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meek\OneDrive - Wagner Equipment Co\Documents\projects\Marketing_Emails_ETL\Marketing_Emails_ETL\data_sources\PCC\Excel\"/>
    </mc:Choice>
  </mc:AlternateContent>
  <xr:revisionPtr revIDLastSave="0" documentId="8_{8F783530-B1D4-4F7C-B79D-CDB098006AF0}" xr6:coauthVersionLast="47" xr6:coauthVersionMax="47" xr10:uidLastSave="{00000000-0000-0000-0000-000000000000}"/>
  <bookViews>
    <workbookView xWindow="-110" yWindow="-110" windowWidth="19420" windowHeight="11620"/>
  </bookViews>
  <sheets>
    <sheet name="AllUserInfo-FULL-E250" sheetId="1" r:id="rId1"/>
  </sheets>
  <calcPr calcId="0"/>
</workbook>
</file>

<file path=xl/calcChain.xml><?xml version="1.0" encoding="utf-8"?>
<calcChain xmlns="http://schemas.openxmlformats.org/spreadsheetml/2006/main">
  <c r="F47" i="1" l="1"/>
  <c r="F76" i="1"/>
  <c r="F249" i="1"/>
  <c r="F451" i="1"/>
  <c r="F536" i="1"/>
  <c r="F698" i="1"/>
  <c r="F799" i="1"/>
  <c r="F952" i="1"/>
  <c r="F1059" i="1"/>
  <c r="F1108" i="1"/>
  <c r="F1255" i="1"/>
  <c r="F1315" i="1"/>
  <c r="F1331" i="1"/>
  <c r="F1335" i="1"/>
  <c r="F1386" i="1"/>
  <c r="F1418" i="1"/>
  <c r="F1425" i="1"/>
  <c r="F1467" i="1"/>
  <c r="F1473" i="1"/>
  <c r="F1474" i="1"/>
  <c r="F1478" i="1"/>
  <c r="F1491" i="1"/>
  <c r="F1530" i="1"/>
  <c r="F1585" i="1"/>
  <c r="F1628" i="1"/>
  <c r="F1767" i="1"/>
  <c r="F1802" i="1"/>
  <c r="F1821" i="1"/>
  <c r="F1857" i="1"/>
  <c r="F1883" i="1"/>
  <c r="F1908" i="1"/>
  <c r="F1924" i="1"/>
  <c r="F1942" i="1"/>
  <c r="F1945" i="1"/>
  <c r="F1959" i="1"/>
  <c r="F1972" i="1"/>
  <c r="F1977" i="1"/>
  <c r="F2020" i="1"/>
  <c r="F2070" i="1"/>
  <c r="F2079" i="1"/>
  <c r="F2106" i="1"/>
  <c r="F2108" i="1"/>
  <c r="F2127" i="1"/>
  <c r="F2180" i="1"/>
  <c r="F2181" i="1"/>
  <c r="F2188" i="1"/>
  <c r="F2204" i="1"/>
  <c r="F2214" i="1"/>
  <c r="F2215" i="1"/>
  <c r="F2218" i="1"/>
  <c r="F2269" i="1"/>
  <c r="F2317" i="1"/>
  <c r="F2325" i="1"/>
  <c r="F2334" i="1"/>
  <c r="F2335" i="1"/>
  <c r="F2357" i="1"/>
  <c r="F2358" i="1"/>
  <c r="F2367" i="1"/>
  <c r="F2413" i="1"/>
  <c r="F2419" i="1"/>
  <c r="F2433" i="1"/>
  <c r="F2441" i="1"/>
  <c r="F2453" i="1"/>
  <c r="F2472" i="1"/>
  <c r="F2505" i="1"/>
  <c r="F2529" i="1"/>
  <c r="F2536" i="1"/>
  <c r="F2545" i="1"/>
  <c r="F2562" i="1"/>
  <c r="F2570" i="1"/>
  <c r="F2590" i="1"/>
  <c r="F2598" i="1"/>
  <c r="F2612" i="1"/>
  <c r="F2613" i="1"/>
  <c r="F2626" i="1"/>
  <c r="F2643" i="1"/>
  <c r="F2668" i="1"/>
  <c r="F2707" i="1"/>
  <c r="F2712" i="1"/>
  <c r="F2743" i="1"/>
  <c r="F2756" i="1"/>
  <c r="F2772" i="1"/>
  <c r="F2793" i="1"/>
  <c r="F2796" i="1"/>
  <c r="F2799" i="1"/>
  <c r="F2801" i="1"/>
  <c r="F2806" i="1"/>
  <c r="F2810" i="1"/>
  <c r="F2859" i="1"/>
  <c r="F2873" i="1"/>
  <c r="F2876" i="1"/>
  <c r="F2885" i="1"/>
  <c r="F2891" i="1"/>
  <c r="F2924" i="1"/>
  <c r="F2968" i="1"/>
  <c r="F2985" i="1"/>
  <c r="F3027" i="1"/>
  <c r="F3030" i="1"/>
  <c r="F3035" i="1"/>
  <c r="F3077" i="1"/>
  <c r="F3092" i="1"/>
  <c r="F3112" i="1"/>
  <c r="F3134" i="1"/>
  <c r="F3148" i="1"/>
  <c r="F3154" i="1"/>
  <c r="F3173" i="1"/>
  <c r="F3204" i="1"/>
  <c r="F3243" i="1"/>
  <c r="F3254" i="1"/>
  <c r="F3262" i="1"/>
  <c r="F3264" i="1"/>
  <c r="F3273" i="1"/>
  <c r="F3275" i="1"/>
  <c r="F3313" i="1"/>
  <c r="F3349" i="1"/>
  <c r="F3350" i="1"/>
  <c r="F3369" i="1"/>
  <c r="F3371" i="1"/>
  <c r="F3373" i="1"/>
  <c r="F3374" i="1"/>
  <c r="F3392" i="1"/>
  <c r="F3425" i="1"/>
  <c r="F3426" i="1"/>
  <c r="F3428" i="1"/>
  <c r="F3429" i="1"/>
  <c r="F3430" i="1"/>
  <c r="F3463" i="1"/>
  <c r="F3486" i="1"/>
  <c r="F3493" i="1"/>
  <c r="F3498" i="1"/>
  <c r="F3541" i="1"/>
  <c r="F3551" i="1"/>
  <c r="F3560" i="1"/>
  <c r="F3599" i="1"/>
  <c r="F3603" i="1"/>
  <c r="F3609" i="1"/>
  <c r="F3614" i="1"/>
  <c r="F3636" i="1"/>
  <c r="F3643" i="1"/>
  <c r="F3644" i="1"/>
  <c r="F3719" i="1"/>
  <c r="F3778" i="1"/>
  <c r="F3832" i="1"/>
  <c r="F3851" i="1"/>
  <c r="F3863" i="1"/>
  <c r="F3867" i="1"/>
  <c r="F4050" i="1"/>
  <c r="F4099" i="1"/>
  <c r="F4122" i="1"/>
  <c r="F4124" i="1"/>
  <c r="F4173" i="1"/>
  <c r="F4219" i="1"/>
  <c r="F4227" i="1"/>
  <c r="F4325" i="1"/>
  <c r="F4327" i="1"/>
  <c r="F4343" i="1"/>
  <c r="F4366" i="1"/>
  <c r="F4469" i="1"/>
  <c r="F4481" i="1"/>
  <c r="F4501" i="1"/>
  <c r="F4502" i="1"/>
  <c r="F4505" i="1"/>
  <c r="F4506" i="1"/>
  <c r="F4507" i="1"/>
  <c r="F4513" i="1"/>
  <c r="F4514" i="1"/>
  <c r="F4546" i="1"/>
  <c r="F4560" i="1"/>
  <c r="F4570" i="1"/>
  <c r="F4597" i="1"/>
  <c r="F4599" i="1"/>
  <c r="F4613" i="1"/>
  <c r="F4616" i="1"/>
  <c r="F4623" i="1"/>
  <c r="F4642" i="1"/>
  <c r="F4653" i="1"/>
  <c r="F4657" i="1"/>
  <c r="F4661" i="1"/>
  <c r="F4680" i="1"/>
  <c r="F4681" i="1"/>
  <c r="F4687" i="1"/>
  <c r="F4708" i="1"/>
  <c r="F4753" i="1"/>
  <c r="F4756" i="1"/>
  <c r="F4765" i="1"/>
  <c r="F4785" i="1"/>
  <c r="F4789" i="1"/>
  <c r="F4797" i="1"/>
  <c r="F4804" i="1"/>
  <c r="F4820" i="1"/>
  <c r="F4834" i="1"/>
  <c r="F4838" i="1"/>
  <c r="F4842" i="1"/>
  <c r="F4852" i="1"/>
  <c r="F4959" i="1"/>
  <c r="F4985" i="1"/>
  <c r="F4994" i="1"/>
  <c r="F4997" i="1"/>
  <c r="F5014" i="1"/>
  <c r="F5025" i="1"/>
  <c r="F5040" i="1"/>
  <c r="F5047" i="1"/>
  <c r="F5063" i="1"/>
  <c r="F5157" i="1"/>
  <c r="F5187" i="1"/>
  <c r="F5295" i="1"/>
  <c r="F5299" i="1"/>
  <c r="F5316" i="1"/>
  <c r="F5335" i="1"/>
  <c r="F5413" i="1"/>
  <c r="F5415" i="1"/>
  <c r="F5423" i="1"/>
  <c r="F5458" i="1"/>
  <c r="F5473" i="1"/>
  <c r="F5526" i="1"/>
  <c r="F5555" i="1"/>
  <c r="F5635" i="1"/>
  <c r="F5736" i="1"/>
  <c r="F5767" i="1"/>
  <c r="F5890" i="1"/>
  <c r="F5903" i="1"/>
  <c r="F5932" i="1"/>
  <c r="F5970" i="1"/>
  <c r="F5983" i="1"/>
  <c r="F5995" i="1"/>
  <c r="F6043" i="1"/>
  <c r="F6203" i="1"/>
  <c r="F6281" i="1"/>
  <c r="F6283" i="1"/>
  <c r="F6328" i="1"/>
  <c r="F6349" i="1"/>
  <c r="F6384" i="1"/>
  <c r="F6453" i="1"/>
  <c r="F6519" i="1"/>
  <c r="F6544" i="1"/>
  <c r="F6567" i="1"/>
  <c r="F6662" i="1"/>
  <c r="F6769" i="1"/>
  <c r="F6794" i="1"/>
  <c r="F6805" i="1"/>
  <c r="F6806" i="1"/>
  <c r="F6828" i="1"/>
  <c r="F6873" i="1"/>
  <c r="F6875" i="1"/>
  <c r="F6928" i="1"/>
  <c r="F6979" i="1"/>
  <c r="F7057" i="1"/>
  <c r="F7061" i="1"/>
  <c r="F7135" i="1"/>
  <c r="F7143" i="1"/>
  <c r="F7155" i="1"/>
  <c r="F7180" i="1"/>
  <c r="F7192" i="1"/>
  <c r="F7193" i="1"/>
  <c r="F7255" i="1"/>
  <c r="F7307" i="1"/>
  <c r="F7317" i="1"/>
  <c r="F7361" i="1"/>
  <c r="F7430" i="1"/>
  <c r="F7441" i="1"/>
  <c r="F7470" i="1"/>
  <c r="F7500" i="1"/>
  <c r="F7579" i="1"/>
  <c r="F7721" i="1"/>
  <c r="F7750" i="1"/>
  <c r="F7776" i="1"/>
  <c r="F7780" i="1"/>
  <c r="F7792" i="1"/>
  <c r="F7794" i="1"/>
  <c r="F7815" i="1"/>
  <c r="F7876" i="1"/>
  <c r="F7896" i="1"/>
  <c r="F7901" i="1"/>
  <c r="F7964" i="1"/>
  <c r="F7975" i="1"/>
  <c r="F7994" i="1"/>
  <c r="F8004" i="1"/>
  <c r="F8019" i="1"/>
  <c r="F8038" i="1"/>
  <c r="F8098" i="1"/>
  <c r="F8102" i="1"/>
  <c r="F8149" i="1"/>
  <c r="F8161" i="1"/>
  <c r="F8170" i="1"/>
  <c r="F8183" i="1"/>
  <c r="F8284" i="1"/>
  <c r="F8318" i="1"/>
  <c r="F8439" i="1"/>
  <c r="F8482" i="1"/>
  <c r="F8504" i="1"/>
  <c r="F8573" i="1"/>
  <c r="F8580" i="1"/>
  <c r="F8583" i="1"/>
  <c r="F8602" i="1"/>
  <c r="F8610" i="1"/>
  <c r="F8615" i="1"/>
  <c r="F8655" i="1"/>
  <c r="F8780" i="1"/>
  <c r="F8816" i="1"/>
  <c r="F8829" i="1"/>
  <c r="F8927" i="1"/>
  <c r="F8931" i="1"/>
  <c r="F8946" i="1"/>
  <c r="F8979" i="1"/>
  <c r="F9023" i="1"/>
  <c r="F9064" i="1"/>
  <c r="F9216" i="1"/>
  <c r="F9234" i="1"/>
  <c r="F9299" i="1"/>
  <c r="F9412" i="1"/>
  <c r="F9432" i="1"/>
  <c r="F9435" i="1"/>
  <c r="F9448" i="1"/>
  <c r="F9470" i="1"/>
  <c r="F9534" i="1"/>
  <c r="F9610" i="1"/>
  <c r="F9705" i="1"/>
  <c r="F9832" i="1"/>
  <c r="F9845" i="1"/>
  <c r="F9865" i="1"/>
  <c r="F9875" i="1"/>
  <c r="F9880" i="1"/>
  <c r="F9972" i="1"/>
  <c r="F10155" i="1"/>
  <c r="F10172" i="1"/>
  <c r="F10429" i="1"/>
  <c r="F10430" i="1"/>
  <c r="F10431" i="1"/>
  <c r="F10443" i="1"/>
  <c r="F10452" i="1"/>
  <c r="F10453" i="1"/>
  <c r="F10455" i="1"/>
  <c r="F10461" i="1"/>
  <c r="F10462" i="1"/>
  <c r="F10464" i="1"/>
  <c r="F10468" i="1"/>
  <c r="F10470" i="1"/>
  <c r="F10480" i="1"/>
  <c r="F10481" i="1"/>
  <c r="F10484" i="1"/>
  <c r="F10487" i="1"/>
  <c r="F10489" i="1"/>
  <c r="F10496" i="1"/>
  <c r="F10499" i="1"/>
  <c r="F10502" i="1"/>
  <c r="F10504" i="1"/>
  <c r="F10505" i="1"/>
  <c r="F10506" i="1"/>
  <c r="F10512" i="1"/>
  <c r="F10532" i="1"/>
  <c r="F10669" i="1"/>
  <c r="F10712" i="1"/>
  <c r="F10988" i="1"/>
  <c r="F11014" i="1"/>
  <c r="F11334" i="1"/>
  <c r="F11335" i="1"/>
  <c r="F11350" i="1"/>
  <c r="F11381" i="1"/>
  <c r="F11426" i="1"/>
  <c r="F11453" i="1"/>
  <c r="F11883" i="1"/>
  <c r="F12075" i="1"/>
  <c r="F12126" i="1"/>
  <c r="F12133" i="1"/>
  <c r="F12182" i="1"/>
  <c r="F12628" i="1"/>
  <c r="F12724" i="1"/>
  <c r="F12871" i="1"/>
  <c r="F13205" i="1"/>
  <c r="F13328" i="1"/>
  <c r="F13366" i="1"/>
  <c r="F13401" i="1"/>
  <c r="F13406" i="1"/>
  <c r="F13452" i="1"/>
  <c r="F14370" i="1"/>
  <c r="F14398" i="1"/>
  <c r="F14672" i="1"/>
  <c r="F14812" i="1"/>
  <c r="F15048" i="1"/>
  <c r="F15064" i="1"/>
  <c r="F15079" i="1"/>
  <c r="F15141" i="1"/>
  <c r="F15366" i="1"/>
</calcChain>
</file>

<file path=xl/sharedStrings.xml><?xml version="1.0" encoding="utf-8"?>
<sst xmlns="http://schemas.openxmlformats.org/spreadsheetml/2006/main" count="244240" uniqueCount="80900">
  <si>
    <t>USER ID</t>
  </si>
  <si>
    <t>LAST NAME</t>
  </si>
  <si>
    <t>FIRST NAME</t>
  </si>
  <si>
    <t>MIDDLE NAME</t>
  </si>
  <si>
    <t>JOB TITLE</t>
  </si>
  <si>
    <t>WORK PHONE</t>
  </si>
  <si>
    <t>MOBILE PHONE</t>
  </si>
  <si>
    <t>EMAIL</t>
  </si>
  <si>
    <t>INDUSTRY</t>
  </si>
  <si>
    <t>COMPANY NAME</t>
  </si>
  <si>
    <t>COMPANY ADDRESS LINE1</t>
  </si>
  <si>
    <t>COMPANY ADDRESS LINE2</t>
  </si>
  <si>
    <t>COMPANY CITY</t>
  </si>
  <si>
    <t>COMPANY STATE</t>
  </si>
  <si>
    <t>COMPANY ZIP</t>
  </si>
  <si>
    <t>COMPANY COUNTRY</t>
  </si>
  <si>
    <t>ADDITIONAL INFO QUESTION1</t>
  </si>
  <si>
    <t>ADDITIONAL INFO ANSWER1</t>
  </si>
  <si>
    <t>ADDITIONAL INFO QUESTION2</t>
  </si>
  <si>
    <t>ADDITIONAL INFO ANSWER2</t>
  </si>
  <si>
    <t>DATE CREATED</t>
  </si>
  <si>
    <t>DATE LAST MODIFIED</t>
  </si>
  <si>
    <t>PARTSTORE ACCT CREATE DATE</t>
  </si>
  <si>
    <t>LAST PARTSTORE VISIT DATE</t>
  </si>
  <si>
    <t>LAST PARTSTORE ORDER DATE</t>
  </si>
  <si>
    <t>YTD SALES</t>
  </si>
  <si>
    <t>CURRENCY</t>
  </si>
  <si>
    <t>REGISTRATION DENIED COMMENT</t>
  </si>
  <si>
    <t>CONTACT FLAG</t>
  </si>
  <si>
    <t>UCID</t>
  </si>
  <si>
    <t>UCID CREATE DATE</t>
  </si>
  <si>
    <t>PARTSTORE DCNs</t>
  </si>
  <si>
    <t>CAT REC ID</t>
  </si>
  <si>
    <t>INSTANT ACCESS USER</t>
  </si>
  <si>
    <t>PREVIOUSLY PURCHASED</t>
  </si>
  <si>
    <t>IA REPORTING</t>
  </si>
  <si>
    <t>REQUESTED APPLICATIONS</t>
  </si>
  <si>
    <t>AUTHORIZED APPLICATIONS</t>
  </si>
  <si>
    <t>BLOCKED DATE</t>
  </si>
  <si>
    <t>BLOCKED REASON</t>
  </si>
  <si>
    <t>REGISTERED WITH</t>
  </si>
  <si>
    <t>LAST PCC VISIT DATE</t>
  </si>
  <si>
    <t>LAST PCC ORDER DATE</t>
  </si>
  <si>
    <t>e250dxr</t>
  </si>
  <si>
    <t>Rhyno</t>
  </si>
  <si>
    <t>Don</t>
  </si>
  <si>
    <t>X</t>
  </si>
  <si>
    <t>+1 303 739 3000</t>
  </si>
  <si>
    <t>drhyno@wagnerequipment.com</t>
  </si>
  <si>
    <t>WAGNER</t>
  </si>
  <si>
    <t>US</t>
  </si>
  <si>
    <t>Y</t>
  </si>
  <si>
    <t>PPS-00080F07</t>
  </si>
  <si>
    <t>N</t>
  </si>
  <si>
    <t>PS</t>
  </si>
  <si>
    <t>a23qpab</t>
  </si>
  <si>
    <t>Bettis</t>
  </si>
  <si>
    <t>Pat</t>
  </si>
  <si>
    <t>A</t>
  </si>
  <si>
    <t>+1 303 289 3161</t>
  </si>
  <si>
    <t>pbettis@transwest.com</t>
  </si>
  <si>
    <t>On-Highway Truck</t>
  </si>
  <si>
    <t>TRANS-WEST TRUCKS, INC.</t>
  </si>
  <si>
    <t>7626 BRIGHTON RD</t>
  </si>
  <si>
    <t>COMMERCE CITY</t>
  </si>
  <si>
    <t>CO</t>
  </si>
  <si>
    <t>88495::TRANSWEST TRUCKS INC,88496::TRANSWEST TRUCKS INC</t>
  </si>
  <si>
    <t>PPS-0009B34E</t>
  </si>
  <si>
    <t>Manage PCC Invoice Access,PartStore</t>
  </si>
  <si>
    <t>a117pkv</t>
  </si>
  <si>
    <t>Vining</t>
  </si>
  <si>
    <t>Patrick</t>
  </si>
  <si>
    <t>Karl</t>
  </si>
  <si>
    <t>+1 970 353 9700</t>
  </si>
  <si>
    <t>patrick.vining@mhc.com</t>
  </si>
  <si>
    <t>MHC KENWORTH GREELEY</t>
  </si>
  <si>
    <t>18378::MHC KENWORTH/GREELEY</t>
  </si>
  <si>
    <t>PPS-00069979</t>
  </si>
  <si>
    <t>PartStore</t>
  </si>
  <si>
    <t>e351nxb</t>
  </si>
  <si>
    <t>Brown</t>
  </si>
  <si>
    <t>Nada</t>
  </si>
  <si>
    <t>+1 505 327 5331</t>
  </si>
  <si>
    <t>+1 505 320 0860</t>
  </si>
  <si>
    <t>Brown_Nada@wagnerequipment.com</t>
  </si>
  <si>
    <t>WAGNER EQUIPMENT CO.</t>
  </si>
  <si>
    <t>PPS-000A1A57</t>
  </si>
  <si>
    <t>a1ukcz</t>
  </si>
  <si>
    <t>Zweifel</t>
  </si>
  <si>
    <t>Chris</t>
  </si>
  <si>
    <t>+1 915 778 6435</t>
  </si>
  <si>
    <t>zweifelc@rush_enterprises.com</t>
  </si>
  <si>
    <t>RUSH TRUCK CENTER, EL PASO</t>
  </si>
  <si>
    <t>75878::RUSH TRUCK CENTER INC</t>
  </si>
  <si>
    <t>PPS-000A0D76</t>
  </si>
  <si>
    <t>e250rjh</t>
  </si>
  <si>
    <t>Headley</t>
  </si>
  <si>
    <t>Ryan</t>
  </si>
  <si>
    <t>J</t>
  </si>
  <si>
    <t>+1 303 898 3326</t>
  </si>
  <si>
    <t>headley_ryan@wagnerequipment.com</t>
  </si>
  <si>
    <t>General Construction</t>
  </si>
  <si>
    <t>ig10000::NEW CAT MACHINES</t>
  </si>
  <si>
    <t>PPS-000737C5</t>
  </si>
  <si>
    <t>e250gmc</t>
  </si>
  <si>
    <t>CLARK</t>
  </si>
  <si>
    <t>Mike</t>
  </si>
  <si>
    <t>G</t>
  </si>
  <si>
    <t>+1 303 739 3071</t>
  </si>
  <si>
    <t>+1 303 378 5763</t>
  </si>
  <si>
    <t>mclark@wagnerequipment.com</t>
  </si>
  <si>
    <t>PPS-00091DE3</t>
  </si>
  <si>
    <t>SOS Services Online</t>
  </si>
  <si>
    <t>loyd</t>
  </si>
  <si>
    <t>johnson</t>
  </si>
  <si>
    <t>robert</t>
  </si>
  <si>
    <t>james</t>
  </si>
  <si>
    <t>(505) 437-3337</t>
  </si>
  <si>
    <t>(505) 430-8142</t>
  </si>
  <si>
    <t>www.Alamoearthworks@zianet.com</t>
  </si>
  <si>
    <t xml:space="preserve">Alamo Earthwork &amp; Paving </t>
  </si>
  <si>
    <t>PO BOX 245</t>
  </si>
  <si>
    <t>5113 N. HWY 54/70</t>
  </si>
  <si>
    <t>alamogordo</t>
  </si>
  <si>
    <t>new mexico</t>
  </si>
  <si>
    <t>parts 140g</t>
  </si>
  <si>
    <t>02143::ALAMO EARTHWORK &amp; PAVING</t>
  </si>
  <si>
    <t>PPS-0000116A</t>
  </si>
  <si>
    <t>ak48psip</t>
  </si>
  <si>
    <t>Pueblo</t>
  </si>
  <si>
    <t>Mhc Kenworth</t>
  </si>
  <si>
    <t xml:space="preserve">mike.applegarth@mhctruck.com </t>
  </si>
  <si>
    <t>MHC-Kenworth</t>
  </si>
  <si>
    <t>USD</t>
  </si>
  <si>
    <t>18382::MHC KENWORTH/PUEBLO</t>
  </si>
  <si>
    <t>PPS-0000159C</t>
  </si>
  <si>
    <t>a13rpsip</t>
  </si>
  <si>
    <t>Denver</t>
  </si>
  <si>
    <t xml:space="preserve">MHC Kenworth </t>
  </si>
  <si>
    <t>jason.cose@mhctruck.com</t>
  </si>
  <si>
    <t>18381::MHC KENWORTH/DENVER</t>
  </si>
  <si>
    <t>PPS-0000159E</t>
  </si>
  <si>
    <t>a116psip</t>
  </si>
  <si>
    <t>Grand Junction</t>
  </si>
  <si>
    <t>mary.brown@mhctruck.com</t>
  </si>
  <si>
    <t>18379::MHC KENWORTH/GRAND JUNCTION</t>
  </si>
  <si>
    <t>PPS-0000159F</t>
  </si>
  <si>
    <t>a678psip</t>
  </si>
  <si>
    <t>EL PASO</t>
  </si>
  <si>
    <t>MHC KENWORTH/STERLING</t>
  </si>
  <si>
    <t>ruben.olivas@mhctruck.com</t>
  </si>
  <si>
    <t>80623::MHC KENWORTH/EL PASO</t>
  </si>
  <si>
    <t>PPS-000015A1</t>
  </si>
  <si>
    <t>a117psip</t>
  </si>
  <si>
    <t>Greeley</t>
  </si>
  <si>
    <t>MHC Kenworth</t>
  </si>
  <si>
    <t xml:space="preserve">robert.druitt@mhctruck.com </t>
  </si>
  <si>
    <t>PPS-000015A0</t>
  </si>
  <si>
    <t>ae76psip</t>
  </si>
  <si>
    <t>Colorado Springs</t>
  </si>
  <si>
    <t>warsea@aol.com</t>
  </si>
  <si>
    <t>18380::MHC KENWORTH/COLORADO SPGS</t>
  </si>
  <si>
    <t>PPS-0000159D</t>
  </si>
  <si>
    <t>PennyMurphy</t>
  </si>
  <si>
    <t>Murphy</t>
  </si>
  <si>
    <t>Penny</t>
  </si>
  <si>
    <t>+1 970 826 6178</t>
  </si>
  <si>
    <t>970-826-6178</t>
  </si>
  <si>
    <t>penny@trappermine.com</t>
  </si>
  <si>
    <t>Mining</t>
  </si>
  <si>
    <t>Trapper Mine</t>
  </si>
  <si>
    <t>P.O. Box 187</t>
  </si>
  <si>
    <t>Craig</t>
  </si>
  <si>
    <t>88518::TRAPPER MINING INC</t>
  </si>
  <si>
    <t>PPS-000014DC</t>
  </si>
  <si>
    <t>e250rjw</t>
  </si>
  <si>
    <t>Willard</t>
  </si>
  <si>
    <t>Ron</t>
  </si>
  <si>
    <t>willard_ron@wagnerequipment.com</t>
  </si>
  <si>
    <t>Heavy Construction</t>
  </si>
  <si>
    <t>93708::WAGNER EQUIPMENT CO</t>
  </si>
  <si>
    <t>PPS-0007BAAC</t>
  </si>
  <si>
    <t>Equipment Manager</t>
  </si>
  <si>
    <t>e250daa</t>
  </si>
  <si>
    <t>Armijo</t>
  </si>
  <si>
    <t>+1 303 739 3069</t>
  </si>
  <si>
    <t>armijo_don@wagnerequipment.com</t>
  </si>
  <si>
    <t>PPS-0006410D</t>
  </si>
  <si>
    <t>e250dos</t>
  </si>
  <si>
    <t>Sanders</t>
  </si>
  <si>
    <t>Darin</t>
  </si>
  <si>
    <t>+1 970 259 2001  x3950</t>
  </si>
  <si>
    <t>+1 970 759 9901</t>
  </si>
  <si>
    <t>sanders_darin@wagnerequipment.com</t>
  </si>
  <si>
    <t>PPS-000680C7</t>
  </si>
  <si>
    <t>e250mjb</t>
  </si>
  <si>
    <t>Bailey</t>
  </si>
  <si>
    <t>+1 970 276 2781</t>
  </si>
  <si>
    <t>+1 970 629 5672</t>
  </si>
  <si>
    <t>bailey_mike@wagnerequipment.com</t>
  </si>
  <si>
    <t>Oil &amp; Gas</t>
  </si>
  <si>
    <t>PPS-0007D242</t>
  </si>
  <si>
    <t>Equipment Manager,SOS Services Online</t>
  </si>
  <si>
    <t>surface1</t>
  </si>
  <si>
    <t>Nolte</t>
  </si>
  <si>
    <t>Doug</t>
  </si>
  <si>
    <t>Carl</t>
  </si>
  <si>
    <t>+1 9709292223</t>
  </si>
  <si>
    <t>970-929-2223</t>
  </si>
  <si>
    <t>dnolte@archcoal.com</t>
  </si>
  <si>
    <t>Mountian Coal Co</t>
  </si>
  <si>
    <t>5174 HWY. 133</t>
  </si>
  <si>
    <t>Somerset</t>
  </si>
  <si>
    <t>COLORADO</t>
  </si>
  <si>
    <t>95046::ARCH WESTERN RESOURCES</t>
  </si>
  <si>
    <t>PPS-00001B40</t>
  </si>
  <si>
    <t>e250mbs</t>
  </si>
  <si>
    <t>Sprague</t>
  </si>
  <si>
    <t>Mark</t>
  </si>
  <si>
    <t>B</t>
  </si>
  <si>
    <t>sprague_mark@wagnerequipment.com</t>
  </si>
  <si>
    <t>PPS-00099062</t>
  </si>
  <si>
    <t>a23qmjj</t>
  </si>
  <si>
    <t>Jaros</t>
  </si>
  <si>
    <t>Margo</t>
  </si>
  <si>
    <t>+1 303 301 7454</t>
  </si>
  <si>
    <t>mjaros@transwest.com</t>
  </si>
  <si>
    <t>CHANGING PHONE NUMBER, EMAIL ADDRESS</t>
  </si>
  <si>
    <t>88495::TRANSWEST TRUCKS INC,88496::TRANSWEST TRUCKS INC,88497::TRANSWEST GMC TRUCKS,88499::TRANSWEST TRUCK TRAILER RV</t>
  </si>
  <si>
    <t>PPS-00070CF8</t>
  </si>
  <si>
    <t>A2S8nd</t>
  </si>
  <si>
    <t>Dugger</t>
  </si>
  <si>
    <t>Nancy</t>
  </si>
  <si>
    <t>+1 505 243 7883</t>
  </si>
  <si>
    <t>todd.gohl@summittruckgroup.com</t>
  </si>
  <si>
    <t>ROBERTS TRUCK CENTER INC.</t>
  </si>
  <si>
    <t>83098a::ROBERTS TRUCK CENTER OF NM L LC</t>
  </si>
  <si>
    <t>PPS-0006CE71</t>
  </si>
  <si>
    <t>e250mjf</t>
  </si>
  <si>
    <t>Fields</t>
  </si>
  <si>
    <t>R</t>
  </si>
  <si>
    <t>Fields_michael@wagnerequipment.com</t>
  </si>
  <si>
    <t>PPS-000B3DCC</t>
  </si>
  <si>
    <t>mlbjhc</t>
  </si>
  <si>
    <t>barnwell</t>
  </si>
  <si>
    <t>michael</t>
  </si>
  <si>
    <t>l</t>
  </si>
  <si>
    <t>+1 5755198749</t>
  </si>
  <si>
    <t>575-519-8749</t>
  </si>
  <si>
    <t>mbarnwell@dignpave.com</t>
  </si>
  <si>
    <t>JAMES HAMILTON CONSTRUCTION</t>
  </si>
  <si>
    <t xml:space="preserve">11781 Highway 180 E </t>
  </si>
  <si>
    <t>Silver City</t>
  </si>
  <si>
    <t>NM</t>
  </si>
  <si>
    <t>41177::JAMES HAMILTON CONST CO,80532::SOUTHWEST CONCRETE &amp; PAVING,87885::THUNDER RUN CONCRETE LLC</t>
  </si>
  <si>
    <t>PPS-0000078A</t>
  </si>
  <si>
    <t>a1ukjc1</t>
  </si>
  <si>
    <t>Cortez</t>
  </si>
  <si>
    <t>Jesus</t>
  </si>
  <si>
    <t>+1 9157786435</t>
  </si>
  <si>
    <t>aguilarp@rushenterpises.com</t>
  </si>
  <si>
    <t xml:space="preserve">RushTruck Center </t>
  </si>
  <si>
    <t>P.O. BOX 200105</t>
  </si>
  <si>
    <t>SAN ANTONIO</t>
  </si>
  <si>
    <t>TEXAS</t>
  </si>
  <si>
    <t>PPS-00002853</t>
  </si>
  <si>
    <t>JSHOWN</t>
  </si>
  <si>
    <t>shown</t>
  </si>
  <si>
    <t>LAWRENCE</t>
  </si>
  <si>
    <t>+1 3032042497</t>
  </si>
  <si>
    <t>james.shown@MARTINMARIETTA.COM</t>
  </si>
  <si>
    <t>Paving &amp; Compaction</t>
  </si>
  <si>
    <t>Martin Marietta</t>
  </si>
  <si>
    <t>PO BOX 30013</t>
  </si>
  <si>
    <t>RALEIGH</t>
  </si>
  <si>
    <t>NORTH CAROLINA</t>
  </si>
  <si>
    <t>LOADER BITS</t>
  </si>
  <si>
    <t>58363::MARTIN MARIETTA MATERIALS,58363a::MARTIN MARIETTA MATERIALS,58363p::MARTIN MARIETTA MATERIALS,58363r::MARTIN MARIETTA MATERIALS</t>
  </si>
  <si>
    <t>PPS-00002B73</t>
  </si>
  <si>
    <t>a116jhw</t>
  </si>
  <si>
    <t>Weisgerber</t>
  </si>
  <si>
    <t>Jakob</t>
  </si>
  <si>
    <t>H</t>
  </si>
  <si>
    <t>+1 970 242 2338</t>
  </si>
  <si>
    <t>jakob.weisgerber@mhctruck.com</t>
  </si>
  <si>
    <t>MHC KENWORTH GRAND JUNCTION</t>
  </si>
  <si>
    <t>752  23 1/2 Rd.</t>
  </si>
  <si>
    <t>Colorado</t>
  </si>
  <si>
    <t>Reset the E-Mail to   mhcparts34@mhctruck.com</t>
  </si>
  <si>
    <t>18379::MHC KENWORTH/GRAND JUNCTION,18395::MHC KENWORTH/CORTEZ</t>
  </si>
  <si>
    <t>PPS-00074AC4</t>
  </si>
  <si>
    <t>Manage PCC Invoice Access</t>
  </si>
  <si>
    <t>ak48mjn</t>
  </si>
  <si>
    <t>nash</t>
  </si>
  <si>
    <t>j</t>
  </si>
  <si>
    <t>+1 7195424555</t>
  </si>
  <si>
    <t>mike.nash@mhc.com</t>
  </si>
  <si>
    <t>7007 SANDOWN RD.</t>
  </si>
  <si>
    <t>DENVER</t>
  </si>
  <si>
    <t>PPS-00002E09</t>
  </si>
  <si>
    <t>e250jrs</t>
  </si>
  <si>
    <t>Swingle</t>
  </si>
  <si>
    <t>James</t>
  </si>
  <si>
    <t>Russell</t>
  </si>
  <si>
    <t>Swingle_jim@wagnerequipment.com</t>
  </si>
  <si>
    <t>PPS-0008AA26</t>
  </si>
  <si>
    <t>adobe</t>
  </si>
  <si>
    <t>Stinson</t>
  </si>
  <si>
    <t>Johnny</t>
  </si>
  <si>
    <t>Robert</t>
  </si>
  <si>
    <t>+1 5053206076</t>
  </si>
  <si>
    <t>(505)320-6076</t>
  </si>
  <si>
    <t>johnny@adobecontractorsinc.com</t>
  </si>
  <si>
    <t>Adobe Contractors</t>
  </si>
  <si>
    <t xml:space="preserve">3150 north first street </t>
  </si>
  <si>
    <t>Bloomfield</t>
  </si>
  <si>
    <t>01881::ADOBE CONTRACTORS INC</t>
  </si>
  <si>
    <t>PPS-0000314F</t>
  </si>
  <si>
    <t>sgord</t>
  </si>
  <si>
    <t>Gordanier</t>
  </si>
  <si>
    <t>Shane</t>
  </si>
  <si>
    <t>+1 9703857767</t>
  </si>
  <si>
    <t>dgoshop@4cornersmaterials.com</t>
  </si>
  <si>
    <t>CRH, Inc.</t>
  </si>
  <si>
    <t xml:space="preserve">557 Airpark Drive </t>
  </si>
  <si>
    <t>Durango</t>
  </si>
  <si>
    <t>Co</t>
  </si>
  <si>
    <t>27390::FOUR CORNERS MATERIALS INC</t>
  </si>
  <si>
    <t>PPS-00003159</t>
  </si>
  <si>
    <t>e250jbb</t>
  </si>
  <si>
    <t>Burrow</t>
  </si>
  <si>
    <t>Jim</t>
  </si>
  <si>
    <t>+1 970 871 1990</t>
  </si>
  <si>
    <t>+1 970 846 0428</t>
  </si>
  <si>
    <t>burrow_jim@wagnerequipment.com</t>
  </si>
  <si>
    <t>PPS-00080E95</t>
  </si>
  <si>
    <t>daveruch</t>
  </si>
  <si>
    <t>Ruch</t>
  </si>
  <si>
    <t>Dave</t>
  </si>
  <si>
    <t>+1 3033565177</t>
  </si>
  <si>
    <t>dave.ruch@kelleytruckinginc.com</t>
  </si>
  <si>
    <t>Kelley Trucking</t>
  </si>
  <si>
    <t>6201 MCINTYRE ST.</t>
  </si>
  <si>
    <t xml:space="preserve">golden </t>
  </si>
  <si>
    <t>51040::KELLEY TRUCKING INC</t>
  </si>
  <si>
    <t>PPS-000031E9</t>
  </si>
  <si>
    <t>emummey</t>
  </si>
  <si>
    <t>Edwin</t>
  </si>
  <si>
    <t>Mummey</t>
  </si>
  <si>
    <t>T</t>
  </si>
  <si>
    <t>+1 5052866041</t>
  </si>
  <si>
    <t>emummey@gcc.com</t>
  </si>
  <si>
    <t>GCC Grupo Cementos</t>
  </si>
  <si>
    <t>P.O. Box 100</t>
  </si>
  <si>
    <t>Tijeras</t>
  </si>
  <si>
    <t>36057::GCC RIO GRANDE INC</t>
  </si>
  <si>
    <t>PPS-00003DD5</t>
  </si>
  <si>
    <t>e250rjr</t>
  </si>
  <si>
    <t>Ruskamp</t>
  </si>
  <si>
    <t>Rick</t>
  </si>
  <si>
    <t>Ruskamp_Rick@wagnerequipment.com</t>
  </si>
  <si>
    <t>PPS-0009C5AE</t>
  </si>
  <si>
    <t>gci</t>
  </si>
  <si>
    <t>Seidl</t>
  </si>
  <si>
    <t>Albert</t>
  </si>
  <si>
    <t>+1 5053900825</t>
  </si>
  <si>
    <t>505 390 0825</t>
  </si>
  <si>
    <t>seidldiesel@aol.com</t>
  </si>
  <si>
    <t>GCI INC</t>
  </si>
  <si>
    <t>720 S TEXACO RD</t>
  </si>
  <si>
    <t>HOBBS</t>
  </si>
  <si>
    <t>36165::GCI INC</t>
  </si>
  <si>
    <t>PPS-0000419C</t>
  </si>
  <si>
    <t>a47qsb</t>
  </si>
  <si>
    <t>Burns</t>
  </si>
  <si>
    <t>Steve</t>
  </si>
  <si>
    <t>+1 505 461 2085</t>
  </si>
  <si>
    <t>jtssb@plateautel.net</t>
  </si>
  <si>
    <t>JOHN'S TRUCK SERVICE</t>
  </si>
  <si>
    <t>49299::JOHNS TRUCK SERVICE</t>
  </si>
  <si>
    <t>PPS-0008F8FF</t>
  </si>
  <si>
    <t>e352dib</t>
  </si>
  <si>
    <t>Beltran</t>
  </si>
  <si>
    <t>David</t>
  </si>
  <si>
    <t>I</t>
  </si>
  <si>
    <t>+1 915 821 7651</t>
  </si>
  <si>
    <t>Beltran_David@wagnerequipment.com</t>
  </si>
  <si>
    <t>PPS-0009F98D</t>
  </si>
  <si>
    <t>KimRoperlcrd</t>
  </si>
  <si>
    <t>Roper</t>
  </si>
  <si>
    <t>Kim</t>
  </si>
  <si>
    <t>Renae</t>
  </si>
  <si>
    <t>+1 5053542922</t>
  </si>
  <si>
    <t>lcrd@zianet.com</t>
  </si>
  <si>
    <t>Government</t>
  </si>
  <si>
    <t>Lincoln County -NM</t>
  </si>
  <si>
    <t>P.O. Box 311</t>
  </si>
  <si>
    <t>Carrizozo</t>
  </si>
  <si>
    <t>New Mexico</t>
  </si>
  <si>
    <t xml:space="preserve">get set up to order parts </t>
  </si>
  <si>
    <t>55246::LINCOLN COUNTY</t>
  </si>
  <si>
    <t>PPS-0000506C</t>
  </si>
  <si>
    <t>a0bathd</t>
  </si>
  <si>
    <t>Davis</t>
  </si>
  <si>
    <t>Ted</t>
  </si>
  <si>
    <t>+1 303 292 3170</t>
  </si>
  <si>
    <t>davist@rush-enterprises.com</t>
  </si>
  <si>
    <t>RUSH TRUCK CENTER INC.</t>
  </si>
  <si>
    <t>75868::RUSH TRUCK CENTER INC</t>
  </si>
  <si>
    <t>PPS-000B2874</t>
  </si>
  <si>
    <t>wickham</t>
  </si>
  <si>
    <t>Wickham</t>
  </si>
  <si>
    <t>505-247-4222</t>
  </si>
  <si>
    <t>505-730-2408</t>
  </si>
  <si>
    <t>mike@independentradiator.com</t>
  </si>
  <si>
    <t>Equipment Services</t>
  </si>
  <si>
    <t>INDEPENDENT RADIATOR SERVICE</t>
  </si>
  <si>
    <t>1701 Aspen NW</t>
  </si>
  <si>
    <t>Unit W</t>
  </si>
  <si>
    <t>Albuquerque</t>
  </si>
  <si>
    <t>45897::INDEPENDENT RADIATOR SERVICE</t>
  </si>
  <si>
    <t>PPS-0000207E</t>
  </si>
  <si>
    <t>lesprice</t>
  </si>
  <si>
    <t>Price</t>
  </si>
  <si>
    <t>Charles</t>
  </si>
  <si>
    <t>lester</t>
  </si>
  <si>
    <t>+1 3034898158</t>
  </si>
  <si>
    <t>303-489-8158</t>
  </si>
  <si>
    <t>lprice@semaconstruction.com</t>
  </si>
  <si>
    <t>Sema Construction, Inc.</t>
  </si>
  <si>
    <t>7353 S. EAGLE ST.</t>
  </si>
  <si>
    <t>ENGLEWOOD</t>
  </si>
  <si>
    <t>78625::SEMA CONSTRUCTION INC,78625a::SEMA CONSTRUCTION INC</t>
  </si>
  <si>
    <t>PPS-00003342</t>
  </si>
  <si>
    <t>e250erc</t>
  </si>
  <si>
    <t>Cook</t>
  </si>
  <si>
    <t>Erick</t>
  </si>
  <si>
    <t>L</t>
  </si>
  <si>
    <t>+1 303 910 3309</t>
  </si>
  <si>
    <t>cook_erick@wagnerequipment.com</t>
  </si>
  <si>
    <t>PPS-0007467F</t>
  </si>
  <si>
    <t>powermotive</t>
  </si>
  <si>
    <t>Archer</t>
  </si>
  <si>
    <t>Jason</t>
  </si>
  <si>
    <t>jarcher@powermotivecorp.com</t>
  </si>
  <si>
    <t>POWER MOTIVE CORP</t>
  </si>
  <si>
    <t>5000 VASQUEZ</t>
  </si>
  <si>
    <t>69729::POWER MOTIVE CORP</t>
  </si>
  <si>
    <t>PPS-00009929</t>
  </si>
  <si>
    <t>msci3601</t>
  </si>
  <si>
    <t>Cartwright</t>
  </si>
  <si>
    <t>D</t>
  </si>
  <si>
    <t>rick@msconstructors.com</t>
  </si>
  <si>
    <t>Mountain States Constructors</t>
  </si>
  <si>
    <t>3601 Pan American Frwy</t>
  </si>
  <si>
    <t>#111</t>
  </si>
  <si>
    <t>62083::MTN STATES CONSTR INC</t>
  </si>
  <si>
    <t>PPS-000060BB</t>
  </si>
  <si>
    <t>scottmercer</t>
  </si>
  <si>
    <t>mercer</t>
  </si>
  <si>
    <t>scott</t>
  </si>
  <si>
    <t>+1 9704188267</t>
  </si>
  <si>
    <t>970-418-8267</t>
  </si>
  <si>
    <t>smercer@wm.com</t>
  </si>
  <si>
    <t>Waste</t>
  </si>
  <si>
    <t>Waste Management Inc. - NACD UCID</t>
  </si>
  <si>
    <t xml:space="preserve">40000 wcr 25 </t>
  </si>
  <si>
    <t>ault</t>
  </si>
  <si>
    <t>co</t>
  </si>
  <si>
    <t>parts</t>
  </si>
  <si>
    <t>54531::WASTE MANAGEMENT,94280::WASTE MGMT-NORTH WELD LANDFI LL</t>
  </si>
  <si>
    <t>PPS-0000C2DF</t>
  </si>
  <si>
    <t>darrylm</t>
  </si>
  <si>
    <t>Matthews</t>
  </si>
  <si>
    <t>Darryl</t>
  </si>
  <si>
    <t>dmatthews@jeffco.us</t>
  </si>
  <si>
    <t>JeffCo Fleet</t>
  </si>
  <si>
    <t>48695::JEFFERSON COUNTY FLEET SRVCS</t>
  </si>
  <si>
    <t>PPS-0000CA9D</t>
  </si>
  <si>
    <t>e250wrl</t>
  </si>
  <si>
    <t>LEVETT</t>
  </si>
  <si>
    <t>Will</t>
  </si>
  <si>
    <t>levett_will@wagnerequipment.com</t>
  </si>
  <si>
    <t>02907::AAA EXCAVATION</t>
  </si>
  <si>
    <t>PPS-0007CE1E</t>
  </si>
  <si>
    <t>speralt</t>
  </si>
  <si>
    <t>Peralta</t>
  </si>
  <si>
    <t>Simon</t>
  </si>
  <si>
    <t>+1 505 235 3853</t>
  </si>
  <si>
    <t>505-235-3853</t>
  </si>
  <si>
    <t>Simon.Peralta@Kiewit.com</t>
  </si>
  <si>
    <t>KIEWIT CORPORATION</t>
  </si>
  <si>
    <t>5130 Masthead NE</t>
  </si>
  <si>
    <t>PPS-000018D4</t>
  </si>
  <si>
    <t>Equipment Manager,Manage PCC Invoice Access,SOS Services Online</t>
  </si>
  <si>
    <t>brianjhcc</t>
  </si>
  <si>
    <t>Richey</t>
  </si>
  <si>
    <t>+1 5053881927</t>
  </si>
  <si>
    <t>richeyjhcc@yahoo.com</t>
  </si>
  <si>
    <t>James Hamilton Construction</t>
  </si>
  <si>
    <t>P. O. BOX 1287</t>
  </si>
  <si>
    <t>NEW MEXICO</t>
  </si>
  <si>
    <t>What is your most urgent need with which we can help you today?</t>
  </si>
  <si>
    <t>41177::JAMES HAMILTON CONST CO</t>
  </si>
  <si>
    <t>PPS-000BB820</t>
  </si>
  <si>
    <t>Manage PCC Invoice Access,PartStore,SOS Services Web</t>
  </si>
  <si>
    <t>ccrd</t>
  </si>
  <si>
    <t>Cox</t>
  </si>
  <si>
    <t>Gerald</t>
  </si>
  <si>
    <t>505-627-4365</t>
  </si>
  <si>
    <t>gcox@co.chaves.nm.us</t>
  </si>
  <si>
    <t>Chaves County</t>
  </si>
  <si>
    <t>1505 Brasher Road</t>
  </si>
  <si>
    <t>Roswell</t>
  </si>
  <si>
    <t>15772::CHAVES COUNTY ROAD</t>
  </si>
  <si>
    <t>PPS-000BEB24</t>
  </si>
  <si>
    <t>Equipment Manager,Manage PCC Invoice Access,PartStore,SOS Services Web</t>
  </si>
  <si>
    <t>halton</t>
  </si>
  <si>
    <t>Alton</t>
  </si>
  <si>
    <t>Harold</t>
  </si>
  <si>
    <t>+1 3034350499</t>
  </si>
  <si>
    <t>303-435-0499</t>
  </si>
  <si>
    <t>halton@wwmach.com</t>
  </si>
  <si>
    <t>Worldwide Rental Services</t>
  </si>
  <si>
    <t>2951 Chambers Road</t>
  </si>
  <si>
    <t>Aurora</t>
  </si>
  <si>
    <t>97188::WORLDWIDE/CO RENTAL SVC,97193::WORLDWIDE MACHINERY HOBBS,97367::WORLDWIDE/NM RENTAL SVC</t>
  </si>
  <si>
    <t>PPS-00002B92</t>
  </si>
  <si>
    <t>a13rsas</t>
  </si>
  <si>
    <t>Snyder</t>
  </si>
  <si>
    <t>Scott</t>
  </si>
  <si>
    <t>a</t>
  </si>
  <si>
    <t>+1 720 941 0833  x890</t>
  </si>
  <si>
    <t>Scott.Snyder@mhc.com</t>
  </si>
  <si>
    <t>MHC KENWORTH DENVER</t>
  </si>
  <si>
    <t>PPS-00013639</t>
  </si>
  <si>
    <t>Equipment Manager,SOS Services Web</t>
  </si>
  <si>
    <t>caliper1</t>
  </si>
  <si>
    <t>MCVAY</t>
  </si>
  <si>
    <t>JEREMY</t>
  </si>
  <si>
    <t>+1 5052029261</t>
  </si>
  <si>
    <t>505-202-9261</t>
  </si>
  <si>
    <t>Jeremy@caliperconst.com</t>
  </si>
  <si>
    <t>Caliper Construction</t>
  </si>
  <si>
    <t>2000 S. Valley Drive</t>
  </si>
  <si>
    <t>Las Cruces</t>
  </si>
  <si>
    <t>87941::CALIPER CONSTRUCTION</t>
  </si>
  <si>
    <t>PPS-000144E4</t>
  </si>
  <si>
    <t>dunnyzumwalt</t>
  </si>
  <si>
    <t>Zumwalt</t>
  </si>
  <si>
    <t>Dunny</t>
  </si>
  <si>
    <t>505-382-8738</t>
  </si>
  <si>
    <t>dunny@zianet.com</t>
  </si>
  <si>
    <t>Dunny's Maintenance</t>
  </si>
  <si>
    <t>PO Box 1330</t>
  </si>
  <si>
    <t>3990 Thurmond Rd.</t>
  </si>
  <si>
    <t>49316::DUNNYS MAINTENANCE</t>
  </si>
  <si>
    <t>PPS-00014798</t>
  </si>
  <si>
    <t>lvistrikes</t>
  </si>
  <si>
    <t>dinkel</t>
  </si>
  <si>
    <t>frank</t>
  </si>
  <si>
    <t>+1 7204906129</t>
  </si>
  <si>
    <t>720-490-6129</t>
  </si>
  <si>
    <t>frank@lvinc.us</t>
  </si>
  <si>
    <t>Lightning Ventures</t>
  </si>
  <si>
    <t xml:space="preserve">7955 dahlia </t>
  </si>
  <si>
    <t>henderson</t>
  </si>
  <si>
    <t>colo.</t>
  </si>
  <si>
    <t>55189::LIGHTNING VENTURES INC</t>
  </si>
  <si>
    <t>PPS-001086A4</t>
  </si>
  <si>
    <t>SOS Services Web</t>
  </si>
  <si>
    <t>a13rgag</t>
  </si>
  <si>
    <t>Gallegos</t>
  </si>
  <si>
    <t>Gabe</t>
  </si>
  <si>
    <t>+1 720 941 0833</t>
  </si>
  <si>
    <t>Gabe.Gallegos@mhc.com</t>
  </si>
  <si>
    <t>PPS-0008BC87</t>
  </si>
  <si>
    <t>A1SSVM</t>
  </si>
  <si>
    <t>MACH</t>
  </si>
  <si>
    <t>VERNON</t>
  </si>
  <si>
    <t>+1 720 322 7240</t>
  </si>
  <si>
    <t>VMACH@TRANSWEST.COM</t>
  </si>
  <si>
    <t>TRANSWEST GMC TRUCKS</t>
  </si>
  <si>
    <t>88497::TRANSWEST GMC TRUCKS</t>
  </si>
  <si>
    <t>PPS-0009C908</t>
  </si>
  <si>
    <t>jaman</t>
  </si>
  <si>
    <t>Aman</t>
  </si>
  <si>
    <t>John</t>
  </si>
  <si>
    <t>+1 303 229 2327</t>
  </si>
  <si>
    <t>john.aman@kiewit.com</t>
  </si>
  <si>
    <t>239 Fort Rd</t>
  </si>
  <si>
    <t xml:space="preserve">Sheridan </t>
  </si>
  <si>
    <t>Wyoming</t>
  </si>
  <si>
    <t>PPS-000018D5</t>
  </si>
  <si>
    <t>a116ar</t>
  </si>
  <si>
    <t>Rieck</t>
  </si>
  <si>
    <t>Alison</t>
  </si>
  <si>
    <t>alison.rieck@mhctruck.com</t>
  </si>
  <si>
    <t>PPS-000BD569</t>
  </si>
  <si>
    <t>philipjbreedlove</t>
  </si>
  <si>
    <t>breedlove</t>
  </si>
  <si>
    <t>philip</t>
  </si>
  <si>
    <t>joesph</t>
  </si>
  <si>
    <t>+1 3039446831</t>
  </si>
  <si>
    <t>phillipbreedlove@pouringiton.com</t>
  </si>
  <si>
    <t>Concrete Express</t>
  </si>
  <si>
    <t>2027 w. colfax</t>
  </si>
  <si>
    <t>denver</t>
  </si>
  <si>
    <t>colorado</t>
  </si>
  <si>
    <t>19338::CONCRETE EXPRESS INC</t>
  </si>
  <si>
    <t>PPI-00003BF9</t>
  </si>
  <si>
    <t>archcoalb2bwagner</t>
  </si>
  <si>
    <t>Hill</t>
  </si>
  <si>
    <t xml:space="preserve">Jim </t>
  </si>
  <si>
    <t>+1 3149942731</t>
  </si>
  <si>
    <t>jhill@archcoal.com</t>
  </si>
  <si>
    <t>Arch Coal, Inc.</t>
  </si>
  <si>
    <t>PO BOX 591</t>
  </si>
  <si>
    <t>95046a::ARCH WESTERN RESOURCE - PART S ONLY!</t>
  </si>
  <si>
    <t>PPI-00004DD7</t>
  </si>
  <si>
    <t>e351jwb</t>
  </si>
  <si>
    <t>Butt</t>
  </si>
  <si>
    <t>Jeremy</t>
  </si>
  <si>
    <t>W</t>
  </si>
  <si>
    <t>Butt_jeremy@wagnerequipment.com</t>
  </si>
  <si>
    <t>PPS-000AB98D</t>
  </si>
  <si>
    <t>glegrob1</t>
  </si>
  <si>
    <t>Gleghorn</t>
  </si>
  <si>
    <t xml:space="preserve">Robert </t>
  </si>
  <si>
    <t>+1 8309980967</t>
  </si>
  <si>
    <t>830-998-0967</t>
  </si>
  <si>
    <t>robert_gleghorn@kindermorgan.com</t>
  </si>
  <si>
    <t>Oil &amp; Gas,On-Highway Truck</t>
  </si>
  <si>
    <t>Kinder Morgan, Inc</t>
  </si>
  <si>
    <t>19807 North Ranch Rd 783</t>
  </si>
  <si>
    <t>P.O. Box 27</t>
  </si>
  <si>
    <t>Doss</t>
  </si>
  <si>
    <t>Texas</t>
  </si>
  <si>
    <t>51589a::KINDER MORGAN</t>
  </si>
  <si>
    <t>PPI-000087D2</t>
  </si>
  <si>
    <t>hilcodil</t>
  </si>
  <si>
    <t>hill</t>
  </si>
  <si>
    <t>thomas</t>
  </si>
  <si>
    <t>m</t>
  </si>
  <si>
    <t>+1 9704685840</t>
  </si>
  <si>
    <t>hilcodil@yahoo.com</t>
  </si>
  <si>
    <t>HILCO MAINTENANCE CO</t>
  </si>
  <si>
    <t xml:space="preserve">PO Box 2116 </t>
  </si>
  <si>
    <t>Dillon</t>
  </si>
  <si>
    <t>80435-2116</t>
  </si>
  <si>
    <t>42678::HILCO MAINTENANCE CO</t>
  </si>
  <si>
    <t>PPS-0000DB4A</t>
  </si>
  <si>
    <t>e250ses</t>
  </si>
  <si>
    <t>Smith</t>
  </si>
  <si>
    <t>E</t>
  </si>
  <si>
    <t>+1 303 739 3156</t>
  </si>
  <si>
    <t>Smith_Steve@wagnerequipment.com</t>
  </si>
  <si>
    <t>02907::AAA EXCAVATION,93708::WAGNER EQUIPMENT CO</t>
  </si>
  <si>
    <t>PPS-00070986</t>
  </si>
  <si>
    <t>e250mjl</t>
  </si>
  <si>
    <t>Lawson</t>
  </si>
  <si>
    <t>+1 970 244 9301</t>
  </si>
  <si>
    <t>+1 970 261 3027</t>
  </si>
  <si>
    <t>lawson_mike@wagnerequipment.com</t>
  </si>
  <si>
    <t>PPS-00078657</t>
  </si>
  <si>
    <t>PartStore,SOS Services Web</t>
  </si>
  <si>
    <t>a3mhpm</t>
  </si>
  <si>
    <t>Cat Module Account</t>
  </si>
  <si>
    <t>RUSH TRUCK CENTERS - PUEBLO</t>
  </si>
  <si>
    <t>+1 7195437222</t>
  </si>
  <si>
    <t>Moore_Lori_A@cat.com</t>
  </si>
  <si>
    <t>2575 N. INTERSTATE 25</t>
  </si>
  <si>
    <t>PUEBLO</t>
  </si>
  <si>
    <t>PartStore Set Up</t>
  </si>
  <si>
    <t>75864::RUSH TRUCK CENTER INC</t>
  </si>
  <si>
    <t>PPI-0000A492</t>
  </si>
  <si>
    <t>Jenn</t>
  </si>
  <si>
    <t>Lee</t>
  </si>
  <si>
    <t>Jennifer</t>
  </si>
  <si>
    <t>+1 8017853152</t>
  </si>
  <si>
    <t>jenniferl@fugal.com</t>
  </si>
  <si>
    <t>General Construction,Heavy Construction,Pipeline</t>
  </si>
  <si>
    <t>Niels Fugal Sons LLC</t>
  </si>
  <si>
    <t>1005 So. Main</t>
  </si>
  <si>
    <t>PO Box 650</t>
  </si>
  <si>
    <t>Pleasant Grove</t>
  </si>
  <si>
    <t>UT</t>
  </si>
  <si>
    <t>35323::NIELS FUGAL SONS CO</t>
  </si>
  <si>
    <t>PPS-00001037</t>
  </si>
  <si>
    <t>larryr</t>
  </si>
  <si>
    <t>Rowley</t>
  </si>
  <si>
    <t xml:space="preserve">Larry </t>
  </si>
  <si>
    <t>+1 9705660289</t>
  </si>
  <si>
    <t>970-566-0289</t>
  </si>
  <si>
    <t>shop@gerrardinc.com</t>
  </si>
  <si>
    <t>Gerrard Excavating</t>
  </si>
  <si>
    <t>27486 WCR 13</t>
  </si>
  <si>
    <t>loveland</t>
  </si>
  <si>
    <t>36831::GERRARD EXCAVATING</t>
  </si>
  <si>
    <t>PPS-00005D67</t>
  </si>
  <si>
    <t>e250kjb</t>
  </si>
  <si>
    <t>Boggs</t>
  </si>
  <si>
    <t>Kevin</t>
  </si>
  <si>
    <t>+1 970 589 0296</t>
  </si>
  <si>
    <t>boggs_kevin@wagnerequipment.com</t>
  </si>
  <si>
    <t>PPS-0008BFBC</t>
  </si>
  <si>
    <t>a1rmms</t>
  </si>
  <si>
    <t>Martin</t>
  </si>
  <si>
    <t>+1 505 833 1000</t>
  </si>
  <si>
    <t>msmith@lonestartruckgroup.com</t>
  </si>
  <si>
    <t>ALBUQUERQUE FREIGHTLINER</t>
  </si>
  <si>
    <t>02349::ALBUQUERQUE FREIGHTLINER</t>
  </si>
  <si>
    <t>PPS-00069DC5</t>
  </si>
  <si>
    <t>etchyd</t>
  </si>
  <si>
    <t>kreusel</t>
  </si>
  <si>
    <t>david</t>
  </si>
  <si>
    <t>allen</t>
  </si>
  <si>
    <t>+1 2103890317</t>
  </si>
  <si>
    <t>210 389-0317</t>
  </si>
  <si>
    <t>davidkreusel@hotmail.com</t>
  </si>
  <si>
    <t>Agriculture,Industrial Manufacturing</t>
  </si>
  <si>
    <t>Hydraulic Specialists, Inc.</t>
  </si>
  <si>
    <t>7811 FORTUNE DR.</t>
  </si>
  <si>
    <t>san antonio</t>
  </si>
  <si>
    <t>texas</t>
  </si>
  <si>
    <t>PPI-00010676</t>
  </si>
  <si>
    <t>rmcgilli</t>
  </si>
  <si>
    <t>Tucker</t>
  </si>
  <si>
    <t>Shawn</t>
  </si>
  <si>
    <t>robert.mcgillivray@williams.com</t>
  </si>
  <si>
    <t>Williams Production</t>
  </si>
  <si>
    <t>4289 County Road 215</t>
  </si>
  <si>
    <t>Parachute</t>
  </si>
  <si>
    <t>06580::WILLIAMS FIELD SVCS CO LLC,06580a::WILLIAMS FRONT RANGE LLC</t>
  </si>
  <si>
    <t>PPI-00011669</t>
  </si>
  <si>
    <t>mikeq</t>
  </si>
  <si>
    <t>Quintana</t>
  </si>
  <si>
    <t>+1 3034298893</t>
  </si>
  <si>
    <t>mquintana@fioreandsons.com</t>
  </si>
  <si>
    <t>Fiore &amp; Sons</t>
  </si>
  <si>
    <t>730 W. 62ND</t>
  </si>
  <si>
    <t>33599::FIORE &amp; SONS INC</t>
  </si>
  <si>
    <t>PPI-00013BA1</t>
  </si>
  <si>
    <t>e250pjs</t>
  </si>
  <si>
    <t>smith_patrick@wagnerequipment.com</t>
  </si>
  <si>
    <t>PPS-000BEBC6</t>
  </si>
  <si>
    <t>pranainc</t>
  </si>
  <si>
    <t>Sanchez</t>
  </si>
  <si>
    <t>Gilberto</t>
  </si>
  <si>
    <t>+1 9157792715</t>
  </si>
  <si>
    <t>gsanchez@pranamachinery.com</t>
  </si>
  <si>
    <t>Prana Machinery El Paso</t>
  </si>
  <si>
    <t>7505 Alameda</t>
  </si>
  <si>
    <t>El Paso</t>
  </si>
  <si>
    <t>69873::PRANA MACHINERY</t>
  </si>
  <si>
    <t>PPS-00001A86</t>
  </si>
  <si>
    <t>a13rjed</t>
  </si>
  <si>
    <t>Dragoo</t>
  </si>
  <si>
    <t>Josh</t>
  </si>
  <si>
    <t>Edward</t>
  </si>
  <si>
    <t>+1 303 292 0833</t>
  </si>
  <si>
    <t>b30servicecntr@mhctruck.com</t>
  </si>
  <si>
    <t>PPS-000A33F3</t>
  </si>
  <si>
    <t>JTalent01</t>
  </si>
  <si>
    <t>Talent</t>
  </si>
  <si>
    <t>Jed</t>
  </si>
  <si>
    <t>+1 9702591135</t>
  </si>
  <si>
    <t>jtalent@weeminuche.com</t>
  </si>
  <si>
    <t>Weeminuche Construction Authority</t>
  </si>
  <si>
    <t>(UNKNOWN)</t>
  </si>
  <si>
    <t>TOWAC</t>
  </si>
  <si>
    <t>94629::WEEMINUCHE CONST</t>
  </si>
  <si>
    <t>PPI-0001725E</t>
  </si>
  <si>
    <t>battent</t>
  </si>
  <si>
    <t>Batte</t>
  </si>
  <si>
    <t>Frank</t>
  </si>
  <si>
    <t>M.</t>
  </si>
  <si>
    <t>+1 5054302006</t>
  </si>
  <si>
    <t>505-430-2006</t>
  </si>
  <si>
    <t>fbatte60@yahoo.com</t>
  </si>
  <si>
    <t>Quarry &amp; Aggregates</t>
  </si>
  <si>
    <t>Batte Enterprises</t>
  </si>
  <si>
    <t>117 Batte Way</t>
  </si>
  <si>
    <t>La Luz</t>
  </si>
  <si>
    <t>Would like to order parts on-line tonight.....</t>
  </si>
  <si>
    <t>06692::BATTE ENTERPRISE</t>
  </si>
  <si>
    <t>PPS-00000F86</t>
  </si>
  <si>
    <t>a116krc</t>
  </si>
  <si>
    <t>CURFMAN</t>
  </si>
  <si>
    <t>KEVIN</t>
  </si>
  <si>
    <t>mhcservice34@mhctruck.com</t>
  </si>
  <si>
    <t>PPS-000B3F1F</t>
  </si>
  <si>
    <t>ElPasoCountyWater</t>
  </si>
  <si>
    <t>Gutierrez</t>
  </si>
  <si>
    <t>Beto</t>
  </si>
  <si>
    <t>bgutierrez@epcwid1.org</t>
  </si>
  <si>
    <t>El Paso County Texas</t>
  </si>
  <si>
    <t>294 CANDELARIA</t>
  </si>
  <si>
    <t>TX</t>
  </si>
  <si>
    <t>30329::EL PASO COUNTY WATER</t>
  </si>
  <si>
    <t>PPI-000193AA</t>
  </si>
  <si>
    <t>billn</t>
  </si>
  <si>
    <t>Nitchals</t>
  </si>
  <si>
    <t>William</t>
  </si>
  <si>
    <t>+1 3032882233</t>
  </si>
  <si>
    <t>bnitchals@apextrans.com</t>
  </si>
  <si>
    <t>Apex Transportation</t>
  </si>
  <si>
    <t>9800 alton way</t>
  </si>
  <si>
    <t>03085::APEX TRANSPORTATION</t>
  </si>
  <si>
    <t>PPI-0001A448</t>
  </si>
  <si>
    <t>Ssandia</t>
  </si>
  <si>
    <t>Rager</t>
  </si>
  <si>
    <t>Sean</t>
  </si>
  <si>
    <t>+1 5052694616</t>
  </si>
  <si>
    <t>505-269-4616</t>
  </si>
  <si>
    <t>srager@sandia.gov</t>
  </si>
  <si>
    <t>Electric Power Generation</t>
  </si>
  <si>
    <t>Sandia National Laboratories</t>
  </si>
  <si>
    <t>1515 Eubank Blvd SE</t>
  </si>
  <si>
    <t>78256::SANDIA NATIONAL LABS</t>
  </si>
  <si>
    <t>PPI-00019685</t>
  </si>
  <si>
    <t>A1P2DKW</t>
  </si>
  <si>
    <t>White</t>
  </si>
  <si>
    <t>+1 505 884 0300</t>
  </si>
  <si>
    <t>kwhite@inland-group.com</t>
  </si>
  <si>
    <t>INLAND KENWORTH</t>
  </si>
  <si>
    <t>46176::INLAND KENWORTH</t>
  </si>
  <si>
    <t>PPI-0000D635</t>
  </si>
  <si>
    <t>sminer</t>
  </si>
  <si>
    <t xml:space="preserve">Miner </t>
  </si>
  <si>
    <t xml:space="preserve">Steve </t>
  </si>
  <si>
    <t>+1 3033616797</t>
  </si>
  <si>
    <t>sminer@ccpipeline.com</t>
  </si>
  <si>
    <t>Heavy Construction,Oil &amp; Gas</t>
  </si>
  <si>
    <t>Cross Country Pipeline Supply Co., Inc.</t>
  </si>
  <si>
    <t>2251 RIFLE ST.</t>
  </si>
  <si>
    <t>21231::CROSS COUNTRY PIPELINE SPLY</t>
  </si>
  <si>
    <t>PPI-0001B990</t>
  </si>
  <si>
    <t>Bobbyt</t>
  </si>
  <si>
    <t>TenEyck</t>
  </si>
  <si>
    <t>Bobby</t>
  </si>
  <si>
    <t>+1 9703611546</t>
  </si>
  <si>
    <t>bobby@heqsr.com</t>
  </si>
  <si>
    <t>Henderson Equipment &amp; Sales</t>
  </si>
  <si>
    <t>785 22 road</t>
  </si>
  <si>
    <t>42360::HENDERSON EQUIPMENT SALES</t>
  </si>
  <si>
    <t>PPI-0001CAE8</t>
  </si>
  <si>
    <t>epcflt</t>
  </si>
  <si>
    <t>Delia</t>
  </si>
  <si>
    <t>Thomas</t>
  </si>
  <si>
    <t>+1 7192374017</t>
  </si>
  <si>
    <t>(719) 237-4017</t>
  </si>
  <si>
    <t>tomdelia@elpasoco.com</t>
  </si>
  <si>
    <t>El Paso County Colorado</t>
  </si>
  <si>
    <t>3460 N. MARKSHEFFEL RD.</t>
  </si>
  <si>
    <t>WEB Based SIS access</t>
  </si>
  <si>
    <t>What is your Wagner Equipment Co. account number</t>
  </si>
  <si>
    <t>30319::EL PASO COUNTY</t>
  </si>
  <si>
    <t>PPI-0001F094</t>
  </si>
  <si>
    <t>e250aas</t>
  </si>
  <si>
    <t>Aaron</t>
  </si>
  <si>
    <t>M</t>
  </si>
  <si>
    <t>+1 970 556 0007</t>
  </si>
  <si>
    <t>asmith@wagnerequipment.com</t>
  </si>
  <si>
    <t>00</t>
  </si>
  <si>
    <t>PPS-000BD592</t>
  </si>
  <si>
    <t>ETK</t>
  </si>
  <si>
    <t>Adams</t>
  </si>
  <si>
    <t>+1 9708469230</t>
  </si>
  <si>
    <t>970-846-9230</t>
  </si>
  <si>
    <t>jra@springsips.com</t>
  </si>
  <si>
    <t>ETK Inc.</t>
  </si>
  <si>
    <t>Box 773457</t>
  </si>
  <si>
    <t>Steamboat Springs</t>
  </si>
  <si>
    <t>none</t>
  </si>
  <si>
    <t>31531::ETK INC</t>
  </si>
  <si>
    <t>PPI-00021F29</t>
  </si>
  <si>
    <t>A78JMLM</t>
  </si>
  <si>
    <t>MAXEY</t>
  </si>
  <si>
    <t>MARK</t>
  </si>
  <si>
    <t>+1 303 739 9900</t>
  </si>
  <si>
    <t>MARKLMAXEY@HOTMAIL.COM</t>
  </si>
  <si>
    <t>MCCANDLESS INTERNATIONAL</t>
  </si>
  <si>
    <t>Parts</t>
  </si>
  <si>
    <t>74906::MCCANDLESS TRUCK CENTER LLC</t>
  </si>
  <si>
    <t>PPI-00007563</t>
  </si>
  <si>
    <t>a117kam</t>
  </si>
  <si>
    <t>McRae</t>
  </si>
  <si>
    <t>Kyle</t>
  </si>
  <si>
    <t>kyle.mcrae@mhc.com</t>
  </si>
  <si>
    <t>A117</t>
  </si>
  <si>
    <t>PPI-0002456E</t>
  </si>
  <si>
    <t>jakeshipp</t>
  </si>
  <si>
    <t>DiOrio</t>
  </si>
  <si>
    <t>Michael</t>
  </si>
  <si>
    <t>+1 719 491 4002</t>
  </si>
  <si>
    <t>michael.diorio@kiewit.com</t>
  </si>
  <si>
    <t xml:space="preserve">10330 68th street nw </t>
  </si>
  <si>
    <t>Tioga</t>
  </si>
  <si>
    <t>ND</t>
  </si>
  <si>
    <t>51793::KIEWIT INFR #103565</t>
  </si>
  <si>
    <t>PPS-00002B26</t>
  </si>
  <si>
    <t>pamtz</t>
  </si>
  <si>
    <t>Martinez</t>
  </si>
  <si>
    <t>Paul</t>
  </si>
  <si>
    <t>A.</t>
  </si>
  <si>
    <t>505-747-5307</t>
  </si>
  <si>
    <t>505-929-2600</t>
  </si>
  <si>
    <t>pamartinez@rio-arriba.org</t>
  </si>
  <si>
    <t>County of Rio Arriba</t>
  </si>
  <si>
    <t xml:space="preserve">P.o. Box 1256 </t>
  </si>
  <si>
    <t xml:space="preserve">1122 industrail Park  Road </t>
  </si>
  <si>
    <t xml:space="preserve">Espanola </t>
  </si>
  <si>
    <t>search for parts</t>
  </si>
  <si>
    <t>74464::RIO ARRIBA COUNTY</t>
  </si>
  <si>
    <t>PPS-00002D76</t>
  </si>
  <si>
    <t>e250sms</t>
  </si>
  <si>
    <t>Searls</t>
  </si>
  <si>
    <t>searls_shawn@wagnerequipment.com</t>
  </si>
  <si>
    <t>PPS-000B12E6</t>
  </si>
  <si>
    <t>Mwelby</t>
  </si>
  <si>
    <t>Ridgeway</t>
  </si>
  <si>
    <t>K</t>
  </si>
  <si>
    <t>303-744-4608</t>
  </si>
  <si>
    <t>mr7145@gates.com</t>
  </si>
  <si>
    <t>Gates Rubber</t>
  </si>
  <si>
    <t xml:space="preserve">1551 Wewatta St </t>
  </si>
  <si>
    <t>80202-6173</t>
  </si>
  <si>
    <t>Web Based Parts Look Up......</t>
  </si>
  <si>
    <t>N/A ?</t>
  </si>
  <si>
    <t>36426::GATES RUBBER CO</t>
  </si>
  <si>
    <t>PPI-000295D5</t>
  </si>
  <si>
    <t>a13rhyb</t>
  </si>
  <si>
    <t>Bragg</t>
  </si>
  <si>
    <t>Harry</t>
  </si>
  <si>
    <t>harry.bragg@mhc.com</t>
  </si>
  <si>
    <t>n/a</t>
  </si>
  <si>
    <t>PPS-00097481</t>
  </si>
  <si>
    <t>e250dlw</t>
  </si>
  <si>
    <t>Wensinger</t>
  </si>
  <si>
    <t>Dale</t>
  </si>
  <si>
    <t>wensinger_dale@wagnerequipment.com</t>
  </si>
  <si>
    <t>00EB</t>
  </si>
  <si>
    <t>PPS-0009E5AF</t>
  </si>
  <si>
    <t>e250bdr</t>
  </si>
  <si>
    <t>Rothe</t>
  </si>
  <si>
    <t>Brian</t>
  </si>
  <si>
    <t>+1 303 885 7701</t>
  </si>
  <si>
    <t>rothe_brian@wagnerequipment.com</t>
  </si>
  <si>
    <t>PPS-0008546F</t>
  </si>
  <si>
    <t>Gco2185</t>
  </si>
  <si>
    <t>Batty</t>
  </si>
  <si>
    <t>Brandon</t>
  </si>
  <si>
    <t>(970)270-9732</t>
  </si>
  <si>
    <t>bbatty@slb.com</t>
  </si>
  <si>
    <t>Schlumberger</t>
  </si>
  <si>
    <t>783 22 Road</t>
  </si>
  <si>
    <t>78241::SCHLUMBERGER TECHNOLOGY CORP</t>
  </si>
  <si>
    <t>PPI-0002F6DF</t>
  </si>
  <si>
    <t>a13rtao</t>
  </si>
  <si>
    <t>Owenson</t>
  </si>
  <si>
    <t>Travis</t>
  </si>
  <si>
    <t>b30partscntr@mhctruck.com</t>
  </si>
  <si>
    <t>7007 sandown rd</t>
  </si>
  <si>
    <t xml:space="preserve">denver </t>
  </si>
  <si>
    <t>parts ordering</t>
  </si>
  <si>
    <t>PPS-0009AE7C</t>
  </si>
  <si>
    <t>e250txk</t>
  </si>
  <si>
    <t>KOEHN</t>
  </si>
  <si>
    <t>Terry</t>
  </si>
  <si>
    <t>+1 719 338 1270</t>
  </si>
  <si>
    <t>koehn_terry@wagnerequipment.com</t>
  </si>
  <si>
    <t>na</t>
  </si>
  <si>
    <t>PPS-00095C68</t>
  </si>
  <si>
    <t>mchavez</t>
  </si>
  <si>
    <t>chavez</t>
  </si>
  <si>
    <t>mike</t>
  </si>
  <si>
    <t>mchavez@cityofclovis.org</t>
  </si>
  <si>
    <t>City of Clovis</t>
  </si>
  <si>
    <t>P.O. BOX 760</t>
  </si>
  <si>
    <t>clovis</t>
  </si>
  <si>
    <t>17755::CITY OF CLOVIS</t>
  </si>
  <si>
    <t>PPI-0003132B</t>
  </si>
  <si>
    <t>gouldshop</t>
  </si>
  <si>
    <t>Gould</t>
  </si>
  <si>
    <t xml:space="preserve">Mark </t>
  </si>
  <si>
    <t>+1 9709457291</t>
  </si>
  <si>
    <t>shop@gouldconstruction.com</t>
  </si>
  <si>
    <t>Gould Construct</t>
  </si>
  <si>
    <t>6874 Hwy 82</t>
  </si>
  <si>
    <t>Glenwood Springs</t>
  </si>
  <si>
    <t>Getting Registered ASAP Thank you</t>
  </si>
  <si>
    <t>37618::GOULD CONSTRUCTION INC</t>
  </si>
  <si>
    <t>PPI-0003192D</t>
  </si>
  <si>
    <t>e250rbh</t>
  </si>
  <si>
    <t>Hay</t>
  </si>
  <si>
    <t>Richard</t>
  </si>
  <si>
    <t>hay_richard@wagnerequipment.com</t>
  </si>
  <si>
    <t>PPS-0005D567</t>
  </si>
  <si>
    <t>dfolwer</t>
  </si>
  <si>
    <t>fowler</t>
  </si>
  <si>
    <t>+1 7193382968</t>
  </si>
  <si>
    <t>719-338-2968</t>
  </si>
  <si>
    <t>dfowler@springsgov.com</t>
  </si>
  <si>
    <t>Serco Inc.</t>
  </si>
  <si>
    <t>404 west fontanero</t>
  </si>
  <si>
    <t>colorado springs</t>
  </si>
  <si>
    <t>parts store</t>
  </si>
  <si>
    <t>78697::SERCO INC</t>
  </si>
  <si>
    <t>PPI-00034EA9</t>
  </si>
  <si>
    <t>fmi4b2bwagner</t>
  </si>
  <si>
    <t>Buyer</t>
  </si>
  <si>
    <t>FMI</t>
  </si>
  <si>
    <t>Shikhar_Hassani@FMI.com</t>
  </si>
  <si>
    <t>Freeport - McMoran</t>
  </si>
  <si>
    <t>68552A</t>
  </si>
  <si>
    <t>16345::FREEPORT-MCMORAN CHINO MINES,16345a::FREEPORT-MCMORAN CHINO MINES,16346::FREEPORT-MCMORAN CHINO MINES,16396::FREEPORT MCMORAN,17729::FMI CLIMAX MINE,17729b::FMI CLIMAX MINE,17732::FMI HENDERSON MINE,17738::FREEPORT MCMORAN,17739::FMI CLIMAX MILL,17855::FREEPORT-MCMORAN INC,22193::FMI HENDERSON MILL,68553::FREEPORT-MCMORAN TYRONE,68555::FREEPORT-MCMORAN INC,68556::FREEPORT MCMORAN,68557::FREEPORT-MCMORAN EL PASO,68565::FREEPORT-MCMORAN TYRONE MINI NG LLC,68565a::FREEPORT-MCMORAN,68568::FREEPORT-MCMORAN RECLAMATION</t>
  </si>
  <si>
    <t>PPI-00035632</t>
  </si>
  <si>
    <t>A0BASLS</t>
  </si>
  <si>
    <t>SMITH</t>
  </si>
  <si>
    <t>SHANNON</t>
  </si>
  <si>
    <t>+1 303 292 3170  x13319</t>
  </si>
  <si>
    <t>SMITHS3@RUSH-ENTERPRISES.COM</t>
  </si>
  <si>
    <t>PPI-00035B2F</t>
  </si>
  <si>
    <t>WESTERNSHOP1</t>
  </si>
  <si>
    <t xml:space="preserve">Dyer </t>
  </si>
  <si>
    <t xml:space="preserve">D </t>
  </si>
  <si>
    <t>303-292-1535</t>
  </si>
  <si>
    <t>jimdyer@wdtc.net</t>
  </si>
  <si>
    <t>Western Truck &amp; Auto Maint</t>
  </si>
  <si>
    <t>6655 York ST</t>
  </si>
  <si>
    <t xml:space="preserve">Denver </t>
  </si>
  <si>
    <t xml:space="preserve">Colorado </t>
  </si>
  <si>
    <t>95581::WESTERN TRUCK &amp; AUTO MAINT</t>
  </si>
  <si>
    <t>PPI-00036B43</t>
  </si>
  <si>
    <t>e250agk</t>
  </si>
  <si>
    <t>KRATT</t>
  </si>
  <si>
    <t>Andy</t>
  </si>
  <si>
    <t>+1 303 882 5257</t>
  </si>
  <si>
    <t>kratt_andy@wagnerequipment.com</t>
  </si>
  <si>
    <t>PPS-000673B9</t>
  </si>
  <si>
    <t>crossfirellc</t>
  </si>
  <si>
    <t>Zieske</t>
  </si>
  <si>
    <t>Brad</t>
  </si>
  <si>
    <t>+1 9707498036</t>
  </si>
  <si>
    <t>970 749 8036</t>
  </si>
  <si>
    <t>brad@crossfire-llc.com</t>
  </si>
  <si>
    <t>STRIKE CONSTRUCTION LLC</t>
  </si>
  <si>
    <t xml:space="preserve">820 Airport Rd </t>
  </si>
  <si>
    <t>21240::CROSSFIRE LLC</t>
  </si>
  <si>
    <t>PPI-000381FE</t>
  </si>
  <si>
    <t>e250sas</t>
  </si>
  <si>
    <t>Steven</t>
  </si>
  <si>
    <t>+1 970 208 3445</t>
  </si>
  <si>
    <t>smith_steven@wagnerequipment.com</t>
  </si>
  <si>
    <t>PPS-001082E6</t>
  </si>
  <si>
    <t>torkelson</t>
  </si>
  <si>
    <t>Torkleson</t>
  </si>
  <si>
    <t xml:space="preserve">Dave </t>
  </si>
  <si>
    <t>+1 3039964750</t>
  </si>
  <si>
    <t>dtorkleson@fioreandsons.com</t>
  </si>
  <si>
    <t>.</t>
  </si>
  <si>
    <t>PPI-0003BC91</t>
  </si>
  <si>
    <t>middlemesa</t>
  </si>
  <si>
    <t xml:space="preserve">Tom </t>
  </si>
  <si>
    <t>F</t>
  </si>
  <si>
    <t>505-793-7460</t>
  </si>
  <si>
    <t>middlemesa@yahoo.com</t>
  </si>
  <si>
    <t>Middle Mesa Ranch</t>
  </si>
  <si>
    <t>236 Road 4020</t>
  </si>
  <si>
    <t>Ignacio</t>
  </si>
  <si>
    <t>roller replacement</t>
  </si>
  <si>
    <t>59982::MIDDLE MESA RANCH</t>
  </si>
  <si>
    <t>PPI-0002BAFC</t>
  </si>
  <si>
    <t>Actionglassabq</t>
  </si>
  <si>
    <t>Anderson</t>
  </si>
  <si>
    <t>Adam</t>
  </si>
  <si>
    <t>505-450-3687</t>
  </si>
  <si>
    <t>Actionglassabq@gmail.com</t>
  </si>
  <si>
    <t>Action Glass ABQ, LLC</t>
  </si>
  <si>
    <t>2015 7th NW</t>
  </si>
  <si>
    <t>approve online purchasing services</t>
  </si>
  <si>
    <t>01751</t>
  </si>
  <si>
    <t>01751::ACTION GLASS ABQ LLC</t>
  </si>
  <si>
    <t>PPI-0003DDA9</t>
  </si>
  <si>
    <t>fredkayser</t>
  </si>
  <si>
    <t>kayser</t>
  </si>
  <si>
    <t>fred</t>
  </si>
  <si>
    <t>+1 970-396-4900</t>
  </si>
  <si>
    <t>fredkayser@gmail.com</t>
  </si>
  <si>
    <t>F K Enterprises</t>
  </si>
  <si>
    <t>35486 CR 51</t>
  </si>
  <si>
    <t>Eaton</t>
  </si>
  <si>
    <t>6280730000241448</t>
  </si>
  <si>
    <t>34066::FK ENTRPISES LLC</t>
  </si>
  <si>
    <t>PPI-000414D8</t>
  </si>
  <si>
    <t>preexc</t>
  </si>
  <si>
    <t>Chapman</t>
  </si>
  <si>
    <t xml:space="preserve">David </t>
  </si>
  <si>
    <t>+1 9706291112</t>
  </si>
  <si>
    <t>970 629 1112</t>
  </si>
  <si>
    <t>twob4wheeling@aol.com</t>
  </si>
  <si>
    <t>Precision Excavating</t>
  </si>
  <si>
    <t>1545 w jefferson</t>
  </si>
  <si>
    <t>hayden</t>
  </si>
  <si>
    <t>co.</t>
  </si>
  <si>
    <t xml:space="preserve">online parts </t>
  </si>
  <si>
    <t>69945::PRECISION EXCAVATING INC</t>
  </si>
  <si>
    <t>PPI-000428FB</t>
  </si>
  <si>
    <t>hdkell</t>
  </si>
  <si>
    <t>Kelley</t>
  </si>
  <si>
    <t>Hal</t>
  </si>
  <si>
    <t>+1 9542925598</t>
  </si>
  <si>
    <t>954-292-5598</t>
  </si>
  <si>
    <t>hdkell12@gmail.com</t>
  </si>
  <si>
    <t>Landscaping</t>
  </si>
  <si>
    <t>Hal Dean Kelley</t>
  </si>
  <si>
    <t>PO Box 13</t>
  </si>
  <si>
    <t xml:space="preserve"> </t>
  </si>
  <si>
    <t>Fairplay</t>
  </si>
  <si>
    <t xml:space="preserve"> Access to Online parts ordering</t>
  </si>
  <si>
    <t>51050::HAL DEAN KELLEY</t>
  </si>
  <si>
    <t>PPI-00040391</t>
  </si>
  <si>
    <t>mgutierrez</t>
  </si>
  <si>
    <t>Marcial</t>
  </si>
  <si>
    <t>+1 5754188040</t>
  </si>
  <si>
    <t>575-418-8040</t>
  </si>
  <si>
    <t>MGUTIERREZ@USBR.GOV</t>
  </si>
  <si>
    <t>U.S. Bureau of Reclamation</t>
  </si>
  <si>
    <t>2401 State Road 1P.O. Box VV</t>
  </si>
  <si>
    <t>Socorro</t>
  </si>
  <si>
    <t>10001::BUREAU OF RECLAMATION</t>
  </si>
  <si>
    <t>PPI-00043B54</t>
  </si>
  <si>
    <t>rbueno1</t>
  </si>
  <si>
    <t>Bueno</t>
  </si>
  <si>
    <t>Rutilo</t>
  </si>
  <si>
    <t>+1 9154787483</t>
  </si>
  <si>
    <t>915-478-7483</t>
  </si>
  <si>
    <t>rutilo@jobeco.com</t>
  </si>
  <si>
    <t>Jobe Materials</t>
  </si>
  <si>
    <t>1150 Southview Dr.</t>
  </si>
  <si>
    <t>49215::JOBE MATERIALS LP</t>
  </si>
  <si>
    <t>PPS-0000269D</t>
  </si>
  <si>
    <t>A0BATVO</t>
  </si>
  <si>
    <t>TOLVO</t>
  </si>
  <si>
    <t>JOE</t>
  </si>
  <si>
    <t>V</t>
  </si>
  <si>
    <t>+1 303 292 3170  x13306</t>
  </si>
  <si>
    <t>TOLVOJ@RUSH-ENTERPRISES.COM</t>
  </si>
  <si>
    <t xml:space="preserve">PARTS </t>
  </si>
  <si>
    <t>PPS-000827E7</t>
  </si>
  <si>
    <t>A0BASMP</t>
  </si>
  <si>
    <t>Pearson</t>
  </si>
  <si>
    <t>pearsons@rushenterprises.com</t>
  </si>
  <si>
    <t>72496::RUSH TRUCK CENTER INC,75864::RUSH TRUCK CENTER INC,75867::RUSH TRUCK CENTER INC,75868::RUSH TRUCK CENTER INC,75874::RUSH TRUCK CENTER INC,75878::RUSH TRUCK CENTER INC,75881::RUSH TRUCK CENTER INC,75892::RUSH TRUCK CENTER INC</t>
  </si>
  <si>
    <t>PPS-0007FFE5</t>
  </si>
  <si>
    <t>Stevewm</t>
  </si>
  <si>
    <t>Marshall</t>
  </si>
  <si>
    <t>+1 5053208031</t>
  </si>
  <si>
    <t>505-320-8031</t>
  </si>
  <si>
    <t>steve.w.marshall@bhpbilliton.com</t>
  </si>
  <si>
    <t>BHP Billiton</t>
  </si>
  <si>
    <t>PO Box 1717</t>
  </si>
  <si>
    <t>Fruitland</t>
  </si>
  <si>
    <t>Not Sure</t>
  </si>
  <si>
    <t>07481::BHP BILLITON,07482::NAVAJO TRANSITIONAL ENERGY,64243::NAVAJO TRANSITIONAL ENERGY</t>
  </si>
  <si>
    <t>PPI-00045254</t>
  </si>
  <si>
    <t>DFAMBROUGH</t>
  </si>
  <si>
    <t>FAMBROUGH</t>
  </si>
  <si>
    <t>DONNA</t>
  </si>
  <si>
    <t>+1 5057222303</t>
  </si>
  <si>
    <t>dfambrough@co.mckinley.nm.us</t>
  </si>
  <si>
    <t>McKinley County N.M. RD Dpt</t>
  </si>
  <si>
    <t>PO BOX 70</t>
  </si>
  <si>
    <t>1980 WAREHOUSE LANE</t>
  </si>
  <si>
    <t>GALLUP</t>
  </si>
  <si>
    <t>SETTING UP PROFILE FOR ACCOUNT USE</t>
  </si>
  <si>
    <t>57304::MCKINLEY COUNTY</t>
  </si>
  <si>
    <t>PPI-0004540D</t>
  </si>
  <si>
    <t>fbeck1</t>
  </si>
  <si>
    <t>Beck</t>
  </si>
  <si>
    <t>+1 3032565254</t>
  </si>
  <si>
    <t>fbeck@wm.com</t>
  </si>
  <si>
    <t>3600 e 48th ave.</t>
  </si>
  <si>
    <t>94263::WASTE MGMT RECYCLE AMERICA</t>
  </si>
  <si>
    <t>PPI-00046592</t>
  </si>
  <si>
    <t>billmiller</t>
  </si>
  <si>
    <t>MILLER</t>
  </si>
  <si>
    <t>BILL</t>
  </si>
  <si>
    <t>+1 5757606956</t>
  </si>
  <si>
    <t>575-760-6956</t>
  </si>
  <si>
    <t>bnmiller@plateautel.net</t>
  </si>
  <si>
    <t>Milagro Dairy</t>
  </si>
  <si>
    <t>1201 n m 202</t>
  </si>
  <si>
    <t>texico</t>
  </si>
  <si>
    <t>nm</t>
  </si>
  <si>
    <t>parts for 950f cat loader</t>
  </si>
  <si>
    <t>60186::CLOVER KNOLLS DAIRY</t>
  </si>
  <si>
    <t>PPI-00046C8E</t>
  </si>
  <si>
    <t>peabodyb2bwagner</t>
  </si>
  <si>
    <t>Coal Co</t>
  </si>
  <si>
    <t>Peabody</t>
  </si>
  <si>
    <t>MByars@peabodyenergy.com</t>
  </si>
  <si>
    <t>PO BOX 66917</t>
  </si>
  <si>
    <t>ST Louis</t>
  </si>
  <si>
    <t>MO</t>
  </si>
  <si>
    <t>63166-6917</t>
  </si>
  <si>
    <t>22205::TWENTY MILE COAL CO,30760::EL SEGUNDO COAL CO LLC</t>
  </si>
  <si>
    <t>PPI-00001F4E</t>
  </si>
  <si>
    <t>jomax1</t>
  </si>
  <si>
    <t>Carter</t>
  </si>
  <si>
    <t>+1 6207932385</t>
  </si>
  <si>
    <t>don.carter@jomaxgb.us</t>
  </si>
  <si>
    <t>Pipeline</t>
  </si>
  <si>
    <t>API Group - Jomax Pipeline</t>
  </si>
  <si>
    <t>box 701</t>
  </si>
  <si>
    <t>Great Bend</t>
  </si>
  <si>
    <t>KS</t>
  </si>
  <si>
    <t>49510::JOMAX CONSTRUCTION CO INC</t>
  </si>
  <si>
    <t>PPS-000005CB</t>
  </si>
  <si>
    <t>UnitedSalt</t>
  </si>
  <si>
    <t>Goeke</t>
  </si>
  <si>
    <t>Vince</t>
  </si>
  <si>
    <t>August</t>
  </si>
  <si>
    <t>+1 5757068794</t>
  </si>
  <si>
    <t>575 706 8794</t>
  </si>
  <si>
    <t>vgoeke@usccarlsbad.com</t>
  </si>
  <si>
    <t>United Salt Corp.</t>
  </si>
  <si>
    <t>1434 potash mines rd.</t>
  </si>
  <si>
    <t>carlsbad</t>
  </si>
  <si>
    <t>91286::UNITED SALT CARLSBAD LLC</t>
  </si>
  <si>
    <t>PPI-00048FD4</t>
  </si>
  <si>
    <t>richshett</t>
  </si>
  <si>
    <t>shetter</t>
  </si>
  <si>
    <t>richard</t>
  </si>
  <si>
    <t>+1 5058031616</t>
  </si>
  <si>
    <t>rshetter@sierraco.org</t>
  </si>
  <si>
    <t>Sierra County</t>
  </si>
  <si>
    <t xml:space="preserve">2501 S Broadway St </t>
  </si>
  <si>
    <t>T Or C</t>
  </si>
  <si>
    <t>87901-3152</t>
  </si>
  <si>
    <t>79227::SIERRA COUNTY ADMINISTRATOR</t>
  </si>
  <si>
    <t>PPI-00049024</t>
  </si>
  <si>
    <t>acedar</t>
  </si>
  <si>
    <t>Cedar</t>
  </si>
  <si>
    <t>Al</t>
  </si>
  <si>
    <t>+1 3034893764</t>
  </si>
  <si>
    <t>303-489-3764</t>
  </si>
  <si>
    <t>alc@acexcavating.com</t>
  </si>
  <si>
    <t>A C Excavating</t>
  </si>
  <si>
    <t>P.O. BOX 740837</t>
  </si>
  <si>
    <t>ARVADA</t>
  </si>
  <si>
    <t>00230</t>
  </si>
  <si>
    <t>00230::A C EXCAVATING INC</t>
  </si>
  <si>
    <t>PPI-000490AC</t>
  </si>
  <si>
    <t>cbbcat</t>
  </si>
  <si>
    <t>Boyle</t>
  </si>
  <si>
    <t>C Brian</t>
  </si>
  <si>
    <t>cb@crystalblueranch.com</t>
  </si>
  <si>
    <t>Crystal Blue Ranch</t>
  </si>
  <si>
    <t>385 S. LAKE GULCH RD.</t>
  </si>
  <si>
    <t>CASTLE ROCK</t>
  </si>
  <si>
    <t>service items - filters</t>
  </si>
  <si>
    <t>21500::CRYSTAL BLUE RANCH</t>
  </si>
  <si>
    <t>PPI-00048D3C</t>
  </si>
  <si>
    <t>psakry</t>
  </si>
  <si>
    <t>Sakry</t>
  </si>
  <si>
    <t>+1 7203239709</t>
  </si>
  <si>
    <t>720 323 9709</t>
  </si>
  <si>
    <t>psakry@msexcavation.com</t>
  </si>
  <si>
    <t>M S Excavation</t>
  </si>
  <si>
    <t xml:space="preserve">344 Goldco cir </t>
  </si>
  <si>
    <t>Arvada</t>
  </si>
  <si>
    <t>Jake tune up kit</t>
  </si>
  <si>
    <t>N/A</t>
  </si>
  <si>
    <t>57122::MS EXCAVATION</t>
  </si>
  <si>
    <t>PPI-0004A426</t>
  </si>
  <si>
    <t>jvalora</t>
  </si>
  <si>
    <t>Valora</t>
  </si>
  <si>
    <t>+1 5055985861</t>
  </si>
  <si>
    <t>james.a.valora@bhpbilliton.com</t>
  </si>
  <si>
    <t>PO Box 155</t>
  </si>
  <si>
    <t xml:space="preserve">NM </t>
  </si>
  <si>
    <t>07482</t>
  </si>
  <si>
    <t>PPI-0004A98C</t>
  </si>
  <si>
    <t>rnicholson</t>
  </si>
  <si>
    <t>Nicholson</t>
  </si>
  <si>
    <t xml:space="preserve">Randy </t>
  </si>
  <si>
    <t>randy.a.nicholson@bhpbilliton.com</t>
  </si>
  <si>
    <t>,</t>
  </si>
  <si>
    <t>PPI-0004A991</t>
  </si>
  <si>
    <t>buyforpablo</t>
  </si>
  <si>
    <t>Hanna</t>
  </si>
  <si>
    <t>+1 5758852105</t>
  </si>
  <si>
    <t>phanna@unitedsalt.com</t>
  </si>
  <si>
    <t>1434 Potash Mines Rd</t>
  </si>
  <si>
    <t>Carlsbad</t>
  </si>
  <si>
    <t>PPI-0004AFEE</t>
  </si>
  <si>
    <t>JOSHUAMARTINEZ1</t>
  </si>
  <si>
    <t>MARTINEZ</t>
  </si>
  <si>
    <t>JOSHUA</t>
  </si>
  <si>
    <t>LEONARD</t>
  </si>
  <si>
    <t>+1 9702708953</t>
  </si>
  <si>
    <t>970-270-8953</t>
  </si>
  <si>
    <t>joshua.martinez@csicompressco.com</t>
  </si>
  <si>
    <t>CSI COMPRESSCO LP</t>
  </si>
  <si>
    <t>24955 INTERSTATE 45 NORTH</t>
  </si>
  <si>
    <t>THE WOODLANDS</t>
  </si>
  <si>
    <t>19237::KODIAK GAS SERVICES - PERMIA N,19237b::KODIAK GAS SERVICES - FARMIN GTON,19237c::KODIAK GAS SERVICES - DENVER</t>
  </si>
  <si>
    <t>PPS-00001E22</t>
  </si>
  <si>
    <t>a23qdam</t>
  </si>
  <si>
    <t>Moyer</t>
  </si>
  <si>
    <t>Dean</t>
  </si>
  <si>
    <t>dmoyer@transwest.com</t>
  </si>
  <si>
    <t>88495::TRANSWEST TRUCKS INC</t>
  </si>
  <si>
    <t>PPI-0004D495</t>
  </si>
  <si>
    <t>CwcMech</t>
  </si>
  <si>
    <t>Colbeck</t>
  </si>
  <si>
    <t>+1 3034192171</t>
  </si>
  <si>
    <t>(303)419-2171</t>
  </si>
  <si>
    <t>shopclerk@cwc-email.com</t>
  </si>
  <si>
    <t>Concrete Works of Colorado</t>
  </si>
  <si>
    <t>1260 ROCK CREEK CIR.</t>
  </si>
  <si>
    <t>Lafayette</t>
  </si>
  <si>
    <t>19380::CONCRETE WORKS OF COLORADO</t>
  </si>
  <si>
    <t>PPI-0004DB41</t>
  </si>
  <si>
    <t>N357WB</t>
  </si>
  <si>
    <t>McLean</t>
  </si>
  <si>
    <t>Rodney</t>
  </si>
  <si>
    <t>+1 3032615391</t>
  </si>
  <si>
    <t>rmclean@hudspethinc.com</t>
  </si>
  <si>
    <t>Hudspeth &amp; Associates</t>
  </si>
  <si>
    <t>4775 S. SANTA FE CIR.</t>
  </si>
  <si>
    <t>Englewood</t>
  </si>
  <si>
    <t>44608::HUDSPETH &amp; ASSOCIATES</t>
  </si>
  <si>
    <t>PPI-0004DF87</t>
  </si>
  <si>
    <t>a2j2teq</t>
  </si>
  <si>
    <t>Quinley</t>
  </si>
  <si>
    <t>Todd</t>
  </si>
  <si>
    <t>+801 464 8254</t>
  </si>
  <si>
    <t>tquinley@peteutah.com</t>
  </si>
  <si>
    <t>GRAND JUNCTION PETERBILT</t>
  </si>
  <si>
    <t>68438::PETERBILT OF UTAH</t>
  </si>
  <si>
    <t>PPI-0004E1B6</t>
  </si>
  <si>
    <t>AE76RLH</t>
  </si>
  <si>
    <t>Harvey</t>
  </si>
  <si>
    <t>bobby.harvey@mhc.com</t>
  </si>
  <si>
    <t>MHC KENWORTH COLORADO SPRINGS</t>
  </si>
  <si>
    <t>PARTS STORE ACCESS//DOCUMENT ACCESS</t>
  </si>
  <si>
    <t>PPI-000089D7</t>
  </si>
  <si>
    <t>smmbolt1</t>
  </si>
  <si>
    <t>wachtel</t>
  </si>
  <si>
    <t>rich</t>
  </si>
  <si>
    <t>+1 3039442269</t>
  </si>
  <si>
    <t>303-944-2269</t>
  </si>
  <si>
    <t>smmbolt1@gmail.com</t>
  </si>
  <si>
    <t>Colorado Cleanup</t>
  </si>
  <si>
    <t>16 inverness place east</t>
  </si>
  <si>
    <t>building d suite # 100</t>
  </si>
  <si>
    <t>englewood</t>
  </si>
  <si>
    <t>18116::COLORADO CLEAN UP CORP</t>
  </si>
  <si>
    <t>PPI-0004F86E</t>
  </si>
  <si>
    <t>lenzfarms</t>
  </si>
  <si>
    <t>buoy</t>
  </si>
  <si>
    <t xml:space="preserve">marty </t>
  </si>
  <si>
    <t>(970)332-5499</t>
  </si>
  <si>
    <t>(970)630-5791</t>
  </si>
  <si>
    <t>lenzfarms@pctelcom.coop</t>
  </si>
  <si>
    <t>Agriculture</t>
  </si>
  <si>
    <t>Lenz Farms Partnership</t>
  </si>
  <si>
    <t>29220 co rd 54</t>
  </si>
  <si>
    <t>holyoke</t>
  </si>
  <si>
    <t>54955::LENZ FARMS</t>
  </si>
  <si>
    <t>PPI-0004F8A9</t>
  </si>
  <si>
    <t>A116jlb</t>
  </si>
  <si>
    <t>david.withers@mhctruck.com</t>
  </si>
  <si>
    <t>18379::MHC KENWORTH/GRAND JUNCTION,18382::MHC KENWORTH/PUEBLO</t>
  </si>
  <si>
    <t>PPS-000B2FA6</t>
  </si>
  <si>
    <t>parachute</t>
  </si>
  <si>
    <t>tuck</t>
  </si>
  <si>
    <t>r</t>
  </si>
  <si>
    <t>970-768-1350</t>
  </si>
  <si>
    <t>970-768-4689</t>
  </si>
  <si>
    <t>greatplainsresources@yahoo.com</t>
  </si>
  <si>
    <t>Parachute Ranch</t>
  </si>
  <si>
    <t xml:space="preserve">33549 cr x.5 </t>
  </si>
  <si>
    <t>hillrose</t>
  </si>
  <si>
    <t>67500::PARACHUTE RANCH INC</t>
  </si>
  <si>
    <t>PPI-00050D9A</t>
  </si>
  <si>
    <t>chriso1987</t>
  </si>
  <si>
    <t>olson</t>
  </si>
  <si>
    <t>chris</t>
  </si>
  <si>
    <t>todd</t>
  </si>
  <si>
    <t>+1 3034358139</t>
  </si>
  <si>
    <t>chris@oeconstruct.com</t>
  </si>
  <si>
    <t>OE Construction Corp.</t>
  </si>
  <si>
    <t xml:space="preserve">16702 W 56th Dr </t>
  </si>
  <si>
    <t>Golden</t>
  </si>
  <si>
    <t>80403-2206</t>
  </si>
  <si>
    <t>66207::OE CONSTRUCTION CORP</t>
  </si>
  <si>
    <t>PPI-00050F12</t>
  </si>
  <si>
    <t>mtlacost</t>
  </si>
  <si>
    <t>La Cost</t>
  </si>
  <si>
    <t>Trevor</t>
  </si>
  <si>
    <t>+1 7193363241</t>
  </si>
  <si>
    <t>trevor.lacost@avdiesel.com</t>
  </si>
  <si>
    <t>Arkansas Valley Diesel</t>
  </si>
  <si>
    <t>6002 Highway 50</t>
  </si>
  <si>
    <t>Lamar</t>
  </si>
  <si>
    <t>03271</t>
  </si>
  <si>
    <t>03271::ARKANSAS VALLEY DIESEL</t>
  </si>
  <si>
    <t>PPI-00052146</t>
  </si>
  <si>
    <t>chavezb</t>
  </si>
  <si>
    <t xml:space="preserve">Chavez </t>
  </si>
  <si>
    <t xml:space="preserve">Brian </t>
  </si>
  <si>
    <t>+1 5758351202</t>
  </si>
  <si>
    <t>EBACA@UC.USBR.GOV</t>
  </si>
  <si>
    <t>2401 State Road 1</t>
  </si>
  <si>
    <t>PPI-000522FC</t>
  </si>
  <si>
    <t>hidalgoc</t>
  </si>
  <si>
    <t xml:space="preserve">Hidalgo </t>
  </si>
  <si>
    <t xml:space="preserve">Chris </t>
  </si>
  <si>
    <t>Marine</t>
  </si>
  <si>
    <t>PPI-00052305</t>
  </si>
  <si>
    <t>ebaca</t>
  </si>
  <si>
    <t xml:space="preserve">Baca </t>
  </si>
  <si>
    <t>PPI-00052306</t>
  </si>
  <si>
    <t>tylerbuys</t>
  </si>
  <si>
    <t>Leonhart</t>
  </si>
  <si>
    <t>Tyler</t>
  </si>
  <si>
    <t>+1 3036554812</t>
  </si>
  <si>
    <t>tyler.leonhart@halliburton.com</t>
  </si>
  <si>
    <t>Oil &amp; Gas,Waste</t>
  </si>
  <si>
    <t>Halliburton Energy Services</t>
  </si>
  <si>
    <t>1409 S. 13TH ST.</t>
  </si>
  <si>
    <t>DUNCAN</t>
  </si>
  <si>
    <t>OKLAHOMA</t>
  </si>
  <si>
    <t>41147::HALLIBURTON SERVICES</t>
  </si>
  <si>
    <t>PPI-00054438</t>
  </si>
  <si>
    <t>cjsrepairco</t>
  </si>
  <si>
    <t>Johnson</t>
  </si>
  <si>
    <t>303/944/2840</t>
  </si>
  <si>
    <t>cjsrepairco@hotmail.com</t>
  </si>
  <si>
    <t>CJ's Repair</t>
  </si>
  <si>
    <t>949 LILAC STREET</t>
  </si>
  <si>
    <t>BROOMFIELD</t>
  </si>
  <si>
    <t>80020-1045</t>
  </si>
  <si>
    <t>PARTS</t>
  </si>
  <si>
    <t>13150::CJ'S REPAIR</t>
  </si>
  <si>
    <t>PPI-00055D86</t>
  </si>
  <si>
    <t>jaybell1</t>
  </si>
  <si>
    <t>Bell</t>
  </si>
  <si>
    <t xml:space="preserve">Jay </t>
  </si>
  <si>
    <t>+1 3033415555</t>
  </si>
  <si>
    <t>rfellet@wwmach.com</t>
  </si>
  <si>
    <t xml:space="preserve">Co </t>
  </si>
  <si>
    <t>PPI-00055F2E</t>
  </si>
  <si>
    <t>jantzex</t>
  </si>
  <si>
    <t>Jantz</t>
  </si>
  <si>
    <t>Max</t>
  </si>
  <si>
    <t>+1 620 338 1317</t>
  </si>
  <si>
    <t>620-338-1317</t>
  </si>
  <si>
    <t>jhalbleib@mjellc.net</t>
  </si>
  <si>
    <t>MAX JANTZ</t>
  </si>
  <si>
    <t>26503 11 ROAD</t>
  </si>
  <si>
    <t>Montezuma</t>
  </si>
  <si>
    <t>KANSAS</t>
  </si>
  <si>
    <t>48428::MAX JANTZ EXCAVATING LLC-MJE</t>
  </si>
  <si>
    <t>PPS-0000052E</t>
  </si>
  <si>
    <t>A960ET</t>
  </si>
  <si>
    <t>Turner</t>
  </si>
  <si>
    <t>Eric</t>
  </si>
  <si>
    <t>+1 575 769 2215</t>
  </si>
  <si>
    <t>randdparts@hotmail.com</t>
  </si>
  <si>
    <t>R &amp; D SERVICE CENTER, INC.</t>
  </si>
  <si>
    <t>parts store acess</t>
  </si>
  <si>
    <t>72325::R &amp; D SERVICE CENTER</t>
  </si>
  <si>
    <t>PPI-000179C5</t>
  </si>
  <si>
    <t>a78jKSF</t>
  </si>
  <si>
    <t>Fesmire</t>
  </si>
  <si>
    <t>+1 719 545 1166</t>
  </si>
  <si>
    <t>mbender@mctrux.com</t>
  </si>
  <si>
    <t>74906::MCCANDLESS TRUCK CENTER LLC,74911::MCCANDLESS TRUCK CENTER LLC</t>
  </si>
  <si>
    <t>PPS-0009FB67</t>
  </si>
  <si>
    <t>a78jDEH</t>
  </si>
  <si>
    <t>Hicks</t>
  </si>
  <si>
    <t>PPS-000B66AD</t>
  </si>
  <si>
    <t>MrRunCat</t>
  </si>
  <si>
    <t>MARTIN</t>
  </si>
  <si>
    <t>LARRY</t>
  </si>
  <si>
    <t>+1 9709457227</t>
  </si>
  <si>
    <t>LARRYMARTINCONSTRUCTION@MSN.COM</t>
  </si>
  <si>
    <t>Larry Martin Construction</t>
  </si>
  <si>
    <t>Box 982</t>
  </si>
  <si>
    <t>Don't remember</t>
  </si>
  <si>
    <t>58387::LARRY MARTIN CONSTRUCTION</t>
  </si>
  <si>
    <t>PPI-00058E01</t>
  </si>
  <si>
    <t>garfield</t>
  </si>
  <si>
    <t>Hutchison</t>
  </si>
  <si>
    <t>Matt</t>
  </si>
  <si>
    <t>+1 9706258601</t>
  </si>
  <si>
    <t>mhutchison@garfield-county.com</t>
  </si>
  <si>
    <t>Garfield County</t>
  </si>
  <si>
    <t>298 CR 333A</t>
  </si>
  <si>
    <t>Rifle</t>
  </si>
  <si>
    <t>Parts &amp; Pricing</t>
  </si>
  <si>
    <t>36296::GARFIELD COUNTY</t>
  </si>
  <si>
    <t>PPI-0000BD25</t>
  </si>
  <si>
    <t>azgrademaker</t>
  </si>
  <si>
    <t>George lll</t>
  </si>
  <si>
    <t>Henry</t>
  </si>
  <si>
    <t>azgrademaker@yahoo.com</t>
  </si>
  <si>
    <t>AZ GRADE MAKER</t>
  </si>
  <si>
    <t>P.O. BOX 1461</t>
  </si>
  <si>
    <t>Queen Creek</t>
  </si>
  <si>
    <t>ARIZONA</t>
  </si>
  <si>
    <t>PPS-00001009</t>
  </si>
  <si>
    <t>prather</t>
  </si>
  <si>
    <t>Prather</t>
  </si>
  <si>
    <t>Odie</t>
  </si>
  <si>
    <t>prather@pvtnetworks.net</t>
  </si>
  <si>
    <t xml:space="preserve">Odie Prather </t>
  </si>
  <si>
    <t>3303 Owen Prather Hwy.</t>
  </si>
  <si>
    <t>Pinon</t>
  </si>
  <si>
    <t>69872::ODIE PRATHER</t>
  </si>
  <si>
    <t>PPI-0005A6A9</t>
  </si>
  <si>
    <t>a78jsg</t>
  </si>
  <si>
    <t>GUTIERREZ</t>
  </si>
  <si>
    <t>SOCORRO</t>
  </si>
  <si>
    <t>SGUTIERREZ@MCTRUX.COM</t>
  </si>
  <si>
    <t>PPI-00055714</t>
  </si>
  <si>
    <t>steven01</t>
  </si>
  <si>
    <t>Duncan</t>
  </si>
  <si>
    <t>+1 309 5055982125</t>
  </si>
  <si>
    <t>steven.p.duncan@bhpbilliton.com</t>
  </si>
  <si>
    <t>P.O. Box 561</t>
  </si>
  <si>
    <t>Waterflow</t>
  </si>
  <si>
    <t>PPI-0005C69B</t>
  </si>
  <si>
    <t>a1ulvm</t>
  </si>
  <si>
    <t>Madrid</t>
  </si>
  <si>
    <t>Victor</t>
  </si>
  <si>
    <t>+1 575 541 1881</t>
  </si>
  <si>
    <t>madridv@rush-enterprises.com</t>
  </si>
  <si>
    <t>RUSH TRUCK CENTER, LAS CRUCES</t>
  </si>
  <si>
    <t>las cruces</t>
  </si>
  <si>
    <t>75881::RUSH TRUCK CENTER INC</t>
  </si>
  <si>
    <t>PPS-00089CE3</t>
  </si>
  <si>
    <t>salida</t>
  </si>
  <si>
    <t>Collins</t>
  </si>
  <si>
    <t>+1 7195392909</t>
  </si>
  <si>
    <t>tcollins@chaffeecounty.org</t>
  </si>
  <si>
    <t>Chaffee County</t>
  </si>
  <si>
    <t>100360 COUNTY RD. 120</t>
  </si>
  <si>
    <t>Salida</t>
  </si>
  <si>
    <t>15762::CHAFFEE COUNTY,15845::CHAFFEE COUNTY LANDFILL</t>
  </si>
  <si>
    <t>PPI-0005E570</t>
  </si>
  <si>
    <t>e250bek</t>
  </si>
  <si>
    <t>KELLOGG</t>
  </si>
  <si>
    <t>kellogg_brad@wagnerequipment.com</t>
  </si>
  <si>
    <t>SOS Web</t>
  </si>
  <si>
    <t>Employee</t>
  </si>
  <si>
    <t>PPS-0008A31C</t>
  </si>
  <si>
    <t>tapodaca</t>
  </si>
  <si>
    <t>Duke</t>
  </si>
  <si>
    <t>Rob</t>
  </si>
  <si>
    <t>+1 3852292793</t>
  </si>
  <si>
    <t>rduke1@wm.com</t>
  </si>
  <si>
    <t>WM Mountain View Landfill</t>
  </si>
  <si>
    <t>6976 W California Ave.</t>
  </si>
  <si>
    <t>Salt Lake City</t>
  </si>
  <si>
    <t>Utah</t>
  </si>
  <si>
    <t>94066::WASTE MANAGEMENT OF NM</t>
  </si>
  <si>
    <t>PPI-000600E3</t>
  </si>
  <si>
    <t>A1ULKOG</t>
  </si>
  <si>
    <t>Gray</t>
  </si>
  <si>
    <t>O</t>
  </si>
  <si>
    <t>grayk@rush-enterprises.com</t>
  </si>
  <si>
    <t>PARTS STORE ACCESS</t>
  </si>
  <si>
    <t>PPI-00060CAF</t>
  </si>
  <si>
    <t>Davidllehmann</t>
  </si>
  <si>
    <t>Lehmann</t>
  </si>
  <si>
    <t>dave@moltzconstruction.com</t>
  </si>
  <si>
    <t>Moltz Construction Inc.</t>
  </si>
  <si>
    <t>8807 County Road 175</t>
  </si>
  <si>
    <t>seal installation tool</t>
  </si>
  <si>
    <t>61089::MOLTZ CONSTRUCTION-NORTH OFF ICE,61090::MOLTZ CONSTRUCTION-SOUTH OFF ICE</t>
  </si>
  <si>
    <t>PPI-0006122D</t>
  </si>
  <si>
    <t>omacias</t>
  </si>
  <si>
    <t>macias</t>
  </si>
  <si>
    <t>oscar</t>
  </si>
  <si>
    <t>+1 5756936484</t>
  </si>
  <si>
    <t>omacias@cityofclovis.org</t>
  </si>
  <si>
    <t xml:space="preserve">801 S.Norris </t>
  </si>
  <si>
    <t>AL</t>
  </si>
  <si>
    <t>service</t>
  </si>
  <si>
    <t>PPI-0006129E</t>
  </si>
  <si>
    <t>A2S8KF</t>
  </si>
  <si>
    <t>Foster</t>
  </si>
  <si>
    <t>toddgohl@robertstruck.com</t>
  </si>
  <si>
    <t>PPI-0000A34C</t>
  </si>
  <si>
    <t>a1ukfn</t>
  </si>
  <si>
    <t>Navarette</t>
  </si>
  <si>
    <t>Freddy</t>
  </si>
  <si>
    <t>navarrettef@rush-enterprises.com</t>
  </si>
  <si>
    <t>A1UK</t>
  </si>
  <si>
    <t>PPI-000615E0</t>
  </si>
  <si>
    <t>a1ukjl</t>
  </si>
  <si>
    <t>Lerma</t>
  </si>
  <si>
    <t>Joe</t>
  </si>
  <si>
    <t>lermaj@rushenterprises.com</t>
  </si>
  <si>
    <t>a1uk</t>
  </si>
  <si>
    <t>PPI-0006149D</t>
  </si>
  <si>
    <t>a1ukjm</t>
  </si>
  <si>
    <t>Moreno</t>
  </si>
  <si>
    <t>Juan</t>
  </si>
  <si>
    <t>morenoj@rushenterprises.com</t>
  </si>
  <si>
    <t>PPI-000615E1</t>
  </si>
  <si>
    <t>A2J2MDC</t>
  </si>
  <si>
    <t>CURTICE</t>
  </si>
  <si>
    <t>MINDY</t>
  </si>
  <si>
    <t>DAWN</t>
  </si>
  <si>
    <t>mcurtice@jgpete.com</t>
  </si>
  <si>
    <t>PPI-00062850</t>
  </si>
  <si>
    <t>Saguache1</t>
  </si>
  <si>
    <t>Biggs</t>
  </si>
  <si>
    <t>Ken</t>
  </si>
  <si>
    <t>+1 7195880403</t>
  </si>
  <si>
    <t>719 588 0403</t>
  </si>
  <si>
    <t>kbiggs@saguachecounty-co.gov</t>
  </si>
  <si>
    <t>Saguache Road and Bridge</t>
  </si>
  <si>
    <t>202 3rd Street</t>
  </si>
  <si>
    <t>PO Box 476</t>
  </si>
  <si>
    <t>Saguache</t>
  </si>
  <si>
    <t>ADC181601</t>
  </si>
  <si>
    <t>77640::SAGUACHE COUNTY ROAD DEPT</t>
  </si>
  <si>
    <t>PPS-00002D21</t>
  </si>
  <si>
    <t>wirwin</t>
  </si>
  <si>
    <t>Willis</t>
  </si>
  <si>
    <t>+1 7192874216</t>
  </si>
  <si>
    <t>(719) 287-4216</t>
  </si>
  <si>
    <t>craig_willis@fmi.com</t>
  </si>
  <si>
    <t>Climax Mine</t>
  </si>
  <si>
    <t>Highway 91- Fremont Pass</t>
  </si>
  <si>
    <t>Climax</t>
  </si>
  <si>
    <t>17729::FMI CLIMAX MINE,17729b::FMI CLIMAX MINE</t>
  </si>
  <si>
    <t>PPI-00034A6E</t>
  </si>
  <si>
    <t>a23qspr</t>
  </si>
  <si>
    <t>Reedy</t>
  </si>
  <si>
    <t>P</t>
  </si>
  <si>
    <t>sreedy@transwest.com</t>
  </si>
  <si>
    <t>PPI-00065768</t>
  </si>
  <si>
    <t>a23qkle</t>
  </si>
  <si>
    <t>Ehlers</t>
  </si>
  <si>
    <t>Krista</t>
  </si>
  <si>
    <t>kehlers@transwest.com</t>
  </si>
  <si>
    <t>88482::TRANSWEST TRUCKS OF FOUNTAIN,88495::TRANSWEST TRUCKS INC,88496::TRANSWEST TRUCKS INC,88497::TRANSWEST GMC TRUCKS,88499::TRANSWEST TRUCK TRAILER RV</t>
  </si>
  <si>
    <t>PPI-0006576C</t>
  </si>
  <si>
    <t>NORTHWESTERN</t>
  </si>
  <si>
    <t>RAILROAD</t>
  </si>
  <si>
    <t>+1 303 485 1705</t>
  </si>
  <si>
    <t>NWRR@MSN.COM</t>
  </si>
  <si>
    <t>Railway Power</t>
  </si>
  <si>
    <t>Northwestern Railroad Construction</t>
  </si>
  <si>
    <t>P.O. BOX 360</t>
  </si>
  <si>
    <t>ERIE</t>
  </si>
  <si>
    <t>MAINTENANCE MANUAL</t>
  </si>
  <si>
    <t>65294::NORTHWESTERN RAILROAD CONST</t>
  </si>
  <si>
    <t>PPI-000666F2</t>
  </si>
  <si>
    <t>amessisweb</t>
  </si>
  <si>
    <t>sis web</t>
  </si>
  <si>
    <t>ames</t>
  </si>
  <si>
    <t>+1 7208596670</t>
  </si>
  <si>
    <t>garyirons@amesco.com</t>
  </si>
  <si>
    <t>Ames Const</t>
  </si>
  <si>
    <t>02709</t>
  </si>
  <si>
    <t>02709::AMES CONSTRUCTION INC</t>
  </si>
  <si>
    <t>PPI-0006703B</t>
  </si>
  <si>
    <t>e250kbb</t>
  </si>
  <si>
    <t>Bohling</t>
  </si>
  <si>
    <t>Kris</t>
  </si>
  <si>
    <t>+1 303 365 6121</t>
  </si>
  <si>
    <t>+1 303 9618752</t>
  </si>
  <si>
    <t>bohling_Kristopher@wagnerequipment.com</t>
  </si>
  <si>
    <t>PPI-0002B4B7</t>
  </si>
  <si>
    <t>halliburton_hobbs</t>
  </si>
  <si>
    <t>Rios</t>
  </si>
  <si>
    <t>Mario</t>
  </si>
  <si>
    <t>+1 5753901999</t>
  </si>
  <si>
    <t>575-390-1999</t>
  </si>
  <si>
    <t>mario.rios@halliburton.com</t>
  </si>
  <si>
    <t>Equipment Services,Oil &amp; Gas</t>
  </si>
  <si>
    <t>5801 N Lovington Hwy</t>
  </si>
  <si>
    <t>Hobbs</t>
  </si>
  <si>
    <t>41127::HALLIBURTON ENERGY SERV</t>
  </si>
  <si>
    <t>PPI-0006832C</t>
  </si>
  <si>
    <t>a3mhraw</t>
  </si>
  <si>
    <t>Wolfe</t>
  </si>
  <si>
    <t>Robertt</t>
  </si>
  <si>
    <t>+1 719 543 7222</t>
  </si>
  <si>
    <t>wolfer@rushenterprises.com</t>
  </si>
  <si>
    <t>RUSH TRUCK CENTERS OF COLORADO, INC</t>
  </si>
  <si>
    <t>PPI-0005A5EC</t>
  </si>
  <si>
    <t>e250baw</t>
  </si>
  <si>
    <t>Waters</t>
  </si>
  <si>
    <t>Bill</t>
  </si>
  <si>
    <t>+1 970 764 7400</t>
  </si>
  <si>
    <t>waters_bill@wagnerequipment.com</t>
  </si>
  <si>
    <t>PPS-00098B07</t>
  </si>
  <si>
    <t>a0gmhc</t>
  </si>
  <si>
    <t>Hector</t>
  </si>
  <si>
    <t>+1 915 858 4464</t>
  </si>
  <si>
    <t>+1 915 2560964</t>
  </si>
  <si>
    <t>hector@truck-enterprises.com</t>
  </si>
  <si>
    <t>TRUCK ENTERPRISES</t>
  </si>
  <si>
    <t>Gateway West</t>
  </si>
  <si>
    <t>68859::TRUCK ENTERPRISES</t>
  </si>
  <si>
    <t>PPS-0009ECE6</t>
  </si>
  <si>
    <t>A3MHWAC</t>
  </si>
  <si>
    <t>Carroll</t>
  </si>
  <si>
    <t>carrollw@rushenterprises.com</t>
  </si>
  <si>
    <t>PPI-00012021</t>
  </si>
  <si>
    <t>A0BAJTH</t>
  </si>
  <si>
    <t>HIGLEY</t>
  </si>
  <si>
    <t>JAMES</t>
  </si>
  <si>
    <t>HIGLEYJ@RUSH-ENTERPRISES.COM</t>
  </si>
  <si>
    <t>PPI-00068959</t>
  </si>
  <si>
    <t>a23qjjp</t>
  </si>
  <si>
    <t>Kovanda</t>
  </si>
  <si>
    <t>Jay</t>
  </si>
  <si>
    <t>jay.kovanda@transwest.com</t>
  </si>
  <si>
    <t>PPI-0006A426</t>
  </si>
  <si>
    <t>powershift8910</t>
  </si>
  <si>
    <t>Timothy</t>
  </si>
  <si>
    <t>303-286-1889</t>
  </si>
  <si>
    <t>parts@pwrshft.com</t>
  </si>
  <si>
    <t>Powershift Inc</t>
  </si>
  <si>
    <t>8910 E. 89TH AVE.</t>
  </si>
  <si>
    <t>Henderson</t>
  </si>
  <si>
    <t>69807::POWERSHIFT INC</t>
  </si>
  <si>
    <t>PPI-0006AF08</t>
  </si>
  <si>
    <t>mcvay1</t>
  </si>
  <si>
    <t>mendoza</t>
  </si>
  <si>
    <t>dominik</t>
  </si>
  <si>
    <t>+1 5754410666</t>
  </si>
  <si>
    <t>dominik4819@yahoo.com</t>
  </si>
  <si>
    <t>McVay Drilling</t>
  </si>
  <si>
    <t>401 e bender</t>
  </si>
  <si>
    <t>hobbs</t>
  </si>
  <si>
    <t>56805::MCVAY DRILLING</t>
  </si>
  <si>
    <t>PPI-0006C1CA</t>
  </si>
  <si>
    <t>e350mpa</t>
  </si>
  <si>
    <t>Anaya</t>
  </si>
  <si>
    <t>Marvin</t>
  </si>
  <si>
    <t>+1 505 938 2881</t>
  </si>
  <si>
    <t>anaya_marvin@wagnerequipment.com</t>
  </si>
  <si>
    <t>PPS-00063069</t>
  </si>
  <si>
    <t>dchavez</t>
  </si>
  <si>
    <t>Chavez</t>
  </si>
  <si>
    <t xml:space="preserve">Dan  </t>
  </si>
  <si>
    <t>+1 7194993430</t>
  </si>
  <si>
    <t>dchavez@schmidtconstr.com</t>
  </si>
  <si>
    <t>Edw. C. Levy Co.</t>
  </si>
  <si>
    <t xml:space="preserve">2635 Delta Drive </t>
  </si>
  <si>
    <t>78172::SCHMIDT CONSTRUCTION CO</t>
  </si>
  <si>
    <t>PPS-00001CC8</t>
  </si>
  <si>
    <t>a1gwtcc</t>
  </si>
  <si>
    <t>Case</t>
  </si>
  <si>
    <t>C</t>
  </si>
  <si>
    <t>+1 505 875 3410</t>
  </si>
  <si>
    <t>caset@rushenterprises.com</t>
  </si>
  <si>
    <t>RUSH TRUCK CENTER, ALBUQUERQUE</t>
  </si>
  <si>
    <t>parts store access</t>
  </si>
  <si>
    <t>75874::RUSH TRUCK CENTER INC</t>
  </si>
  <si>
    <t>PPI-0006C6C5</t>
  </si>
  <si>
    <t>AE76MGC</t>
  </si>
  <si>
    <t>Matthew</t>
  </si>
  <si>
    <t>+1 719 540 9500</t>
  </si>
  <si>
    <t>matt.carter@mhc.com</t>
  </si>
  <si>
    <t>PPS-0009D5C8</t>
  </si>
  <si>
    <t>rdiluzio</t>
  </si>
  <si>
    <t>DILUZIO</t>
  </si>
  <si>
    <t>RANDY</t>
  </si>
  <si>
    <t>G.</t>
  </si>
  <si>
    <t>+1 719 821 2298</t>
  </si>
  <si>
    <t>719-821-2298</t>
  </si>
  <si>
    <t>rdiluzio@tezakheavyequipment.com</t>
  </si>
  <si>
    <t>TEZAK HEAVY EQUIPMENT CO. INC.</t>
  </si>
  <si>
    <t>205 TUNNEL DR.</t>
  </si>
  <si>
    <t>CANON CITY</t>
  </si>
  <si>
    <t>BEING ABLE TO SIGN ON TO OUR NEW SIS SUBSCRIPTION</t>
  </si>
  <si>
    <t>PPS-0000B86B</t>
  </si>
  <si>
    <t>e250myd</t>
  </si>
  <si>
    <t>Diehl</t>
  </si>
  <si>
    <t>diehl_matt@wagnerequipment.com</t>
  </si>
  <si>
    <t>PPS-001092EF</t>
  </si>
  <si>
    <t>Manage PCC Invoice Access,SOS Services Web</t>
  </si>
  <si>
    <t>a3djaas</t>
  </si>
  <si>
    <t>Stringer</t>
  </si>
  <si>
    <t>Andrew</t>
  </si>
  <si>
    <t>+1 303 391 9130</t>
  </si>
  <si>
    <t>stringera@rush-enterprises.com</t>
  </si>
  <si>
    <t>RUSH MED DUTY TRK CENTER COLORADO</t>
  </si>
  <si>
    <t>PPI-00003DFF</t>
  </si>
  <si>
    <t>dieselamerica</t>
  </si>
  <si>
    <t>pulido</t>
  </si>
  <si>
    <t>gregorio</t>
  </si>
  <si>
    <t>915-629-6941</t>
  </si>
  <si>
    <t>dieselamericamc@yahoo.com</t>
  </si>
  <si>
    <t>Diesel America</t>
  </si>
  <si>
    <t>8920 gateway blvd east</t>
  </si>
  <si>
    <t>suite #2</t>
  </si>
  <si>
    <t>el paso</t>
  </si>
  <si>
    <t>tx</t>
  </si>
  <si>
    <t>i need a parts catalog to look up parts.</t>
  </si>
  <si>
    <t>26249::DIESEL AMERICA</t>
  </si>
  <si>
    <t>PPI-0006E63F</t>
  </si>
  <si>
    <t>paulmcgill</t>
  </si>
  <si>
    <t>McGill</t>
  </si>
  <si>
    <t>+1 9706858694</t>
  </si>
  <si>
    <t>m3@mcgillindustries.com</t>
  </si>
  <si>
    <t>MCGILL INDUSTRIES</t>
  </si>
  <si>
    <t>407 N. DENVER AVE.</t>
  </si>
  <si>
    <t>LOVELAND</t>
  </si>
  <si>
    <t>80537-5129</t>
  </si>
  <si>
    <t>Parts for Mining/Construction/Natural Gas</t>
  </si>
  <si>
    <t>57451::MCGILL INDUSTRIES</t>
  </si>
  <si>
    <t>PPI-0006F27D</t>
  </si>
  <si>
    <t>GaryParkerson</t>
  </si>
  <si>
    <t>Parkerson</t>
  </si>
  <si>
    <t>Gary</t>
  </si>
  <si>
    <t>+1 9702505183</t>
  </si>
  <si>
    <t>970-250-5183</t>
  </si>
  <si>
    <t>gandsparkerson@msn.com</t>
  </si>
  <si>
    <t>Parkerson Construction</t>
  </si>
  <si>
    <t>710 S. 15TH ST.</t>
  </si>
  <si>
    <t>parts availability and price</t>
  </si>
  <si>
    <t>67653::PARKERSON CONSTRUCTION INC</t>
  </si>
  <si>
    <t>PPI-00070D0F</t>
  </si>
  <si>
    <t>jrocha</t>
  </si>
  <si>
    <t>Rocha</t>
  </si>
  <si>
    <t>+1 3039944001</t>
  </si>
  <si>
    <t>jrocha@bemas.net</t>
  </si>
  <si>
    <t>Bemas</t>
  </si>
  <si>
    <t>6890 S. TUCSON WAY, STE. 105</t>
  </si>
  <si>
    <t>07136::BEMAS CONSTRUCTION INC</t>
  </si>
  <si>
    <t>PPI-00067529</t>
  </si>
  <si>
    <t>a1wqsal</t>
  </si>
  <si>
    <t>Lyman</t>
  </si>
  <si>
    <t>+1 505 327 0200</t>
  </si>
  <si>
    <t>slyman@inland-group.com</t>
  </si>
  <si>
    <t>46188::INLAND KENWORTH INC</t>
  </si>
  <si>
    <t>PPI-00072CDC</t>
  </si>
  <si>
    <t>a2h0rbh</t>
  </si>
  <si>
    <t>Holub</t>
  </si>
  <si>
    <t>+1 719 598 1028</t>
  </si>
  <si>
    <t>rholub@mctrux.com</t>
  </si>
  <si>
    <t>74911::MCCANDLESS TRUCK CENTER LLC</t>
  </si>
  <si>
    <t>PPS-000A789B</t>
  </si>
  <si>
    <t>A0BABEN</t>
  </si>
  <si>
    <t>NOFFSINGER</t>
  </si>
  <si>
    <t>BARRY</t>
  </si>
  <si>
    <t>NOFFSINGERB@RUSH-ENTERPRISES.COM</t>
  </si>
  <si>
    <t>PPI-000740D5</t>
  </si>
  <si>
    <t>jdukeminier</t>
  </si>
  <si>
    <t>Dukeminier</t>
  </si>
  <si>
    <t>Jon</t>
  </si>
  <si>
    <t>+1 303 598 1020</t>
  </si>
  <si>
    <t>jdukeminier@edgecontracting.com</t>
  </si>
  <si>
    <t>EDGE CONTRACTING</t>
  </si>
  <si>
    <t>1453 brickyard rd</t>
  </si>
  <si>
    <t>golden</t>
  </si>
  <si>
    <t>06199::BCD EQUIPMENT LLC,15023::EDGE CONTRACTING INC</t>
  </si>
  <si>
    <t>PPI-00074802</t>
  </si>
  <si>
    <t>mtntr</t>
  </si>
  <si>
    <t>Longest</t>
  </si>
  <si>
    <t>+1 3037764603</t>
  </si>
  <si>
    <t>chickenman@mountaintruck.com</t>
  </si>
  <si>
    <t>Mountain Truck &amp; Equipment Co</t>
  </si>
  <si>
    <t>717 s. Main St.</t>
  </si>
  <si>
    <t>Longmont</t>
  </si>
  <si>
    <t>62334::MTN TRUCK &amp; EQUIPMENT CO</t>
  </si>
  <si>
    <t>PPI-00074C4B</t>
  </si>
  <si>
    <t>pburke</t>
  </si>
  <si>
    <t>Burke</t>
  </si>
  <si>
    <t>+1 9704714723</t>
  </si>
  <si>
    <t>970-471-4723</t>
  </si>
  <si>
    <t>brandon@stanmillerinc.com</t>
  </si>
  <si>
    <t>Stan Miller Inc</t>
  </si>
  <si>
    <t>P.O. BOX 804</t>
  </si>
  <si>
    <t>BRECKENRIDGE</t>
  </si>
  <si>
    <t>81165-StanMillerInc</t>
  </si>
  <si>
    <t>81165::STAN MILLER INC</t>
  </si>
  <si>
    <t>PPS-00000A5D</t>
  </si>
  <si>
    <t>rants</t>
  </si>
  <si>
    <t>Rants</t>
  </si>
  <si>
    <t>+1 9707499795</t>
  </si>
  <si>
    <t>970-749-9795</t>
  </si>
  <si>
    <t>srants@redcedargathering.com</t>
  </si>
  <si>
    <t>Red Cedar Gathering</t>
  </si>
  <si>
    <t>3194 COUNTY RD. 213</t>
  </si>
  <si>
    <t>SIS</t>
  </si>
  <si>
    <t>73762::RED CEDAR GATHERING CO</t>
  </si>
  <si>
    <t>PPI-0007544F</t>
  </si>
  <si>
    <t>dkobielusz</t>
  </si>
  <si>
    <t>Kobielusz</t>
  </si>
  <si>
    <t>Dwayne</t>
  </si>
  <si>
    <t>+1 7205308191</t>
  </si>
  <si>
    <t>720-530-8191</t>
  </si>
  <si>
    <t>dkobielusz@accbuilt.com</t>
  </si>
  <si>
    <t>General Construction,Heavy Construction</t>
  </si>
  <si>
    <t>IEA Companies</t>
  </si>
  <si>
    <t>4901 S. Windermere St</t>
  </si>
  <si>
    <t>Littleton</t>
  </si>
  <si>
    <t>73553, 36696</t>
  </si>
  <si>
    <t>73553::ACC MTN WEST</t>
  </si>
  <si>
    <t>PPI-000754D8</t>
  </si>
  <si>
    <t>a2k9dmd</t>
  </si>
  <si>
    <t>+1 505 327 0177</t>
  </si>
  <si>
    <t>ddavis@lonestartruckgroup.com</t>
  </si>
  <si>
    <t>FARMINGTON FREIGHTLINER</t>
  </si>
  <si>
    <t>part store</t>
  </si>
  <si>
    <t>32491::FARMINGTON FREIGHTLINER-STER LING</t>
  </si>
  <si>
    <t>PPI-000746F1</t>
  </si>
  <si>
    <t>a78jig</t>
  </si>
  <si>
    <t>GUSTAVSON</t>
  </si>
  <si>
    <t>INGRID</t>
  </si>
  <si>
    <t>+1 303 739 9900  x1032</t>
  </si>
  <si>
    <t>igustavson@mctrux.com</t>
  </si>
  <si>
    <t>a78j</t>
  </si>
  <si>
    <t>PPI-00075B9D</t>
  </si>
  <si>
    <t>a0gmbm</t>
  </si>
  <si>
    <t>Messerli</t>
  </si>
  <si>
    <t>Brent</t>
  </si>
  <si>
    <t>brent@truck-enterprises.com</t>
  </si>
  <si>
    <t>PPS-00076DC6</t>
  </si>
  <si>
    <t>ssears59</t>
  </si>
  <si>
    <t>Sears</t>
  </si>
  <si>
    <t>Susan</t>
  </si>
  <si>
    <t>+1 9155952775</t>
  </si>
  <si>
    <t>susan@rffelp.com</t>
  </si>
  <si>
    <t>Robert F. Foster, Inc.</t>
  </si>
  <si>
    <t>6080 Surety Dr Ste 300</t>
  </si>
  <si>
    <t>34843::ROBERT F FOSTER INC,79382::SOUTHWEST LAND WATER &amp; PIPE</t>
  </si>
  <si>
    <t>PPI-00077647</t>
  </si>
  <si>
    <t>e350dks</t>
  </si>
  <si>
    <t>Debra</t>
  </si>
  <si>
    <t>+1 505 345 8411  x2805</t>
  </si>
  <si>
    <t>sanchez_debra@wagnerequipment.com</t>
  </si>
  <si>
    <t>PPI-0007407D</t>
  </si>
  <si>
    <t>Equipment Manager,Manage PCC Invoice Access,SOS Services Web</t>
  </si>
  <si>
    <t>a13rcpc</t>
  </si>
  <si>
    <t>Carlsen</t>
  </si>
  <si>
    <t>P.</t>
  </si>
  <si>
    <t>chris.carlsen@mhc.com</t>
  </si>
  <si>
    <t>need access to parts store</t>
  </si>
  <si>
    <t>PPI-000781E8</t>
  </si>
  <si>
    <t>A4JTOMM</t>
  </si>
  <si>
    <t>Maestas</t>
  </si>
  <si>
    <t>Orlando</t>
  </si>
  <si>
    <t>OMAESTAS@TRANSWEST.COM</t>
  </si>
  <si>
    <t>TRANSWEST TRUCKS</t>
  </si>
  <si>
    <t>a4tj</t>
  </si>
  <si>
    <t>88482::TRANSWEST TRUCKS OF FOUNTAIN</t>
  </si>
  <si>
    <t>PPI-00078899</t>
  </si>
  <si>
    <t>a0bcspw</t>
  </si>
  <si>
    <t>Wood</t>
  </si>
  <si>
    <t>woodsteven@rush-enterprises.com</t>
  </si>
  <si>
    <t>RUSH TRUCK CENTERS INC</t>
  </si>
  <si>
    <t>75867::RUSH TRUCK CENTER INC</t>
  </si>
  <si>
    <t>PPS-00013BCD</t>
  </si>
  <si>
    <t>yedidyasmith</t>
  </si>
  <si>
    <t>smith</t>
  </si>
  <si>
    <t>gordon</t>
  </si>
  <si>
    <t>+1 5753175425</t>
  </si>
  <si>
    <t>yedidyasmith@gmail.com</t>
  </si>
  <si>
    <t>Gandy Marley Inc.</t>
  </si>
  <si>
    <t>PO Box 1658</t>
  </si>
  <si>
    <t>roswell</t>
  </si>
  <si>
    <t>36323::GANDY MARLEY INC</t>
  </si>
  <si>
    <t>PPI-0007B2EC</t>
  </si>
  <si>
    <t>a13rtal</t>
  </si>
  <si>
    <t>Ullery</t>
  </si>
  <si>
    <t>Troy</t>
  </si>
  <si>
    <t>troy.ullery@mhctruck.com</t>
  </si>
  <si>
    <t>partsstore</t>
  </si>
  <si>
    <t>PPI-00079470</t>
  </si>
  <si>
    <t>Melanie317</t>
  </si>
  <si>
    <t>Bounds</t>
  </si>
  <si>
    <t>Melanie</t>
  </si>
  <si>
    <t>+1 7197383053</t>
  </si>
  <si>
    <t>mbounds@huerfano.us</t>
  </si>
  <si>
    <t>Huerfano County</t>
  </si>
  <si>
    <t>401 Main Street</t>
  </si>
  <si>
    <t>Suite 105</t>
  </si>
  <si>
    <t>Walsenburg</t>
  </si>
  <si>
    <t>44650::HUERFANO COUNTY</t>
  </si>
  <si>
    <t>PPI-0007B933</t>
  </si>
  <si>
    <t>Dominguez</t>
  </si>
  <si>
    <t>Fred</t>
  </si>
  <si>
    <t>+1 5759125623</t>
  </si>
  <si>
    <t>Fred_Dominguez@FMI.com</t>
  </si>
  <si>
    <t>99 Santa Rita Mine rd</t>
  </si>
  <si>
    <t>Vanadium</t>
  </si>
  <si>
    <t>16345::FREEPORT-MCMORAN CHINO MINES</t>
  </si>
  <si>
    <t>PPI-0007C9B6</t>
  </si>
  <si>
    <t>jboyd</t>
  </si>
  <si>
    <t>Boyd</t>
  </si>
  <si>
    <t>Harter</t>
  </si>
  <si>
    <t>+1 303 906 3432</t>
  </si>
  <si>
    <t>303 906 3432</t>
  </si>
  <si>
    <t>jboyd@sema.inc</t>
  </si>
  <si>
    <t>SEMA CONSTRUCTION, INC.</t>
  </si>
  <si>
    <t>78625::SEMA CONSTRUCTION INC</t>
  </si>
  <si>
    <t>PPI-0001AA0C</t>
  </si>
  <si>
    <t>e250jar</t>
  </si>
  <si>
    <t>ROSENDALE</t>
  </si>
  <si>
    <t>Jeff</t>
  </si>
  <si>
    <t>+1 970 276 3781</t>
  </si>
  <si>
    <t>+1 970 846 1859</t>
  </si>
  <si>
    <t>rosendale_jeff@wagnerequipment.com</t>
  </si>
  <si>
    <t>Heavy Construction,Mining</t>
  </si>
  <si>
    <t>cq::WAGNER PARTS QUOTE</t>
  </si>
  <si>
    <t>PPS-0006F6C6</t>
  </si>
  <si>
    <t>Equipment Manager,SOS Services Online,SOS Services Web</t>
  </si>
  <si>
    <t>MorenoJulio</t>
  </si>
  <si>
    <t>Julio</t>
  </si>
  <si>
    <t>+1 3036739431</t>
  </si>
  <si>
    <t>JulioM@wcnx.org</t>
  </si>
  <si>
    <t>WASTE CONNECTIONS INC.</t>
  </si>
  <si>
    <t>3 WATERWAY SQUARE PLACE</t>
  </si>
  <si>
    <t>SUITE 110</t>
  </si>
  <si>
    <t>53945::DENVER REGIONAL LANDFILL</t>
  </si>
  <si>
    <t>PPI-0007DFBD</t>
  </si>
  <si>
    <t>halo</t>
  </si>
  <si>
    <t>Etsitty</t>
  </si>
  <si>
    <t>+1 5053201555</t>
  </si>
  <si>
    <t>505 320 1555</t>
  </si>
  <si>
    <t>etsitty@teamhalo.us</t>
  </si>
  <si>
    <t>Halo Services</t>
  </si>
  <si>
    <t xml:space="preserve">70 cnty road 4980 </t>
  </si>
  <si>
    <t>41179::HALO SERVICES INC</t>
  </si>
  <si>
    <t>PPI-00079325</t>
  </si>
  <si>
    <t>FRIENDS2</t>
  </si>
  <si>
    <t>Sandoval</t>
  </si>
  <si>
    <t>+1 5053251887</t>
  </si>
  <si>
    <t>andrewpsandoval@gmail.com</t>
  </si>
  <si>
    <t>SAN JUAN SPRING</t>
  </si>
  <si>
    <t>409 E BROADWAY</t>
  </si>
  <si>
    <t>Farmington</t>
  </si>
  <si>
    <t>77741::SAN JUAN SPRING</t>
  </si>
  <si>
    <t>PPI-0007E5DC</t>
  </si>
  <si>
    <t>rockym</t>
  </si>
  <si>
    <t>Wallace</t>
  </si>
  <si>
    <t xml:space="preserve">Rick </t>
  </si>
  <si>
    <t>719-473-5915</t>
  </si>
  <si>
    <t>rick@rmmaterials.com</t>
  </si>
  <si>
    <t>Rocky Mtn. Mtrls &amp; Asphalt</t>
  </si>
  <si>
    <t>1910 Rand ave.</t>
  </si>
  <si>
    <t>PPS-00000A04</t>
  </si>
  <si>
    <t>A116pgg</t>
  </si>
  <si>
    <t>Guillen</t>
  </si>
  <si>
    <t>mhcparts34@mhctruck.com</t>
  </si>
  <si>
    <t>Parts Store</t>
  </si>
  <si>
    <t>PPI-0007E326</t>
  </si>
  <si>
    <t>e350gda</t>
  </si>
  <si>
    <t>Pedroncelli</t>
  </si>
  <si>
    <t>Gidget</t>
  </si>
  <si>
    <t>+1 505 345 8411</t>
  </si>
  <si>
    <t>anaya_gidget@wagnerequipment.com</t>
  </si>
  <si>
    <t>Don't have one</t>
  </si>
  <si>
    <t>PPS-00077B28</t>
  </si>
  <si>
    <t>a117awt</t>
  </si>
  <si>
    <t>Thompson</t>
  </si>
  <si>
    <t>Alex</t>
  </si>
  <si>
    <t>b33servicecntr@mhc.com</t>
  </si>
  <si>
    <t>PPI-0001AB4F</t>
  </si>
  <si>
    <t>a13raac</t>
  </si>
  <si>
    <t>Cooprider</t>
  </si>
  <si>
    <t>Allen</t>
  </si>
  <si>
    <t>allan.cooprider@mhctruck.com</t>
  </si>
  <si>
    <t>access to parts store</t>
  </si>
  <si>
    <t>PPI-0007F7FE</t>
  </si>
  <si>
    <t>Firststeve</t>
  </si>
  <si>
    <t>Tritz</t>
  </si>
  <si>
    <t>+1 9706684079</t>
  </si>
  <si>
    <t>steve.tritz@firstgroup.com</t>
  </si>
  <si>
    <t>Summit County R&amp;B</t>
  </si>
  <si>
    <t>0087 County Shop RD</t>
  </si>
  <si>
    <t>PO Box 900</t>
  </si>
  <si>
    <t>Frisco</t>
  </si>
  <si>
    <t>82579::SUMMIT COUNTY ROAD &amp; BRIDGE</t>
  </si>
  <si>
    <t>PPI-0007FB1E</t>
  </si>
  <si>
    <t>DDDix2</t>
  </si>
  <si>
    <t>Dix</t>
  </si>
  <si>
    <t>Darrell</t>
  </si>
  <si>
    <t>+1 505 975 3230</t>
  </si>
  <si>
    <t>darrell.dix@kiewit.com</t>
  </si>
  <si>
    <t>Set up login for online Parts ordering</t>
  </si>
  <si>
    <t>89704AV</t>
  </si>
  <si>
    <t>51515::KIEWIT INFR,51607w::KIEWIT INFR #103174,89704::KIEWIT NM,89704bc::KIEWIT NM #102183</t>
  </si>
  <si>
    <t>PPI-0007FD6C</t>
  </si>
  <si>
    <t>e250wsc</t>
  </si>
  <si>
    <t>Caldwell</t>
  </si>
  <si>
    <t>Wesley</t>
  </si>
  <si>
    <t>caldwell_wesley@wagnerequipment.com</t>
  </si>
  <si>
    <t>PPI-00022305</t>
  </si>
  <si>
    <t>VINCEMEGA</t>
  </si>
  <si>
    <t>Meaghan</t>
  </si>
  <si>
    <t>+1 5053416993</t>
  </si>
  <si>
    <t>msmith@megacorpinc.com</t>
  </si>
  <si>
    <t>Industrial Manufacturing</t>
  </si>
  <si>
    <t>MEGA CORP</t>
  </si>
  <si>
    <t>700 Osuna Rd NE</t>
  </si>
  <si>
    <t>59075::MEGA CORP</t>
  </si>
  <si>
    <t>PPI-00062D76</t>
  </si>
  <si>
    <t>CarMor</t>
  </si>
  <si>
    <t>Morreale</t>
  </si>
  <si>
    <t>Carmine</t>
  </si>
  <si>
    <t>+1 6022699284</t>
  </si>
  <si>
    <t>602-269-9284</t>
  </si>
  <si>
    <t>carminemorreale@amesco.com</t>
  </si>
  <si>
    <t>200 AMES DRIVE</t>
  </si>
  <si>
    <t>BURNSVILLE</t>
  </si>
  <si>
    <t>MINNESOTA</t>
  </si>
  <si>
    <t>02838</t>
  </si>
  <si>
    <t>02838::AMES CONSTRUCTION INC</t>
  </si>
  <si>
    <t>PPI-0004DD37</t>
  </si>
  <si>
    <t>stcloud</t>
  </si>
  <si>
    <t>Cloud</t>
  </si>
  <si>
    <t>St.</t>
  </si>
  <si>
    <t>+1 5057435215</t>
  </si>
  <si>
    <t>sluna@stcloudmining.com</t>
  </si>
  <si>
    <t>ST. Cloud Mining</t>
  </si>
  <si>
    <t>P.O. Box196</t>
  </si>
  <si>
    <t>Winston</t>
  </si>
  <si>
    <t>81101::ST CLOUD MINING CORP</t>
  </si>
  <si>
    <t>PPS-00004A91</t>
  </si>
  <si>
    <t>e250bag</t>
  </si>
  <si>
    <t>Gubbels</t>
  </si>
  <si>
    <t>bgubbels@wagnerequipment.com</t>
  </si>
  <si>
    <t xml:space="preserve">E250BAG </t>
  </si>
  <si>
    <t>PPI-000257A2</t>
  </si>
  <si>
    <t>a1p2sp</t>
  </si>
  <si>
    <t>Pucci</t>
  </si>
  <si>
    <t>spucci@inland-group.com</t>
  </si>
  <si>
    <t>PARTSTORE ACCESS</t>
  </si>
  <si>
    <t>PIP-10106179</t>
  </si>
  <si>
    <t>rudycastillo</t>
  </si>
  <si>
    <t>Castillo</t>
  </si>
  <si>
    <t xml:space="preserve">Rudy </t>
  </si>
  <si>
    <t>+1 5055555555</t>
  </si>
  <si>
    <t>Rudy_Castillo@fmi.com</t>
  </si>
  <si>
    <t>99 Santa Rita Mine Rd,</t>
  </si>
  <si>
    <t>16332::FREEPORT-MCMORAN CHINO MINES</t>
  </si>
  <si>
    <t>PPI-0000050C</t>
  </si>
  <si>
    <t>e250tll</t>
  </si>
  <si>
    <t>Lucini</t>
  </si>
  <si>
    <t>Tony</t>
  </si>
  <si>
    <t>+1 303 895 4001</t>
  </si>
  <si>
    <t>lucini_tony@wagnerequipment.com</t>
  </si>
  <si>
    <t>PIP-10120418</t>
  </si>
  <si>
    <t>ironhorse</t>
  </si>
  <si>
    <t>Grisham</t>
  </si>
  <si>
    <t xml:space="preserve">Allen </t>
  </si>
  <si>
    <t>+1 5058734008</t>
  </si>
  <si>
    <t>ironhorsewelding@msn.com</t>
  </si>
  <si>
    <t>Iron Horse Welding LLC</t>
  </si>
  <si>
    <t>PO BOX 1521</t>
  </si>
  <si>
    <t>PERALTA</t>
  </si>
  <si>
    <t>46970::IRON HORSE WELDING LLC</t>
  </si>
  <si>
    <t>PPI-0000098D</t>
  </si>
  <si>
    <t>DARBY</t>
  </si>
  <si>
    <t>VAUGHN</t>
  </si>
  <si>
    <t>+1 5756315246</t>
  </si>
  <si>
    <t>dsv5262@gmail.com</t>
  </si>
  <si>
    <t>Permian Radiator Service and Supply</t>
  </si>
  <si>
    <t>P.O. BOX 3704</t>
  </si>
  <si>
    <t>San Angelo</t>
  </si>
  <si>
    <t>PPI-000257CF</t>
  </si>
  <si>
    <t>wandis</t>
  </si>
  <si>
    <t>andis</t>
  </si>
  <si>
    <t>willy</t>
  </si>
  <si>
    <t>wandis@garfield-county.com</t>
  </si>
  <si>
    <t>0298 cr 333a</t>
  </si>
  <si>
    <t>rifle</t>
  </si>
  <si>
    <t>PPI-000013E6</t>
  </si>
  <si>
    <t>a678ro</t>
  </si>
  <si>
    <t>PINEDO</t>
  </si>
  <si>
    <t>ROBERT</t>
  </si>
  <si>
    <t>roberto.pinedo@mhc.com</t>
  </si>
  <si>
    <t>PPS-00000808</t>
  </si>
  <si>
    <t>rwwencl</t>
  </si>
  <si>
    <t>Wencl</t>
  </si>
  <si>
    <t>+1 5752341475</t>
  </si>
  <si>
    <t>rwencl@ciconstructors.com</t>
  </si>
  <si>
    <t>Constructors, Inc.</t>
  </si>
  <si>
    <t>3003 S. Boyd Dr</t>
  </si>
  <si>
    <t>19272::CONSTRUCTORS INC</t>
  </si>
  <si>
    <t>PPI-000015C0</t>
  </si>
  <si>
    <t>kclark</t>
  </si>
  <si>
    <t>Clark</t>
  </si>
  <si>
    <t>Kathy</t>
  </si>
  <si>
    <t>+1 5059475167</t>
  </si>
  <si>
    <t>505-947-5167</t>
  </si>
  <si>
    <t>kclark@wellheadcompression.net</t>
  </si>
  <si>
    <t>Wellhead Compression Inc</t>
  </si>
  <si>
    <t>6001 HWY 64</t>
  </si>
  <si>
    <t>94886::WELLHEAD COMPRESSION INC</t>
  </si>
  <si>
    <t>PPS-00000D2A</t>
  </si>
  <si>
    <t>rstonge</t>
  </si>
  <si>
    <t>stonge</t>
  </si>
  <si>
    <t>rene</t>
  </si>
  <si>
    <t>+1 3034482341</t>
  </si>
  <si>
    <t>rstonge@westerndisposal.com</t>
  </si>
  <si>
    <t>Western Disposal</t>
  </si>
  <si>
    <t>5880 BUTTE MILL RD.</t>
  </si>
  <si>
    <t>boulder</t>
  </si>
  <si>
    <t>95241::WESTERN DISPOSAL INC</t>
  </si>
  <si>
    <t>PPI-00001A37</t>
  </si>
  <si>
    <t>a23qnt</t>
  </si>
  <si>
    <t>HOWARD</t>
  </si>
  <si>
    <t>NATHAN</t>
  </si>
  <si>
    <t>+1 3033017544</t>
  </si>
  <si>
    <t>NHOWARD@TRANSWEST.COM</t>
  </si>
  <si>
    <t>Transwest Trucks</t>
  </si>
  <si>
    <t>7626 BRIGHTON BLVD.</t>
  </si>
  <si>
    <t>P.O. BOX 16086</t>
  </si>
  <si>
    <t>PPS-000030B4</t>
  </si>
  <si>
    <t>paulmmexcavation</t>
  </si>
  <si>
    <t>Buescher</t>
  </si>
  <si>
    <t>+1 9705390698</t>
  </si>
  <si>
    <t>970-539-0698</t>
  </si>
  <si>
    <t>paul@mmexcavation.com</t>
  </si>
  <si>
    <t>M &amp; M Excavation Company</t>
  </si>
  <si>
    <t>1856 BALSAM AVENUE</t>
  </si>
  <si>
    <t>56862::M&amp;M EXCAVATION CO</t>
  </si>
  <si>
    <t>PPI-000015FF</t>
  </si>
  <si>
    <t>e350sa04</t>
  </si>
  <si>
    <t>Heather</t>
  </si>
  <si>
    <t>HPrice@wagnerequipment.com</t>
  </si>
  <si>
    <t>PPI-00022630</t>
  </si>
  <si>
    <t>johnschuller</t>
  </si>
  <si>
    <t>Schuller</t>
  </si>
  <si>
    <t>+1 9702627351</t>
  </si>
  <si>
    <t>john.schuller@silverthorne.org</t>
  </si>
  <si>
    <t>Town of Silverthorne</t>
  </si>
  <si>
    <t>P.O. Box 1309</t>
  </si>
  <si>
    <t>264 Brian Avenue</t>
  </si>
  <si>
    <t>Silverthorne</t>
  </si>
  <si>
    <t>79624::TOWN OF SILVERTHORNE</t>
  </si>
  <si>
    <t>PPI-00086748</t>
  </si>
  <si>
    <t>pwertz</t>
  </si>
  <si>
    <t>Wertz</t>
  </si>
  <si>
    <t>Perry</t>
  </si>
  <si>
    <t>+1 9704815239</t>
  </si>
  <si>
    <t>970-481-5239</t>
  </si>
  <si>
    <t>Perry.Wertz@martinmarietta.com</t>
  </si>
  <si>
    <t>Heavy Construction,Quarry &amp; Aggregates</t>
  </si>
  <si>
    <t>58362a::MARTIN MARIETTA MATERIALS,58362p::MARTIN MARIETTA MATERIALS,58362r::MARTIN MARIETTA MATERIALS</t>
  </si>
  <si>
    <t>PPS-00003BCA</t>
  </si>
  <si>
    <t>a0bcjg</t>
  </si>
  <si>
    <t>Goeppinger</t>
  </si>
  <si>
    <t>+970 534 3965</t>
  </si>
  <si>
    <t>goeppingerj@rushenterprises.com</t>
  </si>
  <si>
    <t>75867::RUSH TRUCK CENTER INC,75868::RUSH TRUCK CENTER INC</t>
  </si>
  <si>
    <t>PIP-10128863</t>
  </si>
  <si>
    <t>novamud</t>
  </si>
  <si>
    <t>whitman</t>
  </si>
  <si>
    <t>d</t>
  </si>
  <si>
    <t>+1 5756025910</t>
  </si>
  <si>
    <t>575-602-5910</t>
  </si>
  <si>
    <t>lemonade@windstream.net</t>
  </si>
  <si>
    <t>Nova Mud</t>
  </si>
  <si>
    <t>5800 nova mud</t>
  </si>
  <si>
    <t>65352::NOVA MUD INC</t>
  </si>
  <si>
    <t>PPI-00087CE0</t>
  </si>
  <si>
    <t>thewirl</t>
  </si>
  <si>
    <t>Worley</t>
  </si>
  <si>
    <t>+1 5094351951</t>
  </si>
  <si>
    <t>rworley@nadinc.com</t>
  </si>
  <si>
    <t>N.A. Degerstrom Inc.</t>
  </si>
  <si>
    <t xml:space="preserve">3303 N Sullivan </t>
  </si>
  <si>
    <t>Spokane</t>
  </si>
  <si>
    <t>WA</t>
  </si>
  <si>
    <t>25147::N A DEGERSTROM INC</t>
  </si>
  <si>
    <t>PPI-00087CFB</t>
  </si>
  <si>
    <t>aztecrental</t>
  </si>
  <si>
    <t>COTTRELL</t>
  </si>
  <si>
    <t>KELDON</t>
  </si>
  <si>
    <t>+1 5753921718</t>
  </si>
  <si>
    <t>aztecrental10@gmail.com</t>
  </si>
  <si>
    <t>Aztec Rental of Hobbs</t>
  </si>
  <si>
    <t>329 E Navajo</t>
  </si>
  <si>
    <t>04061</t>
  </si>
  <si>
    <t>04061::AZTEC RENTAL OF HOBBS LLC</t>
  </si>
  <si>
    <t>PPI-00088032</t>
  </si>
  <si>
    <t>BSHxson</t>
  </si>
  <si>
    <t>Hixson</t>
  </si>
  <si>
    <t>Bradley</t>
  </si>
  <si>
    <t>+1 9703968187</t>
  </si>
  <si>
    <t>970-396-8187</t>
  </si>
  <si>
    <t>Bradley.Hixson@martinmarietta.com</t>
  </si>
  <si>
    <t>58361::MARTIN MARIETTA MATERIALS,58361a::MARTIN MARIETTA MATERIALS,58361p::MARTIN MARIETTA MATERIALS,58361r::MARTIN MARIETTA MATERIALS</t>
  </si>
  <si>
    <t>PPS-000013D3</t>
  </si>
  <si>
    <t>e350jmp</t>
  </si>
  <si>
    <t>PORTS</t>
  </si>
  <si>
    <t>+1 505 343 2712</t>
  </si>
  <si>
    <t>jports@wagnerequipment.com</t>
  </si>
  <si>
    <t>*</t>
  </si>
  <si>
    <t>PPS-0005EDA1</t>
  </si>
  <si>
    <t>a117dzl</t>
  </si>
  <si>
    <t>Lugo</t>
  </si>
  <si>
    <t>Diego</t>
  </si>
  <si>
    <t>Z</t>
  </si>
  <si>
    <t>diego.lugo@mhc.com</t>
  </si>
  <si>
    <t>PIP-10149961</t>
  </si>
  <si>
    <t>e250scb</t>
  </si>
  <si>
    <t>BIRKMAN</t>
  </si>
  <si>
    <t>Suzanne</t>
  </si>
  <si>
    <t>+1 303 739 3117</t>
  </si>
  <si>
    <t>birkman_suzanne@wagnerequipment.com</t>
  </si>
  <si>
    <t>PPS-000726AD</t>
  </si>
  <si>
    <t>sbell7</t>
  </si>
  <si>
    <t>Silvan</t>
  </si>
  <si>
    <t>+1 7208762620</t>
  </si>
  <si>
    <t>sbell7@wm.com</t>
  </si>
  <si>
    <t>3500 S. Gunclub Rd</t>
  </si>
  <si>
    <t>25407::WASTE MGMT -DADS</t>
  </si>
  <si>
    <t>PPI-00089810</t>
  </si>
  <si>
    <t>WEAZAL1</t>
  </si>
  <si>
    <t>Vondy</t>
  </si>
  <si>
    <t>+1 9702142364</t>
  </si>
  <si>
    <t>Steven.Vondy@martinmarietta.com</t>
  </si>
  <si>
    <t xml:space="preserve">1800 North Taft Hill RD </t>
  </si>
  <si>
    <t>Ft . Collins</t>
  </si>
  <si>
    <t>PARTS AND SERVICE DATA</t>
  </si>
  <si>
    <t>58362::MARTIN MARIETTA MATERIALS,58362a::MARTIN MARIETTA MATERIALS,58362p::MARTIN MARIETTA MATERIALS,58362r::MARTIN MARIETTA MATERIALS</t>
  </si>
  <si>
    <t>PPS-000040AF</t>
  </si>
  <si>
    <t>a1ukjmh</t>
  </si>
  <si>
    <t>Hernandez</t>
  </si>
  <si>
    <t>Jessica</t>
  </si>
  <si>
    <t>+1 800 299 7382</t>
  </si>
  <si>
    <t>hernandezj3@rush-enterprises.com</t>
  </si>
  <si>
    <t>Equipment Services,On-Highway Truck</t>
  </si>
  <si>
    <t>PIP-10161258</t>
  </si>
  <si>
    <t>bderryberry</t>
  </si>
  <si>
    <t>Derryberry</t>
  </si>
  <si>
    <t>Ben</t>
  </si>
  <si>
    <t>+1 719 391 6788</t>
  </si>
  <si>
    <t>bderryberry@schmidtconstr.com</t>
  </si>
  <si>
    <t>EDWARD C LEVY COMPANY</t>
  </si>
  <si>
    <t>2635 Delta Drive</t>
  </si>
  <si>
    <t>PPI-0008A420</t>
  </si>
  <si>
    <t>Poppa61</t>
  </si>
  <si>
    <t>Davenport</t>
  </si>
  <si>
    <t>+1 501 366 1365</t>
  </si>
  <si>
    <t>mike.davenport@kiewit.com</t>
  </si>
  <si>
    <t>89704AY</t>
  </si>
  <si>
    <t>89704bc::KIEWIT NM #102183</t>
  </si>
  <si>
    <t>PPI-0008A438</t>
  </si>
  <si>
    <t>nativeex</t>
  </si>
  <si>
    <t>MacArthur</t>
  </si>
  <si>
    <t>Charlie</t>
  </si>
  <si>
    <t>+1 9708463505</t>
  </si>
  <si>
    <t>charlie.macarthur@nativeexcavating.com</t>
  </si>
  <si>
    <t>Native Excavating</t>
  </si>
  <si>
    <t>1878 13th Street</t>
  </si>
  <si>
    <t>Customer #: 64143</t>
  </si>
  <si>
    <t>64143::NATIVE EXCAVATING INC</t>
  </si>
  <si>
    <t>PPI-00088838</t>
  </si>
  <si>
    <t>DIANENIX</t>
  </si>
  <si>
    <t>Nix</t>
  </si>
  <si>
    <t>Diane</t>
  </si>
  <si>
    <t>LeNore</t>
  </si>
  <si>
    <t>+1 9704073735</t>
  </si>
  <si>
    <t>(970) 407-3735</t>
  </si>
  <si>
    <t>diane.nix@martinmarietta.com</t>
  </si>
  <si>
    <t>1800 North Taft Hill Road</t>
  </si>
  <si>
    <t>Fort Collins</t>
  </si>
  <si>
    <t>PPI-0004F4D7</t>
  </si>
  <si>
    <t>nativejason</t>
  </si>
  <si>
    <t>Tomlinson</t>
  </si>
  <si>
    <t>+1 9708796231</t>
  </si>
  <si>
    <t>Shop@nativeexcavating.com</t>
  </si>
  <si>
    <t>1878 13TH ST.</t>
  </si>
  <si>
    <t>PPI-0008A986</t>
  </si>
  <si>
    <t>a2s8rlt</t>
  </si>
  <si>
    <t>Trujillo</t>
  </si>
  <si>
    <t>Ronnie</t>
  </si>
  <si>
    <t>ronnie.trujillo@robertstruck.com</t>
  </si>
  <si>
    <t>PIP-10161268</t>
  </si>
  <si>
    <t>Bemas_ron1</t>
  </si>
  <si>
    <t>Ronald</t>
  </si>
  <si>
    <t>Ivan</t>
  </si>
  <si>
    <t>+1 3034729831</t>
  </si>
  <si>
    <t>303-472-9831</t>
  </si>
  <si>
    <t>elks4men@yahoo.com</t>
  </si>
  <si>
    <t>80 Inverness Drive East</t>
  </si>
  <si>
    <t>parts and service</t>
  </si>
  <si>
    <t>07136</t>
  </si>
  <si>
    <t>PPI-000898FA</t>
  </si>
  <si>
    <t>mechanic878</t>
  </si>
  <si>
    <t>Melvin</t>
  </si>
  <si>
    <t>E.</t>
  </si>
  <si>
    <t>+1 5202605256</t>
  </si>
  <si>
    <t>(520)260-5256</t>
  </si>
  <si>
    <t>t.melvin@meridiancon.net</t>
  </si>
  <si>
    <t>3855 N. Business Circle Dr.</t>
  </si>
  <si>
    <t>Tucson</t>
  </si>
  <si>
    <t>AZ</t>
  </si>
  <si>
    <t>PPS-0000C196</t>
  </si>
  <si>
    <t>tausig1509</t>
  </si>
  <si>
    <t>Brownfield</t>
  </si>
  <si>
    <t>tbrownfield@designscapes.org</t>
  </si>
  <si>
    <t>Colorado Designscapes</t>
  </si>
  <si>
    <t>2134 S. VALENTIA ST.</t>
  </si>
  <si>
    <t>80231-3547</t>
  </si>
  <si>
    <t>View and Order Parts</t>
  </si>
  <si>
    <t>18215::COLORADO DESIGNSCAPES INC</t>
  </si>
  <si>
    <t>PPI-0008B1C4</t>
  </si>
  <si>
    <t>FFM</t>
  </si>
  <si>
    <t>Borders</t>
  </si>
  <si>
    <t>+1 7208746788</t>
  </si>
  <si>
    <t>mborders@arapahoegov.com</t>
  </si>
  <si>
    <t>Arapahoe County</t>
  </si>
  <si>
    <t>7600 S. PEORIA ST.</t>
  </si>
  <si>
    <t>Repair Manuals</t>
  </si>
  <si>
    <t>03120</t>
  </si>
  <si>
    <t>03120::ARAPAHOE COUNTY</t>
  </si>
  <si>
    <t>PPI-00016CD7</t>
  </si>
  <si>
    <t>mmshop</t>
  </si>
  <si>
    <t>Agner</t>
  </si>
  <si>
    <t>+1 7195913390</t>
  </si>
  <si>
    <t>james.agner@martinmarietta.com</t>
  </si>
  <si>
    <t>2425 Wayland Place</t>
  </si>
  <si>
    <t>PPI-0008B58D</t>
  </si>
  <si>
    <t>baileymom</t>
  </si>
  <si>
    <t>Gellenbeck</t>
  </si>
  <si>
    <t>Belinda</t>
  </si>
  <si>
    <t>+1 7194925762</t>
  </si>
  <si>
    <t>719-492-5762</t>
  </si>
  <si>
    <t>belinda.gellenbeck@martinmarietta.com</t>
  </si>
  <si>
    <t>PPS-00002C74</t>
  </si>
  <si>
    <t>a1wqtjj</t>
  </si>
  <si>
    <t>Tom</t>
  </si>
  <si>
    <t>tomjohnson@inland-group.com</t>
  </si>
  <si>
    <t>PIP-10161245</t>
  </si>
  <si>
    <t>a1wqtas</t>
  </si>
  <si>
    <t>Thiele</t>
  </si>
  <si>
    <t>sthiele@inland-group.com</t>
  </si>
  <si>
    <t>PIP-10168490</t>
  </si>
  <si>
    <t>E352JHB</t>
  </si>
  <si>
    <t>Bartlett</t>
  </si>
  <si>
    <t>Jack</t>
  </si>
  <si>
    <t>+1 915 491 5465</t>
  </si>
  <si>
    <t>Bartlett_Jack@wagnerequipment.com</t>
  </si>
  <si>
    <t>PPI-0008BD64</t>
  </si>
  <si>
    <t>a2j2dmr</t>
  </si>
  <si>
    <t>Ranney</t>
  </si>
  <si>
    <t>Desiree</t>
  </si>
  <si>
    <t>dranney@gjpete.com</t>
  </si>
  <si>
    <t>PIP-10135729</t>
  </si>
  <si>
    <t>sanbarshop</t>
  </si>
  <si>
    <t>boggs</t>
  </si>
  <si>
    <t>sam</t>
  </si>
  <si>
    <t>sam@sanbarcc.com</t>
  </si>
  <si>
    <t>San Bar Construction Corp</t>
  </si>
  <si>
    <t>9101 broadway blvd se</t>
  </si>
  <si>
    <t>albuquerque</t>
  </si>
  <si>
    <t>77974::SAN BAR CONSTRUCTION CORP</t>
  </si>
  <si>
    <t>PPT-0008C5CB</t>
  </si>
  <si>
    <t>a2wqpm</t>
  </si>
  <si>
    <t>TRANSWEST TRUCK TRAILER RV</t>
  </si>
  <si>
    <t>+1 3036843440</t>
  </si>
  <si>
    <t>kbrophy@transwest.com</t>
  </si>
  <si>
    <t xml:space="preserve">7550 E I-25 FRONTAGE RD </t>
  </si>
  <si>
    <t>FREDERICK</t>
  </si>
  <si>
    <t>80516-940</t>
  </si>
  <si>
    <t>88495::TRANSWEST TRUCKS INC,88499::TRANSWEST TRUCK TRAILER RV</t>
  </si>
  <si>
    <t>PPT-0008D454</t>
  </si>
  <si>
    <t>Ray_ames</t>
  </si>
  <si>
    <t>Chavarria</t>
  </si>
  <si>
    <t>Ray</t>
  </si>
  <si>
    <t>+1 3039449326</t>
  </si>
  <si>
    <t>ramonchavarria@amesco.com</t>
  </si>
  <si>
    <t>18450 East 28th Ave</t>
  </si>
  <si>
    <t xml:space="preserve">CO </t>
  </si>
  <si>
    <t>02709, 02709CC, 25841</t>
  </si>
  <si>
    <t>PPT-0008DA9A</t>
  </si>
  <si>
    <t>chana1</t>
  </si>
  <si>
    <t>Fletcher</t>
  </si>
  <si>
    <t>Willie</t>
  </si>
  <si>
    <t>+1 5759125699</t>
  </si>
  <si>
    <t>wfletche@fmi.com</t>
  </si>
  <si>
    <t xml:space="preserve">Santa Rita Mine Road </t>
  </si>
  <si>
    <t>16345::FREEPORT-MCMORAN CHINO MINES,16345a::FREEPORT-MCMORAN CHINO MINES,16346::FREEPORT-MCMORAN CHINO MINES</t>
  </si>
  <si>
    <t>PPT-0008DB6E</t>
  </si>
  <si>
    <t>SIS2.0 Web - Service Information</t>
  </si>
  <si>
    <t>e351trm</t>
  </si>
  <si>
    <t>McKay</t>
  </si>
  <si>
    <t>McKay_Tony@wagnerequipment.com</t>
  </si>
  <si>
    <t>PPS-00099633</t>
  </si>
  <si>
    <t>larryo</t>
  </si>
  <si>
    <t>+1 6027688258</t>
  </si>
  <si>
    <t>602-768-8258</t>
  </si>
  <si>
    <t>KevinB@cswcontractors.com</t>
  </si>
  <si>
    <t>CSW Contractors</t>
  </si>
  <si>
    <t>8901 E Mountain View rd Ste 150</t>
  </si>
  <si>
    <t xml:space="preserve">Scottsdale </t>
  </si>
  <si>
    <t>arizona</t>
  </si>
  <si>
    <t>13389::CSW CONTRACTORS INC</t>
  </si>
  <si>
    <t>PPS-00002397</t>
  </si>
  <si>
    <t>SIS2.0 Web - Service Information,SOS Services Web</t>
  </si>
  <si>
    <t>dfsloane</t>
  </si>
  <si>
    <t>Sloane</t>
  </si>
  <si>
    <t>Douglas</t>
  </si>
  <si>
    <t>Floyd</t>
  </si>
  <si>
    <t>+1 303 638 4652</t>
  </si>
  <si>
    <t>303-638-4652</t>
  </si>
  <si>
    <t>douglasf.sloane@kiewit.com</t>
  </si>
  <si>
    <t>7926 S Platte Canyon Rd</t>
  </si>
  <si>
    <t>Look up and order parts. SOS service. Use service manuals.</t>
  </si>
  <si>
    <t>51607ba::KIEWIT INFR #105774</t>
  </si>
  <si>
    <t>PPT-0008E428</t>
  </si>
  <si>
    <t>a23qdab</t>
  </si>
  <si>
    <t>BIBLE</t>
  </si>
  <si>
    <t>DENNIS</t>
  </si>
  <si>
    <t>DBIBLE@TRANSWEST.COM</t>
  </si>
  <si>
    <t>a23q</t>
  </si>
  <si>
    <t>PIP-10191586</t>
  </si>
  <si>
    <t>A23QMRM</t>
  </si>
  <si>
    <t>massey</t>
  </si>
  <si>
    <t>matt</t>
  </si>
  <si>
    <t>Matt.MASSEY@TRANSWEST.COM</t>
  </si>
  <si>
    <t>PPI-00010A0D</t>
  </si>
  <si>
    <t>aaronmkidder</t>
  </si>
  <si>
    <t>Kidder</t>
  </si>
  <si>
    <t>+1 9703092338</t>
  </si>
  <si>
    <t>aaronmkidder@yahoo.com</t>
  </si>
  <si>
    <t>Savage Excavation Inc.</t>
  </si>
  <si>
    <t>PO Box 2916</t>
  </si>
  <si>
    <t>Basalt</t>
  </si>
  <si>
    <t>PPT-0008C868</t>
  </si>
  <si>
    <t xml:space="preserve">Other -- No longer with Savage Exc. </t>
  </si>
  <si>
    <t>a23qdli</t>
  </si>
  <si>
    <t>INGRAHAM</t>
  </si>
  <si>
    <t>DEWAYNE</t>
  </si>
  <si>
    <t>DINGRAHAM@TRANSWEST.COM</t>
  </si>
  <si>
    <t>PIP-10191596</t>
  </si>
  <si>
    <t>a0baknt</t>
  </si>
  <si>
    <t>Barr</t>
  </si>
  <si>
    <t>Kristine</t>
  </si>
  <si>
    <t>+1 830 626 5911</t>
  </si>
  <si>
    <t>trudok@rushenterprises.com</t>
  </si>
  <si>
    <t>need access to order parts on line for stores listed below</t>
  </si>
  <si>
    <t>75868 (RTC-Denver), also need access to RTC-Greeley and RTC-Denver MD</t>
  </si>
  <si>
    <t>75864::RUSH TRUCK CENTER INC,75867::RUSH TRUCK CENTER INC,75868::RUSH TRUCK CENTER INC,75874::RUSH TRUCK CENTER INC,75878::RUSH TRUCK CENTER INC,75881::RUSH TRUCK CENTER INC</t>
  </si>
  <si>
    <t>PPI-0006B8A1</t>
  </si>
  <si>
    <t>A23QMDH</t>
  </si>
  <si>
    <t>Hug</t>
  </si>
  <si>
    <t>mhug@transwest.com</t>
  </si>
  <si>
    <t>PPI-0000CC25</t>
  </si>
  <si>
    <t>e250sxs</t>
  </si>
  <si>
    <t>Sperry</t>
  </si>
  <si>
    <t>Sheldon</t>
  </si>
  <si>
    <t>sperry_sheldon@wagnerequipment.com</t>
  </si>
  <si>
    <t>PIP-10146448</t>
  </si>
  <si>
    <t>a2rhjc</t>
  </si>
  <si>
    <t>Chacon</t>
  </si>
  <si>
    <t>+1 915 852 4922</t>
  </si>
  <si>
    <t>j.chacon@otbfreightliner.com</t>
  </si>
  <si>
    <t>ON THE BORDER FREIGHTLINER OF EL PASO</t>
  </si>
  <si>
    <t>PPI-0002308E</t>
  </si>
  <si>
    <t>Equipment Manager,SIS2.0 Web - Service Information,SOS Services Web</t>
  </si>
  <si>
    <t>e352txm</t>
  </si>
  <si>
    <t>Knight</t>
  </si>
  <si>
    <t>Terri</t>
  </si>
  <si>
    <t>knight_terri@wagnerequipment.com</t>
  </si>
  <si>
    <t>Equipment Services,General Construction</t>
  </si>
  <si>
    <t>NONE</t>
  </si>
  <si>
    <t>DONT HAVE ONE</t>
  </si>
  <si>
    <t>PPS-00069EA5</t>
  </si>
  <si>
    <t>Manage PCC Invoice Access,SIS2.0 Web - Service Information,SOS Services Web</t>
  </si>
  <si>
    <t>afisher64</t>
  </si>
  <si>
    <t>FISHER</t>
  </si>
  <si>
    <t>ALAN</t>
  </si>
  <si>
    <t>+1 3039560768</t>
  </si>
  <si>
    <t>303-956-0768</t>
  </si>
  <si>
    <t>ADSR64@MSN.COM</t>
  </si>
  <si>
    <t>Interstate Rental &amp; Sales Inc.</t>
  </si>
  <si>
    <t>8127 WEST I -25 FRONTAGE ROAD</t>
  </si>
  <si>
    <t>46915::INTERSTATE RENTAL SALES INC</t>
  </si>
  <si>
    <t>PPT-000905D9</t>
  </si>
  <si>
    <t>SWLLLC86</t>
  </si>
  <si>
    <t>valdepena</t>
  </si>
  <si>
    <t>rafael</t>
  </si>
  <si>
    <t>+1 5052692139</t>
  </si>
  <si>
    <t>rafael@southwestlandfill.com</t>
  </si>
  <si>
    <t>Southwest Landfill LLC</t>
  </si>
  <si>
    <t xml:space="preserve">2316 Dietz Farm Rd Nw </t>
  </si>
  <si>
    <t>87107-3158</t>
  </si>
  <si>
    <t>80619::SOUTHWEST LANDFILL LLC</t>
  </si>
  <si>
    <t>PPT-000909A9</t>
  </si>
  <si>
    <t>csoules</t>
  </si>
  <si>
    <t>SOULES</t>
  </si>
  <si>
    <t>CHRIS</t>
  </si>
  <si>
    <t>+1 3039023947</t>
  </si>
  <si>
    <t>303.902.3947</t>
  </si>
  <si>
    <t>csoules@crccllc.com</t>
  </si>
  <si>
    <t>Castle Rock Con</t>
  </si>
  <si>
    <t>704 TOPEKA WAY</t>
  </si>
  <si>
    <t>14801::CASTLE ROCK CONSTRUCTION CO</t>
  </si>
  <si>
    <t>PPS-0000058D</t>
  </si>
  <si>
    <t>a3mhdem</t>
  </si>
  <si>
    <t>Mcintosh</t>
  </si>
  <si>
    <t>Daniel</t>
  </si>
  <si>
    <t>mcintoshd@rushenterprises.com</t>
  </si>
  <si>
    <t>a3mh</t>
  </si>
  <si>
    <t>PIP-10168383</t>
  </si>
  <si>
    <t>a116krn</t>
  </si>
  <si>
    <t>Nielsen</t>
  </si>
  <si>
    <t>Kristy</t>
  </si>
  <si>
    <t>kristy.nielsen@mhc.com</t>
  </si>
  <si>
    <t>PartsStore</t>
  </si>
  <si>
    <t>PIP-10222729</t>
  </si>
  <si>
    <t>markjr</t>
  </si>
  <si>
    <t>markjr@gouldconstruction.com</t>
  </si>
  <si>
    <t>6874 HWY. 82</t>
  </si>
  <si>
    <t>GLENNWOOD SPRIN</t>
  </si>
  <si>
    <t>PPI-00052FB4</t>
  </si>
  <si>
    <t>rrbaca190</t>
  </si>
  <si>
    <t>BACA</t>
  </si>
  <si>
    <t>ROSS</t>
  </si>
  <si>
    <t>505-264-1327</t>
  </si>
  <si>
    <t>rrbaca190@yahoo.com</t>
  </si>
  <si>
    <t>Accutron Electrical Systems</t>
  </si>
  <si>
    <t>P O BOX 53065</t>
  </si>
  <si>
    <t>ALBUQUERQUE</t>
  </si>
  <si>
    <t>NOTHING TODAY THANKS.</t>
  </si>
  <si>
    <t>01327</t>
  </si>
  <si>
    <t>01327::ACCUTRON ELECTRICAL SYSTEMS</t>
  </si>
  <si>
    <t>PPI-00088E14</t>
  </si>
  <si>
    <t>GEMSCO</t>
  </si>
  <si>
    <t>Humphreys</t>
  </si>
  <si>
    <t>Roger</t>
  </si>
  <si>
    <t>Mac</t>
  </si>
  <si>
    <t>+1 432 556 3371</t>
  </si>
  <si>
    <t>432-556-3371</t>
  </si>
  <si>
    <t>roger@generalmachine.us</t>
  </si>
  <si>
    <t>GENERAL MACHINE &amp; SUPPLY</t>
  </si>
  <si>
    <t>8510 W. I-20</t>
  </si>
  <si>
    <t>P.O. Box 2249</t>
  </si>
  <si>
    <t>Odessa</t>
  </si>
  <si>
    <t>36523::GENERAL MACHINE &amp; SUPPLY INC</t>
  </si>
  <si>
    <t>PPS-00000819</t>
  </si>
  <si>
    <t>davehayner</t>
  </si>
  <si>
    <t>Hayner</t>
  </si>
  <si>
    <t>+1 3035981092</t>
  </si>
  <si>
    <t>303-598-1092</t>
  </si>
  <si>
    <t>dave.hayner@kelleytruckinginc.com</t>
  </si>
  <si>
    <t>6201 McIntyre St.</t>
  </si>
  <si>
    <t>PPS-00000606</t>
  </si>
  <si>
    <t>Kirk_Deines_01</t>
  </si>
  <si>
    <t>Deines</t>
  </si>
  <si>
    <t>Kirk</t>
  </si>
  <si>
    <t>+1 7195501986</t>
  </si>
  <si>
    <t>kdeines@springsgov.com</t>
  </si>
  <si>
    <t>City of Colorado Springs, CO</t>
  </si>
  <si>
    <t>7770 Milton E. Proby Parkway</t>
  </si>
  <si>
    <t>Suite 50</t>
  </si>
  <si>
    <t>18427::CITY OF C/S-TRAN/AIRPORT</t>
  </si>
  <si>
    <t>PPT-40003084</t>
  </si>
  <si>
    <t>e352wbk</t>
  </si>
  <si>
    <t>Kope</t>
  </si>
  <si>
    <t>kope_william@wagnerequipment.com</t>
  </si>
  <si>
    <t>16345 68565</t>
  </si>
  <si>
    <t>PPS-000863BF</t>
  </si>
  <si>
    <t>mccarrolltrucking</t>
  </si>
  <si>
    <t>McCarroll</t>
  </si>
  <si>
    <t xml:space="preserve">Bradley </t>
  </si>
  <si>
    <t>+1 7195881784</t>
  </si>
  <si>
    <t>mccarrolltrucking@hotmail.com</t>
  </si>
  <si>
    <t>Brad McCarroll DBA McCarroll Trucking</t>
  </si>
  <si>
    <t>3 Willow Drive</t>
  </si>
  <si>
    <t>P.O. Box 521</t>
  </si>
  <si>
    <t>La Jara</t>
  </si>
  <si>
    <t>57291::MCCARROLL TRUCKING</t>
  </si>
  <si>
    <t>PPT-40003741</t>
  </si>
  <si>
    <t>e250rww</t>
  </si>
  <si>
    <t>Williams</t>
  </si>
  <si>
    <t>+1 303 739 3029</t>
  </si>
  <si>
    <t>williams_bob@wagnerequipment.com</t>
  </si>
  <si>
    <t>PPI-000280BE</t>
  </si>
  <si>
    <t>airforce1</t>
  </si>
  <si>
    <t>WARE</t>
  </si>
  <si>
    <t>DOUG</t>
  </si>
  <si>
    <t>+1 7192607992</t>
  </si>
  <si>
    <t>DWARE@DTI-INC.COM</t>
  </si>
  <si>
    <t>DRIVE TRAIN INDUSTRIES</t>
  </si>
  <si>
    <t>3825 SILICA DRIVE</t>
  </si>
  <si>
    <t>COLORADO SPRINGS</t>
  </si>
  <si>
    <t>ONLINE PARTS LOOKUP</t>
  </si>
  <si>
    <t>27249::INLAND TRUCK PARTS CO</t>
  </si>
  <si>
    <t>PPT-40003EB7</t>
  </si>
  <si>
    <t>Manage PCC Invoice Access,SIS2.0 Web - Service Information</t>
  </si>
  <si>
    <t>klingcon</t>
  </si>
  <si>
    <t>Kling</t>
  </si>
  <si>
    <t>+1 3039729300</t>
  </si>
  <si>
    <t>dave@klingconstruction.net</t>
  </si>
  <si>
    <t>Kling Construction</t>
  </si>
  <si>
    <t>8121 s estes street</t>
  </si>
  <si>
    <t>littleton</t>
  </si>
  <si>
    <t>filters</t>
  </si>
  <si>
    <t>75280::KLING CONSTRUCTION INC</t>
  </si>
  <si>
    <t>PPI-00081CE0</t>
  </si>
  <si>
    <t>Carrlayne</t>
  </si>
  <si>
    <t>Holdeman</t>
  </si>
  <si>
    <t>Wade</t>
  </si>
  <si>
    <t>575-799-6835</t>
  </si>
  <si>
    <t>wade.holdeman@gmail.com</t>
  </si>
  <si>
    <t>Holdeman Dirt Moving</t>
  </si>
  <si>
    <t>PO Box 175</t>
  </si>
  <si>
    <t>Fort Sumner</t>
  </si>
  <si>
    <t>70381::HOLDEMAN DIRT MOVING</t>
  </si>
  <si>
    <t>PPT-0008D09D</t>
  </si>
  <si>
    <t>Claystone</t>
  </si>
  <si>
    <t>Construction, LLC</t>
  </si>
  <si>
    <t>invoices@claystoneconstruction.com</t>
  </si>
  <si>
    <t>Claystone Construction LLC</t>
  </si>
  <si>
    <t>2155 Meadowlark Place</t>
  </si>
  <si>
    <t>17397::CLAYSTONE CONSTRUCTION INC</t>
  </si>
  <si>
    <t>PPT-40006467</t>
  </si>
  <si>
    <t>Sperea</t>
  </si>
  <si>
    <t>Perea</t>
  </si>
  <si>
    <t xml:space="preserve">Senovio </t>
  </si>
  <si>
    <t>Senovio_Perea@fmi.com</t>
  </si>
  <si>
    <t>Santa Rita Mine Road</t>
  </si>
  <si>
    <t>PPT-000042F3</t>
  </si>
  <si>
    <t>bthober</t>
  </si>
  <si>
    <t>Thober</t>
  </si>
  <si>
    <t>Benjamin</t>
  </si>
  <si>
    <t>970-418-9135</t>
  </si>
  <si>
    <t>bthober@wildblue.net</t>
  </si>
  <si>
    <t>Friendly Services Inc.</t>
  </si>
  <si>
    <t>po box 811</t>
  </si>
  <si>
    <t>Co.</t>
  </si>
  <si>
    <t>parts for 436c</t>
  </si>
  <si>
    <t>35151::FRIENDLY SERVICES INC</t>
  </si>
  <si>
    <t>PPT-0000443F</t>
  </si>
  <si>
    <t>cemexhub</t>
  </si>
  <si>
    <t xml:space="preserve">Cemex </t>
  </si>
  <si>
    <t>915 565 4681</t>
  </si>
  <si>
    <t>mdelk@wagnerequipment.com</t>
  </si>
  <si>
    <t>Cemex McKelligon</t>
  </si>
  <si>
    <t>PO Box 24731</t>
  </si>
  <si>
    <t>West Palm Beach FL</t>
  </si>
  <si>
    <t>FL</t>
  </si>
  <si>
    <t>49214::CEMEX INC</t>
  </si>
  <si>
    <t>PPT-40007417</t>
  </si>
  <si>
    <t>Ironwoman</t>
  </si>
  <si>
    <t>Jost</t>
  </si>
  <si>
    <t>+1 303 399 5534</t>
  </si>
  <si>
    <t>ajost@ironwomancon.com</t>
  </si>
  <si>
    <t>IRON WOMAN CONSTRUCTION AND ENVIRONMENTAL SERVICES</t>
  </si>
  <si>
    <t>5680 Emerson St</t>
  </si>
  <si>
    <t>47005::IRON WOMAN CONST &amp; ENVIR SVC</t>
  </si>
  <si>
    <t>PPT-40007094</t>
  </si>
  <si>
    <t>NMCI</t>
  </si>
  <si>
    <t>Perovich</t>
  </si>
  <si>
    <t>Joel</t>
  </si>
  <si>
    <t>+1 5757411970</t>
  </si>
  <si>
    <t>tgravel@taosnet.com</t>
  </si>
  <si>
    <t>Northern Mountain Constructors</t>
  </si>
  <si>
    <t>PO Box 348</t>
  </si>
  <si>
    <t>EL PARDO</t>
  </si>
  <si>
    <t>64902::NORTHERN MTN CONST INC</t>
  </si>
  <si>
    <t>PPT-400076C5</t>
  </si>
  <si>
    <t>Jpace1</t>
  </si>
  <si>
    <t>Barker</t>
  </si>
  <si>
    <t>Jess</t>
  </si>
  <si>
    <t>+1 9702408326</t>
  </si>
  <si>
    <t>jbarker8@wm.com</t>
  </si>
  <si>
    <t>1001 FANNIN, SUITE 4000</t>
  </si>
  <si>
    <t>HOUSTON</t>
  </si>
  <si>
    <t>91792::WASTE MANAGEMENT</t>
  </si>
  <si>
    <t>PPI-0006A5B2</t>
  </si>
  <si>
    <t>Ryberg</t>
  </si>
  <si>
    <t>+1 3036595943</t>
  </si>
  <si>
    <t>jlr2260@hotmail.com</t>
  </si>
  <si>
    <t>Ryberg Construction Co., Inc.</t>
  </si>
  <si>
    <t>17843 wcr 6</t>
  </si>
  <si>
    <t xml:space="preserve">Brighton </t>
  </si>
  <si>
    <t>75972::RYBERG CONSTRUCTION CO INC</t>
  </si>
  <si>
    <t>PPT-40008209</t>
  </si>
  <si>
    <t>redrider</t>
  </si>
  <si>
    <t>Andrews</t>
  </si>
  <si>
    <t>+1 3038271938</t>
  </si>
  <si>
    <t>Craig.Andrews@anadarko.com</t>
  </si>
  <si>
    <t>Occidental Petroleum Corporation (Oxy Inc.)</t>
  </si>
  <si>
    <t>635 N 7th ave</t>
  </si>
  <si>
    <t>Brighton</t>
  </si>
  <si>
    <t>51404::KERR-MCGEE CORPORATION</t>
  </si>
  <si>
    <t>PPT-40008491</t>
  </si>
  <si>
    <t>a1p2hhv</t>
  </si>
  <si>
    <t>Villegas</t>
  </si>
  <si>
    <t>Hiram</t>
  </si>
  <si>
    <t>hvillegas@inland-group.com</t>
  </si>
  <si>
    <t>a1p2</t>
  </si>
  <si>
    <t>PIP-10284204</t>
  </si>
  <si>
    <t>wrslubbock</t>
  </si>
  <si>
    <t>Roberts</t>
  </si>
  <si>
    <t>+1 8067473792</t>
  </si>
  <si>
    <t>jroberts@wwmach.com</t>
  </si>
  <si>
    <t>Equipment Services,Heavy Construction</t>
  </si>
  <si>
    <t>2951 CHAMBERS RD.</t>
  </si>
  <si>
    <t>AURORA</t>
  </si>
  <si>
    <t>0000000</t>
  </si>
  <si>
    <t>PPT-0008F08E</t>
  </si>
  <si>
    <t>Benson51481</t>
  </si>
  <si>
    <t>Benson</t>
  </si>
  <si>
    <t>Brooke</t>
  </si>
  <si>
    <t>+1 9704073804</t>
  </si>
  <si>
    <t>Brooke.Benson@martinmarietta.com</t>
  </si>
  <si>
    <t>1800 N Taft Hill Rd</t>
  </si>
  <si>
    <t xml:space="preserve"> I need this account # updated so I can view invoices, </t>
  </si>
  <si>
    <t>58362P</t>
  </si>
  <si>
    <t>PPI-000285D7</t>
  </si>
  <si>
    <t>SWC2368</t>
  </si>
  <si>
    <t>MORALES</t>
  </si>
  <si>
    <t>ISMAEL</t>
  </si>
  <si>
    <t>(915)494-6323</t>
  </si>
  <si>
    <t>SWCENGINES@AOL.COM</t>
  </si>
  <si>
    <t>Southwest Commercial Engines</t>
  </si>
  <si>
    <t>315 Ivey rd.</t>
  </si>
  <si>
    <t xml:space="preserve">EL PASO </t>
  </si>
  <si>
    <t>80843::TRANSFER POWER SERVICES INC</t>
  </si>
  <si>
    <t>PPS-0000220E</t>
  </si>
  <si>
    <t>renegade830</t>
  </si>
  <si>
    <t>MCGARVEY</t>
  </si>
  <si>
    <t>+1 5755232600</t>
  </si>
  <si>
    <t>renegade830@outlook.com</t>
  </si>
  <si>
    <t>Renegade Construction</t>
  </si>
  <si>
    <t>PO Box 830</t>
  </si>
  <si>
    <t>Fairacres</t>
  </si>
  <si>
    <t>74086::RENEGADE CONSTRUCTION</t>
  </si>
  <si>
    <t>PPI-0004EB04</t>
  </si>
  <si>
    <t>cig18362</t>
  </si>
  <si>
    <t>Herrman</t>
  </si>
  <si>
    <t xml:space="preserve">Harold </t>
  </si>
  <si>
    <t>+1 3035491968</t>
  </si>
  <si>
    <t>303 549 1968</t>
  </si>
  <si>
    <t>harold_herrman@kindermorgan.com</t>
  </si>
  <si>
    <t>Colorado Interstate Gas</t>
  </si>
  <si>
    <t>P.O. BOX 4430</t>
  </si>
  <si>
    <t>18362::COLORADO INTERSTATE GAS CO</t>
  </si>
  <si>
    <t>PPT-400099CE</t>
  </si>
  <si>
    <t>ak48jrk</t>
  </si>
  <si>
    <t>Kernen</t>
  </si>
  <si>
    <t>john.kernen@mhctruck.com</t>
  </si>
  <si>
    <t>MHC KENWORTH-PUEBLO</t>
  </si>
  <si>
    <t>ak48</t>
  </si>
  <si>
    <t>PIP-10104258</t>
  </si>
  <si>
    <t>e250job</t>
  </si>
  <si>
    <t>Bassett</t>
  </si>
  <si>
    <t>+1 303 739 3082</t>
  </si>
  <si>
    <t>bassett_john@wagnerequipment.com</t>
  </si>
  <si>
    <t>PPS-00074E74</t>
  </si>
  <si>
    <t>katieo50</t>
  </si>
  <si>
    <t>OCONNELL</t>
  </si>
  <si>
    <t>KATIE</t>
  </si>
  <si>
    <t>+1 3032543651</t>
  </si>
  <si>
    <t>koconnell@tristategt.org</t>
  </si>
  <si>
    <t>COLOWYO COAL COMPANY</t>
  </si>
  <si>
    <t>5731 HIGHWAY 13</t>
  </si>
  <si>
    <t>MEEKER</t>
  </si>
  <si>
    <t>18954::COLOWYO COAL COMPANY</t>
  </si>
  <si>
    <t>PPT-4000A4FE</t>
  </si>
  <si>
    <t>a1p2jc3</t>
  </si>
  <si>
    <t>Cherpak</t>
  </si>
  <si>
    <t>jcherpak@inland-group.com</t>
  </si>
  <si>
    <t>PIP-10330744</t>
  </si>
  <si>
    <t>majack</t>
  </si>
  <si>
    <t>Jackson</t>
  </si>
  <si>
    <t>Marty</t>
  </si>
  <si>
    <t>+1 3035188499</t>
  </si>
  <si>
    <t>303-518-8499</t>
  </si>
  <si>
    <t>majack@tristategt.org</t>
  </si>
  <si>
    <t>Tri-State Generation and Transmission Association</t>
  </si>
  <si>
    <t>5731 Highway 13</t>
  </si>
  <si>
    <t>Meeker</t>
  </si>
  <si>
    <t>PPT-4000B08F</t>
  </si>
  <si>
    <t>leadman2</t>
  </si>
  <si>
    <t>Leadman</t>
  </si>
  <si>
    <t>Colowyo</t>
  </si>
  <si>
    <t>+1 970 824 1253</t>
  </si>
  <si>
    <t>jdevoll@maxfluidpower.com</t>
  </si>
  <si>
    <t>MAX FLUID POWER LLC</t>
  </si>
  <si>
    <t xml:space="preserve">5731 Highway 13 </t>
  </si>
  <si>
    <t>AK</t>
  </si>
  <si>
    <t>PPT-4000B09F</t>
  </si>
  <si>
    <t>gcunningham</t>
  </si>
  <si>
    <t>Cunningham</t>
  </si>
  <si>
    <t xml:space="preserve">Gordon </t>
  </si>
  <si>
    <t>+1 720 884 6376</t>
  </si>
  <si>
    <t>720-884-6376</t>
  </si>
  <si>
    <t>gordon.cunningham@kiewit.com</t>
  </si>
  <si>
    <t>7926 South Platte Canyon Road</t>
  </si>
  <si>
    <t>51607H</t>
  </si>
  <si>
    <t>51515::KIEWIT INFR,51515bj::KIEWIT WESTERN #7285,51515cr::KIEWIT WESTERN #12900,51515ee::KIEWIT WESTERN #5122,51579::KIEWIT BUILDING GROUP INC,51607c::KIEWIT INFST #14803,51607h::KIEWIT INFR #103084,51607j::KIEWIT INFR #102004,51701::KIEWIT INFST #14718,89661::KIEWIT NM,89704::KIEWIT NM,89704ah::KIEWIT NEW MEXICO #3299,89704bc::KIEWIT NM #102183</t>
  </si>
  <si>
    <t>PPS-00002638</t>
  </si>
  <si>
    <t>ghaight</t>
  </si>
  <si>
    <t>Haight</t>
  </si>
  <si>
    <t>Greg</t>
  </si>
  <si>
    <t>+1 9708795234</t>
  </si>
  <si>
    <t>gh@hnhlandart.com</t>
  </si>
  <si>
    <t>Haight &amp; Haight Enterprises</t>
  </si>
  <si>
    <t>PO Box 772510</t>
  </si>
  <si>
    <t xml:space="preserve">Steamboat Springs </t>
  </si>
  <si>
    <t>80477-2510</t>
  </si>
  <si>
    <t>41074::HAIGHT &amp; HAIGHT ENTERPRISES</t>
  </si>
  <si>
    <t>PPT-4000B789</t>
  </si>
  <si>
    <t>e356jal</t>
  </si>
  <si>
    <t>Lankford</t>
  </si>
  <si>
    <t>Joseph</t>
  </si>
  <si>
    <t>lankford_joseph@wagnerequipment.com</t>
  </si>
  <si>
    <t>PPS-00085DF1</t>
  </si>
  <si>
    <t>dwalser</t>
  </si>
  <si>
    <t>Walser</t>
  </si>
  <si>
    <t>+1 4324389081</t>
  </si>
  <si>
    <t>432-438-9081</t>
  </si>
  <si>
    <t>dwalser@wwmach.com</t>
  </si>
  <si>
    <t>2115 West Bender</t>
  </si>
  <si>
    <t>PPI-0002E6BB</t>
  </si>
  <si>
    <t>a1p2dda</t>
  </si>
  <si>
    <t>darmijo@inland-group.com</t>
  </si>
  <si>
    <t>PIP-10362864</t>
  </si>
  <si>
    <t>deanou812</t>
  </si>
  <si>
    <t>Anthony</t>
  </si>
  <si>
    <t>+1 719 486 7668</t>
  </si>
  <si>
    <t>+1 19 329 4320</t>
  </si>
  <si>
    <t>Dean_Cunningham@fmi.com</t>
  </si>
  <si>
    <t>PPT-4000C732</t>
  </si>
  <si>
    <t>a13rdr</t>
  </si>
  <si>
    <t>Rabadan</t>
  </si>
  <si>
    <t>Diana</t>
  </si>
  <si>
    <t>Diana.Rabadan@mhc.com</t>
  </si>
  <si>
    <t>need access to partsstore</t>
  </si>
  <si>
    <t>PIP-10370570</t>
  </si>
  <si>
    <t>holcimPSIPwagner</t>
  </si>
  <si>
    <t>Industries</t>
  </si>
  <si>
    <t>Aggregate</t>
  </si>
  <si>
    <t>+1 3037165371</t>
  </si>
  <si>
    <t>sarah.grega@aggregate-us.com</t>
  </si>
  <si>
    <t>LafargeHolcim</t>
  </si>
  <si>
    <t>855 Compton St</t>
  </si>
  <si>
    <t>Broomfield</t>
  </si>
  <si>
    <t>19885::HOLCIM WCR INC,19885c::HOLCIM CONTRACTING,43849::HOLCIM INC</t>
  </si>
  <si>
    <t>PPS-000BE9E1</t>
  </si>
  <si>
    <t>jmeier</t>
  </si>
  <si>
    <t>Meier</t>
  </si>
  <si>
    <t>+1 7194912939</t>
  </si>
  <si>
    <t>kmcgirr@wm.com</t>
  </si>
  <si>
    <t>3500 S. Gun Club Rd</t>
  </si>
  <si>
    <t>25407::WASTE MGMT -DADS,94282::WASTE MANAGEMENT ENERGY SVC</t>
  </si>
  <si>
    <t>PPT-4000DE88</t>
  </si>
  <si>
    <t>aaronkinyon</t>
  </si>
  <si>
    <t>Kinyon</t>
  </si>
  <si>
    <t>25407::WASTE MGMT -DADS,25407a::WASTE MGMT - BUFFALO RDG LND</t>
  </si>
  <si>
    <t>PPT-4000DE8B</t>
  </si>
  <si>
    <t>e250ref</t>
  </si>
  <si>
    <t>Findley</t>
  </si>
  <si>
    <t>Findley_eric@wagnerequipment.com</t>
  </si>
  <si>
    <t>PPI-0001102C</t>
  </si>
  <si>
    <t>a0barlm</t>
  </si>
  <si>
    <t>Meyer</t>
  </si>
  <si>
    <t>meyerr@rushenterprises.com</t>
  </si>
  <si>
    <t>Rush Truck Centers</t>
  </si>
  <si>
    <t>PIP-10416128</t>
  </si>
  <si>
    <t>a1ssrll</t>
  </si>
  <si>
    <t>Langhorst</t>
  </si>
  <si>
    <t>Rusty</t>
  </si>
  <si>
    <t>rlanghorst@transwest.com</t>
  </si>
  <si>
    <t>A1SS</t>
  </si>
  <si>
    <t>PIP-10416064</t>
  </si>
  <si>
    <t>a1ssjrs</t>
  </si>
  <si>
    <t>Schritter</t>
  </si>
  <si>
    <t>Jarrod</t>
  </si>
  <si>
    <t>jschritter@transwest.com</t>
  </si>
  <si>
    <t>PIP-10416066</t>
  </si>
  <si>
    <t>a1ssphh</t>
  </si>
  <si>
    <t>Herasimchuk</t>
  </si>
  <si>
    <t>Pete</t>
  </si>
  <si>
    <t>pherasimchuk@transwest.com</t>
  </si>
  <si>
    <t>PIP-10416072</t>
  </si>
  <si>
    <t>dpennetta</t>
  </si>
  <si>
    <t>Pennetta</t>
  </si>
  <si>
    <t>dpennetta@wagnerequipment.com</t>
  </si>
  <si>
    <t xml:space="preserve">Aurora </t>
  </si>
  <si>
    <t>PPT-4000F941</t>
  </si>
  <si>
    <t>bchristoffersen</t>
  </si>
  <si>
    <t>Christoffersen</t>
  </si>
  <si>
    <t>+1 281 452 5800</t>
  </si>
  <si>
    <t>bchristoffersen@wwmach.com</t>
  </si>
  <si>
    <t>Heavy Construction,Pipeline</t>
  </si>
  <si>
    <t xml:space="preserve">16031 East Fwy </t>
  </si>
  <si>
    <t>Channelview</t>
  </si>
  <si>
    <t>PPS-00002B96</t>
  </si>
  <si>
    <t>sxcrd1</t>
  </si>
  <si>
    <t>McConnell</t>
  </si>
  <si>
    <t>Kent</t>
  </si>
  <si>
    <t>+1 3036826701</t>
  </si>
  <si>
    <t>kmcconnell@bouldercounty.org</t>
  </si>
  <si>
    <t>Boulder County</t>
  </si>
  <si>
    <t>5201 St. Vrain Rd.</t>
  </si>
  <si>
    <t>Bldg. #4</t>
  </si>
  <si>
    <t>08712</t>
  </si>
  <si>
    <t>08712::BOULDER COUNTY FLEET SERVICE S</t>
  </si>
  <si>
    <t>PPS-00000575</t>
  </si>
  <si>
    <t>a70frek</t>
  </si>
  <si>
    <t>Kloberdanz</t>
  </si>
  <si>
    <t>+1 970 522 6593</t>
  </si>
  <si>
    <t>+1 970 580 6593</t>
  </si>
  <si>
    <t>rpklober@kci.net</t>
  </si>
  <si>
    <t>QUALITY EQUIPMENT &amp; SERVICE</t>
  </si>
  <si>
    <t>PARTS STORE AND DOCUMENT REVIEW</t>
  </si>
  <si>
    <t>72093::QUALITY EQUIPMENT</t>
  </si>
  <si>
    <t>PPS-000A2617</t>
  </si>
  <si>
    <t>melvingeibinc</t>
  </si>
  <si>
    <t>Ball</t>
  </si>
  <si>
    <t>Becky</t>
  </si>
  <si>
    <t>+1 9708342298</t>
  </si>
  <si>
    <t>melvingeibinc@aol.com</t>
  </si>
  <si>
    <t>Melvin Geib Inc.</t>
  </si>
  <si>
    <t>903 1st Street</t>
  </si>
  <si>
    <t>PO Box 357</t>
  </si>
  <si>
    <t>Pierce</t>
  </si>
  <si>
    <t>36477::MELVIN GEIB INC</t>
  </si>
  <si>
    <t>PPI-0007BFD6</t>
  </si>
  <si>
    <t>FRANKSSUPPLY</t>
  </si>
  <si>
    <t>WILLIAMS</t>
  </si>
  <si>
    <t>BARBRA</t>
  </si>
  <si>
    <t>+1 5058781234</t>
  </si>
  <si>
    <t>PARTS@FRANKS-SUPPLY.COM</t>
  </si>
  <si>
    <t>Franks Supply Co</t>
  </si>
  <si>
    <t>3311 STANFORD DR NE</t>
  </si>
  <si>
    <t>34966::FRANKS SUPPLY CO INC</t>
  </si>
  <si>
    <t>PPI-00061564</t>
  </si>
  <si>
    <t>dcbailey08</t>
  </si>
  <si>
    <t xml:space="preserve">Dustin </t>
  </si>
  <si>
    <t>dcbailey08@yahoo.com</t>
  </si>
  <si>
    <t>MPG Pipeline Contractors</t>
  </si>
  <si>
    <t>16770 Imperial Valley</t>
  </si>
  <si>
    <t>Ste 105</t>
  </si>
  <si>
    <t>Houston</t>
  </si>
  <si>
    <t>PPT-01000E4E</t>
  </si>
  <si>
    <t>palton</t>
  </si>
  <si>
    <t>+1 7204805359</t>
  </si>
  <si>
    <t>palton@wwmach.com</t>
  </si>
  <si>
    <t>Heavy Construction,On-Highway Truck</t>
  </si>
  <si>
    <t>PPT-01000FA4</t>
  </si>
  <si>
    <t>rogentry</t>
  </si>
  <si>
    <t>Gentry</t>
  </si>
  <si>
    <t>+1 3039940944</t>
  </si>
  <si>
    <t>303-994-0944</t>
  </si>
  <si>
    <t>robert.gentry@aggregate-us.com</t>
  </si>
  <si>
    <t>18131 Colorado Hwy 8</t>
  </si>
  <si>
    <t>Morrison</t>
  </si>
  <si>
    <t>19885::HOLCIM WCR INC</t>
  </si>
  <si>
    <t>PPT-01001035</t>
  </si>
  <si>
    <t>ak48fdg</t>
  </si>
  <si>
    <t>Greenwood</t>
  </si>
  <si>
    <t>Duane</t>
  </si>
  <si>
    <t>b32partscntr@mhctruck.com</t>
  </si>
  <si>
    <t>Parts Store, NPR, Core Tracking</t>
  </si>
  <si>
    <t>PPI-0004320D</t>
  </si>
  <si>
    <t>Custer01</t>
  </si>
  <si>
    <t>Reis</t>
  </si>
  <si>
    <t>Byron</t>
  </si>
  <si>
    <t>+1 7197830499</t>
  </si>
  <si>
    <t>byron@custercountygov.com</t>
  </si>
  <si>
    <t>Custer County Road &amp; Bridge</t>
  </si>
  <si>
    <t>PO  BOX 1669</t>
  </si>
  <si>
    <t>213 NTH 4TH STREET</t>
  </si>
  <si>
    <t>Westcliffe</t>
  </si>
  <si>
    <t>21945::CUSTER COUNTY ROAD &amp; BRIDGE</t>
  </si>
  <si>
    <t>PPT-0100175E</t>
  </si>
  <si>
    <t>DavidAyers</t>
  </si>
  <si>
    <t>Ayers</t>
  </si>
  <si>
    <t>+1 9156918732</t>
  </si>
  <si>
    <t>dayers@bainconstruction.com</t>
  </si>
  <si>
    <t>Bain Enterprise LLC</t>
  </si>
  <si>
    <t>14160 Blair Dr</t>
  </si>
  <si>
    <t>Horizon City</t>
  </si>
  <si>
    <t>06235</t>
  </si>
  <si>
    <t>06235::BAIN ENTERPRISES LLC DBA</t>
  </si>
  <si>
    <t>PPT-4000C051</t>
  </si>
  <si>
    <t>MAURILIO</t>
  </si>
  <si>
    <t>AREBALOS</t>
  </si>
  <si>
    <t>+1 5758023205</t>
  </si>
  <si>
    <t>MAURILIOAREBALOS@YAHOO.COM</t>
  </si>
  <si>
    <t>CHASE FARMS 15831</t>
  </si>
  <si>
    <t>26 E FUNK ROAD</t>
  </si>
  <si>
    <t>LAKE AUTHER</t>
  </si>
  <si>
    <t>15831::CHASE FARMS</t>
  </si>
  <si>
    <t>PPT-01001804</t>
  </si>
  <si>
    <t>jweber1809</t>
  </si>
  <si>
    <t>Weber</t>
  </si>
  <si>
    <t xml:space="preserve">Jason </t>
  </si>
  <si>
    <t>+1 9708791809</t>
  </si>
  <si>
    <t>jweber@steamboatsprings.net</t>
  </si>
  <si>
    <t>City of Steamboat Springs</t>
  </si>
  <si>
    <t>PO box 775088</t>
  </si>
  <si>
    <t>850 critter court</t>
  </si>
  <si>
    <t>Set up Parts Store</t>
  </si>
  <si>
    <t>81322::CITY OF STEAMBOAT SPRINGS</t>
  </si>
  <si>
    <t>PPT-01001F5E</t>
  </si>
  <si>
    <t>Transportation1</t>
  </si>
  <si>
    <t>Teeter</t>
  </si>
  <si>
    <t>Keith</t>
  </si>
  <si>
    <t>(505)832-5834</t>
  </si>
  <si>
    <t>(505)252-1286</t>
  </si>
  <si>
    <t>rkteeter70@gmail.com</t>
  </si>
  <si>
    <t>Moriarty Municiple Schools</t>
  </si>
  <si>
    <t xml:space="preserve">200 Center StreetPO Box 2000 </t>
  </si>
  <si>
    <t>Moriarty</t>
  </si>
  <si>
    <t>61801::MORIARTY MUNICIPLE SCHOOL</t>
  </si>
  <si>
    <t>PPT-0100210B</t>
  </si>
  <si>
    <t>shenderson1</t>
  </si>
  <si>
    <t>shawn</t>
  </si>
  <si>
    <t>+1 9705961161</t>
  </si>
  <si>
    <t>shenderson@summitmidstream.com</t>
  </si>
  <si>
    <t>Summit Midstream</t>
  </si>
  <si>
    <t>2128 railroad avenue</t>
  </si>
  <si>
    <t>PPT-01002374</t>
  </si>
  <si>
    <t>des009580</t>
  </si>
  <si>
    <t>Selvidge</t>
  </si>
  <si>
    <t>Damon</t>
  </si>
  <si>
    <t>+1 3035176008</t>
  </si>
  <si>
    <t>303 517-6008</t>
  </si>
  <si>
    <t>damon.e.selvidge@xcelenergy.com</t>
  </si>
  <si>
    <t>Xcel Energy</t>
  </si>
  <si>
    <t>2601 S. PLATTE RIVER DR.</t>
  </si>
  <si>
    <t>PPT-01002DE9</t>
  </si>
  <si>
    <t>A2K9FM</t>
  </si>
  <si>
    <t>fmartinez@lonestartruckgroup.com</t>
  </si>
  <si>
    <t>A2K9</t>
  </si>
  <si>
    <t>PPI-0003EA40</t>
  </si>
  <si>
    <t>jttimber</t>
  </si>
  <si>
    <t xml:space="preserve">Trumble </t>
  </si>
  <si>
    <t>+1 7195882751</t>
  </si>
  <si>
    <t>jt_timber@msn.com</t>
  </si>
  <si>
    <t>Forestry</t>
  </si>
  <si>
    <t>JT Timber Falling</t>
  </si>
  <si>
    <t>30378 COUNTY RD. 16</t>
  </si>
  <si>
    <t>Blanca</t>
  </si>
  <si>
    <t>47812::JT TIMBER FALLING</t>
  </si>
  <si>
    <t>PPT-010032C4</t>
  </si>
  <si>
    <t>BORDERDAVE</t>
  </si>
  <si>
    <t>Fierro</t>
  </si>
  <si>
    <t>+1 5755414259</t>
  </si>
  <si>
    <t>david.fierro@borderint.com</t>
  </si>
  <si>
    <t>Border International</t>
  </si>
  <si>
    <t>12283 ROJAS</t>
  </si>
  <si>
    <t>08665</t>
  </si>
  <si>
    <t>08665::BORDER INTERNATIONAL TRUCKS</t>
  </si>
  <si>
    <t>PPT-01003488</t>
  </si>
  <si>
    <t>a678jeg</t>
  </si>
  <si>
    <t>Gonzalez</t>
  </si>
  <si>
    <t>+915 599 9512</t>
  </si>
  <si>
    <t>joe.gonzalez@mhc.com</t>
  </si>
  <si>
    <t>MHC KENWORTH/STERLING-EL PASO</t>
  </si>
  <si>
    <t>PIP-10492491</t>
  </si>
  <si>
    <t>nmrent</t>
  </si>
  <si>
    <t>haller</t>
  </si>
  <si>
    <t>chad</t>
  </si>
  <si>
    <t>zane</t>
  </si>
  <si>
    <t>+1 5759420814</t>
  </si>
  <si>
    <t>challer@pipeliners.net</t>
  </si>
  <si>
    <t>New Mexico Rentals</t>
  </si>
  <si>
    <t>207 south loop 207</t>
  </si>
  <si>
    <t>eunice</t>
  </si>
  <si>
    <t>64861::NMR PIPELINE LLC</t>
  </si>
  <si>
    <t>PPT-0100377E</t>
  </si>
  <si>
    <t>a678lre</t>
  </si>
  <si>
    <t>Ruiz</t>
  </si>
  <si>
    <t>Luis</t>
  </si>
  <si>
    <t>+1 915 593 2641</t>
  </si>
  <si>
    <t>Luis.Ruiz@mhc.com</t>
  </si>
  <si>
    <t>PIP-10492486</t>
  </si>
  <si>
    <t>ckellner</t>
  </si>
  <si>
    <t>Kellner</t>
  </si>
  <si>
    <t>Christopher</t>
  </si>
  <si>
    <t>+1 7194867756</t>
  </si>
  <si>
    <t>Christopher_Kellner@fmi.com</t>
  </si>
  <si>
    <t>Hwy 91 Freemont Pass</t>
  </si>
  <si>
    <t xml:space="preserve">Climax </t>
  </si>
  <si>
    <t>PPT-010043B6</t>
  </si>
  <si>
    <t>cityofdenverdia</t>
  </si>
  <si>
    <t>+1 3033422159</t>
  </si>
  <si>
    <t>robert.davis@flydenver.com</t>
  </si>
  <si>
    <t>City of Denver</t>
  </si>
  <si>
    <t>5440 ROSLYN, BLDG. C, DOOR 6</t>
  </si>
  <si>
    <t>25460::DENVER INTERNATIONAL AIRPORT</t>
  </si>
  <si>
    <t>PPS-0000C6F5</t>
  </si>
  <si>
    <t>SIS2.0 Web - Service Information,SOS Services Online</t>
  </si>
  <si>
    <t>a0bcts</t>
  </si>
  <si>
    <t>Salmon</t>
  </si>
  <si>
    <t>+970 534 3945</t>
  </si>
  <si>
    <t>salmont@rushenterprises.com</t>
  </si>
  <si>
    <t>a0bc</t>
  </si>
  <si>
    <t>PIP-10451286</t>
  </si>
  <si>
    <t>jeremyalford</t>
  </si>
  <si>
    <t>Alford</t>
  </si>
  <si>
    <t>+1 913 749 9187</t>
  </si>
  <si>
    <t>Jeremy.Alford@Kiewit.com</t>
  </si>
  <si>
    <t>2401 Picadilly Road</t>
  </si>
  <si>
    <t>51515ee::KIEWIT WESTERN #5122</t>
  </si>
  <si>
    <t>PPT-01004BE2</t>
  </si>
  <si>
    <t>equipmenttrucks</t>
  </si>
  <si>
    <t>Boresen</t>
  </si>
  <si>
    <t>+1 970 290 7994</t>
  </si>
  <si>
    <t>Dave@etiglobal.com</t>
  </si>
  <si>
    <t>Equipment Services,General Construction,Heavy Construction</t>
  </si>
  <si>
    <t>E.T.I., INC. - EQUIPMENT AND TRUCKS</t>
  </si>
  <si>
    <t>1246 N Denver Ave</t>
  </si>
  <si>
    <t>Loveland</t>
  </si>
  <si>
    <t>31224::EQUIPMENT TRUCKS INC</t>
  </si>
  <si>
    <t>PPT-4000DB09</t>
  </si>
  <si>
    <t>bullseye14</t>
  </si>
  <si>
    <t>Gilbert</t>
  </si>
  <si>
    <t>+1 5757467904</t>
  </si>
  <si>
    <t>briang@bullseyeconstruction.us.com</t>
  </si>
  <si>
    <t>Bullseye Construction</t>
  </si>
  <si>
    <t>11352 Lovington Hwy</t>
  </si>
  <si>
    <t>Artesia</t>
  </si>
  <si>
    <t>10064::BULLSEYE CONSTRUCTION LLC</t>
  </si>
  <si>
    <t>PPT-40009233</t>
  </si>
  <si>
    <t>Akagan</t>
  </si>
  <si>
    <t>Kagan</t>
  </si>
  <si>
    <t>+1 7197839636</t>
  </si>
  <si>
    <t>akagan@centurytel.net</t>
  </si>
  <si>
    <t>Kagan &amp; Son LLC</t>
  </si>
  <si>
    <t>555 Ernest Ave</t>
  </si>
  <si>
    <t>19993::KAGAN &amp; SON LLC</t>
  </si>
  <si>
    <t>PPT-01005418</t>
  </si>
  <si>
    <t>dtkelley</t>
  </si>
  <si>
    <t>Long</t>
  </si>
  <si>
    <t xml:space="preserve">Cody </t>
  </si>
  <si>
    <t>970.620.5865</t>
  </si>
  <si>
    <t>970.62.5865</t>
  </si>
  <si>
    <t>cjlong@eprod.com</t>
  </si>
  <si>
    <t>Enterprise Products Operating (EPCO)</t>
  </si>
  <si>
    <t>104 Cardinal Way</t>
  </si>
  <si>
    <t>30389::ENTERPRISE PRODUCTS</t>
  </si>
  <si>
    <t>PPI-00053B32</t>
  </si>
  <si>
    <t>Ronrig74</t>
  </si>
  <si>
    <t>Rigoni</t>
  </si>
  <si>
    <t>575-447-6611</t>
  </si>
  <si>
    <t>rcrigoni@me.com</t>
  </si>
  <si>
    <t>Dozin Off Enterprises</t>
  </si>
  <si>
    <t>23 McNaghten Road PO Box 307</t>
  </si>
  <si>
    <t>Folsom</t>
  </si>
  <si>
    <t>End bits, filters</t>
  </si>
  <si>
    <t>27141::DOZIN OFF ENT</t>
  </si>
  <si>
    <t>PPT-010060B8</t>
  </si>
  <si>
    <t>gstuckert</t>
  </si>
  <si>
    <t xml:space="preserve">Stuckert </t>
  </si>
  <si>
    <t xml:space="preserve">Greg </t>
  </si>
  <si>
    <t>+1 3035876799</t>
  </si>
  <si>
    <t>GLSSOUTHPARK@GMAIL.COM</t>
  </si>
  <si>
    <t>Miller-HFI LLC</t>
  </si>
  <si>
    <t>428 N 2nd St</t>
  </si>
  <si>
    <t>La Salle</t>
  </si>
  <si>
    <t>PPT-01006259</t>
  </si>
  <si>
    <t>Other -- No Longer works for Miller HFI</t>
  </si>
  <si>
    <t>ap74pm</t>
  </si>
  <si>
    <t>+1 9702561081</t>
  </si>
  <si>
    <t>rmondragon@transwest.com</t>
  </si>
  <si>
    <t>2236 Sanford Drive</t>
  </si>
  <si>
    <t xml:space="preserve">Grand Junction </t>
  </si>
  <si>
    <t>81505-9434</t>
  </si>
  <si>
    <t>88496::TRANSWEST TRUCKS INC</t>
  </si>
  <si>
    <t>PPS-000044C9</t>
  </si>
  <si>
    <t>a2s8jrs</t>
  </si>
  <si>
    <t>Stricklin</t>
  </si>
  <si>
    <t>Jacob</t>
  </si>
  <si>
    <t>jacobstricklin@robertstruck.com</t>
  </si>
  <si>
    <t>A2S8</t>
  </si>
  <si>
    <t>PIP-10552554</t>
  </si>
  <si>
    <t>a2s8alr</t>
  </si>
  <si>
    <t>Roybal</t>
  </si>
  <si>
    <t>aaron.roybal@summittruckgroup.com</t>
  </si>
  <si>
    <t>PPI-0006C6DB</t>
  </si>
  <si>
    <t>coreyhearon</t>
  </si>
  <si>
    <t>Hearon</t>
  </si>
  <si>
    <t>Corey</t>
  </si>
  <si>
    <t>+1 501 251 7483</t>
  </si>
  <si>
    <t>corey.hearon@kiewit.com</t>
  </si>
  <si>
    <t>1215 Mustang Dr</t>
  </si>
  <si>
    <t>Grapevine</t>
  </si>
  <si>
    <t>89704BC</t>
  </si>
  <si>
    <t>89661::KIEWIT NM,89704bc::KIEWIT NM #102183</t>
  </si>
  <si>
    <t>PPT-0008F18A</t>
  </si>
  <si>
    <t>noeloeconstruct</t>
  </si>
  <si>
    <t>Bennett</t>
  </si>
  <si>
    <t xml:space="preserve">Noel </t>
  </si>
  <si>
    <t>noel@oeconstruct.com</t>
  </si>
  <si>
    <t>OE Construct</t>
  </si>
  <si>
    <t>16702 W 56th Drive</t>
  </si>
  <si>
    <t>PPT-010078E0</t>
  </si>
  <si>
    <t>a0bcbw</t>
  </si>
  <si>
    <t>+1 970 534 3963</t>
  </si>
  <si>
    <t>williamb@rushenterprises.com</t>
  </si>
  <si>
    <t>PIP-10557991</t>
  </si>
  <si>
    <t>thatcher1</t>
  </si>
  <si>
    <t>KELLER</t>
  </si>
  <si>
    <t>CHRISTINE</t>
  </si>
  <si>
    <t>+1 7193856655</t>
  </si>
  <si>
    <t>christine.keller@serco-na.com</t>
  </si>
  <si>
    <t>1210 South Hancock Expy</t>
  </si>
  <si>
    <t xml:space="preserve">What is your Wagner Equipment Account number </t>
  </si>
  <si>
    <t>PPT-0100877D</t>
  </si>
  <si>
    <t>rknull</t>
  </si>
  <si>
    <t>Knull</t>
  </si>
  <si>
    <t>Randy</t>
  </si>
  <si>
    <t>+1 7194992537</t>
  </si>
  <si>
    <t>rknull@schmidtconstr.com</t>
  </si>
  <si>
    <t>PPT-01008B8A</t>
  </si>
  <si>
    <t>c58108</t>
  </si>
  <si>
    <t>Wiebe</t>
  </si>
  <si>
    <t>Peter</t>
  </si>
  <si>
    <t>+1 9155453255</t>
  </si>
  <si>
    <t>pw24@hotmail.com</t>
  </si>
  <si>
    <t>Machinery Wiebe LLC</t>
  </si>
  <si>
    <t>58108::MACHINERY WIEBE LLC</t>
  </si>
  <si>
    <t>PPT-01008D29</t>
  </si>
  <si>
    <t>charker</t>
  </si>
  <si>
    <t>Department</t>
  </si>
  <si>
    <t>03180Fleet</t>
  </si>
  <si>
    <t>+1 9702648410</t>
  </si>
  <si>
    <t>fleet@archuletacounty.org</t>
  </si>
  <si>
    <t>Archuleta County</t>
  </si>
  <si>
    <t>1122 HWY. 84</t>
  </si>
  <si>
    <t>Pagosa Springs</t>
  </si>
  <si>
    <t>03180</t>
  </si>
  <si>
    <t>03180::ARCHULETA COUNTY</t>
  </si>
  <si>
    <t>PPS-000017D3</t>
  </si>
  <si>
    <t>farming</t>
  </si>
  <si>
    <t>Rodriguez</t>
  </si>
  <si>
    <t>Jose</t>
  </si>
  <si>
    <t>+1 5756269879</t>
  </si>
  <si>
    <t>575626-9879</t>
  </si>
  <si>
    <t>pirtlefarms@plateautel.net</t>
  </si>
  <si>
    <t>Pirtle Farms LTD Partnership</t>
  </si>
  <si>
    <t>3001 E. McGaffey Street</t>
  </si>
  <si>
    <t>69027::PIRTLE FARMS LTD PARTNERSHIP</t>
  </si>
  <si>
    <t>PPT-01009358</t>
  </si>
  <si>
    <t>drlucas</t>
  </si>
  <si>
    <t>Lucas Jr</t>
  </si>
  <si>
    <t>Denny</t>
  </si>
  <si>
    <t>+1 9702610709</t>
  </si>
  <si>
    <t>denny_lucas@msn.com</t>
  </si>
  <si>
    <t>Lucas Industrial Inc.</t>
  </si>
  <si>
    <t>2896 I-70 B LOOP</t>
  </si>
  <si>
    <t>55999::LUCAS INDUSTRIAL REPAIR INC</t>
  </si>
  <si>
    <t>PPI-0008B92C</t>
  </si>
  <si>
    <t>a23qmsc</t>
  </si>
  <si>
    <t>S</t>
  </si>
  <si>
    <t>mcollins@transwest.com</t>
  </si>
  <si>
    <t>PIP-10170875</t>
  </si>
  <si>
    <t>DJT1987</t>
  </si>
  <si>
    <t>Taylor</t>
  </si>
  <si>
    <t>970-371-6415</t>
  </si>
  <si>
    <t>taylorconstruction69@gmail.com</t>
  </si>
  <si>
    <t>Taylor and Sons General Contractors</t>
  </si>
  <si>
    <t>1629 Wagon wheel Dr.</t>
  </si>
  <si>
    <t>Fort Lupton</t>
  </si>
  <si>
    <t>99978::PARTSTORE INSTANT ACCESS</t>
  </si>
  <si>
    <t>PPT-01009B43</t>
  </si>
  <si>
    <t>casados_c</t>
  </si>
  <si>
    <t>casados</t>
  </si>
  <si>
    <t>+1 5052581479</t>
  </si>
  <si>
    <t>Christopher.Casados@csicompressco.com</t>
  </si>
  <si>
    <t xml:space="preserve">5995 U.S. Hwy 64 </t>
  </si>
  <si>
    <t>PPT-0100A5AB</t>
  </si>
  <si>
    <t>allrecyclinginc</t>
  </si>
  <si>
    <t>Saam</t>
  </si>
  <si>
    <t>720.402.5325</t>
  </si>
  <si>
    <t>dsaam@allrecyclinginc.com</t>
  </si>
  <si>
    <t>All Recycling Inc</t>
  </si>
  <si>
    <t>1775 W.Wesley Ave</t>
  </si>
  <si>
    <t>02337</t>
  </si>
  <si>
    <t>02337::ALL RECYCLING INC</t>
  </si>
  <si>
    <t>PPT-0100ACBF</t>
  </si>
  <si>
    <t>nsmech</t>
  </si>
  <si>
    <t>Blair</t>
  </si>
  <si>
    <t>Ned</t>
  </si>
  <si>
    <t>+1 9705607552</t>
  </si>
  <si>
    <t>970-560-7552</t>
  </si>
  <si>
    <t>ned.blair@skanska.com</t>
  </si>
  <si>
    <t>Skanska Inc</t>
  </si>
  <si>
    <t>P. O. Box 1660</t>
  </si>
  <si>
    <t>22419 Road G</t>
  </si>
  <si>
    <t>64764::SKANSKA USA CIVIL WEST RMD</t>
  </si>
  <si>
    <t>PPS-000028BE</t>
  </si>
  <si>
    <t>phull01</t>
  </si>
  <si>
    <t>Hull</t>
  </si>
  <si>
    <t>+1 9705803857</t>
  </si>
  <si>
    <t>970-580-3857</t>
  </si>
  <si>
    <t>phull@sterlingenergy.us</t>
  </si>
  <si>
    <t>Sterling Energy</t>
  </si>
  <si>
    <t xml:space="preserve">17598 County Road 21 </t>
  </si>
  <si>
    <t>Sterling</t>
  </si>
  <si>
    <t>CAT sis</t>
  </si>
  <si>
    <t>81716::SUMMIT MIDSTREAM</t>
  </si>
  <si>
    <t>PPT-0100AE4C</t>
  </si>
  <si>
    <t>miguelgomez</t>
  </si>
  <si>
    <t xml:space="preserve">Gomez </t>
  </si>
  <si>
    <t>Miguel</t>
  </si>
  <si>
    <t>970 749 5559</t>
  </si>
  <si>
    <t>miguel.gomez@bp.com</t>
  </si>
  <si>
    <t>BP America</t>
  </si>
  <si>
    <t>3906 County Rd</t>
  </si>
  <si>
    <t>03202</t>
  </si>
  <si>
    <t>PPT-0100AF69</t>
  </si>
  <si>
    <t>tmuncaster</t>
  </si>
  <si>
    <t>Muncaster</t>
  </si>
  <si>
    <t>+1 9706206332</t>
  </si>
  <si>
    <t>tmuncaster@summitmidstream.com</t>
  </si>
  <si>
    <t>Summit midstream</t>
  </si>
  <si>
    <t>1950 Highway 6 And 50</t>
  </si>
  <si>
    <t>Fruita</t>
  </si>
  <si>
    <t>81521-9162</t>
  </si>
  <si>
    <t>82624::SUMMIT MIDSTREAM PARTNERS LL C</t>
  </si>
  <si>
    <t>PPT-0100B473</t>
  </si>
  <si>
    <t>PeakPower</t>
  </si>
  <si>
    <t>Northington</t>
  </si>
  <si>
    <t>Vicki</t>
  </si>
  <si>
    <t>vicki@peakpowermfg.com</t>
  </si>
  <si>
    <t>Peak Power Mfg LLC</t>
  </si>
  <si>
    <t>P.O. Box 57028</t>
  </si>
  <si>
    <t>67981::PEAK POWER MFG LLC</t>
  </si>
  <si>
    <t>PPI-0004F6A6</t>
  </si>
  <si>
    <t>A1WQDAS</t>
  </si>
  <si>
    <t>Shelton</t>
  </si>
  <si>
    <t>Daylon</t>
  </si>
  <si>
    <t>DShelton@inland-group.com</t>
  </si>
  <si>
    <t>PIP-10165893</t>
  </si>
  <si>
    <t>jhughes</t>
  </si>
  <si>
    <t>Hughes</t>
  </si>
  <si>
    <t>575-623-0037</t>
  </si>
  <si>
    <t>575-910-1900</t>
  </si>
  <si>
    <t>johnhughes@live.com</t>
  </si>
  <si>
    <t>Waide Sand &amp; Gravel</t>
  </si>
  <si>
    <t xml:space="preserve">7015 Old Clovis Hwy </t>
  </si>
  <si>
    <t>Parts and Service</t>
  </si>
  <si>
    <t>93786::WAIDE SAND &amp; GRAVEL</t>
  </si>
  <si>
    <t>PPI-00041D6C</t>
  </si>
  <si>
    <t>a1p2wam</t>
  </si>
  <si>
    <t>Macleod</t>
  </si>
  <si>
    <t>Wayne</t>
  </si>
  <si>
    <t>wmacleod@inland-group.com</t>
  </si>
  <si>
    <t>parts store &amp; document review</t>
  </si>
  <si>
    <t>PIP-10574267</t>
  </si>
  <si>
    <t>celrod</t>
  </si>
  <si>
    <t>Elrod</t>
  </si>
  <si>
    <t>Chad</t>
  </si>
  <si>
    <t>+1 9703249545</t>
  </si>
  <si>
    <t>chad.elrod@cdmrm.com</t>
  </si>
  <si>
    <t>USA Compression Partners LLC</t>
  </si>
  <si>
    <t>917 East 18th Street</t>
  </si>
  <si>
    <t>13035::CDM RESOURCE MGMT LTD</t>
  </si>
  <si>
    <t>PPT-0100B9B0</t>
  </si>
  <si>
    <t>WestDiv</t>
  </si>
  <si>
    <t>Fears</t>
  </si>
  <si>
    <t>Dan</t>
  </si>
  <si>
    <t>+1 720 357 7020</t>
  </si>
  <si>
    <t>fearsd@ihcquality.com</t>
  </si>
  <si>
    <t>WW CLYDE &amp; CO.</t>
  </si>
  <si>
    <t>7135 S. Tucson Wy</t>
  </si>
  <si>
    <t>46880::IHC SCOTT D/B INTERSTATE HIG HWAY CONST INC</t>
  </si>
  <si>
    <t>PPT-0100BE7C</t>
  </si>
  <si>
    <t>jvillalobos</t>
  </si>
  <si>
    <t>Villalobos</t>
  </si>
  <si>
    <t>+1 3034550838</t>
  </si>
  <si>
    <t>jvillalobos@amwestcon.com</t>
  </si>
  <si>
    <t>American West Construction, LLC</t>
  </si>
  <si>
    <t>275 E. 64th Ave</t>
  </si>
  <si>
    <t>02677::AMERICAN WEST CONST LLC</t>
  </si>
  <si>
    <t>PPI-0003732B</t>
  </si>
  <si>
    <t>zakdirt</t>
  </si>
  <si>
    <t>Sewczak</t>
  </si>
  <si>
    <t>+1 970-231-6584</t>
  </si>
  <si>
    <t>pjsewczak@zakdirt.com</t>
  </si>
  <si>
    <t>Zak Dirt Inc</t>
  </si>
  <si>
    <t xml:space="preserve">14290 Hilltop Rd., 14290 </t>
  </si>
  <si>
    <t>Firestone</t>
  </si>
  <si>
    <t>99656::ZAK DIRT INC</t>
  </si>
  <si>
    <t>PPT-0100C528</t>
  </si>
  <si>
    <t>a78jdrm</t>
  </si>
  <si>
    <t>McKinley</t>
  </si>
  <si>
    <t>cscogin@mctrux.com</t>
  </si>
  <si>
    <t>PIP-10170879</t>
  </si>
  <si>
    <t>a78jpa1</t>
  </si>
  <si>
    <t>Phil</t>
  </si>
  <si>
    <t>pallen@mctrux.com</t>
  </si>
  <si>
    <t>PIP-10581102</t>
  </si>
  <si>
    <t>ericsrash</t>
  </si>
  <si>
    <t>Rash</t>
  </si>
  <si>
    <t>erash@dieselservicesgj.com</t>
  </si>
  <si>
    <t>Diesel Services - Grand Junction</t>
  </si>
  <si>
    <t>2192 H road</t>
  </si>
  <si>
    <t>PPS-00002957</t>
  </si>
  <si>
    <t>kmcgirr</t>
  </si>
  <si>
    <t>McGirr</t>
  </si>
  <si>
    <t>3500 S Gun Club Rd</t>
  </si>
  <si>
    <t>Auroroa</t>
  </si>
  <si>
    <t>25407,25407a,19586</t>
  </si>
  <si>
    <t>18494::WASTE MGMT - COLO SPGS LNDFL,19586::WASTE MANAGEMENT,25407::WASTE MGMT -DADS,25407a::WASTE MGMT - BUFFALO RDG LND,25407c::WASTE MANAGEMENT-DADS,25407d::WASTE MANAGEMENT-DADS,54531::WASTE MANAGEMENT,73758::WASTE MANAGEMENT/RECYCLE AME RICA OF COLO SPGS,88995::WASTE MANAGEMENT,91791::WASTE MANAGEMENT,91792::WASTE MANAGEMENT,93532::WASTE MGMT COMMERCE CITY DIS POSAL,94057::WASTE MANAGEMENT LANDFILL,94059::WASTE MANAGEMENT HAULING,94061::WASTE MANAGEMENT,94062::WASTE MANAGEMENT,94066::WASTE MANAGEMENT OF NM,94073::WASTE MGMT - SALIDA/BUENA VS,94180::WASTE MGMT OF COLORADO,94181::WASTE MGMT OF COLORADO SPRGS,94182::WASTE MGMT OF COLO SPRINGS,94183::WASTE MANAGEMENT,94185::WASTE MANAGEMENT,94189::WASTE MGMT - CARBONDALE,94191::WASTE MGMT - DENVER SOUTH,94192::WASTE MGMT OF ESTES PARK,94193::WASTE MGMT INC-DIVIDE CO,94222::WASTE MGMT - MIDWAY LANDFILL,94244::WASTE MGMT OF PUEBLO,94250::WASTE MANAGEMENT OF THE ROCK,94263::WASTE MGMT RECYCLE AMERICA,94280::WASTE MGMT-NORTH WELD LANDFI LL,94282::WASTE MANAGEMENT ENERGY SVC</t>
  </si>
  <si>
    <t>PPI-00065FA1</t>
  </si>
  <si>
    <t>jdick3</t>
  </si>
  <si>
    <t>Dick</t>
  </si>
  <si>
    <t>+1 3037200142</t>
  </si>
  <si>
    <t>303-720-0142</t>
  </si>
  <si>
    <t>jdick3@wm.com</t>
  </si>
  <si>
    <t>3500 s gunclub rd</t>
  </si>
  <si>
    <t>19586::WASTE MANAGEMENT,25407::WASTE MGMT -DADS,25407a::WASTE MGMT - BUFFALO RDG LND,25407c::WASTE MANAGEMENT-DADS,25407d::WASTE MANAGEMENT-DADS,73758::WASTE MANAGEMENT/RECYCLE AME RICA OF COLO SPGS,94282::WASTE MANAGEMENT ENERGY SVC</t>
  </si>
  <si>
    <t>PPT-0100D790</t>
  </si>
  <si>
    <t>sheriC</t>
  </si>
  <si>
    <t>+1 2094015550</t>
  </si>
  <si>
    <t>209-401-5550</t>
  </si>
  <si>
    <t>scarter@sec-ep.com</t>
  </si>
  <si>
    <t>Industrial Manufacturing,Oil &amp; Gas</t>
  </si>
  <si>
    <t>SEC Energy Products</t>
  </si>
  <si>
    <t>9523 Fairbanks N</t>
  </si>
  <si>
    <t>77531::SEC ENERGY PRODUCTS &amp; SRVCS</t>
  </si>
  <si>
    <t>PPI-0001C7F7</t>
  </si>
  <si>
    <t>a2k9esf</t>
  </si>
  <si>
    <t>Ferrari</t>
  </si>
  <si>
    <t>Edith</t>
  </si>
  <si>
    <t>Sheree</t>
  </si>
  <si>
    <t>eferrari@lonestartruckgroup.com</t>
  </si>
  <si>
    <t>PIP-10586838</t>
  </si>
  <si>
    <t>tfarmer</t>
  </si>
  <si>
    <t xml:space="preserve">Farmer </t>
  </si>
  <si>
    <t xml:space="preserve">Troy </t>
  </si>
  <si>
    <t>+1 720 557 6580</t>
  </si>
  <si>
    <t>troy.farmer@kiewit.com</t>
  </si>
  <si>
    <t>2401 Picadilly Rd</t>
  </si>
  <si>
    <t>80019-3600</t>
  </si>
  <si>
    <t>51515::KIEWIT INFR</t>
  </si>
  <si>
    <t>PPT-0100DF17</t>
  </si>
  <si>
    <t>austinjensen</t>
  </si>
  <si>
    <t>Jensen</t>
  </si>
  <si>
    <t>Austin</t>
  </si>
  <si>
    <t>douglasf.sloan@kiewit.com</t>
  </si>
  <si>
    <t>PPT-0100DF2A</t>
  </si>
  <si>
    <t>jacobkarg</t>
  </si>
  <si>
    <t>Karg</t>
  </si>
  <si>
    <t xml:space="preserve">Jacob </t>
  </si>
  <si>
    <t>+1 720 737 2196</t>
  </si>
  <si>
    <t>Jacob.Karg@kiewit.com</t>
  </si>
  <si>
    <t>7926 S. Platte Canyon Rd</t>
  </si>
  <si>
    <t>51607m::KIEWIT INFR #102084</t>
  </si>
  <si>
    <t>PPT-0100E481</t>
  </si>
  <si>
    <t>RoySauve</t>
  </si>
  <si>
    <t>Sauve</t>
  </si>
  <si>
    <t>Roy</t>
  </si>
  <si>
    <t>+1 3038835914</t>
  </si>
  <si>
    <t>sauvele@republicservices.com</t>
  </si>
  <si>
    <t>8480 Tower Road</t>
  </si>
  <si>
    <t>Commerce City</t>
  </si>
  <si>
    <t>PPT-0100E58B</t>
  </si>
  <si>
    <t>a3djbjg</t>
  </si>
  <si>
    <t>grayb@rushenterprises.com</t>
  </si>
  <si>
    <t>PIP-10245606</t>
  </si>
  <si>
    <t>hocker</t>
  </si>
  <si>
    <t>Hocker</t>
  </si>
  <si>
    <t xml:space="preserve">Rocky </t>
  </si>
  <si>
    <t>+1 5753653170</t>
  </si>
  <si>
    <t>rocky@hockerandsons.com</t>
  </si>
  <si>
    <t>Hocker &amp; Sons LLC</t>
  </si>
  <si>
    <t>PO Box 467</t>
  </si>
  <si>
    <t>43508::HOCKER &amp; SONS LLC</t>
  </si>
  <si>
    <t>PPT-0100EC84</t>
  </si>
  <si>
    <t>mrtruckinc</t>
  </si>
  <si>
    <t>talamante</t>
  </si>
  <si>
    <t>+1 5053265541</t>
  </si>
  <si>
    <t>mtalamante@mrtruckinc.com</t>
  </si>
  <si>
    <t>M &amp; R Trucking Co</t>
  </si>
  <si>
    <t>po box 600</t>
  </si>
  <si>
    <t>farmington</t>
  </si>
  <si>
    <t>n.m.</t>
  </si>
  <si>
    <t>56925::M &amp; R TRUCKING CO</t>
  </si>
  <si>
    <t>PPT-0100ED0A</t>
  </si>
  <si>
    <t>darnit114</t>
  </si>
  <si>
    <t>Walker</t>
  </si>
  <si>
    <t xml:space="preserve">Kyle </t>
  </si>
  <si>
    <t>darnit114@yahoo.com</t>
  </si>
  <si>
    <t>RCL Rocks</t>
  </si>
  <si>
    <t>PO BOX 519</t>
  </si>
  <si>
    <t xml:space="preserve">sierra blanca </t>
  </si>
  <si>
    <t>79851-0519</t>
  </si>
  <si>
    <t>74701::SIERRA BLANCA QUARRY LLC</t>
  </si>
  <si>
    <t>PPI-000417F9</t>
  </si>
  <si>
    <t>worcutt</t>
  </si>
  <si>
    <t>Orcutt</t>
  </si>
  <si>
    <t>William.orcutt@wildcat.net</t>
  </si>
  <si>
    <t>Sherwood Companies</t>
  </si>
  <si>
    <t>PO Box 77109</t>
  </si>
  <si>
    <t>78912::SHERWOOD CONSTRUCTION CO INC,78913::SHERWOOD LEASING,97415::WILDCAT CONSTRUCTION CO INC</t>
  </si>
  <si>
    <t>PPT-0100FBA3</t>
  </si>
  <si>
    <t>lolabell0816</t>
  </si>
  <si>
    <t>Followill</t>
  </si>
  <si>
    <t>Lora</t>
  </si>
  <si>
    <t>+1 5757621501</t>
  </si>
  <si>
    <t>lfollowill@currycounty.org</t>
  </si>
  <si>
    <t>Curry County Road Dept</t>
  </si>
  <si>
    <t>1395 Sr 209</t>
  </si>
  <si>
    <t>Clovis</t>
  </si>
  <si>
    <t>online parts ordering</t>
  </si>
  <si>
    <t>21771::CURRY COUNTY</t>
  </si>
  <si>
    <t>PPT-010092EB</t>
  </si>
  <si>
    <t>Dhicks</t>
  </si>
  <si>
    <t>Danny</t>
  </si>
  <si>
    <t>+1 5758350300</t>
  </si>
  <si>
    <t>dannyhicks46@gmail.com</t>
  </si>
  <si>
    <t>Socorro Consolidated Schools</t>
  </si>
  <si>
    <t>700 Franklin St.</t>
  </si>
  <si>
    <t>80343::SOCORRO CONSOLIDATE SCHOOLS</t>
  </si>
  <si>
    <t>PPI-0003FB16</t>
  </si>
  <si>
    <t>a13ras</t>
  </si>
  <si>
    <t>Sebastiani</t>
  </si>
  <si>
    <t>anthony.sebastiani@mhc.com</t>
  </si>
  <si>
    <t>PIP-10601362</t>
  </si>
  <si>
    <t>pebray</t>
  </si>
  <si>
    <t>Bray</t>
  </si>
  <si>
    <t xml:space="preserve">E. </t>
  </si>
  <si>
    <t>+1 5125397389</t>
  </si>
  <si>
    <t>pbray@semaconstruction.com</t>
  </si>
  <si>
    <t>7353 S. Eagle St</t>
  </si>
  <si>
    <t>Centennial</t>
  </si>
  <si>
    <t>80112-4223</t>
  </si>
  <si>
    <t>PPT-01010B84</t>
  </si>
  <si>
    <t>a1rmjpc</t>
  </si>
  <si>
    <t>Cordova</t>
  </si>
  <si>
    <t>+1 505 833 4507</t>
  </si>
  <si>
    <t>john.cordova@tntxtruck.com</t>
  </si>
  <si>
    <t>PIP-10603272</t>
  </si>
  <si>
    <t>Prestigeequipment</t>
  </si>
  <si>
    <t>Schwisow</t>
  </si>
  <si>
    <t>Preston</t>
  </si>
  <si>
    <t>+1 3032464806</t>
  </si>
  <si>
    <t>303-246-4806</t>
  </si>
  <si>
    <t>sales@prestigeequipment.net</t>
  </si>
  <si>
    <t>Prestige Equipment Rentals LLC</t>
  </si>
  <si>
    <t>12556 E WCR 2.5</t>
  </si>
  <si>
    <t>70049::PRESTIGE EQUIPMENT INC</t>
  </si>
  <si>
    <t>PPT-01010C9B</t>
  </si>
  <si>
    <t>rtemple</t>
  </si>
  <si>
    <t>Temple</t>
  </si>
  <si>
    <t>Darron</t>
  </si>
  <si>
    <t>+1 4097198364</t>
  </si>
  <si>
    <t>409-719-8364</t>
  </si>
  <si>
    <t>rtemple@ngcsi.com</t>
  </si>
  <si>
    <t>Natural Gas Service group Inc.</t>
  </si>
  <si>
    <t>2480 Aero Park Drive</t>
  </si>
  <si>
    <t>Traverse City</t>
  </si>
  <si>
    <t>MI</t>
  </si>
  <si>
    <t>PPI-00001113</t>
  </si>
  <si>
    <t>CIER2003</t>
  </si>
  <si>
    <t>Spencer</t>
  </si>
  <si>
    <t xml:space="preserve">Leta </t>
  </si>
  <si>
    <t>575-885-2314</t>
  </si>
  <si>
    <t>575-361-9362</t>
  </si>
  <si>
    <t>charlesenloe@pvtn.net</t>
  </si>
  <si>
    <t>CARLSBAD INDUSTRIAL EQUIPMENT &amp; REPAIR</t>
  </si>
  <si>
    <t>2311 E. GREENE ST</t>
  </si>
  <si>
    <t>CARLSBAD</t>
  </si>
  <si>
    <t>Ordering Filters</t>
  </si>
  <si>
    <t>14116::CARLSBAD INDUSTRIAL</t>
  </si>
  <si>
    <t>PPT-01010D53</t>
  </si>
  <si>
    <t>peabodywestern</t>
  </si>
  <si>
    <t>Western</t>
  </si>
  <si>
    <t>+1 3143427582</t>
  </si>
  <si>
    <t>314-342-7582</t>
  </si>
  <si>
    <t>Peabody Coal Company</t>
  </si>
  <si>
    <t>PO Box 66846</t>
  </si>
  <si>
    <t>St.Louis</t>
  </si>
  <si>
    <t>Missouri</t>
  </si>
  <si>
    <t>63166-6846</t>
  </si>
  <si>
    <t>PPI-0000331F</t>
  </si>
  <si>
    <t>a1gwjr</t>
  </si>
  <si>
    <t>Rohr</t>
  </si>
  <si>
    <t>+1 505 839 3626</t>
  </si>
  <si>
    <t>RohrJ@rushenterprises.com</t>
  </si>
  <si>
    <t>a1gw</t>
  </si>
  <si>
    <t>PIP-10604356</t>
  </si>
  <si>
    <t>e250bxn</t>
  </si>
  <si>
    <t>nielsen_bradley@wagnerequipment.com</t>
  </si>
  <si>
    <t>93722::WAGNER RENTS INC,ig10600::USED CAT MACHINES</t>
  </si>
  <si>
    <t>PPI-0004143C</t>
  </si>
  <si>
    <t>gjshop</t>
  </si>
  <si>
    <t>Schulz</t>
  </si>
  <si>
    <t>+1 9702434900</t>
  </si>
  <si>
    <t>bschulz@oldcastle-materials.com</t>
  </si>
  <si>
    <t>900 ASHWOOD PARKWAY, SUITE 600</t>
  </si>
  <si>
    <t>ATLANTA</t>
  </si>
  <si>
    <t>GEORGIA</t>
  </si>
  <si>
    <t>05922::B &amp; B EXCAVATING INC (N801),27390::FOUR CORNERS MATERIALS INC,86195::TELLURIDE GRAVEL INCORP,91674::UNITED COMPANIES,94425::WAYCOR</t>
  </si>
  <si>
    <t>PPS-000021FB</t>
  </si>
  <si>
    <t>a23qgmc</t>
  </si>
  <si>
    <t>MCLARK@WAGNEREQUIPMENT.COM</t>
  </si>
  <si>
    <t>part store access</t>
  </si>
  <si>
    <t>88495, 88496, 88497, 88499, 88482</t>
  </si>
  <si>
    <t>PIP-10606414</t>
  </si>
  <si>
    <t>a678ajl</t>
  </si>
  <si>
    <t>Lira</t>
  </si>
  <si>
    <t>Adrain</t>
  </si>
  <si>
    <t>+915 593 2641</t>
  </si>
  <si>
    <t>olga.campuzano@mhctruck.com</t>
  </si>
  <si>
    <t>PIP-10586413</t>
  </si>
  <si>
    <t>a1p2bas</t>
  </si>
  <si>
    <t>Schneider</t>
  </si>
  <si>
    <t>Brett</t>
  </si>
  <si>
    <t>bschneider@inland-group.com</t>
  </si>
  <si>
    <t>PIP-10601743</t>
  </si>
  <si>
    <t>e350cht</t>
  </si>
  <si>
    <t>Herrera</t>
  </si>
  <si>
    <t>Carolyn</t>
  </si>
  <si>
    <t>+1 505 938 2851</t>
  </si>
  <si>
    <t>herrera_carolyn@wagnerequipment.com</t>
  </si>
  <si>
    <t>PPS-0009E97E</t>
  </si>
  <si>
    <t>ANGELIC</t>
  </si>
  <si>
    <t>De La Rosa</t>
  </si>
  <si>
    <t>Crystal</t>
  </si>
  <si>
    <t>+1 6024354083</t>
  </si>
  <si>
    <t>602-435-4083</t>
  </si>
  <si>
    <t>cdelarosa@rummelconstruction.com</t>
  </si>
  <si>
    <t>Agriculture,Heavy Construction</t>
  </si>
  <si>
    <t>Rummel Construction</t>
  </si>
  <si>
    <t>7520 EAST ADOBE DRIVE</t>
  </si>
  <si>
    <t>Scottsdale</t>
  </si>
  <si>
    <t>75842::RUMMEL CONSTRUCTION INC</t>
  </si>
  <si>
    <t>PPI-000856A2</t>
  </si>
  <si>
    <t>BVSDRE2</t>
  </si>
  <si>
    <t>Samora</t>
  </si>
  <si>
    <t>720-561-5129</t>
  </si>
  <si>
    <t>albert.samora@bvsd.org</t>
  </si>
  <si>
    <t>Boulder Valley School District</t>
  </si>
  <si>
    <t>6500 Arapahoe</t>
  </si>
  <si>
    <t>Boulder</t>
  </si>
  <si>
    <t>Parts &amp; service Information</t>
  </si>
  <si>
    <t>08798</t>
  </si>
  <si>
    <t>08798::BOULDER VALLEY SCHOOL</t>
  </si>
  <si>
    <t>PPT-4000B449</t>
  </si>
  <si>
    <t>Bemas_tyler1</t>
  </si>
  <si>
    <t>+1 3034342301</t>
  </si>
  <si>
    <t>tsmith@bemas.net</t>
  </si>
  <si>
    <t xml:space="preserve">80 Inverness Dr E </t>
  </si>
  <si>
    <t>80112-5119</t>
  </si>
  <si>
    <t>PPI-00089906</t>
  </si>
  <si>
    <t>jbond1228</t>
  </si>
  <si>
    <t>Bond</t>
  </si>
  <si>
    <t>Jimmy</t>
  </si>
  <si>
    <t>+1 5752349011</t>
  </si>
  <si>
    <t>jbond@jwenergy.com</t>
  </si>
  <si>
    <t>J-W Power Company</t>
  </si>
  <si>
    <t>3611 National Parks Hwy.</t>
  </si>
  <si>
    <t>47898::J W POWER COMPANY</t>
  </si>
  <si>
    <t>PPT-0101220F</t>
  </si>
  <si>
    <t>KCorp225</t>
  </si>
  <si>
    <t>Project</t>
  </si>
  <si>
    <t>I225</t>
  </si>
  <si>
    <t>+1 303 979 9330</t>
  </si>
  <si>
    <t>Kiewit123@PSIP.com</t>
  </si>
  <si>
    <t>PO BOX 452500</t>
  </si>
  <si>
    <t>Omaha</t>
  </si>
  <si>
    <t>NE</t>
  </si>
  <si>
    <t>51607J</t>
  </si>
  <si>
    <t>51607j::KIEWIT INFR #102004</t>
  </si>
  <si>
    <t>PPT-01012353</t>
  </si>
  <si>
    <t>WToney</t>
  </si>
  <si>
    <t>Toney</t>
  </si>
  <si>
    <t>wtoney@fmi.com</t>
  </si>
  <si>
    <t>99 Santa Rita Mine Rd.</t>
  </si>
  <si>
    <t>PPT-01012503</t>
  </si>
  <si>
    <t>KCorpWagner</t>
  </si>
  <si>
    <t>Wagner</t>
  </si>
  <si>
    <t>Kiewit</t>
  </si>
  <si>
    <t>51515b::KIEWIT INFR,51579d::KIEWIT BLDG GRP 103516,51607::KIEWIT INFST #14570,51607aa::KIEWIT INFR #103220,51607al::KIEWIT INFR #104677,51607am::KIEWIT INFR #103746,51607aq::KIEWIT INF #103837,51607as::KIEWIT INFR #104011,51607aw::KIEWIT INFR #103637,51607ba::KIEWIT INFR #105774,51607bc::KIEWIT INFR #105761,51607bd::KIEWIT INFR #103994,51607bf::KIEWIT INFR #105762,51607bg::KIEWIT INFR #104049,51607bt::KIEWIT INFR #105055,51607bu::KIEWIT INFR #104612,51607by::KIEWIT INFR #104898,51607bz::KIEWIT INFR #104882,51607cb::KIEWIT INFR #105082,51607ce::KIEWIT INFR #104832,51607ch::KIEWIT INFR #104975,51607cj::KIEWIT INFR #105069,51607cl::KIEWIT INFR #105196,51607cp::KIEWIT INFR #105313,51607cv::KIEWIT INFR #105545,51607cy::KIEWIT INFR #105815,51607dg::KIEWIT INFR #105818,51607dj::KIEWIT INFR 105965,51607h::KIEWIT INFR #103084,51607j::KIEWIT INFR #102004,51607m::KIEWIT INFR #102084,51607p::KIEWIT INFST #102312,51607q::KIEWIT INFR #102006,51607u::KIEWIT INFST #102876,51607w::KIEWIT INFR #103174,51607x::KIEWIT INFR #103637,51793::KIEWIT INFR #103565,51801::ABRAMS KIEWIT AJV #102447,87591::TIC INC STEAMBOAT,87627a::TIC JOB #102812,87627c::TIC INC JOB #102868,87627f::TIC INC #104047,87628::TIC LEASING LLC,87633::TIC INC JOB #102455,89661::KIEWIT NM,89661b::KIEWIT NM #103747,89704bc::KIEWIT NM #102183,89704be::KIEWIT NM #102053</t>
  </si>
  <si>
    <t>PPT-01012601</t>
  </si>
  <si>
    <t>ddconst</t>
  </si>
  <si>
    <t>+1 5754330177</t>
  </si>
  <si>
    <t>j.davis@ddpipeline.com</t>
  </si>
  <si>
    <t>Oil &amp; Gas,Pipeline</t>
  </si>
  <si>
    <t>D &amp; D Pipeline Construction, Inc.</t>
  </si>
  <si>
    <t>1320 W. BROADWAY PLACE</t>
  </si>
  <si>
    <t>service information</t>
  </si>
  <si>
    <t>24335::D &amp; D CONSTRUCTION</t>
  </si>
  <si>
    <t>PPS-00007D2C</t>
  </si>
  <si>
    <t>brucebass</t>
  </si>
  <si>
    <t>Bass</t>
  </si>
  <si>
    <t>Bruce</t>
  </si>
  <si>
    <t>+1 9705423565</t>
  </si>
  <si>
    <t>bbass@co.morgan.co.us</t>
  </si>
  <si>
    <t>Morgan County S</t>
  </si>
  <si>
    <t>17303 Road S</t>
  </si>
  <si>
    <t>Fort Morgan</t>
  </si>
  <si>
    <t>61725::MORGAN COUNTY</t>
  </si>
  <si>
    <t>PPS-00003745</t>
  </si>
  <si>
    <t>sthaddan</t>
  </si>
  <si>
    <t>Haddan</t>
  </si>
  <si>
    <t>Sam</t>
  </si>
  <si>
    <t>+1 303 241 3632</t>
  </si>
  <si>
    <t>sthaddan@lgeverist.com</t>
  </si>
  <si>
    <t>L. G. EVERIST INC</t>
  </si>
  <si>
    <t>6254 Weld County RD 26</t>
  </si>
  <si>
    <t>02901B</t>
  </si>
  <si>
    <t>02901::L G EVERIST INC,02901a::L G EVERIST INC,02901b::L G EVERIST INC</t>
  </si>
  <si>
    <t>PPT-01012A65</t>
  </si>
  <si>
    <t>flshop</t>
  </si>
  <si>
    <t>Cottrell</t>
  </si>
  <si>
    <t>+1 303 775 9137</t>
  </si>
  <si>
    <t>ABCOTTRELL@LGEVERIST.COM</t>
  </si>
  <si>
    <t>6254 Weld County Rd 26</t>
  </si>
  <si>
    <t xml:space="preserve">Longmont </t>
  </si>
  <si>
    <t>PPT-01012B4F</t>
  </si>
  <si>
    <t>a2h0jp</t>
  </si>
  <si>
    <t>Perez</t>
  </si>
  <si>
    <t>jperez@mctrux.com</t>
  </si>
  <si>
    <t>PIP-10613629</t>
  </si>
  <si>
    <t>curtiscj</t>
  </si>
  <si>
    <t>Curtis</t>
  </si>
  <si>
    <t>Cody</t>
  </si>
  <si>
    <t>codycurtisace@gmail.com</t>
  </si>
  <si>
    <t>Ace AG Repair</t>
  </si>
  <si>
    <t>32702 County Road V</t>
  </si>
  <si>
    <t>Brush</t>
  </si>
  <si>
    <t>01382::ACED AG REPAIR</t>
  </si>
  <si>
    <t>PPT-01013296</t>
  </si>
  <si>
    <t>mjlogan0114</t>
  </si>
  <si>
    <t>Logan</t>
  </si>
  <si>
    <t>+1 309 675 0430</t>
  </si>
  <si>
    <t>logan_matt@cat.com</t>
  </si>
  <si>
    <t>General Construction,Waste</t>
  </si>
  <si>
    <t>Caterpillar</t>
  </si>
  <si>
    <t>100 NE Adams St.</t>
  </si>
  <si>
    <t>Peoria</t>
  </si>
  <si>
    <t>IL</t>
  </si>
  <si>
    <t>PPT-0100ACBD</t>
  </si>
  <si>
    <t>ros180</t>
  </si>
  <si>
    <t>Arnold</t>
  </si>
  <si>
    <t>Mathew</t>
  </si>
  <si>
    <t>+1 5754205414</t>
  </si>
  <si>
    <t>customconstructionnm@live.com</t>
  </si>
  <si>
    <t>Custom Construction dba</t>
  </si>
  <si>
    <t>4 Wool Bowl Cir</t>
  </si>
  <si>
    <t>21919::CUSTOM CONSTRUCTION &amp; ROOFIN</t>
  </si>
  <si>
    <t>PPT-010138D3</t>
  </si>
  <si>
    <t>rmpowertrain</t>
  </si>
  <si>
    <t>Ayriss</t>
  </si>
  <si>
    <t>+1 7202260582</t>
  </si>
  <si>
    <t>720-226-0582</t>
  </si>
  <si>
    <t>rmpowertrain@gmail.com</t>
  </si>
  <si>
    <t>Rocky Mtn Powertrain</t>
  </si>
  <si>
    <t>6535 YORK ST., UNIT 150</t>
  </si>
  <si>
    <t>72028::ROCKY MTN POWERTRAIN LLC</t>
  </si>
  <si>
    <t>PPI-0004D703</t>
  </si>
  <si>
    <t>timonley</t>
  </si>
  <si>
    <t>ALLEN</t>
  </si>
  <si>
    <t>JON</t>
  </si>
  <si>
    <t>+1 303 472 4625</t>
  </si>
  <si>
    <t>303-472-4625</t>
  </si>
  <si>
    <t>brad.nichols@cofence.com</t>
  </si>
  <si>
    <t>HOME BUILDERS SERVICES</t>
  </si>
  <si>
    <t>3031 HWY. 119</t>
  </si>
  <si>
    <t>44003::HOME BUILDERS SERVICES INC</t>
  </si>
  <si>
    <t>PPT-010140D3</t>
  </si>
  <si>
    <t>bigbird</t>
  </si>
  <si>
    <t>Oestreich</t>
  </si>
  <si>
    <t>+1 6926955141</t>
  </si>
  <si>
    <t>692-695-5141</t>
  </si>
  <si>
    <t>roestreich@rummelconstruction.com</t>
  </si>
  <si>
    <t>7520 east adobe drive</t>
  </si>
  <si>
    <t>scottsdale</t>
  </si>
  <si>
    <t>az</t>
  </si>
  <si>
    <t>PPS-0000D51E</t>
  </si>
  <si>
    <t>Adams12Fleet</t>
  </si>
  <si>
    <t>Texer</t>
  </si>
  <si>
    <t>(720) 972-4322</t>
  </si>
  <si>
    <t>ryan.texer@adams12.org</t>
  </si>
  <si>
    <t>Adams County</t>
  </si>
  <si>
    <t>1350 E. 126th Ave</t>
  </si>
  <si>
    <t>Thornton</t>
  </si>
  <si>
    <t>01831</t>
  </si>
  <si>
    <t>01831::ADAMS COUNTY SCHOOL DIST 12</t>
  </si>
  <si>
    <t>PPI-0004804A</t>
  </si>
  <si>
    <t>a0bcmbq1</t>
  </si>
  <si>
    <t>Quist</t>
  </si>
  <si>
    <t>quistm@rushenterprises.com</t>
  </si>
  <si>
    <t>PIP-10620698</t>
  </si>
  <si>
    <t>rlukins</t>
  </si>
  <si>
    <t>Lukins</t>
  </si>
  <si>
    <t>+1 5753612019</t>
  </si>
  <si>
    <t>575 361 2019</t>
  </si>
  <si>
    <t>rlukins@unitedsalt.com</t>
  </si>
  <si>
    <t>P.O.Box SS</t>
  </si>
  <si>
    <t>1434 Potash Mines Rd.</t>
  </si>
  <si>
    <t>PPT-010146D1</t>
  </si>
  <si>
    <t>ascishop</t>
  </si>
  <si>
    <t>Beasley</t>
  </si>
  <si>
    <t>Shaun</t>
  </si>
  <si>
    <t>+1 3034195219</t>
  </si>
  <si>
    <t>ascishop@asphaltspecialties.com</t>
  </si>
  <si>
    <t>Asphalt Specialties</t>
  </si>
  <si>
    <t>10100 Dallas St</t>
  </si>
  <si>
    <t>80640-8491</t>
  </si>
  <si>
    <t>03667::ASPHALT SPECIALTIES CO INC</t>
  </si>
  <si>
    <t>PPT-01014FC6</t>
  </si>
  <si>
    <t>csmartin3</t>
  </si>
  <si>
    <t xml:space="preserve">Connie </t>
  </si>
  <si>
    <t>Sue</t>
  </si>
  <si>
    <t>+1 4802229925</t>
  </si>
  <si>
    <t>480-222-9925</t>
  </si>
  <si>
    <t>connie@rummelconstruction.com</t>
  </si>
  <si>
    <t>7520 East Adobe Drive</t>
  </si>
  <si>
    <t>PPS-000014A1</t>
  </si>
  <si>
    <t>apcconstr</t>
  </si>
  <si>
    <t>Darnell</t>
  </si>
  <si>
    <t xml:space="preserve">Bill </t>
  </si>
  <si>
    <t>+1 3035916136</t>
  </si>
  <si>
    <t>bdarnell@apc.us.com</t>
  </si>
  <si>
    <t>CRH AMAT</t>
  </si>
  <si>
    <t xml:space="preserve">14802 W. 44th Ave </t>
  </si>
  <si>
    <t xml:space="preserve">Golden </t>
  </si>
  <si>
    <t>80403-1893</t>
  </si>
  <si>
    <t>03654</t>
  </si>
  <si>
    <t>PPT-01016116</t>
  </si>
  <si>
    <t>cfa</t>
  </si>
  <si>
    <t>Rolan</t>
  </si>
  <si>
    <t>Dema</t>
  </si>
  <si>
    <t>+1 970 920 5393</t>
  </si>
  <si>
    <t>matt.bergstresser@pitkincounty.com</t>
  </si>
  <si>
    <t>PITKIN COUNTY</t>
  </si>
  <si>
    <t>76 SERVICE CENTER DR.</t>
  </si>
  <si>
    <t>Aspen</t>
  </si>
  <si>
    <t>69043::PITKIN COUNTY FLEET MGMT</t>
  </si>
  <si>
    <t>PPI-00025A3E</t>
  </si>
  <si>
    <t>brannan</t>
  </si>
  <si>
    <t>CROSS</t>
  </si>
  <si>
    <t>HARLEY</t>
  </si>
  <si>
    <t>+1 303-853-5332</t>
  </si>
  <si>
    <t>PARTS@BRANNAN1.COM</t>
  </si>
  <si>
    <t>Brannan Sand and Gravel</t>
  </si>
  <si>
    <t>3800 BRIGHTON BLVD.</t>
  </si>
  <si>
    <t>09165</t>
  </si>
  <si>
    <t>09165::BRANNAN SAND &amp; GRAVEL LLC</t>
  </si>
  <si>
    <t>PPT-0100ABD8</t>
  </si>
  <si>
    <t>arvadax</t>
  </si>
  <si>
    <t>Excavating</t>
  </si>
  <si>
    <t xml:space="preserve">Arvada </t>
  </si>
  <si>
    <t>+1 3034221822</t>
  </si>
  <si>
    <t>dub@arvadaexcavating.com</t>
  </si>
  <si>
    <t>Arvada Exc</t>
  </si>
  <si>
    <t>7807 GRANDVIEW AVE.</t>
  </si>
  <si>
    <t>80001-1234</t>
  </si>
  <si>
    <t>change email adress</t>
  </si>
  <si>
    <t>03400</t>
  </si>
  <si>
    <t>03400::ARVADA EXCAVATING CO INC</t>
  </si>
  <si>
    <t>PPS-000014D7</t>
  </si>
  <si>
    <t>arsinc</t>
  </si>
  <si>
    <t>Dixon</t>
  </si>
  <si>
    <t>303 591 6136</t>
  </si>
  <si>
    <t>jdixon@arscompanies.com</t>
  </si>
  <si>
    <t>ARS Inc.</t>
  </si>
  <si>
    <t>8505 W. MOUNTIAN VIEW LN.</t>
  </si>
  <si>
    <t xml:space="preserve">Equipment Management </t>
  </si>
  <si>
    <t>00800</t>
  </si>
  <si>
    <t>00800::ARS INC</t>
  </si>
  <si>
    <t>PPI-00045B75</t>
  </si>
  <si>
    <t>Farmby</t>
  </si>
  <si>
    <t>Kotus</t>
  </si>
  <si>
    <t>dekotus@yahoo.com</t>
  </si>
  <si>
    <t>Agriculture,On-Highway Truck</t>
  </si>
  <si>
    <t>Shag Bark Hickory Farms</t>
  </si>
  <si>
    <t>10313 S. Platt Rd.</t>
  </si>
  <si>
    <t>Milan</t>
  </si>
  <si>
    <t>Cat engine part look up</t>
  </si>
  <si>
    <t>PPT-010201D6</t>
  </si>
  <si>
    <t>a1p2rej</t>
  </si>
  <si>
    <t>Jiacoletti</t>
  </si>
  <si>
    <t>+1 505 884 0300  x46117</t>
  </si>
  <si>
    <t>richj@inland-group.com</t>
  </si>
  <si>
    <t>PIP-10607836</t>
  </si>
  <si>
    <t>jsnow1</t>
  </si>
  <si>
    <t>snow</t>
  </si>
  <si>
    <t>willis</t>
  </si>
  <si>
    <t>+1 5753658864</t>
  </si>
  <si>
    <t>575-365-8864</t>
  </si>
  <si>
    <t>j.snow@sweattconstruction.com</t>
  </si>
  <si>
    <t>Sweatt Construction</t>
  </si>
  <si>
    <t xml:space="preserve">po box 827 </t>
  </si>
  <si>
    <t>2401 pecos ave..</t>
  </si>
  <si>
    <t>artesia</t>
  </si>
  <si>
    <t>83414::SWEATT CONSTRUCTION INC</t>
  </si>
  <si>
    <t>PPS-00005B0B</t>
  </si>
  <si>
    <t>A5ANMWB</t>
  </si>
  <si>
    <t>Bever</t>
  </si>
  <si>
    <t>+1 970 243 7771</t>
  </si>
  <si>
    <t>srobertson@mctrux.com</t>
  </si>
  <si>
    <t>MCCANDLESS TRUCK CENTER LLC</t>
  </si>
  <si>
    <t>75415::MCCANDLESS TRUCK CENTER LLC</t>
  </si>
  <si>
    <t>PIP-10498068</t>
  </si>
  <si>
    <t>CityofLeadville</t>
  </si>
  <si>
    <t>Henning</t>
  </si>
  <si>
    <t>+1 7194861166</t>
  </si>
  <si>
    <t>streetdeptmechanic@leadville-co.gov</t>
  </si>
  <si>
    <t>City of Leadville</t>
  </si>
  <si>
    <t>800 HARRISON AVE.</t>
  </si>
  <si>
    <t>Leadville</t>
  </si>
  <si>
    <t>80461-0923</t>
  </si>
  <si>
    <t>54780::CITY OF LEADVILLE</t>
  </si>
  <si>
    <t>PPT-010117C0</t>
  </si>
  <si>
    <t>tlmconst</t>
  </si>
  <si>
    <t>+1 7194691173</t>
  </si>
  <si>
    <t>719-469-1173</t>
  </si>
  <si>
    <t>brianr@tlmconstructors.com</t>
  </si>
  <si>
    <t>TLM Constructors Inc / Logan Mills</t>
  </si>
  <si>
    <t>102 C Street</t>
  </si>
  <si>
    <t>Swink</t>
  </si>
  <si>
    <t>53321::LOGAN MILLS,85167::TLM CONSTRUCTORS INC</t>
  </si>
  <si>
    <t>PPT-4000EF12</t>
  </si>
  <si>
    <t>precisiongrading</t>
  </si>
  <si>
    <t>Tuchscherer</t>
  </si>
  <si>
    <t>Clayton</t>
  </si>
  <si>
    <t>+1 5204048505</t>
  </si>
  <si>
    <t>Precisionblading@yahoo.com</t>
  </si>
  <si>
    <t>PRECISION GRADING AND EXCAVATION LLC</t>
  </si>
  <si>
    <t>8995 N JOPLIN LN</t>
  </si>
  <si>
    <t>TUCSON</t>
  </si>
  <si>
    <t>70070::PRECISION GRADING &amp; EXC LLC</t>
  </si>
  <si>
    <t>PPT-01100087</t>
  </si>
  <si>
    <t>mattcoulson123</t>
  </si>
  <si>
    <t>Coulson</t>
  </si>
  <si>
    <t>+1 9702195077</t>
  </si>
  <si>
    <t>matt@coulsonex.com</t>
  </si>
  <si>
    <t>Coulson Excavating Co</t>
  </si>
  <si>
    <t>3609 N. County Rd 13</t>
  </si>
  <si>
    <t>20235::COULSON EXCAVATING CO INC</t>
  </si>
  <si>
    <t>PPT-0110112F</t>
  </si>
  <si>
    <t>etiparts</t>
  </si>
  <si>
    <t>ETI</t>
  </si>
  <si>
    <t>support@etiglobal.com</t>
  </si>
  <si>
    <t>1739 S. COUNTY RD. 13C</t>
  </si>
  <si>
    <t>PPT-010171AD</t>
  </si>
  <si>
    <t>callen626</t>
  </si>
  <si>
    <t>+1 303 868 9957</t>
  </si>
  <si>
    <t>callen@fioreandsons.com</t>
  </si>
  <si>
    <t>FIORE &amp; SONS</t>
  </si>
  <si>
    <t xml:space="preserve">nothing </t>
  </si>
  <si>
    <t>PPT-01101528</t>
  </si>
  <si>
    <t>steve_axelson</t>
  </si>
  <si>
    <t>Axelson</t>
  </si>
  <si>
    <t>+1 720 490 7500</t>
  </si>
  <si>
    <t>steve@scottcontracting.com</t>
  </si>
  <si>
    <t>6880 S. Yosemite Ct., #150</t>
  </si>
  <si>
    <t>78380::IHC SCOTT, INC</t>
  </si>
  <si>
    <t>PPT-0110170B</t>
  </si>
  <si>
    <t>e250ask</t>
  </si>
  <si>
    <t>Klausner</t>
  </si>
  <si>
    <t>+1 303 365 8128</t>
  </si>
  <si>
    <t>klausner_andrew@wagnerequipment.com</t>
  </si>
  <si>
    <t>PPI-00019309</t>
  </si>
  <si>
    <t>ak48rhk1</t>
  </si>
  <si>
    <t>Kaltenbach</t>
  </si>
  <si>
    <t>John.kernen@mhctruck.com</t>
  </si>
  <si>
    <t>parts lookup</t>
  </si>
  <si>
    <t>PIP-10636664</t>
  </si>
  <si>
    <t>KVMPTS</t>
  </si>
  <si>
    <t>Rajca</t>
  </si>
  <si>
    <t>+1 9704964349</t>
  </si>
  <si>
    <t>arajca@vailresorts.com</t>
  </si>
  <si>
    <t>Vail Resorts</t>
  </si>
  <si>
    <t>390 Interlocken Crescent</t>
  </si>
  <si>
    <t>Broomfiled</t>
  </si>
  <si>
    <t>51499::VAIL RESORTS MANAGEMENT CO</t>
  </si>
  <si>
    <t>PPT-01101EBB</t>
  </si>
  <si>
    <t>e250jyc</t>
  </si>
  <si>
    <t>chavez_joseph@wagnerequipment.com</t>
  </si>
  <si>
    <t>PPS-00084357</t>
  </si>
  <si>
    <t>svonfeldt</t>
  </si>
  <si>
    <t>VonFeldt</t>
  </si>
  <si>
    <t>Scot</t>
  </si>
  <si>
    <t>svonfeldt@gci-co.com</t>
  </si>
  <si>
    <t>Gilbert Contracting Inc.</t>
  </si>
  <si>
    <t>7250 GILPIN WAY</t>
  </si>
  <si>
    <t>36990::GILBERT CONTRACTING INC</t>
  </si>
  <si>
    <t>PPT-0110209A</t>
  </si>
  <si>
    <t>a13rrar</t>
  </si>
  <si>
    <t>Rich</t>
  </si>
  <si>
    <t>Richard.Rodriguez@mhc.com</t>
  </si>
  <si>
    <t>PIP-10648491</t>
  </si>
  <si>
    <t>huecoquarry1</t>
  </si>
  <si>
    <t>Quarry</t>
  </si>
  <si>
    <t xml:space="preserve">Hueco </t>
  </si>
  <si>
    <t>+1 915 859 5767</t>
  </si>
  <si>
    <t>Charlie@mtireadymix.com</t>
  </si>
  <si>
    <t>MTI Redi Mix</t>
  </si>
  <si>
    <t xml:space="preserve">12290 Rojas Dr. </t>
  </si>
  <si>
    <t>EL Paso</t>
  </si>
  <si>
    <t>44665::HUECO QUARRY INC,62090::M T I READY MIX</t>
  </si>
  <si>
    <t>PPT-0110282D</t>
  </si>
  <si>
    <t>a1ukmar</t>
  </si>
  <si>
    <t>Reyes</t>
  </si>
  <si>
    <t>+1 915 775 6318</t>
  </si>
  <si>
    <t>reyesm@rush-enterprises.com</t>
  </si>
  <si>
    <t>PPI-000701F2</t>
  </si>
  <si>
    <t>rockingmllc</t>
  </si>
  <si>
    <t>McCammond</t>
  </si>
  <si>
    <t>+1 7203716125</t>
  </si>
  <si>
    <t>seanmc91@hotmail.com</t>
  </si>
  <si>
    <t>Rocking M Trucking LLC</t>
  </si>
  <si>
    <t>14840 Shadow Wood ST</t>
  </si>
  <si>
    <t>75366::ROCKING M TRUCKING LLC</t>
  </si>
  <si>
    <t>PPT-01103327</t>
  </si>
  <si>
    <t>ronreid</t>
  </si>
  <si>
    <t>reid</t>
  </si>
  <si>
    <t>ron</t>
  </si>
  <si>
    <t>+1 3032418954</t>
  </si>
  <si>
    <t>303-241-8954</t>
  </si>
  <si>
    <t>RonRe@wcnx.org</t>
  </si>
  <si>
    <t>1830 weld county road #5</t>
  </si>
  <si>
    <t>Erie</t>
  </si>
  <si>
    <t>Are you an existing Wagner customer? If so, please provide your account number.</t>
  </si>
  <si>
    <t>If you have an active Wagner charge account, do you want your online transactions associated to it?</t>
  </si>
  <si>
    <t>PPI-0003E451</t>
  </si>
  <si>
    <t>JimLinn</t>
  </si>
  <si>
    <t>JEFF FAIRPLAY SHOP</t>
  </si>
  <si>
    <t>PARK COUNTY R&amp;B FAIR</t>
  </si>
  <si>
    <t>+1 7198364285</t>
  </si>
  <si>
    <t>719-836-4285</t>
  </si>
  <si>
    <t>nwatson@parkco.us</t>
  </si>
  <si>
    <t>Park County</t>
  </si>
  <si>
    <t>1246 County Road 16</t>
  </si>
  <si>
    <t>PO BOX 147</t>
  </si>
  <si>
    <t>80440-5132</t>
  </si>
  <si>
    <t>67521::PARK COUNTY ROAD &amp; BRIDGE</t>
  </si>
  <si>
    <t>PPT-4000B1B7</t>
  </si>
  <si>
    <t>elamshop</t>
  </si>
  <si>
    <t>CONSTRUCTION</t>
  </si>
  <si>
    <t>ELAM</t>
  </si>
  <si>
    <t>+1 9702448192</t>
  </si>
  <si>
    <t>derek.bernal@elamconstruction.com</t>
  </si>
  <si>
    <t>Elam Construction</t>
  </si>
  <si>
    <t>1225 S. 7TH ST.</t>
  </si>
  <si>
    <t>81501-7791</t>
  </si>
  <si>
    <t>yes</t>
  </si>
  <si>
    <t>30363::ELAM CONSTRUCTION</t>
  </si>
  <si>
    <t>PPS-00001220</t>
  </si>
  <si>
    <t>e250nss</t>
  </si>
  <si>
    <t>Schwindt</t>
  </si>
  <si>
    <t>Nathan</t>
  </si>
  <si>
    <t>schwindt_nathan@wagnerequipment.com</t>
  </si>
  <si>
    <t>Wagner employee</t>
  </si>
  <si>
    <t>PPI-0006777D</t>
  </si>
  <si>
    <t>a13rajo</t>
  </si>
  <si>
    <t>Ore</t>
  </si>
  <si>
    <t>PIP-10661561</t>
  </si>
  <si>
    <t>a0bacgh</t>
  </si>
  <si>
    <t>HALL</t>
  </si>
  <si>
    <t>HALLC2@RUSHENTERPRISES.COM</t>
  </si>
  <si>
    <t>PIP-10658182</t>
  </si>
  <si>
    <t>e250dad</t>
  </si>
  <si>
    <t>Daubert</t>
  </si>
  <si>
    <t>daubert_duane@wagnerequipment.com</t>
  </si>
  <si>
    <t>NO</t>
  </si>
  <si>
    <t>PIP-10574459</t>
  </si>
  <si>
    <t>DRWCAT</t>
  </si>
  <si>
    <t>WINDSHEIMER</t>
  </si>
  <si>
    <t>DEREK</t>
  </si>
  <si>
    <t>dwdeere8210@gmail.com</t>
  </si>
  <si>
    <t>Derek Windsheimer Farms</t>
  </si>
  <si>
    <t xml:space="preserve">26498 County Road R </t>
  </si>
  <si>
    <t>Not Yet</t>
  </si>
  <si>
    <t>No</t>
  </si>
  <si>
    <t>94510::DEREK WINDSHEIMER FARMS</t>
  </si>
  <si>
    <t>PPT-01102F68</t>
  </si>
  <si>
    <t>msimington</t>
  </si>
  <si>
    <t>simington</t>
  </si>
  <si>
    <t>shane</t>
  </si>
  <si>
    <t>+1 6029204088</t>
  </si>
  <si>
    <t>602 920 4088</t>
  </si>
  <si>
    <t>msimington@sundt.com</t>
  </si>
  <si>
    <t>Sundt Construction</t>
  </si>
  <si>
    <t>1903 E. University Drive</t>
  </si>
  <si>
    <t>pheonix</t>
  </si>
  <si>
    <t>82769::SUNDT CONSTRUCTION INC</t>
  </si>
  <si>
    <t>PPT-0110348B</t>
  </si>
  <si>
    <t>jerradklein</t>
  </si>
  <si>
    <t>Klein</t>
  </si>
  <si>
    <t>Jerrad</t>
  </si>
  <si>
    <t>+1 9704024979</t>
  </si>
  <si>
    <t>klein0449@hotmail.com</t>
  </si>
  <si>
    <t>DESCO CORP. - BLACKEAGLE ENERGY SERVICES</t>
  </si>
  <si>
    <t>3609 N. County Road 13</t>
  </si>
  <si>
    <t>80538-2316</t>
  </si>
  <si>
    <t>07828::BLACKEAGLE ENERGY SVCS</t>
  </si>
  <si>
    <t>PPT-0100C83F</t>
  </si>
  <si>
    <t>MTS</t>
  </si>
  <si>
    <t>Nading</t>
  </si>
  <si>
    <t>Darren</t>
  </si>
  <si>
    <t>+1 563 920 6796</t>
  </si>
  <si>
    <t>dnading@mobiletracksolutions.com</t>
  </si>
  <si>
    <t>General Construction,Heavy Construction,Industrial Manufacturing</t>
  </si>
  <si>
    <t>MOBILE TRACK SOLUTIONS</t>
  </si>
  <si>
    <t>203 JOHNSON ST</t>
  </si>
  <si>
    <t>Elkader</t>
  </si>
  <si>
    <t>IOWA</t>
  </si>
  <si>
    <t>no</t>
  </si>
  <si>
    <t>PPI-000561EA</t>
  </si>
  <si>
    <t>Manage PCC Invoice Access,PartStore,SIS2.0 Web - Service Information</t>
  </si>
  <si>
    <t>emartin67</t>
  </si>
  <si>
    <t>ERICA</t>
  </si>
  <si>
    <t>+1 5056324566</t>
  </si>
  <si>
    <t>erica.martin@ngsgi.com</t>
  </si>
  <si>
    <t>NGSG</t>
  </si>
  <si>
    <t>3906 N 1ST STREET</t>
  </si>
  <si>
    <t>64193::NATURAL GAS SERVICE GROUP IN C</t>
  </si>
  <si>
    <t>PPT-01105526</t>
  </si>
  <si>
    <t>e250cxr</t>
  </si>
  <si>
    <t>Read</t>
  </si>
  <si>
    <t>cread@wagnerequipment.com</t>
  </si>
  <si>
    <t>no dealer tech</t>
  </si>
  <si>
    <t>PIP-10143105</t>
  </si>
  <si>
    <t>krutgers1</t>
  </si>
  <si>
    <t>rutgers</t>
  </si>
  <si>
    <t>kurt</t>
  </si>
  <si>
    <t>+1 3606613520</t>
  </si>
  <si>
    <t>360-661-3520</t>
  </si>
  <si>
    <t>krutgers@snelsonco.com</t>
  </si>
  <si>
    <t>PRIMORIS SERVICES CORPORATION</t>
  </si>
  <si>
    <t>601 west state street</t>
  </si>
  <si>
    <t>sedro-woolley</t>
  </si>
  <si>
    <t>wa</t>
  </si>
  <si>
    <t>80200::SNELSON CO INC</t>
  </si>
  <si>
    <t>PPT-011057C4</t>
  </si>
  <si>
    <t>mkollath</t>
  </si>
  <si>
    <t>Megan</t>
  </si>
  <si>
    <t>+1 7202029572</t>
  </si>
  <si>
    <t>msmith@bemas.net</t>
  </si>
  <si>
    <t>80 Inverness Dr</t>
  </si>
  <si>
    <t>PPT-010099F7</t>
  </si>
  <si>
    <t>cstarck</t>
  </si>
  <si>
    <t>Starck</t>
  </si>
  <si>
    <t>Chuck</t>
  </si>
  <si>
    <t>+1 4804333863</t>
  </si>
  <si>
    <t>cstarck@wm.com</t>
  </si>
  <si>
    <t xml:space="preserve">cr 3140 #78 </t>
  </si>
  <si>
    <t>aztec</t>
  </si>
  <si>
    <t>94057.  Waste management landfill (san juan county landfill)</t>
  </si>
  <si>
    <t>94057::WASTE MANAGEMENT LANDFILL</t>
  </si>
  <si>
    <t>PPT-10666DB9</t>
  </si>
  <si>
    <t>A5ANSIR</t>
  </si>
  <si>
    <t>Robertson</t>
  </si>
  <si>
    <t>Agriculture,Equipment Services,On-Highway Truck</t>
  </si>
  <si>
    <t>PPS-00095B2A</t>
  </si>
  <si>
    <t>A5ANTRG</t>
  </si>
  <si>
    <t>Garner</t>
  </si>
  <si>
    <t>PPS-00094398</t>
  </si>
  <si>
    <t>A5ANDPH</t>
  </si>
  <si>
    <t>Harper</t>
  </si>
  <si>
    <t>Derek</t>
  </si>
  <si>
    <t>PIP-10498066</t>
  </si>
  <si>
    <t>A5ANAJH</t>
  </si>
  <si>
    <t>+1 970 928 9421</t>
  </si>
  <si>
    <t>YES</t>
  </si>
  <si>
    <t>PPI-000393A1</t>
  </si>
  <si>
    <t>A5ANBLF</t>
  </si>
  <si>
    <t>Forster</t>
  </si>
  <si>
    <t>L.</t>
  </si>
  <si>
    <t>PPS-00080E7F</t>
  </si>
  <si>
    <t>A5ANRGF</t>
  </si>
  <si>
    <t>Flory</t>
  </si>
  <si>
    <t>parts@hansonequipment.com</t>
  </si>
  <si>
    <t>PPS-000AC6D7</t>
  </si>
  <si>
    <t>A5ANRS</t>
  </si>
  <si>
    <t>Schlauger</t>
  </si>
  <si>
    <t>PPS-000A5009</t>
  </si>
  <si>
    <t>eamnrxa2</t>
  </si>
  <si>
    <t>Aune</t>
  </si>
  <si>
    <t>+1 303 515 2824</t>
  </si>
  <si>
    <t>roy.aune@libertyfrac.com</t>
  </si>
  <si>
    <t>LIBERTY OILFIELD SERVICES</t>
  </si>
  <si>
    <t xml:space="preserve">PL Web access </t>
  </si>
  <si>
    <t>PL Web Access</t>
  </si>
  <si>
    <t>55232::LIBERTY OILFIELD SERVICES</t>
  </si>
  <si>
    <t>PIP-10669053</t>
  </si>
  <si>
    <t>a0bacrk</t>
  </si>
  <si>
    <t>KLANSKY</t>
  </si>
  <si>
    <t>KLANSKYC@RUSHENTERPRISES.COM</t>
  </si>
  <si>
    <t>Yes, 75868</t>
  </si>
  <si>
    <t>Yes</t>
  </si>
  <si>
    <t>PIP-10671586</t>
  </si>
  <si>
    <t>rjrochlitz</t>
  </si>
  <si>
    <t>Rochlitz</t>
  </si>
  <si>
    <t>Rory</t>
  </si>
  <si>
    <t>+1 3037867010</t>
  </si>
  <si>
    <t>rjrochlitz@lkqcorp.com</t>
  </si>
  <si>
    <t>LKQ Western Truck Parts</t>
  </si>
  <si>
    <t>9090 Brighton Road</t>
  </si>
  <si>
    <t>95861::LKQ WESTERN TRUCK PARTS</t>
  </si>
  <si>
    <t>PPT-10667CEA</t>
  </si>
  <si>
    <t>tmclark</t>
  </si>
  <si>
    <t>clark</t>
  </si>
  <si>
    <t>tim</t>
  </si>
  <si>
    <t>+1 3033867030</t>
  </si>
  <si>
    <t>tmclark@lkqcorp.com</t>
  </si>
  <si>
    <t>9090 brighton rd</t>
  </si>
  <si>
    <t>PPT-10667CED</t>
  </si>
  <si>
    <t>MChristen</t>
  </si>
  <si>
    <t>Christen</t>
  </si>
  <si>
    <t>+1 7205382038</t>
  </si>
  <si>
    <t>mchristen@acsseeding.com</t>
  </si>
  <si>
    <t>Miete, L.L.C.</t>
  </si>
  <si>
    <t>4626 WCR 65</t>
  </si>
  <si>
    <t>Keenesburg</t>
  </si>
  <si>
    <t>Yes, 59988</t>
  </si>
  <si>
    <t>59988::MIETE LLC</t>
  </si>
  <si>
    <t>PPI-000370AF</t>
  </si>
  <si>
    <t>e250kxm1</t>
  </si>
  <si>
    <t>Melton</t>
  </si>
  <si>
    <t>melton_kyle@wagnerequipment.com</t>
  </si>
  <si>
    <t>PIP-10585300</t>
  </si>
  <si>
    <t>Manage PCC Invoice Access,PartStore,SIS2.0 Web - Service Information,SOS Services Web</t>
  </si>
  <si>
    <t>gentech</t>
  </si>
  <si>
    <t>Piske</t>
  </si>
  <si>
    <t>Peggy</t>
  </si>
  <si>
    <t>+1 6237574842</t>
  </si>
  <si>
    <t>parts@gentechus.com</t>
  </si>
  <si>
    <t>Arizona Generator Technology, Inc. DBA Gen-Tech</t>
  </si>
  <si>
    <t>7901 N 70th Ave</t>
  </si>
  <si>
    <t>Glendale</t>
  </si>
  <si>
    <t>85303-1300</t>
  </si>
  <si>
    <t>PPS-00001F74</t>
  </si>
  <si>
    <t>frtirerecycle</t>
  </si>
  <si>
    <t>Yougnblood</t>
  </si>
  <si>
    <t>+1 7204967226</t>
  </si>
  <si>
    <t>720-496-7226</t>
  </si>
  <si>
    <t>aaron@frtirerecycle.com</t>
  </si>
  <si>
    <t>Rick Welle III dba Front Range Tire Recycle</t>
  </si>
  <si>
    <t>PO Box 83478</t>
  </si>
  <si>
    <t>Portland</t>
  </si>
  <si>
    <t>OR</t>
  </si>
  <si>
    <t>35186::CASTLE TIRE DISPOSAL LLC</t>
  </si>
  <si>
    <t>PPT-106686DD</t>
  </si>
  <si>
    <t>DJMTRANSPORTLLC</t>
  </si>
  <si>
    <t>Meissinger</t>
  </si>
  <si>
    <t>785-899-7401</t>
  </si>
  <si>
    <t>785-821-3960</t>
  </si>
  <si>
    <t>djmtransport@st-tel.net</t>
  </si>
  <si>
    <t>DJM Transport LLC</t>
  </si>
  <si>
    <t>1785 RD 69</t>
  </si>
  <si>
    <t>Goodland</t>
  </si>
  <si>
    <t>Kansas</t>
  </si>
  <si>
    <t xml:space="preserve">Yes, I would also like SIS WEB access for part identification and Assembly, disassembly, and torque information  </t>
  </si>
  <si>
    <t>24408::DJM TRANSPORT LLC</t>
  </si>
  <si>
    <t>PPT-10668866</t>
  </si>
  <si>
    <t>e250daw</t>
  </si>
  <si>
    <t>Wasick</t>
  </si>
  <si>
    <t>wasick_daniel@wagnerequipment.com</t>
  </si>
  <si>
    <t>SOS web</t>
  </si>
  <si>
    <t>PPI-0005E751</t>
  </si>
  <si>
    <t>e250jxm3</t>
  </si>
  <si>
    <t>McStotts</t>
  </si>
  <si>
    <t>Enich</t>
  </si>
  <si>
    <t>+1 970 219 4046</t>
  </si>
  <si>
    <t>mcstotts_joshua@wagnerequipment.com</t>
  </si>
  <si>
    <t>PIP-10541265</t>
  </si>
  <si>
    <t>a4jtbpc</t>
  </si>
  <si>
    <t>Crawford</t>
  </si>
  <si>
    <t>+1 719 533 1005</t>
  </si>
  <si>
    <t>bcrawford@transwest.com</t>
  </si>
  <si>
    <t>PIP-10679772</t>
  </si>
  <si>
    <t>a117rlb</t>
  </si>
  <si>
    <t>Betz</t>
  </si>
  <si>
    <t>Rebecca</t>
  </si>
  <si>
    <t>+  970 534 3965</t>
  </si>
  <si>
    <t>becky.betz@mhc.com</t>
  </si>
  <si>
    <t>PIP-10628035</t>
  </si>
  <si>
    <t>e250csr</t>
  </si>
  <si>
    <t>Ritter</t>
  </si>
  <si>
    <t>+1 303 739 3143</t>
  </si>
  <si>
    <t>+1 720 202 6874</t>
  </si>
  <si>
    <t>ritter_chris@wagnerequipment.com</t>
  </si>
  <si>
    <t>PPS-0006B428</t>
  </si>
  <si>
    <t>logancounty</t>
  </si>
  <si>
    <t>county</t>
  </si>
  <si>
    <t xml:space="preserve">logan </t>
  </si>
  <si>
    <t>+1 970 522 3426</t>
  </si>
  <si>
    <t>logancountyshop@yahoo.com</t>
  </si>
  <si>
    <t>Logan County Road &amp; Bridge</t>
  </si>
  <si>
    <t>12603 county road 33</t>
  </si>
  <si>
    <t>55656::LOGAN COUNTY ROAD &amp; BRIDGE</t>
  </si>
  <si>
    <t>PPI-0000DE45</t>
  </si>
  <si>
    <t>JesusFleet</t>
  </si>
  <si>
    <t>Ortiz</t>
  </si>
  <si>
    <t>+1 5756427556</t>
  </si>
  <si>
    <t>575-642-7556</t>
  </si>
  <si>
    <t>jeortiz@las-cruces.org</t>
  </si>
  <si>
    <t>City of Las Cruces</t>
  </si>
  <si>
    <t>1501 E Hadley</t>
  </si>
  <si>
    <t>54623::CITY OF LAS CRUCES</t>
  </si>
  <si>
    <t>PPT-106699C1</t>
  </si>
  <si>
    <t>jekberg</t>
  </si>
  <si>
    <t>Ekberg</t>
  </si>
  <si>
    <t>Jerry</t>
  </si>
  <si>
    <t>+1 7193401708</t>
  </si>
  <si>
    <t>719-340-1708</t>
  </si>
  <si>
    <t>jerry.ekberg@kitcarsoncounty.org</t>
  </si>
  <si>
    <t>Kit Carson County</t>
  </si>
  <si>
    <t>1696 Colo. Ave</t>
  </si>
  <si>
    <t>Burlington</t>
  </si>
  <si>
    <t>51724::KIT CARSON CNTY DIST 1</t>
  </si>
  <si>
    <t>PPT-10669A77</t>
  </si>
  <si>
    <t>a4jtfrs</t>
  </si>
  <si>
    <t>Francisco</t>
  </si>
  <si>
    <t>fsanchez@transwest.com</t>
  </si>
  <si>
    <t>PIP-10679777</t>
  </si>
  <si>
    <t>CNCEDMONTON</t>
  </si>
  <si>
    <t>Gill</t>
  </si>
  <si>
    <t>+1 7804692346</t>
  </si>
  <si>
    <t>perryg@cncindustries.com</t>
  </si>
  <si>
    <t>C N C Industries Ltd</t>
  </si>
  <si>
    <t xml:space="preserve">3291 - 8 Street </t>
  </si>
  <si>
    <t>Nisku</t>
  </si>
  <si>
    <t>AB</t>
  </si>
  <si>
    <t>T9E 8T3</t>
  </si>
  <si>
    <t>CA</t>
  </si>
  <si>
    <t>PPS-000015D2</t>
  </si>
  <si>
    <t>mjreinsma</t>
  </si>
  <si>
    <t>Reinsma</t>
  </si>
  <si>
    <t>mjreinsma@outlook.com</t>
  </si>
  <si>
    <t>MICHAEL REINSMA</t>
  </si>
  <si>
    <t xml:space="preserve">42505 London Way </t>
  </si>
  <si>
    <t>Parker</t>
  </si>
  <si>
    <t>74137::MICHAEL REINSMA</t>
  </si>
  <si>
    <t>PPT-10669C55</t>
  </si>
  <si>
    <t>nswanson</t>
  </si>
  <si>
    <t>Swanson</t>
  </si>
  <si>
    <t>Nick</t>
  </si>
  <si>
    <t>+1 9706403734</t>
  </si>
  <si>
    <t>nswanson@summitmidstream.com</t>
  </si>
  <si>
    <t>1950 Highway 6&amp;50</t>
  </si>
  <si>
    <t>PPT-0100355F</t>
  </si>
  <si>
    <t>Highlandenterprisesinc</t>
  </si>
  <si>
    <t>Hettinga</t>
  </si>
  <si>
    <t>Bud</t>
  </si>
  <si>
    <t>hei@highlandnm.com</t>
  </si>
  <si>
    <t>Highland Enterprises INC</t>
  </si>
  <si>
    <t>P.O. Box 2409</t>
  </si>
  <si>
    <t>645 S. Compress Rd.</t>
  </si>
  <si>
    <t>42764::HIGHLAND ENTERPRISES INC</t>
  </si>
  <si>
    <t>PPT-10669D31</t>
  </si>
  <si>
    <t>DPWFMD</t>
  </si>
  <si>
    <t>Pitts</t>
  </si>
  <si>
    <t>Denise</t>
  </si>
  <si>
    <t>+1 7208653911</t>
  </si>
  <si>
    <t>denise.pitts@denvergov.org</t>
  </si>
  <si>
    <t>City &amp; County of Denver</t>
  </si>
  <si>
    <t>Login ID and Password for SIS Web</t>
  </si>
  <si>
    <t>25475::CITY &amp; COUNTY OF DENVER</t>
  </si>
  <si>
    <t>PPI-0003B632</t>
  </si>
  <si>
    <t>a117kdg</t>
  </si>
  <si>
    <t>Gaillard</t>
  </si>
  <si>
    <t>Kaylyn</t>
  </si>
  <si>
    <t>+1 970 475 5055</t>
  </si>
  <si>
    <t>kaylyn.gaillard@mhc.com</t>
  </si>
  <si>
    <t>PIP-10681950</t>
  </si>
  <si>
    <t>a23qcre</t>
  </si>
  <si>
    <t>Ernst</t>
  </si>
  <si>
    <t>cernst@transwest.com</t>
  </si>
  <si>
    <t>PIP-10573146</t>
  </si>
  <si>
    <t>e250dks</t>
  </si>
  <si>
    <t>PIP-10583573</t>
  </si>
  <si>
    <t>a5bcpm</t>
  </si>
  <si>
    <t>MHC KENWORTH – HOBBS</t>
  </si>
  <si>
    <t>+1 3037393071</t>
  </si>
  <si>
    <t>6401 N. LOVINGTON HIGHWAY</t>
  </si>
  <si>
    <t>?</t>
  </si>
  <si>
    <t>18391::MHC KENWORTH/HOBBS</t>
  </si>
  <si>
    <t>PPT-1066A197</t>
  </si>
  <si>
    <t>a0bajlm</t>
  </si>
  <si>
    <t>MCALISTER</t>
  </si>
  <si>
    <t>JEFF</t>
  </si>
  <si>
    <t>MCALISTERJ@RUSHENTERPRISES.COM</t>
  </si>
  <si>
    <t>PIP-10560379</t>
  </si>
  <si>
    <t>TDub118</t>
  </si>
  <si>
    <t>Whiting</t>
  </si>
  <si>
    <t>Truman</t>
  </si>
  <si>
    <t>+1 3039010632</t>
  </si>
  <si>
    <t>303-901-0632</t>
  </si>
  <si>
    <t>twhiting@firestoneco.gov</t>
  </si>
  <si>
    <t>Town of Firestone</t>
  </si>
  <si>
    <t>P.O.Box 100</t>
  </si>
  <si>
    <t>33675::TOWN OF FIRESTONE</t>
  </si>
  <si>
    <t>PPT-1066A2DB</t>
  </si>
  <si>
    <t>e250jxr6</t>
  </si>
  <si>
    <t>Roderick</t>
  </si>
  <si>
    <t>Jenniffer</t>
  </si>
  <si>
    <t>+1 303 739 3027</t>
  </si>
  <si>
    <t>jroderick@wagnerequipment.com</t>
  </si>
  <si>
    <t>PIP-10637640</t>
  </si>
  <si>
    <t>A5CDIAM</t>
  </si>
  <si>
    <t>Mapula</t>
  </si>
  <si>
    <t>Ismael</t>
  </si>
  <si>
    <t>ismael.mapula@doggett.com</t>
  </si>
  <si>
    <t>DOGGETT FREIGHTLINER OF EL PASO</t>
  </si>
  <si>
    <t>26674::DOGGETT FREIGHTLINER LLC</t>
  </si>
  <si>
    <t>PPI-00061489</t>
  </si>
  <si>
    <t>rguevara</t>
  </si>
  <si>
    <t>Guevara</t>
  </si>
  <si>
    <t>Ruben</t>
  </si>
  <si>
    <t>+1 6026950205</t>
  </si>
  <si>
    <t>(602)6950205</t>
  </si>
  <si>
    <t>rguevara@rummelconstruction.com</t>
  </si>
  <si>
    <t>Arizona</t>
  </si>
  <si>
    <t xml:space="preserve">yes </t>
  </si>
  <si>
    <t>PPI-00085926</t>
  </si>
  <si>
    <t>agservicesconstruction</t>
  </si>
  <si>
    <t>Jolliff</t>
  </si>
  <si>
    <t>+1 5756265978</t>
  </si>
  <si>
    <t>office@agservicesnm.com</t>
  </si>
  <si>
    <t>Ag Services</t>
  </si>
  <si>
    <t>1905 OLD DEXTER HWY.</t>
  </si>
  <si>
    <t>02076</t>
  </si>
  <si>
    <t>02076::AG SERVICES CONSTRUCTION INC</t>
  </si>
  <si>
    <t>PPI-0006FBCE</t>
  </si>
  <si>
    <t>a0bazas1</t>
  </si>
  <si>
    <t>SNYDER</t>
  </si>
  <si>
    <t>ZACHARY</t>
  </si>
  <si>
    <t>SNYDERZ@RUSHENTERPRISES.COM</t>
  </si>
  <si>
    <t>PIP-10611611</t>
  </si>
  <si>
    <t>A5ANBAM</t>
  </si>
  <si>
    <t>Massaro</t>
  </si>
  <si>
    <t>Bob</t>
  </si>
  <si>
    <t>bmassaro@mctrux.com</t>
  </si>
  <si>
    <t>PPS-00073804</t>
  </si>
  <si>
    <t>Summitops</t>
  </si>
  <si>
    <t>Shmidl</t>
  </si>
  <si>
    <t>Forrest</t>
  </si>
  <si>
    <t>+1 7204155571</t>
  </si>
  <si>
    <t>720-415-5571</t>
  </si>
  <si>
    <t>Martin@polarfield.com</t>
  </si>
  <si>
    <t>Polar Field Services Inc</t>
  </si>
  <si>
    <t>861 Southpark Dr Ste 400</t>
  </si>
  <si>
    <t>No, SIS Web</t>
  </si>
  <si>
    <t>PPT-1066B89C</t>
  </si>
  <si>
    <t>MoraCounty</t>
  </si>
  <si>
    <t>+1 575 387 5257</t>
  </si>
  <si>
    <t>rlee@countyofmora.com</t>
  </si>
  <si>
    <t>MORA COUNTY</t>
  </si>
  <si>
    <t>170 St. Hwy 434</t>
  </si>
  <si>
    <t>Mora</t>
  </si>
  <si>
    <t>61811::MORA COUNTY</t>
  </si>
  <si>
    <t>PPT-1066BA0A</t>
  </si>
  <si>
    <t>a13rtb</t>
  </si>
  <si>
    <t>Bartschi</t>
  </si>
  <si>
    <t>Tyler.Bartschi@mhc.com</t>
  </si>
  <si>
    <t>PIP-10686257</t>
  </si>
  <si>
    <t>bemas_brandon</t>
  </si>
  <si>
    <t>Darling</t>
  </si>
  <si>
    <t>+1 3036621877</t>
  </si>
  <si>
    <t>brandon_darling32@yahoo.com</t>
  </si>
  <si>
    <t>yes, &amp; sis web</t>
  </si>
  <si>
    <t>PPT-1066BAB4</t>
  </si>
  <si>
    <t>Dmccown2</t>
  </si>
  <si>
    <t>McCown</t>
  </si>
  <si>
    <t>Darell</t>
  </si>
  <si>
    <t>+1 5054705042</t>
  </si>
  <si>
    <t>bullethole1951@hotmail.com</t>
  </si>
  <si>
    <t>Associated Asphalt &amp; Material</t>
  </si>
  <si>
    <t>3810 Oliver RD</t>
  </si>
  <si>
    <t>Santa Fe</t>
  </si>
  <si>
    <t>03682</t>
  </si>
  <si>
    <t>03682::ASSOCIATED ASPHALT &amp; MATRIAL</t>
  </si>
  <si>
    <t>PPT-1066BC03</t>
  </si>
  <si>
    <t>duranandsons2</t>
  </si>
  <si>
    <t>Duran</t>
  </si>
  <si>
    <t>Eddie</t>
  </si>
  <si>
    <t>+1 9158524168</t>
  </si>
  <si>
    <t>duranandsons@aol.com</t>
  </si>
  <si>
    <t>Duran and Sons</t>
  </si>
  <si>
    <t xml:space="preserve">14300 Peyton Rd </t>
  </si>
  <si>
    <t>PPT-1066BCDD</t>
  </si>
  <si>
    <t>jmarple</t>
  </si>
  <si>
    <t>Marple</t>
  </si>
  <si>
    <t xml:space="preserve">john </t>
  </si>
  <si>
    <t>+1 9704421058</t>
  </si>
  <si>
    <t>john.marple@crossfire-llc.com</t>
  </si>
  <si>
    <t>820 airport rd</t>
  </si>
  <si>
    <t>durango</t>
  </si>
  <si>
    <t>I would like to have SOS access</t>
  </si>
  <si>
    <t>PPT-1066C0AA</t>
  </si>
  <si>
    <t>joelb</t>
  </si>
  <si>
    <t>Bonnell</t>
  </si>
  <si>
    <t>575-653-4789</t>
  </si>
  <si>
    <t>575-840-6049</t>
  </si>
  <si>
    <t>joelb@pvtnetworks.net</t>
  </si>
  <si>
    <t>Bonnell Sand &amp; Gravel</t>
  </si>
  <si>
    <t>PO Box 08</t>
  </si>
  <si>
    <t>27485 Hwy70</t>
  </si>
  <si>
    <t>Glencoe</t>
  </si>
  <si>
    <t>08510</t>
  </si>
  <si>
    <t>08510::BONNELL SAND &amp; GRAVEL</t>
  </si>
  <si>
    <t>PPS-0000080A</t>
  </si>
  <si>
    <t>e250exs</t>
  </si>
  <si>
    <t>Sundberg</t>
  </si>
  <si>
    <t>Evan</t>
  </si>
  <si>
    <t>sundberg_evan@wagnerequipment.com</t>
  </si>
  <si>
    <t>SOS WEB ONLY</t>
  </si>
  <si>
    <t>WAGNER EMPLOYEE</t>
  </si>
  <si>
    <t>PPI-00015D5F</t>
  </si>
  <si>
    <t>royceparra</t>
  </si>
  <si>
    <t>Parra</t>
  </si>
  <si>
    <t xml:space="preserve">Royce </t>
  </si>
  <si>
    <t>+1 7194862150</t>
  </si>
  <si>
    <t>royce_parra@fmi.com</t>
  </si>
  <si>
    <t>PO BOX 13368</t>
  </si>
  <si>
    <t>Phoenix</t>
  </si>
  <si>
    <t>yes &amp; sis web</t>
  </si>
  <si>
    <t>16345::FREEPORT-MCMORAN CHINO MINES,68565::FREEPORT-MCMORAN TYRONE MINI NG LLC</t>
  </si>
  <si>
    <t>PPT-1066D0DF</t>
  </si>
  <si>
    <t>DannaDv</t>
  </si>
  <si>
    <t xml:space="preserve">Dana </t>
  </si>
  <si>
    <t>Elaine</t>
  </si>
  <si>
    <t>+1 9158865000</t>
  </si>
  <si>
    <t>DDavis@jordanfosterconstruction.com</t>
  </si>
  <si>
    <t>Jordan Foster Construction LLC</t>
  </si>
  <si>
    <t>7700 C.F. Jordan Dr.</t>
  </si>
  <si>
    <t xml:space="preserve">Parts Store, Equipment manager, sos services, Equipment Data </t>
  </si>
  <si>
    <t>35319::JORDAN FOSTER CONSTRUCTION</t>
  </si>
  <si>
    <t>PPS-000014FC</t>
  </si>
  <si>
    <t>a78jkh</t>
  </si>
  <si>
    <t>Hale</t>
  </si>
  <si>
    <t>Kurt</t>
  </si>
  <si>
    <t>KHALE@MCTRUX.COM</t>
  </si>
  <si>
    <t>16704 e 32nd ave</t>
  </si>
  <si>
    <t xml:space="preserve">aurora </t>
  </si>
  <si>
    <t>PPS-0005DA3B</t>
  </si>
  <si>
    <t>e250rss</t>
  </si>
  <si>
    <t>Shaughnessy</t>
  </si>
  <si>
    <t>shaughnessy_ryan@wagnerequipment.com</t>
  </si>
  <si>
    <t>PPI-00006A54</t>
  </si>
  <si>
    <t>PartStore,SIS2.0 Web - Service Information</t>
  </si>
  <si>
    <t>mcatee</t>
  </si>
  <si>
    <t>Dillenburg</t>
  </si>
  <si>
    <t>+1 970 571 0063</t>
  </si>
  <si>
    <t>970-571-0063</t>
  </si>
  <si>
    <t>kdillenburg@simonteam.com</t>
  </si>
  <si>
    <t>SIMON</t>
  </si>
  <si>
    <t xml:space="preserve">220 Edward Ave. </t>
  </si>
  <si>
    <t>57258::MCATEE PAVING CO</t>
  </si>
  <si>
    <t>PPT-0100E059</t>
  </si>
  <si>
    <t>DTSFLUID</t>
  </si>
  <si>
    <t>Gebhardt</t>
  </si>
  <si>
    <t>+1 9702095173</t>
  </si>
  <si>
    <t>970-209-5173</t>
  </si>
  <si>
    <t>jgebhardt@dtsfluid.com</t>
  </si>
  <si>
    <t>DTS FLUID POWER, INC</t>
  </si>
  <si>
    <t>1820 1600 Road</t>
  </si>
  <si>
    <t>Delta</t>
  </si>
  <si>
    <t>Parts and service information.</t>
  </si>
  <si>
    <t>24358::DTS FLUID POWER INC</t>
  </si>
  <si>
    <t>PPI-0004995B</t>
  </si>
  <si>
    <t>TServold7</t>
  </si>
  <si>
    <t>Servold</t>
  </si>
  <si>
    <t>+1 7204424522</t>
  </si>
  <si>
    <t>720-442-4522</t>
  </si>
  <si>
    <t>turkeygrits@live.com</t>
  </si>
  <si>
    <t>Servold Services LLC</t>
  </si>
  <si>
    <t>2868 HUBOLDT CIR.</t>
  </si>
  <si>
    <t>78960::SERVOLD SERVICES LLC</t>
  </si>
  <si>
    <t>PPT-1066DD30</t>
  </si>
  <si>
    <t>dchamberlain</t>
  </si>
  <si>
    <t>Chamberlain</t>
  </si>
  <si>
    <t>Drew</t>
  </si>
  <si>
    <t>+1 9708241267</t>
  </si>
  <si>
    <t>dchamberlain@tristategt.org</t>
  </si>
  <si>
    <t>yes &amp; sis Web</t>
  </si>
  <si>
    <t>PPT-1066DFD3</t>
  </si>
  <si>
    <t>pwjohns</t>
  </si>
  <si>
    <t>Johns</t>
  </si>
  <si>
    <t>+1 7194600884</t>
  </si>
  <si>
    <t>719-460-0884</t>
  </si>
  <si>
    <t>pjohns@riceandriceinc.com</t>
  </si>
  <si>
    <t>Rice &amp; Rice Inc.</t>
  </si>
  <si>
    <t>8150 RICE LN.</t>
  </si>
  <si>
    <t>Fountain</t>
  </si>
  <si>
    <t>80817-2619</t>
  </si>
  <si>
    <t>74292::RICE &amp; RICE INC</t>
  </si>
  <si>
    <t>PPI-0008682C</t>
  </si>
  <si>
    <t>a13rdjp</t>
  </si>
  <si>
    <t>philbrook</t>
  </si>
  <si>
    <t>daniel</t>
  </si>
  <si>
    <t>+1 720 941 0871</t>
  </si>
  <si>
    <t>daniel.philbrook@mhc.com</t>
  </si>
  <si>
    <t>PIP-10702192</t>
  </si>
  <si>
    <t>mccfieldservice</t>
  </si>
  <si>
    <t>mccracken</t>
  </si>
  <si>
    <t>mccfieldservice@yahoo.com</t>
  </si>
  <si>
    <t>McCracken Field Service LLC</t>
  </si>
  <si>
    <t>63145 FALCON RD.</t>
  </si>
  <si>
    <t>Montrose</t>
  </si>
  <si>
    <t>57364::MCCRACKEN'S FIELD SVC LLC</t>
  </si>
  <si>
    <t>PPT-1066E3D9</t>
  </si>
  <si>
    <t>a78jjo</t>
  </si>
  <si>
    <t>Olague</t>
  </si>
  <si>
    <t>jolague@mctrux.com</t>
  </si>
  <si>
    <t>PIP-10702690</t>
  </si>
  <si>
    <t>q7h3cxc</t>
  </si>
  <si>
    <t>Carpenter</t>
  </si>
  <si>
    <t>chris.carpenter@hpidc.com</t>
  </si>
  <si>
    <t>HELMERICH &amp; PAYNE RASCO INC.</t>
  </si>
  <si>
    <t>BH</t>
  </si>
  <si>
    <t>42293b</t>
  </si>
  <si>
    <t xml:space="preserve">PL WEB </t>
  </si>
  <si>
    <t>PIP-10689793</t>
  </si>
  <si>
    <t>hansulisch1</t>
  </si>
  <si>
    <t>ULISCH</t>
  </si>
  <si>
    <t>HANS</t>
  </si>
  <si>
    <t>+1 4802163410</t>
  </si>
  <si>
    <t>hulisch@fisherind.com</t>
  </si>
  <si>
    <t>Fisher Sand &amp; Gravel</t>
  </si>
  <si>
    <t>PO BOX 1034</t>
  </si>
  <si>
    <t>DICKINSON</t>
  </si>
  <si>
    <t>NORTH DAKOTA</t>
  </si>
  <si>
    <t>58602-1034</t>
  </si>
  <si>
    <t>51567::FISHER SAND &amp; GRAVEL CO</t>
  </si>
  <si>
    <t>PPT-01006F97</t>
  </si>
  <si>
    <t>q7h3kxb</t>
  </si>
  <si>
    <t>Baldwin</t>
  </si>
  <si>
    <t>+1 918 588 5146</t>
  </si>
  <si>
    <t>kurt.baldwin@hpidc.com</t>
  </si>
  <si>
    <t>PIP-10689792</t>
  </si>
  <si>
    <t>a2j2mg</t>
  </si>
  <si>
    <t>Guzman</t>
  </si>
  <si>
    <t>mguzman@jgpete.com</t>
  </si>
  <si>
    <t>a2j2</t>
  </si>
  <si>
    <t>PPI-000621A8</t>
  </si>
  <si>
    <t>bewing</t>
  </si>
  <si>
    <t>Ewing</t>
  </si>
  <si>
    <t>BJ</t>
  </si>
  <si>
    <t>+1 9703767518</t>
  </si>
  <si>
    <t>oldyeller17@hotmail.com</t>
  </si>
  <si>
    <t>Ewing  Trucking</t>
  </si>
  <si>
    <t>1067 Shelby St.</t>
  </si>
  <si>
    <t>Gypsum</t>
  </si>
  <si>
    <t>31432::EWING TRUCKING &amp; CONST CO LL C</t>
  </si>
  <si>
    <t>PPT-1066F82E</t>
  </si>
  <si>
    <t>pioneer02</t>
  </si>
  <si>
    <t>Daniels</t>
  </si>
  <si>
    <t>+1 4322883924</t>
  </si>
  <si>
    <t>steven.daniels@pxd.com</t>
  </si>
  <si>
    <t>Pioneer Natural Resources</t>
  </si>
  <si>
    <t>P.O. BOX 1006</t>
  </si>
  <si>
    <t>ULYSSES</t>
  </si>
  <si>
    <t>PPI-0008809E</t>
  </si>
  <si>
    <t>scparts1</t>
  </si>
  <si>
    <t>Powell</t>
  </si>
  <si>
    <t>505-220-4076</t>
  </si>
  <si>
    <t>scparts@comcast.net</t>
  </si>
  <si>
    <t>Southwest Contruction Parts</t>
  </si>
  <si>
    <t>11212 SANTA MONICA DR NE</t>
  </si>
  <si>
    <t>24996::SOUTHWEST CONSTRUCTION PARTS</t>
  </si>
  <si>
    <t>PPT-1066FEEC</t>
  </si>
  <si>
    <t>MIGUELE</t>
  </si>
  <si>
    <t>ESTRADA</t>
  </si>
  <si>
    <t>MIGUEL</t>
  </si>
  <si>
    <t>+1 5756477123</t>
  </si>
  <si>
    <t>MIGUELE@DONAANACOUNTY.ORG</t>
  </si>
  <si>
    <t>Dona Ana County</t>
  </si>
  <si>
    <t>2033 E Griggs Ave</t>
  </si>
  <si>
    <t>88001-2618</t>
  </si>
  <si>
    <t>26803::DONA ANA COUNTY</t>
  </si>
  <si>
    <t>PPT-1066FFBE</t>
  </si>
  <si>
    <t>clneher</t>
  </si>
  <si>
    <t>Neher</t>
  </si>
  <si>
    <t>chris@rescuator.com</t>
  </si>
  <si>
    <t>Rescuator Inc</t>
  </si>
  <si>
    <t>13284 S. CHEYENNE CT.</t>
  </si>
  <si>
    <t>Pine</t>
  </si>
  <si>
    <t>74272::RESCUATOR</t>
  </si>
  <si>
    <t>PPT-10670070</t>
  </si>
  <si>
    <t>a78jdm</t>
  </si>
  <si>
    <t>Mckinley</t>
  </si>
  <si>
    <t>+1 303 365 5341</t>
  </si>
  <si>
    <t>dmckinley@mctrux.com</t>
  </si>
  <si>
    <t>PIP-10699469</t>
  </si>
  <si>
    <t>e250swb</t>
  </si>
  <si>
    <t>brown_Shawn@wagnerequipment.com</t>
  </si>
  <si>
    <t>PPI-0002587C</t>
  </si>
  <si>
    <t>a0bajsy</t>
  </si>
  <si>
    <t>YEAROUS</t>
  </si>
  <si>
    <t>YEAROUSJ@RUSHENTERPRISES.COM</t>
  </si>
  <si>
    <t>A0BA</t>
  </si>
  <si>
    <t>PIP-10712800</t>
  </si>
  <si>
    <t>a0bapjb</t>
  </si>
  <si>
    <t>Barnhart</t>
  </si>
  <si>
    <t>Phillip</t>
  </si>
  <si>
    <t>barnhartp@rushenterprises.com</t>
  </si>
  <si>
    <t>PIP-10699342</t>
  </si>
  <si>
    <t>a0bcjj</t>
  </si>
  <si>
    <t>Jones</t>
  </si>
  <si>
    <t>Jonesy</t>
  </si>
  <si>
    <t>+1 970 534 3945</t>
  </si>
  <si>
    <t>jonesj5@rushenterprises.com</t>
  </si>
  <si>
    <t>PIP-10712448</t>
  </si>
  <si>
    <t>ABrothers</t>
  </si>
  <si>
    <t>Hidalgo</t>
  </si>
  <si>
    <t>+1 9152522718</t>
  </si>
  <si>
    <t>abrothers@elp.rr.com</t>
  </si>
  <si>
    <t>A Brothers</t>
  </si>
  <si>
    <t xml:space="preserve">411 Cinecue Way </t>
  </si>
  <si>
    <t>00437</t>
  </si>
  <si>
    <t>00437::A BROTHERS MILLING LLC</t>
  </si>
  <si>
    <t>PPI-0007CFD0</t>
  </si>
  <si>
    <t>e250sxi</t>
  </si>
  <si>
    <t>Irving</t>
  </si>
  <si>
    <t>irving_shane@wagnerequipment.com</t>
  </si>
  <si>
    <t>PIP-10699127</t>
  </si>
  <si>
    <t>dbellman</t>
  </si>
  <si>
    <t>Bellman</t>
  </si>
  <si>
    <t>970-332-5012</t>
  </si>
  <si>
    <t>dbellman@plainstel.com</t>
  </si>
  <si>
    <t>O/O</t>
  </si>
  <si>
    <t xml:space="preserve">30285 CR 39 </t>
  </si>
  <si>
    <t>Wray</t>
  </si>
  <si>
    <t>PPT-10671193</t>
  </si>
  <si>
    <t>e250mjs</t>
  </si>
  <si>
    <t>Stutz</t>
  </si>
  <si>
    <t>Stutz_michael@wagnerequipment.com</t>
  </si>
  <si>
    <t>PIP-10256312</t>
  </si>
  <si>
    <t>e250cxs5</t>
  </si>
  <si>
    <t>Sewell</t>
  </si>
  <si>
    <t>Chelsea</t>
  </si>
  <si>
    <t>sewell_chelsea@wagnerequipment.com</t>
  </si>
  <si>
    <t>PIP-10712088</t>
  </si>
  <si>
    <t>dieselsilutions</t>
  </si>
  <si>
    <t>Wieler</t>
  </si>
  <si>
    <t>Herman</t>
  </si>
  <si>
    <t>+1 4322097652</t>
  </si>
  <si>
    <t>wielerherman@gmail.com</t>
  </si>
  <si>
    <t>Electric Power Generation,Heavy Construction,Oil &amp; Gas</t>
  </si>
  <si>
    <t>Herman Wieler</t>
  </si>
  <si>
    <t>PO Box 424</t>
  </si>
  <si>
    <t>Seminole</t>
  </si>
  <si>
    <t>PPT-0100336F</t>
  </si>
  <si>
    <t>corytarang01</t>
  </si>
  <si>
    <t>Tarango</t>
  </si>
  <si>
    <t>Cory</t>
  </si>
  <si>
    <t>+1 432 923 1402</t>
  </si>
  <si>
    <t>Cory.Tarango@energytransfer.com</t>
  </si>
  <si>
    <t>ENERGY TRANSFER COMPANY</t>
  </si>
  <si>
    <t>4259 Mobil road</t>
  </si>
  <si>
    <t xml:space="preserve">Coyanosa </t>
  </si>
  <si>
    <t>Tx</t>
  </si>
  <si>
    <t>Na</t>
  </si>
  <si>
    <t>PPT-106715C1</t>
  </si>
  <si>
    <t>Chambers117</t>
  </si>
  <si>
    <t>Chambers</t>
  </si>
  <si>
    <t>Loren</t>
  </si>
  <si>
    <t>+1 9704810117</t>
  </si>
  <si>
    <t>Chambersranchhay@yahoo.com</t>
  </si>
  <si>
    <t>Chambers Ranch</t>
  </si>
  <si>
    <t>56341 cr 21</t>
  </si>
  <si>
    <t>Carr</t>
  </si>
  <si>
    <t>PPT-1067183C</t>
  </si>
  <si>
    <t>e250sar</t>
  </si>
  <si>
    <t>Reed</t>
  </si>
  <si>
    <t>reed_scott@wagnerequipment.com</t>
  </si>
  <si>
    <t>PPS-000B4C6B</t>
  </si>
  <si>
    <t>cmetzler</t>
  </si>
  <si>
    <t>Metzler</t>
  </si>
  <si>
    <t>Caleb</t>
  </si>
  <si>
    <t>719-771-6057</t>
  </si>
  <si>
    <t>970-630-1911</t>
  </si>
  <si>
    <t>cmetzler@wagnerequipment.com</t>
  </si>
  <si>
    <t>METZLER FARMS LLC</t>
  </si>
  <si>
    <t>2263 County Road 50</t>
  </si>
  <si>
    <t>Yuma</t>
  </si>
  <si>
    <t>59776::METZLER FARMS LLC</t>
  </si>
  <si>
    <t>PPT-106718CF</t>
  </si>
  <si>
    <t>PerformanceEquip1</t>
  </si>
  <si>
    <t>Rinehart</t>
  </si>
  <si>
    <t>+1 303 435 0290</t>
  </si>
  <si>
    <t>james@pequipment.com</t>
  </si>
  <si>
    <t>PERFORMANCE EQUIPMENT SVC.</t>
  </si>
  <si>
    <t>P.O. Box 192</t>
  </si>
  <si>
    <t>FORT LUPTION</t>
  </si>
  <si>
    <t>33427::PERFORMANCE EQUIPMENT SVC</t>
  </si>
  <si>
    <t>PPT-10667F8F</t>
  </si>
  <si>
    <t>redriver2008</t>
  </si>
  <si>
    <t>Miller</t>
  </si>
  <si>
    <t>Sandee</t>
  </si>
  <si>
    <t>+1 7196496126</t>
  </si>
  <si>
    <t>sandee.redriver@gmail.com</t>
  </si>
  <si>
    <t>Red River Civil Engineering</t>
  </si>
  <si>
    <t>19810 Spencer Road</t>
  </si>
  <si>
    <t>Peyton</t>
  </si>
  <si>
    <t>74021::RED RIVER CIVIL ENGINEERING</t>
  </si>
  <si>
    <t>PPT-10671A6B</t>
  </si>
  <si>
    <t>D3GGlenwood</t>
  </si>
  <si>
    <t>Overacker</t>
  </si>
  <si>
    <t>(575) 539-2006</t>
  </si>
  <si>
    <t>JulieandRob@gilanet.com</t>
  </si>
  <si>
    <t>Robert Overacker</t>
  </si>
  <si>
    <t>P O Box 161</t>
  </si>
  <si>
    <t>Glenwood</t>
  </si>
  <si>
    <t>88039-0161</t>
  </si>
  <si>
    <t>66482::ROBERT OVERACKER</t>
  </si>
  <si>
    <t>PPT-10671AD9</t>
  </si>
  <si>
    <t>rreed1</t>
  </si>
  <si>
    <t>+1 5057936241</t>
  </si>
  <si>
    <t>rreed@airdrilling.com</t>
  </si>
  <si>
    <t>Air Drilling Associates</t>
  </si>
  <si>
    <t xml:space="preserve">37205 barnesville bethesda rd </t>
  </si>
  <si>
    <t>Barnesville</t>
  </si>
  <si>
    <t>OH</t>
  </si>
  <si>
    <t>03313</t>
  </si>
  <si>
    <t>03313::ADA PTE LTD 089747 SINGAPORE</t>
  </si>
  <si>
    <t>PPT-10671F73</t>
  </si>
  <si>
    <t>a0bakrl</t>
  </si>
  <si>
    <t>LIBHART</t>
  </si>
  <si>
    <t>KYLE</t>
  </si>
  <si>
    <t>LIBHARTK@RUSHENTERPRISES.COM</t>
  </si>
  <si>
    <t>PIP-10705320</t>
  </si>
  <si>
    <t>e250cxc2</t>
  </si>
  <si>
    <t>cox_christopher@wagnerequipment.com</t>
  </si>
  <si>
    <t>PIP-10667097</t>
  </si>
  <si>
    <t>e250dee</t>
  </si>
  <si>
    <t>Erdmann</t>
  </si>
  <si>
    <t>Donnie</t>
  </si>
  <si>
    <t>erdmann_donnie@wagnerequipment.com</t>
  </si>
  <si>
    <t>PPI-00022372</t>
  </si>
  <si>
    <t>e250mcg</t>
  </si>
  <si>
    <t>Gress</t>
  </si>
  <si>
    <t>mgress@SITECHRockyMtn.com</t>
  </si>
  <si>
    <t>PPS-000A068C</t>
  </si>
  <si>
    <t>kenyonfarms</t>
  </si>
  <si>
    <t>Kenyon</t>
  </si>
  <si>
    <t>Clifford</t>
  </si>
  <si>
    <t>kenyonfarms@gmail.com</t>
  </si>
  <si>
    <t>Kenyon Farms</t>
  </si>
  <si>
    <t>330 Cross Heart Road</t>
  </si>
  <si>
    <t>PPT-106721DF</t>
  </si>
  <si>
    <t>e250sjm</t>
  </si>
  <si>
    <t>Meitler</t>
  </si>
  <si>
    <t>smeitler@wagnerequipment.com</t>
  </si>
  <si>
    <t>I'm an employee</t>
  </si>
  <si>
    <t>I don't have an account</t>
  </si>
  <si>
    <t>PPS-000A0662</t>
  </si>
  <si>
    <t>e250exd</t>
  </si>
  <si>
    <t>Davidson</t>
  </si>
  <si>
    <t>x</t>
  </si>
  <si>
    <t>+1 303 419 7271</t>
  </si>
  <si>
    <t>davidson_eric@wagnerequipment.com</t>
  </si>
  <si>
    <t>No, Employee</t>
  </si>
  <si>
    <t>PPS-0008D3C9</t>
  </si>
  <si>
    <t>jschmidtbauer</t>
  </si>
  <si>
    <t>schmidtbauer</t>
  </si>
  <si>
    <t>jim</t>
  </si>
  <si>
    <t>970-482-4753</t>
  </si>
  <si>
    <t>000</t>
  </si>
  <si>
    <t>indfield@lpbroadband.net</t>
  </si>
  <si>
    <t>INDEPENENT FIELD SERVICE</t>
  </si>
  <si>
    <t xml:space="preserve">39934 Wcr 15 </t>
  </si>
  <si>
    <t>45893::INDEPENDENT FIELD SERVICES</t>
  </si>
  <si>
    <t>PPI-00044A66</t>
  </si>
  <si>
    <t>e250eww</t>
  </si>
  <si>
    <t>williams_eric@wagnerequipment.com</t>
  </si>
  <si>
    <t>employee of Wagner</t>
  </si>
  <si>
    <t>PPS-0007FA35</t>
  </si>
  <si>
    <t>ap74gh</t>
  </si>
  <si>
    <t>Hall</t>
  </si>
  <si>
    <t>Garrett</t>
  </si>
  <si>
    <t>+1 970 256 1081</t>
  </si>
  <si>
    <t>ghall@transwest.com</t>
  </si>
  <si>
    <t>PIP-10718514</t>
  </si>
  <si>
    <t>Aberle123</t>
  </si>
  <si>
    <t>Aberle</t>
  </si>
  <si>
    <t xml:space="preserve"> David</t>
  </si>
  <si>
    <t>creativeaberle@aol.com</t>
  </si>
  <si>
    <t>Creative Inc.</t>
  </si>
  <si>
    <t>8239 S. Turkey Creek Road</t>
  </si>
  <si>
    <t xml:space="preserve">Morrison </t>
  </si>
  <si>
    <t>20938::CREATIVE INC</t>
  </si>
  <si>
    <t>PPT-400084E6</t>
  </si>
  <si>
    <t>verizonsos1</t>
  </si>
  <si>
    <t>OROZCO</t>
  </si>
  <si>
    <t>LUIS</t>
  </si>
  <si>
    <t>luis.orozco@verizon.com</t>
  </si>
  <si>
    <t>Electric Power Generation,Government</t>
  </si>
  <si>
    <t>Verizon Business</t>
  </si>
  <si>
    <t>2400 NORTH GLENVILLE</t>
  </si>
  <si>
    <t>RICHARDSON</t>
  </si>
  <si>
    <t>PPI-0001AB58</t>
  </si>
  <si>
    <t>A5GJMF</t>
  </si>
  <si>
    <t>Fullen</t>
  </si>
  <si>
    <t>Stanton</t>
  </si>
  <si>
    <t>mfullen@adamsii.com</t>
  </si>
  <si>
    <t>ADAMS QUALITY EQUIPMENT AND SERVICE LLC</t>
  </si>
  <si>
    <t>01836</t>
  </si>
  <si>
    <t>01836::ADAMS QUALITY EQUIP &amp; SVC</t>
  </si>
  <si>
    <t>PPI-00029B2A</t>
  </si>
  <si>
    <t>a5gjgpj</t>
  </si>
  <si>
    <t>gjohnson@adamsii.com</t>
  </si>
  <si>
    <t>PIP-10724946</t>
  </si>
  <si>
    <t>ensign</t>
  </si>
  <si>
    <t>Hembree</t>
  </si>
  <si>
    <t xml:space="preserve">Mike </t>
  </si>
  <si>
    <t>+1 9702846006</t>
  </si>
  <si>
    <t>970-284-6006</t>
  </si>
  <si>
    <t>mike.hembree@ensignenergy.com</t>
  </si>
  <si>
    <t>Ensign Drilling</t>
  </si>
  <si>
    <t>24020 wcr 46</t>
  </si>
  <si>
    <t>lasalle</t>
  </si>
  <si>
    <t>01756</t>
  </si>
  <si>
    <t>01756::ENSIGN WELL SERVICES INC</t>
  </si>
  <si>
    <t>PPI-00020705</t>
  </si>
  <si>
    <t>Bralexan</t>
  </si>
  <si>
    <t>Alexander</t>
  </si>
  <si>
    <t>Bryan</t>
  </si>
  <si>
    <t>+1 3039173039</t>
  </si>
  <si>
    <t>Bryan@crookedcreekexcavating.com</t>
  </si>
  <si>
    <t>Crooked Creek Excavating</t>
  </si>
  <si>
    <t>818 Boreas Cir</t>
  </si>
  <si>
    <t>Jefferson</t>
  </si>
  <si>
    <t>PPT-106739C4</t>
  </si>
  <si>
    <t>a1p2twk</t>
  </si>
  <si>
    <t>Kettles</t>
  </si>
  <si>
    <t>+1 505 834 0300</t>
  </si>
  <si>
    <t>tkettles@inland-group.com</t>
  </si>
  <si>
    <t>PIP-10328284</t>
  </si>
  <si>
    <t>a2wqjls2</t>
  </si>
  <si>
    <t>Scovel</t>
  </si>
  <si>
    <t>jscovel@transwest.com</t>
  </si>
  <si>
    <t>88499::TRANSWEST TRUCK TRAILER RV</t>
  </si>
  <si>
    <t>PIP-10727193</t>
  </si>
  <si>
    <t>adamvcpinc</t>
  </si>
  <si>
    <t>Vaughn</t>
  </si>
  <si>
    <t>adam@vcpinc.net</t>
  </si>
  <si>
    <t>Vaughn Concrete Products</t>
  </si>
  <si>
    <t>Tucson St.</t>
  </si>
  <si>
    <t>93065::VAUGHN CONCRETE PRODUCTS INC</t>
  </si>
  <si>
    <t>PPT-106740A8</t>
  </si>
  <si>
    <t>davepatel37</t>
  </si>
  <si>
    <t>+1 6096815568</t>
  </si>
  <si>
    <t>dave@nufilusa.com</t>
  </si>
  <si>
    <t>19 Hampshire Drive</t>
  </si>
  <si>
    <t>Plainsboro</t>
  </si>
  <si>
    <t>New Jersey</t>
  </si>
  <si>
    <t>08536</t>
  </si>
  <si>
    <t>PPT-0100887E</t>
  </si>
  <si>
    <t>e250sxa</t>
  </si>
  <si>
    <t>+1 303 739 3152</t>
  </si>
  <si>
    <t>aberle_steve@wagnerequipment.com</t>
  </si>
  <si>
    <t>Vision Link, SOS Web</t>
  </si>
  <si>
    <t>PIP-10702085</t>
  </si>
  <si>
    <t>e250dxt3</t>
  </si>
  <si>
    <t>Dustin</t>
  </si>
  <si>
    <t>thompson_dustin@wagnerequipment.com</t>
  </si>
  <si>
    <t>PIP-10671615</t>
  </si>
  <si>
    <t>sjc_diesel</t>
  </si>
  <si>
    <t>Hayes</t>
  </si>
  <si>
    <t>+1 5055663319</t>
  </si>
  <si>
    <t>hayesj@sanjuancollege.edu</t>
  </si>
  <si>
    <t>San Juan College</t>
  </si>
  <si>
    <t xml:space="preserve">4601 College Blvd </t>
  </si>
  <si>
    <t>77966::SAN JUAN COLLEGE</t>
  </si>
  <si>
    <t>PPT-1073045D</t>
  </si>
  <si>
    <t>beckers</t>
  </si>
  <si>
    <t>Becker</t>
  </si>
  <si>
    <t>+1 9709682318</t>
  </si>
  <si>
    <t>beckers@coppercolorado.com</t>
  </si>
  <si>
    <t>Copper Mountain Inc</t>
  </si>
  <si>
    <t>33183 HIGHWAY 91</t>
  </si>
  <si>
    <t>PB3464</t>
  </si>
  <si>
    <t>80443-3464</t>
  </si>
  <si>
    <t>19987::COPPER MTN RESORT</t>
  </si>
  <si>
    <t>PPS-00010CEA</t>
  </si>
  <si>
    <t>yocamdale</t>
  </si>
  <si>
    <t>Yocam</t>
  </si>
  <si>
    <t>719-980-5107</t>
  </si>
  <si>
    <t>daleyocam@yahoo.com</t>
  </si>
  <si>
    <t>Yocam Pump &amp; Well Supply</t>
  </si>
  <si>
    <t>35600 County Road 215.5</t>
  </si>
  <si>
    <t>99469::YOCAM PUMP &amp; WELL</t>
  </si>
  <si>
    <t>PPT-107306A2</t>
  </si>
  <si>
    <t>e250cbm</t>
  </si>
  <si>
    <t>Manyik</t>
  </si>
  <si>
    <t>Curt</t>
  </si>
  <si>
    <t>Manyik_curtis@wagnerequipment.com</t>
  </si>
  <si>
    <t>employee</t>
  </si>
  <si>
    <t>sos web</t>
  </si>
  <si>
    <t>PPI-00041DE4</t>
  </si>
  <si>
    <t>a5cdr3g</t>
  </si>
  <si>
    <t>Glover</t>
  </si>
  <si>
    <t>Robin</t>
  </si>
  <si>
    <t>+1 915 860 3224</t>
  </si>
  <si>
    <t>robin.glover@doggett.com</t>
  </si>
  <si>
    <t>PIP-10685063</t>
  </si>
  <si>
    <t>threesranch</t>
  </si>
  <si>
    <t>WAKASUGI</t>
  </si>
  <si>
    <t>Cole</t>
  </si>
  <si>
    <t>719-379-3899</t>
  </si>
  <si>
    <t>kcwakasugi@hotmail.com</t>
  </si>
  <si>
    <t>Three S Ranch Inc.</t>
  </si>
  <si>
    <t>P.O. BOX 189</t>
  </si>
  <si>
    <t>BLANCA</t>
  </si>
  <si>
    <t>81123-9710</t>
  </si>
  <si>
    <t>87539::THREE S RANCH INC</t>
  </si>
  <si>
    <t>PPI-00046236</t>
  </si>
  <si>
    <t>idrisali53</t>
  </si>
  <si>
    <t>ALI</t>
  </si>
  <si>
    <t>IDRIS</t>
  </si>
  <si>
    <t>hussain.munniwala@gmail.com</t>
  </si>
  <si>
    <t>STALLION POWER &amp; SAFETY</t>
  </si>
  <si>
    <t>4022 TRANQUIL FOREST</t>
  </si>
  <si>
    <t>PPT-10730E42</t>
  </si>
  <si>
    <t>fiore1</t>
  </si>
  <si>
    <t>Sons</t>
  </si>
  <si>
    <t>Fiore</t>
  </si>
  <si>
    <t xml:space="preserve">&amp; </t>
  </si>
  <si>
    <t>+1 3032107992</t>
  </si>
  <si>
    <t>bwestendorf@fioreandsons.com</t>
  </si>
  <si>
    <t>730 W 62ND AVE</t>
  </si>
  <si>
    <t xml:space="preserve">DENVER, </t>
  </si>
  <si>
    <t>80216-1020</t>
  </si>
  <si>
    <t>yes SIS WEB</t>
  </si>
  <si>
    <t>PPT-10730EC9</t>
  </si>
  <si>
    <t>mitzuit79</t>
  </si>
  <si>
    <t>Medina</t>
  </si>
  <si>
    <t>Carlos</t>
  </si>
  <si>
    <t>Manuel</t>
  </si>
  <si>
    <t>mitzuit@hotmail.com</t>
  </si>
  <si>
    <t>Heavy Construction,Industrial Manufacturing</t>
  </si>
  <si>
    <t>DISEÑO ELECTROMECANICO MORAN</t>
  </si>
  <si>
    <t>recinto portuario</t>
  </si>
  <si>
    <t>coatzacoalcos</t>
  </si>
  <si>
    <t>veracruz</t>
  </si>
  <si>
    <t>MX</t>
  </si>
  <si>
    <t>PPT-01012F64</t>
  </si>
  <si>
    <t>Out of territory (country)</t>
  </si>
  <si>
    <t>dmartin7898</t>
  </si>
  <si>
    <t>Dennis</t>
  </si>
  <si>
    <t>+1 9152427853</t>
  </si>
  <si>
    <t>dmartin7898@gmail.com</t>
  </si>
  <si>
    <t xml:space="preserve">6080 Surety, suite 300 </t>
  </si>
  <si>
    <t>PPT-107311B8</t>
  </si>
  <si>
    <t>mkibel</t>
  </si>
  <si>
    <t>Emerson</t>
  </si>
  <si>
    <t>+1 9709642450</t>
  </si>
  <si>
    <t>remerson@montrosecounty.net</t>
  </si>
  <si>
    <t>Montrose County</t>
  </si>
  <si>
    <t>949 N. 2ND ST.</t>
  </si>
  <si>
    <t xml:space="preserve">sis web </t>
  </si>
  <si>
    <t>61605::MONTROSE COUNTY</t>
  </si>
  <si>
    <t>PPS-000021E9</t>
  </si>
  <si>
    <t>tunderwood</t>
  </si>
  <si>
    <t>Underwood</t>
  </si>
  <si>
    <t>+1 3034350503</t>
  </si>
  <si>
    <t>tunderwood@wwmach.com</t>
  </si>
  <si>
    <t>WORLDWIDE RENTAL SERVICES</t>
  </si>
  <si>
    <t>PPS-00003867</t>
  </si>
  <si>
    <t>april1360</t>
  </si>
  <si>
    <t>TRUBLET DE NERMONT</t>
  </si>
  <si>
    <t>LISA</t>
  </si>
  <si>
    <t>+1 3032614167</t>
  </si>
  <si>
    <t>HYDRAULICA1SUPPLY@LIVE.COM</t>
  </si>
  <si>
    <t>Hydraulic A1 Supply LLC</t>
  </si>
  <si>
    <t>8661 Quail Run Road</t>
  </si>
  <si>
    <t>Watkins</t>
  </si>
  <si>
    <t>45061::HYDRAULIC A1 SUPPLY LLC</t>
  </si>
  <si>
    <t>PPT-01007A7B</t>
  </si>
  <si>
    <t>a2k9djh</t>
  </si>
  <si>
    <t>Hodges</t>
  </si>
  <si>
    <t>daniel.hodges@lonestartruckgroup.com</t>
  </si>
  <si>
    <t>PIP-10586840</t>
  </si>
  <si>
    <t>caccatgoodsam17</t>
  </si>
  <si>
    <t>Chisam</t>
  </si>
  <si>
    <t>dart.trash17@gmail.com</t>
  </si>
  <si>
    <t>QBE</t>
  </si>
  <si>
    <t xml:space="preserve">5619 DTC Pkwy </t>
  </si>
  <si>
    <t>Greenwood Village</t>
  </si>
  <si>
    <t>PPT-107316EB</t>
  </si>
  <si>
    <t>Teagle800</t>
  </si>
  <si>
    <t>Gambrel</t>
  </si>
  <si>
    <t>+1 9703791644</t>
  </si>
  <si>
    <t>970-379-1644</t>
  </si>
  <si>
    <t>teaglexinc@live.com</t>
  </si>
  <si>
    <t>Teagle Excavating Inc</t>
  </si>
  <si>
    <t>126 N. 2ND ST.</t>
  </si>
  <si>
    <t>P.O. BOX 188</t>
  </si>
  <si>
    <t>NEW CASTLE</t>
  </si>
  <si>
    <t>85823::TEAGLE EXCAVATING INC</t>
  </si>
  <si>
    <t>PPI-0007787B</t>
  </si>
  <si>
    <t>a2k9db1</t>
  </si>
  <si>
    <t>Blueeyes</t>
  </si>
  <si>
    <t>Donny</t>
  </si>
  <si>
    <t>donny.blueeyes@lonestartruckgroup.com</t>
  </si>
  <si>
    <t>PIP-10735339</t>
  </si>
  <si>
    <t>awconnell</t>
  </si>
  <si>
    <t>Connell</t>
  </si>
  <si>
    <t>+1 9405774969</t>
  </si>
  <si>
    <t>940-577-4969</t>
  </si>
  <si>
    <t>allen.connell@archrock.com</t>
  </si>
  <si>
    <t>Archrock Services</t>
  </si>
  <si>
    <t>PO BOX 690349</t>
  </si>
  <si>
    <t>#</t>
  </si>
  <si>
    <t>0474942</t>
  </si>
  <si>
    <t>31606::ARCHROCK SERVICES LP,31606a::ARCHROCK SERVICES LP - HOBBS,31606c::ARCHROCK SERVICES LP - BLOOM FIELD,31606d::ARCHROCK SERVICES LP - WINDS OR,31606e::ARCHROCK SERVICES LP - GRAND JCT</t>
  </si>
  <si>
    <t>PPI-00085C31</t>
  </si>
  <si>
    <t>boulderfleet</t>
  </si>
  <si>
    <t>FLEET</t>
  </si>
  <si>
    <t>BOULDER</t>
  </si>
  <si>
    <t>+1 3034413066</t>
  </si>
  <si>
    <t>ROBERTSONR@BOULDERCOLORADO.GOV</t>
  </si>
  <si>
    <t>City of Boulder</t>
  </si>
  <si>
    <t>5064 PEARL</t>
  </si>
  <si>
    <t>COLO</t>
  </si>
  <si>
    <t>08685</t>
  </si>
  <si>
    <t>sisweb</t>
  </si>
  <si>
    <t>08685::CITY OF BOULDER</t>
  </si>
  <si>
    <t>PPT-10731998</t>
  </si>
  <si>
    <t>BPinker01</t>
  </si>
  <si>
    <t>Pinkerton</t>
  </si>
  <si>
    <t>+1 505 486 9609</t>
  </si>
  <si>
    <t>Benjamin.Pinkerton@archrock.com</t>
  </si>
  <si>
    <t>ARCHROCK SERVICES</t>
  </si>
  <si>
    <t>1280 Troy King Road</t>
  </si>
  <si>
    <t>31606::ARCHROCK SERVICES LP</t>
  </si>
  <si>
    <t>PPT-0100E6C0</t>
  </si>
  <si>
    <t>Cwillba01</t>
  </si>
  <si>
    <t>Willbanks</t>
  </si>
  <si>
    <t>+1 5052150961</t>
  </si>
  <si>
    <t>cory.willbanks@archrock.com</t>
  </si>
  <si>
    <t>PPT-0100618E</t>
  </si>
  <si>
    <t>elliotaa</t>
  </si>
  <si>
    <t>Elliott</t>
  </si>
  <si>
    <t>Alfred</t>
  </si>
  <si>
    <t>+1 8326561983</t>
  </si>
  <si>
    <t>832-656-1983</t>
  </si>
  <si>
    <t>ARNOLD.ELLIOTT@EXTERRAN.COM</t>
  </si>
  <si>
    <t>11000 Equity Drive</t>
  </si>
  <si>
    <t>77041-8004</t>
  </si>
  <si>
    <t>PPS-0000A843</t>
  </si>
  <si>
    <t>garrettl89</t>
  </si>
  <si>
    <t>Lewis</t>
  </si>
  <si>
    <t>+1 9706731684</t>
  </si>
  <si>
    <t>garrett.lewis@archrock.com</t>
  </si>
  <si>
    <t>PPT-40001A03</t>
  </si>
  <si>
    <t>Hanover</t>
  </si>
  <si>
    <t>Assunto</t>
  </si>
  <si>
    <t>Lyn</t>
  </si>
  <si>
    <t>+1 2818543000</t>
  </si>
  <si>
    <t>281-854-3000</t>
  </si>
  <si>
    <t>lynda.assunto@archrock.com</t>
  </si>
  <si>
    <t>PPS-0000E9E7</t>
  </si>
  <si>
    <t>hsvalina</t>
  </si>
  <si>
    <t>Wyoming offices</t>
  </si>
  <si>
    <t>Archrock</t>
  </si>
  <si>
    <t>+1 3076826880</t>
  </si>
  <si>
    <t>307-682-6880</t>
  </si>
  <si>
    <t>heidi.svalina@archrock.com</t>
  </si>
  <si>
    <t xml:space="preserve">518 N Highway 14-16 #a </t>
  </si>
  <si>
    <t>Gillette</t>
  </si>
  <si>
    <t>WY</t>
  </si>
  <si>
    <t>invoice</t>
  </si>
  <si>
    <t>PPS-000019F8</t>
  </si>
  <si>
    <t>Jbenson</t>
  </si>
  <si>
    <t>+1 505-599-9903</t>
  </si>
  <si>
    <t>ext 59903</t>
  </si>
  <si>
    <t>jim.benson@archrock.com</t>
  </si>
  <si>
    <t>1280 Troy King Rd</t>
  </si>
  <si>
    <t>87401-3623</t>
  </si>
  <si>
    <t>parts look up, general</t>
  </si>
  <si>
    <t>PPI-00013DC1</t>
  </si>
  <si>
    <t>koethebl</t>
  </si>
  <si>
    <t>Koether</t>
  </si>
  <si>
    <t>505-599-9920</t>
  </si>
  <si>
    <t>bryan.koether@archrock.com</t>
  </si>
  <si>
    <t>3440 Morningstar Drive</t>
  </si>
  <si>
    <t>UY</t>
  </si>
  <si>
    <t>PPS-00004D5B</t>
  </si>
  <si>
    <t>Equipment Manager,Manage PCC Invoice Access,PartStore</t>
  </si>
  <si>
    <t>svalinah</t>
  </si>
  <si>
    <t>Huber</t>
  </si>
  <si>
    <t>+1 3076890743</t>
  </si>
  <si>
    <t>307-689-0743</t>
  </si>
  <si>
    <t>chris.huber@archrock.com</t>
  </si>
  <si>
    <t>4988 n hwy 14-16</t>
  </si>
  <si>
    <t>gillette</t>
  </si>
  <si>
    <t>wy</t>
  </si>
  <si>
    <t>PPS-00004757</t>
  </si>
  <si>
    <t>ZTEXSHOP</t>
  </si>
  <si>
    <t>Terez</t>
  </si>
  <si>
    <t xml:space="preserve">Manny </t>
  </si>
  <si>
    <t>+1 9154976724</t>
  </si>
  <si>
    <t>915-497-6724</t>
  </si>
  <si>
    <t>mterez@ZTEXCONST.COM</t>
  </si>
  <si>
    <t>ZTEX Construction Inc</t>
  </si>
  <si>
    <t>2050 Cherrington St</t>
  </si>
  <si>
    <t>79928-5609</t>
  </si>
  <si>
    <t>YES, updated</t>
  </si>
  <si>
    <t>PPT-1066C18C</t>
  </si>
  <si>
    <t>duranexcavating</t>
  </si>
  <si>
    <t>Upmeyer</t>
  </si>
  <si>
    <t>Justin</t>
  </si>
  <si>
    <t>+1 9705152661</t>
  </si>
  <si>
    <t>justinu@duranexcavating.com</t>
  </si>
  <si>
    <t>Duran Excavation Inc.</t>
  </si>
  <si>
    <t>14332 cr 64 14332 cr 64</t>
  </si>
  <si>
    <t>greeley</t>
  </si>
  <si>
    <t>27376::DURAN EXCAVATING INC</t>
  </si>
  <si>
    <t>PPT-107322DB</t>
  </si>
  <si>
    <t>mattnoel</t>
  </si>
  <si>
    <t>Noel</t>
  </si>
  <si>
    <t>+1 9702616979</t>
  </si>
  <si>
    <t>970-261-6979</t>
  </si>
  <si>
    <t>matt@wcstriegel.com</t>
  </si>
  <si>
    <t>W C STRIEGEL INC</t>
  </si>
  <si>
    <t>PO Box 860</t>
  </si>
  <si>
    <t>Rangely</t>
  </si>
  <si>
    <t>93555::WC STRIEGEL INC</t>
  </si>
  <si>
    <t>PPT-1066D779</t>
  </si>
  <si>
    <t>francoim</t>
  </si>
  <si>
    <t>FRANCO</t>
  </si>
  <si>
    <t>ISRAEL</t>
  </si>
  <si>
    <t>+1 4329348172</t>
  </si>
  <si>
    <t>432-934-8172</t>
  </si>
  <si>
    <t>israel.franco@archrock.com</t>
  </si>
  <si>
    <t xml:space="preserve">9704 W I-20 </t>
  </si>
  <si>
    <t>Midland</t>
  </si>
  <si>
    <t>PPI-000506C0</t>
  </si>
  <si>
    <t>hilander65</t>
  </si>
  <si>
    <t>MacLeod</t>
  </si>
  <si>
    <t>505-884-1515</t>
  </si>
  <si>
    <t>machydraulic@gmail.com</t>
  </si>
  <si>
    <t>MAC Hydraulic &amp; Lubrication</t>
  </si>
  <si>
    <t>3515 B Princeton Dr. NE</t>
  </si>
  <si>
    <t>Albuqueque</t>
  </si>
  <si>
    <t>06461::MAC HYDRAULIC &amp; LUBRICATION</t>
  </si>
  <si>
    <t>PPT-10732C41</t>
  </si>
  <si>
    <t>Greasetoad64</t>
  </si>
  <si>
    <t>DuPuis</t>
  </si>
  <si>
    <t>Stewart</t>
  </si>
  <si>
    <t>+1 303 229 2833</t>
  </si>
  <si>
    <t>303-229-2833</t>
  </si>
  <si>
    <t>daniel.dupuis@kiewit.com</t>
  </si>
  <si>
    <t>9780 Pyramid Ct. Suite 100</t>
  </si>
  <si>
    <t>PPT-10732C2B</t>
  </si>
  <si>
    <t>ozie</t>
  </si>
  <si>
    <t>winter</t>
  </si>
  <si>
    <t>jeff</t>
  </si>
  <si>
    <t>+1 5059755410</t>
  </si>
  <si>
    <t>505-975-5410</t>
  </si>
  <si>
    <t>oziewinter@yahoo.com</t>
  </si>
  <si>
    <t>Coronado Wrecking &amp;amp; Salvage</t>
  </si>
  <si>
    <t>4200 BROADWAY</t>
  </si>
  <si>
    <t>20060::CORONADO WRECKING &amp; SALVAGE</t>
  </si>
  <si>
    <t>PPS-00002772</t>
  </si>
  <si>
    <t>EPSCO1</t>
  </si>
  <si>
    <t>Leach</t>
  </si>
  <si>
    <t>Sandra</t>
  </si>
  <si>
    <t>303-286-1513</t>
  </si>
  <si>
    <t>720-774-1214</t>
  </si>
  <si>
    <t>sleach@emergencypowerservices.com</t>
  </si>
  <si>
    <t>Emergency Power Services Inc</t>
  </si>
  <si>
    <t>4930 Monaco Street</t>
  </si>
  <si>
    <t>30722::EMERGENCY POWER SVCS LLC</t>
  </si>
  <si>
    <t>PPT-107332E1</t>
  </si>
  <si>
    <t>a23qjco</t>
  </si>
  <si>
    <t>OTT</t>
  </si>
  <si>
    <t>JIM</t>
  </si>
  <si>
    <t>jim.ott@transwest.com</t>
  </si>
  <si>
    <t>PIP-10745290</t>
  </si>
  <si>
    <t>cactushill</t>
  </si>
  <si>
    <t>Nelson</t>
  </si>
  <si>
    <t xml:space="preserve">Nels </t>
  </si>
  <si>
    <t>nelsnelson@skybeam.com</t>
  </si>
  <si>
    <t>Cactus Hill Ranch</t>
  </si>
  <si>
    <t>38990 HWY. 257</t>
  </si>
  <si>
    <t>13446::CACTUS HILL RANCH</t>
  </si>
  <si>
    <t>PPT-10733752</t>
  </si>
  <si>
    <t>lobsty</t>
  </si>
  <si>
    <t>keating</t>
  </si>
  <si>
    <t>bob</t>
  </si>
  <si>
    <t>603-431-3170</t>
  </si>
  <si>
    <t>bkeating@littlebaylobster.com</t>
  </si>
  <si>
    <t>Electric Power Generation,General Construction</t>
  </si>
  <si>
    <t>Shafmaster Fleet Services</t>
  </si>
  <si>
    <t>158 shattuck way</t>
  </si>
  <si>
    <t>newington</t>
  </si>
  <si>
    <t>new hampshire</t>
  </si>
  <si>
    <t>03801</t>
  </si>
  <si>
    <t>PPI-000246EE</t>
  </si>
  <si>
    <t>Mattivi</t>
  </si>
  <si>
    <t>+1 303 927 2231</t>
  </si>
  <si>
    <t>jeffrey.a.mattivi@cummins.com</t>
  </si>
  <si>
    <t>CUMMINS OF COLORADO</t>
  </si>
  <si>
    <t>8211 E 96th Ave</t>
  </si>
  <si>
    <t>21710::CUMMINS ROCKY MTN INC</t>
  </si>
  <si>
    <t>PPT-10733877</t>
  </si>
  <si>
    <t>a0bcmr</t>
  </si>
  <si>
    <t>Roat</t>
  </si>
  <si>
    <t>Roatm@rushenterprises.com</t>
  </si>
  <si>
    <t>PIP-10746825</t>
  </si>
  <si>
    <t>femwray</t>
  </si>
  <si>
    <t>Eckhardt</t>
  </si>
  <si>
    <t>970-630-1035</t>
  </si>
  <si>
    <t>jeckhardt@foundationenergy.com</t>
  </si>
  <si>
    <t>Foundation Energy Management</t>
  </si>
  <si>
    <t>36657 Hwy 385</t>
  </si>
  <si>
    <t>PPT-107339F2</t>
  </si>
  <si>
    <t>chavesflood</t>
  </si>
  <si>
    <t>Other</t>
  </si>
  <si>
    <t>Chaves County Flood</t>
  </si>
  <si>
    <t>+1 5756246650</t>
  </si>
  <si>
    <t>vera.carabajal@chavescounty.gov</t>
  </si>
  <si>
    <t>Chaves County Flood Control</t>
  </si>
  <si>
    <t>207 N. Brown Rd</t>
  </si>
  <si>
    <t>15782::CHAVES COUNTY FLOOD CONTROL</t>
  </si>
  <si>
    <t>PPI-00032A48</t>
  </si>
  <si>
    <t>omanparts</t>
  </si>
  <si>
    <t>Sadi</t>
  </si>
  <si>
    <t>Khalid</t>
  </si>
  <si>
    <t>918-773-6210</t>
  </si>
  <si>
    <t>omanparts@gmail.com</t>
  </si>
  <si>
    <t>Shimookh Al Tharmad Trd.Ent.</t>
  </si>
  <si>
    <t>1261 hackberry RD</t>
  </si>
  <si>
    <t>van alstyne</t>
  </si>
  <si>
    <t>PPI-0007D3D3</t>
  </si>
  <si>
    <t>PCC</t>
  </si>
  <si>
    <t>triplestrk</t>
  </si>
  <si>
    <t>Larson</t>
  </si>
  <si>
    <t xml:space="preserve">Patrick </t>
  </si>
  <si>
    <t>+1 5052159730</t>
  </si>
  <si>
    <t>plarson@ssstrucking.com</t>
  </si>
  <si>
    <t>Triple S Trucking Co</t>
  </si>
  <si>
    <t>PO Box 100</t>
  </si>
  <si>
    <t>Aztec</t>
  </si>
  <si>
    <t>89000::TRIPLE S TRUCKING COMPANY</t>
  </si>
  <si>
    <t>PPT-01009DA8</t>
  </si>
  <si>
    <t>treeves</t>
  </si>
  <si>
    <t>Reeves</t>
  </si>
  <si>
    <t>Tim</t>
  </si>
  <si>
    <t>W.</t>
  </si>
  <si>
    <t>+1 5752025965</t>
  </si>
  <si>
    <t>575-202-5965</t>
  </si>
  <si>
    <t>treeves.renegade@outlook.com</t>
  </si>
  <si>
    <t>PO BOX 830</t>
  </si>
  <si>
    <t>FARACRES</t>
  </si>
  <si>
    <t>PPT-10734257</t>
  </si>
  <si>
    <t>mrbults</t>
  </si>
  <si>
    <t>Morton</t>
  </si>
  <si>
    <t>+1 3162993000</t>
  </si>
  <si>
    <t>jason.morton@mrbults.com</t>
  </si>
  <si>
    <t>Mr. Bult's, Inc. - MBI</t>
  </si>
  <si>
    <t>4300 W 37th St. N</t>
  </si>
  <si>
    <t>Wichita</t>
  </si>
  <si>
    <t>PPI-0001A87C</t>
  </si>
  <si>
    <t>j_welding</t>
  </si>
  <si>
    <t>Maxson</t>
  </si>
  <si>
    <t>Nikkole</t>
  </si>
  <si>
    <t>jwelding@dteworld.com</t>
  </si>
  <si>
    <t>Jason's Welding</t>
  </si>
  <si>
    <t>PO BOX 29</t>
  </si>
  <si>
    <t>Baggs</t>
  </si>
  <si>
    <t>WYOMING</t>
  </si>
  <si>
    <t>47345::JASONS WELDING</t>
  </si>
  <si>
    <t>PPT-10734381</t>
  </si>
  <si>
    <t>jcfigart</t>
  </si>
  <si>
    <t>Figart</t>
  </si>
  <si>
    <t>+1 602 329 0261</t>
  </si>
  <si>
    <t>jcfigart@sundt.com</t>
  </si>
  <si>
    <t>SUNDT CONSTRUCTION</t>
  </si>
  <si>
    <t>1903 E. UNIVERSITY</t>
  </si>
  <si>
    <t>PHOENIX</t>
  </si>
  <si>
    <t>PPT-107343CA</t>
  </si>
  <si>
    <t>e250jjv</t>
  </si>
  <si>
    <t>Vos</t>
  </si>
  <si>
    <t>+1 303 378 8306</t>
  </si>
  <si>
    <t>vos_joel@wagnerequipment.com</t>
  </si>
  <si>
    <t>Salesman</t>
  </si>
  <si>
    <t>PPI-0001C853</t>
  </si>
  <si>
    <t>e250rgn</t>
  </si>
  <si>
    <t>Newell</t>
  </si>
  <si>
    <t>newell_rick@wagnerequipment.com</t>
  </si>
  <si>
    <t>PPS-0008074B</t>
  </si>
  <si>
    <t>ottotrk</t>
  </si>
  <si>
    <t>Seal</t>
  </si>
  <si>
    <t xml:space="preserve">Bobby </t>
  </si>
  <si>
    <t>303 319 6989</t>
  </si>
  <si>
    <t>bseal@ottotrucking.com</t>
  </si>
  <si>
    <t>On-Highway Truck,Waste</t>
  </si>
  <si>
    <t>Otto Trucking</t>
  </si>
  <si>
    <t>6091 Brighton Blvd</t>
  </si>
  <si>
    <t xml:space="preserve">Commerce City </t>
  </si>
  <si>
    <t xml:space="preserve">SOS Web, Vision Link, </t>
  </si>
  <si>
    <t>PPT-10734BB3</t>
  </si>
  <si>
    <t>Ronda_Drum</t>
  </si>
  <si>
    <t>Drum</t>
  </si>
  <si>
    <t>Ronda</t>
  </si>
  <si>
    <t>+1 3035152800</t>
  </si>
  <si>
    <t>Ronda.Drum@libertyfrac.com</t>
  </si>
  <si>
    <t>Liberty Oilfield Services</t>
  </si>
  <si>
    <t xml:space="preserve">950 17th st </t>
  </si>
  <si>
    <t>PPT-10734C44</t>
  </si>
  <si>
    <t>travis_glass</t>
  </si>
  <si>
    <t>Glass</t>
  </si>
  <si>
    <t>Travis.Glass@libertyfrac.com</t>
  </si>
  <si>
    <t>950 17th st</t>
  </si>
  <si>
    <t>PPT-10734C5F</t>
  </si>
  <si>
    <t>AnnetteJ</t>
  </si>
  <si>
    <t>Nesky</t>
  </si>
  <si>
    <t>Annette</t>
  </si>
  <si>
    <t>+1 2313429169</t>
  </si>
  <si>
    <t>231-342-9169</t>
  </si>
  <si>
    <t>ajacobson@ngcsi.com</t>
  </si>
  <si>
    <t>Natural Gas Compression Systems, Inc</t>
  </si>
  <si>
    <t>3690 COUNTY RD 491</t>
  </si>
  <si>
    <t>LEWISTON</t>
  </si>
  <si>
    <t>MICHIGAN</t>
  </si>
  <si>
    <t>PPS-00000B21</t>
  </si>
  <si>
    <t>e250kwy</t>
  </si>
  <si>
    <t>Voyles</t>
  </si>
  <si>
    <t>Kerry</t>
  </si>
  <si>
    <t>voyles_kerry@wagnerequipment.com</t>
  </si>
  <si>
    <t>PPS-0009B589</t>
  </si>
  <si>
    <t>sandiapartsplus</t>
  </si>
  <si>
    <t>PLUS</t>
  </si>
  <si>
    <t>+1 5058457107</t>
  </si>
  <si>
    <t>BWWEIDN@SANDIA.GOV</t>
  </si>
  <si>
    <t>Parts Plus</t>
  </si>
  <si>
    <t>5900 OFFICE BLVD NE</t>
  </si>
  <si>
    <t>Need parts put in willcall</t>
  </si>
  <si>
    <t>67723A</t>
  </si>
  <si>
    <t>67723::PARTS PLUS OF NEW MEXICO</t>
  </si>
  <si>
    <t>PPT-0101494D</t>
  </si>
  <si>
    <t>bhudson</t>
  </si>
  <si>
    <t>Hudson</t>
  </si>
  <si>
    <t>+1 5053683040</t>
  </si>
  <si>
    <t>shopparts@navajo.net</t>
  </si>
  <si>
    <t>Navajo Engineering &amp; Construction</t>
  </si>
  <si>
    <t xml:space="preserve">1 Uranium Blvd </t>
  </si>
  <si>
    <t>Shiprock</t>
  </si>
  <si>
    <t>64320::NAVAJO ENGINEERING &amp; CONSTRU CTION AUTHORITY</t>
  </si>
  <si>
    <t>PPT-107352B0</t>
  </si>
  <si>
    <t>e250clt</t>
  </si>
  <si>
    <t>Thiel</t>
  </si>
  <si>
    <t>Cathy</t>
  </si>
  <si>
    <t>thiel_cathy@wagnerequipment.com</t>
  </si>
  <si>
    <t>PPI-000766F3</t>
  </si>
  <si>
    <t>WCCwagner</t>
  </si>
  <si>
    <t>Moreland</t>
  </si>
  <si>
    <t>West</t>
  </si>
  <si>
    <t>+1 7804205889</t>
  </si>
  <si>
    <t>westmoreland@PSIP.com</t>
  </si>
  <si>
    <t>Westmoreland Coal Company</t>
  </si>
  <si>
    <t>10123 99 Steet</t>
  </si>
  <si>
    <t>Edmonton</t>
  </si>
  <si>
    <t>Alberta</t>
  </si>
  <si>
    <t>T5J3H1</t>
  </si>
  <si>
    <t>78213::WESTMORELAND SAN JUAN MINING LLC</t>
  </si>
  <si>
    <t>PPT-10735C58</t>
  </si>
  <si>
    <t>e250pjb</t>
  </si>
  <si>
    <t>BORER</t>
  </si>
  <si>
    <t>+1 303 229 3639</t>
  </si>
  <si>
    <t>borer_pete@wagnerequipment.com</t>
  </si>
  <si>
    <t>i am a wagner salesman</t>
  </si>
  <si>
    <t>PPS-00094C19</t>
  </si>
  <si>
    <t>e250alh</t>
  </si>
  <si>
    <t>Hammer</t>
  </si>
  <si>
    <t>+1 719 600 1026</t>
  </si>
  <si>
    <t>hammer_austin@wagnerequipment.com</t>
  </si>
  <si>
    <t>COS Branch</t>
  </si>
  <si>
    <t>PIP-10757193</t>
  </si>
  <si>
    <t>e250gmm</t>
  </si>
  <si>
    <t>Mann</t>
  </si>
  <si>
    <t>+1 505 938 2817</t>
  </si>
  <si>
    <t>mann_greg@wagnerequipment.com</t>
  </si>
  <si>
    <t>vl</t>
  </si>
  <si>
    <t>PPS-00073A5A</t>
  </si>
  <si>
    <t>e250glr</t>
  </si>
  <si>
    <t>Rogers</t>
  </si>
  <si>
    <t>Glen</t>
  </si>
  <si>
    <t>rogers_glen@wagnerequipment.com</t>
  </si>
  <si>
    <t>Wagner Employee</t>
  </si>
  <si>
    <t>Wagner Employee Portal.</t>
  </si>
  <si>
    <t>PPI-000225F2</t>
  </si>
  <si>
    <t>e250res</t>
  </si>
  <si>
    <t>Shop</t>
  </si>
  <si>
    <t>Rental</t>
  </si>
  <si>
    <t>rentalshop@wagnerequipment.com</t>
  </si>
  <si>
    <t>Wagner Employee portal</t>
  </si>
  <si>
    <t>PPS-0009DFA9</t>
  </si>
  <si>
    <t>dkutzer1</t>
  </si>
  <si>
    <t>Kutzer</t>
  </si>
  <si>
    <t>+1 3074721208</t>
  </si>
  <si>
    <t>dkutzer@propakenergy.com</t>
  </si>
  <si>
    <t>Propak Systems Ltd</t>
  </si>
  <si>
    <t>2080 Fairgrounds Road Suite 9</t>
  </si>
  <si>
    <t>Casper</t>
  </si>
  <si>
    <t>70480::PROPAK ENERGY SVC USA INC</t>
  </si>
  <si>
    <t>PPT-10735FF8</t>
  </si>
  <si>
    <t>e250pgp</t>
  </si>
  <si>
    <t>Pacino</t>
  </si>
  <si>
    <t>pacino_phil@wagnerequipment.com</t>
  </si>
  <si>
    <t>Internal account update requested for SOS Web - Dale Wensinger</t>
  </si>
  <si>
    <t>PPI-00011CA5</t>
  </si>
  <si>
    <t>e350sag</t>
  </si>
  <si>
    <t>Grove</t>
  </si>
  <si>
    <t>grove_Scott@wagnerequipment.com</t>
  </si>
  <si>
    <t>PIP-10457449</t>
  </si>
  <si>
    <t>e250czf</t>
  </si>
  <si>
    <t>forrest_charles@wagnerequipment.com</t>
  </si>
  <si>
    <t>PPI-000223AB</t>
  </si>
  <si>
    <t>dudekta</t>
  </si>
  <si>
    <t>Dudek</t>
  </si>
  <si>
    <t>+1 309 494 0309</t>
  </si>
  <si>
    <t>+1 630 4179414</t>
  </si>
  <si>
    <t>Dudek_Timothy_A@cat.com</t>
  </si>
  <si>
    <t>Agriculture,Electric Power Generation</t>
  </si>
  <si>
    <t>CAT INC.,CORPORATE OFFICES</t>
  </si>
  <si>
    <t>PPS-00285EC7</t>
  </si>
  <si>
    <t>HendersonMill</t>
  </si>
  <si>
    <t>Potts</t>
  </si>
  <si>
    <t>+1 7209423523</t>
  </si>
  <si>
    <t>greg_potts@fmi.com</t>
  </si>
  <si>
    <t>19302 County Road 3</t>
  </si>
  <si>
    <t>Parshall</t>
  </si>
  <si>
    <t>Yes 22193</t>
  </si>
  <si>
    <t>PPI-00045887</t>
  </si>
  <si>
    <t>MTABONE</t>
  </si>
  <si>
    <t>TABONE</t>
  </si>
  <si>
    <t xml:space="preserve">MANNY </t>
  </si>
  <si>
    <t>FRANCIS</t>
  </si>
  <si>
    <t>+1 4806221092</t>
  </si>
  <si>
    <t>480 622 1092</t>
  </si>
  <si>
    <t>mtabone@rummelconstruction.com</t>
  </si>
  <si>
    <t>SCOTTSDALE</t>
  </si>
  <si>
    <t>PPT-0101170D</t>
  </si>
  <si>
    <t>pml</t>
  </si>
  <si>
    <t>Olden, Jr.</t>
  </si>
  <si>
    <t>pinemartenlogging@yahoo.com</t>
  </si>
  <si>
    <t>Pine Marten Logging</t>
  </si>
  <si>
    <t>P.O. BOX 4636</t>
  </si>
  <si>
    <t>EAGEL</t>
  </si>
  <si>
    <t>66150::PINE MARTEN LOGGING LLC</t>
  </si>
  <si>
    <t>PPS-00009F3D</t>
  </si>
  <si>
    <t>gej36096</t>
  </si>
  <si>
    <t>Stan</t>
  </si>
  <si>
    <t>+1 7199649826</t>
  </si>
  <si>
    <t>millerstan@gejohnson.com</t>
  </si>
  <si>
    <t>G.E. Johnson</t>
  </si>
  <si>
    <t>25 N. Cascade Ave, #400</t>
  </si>
  <si>
    <t xml:space="preserve">Colorado Springs </t>
  </si>
  <si>
    <t>36096::G E JOHNSON CONSTRUCTION CO</t>
  </si>
  <si>
    <t>PPT-10736835</t>
  </si>
  <si>
    <t>HALLMACHINE</t>
  </si>
  <si>
    <t>+1 5758871143</t>
  </si>
  <si>
    <t>bill_waters@hallmachine.com</t>
  </si>
  <si>
    <t>Hall Machine &amp; Supply Co</t>
  </si>
  <si>
    <t>102 WEST MERMOD</t>
  </si>
  <si>
    <t>41123::HALL MACHINE &amp; WELDING CO</t>
  </si>
  <si>
    <t>PPT-107368B5</t>
  </si>
  <si>
    <t>WSMaterials</t>
  </si>
  <si>
    <t>Boyer</t>
  </si>
  <si>
    <t>dboyer@ws-concrete.com</t>
  </si>
  <si>
    <t>WESTERN SLOPE MATERIALS</t>
  </si>
  <si>
    <t>PO BOX 1000</t>
  </si>
  <si>
    <t>AGGREGATE DIVISION</t>
  </si>
  <si>
    <t xml:space="preserve">Carbondale </t>
  </si>
  <si>
    <t>yes, sis web</t>
  </si>
  <si>
    <t>95689::WESTERN SLOPE MATERIAL LLC</t>
  </si>
  <si>
    <t>PPT-10736940</t>
  </si>
  <si>
    <t>slickspotfm</t>
  </si>
  <si>
    <t>Lapp</t>
  </si>
  <si>
    <t>+1 9708671931</t>
  </si>
  <si>
    <t>mike.slickspot@gmail.com</t>
  </si>
  <si>
    <t>Slick Spot Farm / Truck Svc</t>
  </si>
  <si>
    <t xml:space="preserve">17525 US Highway 34 </t>
  </si>
  <si>
    <t>80701-4116</t>
  </si>
  <si>
    <t>92716::SLICK SPOT FARM/TRK SVC</t>
  </si>
  <si>
    <t>PPT-10736C3D</t>
  </si>
  <si>
    <t>arogers22</t>
  </si>
  <si>
    <t>Chandler</t>
  </si>
  <si>
    <t>+1 5759370024</t>
  </si>
  <si>
    <t>arogers22@hotmail.com</t>
  </si>
  <si>
    <t>CHANDLER BUILDERS INC.</t>
  </si>
  <si>
    <t>PO Box 1345</t>
  </si>
  <si>
    <t>Ruidoso</t>
  </si>
  <si>
    <t>15350::CHANDLER BUILDERS INC</t>
  </si>
  <si>
    <t>PPT-10736C77</t>
  </si>
  <si>
    <t>davemyers</t>
  </si>
  <si>
    <t>Myers</t>
  </si>
  <si>
    <t>+1 3039684415</t>
  </si>
  <si>
    <t>dave.myers@kelleytruckinginc.com</t>
  </si>
  <si>
    <t>PPT-10736E22</t>
  </si>
  <si>
    <t>e250amq</t>
  </si>
  <si>
    <t>Quirk</t>
  </si>
  <si>
    <t>+3 303 7393000</t>
  </si>
  <si>
    <t>andrewquirk@wagnerequipment.com</t>
  </si>
  <si>
    <t>PPS-00075C43</t>
  </si>
  <si>
    <t>bcpierce</t>
  </si>
  <si>
    <t>PIERCE</t>
  </si>
  <si>
    <t>BART</t>
  </si>
  <si>
    <t>+1 9708566800</t>
  </si>
  <si>
    <t>bcpierce@deltacounty.com</t>
  </si>
  <si>
    <t>Delta County</t>
  </si>
  <si>
    <t>2544 S. GRANDMESA DR.</t>
  </si>
  <si>
    <t>CEDAREDGE</t>
  </si>
  <si>
    <t>25266::DELTA COUNTY R &amp; B</t>
  </si>
  <si>
    <t>PPT-10737078</t>
  </si>
  <si>
    <t>e250bxb2</t>
  </si>
  <si>
    <t>Barrett</t>
  </si>
  <si>
    <t>barrett_brandon@wagnerequipment.com</t>
  </si>
  <si>
    <t>PIP-10632977</t>
  </si>
  <si>
    <t>a117jrl</t>
  </si>
  <si>
    <t>Kilber</t>
  </si>
  <si>
    <t>+1 9703539700</t>
  </si>
  <si>
    <t>jason.kilber@mhc.com</t>
  </si>
  <si>
    <t>PPT-0100E88D</t>
  </si>
  <si>
    <t>DiamondEx</t>
  </si>
  <si>
    <t>Snow</t>
  </si>
  <si>
    <t>+1 3039907585</t>
  </si>
  <si>
    <t>robert@diamondexcavating.com</t>
  </si>
  <si>
    <t>Diamond Excavating, Inc.</t>
  </si>
  <si>
    <t>5940 W. 59TH AVE.</t>
  </si>
  <si>
    <t>26177::DIAMOND EXCAVATING INC</t>
  </si>
  <si>
    <t>PPT-01010CC1</t>
  </si>
  <si>
    <t>a0bamjm1</t>
  </si>
  <si>
    <t>Montoya</t>
  </si>
  <si>
    <t>montoyam@rushenterprises.com</t>
  </si>
  <si>
    <t>PIP-10768930</t>
  </si>
  <si>
    <t>e250ms8</t>
  </si>
  <si>
    <t>Shop8</t>
  </si>
  <si>
    <t>Main</t>
  </si>
  <si>
    <t>ssmith@wagnerequipment.com</t>
  </si>
  <si>
    <t>sos web setup</t>
  </si>
  <si>
    <t>PPS-0006EBE8</t>
  </si>
  <si>
    <t>CLC_SHOP</t>
  </si>
  <si>
    <t>Naeger</t>
  </si>
  <si>
    <t>Andre</t>
  </si>
  <si>
    <t>anaeger@petelien.com</t>
  </si>
  <si>
    <t>Colorado Lien</t>
  </si>
  <si>
    <t>16230 N. US Hwy. 287</t>
  </si>
  <si>
    <t xml:space="preserve">Laporte </t>
  </si>
  <si>
    <t>Would you like to have your online transactions automatically invoice your Wagner account?</t>
  </si>
  <si>
    <t>18406::PETE LIEN &amp; SONS</t>
  </si>
  <si>
    <t>PPT-01100A6F</t>
  </si>
  <si>
    <t>barnoneequip</t>
  </si>
  <si>
    <t>Kuempel</t>
  </si>
  <si>
    <t>+1 5124978782</t>
  </si>
  <si>
    <t>512-497-8782</t>
  </si>
  <si>
    <t>jeff@tekrock.com</t>
  </si>
  <si>
    <t>BAR NONE EQUIPMENT</t>
  </si>
  <si>
    <t>104 HESTER HOLLOW</t>
  </si>
  <si>
    <t>Georgetown</t>
  </si>
  <si>
    <t>PPI-00011B43</t>
  </si>
  <si>
    <t>WILLCAT</t>
  </si>
  <si>
    <t>Beebe III</t>
  </si>
  <si>
    <t>Morris</t>
  </si>
  <si>
    <t>970-210-9529</t>
  </si>
  <si>
    <t>970-216-2055</t>
  </si>
  <si>
    <t>morris.beebeiii@williams.com</t>
  </si>
  <si>
    <t>WILLIAMS FIELD SERVICES</t>
  </si>
  <si>
    <t>81635-9715</t>
  </si>
  <si>
    <t>06580</t>
  </si>
  <si>
    <t>06580::WILLIAMS FIELD SVCS CO LLC</t>
  </si>
  <si>
    <t>PPT-10668722</t>
  </si>
  <si>
    <t>e250mih</t>
  </si>
  <si>
    <t>+1 719 2502264</t>
  </si>
  <si>
    <t>henderson_mike@wagnerequipment.com</t>
  </si>
  <si>
    <t>PPI-00011032</t>
  </si>
  <si>
    <t>a13rms1</t>
  </si>
  <si>
    <t>Stoll</t>
  </si>
  <si>
    <t>mhcparts30@mhctruck.com</t>
  </si>
  <si>
    <t>a13r</t>
  </si>
  <si>
    <t>PIP-10775385</t>
  </si>
  <si>
    <t>rickw58</t>
  </si>
  <si>
    <t>+1 3039023610</t>
  </si>
  <si>
    <t>303-902-3610</t>
  </si>
  <si>
    <t>rickw@asphaltspecialties.com</t>
  </si>
  <si>
    <t>7321 E. 88TH AVE., STE. 100</t>
  </si>
  <si>
    <t>03667</t>
  </si>
  <si>
    <t>PPT-107386A9</t>
  </si>
  <si>
    <t>tyroneb</t>
  </si>
  <si>
    <t>BROWN</t>
  </si>
  <si>
    <t>TYRONE</t>
  </si>
  <si>
    <t>+1 505 975 5902</t>
  </si>
  <si>
    <t>505-975-5902</t>
  </si>
  <si>
    <t>tyrone.brown@kiewit.com</t>
  </si>
  <si>
    <t>89661::KIEWIT NM,89704::KIEWIT NM,89704ah::KIEWIT NEW MEXICO #3299,89704bc::KIEWIT NM #102183</t>
  </si>
  <si>
    <t>PPS-0000DB0F</t>
  </si>
  <si>
    <t>Equipment Manager,Manage PCC Invoice Access,PartStore,SOS Services Online,SOS Services Web</t>
  </si>
  <si>
    <t>Agerexcavating</t>
  </si>
  <si>
    <t>Ager</t>
  </si>
  <si>
    <t>+1 7196833378</t>
  </si>
  <si>
    <t>agerexcavating@elpasotel.net</t>
  </si>
  <si>
    <t>Ager Excavating</t>
  </si>
  <si>
    <t>955 Slocum Rd.</t>
  </si>
  <si>
    <t>02024</t>
  </si>
  <si>
    <t>02024::AGER EXCAVATING INC</t>
  </si>
  <si>
    <t>PPT-10738809</t>
  </si>
  <si>
    <t>scodig</t>
  </si>
  <si>
    <t>WRIGHTSMAN</t>
  </si>
  <si>
    <t>SCOTT</t>
  </si>
  <si>
    <t>swrightsman1@gmail.com</t>
  </si>
  <si>
    <t>Wrightsman Trenching Inc</t>
  </si>
  <si>
    <t xml:space="preserve">2140 Shiloh Dr. </t>
  </si>
  <si>
    <t>Castle Rock</t>
  </si>
  <si>
    <t>97230::WRIGHTSMAN TRENCHING</t>
  </si>
  <si>
    <t>PPT-10738A54</t>
  </si>
  <si>
    <t>e250slf</t>
  </si>
  <si>
    <t>French</t>
  </si>
  <si>
    <t>Sherry</t>
  </si>
  <si>
    <t>s_french@wagnerequipment.com</t>
  </si>
  <si>
    <t>PPS-000964C8</t>
  </si>
  <si>
    <t>mxpmccormick</t>
  </si>
  <si>
    <t>mccormick</t>
  </si>
  <si>
    <t>+1 7193485383</t>
  </si>
  <si>
    <t>gcpllc@centurytel.net</t>
  </si>
  <si>
    <t>McCormick Excavation &amp; Paving, L.L.C.</t>
  </si>
  <si>
    <t>30887 highway 24</t>
  </si>
  <si>
    <t>stratton</t>
  </si>
  <si>
    <t>37839::MCCORMICK EXC &amp; PAVING LLC</t>
  </si>
  <si>
    <t>PPT-01103EE2</t>
  </si>
  <si>
    <t>jplaisted2016</t>
  </si>
  <si>
    <t>Plaisted</t>
  </si>
  <si>
    <t>Jeremiah</t>
  </si>
  <si>
    <t>+1 7196894134</t>
  </si>
  <si>
    <t>jeremiah.plaisted@newmont.com</t>
  </si>
  <si>
    <t>Newmont Mining Corp. - Cripple Creek &amp; Victor Gold Mine</t>
  </si>
  <si>
    <t>PO Box 191</t>
  </si>
  <si>
    <t>21070::CRIPPLE CRK VICTOR GOLD MIN</t>
  </si>
  <si>
    <t>PPT-10738E2A</t>
  </si>
  <si>
    <t>lcardenas2016</t>
  </si>
  <si>
    <t>Cardenas</t>
  </si>
  <si>
    <t>Louis</t>
  </si>
  <si>
    <t>louis.cardenas@newmont.com</t>
  </si>
  <si>
    <t>PPT-10738E2E</t>
  </si>
  <si>
    <t>gabercrombie2016</t>
  </si>
  <si>
    <t>Abercrombie</t>
  </si>
  <si>
    <t>Grant</t>
  </si>
  <si>
    <t>+1 7196894144</t>
  </si>
  <si>
    <t>grant.abercrombie@newmont.com</t>
  </si>
  <si>
    <t>PPT-10738E4C</t>
  </si>
  <si>
    <t>wtexcavating</t>
  </si>
  <si>
    <t>spencer</t>
  </si>
  <si>
    <t>jake</t>
  </si>
  <si>
    <t>+1 7203143517</t>
  </si>
  <si>
    <t>wtxjake@gmail.com</t>
  </si>
  <si>
    <t>WT Excavating</t>
  </si>
  <si>
    <t xml:space="preserve">959 N Greeley Ave </t>
  </si>
  <si>
    <t>Johnstown</t>
  </si>
  <si>
    <t>80534-8909</t>
  </si>
  <si>
    <t>96459::WT EXCAVATING LLC</t>
  </si>
  <si>
    <t>PPT-10738F05</t>
  </si>
  <si>
    <t>a2s8bls</t>
  </si>
  <si>
    <t>Sampson</t>
  </si>
  <si>
    <t>+1 505 223 5325</t>
  </si>
  <si>
    <t>PIP-10780230</t>
  </si>
  <si>
    <t>a2s8cam</t>
  </si>
  <si>
    <t>May</t>
  </si>
  <si>
    <t>Cindy</t>
  </si>
  <si>
    <t>cindy.may@summittruckgroup.com</t>
  </si>
  <si>
    <t>PIP-10780228</t>
  </si>
  <si>
    <t>a5kgv2g</t>
  </si>
  <si>
    <t>george</t>
  </si>
  <si>
    <t>vince</t>
  </si>
  <si>
    <t>vincent.george@summittruckgroup.com</t>
  </si>
  <si>
    <t>ROBERTS TRUCK CENTER OF FARMINGTON</t>
  </si>
  <si>
    <t>82785a</t>
  </si>
  <si>
    <t>83098::ROBERTS TRUCK CENTER OF NM L LC</t>
  </si>
  <si>
    <t>PIP-10773817</t>
  </si>
  <si>
    <t>A5KGJCN</t>
  </si>
  <si>
    <t>Nordstrum</t>
  </si>
  <si>
    <t>Jeff.nordstrum@robertstruck.com</t>
  </si>
  <si>
    <t>PPI-0007440F</t>
  </si>
  <si>
    <t>bbryan</t>
  </si>
  <si>
    <t>Billy</t>
  </si>
  <si>
    <t>+1 5757062906</t>
  </si>
  <si>
    <t>575-706-2906</t>
  </si>
  <si>
    <t>bbryan@axip.com</t>
  </si>
  <si>
    <t>Axip Energy Svcs LP</t>
  </si>
  <si>
    <t>5010 National Parks Hwy.</t>
  </si>
  <si>
    <t>5010 National Parks Hwy</t>
  </si>
  <si>
    <t>92676::AXIP ENERGY SERVICES LP</t>
  </si>
  <si>
    <t>PPT-10739040</t>
  </si>
  <si>
    <t>nickhogan</t>
  </si>
  <si>
    <t>Hogan</t>
  </si>
  <si>
    <t>+1 9703814559</t>
  </si>
  <si>
    <t>nick@jdentwindsor.com</t>
  </si>
  <si>
    <t>JD Enterprises Incorporated</t>
  </si>
  <si>
    <t>9535 Eastman PK DR</t>
  </si>
  <si>
    <t>Windsor</t>
  </si>
  <si>
    <t>47494::JD ENTERPRISES</t>
  </si>
  <si>
    <t>PPT-107395A7</t>
  </si>
  <si>
    <t>capitalreman123</t>
  </si>
  <si>
    <t>Byrne</t>
  </si>
  <si>
    <t>+1 7205190464</t>
  </si>
  <si>
    <t>brian@capitalremanexchange.com</t>
  </si>
  <si>
    <t>Capital Reman Exchange</t>
  </si>
  <si>
    <t xml:space="preserve">665 E. 70th Ave #4 </t>
  </si>
  <si>
    <t>14005::CAPITAL REMAN EXCHANGE</t>
  </si>
  <si>
    <t>PPT-1073962E</t>
  </si>
  <si>
    <t>bwtrans</t>
  </si>
  <si>
    <t>stephen</t>
  </si>
  <si>
    <t>+1 8145901360</t>
  </si>
  <si>
    <t>blackwolftrans@yahoo.com</t>
  </si>
  <si>
    <t>Black Wolf Transportation</t>
  </si>
  <si>
    <t xml:space="preserve">206 Van Ness St </t>
  </si>
  <si>
    <t>Sykesville</t>
  </si>
  <si>
    <t>PA</t>
  </si>
  <si>
    <t>15865-1158</t>
  </si>
  <si>
    <t>PPI-0007BB66</t>
  </si>
  <si>
    <t>e250txr</t>
  </si>
  <si>
    <t>Roths</t>
  </si>
  <si>
    <t>Tina</t>
  </si>
  <si>
    <t>roths_tina@wagnerequipment.com</t>
  </si>
  <si>
    <t>PPS-000B41AA</t>
  </si>
  <si>
    <t>a13rbrv</t>
  </si>
  <si>
    <t>vigil</t>
  </si>
  <si>
    <t>bernard</t>
  </si>
  <si>
    <t>Bernard.vigil@mhc.com</t>
  </si>
  <si>
    <t>PIP-10667787</t>
  </si>
  <si>
    <t>NWRSW1</t>
  </si>
  <si>
    <t>Daugherty</t>
  </si>
  <si>
    <t>+1 5058703706</t>
  </si>
  <si>
    <t>steve@nwnmrswa.com</t>
  </si>
  <si>
    <t>Northwest New Mexico Regional Solid Waste</t>
  </si>
  <si>
    <t>101 Red Mesa Bluffs Dr</t>
  </si>
  <si>
    <t>Thoreau</t>
  </si>
  <si>
    <t>64885::NORTHWEST NM REG SOLID WASTE</t>
  </si>
  <si>
    <t>PPT-1073A0CB</t>
  </si>
  <si>
    <t>sccm14</t>
  </si>
  <si>
    <t>+1 7193924207</t>
  </si>
  <si>
    <t>rscott@schmidtco.co</t>
  </si>
  <si>
    <t>2635 Delta Dr</t>
  </si>
  <si>
    <t>PPT-1073A180</t>
  </si>
  <si>
    <t>e250krp</t>
  </si>
  <si>
    <t>PROTZ</t>
  </si>
  <si>
    <t>Kelly</t>
  </si>
  <si>
    <t>protz_kelly@wagnerequipment.com</t>
  </si>
  <si>
    <t>PPS-000ADA5D</t>
  </si>
  <si>
    <t>sccm15</t>
  </si>
  <si>
    <t>Reul</t>
  </si>
  <si>
    <t>Eberhard</t>
  </si>
  <si>
    <t>+1 7194992541</t>
  </si>
  <si>
    <t>ereul@schmidtconstr.com</t>
  </si>
  <si>
    <t>PPT-1073A1B8</t>
  </si>
  <si>
    <t>jchau87</t>
  </si>
  <si>
    <t>Chau</t>
  </si>
  <si>
    <t>+1 719 355 6557</t>
  </si>
  <si>
    <t>719-355-6557</t>
  </si>
  <si>
    <t>jchau@fmi.com</t>
  </si>
  <si>
    <t>FREEPORT - MCMORAN</t>
  </si>
  <si>
    <t>Hwy 91-Fremont Pass</t>
  </si>
  <si>
    <t>PPT-1073A39D</t>
  </si>
  <si>
    <t>a0bamjm</t>
  </si>
  <si>
    <t>MITCHELL</t>
  </si>
  <si>
    <t>MIKE</t>
  </si>
  <si>
    <t>MITCHELLM1@RUSHENTERPRISES.COM</t>
  </si>
  <si>
    <t>PIP-10687959</t>
  </si>
  <si>
    <t>a0batwk</t>
  </si>
  <si>
    <t>KREGER</t>
  </si>
  <si>
    <t>TIM</t>
  </si>
  <si>
    <t>KREGERT@RUSHENTERPRISES.COM</t>
  </si>
  <si>
    <t>PIP-10726198</t>
  </si>
  <si>
    <t>a0bawal</t>
  </si>
  <si>
    <t>LOPEZ</t>
  </si>
  <si>
    <t>WALTER</t>
  </si>
  <si>
    <t>LOPEZW@RUSHENTERPRISES.COM</t>
  </si>
  <si>
    <t>PIP-10684477</t>
  </si>
  <si>
    <t>kdonarheim</t>
  </si>
  <si>
    <t>Lujan</t>
  </si>
  <si>
    <t>Nikki</t>
  </si>
  <si>
    <t>+1 5058863410</t>
  </si>
  <si>
    <t>nicolel@tillerycars.com</t>
  </si>
  <si>
    <t>Tillery Chevrolet GMC Inc</t>
  </si>
  <si>
    <t>PO Box 609</t>
  </si>
  <si>
    <t>1400 US Rte 66 W</t>
  </si>
  <si>
    <t>87670::TILLERY CHEVROLET GMC INC</t>
  </si>
  <si>
    <t>PPT-1073A670</t>
  </si>
  <si>
    <t>e250dbr</t>
  </si>
  <si>
    <t>Richards</t>
  </si>
  <si>
    <t>Richards_darren@wagnerequipment.com</t>
  </si>
  <si>
    <t xml:space="preserve">sos web, vision link </t>
  </si>
  <si>
    <t>sos web  vision link only Mike</t>
  </si>
  <si>
    <t>PPI-0002809F</t>
  </si>
  <si>
    <t>jameylloyd</t>
  </si>
  <si>
    <t>Lloyd</t>
  </si>
  <si>
    <t>Jamey</t>
  </si>
  <si>
    <t>+1 3039610702</t>
  </si>
  <si>
    <t>jlloyd@parkeronline.org</t>
  </si>
  <si>
    <t>Town of Parker</t>
  </si>
  <si>
    <t xml:space="preserve">20120 Mainstreet </t>
  </si>
  <si>
    <t>67625::TOWN OF PARKER</t>
  </si>
  <si>
    <t>PPT-1073A785</t>
  </si>
  <si>
    <t>a0baaas</t>
  </si>
  <si>
    <t>STRINGER</t>
  </si>
  <si>
    <t>ANDREW</t>
  </si>
  <si>
    <t>+1 303 291 6383</t>
  </si>
  <si>
    <t>STRINGERA@RUSHENTERPRISES.COM</t>
  </si>
  <si>
    <t>PIP-10792103</t>
  </si>
  <si>
    <t>jgcmobile</t>
  </si>
  <si>
    <t>Jarzynka</t>
  </si>
  <si>
    <t>970-531-0148</t>
  </si>
  <si>
    <t>jarzynka.repair@gmail.com</t>
  </si>
  <si>
    <t>J G C MOBILE REPAIR</t>
  </si>
  <si>
    <t xml:space="preserve">PO BOX 3253 </t>
  </si>
  <si>
    <t>Winter Park</t>
  </si>
  <si>
    <t>47588::JGC MOBILE REPAIR LLC</t>
  </si>
  <si>
    <t>PPT-1073A91D</t>
  </si>
  <si>
    <t>a5bcbwr</t>
  </si>
  <si>
    <t>Ruether</t>
  </si>
  <si>
    <t>bob.ruether@mhc.com</t>
  </si>
  <si>
    <t>MHC KENWORTH - HOBBS</t>
  </si>
  <si>
    <t>PIP-10686632</t>
  </si>
  <si>
    <t>kenoverby</t>
  </si>
  <si>
    <t>Power Team</t>
  </si>
  <si>
    <t>California</t>
  </si>
  <si>
    <t xml:space="preserve">William </t>
  </si>
  <si>
    <t>+1 4246458192</t>
  </si>
  <si>
    <t>424-645-8192</t>
  </si>
  <si>
    <t>Austin.meador@ftr.com</t>
  </si>
  <si>
    <t>Frontier Communications</t>
  </si>
  <si>
    <t>2001 Broadway</t>
  </si>
  <si>
    <t>Santa Monica</t>
  </si>
  <si>
    <t>sos web access</t>
  </si>
  <si>
    <t>PPT-1073AB4B</t>
  </si>
  <si>
    <t>robrojas</t>
  </si>
  <si>
    <t>Rojas</t>
  </si>
  <si>
    <t xml:space="preserve">ROB </t>
  </si>
  <si>
    <t>+1 5628228845</t>
  </si>
  <si>
    <t>robert.rojas@ftr.com</t>
  </si>
  <si>
    <t>1505 E. Enterprise</t>
  </si>
  <si>
    <t>San Bernardino</t>
  </si>
  <si>
    <t>PPT-1073AB4E</t>
  </si>
  <si>
    <t>lowmacd</t>
  </si>
  <si>
    <t>Lowman</t>
  </si>
  <si>
    <t>Campbell</t>
  </si>
  <si>
    <t>D.</t>
  </si>
  <si>
    <t>+1 919 777 2104</t>
  </si>
  <si>
    <t>+1 919 247 5124</t>
  </si>
  <si>
    <t>Lowman_Campbell_D@cat.com</t>
  </si>
  <si>
    <t>PIP-10597396</t>
  </si>
  <si>
    <t>a1ukjm1</t>
  </si>
  <si>
    <t>Mota</t>
  </si>
  <si>
    <t>Jamie</t>
  </si>
  <si>
    <t>+1 915 775 6380</t>
  </si>
  <si>
    <t>motaj1@rushenterprises.com</t>
  </si>
  <si>
    <t>PIP-10800328</t>
  </si>
  <si>
    <t>mesacounty</t>
  </si>
  <si>
    <t>+1 9702441819</t>
  </si>
  <si>
    <t>eric.brown@mesacounty.us</t>
  </si>
  <si>
    <t>MESA COUNTY</t>
  </si>
  <si>
    <t xml:space="preserve">971B Coffman Road </t>
  </si>
  <si>
    <t>Whitewater</t>
  </si>
  <si>
    <t>59355::MESA COUNTY WASTE MANAGEMENT</t>
  </si>
  <si>
    <t>PPT-1073AFC9</t>
  </si>
  <si>
    <t>dlconstruction</t>
  </si>
  <si>
    <t>Lana</t>
  </si>
  <si>
    <t>+1 970 565 2087</t>
  </si>
  <si>
    <t>davew@frontier.net</t>
  </si>
  <si>
    <t>DAVE AND LANA WATERS INC</t>
  </si>
  <si>
    <t>PO Box 991</t>
  </si>
  <si>
    <t>24474::DAVE &amp; LANA WATERS INC</t>
  </si>
  <si>
    <t>PPI-0007D9CC</t>
  </si>
  <si>
    <t>wccishop</t>
  </si>
  <si>
    <t xml:space="preserve">Austin </t>
  </si>
  <si>
    <t>+1 3033287070</t>
  </si>
  <si>
    <t>AKLWCCI@gmail.com</t>
  </si>
  <si>
    <t>Western Concrete Inc.</t>
  </si>
  <si>
    <t>3401 Quebec St</t>
  </si>
  <si>
    <t>Ste 9105</t>
  </si>
  <si>
    <t>95225::WESTERN CONCRETE INC</t>
  </si>
  <si>
    <t>PPT-01020648</t>
  </si>
  <si>
    <t>tcope1</t>
  </si>
  <si>
    <t>Cope</t>
  </si>
  <si>
    <t>+1 5052152467</t>
  </si>
  <si>
    <t>tom@copecsi.com</t>
  </si>
  <si>
    <t>Cope Comression Services</t>
  </si>
  <si>
    <t>PO BOX 1372</t>
  </si>
  <si>
    <t>FLORA VISTA</t>
  </si>
  <si>
    <t>54930::COPE COMPRESSION SERVICES</t>
  </si>
  <si>
    <t>PPT-10732778</t>
  </si>
  <si>
    <t>e250jzh</t>
  </si>
  <si>
    <t>Harsh</t>
  </si>
  <si>
    <t>JR</t>
  </si>
  <si>
    <t>+1 970 215 9924</t>
  </si>
  <si>
    <t>harsh_jr@wagnerequipment.com</t>
  </si>
  <si>
    <t>Internal User</t>
  </si>
  <si>
    <t>PPI-00034CEA</t>
  </si>
  <si>
    <t>calvinpbes2013</t>
  </si>
  <si>
    <t>Poindexter</t>
  </si>
  <si>
    <t>Calvin</t>
  </si>
  <si>
    <t>J.</t>
  </si>
  <si>
    <t>+1 4327702619</t>
  </si>
  <si>
    <t>432-770-2619</t>
  </si>
  <si>
    <t>calvin@halocs.us</t>
  </si>
  <si>
    <t>Allied Compression, LLC</t>
  </si>
  <si>
    <t>2711 West Hillmont</t>
  </si>
  <si>
    <t>66846::PERMIAN BASIN EQUIPMENT &amp; SU PPLY</t>
  </si>
  <si>
    <t>PPT-4000BA68</t>
  </si>
  <si>
    <t>a1rmjnl</t>
  </si>
  <si>
    <t>Lopez</t>
  </si>
  <si>
    <t>Julio.lopez@tntxtruck.com</t>
  </si>
  <si>
    <t>02349</t>
  </si>
  <si>
    <t>PIP-10789770</t>
  </si>
  <si>
    <t>a1rmjlg</t>
  </si>
  <si>
    <t>Joey</t>
  </si>
  <si>
    <t>jguevara@lonestartruckgroup.com</t>
  </si>
  <si>
    <t>A1RM</t>
  </si>
  <si>
    <t>PIP-10802249</t>
  </si>
  <si>
    <t>waynewagner</t>
  </si>
  <si>
    <t>+1 9706292966</t>
  </si>
  <si>
    <t>waynewagner2011@hotmail.com</t>
  </si>
  <si>
    <t>Diversified Welding and Fabrication</t>
  </si>
  <si>
    <t>83008 W. HWY. 40</t>
  </si>
  <si>
    <t>craig</t>
  </si>
  <si>
    <t>24288::DIVERSIFIED WELDING &amp; FABRIC ATION</t>
  </si>
  <si>
    <t>PPT-1073BC3C</t>
  </si>
  <si>
    <t>KCorpBigTom</t>
  </si>
  <si>
    <t>Big</t>
  </si>
  <si>
    <t>+1 402 938 4300</t>
  </si>
  <si>
    <t>kiewit123@PSIP.com</t>
  </si>
  <si>
    <t>51607W</t>
  </si>
  <si>
    <t>51607w::KIEWIT INFR #103174</t>
  </si>
  <si>
    <t>PPT-1073BDCB</t>
  </si>
  <si>
    <t>e350rlg</t>
  </si>
  <si>
    <t>Greer</t>
  </si>
  <si>
    <t>Greer_russell@wagnerequipment.com</t>
  </si>
  <si>
    <t>PPI-00004466</t>
  </si>
  <si>
    <t>e351lc</t>
  </si>
  <si>
    <t>Clawson</t>
  </si>
  <si>
    <t>Leo</t>
  </si>
  <si>
    <t>Clawson_Leo@wagnerequipment.com</t>
  </si>
  <si>
    <t>PPI-0000FFE2</t>
  </si>
  <si>
    <t>cginm7916</t>
  </si>
  <si>
    <t>Maniscalco</t>
  </si>
  <si>
    <t>+1 5053623165</t>
  </si>
  <si>
    <t>anthony@cginm.com</t>
  </si>
  <si>
    <t>Custom Grading</t>
  </si>
  <si>
    <t>7916 RANCHITOS LP</t>
  </si>
  <si>
    <t>21900::CUSTOM GRADING</t>
  </si>
  <si>
    <t>PPT-1073CD0C</t>
  </si>
  <si>
    <t>wadealldredge</t>
  </si>
  <si>
    <t>Alldredge</t>
  </si>
  <si>
    <t>+1 5055982269</t>
  </si>
  <si>
    <t>wade.alldredge@westmoreland.com</t>
  </si>
  <si>
    <t>PO Box 561</t>
  </si>
  <si>
    <t>Oil Analysis</t>
  </si>
  <si>
    <t>PPI-000618F9</t>
  </si>
  <si>
    <t>a13rjmm1</t>
  </si>
  <si>
    <t>mayer</t>
  </si>
  <si>
    <t>jamie</t>
  </si>
  <si>
    <t>jamie.mayer@mhctruck.com</t>
  </si>
  <si>
    <t>PIP-10724428</t>
  </si>
  <si>
    <t>crdande</t>
  </si>
  <si>
    <t>anderson</t>
  </si>
  <si>
    <t>charles</t>
  </si>
  <si>
    <t>+1 9707128667</t>
  </si>
  <si>
    <t>charlesa@willowcreekcompanies.com</t>
  </si>
  <si>
    <t>Willow Creek LLC</t>
  </si>
  <si>
    <t xml:space="preserve">28485 Highway 6 24 </t>
  </si>
  <si>
    <t>96949::WILLOW CREEK LLC - COLORADO</t>
  </si>
  <si>
    <t>PPT-1073D3D4</t>
  </si>
  <si>
    <t>kirstatter</t>
  </si>
  <si>
    <t xml:space="preserve">kirstatter </t>
  </si>
  <si>
    <t>ash</t>
  </si>
  <si>
    <t>+1 1111111111</t>
  </si>
  <si>
    <t>ashley.kirstatter@united-gj.com</t>
  </si>
  <si>
    <t>2350 S 1900 W. Ste 200</t>
  </si>
  <si>
    <t>Ogden</t>
  </si>
  <si>
    <t>91674::UNITED COMPANIES</t>
  </si>
  <si>
    <t>PPT-1073D5BC</t>
  </si>
  <si>
    <t>e250mxg</t>
  </si>
  <si>
    <t>+1 303 898 4459</t>
  </si>
  <si>
    <t>glen_mike@wagnerequipment.com</t>
  </si>
  <si>
    <t>PPS-0006B7CC</t>
  </si>
  <si>
    <t>PartStore,SIS2.0 Web - Service Information,SOS Services Web</t>
  </si>
  <si>
    <t>e250mxq</t>
  </si>
  <si>
    <t>Quiroz</t>
  </si>
  <si>
    <t>Quiroz_mario@sitechrockymtn.com</t>
  </si>
  <si>
    <t>PIP-10246750</t>
  </si>
  <si>
    <t>fnfinc</t>
  </si>
  <si>
    <t>Steele</t>
  </si>
  <si>
    <t>Angie</t>
  </si>
  <si>
    <t>+1 4802296877</t>
  </si>
  <si>
    <t>asteele@fnfinc.com</t>
  </si>
  <si>
    <t>General Construction,Heavy Construction,Paving &amp; Compaction</t>
  </si>
  <si>
    <t>F.N.F. Construction, Inc.</t>
  </si>
  <si>
    <t>115 South 48th street</t>
  </si>
  <si>
    <t>Tempe</t>
  </si>
  <si>
    <t>34605::F N F CONSTRUCTION INC</t>
  </si>
  <si>
    <t>PPI-0003024B</t>
  </si>
  <si>
    <t>Ken_Stewart</t>
  </si>
  <si>
    <t>kstewart@fioreandsons.com</t>
  </si>
  <si>
    <t xml:space="preserve">730 W 62nd Ave, </t>
  </si>
  <si>
    <t>PPT-1074DD86</t>
  </si>
  <si>
    <t>a1p2pgd</t>
  </si>
  <si>
    <t>Diwayan</t>
  </si>
  <si>
    <t>+1 505 884 0300  x46119</t>
  </si>
  <si>
    <t>pdiwayan@inland-group.com</t>
  </si>
  <si>
    <t>A1P2</t>
  </si>
  <si>
    <t>PIP-10607833</t>
  </si>
  <si>
    <t>Tommy62074</t>
  </si>
  <si>
    <t>estrada</t>
  </si>
  <si>
    <t>tommy</t>
  </si>
  <si>
    <t>apple3000@live.com</t>
  </si>
  <si>
    <t>P.O. BOX 25109</t>
  </si>
  <si>
    <t>85002-5109</t>
  </si>
  <si>
    <t>PPT-1074E122</t>
  </si>
  <si>
    <t>k_higginbotham</t>
  </si>
  <si>
    <t>Higginbotham</t>
  </si>
  <si>
    <t>+1 7205244885</t>
  </si>
  <si>
    <t>kurt@solidrockexcavation.com</t>
  </si>
  <si>
    <t>Solid Rock Excavation LLC</t>
  </si>
  <si>
    <t>10004 DRANSFELDT UNIT B</t>
  </si>
  <si>
    <t>80394::SOLID ROCK EXCAVATION LLC</t>
  </si>
  <si>
    <t>PPT-1074E45C</t>
  </si>
  <si>
    <t>RMDS970</t>
  </si>
  <si>
    <t>SALES@GOTDIESELPOWER.COM</t>
  </si>
  <si>
    <t>Rocky Mountain Diesel Services</t>
  </si>
  <si>
    <t>150 E. 18th St.</t>
  </si>
  <si>
    <t>PPT-1074E548</t>
  </si>
  <si>
    <t>hudickshop</t>
  </si>
  <si>
    <t>+1 720 633 4853</t>
  </si>
  <si>
    <t>adam.williams@heicivil.com</t>
  </si>
  <si>
    <t>HEI CIVIL</t>
  </si>
  <si>
    <t>5460 montana vista way</t>
  </si>
  <si>
    <t xml:space="preserve">Castle rock </t>
  </si>
  <si>
    <t>44615p</t>
  </si>
  <si>
    <t>44615p::HUDICK EXCAVATING INC</t>
  </si>
  <si>
    <t>PPT-1074F0AD</t>
  </si>
  <si>
    <t>igormarianas</t>
  </si>
  <si>
    <t>SANDULEAC</t>
  </si>
  <si>
    <t>IGOR</t>
  </si>
  <si>
    <t>igorsand@msn.com</t>
  </si>
  <si>
    <t>IGOR SANDULEAC</t>
  </si>
  <si>
    <t>16104 ne119 Street</t>
  </si>
  <si>
    <t>Brush Prairie</t>
  </si>
  <si>
    <t>PPT-107346C4</t>
  </si>
  <si>
    <t>sedgwick</t>
  </si>
  <si>
    <t>Hansen</t>
  </si>
  <si>
    <t>+1 9705200262</t>
  </si>
  <si>
    <t>970-520-0262</t>
  </si>
  <si>
    <t>scroadbridge@gmail.com</t>
  </si>
  <si>
    <t>Sedgwick County Rd &amp; Bridge</t>
  </si>
  <si>
    <t>223 South Cedar</t>
  </si>
  <si>
    <t>Julesburg</t>
  </si>
  <si>
    <t>78520::SEDGWICK COUNTY ROAD &amp; BRIDG</t>
  </si>
  <si>
    <t>PPS-000149C2</t>
  </si>
  <si>
    <t>lucerop64</t>
  </si>
  <si>
    <t xml:space="preserve">SFSWMA </t>
  </si>
  <si>
    <t>+1 5052318764</t>
  </si>
  <si>
    <t>505-231-8764</t>
  </si>
  <si>
    <t>RTAPIA@SFSWMA.ORG</t>
  </si>
  <si>
    <t xml:space="preserve">Santa Fe Solid Wastes Managment Agency </t>
  </si>
  <si>
    <t>PO BOX 6189</t>
  </si>
  <si>
    <t>149 WILDLIFE WAY</t>
  </si>
  <si>
    <t>SANTA FE</t>
  </si>
  <si>
    <t>77959::SANTA FE SOLID WASTE MGT AGE</t>
  </si>
  <si>
    <t>PPT-0110271B</t>
  </si>
  <si>
    <t>rngcontracting</t>
  </si>
  <si>
    <t>Gabbett</t>
  </si>
  <si>
    <t>970-729-0430</t>
  </si>
  <si>
    <t>rngcontr1@mindspring.com</t>
  </si>
  <si>
    <t>RNG Contracting</t>
  </si>
  <si>
    <t>1360 Z 42 Road</t>
  </si>
  <si>
    <t>P.O. Box 730</t>
  </si>
  <si>
    <t>Norwood</t>
  </si>
  <si>
    <t>72631::RNG CONTRACTING INC</t>
  </si>
  <si>
    <t>PPS-00000611</t>
  </si>
  <si>
    <t>cwilguess</t>
  </si>
  <si>
    <t>wilguess</t>
  </si>
  <si>
    <t>+1 5759373810</t>
  </si>
  <si>
    <t>cwilguess@dignpave.com</t>
  </si>
  <si>
    <t>11781 hwy 180 east</t>
  </si>
  <si>
    <t>silver city</t>
  </si>
  <si>
    <t>PPT-1074FB1B</t>
  </si>
  <si>
    <t>rgrenfell2016</t>
  </si>
  <si>
    <t>Grenfell</t>
  </si>
  <si>
    <t>richard.grenfell@newmont.com</t>
  </si>
  <si>
    <t>PPT-1074FD4A</t>
  </si>
  <si>
    <t>tima01</t>
  </si>
  <si>
    <t>+1 9708243211</t>
  </si>
  <si>
    <t>talexander@moffatcounty.net</t>
  </si>
  <si>
    <t>Moffat County</t>
  </si>
  <si>
    <t>822 E. 1ST ST.</t>
  </si>
  <si>
    <t>P.O. BOX 667</t>
  </si>
  <si>
    <t>61038::MOFFAT COUNTY</t>
  </si>
  <si>
    <t>PPT-1074FE28</t>
  </si>
  <si>
    <t>pateconcrete</t>
  </si>
  <si>
    <t>Pate</t>
  </si>
  <si>
    <t>+1 3034197334</t>
  </si>
  <si>
    <t>rpate@pateconcreteinc.com</t>
  </si>
  <si>
    <t>Pate Concrete Contractors</t>
  </si>
  <si>
    <t>67774::PATE CONCRETE CONTRACTORS</t>
  </si>
  <si>
    <t>PPT-1074FE5B</t>
  </si>
  <si>
    <t>houskaauto</t>
  </si>
  <si>
    <t>+1 9704820156</t>
  </si>
  <si>
    <t>vduncan@houskaautomotive.com</t>
  </si>
  <si>
    <t>Houska Automotive</t>
  </si>
  <si>
    <t xml:space="preserve">2133 Brightwater Dr </t>
  </si>
  <si>
    <t>44530::HOUSKA AUTOMOTIVE SVCS INC</t>
  </si>
  <si>
    <t>PPT-10750456</t>
  </si>
  <si>
    <t>socorroisd</t>
  </si>
  <si>
    <t>Marti</t>
  </si>
  <si>
    <t>Rudi</t>
  </si>
  <si>
    <t>+1 9709370631</t>
  </si>
  <si>
    <t>rmarti36@sisd.net</t>
  </si>
  <si>
    <t>Socorro Independent School</t>
  </si>
  <si>
    <t>12460 Rojas</t>
  </si>
  <si>
    <t>80335::SOCORRO INDEPENDENT SCHOOL</t>
  </si>
  <si>
    <t>PPT-010019A8</t>
  </si>
  <si>
    <t>Ivanscat</t>
  </si>
  <si>
    <t>anthonyenterprz@msn.com</t>
  </si>
  <si>
    <t>Anthony Enterprises Inc</t>
  </si>
  <si>
    <t>17925 Appaloosa Rd</t>
  </si>
  <si>
    <t>Monument</t>
  </si>
  <si>
    <t>03015</t>
  </si>
  <si>
    <t>03015::IVAN D ANTHONY</t>
  </si>
  <si>
    <t>PPT-10750450</t>
  </si>
  <si>
    <t>superwrench</t>
  </si>
  <si>
    <t>+1 7856433436</t>
  </si>
  <si>
    <t>785-643-3436</t>
  </si>
  <si>
    <t>adamatco19@hotmail.com</t>
  </si>
  <si>
    <t>Box 701</t>
  </si>
  <si>
    <t>PPI-00085974</t>
  </si>
  <si>
    <t>a13rnrp</t>
  </si>
  <si>
    <t>Peterson</t>
  </si>
  <si>
    <t>gino.clementi@mhctruck.com</t>
  </si>
  <si>
    <t>PIP-10828579</t>
  </si>
  <si>
    <t>AJMADRID1</t>
  </si>
  <si>
    <t>+1 5755748105</t>
  </si>
  <si>
    <t>575-574-8105</t>
  </si>
  <si>
    <t>amadrid@fmi.com</t>
  </si>
  <si>
    <t>99 Santa Rita Mine Road</t>
  </si>
  <si>
    <t>Bayard</t>
  </si>
  <si>
    <t>PPT-10666B33</t>
  </si>
  <si>
    <t>snowwhite62</t>
  </si>
  <si>
    <t>Mckenzie</t>
  </si>
  <si>
    <t>emmett</t>
  </si>
  <si>
    <t>+1 3035888776</t>
  </si>
  <si>
    <t>connie@sitesourcecam.com</t>
  </si>
  <si>
    <t>SITE SOURCE CAM</t>
  </si>
  <si>
    <t>9457 S University Blvd Ste 326</t>
  </si>
  <si>
    <t>Highlands Ranch</t>
  </si>
  <si>
    <t>79814::SITE SOURCE CAM</t>
  </si>
  <si>
    <t>PPT-010147D2</t>
  </si>
  <si>
    <t>e250pns</t>
  </si>
  <si>
    <t>Simones</t>
  </si>
  <si>
    <t>Simones_Paul@wagnerequipment.com</t>
  </si>
  <si>
    <t>PPI-0001BA16</t>
  </si>
  <si>
    <t>sorterconst</t>
  </si>
  <si>
    <t>mansfield</t>
  </si>
  <si>
    <t>+1 9702421436</t>
  </si>
  <si>
    <t>shop@sorterdigs.com</t>
  </si>
  <si>
    <t>Sorter Construction</t>
  </si>
  <si>
    <t xml:space="preserve">2802 hwy 50 </t>
  </si>
  <si>
    <t>80474::SORTER CONST INC</t>
  </si>
  <si>
    <t>PPT-1075113A</t>
  </si>
  <si>
    <t>ijimenez1</t>
  </si>
  <si>
    <t>Jimenez</t>
  </si>
  <si>
    <t>ijimenez1@fmi.com</t>
  </si>
  <si>
    <t>99 Santa rita mine rd</t>
  </si>
  <si>
    <t>17855::FREEPORT-MCMORAN INC</t>
  </si>
  <si>
    <t>PPT-1075129B</t>
  </si>
  <si>
    <t>Republicb2bwagner</t>
  </si>
  <si>
    <t>Services</t>
  </si>
  <si>
    <t>Republic</t>
  </si>
  <si>
    <t>+1 3033715115</t>
  </si>
  <si>
    <t>republicservices@catb2b.com</t>
  </si>
  <si>
    <t>REPUBLIC SERVICES, INC.</t>
  </si>
  <si>
    <t>54290a::REPUBLIC SERVICES INC</t>
  </si>
  <si>
    <t>PPT-107516A1</t>
  </si>
  <si>
    <t>e250ded</t>
  </si>
  <si>
    <t>daniel_david@wagnerequipment.com</t>
  </si>
  <si>
    <t>PPS-0007BB1A</t>
  </si>
  <si>
    <t>jannian</t>
  </si>
  <si>
    <t>Jannicelli</t>
  </si>
  <si>
    <t>Angelia</t>
  </si>
  <si>
    <t>PPT-10751745</t>
  </si>
  <si>
    <t>sccm17</t>
  </si>
  <si>
    <t>wlankford@schmidtconstr.com</t>
  </si>
  <si>
    <t>PPT-107517A9</t>
  </si>
  <si>
    <t>e250rrd</t>
  </si>
  <si>
    <t>DEVEREAUX</t>
  </si>
  <si>
    <t>+1 303 739 3146</t>
  </si>
  <si>
    <t>Devereaux_Ron_R@wagnerequipment.com</t>
  </si>
  <si>
    <t>PPS-0009E18B</t>
  </si>
  <si>
    <t>e250mxg1</t>
  </si>
  <si>
    <t>Gossett</t>
  </si>
  <si>
    <t>Mary</t>
  </si>
  <si>
    <t>+1 303 739 8143</t>
  </si>
  <si>
    <t>gossett_mary@wagnerequipment.com</t>
  </si>
  <si>
    <t>PIP-10542032</t>
  </si>
  <si>
    <t>mptrusdle</t>
  </si>
  <si>
    <t>Trusdle</t>
  </si>
  <si>
    <t>+1 7193856658</t>
  </si>
  <si>
    <t>michael.trusdle@serco-na.com</t>
  </si>
  <si>
    <t>404 W Fontanero St</t>
  </si>
  <si>
    <t>PPT-10751FCF</t>
  </si>
  <si>
    <t>stephensmouse1</t>
  </si>
  <si>
    <t>Smouse</t>
  </si>
  <si>
    <t>Stephen</t>
  </si>
  <si>
    <t>stephen@tlsnm.com</t>
  </si>
  <si>
    <t>TRUE LINE SERVICES INC</t>
  </si>
  <si>
    <t>32 jerome rd</t>
  </si>
  <si>
    <t>los lunas</t>
  </si>
  <si>
    <t>89383::TRUE LINE SERVICES INC,u89383::TRUE LINE SERVICES INC</t>
  </si>
  <si>
    <t>PPT-10752440</t>
  </si>
  <si>
    <t>jmontoya73</t>
  </si>
  <si>
    <t>montoya</t>
  </si>
  <si>
    <t xml:space="preserve">joseph </t>
  </si>
  <si>
    <t>+1 5059910272</t>
  </si>
  <si>
    <t>joseph@franklinsearthmoving.com</t>
  </si>
  <si>
    <t>Franklins Earthmoving</t>
  </si>
  <si>
    <t>700 industrial</t>
  </si>
  <si>
    <t>albquerque</t>
  </si>
  <si>
    <t>34972::FRANKLINS EARTHMOVING INC</t>
  </si>
  <si>
    <t>PPT-10752592</t>
  </si>
  <si>
    <t>a5c1bp</t>
  </si>
  <si>
    <t>Zschiesche</t>
  </si>
  <si>
    <t>Brittany</t>
  </si>
  <si>
    <t>+1 830 302 5942</t>
  </si>
  <si>
    <t>ZchiescheB@RushEnterprises.com</t>
  </si>
  <si>
    <t>RUSH TRUCK CENTER, EFFINGHAM</t>
  </si>
  <si>
    <t>PIP-10664053</t>
  </si>
  <si>
    <t>jamiej69</t>
  </si>
  <si>
    <t>+1 575 762 4407</t>
  </si>
  <si>
    <t>jamie@kbarnett.com</t>
  </si>
  <si>
    <t>K BARNETT &amp; SONS, INC.</t>
  </si>
  <si>
    <t>2405 W. 7TH STREET</t>
  </si>
  <si>
    <t>06649::K BARNETT &amp; SONS</t>
  </si>
  <si>
    <t>PPS-00002F1C</t>
  </si>
  <si>
    <t>a5bcpja</t>
  </si>
  <si>
    <t>Aguilar</t>
  </si>
  <si>
    <t>peter.aguilar@mhc.com</t>
  </si>
  <si>
    <t>PIP-10833462</t>
  </si>
  <si>
    <t>stone</t>
  </si>
  <si>
    <t>Buschman</t>
  </si>
  <si>
    <t>+1 3039137262</t>
  </si>
  <si>
    <t>frank.buschman@martinmarietta.com</t>
  </si>
  <si>
    <t>Albert Frei &amp; Sons</t>
  </si>
  <si>
    <t>11521 BRIGHTON RD.</t>
  </si>
  <si>
    <t>35042::MARTIN MARIETTA MATERIALS IN C</t>
  </si>
  <si>
    <t>PPS-00000591</t>
  </si>
  <si>
    <t>e250cxv2</t>
  </si>
  <si>
    <t>Villers</t>
  </si>
  <si>
    <t>Colby</t>
  </si>
  <si>
    <t>villers_colby@wagnerequipment.com</t>
  </si>
  <si>
    <t>93722::WAGNER RENTS INC</t>
  </si>
  <si>
    <t>PIP-10688752</t>
  </si>
  <si>
    <t>philhancock</t>
  </si>
  <si>
    <t>Hancock</t>
  </si>
  <si>
    <t>+1 9709781753</t>
  </si>
  <si>
    <t>phil@mmexcavation.com</t>
  </si>
  <si>
    <t>PPT-10752E57</t>
  </si>
  <si>
    <t>enrik</t>
  </si>
  <si>
    <t>BORIACK</t>
  </si>
  <si>
    <t>JARED</t>
  </si>
  <si>
    <t>lozano</t>
  </si>
  <si>
    <t>+1 9797162308</t>
  </si>
  <si>
    <t>979 716 2308</t>
  </si>
  <si>
    <t>jared.boriack@pumpco.cc</t>
  </si>
  <si>
    <t>Heavy Construction,Oil &amp; Gas,Pipeline</t>
  </si>
  <si>
    <t>Pumpco Inc</t>
  </si>
  <si>
    <t xml:space="preserve">PO Box 742 </t>
  </si>
  <si>
    <t>Giddings</t>
  </si>
  <si>
    <t>78942-0742</t>
  </si>
  <si>
    <t>70690::PUMPCO INC</t>
  </si>
  <si>
    <t>PPI-0000DE6E</t>
  </si>
  <si>
    <t>chevyguy_123</t>
  </si>
  <si>
    <t>Glasgow</t>
  </si>
  <si>
    <t>+1 9702386095</t>
  </si>
  <si>
    <t>dglasgow@robertsx.com</t>
  </si>
  <si>
    <t>Roberts Excavation Corp</t>
  </si>
  <si>
    <t>1801 1st street</t>
  </si>
  <si>
    <t>Berthoud</t>
  </si>
  <si>
    <t>Needing to order parts</t>
  </si>
  <si>
    <t>74723::ROBERTS EXCAVATION CORP</t>
  </si>
  <si>
    <t>PPT-0110001E</t>
  </si>
  <si>
    <t>a78jdl</t>
  </si>
  <si>
    <t>Levine</t>
  </si>
  <si>
    <t>dlevine@mctrux.com</t>
  </si>
  <si>
    <t>PIP-10702716</t>
  </si>
  <si>
    <t>a960tjr</t>
  </si>
  <si>
    <t>Rodriquez</t>
  </si>
  <si>
    <t>Teofilo</t>
  </si>
  <si>
    <t>+57 57692215</t>
  </si>
  <si>
    <t>PIP-10832217</t>
  </si>
  <si>
    <t>e250jth</t>
  </si>
  <si>
    <t>Haddox</t>
  </si>
  <si>
    <t>+1 970 242 2834  x3812</t>
  </si>
  <si>
    <t>+1 970 2607182</t>
  </si>
  <si>
    <t>haddox_jon@wagnerequipment.com</t>
  </si>
  <si>
    <t>PPS-000897C0</t>
  </si>
  <si>
    <t>gilbarragan</t>
  </si>
  <si>
    <t>Barragan</t>
  </si>
  <si>
    <t>Gil</t>
  </si>
  <si>
    <t>+1 7194953621</t>
  </si>
  <si>
    <t>gil.barragan@remonks.com</t>
  </si>
  <si>
    <t>RE Monks Construction Co.</t>
  </si>
  <si>
    <t>8355 VOLLMER RD.</t>
  </si>
  <si>
    <t>80936-5579</t>
  </si>
  <si>
    <t>72551::R E MONKS CONST CO LLC</t>
  </si>
  <si>
    <t>PPT-10753E10</t>
  </si>
  <si>
    <t>mattnelsen</t>
  </si>
  <si>
    <t>Nelsen</t>
  </si>
  <si>
    <t>matt.nelsen@remonks.com</t>
  </si>
  <si>
    <t>PPT-10753E17</t>
  </si>
  <si>
    <t>kaplanhudick</t>
  </si>
  <si>
    <t>Kaplan</t>
  </si>
  <si>
    <t>+1 7206333173</t>
  </si>
  <si>
    <t>james.kaplan@heicivil.com</t>
  </si>
  <si>
    <t>HEI Civil</t>
  </si>
  <si>
    <t>5460 MONTANA VISTA</t>
  </si>
  <si>
    <t>PPT-10753D8C</t>
  </si>
  <si>
    <t>ronkelley</t>
  </si>
  <si>
    <t>ron.kelley@remonks.com</t>
  </si>
  <si>
    <t>PPT-10753E1B</t>
  </si>
  <si>
    <t>willtrout30</t>
  </si>
  <si>
    <t>vine</t>
  </si>
  <si>
    <t>eric</t>
  </si>
  <si>
    <t>+1 3033567013</t>
  </si>
  <si>
    <t>eric.vine@aggregate-us.com</t>
  </si>
  <si>
    <t xml:space="preserve">9009 Quince St Ste B </t>
  </si>
  <si>
    <t>80640-8142</t>
  </si>
  <si>
    <t>PPT-10753D12</t>
  </si>
  <si>
    <t>timwilkerson</t>
  </si>
  <si>
    <t>Wilkerson</t>
  </si>
  <si>
    <t>tim.wilkerson@remonks.com</t>
  </si>
  <si>
    <t>PPT-10753E18</t>
  </si>
  <si>
    <t>bearcapital1</t>
  </si>
  <si>
    <t>Forsythe</t>
  </si>
  <si>
    <t>+1 3036182360</t>
  </si>
  <si>
    <t>jgode@wagnerequipment.com</t>
  </si>
  <si>
    <t>Bear Excavating / Bear Capital Ventures</t>
  </si>
  <si>
    <t xml:space="preserve">PO BOX 933 </t>
  </si>
  <si>
    <t>Conifer</t>
  </si>
  <si>
    <t>06822::BEAR EXCAVATING</t>
  </si>
  <si>
    <t>PPT-10753F24</t>
  </si>
  <si>
    <t>aaronplumley</t>
  </si>
  <si>
    <t>Plumley</t>
  </si>
  <si>
    <t>aplumley@fioreandsons.com</t>
  </si>
  <si>
    <t>PPT-1075441F</t>
  </si>
  <si>
    <t>larrygertson</t>
  </si>
  <si>
    <t>Gertson</t>
  </si>
  <si>
    <t>Larry</t>
  </si>
  <si>
    <t>+1 3032105416</t>
  </si>
  <si>
    <t>lgertson@fioreandsons.com</t>
  </si>
  <si>
    <t xml:space="preserve">730 W 62nd Ave </t>
  </si>
  <si>
    <t>PPT-10754446</t>
  </si>
  <si>
    <t>jefftolosky</t>
  </si>
  <si>
    <t>Tolosky</t>
  </si>
  <si>
    <t>jtolosky@fioreandsons.com</t>
  </si>
  <si>
    <t>PPT-10754434</t>
  </si>
  <si>
    <t>brennanwestendorf</t>
  </si>
  <si>
    <t>Westendorf</t>
  </si>
  <si>
    <t>Brennan</t>
  </si>
  <si>
    <t>PPT-1075443B</t>
  </si>
  <si>
    <t>chrisluthye</t>
  </si>
  <si>
    <t>Luthye</t>
  </si>
  <si>
    <t>cluthye@fioreandsons.com</t>
  </si>
  <si>
    <t>PPT-10754439</t>
  </si>
  <si>
    <t>rtweld@live.com</t>
  </si>
  <si>
    <t>Ricky</t>
  </si>
  <si>
    <t>970-779-8194</t>
  </si>
  <si>
    <t>RT WELDING</t>
  </si>
  <si>
    <t xml:space="preserve">428 Bayfield Parkway </t>
  </si>
  <si>
    <t>Bayfield</t>
  </si>
  <si>
    <t>72769::RT WELDING</t>
  </si>
  <si>
    <t>PPT-107546A0</t>
  </si>
  <si>
    <t>a23qdjm</t>
  </si>
  <si>
    <t>Moses</t>
  </si>
  <si>
    <t>+1 303 289 3161  x8447</t>
  </si>
  <si>
    <t>daniel.moses@transwest.com</t>
  </si>
  <si>
    <t>PIP-10838250</t>
  </si>
  <si>
    <t>a23qmto</t>
  </si>
  <si>
    <t>Ogorman</t>
  </si>
  <si>
    <t>mogorman@transwest.com</t>
  </si>
  <si>
    <t>PIP-10838254</t>
  </si>
  <si>
    <t>cncusa</t>
  </si>
  <si>
    <t>Cruz Antunes</t>
  </si>
  <si>
    <t>stevenc@cncindustries.com</t>
  </si>
  <si>
    <t>CNC Industries Ltd.</t>
  </si>
  <si>
    <t xml:space="preserve">5686 Logan Court </t>
  </si>
  <si>
    <t>PPT-1075475F</t>
  </si>
  <si>
    <t>a1gwap</t>
  </si>
  <si>
    <t>Palma</t>
  </si>
  <si>
    <t>Adrian</t>
  </si>
  <si>
    <t>+1 505 839 3600</t>
  </si>
  <si>
    <t>palmaa@rushenterprises.com</t>
  </si>
  <si>
    <t>PIP-10838372</t>
  </si>
  <si>
    <t>a116je</t>
  </si>
  <si>
    <t>Espinoza</t>
  </si>
  <si>
    <t>juan.espinoza@mhc.com</t>
  </si>
  <si>
    <t>PIP-10835073</t>
  </si>
  <si>
    <t>kylebridgman</t>
  </si>
  <si>
    <t>Bridgman</t>
  </si>
  <si>
    <t>+1 7199489536</t>
  </si>
  <si>
    <t>kylebr@wasteconnections.com</t>
  </si>
  <si>
    <t xml:space="preserve">PO Box 3307 </t>
  </si>
  <si>
    <t>06039::WASTE CONNECTIONS-STHSIDE LF</t>
  </si>
  <si>
    <t>PPT-107549D0</t>
  </si>
  <si>
    <t>a23qmeb1</t>
  </si>
  <si>
    <t>Bibich</t>
  </si>
  <si>
    <t>+1 303 301 7468</t>
  </si>
  <si>
    <t>mark.bibich@transwest.com</t>
  </si>
  <si>
    <t>88482::TRANSWEST TRUCKS OF FOUNTAIN,88495::TRANSWEST TRUCKS INC,88496::TRANSWEST TRUCKS INC,88499::TRANSWEST TRUCK TRAILER RV</t>
  </si>
  <si>
    <t>PIP-10769656</t>
  </si>
  <si>
    <t>klmcknight</t>
  </si>
  <si>
    <t>McKnight</t>
  </si>
  <si>
    <t>+1 3033867024</t>
  </si>
  <si>
    <t>klmcknight@lkqcorp.com</t>
  </si>
  <si>
    <t xml:space="preserve">9090 Brighton Road </t>
  </si>
  <si>
    <t>PPT-10754B60</t>
  </si>
  <si>
    <t>a23qreb</t>
  </si>
  <si>
    <t>Roseanna</t>
  </si>
  <si>
    <t>+1 303 301 7459</t>
  </si>
  <si>
    <t>roseanna.brown@transwest.com</t>
  </si>
  <si>
    <t>PIP-10838249</t>
  </si>
  <si>
    <t>bmoss1</t>
  </si>
  <si>
    <t>Moss</t>
  </si>
  <si>
    <t>+1 5209043246</t>
  </si>
  <si>
    <t>520-904-3246</t>
  </si>
  <si>
    <t>brian.moss@gcinc.com</t>
  </si>
  <si>
    <t>Granite Construction</t>
  </si>
  <si>
    <t>4001 BRADSHAW RD.</t>
  </si>
  <si>
    <t>SACRAMENTO</t>
  </si>
  <si>
    <t>CALIFORNIA</t>
  </si>
  <si>
    <t>37712::GRANITE CONSTRUCTION CO</t>
  </si>
  <si>
    <t>PPT-010103E8</t>
  </si>
  <si>
    <t>a23qmes</t>
  </si>
  <si>
    <t>Simpson</t>
  </si>
  <si>
    <t>msimpson@transwest.com</t>
  </si>
  <si>
    <t>PIP-10838255</t>
  </si>
  <si>
    <t>marchibeque</t>
  </si>
  <si>
    <t>Archibeque</t>
  </si>
  <si>
    <t>michael.archibeque@kiewit.com</t>
  </si>
  <si>
    <t>1450 MIKE FAHEY ST</t>
  </si>
  <si>
    <t>OMAHA</t>
  </si>
  <si>
    <t>NEBRASKA</t>
  </si>
  <si>
    <t>51607ce::KIEWIT INFR #104832</t>
  </si>
  <si>
    <t>PPT-1075539C</t>
  </si>
  <si>
    <t>nwilkinson</t>
  </si>
  <si>
    <t>Wilkinson</t>
  </si>
  <si>
    <t>Nic</t>
  </si>
  <si>
    <t xml:space="preserve">2251 Rifle Street </t>
  </si>
  <si>
    <t>PPT-10755333</t>
  </si>
  <si>
    <t>cnielsen1</t>
  </si>
  <si>
    <t>Chevy</t>
  </si>
  <si>
    <t>CROSS COUNTRY INFRASTRUCTURE SERVICES INC</t>
  </si>
  <si>
    <t>PPT-10755337</t>
  </si>
  <si>
    <t>a23qldh1</t>
  </si>
  <si>
    <t>Heitman</t>
  </si>
  <si>
    <t>Lanice</t>
  </si>
  <si>
    <t>Dax</t>
  </si>
  <si>
    <t>+1 303 720 5969</t>
  </si>
  <si>
    <t>dheitman@transwest.com</t>
  </si>
  <si>
    <t>PIP-10715904</t>
  </si>
  <si>
    <t>ejectruck</t>
  </si>
  <si>
    <t>Heinrichs</t>
  </si>
  <si>
    <t>Heinrich</t>
  </si>
  <si>
    <t>+1 6208462634</t>
  </si>
  <si>
    <t>hheinrichs@mjellc.net</t>
  </si>
  <si>
    <t>Max Jantz</t>
  </si>
  <si>
    <t>PPT-1074E59A</t>
  </si>
  <si>
    <t>a1rmalh</t>
  </si>
  <si>
    <t>tony.hernandez@tntxtruck.com</t>
  </si>
  <si>
    <t>PIP-10802240</t>
  </si>
  <si>
    <t>a1rmmjc</t>
  </si>
  <si>
    <t>Cosentino</t>
  </si>
  <si>
    <t>mike.cosentino@lonestartruckgroup.com</t>
  </si>
  <si>
    <t>PIP-10802242</t>
  </si>
  <si>
    <t>e250ad</t>
  </si>
  <si>
    <t>DSI</t>
  </si>
  <si>
    <t>Account</t>
  </si>
  <si>
    <t>+1 505 938 2810</t>
  </si>
  <si>
    <t>fields_tammy@wagnerequipment.com</t>
  </si>
  <si>
    <t>PIP-10825681</t>
  </si>
  <si>
    <t>a1ulsth</t>
  </si>
  <si>
    <t>Santos</t>
  </si>
  <si>
    <t>hernandezs1@rushenterprises.com</t>
  </si>
  <si>
    <t>PIP-10564751</t>
  </si>
  <si>
    <t>a1rmlms</t>
  </si>
  <si>
    <t>Lonnie</t>
  </si>
  <si>
    <t>lsanchez@lonestartruckgroup.com</t>
  </si>
  <si>
    <t>PIP-10802253</t>
  </si>
  <si>
    <t>bzimmerm</t>
  </si>
  <si>
    <t>Zimmerman</t>
  </si>
  <si>
    <t>+1 7194867556</t>
  </si>
  <si>
    <t>bzimmerm@fmi.com</t>
  </si>
  <si>
    <t xml:space="preserve">PO BOX 13368 </t>
  </si>
  <si>
    <t>PPT-10755BEF</t>
  </si>
  <si>
    <t>a1rmlcm</t>
  </si>
  <si>
    <t>Linda</t>
  </si>
  <si>
    <t>lmartinez@lonestartruckgroup.com</t>
  </si>
  <si>
    <t>PIP-10802255</t>
  </si>
  <si>
    <t>A5KGHD</t>
  </si>
  <si>
    <t>Domingo</t>
  </si>
  <si>
    <t>+1 505 325 3521</t>
  </si>
  <si>
    <t>harry.domingo@robertstruck.com</t>
  </si>
  <si>
    <t>PIP-10735341</t>
  </si>
  <si>
    <t>a1rmjmn2</t>
  </si>
  <si>
    <t>james.nicholson@linestartruckgroup.com</t>
  </si>
  <si>
    <t>PPS-0008E69E</t>
  </si>
  <si>
    <t>tsandbulte</t>
  </si>
  <si>
    <t>Sandbulte</t>
  </si>
  <si>
    <t>tws8541@hotmail.com</t>
  </si>
  <si>
    <t>NA</t>
  </si>
  <si>
    <t xml:space="preserve">5500 DTC PKWY, #613 </t>
  </si>
  <si>
    <t>PPT-10755F5F</t>
  </si>
  <si>
    <t>a1uka4p</t>
  </si>
  <si>
    <t>Puebla</t>
  </si>
  <si>
    <t>Alvaro</t>
  </si>
  <si>
    <t>pueblar@rushenterprises.com</t>
  </si>
  <si>
    <t>PIP-10727910</t>
  </si>
  <si>
    <t>a1gwbma</t>
  </si>
  <si>
    <t>Adcox</t>
  </si>
  <si>
    <t>adcoxb@rushenterprises.com</t>
  </si>
  <si>
    <t>PIP-10659154</t>
  </si>
  <si>
    <t>jspence21@hotmail.com</t>
  </si>
  <si>
    <t>Excel Driver Services</t>
  </si>
  <si>
    <t xml:space="preserve">9695 Brighton Rd. </t>
  </si>
  <si>
    <t>PPT-107561FE</t>
  </si>
  <si>
    <t>fscobfleet</t>
  </si>
  <si>
    <t>Tate</t>
  </si>
  <si>
    <t>+1 3036552062</t>
  </si>
  <si>
    <t>ktate@brightonco.gov</t>
  </si>
  <si>
    <t>City Of Brighton</t>
  </si>
  <si>
    <t xml:space="preserve">401 E Longs Peak </t>
  </si>
  <si>
    <t>09358::CITY OF BRIGHTON</t>
  </si>
  <si>
    <t>PPT-1075635A</t>
  </si>
  <si>
    <t>jimstractorshop</t>
  </si>
  <si>
    <t>Jim Turner</t>
  </si>
  <si>
    <t>turner.marylou@yahoo.com</t>
  </si>
  <si>
    <t>Jims Tractor Shop</t>
  </si>
  <si>
    <t xml:space="preserve">31673 Rr 5 5 </t>
  </si>
  <si>
    <t>Las Animas</t>
  </si>
  <si>
    <t>PPT-10756661</t>
  </si>
  <si>
    <t>coveyr64</t>
  </si>
  <si>
    <t>Covey</t>
  </si>
  <si>
    <t>robert.covey@cityoffortmorgan.com</t>
  </si>
  <si>
    <t>City of Fort Morgan</t>
  </si>
  <si>
    <t>111 STATE ST.</t>
  </si>
  <si>
    <t>PO BOX 100</t>
  </si>
  <si>
    <t>35304::CITY OF FORT MORGAN</t>
  </si>
  <si>
    <t>PPT-107566EB</t>
  </si>
  <si>
    <t>kfcoltn</t>
  </si>
  <si>
    <t>Colyer</t>
  </si>
  <si>
    <t>Tern</t>
  </si>
  <si>
    <t>+1 5053309934</t>
  </si>
  <si>
    <t>tcolyer@westmoreland.com</t>
  </si>
  <si>
    <t>SOS access</t>
  </si>
  <si>
    <t>PPI-00065780</t>
  </si>
  <si>
    <t>artpedregon</t>
  </si>
  <si>
    <t>Pedregon</t>
  </si>
  <si>
    <t>Art</t>
  </si>
  <si>
    <t>+1 5059345790</t>
  </si>
  <si>
    <t>3601 PAN AMERICAN FRWY #111</t>
  </si>
  <si>
    <t>PPT-107569F7</t>
  </si>
  <si>
    <t>raymond.alberti</t>
  </si>
  <si>
    <t>Alberti</t>
  </si>
  <si>
    <t>Raymond</t>
  </si>
  <si>
    <t>505-345-8383</t>
  </si>
  <si>
    <t>raymond.alberti@komatsusw.com</t>
  </si>
  <si>
    <t>Komatsu Equipment Company</t>
  </si>
  <si>
    <t xml:space="preserve">6101 Pan American West Freeway, NE </t>
  </si>
  <si>
    <t>50602::KOMATSU EQUIPMENT CO</t>
  </si>
  <si>
    <t>PPT-10756BCA</t>
  </si>
  <si>
    <t>e250jis</t>
  </si>
  <si>
    <t>simon_jeff@wagnerequipment.com</t>
  </si>
  <si>
    <t>PPI-0001102B</t>
  </si>
  <si>
    <t>e250krm</t>
  </si>
  <si>
    <t>Montgomery</t>
  </si>
  <si>
    <t>Montgomery_kevin@wagnerequipment.com</t>
  </si>
  <si>
    <t>PPI-00011029</t>
  </si>
  <si>
    <t>ccvgshop</t>
  </si>
  <si>
    <t>Creek</t>
  </si>
  <si>
    <t>Cripple</t>
  </si>
  <si>
    <t>+1 7196894161</t>
  </si>
  <si>
    <t>randy.kirkpatrick@newmont.com</t>
  </si>
  <si>
    <t>2917 COUNTY RD. 84</t>
  </si>
  <si>
    <t>ALTERNATE ADDRESS: P.O. BOX 191, VICTOR, CO 80860</t>
  </si>
  <si>
    <t>CRIPPLE CREEK</t>
  </si>
  <si>
    <t>PPT-10757494</t>
  </si>
  <si>
    <t>dcfleet</t>
  </si>
  <si>
    <t>Rice</t>
  </si>
  <si>
    <t>+1 7206333748</t>
  </si>
  <si>
    <t>jfrice@douglas.co.us</t>
  </si>
  <si>
    <t>Douglas County</t>
  </si>
  <si>
    <t xml:space="preserve">3030 N Industrail Way </t>
  </si>
  <si>
    <t>26970::DOUGLAS COUNTY HIGHWAY DEPT</t>
  </si>
  <si>
    <t>PPI-0004156B</t>
  </si>
  <si>
    <t>BistiB2BWagner</t>
  </si>
  <si>
    <t>Fuels</t>
  </si>
  <si>
    <t>Bisti</t>
  </si>
  <si>
    <t>+1 5057871900</t>
  </si>
  <si>
    <t>dblake@PSIP.com</t>
  </si>
  <si>
    <t>PO BOX 3767</t>
  </si>
  <si>
    <t>PPT-1075792F</t>
  </si>
  <si>
    <t>elephantbutte</t>
  </si>
  <si>
    <t>Rainy</t>
  </si>
  <si>
    <t>+1 5757403358</t>
  </si>
  <si>
    <t>drainy@usbr.gov</t>
  </si>
  <si>
    <t xml:space="preserve">4696 N Highway 51 </t>
  </si>
  <si>
    <t>90353::US BUREAU OF RECL/ELEPHANT B</t>
  </si>
  <si>
    <t>PPT-10757A63</t>
  </si>
  <si>
    <t>e250mzg</t>
  </si>
  <si>
    <t>Gusewelle</t>
  </si>
  <si>
    <t>+1 970 259 2001</t>
  </si>
  <si>
    <t>+1 970 759 2001</t>
  </si>
  <si>
    <t>gusewelle_mark@wagnerequipment.com</t>
  </si>
  <si>
    <t>PPS-00093648</t>
  </si>
  <si>
    <t>cbreen55</t>
  </si>
  <si>
    <t>BREEN</t>
  </si>
  <si>
    <t>parts@powerscreening.com</t>
  </si>
  <si>
    <t>Power Screening LLC</t>
  </si>
  <si>
    <t>69789::POWER SCREENING LLC</t>
  </si>
  <si>
    <t>PPT-10757B50</t>
  </si>
  <si>
    <t>a23qrjb</t>
  </si>
  <si>
    <t>Bruno</t>
  </si>
  <si>
    <t>rbruno@transwest.com</t>
  </si>
  <si>
    <t>PIP-10838267</t>
  </si>
  <si>
    <t>mountainstates</t>
  </si>
  <si>
    <t>McCoy</t>
  </si>
  <si>
    <t>720-949-8527</t>
  </si>
  <si>
    <t>eric@peicorp.com</t>
  </si>
  <si>
    <t>Components International Inc.</t>
  </si>
  <si>
    <t>1265 FACTORY CIR.</t>
  </si>
  <si>
    <t>LUPTON</t>
  </si>
  <si>
    <t>PPT-1067379D</t>
  </si>
  <si>
    <t>monks</t>
  </si>
  <si>
    <t>719-495-3621</t>
  </si>
  <si>
    <t>SHOP@remonks.com</t>
  </si>
  <si>
    <t>8355 Vollmer Rd</t>
  </si>
  <si>
    <t>order parts</t>
  </si>
  <si>
    <t>PPS-00000537</t>
  </si>
  <si>
    <t>Other -- 4.10.19 we need to delete Dean Mackinnon, Larry Haut and the monks-Ron Kelley</t>
  </si>
  <si>
    <t>bwood@eliteenergy.net</t>
  </si>
  <si>
    <t>+1 5058014567</t>
  </si>
  <si>
    <t>Elite Energy Services Co</t>
  </si>
  <si>
    <t xml:space="preserve">5101 College Blvd </t>
  </si>
  <si>
    <t>30555::ELITE ENERGY SERVICES CO</t>
  </si>
  <si>
    <t>PPT-10758324</t>
  </si>
  <si>
    <t>mcnaghten</t>
  </si>
  <si>
    <t>McNaghten</t>
  </si>
  <si>
    <t>+1 5753749336</t>
  </si>
  <si>
    <t>mcnaghten@yahoo.com</t>
  </si>
  <si>
    <t>McNaghten Construction Inc</t>
  </si>
  <si>
    <t>8 Cherry St. Box 574</t>
  </si>
  <si>
    <t>57609::MCNAGHTEN CONSTRUCTION INC</t>
  </si>
  <si>
    <t>PPT-10758B75</t>
  </si>
  <si>
    <t>hamptomk</t>
  </si>
  <si>
    <t>Hampton</t>
  </si>
  <si>
    <t>michael.hampton@csicompressco.com</t>
  </si>
  <si>
    <t>PPT-1066C6D9</t>
  </si>
  <si>
    <t>Mewilliams</t>
  </si>
  <si>
    <t>+1 7205631717</t>
  </si>
  <si>
    <t>marty@premierservices.pro</t>
  </si>
  <si>
    <t>Premier Services</t>
  </si>
  <si>
    <t>117 Rome Ave</t>
  </si>
  <si>
    <t xml:space="preserve">Parker </t>
  </si>
  <si>
    <t>69983::PREMIER SERVICES</t>
  </si>
  <si>
    <t>PPI-0007792C</t>
  </si>
  <si>
    <t>indrebuild</t>
  </si>
  <si>
    <t>Evans</t>
  </si>
  <si>
    <t>+1 3036594562</t>
  </si>
  <si>
    <t>cevans@indrebuild.com</t>
  </si>
  <si>
    <t>INDEPENDENT REBUILD SPECIALIST</t>
  </si>
  <si>
    <t>189 N. Kuner Rd.</t>
  </si>
  <si>
    <t>45947::INDEPENDENT RBLD SPEC INC</t>
  </si>
  <si>
    <t>PPT-10758F84</t>
  </si>
  <si>
    <t>kiewit103153</t>
  </si>
  <si>
    <t>Corporation</t>
  </si>
  <si>
    <t>vendor.master@kiewit.com</t>
  </si>
  <si>
    <t>2206 Ranch Road</t>
  </si>
  <si>
    <t>Balmorhea</t>
  </si>
  <si>
    <t>PPT-1073B574</t>
  </si>
  <si>
    <t>e351at</t>
  </si>
  <si>
    <t>Tsosie</t>
  </si>
  <si>
    <t>Tsosie_andy@wagnerequipment.com</t>
  </si>
  <si>
    <t>PPS-0006EBDA</t>
  </si>
  <si>
    <t>mcdonaldshop</t>
  </si>
  <si>
    <t>Bean</t>
  </si>
  <si>
    <t>Dell</t>
  </si>
  <si>
    <t>303 772 4577</t>
  </si>
  <si>
    <t>mfeishop@gmail.com</t>
  </si>
  <si>
    <t>McDonald Farms Ent Inc</t>
  </si>
  <si>
    <t xml:space="preserve">7247 E County Line Rd </t>
  </si>
  <si>
    <t>80504-8430</t>
  </si>
  <si>
    <t>57393::MCDONALD FARMS ENT INC</t>
  </si>
  <si>
    <t>PPT-107599FB</t>
  </si>
  <si>
    <t>jcross02</t>
  </si>
  <si>
    <t>Cross</t>
  </si>
  <si>
    <t>Johnathon</t>
  </si>
  <si>
    <t>+1 4325287743</t>
  </si>
  <si>
    <t>432-528-7743</t>
  </si>
  <si>
    <t>jonathan.cross@archrock.com</t>
  </si>
  <si>
    <t>PPT-1075681C</t>
  </si>
  <si>
    <t>gary.weirton@fremontco.co</t>
  </si>
  <si>
    <t>Weirton</t>
  </si>
  <si>
    <t>+1 7192767423</t>
  </si>
  <si>
    <t>gary.weirton@fremontco.com</t>
  </si>
  <si>
    <t>Fremont County R&amp;B</t>
  </si>
  <si>
    <t xml:space="preserve">1170 Red Canyon Rd </t>
  </si>
  <si>
    <t>Canon City</t>
  </si>
  <si>
    <t>35061::FREMONT COUNTY ROAD &amp; BRIDGE</t>
  </si>
  <si>
    <t>PPT-10759C59</t>
  </si>
  <si>
    <t>ryanafunk</t>
  </si>
  <si>
    <t>Funk</t>
  </si>
  <si>
    <t>1-719-486-7614</t>
  </si>
  <si>
    <t>rfunk@fmi.com</t>
  </si>
  <si>
    <t xml:space="preserve">11236 Highway 91 </t>
  </si>
  <si>
    <t>PPT-10759DDB</t>
  </si>
  <si>
    <t>bekes</t>
  </si>
  <si>
    <t>Bekes</t>
  </si>
  <si>
    <t xml:space="preserve">Michael </t>
  </si>
  <si>
    <t>+1 5059471216</t>
  </si>
  <si>
    <t>MBekes@westmoreland.com</t>
  </si>
  <si>
    <t>San Juan Coal</t>
  </si>
  <si>
    <t xml:space="preserve">Fruitland </t>
  </si>
  <si>
    <t>07481</t>
  </si>
  <si>
    <t>PPI-0002C7A7</t>
  </si>
  <si>
    <t>mheckle</t>
  </si>
  <si>
    <t>Heckle</t>
  </si>
  <si>
    <t>+1 303 579 6097</t>
  </si>
  <si>
    <t>mheckle@wwmach.com</t>
  </si>
  <si>
    <t>97188::WORLDWIDE/CO RENTAL SVC</t>
  </si>
  <si>
    <t>PPT-10759F14</t>
  </si>
  <si>
    <t>twistedg</t>
  </si>
  <si>
    <t>Gurule</t>
  </si>
  <si>
    <t>+1 7207379643</t>
  </si>
  <si>
    <t>twisted.g.enterprises@gmail.com</t>
  </si>
  <si>
    <t>TWISTED G ENTERPRISES</t>
  </si>
  <si>
    <t>13055 WOODLAKE RD.</t>
  </si>
  <si>
    <t>Elbert</t>
  </si>
  <si>
    <t>85049::TWISTED G ENTERPRISES LLC</t>
  </si>
  <si>
    <t>PPT-10759F9E</t>
  </si>
  <si>
    <t>jakemunson719</t>
  </si>
  <si>
    <t>Munson</t>
  </si>
  <si>
    <t>Jake</t>
  </si>
  <si>
    <t>Jakemunson719@yahoo.com</t>
  </si>
  <si>
    <t xml:space="preserve">Munson Mechanical </t>
  </si>
  <si>
    <t>12470 Black Forest Rd</t>
  </si>
  <si>
    <t>80908-4043</t>
  </si>
  <si>
    <t>PPT-10759F99</t>
  </si>
  <si>
    <t>a0bajuj</t>
  </si>
  <si>
    <t>JOSH</t>
  </si>
  <si>
    <t>URDIALES</t>
  </si>
  <si>
    <t>PIP-10855553</t>
  </si>
  <si>
    <t>a23qjdb2</t>
  </si>
  <si>
    <t>Broetzman</t>
  </si>
  <si>
    <t>jeff.broetzman@transwest.com</t>
  </si>
  <si>
    <t>PIP-10855915</t>
  </si>
  <si>
    <t>drkmrrs1</t>
  </si>
  <si>
    <t>+1 3037304530</t>
  </si>
  <si>
    <t>litcogpc@accbuilt.com</t>
  </si>
  <si>
    <t>6325 DIGITAL WAY</t>
  </si>
  <si>
    <t>SUITE 460</t>
  </si>
  <si>
    <t>INDIANAPOLIS</t>
  </si>
  <si>
    <t>INDIANA</t>
  </si>
  <si>
    <t>36696::GENUINE PARTS CO AKA NAPA</t>
  </si>
  <si>
    <t>PPT-1075A304</t>
  </si>
  <si>
    <t>e350cfn</t>
  </si>
  <si>
    <t>nielsen_chad@wagnerequipment.com</t>
  </si>
  <si>
    <t>PPS-00061CF1</t>
  </si>
  <si>
    <t>a1rmkdl</t>
  </si>
  <si>
    <t>Kenney</t>
  </si>
  <si>
    <t>kenney.lewisjr@tntxtruck.com</t>
  </si>
  <si>
    <t>02349::ALBUQUERQUE FREIGHTLINER,32491::FARMINGTON FREIGHTLINER-STER LING</t>
  </si>
  <si>
    <t>PIP-10850427</t>
  </si>
  <si>
    <t>a1rmadb</t>
  </si>
  <si>
    <t>Baker</t>
  </si>
  <si>
    <t>PIP-10850420</t>
  </si>
  <si>
    <t>e350crz</t>
  </si>
  <si>
    <t>Zamora</t>
  </si>
  <si>
    <t>Zamora_Chris@wagnerequipment.com</t>
  </si>
  <si>
    <t>PPI-00058249</t>
  </si>
  <si>
    <t>ksteininger82</t>
  </si>
  <si>
    <t>Steininger</t>
  </si>
  <si>
    <t>Kenny</t>
  </si>
  <si>
    <t>ksteininger82@gmail.com</t>
  </si>
  <si>
    <t>Kenny's Equipment Repairs</t>
  </si>
  <si>
    <t>PO Box 634</t>
  </si>
  <si>
    <t>Capitan</t>
  </si>
  <si>
    <t>PPT-1075351D</t>
  </si>
  <si>
    <t>mech000182</t>
  </si>
  <si>
    <t>McCarty</t>
  </si>
  <si>
    <t>Lonny</t>
  </si>
  <si>
    <t>mech000182@gmail.com</t>
  </si>
  <si>
    <t>Chiddix Bros. Excavating</t>
  </si>
  <si>
    <t xml:space="preserve">5565 E. Bijou </t>
  </si>
  <si>
    <t>16344::CHIDDIX BROS INC</t>
  </si>
  <si>
    <t>PPT-1075AB70</t>
  </si>
  <si>
    <t>e250mdh1</t>
  </si>
  <si>
    <t>+1 720 327 5883</t>
  </si>
  <si>
    <t>hughes_michael@wagnerequipment.com</t>
  </si>
  <si>
    <t>PIP-10839521</t>
  </si>
  <si>
    <t>don_macdonald</t>
  </si>
  <si>
    <t>Macdonald</t>
  </si>
  <si>
    <t>+1 9702151049</t>
  </si>
  <si>
    <t>don.macdonald@martinmarietta.com</t>
  </si>
  <si>
    <t xml:space="preserve">PO Box 30013 </t>
  </si>
  <si>
    <t>Raleigh</t>
  </si>
  <si>
    <t>NC</t>
  </si>
  <si>
    <t>27622-0013</t>
  </si>
  <si>
    <t>58362p::MARTIN MARIETTA MATERIALS</t>
  </si>
  <si>
    <t>PPT-1075AE71</t>
  </si>
  <si>
    <t>x4thinf</t>
  </si>
  <si>
    <t>Solomone</t>
  </si>
  <si>
    <t>+1 7196892434</t>
  </si>
  <si>
    <t>csolomone@tradewindequipment.com</t>
  </si>
  <si>
    <t>Tradewind Equipment LLC</t>
  </si>
  <si>
    <t xml:space="preserve">222 W. Carr Ave </t>
  </si>
  <si>
    <t>Cripple Creek</t>
  </si>
  <si>
    <t>88241::TRADE WIND EQUIPMENT</t>
  </si>
  <si>
    <t>PPT-1075B042</t>
  </si>
  <si>
    <t>shornsby</t>
  </si>
  <si>
    <t>Hornsby</t>
  </si>
  <si>
    <t>+1 7316107114</t>
  </si>
  <si>
    <t>tbonemaintenance@gmail.com</t>
  </si>
  <si>
    <t xml:space="preserve">1310 Ford St </t>
  </si>
  <si>
    <t>PPT-1075B0EE</t>
  </si>
  <si>
    <t>a5n9kxs</t>
  </si>
  <si>
    <t>Schoonover</t>
  </si>
  <si>
    <t>schoonovern@rushenterprises.com</t>
  </si>
  <si>
    <t>RUSH TRUCK CENTERS, FARMINGTON</t>
  </si>
  <si>
    <t>72496::RUSH TRUCK CENTER INC</t>
  </si>
  <si>
    <t>PIP-10859010</t>
  </si>
  <si>
    <t>sabillonallan</t>
  </si>
  <si>
    <t>Sabillon</t>
  </si>
  <si>
    <t>Allan</t>
  </si>
  <si>
    <t>+1 2818368017</t>
  </si>
  <si>
    <t>allan.sabillon@archrock.com</t>
  </si>
  <si>
    <t xml:space="preserve">9807 Katy Fwy </t>
  </si>
  <si>
    <t>PPT-1074FCCD</t>
  </si>
  <si>
    <t>bboben</t>
  </si>
  <si>
    <t>Boben</t>
  </si>
  <si>
    <t>Brannon</t>
  </si>
  <si>
    <t>bboben@bemas.net</t>
  </si>
  <si>
    <t>PPT-1075BB25</t>
  </si>
  <si>
    <t>silverminer101</t>
  </si>
  <si>
    <t>Judd</t>
  </si>
  <si>
    <t>+1 9703257241</t>
  </si>
  <si>
    <t>njudd@ouraysilvermines.com</t>
  </si>
  <si>
    <t>Ouray Silver Mines Inc</t>
  </si>
  <si>
    <t>P.O. BOX 564</t>
  </si>
  <si>
    <t>Ouray</t>
  </si>
  <si>
    <t>34805::OURAY SILVER MINES INC</t>
  </si>
  <si>
    <t>PPT-1075BB07</t>
  </si>
  <si>
    <t>a5n9psip</t>
  </si>
  <si>
    <t>Cat Module Account - PSIP</t>
  </si>
  <si>
    <t>+1 5033071973</t>
  </si>
  <si>
    <t>1111 MADISON LANE</t>
  </si>
  <si>
    <t>PPT-1075BEE4</t>
  </si>
  <si>
    <t>Parts.Cat.com + Includes SIS Parts Books</t>
  </si>
  <si>
    <t>a23qth</t>
  </si>
  <si>
    <t>Harrelson</t>
  </si>
  <si>
    <t>Tobias</t>
  </si>
  <si>
    <t>tharrelson@transwest.com</t>
  </si>
  <si>
    <t>PIP-10672407</t>
  </si>
  <si>
    <t>christoff17</t>
  </si>
  <si>
    <t>Bowe</t>
  </si>
  <si>
    <t>chris@jscontractorssupply.com</t>
  </si>
  <si>
    <t>J &amp; S Contractors Supply</t>
  </si>
  <si>
    <t>4040 GRAPE ST.</t>
  </si>
  <si>
    <t>47242::J &amp; S CONTRACTORS SUPPLY CO</t>
  </si>
  <si>
    <t>PPT-1075C2BE</t>
  </si>
  <si>
    <t>a1ukmv</t>
  </si>
  <si>
    <t>Vasquez</t>
  </si>
  <si>
    <t>Manny</t>
  </si>
  <si>
    <t>vasquezm2@rushenterprises.com</t>
  </si>
  <si>
    <t>PIP-10800348</t>
  </si>
  <si>
    <t>abaker0712</t>
  </si>
  <si>
    <t>+1 817 494 7326</t>
  </si>
  <si>
    <t>abaker@lonestartruckgroup.com</t>
  </si>
  <si>
    <t>SHREVEPORT TRUCK CENTER, INC</t>
  </si>
  <si>
    <t>7300 GREENWOOD RD</t>
  </si>
  <si>
    <t>SHREVEPORT</t>
  </si>
  <si>
    <t>LOUISIANA</t>
  </si>
  <si>
    <t>PPT-1075743A</t>
  </si>
  <si>
    <t>TMTCutters</t>
  </si>
  <si>
    <t>Cutters Inc</t>
  </si>
  <si>
    <t>TMT</t>
  </si>
  <si>
    <t>+1 3037442525</t>
  </si>
  <si>
    <t>karen@tmtcutters.com</t>
  </si>
  <si>
    <t>TMT Cutters</t>
  </si>
  <si>
    <t>9752 Hanover Court East</t>
  </si>
  <si>
    <t>85190::TMT CUTTERS INC</t>
  </si>
  <si>
    <t>PPT-0100E280</t>
  </si>
  <si>
    <t>Manage PCC Invoice Access,My.Cat.com,Parts.Cat.com + Includes SIS Parts Books,SIS2.0 Web - Service Information,SOS Services Web</t>
  </si>
  <si>
    <t>e250bxy</t>
  </si>
  <si>
    <t>Young</t>
  </si>
  <si>
    <t>young_bob@wagnerequipment.com</t>
  </si>
  <si>
    <t>PPS-0006F591</t>
  </si>
  <si>
    <t>Manage PCC Invoice Access,My.Cat.com,Parts.Cat.com + Includes SIS Parts Books,SOS Services Web</t>
  </si>
  <si>
    <t>chopper1050</t>
  </si>
  <si>
    <t>Dwire</t>
  </si>
  <si>
    <t>+1 7192717436</t>
  </si>
  <si>
    <t>chopper1050@yahoo.com</t>
  </si>
  <si>
    <t>Dwire Earthmoving &amp; Excavating</t>
  </si>
  <si>
    <t xml:space="preserve">6799 Bismarck suites c </t>
  </si>
  <si>
    <t>27609::DWIRE EARTHMOVING LLC</t>
  </si>
  <si>
    <t>PPT-1075C692</t>
  </si>
  <si>
    <t>tsd2017</t>
  </si>
  <si>
    <t>Frerichs</t>
  </si>
  <si>
    <t>+1 9706136185</t>
  </si>
  <si>
    <t>dennis.frerichs@thompsonschools.org</t>
  </si>
  <si>
    <t>Thompson School District</t>
  </si>
  <si>
    <t xml:space="preserve">2500 East 13th Street </t>
  </si>
  <si>
    <t>87444::THOMPSON SCHOOL DISTRICT R2-</t>
  </si>
  <si>
    <t>PPT-1075C6D9</t>
  </si>
  <si>
    <t>e250brw</t>
  </si>
  <si>
    <t>Weiss</t>
  </si>
  <si>
    <t>weiss_bruce@wagnerequipment.com</t>
  </si>
  <si>
    <t>PPI-0002809D</t>
  </si>
  <si>
    <t>a23qpjr</t>
  </si>
  <si>
    <t>Pedro</t>
  </si>
  <si>
    <t>prodriguez@transwest.com</t>
  </si>
  <si>
    <t>PIP-10191571</t>
  </si>
  <si>
    <t>pdockery</t>
  </si>
  <si>
    <t>Dockery</t>
  </si>
  <si>
    <t>+1 4695867169</t>
  </si>
  <si>
    <t>469-586-7169</t>
  </si>
  <si>
    <t>Jason.dockery@kodiakgas.com</t>
  </si>
  <si>
    <t>KODIAK GAS SERVICES LLC</t>
  </si>
  <si>
    <t xml:space="preserve">15320 highway 105 west </t>
  </si>
  <si>
    <t xml:space="preserve">montgomery </t>
  </si>
  <si>
    <t>50642::KODIAK GAS SERVICES LLC - PE RMIAN</t>
  </si>
  <si>
    <t>PPT-010024A4</t>
  </si>
  <si>
    <t>lewisjx</t>
  </si>
  <si>
    <t>+1 5053209532</t>
  </si>
  <si>
    <t>jim.lewis@csicompressco.com</t>
  </si>
  <si>
    <t>CSI Compressco LP</t>
  </si>
  <si>
    <t xml:space="preserve">5995 US Hwy 64 </t>
  </si>
  <si>
    <t>19237b::KODIAK GAS SERVICES - FARMIN GTON</t>
  </si>
  <si>
    <t>PPT-1075CC9D</t>
  </si>
  <si>
    <t>kachinamike</t>
  </si>
  <si>
    <t>McConnel</t>
  </si>
  <si>
    <t>+1 5057261740</t>
  </si>
  <si>
    <t>mike@kachinarentals.com</t>
  </si>
  <si>
    <t>Kachina Rentals LLC</t>
  </si>
  <si>
    <t>HC 57 Box 52</t>
  </si>
  <si>
    <t>Gallup</t>
  </si>
  <si>
    <t>50522::KACHINA RENTALS LLC</t>
  </si>
  <si>
    <t>PPT-1075CC8D</t>
  </si>
  <si>
    <t>Parts.Cat.com + Includes SIS Parts Books,SIS2.0 Web - Service Information,SOS Services Web</t>
  </si>
  <si>
    <t>jimyost</t>
  </si>
  <si>
    <t>Yost</t>
  </si>
  <si>
    <t>yostjk@gmail.com</t>
  </si>
  <si>
    <t>YOST MOUNTAIN PROPERTY LLC</t>
  </si>
  <si>
    <t xml:space="preserve">852 County Road 1911 </t>
  </si>
  <si>
    <t>Kremmling</t>
  </si>
  <si>
    <t>99267::YOST MOUNTAIN PROPERTY LLC</t>
  </si>
  <si>
    <t>PPT-1075D0AA</t>
  </si>
  <si>
    <t>351peterbilt</t>
  </si>
  <si>
    <t>Bradshaw</t>
  </si>
  <si>
    <t>970-640-2849</t>
  </si>
  <si>
    <t>kustomdieselrepair@gmail.com</t>
  </si>
  <si>
    <t>KUSTOM DIESEL REPAIR</t>
  </si>
  <si>
    <t>12944 HWY 491</t>
  </si>
  <si>
    <t>50688::KUSTOM DIESEL REPAIR</t>
  </si>
  <si>
    <t>PPT-1075D38D</t>
  </si>
  <si>
    <t>a0lkmt</t>
  </si>
  <si>
    <t>Throckmorton</t>
  </si>
  <si>
    <t>+1 816 379 9097</t>
  </si>
  <si>
    <t>mthrockmorton@u1source.com</t>
  </si>
  <si>
    <t>CUSTOM TRUCK,LLC</t>
  </si>
  <si>
    <t>PPS-00088CDA</t>
  </si>
  <si>
    <t>talaco</t>
  </si>
  <si>
    <t>leddon</t>
  </si>
  <si>
    <t>terry</t>
  </si>
  <si>
    <t>tleddon@pearce-services.com</t>
  </si>
  <si>
    <t>Pearce-Services</t>
  </si>
  <si>
    <t>3720 LaCruz way</t>
  </si>
  <si>
    <t>Paso Robles</t>
  </si>
  <si>
    <t xml:space="preserve">ca </t>
  </si>
  <si>
    <t>PPT-1075D433</t>
  </si>
  <si>
    <t>mwarne@tristategt.org</t>
  </si>
  <si>
    <t>Warne</t>
  </si>
  <si>
    <t>+1 9707567529</t>
  </si>
  <si>
    <t xml:space="preserve">5731 State Hwy 13 </t>
  </si>
  <si>
    <t>PPT-1075D88F</t>
  </si>
  <si>
    <t>a1ukgn</t>
  </si>
  <si>
    <t>Neumann</t>
  </si>
  <si>
    <t>neumanng@rushenterprises.com</t>
  </si>
  <si>
    <t>PIP-10800327</t>
  </si>
  <si>
    <t>OteroCounty</t>
  </si>
  <si>
    <t>garcia</t>
  </si>
  <si>
    <t>darren</t>
  </si>
  <si>
    <t>+1 7193833092</t>
  </si>
  <si>
    <t>dgarcia@oterogov.org</t>
  </si>
  <si>
    <t>Otero County Road and Bridge</t>
  </si>
  <si>
    <t>po box 341</t>
  </si>
  <si>
    <t>111 north swink dr</t>
  </si>
  <si>
    <t>swink</t>
  </si>
  <si>
    <t>66400::OTERO COUNTY</t>
  </si>
  <si>
    <t>PPT-1075D965</t>
  </si>
  <si>
    <t>dbrown2017</t>
  </si>
  <si>
    <t>+1 7196894159</t>
  </si>
  <si>
    <t>Derek.Brown@newmont.com</t>
  </si>
  <si>
    <t xml:space="preserve">PO Box 191 </t>
  </si>
  <si>
    <t>PPT-1075D9D6</t>
  </si>
  <si>
    <t>a1ukjam</t>
  </si>
  <si>
    <t>Marco</t>
  </si>
  <si>
    <t>marcoj@rushenterprises.com</t>
  </si>
  <si>
    <t>PIP-10864537</t>
  </si>
  <si>
    <t>a1ukrhv</t>
  </si>
  <si>
    <t>Varela</t>
  </si>
  <si>
    <t>Ramon</t>
  </si>
  <si>
    <t>varelar@rushenterprises.com</t>
  </si>
  <si>
    <t>PIP-10864535</t>
  </si>
  <si>
    <t>beamerii0110</t>
  </si>
  <si>
    <t>Engi</t>
  </si>
  <si>
    <t>+1 3185054816</t>
  </si>
  <si>
    <t>justin.engi@kodiakgas.com</t>
  </si>
  <si>
    <t>15320 Hwy 105</t>
  </si>
  <si>
    <t>suite 210</t>
  </si>
  <si>
    <t>PPT-1075DFB7</t>
  </si>
  <si>
    <t>mechanic@asphaltconcrete</t>
  </si>
  <si>
    <t>Kennedy</t>
  </si>
  <si>
    <t>+1 7202455885</t>
  </si>
  <si>
    <t>mechanic@asphaltconcrete.net</t>
  </si>
  <si>
    <t>Brown Brothers Asphalt &amp; CNC</t>
  </si>
  <si>
    <t xml:space="preserve">8200 S Akron St Ste 105 </t>
  </si>
  <si>
    <t>80112-3505</t>
  </si>
  <si>
    <t>09614::BROWN BROTHERS ASPHALT &amp; CON CRETE LLC</t>
  </si>
  <si>
    <t>PPT-1075E2BA</t>
  </si>
  <si>
    <t>a1uljlr</t>
  </si>
  <si>
    <t>Ramirez</t>
  </si>
  <si>
    <t>ramirezj5@rushenterprises.com</t>
  </si>
  <si>
    <t>PIP-10864315</t>
  </si>
  <si>
    <t>agrifab</t>
  </si>
  <si>
    <t>DeHaan</t>
  </si>
  <si>
    <t>+1 9707024318</t>
  </si>
  <si>
    <t>Brian@hdbuildersco.com</t>
  </si>
  <si>
    <t>Agrifab Colorado LLC</t>
  </si>
  <si>
    <t>9231 EASTMAN PARK DR.</t>
  </si>
  <si>
    <t>03733::AGRIFAB COLORADO LLC</t>
  </si>
  <si>
    <t>PPT-1075E253</t>
  </si>
  <si>
    <t>My.Cat.com,Parts.Cat.com + Includes SIS Parts Books</t>
  </si>
  <si>
    <t>julianmo08</t>
  </si>
  <si>
    <t>Monarrez</t>
  </si>
  <si>
    <t>qualitystone84@yahoo.com</t>
  </si>
  <si>
    <t>Quality Stone</t>
  </si>
  <si>
    <t>PPT-1075BE64</t>
  </si>
  <si>
    <t>SallsBrothers</t>
  </si>
  <si>
    <t>Geiger</t>
  </si>
  <si>
    <t>+1 5059169090</t>
  </si>
  <si>
    <t>fgeiger@sallsbrothers.com</t>
  </si>
  <si>
    <t>Salls Brothers Const</t>
  </si>
  <si>
    <t>P.O. Box 66239</t>
  </si>
  <si>
    <t>87193-6239</t>
  </si>
  <si>
    <t>77725::SALLS BROTHERS CONSTRUCTION</t>
  </si>
  <si>
    <t>PPI-0008A3CB</t>
  </si>
  <si>
    <t>lane_mvcgjcom</t>
  </si>
  <si>
    <t>Lane</t>
  </si>
  <si>
    <t>Lane@mvcgj.com</t>
  </si>
  <si>
    <t>Mountain Valley Contracting Inc.</t>
  </si>
  <si>
    <t>605 28 1/4 RD.</t>
  </si>
  <si>
    <t>62340::MTN VALLEY CONTRACTING INC,u62340::MTN VALLEY CONTRACTING INC</t>
  </si>
  <si>
    <t>PPT-1075EAE4</t>
  </si>
  <si>
    <t>My.Cat.com,Parts.Cat.com + Includes SIS Parts Books,SIS2.0 Web - Service Information,SOS Services Web</t>
  </si>
  <si>
    <t>xxdzq2wh</t>
  </si>
  <si>
    <t>+1 915 400 2995</t>
  </si>
  <si>
    <t>lperea@solarsmartliving.com</t>
  </si>
  <si>
    <t>Solar Smart Living</t>
  </si>
  <si>
    <t>PPT-10758E88</t>
  </si>
  <si>
    <t>a1ukpsip</t>
  </si>
  <si>
    <t>Rush Truck Center</t>
  </si>
  <si>
    <t>partsb2b@cat.com</t>
  </si>
  <si>
    <t>ElPaso</t>
  </si>
  <si>
    <t>PPT-1075EB6F</t>
  </si>
  <si>
    <t>a1ulpsip</t>
  </si>
  <si>
    <t>LAS CRUCES</t>
  </si>
  <si>
    <t>PPT-1075EB71</t>
  </si>
  <si>
    <t>jon.adams</t>
  </si>
  <si>
    <t>+1 5752000778</t>
  </si>
  <si>
    <t>jon.adams@kodiakgas.com</t>
  </si>
  <si>
    <t>303 LONGMIRE RD</t>
  </si>
  <si>
    <t>CONROE</t>
  </si>
  <si>
    <t>77304-2103</t>
  </si>
  <si>
    <t>PPT-1075EDDE</t>
  </si>
  <si>
    <t>a1sstns</t>
  </si>
  <si>
    <t>Santistevan</t>
  </si>
  <si>
    <t>+1 720 322 7242</t>
  </si>
  <si>
    <t>thomas.santistevan@transwest.com</t>
  </si>
  <si>
    <t>PIP-10871720</t>
  </si>
  <si>
    <t>53corp</t>
  </si>
  <si>
    <t>FABIAN</t>
  </si>
  <si>
    <t>BRIAN</t>
  </si>
  <si>
    <t>+1 3036196190</t>
  </si>
  <si>
    <t>Brian@53corporation.com</t>
  </si>
  <si>
    <t>53 Corporation</t>
  </si>
  <si>
    <t>5655 N Peterson Rd</t>
  </si>
  <si>
    <t>Sedalia</t>
  </si>
  <si>
    <t>53225::53 CORPORATION LLC</t>
  </si>
  <si>
    <t>PPT-1075EE82</t>
  </si>
  <si>
    <t>mmcgeemx1</t>
  </si>
  <si>
    <t>Mcgee</t>
  </si>
  <si>
    <t>+1 3375806558</t>
  </si>
  <si>
    <t>Michael.McGee@archrock.com</t>
  </si>
  <si>
    <t>9704 W Interstate 20</t>
  </si>
  <si>
    <t>79706-2620</t>
  </si>
  <si>
    <t>PPT-1075F0BB</t>
  </si>
  <si>
    <t>e250jlj</t>
  </si>
  <si>
    <t>Juergens</t>
  </si>
  <si>
    <t>+1 970 846 0065</t>
  </si>
  <si>
    <t>juergens_jason@wagnerequipment.com</t>
  </si>
  <si>
    <t>PPS-000A7A7C</t>
  </si>
  <si>
    <t>tbl001</t>
  </si>
  <si>
    <t>McKee</t>
  </si>
  <si>
    <t>DaShane</t>
  </si>
  <si>
    <t>+1 3033642268</t>
  </si>
  <si>
    <t>dashane@tblexcavating.com</t>
  </si>
  <si>
    <t>TBL Excavating Inc</t>
  </si>
  <si>
    <t xml:space="preserve">13802 E. Smith Drive </t>
  </si>
  <si>
    <t>85045::TBL EXCAVATING INCORP</t>
  </si>
  <si>
    <t>PPT-1075F397</t>
  </si>
  <si>
    <t>Lasvegas5</t>
  </si>
  <si>
    <t>Gene</t>
  </si>
  <si>
    <t>907-347-1782</t>
  </si>
  <si>
    <t>907-457-7275</t>
  </si>
  <si>
    <t>aer64@icloud.com</t>
  </si>
  <si>
    <t>Alaska Equipment Repair</t>
  </si>
  <si>
    <t>1685 Pennyweight dr.</t>
  </si>
  <si>
    <t>1685 Pennywight dr.</t>
  </si>
  <si>
    <t>Fairbanks</t>
  </si>
  <si>
    <t>Alaska</t>
  </si>
  <si>
    <t>PPS-00000356</t>
  </si>
  <si>
    <t>megadraulico</t>
  </si>
  <si>
    <t>Barreda</t>
  </si>
  <si>
    <t>Larissa</t>
  </si>
  <si>
    <t>+1 9154439580</t>
  </si>
  <si>
    <t>915-4439580</t>
  </si>
  <si>
    <t>megadraulica@gmail.com</t>
  </si>
  <si>
    <t>Megadraulic Group, LLC</t>
  </si>
  <si>
    <t>5043 Linnet Lane</t>
  </si>
  <si>
    <t>Dallas</t>
  </si>
  <si>
    <t>59098::MEGADRAULIC GROUP LLC</t>
  </si>
  <si>
    <t>PPT-4000FC6B</t>
  </si>
  <si>
    <t>MBCS</t>
  </si>
  <si>
    <t>Javier</t>
  </si>
  <si>
    <t>+1 9704566412</t>
  </si>
  <si>
    <t>jchavez@sunlandfieldsvc.com</t>
  </si>
  <si>
    <t>Sunland Field Services - Odessa</t>
  </si>
  <si>
    <t>2027 45 Road</t>
  </si>
  <si>
    <t>DeBeque</t>
  </si>
  <si>
    <t>56943::SUNLAND FIELD SERVICES INC,82786::SUNLAND CONST INC - AZTEC NM,82948::SUNLAND FIELD SERVICES-ODESS</t>
  </si>
  <si>
    <t>PPS-000031E0</t>
  </si>
  <si>
    <t>timfaye</t>
  </si>
  <si>
    <t xml:space="preserve">Faye </t>
  </si>
  <si>
    <t xml:space="preserve">Tim </t>
  </si>
  <si>
    <t>+1 3033569829</t>
  </si>
  <si>
    <t>02705, 02705cc</t>
  </si>
  <si>
    <t>PPT-01000BDC</t>
  </si>
  <si>
    <t>jam</t>
  </si>
  <si>
    <t>Pinela</t>
  </si>
  <si>
    <t>Aldo</t>
  </si>
  <si>
    <t>+1 9703797987</t>
  </si>
  <si>
    <t>970-379-7987</t>
  </si>
  <si>
    <t>shop@sgearthmoving.co</t>
  </si>
  <si>
    <t>Stutsman-Gerbaz</t>
  </si>
  <si>
    <t>30376 STATE HWY. 82</t>
  </si>
  <si>
    <t>Snowmass</t>
  </si>
  <si>
    <t>I would like to know more of what the numbers mean on the sos reports.</t>
  </si>
  <si>
    <t>82380::STUTSMAN GERBAZ INC</t>
  </si>
  <si>
    <t>PPS-0000056C</t>
  </si>
  <si>
    <t>jeremytylerross</t>
  </si>
  <si>
    <t>Ross</t>
  </si>
  <si>
    <t>jtrexcavation@gmail.com</t>
  </si>
  <si>
    <t>JTR EXCAVATION, LLC</t>
  </si>
  <si>
    <t>47997::JTR EXCAVATION LLC</t>
  </si>
  <si>
    <t>PPT-1075B9B4</t>
  </si>
  <si>
    <t>sitruckshop</t>
  </si>
  <si>
    <t>Sonderegger</t>
  </si>
  <si>
    <t>+1 4356697775</t>
  </si>
  <si>
    <t>sitruckshop@gmail.com</t>
  </si>
  <si>
    <t>Sonderegger, Inc.</t>
  </si>
  <si>
    <t>PO BOX 173</t>
  </si>
  <si>
    <t>Monticello</t>
  </si>
  <si>
    <t>UTAH</t>
  </si>
  <si>
    <t>79335::SONDEREGGER INC</t>
  </si>
  <si>
    <t>PPT-107527B0</t>
  </si>
  <si>
    <t>castlepines80</t>
  </si>
  <si>
    <t>Berry</t>
  </si>
  <si>
    <t>303814-6278</t>
  </si>
  <si>
    <t>sberry@castlepinesgolfclub.club</t>
  </si>
  <si>
    <t>Castle Pines Golf Club</t>
  </si>
  <si>
    <t xml:space="preserve">110 W. Happy Canyon Rd. </t>
  </si>
  <si>
    <t>14793::CASTLE PINES GOLF CLUB</t>
  </si>
  <si>
    <t>PPT-1075F7C3</t>
  </si>
  <si>
    <t>jimmonroe</t>
  </si>
  <si>
    <t>Monroe</t>
  </si>
  <si>
    <t>+1 970 542 3565</t>
  </si>
  <si>
    <t>jmonroe@co.morgan.co.us</t>
  </si>
  <si>
    <t>MORGAN COUNTY S</t>
  </si>
  <si>
    <t>231 Ensign PO Box 189</t>
  </si>
  <si>
    <t>PPT-1075F87D</t>
  </si>
  <si>
    <t>a5kgret</t>
  </si>
  <si>
    <t>Tanner</t>
  </si>
  <si>
    <t>Ronni</t>
  </si>
  <si>
    <t>ronni.tanner@summittruckgroup.com</t>
  </si>
  <si>
    <t>PIP-10773808</t>
  </si>
  <si>
    <t>Excavators01</t>
  </si>
  <si>
    <t>Baumann</t>
  </si>
  <si>
    <t>+1 720 341 5672</t>
  </si>
  <si>
    <t>info@excavatorsllc.com</t>
  </si>
  <si>
    <t>Excavators LLC</t>
  </si>
  <si>
    <t>3833 Quay Street</t>
  </si>
  <si>
    <t>Wheat Ridge</t>
  </si>
  <si>
    <t>29047::EXCAVATORS LLC</t>
  </si>
  <si>
    <t>PPT-1075F311</t>
  </si>
  <si>
    <t>Manage PCC Invoice Access,My.Cat.com,Parts.Cat.com + Includes SIS Parts Books</t>
  </si>
  <si>
    <t>nickware</t>
  </si>
  <si>
    <t>Ware</t>
  </si>
  <si>
    <t>+1 3034282347</t>
  </si>
  <si>
    <t>NICKWARE@ALPHAMILLING.COM</t>
  </si>
  <si>
    <t>Midstate Companies</t>
  </si>
  <si>
    <t xml:space="preserve">6015 W. 56th Ave </t>
  </si>
  <si>
    <t>02367::ALPHA MILLING CO INC</t>
  </si>
  <si>
    <t>PPT-1075F95B</t>
  </si>
  <si>
    <t>swalsh2</t>
  </si>
  <si>
    <t>Walsh</t>
  </si>
  <si>
    <t>+1 4803209284</t>
  </si>
  <si>
    <t>480-320-9284</t>
  </si>
  <si>
    <t>swalsh@fnfinc.com</t>
  </si>
  <si>
    <t>115 S. 48TH ST.</t>
  </si>
  <si>
    <t>PPT-1075F9C6</t>
  </si>
  <si>
    <t>jcotter1</t>
  </si>
  <si>
    <t>Cotter</t>
  </si>
  <si>
    <t>+1 4804338549</t>
  </si>
  <si>
    <t>480-433-8549</t>
  </si>
  <si>
    <t>jcotter@fnfinc.com</t>
  </si>
  <si>
    <t>115 S 48th St</t>
  </si>
  <si>
    <t>PPT-1075F9C2</t>
  </si>
  <si>
    <t>gsaldana1</t>
  </si>
  <si>
    <t>Saldana</t>
  </si>
  <si>
    <t>+1 6025589474</t>
  </si>
  <si>
    <t>602-558-9474</t>
  </si>
  <si>
    <t>gsaldana@fnfinc.com</t>
  </si>
  <si>
    <t xml:space="preserve">115 S 48th St </t>
  </si>
  <si>
    <t>PPT-1075F9C1</t>
  </si>
  <si>
    <t>jsisson1</t>
  </si>
  <si>
    <t>Sisson</t>
  </si>
  <si>
    <t>+1 4802923466</t>
  </si>
  <si>
    <t>jsisson@fnfinc.com</t>
  </si>
  <si>
    <t>PPT-1075FC11</t>
  </si>
  <si>
    <t>jmanderson1</t>
  </si>
  <si>
    <t>+1 6024691878</t>
  </si>
  <si>
    <t>602-469-1878</t>
  </si>
  <si>
    <t>jmanderson@fnfinc.com</t>
  </si>
  <si>
    <t>PPT-1075FA84</t>
  </si>
  <si>
    <t>jvaughn1</t>
  </si>
  <si>
    <t>Jared</t>
  </si>
  <si>
    <t>+1 6023904676</t>
  </si>
  <si>
    <t>602-390-4676</t>
  </si>
  <si>
    <t>jvaughn@fnfinc.com</t>
  </si>
  <si>
    <t>PPT-1075FA87</t>
  </si>
  <si>
    <t>jbird1</t>
  </si>
  <si>
    <t>Bird</t>
  </si>
  <si>
    <t>+1 6026195197</t>
  </si>
  <si>
    <t>602-619-5197</t>
  </si>
  <si>
    <t>jbird@fnfinc.com</t>
  </si>
  <si>
    <t>PPT-1075FA8B</t>
  </si>
  <si>
    <t>jflore53</t>
  </si>
  <si>
    <t>JEANNETTE FLORES</t>
  </si>
  <si>
    <t>ARCHROCK</t>
  </si>
  <si>
    <t>+1 3618940681</t>
  </si>
  <si>
    <t>jeannette.flores@archrock.com</t>
  </si>
  <si>
    <t xml:space="preserve">8193 Lone Tree Road </t>
  </si>
  <si>
    <t>Victoria</t>
  </si>
  <si>
    <t>PPT-01100F8D</t>
  </si>
  <si>
    <t>a2s8msk</t>
  </si>
  <si>
    <t>Koenig</t>
  </si>
  <si>
    <t>mike.koenig@robertstruck.com</t>
  </si>
  <si>
    <t>PIP-10874571</t>
  </si>
  <si>
    <t>agruver1</t>
  </si>
  <si>
    <t>Gruver</t>
  </si>
  <si>
    <t>+1 505 235 9836</t>
  </si>
  <si>
    <t>505-235-9836</t>
  </si>
  <si>
    <t>agruver@fnfinc.com</t>
  </si>
  <si>
    <t>F.N.F. CONSTRUCTION, INC.</t>
  </si>
  <si>
    <t>PPT-1075FA8E</t>
  </si>
  <si>
    <t>dfleshner1</t>
  </si>
  <si>
    <t>Fleshner</t>
  </si>
  <si>
    <t>+1 480 433 6144</t>
  </si>
  <si>
    <t>480-433-6144</t>
  </si>
  <si>
    <t>dfleshner@fnfinc.com</t>
  </si>
  <si>
    <t>PPT-1075F9D0</t>
  </si>
  <si>
    <t>libertyfrac</t>
  </si>
  <si>
    <t>Admin</t>
  </si>
  <si>
    <t>Odessa Parts</t>
  </si>
  <si>
    <t>wt.parts@libertyfrac.com</t>
  </si>
  <si>
    <t>950 17TH ST., STE. 2000</t>
  </si>
  <si>
    <t>Suite 2400</t>
  </si>
  <si>
    <t>80202-2801</t>
  </si>
  <si>
    <t>PPT-1073CB3F</t>
  </si>
  <si>
    <t>Zpennock243</t>
  </si>
  <si>
    <t>Pennock</t>
  </si>
  <si>
    <t xml:space="preserve">Zeb </t>
  </si>
  <si>
    <t>+1 3032107090</t>
  </si>
  <si>
    <t>zpennock243@gmail.com</t>
  </si>
  <si>
    <t>EARTHWORKS LAND DEVELOPMENT INC.</t>
  </si>
  <si>
    <t>P.o. box#8</t>
  </si>
  <si>
    <t>103 e pikes peak ave</t>
  </si>
  <si>
    <t>Cripple creek</t>
  </si>
  <si>
    <t>29675::EARTHWORKS LAND DEVELOPMENT INC</t>
  </si>
  <si>
    <t>PPT-1076013F</t>
  </si>
  <si>
    <t>ketchamconstruction</t>
  </si>
  <si>
    <t>Ketcham</t>
  </si>
  <si>
    <t>Erik</t>
  </si>
  <si>
    <t>erik@ketchamconstruction.com</t>
  </si>
  <si>
    <t>KETCHAM CONSTRUCTION</t>
  </si>
  <si>
    <t>56 BLUE HERON PT.</t>
  </si>
  <si>
    <t>Gunnison</t>
  </si>
  <si>
    <t>52654::KETCHAM CONSTRUCTION LLC</t>
  </si>
  <si>
    <t>PPT-10760228</t>
  </si>
  <si>
    <t>tricounty</t>
  </si>
  <si>
    <t>Christian</t>
  </si>
  <si>
    <t>+1 3036418816</t>
  </si>
  <si>
    <t>Tri County Parts &amp; Equipment</t>
  </si>
  <si>
    <t>88740::TRI COUNTY PARTS &amp; EQUIP</t>
  </si>
  <si>
    <t>PPS-00004043</t>
  </si>
  <si>
    <t>daytrip</t>
  </si>
  <si>
    <t xml:space="preserve">Civil </t>
  </si>
  <si>
    <t xml:space="preserve">R.Nichols civil </t>
  </si>
  <si>
    <t>+1 7208221312</t>
  </si>
  <si>
    <t>daddyof106@gmail.com</t>
  </si>
  <si>
    <t>R NICHOLS EXCAVATING INC</t>
  </si>
  <si>
    <t>1919a W Stanford Pl</t>
  </si>
  <si>
    <t>80127-1042</t>
  </si>
  <si>
    <t>72646::R NICHOLS CIVIL CONTRACTORS LLC</t>
  </si>
  <si>
    <t>PPT-10760464</t>
  </si>
  <si>
    <t>dtsgillette</t>
  </si>
  <si>
    <t>Courtney</t>
  </si>
  <si>
    <t>+1 9702095495</t>
  </si>
  <si>
    <t>rcourtney@dtsfluid.com</t>
  </si>
  <si>
    <t>1820 1600 RD.</t>
  </si>
  <si>
    <t xml:space="preserve">Delta </t>
  </si>
  <si>
    <t>PPT-01000454</t>
  </si>
  <si>
    <t>KachinaTruck</t>
  </si>
  <si>
    <t>Conner</t>
  </si>
  <si>
    <t>Laurie</t>
  </si>
  <si>
    <t>+1 5058633776</t>
  </si>
  <si>
    <t>laurie.kachina@outlook.com</t>
  </si>
  <si>
    <t>Kachina Truck</t>
  </si>
  <si>
    <t>50550::KACHINA TRUCK SERVICE INC</t>
  </si>
  <si>
    <t>PPT-107606B4</t>
  </si>
  <si>
    <t>dlowe@crc</t>
  </si>
  <si>
    <t>Lowe</t>
  </si>
  <si>
    <t>+1 9707865007</t>
  </si>
  <si>
    <t>dlowe@crc-co.net</t>
  </si>
  <si>
    <t>Coyote Ridge Construction LLC</t>
  </si>
  <si>
    <t>6648 County Road 56</t>
  </si>
  <si>
    <t>20606::COYOTE RIDGE CONSTRUCTION</t>
  </si>
  <si>
    <t>PPT-1076079C</t>
  </si>
  <si>
    <t>joe@sessionsandsons.com</t>
  </si>
  <si>
    <t>Sessions</t>
  </si>
  <si>
    <t>+1 9707234944</t>
  </si>
  <si>
    <t>GLENN SESSIONS &amp; SONS INC</t>
  </si>
  <si>
    <t>33492 highway 125</t>
  </si>
  <si>
    <t>Walden</t>
  </si>
  <si>
    <t>37217::GLENN E SESSIONS &amp; SONS INC</t>
  </si>
  <si>
    <t>PPT-01006120</t>
  </si>
  <si>
    <t>mbohn57</t>
  </si>
  <si>
    <t>Bohn</t>
  </si>
  <si>
    <t>marty</t>
  </si>
  <si>
    <t>+1 9155981133</t>
  </si>
  <si>
    <t>mbohn@4riversequipment.com</t>
  </si>
  <si>
    <t>4 Rivers Equipment</t>
  </si>
  <si>
    <t xml:space="preserve">1441 Rv Dr </t>
  </si>
  <si>
    <t>79928-5203</t>
  </si>
  <si>
    <t>38335::4 RIVERS EQUIPMENT</t>
  </si>
  <si>
    <t>PPT-10760BEA</t>
  </si>
  <si>
    <t>kirkweaver</t>
  </si>
  <si>
    <t>Weaver</t>
  </si>
  <si>
    <t>+1 9705605891</t>
  </si>
  <si>
    <t>kirk_weaver@kindermorgan.com</t>
  </si>
  <si>
    <t xml:space="preserve">12402 Hwy 491 </t>
  </si>
  <si>
    <t>50439::KINDER MORGAN TCGT</t>
  </si>
  <si>
    <t>PPT-10760C06</t>
  </si>
  <si>
    <t>rctrans</t>
  </si>
  <si>
    <t>BALDWIN</t>
  </si>
  <si>
    <t>+1 6052092677</t>
  </si>
  <si>
    <t>605-209-2677</t>
  </si>
  <si>
    <t>bbaldwin@petelien.com</t>
  </si>
  <si>
    <t>PETE LIEN AND SONS INC.</t>
  </si>
  <si>
    <t>PO BOX 440</t>
  </si>
  <si>
    <t>Rapid City</t>
  </si>
  <si>
    <t>SOUTH DAKOTA</t>
  </si>
  <si>
    <t>57709-0440</t>
  </si>
  <si>
    <t>68385::PETE LIEN &amp; SONS</t>
  </si>
  <si>
    <t>PPT-4000C920</t>
  </si>
  <si>
    <t>turbosolutions</t>
  </si>
  <si>
    <t>hagy</t>
  </si>
  <si>
    <t>ty</t>
  </si>
  <si>
    <t>1-844-428-8726</t>
  </si>
  <si>
    <t>tyhagy@tsreman.com</t>
  </si>
  <si>
    <t>Turbo solutions</t>
  </si>
  <si>
    <t xml:space="preserve">6050 E 58th Ave Unit D </t>
  </si>
  <si>
    <t>PPT-10760DC7</t>
  </si>
  <si>
    <t>jbright17</t>
  </si>
  <si>
    <t>Bright</t>
  </si>
  <si>
    <t>Johnathan</t>
  </si>
  <si>
    <t>johnathan.bright@newmont.com</t>
  </si>
  <si>
    <t>PPT-10760F8C</t>
  </si>
  <si>
    <t>a1ulhernandezj</t>
  </si>
  <si>
    <t>hernandezj1@rush-enterprises.com</t>
  </si>
  <si>
    <t>PPI-0003E4D6</t>
  </si>
  <si>
    <t>a1uklxm</t>
  </si>
  <si>
    <t>Mares</t>
  </si>
  <si>
    <t>MARESL@rushenterprises.com</t>
  </si>
  <si>
    <t>PIP-10879255</t>
  </si>
  <si>
    <t>a116ib</t>
  </si>
  <si>
    <t>Barton</t>
  </si>
  <si>
    <t>Ian</t>
  </si>
  <si>
    <t>david.withers@mhc.com</t>
  </si>
  <si>
    <t>PIP-10752416</t>
  </si>
  <si>
    <t>e250njv</t>
  </si>
  <si>
    <t>Vickles</t>
  </si>
  <si>
    <t>+1 303 646 7860</t>
  </si>
  <si>
    <t>vickles_nick@wagnerequipment.com</t>
  </si>
  <si>
    <t>PPI-00025ECC</t>
  </si>
  <si>
    <t>paramedic614</t>
  </si>
  <si>
    <t>Barlow</t>
  </si>
  <si>
    <t>435-691-5232</t>
  </si>
  <si>
    <t>percorock@gmail.com</t>
  </si>
  <si>
    <t>P&amp;P Corp</t>
  </si>
  <si>
    <t xml:space="preserve">38679 county road 33 </t>
  </si>
  <si>
    <t>66824::RED FEATHER EXCAVATING</t>
  </si>
  <si>
    <t>PPT-107616E4</t>
  </si>
  <si>
    <t>e350jv</t>
  </si>
  <si>
    <t>Vigil</t>
  </si>
  <si>
    <t>Vigil_jerry@wagnerequipment.com</t>
  </si>
  <si>
    <t>PIP-10055276</t>
  </si>
  <si>
    <t>brendacerino</t>
  </si>
  <si>
    <t>Gaucin</t>
  </si>
  <si>
    <t>Brenda</t>
  </si>
  <si>
    <t>gsdieselservices@gmail.com</t>
  </si>
  <si>
    <t>G&amp;S Diesel Services</t>
  </si>
  <si>
    <t>PO Box 961353</t>
  </si>
  <si>
    <t>36871::G &amp; S DIESEL SERVICES</t>
  </si>
  <si>
    <t>PPT-10761C98</t>
  </si>
  <si>
    <t>Wren460</t>
  </si>
  <si>
    <t>wiebelhaus</t>
  </si>
  <si>
    <t>john</t>
  </si>
  <si>
    <t>wiebelhauscon@netecin.net</t>
  </si>
  <si>
    <t>WIEBELHAUS CONTRACTING INC.</t>
  </si>
  <si>
    <t>3660 N. KALISPELL ST.</t>
  </si>
  <si>
    <t>80011-1505</t>
  </si>
  <si>
    <t>96664::WIEBELHAUS CONTRACTING INC</t>
  </si>
  <si>
    <t>PPT-10761C4B</t>
  </si>
  <si>
    <t>b9j00183</t>
  </si>
  <si>
    <t>Osborne</t>
  </si>
  <si>
    <t>Buddy</t>
  </si>
  <si>
    <t>+1 9704511299</t>
  </si>
  <si>
    <t>bosborne@jbsittner.com</t>
  </si>
  <si>
    <t>JB Sittner Trucking LLC</t>
  </si>
  <si>
    <t>1468 4TH ST.</t>
  </si>
  <si>
    <t>Nunn</t>
  </si>
  <si>
    <t>79815::JB SITTNER TRUCKING LLC</t>
  </si>
  <si>
    <t>PPT-10761D99</t>
  </si>
  <si>
    <t>Manage PCC Invoice Access,Parts.Cat.com + Includes SIS Parts Books,SIS2.0 Web - Service Information,SOS Services Web</t>
  </si>
  <si>
    <t>chdexcavating@gmail.com</t>
  </si>
  <si>
    <t>dotter</t>
  </si>
  <si>
    <t>christopher</t>
  </si>
  <si>
    <t>+1 7199897460</t>
  </si>
  <si>
    <t>CHDEXCAVATING@GMAIL.COM</t>
  </si>
  <si>
    <t>CHD CONSTRUCTION</t>
  </si>
  <si>
    <t xml:space="preserve">3550 County Road 524 </t>
  </si>
  <si>
    <t>81089-9483</t>
  </si>
  <si>
    <t>PPT-10761E7C</t>
  </si>
  <si>
    <t>e250nxs2</t>
  </si>
  <si>
    <t>Saponas</t>
  </si>
  <si>
    <t>Nicholas</t>
  </si>
  <si>
    <t>+1 719 306 3481</t>
  </si>
  <si>
    <t>saponas_nicholas@wagnerequipment.com</t>
  </si>
  <si>
    <t>PIP-10463151</t>
  </si>
  <si>
    <t>eptruck</t>
  </si>
  <si>
    <t>Coca</t>
  </si>
  <si>
    <t>(915)859-4133</t>
  </si>
  <si>
    <t>eptm_eddie@yahoo.com</t>
  </si>
  <si>
    <t>El Paso Truck &amp; Machinery</t>
  </si>
  <si>
    <t>8761 alameda ave</t>
  </si>
  <si>
    <t>30327::EL PASO TRUCK &amp; MACHINE</t>
  </si>
  <si>
    <t>PPT-10762217</t>
  </si>
  <si>
    <t>wcivil1</t>
  </si>
  <si>
    <t>Sepulveda</t>
  </si>
  <si>
    <t>Jeffery</t>
  </si>
  <si>
    <t>+1 719 846 2995</t>
  </si>
  <si>
    <t>jeff@westerncivilcontractors.com</t>
  </si>
  <si>
    <t>WESTERN CIVIL CONTRACTORS</t>
  </si>
  <si>
    <t>13850 U.S. HWY. 350</t>
  </si>
  <si>
    <t>TRINIDAD</t>
  </si>
  <si>
    <t>95206::WESTERN CIVIL CONTRACTORS</t>
  </si>
  <si>
    <t>PPT-10758083</t>
  </si>
  <si>
    <t>timber1396</t>
  </si>
  <si>
    <t>Szilva</t>
  </si>
  <si>
    <t>+1 9708840959</t>
  </si>
  <si>
    <t>Bszilva@fastmail.net</t>
  </si>
  <si>
    <t>William Szilva</t>
  </si>
  <si>
    <t>P.O. BOX 1606</t>
  </si>
  <si>
    <t>79525::WILLIAM SZILVA</t>
  </si>
  <si>
    <t>PPT-107624EA</t>
  </si>
  <si>
    <t>triple_c</t>
  </si>
  <si>
    <t>Welch</t>
  </si>
  <si>
    <t>575-941-3036</t>
  </si>
  <si>
    <t>triplec9201@yahoo.com</t>
  </si>
  <si>
    <t>Triple C Inc.</t>
  </si>
  <si>
    <t xml:space="preserve">1201 North Shore Dr. </t>
  </si>
  <si>
    <t>88979::TRIPLE C INC</t>
  </si>
  <si>
    <t>PPT-107631CC</t>
  </si>
  <si>
    <t>e350as1</t>
  </si>
  <si>
    <t>Switzer</t>
  </si>
  <si>
    <t>Switzer_Aaron@wagnerequipment.com</t>
  </si>
  <si>
    <t>PIP-10404045</t>
  </si>
  <si>
    <t>peedequip</t>
  </si>
  <si>
    <t>Loera</t>
  </si>
  <si>
    <t>+1 9516570900</t>
  </si>
  <si>
    <t>floera@peedequip.com</t>
  </si>
  <si>
    <t>PEED EQUIPMENT</t>
  </si>
  <si>
    <t>43466 Business Park Drive</t>
  </si>
  <si>
    <t>Peed Equipment Company</t>
  </si>
  <si>
    <t>TEMECULA</t>
  </si>
  <si>
    <t>68142::PEED EQUIPMENT CO</t>
  </si>
  <si>
    <t>PPS-000033B7</t>
  </si>
  <si>
    <t>kputtmann</t>
  </si>
  <si>
    <t>Puttmann</t>
  </si>
  <si>
    <t>+1 720 468 3178</t>
  </si>
  <si>
    <t>kputtmann@ironwomancon.com</t>
  </si>
  <si>
    <t>3600 YOSEMITE ST STE 120</t>
  </si>
  <si>
    <t>PPT-10763752</t>
  </si>
  <si>
    <t>kenpccp</t>
  </si>
  <si>
    <t>Poyner</t>
  </si>
  <si>
    <t>Lyle</t>
  </si>
  <si>
    <t>Kenneth</t>
  </si>
  <si>
    <t>+1 5056970065</t>
  </si>
  <si>
    <t>505-697-0065</t>
  </si>
  <si>
    <t>kenpccp@outlook.com</t>
  </si>
  <si>
    <t xml:space="preserve"> 2251 riffle street 80011</t>
  </si>
  <si>
    <t>2251 riffle street 80011</t>
  </si>
  <si>
    <t>aurora</t>
  </si>
  <si>
    <t>PPT-10763B5B</t>
  </si>
  <si>
    <t>Manage PCC Invoice Access,Parts.Cat.com + Includes SIS Parts Books,SIS2.0 Web - Service Information</t>
  </si>
  <si>
    <t>a0h8jp1</t>
  </si>
  <si>
    <t>Parrish</t>
  </si>
  <si>
    <t>+1 801 486 8781</t>
  </si>
  <si>
    <t>jparrish@jgpete.com</t>
  </si>
  <si>
    <t>PETERBILT OF UTAH</t>
  </si>
  <si>
    <t>PIP-10698038</t>
  </si>
  <si>
    <t>a1uljmb</t>
  </si>
  <si>
    <t>Jonathan</t>
  </si>
  <si>
    <t>baldwinj1@rushenterprises.com</t>
  </si>
  <si>
    <t>PIP-10864314</t>
  </si>
  <si>
    <t>mtntrk</t>
  </si>
  <si>
    <t>Wise</t>
  </si>
  <si>
    <t>shawn@mountaintruck.com</t>
  </si>
  <si>
    <t xml:space="preserve">717 South Main St. </t>
  </si>
  <si>
    <t>PPT-10763F11</t>
  </si>
  <si>
    <t>e352ls</t>
  </si>
  <si>
    <t>Saylor</t>
  </si>
  <si>
    <t>Les</t>
  </si>
  <si>
    <t>Saylor_les@wagnerequipment.com</t>
  </si>
  <si>
    <t>PIP-10145273</t>
  </si>
  <si>
    <t>My.Cat.com</t>
  </si>
  <si>
    <t>timharris</t>
  </si>
  <si>
    <t>Harris</t>
  </si>
  <si>
    <t>+1 9704810200</t>
  </si>
  <si>
    <t>tim.harris@martinmarietta.com</t>
  </si>
  <si>
    <t>2001 West 64th lane</t>
  </si>
  <si>
    <t>58363p::MARTIN MARIETTA MATERIALS</t>
  </si>
  <si>
    <t>PPT-107640C1</t>
  </si>
  <si>
    <t>My.Cat.com,Parts.Cat.com + Includes SIS Parts Books,SIS2.0 Web - Service Information</t>
  </si>
  <si>
    <t>billymelton</t>
  </si>
  <si>
    <t>Franco</t>
  </si>
  <si>
    <t>Sammy</t>
  </si>
  <si>
    <t>+1 5752393791</t>
  </si>
  <si>
    <t>sammy.franco@intrepidpotash.com</t>
  </si>
  <si>
    <t>Intrepid Potash - New Mexico</t>
  </si>
  <si>
    <t>PO BOX 101</t>
  </si>
  <si>
    <t>1996 POTASH MINES RD.</t>
  </si>
  <si>
    <t>46911::INTREPID POTASH NM LLC</t>
  </si>
  <si>
    <t>PPT-107640D5</t>
  </si>
  <si>
    <t>Manage PCC Invoice Access,Parts.Cat.com + Includes SIS Parts Books</t>
  </si>
  <si>
    <t>e250kjr</t>
  </si>
  <si>
    <t>Randall</t>
  </si>
  <si>
    <t>randall_kyle@wagnerequipment.com</t>
  </si>
  <si>
    <t>PIP-10888122</t>
  </si>
  <si>
    <t>darronsell</t>
  </si>
  <si>
    <t>Sells</t>
  </si>
  <si>
    <t xml:space="preserve">Darron </t>
  </si>
  <si>
    <t>+1 5053683038</t>
  </si>
  <si>
    <t>darron@navajo.net</t>
  </si>
  <si>
    <t>PO Box 969</t>
  </si>
  <si>
    <t>64320::NAVAJO ENGINEERING &amp; CONSTRU CTION AUTHORITY,90769 ::US NAVAJO ENGINEERING &amp; CONS</t>
  </si>
  <si>
    <t>PPT-011028B7</t>
  </si>
  <si>
    <t>a13rcrd</t>
  </si>
  <si>
    <t>Dawson</t>
  </si>
  <si>
    <t>Casey</t>
  </si>
  <si>
    <t>casey.dawson@mhc.com</t>
  </si>
  <si>
    <t>PIP-10887225</t>
  </si>
  <si>
    <t>lexi3299</t>
  </si>
  <si>
    <t>Guernsey</t>
  </si>
  <si>
    <t>Inga</t>
  </si>
  <si>
    <t>Asher</t>
  </si>
  <si>
    <t>+1 3036443299</t>
  </si>
  <si>
    <t>tiguernsey@netecin.net</t>
  </si>
  <si>
    <t>Guernseys Grading &amp; Excavating</t>
  </si>
  <si>
    <t>4541 Penrith Rd</t>
  </si>
  <si>
    <t>38443::GUERNSEYS GRADING &amp; EXC</t>
  </si>
  <si>
    <t>PPS-000071B0</t>
  </si>
  <si>
    <t>a5qdjll</t>
  </si>
  <si>
    <t>LEENERTS</t>
  </si>
  <si>
    <t>JACKI</t>
  </si>
  <si>
    <t>+1 970 630 6116</t>
  </si>
  <si>
    <t>JACKI@TAYLORIC.COM</t>
  </si>
  <si>
    <t>TAYLOR IMPLEMENT CO INC</t>
  </si>
  <si>
    <t>85736::TAYLOR IMPLEMENT CO INC</t>
  </si>
  <si>
    <t>PIP-10887901</t>
  </si>
  <si>
    <t>pcc_test_user4</t>
  </si>
  <si>
    <t>Automation4</t>
  </si>
  <si>
    <t>SmokeTest</t>
  </si>
  <si>
    <t>jane.zhang@perficient.com</t>
  </si>
  <si>
    <t>TESTcompany</t>
  </si>
  <si>
    <t xml:space="preserve">444 N Front Sttt Columbus </t>
  </si>
  <si>
    <t>Columbus</t>
  </si>
  <si>
    <t>PPT-10765110</t>
  </si>
  <si>
    <t>martinm2</t>
  </si>
  <si>
    <t>Keyohara</t>
  </si>
  <si>
    <t>+1 5059750842</t>
  </si>
  <si>
    <t>pkeyohara@wwmach.com</t>
  </si>
  <si>
    <t>2951 Chambers road</t>
  </si>
  <si>
    <t>PPT-107650EA</t>
  </si>
  <si>
    <t>Manage PCC Invoice Access,My.Cat.com,Parts.Cat.com + Includes SIS Parts Books,SIS2.0 Web - Service Information</t>
  </si>
  <si>
    <t>kstotsky</t>
  </si>
  <si>
    <t>Stotsky</t>
  </si>
  <si>
    <t>+1 7192981451</t>
  </si>
  <si>
    <t>kyle.stotsky@gmail.com</t>
  </si>
  <si>
    <t>Phillips &amp; Jordan</t>
  </si>
  <si>
    <t>114 s riverbend drive</t>
  </si>
  <si>
    <t>68626::PHILLIPS &amp; JORDAN INC,68626a::PHILLIPS &amp; JORDAN INC</t>
  </si>
  <si>
    <t>PPT-107338A3</t>
  </si>
  <si>
    <t>sjcmine</t>
  </si>
  <si>
    <t xml:space="preserve">Ronnie </t>
  </si>
  <si>
    <t>+1 5055982245</t>
  </si>
  <si>
    <t>rvaughn@westmoreland.com</t>
  </si>
  <si>
    <t>300 CR 6800</t>
  </si>
  <si>
    <t>PPT-107657CD</t>
  </si>
  <si>
    <t>generatorsource</t>
  </si>
  <si>
    <t>Traxler</t>
  </si>
  <si>
    <t>+1 3036592073</t>
  </si>
  <si>
    <t>bryan@dieselserviceandsupply.com</t>
  </si>
  <si>
    <t>GENERATOR SOURCE dba Diesel Service and Supply</t>
  </si>
  <si>
    <t>625 BASELINE RD.</t>
  </si>
  <si>
    <t>36666::GENERATOR SOURCE LLC</t>
  </si>
  <si>
    <t>PPT-10765A8C</t>
  </si>
  <si>
    <t>catpro79</t>
  </si>
  <si>
    <t>County</t>
  </si>
  <si>
    <t>Routt County</t>
  </si>
  <si>
    <t>+1 9707361051</t>
  </si>
  <si>
    <t>970-736-1051</t>
  </si>
  <si>
    <t>jconnett@co.routt.co.us</t>
  </si>
  <si>
    <t>Routt county</t>
  </si>
  <si>
    <t>P.O. Box 773598</t>
  </si>
  <si>
    <t>New training on the 140M motor grader and other new equipment that we have recently purchased.</t>
  </si>
  <si>
    <t>75625, 75634, 75635, 75636</t>
  </si>
  <si>
    <t>75625::ROUTT COUNTY ROAD &amp; BRIDGE</t>
  </si>
  <si>
    <t>PPI-0002C8E1</t>
  </si>
  <si>
    <t>cfrautschy</t>
  </si>
  <si>
    <t>Frautschy</t>
  </si>
  <si>
    <t>+1 9708710509</t>
  </si>
  <si>
    <t>cfrautschy@co.routt.co.us</t>
  </si>
  <si>
    <t>136 6TH ST.</t>
  </si>
  <si>
    <t>PPT-1075FF72</t>
  </si>
  <si>
    <t>sso038830</t>
  </si>
  <si>
    <t>MORENO</t>
  </si>
  <si>
    <t>morenoj@rush-enterprises.com</t>
  </si>
  <si>
    <t>PPI-0002D524</t>
  </si>
  <si>
    <t>shimcutta</t>
  </si>
  <si>
    <t>fankboner</t>
  </si>
  <si>
    <t>rick</t>
  </si>
  <si>
    <t>wayne</t>
  </si>
  <si>
    <t>+1 4692163989</t>
  </si>
  <si>
    <t>469-216-3989</t>
  </si>
  <si>
    <t>rick.fankboner@precisiondemolition.com</t>
  </si>
  <si>
    <t>PRECISION DEMOLITION LLC</t>
  </si>
  <si>
    <t>1125 E STATE HIGHWAY 121</t>
  </si>
  <si>
    <t>Lewisville</t>
  </si>
  <si>
    <t>75057-4406</t>
  </si>
  <si>
    <t>70216::PRECISION DEMOLITION LLC</t>
  </si>
  <si>
    <t>PPI-0000102E</t>
  </si>
  <si>
    <t>asishop</t>
  </si>
  <si>
    <t>SHOP</t>
  </si>
  <si>
    <t>ASI</t>
  </si>
  <si>
    <t>+1 7196472821</t>
  </si>
  <si>
    <t>dgrano@asidams.com</t>
  </si>
  <si>
    <t>SHAFT DRILLERS INTERNATIONAL, LLC</t>
  </si>
  <si>
    <t>1850 e. Platteville Blvd</t>
  </si>
  <si>
    <t xml:space="preserve">Pueblo WEst </t>
  </si>
  <si>
    <t>00840</t>
  </si>
  <si>
    <t>00632::ASI CONSTRUCTION LLC</t>
  </si>
  <si>
    <t>PPT-10732CE7</t>
  </si>
  <si>
    <t>Avashop22</t>
  </si>
  <si>
    <t xml:space="preserve">Curtis </t>
  </si>
  <si>
    <t>+1 7194296517</t>
  </si>
  <si>
    <t>719-429-6517</t>
  </si>
  <si>
    <t>avalancheexcavating@gmail.com</t>
  </si>
  <si>
    <t>Avalanche Excavating</t>
  </si>
  <si>
    <t>1135 Red Cano Rd,</t>
  </si>
  <si>
    <t>cutter bits</t>
  </si>
  <si>
    <t>03990</t>
  </si>
  <si>
    <t>03990::AVALANCHE EXCAVATING</t>
  </si>
  <si>
    <t>PPT-0100FAA0</t>
  </si>
  <si>
    <t>WPXEnergy2015</t>
  </si>
  <si>
    <t xml:space="preserve">Luke </t>
  </si>
  <si>
    <t>+1 9703196456</t>
  </si>
  <si>
    <t>lroderick@terraep.com</t>
  </si>
  <si>
    <t>Terra Energy Partners - TEP Rocky Mountain LLC</t>
  </si>
  <si>
    <t>4828 Loop Central D</t>
  </si>
  <si>
    <t>Ste. 900</t>
  </si>
  <si>
    <t xml:space="preserve">Houston </t>
  </si>
  <si>
    <t>95134::TEP ROCKY MOUNTAIN LLC</t>
  </si>
  <si>
    <t>PPT-106684B0</t>
  </si>
  <si>
    <t>Johnsonenv</t>
  </si>
  <si>
    <t>+1 575-937-3046</t>
  </si>
  <si>
    <t>johnsonenv@hotmail.com</t>
  </si>
  <si>
    <t>Johnson Environmental</t>
  </si>
  <si>
    <t>2236 Idaho Dr</t>
  </si>
  <si>
    <t>Alamogordo</t>
  </si>
  <si>
    <t>49468::JOHNSON ENVIRONMENTAL</t>
  </si>
  <si>
    <t>PPT-10766720</t>
  </si>
  <si>
    <t>a1p2al</t>
  </si>
  <si>
    <t>Lawrence</t>
  </si>
  <si>
    <t>Amber</t>
  </si>
  <si>
    <t>alawrence@inland-group.com</t>
  </si>
  <si>
    <t>PIP-10897210</t>
  </si>
  <si>
    <t>a1gwajv</t>
  </si>
  <si>
    <t>Abe</t>
  </si>
  <si>
    <t>villegasa1@rushenterprises.com</t>
  </si>
  <si>
    <t>PIP-10636891</t>
  </si>
  <si>
    <t>Pkarre</t>
  </si>
  <si>
    <t>Karre</t>
  </si>
  <si>
    <t>preston.karre@usacompression.com</t>
  </si>
  <si>
    <t>USA COMPRESSION PARTNERS LLC</t>
  </si>
  <si>
    <t>100 CONGRESS AVENUE</t>
  </si>
  <si>
    <t>STE 15500</t>
  </si>
  <si>
    <t>AUSTIN</t>
  </si>
  <si>
    <t>13035::CDM RESOURCE MGMT LTD,90986::USA COMPRESSION PARTNERS LP,90986a::USA COMPRESSION PARTNERS LP</t>
  </si>
  <si>
    <t>PPT-10766A8B</t>
  </si>
  <si>
    <t>halliburton_hobbs1</t>
  </si>
  <si>
    <t>+1 5753920709</t>
  </si>
  <si>
    <t>william.wood3@halliburton.com</t>
  </si>
  <si>
    <t xml:space="preserve">5801 lovington Hwy </t>
  </si>
  <si>
    <t>PPI-00068AD1</t>
  </si>
  <si>
    <t>dave@specialtymetalscompa</t>
  </si>
  <si>
    <t>McCartney</t>
  </si>
  <si>
    <t>+1 7203755770</t>
  </si>
  <si>
    <t>dave.mccartney@stservco.com</t>
  </si>
  <si>
    <t>Specialty Metals Company LLC</t>
  </si>
  <si>
    <t xml:space="preserve">1600 West Harvard Ave </t>
  </si>
  <si>
    <t>80931::SPECIALTY METALS COMPANY LLC</t>
  </si>
  <si>
    <t>PPT-10766E9D</t>
  </si>
  <si>
    <t>mckibbenexc@comcast.net</t>
  </si>
  <si>
    <t>McKibben</t>
  </si>
  <si>
    <t>+1 7193103600</t>
  </si>
  <si>
    <t>Mckibben Excavating Inc</t>
  </si>
  <si>
    <t xml:space="preserve">645 Nichols Blvd. </t>
  </si>
  <si>
    <t>57531::MCKIBBEN EXCAVATING INC</t>
  </si>
  <si>
    <t>PPT-10766F9D</t>
  </si>
  <si>
    <t>CornellaBrothers</t>
  </si>
  <si>
    <t>Stephens</t>
  </si>
  <si>
    <t>+1 7193901122</t>
  </si>
  <si>
    <t>shop@cornellabrothers.com</t>
  </si>
  <si>
    <t>Cornella Brothers Inc</t>
  </si>
  <si>
    <t xml:space="preserve">3740 Silica Dr </t>
  </si>
  <si>
    <t>20100::CORNELLA BROTHERS INC</t>
  </si>
  <si>
    <t>PPT-10766F75</t>
  </si>
  <si>
    <t>SCCShop3</t>
  </si>
  <si>
    <t>Blakely</t>
  </si>
  <si>
    <t>Julie</t>
  </si>
  <si>
    <t>+1 2194051743</t>
  </si>
  <si>
    <t>219-405-1743</t>
  </si>
  <si>
    <t>jblakely@levynet.com</t>
  </si>
  <si>
    <t>PPT-107676C9</t>
  </si>
  <si>
    <t>streets@eaglenest.org</t>
  </si>
  <si>
    <t>Dehler</t>
  </si>
  <si>
    <t>+1 5753772486</t>
  </si>
  <si>
    <t>Village of Eagle Nest</t>
  </si>
  <si>
    <t>151 willow creek rd, po box 168 po box 168</t>
  </si>
  <si>
    <t>Eagle Nest</t>
  </si>
  <si>
    <t>29417::VILLAGE OF EAGLE NEST</t>
  </si>
  <si>
    <t>PPT-107677B4</t>
  </si>
  <si>
    <t>e250dea</t>
  </si>
  <si>
    <t>Alas</t>
  </si>
  <si>
    <t>alas_david@wagnerequipment.com</t>
  </si>
  <si>
    <t>PIP-10865881</t>
  </si>
  <si>
    <t>kuhnconstruction</t>
  </si>
  <si>
    <t>Kuhn</t>
  </si>
  <si>
    <t>+1 3035706104</t>
  </si>
  <si>
    <t>kuhnconstruction@msn.com</t>
  </si>
  <si>
    <t>Kuhn Construction Inc.</t>
  </si>
  <si>
    <t xml:space="preserve">42309 Kiowa Bennett Rd </t>
  </si>
  <si>
    <t>Kiowa</t>
  </si>
  <si>
    <t>52522::KUHN CONSTRUCTION INC</t>
  </si>
  <si>
    <t>PPT-1076810F</t>
  </si>
  <si>
    <t>eharer</t>
  </si>
  <si>
    <t>Harer</t>
  </si>
  <si>
    <t>+1 9703026544</t>
  </si>
  <si>
    <t>970-302-6544</t>
  </si>
  <si>
    <t>Eric.harer@usacompression.com</t>
  </si>
  <si>
    <t>90986a::USA COMPRESSION PARTNERS LP</t>
  </si>
  <si>
    <t>PPT-1075E058</t>
  </si>
  <si>
    <t>a49smt</t>
  </si>
  <si>
    <t>marythomas@inland-group.com</t>
  </si>
  <si>
    <t>INLAND KENWORTH &amp; PACLEASE</t>
  </si>
  <si>
    <t>46176::INLAND KENWORTH,46188::INLAND KENWORTH INC</t>
  </si>
  <si>
    <t>PIP-10233535</t>
  </si>
  <si>
    <t>e250rxb3</t>
  </si>
  <si>
    <t>Beckel</t>
  </si>
  <si>
    <t>rbeckel@wagnerequipment.com</t>
  </si>
  <si>
    <t>PIP-10182014</t>
  </si>
  <si>
    <t>e250rdw</t>
  </si>
  <si>
    <t>WEYERMAN</t>
  </si>
  <si>
    <t>weyerman_ray@wagnerequipment.com</t>
  </si>
  <si>
    <t>PPS-0008127D</t>
  </si>
  <si>
    <t>Nfehr1</t>
  </si>
  <si>
    <t>Fehr</t>
  </si>
  <si>
    <t>Nicole</t>
  </si>
  <si>
    <t>+1 7208624906</t>
  </si>
  <si>
    <t>nfehr@flatironcorp.com</t>
  </si>
  <si>
    <t>Flatiron Constructor Corp</t>
  </si>
  <si>
    <t>4605 Paris St</t>
  </si>
  <si>
    <t>34121::FLATIRON CONSTRUCTORS INC,34121a::FLATIRON CONSTRUCTORS INC</t>
  </si>
  <si>
    <t>PPT-1076860A</t>
  </si>
  <si>
    <t>My.Cat.com,Parts.Cat.com + Includes SIS Parts Books,SOS Services Web</t>
  </si>
  <si>
    <t>a47qma</t>
  </si>
  <si>
    <t>Acosta</t>
  </si>
  <si>
    <t>Marciano</t>
  </si>
  <si>
    <t>jtsbetty@plateautel.net</t>
  </si>
  <si>
    <t>PIP-10903470</t>
  </si>
  <si>
    <t>a47qadm</t>
  </si>
  <si>
    <t>April</t>
  </si>
  <si>
    <t>PIP-10903471</t>
  </si>
  <si>
    <t>a960tll</t>
  </si>
  <si>
    <t>Teddy</t>
  </si>
  <si>
    <t>tlopez.rdsc@gmail.com</t>
  </si>
  <si>
    <t>PIP-10885188</t>
  </si>
  <si>
    <t>kwhite303</t>
  </si>
  <si>
    <t>+1 7205501345</t>
  </si>
  <si>
    <t>kwhite@martinsonservices.com</t>
  </si>
  <si>
    <t>Martinson Snow Removal</t>
  </si>
  <si>
    <t>5511 W. 56TH AVE., NO. 100</t>
  </si>
  <si>
    <t>58548::MARTINSON SNOW REMOVAL</t>
  </si>
  <si>
    <t>PPT-10768D4E</t>
  </si>
  <si>
    <t>a1ukjam1</t>
  </si>
  <si>
    <t>Mendoza</t>
  </si>
  <si>
    <t>Jairo</t>
  </si>
  <si>
    <t>mendozaj4@rushenterprises.com</t>
  </si>
  <si>
    <t>PIP-10907918</t>
  </si>
  <si>
    <t>bcdairy1</t>
  </si>
  <si>
    <t>Weitzel</t>
  </si>
  <si>
    <t>bcdairy1@yahoo.com</t>
  </si>
  <si>
    <t>C &amp; C Cattle Co LLC</t>
  </si>
  <si>
    <t>28271 RD. L</t>
  </si>
  <si>
    <t>05933::C &amp; C CATTLE CO LLC</t>
  </si>
  <si>
    <t>PPT-10769834</t>
  </si>
  <si>
    <t>a23qcer</t>
  </si>
  <si>
    <t>REESE</t>
  </si>
  <si>
    <t>CODY</t>
  </si>
  <si>
    <t>creese@transwest.com</t>
  </si>
  <si>
    <t>PIP-10909224</t>
  </si>
  <si>
    <t>ronnym001</t>
  </si>
  <si>
    <t>METZGER</t>
  </si>
  <si>
    <t>RON</t>
  </si>
  <si>
    <t>ronmetzger@honnen.com</t>
  </si>
  <si>
    <t>SELF</t>
  </si>
  <si>
    <t xml:space="preserve">212 Javan Ct </t>
  </si>
  <si>
    <t>81521-4600</t>
  </si>
  <si>
    <t>PPT-10769DB8</t>
  </si>
  <si>
    <t>marriire</t>
  </si>
  <si>
    <t>Marrin</t>
  </si>
  <si>
    <t>Irene</t>
  </si>
  <si>
    <t>+1 970 399 1104</t>
  </si>
  <si>
    <t>irene@ddiequip.com</t>
  </si>
  <si>
    <t>DODD DIESEL, INC.</t>
  </si>
  <si>
    <t>24254::DDI EQUIPMENT</t>
  </si>
  <si>
    <t>PPI-0007304D</t>
  </si>
  <si>
    <t>geyerbagmail</t>
  </si>
  <si>
    <t>Geyer</t>
  </si>
  <si>
    <t>+1 833 833 8888</t>
  </si>
  <si>
    <t>Geyerba@gmail.com</t>
  </si>
  <si>
    <t>CAT TEST ACCOUNT</t>
  </si>
  <si>
    <t>400 WASHINGTON ST</t>
  </si>
  <si>
    <t>ILLINOIS</t>
  </si>
  <si>
    <t>PPT-106749FA</t>
  </si>
  <si>
    <t>DanielKreutzer</t>
  </si>
  <si>
    <t>Kreutzer</t>
  </si>
  <si>
    <t>+1 3037511478</t>
  </si>
  <si>
    <t>danielkreutzer@haselden.com</t>
  </si>
  <si>
    <t>Haselden Construction LLC</t>
  </si>
  <si>
    <t>6950 S POTOMAC ST #100</t>
  </si>
  <si>
    <t>CENTENNIAL</t>
  </si>
  <si>
    <t>80112-4035</t>
  </si>
  <si>
    <t>41755::HASELDEN CONSTRUCTION - STAN DARD</t>
  </si>
  <si>
    <t>PPT-1076A0C5</t>
  </si>
  <si>
    <t>HillsideRental</t>
  </si>
  <si>
    <t>Donahue</t>
  </si>
  <si>
    <t>+1 9703539890</t>
  </si>
  <si>
    <t>trevord@hillsiderental.com</t>
  </si>
  <si>
    <t>Hillside Rental</t>
  </si>
  <si>
    <t>1310 40th St</t>
  </si>
  <si>
    <t>43237::HILLSIDE RENTAL LLC</t>
  </si>
  <si>
    <t>PPT-0008C69C</t>
  </si>
  <si>
    <t>e250cac1</t>
  </si>
  <si>
    <t>Chisholm</t>
  </si>
  <si>
    <t>chisholm_cody@wagnerequipment.com</t>
  </si>
  <si>
    <t>PIP-10815757</t>
  </si>
  <si>
    <t>ccrcmnr</t>
  </si>
  <si>
    <t>Redwine</t>
  </si>
  <si>
    <t>+1 505 598 3381</t>
  </si>
  <si>
    <t>Michael.Redwine@NACOAL.com</t>
  </si>
  <si>
    <t>NORTH AMERICAN COAL CORP.</t>
  </si>
  <si>
    <t>64997::THE NORTH AMERICAN COAL CORP</t>
  </si>
  <si>
    <t>PIP-10905940</t>
  </si>
  <si>
    <t>MCC</t>
  </si>
  <si>
    <t>beasleyaw</t>
  </si>
  <si>
    <t>beasleyaw@gmail.com</t>
  </si>
  <si>
    <t xml:space="preserve">1234 Main Street </t>
  </si>
  <si>
    <t>PPT-1076A307</t>
  </si>
  <si>
    <t>Sewell87</t>
  </si>
  <si>
    <t>+1 9705810822</t>
  </si>
  <si>
    <t>sewell87@centurylink.net</t>
  </si>
  <si>
    <t>G E Construction Inc.</t>
  </si>
  <si>
    <t>5700 east cr 20e</t>
  </si>
  <si>
    <t>36079::G E CONSTRUCTION INC</t>
  </si>
  <si>
    <t>PPT-1076A336</t>
  </si>
  <si>
    <t>beccageiger</t>
  </si>
  <si>
    <t>Becca</t>
  </si>
  <si>
    <t>bgeiger@sallsbrothers.com</t>
  </si>
  <si>
    <t>PPI-000775D9</t>
  </si>
  <si>
    <t>ramseyplant</t>
  </si>
  <si>
    <t>Plant</t>
  </si>
  <si>
    <t>Ramsey</t>
  </si>
  <si>
    <t>+1 4356214139</t>
  </si>
  <si>
    <t>alberto.marroquin@westernmidstream.com</t>
  </si>
  <si>
    <t>PO BOX 4995</t>
  </si>
  <si>
    <t>WOODLANDS</t>
  </si>
  <si>
    <t>PPT-1076A86D</t>
  </si>
  <si>
    <t>Parts.Cat.com + Includes SIS Parts Books,SIS2.0 Web - Service Information</t>
  </si>
  <si>
    <t>GRANDPAW</t>
  </si>
  <si>
    <t>schmidt</t>
  </si>
  <si>
    <t>+1 9705393266</t>
  </si>
  <si>
    <t>970-539-3266</t>
  </si>
  <si>
    <t>mschmidt@northernplains.us</t>
  </si>
  <si>
    <t>Northern Plains Trucking Inc</t>
  </si>
  <si>
    <t>18302 HWY 392</t>
  </si>
  <si>
    <t xml:space="preserve">GREELEY </t>
  </si>
  <si>
    <t>65104::NORTHERN PLAINS TRUCKING INC</t>
  </si>
  <si>
    <t>PPT-1076ABA0</t>
  </si>
  <si>
    <t>e250cab</t>
  </si>
  <si>
    <t>Buchner</t>
  </si>
  <si>
    <t>Buchner_Christopher@wagnerequipment.com</t>
  </si>
  <si>
    <t>PIP-10908607</t>
  </si>
  <si>
    <t>e250myv</t>
  </si>
  <si>
    <t>Voss</t>
  </si>
  <si>
    <t>voss_michael@wagnerequipment.com</t>
  </si>
  <si>
    <t>PPI-0002279E</t>
  </si>
  <si>
    <t>e350cam</t>
  </si>
  <si>
    <t>Middleton</t>
  </si>
  <si>
    <t>middleton_chris@wagnerequipment.com</t>
  </si>
  <si>
    <t>PIP-10852236</t>
  </si>
  <si>
    <t>a0banam</t>
  </si>
  <si>
    <t>PIP-10913916</t>
  </si>
  <si>
    <t>rleemckinley</t>
  </si>
  <si>
    <t>Dewayne</t>
  </si>
  <si>
    <t>+1 9287971818</t>
  </si>
  <si>
    <t>928-797-1818</t>
  </si>
  <si>
    <t>rlee@co.mckinley.nm.us</t>
  </si>
  <si>
    <t>1980 Warehouse Lane</t>
  </si>
  <si>
    <t>PPT-1076B233</t>
  </si>
  <si>
    <t>a1ssdas</t>
  </si>
  <si>
    <t>Simons</t>
  </si>
  <si>
    <t>dennis.simons@transwest.com</t>
  </si>
  <si>
    <t>PIP-10912709</t>
  </si>
  <si>
    <t>ryanhubbard</t>
  </si>
  <si>
    <t>Hubbard</t>
  </si>
  <si>
    <t xml:space="preserve">Ryan </t>
  </si>
  <si>
    <t>+1 9708241251</t>
  </si>
  <si>
    <t>RyanHubbard@Tristategt.org</t>
  </si>
  <si>
    <t>P.O. BOX 33449</t>
  </si>
  <si>
    <t>PPT-1076B394</t>
  </si>
  <si>
    <t>a23qjd</t>
  </si>
  <si>
    <t>Dickard</t>
  </si>
  <si>
    <t>joseph.dickard@transwest.com</t>
  </si>
  <si>
    <t>PIP-10914687</t>
  </si>
  <si>
    <t>pwood68</t>
  </si>
  <si>
    <t>wood</t>
  </si>
  <si>
    <t>paul</t>
  </si>
  <si>
    <t>pwood@brannan1.com</t>
  </si>
  <si>
    <t>BRANNAN SAND AND GRAVEL</t>
  </si>
  <si>
    <t>PPT-1076B526</t>
  </si>
  <si>
    <t>a4jtet</t>
  </si>
  <si>
    <t>Tarbert</t>
  </si>
  <si>
    <t>Eldon</t>
  </si>
  <si>
    <t>tkey@transwest.com</t>
  </si>
  <si>
    <t>PPI-0004B72D</t>
  </si>
  <si>
    <t>NickBaker1</t>
  </si>
  <si>
    <t>+1 7204679747</t>
  </si>
  <si>
    <t>720-467-9747</t>
  </si>
  <si>
    <t>nick.dunawayexcavating@gmail.com</t>
  </si>
  <si>
    <t>Pat &amp; Michael Dunaway DBA Dunaway Excavating</t>
  </si>
  <si>
    <t>52560 E. 19TH AVE.</t>
  </si>
  <si>
    <t>STRASBURG</t>
  </si>
  <si>
    <t>49486::DUNAWAY EXCAVATING</t>
  </si>
  <si>
    <t>PPT-1076B60A</t>
  </si>
  <si>
    <t>a13rtjc</t>
  </si>
  <si>
    <t>+720 941 0833</t>
  </si>
  <si>
    <t>Trevor.Caldwell@mhc.com</t>
  </si>
  <si>
    <t>PIP-10906864</t>
  </si>
  <si>
    <t>Ericmccoy63</t>
  </si>
  <si>
    <t>PEI</t>
  </si>
  <si>
    <t>+1 7209498527</t>
  </si>
  <si>
    <t>charlie@pei-corp.com</t>
  </si>
  <si>
    <t>Premier Earthworks</t>
  </si>
  <si>
    <t xml:space="preserve">5600 s. Quebec unit 107A </t>
  </si>
  <si>
    <t>70069::PREMIER EARTHWORKS &amp; INFRAST</t>
  </si>
  <si>
    <t>PPT-1076B863</t>
  </si>
  <si>
    <t>e350car</t>
  </si>
  <si>
    <t>Rivera</t>
  </si>
  <si>
    <t>Charmaine</t>
  </si>
  <si>
    <t>Thakur_Charmaine@wagnerequipment.com</t>
  </si>
  <si>
    <t>PPS-0007A16F</t>
  </si>
  <si>
    <t>slprice@lkqcorp.com</t>
  </si>
  <si>
    <t>+1 3033867015</t>
  </si>
  <si>
    <t xml:space="preserve">9090 Brighton Rd </t>
  </si>
  <si>
    <t>80640-8235</t>
  </si>
  <si>
    <t>PPT-1076BAF1</t>
  </si>
  <si>
    <t>a0batyj</t>
  </si>
  <si>
    <t>TYLER</t>
  </si>
  <si>
    <t>YOUNG</t>
  </si>
  <si>
    <t>YOUNGT@RUSHENTERPRISES.COM</t>
  </si>
  <si>
    <t>PIP-10913922</t>
  </si>
  <si>
    <t>christopherschauer</t>
  </si>
  <si>
    <t>Schauer</t>
  </si>
  <si>
    <t>+1 541 212 5870</t>
  </si>
  <si>
    <t>schauer38@hotmail.com</t>
  </si>
  <si>
    <t>701 Executive Center Blvd</t>
  </si>
  <si>
    <t>Idaho</t>
  </si>
  <si>
    <t>PPT-1076BB9E</t>
  </si>
  <si>
    <t>justinnelson12</t>
  </si>
  <si>
    <t>justinrcfarms@aol.com</t>
  </si>
  <si>
    <t xml:space="preserve">Anj farms llc </t>
  </si>
  <si>
    <t xml:space="preserve">4739 county road 166 </t>
  </si>
  <si>
    <t>Elizabeth</t>
  </si>
  <si>
    <t>PPT-1076BCB5</t>
  </si>
  <si>
    <t>a117ps</t>
  </si>
  <si>
    <t>Shoemaker</t>
  </si>
  <si>
    <t>phillip.shoemaker@mhc.com</t>
  </si>
  <si>
    <t>PIP-10913880</t>
  </si>
  <si>
    <t>massexllc</t>
  </si>
  <si>
    <t>Low</t>
  </si>
  <si>
    <t>+1 9704037417</t>
  </si>
  <si>
    <t>b.low@mass-ex.com</t>
  </si>
  <si>
    <t>MASS EX LLC</t>
  </si>
  <si>
    <t xml:space="preserve">2480 iris St </t>
  </si>
  <si>
    <t>56819::MASS EX LLC</t>
  </si>
  <si>
    <t>PPT-10755EAF</t>
  </si>
  <si>
    <t>dhoekstra</t>
  </si>
  <si>
    <t>Hoekstra</t>
  </si>
  <si>
    <t>Debbie</t>
  </si>
  <si>
    <t>+1 5053601917</t>
  </si>
  <si>
    <t>dhoekstra@csicompressco.com</t>
  </si>
  <si>
    <t xml:space="preserve">5995 US HWY 64 </t>
  </si>
  <si>
    <t>19237::KODIAK GAS SERVICES - PERMIA N</t>
  </si>
  <si>
    <t>PPT-1076C119</t>
  </si>
  <si>
    <t>middlecreekranch970@gmail</t>
  </si>
  <si>
    <t>+1 9708797353</t>
  </si>
  <si>
    <t>middlecreekranch970@gmail.com</t>
  </si>
  <si>
    <t>Middle Creek Ranch</t>
  </si>
  <si>
    <t xml:space="preserve">26760 Rimrock Trail </t>
  </si>
  <si>
    <t>Oak Creek</t>
  </si>
  <si>
    <t>59894::MIDDLE CREEK RANCH</t>
  </si>
  <si>
    <t>PPT-1076C1B3</t>
  </si>
  <si>
    <t>e351rds</t>
  </si>
  <si>
    <t>Shorty</t>
  </si>
  <si>
    <t>Reuben</t>
  </si>
  <si>
    <t>shorty_reuben@wagnerequipment.com</t>
  </si>
  <si>
    <t>PIP-10162086</t>
  </si>
  <si>
    <t>chris88</t>
  </si>
  <si>
    <t>christopher.navarette@archrock.com</t>
  </si>
  <si>
    <t>PPT-400062CA</t>
  </si>
  <si>
    <t>a23qdah</t>
  </si>
  <si>
    <t>Hinojos</t>
  </si>
  <si>
    <t>dhinojos@transwest.com</t>
  </si>
  <si>
    <t>PIP-10909226</t>
  </si>
  <si>
    <t>wagnerwm</t>
  </si>
  <si>
    <t>Management</t>
  </si>
  <si>
    <t>wmpsip@cat.com</t>
  </si>
  <si>
    <t xml:space="preserve">PO Box 460397 </t>
  </si>
  <si>
    <t>18494::WASTE MGMT - COLO SPGS LNDFL,19586::WASTE MANAGEMENT,25407::WASTE MGMT -DADS,25407a::WASTE MGMT - BUFFALO RDG LND,25407c::WASTE MANAGEMENT-DADS,25407d::WASTE MANAGEMENT-DADS,54531::WASTE MANAGEMENT,73758::WASTE MANAGEMENT/RECYCLE AME RICA OF COLO SPGS,88995::WASTE MANAGEMENT,91792::WASTE MANAGEMENT,91793::WASTE MANAGEMENT,93532::WASTE MGMT COMMERCE CITY DIS POSAL,94057::WASTE MANAGEMENT LANDFILL,94062::WASTE MANAGEMENT,94066::WASTE MANAGEMENT OF NM,94073::WASTE MGMT - SALIDA/BUENA VS,94180::WASTE MGMT OF COLORADO,94181::WASTE MGMT OF COLORADO SPRGS,94183::WASTE MANAGEMENT,94185::WASTE MANAGEMENT,94189::WASTE MGMT - CARBONDALE,94190::WASTE MGMT - DENVER NORTH,94191::WASTE MGMT - DENVER SOUTH,94192::WASTE MGMT OF ESTES PARK,94193::WASTE MGMT INC-DIVIDE CO,94222::WASTE MGMT - MIDWAY LANDFILL,94244::WASTE MGMT OF PUEBLO,94250::WASTE MANAGEMENT OF THE ROCK,94263::WASTE MGMT RECYCLE AMERICA,94280::WASTE MGMT-NORTH WELD LANDFI LL,94282::WASTE MANAGEMENT ENERGY SVC</t>
  </si>
  <si>
    <t>PPT-1076C463</t>
  </si>
  <si>
    <t>julio80239</t>
  </si>
  <si>
    <t>+1 720 229 3781</t>
  </si>
  <si>
    <t>julio80239@aol.com</t>
  </si>
  <si>
    <t>Tarahumara Trucking LLC.</t>
  </si>
  <si>
    <t>19401 E. 42nd Ave</t>
  </si>
  <si>
    <t>85016::TARAHUMARA TRUCKING LLC</t>
  </si>
  <si>
    <t>PPT-1074FA1A</t>
  </si>
  <si>
    <t>a0bakmd</t>
  </si>
  <si>
    <t>DALLAS</t>
  </si>
  <si>
    <t>KRYSTAL</t>
  </si>
  <si>
    <t>dallask@rushenterprises.com</t>
  </si>
  <si>
    <t>PIP-10919116</t>
  </si>
  <si>
    <t>mckinleyrd</t>
  </si>
  <si>
    <t>Bertrum</t>
  </si>
  <si>
    <t>bertrum.billy@co.mckinley.nm.us</t>
  </si>
  <si>
    <t xml:space="preserve">1980 Warehouse Lane </t>
  </si>
  <si>
    <t>PPT-1076C8E6</t>
  </si>
  <si>
    <t>a5kgjgr</t>
  </si>
  <si>
    <t>Regalado</t>
  </si>
  <si>
    <t>+1 505 325 3521  x61506</t>
  </si>
  <si>
    <t>johnny.regalado@robertstruck.com</t>
  </si>
  <si>
    <t>PIP-10906821</t>
  </si>
  <si>
    <t>adhess</t>
  </si>
  <si>
    <t>Hess</t>
  </si>
  <si>
    <t>+1 9707491596</t>
  </si>
  <si>
    <t>sunnysidegravel@outlook.com</t>
  </si>
  <si>
    <t>Sunnyside Gravel &amp;Exc</t>
  </si>
  <si>
    <t>9983 HWY 550</t>
  </si>
  <si>
    <t>82815::SUNNYSIDE GRAVEL &amp; EXC</t>
  </si>
  <si>
    <t>PPS-00001F71</t>
  </si>
  <si>
    <t>fcerame</t>
  </si>
  <si>
    <t>Cerame</t>
  </si>
  <si>
    <t>Franko</t>
  </si>
  <si>
    <t>+1 7193856654</t>
  </si>
  <si>
    <t>fcerame@springsgov.com</t>
  </si>
  <si>
    <t>404 w Fontenaro Street</t>
  </si>
  <si>
    <t>18493::CITY OF COLORADO SPRINGS</t>
  </si>
  <si>
    <t>PPS-0000210B</t>
  </si>
  <si>
    <t>dieselperform</t>
  </si>
  <si>
    <t>+1 9702550126</t>
  </si>
  <si>
    <t>dieselperformance@msn.com</t>
  </si>
  <si>
    <t>Diesel Performance of Gr. Jct.</t>
  </si>
  <si>
    <t>2493 commerce blvd</t>
  </si>
  <si>
    <t>grand junction</t>
  </si>
  <si>
    <t>26261::DIESEL PERFORMANCE OF GJ INC</t>
  </si>
  <si>
    <t>PPS-00004AE7</t>
  </si>
  <si>
    <t>gtmsales</t>
  </si>
  <si>
    <t>Griff</t>
  </si>
  <si>
    <t>+1 3032876800</t>
  </si>
  <si>
    <t>griff@gtmsales.net</t>
  </si>
  <si>
    <t>GTM Sales, Inc.</t>
  </si>
  <si>
    <t>9685 E. 102ND AVE.</t>
  </si>
  <si>
    <t xml:space="preserve">Somehow my password was changed. Why? </t>
  </si>
  <si>
    <t>36190::GTM SALES LLC</t>
  </si>
  <si>
    <t>PPS-0000138B</t>
  </si>
  <si>
    <t>e250gxg</t>
  </si>
  <si>
    <t>Gaston</t>
  </si>
  <si>
    <t>Geoff</t>
  </si>
  <si>
    <t>Gaston_geoff@wagnerequipment.com</t>
  </si>
  <si>
    <t>PIP-10672221</t>
  </si>
  <si>
    <t>a23qbdv</t>
  </si>
  <si>
    <t>Van Schaack</t>
  </si>
  <si>
    <t>bailey.vanschaack@transwest.com</t>
  </si>
  <si>
    <t>PIP-10916125</t>
  </si>
  <si>
    <t>jthrush</t>
  </si>
  <si>
    <t>Thrush</t>
  </si>
  <si>
    <t>+1 3039166965</t>
  </si>
  <si>
    <t>jeremy.thrush@mansfield.energy</t>
  </si>
  <si>
    <t>western Fleet Services</t>
  </si>
  <si>
    <t xml:space="preserve">15600 E. 19th Ave Unit C </t>
  </si>
  <si>
    <t>95320::WESTERN FLEET SERVICES INC</t>
  </si>
  <si>
    <t>PPT-1076D1F4</t>
  </si>
  <si>
    <t>jdscsllc@gmail.com</t>
  </si>
  <si>
    <t>Mitchell</t>
  </si>
  <si>
    <t>+1 3038568917</t>
  </si>
  <si>
    <t>M &amp; K Investments LLC</t>
  </si>
  <si>
    <t xml:space="preserve">3694 REINDEER CIRCLE </t>
  </si>
  <si>
    <t>57518::JDS CONSTRUCTION SERVICES</t>
  </si>
  <si>
    <t>PPT-1076D34D</t>
  </si>
  <si>
    <t>DHBR5461</t>
  </si>
  <si>
    <t>Niesent</t>
  </si>
  <si>
    <t>+1 9703962770</t>
  </si>
  <si>
    <t>dillon.n@laseroilfield.com</t>
  </si>
  <si>
    <t>Superior Oilfield Svc Co LTD</t>
  </si>
  <si>
    <t>1011 11TH AVE.</t>
  </si>
  <si>
    <t>82907::SUPERIOR OILFIELD SERVICES C O LTD</t>
  </si>
  <si>
    <t>PPT-1076D5ED</t>
  </si>
  <si>
    <t>mleeper</t>
  </si>
  <si>
    <t>Leeper</t>
  </si>
  <si>
    <t>Michelle</t>
  </si>
  <si>
    <t>mleeper@connellresources.com</t>
  </si>
  <si>
    <t>Connell Resources</t>
  </si>
  <si>
    <t>4305 HARMONY RD.</t>
  </si>
  <si>
    <t>Ste. 100</t>
  </si>
  <si>
    <t>FORT COLLINS</t>
  </si>
  <si>
    <t>80528-9527</t>
  </si>
  <si>
    <t>19512::CONNELL RESOURCES INC</t>
  </si>
  <si>
    <t>PPT-1076D6B4</t>
  </si>
  <si>
    <t>jakehudick</t>
  </si>
  <si>
    <t>Schiferl</t>
  </si>
  <si>
    <t>+1 7204675181</t>
  </si>
  <si>
    <t>Jake.Schiferl@heicivil.com</t>
  </si>
  <si>
    <t xml:space="preserve">5460 Montana Vista way </t>
  </si>
  <si>
    <t>PPT-1076D1C8</t>
  </si>
  <si>
    <t>lshultzcri</t>
  </si>
  <si>
    <t>Shultz</t>
  </si>
  <si>
    <t>Lowell</t>
  </si>
  <si>
    <t>+1 970 231 9246</t>
  </si>
  <si>
    <t>970-231-9246</t>
  </si>
  <si>
    <t>lschulz@connellresources.com</t>
  </si>
  <si>
    <t>7785 Highland Meadows Parkway</t>
  </si>
  <si>
    <t>Suite 100</t>
  </si>
  <si>
    <t>PPT-400074A8</t>
  </si>
  <si>
    <t>CONNELL</t>
  </si>
  <si>
    <t>970 530-4743</t>
  </si>
  <si>
    <t>mschemm@connellresources.com</t>
  </si>
  <si>
    <t>PPS-00010B74</t>
  </si>
  <si>
    <t>oliversears</t>
  </si>
  <si>
    <t>Oliver</t>
  </si>
  <si>
    <t>+1 9704130066</t>
  </si>
  <si>
    <t>osears@connellresources.com</t>
  </si>
  <si>
    <t xml:space="preserve">7785 Highland Meadows Pkwy </t>
  </si>
  <si>
    <t>80528-8988</t>
  </si>
  <si>
    <t>PPT-1076D7FB</t>
  </si>
  <si>
    <t>tonyd55</t>
  </si>
  <si>
    <t>Hank</t>
  </si>
  <si>
    <t>+1 5756445567</t>
  </si>
  <si>
    <t>575-312-0274</t>
  </si>
  <si>
    <t>shop@morrownm.com</t>
  </si>
  <si>
    <t>Morrow Enterprises Inc.</t>
  </si>
  <si>
    <t>PO BOX 1747</t>
  </si>
  <si>
    <t>61814::MORROW ENTERPRISES INC</t>
  </si>
  <si>
    <t>PPT-1076D8DD</t>
  </si>
  <si>
    <t>a3mhjs</t>
  </si>
  <si>
    <t>Salazar</t>
  </si>
  <si>
    <t>Junior</t>
  </si>
  <si>
    <t>+719 543 7222</t>
  </si>
  <si>
    <t>salazarf1@rushenterprises.com</t>
  </si>
  <si>
    <t>PIP-10923589</t>
  </si>
  <si>
    <t>bntl3</t>
  </si>
  <si>
    <t>Bentley</t>
  </si>
  <si>
    <t>Tracy</t>
  </si>
  <si>
    <t>bmtl3@aol.com</t>
  </si>
  <si>
    <t>Advanced Concrete Const. Inc</t>
  </si>
  <si>
    <t>01965::ADVANCED CONCRETE CONST INC</t>
  </si>
  <si>
    <t>PPT-1076E00C</t>
  </si>
  <si>
    <t>donmorse</t>
  </si>
  <si>
    <t>Morse</t>
  </si>
  <si>
    <t>+1 9702262296</t>
  </si>
  <si>
    <t>don@alpinelandscaping.com</t>
  </si>
  <si>
    <t>Naturescape Inc</t>
  </si>
  <si>
    <t>64049::NATURESCAPE INC DBA ALPINE</t>
  </si>
  <si>
    <t>PPT-1076DF95</t>
  </si>
  <si>
    <t>robs@trappermine.com</t>
  </si>
  <si>
    <t>+1 970 629 5097</t>
  </si>
  <si>
    <t>rob.snyder@trappermine.com</t>
  </si>
  <si>
    <t>P.O. BOX 187</t>
  </si>
  <si>
    <t>CRAIG</t>
  </si>
  <si>
    <t>PPT-1076E12D</t>
  </si>
  <si>
    <t>a2j2jg</t>
  </si>
  <si>
    <t>+970 639 7212</t>
  </si>
  <si>
    <t>jgray@jgpete.com</t>
  </si>
  <si>
    <t>PIP-10925344</t>
  </si>
  <si>
    <t>e250jxm4</t>
  </si>
  <si>
    <t>McDaniel</t>
  </si>
  <si>
    <t>mcdaniel_jason@wagnerequipment.com</t>
  </si>
  <si>
    <t>PIP-10558758</t>
  </si>
  <si>
    <t>ross@dellvalleyrm.com</t>
  </si>
  <si>
    <t>Crabb</t>
  </si>
  <si>
    <t>+1 5759934759</t>
  </si>
  <si>
    <t>Dell Valley Ranch Management</t>
  </si>
  <si>
    <t xml:space="preserve">P.O Box 7 </t>
  </si>
  <si>
    <t>Dell City</t>
  </si>
  <si>
    <t>24751::DELL VALLEY RANCH MGMT</t>
  </si>
  <si>
    <t>PPW-F000015A</t>
  </si>
  <si>
    <t>a0gmrd1</t>
  </si>
  <si>
    <t>DeLaRosa</t>
  </si>
  <si>
    <t>Rafael</t>
  </si>
  <si>
    <t>Rafael.DeLaRosa@truck-enterprises.com</t>
  </si>
  <si>
    <t>PIP-10909211</t>
  </si>
  <si>
    <t>hollidaymining@gmail.com</t>
  </si>
  <si>
    <t>Holliday</t>
  </si>
  <si>
    <t>Holliday Mining LLC</t>
  </si>
  <si>
    <t xml:space="preserve">2431 Nicholson St </t>
  </si>
  <si>
    <t>43757::HOLLIDAY MINING LLC</t>
  </si>
  <si>
    <t>PPW-F00004B9</t>
  </si>
  <si>
    <t>sean@teamtractor.com</t>
  </si>
  <si>
    <t>Raimbeault</t>
  </si>
  <si>
    <t>+1 8433211500</t>
  </si>
  <si>
    <t>TEAM TRACTOR &amp; EQUIPMMENT CORP</t>
  </si>
  <si>
    <t>21427 N Black Canyon Highway, Lone Cactu Lone Cactus</t>
  </si>
  <si>
    <t>PPT-10765F63</t>
  </si>
  <si>
    <t>randalgeorge</t>
  </si>
  <si>
    <t>George</t>
  </si>
  <si>
    <t>Randal</t>
  </si>
  <si>
    <t>+1 9705311302</t>
  </si>
  <si>
    <t>randy@latigoranch.com</t>
  </si>
  <si>
    <t>Latigo Ranch</t>
  </si>
  <si>
    <t>PO Box 237</t>
  </si>
  <si>
    <t>55045::LATIGO RANCH</t>
  </si>
  <si>
    <t>PPW-F0000A47</t>
  </si>
  <si>
    <t>don_menzies@yahoo.com</t>
  </si>
  <si>
    <t>Menzies</t>
  </si>
  <si>
    <t>+1 9709442400</t>
  </si>
  <si>
    <t>roads@hinsdalecountycolorado.us</t>
  </si>
  <si>
    <t>Hinsdale County Road &amp; Bridge</t>
  </si>
  <si>
    <t>1775 Hwy 149</t>
  </si>
  <si>
    <t>Lake City</t>
  </si>
  <si>
    <t>43327::HINSDALE COUNTY</t>
  </si>
  <si>
    <t>PPW-F0000BE5</t>
  </si>
  <si>
    <t>Jack_Featheringill</t>
  </si>
  <si>
    <t>Featheringill</t>
  </si>
  <si>
    <t xml:space="preserve">Jack </t>
  </si>
  <si>
    <t>+1 7204856616</t>
  </si>
  <si>
    <t>Jack.Featheringill@libertyfrac.com</t>
  </si>
  <si>
    <t>9540 E 104th Ave</t>
  </si>
  <si>
    <t>PPW-F0000B84</t>
  </si>
  <si>
    <t>steve.ebarguen@komatsusw.com</t>
  </si>
  <si>
    <t>Ebarguen</t>
  </si>
  <si>
    <t>6101 PAN AMERICAN WEST FREEWAY</t>
  </si>
  <si>
    <t>PPW-800004E7</t>
  </si>
  <si>
    <t>dsmuin@smpa.coop</t>
  </si>
  <si>
    <t>Smuin</t>
  </si>
  <si>
    <t>+1 9708647311</t>
  </si>
  <si>
    <t>San Miguel Power Association</t>
  </si>
  <si>
    <t xml:space="preserve">170w 10th Ave </t>
  </si>
  <si>
    <t>Nucla</t>
  </si>
  <si>
    <t>77783::SAN MIGUEL POWER ASSN INC</t>
  </si>
  <si>
    <t>PPW-80000467</t>
  </si>
  <si>
    <t>rpevler@h-2e.com</t>
  </si>
  <si>
    <t>Pevler</t>
  </si>
  <si>
    <t>+1 7204530386</t>
  </si>
  <si>
    <t xml:space="preserve">4626 weld county road 65 </t>
  </si>
  <si>
    <t>PPW-800005C1</t>
  </si>
  <si>
    <t>codyoeconst</t>
  </si>
  <si>
    <t>Roberson</t>
  </si>
  <si>
    <t>+1 3035555555</t>
  </si>
  <si>
    <t>cody@oeconstruct.com</t>
  </si>
  <si>
    <t>16702 W. 56th Drive</t>
  </si>
  <si>
    <t>PPW-800005E3</t>
  </si>
  <si>
    <t>lucasoctavio</t>
  </si>
  <si>
    <t>Lucas</t>
  </si>
  <si>
    <t>lucasconcrete1@gmail.com</t>
  </si>
  <si>
    <t>Lucas Construction Concrete, LLC</t>
  </si>
  <si>
    <t>PPT-1073BC2F</t>
  </si>
  <si>
    <t>Savagex</t>
  </si>
  <si>
    <t>+1 9703795421</t>
  </si>
  <si>
    <t>carter@savagexco.com</t>
  </si>
  <si>
    <t>po box 247</t>
  </si>
  <si>
    <t>Carbondale</t>
  </si>
  <si>
    <t>78018::SAVAGE EXCAVATION LLC</t>
  </si>
  <si>
    <t>PPW-800007E7</t>
  </si>
  <si>
    <t>jeffer_071@hotmail.com</t>
  </si>
  <si>
    <t>Grandas</t>
  </si>
  <si>
    <t>ATR SAS</t>
  </si>
  <si>
    <t xml:space="preserve">Calle 32 # 29- 109 </t>
  </si>
  <si>
    <t>Giron</t>
  </si>
  <si>
    <t>Santander</t>
  </si>
  <si>
    <t>PPT-1076DFFA</t>
  </si>
  <si>
    <t>Out of territory (country) -- Columbia</t>
  </si>
  <si>
    <t>dtbarwelding</t>
  </si>
  <si>
    <t>Dusty</t>
  </si>
  <si>
    <t>+1 4174929419</t>
  </si>
  <si>
    <t>dtbarwelding@icloud.com</t>
  </si>
  <si>
    <t>DT Bar Welding Service Inc</t>
  </si>
  <si>
    <t xml:space="preserve">22994 County rd 30 </t>
  </si>
  <si>
    <t>85021::DT BAR WELDING SERVICE INC</t>
  </si>
  <si>
    <t>PPW-80000AA8</t>
  </si>
  <si>
    <t>joseccpline@outlook.com</t>
  </si>
  <si>
    <t>+1 3033497214</t>
  </si>
  <si>
    <t>PPW-80000A5A</t>
  </si>
  <si>
    <t>sukandreed</t>
  </si>
  <si>
    <t>mbailey@adobepowerllc.com</t>
  </si>
  <si>
    <t>Adobe Power LLC</t>
  </si>
  <si>
    <t xml:space="preserve">7040 Highway 65 </t>
  </si>
  <si>
    <t>Mesa</t>
  </si>
  <si>
    <t>01902::ADOBE POWER LLC</t>
  </si>
  <si>
    <t>PPW-80000C70</t>
  </si>
  <si>
    <t>Awsshop</t>
  </si>
  <si>
    <t>HAGEN</t>
  </si>
  <si>
    <t>GERALD</t>
  </si>
  <si>
    <t>505-333-3891</t>
  </si>
  <si>
    <t>505-320-0095</t>
  </si>
  <si>
    <t>ghagen@aztecwell.com</t>
  </si>
  <si>
    <t>Aztec Well Service</t>
  </si>
  <si>
    <t xml:space="preserve">300 LEGION ROAD </t>
  </si>
  <si>
    <t xml:space="preserve">AZTEC </t>
  </si>
  <si>
    <t>04058::AZTEC WELL SERVICE</t>
  </si>
  <si>
    <t>PPW-80000C4E</t>
  </si>
  <si>
    <t>gmssparling@msn.com</t>
  </si>
  <si>
    <t>+1 5059915681</t>
  </si>
  <si>
    <t>Sparling Construction Co.</t>
  </si>
  <si>
    <t>P.O. BOX 90548</t>
  </si>
  <si>
    <t>80850::SPARLING CONSTRUCTION CO</t>
  </si>
  <si>
    <t>PPW-80000D8B</t>
  </si>
  <si>
    <t>e250tvm</t>
  </si>
  <si>
    <t>Mohr</t>
  </si>
  <si>
    <t>mohr_taylor@wagnerequipment.com</t>
  </si>
  <si>
    <t>PIP-10547306</t>
  </si>
  <si>
    <t>rohlfnj</t>
  </si>
  <si>
    <t>Rohlf</t>
  </si>
  <si>
    <t>+1 309 675 5054</t>
  </si>
  <si>
    <t>+1 309 657 9222</t>
  </si>
  <si>
    <t>Rohlf_Nathan_J@cat.com</t>
  </si>
  <si>
    <t>PIP-10009108</t>
  </si>
  <si>
    <t>jhalliburton</t>
  </si>
  <si>
    <t>Halliburton</t>
  </si>
  <si>
    <t>+1 1233454565</t>
  </si>
  <si>
    <t>123-345-4565</t>
  </si>
  <si>
    <t>Jason.halliburton@kiewit.com</t>
  </si>
  <si>
    <t>7651 Esters Blvd</t>
  </si>
  <si>
    <t>PPI-0006CDED</t>
  </si>
  <si>
    <t>jblakely</t>
  </si>
  <si>
    <t>+1 2197876285</t>
  </si>
  <si>
    <t>219-787-6285</t>
  </si>
  <si>
    <t>jblakely@levyco.net</t>
  </si>
  <si>
    <t>Heavy Construction,Industrial Manufacturing,Paving &amp; Compaction,Quarry &amp; Aggregates</t>
  </si>
  <si>
    <t>PPT-0101338C</t>
  </si>
  <si>
    <t>ricklarson</t>
  </si>
  <si>
    <t>Armentrout</t>
  </si>
  <si>
    <t>Marcus</t>
  </si>
  <si>
    <t>+1 5128263881</t>
  </si>
  <si>
    <t>marcus@heavyequipmentrentalsoftexas.com</t>
  </si>
  <si>
    <t>Golden Empire Equipment, Inc.</t>
  </si>
  <si>
    <t>P.O. BOX 81612</t>
  </si>
  <si>
    <t>Bakersfield</t>
  </si>
  <si>
    <t>93380-1612</t>
  </si>
  <si>
    <t>37566::GOLDEN EMPIRE EQUIPMENT INC</t>
  </si>
  <si>
    <t>PPS-000BD31C</t>
  </si>
  <si>
    <t>chiers@coppercolorado.com</t>
  </si>
  <si>
    <t>Hiers</t>
  </si>
  <si>
    <t>33183 HWY 91</t>
  </si>
  <si>
    <t>PPW-80001BBB</t>
  </si>
  <si>
    <t>andersonxpress</t>
  </si>
  <si>
    <t xml:space="preserve">Anderson </t>
  </si>
  <si>
    <t>505-690-2024</t>
  </si>
  <si>
    <t>andersonxpress@yahoo.com</t>
  </si>
  <si>
    <t>Anderson X-Press Transport LLC</t>
  </si>
  <si>
    <t>HC 72 Box 10</t>
  </si>
  <si>
    <t>Ribera</t>
  </si>
  <si>
    <t>PPW-80001CB0</t>
  </si>
  <si>
    <t>greeley1</t>
  </si>
  <si>
    <t>Shupe</t>
  </si>
  <si>
    <t>+1 9703818486</t>
  </si>
  <si>
    <t>michael.shupe@fleetpride.com</t>
  </si>
  <si>
    <t>Fleet Pride Inc. Greeley</t>
  </si>
  <si>
    <t>2308 1st Ave Ct #4</t>
  </si>
  <si>
    <t>look up cat parts</t>
  </si>
  <si>
    <t>04067</t>
  </si>
  <si>
    <t>04067::FLEET PRIDE INC</t>
  </si>
  <si>
    <t>PPT-0101117D</t>
  </si>
  <si>
    <t>e250axa1</t>
  </si>
  <si>
    <t>Atkinson</t>
  </si>
  <si>
    <t>aatkinson@wagnerequipment.com</t>
  </si>
  <si>
    <t>PIP-10244881</t>
  </si>
  <si>
    <t>jasanchez</t>
  </si>
  <si>
    <t>+1 9566930356</t>
  </si>
  <si>
    <t>956-693-0356</t>
  </si>
  <si>
    <t>jason.sanchez@usacompression.com</t>
  </si>
  <si>
    <t xml:space="preserve">20405 Tomball Parkway </t>
  </si>
  <si>
    <t>PPI-000633B8</t>
  </si>
  <si>
    <t>tgebes</t>
  </si>
  <si>
    <t>Gebes</t>
  </si>
  <si>
    <t>+1 4029808645</t>
  </si>
  <si>
    <t>tgebes@flatironcorp.com</t>
  </si>
  <si>
    <t>385 Interlocken Cresecent #900</t>
  </si>
  <si>
    <t>34116::FLATIRON CONSTRUCTION CORP,34121::FLATIRON CONSTRUCTORS INC,34121a::FLATIRON CONSTRUCTORS INC</t>
  </si>
  <si>
    <t>PPW-800027AB</t>
  </si>
  <si>
    <t>vinny_abeyta</t>
  </si>
  <si>
    <t>Abeyta</t>
  </si>
  <si>
    <t>Vinny</t>
  </si>
  <si>
    <t>+1 7204856600</t>
  </si>
  <si>
    <t>Vinny.Abeyta@libertyfrac.com</t>
  </si>
  <si>
    <t>PPW-80002963</t>
  </si>
  <si>
    <t>skip_holtz</t>
  </si>
  <si>
    <t>Holtz</t>
  </si>
  <si>
    <t>Skip</t>
  </si>
  <si>
    <t>+1 2086810307</t>
  </si>
  <si>
    <t>Lance.Holtz@libertyfrac.com</t>
  </si>
  <si>
    <t>PPW-8000295F</t>
  </si>
  <si>
    <t>e250sjg1</t>
  </si>
  <si>
    <t>Seth</t>
  </si>
  <si>
    <t>Gutierrez_Seth@wagnerequipment.com</t>
  </si>
  <si>
    <t>PIP-10835066</t>
  </si>
  <si>
    <t>randy89</t>
  </si>
  <si>
    <t>PEREZ</t>
  </si>
  <si>
    <t>RANDY RUBEN</t>
  </si>
  <si>
    <t>+1 9152419228</t>
  </si>
  <si>
    <t>jrpcontractors@outlook.com</t>
  </si>
  <si>
    <t>JRP Contractors</t>
  </si>
  <si>
    <t>47949::JRP CONTRACTORS</t>
  </si>
  <si>
    <t>PPW-800029A9</t>
  </si>
  <si>
    <t>justin.retherford@outlook.com</t>
  </si>
  <si>
    <t>Retherford</t>
  </si>
  <si>
    <t>940-367-8177</t>
  </si>
  <si>
    <t>Cunningham orchards</t>
  </si>
  <si>
    <t xml:space="preserve">3807 G rd </t>
  </si>
  <si>
    <t>Palisade</t>
  </si>
  <si>
    <t>PPW-80002B65</t>
  </si>
  <si>
    <t>e250spf</t>
  </si>
  <si>
    <t>Fulbright</t>
  </si>
  <si>
    <t>fulbright_spencer@wagnerequipment.com</t>
  </si>
  <si>
    <t>PIP-10748577</t>
  </si>
  <si>
    <t>e250mxm3</t>
  </si>
  <si>
    <t>Morgan</t>
  </si>
  <si>
    <t>morgan_matthew@wagnerequipment.com</t>
  </si>
  <si>
    <t>PIP-10742808</t>
  </si>
  <si>
    <t>amesconst</t>
  </si>
  <si>
    <t>Gibb</t>
  </si>
  <si>
    <t>+1 3033631000</t>
  </si>
  <si>
    <t>waynegibb@amesco.com</t>
  </si>
  <si>
    <t>AMES CONSTRUCTION</t>
  </si>
  <si>
    <t>02709::AMES CONSTRUCTION INC,02709a::AMES CONSTRUCTION INC,02709cc::AMES CONSTRUCTION INC</t>
  </si>
  <si>
    <t>PPS-0000052F</t>
  </si>
  <si>
    <t>MiMYERS</t>
  </si>
  <si>
    <t>Mikayla</t>
  </si>
  <si>
    <t>+1 7193916782</t>
  </si>
  <si>
    <t>mmyers@schmidtconstr.com</t>
  </si>
  <si>
    <t>PPW-80002F16</t>
  </si>
  <si>
    <t>a2wqkr</t>
  </si>
  <si>
    <t>Raffaeli</t>
  </si>
  <si>
    <t>Kellan</t>
  </si>
  <si>
    <t>+970 522 2700</t>
  </si>
  <si>
    <t>kellan.raffaeli@transwest.com</t>
  </si>
  <si>
    <t>PIP-10940919</t>
  </si>
  <si>
    <t>eab8dl</t>
  </si>
  <si>
    <t>Landrum</t>
  </si>
  <si>
    <t>+1 575 802 5186</t>
  </si>
  <si>
    <t>landrud@dcpmidstream.com</t>
  </si>
  <si>
    <t>DCP MIDSTREAM</t>
  </si>
  <si>
    <t>27424::DCP MIDSTREAM LP-ARTESIA NM</t>
  </si>
  <si>
    <t>PIP-10938648</t>
  </si>
  <si>
    <t>colbysconcrete@gmail.com</t>
  </si>
  <si>
    <t>Chiles</t>
  </si>
  <si>
    <t>+1 9702016051</t>
  </si>
  <si>
    <t>shop@reamsconstruction.com</t>
  </si>
  <si>
    <t>Reams Construction Co</t>
  </si>
  <si>
    <t>31527 HWY 141</t>
  </si>
  <si>
    <t>Naturita</t>
  </si>
  <si>
    <t>73735::REAMS CONSTRUCTION CO</t>
  </si>
  <si>
    <t>PPW-80003788</t>
  </si>
  <si>
    <t>Kohennnn</t>
  </si>
  <si>
    <t>Marzolf</t>
  </si>
  <si>
    <t>Kohen</t>
  </si>
  <si>
    <t>+1 3606283769</t>
  </si>
  <si>
    <t>kohenmarzolf@hotmail.com</t>
  </si>
  <si>
    <t xml:space="preserve">420 Halliburton Drive </t>
  </si>
  <si>
    <t>Williston</t>
  </si>
  <si>
    <t>PPT-1066BBA7</t>
  </si>
  <si>
    <t>zaneboldon</t>
  </si>
  <si>
    <t>Boldon</t>
  </si>
  <si>
    <t>Zane</t>
  </si>
  <si>
    <t>C.</t>
  </si>
  <si>
    <t>+1 6058919613</t>
  </si>
  <si>
    <t>zboldon@entact.com</t>
  </si>
  <si>
    <t>1 E. Oak Hill Dr Ste 102</t>
  </si>
  <si>
    <t>Westmont</t>
  </si>
  <si>
    <t>Il</t>
  </si>
  <si>
    <t>PPW-80003A16</t>
  </si>
  <si>
    <t>Parts.Cat.com + Includes SIS Parts Books,SOS Services Web</t>
  </si>
  <si>
    <t>bricain1</t>
  </si>
  <si>
    <t>Cain</t>
  </si>
  <si>
    <t>+1 970 232 5042</t>
  </si>
  <si>
    <t>briancain75@gmail.com</t>
  </si>
  <si>
    <t>6550 S county Rd 5</t>
  </si>
  <si>
    <t>26762::DON KEHN CONSTRUCTION INC</t>
  </si>
  <si>
    <t>PPW-80003A56</t>
  </si>
  <si>
    <t>e250rqm</t>
  </si>
  <si>
    <t>Raquel</t>
  </si>
  <si>
    <t>Hernandez_Raquel@WagnerEquipment.com</t>
  </si>
  <si>
    <t>PPS-00068F9B</t>
  </si>
  <si>
    <t>e250dam</t>
  </si>
  <si>
    <t>MAGNINO</t>
  </si>
  <si>
    <t>magnino_dave@wagnerequipment.com</t>
  </si>
  <si>
    <t>PPS-000633C8</t>
  </si>
  <si>
    <t>e250bsi</t>
  </si>
  <si>
    <t>Irwin</t>
  </si>
  <si>
    <t>Irwin_William2@wagnerequipment.com</t>
  </si>
  <si>
    <t>PIP-10811756</t>
  </si>
  <si>
    <t>e250bxw2</t>
  </si>
  <si>
    <t>Williams_brett@wagnerequipment.com</t>
  </si>
  <si>
    <t>PPI-000227B0</t>
  </si>
  <si>
    <t>e250lxg</t>
  </si>
  <si>
    <t>Giltner</t>
  </si>
  <si>
    <t>giltner_larry@wagnerequipment.com</t>
  </si>
  <si>
    <t>PIP-10452998</t>
  </si>
  <si>
    <t>e250hxf</t>
  </si>
  <si>
    <t>Fluck</t>
  </si>
  <si>
    <t>fluck_henry@wagnerequipment.com</t>
  </si>
  <si>
    <t>PIP-10679685</t>
  </si>
  <si>
    <t>cb4zrg</t>
  </si>
  <si>
    <t>Gardner</t>
  </si>
  <si>
    <t>+1 469 262 7952</t>
  </si>
  <si>
    <t>roger.gardner@kiewit.com</t>
  </si>
  <si>
    <t>PIP-10582291</t>
  </si>
  <si>
    <t>e250jmc</t>
  </si>
  <si>
    <t>McFarlin</t>
  </si>
  <si>
    <t>mcfarlin_josh@wagnerequipment.com</t>
  </si>
  <si>
    <t>PPI-00066AC3</t>
  </si>
  <si>
    <t>sn0rad@hotmail.com</t>
  </si>
  <si>
    <t>stover</t>
  </si>
  <si>
    <t>jason</t>
  </si>
  <si>
    <t>Fort Lyon Canal Co</t>
  </si>
  <si>
    <t xml:space="preserve">750 Bent Ave </t>
  </si>
  <si>
    <t>35302::FORT LYON CANAL CO</t>
  </si>
  <si>
    <t>PPW-00000345</t>
  </si>
  <si>
    <t>aromero@goldenequipment.com</t>
  </si>
  <si>
    <t>Romero</t>
  </si>
  <si>
    <t>Angelo</t>
  </si>
  <si>
    <t>+1 5059917189</t>
  </si>
  <si>
    <t>Golden Equipment Company</t>
  </si>
  <si>
    <t xml:space="preserve">721 Candelaria Rd Ne </t>
  </si>
  <si>
    <t>37445::GOLDEN EQUIPMENT CO</t>
  </si>
  <si>
    <t>PPW-000005BA</t>
  </si>
  <si>
    <t>juanita.wilkerson@archrock.com</t>
  </si>
  <si>
    <t>Juanita</t>
  </si>
  <si>
    <t>+1 4322216919</t>
  </si>
  <si>
    <t xml:space="preserve">9704 W Interstate 20 </t>
  </si>
  <si>
    <t>PPW-80002DA8</t>
  </si>
  <si>
    <t>calebdutton@yahoo.com</t>
  </si>
  <si>
    <t>Dutton</t>
  </si>
  <si>
    <t>+1 5055539039</t>
  </si>
  <si>
    <t>Dutton Diesel Repair LLC</t>
  </si>
  <si>
    <t>15 MILLER RD</t>
  </si>
  <si>
    <t>Los Lunas</t>
  </si>
  <si>
    <t>27759::DUTTON DIESEL REPAIR LLC</t>
  </si>
  <si>
    <t>PPW-000005D4</t>
  </si>
  <si>
    <t>e250kds</t>
  </si>
  <si>
    <t>Kody</t>
  </si>
  <si>
    <t>Simon_Kody@wagnerequipment.com</t>
  </si>
  <si>
    <t>PIP-10930180</t>
  </si>
  <si>
    <t>e350mv</t>
  </si>
  <si>
    <t>Vucetich</t>
  </si>
  <si>
    <t>Vucetich_Mike@wagnerequipment.com</t>
  </si>
  <si>
    <t>PPI-0002140A</t>
  </si>
  <si>
    <t>e250pwm</t>
  </si>
  <si>
    <t>Murray</t>
  </si>
  <si>
    <t>murray_paul@wagnerequipment.com</t>
  </si>
  <si>
    <t>PIP-10781180</t>
  </si>
  <si>
    <t>Manage PCC Invoice Access,My.Cat.com,SIS2.0 Web - Service Information,SOS Services Web</t>
  </si>
  <si>
    <t>e350jeh1</t>
  </si>
  <si>
    <t>Hronich</t>
  </si>
  <si>
    <t>+1 505 8038151</t>
  </si>
  <si>
    <t>Hronich_john@wagnerequipment.com</t>
  </si>
  <si>
    <t>PIP-10157235</t>
  </si>
  <si>
    <t>e250jgb</t>
  </si>
  <si>
    <t>Bear</t>
  </si>
  <si>
    <t>bear_J@wagnerequipment.com</t>
  </si>
  <si>
    <t>PPI-00011CAA</t>
  </si>
  <si>
    <t>e250mcb</t>
  </si>
  <si>
    <t>Browning</t>
  </si>
  <si>
    <t>Browning_mark@wagnerequipment.com</t>
  </si>
  <si>
    <t>PPI-0001102D</t>
  </si>
  <si>
    <t>e250rmw</t>
  </si>
  <si>
    <t>Waltke</t>
  </si>
  <si>
    <t>waltke_robert@wagnerequipment.com</t>
  </si>
  <si>
    <t>93887::WAGNER RENTS/CMC</t>
  </si>
  <si>
    <t>PIP-10832540</t>
  </si>
  <si>
    <t>e250ajr</t>
  </si>
  <si>
    <t>Rouse</t>
  </si>
  <si>
    <t>+1 303 435 1899</t>
  </si>
  <si>
    <t>rouse_austin@wagnerequipment.com</t>
  </si>
  <si>
    <t>PIP-10722904</t>
  </si>
  <si>
    <t>e250ps2</t>
  </si>
  <si>
    <t>Mainshop2</t>
  </si>
  <si>
    <t>vucetich_mike@wagnerequipment.com</t>
  </si>
  <si>
    <t>PPI-0007D66D</t>
  </si>
  <si>
    <t>e250pet</t>
  </si>
  <si>
    <t>Mainshop</t>
  </si>
  <si>
    <t>+303 7393000</t>
  </si>
  <si>
    <t>rscott@wagnerequipment.com</t>
  </si>
  <si>
    <t>PPI-00043ED5</t>
  </si>
  <si>
    <t>e250pxs</t>
  </si>
  <si>
    <t>Shop1</t>
  </si>
  <si>
    <t>Pueblo1</t>
  </si>
  <si>
    <t>dmagnino@wagnerequipment.com</t>
  </si>
  <si>
    <t>PPS-00092053</t>
  </si>
  <si>
    <t>e250rjs</t>
  </si>
  <si>
    <t>+1 719 544 4433  x5047</t>
  </si>
  <si>
    <t>Scott_Randy@wagnerequipment.com</t>
  </si>
  <si>
    <t>PPI-00017A7D</t>
  </si>
  <si>
    <t>shaneames</t>
  </si>
  <si>
    <t>Ames</t>
  </si>
  <si>
    <t>+1 3034190659</t>
  </si>
  <si>
    <t>sames@bemas.net</t>
  </si>
  <si>
    <t>80 Inverness Dr East</t>
  </si>
  <si>
    <t>PPW-00000820</t>
  </si>
  <si>
    <t>e250jpm</t>
  </si>
  <si>
    <t>McAllister</t>
  </si>
  <si>
    <t>mcallister_james@wagnerequipment.com</t>
  </si>
  <si>
    <t>PPS-000AD99C</t>
  </si>
  <si>
    <t>e250mxc</t>
  </si>
  <si>
    <t>Christner</t>
  </si>
  <si>
    <t>Monty</t>
  </si>
  <si>
    <t>christner_monty@wagnerequipment.com</t>
  </si>
  <si>
    <t>PPS-000A0A0B</t>
  </si>
  <si>
    <t>a5kgmas</t>
  </si>
  <si>
    <t>Simkins</t>
  </si>
  <si>
    <t>mike.simkins@summittruckgroup.com</t>
  </si>
  <si>
    <t>PIP-10945178</t>
  </si>
  <si>
    <t>e250mwm</t>
  </si>
  <si>
    <t>Milyard</t>
  </si>
  <si>
    <t>+1 303 286 2300</t>
  </si>
  <si>
    <t>+1 719 569 1234</t>
  </si>
  <si>
    <t>milyard_mike@wagnerequipment.com</t>
  </si>
  <si>
    <t>PPS-00089D7E</t>
  </si>
  <si>
    <t>jayhendren</t>
  </si>
  <si>
    <t>Hendren</t>
  </si>
  <si>
    <t>+1 7206260607</t>
  </si>
  <si>
    <t>jayhendren3636@gmail.com</t>
  </si>
  <si>
    <t xml:space="preserve">80 Inverness Dr East </t>
  </si>
  <si>
    <t>PPW-00000EFB</t>
  </si>
  <si>
    <t>e250peo</t>
  </si>
  <si>
    <t>Equipment One</t>
  </si>
  <si>
    <t>+1 719 544 4433</t>
  </si>
  <si>
    <t>PPS-00092098</t>
  </si>
  <si>
    <t>gipsontrucking@gmail.com</t>
  </si>
  <si>
    <t>Gipson</t>
  </si>
  <si>
    <t>Gipson Trucking LLC</t>
  </si>
  <si>
    <t xml:space="preserve">6568 S.E. Main St. </t>
  </si>
  <si>
    <t>Dexter</t>
  </si>
  <si>
    <t>PPW-00000BDF</t>
  </si>
  <si>
    <t>mgiarratano@ruidosodowns.us</t>
  </si>
  <si>
    <t>Giarratano</t>
  </si>
  <si>
    <t>+1 5759377798</t>
  </si>
  <si>
    <t>City of Ruidoso Downs</t>
  </si>
  <si>
    <t xml:space="preserve">102 mystery dr. </t>
  </si>
  <si>
    <t>Ruidoso Downs</t>
  </si>
  <si>
    <t>75819::CITY OF RUIDOSO DOWNS</t>
  </si>
  <si>
    <t>PPW-000011DB</t>
  </si>
  <si>
    <t>e250dxg1</t>
  </si>
  <si>
    <t>Green</t>
  </si>
  <si>
    <t>dquillen@wagnerequipment.com</t>
  </si>
  <si>
    <t>PIP-10136806</t>
  </si>
  <si>
    <t>jeffmontgomery</t>
  </si>
  <si>
    <t>+1 7208996265</t>
  </si>
  <si>
    <t>jmontgomery@ezexcavating.com</t>
  </si>
  <si>
    <t>E-Z Excavating</t>
  </si>
  <si>
    <t>P.O. BOX 1439</t>
  </si>
  <si>
    <t>LONGMONT</t>
  </si>
  <si>
    <t>80502-1439</t>
  </si>
  <si>
    <t>29343::E Z EXCAVATING</t>
  </si>
  <si>
    <t>PPW-000011BA</t>
  </si>
  <si>
    <t>jlentz</t>
  </si>
  <si>
    <t>Lentz</t>
  </si>
  <si>
    <t>jlentz@samuelengineering.com</t>
  </si>
  <si>
    <t>Samuel Engineering</t>
  </si>
  <si>
    <t>8450 E Crescent pkwy</t>
  </si>
  <si>
    <t>77708::SAMUEL ENGINEERING</t>
  </si>
  <si>
    <t>PPT-10666B2D</t>
  </si>
  <si>
    <t>mhipwell@auroragov.org</t>
  </si>
  <si>
    <t>HIPWELL</t>
  </si>
  <si>
    <t>MATTHEW</t>
  </si>
  <si>
    <t>+1 3033268034</t>
  </si>
  <si>
    <t>MHIPWELL@AURORAGOV.ORG</t>
  </si>
  <si>
    <t>City of Aurora Colorado</t>
  </si>
  <si>
    <t>13607 E. ELLSWORTH AVE.</t>
  </si>
  <si>
    <t>03921::CITY OF AURORA ACCTS PAY</t>
  </si>
  <si>
    <t>PPW-0000163B</t>
  </si>
  <si>
    <t>harscowagner</t>
  </si>
  <si>
    <t>metals</t>
  </si>
  <si>
    <t>Harsco</t>
  </si>
  <si>
    <t>+1 719 564 8350</t>
  </si>
  <si>
    <t>psip@wagnerequipment.com</t>
  </si>
  <si>
    <t>Harsco Metal and Minerals Global</t>
  </si>
  <si>
    <t xml:space="preserve">300 Seven Fields Blvd </t>
  </si>
  <si>
    <t>Mars</t>
  </si>
  <si>
    <t>42252::HARSCO METALS</t>
  </si>
  <si>
    <t>PPW-000015A6</t>
  </si>
  <si>
    <t>a13rjvp</t>
  </si>
  <si>
    <t>Prosky</t>
  </si>
  <si>
    <t>James.Prosky@mhc.com</t>
  </si>
  <si>
    <t>PIP-10948364</t>
  </si>
  <si>
    <t>lbarajas@republicservices.com</t>
  </si>
  <si>
    <t>Barajas</t>
  </si>
  <si>
    <t>Lauren</t>
  </si>
  <si>
    <t>+1 7205904064</t>
  </si>
  <si>
    <t xml:space="preserve">8480 Tower Road </t>
  </si>
  <si>
    <t>PPW-00001AD7</t>
  </si>
  <si>
    <t>westsidetowingcr@gmail.com</t>
  </si>
  <si>
    <t>GRAY</t>
  </si>
  <si>
    <t>LONNA</t>
  </si>
  <si>
    <t>westside towing</t>
  </si>
  <si>
    <t xml:space="preserve">1040 Atchison Ct </t>
  </si>
  <si>
    <t>80109-3121</t>
  </si>
  <si>
    <t>PPW-00001AE3</t>
  </si>
  <si>
    <t>a2s8dn</t>
  </si>
  <si>
    <t>Nunez</t>
  </si>
  <si>
    <t>Dane</t>
  </si>
  <si>
    <t>dane.nunez@summittruckgroup.com</t>
  </si>
  <si>
    <t>PIP-10949926</t>
  </si>
  <si>
    <t>a117sbh</t>
  </si>
  <si>
    <t>ryan.lynch@mhc.com</t>
  </si>
  <si>
    <t>PIP-10941360</t>
  </si>
  <si>
    <t>mwilliamson@enerflex.com</t>
  </si>
  <si>
    <t>Williamson</t>
  </si>
  <si>
    <t>Melissa</t>
  </si>
  <si>
    <t>+1 575 361 7853</t>
  </si>
  <si>
    <t>ENERFLEX ENERGY SYSTEMS INC</t>
  </si>
  <si>
    <t xml:space="preserve">107 W Roosevelt </t>
  </si>
  <si>
    <t>29098::ENERFLEX ENERGY SYSTEMS INC</t>
  </si>
  <si>
    <t>PPW-00002196</t>
  </si>
  <si>
    <t>philipormand@hotmail.com</t>
  </si>
  <si>
    <t>Ormand</t>
  </si>
  <si>
    <t>Philip</t>
  </si>
  <si>
    <t>Southwest Diesel Source, INC</t>
  </si>
  <si>
    <t xml:space="preserve">14 Old Ranch Road </t>
  </si>
  <si>
    <t>Tyrone</t>
  </si>
  <si>
    <t>PPW-00002139</t>
  </si>
  <si>
    <t>larry.perkins@newmont.com</t>
  </si>
  <si>
    <t>Perkins</t>
  </si>
  <si>
    <t>+1 7193717922</t>
  </si>
  <si>
    <t>lperkins498@gmail.com</t>
  </si>
  <si>
    <t>P.O. Box 191</t>
  </si>
  <si>
    <t>PPW-0000211F</t>
  </si>
  <si>
    <t>e250dxb1</t>
  </si>
  <si>
    <t>Britton</t>
  </si>
  <si>
    <t>Britton_Dustin@wagnerequipment.com</t>
  </si>
  <si>
    <t>PIP-10374025</t>
  </si>
  <si>
    <t>e250ess</t>
  </si>
  <si>
    <t>Schmidt</t>
  </si>
  <si>
    <t>Ernie</t>
  </si>
  <si>
    <t>Schmidt_ernie@wagnerequipment.com</t>
  </si>
  <si>
    <t>PPS-00092C9F</t>
  </si>
  <si>
    <t>Manage PCC Invoice Access,My.Cat.com,SOS Services Web</t>
  </si>
  <si>
    <t>sfigueroa8220</t>
  </si>
  <si>
    <t>figueroa</t>
  </si>
  <si>
    <t>Sergio</t>
  </si>
  <si>
    <t>+1 9155397963</t>
  </si>
  <si>
    <t>fgrserg@gmail.com</t>
  </si>
  <si>
    <t>Dynamic Tool Co</t>
  </si>
  <si>
    <t>1421 VANDERBILT DR</t>
  </si>
  <si>
    <t>27668::DYNAMIC TOOL CO INC</t>
  </si>
  <si>
    <t>PPW-0000236F</t>
  </si>
  <si>
    <t>carquestbh@yahoo.com</t>
  </si>
  <si>
    <t>+1 5754453659</t>
  </si>
  <si>
    <t>Raton American Parts</t>
  </si>
  <si>
    <t>326 S 2ND ST</t>
  </si>
  <si>
    <t>Raton</t>
  </si>
  <si>
    <t>73632::RATON AMERICAN PARTS INC</t>
  </si>
  <si>
    <t>PPW-80003EC2</t>
  </si>
  <si>
    <t>daniel_mercado</t>
  </si>
  <si>
    <t>Mercado</t>
  </si>
  <si>
    <t>Daniel.Mercado@libertyfrac.com</t>
  </si>
  <si>
    <t>PPW-80003F60</t>
  </si>
  <si>
    <t>charlie_kaufmann</t>
  </si>
  <si>
    <t>Kaufmann</t>
  </si>
  <si>
    <t>Charlie.Kaufmann@libertyfrac.com</t>
  </si>
  <si>
    <t>PPW-80003F69</t>
  </si>
  <si>
    <t>jfmurray50@msn.com</t>
  </si>
  <si>
    <t>James (Jim)</t>
  </si>
  <si>
    <t>Canyon Creek Acres</t>
  </si>
  <si>
    <t>PPW-800040FB</t>
  </si>
  <si>
    <t>mark_rush</t>
  </si>
  <si>
    <t>Rush</t>
  </si>
  <si>
    <t>+1 3038879929</t>
  </si>
  <si>
    <t>Mark.Rush@libertyfrac.com</t>
  </si>
  <si>
    <t>PPW-800040E8</t>
  </si>
  <si>
    <t>ryan_fox</t>
  </si>
  <si>
    <t>Fox</t>
  </si>
  <si>
    <t>+1 7203635507</t>
  </si>
  <si>
    <t>Ryan.Fox@libertyfrac.com</t>
  </si>
  <si>
    <t>PPW-800040F3</t>
  </si>
  <si>
    <t>ecamacho</t>
  </si>
  <si>
    <t>Camacho</t>
  </si>
  <si>
    <t>Enrique</t>
  </si>
  <si>
    <t>+1 3034192675</t>
  </si>
  <si>
    <t>ecamacho@trustawc.com</t>
  </si>
  <si>
    <t>275 E.64th Ave.</t>
  </si>
  <si>
    <t>PPW-800040BB</t>
  </si>
  <si>
    <t>rklocker@power-equip.com</t>
  </si>
  <si>
    <t>Klocker</t>
  </si>
  <si>
    <t>+1 3032274391</t>
  </si>
  <si>
    <t>Power Equipment Company</t>
  </si>
  <si>
    <t>500 EAST 62ND AVENUE</t>
  </si>
  <si>
    <t>69698::POWER EQUIPMENT COMPANY</t>
  </si>
  <si>
    <t>PPW-80004290</t>
  </si>
  <si>
    <t>trentdiekhoff</t>
  </si>
  <si>
    <t>Diekhoff</t>
  </si>
  <si>
    <t>Trent</t>
  </si>
  <si>
    <t>+1 970 552 4467</t>
  </si>
  <si>
    <t>tdiekhoff@ezexcavating.com</t>
  </si>
  <si>
    <t>E-Z EXCAVATING</t>
  </si>
  <si>
    <t>25126::DAVIES EQUIPMENT CO LLC,29343::E Z EXCAVATING</t>
  </si>
  <si>
    <t>PPW-80004349</t>
  </si>
  <si>
    <t>jwestbr01</t>
  </si>
  <si>
    <t>Westbrook</t>
  </si>
  <si>
    <t>+1 5053305921</t>
  </si>
  <si>
    <t>jackson.westbrook@archrock.com</t>
  </si>
  <si>
    <t>PPW-80004516</t>
  </si>
  <si>
    <t>bkleman@fnfinc.com</t>
  </si>
  <si>
    <t>Kleman</t>
  </si>
  <si>
    <t>Bryce</t>
  </si>
  <si>
    <t>+1 6025104675</t>
  </si>
  <si>
    <t xml:space="preserve">115 South 48th Street </t>
  </si>
  <si>
    <t>PPT-1076C940</t>
  </si>
  <si>
    <t>wagner39</t>
  </si>
  <si>
    <t>kapavik</t>
  </si>
  <si>
    <t>will</t>
  </si>
  <si>
    <t>+1 2548260303</t>
  </si>
  <si>
    <t>wd@associated-tx.com</t>
  </si>
  <si>
    <t>ASSOCIATED BEEF CITY</t>
  </si>
  <si>
    <t>PO BOX 249</t>
  </si>
  <si>
    <t>03754::ASSOCIATED CEMENT CONTRACTOR</t>
  </si>
  <si>
    <t>PPW-80004A9A</t>
  </si>
  <si>
    <t>drewclay</t>
  </si>
  <si>
    <t>Clay</t>
  </si>
  <si>
    <t>+1 3039103322</t>
  </si>
  <si>
    <t>dclay@bemas.net</t>
  </si>
  <si>
    <t>PPW-80004B02</t>
  </si>
  <si>
    <t>e250mxj</t>
  </si>
  <si>
    <t>Jewell</t>
  </si>
  <si>
    <t>+1 303 739 3140</t>
  </si>
  <si>
    <t>jewell_michael@wagnerequipment.com</t>
  </si>
  <si>
    <t>PIP-10588547</t>
  </si>
  <si>
    <t>a0bctl</t>
  </si>
  <si>
    <t>Logon</t>
  </si>
  <si>
    <t>Test</t>
  </si>
  <si>
    <t>PIP-10970190</t>
  </si>
  <si>
    <t>matt_vicek</t>
  </si>
  <si>
    <t>Vicek</t>
  </si>
  <si>
    <t>+1 3035152834</t>
  </si>
  <si>
    <t>Matt.Vicek@Libertyfrac.com</t>
  </si>
  <si>
    <t>PPW-80005276</t>
  </si>
  <si>
    <t>e250exc</t>
  </si>
  <si>
    <t>Caplin</t>
  </si>
  <si>
    <t>Caplin_eric@wagnerequipment.com</t>
  </si>
  <si>
    <t>PIP-10255729</t>
  </si>
  <si>
    <t>E350sa11</t>
  </si>
  <si>
    <t>+1 505 345 8411  x2878</t>
  </si>
  <si>
    <t>ortega_francisco@wagnerequipment.com</t>
  </si>
  <si>
    <t>PPI-0003BCA5</t>
  </si>
  <si>
    <t>ftlupton_01</t>
  </si>
  <si>
    <t>01</t>
  </si>
  <si>
    <t>FtLupton</t>
  </si>
  <si>
    <t>+1 3037188013</t>
  </si>
  <si>
    <t>jamin.wilcox@halliburton.com</t>
  </si>
  <si>
    <t>13100 County Road 8</t>
  </si>
  <si>
    <t>PPW-80005629</t>
  </si>
  <si>
    <t>ftlupton_03</t>
  </si>
  <si>
    <t>03</t>
  </si>
  <si>
    <t>PPW-8000562C</t>
  </si>
  <si>
    <t>damartinez</t>
  </si>
  <si>
    <t>Ehmcke</t>
  </si>
  <si>
    <t>+1 5052254665</t>
  </si>
  <si>
    <t>(505)225-4665</t>
  </si>
  <si>
    <t>rehmcke@rrnm.gov</t>
  </si>
  <si>
    <t>City of Rio Rancho</t>
  </si>
  <si>
    <t>2704 Iris Rd.Ne</t>
  </si>
  <si>
    <t>Rio Rancho</t>
  </si>
  <si>
    <t>74463::CITY OF RIO RANCHO</t>
  </si>
  <si>
    <t>PPT-010110EB</t>
  </si>
  <si>
    <t>sandovacountypw</t>
  </si>
  <si>
    <t>Anna</t>
  </si>
  <si>
    <t>505-771-3319</t>
  </si>
  <si>
    <t>atchavez@sandovalcountynm.gov</t>
  </si>
  <si>
    <t>Sandoval County Public Works</t>
  </si>
  <si>
    <t xml:space="preserve">2708 Iris Rd. NE </t>
  </si>
  <si>
    <t>77876::SANDOVAL COUNTY/PUBLIC WORKS</t>
  </si>
  <si>
    <t>PPW-F0000577</t>
  </si>
  <si>
    <t>sritola@ngcsi.com</t>
  </si>
  <si>
    <t>ritola</t>
  </si>
  <si>
    <t>+1 9892170991</t>
  </si>
  <si>
    <t>2480 aero park dr</t>
  </si>
  <si>
    <t>PPW-80005677</t>
  </si>
  <si>
    <t>gopherexc@hotmail.com</t>
  </si>
  <si>
    <t>Suits</t>
  </si>
  <si>
    <t>+1 7202440926</t>
  </si>
  <si>
    <t>Gopher Excavation Inc.</t>
  </si>
  <si>
    <t xml:space="preserve">P.O. Box 1079 </t>
  </si>
  <si>
    <t>37570::GOPHER EXCAVATION INC</t>
  </si>
  <si>
    <t>PPW-800061B4</t>
  </si>
  <si>
    <t>dionkv85</t>
  </si>
  <si>
    <t>Dion</t>
  </si>
  <si>
    <t>+1 3073899311</t>
  </si>
  <si>
    <t>307-389-9311</t>
  </si>
  <si>
    <t>dionv@sterlingconstruction.net</t>
  </si>
  <si>
    <t>Sterling Construction Management LLC</t>
  </si>
  <si>
    <t xml:space="preserve">25 gannett dr. </t>
  </si>
  <si>
    <t>rock springs</t>
  </si>
  <si>
    <t>PPI-000746FE</t>
  </si>
  <si>
    <t>PHETHAD</t>
  </si>
  <si>
    <t>Precourt</t>
  </si>
  <si>
    <t>Thad</t>
  </si>
  <si>
    <t>+1 7209893524</t>
  </si>
  <si>
    <t>720-989-3524</t>
  </si>
  <si>
    <t>thad@phequipment.net</t>
  </si>
  <si>
    <t>P &amp; H Equipment Inc.</t>
  </si>
  <si>
    <t xml:space="preserve">181 E 56th Ave Suite 100 </t>
  </si>
  <si>
    <t>67501::P &amp; H EQUIPMENT INC</t>
  </si>
  <si>
    <t>PPW-000029C8</t>
  </si>
  <si>
    <t>ATAcustom</t>
  </si>
  <si>
    <t>Avery</t>
  </si>
  <si>
    <t>Kevin@ATAcustomservices.com</t>
  </si>
  <si>
    <t>ATA Custom Services</t>
  </si>
  <si>
    <t>15024 South Wandcrest drive</t>
  </si>
  <si>
    <t>PPW-00002A31</t>
  </si>
  <si>
    <t>janesjp</t>
  </si>
  <si>
    <t>Janes</t>
  </si>
  <si>
    <t>+1 919 605 2361</t>
  </si>
  <si>
    <t>Janes_John_P@cat.com</t>
  </si>
  <si>
    <t>PPS-0009C500</t>
  </si>
  <si>
    <t>TrentonHajek</t>
  </si>
  <si>
    <t>Hajek</t>
  </si>
  <si>
    <t>Trenton</t>
  </si>
  <si>
    <t>+1 7194996303</t>
  </si>
  <si>
    <t>Trenton.hajek@wildcat.net</t>
  </si>
  <si>
    <t>PO Box 9163</t>
  </si>
  <si>
    <t>PPW-00002D90</t>
  </si>
  <si>
    <t>e250gad</t>
  </si>
  <si>
    <t>Glenn</t>
  </si>
  <si>
    <t>+1 303 365 8959</t>
  </si>
  <si>
    <t>+1 303 619 7488</t>
  </si>
  <si>
    <t>davidson_glenn@wagnerequipment.com</t>
  </si>
  <si>
    <t>PPS-00065C60</t>
  </si>
  <si>
    <t>DRILLS</t>
  </si>
  <si>
    <t>Estridge</t>
  </si>
  <si>
    <t>+1 7203754569</t>
  </si>
  <si>
    <t>chad.estridge@US.ATLASCOPCO.COM</t>
  </si>
  <si>
    <t>Atlas Copco CMT U.S.A., L.L.C.</t>
  </si>
  <si>
    <t>3700 E. 68TH AVE.</t>
  </si>
  <si>
    <t>SIS AND ET ACESS</t>
  </si>
  <si>
    <t>03803</t>
  </si>
  <si>
    <t>03803::EPIROC USA LLC</t>
  </si>
  <si>
    <t>PPI-0002535A</t>
  </si>
  <si>
    <t>hornconst.rh@gmail.com</t>
  </si>
  <si>
    <t>Horn</t>
  </si>
  <si>
    <t>Horn Construction</t>
  </si>
  <si>
    <t xml:space="preserve">4361 east 74th ave. </t>
  </si>
  <si>
    <t>44199::HORN CONSTRUCTION CORP</t>
  </si>
  <si>
    <t>PPW-0000307D</t>
  </si>
  <si>
    <t>TSEShop6300</t>
  </si>
  <si>
    <t xml:space="preserve">BRANDON </t>
  </si>
  <si>
    <t>shop@topshelfenergy.com</t>
  </si>
  <si>
    <t>Top Shelf Energy LLC</t>
  </si>
  <si>
    <t>224 4th St NW, Ste 8</t>
  </si>
  <si>
    <t>Devils Lake</t>
  </si>
  <si>
    <t>88326::TOP SHELF ENERGY LLC</t>
  </si>
  <si>
    <t>PPW-0000315F</t>
  </si>
  <si>
    <t>e250prj</t>
  </si>
  <si>
    <t>johnson_philip@wagnerequipment.com</t>
  </si>
  <si>
    <t>PIP-10948386</t>
  </si>
  <si>
    <t>brett.goodell@gmandc.com</t>
  </si>
  <si>
    <t>Goodell</t>
  </si>
  <si>
    <t>+1 970 454 3949</t>
  </si>
  <si>
    <t>GOODELL MACHINERY &amp; CONSTRUCTION</t>
  </si>
  <si>
    <t xml:space="preserve">18847 WCR 72 </t>
  </si>
  <si>
    <t>37514::GOODELL MACHINERY &amp; CONST</t>
  </si>
  <si>
    <t>PPW-00003283</t>
  </si>
  <si>
    <t>matt.goodell@gmandc.com</t>
  </si>
  <si>
    <t>601 E. COLLINS ST.</t>
  </si>
  <si>
    <t>PPW-00003287</t>
  </si>
  <si>
    <t>levade363</t>
  </si>
  <si>
    <t>Burnett</t>
  </si>
  <si>
    <t>Mel</t>
  </si>
  <si>
    <t>levade363@gmail.com</t>
  </si>
  <si>
    <t>Burnett Farm</t>
  </si>
  <si>
    <t>208 Sherwood Blvd</t>
  </si>
  <si>
    <t>White Rock</t>
  </si>
  <si>
    <t>PPW-000033ED</t>
  </si>
  <si>
    <t>clydespero</t>
  </si>
  <si>
    <t>Spero</t>
  </si>
  <si>
    <t>Clyde</t>
  </si>
  <si>
    <t>303-981-6570</t>
  </si>
  <si>
    <t>clydespero@aol.com</t>
  </si>
  <si>
    <t>CLYDE SPERO</t>
  </si>
  <si>
    <t xml:space="preserve">2693 Monaco Parkway </t>
  </si>
  <si>
    <t>81459::SPERO LAWN MAINTENANCE,81467::CLYDE SPERO</t>
  </si>
  <si>
    <t>PPW-0000347B</t>
  </si>
  <si>
    <t>Morfin_565</t>
  </si>
  <si>
    <t>Morfin</t>
  </si>
  <si>
    <t>+1 5056907937</t>
  </si>
  <si>
    <t>manuel_888@icloud.com</t>
  </si>
  <si>
    <t>GM Emulsion</t>
  </si>
  <si>
    <t>5935 Agua Fria</t>
  </si>
  <si>
    <t>36175::GM EMULSION</t>
  </si>
  <si>
    <t>PPW-00003627</t>
  </si>
  <si>
    <t>e250gas</t>
  </si>
  <si>
    <t>Saenz</t>
  </si>
  <si>
    <t>b</t>
  </si>
  <si>
    <t>+1 915 222 1198</t>
  </si>
  <si>
    <t>saenz_gilbert@wagnerequipment.com</t>
  </si>
  <si>
    <t>PPS-00109DF2</t>
  </si>
  <si>
    <t>BBAC_Tech</t>
  </si>
  <si>
    <t>Teteris</t>
  </si>
  <si>
    <t>+1 3038105219</t>
  </si>
  <si>
    <t>teteriss@asphaltconcrete.net</t>
  </si>
  <si>
    <t>9109 Monaco St.</t>
  </si>
  <si>
    <t>PPW-00003970</t>
  </si>
  <si>
    <t>Petersonfarms1981</t>
  </si>
  <si>
    <t>+1 7195800433</t>
  </si>
  <si>
    <t>michael75c@gmail.com</t>
  </si>
  <si>
    <t>Alan Peterson Farm - Peterson Farms &amp; Ranch, LLC</t>
  </si>
  <si>
    <t>12000 STATE HWY. 15</t>
  </si>
  <si>
    <t>68468::ALAN W PETERSON</t>
  </si>
  <si>
    <t>PPW-00003C41</t>
  </si>
  <si>
    <t>lmartin9@wm.com</t>
  </si>
  <si>
    <t>Lisa</t>
  </si>
  <si>
    <t>+1 7192160526</t>
  </si>
  <si>
    <t>Lmartin9@wm.com</t>
  </si>
  <si>
    <t xml:space="preserve">602 4th St </t>
  </si>
  <si>
    <t>80907-5433</t>
  </si>
  <si>
    <t>73758::WASTE MANAGEMENT/RECYCLE AME RICA OF COLO SPGS</t>
  </si>
  <si>
    <t>PPW-00003DD6</t>
  </si>
  <si>
    <t>a4jtjr</t>
  </si>
  <si>
    <t>Rispin</t>
  </si>
  <si>
    <t>jason.rispin@transwest.com</t>
  </si>
  <si>
    <t>PIP-10983361</t>
  </si>
  <si>
    <t>pjheilman</t>
  </si>
  <si>
    <t>Heilman</t>
  </si>
  <si>
    <t>PJ</t>
  </si>
  <si>
    <t>+1 9703535699</t>
  </si>
  <si>
    <t>pheilman@brucknertruck.com</t>
  </si>
  <si>
    <t>Bruckner Truck Sales</t>
  </si>
  <si>
    <t>7626 Brighton Rd</t>
  </si>
  <si>
    <t>68966::BRUCKNER'S TRUCK SALES - DEN VER</t>
  </si>
  <si>
    <t>PPW-00003DCC</t>
  </si>
  <si>
    <t>a23qkek</t>
  </si>
  <si>
    <t>kevin.kennedy@transwest.com</t>
  </si>
  <si>
    <t>PIP-10909225</t>
  </si>
  <si>
    <t>a23qkr</t>
  </si>
  <si>
    <t>Karole</t>
  </si>
  <si>
    <t>+1 303 301 7522</t>
  </si>
  <si>
    <t>karole.reed@transwest.com</t>
  </si>
  <si>
    <t>PIP-10981644</t>
  </si>
  <si>
    <t>A78JWLC</t>
  </si>
  <si>
    <t>Costello</t>
  </si>
  <si>
    <t>bcostello@mctrux.com</t>
  </si>
  <si>
    <t>PPS-0006D78A</t>
  </si>
  <si>
    <t>mellis@bidell.com</t>
  </si>
  <si>
    <t>Ellis</t>
  </si>
  <si>
    <t>Bidell Gas Compression Inc</t>
  </si>
  <si>
    <t>1906 23rd Street</t>
  </si>
  <si>
    <t>Watford City</t>
  </si>
  <si>
    <t>West Virginia</t>
  </si>
  <si>
    <t>49684::BIDELL GAS COMPRESSION INC</t>
  </si>
  <si>
    <t>PPW-80002BD6</t>
  </si>
  <si>
    <t>Dodie69</t>
  </si>
  <si>
    <t>Endsley</t>
  </si>
  <si>
    <t>Lance</t>
  </si>
  <si>
    <t>lendsley@power-equip.com</t>
  </si>
  <si>
    <t>Endsley Hay Service</t>
  </si>
  <si>
    <t>14844 rd 29</t>
  </si>
  <si>
    <t>PPW-0000439F</t>
  </si>
  <si>
    <t>a0baeb</t>
  </si>
  <si>
    <t>browne3@rushenterprises.com</t>
  </si>
  <si>
    <t>PIP-10584239</t>
  </si>
  <si>
    <t>a117ty</t>
  </si>
  <si>
    <t>Yarnell</t>
  </si>
  <si>
    <t>terri.yarnell@mhc.com</t>
  </si>
  <si>
    <t>PIP-11007137</t>
  </si>
  <si>
    <t>Rdttransport1</t>
  </si>
  <si>
    <t>Diaz</t>
  </si>
  <si>
    <t>+1 303 642 6412</t>
  </si>
  <si>
    <t>Rdttransport1@gmail.com</t>
  </si>
  <si>
    <t>Rdt transport llc</t>
  </si>
  <si>
    <t xml:space="preserve">10765 Brighton Rd </t>
  </si>
  <si>
    <t>80640-8939</t>
  </si>
  <si>
    <t>PPW-000048B5</t>
  </si>
  <si>
    <t>Eedgell</t>
  </si>
  <si>
    <t>Edgell</t>
  </si>
  <si>
    <t>Xtbar71@icloud.com</t>
  </si>
  <si>
    <t>EDGE EXCAVATION LLC</t>
  </si>
  <si>
    <t>69635 Racine Rd</t>
  </si>
  <si>
    <t>29137::EDGE EXCAVATION LLC</t>
  </si>
  <si>
    <t>PPW-00004B79</t>
  </si>
  <si>
    <t>A0GMAK</t>
  </si>
  <si>
    <t>Keys</t>
  </si>
  <si>
    <t xml:space="preserve">+  915 852 4922 ext  </t>
  </si>
  <si>
    <t>+  915 471 0392</t>
  </si>
  <si>
    <t>allen@truck-enterprises.com</t>
  </si>
  <si>
    <t>PPS-00061C8C</t>
  </si>
  <si>
    <t>tchope@trcexcavation.com</t>
  </si>
  <si>
    <t>Chope</t>
  </si>
  <si>
    <t>T &amp; R Concrete Excavation</t>
  </si>
  <si>
    <t>12693 N. TENDERFOOT TRL.</t>
  </si>
  <si>
    <t>84985::T &amp; R CONCRETE EXCAVATION</t>
  </si>
  <si>
    <t>PPW-800065DB</t>
  </si>
  <si>
    <t>rtegtman@fioreandsons.com</t>
  </si>
  <si>
    <t>Tegtman</t>
  </si>
  <si>
    <t>+1 7204031124</t>
  </si>
  <si>
    <t>PPW-800065A2</t>
  </si>
  <si>
    <t>a4jtbc</t>
  </si>
  <si>
    <t>Brit</t>
  </si>
  <si>
    <t>brit.cole@transwest.com</t>
  </si>
  <si>
    <t>PIP-10983362</t>
  </si>
  <si>
    <t>jstoner@bidell.com</t>
  </si>
  <si>
    <t>Stoner</t>
  </si>
  <si>
    <t>+1 3076822840</t>
  </si>
  <si>
    <t>4988 North HWY 14/16</t>
  </si>
  <si>
    <t>PPW-800069BA</t>
  </si>
  <si>
    <t>nicholasschulhoff</t>
  </si>
  <si>
    <t>Schulhoff</t>
  </si>
  <si>
    <t>+1 3039093752</t>
  </si>
  <si>
    <t>nicks-18@hotmail.com</t>
  </si>
  <si>
    <t>PPW-8000699D</t>
  </si>
  <si>
    <t>tquinnell@bidell.com</t>
  </si>
  <si>
    <t>QUINNELL</t>
  </si>
  <si>
    <t>TYREL</t>
  </si>
  <si>
    <t xml:space="preserve">4988 N hwy 14-16 </t>
  </si>
  <si>
    <t>PPW-800069BF</t>
  </si>
  <si>
    <t>a23qslo</t>
  </si>
  <si>
    <t>Odom</t>
  </si>
  <si>
    <t>Shayla</t>
  </si>
  <si>
    <t>shayla.odom@transwest.com</t>
  </si>
  <si>
    <t>PIP-11013930</t>
  </si>
  <si>
    <t>btmckenna98</t>
  </si>
  <si>
    <t>McKenna</t>
  </si>
  <si>
    <t>+1 7016097128</t>
  </si>
  <si>
    <t>bmckenna@bidell.com</t>
  </si>
  <si>
    <t xml:space="preserve">4988 N. Hwy. 14/16 </t>
  </si>
  <si>
    <t>PPW-80006EF7</t>
  </si>
  <si>
    <t>a13raaj</t>
  </si>
  <si>
    <t>Ayden</t>
  </si>
  <si>
    <t>PIP-11013924</t>
  </si>
  <si>
    <t>ACAPRODUCTS</t>
  </si>
  <si>
    <t>Chance</t>
  </si>
  <si>
    <t>shop@acaproducts.com</t>
  </si>
  <si>
    <t>ACA Products</t>
  </si>
  <si>
    <t>28221 county road 319</t>
  </si>
  <si>
    <t>Buena Vista</t>
  </si>
  <si>
    <t>01195::ACA PRODUCTS</t>
  </si>
  <si>
    <t>PPW-800070DB</t>
  </si>
  <si>
    <t>mgates@winterparkresort.com</t>
  </si>
  <si>
    <t>hoyhtya</t>
  </si>
  <si>
    <t>+1 9705319134</t>
  </si>
  <si>
    <t>Winter Park Resort</t>
  </si>
  <si>
    <t xml:space="preserve">911 mary jane rd </t>
  </si>
  <si>
    <t>97086::WINTER PARK REC ASSOC</t>
  </si>
  <si>
    <t>PPW-80007625</t>
  </si>
  <si>
    <t>kcorpcentral</t>
  </si>
  <si>
    <t>Central</t>
  </si>
  <si>
    <t>kiewit123@psip.com</t>
  </si>
  <si>
    <t>51607bu::KIEWIT INFR #104612</t>
  </si>
  <si>
    <t>PPW-8000761E</t>
  </si>
  <si>
    <t>smgcobre</t>
  </si>
  <si>
    <t>Maria</t>
  </si>
  <si>
    <t>+1 5755374977</t>
  </si>
  <si>
    <t>575-537-4977</t>
  </si>
  <si>
    <t>smgnm2010@gmail.com</t>
  </si>
  <si>
    <t>Southern Minerals Group</t>
  </si>
  <si>
    <t>PO Box 535</t>
  </si>
  <si>
    <t>79303::SOUTHERN MINERALS GROUP LLC</t>
  </si>
  <si>
    <t>PPT-1075F974</t>
  </si>
  <si>
    <t>rkymountain1</t>
  </si>
  <si>
    <t>Hodder</t>
  </si>
  <si>
    <t>+1 3033658149</t>
  </si>
  <si>
    <t>mhodder@wagnerequipment.com</t>
  </si>
  <si>
    <t>WAGNER EQUIPMENT COMPANY</t>
  </si>
  <si>
    <t xml:space="preserve">18000 Smith Road </t>
  </si>
  <si>
    <t>PPW-80007B39</t>
  </si>
  <si>
    <t>codyavery</t>
  </si>
  <si>
    <t>villarreal</t>
  </si>
  <si>
    <t>isaiah</t>
  </si>
  <si>
    <t>+1 307 575 4727</t>
  </si>
  <si>
    <t>307-575-4727</t>
  </si>
  <si>
    <t>FIORE AND SONS INC</t>
  </si>
  <si>
    <t xml:space="preserve">80e62 Nd Aveste # 101 </t>
  </si>
  <si>
    <t>PPW-80007A98</t>
  </si>
  <si>
    <t>jason@hollowaycc.com</t>
  </si>
  <si>
    <t>Holloway</t>
  </si>
  <si>
    <t>Holloway Construction</t>
  </si>
  <si>
    <t>PPW-80007B9E</t>
  </si>
  <si>
    <t>OperatorTwo</t>
  </si>
  <si>
    <t>Two</t>
  </si>
  <si>
    <t>Operator</t>
  </si>
  <si>
    <t>+1 3037188401</t>
  </si>
  <si>
    <t>TCHOPE@TRCexcavation.com</t>
  </si>
  <si>
    <t>12693 N TENDERFOOT TR</t>
  </si>
  <si>
    <t>PPW-80007D73</t>
  </si>
  <si>
    <t>mmwagner</t>
  </si>
  <si>
    <t>Marietta</t>
  </si>
  <si>
    <t>+1 9197834538</t>
  </si>
  <si>
    <t>martinmarietta@PSIP.com</t>
  </si>
  <si>
    <t>58361::MARTIN MARIETTA MATERIALS,58361a::MARTIN MARIETTA MATERIALS,58361p::MARTIN MARIETTA MATERIALS,58362::MARTIN MARIETTA MATERIALS,58362a::MARTIN MARIETTA MATERIALS,58362p::MARTIN MARIETTA MATERIALS,58363::MARTIN MARIETTA MATERIALS,58363a::MARTIN MARIETTA MATERIALS,58363p::MARTIN MARIETTA MATERIALS,58363r::MARTIN MARIETTA MATERIALS,58364::MARTIN MARIETTA MATERIALS,58368::MARTIN MARIETTA MATERIALS</t>
  </si>
  <si>
    <t>PPW-80007F99</t>
  </si>
  <si>
    <t>timhestings</t>
  </si>
  <si>
    <t>Hestings</t>
  </si>
  <si>
    <t>+1 3039213450</t>
  </si>
  <si>
    <t>tim@oeconstruct.com</t>
  </si>
  <si>
    <t>16702 W. 56TH DR.</t>
  </si>
  <si>
    <t>PPW-80008076</t>
  </si>
  <si>
    <t>cadep21</t>
  </si>
  <si>
    <t>price</t>
  </si>
  <si>
    <t>cade</t>
  </si>
  <si>
    <t>cade@girardis.net</t>
  </si>
  <si>
    <t>GIRARDI'S TOWING INC</t>
  </si>
  <si>
    <t>3183 D ROAD</t>
  </si>
  <si>
    <t>GRAND JUNCTION</t>
  </si>
  <si>
    <t>37098::GIRARDI'S TOWING INC</t>
  </si>
  <si>
    <t>PPW-8000820A</t>
  </si>
  <si>
    <t>Dougams</t>
  </si>
  <si>
    <t xml:space="preserve">Doug </t>
  </si>
  <si>
    <t>bolt6164@comcast.net</t>
  </si>
  <si>
    <t>Automotive Machine Service</t>
  </si>
  <si>
    <t>1645 2nd ST NW</t>
  </si>
  <si>
    <t>04006::AUTOMOTIVE MACHINE SERV</t>
  </si>
  <si>
    <t>PPW-8000826E</t>
  </si>
  <si>
    <t>a2s8ds</t>
  </si>
  <si>
    <t>Scheidler</t>
  </si>
  <si>
    <t>dale.scheidler@robertstruck.com</t>
  </si>
  <si>
    <t>PPS-0007B6A5</t>
  </si>
  <si>
    <t>timrocchio@gmail.com</t>
  </si>
  <si>
    <t>ROCCHIO</t>
  </si>
  <si>
    <t>Parts Depot</t>
  </si>
  <si>
    <t xml:space="preserve">380 Skyland Dr. Suite A </t>
  </si>
  <si>
    <t>Penrose</t>
  </si>
  <si>
    <t>PPW-0000503C</t>
  </si>
  <si>
    <t>chris_coffman22</t>
  </si>
  <si>
    <t>Coffman</t>
  </si>
  <si>
    <t>+1 6027385714</t>
  </si>
  <si>
    <t>602-738-5714</t>
  </si>
  <si>
    <t>chris.coffman@ozzies.com</t>
  </si>
  <si>
    <t>Ozzie's Pipeline Padder, Inc.</t>
  </si>
  <si>
    <t>7102 W. Sherman St.</t>
  </si>
  <si>
    <t>PPS-000BC801</t>
  </si>
  <si>
    <t>metro5575</t>
  </si>
  <si>
    <t>Sasina</t>
  </si>
  <si>
    <t>Mikey</t>
  </si>
  <si>
    <t>+1 303-526-8007</t>
  </si>
  <si>
    <t>ap@metropaversinc.com</t>
  </si>
  <si>
    <t>Metro Pavers Inc</t>
  </si>
  <si>
    <t>PPT-1075BF06</t>
  </si>
  <si>
    <t>shayla.holbrook@archrock.com</t>
  </si>
  <si>
    <t>Holbrook</t>
  </si>
  <si>
    <t>+1 3615794067</t>
  </si>
  <si>
    <t>PPW-0000511B</t>
  </si>
  <si>
    <t>millerjason</t>
  </si>
  <si>
    <t>2251 Rifle St.</t>
  </si>
  <si>
    <t>PPW-00005DA3</t>
  </si>
  <si>
    <t>rlitt10259@bresnan.net</t>
  </si>
  <si>
    <t>Littrell</t>
  </si>
  <si>
    <t>RANDOLPH LITTRELL</t>
  </si>
  <si>
    <t>663 Thornhill Ct</t>
  </si>
  <si>
    <t>81504-4042</t>
  </si>
  <si>
    <t>55428::RANDOLPH LITTRELL</t>
  </si>
  <si>
    <t>PPW-00005EFD</t>
  </si>
  <si>
    <t>k_wark_8@hotmail.com</t>
  </si>
  <si>
    <t>Wark</t>
  </si>
  <si>
    <t>Kaid</t>
  </si>
  <si>
    <t xml:space="preserve">Kaid Wark </t>
  </si>
  <si>
    <t xml:space="preserve">619 Main St. </t>
  </si>
  <si>
    <t>Gem</t>
  </si>
  <si>
    <t>PPW-000060B5</t>
  </si>
  <si>
    <t>sccm19</t>
  </si>
  <si>
    <t>Boden</t>
  </si>
  <si>
    <t>+1 7194825643</t>
  </si>
  <si>
    <t>pboden@schmidtconstr.com</t>
  </si>
  <si>
    <t>PPW-00005FC4</t>
  </si>
  <si>
    <t>pbrazeau@lsi.bz</t>
  </si>
  <si>
    <t>Brazeau</t>
  </si>
  <si>
    <t>920-613-6161</t>
  </si>
  <si>
    <t>Brazeau Inc</t>
  </si>
  <si>
    <t xml:space="preserve">5923 Pierce </t>
  </si>
  <si>
    <t>PPW-000061B8</t>
  </si>
  <si>
    <t>shop@pctelcom.coop</t>
  </si>
  <si>
    <t>redman</t>
  </si>
  <si>
    <t>+1 9708542266</t>
  </si>
  <si>
    <t>City of Holyoke</t>
  </si>
  <si>
    <t xml:space="preserve">407 E Denver St </t>
  </si>
  <si>
    <t>Holyoke</t>
  </si>
  <si>
    <t>80734-1606</t>
  </si>
  <si>
    <t>43998::CITY OF HOLYOKE</t>
  </si>
  <si>
    <t>PPW-000063E7</t>
  </si>
  <si>
    <t>am17ro</t>
  </si>
  <si>
    <t>Ochoa</t>
  </si>
  <si>
    <t>Roberto</t>
  </si>
  <si>
    <t>OchoaR@rushenterprises.com</t>
  </si>
  <si>
    <t>RUSH TRUCK CENTER</t>
  </si>
  <si>
    <t>PIP-11028154</t>
  </si>
  <si>
    <t>tarahumara</t>
  </si>
  <si>
    <t>Trucking LLC</t>
  </si>
  <si>
    <t>Tarahumara</t>
  </si>
  <si>
    <t>tarahumaratruckingllc@gmail.com</t>
  </si>
  <si>
    <t>TARAHUMARA TRUCKING, L.L.C.</t>
  </si>
  <si>
    <t>PPW-80005C55</t>
  </si>
  <si>
    <t>jeffery.quilty@newmont.com</t>
  </si>
  <si>
    <t>Quilty</t>
  </si>
  <si>
    <t>Jeffery.Quilty@newmont.com</t>
  </si>
  <si>
    <t xml:space="preserve">1632 CR 82 </t>
  </si>
  <si>
    <t>PPW-00006B3D</t>
  </si>
  <si>
    <t>Timclaystone1</t>
  </si>
  <si>
    <t>Barnard</t>
  </si>
  <si>
    <t>+1 3037202609</t>
  </si>
  <si>
    <t>tim@claystoneconstruction.com</t>
  </si>
  <si>
    <t>2155 MEADOWARK PL.</t>
  </si>
  <si>
    <t>PPW-00006F67</t>
  </si>
  <si>
    <t>tsmith@brakesplus.com</t>
  </si>
  <si>
    <t>Brakes Plus</t>
  </si>
  <si>
    <t xml:space="preserve">6911 S. Yosemite St. </t>
  </si>
  <si>
    <t>PPW-8000871C</t>
  </si>
  <si>
    <t>Chelene1</t>
  </si>
  <si>
    <t>summers</t>
  </si>
  <si>
    <t>chelene</t>
  </si>
  <si>
    <t>c</t>
  </si>
  <si>
    <t>719-560-9000</t>
  </si>
  <si>
    <t>719-569-1478</t>
  </si>
  <si>
    <t>chelene@southerncofleetservice.com</t>
  </si>
  <si>
    <t>JS Service &amp; Repair</t>
  </si>
  <si>
    <t>41 GREENHORN DR.</t>
  </si>
  <si>
    <t>PPW-800088FF</t>
  </si>
  <si>
    <t>e250cc</t>
  </si>
  <si>
    <t>Coss</t>
  </si>
  <si>
    <t>Cesar</t>
  </si>
  <si>
    <t>coss_cesar@wagnerequipment.com</t>
  </si>
  <si>
    <t>PIP-10828723</t>
  </si>
  <si>
    <t>james_bloxom@kindermorgan.com</t>
  </si>
  <si>
    <t>Bloxom</t>
  </si>
  <si>
    <t>+1 9707290956</t>
  </si>
  <si>
    <t>PPW-80008F10</t>
  </si>
  <si>
    <t>jplandmgmt</t>
  </si>
  <si>
    <t>+1 970-819-8513</t>
  </si>
  <si>
    <t>jplandmgmt@gmail.com</t>
  </si>
  <si>
    <t>JP Marshall Ltd</t>
  </si>
  <si>
    <t>PPW-80000392</t>
  </si>
  <si>
    <t>Gilpin</t>
  </si>
  <si>
    <t>+1 3035825004</t>
  </si>
  <si>
    <t>fleet@gilpincounty.org</t>
  </si>
  <si>
    <t>Gilpin County Road &amp; Bridge</t>
  </si>
  <si>
    <t>255 BRAECHER PARK RD.</t>
  </si>
  <si>
    <t>BLACKHAWK</t>
  </si>
  <si>
    <t>37068::GILPIN COUNTY ROAD &amp; BRIDGE</t>
  </si>
  <si>
    <t>PPW-80009474</t>
  </si>
  <si>
    <t>a1ssin</t>
  </si>
  <si>
    <t>Negron</t>
  </si>
  <si>
    <t>Israel</t>
  </si>
  <si>
    <t>+1 720 322 7237</t>
  </si>
  <si>
    <t>inegron@transwest.com</t>
  </si>
  <si>
    <t>PIP-10844803</t>
  </si>
  <si>
    <t>joelhrebicek01</t>
  </si>
  <si>
    <t>Hrebicek</t>
  </si>
  <si>
    <t>+1 4322216917</t>
  </si>
  <si>
    <t>Joel.Hrebicek@Archrock.com</t>
  </si>
  <si>
    <t>9704 W. Interstate 20</t>
  </si>
  <si>
    <t>PPW-80009B35</t>
  </si>
  <si>
    <t>Bummer23</t>
  </si>
  <si>
    <t>Balman</t>
  </si>
  <si>
    <t>970-290-3330</t>
  </si>
  <si>
    <t>cjbummer23@gmail.com</t>
  </si>
  <si>
    <t>CJ'S FACILITIES SERVICE LLC</t>
  </si>
  <si>
    <t>325 12th ST SW</t>
  </si>
  <si>
    <t>80537-6311</t>
  </si>
  <si>
    <t>06383::CJ'S FACILITIES SERVICE LLC</t>
  </si>
  <si>
    <t>PPW-80009DE1</t>
  </si>
  <si>
    <t>tomhemi</t>
  </si>
  <si>
    <t>Hemminger</t>
  </si>
  <si>
    <t>+1 505 975 3908</t>
  </si>
  <si>
    <t>505-975-3908</t>
  </si>
  <si>
    <t>tom.hemminger@kiewit.com</t>
  </si>
  <si>
    <t>12720 I street Suite 200</t>
  </si>
  <si>
    <t>PPT-1066B701</t>
  </si>
  <si>
    <t>santiago1</t>
  </si>
  <si>
    <t>miramontes</t>
  </si>
  <si>
    <t>santiago</t>
  </si>
  <si>
    <t>575-942-0682</t>
  </si>
  <si>
    <t>sant1.sm80@gmail.com</t>
  </si>
  <si>
    <t>Diamondback Disposal Services Inc</t>
  </si>
  <si>
    <t>PO BOX 2491</t>
  </si>
  <si>
    <t>2525 N WEST COUNTY RD</t>
  </si>
  <si>
    <t>26156::DIAMONDBACK DISPOSAL SVCS</t>
  </si>
  <si>
    <t>PPW-8000A0F1</t>
  </si>
  <si>
    <t>dieselboy427</t>
  </si>
  <si>
    <t>+1 9702186173</t>
  </si>
  <si>
    <t>Dieselboy427@icloud.com</t>
  </si>
  <si>
    <t>Wagner Farms</t>
  </si>
  <si>
    <t>93526::JARED WAGNER</t>
  </si>
  <si>
    <t>PPT-1076768A</t>
  </si>
  <si>
    <t>rburkhard</t>
  </si>
  <si>
    <t>Burkhard</t>
  </si>
  <si>
    <t>+1 5056107117</t>
  </si>
  <si>
    <t>505-610-7117</t>
  </si>
  <si>
    <t>rburkhard@cnm.edu</t>
  </si>
  <si>
    <t>Albuquerque Tech-Voca Institute</t>
  </si>
  <si>
    <t>525 Buena Vista Drive S.E.</t>
  </si>
  <si>
    <t>02637::CENTRAL NM COMMUNITY COLLEGE</t>
  </si>
  <si>
    <t>PPT-4000B834</t>
  </si>
  <si>
    <t>a23qhac</t>
  </si>
  <si>
    <t>Harley</t>
  </si>
  <si>
    <t>a.</t>
  </si>
  <si>
    <t>harley.cross@transwest.com</t>
  </si>
  <si>
    <t>PIP-10671915</t>
  </si>
  <si>
    <t>randy@dreamen.net</t>
  </si>
  <si>
    <t>McDonald</t>
  </si>
  <si>
    <t>Dreamen</t>
  </si>
  <si>
    <t xml:space="preserve">9265 Us Highway 285 </t>
  </si>
  <si>
    <t>80465-8946</t>
  </si>
  <si>
    <t>PPW-8000AA78</t>
  </si>
  <si>
    <t>a1rmjr</t>
  </si>
  <si>
    <t>jacob.reyes@lonestartruckgroup.com</t>
  </si>
  <si>
    <t>PIP-11042133</t>
  </si>
  <si>
    <t>ablackm01</t>
  </si>
  <si>
    <t>Blackmon</t>
  </si>
  <si>
    <t>Andrew.blackmon@archrock.com</t>
  </si>
  <si>
    <t>PPW-8000AA76</t>
  </si>
  <si>
    <t>dtbills@sweatt</t>
  </si>
  <si>
    <t>Bills</t>
  </si>
  <si>
    <t>d.bills@sweattconstruction.com</t>
  </si>
  <si>
    <t>PPW-8000AE61</t>
  </si>
  <si>
    <t>Frontierpaving</t>
  </si>
  <si>
    <t>Ellsworth</t>
  </si>
  <si>
    <t>+1 9702300746</t>
  </si>
  <si>
    <t>970-230-0746</t>
  </si>
  <si>
    <t>kristie@frontierpavinginc.com</t>
  </si>
  <si>
    <t>Frontier Paving Inc</t>
  </si>
  <si>
    <t>PO Box 1167</t>
  </si>
  <si>
    <t>Silt</t>
  </si>
  <si>
    <t>35212::FRONTIER PAVING INC</t>
  </si>
  <si>
    <t>PPW-8000AED3</t>
  </si>
  <si>
    <t>allaroundx@msn.com</t>
  </si>
  <si>
    <t>ALL AROUND EXCAVATING</t>
  </si>
  <si>
    <t>369 OLD STATE RD</t>
  </si>
  <si>
    <t>02995::ALL AROUND EXCAVATING</t>
  </si>
  <si>
    <t>PPW-00007256</t>
  </si>
  <si>
    <t>A23QMW</t>
  </si>
  <si>
    <t>Wickline</t>
  </si>
  <si>
    <t>max.wickline@transwest.com</t>
  </si>
  <si>
    <t>PIP-10947365</t>
  </si>
  <si>
    <t>dbcincsf</t>
  </si>
  <si>
    <t>Brodsky</t>
  </si>
  <si>
    <t>Caitlin</t>
  </si>
  <si>
    <t>+1 5056998023</t>
  </si>
  <si>
    <t>caitlin@dbcconcretesupply.com</t>
  </si>
  <si>
    <t>D B C INC</t>
  </si>
  <si>
    <t>6 Lilac</t>
  </si>
  <si>
    <t>25023::D B C INC</t>
  </si>
  <si>
    <t>PPW-00007361</t>
  </si>
  <si>
    <t>tdobrinski</t>
  </si>
  <si>
    <t>Dobrinski</t>
  </si>
  <si>
    <t>Tonya</t>
  </si>
  <si>
    <t>+1 5757405384</t>
  </si>
  <si>
    <t>tdobrins@fmi.com</t>
  </si>
  <si>
    <t>I need to be able to review prices for parts</t>
  </si>
  <si>
    <t>16332::FREEPORT-MCMORAN CHINO MINES,16345::FREEPORT-MCMORAN CHINO MINES,16345a::FREEPORT-MCMORAN CHINO MINES,16346::FREEPORT-MCMORAN CHINO MINES,68553::FREEPORT-MCMORAN TYRONE,68555::FREEPORT-MCMORAN INC,68556::FREEPORT MCMORAN,68565::FREEPORT-MCMORAN TYRONE MINI NG LLC,68568::FREEPORT-MCMORAN RECLAMATION</t>
  </si>
  <si>
    <t>PPI-0000EE9E</t>
  </si>
  <si>
    <t>willyd</t>
  </si>
  <si>
    <t>+1 3036011907</t>
  </si>
  <si>
    <t>14802 W 44th Ave</t>
  </si>
  <si>
    <t>80403-1824</t>
  </si>
  <si>
    <t>PPS-0000154C</t>
  </si>
  <si>
    <t>awildwildwest@juno.com</t>
  </si>
  <si>
    <t>303-777-6164</t>
  </si>
  <si>
    <t>Mas-Tec Corp</t>
  </si>
  <si>
    <t xml:space="preserve">PO Box 264 </t>
  </si>
  <si>
    <t>PPW-00007691</t>
  </si>
  <si>
    <t>todd.rose@remonks.com</t>
  </si>
  <si>
    <t>Rose</t>
  </si>
  <si>
    <t xml:space="preserve">8355 Vollmer Rd </t>
  </si>
  <si>
    <t>80908-4721</t>
  </si>
  <si>
    <t>PPW-0000766B</t>
  </si>
  <si>
    <t>Deshaun1981</t>
  </si>
  <si>
    <t>Dumars</t>
  </si>
  <si>
    <t>Deshaun</t>
  </si>
  <si>
    <t>+57 5 7064942</t>
  </si>
  <si>
    <t>deshaundumars@gmail.com</t>
  </si>
  <si>
    <t>Juniper Tanks LLC</t>
  </si>
  <si>
    <t>1905 HOWARD RD</t>
  </si>
  <si>
    <t>49848::JUNIPER TANKS LLC</t>
  </si>
  <si>
    <t>PPW-00007686</t>
  </si>
  <si>
    <t>shaun.hornsby@gmail.com</t>
  </si>
  <si>
    <t>D H BLATTNER &amp; SONS</t>
  </si>
  <si>
    <t>392 county rd 50</t>
  </si>
  <si>
    <t>Avon</t>
  </si>
  <si>
    <t>MN</t>
  </si>
  <si>
    <t>07980::BLATTNER ENERGY INC</t>
  </si>
  <si>
    <t>PPW-000077FF</t>
  </si>
  <si>
    <t>roy@usacompression</t>
  </si>
  <si>
    <t>Aguirre Jr</t>
  </si>
  <si>
    <t>+1 4322082260</t>
  </si>
  <si>
    <t>raguirre@usacompression.com</t>
  </si>
  <si>
    <t xml:space="preserve">3918 E HWY 158 </t>
  </si>
  <si>
    <t>90986::USA COMPRESSION PARTNERS LP</t>
  </si>
  <si>
    <t>PPT-1075A2F7</t>
  </si>
  <si>
    <t>sineadfoley</t>
  </si>
  <si>
    <t>Foley</t>
  </si>
  <si>
    <t>Sinead</t>
  </si>
  <si>
    <t>office@mosconstruction.org</t>
  </si>
  <si>
    <t>PPW-00007A39</t>
  </si>
  <si>
    <t>shaneschaefer</t>
  </si>
  <si>
    <t>Schaefer</t>
  </si>
  <si>
    <t>+1 6083303600</t>
  </si>
  <si>
    <t>shaneschaefer@me.com</t>
  </si>
  <si>
    <t>Schaefer Tracks LLC</t>
  </si>
  <si>
    <t>29474 Wooden Boat Dr</t>
  </si>
  <si>
    <t>Menifee</t>
  </si>
  <si>
    <t>PPT-4000BFEA</t>
  </si>
  <si>
    <t>rv9man@yahoo.com</t>
  </si>
  <si>
    <t>Braunschmidt</t>
  </si>
  <si>
    <t>Mike Braunschmidt</t>
  </si>
  <si>
    <t xml:space="preserve">5731 Aspen Leaf Dr </t>
  </si>
  <si>
    <t>PPW-00007DE7</t>
  </si>
  <si>
    <t>chrislyman</t>
  </si>
  <si>
    <t>Lymantimberprocessing@gmail.com</t>
  </si>
  <si>
    <t>Lyman timber processing</t>
  </si>
  <si>
    <t>37853 colorado state highway 14</t>
  </si>
  <si>
    <t>PPW-00007CCE</t>
  </si>
  <si>
    <t>johntarvainen@elpasoco.com</t>
  </si>
  <si>
    <t>Tarvainen</t>
  </si>
  <si>
    <t>PPW-00007F15</t>
  </si>
  <si>
    <t>mg@schofex.com</t>
  </si>
  <si>
    <t>+1 9703313558</t>
  </si>
  <si>
    <t>Schofield Excavation Inc</t>
  </si>
  <si>
    <t xml:space="preserve">PO Box 612 </t>
  </si>
  <si>
    <t>78278::SCHOFIELD EXCAVATION INC</t>
  </si>
  <si>
    <t>PPW-00008043</t>
  </si>
  <si>
    <t>a1ukrg</t>
  </si>
  <si>
    <t>Gomez</t>
  </si>
  <si>
    <t>+915 775 6339</t>
  </si>
  <si>
    <t>gomezr@rushenterprises.com</t>
  </si>
  <si>
    <t>PIP-11062302</t>
  </si>
  <si>
    <t>msmith2@dcpmidstream.com</t>
  </si>
  <si>
    <t>+1 9703813023</t>
  </si>
  <si>
    <t>MSmith2@dcpmidstream.com</t>
  </si>
  <si>
    <t>DCP Midstream</t>
  </si>
  <si>
    <t xml:space="preserve">3026 4TH Ave </t>
  </si>
  <si>
    <t>27368::DCP MIDSTREAM LP-ENTERPRISE</t>
  </si>
  <si>
    <t>PPW-00008315</t>
  </si>
  <si>
    <t>devongary</t>
  </si>
  <si>
    <t>RICHTER</t>
  </si>
  <si>
    <t>DAVID</t>
  </si>
  <si>
    <t>AQUATECH1997@sbcglobal.net</t>
  </si>
  <si>
    <t>AQUATECH SEPTIC &amp; UNDERGROUND</t>
  </si>
  <si>
    <t>03109::AQUATECH SEPTIC &amp; UNDERGRND</t>
  </si>
  <si>
    <t>PPI-00034D22</t>
  </si>
  <si>
    <t>yumacountydairy</t>
  </si>
  <si>
    <t>Lungwitz</t>
  </si>
  <si>
    <t>+1 970-848-2842</t>
  </si>
  <si>
    <t>yumacountydairy@gmail.com</t>
  </si>
  <si>
    <t>Yuma County Dairy</t>
  </si>
  <si>
    <t>99601::YUMA COUNTY DAIRY</t>
  </si>
  <si>
    <t>PPW-00008613</t>
  </si>
  <si>
    <t>randrfleet</t>
  </si>
  <si>
    <t>REYES</t>
  </si>
  <si>
    <t>ROGER</t>
  </si>
  <si>
    <t>rrautorepair427@gmail.com</t>
  </si>
  <si>
    <t>R&amp;R Fleet</t>
  </si>
  <si>
    <t xml:space="preserve">2300 HWY 304 </t>
  </si>
  <si>
    <t>Belen</t>
  </si>
  <si>
    <t>PPW-00008644</t>
  </si>
  <si>
    <t>gerryc@diamondrental.com</t>
  </si>
  <si>
    <t>Clausen</t>
  </si>
  <si>
    <t>Gerryc</t>
  </si>
  <si>
    <t>+1 801-330-3537</t>
  </si>
  <si>
    <t>Diamond Rental.com</t>
  </si>
  <si>
    <t>PPW-00008698</t>
  </si>
  <si>
    <t>kcorpmarket</t>
  </si>
  <si>
    <t>Station</t>
  </si>
  <si>
    <t>Market</t>
  </si>
  <si>
    <t xml:space="preserve">PO BOX 452500 </t>
  </si>
  <si>
    <t>PPW-000087FC</t>
  </si>
  <si>
    <t>kcorp9th</t>
  </si>
  <si>
    <t>9th</t>
  </si>
  <si>
    <t>51579d::KIEWIT BLDG GRP 103516</t>
  </si>
  <si>
    <t>PPW-000087FD</t>
  </si>
  <si>
    <t>alan.herman@vssw.com</t>
  </si>
  <si>
    <t>HERMAN</t>
  </si>
  <si>
    <t>+1 5052809725</t>
  </si>
  <si>
    <t>ALAN.HERMAN@VSSW.COM</t>
  </si>
  <si>
    <t>Vermeer Sales Southwest Inc.</t>
  </si>
  <si>
    <t xml:space="preserve">PO BOX 2002 </t>
  </si>
  <si>
    <t>Corrales</t>
  </si>
  <si>
    <t>87048-2002</t>
  </si>
  <si>
    <t>93202::VERMEER MOUNTAIN WEST INC</t>
  </si>
  <si>
    <t>PPW-8000B2FC</t>
  </si>
  <si>
    <t>A2S8AD</t>
  </si>
  <si>
    <t>Delacruz</t>
  </si>
  <si>
    <t>Alejandro</t>
  </si>
  <si>
    <t>alex.delacruz@summittruckgroup.com</t>
  </si>
  <si>
    <t>PIP-10863142</t>
  </si>
  <si>
    <t>pei_shop</t>
  </si>
  <si>
    <t>Rasmussen</t>
  </si>
  <si>
    <t>thomasr@pei-corp.com</t>
  </si>
  <si>
    <t>P.O. BOX 9941</t>
  </si>
  <si>
    <t>PPW-8000B2CB</t>
  </si>
  <si>
    <t>a2h0mmg</t>
  </si>
  <si>
    <t>GRIFFITH</t>
  </si>
  <si>
    <t>dgriffith@mctrux.com</t>
  </si>
  <si>
    <t>PIP-11066355</t>
  </si>
  <si>
    <t>a2h0ddt</t>
  </si>
  <si>
    <t>Thomson</t>
  </si>
  <si>
    <t>dthomson@mctrux.com</t>
  </si>
  <si>
    <t>PIP-11066348</t>
  </si>
  <si>
    <t>guystevenson701@yahoo.com</t>
  </si>
  <si>
    <t>Stevenson Sr</t>
  </si>
  <si>
    <t>Guy</t>
  </si>
  <si>
    <t>+1 5757030082</t>
  </si>
  <si>
    <t>2401 pecos ave p.o.box 827</t>
  </si>
  <si>
    <t>PPW-8000B957</t>
  </si>
  <si>
    <t>akastevenson83@gmail.com</t>
  </si>
  <si>
    <t xml:space="preserve">Stevenson </t>
  </si>
  <si>
    <t>PPW-8000B949</t>
  </si>
  <si>
    <t>tomanyprojects@gmail.com</t>
  </si>
  <si>
    <t>970-787-0780</t>
  </si>
  <si>
    <t>KP Ranch</t>
  </si>
  <si>
    <t xml:space="preserve">PO Box 192 </t>
  </si>
  <si>
    <t>Pitkin</t>
  </si>
  <si>
    <t>PPW-8000B98F</t>
  </si>
  <si>
    <t>chinoshop1</t>
  </si>
  <si>
    <t>Lehman</t>
  </si>
  <si>
    <t xml:space="preserve">Sean </t>
  </si>
  <si>
    <t>+1 5759125216</t>
  </si>
  <si>
    <t>slehman@fmi.com</t>
  </si>
  <si>
    <t>PPW-8000B8BA</t>
  </si>
  <si>
    <t>chinoshop2</t>
  </si>
  <si>
    <t xml:space="preserve">99 Santa Rita Mine Rd. </t>
  </si>
  <si>
    <t>PPW-8000B8BE</t>
  </si>
  <si>
    <t>chinoshop3</t>
  </si>
  <si>
    <t>PPW-8000B8C0</t>
  </si>
  <si>
    <t>Krose_87</t>
  </si>
  <si>
    <t>+1 970 580 0897</t>
  </si>
  <si>
    <t>krose@sterlingenergy.us</t>
  </si>
  <si>
    <t>17598 County Road 21</t>
  </si>
  <si>
    <t>PPW-8000BAC6</t>
  </si>
  <si>
    <t>mbarrientos@gcc.com</t>
  </si>
  <si>
    <t>Barrientos</t>
  </si>
  <si>
    <t>Marcos</t>
  </si>
  <si>
    <t>+1 9154436949</t>
  </si>
  <si>
    <t xml:space="preserve">#1 Mckelligon Canyon </t>
  </si>
  <si>
    <t>36859::GCC SUN CITY MATERIALS LLC</t>
  </si>
  <si>
    <t>PPW-8000BCE9</t>
  </si>
  <si>
    <t>wes.baird@vssw.com</t>
  </si>
  <si>
    <t>Baird</t>
  </si>
  <si>
    <t>Wes</t>
  </si>
  <si>
    <t>+1 5056330552</t>
  </si>
  <si>
    <t xml:space="preserve">9005 Washington St NE </t>
  </si>
  <si>
    <t>PPW-8000BCEC</t>
  </si>
  <si>
    <t>bigmikehernandez@live.com</t>
  </si>
  <si>
    <t>hernandez</t>
  </si>
  <si>
    <t>jonathan</t>
  </si>
  <si>
    <t>+1 5757033535</t>
  </si>
  <si>
    <t>2401 w. pecos ave p.o. box 827</t>
  </si>
  <si>
    <t>PPW-8000BC60</t>
  </si>
  <si>
    <t>a23qjl</t>
  </si>
  <si>
    <t>javier.lopez@transwest.com</t>
  </si>
  <si>
    <t>PIP-11069202</t>
  </si>
  <si>
    <t>arledgewd@bv.com</t>
  </si>
  <si>
    <t>Arledge</t>
  </si>
  <si>
    <t>+1 9706302420</t>
  </si>
  <si>
    <t>Wells Sprinkler and Landscaping</t>
  </si>
  <si>
    <t>33836 Us Hwy 385</t>
  </si>
  <si>
    <t>94921::WELLS SPRINKLER &amp; LANDSCAPIN</t>
  </si>
  <si>
    <t>PPW-8000C00B</t>
  </si>
  <si>
    <t>a1uldf</t>
  </si>
  <si>
    <t>+57 55411881</t>
  </si>
  <si>
    <t>fierrod@rushenterprises.com</t>
  </si>
  <si>
    <t>PIP-11066934</t>
  </si>
  <si>
    <t>andres.gonzales@usacompression.com</t>
  </si>
  <si>
    <t>Gonzales</t>
  </si>
  <si>
    <t>+1 4322693157</t>
  </si>
  <si>
    <t xml:space="preserve">3918 E Hwy 158 </t>
  </si>
  <si>
    <t>PPW-8000C275</t>
  </si>
  <si>
    <t>bradleyex</t>
  </si>
  <si>
    <t>Grubaugh</t>
  </si>
  <si>
    <t>julie@bradleyexcavating.com</t>
  </si>
  <si>
    <t>BRADLEY EXCAVATING INC.</t>
  </si>
  <si>
    <t>09007::BRADLEY EXCAVATING INC</t>
  </si>
  <si>
    <t>PPT-0100EC02</t>
  </si>
  <si>
    <t>timhagist</t>
  </si>
  <si>
    <t>Hagist</t>
  </si>
  <si>
    <t>tim@hagistx.com</t>
  </si>
  <si>
    <t>Hagist Excavation LLC</t>
  </si>
  <si>
    <t>41064::HAGIST EXCAVATION LLC</t>
  </si>
  <si>
    <t>PPT-1073659C</t>
  </si>
  <si>
    <t>a13rjgc</t>
  </si>
  <si>
    <t>PIP-11071515</t>
  </si>
  <si>
    <t>a13rpjg</t>
  </si>
  <si>
    <t>Preston.Gilbert@mhc.com</t>
  </si>
  <si>
    <t>PIP-11071517</t>
  </si>
  <si>
    <t>2bajaranch@gmail.com</t>
  </si>
  <si>
    <t>ANDERSON</t>
  </si>
  <si>
    <t>BRYAN</t>
  </si>
  <si>
    <t>719-783-2299</t>
  </si>
  <si>
    <t>2BAJARANCH@GMAIL.COM</t>
  </si>
  <si>
    <t xml:space="preserve">BAJA RANCH </t>
  </si>
  <si>
    <t xml:space="preserve">2549 EAGLE SPRINGS RD </t>
  </si>
  <si>
    <t>PPW-8000CB24</t>
  </si>
  <si>
    <t>ak48ksb</t>
  </si>
  <si>
    <t>Butler</t>
  </si>
  <si>
    <t>Keiffer</t>
  </si>
  <si>
    <t>b32partscntr@MHC.COM</t>
  </si>
  <si>
    <t>PIP-11066354</t>
  </si>
  <si>
    <t>missrenajordan</t>
  </si>
  <si>
    <t>Tso</t>
  </si>
  <si>
    <t>Rena</t>
  </si>
  <si>
    <t>missrenajordan@yahoo.com</t>
  </si>
  <si>
    <t>PPW-000034FD</t>
  </si>
  <si>
    <t>a1rmjwb</t>
  </si>
  <si>
    <t>Beyer</t>
  </si>
  <si>
    <t>jbeyer@lonestartruckgroup.com</t>
  </si>
  <si>
    <t>PIP-10802281</t>
  </si>
  <si>
    <t>dudekta_wagner</t>
  </si>
  <si>
    <t>dudekta@cat.com</t>
  </si>
  <si>
    <t>Caterpillar Inc.</t>
  </si>
  <si>
    <t>9396 E 59th Ave</t>
  </si>
  <si>
    <t>PPW-8000CDD6</t>
  </si>
  <si>
    <t>a117rtb</t>
  </si>
  <si>
    <t>Ballinger</t>
  </si>
  <si>
    <t>ricky.ballinger@mhc.com</t>
  </si>
  <si>
    <t>PIP-10664822</t>
  </si>
  <si>
    <t>Aoneconst64</t>
  </si>
  <si>
    <t>Renfro</t>
  </si>
  <si>
    <t>303-725-4183</t>
  </si>
  <si>
    <t>twoselfbows@msn.com</t>
  </si>
  <si>
    <t>personal</t>
  </si>
  <si>
    <t xml:space="preserve">2052 County Road 314 </t>
  </si>
  <si>
    <t>Idaho Springs</t>
  </si>
  <si>
    <t>PPW-8000CFD3</t>
  </si>
  <si>
    <t>a5w2psip</t>
  </si>
  <si>
    <t>+1 7194045500</t>
  </si>
  <si>
    <t>kruegerm@rushenterprises.com</t>
  </si>
  <si>
    <t xml:space="preserve">3550 New Nichols Hts </t>
  </si>
  <si>
    <t>80907-5432</t>
  </si>
  <si>
    <t>75892::RUSH TRUCK CENTER INC</t>
  </si>
  <si>
    <t>PPW-8000D1E8</t>
  </si>
  <si>
    <t>kschwartz</t>
  </si>
  <si>
    <t>Schwartz</t>
  </si>
  <si>
    <t>+1 9705902336</t>
  </si>
  <si>
    <t>integratedsafetysolutions9@gmail.com</t>
  </si>
  <si>
    <t>Integrated Safety Solutions LLC</t>
  </si>
  <si>
    <t xml:space="preserve">36091 Appy Rd </t>
  </si>
  <si>
    <t>45744::INTEGRATED SAFETY SOLUTIONS LLC</t>
  </si>
  <si>
    <t>PPW-8000D3BE</t>
  </si>
  <si>
    <t>a5tetv</t>
  </si>
  <si>
    <t>Vestal</t>
  </si>
  <si>
    <t>Tommy</t>
  </si>
  <si>
    <t>tommy.vestal@mhctrp.com</t>
  </si>
  <si>
    <t>COLORADO KENWORTH INC.</t>
  </si>
  <si>
    <t>18392::MHC TRP/HENDERSON</t>
  </si>
  <si>
    <t>PIP-11079471</t>
  </si>
  <si>
    <t>a1rmag</t>
  </si>
  <si>
    <t>Garibay</t>
  </si>
  <si>
    <t>Alberto</t>
  </si>
  <si>
    <t>alberto.garibay@lonestartruckgroup.com</t>
  </si>
  <si>
    <t>PIP-11079538</t>
  </si>
  <si>
    <t>bbullington@powermotivecorp.com</t>
  </si>
  <si>
    <t>BULLINGTON</t>
  </si>
  <si>
    <t>BRYCE</t>
  </si>
  <si>
    <t>+1 303 355 5900</t>
  </si>
  <si>
    <t>5000 Vasquez Blvd</t>
  </si>
  <si>
    <t>PPW-8000D5F3</t>
  </si>
  <si>
    <t>bobby.brister@usacompression.com</t>
  </si>
  <si>
    <t>Brister</t>
  </si>
  <si>
    <t>+1 9032614910</t>
  </si>
  <si>
    <t>100 Congress Ave</t>
  </si>
  <si>
    <t>90986::USA COMPRESSION PARTNERS LP,90986a::USA COMPRESSION PARTNERS LP</t>
  </si>
  <si>
    <t>PPW-8000CCF4</t>
  </si>
  <si>
    <t>a116trw</t>
  </si>
  <si>
    <t>Woodley</t>
  </si>
  <si>
    <t>mhcparts34@mhc.com</t>
  </si>
  <si>
    <t>PIP-11084650</t>
  </si>
  <si>
    <t>sdebit152</t>
  </si>
  <si>
    <t>Debit</t>
  </si>
  <si>
    <t>Sorcha</t>
  </si>
  <si>
    <t>+1 5059476552</t>
  </si>
  <si>
    <t>Sorcha.debit@csicompressco.com</t>
  </si>
  <si>
    <t>PPT-10765A10</t>
  </si>
  <si>
    <t>malone28</t>
  </si>
  <si>
    <t>Malone</t>
  </si>
  <si>
    <t>Trinidad</t>
  </si>
  <si>
    <t>+1 5752471245</t>
  </si>
  <si>
    <t>Accounting@royalservicesllc.com</t>
  </si>
  <si>
    <t>ROYAL SERVICES LLC</t>
  </si>
  <si>
    <t>75789::ROYAL SERVICES LLC</t>
  </si>
  <si>
    <t>PPW-8000D985</t>
  </si>
  <si>
    <t>Ensign394</t>
  </si>
  <si>
    <t>Fuller</t>
  </si>
  <si>
    <t>+1 9702903847</t>
  </si>
  <si>
    <t>krista.fuller@ensignenergy.com</t>
  </si>
  <si>
    <t>18287 WCR 394</t>
  </si>
  <si>
    <t>LaSalle</t>
  </si>
  <si>
    <t>15066::ENSIGN UNITED STATES DRILLIN</t>
  </si>
  <si>
    <t>PPW-8000D930</t>
  </si>
  <si>
    <t>e350raf</t>
  </si>
  <si>
    <t>Fisher</t>
  </si>
  <si>
    <t>+1 505 228 1366</t>
  </si>
  <si>
    <t>fisher_richard@wagnerequipment.com</t>
  </si>
  <si>
    <t>PPS-00063D28</t>
  </si>
  <si>
    <t>tyson.slade@cci.com</t>
  </si>
  <si>
    <t>Slade</t>
  </si>
  <si>
    <t>Tyson</t>
  </si>
  <si>
    <t>+1 5057879835</t>
  </si>
  <si>
    <t>tyson_slade@kindermorgan.com</t>
  </si>
  <si>
    <t>1550 Windway st</t>
  </si>
  <si>
    <t>51692::KINDER MORGAN</t>
  </si>
  <si>
    <t>PPW-8000DBDF</t>
  </si>
  <si>
    <t>ETcable98</t>
  </si>
  <si>
    <t>+1 9152446536</t>
  </si>
  <si>
    <t>rm.etcable@gmail.com</t>
  </si>
  <si>
    <t>ET Cable</t>
  </si>
  <si>
    <t>8051 Alamo ave</t>
  </si>
  <si>
    <t>13942::ET CABLE</t>
  </si>
  <si>
    <t>PPW-8000DE24</t>
  </si>
  <si>
    <t>mkinvest</t>
  </si>
  <si>
    <t>Dan@jdsconstructionservices.com</t>
  </si>
  <si>
    <t>910 S Sierra Madre St</t>
  </si>
  <si>
    <t>52701::M &amp; K INVESTMENTS LLC,57518::JDS CONSTRUCTION SERVICES</t>
  </si>
  <si>
    <t>PPW-800032CC</t>
  </si>
  <si>
    <t>schmidtmbi</t>
  </si>
  <si>
    <t>+1 708 585 3329</t>
  </si>
  <si>
    <t>shane.schmidt@mrbults.com</t>
  </si>
  <si>
    <t>ALTORFER IND</t>
  </si>
  <si>
    <t>PIP-10605371</t>
  </si>
  <si>
    <t>aso8200</t>
  </si>
  <si>
    <t>mann</t>
  </si>
  <si>
    <t>jamrs</t>
  </si>
  <si>
    <t>james.r.mann3.ctr@mail.mil</t>
  </si>
  <si>
    <t>Akima Support Operations</t>
  </si>
  <si>
    <t>2400 O'Connell blvd</t>
  </si>
  <si>
    <t>fort carson</t>
  </si>
  <si>
    <t>00661::SUNIK LLC</t>
  </si>
  <si>
    <t>PPW-8000E313</t>
  </si>
  <si>
    <t>iueledmi</t>
  </si>
  <si>
    <t>Iuele</t>
  </si>
  <si>
    <t>aucdave@msn.com</t>
  </si>
  <si>
    <t>Advanced Underground Construction Llc.</t>
  </si>
  <si>
    <t>PPT-106673F3</t>
  </si>
  <si>
    <t>jeremy.elizondo</t>
  </si>
  <si>
    <t>Elizondo</t>
  </si>
  <si>
    <t>+1 5759880046</t>
  </si>
  <si>
    <t>jeremy.elizondo@kodiakgas.com</t>
  </si>
  <si>
    <t xml:space="preserve">915 Petroleum Dr. </t>
  </si>
  <si>
    <t>PPW-8000E4B8</t>
  </si>
  <si>
    <t>c5construction@hotmail.com</t>
  </si>
  <si>
    <t>+1 5755198356</t>
  </si>
  <si>
    <t>C5 CONSTRUCTION</t>
  </si>
  <si>
    <t>1307 E PINE ST</t>
  </si>
  <si>
    <t>SILVER CITY</t>
  </si>
  <si>
    <t>37077::C 5 CONSTRUCTION</t>
  </si>
  <si>
    <t>PPW-8000E4D0</t>
  </si>
  <si>
    <t>billyboy2</t>
  </si>
  <si>
    <t>mc donald</t>
  </si>
  <si>
    <t>bill</t>
  </si>
  <si>
    <t>+1 3342278145</t>
  </si>
  <si>
    <t>bigdummyb@yahoo.com</t>
  </si>
  <si>
    <t>Bill McDonald</t>
  </si>
  <si>
    <t>1669 county road 75</t>
  </si>
  <si>
    <t>fort deposit</t>
  </si>
  <si>
    <t>PPI-0007F3F8</t>
  </si>
  <si>
    <t>mike@johnconinc.com</t>
  </si>
  <si>
    <t>+1 9706252251</t>
  </si>
  <si>
    <t>Johnson Construction Company</t>
  </si>
  <si>
    <t>P.O. BOX 1640</t>
  </si>
  <si>
    <t>49431::JOHNSON CONSTRUCTION INC</t>
  </si>
  <si>
    <t>PPW-00008C0F</t>
  </si>
  <si>
    <t>rickdavidson.rsi@gmail.com</t>
  </si>
  <si>
    <t>DAVIDSON</t>
  </si>
  <si>
    <t>RICK</t>
  </si>
  <si>
    <t>+1 5754920480</t>
  </si>
  <si>
    <t>Ramirez &amp; Sons Inc.</t>
  </si>
  <si>
    <t xml:space="preserve">3404 N Enterprise dr </t>
  </si>
  <si>
    <t>73343::RAMIREZ &amp; SONS INC</t>
  </si>
  <si>
    <t>PPW-00008C19</t>
  </si>
  <si>
    <t>kcorpwater</t>
  </si>
  <si>
    <t>Water</t>
  </si>
  <si>
    <t>North</t>
  </si>
  <si>
    <t>+1 505 884 9715</t>
  </si>
  <si>
    <t>51607as::KIEWIT INFR #104011</t>
  </si>
  <si>
    <t>PPW-00008DA6</t>
  </si>
  <si>
    <t>brian@mountaintruck.com</t>
  </si>
  <si>
    <t>Berkhimer</t>
  </si>
  <si>
    <t>717 S. MAIN</t>
  </si>
  <si>
    <t>P.O. BOX 866</t>
  </si>
  <si>
    <t>PPW-00008EC6</t>
  </si>
  <si>
    <t>Keysconstruction1</t>
  </si>
  <si>
    <t>Key</t>
  </si>
  <si>
    <t>skey624@hotmail.com</t>
  </si>
  <si>
    <t>K&amp;K Construction Inc.</t>
  </si>
  <si>
    <t>287 East 100 North</t>
  </si>
  <si>
    <t>Moab</t>
  </si>
  <si>
    <t>PPW-00008F5D</t>
  </si>
  <si>
    <t>kschwartz193</t>
  </si>
  <si>
    <t>PPW-8000260E</t>
  </si>
  <si>
    <t>tyson280</t>
  </si>
  <si>
    <t>Whittle</t>
  </si>
  <si>
    <t>+1 8067784305</t>
  </si>
  <si>
    <t>tyson@funtrackers-ruidoso.net</t>
  </si>
  <si>
    <t>Whittle Enterprises, Inc</t>
  </si>
  <si>
    <t xml:space="preserve">101 Carrizo Canyon Rd </t>
  </si>
  <si>
    <t>88355-0517</t>
  </si>
  <si>
    <t>96463::WHITTLE ENTERPRISES INC</t>
  </si>
  <si>
    <t>PPW-00009557</t>
  </si>
  <si>
    <t>bbrown@fioreandsons</t>
  </si>
  <si>
    <t>+1 303-210-4061</t>
  </si>
  <si>
    <t>bbrown@fioreandsons.com</t>
  </si>
  <si>
    <t>PPW-000094CE</t>
  </si>
  <si>
    <t>damien_murphy</t>
  </si>
  <si>
    <t>Damien</t>
  </si>
  <si>
    <t>+1 3067138498</t>
  </si>
  <si>
    <t>Damien.Murphy@finning.com</t>
  </si>
  <si>
    <t>FINNING SASKATCHEWAN</t>
  </si>
  <si>
    <t xml:space="preserve">BOX 707 </t>
  </si>
  <si>
    <t>REGINA</t>
  </si>
  <si>
    <t>SK</t>
  </si>
  <si>
    <t>S4P 3A8</t>
  </si>
  <si>
    <t>PPT-1066E49F</t>
  </si>
  <si>
    <t>jerrysprint7</t>
  </si>
  <si>
    <t>+1 5053620504</t>
  </si>
  <si>
    <t>jerry.higginbotham@americangypsum.com</t>
  </si>
  <si>
    <t>American Gypsum / New Mexico</t>
  </si>
  <si>
    <t>4600 Paseo del Norte</t>
  </si>
  <si>
    <t>29434a::AMERICAN GYPSUM/NEW MEXICO</t>
  </si>
  <si>
    <t>PPW-0000988F</t>
  </si>
  <si>
    <t>j.whitney@fmpco.com</t>
  </si>
  <si>
    <t>Whitney</t>
  </si>
  <si>
    <t>Factory Motor Parts - Elliott Auto Supply</t>
  </si>
  <si>
    <t xml:space="preserve">4955 E 74th Ave </t>
  </si>
  <si>
    <t>32545::FACTORY MOTOR PARTS CORP</t>
  </si>
  <si>
    <t>PPW-000099F3</t>
  </si>
  <si>
    <t>rralbert</t>
  </si>
  <si>
    <t>rralbert89@gmail.com</t>
  </si>
  <si>
    <t>Ryan Albert</t>
  </si>
  <si>
    <t>15898 MCR 28</t>
  </si>
  <si>
    <t>PPW-000099D2</t>
  </si>
  <si>
    <t>Varmetmaster</t>
  </si>
  <si>
    <t>+1 6823211023</t>
  </si>
  <si>
    <t>trichards@kirby-smith.com</t>
  </si>
  <si>
    <t>Kirby Smith Machinery</t>
  </si>
  <si>
    <t xml:space="preserve">1450 NE Loop 820 </t>
  </si>
  <si>
    <t xml:space="preserve">Ft Worth </t>
  </si>
  <si>
    <t>52463::KIRBY SMITH MACHINERY INC</t>
  </si>
  <si>
    <t>PPW-80008131</t>
  </si>
  <si>
    <t>raymond@seagersnm.com</t>
  </si>
  <si>
    <t>Seagers</t>
  </si>
  <si>
    <t>+1 505 238 6956</t>
  </si>
  <si>
    <t>SEAGERS CONSTRUCTION</t>
  </si>
  <si>
    <t>79158::SEAGERS CONSTRUCTION</t>
  </si>
  <si>
    <t>PPT-10761EE3</t>
  </si>
  <si>
    <t>sunrisesolutions@hotmail.com</t>
  </si>
  <si>
    <t>Grady</t>
  </si>
  <si>
    <t>SUNRISE SOLUTIONS LLC</t>
  </si>
  <si>
    <t xml:space="preserve">43 Main Street </t>
  </si>
  <si>
    <t>79572::SUNRISE SOLUTIONS LLC</t>
  </si>
  <si>
    <t>PPW-0000A297</t>
  </si>
  <si>
    <t>liberty_devries</t>
  </si>
  <si>
    <t>Devries</t>
  </si>
  <si>
    <t>+1 3039020079</t>
  </si>
  <si>
    <t>ted.devries@libertyfrac.com</t>
  </si>
  <si>
    <t xml:space="preserve">9540 E. 104th ave </t>
  </si>
  <si>
    <t>PPT-1075A658</t>
  </si>
  <si>
    <t>Manage PCC Invoice Access,My.Cat.com</t>
  </si>
  <si>
    <t>callaway310@icloud.com</t>
  </si>
  <si>
    <t>Callaway</t>
  </si>
  <si>
    <t>+1 5756263456</t>
  </si>
  <si>
    <t xml:space="preserve">2401 Pecos Ave </t>
  </si>
  <si>
    <t>88210-9475</t>
  </si>
  <si>
    <t>PPW-0000A563</t>
  </si>
  <si>
    <t>e250tjh2</t>
  </si>
  <si>
    <t>Holtmeyer</t>
  </si>
  <si>
    <t>holtmeyer_tyler@wagnerequipment.com</t>
  </si>
  <si>
    <t>PIP-11032434</t>
  </si>
  <si>
    <t>a1uljf</t>
  </si>
  <si>
    <t>Fulton</t>
  </si>
  <si>
    <t>fultonj@rushenterprises.com</t>
  </si>
  <si>
    <t>PIP-11066937</t>
  </si>
  <si>
    <t>a5w2mjn</t>
  </si>
  <si>
    <t>Nolan</t>
  </si>
  <si>
    <t>RUSH TRUCK CENTERS - COLORADO SPRINGS</t>
  </si>
  <si>
    <t>PIP-11089862</t>
  </si>
  <si>
    <t>cmtrauth</t>
  </si>
  <si>
    <t>Trauth</t>
  </si>
  <si>
    <t>Chanda</t>
  </si>
  <si>
    <t>+1 4323316926</t>
  </si>
  <si>
    <t>chanda.trauth@archrock.com</t>
  </si>
  <si>
    <t>9704 West I-20</t>
  </si>
  <si>
    <t>31606::ARCHROCK SERVICES LP,31606a::ARCHROCK SERVICES LP - HOBBS</t>
  </si>
  <si>
    <t>PPT-4000A976</t>
  </si>
  <si>
    <t>armstrongzac</t>
  </si>
  <si>
    <t>Armstrong</t>
  </si>
  <si>
    <t xml:space="preserve">Zachary </t>
  </si>
  <si>
    <t>+1 318-332-6013</t>
  </si>
  <si>
    <t>armstrongzac89@hotmail.com</t>
  </si>
  <si>
    <t xml:space="preserve">Bbgci </t>
  </si>
  <si>
    <t>PPW-0000AE15</t>
  </si>
  <si>
    <t>pronsias</t>
  </si>
  <si>
    <t>Francis</t>
  </si>
  <si>
    <t>lildiggerman@gmail.com</t>
  </si>
  <si>
    <t>LITTLE DIGGER MAN LLC</t>
  </si>
  <si>
    <t>PO Box 384</t>
  </si>
  <si>
    <t>55421::LITTLE DIGGER MAN LLC</t>
  </si>
  <si>
    <t>PPW-00009425</t>
  </si>
  <si>
    <t>tate@tatecivil.com</t>
  </si>
  <si>
    <t>TATE CIVIL LLC</t>
  </si>
  <si>
    <t>1240 BENNETT AVE.</t>
  </si>
  <si>
    <t>GLENWOOD SPRINGS</t>
  </si>
  <si>
    <t>17458::TATE CIVIL LLC</t>
  </si>
  <si>
    <t>PPW-8000F363</t>
  </si>
  <si>
    <t>a1gwnck</t>
  </si>
  <si>
    <t>Kester</t>
  </si>
  <si>
    <t>Noah</t>
  </si>
  <si>
    <t>kestern@rushenterprises.com</t>
  </si>
  <si>
    <t>PIP-11093069</t>
  </si>
  <si>
    <t>PBussey</t>
  </si>
  <si>
    <t>Bussey</t>
  </si>
  <si>
    <t>+1 3032291385</t>
  </si>
  <si>
    <t>Phil@structuresinc.net</t>
  </si>
  <si>
    <t>Structures Inc.</t>
  </si>
  <si>
    <t>4 Inverness Ct. E #250</t>
  </si>
  <si>
    <t>82283::STRUCTURES INC</t>
  </si>
  <si>
    <t>PPW-8000FF69</t>
  </si>
  <si>
    <t>a1rmes</t>
  </si>
  <si>
    <t>eric.schmidt@lonestartruckgroup.com</t>
  </si>
  <si>
    <t>PIP-11105290</t>
  </si>
  <si>
    <t>pregalado75</t>
  </si>
  <si>
    <t>office@phxgc1.com</t>
  </si>
  <si>
    <t>PHOENIX GENERAL CONTRACTORS</t>
  </si>
  <si>
    <t>68706::PHOENIX GENERAL CONTRACTORS</t>
  </si>
  <si>
    <t>PPW-8001016D</t>
  </si>
  <si>
    <t>coymeyring@hotmail.com</t>
  </si>
  <si>
    <t>Meyring</t>
  </si>
  <si>
    <t>Coy</t>
  </si>
  <si>
    <t>Spicer Ranches, Ltd</t>
  </si>
  <si>
    <t xml:space="preserve">13241 Highway 14 </t>
  </si>
  <si>
    <t>80430-8020</t>
  </si>
  <si>
    <t>80834::SPICER RANCHERS LTD</t>
  </si>
  <si>
    <t>PPW-80010263</t>
  </si>
  <si>
    <t>mjrodoni</t>
  </si>
  <si>
    <t>RODONI</t>
  </si>
  <si>
    <t>MICHAEL</t>
  </si>
  <si>
    <t>+1 3852377378</t>
  </si>
  <si>
    <t>MJRODONI@WHEELERCAT.COM</t>
  </si>
  <si>
    <t>WHEELER MACHINERY CO</t>
  </si>
  <si>
    <t>96285::WHEELER MACHINERY</t>
  </si>
  <si>
    <t>PPW-0000B213</t>
  </si>
  <si>
    <t>jennifer.mcguire@archrock.com</t>
  </si>
  <si>
    <t>SCHMITZ</t>
  </si>
  <si>
    <t>JENNIFER</t>
  </si>
  <si>
    <t>+1 817 624 5554</t>
  </si>
  <si>
    <t>2100 Great SW Pkwy</t>
  </si>
  <si>
    <t>Fort Worth</t>
  </si>
  <si>
    <t>31606::ARCHROCK SERVICES LP,31606e::ARCHROCK SERVICES LP - GRAND JCT</t>
  </si>
  <si>
    <t>PPW-8000E34B</t>
  </si>
  <si>
    <t>a0baaer</t>
  </si>
  <si>
    <t>REID</t>
  </si>
  <si>
    <t>ADAM</t>
  </si>
  <si>
    <t>reida1@rushenterprises.com</t>
  </si>
  <si>
    <t>PIP-10974548</t>
  </si>
  <si>
    <t>a0bakcp</t>
  </si>
  <si>
    <t>PROCTOR</t>
  </si>
  <si>
    <t>KENNETH</t>
  </si>
  <si>
    <t>proctork1@rushenterprises.com</t>
  </si>
  <si>
    <t>PIP-11107520</t>
  </si>
  <si>
    <t>drewabbott</t>
  </si>
  <si>
    <t>Abbott</t>
  </si>
  <si>
    <t>drew.abbott@westerngravel.com</t>
  </si>
  <si>
    <t>PPW-80000913</t>
  </si>
  <si>
    <t>dangabler</t>
  </si>
  <si>
    <t>Gabler</t>
  </si>
  <si>
    <t>Dan.gabler@anadarko.com</t>
  </si>
  <si>
    <t>635 N. 7th Ave</t>
  </si>
  <si>
    <t>PPW-800107B0</t>
  </si>
  <si>
    <t xml:space="preserve">P.O. 2116 </t>
  </si>
  <si>
    <t>PPW-800105CB</t>
  </si>
  <si>
    <t>eaclrd</t>
  </si>
  <si>
    <t>Dunn</t>
  </si>
  <si>
    <t>rdunn@slb.com</t>
  </si>
  <si>
    <t>SCHLUMBERGER TECHNOLOGY CORP.</t>
  </si>
  <si>
    <t>PIP-11097006</t>
  </si>
  <si>
    <t>a0bckd</t>
  </si>
  <si>
    <t>Dole</t>
  </si>
  <si>
    <t>dolek@rushenterprises.com</t>
  </si>
  <si>
    <t>PIP-11106662</t>
  </si>
  <si>
    <t>doug.pond@wpi.com</t>
  </si>
  <si>
    <t>Pond</t>
  </si>
  <si>
    <t>+1 7135510554</t>
  </si>
  <si>
    <t>Waukesha Pearce - Tuscaloosa</t>
  </si>
  <si>
    <t xml:space="preserve">PO Box 35068 </t>
  </si>
  <si>
    <t>94437a::WAUKESHA PEARCE INDUSTRIES</t>
  </si>
  <si>
    <t>PPW-80004741</t>
  </si>
  <si>
    <t>kenglebert</t>
  </si>
  <si>
    <t>Englebert</t>
  </si>
  <si>
    <t>Karen</t>
  </si>
  <si>
    <t>+1 281 758 4923</t>
  </si>
  <si>
    <t>kenglebert@enerflex.com</t>
  </si>
  <si>
    <t>10815 TELGE RD</t>
  </si>
  <si>
    <t>88082::ENERFLEX ENERGYSERVICES</t>
  </si>
  <si>
    <t>PPT-1075DEF4</t>
  </si>
  <si>
    <t>brett.harms28</t>
  </si>
  <si>
    <t>Harms</t>
  </si>
  <si>
    <t>+1 9703050179</t>
  </si>
  <si>
    <t>brett.harms@martinmarietta.com</t>
  </si>
  <si>
    <t xml:space="preserve">1800 N Taft Hill Rd </t>
  </si>
  <si>
    <t>PPW-80010EA1</t>
  </si>
  <si>
    <t>Mikeg32</t>
  </si>
  <si>
    <t>gutierrez</t>
  </si>
  <si>
    <t>mike.gutierrez.09javs@gmail.com</t>
  </si>
  <si>
    <t>Lewis Energy Group</t>
  </si>
  <si>
    <t>3/4 mill west 111</t>
  </si>
  <si>
    <t>encinal</t>
  </si>
  <si>
    <t>PPW-80010E6F</t>
  </si>
  <si>
    <t>martinberg66</t>
  </si>
  <si>
    <t>Bergeron</t>
  </si>
  <si>
    <t>+1 4182744828</t>
  </si>
  <si>
    <t>martinberg66@hotmail.com</t>
  </si>
  <si>
    <t>Location Excavation M B</t>
  </si>
  <si>
    <t>1316 Ave. Du Rocher</t>
  </si>
  <si>
    <t>Normandin</t>
  </si>
  <si>
    <t>Québec</t>
  </si>
  <si>
    <t>G8M 3Y1</t>
  </si>
  <si>
    <t>PPI-00085482</t>
  </si>
  <si>
    <t>5280waste</t>
  </si>
  <si>
    <t>Hinken</t>
  </si>
  <si>
    <t>720-402-6928</t>
  </si>
  <si>
    <t>shop@5280waste.com</t>
  </si>
  <si>
    <t>5280 Waste Solutions</t>
  </si>
  <si>
    <t>605 W 62nd Ave</t>
  </si>
  <si>
    <t>PPW-F00005C3</t>
  </si>
  <si>
    <t>jady@king-projects.com</t>
  </si>
  <si>
    <t>King</t>
  </si>
  <si>
    <t>Jady</t>
  </si>
  <si>
    <t>King Industries Corporation</t>
  </si>
  <si>
    <t>1097 NM-48</t>
  </si>
  <si>
    <t>Alto</t>
  </si>
  <si>
    <t>PPW-0000C227</t>
  </si>
  <si>
    <t>rizzoj@vmcmail.com</t>
  </si>
  <si>
    <t>Rizzo</t>
  </si>
  <si>
    <t>+1 5058619660</t>
  </si>
  <si>
    <t>Vulcan Materials</t>
  </si>
  <si>
    <t xml:space="preserve">1500 N Renaissance Blvd Ne. Suite B </t>
  </si>
  <si>
    <t>47171::VULCAN MATERIALS CO</t>
  </si>
  <si>
    <t>PPW-0000C44C</t>
  </si>
  <si>
    <t>aransom@wwmach.com</t>
  </si>
  <si>
    <t>Ransom</t>
  </si>
  <si>
    <t>+1 303-435-1554</t>
  </si>
  <si>
    <t>Aransom@wwmach.com</t>
  </si>
  <si>
    <t>PPW-0000C61F</t>
  </si>
  <si>
    <t>mechanic@co.socorro.nm.us</t>
  </si>
  <si>
    <t>Apodaca</t>
  </si>
  <si>
    <t>Rudy</t>
  </si>
  <si>
    <t>Socorro County</t>
  </si>
  <si>
    <t>2409 State Road 1</t>
  </si>
  <si>
    <t>UM</t>
  </si>
  <si>
    <t>80333::SOCORRO COUNTY</t>
  </si>
  <si>
    <t>PPW-0000C660</t>
  </si>
  <si>
    <t>a1gwcr</t>
  </si>
  <si>
    <t>robertsonc@rushenterprises.com</t>
  </si>
  <si>
    <t>PIP-11111710</t>
  </si>
  <si>
    <t>enorris@recyclingroswell.com</t>
  </si>
  <si>
    <t>NORRIS</t>
  </si>
  <si>
    <t>ERIC</t>
  </si>
  <si>
    <t>+1 5756235555</t>
  </si>
  <si>
    <t>ENORRIS@RECYCLINGROSWELL.COM</t>
  </si>
  <si>
    <t>ROSWELL RECYCLING CENTER</t>
  </si>
  <si>
    <t>PO Box 957</t>
  </si>
  <si>
    <t>PPW-0000CA3C</t>
  </si>
  <si>
    <t>a1p2dt</t>
  </si>
  <si>
    <t>dthornton@inland-group.com</t>
  </si>
  <si>
    <t>PIP-11112024</t>
  </si>
  <si>
    <t>darrel.chandler@krollc.com</t>
  </si>
  <si>
    <t>Darrel</t>
  </si>
  <si>
    <t>+1 9794504611</t>
  </si>
  <si>
    <t>dchandler@cctllc.com</t>
  </si>
  <si>
    <t>K &amp; R Operating LLC</t>
  </si>
  <si>
    <t>250 County Road 18</t>
  </si>
  <si>
    <t>PPW-80009388</t>
  </si>
  <si>
    <t>parkera@wpi.com</t>
  </si>
  <si>
    <t>+1 5056323602</t>
  </si>
  <si>
    <t>WAUKESHA PEARCE - TUSCALOOSA</t>
  </si>
  <si>
    <t>1800 CULVER ROAD</t>
  </si>
  <si>
    <t>TUSCALOOSA</t>
  </si>
  <si>
    <t>ALABAMA</t>
  </si>
  <si>
    <t>94437::WAUKESHA PEARCE INDUSTRIES</t>
  </si>
  <si>
    <t>PPW-0000CF3D</t>
  </si>
  <si>
    <t>Vgavin</t>
  </si>
  <si>
    <t>Gavin</t>
  </si>
  <si>
    <t>Vincent</t>
  </si>
  <si>
    <t>+1 3374048026</t>
  </si>
  <si>
    <t>jdtoyfarmer@gmail.com</t>
  </si>
  <si>
    <t>FTS International Mfg LLC</t>
  </si>
  <si>
    <t>291 L Egan Rd</t>
  </si>
  <si>
    <t>LA</t>
  </si>
  <si>
    <t>32587::FTS INTERNATIONAL</t>
  </si>
  <si>
    <t>PPW-0000CF4E</t>
  </si>
  <si>
    <t>purgcat</t>
  </si>
  <si>
    <t>tthomas@purgatory.ski</t>
  </si>
  <si>
    <t>Durango Mountain Resort</t>
  </si>
  <si>
    <t>NO. 1 SKIER PL.</t>
  </si>
  <si>
    <t>70713::PURGATORY RESORT</t>
  </si>
  <si>
    <t>PPW-0000D0D4</t>
  </si>
  <si>
    <t>lhbruce</t>
  </si>
  <si>
    <t>Holding</t>
  </si>
  <si>
    <t>Lot</t>
  </si>
  <si>
    <t>+1 970-587-6909</t>
  </si>
  <si>
    <t>hoa@lotholding.com</t>
  </si>
  <si>
    <t>LOT HOLDING</t>
  </si>
  <si>
    <t>55523::LOT HOLDING</t>
  </si>
  <si>
    <t>PPW-0000D4D9</t>
  </si>
  <si>
    <t>a0bajmj</t>
  </si>
  <si>
    <t>johnsonj2@rushenterprises.com</t>
  </si>
  <si>
    <t>PIP-11113814</t>
  </si>
  <si>
    <t>matt.donovan@martinmarietta.com</t>
  </si>
  <si>
    <t>Ortega</t>
  </si>
  <si>
    <t>+1 7192825117</t>
  </si>
  <si>
    <t>robert.ortega@martinmarietta.com</t>
  </si>
  <si>
    <t>112 fremont county road 157</t>
  </si>
  <si>
    <t>58361a1::MARTIN MARIETTA MATERIALS</t>
  </si>
  <si>
    <t>PPW-0000D84B</t>
  </si>
  <si>
    <t>Segassie</t>
  </si>
  <si>
    <t>segassie</t>
  </si>
  <si>
    <t>austin</t>
  </si>
  <si>
    <t>w</t>
  </si>
  <si>
    <t>979 212 9434</t>
  </si>
  <si>
    <t>alpharesponsellc@gmail.com</t>
  </si>
  <si>
    <t>ALPHARESPONSE LLC</t>
  </si>
  <si>
    <t>2120 E STATE HWY 71</t>
  </si>
  <si>
    <t>LAGRANGE</t>
  </si>
  <si>
    <t>PPW-0000D830</t>
  </si>
  <si>
    <t>jarney_crgov</t>
  </si>
  <si>
    <t>Arney</t>
  </si>
  <si>
    <t xml:space="preserve">John </t>
  </si>
  <si>
    <t>+1 3034898005</t>
  </si>
  <si>
    <t>303-489-8005</t>
  </si>
  <si>
    <t>jarney@crgov.com</t>
  </si>
  <si>
    <t>Town of Castle Rock</t>
  </si>
  <si>
    <t>4175 North Castleton Court</t>
  </si>
  <si>
    <t>14797::TOWN OF CASTLE ROCK</t>
  </si>
  <si>
    <t>PPW-0000D855</t>
  </si>
  <si>
    <t>chetandmarj</t>
  </si>
  <si>
    <t>Chester</t>
  </si>
  <si>
    <t>egilbert@tularosa.net</t>
  </si>
  <si>
    <t>Gilbert Group</t>
  </si>
  <si>
    <t>4 Colorado Pl</t>
  </si>
  <si>
    <t>High Rolls Mountain Park</t>
  </si>
  <si>
    <t>Tennessee</t>
  </si>
  <si>
    <t>PPW-800107CB</t>
  </si>
  <si>
    <t>vulcanwagner</t>
  </si>
  <si>
    <t>Vulcan</t>
  </si>
  <si>
    <t>+1 5053431533</t>
  </si>
  <si>
    <t>vulcan@PSIP.com</t>
  </si>
  <si>
    <t xml:space="preserve">PO Box 380607 </t>
  </si>
  <si>
    <t>Birmingham</t>
  </si>
  <si>
    <t>PPW-0000D931</t>
  </si>
  <si>
    <t>plucero@co.otero.nm.us</t>
  </si>
  <si>
    <t>Lucero</t>
  </si>
  <si>
    <t>+1 5754432953</t>
  </si>
  <si>
    <t>1000 NEW YORK AVE  RM 10</t>
  </si>
  <si>
    <t>PPW-0000DB50</t>
  </si>
  <si>
    <t>a23qnb</t>
  </si>
  <si>
    <t>Buchanan</t>
  </si>
  <si>
    <t>nick.buchanan@transwest.com</t>
  </si>
  <si>
    <t>PIP-11069201</t>
  </si>
  <si>
    <t>escavator123@gmail.com</t>
  </si>
  <si>
    <t>Moll</t>
  </si>
  <si>
    <t>+1 7195471610</t>
  </si>
  <si>
    <t>American Dirt Contractors</t>
  </si>
  <si>
    <t>629 E Industrial Blvd</t>
  </si>
  <si>
    <t>Pueblo West</t>
  </si>
  <si>
    <t>00821::AMERICAN DIRT CONTRACTORS</t>
  </si>
  <si>
    <t>PPW-0000DDAA</t>
  </si>
  <si>
    <t>dcvanoosten</t>
  </si>
  <si>
    <t>van Oosten</t>
  </si>
  <si>
    <t>D.C.</t>
  </si>
  <si>
    <t>+1 7193312137</t>
  </si>
  <si>
    <t>719-331-2137</t>
  </si>
  <si>
    <t>dennis.vanoosten@serco-na.com</t>
  </si>
  <si>
    <t>404 West Fontanero St</t>
  </si>
  <si>
    <t>PPW-0000DD97</t>
  </si>
  <si>
    <t>jonbishop</t>
  </si>
  <si>
    <t>Bishop</t>
  </si>
  <si>
    <t>+1 7203832795</t>
  </si>
  <si>
    <t>jon.bishop@anadarko.com</t>
  </si>
  <si>
    <t>501 N Division BLVD</t>
  </si>
  <si>
    <t>PlatteVikke</t>
  </si>
  <si>
    <t>PPW-0000DE70</t>
  </si>
  <si>
    <t>WeldFleet</t>
  </si>
  <si>
    <t>Weld</t>
  </si>
  <si>
    <t>+1 970-400-3500</t>
  </si>
  <si>
    <t>Fleetap@weldgov.com</t>
  </si>
  <si>
    <t>Weld County Fleet</t>
  </si>
  <si>
    <t>1111 H ST.</t>
  </si>
  <si>
    <t>80632-0758</t>
  </si>
  <si>
    <t>94757::WELD COUNTY</t>
  </si>
  <si>
    <t>PPW-0000DED4</t>
  </si>
  <si>
    <t>komiti.tenane@martinmarietta.com</t>
  </si>
  <si>
    <t>Tenane</t>
  </si>
  <si>
    <t>Komiti</t>
  </si>
  <si>
    <t>+1 7204138935</t>
  </si>
  <si>
    <t xml:space="preserve">2001 W 64th Ln </t>
  </si>
  <si>
    <t>80221-2345</t>
  </si>
  <si>
    <t>PPW-0000E143</t>
  </si>
  <si>
    <t>wtxshawn</t>
  </si>
  <si>
    <t>+1 9704889898</t>
  </si>
  <si>
    <t>swelch@wtexcavating.com</t>
  </si>
  <si>
    <t>959 N. GREELEY AVE.</t>
  </si>
  <si>
    <t>JOHNSTOWN</t>
  </si>
  <si>
    <t>PPT-1073913F</t>
  </si>
  <si>
    <t>wilcall2911</t>
  </si>
  <si>
    <t>Harcrow</t>
  </si>
  <si>
    <t>ap@jkwilson.com</t>
  </si>
  <si>
    <t>WIL CALL SERVICES LTD</t>
  </si>
  <si>
    <t>93563::WIL-CALL SERVICES LTD</t>
  </si>
  <si>
    <t>PPT-1075107C</t>
  </si>
  <si>
    <t>dustin_driver</t>
  </si>
  <si>
    <t>Driver</t>
  </si>
  <si>
    <t>+1 9705151665</t>
  </si>
  <si>
    <t>dustin.driver@anadarko.com</t>
  </si>
  <si>
    <t>501 N Division Blvd</t>
  </si>
  <si>
    <t>Platteville</t>
  </si>
  <si>
    <t>PPW-0000E54E</t>
  </si>
  <si>
    <t>ranrubper89</t>
  </si>
  <si>
    <t>404 VALLE FERTIL</t>
  </si>
  <si>
    <t>PPW-0000E6DE</t>
  </si>
  <si>
    <t>tribble@tds.net</t>
  </si>
  <si>
    <t>Tribble</t>
  </si>
  <si>
    <t>+1 9702344263</t>
  </si>
  <si>
    <t>Tribble &amp; Sons Construction</t>
  </si>
  <si>
    <t xml:space="preserve">31258 J Road </t>
  </si>
  <si>
    <t>Hotchkiss</t>
  </si>
  <si>
    <t>89004::TRIBBLE &amp; SONS CONST LLC</t>
  </si>
  <si>
    <t>PPW-0000E6B8</t>
  </si>
  <si>
    <t>emartinez988</t>
  </si>
  <si>
    <t>e.marty988@gmail.com</t>
  </si>
  <si>
    <t xml:space="preserve">6107 Indigo Sky Ct </t>
  </si>
  <si>
    <t>PPT-10769279</t>
  </si>
  <si>
    <t>jared@pdscolo.com</t>
  </si>
  <si>
    <t>Pronto</t>
  </si>
  <si>
    <t>+1 3037180010</t>
  </si>
  <si>
    <t>Prime Diesel Solutions, Inc</t>
  </si>
  <si>
    <t>1788 E. 141ST AVE.</t>
  </si>
  <si>
    <t>BRIGHTON</t>
  </si>
  <si>
    <t>70474::PRIME DIESEL SOLUTIONS INC</t>
  </si>
  <si>
    <t>PPW-0000E914</t>
  </si>
  <si>
    <t>lovedirt</t>
  </si>
  <si>
    <t>office@rogueinc.us</t>
  </si>
  <si>
    <t>Rogue Resources Inc</t>
  </si>
  <si>
    <t>PPW-8000F983</t>
  </si>
  <si>
    <t>jstoner32</t>
  </si>
  <si>
    <t>+1 3076963058</t>
  </si>
  <si>
    <t>307-696-3058</t>
  </si>
  <si>
    <t>BIDELL EQUIPMENT A DIV OF TOTAL ENERGY SERVICES LT</t>
  </si>
  <si>
    <t>8916 109 STREET</t>
  </si>
  <si>
    <t>FORT ST JOHN</t>
  </si>
  <si>
    <t>BRITISH COLUMBIA</t>
  </si>
  <si>
    <t>V1J 6H4</t>
  </si>
  <si>
    <t>PPT-10768851</t>
  </si>
  <si>
    <t>ronackermanjr@gmail.com</t>
  </si>
  <si>
    <t>Ackerman</t>
  </si>
  <si>
    <t>+1 9705390636</t>
  </si>
  <si>
    <t>ACKERMAN FARMS</t>
  </si>
  <si>
    <t xml:space="preserve">18495 CR 39 </t>
  </si>
  <si>
    <t>01480::ACKERMAN FARMS,01485::ACKERMAN ENTERPRISES</t>
  </si>
  <si>
    <t>PPW-0000EE76</t>
  </si>
  <si>
    <t>slvearthmovers</t>
  </si>
  <si>
    <t>Willschau</t>
  </si>
  <si>
    <t>+1 719-849-1272</t>
  </si>
  <si>
    <t>slvearthmovers18@gmail.com</t>
  </si>
  <si>
    <t>SLV Earthmovers</t>
  </si>
  <si>
    <t>1410 S. CITY RD. 2E</t>
  </si>
  <si>
    <t>Monte Vista</t>
  </si>
  <si>
    <t>75519::SLV EARTH MOVERS INC</t>
  </si>
  <si>
    <t>PPW-0000EFED</t>
  </si>
  <si>
    <t>brandon.yates@kiewit.com</t>
  </si>
  <si>
    <t>Yates</t>
  </si>
  <si>
    <t>+1 720 315 1586</t>
  </si>
  <si>
    <t>PPW-0000F37E</t>
  </si>
  <si>
    <t>rbeasley@coppercolorado.com</t>
  </si>
  <si>
    <t>3317 HWY. 91</t>
  </si>
  <si>
    <t>P.O. BOX 3896</t>
  </si>
  <si>
    <t>COPPER MOUNTAIN</t>
  </si>
  <si>
    <t>PPW-0000F350</t>
  </si>
  <si>
    <t>hinojos1950</t>
  </si>
  <si>
    <t>doublehcontracting915@gmail.com</t>
  </si>
  <si>
    <t>Double H Contracting</t>
  </si>
  <si>
    <t>24736::DOUBLE H CONTRACTING</t>
  </si>
  <si>
    <t>PPT-1075D22A</t>
  </si>
  <si>
    <t>jseav19</t>
  </si>
  <si>
    <t>Seavers</t>
  </si>
  <si>
    <t>Jesse</t>
  </si>
  <si>
    <t>jesse@highperformanceearthworks.com</t>
  </si>
  <si>
    <t>High Performance Earthworks (Homes)</t>
  </si>
  <si>
    <t>43002::HIGH PERFORMANCE HOMES</t>
  </si>
  <si>
    <t>PPW-0000F5ED</t>
  </si>
  <si>
    <t>Raygoff_1</t>
  </si>
  <si>
    <t>Goff</t>
  </si>
  <si>
    <t>+1 704 676 6023</t>
  </si>
  <si>
    <t>ray.goff@nfmgt.com</t>
  </si>
  <si>
    <t>NATIONAL FLEET MANAGEMENT</t>
  </si>
  <si>
    <t>5029 Equipment Dr</t>
  </si>
  <si>
    <t>Charlotte</t>
  </si>
  <si>
    <t>PPW-0000F455</t>
  </si>
  <si>
    <t>tdumler</t>
  </si>
  <si>
    <t>Dumler</t>
  </si>
  <si>
    <t>tim@colorado25.com</t>
  </si>
  <si>
    <t>OFF THE CHAIN LLC</t>
  </si>
  <si>
    <t>66019::OFF THE CHAIN LLC</t>
  </si>
  <si>
    <t>PPT-1073AE03</t>
  </si>
  <si>
    <t>dflaherty@enerflex.com</t>
  </si>
  <si>
    <t>Flaherty</t>
  </si>
  <si>
    <t>+1 281 856 1358</t>
  </si>
  <si>
    <t>10815 Telge Rd</t>
  </si>
  <si>
    <t>PPW-0000F461</t>
  </si>
  <si>
    <t>sgccomcrete</t>
  </si>
  <si>
    <t>Vega</t>
  </si>
  <si>
    <t>Santiago</t>
  </si>
  <si>
    <t>santiagovegasgc@gmail.com</t>
  </si>
  <si>
    <t>SGC Concrete LLC</t>
  </si>
  <si>
    <t>79603::SGC CONCRETE LLC</t>
  </si>
  <si>
    <t>PPW-0000F98D</t>
  </si>
  <si>
    <t>Gartrell</t>
  </si>
  <si>
    <t>amy@srocoweb.com</t>
  </si>
  <si>
    <t>STANDARD RESOURCES CO LLC</t>
  </si>
  <si>
    <t>37926::STANDARD RESOURCES CO LLC</t>
  </si>
  <si>
    <t>PPW-0000F4BE</t>
  </si>
  <si>
    <t>russellreynolds</t>
  </si>
  <si>
    <t>Reynolds</t>
  </si>
  <si>
    <t xml:space="preserve">Russell </t>
  </si>
  <si>
    <t>+1 4327038533</t>
  </si>
  <si>
    <t>russell_reynolds@eogresources.com</t>
  </si>
  <si>
    <t>EOG Resources Inc.</t>
  </si>
  <si>
    <t xml:space="preserve">5509 Champions Dr.  </t>
  </si>
  <si>
    <t>29091::EOG RESOURCES INC</t>
  </si>
  <si>
    <t>PPW-0000F93A</t>
  </si>
  <si>
    <t>dcsdk12</t>
  </si>
  <si>
    <t>Pihl</t>
  </si>
  <si>
    <t>Jeffrey</t>
  </si>
  <si>
    <t>+1 3036605164</t>
  </si>
  <si>
    <t>303-660-5164</t>
  </si>
  <si>
    <t>jeffrey.pihl@dcsdk12.org</t>
  </si>
  <si>
    <t>Douglas County Schools</t>
  </si>
  <si>
    <t>2808 N. Highway 85</t>
  </si>
  <si>
    <t>Building B</t>
  </si>
  <si>
    <t>27003::DOUGLAS COUNTY SCHOOLS RE 1</t>
  </si>
  <si>
    <t>PPI-000200AB</t>
  </si>
  <si>
    <t>a3mhdte</t>
  </si>
  <si>
    <t>Eccles</t>
  </si>
  <si>
    <t>Duston</t>
  </si>
  <si>
    <t>ecclesd@rushenterprises.com</t>
  </si>
  <si>
    <t>PIP-11131295</t>
  </si>
  <si>
    <t>gbrunger</t>
  </si>
  <si>
    <t>Brunger</t>
  </si>
  <si>
    <t>Gus</t>
  </si>
  <si>
    <t>+1 3034717042</t>
  </si>
  <si>
    <t>gus.brunger@hrcaonline.org</t>
  </si>
  <si>
    <t>Highlands Ranch Community Association</t>
  </si>
  <si>
    <t xml:space="preserve">4800 McArthur Ranch Rd </t>
  </si>
  <si>
    <t>43013::HIGHLANDS RANCH COMMUNITY AS SOCIATION</t>
  </si>
  <si>
    <t>PPW-0000FBF4</t>
  </si>
  <si>
    <t>TRMECH</t>
  </si>
  <si>
    <t>Burnette</t>
  </si>
  <si>
    <t>+1 575-912-5379</t>
  </si>
  <si>
    <t>hburnett@fmi.com</t>
  </si>
  <si>
    <t>68555::FREEPORT-MCMORAN INC,68556::FREEPORT MCMORAN,68565::FREEPORT-MCMORAN TYRONE MINI NG LLC</t>
  </si>
  <si>
    <t>PPI-0001317D</t>
  </si>
  <si>
    <t>dirtman1980</t>
  </si>
  <si>
    <t>Excavating, Inc</t>
  </si>
  <si>
    <t>Martin &amp;amp; Sons</t>
  </si>
  <si>
    <t>kelly@martinandsonsco.com</t>
  </si>
  <si>
    <t>MARTIN AND SONS EXCAVATING</t>
  </si>
  <si>
    <t>58389::MARTIN &amp; SONS EXCAVATING INC</t>
  </si>
  <si>
    <t>PPW-00006F60</t>
  </si>
  <si>
    <t>gilbert.rangel@energytransfer.com</t>
  </si>
  <si>
    <t>rangel</t>
  </si>
  <si>
    <t>gilbert</t>
  </si>
  <si>
    <t>575-631-6001</t>
  </si>
  <si>
    <t>ENERGYTRANSFER</t>
  </si>
  <si>
    <t xml:space="preserve">P.O Box 18 </t>
  </si>
  <si>
    <t>Barstow</t>
  </si>
  <si>
    <t>PPW-0000FEB1</t>
  </si>
  <si>
    <t>LVheavy2</t>
  </si>
  <si>
    <t>Sullivan</t>
  </si>
  <si>
    <t>+1 3039522960</t>
  </si>
  <si>
    <t>1750 TOMAH RD.</t>
  </si>
  <si>
    <t>Larkspur</t>
  </si>
  <si>
    <t>PPT-10671813</t>
  </si>
  <si>
    <t>DolfonBowling</t>
  </si>
  <si>
    <t>Bowling</t>
  </si>
  <si>
    <t>Dolfon</t>
  </si>
  <si>
    <t>Ferrill</t>
  </si>
  <si>
    <t>+1 7203917743</t>
  </si>
  <si>
    <t>Dolfon.Bowling@martinmarietta.com</t>
  </si>
  <si>
    <t>PPW-00010015</t>
  </si>
  <si>
    <t>hmine3</t>
  </si>
  <si>
    <t xml:space="preserve">Mine </t>
  </si>
  <si>
    <t xml:space="preserve">Henderson </t>
  </si>
  <si>
    <t>+1 3033033333</t>
  </si>
  <si>
    <t>crizzard@phelpsdodge.com</t>
  </si>
  <si>
    <t>17732b::FMI HENDERSON MINE</t>
  </si>
  <si>
    <t>PPS-00001951</t>
  </si>
  <si>
    <t>pgriffis</t>
  </si>
  <si>
    <t>griffis</t>
  </si>
  <si>
    <t>phillip</t>
  </si>
  <si>
    <t>+1 5053794069</t>
  </si>
  <si>
    <t>pgriffis@fisherind.com</t>
  </si>
  <si>
    <t>30 a frontage rd e</t>
  </si>
  <si>
    <t>placitas</t>
  </si>
  <si>
    <t>80711::FISHER SAND &amp; GRAVEL</t>
  </si>
  <si>
    <t>PPI-00005DB6</t>
  </si>
  <si>
    <t>jimclare55</t>
  </si>
  <si>
    <t>Clare</t>
  </si>
  <si>
    <t>Liall</t>
  </si>
  <si>
    <t>rrivale@slvlandfill.com</t>
  </si>
  <si>
    <t>San Luis Valley Regional Solid Waste Authority</t>
  </si>
  <si>
    <t>PO Box 8611600 County Rd 44</t>
  </si>
  <si>
    <t>77770::SAN LUIS VLY REGIONAL SOLID</t>
  </si>
  <si>
    <t>PPW-000100B4</t>
  </si>
  <si>
    <t>cgoodell6</t>
  </si>
  <si>
    <t>cgoodell6@yahoo.com</t>
  </si>
  <si>
    <t>77692::S &amp; W LLC</t>
  </si>
  <si>
    <t>PPT-400074CF</t>
  </si>
  <si>
    <t>e250jbw1</t>
  </si>
  <si>
    <t>Braden</t>
  </si>
  <si>
    <t>+1 303 739 3260</t>
  </si>
  <si>
    <t>+1 720 530 9675</t>
  </si>
  <si>
    <t>wagner_braden@wagnerequipment.com</t>
  </si>
  <si>
    <t>PIP-10249390</t>
  </si>
  <si>
    <t>welchsc</t>
  </si>
  <si>
    <t>+1 303-598-2362</t>
  </si>
  <si>
    <t>swelch3@republicservices.com</t>
  </si>
  <si>
    <t>54290::REPUBLIC SERVICES INC,54290a::REPUBLIC SERVICES INC</t>
  </si>
  <si>
    <t>PPW-8001193C</t>
  </si>
  <si>
    <t>kcorphot</t>
  </si>
  <si>
    <t>Hot Plant</t>
  </si>
  <si>
    <t>51607bf::KIEWIT INFR #105762</t>
  </si>
  <si>
    <t>PPW-80011B40</t>
  </si>
  <si>
    <t>JShipp</t>
  </si>
  <si>
    <t>Shipp</t>
  </si>
  <si>
    <t>Jeremy.Shipp@kiewit.com</t>
  </si>
  <si>
    <t>51515::KIEWIT INFR,51607w::KIEWIT INFR #103174,51793::KIEWIT INFR #103565</t>
  </si>
  <si>
    <t>PPW-80011AD1</t>
  </si>
  <si>
    <t>Manage PCC Invoice Access,My.Cat.com,SIS2.0 Web - Service Information</t>
  </si>
  <si>
    <t>spaur.transport@yahoo.com</t>
  </si>
  <si>
    <t>Spaur</t>
  </si>
  <si>
    <t>Zach</t>
  </si>
  <si>
    <t>JCM Transport</t>
  </si>
  <si>
    <t xml:space="preserve">622 Aviara Street </t>
  </si>
  <si>
    <t>47593::JCM TRANSPORT</t>
  </si>
  <si>
    <t>PPW-80011BCD</t>
  </si>
  <si>
    <t>NCC_Mechanic</t>
  </si>
  <si>
    <t>Zadel</t>
  </si>
  <si>
    <t>+1 3038571754</t>
  </si>
  <si>
    <t>gss@ncconstructors.com</t>
  </si>
  <si>
    <t>Northern Colorado Construction</t>
  </si>
  <si>
    <t>9075 CR 10</t>
  </si>
  <si>
    <t>65106::NORTHERN COLORADO CONSTRUCTO RS INC</t>
  </si>
  <si>
    <t>PPW-80011D81</t>
  </si>
  <si>
    <t>twbottini</t>
  </si>
  <si>
    <t>Bottini</t>
  </si>
  <si>
    <t>twbottini@directflowllc.com</t>
  </si>
  <si>
    <t>Direct Flow LLC</t>
  </si>
  <si>
    <t>999 PEACEFUL VIEW PL.</t>
  </si>
  <si>
    <t>26502::DIRECT FLOW LLC</t>
  </si>
  <si>
    <t>PPW-80011EA4</t>
  </si>
  <si>
    <t>NickWoodard</t>
  </si>
  <si>
    <t>Woodard</t>
  </si>
  <si>
    <t>+1 3035012897</t>
  </si>
  <si>
    <t>nick.woodard@anadarko.com</t>
  </si>
  <si>
    <t>501 N Division Blvd.</t>
  </si>
  <si>
    <t>PPW-80011EB9</t>
  </si>
  <si>
    <t>nzl091</t>
  </si>
  <si>
    <t>DeSantos</t>
  </si>
  <si>
    <t>joe.desantos-kanhai@anadarko.com</t>
  </si>
  <si>
    <t>PO BOX 40</t>
  </si>
  <si>
    <t>HUGOTON</t>
  </si>
  <si>
    <t>03421::OCCIDENTAL PERMIAN LTD (OXY),51404::KERR-MCGEE CORPORATION,95788::WESTERN MIDSTREAM OPERATING LP 1,95789::WESTERN MIDSTREAM OPERATING LP 2</t>
  </si>
  <si>
    <t>PPW-80011EBF</t>
  </si>
  <si>
    <t>rayhorner</t>
  </si>
  <si>
    <t>horner</t>
  </si>
  <si>
    <t>ray</t>
  </si>
  <si>
    <t>+1 7204423779</t>
  </si>
  <si>
    <t>720-442-3779</t>
  </si>
  <si>
    <t>ray.horner@anadarko.com</t>
  </si>
  <si>
    <t>501 north division blvd</t>
  </si>
  <si>
    <t>platteville</t>
  </si>
  <si>
    <t>PPW-80011EC1</t>
  </si>
  <si>
    <t>runyanshop1</t>
  </si>
  <si>
    <t>Runyan</t>
  </si>
  <si>
    <t xml:space="preserve">Bryan </t>
  </si>
  <si>
    <t>+1 5755341775</t>
  </si>
  <si>
    <t>runyan@runyaninc.com</t>
  </si>
  <si>
    <t>RUNYAN CONSTRUCTION &amp; MATERI</t>
  </si>
  <si>
    <t>PO Box 2827</t>
  </si>
  <si>
    <t>75833::RUNYAN CONSTRUCTION &amp; MATERI</t>
  </si>
  <si>
    <t>PPW-80011F8A</t>
  </si>
  <si>
    <t>dansanders</t>
  </si>
  <si>
    <t>+1 970 878 3153</t>
  </si>
  <si>
    <t>dan.sanders@tallgrassenergylp.com</t>
  </si>
  <si>
    <t>TALLGRASS OPERATIONS LLC</t>
  </si>
  <si>
    <t>85492::TALLGRASS ENERGY PARTNERS LL</t>
  </si>
  <si>
    <t>PIP-10754706</t>
  </si>
  <si>
    <t>a78jnr</t>
  </si>
  <si>
    <t>nrodriguez@mctrux.com</t>
  </si>
  <si>
    <t>PIP-11132167</t>
  </si>
  <si>
    <t>a960jlh</t>
  </si>
  <si>
    <t>Holguin</t>
  </si>
  <si>
    <t>jholguin.rdsc@gmail.com</t>
  </si>
  <si>
    <t>PIP-11136716</t>
  </si>
  <si>
    <t>a5w2jb</t>
  </si>
  <si>
    <t>Jackie</t>
  </si>
  <si>
    <t>bennettj@rushenterprises.com</t>
  </si>
  <si>
    <t>PIP-11136802</t>
  </si>
  <si>
    <t>DonKehn</t>
  </si>
  <si>
    <t>Kehn</t>
  </si>
  <si>
    <t>+1 9702220695</t>
  </si>
  <si>
    <t>brian@kehnconstruction.com</t>
  </si>
  <si>
    <t>6550 S county rd 5</t>
  </si>
  <si>
    <t>fort colins</t>
  </si>
  <si>
    <t>PPW-800124B4</t>
  </si>
  <si>
    <t>tatetaggart</t>
  </si>
  <si>
    <t>Taggart</t>
  </si>
  <si>
    <t>+1 3033357796</t>
  </si>
  <si>
    <t>tate.taggart@anadarko.com</t>
  </si>
  <si>
    <t>501 N. Division  BLVD</t>
  </si>
  <si>
    <t>03421::OCCIDENTAL PERMIAN LTD (OXY)</t>
  </si>
  <si>
    <t>PPW-800124F9</t>
  </si>
  <si>
    <t>hsdirtguy11@aol.com</t>
  </si>
  <si>
    <t>Holland</t>
  </si>
  <si>
    <t>+1 3038167402</t>
  </si>
  <si>
    <t>Shane D Holland Excavating</t>
  </si>
  <si>
    <t xml:space="preserve">13700 US Hwy 285 Suite 110 </t>
  </si>
  <si>
    <t>40841::SHANE D HOLLAND EXCAVATING</t>
  </si>
  <si>
    <t>PPW-800127CC</t>
  </si>
  <si>
    <t>mpaden@sginterests.com</t>
  </si>
  <si>
    <t>Paden</t>
  </si>
  <si>
    <t>Divide Creek Gathering</t>
  </si>
  <si>
    <t xml:space="preserve">po box 706 </t>
  </si>
  <si>
    <t>26548::DIVIDE CREEK GATHERING LLC</t>
  </si>
  <si>
    <t>PPW-80012992</t>
  </si>
  <si>
    <t>dcpm17</t>
  </si>
  <si>
    <t>+1 7205382004</t>
  </si>
  <si>
    <t>cbbarnhart@dcpmidstream.com</t>
  </si>
  <si>
    <t>27457::DCP MIDSTREAM LLC</t>
  </si>
  <si>
    <t>PPT-0102095F</t>
  </si>
  <si>
    <t>WBWTPM</t>
  </si>
  <si>
    <t>Caravas</t>
  </si>
  <si>
    <t>+1 303-255-7758</t>
  </si>
  <si>
    <t>nick.caravas@cityofthornton.net</t>
  </si>
  <si>
    <t>City of Thornton</t>
  </si>
  <si>
    <t xml:space="preserve">3651 east 86th Avenue </t>
  </si>
  <si>
    <t>87513::CITY OF THORNTON</t>
  </si>
  <si>
    <t>PPT-01016950</t>
  </si>
  <si>
    <t>rgrooms</t>
  </si>
  <si>
    <t>GROOMS</t>
  </si>
  <si>
    <t>+1 303 739 3297</t>
  </si>
  <si>
    <t>720-320-8155</t>
  </si>
  <si>
    <t>rgrooms@wagnerequipment.com</t>
  </si>
  <si>
    <t>18091 E. 22ND. AVE.</t>
  </si>
  <si>
    <t>PPT-400011EA</t>
  </si>
  <si>
    <t>a13rtnw</t>
  </si>
  <si>
    <t>Wynia</t>
  </si>
  <si>
    <t>mhcparts30@mhc.com</t>
  </si>
  <si>
    <t>PIP-11138396</t>
  </si>
  <si>
    <t>a13raeh</t>
  </si>
  <si>
    <t>PIP-11138397</t>
  </si>
  <si>
    <t>chrisallen</t>
  </si>
  <si>
    <t>+1 303-868-9957</t>
  </si>
  <si>
    <t>730 W. 62nd Ave</t>
  </si>
  <si>
    <t>PPW-80012D73</t>
  </si>
  <si>
    <t>RRRMECHANIC</t>
  </si>
  <si>
    <t>+1 3032863366</t>
  </si>
  <si>
    <t>rwhite@mwrd.dst.co.us</t>
  </si>
  <si>
    <t>Metro Wastewater Reclamation</t>
  </si>
  <si>
    <t>6450 York St # 6450 York Street</t>
  </si>
  <si>
    <t>80229-7407</t>
  </si>
  <si>
    <t>59700::METRO WATER RECOVERY</t>
  </si>
  <si>
    <t>PPI-0001B8DB</t>
  </si>
  <si>
    <t>RyPaLe</t>
  </si>
  <si>
    <t>Leech</t>
  </si>
  <si>
    <t>ryan.leech@serco-na.com</t>
  </si>
  <si>
    <t>404 West Fontenaro</t>
  </si>
  <si>
    <t>PPW-8001323A</t>
  </si>
  <si>
    <t>sutphincattle</t>
  </si>
  <si>
    <t xml:space="preserve">Sutphin </t>
  </si>
  <si>
    <t>sutphincattle@gmail.com</t>
  </si>
  <si>
    <t>S&amp;S Land &amp; Cattle Inc.</t>
  </si>
  <si>
    <t>77542::S&amp;S LAND &amp; CATTLE INC</t>
  </si>
  <si>
    <t>PPI-00073AC2</t>
  </si>
  <si>
    <t>e250eej</t>
  </si>
  <si>
    <t>Joss</t>
  </si>
  <si>
    <t>+1 303 739 3157</t>
  </si>
  <si>
    <t>+1 720 934 8459</t>
  </si>
  <si>
    <t>joss_eric@wagnerequipment.com</t>
  </si>
  <si>
    <t>PPS-000A437E</t>
  </si>
  <si>
    <t>AUD881</t>
  </si>
  <si>
    <t>Connor</t>
  </si>
  <si>
    <t>+1 7204669226</t>
  </si>
  <si>
    <t>Kevin.Connor@anadarko.com</t>
  </si>
  <si>
    <t>635 N 7th Ave</t>
  </si>
  <si>
    <t>95789::WESTERN MIDSTREAM OPERATING LP 2</t>
  </si>
  <si>
    <t>PPW-8001374A</t>
  </si>
  <si>
    <t>allenconcreteinc</t>
  </si>
  <si>
    <t>+1 915-921-0678</t>
  </si>
  <si>
    <t>aci@allenconcreteinc.com</t>
  </si>
  <si>
    <t>Allen Concrete Inc.</t>
  </si>
  <si>
    <t>02932::ALLEN CONCRETE INC</t>
  </si>
  <si>
    <t>PPT-1075242F</t>
  </si>
  <si>
    <t>5210_732</t>
  </si>
  <si>
    <t>Admin General</t>
  </si>
  <si>
    <t>PPW-000108FC</t>
  </si>
  <si>
    <t>5243_132</t>
  </si>
  <si>
    <t>S&amp;G</t>
  </si>
  <si>
    <t>Baca</t>
  </si>
  <si>
    <t>VULCAN MATERIALS</t>
  </si>
  <si>
    <t>PPW-000108E2</t>
  </si>
  <si>
    <t>nstrong</t>
  </si>
  <si>
    <t>Strong</t>
  </si>
  <si>
    <t>+1 720 682 1052</t>
  </si>
  <si>
    <t>nstrong@ironwomancon.com</t>
  </si>
  <si>
    <t>5680 Emerson Street</t>
  </si>
  <si>
    <t>46442::ITS EQUIPMENT LLC,47005::IRON WOMAN CONST &amp; ENVIR SVC</t>
  </si>
  <si>
    <t>PPW-00010934</t>
  </si>
  <si>
    <t>intrepidwest</t>
  </si>
  <si>
    <t>Ramstetter</t>
  </si>
  <si>
    <t>+1 5752343623</t>
  </si>
  <si>
    <t>michael.ramstetter@intrepidpotash.com</t>
  </si>
  <si>
    <t>1996 potash road</t>
  </si>
  <si>
    <t>PPI-0000CC2C</t>
  </si>
  <si>
    <t>epwu123</t>
  </si>
  <si>
    <t>Ibarra</t>
  </si>
  <si>
    <t>+1 9155945712</t>
  </si>
  <si>
    <t>iibarra@epwater.org</t>
  </si>
  <si>
    <t>El Paso Water Utilities</t>
  </si>
  <si>
    <t>130 N. Cotton</t>
  </si>
  <si>
    <t>30355::EL PASO WATER UTILITIES</t>
  </si>
  <si>
    <t>PPT-40003BDD</t>
  </si>
  <si>
    <t>wesdavis52@gmail.com</t>
  </si>
  <si>
    <t>davis</t>
  </si>
  <si>
    <t>wesley</t>
  </si>
  <si>
    <t>505-901-1237</t>
  </si>
  <si>
    <t>Wess Truck Repair LLC</t>
  </si>
  <si>
    <t xml:space="preserve">1210 w centre </t>
  </si>
  <si>
    <t>PPW-00010D07</t>
  </si>
  <si>
    <t>landexearthworks</t>
  </si>
  <si>
    <t>Settles</t>
  </si>
  <si>
    <t>info@landexearthworks.com</t>
  </si>
  <si>
    <t>LandEx Earthworks</t>
  </si>
  <si>
    <t>PPT-10755332</t>
  </si>
  <si>
    <t>fatshortman54@hotmail.com</t>
  </si>
  <si>
    <t>Orquiz</t>
  </si>
  <si>
    <t>+1 5757485108</t>
  </si>
  <si>
    <t>PPW-000110B8</t>
  </si>
  <si>
    <t>GregoryBroome01</t>
  </si>
  <si>
    <t>Broome</t>
  </si>
  <si>
    <t xml:space="preserve">Gregory </t>
  </si>
  <si>
    <t>+1 4178498447</t>
  </si>
  <si>
    <t>gregory.broome@mears.net</t>
  </si>
  <si>
    <t>Mears Group</t>
  </si>
  <si>
    <t>4500 North Mission Road</t>
  </si>
  <si>
    <t>Rosebush</t>
  </si>
  <si>
    <t>58962::MEARS MIDSTREAM</t>
  </si>
  <si>
    <t>PPW-000110E1</t>
  </si>
  <si>
    <t>a678dl</t>
  </si>
  <si>
    <t>Ledezma</t>
  </si>
  <si>
    <t>diana.ledezma@mhc.com</t>
  </si>
  <si>
    <t>PIP-11141656</t>
  </si>
  <si>
    <t>bigmikes</t>
  </si>
  <si>
    <t>Monger</t>
  </si>
  <si>
    <t>+1 7192434467</t>
  </si>
  <si>
    <t>michael_monger@hotmail.com</t>
  </si>
  <si>
    <t>Big Mikes Heavy Equip Repair</t>
  </si>
  <si>
    <t>6947 County Road 8</t>
  </si>
  <si>
    <t>PO Box 533</t>
  </si>
  <si>
    <t>07667::BIG MIKE'S HEAVY EQUIP REPAR</t>
  </si>
  <si>
    <t>PPW-000113DA</t>
  </si>
  <si>
    <t>Manage PCC Invoice Access,My.Cat.com,Parts.Cat.com + Includes SIS Parts Books,SIS2.0 Web - Service Information,Vision Link</t>
  </si>
  <si>
    <t>thomas_huntzinger@napastore.com</t>
  </si>
  <si>
    <t>Huntzinger</t>
  </si>
  <si>
    <t>Denver Water - NAPA</t>
  </si>
  <si>
    <t xml:space="preserve">1600 W. 12TH AVE. </t>
  </si>
  <si>
    <t>80204-3412</t>
  </si>
  <si>
    <t>36697::GENUINE PARTS CO DENVER WATE</t>
  </si>
  <si>
    <t>PPW-0001156C</t>
  </si>
  <si>
    <t>caguero@swiftwater.com</t>
  </si>
  <si>
    <t>Aguero</t>
  </si>
  <si>
    <t>Caguero@swiftwater.com</t>
  </si>
  <si>
    <t>SWIFTWATER ENERGY INC ##</t>
  </si>
  <si>
    <t>2401 N COUNTY RD 1287</t>
  </si>
  <si>
    <t>MIDLAND</t>
  </si>
  <si>
    <t>83471::SWIFTWATER ENERGY SERVICES L LC</t>
  </si>
  <si>
    <t>PPW-00011621</t>
  </si>
  <si>
    <t>ahuff@enerflex.com</t>
  </si>
  <si>
    <t>HUFF</t>
  </si>
  <si>
    <t>+1 970 515 5008</t>
  </si>
  <si>
    <t>2013 1st Ave Unit 2</t>
  </si>
  <si>
    <t>80631-7281</t>
  </si>
  <si>
    <t>PPW-00011561</t>
  </si>
  <si>
    <t>jojones3@he-equipment.com</t>
  </si>
  <si>
    <t>Joan</t>
  </si>
  <si>
    <t>+1 3036527495</t>
  </si>
  <si>
    <t>H &amp; E EQUIPMENT SERVICES INC</t>
  </si>
  <si>
    <t>7500 PECUE LANE</t>
  </si>
  <si>
    <t>BATON ROUGE</t>
  </si>
  <si>
    <t>40827::H &amp; E EQUIPMENT SERVICES</t>
  </si>
  <si>
    <t>PPW-00011592</t>
  </si>
  <si>
    <t>kcorpsedalia</t>
  </si>
  <si>
    <t xml:space="preserve">PO Box 452500 </t>
  </si>
  <si>
    <t>51607bc::KIEWIT INFR #105761</t>
  </si>
  <si>
    <t>PPW-0001178A</t>
  </si>
  <si>
    <t>shop@knowlestransportation.com</t>
  </si>
  <si>
    <t>Morishita</t>
  </si>
  <si>
    <t>+1 9704341912</t>
  </si>
  <si>
    <t>knowles Enterprises</t>
  </si>
  <si>
    <t>2381 1/2 River Road</t>
  </si>
  <si>
    <t>52057::KNOWLES ENTERPRISES LLC</t>
  </si>
  <si>
    <t>PPW-00011800</t>
  </si>
  <si>
    <t>donaldmmexcavation</t>
  </si>
  <si>
    <t>Donald</t>
  </si>
  <si>
    <t>+1 9703525220</t>
  </si>
  <si>
    <t>donald@mmexcavation.com</t>
  </si>
  <si>
    <t>25490 CR 58</t>
  </si>
  <si>
    <t>PPW-00011901</t>
  </si>
  <si>
    <t>jaymmexcavation</t>
  </si>
  <si>
    <t>Byerly</t>
  </si>
  <si>
    <t>jay@mmexcavation.com</t>
  </si>
  <si>
    <t>PPW-00011907</t>
  </si>
  <si>
    <t>dutchmmexcavation</t>
  </si>
  <si>
    <t>Rudder</t>
  </si>
  <si>
    <t>Dutch</t>
  </si>
  <si>
    <t>justin@mmexcavation.com</t>
  </si>
  <si>
    <t>PPW-00011913</t>
  </si>
  <si>
    <t>Parts.Cat.com + Includes SIS Parts Books,SIS2.0 Web - Service Information,Vision Link</t>
  </si>
  <si>
    <t>jrmmexcavation</t>
  </si>
  <si>
    <t>clayton@mmexcavation.com</t>
  </si>
  <si>
    <t>PPW-00011917</t>
  </si>
  <si>
    <t>Parts.Cat.com + Includes SIS Parts Books,SIS2.0 Web - Service Information,SOS Services Web,Vision Link</t>
  </si>
  <si>
    <t>caustgen</t>
  </si>
  <si>
    <t>Austgen</t>
  </si>
  <si>
    <t>Cooper</t>
  </si>
  <si>
    <t>+1 7203538802</t>
  </si>
  <si>
    <t>caustgen@unbridledcontractors.com</t>
  </si>
  <si>
    <t>Columbia Earthworks Inc</t>
  </si>
  <si>
    <t>35085 CR 17</t>
  </si>
  <si>
    <t>19027::COLUMBIA EARTHWORKS INC</t>
  </si>
  <si>
    <t>PPW-00011928</t>
  </si>
  <si>
    <t>mrparts57@live.com</t>
  </si>
  <si>
    <t>Ronquillo</t>
  </si>
  <si>
    <t>Mauricio</t>
  </si>
  <si>
    <t>915-539-2821</t>
  </si>
  <si>
    <t>Mr Parts</t>
  </si>
  <si>
    <t>3449 GUTHRIE STREET</t>
  </si>
  <si>
    <t>62516::MR PARTS</t>
  </si>
  <si>
    <t>PPW-00011ABF</t>
  </si>
  <si>
    <t>a960jre</t>
  </si>
  <si>
    <t>jrellis.rdsc@gmail.com</t>
  </si>
  <si>
    <t>PIP-11143594</t>
  </si>
  <si>
    <t>mail@frontierstation.biz</t>
  </si>
  <si>
    <t>Kawcak</t>
  </si>
  <si>
    <t>+1 9703268899</t>
  </si>
  <si>
    <t>Frontier Station</t>
  </si>
  <si>
    <t xml:space="preserve">277 Ranney Street </t>
  </si>
  <si>
    <t>35233::FRONTIER STATION INC</t>
  </si>
  <si>
    <t>PPW-000126E2</t>
  </si>
  <si>
    <t>a0baptr</t>
  </si>
  <si>
    <t>Tafoya</t>
  </si>
  <si>
    <t>PATRICK</t>
  </si>
  <si>
    <t>tafoyap@rushenterprises.com</t>
  </si>
  <si>
    <t>PIP-11146976</t>
  </si>
  <si>
    <t>paugar</t>
  </si>
  <si>
    <t>Garcia</t>
  </si>
  <si>
    <t>+1 5052906766</t>
  </si>
  <si>
    <t>505-290-6766</t>
  </si>
  <si>
    <t>pgarcia@tristategt.org</t>
  </si>
  <si>
    <t xml:space="preserve">Tri-State Generation </t>
  </si>
  <si>
    <t>PO Box 577</t>
  </si>
  <si>
    <t>297 County Road 19</t>
  </si>
  <si>
    <t>Prewitt</t>
  </si>
  <si>
    <t>88889::TRI STATE GENERATION &amp; TRANS</t>
  </si>
  <si>
    <t>PPW-0001287D</t>
  </si>
  <si>
    <t>jlopezd1</t>
  </si>
  <si>
    <t>+1 720-271-8176</t>
  </si>
  <si>
    <t>Lopezjd1@icloud.com</t>
  </si>
  <si>
    <t>LBC Landscaping LLC.</t>
  </si>
  <si>
    <t>3834 S. HAZEL CT.</t>
  </si>
  <si>
    <t>53229::LBC INC</t>
  </si>
  <si>
    <t>PPW-00012B2E</t>
  </si>
  <si>
    <t>amppro2009</t>
  </si>
  <si>
    <t>Villarreal</t>
  </si>
  <si>
    <t>+1 915-920-0905</t>
  </si>
  <si>
    <t>dv@ampproelectrictxnm.com</t>
  </si>
  <si>
    <t>Amp Pro Electric</t>
  </si>
  <si>
    <t>03864::AMP PRO ELECTRIC</t>
  </si>
  <si>
    <t>PPT-107519C7</t>
  </si>
  <si>
    <t>e250tjc</t>
  </si>
  <si>
    <t>CATT</t>
  </si>
  <si>
    <t>catt_tom@wagnerequipment.com</t>
  </si>
  <si>
    <t>PPS-0007FA20</t>
  </si>
  <si>
    <t>SOS Services Web,Vision Link</t>
  </si>
  <si>
    <t>proexcavating</t>
  </si>
  <si>
    <t>Trejo</t>
  </si>
  <si>
    <t>+1 9706182872</t>
  </si>
  <si>
    <t>Management@ProfessionalExcavating.com</t>
  </si>
  <si>
    <t>Professional Excavating, LLC</t>
  </si>
  <si>
    <t xml:space="preserve">2102 Blake Avenue </t>
  </si>
  <si>
    <t>70298::PROFESSIONAL EXCAVATION</t>
  </si>
  <si>
    <t>PPW-00012FAB</t>
  </si>
  <si>
    <t>lowbam65</t>
  </si>
  <si>
    <t>Benito</t>
  </si>
  <si>
    <t>benito_martinez@genpt.com</t>
  </si>
  <si>
    <t>Brown Brothers NAPA IBS</t>
  </si>
  <si>
    <t>9109 MONACO ST.</t>
  </si>
  <si>
    <t>09619::BROWN BROTHERS NAPA</t>
  </si>
  <si>
    <t>PPW-80013EA2</t>
  </si>
  <si>
    <t>My.Cat.com,MyWagnerCat.com,Parts.Cat.com + Includes SIS Parts Books,SIS2.0 Web - Service Information,SOS Services Web,Vision Link</t>
  </si>
  <si>
    <t>sales@tractorserviceonroute66.com</t>
  </si>
  <si>
    <t>Olguin</t>
  </si>
  <si>
    <t>+1 505-345-8443</t>
  </si>
  <si>
    <t>Tractor Service</t>
  </si>
  <si>
    <t>88178::TRACTOR SERVICE</t>
  </si>
  <si>
    <t>PPW-80014537</t>
  </si>
  <si>
    <t>andy@prospectelec.com</t>
  </si>
  <si>
    <t>970-618-0376</t>
  </si>
  <si>
    <t>Prospect Electric</t>
  </si>
  <si>
    <t xml:space="preserve">331 Meadow Lane </t>
  </si>
  <si>
    <t>PPW-80014830</t>
  </si>
  <si>
    <t>jlujan@peraton.com</t>
  </si>
  <si>
    <t>LUJAN</t>
  </si>
  <si>
    <t>JACOB</t>
  </si>
  <si>
    <t>PERATON</t>
  </si>
  <si>
    <t>PO BOX 845</t>
  </si>
  <si>
    <t>Marfa</t>
  </si>
  <si>
    <t>PPW-000127F0</t>
  </si>
  <si>
    <t>MyWagnerCat.com,Parts.Cat.com + Includes SIS Parts Books</t>
  </si>
  <si>
    <t>5209_211</t>
  </si>
  <si>
    <t>Asphalt</t>
  </si>
  <si>
    <t>Osuna</t>
  </si>
  <si>
    <t>PPW-80014A7D</t>
  </si>
  <si>
    <t>jessy.parker@newmont.com</t>
  </si>
  <si>
    <t>Jessy</t>
  </si>
  <si>
    <t>Jessy.Parker@newmont.com</t>
  </si>
  <si>
    <t>PPW-80014C33</t>
  </si>
  <si>
    <t>kevin.chase@belair-us.com</t>
  </si>
  <si>
    <t>chase</t>
  </si>
  <si>
    <t>kevin</t>
  </si>
  <si>
    <t>+1 720-939-6576</t>
  </si>
  <si>
    <t>Belair Excavating</t>
  </si>
  <si>
    <t>07023::BELAIR BUILDERS INC</t>
  </si>
  <si>
    <t>PPW-80014CA6</t>
  </si>
  <si>
    <t>a0bcah</t>
  </si>
  <si>
    <t>Hasemann</t>
  </si>
  <si>
    <t>Arden</t>
  </si>
  <si>
    <t>hasemanna@rushenterprises.com</t>
  </si>
  <si>
    <t>PIP-11029958</t>
  </si>
  <si>
    <t>pmsonsdiesel</t>
  </si>
  <si>
    <t>Layne</t>
  </si>
  <si>
    <t>719-688-5563</t>
  </si>
  <si>
    <t>p.msonsenterprisesllc@gmail.com</t>
  </si>
  <si>
    <t>P.M &amp; Sons Enterprises LLC</t>
  </si>
  <si>
    <t xml:space="preserve">33499 hwy 287 </t>
  </si>
  <si>
    <t>Wiley</t>
  </si>
  <si>
    <t>66844::PM &amp; SONS ENTERPRISES LLC</t>
  </si>
  <si>
    <t>PPW-80014C59</t>
  </si>
  <si>
    <t>h160jpd</t>
  </si>
  <si>
    <t>+1 928 865 4169</t>
  </si>
  <si>
    <t>+1 928 965 5061</t>
  </si>
  <si>
    <t>Jarrod.Davis@empire-cat.com</t>
  </si>
  <si>
    <t>EMPIRE</t>
  </si>
  <si>
    <t>PPI-0003E0FF</t>
  </si>
  <si>
    <t>a0bcsk</t>
  </si>
  <si>
    <t>Stacy</t>
  </si>
  <si>
    <t>kellys@rushenterprises.com</t>
  </si>
  <si>
    <t>PIP-11029870</t>
  </si>
  <si>
    <t>sherri@authenticdrilling.com</t>
  </si>
  <si>
    <t>Meiklejohn</t>
  </si>
  <si>
    <t>Sherri</t>
  </si>
  <si>
    <t>+1 303-807-0115</t>
  </si>
  <si>
    <t>Authentic Drilling Inc</t>
  </si>
  <si>
    <t>00257::AUTHENTIC DRILLING LLC</t>
  </si>
  <si>
    <t>PPW-8001553F</t>
  </si>
  <si>
    <t>kingsapp</t>
  </si>
  <si>
    <t>Crespo</t>
  </si>
  <si>
    <t>+1 303 571 2832</t>
  </si>
  <si>
    <t>303-570-0560</t>
  </si>
  <si>
    <t>sam.crespo@xcelenergy.com</t>
  </si>
  <si>
    <t>XCEL ENERGY</t>
  </si>
  <si>
    <t>1800 Larimer Street, Suite 1000</t>
  </si>
  <si>
    <t>PPW-80015716</t>
  </si>
  <si>
    <t>Vision Link</t>
  </si>
  <si>
    <t>dhmservices</t>
  </si>
  <si>
    <t>Finley</t>
  </si>
  <si>
    <t>+1 3037177305</t>
  </si>
  <si>
    <t>dhmservices@outlook.com</t>
  </si>
  <si>
    <t>DHM Services</t>
  </si>
  <si>
    <t>15507 County Rd 10</t>
  </si>
  <si>
    <t>25213::DHM SERVICES</t>
  </si>
  <si>
    <t>PPW-800158C0</t>
  </si>
  <si>
    <t>e350el</t>
  </si>
  <si>
    <t>Emilio</t>
  </si>
  <si>
    <t>Lujan_emilio@wagnerequipment.com</t>
  </si>
  <si>
    <t>PIP-10196213</t>
  </si>
  <si>
    <t>cjackson@jhlconstructors.com</t>
  </si>
  <si>
    <t>+1 3034352217</t>
  </si>
  <si>
    <t>J.H.L. Enterprises, Inc. DBA J.H.L. Constructors, Inc.</t>
  </si>
  <si>
    <t xml:space="preserve">7076 S. Alton Way   Suite H </t>
  </si>
  <si>
    <t>47610::J H L CONSTRUCTORS INC</t>
  </si>
  <si>
    <t>PPW-80016042</t>
  </si>
  <si>
    <t>mttruckingllc</t>
  </si>
  <si>
    <t>TAFOYA</t>
  </si>
  <si>
    <t>MARIA</t>
  </si>
  <si>
    <t>mttrucking21@gmail.com</t>
  </si>
  <si>
    <t>MT Trucking, LLC</t>
  </si>
  <si>
    <t>PPW-8000D94B</t>
  </si>
  <si>
    <t>inaction</t>
  </si>
  <si>
    <t>PACHECO</t>
  </si>
  <si>
    <t>ANTHONY</t>
  </si>
  <si>
    <t>anthony_pacheco@ymail.com</t>
  </si>
  <si>
    <t>PPW-000126E6</t>
  </si>
  <si>
    <t>axtell.5@outlook.com</t>
  </si>
  <si>
    <t>Axtell</t>
  </si>
  <si>
    <t>970 209-5322</t>
  </si>
  <si>
    <t>Westward Enterprises</t>
  </si>
  <si>
    <t xml:space="preserve">56440 holly rd </t>
  </si>
  <si>
    <t>Olathe</t>
  </si>
  <si>
    <t>96120::WESTWARD ENTERPRISES</t>
  </si>
  <si>
    <t>PPW-800162AC</t>
  </si>
  <si>
    <t>daenan44</t>
  </si>
  <si>
    <t>Fairburn</t>
  </si>
  <si>
    <t>Daenan</t>
  </si>
  <si>
    <t>+1 407 227 2834</t>
  </si>
  <si>
    <t>daenan.fairburn@kiewit.com</t>
  </si>
  <si>
    <t>V7R2K7</t>
  </si>
  <si>
    <t>PPW-8001625A</t>
  </si>
  <si>
    <t>e350rjb</t>
  </si>
  <si>
    <t>Branson</t>
  </si>
  <si>
    <t>branson_rodney@wagnerequipment.com</t>
  </si>
  <si>
    <t>PIP-10816671</t>
  </si>
  <si>
    <t>sattlerfarm@msn.com</t>
  </si>
  <si>
    <t>Sattler</t>
  </si>
  <si>
    <t>303 651 6157</t>
  </si>
  <si>
    <t>Highland Farm Supply</t>
  </si>
  <si>
    <t xml:space="preserve">P.O. Box 88 </t>
  </si>
  <si>
    <t>Hygiene</t>
  </si>
  <si>
    <t>PPW-80016865</t>
  </si>
  <si>
    <t>bauder_cory@wagnerequipment.com</t>
  </si>
  <si>
    <t>Bauder</t>
  </si>
  <si>
    <t>cory</t>
  </si>
  <si>
    <t>+1 5053506346</t>
  </si>
  <si>
    <t>Bauder_cory@wagnerequipment.com</t>
  </si>
  <si>
    <t xml:space="preserve">4000 Osuna Rd Ne </t>
  </si>
  <si>
    <t>87109-4423</t>
  </si>
  <si>
    <t>PPW-80016957</t>
  </si>
  <si>
    <t>ehernandez1234</t>
  </si>
  <si>
    <t>HERNANDEZ</t>
  </si>
  <si>
    <t>ELIAS</t>
  </si>
  <si>
    <t>+1 5755412613</t>
  </si>
  <si>
    <t>ehernandez@las-cruces.org</t>
  </si>
  <si>
    <t xml:space="preserve">1501 e hadley building b </t>
  </si>
  <si>
    <t>54650::CITY OF LAS CRUCES FLT SVCS</t>
  </si>
  <si>
    <t>PPW-800169DE</t>
  </si>
  <si>
    <t>E350CBB</t>
  </si>
  <si>
    <t>PPI-000619D9</t>
  </si>
  <si>
    <t>Manage PCC Invoice Access,My.Cat.com,MyWagnerCat.com,Parts.Cat.com + Includes SIS Parts Books,SIS2.0 Web - Service Information,SOS Services Web,Vision Link</t>
  </si>
  <si>
    <t>acardiel</t>
  </si>
  <si>
    <t>cardiel</t>
  </si>
  <si>
    <t>anthony</t>
  </si>
  <si>
    <t>+1 9702617488</t>
  </si>
  <si>
    <t>anthony.cardiel@summitmidstream.com</t>
  </si>
  <si>
    <t>1950 hwy 6 and 50</t>
  </si>
  <si>
    <t>fruita</t>
  </si>
  <si>
    <t>PPW-800169F1</t>
  </si>
  <si>
    <t>KyleSIS</t>
  </si>
  <si>
    <t>Eischens</t>
  </si>
  <si>
    <t>+1 3039440895</t>
  </si>
  <si>
    <t>kyleeischens@amesco.com</t>
  </si>
  <si>
    <t>18450 E 28th Ave</t>
  </si>
  <si>
    <t>PPW-80016A13</t>
  </si>
  <si>
    <t>ak48scd1</t>
  </si>
  <si>
    <t>Doty</t>
  </si>
  <si>
    <t>b32partscntr@mhc.com</t>
  </si>
  <si>
    <t>PIP-11170754</t>
  </si>
  <si>
    <t>got2bd1</t>
  </si>
  <si>
    <t>Cabral</t>
  </si>
  <si>
    <t>got2bd1@gmail.com</t>
  </si>
  <si>
    <t>Earthday Recycling</t>
  </si>
  <si>
    <t>5425 Edith Blvd NE</t>
  </si>
  <si>
    <t>PPW-80016B6F</t>
  </si>
  <si>
    <t>twarne48@hotmail.com</t>
  </si>
  <si>
    <t>Tree Farm</t>
  </si>
  <si>
    <t xml:space="preserve">1314 Alpine Pl. </t>
  </si>
  <si>
    <t>PPW-0001301A</t>
  </si>
  <si>
    <t>bdcrawford</t>
  </si>
  <si>
    <t>bdcrawford82@ymail.com</t>
  </si>
  <si>
    <t>Brian Crawford</t>
  </si>
  <si>
    <t>PPW-00013265</t>
  </si>
  <si>
    <t>longspeakdairy</t>
  </si>
  <si>
    <t>Jarboe</t>
  </si>
  <si>
    <t>+1 9705938988</t>
  </si>
  <si>
    <t>Jack@LPDairy.com</t>
  </si>
  <si>
    <t>LONGS PEAK DAIRY LLC</t>
  </si>
  <si>
    <t>45490 Wcr # 39</t>
  </si>
  <si>
    <t>55776::LONGS PEAK DAIRY LLC</t>
  </si>
  <si>
    <t>PPW-000132D6</t>
  </si>
  <si>
    <t>XTO_Delaware</t>
  </si>
  <si>
    <t>Childs</t>
  </si>
  <si>
    <t>Geoffry</t>
  </si>
  <si>
    <t>+1 8177816747</t>
  </si>
  <si>
    <t>geoffry_childs@xtoenergy.com</t>
  </si>
  <si>
    <t>XTO Energy</t>
  </si>
  <si>
    <t>3104 E. Greene St.</t>
  </si>
  <si>
    <t>99166::XTO ENERGY INC</t>
  </si>
  <si>
    <t>PPW-00013524</t>
  </si>
  <si>
    <t>bk_thurston@msn.com</t>
  </si>
  <si>
    <t>Thurston</t>
  </si>
  <si>
    <t>TNT Ranch</t>
  </si>
  <si>
    <t xml:space="preserve">PO Box 21, 18444 CR 75.1 </t>
  </si>
  <si>
    <t>Hoehne</t>
  </si>
  <si>
    <t>PPW-800137D8</t>
  </si>
  <si>
    <t>heath.hislop@kiewit.com</t>
  </si>
  <si>
    <t>Hislop</t>
  </si>
  <si>
    <t>Heath</t>
  </si>
  <si>
    <t>+1 505 975 8237</t>
  </si>
  <si>
    <t>Heath.Hislop@kiewit.com</t>
  </si>
  <si>
    <t xml:space="preserve">Albuquerque </t>
  </si>
  <si>
    <t>51515::KIEWIT INFR,87627f::TIC INC #104047</t>
  </si>
  <si>
    <t>PPW-00013DC8</t>
  </si>
  <si>
    <t>adrenalin369</t>
  </si>
  <si>
    <t>Patton</t>
  </si>
  <si>
    <t>+1 720 309 1521</t>
  </si>
  <si>
    <t>pattonscustoms@gmail.com</t>
  </si>
  <si>
    <t>H-2 ENTERPRISES, L.L.C.</t>
  </si>
  <si>
    <t xml:space="preserve">4626 CR65 </t>
  </si>
  <si>
    <t>45340::H-2 ENTERPRISES</t>
  </si>
  <si>
    <t>PPT-1076CD4A</t>
  </si>
  <si>
    <t>dhaenni@shocooil.com</t>
  </si>
  <si>
    <t>Haenni</t>
  </si>
  <si>
    <t>+1 7204318166</t>
  </si>
  <si>
    <t xml:space="preserve">5460 Montana Vista Way </t>
  </si>
  <si>
    <t>Castle Pines</t>
  </si>
  <si>
    <t>PPW-00013EF1</t>
  </si>
  <si>
    <t>espinozasg1968</t>
  </si>
  <si>
    <t>espinozasg1968@gmail.com</t>
  </si>
  <si>
    <t>PPW-8000422A</t>
  </si>
  <si>
    <t>mtndirtworks@gmail.com</t>
  </si>
  <si>
    <t>DONALD</t>
  </si>
  <si>
    <t>+1 3038192118</t>
  </si>
  <si>
    <t>Mountain Dirtworks LLC</t>
  </si>
  <si>
    <t>824 MOUNTAIN MEADOWS DR.</t>
  </si>
  <si>
    <t>Black Hawk</t>
  </si>
  <si>
    <t>57235::MOUNTAIN DIRTWORK LLC</t>
  </si>
  <si>
    <t>PPW-000141EA</t>
  </si>
  <si>
    <t>philzimmerman</t>
  </si>
  <si>
    <t>+1 9706293199</t>
  </si>
  <si>
    <t>philzimmerman@savageservices.com</t>
  </si>
  <si>
    <t>SAVAGE SERVICES CORPORATION</t>
  </si>
  <si>
    <t>13125 US HWY 40</t>
  </si>
  <si>
    <t>Hayden</t>
  </si>
  <si>
    <t>75770::SAVAGE SERVICES CORP-HAYDEN</t>
  </si>
  <si>
    <t>PPW-0001414B</t>
  </si>
  <si>
    <t>e250sab</t>
  </si>
  <si>
    <t>bauder_alan@wagnerequipment.com</t>
  </si>
  <si>
    <t>PIP-10856449</t>
  </si>
  <si>
    <t>graderman14@icloud.com</t>
  </si>
  <si>
    <t>Achord</t>
  </si>
  <si>
    <t>Rocky gulch ranch</t>
  </si>
  <si>
    <t xml:space="preserve">5050 county road 90 </t>
  </si>
  <si>
    <t>Lake George</t>
  </si>
  <si>
    <t>PPW-000147E0</t>
  </si>
  <si>
    <t>jetshop</t>
  </si>
  <si>
    <t>+1 870 863 7801</t>
  </si>
  <si>
    <t>jetasphalt8@gmail.com</t>
  </si>
  <si>
    <t>JET ASPHALT &amp; ROCK CO INC</t>
  </si>
  <si>
    <t xml:space="preserve">1251 Smackover Hwy. </t>
  </si>
  <si>
    <t>Eldorado</t>
  </si>
  <si>
    <t>AR</t>
  </si>
  <si>
    <t>PPW-0001473F</t>
  </si>
  <si>
    <t>philsweet</t>
  </si>
  <si>
    <t>Sweet</t>
  </si>
  <si>
    <t>+1 7204540914</t>
  </si>
  <si>
    <t>psweet@bemas.net</t>
  </si>
  <si>
    <t>PPW-000147B8</t>
  </si>
  <si>
    <t>kirbie.stirewalt@equipmentsavers.com</t>
  </si>
  <si>
    <t>Stirewalt</t>
  </si>
  <si>
    <t>Kirbie</t>
  </si>
  <si>
    <t>+1 3035793388</t>
  </si>
  <si>
    <t>kirbie.stirewalt@westdirectoil.com</t>
  </si>
  <si>
    <t>Equipment Savers</t>
  </si>
  <si>
    <t>5040 HAVANA</t>
  </si>
  <si>
    <t>31199::EQUIPMENT SAVERS INC</t>
  </si>
  <si>
    <t>PPW-000148F7</t>
  </si>
  <si>
    <t>e250dla</t>
  </si>
  <si>
    <t>Alvis</t>
  </si>
  <si>
    <t>alvis_dan@wagnerequipment.com</t>
  </si>
  <si>
    <t>PIP-10625642</t>
  </si>
  <si>
    <t>robert.clark@lacnm.us</t>
  </si>
  <si>
    <t>+1 5056628155</t>
  </si>
  <si>
    <t xml:space="preserve">Los Alamos County </t>
  </si>
  <si>
    <t>101 Camino Entrada Bldg 3</t>
  </si>
  <si>
    <t>Los Alamos</t>
  </si>
  <si>
    <t>55851::COUNTY OF LOS ALAMOS NM</t>
  </si>
  <si>
    <t>PPW-00014AC5</t>
  </si>
  <si>
    <t>lance.ortiz@truckpro.com</t>
  </si>
  <si>
    <t>ORTIZ</t>
  </si>
  <si>
    <t>LANCE</t>
  </si>
  <si>
    <t>LANCE.ORTIZ@TRUCKPRO.COM</t>
  </si>
  <si>
    <t>Midwest Truck Parts &amp; Service</t>
  </si>
  <si>
    <t xml:space="preserve">237 22ND STREET </t>
  </si>
  <si>
    <t>60114::MIDWEST TRUCK PARTS/SVC INC</t>
  </si>
  <si>
    <t>PPW-00014AF9</t>
  </si>
  <si>
    <t>e250bkm</t>
  </si>
  <si>
    <t>McDaniel_Billy@wagnerequipment.com</t>
  </si>
  <si>
    <t>PIP-10969857</t>
  </si>
  <si>
    <t>My.Cat.com,SOS Services Web,Vision Link</t>
  </si>
  <si>
    <t>e250wxb</t>
  </si>
  <si>
    <t>Boorman</t>
  </si>
  <si>
    <t>+1 303 739 3247</t>
  </si>
  <si>
    <t>boorman_william@wagnerequipment.com</t>
  </si>
  <si>
    <t>PPS-0009C551</t>
  </si>
  <si>
    <t>ernesto@cucconstruction.com</t>
  </si>
  <si>
    <t>Cuc</t>
  </si>
  <si>
    <t>Ernesto</t>
  </si>
  <si>
    <t>CUC Construction</t>
  </si>
  <si>
    <t>15054::CUC CONSTRUCTION</t>
  </si>
  <si>
    <t>PPW-00014EF7</t>
  </si>
  <si>
    <t>dquinn@enerflex.com</t>
  </si>
  <si>
    <t>Quinn</t>
  </si>
  <si>
    <t>+1 970 625 5779</t>
  </si>
  <si>
    <t>PPW-00014EFC</t>
  </si>
  <si>
    <t>ansel@dbcconcretesupply.com</t>
  </si>
  <si>
    <t>Bodelson</t>
  </si>
  <si>
    <t>Ansel</t>
  </si>
  <si>
    <t>+1 505-660-7926</t>
  </si>
  <si>
    <t>PPW-00014F67</t>
  </si>
  <si>
    <t>a23qtfm</t>
  </si>
  <si>
    <t>Miles</t>
  </si>
  <si>
    <t>FP</t>
  </si>
  <si>
    <t>tyson.miles@transwest.com</t>
  </si>
  <si>
    <t>PIP-11182490</t>
  </si>
  <si>
    <t>e250jxc5</t>
  </si>
  <si>
    <t>carpenter_jared@wagnerequipment.com</t>
  </si>
  <si>
    <t>PIP-10454080</t>
  </si>
  <si>
    <t>aristeochavez</t>
  </si>
  <si>
    <t>Aristeo</t>
  </si>
  <si>
    <t>steo1991@gmail.com</t>
  </si>
  <si>
    <t>ARISTEO CHAVEZ</t>
  </si>
  <si>
    <t>104 Aristeo Rd</t>
  </si>
  <si>
    <t>San Patricio</t>
  </si>
  <si>
    <t>14770::ARISTEO CHAVEZ</t>
  </si>
  <si>
    <t>PPW-800170A3</t>
  </si>
  <si>
    <t>davem@mccartyandco.com</t>
  </si>
  <si>
    <t>Macaulay</t>
  </si>
  <si>
    <t>+1 7202873995</t>
  </si>
  <si>
    <t>davidm@mccartyandco.com</t>
  </si>
  <si>
    <t>McCarty &amp; Company Construction LLC</t>
  </si>
  <si>
    <t>PO Box 350982</t>
  </si>
  <si>
    <t>Westminster</t>
  </si>
  <si>
    <t>57298::MCCARTY &amp; COMPANY CONSTRUCTI ON LLC</t>
  </si>
  <si>
    <t>PPW-80017414</t>
  </si>
  <si>
    <t>Bucky77</t>
  </si>
  <si>
    <t>Shaffer</t>
  </si>
  <si>
    <t>+1 970 729 1162</t>
  </si>
  <si>
    <t>dannyboyshaffer@outlook.com</t>
  </si>
  <si>
    <t>OURAY COUNTY</t>
  </si>
  <si>
    <t>163456 X Road</t>
  </si>
  <si>
    <t>PO Box 151</t>
  </si>
  <si>
    <t>PPW-800173F7</t>
  </si>
  <si>
    <t>tanisha.prescott@kodiakgas.com</t>
  </si>
  <si>
    <t>Prescott</t>
  </si>
  <si>
    <t>Tanisha</t>
  </si>
  <si>
    <t>+1 5759881276</t>
  </si>
  <si>
    <t>PPW-80017560</t>
  </si>
  <si>
    <t>Willpdidiesel</t>
  </si>
  <si>
    <t>435-673-5858</t>
  </si>
  <si>
    <t>will@pdidiesel.com</t>
  </si>
  <si>
    <t>Performance Diesel Inc.</t>
  </si>
  <si>
    <t>687 North Industrial Rd.</t>
  </si>
  <si>
    <t>St. George</t>
  </si>
  <si>
    <t>Ut</t>
  </si>
  <si>
    <t>PPW-8001753F</t>
  </si>
  <si>
    <t>Bdzuban</t>
  </si>
  <si>
    <t>Dzuban</t>
  </si>
  <si>
    <t>+1 216 406 1422</t>
  </si>
  <si>
    <t>bdzuban@indexc.com</t>
  </si>
  <si>
    <t>Independence Excavating Inc.</t>
  </si>
  <si>
    <t>5400 Old brecksville rd</t>
  </si>
  <si>
    <t>independence</t>
  </si>
  <si>
    <t>oh</t>
  </si>
  <si>
    <t>45958::INDEPENDENCE EXCAVATING INC</t>
  </si>
  <si>
    <t>PPW-8001757F</t>
  </si>
  <si>
    <t>btshop</t>
  </si>
  <si>
    <t>BT</t>
  </si>
  <si>
    <t>jonathan.quillen@btconstruction.com</t>
  </si>
  <si>
    <t>BT Construction</t>
  </si>
  <si>
    <t>7801 BRIGHTON BLVD.</t>
  </si>
  <si>
    <t>06092::BT CONSTRUCTION INC</t>
  </si>
  <si>
    <t>PPW-80017787</t>
  </si>
  <si>
    <t>a5bctcm</t>
  </si>
  <si>
    <t>melquiades</t>
  </si>
  <si>
    <t>tristen</t>
  </si>
  <si>
    <t>tristen.melquiades@mhc.com</t>
  </si>
  <si>
    <t>PIP-11180581</t>
  </si>
  <si>
    <t>rjgsecure@comcast.net</t>
  </si>
  <si>
    <t>RJGSecure@comcast.net</t>
  </si>
  <si>
    <t>OSM Services</t>
  </si>
  <si>
    <t>16526 W. 51ST PL.</t>
  </si>
  <si>
    <t>66654::OSM SERVICES</t>
  </si>
  <si>
    <t>PPW-80017B39</t>
  </si>
  <si>
    <t>gastonro</t>
  </si>
  <si>
    <t>+1 4435530254</t>
  </si>
  <si>
    <t>OSM SERVICES</t>
  </si>
  <si>
    <t xml:space="preserve">16526 W. 51st Place </t>
  </si>
  <si>
    <t>PPT-107382ED</t>
  </si>
  <si>
    <t>vmshop@skimonarch.com</t>
  </si>
  <si>
    <t>Bartling</t>
  </si>
  <si>
    <t>+1 7195305174</t>
  </si>
  <si>
    <t>Monarch Mountain</t>
  </si>
  <si>
    <t xml:space="preserve">#1 Powder Place </t>
  </si>
  <si>
    <t>61139::MONARCH SKI RESORT</t>
  </si>
  <si>
    <t>PPW-80017F56</t>
  </si>
  <si>
    <t>alejandro.cerda@abeaglobal.com</t>
  </si>
  <si>
    <t>Cerda</t>
  </si>
  <si>
    <t>917-267-7873</t>
  </si>
  <si>
    <t>ABEA LLC</t>
  </si>
  <si>
    <t>345 East 81st Street</t>
  </si>
  <si>
    <t>New York</t>
  </si>
  <si>
    <t>NY</t>
  </si>
  <si>
    <t>10028-4012</t>
  </si>
  <si>
    <t>PPW-000151B2</t>
  </si>
  <si>
    <t>ebaker@wwmach.com</t>
  </si>
  <si>
    <t>+1 3039943710</t>
  </si>
  <si>
    <t>PPW-80018092</t>
  </si>
  <si>
    <t>fsweas@wrsrents.com</t>
  </si>
  <si>
    <t>Sweas</t>
  </si>
  <si>
    <t>+1 817 760 1285</t>
  </si>
  <si>
    <t xml:space="preserve">2951 Chambers Rd </t>
  </si>
  <si>
    <t>PPW-8001805C</t>
  </si>
  <si>
    <t>michaelene@cerrudo.com</t>
  </si>
  <si>
    <t>Michaelene</t>
  </si>
  <si>
    <t>74 DIGITAL DR., STE. 1</t>
  </si>
  <si>
    <t>Novato</t>
  </si>
  <si>
    <t>PPW-8000B940</t>
  </si>
  <si>
    <t>Manage PCC Invoice Access,My.Cat.com,MyWagnerCat.com,Vision Link</t>
  </si>
  <si>
    <t>robert.chapman@kodiakgas.com</t>
  </si>
  <si>
    <t>chapman</t>
  </si>
  <si>
    <t>PPW-80018509</t>
  </si>
  <si>
    <t>Cneeley</t>
  </si>
  <si>
    <t>Neeley</t>
  </si>
  <si>
    <t>+1 6193012100</t>
  </si>
  <si>
    <t>Cneeley@continentalmilling.com</t>
  </si>
  <si>
    <t>Continental Milling</t>
  </si>
  <si>
    <t>6050 Stetson Hills Blvd #165</t>
  </si>
  <si>
    <t>19769::CONTINENTAL MILLING INC</t>
  </si>
  <si>
    <t>PPW-80018532</t>
  </si>
  <si>
    <t>john@dunritexinc.com</t>
  </si>
  <si>
    <t>Bouse</t>
  </si>
  <si>
    <t>+1 9705324982</t>
  </si>
  <si>
    <t>Dunrite Excavation</t>
  </si>
  <si>
    <t xml:space="preserve">21506 Cnty Rd 1 </t>
  </si>
  <si>
    <t>27366::DUNRITE EXCAVATION</t>
  </si>
  <si>
    <t>PPW-80018BEB</t>
  </si>
  <si>
    <t>sedmonds</t>
  </si>
  <si>
    <t>Edmonds</t>
  </si>
  <si>
    <t>edmondsski@yahoo.com</t>
  </si>
  <si>
    <t>Mountain Landscaping LLC</t>
  </si>
  <si>
    <t>62170::MOUNTAIN LANDSCAPING LLC</t>
  </si>
  <si>
    <t>PPT-10733BEA</t>
  </si>
  <si>
    <t>lmartinez@silvercitymail.com</t>
  </si>
  <si>
    <t>+1 5753132021</t>
  </si>
  <si>
    <t>Town of Silver City</t>
  </si>
  <si>
    <t xml:space="preserve">PO Box 1188 </t>
  </si>
  <si>
    <t>79479::TOWN OF SILVER CITY</t>
  </si>
  <si>
    <t>PPW-8001931A</t>
  </si>
  <si>
    <t>gregory.loskorn@newmont.com</t>
  </si>
  <si>
    <t>Loskorn</t>
  </si>
  <si>
    <t>Gregory</t>
  </si>
  <si>
    <t>+1 7196894108</t>
  </si>
  <si>
    <t>Gregory.Loskorn@Newmont.com</t>
  </si>
  <si>
    <t>PPW-80019496</t>
  </si>
  <si>
    <t>donaldbutterjr@yahoo.com</t>
  </si>
  <si>
    <t>Butterfield</t>
  </si>
  <si>
    <t>Donaldbutterjr@yahoo.com</t>
  </si>
  <si>
    <t>PO Box 283</t>
  </si>
  <si>
    <t>Gilcrest</t>
  </si>
  <si>
    <t>80623-0283</t>
  </si>
  <si>
    <t>PPW-8001971A</t>
  </si>
  <si>
    <t>cody.mccracken@usacompression.com</t>
  </si>
  <si>
    <t>McCracken</t>
  </si>
  <si>
    <t>+1 9703817388</t>
  </si>
  <si>
    <t>PPW-800196EE</t>
  </si>
  <si>
    <t>kelejones</t>
  </si>
  <si>
    <t>Kele</t>
  </si>
  <si>
    <t>+1 9705151301</t>
  </si>
  <si>
    <t>kele.jones@anadarko.com</t>
  </si>
  <si>
    <t xml:space="preserve">501 N. Division Blvd. </t>
  </si>
  <si>
    <t>PPW-800197E2</t>
  </si>
  <si>
    <t>matt@wwmach.com</t>
  </si>
  <si>
    <t>Efron</t>
  </si>
  <si>
    <t>+1 2814136479</t>
  </si>
  <si>
    <t xml:space="preserve">2951 Chambers Road </t>
  </si>
  <si>
    <t>PPW-00015879</t>
  </si>
  <si>
    <t>laurieray78</t>
  </si>
  <si>
    <t>+1 4357898190</t>
  </si>
  <si>
    <t>Laurie.Harris@csicompressco.com</t>
  </si>
  <si>
    <t>P.O. Box 640 4764 South 4625 East</t>
  </si>
  <si>
    <t>Vernal</t>
  </si>
  <si>
    <t>19237::KODIAK GAS SERVICES - PERMIA N,19237b::KODIAK GAS SERVICES - FARMIN GTON</t>
  </si>
  <si>
    <t>PPT-1075973C</t>
  </si>
  <si>
    <t>myronloewen@yahoo.com</t>
  </si>
  <si>
    <t>Loewen</t>
  </si>
  <si>
    <t>Myron</t>
  </si>
  <si>
    <t>Hundredfold LLC</t>
  </si>
  <si>
    <t xml:space="preserve">18680 County Road 3 </t>
  </si>
  <si>
    <t>PPW-00015D1E</t>
  </si>
  <si>
    <t>tinorodriguez</t>
  </si>
  <si>
    <t>Tino</t>
  </si>
  <si>
    <t>+1 4326539200</t>
  </si>
  <si>
    <t>tino.rodriguez@usacompression.com</t>
  </si>
  <si>
    <t xml:space="preserve">3918 E. HWY 158 </t>
  </si>
  <si>
    <t>PPW-800145AA</t>
  </si>
  <si>
    <t>e250tmp</t>
  </si>
  <si>
    <t>Tisha</t>
  </si>
  <si>
    <t>Pennetta_Tisha@wagnerequipment.com</t>
  </si>
  <si>
    <t>PSP-0001E63C</t>
  </si>
  <si>
    <t>McDonald1971</t>
  </si>
  <si>
    <t>+1 719 491 3654</t>
  </si>
  <si>
    <t>Mike.Mcdonald@kiewit.com</t>
  </si>
  <si>
    <t>KIEWIT CORP</t>
  </si>
  <si>
    <t>3527 Wabash St</t>
  </si>
  <si>
    <t>PPW-00015D3B</t>
  </si>
  <si>
    <t>clarence.brazda@archrock.com</t>
  </si>
  <si>
    <t>Brazda</t>
  </si>
  <si>
    <t>Clarence</t>
  </si>
  <si>
    <t>+1 9798779647</t>
  </si>
  <si>
    <t>Clarence.Brazda@archrock.com</t>
  </si>
  <si>
    <t xml:space="preserve">3204 E Greene St. </t>
  </si>
  <si>
    <t>PPW-0000862E</t>
  </si>
  <si>
    <t>jsunderlinbutler</t>
  </si>
  <si>
    <t>Sunderlin</t>
  </si>
  <si>
    <t>+1 3204072274</t>
  </si>
  <si>
    <t>jsunderlin@blattnerenergy.com</t>
  </si>
  <si>
    <t xml:space="preserve">392 Co Rd 50 </t>
  </si>
  <si>
    <t>PPW-00015F1A</t>
  </si>
  <si>
    <t>jesselittleelk@gmail.com</t>
  </si>
  <si>
    <t>Maslanik</t>
  </si>
  <si>
    <t>+1 3039443452</t>
  </si>
  <si>
    <t>Little Elk Enterprises Inc</t>
  </si>
  <si>
    <t xml:space="preserve">Police box 4047 </t>
  </si>
  <si>
    <t>Evergreen</t>
  </si>
  <si>
    <t>55394::LITTLE ELK ENTERPRISES INC</t>
  </si>
  <si>
    <t>PPW-00016154</t>
  </si>
  <si>
    <t>Jburley1</t>
  </si>
  <si>
    <t>burley</t>
  </si>
  <si>
    <t>jerry</t>
  </si>
  <si>
    <t>kent</t>
  </si>
  <si>
    <t>+1 3035883836</t>
  </si>
  <si>
    <t>jerry.burley@reynoldscon.com</t>
  </si>
  <si>
    <t>Layne Heavy Civil Inc</t>
  </si>
  <si>
    <t>1775 East 69th Avenue</t>
  </si>
  <si>
    <t>87642::REYNOLDS CONSTRUCTION LLC</t>
  </si>
  <si>
    <t>PPW-0001611F</t>
  </si>
  <si>
    <t>a13rcaf</t>
  </si>
  <si>
    <t>Fielding-Cox</t>
  </si>
  <si>
    <t>Cindy.Fielding-Cox@mhc.com</t>
  </si>
  <si>
    <t>PIP-11199632</t>
  </si>
  <si>
    <t>cisco@ngsons.com</t>
  </si>
  <si>
    <t>Tapia</t>
  </si>
  <si>
    <t>+1 575 825 5788</t>
  </si>
  <si>
    <t>NICK GRIEGO &amp; SONS CONSTRUCTION</t>
  </si>
  <si>
    <t>1155 Kimberly Lane</t>
  </si>
  <si>
    <t>38227::NICK GRIEGO &amp; SONS CONST</t>
  </si>
  <si>
    <t>PPW-00016459</t>
  </si>
  <si>
    <t>sandovalg20</t>
  </si>
  <si>
    <t>+1 9705215355</t>
  </si>
  <si>
    <t>gsandoval@sterlingenergy.us</t>
  </si>
  <si>
    <t>47285 cr 100</t>
  </si>
  <si>
    <t>Briggsdale</t>
  </si>
  <si>
    <t>PPW-000164C7</t>
  </si>
  <si>
    <t>sprice@enerflex.com</t>
  </si>
  <si>
    <t xml:space="preserve">2013 1st Avenue. Unit 2&amp;3 </t>
  </si>
  <si>
    <t>VU</t>
  </si>
  <si>
    <t>PPW-0001669F</t>
  </si>
  <si>
    <t>o.t.w.llc@gmail.com</t>
  </si>
  <si>
    <t>DuBose IV</t>
  </si>
  <si>
    <t>Beverly M.</t>
  </si>
  <si>
    <t>Of the Woods LLC</t>
  </si>
  <si>
    <t xml:space="preserve">801 Gilpin Rd </t>
  </si>
  <si>
    <t>66068::OF THE WOODS LLC</t>
  </si>
  <si>
    <t>PPW-00016672</t>
  </si>
  <si>
    <t>Babcockrepair</t>
  </si>
  <si>
    <t>Babcock</t>
  </si>
  <si>
    <t>Babcockrepair@yahoo.com</t>
  </si>
  <si>
    <t>Babcock Repair</t>
  </si>
  <si>
    <t>10 s. James Fairbanks Ln.</t>
  </si>
  <si>
    <t>PPW-0001660B</t>
  </si>
  <si>
    <t>walker@nativeexcavating.com</t>
  </si>
  <si>
    <t>Higgins</t>
  </si>
  <si>
    <t>+1 9708191690</t>
  </si>
  <si>
    <t xml:space="preserve">1878 13th St </t>
  </si>
  <si>
    <t>80487-9781</t>
  </si>
  <si>
    <t>PPW-00016A61</t>
  </si>
  <si>
    <t>ironfroge</t>
  </si>
  <si>
    <t>LARABEE</t>
  </si>
  <si>
    <t>+1 7203127095</t>
  </si>
  <si>
    <t>IRONFORGE80135@GMAIL.COM</t>
  </si>
  <si>
    <t>Iron Forge Trailers</t>
  </si>
  <si>
    <t>7144 REYNOLDS DR.</t>
  </si>
  <si>
    <t>SEDALIA</t>
  </si>
  <si>
    <t>45627::IRON FORGE TRAILERS</t>
  </si>
  <si>
    <t>PPW-00016A45</t>
  </si>
  <si>
    <t>Manage PCC Invoice Access,MyWagnerCat.com,Parts.Cat.com + Includes SIS Parts Books,SIS2.0 Web - Service Information,SOS Services Web</t>
  </si>
  <si>
    <t>mcmpp2</t>
  </si>
  <si>
    <t>MCM</t>
  </si>
  <si>
    <t>+1 7205682443</t>
  </si>
  <si>
    <t>mcm-itc-pctechs@usap.gov</t>
  </si>
  <si>
    <t>Leidos</t>
  </si>
  <si>
    <t>7400 S Tucson Way</t>
  </si>
  <si>
    <t>55014::LEIDOS INC</t>
  </si>
  <si>
    <t>PPW-00016D2E</t>
  </si>
  <si>
    <t>palpp1</t>
  </si>
  <si>
    <t>palpp</t>
  </si>
  <si>
    <t>palmer.helpdesk@usap.gov</t>
  </si>
  <si>
    <t>7400 S. Tucson Way</t>
  </si>
  <si>
    <t>PPW-00016D2F</t>
  </si>
  <si>
    <t>greghartle</t>
  </si>
  <si>
    <t>Hartle</t>
  </si>
  <si>
    <t>+1 5759355400</t>
  </si>
  <si>
    <t>greg@ngsons.com</t>
  </si>
  <si>
    <t>Nick Griego &amp; Sons Construction</t>
  </si>
  <si>
    <t>1155 Kimberly Ln.</t>
  </si>
  <si>
    <t>PPW-00017199</t>
  </si>
  <si>
    <t>rbailey</t>
  </si>
  <si>
    <t>Alan</t>
  </si>
  <si>
    <t>+1 719-367-4475</t>
  </si>
  <si>
    <t>rbailey@schmidtconstr.com</t>
  </si>
  <si>
    <t xml:space="preserve">2635 Delta Dr </t>
  </si>
  <si>
    <t>80910-1007</t>
  </si>
  <si>
    <t>PPS-00001DEE</t>
  </si>
  <si>
    <t>abartels01</t>
  </si>
  <si>
    <t>Bartels</t>
  </si>
  <si>
    <t>+1 9704420586</t>
  </si>
  <si>
    <t>abartels@akaenergy.com</t>
  </si>
  <si>
    <t>AKA Energy Group LLC</t>
  </si>
  <si>
    <t>13472 Weld County Road 40</t>
  </si>
  <si>
    <t>02127::AKA ENERGY GROUP LLC</t>
  </si>
  <si>
    <t>PPW-0001729A</t>
  </si>
  <si>
    <t>My.Cat.com,MyWagnerCat.com,Parts.Cat.com + Includes SIS Parts Books,SIS2.0 Web - Service Information,SOS Services Web</t>
  </si>
  <si>
    <t>greghowell</t>
  </si>
  <si>
    <t>Howell</t>
  </si>
  <si>
    <t>+1 7202298686</t>
  </si>
  <si>
    <t>ghowell@republicservices.com</t>
  </si>
  <si>
    <t>8900 Hwy 93</t>
  </si>
  <si>
    <t>54290::REPUBLIC SERVICES INC</t>
  </si>
  <si>
    <t>PPW-00017613</t>
  </si>
  <si>
    <t>jaymiepotburg</t>
  </si>
  <si>
    <t>Potburg</t>
  </si>
  <si>
    <t xml:space="preserve">Jaymie </t>
  </si>
  <si>
    <t>jaymie@mmexcavation.com</t>
  </si>
  <si>
    <t>PPW-0001761B</t>
  </si>
  <si>
    <t>jhuscher</t>
  </si>
  <si>
    <t>Huscher</t>
  </si>
  <si>
    <t>+1 719 433 1946</t>
  </si>
  <si>
    <t>jason.huscher@tboneconstruction.com</t>
  </si>
  <si>
    <t>T BONE CONSTRUCTION INC</t>
  </si>
  <si>
    <t>1310 Ford St</t>
  </si>
  <si>
    <t>85055::T BONE CONSTRUCTION INC</t>
  </si>
  <si>
    <t>PPW-00017752</t>
  </si>
  <si>
    <t>GEO2019</t>
  </si>
  <si>
    <t>hudnall</t>
  </si>
  <si>
    <t>stacy</t>
  </si>
  <si>
    <t>Leon</t>
  </si>
  <si>
    <t>+1 9707628575</t>
  </si>
  <si>
    <t>stacy.hudnall@gsi.us</t>
  </si>
  <si>
    <t>Geostabilization International, Inc.</t>
  </si>
  <si>
    <t>P.O. BOX 4709</t>
  </si>
  <si>
    <t>36862::GEOSTABILIZATION INT'L</t>
  </si>
  <si>
    <t>PPW-00017B90</t>
  </si>
  <si>
    <t>cityofgallup</t>
  </si>
  <si>
    <t>Kendale</t>
  </si>
  <si>
    <t>+1 5058631247</t>
  </si>
  <si>
    <t>kjames@gallupnm.gov</t>
  </si>
  <si>
    <t>City of Gallup</t>
  </si>
  <si>
    <t xml:space="preserve">1940 warehouse LN </t>
  </si>
  <si>
    <t>36303::CITY OF GALLUP</t>
  </si>
  <si>
    <t>PPW-00017F18</t>
  </si>
  <si>
    <t>alamosarb</t>
  </si>
  <si>
    <t>Lytle</t>
  </si>
  <si>
    <t>+1 719 589 6262</t>
  </si>
  <si>
    <t>jlytle@alamosacounty.org</t>
  </si>
  <si>
    <t>ALAMOSA COUNTY</t>
  </si>
  <si>
    <t>8663 County road 109</t>
  </si>
  <si>
    <t>Alamosa</t>
  </si>
  <si>
    <t>02155::ALAMOSA COUNTY</t>
  </si>
  <si>
    <t>PPW-00018130</t>
  </si>
  <si>
    <t>Scooter0809</t>
  </si>
  <si>
    <t>Gordon iii</t>
  </si>
  <si>
    <t>+1 704 589 4622</t>
  </si>
  <si>
    <t>Zx12ray@yahoo.com</t>
  </si>
  <si>
    <t>BATMAN ELECTRIC</t>
  </si>
  <si>
    <t xml:space="preserve">566 hyde park drive </t>
  </si>
  <si>
    <t>Concord</t>
  </si>
  <si>
    <t>PPW-8001A1E7</t>
  </si>
  <si>
    <t>ksurvancejr@enerflex.com</t>
  </si>
  <si>
    <t>Survance Jr</t>
  </si>
  <si>
    <t>+1 832 428 5414</t>
  </si>
  <si>
    <t>ksurvance@enerflex.com</t>
  </si>
  <si>
    <t xml:space="preserve">10815 Telge Rd </t>
  </si>
  <si>
    <t>PPW-80019E08</t>
  </si>
  <si>
    <t>jamie.rodriguez@kodiakgas.com</t>
  </si>
  <si>
    <t>+1 5752000289</t>
  </si>
  <si>
    <t>5215 Petroleum Drive</t>
  </si>
  <si>
    <t>PPW-8001A666</t>
  </si>
  <si>
    <t>ae76rln</t>
  </si>
  <si>
    <t>NICHOLS</t>
  </si>
  <si>
    <t>bobby.harvey@mhctruck.com</t>
  </si>
  <si>
    <t>PIP-10582864</t>
  </si>
  <si>
    <t>a2h0jf</t>
  </si>
  <si>
    <t>Joshua</t>
  </si>
  <si>
    <t>jfrancisco@mctrux.com</t>
  </si>
  <si>
    <t>PIP-11216499</t>
  </si>
  <si>
    <t>majjakk1</t>
  </si>
  <si>
    <t>Jacobs</t>
  </si>
  <si>
    <t>+1 3072863438</t>
  </si>
  <si>
    <t>307-286-3438</t>
  </si>
  <si>
    <t>mike.jacobs@tallgrassenergylp.com</t>
  </si>
  <si>
    <t>65205 Hwy 85</t>
  </si>
  <si>
    <t>50430c::TALLGRASS ENERGY PARTNERS LP</t>
  </si>
  <si>
    <t>PPW-8001A7DA</t>
  </si>
  <si>
    <t>My.Cat.com,MyWagnerCat.com,Parts.Cat.com + Includes SIS Parts Books,SOS Services Web</t>
  </si>
  <si>
    <t>eolivasjr24</t>
  </si>
  <si>
    <t>Olivas</t>
  </si>
  <si>
    <t>+1 915-549-2183</t>
  </si>
  <si>
    <t>eolivasjr24@icloud.com</t>
  </si>
  <si>
    <t xml:space="preserve">Camino Real Enviromental </t>
  </si>
  <si>
    <t>1000 CAMINO REAL BLVD</t>
  </si>
  <si>
    <t>SUNLAND PARK</t>
  </si>
  <si>
    <t>13674::CAMINO REAL ENVIRONMENTAL</t>
  </si>
  <si>
    <t>PPW-8001A9C9</t>
  </si>
  <si>
    <t>bstoneyorr</t>
  </si>
  <si>
    <t>Stonehocker</t>
  </si>
  <si>
    <t>+1 303 877 3267</t>
  </si>
  <si>
    <t>bill@stonehockerfarms.com</t>
  </si>
  <si>
    <t>OXFORD ROAD RANCH LLC</t>
  </si>
  <si>
    <t>4508 Oxford Rd</t>
  </si>
  <si>
    <t>66667::OXFORD ROAD RANCH LLC</t>
  </si>
  <si>
    <t>PPW-8001AC55</t>
  </si>
  <si>
    <t>whiptr</t>
  </si>
  <si>
    <t>Whipple</t>
  </si>
  <si>
    <t>Theron</t>
  </si>
  <si>
    <t>+1 505-598-2023</t>
  </si>
  <si>
    <t>twhipple@westmoreland.com</t>
  </si>
  <si>
    <t>PPW-8001AF7C</t>
  </si>
  <si>
    <t>deselk03</t>
  </si>
  <si>
    <t>Schilder</t>
  </si>
  <si>
    <t>+1 3039066783</t>
  </si>
  <si>
    <t>deselk03@gmail.com</t>
  </si>
  <si>
    <t>PPW-8001B120</t>
  </si>
  <si>
    <t>areilly@mc</t>
  </si>
  <si>
    <t>Reilly</t>
  </si>
  <si>
    <t>areilly@molzencorbin.com</t>
  </si>
  <si>
    <t>Molzen Corbin</t>
  </si>
  <si>
    <t>2701 Miles Rd SE</t>
  </si>
  <si>
    <t>61099::MOLZEN-CORBIN</t>
  </si>
  <si>
    <t>PPW-8001B2ED</t>
  </si>
  <si>
    <t>bernadine.beyale@nacoal.com</t>
  </si>
  <si>
    <t>Beyale</t>
  </si>
  <si>
    <t>Bernadine</t>
  </si>
  <si>
    <t>+1 5055984391</t>
  </si>
  <si>
    <t>Bernadine.Beyale@nacoal.com</t>
  </si>
  <si>
    <t xml:space="preserve">300 County Road </t>
  </si>
  <si>
    <t>PPW-8001B315</t>
  </si>
  <si>
    <t>Grovesjg</t>
  </si>
  <si>
    <t>Groves</t>
  </si>
  <si>
    <t>+1 9706162640</t>
  </si>
  <si>
    <t>jgroves@larimer.org</t>
  </si>
  <si>
    <t>Larimer County Rd &amp; Bridge</t>
  </si>
  <si>
    <t>Fort Collin</t>
  </si>
  <si>
    <t>54474::LARIMER COUNTY</t>
  </si>
  <si>
    <t>PPW-8001B2BB</t>
  </si>
  <si>
    <t>mortensonden</t>
  </si>
  <si>
    <t>LEWIS</t>
  </si>
  <si>
    <t>MATT</t>
  </si>
  <si>
    <t>+1 7209204339</t>
  </si>
  <si>
    <t>matt.lewis@mortenson.com</t>
  </si>
  <si>
    <t>MORTENSON ENERGY GROUP</t>
  </si>
  <si>
    <t xml:space="preserve">9770 E 97th Pl </t>
  </si>
  <si>
    <t>PPW-8001B6AE</t>
  </si>
  <si>
    <t>a13rmdw</t>
  </si>
  <si>
    <t>Wille</t>
  </si>
  <si>
    <t>Steven.Riddle@mhc.com</t>
  </si>
  <si>
    <t>PIP-10924938</t>
  </si>
  <si>
    <t>kampexcavating@msn.com</t>
  </si>
  <si>
    <t>Kamp</t>
  </si>
  <si>
    <t>+1 3035917284</t>
  </si>
  <si>
    <t>Kamp Excavating</t>
  </si>
  <si>
    <t xml:space="preserve">45249 SUGAR LOAF DR </t>
  </si>
  <si>
    <t>50676::KAMP EXCAVATING</t>
  </si>
  <si>
    <t>PPW-8001B8CC</t>
  </si>
  <si>
    <t>jwilson2@csicompressco.com</t>
  </si>
  <si>
    <t>Wilson</t>
  </si>
  <si>
    <t>+1 2813642281</t>
  </si>
  <si>
    <t>jennifer.wilson@csicompressco.com</t>
  </si>
  <si>
    <t>The Woodlands</t>
  </si>
  <si>
    <t>PPW-00018296</t>
  </si>
  <si>
    <t>a0bagg</t>
  </si>
  <si>
    <t>Gustavo</t>
  </si>
  <si>
    <t>guzmang1@rushenterprises.com</t>
  </si>
  <si>
    <t>PSP-00021760</t>
  </si>
  <si>
    <t>hamoninfra</t>
  </si>
  <si>
    <t>Halbur</t>
  </si>
  <si>
    <t>shalbur@hamoninfrastructure.com</t>
  </si>
  <si>
    <t>HAMON INFRASTRUCTURE INC.</t>
  </si>
  <si>
    <t>5670 FRANKLIN</t>
  </si>
  <si>
    <t>41243::HAMON INFRASTRUCTURE INC</t>
  </si>
  <si>
    <t>PPW-8001BA20</t>
  </si>
  <si>
    <t>Manage PCC Invoice Access,My.Cat.com,Parts.Cat.com + Includes SIS Parts Books,SIS2.0 Web - Service Information,SOS Services Web,Vision Link</t>
  </si>
  <si>
    <t>Auroraheavy</t>
  </si>
  <si>
    <t>Smead</t>
  </si>
  <si>
    <t>+1 3033268030</t>
  </si>
  <si>
    <t>bsmead@auroragov.org</t>
  </si>
  <si>
    <t>13607 E Ellsworth Avenue</t>
  </si>
  <si>
    <t>03919::CITY OF AURORA/STREET DEPT</t>
  </si>
  <si>
    <t>PPW-8001BA6C</t>
  </si>
  <si>
    <t>e250jtw</t>
  </si>
  <si>
    <t>+1 303 739 3299</t>
  </si>
  <si>
    <t>Wagner_taylor@wagnerequipment.com</t>
  </si>
  <si>
    <t>PIP-10886778</t>
  </si>
  <si>
    <t>treich1</t>
  </si>
  <si>
    <t>Reich</t>
  </si>
  <si>
    <t>+1 3166414627</t>
  </si>
  <si>
    <t>treich@ucict.com</t>
  </si>
  <si>
    <t>Utility Contractors, Inc.</t>
  </si>
  <si>
    <t>P.O. BOX 2079</t>
  </si>
  <si>
    <t>79056::UTILITY CONTRACTORS INC</t>
  </si>
  <si>
    <t>PPT-10734169</t>
  </si>
  <si>
    <t>jcumiford@4riversequipment.com</t>
  </si>
  <si>
    <t>Cumiford</t>
  </si>
  <si>
    <t>+1 5053209343</t>
  </si>
  <si>
    <t xml:space="preserve">1100 Troy King Rd </t>
  </si>
  <si>
    <t>38337::4 RIVERS EQUIPMENT LLC</t>
  </si>
  <si>
    <t>PPW-8001BC61</t>
  </si>
  <si>
    <t>warrendf1</t>
  </si>
  <si>
    <t>Ferguson</t>
  </si>
  <si>
    <t>+1 8179880396</t>
  </si>
  <si>
    <t>817-988-0396</t>
  </si>
  <si>
    <t>dferguson@howardmcanear.com</t>
  </si>
  <si>
    <t>Howard-Mcanear Equipment</t>
  </si>
  <si>
    <t xml:space="preserve">10315 North Freeway </t>
  </si>
  <si>
    <t>44552::HOWARD EQUIPMENT CO LLCS</t>
  </si>
  <si>
    <t>PPT-4000A5E4</t>
  </si>
  <si>
    <t>rick@jalisco.org</t>
  </si>
  <si>
    <t>Kirschmer</t>
  </si>
  <si>
    <t>Rickie</t>
  </si>
  <si>
    <t>+1 7205524381</t>
  </si>
  <si>
    <t>Jalisco</t>
  </si>
  <si>
    <t xml:space="preserve">6663 colorado blvd </t>
  </si>
  <si>
    <t>48195::JALISCO INTERNATIONAL INC</t>
  </si>
  <si>
    <t>PPW-0001855C</t>
  </si>
  <si>
    <t>sclever@crgov.com</t>
  </si>
  <si>
    <t>Clever</t>
  </si>
  <si>
    <t>+1 7203847953</t>
  </si>
  <si>
    <t xml:space="preserve">4175 Castleton Dr </t>
  </si>
  <si>
    <t>PPW-000186CC</t>
  </si>
  <si>
    <t>spencesb</t>
  </si>
  <si>
    <t>Sunny</t>
  </si>
  <si>
    <t>Spencer_Sunny@cat.com</t>
  </si>
  <si>
    <t>PPS-000AD57C</t>
  </si>
  <si>
    <t>jjohansen1</t>
  </si>
  <si>
    <t>Johansen</t>
  </si>
  <si>
    <t>+1 3037097089</t>
  </si>
  <si>
    <t>jjohansen@ironwomancon.com</t>
  </si>
  <si>
    <t>Iron Woman Construction and Environmental Services</t>
  </si>
  <si>
    <t>5680 EMERSON ST</t>
  </si>
  <si>
    <t>46442::ITS EQUIPMENT LLC</t>
  </si>
  <si>
    <t>PPW-000186C8</t>
  </si>
  <si>
    <t>My.Cat.com,Parts.Cat.com + Includes SIS Parts Books,SIS2.0 Web - Service Information,SOS Services Web,Vision Link</t>
  </si>
  <si>
    <t>coleglover</t>
  </si>
  <si>
    <t xml:space="preserve">Cole </t>
  </si>
  <si>
    <t>+1 3039475191</t>
  </si>
  <si>
    <t>coleglover@gloverex.com</t>
  </si>
  <si>
    <t>Chris Glover DBA Glover Cattle Co.</t>
  </si>
  <si>
    <t>1113 County Road 61</t>
  </si>
  <si>
    <t>Keensburb</t>
  </si>
  <si>
    <t>37339::GLOVER CATTLE CO</t>
  </si>
  <si>
    <t>PPW-000186D4</t>
  </si>
  <si>
    <t>My.Cat.com,MyWagnerCat.com,Parts.Cat.com + Includes SIS Parts Books</t>
  </si>
  <si>
    <t>jiboriack</t>
  </si>
  <si>
    <t>Boriack</t>
  </si>
  <si>
    <t>Jarvis</t>
  </si>
  <si>
    <t>+1 979-716-8745</t>
  </si>
  <si>
    <t>jarvis.boriack@pumpco.cc</t>
  </si>
  <si>
    <t>1209 S Main St</t>
  </si>
  <si>
    <t>PPT-1076B51A</t>
  </si>
  <si>
    <t>a4jtdbl</t>
  </si>
  <si>
    <t>Leathers</t>
  </si>
  <si>
    <t>dleathers@transwest.com</t>
  </si>
  <si>
    <t>PPI-0005B921</t>
  </si>
  <si>
    <t>v207oo1</t>
  </si>
  <si>
    <t>Ochirtsan</t>
  </si>
  <si>
    <t>Oyun-Erdene</t>
  </si>
  <si>
    <t>oyunerdene_o@wagnerasia.com</t>
  </si>
  <si>
    <t>Equipment Services,Mining</t>
  </si>
  <si>
    <t>WAGNER ASIA EQUIPMENT, XXK</t>
  </si>
  <si>
    <t>PIP-10380908</t>
  </si>
  <si>
    <t>Manage PCC Invoice Access,My.Cat.com,MyWagnerCat.com,SIS2.0 Web - Service Information,SOS Services Web,Vision Link</t>
  </si>
  <si>
    <t>johncrost@gmail.com</t>
  </si>
  <si>
    <t>ROST</t>
  </si>
  <si>
    <t>JOHN</t>
  </si>
  <si>
    <t>Rost Consulting LLC</t>
  </si>
  <si>
    <t>PO Box 1390</t>
  </si>
  <si>
    <t>Toledo</t>
  </si>
  <si>
    <t>PPW-00018BF5</t>
  </si>
  <si>
    <t>eldale2001</t>
  </si>
  <si>
    <t>+1 5057533148</t>
  </si>
  <si>
    <t>dalesalazar@windstream.net</t>
  </si>
  <si>
    <t>Leroy's Excavating</t>
  </si>
  <si>
    <t xml:space="preserve">2 private drive 1529Highway 84/285 </t>
  </si>
  <si>
    <t>55031::LEROYS EXCAVATING</t>
  </si>
  <si>
    <t>PPT-0100E3F2</t>
  </si>
  <si>
    <t>adrian.juarez@usacompression.com</t>
  </si>
  <si>
    <t>Juarez</t>
  </si>
  <si>
    <t>+1 4327013732</t>
  </si>
  <si>
    <t>100 CONGRESS AVENUE, STE. 15500</t>
  </si>
  <si>
    <t>PPW-00012CFE</t>
  </si>
  <si>
    <t>shayjames321@aol.com</t>
  </si>
  <si>
    <t>O'Neill</t>
  </si>
  <si>
    <t>shay</t>
  </si>
  <si>
    <t>+1 970-379-2476</t>
  </si>
  <si>
    <t>O'Neill Heating &amp; Plumbing LLC</t>
  </si>
  <si>
    <t>16350 Frying Pan Rd</t>
  </si>
  <si>
    <t>61647::O'NEILL HEATING &amp; PLUMBING L LC</t>
  </si>
  <si>
    <t>PPW-000190EE</t>
  </si>
  <si>
    <t>rpandhco@gmail.com</t>
  </si>
  <si>
    <t>Carlisle</t>
  </si>
  <si>
    <t>HR</t>
  </si>
  <si>
    <t>Ricks Plumbing And Heating Co</t>
  </si>
  <si>
    <t xml:space="preserve">3705 B-1 Ellison Dr NW #313 </t>
  </si>
  <si>
    <t>PPW-0001923B</t>
  </si>
  <si>
    <t>justinrangel</t>
  </si>
  <si>
    <t>Rangel</t>
  </si>
  <si>
    <t>+1 719-688-0415</t>
  </si>
  <si>
    <t>Justin@prowersag.com</t>
  </si>
  <si>
    <t>66869::PROWERS AGGREGATE OPERATORS</t>
  </si>
  <si>
    <t>PPW-000192B8</t>
  </si>
  <si>
    <t>gourntr</t>
  </si>
  <si>
    <t>Gourneau</t>
  </si>
  <si>
    <t>+1 713 895 6972</t>
  </si>
  <si>
    <t>+1 248916 8250</t>
  </si>
  <si>
    <t>Gourneau_Thomas_R@cat.com</t>
  </si>
  <si>
    <t>PSP-0001CF60</t>
  </si>
  <si>
    <t>DamonDrew</t>
  </si>
  <si>
    <t>+1 5127368978</t>
  </si>
  <si>
    <t>damon.drew@libertyfrac.com</t>
  </si>
  <si>
    <t>1131 Guadalupe Drive</t>
  </si>
  <si>
    <t>Cibolo</t>
  </si>
  <si>
    <t>PPT-106666C5</t>
  </si>
  <si>
    <t>swiexcavating</t>
  </si>
  <si>
    <t>Cruz</t>
  </si>
  <si>
    <t>Amy</t>
  </si>
  <si>
    <t>amy@swiexcavating.com</t>
  </si>
  <si>
    <t>PPW-8000AD3B</t>
  </si>
  <si>
    <t>pdietel@coppercolorado.com</t>
  </si>
  <si>
    <t>Dietel</t>
  </si>
  <si>
    <t>+1 9704092945</t>
  </si>
  <si>
    <t xml:space="preserve">33175 Hwt 91 </t>
  </si>
  <si>
    <t>PPW-000199B2</t>
  </si>
  <si>
    <t>bonniesol</t>
  </si>
  <si>
    <t>solis</t>
  </si>
  <si>
    <t xml:space="preserve">bonnie </t>
  </si>
  <si>
    <t>+1 915-726-4310</t>
  </si>
  <si>
    <t>bonniesol@borderdemo-enviro.com</t>
  </si>
  <si>
    <t>Border Demolition &amp; Enviro</t>
  </si>
  <si>
    <t>08669::BORDER DEMO &amp; ENVIRO INC</t>
  </si>
  <si>
    <t>PPW-00019B0F</t>
  </si>
  <si>
    <t>lcd2000</t>
  </si>
  <si>
    <t>Hoffman</t>
  </si>
  <si>
    <t>+1 7192351228</t>
  </si>
  <si>
    <t>sean@ludwig.com</t>
  </si>
  <si>
    <t>The Ludwig Corp. dba Ludwig Drilling Inc</t>
  </si>
  <si>
    <t>704 Topecka Way</t>
  </si>
  <si>
    <t>Wagner Acct # 56049</t>
  </si>
  <si>
    <t xml:space="preserve">Castle Rock </t>
  </si>
  <si>
    <t>56049::THE LUDWIG CORP</t>
  </si>
  <si>
    <t>PPW-00019B5C</t>
  </si>
  <si>
    <t>wpskauber</t>
  </si>
  <si>
    <t>KAUBER</t>
  </si>
  <si>
    <t>STEVE</t>
  </si>
  <si>
    <t>+1 9702819516</t>
  </si>
  <si>
    <t>979 281 9516</t>
  </si>
  <si>
    <t>srkauber@wpgov.com</t>
  </si>
  <si>
    <t>Town of Winter Park</t>
  </si>
  <si>
    <t>80500 Us Highway 40</t>
  </si>
  <si>
    <t>WINTER PARK</t>
  </si>
  <si>
    <t>97087::TOWN OF WINTER PARK</t>
  </si>
  <si>
    <t>PPW-0001A009</t>
  </si>
  <si>
    <t>e250rdj</t>
  </si>
  <si>
    <t>johnson_ryan@wagnerequipment.com</t>
  </si>
  <si>
    <t>PSP-00021AE9</t>
  </si>
  <si>
    <t>Chris_Kamp</t>
  </si>
  <si>
    <t>+1 303 591 7284</t>
  </si>
  <si>
    <t>45249 SUGAR LOAF DR</t>
  </si>
  <si>
    <t>PARKER</t>
  </si>
  <si>
    <t>PPW-0001A3B8</t>
  </si>
  <si>
    <t>Manage PCC Invoice Access,My.Cat.com,MyWagnerCat.com,SOS Services Web,Vision Link</t>
  </si>
  <si>
    <t>admin@dwirex.com</t>
  </si>
  <si>
    <t>Rothgeb</t>
  </si>
  <si>
    <t>Janna</t>
  </si>
  <si>
    <t>631 FORD ST., STE. A</t>
  </si>
  <si>
    <t>PPW-0001A64D</t>
  </si>
  <si>
    <t>ap74klh</t>
  </si>
  <si>
    <t>Hutcheson</t>
  </si>
  <si>
    <t>kelly.hutcheson@transwest.com</t>
  </si>
  <si>
    <t>PSP-00022FBB</t>
  </si>
  <si>
    <t>treswomack</t>
  </si>
  <si>
    <t>Womack</t>
  </si>
  <si>
    <t>Tres</t>
  </si>
  <si>
    <t>+1 970 826 6171</t>
  </si>
  <si>
    <t>tres.womack@trappermine.com</t>
  </si>
  <si>
    <t>TRAPPER MINE</t>
  </si>
  <si>
    <t xml:space="preserve">PO Box 187 </t>
  </si>
  <si>
    <t>PPW-0001A801</t>
  </si>
  <si>
    <t>tpitre</t>
  </si>
  <si>
    <t>Pitre</t>
  </si>
  <si>
    <t>+1 7208762640</t>
  </si>
  <si>
    <t>tpitre@wm.com</t>
  </si>
  <si>
    <t>3500 South Gun Club Road</t>
  </si>
  <si>
    <t>Po Box 460397</t>
  </si>
  <si>
    <t>80046-0397</t>
  </si>
  <si>
    <t>18494::WASTE MGMT - COLO SPGS LNDFL,25407::WASTE MGMT -DADS,25407a::WASTE MGMT - BUFFALO RDG LND,25407c::WASTE MANAGEMENT-DADS,25407d::WASTE MANAGEMENT-DADS,93532::WASTE MGMT COMMERCE CITY DIS POSAL,94181::WASTE MGMT OF COLORADO SPRGS,94182::WASTE MGMT OF COLO SPRINGS,94282::WASTE MANAGEMENT ENERGY SVC</t>
  </si>
  <si>
    <t>PPW-00019D6B</t>
  </si>
  <si>
    <t>daughertyranches</t>
  </si>
  <si>
    <t>Leanna</t>
  </si>
  <si>
    <t>+1 5755132648</t>
  </si>
  <si>
    <t>leanna@daughertyranches.com</t>
  </si>
  <si>
    <t>Daugherty Ranches LLC</t>
  </si>
  <si>
    <t>35160 STATE HWY 54</t>
  </si>
  <si>
    <t>Salt Flat</t>
  </si>
  <si>
    <t>24839::DAUGHERTY RANCHES LLC</t>
  </si>
  <si>
    <t>PPW-0001ADC9</t>
  </si>
  <si>
    <t>isaac.hernandez@kodiakgas.com</t>
  </si>
  <si>
    <t>Isaac</t>
  </si>
  <si>
    <t>PPW-8000C58C</t>
  </si>
  <si>
    <t>tkilmer</t>
  </si>
  <si>
    <t>Kilmer</t>
  </si>
  <si>
    <t>+1 3035186886</t>
  </si>
  <si>
    <t>tkilmer@flatironcorp.com</t>
  </si>
  <si>
    <t>385 Interlocke Crescent, ste.990</t>
  </si>
  <si>
    <t xml:space="preserve">Broomfield </t>
  </si>
  <si>
    <t>34121::FLATIRON CONSTRUCTORS INC</t>
  </si>
  <si>
    <t>PPW-0001B3EF</t>
  </si>
  <si>
    <t>a1sstpc</t>
  </si>
  <si>
    <t>castorino</t>
  </si>
  <si>
    <t>tony</t>
  </si>
  <si>
    <t>p</t>
  </si>
  <si>
    <t>tony.castorino@transwest.com</t>
  </si>
  <si>
    <t>PSP-000237D0</t>
  </si>
  <si>
    <t>Manage PCC Invoice Access,My.Cat.com,MyWagnerCat.com,Parts.Cat.com + Includes SIS Parts Books,SIS2.0 Web - Service Information</t>
  </si>
  <si>
    <t>a1ssdjc1</t>
  </si>
  <si>
    <t>Callahan</t>
  </si>
  <si>
    <t>dcallahan@transwest.com</t>
  </si>
  <si>
    <t>PSP-000237D2</t>
  </si>
  <si>
    <t>e250tad1</t>
  </si>
  <si>
    <t>Decoteau</t>
  </si>
  <si>
    <t>Decoteau_Todd@wagnerequipment.com</t>
  </si>
  <si>
    <t>PIP-11059557</t>
  </si>
  <si>
    <t>dusty@l4construction.com</t>
  </si>
  <si>
    <t>Neil</t>
  </si>
  <si>
    <t>+1 9707491903</t>
  </si>
  <si>
    <t>dusty@L4construction.com</t>
  </si>
  <si>
    <t>L4 Construction, L.L.C. DBA L4 Environmental</t>
  </si>
  <si>
    <t xml:space="preserve">13 Dos Rios Rd </t>
  </si>
  <si>
    <t>53819::L4 ENVIRONMENTAL</t>
  </si>
  <si>
    <t>PPW-8001C0CA</t>
  </si>
  <si>
    <t>sgage@pyramidconstructioninc.com</t>
  </si>
  <si>
    <t>Gage</t>
  </si>
  <si>
    <t>Samantha</t>
  </si>
  <si>
    <t>+1 719 358 1226</t>
  </si>
  <si>
    <t>CONCRETE CONCEPTS DESIGN</t>
  </si>
  <si>
    <t>3075 Janitell Rd</t>
  </si>
  <si>
    <t>STE 200</t>
  </si>
  <si>
    <t>19446::CONCRETE CONCEPTS DESIGN</t>
  </si>
  <si>
    <t>PPW-8001C21E</t>
  </si>
  <si>
    <t>mbenally@semaconstruction.com</t>
  </si>
  <si>
    <t>Benally</t>
  </si>
  <si>
    <t>+1 3036272600</t>
  </si>
  <si>
    <t xml:space="preserve">7353 S. Eagle St </t>
  </si>
  <si>
    <t>PPW-8001C275</t>
  </si>
  <si>
    <t>bfanning@semaconstruction.com</t>
  </si>
  <si>
    <t>Fanning</t>
  </si>
  <si>
    <t>Brendan</t>
  </si>
  <si>
    <t>+1 3039413947</t>
  </si>
  <si>
    <t>PPW-8001C273</t>
  </si>
  <si>
    <t>HREnterprises</t>
  </si>
  <si>
    <t>Hawley</t>
  </si>
  <si>
    <t>jhawley@h-r-enterprises.com</t>
  </si>
  <si>
    <t>H &amp; R Enterprises</t>
  </si>
  <si>
    <t>2125 N French Dr</t>
  </si>
  <si>
    <t>40886::H &amp; R ENTERPRISES LLC</t>
  </si>
  <si>
    <t>PPW-8001C206</t>
  </si>
  <si>
    <t>a5zuars</t>
  </si>
  <si>
    <t>Stout</t>
  </si>
  <si>
    <t>amy.stout@prinoth.com</t>
  </si>
  <si>
    <t>PRINOTH LLC</t>
  </si>
  <si>
    <t>08455::PRINOTH LLC</t>
  </si>
  <si>
    <t>PSP-00023F07</t>
  </si>
  <si>
    <t>a5zuttm</t>
  </si>
  <si>
    <t>Tyrel</t>
  </si>
  <si>
    <t>Tyrel.miles@prinoth.com</t>
  </si>
  <si>
    <t>PSP-00023F10</t>
  </si>
  <si>
    <t>Tyrel_Miles1</t>
  </si>
  <si>
    <t>+1 970 242 7150</t>
  </si>
  <si>
    <t>Tyrel.Miles@prinoth.com</t>
  </si>
  <si>
    <t>2746 Seeber Drive Bldg. B</t>
  </si>
  <si>
    <t>PPW-8001C5E1</t>
  </si>
  <si>
    <t>a5zukmk</t>
  </si>
  <si>
    <t>Keppler</t>
  </si>
  <si>
    <t>kevin.keppler@prinoth.com</t>
  </si>
  <si>
    <t>PSP-00023F0D</t>
  </si>
  <si>
    <t>a5zutll</t>
  </si>
  <si>
    <t>Latham</t>
  </si>
  <si>
    <t>tony.latham@prinoth.com</t>
  </si>
  <si>
    <t>PSP-00023F0F</t>
  </si>
  <si>
    <t>hcosta@kraemerna.com</t>
  </si>
  <si>
    <t>Costa</t>
  </si>
  <si>
    <t>Harmon</t>
  </si>
  <si>
    <t>+1 3039565033</t>
  </si>
  <si>
    <t>Kraemer North America</t>
  </si>
  <si>
    <t xml:space="preserve">900 West Castleton Rd.  suite 220 </t>
  </si>
  <si>
    <t>30105::KRAEMER NORTH AMERICA LLC</t>
  </si>
  <si>
    <t>PPW-8001C860</t>
  </si>
  <si>
    <t>rat1971</t>
  </si>
  <si>
    <t>ratliff</t>
  </si>
  <si>
    <t>jpratliff71@yahoo.com</t>
  </si>
  <si>
    <t>John Ratliff Repair</t>
  </si>
  <si>
    <t xml:space="preserve">319 pr 4208 </t>
  </si>
  <si>
    <t>clifton</t>
  </si>
  <si>
    <t>70514::JOHN RATLIFF</t>
  </si>
  <si>
    <t>PPI-00067551</t>
  </si>
  <si>
    <t>a5zugap</t>
  </si>
  <si>
    <t>Percival</t>
  </si>
  <si>
    <t>greg.percival@prinoth.com</t>
  </si>
  <si>
    <t>PSP-00023F0C</t>
  </si>
  <si>
    <t>a5zuclb</t>
  </si>
  <si>
    <t>Barfoot</t>
  </si>
  <si>
    <t>chance.barfoot@prinoth.com</t>
  </si>
  <si>
    <t>PSP-00023F04</t>
  </si>
  <si>
    <t>a5zusas</t>
  </si>
  <si>
    <t>scott.stephens@prinoth.com</t>
  </si>
  <si>
    <t>PSP-00023F0B</t>
  </si>
  <si>
    <t>Chancebarfoot1</t>
  </si>
  <si>
    <t xml:space="preserve">Chance </t>
  </si>
  <si>
    <t xml:space="preserve">2746 Seeber st.  </t>
  </si>
  <si>
    <t>bldg B</t>
  </si>
  <si>
    <t>PPW-8001CB6B</t>
  </si>
  <si>
    <t>a5zujrp</t>
  </si>
  <si>
    <t>Potter</t>
  </si>
  <si>
    <t>john.potter@prinoth.com</t>
  </si>
  <si>
    <t>PSP-00023F05</t>
  </si>
  <si>
    <t>steven1848</t>
  </si>
  <si>
    <t>Dungey</t>
  </si>
  <si>
    <t>+1 720 335 9316</t>
  </si>
  <si>
    <t>Dungeys@ihcquality.com</t>
  </si>
  <si>
    <t>PPW-8001CE8D</t>
  </si>
  <si>
    <t>stevehutchinson</t>
  </si>
  <si>
    <t>Hutchinson</t>
  </si>
  <si>
    <t>970-361-1914</t>
  </si>
  <si>
    <t>shutchinson@builtbyfhe.com</t>
  </si>
  <si>
    <t>FHE USA LLC</t>
  </si>
  <si>
    <t>1597 Cipolla Rd</t>
  </si>
  <si>
    <t>33469::FHE USA LLC</t>
  </si>
  <si>
    <t>PPW-8001CED1</t>
  </si>
  <si>
    <t>jordan.velasquez@usacompression.com</t>
  </si>
  <si>
    <t>Velasquez</t>
  </si>
  <si>
    <t>Jordan</t>
  </si>
  <si>
    <t>+1 4326407364</t>
  </si>
  <si>
    <t xml:space="preserve">615 Del Rio St </t>
  </si>
  <si>
    <t>88220-4930</t>
  </si>
  <si>
    <t>PPW-8001D042</t>
  </si>
  <si>
    <t>ccarter@sandrcompression.com</t>
  </si>
  <si>
    <t>918-520-4283</t>
  </si>
  <si>
    <t>S&amp;R Compression</t>
  </si>
  <si>
    <t xml:space="preserve">4234 S. Jackson Ave. </t>
  </si>
  <si>
    <t>Tulsa</t>
  </si>
  <si>
    <t>OK</t>
  </si>
  <si>
    <t>79542::S&amp;R COMPRESSION LLC</t>
  </si>
  <si>
    <t>PPW-8001D16E</t>
  </si>
  <si>
    <t>hlt399@outlook.com</t>
  </si>
  <si>
    <t>HLT399@outlook.com</t>
  </si>
  <si>
    <t>HLT Company Inc</t>
  </si>
  <si>
    <t xml:space="preserve">3101 Breckenridge Dr W </t>
  </si>
  <si>
    <t>80906-4540</t>
  </si>
  <si>
    <t>PPW-8001D4D1</t>
  </si>
  <si>
    <t>nellyg</t>
  </si>
  <si>
    <t>Grajeda</t>
  </si>
  <si>
    <t>Nallely</t>
  </si>
  <si>
    <t>qualityconstruction1@hotmail.com</t>
  </si>
  <si>
    <t>PPW-80009FAD</t>
  </si>
  <si>
    <t>rsilver01</t>
  </si>
  <si>
    <t xml:space="preserve">Silvers </t>
  </si>
  <si>
    <t>+1 307 382 8707</t>
  </si>
  <si>
    <t>Randy.silvers@archrock.com</t>
  </si>
  <si>
    <t xml:space="preserve">1703 cameron road  </t>
  </si>
  <si>
    <t xml:space="preserve">Rock Srpings </t>
  </si>
  <si>
    <t>PPW-8001D454</t>
  </si>
  <si>
    <t>othonromero</t>
  </si>
  <si>
    <t>Othon</t>
  </si>
  <si>
    <t>oromero3@wm.com</t>
  </si>
  <si>
    <t>DADS</t>
  </si>
  <si>
    <t>PPW-8001D48A</t>
  </si>
  <si>
    <t>Bubba69</t>
  </si>
  <si>
    <t xml:space="preserve">jeff </t>
  </si>
  <si>
    <t>+1 970 712 8069</t>
  </si>
  <si>
    <t>smitty81635@gmail.com</t>
  </si>
  <si>
    <t>762 buckhorn dr.</t>
  </si>
  <si>
    <t>PPW-8001D50D</t>
  </si>
  <si>
    <t>harold.clayton@archrock.com</t>
  </si>
  <si>
    <t>+1 307 259 8303</t>
  </si>
  <si>
    <t xml:space="preserve">275 Baker Lane </t>
  </si>
  <si>
    <t>Evansville</t>
  </si>
  <si>
    <t>PPW-00018552</t>
  </si>
  <si>
    <t>brentspino</t>
  </si>
  <si>
    <t>spino</t>
  </si>
  <si>
    <t>brent</t>
  </si>
  <si>
    <t>brent@lowrycontracting.com</t>
  </si>
  <si>
    <t>Lowry Contracting Inc</t>
  </si>
  <si>
    <t>7693 US Highway 285</t>
  </si>
  <si>
    <t>55952::LOWRY CONTRACTING INC</t>
  </si>
  <si>
    <t>PPW-8001D69F</t>
  </si>
  <si>
    <t>abiggsmartin</t>
  </si>
  <si>
    <t>Marie</t>
  </si>
  <si>
    <t>+1 3034959037</t>
  </si>
  <si>
    <t>303-495-9037</t>
  </si>
  <si>
    <t>annette.biggs@martinmarietta.com</t>
  </si>
  <si>
    <t>PPW-8001D852</t>
  </si>
  <si>
    <t>a5yups</t>
  </si>
  <si>
    <t>Phelipe</t>
  </si>
  <si>
    <t>partsoc1@bissettspecialty.com</t>
  </si>
  <si>
    <t>RKJ EQUIPMENT LLC</t>
  </si>
  <si>
    <t>07727::RKJ LLC DBA BISSETT SPECIALT Y EQUIPMENT</t>
  </si>
  <si>
    <t>PSP-00024FDA</t>
  </si>
  <si>
    <t>martincajen</t>
  </si>
  <si>
    <t>Cajen</t>
  </si>
  <si>
    <t>martincajen@gmail.com</t>
  </si>
  <si>
    <t>Greene Crane &amp; Rigging</t>
  </si>
  <si>
    <t xml:space="preserve">24 Old Mill Rd </t>
  </si>
  <si>
    <t>88310-9228</t>
  </si>
  <si>
    <t>38081::GREENE CRANE &amp; RIGGING</t>
  </si>
  <si>
    <t>PPW-8001D8B9</t>
  </si>
  <si>
    <t>Trevizo70</t>
  </si>
  <si>
    <t>Aragón</t>
  </si>
  <si>
    <t>Manuel Jesús</t>
  </si>
  <si>
    <t>Trevizo</t>
  </si>
  <si>
    <t>+52 6141373397</t>
  </si>
  <si>
    <t>trevizo_manuel@hotmail.com</t>
  </si>
  <si>
    <t>FYREPSA SA DE CV</t>
  </si>
  <si>
    <t>Orus, 2604</t>
  </si>
  <si>
    <t>Chihuahua</t>
  </si>
  <si>
    <t>PPW-8001D8C4</t>
  </si>
  <si>
    <t>Manage PCC Invoice Access,MyWagnerCat.com,Parts.Cat.com + Includes SIS Parts Books,SIS2.0 Web - Service Information</t>
  </si>
  <si>
    <t>jasonjelaco</t>
  </si>
  <si>
    <t>Jelaco</t>
  </si>
  <si>
    <t>+1 307 705 2930</t>
  </si>
  <si>
    <t>jason.jelaco@archrock.com</t>
  </si>
  <si>
    <t>1703 Cameron Rd</t>
  </si>
  <si>
    <t>Rock Springs</t>
  </si>
  <si>
    <t>PPW-8001D996</t>
  </si>
  <si>
    <t>MSCI36012</t>
  </si>
  <si>
    <t>+1 5059340816</t>
  </si>
  <si>
    <t>505-934-0816</t>
  </si>
  <si>
    <t>PPW-8001D9F9</t>
  </si>
  <si>
    <t>Mechanic6204</t>
  </si>
  <si>
    <t>Sidney</t>
  </si>
  <si>
    <t>+1 5059778455</t>
  </si>
  <si>
    <t>sid@jhservicesinc.com</t>
  </si>
  <si>
    <t>J &amp; H Services, Inc</t>
  </si>
  <si>
    <t>6616 GULTON CT NE SUITE 90</t>
  </si>
  <si>
    <t>47207::J &amp; H SERVICE</t>
  </si>
  <si>
    <t>PPW-8001DA0A</t>
  </si>
  <si>
    <t>pinnaclefieldservice@yahoo.com</t>
  </si>
  <si>
    <t>Pysto</t>
  </si>
  <si>
    <t>Pinnacle Field Service</t>
  </si>
  <si>
    <t>P.O. BOX 720</t>
  </si>
  <si>
    <t>66862::PINNACLE FIELD SERVICES LLC</t>
  </si>
  <si>
    <t>PPW-8001DBDD</t>
  </si>
  <si>
    <t>a78jjjl</t>
  </si>
  <si>
    <t>jlopez@mctrux.com</t>
  </si>
  <si>
    <t>PIP-10912957</t>
  </si>
  <si>
    <t>sccm18</t>
  </si>
  <si>
    <t>Borata</t>
  </si>
  <si>
    <t>dborata@schmidtco.co</t>
  </si>
  <si>
    <t>PPT-107517B6</t>
  </si>
  <si>
    <t>KiteCo</t>
  </si>
  <si>
    <t>Kite</t>
  </si>
  <si>
    <t>+1 5752241202</t>
  </si>
  <si>
    <t>575-224-1202</t>
  </si>
  <si>
    <t>kcnmoffice@gmail.com</t>
  </si>
  <si>
    <t>Kite Construction</t>
  </si>
  <si>
    <t>PO Box 95 2880 Hwy 38</t>
  </si>
  <si>
    <t>87718-0095</t>
  </si>
  <si>
    <t>51783::KITE CONSTRUCTION</t>
  </si>
  <si>
    <t>PPW-8001DBDB</t>
  </si>
  <si>
    <t>My.Cat.com,MyWagnerCat.com,Parts.Cat.com + Includes SIS Parts Books,SOS Services Web,Vision Link</t>
  </si>
  <si>
    <t>Steve_Utley</t>
  </si>
  <si>
    <t>Utley</t>
  </si>
  <si>
    <t>+1 8066853849</t>
  </si>
  <si>
    <t>sutley@axip.com</t>
  </si>
  <si>
    <t>PPW-8001DEF8</t>
  </si>
  <si>
    <t>tslabe15</t>
  </si>
  <si>
    <t>SLABE</t>
  </si>
  <si>
    <t>TIFFANY</t>
  </si>
  <si>
    <t>+1 915-588-2942</t>
  </si>
  <si>
    <t>tslabe@borderdemo-enviro.com</t>
  </si>
  <si>
    <t>PPW-8001E0A4</t>
  </si>
  <si>
    <t>rddawson@up.com</t>
  </si>
  <si>
    <t>DAWSON</t>
  </si>
  <si>
    <t>RONALD</t>
  </si>
  <si>
    <t>RDDAWSON@UP.COM</t>
  </si>
  <si>
    <t>Union Pacific Railroad</t>
  </si>
  <si>
    <t>201 N PIEDRAS</t>
  </si>
  <si>
    <t>91256::UNION PACIFIC RAILROAD</t>
  </si>
  <si>
    <t>PPW-8001E010</t>
  </si>
  <si>
    <t>underlog01</t>
  </si>
  <si>
    <t>UNDERWOOD</t>
  </si>
  <si>
    <t>LOGAN</t>
  </si>
  <si>
    <t>+1 817-542-6692</t>
  </si>
  <si>
    <t>LOGAN.underwood@archrock.com</t>
  </si>
  <si>
    <t>PPW-8001E305</t>
  </si>
  <si>
    <t>hltco399</t>
  </si>
  <si>
    <t>Amarkim89@gmail.com</t>
  </si>
  <si>
    <t>HLT COMPANY</t>
  </si>
  <si>
    <t>3101 Breckenridge Drive West</t>
  </si>
  <si>
    <t>40496::HLT COMPANY</t>
  </si>
  <si>
    <t>PPW-8001CF26</t>
  </si>
  <si>
    <t>e250rmm1</t>
  </si>
  <si>
    <t>McNulty</t>
  </si>
  <si>
    <t>Randi</t>
  </si>
  <si>
    <t>McNulty_Randi@wagnerequipment.com</t>
  </si>
  <si>
    <t>PSP-00023E08</t>
  </si>
  <si>
    <t>Spiller5</t>
  </si>
  <si>
    <t>spiller</t>
  </si>
  <si>
    <t>+1 6362952436</t>
  </si>
  <si>
    <t>john.spiller@smeltingtechnology.com</t>
  </si>
  <si>
    <t>MOST INC</t>
  </si>
  <si>
    <t>50 cherry blossom way</t>
  </si>
  <si>
    <t>troy</t>
  </si>
  <si>
    <t>mo</t>
  </si>
  <si>
    <t>PPW-8001E4CE</t>
  </si>
  <si>
    <t>dlconst</t>
  </si>
  <si>
    <t>Mackey</t>
  </si>
  <si>
    <t xml:space="preserve">Bob </t>
  </si>
  <si>
    <t>+1 651 587 2583</t>
  </si>
  <si>
    <t>dcrskis@att.net</t>
  </si>
  <si>
    <t>po box 991</t>
  </si>
  <si>
    <t>PPW-8001E4E8</t>
  </si>
  <si>
    <t>alex.uplandcd@gmail.com</t>
  </si>
  <si>
    <t>nelson</t>
  </si>
  <si>
    <t>alex</t>
  </si>
  <si>
    <t>Upland Construction &amp; Development LLC</t>
  </si>
  <si>
    <t>75679::UPLAND CONSTRUCTION &amp; DEVELO PMENT LLC</t>
  </si>
  <si>
    <t>PPW-8001A46B</t>
  </si>
  <si>
    <t>Trent_Thomas</t>
  </si>
  <si>
    <t>+1 3034827844</t>
  </si>
  <si>
    <t>Trent_Thomas@oxy.com</t>
  </si>
  <si>
    <t>504 Division BLV</t>
  </si>
  <si>
    <t>PPW-8001E5AE</t>
  </si>
  <si>
    <t>JAvants2019</t>
  </si>
  <si>
    <t>Avants</t>
  </si>
  <si>
    <t>+1 3073893685</t>
  </si>
  <si>
    <t>Jeff.avants@archrock.com</t>
  </si>
  <si>
    <t>1703 Cameron Rd.</t>
  </si>
  <si>
    <t>Rock springs</t>
  </si>
  <si>
    <t>PPW-8001E5FA</t>
  </si>
  <si>
    <t>CASI3700</t>
  </si>
  <si>
    <t>Krieger</t>
  </si>
  <si>
    <t>+1 3032953434</t>
  </si>
  <si>
    <t>bparish@coloradoasphalt.com</t>
  </si>
  <si>
    <t>Colorado Asphalt Services</t>
  </si>
  <si>
    <t>3700 east 56th ave.</t>
  </si>
  <si>
    <t xml:space="preserve">Commerce city </t>
  </si>
  <si>
    <t>18505::COLORADO ASPHALT SERVICES</t>
  </si>
  <si>
    <t>PPW-0001B89B</t>
  </si>
  <si>
    <t>Viviansmith</t>
  </si>
  <si>
    <t>Vivian</t>
  </si>
  <si>
    <t>+1 3039139275</t>
  </si>
  <si>
    <t>303-913-9275</t>
  </si>
  <si>
    <t>vivian.smith@archrock.com</t>
  </si>
  <si>
    <t>PPW-0001B943</t>
  </si>
  <si>
    <t>a4m5mv</t>
  </si>
  <si>
    <t>VasquezM2@RushEnterprises.Com</t>
  </si>
  <si>
    <t>RUSH TRUCK CENTER-ODESSA</t>
  </si>
  <si>
    <t>PSP-00025889</t>
  </si>
  <si>
    <t>bronson@brme.net</t>
  </si>
  <si>
    <t>Burbach</t>
  </si>
  <si>
    <t xml:space="preserve">Bronson </t>
  </si>
  <si>
    <t>+1 303-503-7772</t>
  </si>
  <si>
    <t>Bronson@brme.net</t>
  </si>
  <si>
    <t>Burbach's Rocky Mtn Excavating</t>
  </si>
  <si>
    <t>09925::BURBACHS ROCKY MT EXCAVATING</t>
  </si>
  <si>
    <t>PPW-0001BC5A</t>
  </si>
  <si>
    <t>towerannex@gmail.com</t>
  </si>
  <si>
    <t>MILDENBERGER</t>
  </si>
  <si>
    <t>andy</t>
  </si>
  <si>
    <t>Tower Annex</t>
  </si>
  <si>
    <t xml:space="preserve">15652 CR 26.9 </t>
  </si>
  <si>
    <t>88135::TOWER ANNEX &amp; SALVAGE</t>
  </si>
  <si>
    <t>PPW-0001BBCC</t>
  </si>
  <si>
    <t>kkillgore</t>
  </si>
  <si>
    <t>Killgore</t>
  </si>
  <si>
    <t>+1 9404450412</t>
  </si>
  <si>
    <t>kevin.killgore@archrock.com</t>
  </si>
  <si>
    <t>535 Lone Tree circle</t>
  </si>
  <si>
    <t>PPW-0001BD95</t>
  </si>
  <si>
    <t>Manage PCC Invoice Access,My.Cat.com,MyWagnerCat.com,Parts.Cat.com + Includes SIS Parts Books,SIS2.0 Web - Service Information,SOS Services Web</t>
  </si>
  <si>
    <t>pjrael1@centurylink.net</t>
  </si>
  <si>
    <t>Rael</t>
  </si>
  <si>
    <t>New mexico general contracting llc</t>
  </si>
  <si>
    <t xml:space="preserve">58 camino capilla vieja </t>
  </si>
  <si>
    <t>PPW-0001BE5F</t>
  </si>
  <si>
    <t>dpfohl@wm.com</t>
  </si>
  <si>
    <t>Pfohl</t>
  </si>
  <si>
    <t>+1 970 632 0364</t>
  </si>
  <si>
    <t>WM INC</t>
  </si>
  <si>
    <t>5887 S. Taft Hill Road Building E</t>
  </si>
  <si>
    <t>54531::WASTE MANAGEMENT</t>
  </si>
  <si>
    <t>PPW-0001BF25</t>
  </si>
  <si>
    <t>Kjamiso02</t>
  </si>
  <si>
    <t>Jamison</t>
  </si>
  <si>
    <t>+1 3073155536</t>
  </si>
  <si>
    <t>kevin.jamison@archrock.com</t>
  </si>
  <si>
    <t>762 Buckhorn Dr</t>
  </si>
  <si>
    <t>PPW-0001BFA1</t>
  </si>
  <si>
    <t>Gatewaytrucking</t>
  </si>
  <si>
    <t>Strick</t>
  </si>
  <si>
    <t>mstrick7@hotmail.com</t>
  </si>
  <si>
    <t>Gateway Trucking</t>
  </si>
  <si>
    <t xml:space="preserve">235 Franceville Coal Mine Rd. </t>
  </si>
  <si>
    <t>37009::GATEWAY TRUCKING LLC</t>
  </si>
  <si>
    <t>PPW-0001C57D</t>
  </si>
  <si>
    <t>dlbrown</t>
  </si>
  <si>
    <t xml:space="preserve">Dan </t>
  </si>
  <si>
    <t>+1 7202847869</t>
  </si>
  <si>
    <t>dan.brown@semaconstruction.com</t>
  </si>
  <si>
    <t>PPW-0001C694</t>
  </si>
  <si>
    <t>My.Cat.com,SIS2.0 Web - Service Information,SOS Services Web</t>
  </si>
  <si>
    <t>dustydaugherty</t>
  </si>
  <si>
    <t>+1 5758946161</t>
  </si>
  <si>
    <t>it@smithco.cc</t>
  </si>
  <si>
    <t>SmithCo Construction Inc.</t>
  </si>
  <si>
    <t>6 King Canyon Loop</t>
  </si>
  <si>
    <t>CABALLO</t>
  </si>
  <si>
    <t>80146::SMITHCO CONSTRUCTION INC</t>
  </si>
  <si>
    <t>PPW-0001C868</t>
  </si>
  <si>
    <t>cesarmorales</t>
  </si>
  <si>
    <t>Morales</t>
  </si>
  <si>
    <t>+1 5757400473</t>
  </si>
  <si>
    <t>cesar@smithco.cc</t>
  </si>
  <si>
    <t>Caballo</t>
  </si>
  <si>
    <t>PPW-0001C86E</t>
  </si>
  <si>
    <t>wamsleyrlw@aol.com</t>
  </si>
  <si>
    <t>Wamsley</t>
  </si>
  <si>
    <t>Richard L</t>
  </si>
  <si>
    <t>Construction Contractor</t>
  </si>
  <si>
    <t xml:space="preserve">3465 Jcr # 11 </t>
  </si>
  <si>
    <t>PPW-0001CAB5</t>
  </si>
  <si>
    <t>StateCdotR5</t>
  </si>
  <si>
    <t>+1 9705603294</t>
  </si>
  <si>
    <t>craig.c.lee@state.co.us</t>
  </si>
  <si>
    <t>Colorado Dept.of Transportation</t>
  </si>
  <si>
    <t>20581 US-160</t>
  </si>
  <si>
    <t>18160::COLORADO DEPT OF TRANSPORT</t>
  </si>
  <si>
    <t>PPW-0001CA5D</t>
  </si>
  <si>
    <t>jhanson@csicompressco.com</t>
  </si>
  <si>
    <t>Hanson</t>
  </si>
  <si>
    <t>+1 8173209869</t>
  </si>
  <si>
    <t>PPW-0001CD72</t>
  </si>
  <si>
    <t>sjcshop</t>
  </si>
  <si>
    <t>+1 5053344520</t>
  </si>
  <si>
    <t>squintana@sjcounty.net</t>
  </si>
  <si>
    <t>San Juan County, NM</t>
  </si>
  <si>
    <t>100 S OLIVER</t>
  </si>
  <si>
    <t>77724::SAN JUAN COUNTY</t>
  </si>
  <si>
    <t>PPW-0001CE53</t>
  </si>
  <si>
    <t>ap74dem</t>
  </si>
  <si>
    <t>Dayne</t>
  </si>
  <si>
    <t>dayne.myers@transwest.com</t>
  </si>
  <si>
    <t>PSP-00026F14</t>
  </si>
  <si>
    <t>e350sh02</t>
  </si>
  <si>
    <t>+1 505 393 2148</t>
  </si>
  <si>
    <t>HAlexander@wagnerequipment.com</t>
  </si>
  <si>
    <t>PPS-0008FD1E</t>
  </si>
  <si>
    <t>lwalshIronwoman</t>
  </si>
  <si>
    <t>Lou</t>
  </si>
  <si>
    <t>+1 3035179381</t>
  </si>
  <si>
    <t>lwalsh@ironwomancon.com</t>
  </si>
  <si>
    <t>12503 E Euclid Dr</t>
  </si>
  <si>
    <t>PPW-0001D588</t>
  </si>
  <si>
    <t>robhorn</t>
  </si>
  <si>
    <t>+1 8063727800</t>
  </si>
  <si>
    <t>rhorn@amarillomachinery.com</t>
  </si>
  <si>
    <t>D E Rice Construction</t>
  </si>
  <si>
    <t>PO BOX 3344</t>
  </si>
  <si>
    <t>BORGER</t>
  </si>
  <si>
    <t>PPT-1075DC2E</t>
  </si>
  <si>
    <t>dale.blake@heicivil.com</t>
  </si>
  <si>
    <t>Blake</t>
  </si>
  <si>
    <t>+1 720-470-2848</t>
  </si>
  <si>
    <t>Dale.blake@heicivil.com</t>
  </si>
  <si>
    <t>PPW-0001DC9D</t>
  </si>
  <si>
    <t>harold_ironboundsolutions@outlook.com</t>
  </si>
  <si>
    <t>krahn</t>
  </si>
  <si>
    <t>johan</t>
  </si>
  <si>
    <t>Iron Bound Solutions</t>
  </si>
  <si>
    <t xml:space="preserve">750 Us Highway 180 W </t>
  </si>
  <si>
    <t>79360-5845</t>
  </si>
  <si>
    <t>PPW-0001DD47</t>
  </si>
  <si>
    <t>libertyfrac01</t>
  </si>
  <si>
    <t>Feathering</t>
  </si>
  <si>
    <t>jack.featheringill@libertyfrac.com</t>
  </si>
  <si>
    <t>PPT-0100ABA9</t>
  </si>
  <si>
    <t>safari2018</t>
  </si>
  <si>
    <t>giresse</t>
  </si>
  <si>
    <t>g.kentim.gk@gmail.com</t>
  </si>
  <si>
    <t>engin parts</t>
  </si>
  <si>
    <t>CM</t>
  </si>
  <si>
    <t>PPW-800081DE</t>
  </si>
  <si>
    <t>kamer2020</t>
  </si>
  <si>
    <t>valere</t>
  </si>
  <si>
    <t>TEFFE</t>
  </si>
  <si>
    <t>KAMER2020</t>
  </si>
  <si>
    <t xml:space="preserve">kentim1989@gmail.com </t>
  </si>
  <si>
    <t>Douala</t>
  </si>
  <si>
    <t>littoral</t>
  </si>
  <si>
    <t>00237</t>
  </si>
  <si>
    <t>PPW-8001EA55</t>
  </si>
  <si>
    <t>dustin.montoya@bfpilumber.com</t>
  </si>
  <si>
    <t>Segura</t>
  </si>
  <si>
    <t>Armando</t>
  </si>
  <si>
    <t>+1 7195800670</t>
  </si>
  <si>
    <t>asegura0705@gmail.com</t>
  </si>
  <si>
    <t>Blanca Forestry Products</t>
  </si>
  <si>
    <t>29492 County Road 12</t>
  </si>
  <si>
    <t>07092::BLANCA FORESTRY PRODUCTS</t>
  </si>
  <si>
    <t>PPW-8001EAEB</t>
  </si>
  <si>
    <t>e250wbw</t>
  </si>
  <si>
    <t>West_William@wagnerequipment.com</t>
  </si>
  <si>
    <t>PSP-0001D145</t>
  </si>
  <si>
    <t>Hillrose</t>
  </si>
  <si>
    <t>Binnendyk</t>
  </si>
  <si>
    <t>Aj</t>
  </si>
  <si>
    <t>+1 9703801489</t>
  </si>
  <si>
    <t>ajbinnendyk@gmail.com</t>
  </si>
  <si>
    <t>Hillrose Dairy</t>
  </si>
  <si>
    <t>35727 cr x</t>
  </si>
  <si>
    <t xml:space="preserve">hillrose </t>
  </si>
  <si>
    <t>43130::HILLROSE DAIRY</t>
  </si>
  <si>
    <t>PPW-8001EBB6</t>
  </si>
  <si>
    <t>KCorpyard</t>
  </si>
  <si>
    <t>PLANT</t>
  </si>
  <si>
    <t>COS HOT</t>
  </si>
  <si>
    <t>51607M</t>
  </si>
  <si>
    <t>PPT-01012DCF</t>
  </si>
  <si>
    <t>a23qsms</t>
  </si>
  <si>
    <t>Schmit</t>
  </si>
  <si>
    <t>+1 303 301 7527</t>
  </si>
  <si>
    <t>Stacy.Schmit@transwest.com</t>
  </si>
  <si>
    <t>PIP-10838215</t>
  </si>
  <si>
    <t>a5tejle</t>
  </si>
  <si>
    <t>Ervin</t>
  </si>
  <si>
    <t>mhcparts301@mhctrp.com</t>
  </si>
  <si>
    <t>PSP-00027841</t>
  </si>
  <si>
    <t>droper@estiscompression.com</t>
  </si>
  <si>
    <t>ESTIS COMPRESSION LLC</t>
  </si>
  <si>
    <t xml:space="preserve">545 Huey Lenard Loop </t>
  </si>
  <si>
    <t>West Monroe</t>
  </si>
  <si>
    <t>32029::ESTIS COMPRESSION LLC</t>
  </si>
  <si>
    <t>PPW-8001F761</t>
  </si>
  <si>
    <t>sogden</t>
  </si>
  <si>
    <t>+1 970-903-5256</t>
  </si>
  <si>
    <t>sogden@fmi.com</t>
  </si>
  <si>
    <t>PPW-8001EDDE</t>
  </si>
  <si>
    <t>a0x0ps</t>
  </si>
  <si>
    <t>Sherwood</t>
  </si>
  <si>
    <t>+1 435 637 3440</t>
  </si>
  <si>
    <t>psherwood@kwsco.com</t>
  </si>
  <si>
    <t>KENWORTH SALES CO.</t>
  </si>
  <si>
    <t>PSP-00028A7B</t>
  </si>
  <si>
    <t>alan.story@usacompression.com</t>
  </si>
  <si>
    <t>story</t>
  </si>
  <si>
    <t>alan</t>
  </si>
  <si>
    <t>+1 3373306006</t>
  </si>
  <si>
    <t xml:space="preserve">1219 import dr. </t>
  </si>
  <si>
    <t>New Iberia</t>
  </si>
  <si>
    <t>PPW-0001B54F</t>
  </si>
  <si>
    <t>kmcdaniel@ascent-trucking.com</t>
  </si>
  <si>
    <t>Ascent Trucking</t>
  </si>
  <si>
    <t>8842 Longs Peak Circle</t>
  </si>
  <si>
    <t>PPW-8001FDFB</t>
  </si>
  <si>
    <t>dice.navarette@yahoo.com</t>
  </si>
  <si>
    <t>navarette</t>
  </si>
  <si>
    <t>dice</t>
  </si>
  <si>
    <t>+1 4322841843</t>
  </si>
  <si>
    <t>ALPINE SILICA LLC</t>
  </si>
  <si>
    <t xml:space="preserve">10589 nfm 1218 </t>
  </si>
  <si>
    <t>Kermit</t>
  </si>
  <si>
    <t>PPW-0001CD5B</t>
  </si>
  <si>
    <t>emmanuel.chevalier@carmeuse.com</t>
  </si>
  <si>
    <t>Chevalier</t>
  </si>
  <si>
    <t>Emmanuel</t>
  </si>
  <si>
    <t>+32486 95 59 58</t>
  </si>
  <si>
    <t>CARMEUSE SA</t>
  </si>
  <si>
    <t>Belgium</t>
  </si>
  <si>
    <t>BE</t>
  </si>
  <si>
    <t>PPW-8001EA6D</t>
  </si>
  <si>
    <t>utmtnbkr</t>
  </si>
  <si>
    <t>Roth</t>
  </si>
  <si>
    <t>groth@wheelercat.com</t>
  </si>
  <si>
    <t>COPPER CANYON LANDSCAPE</t>
  </si>
  <si>
    <t xml:space="preserve">4901 W 2100 S </t>
  </si>
  <si>
    <t>Salt Lake Cty</t>
  </si>
  <si>
    <t>84120-1227</t>
  </si>
  <si>
    <t>PPT-10755C3E</t>
  </si>
  <si>
    <t>mlindner</t>
  </si>
  <si>
    <t>Lindner</t>
  </si>
  <si>
    <t>+1 4123077271</t>
  </si>
  <si>
    <t>mlindner@entact.com</t>
  </si>
  <si>
    <t>ENTACT LLC</t>
  </si>
  <si>
    <t>2873 West Hardies Road</t>
  </si>
  <si>
    <t>Gibsonia</t>
  </si>
  <si>
    <t>31105::ENTACT LLC</t>
  </si>
  <si>
    <t>PPW-8001FFF7</t>
  </si>
  <si>
    <t>emiro.urdaneta2@apfelbaumind.com</t>
  </si>
  <si>
    <t>Urdaneta</t>
  </si>
  <si>
    <t>Emiro</t>
  </si>
  <si>
    <t>emiro.urdaneta@apfelbaumind.com</t>
  </si>
  <si>
    <t>Apfelbaum Industrial, Inc</t>
  </si>
  <si>
    <t xml:space="preserve">6006 north mesa </t>
  </si>
  <si>
    <t>PPW-80020329</t>
  </si>
  <si>
    <t>Rosspeterson67</t>
  </si>
  <si>
    <t>rosspeterson67@gmail.com</t>
  </si>
  <si>
    <t>ROSS PETERSON FARMS LLC</t>
  </si>
  <si>
    <t>3447 County Road HH</t>
  </si>
  <si>
    <t>81052-9532</t>
  </si>
  <si>
    <t>68525::ROSS PETERSON FARMS LLC</t>
  </si>
  <si>
    <t>PPW-800202ED</t>
  </si>
  <si>
    <t>pccsupport</t>
  </si>
  <si>
    <t>Ragsdale</t>
  </si>
  <si>
    <t>+1 307 472 1000</t>
  </si>
  <si>
    <t>mrragsdale@wyomingcat.com</t>
  </si>
  <si>
    <t xml:space="preserve">5300 West Old Yellowstone Hwy </t>
  </si>
  <si>
    <t>PPT-1075AC9E</t>
  </si>
  <si>
    <t>gschub</t>
  </si>
  <si>
    <t>Kepner</t>
  </si>
  <si>
    <t>+1 6023667575</t>
  </si>
  <si>
    <t>jkepner@fmi.com</t>
  </si>
  <si>
    <t xml:space="preserve">333 n. central ave </t>
  </si>
  <si>
    <t>16345::FREEPORT-MCMORAN CHINO MINES,17729::FMI CLIMAX MINE,17732::FMI HENDERSON MINE,68565::FREEPORT-MCMORAN TYRONE MINI NG LLC</t>
  </si>
  <si>
    <t>PPW-80020531</t>
  </si>
  <si>
    <t>gsahr1</t>
  </si>
  <si>
    <t>Sahr</t>
  </si>
  <si>
    <t>Gregg</t>
  </si>
  <si>
    <t>+1 757-766-3033</t>
  </si>
  <si>
    <t>genterli@wm.com</t>
  </si>
  <si>
    <t>PPW-8001BDF2</t>
  </si>
  <si>
    <t>mfrick</t>
  </si>
  <si>
    <t>Frick</t>
  </si>
  <si>
    <t>+1 780 555 0428</t>
  </si>
  <si>
    <t>qa@finning.com</t>
  </si>
  <si>
    <t>RICHMOND PLYWOOD CORP LTD</t>
  </si>
  <si>
    <t>13911 VULCAN WAY</t>
  </si>
  <si>
    <t>RICHMOND</t>
  </si>
  <si>
    <t>ALBERTA</t>
  </si>
  <si>
    <t>V6V 1K7</t>
  </si>
  <si>
    <t>PPT-10732765</t>
  </si>
  <si>
    <t>a5zumn</t>
  </si>
  <si>
    <t>Newitt</t>
  </si>
  <si>
    <t>mark.newitt@prinoth.com</t>
  </si>
  <si>
    <t>PSP-00028481</t>
  </si>
  <si>
    <t>ayazzie1@fmi.com</t>
  </si>
  <si>
    <t>YAZZIE</t>
  </si>
  <si>
    <t>AUDREY</t>
  </si>
  <si>
    <t>+1 928-266-4776</t>
  </si>
  <si>
    <t>Ayazzie1@FMI.com</t>
  </si>
  <si>
    <t>PPW-8001F944</t>
  </si>
  <si>
    <t>ekraus@indexc.com</t>
  </si>
  <si>
    <t>Kraus</t>
  </si>
  <si>
    <t>+1 4122957594</t>
  </si>
  <si>
    <t>5720 E SCHAFF RD.</t>
  </si>
  <si>
    <t>INDEPENDENCE</t>
  </si>
  <si>
    <t>OHIO</t>
  </si>
  <si>
    <t>44131-1308</t>
  </si>
  <si>
    <t>PPW-80020A22</t>
  </si>
  <si>
    <t>shyleafp</t>
  </si>
  <si>
    <t>Purnell</t>
  </si>
  <si>
    <t>Shyleaf</t>
  </si>
  <si>
    <t>+965 9754 3558</t>
  </si>
  <si>
    <t>shyleaf.t.purnell@gmail.com</t>
  </si>
  <si>
    <t>Kay and Associates Inc.</t>
  </si>
  <si>
    <t>PPW-80020980</t>
  </si>
  <si>
    <t>warrenthompson@mac.com</t>
  </si>
  <si>
    <t>Warren</t>
  </si>
  <si>
    <t>CW Construction LLC NM</t>
  </si>
  <si>
    <t>14774::CW CONSTRUCTION LLC</t>
  </si>
  <si>
    <t>PPW-80020A74</t>
  </si>
  <si>
    <t>a5kgcds</t>
  </si>
  <si>
    <t>chad.smith@robertstruck.com</t>
  </si>
  <si>
    <t>PSP-00028905</t>
  </si>
  <si>
    <t>yacuchaa</t>
  </si>
  <si>
    <t>g</t>
  </si>
  <si>
    <t>+1 7809586325</t>
  </si>
  <si>
    <t>genelle.yacucha@finning.com</t>
  </si>
  <si>
    <t>MICHELS CORPORATION</t>
  </si>
  <si>
    <t xml:space="preserve">gg </t>
  </si>
  <si>
    <t>g5g5g6</t>
  </si>
  <si>
    <t>PPT-107660F5</t>
  </si>
  <si>
    <t>kirklandmd</t>
  </si>
  <si>
    <t>Kirkland</t>
  </si>
  <si>
    <t>+1 2568520411</t>
  </si>
  <si>
    <t>kirklandmd@vmcmail.com</t>
  </si>
  <si>
    <t>4210 Stringfield Rd NW</t>
  </si>
  <si>
    <t xml:space="preserve">huntsville </t>
  </si>
  <si>
    <t>Alabama</t>
  </si>
  <si>
    <t>PPW-0001D53E</t>
  </si>
  <si>
    <t>connor_schnicke</t>
  </si>
  <si>
    <t>Schnicke</t>
  </si>
  <si>
    <t>+1 817 228 3760</t>
  </si>
  <si>
    <t>connor.schnicke@kiewit.com</t>
  </si>
  <si>
    <t>2401 Piccadilly Rd</t>
  </si>
  <si>
    <t>PPW-80020EFE</t>
  </si>
  <si>
    <t>jason.ruggles@iea.net</t>
  </si>
  <si>
    <t>Ruggles</t>
  </si>
  <si>
    <t>+1 8122986464</t>
  </si>
  <si>
    <t xml:space="preserve">3900 EAST WHITE AVE </t>
  </si>
  <si>
    <t>Clinton</t>
  </si>
  <si>
    <t>IN</t>
  </si>
  <si>
    <t>47842-7838</t>
  </si>
  <si>
    <t>PPW-80004AE2</t>
  </si>
  <si>
    <t>edarrb</t>
  </si>
  <si>
    <t>BRISCOE</t>
  </si>
  <si>
    <t>ROCK</t>
  </si>
  <si>
    <t>RBRISCOE@ENERFLEX.COM</t>
  </si>
  <si>
    <t>ENERFLEX ENERGY SYSTEMS, INC.</t>
  </si>
  <si>
    <t>PIP-11183380</t>
  </si>
  <si>
    <t>e250crc</t>
  </si>
  <si>
    <t>Cheyenne</t>
  </si>
  <si>
    <t>cook_cheyenne@wagnerequipment.com</t>
  </si>
  <si>
    <t>PIP-10815769</t>
  </si>
  <si>
    <t>joshua.williams2</t>
  </si>
  <si>
    <t>+1 720 926 6102</t>
  </si>
  <si>
    <t>joshua.williams2@kiewit.com</t>
  </si>
  <si>
    <t>PPW-80020EC1</t>
  </si>
  <si>
    <t>robert.ingram@whiteconstruction.com</t>
  </si>
  <si>
    <t>Ingram</t>
  </si>
  <si>
    <t>+1 2173040546</t>
  </si>
  <si>
    <t xml:space="preserve">3900 East White Ave. </t>
  </si>
  <si>
    <t>PPW-80010D02</t>
  </si>
  <si>
    <t>kim.ingram@iea.net</t>
  </si>
  <si>
    <t>IEA COMPANIES</t>
  </si>
  <si>
    <t xml:space="preserve">Clinton, IN </t>
  </si>
  <si>
    <t>PPW-00013172</t>
  </si>
  <si>
    <t>mitchell.herman@newmont.com</t>
  </si>
  <si>
    <t>Mitch</t>
  </si>
  <si>
    <t>+1 7196894138</t>
  </si>
  <si>
    <t>Mitchell.Herman@newmont.com</t>
  </si>
  <si>
    <t>PPW-800210C1</t>
  </si>
  <si>
    <t>shaunna.simpson@ieaconstructors.com</t>
  </si>
  <si>
    <t>ShaunnaKay</t>
  </si>
  <si>
    <t>+1 7654070832</t>
  </si>
  <si>
    <t xml:space="preserve">3900 East White Ave </t>
  </si>
  <si>
    <t>PPW-8001C09E</t>
  </si>
  <si>
    <t>kevin.davis@iea.net</t>
  </si>
  <si>
    <t>+1 7658282700</t>
  </si>
  <si>
    <t>PPW-0000B961</t>
  </si>
  <si>
    <t>billandmikes</t>
  </si>
  <si>
    <t>winters</t>
  </si>
  <si>
    <t>gary</t>
  </si>
  <si>
    <t>208-233-5521</t>
  </si>
  <si>
    <t>208-251-9522</t>
  </si>
  <si>
    <t>billnmikes@aol.com</t>
  </si>
  <si>
    <t>billandmikesinc.</t>
  </si>
  <si>
    <t>509 sth.4th.st.</t>
  </si>
  <si>
    <t>pocatello</t>
  </si>
  <si>
    <t>idaho</t>
  </si>
  <si>
    <t>PPW-800213C0</t>
  </si>
  <si>
    <t>shawn.langtry@iea.net</t>
  </si>
  <si>
    <t>Langtry</t>
  </si>
  <si>
    <t>+1 8122811450</t>
  </si>
  <si>
    <t xml:space="preserve">3900 E White Ave </t>
  </si>
  <si>
    <t>PPW-00003EC2</t>
  </si>
  <si>
    <t>godsgift.igwe@archrock.com</t>
  </si>
  <si>
    <t>Igwe</t>
  </si>
  <si>
    <t>Godsgift</t>
  </si>
  <si>
    <t>+1 8302020445</t>
  </si>
  <si>
    <t xml:space="preserve">535 lone tree circle </t>
  </si>
  <si>
    <t>PPW-8002197C</t>
  </si>
  <si>
    <t>yanick.lagarde</t>
  </si>
  <si>
    <t>Lagarde</t>
  </si>
  <si>
    <t>Yanick</t>
  </si>
  <si>
    <t>+1 438 349 7047</t>
  </si>
  <si>
    <t>yanick.lagarde@kiewit.com</t>
  </si>
  <si>
    <t>J3G1E2</t>
  </si>
  <si>
    <t>PPT-107620A4</t>
  </si>
  <si>
    <t>e250tjm</t>
  </si>
  <si>
    <t>Mounsey</t>
  </si>
  <si>
    <t>Mounsey_Timothy@wagnerequipment.com</t>
  </si>
  <si>
    <t>PIP-10908546</t>
  </si>
  <si>
    <t>eanrmk1</t>
  </si>
  <si>
    <t>Kuettel</t>
  </si>
  <si>
    <t>Mark.Kuettel@Archrock.com</t>
  </si>
  <si>
    <t>PIP-11112958</t>
  </si>
  <si>
    <t>chevelle71</t>
  </si>
  <si>
    <t>Redd</t>
  </si>
  <si>
    <t>+1 9707291085</t>
  </si>
  <si>
    <t>karl@williamsconstruction.biz</t>
  </si>
  <si>
    <t>Williams Construction</t>
  </si>
  <si>
    <t>35550 4000 Rd</t>
  </si>
  <si>
    <t>96873::WILLIAMS CONSTRUCTION CO</t>
  </si>
  <si>
    <t>PPI-0007CF02</t>
  </si>
  <si>
    <t>nelson.yoder@ieaconstructors.com</t>
  </si>
  <si>
    <t>Yoder</t>
  </si>
  <si>
    <t>+1 5802390922</t>
  </si>
  <si>
    <t xml:space="preserve">3900 East White Avenue </t>
  </si>
  <si>
    <t>PPW-0000A945</t>
  </si>
  <si>
    <t>mackn@savageservices.com</t>
  </si>
  <si>
    <t>Norman</t>
  </si>
  <si>
    <t>Mack</t>
  </si>
  <si>
    <t>+1 8066739522</t>
  </si>
  <si>
    <t>MackN@savageservices.com</t>
  </si>
  <si>
    <t xml:space="preserve">950 CR 65 </t>
  </si>
  <si>
    <t>Earth</t>
  </si>
  <si>
    <t>PPW-0001DB16</t>
  </si>
  <si>
    <t>t2t@frontier.net</t>
  </si>
  <si>
    <t>Hamer</t>
  </si>
  <si>
    <t>+1 9703828201</t>
  </si>
  <si>
    <t>Tuf 2 Top Trucking and Excavation</t>
  </si>
  <si>
    <t xml:space="preserve">29160 Hwy 160 Unit B </t>
  </si>
  <si>
    <t>PPW-80021D8C</t>
  </si>
  <si>
    <t>kcorpcoshot</t>
  </si>
  <si>
    <t>PPW-80021D92</t>
  </si>
  <si>
    <t>jeremy.herrick@usacompression.com</t>
  </si>
  <si>
    <t>Herrick</t>
  </si>
  <si>
    <t>+1 9702908325</t>
  </si>
  <si>
    <t xml:space="preserve">600 lone tree circle </t>
  </si>
  <si>
    <t>PPW-80021D6A</t>
  </si>
  <si>
    <t>a4m0js</t>
  </si>
  <si>
    <t>+1 573 747 0190</t>
  </si>
  <si>
    <t>josh.c.smith@tntxtruck.com</t>
  </si>
  <si>
    <t>TAG TRUCK ENTERPRISES OF MISSOURI, LLC</t>
  </si>
  <si>
    <t>PSP-000298E7</t>
  </si>
  <si>
    <t>wmorgan@wwmach.com</t>
  </si>
  <si>
    <t>+1 303 994 3772</t>
  </si>
  <si>
    <t xml:space="preserve">2951 Chambers </t>
  </si>
  <si>
    <t>PPW-80022045</t>
  </si>
  <si>
    <t>a2h0bmg</t>
  </si>
  <si>
    <t>Brendon</t>
  </si>
  <si>
    <t>bgarcia@mctrux.com</t>
  </si>
  <si>
    <t>PSP-0002A4E2</t>
  </si>
  <si>
    <t>ed.hawley@whiteconstruction.com</t>
  </si>
  <si>
    <t>Ed</t>
  </si>
  <si>
    <t>+1 9893390264</t>
  </si>
  <si>
    <t xml:space="preserve">3900 White Avenue </t>
  </si>
  <si>
    <t>PPW-00007ED1</t>
  </si>
  <si>
    <t>altexas99</t>
  </si>
  <si>
    <t>+1 9569052198</t>
  </si>
  <si>
    <t>alvaro.rodriguez@exterran.com</t>
  </si>
  <si>
    <t xml:space="preserve">3083 S Hwy I-35 </t>
  </si>
  <si>
    <t>Cotulla</t>
  </si>
  <si>
    <t>PPT-0100A9CE</t>
  </si>
  <si>
    <t>mdevine</t>
  </si>
  <si>
    <t>DeVine</t>
  </si>
  <si>
    <t>+1 303 501 5876</t>
  </si>
  <si>
    <t>mdevine@ironwomancon.com</t>
  </si>
  <si>
    <t>12503 E EUCLID DR STE 220</t>
  </si>
  <si>
    <t>PPW-8002261F</t>
  </si>
  <si>
    <t>p_serrant@msn.com</t>
  </si>
  <si>
    <t>SERRANT</t>
  </si>
  <si>
    <t>Patricio</t>
  </si>
  <si>
    <t>+1 7203175710</t>
  </si>
  <si>
    <t>PEM RV SERVICES, LLC</t>
  </si>
  <si>
    <t>27136 E Arapahoe Pl</t>
  </si>
  <si>
    <t>PPW-80022788</t>
  </si>
  <si>
    <t>zachdti</t>
  </si>
  <si>
    <t>+1 7202714500</t>
  </si>
  <si>
    <t>Kenneth@dtitrucks.com</t>
  </si>
  <si>
    <t>DTI Trucks</t>
  </si>
  <si>
    <t>8080 Steele st</t>
  </si>
  <si>
    <t>27306::DTI TRUCKS</t>
  </si>
  <si>
    <t>PPW-80022917</t>
  </si>
  <si>
    <t>nacehuff</t>
  </si>
  <si>
    <t>Huff</t>
  </si>
  <si>
    <t>Nathaniel</t>
  </si>
  <si>
    <t>719-989-0819</t>
  </si>
  <si>
    <t>nace_00@hotmail.com</t>
  </si>
  <si>
    <t xml:space="preserve">25840 Hwy 69 </t>
  </si>
  <si>
    <t>PPT-011009F6</t>
  </si>
  <si>
    <t>info@inthelightforestry.com</t>
  </si>
  <si>
    <t>Behm</t>
  </si>
  <si>
    <t>In The Light Forestry, Inc</t>
  </si>
  <si>
    <t xml:space="preserve">8225 3r Rd </t>
  </si>
  <si>
    <t>Beulah</t>
  </si>
  <si>
    <t>46500::IN THE LIGHT FORESTRY</t>
  </si>
  <si>
    <t>PPW-80022879</t>
  </si>
  <si>
    <t>dpoling</t>
  </si>
  <si>
    <t>Poling</t>
  </si>
  <si>
    <t>DPOLING@REPUBLICSERVICES.COM</t>
  </si>
  <si>
    <t>18500 N. ALLIED WAY, STE. 100</t>
  </si>
  <si>
    <t>85054-3101</t>
  </si>
  <si>
    <t>PPW-8002287F</t>
  </si>
  <si>
    <t>Renewable</t>
  </si>
  <si>
    <t>PROD</t>
  </si>
  <si>
    <t>WMRE</t>
  </si>
  <si>
    <t>parts@zieglercat.com</t>
  </si>
  <si>
    <t>1021 MAIN STREET</t>
  </si>
  <si>
    <t>PPW-8000BDF9</t>
  </si>
  <si>
    <t>brandydpipkin</t>
  </si>
  <si>
    <t>Pipkin</t>
  </si>
  <si>
    <t>Brandy</t>
  </si>
  <si>
    <t>+1 9032351039</t>
  </si>
  <si>
    <t>903-235-1039</t>
  </si>
  <si>
    <t>bpipkin@mustangcompression.com</t>
  </si>
  <si>
    <t>Mustang Gas Compression</t>
  </si>
  <si>
    <t xml:space="preserve">2500 Woodbine Dr </t>
  </si>
  <si>
    <t xml:space="preserve">Kilgore </t>
  </si>
  <si>
    <t>62626::MUSTANG GAS COMPRESSION LTD</t>
  </si>
  <si>
    <t>PPT-10760483</t>
  </si>
  <si>
    <t>varelcai</t>
  </si>
  <si>
    <t xml:space="preserve"> Carlos</t>
  </si>
  <si>
    <t>i</t>
  </si>
  <si>
    <t>+1 3035004842</t>
  </si>
  <si>
    <t>(303) 500 4842</t>
  </si>
  <si>
    <t>Carlos.Varela@martinmarietta.com</t>
  </si>
  <si>
    <t>PPW-800229C8</t>
  </si>
  <si>
    <t>todd.carpenter@archrock.com</t>
  </si>
  <si>
    <t>+1 3253387651</t>
  </si>
  <si>
    <t xml:space="preserve">3204 E Greene ST </t>
  </si>
  <si>
    <t>PPW-80022BB7</t>
  </si>
  <si>
    <t>sgenereau@borderdemo-enviro.com</t>
  </si>
  <si>
    <t>Genereau</t>
  </si>
  <si>
    <t>+1 915-637-7514</t>
  </si>
  <si>
    <t>PPW-80022DA7</t>
  </si>
  <si>
    <t>jcasey3</t>
  </si>
  <si>
    <t>Judith</t>
  </si>
  <si>
    <t>jcasey3@bechtel.com</t>
  </si>
  <si>
    <t>Bechtel National, Inc. - Pueblo Depot</t>
  </si>
  <si>
    <t xml:space="preserve">1 JETWAY CT </t>
  </si>
  <si>
    <t>81001-4823</t>
  </si>
  <si>
    <t>06915::BECHTEL</t>
  </si>
  <si>
    <t>PPW-80022D79</t>
  </si>
  <si>
    <t>jbelt@truckpro.com</t>
  </si>
  <si>
    <t>BELT</t>
  </si>
  <si>
    <t>JAMIE</t>
  </si>
  <si>
    <t>JBELT@TRUCKPRO.COM</t>
  </si>
  <si>
    <t xml:space="preserve">237 22ND ST </t>
  </si>
  <si>
    <t>PPW-80022DB9</t>
  </si>
  <si>
    <t>Entact_kbohling</t>
  </si>
  <si>
    <t>bohling</t>
  </si>
  <si>
    <t>kris</t>
  </si>
  <si>
    <t>+1 3039618752</t>
  </si>
  <si>
    <t>kbohling@wagnerequipment.com</t>
  </si>
  <si>
    <t>2873 w hardies rd. suite 300</t>
  </si>
  <si>
    <t>gibsonia</t>
  </si>
  <si>
    <t>pa</t>
  </si>
  <si>
    <t>PPW-80022D1A</t>
  </si>
  <si>
    <t>brian.mallory@fracing.com</t>
  </si>
  <si>
    <t>Gordon</t>
  </si>
  <si>
    <t>Alamoparts@nextierofs.com</t>
  </si>
  <si>
    <t>NEXTIER COMPLETION SOLUTIONS</t>
  </si>
  <si>
    <t>00918::ALAMO PRESSURE PUMPING LLC</t>
  </si>
  <si>
    <t>PPW-00013556</t>
  </si>
  <si>
    <t>LaPlata</t>
  </si>
  <si>
    <t>+1 970 382 6419</t>
  </si>
  <si>
    <t>brandon.daniel@co.laplata.co.us</t>
  </si>
  <si>
    <t>Laplata County</t>
  </si>
  <si>
    <t>1365 S. Camino Del Rio</t>
  </si>
  <si>
    <t>53712::LA PLATA COUNTY</t>
  </si>
  <si>
    <t>PPW-80022EC0</t>
  </si>
  <si>
    <t>rundle1</t>
  </si>
  <si>
    <t>Rundle</t>
  </si>
  <si>
    <t>+1 970-835-3022</t>
  </si>
  <si>
    <t>rundlepoorboy@live.com</t>
  </si>
  <si>
    <t>Rundle Construction</t>
  </si>
  <si>
    <t>75836::RUNDLE CONSTRUCTION INC</t>
  </si>
  <si>
    <t>PPI-0004FA07</t>
  </si>
  <si>
    <t>jbowlson</t>
  </si>
  <si>
    <t>Bowlson</t>
  </si>
  <si>
    <t>Jamore</t>
  </si>
  <si>
    <t>jbowlson@wm.com</t>
  </si>
  <si>
    <t>PPT-10760E4C</t>
  </si>
  <si>
    <t>andrea.fitch@iea.net</t>
  </si>
  <si>
    <t>Fitch</t>
  </si>
  <si>
    <t>Andrea</t>
  </si>
  <si>
    <t>PPW-00000E85</t>
  </si>
  <si>
    <t>txweaver</t>
  </si>
  <si>
    <t>+1 2312182952</t>
  </si>
  <si>
    <t>231-218-2952</t>
  </si>
  <si>
    <t>tweaver@ngcsi.com</t>
  </si>
  <si>
    <t>PPT-0100099D</t>
  </si>
  <si>
    <t>troy.shelinbarger@archrock.com</t>
  </si>
  <si>
    <t>shelinbarger</t>
  </si>
  <si>
    <t>+1 3076773136</t>
  </si>
  <si>
    <t xml:space="preserve">1703 cameron road </t>
  </si>
  <si>
    <t>PPW-80023126</t>
  </si>
  <si>
    <t>Angelina50</t>
  </si>
  <si>
    <t>Shelby</t>
  </si>
  <si>
    <t>+1 5054193241</t>
  </si>
  <si>
    <t>rshelby@hilcorp.com</t>
  </si>
  <si>
    <t>HILCORP ENERGY COMPANY</t>
  </si>
  <si>
    <t>382 RD 3100</t>
  </si>
  <si>
    <t>41561::HILCORP SAN JUAN LP C/O HEC</t>
  </si>
  <si>
    <t>PPW-80023096</t>
  </si>
  <si>
    <t>tcastaneda@ciconstructors.com</t>
  </si>
  <si>
    <t>+1 575-302-1206</t>
  </si>
  <si>
    <t>tmadrid@ciconstructors.com</t>
  </si>
  <si>
    <t>3003 S Boyd Dr</t>
  </si>
  <si>
    <t>PPW-80023299</t>
  </si>
  <si>
    <t>kevin.luce@whiteconstruction.com</t>
  </si>
  <si>
    <t>Luce</t>
  </si>
  <si>
    <t>+1 8122644591</t>
  </si>
  <si>
    <t xml:space="preserve">3900 east white ave </t>
  </si>
  <si>
    <t>LincolnClinton</t>
  </si>
  <si>
    <t>PPW-0000EBC8</t>
  </si>
  <si>
    <t>metzler</t>
  </si>
  <si>
    <t>METZLER</t>
  </si>
  <si>
    <t>+1 717 437 3347</t>
  </si>
  <si>
    <t>logan.metzler@metzlerfp.com</t>
  </si>
  <si>
    <t>METZLER FOREST PRODUCTS</t>
  </si>
  <si>
    <t>26 TIMBER LANE</t>
  </si>
  <si>
    <t>REEDSVILLE</t>
  </si>
  <si>
    <t>PENNSYLVANIA</t>
  </si>
  <si>
    <t>PIP-10698680</t>
  </si>
  <si>
    <t>b1g2bb</t>
  </si>
  <si>
    <t>+1 412 535 3809</t>
  </si>
  <si>
    <t>brent.bradshaw@carmeusena.com</t>
  </si>
  <si>
    <t>CARMEUSE LIME &amp; STONE</t>
  </si>
  <si>
    <t>PIP-10917213</t>
  </si>
  <si>
    <t>byron@eandbconstructionservices.com</t>
  </si>
  <si>
    <t>E&amp;B construction</t>
  </si>
  <si>
    <t xml:space="preserve">12104 hannibal st </t>
  </si>
  <si>
    <t>PPW-80023509</t>
  </si>
  <si>
    <t>solartest</t>
  </si>
  <si>
    <t>Wallpe</t>
  </si>
  <si>
    <t xml:space="preserve">Cindy  </t>
  </si>
  <si>
    <t>+1 317 860 4402</t>
  </si>
  <si>
    <t>cindywallpe@macallister.com</t>
  </si>
  <si>
    <t>CRIDER &amp; CRIDER</t>
  </si>
  <si>
    <t>P. O . Box 7</t>
  </si>
  <si>
    <t>petersburg</t>
  </si>
  <si>
    <t>PPI-0002FF0B</t>
  </si>
  <si>
    <t>cliff321</t>
  </si>
  <si>
    <t>paris</t>
  </si>
  <si>
    <t>brian</t>
  </si>
  <si>
    <t>+1 3072998170</t>
  </si>
  <si>
    <t>brian.paris@navenergy.com</t>
  </si>
  <si>
    <t>NTEC</t>
  </si>
  <si>
    <t>637 Antelope coal mine road</t>
  </si>
  <si>
    <t>douglas</t>
  </si>
  <si>
    <t>PPW-8000A46F</t>
  </si>
  <si>
    <t>carsondavis</t>
  </si>
  <si>
    <t>Carson</t>
  </si>
  <si>
    <t>+1 3155247099</t>
  </si>
  <si>
    <t>carson.davis@dolomitegroup.com</t>
  </si>
  <si>
    <t>1200 Atlantic Ave</t>
  </si>
  <si>
    <t>Walworth</t>
  </si>
  <si>
    <t>PPW-000190FB</t>
  </si>
  <si>
    <t>rangeer12</t>
  </si>
  <si>
    <t>RANGEL</t>
  </si>
  <si>
    <t>ERIK</t>
  </si>
  <si>
    <t>+1 8642437413</t>
  </si>
  <si>
    <t>ERANGEL@REPUBLICSERVICES.COM</t>
  </si>
  <si>
    <t>868 WILDCAT ROAD</t>
  </si>
  <si>
    <t>ENOREE</t>
  </si>
  <si>
    <t>SC</t>
  </si>
  <si>
    <t>PPW-8001E936</t>
  </si>
  <si>
    <t>swmiller</t>
  </si>
  <si>
    <t>swmiller@sundt.com</t>
  </si>
  <si>
    <t>PPW-8002395C</t>
  </si>
  <si>
    <t>vdussaud</t>
  </si>
  <si>
    <t>dussaud</t>
  </si>
  <si>
    <t>vincent</t>
  </si>
  <si>
    <t>+336 73 89 78 76</t>
  </si>
  <si>
    <t>vincent.dussaud@phxslag.com</t>
  </si>
  <si>
    <t>Phoenix Services Global</t>
  </si>
  <si>
    <t>BP 10159SITE ARCELORMITTAL</t>
  </si>
  <si>
    <t>FOS SUR MER</t>
  </si>
  <si>
    <t>FR</t>
  </si>
  <si>
    <t>PPT-10731CDD</t>
  </si>
  <si>
    <t>kenneth.canard@ieaconstructors.com</t>
  </si>
  <si>
    <t>Canard</t>
  </si>
  <si>
    <t>+1 8706150516</t>
  </si>
  <si>
    <t>PPW-8001A5ED</t>
  </si>
  <si>
    <t>nicholas.palacio@archrock.com</t>
  </si>
  <si>
    <t>palacio</t>
  </si>
  <si>
    <t>nicholas</t>
  </si>
  <si>
    <t>+1 4325597785</t>
  </si>
  <si>
    <t>9704 w INTERSTATE 20</t>
  </si>
  <si>
    <t>PPW-800212EF</t>
  </si>
  <si>
    <t>mscibrian</t>
  </si>
  <si>
    <t>Jaunico</t>
  </si>
  <si>
    <t>+1 5052920108</t>
  </si>
  <si>
    <t>brian@msconstructors.com</t>
  </si>
  <si>
    <t>3601 Pan American NE #111</t>
  </si>
  <si>
    <t>PPW-80023A05</t>
  </si>
  <si>
    <t>slabat</t>
  </si>
  <si>
    <t>Labat</t>
  </si>
  <si>
    <t>+1 9858707138</t>
  </si>
  <si>
    <t>985-870-7138</t>
  </si>
  <si>
    <t>labats@vmcmail.com</t>
  </si>
  <si>
    <t>2400 Veterans Blvd Suite 105</t>
  </si>
  <si>
    <t>Kenner</t>
  </si>
  <si>
    <t>La</t>
  </si>
  <si>
    <t>PPW-8001E5B4</t>
  </si>
  <si>
    <t>agalindo@hilcorp.com</t>
  </si>
  <si>
    <t>Galindo</t>
  </si>
  <si>
    <t>+1 5052154778</t>
  </si>
  <si>
    <t xml:space="preserve">382 Rd 3100 </t>
  </si>
  <si>
    <t>PPW-80023D46</t>
  </si>
  <si>
    <t>nateunvalcustuser</t>
  </si>
  <si>
    <t>Harrison</t>
  </si>
  <si>
    <t>+1 309 648 5555</t>
  </si>
  <si>
    <t>gardnnp@cat.com</t>
  </si>
  <si>
    <t>CATERPILLAR INC.</t>
  </si>
  <si>
    <t>PPT-1073A536</t>
  </si>
  <si>
    <t>e250prdinv</t>
  </si>
  <si>
    <t>hodder_mike@wagnerequipment.com</t>
  </si>
  <si>
    <t>Wagner Equipment</t>
  </si>
  <si>
    <t xml:space="preserve">18000 Smith Rd </t>
  </si>
  <si>
    <t>PPW-80023FB2</t>
  </si>
  <si>
    <t>flshop2</t>
  </si>
  <si>
    <t>Warner</t>
  </si>
  <si>
    <t>+1 970 212 6589</t>
  </si>
  <si>
    <t>jdwarner2003@gmail.com</t>
  </si>
  <si>
    <t>PO BOX 5829</t>
  </si>
  <si>
    <t>SIOUX FALLS</t>
  </si>
  <si>
    <t>57117-5829</t>
  </si>
  <si>
    <t>PPW-80023FE2</t>
  </si>
  <si>
    <t>CAT®  Inspect,My.Cat.com,MyWagnerCat.com,Parts.Cat.com + Includes SIS Parts Books,SIS2.0 Web - Service Information</t>
  </si>
  <si>
    <t>jacob.roach@usacompression.com</t>
  </si>
  <si>
    <t>Roach</t>
  </si>
  <si>
    <t>+1 4322414848</t>
  </si>
  <si>
    <t>Jacob.roach@usacompression.com</t>
  </si>
  <si>
    <t>2100 South Radio Road</t>
  </si>
  <si>
    <t>El Reno</t>
  </si>
  <si>
    <t>PPW-0001E406</t>
  </si>
  <si>
    <t>breck0772</t>
  </si>
  <si>
    <t xml:space="preserve">Johnson </t>
  </si>
  <si>
    <t>Breck</t>
  </si>
  <si>
    <t>+1 970-618-2489</t>
  </si>
  <si>
    <t>sgellc@skybeam.com</t>
  </si>
  <si>
    <t xml:space="preserve">Sacred Ground Excavation LLC </t>
  </si>
  <si>
    <t>PPW-0001E421</t>
  </si>
  <si>
    <t>e250kww</t>
  </si>
  <si>
    <t>Keegan</t>
  </si>
  <si>
    <t>Waters_Keegan@wagnerequipment.com</t>
  </si>
  <si>
    <t>PSP-0002BBC9</t>
  </si>
  <si>
    <t>CAT®  Inspect,Manage PCC Invoice Access,My.Cat.com,MyWagnerCat.com,Parts.Cat.com + Includes SIS Parts Books,SIS2.0 Web - Service Information,SOS Services Web,Vision Link</t>
  </si>
  <si>
    <t>h190ltc_customer</t>
  </si>
  <si>
    <t>+1 858 674 7084</t>
  </si>
  <si>
    <t>lchau@hawthornecat.com</t>
  </si>
  <si>
    <t>MTX SERVICES</t>
  </si>
  <si>
    <t>P.O. BOX 78</t>
  </si>
  <si>
    <t>HONOLULU</t>
  </si>
  <si>
    <t>HAWAII</t>
  </si>
  <si>
    <t>PPT-107634E6</t>
  </si>
  <si>
    <t>bmathews@rdlec.org</t>
  </si>
  <si>
    <t>Mathews</t>
  </si>
  <si>
    <t>+1 5757037025</t>
  </si>
  <si>
    <t>RDL Excavation &amp; Construction</t>
  </si>
  <si>
    <t>PO BOX 149</t>
  </si>
  <si>
    <t>Loving</t>
  </si>
  <si>
    <t>72659::RDL EXCAVATION &amp; CONST</t>
  </si>
  <si>
    <t>PPW-0001E5C4</t>
  </si>
  <si>
    <t>christopher.wurmnest@whiteconstruction.com</t>
  </si>
  <si>
    <t>Wurmnest</t>
  </si>
  <si>
    <t>+1 2176490801</t>
  </si>
  <si>
    <t>PPW-80023D0A</t>
  </si>
  <si>
    <t>quickr</t>
  </si>
  <si>
    <t>Quick</t>
  </si>
  <si>
    <t>Rachel</t>
  </si>
  <si>
    <t>+1 815 999 2146</t>
  </si>
  <si>
    <t>unwantedme123@yahoo.com</t>
  </si>
  <si>
    <t>BRACKENBOX INC.</t>
  </si>
  <si>
    <t>test 553 lynn rd</t>
  </si>
  <si>
    <t>Lombard</t>
  </si>
  <si>
    <t>PPW-00011C0A</t>
  </si>
  <si>
    <t>artlucero</t>
  </si>
  <si>
    <t>+1 9155494205</t>
  </si>
  <si>
    <t>alucero@jordanfosterconstruction.com</t>
  </si>
  <si>
    <t>7700 CF Jordan Dr</t>
  </si>
  <si>
    <t>PPW-0001E721</t>
  </si>
  <si>
    <t>larimer</t>
  </si>
  <si>
    <t>Goler</t>
  </si>
  <si>
    <t>fleet-parts-room@co.larimer.co.us</t>
  </si>
  <si>
    <t>614 E. VINE ST.</t>
  </si>
  <si>
    <t>FT. COLLINS</t>
  </si>
  <si>
    <t>PPT-107386CB</t>
  </si>
  <si>
    <t>TwinEnviro</t>
  </si>
  <si>
    <t>McCune</t>
  </si>
  <si>
    <t>+1 9708796985</t>
  </si>
  <si>
    <t>kmccune@apexwasteco.com</t>
  </si>
  <si>
    <t>Twin Landfill</t>
  </si>
  <si>
    <t xml:space="preserve">20650 Rcr 56 205 </t>
  </si>
  <si>
    <t>80487-9408</t>
  </si>
  <si>
    <t>We have Several Cat machines</t>
  </si>
  <si>
    <t>89690::TWIN LANDFILL CORP</t>
  </si>
  <si>
    <t>PPT-011011D7</t>
  </si>
  <si>
    <t>marcus.martinez@feinm.com</t>
  </si>
  <si>
    <t>MARCUS</t>
  </si>
  <si>
    <t>+1 5059753974</t>
  </si>
  <si>
    <t>MARCUS.MARTINEZ@FEINM.COM</t>
  </si>
  <si>
    <t>2425 Jefferson St NE</t>
  </si>
  <si>
    <t>34972::FRANKLINS EARTHMOVING INC,66851::PWB RENTAL LLC,99438::YELLOW IRON LLC</t>
  </si>
  <si>
    <t>PPW-0001EB99</t>
  </si>
  <si>
    <t>office@prtrucks.com</t>
  </si>
  <si>
    <t>PPW-0001EB51</t>
  </si>
  <si>
    <t>biggsmp</t>
  </si>
  <si>
    <t>+1 309 266 4238</t>
  </si>
  <si>
    <t>+1 618 978 5708</t>
  </si>
  <si>
    <t>Biggs_Matthew_P@cat.com</t>
  </si>
  <si>
    <t>PPS-0008E824</t>
  </si>
  <si>
    <t>+1 724-809-6221</t>
  </si>
  <si>
    <t>PPW-0001EC07</t>
  </si>
  <si>
    <t>pfporter</t>
  </si>
  <si>
    <t>Porter</t>
  </si>
  <si>
    <t>+1 585-507-9919</t>
  </si>
  <si>
    <t>pporter@entact.com</t>
  </si>
  <si>
    <t>PPW-0001EBDE</t>
  </si>
  <si>
    <t>Grooms</t>
  </si>
  <si>
    <t xml:space="preserve">Wagner Equipment Company </t>
  </si>
  <si>
    <t>PPW-0001EB7A</t>
  </si>
  <si>
    <t>entact_klippstein</t>
  </si>
  <si>
    <t>Klippstein</t>
  </si>
  <si>
    <t>Killian</t>
  </si>
  <si>
    <t>+1 908-343-1118</t>
  </si>
  <si>
    <t>kklippstein@entact.com</t>
  </si>
  <si>
    <t>PPW-0001EBCF</t>
  </si>
  <si>
    <t>mwalters2</t>
  </si>
  <si>
    <t>Walters</t>
  </si>
  <si>
    <t>michael.walters@pennsysupply.com</t>
  </si>
  <si>
    <t>PENNSY SUPPLY INC</t>
  </si>
  <si>
    <t>PSP-0002C090</t>
  </si>
  <si>
    <t>dfpengland</t>
  </si>
  <si>
    <t>England</t>
  </si>
  <si>
    <t xml:space="preserve">Bruce </t>
  </si>
  <si>
    <t>505.916.6743</t>
  </si>
  <si>
    <t>brucedfp@yahoo.com</t>
  </si>
  <si>
    <t>DESERT FOX LLC</t>
  </si>
  <si>
    <t>PO Box 1499</t>
  </si>
  <si>
    <t xml:space="preserve">Peralta </t>
  </si>
  <si>
    <t>26705::DESERT FOX LLC</t>
  </si>
  <si>
    <t>PPW-0001EB1F</t>
  </si>
  <si>
    <t>EmoreInc</t>
  </si>
  <si>
    <t>Emore</t>
  </si>
  <si>
    <t xml:space="preserve">Lindsay </t>
  </si>
  <si>
    <t>+1 9703686299</t>
  </si>
  <si>
    <t>emoreinc@gmail.com</t>
  </si>
  <si>
    <t>Emore Inc.</t>
  </si>
  <si>
    <t>PO Box 24513</t>
  </si>
  <si>
    <t>30102::EMORE INC</t>
  </si>
  <si>
    <t>PPW-0001EB68</t>
  </si>
  <si>
    <t>cmecham1</t>
  </si>
  <si>
    <t>Mecham</t>
  </si>
  <si>
    <t xml:space="preserve">Casey </t>
  </si>
  <si>
    <t>+1 775 401 1754</t>
  </si>
  <si>
    <t>cmecham@nadinc.com</t>
  </si>
  <si>
    <t>N.A. DEGERSTROM INC.</t>
  </si>
  <si>
    <t>3303 N. SULLIVAN RD</t>
  </si>
  <si>
    <t>SPOKANE</t>
  </si>
  <si>
    <t>WASHINGTON</t>
  </si>
  <si>
    <t>PPW-80023B12</t>
  </si>
  <si>
    <t>b01cmar17</t>
  </si>
  <si>
    <t>MartinMarietta17</t>
  </si>
  <si>
    <t>Cust</t>
  </si>
  <si>
    <t>Greene</t>
  </si>
  <si>
    <t>+1 717 472 0773</t>
  </si>
  <si>
    <t>Corey.greene@martinmarietta.com</t>
  </si>
  <si>
    <t>CARTER MACHINERY COMPANY, INC.</t>
  </si>
  <si>
    <t>PSP-0002C1DC</t>
  </si>
  <si>
    <t>tanyamitchell</t>
  </si>
  <si>
    <t>Tanya</t>
  </si>
  <si>
    <t>+1 2507858511</t>
  </si>
  <si>
    <t>tmitchell@compassnrg.com</t>
  </si>
  <si>
    <t>COMPASS COMPRESSION SERVICES LTD</t>
  </si>
  <si>
    <t>1537 9TH AVENUE SE</t>
  </si>
  <si>
    <t>CALGARY</t>
  </si>
  <si>
    <t>T2G 5N4</t>
  </si>
  <si>
    <t>PPT-0110146F</t>
  </si>
  <si>
    <t>croell256</t>
  </si>
  <si>
    <t>Fleming</t>
  </si>
  <si>
    <t>+1 8016567217</t>
  </si>
  <si>
    <t>mark.fleming@croell.com</t>
  </si>
  <si>
    <t>On-Highway Truck,Paving &amp; Compaction</t>
  </si>
  <si>
    <t>Croell Redi-Mix</t>
  </si>
  <si>
    <t>PO BOX 1352</t>
  </si>
  <si>
    <t>SUNDANCE</t>
  </si>
  <si>
    <t>82729-1352</t>
  </si>
  <si>
    <t>PPI-00065ECD</t>
  </si>
  <si>
    <t>jpreed@ksilp.com</t>
  </si>
  <si>
    <t>+1 7015096082</t>
  </si>
  <si>
    <t>cjhowell@ksilp.com</t>
  </si>
  <si>
    <t>KS INDUSTRIES LLC</t>
  </si>
  <si>
    <t>6205 DISTRICT BLVD.</t>
  </si>
  <si>
    <t>BAKERSFIELD</t>
  </si>
  <si>
    <t>50629::KS INDUSTRIES LLC</t>
  </si>
  <si>
    <t>PPW-0001F2C9</t>
  </si>
  <si>
    <t>bkqualley</t>
  </si>
  <si>
    <t>qualley</t>
  </si>
  <si>
    <t>brad</t>
  </si>
  <si>
    <t>+1 218 244 3437</t>
  </si>
  <si>
    <t>g.pikus@wagnerconstructioninc.com</t>
  </si>
  <si>
    <t>WAGNER CONSTRUCTION, INC.</t>
  </si>
  <si>
    <t>3151 HWY. 53</t>
  </si>
  <si>
    <t>International Falls</t>
  </si>
  <si>
    <t>PPI-0006C057</t>
  </si>
  <si>
    <t>david.martinez</t>
  </si>
  <si>
    <t>+1 785-656-9690</t>
  </si>
  <si>
    <t>david.martinez@apac.com</t>
  </si>
  <si>
    <t>PPW-0001F679</t>
  </si>
  <si>
    <t>yetrea</t>
  </si>
  <si>
    <t>Yetre</t>
  </si>
  <si>
    <t>Ashish</t>
  </si>
  <si>
    <t>+91 87934 24894</t>
  </si>
  <si>
    <t>Yetre_Ashish@cat.com</t>
  </si>
  <si>
    <t>Perficient Inc</t>
  </si>
  <si>
    <t>PSP-00010EA3</t>
  </si>
  <si>
    <t>will@vandergriffcontractors.com</t>
  </si>
  <si>
    <t>Vandergriff</t>
  </si>
  <si>
    <t>+1 719-465-4655</t>
  </si>
  <si>
    <t>Vandergriff Contractors Inc</t>
  </si>
  <si>
    <t>92881::VANDERGRIFF CONTRACTORS INC</t>
  </si>
  <si>
    <t>PPW-0001F72C</t>
  </si>
  <si>
    <t>zunigano</t>
  </si>
  <si>
    <t>ZUNIGA</t>
  </si>
  <si>
    <t>Angel</t>
  </si>
  <si>
    <t>+1 7204569961</t>
  </si>
  <si>
    <t>Angel.Zuniga@martinmarietta.com</t>
  </si>
  <si>
    <t>PPW-0001F704</t>
  </si>
  <si>
    <t>zach@vandergriffcontractors.com</t>
  </si>
  <si>
    <t xml:space="preserve">Vandergriff </t>
  </si>
  <si>
    <t>29415 CALHAN PL.</t>
  </si>
  <si>
    <t>Calhan</t>
  </si>
  <si>
    <t>80808-9533</t>
  </si>
  <si>
    <t>PPW-0001F783</t>
  </si>
  <si>
    <t>cdillon@fisher</t>
  </si>
  <si>
    <t>cdillon@fisherind.com</t>
  </si>
  <si>
    <t>FISHER SAND &amp; GRAVEL</t>
  </si>
  <si>
    <t>North Dakota</t>
  </si>
  <si>
    <t>PPW-0001F9B2</t>
  </si>
  <si>
    <t>dpittsucl</t>
  </si>
  <si>
    <t>+1 864-479-1871</t>
  </si>
  <si>
    <t>DPitts@republicservices.com</t>
  </si>
  <si>
    <t>PPW-0001FC75</t>
  </si>
  <si>
    <t>chinob2b</t>
  </si>
  <si>
    <t>Chino</t>
  </si>
  <si>
    <t>+1 1234567890</t>
  </si>
  <si>
    <t>fmib2b@psip.com</t>
  </si>
  <si>
    <t xml:space="preserve">none </t>
  </si>
  <si>
    <t>PPW-0001FC81</t>
  </si>
  <si>
    <t>climaxb2b</t>
  </si>
  <si>
    <t>PPW-0001FC84</t>
  </si>
  <si>
    <t>tyroneb2b</t>
  </si>
  <si>
    <t>68565::FREEPORT-MCMORAN TYRONE MINI NG LLC</t>
  </si>
  <si>
    <t>PPW-0001FC83</t>
  </si>
  <si>
    <t>fwhite</t>
  </si>
  <si>
    <t>+1 541-969-8056</t>
  </si>
  <si>
    <t>fred.white@na.crh.com</t>
  </si>
  <si>
    <t>PPW-0001FA51</t>
  </si>
  <si>
    <t>wharris4</t>
  </si>
  <si>
    <t>+1 5182482809</t>
  </si>
  <si>
    <t>518-248-2809</t>
  </si>
  <si>
    <t>warren.harris@finchpaper.com</t>
  </si>
  <si>
    <t>424 Peters Road</t>
  </si>
  <si>
    <t>Gansevoort</t>
  </si>
  <si>
    <t>PPT-10768B34</t>
  </si>
  <si>
    <t>a2j2amb</t>
  </si>
  <si>
    <t>Bingham</t>
  </si>
  <si>
    <t>abingham@jgpete.com</t>
  </si>
  <si>
    <t>PSP-00026F12</t>
  </si>
  <si>
    <t>tduchen</t>
  </si>
  <si>
    <t>DUCHEN</t>
  </si>
  <si>
    <t>TERRY</t>
  </si>
  <si>
    <t>+1 250 734 4405</t>
  </si>
  <si>
    <t>terry.duchen@lafarge-na.com</t>
  </si>
  <si>
    <t>LAFARGE - HOLCIM GLOBAL UCID</t>
  </si>
  <si>
    <t>BOX 40</t>
  </si>
  <si>
    <t>NANAIMO</t>
  </si>
  <si>
    <t>BC</t>
  </si>
  <si>
    <t>V9R 5K4</t>
  </si>
  <si>
    <t>PPI-00001B81</t>
  </si>
  <si>
    <t>sjh_54764</t>
  </si>
  <si>
    <t>Hultgren</t>
  </si>
  <si>
    <t>+1 6123283760</t>
  </si>
  <si>
    <t>612-328-3760</t>
  </si>
  <si>
    <t>steven.hultgren@aggregate-us.com</t>
  </si>
  <si>
    <t>14145 Northdale Blvd</t>
  </si>
  <si>
    <t>Mn</t>
  </si>
  <si>
    <t>PPT-011027FB</t>
  </si>
  <si>
    <t>johnboyt</t>
  </si>
  <si>
    <t>Boyt</t>
  </si>
  <si>
    <t>+1 773-569-1222</t>
  </si>
  <si>
    <t>john.boyt@holcim.com</t>
  </si>
  <si>
    <t>60631-3512</t>
  </si>
  <si>
    <t>19885q::HOLCIM MORRISON QUARRY</t>
  </si>
  <si>
    <t>PPW-8001DEA3</t>
  </si>
  <si>
    <t>andrew.harmer@aggregate-us.com</t>
  </si>
  <si>
    <t>Harmer</t>
  </si>
  <si>
    <t>+1 507 298 1082</t>
  </si>
  <si>
    <t xml:space="preserve">16251 biscayne ave </t>
  </si>
  <si>
    <t>PPW-00012ACA</t>
  </si>
  <si>
    <t>tomfellows</t>
  </si>
  <si>
    <t>Fellows</t>
  </si>
  <si>
    <t>+1 5757408775</t>
  </si>
  <si>
    <t>tom@smithco.cc</t>
  </si>
  <si>
    <t>BOX 2</t>
  </si>
  <si>
    <t>PPW-00020036</t>
  </si>
  <si>
    <t>CAT®  Inspect,My.Cat.com,MyWagnerCat.com,Parts.Cat.com + Includes SIS Parts Books,SIS2.0 Web - Service Information,SOS Services Web,Vision Link</t>
  </si>
  <si>
    <t>nick.smith@usacompression.com</t>
  </si>
  <si>
    <t>+1 9702901334</t>
  </si>
  <si>
    <t>PPW-0002022D</t>
  </si>
  <si>
    <t>rkennedy</t>
  </si>
  <si>
    <t>+1 303-710-6656</t>
  </si>
  <si>
    <t>Kennedy_Roger@wagnerequipment.com</t>
  </si>
  <si>
    <t>Wagner Equipment Co</t>
  </si>
  <si>
    <t>PPW-0002019B</t>
  </si>
  <si>
    <t>btiedemann</t>
  </si>
  <si>
    <t>Tiedemann</t>
  </si>
  <si>
    <t>+1 780 814 4124</t>
  </si>
  <si>
    <t>btiedemann@airdrilling.com</t>
  </si>
  <si>
    <t>AIR DRILLING ASSOCIATES</t>
  </si>
  <si>
    <t>112 ROAD 2929</t>
  </si>
  <si>
    <t>AZTEC</t>
  </si>
  <si>
    <t>PPW-0002012F</t>
  </si>
  <si>
    <t>a5w2dj</t>
  </si>
  <si>
    <t>jackson</t>
  </si>
  <si>
    <t>donnie</t>
  </si>
  <si>
    <t>jacksond3@rushenterprises.com</t>
  </si>
  <si>
    <t>PSP-0002D525</t>
  </si>
  <si>
    <t>mdiesel1</t>
  </si>
  <si>
    <t>Diesel</t>
  </si>
  <si>
    <t>Marini</t>
  </si>
  <si>
    <t>+1 3032885361</t>
  </si>
  <si>
    <t>krise@mditrucks.com</t>
  </si>
  <si>
    <t>Marini Diesel Inc.</t>
  </si>
  <si>
    <t>7130 DAHLIA</t>
  </si>
  <si>
    <t>58179::MARINI DIESEL MACHINE SHOP</t>
  </si>
  <si>
    <t>PPT-40007CBF</t>
  </si>
  <si>
    <t>brady.nelson@lafargeholcim.com</t>
  </si>
  <si>
    <t>Brady</t>
  </si>
  <si>
    <t>PPW-8001A647</t>
  </si>
  <si>
    <t>dbevington</t>
  </si>
  <si>
    <t>Bevington</t>
  </si>
  <si>
    <t>+1 4108473446</t>
  </si>
  <si>
    <t xml:space="preserve">Dave.Bevington@babcockinternational.com </t>
  </si>
  <si>
    <t>General Construction,Industrial Manufacturing</t>
  </si>
  <si>
    <t>1954 GREENSPRING DRIVE</t>
  </si>
  <si>
    <t>SUITE 480</t>
  </si>
  <si>
    <t>TIMONIUM</t>
  </si>
  <si>
    <t>ON</t>
  </si>
  <si>
    <t>M5W 5K4</t>
  </si>
  <si>
    <t>PPT-01003EB2</t>
  </si>
  <si>
    <t>a81jcb1</t>
  </si>
  <si>
    <t>Brittain</t>
  </si>
  <si>
    <t>Carmen</t>
  </si>
  <si>
    <t>carmen.brittain@tntxtruck.com</t>
  </si>
  <si>
    <t>CORLEY-WETSEL TRUCKS, INC.</t>
  </si>
  <si>
    <t>PSP-00027A49</t>
  </si>
  <si>
    <t>topgear815</t>
  </si>
  <si>
    <t>erangel@republicservices.com</t>
  </si>
  <si>
    <t>South Carolina</t>
  </si>
  <si>
    <t>PPW-000201E2</t>
  </si>
  <si>
    <t>daniel.googin@archrock.com</t>
  </si>
  <si>
    <t>Googin</t>
  </si>
  <si>
    <t>+1 970 290 9390</t>
  </si>
  <si>
    <t xml:space="preserve">535 Lonetree Cir </t>
  </si>
  <si>
    <t>PPW-0002063E</t>
  </si>
  <si>
    <t>jtburke1</t>
  </si>
  <si>
    <t>jon.burke@aggregate-us.com</t>
  </si>
  <si>
    <t>GRAFENAUWEG 10</t>
  </si>
  <si>
    <t>ZURICH</t>
  </si>
  <si>
    <t>AARGAU</t>
  </si>
  <si>
    <t>PPW-0001C3C2</t>
  </si>
  <si>
    <t>dhoman32208</t>
  </si>
  <si>
    <t>Homan</t>
  </si>
  <si>
    <t>+1 5759642915</t>
  </si>
  <si>
    <t>tri-tonservices@hotmail.com</t>
  </si>
  <si>
    <t>Tri-Ton Services LLC</t>
  </si>
  <si>
    <t>3209 N Dal Paso St Ste B</t>
  </si>
  <si>
    <t>89112::TRITON SERVICES LLC</t>
  </si>
  <si>
    <t>PPW-0002069A</t>
  </si>
  <si>
    <t>jeffrey.carter@pjkeating.com</t>
  </si>
  <si>
    <t>carter</t>
  </si>
  <si>
    <t>+1 5087687931</t>
  </si>
  <si>
    <t xml:space="preserve">998 resevior rd </t>
  </si>
  <si>
    <t>Lunenburg</t>
  </si>
  <si>
    <t>MA</t>
  </si>
  <si>
    <t>01462</t>
  </si>
  <si>
    <t>PPW-0001E05D</t>
  </si>
  <si>
    <t>mckinneyj@vmcmail.com</t>
  </si>
  <si>
    <t>McKinney</t>
  </si>
  <si>
    <t>+1 423-322-4516</t>
  </si>
  <si>
    <t>4700 Shallowford Road</t>
  </si>
  <si>
    <t>Chattanooga</t>
  </si>
  <si>
    <t>TN</t>
  </si>
  <si>
    <t>PPW-00020701</t>
  </si>
  <si>
    <t>shunmv</t>
  </si>
  <si>
    <t>Sundaram</t>
  </si>
  <si>
    <t>Vallivel</t>
  </si>
  <si>
    <t>+1 312 319 3099</t>
  </si>
  <si>
    <t>+1 401 441 4397</t>
  </si>
  <si>
    <t>Sundaram_Vallivel@cat.com</t>
  </si>
  <si>
    <t>PSP-0000504C</t>
  </si>
  <si>
    <t>marcus.trahan@usacompression.com</t>
  </si>
  <si>
    <t>Trahan</t>
  </si>
  <si>
    <t>+1 4322388248</t>
  </si>
  <si>
    <t xml:space="preserve">3217 W CR-130 </t>
  </si>
  <si>
    <t>PPW-800230BF</t>
  </si>
  <si>
    <t>cordmerrill@savageservices.com</t>
  </si>
  <si>
    <t>Merrill</t>
  </si>
  <si>
    <t>Cord</t>
  </si>
  <si>
    <t>+1 3037317431</t>
  </si>
  <si>
    <t>1246 US Highway 169</t>
  </si>
  <si>
    <t>Coffeyville</t>
  </si>
  <si>
    <t>PPW-8002006A</t>
  </si>
  <si>
    <t>e130cra</t>
  </si>
  <si>
    <t>Applebury</t>
  </si>
  <si>
    <t>CRApplebury@foleyeq.com</t>
  </si>
  <si>
    <t>FOLEY EQUIPMENT</t>
  </si>
  <si>
    <t>PIP-10976569</t>
  </si>
  <si>
    <t>PineCliffRanch</t>
  </si>
  <si>
    <t>Trace</t>
  </si>
  <si>
    <t>+1 7193717602</t>
  </si>
  <si>
    <t>ranchmanager@pinecliffranch.org</t>
  </si>
  <si>
    <t>PINE CLIFF RANCH</t>
  </si>
  <si>
    <t>5789 West Pine Cliff Avenue</t>
  </si>
  <si>
    <t>69844::PINE CLIFF RANCH</t>
  </si>
  <si>
    <t>PPW-00020A8A</t>
  </si>
  <si>
    <t>crede@wagnerequipment.com</t>
  </si>
  <si>
    <t>Rede</t>
  </si>
  <si>
    <t xml:space="preserve">Carlos </t>
  </si>
  <si>
    <t>+1 505-270-3030</t>
  </si>
  <si>
    <t>Wagner Equipment Co.</t>
  </si>
  <si>
    <t>PPW-00020C07</t>
  </si>
  <si>
    <t>fmedina22</t>
  </si>
  <si>
    <t xml:space="preserve">Frank </t>
  </si>
  <si>
    <t>+1 916 346 1274</t>
  </si>
  <si>
    <t>frank.medina@Kiewit.com</t>
  </si>
  <si>
    <t>96 Solano Ave</t>
  </si>
  <si>
    <t>Vallejo</t>
  </si>
  <si>
    <t>PPW-00020AC4</t>
  </si>
  <si>
    <t>clantz18</t>
  </si>
  <si>
    <t>Lantz</t>
  </si>
  <si>
    <t>+1 304-299-9083</t>
  </si>
  <si>
    <t>chris.lantz@martinmarietta.com</t>
  </si>
  <si>
    <t>MARTIN MARIETTA</t>
  </si>
  <si>
    <t>PPW-00020A61</t>
  </si>
  <si>
    <t>david.rios@copart.com</t>
  </si>
  <si>
    <t>David.Rios@copart.com</t>
  </si>
  <si>
    <t>Copart, Inc.</t>
  </si>
  <si>
    <t>4665 BUSINESS CENTER DR.</t>
  </si>
  <si>
    <t>FAIRFIELD</t>
  </si>
  <si>
    <t>PPW-8002422F</t>
  </si>
  <si>
    <t>deno.valone@phxslag.com</t>
  </si>
  <si>
    <t>Valone</t>
  </si>
  <si>
    <t>Deno</t>
  </si>
  <si>
    <t>+1 2197812116</t>
  </si>
  <si>
    <t xml:space="preserve">250W Highway 12 </t>
  </si>
  <si>
    <t>Burns Harbor</t>
  </si>
  <si>
    <t>PPW-8001A1DB</t>
  </si>
  <si>
    <t>Schmidtshop</t>
  </si>
  <si>
    <t>+1 7193674475</t>
  </si>
  <si>
    <t>rbailey@SCHMIDTCONSTR.COM</t>
  </si>
  <si>
    <t xml:space="preserve">2635 DELTA DRIVE </t>
  </si>
  <si>
    <t>PPT-0008CE3C</t>
  </si>
  <si>
    <t>donnie.strole@whiteconstruction.com</t>
  </si>
  <si>
    <t>Strole</t>
  </si>
  <si>
    <t>+1 8122490292</t>
  </si>
  <si>
    <t>PPW-8000C55F</t>
  </si>
  <si>
    <t>adissinger</t>
  </si>
  <si>
    <t>Dissinger</t>
  </si>
  <si>
    <t>+1 7177305525</t>
  </si>
  <si>
    <t>adissing@wm.com</t>
  </si>
  <si>
    <t>4300 Industrial Park Rd</t>
  </si>
  <si>
    <t>Camp Hill</t>
  </si>
  <si>
    <t>Pa</t>
  </si>
  <si>
    <t>PPW-0001F0BA</t>
  </si>
  <si>
    <t>a1p2jr</t>
  </si>
  <si>
    <t>jrodriguez@inland-group.com</t>
  </si>
  <si>
    <t>PSP-00025526</t>
  </si>
  <si>
    <t>e250cat</t>
  </si>
  <si>
    <t>Thakur</t>
  </si>
  <si>
    <t>+1 505 938 2865</t>
  </si>
  <si>
    <t>+1 505 2204220</t>
  </si>
  <si>
    <t>PIP-10919074</t>
  </si>
  <si>
    <t>robdsutton01</t>
  </si>
  <si>
    <t>Sutton</t>
  </si>
  <si>
    <t>Denzil</t>
  </si>
  <si>
    <t>dsutton@laramie-energy.com</t>
  </si>
  <si>
    <t>Laramie Energy</t>
  </si>
  <si>
    <t>601 28 1/4 Rd Unit D, Grand Junction, CO</t>
  </si>
  <si>
    <t>54466::LARAMIE ENERGY LLC</t>
  </si>
  <si>
    <t>PPW-80024679</t>
  </si>
  <si>
    <t>Guywoods</t>
  </si>
  <si>
    <t>Woods</t>
  </si>
  <si>
    <t>Landon</t>
  </si>
  <si>
    <t>+1 7194997041</t>
  </si>
  <si>
    <t>719-499-7041</t>
  </si>
  <si>
    <t>guy.woods@averyasphalt.com</t>
  </si>
  <si>
    <t>AVERY ASPHALT</t>
  </si>
  <si>
    <t>7770 Venture St</t>
  </si>
  <si>
    <t>Colorado Springs Co.</t>
  </si>
  <si>
    <t>04009::AVERY ASPHALT</t>
  </si>
  <si>
    <t>PPW-8002468A</t>
  </si>
  <si>
    <t>ratencio_kiewit</t>
  </si>
  <si>
    <t>Atencio</t>
  </si>
  <si>
    <t xml:space="preserve">Ronald </t>
  </si>
  <si>
    <t>+1 719 821 6495</t>
  </si>
  <si>
    <t>Ronald.Atencio@kiewit.com</t>
  </si>
  <si>
    <t>3655 Wabash St</t>
  </si>
  <si>
    <t>PPW-80024781</t>
  </si>
  <si>
    <t>VRFleet</t>
  </si>
  <si>
    <t>Vail Resorts Fleet</t>
  </si>
  <si>
    <t>+1 9707543156</t>
  </si>
  <si>
    <t>dchavez@vailresorts.com</t>
  </si>
  <si>
    <t>862 S. Frontage Rd. W</t>
  </si>
  <si>
    <t>Vail</t>
  </si>
  <si>
    <t>PPT-1074F22D</t>
  </si>
  <si>
    <t>servicedept@dwirex.com</t>
  </si>
  <si>
    <t>3520 Capital Dr</t>
  </si>
  <si>
    <t>PPW-80024995</t>
  </si>
  <si>
    <t>jgarcia@hosepower.com</t>
  </si>
  <si>
    <t>Jr</t>
  </si>
  <si>
    <t>Hose Power</t>
  </si>
  <si>
    <t xml:space="preserve">11180 Rojas Dr Ste B </t>
  </si>
  <si>
    <t>79935-5418</t>
  </si>
  <si>
    <t>44315::HOSE POWER USA</t>
  </si>
  <si>
    <t>PPW-800249A1</t>
  </si>
  <si>
    <t>utebreed</t>
  </si>
  <si>
    <t>ian.thompson@martinmarietta.com</t>
  </si>
  <si>
    <t>58363::MARTIN MARIETTA MATERIALS</t>
  </si>
  <si>
    <t>PPW-800249B5</t>
  </si>
  <si>
    <t>renee.wilson@24kcertifiedgoldbusiness.com</t>
  </si>
  <si>
    <t>Renee</t>
  </si>
  <si>
    <t>+1 5752853927</t>
  </si>
  <si>
    <t>24K DISTINCT EXPRESSIONS</t>
  </si>
  <si>
    <t xml:space="preserve">112 Carole Dr </t>
  </si>
  <si>
    <t>88316-5032</t>
  </si>
  <si>
    <t>PPW-0001D6BB</t>
  </si>
  <si>
    <t>td59custfm30app</t>
  </si>
  <si>
    <t>Fm2969477259</t>
  </si>
  <si>
    <t>Gardner_Nathan_P@cat.com</t>
  </si>
  <si>
    <t>PPW-000208AD</t>
  </si>
  <si>
    <t>a23qndd</t>
  </si>
  <si>
    <t>Deen</t>
  </si>
  <si>
    <t>Nate</t>
  </si>
  <si>
    <t>ndeen@transwest.com</t>
  </si>
  <si>
    <t>PSP-0002E403</t>
  </si>
  <si>
    <t>HEM3719</t>
  </si>
  <si>
    <t>Varner</t>
  </si>
  <si>
    <t>Bradey</t>
  </si>
  <si>
    <t>+1 7198500387</t>
  </si>
  <si>
    <t>Bradey.varner@state.co.us</t>
  </si>
  <si>
    <t>1205 West Ave</t>
  </si>
  <si>
    <t>18154::COLORADO DEPT OF TRANSPORT</t>
  </si>
  <si>
    <t>PPW-80024991</t>
  </si>
  <si>
    <t>ridgeriders</t>
  </si>
  <si>
    <t>Schafer</t>
  </si>
  <si>
    <t>ridgeriders1@gmail.com</t>
  </si>
  <si>
    <t>Ridge Riders Fire-N-Ice LLC</t>
  </si>
  <si>
    <t>PPT-1075D3FC</t>
  </si>
  <si>
    <t>sbuboltz</t>
  </si>
  <si>
    <t>Buboltz</t>
  </si>
  <si>
    <t>+1 9202073731</t>
  </si>
  <si>
    <t>sbuboltz@wm.com</t>
  </si>
  <si>
    <t>2101 W. Morgan Ave</t>
  </si>
  <si>
    <t>Milwaukee</t>
  </si>
  <si>
    <t>WI</t>
  </si>
  <si>
    <t>PPW-8002499A</t>
  </si>
  <si>
    <t>ecastillo@grantcountynm.gov</t>
  </si>
  <si>
    <t>+1 5753887525</t>
  </si>
  <si>
    <t>Grant County Road Dept</t>
  </si>
  <si>
    <t xml:space="preserve">2207 Fairway  dr </t>
  </si>
  <si>
    <t>37678::GRANT COUNTY ROAD DEPT</t>
  </si>
  <si>
    <t>PPW-80024CBB</t>
  </si>
  <si>
    <t>a0baiag</t>
  </si>
  <si>
    <t>gallegosi@rushenterprises.com</t>
  </si>
  <si>
    <t>PSP-0002E585</t>
  </si>
  <si>
    <t>lucedale</t>
  </si>
  <si>
    <t>Salesyard</t>
  </si>
  <si>
    <t>Lucedale</t>
  </si>
  <si>
    <t>+1 2256778500</t>
  </si>
  <si>
    <t>blakeleysalesyard@vmcmail.com</t>
  </si>
  <si>
    <t>1200 Urban Ctr Dr</t>
  </si>
  <si>
    <t>PPW-80024E81</t>
  </si>
  <si>
    <t>james.browder@iea.net</t>
  </si>
  <si>
    <t>Browder</t>
  </si>
  <si>
    <t>+1 8122649860</t>
  </si>
  <si>
    <t>PPW-80024DD5</t>
  </si>
  <si>
    <t>tgrauman@fnfinc.com</t>
  </si>
  <si>
    <t>Grauman</t>
  </si>
  <si>
    <t>+1 4802677801</t>
  </si>
  <si>
    <t>PPW-8001F5AB</t>
  </si>
  <si>
    <t>v.koeller@gmail.com</t>
  </si>
  <si>
    <t>Koeller</t>
  </si>
  <si>
    <t>V+V Farms</t>
  </si>
  <si>
    <t xml:space="preserve">3100 US HWY 385 </t>
  </si>
  <si>
    <t>Sheridan Lake</t>
  </si>
  <si>
    <t>PPW-80024E25</t>
  </si>
  <si>
    <t>ktuning01</t>
  </si>
  <si>
    <t>TUNING</t>
  </si>
  <si>
    <t>KEELI</t>
  </si>
  <si>
    <t>+1 3076875001</t>
  </si>
  <si>
    <t>KEELI.TUNING@ARCHROCK.COM</t>
  </si>
  <si>
    <t>518 N US HWY 14-16 SUITE A</t>
  </si>
  <si>
    <t>PPW-80024E1C</t>
  </si>
  <si>
    <t>baybridge</t>
  </si>
  <si>
    <t>Baybridge</t>
  </si>
  <si>
    <t>baybridgesalesyard@vmcmail.com</t>
  </si>
  <si>
    <t>PPW-80024E80</t>
  </si>
  <si>
    <t>jesusaguirre</t>
  </si>
  <si>
    <t>Aguirre</t>
  </si>
  <si>
    <t>+1 5753432332</t>
  </si>
  <si>
    <t>jesus.a@smithco.cc</t>
  </si>
  <si>
    <t>PPW-80024E0D</t>
  </si>
  <si>
    <t>CAT®  Inspect,My.Cat.com,Parts.Cat.com + Includes SIS Parts Books,SOS Services Web,Vision Link</t>
  </si>
  <si>
    <t>marian.kordiak@phxslag.com</t>
  </si>
  <si>
    <t xml:space="preserve">Kordiak </t>
  </si>
  <si>
    <t xml:space="preserve">Marián </t>
  </si>
  <si>
    <t>0904704576</t>
  </si>
  <si>
    <t>PPW-80024F20</t>
  </si>
  <si>
    <t>chuber</t>
  </si>
  <si>
    <t>PPI-0002420B</t>
  </si>
  <si>
    <t>jefferson137</t>
  </si>
  <si>
    <t xml:space="preserve">Jefferson </t>
  </si>
  <si>
    <t>+1 8705655531</t>
  </si>
  <si>
    <t>jefferson.adams@mears.net</t>
  </si>
  <si>
    <t xml:space="preserve">2220 O street  </t>
  </si>
  <si>
    <t>PPW-80025294</t>
  </si>
  <si>
    <t>cselitellc</t>
  </si>
  <si>
    <t>+1 575-706-5217</t>
  </si>
  <si>
    <t>marcoscselitellc@yahoo.com</t>
  </si>
  <si>
    <t>CS Elite LLC</t>
  </si>
  <si>
    <t>PPW-80025372</t>
  </si>
  <si>
    <t>jake.kuehl@whiteconstruction.com</t>
  </si>
  <si>
    <t>Kuehl</t>
  </si>
  <si>
    <t>+1 5638808949</t>
  </si>
  <si>
    <t>PPW-80025398</t>
  </si>
  <si>
    <t>jeff@humates.com</t>
  </si>
  <si>
    <t>505-263-7323</t>
  </si>
  <si>
    <t>Mesa Verde Resources</t>
  </si>
  <si>
    <t xml:space="preserve">41 CABEZON RD </t>
  </si>
  <si>
    <t>San Ysidro</t>
  </si>
  <si>
    <t>59329::MESA VERDE RESOURCES</t>
  </si>
  <si>
    <t>PPW-800253D2</t>
  </si>
  <si>
    <t>bouba20</t>
  </si>
  <si>
    <t>Bouba</t>
  </si>
  <si>
    <t>Manou</t>
  </si>
  <si>
    <t>+237 6 78 92 95 87</t>
  </si>
  <si>
    <t xml:space="preserve">Kamer business </t>
  </si>
  <si>
    <t>PPW-8002539A</t>
  </si>
  <si>
    <t>blakeley</t>
  </si>
  <si>
    <t>Blakeley</t>
  </si>
  <si>
    <t>225-677-8500</t>
  </si>
  <si>
    <t>PPW-80024E7F</t>
  </si>
  <si>
    <t>gmathews</t>
  </si>
  <si>
    <t>Gaylene</t>
  </si>
  <si>
    <t>+1 307 212 2228</t>
  </si>
  <si>
    <t>gaylene.mathews@archrock.com</t>
  </si>
  <si>
    <t xml:space="preserve">4936 Hwy 85 </t>
  </si>
  <si>
    <t>PPW-800253D9</t>
  </si>
  <si>
    <t>lindseyrb</t>
  </si>
  <si>
    <t>Lindsey</t>
  </si>
  <si>
    <t>+1 3073828707</t>
  </si>
  <si>
    <t>lindsey.brown@archrock.com</t>
  </si>
  <si>
    <t>PPW-80024E57</t>
  </si>
  <si>
    <t>joebficanada</t>
  </si>
  <si>
    <t>Fournier</t>
  </si>
  <si>
    <t>+1 5142108720</t>
  </si>
  <si>
    <t>jonathan.fournier@wasteconnections.com</t>
  </si>
  <si>
    <t>PPT-4000353B</t>
  </si>
  <si>
    <t>martinlavoie</t>
  </si>
  <si>
    <t>Lavoie</t>
  </si>
  <si>
    <t>+1 4504745775</t>
  </si>
  <si>
    <t>martin.lavoie@wasteconnections.com</t>
  </si>
  <si>
    <t>3779 ch. des quarante-arpents</t>
  </si>
  <si>
    <t>Terrebonne</t>
  </si>
  <si>
    <t>J6V9T6</t>
  </si>
  <si>
    <t>PPW-8000D76E</t>
  </si>
  <si>
    <t>michaelkreutzer</t>
  </si>
  <si>
    <t>+1 3034898303</t>
  </si>
  <si>
    <t>Michael@farmersres.com</t>
  </si>
  <si>
    <t>Farmers Reservoir &amp; Irrigation Co</t>
  </si>
  <si>
    <t>80 S. 27th Ave</t>
  </si>
  <si>
    <t>32510::THE FARMERS RESERVOIR AND IR RIGATION CO</t>
  </si>
  <si>
    <t>PPW-800253E3</t>
  </si>
  <si>
    <t>kevingully</t>
  </si>
  <si>
    <t>salazar</t>
  </si>
  <si>
    <t>adolfo</t>
  </si>
  <si>
    <t>+1 2817325365</t>
  </si>
  <si>
    <t>281-732-5365</t>
  </si>
  <si>
    <t>asalazar@sunbelttractor.com</t>
  </si>
  <si>
    <t>SUNBELT TRACTOR &amp; EQUIPMENT CO.</t>
  </si>
  <si>
    <t>18555 Hwy 6 S</t>
  </si>
  <si>
    <t>COLLEGE STATION</t>
  </si>
  <si>
    <t>PPS-0000164C</t>
  </si>
  <si>
    <t>nspapull@yahoo.com</t>
  </si>
  <si>
    <t>Western Clean Up Corp</t>
  </si>
  <si>
    <t xml:space="preserve">20804 hwy 34 </t>
  </si>
  <si>
    <t>95204::WESTERN CLEAN UP CORP</t>
  </si>
  <si>
    <t>PPW-80025772</t>
  </si>
  <si>
    <t>tomp@riverbendmachinery.com</t>
  </si>
  <si>
    <t>Pike</t>
  </si>
  <si>
    <t>Riverbend Machinery Inc</t>
  </si>
  <si>
    <t xml:space="preserve">2301 Grand Park Dr </t>
  </si>
  <si>
    <t>74912::RIVERBEND MACHINERY INC</t>
  </si>
  <si>
    <t>PPW-800256D8</t>
  </si>
  <si>
    <t>303cuttingedge</t>
  </si>
  <si>
    <t>Wendel</t>
  </si>
  <si>
    <t>303cuttingedge@gmail.com</t>
  </si>
  <si>
    <t>CONIFER MTN AUTOBODY LLC</t>
  </si>
  <si>
    <t>11829 U.S. HWY. 85</t>
  </si>
  <si>
    <t>CONIFER</t>
  </si>
  <si>
    <t>19496::CONIFER MTN AUTOBODY LLC</t>
  </si>
  <si>
    <t>PPW-8002571E</t>
  </si>
  <si>
    <t>a23qgl</t>
  </si>
  <si>
    <t>Geovanny</t>
  </si>
  <si>
    <t>geovanny.lujan@transwest.com</t>
  </si>
  <si>
    <t>PSP-0002ED02</t>
  </si>
  <si>
    <t>cybertbary</t>
  </si>
  <si>
    <t>Rosales</t>
  </si>
  <si>
    <t>Evaristo</t>
  </si>
  <si>
    <t>cybertbary@yahoo.com</t>
  </si>
  <si>
    <t>J &amp; A Services</t>
  </si>
  <si>
    <t>14552 East 22nd Place</t>
  </si>
  <si>
    <t>PPW-800257B1</t>
  </si>
  <si>
    <t>vernon.sparks</t>
  </si>
  <si>
    <t>Sparks</t>
  </si>
  <si>
    <t>Vernon Sparks</t>
  </si>
  <si>
    <t>+1 304-887-7837</t>
  </si>
  <si>
    <t>Vernon.sparks@appaggwv.com</t>
  </si>
  <si>
    <t>PPW-80025685</t>
  </si>
  <si>
    <t>fleetcrewchief2</t>
  </si>
  <si>
    <t>Newby</t>
  </si>
  <si>
    <t>Bryon</t>
  </si>
  <si>
    <t>+1 3602393320</t>
  </si>
  <si>
    <t>dany.beaird@co.thurston.wa.us</t>
  </si>
  <si>
    <t>Thurston County Central Services Er &amp; R</t>
  </si>
  <si>
    <t>9605 Tilley Rd SouthSuite A</t>
  </si>
  <si>
    <t>Olympia</t>
  </si>
  <si>
    <t>PPT-1073CB2B</t>
  </si>
  <si>
    <t>abasinshop</t>
  </si>
  <si>
    <t>+1 9705135716</t>
  </si>
  <si>
    <t>vehiclemaintenance@a-basin.net</t>
  </si>
  <si>
    <t>Arapahoe Ski Area</t>
  </si>
  <si>
    <t>28194 U.S. Highway 6</t>
  </si>
  <si>
    <t>28194 U.S. Highway 6, PO Box 5808</t>
  </si>
  <si>
    <t>03131::ARAPAHOE BASIN SKI AREA</t>
  </si>
  <si>
    <t>PPW-8002591C</t>
  </si>
  <si>
    <t>CAT®  Inspect,Manage PCC Invoice Access,My.Cat.com,Parts.Cat.com + Includes SIS Parts Books,SIS2.0 Web - Service Information,SOS Services Web</t>
  </si>
  <si>
    <t>lupevaca</t>
  </si>
  <si>
    <t>Vaca</t>
  </si>
  <si>
    <t>Lupe</t>
  </si>
  <si>
    <t>+1 5757405045</t>
  </si>
  <si>
    <t>lupe@smithco.cc</t>
  </si>
  <si>
    <t>PPW-80025978</t>
  </si>
  <si>
    <t>CAT®  Inspect,My.Cat.com,MyWagnerCat.com,Parts.Cat.com + Includes SIS Parts Books,SOS Services Web,Vision Link</t>
  </si>
  <si>
    <t>rjustice@justicetrucking.com</t>
  </si>
  <si>
    <t>Justice</t>
  </si>
  <si>
    <t>Russ</t>
  </si>
  <si>
    <t>+1 970-309-0605</t>
  </si>
  <si>
    <t>Justice Trucking</t>
  </si>
  <si>
    <t>46886::JUSTICE TRUCKING INC</t>
  </si>
  <si>
    <t>PPW-8001B0F7</t>
  </si>
  <si>
    <t>cettiservices@gmail.com</t>
  </si>
  <si>
    <t>Cetti</t>
  </si>
  <si>
    <t xml:space="preserve">Paul </t>
  </si>
  <si>
    <t>PPW-80025D2C</t>
  </si>
  <si>
    <t>al15609</t>
  </si>
  <si>
    <t>Anita</t>
  </si>
  <si>
    <t>+1 3615583990</t>
  </si>
  <si>
    <t>Anita.lewis@krollc.com</t>
  </si>
  <si>
    <t>po box 260894</t>
  </si>
  <si>
    <t>Corpus Christi</t>
  </si>
  <si>
    <t>51761::K&amp;R OPERATING LLC</t>
  </si>
  <si>
    <t>PPW-8002569E</t>
  </si>
  <si>
    <t>texasbrit</t>
  </si>
  <si>
    <t>aboonthebrae@gmail.com</t>
  </si>
  <si>
    <t>Tony Johnson</t>
  </si>
  <si>
    <t xml:space="preserve">123 irving </t>
  </si>
  <si>
    <t>PPW-800219EF</t>
  </si>
  <si>
    <t>michael@builtconcrete.com</t>
  </si>
  <si>
    <t>BUILT CONCRETE CONSTRUCTION</t>
  </si>
  <si>
    <t xml:space="preserve">1102 Tracy Place </t>
  </si>
  <si>
    <t>10089::BUILT CONCRETE CONSTRUCTION</t>
  </si>
  <si>
    <t>PPW-80025D80</t>
  </si>
  <si>
    <t>a23qgb</t>
  </si>
  <si>
    <t>Braunfeld</t>
  </si>
  <si>
    <t>gregory.braunfeld@transwest.com</t>
  </si>
  <si>
    <t>PSP-0002E401</t>
  </si>
  <si>
    <t>a5alday@outlook.com</t>
  </si>
  <si>
    <t>alday</t>
  </si>
  <si>
    <t>jose</t>
  </si>
  <si>
    <t>napa auto</t>
  </si>
  <si>
    <t xml:space="preserve">623 E Pne </t>
  </si>
  <si>
    <t>Deming</t>
  </si>
  <si>
    <t>PPW-80025F69</t>
  </si>
  <si>
    <t>kenner4456</t>
  </si>
  <si>
    <t>kennerrecycleyard@vmcmail.com</t>
  </si>
  <si>
    <t>PPW-80025D5F</t>
  </si>
  <si>
    <t>calera</t>
  </si>
  <si>
    <t>Calera</t>
  </si>
  <si>
    <t>caleraequipment@vmcmail.com</t>
  </si>
  <si>
    <t>PPW-80025D5B</t>
  </si>
  <si>
    <t>ryan.olson@williamcharles.com</t>
  </si>
  <si>
    <t>Olson</t>
  </si>
  <si>
    <t>Ryan.olson@williamcharles.com</t>
  </si>
  <si>
    <t>PPW-80026222</t>
  </si>
  <si>
    <t>westwego4444</t>
  </si>
  <si>
    <t>Wego</t>
  </si>
  <si>
    <t>+1 5044153298</t>
  </si>
  <si>
    <t>504-415-3298</t>
  </si>
  <si>
    <t>seltec568@vmcmail.com</t>
  </si>
  <si>
    <t>PPW-80025D55</t>
  </si>
  <si>
    <t>strose</t>
  </si>
  <si>
    <t>STRose</t>
  </si>
  <si>
    <t>seltec578@vmcmail.com</t>
  </si>
  <si>
    <t>PPW-80025D5A</t>
  </si>
  <si>
    <t>josephsdrum</t>
  </si>
  <si>
    <t>Lingenfelter</t>
  </si>
  <si>
    <t>+1 9705868170</t>
  </si>
  <si>
    <t>josephl@evrpd.com</t>
  </si>
  <si>
    <t>Estes Valley Rec &amp; Park Dis.</t>
  </si>
  <si>
    <t>1482 Golf course rd</t>
  </si>
  <si>
    <t>estes park</t>
  </si>
  <si>
    <t>31278::ESTES VALLEY REC &amp; PARK</t>
  </si>
  <si>
    <t>PPW-80026234</t>
  </si>
  <si>
    <t>a23qtp</t>
  </si>
  <si>
    <t>Pepin</t>
  </si>
  <si>
    <t>tanner.pepin@transwest.com</t>
  </si>
  <si>
    <t>PSP-0002F469</t>
  </si>
  <si>
    <t>luisgomezsmithco</t>
  </si>
  <si>
    <t>+1 5753436062</t>
  </si>
  <si>
    <t>luis@smithco.cc</t>
  </si>
  <si>
    <t>PPW-80025D36</t>
  </si>
  <si>
    <t>KMIvey4</t>
  </si>
  <si>
    <t>Ivey</t>
  </si>
  <si>
    <t>+1 4324888371</t>
  </si>
  <si>
    <t>kyle.ivey@summitmidstream.com</t>
  </si>
  <si>
    <t>1950 U.S. N 40</t>
  </si>
  <si>
    <t>PPW-8002626D</t>
  </si>
  <si>
    <t>gomez42</t>
  </si>
  <si>
    <t>gomez</t>
  </si>
  <si>
    <t>adam</t>
  </si>
  <si>
    <t>+1 520-507-4479</t>
  </si>
  <si>
    <t>randybeast42@gmail.com</t>
  </si>
  <si>
    <t>PPW-800264DE</t>
  </si>
  <si>
    <t>jgriffin5@republicservices.com</t>
  </si>
  <si>
    <t>GRIFFIN</t>
  </si>
  <si>
    <t>JESSICA</t>
  </si>
  <si>
    <t>+1 7205904056</t>
  </si>
  <si>
    <t>JGRIFFIN5@REPUBLICSERVICES.COM</t>
  </si>
  <si>
    <t xml:space="preserve">8480 TOWER ROAD </t>
  </si>
  <si>
    <t>PPW-80026444</t>
  </si>
  <si>
    <t>rob.shannon@zachrycorp.com</t>
  </si>
  <si>
    <t>Shannon</t>
  </si>
  <si>
    <t>+1 9194972135</t>
  </si>
  <si>
    <t>Zachry Construction Corp</t>
  </si>
  <si>
    <t xml:space="preserve">418 W Peace Street </t>
  </si>
  <si>
    <t>PPW-8001CFAE</t>
  </si>
  <si>
    <t>a23qzs</t>
  </si>
  <si>
    <t>Snead</t>
  </si>
  <si>
    <t>zach.snead@transwest.com</t>
  </si>
  <si>
    <t>PIP-11096719</t>
  </si>
  <si>
    <t>julians@horsepowerss.com</t>
  </si>
  <si>
    <t>Saverance</t>
  </si>
  <si>
    <t>Julian</t>
  </si>
  <si>
    <t>+1 704-606-0066</t>
  </si>
  <si>
    <t>PPW-800263DC</t>
  </si>
  <si>
    <t>clongorio@tumbleweedmidstream.com</t>
  </si>
  <si>
    <t>Longorio</t>
  </si>
  <si>
    <t>Tumbleweed Midstream G3608</t>
  </si>
  <si>
    <t xml:space="preserve">41707 County Road P </t>
  </si>
  <si>
    <t>Cheyenne Wells</t>
  </si>
  <si>
    <t>88344::TUMBLEWEED MIDSTREAM G3608</t>
  </si>
  <si>
    <t>PPW-8002691E</t>
  </si>
  <si>
    <t>rlcjerryriggle@gmail.com</t>
  </si>
  <si>
    <t>riggle</t>
  </si>
  <si>
    <t>RLC Construction LLC.</t>
  </si>
  <si>
    <t>74395::RLC CONSTRUCTION LLC</t>
  </si>
  <si>
    <t>PPW-800268FD</t>
  </si>
  <si>
    <t>keeterbs</t>
  </si>
  <si>
    <t>Keeter</t>
  </si>
  <si>
    <t>BEN</t>
  </si>
  <si>
    <t>S.</t>
  </si>
  <si>
    <t>+1 3039018625</t>
  </si>
  <si>
    <t>303 901-8625</t>
  </si>
  <si>
    <t>scooter.keeter@gmail.com</t>
  </si>
  <si>
    <t>Hogan/Keeter</t>
  </si>
  <si>
    <t>P.O. Box 18598</t>
  </si>
  <si>
    <t>I would like to access omm</t>
  </si>
  <si>
    <t>PPI-0003A6F7</t>
  </si>
  <si>
    <t>usamidland</t>
  </si>
  <si>
    <t>+1 4322103390</t>
  </si>
  <si>
    <t>sgalindo@usacompression.com</t>
  </si>
  <si>
    <t>PPT-01104717</t>
  </si>
  <si>
    <t>delfossechristian</t>
  </si>
  <si>
    <t>delfosse</t>
  </si>
  <si>
    <t>christian</t>
  </si>
  <si>
    <t>+32492 18 42 06</t>
  </si>
  <si>
    <t>christian.delfosse@sagrex.be</t>
  </si>
  <si>
    <t>sagrex</t>
  </si>
  <si>
    <t>Aisemont</t>
  </si>
  <si>
    <t>PPW-800267DF</t>
  </si>
  <si>
    <t>gsolski</t>
  </si>
  <si>
    <t>Solski</t>
  </si>
  <si>
    <t>+1 9058422741</t>
  </si>
  <si>
    <t>Geoff.Solski@ca.crh.com</t>
  </si>
  <si>
    <t>585 MICHIGAN DRIVE, UNIT 1</t>
  </si>
  <si>
    <t>Oakville</t>
  </si>
  <si>
    <t>L6L0G1</t>
  </si>
  <si>
    <t>PPW-8002663B</t>
  </si>
  <si>
    <t>bsauers</t>
  </si>
  <si>
    <t>Sauers</t>
  </si>
  <si>
    <t>+1 9365201382</t>
  </si>
  <si>
    <t>Brian.Sauers@strikeusa.com</t>
  </si>
  <si>
    <t>1800 Hughes Landing Blvd # 500</t>
  </si>
  <si>
    <t>PPW-80025A59</t>
  </si>
  <si>
    <t>ecordova@ngcsi.com</t>
  </si>
  <si>
    <t>cordova</t>
  </si>
  <si>
    <t>+1 5753021022</t>
  </si>
  <si>
    <t xml:space="preserve">2480 Aero Park Dr </t>
  </si>
  <si>
    <t>49686-9180</t>
  </si>
  <si>
    <t>64198::NATURAL GAS COMPRESSION SYS</t>
  </si>
  <si>
    <t>PPW-80026C99</t>
  </si>
  <si>
    <t>tntmorford</t>
  </si>
  <si>
    <t>Morford</t>
  </si>
  <si>
    <t>Tntmorford@gmail.com</t>
  </si>
  <si>
    <t xml:space="preserve">Son-Mor Services llc </t>
  </si>
  <si>
    <t>P.O. Box 252</t>
  </si>
  <si>
    <t>PPW-80026C70</t>
  </si>
  <si>
    <t>Henderson_Pit</t>
  </si>
  <si>
    <t>Knigge</t>
  </si>
  <si>
    <t>303-731-7542</t>
  </si>
  <si>
    <t>nick.knigge55@gmail.com</t>
  </si>
  <si>
    <t>Henderson Pit</t>
  </si>
  <si>
    <t>10925 East 120th Avenue</t>
  </si>
  <si>
    <t>42387::HENDERSON PIT</t>
  </si>
  <si>
    <t>PPW-80026CCE</t>
  </si>
  <si>
    <t>Mendoza_34</t>
  </si>
  <si>
    <t>+1 9704567667</t>
  </si>
  <si>
    <t>mikem@moodyandsons.com</t>
  </si>
  <si>
    <t>Moody Construction &amp; Sons</t>
  </si>
  <si>
    <t xml:space="preserve">1629 P Road </t>
  </si>
  <si>
    <t xml:space="preserve">Loma </t>
  </si>
  <si>
    <t>61665::MOODY CONSTRUCTION &amp; SONS</t>
  </si>
  <si>
    <t>PPW-80026D3B</t>
  </si>
  <si>
    <t>CAT®  Inspect,Manage PCC Invoice Access,My.Cat.com,MyWagnerCat.com,Parts.Cat.com + Includes SIS Parts Books,SIS2.0 Web - Service Information</t>
  </si>
  <si>
    <t>cdort@cettiservices.com</t>
  </si>
  <si>
    <t>Dort</t>
  </si>
  <si>
    <t xml:space="preserve">Clayton </t>
  </si>
  <si>
    <t>PPW-80026E8E</t>
  </si>
  <si>
    <t>jimbrazel</t>
  </si>
  <si>
    <t>Brazel</t>
  </si>
  <si>
    <t>+1 7132313415</t>
  </si>
  <si>
    <t>jim_brazel@hotmail.com</t>
  </si>
  <si>
    <t>Kenneth Owens Hayfarms</t>
  </si>
  <si>
    <t>13 Onyx Dr</t>
  </si>
  <si>
    <t>Tularosa</t>
  </si>
  <si>
    <t>66517::KENNETH OWENS HAYFARMS</t>
  </si>
  <si>
    <t>PPW-80026E56</t>
  </si>
  <si>
    <t>monty.welch@ieaconstructors.com</t>
  </si>
  <si>
    <t>+1 8122643394</t>
  </si>
  <si>
    <t>monty.welch@Ieaconstructors.com</t>
  </si>
  <si>
    <t xml:space="preserve">Clinton,IN </t>
  </si>
  <si>
    <t>PPW-0001B392</t>
  </si>
  <si>
    <t>keeterexcavating</t>
  </si>
  <si>
    <t xml:space="preserve">Keeter </t>
  </si>
  <si>
    <t xml:space="preserve">Ben </t>
  </si>
  <si>
    <t xml:space="preserve">C </t>
  </si>
  <si>
    <t>+1 3036533703</t>
  </si>
  <si>
    <t>303-653-3703</t>
  </si>
  <si>
    <t>info@keeter.com</t>
  </si>
  <si>
    <t>Harley Keeter Jr. Trucking Inc.</t>
  </si>
  <si>
    <t>Po Box 18598</t>
  </si>
  <si>
    <t xml:space="preserve">Boulder </t>
  </si>
  <si>
    <t>50996::HARLEY KEETER JR TRUCKING IN C</t>
  </si>
  <si>
    <t>PPW-80026F66</t>
  </si>
  <si>
    <t>a0bancc</t>
  </si>
  <si>
    <t>COONTS</t>
  </si>
  <si>
    <t>NICHOLAS</t>
  </si>
  <si>
    <t>+1 303 291 6315</t>
  </si>
  <si>
    <t>COONTSN@RUSHENTERPRISES.COM</t>
  </si>
  <si>
    <t>PSP-0002FE00</t>
  </si>
  <si>
    <t>SilverCrown1</t>
  </si>
  <si>
    <t>Yevoli</t>
  </si>
  <si>
    <t>+1 3036830200</t>
  </si>
  <si>
    <t>support@silvercrown1.com</t>
  </si>
  <si>
    <t>Silver Crown Landscape Materials</t>
  </si>
  <si>
    <t>12185 N. DUMONT WAY</t>
  </si>
  <si>
    <t>79482::YEVOLI INC DBA SILVERCROWN</t>
  </si>
  <si>
    <t>PPW-80027128</t>
  </si>
  <si>
    <t>a4m4lp</t>
  </si>
  <si>
    <t>Lubbock</t>
  </si>
  <si>
    <t>+1 830 626 5904</t>
  </si>
  <si>
    <t>cnp@rushenterprises.com</t>
  </si>
  <si>
    <t>RUSH TRUCK CENTER-LUBBOCK</t>
  </si>
  <si>
    <t>PIP-10683446</t>
  </si>
  <si>
    <t>mattmiller1206@gmail.com</t>
  </si>
  <si>
    <t>Miller Land Management</t>
  </si>
  <si>
    <t xml:space="preserve">37721 Bobcat circle </t>
  </si>
  <si>
    <t>PPW-00020DF2</t>
  </si>
  <si>
    <t>minaaa</t>
  </si>
  <si>
    <t>Marina</t>
  </si>
  <si>
    <t>+1 928-830-8296</t>
  </si>
  <si>
    <t>Maguilar11@fmi.com</t>
  </si>
  <si>
    <t>PPW-800265F8</t>
  </si>
  <si>
    <t>Jeffersonquinn</t>
  </si>
  <si>
    <t>lewisjefferson@hotmail.com</t>
  </si>
  <si>
    <t>Forestry Management LLC</t>
  </si>
  <si>
    <t>291 Hidden Dr.</t>
  </si>
  <si>
    <t>PPT-106729A2</t>
  </si>
  <si>
    <t>tina.burrows@iea.net</t>
  </si>
  <si>
    <t>Burrows</t>
  </si>
  <si>
    <t>+1 4359228502</t>
  </si>
  <si>
    <t>PPW-00021021</t>
  </si>
  <si>
    <t>afoley</t>
  </si>
  <si>
    <t>+1 208-319-2663</t>
  </si>
  <si>
    <t>AFoley2@republicservices.com</t>
  </si>
  <si>
    <t xml:space="preserve">2130 W Franklin Rd </t>
  </si>
  <si>
    <t>Meridian</t>
  </si>
  <si>
    <t>ID</t>
  </si>
  <si>
    <t>83642-5225</t>
  </si>
  <si>
    <t>PPW-80026FFF</t>
  </si>
  <si>
    <t>dburghardt@enerflex.com</t>
  </si>
  <si>
    <t>Burghardt</t>
  </si>
  <si>
    <t>+1 580 822 5197</t>
  </si>
  <si>
    <t xml:space="preserve">4800 Commerce St. </t>
  </si>
  <si>
    <t>Weatherford</t>
  </si>
  <si>
    <t>PPW-0002137E</t>
  </si>
  <si>
    <t>rressel@dcpmidstream.com</t>
  </si>
  <si>
    <t>Ressel</t>
  </si>
  <si>
    <t>Renay</t>
  </si>
  <si>
    <t>+1 4323606632</t>
  </si>
  <si>
    <t xml:space="preserve">301 N. Phillips Plant Rd </t>
  </si>
  <si>
    <t>Goldsmith</t>
  </si>
  <si>
    <t>27476::DCP MIDSTREAM LP-CARLSBAD NM</t>
  </si>
  <si>
    <t>PPW-80023D5E</t>
  </si>
  <si>
    <t>a23qcb</t>
  </si>
  <si>
    <t>Bickers</t>
  </si>
  <si>
    <t>+1 720 987 7810</t>
  </si>
  <si>
    <t>cody.bickers@transwest.com</t>
  </si>
  <si>
    <t>PSP-0002E2D6</t>
  </si>
  <si>
    <t>chris.deering@whiteconstruction.com</t>
  </si>
  <si>
    <t>Deering</t>
  </si>
  <si>
    <t>+1 8122498403</t>
  </si>
  <si>
    <t>PPW-0000A9A3</t>
  </si>
  <si>
    <t>wagnerindustries@yahoo.com</t>
  </si>
  <si>
    <t>+1 9703966373</t>
  </si>
  <si>
    <t>Wagner Ag Services LLC</t>
  </si>
  <si>
    <t>23566 STATE HWY. 257</t>
  </si>
  <si>
    <t>MILIKEN</t>
  </si>
  <si>
    <t>94614::WAGNER AG SERVICES LLC</t>
  </si>
  <si>
    <t>PPW-00015C1B</t>
  </si>
  <si>
    <t>Drager1976</t>
  </si>
  <si>
    <t>Drager</t>
  </si>
  <si>
    <t>+1 9892895462</t>
  </si>
  <si>
    <t>ryan.drager@mears.net</t>
  </si>
  <si>
    <t xml:space="preserve">2220 O st </t>
  </si>
  <si>
    <t>PPW-00021931</t>
  </si>
  <si>
    <t>ctspear@yahoo.com</t>
  </si>
  <si>
    <t>Spearman</t>
  </si>
  <si>
    <t>+1 3033199830</t>
  </si>
  <si>
    <t>Ramstetter Farms</t>
  </si>
  <si>
    <t xml:space="preserve">5519 E County Road 9N </t>
  </si>
  <si>
    <t>Center</t>
  </si>
  <si>
    <t>73443::RAMSTETTER FARM</t>
  </si>
  <si>
    <t>PPW-00021DF3</t>
  </si>
  <si>
    <t>a117vg</t>
  </si>
  <si>
    <t>Gates</t>
  </si>
  <si>
    <t>Viva</t>
  </si>
  <si>
    <t>viva.gates@mhc.com</t>
  </si>
  <si>
    <t>PSP-00030770</t>
  </si>
  <si>
    <t>rwilson@enerflex.com</t>
  </si>
  <si>
    <t>+1 325 500 5933</t>
  </si>
  <si>
    <t xml:space="preserve">1520 Windway </t>
  </si>
  <si>
    <t>PPW-8001C7B3</t>
  </si>
  <si>
    <t>cory.daman@newmont.com</t>
  </si>
  <si>
    <t>Daman</t>
  </si>
  <si>
    <t>Cory.Daman@newmont.com</t>
  </si>
  <si>
    <t xml:space="preserve">1632 County rd 82 </t>
  </si>
  <si>
    <t>PPW-00021ED1</t>
  </si>
  <si>
    <t>nwbrotherton1</t>
  </si>
  <si>
    <t>brotherton</t>
  </si>
  <si>
    <t>neil</t>
  </si>
  <si>
    <t>+1 2549814091</t>
  </si>
  <si>
    <t>neil.brotherton@sec-ep.com</t>
  </si>
  <si>
    <t xml:space="preserve">377 I45 south </t>
  </si>
  <si>
    <t>Fairfield</t>
  </si>
  <si>
    <t>PPW-00021EAB</t>
  </si>
  <si>
    <t>neilbrothertonsec</t>
  </si>
  <si>
    <t>377 I45 south</t>
  </si>
  <si>
    <t>PPW-00021DA5</t>
  </si>
  <si>
    <t>eavrds</t>
  </si>
  <si>
    <t>+1 720 865 3959</t>
  </si>
  <si>
    <t>daniel.smith3@denvergov.org</t>
  </si>
  <si>
    <t>CITY AND COUNTY OF DENVER</t>
  </si>
  <si>
    <t>25503::CITY &amp; COUNTY OF DENVER</t>
  </si>
  <si>
    <t>PSP-0002EFDE</t>
  </si>
  <si>
    <t>john.owolabi@kiewit.com</t>
  </si>
  <si>
    <t xml:space="preserve">Owolabi </t>
  </si>
  <si>
    <t>+1 307 313 0008</t>
  </si>
  <si>
    <t>PPW-80025FA3</t>
  </si>
  <si>
    <t>Ketterling1</t>
  </si>
  <si>
    <t>Ketterling</t>
  </si>
  <si>
    <t>+1 3038863404</t>
  </si>
  <si>
    <t>(303)886-3404</t>
  </si>
  <si>
    <t>chad.ketterling@elitesi.com</t>
  </si>
  <si>
    <t>Elite Surface Infrastructure</t>
  </si>
  <si>
    <t xml:space="preserve">1199 Atchison Court </t>
  </si>
  <si>
    <t>29649::ELITE SURFACE INFRASTRUCTURE</t>
  </si>
  <si>
    <t>PPW-00021F03</t>
  </si>
  <si>
    <t>snelson23</t>
  </si>
  <si>
    <t>sam@nelsonlawnscapes.com</t>
  </si>
  <si>
    <t>Nelson Lawn &amp; Landscape LLC</t>
  </si>
  <si>
    <t>21532::NELSON LAWN &amp; LANDSCAPE LLC</t>
  </si>
  <si>
    <t>PPW-00022033</t>
  </si>
  <si>
    <t>hendersonb2b</t>
  </si>
  <si>
    <t>17732::FMI HENDERSON MINE,17732b::FMI HENDERSON MINE,22193::FMI HENDERSON MILL,22193b::FMI HENDERSON MILL</t>
  </si>
  <si>
    <t>PPW-000221EA</t>
  </si>
  <si>
    <t>jbutler2010</t>
  </si>
  <si>
    <t>+1 7206261577</t>
  </si>
  <si>
    <t>jake.butler@elitesi.com</t>
  </si>
  <si>
    <t>1199 ATCHISON CT.</t>
  </si>
  <si>
    <t>PPW-00021DCC</t>
  </si>
  <si>
    <t>mwesttruck</t>
  </si>
  <si>
    <t>+1 7015661513</t>
  </si>
  <si>
    <t>mwesttruck@gmail.com</t>
  </si>
  <si>
    <t>Midwest Service Center</t>
  </si>
  <si>
    <t xml:space="preserve">PO Box 10477 </t>
  </si>
  <si>
    <t>Fargo</t>
  </si>
  <si>
    <t>PPT-1073BE31</t>
  </si>
  <si>
    <t>dennis.ledbetter@whiteconstruction.com</t>
  </si>
  <si>
    <t>Ledbetter</t>
  </si>
  <si>
    <t>+1 7658261417</t>
  </si>
  <si>
    <t>PPW-000222A7</t>
  </si>
  <si>
    <t>brandonsmith@savageservices.com</t>
  </si>
  <si>
    <t>+1 409-460-8623</t>
  </si>
  <si>
    <t>BrandonSmith@SavageServices.com</t>
  </si>
  <si>
    <t>PPW-0002241B</t>
  </si>
  <si>
    <t>kylebunt</t>
  </si>
  <si>
    <t>bunt</t>
  </si>
  <si>
    <t>kyle</t>
  </si>
  <si>
    <t>+1 3034539337</t>
  </si>
  <si>
    <t>kyle.bunt@elitesi.com</t>
  </si>
  <si>
    <t>Castle rock</t>
  </si>
  <si>
    <t>PPW-00022495</t>
  </si>
  <si>
    <t>rcortez@hpi1.com</t>
  </si>
  <si>
    <t>Ranee</t>
  </si>
  <si>
    <t>+1 5055665699</t>
  </si>
  <si>
    <t>Pumps and Service Co.</t>
  </si>
  <si>
    <t xml:space="preserve">3440 Morningstar Drive </t>
  </si>
  <si>
    <t>70682::PUMPS &amp; SERVICE HITACHI GLOB AL AIR POWER US LLC</t>
  </si>
  <si>
    <t>PPW-000227D1</t>
  </si>
  <si>
    <t>etunigold@republicservices.com</t>
  </si>
  <si>
    <t>Tunigold</t>
  </si>
  <si>
    <t>+1 4067880839</t>
  </si>
  <si>
    <t xml:space="preserve">142 Power line Rd. </t>
  </si>
  <si>
    <t>Floweree</t>
  </si>
  <si>
    <t>MT</t>
  </si>
  <si>
    <t>PPW-80021FA3</t>
  </si>
  <si>
    <t>mbtoelle53</t>
  </si>
  <si>
    <t>Toelle</t>
  </si>
  <si>
    <t>mbtoelle53@gmail.com</t>
  </si>
  <si>
    <t>PPW-000227C1</t>
  </si>
  <si>
    <t>knear001@gmail.com</t>
  </si>
  <si>
    <t>Nearents</t>
  </si>
  <si>
    <t>+1 509-264-1776</t>
  </si>
  <si>
    <t>E. Co, 1-501st ARB, 1AD CAB</t>
  </si>
  <si>
    <t>PPW-000229EA</t>
  </si>
  <si>
    <t>cody7755</t>
  </si>
  <si>
    <t>Coop</t>
  </si>
  <si>
    <t>cindy@cwconst.com</t>
  </si>
  <si>
    <t>CW Construction LLC</t>
  </si>
  <si>
    <t>15360::CW CONSTRUCTION LLC</t>
  </si>
  <si>
    <t>PPW-00005327</t>
  </si>
  <si>
    <t>truckin727</t>
  </si>
  <si>
    <t>vosdoganes</t>
  </si>
  <si>
    <t>+1 6024696305</t>
  </si>
  <si>
    <t>tjvosdogan@sundt.com</t>
  </si>
  <si>
    <t>PPW-00022B23</t>
  </si>
  <si>
    <t>a5e3sl</t>
  </si>
  <si>
    <t>+1 509 248 9478</t>
  </si>
  <si>
    <t>stevelehman@ftcinc.net</t>
  </si>
  <si>
    <t>VALLEY FREIGHTLINER, INC.</t>
  </si>
  <si>
    <t>PIP-10685414</t>
  </si>
  <si>
    <t>dtmontoya</t>
  </si>
  <si>
    <t>Davin</t>
  </si>
  <si>
    <t>+1 970-759-4133</t>
  </si>
  <si>
    <t>meanmomma2@gmail.com</t>
  </si>
  <si>
    <t>Davin Montoya</t>
  </si>
  <si>
    <t>61271::DAVIN MONTOYA</t>
  </si>
  <si>
    <t>PPW-00022D82</t>
  </si>
  <si>
    <t>jbox@enerflex.com</t>
  </si>
  <si>
    <t>Box</t>
  </si>
  <si>
    <t>+1 361 219 8467</t>
  </si>
  <si>
    <t>PPW-80026A08</t>
  </si>
  <si>
    <t>kevin.looney@elitesi.com</t>
  </si>
  <si>
    <t>Looney</t>
  </si>
  <si>
    <t>+1 7203550148</t>
  </si>
  <si>
    <t>PPW-00022E27</t>
  </si>
  <si>
    <t>a0gmral</t>
  </si>
  <si>
    <t>Lechuga</t>
  </si>
  <si>
    <t>robert.lechuga@truck-enterprises.com</t>
  </si>
  <si>
    <t>PSP-000316CA</t>
  </si>
  <si>
    <t>viet.le@ieaconstructors.com</t>
  </si>
  <si>
    <t>Le</t>
  </si>
  <si>
    <t>Viet</t>
  </si>
  <si>
    <t>+1 8122432699</t>
  </si>
  <si>
    <t xml:space="preserve">3900 white ave </t>
  </si>
  <si>
    <t>PPW-00022E44</t>
  </si>
  <si>
    <t>tjambati</t>
  </si>
  <si>
    <t xml:space="preserve">Ambati </t>
  </si>
  <si>
    <t>TJ</t>
  </si>
  <si>
    <t>+1 7804236161</t>
  </si>
  <si>
    <t>puranjaytej.ambati@lafargeholcim.com</t>
  </si>
  <si>
    <t>PO BOX 4091 POSTAL STATION A</t>
  </si>
  <si>
    <t>TORONTO</t>
  </si>
  <si>
    <t>PPW-80016003</t>
  </si>
  <si>
    <t>lafarge04</t>
  </si>
  <si>
    <t>Howard</t>
  </si>
  <si>
    <t>Barrie</t>
  </si>
  <si>
    <t>+60 4 690 9904</t>
  </si>
  <si>
    <t>barrie.howard@lafarge-na.com</t>
  </si>
  <si>
    <t>PPS-000011E8</t>
  </si>
  <si>
    <t>a3mhwb</t>
  </si>
  <si>
    <t>Best</t>
  </si>
  <si>
    <t>Wendy</t>
  </si>
  <si>
    <t>bestw@rushenterprises.com</t>
  </si>
  <si>
    <t>PSP-0002ED04</t>
  </si>
  <si>
    <t>rbumstead</t>
  </si>
  <si>
    <t>BUMSTEAD</t>
  </si>
  <si>
    <t>RYAN</t>
  </si>
  <si>
    <t>+1 7804889428</t>
  </si>
  <si>
    <t>RYAN.BUMSTEAD@LAFARGEHOLCIM.COM</t>
  </si>
  <si>
    <t>22131 112 AVENUE NW</t>
  </si>
  <si>
    <t>EDMONTON</t>
  </si>
  <si>
    <t>T5J 2J1</t>
  </si>
  <si>
    <t>PPW-0000FB8D</t>
  </si>
  <si>
    <t>carolanne</t>
  </si>
  <si>
    <t>WHITE</t>
  </si>
  <si>
    <t>CAROLANNE</t>
  </si>
  <si>
    <t>+1 780 423 6161</t>
  </si>
  <si>
    <t>CAROLANNE.WHITE@LAFARGEHOLCIM.COM</t>
  </si>
  <si>
    <t>PO BOX 4091</t>
  </si>
  <si>
    <t>PPW-8000D723</t>
  </si>
  <si>
    <t>sgodsil@mt2.com</t>
  </si>
  <si>
    <t>Godsil</t>
  </si>
  <si>
    <t>Sharon</t>
  </si>
  <si>
    <t>Metal Treatment Technologies - MT2</t>
  </si>
  <si>
    <t>PPW-0002318F</t>
  </si>
  <si>
    <t>davidkyle323</t>
  </si>
  <si>
    <t>+1 336-744-2952</t>
  </si>
  <si>
    <t>kyled@vmcmail.com</t>
  </si>
  <si>
    <t>PPW-000223B5</t>
  </si>
  <si>
    <t>davewickam37</t>
  </si>
  <si>
    <t>Wickam</t>
  </si>
  <si>
    <t>+1 916 622 1984</t>
  </si>
  <si>
    <t>dave.wickam@whitcon.com</t>
  </si>
  <si>
    <t>WHITAKER CONSTRUCTION CO INC</t>
  </si>
  <si>
    <t>44 S 1050 W</t>
  </si>
  <si>
    <t>Brigham City</t>
  </si>
  <si>
    <t>94613::WHITAKER CONSTRUCTION CO INC</t>
  </si>
  <si>
    <t>PPW-0002373B</t>
  </si>
  <si>
    <t>texadashop</t>
  </si>
  <si>
    <t>Texada</t>
  </si>
  <si>
    <t>+1 6049999999</t>
  </si>
  <si>
    <t>carolanne.white@lafargeholcim.com</t>
  </si>
  <si>
    <t>PPW-8001E101</t>
  </si>
  <si>
    <t>kcarter@dignpave.com</t>
  </si>
  <si>
    <t>Katherin</t>
  </si>
  <si>
    <t>+1 5057167161</t>
  </si>
  <si>
    <t>Arenas Valley</t>
  </si>
  <si>
    <t>88022-9756</t>
  </si>
  <si>
    <t>PPW-000238B2</t>
  </si>
  <si>
    <t>sphariss</t>
  </si>
  <si>
    <t>Phariss</t>
  </si>
  <si>
    <t>Stephanie</t>
  </si>
  <si>
    <t>Michele</t>
  </si>
  <si>
    <t>+1 3616480408</t>
  </si>
  <si>
    <t>sphariss@wm.com</t>
  </si>
  <si>
    <t>Waste Management</t>
  </si>
  <si>
    <t>580 Hohn Rd</t>
  </si>
  <si>
    <t>Nordheim</t>
  </si>
  <si>
    <t>PPW-000238DC</t>
  </si>
  <si>
    <t>sgrant01</t>
  </si>
  <si>
    <t>Skyler</t>
  </si>
  <si>
    <t>+1 4322585687</t>
  </si>
  <si>
    <t>skyler.grant@archrock.com</t>
  </si>
  <si>
    <t xml:space="preserve">4936 highway 85 </t>
  </si>
  <si>
    <t>PPT-10758AEF</t>
  </si>
  <si>
    <t>enrique1693@yahoo.com</t>
  </si>
  <si>
    <t>Castaneda</t>
  </si>
  <si>
    <t>Eduardo</t>
  </si>
  <si>
    <t>+1 4802891754</t>
  </si>
  <si>
    <t>PPW-00023751</t>
  </si>
  <si>
    <t>convent</t>
  </si>
  <si>
    <t>Convent</t>
  </si>
  <si>
    <t>+1 2566778500</t>
  </si>
  <si>
    <t>seltec570@vmcmail.com</t>
  </si>
  <si>
    <t>PPW-80025D57</t>
  </si>
  <si>
    <t>tolliky</t>
  </si>
  <si>
    <t>tolliver</t>
  </si>
  <si>
    <t>+1 6232364396</t>
  </si>
  <si>
    <t>KTolliver@republicservices.com</t>
  </si>
  <si>
    <t>Republic Services</t>
  </si>
  <si>
    <t>FM3034 &amp;HWY 277/83N</t>
  </si>
  <si>
    <t>Abilene Landfill - Republic Services</t>
  </si>
  <si>
    <t>Abilene</t>
  </si>
  <si>
    <t>PPT-0000480B</t>
  </si>
  <si>
    <t>brandon.woodruff@woodplc.com</t>
  </si>
  <si>
    <t>woodruff</t>
  </si>
  <si>
    <t>+1 5136084956</t>
  </si>
  <si>
    <t>Kelchner Inc.</t>
  </si>
  <si>
    <t>50 Advanced Dr</t>
  </si>
  <si>
    <t>Springboro</t>
  </si>
  <si>
    <t>PPW-00021F02</t>
  </si>
  <si>
    <t>cdotcat40</t>
  </si>
  <si>
    <t>+1 9703244903</t>
  </si>
  <si>
    <t>970-324-4903</t>
  </si>
  <si>
    <t>bradley.myers@state.co.us</t>
  </si>
  <si>
    <t>12755 Cr 40</t>
  </si>
  <si>
    <t>18156::COLORADO DEPT OF TRANSPORT</t>
  </si>
  <si>
    <t>PPW-80027973</t>
  </si>
  <si>
    <t>shayoneill</t>
  </si>
  <si>
    <t>oneill</t>
  </si>
  <si>
    <t>oneill heating and plumbing llc</t>
  </si>
  <si>
    <t>PPW-80027C71</t>
  </si>
  <si>
    <t>ceguymon@aol.com</t>
  </si>
  <si>
    <t>Guymon</t>
  </si>
  <si>
    <t>+1 7195806139</t>
  </si>
  <si>
    <t>Guymon LLC</t>
  </si>
  <si>
    <t>15263 County Road 15</t>
  </si>
  <si>
    <t>PPW-80027B69</t>
  </si>
  <si>
    <t>jodbag</t>
  </si>
  <si>
    <t>Bagu</t>
  </si>
  <si>
    <t>Jody</t>
  </si>
  <si>
    <t>Jody.bagu@lafargeholcim.com</t>
  </si>
  <si>
    <t>British Columbia</t>
  </si>
  <si>
    <t>v4x 1h8</t>
  </si>
  <si>
    <t>PPW-00015813</t>
  </si>
  <si>
    <t>kirk.finnegan@whiteconstruction.com</t>
  </si>
  <si>
    <t>Finnegan</t>
  </si>
  <si>
    <t>+1 3179981417</t>
  </si>
  <si>
    <t xml:space="preserve">3900 E. White Ave. </t>
  </si>
  <si>
    <t>PPW-00008F5A</t>
  </si>
  <si>
    <t>wolex</t>
  </si>
  <si>
    <t>Wolak</t>
  </si>
  <si>
    <t>+1 3036678753</t>
  </si>
  <si>
    <t>office@wolakexcavating.com</t>
  </si>
  <si>
    <t>Wolak Excavating LLC</t>
  </si>
  <si>
    <t xml:space="preserve">10003 Blackbird Cir </t>
  </si>
  <si>
    <t>97519::WOLAK EXCAVATING LLC</t>
  </si>
  <si>
    <t>PPW-0000A841</t>
  </si>
  <si>
    <t>michaeljenkins1980@gmail.com</t>
  </si>
  <si>
    <t>Jenkins</t>
  </si>
  <si>
    <t>+1 903-681-1584</t>
  </si>
  <si>
    <t>Aqua Transfer &amp; Energy</t>
  </si>
  <si>
    <t>PO Box 959</t>
  </si>
  <si>
    <t xml:space="preserve">Corsicana </t>
  </si>
  <si>
    <t>04173::AQUA TRANSFER &amp; ENERGY SERVI CES LLC</t>
  </si>
  <si>
    <t>PPW-0002152E</t>
  </si>
  <si>
    <t>tim.rickman</t>
  </si>
  <si>
    <t>Riickman</t>
  </si>
  <si>
    <t>+1 765-826-1001</t>
  </si>
  <si>
    <t>tim.rickman@iea.net</t>
  </si>
  <si>
    <t>PPW-8002797A</t>
  </si>
  <si>
    <t>duane@djslandscapingco.com</t>
  </si>
  <si>
    <t>DJs Landscaping LLC</t>
  </si>
  <si>
    <t>PPW-0001B0F7</t>
  </si>
  <si>
    <t>dwaynelino</t>
  </si>
  <si>
    <t>Lino</t>
  </si>
  <si>
    <t>dwayne.lino@lafargeholcim.com</t>
  </si>
  <si>
    <t>PPW-0000CE66</t>
  </si>
  <si>
    <t>e250fbb</t>
  </si>
  <si>
    <t>Behbahani</t>
  </si>
  <si>
    <t>Farshad</t>
  </si>
  <si>
    <t>+1 303 365 8946</t>
  </si>
  <si>
    <t>fbehbahani@sitechrockymtn.com</t>
  </si>
  <si>
    <t>PPI-0007E8A7</t>
  </si>
  <si>
    <t>Manage PCC Invoice Access,My.Cat.com,MyWagnerCat.com,Parts.Cat.com + Includes SIS Parts Books,SIS2.0 Web - Service Information,Vision Link</t>
  </si>
  <si>
    <t>jack.blisard@ieaconstructors.com</t>
  </si>
  <si>
    <t>Blisard</t>
  </si>
  <si>
    <t>+1 6202388828</t>
  </si>
  <si>
    <t>PPW-8002889D</t>
  </si>
  <si>
    <t>branden.williams@woodplc.com</t>
  </si>
  <si>
    <t>Branden</t>
  </si>
  <si>
    <t>+1 937 901 7755</t>
  </si>
  <si>
    <t>50 ADVANCE DR.</t>
  </si>
  <si>
    <t>PPW-800270D1</t>
  </si>
  <si>
    <t>kquigley@ecentral.com</t>
  </si>
  <si>
    <t>Quigley</t>
  </si>
  <si>
    <t>303-921-7147</t>
  </si>
  <si>
    <t>Metro Valley Farms</t>
  </si>
  <si>
    <t xml:space="preserve">435 Garland St. </t>
  </si>
  <si>
    <t>Lakewood</t>
  </si>
  <si>
    <t>59686::METRO VALLEY FARMS</t>
  </si>
  <si>
    <t>PPW-8002884D</t>
  </si>
  <si>
    <t>pccuser</t>
  </si>
  <si>
    <t>User</t>
  </si>
  <si>
    <t>Demo</t>
  </si>
  <si>
    <t>+1 5598915461</t>
  </si>
  <si>
    <t>ambrosia.pimentel@quinncompany.com</t>
  </si>
  <si>
    <t>COBURN EQUIPMENT INC</t>
  </si>
  <si>
    <t xml:space="preserve">10273 S. Golden State Blvd. </t>
  </si>
  <si>
    <t>Selma</t>
  </si>
  <si>
    <t>PPT-1073C1F8</t>
  </si>
  <si>
    <t>danewolak</t>
  </si>
  <si>
    <t>+1 303-667-8753</t>
  </si>
  <si>
    <t>danewolak@wolakexcavating.com</t>
  </si>
  <si>
    <t>10003 Blackbird Cir</t>
  </si>
  <si>
    <t>PPW-80011BCB</t>
  </si>
  <si>
    <t>daniel.sullivan@copart.com</t>
  </si>
  <si>
    <t>Daniel.Sullivan@copart.com</t>
  </si>
  <si>
    <t>PPW-000215AA</t>
  </si>
  <si>
    <t>skb_malcolm</t>
  </si>
  <si>
    <t>alex.martin@wasteconnections.com</t>
  </si>
  <si>
    <t>PPW-80023CBF</t>
  </si>
  <si>
    <t>canojohn</t>
  </si>
  <si>
    <t>Cano</t>
  </si>
  <si>
    <t>+1 7193964757</t>
  </si>
  <si>
    <t>john.cano@wildcat.net</t>
  </si>
  <si>
    <t>PPT-1076CF01</t>
  </si>
  <si>
    <t>eb5jbp</t>
  </si>
  <si>
    <t>+973 659 3829</t>
  </si>
  <si>
    <t>bpaul@tilconny.com</t>
  </si>
  <si>
    <t>OLDCASTLE MATERIALS GROUP</t>
  </si>
  <si>
    <t>PIP-10455279</t>
  </si>
  <si>
    <t>donald.woodruff@woodplc.com</t>
  </si>
  <si>
    <t>Woodruff</t>
  </si>
  <si>
    <t>+1 9373085269</t>
  </si>
  <si>
    <t xml:space="preserve">50 Advanced Drive </t>
  </si>
  <si>
    <t>PPW-80028A1F</t>
  </si>
  <si>
    <t>hannah.beckett@trappermine.com</t>
  </si>
  <si>
    <t>Beckett</t>
  </si>
  <si>
    <t>Hannah</t>
  </si>
  <si>
    <t>+1 970 826 6174</t>
  </si>
  <si>
    <t>PPW-80029115</t>
  </si>
  <si>
    <t>keaston.bonnell@copart.com</t>
  </si>
  <si>
    <t>Keaston</t>
  </si>
  <si>
    <t>Illinois</t>
  </si>
  <si>
    <t>PPW-80028A04</t>
  </si>
  <si>
    <t>dave_strauss</t>
  </si>
  <si>
    <t>Strauss</t>
  </si>
  <si>
    <t>+1 5035091006</t>
  </si>
  <si>
    <t>dave.strauss@mears.net</t>
  </si>
  <si>
    <t>2220 O Street</t>
  </si>
  <si>
    <t>PPW-80029083</t>
  </si>
  <si>
    <t>ironmountaindemo</t>
  </si>
  <si>
    <t>Holcombe</t>
  </si>
  <si>
    <t>Tip</t>
  </si>
  <si>
    <t>+1 7194606650</t>
  </si>
  <si>
    <t>tholcombe00@gmail.com</t>
  </si>
  <si>
    <t>Rocky Mountain Development Group DBA Iron Mountain Demolition</t>
  </si>
  <si>
    <t xml:space="preserve">75 Talamine Ct </t>
  </si>
  <si>
    <t>45625::IRON MOUNTAIN DEMOLITION</t>
  </si>
  <si>
    <t>PPW-800293F5</t>
  </si>
  <si>
    <t>jeremiahwilliams</t>
  </si>
  <si>
    <t>+1 3033326424</t>
  </si>
  <si>
    <t>jwilliamsbemas@icloud.com</t>
  </si>
  <si>
    <t>PPW-80029371</t>
  </si>
  <si>
    <t>robzakdirt</t>
  </si>
  <si>
    <t>alexender</t>
  </si>
  <si>
    <t>+1 7206001909</t>
  </si>
  <si>
    <t>720-600-1909</t>
  </si>
  <si>
    <t>robert@zakdirt.com</t>
  </si>
  <si>
    <t>14290 hill top road</t>
  </si>
  <si>
    <t>longmont</t>
  </si>
  <si>
    <t>PPW-80029442</t>
  </si>
  <si>
    <t>CAT®  Inspect,Parts.Cat.com + Includes SIS Parts Books,SIS2.0 Web - Service Information</t>
  </si>
  <si>
    <t>stevenlitle</t>
  </si>
  <si>
    <t>Litle</t>
  </si>
  <si>
    <t>slitle@lightconnectionsinc.com</t>
  </si>
  <si>
    <t>Light Connections Fiber Solutions Inc.</t>
  </si>
  <si>
    <t>55229::LIGHT CONNECTIONS FIBER</t>
  </si>
  <si>
    <t>PPI-0000097E</t>
  </si>
  <si>
    <t>adam.arthur@usacompression.com</t>
  </si>
  <si>
    <t>arthur</t>
  </si>
  <si>
    <t>+1 4053185511</t>
  </si>
  <si>
    <t>2100 N Radio Rd</t>
  </si>
  <si>
    <t>PPW-80024A08</t>
  </si>
  <si>
    <t>BHottin01</t>
  </si>
  <si>
    <t>hottinger</t>
  </si>
  <si>
    <t>brennan</t>
  </si>
  <si>
    <t>+1 9703972300</t>
  </si>
  <si>
    <t>Brennan.hottinger@archrock.com</t>
  </si>
  <si>
    <t>1426 Cimarron Ct.</t>
  </si>
  <si>
    <t>PPW-800296EC</t>
  </si>
  <si>
    <t>ngerrard@gerrardinc.com</t>
  </si>
  <si>
    <t>Gerrard</t>
  </si>
  <si>
    <t>+1 970-669-1463</t>
  </si>
  <si>
    <t>PPW-8001AB1F</t>
  </si>
  <si>
    <t>elliok4</t>
  </si>
  <si>
    <t>Kristan</t>
  </si>
  <si>
    <t>Elliott_Kristan@cat.com</t>
  </si>
  <si>
    <t>PSP-00031D4F</t>
  </si>
  <si>
    <t>kevin@kevinstrucking.com</t>
  </si>
  <si>
    <t>Lengele</t>
  </si>
  <si>
    <t>Kevin's Trucking LLC</t>
  </si>
  <si>
    <t xml:space="preserve">1451 N Challenger Dr </t>
  </si>
  <si>
    <t>81007-3918</t>
  </si>
  <si>
    <t>51459::KEVIN'S TRUCKING LLC</t>
  </si>
  <si>
    <t>PPW-80029C09</t>
  </si>
  <si>
    <t>jvermeer</t>
  </si>
  <si>
    <t>Vermeersch</t>
  </si>
  <si>
    <t>+1 5866348143</t>
  </si>
  <si>
    <t>jvermeer@wm.com</t>
  </si>
  <si>
    <t xml:space="preserve">36600 29 Mile Road </t>
  </si>
  <si>
    <t>Lenox</t>
  </si>
  <si>
    <t>PPW-80024FE0</t>
  </si>
  <si>
    <t>rondbooher@live.com</t>
  </si>
  <si>
    <t>Booher</t>
  </si>
  <si>
    <t>Flying BS</t>
  </si>
  <si>
    <t xml:space="preserve">247 Laughing Horse Trail </t>
  </si>
  <si>
    <t>PPW-80029CE3</t>
  </si>
  <si>
    <t>bernie.vanbergeniii@martinmarietta.com</t>
  </si>
  <si>
    <t>Van Bergen</t>
  </si>
  <si>
    <t>Bernie</t>
  </si>
  <si>
    <t>+1 4436771533</t>
  </si>
  <si>
    <t xml:space="preserve">233 Stevenson Road </t>
  </si>
  <si>
    <t>North East</t>
  </si>
  <si>
    <t>MD</t>
  </si>
  <si>
    <t>PPW-8002998D</t>
  </si>
  <si>
    <t>mimbresfarms@juno.com</t>
  </si>
  <si>
    <t>Mimbres Farms</t>
  </si>
  <si>
    <t xml:space="preserve">2290 Highway 61 </t>
  </si>
  <si>
    <t>PPW-80029FD2</t>
  </si>
  <si>
    <t>heliplt50</t>
  </si>
  <si>
    <t>Dionne</t>
  </si>
  <si>
    <t>Isaiah</t>
  </si>
  <si>
    <t>970-420-4429</t>
  </si>
  <si>
    <t>heliplt50@aol.com</t>
  </si>
  <si>
    <t>Dionne Farms</t>
  </si>
  <si>
    <t>7145 county road 84</t>
  </si>
  <si>
    <t>PPW-80029E7D</t>
  </si>
  <si>
    <t>jason.choat@ieaconstructors.com</t>
  </si>
  <si>
    <t>Choat</t>
  </si>
  <si>
    <t>+1 8122648256</t>
  </si>
  <si>
    <t>Jason.Choat@ieaconstructors.com</t>
  </si>
  <si>
    <t xml:space="preserve">6325 Digital Way </t>
  </si>
  <si>
    <t>PPW-80029F3A</t>
  </si>
  <si>
    <t>e250mep</t>
  </si>
  <si>
    <t>Pettenati</t>
  </si>
  <si>
    <t>+1 3038184568</t>
  </si>
  <si>
    <t>Pettenati_michael@wagnerequipment.com</t>
  </si>
  <si>
    <t>PIP-10832541</t>
  </si>
  <si>
    <t>breck.don</t>
  </si>
  <si>
    <t>+1 303 824 9956</t>
  </si>
  <si>
    <t>breck.don@kiewit.com</t>
  </si>
  <si>
    <t>PPW-8002A43D</t>
  </si>
  <si>
    <t>collinmlr</t>
  </si>
  <si>
    <t>Collin</t>
  </si>
  <si>
    <t>+1 530 531 7609</t>
  </si>
  <si>
    <t>collin.miller1@kiewit.com</t>
  </si>
  <si>
    <t>6949 Hwy 93</t>
  </si>
  <si>
    <t>PPW-8002A3F3</t>
  </si>
  <si>
    <t>LCCCat</t>
  </si>
  <si>
    <t>+1 3034448680</t>
  </si>
  <si>
    <t>303-444-8680</t>
  </si>
  <si>
    <t>lloyd@lawsonconstruction.com</t>
  </si>
  <si>
    <t>Lawson Construction</t>
  </si>
  <si>
    <t>P.O. Box 1318</t>
  </si>
  <si>
    <t>1831 Boston Ave, ste 100</t>
  </si>
  <si>
    <t>54720::LAWSON CONSTRUCTION CO</t>
  </si>
  <si>
    <t>PPW-8002A3FA</t>
  </si>
  <si>
    <t>a23qtl</t>
  </si>
  <si>
    <t>Love</t>
  </si>
  <si>
    <t>tyler.love@transwest.com</t>
  </si>
  <si>
    <t>PSP-000333CB</t>
  </si>
  <si>
    <t>broctrahan</t>
  </si>
  <si>
    <t>Broc</t>
  </si>
  <si>
    <t>broc.trahan@usacompression.com</t>
  </si>
  <si>
    <t xml:space="preserve">713 wolfcamp way </t>
  </si>
  <si>
    <t>pecos</t>
  </si>
  <si>
    <t>PPW-0002067C</t>
  </si>
  <si>
    <t>cdvntm</t>
  </si>
  <si>
    <t>tom.may@na.crh.com</t>
  </si>
  <si>
    <t>CRH</t>
  </si>
  <si>
    <t>IE</t>
  </si>
  <si>
    <t>PIP-11216046</t>
  </si>
  <si>
    <t>rob@rkrcorp.com</t>
  </si>
  <si>
    <t>sister</t>
  </si>
  <si>
    <t>rob</t>
  </si>
  <si>
    <t>+1 970-389-1854</t>
  </si>
  <si>
    <t>RKR INC</t>
  </si>
  <si>
    <t>72604::RKR INC</t>
  </si>
  <si>
    <t>PPW-8002AA63</t>
  </si>
  <si>
    <t>clayer@wm.com</t>
  </si>
  <si>
    <t>Layer</t>
  </si>
  <si>
    <t>+1 5743559525</t>
  </si>
  <si>
    <t xml:space="preserve">8635 E ST RD 16 </t>
  </si>
  <si>
    <t>PPW-80028346</t>
  </si>
  <si>
    <t>hunter@coulsonex.com</t>
  </si>
  <si>
    <t>McNeece</t>
  </si>
  <si>
    <t>Hunter</t>
  </si>
  <si>
    <t>+1 9702174821</t>
  </si>
  <si>
    <t xml:space="preserve">3609 N. County Rd. 13 </t>
  </si>
  <si>
    <t>PPW-00023D8E</t>
  </si>
  <si>
    <t>mehmetcatschool</t>
  </si>
  <si>
    <t>Gunduz</t>
  </si>
  <si>
    <t>Mehmet</t>
  </si>
  <si>
    <t>mehmet.gunduz@kltp.ca</t>
  </si>
  <si>
    <t>PPW-8002AA72</t>
  </si>
  <si>
    <t>howell_ryan_j@cat.com</t>
  </si>
  <si>
    <t xml:space="preserve">18 Ridge Ct </t>
  </si>
  <si>
    <t>Tabernash</t>
  </si>
  <si>
    <t>PPW-00024202</t>
  </si>
  <si>
    <t>cmyers@nadinc.com</t>
  </si>
  <si>
    <t>+1 509-993-3776</t>
  </si>
  <si>
    <t>PPW-0001DD1D</t>
  </si>
  <si>
    <t>nancyr</t>
  </si>
  <si>
    <t>nancy@msconstructors.com</t>
  </si>
  <si>
    <t>PPW-00024254</t>
  </si>
  <si>
    <t>zmoro@indrec.com</t>
  </si>
  <si>
    <t>moro</t>
  </si>
  <si>
    <t>Zack</t>
  </si>
  <si>
    <t>+1 2398480389</t>
  </si>
  <si>
    <t xml:space="preserve">1150 duncan road </t>
  </si>
  <si>
    <t>Punta Gorda</t>
  </si>
  <si>
    <t>PPW-800088B6</t>
  </si>
  <si>
    <t>jsilvavalentin</t>
  </si>
  <si>
    <t>Silva</t>
  </si>
  <si>
    <t>+1 8014340954</t>
  </si>
  <si>
    <t>juansilva@savageservices.com</t>
  </si>
  <si>
    <t>PPW-80009D55</t>
  </si>
  <si>
    <t>dennis.oreilly@gjemrac.doe.gov</t>
  </si>
  <si>
    <t>orielly</t>
  </si>
  <si>
    <t>+1 4352608687</t>
  </si>
  <si>
    <t>PORTAGE INC</t>
  </si>
  <si>
    <t xml:space="preserve">2021 N Highway 191 </t>
  </si>
  <si>
    <t>84532-2154</t>
  </si>
  <si>
    <t>PPW-000227C9</t>
  </si>
  <si>
    <t>Dvalencia</t>
  </si>
  <si>
    <t>Valencia</t>
  </si>
  <si>
    <t>+1 5757259401</t>
  </si>
  <si>
    <t>575-725-9401</t>
  </si>
  <si>
    <t>Dvalencia@axip.com</t>
  </si>
  <si>
    <t>5010 National Prks Hwy</t>
  </si>
  <si>
    <t>NM.</t>
  </si>
  <si>
    <t>92676::AXIP ENERGY SERVICES LP,92676a::AXIP ENERGY SERVICES LLP</t>
  </si>
  <si>
    <t>PPW-000241B2</t>
  </si>
  <si>
    <t>montezuma</t>
  </si>
  <si>
    <t>Higman</t>
  </si>
  <si>
    <t>+1 9705600493</t>
  </si>
  <si>
    <t>shigman@co.montezuma.co.us</t>
  </si>
  <si>
    <t>Montezuma County</t>
  </si>
  <si>
    <t>1680 N Dolores Rd</t>
  </si>
  <si>
    <t>81321-8844</t>
  </si>
  <si>
    <t>61377::MONTEZUMA COUNTY ROAD DEPT</t>
  </si>
  <si>
    <t>PPT-0101379A</t>
  </si>
  <si>
    <t>brashca</t>
  </si>
  <si>
    <t>Halsey</t>
  </si>
  <si>
    <t>1-720-568-2507</t>
  </si>
  <si>
    <t>sean.halsey.contractor@usap.gov</t>
  </si>
  <si>
    <t>Government,Landscaping</t>
  </si>
  <si>
    <t xml:space="preserve">7400 South Tucson Way, </t>
  </si>
  <si>
    <t>PPS-000009BD</t>
  </si>
  <si>
    <t>khuebner@dcpmidstream.com</t>
  </si>
  <si>
    <t>huebner</t>
  </si>
  <si>
    <t>keith</t>
  </si>
  <si>
    <t>+1 9703025514</t>
  </si>
  <si>
    <t xml:space="preserve">3026 4th Ave </t>
  </si>
  <si>
    <t>PPW-00024592</t>
  </si>
  <si>
    <t>a1wqmr</t>
  </si>
  <si>
    <t>mrouse@inland-group.com</t>
  </si>
  <si>
    <t>PSP-00033A96</t>
  </si>
  <si>
    <t>ranrubper89@gmail.com</t>
  </si>
  <si>
    <t>PPW-00024D6B</t>
  </si>
  <si>
    <t>epco13</t>
  </si>
  <si>
    <t>Dostal</t>
  </si>
  <si>
    <t xml:space="preserve">Kevin </t>
  </si>
  <si>
    <t>kdostal@eprod.com</t>
  </si>
  <si>
    <t>MID AMERICA PIPELINE COMPANY LLC</t>
  </si>
  <si>
    <t>PPT-010039CD</t>
  </si>
  <si>
    <t>cat_shop</t>
  </si>
  <si>
    <t>CAT</t>
  </si>
  <si>
    <t>FRANK@LVINC.US</t>
  </si>
  <si>
    <t>1750 TOMAH RD</t>
  </si>
  <si>
    <t>LARKSPUR</t>
  </si>
  <si>
    <t>PPW-00024C6B</t>
  </si>
  <si>
    <t>cdvnjw</t>
  </si>
  <si>
    <t>Watterson</t>
  </si>
  <si>
    <t>Joshua.Watterson@pennsysupply.com</t>
  </si>
  <si>
    <t>PIP-11216045</t>
  </si>
  <si>
    <t>td00_lev_test</t>
  </si>
  <si>
    <t>Tester</t>
  </si>
  <si>
    <t>+1 3214567895</t>
  </si>
  <si>
    <t>alex.levitina@gmail.com</t>
  </si>
  <si>
    <t>DEMO CUSTOMER</t>
  </si>
  <si>
    <t>100 ADAMS1</t>
  </si>
  <si>
    <t>PEORIA</t>
  </si>
  <si>
    <t>PPT-107345F8</t>
  </si>
  <si>
    <t>rick@2020</t>
  </si>
  <si>
    <t>rwhite@rummelconstruction.com</t>
  </si>
  <si>
    <t>5420 W. MARYLAND AVE.</t>
  </si>
  <si>
    <t>GLENDALE</t>
  </si>
  <si>
    <t>PPW-00025420</t>
  </si>
  <si>
    <t>mc2009exc</t>
  </si>
  <si>
    <t>Cardona</t>
  </si>
  <si>
    <t>+1 4327880499</t>
  </si>
  <si>
    <t>mcardona@tasman-geo.com</t>
  </si>
  <si>
    <t>Tasman Geosciences, Inc.</t>
  </si>
  <si>
    <t xml:space="preserve">6855 w 119th ave. </t>
  </si>
  <si>
    <t>85008::TASMAN GEOSCIENCES INC</t>
  </si>
  <si>
    <t>PPW-0002588C</t>
  </si>
  <si>
    <t>zachary.mccarl@newmont.com</t>
  </si>
  <si>
    <t>McCarl</t>
  </si>
  <si>
    <t>Zachary.McCarl@newmont.com</t>
  </si>
  <si>
    <t>PPW-0002584B</t>
  </si>
  <si>
    <t>jerry@tcalabresetrucking.com</t>
  </si>
  <si>
    <t>Calabrese</t>
  </si>
  <si>
    <t>+1 303 487 8668</t>
  </si>
  <si>
    <t>Tom Calabrese trucking</t>
  </si>
  <si>
    <t xml:space="preserve">7480 York </t>
  </si>
  <si>
    <t>PPW-00025837</t>
  </si>
  <si>
    <t>edotlash@gmail.com</t>
  </si>
  <si>
    <t>lash</t>
  </si>
  <si>
    <t>Calabrese trucking</t>
  </si>
  <si>
    <t xml:space="preserve">7480 York st </t>
  </si>
  <si>
    <t>PPW-0002582F</t>
  </si>
  <si>
    <t>tcole2@republicservices.com</t>
  </si>
  <si>
    <t>+1 7324925259</t>
  </si>
  <si>
    <t xml:space="preserve">15 RAILROAD AVENUE </t>
  </si>
  <si>
    <t>Farmingdale</t>
  </si>
  <si>
    <t>NJ</t>
  </si>
  <si>
    <t>07727</t>
  </si>
  <si>
    <t>PPW-000255DA</t>
  </si>
  <si>
    <t>ksterle</t>
  </si>
  <si>
    <t>Sterle</t>
  </si>
  <si>
    <t>+1 719-239-1153</t>
  </si>
  <si>
    <t>ksterle@diesslinstructures.com</t>
  </si>
  <si>
    <t>Diesslin Structures Company</t>
  </si>
  <si>
    <t xml:space="preserve">7625 w hwy 50 </t>
  </si>
  <si>
    <t>26265::DIESSLIN STRUCTURES INC</t>
  </si>
  <si>
    <t>PPW-00025ACB</t>
  </si>
  <si>
    <t>trent.braiedy@belair-us.com</t>
  </si>
  <si>
    <t>Braiedy</t>
  </si>
  <si>
    <t>+1 651-248-0152</t>
  </si>
  <si>
    <t>Minnesota</t>
  </si>
  <si>
    <t>PPW-00025A89</t>
  </si>
  <si>
    <t>jthursto</t>
  </si>
  <si>
    <t>Jean</t>
  </si>
  <si>
    <t>+1 970 418 0384</t>
  </si>
  <si>
    <t>sitesuper2@rkrcorp.com</t>
  </si>
  <si>
    <t>80435-3338</t>
  </si>
  <si>
    <t>PPW-00025B08</t>
  </si>
  <si>
    <t>rhart@republicservices.com</t>
  </si>
  <si>
    <t>Hart</t>
  </si>
  <si>
    <t>PPW-00025AD1</t>
  </si>
  <si>
    <t>andyc@wcnx.org</t>
  </si>
  <si>
    <t>carriker</t>
  </si>
  <si>
    <t>andrew</t>
  </si>
  <si>
    <t>waste connections</t>
  </si>
  <si>
    <t>PPW-00025B2B</t>
  </si>
  <si>
    <t>jarydwhite@amesco.com</t>
  </si>
  <si>
    <t>Jaryd</t>
  </si>
  <si>
    <t>+1 720-388-5267</t>
  </si>
  <si>
    <t>PPW-00024C14</t>
  </si>
  <si>
    <t>denverflo</t>
  </si>
  <si>
    <t>Carmichael</t>
  </si>
  <si>
    <t>+1 7208653925</t>
  </si>
  <si>
    <t>jonathan.carmichael@denvergov.org</t>
  </si>
  <si>
    <t xml:space="preserve">201 W Colfax </t>
  </si>
  <si>
    <t>25482::CITY &amp; COUNTY OF DENVER</t>
  </si>
  <si>
    <t>PPW-00025FFC</t>
  </si>
  <si>
    <t>ctimc.1965@gmail.com</t>
  </si>
  <si>
    <t>Campos</t>
  </si>
  <si>
    <t>T&amp;D Foods</t>
  </si>
  <si>
    <t xml:space="preserve">1489 Historic Route 66 </t>
  </si>
  <si>
    <t>Santa Rosa</t>
  </si>
  <si>
    <t>PPW-000262D8</t>
  </si>
  <si>
    <t>jon.baughman@wasteconnections.com</t>
  </si>
  <si>
    <t xml:space="preserve">Baughman </t>
  </si>
  <si>
    <t>PPW-000262C6</t>
  </si>
  <si>
    <t>john@welshelectricinc.com</t>
  </si>
  <si>
    <t>Welsh</t>
  </si>
  <si>
    <t>John@welshelectricinc.com</t>
  </si>
  <si>
    <t>WELSH ELECTRIC</t>
  </si>
  <si>
    <t xml:space="preserve">6301 Federal Blvd </t>
  </si>
  <si>
    <t>PPW-00026327</t>
  </si>
  <si>
    <t>kenneth.phillips@ieaconstructors.com</t>
  </si>
  <si>
    <t>Phillips</t>
  </si>
  <si>
    <t>+1 3183076330</t>
  </si>
  <si>
    <t>Kenneth.Phillips@ieaconstructors.com</t>
  </si>
  <si>
    <t>PPW-00025AA3</t>
  </si>
  <si>
    <t>coxa7478</t>
  </si>
  <si>
    <t>coxa@republicservices.com</t>
  </si>
  <si>
    <t>Indiana</t>
  </si>
  <si>
    <t>PPW-00025F89</t>
  </si>
  <si>
    <t>anthony.cairns@pennsysupply.com</t>
  </si>
  <si>
    <t>Cairns</t>
  </si>
  <si>
    <t>PPW-000265B3</t>
  </si>
  <si>
    <t>etarver@dicaperl.com</t>
  </si>
  <si>
    <t>Tarver</t>
  </si>
  <si>
    <t>Emory</t>
  </si>
  <si>
    <t>Dicaperl Minerals Corp.</t>
  </si>
  <si>
    <t xml:space="preserve">1900 Grefco Road </t>
  </si>
  <si>
    <t>38211::DICAPERL MINERALS CORP</t>
  </si>
  <si>
    <t>PPW-000268D0</t>
  </si>
  <si>
    <t>stanleywitinski</t>
  </si>
  <si>
    <t>witinski</t>
  </si>
  <si>
    <t>stanley</t>
  </si>
  <si>
    <t>+1 570-497-3095</t>
  </si>
  <si>
    <t>stanley.witinski@pennsysupply.com</t>
  </si>
  <si>
    <t>PPW-0002685B</t>
  </si>
  <si>
    <t>superiordieselcolorado@gmail.com</t>
  </si>
  <si>
    <t>Leaton</t>
  </si>
  <si>
    <t>Luke</t>
  </si>
  <si>
    <t>SUPERIOR DIESEL SERVICE</t>
  </si>
  <si>
    <t xml:space="preserve">36862 Commerce Cir </t>
  </si>
  <si>
    <t>PPW-000267D2</t>
  </si>
  <si>
    <t>swood3</t>
  </si>
  <si>
    <t>Sara</t>
  </si>
  <si>
    <t>+1 5186362141</t>
  </si>
  <si>
    <t>swood3@wm.com</t>
  </si>
  <si>
    <t>424 Peters Rd</t>
  </si>
  <si>
    <t>PPW-00025580</t>
  </si>
  <si>
    <t>rbsdiesel</t>
  </si>
  <si>
    <t>admin@rbsdiesel.com</t>
  </si>
  <si>
    <t>Rock Bottom Service</t>
  </si>
  <si>
    <t>75331::ROCK BOTTOM SERVICES LLC</t>
  </si>
  <si>
    <t>PPW-0002687C</t>
  </si>
  <si>
    <t>e250kdm</t>
  </si>
  <si>
    <t>Murrish</t>
  </si>
  <si>
    <t>Kellie</t>
  </si>
  <si>
    <t>Murrish_Kellie@wagnerequipment.com</t>
  </si>
  <si>
    <t>PSP-000316D2</t>
  </si>
  <si>
    <t>MyWagnerCat.com,SOS Services Web,Vision Link</t>
  </si>
  <si>
    <t>bharmon</t>
  </si>
  <si>
    <t>bharmon@scottcontracting.com</t>
  </si>
  <si>
    <t>PPW-8001BC80</t>
  </si>
  <si>
    <t>CAT®  Inspect,My.Cat.com,Parts.Cat.com + Includes SIS Parts Books,SIS2.0 Web - Service Information,SOS Services Web,Vision Link</t>
  </si>
  <si>
    <t>badass</t>
  </si>
  <si>
    <t>Colton</t>
  </si>
  <si>
    <t>970-210-9808</t>
  </si>
  <si>
    <t>travis@coltonenergyservice.com</t>
  </si>
  <si>
    <t>COLTON ENERGY SERVICES</t>
  </si>
  <si>
    <t>P.O. BOX 23189</t>
  </si>
  <si>
    <t>Glade Park</t>
  </si>
  <si>
    <t>20014::COLTON ENERGY SERVICE</t>
  </si>
  <si>
    <t>PPI-00074DD6</t>
  </si>
  <si>
    <t>beaukittleson</t>
  </si>
  <si>
    <t>Kittleson</t>
  </si>
  <si>
    <t>Beau</t>
  </si>
  <si>
    <t>beau.kittleson@gcinc.com</t>
  </si>
  <si>
    <t>PPW-00026AF7</t>
  </si>
  <si>
    <t>semtruckparts@gmail.com</t>
  </si>
  <si>
    <t>Neudorf</t>
  </si>
  <si>
    <t>SALES@SEMINOLETRUCKPARTS.COM</t>
  </si>
  <si>
    <t>SEMINOLE DIESEL SERVICE</t>
  </si>
  <si>
    <t>PO BOX 196</t>
  </si>
  <si>
    <t>78637::SEMINOLE DIESEL SERVICE</t>
  </si>
  <si>
    <t>PPW-00026ACF</t>
  </si>
  <si>
    <t>allison@giulianoco.com</t>
  </si>
  <si>
    <t>Roeder</t>
  </si>
  <si>
    <t>Allison</t>
  </si>
  <si>
    <t>Giuliano &amp; Father Construction</t>
  </si>
  <si>
    <t>308 COMMERCE DR., NO. A</t>
  </si>
  <si>
    <t>36125a::GIULIANO &amp; FATHER CONSTR,47685::JM EQUIPMENT CO</t>
  </si>
  <si>
    <t>PPW-00026EEF</t>
  </si>
  <si>
    <t>bhall@buesingcorp.com</t>
  </si>
  <si>
    <t>Buesing Corporation</t>
  </si>
  <si>
    <t>3045 S. 7TH ST.</t>
  </si>
  <si>
    <t>PPW-00026E4C</t>
  </si>
  <si>
    <t>dirtdogs</t>
  </si>
  <si>
    <t>WALTERS</t>
  </si>
  <si>
    <t>ED</t>
  </si>
  <si>
    <t>INFO@WALTERSCOMPANY.NET</t>
  </si>
  <si>
    <t>Walters Company</t>
  </si>
  <si>
    <t>PPI-00061414</t>
  </si>
  <si>
    <t>mark_ackerman@fws.gov</t>
  </si>
  <si>
    <t>+1 8285142091</t>
  </si>
  <si>
    <t>Arapaho National Wildlife Refuge</t>
  </si>
  <si>
    <t xml:space="preserve">953 Jackson County Road </t>
  </si>
  <si>
    <t>03144::ARAPAHO NATL WILD LIFE REFG</t>
  </si>
  <si>
    <t>PPW-000270EC</t>
  </si>
  <si>
    <t>landsharkdenver</t>
  </si>
  <si>
    <t>jquinn@landsharkreig.com</t>
  </si>
  <si>
    <t>LandShark Construction Ind.</t>
  </si>
  <si>
    <t>54381::LANDSHARK CONSTRUCTION IND</t>
  </si>
  <si>
    <t>PPT-1075E064</t>
  </si>
  <si>
    <t>myleslorentzj</t>
  </si>
  <si>
    <t>Voight</t>
  </si>
  <si>
    <t xml:space="preserve">Julie </t>
  </si>
  <si>
    <t>+1 507-625-3886</t>
  </si>
  <si>
    <t>juliev@myleslorentz.com</t>
  </si>
  <si>
    <t>Myles Lorentz Inc</t>
  </si>
  <si>
    <t>PPW-00027367</t>
  </si>
  <si>
    <t>ae76bjl</t>
  </si>
  <si>
    <t>LUCIER</t>
  </si>
  <si>
    <t>brian.lucier@mhc.com</t>
  </si>
  <si>
    <t>PIP-10582878</t>
  </si>
  <si>
    <t>klewisjr16</t>
  </si>
  <si>
    <t>+1 817 494 7324</t>
  </si>
  <si>
    <t>kenney.lewis@lonestartruckgroup.com</t>
  </si>
  <si>
    <t>4450 American Way</t>
  </si>
  <si>
    <t>Memphis</t>
  </si>
  <si>
    <t>PPT-1075789E</t>
  </si>
  <si>
    <t>dustinroth</t>
  </si>
  <si>
    <t>+1 7207376947</t>
  </si>
  <si>
    <t>droth@flatironcorp.com</t>
  </si>
  <si>
    <t>385 Interlocken Crescent Ste. 900</t>
  </si>
  <si>
    <t>PPW-00027429</t>
  </si>
  <si>
    <t>lhester</t>
  </si>
  <si>
    <t>Hester</t>
  </si>
  <si>
    <t>hesterslogandlumber@gmail.com</t>
  </si>
  <si>
    <t>HESTERS LOG AND LUMBER</t>
  </si>
  <si>
    <t>42339::HESTERS LOG AND LUMBER</t>
  </si>
  <si>
    <t>PPW-000071B8</t>
  </si>
  <si>
    <t>daviddemarco</t>
  </si>
  <si>
    <t>DeMarco</t>
  </si>
  <si>
    <t>ddemarco@pioneerenergy.com</t>
  </si>
  <si>
    <t>PIONEER ENERGY INC</t>
  </si>
  <si>
    <t>220 S. Taft St</t>
  </si>
  <si>
    <t>70811::PIONEER ENERGY INC</t>
  </si>
  <si>
    <t>PPW-80026215</t>
  </si>
  <si>
    <t>kirklandshop</t>
  </si>
  <si>
    <t>Biddle</t>
  </si>
  <si>
    <t>Cliff</t>
  </si>
  <si>
    <t>+1 7192529778</t>
  </si>
  <si>
    <t>719-252-9778</t>
  </si>
  <si>
    <t>cliff@kirklandconstruction.us</t>
  </si>
  <si>
    <t>Kirkland Construction</t>
  </si>
  <si>
    <t>2101 Main Street</t>
  </si>
  <si>
    <t>Rye</t>
  </si>
  <si>
    <t>51645::KIRKLAND CONSTRUCTION RLLP</t>
  </si>
  <si>
    <t>PPT-01003BDD</t>
  </si>
  <si>
    <t>edwardo.gonzalez@archrock.com</t>
  </si>
  <si>
    <t>gonzalez</t>
  </si>
  <si>
    <t>edwardo</t>
  </si>
  <si>
    <t>+1 4327554205</t>
  </si>
  <si>
    <t xml:space="preserve">1298 County Road 425 </t>
  </si>
  <si>
    <t>Pecos</t>
  </si>
  <si>
    <t>PPW-000277D8</t>
  </si>
  <si>
    <t>cdvnlk</t>
  </si>
  <si>
    <t>Kessler</t>
  </si>
  <si>
    <t>Larry.Kessler@pennsysupply.com</t>
  </si>
  <si>
    <t>PIP-11216053</t>
  </si>
  <si>
    <t>scandelaria@candelariaconstruction.com</t>
  </si>
  <si>
    <t>Candelaria</t>
  </si>
  <si>
    <t>Candelaria Construction Inc</t>
  </si>
  <si>
    <t>13820::CANDELARIA CONSTRUCTION INC</t>
  </si>
  <si>
    <t>PPW-00027E70</t>
  </si>
  <si>
    <t>dlavila710@gmail.com</t>
  </si>
  <si>
    <t>Avila</t>
  </si>
  <si>
    <t>DAVID AVILA</t>
  </si>
  <si>
    <t xml:space="preserve">337 Mt Yale De </t>
  </si>
  <si>
    <t>26224::DAVID AVILA</t>
  </si>
  <si>
    <t>PPW-00027EBA</t>
  </si>
  <si>
    <t>sjohnson@uvwua.com</t>
  </si>
  <si>
    <t>Shirlee</t>
  </si>
  <si>
    <t>PPW-00027E2C</t>
  </si>
  <si>
    <t>brettdeboever</t>
  </si>
  <si>
    <t>DeBoever</t>
  </si>
  <si>
    <t>+1 5753615675</t>
  </si>
  <si>
    <t>bdeboever@ngcsi.com</t>
  </si>
  <si>
    <t>NATURAL GAS COMPRESSION SYSTEMS INC</t>
  </si>
  <si>
    <t>PPW-80023399</t>
  </si>
  <si>
    <t>wharriman@republicservices.com</t>
  </si>
  <si>
    <t>Harriman</t>
  </si>
  <si>
    <t>PPW-8002AF38</t>
  </si>
  <si>
    <t>a78jog</t>
  </si>
  <si>
    <t>Omar</t>
  </si>
  <si>
    <t>+1 720 285 8288</t>
  </si>
  <si>
    <t>ogalindo@mctrux.com</t>
  </si>
  <si>
    <t>PSP-00034C35</t>
  </si>
  <si>
    <t>stevejr@laughlinexc.com</t>
  </si>
  <si>
    <t>Laughlin</t>
  </si>
  <si>
    <t>+1 3032782894</t>
  </si>
  <si>
    <t>LTE - Laughlin Excavating Companies</t>
  </si>
  <si>
    <t xml:space="preserve">4343 Loveland St Ste 200 </t>
  </si>
  <si>
    <t>80403-7209</t>
  </si>
  <si>
    <t>53587::LTE INC</t>
  </si>
  <si>
    <t>PPW-8002B35B</t>
  </si>
  <si>
    <t>gmease2@gmail.com</t>
  </si>
  <si>
    <t>Mease</t>
  </si>
  <si>
    <t>+1 3035879598</t>
  </si>
  <si>
    <t>Acme Tree Service</t>
  </si>
  <si>
    <t>5370 Magnolia St</t>
  </si>
  <si>
    <t>PPW-8002B40C</t>
  </si>
  <si>
    <t>walkerra</t>
  </si>
  <si>
    <t>+1 5052390361</t>
  </si>
  <si>
    <t>505-239-0361</t>
  </si>
  <si>
    <t>walkerra@nmortho.net</t>
  </si>
  <si>
    <t>NM Orthopaedics Uptown Physical Therapy</t>
  </si>
  <si>
    <t>1700 LOUISIANA BLVD NE</t>
  </si>
  <si>
    <t>65048::NM ORTHOPEDICS UPTOWN PHYSIC AL THERAPY</t>
  </si>
  <si>
    <t>PPW-8002B26A</t>
  </si>
  <si>
    <t>asaffold</t>
  </si>
  <si>
    <t>Saffold</t>
  </si>
  <si>
    <t>+1 7194064171</t>
  </si>
  <si>
    <t>(719)406-4171</t>
  </si>
  <si>
    <t>asaffold@tezakheavyequipment.com</t>
  </si>
  <si>
    <t>Tezak Heavy Equipment Co. Inc.</t>
  </si>
  <si>
    <t>205 Tunnel Dr</t>
  </si>
  <si>
    <t>PPW-8002B355</t>
  </si>
  <si>
    <t>jzaloud01</t>
  </si>
  <si>
    <t>Zaloudek</t>
  </si>
  <si>
    <t>+1 4322216920</t>
  </si>
  <si>
    <t>julie.zaloudek@archrock.com</t>
  </si>
  <si>
    <t>PPT-0100BBC2</t>
  </si>
  <si>
    <t>e350ggg</t>
  </si>
  <si>
    <t>Gillaspy</t>
  </si>
  <si>
    <t>gillaspy_gary@wagnerequipment.com</t>
  </si>
  <si>
    <t>PIP-11071021</t>
  </si>
  <si>
    <t>hrcrider@hotmail.com</t>
  </si>
  <si>
    <t>Nordin</t>
  </si>
  <si>
    <t>Mark Nordin</t>
  </si>
  <si>
    <t xml:space="preserve">5590 Good Fortune Rd </t>
  </si>
  <si>
    <t>PPW-8002B9B3</t>
  </si>
  <si>
    <t>bmanca@wm.com</t>
  </si>
  <si>
    <t>Manca</t>
  </si>
  <si>
    <t>+1 413-275-1508</t>
  </si>
  <si>
    <t>PPW-8002AFFF</t>
  </si>
  <si>
    <t>frontrangex</t>
  </si>
  <si>
    <t>Nance</t>
  </si>
  <si>
    <t>+1 3039403299</t>
  </si>
  <si>
    <t>scott@frontrangeexcavating.com</t>
  </si>
  <si>
    <t>Front Range Excavating, Inc.</t>
  </si>
  <si>
    <t>6783 Fig Street Ste 101</t>
  </si>
  <si>
    <t>35166::FRONT RANGE EXCAVATING INC</t>
  </si>
  <si>
    <t>PPW-8002BAF3</t>
  </si>
  <si>
    <t>MyWagnerCat.com,Parts.Cat.com + Includes SIS Parts Books,SIS2.0 Web - Service Information</t>
  </si>
  <si>
    <t>a23qjia</t>
  </si>
  <si>
    <t>james.allison@transwest.com</t>
  </si>
  <si>
    <t>PSP-0003528D</t>
  </si>
  <si>
    <t>oterojands@aol.com</t>
  </si>
  <si>
    <t>Otero</t>
  </si>
  <si>
    <t>Rubel</t>
  </si>
  <si>
    <t>Otero Transport</t>
  </si>
  <si>
    <t>1655 Bonaguidi rd sw</t>
  </si>
  <si>
    <t>PPW-8002BEAF</t>
  </si>
  <si>
    <t>matthew.foster@carmeuse.com</t>
  </si>
  <si>
    <t>+1 814-392-6785</t>
  </si>
  <si>
    <t>PO BOX 179</t>
  </si>
  <si>
    <t>PPW-8002BF7F</t>
  </si>
  <si>
    <t>jimmy.mitchell@peabodygeneral.com</t>
  </si>
  <si>
    <t>+1 5126189039</t>
  </si>
  <si>
    <t xml:space="preserve">915 Dalton Ln </t>
  </si>
  <si>
    <t>PPW-0002714D</t>
  </si>
  <si>
    <t>lorigray88</t>
  </si>
  <si>
    <t>Lori</t>
  </si>
  <si>
    <t>+1 3034213478</t>
  </si>
  <si>
    <t>lgray@hoganaction.com</t>
  </si>
  <si>
    <t>Hogan Action Rental</t>
  </si>
  <si>
    <t>12071 TEJON STREET</t>
  </si>
  <si>
    <t>SUITE 470</t>
  </si>
  <si>
    <t>43620::HOGAN ACTION SERVICES</t>
  </si>
  <si>
    <t>PPW-8002C054</t>
  </si>
  <si>
    <t>thadeus.bowden@whiteconstruction.com</t>
  </si>
  <si>
    <t>Bowden</t>
  </si>
  <si>
    <t xml:space="preserve">Thadeus </t>
  </si>
  <si>
    <t>+1 765-826-1812</t>
  </si>
  <si>
    <t>PPW-8002C188</t>
  </si>
  <si>
    <t>e250jaf1</t>
  </si>
  <si>
    <t>Fluegge</t>
  </si>
  <si>
    <t>+1 719 323 3402</t>
  </si>
  <si>
    <t>Fluegge_Joel@wagnerequipment.com</t>
  </si>
  <si>
    <t>PSP-0002BBD0</t>
  </si>
  <si>
    <t>wburks@wm.com</t>
  </si>
  <si>
    <t>Burks</t>
  </si>
  <si>
    <t>+1 815-441-3297</t>
  </si>
  <si>
    <t>PPW-8002B89D</t>
  </si>
  <si>
    <t>e250sab2</t>
  </si>
  <si>
    <t>Boyles</t>
  </si>
  <si>
    <t>Boyles_Shane@wagnerequipment.com</t>
  </si>
  <si>
    <t>PIP-11071015</t>
  </si>
  <si>
    <t>rsotelo@wm.com</t>
  </si>
  <si>
    <t>Sotelo</t>
  </si>
  <si>
    <t>Raul</t>
  </si>
  <si>
    <t>+1 661-246-6688</t>
  </si>
  <si>
    <t>PPW-8002BBCB</t>
  </si>
  <si>
    <t>lhart@unitedsalt.com</t>
  </si>
  <si>
    <t>Logun</t>
  </si>
  <si>
    <t>+1 5757250882</t>
  </si>
  <si>
    <t>1434 potash mines rd</t>
  </si>
  <si>
    <t>PPW-8002C4C6</t>
  </si>
  <si>
    <t>ngcs26001</t>
  </si>
  <si>
    <t>Vass</t>
  </si>
  <si>
    <t>Ty</t>
  </si>
  <si>
    <t>+1 307 622 7114</t>
  </si>
  <si>
    <t>307-622-7114</t>
  </si>
  <si>
    <t>tvass@ngcsi.com</t>
  </si>
  <si>
    <t>NATURAL GAS SERVICE GROUP INC.</t>
  </si>
  <si>
    <t>PPT-1067167C</t>
  </si>
  <si>
    <t>justinb@jmacresources.com</t>
  </si>
  <si>
    <t>Reno</t>
  </si>
  <si>
    <t>+1 2082188569</t>
  </si>
  <si>
    <t>anthonyr@jmacresources.com</t>
  </si>
  <si>
    <t>JMAC Resources.</t>
  </si>
  <si>
    <t xml:space="preserve">3151 N Beck Rd </t>
  </si>
  <si>
    <t>Post Falls</t>
  </si>
  <si>
    <t>PPW-8002C7CD</t>
  </si>
  <si>
    <t>nicolas.vasbinder@carmeuse.be</t>
  </si>
  <si>
    <t>Vasbinder</t>
  </si>
  <si>
    <t>Nicolas</t>
  </si>
  <si>
    <t>+32 495 26 39 55</t>
  </si>
  <si>
    <t>PPW-8002C703</t>
  </si>
  <si>
    <t>massex</t>
  </si>
  <si>
    <t xml:space="preserve">82 HYDE RD </t>
  </si>
  <si>
    <t>NESCOPECK</t>
  </si>
  <si>
    <t>PPT-10666863</t>
  </si>
  <si>
    <t>boldham@republicservices.com</t>
  </si>
  <si>
    <t>Oldham</t>
  </si>
  <si>
    <t>PPW-8002C541</t>
  </si>
  <si>
    <t>ahutchison5</t>
  </si>
  <si>
    <t>+1 5052107055</t>
  </si>
  <si>
    <t>ahutchison@navajo.net</t>
  </si>
  <si>
    <t>PO BOX 969</t>
  </si>
  <si>
    <t>SHIPROCK</t>
  </si>
  <si>
    <t>PPW-8002C7F2</t>
  </si>
  <si>
    <t>hayer1</t>
  </si>
  <si>
    <t>Ayer</t>
  </si>
  <si>
    <t>+1 7062333568</t>
  </si>
  <si>
    <t>706-233-3568</t>
  </si>
  <si>
    <t>hunter.ayer@ipaper.com</t>
  </si>
  <si>
    <t>International Paper Co.</t>
  </si>
  <si>
    <t>6400 POPLAR AVE</t>
  </si>
  <si>
    <t>MEMPHIS</t>
  </si>
  <si>
    <t>TENNESSEE</t>
  </si>
  <si>
    <t>PPT-107663CD</t>
  </si>
  <si>
    <t>shawn@icnolimits.com</t>
  </si>
  <si>
    <t>SOUTHWEST COLORADO CYCLING ASSOCIATION</t>
  </si>
  <si>
    <t xml:space="preserve">PO Box 1302 </t>
  </si>
  <si>
    <t>79565::SWCCA</t>
  </si>
  <si>
    <t>PPW-8002D022</t>
  </si>
  <si>
    <t>carlos.gibson@iea.net</t>
  </si>
  <si>
    <t>Gibson</t>
  </si>
  <si>
    <t>+1 765-505-3074</t>
  </si>
  <si>
    <t>PPW-8002D244</t>
  </si>
  <si>
    <t>a1rmas</t>
  </si>
  <si>
    <t>Steffy</t>
  </si>
  <si>
    <t>aaron.steffy@tntxtruck.com</t>
  </si>
  <si>
    <t>PSP-00035D07</t>
  </si>
  <si>
    <t>fingamen31</t>
  </si>
  <si>
    <t>Jason_finley@hotmail.com</t>
  </si>
  <si>
    <t>Finley LLC</t>
  </si>
  <si>
    <t xml:space="preserve">203 Heron Ct </t>
  </si>
  <si>
    <t>33604::FINLEY LLC</t>
  </si>
  <si>
    <t>PPW-8002D347</t>
  </si>
  <si>
    <t>denis.turgeon@lafargeholcim.com</t>
  </si>
  <si>
    <t>Turgeon</t>
  </si>
  <si>
    <t>Denis</t>
  </si>
  <si>
    <t>PPW-8002D162</t>
  </si>
  <si>
    <t>reggiesrepair</t>
  </si>
  <si>
    <t>Shearer</t>
  </si>
  <si>
    <t>+1 9702317504</t>
  </si>
  <si>
    <t>reggiesrepair81@gmail.com</t>
  </si>
  <si>
    <t>REGGIE'S REPAIR</t>
  </si>
  <si>
    <t>5804 Legacy Ln</t>
  </si>
  <si>
    <t>73023::REGGIE'S REPAIR</t>
  </si>
  <si>
    <t>PPW-8002D1D6</t>
  </si>
  <si>
    <t>albarrios</t>
  </si>
  <si>
    <t>Barrios</t>
  </si>
  <si>
    <t>+1 5754953974</t>
  </si>
  <si>
    <t>albarrios@scswa.net</t>
  </si>
  <si>
    <t>South Central Solid Waste Authority</t>
  </si>
  <si>
    <t>P.O. Box 20000</t>
  </si>
  <si>
    <t>80524::SOUTH CENTRAL SLD WST AUTH</t>
  </si>
  <si>
    <t>PPW-8002D47A</t>
  </si>
  <si>
    <t>shop@jarconcrete.com</t>
  </si>
  <si>
    <t>Saul</t>
  </si>
  <si>
    <t>+1 9152038151</t>
  </si>
  <si>
    <t>J A R Concrete</t>
  </si>
  <si>
    <t xml:space="preserve">8000 Escobar Dr </t>
  </si>
  <si>
    <t>79907-1854</t>
  </si>
  <si>
    <t>48462::JAR CONCRETE INC</t>
  </si>
  <si>
    <t>PPW-8002D496</t>
  </si>
  <si>
    <t>art@msconstructors.com</t>
  </si>
  <si>
    <t>pedregon</t>
  </si>
  <si>
    <t>art</t>
  </si>
  <si>
    <t>+1 505-934-5790</t>
  </si>
  <si>
    <t>PPW-8002D4F9</t>
  </si>
  <si>
    <t>panoceanic</t>
  </si>
  <si>
    <t>Sehra</t>
  </si>
  <si>
    <t>Gogi</t>
  </si>
  <si>
    <t>+1 6305233271</t>
  </si>
  <si>
    <t>jsehra@panoceanicinc.com</t>
  </si>
  <si>
    <t>Pan Oceanic Engineering Co</t>
  </si>
  <si>
    <t>6436 W Higgins Ave</t>
  </si>
  <si>
    <t>Chicago</t>
  </si>
  <si>
    <t>PPT-01006EEA</t>
  </si>
  <si>
    <t>chuston1@fmi.com</t>
  </si>
  <si>
    <t>Huston</t>
  </si>
  <si>
    <t>+1 9288657476</t>
  </si>
  <si>
    <t>40655 W Transfer Station Rd 40655 W Transfer Station Rd</t>
  </si>
  <si>
    <t>Bagdad</t>
  </si>
  <si>
    <t>PPW-8002CFBE</t>
  </si>
  <si>
    <t>td00_multidealer_test</t>
  </si>
  <si>
    <t>Support</t>
  </si>
  <si>
    <t>leguiza_andres_m@cat.com</t>
  </si>
  <si>
    <t>708 Dale Street</t>
  </si>
  <si>
    <t>Normal</t>
  </si>
  <si>
    <t>West Bengal</t>
  </si>
  <si>
    <t>061761</t>
  </si>
  <si>
    <t>PPW-8002DB94</t>
  </si>
  <si>
    <t>a78jmem</t>
  </si>
  <si>
    <t>Moore</t>
  </si>
  <si>
    <t>Milton</t>
  </si>
  <si>
    <t>Eugene</t>
  </si>
  <si>
    <t>mmore@mctrux.com</t>
  </si>
  <si>
    <t>PPS-00091273</t>
  </si>
  <si>
    <t>atmrinc</t>
  </si>
  <si>
    <t>TRUJILLO</t>
  </si>
  <si>
    <t>ALFRED</t>
  </si>
  <si>
    <t>+1 7208102491</t>
  </si>
  <si>
    <t>atmrinc@gmail.com</t>
  </si>
  <si>
    <t>ATMR Inc</t>
  </si>
  <si>
    <t xml:space="preserve">3656 paintbrush ln </t>
  </si>
  <si>
    <t>00156::ATMR INC</t>
  </si>
  <si>
    <t>PPT-10666E81</t>
  </si>
  <si>
    <t>cdurham@flatironcorp.com</t>
  </si>
  <si>
    <t>Durham</t>
  </si>
  <si>
    <t>PPW-8002DF70</t>
  </si>
  <si>
    <t>ap74cb</t>
  </si>
  <si>
    <t>Bogden</t>
  </si>
  <si>
    <t>Christine</t>
  </si>
  <si>
    <t>christine.bogden@transwest.com</t>
  </si>
  <si>
    <t>PSP-00036146</t>
  </si>
  <si>
    <t>ddiequip</t>
  </si>
  <si>
    <t>Trey</t>
  </si>
  <si>
    <t>+1 9703991104</t>
  </si>
  <si>
    <t>parts@ddiequip.com</t>
  </si>
  <si>
    <t>DDI EQUIPMENT</t>
  </si>
  <si>
    <t>4600 HWY. 50</t>
  </si>
  <si>
    <t>parts breakdown</t>
  </si>
  <si>
    <t>PPI-000773DF</t>
  </si>
  <si>
    <t>nevarez3crossesent@gmail.com</t>
  </si>
  <si>
    <t>Nevarez</t>
  </si>
  <si>
    <t>+1 5756360696</t>
  </si>
  <si>
    <t>brian@crosstownconstructionlc.com</t>
  </si>
  <si>
    <t>Cross Town Const &amp; Trucking</t>
  </si>
  <si>
    <t>411 Archuleta Rd</t>
  </si>
  <si>
    <t>Las Cruces Nm</t>
  </si>
  <si>
    <t>88005-4108</t>
  </si>
  <si>
    <t>64525::CROSS TOWN CONST &amp; TRKING</t>
  </si>
  <si>
    <t>PPW-8002E30D</t>
  </si>
  <si>
    <t>mpetschke</t>
  </si>
  <si>
    <t>Petschke</t>
  </si>
  <si>
    <t>+1 6306755211</t>
  </si>
  <si>
    <t>mpetschke@entact.com</t>
  </si>
  <si>
    <t>Pennsylvania</t>
  </si>
  <si>
    <t>PPS-0000C11B</t>
  </si>
  <si>
    <t>vigilri@yahoo.com</t>
  </si>
  <si>
    <t>(575)756-2101</t>
  </si>
  <si>
    <t>Chama American Parts</t>
  </si>
  <si>
    <t xml:space="preserve">988 Hwy17 </t>
  </si>
  <si>
    <t>Chama</t>
  </si>
  <si>
    <t>PPW-8002E264</t>
  </si>
  <si>
    <t>timothyw</t>
  </si>
  <si>
    <t>Watson</t>
  </si>
  <si>
    <t>+1 971-413-1177</t>
  </si>
  <si>
    <t>timothyw@wcnx.org</t>
  </si>
  <si>
    <t>PPW-8002E25B</t>
  </si>
  <si>
    <t>a23qjt</t>
  </si>
  <si>
    <t>Trinka</t>
  </si>
  <si>
    <t>john.trinka@transwest.com</t>
  </si>
  <si>
    <t>PSP-000333CA</t>
  </si>
  <si>
    <t>sadkins@wm.com</t>
  </si>
  <si>
    <t>Adkins</t>
  </si>
  <si>
    <t>Virginia</t>
  </si>
  <si>
    <t>PPW-8002DF87</t>
  </si>
  <si>
    <t>kpalaio@wm.com</t>
  </si>
  <si>
    <t>Palaio</t>
  </si>
  <si>
    <t>PPW-8002DEF1</t>
  </si>
  <si>
    <t>Snowstorm</t>
  </si>
  <si>
    <t>joseph</t>
  </si>
  <si>
    <t>tonyclaretc.com@gmail.com</t>
  </si>
  <si>
    <t>AC CONCRETE MATERIALS</t>
  </si>
  <si>
    <t>P O Box 1</t>
  </si>
  <si>
    <t>18061 CR 1</t>
  </si>
  <si>
    <t>Florissant</t>
  </si>
  <si>
    <t>04361::AC CONCRETE MATERIALS</t>
  </si>
  <si>
    <t>PPW-8002E534</t>
  </si>
  <si>
    <t>jphill10</t>
  </si>
  <si>
    <t>jphill11@wm.com</t>
  </si>
  <si>
    <t>94280::WASTE MGMT-NORTH WELD LANDFI LL</t>
  </si>
  <si>
    <t>PPW-8002E547</t>
  </si>
  <si>
    <t>a0baans</t>
  </si>
  <si>
    <t>Schau</t>
  </si>
  <si>
    <t>schaua@rushenterprises.com</t>
  </si>
  <si>
    <t>PSP-000364F4</t>
  </si>
  <si>
    <t>customconstructionnm</t>
  </si>
  <si>
    <t>+1 5756231824</t>
  </si>
  <si>
    <t>4 Wool Bowl Ct</t>
  </si>
  <si>
    <t>PPW-00008FF1</t>
  </si>
  <si>
    <t>a1rmfl</t>
  </si>
  <si>
    <t>frank.lopez@tntxtruck.com</t>
  </si>
  <si>
    <t>PSP-00035B75</t>
  </si>
  <si>
    <t>kgrosskreuz@gmail.com</t>
  </si>
  <si>
    <t>Grosskreuz</t>
  </si>
  <si>
    <t>Kacey</t>
  </si>
  <si>
    <t xml:space="preserve">754 Straight Creek Dr </t>
  </si>
  <si>
    <t>PPW-8002EFD9</t>
  </si>
  <si>
    <t>k.brewer@ngcompanies.com</t>
  </si>
  <si>
    <t>Brewer</t>
  </si>
  <si>
    <t>+1 970-319-3876</t>
  </si>
  <si>
    <t>Next Generation Construction &amp; Envi</t>
  </si>
  <si>
    <t>64836::NEXT GENERATION CONST &amp; ENVI</t>
  </si>
  <si>
    <t>PPW-8002F13B</t>
  </si>
  <si>
    <t>gcervantes14</t>
  </si>
  <si>
    <t>Cervantes</t>
  </si>
  <si>
    <t>Geno</t>
  </si>
  <si>
    <t>+1 5593834444</t>
  </si>
  <si>
    <t>ecervan5@wm.com</t>
  </si>
  <si>
    <t>35251 Old Skyline Road</t>
  </si>
  <si>
    <t>Kettleman City</t>
  </si>
  <si>
    <t>PPW-8002F187</t>
  </si>
  <si>
    <t>drewgzy@gmail.com</t>
  </si>
  <si>
    <t>Gzybowski</t>
  </si>
  <si>
    <t xml:space="preserve">1621 Goldfield Trail </t>
  </si>
  <si>
    <t>PPW-8002F245</t>
  </si>
  <si>
    <t>cbreen@powerscreening.com</t>
  </si>
  <si>
    <t>Breen</t>
  </si>
  <si>
    <t>Conor</t>
  </si>
  <si>
    <t>+1 303 287 0100</t>
  </si>
  <si>
    <t>POWER SCREENING LLC</t>
  </si>
  <si>
    <t xml:space="preserve">9725 BRIGHTON ROAD </t>
  </si>
  <si>
    <t>PPW-8002F45F</t>
  </si>
  <si>
    <t>pesposito@cbcatalysts.com</t>
  </si>
  <si>
    <t>Esposito</t>
  </si>
  <si>
    <t>Crested Butte Catalysts LLC</t>
  </si>
  <si>
    <t xml:space="preserve">PO Box 668 </t>
  </si>
  <si>
    <t>Crested Butte</t>
  </si>
  <si>
    <t>81224-0668</t>
  </si>
  <si>
    <t>PPW-8002F4D6</t>
  </si>
  <si>
    <t>dejesuso</t>
  </si>
  <si>
    <t>de jesus</t>
  </si>
  <si>
    <t>omar</t>
  </si>
  <si>
    <t>+1 9159296169</t>
  </si>
  <si>
    <t>dejesuso@elpasotexas.gov</t>
  </si>
  <si>
    <t>2300 darrington road</t>
  </si>
  <si>
    <t xml:space="preserve">clint </t>
  </si>
  <si>
    <t>30335::CITY OF EL PASO FLEET SVCS</t>
  </si>
  <si>
    <t>PPW-8002F4A9</t>
  </si>
  <si>
    <t>lcook3@wm.com</t>
  </si>
  <si>
    <t>Lynn</t>
  </si>
  <si>
    <t>PPW-8002F5E3</t>
  </si>
  <si>
    <t>k030_cat_sup</t>
  </si>
  <si>
    <t>Cat</t>
  </si>
  <si>
    <t>675-1000</t>
  </si>
  <si>
    <t>partstore@cat.com</t>
  </si>
  <si>
    <t>TERRA PARTS &amp; SOLUTIONS</t>
  </si>
  <si>
    <t>56, KELLY ROAD, UNIT 3C</t>
  </si>
  <si>
    <t>JET PARK</t>
  </si>
  <si>
    <t>GAUTENG</t>
  </si>
  <si>
    <t>ZA</t>
  </si>
  <si>
    <t>PPI-00062D4F</t>
  </si>
  <si>
    <t>atlasmobileservice@gmail.com</t>
  </si>
  <si>
    <t>Kbayli</t>
  </si>
  <si>
    <t xml:space="preserve">Karim </t>
  </si>
  <si>
    <t xml:space="preserve">Atlas Mobile </t>
  </si>
  <si>
    <t>PPW-8002F796</t>
  </si>
  <si>
    <t>reyesrecio</t>
  </si>
  <si>
    <t>Recio</t>
  </si>
  <si>
    <t>+1 4352194969</t>
  </si>
  <si>
    <t>ron.bayless@performanceenergy.net</t>
  </si>
  <si>
    <t>Performance Energy Services</t>
  </si>
  <si>
    <t xml:space="preserve">2149 E Bridge St </t>
  </si>
  <si>
    <t>66850::PERFORMANCE ENERGY SERVICES,68739::PERFORMANCE RENTALS LLC</t>
  </si>
  <si>
    <t>PPW-00028332</t>
  </si>
  <si>
    <t>krislemieux</t>
  </si>
  <si>
    <t>Lemieux</t>
  </si>
  <si>
    <t>PPW-0002830F</t>
  </si>
  <si>
    <t>trye</t>
  </si>
  <si>
    <t>+1 3014485098</t>
  </si>
  <si>
    <t>tyler.rye@mortenson.com</t>
  </si>
  <si>
    <t>61843::MA MORTENSON CO</t>
  </si>
  <si>
    <t>PPW-8002F413</t>
  </si>
  <si>
    <t>nickleone</t>
  </si>
  <si>
    <t>Leone</t>
  </si>
  <si>
    <t>+1 5757257288</t>
  </si>
  <si>
    <t>nick.leone@performanceenergy.net</t>
  </si>
  <si>
    <t>PPW-000285A8</t>
  </si>
  <si>
    <t>cole.mccreary@iea.net</t>
  </si>
  <si>
    <t>McCreary</t>
  </si>
  <si>
    <t>+1 7658208274</t>
  </si>
  <si>
    <t>PPW-0002830B</t>
  </si>
  <si>
    <t>david.romero@5rcattle.com</t>
  </si>
  <si>
    <t>+1 9703800671</t>
  </si>
  <si>
    <t>JBS Five Rivers Ranch Cattle</t>
  </si>
  <si>
    <t xml:space="preserve">38002 County Road 9 </t>
  </si>
  <si>
    <t>80759-9340</t>
  </si>
  <si>
    <t>61157::FIVE RIVERS RANCH CATTLE</t>
  </si>
  <si>
    <t>PPW-00028B12</t>
  </si>
  <si>
    <t>codylogsdon</t>
  </si>
  <si>
    <t>Logsdon</t>
  </si>
  <si>
    <t>PPW-00028A3A</t>
  </si>
  <si>
    <t>josecordova</t>
  </si>
  <si>
    <t>PPW-00028A4D</t>
  </si>
  <si>
    <t>rvaleriano@arkos.com</t>
  </si>
  <si>
    <t>Valeriano</t>
  </si>
  <si>
    <t>roy.valeriano@burckhardtcompression.com</t>
  </si>
  <si>
    <t>ARKOS FIELD SERVICES</t>
  </si>
  <si>
    <t>3705 S. CHOCTAW AVE</t>
  </si>
  <si>
    <t>EL RENO</t>
  </si>
  <si>
    <t>PPW-00028C6A</t>
  </si>
  <si>
    <t>wgreer3</t>
  </si>
  <si>
    <t>williamp.greer@ipaper.com</t>
  </si>
  <si>
    <t>238 Mays Bridge Rd. SW</t>
  </si>
  <si>
    <t>Rome</t>
  </si>
  <si>
    <t>GA</t>
  </si>
  <si>
    <t>PPT-10765FB3</t>
  </si>
  <si>
    <t>moonriverfieldservices@gmail.com</t>
  </si>
  <si>
    <t>McGregor</t>
  </si>
  <si>
    <t>Colin</t>
  </si>
  <si>
    <t>MOON RIVER FIELD SERVICES</t>
  </si>
  <si>
    <t xml:space="preserve">169 90th Ave SW </t>
  </si>
  <si>
    <t>Halliday</t>
  </si>
  <si>
    <t>PPW-00028D6F</t>
  </si>
  <si>
    <t>corylonke@amesco.com</t>
  </si>
  <si>
    <t>Lonke</t>
  </si>
  <si>
    <t>PPW-00028CC7</t>
  </si>
  <si>
    <t>apexlandmanagement@outlook.com</t>
  </si>
  <si>
    <t>Isham</t>
  </si>
  <si>
    <t>+1 9707074225</t>
  </si>
  <si>
    <t>APEX Land Management</t>
  </si>
  <si>
    <t xml:space="preserve">106 Columbine Rd </t>
  </si>
  <si>
    <t>01045::APEX LAND MANAGEMENT LLC</t>
  </si>
  <si>
    <t>PPW-00028EDD</t>
  </si>
  <si>
    <t>vgr_e@yahoo.com</t>
  </si>
  <si>
    <t>Alma</t>
  </si>
  <si>
    <t>1(915)227-1365</t>
  </si>
  <si>
    <t>Villalobos Trucking</t>
  </si>
  <si>
    <t>AF</t>
  </si>
  <si>
    <t>93272::VILLALOBOS TRUCKING</t>
  </si>
  <si>
    <t>PPW-8001CF10</t>
  </si>
  <si>
    <t>h370_cat_sup</t>
  </si>
  <si>
    <t>+91 6576789980</t>
  </si>
  <si>
    <t>brandoni_german@cat.com</t>
  </si>
  <si>
    <t>STEVENS CREEK QUARRY INC</t>
  </si>
  <si>
    <t>12100 STEVENS CANYON RD.</t>
  </si>
  <si>
    <t>CUPERTINO</t>
  </si>
  <si>
    <t>IS</t>
  </si>
  <si>
    <t>PPS-0000073D</t>
  </si>
  <si>
    <t>slyons@estiscompression.com</t>
  </si>
  <si>
    <t>Lyons</t>
  </si>
  <si>
    <t>Sissy</t>
  </si>
  <si>
    <t>+1 5755002927</t>
  </si>
  <si>
    <t>Estis Compression LLC</t>
  </si>
  <si>
    <t>4321 E Derrick Rd</t>
  </si>
  <si>
    <t>PPW-00029127</t>
  </si>
  <si>
    <t>e250ajk</t>
  </si>
  <si>
    <t>Kissick</t>
  </si>
  <si>
    <t>Agustus</t>
  </si>
  <si>
    <t>kissick_agustus@wagnerequipment.com</t>
  </si>
  <si>
    <t>PIP-11157298</t>
  </si>
  <si>
    <t>belairmn</t>
  </si>
  <si>
    <t>+1 6517552994</t>
  </si>
  <si>
    <t>(651)755-2994</t>
  </si>
  <si>
    <t>ed.johnson@belair-us.com</t>
  </si>
  <si>
    <t>2200 Old Highway 8 NW</t>
  </si>
  <si>
    <t>New brighton</t>
  </si>
  <si>
    <t>PPS-00001729</t>
  </si>
  <si>
    <t>b420_cat_sup</t>
  </si>
  <si>
    <t>Test1</t>
  </si>
  <si>
    <t>+33 493156154</t>
  </si>
  <si>
    <t>subrav@cat.com</t>
  </si>
  <si>
    <t>CARGILL</t>
  </si>
  <si>
    <t>191 PORTLAND POINT ROAD</t>
  </si>
  <si>
    <t>LANSING</t>
  </si>
  <si>
    <t>NEW YORK</t>
  </si>
  <si>
    <t>PPS-0000064A</t>
  </si>
  <si>
    <t>douglas.scott@iea.net</t>
  </si>
  <si>
    <t>+1 7568208342</t>
  </si>
  <si>
    <t xml:space="preserve">3900 EAST WHITE AVE,. </t>
  </si>
  <si>
    <t>PPW-00029243</t>
  </si>
  <si>
    <t>verity.keyworth@archrock.com</t>
  </si>
  <si>
    <t>Keyworth</t>
  </si>
  <si>
    <t>Verity</t>
  </si>
  <si>
    <t>+1 8176245576</t>
  </si>
  <si>
    <t xml:space="preserve">9807 Katy Freeway #100 </t>
  </si>
  <si>
    <t>PPW-00029569</t>
  </si>
  <si>
    <t>jordan@highperformanceearthworks.com</t>
  </si>
  <si>
    <t>Regenie</t>
  </si>
  <si>
    <t>+1 505-203-6277</t>
  </si>
  <si>
    <t>PPW-0002992D</t>
  </si>
  <si>
    <t>goslintim@yahoo.com</t>
  </si>
  <si>
    <t>Goslin</t>
  </si>
  <si>
    <t>+1 7128800018</t>
  </si>
  <si>
    <t>Western Contracting Corporation</t>
  </si>
  <si>
    <t xml:space="preserve">605 Douglas St </t>
  </si>
  <si>
    <t>Sioux City</t>
  </si>
  <si>
    <t>IA</t>
  </si>
  <si>
    <t>51101-1215</t>
  </si>
  <si>
    <t>93512::WESTERN CONTRACTING CORP</t>
  </si>
  <si>
    <t>PPW-00029E36</t>
  </si>
  <si>
    <t>e250jcf1</t>
  </si>
  <si>
    <t>franco_jeremiah@wagnerequipment.com</t>
  </si>
  <si>
    <t>PIP-11134919</t>
  </si>
  <si>
    <t>ryan.erickson@belair-us.com</t>
  </si>
  <si>
    <t>Erickson</t>
  </si>
  <si>
    <t>9405 ALTON</t>
  </si>
  <si>
    <t>HENDERSON</t>
  </si>
  <si>
    <t>PPW-000285AA</t>
  </si>
  <si>
    <t>justin.grant@kiewit.com</t>
  </si>
  <si>
    <t>+1 307 622 2897</t>
  </si>
  <si>
    <t>51607cb::KIEWIT INFR #105082,51793::KIEWIT INFR #103565</t>
  </si>
  <si>
    <t>PPW-0002A084</t>
  </si>
  <si>
    <t>atlasmobileservices@gmail.com</t>
  </si>
  <si>
    <t>Youssef</t>
  </si>
  <si>
    <t>+1 7207554289</t>
  </si>
  <si>
    <t>atlas mobile services</t>
  </si>
  <si>
    <t>4368 S Halifax St</t>
  </si>
  <si>
    <t>PPW-0002A123</t>
  </si>
  <si>
    <t>bdyer1126</t>
  </si>
  <si>
    <t>DYER</t>
  </si>
  <si>
    <t>BRIGITTE</t>
  </si>
  <si>
    <t>+1 4093497965</t>
  </si>
  <si>
    <t>BDYER@WM.COM</t>
  </si>
  <si>
    <t>2372 CR 3870</t>
  </si>
  <si>
    <t>DEWEYVILLE</t>
  </si>
  <si>
    <t>PPW-00029FEB</t>
  </si>
  <si>
    <t>furfishgame38@hotmail.com</t>
  </si>
  <si>
    <t>Beiler</t>
  </si>
  <si>
    <t>Diamond Bar Cattle</t>
  </si>
  <si>
    <t xml:space="preserve">HC 68 Box 23 </t>
  </si>
  <si>
    <t>Corona</t>
  </si>
  <si>
    <t>PPW-0002A338</t>
  </si>
  <si>
    <t>rphagins@gmail.com</t>
  </si>
  <si>
    <t>Hagins</t>
  </si>
  <si>
    <t>Festus</t>
  </si>
  <si>
    <t>970-846-0940</t>
  </si>
  <si>
    <t>Advance Auto Parts</t>
  </si>
  <si>
    <t xml:space="preserve">2400 Lincoln Ave. </t>
  </si>
  <si>
    <t>PPW-0002A21D</t>
  </si>
  <si>
    <t>steve.mutschelknaus@iea.net</t>
  </si>
  <si>
    <t>Mutschelknaus</t>
  </si>
  <si>
    <t>STEVE.MUTSCHELKNAUS@IEA.NET</t>
  </si>
  <si>
    <t>PPW-0002A264</t>
  </si>
  <si>
    <t>lteague@teaguediversified.com</t>
  </si>
  <si>
    <t>TEague</t>
  </si>
  <si>
    <t>Laura</t>
  </si>
  <si>
    <t>Teague Diversified, Inc.</t>
  </si>
  <si>
    <t>PPW-0001F9E1</t>
  </si>
  <si>
    <t>terry.vanwinkle@usacompression.com</t>
  </si>
  <si>
    <t>Van Winkle</t>
  </si>
  <si>
    <t>+1 4324889039</t>
  </si>
  <si>
    <t>PPW-0002A33A</t>
  </si>
  <si>
    <t>svidrine@rubbl.io</t>
  </si>
  <si>
    <t>Vidrine</t>
  </si>
  <si>
    <t>+1 337 368 1251</t>
  </si>
  <si>
    <t>PPW-0002A41D</t>
  </si>
  <si>
    <t>chrisfaulkner69x@gmail.com</t>
  </si>
  <si>
    <t>faulkner</t>
  </si>
  <si>
    <t>Chrisfaulkner69x@gmail.com</t>
  </si>
  <si>
    <t>Southern transport LLC</t>
  </si>
  <si>
    <t xml:space="preserve">12 3rd st </t>
  </si>
  <si>
    <t>PPW-0002A57E</t>
  </si>
  <si>
    <t>troyburkey</t>
  </si>
  <si>
    <t>Burkey</t>
  </si>
  <si>
    <t>troy.burkey@fluor.com</t>
  </si>
  <si>
    <t>Fluor Corporation</t>
  </si>
  <si>
    <t>6700 LAS COLINAS BLVD</t>
  </si>
  <si>
    <t>IRVING</t>
  </si>
  <si>
    <t>PPW-00003FAB</t>
  </si>
  <si>
    <t>travis.kinkade@fluor.com</t>
  </si>
  <si>
    <t>Kinkade</t>
  </si>
  <si>
    <t>+1 2145029520</t>
  </si>
  <si>
    <t>PPW-0001A0CE</t>
  </si>
  <si>
    <t>chrisshull@comcast.net</t>
  </si>
  <si>
    <t>Chris Hull</t>
  </si>
  <si>
    <t xml:space="preserve">123 La Ladera Rd </t>
  </si>
  <si>
    <t>PPW-0002A722</t>
  </si>
  <si>
    <t>theresa.moore@nasa.gov</t>
  </si>
  <si>
    <t>Theresa</t>
  </si>
  <si>
    <t>575-525-6252</t>
  </si>
  <si>
    <t>tmoore25@peraton.com</t>
  </si>
  <si>
    <t>PERATON-NASA WHITE SANDS COMPLEX</t>
  </si>
  <si>
    <t>12600 NASA ROAD, BLDG. T20</t>
  </si>
  <si>
    <t>PPW-0002A7BE</t>
  </si>
  <si>
    <t>sean@bgmd.org</t>
  </si>
  <si>
    <t xml:space="preserve">Sprague </t>
  </si>
  <si>
    <t>Bachelor Gulch Metro Dist</t>
  </si>
  <si>
    <t>28 2ND ST., STE. 213</t>
  </si>
  <si>
    <t>EDWARDS</t>
  </si>
  <si>
    <t>06170::BACHELOR GULCH METRO DIST</t>
  </si>
  <si>
    <t>PPW-0002A773</t>
  </si>
  <si>
    <t>FreedomFR</t>
  </si>
  <si>
    <t>Lorentz</t>
  </si>
  <si>
    <t>Arvadahay@yahoo.com</t>
  </si>
  <si>
    <t>Freedom Feather Ranch</t>
  </si>
  <si>
    <t>5220 Bella Rosa Pwy</t>
  </si>
  <si>
    <t>PPW-0002A700</t>
  </si>
  <si>
    <t>a1ull1r</t>
  </si>
  <si>
    <t>Lorenzo</t>
  </si>
  <si>
    <t>reyesl1@rushenterprises.com</t>
  </si>
  <si>
    <t>PIP-11030002</t>
  </si>
  <si>
    <t>Drema1</t>
  </si>
  <si>
    <t>Drema</t>
  </si>
  <si>
    <t>knotsmokey@icloud.com</t>
  </si>
  <si>
    <t>GOTHAM EXPRESS</t>
  </si>
  <si>
    <t>10412 Walker DNE</t>
  </si>
  <si>
    <t>37283::GOTHAM EXPRESS</t>
  </si>
  <si>
    <t>PPT-107683D9</t>
  </si>
  <si>
    <t>4907ind@stores.carquest.com</t>
  </si>
  <si>
    <t>575-354-2216</t>
  </si>
  <si>
    <t>Andy's Parts &amp; Service LLC</t>
  </si>
  <si>
    <t xml:space="preserve">305 E Smokey Bear Blvd. </t>
  </si>
  <si>
    <t>01081::ANDYS PARTS &amp; SERVICE LLC</t>
  </si>
  <si>
    <t>PPW-0002AA3D</t>
  </si>
  <si>
    <t>johnsonranchesllc@hotmail.com</t>
  </si>
  <si>
    <t>+1 5755441059</t>
  </si>
  <si>
    <t>Johnson Ranches LLC</t>
  </si>
  <si>
    <t xml:space="preserve">13200 Highway 9 </t>
  </si>
  <si>
    <t>49323::JOHNSON RANCHES LLC</t>
  </si>
  <si>
    <t>PPW-0002A996</t>
  </si>
  <si>
    <t>ryan.eaton@whiteconstruction.com</t>
  </si>
  <si>
    <t>+1 5177198766</t>
  </si>
  <si>
    <t xml:space="preserve">123 state </t>
  </si>
  <si>
    <t>PPW-0002A98C</t>
  </si>
  <si>
    <t>austin.freeland@horsepowerss.com</t>
  </si>
  <si>
    <t>Freeland</t>
  </si>
  <si>
    <t>+1 7043881411</t>
  </si>
  <si>
    <t>PPW-0002A72B</t>
  </si>
  <si>
    <t>cdvngh</t>
  </si>
  <si>
    <t>gary.hill@crh.com</t>
  </si>
  <si>
    <t>PIP-11217330</t>
  </si>
  <si>
    <t>dvaldez@dfcp23.com</t>
  </si>
  <si>
    <t>PPW-0000C7DE</t>
  </si>
  <si>
    <t>accounting@ojlexcavating.com</t>
  </si>
  <si>
    <t>Tobyne</t>
  </si>
  <si>
    <t>annette@ojlexcavating.com</t>
  </si>
  <si>
    <t>OJL EXCAVATING LLC</t>
  </si>
  <si>
    <t>66618::OJL EXCAVATING LLC</t>
  </si>
  <si>
    <t>PPW-0002AC0F</t>
  </si>
  <si>
    <t>a23qkb</t>
  </si>
  <si>
    <t>Brophy</t>
  </si>
  <si>
    <t>PSP-00038623</t>
  </si>
  <si>
    <t>jasonkirtley</t>
  </si>
  <si>
    <t>Kirtley</t>
  </si>
  <si>
    <t>+1 9165866558</t>
  </si>
  <si>
    <t>jkirtley@republicservices.com</t>
  </si>
  <si>
    <t xml:space="preserve">500 Mecham Rd </t>
  </si>
  <si>
    <t>Petaluma</t>
  </si>
  <si>
    <t>PPW-8002C30D</t>
  </si>
  <si>
    <t>mcclarin79</t>
  </si>
  <si>
    <t>MCCLARIN</t>
  </si>
  <si>
    <t>MELVIN</t>
  </si>
  <si>
    <t>+1 5755412599</t>
  </si>
  <si>
    <t>MMCCLARIN@LAS-CRUCES.ORG</t>
  </si>
  <si>
    <t xml:space="preserve">1501 E Hadley Ave </t>
  </si>
  <si>
    <t>88001-2615</t>
  </si>
  <si>
    <t>PPW-0002AC6D</t>
  </si>
  <si>
    <t>ctorres@lisbonmine.com</t>
  </si>
  <si>
    <t>Torres</t>
  </si>
  <si>
    <t>+1 4352600811</t>
  </si>
  <si>
    <t>LISBON VALLEY MINING CO LLC</t>
  </si>
  <si>
    <t xml:space="preserve">920 S. County RD 313 </t>
  </si>
  <si>
    <t>La Sal</t>
  </si>
  <si>
    <t>53302::LISBON VALLEY MINING CO</t>
  </si>
  <si>
    <t>PPW-0001E349</t>
  </si>
  <si>
    <t>kindermorganng</t>
  </si>
  <si>
    <t>Witkowski</t>
  </si>
  <si>
    <t>+1 7134202045</t>
  </si>
  <si>
    <t>paul_witkowski@kindermorgan.com</t>
  </si>
  <si>
    <t>1001 Louisiana St Ste 1000</t>
  </si>
  <si>
    <t>PPT-10734544</t>
  </si>
  <si>
    <t>a1rmmb</t>
  </si>
  <si>
    <t>Braniff</t>
  </si>
  <si>
    <t>mike.braniff@tntxtruck.com</t>
  </si>
  <si>
    <t>PSP-0003871A</t>
  </si>
  <si>
    <t>cullrich</t>
  </si>
  <si>
    <t>Ullrich</t>
  </si>
  <si>
    <t>+1 5127122406</t>
  </si>
  <si>
    <t>cullrich@wm.com</t>
  </si>
  <si>
    <t xml:space="preserve">9900 Giles Ln </t>
  </si>
  <si>
    <t>PPW-8002F3A8</t>
  </si>
  <si>
    <t>travis.glass@libertyfrac.com</t>
  </si>
  <si>
    <t>+1 720-737-2658</t>
  </si>
  <si>
    <t>Liberty</t>
  </si>
  <si>
    <t>PPW-0002AFC9</t>
  </si>
  <si>
    <t>bubs293@gmail.com</t>
  </si>
  <si>
    <t>Cimino</t>
  </si>
  <si>
    <t>Ole Bones Trucking</t>
  </si>
  <si>
    <t xml:space="preserve">20444 Heather Ln </t>
  </si>
  <si>
    <t>PPW-8002F7F2</t>
  </si>
  <si>
    <t>adrenalin2019</t>
  </si>
  <si>
    <t>PATTON</t>
  </si>
  <si>
    <t>+1 7203091521</t>
  </si>
  <si>
    <t>adrenalin369@msn.com</t>
  </si>
  <si>
    <t>PPW-80018877</t>
  </si>
  <si>
    <t>abra.cadabra.plumbers@gmail.com</t>
  </si>
  <si>
    <t>Maisonneuve</t>
  </si>
  <si>
    <t>Jeramiah</t>
  </si>
  <si>
    <t>+1 970-418-9399</t>
  </si>
  <si>
    <t>Abra Cadabra Plumbing &amp; Heating</t>
  </si>
  <si>
    <t>04672::ABRA CADABRA PLUMBING &amp; HEAT ING</t>
  </si>
  <si>
    <t>PPW-8002FAA5</t>
  </si>
  <si>
    <t>arao@harsco.com</t>
  </si>
  <si>
    <t>RAO</t>
  </si>
  <si>
    <t>ATUL</t>
  </si>
  <si>
    <t>+1 787 544 2615</t>
  </si>
  <si>
    <t>BARROS ARANA 492 OF 78 TORRE LIGURE</t>
  </si>
  <si>
    <t>CONCEPCIÓN</t>
  </si>
  <si>
    <t>BIOBIO</t>
  </si>
  <si>
    <t>PPW-8002FA20</t>
  </si>
  <si>
    <t>awilson@enerflex.com</t>
  </si>
  <si>
    <t>+1 575 200 6049</t>
  </si>
  <si>
    <t xml:space="preserve">107 West rosevelt </t>
  </si>
  <si>
    <t>PPW-8002FADB</t>
  </si>
  <si>
    <t>ryan.whitney@kiewit.com</t>
  </si>
  <si>
    <t>+1 360 907 0678</t>
  </si>
  <si>
    <t xml:space="preserve">13000 NE Whitaker Way </t>
  </si>
  <si>
    <t>51607cb::KIEWIT INFR #105082</t>
  </si>
  <si>
    <t>PPW-8002EF26</t>
  </si>
  <si>
    <t>cmink1@wm.com</t>
  </si>
  <si>
    <t>Mink</t>
  </si>
  <si>
    <t>Cassandra</t>
  </si>
  <si>
    <t>+1 719 216 0964</t>
  </si>
  <si>
    <t>WASTE MANAGEMENT, INC.</t>
  </si>
  <si>
    <t>PPW-8002F613</t>
  </si>
  <si>
    <t>Sam7867</t>
  </si>
  <si>
    <t>highsmith</t>
  </si>
  <si>
    <t>sammie</t>
  </si>
  <si>
    <t>+1 325 864 8905</t>
  </si>
  <si>
    <t>sammie.highsmith@libertyfrac.com</t>
  </si>
  <si>
    <t>901 james st</t>
  </si>
  <si>
    <t>sweetwater</t>
  </si>
  <si>
    <t>PPW-8002FD8D</t>
  </si>
  <si>
    <t>christian.mayfield@usacompression.com</t>
  </si>
  <si>
    <t>Mayfield</t>
  </si>
  <si>
    <t>+1 4322417074</t>
  </si>
  <si>
    <t>3210 FM 715 MIDLAND TX</t>
  </si>
  <si>
    <t>PPW-00028AFF</t>
  </si>
  <si>
    <t>Seelye1</t>
  </si>
  <si>
    <t>Seelye</t>
  </si>
  <si>
    <t>+1 7013397270</t>
  </si>
  <si>
    <t>James.Seelye@libertyfrac.com</t>
  </si>
  <si>
    <t>5018 142nd Ave NW</t>
  </si>
  <si>
    <t>PPW-8002FF49</t>
  </si>
  <si>
    <t>CAT®  Inspect,Manage PCC Invoice Access,My.Cat.com,MyWagnerCat.com,Parts.Cat.com + Includes SIS Parts Books,SIS2.0 Web - Service Information,SOS Services Web</t>
  </si>
  <si>
    <t>Cmaney712</t>
  </si>
  <si>
    <t>Maney</t>
  </si>
  <si>
    <t>+1 2105021396</t>
  </si>
  <si>
    <t>chad.maney@libertyfrac.com</t>
  </si>
  <si>
    <t>PPW-8002FF4B</t>
  </si>
  <si>
    <t>Cook_Terri</t>
  </si>
  <si>
    <t>+1 3037393044</t>
  </si>
  <si>
    <t>cook_terri@wagnerequipment.com</t>
  </si>
  <si>
    <t>18000 Smith Road</t>
  </si>
  <si>
    <t>PPW-8002FF99</t>
  </si>
  <si>
    <t>tuscaloosa</t>
  </si>
  <si>
    <t>Materials</t>
  </si>
  <si>
    <t>Vulcan - Tuscaloosa</t>
  </si>
  <si>
    <t>Tuscaloosaequipment@vmcmail.com</t>
  </si>
  <si>
    <t>11717 Vulcan Rd</t>
  </si>
  <si>
    <t>Vance</t>
  </si>
  <si>
    <t>PPW-0002A2AB</t>
  </si>
  <si>
    <t>shaunecottam@amesco.com</t>
  </si>
  <si>
    <t>cottam</t>
  </si>
  <si>
    <t>shaune</t>
  </si>
  <si>
    <t>PPW-0002A75F</t>
  </si>
  <si>
    <t>ryanbehm</t>
  </si>
  <si>
    <t>In The Light Forestry</t>
  </si>
  <si>
    <t>PPW-800223EF</t>
  </si>
  <si>
    <t>lindsay.meadows@sec-ep.com</t>
  </si>
  <si>
    <t>Meadows</t>
  </si>
  <si>
    <t>Lindsay</t>
  </si>
  <si>
    <t>+1 4329780837</t>
  </si>
  <si>
    <t>Lindsay.Meadows@sec-ep.com</t>
  </si>
  <si>
    <t>SEC ENERGY PRODUCTS</t>
  </si>
  <si>
    <t xml:space="preserve">11520 W Hwy 80 E </t>
  </si>
  <si>
    <t>PPW-0002A0D1</t>
  </si>
  <si>
    <t>tuscaloosa_stripping</t>
  </si>
  <si>
    <t>Vulcan-Tusc Strip</t>
  </si>
  <si>
    <t>Tuscaloosastripping@vmcmail.com</t>
  </si>
  <si>
    <t>PPW-0002A2AD</t>
  </si>
  <si>
    <t>dsifuentez@enerflex.com</t>
  </si>
  <si>
    <t>Sifuentez</t>
  </si>
  <si>
    <t>+1 432 331 4011</t>
  </si>
  <si>
    <t>1001 South Faudree RD</t>
  </si>
  <si>
    <t>PPW-800301A3</t>
  </si>
  <si>
    <t>a960jp</t>
  </si>
  <si>
    <t>jphillips.rdsc@gmail.com</t>
  </si>
  <si>
    <t>PSP-00028470</t>
  </si>
  <si>
    <t>e.hernandez@ssss.com</t>
  </si>
  <si>
    <t>+1 9152099126</t>
  </si>
  <si>
    <t>emmanuel.hernandez@kirbycorp.com</t>
  </si>
  <si>
    <t>Stewart &amp; Stevenson Inc.</t>
  </si>
  <si>
    <t>5840 DAHLIA</t>
  </si>
  <si>
    <t>P.O. BOX 220</t>
  </si>
  <si>
    <t>81810::STEWART &amp; STEVENSON PWR INC</t>
  </si>
  <si>
    <t>PPW-8002FDE4</t>
  </si>
  <si>
    <t>e250rlw1</t>
  </si>
  <si>
    <t>watkins_ryan@wagnerequipment.com</t>
  </si>
  <si>
    <t>PIP-10757197</t>
  </si>
  <si>
    <t>dannie.nance@martinmarietta.com</t>
  </si>
  <si>
    <t>Dannie</t>
  </si>
  <si>
    <t>+1 8302210282</t>
  </si>
  <si>
    <t xml:space="preserve">7781 FM 1102 </t>
  </si>
  <si>
    <t>New Braunfels</t>
  </si>
  <si>
    <t>PPW-8002EC29</t>
  </si>
  <si>
    <t>ricco.blevins@kiewit.com</t>
  </si>
  <si>
    <t>Blevins</t>
  </si>
  <si>
    <t>Ricco</t>
  </si>
  <si>
    <t>Ricco.Blevins@Kiewit.com</t>
  </si>
  <si>
    <t>PPW-0001FC53</t>
  </si>
  <si>
    <t>sinclairfarms</t>
  </si>
  <si>
    <t>Sinclair</t>
  </si>
  <si>
    <t>msinclair@gojade.org</t>
  </si>
  <si>
    <t>Sinclair Farms</t>
  </si>
  <si>
    <t>PPW-8002882D</t>
  </si>
  <si>
    <t>micahshamash@yahoo.com</t>
  </si>
  <si>
    <t>Shamash</t>
  </si>
  <si>
    <t>Micah</t>
  </si>
  <si>
    <t>Unique Housing Solutions</t>
  </si>
  <si>
    <t>13887 S Perry Park Rd</t>
  </si>
  <si>
    <t>PPW-80030835</t>
  </si>
  <si>
    <t>canyongatebuilders@gmail.com</t>
  </si>
  <si>
    <t>Booth</t>
  </si>
  <si>
    <t>Canyon Gate Builders LLC</t>
  </si>
  <si>
    <t xml:space="preserve">PO Box 1296 </t>
  </si>
  <si>
    <t>PPW-8003086C</t>
  </si>
  <si>
    <t>90mftd</t>
  </si>
  <si>
    <t>+1 205 298 3851</t>
  </si>
  <si>
    <t>davist@vmcmail.com</t>
  </si>
  <si>
    <t>VULCAN MATERIALS COMPANY</t>
  </si>
  <si>
    <t>PSP-00038980</t>
  </si>
  <si>
    <t>aimscrap1@gmail.com</t>
  </si>
  <si>
    <t>Wright</t>
  </si>
  <si>
    <t>+1 712-249-7683</t>
  </si>
  <si>
    <t>Arrow Industrial</t>
  </si>
  <si>
    <t>PPW-80030B12</t>
  </si>
  <si>
    <t>tanner@slearthmoving.com</t>
  </si>
  <si>
    <t>Skelton</t>
  </si>
  <si>
    <t xml:space="preserve">Tanner </t>
  </si>
  <si>
    <t>Silverline Earthmoving LLC</t>
  </si>
  <si>
    <t>79412::SILVERLINE LANDSCAPE AND EXC AVATION LLC</t>
  </si>
  <si>
    <t>PPW-80030984</t>
  </si>
  <si>
    <t>HARWEST</t>
  </si>
  <si>
    <t>+1 7205520503</t>
  </si>
  <si>
    <t>rharris@harwest.com</t>
  </si>
  <si>
    <t>Harrison Western</t>
  </si>
  <si>
    <t>1208 Quail St</t>
  </si>
  <si>
    <t>41600::HARRISON WESTERN CONSTRUCTIO N CORP</t>
  </si>
  <si>
    <t>PPW-80030A2F</t>
  </si>
  <si>
    <t>a23qjmm1</t>
  </si>
  <si>
    <t>Marrs</t>
  </si>
  <si>
    <t>jmarrs@transwest.com</t>
  </si>
  <si>
    <t>PSP-00028EAB</t>
  </si>
  <si>
    <t>Townshop2</t>
  </si>
  <si>
    <t>Smart</t>
  </si>
  <si>
    <t>jsmart@telluride-co.gov</t>
  </si>
  <si>
    <t>Town of Telluride</t>
  </si>
  <si>
    <t>1370 W Black Bear RD</t>
  </si>
  <si>
    <t>P.O Box 397</t>
  </si>
  <si>
    <t>Telluride</t>
  </si>
  <si>
    <t>86181::TOWN OF TELLURIDE</t>
  </si>
  <si>
    <t>PPW-80030B2F</t>
  </si>
  <si>
    <t>e250sah</t>
  </si>
  <si>
    <t>Heinle</t>
  </si>
  <si>
    <t>heinle_shane@wagnerequipment.com</t>
  </si>
  <si>
    <t>PSP-00022C05</t>
  </si>
  <si>
    <t>e250jad</t>
  </si>
  <si>
    <t>damon_jacob@wagnerequipment.com</t>
  </si>
  <si>
    <t>PPI-0005E0FF</t>
  </si>
  <si>
    <t>e350tme</t>
  </si>
  <si>
    <t>Eldred</t>
  </si>
  <si>
    <t>Eldred_Timothy@wagnerequipment.com</t>
  </si>
  <si>
    <t>PIP-10549225</t>
  </si>
  <si>
    <t>kinder52</t>
  </si>
  <si>
    <t xml:space="preserve">Terry </t>
  </si>
  <si>
    <t>Terryl_Jones@kindermorgan.com</t>
  </si>
  <si>
    <t>PPT-01100184</t>
  </si>
  <si>
    <t>williamleger@savageservices.com</t>
  </si>
  <si>
    <t>Leger</t>
  </si>
  <si>
    <t>6340 S 3000 E #600</t>
  </si>
  <si>
    <t>SALT LAKE CITY</t>
  </si>
  <si>
    <t>PPW-80030F23</t>
  </si>
  <si>
    <t>constructionsourceequipment</t>
  </si>
  <si>
    <t>Pfannenstiel</t>
  </si>
  <si>
    <t>+1 970-663-2233</t>
  </si>
  <si>
    <t>seanp@lprconstruction.com</t>
  </si>
  <si>
    <t>Construction Source Equipment LLC</t>
  </si>
  <si>
    <t>14226::CONSTRUCTION SOURCE EQPT LLC</t>
  </si>
  <si>
    <t>PPW-80031168</t>
  </si>
  <si>
    <t>zspear1@hotmail.com</t>
  </si>
  <si>
    <t>Greeman</t>
  </si>
  <si>
    <t>Rafter 2S Cattle Company</t>
  </si>
  <si>
    <t>10672 HWY 180 West</t>
  </si>
  <si>
    <t>PPW-8003114D</t>
  </si>
  <si>
    <t>e350cdm</t>
  </si>
  <si>
    <t>Montoya_Chester@wagnerequipment.com</t>
  </si>
  <si>
    <t>PPS-000B987F</t>
  </si>
  <si>
    <t>tqpham@sec-ep.com</t>
  </si>
  <si>
    <t>Pham</t>
  </si>
  <si>
    <t>+1 8324555913</t>
  </si>
  <si>
    <t>tqpham@SEC-EP.com</t>
  </si>
  <si>
    <t>9523 FAIRBANKS N. HOUSTON RD.</t>
  </si>
  <si>
    <t>PPW-80013904</t>
  </si>
  <si>
    <t>jason.selva@copart.com</t>
  </si>
  <si>
    <t>Selva</t>
  </si>
  <si>
    <t>19996::COPART</t>
  </si>
  <si>
    <t>PPW-80031084</t>
  </si>
  <si>
    <t>rcrd@rooseveltcounty.com</t>
  </si>
  <si>
    <t>lovato</t>
  </si>
  <si>
    <t>ricky</t>
  </si>
  <si>
    <t>+1 5753091612</t>
  </si>
  <si>
    <t>Roosevelt County NM</t>
  </si>
  <si>
    <t xml:space="preserve">1500 N boston </t>
  </si>
  <si>
    <t>Portales</t>
  </si>
  <si>
    <t>75345::ROOSEVELT COUNTY</t>
  </si>
  <si>
    <t>PPW-800316DE</t>
  </si>
  <si>
    <t>thejoemeyer@gmail.com</t>
  </si>
  <si>
    <t xml:space="preserve">204 S Holman Way </t>
  </si>
  <si>
    <t>80401-5124</t>
  </si>
  <si>
    <t>PPW-80031779</t>
  </si>
  <si>
    <t>e250lzm</t>
  </si>
  <si>
    <t>Nayarez Rodriguez</t>
  </si>
  <si>
    <t>NayarezRodriguez_luis@wagnerequipment.com</t>
  </si>
  <si>
    <t>PPI-0002259A</t>
  </si>
  <si>
    <t>e350ddp</t>
  </si>
  <si>
    <t>PRICE</t>
  </si>
  <si>
    <t>+1 505 345 8411  x2813</t>
  </si>
  <si>
    <t>price_dan@wagnerequipment.com</t>
  </si>
  <si>
    <t>PPS-00094855</t>
  </si>
  <si>
    <t>e250jab2</t>
  </si>
  <si>
    <t>Bronisz</t>
  </si>
  <si>
    <t>Bronisz_John@wagnerequipment.com</t>
  </si>
  <si>
    <t>PIP-10917905</t>
  </si>
  <si>
    <t>b2rplk</t>
  </si>
  <si>
    <t>Krouse</t>
  </si>
  <si>
    <t>+1 7244332822</t>
  </si>
  <si>
    <t>lkrouse@wm.com</t>
  </si>
  <si>
    <t>Equipment Services,Waste</t>
  </si>
  <si>
    <t>WASTE MANAGEMENT - CLEVELAND</t>
  </si>
  <si>
    <t>PSP-00034767</t>
  </si>
  <si>
    <t>skeith1@wm.com</t>
  </si>
  <si>
    <t>+1 8034657759</t>
  </si>
  <si>
    <t xml:space="preserve">1047 Highway church road </t>
  </si>
  <si>
    <t>Elgin</t>
  </si>
  <si>
    <t>PPW-80031022</t>
  </si>
  <si>
    <t>e250ndf</t>
  </si>
  <si>
    <t>Freeman</t>
  </si>
  <si>
    <t>Freeman_Nick@wagnerequipment.com</t>
  </si>
  <si>
    <t>PIP-11014298</t>
  </si>
  <si>
    <t>e351sxl</t>
  </si>
  <si>
    <t>Leonard</t>
  </si>
  <si>
    <t>+1 970 238 0396</t>
  </si>
  <si>
    <t>SLeonard@wagnerequipment.com</t>
  </si>
  <si>
    <t>PPI-000199FC</t>
  </si>
  <si>
    <t>jperry10</t>
  </si>
  <si>
    <t>jperry10@wm.com</t>
  </si>
  <si>
    <t>3500 S. Gunclub rd</t>
  </si>
  <si>
    <t>PPW-80031925</t>
  </si>
  <si>
    <t>My.Cat.com,MyWagnerCat.com,Parts.Cat.com + Includes SIS Parts Books,SIS2.0 Web - Service Information</t>
  </si>
  <si>
    <t>rcastle1</t>
  </si>
  <si>
    <t>Castle</t>
  </si>
  <si>
    <t>rcastle1@wm.com</t>
  </si>
  <si>
    <t>PPW-80031927</t>
  </si>
  <si>
    <t>khelton1</t>
  </si>
  <si>
    <t>Helton</t>
  </si>
  <si>
    <t xml:space="preserve">Keith </t>
  </si>
  <si>
    <t>khelton1@wm.com</t>
  </si>
  <si>
    <t>PPW-80031929</t>
  </si>
  <si>
    <t>e250feg</t>
  </si>
  <si>
    <t>Gardenhire</t>
  </si>
  <si>
    <t>+1 303 739 3132</t>
  </si>
  <si>
    <t>gardenhire_fred@wagnerequipment.com</t>
  </si>
  <si>
    <t>PPS-00096B8F</t>
  </si>
  <si>
    <t>hfernandez1</t>
  </si>
  <si>
    <t>Fernandez</t>
  </si>
  <si>
    <t>Humberto</t>
  </si>
  <si>
    <t>+1 9158209711</t>
  </si>
  <si>
    <t>hfernandez.renegade@outlook.com</t>
  </si>
  <si>
    <t>200 Crawford Blvd</t>
  </si>
  <si>
    <t>PPW-80031991</t>
  </si>
  <si>
    <t>eworthen@cnm.edu</t>
  </si>
  <si>
    <t>Worthen</t>
  </si>
  <si>
    <t>ALBUQUERQUE TECH-VOCA INSTITUTE</t>
  </si>
  <si>
    <t>900 University Blvd SE</t>
  </si>
  <si>
    <t>PPW-80031B92</t>
  </si>
  <si>
    <t>e350bdt</t>
  </si>
  <si>
    <t>taylor_brian@wagnerequipment.com</t>
  </si>
  <si>
    <t>PIP-10756700</t>
  </si>
  <si>
    <t>nikkiwys@gmail.com</t>
  </si>
  <si>
    <t>Wyscaver</t>
  </si>
  <si>
    <t>Dominique</t>
  </si>
  <si>
    <t>+1 970-518-8676</t>
  </si>
  <si>
    <t>Dominique J Wyscaver</t>
  </si>
  <si>
    <t>97521::DOMINIQUE J WYSCAVER</t>
  </si>
  <si>
    <t>PPW-80031ED4</t>
  </si>
  <si>
    <t>jeffwestrick</t>
  </si>
  <si>
    <t>Westrick</t>
  </si>
  <si>
    <t>+1 3032933333</t>
  </si>
  <si>
    <t>jwestrick@allrecyclinginc.com</t>
  </si>
  <si>
    <t>All Recycling North LLC-DNV</t>
  </si>
  <si>
    <t>5350 WASHINGTON ST.</t>
  </si>
  <si>
    <t>02382::ALL RECYCLING NORTH LLC-DNV</t>
  </si>
  <si>
    <t>PPW-80031DB1</t>
  </si>
  <si>
    <t>westtexaspaving</t>
  </si>
  <si>
    <t>Jarnagin</t>
  </si>
  <si>
    <t>+1 8064705489</t>
  </si>
  <si>
    <t>(806)470-5489</t>
  </si>
  <si>
    <t>westtexaspaving@gmail.com</t>
  </si>
  <si>
    <t>West Texas Paving Inc</t>
  </si>
  <si>
    <t xml:space="preserve">PO Box 64187 </t>
  </si>
  <si>
    <t>97552::WEST TEXAS PAVING INC</t>
  </si>
  <si>
    <t>PPT-01016F07</t>
  </si>
  <si>
    <t>jason.pastuch@mypowergeneration.com</t>
  </si>
  <si>
    <t>Pastuch</t>
  </si>
  <si>
    <t>+1 7196415218</t>
  </si>
  <si>
    <t>Jason.Pastuch@mypowergeneration.com</t>
  </si>
  <si>
    <t>Emergency Systems Compliance Services LLC</t>
  </si>
  <si>
    <t>5572 LANTANA DR.</t>
  </si>
  <si>
    <t>31708::EMERGENCY SYSTEMS COMPLIANCE SERVICES LLC</t>
  </si>
  <si>
    <t>PPW-800321C5</t>
  </si>
  <si>
    <t>santiago.rodriguez@coviacorp.com</t>
  </si>
  <si>
    <t>+1 4322579137</t>
  </si>
  <si>
    <t>santiago.Rodriguez@coviacorp.com</t>
  </si>
  <si>
    <t>Covia</t>
  </si>
  <si>
    <t xml:space="preserve">10750 FM 1233 </t>
  </si>
  <si>
    <t>CraneCrane</t>
  </si>
  <si>
    <t>14242::COVIA HOLDINGS CORPORATION</t>
  </si>
  <si>
    <t>PPW-80017592</t>
  </si>
  <si>
    <t>livingwater2013@yahoo.com</t>
  </si>
  <si>
    <t>Mecheal</t>
  </si>
  <si>
    <t>+1 5057930582</t>
  </si>
  <si>
    <t>mecheal@twayfuels.com</t>
  </si>
  <si>
    <t>Thriftway</t>
  </si>
  <si>
    <t>6001 Highway 64</t>
  </si>
  <si>
    <t>87546::THRIFTWAY</t>
  </si>
  <si>
    <t>PPW-800321C0</t>
  </si>
  <si>
    <t>e250rca</t>
  </si>
  <si>
    <t>Atson</t>
  </si>
  <si>
    <t>+1 505 634 4500</t>
  </si>
  <si>
    <t>atson_ryan@wagnerequipment.com</t>
  </si>
  <si>
    <t>PIP-11107589</t>
  </si>
  <si>
    <t>a1wqst</t>
  </si>
  <si>
    <t>PSP-0003A485</t>
  </si>
  <si>
    <t>krutz303</t>
  </si>
  <si>
    <t>+1 3038159149</t>
  </si>
  <si>
    <t>PPW-80031EB6</t>
  </si>
  <si>
    <t>dhhsker@aol.com</t>
  </si>
  <si>
    <t>Darrel Hill</t>
  </si>
  <si>
    <t xml:space="preserve">20705 CR53 </t>
  </si>
  <si>
    <t>Kersey</t>
  </si>
  <si>
    <t>PPW-800329E9</t>
  </si>
  <si>
    <t>s06874</t>
  </si>
  <si>
    <t>Martell</t>
  </si>
  <si>
    <t>Corinna</t>
  </si>
  <si>
    <t>+1 7742653137</t>
  </si>
  <si>
    <t>cmartel1@wm.com</t>
  </si>
  <si>
    <t>207 Plympton St</t>
  </si>
  <si>
    <t>Middleboro</t>
  </si>
  <si>
    <t>02346</t>
  </si>
  <si>
    <t>PPW-8003281D</t>
  </si>
  <si>
    <t>plumber@stewardsplumbing.com</t>
  </si>
  <si>
    <t>Maxon</t>
  </si>
  <si>
    <t>Stewards Plumbing Inc.</t>
  </si>
  <si>
    <t>81383::STEWARDS PLUMBING INC</t>
  </si>
  <si>
    <t>PPW-80032ADF</t>
  </si>
  <si>
    <t>stconklin</t>
  </si>
  <si>
    <t>Conklin</t>
  </si>
  <si>
    <t>+1 260 571 3765</t>
  </si>
  <si>
    <t>sconklin@republicservices.com</t>
  </si>
  <si>
    <t>PPW-8003290E</t>
  </si>
  <si>
    <t>e351th</t>
  </si>
  <si>
    <t>Hentz</t>
  </si>
  <si>
    <t>Hentz_timothy@wagnerequipment.com</t>
  </si>
  <si>
    <t>PPS-0008BC68</t>
  </si>
  <si>
    <t>phillipmcg</t>
  </si>
  <si>
    <t>McGalliard</t>
  </si>
  <si>
    <t>phillipmcg@msn.com</t>
  </si>
  <si>
    <t>Direct Truck Shop</t>
  </si>
  <si>
    <t>5590 e 55th ave</t>
  </si>
  <si>
    <t>commerce city</t>
  </si>
  <si>
    <t>26412::DIRECT TRUCK SHOP INC</t>
  </si>
  <si>
    <t>PPW-80032C1D</t>
  </si>
  <si>
    <t>jbaranowski@entact.com</t>
  </si>
  <si>
    <t>Baranowski</t>
  </si>
  <si>
    <t>+1 412-965-4411</t>
  </si>
  <si>
    <t>PPW-0001D171</t>
  </si>
  <si>
    <t>jhardy@blattnerenergy.com</t>
  </si>
  <si>
    <t>Hardy</t>
  </si>
  <si>
    <t>+1 3202487156</t>
  </si>
  <si>
    <t>392 County Road 50</t>
  </si>
  <si>
    <t>PPW-000064DE</t>
  </si>
  <si>
    <t>jeremy.carwile@iea.net</t>
  </si>
  <si>
    <t>Carwile</t>
  </si>
  <si>
    <t>PPW-80029046</t>
  </si>
  <si>
    <t>a0batjv</t>
  </si>
  <si>
    <t>VANEK</t>
  </si>
  <si>
    <t>+1 888 895 7383</t>
  </si>
  <si>
    <t>VANEKT@RUSHENTERPRISES.COM</t>
  </si>
  <si>
    <t>PSP-0003A744</t>
  </si>
  <si>
    <t>kelleyproperties@gmail.com</t>
  </si>
  <si>
    <t>Kelley Properties</t>
  </si>
  <si>
    <t>51123::KELLEY PROPERTIES</t>
  </si>
  <si>
    <t>PPW-80033464</t>
  </si>
  <si>
    <t>david@cambroco.com</t>
  </si>
  <si>
    <t>Camilli</t>
  </si>
  <si>
    <t>Cambro Construction</t>
  </si>
  <si>
    <t xml:space="preserve">7424 2nd St NW </t>
  </si>
  <si>
    <t>13665::CAMBRO CONSTRUCTION</t>
  </si>
  <si>
    <t>PPW-8003355D</t>
  </si>
  <si>
    <t>jerry@pequipment.com</t>
  </si>
  <si>
    <t>Bangert</t>
  </si>
  <si>
    <t>+1 3038285321</t>
  </si>
  <si>
    <t>Performance Equipment Svc.</t>
  </si>
  <si>
    <t xml:space="preserve">2114 E I25 Frontage Rd </t>
  </si>
  <si>
    <t>PPW-8000C3F8</t>
  </si>
  <si>
    <t>john@her-tx.com</t>
  </si>
  <si>
    <t>Peters</t>
  </si>
  <si>
    <t>PPW-800337D6</t>
  </si>
  <si>
    <t>phernandez@rummelconstruction.com</t>
  </si>
  <si>
    <t>PPW-800338C8</t>
  </si>
  <si>
    <t>dperry@wwmach.com</t>
  </si>
  <si>
    <t>+1 3039943843</t>
  </si>
  <si>
    <t>PPW-8003386A</t>
  </si>
  <si>
    <t>eakpsh</t>
  </si>
  <si>
    <t>SEAN</t>
  </si>
  <si>
    <t>+1 720 568 2212</t>
  </si>
  <si>
    <t>MARY.REIFENBERG.CONTRACTOR@USAP.GOV</t>
  </si>
  <si>
    <t>PAE GOVERNMENT SERVICES/UNITED STATES AN</t>
  </si>
  <si>
    <t>7400 S. TUCSON WAY</t>
  </si>
  <si>
    <t>PSP-000344E3</t>
  </si>
  <si>
    <t>CAT®  Inspect,SIS2.0 Web - Service Information</t>
  </si>
  <si>
    <t>aholt@co.morgan.co.us</t>
  </si>
  <si>
    <t>Holt</t>
  </si>
  <si>
    <t xml:space="preserve">17303 Road S </t>
  </si>
  <si>
    <t>PPW-80033B1E</t>
  </si>
  <si>
    <t>jneff2@wm.com</t>
  </si>
  <si>
    <t>Neff</t>
  </si>
  <si>
    <t>+1 2178014987</t>
  </si>
  <si>
    <t xml:space="preserve">3000 E Ash </t>
  </si>
  <si>
    <t>Springfield</t>
  </si>
  <si>
    <t>PPW-800337B6</t>
  </si>
  <si>
    <t>a23qjo</t>
  </si>
  <si>
    <t>jake.ortiz@transwest.com</t>
  </si>
  <si>
    <t>PSP-0003A276</t>
  </si>
  <si>
    <t>Danielmeyer</t>
  </si>
  <si>
    <t>+1 7207744113</t>
  </si>
  <si>
    <t>Daniel.Meyer@arcosa.com</t>
  </si>
  <si>
    <t>Arcosa LWB LLC dba Arcosa Lightweight</t>
  </si>
  <si>
    <t>11728 co rd 93</t>
  </si>
  <si>
    <t>89168::ARCOSA LWB LLC</t>
  </si>
  <si>
    <t>PPW-0002B11A</t>
  </si>
  <si>
    <t>ricardo.rodriguez</t>
  </si>
  <si>
    <t>Ricardo</t>
  </si>
  <si>
    <t>PPW-0002B3B8</t>
  </si>
  <si>
    <t>sam.krueger@martinmarietta.com</t>
  </si>
  <si>
    <t>Krueger</t>
  </si>
  <si>
    <t>Sam.krueger@martinmarietta.com</t>
  </si>
  <si>
    <t>1219 Calvary Rd</t>
  </si>
  <si>
    <t>Bel Air</t>
  </si>
  <si>
    <t>PPW-80033290</t>
  </si>
  <si>
    <t>a6buns</t>
  </si>
  <si>
    <t>Snethen</t>
  </si>
  <si>
    <t>nate.snethen@mhc.com</t>
  </si>
  <si>
    <t>MHC KENWORTH - SOUTH DENVER</t>
  </si>
  <si>
    <t>18394::MHC KENWORTH/PARKER</t>
  </si>
  <si>
    <t>PSP-0003AEF6</t>
  </si>
  <si>
    <t>edogrodny@gmail.com</t>
  </si>
  <si>
    <t>Ogrodny</t>
  </si>
  <si>
    <t>+1 9706409699</t>
  </si>
  <si>
    <t>edogrodny@mtnedgegc.com</t>
  </si>
  <si>
    <t>Redwood Arms Motel</t>
  </si>
  <si>
    <t>65 Highway 133</t>
  </si>
  <si>
    <t>Paonia</t>
  </si>
  <si>
    <t>PPW-0002B97E</t>
  </si>
  <si>
    <t>brettmi</t>
  </si>
  <si>
    <t>Mickelsen</t>
  </si>
  <si>
    <t>+1 4359792105</t>
  </si>
  <si>
    <t>brettm@redmondminerals.com</t>
  </si>
  <si>
    <t>REDMOND MINERALS</t>
  </si>
  <si>
    <t xml:space="preserve">6005 North 100 West </t>
  </si>
  <si>
    <t>Redmond</t>
  </si>
  <si>
    <t>73787::REDMOND MINERALS</t>
  </si>
  <si>
    <t>PPT-1073117A</t>
  </si>
  <si>
    <t>ertsis</t>
  </si>
  <si>
    <t>Ostiguy</t>
  </si>
  <si>
    <t>+1 7575430335</t>
  </si>
  <si>
    <t>tony_ostiguy@kindermorgan.com</t>
  </si>
  <si>
    <t>1001 LOUISIANA ST.</t>
  </si>
  <si>
    <t>SUITE 1000</t>
  </si>
  <si>
    <t>PPW-0002BE37</t>
  </si>
  <si>
    <t>a1rmms1</t>
  </si>
  <si>
    <t>mark.segura@tntxtruck.com</t>
  </si>
  <si>
    <t>PSP-0002B4D4</t>
  </si>
  <si>
    <t>jeffzellner</t>
  </si>
  <si>
    <t>Zellner</t>
  </si>
  <si>
    <t>+1 5059752856</t>
  </si>
  <si>
    <t>505-975-2856</t>
  </si>
  <si>
    <t>jeff.zellner@feinm.com</t>
  </si>
  <si>
    <t>2524 JEFFERSON NE</t>
  </si>
  <si>
    <t>to log on and look up and order parts</t>
  </si>
  <si>
    <t>PPS-00003B53</t>
  </si>
  <si>
    <t>a5w2dr</t>
  </si>
  <si>
    <t>Robinson</t>
  </si>
  <si>
    <t>robinsond1@rushenterprises.com</t>
  </si>
  <si>
    <t>PSP-0002D511</t>
  </si>
  <si>
    <t>oldguy1959@gmail.com</t>
  </si>
  <si>
    <t>Kurimski</t>
  </si>
  <si>
    <t>Tall Tails Farms</t>
  </si>
  <si>
    <t>PPW-0002C5BA</t>
  </si>
  <si>
    <t>e356cxs</t>
  </si>
  <si>
    <t>Cleve</t>
  </si>
  <si>
    <t>simpson_buddy@wagnerequipment.com</t>
  </si>
  <si>
    <t>PPS-000717C2</t>
  </si>
  <si>
    <t>chase_bennett</t>
  </si>
  <si>
    <t>Chase</t>
  </si>
  <si>
    <t>+1 720-980-9597</t>
  </si>
  <si>
    <t>Chase@oeconstruct.com</t>
  </si>
  <si>
    <t>PPW-8000CE93</t>
  </si>
  <si>
    <t>stephan_wells@kindermorgan.com</t>
  </si>
  <si>
    <t>Wels</t>
  </si>
  <si>
    <t>Stephan</t>
  </si>
  <si>
    <t>+1 432-258-4452</t>
  </si>
  <si>
    <t xml:space="preserve">Stephan_wells@kindermorgan.com </t>
  </si>
  <si>
    <t>PPW-0002C72C</t>
  </si>
  <si>
    <t>+1 9702909401</t>
  </si>
  <si>
    <t>PPW-00026030</t>
  </si>
  <si>
    <t>atown.dm</t>
  </si>
  <si>
    <t>McDole</t>
  </si>
  <si>
    <t>+1 3035230179</t>
  </si>
  <si>
    <t>atown.dm@gmail.com</t>
  </si>
  <si>
    <t>PPW-0002C77C</t>
  </si>
  <si>
    <t>e350kec</t>
  </si>
  <si>
    <t>clark_kevin@wagnerequipment.com</t>
  </si>
  <si>
    <t>PIP-11204562</t>
  </si>
  <si>
    <t>Raton_PW</t>
  </si>
  <si>
    <t>+1 5757071713</t>
  </si>
  <si>
    <t>garciakevin1713@gmail.com</t>
  </si>
  <si>
    <t>CITY OF RATON</t>
  </si>
  <si>
    <t>1004 Jones street</t>
  </si>
  <si>
    <t>73631::CITY OF RATON</t>
  </si>
  <si>
    <t>PPW-0002C830</t>
  </si>
  <si>
    <t>doug.whited@iea.net</t>
  </si>
  <si>
    <t>whited</t>
  </si>
  <si>
    <t>+1 7655058827</t>
  </si>
  <si>
    <t xml:space="preserve">3900 e white ave </t>
  </si>
  <si>
    <t>PPW-0002C7CE</t>
  </si>
  <si>
    <t>richardmccay71@gmail.com</t>
  </si>
  <si>
    <t>+1 575 302 8201</t>
  </si>
  <si>
    <t>BDS ENTERPRISES</t>
  </si>
  <si>
    <t>2510 MONTE VISTA</t>
  </si>
  <si>
    <t>PPW-0002CCFD</t>
  </si>
  <si>
    <t>erickoch1981</t>
  </si>
  <si>
    <t>Koch</t>
  </si>
  <si>
    <t>+1 5074205663</t>
  </si>
  <si>
    <t>EKoch@Blattnerenergy.com</t>
  </si>
  <si>
    <t>400 COUNTRY RD. 50</t>
  </si>
  <si>
    <t>PPT-1075B60F</t>
  </si>
  <si>
    <t>jayhawk55</t>
  </si>
  <si>
    <t>Pope</t>
  </si>
  <si>
    <t>JayHawkGrading@hotmail.com</t>
  </si>
  <si>
    <t>Jayhawk Grading</t>
  </si>
  <si>
    <t>2000 S. COUNTY RD. 181</t>
  </si>
  <si>
    <t>Byers</t>
  </si>
  <si>
    <t>48593::JAYHAWK GRADING</t>
  </si>
  <si>
    <t>PPW-0002CD51</t>
  </si>
  <si>
    <t>bgodwin@bcrcompanies.com</t>
  </si>
  <si>
    <t>Godwin</t>
  </si>
  <si>
    <t>Bighorn Construction &amp; Reclamation</t>
  </si>
  <si>
    <t>PPW-0002CEB9</t>
  </si>
  <si>
    <t>Tabco2020</t>
  </si>
  <si>
    <t>Fotenos</t>
  </si>
  <si>
    <t>Tabatha</t>
  </si>
  <si>
    <t>+1 7194912518</t>
  </si>
  <si>
    <t>tab@tabconst.com</t>
  </si>
  <si>
    <t>TAB CONSTRUCTION - ATLAS CONCRETE LLC</t>
  </si>
  <si>
    <t>7720 Electronic Drive</t>
  </si>
  <si>
    <t>85382::TAB CONSTRUCTION INC</t>
  </si>
  <si>
    <t>PPW-0002CF74</t>
  </si>
  <si>
    <t>jacobloewen1</t>
  </si>
  <si>
    <t>+1 4327586465</t>
  </si>
  <si>
    <t>jacobloewen@sbcglobal.net</t>
  </si>
  <si>
    <t>Jabob Loewen</t>
  </si>
  <si>
    <t xml:space="preserve">PO Box 67905 US HWY 180 E </t>
  </si>
  <si>
    <t>49819::J&amp;S TRACTORS LLC</t>
  </si>
  <si>
    <t>PPT-40008A1B</t>
  </si>
  <si>
    <t>jeasterwood2171</t>
  </si>
  <si>
    <t>Easterwood</t>
  </si>
  <si>
    <t>+1 5759885600</t>
  </si>
  <si>
    <t>justin.easterwood@usacompression.com</t>
  </si>
  <si>
    <t xml:space="preserve">615 Del Rio Street </t>
  </si>
  <si>
    <t>PPT-1075AE8A</t>
  </si>
  <si>
    <t>briangolub@gmail.com</t>
  </si>
  <si>
    <t>Golub</t>
  </si>
  <si>
    <t>+1 720-290-9830</t>
  </si>
  <si>
    <t>Made up</t>
  </si>
  <si>
    <t>PPW-8002440B</t>
  </si>
  <si>
    <t>mbratcher</t>
  </si>
  <si>
    <t>Bratcher</t>
  </si>
  <si>
    <t>+1 317 555 1212</t>
  </si>
  <si>
    <t>mbratcher@e2cc.com</t>
  </si>
  <si>
    <t xml:space="preserve">123 South </t>
  </si>
  <si>
    <t>Indianapolis</t>
  </si>
  <si>
    <t>PPW-0002D1D4</t>
  </si>
  <si>
    <t>blinhares@harsco.com</t>
  </si>
  <si>
    <t>Linhares</t>
  </si>
  <si>
    <t>Breno</t>
  </si>
  <si>
    <t>+55 3198425 4506</t>
  </si>
  <si>
    <t>BR</t>
  </si>
  <si>
    <t>PPW-0002D1A3</t>
  </si>
  <si>
    <t>andreweast</t>
  </si>
  <si>
    <t>East</t>
  </si>
  <si>
    <t>+41 79 324 29 43</t>
  </si>
  <si>
    <t>andrew.east@lafargeholcim.com</t>
  </si>
  <si>
    <t>CH</t>
  </si>
  <si>
    <t>PPW-0002D1D2</t>
  </si>
  <si>
    <t>randylake</t>
  </si>
  <si>
    <t>Lake</t>
  </si>
  <si>
    <t>+1 7202099082</t>
  </si>
  <si>
    <t>randy.lake.lmc@gmail.com</t>
  </si>
  <si>
    <t>Trinity Industries dba LMC</t>
  </si>
  <si>
    <t>30346 e 166th ave</t>
  </si>
  <si>
    <t>89166::TRINITY INDUSTRIES INC</t>
  </si>
  <si>
    <t>PPW-0002D248</t>
  </si>
  <si>
    <t>obie_88</t>
  </si>
  <si>
    <t>hilgenfeld</t>
  </si>
  <si>
    <t>obie</t>
  </si>
  <si>
    <t>dee</t>
  </si>
  <si>
    <t>Obie.Hilgenfeld@LJCC.com</t>
  </si>
  <si>
    <t>KILGORE COMPANIES, L.L.C.</t>
  </si>
  <si>
    <t>P.O. BOX 869</t>
  </si>
  <si>
    <t>MAGNA</t>
  </si>
  <si>
    <t>84044-0869</t>
  </si>
  <si>
    <t>PPI-0001814B</t>
  </si>
  <si>
    <t>travisdiderrich</t>
  </si>
  <si>
    <t>Diderrich</t>
  </si>
  <si>
    <t>+1 320 241 6598</t>
  </si>
  <si>
    <t>Travisd@blattnerenergy.com</t>
  </si>
  <si>
    <t>BLATTNER COMPANIES</t>
  </si>
  <si>
    <t xml:space="preserve">392 co rd 50 </t>
  </si>
  <si>
    <t>PPT-1075B400</t>
  </si>
  <si>
    <t>yserranomo@sundt.com</t>
  </si>
  <si>
    <t>serrano Morales</t>
  </si>
  <si>
    <t>yoelvi</t>
  </si>
  <si>
    <t>1(915)526-9322</t>
  </si>
  <si>
    <t>PPW-0002D41B</t>
  </si>
  <si>
    <t>wshears</t>
  </si>
  <si>
    <t>Shears</t>
  </si>
  <si>
    <t>wshears@nadinc.com</t>
  </si>
  <si>
    <t>3303 N. SULLIVAN RD.</t>
  </si>
  <si>
    <t>PPW-0002D2C7</t>
  </si>
  <si>
    <t>milopez</t>
  </si>
  <si>
    <t>Jayson</t>
  </si>
  <si>
    <t>+1 432 561 8667</t>
  </si>
  <si>
    <t>milopez@enerflex.com</t>
  </si>
  <si>
    <t>PPW-0001AE30</t>
  </si>
  <si>
    <t>scott.grulke@carmeuse.com</t>
  </si>
  <si>
    <t>Grulke</t>
  </si>
  <si>
    <t>+1 989-351-0059</t>
  </si>
  <si>
    <t>PPW-0002D9B9</t>
  </si>
  <si>
    <t>kimberly.bean@archrock.com</t>
  </si>
  <si>
    <t>+1 970-673-1681</t>
  </si>
  <si>
    <t>Kimberly.Bean@Archrock.com</t>
  </si>
  <si>
    <t>1426 Cimarron Court</t>
  </si>
  <si>
    <t>31606d::ARCHROCK SERVICES LP - WINDS OR</t>
  </si>
  <si>
    <t>PPW-0002D8FD</t>
  </si>
  <si>
    <t>p.vanderwesthuizen@phoenix-services.com</t>
  </si>
  <si>
    <t>Van Der Westhuizen</t>
  </si>
  <si>
    <t>Pieter</t>
  </si>
  <si>
    <t>+27 79 513 5404</t>
  </si>
  <si>
    <t>PHOENIX SERVICES GLOBAL</t>
  </si>
  <si>
    <t>PPW-0002CDBA</t>
  </si>
  <si>
    <t>mlowry</t>
  </si>
  <si>
    <t>Lowry</t>
  </si>
  <si>
    <t>+1 208-318-4189</t>
  </si>
  <si>
    <t>mike.lowry@idahomaterials.com</t>
  </si>
  <si>
    <t>PPW-0002D9F7</t>
  </si>
  <si>
    <t>levi.cartwright@whiteconstruction.com</t>
  </si>
  <si>
    <t>Levi</t>
  </si>
  <si>
    <t>+1 765-571-2646</t>
  </si>
  <si>
    <t>PPW-0002D942</t>
  </si>
  <si>
    <t>wwadejr</t>
  </si>
  <si>
    <t>wwadejr@gmail.com</t>
  </si>
  <si>
    <t>W3 RANCH &amp; TIMBER LLC</t>
  </si>
  <si>
    <t>95805::W3 RANCH &amp; TIMBER LLC</t>
  </si>
  <si>
    <t>PPW-0002DA47</t>
  </si>
  <si>
    <t>lcarrasco</t>
  </si>
  <si>
    <t>Carrasco</t>
  </si>
  <si>
    <t xml:space="preserve">Luis </t>
  </si>
  <si>
    <t>+1 5758887827</t>
  </si>
  <si>
    <t>lcarrasco.renegade@outlook.com</t>
  </si>
  <si>
    <t xml:space="preserve">Las Cruces </t>
  </si>
  <si>
    <t>PPT-1075C6C5</t>
  </si>
  <si>
    <t>a3mhjf</t>
  </si>
  <si>
    <t>Fredy</t>
  </si>
  <si>
    <t>fredyj@rushenterprises.com</t>
  </si>
  <si>
    <t>PSP-000393A6</t>
  </si>
  <si>
    <t>cary.howell@kilgorecompanies.com</t>
  </si>
  <si>
    <t>Cary</t>
  </si>
  <si>
    <t>+1 3854542962</t>
  </si>
  <si>
    <t>PPW-80021998</t>
  </si>
  <si>
    <t>carsonhowell10@yahoo.com</t>
  </si>
  <si>
    <t xml:space="preserve">Carson </t>
  </si>
  <si>
    <t>+1 904 555 0000</t>
  </si>
  <si>
    <t>LIMESTONE PRODUCTS</t>
  </si>
  <si>
    <t>PPW-80025B2A</t>
  </si>
  <si>
    <t>jbeck66@gmail.com</t>
  </si>
  <si>
    <t>+1 5755718090</t>
  </si>
  <si>
    <t>Jab Hedging LLC - Joe Beck</t>
  </si>
  <si>
    <t xml:space="preserve">6124 N Hwy 28 </t>
  </si>
  <si>
    <t>47308::JAB HEDGING LLC</t>
  </si>
  <si>
    <t>PPW-0002DBCC</t>
  </si>
  <si>
    <t>a0balgw</t>
  </si>
  <si>
    <t>WEBER</t>
  </si>
  <si>
    <t>LANE</t>
  </si>
  <si>
    <t>weberl1@rushenterprises.com</t>
  </si>
  <si>
    <t>PIP-11202123</t>
  </si>
  <si>
    <t>shannon@her-tx.com</t>
  </si>
  <si>
    <t>Inzer</t>
  </si>
  <si>
    <t>+1 512 213 5414</t>
  </si>
  <si>
    <t>4629 Priem Ln</t>
  </si>
  <si>
    <t>Pflugerville</t>
  </si>
  <si>
    <t>PPW-0002D2C1</t>
  </si>
  <si>
    <t>ak48cjk</t>
  </si>
  <si>
    <t>Krummel</t>
  </si>
  <si>
    <t>Chaz</t>
  </si>
  <si>
    <t>chaz.krummel@mhc.com</t>
  </si>
  <si>
    <t>PSP-0003957A</t>
  </si>
  <si>
    <t>mick.hill@libertyfrac.com</t>
  </si>
  <si>
    <t>Mick</t>
  </si>
  <si>
    <t>+1 208-547-7991</t>
  </si>
  <si>
    <t>Mick.Hill@libertyfrac.com</t>
  </si>
  <si>
    <t>PPW-0002DD60</t>
  </si>
  <si>
    <t>lhutchinsngsg</t>
  </si>
  <si>
    <t>Hutchins</t>
  </si>
  <si>
    <t>+1 432-262-2700</t>
  </si>
  <si>
    <t>laura.hutchins@ngsgi.com</t>
  </si>
  <si>
    <t>Natural Gas Services Group</t>
  </si>
  <si>
    <t xml:space="preserve">508 W WALL STREET STE 550 </t>
  </si>
  <si>
    <t xml:space="preserve">MIDLAND </t>
  </si>
  <si>
    <t>PPW-80014CBE</t>
  </si>
  <si>
    <t>zach.walterscheid@gmail.com</t>
  </si>
  <si>
    <t>WALTERSCHEID</t>
  </si>
  <si>
    <t>garden mart</t>
  </si>
  <si>
    <t xml:space="preserve">3503 KUYKENDALL ST </t>
  </si>
  <si>
    <t>PPW-0002E00E</t>
  </si>
  <si>
    <t>randywiener</t>
  </si>
  <si>
    <t>Wiener</t>
  </si>
  <si>
    <t>+1 3203562312</t>
  </si>
  <si>
    <t>randyw@blattnerenergy.com</t>
  </si>
  <si>
    <t xml:space="preserve">392 County Road 50 </t>
  </si>
  <si>
    <t>PPT-1075B608</t>
  </si>
  <si>
    <t>+1 505 916 9090</t>
  </si>
  <si>
    <t>Fgeiger@sallsbrothers.com</t>
  </si>
  <si>
    <t>SALLS BROTHERS CONST</t>
  </si>
  <si>
    <t>7301 READING RD</t>
  </si>
  <si>
    <t>PO BOX 66239</t>
  </si>
  <si>
    <t>PPW-80025021</t>
  </si>
  <si>
    <t>tstudniski@blattnerenergy</t>
  </si>
  <si>
    <t>Studniski</t>
  </si>
  <si>
    <t>+1 3202509378</t>
  </si>
  <si>
    <t>tstudniski@blattnerenergy.com</t>
  </si>
  <si>
    <t>PPT-1075B3FD</t>
  </si>
  <si>
    <t>karinalabbe</t>
  </si>
  <si>
    <t>Lapenna</t>
  </si>
  <si>
    <t>+1 438-341-2271</t>
  </si>
  <si>
    <t>jlapenna@delsan-aim.com</t>
  </si>
  <si>
    <t>AMERICAN IRON &amp; METAL (AIM)</t>
  </si>
  <si>
    <t>7825 Henri-Bourassa Est</t>
  </si>
  <si>
    <t>Montréal</t>
  </si>
  <si>
    <t>Qc</t>
  </si>
  <si>
    <t>H7E 4P2</t>
  </si>
  <si>
    <t>PPW-80007642</t>
  </si>
  <si>
    <t>jugarman.jmg@gmail.com</t>
  </si>
  <si>
    <t>PPW-80017360</t>
  </si>
  <si>
    <t>joshh@bei</t>
  </si>
  <si>
    <t>Hulverson</t>
  </si>
  <si>
    <t>+1 320 248 4081</t>
  </si>
  <si>
    <t>joshh@blattnerenergy.com</t>
  </si>
  <si>
    <t>PPT-1075F51D</t>
  </si>
  <si>
    <t>shop@cjgravel.com</t>
  </si>
  <si>
    <t>+1 970 560 7541</t>
  </si>
  <si>
    <t>C &amp; J GRAVEL PRODUCTS</t>
  </si>
  <si>
    <t>37036::C &amp; J GRAVEL PRODUCTS</t>
  </si>
  <si>
    <t>PPW-0002E559</t>
  </si>
  <si>
    <t>bmurdoch</t>
  </si>
  <si>
    <t>Murdoch</t>
  </si>
  <si>
    <t>brad.murdoch@lafargeholcim.com</t>
  </si>
  <si>
    <t>PPW-0001EE41</t>
  </si>
  <si>
    <t>boswellc@vmc.com</t>
  </si>
  <si>
    <t>Boswell</t>
  </si>
  <si>
    <t>+1 9018260620</t>
  </si>
  <si>
    <t xml:space="preserve">150 Rockcrusher Ln </t>
  </si>
  <si>
    <t>Parsons</t>
  </si>
  <si>
    <t>PPW-0002D447</t>
  </si>
  <si>
    <t>gregory9955@msn.com</t>
  </si>
  <si>
    <t>GREGORY</t>
  </si>
  <si>
    <t>Allen Gregory</t>
  </si>
  <si>
    <t xml:space="preserve">10938 BROOKLAWN RD </t>
  </si>
  <si>
    <t>30985::ALLEN GREGORY</t>
  </si>
  <si>
    <t>PPW-0002E804</t>
  </si>
  <si>
    <t>certifiedconcrete1@gmail.com</t>
  </si>
  <si>
    <t>CERTIFIED CONCRETE LLC</t>
  </si>
  <si>
    <t>PPW-80030476</t>
  </si>
  <si>
    <t>dalton@cwconst.com</t>
  </si>
  <si>
    <t>Carothers</t>
  </si>
  <si>
    <t>Dalton</t>
  </si>
  <si>
    <t>+1 9709466151</t>
  </si>
  <si>
    <t>Dalton@cwconst.com</t>
  </si>
  <si>
    <t xml:space="preserve">825 25 1/2rd </t>
  </si>
  <si>
    <t>PPW-0002E76A</t>
  </si>
  <si>
    <t>aylettwade</t>
  </si>
  <si>
    <t>AYLETT</t>
  </si>
  <si>
    <t>WADE</t>
  </si>
  <si>
    <t>+1 5415719203</t>
  </si>
  <si>
    <t>ROCKETCRUSHING@GMAIL.COM</t>
  </si>
  <si>
    <t>Rock Solid Sand &amp; Gravel</t>
  </si>
  <si>
    <t>78010 Gun Club Rd</t>
  </si>
  <si>
    <t>Hermiston</t>
  </si>
  <si>
    <t>Oregon</t>
  </si>
  <si>
    <t>95804::WADE AYLETT</t>
  </si>
  <si>
    <t>PPW-0002E849</t>
  </si>
  <si>
    <t>mike.anderson4@woodplc.com</t>
  </si>
  <si>
    <t>+1 5134162129</t>
  </si>
  <si>
    <t>PPW-80029149</t>
  </si>
  <si>
    <t>luisbalderrama@urbanissa.com</t>
  </si>
  <si>
    <t>BALDERRAMA</t>
  </si>
  <si>
    <t>+1 9157301162</t>
  </si>
  <si>
    <t>URBANISSA SA DE CV</t>
  </si>
  <si>
    <t>12312 TIERRA ARROYO</t>
  </si>
  <si>
    <t>PPW-0002EA6A</t>
  </si>
  <si>
    <t>nickzavala178</t>
  </si>
  <si>
    <t>ZAVALA</t>
  </si>
  <si>
    <t>NICK</t>
  </si>
  <si>
    <t>+1 9155686319</t>
  </si>
  <si>
    <t>JORJE.N.ZAVALA.CTR@MAIL.MIL</t>
  </si>
  <si>
    <t>Technica, LLC</t>
  </si>
  <si>
    <t>2592 Bradley Rd.</t>
  </si>
  <si>
    <t>Fort Bliss</t>
  </si>
  <si>
    <t>01211::TECHNICA LLC</t>
  </si>
  <si>
    <t>PPW-0002E988</t>
  </si>
  <si>
    <t>tervita</t>
  </si>
  <si>
    <t xml:space="preserve">Steinhauer </t>
  </si>
  <si>
    <t>dsteinhauser@tervita.com</t>
  </si>
  <si>
    <t>SECURE ENERGY SERVICES INC</t>
  </si>
  <si>
    <t>BOW VALLEY SQUARE 2</t>
  </si>
  <si>
    <t>1900 205 5 AVENUE SW</t>
  </si>
  <si>
    <t>T2P 2V7</t>
  </si>
  <si>
    <t>PPT-10753457</t>
  </si>
  <si>
    <t>n030_test</t>
  </si>
  <si>
    <t>spencer_sunny@cat.com</t>
  </si>
  <si>
    <t>Canadian Natural Resources Ltd</t>
  </si>
  <si>
    <t>BAG 4025</t>
  </si>
  <si>
    <t>FORT MCMURRAY</t>
  </si>
  <si>
    <t>T9H 3H5</t>
  </si>
  <si>
    <t>PPW-80028896</t>
  </si>
  <si>
    <t>jaguil18</t>
  </si>
  <si>
    <t xml:space="preserve">Jose </t>
  </si>
  <si>
    <t>+1 5102462792</t>
  </si>
  <si>
    <t>jaguil18@wm.com</t>
  </si>
  <si>
    <t>10840 Altamont Pass Rd</t>
  </si>
  <si>
    <t>Livermore</t>
  </si>
  <si>
    <t>PPW-800341EA</t>
  </si>
  <si>
    <t>kakslc88</t>
  </si>
  <si>
    <t>WHEELWRIGHT</t>
  </si>
  <si>
    <t>KAYLA</t>
  </si>
  <si>
    <t>officeadmin@sfutilities.com</t>
  </si>
  <si>
    <t>PPW-800007F2</t>
  </si>
  <si>
    <t>ryan.elliott@libertyfrac.com</t>
  </si>
  <si>
    <t>+1 7204807673</t>
  </si>
  <si>
    <t>950 17th Street</t>
  </si>
  <si>
    <t>Ste 2400</t>
  </si>
  <si>
    <t>PPW-80020CDF</t>
  </si>
  <si>
    <t>dwr</t>
  </si>
  <si>
    <t>dricecontracting@gmail.com</t>
  </si>
  <si>
    <t>Don Rice Contracting LLC</t>
  </si>
  <si>
    <t>PPT-1066878A</t>
  </si>
  <si>
    <t>e350nb</t>
  </si>
  <si>
    <t>Bermudez</t>
  </si>
  <si>
    <t>Bermudez_Nelson@wagnerequipment.com</t>
  </si>
  <si>
    <t>PSP-0003B72C</t>
  </si>
  <si>
    <t>pforemanenerflex</t>
  </si>
  <si>
    <t>Foreman</t>
  </si>
  <si>
    <t>+1 505 670 4688</t>
  </si>
  <si>
    <t>pforeman@enerflex.com</t>
  </si>
  <si>
    <t>107 W Roosevelt</t>
  </si>
  <si>
    <t>PPW-8003469A</t>
  </si>
  <si>
    <t>rwoodward@ojjo.com</t>
  </si>
  <si>
    <t>Woodward</t>
  </si>
  <si>
    <t>+1 720 633 6256</t>
  </si>
  <si>
    <t>OJJO INC</t>
  </si>
  <si>
    <t>47 Mark Drive</t>
  </si>
  <si>
    <t>San Rafael</t>
  </si>
  <si>
    <t>PPW-8002187F</t>
  </si>
  <si>
    <t>e350age</t>
  </si>
  <si>
    <t>Escobar</t>
  </si>
  <si>
    <t>escobar_alex@wagnerequipment.com</t>
  </si>
  <si>
    <t>PIP-10376585</t>
  </si>
  <si>
    <t>dlizzi</t>
  </si>
  <si>
    <t>Lizzi</t>
  </si>
  <si>
    <t>+1 303-349-0521</t>
  </si>
  <si>
    <t>dlizzi@escomailbox.com</t>
  </si>
  <si>
    <t>Esco Construction</t>
  </si>
  <si>
    <t>31248::ESCO CONST CO</t>
  </si>
  <si>
    <t>PPW-80034BD5</t>
  </si>
  <si>
    <t>cromero@esiops.com</t>
  </si>
  <si>
    <t>+1 5416103353</t>
  </si>
  <si>
    <t>Energyneering Solutions Inc</t>
  </si>
  <si>
    <t>15820 Barclay Drive</t>
  </si>
  <si>
    <t>Sisters</t>
  </si>
  <si>
    <t>PPW-80034C2A</t>
  </si>
  <si>
    <t>donnie@ykexcavation.com</t>
  </si>
  <si>
    <t>Kaess</t>
  </si>
  <si>
    <t>+1 719-539-4108</t>
  </si>
  <si>
    <t>Y &amp; K EXCAVATION INC</t>
  </si>
  <si>
    <t>99230::Y &amp; K EXCAVATION INC</t>
  </si>
  <si>
    <t>PPW-80034B81</t>
  </si>
  <si>
    <t>marckane</t>
  </si>
  <si>
    <t>kane</t>
  </si>
  <si>
    <t>marc</t>
  </si>
  <si>
    <t>mapletonbuilders@gmail.com</t>
  </si>
  <si>
    <t>mapleton builders</t>
  </si>
  <si>
    <t>10271 Dowdle Dr</t>
  </si>
  <si>
    <t>PPW-80034BA1</t>
  </si>
  <si>
    <t>dan.venrick@martinmarietta.com</t>
  </si>
  <si>
    <t>Venrick</t>
  </si>
  <si>
    <t>+1 9702186922</t>
  </si>
  <si>
    <t>Dan.Venrick@martinmarietta.com</t>
  </si>
  <si>
    <t>PPW-80034AFD</t>
  </si>
  <si>
    <t>depotsteve1@yahoo.com</t>
  </si>
  <si>
    <t>cullen</t>
  </si>
  <si>
    <t>STEVEN</t>
  </si>
  <si>
    <t>DENMARK DESTRIBUTORS</t>
  </si>
  <si>
    <t>521 VOGT LANE CHILTON WI 53014</t>
  </si>
  <si>
    <t>PPW-80034C89</t>
  </si>
  <si>
    <t>mannymarques</t>
  </si>
  <si>
    <t>Marques</t>
  </si>
  <si>
    <t>+1 5144949898</t>
  </si>
  <si>
    <t>mmarques@delsan-aim.com</t>
  </si>
  <si>
    <t>H1E 1N9</t>
  </si>
  <si>
    <t>PPW-000063B4</t>
  </si>
  <si>
    <t>gbasualdo@harsco.com</t>
  </si>
  <si>
    <t>Basualdo</t>
  </si>
  <si>
    <t>GianCarlos</t>
  </si>
  <si>
    <t>+51 16264000</t>
  </si>
  <si>
    <t>GBasualdo@harsco.com</t>
  </si>
  <si>
    <t>PE</t>
  </si>
  <si>
    <t>PPW-80034F3C</t>
  </si>
  <si>
    <t>tdoudna</t>
  </si>
  <si>
    <t>Doudna</t>
  </si>
  <si>
    <t>+1 7206008874</t>
  </si>
  <si>
    <t>Tom.Doudna@westernmidstream.com</t>
  </si>
  <si>
    <t>Western Midstream</t>
  </si>
  <si>
    <t>P.O. BOX 40</t>
  </si>
  <si>
    <t>95788::WESTERN MIDSTREAM OPERATING LP 1</t>
  </si>
  <si>
    <t>PPT-1076C1AB</t>
  </si>
  <si>
    <t>sam@sporerland</t>
  </si>
  <si>
    <t>Samuel</t>
  </si>
  <si>
    <t>+1 6202140742</t>
  </si>
  <si>
    <t>sam@sporerland.com</t>
  </si>
  <si>
    <t>Sporer Land Development</t>
  </si>
  <si>
    <t>P.O. BOX 246</t>
  </si>
  <si>
    <t>Oakley</t>
  </si>
  <si>
    <t>81448::SPORER DEVELOPMENT</t>
  </si>
  <si>
    <t>PPT-1075E007</t>
  </si>
  <si>
    <t>mndta5683@yahoo.com</t>
  </si>
  <si>
    <t>MARTIN SALAZAR</t>
  </si>
  <si>
    <t>6 Rd 5270</t>
  </si>
  <si>
    <t>79968::MARTIN SALAZAR</t>
  </si>
  <si>
    <t>PPW-800352DA</t>
  </si>
  <si>
    <t>chuck.sipe@iea.net</t>
  </si>
  <si>
    <t>Sipe</t>
  </si>
  <si>
    <t>PPW-80034FCA</t>
  </si>
  <si>
    <t>jlorenzana@dieselforward.com</t>
  </si>
  <si>
    <t>LORENZANA</t>
  </si>
  <si>
    <t>CARLOS</t>
  </si>
  <si>
    <t>DIESEL FORWARD</t>
  </si>
  <si>
    <t>6301 N Broadway</t>
  </si>
  <si>
    <t>PPW-800351E6</t>
  </si>
  <si>
    <t>npanicci</t>
  </si>
  <si>
    <t>paniccia</t>
  </si>
  <si>
    <t>nick</t>
  </si>
  <si>
    <t>brett</t>
  </si>
  <si>
    <t>+1 561 891 9056</t>
  </si>
  <si>
    <t>npanicci@wm.com</t>
  </si>
  <si>
    <t>7095 barbour Rd</t>
  </si>
  <si>
    <t>7095 Barbour Rd</t>
  </si>
  <si>
    <t xml:space="preserve">Riviera Beach </t>
  </si>
  <si>
    <t>PPW-8003518A</t>
  </si>
  <si>
    <t>nicolestetson</t>
  </si>
  <si>
    <t>Stetson</t>
  </si>
  <si>
    <t>+1 951 277 5102</t>
  </si>
  <si>
    <t>nstetson@wm.com</t>
  </si>
  <si>
    <t>P O BOX 6700</t>
  </si>
  <si>
    <t>PORTLAND</t>
  </si>
  <si>
    <t>PPW-0002CEAD</t>
  </si>
  <si>
    <t>rfellet@wrsrents.com</t>
  </si>
  <si>
    <t>Fellet</t>
  </si>
  <si>
    <t>+1 3039943748</t>
  </si>
  <si>
    <t>2951 Chambers Rd</t>
  </si>
  <si>
    <t>PPW-80035488</t>
  </si>
  <si>
    <t>mdudley1</t>
  </si>
  <si>
    <t>Dudley</t>
  </si>
  <si>
    <t>+1 805 522 7023</t>
  </si>
  <si>
    <t>mdudley1@wm.com</t>
  </si>
  <si>
    <t>2801 MADERA RD</t>
  </si>
  <si>
    <t>SIMI VALLEY</t>
  </si>
  <si>
    <t>ca</t>
  </si>
  <si>
    <t>PPW-0002CC5A</t>
  </si>
  <si>
    <t>deanawiglesworth</t>
  </si>
  <si>
    <t>Wiglesworth</t>
  </si>
  <si>
    <t>Deana</t>
  </si>
  <si>
    <t>+1 8593771112</t>
  </si>
  <si>
    <t>deana.wiglesworth@hinklecontracting.com</t>
  </si>
  <si>
    <t>Summit Materials, LLC</t>
  </si>
  <si>
    <t xml:space="preserve">395 North Middletown Road </t>
  </si>
  <si>
    <t>Paris</t>
  </si>
  <si>
    <t>KY</t>
  </si>
  <si>
    <t>40361-2138</t>
  </si>
  <si>
    <t>PPW-00000714</t>
  </si>
  <si>
    <t>elujan</t>
  </si>
  <si>
    <t>+1 4699099695</t>
  </si>
  <si>
    <t>Edward.Lujan@westernmidstream.com</t>
  </si>
  <si>
    <t>801 S. East Ave.</t>
  </si>
  <si>
    <t>PPW-0000573D</t>
  </si>
  <si>
    <t>ameyer1371</t>
  </si>
  <si>
    <t>ameyer1@wm.com</t>
  </si>
  <si>
    <t>1371 Joliet Road</t>
  </si>
  <si>
    <t>PPW-800351AC</t>
  </si>
  <si>
    <t>escoconst</t>
  </si>
  <si>
    <t xml:space="preserve">eric </t>
  </si>
  <si>
    <t>+1 3035981130</t>
  </si>
  <si>
    <t>porr@escomailbox.com</t>
  </si>
  <si>
    <t>6106 S. Brook Forest Rd</t>
  </si>
  <si>
    <t>po Bo 2796</t>
  </si>
  <si>
    <t>evergreen</t>
  </si>
  <si>
    <t>PPT-01005D45</t>
  </si>
  <si>
    <t>Dcarson48</t>
  </si>
  <si>
    <t>+1 432 215 7701</t>
  </si>
  <si>
    <t>dan.carson@westernmidstream.com</t>
  </si>
  <si>
    <t>OCCIDENTAL PETROLEUM CORPORATION (OXY, INC.)</t>
  </si>
  <si>
    <t>PPW-8003571E</t>
  </si>
  <si>
    <t>sporerland</t>
  </si>
  <si>
    <t>Baalmann</t>
  </si>
  <si>
    <t>+1 7856725332</t>
  </si>
  <si>
    <t>785-672-5332</t>
  </si>
  <si>
    <t>joe@sporerland.com</t>
  </si>
  <si>
    <t>431 US. Highway 83 P.O. Box 246</t>
  </si>
  <si>
    <t>KS.</t>
  </si>
  <si>
    <t>PPT-01005D92</t>
  </si>
  <si>
    <t>Rlipman123</t>
  </si>
  <si>
    <t>Lipman</t>
  </si>
  <si>
    <t>+1 3038400652</t>
  </si>
  <si>
    <t>realestateservicellc@gmail.com</t>
  </si>
  <si>
    <t>Real Estate Services LLC</t>
  </si>
  <si>
    <t>7847 E Sundance Tr</t>
  </si>
  <si>
    <t>PPW-8003595C</t>
  </si>
  <si>
    <t>CAT®  Inspect,My.Cat.com,Parts.Cat.com + Includes SIS Parts Books</t>
  </si>
  <si>
    <t>a0bcjn</t>
  </si>
  <si>
    <t>Nilson</t>
  </si>
  <si>
    <t>Jacquelyn</t>
  </si>
  <si>
    <t>nilsonj@rushenterprises.com</t>
  </si>
  <si>
    <t>PSP-0002E132</t>
  </si>
  <si>
    <t>doug.stilley@archrock.com</t>
  </si>
  <si>
    <t>Stilley</t>
  </si>
  <si>
    <t>1(575)361-7798</t>
  </si>
  <si>
    <t>3204 E Greene St</t>
  </si>
  <si>
    <t>PPW-80035C56</t>
  </si>
  <si>
    <t>dennsco</t>
  </si>
  <si>
    <t>dennsco@gmail.com</t>
  </si>
  <si>
    <t>Gunbarrel Transport LLC</t>
  </si>
  <si>
    <t>46501 County Road T</t>
  </si>
  <si>
    <t>PPW-80035DD5</t>
  </si>
  <si>
    <t>zachary.bechtel@unnpp.gov</t>
  </si>
  <si>
    <t>Bechtel</t>
  </si>
  <si>
    <t>Zachary</t>
  </si>
  <si>
    <t>+1 2082068717</t>
  </si>
  <si>
    <t>PPW-80026896</t>
  </si>
  <si>
    <t>caleb.fabro@archrock.com</t>
  </si>
  <si>
    <t>fabro</t>
  </si>
  <si>
    <t>caleb</t>
  </si>
  <si>
    <t>+1 8175577390</t>
  </si>
  <si>
    <t>9704 w i20</t>
  </si>
  <si>
    <t>PPW-80035E9E</t>
  </si>
  <si>
    <t>christopher.smith@archrock.com</t>
  </si>
  <si>
    <t>+1 5753618506</t>
  </si>
  <si>
    <t>Christopher.Smith@archrock.com</t>
  </si>
  <si>
    <t>88220-9722</t>
  </si>
  <si>
    <t>PPW-80035ECC</t>
  </si>
  <si>
    <t>trevino_70</t>
  </si>
  <si>
    <t>palos</t>
  </si>
  <si>
    <t>javier</t>
  </si>
  <si>
    <t>javipalos@yahoo.com</t>
  </si>
  <si>
    <t>JMP Construction LLC</t>
  </si>
  <si>
    <t>8274 explorador calle</t>
  </si>
  <si>
    <t>thornton</t>
  </si>
  <si>
    <t>49844::JMP CONSTRUCTION LLC</t>
  </si>
  <si>
    <t>PPW-8003606A</t>
  </si>
  <si>
    <t>vyoung@fmi.com</t>
  </si>
  <si>
    <t>Veronica</t>
  </si>
  <si>
    <t>+1 928-965-0304</t>
  </si>
  <si>
    <t>PPW-8003628D</t>
  </si>
  <si>
    <t>diegooa3</t>
  </si>
  <si>
    <t>+1 520-820-3711</t>
  </si>
  <si>
    <t>deegonzo.20@gmail.com</t>
  </si>
  <si>
    <t>PPW-80036291</t>
  </si>
  <si>
    <t>cschuman@fmi.com</t>
  </si>
  <si>
    <t>Schumann</t>
  </si>
  <si>
    <t>+1 720-942-3281</t>
  </si>
  <si>
    <t>16345::FREEPORT-MCMORAN CHINO MINES,17729::FMI CLIMAX MINE,17732::FMI HENDERSON MINE,22193::FMI HENDERSON MILL,68565::FREEPORT-MCMORAN TYRONE MINI NG LLC</t>
  </si>
  <si>
    <t>PPW-800364E2</t>
  </si>
  <si>
    <t>cb4zjm5</t>
  </si>
  <si>
    <t>Jason.Moore@kiewit.com</t>
  </si>
  <si>
    <t>PSP-0003D22B</t>
  </si>
  <si>
    <t>raganslawncare@gmail.com</t>
  </si>
  <si>
    <t>Ragan</t>
  </si>
  <si>
    <t>Ragan's Lawn &amp; Landscape LLC</t>
  </si>
  <si>
    <t>374 COUNTY RD. 863</t>
  </si>
  <si>
    <t>TABERNASH</t>
  </si>
  <si>
    <t>73131::RAGAN'S LAWN &amp; LANDSCAPE LLC</t>
  </si>
  <si>
    <t>PPW-800365F5</t>
  </si>
  <si>
    <t>acezwild2193@aol.com</t>
  </si>
  <si>
    <t>Markland</t>
  </si>
  <si>
    <t>+1 419-481-6479</t>
  </si>
  <si>
    <t>BLACKJACK KUSTOMZ</t>
  </si>
  <si>
    <t>Ohio</t>
  </si>
  <si>
    <t>08322::BLACKJACK KUSTOMZ</t>
  </si>
  <si>
    <t>PPW-00016949</t>
  </si>
  <si>
    <t>ETDRAVES</t>
  </si>
  <si>
    <t>Draves</t>
  </si>
  <si>
    <t>+1 2108443435</t>
  </si>
  <si>
    <t>edraves@cctllc.com</t>
  </si>
  <si>
    <t>CCT Field Services</t>
  </si>
  <si>
    <t>250 County Road 18 Damon, Texas 77430</t>
  </si>
  <si>
    <t>PPW-80036461</t>
  </si>
  <si>
    <t>JSauceda</t>
  </si>
  <si>
    <t>Sauceda</t>
  </si>
  <si>
    <t>+1 4326539414</t>
  </si>
  <si>
    <t>javier.sauceda@westernmidstream.com</t>
  </si>
  <si>
    <t>831 S East Ave</t>
  </si>
  <si>
    <t>PPW-8003646D</t>
  </si>
  <si>
    <t>FHernandez1</t>
  </si>
  <si>
    <t>fermin</t>
  </si>
  <si>
    <t>+1 3256275342</t>
  </si>
  <si>
    <t>fermin.hernandez@westernmidstream.com</t>
  </si>
  <si>
    <t>831 s East Ave</t>
  </si>
  <si>
    <t>kermit</t>
  </si>
  <si>
    <t>PPW-80036475</t>
  </si>
  <si>
    <t>sblossom</t>
  </si>
  <si>
    <t>blossom</t>
  </si>
  <si>
    <t>Ernest</t>
  </si>
  <si>
    <t>+1 4322028411</t>
  </si>
  <si>
    <t>shane.blossom@westernmidstream.com</t>
  </si>
  <si>
    <t>831 s East ave</t>
  </si>
  <si>
    <t>PPW-8003647C</t>
  </si>
  <si>
    <t>BigRedC1</t>
  </si>
  <si>
    <t>Lockwood</t>
  </si>
  <si>
    <t>Lynwood</t>
  </si>
  <si>
    <t>+1 5757796816</t>
  </si>
  <si>
    <t>redriverequipmentllc@gmail.com</t>
  </si>
  <si>
    <t>Red River Equipment LLC</t>
  </si>
  <si>
    <t>PO BOX 215</t>
  </si>
  <si>
    <t>Red River</t>
  </si>
  <si>
    <t>73123::RED RIVER EQUIPMENT LLC</t>
  </si>
  <si>
    <t>PPW-80036604</t>
  </si>
  <si>
    <t>CAT®  Inspect,Manage PCC Invoice Access,My.Cat.com,MyWagnerCat.com,Parts.Cat.com + Includes SIS Parts Books,SOS Services Web</t>
  </si>
  <si>
    <t>sanbroscorp</t>
  </si>
  <si>
    <t>SANCHEZ</t>
  </si>
  <si>
    <t>sanbroscorp@hotmail.com</t>
  </si>
  <si>
    <t>PPT-10769AC6</t>
  </si>
  <si>
    <t>atpofs</t>
  </si>
  <si>
    <t>Park</t>
  </si>
  <si>
    <t>dpark@atpofs.com</t>
  </si>
  <si>
    <t>ATP Oilfield Services</t>
  </si>
  <si>
    <t>1247 Factory Dr</t>
  </si>
  <si>
    <t>00131::ATP OILFIELD SERVICES LLC</t>
  </si>
  <si>
    <t>PPW-8003671B</t>
  </si>
  <si>
    <t>axgarcia@sundt.com</t>
  </si>
  <si>
    <t>1(619)541-2664</t>
  </si>
  <si>
    <t>PPW-80036A44</t>
  </si>
  <si>
    <t>dion.swenson@coequipmentrepair.com</t>
  </si>
  <si>
    <t>Swenson</t>
  </si>
  <si>
    <t>303-803-2610</t>
  </si>
  <si>
    <t>ADVANCED EQUIPMENT SOLUTIONS</t>
  </si>
  <si>
    <t>641 Delta Street</t>
  </si>
  <si>
    <t>04234::ADVANCED EQUIPMENT SOLUTIONS LLC</t>
  </si>
  <si>
    <t>PPW-80036A96</t>
  </si>
  <si>
    <t>jazerbullock</t>
  </si>
  <si>
    <t>Bullock</t>
  </si>
  <si>
    <t>+1 3205573882</t>
  </si>
  <si>
    <t>wbullock@blattnerenergy.com</t>
  </si>
  <si>
    <t>392 CR 50</t>
  </si>
  <si>
    <t xml:space="preserve">Avon </t>
  </si>
  <si>
    <t>PPW-800368C4</t>
  </si>
  <si>
    <t>SwedishIndustrial</t>
  </si>
  <si>
    <t xml:space="preserve">Richardson </t>
  </si>
  <si>
    <t>720-610-8267</t>
  </si>
  <si>
    <t>andrew@swedishpaintingco.com</t>
  </si>
  <si>
    <t xml:space="preserve">Swedish Industrial Coatings </t>
  </si>
  <si>
    <t>PPW-80036CE5</t>
  </si>
  <si>
    <t>klarge@usacompression.com</t>
  </si>
  <si>
    <t>Large</t>
  </si>
  <si>
    <t>+1 276-219-3231</t>
  </si>
  <si>
    <t>PPW-80036DB6</t>
  </si>
  <si>
    <t>a0baejr</t>
  </si>
  <si>
    <t>REDD</t>
  </si>
  <si>
    <t>EVAN</t>
  </si>
  <si>
    <t>REDDE@RUSHENTERPRISES.COM</t>
  </si>
  <si>
    <t>PSP-0003CBD4</t>
  </si>
  <si>
    <t>arrowindmgmt@gmail.com</t>
  </si>
  <si>
    <t>+1 720-724-1234</t>
  </si>
  <si>
    <t>Arrow Industrial Mgmt</t>
  </si>
  <si>
    <t>00550::ARROW INDUSTRIAL MGMT</t>
  </si>
  <si>
    <t>PPW-8003709E</t>
  </si>
  <si>
    <t>richard.vogt@martinmarietta.com</t>
  </si>
  <si>
    <t>Vogt</t>
  </si>
  <si>
    <t>+1 8164896584</t>
  </si>
  <si>
    <t>Martinmarietta Randolph Deep Mine</t>
  </si>
  <si>
    <t>PPW-800372E5</t>
  </si>
  <si>
    <t>CountryToys</t>
  </si>
  <si>
    <t>Kaelen</t>
  </si>
  <si>
    <t>johnsonkaelen@gmail.com</t>
  </si>
  <si>
    <t>JOHNSON DESIGN BUILD</t>
  </si>
  <si>
    <t>49786::JOHNSON DESIGN BUILD</t>
  </si>
  <si>
    <t>PPW-800372CA</t>
  </si>
  <si>
    <t>colby.field@titanmachinery.com</t>
  </si>
  <si>
    <t>FIELD</t>
  </si>
  <si>
    <t>COLBY</t>
  </si>
  <si>
    <t>303-286-7000</t>
  </si>
  <si>
    <t>Titan Machinery COS</t>
  </si>
  <si>
    <t>9600 E 104th Ave</t>
  </si>
  <si>
    <t>80640-8800</t>
  </si>
  <si>
    <t>87823::TITAN MACHINERY INC</t>
  </si>
  <si>
    <t>PPW-80037323</t>
  </si>
  <si>
    <t>ryandwhite</t>
  </si>
  <si>
    <t>+1 5057931112</t>
  </si>
  <si>
    <t>starcollision@yahoo.com</t>
  </si>
  <si>
    <t>Star Collision Center</t>
  </si>
  <si>
    <t>3834 East Main St</t>
  </si>
  <si>
    <t>81841::STAR COLLISION CENTER INC</t>
  </si>
  <si>
    <t>PPW-800373BE</t>
  </si>
  <si>
    <t>rromero13</t>
  </si>
  <si>
    <t>romero</t>
  </si>
  <si>
    <t>roberto</t>
  </si>
  <si>
    <t>roberto.romero@energytransfer.com</t>
  </si>
  <si>
    <t>Energy Transfer</t>
  </si>
  <si>
    <t>610 Commerce</t>
  </si>
  <si>
    <t>Jal</t>
  </si>
  <si>
    <t>PPW-80037295</t>
  </si>
  <si>
    <t>bocostumpsnow@gmail.com</t>
  </si>
  <si>
    <t>Palazzo</t>
  </si>
  <si>
    <t>+1 7207459667</t>
  </si>
  <si>
    <t>Boco Stump &amp; Snow LLC</t>
  </si>
  <si>
    <t>09318::BOCO STUMP &amp; SNOW LLC</t>
  </si>
  <si>
    <t>PPW-80037718</t>
  </si>
  <si>
    <t>karooleeu</t>
  </si>
  <si>
    <t>Kriel</t>
  </si>
  <si>
    <t>herman@utexas.edu</t>
  </si>
  <si>
    <t>Private</t>
  </si>
  <si>
    <t>6 Lunar Circle</t>
  </si>
  <si>
    <t>McDonald Observatory</t>
  </si>
  <si>
    <t>PPW-00016C61</t>
  </si>
  <si>
    <t>a0gmdp</t>
  </si>
  <si>
    <t>david.pinon@truck-enterprises.com</t>
  </si>
  <si>
    <t>PSP-000316CC</t>
  </si>
  <si>
    <t>travis.harden@molsoncoors.com</t>
  </si>
  <si>
    <t>Harden</t>
  </si>
  <si>
    <t>+1 3034257898</t>
  </si>
  <si>
    <t>MILLERCOORS LLC</t>
  </si>
  <si>
    <t>10619 W 50th Ave.</t>
  </si>
  <si>
    <t>19946::MILLERCOORS LLC</t>
  </si>
  <si>
    <t>PPW-0002EEE4</t>
  </si>
  <si>
    <t>steve5515@aol.com</t>
  </si>
  <si>
    <t>Voytilla</t>
  </si>
  <si>
    <t>Grand Junction Real Estate</t>
  </si>
  <si>
    <t>PPW-8002D454</t>
  </si>
  <si>
    <t>bparker@enerflex.com</t>
  </si>
  <si>
    <t>Brooks</t>
  </si>
  <si>
    <t>+1 918 658 9522</t>
  </si>
  <si>
    <t>16900 W hwy 66</t>
  </si>
  <si>
    <t>PPW-80014914</t>
  </si>
  <si>
    <t>a5w2pn</t>
  </si>
  <si>
    <t>Najera</t>
  </si>
  <si>
    <t>Pablo</t>
  </si>
  <si>
    <t>najerap@rushenterprises.com</t>
  </si>
  <si>
    <t>PSP-0003E510</t>
  </si>
  <si>
    <t>eric.passero</t>
  </si>
  <si>
    <t>Passero</t>
  </si>
  <si>
    <t>+1 3039491692</t>
  </si>
  <si>
    <t>eric.passero@clwsi.com</t>
  </si>
  <si>
    <t>C&amp;L Water Solutions Inc.</t>
  </si>
  <si>
    <t>12249 Mead way</t>
  </si>
  <si>
    <t>12799::C &amp; L WATER SOLUTIONS INC</t>
  </si>
  <si>
    <t>PPW-0002F1A8</t>
  </si>
  <si>
    <t>rwienke@enerflex.com</t>
  </si>
  <si>
    <t>Wienke</t>
  </si>
  <si>
    <t>+1 405 443 5700</t>
  </si>
  <si>
    <t>16900 W Hwy 66</t>
  </si>
  <si>
    <t>PPW-000184DB</t>
  </si>
  <si>
    <t>tskallet@wcnx.org</t>
  </si>
  <si>
    <t>Skallet</t>
  </si>
  <si>
    <t>Timothy Skallet</t>
  </si>
  <si>
    <t>PPW-0002F09D</t>
  </si>
  <si>
    <t>sleander</t>
  </si>
  <si>
    <t>Leander</t>
  </si>
  <si>
    <t>+1 7192377175</t>
  </si>
  <si>
    <t>719-237-7175</t>
  </si>
  <si>
    <t>stephen.leander@coloradosprings.gov</t>
  </si>
  <si>
    <t>PO Box 1575</t>
  </si>
  <si>
    <t>MC 1250</t>
  </si>
  <si>
    <t>18491::CITY OF COLO SPRG PIKES PEAK</t>
  </si>
  <si>
    <t>PPW-0002F1F1</t>
  </si>
  <si>
    <t>CAT®  Inspect,My.Cat.com,Parts.Cat.com + Includes SIS Parts Books,SOS Services Web</t>
  </si>
  <si>
    <t>scott.tovrea@gmail.com</t>
  </si>
  <si>
    <t>tovrea</t>
  </si>
  <si>
    <t>+1 7193495282</t>
  </si>
  <si>
    <t>51725::KIT CARSON CNTY DIST 2</t>
  </si>
  <si>
    <t>PPW-0002F480</t>
  </si>
  <si>
    <t>a2h0bob</t>
  </si>
  <si>
    <t>Berglund</t>
  </si>
  <si>
    <t>Bradd</t>
  </si>
  <si>
    <t>Owen</t>
  </si>
  <si>
    <t>bberglund@mctrux.com</t>
  </si>
  <si>
    <t>PPS-0009E597</t>
  </si>
  <si>
    <t>e250tfh</t>
  </si>
  <si>
    <t>Hubbard_terry@wagnerequipment.com</t>
  </si>
  <si>
    <t>PIP-10267545</t>
  </si>
  <si>
    <t>ssuess@wwmach.com</t>
  </si>
  <si>
    <t>suess</t>
  </si>
  <si>
    <t>+1 3072038440</t>
  </si>
  <si>
    <t>PPW-0002F4F2</t>
  </si>
  <si>
    <t>ap@chaconpavinginc.com</t>
  </si>
  <si>
    <t>Paving</t>
  </si>
  <si>
    <t>PPW-0000C0B6</t>
  </si>
  <si>
    <t>bfink@wwmach.com</t>
  </si>
  <si>
    <t>Fink</t>
  </si>
  <si>
    <t>+1 8176596034</t>
  </si>
  <si>
    <t>97188::WORLDWIDE/CO RENTAL SVC,97193::WORLDWIDE MACHINERY HOBBS,97298::WORLDWIDE MACHINERY,97367::WORLDWIDE/NM RENTAL SVC</t>
  </si>
  <si>
    <t>PPW-0002F4E0</t>
  </si>
  <si>
    <t>rohvena.greyeyes@archrock.com</t>
  </si>
  <si>
    <t>Greyeyes</t>
  </si>
  <si>
    <t>Rohvena</t>
  </si>
  <si>
    <t>+1 5055999997</t>
  </si>
  <si>
    <t>PPW-0002F3B9</t>
  </si>
  <si>
    <t>deralmeek</t>
  </si>
  <si>
    <t>Meek</t>
  </si>
  <si>
    <t>Deral</t>
  </si>
  <si>
    <t>+1 5059755257</t>
  </si>
  <si>
    <t>dmeek@wwmach.com</t>
  </si>
  <si>
    <t>8606 Broadway Blvd SE</t>
  </si>
  <si>
    <t>PPW-0002F41B</t>
  </si>
  <si>
    <t>My.Cat.com,Vision Link</t>
  </si>
  <si>
    <t>jwinney</t>
  </si>
  <si>
    <t>Winney</t>
  </si>
  <si>
    <t>+1 9704268071</t>
  </si>
  <si>
    <t>jwinney@wwmach.com</t>
  </si>
  <si>
    <t>PPW-0002F429</t>
  </si>
  <si>
    <t>bfurrow</t>
  </si>
  <si>
    <t>Furrow</t>
  </si>
  <si>
    <t>Bart</t>
  </si>
  <si>
    <t>+1 9705560165</t>
  </si>
  <si>
    <t>bfurrow@wwmach.com</t>
  </si>
  <si>
    <t>PPW-0002F42D</t>
  </si>
  <si>
    <t>crooney</t>
  </si>
  <si>
    <t>Rooney</t>
  </si>
  <si>
    <t>+1 7204953611</t>
  </si>
  <si>
    <t>crooney@wwmach.com</t>
  </si>
  <si>
    <t>PPW-0002F438</t>
  </si>
  <si>
    <t>cursanic</t>
  </si>
  <si>
    <t>Ursanic</t>
  </si>
  <si>
    <t>+1 8177718132</t>
  </si>
  <si>
    <t>cursanic@wwmach.com</t>
  </si>
  <si>
    <t>PPW-0002F441</t>
  </si>
  <si>
    <t>vickywoods</t>
  </si>
  <si>
    <t xml:space="preserve">Vicky </t>
  </si>
  <si>
    <t>vwoods@wwmach.com</t>
  </si>
  <si>
    <t>PPW-0002F445</t>
  </si>
  <si>
    <t>allpurpose27</t>
  </si>
  <si>
    <t>DeJesus</t>
  </si>
  <si>
    <t>rachel@allpurposepavingcolorado.com</t>
  </si>
  <si>
    <t>All Purpose Paving Inc.</t>
  </si>
  <si>
    <t>03266::ALL PURPOSE PAVING INC</t>
  </si>
  <si>
    <t>PPW-0000EFE1</t>
  </si>
  <si>
    <t>kiewit_seh14_104475</t>
  </si>
  <si>
    <t>+1 858 674 7000</t>
  </si>
  <si>
    <t>psip@hawthornecat.com</t>
  </si>
  <si>
    <t>Area Maintenance - HI</t>
  </si>
  <si>
    <t>1 Sand Island Access Road</t>
  </si>
  <si>
    <t>Honolulu</t>
  </si>
  <si>
    <t>HI</t>
  </si>
  <si>
    <t>PPW-800367A6</t>
  </si>
  <si>
    <t>primoris1</t>
  </si>
  <si>
    <t>Primoris</t>
  </si>
  <si>
    <t>+1 7133056633</t>
  </si>
  <si>
    <t>mbarkdull@plmcat.com</t>
  </si>
  <si>
    <t>PPW-800109AC</t>
  </si>
  <si>
    <t>2951 Chambers</t>
  </si>
  <si>
    <t>PPW-0002F65C</t>
  </si>
  <si>
    <t>fbaker@wwmach.com</t>
  </si>
  <si>
    <t>+1 3034350501</t>
  </si>
  <si>
    <t>PPW-0002F6D9</t>
  </si>
  <si>
    <t>admin@pelinoexcavation.com</t>
  </si>
  <si>
    <t>Pelino</t>
  </si>
  <si>
    <t>pelino, inc. dba pelino excavation</t>
  </si>
  <si>
    <t>PPW-8001DA3F</t>
  </si>
  <si>
    <t>jbrady1369</t>
  </si>
  <si>
    <t>+1 702 816 6105</t>
  </si>
  <si>
    <t>jbrady@wwmach.com</t>
  </si>
  <si>
    <t xml:space="preserve">5260 Beesley Drive </t>
  </si>
  <si>
    <t>Las Vegas</t>
  </si>
  <si>
    <t>NV</t>
  </si>
  <si>
    <t>PPT-1075A7AD</t>
  </si>
  <si>
    <t>Elevatedex</t>
  </si>
  <si>
    <t>Steed</t>
  </si>
  <si>
    <t>+1 7204918635</t>
  </si>
  <si>
    <t>Elevatedexcavating@gmail.com</t>
  </si>
  <si>
    <t>ELEVATED EXCAVATING LLC</t>
  </si>
  <si>
    <t xml:space="preserve">9595 Brighton road </t>
  </si>
  <si>
    <t>PPW-0002F9C7</t>
  </si>
  <si>
    <t>CAT®  Inspect,Manage PCC Invoice Access,Parts.Cat.com + Includes SIS Parts Books,Vision Link</t>
  </si>
  <si>
    <t>greg@centennialstorageltd.com</t>
  </si>
  <si>
    <t>Fantle</t>
  </si>
  <si>
    <t>Centennial Storage, L.L.C.</t>
  </si>
  <si>
    <t>14292::CENTENNIAL STORAGE</t>
  </si>
  <si>
    <t>PPW-00022B35</t>
  </si>
  <si>
    <t>a53gdf</t>
  </si>
  <si>
    <t>Ford</t>
  </si>
  <si>
    <t>Dakota</t>
  </si>
  <si>
    <t>fordd@rushenterprises.com</t>
  </si>
  <si>
    <t>RUSH TRUCK CENTER OF DALLAS</t>
  </si>
  <si>
    <t>PSP-0003A05B</t>
  </si>
  <si>
    <t>jsherven91</t>
  </si>
  <si>
    <t>Sherven</t>
  </si>
  <si>
    <t>+1 7013342175</t>
  </si>
  <si>
    <t>jacob.sherven@archrock.com</t>
  </si>
  <si>
    <t>4940 Highway 85</t>
  </si>
  <si>
    <t>PPW-0002FE50</t>
  </si>
  <si>
    <t>kenneth.sansing@usacompression.com</t>
  </si>
  <si>
    <t>Sansing</t>
  </si>
  <si>
    <t>+1 4322149589</t>
  </si>
  <si>
    <t>Kenneth.Sansing@USACompression.com</t>
  </si>
  <si>
    <t>615 Del Rio</t>
  </si>
  <si>
    <t>PPW-000305FB</t>
  </si>
  <si>
    <t>john.douga@iea.net</t>
  </si>
  <si>
    <t>Douga</t>
  </si>
  <si>
    <t>+1 8122649064</t>
  </si>
  <si>
    <t>WANZEK CONSTRUCTION INC</t>
  </si>
  <si>
    <t>3900 east white ave</t>
  </si>
  <si>
    <t>PPW-000302AC</t>
  </si>
  <si>
    <t>twsisson@gmail.com</t>
  </si>
  <si>
    <t>Terrell</t>
  </si>
  <si>
    <t>Sisson  &amp; Sons Contracting</t>
  </si>
  <si>
    <t>15155 NORTH WASHINGTON ST</t>
  </si>
  <si>
    <t>79791::SISSON &amp; SONS CONTRACTING</t>
  </si>
  <si>
    <t>PPW-000304E3</t>
  </si>
  <si>
    <t>agrzelak44@gmail.com</t>
  </si>
  <si>
    <t>Grzelak</t>
  </si>
  <si>
    <t>Tag Leasing llc</t>
  </si>
  <si>
    <t>80642-7971</t>
  </si>
  <si>
    <t>PPW-80026906</t>
  </si>
  <si>
    <t>parts@komptechamericas.com</t>
  </si>
  <si>
    <t>Grijalva</t>
  </si>
  <si>
    <t>+1 7208909090</t>
  </si>
  <si>
    <t>ka-parts@komptechamericas.com</t>
  </si>
  <si>
    <t>Komptech Americas</t>
  </si>
  <si>
    <t xml:space="preserve">6345 Downing St. </t>
  </si>
  <si>
    <t>52290::VIABLY USA LLC</t>
  </si>
  <si>
    <t>PPW-8001C09C</t>
  </si>
  <si>
    <t>jbarley@ucict.com</t>
  </si>
  <si>
    <t>Barley</t>
  </si>
  <si>
    <t>+1 316-650-7658</t>
  </si>
  <si>
    <t>PPW-00030771</t>
  </si>
  <si>
    <t>tdpatrick</t>
  </si>
  <si>
    <t>+1 7062472728</t>
  </si>
  <si>
    <t>706-247-2728</t>
  </si>
  <si>
    <t>tpatric1@wm.com</t>
  </si>
  <si>
    <t>Bennett Rd</t>
  </si>
  <si>
    <t>Homer</t>
  </si>
  <si>
    <t>Georgia</t>
  </si>
  <si>
    <t>PPW-000307A1</t>
  </si>
  <si>
    <t>jarnold@ucict.com</t>
  </si>
  <si>
    <t xml:space="preserve">Arnold </t>
  </si>
  <si>
    <t>+1 3166172915</t>
  </si>
  <si>
    <t>PPW-80011340</t>
  </si>
  <si>
    <t>jeff.haughey</t>
  </si>
  <si>
    <t>haughey</t>
  </si>
  <si>
    <t>jeffrey</t>
  </si>
  <si>
    <t>+1 6822291228</t>
  </si>
  <si>
    <t>jhaughey@usacompression.com</t>
  </si>
  <si>
    <t>1805 Azle hwy</t>
  </si>
  <si>
    <t>PPT-10762442</t>
  </si>
  <si>
    <t>allaroundag</t>
  </si>
  <si>
    <t>O'Connor</t>
  </si>
  <si>
    <t>Clint</t>
  </si>
  <si>
    <t>allaroundag.wy@gmail.com</t>
  </si>
  <si>
    <t>All Around Ag</t>
  </si>
  <si>
    <t>1442 Little Leaf Ct.</t>
  </si>
  <si>
    <t>PPT-10755A22</t>
  </si>
  <si>
    <t>ulrichharvesting@aol.com</t>
  </si>
  <si>
    <t>Ulrich</t>
  </si>
  <si>
    <t>Ulrichharvesting@aol.com</t>
  </si>
  <si>
    <t>Ulrich harvesting</t>
  </si>
  <si>
    <t>34018 county road 39</t>
  </si>
  <si>
    <t>PPW-00030D62</t>
  </si>
  <si>
    <t>magnumpi</t>
  </si>
  <si>
    <t>beautifulconcrete@gmail.com</t>
  </si>
  <si>
    <t>Magnum Construction Inc</t>
  </si>
  <si>
    <t>57908::MAGNUM CONSTRUCTION INC</t>
  </si>
  <si>
    <t>PPT-10730DBE</t>
  </si>
  <si>
    <t>rhoadesconstructionco@gmail.com</t>
  </si>
  <si>
    <t>Rhoades</t>
  </si>
  <si>
    <t>Rhoades Construction Inc</t>
  </si>
  <si>
    <t>75535::RHOADES CONSTRUCTION INC</t>
  </si>
  <si>
    <t>PPW-00014B67</t>
  </si>
  <si>
    <t>80831-0535</t>
  </si>
  <si>
    <t>PPW-00031092</t>
  </si>
  <si>
    <t>xpertexcavatingllc@outlook.com</t>
  </si>
  <si>
    <t>Boone</t>
  </si>
  <si>
    <t>Xpert Excavating LLC</t>
  </si>
  <si>
    <t>99272::XPERT EXCAVATING LLC</t>
  </si>
  <si>
    <t>PPW-0001FC47</t>
  </si>
  <si>
    <t>jcabreraalva@harsco.com</t>
  </si>
  <si>
    <t>CABRERA</t>
  </si>
  <si>
    <t>JORGE</t>
  </si>
  <si>
    <t>HARSCO METALS PERU S.A.</t>
  </si>
  <si>
    <t>PPW-00030F8E</t>
  </si>
  <si>
    <t>blackwolfearthworks@icloud.com</t>
  </si>
  <si>
    <t>+1 9703246572</t>
  </si>
  <si>
    <t>Black Wolf Earthworks</t>
  </si>
  <si>
    <t>5906 Graphite St</t>
  </si>
  <si>
    <t>Timnath</t>
  </si>
  <si>
    <t>08338::BLACK WOLF EARTHWORKS LLC</t>
  </si>
  <si>
    <t>PPW-000310F8</t>
  </si>
  <si>
    <t>amauro@modernis.com</t>
  </si>
  <si>
    <t>Mauro</t>
  </si>
  <si>
    <t>+1 720-990-9693</t>
  </si>
  <si>
    <t>Modern</t>
  </si>
  <si>
    <t>PPW-00030F92</t>
  </si>
  <si>
    <t>justin.ellis87@gmail.com</t>
  </si>
  <si>
    <t>B Ellis Transport</t>
  </si>
  <si>
    <t>1790 York Ave.</t>
  </si>
  <si>
    <t>PPW-00030FD7</t>
  </si>
  <si>
    <t>jfernandez423</t>
  </si>
  <si>
    <t>+1 5752366012</t>
  </si>
  <si>
    <t>jeremiah@bandrinc.com</t>
  </si>
  <si>
    <t>B &amp; R TRUCKING INC</t>
  </si>
  <si>
    <t>4501 Grandi RD</t>
  </si>
  <si>
    <t>06014::B &amp; R TRUCKING INC</t>
  </si>
  <si>
    <t>PPW-000310FA</t>
  </si>
  <si>
    <t>e250ms1</t>
  </si>
  <si>
    <t>smith_steve@wagnerequipment.com</t>
  </si>
  <si>
    <t>PPS-0006DF5C</t>
  </si>
  <si>
    <t>cdye1993</t>
  </si>
  <si>
    <t>Dye</t>
  </si>
  <si>
    <t>coearthworks@gmai.com</t>
  </si>
  <si>
    <t>COLORADO EARTHWORKS LLC</t>
  </si>
  <si>
    <t>18309::COLORADO EARTHWORKS LLC</t>
  </si>
  <si>
    <t>PPW-800095B8</t>
  </si>
  <si>
    <t>matthew.wolverton@aggregate-us.com</t>
  </si>
  <si>
    <t>Wolverton</t>
  </si>
  <si>
    <t>+1 540 538 4906</t>
  </si>
  <si>
    <t>PPW-00030713</t>
  </si>
  <si>
    <t>jadamk13@gmail.com</t>
  </si>
  <si>
    <t>Krempp</t>
  </si>
  <si>
    <t>Hot Mess Express</t>
  </si>
  <si>
    <t>10572 wasington way</t>
  </si>
  <si>
    <t>PPW-0003116F</t>
  </si>
  <si>
    <t>a23qsh</t>
  </si>
  <si>
    <t>Haw</t>
  </si>
  <si>
    <t>stephen.haw@transwest.com</t>
  </si>
  <si>
    <t>PSP-000400C4</t>
  </si>
  <si>
    <t>bearss44</t>
  </si>
  <si>
    <t>Bearss</t>
  </si>
  <si>
    <t>josh@bearsslandscaping.com</t>
  </si>
  <si>
    <t>Bearss Landscaping</t>
  </si>
  <si>
    <t>06856::BEARSS LANDSCAPING</t>
  </si>
  <si>
    <t>PPT-10759378</t>
  </si>
  <si>
    <t>eli.gonzalez@premiertruck.com</t>
  </si>
  <si>
    <t>Eli</t>
  </si>
  <si>
    <t>(800) 687-3381</t>
  </si>
  <si>
    <t>Premier Truck Group</t>
  </si>
  <si>
    <t>1100 South Grandview Ave</t>
  </si>
  <si>
    <t>PPW-00030C82</t>
  </si>
  <si>
    <t>larry.hollenwseco.com</t>
  </si>
  <si>
    <t>Hollen</t>
  </si>
  <si>
    <t>+1 509 570 2289</t>
  </si>
  <si>
    <t>larry.hollen@wseco.com</t>
  </si>
  <si>
    <t>WESTERN STATES EQUIPMENT CO</t>
  </si>
  <si>
    <t>PPW-8003569F</t>
  </si>
  <si>
    <t>92qydc</t>
  </si>
  <si>
    <t>Croy</t>
  </si>
  <si>
    <t>+1 309 691 0014</t>
  </si>
  <si>
    <t>daniel.croy@martinmarietta.com</t>
  </si>
  <si>
    <t>MARTIN MARIETTA MATERIALS</t>
  </si>
  <si>
    <t>PSP-0003FA26</t>
  </si>
  <si>
    <t>jasonm@xilinx.com</t>
  </si>
  <si>
    <t>JASONM@XILINX.COM</t>
  </si>
  <si>
    <t>Xilinx Inc</t>
  </si>
  <si>
    <t>PPW-0002F494</t>
  </si>
  <si>
    <t>rhee.tudong@archrock.com</t>
  </si>
  <si>
    <t>Tudong</t>
  </si>
  <si>
    <t>Rhee</t>
  </si>
  <si>
    <t>+1 5752000588</t>
  </si>
  <si>
    <t>1006 N.EDWARDS st.</t>
  </si>
  <si>
    <t>PPW-00031590</t>
  </si>
  <si>
    <t>michael.jones2@martinmarietta.com</t>
  </si>
  <si>
    <t>+1 407-617-0306</t>
  </si>
  <si>
    <t>Michael.Jones2@martinmarietta.com</t>
  </si>
  <si>
    <t>North Carolina</t>
  </si>
  <si>
    <t>PPW-00031411</t>
  </si>
  <si>
    <t>jeremy@jobeco.com</t>
  </si>
  <si>
    <t>1150 SOUTHVIEW DRIVE</t>
  </si>
  <si>
    <t>PPW-000314DB</t>
  </si>
  <si>
    <t>jdfmat26</t>
  </si>
  <si>
    <t>dominguez26.jesus@gmail.com</t>
  </si>
  <si>
    <t>JDF MATERIALS LLC</t>
  </si>
  <si>
    <t>1605 George Dieter ste 689</t>
  </si>
  <si>
    <t>47596::JDF MATERIALS LLC</t>
  </si>
  <si>
    <t>PPW-00031577</t>
  </si>
  <si>
    <t>fourrepw</t>
  </si>
  <si>
    <t xml:space="preserve">Nicholas </t>
  </si>
  <si>
    <t>+1 719 252 5445</t>
  </si>
  <si>
    <t>tthompson@4riversequipment.com</t>
  </si>
  <si>
    <t>4 RIVERS EQUIPMENT LLC</t>
  </si>
  <si>
    <t>1441 RV DRIVE</t>
  </si>
  <si>
    <t>PPW-80032985</t>
  </si>
  <si>
    <t>tye.douga@iea.net</t>
  </si>
  <si>
    <t>Tyr</t>
  </si>
  <si>
    <t>+1 402 446 2255</t>
  </si>
  <si>
    <t>IEA COMPANIES - A MASTEC COMPANY</t>
  </si>
  <si>
    <t>3900 east white avinue</t>
  </si>
  <si>
    <t>PPW-000302A2</t>
  </si>
  <si>
    <t>anetaslh</t>
  </si>
  <si>
    <t>Sypniewska</t>
  </si>
  <si>
    <t>Aneta</t>
  </si>
  <si>
    <t>+48 502 786 907</t>
  </si>
  <si>
    <t>aneta.sypniewska-chlewicka@lafargeholcim.com</t>
  </si>
  <si>
    <t>PL</t>
  </si>
  <si>
    <t>PPW-8002E78B</t>
  </si>
  <si>
    <t>jtallent@weeminuche.com</t>
  </si>
  <si>
    <t>tallent</t>
  </si>
  <si>
    <t>jed</t>
  </si>
  <si>
    <t>+1 970-749-4941</t>
  </si>
  <si>
    <t>PPW-00031805</t>
  </si>
  <si>
    <t>gerrad.rogers@csicompressco.com</t>
  </si>
  <si>
    <t>Gerrad</t>
  </si>
  <si>
    <t>+1 5053205586</t>
  </si>
  <si>
    <t>5995 Highway 64</t>
  </si>
  <si>
    <t>PPW-000317DF</t>
  </si>
  <si>
    <t>chrisjones</t>
  </si>
  <si>
    <t>+1 602 653 7013</t>
  </si>
  <si>
    <t>cjones@dickensquality.com</t>
  </si>
  <si>
    <t>DICKENS QUALITY DEMOLITION</t>
  </si>
  <si>
    <t>1111 N. 19th Ave</t>
  </si>
  <si>
    <t>PPI-0004509A</t>
  </si>
  <si>
    <t>john.m</t>
  </si>
  <si>
    <t>+1 3618273920</t>
  </si>
  <si>
    <t>johh.martinez52@gmail.com</t>
  </si>
  <si>
    <t>EGA Resources LLC</t>
  </si>
  <si>
    <t>502 E. 13th Street, T29</t>
  </si>
  <si>
    <t>PECOS</t>
  </si>
  <si>
    <t>PPW-8001E7CB</t>
  </si>
  <si>
    <t>CDOTMORRISON</t>
  </si>
  <si>
    <t>BUEHRLE</t>
  </si>
  <si>
    <t>+1 7209513854</t>
  </si>
  <si>
    <t>720-951-3854</t>
  </si>
  <si>
    <t>MARK.BUEHRLE@state.co.us</t>
  </si>
  <si>
    <t>17101 W COLFAX AVE</t>
  </si>
  <si>
    <t>18161::COLORADO DEPT OF TRANSPORT</t>
  </si>
  <si>
    <t>PPI-0008894B</t>
  </si>
  <si>
    <t>stargazerconstruction@outlook.com</t>
  </si>
  <si>
    <t xml:space="preserve">Hanson </t>
  </si>
  <si>
    <t xml:space="preserve">Tyler </t>
  </si>
  <si>
    <t>Hanson Construction &amp;amp; Excavation</t>
  </si>
  <si>
    <t>34322::HANSON CONSTRUCTION &amp; EXCAVA TION</t>
  </si>
  <si>
    <t>PPW-00031AE6</t>
  </si>
  <si>
    <t>totoystruckingllc@gmail.com</t>
  </si>
  <si>
    <t>Arellano</t>
  </si>
  <si>
    <t>Totoys trucking LLC</t>
  </si>
  <si>
    <t>11897 North Loop Dr</t>
  </si>
  <si>
    <t>PPW-00031AA1</t>
  </si>
  <si>
    <t>david.vaughn@energytransfer.com</t>
  </si>
  <si>
    <t>+1 432-940-8342</t>
  </si>
  <si>
    <t>PPW-00031CF7</t>
  </si>
  <si>
    <t>steven.akers@archrock.com</t>
  </si>
  <si>
    <t>Akers</t>
  </si>
  <si>
    <t>+1 4058052008</t>
  </si>
  <si>
    <t>Steven.Akers@Archrock.com</t>
  </si>
  <si>
    <t>9807 KATY FWY STE 100</t>
  </si>
  <si>
    <t>PPW-8000A470</t>
  </si>
  <si>
    <t>lmusick</t>
  </si>
  <si>
    <t>DOUGLAS COUNTY</t>
  </si>
  <si>
    <t>Castle Rock Shop</t>
  </si>
  <si>
    <t>+1 3036636281</t>
  </si>
  <si>
    <t>FLEETSERVICES@DOUGLAS.CO.US</t>
  </si>
  <si>
    <t>3030 Industrial Way Castle Po BoxIndustrial Way Castle</t>
  </si>
  <si>
    <t>SUPPLY MY FLEET WITH PARTS</t>
  </si>
  <si>
    <t>PPS-00000795</t>
  </si>
  <si>
    <t>EpicCEinc</t>
  </si>
  <si>
    <t>Lindroth-Gendron</t>
  </si>
  <si>
    <t>Katherine</t>
  </si>
  <si>
    <t>+1 719 650 8323</t>
  </si>
  <si>
    <t>EpicCEinc@gmail.com</t>
  </si>
  <si>
    <t>Epic Construction &amp; Environmental Inc.</t>
  </si>
  <si>
    <t>319 E. Platte Ave.</t>
  </si>
  <si>
    <t>31176::EPIC CONSTRUCTION &amp; ENVIRONM ENTAL INC</t>
  </si>
  <si>
    <t>PPW-80003465</t>
  </si>
  <si>
    <t>jessedoyle</t>
  </si>
  <si>
    <t>Doyle</t>
  </si>
  <si>
    <t>jdoyle@sterlingcrane.com</t>
  </si>
  <si>
    <t>Sterling Crane Inc</t>
  </si>
  <si>
    <t>1212 e vine drive</t>
  </si>
  <si>
    <t>fort collins</t>
  </si>
  <si>
    <t>68341::STERLING CRANE INC</t>
  </si>
  <si>
    <t>PPW-00031CF1</t>
  </si>
  <si>
    <t>joeren2010</t>
  </si>
  <si>
    <t>+1 7195683099</t>
  </si>
  <si>
    <t>719-568-3099</t>
  </si>
  <si>
    <t>jjoshua@gcc.com</t>
  </si>
  <si>
    <t>3372 Lime Road</t>
  </si>
  <si>
    <t>36063::GCC RIO GRANDE-PUEBLO</t>
  </si>
  <si>
    <t>PPW-00031DA4</t>
  </si>
  <si>
    <t>CAT®  Inspect,My.Cat.com,SOS Services Web,Vision Link</t>
  </si>
  <si>
    <t>kin23202</t>
  </si>
  <si>
    <t>+1 3522215715</t>
  </si>
  <si>
    <t>jennifer.king@fluorunitedllc.com</t>
  </si>
  <si>
    <t>5200 Hendersonville Rd</t>
  </si>
  <si>
    <t>28732-6672</t>
  </si>
  <si>
    <t>PPW-00031537</t>
  </si>
  <si>
    <t>tiffany.pliml@williamcharles.com</t>
  </si>
  <si>
    <t>Pliml</t>
  </si>
  <si>
    <t>Tiffany</t>
  </si>
  <si>
    <t>+1 815-636-3034</t>
  </si>
  <si>
    <t>PPW-00031F52</t>
  </si>
  <si>
    <t>js_dion1</t>
  </si>
  <si>
    <t>Jean Sebastien</t>
  </si>
  <si>
    <t>+1 613 532 5609</t>
  </si>
  <si>
    <t>Jean-Sebastien.Dion@Kiewit.com</t>
  </si>
  <si>
    <t>14 Lower Jarvis St</t>
  </si>
  <si>
    <t>Toronto</t>
  </si>
  <si>
    <t>M5E1N1</t>
  </si>
  <si>
    <t>PPW-00031422</t>
  </si>
  <si>
    <t>Rnrobinson</t>
  </si>
  <si>
    <t>SON</t>
  </si>
  <si>
    <t>+1 9708191924</t>
  </si>
  <si>
    <t>rnr@rnrobinson.com</t>
  </si>
  <si>
    <t>R N Robinson</t>
  </si>
  <si>
    <t>P.O. Box 117</t>
  </si>
  <si>
    <t>250 W. Lincoln Ave.</t>
  </si>
  <si>
    <t>72673::R N ROBINSON</t>
  </si>
  <si>
    <t>PPW-00031F39</t>
  </si>
  <si>
    <t>bmcfadden</t>
  </si>
  <si>
    <t>McFadden</t>
  </si>
  <si>
    <t>+1 717 587 7458</t>
  </si>
  <si>
    <t>Brandon.mcfadden@pennsysupply.com</t>
  </si>
  <si>
    <t>PSP-00040AB1</t>
  </si>
  <si>
    <t>tfry@fmi.com</t>
  </si>
  <si>
    <t>Fry</t>
  </si>
  <si>
    <t>Tad</t>
  </si>
  <si>
    <t>+1 719-271-9000</t>
  </si>
  <si>
    <t>17729::FMI CLIMAX MINE</t>
  </si>
  <si>
    <t>PPW-0003213B</t>
  </si>
  <si>
    <t>russell.kear@unionnm.us</t>
  </si>
  <si>
    <t>Union</t>
  </si>
  <si>
    <t>+1 5752077733</t>
  </si>
  <si>
    <t>Union County Road Dept</t>
  </si>
  <si>
    <t>200 Court St</t>
  </si>
  <si>
    <t>91273::UNION COUNTY ROAD DEPT</t>
  </si>
  <si>
    <t>PPW-00032289</t>
  </si>
  <si>
    <t>jriddle@steelserv.co.nz</t>
  </si>
  <si>
    <t>RIDDLE</t>
  </si>
  <si>
    <t>JONEEN</t>
  </si>
  <si>
    <t>SteelServ Ltd</t>
  </si>
  <si>
    <t>131 MISSION BUSH ROAD</t>
  </si>
  <si>
    <t>RD1</t>
  </si>
  <si>
    <t>WAIUKU</t>
  </si>
  <si>
    <t>Auckland</t>
  </si>
  <si>
    <t>NZ</t>
  </si>
  <si>
    <t>PPW-000322B0</t>
  </si>
  <si>
    <t>jmiller</t>
  </si>
  <si>
    <t>+1 705 431 4949</t>
  </si>
  <si>
    <t>jmiller@kwtoronto.com</t>
  </si>
  <si>
    <t>KENWORTH BARRIE</t>
  </si>
  <si>
    <t>PPS-0008B30A</t>
  </si>
  <si>
    <t>jmiller@powermotivecorp.com</t>
  </si>
  <si>
    <t>JORDAN</t>
  </si>
  <si>
    <t>+1 3033555900</t>
  </si>
  <si>
    <t>5000 Vasquez blvd</t>
  </si>
  <si>
    <t>PPW-000321D0</t>
  </si>
  <si>
    <t>robertGCC</t>
  </si>
  <si>
    <t>robertnielsen@gcc.com</t>
  </si>
  <si>
    <t>PPW-0003216E</t>
  </si>
  <si>
    <t>resourcespec</t>
  </si>
  <si>
    <t>krueger</t>
  </si>
  <si>
    <t>+1 248 867 9155</t>
  </si>
  <si>
    <t>kyle@resourcespecialties.com</t>
  </si>
  <si>
    <t>RESOURCE SPECIALTIES INC</t>
  </si>
  <si>
    <t>5198 cub lake road</t>
  </si>
  <si>
    <t>showlow</t>
  </si>
  <si>
    <t>arizonia</t>
  </si>
  <si>
    <t>PPW-000321FE</t>
  </si>
  <si>
    <t>hensleyda@vmcmail.com</t>
  </si>
  <si>
    <t>Hensley</t>
  </si>
  <si>
    <t>+1 502-517-2839</t>
  </si>
  <si>
    <t>PPW-000321F7</t>
  </si>
  <si>
    <t>a2s8ch</t>
  </si>
  <si>
    <t>clifford.howard@robertstruck.com</t>
  </si>
  <si>
    <t>PSP-0002B3B2</t>
  </si>
  <si>
    <t>cbuchner@scottcontracting.com</t>
  </si>
  <si>
    <t>+1 720 838 9416</t>
  </si>
  <si>
    <t>PO BOX 2355</t>
  </si>
  <si>
    <t>OREM</t>
  </si>
  <si>
    <t>78380::IHC SCOTT, INC,93673::W.W.CLYDE &amp; CO.</t>
  </si>
  <si>
    <t>PPW-00032784</t>
  </si>
  <si>
    <t>steven.landree@ipaper.com</t>
  </si>
  <si>
    <t>Landree</t>
  </si>
  <si>
    <t>+1 6309192367</t>
  </si>
  <si>
    <t>1225 W. Bryn Mawr Ave.</t>
  </si>
  <si>
    <t>Itasca</t>
  </si>
  <si>
    <t>PPW-000277A7</t>
  </si>
  <si>
    <t>m2@mcgillindustries.com</t>
  </si>
  <si>
    <t>+1 9706858695</t>
  </si>
  <si>
    <t>McGill Industries</t>
  </si>
  <si>
    <t>PPW-000328F1</t>
  </si>
  <si>
    <t>degerstomadmin</t>
  </si>
  <si>
    <t>Jani</t>
  </si>
  <si>
    <t>jani.dean@wseco.com</t>
  </si>
  <si>
    <t>PPW-0003276C</t>
  </si>
  <si>
    <t>reindeere</t>
  </si>
  <si>
    <t>Reinoehl</t>
  </si>
  <si>
    <t>+1 303 659 8549</t>
  </si>
  <si>
    <t>Smokin Cylinders Small Engine Service</t>
  </si>
  <si>
    <t>PPT-107505EB</t>
  </si>
  <si>
    <t>ironbearrepair@gmail.com</t>
  </si>
  <si>
    <t>Bearden</t>
  </si>
  <si>
    <t>Ironbearrepair@gmail.com</t>
  </si>
  <si>
    <t>5786 COUNTY ROAD 510</t>
  </si>
  <si>
    <t>IGNACIO</t>
  </si>
  <si>
    <t>PPW-00032BC0</t>
  </si>
  <si>
    <t>mikethorkildson</t>
  </si>
  <si>
    <t>Thorkildson</t>
  </si>
  <si>
    <t>+1 651-683-8181</t>
  </si>
  <si>
    <t>michael.thorkildson@aggregate-us.com</t>
  </si>
  <si>
    <t>PPW-000328D2</t>
  </si>
  <si>
    <t>gr8daner1975@yahoo.com</t>
  </si>
  <si>
    <t>Crull</t>
  </si>
  <si>
    <t>+1 7192146423</t>
  </si>
  <si>
    <t>PPW-00032C63</t>
  </si>
  <si>
    <t>PPW-00032C62</t>
  </si>
  <si>
    <t>catsoftware</t>
  </si>
  <si>
    <t>Irons</t>
  </si>
  <si>
    <t>sross@finning.ca</t>
  </si>
  <si>
    <t>D23</t>
  </si>
  <si>
    <t>T5S 1P1</t>
  </si>
  <si>
    <t>PPT-010112EC</t>
  </si>
  <si>
    <t>bemas_kayne</t>
  </si>
  <si>
    <t>Kayne</t>
  </si>
  <si>
    <t>+1 7206906025</t>
  </si>
  <si>
    <t>kayneames228@gmail.com</t>
  </si>
  <si>
    <t>80 Inverness Dr E</t>
  </si>
  <si>
    <t>PPW-8003568E</t>
  </si>
  <si>
    <t>jgarfield</t>
  </si>
  <si>
    <t>Garfield</t>
  </si>
  <si>
    <t>Jeramy</t>
  </si>
  <si>
    <t>+1 7199223815</t>
  </si>
  <si>
    <t>jeramy.garfield@coloradosprings.gov</t>
  </si>
  <si>
    <t>P.O. Box 1575, MC#1250</t>
  </si>
  <si>
    <t>80901-1575</t>
  </si>
  <si>
    <t>PPW-00032BCC</t>
  </si>
  <si>
    <t>kwjohnson212@gmail.com</t>
  </si>
  <si>
    <t>+1 4092896343</t>
  </si>
  <si>
    <t>9807 katy freeway</t>
  </si>
  <si>
    <t>PPW-80034162</t>
  </si>
  <si>
    <t>a5team</t>
  </si>
  <si>
    <t>alan.mares@mhc.com</t>
  </si>
  <si>
    <t>PSP-00041114</t>
  </si>
  <si>
    <t>a5tead</t>
  </si>
  <si>
    <t>Dotson</t>
  </si>
  <si>
    <t>alex.dotson@mhc.com</t>
  </si>
  <si>
    <t>PSP-000398F7</t>
  </si>
  <si>
    <t>jsparks4@wm.com</t>
  </si>
  <si>
    <t>SPARKS</t>
  </si>
  <si>
    <t>JIMMY</t>
  </si>
  <si>
    <t>+1 9372676185</t>
  </si>
  <si>
    <t>JSPARKS4@WM.COM</t>
  </si>
  <si>
    <t>PPW-00032E1F</t>
  </si>
  <si>
    <t>bestwayshop</t>
  </si>
  <si>
    <t>+1 3037489125</t>
  </si>
  <si>
    <t>marty.french@burnco.com</t>
  </si>
  <si>
    <t>Bestway Concrete Co Inc</t>
  </si>
  <si>
    <t>301 Centennial Dr</t>
  </si>
  <si>
    <t>07413::BURNCO COLORADO LLC</t>
  </si>
  <si>
    <t>PPT-10755666</t>
  </si>
  <si>
    <t>cityofthornton</t>
  </si>
  <si>
    <t>+1 7209776336</t>
  </si>
  <si>
    <t>david.carson@thornton.co.gov</t>
  </si>
  <si>
    <t>9500 Civic Center Dr.</t>
  </si>
  <si>
    <t>PPW-80018062</t>
  </si>
  <si>
    <t>My.Cat.com,SOS Services Web</t>
  </si>
  <si>
    <t>creynolds@gcc.com</t>
  </si>
  <si>
    <t>+1 406 285 3997</t>
  </si>
  <si>
    <t>GCC GRUPO CEMENTOS</t>
  </si>
  <si>
    <t xml:space="preserve">4070 trident rd </t>
  </si>
  <si>
    <t>Three Forks</t>
  </si>
  <si>
    <t>PPW-8000FE0F</t>
  </si>
  <si>
    <t>wgarfield@lincolncountynm.gov</t>
  </si>
  <si>
    <t>Walter</t>
  </si>
  <si>
    <t>+1 575-512-9258</t>
  </si>
  <si>
    <t>PPW-0003304A</t>
  </si>
  <si>
    <t>lewismurf888@gmail.com</t>
  </si>
  <si>
    <t>murphy</t>
  </si>
  <si>
    <t>lewis</t>
  </si>
  <si>
    <t>LEWIS CONSTRUCTION</t>
  </si>
  <si>
    <t>GB</t>
  </si>
  <si>
    <t>PPW-000322F4</t>
  </si>
  <si>
    <t>jjohnson10@fmi.com</t>
  </si>
  <si>
    <t>jeremy</t>
  </si>
  <si>
    <t>+1 915-704-6400</t>
  </si>
  <si>
    <t>PPW-00032F09</t>
  </si>
  <si>
    <t>Cclf1234</t>
  </si>
  <si>
    <t>Compton</t>
  </si>
  <si>
    <t>+1 7192212975</t>
  </si>
  <si>
    <t>719-221-2975</t>
  </si>
  <si>
    <t>landfillshop@chaffeecounty.org</t>
  </si>
  <si>
    <t>16550 Hwy 285</t>
  </si>
  <si>
    <t>PPW-00033355</t>
  </si>
  <si>
    <t>CAT®  Inspect,Manage PCC Invoice Access,My.Cat.com,Parts.Cat.com + Includes SIS Parts Books</t>
  </si>
  <si>
    <t>almacox</t>
  </si>
  <si>
    <t>cox</t>
  </si>
  <si>
    <t>alma</t>
  </si>
  <si>
    <t>office@whitestarteam.com</t>
  </si>
  <si>
    <t>White Star Electric LLC</t>
  </si>
  <si>
    <t>96396::WHITE STAR ELECTRIC LLC</t>
  </si>
  <si>
    <t>PPT-1075BB9F</t>
  </si>
  <si>
    <t>eak8ed</t>
  </si>
  <si>
    <t>+1 720 600 8874</t>
  </si>
  <si>
    <t>eric.draves@westernmidstream.com</t>
  </si>
  <si>
    <t>ANADARKO</t>
  </si>
  <si>
    <t>PIP-11210302</t>
  </si>
  <si>
    <t>dcvaughn</t>
  </si>
  <si>
    <t>+432 940 8342</t>
  </si>
  <si>
    <t>5568 Elpaso Road</t>
  </si>
  <si>
    <t>Coyanosa</t>
  </si>
  <si>
    <t>PPW-80021BCE</t>
  </si>
  <si>
    <t>e250jmg3</t>
  </si>
  <si>
    <t>Grivy</t>
  </si>
  <si>
    <t>Grivy_Joshua@wagnerequipment.com</t>
  </si>
  <si>
    <t>PIP-11131583</t>
  </si>
  <si>
    <t>dave@sporerland.com</t>
  </si>
  <si>
    <t>zahradka</t>
  </si>
  <si>
    <t>+1 785 672 2445</t>
  </si>
  <si>
    <t>PPW-80026C79</t>
  </si>
  <si>
    <t>meeks32391</t>
  </si>
  <si>
    <t>meeks</t>
  </si>
  <si>
    <t>+1 9702175305</t>
  </si>
  <si>
    <t>paul.meeks@archrock.com</t>
  </si>
  <si>
    <t>1426 cimarron ct</t>
  </si>
  <si>
    <t>PPW-00033B07</t>
  </si>
  <si>
    <t>dougmackay1</t>
  </si>
  <si>
    <t>Mackay</t>
  </si>
  <si>
    <t>+1 7757542261</t>
  </si>
  <si>
    <t>drmack75@me.com</t>
  </si>
  <si>
    <t>2070 Griffin St.</t>
  </si>
  <si>
    <t>Carlin</t>
  </si>
  <si>
    <t>PPW-800375B9</t>
  </si>
  <si>
    <t>jmcdani3</t>
  </si>
  <si>
    <t>+1 2252262509</t>
  </si>
  <si>
    <t>jmcdani3@wm.com</t>
  </si>
  <si>
    <t>PPW-00033CE0</t>
  </si>
  <si>
    <t>seanrussell</t>
  </si>
  <si>
    <t>+1 8048353175</t>
  </si>
  <si>
    <t>804-835-3175</t>
  </si>
  <si>
    <t>sean.russell@phoenix-services.com</t>
  </si>
  <si>
    <t>3430 Breckinridge Avenue</t>
  </si>
  <si>
    <t xml:space="preserve">Roanoke </t>
  </si>
  <si>
    <t>VA</t>
  </si>
  <si>
    <t>68638::PHOENIX SERVICES LLC</t>
  </si>
  <si>
    <t>PPW-00033805</t>
  </si>
  <si>
    <t>Sbanta1979</t>
  </si>
  <si>
    <t>banta</t>
  </si>
  <si>
    <t>steven</t>
  </si>
  <si>
    <t>+1 7193719573</t>
  </si>
  <si>
    <t>steve.banta@martinmarietta.com</t>
  </si>
  <si>
    <t>112 county Rd</t>
  </si>
  <si>
    <t>canon city</t>
  </si>
  <si>
    <t>PPW-00034111</t>
  </si>
  <si>
    <t>dmorris@bidell.com</t>
  </si>
  <si>
    <t>+1 3072530748</t>
  </si>
  <si>
    <t>PO BOX 2347</t>
  </si>
  <si>
    <t>WEIRTON</t>
  </si>
  <si>
    <t>WEST VIRGINIA</t>
  </si>
  <si>
    <t>PPW-00033B99</t>
  </si>
  <si>
    <t>jlentz1@wm.com</t>
  </si>
  <si>
    <t>lentz</t>
  </si>
  <si>
    <t>PPW-00032263</t>
  </si>
  <si>
    <t>e130_cat_sup</t>
  </si>
  <si>
    <t>Chandan</t>
  </si>
  <si>
    <t>Tewary</t>
  </si>
  <si>
    <t>nirmala.jaisankar@accenture.com</t>
  </si>
  <si>
    <t>MONTEZUMA</t>
  </si>
  <si>
    <t>PPS-00108381</t>
  </si>
  <si>
    <t>jherrera@lincolncountynm.gov</t>
  </si>
  <si>
    <t>Janett</t>
  </si>
  <si>
    <t>+1 5753542922</t>
  </si>
  <si>
    <t>PO BOX 711</t>
  </si>
  <si>
    <t>CARRIZOZO</t>
  </si>
  <si>
    <t>PPW-000343EC</t>
  </si>
  <si>
    <t>cb4zsp3</t>
  </si>
  <si>
    <t>+1 303 476 8107</t>
  </si>
  <si>
    <t>Santiago.Perez@kiewit.com</t>
  </si>
  <si>
    <t>PSP-0003D81E</t>
  </si>
  <si>
    <t>Maporras</t>
  </si>
  <si>
    <t>Porras</t>
  </si>
  <si>
    <t xml:space="preserve">Martin </t>
  </si>
  <si>
    <t>+1 5759425072</t>
  </si>
  <si>
    <t>Martin.porras@energytransfer.com</t>
  </si>
  <si>
    <t>ETC Field Services LLC</t>
  </si>
  <si>
    <t>P.O. BOX U</t>
  </si>
  <si>
    <t>LAKIN</t>
  </si>
  <si>
    <t>73978::ETC FIELD SERVICES LLC</t>
  </si>
  <si>
    <t>PPW-00034513</t>
  </si>
  <si>
    <t>Lvargas</t>
  </si>
  <si>
    <t>vargas</t>
  </si>
  <si>
    <t>lorenzo</t>
  </si>
  <si>
    <t>lorenzo.vargas@energytransfer.com</t>
  </si>
  <si>
    <t>PPW-0003451C</t>
  </si>
  <si>
    <t>jack@lonetreeservicesllc.com</t>
  </si>
  <si>
    <t>Drey</t>
  </si>
  <si>
    <t>+1 970-219-4097</t>
  </si>
  <si>
    <t>Lone Tree Services LLC</t>
  </si>
  <si>
    <t>1935 65TH AVE., NO. 1</t>
  </si>
  <si>
    <t>GREELEY</t>
  </si>
  <si>
    <t>55729::LONE TREE SERVICES LLC</t>
  </si>
  <si>
    <t>PPW-0003469A</t>
  </si>
  <si>
    <t>mstoner@nmsu.edu</t>
  </si>
  <si>
    <t>575-202-3914</t>
  </si>
  <si>
    <t>-</t>
  </si>
  <si>
    <t>2900 Broadmoor Drive</t>
  </si>
  <si>
    <t>PPW-000348B2</t>
  </si>
  <si>
    <t>jeregonz@hotmail.com</t>
  </si>
  <si>
    <t>Double J AG</t>
  </si>
  <si>
    <t>26998::DOUBLE J AG</t>
  </si>
  <si>
    <t>PPW-8002188E</t>
  </si>
  <si>
    <t>candisc@trinityxd.com</t>
  </si>
  <si>
    <t>JARAMILLO</t>
  </si>
  <si>
    <t>JANIS</t>
  </si>
  <si>
    <t>+1 7199249489</t>
  </si>
  <si>
    <t>Trinity Excavating &amp; Demoliton</t>
  </si>
  <si>
    <t>503 N. MAIN ST. STE 123</t>
  </si>
  <si>
    <t>82020::TRINITY EXCAVATING &amp; DEMOLIT ION</t>
  </si>
  <si>
    <t>PPW-00034A35</t>
  </si>
  <si>
    <t>sjacobs2</t>
  </si>
  <si>
    <t>jacobs</t>
  </si>
  <si>
    <t>andrus</t>
  </si>
  <si>
    <t>+1 3375637226</t>
  </si>
  <si>
    <t>337-563-7226</t>
  </si>
  <si>
    <t>sjacobs2@wm.com</t>
  </si>
  <si>
    <t>7170 John Brannon Road</t>
  </si>
  <si>
    <t>Sulphur</t>
  </si>
  <si>
    <t>Louisiana</t>
  </si>
  <si>
    <t>PPW-00034946</t>
  </si>
  <si>
    <t>a2s8rb</t>
  </si>
  <si>
    <t>Benavidez</t>
  </si>
  <si>
    <t>robert.benavidez@robertstruck.com</t>
  </si>
  <si>
    <t>PSP-0002B3B3</t>
  </si>
  <si>
    <t>accounting@diesslinstructures.com</t>
  </si>
  <si>
    <t>Imm</t>
  </si>
  <si>
    <t>Nichole</t>
  </si>
  <si>
    <t>7625 U.S. HWY. 50</t>
  </si>
  <si>
    <t>627 OAK ST.</t>
  </si>
  <si>
    <t>SALIDA</t>
  </si>
  <si>
    <t>PPW-8002700C</t>
  </si>
  <si>
    <t>wpolkii</t>
  </si>
  <si>
    <t>Polk II</t>
  </si>
  <si>
    <t>Winchell</t>
  </si>
  <si>
    <t>wpolk@wm.com</t>
  </si>
  <si>
    <t>17045 Highway 43</t>
  </si>
  <si>
    <t>PPW-00034958</t>
  </si>
  <si>
    <t>kcorpcentral2</t>
  </si>
  <si>
    <t>PO Box 452500</t>
  </si>
  <si>
    <t>PPW-00034BCC</t>
  </si>
  <si>
    <t>rfisher@republicservices.com</t>
  </si>
  <si>
    <t>+1 4802155781</t>
  </si>
  <si>
    <t>Rfisher@Republicservices.com</t>
  </si>
  <si>
    <t>4050 S Tomahawk Rd</t>
  </si>
  <si>
    <t>Apache Junction</t>
  </si>
  <si>
    <t>PPW-00034C49</t>
  </si>
  <si>
    <t>kcorpcos2</t>
  </si>
  <si>
    <t>Projects</t>
  </si>
  <si>
    <t>COS</t>
  </si>
  <si>
    <t>51607al::KIEWIT INFR #104677</t>
  </si>
  <si>
    <t>PPW-00034BD4</t>
  </si>
  <si>
    <t>h75yec</t>
  </si>
  <si>
    <t>Cochran</t>
  </si>
  <si>
    <t>ecochran@nadinc.com</t>
  </si>
  <si>
    <t>DEGERSTROM CO., INC.</t>
  </si>
  <si>
    <t>PIP-11217090</t>
  </si>
  <si>
    <t>abrian4971@yahoo.com</t>
  </si>
  <si>
    <t>+1 9707692384</t>
  </si>
  <si>
    <t>Waldo Excavation</t>
  </si>
  <si>
    <t>37 cheyenne dr</t>
  </si>
  <si>
    <t>93740::WALDO EXCAVATION</t>
  </si>
  <si>
    <t>PPW-000351FE</t>
  </si>
  <si>
    <t>randyroeber</t>
  </si>
  <si>
    <t>Roeber</t>
  </si>
  <si>
    <t>+1 480 532 9832</t>
  </si>
  <si>
    <t>randy.roeber@kiewit.com</t>
  </si>
  <si>
    <t>PPW-000350AD</t>
  </si>
  <si>
    <t>u205mkw</t>
  </si>
  <si>
    <t>Wills</t>
  </si>
  <si>
    <t>+1 9168554489</t>
  </si>
  <si>
    <t>mike.wills@gcinc.com</t>
  </si>
  <si>
    <t>PO BOX 15287</t>
  </si>
  <si>
    <t xml:space="preserve">Sacramento </t>
  </si>
  <si>
    <t>PPT-1075B926</t>
  </si>
  <si>
    <t>jasonbown</t>
  </si>
  <si>
    <t>Bown</t>
  </si>
  <si>
    <t>+1 6073243636</t>
  </si>
  <si>
    <t>rporcaro@dolomitegroup.com</t>
  </si>
  <si>
    <t>1150 Penfield Rd</t>
  </si>
  <si>
    <t>Rochester</t>
  </si>
  <si>
    <t>PPT-40008564</t>
  </si>
  <si>
    <t>RCD_shop</t>
  </si>
  <si>
    <t>Fruhling</t>
  </si>
  <si>
    <t>+1 3039818903</t>
  </si>
  <si>
    <t>gavinf@rcdconstructionco.com</t>
  </si>
  <si>
    <t>RCD Construction Inc.</t>
  </si>
  <si>
    <t>150 N. 2nd St</t>
  </si>
  <si>
    <t>72988::RCD CONSTRUCTION INC</t>
  </si>
  <si>
    <t>PPW-0003519B</t>
  </si>
  <si>
    <t>a3mhmap</t>
  </si>
  <si>
    <t>Mondragon</t>
  </si>
  <si>
    <t>mondragonp@rushenterprises.com</t>
  </si>
  <si>
    <t>PIP-10432026</t>
  </si>
  <si>
    <t>matthieuroger</t>
  </si>
  <si>
    <t>roger</t>
  </si>
  <si>
    <t>matthieu</t>
  </si>
  <si>
    <t>matthieu.roger@phoenix-services.com</t>
  </si>
  <si>
    <t>631 CORINTH AVENUE</t>
  </si>
  <si>
    <t>VALPARAISO</t>
  </si>
  <si>
    <t>PPW-0003531D</t>
  </si>
  <si>
    <t>william.wah@kiewit.com</t>
  </si>
  <si>
    <t>Wah</t>
  </si>
  <si>
    <t>+1 604 356 9457</t>
  </si>
  <si>
    <t>PPW-00034EAC</t>
  </si>
  <si>
    <t>wmgreen</t>
  </si>
  <si>
    <t xml:space="preserve">Angie </t>
  </si>
  <si>
    <t>+1 6263916337</t>
  </si>
  <si>
    <t>AROJAS3@WM.COM</t>
  </si>
  <si>
    <t>1501 W Gladstone St, Azusa, CA 91702, US</t>
  </si>
  <si>
    <t>PPW-00034EB1</t>
  </si>
  <si>
    <t>brycenb1</t>
  </si>
  <si>
    <t>Buum</t>
  </si>
  <si>
    <t>Brycen</t>
  </si>
  <si>
    <t>brycen@abunderground.com</t>
  </si>
  <si>
    <t>AB UNDERGROUND LLC</t>
  </si>
  <si>
    <t>21269 CR 47</t>
  </si>
  <si>
    <t xml:space="preserve">La Salle </t>
  </si>
  <si>
    <t>00668::AB UNDERGROUND LLC</t>
  </si>
  <si>
    <t>PPW-00035346</t>
  </si>
  <si>
    <t>Dwyert99</t>
  </si>
  <si>
    <t>Dwyer</t>
  </si>
  <si>
    <t>+1 719 689 4131</t>
  </si>
  <si>
    <t>Timothy.Dwyer@newmont.com</t>
  </si>
  <si>
    <t>NEWMONT MINING CORP. - CRIPPLE CREEK &amp; VICTOR GOLD MINE</t>
  </si>
  <si>
    <t>PPW-00035464</t>
  </si>
  <si>
    <t>m&amp;m</t>
  </si>
  <si>
    <t>Barron</t>
  </si>
  <si>
    <t>+1 7203475489</t>
  </si>
  <si>
    <t>martinbarron1@outlook.com</t>
  </si>
  <si>
    <t>M&amp;M PIPELINE SERVICES INC.</t>
  </si>
  <si>
    <t>PPT-1067196A</t>
  </si>
  <si>
    <t>rparra@csicompressco.com</t>
  </si>
  <si>
    <t>+1 4323057115</t>
  </si>
  <si>
    <t>4207 E Greene St</t>
  </si>
  <si>
    <t>PPW-00035846</t>
  </si>
  <si>
    <t>j3landscapeplus@gmail.com</t>
  </si>
  <si>
    <t>Jacobson</t>
  </si>
  <si>
    <t>+1 7202196374</t>
  </si>
  <si>
    <t>J3 LANDSCAPE PLUS LLC</t>
  </si>
  <si>
    <t>34104 Cimarron Trl</t>
  </si>
  <si>
    <t>PPW-0003574C</t>
  </si>
  <si>
    <t>snovitzki</t>
  </si>
  <si>
    <t>Novitzki</t>
  </si>
  <si>
    <t>Sarah</t>
  </si>
  <si>
    <t>+1 720 765 7330</t>
  </si>
  <si>
    <t>sarah.novitzki@kiewit.com</t>
  </si>
  <si>
    <t>PPW-0003570C</t>
  </si>
  <si>
    <t>shopsis</t>
  </si>
  <si>
    <t>Weldon</t>
  </si>
  <si>
    <t>+1 5059331225</t>
  </si>
  <si>
    <t>505-933-1225</t>
  </si>
  <si>
    <t>james.weldon@isletapueblo.com</t>
  </si>
  <si>
    <t>Pueblo of Isleta</t>
  </si>
  <si>
    <t xml:space="preserve">PO Box 1270 </t>
  </si>
  <si>
    <t>Isleta</t>
  </si>
  <si>
    <t>47053::PUEBLO OF ISLETA</t>
  </si>
  <si>
    <t>PPI-0005EFBF</t>
  </si>
  <si>
    <t>e250dow</t>
  </si>
  <si>
    <t>Woodworth</t>
  </si>
  <si>
    <t>woodworth_donald@wagnerequipment.com</t>
  </si>
  <si>
    <t>PPS-000B9869</t>
  </si>
  <si>
    <t>jacob.tiner@archrock.com</t>
  </si>
  <si>
    <t>Tiner</t>
  </si>
  <si>
    <t>+1 4055773132</t>
  </si>
  <si>
    <t>11000 Nw 10th St</t>
  </si>
  <si>
    <t>Yukon</t>
  </si>
  <si>
    <t>73099-5125</t>
  </si>
  <si>
    <t>PPW-000219A8</t>
  </si>
  <si>
    <t>brandon.garcia@kodiakgas.com</t>
  </si>
  <si>
    <t>+1 4326643640</t>
  </si>
  <si>
    <t>4921 S. Loop 464</t>
  </si>
  <si>
    <t>Monahans</t>
  </si>
  <si>
    <t>PPW-00035AAF</t>
  </si>
  <si>
    <t>precision88</t>
  </si>
  <si>
    <t>Precision88</t>
  </si>
  <si>
    <t>+1 7802891160</t>
  </si>
  <si>
    <t xml:space="preserve">780.289.1160 </t>
  </si>
  <si>
    <t>manders@plmcat.com</t>
  </si>
  <si>
    <t>Precision Pipeline LLC.</t>
  </si>
  <si>
    <t xml:space="preserve">Cypress </t>
  </si>
  <si>
    <t>Cypress</t>
  </si>
  <si>
    <t>PPW-000339CE</t>
  </si>
  <si>
    <t>Wcat123</t>
  </si>
  <si>
    <t>pacheco</t>
  </si>
  <si>
    <t>gerardo</t>
  </si>
  <si>
    <t>+1 5752002878</t>
  </si>
  <si>
    <t>kevin.pacheco@intrepidpotash.com</t>
  </si>
  <si>
    <t>210 red clowd rd</t>
  </si>
  <si>
    <t xml:space="preserve">carlsbad </t>
  </si>
  <si>
    <t>PPW-000359EA</t>
  </si>
  <si>
    <t>a5w2jf</t>
  </si>
  <si>
    <t>franciscoj@rushenterprises.com</t>
  </si>
  <si>
    <t>PSP-00042A0F</t>
  </si>
  <si>
    <t>CAT®  Inspect,Manage PCC Invoice Access,Parts.Cat.com + Includes SIS Parts Books</t>
  </si>
  <si>
    <t>paul.bouck@kilgorecompanies.com</t>
  </si>
  <si>
    <t>bouck</t>
  </si>
  <si>
    <t>+1 3852085504</t>
  </si>
  <si>
    <t>ridgecrest dr</t>
  </si>
  <si>
    <t>Hyrum</t>
  </si>
  <si>
    <t>PPW-00035801</t>
  </si>
  <si>
    <t>mstyron</t>
  </si>
  <si>
    <t>Styron</t>
  </si>
  <si>
    <t>monty@smithco.cc</t>
  </si>
  <si>
    <t>PPW-00035C9B</t>
  </si>
  <si>
    <t>Rgurke01</t>
  </si>
  <si>
    <t>Gurke</t>
  </si>
  <si>
    <t>+1 3072156004</t>
  </si>
  <si>
    <t>robert.gurke@archrock.com</t>
  </si>
  <si>
    <t>PPW-00035D25</t>
  </si>
  <si>
    <t>friesenjt</t>
  </si>
  <si>
    <t>Friesen</t>
  </si>
  <si>
    <t>+1 7208229383</t>
  </si>
  <si>
    <t>josh.friesen@moltzconstruction.com</t>
  </si>
  <si>
    <t>PPW-00035D3A</t>
  </si>
  <si>
    <t>CAT®  Inspect,Manage PCC Invoice Access,My.Cat.com,Parts.Cat.com + Includes SIS Parts Books,SIS2.0 Web - Service Information</t>
  </si>
  <si>
    <t>efloodeen@customtruck.com</t>
  </si>
  <si>
    <t>Floodeen</t>
  </si>
  <si>
    <t>Custom Truck &amp; Equipment</t>
  </si>
  <si>
    <t>95763::CUSTOM TRUCK &amp; EQUIPMENT LLC</t>
  </si>
  <si>
    <t>PPW-00035FCE</t>
  </si>
  <si>
    <t>craddto</t>
  </si>
  <si>
    <t>Cradduck</t>
  </si>
  <si>
    <t xml:space="preserve">Todd </t>
  </si>
  <si>
    <t>+1 3124013585</t>
  </si>
  <si>
    <t>tcradduck@republicservices.com</t>
  </si>
  <si>
    <t>1750 W Carroll St</t>
  </si>
  <si>
    <t>PPW-00036033</t>
  </si>
  <si>
    <t>wprescott@pricegregory.com</t>
  </si>
  <si>
    <t>+1 4802549591</t>
  </si>
  <si>
    <t>Wprescott@pricegregory.com</t>
  </si>
  <si>
    <t>PRICE GREGORY INTERNATIONAL</t>
  </si>
  <si>
    <t>24275 Katy Fwy Ste 500</t>
  </si>
  <si>
    <t>Katy</t>
  </si>
  <si>
    <t>PPW-00009B62</t>
  </si>
  <si>
    <t>efrazee</t>
  </si>
  <si>
    <t>Frazee</t>
  </si>
  <si>
    <t>951-201-0757</t>
  </si>
  <si>
    <t>efrazee@hardhatequipment.com</t>
  </si>
  <si>
    <t>47726 W. HWY. 238</t>
  </si>
  <si>
    <t>MARICOPA</t>
  </si>
  <si>
    <t>PPW-00035D5E</t>
  </si>
  <si>
    <t>a0gmcg</t>
  </si>
  <si>
    <t>carlos.gomez@truck-enterprises.com</t>
  </si>
  <si>
    <t>PSP-000432D3</t>
  </si>
  <si>
    <t>kcorpaurora</t>
  </si>
  <si>
    <t>PPW-0003630C</t>
  </si>
  <si>
    <t>jakeleonard</t>
  </si>
  <si>
    <t>+1 7192423292</t>
  </si>
  <si>
    <t>jakeleonard_ag@hotmail.com</t>
  </si>
  <si>
    <t>Adobe Valley Ranch</t>
  </si>
  <si>
    <t>9100 County Road 2</t>
  </si>
  <si>
    <t>Arlington</t>
  </si>
  <si>
    <t>04227::ADOBE VALLEY RANCH</t>
  </si>
  <si>
    <t>PPW-00036425</t>
  </si>
  <si>
    <t>kaimck19@gmail.com</t>
  </si>
  <si>
    <t>McKesson</t>
  </si>
  <si>
    <t>Kai</t>
  </si>
  <si>
    <t>+1 7607168800</t>
  </si>
  <si>
    <t>Facilities Contracting Inc</t>
  </si>
  <si>
    <t>32370::FACILITIES CONTRACTING</t>
  </si>
  <si>
    <t>PPW-80037BAA</t>
  </si>
  <si>
    <t>mkopriva</t>
  </si>
  <si>
    <t>Kopriva</t>
  </si>
  <si>
    <t>mkopriva@wm.com</t>
  </si>
  <si>
    <t>PPW-000363E7</t>
  </si>
  <si>
    <t>rfernandez01</t>
  </si>
  <si>
    <t>+1 717 763 7064</t>
  </si>
  <si>
    <t>RFernandez@harsco.com</t>
  </si>
  <si>
    <t>Nogalar Sur</t>
  </si>
  <si>
    <t>San Nicolas de los Garza</t>
  </si>
  <si>
    <t>Nuevo Leon</t>
  </si>
  <si>
    <t>PPW-80037CD4</t>
  </si>
  <si>
    <t>prosource1</t>
  </si>
  <si>
    <t>Dicks</t>
  </si>
  <si>
    <t>+1 4062723497</t>
  </si>
  <si>
    <t>derek@prosourcemachinery.com</t>
  </si>
  <si>
    <t>Prosource Machinery</t>
  </si>
  <si>
    <t>PO Box 80428</t>
  </si>
  <si>
    <t>Billings</t>
  </si>
  <si>
    <t>70704::PROSOURCE MACHINERY LLC</t>
  </si>
  <si>
    <t>PPT-10667579</t>
  </si>
  <si>
    <t>harscoharold@yahoo.com</t>
  </si>
  <si>
    <t>Stratton</t>
  </si>
  <si>
    <t>+1 563 381 5543</t>
  </si>
  <si>
    <t>Harscoharold@yahoo.com</t>
  </si>
  <si>
    <t>PPW-80037E46</t>
  </si>
  <si>
    <t>wildlandfire@hotmail.com</t>
  </si>
  <si>
    <t>RATTAN</t>
  </si>
  <si>
    <t>WILDLANDFIRE@HOTMAIL.COM</t>
  </si>
  <si>
    <t>Southwestern Wildfire</t>
  </si>
  <si>
    <t>3109 La Jara Rd</t>
  </si>
  <si>
    <t>88201-9124</t>
  </si>
  <si>
    <t>PPW-80037FA3</t>
  </si>
  <si>
    <t>matthew@commonwealthgc.com</t>
  </si>
  <si>
    <t>morgan</t>
  </si>
  <si>
    <t>matthew</t>
  </si>
  <si>
    <t>shema@cwsexcavating.com</t>
  </si>
  <si>
    <t>Commonwealth Construction LLC</t>
  </si>
  <si>
    <t>15121::COMMONWEALTH CONSTRUCTION LL C</t>
  </si>
  <si>
    <t>PPW-80038005</t>
  </si>
  <si>
    <t>Jesse13</t>
  </si>
  <si>
    <t>mcbride</t>
  </si>
  <si>
    <t>jesse</t>
  </si>
  <si>
    <t>+1 682 803 3269</t>
  </si>
  <si>
    <t>jmcbride@advcontracting.com</t>
  </si>
  <si>
    <t>ADVANCED CONTRACTING GROUP</t>
  </si>
  <si>
    <t>r233-b carrasco rd.</t>
  </si>
  <si>
    <t>PPW-80037F7E</t>
  </si>
  <si>
    <t>CAT®  Inspect,Manage PCC Invoice Access,Parts.Cat.com + Includes SIS Parts Books,SIS2.0 Web - Service Information,Vision Link</t>
  </si>
  <si>
    <t>Schmilleco</t>
  </si>
  <si>
    <t>Schmille</t>
  </si>
  <si>
    <t>schmilleco@yahoo.com</t>
  </si>
  <si>
    <t>Desert west</t>
  </si>
  <si>
    <t>PPW-80038296</t>
  </si>
  <si>
    <t>tlindy</t>
  </si>
  <si>
    <t>Lindemulder</t>
  </si>
  <si>
    <t>+1 7084985223</t>
  </si>
  <si>
    <t>tlindemulder@republicservices.com</t>
  </si>
  <si>
    <t>5050 W. Lake St.</t>
  </si>
  <si>
    <t>PPW-80038132</t>
  </si>
  <si>
    <t>Lmale20</t>
  </si>
  <si>
    <t>Male</t>
  </si>
  <si>
    <t>Lincoln</t>
  </si>
  <si>
    <t>+1 7204841854</t>
  </si>
  <si>
    <t>lincoln.male@heicivil.com</t>
  </si>
  <si>
    <t>PPW-80038226</t>
  </si>
  <si>
    <t>j_ashley3</t>
  </si>
  <si>
    <t>Ashley</t>
  </si>
  <si>
    <t xml:space="preserve">Justin </t>
  </si>
  <si>
    <t>+1 3094896425</t>
  </si>
  <si>
    <t>309-489-6425</t>
  </si>
  <si>
    <t>Jashley3@republicservices.com</t>
  </si>
  <si>
    <t>1530 Peggy Lane</t>
  </si>
  <si>
    <t>Princeton</t>
  </si>
  <si>
    <t>PPW-80038172</t>
  </si>
  <si>
    <t>a5n9mt</t>
  </si>
  <si>
    <t>Trevino</t>
  </si>
  <si>
    <t>trevinom1@rushenterprises.com</t>
  </si>
  <si>
    <t>PSP-000439A6</t>
  </si>
  <si>
    <t>colep@wasteconnections.com</t>
  </si>
  <si>
    <t>+1 6512499883</t>
  </si>
  <si>
    <t>13425 Courthouse Blvd</t>
  </si>
  <si>
    <t>Rosemount</t>
  </si>
  <si>
    <t>PPW-8003849F</t>
  </si>
  <si>
    <t>marco352</t>
  </si>
  <si>
    <t xml:space="preserve">Couturier </t>
  </si>
  <si>
    <t xml:space="preserve">Marco </t>
  </si>
  <si>
    <t>+1 5147037024</t>
  </si>
  <si>
    <t>514-703-7024</t>
  </si>
  <si>
    <t>mcouturier@delsan-aim.com</t>
  </si>
  <si>
    <t>2187, Montée Masson</t>
  </si>
  <si>
    <t>Laval</t>
  </si>
  <si>
    <t>PPW-0003600A</t>
  </si>
  <si>
    <t>a0gmjc</t>
  </si>
  <si>
    <t>joshua.chavez@truck-enterprises.com</t>
  </si>
  <si>
    <t>PSP-000432D7</t>
  </si>
  <si>
    <t>mcain2</t>
  </si>
  <si>
    <t>mike@bjcsteel.com</t>
  </si>
  <si>
    <t>BIG JOHNSON CONSTRUCTION LLC</t>
  </si>
  <si>
    <t>07519::BIG JOHNSON CONSTRUCTION LLC</t>
  </si>
  <si>
    <t>PPW-80038493</t>
  </si>
  <si>
    <t>parker1036</t>
  </si>
  <si>
    <t>+1 3206301036</t>
  </si>
  <si>
    <t>cobbsdiesel@gmail.com</t>
  </si>
  <si>
    <t>Progressive AG MGMT</t>
  </si>
  <si>
    <t>23164 175th Avenue</t>
  </si>
  <si>
    <t>49702::PROGRESSIVE AG MGMT</t>
  </si>
  <si>
    <t>PPW-8003855E</t>
  </si>
  <si>
    <t>jamesreid81</t>
  </si>
  <si>
    <t>Reid</t>
  </si>
  <si>
    <t>james.reid@usacompression.com</t>
  </si>
  <si>
    <t>PPW-80038827</t>
  </si>
  <si>
    <t>christian.chaveroperez</t>
  </si>
  <si>
    <t>Chavero Perez</t>
  </si>
  <si>
    <t>Christian.ChaveroPerez@libertyfrac.com</t>
  </si>
  <si>
    <t>PPW-80038801</t>
  </si>
  <si>
    <t>adrian.ortuno@libertyfrac.com</t>
  </si>
  <si>
    <t>Ortuno</t>
  </si>
  <si>
    <t>+1 305-560-8434</t>
  </si>
  <si>
    <t>PPW-80038708</t>
  </si>
  <si>
    <t>uvwcps</t>
  </si>
  <si>
    <t>Servsiderurg</t>
  </si>
  <si>
    <t>Phoenix do Pecem Ind e</t>
  </si>
  <si>
    <t>+55 85 98196 9993</t>
  </si>
  <si>
    <t>carlos.vieira@phxslag.com</t>
  </si>
  <si>
    <t>PHOENIX DO PECEM IND E SERVSIDERURG</t>
  </si>
  <si>
    <t>PIP-10860039</t>
  </si>
  <si>
    <t>joaosilva2019</t>
  </si>
  <si>
    <t>João</t>
  </si>
  <si>
    <t>joao.silva@phxslag.com</t>
  </si>
  <si>
    <t>62674-000</t>
  </si>
  <si>
    <t>PPW-8001B0DC</t>
  </si>
  <si>
    <t>stephanie.mckenzie@copart.com</t>
  </si>
  <si>
    <t>McKenzie</t>
  </si>
  <si>
    <t>COPART, INC.</t>
  </si>
  <si>
    <t>PPW-8003853E</t>
  </si>
  <si>
    <t>wmmidwayfill</t>
  </si>
  <si>
    <t>landfill</t>
  </si>
  <si>
    <t>midway</t>
  </si>
  <si>
    <t>wm@psip.com</t>
  </si>
  <si>
    <t>94222::WASTE MGMT - MIDWAY LANDFILL</t>
  </si>
  <si>
    <t>PPW-80038880</t>
  </si>
  <si>
    <t>wmvalenciafill</t>
  </si>
  <si>
    <t>Landfill</t>
  </si>
  <si>
    <t>+1 5058921200</t>
  </si>
  <si>
    <t>PPW-8003887C</t>
  </si>
  <si>
    <t>wmdrtrans</t>
  </si>
  <si>
    <t>D&amp;R transfer</t>
  </si>
  <si>
    <t>+1 3037974648</t>
  </si>
  <si>
    <t>6091 BRIGHTON BLVD</t>
  </si>
  <si>
    <t>80022-3631</t>
  </si>
  <si>
    <t>25407d::WASTE MANAGEMENT-DADS</t>
  </si>
  <si>
    <t>PPW-8003887B</t>
  </si>
  <si>
    <t>wmriofill</t>
  </si>
  <si>
    <t>PPW-8003885E</t>
  </si>
  <si>
    <t>wmsanjuanfill</t>
  </si>
  <si>
    <t>SanJuan</t>
  </si>
  <si>
    <t>PPW-80038851</t>
  </si>
  <si>
    <t>wmdads</t>
  </si>
  <si>
    <t>dads</t>
  </si>
  <si>
    <t>PPW-8003884C</t>
  </si>
  <si>
    <t>wmftcollins</t>
  </si>
  <si>
    <t>collins</t>
  </si>
  <si>
    <t>fort</t>
  </si>
  <si>
    <t>+1 9706742501</t>
  </si>
  <si>
    <t>40950 COUNTY ROAD 25</t>
  </si>
  <si>
    <t>Ault</t>
  </si>
  <si>
    <t>80610-9748</t>
  </si>
  <si>
    <t>94185::WASTE MANAGEMENT</t>
  </si>
  <si>
    <t>PPW-800388AB</t>
  </si>
  <si>
    <t>turkeyraces@yahoo.com</t>
  </si>
  <si>
    <t>VF CONSTRUCTION</t>
  </si>
  <si>
    <t>Box 8201 Hc 32</t>
  </si>
  <si>
    <t>87901-9765</t>
  </si>
  <si>
    <t>93471::VF CONSTRUCTION</t>
  </si>
  <si>
    <t>PPW-800386EB</t>
  </si>
  <si>
    <t>wmestespark</t>
  </si>
  <si>
    <t>Estes</t>
  </si>
  <si>
    <t>+1 9705865740</t>
  </si>
  <si>
    <t>680 Elm Road</t>
  </si>
  <si>
    <t>Estes Park</t>
  </si>
  <si>
    <t>94192::WASTE MGMT OF ESTES PARK</t>
  </si>
  <si>
    <t>PPW-80038898</t>
  </si>
  <si>
    <t>wmsteamboat</t>
  </si>
  <si>
    <t>springs</t>
  </si>
  <si>
    <t>steamboat</t>
  </si>
  <si>
    <t>+1 9704682475</t>
  </si>
  <si>
    <t>2701 DOWNHILL DR</t>
  </si>
  <si>
    <t>80487-5051</t>
  </si>
  <si>
    <t>94180::WASTE MGMT OF COLORADO</t>
  </si>
  <si>
    <t>PPW-800388A5</t>
  </si>
  <si>
    <t>wmspringsfill</t>
  </si>
  <si>
    <t>Springs</t>
  </si>
  <si>
    <t>+1 7196832600</t>
  </si>
  <si>
    <t>18494::WASTE MGMT - COLO SPGS LNDFL</t>
  </si>
  <si>
    <t>PPW-8003887A</t>
  </si>
  <si>
    <t>wmsouthtrans</t>
  </si>
  <si>
    <t>SouthMetro</t>
  </si>
  <si>
    <t>2400 W UNION AVE</t>
  </si>
  <si>
    <t>80110-5354</t>
  </si>
  <si>
    <t>25407c::WASTE MANAGEMENT-DADS</t>
  </si>
  <si>
    <t>PPW-80038859</t>
  </si>
  <si>
    <t>wmenergyservices</t>
  </si>
  <si>
    <t>services</t>
  </si>
  <si>
    <t>energy</t>
  </si>
  <si>
    <t>+1 3037324316</t>
  </si>
  <si>
    <t>11655 Weld County Rd 59, Bldg B</t>
  </si>
  <si>
    <t>94282::WASTE MANAGEMENT ENERGY SVC</t>
  </si>
  <si>
    <t>PPW-800388A9</t>
  </si>
  <si>
    <t>wmjunction</t>
  </si>
  <si>
    <t>junction</t>
  </si>
  <si>
    <t>grand</t>
  </si>
  <si>
    <t>+1 9702491699</t>
  </si>
  <si>
    <t>1227 WINTERS AVE</t>
  </si>
  <si>
    <t>81501-3858</t>
  </si>
  <si>
    <t>94183::WASTE MANAGEMENT</t>
  </si>
  <si>
    <t>PPW-800388A7</t>
  </si>
  <si>
    <t>wmcrestedbutte</t>
  </si>
  <si>
    <t>butte</t>
  </si>
  <si>
    <t>crested</t>
  </si>
  <si>
    <t>467 RIVERLAND DR</t>
  </si>
  <si>
    <t>81224-9644</t>
  </si>
  <si>
    <t>PPW-8003889E</t>
  </si>
  <si>
    <t>wmspringstrans</t>
  </si>
  <si>
    <t>transfer station</t>
  </si>
  <si>
    <t>+1 7196328877</t>
  </si>
  <si>
    <t>94181::WASTE MGMT OF COLORADO SPRGS</t>
  </si>
  <si>
    <t>PPW-8003888E</t>
  </si>
  <si>
    <t>wmweldfill</t>
  </si>
  <si>
    <t>PPW-8003884E</t>
  </si>
  <si>
    <t>wmaspen</t>
  </si>
  <si>
    <t>carbondale</t>
  </si>
  <si>
    <t>aspen</t>
  </si>
  <si>
    <t>+1 9703846223</t>
  </si>
  <si>
    <t>0062 County Road 113 Bldg L</t>
  </si>
  <si>
    <t>81623-9183</t>
  </si>
  <si>
    <t>94189::WASTE MGMT - CARBONDALE</t>
  </si>
  <si>
    <t>PPW-8003889B</t>
  </si>
  <si>
    <t>wmgrandcounty</t>
  </si>
  <si>
    <t>+1 3034866091</t>
  </si>
  <si>
    <t>321 East Byers Avenue</t>
  </si>
  <si>
    <t>Hot Sulphur Springs</t>
  </si>
  <si>
    <t>94250::WASTE MANAGEMENT OF THE ROCK</t>
  </si>
  <si>
    <t>PPW-800388A8</t>
  </si>
  <si>
    <t>mariosimoes2019</t>
  </si>
  <si>
    <t>Simões</t>
  </si>
  <si>
    <t>mario.simoes@phxslag.com</t>
  </si>
  <si>
    <t>PPW-8001B0D0</t>
  </si>
  <si>
    <t>wmbuffalofill</t>
  </si>
  <si>
    <t>Ridge</t>
  </si>
  <si>
    <t>Buffalo</t>
  </si>
  <si>
    <t>+1 7208762650</t>
  </si>
  <si>
    <t>11655 COUNTY ROAD 59, BLDG A</t>
  </si>
  <si>
    <t>80643-9647</t>
  </si>
  <si>
    <t>25407a::WASTE MGMT - BUFFALO RDG LND</t>
  </si>
  <si>
    <t>PPW-80038856</t>
  </si>
  <si>
    <t>richlandcreek</t>
  </si>
  <si>
    <t>+1 4044841313</t>
  </si>
  <si>
    <t>404-484-1313</t>
  </si>
  <si>
    <t>hgreen2@republicservices.com</t>
  </si>
  <si>
    <t>5691 S Richland Creek Road</t>
  </si>
  <si>
    <t>Buford</t>
  </si>
  <si>
    <t>PPI-0003A60D</t>
  </si>
  <si>
    <t>wmcsifill</t>
  </si>
  <si>
    <t>CSI</t>
  </si>
  <si>
    <t>41800 E 88TH AVE</t>
  </si>
  <si>
    <t>80102-9674</t>
  </si>
  <si>
    <t>19586::WASTE MANAGEMENT</t>
  </si>
  <si>
    <t>PPW-80038881</t>
  </si>
  <si>
    <t>gcellc@outlook.com</t>
  </si>
  <si>
    <t>gillon</t>
  </si>
  <si>
    <t>GILLON CONTRACTING &amp; EXCAVATION LLC</t>
  </si>
  <si>
    <t>9445 WESTLAND DR.</t>
  </si>
  <si>
    <t>Knoxville</t>
  </si>
  <si>
    <t>PPW-00023FAA</t>
  </si>
  <si>
    <t>harscocuz@gmail.com</t>
  </si>
  <si>
    <t>Bayers</t>
  </si>
  <si>
    <t>+1 563 554 3763</t>
  </si>
  <si>
    <t>Harscocuz@gmail.com</t>
  </si>
  <si>
    <t>PPW-80038C5E</t>
  </si>
  <si>
    <t>randy.henry@doppelmayrusa.com</t>
  </si>
  <si>
    <t>DOPPELMAYR USA INC</t>
  </si>
  <si>
    <t>26822::DOPPELMAYR USA INC</t>
  </si>
  <si>
    <t>PPW-80038C4C</t>
  </si>
  <si>
    <t>johnny.mccracken@horsepowerss.com</t>
  </si>
  <si>
    <t>+1 7046091629</t>
  </si>
  <si>
    <t>Johnny.McCracken@horsepowerss.com</t>
  </si>
  <si>
    <t>2130 N Tryon St</t>
  </si>
  <si>
    <t>PPW-0002F624</t>
  </si>
  <si>
    <t>chriskisling@metropaversinc.com</t>
  </si>
  <si>
    <t>Kisling</t>
  </si>
  <si>
    <t>Metro Pavers Incorporated Plant Site</t>
  </si>
  <si>
    <t>59658::METRO PAVERS INCORPORATED</t>
  </si>
  <si>
    <t>PPW-80038CFC</t>
  </si>
  <si>
    <t>mbrown34@wm.com</t>
  </si>
  <si>
    <t>Mindy</t>
  </si>
  <si>
    <t>+1 9513659261</t>
  </si>
  <si>
    <t>WASTE MANAGEMENT INC. - NACD UCID</t>
  </si>
  <si>
    <t>1132 Carpenter St NE</t>
  </si>
  <si>
    <t>94057::WASTE MANAGEMENT LANDFILL,94066::WASTE MANAGEMENT OF NM</t>
  </si>
  <si>
    <t>PPW-8001B77A</t>
  </si>
  <si>
    <t>Peakshop</t>
  </si>
  <si>
    <t xml:space="preserve">Ted </t>
  </si>
  <si>
    <t>+1 7205959254</t>
  </si>
  <si>
    <t>ted.miller@peakreadymix.com</t>
  </si>
  <si>
    <t>PPW-80038CB9</t>
  </si>
  <si>
    <t>a0bajdl</t>
  </si>
  <si>
    <t>LINDSAY</t>
  </si>
  <si>
    <t>lindsayj2@rushenterprises.com</t>
  </si>
  <si>
    <t>PSP-00042E80</t>
  </si>
  <si>
    <t>thanep</t>
  </si>
  <si>
    <t>Pringle</t>
  </si>
  <si>
    <t>Thane</t>
  </si>
  <si>
    <t>+1 4192967276</t>
  </si>
  <si>
    <t>TPringle@republicservices.com</t>
  </si>
  <si>
    <t>5131 Drinkle Road</t>
  </si>
  <si>
    <t>Amanda</t>
  </si>
  <si>
    <t>PPW-80038C90</t>
  </si>
  <si>
    <t>mlmueller</t>
  </si>
  <si>
    <t>Mueller</t>
  </si>
  <si>
    <t>mmueller@republicservices.com</t>
  </si>
  <si>
    <t>PPW-80005D76</t>
  </si>
  <si>
    <t>kathyhayes2</t>
  </si>
  <si>
    <t>Kathryn</t>
  </si>
  <si>
    <t>Khayes2@wm.com</t>
  </si>
  <si>
    <t>1047 Highway Church Road</t>
  </si>
  <si>
    <t>Elgin SC 29045</t>
  </si>
  <si>
    <t>PPW-80038CBF</t>
  </si>
  <si>
    <t>renegadeparts</t>
  </si>
  <si>
    <t>+1 5752027801</t>
  </si>
  <si>
    <t>tmendoza.renegade@outlook.com</t>
  </si>
  <si>
    <t>PPW-80038E15</t>
  </si>
  <si>
    <t>StoneCorner20215</t>
  </si>
  <si>
    <t>Kircher</t>
  </si>
  <si>
    <t>+1 9705227993</t>
  </si>
  <si>
    <t>robk@cornerstone-excavating.com</t>
  </si>
  <si>
    <t>CORNERSTONE CONST &amp; EXC</t>
  </si>
  <si>
    <t>20215 Elmwood Street</t>
  </si>
  <si>
    <t>20046::CORNERSTONE CONST &amp; EXCAVATI NG LLC</t>
  </si>
  <si>
    <t>PPW-80038E93</t>
  </si>
  <si>
    <t>toolbox70</t>
  </si>
  <si>
    <t>seagraves</t>
  </si>
  <si>
    <t>martin</t>
  </si>
  <si>
    <t>mseagraves@republicservices.com</t>
  </si>
  <si>
    <t>PPW-80005D73</t>
  </si>
  <si>
    <t>mcasas05</t>
  </si>
  <si>
    <t>Casas</t>
  </si>
  <si>
    <t xml:space="preserve">Maria </t>
  </si>
  <si>
    <t>+1 7753437367</t>
  </si>
  <si>
    <t>mcasas@wm.com</t>
  </si>
  <si>
    <t>PPW-80039170</t>
  </si>
  <si>
    <t>marty.hopson@carmeuse.com</t>
  </si>
  <si>
    <t>Hopson</t>
  </si>
  <si>
    <t>+1 2704974191</t>
  </si>
  <si>
    <t>4800 Ceder Flat Rd.</t>
  </si>
  <si>
    <t>Battletown</t>
  </si>
  <si>
    <t>PPW-80037C1C</t>
  </si>
  <si>
    <t>walterglez19@gmail.com</t>
  </si>
  <si>
    <t>+1 5753615936</t>
  </si>
  <si>
    <t>Walterglez19@gmail.com</t>
  </si>
  <si>
    <t>402 energy ave</t>
  </si>
  <si>
    <t>PPW-800391B6</t>
  </si>
  <si>
    <t>al_stripping4</t>
  </si>
  <si>
    <t>AL SVC Stripping 4</t>
  </si>
  <si>
    <t>+1 504-415-3298</t>
  </si>
  <si>
    <t>Davist@vmcmail.com</t>
  </si>
  <si>
    <t>PPW-80039020</t>
  </si>
  <si>
    <t>heather@twisted-g-enterprises.com</t>
  </si>
  <si>
    <t>Avioli</t>
  </si>
  <si>
    <t>Twisted G Enterprises</t>
  </si>
  <si>
    <t>PPW-8003930E</t>
  </si>
  <si>
    <t>vineet.dutta@libertyfrac.com</t>
  </si>
  <si>
    <t>Dutta</t>
  </si>
  <si>
    <t>Vineet</t>
  </si>
  <si>
    <t>+1 346-368-3448</t>
  </si>
  <si>
    <t>Vineet.Dutta@libertyfrac.com</t>
  </si>
  <si>
    <t>PPW-800393E7</t>
  </si>
  <si>
    <t>oakridge2175</t>
  </si>
  <si>
    <t xml:space="preserve">Nicole </t>
  </si>
  <si>
    <t xml:space="preserve">Deneen </t>
  </si>
  <si>
    <t>+1 8436384027</t>
  </si>
  <si>
    <t>ncarter@wm.com</t>
  </si>
  <si>
    <t>2175 Hwy 78</t>
  </si>
  <si>
    <t>Dorchester</t>
  </si>
  <si>
    <t>PPW-800392F6</t>
  </si>
  <si>
    <t>borradin50</t>
  </si>
  <si>
    <t>robles</t>
  </si>
  <si>
    <t>israel</t>
  </si>
  <si>
    <t>borradin50@gmail.com</t>
  </si>
  <si>
    <t>Robles concrete</t>
  </si>
  <si>
    <t>708 S DALLAS ST</t>
  </si>
  <si>
    <t>PPW-80039421</t>
  </si>
  <si>
    <t>patr.bne</t>
  </si>
  <si>
    <t>Davila</t>
  </si>
  <si>
    <t>+1 5754886525</t>
  </si>
  <si>
    <t>patr.bne@gmail.com</t>
  </si>
  <si>
    <t>Neudorf Enterprises LLC</t>
  </si>
  <si>
    <t>7385 US HWY 54/70</t>
  </si>
  <si>
    <t>64109::NEUDORF ENTERPRISES LLC</t>
  </si>
  <si>
    <t>PPW-0002AC38</t>
  </si>
  <si>
    <t>anadarko01</t>
  </si>
  <si>
    <t>+1 3076802439</t>
  </si>
  <si>
    <t>00000</t>
  </si>
  <si>
    <t>PPI-00023BEB</t>
  </si>
  <si>
    <t>wmlarimermrf</t>
  </si>
  <si>
    <t>County MRF</t>
  </si>
  <si>
    <t>Larimer</t>
  </si>
  <si>
    <t>5887 S Taft Hill Rd</t>
  </si>
  <si>
    <t>PPW-8003957F</t>
  </si>
  <si>
    <t>magiguere@aim-global.com</t>
  </si>
  <si>
    <t>Giguere</t>
  </si>
  <si>
    <t>Marc</t>
  </si>
  <si>
    <t>+1 4383344682</t>
  </si>
  <si>
    <t>henri-bourassa</t>
  </si>
  <si>
    <t>Montréal-Estontreal</t>
  </si>
  <si>
    <t>QC</t>
  </si>
  <si>
    <t>h1e2s4</t>
  </si>
  <si>
    <t>PPW-80039385</t>
  </si>
  <si>
    <t>5249_112</t>
  </si>
  <si>
    <t>Encino</t>
  </si>
  <si>
    <t>Torrance</t>
  </si>
  <si>
    <t>sisneroze@vmcmail.com</t>
  </si>
  <si>
    <t>PPW-000109BA</t>
  </si>
  <si>
    <t>kcurnutte1</t>
  </si>
  <si>
    <t>Curnutte</t>
  </si>
  <si>
    <t>+1 4809296713</t>
  </si>
  <si>
    <t>kcurnutte@fnfinc.com</t>
  </si>
  <si>
    <t>115 S 48TH ST</t>
  </si>
  <si>
    <t>PPW-80018C14</t>
  </si>
  <si>
    <t>claurent@harsco.com</t>
  </si>
  <si>
    <t>Laurent</t>
  </si>
  <si>
    <t>Christophe</t>
  </si>
  <si>
    <t>+32 499926242</t>
  </si>
  <si>
    <t>PPW-80039895</t>
  </si>
  <si>
    <t>deven.becker1388@gmail.com</t>
  </si>
  <si>
    <t>Deven</t>
  </si>
  <si>
    <t>+1 9706921500</t>
  </si>
  <si>
    <t>1800 North Taft Hill</t>
  </si>
  <si>
    <t>PPW-80039867</t>
  </si>
  <si>
    <t>wasteparts20</t>
  </si>
  <si>
    <t xml:space="preserve">CWMI </t>
  </si>
  <si>
    <t>Kettlemen Hills</t>
  </si>
  <si>
    <t xml:space="preserve">Kettleman City </t>
  </si>
  <si>
    <t>Ca</t>
  </si>
  <si>
    <t>93239-0000</t>
  </si>
  <si>
    <t>PPW-00035AE8</t>
  </si>
  <si>
    <t>luis.viramontes@kodiakgas.com</t>
  </si>
  <si>
    <t>Viramontes</t>
  </si>
  <si>
    <t>50642a::KODIAK GAS SERVICES LLC - CO LORADO</t>
  </si>
  <si>
    <t>PPW-800399B4</t>
  </si>
  <si>
    <t>michael.smith@apac.com</t>
  </si>
  <si>
    <t>+1 601-419-1928</t>
  </si>
  <si>
    <t>PPW-80039AB8</t>
  </si>
  <si>
    <t>rdechamps@harsco.com</t>
  </si>
  <si>
    <t>Dechamps</t>
  </si>
  <si>
    <t>Renaud</t>
  </si>
  <si>
    <t>+32 493275791</t>
  </si>
  <si>
    <t>PPW-80039A4F</t>
  </si>
  <si>
    <t>roger@bnv.com.br</t>
  </si>
  <si>
    <t>Boing</t>
  </si>
  <si>
    <t>Roger Boing</t>
  </si>
  <si>
    <t>2001 Lincoln St. #2322</t>
  </si>
  <si>
    <t>PPW-80039B88</t>
  </si>
  <si>
    <t>ryanv@lanl.gov</t>
  </si>
  <si>
    <t>valdez</t>
  </si>
  <si>
    <t>ryan</t>
  </si>
  <si>
    <t>+1 5053091016</t>
  </si>
  <si>
    <t>LANL</t>
  </si>
  <si>
    <t>US DOE in care of LANL Bikini Atoll Road</t>
  </si>
  <si>
    <t>55821::LOS ALAMOS NAT'L LAB</t>
  </si>
  <si>
    <t>PPW-80039B95</t>
  </si>
  <si>
    <t>mario_m@lanl.gov</t>
  </si>
  <si>
    <t>+1 5054129962</t>
  </si>
  <si>
    <t>381 Eniwetok</t>
  </si>
  <si>
    <t>PPW-80039B83</t>
  </si>
  <si>
    <t>92qymj</t>
  </si>
  <si>
    <t>jones</t>
  </si>
  <si>
    <t>+1 470 617 0306</t>
  </si>
  <si>
    <t>PSP-0003FA0E</t>
  </si>
  <si>
    <t>craigcdot</t>
  </si>
  <si>
    <t>+1 9706186032</t>
  </si>
  <si>
    <t>robert.e.daniels@state.co.us</t>
  </si>
  <si>
    <t>260 ranney street</t>
  </si>
  <si>
    <t>18153::COLORADO DEPT OF TRANSPORT</t>
  </si>
  <si>
    <t>PPI-0008B8C0</t>
  </si>
  <si>
    <t>ak48dfm</t>
  </si>
  <si>
    <t>dave.martinez@mhc.com</t>
  </si>
  <si>
    <t>PPW-80039DC6</t>
  </si>
  <si>
    <t>c.moore@ssss.com</t>
  </si>
  <si>
    <t>MOORE-MARTINEZ</t>
  </si>
  <si>
    <t>CHRISTINA</t>
  </si>
  <si>
    <t>+1 5058813511</t>
  </si>
  <si>
    <t>C.MOORE@SSSS.COM</t>
  </si>
  <si>
    <t>6565 HANOVER ROAD NW</t>
  </si>
  <si>
    <t>81388::STEWART &amp; STEVENSON POWER</t>
  </si>
  <si>
    <t>PPW-80039D64</t>
  </si>
  <si>
    <t>davygoddard@gmail.com</t>
  </si>
  <si>
    <t>Goddard</t>
  </si>
  <si>
    <t>Dependable Diesel Repair LLC</t>
  </si>
  <si>
    <t>607 4TH AVE</t>
  </si>
  <si>
    <t>Wiggins</t>
  </si>
  <si>
    <t>25405::DEPENDABLE DIESEL REPAIR LLC</t>
  </si>
  <si>
    <t>PPW-80039E9A</t>
  </si>
  <si>
    <t>mcrane@lanl.gov</t>
  </si>
  <si>
    <t>Crane</t>
  </si>
  <si>
    <t>+1 5056955913</t>
  </si>
  <si>
    <t>381 Eniwetok Drive</t>
  </si>
  <si>
    <t>PPW-80039D37</t>
  </si>
  <si>
    <t>353721@lanl.gov</t>
  </si>
  <si>
    <t>Twyla</t>
  </si>
  <si>
    <t>+1 5059276021</t>
  </si>
  <si>
    <t>TA 60 Building 1 Eniwitok Dr.</t>
  </si>
  <si>
    <t>PPW-80039D32</t>
  </si>
  <si>
    <t>shannon.farasyn@usacompression.com</t>
  </si>
  <si>
    <t>Farasyn</t>
  </si>
  <si>
    <t>+1 405-546-0153</t>
  </si>
  <si>
    <t>PPW-80039BC0</t>
  </si>
  <si>
    <t>sdurrance@republicservices.com</t>
  </si>
  <si>
    <t>Durrance</t>
  </si>
  <si>
    <t>Sherrie</t>
  </si>
  <si>
    <t>+1 912-715-7641</t>
  </si>
  <si>
    <t>PPW-80039DC5</t>
  </si>
  <si>
    <t>harsco57cat@outlook.com</t>
  </si>
  <si>
    <t>+1 214 288 6769</t>
  </si>
  <si>
    <t>Harsco57cat@outlook.com</t>
  </si>
  <si>
    <t>PPW-8003972C</t>
  </si>
  <si>
    <t>Colynjohnson1</t>
  </si>
  <si>
    <t>Colyn</t>
  </si>
  <si>
    <t>+1 7194600299</t>
  </si>
  <si>
    <t>Colyn.johnson1@gmail.com</t>
  </si>
  <si>
    <t>Pro-Ex Contractors Inc.</t>
  </si>
  <si>
    <t>11120 Rex Rd</t>
  </si>
  <si>
    <t>70287::PRO-EX CONTRACTORS INC</t>
  </si>
  <si>
    <t>PPW-80039DBD</t>
  </si>
  <si>
    <t>kcorphot2</t>
  </si>
  <si>
    <t>Hotplant</t>
  </si>
  <si>
    <t>PPW-80039FD0</t>
  </si>
  <si>
    <t>kcorpsoil</t>
  </si>
  <si>
    <t>Mixing</t>
  </si>
  <si>
    <t>C70Soil</t>
  </si>
  <si>
    <t>PPW-80039FF4</t>
  </si>
  <si>
    <t>kcorpops2</t>
  </si>
  <si>
    <t>Operations 2020</t>
  </si>
  <si>
    <t>PPW-80039FD3</t>
  </si>
  <si>
    <t>dheywood</t>
  </si>
  <si>
    <t>Heywood</t>
  </si>
  <si>
    <t>+1 6049995674</t>
  </si>
  <si>
    <t>dheywood@pembina.com</t>
  </si>
  <si>
    <t xml:space="preserve">4000 585 8 AVENUE SW </t>
  </si>
  <si>
    <t>Calgary</t>
  </si>
  <si>
    <t>T2P 1G1</t>
  </si>
  <si>
    <t>PPW-0002AC58</t>
  </si>
  <si>
    <t>dustan.hale@peabodygeneral.com</t>
  </si>
  <si>
    <t>+1 512-820-7904</t>
  </si>
  <si>
    <t>PPW-80037BAF</t>
  </si>
  <si>
    <t>lmertick</t>
  </si>
  <si>
    <t>Mertick</t>
  </si>
  <si>
    <t>lmertick@wm.com</t>
  </si>
  <si>
    <t>PPT-1066738F</t>
  </si>
  <si>
    <t>CCarrascoPU72</t>
  </si>
  <si>
    <t>+1 5753866021</t>
  </si>
  <si>
    <t>renegadepu72@icloud.com</t>
  </si>
  <si>
    <t>PPW-80039F81</t>
  </si>
  <si>
    <t>lindamadziva</t>
  </si>
  <si>
    <t>MADZIVA</t>
  </si>
  <si>
    <t>LINDA</t>
  </si>
  <si>
    <t>+1 403 836 0125</t>
  </si>
  <si>
    <t>linda.madziva@kiewit.com</t>
  </si>
  <si>
    <t>10333 Southport Rd SW</t>
  </si>
  <si>
    <t>T2W 3X4</t>
  </si>
  <si>
    <t>PPW-8003A26C</t>
  </si>
  <si>
    <t>f.rivera@vertexcontractors.net</t>
  </si>
  <si>
    <t>+1 915 269 8860</t>
  </si>
  <si>
    <t>VERTEX CONTRACTORS, LLC.</t>
  </si>
  <si>
    <t>8800 Yermoland</t>
  </si>
  <si>
    <t>93167::VERTEX CONTRACTORS LLC</t>
  </si>
  <si>
    <t>PPW-8003A657</t>
  </si>
  <si>
    <t>jayson.shaw@westernmidstream.com</t>
  </si>
  <si>
    <t>Shaw</t>
  </si>
  <si>
    <t>+1 4322140186</t>
  </si>
  <si>
    <t>Jayson.shaw@westernmidstream.com</t>
  </si>
  <si>
    <t>830 Se Ave</t>
  </si>
  <si>
    <t>PPW-8003A62B</t>
  </si>
  <si>
    <t>eric.wood@zacharycorp.com</t>
  </si>
  <si>
    <t>+1 2107903013</t>
  </si>
  <si>
    <t>eric.wood@zachrycorp.com</t>
  </si>
  <si>
    <t>12114 Bulverde Road</t>
  </si>
  <si>
    <t>San Antonio</t>
  </si>
  <si>
    <t>PPW-80039E2F</t>
  </si>
  <si>
    <t>jbaune@facilitiescontracting.com</t>
  </si>
  <si>
    <t xml:space="preserve">Baune </t>
  </si>
  <si>
    <t>+1 7202536395</t>
  </si>
  <si>
    <t>PPW-8003A6A0</t>
  </si>
  <si>
    <t>ws@tandasis.com</t>
  </si>
  <si>
    <t>Tandasis LLC</t>
  </si>
  <si>
    <t>1116 Woodiris Dr</t>
  </si>
  <si>
    <t>Joliet</t>
  </si>
  <si>
    <t>PPW-8003A747</t>
  </si>
  <si>
    <t>jaxmckesson@facilitiescontracting.com</t>
  </si>
  <si>
    <t>Mckesson</t>
  </si>
  <si>
    <t>Jaxyn</t>
  </si>
  <si>
    <t>+1 720-300-1747</t>
  </si>
  <si>
    <t>Facilities Contracting</t>
  </si>
  <si>
    <t>PPW-8003A623</t>
  </si>
  <si>
    <t>ddwyer@flatironcorp.com</t>
  </si>
  <si>
    <t>34116::FLATIRON CONSTRUCTION CORP</t>
  </si>
  <si>
    <t>PPW-8003A6C6</t>
  </si>
  <si>
    <t>brandonmitch1@gmail.com</t>
  </si>
  <si>
    <t>+1 5753613832</t>
  </si>
  <si>
    <t>Brandonmitch1@gmail.com</t>
  </si>
  <si>
    <t>PPW-8003A757</t>
  </si>
  <si>
    <t>wasteparts6</t>
  </si>
  <si>
    <t xml:space="preserve">Compost Facility </t>
  </si>
  <si>
    <t>South Valley</t>
  </si>
  <si>
    <t>24487 Road 140</t>
  </si>
  <si>
    <t>Tulare</t>
  </si>
  <si>
    <t>93274-9160</t>
  </si>
  <si>
    <t>PPW-00034F70</t>
  </si>
  <si>
    <t>DIAFLEET</t>
  </si>
  <si>
    <t>Airport Fleet</t>
  </si>
  <si>
    <t xml:space="preserve">Denver International </t>
  </si>
  <si>
    <t>+1 3033422891</t>
  </si>
  <si>
    <t>matthew.mckibbin@flydenver.com</t>
  </si>
  <si>
    <t>CITY OF DENVER</t>
  </si>
  <si>
    <t>Acess to SIS</t>
  </si>
  <si>
    <t>I dont Know</t>
  </si>
  <si>
    <t>PPI-00032005</t>
  </si>
  <si>
    <t>snowmass</t>
  </si>
  <si>
    <t>Hahn</t>
  </si>
  <si>
    <t>+1 9709230537</t>
  </si>
  <si>
    <t>chahn@aspensnowmass.com</t>
  </si>
  <si>
    <t>ASPEN SKIING COMPANY LLC</t>
  </si>
  <si>
    <t>po box 1248</t>
  </si>
  <si>
    <t xml:space="preserve">co </t>
  </si>
  <si>
    <t>03597::ASPEN SKIING COMPANY LLC</t>
  </si>
  <si>
    <t>PPW-8003A65B</t>
  </si>
  <si>
    <t>johnny.walker@skanska.com</t>
  </si>
  <si>
    <t>+1 9519903471</t>
  </si>
  <si>
    <t>PPW-8003AA9A</t>
  </si>
  <si>
    <t>m109a1234</t>
  </si>
  <si>
    <t>Hopkins</t>
  </si>
  <si>
    <t>+1 2515338707</t>
  </si>
  <si>
    <t>william.hopkins@poenix-services.com</t>
  </si>
  <si>
    <t>5700 Valley RD</t>
  </si>
  <si>
    <t>PPW-8003A805</t>
  </si>
  <si>
    <t>rcrabb78@gmail.com</t>
  </si>
  <si>
    <t>Las Cruces Community Farms/Wholesome Valley Farms</t>
  </si>
  <si>
    <t>PO Box 938</t>
  </si>
  <si>
    <t>Mesilla Park</t>
  </si>
  <si>
    <t>55294::DELL VALLEY GROWERS LLP</t>
  </si>
  <si>
    <t>PPW-8003AE8B</t>
  </si>
  <si>
    <t>g_hager</t>
  </si>
  <si>
    <t>Hager</t>
  </si>
  <si>
    <t>+1 4043915671</t>
  </si>
  <si>
    <t>ghager@wm.com</t>
  </si>
  <si>
    <t>11465 Maxwell Rd.</t>
  </si>
  <si>
    <t>Alpharetta</t>
  </si>
  <si>
    <t>Ga</t>
  </si>
  <si>
    <t>PPW-8003AB51</t>
  </si>
  <si>
    <t>joe@allrs.co</t>
  </si>
  <si>
    <t>Hernadez</t>
  </si>
  <si>
    <t>joe</t>
  </si>
  <si>
    <t>720 412 2015</t>
  </si>
  <si>
    <t>ALL RESTORATION SOLUTIONS INC</t>
  </si>
  <si>
    <t>3929 Lipan St</t>
  </si>
  <si>
    <t>PPW-8003AECC</t>
  </si>
  <si>
    <t>timberx</t>
  </si>
  <si>
    <t>Copenhaver</t>
  </si>
  <si>
    <t>office@timberlineexcavation.com</t>
  </si>
  <si>
    <t>PPW-00008866</t>
  </si>
  <si>
    <t>scottsolidwaste</t>
  </si>
  <si>
    <t>+1 423 569 5702</t>
  </si>
  <si>
    <t>Timothy.watson@wasteconnections.com</t>
  </si>
  <si>
    <t>300 Roberta ln</t>
  </si>
  <si>
    <t>Oneida</t>
  </si>
  <si>
    <t>PPW-8003AD92</t>
  </si>
  <si>
    <t>ijv1995@gmail.com</t>
  </si>
  <si>
    <t>+1 7202886330</t>
  </si>
  <si>
    <t>80 E 62nd Ave</t>
  </si>
  <si>
    <t>80216-1102</t>
  </si>
  <si>
    <t>PPW-8003AFE4</t>
  </si>
  <si>
    <t>dcronin</t>
  </si>
  <si>
    <t>Cronin</t>
  </si>
  <si>
    <t>+1 303-791-3600</t>
  </si>
  <si>
    <t>dcronin@garney.com</t>
  </si>
  <si>
    <t>Garney Companies Inc</t>
  </si>
  <si>
    <t>36394::GARNEY COMPANIES INC</t>
  </si>
  <si>
    <t>PPW-8003B060</t>
  </si>
  <si>
    <t>hmanning</t>
  </si>
  <si>
    <t>Manning</t>
  </si>
  <si>
    <t>hmanning@garney.com</t>
  </si>
  <si>
    <t>PPW-8003AD6F</t>
  </si>
  <si>
    <t>deannaanderson</t>
  </si>
  <si>
    <t>Deanna</t>
  </si>
  <si>
    <t>+1 9023049601</t>
  </si>
  <si>
    <t>deannaanderson@savageservices.com</t>
  </si>
  <si>
    <t>1139 Grand Lake Road</t>
  </si>
  <si>
    <t>Sydney</t>
  </si>
  <si>
    <t>NS</t>
  </si>
  <si>
    <t>B1M 1A2</t>
  </si>
  <si>
    <t>78033::SAVAGE IND SVCS-FT MORGAN</t>
  </si>
  <si>
    <t>PPW-80039FA6</t>
  </si>
  <si>
    <t>swarhurst@ucict.com</t>
  </si>
  <si>
    <t>Warhurst</t>
  </si>
  <si>
    <t>Sheila</t>
  </si>
  <si>
    <t>+1 3162397750</t>
  </si>
  <si>
    <t>1930 S Hoover Suite 100</t>
  </si>
  <si>
    <t>PPW-8003AFF6</t>
  </si>
  <si>
    <t>athunder</t>
  </si>
  <si>
    <t>Thunder</t>
  </si>
  <si>
    <t>athunder@nadinc.com</t>
  </si>
  <si>
    <t>Nevada</t>
  </si>
  <si>
    <t>PPW-8003B046</t>
  </si>
  <si>
    <t>ghyde@jhlconstructors.com</t>
  </si>
  <si>
    <t>Hyde</t>
  </si>
  <si>
    <t>JHL Constructors Inc</t>
  </si>
  <si>
    <t>PPW-8003B043</t>
  </si>
  <si>
    <t>Roymayfield3</t>
  </si>
  <si>
    <t>Mayfield III</t>
  </si>
  <si>
    <t>+1 3035916135</t>
  </si>
  <si>
    <t>303-591-6135</t>
  </si>
  <si>
    <t>rmayfield@arscompanies.com</t>
  </si>
  <si>
    <t>5190 Parfet St.</t>
  </si>
  <si>
    <t>PPW-8003B01F</t>
  </si>
  <si>
    <t>wmmontrose</t>
  </si>
  <si>
    <t>hauling</t>
  </si>
  <si>
    <t>montrose</t>
  </si>
  <si>
    <t>67999 LANDFILL ROAD</t>
  </si>
  <si>
    <t>81401-8110</t>
  </si>
  <si>
    <t>PPW-800388A1</t>
  </si>
  <si>
    <t>simonhudgens</t>
  </si>
  <si>
    <t>HUDGENS</t>
  </si>
  <si>
    <t>+1 4322196224</t>
  </si>
  <si>
    <t>shudgens@lighthouseenv.com</t>
  </si>
  <si>
    <t>Lighthouse Environ Srv</t>
  </si>
  <si>
    <t>17901 West I-20</t>
  </si>
  <si>
    <t>53226::LIGHTHOUSE ENVIRONMENTAL SVC S INC</t>
  </si>
  <si>
    <t>PPW-80039C54</t>
  </si>
  <si>
    <t>klink484</t>
  </si>
  <si>
    <t>kyle@taylortoyoumechanics.com</t>
  </si>
  <si>
    <t>Taylor-To-You Mechanics</t>
  </si>
  <si>
    <t>PPW-00036609</t>
  </si>
  <si>
    <t>Sarvidsrepairs</t>
  </si>
  <si>
    <t>Masterson Jr</t>
  </si>
  <si>
    <t>+1 7194291570</t>
  </si>
  <si>
    <t>dmastersonjr@sarvidsrepairs.com</t>
  </si>
  <si>
    <t>Sarvid's Heavy Equipment Repairs LLC</t>
  </si>
  <si>
    <t>828 DEWEY ST</t>
  </si>
  <si>
    <t>81212-4305</t>
  </si>
  <si>
    <t>82686::SARVID'S HEAVY EQUIPMENT REP AIRS LLC</t>
  </si>
  <si>
    <t>PPW-00036601</t>
  </si>
  <si>
    <t>griego_diego@hotmail.com</t>
  </si>
  <si>
    <t>GRIEGO</t>
  </si>
  <si>
    <t>DIEGO</t>
  </si>
  <si>
    <t>DAG Enterprises</t>
  </si>
  <si>
    <t>258A MONTEZUMA RD</t>
  </si>
  <si>
    <t>24544::D A G ENTERPRISES</t>
  </si>
  <si>
    <t>PPW-000367BA</t>
  </si>
  <si>
    <t>ccorley@winslowcrane.com</t>
  </si>
  <si>
    <t>corley</t>
  </si>
  <si>
    <t>CCorley@winslowcrane.com</t>
  </si>
  <si>
    <t>WINSLOW CRANE</t>
  </si>
  <si>
    <t>301 W 60th Pl</t>
  </si>
  <si>
    <t>80216-1011</t>
  </si>
  <si>
    <t>97072::WCSC ACQUISITION COMPANY DBA WINSLOW CRANE SERVICE</t>
  </si>
  <si>
    <t>PPW-0003682B</t>
  </si>
  <si>
    <t>joshua.lyon@usacompression.com</t>
  </si>
  <si>
    <t>Lyon</t>
  </si>
  <si>
    <t>Joshua.Lyon@usacompression.com</t>
  </si>
  <si>
    <t>USA Compression</t>
  </si>
  <si>
    <t>PPW-00036844</t>
  </si>
  <si>
    <t>smr.ruby@gmail.com</t>
  </si>
  <si>
    <t>Ruby</t>
  </si>
  <si>
    <t>STEVE RUBY</t>
  </si>
  <si>
    <t>8890 Sun Country Drive</t>
  </si>
  <si>
    <t>PPW-8003ABB1</t>
  </si>
  <si>
    <t>bbbobfox@gmail.com</t>
  </si>
  <si>
    <t>FOX</t>
  </si>
  <si>
    <t>BOB</t>
  </si>
  <si>
    <t>NORTH ACADAMY LEASING</t>
  </si>
  <si>
    <t>13540 Meadowgrass Drive Suite 200</t>
  </si>
  <si>
    <t>PPW-00036809</t>
  </si>
  <si>
    <t>mayer78</t>
  </si>
  <si>
    <t>+1 563 506 0638</t>
  </si>
  <si>
    <t>cwelch@Harsco.com</t>
  </si>
  <si>
    <t>1100 Harlem</t>
  </si>
  <si>
    <t>P.O. Box 3280</t>
  </si>
  <si>
    <t xml:space="preserve">Pueblo </t>
  </si>
  <si>
    <t>PPI-0007E029</t>
  </si>
  <si>
    <t>DIRECT FLOW LLC</t>
  </si>
  <si>
    <t>PPW-800378F9</t>
  </si>
  <si>
    <t>linkusexcavating</t>
  </si>
  <si>
    <t>Linkus</t>
  </si>
  <si>
    <t>720-255-3550</t>
  </si>
  <si>
    <t>garrettl@linkus-excavating.com</t>
  </si>
  <si>
    <t>Linkus Excavating LLC</t>
  </si>
  <si>
    <t>PPW-00036A7B</t>
  </si>
  <si>
    <t>rdlexcon</t>
  </si>
  <si>
    <t>Nesbit</t>
  </si>
  <si>
    <t>lnesbit@rdlec.org</t>
  </si>
  <si>
    <t>RDL Excavation &amp; Construction, LLC</t>
  </si>
  <si>
    <t>PPT-107600C5</t>
  </si>
  <si>
    <t>lerexcavating</t>
  </si>
  <si>
    <t>Escobedo</t>
  </si>
  <si>
    <t>J Carmen</t>
  </si>
  <si>
    <t>+1720 206 8477</t>
  </si>
  <si>
    <t>lerexcavating10@gmail.com</t>
  </si>
  <si>
    <t>Ler Excavating LLC</t>
  </si>
  <si>
    <t>55055::LER EXCAVATING LLC</t>
  </si>
  <si>
    <t>PPT-10735315</t>
  </si>
  <si>
    <t>wroncali</t>
  </si>
  <si>
    <t>Roncali</t>
  </si>
  <si>
    <t>+1 702 572 1675</t>
  </si>
  <si>
    <t>wroncali@harsco.com</t>
  </si>
  <si>
    <t>1505 River Road</t>
  </si>
  <si>
    <t>Cofield</t>
  </si>
  <si>
    <t>PPW-00036C09</t>
  </si>
  <si>
    <t>smithadam</t>
  </si>
  <si>
    <t>+1 8652197382</t>
  </si>
  <si>
    <t>adams@pandj.com</t>
  </si>
  <si>
    <t>PHILLIPS &amp; JORDAN INC</t>
  </si>
  <si>
    <t>10142 Parkside Dr</t>
  </si>
  <si>
    <t>PPW-00036A8F</t>
  </si>
  <si>
    <t>mcox@arforemanllc.com</t>
  </si>
  <si>
    <t>Mandi</t>
  </si>
  <si>
    <t>+1 5756896473</t>
  </si>
  <si>
    <t>AR FOREMAN CONSTRUCTION LLC</t>
  </si>
  <si>
    <t>00248::AR FOREMAN CONSTRUCTION LLC</t>
  </si>
  <si>
    <t>PPW-00036C11</t>
  </si>
  <si>
    <t>smelton67</t>
  </si>
  <si>
    <t>+1 4326539305</t>
  </si>
  <si>
    <t>sterling.melton@westernmidstream.com</t>
  </si>
  <si>
    <t>PPW-00036CA2</t>
  </si>
  <si>
    <t>eckekev1</t>
  </si>
  <si>
    <t>Eckes</t>
  </si>
  <si>
    <t>+1 9702170270</t>
  </si>
  <si>
    <t>kevin_eckes@kindermorgan.com</t>
  </si>
  <si>
    <t>65657 US HWY 85</t>
  </si>
  <si>
    <t>CARR</t>
  </si>
  <si>
    <t>18367::COLORADO INTERSTATE GAS</t>
  </si>
  <si>
    <t>PPW-00036BF6</t>
  </si>
  <si>
    <t>ellisp@gejohnson.com</t>
  </si>
  <si>
    <t>+1 7194240096</t>
  </si>
  <si>
    <t>25 N. CASCADE AVE., STE. 400</t>
  </si>
  <si>
    <t>PPW-00036E45</t>
  </si>
  <si>
    <t>scottpringle</t>
  </si>
  <si>
    <t>scottpringle@savageservices.com</t>
  </si>
  <si>
    <t>PPW-80039FA7</t>
  </si>
  <si>
    <t>jamesosmus</t>
  </si>
  <si>
    <t>Osmus</t>
  </si>
  <si>
    <t>+1 9202157012</t>
  </si>
  <si>
    <t>josmus@wm.com</t>
  </si>
  <si>
    <t>1420 Earl St.</t>
  </si>
  <si>
    <t>Menasha</t>
  </si>
  <si>
    <t>wi</t>
  </si>
  <si>
    <t>PPW-00036ED6</t>
  </si>
  <si>
    <t>berkelj@gejohnson.com</t>
  </si>
  <si>
    <t>Berkel</t>
  </si>
  <si>
    <t>Jarred</t>
  </si>
  <si>
    <t>+1 7196485229</t>
  </si>
  <si>
    <t>3035 Gil Johnson Pt</t>
  </si>
  <si>
    <t>PPW-00036E6B</t>
  </si>
  <si>
    <t>alejandro1dpt@gmail.com</t>
  </si>
  <si>
    <t>+1 5752185984</t>
  </si>
  <si>
    <t>PO Box 827</t>
  </si>
  <si>
    <t>88211-0827</t>
  </si>
  <si>
    <t>PPW-00036E60</t>
  </si>
  <si>
    <t>jlemley@nadinc.com</t>
  </si>
  <si>
    <t>Lemley</t>
  </si>
  <si>
    <t>+1 713 824 5456</t>
  </si>
  <si>
    <t>PPW-00036E84</t>
  </si>
  <si>
    <t>Jcalzada1</t>
  </si>
  <si>
    <t>calzada</t>
  </si>
  <si>
    <t>+1 5756404587</t>
  </si>
  <si>
    <t>jcalzada.renegade@outlook.com</t>
  </si>
  <si>
    <t>PPW-00036E32</t>
  </si>
  <si>
    <t>fieldm11</t>
  </si>
  <si>
    <t>Weatherington</t>
  </si>
  <si>
    <t>+1 3037107667</t>
  </si>
  <si>
    <t>troy@claystoneconstruction.com</t>
  </si>
  <si>
    <t>PPW-00036ECA</t>
  </si>
  <si>
    <t>fieldm08</t>
  </si>
  <si>
    <t>Jobe</t>
  </si>
  <si>
    <t>+1 6603582666</t>
  </si>
  <si>
    <t>chris@claystoneconstruction.com</t>
  </si>
  <si>
    <t>1 Ft</t>
  </si>
  <si>
    <t>PPW-00036ED7</t>
  </si>
  <si>
    <t>osvaldoguadarrama@icloud.com</t>
  </si>
  <si>
    <t>Guadarrama</t>
  </si>
  <si>
    <t>Osvaldo</t>
  </si>
  <si>
    <t>+1 720-442-1250</t>
  </si>
  <si>
    <t>Guadarrama ltd.</t>
  </si>
  <si>
    <t>PPW-800389BA</t>
  </si>
  <si>
    <t>wmrecycle</t>
  </si>
  <si>
    <t>Colo Springs</t>
  </si>
  <si>
    <t>Recycle America</t>
  </si>
  <si>
    <t>+1 7196330955</t>
  </si>
  <si>
    <t>PPW-000370BA</t>
  </si>
  <si>
    <t>steven.gardner@archrock.com</t>
  </si>
  <si>
    <t>+1 432 221 6908</t>
  </si>
  <si>
    <t>9704 W. I-20</t>
  </si>
  <si>
    <t>PPW-8001414E</t>
  </si>
  <si>
    <t>bpakalapati@harsco.com</t>
  </si>
  <si>
    <t>Raju</t>
  </si>
  <si>
    <t>Bangaru</t>
  </si>
  <si>
    <t>+91 9764797808</t>
  </si>
  <si>
    <t>Bpakalapati@harsco.com</t>
  </si>
  <si>
    <t>PPW-000374AB</t>
  </si>
  <si>
    <t>sammerm</t>
  </si>
  <si>
    <t>Ammermann</t>
  </si>
  <si>
    <t>+1 3392067321</t>
  </si>
  <si>
    <t>sam.ammermann@aggregate-us.com</t>
  </si>
  <si>
    <t>149 ayer rd</t>
  </si>
  <si>
    <t>01460</t>
  </si>
  <si>
    <t>PPW-00036EE7</t>
  </si>
  <si>
    <t>atermaat47@gmail.com</t>
  </si>
  <si>
    <t>TerMaat</t>
  </si>
  <si>
    <t>970-397-5786</t>
  </si>
  <si>
    <t>Austins Repair</t>
  </si>
  <si>
    <t>4305 Buffalo Trail</t>
  </si>
  <si>
    <t>PPW-00037644</t>
  </si>
  <si>
    <t>tylerstop11</t>
  </si>
  <si>
    <t>Stoppelbein</t>
  </si>
  <si>
    <t>+1 3073592039</t>
  </si>
  <si>
    <t>tylerstoppelbein@gmail.com</t>
  </si>
  <si>
    <t xml:space="preserve">302 6th st </t>
  </si>
  <si>
    <t>PPW-0003754E</t>
  </si>
  <si>
    <t>CAT®  Inspect,Manage PCC Invoice Access,My.Cat.com,Parts.Cat.com + Includes SIS Parts Books,SIS2.0 Web - Service Information,SOS Services Web,Vision Link</t>
  </si>
  <si>
    <t>tcleeagg</t>
  </si>
  <si>
    <t>T.C.</t>
  </si>
  <si>
    <t>+1 3039995812</t>
  </si>
  <si>
    <t>T.Lee@Lafargeholcim.com</t>
  </si>
  <si>
    <t>PPW-00037669</t>
  </si>
  <si>
    <t>bzapata@harsco.com</t>
  </si>
  <si>
    <t>ZAPATA</t>
  </si>
  <si>
    <t xml:space="preserve">BLAS </t>
  </si>
  <si>
    <t>+52 8184002000</t>
  </si>
  <si>
    <t>PPW-0003787C</t>
  </si>
  <si>
    <t>hdehoyos@harsco.com</t>
  </si>
  <si>
    <t>de Hoyos</t>
  </si>
  <si>
    <t xml:space="preserve">Helio </t>
  </si>
  <si>
    <t>PPW-00037880</t>
  </si>
  <si>
    <t>ebarrosoferreira@harsco.com</t>
  </si>
  <si>
    <t>Barroso Ferreira</t>
  </si>
  <si>
    <t xml:space="preserve">Eduardo </t>
  </si>
  <si>
    <t>PPW-0003788A</t>
  </si>
  <si>
    <t>ovargas@harsco.com</t>
  </si>
  <si>
    <t>Vargas</t>
  </si>
  <si>
    <t xml:space="preserve">Otilio </t>
  </si>
  <si>
    <t>OVargas@harsco.com</t>
  </si>
  <si>
    <t>PPW-00037892</t>
  </si>
  <si>
    <t>hallcon14</t>
  </si>
  <si>
    <t>tware@hall-contracting.com</t>
  </si>
  <si>
    <t>Hall Contracting LLC</t>
  </si>
  <si>
    <t>40039::HALL CONTRACTING LLC</t>
  </si>
  <si>
    <t>PPW-0003788E</t>
  </si>
  <si>
    <t>mj@chaffhaye.com</t>
  </si>
  <si>
    <t>Alvord</t>
  </si>
  <si>
    <t>(915) 408-6101</t>
  </si>
  <si>
    <t>Danjay Enterprises LLC</t>
  </si>
  <si>
    <t>1400 N Main St</t>
  </si>
  <si>
    <t>79837-9998</t>
  </si>
  <si>
    <t>25273::DANJAY ENTERPRISES LLC</t>
  </si>
  <si>
    <t>PPW-0003781A</t>
  </si>
  <si>
    <t>orrjm00</t>
  </si>
  <si>
    <t>Orr</t>
  </si>
  <si>
    <t>cojasonorr@gmail.com</t>
  </si>
  <si>
    <t>Mine</t>
  </si>
  <si>
    <t>PPW-0003790C</t>
  </si>
  <si>
    <t>martinson1959@gmail.com</t>
  </si>
  <si>
    <t>Martinson</t>
  </si>
  <si>
    <t>+1 970 406 0644</t>
  </si>
  <si>
    <t>TIM MARTINSON</t>
  </si>
  <si>
    <t>1600 Manson Height Rd</t>
  </si>
  <si>
    <t>PPW-000378C2</t>
  </si>
  <si>
    <t>kelly.carter</t>
  </si>
  <si>
    <t>kelly.carter@wasteconnections.com</t>
  </si>
  <si>
    <t>PPW-00036C3C</t>
  </si>
  <si>
    <t>jpoppe@wm.com</t>
  </si>
  <si>
    <t>Poppe</t>
  </si>
  <si>
    <t>Wisconsin</t>
  </si>
  <si>
    <t>PPW-00036CC3</t>
  </si>
  <si>
    <t>noelpavon</t>
  </si>
  <si>
    <t>Pavon</t>
  </si>
  <si>
    <t>+1 7196239443</t>
  </si>
  <si>
    <t>PPW-00037853</t>
  </si>
  <si>
    <t>alpinepower16@gmail.com</t>
  </si>
  <si>
    <t>Gocke</t>
  </si>
  <si>
    <t>Alpine Power Solutions</t>
  </si>
  <si>
    <t>518 S. Lincoln Ave Suite B</t>
  </si>
  <si>
    <t>00548::ALPINE POWER SOLUTIONS</t>
  </si>
  <si>
    <t>PPW-00037A92</t>
  </si>
  <si>
    <t>sales@brlgroup.co</t>
  </si>
  <si>
    <t>Luna</t>
  </si>
  <si>
    <t>+1 303-720-0053</t>
  </si>
  <si>
    <t>BRL Group Inc</t>
  </si>
  <si>
    <t>09149::BRL GROUP INC</t>
  </si>
  <si>
    <t>PPW-8003AFFD</t>
  </si>
  <si>
    <t>dfrank1014</t>
  </si>
  <si>
    <t>+1 9705391014</t>
  </si>
  <si>
    <t>danfrankfordf250@gmail.com</t>
  </si>
  <si>
    <t>18030 CR 15</t>
  </si>
  <si>
    <t>PPW-00037B8E</t>
  </si>
  <si>
    <t>dtbills_sweatt</t>
  </si>
  <si>
    <t>+1 5755131710</t>
  </si>
  <si>
    <t>2401 Pecos Ave</t>
  </si>
  <si>
    <t>PPW-00037BAB</t>
  </si>
  <si>
    <t>CAT®  Inspect,Manage PCC Invoice Access,My.Cat.com,MyWagnerCat.com,Vision Link</t>
  </si>
  <si>
    <t>ak48df</t>
  </si>
  <si>
    <t>Frost</t>
  </si>
  <si>
    <t>Dar</t>
  </si>
  <si>
    <t>dar.frost@mhc.com</t>
  </si>
  <si>
    <t>PSP-00046A92</t>
  </si>
  <si>
    <t>bobless101@yahoo.com</t>
  </si>
  <si>
    <t>PPW-00037E6B</t>
  </si>
  <si>
    <t>biggeka</t>
  </si>
  <si>
    <t>Bigger</t>
  </si>
  <si>
    <t>+1 815-842-4214</t>
  </si>
  <si>
    <t>KBigger@republicservices.com</t>
  </si>
  <si>
    <t>14206 E 2100 NORTH ROAD</t>
  </si>
  <si>
    <t>PONTIAC</t>
  </si>
  <si>
    <t>PPT-10666800</t>
  </si>
  <si>
    <t>PCFLEETPW</t>
  </si>
  <si>
    <t>Schloesser</t>
  </si>
  <si>
    <t>+1 7195836082</t>
  </si>
  <si>
    <t>schloesser@pueblocounty.us</t>
  </si>
  <si>
    <t>Pueblo County</t>
  </si>
  <si>
    <t>33601 United Ave</t>
  </si>
  <si>
    <t>70449::PUEBLO COUNTY</t>
  </si>
  <si>
    <t>PPW-00037DEB</t>
  </si>
  <si>
    <t>jweyenet</t>
  </si>
  <si>
    <t>Weyeneth</t>
  </si>
  <si>
    <t>+1 3098255349</t>
  </si>
  <si>
    <t>john.weyeneth@lafargeholcim.com</t>
  </si>
  <si>
    <t>55 Russell St</t>
  </si>
  <si>
    <t>01960</t>
  </si>
  <si>
    <t>PPW-00036EE6</t>
  </si>
  <si>
    <t>justina@roctx.com</t>
  </si>
  <si>
    <t>Apple</t>
  </si>
  <si>
    <t>+1 8707060439</t>
  </si>
  <si>
    <t>Ranch and Oilfield</t>
  </si>
  <si>
    <t>5022 1/2 National Parks Hwy</t>
  </si>
  <si>
    <t>73075::RANCH &amp; OILFIELD CONSTRUCTIO N</t>
  </si>
  <si>
    <t>PPW-00038006</t>
  </si>
  <si>
    <t>+1 325-864-8905</t>
  </si>
  <si>
    <t>PPW-000380C0</t>
  </si>
  <si>
    <t>scott.baker@libertyfrac.com</t>
  </si>
  <si>
    <t>+1 432-238-8357</t>
  </si>
  <si>
    <t>Scott.Baker@libertyfrac.com</t>
  </si>
  <si>
    <t>PPW-00037E96</t>
  </si>
  <si>
    <t>kuersten_construction</t>
  </si>
  <si>
    <t>Valdez</t>
  </si>
  <si>
    <t>+1 9702704734</t>
  </si>
  <si>
    <t>jacob@kuerstenconstruction.com</t>
  </si>
  <si>
    <t>Kuersten Construction LLC</t>
  </si>
  <si>
    <t>P.O. BOX 1530</t>
  </si>
  <si>
    <t>52520::KUERSTEN CONSTRUCTION LLC</t>
  </si>
  <si>
    <t>PPW-00038089</t>
  </si>
  <si>
    <t>johnwagner2</t>
  </si>
  <si>
    <t>johnwag1977@gmail.com</t>
  </si>
  <si>
    <t>PPW-800375AF</t>
  </si>
  <si>
    <t>dpengelly@wwmach.com</t>
  </si>
  <si>
    <t>Pengelly</t>
  </si>
  <si>
    <t>Darcy</t>
  </si>
  <si>
    <t>+1 5059753075</t>
  </si>
  <si>
    <t>80011-2505</t>
  </si>
  <si>
    <t>PPW-0003858C</t>
  </si>
  <si>
    <t>mayoman6</t>
  </si>
  <si>
    <t>Musser</t>
  </si>
  <si>
    <t>+1 5059910139</t>
  </si>
  <si>
    <t>christopher.musser@isleta.com</t>
  </si>
  <si>
    <t>Isleta Resort &amp; Casino</t>
  </si>
  <si>
    <t>11000 Boardway SE</t>
  </si>
  <si>
    <t>47052::ISLETA RESORT &amp; CASINO</t>
  </si>
  <si>
    <t>PPW-00038457</t>
  </si>
  <si>
    <t>Ameritcat</t>
  </si>
  <si>
    <t>+1 7193302854</t>
  </si>
  <si>
    <t>djackson3@ameritfleet.com</t>
  </si>
  <si>
    <t>AMERIT FLEET SOLUTIONS</t>
  </si>
  <si>
    <t>8335 Vollmer rd</t>
  </si>
  <si>
    <t>00942::AMERIT FLEET SOLUTIONS LLC</t>
  </si>
  <si>
    <t>PPW-0003850B</t>
  </si>
  <si>
    <t>marcus.castillo@ngsgi.com</t>
  </si>
  <si>
    <t>+1 4322622786</t>
  </si>
  <si>
    <t>Marcus.Castillo@ngsgi.com</t>
  </si>
  <si>
    <t>508 W. Wall Street. Ste.550</t>
  </si>
  <si>
    <t>PPW-8000004B</t>
  </si>
  <si>
    <t>b330_cat_sup</t>
  </si>
  <si>
    <t>abc test</t>
  </si>
  <si>
    <t>BCP test edited</t>
  </si>
  <si>
    <t>+91 8987654321</t>
  </si>
  <si>
    <t>y.murulidhar@accenture.com</t>
  </si>
  <si>
    <t>J MILLING INC</t>
  </si>
  <si>
    <t>1140 FORT RECOVERY MINSTER</t>
  </si>
  <si>
    <t>FORT RECOVERY</t>
  </si>
  <si>
    <t>PPS-000006D2</t>
  </si>
  <si>
    <t>rhahn3</t>
  </si>
  <si>
    <t>Richie</t>
  </si>
  <si>
    <t>+1 5743233496</t>
  </si>
  <si>
    <t>rhahn3@wm.com</t>
  </si>
  <si>
    <t>26488 C.R. 26</t>
  </si>
  <si>
    <t>PPW-000386E8</t>
  </si>
  <si>
    <t>bfalls</t>
  </si>
  <si>
    <t>Falls</t>
  </si>
  <si>
    <t>+1 719-391-6772</t>
  </si>
  <si>
    <t>bfalls@edwclevy.net</t>
  </si>
  <si>
    <t>9300 Dix Ave</t>
  </si>
  <si>
    <t>Dearborn</t>
  </si>
  <si>
    <t>PPS-00001CC6</t>
  </si>
  <si>
    <t>loslunas</t>
  </si>
  <si>
    <t>+1 5059913232</t>
  </si>
  <si>
    <t>505-991-3232</t>
  </si>
  <si>
    <t>foremand@loslunasnm.gov</t>
  </si>
  <si>
    <t>Los Lunas Village</t>
  </si>
  <si>
    <t>P.O. Box 1209</t>
  </si>
  <si>
    <t>660 Main St.</t>
  </si>
  <si>
    <t>LOS LUNAS</t>
  </si>
  <si>
    <t>55868::LOS LUNAS VILLAGE</t>
  </si>
  <si>
    <t>PPW-0003883D</t>
  </si>
  <si>
    <t>CAT®  Inspect,Manage PCC Invoice Access,My.Cat.com,Parts.Cat.com + Includes SIS Parts Books,SOS Services Web</t>
  </si>
  <si>
    <t>rlawson</t>
  </si>
  <si>
    <t>+1 7192461710</t>
  </si>
  <si>
    <t>randy.lawson@serco-na.com</t>
  </si>
  <si>
    <t>404 w. fontenero</t>
  </si>
  <si>
    <t xml:space="preserve">Colo Springs </t>
  </si>
  <si>
    <t>PPS-0000210A</t>
  </si>
  <si>
    <t>jwest</t>
  </si>
  <si>
    <t>+1 701-339-3744</t>
  </si>
  <si>
    <t>Jason.West@libertyfrac.com</t>
  </si>
  <si>
    <t>77 lisnagole Rd</t>
  </si>
  <si>
    <t>Lisnaskea</t>
  </si>
  <si>
    <t>Co Fermanagh</t>
  </si>
  <si>
    <t>PPI-0004B2D2</t>
  </si>
  <si>
    <t>santiago.perez@kiewit.com</t>
  </si>
  <si>
    <t>+1 630 523 3271</t>
  </si>
  <si>
    <t>11139 Canal Rd</t>
  </si>
  <si>
    <t>PPW-800174D5</t>
  </si>
  <si>
    <t>zachary.parton@wasteconnections.com</t>
  </si>
  <si>
    <t>Parton</t>
  </si>
  <si>
    <t>+1 541-314-1324</t>
  </si>
  <si>
    <t>PPW-00038B44</t>
  </si>
  <si>
    <t>jasonbliler@yahoo.com</t>
  </si>
  <si>
    <t>Bliler</t>
  </si>
  <si>
    <t>Techni</t>
  </si>
  <si>
    <t>2001 w maxine lane</t>
  </si>
  <si>
    <t>PPW-00038A48</t>
  </si>
  <si>
    <t>mattbr</t>
  </si>
  <si>
    <t>breckenridge</t>
  </si>
  <si>
    <t>+1 7194067545</t>
  </si>
  <si>
    <t>mattbr@wasteconnections.com</t>
  </si>
  <si>
    <t>Waste Connections-Fountain</t>
  </si>
  <si>
    <t>PO Box 31639</t>
  </si>
  <si>
    <t>06037::WASTE CONNECTIONS-FOUNTAIN</t>
  </si>
  <si>
    <t>PPW-00038A43</t>
  </si>
  <si>
    <t>hiltononline@outlook.com</t>
  </si>
  <si>
    <t>Hilton</t>
  </si>
  <si>
    <t>KEN HILTON</t>
  </si>
  <si>
    <t>8215 Cutter Ter</t>
  </si>
  <si>
    <t>49914::KEN HILTON</t>
  </si>
  <si>
    <t>PPW-00038E64</t>
  </si>
  <si>
    <t>elevated</t>
  </si>
  <si>
    <t>riley</t>
  </si>
  <si>
    <t>+1 3852407704</t>
  </si>
  <si>
    <t>riley@elevatedexcavating.com</t>
  </si>
  <si>
    <t>Elevated Excavating LLC</t>
  </si>
  <si>
    <t>9595 Brighton Rd</t>
  </si>
  <si>
    <t>80640-8224</t>
  </si>
  <si>
    <t>29028::ELEVATED EXCAVATING LLC</t>
  </si>
  <si>
    <t>PPW-00038D36</t>
  </si>
  <si>
    <t>ekohrs</t>
  </si>
  <si>
    <t>Kohrs</t>
  </si>
  <si>
    <t>+1 3092309692</t>
  </si>
  <si>
    <t>EKohrs@republicservices.com</t>
  </si>
  <si>
    <t>: 12701 20th ave north</t>
  </si>
  <si>
    <t>East Moline</t>
  </si>
  <si>
    <t>PPW-000380F2</t>
  </si>
  <si>
    <t>caseyl@townofbreck</t>
  </si>
  <si>
    <t>Leake</t>
  </si>
  <si>
    <t>+1 3033781014</t>
  </si>
  <si>
    <t>caseyl@townofbreckenridge.com</t>
  </si>
  <si>
    <t>Town of Breck Golf Course</t>
  </si>
  <si>
    <t>1 Gold Run Gulch Road</t>
  </si>
  <si>
    <t>Breckenridge</t>
  </si>
  <si>
    <t>09245::TOWN OF BRECKENRIDGE</t>
  </si>
  <si>
    <t>PPW-00038D28</t>
  </si>
  <si>
    <t>adaniels</t>
  </si>
  <si>
    <t>DANIELS</t>
  </si>
  <si>
    <t>SHOLA</t>
  </si>
  <si>
    <t>+1 4324953437</t>
  </si>
  <si>
    <t>adesola.daniels@CSICOMPRESSCO.COM</t>
  </si>
  <si>
    <t>PPW-0003755A</t>
  </si>
  <si>
    <t>a6buir</t>
  </si>
  <si>
    <t>israel.reyes@mhc.com</t>
  </si>
  <si>
    <t>PSP-0003AEF7</t>
  </si>
  <si>
    <t>orderd</t>
  </si>
  <si>
    <t>Fridrich</t>
  </si>
  <si>
    <t>Connie</t>
  </si>
  <si>
    <t>+1 8306265859</t>
  </si>
  <si>
    <t>fridrichc@rush-enterprises.com</t>
  </si>
  <si>
    <t>5165 Vasquez Blvd.</t>
  </si>
  <si>
    <t>PPS-00001451</t>
  </si>
  <si>
    <t>LibertyMidland</t>
  </si>
  <si>
    <t>Parts Warehouse</t>
  </si>
  <si>
    <t>+1 405 430 4259</t>
  </si>
  <si>
    <t>midland.parts@libertyfrac.com</t>
  </si>
  <si>
    <t>PPW-00038DF7</t>
  </si>
  <si>
    <t>wcoop</t>
  </si>
  <si>
    <t>+1 575-538-7226</t>
  </si>
  <si>
    <t>wdavis1@fmi.com</t>
  </si>
  <si>
    <t>SIS access</t>
  </si>
  <si>
    <t>16345::FREEPORT-MCMORAN CHINO MINES,68555::FREEPORT-MCMORAN INC,68556::FREEPORT MCMORAN,68565::FREEPORT-MCMORAN TYRONE MINI NG LLC</t>
  </si>
  <si>
    <t>PPI-0003F68E</t>
  </si>
  <si>
    <t>ordery</t>
  </si>
  <si>
    <t>PO BOX 34630</t>
  </si>
  <si>
    <t>PPW-00038E6A</t>
  </si>
  <si>
    <t>orderw</t>
  </si>
  <si>
    <t>PPW-00038E6E</t>
  </si>
  <si>
    <t>Loudwire</t>
  </si>
  <si>
    <t>ozbun</t>
  </si>
  <si>
    <t>303-710-9326</t>
  </si>
  <si>
    <t>loudwirediesel@gmail.com</t>
  </si>
  <si>
    <t>Loudwire Diesel LLC</t>
  </si>
  <si>
    <t>4284 COUNTY RD 29</t>
  </si>
  <si>
    <t xml:space="preserve">fort lupton </t>
  </si>
  <si>
    <t>56068::LOUD WIRE DIESEL LLC</t>
  </si>
  <si>
    <t>PPW-00038E94</t>
  </si>
  <si>
    <t>mstraw1</t>
  </si>
  <si>
    <t>Straw</t>
  </si>
  <si>
    <t>+1 6123666582</t>
  </si>
  <si>
    <t>612-366-6582</t>
  </si>
  <si>
    <t>mstraw@republicservices.com</t>
  </si>
  <si>
    <t>725 44Avenue North</t>
  </si>
  <si>
    <t>Minneapolis</t>
  </si>
  <si>
    <t>PPW-00038E2F</t>
  </si>
  <si>
    <t>shop@mtnconstructors.com</t>
  </si>
  <si>
    <t>Mountain Constructors</t>
  </si>
  <si>
    <t>622 Main St.</t>
  </si>
  <si>
    <t>62091::MTN CONSTRUCTORS INC</t>
  </si>
  <si>
    <t>PPW-00039110</t>
  </si>
  <si>
    <t>hogankeeter2012</t>
  </si>
  <si>
    <t>lindsey@hogankeeter.com</t>
  </si>
  <si>
    <t>P.O. BOX 18598</t>
  </si>
  <si>
    <t>43632::HOGAN/KEETER LLC</t>
  </si>
  <si>
    <t>PPT-0100A07C</t>
  </si>
  <si>
    <t>dmatteson</t>
  </si>
  <si>
    <t>Matteson</t>
  </si>
  <si>
    <t>+1 5854041940</t>
  </si>
  <si>
    <t>dmatteso@wm.com</t>
  </si>
  <si>
    <t>425 Perinton Parkway</t>
  </si>
  <si>
    <t>Fairport</t>
  </si>
  <si>
    <t>PPW-000390AE</t>
  </si>
  <si>
    <t>albershudick</t>
  </si>
  <si>
    <t>Albers</t>
  </si>
  <si>
    <t>+1 3033196376</t>
  </si>
  <si>
    <t>tim.albers@heicivil.com</t>
  </si>
  <si>
    <t>PPT-10753D9D</t>
  </si>
  <si>
    <t>johnhudick</t>
  </si>
  <si>
    <t>Mckibben</t>
  </si>
  <si>
    <t>+1 7206481174</t>
  </si>
  <si>
    <t>John.McKibben@heicivil.com</t>
  </si>
  <si>
    <t xml:space="preserve">5460 Montana vista way </t>
  </si>
  <si>
    <t>PPW-800105CE</t>
  </si>
  <si>
    <t>jessehudick</t>
  </si>
  <si>
    <t>Jennings</t>
  </si>
  <si>
    <t>+1 7202451296</t>
  </si>
  <si>
    <t>jesse.jennings@heicivil.com</t>
  </si>
  <si>
    <t>PPW-0000C436</t>
  </si>
  <si>
    <t>meiborghudick</t>
  </si>
  <si>
    <t>Meiborg</t>
  </si>
  <si>
    <t>+1 7203465906</t>
  </si>
  <si>
    <t>dave.meiborg@heicivil.com</t>
  </si>
  <si>
    <t>PPW-800185D6</t>
  </si>
  <si>
    <t>jonwilliamshudick</t>
  </si>
  <si>
    <t>+1 7209263920</t>
  </si>
  <si>
    <t>jon.williams@heicivil.com</t>
  </si>
  <si>
    <t>PPW-80023473</t>
  </si>
  <si>
    <t>horahudick</t>
  </si>
  <si>
    <t>Hora</t>
  </si>
  <si>
    <t>+1 3033196222</t>
  </si>
  <si>
    <t>zach.hora@heicivil.com</t>
  </si>
  <si>
    <t>PPW-00027B1E</t>
  </si>
  <si>
    <t>smithhudick</t>
  </si>
  <si>
    <t>+1 720-602-8089</t>
  </si>
  <si>
    <t>joe.smith@heicivil.com</t>
  </si>
  <si>
    <t>5460 Montana Vista Way</t>
  </si>
  <si>
    <t>PPW-8003322E</t>
  </si>
  <si>
    <t>justin.storie@prim.com</t>
  </si>
  <si>
    <t>STORIE</t>
  </si>
  <si>
    <t>JUSTIN</t>
  </si>
  <si>
    <t>+1 3463525192</t>
  </si>
  <si>
    <t>JUSTIN.STORIE@PRIM.COM</t>
  </si>
  <si>
    <t xml:space="preserve">4535 S SAM HOUSTON PKWY E </t>
  </si>
  <si>
    <t>PPW-80026F27</t>
  </si>
  <si>
    <t>vance.reimer@kiewit.com</t>
  </si>
  <si>
    <t>Reimer</t>
  </si>
  <si>
    <t>+1 303 819 8460</t>
  </si>
  <si>
    <t>PPW-000396A1</t>
  </si>
  <si>
    <t>johnries252</t>
  </si>
  <si>
    <t>RIES</t>
  </si>
  <si>
    <t>+1 651-263-1123</t>
  </si>
  <si>
    <t>JOHNRIES252@GMAIL.COM</t>
  </si>
  <si>
    <t>PPW-00037822</t>
  </si>
  <si>
    <t>hostyle.enterprise@gmail.com</t>
  </si>
  <si>
    <t>Hoskinson</t>
  </si>
  <si>
    <t>Hostyle Enterprises LLC</t>
  </si>
  <si>
    <t>PPW-000396FA</t>
  </si>
  <si>
    <t>samuel@becexcavating.com</t>
  </si>
  <si>
    <t>+1 3032468138</t>
  </si>
  <si>
    <t>Samuel@becexcavating.com</t>
  </si>
  <si>
    <t>BEC BARAJAS EXCAVATING CONST</t>
  </si>
  <si>
    <t>07521::BEC BARAJAS EXCAVATING CONST</t>
  </si>
  <si>
    <t>PPW-00039918</t>
  </si>
  <si>
    <t>nicole.barroso</t>
  </si>
  <si>
    <t>Barroso</t>
  </si>
  <si>
    <t>+1 303 918 5079</t>
  </si>
  <si>
    <t>nicole.barroso@kiewit.com</t>
  </si>
  <si>
    <t>1526 Cole Blvd Ste. 200</t>
  </si>
  <si>
    <t>PPW-0003997F</t>
  </si>
  <si>
    <t>jonathan.schlagel@kiewit.com</t>
  </si>
  <si>
    <t>Schlagel</t>
  </si>
  <si>
    <t>+1 970 308 5871</t>
  </si>
  <si>
    <t>PPW-000398E3</t>
  </si>
  <si>
    <t>a960jr</t>
  </si>
  <si>
    <t>Renteria</t>
  </si>
  <si>
    <t>Jessie</t>
  </si>
  <si>
    <t>jrenteria.rdsc@gmail.com</t>
  </si>
  <si>
    <t>PSP-0002847B</t>
  </si>
  <si>
    <t>telleze@vmcmail.com</t>
  </si>
  <si>
    <t>Tellez</t>
  </si>
  <si>
    <t>Florida</t>
  </si>
  <si>
    <t>PPW-000397C0</t>
  </si>
  <si>
    <t>justmemyrtle7@yahoo.com</t>
  </si>
  <si>
    <t>+1 719 496 6409</t>
  </si>
  <si>
    <t>INDEPENDENT LOG CO</t>
  </si>
  <si>
    <t>431 3rd Street</t>
  </si>
  <si>
    <t>61710::INDEPENDENT LOG CO</t>
  </si>
  <si>
    <t>PPW-000398F1</t>
  </si>
  <si>
    <t>jesus.rios</t>
  </si>
  <si>
    <t>Rios Jr.</t>
  </si>
  <si>
    <t>+1 3039991329</t>
  </si>
  <si>
    <t>RON.BAYLESS@PERFORMANCEENERGY.NET</t>
  </si>
  <si>
    <t>3313 E 140th Dr</t>
  </si>
  <si>
    <t>PPW-0003991A</t>
  </si>
  <si>
    <t>jim.sandberg@wpi.com</t>
  </si>
  <si>
    <t>Sandberg</t>
  </si>
  <si>
    <t>+1 8442334288</t>
  </si>
  <si>
    <t>393 North Denver Avenue</t>
  </si>
  <si>
    <t>PPW-00039998</t>
  </si>
  <si>
    <t>a1rmjer</t>
  </si>
  <si>
    <t>Jaden</t>
  </si>
  <si>
    <t>jaden.rasmussen@tntxtruck.com</t>
  </si>
  <si>
    <t>PPI-0006C6CA</t>
  </si>
  <si>
    <t>josephbirsa90@gmail.com</t>
  </si>
  <si>
    <t>Birsa</t>
  </si>
  <si>
    <t>+1 602-527-0659</t>
  </si>
  <si>
    <t>PPW-8003AB95</t>
  </si>
  <si>
    <t>swhiting@bhlignite.com</t>
  </si>
  <si>
    <t>MIOCENE LLC</t>
  </si>
  <si>
    <t>100 FILLMORE ST STE 500</t>
  </si>
  <si>
    <t>80206-4931</t>
  </si>
  <si>
    <t>60706::MIOCENE LLC</t>
  </si>
  <si>
    <t>PPW-800349DD</t>
  </si>
  <si>
    <t>wmmontrosefill</t>
  </si>
  <si>
    <t>PO Box 5801</t>
  </si>
  <si>
    <t>67999 Landfill Road</t>
  </si>
  <si>
    <t>PPW-80038883</t>
  </si>
  <si>
    <t>factgrad1006</t>
  </si>
  <si>
    <t>Rigby</t>
  </si>
  <si>
    <t>+1 6202149366</t>
  </si>
  <si>
    <t>steve@sporerland.com</t>
  </si>
  <si>
    <t>PPW-00039BF2</t>
  </si>
  <si>
    <t>mmoncayo@sundt.com</t>
  </si>
  <si>
    <t>Moncayo</t>
  </si>
  <si>
    <t>+1 915 208 1633</t>
  </si>
  <si>
    <t>PPW-800353DE</t>
  </si>
  <si>
    <t>johnwinters</t>
  </si>
  <si>
    <t>+1 3038951012</t>
  </si>
  <si>
    <t>john.winters@kodiakgas.com</t>
  </si>
  <si>
    <t>15320 hwy 105 w st 210</t>
  </si>
  <si>
    <t>PPW-00039B7E</t>
  </si>
  <si>
    <t>mdoherty@republicservices.com</t>
  </si>
  <si>
    <t xml:space="preserve">Doherty </t>
  </si>
  <si>
    <t>PPW-00036710</t>
  </si>
  <si>
    <t>edward.goelz@wasteconnections.com</t>
  </si>
  <si>
    <t>Goelz</t>
  </si>
  <si>
    <t>Trae</t>
  </si>
  <si>
    <t>+1 9854746959</t>
  </si>
  <si>
    <t>PPW-00039C52</t>
  </si>
  <si>
    <t>raptormark</t>
  </si>
  <si>
    <t>McClure</t>
  </si>
  <si>
    <t>mark.mcclure@raptormining.com</t>
  </si>
  <si>
    <t>Raptor Wear Products</t>
  </si>
  <si>
    <t>5924 South 350 West</t>
  </si>
  <si>
    <t>86491::RAPTOR MINING PRODUCTS INC</t>
  </si>
  <si>
    <t>PPT-1073490F</t>
  </si>
  <si>
    <t>a4m1mm</t>
  </si>
  <si>
    <t>Marufo</t>
  </si>
  <si>
    <t>+1 806 731 6637</t>
  </si>
  <si>
    <t>marufom@rushenterprises.com</t>
  </si>
  <si>
    <t>RUSH TRUCK CENTER-AMARILLO</t>
  </si>
  <si>
    <t>PSP-00045084</t>
  </si>
  <si>
    <t>lvmctruckshop</t>
  </si>
  <si>
    <t>Neighbors</t>
  </si>
  <si>
    <t>+1 4356869950</t>
  </si>
  <si>
    <t>eneighbors@lisbonmine.com</t>
  </si>
  <si>
    <t>920 South County RD</t>
  </si>
  <si>
    <t>PPI-0004D62D</t>
  </si>
  <si>
    <t>WhitingM76</t>
  </si>
  <si>
    <t>+1 4357491238</t>
  </si>
  <si>
    <t>michael.whiting@archrock.com</t>
  </si>
  <si>
    <t>4936 Hwy 85</t>
  </si>
  <si>
    <t>PPW-00039E56</t>
  </si>
  <si>
    <t>h160_cat_sup</t>
  </si>
  <si>
    <t>Test sup</t>
  </si>
  <si>
    <t>Johnn35</t>
  </si>
  <si>
    <t>+91 8978678907</t>
  </si>
  <si>
    <t>309-494-4173</t>
  </si>
  <si>
    <t>battini.soumya@accenture.com</t>
  </si>
  <si>
    <t>General Construction,Landscaping</t>
  </si>
  <si>
    <t>PAC WEST</t>
  </si>
  <si>
    <t>3125 N. NORFOLK</t>
  </si>
  <si>
    <t>MESA</t>
  </si>
  <si>
    <t>AU</t>
  </si>
  <si>
    <t>PPS-00000723</t>
  </si>
  <si>
    <t>jaredbordelay12</t>
  </si>
  <si>
    <t>Bordelay</t>
  </si>
  <si>
    <t xml:space="preserve">Jared </t>
  </si>
  <si>
    <t>+1 6049042300</t>
  </si>
  <si>
    <t>JBordelay@pembina.com</t>
  </si>
  <si>
    <t>4000 585 8 AVENUE SW</t>
  </si>
  <si>
    <t>PPW-8003353C</t>
  </si>
  <si>
    <t>d1kdcj</t>
  </si>
  <si>
    <t>cjenkin3@wm.com</t>
  </si>
  <si>
    <t>WASTE MANAGEMENT</t>
  </si>
  <si>
    <t>PSP-0004564D</t>
  </si>
  <si>
    <t>viviana@becexcavating.com</t>
  </si>
  <si>
    <t>Espino</t>
  </si>
  <si>
    <t>Viviana</t>
  </si>
  <si>
    <t>+1 7205608417</t>
  </si>
  <si>
    <t>PPW-0003A188</t>
  </si>
  <si>
    <t>Lvtruckshop</t>
  </si>
  <si>
    <t>Abernathy</t>
  </si>
  <si>
    <t>+1 435 686 9950</t>
  </si>
  <si>
    <t>minemaint@lisbonmine.com</t>
  </si>
  <si>
    <t>920 S. COUNTY ROAD 313</t>
  </si>
  <si>
    <t>P.O. BOX 248</t>
  </si>
  <si>
    <t>PPW-0003A0F4</t>
  </si>
  <si>
    <t>yoseffby</t>
  </si>
  <si>
    <t>Ben-Yehuda</t>
  </si>
  <si>
    <t>Yoseff</t>
  </si>
  <si>
    <t>y@yb-y.com</t>
  </si>
  <si>
    <t>YB-Y</t>
  </si>
  <si>
    <t>407 E Waco St</t>
  </si>
  <si>
    <t>PPW-00039385</t>
  </si>
  <si>
    <t>a3mhbd</t>
  </si>
  <si>
    <t>Druitt</t>
  </si>
  <si>
    <t>druittb@rushenterprises.com</t>
  </si>
  <si>
    <t>PSP-00047EEF</t>
  </si>
  <si>
    <t>reddiamond9116@gmail.com</t>
  </si>
  <si>
    <t>Andreas</t>
  </si>
  <si>
    <t>(303) 725-8206</t>
  </si>
  <si>
    <t>Red diamond services</t>
  </si>
  <si>
    <t>15689 lamb ave</t>
  </si>
  <si>
    <t>PPW-0003A639</t>
  </si>
  <si>
    <t>hmsenterprisesltd@gmail.com</t>
  </si>
  <si>
    <t>HMSEnterprisesltd@gmail.com</t>
  </si>
  <si>
    <t>HMS Enterprises</t>
  </si>
  <si>
    <t>200 2ND ST. S.W.</t>
  </si>
  <si>
    <t>40969::HMS ENTERPRISES</t>
  </si>
  <si>
    <t>PPW-8002CF03</t>
  </si>
  <si>
    <t>quaycounty</t>
  </si>
  <si>
    <t>Cheryl</t>
  </si>
  <si>
    <t>cheryl.simpson@quaycounty-nm.gov</t>
  </si>
  <si>
    <t>Quay County Road Dept</t>
  </si>
  <si>
    <t>72094::QUAY COUNTY</t>
  </si>
  <si>
    <t>PPT-106683C8</t>
  </si>
  <si>
    <t>douglas.myers@iea.net</t>
  </si>
  <si>
    <t>1-815-491-7164</t>
  </si>
  <si>
    <t>Douglas.Myers@iea.net</t>
  </si>
  <si>
    <t>3900 White Ave</t>
  </si>
  <si>
    <t>PPW-0003A7BE</t>
  </si>
  <si>
    <t>kmtech2</t>
  </si>
  <si>
    <t>juan_carrasco@kindermorgan.com</t>
  </si>
  <si>
    <t>PPT-10756008</t>
  </si>
  <si>
    <t>a23qsb</t>
  </si>
  <si>
    <t>shawn.blair@transwest.com</t>
  </si>
  <si>
    <t>PSP-000460A1</t>
  </si>
  <si>
    <t>arazo21</t>
  </si>
  <si>
    <t>Razo</t>
  </si>
  <si>
    <t>+1 2814574462</t>
  </si>
  <si>
    <t>arazo@wwmach.com</t>
  </si>
  <si>
    <t>2981 Chambers Rd</t>
  </si>
  <si>
    <t>PPW-0003A794</t>
  </si>
  <si>
    <t>joseph.oliver</t>
  </si>
  <si>
    <t>+1 470-301-6163</t>
  </si>
  <si>
    <t>joseph.oliver@republicservices.com</t>
  </si>
  <si>
    <t>PPW-0003A7E1</t>
  </si>
  <si>
    <t>lenny.wilson4474</t>
  </si>
  <si>
    <t>lenny.wilson@kodiakgas.com</t>
  </si>
  <si>
    <t>5215 petroleum dr</t>
  </si>
  <si>
    <t>PPW-0003A878</t>
  </si>
  <si>
    <t>brangel@littletongov.org</t>
  </si>
  <si>
    <t>+1 3037953983</t>
  </si>
  <si>
    <t>City of Littleton</t>
  </si>
  <si>
    <t>1800 W Belleview Ave</t>
  </si>
  <si>
    <t>55425::CITY OF LITTLETON</t>
  </si>
  <si>
    <t>PPW-0003AB41</t>
  </si>
  <si>
    <t>d480vulcanmaterials</t>
  </si>
  <si>
    <t>+1 270 933 7799</t>
  </si>
  <si>
    <t>huddlestonr@vmcmail.com</t>
  </si>
  <si>
    <t>BOYD</t>
  </si>
  <si>
    <t>PSP-00017576</t>
  </si>
  <si>
    <t>jaime.gonzales@ieaconstructors.com</t>
  </si>
  <si>
    <t>Jaime</t>
  </si>
  <si>
    <t>+1 812-298-6566</t>
  </si>
  <si>
    <t>PPW-0003AD82</t>
  </si>
  <si>
    <t>ericmountain@msn.com</t>
  </si>
  <si>
    <t>MMouMMountMMouMMount</t>
  </si>
  <si>
    <t>EEriEEric</t>
  </si>
  <si>
    <t>SROC</t>
  </si>
  <si>
    <t>PPW-0003AED7</t>
  </si>
  <si>
    <t>kcorpwipp</t>
  </si>
  <si>
    <t>Ventilation</t>
  </si>
  <si>
    <t>WIPP</t>
  </si>
  <si>
    <t>89661::KIEWIT NM</t>
  </si>
  <si>
    <t>PPW-0003AD7C</t>
  </si>
  <si>
    <t>acasas1@fmi.com</t>
  </si>
  <si>
    <t>casas</t>
  </si>
  <si>
    <t>armando</t>
  </si>
  <si>
    <t>+1 602-412-8323</t>
  </si>
  <si>
    <t>PPW-0003ADAE</t>
  </si>
  <si>
    <t>benitezca@elpasotexas.gov</t>
  </si>
  <si>
    <t>Benitez</t>
  </si>
  <si>
    <t>Cristian</t>
  </si>
  <si>
    <t>City of El Paso</t>
  </si>
  <si>
    <t>PPW-0003B03F</t>
  </si>
  <si>
    <t>drhyons@buesingcorp.com</t>
  </si>
  <si>
    <t>Rhyons</t>
  </si>
  <si>
    <t>+1 6023930612</t>
  </si>
  <si>
    <t>PPW-00031F64</t>
  </si>
  <si>
    <t>b_rochette</t>
  </si>
  <si>
    <t>Rochette</t>
  </si>
  <si>
    <t>idrief@hewitt.ca</t>
  </si>
  <si>
    <t>9100, BOUL. HENRI-BOURASSA E</t>
  </si>
  <si>
    <t>MONTREAL</t>
  </si>
  <si>
    <t>Quebec</t>
  </si>
  <si>
    <t>H1E 2S4</t>
  </si>
  <si>
    <t>PPT-00090101</t>
  </si>
  <si>
    <t>monarrezcx@elpasotexas.gov</t>
  </si>
  <si>
    <t>PPW-0003B035</t>
  </si>
  <si>
    <t>hanging1</t>
  </si>
  <si>
    <t>Hanging1</t>
  </si>
  <si>
    <t>+1 2814804600</t>
  </si>
  <si>
    <t>(281) 480-4600</t>
  </si>
  <si>
    <t>Hanging H Companies LLC</t>
  </si>
  <si>
    <t>15434 Cypress North Houston</t>
  </si>
  <si>
    <t xml:space="preserve">Burlington </t>
  </si>
  <si>
    <t>Washington</t>
  </si>
  <si>
    <t>PPW-0003B09F</t>
  </si>
  <si>
    <t>tsexcavating.sm@gmail</t>
  </si>
  <si>
    <t>Marsh</t>
  </si>
  <si>
    <t>Shalon</t>
  </si>
  <si>
    <t>tsexcavating.sm@gmail.com</t>
  </si>
  <si>
    <t>T &amp; S Excavating</t>
  </si>
  <si>
    <t>PPW-0003B084</t>
  </si>
  <si>
    <t>garciaax@elpasotexas.gov</t>
  </si>
  <si>
    <t>García</t>
  </si>
  <si>
    <t>Alfonso</t>
  </si>
  <si>
    <t>GarciaAX@elpasotexas.gov</t>
  </si>
  <si>
    <t>PPW-0003B1C5</t>
  </si>
  <si>
    <t>pheinrich010@gmail.com</t>
  </si>
  <si>
    <t xml:space="preserve">Heinrich </t>
  </si>
  <si>
    <t>FatBoy Contracting LLC</t>
  </si>
  <si>
    <t>PPW-8003B173</t>
  </si>
  <si>
    <t>KBequipment</t>
  </si>
  <si>
    <t>brewer</t>
  </si>
  <si>
    <t>evert</t>
  </si>
  <si>
    <t>dday11997@gmail.com</t>
  </si>
  <si>
    <t>KB Equipment Services LLC</t>
  </si>
  <si>
    <t>70 stanford ave.</t>
  </si>
  <si>
    <t xml:space="preserve">pueblo </t>
  </si>
  <si>
    <t>49918::KB EQUIPMENT SERVICES LLC</t>
  </si>
  <si>
    <t>PPW-0003B1E6</t>
  </si>
  <si>
    <t>BuxmanExc</t>
  </si>
  <si>
    <t>Buxman</t>
  </si>
  <si>
    <t>+1 9703711497</t>
  </si>
  <si>
    <t>judbud01@gmail.com</t>
  </si>
  <si>
    <t>Buxman Excavating LLC</t>
  </si>
  <si>
    <t>32186 cr 29</t>
  </si>
  <si>
    <t>10365::BUXMAN EXCAVATING LLC</t>
  </si>
  <si>
    <t>PPW-0003B20A</t>
  </si>
  <si>
    <t>johnnyssturgill</t>
  </si>
  <si>
    <t>Sturgill</t>
  </si>
  <si>
    <t>+1 606 922 5860</t>
  </si>
  <si>
    <t>606-922-5860</t>
  </si>
  <si>
    <t>johnny.sturgill@trappermine.com</t>
  </si>
  <si>
    <t>PO Box 187</t>
  </si>
  <si>
    <t>PPW-8003B17E</t>
  </si>
  <si>
    <t>CAT®  Inspect,Manage PCC Invoice Access,My.Cat.com,MyWagnerCat.com,Parts.Cat.com + Includes SIS Parts Books,SOS Services Web,Vision Link</t>
  </si>
  <si>
    <t>summitsnow970@gmail.com</t>
  </si>
  <si>
    <t>Redig</t>
  </si>
  <si>
    <t>ken</t>
  </si>
  <si>
    <t>Peakside Snow Removal LLC</t>
  </si>
  <si>
    <t>68707::PEAKSIDE SNOW REMOVAL LLC</t>
  </si>
  <si>
    <t>PPW-80020EBB</t>
  </si>
  <si>
    <t>nicholas.doyle@whiteconstruction.com</t>
  </si>
  <si>
    <t>+1 765-826-1895</t>
  </si>
  <si>
    <t>Nicholas.Doyle@whiteconstruction.com</t>
  </si>
  <si>
    <t>PPW-00039B97</t>
  </si>
  <si>
    <t>bwear@fmi.com</t>
  </si>
  <si>
    <t>Wear</t>
  </si>
  <si>
    <t>Bleu</t>
  </si>
  <si>
    <t>+1 928-965-8325</t>
  </si>
  <si>
    <t>PPW-8003B35B</t>
  </si>
  <si>
    <t>dcurry@yorkbuilding.com</t>
  </si>
  <si>
    <t>Curry</t>
  </si>
  <si>
    <t>+1 443-299-7815</t>
  </si>
  <si>
    <t>York Building Products</t>
  </si>
  <si>
    <t>950 SMILE WAY</t>
  </si>
  <si>
    <t>YORK</t>
  </si>
  <si>
    <t>PPW-8003B396</t>
  </si>
  <si>
    <t>moosetugg</t>
  </si>
  <si>
    <t>+1 541-561-0548</t>
  </si>
  <si>
    <t>ron.harris@woodplc.com</t>
  </si>
  <si>
    <t>PPW-8003B72F</t>
  </si>
  <si>
    <t>acarbaja</t>
  </si>
  <si>
    <t>Carbajal</t>
  </si>
  <si>
    <t xml:space="preserve">Melody </t>
  </si>
  <si>
    <t>+1 7089370206</t>
  </si>
  <si>
    <t>acarbaja@wm.com</t>
  </si>
  <si>
    <t>6120 River Rd</t>
  </si>
  <si>
    <t>Hodgkins</t>
  </si>
  <si>
    <t>PPW-8003B64D</t>
  </si>
  <si>
    <t>jpetrovich@66</t>
  </si>
  <si>
    <t>Petrovich</t>
  </si>
  <si>
    <t>+1 2813645137</t>
  </si>
  <si>
    <t>justin.petrovich@csicompressco.com</t>
  </si>
  <si>
    <t>24955 Interstate Hwy 45</t>
  </si>
  <si>
    <t>19237::KODIAK GAS SERVICES - PERMIA N,19237c::KODIAK GAS SERVICES - DENVER</t>
  </si>
  <si>
    <t>PPW-8003B450</t>
  </si>
  <si>
    <t>cesarsantosmnz@gmail.com</t>
  </si>
  <si>
    <t>+1 575-415-9301</t>
  </si>
  <si>
    <t>Hardy Hole Drilling</t>
  </si>
  <si>
    <t>41405::HARDY HOLE DRILLING</t>
  </si>
  <si>
    <t>PPW-8003B792</t>
  </si>
  <si>
    <t>DyerMechanics</t>
  </si>
  <si>
    <t>Reimers</t>
  </si>
  <si>
    <t>Josiah</t>
  </si>
  <si>
    <t>+1 7202322493</t>
  </si>
  <si>
    <t>ben@dyerconst.com</t>
  </si>
  <si>
    <t>Dyer Construction Co</t>
  </si>
  <si>
    <t>1951 Hidden Acres</t>
  </si>
  <si>
    <t>27636::DYER CONSTRUCTION CO</t>
  </si>
  <si>
    <t>PPW-8003B79B</t>
  </si>
  <si>
    <t>a5w2bc</t>
  </si>
  <si>
    <t>coleb1@rushenterprises.com</t>
  </si>
  <si>
    <t>PSP-000492C4</t>
  </si>
  <si>
    <t>kmtaylor@mccarthy.com</t>
  </si>
  <si>
    <t>Kurtis</t>
  </si>
  <si>
    <t>McCarthy Building Companies, Inc.</t>
  </si>
  <si>
    <t>1341 N ROCK HILL RD</t>
  </si>
  <si>
    <t>ST. LOUIS</t>
  </si>
  <si>
    <t>PPW-00032E43</t>
  </si>
  <si>
    <t>USAFA1</t>
  </si>
  <si>
    <t>Cavilee</t>
  </si>
  <si>
    <t>+1 5035803582</t>
  </si>
  <si>
    <t>tyler.cavilee@us.af.mil</t>
  </si>
  <si>
    <t>US Air Force Academy</t>
  </si>
  <si>
    <t>8122 Edgerton Dr</t>
  </si>
  <si>
    <t>91082::USAFA-10LRS/LGR</t>
  </si>
  <si>
    <t>PPW-8003B8B7</t>
  </si>
  <si>
    <t>CAT®  Inspect,Manage PCC Invoice Access,Parts.Cat.com + Includes SIS Parts Books,SIS2.0 Web - Service Information</t>
  </si>
  <si>
    <t>dyermechanic</t>
  </si>
  <si>
    <t>720-232-2493</t>
  </si>
  <si>
    <t>Dyer Construction</t>
  </si>
  <si>
    <t>1951 Hidden Acres Pl</t>
  </si>
  <si>
    <t>PPW-8003B957</t>
  </si>
  <si>
    <t>antoniotrujillo</t>
  </si>
  <si>
    <t>Antonio</t>
  </si>
  <si>
    <t>+1 7205775427</t>
  </si>
  <si>
    <t>antonio.trujillo@elitesi.com</t>
  </si>
  <si>
    <t>ESI Company</t>
  </si>
  <si>
    <t>PPW-8003BC1B</t>
  </si>
  <si>
    <t>matt.schumann1985</t>
  </si>
  <si>
    <t>+1 9126576412</t>
  </si>
  <si>
    <t>matt.schumann@apacatlantic.com</t>
  </si>
  <si>
    <t xml:space="preserve">47 Telfair PL </t>
  </si>
  <si>
    <t>Savannah</t>
  </si>
  <si>
    <t>PPW-0002B5D4</t>
  </si>
  <si>
    <t>amizell</t>
  </si>
  <si>
    <t>Mizell</t>
  </si>
  <si>
    <t>+1 6015074331</t>
  </si>
  <si>
    <t>amizell@wm.com</t>
  </si>
  <si>
    <t>2253 Mudline Rd</t>
  </si>
  <si>
    <t>MS</t>
  </si>
  <si>
    <t>PPW-8003BC9F</t>
  </si>
  <si>
    <t>pwuyts@outlook.be</t>
  </si>
  <si>
    <t>bm</t>
  </si>
  <si>
    <t>test</t>
  </si>
  <si>
    <t>+32 12 34 56 78</t>
  </si>
  <si>
    <t>PPW-8003BB10</t>
  </si>
  <si>
    <t>Srelph</t>
  </si>
  <si>
    <t>Relph</t>
  </si>
  <si>
    <t>+1 7206847183</t>
  </si>
  <si>
    <t>srelph@nre-inc.com</t>
  </si>
  <si>
    <t>North Ridge Excavating, Inc. - NRE, Inc.</t>
  </si>
  <si>
    <t>3601 Stagecoach Rd Ste 201</t>
  </si>
  <si>
    <t>80504-5883</t>
  </si>
  <si>
    <t>64943::NORTH RIDGE EXCAVATING INC</t>
  </si>
  <si>
    <t>PPW-8003BCB9</t>
  </si>
  <si>
    <t>bafcdjmaintenance1</t>
  </si>
  <si>
    <t>Rush JR</t>
  </si>
  <si>
    <t>+1 318 987 4115</t>
  </si>
  <si>
    <t>mark.rush@libertyfrac.com</t>
  </si>
  <si>
    <t>LIBERTY OILFIELD SERVICES LLC</t>
  </si>
  <si>
    <t>950 17TH STE 2400</t>
  </si>
  <si>
    <t>PPT-1075A9E5</t>
  </si>
  <si>
    <t>mark@dsmasonry</t>
  </si>
  <si>
    <t>Paolucci</t>
  </si>
  <si>
    <t>mark@cpapueblo.com</t>
  </si>
  <si>
    <t>DS Masonry</t>
  </si>
  <si>
    <t>PPT-0110125F</t>
  </si>
  <si>
    <t>bruce.hansen@martinmarietta.com</t>
  </si>
  <si>
    <t>+1 515-859-3414</t>
  </si>
  <si>
    <t>PPW-8003B5B3</t>
  </si>
  <si>
    <t>don.shelstad@gmail.com</t>
  </si>
  <si>
    <t>Shelstad</t>
  </si>
  <si>
    <t>Atlas Crane Service LLC</t>
  </si>
  <si>
    <t>2920 Lone Feather Dr</t>
  </si>
  <si>
    <t>PPW-8003C10D</t>
  </si>
  <si>
    <t>gabriel.prieto@libertyfrac.com</t>
  </si>
  <si>
    <t>PRIETO</t>
  </si>
  <si>
    <t>GABRIEL</t>
  </si>
  <si>
    <t>+1 432-770-3697</t>
  </si>
  <si>
    <t>Gabriel.Prieto@libertyfrac.com</t>
  </si>
  <si>
    <t>PPW-8003B8D5</t>
  </si>
  <si>
    <t>d430jc12</t>
  </si>
  <si>
    <t>Curran</t>
  </si>
  <si>
    <t>+1 205 908 0237</t>
  </si>
  <si>
    <t>+1 2059080237</t>
  </si>
  <si>
    <t>curranj@vmcmail.com</t>
  </si>
  <si>
    <t>THOMPSON TRACTOR</t>
  </si>
  <si>
    <t>PSP-0004907E</t>
  </si>
  <si>
    <t>dtorres9@wm.com</t>
  </si>
  <si>
    <t>+1 5122695680</t>
  </si>
  <si>
    <t>PPW-8003B347</t>
  </si>
  <si>
    <t>ha02rc</t>
  </si>
  <si>
    <t>Champlin</t>
  </si>
  <si>
    <t>+1 602 677 4464</t>
  </si>
  <si>
    <t>rchampli@fmi.com</t>
  </si>
  <si>
    <t>FREEPORT MCMORAN-MORENCI</t>
  </si>
  <si>
    <t>PSP-00049AD0</t>
  </si>
  <si>
    <t>greenconstruction02</t>
  </si>
  <si>
    <t>719-680-1977</t>
  </si>
  <si>
    <t>greenconstruction02@gmail.com</t>
  </si>
  <si>
    <t>Green Construction LLC</t>
  </si>
  <si>
    <t>126 GAULT ST</t>
  </si>
  <si>
    <t>38073::GREEN CONSTRUCTION LLC</t>
  </si>
  <si>
    <t>PPW-8003C76C</t>
  </si>
  <si>
    <t>wmrecycledenver</t>
  </si>
  <si>
    <t>Recycle</t>
  </si>
  <si>
    <t>+1 3033996351</t>
  </si>
  <si>
    <t>5395 FRANKLIN ST</t>
  </si>
  <si>
    <t>88995::WASTE MANAGEMENT</t>
  </si>
  <si>
    <t>PPW-8003C689</t>
  </si>
  <si>
    <t>bobby21165@outlook.com</t>
  </si>
  <si>
    <t>Crosswhite</t>
  </si>
  <si>
    <t>+1 505-484-9078</t>
  </si>
  <si>
    <t>Bobby Crosswhite</t>
  </si>
  <si>
    <t>Box 84 Hc 75</t>
  </si>
  <si>
    <t>PPW-8003C63E</t>
  </si>
  <si>
    <t>dmahan@builtbyfhe.com</t>
  </si>
  <si>
    <t>Mahan</t>
  </si>
  <si>
    <t>PPW-8003C759</t>
  </si>
  <si>
    <t>rodney.curtis@iea.net</t>
  </si>
  <si>
    <t>+1 8122437700</t>
  </si>
  <si>
    <t>Rodney.Curtis@ieaconstructors.com</t>
  </si>
  <si>
    <t>PPW-8003C98F</t>
  </si>
  <si>
    <t>anosari25</t>
  </si>
  <si>
    <t xml:space="preserve">Nosari </t>
  </si>
  <si>
    <t xml:space="preserve">Anthony </t>
  </si>
  <si>
    <t>+1 219 207 0768</t>
  </si>
  <si>
    <t>anthony.nosari@kiewit.com</t>
  </si>
  <si>
    <t>PPW-8003CBD7</t>
  </si>
  <si>
    <t>kevin.vrevin@phxslag.com</t>
  </si>
  <si>
    <t>vrevin</t>
  </si>
  <si>
    <t>+33 670012157</t>
  </si>
  <si>
    <t>OXYTEC SAINT-SAULVE</t>
  </si>
  <si>
    <t>PPW-8003C577</t>
  </si>
  <si>
    <t>jody.paige@wasteconnections.com</t>
  </si>
  <si>
    <t>Paige</t>
  </si>
  <si>
    <t>+1 518-925-9650</t>
  </si>
  <si>
    <t>PPW-8003CBBD</t>
  </si>
  <si>
    <t>kari@her-tx.com</t>
  </si>
  <si>
    <t>Kari</t>
  </si>
  <si>
    <t>+1 4092014232</t>
  </si>
  <si>
    <t>4629 Priem</t>
  </si>
  <si>
    <t>PPW-000311D1</t>
  </si>
  <si>
    <t>cpeper@wwmach.com</t>
  </si>
  <si>
    <t>Peper</t>
  </si>
  <si>
    <t>Colleen</t>
  </si>
  <si>
    <t>+1 303 587 1854</t>
  </si>
  <si>
    <t>PPW-8003CC69</t>
  </si>
  <si>
    <t>dontdelete</t>
  </si>
  <si>
    <t xml:space="preserve">Alsheskie </t>
  </si>
  <si>
    <t xml:space="preserve">Carrie </t>
  </si>
  <si>
    <t>+1 248 941 5127</t>
  </si>
  <si>
    <t>248-941-5127</t>
  </si>
  <si>
    <t>Carrie.Alsheskie@michigancat.com</t>
  </si>
  <si>
    <t>MICHIGAN KENWORTH LLC</t>
  </si>
  <si>
    <t>24800 Novi Road</t>
  </si>
  <si>
    <t>Novi</t>
  </si>
  <si>
    <t>PPT-4000665F</t>
  </si>
  <si>
    <t>brian.allbritton</t>
  </si>
  <si>
    <t>Allbritton</t>
  </si>
  <si>
    <t>12774 Colorado Blvd Unit 160</t>
  </si>
  <si>
    <t>80241-2890</t>
  </si>
  <si>
    <t>PPW-8003CBE9</t>
  </si>
  <si>
    <t>kljoe1988</t>
  </si>
  <si>
    <t>Kerwin</t>
  </si>
  <si>
    <t>+1 9705707247</t>
  </si>
  <si>
    <t>kerwin.joe@fourcornersmaterials.com</t>
  </si>
  <si>
    <t>1370 bisti hwy</t>
  </si>
  <si>
    <t>PPW-8003CC49</t>
  </si>
  <si>
    <t>telliott@republicservices.com</t>
  </si>
  <si>
    <t>+1 606-923-9467</t>
  </si>
  <si>
    <t>PPW-8003CDC3</t>
  </si>
  <si>
    <t>hmc2019</t>
  </si>
  <si>
    <t>+1 720-556-0234</t>
  </si>
  <si>
    <t>hiddenmesaconstruction@outlook.com</t>
  </si>
  <si>
    <t>Hidden Mesa Construction LLC</t>
  </si>
  <si>
    <t>PPW-8003CEF5</t>
  </si>
  <si>
    <t>gblount74</t>
  </si>
  <si>
    <t>Blount</t>
  </si>
  <si>
    <t>Ginnifer</t>
  </si>
  <si>
    <t>+1 8638244021</t>
  </si>
  <si>
    <t>gblount@wm.com</t>
  </si>
  <si>
    <t>10800 NE 28th Ave</t>
  </si>
  <si>
    <t>Okeechobee</t>
  </si>
  <si>
    <t>PPW-8003CE14</t>
  </si>
  <si>
    <t>aileen@d2demo.com</t>
  </si>
  <si>
    <t>Berrios</t>
  </si>
  <si>
    <t>Aileen</t>
  </si>
  <si>
    <t>Aileen@d2demo.com</t>
  </si>
  <si>
    <t>D2 Demo and Dirt</t>
  </si>
  <si>
    <t>24881::D2 DEMO &amp; DIRT UTILITIES</t>
  </si>
  <si>
    <t>PPW-80015172</t>
  </si>
  <si>
    <t>tnaylor@csicompressco.com</t>
  </si>
  <si>
    <t>Naylor</t>
  </si>
  <si>
    <t>+1 432-208-4077</t>
  </si>
  <si>
    <t>PPW-8003D048</t>
  </si>
  <si>
    <t>lizbeth.hicks@remonks.com</t>
  </si>
  <si>
    <t>Lizabeth</t>
  </si>
  <si>
    <t>+1 7193069930</t>
  </si>
  <si>
    <t>8355 Vollmer Rd.</t>
  </si>
  <si>
    <t>PPW-8003D1C6</t>
  </si>
  <si>
    <t>CPhillips_</t>
  </si>
  <si>
    <t>+1 7196894137</t>
  </si>
  <si>
    <t>christopher.phillips@newmont.com</t>
  </si>
  <si>
    <t>PO box 191</t>
  </si>
  <si>
    <t>PPW-8003D21A</t>
  </si>
  <si>
    <t>G_ABERCROMBIE</t>
  </si>
  <si>
    <t>ABERCROMBIE</t>
  </si>
  <si>
    <t>GRANT</t>
  </si>
  <si>
    <t>+1 7196597889</t>
  </si>
  <si>
    <t>GRANT.ABERCROMBIE@NEWMONT.COM</t>
  </si>
  <si>
    <t>100 NORTH 3RD STREET</t>
  </si>
  <si>
    <t>VICTOR</t>
  </si>
  <si>
    <t>PPW-8003D2AA</t>
  </si>
  <si>
    <t>Dseitz</t>
  </si>
  <si>
    <t>seitz</t>
  </si>
  <si>
    <t>s</t>
  </si>
  <si>
    <t>+1 9285809456</t>
  </si>
  <si>
    <t>dseitz8587@gmail.com</t>
  </si>
  <si>
    <t>1632 county rd 82</t>
  </si>
  <si>
    <t>cripple creek</t>
  </si>
  <si>
    <t>PPW-8003D305</t>
  </si>
  <si>
    <t>billstolz@fortress.com</t>
  </si>
  <si>
    <t>Stolz</t>
  </si>
  <si>
    <t>+1 970-518-6732</t>
  </si>
  <si>
    <t>bill.stolz@fortressds.com</t>
  </si>
  <si>
    <t>Art Guttersen LLC</t>
  </si>
  <si>
    <t>38692::ART GUTTERSEN LLC</t>
  </si>
  <si>
    <t>PPW-8003D565</t>
  </si>
  <si>
    <t>shop@rmsutilities.com</t>
  </si>
  <si>
    <t>RMS Utilities Inc.</t>
  </si>
  <si>
    <t>6349 COUNTY RD. 106.65 S.</t>
  </si>
  <si>
    <t>75057::RMS UTILITIES</t>
  </si>
  <si>
    <t>PPW-8003D488</t>
  </si>
  <si>
    <t>FirstVehicleService</t>
  </si>
  <si>
    <t>Calkins</t>
  </si>
  <si>
    <t>+1 5753176875</t>
  </si>
  <si>
    <t>575-317-6875</t>
  </si>
  <si>
    <t>bryan.calkins@firstgroup.com</t>
  </si>
  <si>
    <t>First Vehicle Services</t>
  </si>
  <si>
    <t>3006 W. Brasher</t>
  </si>
  <si>
    <t>33688::FIRST VEHICLE SRVCS 49330 FV S ROSWELL</t>
  </si>
  <si>
    <t>PPW-8003D588</t>
  </si>
  <si>
    <t>e250rxr</t>
  </si>
  <si>
    <t>Rodriguez_robert@wagnerequipment.com</t>
  </si>
  <si>
    <t>PIP-10162890</t>
  </si>
  <si>
    <t>CAT®  Inspect,Parts.Cat.com + Includes SIS Parts Books,SIS2.0 Web - Service Information,SOS Services Web,Vision Link</t>
  </si>
  <si>
    <t>montrosetireandbrake</t>
  </si>
  <si>
    <t>JONES</t>
  </si>
  <si>
    <t>ABE</t>
  </si>
  <si>
    <t>ABE@MTBTRUCKREPAIR.COM</t>
  </si>
  <si>
    <t>Montrose Tire &amp; Brake</t>
  </si>
  <si>
    <t>2135 E MAIN ST</t>
  </si>
  <si>
    <t>61208::MONTROSE TIRE &amp; BRAKE</t>
  </si>
  <si>
    <t>PPW-8003D84E</t>
  </si>
  <si>
    <t>jbrenner@indexc.com</t>
  </si>
  <si>
    <t>Brenner</t>
  </si>
  <si>
    <t>+1 412 719 4422</t>
  </si>
  <si>
    <t>INDEPENDENCE EXCAVATING INC. (INDY EQUIPMENT)</t>
  </si>
  <si>
    <t>5720 E. Schaaf Rd.</t>
  </si>
  <si>
    <t>Independence</t>
  </si>
  <si>
    <t>PPW-8003CEA3</t>
  </si>
  <si>
    <t>inspectorclueso</t>
  </si>
  <si>
    <t>Doucette</t>
  </si>
  <si>
    <t xml:space="preserve">Alan </t>
  </si>
  <si>
    <t>+1 5707066989</t>
  </si>
  <si>
    <t>j.alandoucette@gmail.com</t>
  </si>
  <si>
    <t>1912 S. Burlington Blvd. Suite 100</t>
  </si>
  <si>
    <t>PPW-8003D47A</t>
  </si>
  <si>
    <t>garystraws@usacompression</t>
  </si>
  <si>
    <t>Straws</t>
  </si>
  <si>
    <t>+1 5759880036</t>
  </si>
  <si>
    <t>gary.straws@usacompression.com</t>
  </si>
  <si>
    <t>615 Del Rio st</t>
  </si>
  <si>
    <t>PPW-8003D711</t>
  </si>
  <si>
    <t>a4zgaw</t>
  </si>
  <si>
    <t>Woinarowicz</t>
  </si>
  <si>
    <t>awoinarowicz@jgpete.com</t>
  </si>
  <si>
    <t>UTAH VALLEY PETERBILT</t>
  </si>
  <si>
    <t>PSP-0004A68D</t>
  </si>
  <si>
    <t>reedexcavatingllc@gmail.com</t>
  </si>
  <si>
    <t>Reed Excavating LLC</t>
  </si>
  <si>
    <t>71950::REED EXCAVATING LLC</t>
  </si>
  <si>
    <t>PPW-8003D8BC</t>
  </si>
  <si>
    <t>apmadero</t>
  </si>
  <si>
    <t>Madero</t>
  </si>
  <si>
    <t>Alonzo</t>
  </si>
  <si>
    <t>+1 9797160480</t>
  </si>
  <si>
    <t>979-716-0480</t>
  </si>
  <si>
    <t>alonzo.madero@archrock.com</t>
  </si>
  <si>
    <t>9807 KATY RFWY STE 100</t>
  </si>
  <si>
    <t>PPT-01003942</t>
  </si>
  <si>
    <t>eleftwich@newpark.com</t>
  </si>
  <si>
    <t xml:space="preserve">Leftwich </t>
  </si>
  <si>
    <t>Erin</t>
  </si>
  <si>
    <t>+1 970-361-1595</t>
  </si>
  <si>
    <t>NEWPARK MATS &amp; INTEGRATED SERVICES</t>
  </si>
  <si>
    <t>77518::NEWPARK MATS &amp; INTERGRATED S</t>
  </si>
  <si>
    <t>PPW-8003D77B</t>
  </si>
  <si>
    <t>carlwood1179@gmail.com</t>
  </si>
  <si>
    <t>Wood Cattle Co LLC</t>
  </si>
  <si>
    <t>11792 County Road 33</t>
  </si>
  <si>
    <t>PPW-8003D7E1</t>
  </si>
  <si>
    <t>robinsconst</t>
  </si>
  <si>
    <t>Bagwell</t>
  </si>
  <si>
    <t>+1 5055067396</t>
  </si>
  <si>
    <t>Adam@robinsconstruction.com</t>
  </si>
  <si>
    <t>Robins Construction</t>
  </si>
  <si>
    <t>8412 us how 285</t>
  </si>
  <si>
    <t xml:space="preserve">Antonito </t>
  </si>
  <si>
    <t>74691::ROBINS CONSTRUCTION LLP</t>
  </si>
  <si>
    <t>PPW-8003D71F</t>
  </si>
  <si>
    <t>daysr0418</t>
  </si>
  <si>
    <t>SERRANO</t>
  </si>
  <si>
    <t>COURTNEY</t>
  </si>
  <si>
    <t>+1 9039858150</t>
  </si>
  <si>
    <t>CSERRANO@GENESISENDEAVORS.COM</t>
  </si>
  <si>
    <t>GENESIS ENDEAVORS LLC</t>
  </si>
  <si>
    <t>PO Box 10148</t>
  </si>
  <si>
    <t>Longview</t>
  </si>
  <si>
    <t>PPT-107682B0</t>
  </si>
  <si>
    <t>brianelizondo</t>
  </si>
  <si>
    <t>+1 3035984204</t>
  </si>
  <si>
    <t>brianelizondo1214@gmail.com</t>
  </si>
  <si>
    <t>2951 chambers rd</t>
  </si>
  <si>
    <t>PPW-8003DA1B</t>
  </si>
  <si>
    <t>juiop141@gmail.com</t>
  </si>
  <si>
    <t>Stafford</t>
  </si>
  <si>
    <t>Ma</t>
  </si>
  <si>
    <t>Pobox 1246</t>
  </si>
  <si>
    <t>PPW-8003D9A3</t>
  </si>
  <si>
    <t>mannybudz</t>
  </si>
  <si>
    <t>Budz</t>
  </si>
  <si>
    <t>+1 5206312144</t>
  </si>
  <si>
    <t>520-631-2144</t>
  </si>
  <si>
    <t>budzm@vmcmail.com</t>
  </si>
  <si>
    <t>10100 W. Avra Valley Road</t>
  </si>
  <si>
    <t>Marana</t>
  </si>
  <si>
    <t>PPI-0005D0B6</t>
  </si>
  <si>
    <t>yardmama</t>
  </si>
  <si>
    <t>arleah</t>
  </si>
  <si>
    <t>marie</t>
  </si>
  <si>
    <t>+1 9707783830</t>
  </si>
  <si>
    <t>970-778-3830</t>
  </si>
  <si>
    <t>arleah@mvcgj.com</t>
  </si>
  <si>
    <t>2377 f 1/2 rd</t>
  </si>
  <si>
    <t>PPW-8003DAF2</t>
  </si>
  <si>
    <t>Cwsexcavating</t>
  </si>
  <si>
    <t>Shema</t>
  </si>
  <si>
    <t>+1 3033853305</t>
  </si>
  <si>
    <t>matthew@cwsexcavating.com</t>
  </si>
  <si>
    <t>5300 Marshall Dr</t>
  </si>
  <si>
    <t>PPW-8003DB2D</t>
  </si>
  <si>
    <t>CAT®  Inspect,My.Cat.com,Parts.Cat.com + Includes SIS Parts Books,SIS2.0 Web - Service Information,Vision Link</t>
  </si>
  <si>
    <t>qangelw</t>
  </si>
  <si>
    <t>QUIENETHA</t>
  </si>
  <si>
    <t>QWILLIA7@WM.COM</t>
  </si>
  <si>
    <t>PPW-8003DCB7</t>
  </si>
  <si>
    <t>jasonpstarnes</t>
  </si>
  <si>
    <t>Starnes</t>
  </si>
  <si>
    <t>pmrcolorado@gmail.com</t>
  </si>
  <si>
    <t>Preferred Maintenance And Repair</t>
  </si>
  <si>
    <t>1054 COLOROW RD</t>
  </si>
  <si>
    <t>PPW-8003DCAC</t>
  </si>
  <si>
    <t>lcarlock</t>
  </si>
  <si>
    <t>Carlock</t>
  </si>
  <si>
    <t>Lynette</t>
  </si>
  <si>
    <t>+1 3187191790</t>
  </si>
  <si>
    <t>lcarlock@wm.com</t>
  </si>
  <si>
    <t>35 Shieldsboro Rd</t>
  </si>
  <si>
    <t>Sibley</t>
  </si>
  <si>
    <t>Mississippi</t>
  </si>
  <si>
    <t>PPW-8003DCA7</t>
  </si>
  <si>
    <t>tbonewell</t>
  </si>
  <si>
    <t>Bonewell</t>
  </si>
  <si>
    <t>+1 7196492286</t>
  </si>
  <si>
    <t>719-649-2286</t>
  </si>
  <si>
    <t>Tom.Bonewell@Newmont.com</t>
  </si>
  <si>
    <t>3120 CO-67</t>
  </si>
  <si>
    <t>PPW-8003DCB6</t>
  </si>
  <si>
    <t>elitechavez</t>
  </si>
  <si>
    <t>+1 4325566426</t>
  </si>
  <si>
    <t>andrew.chavez@archrock.com</t>
  </si>
  <si>
    <t>3204 E. Greene St</t>
  </si>
  <si>
    <t>PPW-8003DD85</t>
  </si>
  <si>
    <t>nwebster@fmi.com</t>
  </si>
  <si>
    <t>webster</t>
  </si>
  <si>
    <t>noah</t>
  </si>
  <si>
    <t>+1 480-294-0063</t>
  </si>
  <si>
    <t>fmi</t>
  </si>
  <si>
    <t>PPW-8003D836</t>
  </si>
  <si>
    <t>Abramhuyser</t>
  </si>
  <si>
    <t xml:space="preserve">Huyser </t>
  </si>
  <si>
    <t xml:space="preserve">Abram </t>
  </si>
  <si>
    <t>+1 7193130840</t>
  </si>
  <si>
    <t>abram.huyser@newmont.com</t>
  </si>
  <si>
    <t>1632 CR 81</t>
  </si>
  <si>
    <t xml:space="preserve">Cripplw Creek </t>
  </si>
  <si>
    <t>PPW-8003DDFD</t>
  </si>
  <si>
    <t>grandlakeexcavating@gmail.com</t>
  </si>
  <si>
    <t xml:space="preserve">Peterson </t>
  </si>
  <si>
    <t>Grand Lake Excavating</t>
  </si>
  <si>
    <t>PPW-8003DE69</t>
  </si>
  <si>
    <t>a2j2gdf</t>
  </si>
  <si>
    <t>Fowler</t>
  </si>
  <si>
    <t>gfowler@jgpete.com</t>
  </si>
  <si>
    <t>PIP-10820227</t>
  </si>
  <si>
    <t>dunamaillc@yahoo.com</t>
  </si>
  <si>
    <t>De La O</t>
  </si>
  <si>
    <t>Dunamai Construction &amp; Utility</t>
  </si>
  <si>
    <t>79904-3781</t>
  </si>
  <si>
    <t>49679::DUNAMAI CONSTRUCTION &amp; UTILI TIES</t>
  </si>
  <si>
    <t>PPW-00032BBD</t>
  </si>
  <si>
    <t>john@v3ranch.com</t>
  </si>
  <si>
    <t>Vincze</t>
  </si>
  <si>
    <t>Seki II</t>
  </si>
  <si>
    <t>205 S Gold Flake Terrace</t>
  </si>
  <si>
    <t>PPW-80008B81</t>
  </si>
  <si>
    <t>scottg1</t>
  </si>
  <si>
    <t>+1 303 598 0157</t>
  </si>
  <si>
    <t>Scott_Gregory@cat.com</t>
  </si>
  <si>
    <t>PIP-10034824</t>
  </si>
  <si>
    <t>antonioi</t>
  </si>
  <si>
    <t>Isaguirre</t>
  </si>
  <si>
    <t>Antonio@bisonridge-co.com</t>
  </si>
  <si>
    <t>Bison Ridge Construction LLC</t>
  </si>
  <si>
    <t>12241 W. COUNTY RD. 32.5</t>
  </si>
  <si>
    <t>PLATTEVILLE</t>
  </si>
  <si>
    <t>07752::BISON RIDGE CONSTRUCTION LLC</t>
  </si>
  <si>
    <t>PPW-8003E05A</t>
  </si>
  <si>
    <t>CAT®  Inspect,My.Cat.com,MyWagnerCat.com,Parts.Cat.com + Includes SIS Parts Books</t>
  </si>
  <si>
    <t>shelbie.brittain@troyvines.com</t>
  </si>
  <si>
    <t>Shelbie</t>
  </si>
  <si>
    <t>+1 4322534923</t>
  </si>
  <si>
    <t>2900 K ST NW, SUITE 100</t>
  </si>
  <si>
    <t>HARBOURSIDE NORTH TOWER BUILDING</t>
  </si>
  <si>
    <t>DISTRICT OF COLUMBIA</t>
  </si>
  <si>
    <t>PPW-0001AAFC</t>
  </si>
  <si>
    <t>wciservice</t>
  </si>
  <si>
    <t>Shindle</t>
  </si>
  <si>
    <t>+1 7177296426</t>
  </si>
  <si>
    <t>nicole.shearer@wasteconnections.com</t>
  </si>
  <si>
    <t>PPW-8003E2D9</t>
  </si>
  <si>
    <t>larrymericle</t>
  </si>
  <si>
    <t>Mericle</t>
  </si>
  <si>
    <t>+1 3166336392</t>
  </si>
  <si>
    <t>larry.mericle@wildcat.net</t>
  </si>
  <si>
    <t>Wagner Acct # 78912</t>
  </si>
  <si>
    <t>PPW-8003E240</t>
  </si>
  <si>
    <t>etealey@precisionpipelinellc.com</t>
  </si>
  <si>
    <t xml:space="preserve">Tealey </t>
  </si>
  <si>
    <t>3314 56TH STREET</t>
  </si>
  <si>
    <t>EAU CLAIRE</t>
  </si>
  <si>
    <t>WISCONSIN</t>
  </si>
  <si>
    <t>PPW-8003E651</t>
  </si>
  <si>
    <t>beckettb@ussilica.com</t>
  </si>
  <si>
    <t>+1 4328886152</t>
  </si>
  <si>
    <t>Beckettb@ussilica.com</t>
  </si>
  <si>
    <t>U.S. SILICA CO.</t>
  </si>
  <si>
    <t>200 N. LASALLE DR., NO. 2100</t>
  </si>
  <si>
    <t>CHICAGO</t>
  </si>
  <si>
    <t>91176::US SILICA HOLDINGS INC</t>
  </si>
  <si>
    <t>PPW-80016D02</t>
  </si>
  <si>
    <t>ssuess</t>
  </si>
  <si>
    <t>+1 307 203 8440</t>
  </si>
  <si>
    <t>860 35th Ave East</t>
  </si>
  <si>
    <t>Dickinson</t>
  </si>
  <si>
    <t>PPT-107545DA</t>
  </si>
  <si>
    <t>thulseberg</t>
  </si>
  <si>
    <t>Hulseberg</t>
  </si>
  <si>
    <t>+1 7208275084</t>
  </si>
  <si>
    <t>thulseberg@catamountinc.com</t>
  </si>
  <si>
    <t>Catamount Constructors Inc</t>
  </si>
  <si>
    <t>1527 Cole Blvd. Lakewood  Suite 100</t>
  </si>
  <si>
    <t>14856::CATAMOUNT CONSTRUCTORS INC</t>
  </si>
  <si>
    <t>PPW-8003E56B</t>
  </si>
  <si>
    <t>eduardo7</t>
  </si>
  <si>
    <t>Ordaz</t>
  </si>
  <si>
    <t>+1 9155025064</t>
  </si>
  <si>
    <t>eduardoordaz71@gmail.com</t>
  </si>
  <si>
    <t>Euardo Ordaz</t>
  </si>
  <si>
    <t xml:space="preserve">450 Hartley Ave </t>
  </si>
  <si>
    <t xml:space="preserve">Texas </t>
  </si>
  <si>
    <t>31727::EDUARDO ORDAZ</t>
  </si>
  <si>
    <t>PPW-8003E617</t>
  </si>
  <si>
    <t>dbwilson@sundt.com</t>
  </si>
  <si>
    <t xml:space="preserve">Wilson </t>
  </si>
  <si>
    <t>+1 602-882-7607</t>
  </si>
  <si>
    <t>PPW-8003E51F</t>
  </si>
  <si>
    <t>commonwealthgc</t>
  </si>
  <si>
    <t>MORGAN</t>
  </si>
  <si>
    <t>+1 303-243-2298</t>
  </si>
  <si>
    <t>Cws Excavating</t>
  </si>
  <si>
    <t>PPW-8000A6E6</t>
  </si>
  <si>
    <t>KRSWERD</t>
  </si>
  <si>
    <t>Hagerman</t>
  </si>
  <si>
    <t>+1 7192528841</t>
  </si>
  <si>
    <t>jasonh@krswerd.com</t>
  </si>
  <si>
    <t>K.R. Swerdfeger</t>
  </si>
  <si>
    <t>421 E Industrial Blvd</t>
  </si>
  <si>
    <t>50444::MILLER PIPELINE LLC - MTN RE GION</t>
  </si>
  <si>
    <t>PPW-8003E876</t>
  </si>
  <si>
    <t>rburbank@entact.com</t>
  </si>
  <si>
    <t>Burbank</t>
  </si>
  <si>
    <t>+1 207-619-2343</t>
  </si>
  <si>
    <t>PPW-8003EABA</t>
  </si>
  <si>
    <t>mark.housermvc@gj.com</t>
  </si>
  <si>
    <t>Houser</t>
  </si>
  <si>
    <t>+1 970-901-1586</t>
  </si>
  <si>
    <t>62340::MTN VALLEY CONTRACTING INC</t>
  </si>
  <si>
    <t>PPW-8003EB81</t>
  </si>
  <si>
    <t>sundtempireadmin</t>
  </si>
  <si>
    <t>+1 602 689 5116</t>
  </si>
  <si>
    <t>apringle@empire-cat.com</t>
  </si>
  <si>
    <t>PPW-8003EADB</t>
  </si>
  <si>
    <t>kcorpkfc70</t>
  </si>
  <si>
    <t>Wall Shafts and Sec</t>
  </si>
  <si>
    <t>Kiewit Central</t>
  </si>
  <si>
    <t>PPW-0003B5ED</t>
  </si>
  <si>
    <t>karla@framllc.com</t>
  </si>
  <si>
    <t>Rhea</t>
  </si>
  <si>
    <t>+1 3038803054</t>
  </si>
  <si>
    <t>Front Range Asphalt Maint</t>
  </si>
  <si>
    <t>35237::FRONT RANGE ASPHALT MAINT</t>
  </si>
  <si>
    <t>PPW-0001813C</t>
  </si>
  <si>
    <t>brody@compressionequipmentsolutions.com</t>
  </si>
  <si>
    <t>Brody</t>
  </si>
  <si>
    <t>+1 432-638-1809</t>
  </si>
  <si>
    <t>Compression Equipment Solutions</t>
  </si>
  <si>
    <t>3200 N FM 1936</t>
  </si>
  <si>
    <t>ODESSA</t>
  </si>
  <si>
    <t>14434::COMPRESSION EQUIPMENT SOLUTI ONS</t>
  </si>
  <si>
    <t>PPW-0003B497</t>
  </si>
  <si>
    <t>luke.ruzicka@belair-us.com</t>
  </si>
  <si>
    <t>Ruzicka</t>
  </si>
  <si>
    <t>+1 612-741-0151</t>
  </si>
  <si>
    <t>Luke.ruzicka@belair-us.com</t>
  </si>
  <si>
    <t>2200 Old Highway * NW</t>
  </si>
  <si>
    <t>New Brighton</t>
  </si>
  <si>
    <t>PPW-8003EA80</t>
  </si>
  <si>
    <t>darcy@k6holdings.com</t>
  </si>
  <si>
    <t>Darcy Wiebe dba K6 Technologies</t>
  </si>
  <si>
    <t>49916::DARCY WIEBE DBA K6 TECHNOLOG IES</t>
  </si>
  <si>
    <t>PPW-0003B84E</t>
  </si>
  <si>
    <t>rritenour@wwmach.com</t>
  </si>
  <si>
    <t>ritenour</t>
  </si>
  <si>
    <t>rj</t>
  </si>
  <si>
    <t>+1 702 677 4137</t>
  </si>
  <si>
    <t>106 South 1st Street</t>
  </si>
  <si>
    <t>Martins Ferry</t>
  </si>
  <si>
    <t>PPW-0003B7DC</t>
  </si>
  <si>
    <t>landas00@yahoo.com</t>
  </si>
  <si>
    <t>Fernando</t>
  </si>
  <si>
    <t>denver trucking llc</t>
  </si>
  <si>
    <t>311 McKinley Avenue</t>
  </si>
  <si>
    <t>PPW-0003B844</t>
  </si>
  <si>
    <t>juan.gomez@libertyfrac.com</t>
  </si>
  <si>
    <t>+1 3182860461</t>
  </si>
  <si>
    <t>Juan.Gomez@libertyfrac.com</t>
  </si>
  <si>
    <t>Schlumberger Technology Corp TX</t>
  </si>
  <si>
    <t>PPW-8003863B</t>
  </si>
  <si>
    <t>lenglish</t>
  </si>
  <si>
    <t>english</t>
  </si>
  <si>
    <t>leslie</t>
  </si>
  <si>
    <t>+1 2709282141</t>
  </si>
  <si>
    <t>leslie.english@lafargeholcim.com</t>
  </si>
  <si>
    <t>830 Three Rivers Quarry Rd</t>
  </si>
  <si>
    <t>Smithland</t>
  </si>
  <si>
    <t>PPW-0003B4CA</t>
  </si>
  <si>
    <t>dustyglover</t>
  </si>
  <si>
    <t>+1 3032794150</t>
  </si>
  <si>
    <t>dusty.glover@kelleytruckinginc.com</t>
  </si>
  <si>
    <t>PPW-0003B7DE</t>
  </si>
  <si>
    <t>koreylarson</t>
  </si>
  <si>
    <t>Korey</t>
  </si>
  <si>
    <t>+1 2182804963</t>
  </si>
  <si>
    <t>korey.larson@ieaconstructors.com</t>
  </si>
  <si>
    <t>3900 E White Ave</t>
  </si>
  <si>
    <t>PPW-0003B8B9</t>
  </si>
  <si>
    <t>dgreub</t>
  </si>
  <si>
    <t>Greub</t>
  </si>
  <si>
    <t>+1 4322345207</t>
  </si>
  <si>
    <t>dennis.greub@westernmidstream.com</t>
  </si>
  <si>
    <t>831 S. East Ave</t>
  </si>
  <si>
    <t>PPW-80016025</t>
  </si>
  <si>
    <t>jeff@irrservices.com</t>
  </si>
  <si>
    <t>Good</t>
  </si>
  <si>
    <t>Irrigation Services, LLC</t>
  </si>
  <si>
    <t>44 Good Drive</t>
  </si>
  <si>
    <t>PPW-0003BBCF</t>
  </si>
  <si>
    <t>clint.ales@apac.com</t>
  </si>
  <si>
    <t>Ales</t>
  </si>
  <si>
    <t>+1 918 520 2731</t>
  </si>
  <si>
    <t>PARTS STORE INSTANT ACCESS</t>
  </si>
  <si>
    <t>PPW-0003BA12</t>
  </si>
  <si>
    <t>davidjeffs@nativesun</t>
  </si>
  <si>
    <t>Jeffs</t>
  </si>
  <si>
    <t>+1 3035185087</t>
  </si>
  <si>
    <t>davidjeffs@nativesun.construction</t>
  </si>
  <si>
    <t>Native Sun Materials</t>
  </si>
  <si>
    <t>16050 Old Denver Rd</t>
  </si>
  <si>
    <t>64037::NATIVE SUN MATERIALS INC</t>
  </si>
  <si>
    <t>PPW-0003BA86</t>
  </si>
  <si>
    <t>mcanezgu1@fmi.com</t>
  </si>
  <si>
    <t>Canez Guzman</t>
  </si>
  <si>
    <t>+1 520-437-2703</t>
  </si>
  <si>
    <t>PPW-0003BAF8</t>
  </si>
  <si>
    <t>austinreyher</t>
  </si>
  <si>
    <t>REYHER</t>
  </si>
  <si>
    <t>+1 8004624813</t>
  </si>
  <si>
    <t>800.462.4813</t>
  </si>
  <si>
    <t>ReyherA@vmcmail.com</t>
  </si>
  <si>
    <t>PO BOX 380607</t>
  </si>
  <si>
    <t>BIRMINGHAM</t>
  </si>
  <si>
    <t>PPW-8002A3A1</t>
  </si>
  <si>
    <t>nagyks</t>
  </si>
  <si>
    <t>Nagy</t>
  </si>
  <si>
    <t>Kristopher</t>
  </si>
  <si>
    <t>+1 303 336 3509</t>
  </si>
  <si>
    <t>+1 860 930 4029</t>
  </si>
  <si>
    <t>Nagy_Kris_S@cat.com</t>
  </si>
  <si>
    <t>PPS-000844A9</t>
  </si>
  <si>
    <t>tracy@mvcgj.com</t>
  </si>
  <si>
    <t>DiGesualdo</t>
  </si>
  <si>
    <t>PPW-0000B881</t>
  </si>
  <si>
    <t>sprice@brannan1.com</t>
  </si>
  <si>
    <t>Stokely</t>
  </si>
  <si>
    <t>+1 303-534-1231</t>
  </si>
  <si>
    <t>PPW-0003C09A</t>
  </si>
  <si>
    <t>tmurry@tetratec.com</t>
  </si>
  <si>
    <t>Murry</t>
  </si>
  <si>
    <t>+1 2813644357</t>
  </si>
  <si>
    <t>3809-A South FM 1788</t>
  </si>
  <si>
    <t>PPW-0003C077</t>
  </si>
  <si>
    <t>Mflores01</t>
  </si>
  <si>
    <t xml:space="preserve">Flores </t>
  </si>
  <si>
    <t>+1 4322107338</t>
  </si>
  <si>
    <t>Marco.Flores@Archrock.com</t>
  </si>
  <si>
    <t>704 W E Interstate 20</t>
  </si>
  <si>
    <t>PPW-0003BF89</t>
  </si>
  <si>
    <t>francisdoiel</t>
  </si>
  <si>
    <t>Doiel</t>
  </si>
  <si>
    <t>+1 3039035532</t>
  </si>
  <si>
    <t>fdoiel@fioreandsons.com</t>
  </si>
  <si>
    <t>730 w 62nd ave</t>
  </si>
  <si>
    <t>PPW-0003BFAC</t>
  </si>
  <si>
    <t>rmunoz@2021</t>
  </si>
  <si>
    <t>Munoz</t>
  </si>
  <si>
    <t>+1 432 755 4520</t>
  </si>
  <si>
    <t>162 Raul Florez Blvd</t>
  </si>
  <si>
    <t>PPW-80037F64</t>
  </si>
  <si>
    <t>fhuegel@republicservices.com</t>
  </si>
  <si>
    <t>Huegel</t>
  </si>
  <si>
    <t>PPW-0003C3B9</t>
  </si>
  <si>
    <t>klundquist@escomailbox.com</t>
  </si>
  <si>
    <t>Lundquist</t>
  </si>
  <si>
    <t>PPW-0003C4BD</t>
  </si>
  <si>
    <t>a1rmic</t>
  </si>
  <si>
    <t>isaac.candelaria@tntxtruck.com</t>
  </si>
  <si>
    <t>PSP-0004C8E2</t>
  </si>
  <si>
    <t>tschlum@me.com</t>
  </si>
  <si>
    <t>Savage</t>
  </si>
  <si>
    <t>156 Letey Lane</t>
  </si>
  <si>
    <t>Woody Creek</t>
  </si>
  <si>
    <t>PPW-0003C3FD</t>
  </si>
  <si>
    <t>gregory.jones@martinmarietta.com</t>
  </si>
  <si>
    <t xml:space="preserve">Jones </t>
  </si>
  <si>
    <t>Gregory.Jones@martinmarietta.com</t>
  </si>
  <si>
    <t>58363a::MARTIN MARIETTA MATERIALS</t>
  </si>
  <si>
    <t>PPW-0003C3F5</t>
  </si>
  <si>
    <t>Erikb1020</t>
  </si>
  <si>
    <t>milehighdieselllc@gmail.com</t>
  </si>
  <si>
    <t>MILE HIGH DIESEL, LLC</t>
  </si>
  <si>
    <t>8555 Rainbow Ave</t>
  </si>
  <si>
    <t>PPW-0003C3D1</t>
  </si>
  <si>
    <t>marc@mvcgj.com</t>
  </si>
  <si>
    <t>hotz</t>
  </si>
  <si>
    <t>+1 9702103634</t>
  </si>
  <si>
    <t>PPW-0003C815</t>
  </si>
  <si>
    <t>a2k9ma</t>
  </si>
  <si>
    <t>miguel.avila@tntxtruck.com</t>
  </si>
  <si>
    <t>PSP-0004CAFB</t>
  </si>
  <si>
    <t>mason.mantegna@martinmarietta.com</t>
  </si>
  <si>
    <t>Mantegna</t>
  </si>
  <si>
    <t>Mason</t>
  </si>
  <si>
    <t>+1 443-466-7392</t>
  </si>
  <si>
    <t>PPW-0003BE01</t>
  </si>
  <si>
    <t>michael_gebremichael</t>
  </si>
  <si>
    <t>Gebremichael</t>
  </si>
  <si>
    <t>310-926-9761</t>
  </si>
  <si>
    <t>michael.gebremichael@gmail.com</t>
  </si>
  <si>
    <t>mike_g</t>
  </si>
  <si>
    <t>6307 Tunney Ave</t>
  </si>
  <si>
    <t>Tarzana</t>
  </si>
  <si>
    <t>PPT-1066F9DB</t>
  </si>
  <si>
    <t>powersfamily777</t>
  </si>
  <si>
    <t>Powers</t>
  </si>
  <si>
    <t>+1 7028823321</t>
  </si>
  <si>
    <t>joepowers88@gmail.com</t>
  </si>
  <si>
    <t>1632 County Road 82</t>
  </si>
  <si>
    <t>PPW-0003C61D</t>
  </si>
  <si>
    <t>jsalazar@catalystes.team</t>
  </si>
  <si>
    <t>Catalyst Oilfield Services</t>
  </si>
  <si>
    <t>11999 E HWY 158</t>
  </si>
  <si>
    <t>SUITE 900</t>
  </si>
  <si>
    <t>GARDENDALE</t>
  </si>
  <si>
    <t>14284::CATALYST ENERGY SERVICES</t>
  </si>
  <si>
    <t>PPW-8001A459</t>
  </si>
  <si>
    <t>jacobb.kraus@gcinc.com</t>
  </si>
  <si>
    <t>PPW-0003C954</t>
  </si>
  <si>
    <t>hventur1</t>
  </si>
  <si>
    <t>Ventura</t>
  </si>
  <si>
    <t>Henryk</t>
  </si>
  <si>
    <t>+1 8317962208</t>
  </si>
  <si>
    <t>hventur1@wm.com</t>
  </si>
  <si>
    <t>11240 Commercial Parkway</t>
  </si>
  <si>
    <t xml:space="preserve">Castroville </t>
  </si>
  <si>
    <t>PPW-0003C04A</t>
  </si>
  <si>
    <t>scottbadz</t>
  </si>
  <si>
    <t>Badzinski</t>
  </si>
  <si>
    <t>+1 2625326289</t>
  </si>
  <si>
    <t>sbadzins@wm.com</t>
  </si>
  <si>
    <t>PPW-0003BFCA</t>
  </si>
  <si>
    <t>a5n9jp</t>
  </si>
  <si>
    <t>Przekurat</t>
  </si>
  <si>
    <t>Przekuratj@rushenterprises.com</t>
  </si>
  <si>
    <t>PSP-0004C4F9</t>
  </si>
  <si>
    <t>keischens1</t>
  </si>
  <si>
    <t>02705::AMES CONSTRUCTION INC,02707::AMES CONSTRUCTION INC,02708::AMES CONSTRUCTION INC,02709::AMES CONSTRUCTION INC,02709a::AMES CONSTRUCTION INC,02709cc::AMES CONSTRUCTION INC,02838::AMES CONSTRUCTION INC,03613::AMES CONSTRUCTION INC</t>
  </si>
  <si>
    <t>PPW-0003C99A</t>
  </si>
  <si>
    <t>stansilva_19</t>
  </si>
  <si>
    <t>stan.silva@kiewit.com</t>
  </si>
  <si>
    <t xml:space="preserve">BOSQUE DE CIRUELOS 180 PP 101 </t>
  </si>
  <si>
    <t>MIGUEL HIDALGO</t>
  </si>
  <si>
    <t>CDMX</t>
  </si>
  <si>
    <t>PPW-80019865</t>
  </si>
  <si>
    <t>jmdemmler</t>
  </si>
  <si>
    <t>Demmler</t>
  </si>
  <si>
    <t>jessmdemmler@gmail.com</t>
  </si>
  <si>
    <t>Edge Limited</t>
  </si>
  <si>
    <t>7524 Gillen Rd</t>
  </si>
  <si>
    <t>30081::EDGE LIMITED</t>
  </si>
  <si>
    <t>PPW-0003CCFC</t>
  </si>
  <si>
    <t>ontrackbuildersllc</t>
  </si>
  <si>
    <t>Gallardo</t>
  </si>
  <si>
    <t>Rene</t>
  </si>
  <si>
    <t>gallardo.s.rene@gmail.com</t>
  </si>
  <si>
    <t>ONTRACK BUILDERS LLC</t>
  </si>
  <si>
    <t>66304::ONTRACK BUILDERS CORP</t>
  </si>
  <si>
    <t>PPW-8000CBAF</t>
  </si>
  <si>
    <t>royharris</t>
  </si>
  <si>
    <t>HARRIS</t>
  </si>
  <si>
    <t>ROY</t>
  </si>
  <si>
    <t>+1 4692154259</t>
  </si>
  <si>
    <t>roy.harris@wasteconnections.com</t>
  </si>
  <si>
    <t>2138 S Airport Dr</t>
  </si>
  <si>
    <t>Mckinney</t>
  </si>
  <si>
    <t>75069-1369</t>
  </si>
  <si>
    <t>PPW-0003CC37</t>
  </si>
  <si>
    <t>fieldm10</t>
  </si>
  <si>
    <t>Fieldm10</t>
  </si>
  <si>
    <t>Ft Lupton</t>
  </si>
  <si>
    <t>PPW-0003CD83</t>
  </si>
  <si>
    <t>shop02</t>
  </si>
  <si>
    <t>PPW-0003CDAD</t>
  </si>
  <si>
    <t>joseph.kelly@archrock.com</t>
  </si>
  <si>
    <t>+1 5704476207</t>
  </si>
  <si>
    <t>PPW-8001DDEF</t>
  </si>
  <si>
    <t>luevanoslandscapingllc@gmail.com</t>
  </si>
  <si>
    <t>Soto</t>
  </si>
  <si>
    <t>Emili</t>
  </si>
  <si>
    <t>+1 915-449-2994</t>
  </si>
  <si>
    <t>luevanos landscaping</t>
  </si>
  <si>
    <t>53334::LUEVANOS LANDSCAPE</t>
  </si>
  <si>
    <t>PPW-8003C91F</t>
  </si>
  <si>
    <t>dtabor</t>
  </si>
  <si>
    <t>Tabor</t>
  </si>
  <si>
    <t>+1 5755130434</t>
  </si>
  <si>
    <t>dtabor@durangomidstream.com</t>
  </si>
  <si>
    <t>Frontier Field Svcs - Durango Midstream</t>
  </si>
  <si>
    <t>47 Conoco Road</t>
  </si>
  <si>
    <t>Maljamar</t>
  </si>
  <si>
    <t>35208::FRONTIER FIELD SERVICES LLC</t>
  </si>
  <si>
    <t>PPW-0003D0C0</t>
  </si>
  <si>
    <t>solomon</t>
  </si>
  <si>
    <t>Haul</t>
  </si>
  <si>
    <t>SOLMMHAUL</t>
  </si>
  <si>
    <t>+61 891474158</t>
  </si>
  <si>
    <t>solmmhaul@fmgl.com.au</t>
  </si>
  <si>
    <t>610Bennett Rd.</t>
  </si>
  <si>
    <t>Ga.</t>
  </si>
  <si>
    <t>PPW-0003D11B</t>
  </si>
  <si>
    <t>Atrudy81</t>
  </si>
  <si>
    <t>RUDY</t>
  </si>
  <si>
    <t>Austin.rudy@newmont.com</t>
  </si>
  <si>
    <t>1569 co 67</t>
  </si>
  <si>
    <t>PPW-0003D1B5</t>
  </si>
  <si>
    <t>janaeschiel</t>
  </si>
  <si>
    <t>Schiel</t>
  </si>
  <si>
    <t>Janae</t>
  </si>
  <si>
    <t>janaeschiel@yahoo.com</t>
  </si>
  <si>
    <t>261 Indian Land Road</t>
  </si>
  <si>
    <t>PPW-0003D22A</t>
  </si>
  <si>
    <t>a53gjc</t>
  </si>
  <si>
    <t>Jamari</t>
  </si>
  <si>
    <t>+1 229 506 2682</t>
  </si>
  <si>
    <t>Chisholmj@RushEnterprises.Com</t>
  </si>
  <si>
    <t>PSP-0004BE00</t>
  </si>
  <si>
    <t>a13rjnc</t>
  </si>
  <si>
    <t>Jarrett</t>
  </si>
  <si>
    <t>jarrett.cole@mhc.com</t>
  </si>
  <si>
    <t>PSP-0004C287</t>
  </si>
  <si>
    <t>jbryson1</t>
  </si>
  <si>
    <t>Bryson</t>
  </si>
  <si>
    <t>+1 9036448942</t>
  </si>
  <si>
    <t>JBryson@sec-ep.com</t>
  </si>
  <si>
    <t>PPW-00000554</t>
  </si>
  <si>
    <t>d6nlgp39</t>
  </si>
  <si>
    <t>+1 2543790252</t>
  </si>
  <si>
    <t>west</t>
  </si>
  <si>
    <t xml:space="preserve">texas </t>
  </si>
  <si>
    <t>PPT-01102517</t>
  </si>
  <si>
    <t>edwclevyb2b</t>
  </si>
  <si>
    <t>Mill Services</t>
  </si>
  <si>
    <t>Levy Texas</t>
  </si>
  <si>
    <t>+1 3134292200</t>
  </si>
  <si>
    <t>313 429 2200</t>
  </si>
  <si>
    <t>cat_ip_team@holtcat.com</t>
  </si>
  <si>
    <t>8534 HWY 89</t>
  </si>
  <si>
    <t>SINTON</t>
  </si>
  <si>
    <t>PPW-0003B053</t>
  </si>
  <si>
    <t>jefft@mditrucks.com</t>
  </si>
  <si>
    <t>Jefft@mditrucks.com</t>
  </si>
  <si>
    <t>PSP-0004D85C</t>
  </si>
  <si>
    <t>a1rmtw</t>
  </si>
  <si>
    <t>Willson</t>
  </si>
  <si>
    <t>+1 505 450 8100</t>
  </si>
  <si>
    <t>troy.willson@tntxtruck.com</t>
  </si>
  <si>
    <t>PSP-0004C8F4</t>
  </si>
  <si>
    <t>catroncnty</t>
  </si>
  <si>
    <t>+1 5755199304</t>
  </si>
  <si>
    <t>ROAD2@GILANET.COM</t>
  </si>
  <si>
    <t>Catron County</t>
  </si>
  <si>
    <t>PO Box 507</t>
  </si>
  <si>
    <t>Reserve</t>
  </si>
  <si>
    <t>14859::CATRON COUNTY</t>
  </si>
  <si>
    <t>PPW-0003D622</t>
  </si>
  <si>
    <t>CCVGshop1</t>
  </si>
  <si>
    <t>PPW-0003D876</t>
  </si>
  <si>
    <t>lanjea</t>
  </si>
  <si>
    <t>Lanjewar</t>
  </si>
  <si>
    <t>Akash</t>
  </si>
  <si>
    <t>+91 99879 56088</t>
  </si>
  <si>
    <t>Lanjewar_Akash@cat.com</t>
  </si>
  <si>
    <t>PSP-0001BCE2</t>
  </si>
  <si>
    <t>ajgandara15</t>
  </si>
  <si>
    <t>Gandara</t>
  </si>
  <si>
    <t>Alba</t>
  </si>
  <si>
    <t>ajgandara15@hotmail.com</t>
  </si>
  <si>
    <t>Nahum Rodriguez</t>
  </si>
  <si>
    <t>PPW-00012204</t>
  </si>
  <si>
    <t>cj7jeep4x4</t>
  </si>
  <si>
    <t>leffler</t>
  </si>
  <si>
    <t>damion</t>
  </si>
  <si>
    <t>+1 7206265272</t>
  </si>
  <si>
    <t>pleffler@wm.com</t>
  </si>
  <si>
    <t>5395 franklin street</t>
  </si>
  <si>
    <t>PPW-0003D918</t>
  </si>
  <si>
    <t>ian@jdentwindsor.com</t>
  </si>
  <si>
    <t>9535 Eastman Park Drive</t>
  </si>
  <si>
    <t>PPW-0003DD31</t>
  </si>
  <si>
    <t>joshua.d.brown214.mil@mail.mil</t>
  </si>
  <si>
    <t>Army</t>
  </si>
  <si>
    <t>23194 Regency Dr</t>
  </si>
  <si>
    <t xml:space="preserve">Waynesville </t>
  </si>
  <si>
    <t>PPW-0003DB95</t>
  </si>
  <si>
    <t>e250-cat-support</t>
  </si>
  <si>
    <t>E250</t>
  </si>
  <si>
    <t>+1 203 494 9807</t>
  </si>
  <si>
    <t>Leguiza_Andres_M@cat.com</t>
  </si>
  <si>
    <t>18155 CHISHOLM TRAIL</t>
  </si>
  <si>
    <t>02906::AIR DRILLING ASSOC INC</t>
  </si>
  <si>
    <t>PPW-0003DD25</t>
  </si>
  <si>
    <t>philipbl</t>
  </si>
  <si>
    <t>Blanford</t>
  </si>
  <si>
    <t>+1 5735785246</t>
  </si>
  <si>
    <t>philip.blanford@wasteconnections.com</t>
  </si>
  <si>
    <t>PPW-0003DC3F</t>
  </si>
  <si>
    <t>Derrik3112</t>
  </si>
  <si>
    <t>brown</t>
  </si>
  <si>
    <t>derrik</t>
  </si>
  <si>
    <t>+1 9702758823</t>
  </si>
  <si>
    <t>derrik31@hotmail.com</t>
  </si>
  <si>
    <t>HD Service</t>
  </si>
  <si>
    <t>354 mesa loop</t>
  </si>
  <si>
    <t>gunnison</t>
  </si>
  <si>
    <t>46057::HD SERVICE</t>
  </si>
  <si>
    <t>PPW-0003DC52</t>
  </si>
  <si>
    <t>e250jmt3</t>
  </si>
  <si>
    <t>Trujillo_Julian@wagnerequipment.com</t>
  </si>
  <si>
    <t>PSP-0004C24D</t>
  </si>
  <si>
    <t>TravisE1001</t>
  </si>
  <si>
    <t>esperanza</t>
  </si>
  <si>
    <t>travis</t>
  </si>
  <si>
    <t>+1 7196894131</t>
  </si>
  <si>
    <t>travisesperanza2951@yahoo.com</t>
  </si>
  <si>
    <t>3120 co 67</t>
  </si>
  <si>
    <t>PPW-0003DE5E</t>
  </si>
  <si>
    <t>ffm7600</t>
  </si>
  <si>
    <t>Humes</t>
  </si>
  <si>
    <t>+1 7208746805</t>
  </si>
  <si>
    <t>ahumes@arapahoegov.com</t>
  </si>
  <si>
    <t>7600 South Peoria Street</t>
  </si>
  <si>
    <t>PPW-0003DFAB</t>
  </si>
  <si>
    <t>anjoel669@gmail.com</t>
  </si>
  <si>
    <t>Collazo Rojas</t>
  </si>
  <si>
    <t>+1 5754049091</t>
  </si>
  <si>
    <t>Budagher Company</t>
  </si>
  <si>
    <t>3435 Bataan Memorial W</t>
  </si>
  <si>
    <t>88012-5012</t>
  </si>
  <si>
    <t>09846::BUDAGHER COMPANY</t>
  </si>
  <si>
    <t>PPW-0003E04D</t>
  </si>
  <si>
    <t>john.grady@archrock.com</t>
  </si>
  <si>
    <t>PPW-0003DE9A</t>
  </si>
  <si>
    <t>paulawatts</t>
  </si>
  <si>
    <t>Watts</t>
  </si>
  <si>
    <t>Paula</t>
  </si>
  <si>
    <t>+1 210 662 2531</t>
  </si>
  <si>
    <t>paula.watts@doggett.com</t>
  </si>
  <si>
    <t>DOGGETT FREIGHTLINER OF SOUTH TEXAS, LLC</t>
  </si>
  <si>
    <t>PPI-00064037</t>
  </si>
  <si>
    <t>kwallacecat</t>
  </si>
  <si>
    <t>+1 7658261548</t>
  </si>
  <si>
    <t>Kevin.Wallace@ieaconstructors.com</t>
  </si>
  <si>
    <t>3900 e white ave</t>
  </si>
  <si>
    <t>PPW-0003CA81</t>
  </si>
  <si>
    <t>sbrlecic1@gmail.com</t>
  </si>
  <si>
    <t>Brlecic</t>
  </si>
  <si>
    <t>+1 970-456-2077</t>
  </si>
  <si>
    <t>Rocky Peak Construction Inc</t>
  </si>
  <si>
    <t>PPW-00033F08</t>
  </si>
  <si>
    <t>jonasgowdy</t>
  </si>
  <si>
    <t>gowdy</t>
  </si>
  <si>
    <t>jonas</t>
  </si>
  <si>
    <t>+1 7196502637</t>
  </si>
  <si>
    <t>jonasgowdy@yahoo.com</t>
  </si>
  <si>
    <t>1569 CO-67</t>
  </si>
  <si>
    <t>PPW-0003E27C</t>
  </si>
  <si>
    <t>ap@tri-tonservices.com</t>
  </si>
  <si>
    <t>TRI-TON SERVICES LLC</t>
  </si>
  <si>
    <t>4008 N Grimes St # 93</t>
  </si>
  <si>
    <t>PPW-80000959</t>
  </si>
  <si>
    <t>toostenbrug@crccllc.com</t>
  </si>
  <si>
    <t>oostenbrug</t>
  </si>
  <si>
    <t>taede</t>
  </si>
  <si>
    <t>+1 3039079616</t>
  </si>
  <si>
    <t>6473 S Racine Cil</t>
  </si>
  <si>
    <t>PPW-0003E529</t>
  </si>
  <si>
    <t>acuevas@sundt.com</t>
  </si>
  <si>
    <t>Cuevas</t>
  </si>
  <si>
    <t>+1 480-490-2643</t>
  </si>
  <si>
    <t>PPW-8003E53F</t>
  </si>
  <si>
    <t>jmscsu@yahoo.com</t>
  </si>
  <si>
    <t>Schwarz</t>
  </si>
  <si>
    <t>+1 3035656935</t>
  </si>
  <si>
    <t>jmscsu45@gmail.com</t>
  </si>
  <si>
    <t>JMS</t>
  </si>
  <si>
    <t>32550 Gray Hawk Ln</t>
  </si>
  <si>
    <t>PPW-0003E45B</t>
  </si>
  <si>
    <t>coltonmecham@amesco.com</t>
  </si>
  <si>
    <t>+1 801-910-3184</t>
  </si>
  <si>
    <t>PPW-0003CD57</t>
  </si>
  <si>
    <t>travis@dyerconst.com</t>
  </si>
  <si>
    <t>Dyer</t>
  </si>
  <si>
    <t>+1 3033287210</t>
  </si>
  <si>
    <t>1951 Hidden Acres Pl.</t>
  </si>
  <si>
    <t>PPW-0003E4F3</t>
  </si>
  <si>
    <t>jamescollins</t>
  </si>
  <si>
    <t xml:space="preserve">James </t>
  </si>
  <si>
    <t>+1 5756775103</t>
  </si>
  <si>
    <t>jcollins@durangomidstream.com</t>
  </si>
  <si>
    <t xml:space="preserve">13303 Lovington Hwy </t>
  </si>
  <si>
    <t>Loco Hills</t>
  </si>
  <si>
    <t>PPW-0003E359</t>
  </si>
  <si>
    <t>mike.grant1@kiewit.com</t>
  </si>
  <si>
    <t>+1 602 390 5973</t>
  </si>
  <si>
    <t>PPW-0003E6DA</t>
  </si>
  <si>
    <t>advancedfence2020@gmail.com</t>
  </si>
  <si>
    <t>Robles</t>
  </si>
  <si>
    <t>+1 720-579-2920</t>
  </si>
  <si>
    <t>Advancedfence2020@gmail.com</t>
  </si>
  <si>
    <t>Advanced Fence LLC</t>
  </si>
  <si>
    <t>PPW-0003C185</t>
  </si>
  <si>
    <t>larryka</t>
  </si>
  <si>
    <t>Andersen</t>
  </si>
  <si>
    <t>+1 619 719 2936</t>
  </si>
  <si>
    <t>619-719-2936</t>
  </si>
  <si>
    <t>lawrence.andersen@kiewit.com</t>
  </si>
  <si>
    <t>1301 W. Heron St.</t>
  </si>
  <si>
    <t>Aberdeen</t>
  </si>
  <si>
    <t>PPT-0100A08B</t>
  </si>
  <si>
    <t>abram.hall@archrock.com</t>
  </si>
  <si>
    <t>Abram</t>
  </si>
  <si>
    <t>+1 4322216975</t>
  </si>
  <si>
    <t>9704 W I 20</t>
  </si>
  <si>
    <t>PPW-0003DDF2</t>
  </si>
  <si>
    <t>depotsteph1@yahoo.com</t>
  </si>
  <si>
    <t>THE PARTS DEPOT</t>
  </si>
  <si>
    <t>380 Skyland Dr, Unit A</t>
  </si>
  <si>
    <t>PPW-0003E703</t>
  </si>
  <si>
    <t>krielley@arkomaops.com</t>
  </si>
  <si>
    <t>Phelps</t>
  </si>
  <si>
    <t>Derick</t>
  </si>
  <si>
    <t>+1 9702709933</t>
  </si>
  <si>
    <t>dphelps@arkomaops.com</t>
  </si>
  <si>
    <t>Arkoma Operations LLC</t>
  </si>
  <si>
    <t>2121 S Columbia Ave Ste 101</t>
  </si>
  <si>
    <t>74114-3502</t>
  </si>
  <si>
    <t>04270::ARKOMA OPERATIONS LLC</t>
  </si>
  <si>
    <t>PPW-0003E845</t>
  </si>
  <si>
    <t>helena4352</t>
  </si>
  <si>
    <t>Quary</t>
  </si>
  <si>
    <t>Helena</t>
  </si>
  <si>
    <t>helenaequipment@vmcmail.com</t>
  </si>
  <si>
    <t>PPW-0003E874</t>
  </si>
  <si>
    <t>mr.pushisaac@gmail.com</t>
  </si>
  <si>
    <t>Push</t>
  </si>
  <si>
    <t>+1 765-826-1683</t>
  </si>
  <si>
    <t>PPW-0003E796</t>
  </si>
  <si>
    <t>a0empw</t>
  </si>
  <si>
    <t>paula</t>
  </si>
  <si>
    <t>26674::DOGGETT FREIGHTLINER LLC,68859::TRUCK ENTERPRISES</t>
  </si>
  <si>
    <t>PIP-11193637</t>
  </si>
  <si>
    <t>nathan.kroschel@gmail.com</t>
  </si>
  <si>
    <t>Kroschel</t>
  </si>
  <si>
    <t>Nathan.Kroschel@Gmail.com</t>
  </si>
  <si>
    <t>Ethan Kroschel</t>
  </si>
  <si>
    <t>32505 W. COUNTY RD. 53</t>
  </si>
  <si>
    <t>52526::ETHAN KROSCHEL</t>
  </si>
  <si>
    <t>PPW-0003E906</t>
  </si>
  <si>
    <t>Huntertj1516</t>
  </si>
  <si>
    <t>Sandborn</t>
  </si>
  <si>
    <t>James Kent</t>
  </si>
  <si>
    <t>+1 7192133586</t>
  </si>
  <si>
    <t>719-213-3586</t>
  </si>
  <si>
    <t>mike.sandborn@newmont.com</t>
  </si>
  <si>
    <t>100 n. 3rd St.</t>
  </si>
  <si>
    <t>victor</t>
  </si>
  <si>
    <t>PPW-0003E653</t>
  </si>
  <si>
    <t>CAT®  Inspect,Manage PCC Invoice Access,Parts.Cat.com + Includes SIS Parts Books,SIS2.0 Web - Service Information,SOS Services Web</t>
  </si>
  <si>
    <t>rlizardo</t>
  </si>
  <si>
    <t>Lizardo</t>
  </si>
  <si>
    <t>+1 575 605 1443</t>
  </si>
  <si>
    <t>rlizardo@durangomidstream.com</t>
  </si>
  <si>
    <t>FRONTIER FIELD SERVICES - DURANGO MIDSTREAM</t>
  </si>
  <si>
    <t>10077 Grogans Mill Rd Ste 300</t>
  </si>
  <si>
    <t>PPT-011021BD</t>
  </si>
  <si>
    <t>jeffparra</t>
  </si>
  <si>
    <t>+1 5752636944</t>
  </si>
  <si>
    <t>jparra@durangomidstream.com</t>
  </si>
  <si>
    <t>2002 TIMBERLOCH PL</t>
  </si>
  <si>
    <t>PPW-0003E7DC</t>
  </si>
  <si>
    <t>ShopM1</t>
  </si>
  <si>
    <t>+1 3037102532</t>
  </si>
  <si>
    <t>Marty@claystoneconstruction.com</t>
  </si>
  <si>
    <t>PPW-0003E87C</t>
  </si>
  <si>
    <t>CTaylorCCV</t>
  </si>
  <si>
    <t>+1 7192905446</t>
  </si>
  <si>
    <t>craigtaylor4x4@gmail.com</t>
  </si>
  <si>
    <t>ironclad access road</t>
  </si>
  <si>
    <t>PPW-0003E929</t>
  </si>
  <si>
    <t>a0bctp1</t>
  </si>
  <si>
    <t>parrisht1@RushEnterprises.Com</t>
  </si>
  <si>
    <t>PSP-0004E7AA</t>
  </si>
  <si>
    <t>jborges100</t>
  </si>
  <si>
    <t>Borges</t>
  </si>
  <si>
    <t>john@coloscapesconcrete.com</t>
  </si>
  <si>
    <t>Coloscapes Concrete LLC</t>
  </si>
  <si>
    <t>18080::COLOSCAPES CONCRETE INC</t>
  </si>
  <si>
    <t>PPW-0003EA8D</t>
  </si>
  <si>
    <t>emilien</t>
  </si>
  <si>
    <t>ARTAUD</t>
  </si>
  <si>
    <t>Emilien</t>
  </si>
  <si>
    <t>0685038208</t>
  </si>
  <si>
    <t>emilien.artaud@lafargeholcim.com</t>
  </si>
  <si>
    <t>Chemin de la barcasse</t>
  </si>
  <si>
    <t>CHATEAUNEUF DU RHONE</t>
  </si>
  <si>
    <t>DROME / AUVERGNE-RHONE ALPES</t>
  </si>
  <si>
    <t>PPW-8003BE90</t>
  </si>
  <si>
    <t>e352hv</t>
  </si>
  <si>
    <t>Vargas_henry@wagnerequipment.com</t>
  </si>
  <si>
    <t>PPI-0000BCC4</t>
  </si>
  <si>
    <t>dwaynejohnson</t>
  </si>
  <si>
    <t>dwayne</t>
  </si>
  <si>
    <t>+1 7196416352</t>
  </si>
  <si>
    <t>dwayne.johnson@newmont.com</t>
  </si>
  <si>
    <t>PPW-0003EAAA</t>
  </si>
  <si>
    <t>kenrudenski</t>
  </si>
  <si>
    <t>Rudenski</t>
  </si>
  <si>
    <t>+1 9516573600</t>
  </si>
  <si>
    <t>Krudenski@peedequip.com</t>
  </si>
  <si>
    <t>PPW-0003E8D1</t>
  </si>
  <si>
    <t>rockinh2020@gmail.com</t>
  </si>
  <si>
    <t>Rockinh2020@gmail.com</t>
  </si>
  <si>
    <t>Rockin H Equipment Service LLC</t>
  </si>
  <si>
    <t>73095::ROCKIN H EQUIPMENT SERVICE L LC</t>
  </si>
  <si>
    <t>PPW-0003EDD2</t>
  </si>
  <si>
    <t>dylanpeed</t>
  </si>
  <si>
    <t>Peed</t>
  </si>
  <si>
    <t>Dylan</t>
  </si>
  <si>
    <t>dylan@peedequip.com</t>
  </si>
  <si>
    <t>Temecula</t>
  </si>
  <si>
    <t>PPW-0003E8D2</t>
  </si>
  <si>
    <t>mjb505shop</t>
  </si>
  <si>
    <t>mjb505shop@gmail.com</t>
  </si>
  <si>
    <t>mjb enterprises</t>
  </si>
  <si>
    <t>PPW-8003E910</t>
  </si>
  <si>
    <t>apr@pap-llc.com</t>
  </si>
  <si>
    <t>Farmers</t>
  </si>
  <si>
    <t>+1 9709999999</t>
  </si>
  <si>
    <t>PAP LLC</t>
  </si>
  <si>
    <t>PO Box 758</t>
  </si>
  <si>
    <t>67432::PAP LLC</t>
  </si>
  <si>
    <t>PPW-80023D38</t>
  </si>
  <si>
    <t>a78mct</t>
  </si>
  <si>
    <t>Core</t>
  </si>
  <si>
    <t>Roger.nowels@holtcat.com</t>
  </si>
  <si>
    <t>RUSH TRUCK CENTER OF TYLER</t>
  </si>
  <si>
    <t>PIP-10863743</t>
  </si>
  <si>
    <t>troy.nielson</t>
  </si>
  <si>
    <t>Nielson</t>
  </si>
  <si>
    <t>+1 4357492003</t>
  </si>
  <si>
    <t>troy.nielson@nielsonconstruction.com</t>
  </si>
  <si>
    <t>825 north loop road</t>
  </si>
  <si>
    <t>Huntington</t>
  </si>
  <si>
    <t>PPW-0003EC92</t>
  </si>
  <si>
    <t>tmille14@wm.com</t>
  </si>
  <si>
    <t>Tigh</t>
  </si>
  <si>
    <t>PPW-0003F008</t>
  </si>
  <si>
    <t>joseph.crape@gcinc.com</t>
  </si>
  <si>
    <t>Crape</t>
  </si>
  <si>
    <t>+1 360-746-9890</t>
  </si>
  <si>
    <t>PPW-0003EFE5</t>
  </si>
  <si>
    <t>RyanVrbas</t>
  </si>
  <si>
    <t>Vrbas</t>
  </si>
  <si>
    <t>+1 9703639950</t>
  </si>
  <si>
    <t>r.vrbas.msinc@outlook.com</t>
  </si>
  <si>
    <t>Maximum Services Inc</t>
  </si>
  <si>
    <t>215 Central Ave</t>
  </si>
  <si>
    <t>58855::MAXIMUM SERVICES INC</t>
  </si>
  <si>
    <t>PPW-0003EFDD</t>
  </si>
  <si>
    <t>MaderCorpUSA</t>
  </si>
  <si>
    <t>MATTERS</t>
  </si>
  <si>
    <t>ALEX</t>
  </si>
  <si>
    <t>IVAN</t>
  </si>
  <si>
    <t>+1 9708891298</t>
  </si>
  <si>
    <t>alex.matters@madergroup.com</t>
  </si>
  <si>
    <t>Mader Corporation</t>
  </si>
  <si>
    <t>2721 COUNCIL TREE AVE</t>
  </si>
  <si>
    <t>COUNCIL TREE AVE, Ste 224</t>
  </si>
  <si>
    <t>57780::MADER CORPORATION</t>
  </si>
  <si>
    <t>PPW-0003F030</t>
  </si>
  <si>
    <t>nicholas.brito@westernmidstream.com</t>
  </si>
  <si>
    <t>Brito</t>
  </si>
  <si>
    <t>+1 4325577792</t>
  </si>
  <si>
    <t>831 S Ave E</t>
  </si>
  <si>
    <t>PPW-8003EDB4</t>
  </si>
  <si>
    <t>harold.betts</t>
  </si>
  <si>
    <t>Betts</t>
  </si>
  <si>
    <t>+1 8014305884</t>
  </si>
  <si>
    <t>harold.betts@stakerparson.com</t>
  </si>
  <si>
    <t>PPW-0003E4B8</t>
  </si>
  <si>
    <t>s.sotelo@tsiete.mx</t>
  </si>
  <si>
    <t>Salvador</t>
  </si>
  <si>
    <t>SERVICIO INTERNACIONAL DE ENLACE TERRESTRE SA</t>
  </si>
  <si>
    <t>Ave. Zaragoza 720</t>
  </si>
  <si>
    <t>PPW-8003EF19</t>
  </si>
  <si>
    <t>jmontiel@ngcsi.com</t>
  </si>
  <si>
    <t>Montiel</t>
  </si>
  <si>
    <t>+1 575 200 5464</t>
  </si>
  <si>
    <t>PPW-8003EFE4</t>
  </si>
  <si>
    <t xml:space="preserve">Jeffs </t>
  </si>
  <si>
    <t>PPW-8003EEC0</t>
  </si>
  <si>
    <t>seth.hurst</t>
  </si>
  <si>
    <t>hurst</t>
  </si>
  <si>
    <t>seth</t>
  </si>
  <si>
    <t>+1 4352620352</t>
  </si>
  <si>
    <t>seth.hurst@nielsonconstruction.com</t>
  </si>
  <si>
    <t>825 N Loop Rd</t>
  </si>
  <si>
    <t>84528-5549</t>
  </si>
  <si>
    <t>PPW-0003ED78</t>
  </si>
  <si>
    <t>jsanchez@copaving.com</t>
  </si>
  <si>
    <t xml:space="preserve">Sanchez </t>
  </si>
  <si>
    <t xml:space="preserve">Colorado Paving Inc. </t>
  </si>
  <si>
    <t>PPW-80028626</t>
  </si>
  <si>
    <t>fernandomanuel620@yahoo.com</t>
  </si>
  <si>
    <t>Soria</t>
  </si>
  <si>
    <t xml:space="preserve">Fernando </t>
  </si>
  <si>
    <t>Soria &amp;amp; Son's Paving</t>
  </si>
  <si>
    <t>PPW-8003F296</t>
  </si>
  <si>
    <t>tfrank9@cnm.edu</t>
  </si>
  <si>
    <t>tyus</t>
  </si>
  <si>
    <t>+1 5052593226</t>
  </si>
  <si>
    <t>PPW-8003F1FC</t>
  </si>
  <si>
    <t>cooper.perez@icloud.com</t>
  </si>
  <si>
    <t>+1 8177181855</t>
  </si>
  <si>
    <t>PPW-8003F1E7</t>
  </si>
  <si>
    <t>lverdugo2@cnm.edu</t>
  </si>
  <si>
    <t>verdugo</t>
  </si>
  <si>
    <t>louie</t>
  </si>
  <si>
    <t>+1 5053859569</t>
  </si>
  <si>
    <t>Lverdugo2@cnm.edu</t>
  </si>
  <si>
    <t>University</t>
  </si>
  <si>
    <t>PPW-8003F1D8</t>
  </si>
  <si>
    <t>tconlon@techcontrenching.com</t>
  </si>
  <si>
    <t>Conlon</t>
  </si>
  <si>
    <t>Teresa</t>
  </si>
  <si>
    <t>Tech Con Trenching Inc..</t>
  </si>
  <si>
    <t>72003::TECH CON TRENCHING INC</t>
  </si>
  <si>
    <t>PPW-0003D768</t>
  </si>
  <si>
    <t>raymond.kercheval@iea.net</t>
  </si>
  <si>
    <t>Kercheval</t>
  </si>
  <si>
    <t>+1 6013825449</t>
  </si>
  <si>
    <t>PPW-8003F2AE</t>
  </si>
  <si>
    <t>bpackard</t>
  </si>
  <si>
    <t>Packard</t>
  </si>
  <si>
    <t>bryan.packard@newmont.com</t>
  </si>
  <si>
    <t>PPW-8003F3B7</t>
  </si>
  <si>
    <t>javier.gonzalez2@kiewit.com</t>
  </si>
  <si>
    <t>+1 602 531 0990</t>
  </si>
  <si>
    <t>PPW-8003F553</t>
  </si>
  <si>
    <t>roger_myers@kindermorgan.com</t>
  </si>
  <si>
    <t>PPW-8003F507</t>
  </si>
  <si>
    <t>nickhensel@amesco.com</t>
  </si>
  <si>
    <t>Hensel</t>
  </si>
  <si>
    <t>+1 612-919-5292</t>
  </si>
  <si>
    <t>PPW-8003F2A6</t>
  </si>
  <si>
    <t>vasa07</t>
  </si>
  <si>
    <t>Lyapunov</t>
  </si>
  <si>
    <t>Vasa07</t>
  </si>
  <si>
    <t>Lyapunov_Vasily_V@cat.com</t>
  </si>
  <si>
    <t>CAT TEST ACCOUNT IGNORE PLEASE</t>
  </si>
  <si>
    <t>PPW-8003F5A3</t>
  </si>
  <si>
    <t>a116dw</t>
  </si>
  <si>
    <t>Withers</t>
  </si>
  <si>
    <t>PSP-0004F150</t>
  </si>
  <si>
    <t>logandillon</t>
  </si>
  <si>
    <t>+1 7196894065</t>
  </si>
  <si>
    <t>logan.dillon@newmont.com</t>
  </si>
  <si>
    <t>PPW-8003F46C</t>
  </si>
  <si>
    <t>tylerpond1</t>
  </si>
  <si>
    <t>pond</t>
  </si>
  <si>
    <t>tyler</t>
  </si>
  <si>
    <t>+1 7194643009</t>
  </si>
  <si>
    <t>tyler.pond@newmont.com</t>
  </si>
  <si>
    <t>1632 county rd. 82</t>
  </si>
  <si>
    <t>PPW-8003F159</t>
  </si>
  <si>
    <t>SIS2.0 Web - Service Information,SOS Services Web,Vision Link</t>
  </si>
  <si>
    <t>fortress100</t>
  </si>
  <si>
    <t>Hrovat</t>
  </si>
  <si>
    <t>Rock</t>
  </si>
  <si>
    <t>rock@fortressservicegroup.com</t>
  </si>
  <si>
    <t>Fortress Service Group - FSG - dba Rock Hrovat</t>
  </si>
  <si>
    <t>11610 PINE GROVE LANE</t>
  </si>
  <si>
    <t>34789::FORTRESS SERVICE GROUP</t>
  </si>
  <si>
    <t>PPT-1066CE68</t>
  </si>
  <si>
    <t>davisz0423@gmail.com</t>
  </si>
  <si>
    <t>+1 8327589481</t>
  </si>
  <si>
    <t>5757 Oates Rd</t>
  </si>
  <si>
    <t>PPW-8003F611</t>
  </si>
  <si>
    <t>bjr4675@hotmail.com</t>
  </si>
  <si>
    <t>(432) 249-9926</t>
  </si>
  <si>
    <t>Rancho Espuela</t>
  </si>
  <si>
    <t>18561 State Highway 166</t>
  </si>
  <si>
    <t>Fort Davis</t>
  </si>
  <si>
    <t>73546::RANCHO ESPUELA</t>
  </si>
  <si>
    <t>PPW-8003F920</t>
  </si>
  <si>
    <t>shaun@rmtnlandscape.com</t>
  </si>
  <si>
    <t>Hearn</t>
  </si>
  <si>
    <t>Shaun@RMTNLandscape.com</t>
  </si>
  <si>
    <t>Rocky Mountain Landscape</t>
  </si>
  <si>
    <t>1087 E HOLIDAY DRIVE</t>
  </si>
  <si>
    <t>75509::ROCKY MTN LANDSCAPE MAT</t>
  </si>
  <si>
    <t>PPW-8003F821</t>
  </si>
  <si>
    <t>david.grace@libertyfrac.com</t>
  </si>
  <si>
    <t>Grace</t>
  </si>
  <si>
    <t>+1 307-670-0195</t>
  </si>
  <si>
    <t>PPW-8003F8D0</t>
  </si>
  <si>
    <t>michael.marcum@martinmarietta.com</t>
  </si>
  <si>
    <t>Marcum</t>
  </si>
  <si>
    <t>PPW-8003F516</t>
  </si>
  <si>
    <t>rvoss@blattnerenergy.com</t>
  </si>
  <si>
    <t>voss</t>
  </si>
  <si>
    <t>+1 320 407 3478</t>
  </si>
  <si>
    <t>PPW-0003BDD5</t>
  </si>
  <si>
    <t>tj.green@libertyfrac.com</t>
  </si>
  <si>
    <t>TJ.Green@libertyfrac.com</t>
  </si>
  <si>
    <t>PPW-8003F901</t>
  </si>
  <si>
    <t>cramirez5@republicservices.com</t>
  </si>
  <si>
    <t>ramirez</t>
  </si>
  <si>
    <t>+1 8329549585</t>
  </si>
  <si>
    <t>220 fm 521</t>
  </si>
  <si>
    <t>fresno</t>
  </si>
  <si>
    <t>PPW-8003F5D6</t>
  </si>
  <si>
    <t>jwilson@caitcocares.com</t>
  </si>
  <si>
    <t>Advantage Pumping LLC</t>
  </si>
  <si>
    <t>01959::ADVANTAGE PUMPING LLC</t>
  </si>
  <si>
    <t>PPW-8002EF65</t>
  </si>
  <si>
    <t>lward@ezexcavating.com</t>
  </si>
  <si>
    <t>Ward</t>
  </si>
  <si>
    <t>+1 720-745-3021</t>
  </si>
  <si>
    <t>PPW-8003FAB9</t>
  </si>
  <si>
    <t>Dungeys</t>
  </si>
  <si>
    <t>7135 South Tucson Way 5301 Rockwell Ave</t>
  </si>
  <si>
    <t>PPW-8003FADD</t>
  </si>
  <si>
    <t>gpe@skybeam.com</t>
  </si>
  <si>
    <t>970 217-1170</t>
  </si>
  <si>
    <t>Great Plains Excavating LLC</t>
  </si>
  <si>
    <t>2103 Kaiser Lane</t>
  </si>
  <si>
    <t>37894::GREAT PLAINS EXCAVATING LLC</t>
  </si>
  <si>
    <t>PPW-8003FC78</t>
  </si>
  <si>
    <t>schooner510@hotmail.com</t>
  </si>
  <si>
    <t>L and S Farms LLC</t>
  </si>
  <si>
    <t>PO BOX 645</t>
  </si>
  <si>
    <t>PPW-8003FC8E</t>
  </si>
  <si>
    <t>tvargas@republicservices.com</t>
  </si>
  <si>
    <t>+1 361-698-5061</t>
  </si>
  <si>
    <t>Republic Services - El Centro Landfill</t>
  </si>
  <si>
    <t>PPW-0003DD5D</t>
  </si>
  <si>
    <t>julio.morales</t>
  </si>
  <si>
    <t>saul.63morales@gmail.com</t>
  </si>
  <si>
    <t>19203 Phillip Bazaar</t>
  </si>
  <si>
    <t>79938-8176</t>
  </si>
  <si>
    <t>PPW-8003FF78</t>
  </si>
  <si>
    <t>b2elsd</t>
  </si>
  <si>
    <t>Toothman</t>
  </si>
  <si>
    <t>+1 304 266 3724</t>
  </si>
  <si>
    <t>RTOOTHMAN@USACOMPRESSION.COM</t>
  </si>
  <si>
    <t>USA COMPRESSION PARTNERS LP</t>
  </si>
  <si>
    <t>PSP-0004FCBB</t>
  </si>
  <si>
    <t>Bayless</t>
  </si>
  <si>
    <t>Performance Energy Service</t>
  </si>
  <si>
    <t>12774 N Colorado Blvd., Suite 160</t>
  </si>
  <si>
    <t>Northglenn</t>
  </si>
  <si>
    <t>PPW-8002BC07</t>
  </si>
  <si>
    <t>gkiblinger@republicservices.com</t>
  </si>
  <si>
    <t>kiblinger</t>
  </si>
  <si>
    <t>garrett</t>
  </si>
  <si>
    <t>+1 6297723131</t>
  </si>
  <si>
    <t>PPW-800402D6</t>
  </si>
  <si>
    <t>mjones100405@republicservices.com</t>
  </si>
  <si>
    <t>+1 7025995605</t>
  </si>
  <si>
    <t>315 W Cheyenne Ave</t>
  </si>
  <si>
    <t>North Las Vegas</t>
  </si>
  <si>
    <t>PPW-8003F83F</t>
  </si>
  <si>
    <t>roperchris</t>
  </si>
  <si>
    <t>+1 205-796-8228</t>
  </si>
  <si>
    <t>Roperc@vmcmail.com</t>
  </si>
  <si>
    <t>PPW-8003F8C8</t>
  </si>
  <si>
    <t>patrick.euriga@whiteconstruction.com</t>
  </si>
  <si>
    <t>Euriga</t>
  </si>
  <si>
    <t>+1 3177161928</t>
  </si>
  <si>
    <t>Po box 219</t>
  </si>
  <si>
    <t>PPW-800401AA</t>
  </si>
  <si>
    <t>tuckerstover</t>
  </si>
  <si>
    <t>STOVER</t>
  </si>
  <si>
    <t>+1 303-776-2080</t>
  </si>
  <si>
    <t>tuckerstover@outlook.com</t>
  </si>
  <si>
    <t>Hirschfeld Bkhoe &amp; Pipeline</t>
  </si>
  <si>
    <t>43386::HIRSCHFELD BKHOE &amp; PIPELINE</t>
  </si>
  <si>
    <t>PPW-8000ADC7</t>
  </si>
  <si>
    <t>alexferrel</t>
  </si>
  <si>
    <t>Ferrel</t>
  </si>
  <si>
    <t>alphaequip21@gmail.com</t>
  </si>
  <si>
    <t>Alpha Equipment Repair and Service LLC</t>
  </si>
  <si>
    <t>1185 Hemlock Dr</t>
  </si>
  <si>
    <t>04284::ALPHA EQUIPMENT REPAIR AND S ERVICE LLC</t>
  </si>
  <si>
    <t>PPW-8003FF8D</t>
  </si>
  <si>
    <t>iquiroz@buesing.com</t>
  </si>
  <si>
    <t>+1 602 228 0682</t>
  </si>
  <si>
    <t>BUESING CORPORATION</t>
  </si>
  <si>
    <t>3045 s 7th st</t>
  </si>
  <si>
    <t>PPW-8003F58A</t>
  </si>
  <si>
    <t>rmiller1@newpark.com</t>
  </si>
  <si>
    <t>Robyn</t>
  </si>
  <si>
    <t>+1 903-539-5127</t>
  </si>
  <si>
    <t>NEWPARK MATS &amp;amp; INTEGRATED SERVICES</t>
  </si>
  <si>
    <t>PPW-00014D9D</t>
  </si>
  <si>
    <t>lacon4336</t>
  </si>
  <si>
    <t>Equipment</t>
  </si>
  <si>
    <t>Lacon</t>
  </si>
  <si>
    <t>laconequipment@vmcmail.com</t>
  </si>
  <si>
    <t>PPW-80040878</t>
  </si>
  <si>
    <t>jeremy_vanwinkle@eogresources.com</t>
  </si>
  <si>
    <t>+1 4322324944</t>
  </si>
  <si>
    <t>Jeremy_VanWinkle@eogresources.com</t>
  </si>
  <si>
    <t>PO BOX 2267</t>
  </si>
  <si>
    <t>PPW-8004089E</t>
  </si>
  <si>
    <t>e250jmh</t>
  </si>
  <si>
    <t>Her</t>
  </si>
  <si>
    <t>jher@wagnerequipment.com</t>
  </si>
  <si>
    <t>PIP-10217721</t>
  </si>
  <si>
    <t>brian.andrews@usacompression.com</t>
  </si>
  <si>
    <t>+1 9036902242</t>
  </si>
  <si>
    <t>USA COMPRESSION PARTNERS, LLC</t>
  </si>
  <si>
    <t>PPW-800402B3</t>
  </si>
  <si>
    <t>jsloan@brannan1.com</t>
  </si>
  <si>
    <t>sloan</t>
  </si>
  <si>
    <t>justin</t>
  </si>
  <si>
    <t>+1 3035918149</t>
  </si>
  <si>
    <t>11778 Hwy 52</t>
  </si>
  <si>
    <t>73730::READY MIXED CONCRETE CO</t>
  </si>
  <si>
    <t>PPW-80040B26</t>
  </si>
  <si>
    <t>tduncan@fmi.com</t>
  </si>
  <si>
    <t>+1 5759125858</t>
  </si>
  <si>
    <t>Tyrone Mine Road HWY 90</t>
  </si>
  <si>
    <t>PPW-80040B06</t>
  </si>
  <si>
    <t>kkramer</t>
  </si>
  <si>
    <t>Kramer</t>
  </si>
  <si>
    <t>+1 5753610341</t>
  </si>
  <si>
    <t>kkramer@durangomidstream.com</t>
  </si>
  <si>
    <t>PPW-80040B33</t>
  </si>
  <si>
    <t>agrzelak44@yahoo.com</t>
  </si>
  <si>
    <t>Tag Leasing LLC</t>
  </si>
  <si>
    <t>31425 E 162nd Ave</t>
  </si>
  <si>
    <t>38012::TAG LEASING LLC</t>
  </si>
  <si>
    <t>PPW-80040D6C</t>
  </si>
  <si>
    <t>Dcase1</t>
  </si>
  <si>
    <t>Darius</t>
  </si>
  <si>
    <t>+1 9705968444</t>
  </si>
  <si>
    <t>Darius.Case@newmont.com</t>
  </si>
  <si>
    <t>320 co 67</t>
  </si>
  <si>
    <t xml:space="preserve">cripple creek </t>
  </si>
  <si>
    <t>PPW-80040D37</t>
  </si>
  <si>
    <t>gordondauphinais</t>
  </si>
  <si>
    <t>Dauphinais</t>
  </si>
  <si>
    <t>gord@dauphinais.us</t>
  </si>
  <si>
    <t>PERFORMANCE KARTSPORT</t>
  </si>
  <si>
    <t>68723::PERFORMANCE KARTSPORT</t>
  </si>
  <si>
    <t>PPW-80040D5E</t>
  </si>
  <si>
    <t>drewdigs</t>
  </si>
  <si>
    <t>+1 9703338626</t>
  </si>
  <si>
    <t>drew@drewdigs.com</t>
  </si>
  <si>
    <t>Drew Digs LLC</t>
  </si>
  <si>
    <t>507 n 11th st #A</t>
  </si>
  <si>
    <t>KREMMLING, CO</t>
  </si>
  <si>
    <t>25470::DREW DIGS LLC</t>
  </si>
  <si>
    <t>PPW-80040DE0</t>
  </si>
  <si>
    <t>CAT®  Inspect,Manage PCC Invoice Access,My.Cat.com,MyWagnerCat.com,Parts.Cat.com + Includes SIS Parts Books</t>
  </si>
  <si>
    <t>bstormer@republicservices.com</t>
  </si>
  <si>
    <t>Stormer</t>
  </si>
  <si>
    <t>PPW-8004088F</t>
  </si>
  <si>
    <t>rcrankin@centurylink.net</t>
  </si>
  <si>
    <t>rankin</t>
  </si>
  <si>
    <t>RCR Fabrication LLC</t>
  </si>
  <si>
    <t>1182 E Tidy Dr</t>
  </si>
  <si>
    <t>81007-1092</t>
  </si>
  <si>
    <t>71995::RCR FABRICATION LLC</t>
  </si>
  <si>
    <t>PPW-8004101F</t>
  </si>
  <si>
    <t>norwoodsinc@gmail.com</t>
  </si>
  <si>
    <t>719-440-8884</t>
  </si>
  <si>
    <t>NorWoodsInc@gmail.com</t>
  </si>
  <si>
    <t>Norwegian Woods,Inc</t>
  </si>
  <si>
    <t>724 Ridge Dr</t>
  </si>
  <si>
    <t>Divide</t>
  </si>
  <si>
    <t>80814-9121</t>
  </si>
  <si>
    <t>PPW-80040FF0</t>
  </si>
  <si>
    <t>cwilson6101</t>
  </si>
  <si>
    <t>+1 970-946-1426</t>
  </si>
  <si>
    <t>cwilson@flatironsdrilling.com</t>
  </si>
  <si>
    <t>Flatirons Drilling Inc</t>
  </si>
  <si>
    <t>34118::FLATIRONS DRILLING INC</t>
  </si>
  <si>
    <t>PPW-00012ED5</t>
  </si>
  <si>
    <t>sveteto@republicservices.com</t>
  </si>
  <si>
    <t xml:space="preserve">Veteto </t>
  </si>
  <si>
    <t>+1 702-280-0067</t>
  </si>
  <si>
    <t>PPW-80041340</t>
  </si>
  <si>
    <t>kurthoihjelle@reagan.com</t>
  </si>
  <si>
    <t>hoihjelle</t>
  </si>
  <si>
    <t>K &amp; D Excavating</t>
  </si>
  <si>
    <t>5400 Dona Ana Rd</t>
  </si>
  <si>
    <t>50416::K &amp; D EXCAVATING</t>
  </si>
  <si>
    <t>PPW-800413E4</t>
  </si>
  <si>
    <t>vfriasromero@harsco.com</t>
  </si>
  <si>
    <t>Frias Romero</t>
  </si>
  <si>
    <t>Vladimir</t>
  </si>
  <si>
    <t>+51 912326878</t>
  </si>
  <si>
    <t>PPW-80041034</t>
  </si>
  <si>
    <t>a3mhaf</t>
  </si>
  <si>
    <t>friesell</t>
  </si>
  <si>
    <t>amber</t>
  </si>
  <si>
    <t>friesella@rushenterprises.com</t>
  </si>
  <si>
    <t>PSP-00050D87</t>
  </si>
  <si>
    <t>kwenzel@republicservices.com</t>
  </si>
  <si>
    <t>Wenzel</t>
  </si>
  <si>
    <t>Kwenzel@republicservices.com</t>
  </si>
  <si>
    <t>PPW-80040423</t>
  </si>
  <si>
    <t>howardderwin@yahoo.com</t>
  </si>
  <si>
    <t>Erwin</t>
  </si>
  <si>
    <t>Erwin Incorporated</t>
  </si>
  <si>
    <t>3330 STATE ST</t>
  </si>
  <si>
    <t>EVANS</t>
  </si>
  <si>
    <t>31558::ERWIN INCORPORATED</t>
  </si>
  <si>
    <t>PPW-80041389</t>
  </si>
  <si>
    <t>Chance_mears</t>
  </si>
  <si>
    <t>Corpron</t>
  </si>
  <si>
    <t>+1 4064716089</t>
  </si>
  <si>
    <t>chance-59@hotmail.com</t>
  </si>
  <si>
    <t>2220 O st</t>
  </si>
  <si>
    <t>PPW-800411EE</t>
  </si>
  <si>
    <t>CAT®  Inspect,MyWagnerCat.com,Parts.Cat.com + Includes SIS Parts Books,SIS2.0 Web - Service Information</t>
  </si>
  <si>
    <t>hhobaugh1</t>
  </si>
  <si>
    <t>Hobough</t>
  </si>
  <si>
    <t>+57 5 7039541</t>
  </si>
  <si>
    <t>hhobaugh@durangomidstream.com</t>
  </si>
  <si>
    <t>PPW-80041356</t>
  </si>
  <si>
    <t>jontrionfo</t>
  </si>
  <si>
    <t>TRIONFO</t>
  </si>
  <si>
    <t>+1 505-501-0284</t>
  </si>
  <si>
    <t>jonathan.trionfo@feinm.com</t>
  </si>
  <si>
    <t>PPW-8004156D</t>
  </si>
  <si>
    <t>lakeshore4348</t>
  </si>
  <si>
    <t>Lakeshore</t>
  </si>
  <si>
    <t>lakeshoreequipment@vmcmail.com</t>
  </si>
  <si>
    <t>PPW-800415EA</t>
  </si>
  <si>
    <t>hespinozasanchez@harsco.com</t>
  </si>
  <si>
    <t>Espinoza Sanchez</t>
  </si>
  <si>
    <t>+51 941200659</t>
  </si>
  <si>
    <t>PPW-80041035</t>
  </si>
  <si>
    <t>jgalindo@harsco.com</t>
  </si>
  <si>
    <t xml:space="preserve">Jorge </t>
  </si>
  <si>
    <t>+51 992497137</t>
  </si>
  <si>
    <t>JGalindo@harsco.com</t>
  </si>
  <si>
    <t>PPW-80041037</t>
  </si>
  <si>
    <t>ssculier@harsco.com</t>
  </si>
  <si>
    <t>Sculier</t>
  </si>
  <si>
    <t>Sebastien</t>
  </si>
  <si>
    <t>+32 493278632</t>
  </si>
  <si>
    <t>PPW-8004153C</t>
  </si>
  <si>
    <t>madjstrucking@icloud.com</t>
  </si>
  <si>
    <t>Josbua</t>
  </si>
  <si>
    <t>Mad Js Trucking LLC</t>
  </si>
  <si>
    <t>9 burleson lane</t>
  </si>
  <si>
    <t>PPW-80041599</t>
  </si>
  <si>
    <t>matthew_morales94@yahoo.com</t>
  </si>
  <si>
    <t>+1 719-567-4112</t>
  </si>
  <si>
    <t>78430::SCHRIEVER AFB</t>
  </si>
  <si>
    <t>PPW-8004163B</t>
  </si>
  <si>
    <t>ntuttle@fmi.com</t>
  </si>
  <si>
    <t>Tuttle</t>
  </si>
  <si>
    <t>+1 7209423297</t>
  </si>
  <si>
    <t>Ntuttle@fmi.com</t>
  </si>
  <si>
    <t>County Rd 202</t>
  </si>
  <si>
    <t>Empire</t>
  </si>
  <si>
    <t>17732::FMI HENDERSON MINE</t>
  </si>
  <si>
    <t>PPW-80041699</t>
  </si>
  <si>
    <t>lgivaudan</t>
  </si>
  <si>
    <t>Givaudan</t>
  </si>
  <si>
    <t>laurent.givaudan.ext@lafargeholcim.com</t>
  </si>
  <si>
    <t>PPW-800404C3</t>
  </si>
  <si>
    <t>alcapenn@gmail.com</t>
  </si>
  <si>
    <t>Penner</t>
  </si>
  <si>
    <t>Penncal Transport LLC</t>
  </si>
  <si>
    <t>264 N Nevarez Rd</t>
  </si>
  <si>
    <t>PPW-80041585</t>
  </si>
  <si>
    <t>JamesRuzicka</t>
  </si>
  <si>
    <t>+1 7194875945</t>
  </si>
  <si>
    <t>719-487-5945</t>
  </si>
  <si>
    <t>James.Ruzicka@wildcat.net</t>
  </si>
  <si>
    <t>1640 S 101ST E AVE</t>
  </si>
  <si>
    <t>TULSA</t>
  </si>
  <si>
    <t>PPW-800415F7</t>
  </si>
  <si>
    <t>bhidalgocpo</t>
  </si>
  <si>
    <t>Bonnie</t>
  </si>
  <si>
    <t>bhidalgo@cityofanthonynm.org</t>
  </si>
  <si>
    <t>City of Anthony New Mexico</t>
  </si>
  <si>
    <t>820 HWY 478</t>
  </si>
  <si>
    <t>14261::CITY OF ANTHONY NEW MEXICO</t>
  </si>
  <si>
    <t>PPW-8004160F</t>
  </si>
  <si>
    <t>bmoore@csicompressco.com</t>
  </si>
  <si>
    <t>+1 9152089763</t>
  </si>
  <si>
    <t>BMoore@csicompressco.com</t>
  </si>
  <si>
    <t>2404 e. greene st</t>
  </si>
  <si>
    <t>PPW-80041973</t>
  </si>
  <si>
    <t>a13rbm</t>
  </si>
  <si>
    <t>Mankins</t>
  </si>
  <si>
    <t>ben.mankins@mhc.com</t>
  </si>
  <si>
    <t>PSP-000510F8</t>
  </si>
  <si>
    <t>djfs.cascadewell@gmail.com</t>
  </si>
  <si>
    <t>+1 805-455-1615</t>
  </si>
  <si>
    <t>David Johnson Fleet Services</t>
  </si>
  <si>
    <t>PPW-00039665</t>
  </si>
  <si>
    <t>skerns@groendyke.com</t>
  </si>
  <si>
    <t>Groendyke</t>
  </si>
  <si>
    <t>+1 580-213-9224</t>
  </si>
  <si>
    <t>Groendyke Transport</t>
  </si>
  <si>
    <t>PPW-800418C9</t>
  </si>
  <si>
    <t>rsyork</t>
  </si>
  <si>
    <t>Hartwell</t>
  </si>
  <si>
    <t>+1 7178400007</t>
  </si>
  <si>
    <t>bhartwell@republicservices.com</t>
  </si>
  <si>
    <t>4400 MT PISGAH RD</t>
  </si>
  <si>
    <t>PPW-800418CD</t>
  </si>
  <si>
    <t>james.shown@martinmarietta.com</t>
  </si>
  <si>
    <t>Shown</t>
  </si>
  <si>
    <t>+1 7203543573</t>
  </si>
  <si>
    <t>58363r::MARTIN MARIETTA MATERIALS</t>
  </si>
  <si>
    <t>PPW-800418ED</t>
  </si>
  <si>
    <t>jeff.novak@iea.net</t>
  </si>
  <si>
    <t>Novak</t>
  </si>
  <si>
    <t>+1 6196067401</t>
  </si>
  <si>
    <t>PPW-80041937</t>
  </si>
  <si>
    <t>a678gb</t>
  </si>
  <si>
    <t>Barcenas</t>
  </si>
  <si>
    <t>+1 915 549 4512</t>
  </si>
  <si>
    <t>greg.barcenas@mhc.com</t>
  </si>
  <si>
    <t>PSP-00046C95</t>
  </si>
  <si>
    <t>mwoodwar@fmi.com</t>
  </si>
  <si>
    <t>Martha</t>
  </si>
  <si>
    <t>+1 5756542623</t>
  </si>
  <si>
    <t>PPW-80041B66</t>
  </si>
  <si>
    <t>jcowger@ecsourceservicea.com</t>
  </si>
  <si>
    <t>COWGER</t>
  </si>
  <si>
    <t>JESSE</t>
  </si>
  <si>
    <t>+1 505-359-8351</t>
  </si>
  <si>
    <t>jcowger@ecsourceservices.com</t>
  </si>
  <si>
    <t>PPW-80041BA8</t>
  </si>
  <si>
    <t>iveys2003@sbcglobal.net</t>
  </si>
  <si>
    <t>Cottonhill</t>
  </si>
  <si>
    <t>13944 Crosby Circle</t>
  </si>
  <si>
    <t>Woodland Park</t>
  </si>
  <si>
    <t>PPW-800405C8</t>
  </si>
  <si>
    <t>bdonnell00</t>
  </si>
  <si>
    <t>Donnell</t>
  </si>
  <si>
    <t xml:space="preserve">Brandon </t>
  </si>
  <si>
    <t>brandon.donnell@heartlandcompression.com</t>
  </si>
  <si>
    <t>HEARTLAND COMPRESSION SVCS</t>
  </si>
  <si>
    <t>PPW-80041C47</t>
  </si>
  <si>
    <t>j_heathcote</t>
  </si>
  <si>
    <t>HEATHCOTE</t>
  </si>
  <si>
    <t>JOEL</t>
  </si>
  <si>
    <t>+1 7782684600</t>
  </si>
  <si>
    <t>joel.heathcote@lafargeholcim.com</t>
  </si>
  <si>
    <t>C065-HUB CITY COP</t>
  </si>
  <si>
    <t>V9X 1S5</t>
  </si>
  <si>
    <t>19885::HOLCIM WCR INC,43849::HOLCIM INC</t>
  </si>
  <si>
    <t>PPW-80041C03</t>
  </si>
  <si>
    <t>rtrucking@gmail.com</t>
  </si>
  <si>
    <t>Full Power Trans</t>
  </si>
  <si>
    <t>6298 County Road 63</t>
  </si>
  <si>
    <t>PPW-80041A57</t>
  </si>
  <si>
    <t>rlharlow@sundt.com</t>
  </si>
  <si>
    <t>Harlow</t>
  </si>
  <si>
    <t>+1 254 319 7396</t>
  </si>
  <si>
    <t>2905 S.18th Place</t>
  </si>
  <si>
    <t>PPW-80041AF8</t>
  </si>
  <si>
    <t>mlwalsh60@outlook.com</t>
  </si>
  <si>
    <t>1(601)695-1080</t>
  </si>
  <si>
    <t>Southwest Mississippi Land Clearing</t>
  </si>
  <si>
    <t>3132 Busy Corner Rd.</t>
  </si>
  <si>
    <t>Gloster</t>
  </si>
  <si>
    <t>PPW-80034B41</t>
  </si>
  <si>
    <t>goodnewzman@gmail.com</t>
  </si>
  <si>
    <t>COAHT</t>
  </si>
  <si>
    <t>30519 Wilderness Pl</t>
  </si>
  <si>
    <t>PPW-80041DB9</t>
  </si>
  <si>
    <t>s.rucker</t>
  </si>
  <si>
    <t>rucker</t>
  </si>
  <si>
    <t>+1 5056589490</t>
  </si>
  <si>
    <t>reggierancherro@hotmail.com</t>
  </si>
  <si>
    <t>1632 county road 82  cripple cr colorado</t>
  </si>
  <si>
    <t>PPW-80041DD2</t>
  </si>
  <si>
    <t>dolcito</t>
  </si>
  <si>
    <t>Dolcito</t>
  </si>
  <si>
    <t>dolcitoequipment@vmcmail.com</t>
  </si>
  <si>
    <t>PPW-80041BDE</t>
  </si>
  <si>
    <t>leonardlujan</t>
  </si>
  <si>
    <t>+1 5057054031</t>
  </si>
  <si>
    <t>leonardl@tcnm.us</t>
  </si>
  <si>
    <t>Torrance Management Office</t>
  </si>
  <si>
    <t>88034::TORRANCE MANAGEMENT OFFICE</t>
  </si>
  <si>
    <t>PPW-80041F3A</t>
  </si>
  <si>
    <t>marc.east@iea.net</t>
  </si>
  <si>
    <t>PPW-80042117</t>
  </si>
  <si>
    <t>leigh.fields@iea.net</t>
  </si>
  <si>
    <t>Leigh</t>
  </si>
  <si>
    <t>PPW-800420D4</t>
  </si>
  <si>
    <t>davepdoster@gmail.com</t>
  </si>
  <si>
    <t>Doster</t>
  </si>
  <si>
    <t>PPW-80041F37</t>
  </si>
  <si>
    <t>perryvelarde</t>
  </si>
  <si>
    <t>+1 5052638864</t>
  </si>
  <si>
    <t>daotero@cabq.gov</t>
  </si>
  <si>
    <t>City of Albuquerque</t>
  </si>
  <si>
    <t>PO Box 1985</t>
  </si>
  <si>
    <t>City of Alb</t>
  </si>
  <si>
    <t>02249::CITY OF ALBUQ/REFUSE</t>
  </si>
  <si>
    <t>PPT-10753413</t>
  </si>
  <si>
    <t>josh@tripledsupply.com</t>
  </si>
  <si>
    <t>Elmore</t>
  </si>
  <si>
    <t>Triple D Supply LLC</t>
  </si>
  <si>
    <t>350 Crawford Blvd</t>
  </si>
  <si>
    <t>89027::TRIPLE D SUPPLY LIMITED</t>
  </si>
  <si>
    <t>PPW-8004239E</t>
  </si>
  <si>
    <t>gallegosconstructionllc</t>
  </si>
  <si>
    <t>+1 720-492-0815</t>
  </si>
  <si>
    <t>gallegosconstructionllc@gmail.com</t>
  </si>
  <si>
    <t>Gallegos Construction</t>
  </si>
  <si>
    <t>38511::GALLEGOS CONSTRUCTION</t>
  </si>
  <si>
    <t>PPW-80042373</t>
  </si>
  <si>
    <t>Daltong44</t>
  </si>
  <si>
    <t>Gooch</t>
  </si>
  <si>
    <t>dalton.gooch@kodiakgas.com</t>
  </si>
  <si>
    <t>306 soper st.</t>
  </si>
  <si>
    <t>PPW-800258AC</t>
  </si>
  <si>
    <t>lsanchez5@republicservices.com</t>
  </si>
  <si>
    <t>PPW-8004023B</t>
  </si>
  <si>
    <t>hmecjb</t>
  </si>
  <si>
    <t>Bransetetter</t>
  </si>
  <si>
    <t>+1 817-847-0101</t>
  </si>
  <si>
    <t>JBranstetter@howardmcanear.com</t>
  </si>
  <si>
    <t>P.O.BOX 162029</t>
  </si>
  <si>
    <t>PPW-80042501</t>
  </si>
  <si>
    <t>willimj</t>
  </si>
  <si>
    <t>+1 919 550 1551</t>
  </si>
  <si>
    <t>+1 919 995 4201</t>
  </si>
  <si>
    <t>Williams_Michael_J@cat.com</t>
  </si>
  <si>
    <t>PPS-00074541</t>
  </si>
  <si>
    <t>adam.locklund@heicivil.com</t>
  </si>
  <si>
    <t>Locklund</t>
  </si>
  <si>
    <t>+1 719-654-4012</t>
  </si>
  <si>
    <t xml:space="preserve">HEI Civil </t>
  </si>
  <si>
    <t>PPW-80042891</t>
  </si>
  <si>
    <t>r_deardur</t>
  </si>
  <si>
    <t>Deardurff</t>
  </si>
  <si>
    <t>+1 2196900644</t>
  </si>
  <si>
    <t>rene.deardurff@republicservices.com</t>
  </si>
  <si>
    <t>10209 W. 181st  Ave.</t>
  </si>
  <si>
    <t>PPW-80042804</t>
  </si>
  <si>
    <t>danielward</t>
  </si>
  <si>
    <t>+1 7707733217</t>
  </si>
  <si>
    <t>770-773-3217</t>
  </si>
  <si>
    <t>Warddaniel@vmcmail.com</t>
  </si>
  <si>
    <t>292 E MITCHELLE RD NW</t>
  </si>
  <si>
    <t>ADAIRSVILLE</t>
  </si>
  <si>
    <t>PPW-80042356</t>
  </si>
  <si>
    <t>mireddick@enerflex.com</t>
  </si>
  <si>
    <t>Reddick</t>
  </si>
  <si>
    <t>+1 307 360 3353</t>
  </si>
  <si>
    <t>16900 hwy 66</t>
  </si>
  <si>
    <t>PPW-8003F493</t>
  </si>
  <si>
    <t>rzuniga@sundt.com</t>
  </si>
  <si>
    <t>RUBEN</t>
  </si>
  <si>
    <t>RZUNIGA@SUNDT.COM</t>
  </si>
  <si>
    <t>PPW-80042A89</t>
  </si>
  <si>
    <t>codyr155</t>
  </si>
  <si>
    <t>Brock</t>
  </si>
  <si>
    <t>+1 309-339-2917</t>
  </si>
  <si>
    <t>cody_brock_r@cat.com</t>
  </si>
  <si>
    <t>PPW-80042B0A</t>
  </si>
  <si>
    <t>crputt</t>
  </si>
  <si>
    <t>putt</t>
  </si>
  <si>
    <t>+1 2192244241</t>
  </si>
  <si>
    <t>cputt@republicservices.com</t>
  </si>
  <si>
    <t>2266 e 500 s</t>
  </si>
  <si>
    <t>brook</t>
  </si>
  <si>
    <t>indiana</t>
  </si>
  <si>
    <t>PPW-80042A8F</t>
  </si>
  <si>
    <t>justinbaker</t>
  </si>
  <si>
    <t>Bakerj@vmcmail.com</t>
  </si>
  <si>
    <t>PPW-8004235B</t>
  </si>
  <si>
    <t>PPW-80042B24</t>
  </si>
  <si>
    <t>dfarmer</t>
  </si>
  <si>
    <t>farmer</t>
  </si>
  <si>
    <t>+1 480 688 3148</t>
  </si>
  <si>
    <t>daniel.farmer@kiewit.com</t>
  </si>
  <si>
    <t>PPW-800428DD</t>
  </si>
  <si>
    <t>emily.gorman@iea.net</t>
  </si>
  <si>
    <t>Gorman</t>
  </si>
  <si>
    <t>Emily</t>
  </si>
  <si>
    <t>Iowa</t>
  </si>
  <si>
    <t>PPW-80042A64</t>
  </si>
  <si>
    <t>s.ethridge@icloud.com</t>
  </si>
  <si>
    <t>Ethridge</t>
  </si>
  <si>
    <t>Steven Ethridge</t>
  </si>
  <si>
    <t>149 Rainbow Dr # 4986</t>
  </si>
  <si>
    <t>Livingston</t>
  </si>
  <si>
    <t>77399-1049</t>
  </si>
  <si>
    <t>PPW-80042DF3</t>
  </si>
  <si>
    <t>travis@mvcgj.com</t>
  </si>
  <si>
    <t>Thiessen</t>
  </si>
  <si>
    <t>PPW-80042F50</t>
  </si>
  <si>
    <t>edward.rethwisch@newmont.com</t>
  </si>
  <si>
    <t>Rethwisch</t>
  </si>
  <si>
    <t>+1 7196892977</t>
  </si>
  <si>
    <t>Edward.Rethwisch@newmont.com</t>
  </si>
  <si>
    <t>80860-0191</t>
  </si>
  <si>
    <t>PPW-80042DCD</t>
  </si>
  <si>
    <t>sso106459</t>
  </si>
  <si>
    <t>AMPARAN</t>
  </si>
  <si>
    <t>Oscar</t>
  </si>
  <si>
    <t>oscar.amparan@mhc.com</t>
  </si>
  <si>
    <t>PPW-800154B1</t>
  </si>
  <si>
    <t>daman.mcnamara@3genexcavation.com</t>
  </si>
  <si>
    <t>McNamara</t>
  </si>
  <si>
    <t>Daman.McNamara@3GenExcavation.com</t>
  </si>
  <si>
    <t>3 Gen Excavation Inc.</t>
  </si>
  <si>
    <t>65179::3 GEN EXCAVATION INC</t>
  </si>
  <si>
    <t>PPW-8004300F</t>
  </si>
  <si>
    <t>homer123@gmail.com</t>
  </si>
  <si>
    <t xml:space="preserve">Galán </t>
  </si>
  <si>
    <t>Homero</t>
  </si>
  <si>
    <t>PPW-8004312B</t>
  </si>
  <si>
    <t>ryane.haley@kodiakgas.com</t>
  </si>
  <si>
    <t>Haley</t>
  </si>
  <si>
    <t>Ryane</t>
  </si>
  <si>
    <t>+1 5759097017</t>
  </si>
  <si>
    <t>Ryane.Haley@kodiakgas.com</t>
  </si>
  <si>
    <t>15320 HWY 105 W. #210</t>
  </si>
  <si>
    <t>PPW-800432DA</t>
  </si>
  <si>
    <t>rlm76@yahoo.com</t>
  </si>
  <si>
    <t>Marez</t>
  </si>
  <si>
    <t>+1 7193106096</t>
  </si>
  <si>
    <t>Kempton Construction LLC</t>
  </si>
  <si>
    <t>51181::KEMPTON CONSTRUCTION LLC</t>
  </si>
  <si>
    <t>PPW-8004349F</t>
  </si>
  <si>
    <t>gonzalezi@vmcmail.com</t>
  </si>
  <si>
    <t>Irvin</t>
  </si>
  <si>
    <t>+1 559-385-6228</t>
  </si>
  <si>
    <t>PPW-80042B26</t>
  </si>
  <si>
    <t>derrik31</t>
  </si>
  <si>
    <t>Derrik</t>
  </si>
  <si>
    <t>Derrik3112@gmail.com</t>
  </si>
  <si>
    <t>1625 Freedom Way</t>
  </si>
  <si>
    <t>81401-7669</t>
  </si>
  <si>
    <t>PPW-0003D706</t>
  </si>
  <si>
    <t>a0balrs</t>
  </si>
  <si>
    <t>Strickland</t>
  </si>
  <si>
    <t>+1 303 324 7276</t>
  </si>
  <si>
    <t>STRICKLANDL@rushenterprises.com</t>
  </si>
  <si>
    <t>PSP-000522A9</t>
  </si>
  <si>
    <t>hatlle19@yahoo.com</t>
  </si>
  <si>
    <t>Hatley</t>
  </si>
  <si>
    <t>WORLD STAR DEVELOPMENT INC</t>
  </si>
  <si>
    <t>111 rd 2950</t>
  </si>
  <si>
    <t>97265::WORLD STAR DEVELOPMENT INC</t>
  </si>
  <si>
    <t>PPW-80043375</t>
  </si>
  <si>
    <t>KCooke98</t>
  </si>
  <si>
    <t>Riley</t>
  </si>
  <si>
    <t>+1 385 240 7704</t>
  </si>
  <si>
    <t>5402 County Road 23</t>
  </si>
  <si>
    <t>PPW-80043459</t>
  </si>
  <si>
    <t>esityson</t>
  </si>
  <si>
    <t>COLLEDGE</t>
  </si>
  <si>
    <t>TYSON</t>
  </si>
  <si>
    <t>+1 7202198722</t>
  </si>
  <si>
    <t>TYSON.COLLEDGE@ELITESI.COM</t>
  </si>
  <si>
    <t>ELITE SURFACE INFRASTRUCTURE</t>
  </si>
  <si>
    <t xml:space="preserve">1199 atchison court </t>
  </si>
  <si>
    <t xml:space="preserve">CASTLE ROCK </t>
  </si>
  <si>
    <t>PPW-80043483</t>
  </si>
  <si>
    <t>ecsource</t>
  </si>
  <si>
    <t>Cowger</t>
  </si>
  <si>
    <t>+1 5756493889</t>
  </si>
  <si>
    <t>16055 Space Center Blvd #500</t>
  </si>
  <si>
    <t>PPW-80043726</t>
  </si>
  <si>
    <t>t78zbz</t>
  </si>
  <si>
    <t>+61 429790538</t>
  </si>
  <si>
    <t>s.miller@lafargeholcim.com</t>
  </si>
  <si>
    <t>HOLCIM AUSTRALIA PTY LTD</t>
  </si>
  <si>
    <t>PIP-10887756</t>
  </si>
  <si>
    <t>shodson</t>
  </si>
  <si>
    <t>Hodson</t>
  </si>
  <si>
    <t>0432935583</t>
  </si>
  <si>
    <t>steve.hodson@lafargeholcim.com</t>
  </si>
  <si>
    <t>Holcim Australia Pty Ltd</t>
  </si>
  <si>
    <t xml:space="preserve">Forest Rd </t>
  </si>
  <si>
    <t>Moriac</t>
  </si>
  <si>
    <t>PPW-80023120</t>
  </si>
  <si>
    <t>JBell2</t>
  </si>
  <si>
    <t>+1 5057877772</t>
  </si>
  <si>
    <t>jbell@hilcorp.com</t>
  </si>
  <si>
    <t>Nm</t>
  </si>
  <si>
    <t>PPW-80043691</t>
  </si>
  <si>
    <t>Daiken117</t>
  </si>
  <si>
    <t>Aiken</t>
  </si>
  <si>
    <t>+1 3076222282</t>
  </si>
  <si>
    <t>dakotaaiken@live.com</t>
  </si>
  <si>
    <t>PPW-80043728</t>
  </si>
  <si>
    <t>a0baef</t>
  </si>
  <si>
    <t>Flores</t>
  </si>
  <si>
    <t>florese@rushenterprises.com</t>
  </si>
  <si>
    <t>PSP-0004E4ED</t>
  </si>
  <si>
    <t>sara@her-tx.com</t>
  </si>
  <si>
    <t>HERTX</t>
  </si>
  <si>
    <t>Purchasing</t>
  </si>
  <si>
    <t>+1 5126218409</t>
  </si>
  <si>
    <t>purchasing@her-tx.com</t>
  </si>
  <si>
    <t>PPW-80043622</t>
  </si>
  <si>
    <t>danielphilip2@outlook.com</t>
  </si>
  <si>
    <t>+1 208-251-4558</t>
  </si>
  <si>
    <t>HPPrinterSetup</t>
  </si>
  <si>
    <t>PPW-800438D0</t>
  </si>
  <si>
    <t>prattab@repsrv.com</t>
  </si>
  <si>
    <t>Pratt</t>
  </si>
  <si>
    <t>apratt@republicservices.com</t>
  </si>
  <si>
    <t>PPW-8004396C</t>
  </si>
  <si>
    <t>pmm06003@gmail.com</t>
  </si>
  <si>
    <t>Mcmahon</t>
  </si>
  <si>
    <t>PPW-80043ADB</t>
  </si>
  <si>
    <t>joshua.brownlee@archrock.com</t>
  </si>
  <si>
    <t>Brownlee</t>
  </si>
  <si>
    <t>+1 2542665914</t>
  </si>
  <si>
    <t>9704 W E Interstate 20</t>
  </si>
  <si>
    <t>MidlandMidland</t>
  </si>
  <si>
    <t>PPW-80041BDF</t>
  </si>
  <si>
    <t>austin.miller@pennsysupply.com</t>
  </si>
  <si>
    <t>+1 717-383-3913</t>
  </si>
  <si>
    <t>PPW-80043C3C</t>
  </si>
  <si>
    <t>brian.southard@iea.net</t>
  </si>
  <si>
    <t>Southard</t>
  </si>
  <si>
    <t>1-815-491-7153</t>
  </si>
  <si>
    <t>Brian.Southard@iea.net</t>
  </si>
  <si>
    <t>PPW-80043CBD</t>
  </si>
  <si>
    <t>jmeloncelli</t>
  </si>
  <si>
    <t>Meloncelli</t>
  </si>
  <si>
    <t>Garth</t>
  </si>
  <si>
    <t>0427157937</t>
  </si>
  <si>
    <t>jason.meloncelli@holcim.com</t>
  </si>
  <si>
    <t>PO BOX 1513</t>
  </si>
  <si>
    <t>Western Australia</t>
  </si>
  <si>
    <t>PPI-00060195</t>
  </si>
  <si>
    <t>holcim290</t>
  </si>
  <si>
    <t>0429790242</t>
  </si>
  <si>
    <t>gary.osborne@holcim.com</t>
  </si>
  <si>
    <t>290 Oaklands Road</t>
  </si>
  <si>
    <t>Oaklands Junction</t>
  </si>
  <si>
    <t>Vic</t>
  </si>
  <si>
    <t>PPT-1066F166</t>
  </si>
  <si>
    <t>mattdodd</t>
  </si>
  <si>
    <t>Dodd</t>
  </si>
  <si>
    <t>0429791318</t>
  </si>
  <si>
    <t>0429 791 318</t>
  </si>
  <si>
    <t>matt.dodd@holcim.com</t>
  </si>
  <si>
    <t>95  Mount Shamrock Road</t>
  </si>
  <si>
    <t>Pakenham</t>
  </si>
  <si>
    <t>PPI-00063656</t>
  </si>
  <si>
    <t>pakenham</t>
  </si>
  <si>
    <t>+61 438301384</t>
  </si>
  <si>
    <t>0438301384</t>
  </si>
  <si>
    <t>dale.carr@lafargeholcim.com</t>
  </si>
  <si>
    <t>95 Mount Shamrock Rd</t>
  </si>
  <si>
    <t>VIC</t>
  </si>
  <si>
    <t>PPW-0000642D</t>
  </si>
  <si>
    <t>jason.arnold@pennsysupply.com</t>
  </si>
  <si>
    <t>+1 717-683-2020</t>
  </si>
  <si>
    <t>PPW-80043F1B</t>
  </si>
  <si>
    <t>patrick.farrell@pennsysupply.com</t>
  </si>
  <si>
    <t>farrell</t>
  </si>
  <si>
    <t>patrick</t>
  </si>
  <si>
    <t>+1 717-222-2354</t>
  </si>
  <si>
    <t>PPW-80043F12</t>
  </si>
  <si>
    <t>alan.guffy@pennsysupply.com</t>
  </si>
  <si>
    <t>Guffy</t>
  </si>
  <si>
    <t>+1 717-645-9678</t>
  </si>
  <si>
    <t>PPW-80043F0C</t>
  </si>
  <si>
    <t>james.yohe@apac.com</t>
  </si>
  <si>
    <t>yohe</t>
  </si>
  <si>
    <t>jay</t>
  </si>
  <si>
    <t>+1 9132384196</t>
  </si>
  <si>
    <t>PPW-80043D38</t>
  </si>
  <si>
    <t>gabriel.mendoza@energytransfer.com</t>
  </si>
  <si>
    <t>Gabriel</t>
  </si>
  <si>
    <t>+1 5752008460</t>
  </si>
  <si>
    <t>Gabriel.Mendoza@energytransfer.com</t>
  </si>
  <si>
    <t>820 CR 437</t>
  </si>
  <si>
    <t>Orla</t>
  </si>
  <si>
    <t>73128::RED BLUFF EXPRESS ENERGY TRA NSFER</t>
  </si>
  <si>
    <t>PPW-80043F57</t>
  </si>
  <si>
    <t>e350nwa</t>
  </si>
  <si>
    <t>Albin</t>
  </si>
  <si>
    <t>Albin_Noel@wagnerequipment.com</t>
  </si>
  <si>
    <t>PSP-00026FA5</t>
  </si>
  <si>
    <t>hmecjc</t>
  </si>
  <si>
    <t>+1 8179950943</t>
  </si>
  <si>
    <t>fieldcomp16@gmail.com</t>
  </si>
  <si>
    <t>10315 N Freeway</t>
  </si>
  <si>
    <t>PPW-80042894</t>
  </si>
  <si>
    <t>nathaniel.butler@energytransfer.com</t>
  </si>
  <si>
    <t>158 AIR PORT ROAD</t>
  </si>
  <si>
    <t>GEORGE WEST</t>
  </si>
  <si>
    <t>PPW-80043ABD</t>
  </si>
  <si>
    <t>csmith3</t>
  </si>
  <si>
    <t>+1 4055905102</t>
  </si>
  <si>
    <t>chris.smith@csicompressco.com</t>
  </si>
  <si>
    <t>1313 SE 25TH STREET</t>
  </si>
  <si>
    <t>Oklahoma City</t>
  </si>
  <si>
    <t>PPW-8000F1AF</t>
  </si>
  <si>
    <t>tumaaj</t>
  </si>
  <si>
    <t>Tuma</t>
  </si>
  <si>
    <t>+1 309 675 5779</t>
  </si>
  <si>
    <t>Tuma_Andrew_J@cat.com</t>
  </si>
  <si>
    <t>PIP-10716179</t>
  </si>
  <si>
    <t>barrettfandrei</t>
  </si>
  <si>
    <t>Fandrei</t>
  </si>
  <si>
    <t>+1 7196894135</t>
  </si>
  <si>
    <t>barrett.fandrei@newmont.com</t>
  </si>
  <si>
    <t>1632 county rd</t>
  </si>
  <si>
    <t>PPW-80043F65</t>
  </si>
  <si>
    <t>jaybski25@gmail.com</t>
  </si>
  <si>
    <t xml:space="preserve">Brown </t>
  </si>
  <si>
    <t>+1 9708197775</t>
  </si>
  <si>
    <t>Nordic Excavating Inc</t>
  </si>
  <si>
    <t>64921::NORDIC EXCAVATING INC</t>
  </si>
  <si>
    <t>PPW-800440BC</t>
  </si>
  <si>
    <t>chris.marathakis@lafargeholcim.com</t>
  </si>
  <si>
    <t>MARATHAKIS</t>
  </si>
  <si>
    <t>0429791221</t>
  </si>
  <si>
    <t xml:space="preserve">Tower B, Level 7, 799 Pacific Highway </t>
  </si>
  <si>
    <t>Chatswood</t>
  </si>
  <si>
    <t>NSW</t>
  </si>
  <si>
    <t>PPW-00027897</t>
  </si>
  <si>
    <t>randy.archer@pennsysupply.com</t>
  </si>
  <si>
    <t>+1 717-824-7094</t>
  </si>
  <si>
    <t>PPW-80043E75</t>
  </si>
  <si>
    <t>scamacho@csicompressco.com</t>
  </si>
  <si>
    <t>+1 4322343831</t>
  </si>
  <si>
    <t>2574-2730 E. Greene st.</t>
  </si>
  <si>
    <t>PPW-0003F2BC</t>
  </si>
  <si>
    <t>alpinelabsolutions@gmail.com</t>
  </si>
  <si>
    <t>Pospisil</t>
  </si>
  <si>
    <t>(256) 335-7577</t>
  </si>
  <si>
    <t>Alpine land solutions</t>
  </si>
  <si>
    <t>18028 cr 59</t>
  </si>
  <si>
    <t>Moffat</t>
  </si>
  <si>
    <t>PPW-0003F356</t>
  </si>
  <si>
    <t>sundanceframing@gmail.com</t>
  </si>
  <si>
    <t>303-944-0407</t>
  </si>
  <si>
    <t>Sundance Framing, Inc.</t>
  </si>
  <si>
    <t>200 s. wilcox st. #509</t>
  </si>
  <si>
    <t>59946::SUNDANCE FRAMING INC</t>
  </si>
  <si>
    <t>PPW-8004430C</t>
  </si>
  <si>
    <t>ejsuarez93</t>
  </si>
  <si>
    <t>SUAREZ</t>
  </si>
  <si>
    <t>EDDIE</t>
  </si>
  <si>
    <t>+1 7609062010</t>
  </si>
  <si>
    <t>esuarez@wm.com</t>
  </si>
  <si>
    <t>23355 E HIGHWAY 169 MP 12</t>
  </si>
  <si>
    <t>DEWEY</t>
  </si>
  <si>
    <t>PPW-80044015</t>
  </si>
  <si>
    <t>sh3116</t>
  </si>
  <si>
    <t>hall</t>
  </si>
  <si>
    <t>+1 7208910284</t>
  </si>
  <si>
    <t>steve.hall@epiroc.com</t>
  </si>
  <si>
    <t>Epiroc USA LLC</t>
  </si>
  <si>
    <t>6679 oak ridge commerce way</t>
  </si>
  <si>
    <t>austell</t>
  </si>
  <si>
    <t>ga</t>
  </si>
  <si>
    <t>PPW-0003F2DC</t>
  </si>
  <si>
    <t>jose.figueroa</t>
  </si>
  <si>
    <t>Figueroa</t>
  </si>
  <si>
    <t>PPW-80044424</t>
  </si>
  <si>
    <t>cade.edgington</t>
  </si>
  <si>
    <t>Edgington</t>
  </si>
  <si>
    <t>Cade</t>
  </si>
  <si>
    <t>PPW-0003F403</t>
  </si>
  <si>
    <t>hector.alvarado</t>
  </si>
  <si>
    <t>Alvarado</t>
  </si>
  <si>
    <t>14341 Apache Point Dr</t>
  </si>
  <si>
    <t>79938-2704</t>
  </si>
  <si>
    <t>PPW-0003F401</t>
  </si>
  <si>
    <t>travis.mills</t>
  </si>
  <si>
    <t>Mills</t>
  </si>
  <si>
    <t>PPW-80044426</t>
  </si>
  <si>
    <t>bsdzuban@gmail.com</t>
  </si>
  <si>
    <t>+1 216-346-2634</t>
  </si>
  <si>
    <t>PPW-80043704</t>
  </si>
  <si>
    <t>tucker.stumf@libertyfrac.com</t>
  </si>
  <si>
    <t>Stumf</t>
  </si>
  <si>
    <t>Tucker.Stumf@Libertyfrac.com</t>
  </si>
  <si>
    <t>PPW-8004444A</t>
  </si>
  <si>
    <t>allonmyownz1@gmail.com</t>
  </si>
  <si>
    <t>24K Distinct Expressions</t>
  </si>
  <si>
    <t>04510::24K DISTINCT EXPRESSIONS</t>
  </si>
  <si>
    <t>PPW-8003F3DE</t>
  </si>
  <si>
    <t>garciajm</t>
  </si>
  <si>
    <t xml:space="preserve">Juan </t>
  </si>
  <si>
    <t>+1 915-495-3271</t>
  </si>
  <si>
    <t>juan.garcia@compressor-systems.com</t>
  </si>
  <si>
    <t>PPS-00000FEE</t>
  </si>
  <si>
    <t>vasa12</t>
  </si>
  <si>
    <t>v@l.com</t>
  </si>
  <si>
    <t>PPW-0003F470</t>
  </si>
  <si>
    <t>vasa11</t>
  </si>
  <si>
    <t>PPW-80044454</t>
  </si>
  <si>
    <t>vasa10</t>
  </si>
  <si>
    <t>Vasa</t>
  </si>
  <si>
    <t>PPW-0003F466</t>
  </si>
  <si>
    <t>tobeoneaskone1@gmail.com</t>
  </si>
  <si>
    <t>Kump</t>
  </si>
  <si>
    <t>Code of the West Transportation Inc.</t>
  </si>
  <si>
    <t>7 Avenida Vista Grande Ste B7</t>
  </si>
  <si>
    <t>PPW-0003F45A</t>
  </si>
  <si>
    <t>malouf_emad@cat.com</t>
  </si>
  <si>
    <t>Malouf</t>
  </si>
  <si>
    <t>Emad</t>
  </si>
  <si>
    <t>902 Clear Sky Way</t>
  </si>
  <si>
    <t>PPW-0003F43E</t>
  </si>
  <si>
    <t>guadalupe.marroquin</t>
  </si>
  <si>
    <t>Marroquin</t>
  </si>
  <si>
    <t>Guadalupe</t>
  </si>
  <si>
    <t>PPW-0003F406</t>
  </si>
  <si>
    <t>etayloresi</t>
  </si>
  <si>
    <t>Garrett-Taylor</t>
  </si>
  <si>
    <t>+1 7205575431</t>
  </si>
  <si>
    <t>eddie.taylor@elitesi.com</t>
  </si>
  <si>
    <t>PPW-0003F3F8</t>
  </si>
  <si>
    <t>jake.brod@iea.net</t>
  </si>
  <si>
    <t>Brod</t>
  </si>
  <si>
    <t>+1 9795781690</t>
  </si>
  <si>
    <t>Jake.brod@iea.net</t>
  </si>
  <si>
    <t>3900 E. White Ave</t>
  </si>
  <si>
    <t>PPW-0003F628</t>
  </si>
  <si>
    <t>amanda.washburn@iea.net</t>
  </si>
  <si>
    <t>Washburn</t>
  </si>
  <si>
    <t>3900 E Whote Ave</t>
  </si>
  <si>
    <t>PPW-80044633</t>
  </si>
  <si>
    <t>noe.angeles@kiewit.com</t>
  </si>
  <si>
    <t>Angeles</t>
  </si>
  <si>
    <t>Noe</t>
  </si>
  <si>
    <t>+1 940 205 9483</t>
  </si>
  <si>
    <t>PPW-0003F5B8</t>
  </si>
  <si>
    <t>ellisequipmentrepair@gmail.com</t>
  </si>
  <si>
    <t>Ellis equipment repair</t>
  </si>
  <si>
    <t>529 7th St</t>
  </si>
  <si>
    <t>80808-8682</t>
  </si>
  <si>
    <t>PPW-0003F611</t>
  </si>
  <si>
    <t>jamrowski@netzero.com</t>
  </si>
  <si>
    <t>Jamrowski</t>
  </si>
  <si>
    <t>Far West Services Inc</t>
  </si>
  <si>
    <t>10043 Montana Ave</t>
  </si>
  <si>
    <t>79925-1513</t>
  </si>
  <si>
    <t>32618::FAR WEST SERVICES INC</t>
  </si>
  <si>
    <t>PPW-0003F645</t>
  </si>
  <si>
    <t>sso079902</t>
  </si>
  <si>
    <t>Rector</t>
  </si>
  <si>
    <t>+1 720-201-3767</t>
  </si>
  <si>
    <t>michaelrector@comcast.net</t>
  </si>
  <si>
    <t>E-Customer</t>
  </si>
  <si>
    <t>PPT-1066FCF8</t>
  </si>
  <si>
    <t>esaenz@ifc-ep.com</t>
  </si>
  <si>
    <t>Elsa</t>
  </si>
  <si>
    <t>+1 915-590-3473</t>
  </si>
  <si>
    <t>Integrated Fire Systems &amp; Concepts LLC</t>
  </si>
  <si>
    <t>PPW-0003F810</t>
  </si>
  <si>
    <t>revan.spratt@kodiakgas.com</t>
  </si>
  <si>
    <t>Spratt</t>
  </si>
  <si>
    <t>Revan</t>
  </si>
  <si>
    <t>+1 4324389790</t>
  </si>
  <si>
    <t>4921 S Loop 464</t>
  </si>
  <si>
    <t>PPW-80044714</t>
  </si>
  <si>
    <t>john.carter@ieaconstructors.com</t>
  </si>
  <si>
    <t>+1 4022308924</t>
  </si>
  <si>
    <t>John.Carter@ieaconstructors.com</t>
  </si>
  <si>
    <t>6325 Digital Way Suite 460</t>
  </si>
  <si>
    <t>36696::GENUINE PARTS CO AKA NAPA,73553::ACC MTN WEST</t>
  </si>
  <si>
    <t>PPW-0003F671</t>
  </si>
  <si>
    <t>rprieto204@gmail.com</t>
  </si>
  <si>
    <t xml:space="preserve">Prieto </t>
  </si>
  <si>
    <t>+1 720-243-6864</t>
  </si>
  <si>
    <t>PPW-800446C4</t>
  </si>
  <si>
    <t>alexander.lopez@5rcattle.com</t>
  </si>
  <si>
    <t>lopez</t>
  </si>
  <si>
    <t>alexander</t>
  </si>
  <si>
    <t>+1 7195538492</t>
  </si>
  <si>
    <t>Alexander.lopez@5rcattle.com</t>
  </si>
  <si>
    <t>Five Rivers Ranch Cattle</t>
  </si>
  <si>
    <t>28625 US-34</t>
  </si>
  <si>
    <t>61165::FIVE RIVERS RANCH CATTLE</t>
  </si>
  <si>
    <t>PPW-80044797</t>
  </si>
  <si>
    <t>dcorona18</t>
  </si>
  <si>
    <t>Coronado</t>
  </si>
  <si>
    <t>+1 915 873 1294</t>
  </si>
  <si>
    <t>ddcoronado@gmail.com</t>
  </si>
  <si>
    <t>CORONADO DIRT &amp; GRAVEL</t>
  </si>
  <si>
    <t>739 De Leon Dr</t>
  </si>
  <si>
    <t>20488::CORONADO DIRT &amp; GRAVEL</t>
  </si>
  <si>
    <t>PPW-8004487A</t>
  </si>
  <si>
    <t>tylor.ehmann@heicivil.com</t>
  </si>
  <si>
    <t>Ehmann</t>
  </si>
  <si>
    <t>Tylor</t>
  </si>
  <si>
    <t>+1 3039183939</t>
  </si>
  <si>
    <t>Tylor.Ehmann@heicivil.com</t>
  </si>
  <si>
    <t>PPW-0003F9E1</t>
  </si>
  <si>
    <t>austin.crowner@heicivil.com</t>
  </si>
  <si>
    <t>Crowner</t>
  </si>
  <si>
    <t>Austin.Crowner@heicivil.com</t>
  </si>
  <si>
    <t>5460 Montana vista way</t>
  </si>
  <si>
    <t>PPW-80044958</t>
  </si>
  <si>
    <t>ross.fredericks@heicivil.com</t>
  </si>
  <si>
    <t>Fredericks</t>
  </si>
  <si>
    <t>Ross.Fredericks@heicivil.com</t>
  </si>
  <si>
    <t>PPW-8004495A</t>
  </si>
  <si>
    <t>ty.oliver@heicivil.com</t>
  </si>
  <si>
    <t>Ty.Oliver@heicivil.com</t>
  </si>
  <si>
    <t>PPW-8004495C</t>
  </si>
  <si>
    <t>broden.yocom@heicivil.com</t>
  </si>
  <si>
    <t>Yocom</t>
  </si>
  <si>
    <t>Broden</t>
  </si>
  <si>
    <t>Broden.Yocom@heicivil.com</t>
  </si>
  <si>
    <t>PPW-0003F9E4</t>
  </si>
  <si>
    <t>adam.locklund</t>
  </si>
  <si>
    <t>Adam.Locklund@heicivil.com</t>
  </si>
  <si>
    <t>PPW-80044960</t>
  </si>
  <si>
    <t>a1gwkm</t>
  </si>
  <si>
    <t>Maguire</t>
  </si>
  <si>
    <t>MaguireK@rushenterprises.com</t>
  </si>
  <si>
    <t>PIP-11033525</t>
  </si>
  <si>
    <t>a678cm</t>
  </si>
  <si>
    <t>christian.martinez@mhc.com</t>
  </si>
  <si>
    <t>PSP-0005390E</t>
  </si>
  <si>
    <t>kolton.gale@heicivil.com</t>
  </si>
  <si>
    <t>Gale</t>
  </si>
  <si>
    <t>Kolton</t>
  </si>
  <si>
    <t>Kolton.Gale@heicivil.com</t>
  </si>
  <si>
    <t>PPW-8004495B</t>
  </si>
  <si>
    <t>PPW-80044947</t>
  </si>
  <si>
    <t>zattar@newpark.com</t>
  </si>
  <si>
    <t>Attar</t>
  </si>
  <si>
    <t>Zaid</t>
  </si>
  <si>
    <t>+1 281-638-4944</t>
  </si>
  <si>
    <t>Newpack Mats &amp; Integrated Services</t>
  </si>
  <si>
    <t>PPW-0003F8A2</t>
  </si>
  <si>
    <t>a116am</t>
  </si>
  <si>
    <t>Ana</t>
  </si>
  <si>
    <t>ana.mckay@mhc.com</t>
  </si>
  <si>
    <t>PSP-000538EE</t>
  </si>
  <si>
    <t>billyo866</t>
  </si>
  <si>
    <t>martinezbill@hotmail.com</t>
  </si>
  <si>
    <t>WFAB</t>
  </si>
  <si>
    <t>1312 Gabaldon Dr NW</t>
  </si>
  <si>
    <t>PPW-800449D0</t>
  </si>
  <si>
    <t>jeffrey.jochem@kiewit.com</t>
  </si>
  <si>
    <t>jochem</t>
  </si>
  <si>
    <t>+1 480 536 0961</t>
  </si>
  <si>
    <t>PPW-8003F972</t>
  </si>
  <si>
    <t>edarbxc1</t>
  </si>
  <si>
    <t>Bernard</t>
  </si>
  <si>
    <t>becook@enerflex.com</t>
  </si>
  <si>
    <t>PIP-11165696</t>
  </si>
  <si>
    <t>nickmaki.co@gmail.com</t>
  </si>
  <si>
    <t>Maki</t>
  </si>
  <si>
    <t>Grizzly Construction LLC</t>
  </si>
  <si>
    <t>38504::GRIZZLY CONTRACTING LLC</t>
  </si>
  <si>
    <t>PPW-800312A7</t>
  </si>
  <si>
    <t>liquid13</t>
  </si>
  <si>
    <t>Travers</t>
  </si>
  <si>
    <t>boschanddye@gmail.com</t>
  </si>
  <si>
    <t>LIQUID STRUCTURES INC</t>
  </si>
  <si>
    <t>55419::LIQUID STRUCTURES INC</t>
  </si>
  <si>
    <t>PPW-000093E6</t>
  </si>
  <si>
    <t>testpcc</t>
  </si>
  <si>
    <t>03446</t>
  </si>
  <si>
    <t>partstore@wadams.com.au</t>
  </si>
  <si>
    <t>LEE PLANT PTY LTD</t>
  </si>
  <si>
    <t>17 NICHOLSON STREET</t>
  </si>
  <si>
    <t>WOODEND</t>
  </si>
  <si>
    <t>VICTORIA</t>
  </si>
  <si>
    <t>PPT-10671746</t>
  </si>
  <si>
    <t>blake.smith@martinmarietta.com</t>
  </si>
  <si>
    <t>Blake.Smith@martinmarietta.com</t>
  </si>
  <si>
    <t>PPW-0003F764</t>
  </si>
  <si>
    <t>cmopharsco</t>
  </si>
  <si>
    <t>Portela</t>
  </si>
  <si>
    <t>Caio</t>
  </si>
  <si>
    <t>+55 2198201 2508</t>
  </si>
  <si>
    <t>cmoportela@icloud.com</t>
  </si>
  <si>
    <t>PPW-80044B4E</t>
  </si>
  <si>
    <t>paul.mccoy@jmpholdingsllc.com</t>
  </si>
  <si>
    <t>+1 3047928431</t>
  </si>
  <si>
    <t>COAL-MAC LLC</t>
  </si>
  <si>
    <t>Harless Wood Industrial Park, 22 mine ro</t>
  </si>
  <si>
    <t>Holden</t>
  </si>
  <si>
    <t>WV</t>
  </si>
  <si>
    <t>PPW-80021F78</t>
  </si>
  <si>
    <t>renee.wilson@24kcertifiedgoldbusiness</t>
  </si>
  <si>
    <t>24K CERTIFIED CONCEPTS CORP</t>
  </si>
  <si>
    <t>04236::24K CERTIFIED CONCEPTS</t>
  </si>
  <si>
    <t>PPW-0003FC84</t>
  </si>
  <si>
    <t>brad_cat</t>
  </si>
  <si>
    <t>0436285664</t>
  </si>
  <si>
    <t>brad.smith@lafargeholcim.com</t>
  </si>
  <si>
    <t>whitelaws track</t>
  </si>
  <si>
    <t>leongatha south</t>
  </si>
  <si>
    <t>vic</t>
  </si>
  <si>
    <t>PPW-8001A530</t>
  </si>
  <si>
    <t>wadams@fmi.com</t>
  </si>
  <si>
    <t>+1 7209423498</t>
  </si>
  <si>
    <t>22193::FMI HENDERSON MILL,22193b::FMI HENDERSON MILL</t>
  </si>
  <si>
    <t>PPW-80044D18</t>
  </si>
  <si>
    <t>tferguso@fmi.com</t>
  </si>
  <si>
    <t>+1 7209423650</t>
  </si>
  <si>
    <t>PPW-0003FCCD</t>
  </si>
  <si>
    <t>erickpeinado</t>
  </si>
  <si>
    <t>Peinado</t>
  </si>
  <si>
    <t xml:space="preserve">Erick </t>
  </si>
  <si>
    <t>+55 1999611 5123</t>
  </si>
  <si>
    <t>erick_peinado@hotmail.com</t>
  </si>
  <si>
    <t>PPW-80044D40</t>
  </si>
  <si>
    <t>jschneider@petelien.com</t>
  </si>
  <si>
    <t>+1 605-939-2644</t>
  </si>
  <si>
    <t>Pete Lien and Sons Inc.</t>
  </si>
  <si>
    <t>PPW-0003FA3B</t>
  </si>
  <si>
    <t>louis.danesi@cat.com</t>
  </si>
  <si>
    <t>Danesi</t>
  </si>
  <si>
    <t>+1 281-900-7598</t>
  </si>
  <si>
    <t>PPW-80044CC5</t>
  </si>
  <si>
    <t>jharvey6</t>
  </si>
  <si>
    <t>+1 3609708902</t>
  </si>
  <si>
    <t>jharvey6@wm.com</t>
  </si>
  <si>
    <t>8925 Rancho Colorado Blvd</t>
  </si>
  <si>
    <t>PPW-0003FBF4</t>
  </si>
  <si>
    <t>jester4u@netzero.net</t>
  </si>
  <si>
    <t>Roberton</t>
  </si>
  <si>
    <t>970-215-0656</t>
  </si>
  <si>
    <t>Jester Trucking</t>
  </si>
  <si>
    <t>1932 White Ibis Ct</t>
  </si>
  <si>
    <t>80537-6573</t>
  </si>
  <si>
    <t>37432::JESTER TRUCKING</t>
  </si>
  <si>
    <t>PPW-0003FEF3</t>
  </si>
  <si>
    <t>tchapa@csicompressco.com</t>
  </si>
  <si>
    <t>Chapa</t>
  </si>
  <si>
    <t>Tavia</t>
  </si>
  <si>
    <t>+1 7017749017</t>
  </si>
  <si>
    <t>14066 Jackson ST</t>
  </si>
  <si>
    <t>19237c::KODIAK GAS SERVICES - DENVER</t>
  </si>
  <si>
    <t>PPW-0001BB3B</t>
  </si>
  <si>
    <t>a22gjp</t>
  </si>
  <si>
    <t>perez</t>
  </si>
  <si>
    <t>juan</t>
  </si>
  <si>
    <t>juan.perez@tntxtruck.com</t>
  </si>
  <si>
    <t>LFG WACO FREIGHTLINER</t>
  </si>
  <si>
    <t>PSP-00048D1A</t>
  </si>
  <si>
    <t>bill@rocketbillyracing.com</t>
  </si>
  <si>
    <t>BERG</t>
  </si>
  <si>
    <t>720-280-1776</t>
  </si>
  <si>
    <t>BILL@ROCKETBILLYRACING.COM</t>
  </si>
  <si>
    <t>ROCKETBILLY RACING LLC</t>
  </si>
  <si>
    <t>2461 Fenton St</t>
  </si>
  <si>
    <t>Edgewater</t>
  </si>
  <si>
    <t>80214-1132</t>
  </si>
  <si>
    <t>PPW-80044EF7</t>
  </si>
  <si>
    <t>pkstest</t>
  </si>
  <si>
    <t>PKS</t>
  </si>
  <si>
    <t>+1 309 675 5431</t>
  </si>
  <si>
    <t>pkstest@yahoo.com</t>
  </si>
  <si>
    <t>PPW-80044DED</t>
  </si>
  <si>
    <t>+1 719-659-5743</t>
  </si>
  <si>
    <t>PPW-0003FE3A</t>
  </si>
  <si>
    <t>lostcreekdairy</t>
  </si>
  <si>
    <t>+1 7202816750</t>
  </si>
  <si>
    <t>office@lostcreekdairy.net</t>
  </si>
  <si>
    <t>LOST CREEK DAIRY LLC</t>
  </si>
  <si>
    <t>36259 County Road 16</t>
  </si>
  <si>
    <t>roggen</t>
  </si>
  <si>
    <t>55901::LOST CREEK DAIRY LLC</t>
  </si>
  <si>
    <t>PPW-80044E3B</t>
  </si>
  <si>
    <t>bowhunterwalker</t>
  </si>
  <si>
    <t>Walkerperormancellc@yahoo.com</t>
  </si>
  <si>
    <t>Walker Performance</t>
  </si>
  <si>
    <t>772 S Laurue Dr</t>
  </si>
  <si>
    <t>81007-2314</t>
  </si>
  <si>
    <t>PPW-80044E72</t>
  </si>
  <si>
    <t>+1 3037262785</t>
  </si>
  <si>
    <t>7780 E 96th Ave</t>
  </si>
  <si>
    <t>80640-8534</t>
  </si>
  <si>
    <t>PPW-80044FD0</t>
  </si>
  <si>
    <t>e459_cat_sup</t>
  </si>
  <si>
    <t>user test</t>
  </si>
  <si>
    <t>+1 234 567 8987</t>
  </si>
  <si>
    <t>anitha.m.marappan@accenture.com</t>
  </si>
  <si>
    <t>PPS-00000764</t>
  </si>
  <si>
    <t>jason.mcnelis@lafargeholcim.com</t>
  </si>
  <si>
    <t>McNelis</t>
  </si>
  <si>
    <t>jason.mcnelis@holcim.com</t>
  </si>
  <si>
    <t>PPW-0003FF84</t>
  </si>
  <si>
    <t>sdrent</t>
  </si>
  <si>
    <t>Rusk</t>
  </si>
  <si>
    <t>Shanon</t>
  </si>
  <si>
    <t>rcaudill@sdr-enterprises.com</t>
  </si>
  <si>
    <t>SDR Enterprises</t>
  </si>
  <si>
    <t>79529::SDR ENTERPRISES</t>
  </si>
  <si>
    <t>PPW-8003FF82</t>
  </si>
  <si>
    <t>kevin@mvcgj.com</t>
  </si>
  <si>
    <t>+1 860-962-0157</t>
  </si>
  <si>
    <t>PPW-800450D8</t>
  </si>
  <si>
    <t>cemick@timberlinetrailcraft.com</t>
  </si>
  <si>
    <t>Emick</t>
  </si>
  <si>
    <t>Timberline Landscaping Inc</t>
  </si>
  <si>
    <t>8110 opportunity view</t>
  </si>
  <si>
    <t>87730::TIMBERLINE TRAILCRAFT LLC</t>
  </si>
  <si>
    <t>PPW-000400D0</t>
  </si>
  <si>
    <t>borregam</t>
  </si>
  <si>
    <t>Borrego</t>
  </si>
  <si>
    <t>+1 432 331 4064</t>
  </si>
  <si>
    <t>aborrego@enerflex.com</t>
  </si>
  <si>
    <t>PPW-00040089</t>
  </si>
  <si>
    <t>natecarrera90@gmail.com</t>
  </si>
  <si>
    <t>carrera</t>
  </si>
  <si>
    <t>nathanaiel</t>
  </si>
  <si>
    <t>Carrera farms</t>
  </si>
  <si>
    <t>PPW-0004004D</t>
  </si>
  <si>
    <t>tempymatthew@gmail.com</t>
  </si>
  <si>
    <t>Mechanical matt</t>
  </si>
  <si>
    <t>Po box 3173</t>
  </si>
  <si>
    <t>PPW-80045052</t>
  </si>
  <si>
    <t>jesus.farina@libertyfrac.com</t>
  </si>
  <si>
    <t>Farina</t>
  </si>
  <si>
    <t>PPW-800450D4</t>
  </si>
  <si>
    <t>Z19005445</t>
  </si>
  <si>
    <t>+1 7193717185</t>
  </si>
  <si>
    <t>zachary.mitchell@newmont.com</t>
  </si>
  <si>
    <t>PPW-800450C7</t>
  </si>
  <si>
    <t>alexp3633@gmail.com</t>
  </si>
  <si>
    <t>Landa</t>
  </si>
  <si>
    <t>+1 720 473 3772</t>
  </si>
  <si>
    <t>PPW-000401A4</t>
  </si>
  <si>
    <t>jear.auto@yahoo.com</t>
  </si>
  <si>
    <t>JEAR Collision Center</t>
  </si>
  <si>
    <t>403 Main St</t>
  </si>
  <si>
    <t>PPW-80045189</t>
  </si>
  <si>
    <t>tina@mcgillindustries.com</t>
  </si>
  <si>
    <t>4691 Concord Ave., Ste 4</t>
  </si>
  <si>
    <t>PPW-00040039</t>
  </si>
  <si>
    <t>bigmacou@hotmail.com</t>
  </si>
  <si>
    <t>Mu'Min-Miller</t>
  </si>
  <si>
    <t>Mr</t>
  </si>
  <si>
    <t>M and M Technologies</t>
  </si>
  <si>
    <t>PPW-000401F1</t>
  </si>
  <si>
    <t>leongatha</t>
  </si>
  <si>
    <t>0356643279</t>
  </si>
  <si>
    <t>0429790914</t>
  </si>
  <si>
    <t>daniel.fry@lafargeholcim.com</t>
  </si>
  <si>
    <t xml:space="preserve">Whitelaws Track </t>
  </si>
  <si>
    <t>Leongatha South</t>
  </si>
  <si>
    <t>PPW-80011830</t>
  </si>
  <si>
    <t>joseph.galindo@sec-ep.com</t>
  </si>
  <si>
    <t>galindo</t>
  </si>
  <si>
    <t>+1 4323819878</t>
  </si>
  <si>
    <t>PPW-00040277</t>
  </si>
  <si>
    <t>ratchet123</t>
  </si>
  <si>
    <t>St-Onge</t>
  </si>
  <si>
    <t>Julien</t>
  </si>
  <si>
    <t>+1 4185765617</t>
  </si>
  <si>
    <t>418-576-5617</t>
  </si>
  <si>
    <t>garage@groupelebel.com</t>
  </si>
  <si>
    <t>Groupe Lebel inc. Div. Nouvelle</t>
  </si>
  <si>
    <t>521 Route 132 Ouest</t>
  </si>
  <si>
    <t>Nouvelle</t>
  </si>
  <si>
    <t>G0C 2G0</t>
  </si>
  <si>
    <t>PPW-8002572F</t>
  </si>
  <si>
    <t>adam.roberson@charter.net</t>
  </si>
  <si>
    <t>+1 6363123033</t>
  </si>
  <si>
    <t>2305 creve coeur mill rd</t>
  </si>
  <si>
    <t>Maryland Heights</t>
  </si>
  <si>
    <t>PPW-8004348A</t>
  </si>
  <si>
    <t>purchasing@ouraysilvermines.com</t>
  </si>
  <si>
    <t>DEPARTMENT</t>
  </si>
  <si>
    <t>+1 9703259830</t>
  </si>
  <si>
    <t>1900 Main Street</t>
  </si>
  <si>
    <t>Unit 1</t>
  </si>
  <si>
    <t>PPW-0004039A</t>
  </si>
  <si>
    <t>tinadean</t>
  </si>
  <si>
    <t>tinaldean@icloud.com</t>
  </si>
  <si>
    <t>PPW-80045389</t>
  </si>
  <si>
    <t>larry.winzenried@libertyfrac.com</t>
  </si>
  <si>
    <t>Winzenried</t>
  </si>
  <si>
    <t>+1 307-388-1269</t>
  </si>
  <si>
    <t>Larry.Winzenried@libertyfrac.com</t>
  </si>
  <si>
    <t>PPW-8004543C</t>
  </si>
  <si>
    <t>randy.garcia@libertyfrac.com</t>
  </si>
  <si>
    <t>+1 909-223-0080</t>
  </si>
  <si>
    <t>Randy.Garcia@libertyfrac.com</t>
  </si>
  <si>
    <t>PPW-0004016C</t>
  </si>
  <si>
    <t>jegomez@trechisa.com.mx</t>
  </si>
  <si>
    <t>Jorge</t>
  </si>
  <si>
    <t>Jegomez@trechisa.com.mx</t>
  </si>
  <si>
    <t>Jorge Gomez</t>
  </si>
  <si>
    <t>4700 NORTH MESA STREET</t>
  </si>
  <si>
    <t>PPW-00040424</t>
  </si>
  <si>
    <t>kristen.mcelhaney@archrock.com</t>
  </si>
  <si>
    <t>mcelhaney</t>
  </si>
  <si>
    <t>kristen</t>
  </si>
  <si>
    <t>+1 5757251828</t>
  </si>
  <si>
    <t>3204 East Greene st</t>
  </si>
  <si>
    <t>PPW-8004539C</t>
  </si>
  <si>
    <t>cmcduffee</t>
  </si>
  <si>
    <t>McDuffee</t>
  </si>
  <si>
    <t>Celina</t>
  </si>
  <si>
    <t>+1 4372241784</t>
  </si>
  <si>
    <t>Celina.McDuffee@ca.crh.com</t>
  </si>
  <si>
    <t>PPW-80045391</t>
  </si>
  <si>
    <t>mmontgomery@superturbo.net</t>
  </si>
  <si>
    <t>SuperTurbo Technologies</t>
  </si>
  <si>
    <t>3755 Precision Drive, Suite 170</t>
  </si>
  <si>
    <t>82970::SUPERTURBO TECHNOLOGIES</t>
  </si>
  <si>
    <t>PPW-80045458</t>
  </si>
  <si>
    <t>trevor.hobbs@whitcon.com</t>
  </si>
  <si>
    <t>PO BOX 430</t>
  </si>
  <si>
    <t>BRIGHAM CITY</t>
  </si>
  <si>
    <t>PPW-00040444</t>
  </si>
  <si>
    <t>comercializadoramorgan@gmail.com</t>
  </si>
  <si>
    <t>GOMEZ</t>
  </si>
  <si>
    <t>+1 915 726 7483</t>
  </si>
  <si>
    <t>TRACTORES Y EQUIPOS DE CHIJU</t>
  </si>
  <si>
    <t>Mesa Norte Plaza</t>
  </si>
  <si>
    <t>97970::TRACTORES Y EQUIPOS DE CHIJU AHUA S.A DE C.V</t>
  </si>
  <si>
    <t>PPW-80045426</t>
  </si>
  <si>
    <t>mcoleman@estiscompression.com</t>
  </si>
  <si>
    <t>Coleman</t>
  </si>
  <si>
    <t>+1 432 813 8144</t>
  </si>
  <si>
    <t>10715 W county road 74</t>
  </si>
  <si>
    <t>PPW-00030268</t>
  </si>
  <si>
    <t>brian.glagola@lafargeholcim.com</t>
  </si>
  <si>
    <t>Glagola</t>
  </si>
  <si>
    <t>+1 779-206-0180</t>
  </si>
  <si>
    <t>PPW-80044FB2</t>
  </si>
  <si>
    <t>bionomictrucking@msn.com</t>
  </si>
  <si>
    <t>Funsten</t>
  </si>
  <si>
    <t>+1 3035873774</t>
  </si>
  <si>
    <t>Bionomic Trucking Inc</t>
  </si>
  <si>
    <t>PO Box 1950</t>
  </si>
  <si>
    <t>08443::BIONOMIC TRUCKING INC</t>
  </si>
  <si>
    <t>PPW-00040535</t>
  </si>
  <si>
    <t>vulcanmccook2</t>
  </si>
  <si>
    <t>Konieczny</t>
  </si>
  <si>
    <t>+1 708 387 4758</t>
  </si>
  <si>
    <t>koniecznya@vmcmail.com</t>
  </si>
  <si>
    <t>PPW-8004553A</t>
  </si>
  <si>
    <t>gibsongr@vmcmail.com</t>
  </si>
  <si>
    <t>+1 630-962-4280</t>
  </si>
  <si>
    <t>PPW-80042F0A</t>
  </si>
  <si>
    <t>santiram1986@gmail.com</t>
  </si>
  <si>
    <t>Ramos</t>
  </si>
  <si>
    <t>+1 8064336469</t>
  </si>
  <si>
    <t>Ames Construction</t>
  </si>
  <si>
    <t>1801 S 51st ave</t>
  </si>
  <si>
    <t>PPW-80044E92</t>
  </si>
  <si>
    <t>wmsilverthorne</t>
  </si>
  <si>
    <t>Mountains</t>
  </si>
  <si>
    <t>SILVERTHORNE WM OF ROCKIE</t>
  </si>
  <si>
    <t>PPW-00040596</t>
  </si>
  <si>
    <t>lsolis@wwmach.com</t>
  </si>
  <si>
    <t>Solis</t>
  </si>
  <si>
    <t>PPW-800455EB</t>
  </si>
  <si>
    <t>compras_cemento</t>
  </si>
  <si>
    <t>ALBARRACIN</t>
  </si>
  <si>
    <t>(1) 3208418</t>
  </si>
  <si>
    <t>(7) 773151</t>
  </si>
  <si>
    <t>HERMAN.ALBARRACIN@LAFARGEHOLCIM.COM</t>
  </si>
  <si>
    <t>GRUPO EMP. HOLCIM</t>
  </si>
  <si>
    <t>CALLE 113 No 7 - 45 TORRE B PISO 12 OFICINA 1201</t>
  </si>
  <si>
    <t>BOGOTA</t>
  </si>
  <si>
    <t>CUNDINAMARCA</t>
  </si>
  <si>
    <t>PPW-0002AE72</t>
  </si>
  <si>
    <t>a2j2kh</t>
  </si>
  <si>
    <t>Heikes</t>
  </si>
  <si>
    <t>kheikes@jgpete.com</t>
  </si>
  <si>
    <t>PSP-00054B25</t>
  </si>
  <si>
    <t>Biscuit619</t>
  </si>
  <si>
    <t>Paez</t>
  </si>
  <si>
    <t>505-350-0045</t>
  </si>
  <si>
    <t>twizzler05@gmail.com</t>
  </si>
  <si>
    <t>Davin Paez</t>
  </si>
  <si>
    <t>5404 Cabrillo Cir. Nw</t>
  </si>
  <si>
    <t>PPW-8004559D</t>
  </si>
  <si>
    <t>RLYTLE</t>
  </si>
  <si>
    <t>LYTLE</t>
  </si>
  <si>
    <t>REMINGTON</t>
  </si>
  <si>
    <t>+1 3612551619</t>
  </si>
  <si>
    <t>RLYTLE@DURANGOMIDSTREAM.COM</t>
  </si>
  <si>
    <t>Frontier Field Services - Durango Midstream</t>
  </si>
  <si>
    <t>13303 Lovington Hwy</t>
  </si>
  <si>
    <t>PPW-00040586</t>
  </si>
  <si>
    <t>wmgypsum</t>
  </si>
  <si>
    <t>+1 9709263396</t>
  </si>
  <si>
    <t>PO Box 185</t>
  </si>
  <si>
    <t>94062::WASTE MANAGEMENT</t>
  </si>
  <si>
    <t>PPW-000406EB</t>
  </si>
  <si>
    <t>jsnook1982@gmail.com</t>
  </si>
  <si>
    <t>Snook</t>
  </si>
  <si>
    <t>+1 9706916934</t>
  </si>
  <si>
    <t>Consolidated Resource LLC - Co</t>
  </si>
  <si>
    <t>418 N th Ave</t>
  </si>
  <si>
    <t>19750::CONSOLIDATED RESOURCE LLC</t>
  </si>
  <si>
    <t>PPW-80045703</t>
  </si>
  <si>
    <t>joe.royall@outlook.com</t>
  </si>
  <si>
    <t>Royall</t>
  </si>
  <si>
    <t>Hardin</t>
  </si>
  <si>
    <t>Hardin Royall</t>
  </si>
  <si>
    <t>1944 Strauss Dr</t>
  </si>
  <si>
    <t>Fort Garland</t>
  </si>
  <si>
    <t>PPW-800456C1</t>
  </si>
  <si>
    <t>amy.muck@aggregate-us.com</t>
  </si>
  <si>
    <t>Muck</t>
  </si>
  <si>
    <t>+1 3013992090</t>
  </si>
  <si>
    <t xml:space="preserve">5001 Fort Totten Dr </t>
  </si>
  <si>
    <t>DC</t>
  </si>
  <si>
    <t>PPW-8001244C</t>
  </si>
  <si>
    <t>wm_ip_34683</t>
  </si>
  <si>
    <t>+1 3169434211</t>
  </si>
  <si>
    <t>sxlayne@foleyeq.com</t>
  </si>
  <si>
    <t>5310 St Joseph Ave</t>
  </si>
  <si>
    <t>Saint Joseph</t>
  </si>
  <si>
    <t>64505-1164</t>
  </si>
  <si>
    <t>PPW-00040720</t>
  </si>
  <si>
    <t>sgonza32</t>
  </si>
  <si>
    <t>+1 5759646098</t>
  </si>
  <si>
    <t>sgonza32@wm.com</t>
  </si>
  <si>
    <t>2608 N. Lovington Hwy</t>
  </si>
  <si>
    <t>PPW-000406BD</t>
  </si>
  <si>
    <t>jrandazzo@indexc.com</t>
  </si>
  <si>
    <t>Randazzo</t>
  </si>
  <si>
    <t>+1 2162174632</t>
  </si>
  <si>
    <t>5400 old brecksville rd</t>
  </si>
  <si>
    <t>PPW-800457DF</t>
  </si>
  <si>
    <t>ap71bl</t>
  </si>
  <si>
    <t>Little</t>
  </si>
  <si>
    <t>littleb@rushenterprises.com</t>
  </si>
  <si>
    <t>RUSH TRUCK CENTER OF OKLAHOMA CITY</t>
  </si>
  <si>
    <t>PSP-000530F2</t>
  </si>
  <si>
    <t>jseidenberger@gmail.com</t>
  </si>
  <si>
    <t>Seidenberger</t>
  </si>
  <si>
    <t>HMC, LLC</t>
  </si>
  <si>
    <t>PPW-800458C4</t>
  </si>
  <si>
    <t>santana87fj@gmail.com</t>
  </si>
  <si>
    <t>Santana</t>
  </si>
  <si>
    <t>JJs Transport &amp; Construction LLC</t>
  </si>
  <si>
    <t>2609 Shawnee Ct</t>
  </si>
  <si>
    <t>PPW-0004094E</t>
  </si>
  <si>
    <t>+1 303-444-8680</t>
  </si>
  <si>
    <t>PPW-80045A93</t>
  </si>
  <si>
    <t>cdyydr</t>
  </si>
  <si>
    <t>Reibel</t>
  </si>
  <si>
    <t>+1 224 629 4181</t>
  </si>
  <si>
    <t>doug.reibel@ryancentral.com</t>
  </si>
  <si>
    <t>RYAN INCORPORATED CENTRAL</t>
  </si>
  <si>
    <t>PIP-10661602</t>
  </si>
  <si>
    <t>cdyyms</t>
  </si>
  <si>
    <t>Sharpless</t>
  </si>
  <si>
    <t>matt.sharpless@ryancentral.com</t>
  </si>
  <si>
    <t>PIP-10662036</t>
  </si>
  <si>
    <t>stelfordrobert</t>
  </si>
  <si>
    <t>Stelford</t>
  </si>
  <si>
    <t>+1 847 417 8498</t>
  </si>
  <si>
    <t>robert.stelford@ryancentral.com</t>
  </si>
  <si>
    <t>2700 EAST RACINE ST.</t>
  </si>
  <si>
    <t>JANESVILLE</t>
  </si>
  <si>
    <t>75964::RYAN INCORP CENTRAL</t>
  </si>
  <si>
    <t>PPT-1074F86A</t>
  </si>
  <si>
    <t>cdyynn</t>
  </si>
  <si>
    <t>Northup</t>
  </si>
  <si>
    <t>+1 608 322 8673</t>
  </si>
  <si>
    <t>nicholas.northup@ryancentral.com</t>
  </si>
  <si>
    <t>PIP-10807923</t>
  </si>
  <si>
    <t>crystal.garcia1@icloud.com</t>
  </si>
  <si>
    <t>TOPS, LLC</t>
  </si>
  <si>
    <t>4410 Echo Lane</t>
  </si>
  <si>
    <t>PPW-00040AA9</t>
  </si>
  <si>
    <t>robert_beach</t>
  </si>
  <si>
    <t>Beach</t>
  </si>
  <si>
    <t>robert.beach@libertyfrac.com</t>
  </si>
  <si>
    <t>PPW-8003C6FE</t>
  </si>
  <si>
    <t>mbarker1</t>
  </si>
  <si>
    <t>+1 970-901-6453</t>
  </si>
  <si>
    <t>mbarker1@wm.com</t>
  </si>
  <si>
    <t>PPW-80045AB8</t>
  </si>
  <si>
    <t>wwilson1681</t>
  </si>
  <si>
    <t>Woody</t>
  </si>
  <si>
    <t>wwilson1681@gmail.com</t>
  </si>
  <si>
    <t>Double Diamond Services</t>
  </si>
  <si>
    <t>PPW-00040AF8</t>
  </si>
  <si>
    <t>droliversmith@sbcglobal.net</t>
  </si>
  <si>
    <t>+1 915 204 2225</t>
  </si>
  <si>
    <t>OLIVER SMITH JR DBA 3-RANCH</t>
  </si>
  <si>
    <t>1417 Brown St</t>
  </si>
  <si>
    <t>PPW-80045A96</t>
  </si>
  <si>
    <t>lakecntyco</t>
  </si>
  <si>
    <t>+1 7194868479</t>
  </si>
  <si>
    <t>719-486-8479</t>
  </si>
  <si>
    <t>mirwin@co.lake.co.us</t>
  </si>
  <si>
    <t>Lake County Rd &amp; Br</t>
  </si>
  <si>
    <t>P.O. BOX 952</t>
  </si>
  <si>
    <t>54007::LAKE COUNTY ROAD &amp; BRIDGE</t>
  </si>
  <si>
    <t>PPT-0100EBEE</t>
  </si>
  <si>
    <t>mrussell@total-operations.com</t>
  </si>
  <si>
    <t>+1 575-725-3214</t>
  </si>
  <si>
    <t>Total Operations &amp; Production Service</t>
  </si>
  <si>
    <t>88335::TOTAL OPERATIONS AND PRODUCT ION SERVICES LLC</t>
  </si>
  <si>
    <t>PPW-00040C25</t>
  </si>
  <si>
    <t>Trinchera1234</t>
  </si>
  <si>
    <t>+1 7193793263</t>
  </si>
  <si>
    <t>aaron.atkinson@trincheraranch.com</t>
  </si>
  <si>
    <t>Trinchera Property Management</t>
  </si>
  <si>
    <t>24492 Trinchera Ranch Rd.</t>
  </si>
  <si>
    <t>89100::TRINCHERA PROPERTY MGMT</t>
  </si>
  <si>
    <t>PPW-80045B6D</t>
  </si>
  <si>
    <t>rvenzke</t>
  </si>
  <si>
    <t>Venzke</t>
  </si>
  <si>
    <t>+1 9702762009</t>
  </si>
  <si>
    <t>rvenzke@co.routt.co.us</t>
  </si>
  <si>
    <t>38000 co rd 53</t>
  </si>
  <si>
    <t>PPW-80045B9B</t>
  </si>
  <si>
    <t>MIKOBS58</t>
  </si>
  <si>
    <t>+1 3072863483</t>
  </si>
  <si>
    <t>65205 US Hwy 85</t>
  </si>
  <si>
    <t>PPW-00040BDA</t>
  </si>
  <si>
    <t>mknopic@usbr.gov</t>
  </si>
  <si>
    <t>Knopic</t>
  </si>
  <si>
    <t>+1 575-993-9936</t>
  </si>
  <si>
    <t>PPW-00040CF2</t>
  </si>
  <si>
    <t>mkreider@yorkbuilding.com</t>
  </si>
  <si>
    <t>Kreider</t>
  </si>
  <si>
    <t>PPW-80045B8C</t>
  </si>
  <si>
    <t>gretchen@her-tx.com</t>
  </si>
  <si>
    <t>Gretchen</t>
  </si>
  <si>
    <t>+1 7379005277</t>
  </si>
  <si>
    <t>4629 Priem Lane</t>
  </si>
  <si>
    <t>PPW-000400A0</t>
  </si>
  <si>
    <t>wmdenvernorth</t>
  </si>
  <si>
    <t>+1 3033363931</t>
  </si>
  <si>
    <t>94190::WASTE MGMT - DENVER NORTH</t>
  </si>
  <si>
    <t>PPW-80045D52</t>
  </si>
  <si>
    <t>jmaisone</t>
  </si>
  <si>
    <t>Maisonet</t>
  </si>
  <si>
    <t>+1 9549842000</t>
  </si>
  <si>
    <t>jmaisone@wm.com</t>
  </si>
  <si>
    <t>2281 NW 16th St.</t>
  </si>
  <si>
    <t>Pompano Beach</t>
  </si>
  <si>
    <t>PPW-80045C2C</t>
  </si>
  <si>
    <t>b2elsd1</t>
  </si>
  <si>
    <t>Donnelly</t>
  </si>
  <si>
    <t>+1 724 743 5378</t>
  </si>
  <si>
    <t>Sean.Donnelly@usacompression.com</t>
  </si>
  <si>
    <t>PSP-000557DC</t>
  </si>
  <si>
    <t>harrybryant65@gmail.com</t>
  </si>
  <si>
    <t>bryant</t>
  </si>
  <si>
    <t xml:space="preserve">Harry </t>
  </si>
  <si>
    <t>jDean</t>
  </si>
  <si>
    <t>PPW-00040D36</t>
  </si>
  <si>
    <t>stanm@whitcon.com</t>
  </si>
  <si>
    <t>Mattson</t>
  </si>
  <si>
    <t>+1 8015893576</t>
  </si>
  <si>
    <t>44 So 1050 W</t>
  </si>
  <si>
    <t>PPW-80045E70</t>
  </si>
  <si>
    <t>hotdawg22@yahoo.com</t>
  </si>
  <si>
    <t>C W</t>
  </si>
  <si>
    <t>832 228 4654</t>
  </si>
  <si>
    <t>Backyard Bounty Farms</t>
  </si>
  <si>
    <t>14100 Wild Flower Dr</t>
  </si>
  <si>
    <t>PPW-00040F05</t>
  </si>
  <si>
    <t>txairguard</t>
  </si>
  <si>
    <t>bradley.cox.14@us.af.mil</t>
  </si>
  <si>
    <t>Tx Air Guard</t>
  </si>
  <si>
    <t>13592 SH 31W</t>
  </si>
  <si>
    <t>PPW-80044702</t>
  </si>
  <si>
    <t>rynbrrngr</t>
  </si>
  <si>
    <t>Barringer</t>
  </si>
  <si>
    <t>rbarring@wm.com</t>
  </si>
  <si>
    <t>PPW-80045E7E</t>
  </si>
  <si>
    <t>td00_cat_supportqa</t>
  </si>
  <si>
    <t>Test12</t>
  </si>
  <si>
    <t>+1 9898989898</t>
  </si>
  <si>
    <t>vignatha.menakuru@accenture.com</t>
  </si>
  <si>
    <t>Demo Customer</t>
  </si>
  <si>
    <t>PPW-8003B162</t>
  </si>
  <si>
    <t>aburges1</t>
  </si>
  <si>
    <t>Burgess</t>
  </si>
  <si>
    <t>+1 2623089563</t>
  </si>
  <si>
    <t>aburges1@wm.com</t>
  </si>
  <si>
    <t>19414 60th Ste</t>
  </si>
  <si>
    <t>Bristol</t>
  </si>
  <si>
    <t>PPW-00040D67</t>
  </si>
  <si>
    <t>david.dabrowski@belair-us.com</t>
  </si>
  <si>
    <t>Dabrowski</t>
  </si>
  <si>
    <t>+1 480-766-3410</t>
  </si>
  <si>
    <t>PPW-00040FF7</t>
  </si>
  <si>
    <t>jason.mayer20@yahoo.com</t>
  </si>
  <si>
    <t>Mayer</t>
  </si>
  <si>
    <t>City Stormwater</t>
  </si>
  <si>
    <t>PPW-8004605E</t>
  </si>
  <si>
    <t>tdavis2@newpark.com</t>
  </si>
  <si>
    <t>+1 3045912156</t>
  </si>
  <si>
    <t>Stevens Engineers &amp; Constructors Inc</t>
  </si>
  <si>
    <t>6072 west veterans memorial hwy</t>
  </si>
  <si>
    <t>Bridgeport</t>
  </si>
  <si>
    <t>PPW-0003BF96</t>
  </si>
  <si>
    <t>jeff.cowley@energytransfer.com</t>
  </si>
  <si>
    <t>Cowley</t>
  </si>
  <si>
    <t>Rover Pipeline LLC</t>
  </si>
  <si>
    <t xml:space="preserve">8468 Azalea RD. SW </t>
  </si>
  <si>
    <t>Dennison</t>
  </si>
  <si>
    <t>PPW-80001EDF</t>
  </si>
  <si>
    <t>ikavenergy</t>
  </si>
  <si>
    <t>+1 9707490690</t>
  </si>
  <si>
    <t>miguel.gomez@ikavenergy.com</t>
  </si>
  <si>
    <t>IKAV Energy Inc</t>
  </si>
  <si>
    <t>2906 CR 307</t>
  </si>
  <si>
    <t>81303-0000</t>
  </si>
  <si>
    <t>45786::IKAV ENERGY INC</t>
  </si>
  <si>
    <t>PPW-80045FDE</t>
  </si>
  <si>
    <t>v23y_cat_sup</t>
  </si>
  <si>
    <t>correa_jenaro@cat.com</t>
  </si>
  <si>
    <t>Невельский Морской Торговый Порт</t>
  </si>
  <si>
    <t>Test 1234</t>
  </si>
  <si>
    <t>RU</t>
  </si>
  <si>
    <t>PPW-80019A4D</t>
  </si>
  <si>
    <t>e250_prodlive_jul</t>
  </si>
  <si>
    <t>july Release</t>
  </si>
  <si>
    <t>Test User</t>
  </si>
  <si>
    <t>padmanaban_srihary@cat.com</t>
  </si>
  <si>
    <t>Cat Inc</t>
  </si>
  <si>
    <t>Test St</t>
  </si>
  <si>
    <t>PPW-80046124</t>
  </si>
  <si>
    <t>jrznicoll@gmail.com</t>
  </si>
  <si>
    <t xml:space="preserve">Nicoll </t>
  </si>
  <si>
    <t>Arza</t>
  </si>
  <si>
    <t>J Nicoll</t>
  </si>
  <si>
    <t>PPW-80046204</t>
  </si>
  <si>
    <t>charles.parrish</t>
  </si>
  <si>
    <t>+1 2542209160</t>
  </si>
  <si>
    <t>charles.parrish@iea.net</t>
  </si>
  <si>
    <t>PO box 219</t>
  </si>
  <si>
    <t>PPW-00040FCE</t>
  </si>
  <si>
    <t>kacey@dunritex.com</t>
  </si>
  <si>
    <t>+1 7075993367</t>
  </si>
  <si>
    <t>Kacey@dunritex.com</t>
  </si>
  <si>
    <t>5300 Longs Peak Rd</t>
  </si>
  <si>
    <t>PPW-8004638A</t>
  </si>
  <si>
    <t>isaac.trujillo@perficient.com</t>
  </si>
  <si>
    <t>PPW-0002CC39</t>
  </si>
  <si>
    <t>kitperformancellc@gmail.com</t>
  </si>
  <si>
    <t>Denner</t>
  </si>
  <si>
    <t>KIT Performance</t>
  </si>
  <si>
    <t>4035 NE County Line Road, Unit C</t>
  </si>
  <si>
    <t>PPW-80046361</t>
  </si>
  <si>
    <t>mfleri</t>
  </si>
  <si>
    <t>Fleri</t>
  </si>
  <si>
    <t>+1 678 462 3061</t>
  </si>
  <si>
    <t>mfleri@entact.com</t>
  </si>
  <si>
    <t>PPW-8001FF7F</t>
  </si>
  <si>
    <t>rramirez21</t>
  </si>
  <si>
    <t>+1 9549882622</t>
  </si>
  <si>
    <t>rramirez@wm.com</t>
  </si>
  <si>
    <t>20701 Pembroke RD</t>
  </si>
  <si>
    <t>Pembroke Pines</t>
  </si>
  <si>
    <t>PPW-80046299</t>
  </si>
  <si>
    <t>kevin.brogdon@kcltrentals.com</t>
  </si>
  <si>
    <t>brogdon</t>
  </si>
  <si>
    <t>575 200 5107</t>
  </si>
  <si>
    <t>KC Light Towers</t>
  </si>
  <si>
    <t>709 W Fairgrounds Rd</t>
  </si>
  <si>
    <t>50339::KC LIGHT TOWERS</t>
  </si>
  <si>
    <t>PPW-800463F2</t>
  </si>
  <si>
    <t>sjefferson1</t>
  </si>
  <si>
    <t>+1 9788770839</t>
  </si>
  <si>
    <t>scott_jefferson@ryder.com</t>
  </si>
  <si>
    <t>Ryder Transportation</t>
  </si>
  <si>
    <t>ATTN:  ACCTS. PAYABLE</t>
  </si>
  <si>
    <t>10003 LACKMAN RD.</t>
  </si>
  <si>
    <t>LENEXA</t>
  </si>
  <si>
    <t>76020::RYDER TRANSPORTAION</t>
  </si>
  <si>
    <t>PPW-80046409</t>
  </si>
  <si>
    <t>nbthomas</t>
  </si>
  <si>
    <t>(03) 9286 2503</t>
  </si>
  <si>
    <t>0429 791 182</t>
  </si>
  <si>
    <t>nathan.thomas@holcim.com</t>
  </si>
  <si>
    <t>Level 3/290 Burwood rd</t>
  </si>
  <si>
    <t>Hawthorn</t>
  </si>
  <si>
    <t>PPT-010153DE</t>
  </si>
  <si>
    <t>kcorpcoshot2</t>
  </si>
  <si>
    <t>COS Hot</t>
  </si>
  <si>
    <t>+1 855 527 8255</t>
  </si>
  <si>
    <t>PPW-800466DC</t>
  </si>
  <si>
    <t>kiewit104727</t>
  </si>
  <si>
    <t>kiewit</t>
  </si>
  <si>
    <t>+1 469 262 7900</t>
  </si>
  <si>
    <t>KIP.EXPEDITING@KIEWIT.COM</t>
  </si>
  <si>
    <t>100 S Ellison Street</t>
  </si>
  <si>
    <t>Pacific Junction</t>
  </si>
  <si>
    <t>PPW-0003F7A8</t>
  </si>
  <si>
    <t>dave.winslow@whiteconstruction.com</t>
  </si>
  <si>
    <t>Winslow</t>
  </si>
  <si>
    <t>+1 810-852-1870</t>
  </si>
  <si>
    <t>PPW-80041D76</t>
  </si>
  <si>
    <t>a78mdh</t>
  </si>
  <si>
    <t>Hawkins</t>
  </si>
  <si>
    <t>hawkinsd@rushenterprises.com</t>
  </si>
  <si>
    <t>RUSH TRUCK CENTERS OF TX, INC.</t>
  </si>
  <si>
    <t>PSP-00053206</t>
  </si>
  <si>
    <t>ken@langley-family.us</t>
  </si>
  <si>
    <t>Langley</t>
  </si>
  <si>
    <t>505-321-5870</t>
  </si>
  <si>
    <t>kcl investments</t>
  </si>
  <si>
    <t>251 Faith dr</t>
  </si>
  <si>
    <t>Sandia Park</t>
  </si>
  <si>
    <t>PPW-800465F8</t>
  </si>
  <si>
    <t>agarza@enerflex.com</t>
  </si>
  <si>
    <t>Garza</t>
  </si>
  <si>
    <t xml:space="preserve">Albert </t>
  </si>
  <si>
    <t>+1 432 614 7498</t>
  </si>
  <si>
    <t>PPW-800463E0</t>
  </si>
  <si>
    <t>levi.parrish@iea.net</t>
  </si>
  <si>
    <t>+1 7648322800</t>
  </si>
  <si>
    <t>Levi.Parrish@iea.net</t>
  </si>
  <si>
    <t>PPW-800454CA</t>
  </si>
  <si>
    <t>agllanders6@gmail.com</t>
  </si>
  <si>
    <t>landeros</t>
  </si>
  <si>
    <t>agustin</t>
  </si>
  <si>
    <t>non</t>
  </si>
  <si>
    <t>PPW-80046697</t>
  </si>
  <si>
    <t>elcuatediaz20@gmail.com</t>
  </si>
  <si>
    <t>diaz</t>
  </si>
  <si>
    <t>roberts ex</t>
  </si>
  <si>
    <t>PPW-80046694</t>
  </si>
  <si>
    <t>bryan@cdi-services.com</t>
  </si>
  <si>
    <t>Marlow</t>
  </si>
  <si>
    <t>+1 303-746-6866</t>
  </si>
  <si>
    <t>BRYANM@CDI-SERVICES.COM</t>
  </si>
  <si>
    <t>Consolidated Division Inc.</t>
  </si>
  <si>
    <t>13015::CONSOLIDATED DIVISION INC-CD</t>
  </si>
  <si>
    <t>PPW-80046702</t>
  </si>
  <si>
    <t>anthony.b.sandoval@gmail.com</t>
  </si>
  <si>
    <t>sandoval</t>
  </si>
  <si>
    <t>Shooting Star Sandovals Ranch</t>
  </si>
  <si>
    <t>4967 Trinity Drive</t>
  </si>
  <si>
    <t>48125::SHOOTING STAR SANDOVALS RANC H</t>
  </si>
  <si>
    <t>PPW-80046A22</t>
  </si>
  <si>
    <t>sabrina.elliott@martinmarietta.com</t>
  </si>
  <si>
    <t>Sabrina</t>
  </si>
  <si>
    <t>+1 7192212258</t>
  </si>
  <si>
    <t>112 County Road 157</t>
  </si>
  <si>
    <t>PPW-800469BB</t>
  </si>
  <si>
    <t>greathope</t>
  </si>
  <si>
    <t>Auto</t>
  </si>
  <si>
    <t>Greathope</t>
  </si>
  <si>
    <t>PPW-800468F6</t>
  </si>
  <si>
    <t>lorenzo.burciaga.perez</t>
  </si>
  <si>
    <t>Burciaga-Perez</t>
  </si>
  <si>
    <t>12774 N COLORADO BLVD., SUITE 160</t>
  </si>
  <si>
    <t>PPW-800469A4</t>
  </si>
  <si>
    <t>gustavo.alvarado</t>
  </si>
  <si>
    <t>PPW-800469A5</t>
  </si>
  <si>
    <t>rodney.george</t>
  </si>
  <si>
    <t>PPW-800469A0</t>
  </si>
  <si>
    <t>padrino74</t>
  </si>
  <si>
    <t xml:space="preserve">Rodrguez </t>
  </si>
  <si>
    <t>edkpadrino@gmail.com</t>
  </si>
  <si>
    <t xml:space="preserve"> pileno excavaton</t>
  </si>
  <si>
    <t>PPW-800468B8</t>
  </si>
  <si>
    <t>john.bucciarelli@hiab.com</t>
  </si>
  <si>
    <t>Bucciarelli</t>
  </si>
  <si>
    <t>303-478-9426</t>
  </si>
  <si>
    <t>HIAB USA</t>
  </si>
  <si>
    <t>2430 Bookcliff Ave.</t>
  </si>
  <si>
    <t>PPW-8004697B</t>
  </si>
  <si>
    <t>baglec1</t>
  </si>
  <si>
    <t>Bagley</t>
  </si>
  <si>
    <t>denverwestdiesel@gmail.com</t>
  </si>
  <si>
    <t>PSP-00048534</t>
  </si>
  <si>
    <t>mjcazares</t>
  </si>
  <si>
    <t>Cazares</t>
  </si>
  <si>
    <t>Monica</t>
  </si>
  <si>
    <t>mjcazares@atssinc.us</t>
  </si>
  <si>
    <t>ATSS Inc.</t>
  </si>
  <si>
    <t>00204::ATSS INC</t>
  </si>
  <si>
    <t>PPW-00001955</t>
  </si>
  <si>
    <t>e350hkp</t>
  </si>
  <si>
    <t>Price_heather@wagnerequipment.com</t>
  </si>
  <si>
    <t>PPS-0000E984</t>
  </si>
  <si>
    <t>mmurtaugh</t>
  </si>
  <si>
    <t>Murtaugh</t>
  </si>
  <si>
    <t>+1 7205273575</t>
  </si>
  <si>
    <t>mmurtaugh@zakdirt.com</t>
  </si>
  <si>
    <t>Zak Dirt Inc.</t>
  </si>
  <si>
    <t>14290 Hilltop Rd</t>
  </si>
  <si>
    <t>Mead</t>
  </si>
  <si>
    <t>02677</t>
  </si>
  <si>
    <t>PPT-00090172</t>
  </si>
  <si>
    <t>F_Valdez25</t>
  </si>
  <si>
    <t>+1 5759101412</t>
  </si>
  <si>
    <t>f.valdez@roswell-nm.gov</t>
  </si>
  <si>
    <t>City of Roswell</t>
  </si>
  <si>
    <t>3006 W. Brasher Rd.</t>
  </si>
  <si>
    <t>10528::CITY OF ROSWELL</t>
  </si>
  <si>
    <t>PPW-800469E2</t>
  </si>
  <si>
    <t>My.Cat.com,SIS2.0 Web - Service Information</t>
  </si>
  <si>
    <t>sarffb@vmcmail.com</t>
  </si>
  <si>
    <t>Sarff</t>
  </si>
  <si>
    <t>PPW-80046C3A</t>
  </si>
  <si>
    <t>a5tenl</t>
  </si>
  <si>
    <t>Najarai</t>
  </si>
  <si>
    <t>naja.leon@mhctrp.com</t>
  </si>
  <si>
    <t>PSP-0002B5AB</t>
  </si>
  <si>
    <t>grickerson</t>
  </si>
  <si>
    <t>Rickerson</t>
  </si>
  <si>
    <t>Trip</t>
  </si>
  <si>
    <t>+1 303-548-0756</t>
  </si>
  <si>
    <t>grickerson@trustawc.com</t>
  </si>
  <si>
    <t>PPW-80046B77</t>
  </si>
  <si>
    <t>a0bcsc</t>
  </si>
  <si>
    <t>Counterman</t>
  </si>
  <si>
    <t>countermans@rushenterprises.com</t>
  </si>
  <si>
    <t>PSP-0004138E</t>
  </si>
  <si>
    <t>DShivers</t>
  </si>
  <si>
    <t>Shivers</t>
  </si>
  <si>
    <t>+1 3035260621</t>
  </si>
  <si>
    <t>industrialist@protonmail.com</t>
  </si>
  <si>
    <t>PPW-80046BA7</t>
  </si>
  <si>
    <t>datwood</t>
  </si>
  <si>
    <t>Atwood</t>
  </si>
  <si>
    <t>+1 9707866525</t>
  </si>
  <si>
    <t>datwood@northernwater.org</t>
  </si>
  <si>
    <t>Northern Water</t>
  </si>
  <si>
    <t>220 water ave</t>
  </si>
  <si>
    <t xml:space="preserve">Berthoud </t>
  </si>
  <si>
    <t>65130::NORTHERN CO WATER CONS DIST</t>
  </si>
  <si>
    <t>PPW-80046CB2</t>
  </si>
  <si>
    <t>alex.cossman@ieaconstructors.com</t>
  </si>
  <si>
    <t>Cossman</t>
  </si>
  <si>
    <t xml:space="preserve">Alex </t>
  </si>
  <si>
    <t>Oklahoma</t>
  </si>
  <si>
    <t>PPW-80044EC8</t>
  </si>
  <si>
    <t>cdyycs</t>
  </si>
  <si>
    <t>+1 608 322 9505</t>
  </si>
  <si>
    <t>carter.schmidt@ryancentral.com</t>
  </si>
  <si>
    <t>PSP-0003FCD5</t>
  </si>
  <si>
    <t>odessajoe</t>
  </si>
  <si>
    <t>+1 4325599044</t>
  </si>
  <si>
    <t>odessajoe9@aol.com</t>
  </si>
  <si>
    <t>M J Baker Builders</t>
  </si>
  <si>
    <t>3809 Westgate</t>
  </si>
  <si>
    <t>08447::M J BAKER BUILDERS</t>
  </si>
  <si>
    <t>PPI-00088BFB</t>
  </si>
  <si>
    <t>vanderwaldon</t>
  </si>
  <si>
    <t>VanderWal</t>
  </si>
  <si>
    <t>vanderwaldon@hotmail.com</t>
  </si>
  <si>
    <t>7770 Venture ST</t>
  </si>
  <si>
    <t>PPW-80046DFC</t>
  </si>
  <si>
    <t>mcraig@conresllc.com</t>
  </si>
  <si>
    <t>+1 7203781352</t>
  </si>
  <si>
    <t>418 N 9th Ave</t>
  </si>
  <si>
    <t>PPW-80046E91</t>
  </si>
  <si>
    <t>sales@rgiabq.com</t>
  </si>
  <si>
    <t>Pettingill</t>
  </si>
  <si>
    <t>Restoration Group Inc.</t>
  </si>
  <si>
    <t>73135::RESTORATION GROUP INC</t>
  </si>
  <si>
    <t>PPW-8002C2EF</t>
  </si>
  <si>
    <t>brad@abwdco.com</t>
  </si>
  <si>
    <t>Alan-Bradley Windows &amp; Doors, Inc</t>
  </si>
  <si>
    <t>801 Chambers Ave PO Box 3840</t>
  </si>
  <si>
    <t>Eagle</t>
  </si>
  <si>
    <t>PPW-80047116</t>
  </si>
  <si>
    <t>sunsetdistributingnm@gmail.com</t>
  </si>
  <si>
    <t>Sunset Distributing</t>
  </si>
  <si>
    <t>514 S. Commerce</t>
  </si>
  <si>
    <t>PPW-8004713A</t>
  </si>
  <si>
    <t>d28836</t>
  </si>
  <si>
    <t>+1 432 688 8016</t>
  </si>
  <si>
    <t>+1 505 320 2722</t>
  </si>
  <si>
    <t>Salazar_Martin_A@solarturbines.com</t>
  </si>
  <si>
    <t>SOLAR TURBINES INC. (ADM.)</t>
  </si>
  <si>
    <t>PPS-00076651</t>
  </si>
  <si>
    <t>comechanics@clwsi.com</t>
  </si>
  <si>
    <t>Pietsch</t>
  </si>
  <si>
    <t>+1 3037912521</t>
  </si>
  <si>
    <t>12249 Mead Way</t>
  </si>
  <si>
    <t>PPW-8004751C</t>
  </si>
  <si>
    <t>pineridgelandscapes@gmail.com</t>
  </si>
  <si>
    <t xml:space="preserve">Harris </t>
  </si>
  <si>
    <t>+1 720-271-4026</t>
  </si>
  <si>
    <t>Pineridgelandscapes@gmail.com</t>
  </si>
  <si>
    <t>Pine Ridge Landscapes</t>
  </si>
  <si>
    <t>70774::PINE RIDGE LANDSCAPES</t>
  </si>
  <si>
    <t>PPW-0003C667</t>
  </si>
  <si>
    <t>saraellas</t>
  </si>
  <si>
    <t>McNeal</t>
  </si>
  <si>
    <t>Saraellas@yahoo.com</t>
  </si>
  <si>
    <t>Silver Spurs Stables</t>
  </si>
  <si>
    <t>24 Cherokee Dr</t>
  </si>
  <si>
    <t>PPW-800473BC</t>
  </si>
  <si>
    <t>jlimon@coloradocivilinfrastructure.com</t>
  </si>
  <si>
    <t>Civil</t>
  </si>
  <si>
    <t>+1 3037775101</t>
  </si>
  <si>
    <t>COLORADO CIVIL INFRASTR</t>
  </si>
  <si>
    <t>13704::COLORADO CIVIL INFRASTRUCTUR E</t>
  </si>
  <si>
    <t>PPW-8004748D</t>
  </si>
  <si>
    <t>nikkesic</t>
  </si>
  <si>
    <t>Kesic</t>
  </si>
  <si>
    <t>Nik</t>
  </si>
  <si>
    <t>nikkesic@gmail.com</t>
  </si>
  <si>
    <t>Level 27 Solutions</t>
  </si>
  <si>
    <t>30174 GLEN EYRIE DR</t>
  </si>
  <si>
    <t>PPW-800474C6</t>
  </si>
  <si>
    <t>mattbickel@solidearth.com</t>
  </si>
  <si>
    <t>Bickel</t>
  </si>
  <si>
    <t>+1 7199244542</t>
  </si>
  <si>
    <t>Solid Earth Landscape Design</t>
  </si>
  <si>
    <t>1804 La Cross Ave.</t>
  </si>
  <si>
    <t>80393::SOLID EARTH CIVIL CONSTRUCTO RS INC</t>
  </si>
  <si>
    <t>PPW-80047558</t>
  </si>
  <si>
    <t>trituradora</t>
  </si>
  <si>
    <t>Raymundo</t>
  </si>
  <si>
    <t>656 639 8979</t>
  </si>
  <si>
    <t>raymundo@trituradoraaguila.com</t>
  </si>
  <si>
    <t>Trituradora El Aguila</t>
  </si>
  <si>
    <t>CD. JUAREZ</t>
  </si>
  <si>
    <t>PPI-0000172E</t>
  </si>
  <si>
    <t>bill.vogel@ryancentral.com</t>
  </si>
  <si>
    <t>Vogel</t>
  </si>
  <si>
    <t>+1 2242390673</t>
  </si>
  <si>
    <t>RYAN INC</t>
  </si>
  <si>
    <t>1919 Big Timber road</t>
  </si>
  <si>
    <t>ElginElgin</t>
  </si>
  <si>
    <t>PPW-800476BA</t>
  </si>
  <si>
    <t>jburd@ezexcavating.com</t>
  </si>
  <si>
    <t>Burd</t>
  </si>
  <si>
    <t>+1 3032509620</t>
  </si>
  <si>
    <t>PPW-80047931</t>
  </si>
  <si>
    <t>skip@ezexcavating.com</t>
  </si>
  <si>
    <t>Waite</t>
  </si>
  <si>
    <t xml:space="preserve">Skip  </t>
  </si>
  <si>
    <t>+1 3032509610</t>
  </si>
  <si>
    <t>PPW-80047920</t>
  </si>
  <si>
    <t>michael.martinez@coviacorp.com</t>
  </si>
  <si>
    <t>martinez</t>
  </si>
  <si>
    <t>+1 4322574823</t>
  </si>
  <si>
    <t xml:space="preserve">10750 fm 1233 </t>
  </si>
  <si>
    <t>crane</t>
  </si>
  <si>
    <t>PPW-0002E788</t>
  </si>
  <si>
    <t>a5690y0ja2</t>
  </si>
  <si>
    <t>Agpoldo</t>
  </si>
  <si>
    <t>Jomar John</t>
  </si>
  <si>
    <t>+63 23333462</t>
  </si>
  <si>
    <t>JomarJohn.Agpoldo@cat.com</t>
  </si>
  <si>
    <t>Convergys Customers MGMT Group Inc</t>
  </si>
  <si>
    <t>PH</t>
  </si>
  <si>
    <t>PSP-00038AC3</t>
  </si>
  <si>
    <t>eapzdp3</t>
  </si>
  <si>
    <t>Pruett</t>
  </si>
  <si>
    <t>+1 504 234 7040</t>
  </si>
  <si>
    <t>derek.pruett@usacompression.com</t>
  </si>
  <si>
    <t>PSP-0004D726</t>
  </si>
  <si>
    <t>brian.neie@archrock.com</t>
  </si>
  <si>
    <t>Neie</t>
  </si>
  <si>
    <t>+1 432-236-3793</t>
  </si>
  <si>
    <t>PPW-800478BF</t>
  </si>
  <si>
    <t>shaun.mueller@lafargeholcim.com</t>
  </si>
  <si>
    <t>+1 7815849096</t>
  </si>
  <si>
    <t>1715 Broadway</t>
  </si>
  <si>
    <t>Saugus</t>
  </si>
  <si>
    <t>01906</t>
  </si>
  <si>
    <t>PPW-8004786D</t>
  </si>
  <si>
    <t>+1 7205524467</t>
  </si>
  <si>
    <t>PPW-80047914</t>
  </si>
  <si>
    <t>a23qty</t>
  </si>
  <si>
    <t>young</t>
  </si>
  <si>
    <t>tyler.young@transwest.com</t>
  </si>
  <si>
    <t>PSP-00056AB1</t>
  </si>
  <si>
    <t>alstripping3</t>
  </si>
  <si>
    <t>VMC</t>
  </si>
  <si>
    <t>AL Stripping 3</t>
  </si>
  <si>
    <t>alstripping3@vmcmail.com</t>
  </si>
  <si>
    <t>35238-0607</t>
  </si>
  <si>
    <t>PPW-80047B68</t>
  </si>
  <si>
    <t>cswedenborg@outdoorcraftsmen.com</t>
  </si>
  <si>
    <t>Swedenborg</t>
  </si>
  <si>
    <t>Outdoor Craftsmen LTD</t>
  </si>
  <si>
    <t>66465::OUTDOOR CRAFTSMEN LTD</t>
  </si>
  <si>
    <t>PPW-80047C74</t>
  </si>
  <si>
    <t>moranki</t>
  </si>
  <si>
    <t>Moran</t>
  </si>
  <si>
    <t>Kilian</t>
  </si>
  <si>
    <t>kilian.moran@kiewit.com</t>
  </si>
  <si>
    <t>51515b::KIEWIT INFR,51515cv::KIEWIT INFR SOUTH CO #104056,51607::KIEWIT INFST #14570,51607as::KIEWIT INFR #104011,51607bu::KIEWIT INFR #104612</t>
  </si>
  <si>
    <t>PPW-80047AA0</t>
  </si>
  <si>
    <t>Ralvarez12</t>
  </si>
  <si>
    <t>Alvarez</t>
  </si>
  <si>
    <t>+1 9152451219</t>
  </si>
  <si>
    <t>ralvarezf05@gmail.com</t>
  </si>
  <si>
    <t>13251 pelicano</t>
  </si>
  <si>
    <t>PPW-80047B23</t>
  </si>
  <si>
    <t>KimmonsD1</t>
  </si>
  <si>
    <t>Kimmons</t>
  </si>
  <si>
    <t>+1 505 379 0686</t>
  </si>
  <si>
    <t>kimmons_diana@wagnerequipment.com</t>
  </si>
  <si>
    <t>PPW-80047BCA</t>
  </si>
  <si>
    <t>CVH2017</t>
  </si>
  <si>
    <t xml:space="preserve">Gillett </t>
  </si>
  <si>
    <t>+1 9154794594</t>
  </si>
  <si>
    <t>lgillett@classicventurehomes.com</t>
  </si>
  <si>
    <t>Classic Venture Homes LLC</t>
  </si>
  <si>
    <t>1164 Calle Del Sur</t>
  </si>
  <si>
    <t>14358::CLASSIC VENTURE HOMES LLC</t>
  </si>
  <si>
    <t>PPW-80047BD0</t>
  </si>
  <si>
    <t>a23qts</t>
  </si>
  <si>
    <t>tristan</t>
  </si>
  <si>
    <t>tristan.smith@transwest.com</t>
  </si>
  <si>
    <t>PSP-00056AB0</t>
  </si>
  <si>
    <t>sam.polastri@barnard-inc.com</t>
  </si>
  <si>
    <t>Polastri</t>
  </si>
  <si>
    <t>+1 4138225925</t>
  </si>
  <si>
    <t>BARNARD CONSTRUCTION CO, INC.</t>
  </si>
  <si>
    <t>PO Box 99</t>
  </si>
  <si>
    <t>Bozeman</t>
  </si>
  <si>
    <t>06535::BARNARD CONST CO INC</t>
  </si>
  <si>
    <t>PPW-80047D5C</t>
  </si>
  <si>
    <t>egonzale14@fmi.com</t>
  </si>
  <si>
    <t>PPW-00040C1B</t>
  </si>
  <si>
    <t>gmount</t>
  </si>
  <si>
    <t>Mount</t>
  </si>
  <si>
    <t>Gloria</t>
  </si>
  <si>
    <t>gloria.mount@aggregate-us.com</t>
  </si>
  <si>
    <t>19885::HOLCIM WCR INC,19885c::HOLCIM CONTRACTING</t>
  </si>
  <si>
    <t>PPW-80004777</t>
  </si>
  <si>
    <t>jordanvorland419@gmail.com</t>
  </si>
  <si>
    <t xml:space="preserve">Vorland </t>
  </si>
  <si>
    <t>Hlcc</t>
  </si>
  <si>
    <t>PPW-80047EFE</t>
  </si>
  <si>
    <t>nick.mcgraw@barnard-inc.com</t>
  </si>
  <si>
    <t>McGraw</t>
  </si>
  <si>
    <t>+1 9414685910</t>
  </si>
  <si>
    <t>59771-0099</t>
  </si>
  <si>
    <t>PPW-80047D56</t>
  </si>
  <si>
    <t>dave.ysebaert@gmail.com</t>
  </si>
  <si>
    <t>Ysebaert</t>
  </si>
  <si>
    <t>Self</t>
  </si>
  <si>
    <t>P. O. Box 504</t>
  </si>
  <si>
    <t>PPW-80047F72</t>
  </si>
  <si>
    <t>jgoler</t>
  </si>
  <si>
    <t>+1 9704985690</t>
  </si>
  <si>
    <t>jgoler@larimer.org</t>
  </si>
  <si>
    <t>PO Box 1190</t>
  </si>
  <si>
    <t>PPW-80047DC9</t>
  </si>
  <si>
    <t>My.Cat.com,MyWagnerCat.com</t>
  </si>
  <si>
    <t>cesarspn</t>
  </si>
  <si>
    <t>+1 9158738804</t>
  </si>
  <si>
    <t>c.espino70@gmail.com</t>
  </si>
  <si>
    <t>Accent Landscape Contractors</t>
  </si>
  <si>
    <t>28 San Marcos Dr</t>
  </si>
  <si>
    <t>01027::ACCENT LANDSCAPE CONTR INC</t>
  </si>
  <si>
    <t>PPW-80047DE0</t>
  </si>
  <si>
    <t>jgraves@blattnerenergy.com</t>
  </si>
  <si>
    <t>Graves</t>
  </si>
  <si>
    <t>+1 307-259-9083</t>
  </si>
  <si>
    <t>PPW-800480AC</t>
  </si>
  <si>
    <t>lundyd@vmcmail.com</t>
  </si>
  <si>
    <t>Lundy</t>
  </si>
  <si>
    <t>+1 224-242-2388</t>
  </si>
  <si>
    <t>PPW-8004814B</t>
  </si>
  <si>
    <t>garyi@wasteconnections.com</t>
  </si>
  <si>
    <t>Ide</t>
  </si>
  <si>
    <t>+1 6615104203</t>
  </si>
  <si>
    <t>PPW-80047980</t>
  </si>
  <si>
    <t>njray48@gmail.com</t>
  </si>
  <si>
    <t>Nicolaas</t>
  </si>
  <si>
    <t>3-Cross Ranch</t>
  </si>
  <si>
    <t>28505 County Road 5</t>
  </si>
  <si>
    <t>80107-6704</t>
  </si>
  <si>
    <t>65202::3 CROSS RANCH</t>
  </si>
  <si>
    <t>PPW-80048060</t>
  </si>
  <si>
    <t>e250bjw</t>
  </si>
  <si>
    <t>Bev</t>
  </si>
  <si>
    <t>+1 303 739 3079</t>
  </si>
  <si>
    <t>Wagner_Bev_J@wagnerequipment.com</t>
  </si>
  <si>
    <t>PPS-00085401</t>
  </si>
  <si>
    <t>jangle@fmi.com</t>
  </si>
  <si>
    <t>Angle</t>
  </si>
  <si>
    <t>+1 928-215-0814</t>
  </si>
  <si>
    <t>PPW-80045FF9</t>
  </si>
  <si>
    <t>jaymaker18@gmail.com</t>
  </si>
  <si>
    <t>+1 575-635-2721</t>
  </si>
  <si>
    <t>Jaymaker18@gmail.com</t>
  </si>
  <si>
    <t>Ramon Rodriquez</t>
  </si>
  <si>
    <t>75724::RAMON RODRIQUEZ</t>
  </si>
  <si>
    <t>PPW-8004618E</t>
  </si>
  <si>
    <t>Judi</t>
  </si>
  <si>
    <t>1 JETWAY CT</t>
  </si>
  <si>
    <t>06915::BECHTEL,70411::BECHTEL NATL INC PUEBLO DEPO</t>
  </si>
  <si>
    <t>PPW-80021CF7</t>
  </si>
  <si>
    <t>sweetmylk82@gmail.com</t>
  </si>
  <si>
    <t>owens</t>
  </si>
  <si>
    <t>josh</t>
  </si>
  <si>
    <t>+1 5759881813</t>
  </si>
  <si>
    <t>9807 Katy Fwy</t>
  </si>
  <si>
    <t>77024-1275</t>
  </si>
  <si>
    <t>PPW-80048196</t>
  </si>
  <si>
    <t>e250rkn</t>
  </si>
  <si>
    <t>NEWELL</t>
  </si>
  <si>
    <t>Ricki</t>
  </si>
  <si>
    <t>+1 303 739 3105</t>
  </si>
  <si>
    <t>+1 303 5503541</t>
  </si>
  <si>
    <t>newell_ricki@wagnerequipment.com</t>
  </si>
  <si>
    <t>PPS-000896D6</t>
  </si>
  <si>
    <t>julia.almond546@gmail.com</t>
  </si>
  <si>
    <t>Sweat</t>
  </si>
  <si>
    <t>FORRESTS FORESTRY</t>
  </si>
  <si>
    <t>201 BONANZA DR</t>
  </si>
  <si>
    <t>RUIDOSO</t>
  </si>
  <si>
    <t>34397::FORREST SWEAT</t>
  </si>
  <si>
    <t>PPW-000292A7</t>
  </si>
  <si>
    <t>spam62638789@gmail.com</t>
  </si>
  <si>
    <t>Penland</t>
  </si>
  <si>
    <t>9811 S Burberry Way</t>
  </si>
  <si>
    <t>PPW-80048309</t>
  </si>
  <si>
    <t>thomas.coppic</t>
  </si>
  <si>
    <t>Coppic</t>
  </si>
  <si>
    <t>PPW-800482F3</t>
  </si>
  <si>
    <t>timberhorse2003@gmail.com</t>
  </si>
  <si>
    <t xml:space="preserve">Fausel </t>
  </si>
  <si>
    <t>Wolf</t>
  </si>
  <si>
    <t>Quaking Creek Ranch / Lamont Limited</t>
  </si>
  <si>
    <t>73013::QUAKING CREEK RANCH</t>
  </si>
  <si>
    <t>PPW-800483CF</t>
  </si>
  <si>
    <t>concretebrett@yahoo.com</t>
  </si>
  <si>
    <t xml:space="preserve">Herboldsheimer </t>
  </si>
  <si>
    <t>+1 7202340500</t>
  </si>
  <si>
    <t>Brett Herboldsheimer - Heimer Consulting</t>
  </si>
  <si>
    <t>14219::BRETT HERBOLDSHEIMER</t>
  </si>
  <si>
    <t>PPW-8004839C</t>
  </si>
  <si>
    <t>jose9640@gmail.com</t>
  </si>
  <si>
    <t>morales</t>
  </si>
  <si>
    <t>J &amp; M Transport LLC-Albuquerque</t>
  </si>
  <si>
    <t>2339 2nd St SW</t>
  </si>
  <si>
    <t>87102-4501</t>
  </si>
  <si>
    <t>PPW-8004843A</t>
  </si>
  <si>
    <t>e350adq</t>
  </si>
  <si>
    <t>Quintana_Andrew@wagnerequipment.com</t>
  </si>
  <si>
    <t>PSP-0002E02C</t>
  </si>
  <si>
    <t>a0bamro</t>
  </si>
  <si>
    <t>OLIVAS</t>
  </si>
  <si>
    <t>MALEXY</t>
  </si>
  <si>
    <t>ROCHA</t>
  </si>
  <si>
    <t>RochaOlivasm@rushenterprises.com</t>
  </si>
  <si>
    <t>PSP-0004040B</t>
  </si>
  <si>
    <t>s03027</t>
  </si>
  <si>
    <t>Jay County</t>
  </si>
  <si>
    <t>jgaw1@wm.com</t>
  </si>
  <si>
    <t>PPW-0003F5B1</t>
  </si>
  <si>
    <t>amedina@fmi.com</t>
  </si>
  <si>
    <t>medina</t>
  </si>
  <si>
    <t>+1 719-293-1974</t>
  </si>
  <si>
    <t>PPW-800485DB</t>
  </si>
  <si>
    <t>jeff.post@lafargeholcim.com</t>
  </si>
  <si>
    <t>POST</t>
  </si>
  <si>
    <t>PPW-00024F97</t>
  </si>
  <si>
    <t>dieseldoclv59@gmail.com</t>
  </si>
  <si>
    <t>Richardson</t>
  </si>
  <si>
    <t>+1 7025569659</t>
  </si>
  <si>
    <t>124 West Brooks ave.</t>
  </si>
  <si>
    <t>PPW-8003F614</t>
  </si>
  <si>
    <t>adan.gonzalez@elitesi.com</t>
  </si>
  <si>
    <t>Adan</t>
  </si>
  <si>
    <t>+1 3035914063</t>
  </si>
  <si>
    <t>3313 Moline St</t>
  </si>
  <si>
    <t>PPW-8004868D</t>
  </si>
  <si>
    <t>marcee2</t>
  </si>
  <si>
    <t>Marcelino</t>
  </si>
  <si>
    <t>Erwin.Marcelino@cat.com</t>
  </si>
  <si>
    <t>PSP-00054437</t>
  </si>
  <si>
    <t>rick.holm@summitmidstream.com</t>
  </si>
  <si>
    <t>holm</t>
  </si>
  <si>
    <t>+1 5054198096</t>
  </si>
  <si>
    <t>67509 weld cr 71</t>
  </si>
  <si>
    <t>Grover</t>
  </si>
  <si>
    <t>PPW-80046628</t>
  </si>
  <si>
    <t>e350sa01</t>
  </si>
  <si>
    <t>PPI-0002262E</t>
  </si>
  <si>
    <t>lays@vmcmail.com</t>
  </si>
  <si>
    <t>Lay</t>
  </si>
  <si>
    <t>Shayne</t>
  </si>
  <si>
    <t>+1 8179195343</t>
  </si>
  <si>
    <t>89980 Interstate 20</t>
  </si>
  <si>
    <t>Santo</t>
  </si>
  <si>
    <t>PPW-800484FE</t>
  </si>
  <si>
    <t>monseyk@vmcmail.com</t>
  </si>
  <si>
    <t>monsey</t>
  </si>
  <si>
    <t>kenneth</t>
  </si>
  <si>
    <t>+1 8178254882</t>
  </si>
  <si>
    <t>89980 interstate 20</t>
  </si>
  <si>
    <t>PPW-800484C5</t>
  </si>
  <si>
    <t>elevatedindustries</t>
  </si>
  <si>
    <t>dsmith61081@msn.com</t>
  </si>
  <si>
    <t>Elevated Industries</t>
  </si>
  <si>
    <t>13650 S Foxton Rd</t>
  </si>
  <si>
    <t>PPW-80048897</t>
  </si>
  <si>
    <t>parts@heslift.com</t>
  </si>
  <si>
    <t>Turolis</t>
  </si>
  <si>
    <t>Heslift Service</t>
  </si>
  <si>
    <t>6699 Savvy Place</t>
  </si>
  <si>
    <t>42579::HESLIFT SERVICE</t>
  </si>
  <si>
    <t>PPW-800488B8</t>
  </si>
  <si>
    <t>franklin.downsjr@martinmarietta</t>
  </si>
  <si>
    <t>downs</t>
  </si>
  <si>
    <t>franklin</t>
  </si>
  <si>
    <t>+1 8162151240</t>
  </si>
  <si>
    <t>franklin.downsjr@martinmarietta.com</t>
  </si>
  <si>
    <t>2807 sand creek</t>
  </si>
  <si>
    <t>Ottawa</t>
  </si>
  <si>
    <t>PPW-80041BAC</t>
  </si>
  <si>
    <t>eworthen</t>
  </si>
  <si>
    <t xml:space="preserve">Eric </t>
  </si>
  <si>
    <t>+1 5052243000</t>
  </si>
  <si>
    <t>eworthen@tristategt.org</t>
  </si>
  <si>
    <t>Central NM Community College</t>
  </si>
  <si>
    <t>P.O. Box 4586</t>
  </si>
  <si>
    <t>PPW-00016BE0</t>
  </si>
  <si>
    <t>jmwalker@douglas.co.us</t>
  </si>
  <si>
    <t>WALKER</t>
  </si>
  <si>
    <t>JASON</t>
  </si>
  <si>
    <t>JMWALKER@DOUGLAS.CO.US</t>
  </si>
  <si>
    <t>3030 N INDUSTRIAL WAY</t>
  </si>
  <si>
    <t>PPW-80048B02</t>
  </si>
  <si>
    <t>e350cma</t>
  </si>
  <si>
    <t>Aspaas</t>
  </si>
  <si>
    <t>aspaas_chris@wagnerequipment.com</t>
  </si>
  <si>
    <t>PIP-11177377</t>
  </si>
  <si>
    <t>brandon@btconstructionservices.com</t>
  </si>
  <si>
    <t>Tinker</t>
  </si>
  <si>
    <t>+1 3034343500</t>
  </si>
  <si>
    <t>brandon@BTConstructionservices.com</t>
  </si>
  <si>
    <t>3008 e cresthill ave</t>
  </si>
  <si>
    <t>PPW-80048C66</t>
  </si>
  <si>
    <t>SimonSeverance</t>
  </si>
  <si>
    <t>Severance</t>
  </si>
  <si>
    <t>+1 4325577994</t>
  </si>
  <si>
    <t>Simon.Severance@Libertyfrac.com</t>
  </si>
  <si>
    <t>950 17th Street Suite 2400</t>
  </si>
  <si>
    <t>PPW-80048C42</t>
  </si>
  <si>
    <t>s2408960@gmail.com</t>
  </si>
  <si>
    <t>Frias</t>
  </si>
  <si>
    <t>11640 Valle Palomar</t>
  </si>
  <si>
    <t>PPW-80048FB7</t>
  </si>
  <si>
    <t>billuec@vmcmail.com</t>
  </si>
  <si>
    <t>billue</t>
  </si>
  <si>
    <t>PPW-800486A1</t>
  </si>
  <si>
    <t>a4jtcmw</t>
  </si>
  <si>
    <t>colin.williamson@transwest.com</t>
  </si>
  <si>
    <t>PSP-00057C75</t>
  </si>
  <si>
    <t>alanrichardson</t>
  </si>
  <si>
    <t>838 - 50TH ST E</t>
  </si>
  <si>
    <t>SASKATOON</t>
  </si>
  <si>
    <t>S7K 0X6</t>
  </si>
  <si>
    <t>PPW-80048F17</t>
  </si>
  <si>
    <t>jeffpost</t>
  </si>
  <si>
    <t>Post</t>
  </si>
  <si>
    <t>+1 0436339222</t>
  </si>
  <si>
    <t>PPW-80048F21</t>
  </si>
  <si>
    <t>jennifer.parras@energytransfer.com</t>
  </si>
  <si>
    <t>Parras</t>
  </si>
  <si>
    <t>Jen</t>
  </si>
  <si>
    <t>+1 4322038941</t>
  </si>
  <si>
    <t>Jennifer.Parras@RegencyGas.com</t>
  </si>
  <si>
    <t>PPW-80048E0D</t>
  </si>
  <si>
    <t>mario.mong</t>
  </si>
  <si>
    <t>Mong</t>
  </si>
  <si>
    <t>+1 3374012086</t>
  </si>
  <si>
    <t>dynomitedago@outlook.com</t>
  </si>
  <si>
    <t>1035 Bennie Derrough Rd</t>
  </si>
  <si>
    <t>Deridder</t>
  </si>
  <si>
    <t>70634-7219</t>
  </si>
  <si>
    <t>PPW-80048F42</t>
  </si>
  <si>
    <t>joshua.lira</t>
  </si>
  <si>
    <t>PPW-80048F44</t>
  </si>
  <si>
    <t>martin.barraz</t>
  </si>
  <si>
    <t>Barraz</t>
  </si>
  <si>
    <t>PPW-80048F47</t>
  </si>
  <si>
    <t>a3lgpar</t>
  </si>
  <si>
    <t>+1 318 938 9955</t>
  </si>
  <si>
    <t>pete.rodriguez@tntxtruck.com</t>
  </si>
  <si>
    <t>SHREVEPORT TRUCK CENTER</t>
  </si>
  <si>
    <t>PSP-000520B8</t>
  </si>
  <si>
    <t>david@halocs.us</t>
  </si>
  <si>
    <t>dm435902@gmail.com</t>
  </si>
  <si>
    <t>PPW-000215F1</t>
  </si>
  <si>
    <t>dwight</t>
  </si>
  <si>
    <t>Kerby</t>
  </si>
  <si>
    <t xml:space="preserve">Dwight </t>
  </si>
  <si>
    <t>doubledkxpress@yahoo.com</t>
  </si>
  <si>
    <t>PPW-80049152</t>
  </si>
  <si>
    <t>freund</t>
  </si>
  <si>
    <t>Materi</t>
  </si>
  <si>
    <t>Wanda</t>
  </si>
  <si>
    <t>+1 3076805454</t>
  </si>
  <si>
    <t>307-680-5454</t>
  </si>
  <si>
    <t>freund@collinscom.net</t>
  </si>
  <si>
    <t>Freund Construction</t>
  </si>
  <si>
    <t>P.O. BOX 1357</t>
  </si>
  <si>
    <t>82717-1357</t>
  </si>
  <si>
    <t>35643::FREUND CONSTRUCTION</t>
  </si>
  <si>
    <t>PPI-0008AB7B</t>
  </si>
  <si>
    <t>cschorr@indexc.com</t>
  </si>
  <si>
    <t>Schorr</t>
  </si>
  <si>
    <t>+1 7246306983</t>
  </si>
  <si>
    <t>PPW-80048D0F</t>
  </si>
  <si>
    <t>gavin@snowsdrilling.com</t>
  </si>
  <si>
    <t>Mckay</t>
  </si>
  <si>
    <t>+1 9703120388</t>
  </si>
  <si>
    <t>Snow's Specialty Drilling Inc</t>
  </si>
  <si>
    <t>2575 S Raritan St</t>
  </si>
  <si>
    <t>80314::SNOW'S SPECIALTY DRILLING</t>
  </si>
  <si>
    <t>PPW-80049159</t>
  </si>
  <si>
    <t>bryanherandez</t>
  </si>
  <si>
    <t>+1 3035626548</t>
  </si>
  <si>
    <t>PPW-800491B3</t>
  </si>
  <si>
    <t>PPW-80049182</t>
  </si>
  <si>
    <t>virgil.m.benton@intel.com</t>
  </si>
  <si>
    <t>Benton</t>
  </si>
  <si>
    <t>Virgil</t>
  </si>
  <si>
    <t>Vb duramax</t>
  </si>
  <si>
    <t>25 1st street ne</t>
  </si>
  <si>
    <t>PPW-80048FE0</t>
  </si>
  <si>
    <t>rodneygeorge44@gmail.com</t>
  </si>
  <si>
    <t>+1 318-312-9440</t>
  </si>
  <si>
    <t>Performance energy services</t>
  </si>
  <si>
    <t>PPW-80049263</t>
  </si>
  <si>
    <t>e14lvll</t>
  </si>
  <si>
    <t>Lusk</t>
  </si>
  <si>
    <t>victoria.lusk@holtcat.com</t>
  </si>
  <si>
    <t>HOLT TEXAS LTD.</t>
  </si>
  <si>
    <t>PIP-10185389</t>
  </si>
  <si>
    <t>kory.trussell@whitaker.construction</t>
  </si>
  <si>
    <t>Trussell</t>
  </si>
  <si>
    <t>Kory</t>
  </si>
  <si>
    <t>+1 8017919594</t>
  </si>
  <si>
    <t>kory.trussell@whitcon.com</t>
  </si>
  <si>
    <t>84302-4420</t>
  </si>
  <si>
    <t>PPW-800488B4</t>
  </si>
  <si>
    <t>nmittica</t>
  </si>
  <si>
    <t>Mittica</t>
  </si>
  <si>
    <t>themitticas@gmail.com</t>
  </si>
  <si>
    <t>Gila Eyecare</t>
  </si>
  <si>
    <t>4492 N Swan St</t>
  </si>
  <si>
    <t>88061-4705</t>
  </si>
  <si>
    <t>PPW-80049367</t>
  </si>
  <si>
    <t>james.sinkler</t>
  </si>
  <si>
    <t>Sinkler</t>
  </si>
  <si>
    <t>PPW-80049530</t>
  </si>
  <si>
    <t>bts1932</t>
  </si>
  <si>
    <t>Mullins</t>
  </si>
  <si>
    <t>+1 4325807571</t>
  </si>
  <si>
    <t>jmullins@brucknertruck.com</t>
  </si>
  <si>
    <t>2441 E I-20</t>
  </si>
  <si>
    <t>PPW-000407CF</t>
  </si>
  <si>
    <t>prubeck@martinnd.com</t>
  </si>
  <si>
    <t>Rubeck</t>
  </si>
  <si>
    <t>+1 3034352019</t>
  </si>
  <si>
    <t>Prubeck@martinnd.com</t>
  </si>
  <si>
    <t>MARTIN CONSTRUCTION INC.</t>
  </si>
  <si>
    <t>PO BOX 17</t>
  </si>
  <si>
    <t>GLADSTONE</t>
  </si>
  <si>
    <t>58630-0017</t>
  </si>
  <si>
    <t>58257::MARTIN CONSTRUCTION</t>
  </si>
  <si>
    <t>PPW-800495B1</t>
  </si>
  <si>
    <t>pjaime@apsipro.com</t>
  </si>
  <si>
    <t>Paulina</t>
  </si>
  <si>
    <t>APSI PROVEEDOR INDUSTRIAL</t>
  </si>
  <si>
    <t>6425 BOEING DR</t>
  </si>
  <si>
    <t>PPW-80049675</t>
  </si>
  <si>
    <t>s03782</t>
  </si>
  <si>
    <t>Oak Ridge</t>
  </si>
  <si>
    <t>+1 3175551212</t>
  </si>
  <si>
    <t>2905 South 150 East</t>
  </si>
  <si>
    <t>Logansport</t>
  </si>
  <si>
    <t>PPW-800445C6</t>
  </si>
  <si>
    <t>jlaedbett</t>
  </si>
  <si>
    <t>Dee</t>
  </si>
  <si>
    <t>+1 239 326 3810</t>
  </si>
  <si>
    <t>jledbett@wm.com</t>
  </si>
  <si>
    <t>PPW-8004852A</t>
  </si>
  <si>
    <t>arenteria@jarcco.com</t>
  </si>
  <si>
    <t>+1 719-505-4591</t>
  </si>
  <si>
    <t>Jarcco Construction LLC</t>
  </si>
  <si>
    <t>48491::JARCCO CONSTRUCTION LLC</t>
  </si>
  <si>
    <t>PPW-80049681</t>
  </si>
  <si>
    <t>ddavis@jordanfosterconstruction.com</t>
  </si>
  <si>
    <t>Dana</t>
  </si>
  <si>
    <t>+1 915 549 4205</t>
  </si>
  <si>
    <t>7700 CF JORDAN DRIVE</t>
  </si>
  <si>
    <t>PPW-8000BF40</t>
  </si>
  <si>
    <t>rcson1</t>
  </si>
  <si>
    <t>Colson</t>
  </si>
  <si>
    <t>rcson420@hotmail.com</t>
  </si>
  <si>
    <t>Colson Electric</t>
  </si>
  <si>
    <t>4812 N County Road 19</t>
  </si>
  <si>
    <t>PPW-80049638</t>
  </si>
  <si>
    <t>joshua.thomas.lira</t>
  </si>
  <si>
    <t>PPW-80049539</t>
  </si>
  <si>
    <t>e350zl</t>
  </si>
  <si>
    <t>looney_zachary@wagnerequipment.com</t>
  </si>
  <si>
    <t>02907::AAA EXCAVATION,0isa670::SERVICE SYSTEMS DEPT/WECO,cq::WAGNER PARTS QUOTE</t>
  </si>
  <si>
    <t>PIP-10458430</t>
  </si>
  <si>
    <t>rocktran</t>
  </si>
  <si>
    <t>PETERSON</t>
  </si>
  <si>
    <t>ron@rocktran.com</t>
  </si>
  <si>
    <t>Rock Tran LLC</t>
  </si>
  <si>
    <t>72458::ROCK TRAN LLC</t>
  </si>
  <si>
    <t>PPT-1076BB47</t>
  </si>
  <si>
    <t>reed.kopfman@kiewit.com</t>
  </si>
  <si>
    <t>Kopfman</t>
  </si>
  <si>
    <t>PPW-80049892</t>
  </si>
  <si>
    <t>terry.degroot@whiteconstruction.com</t>
  </si>
  <si>
    <t>Degroot</t>
  </si>
  <si>
    <t>+1 2173065243</t>
  </si>
  <si>
    <t>3900 East White Ave</t>
  </si>
  <si>
    <t>PPW-800488CA</t>
  </si>
  <si>
    <t>chadnorman</t>
  </si>
  <si>
    <t>+1 2693039059</t>
  </si>
  <si>
    <t>chad.norman@mipmc.com</t>
  </si>
  <si>
    <t>1700 Frontage SW</t>
  </si>
  <si>
    <t>Grand Rapids</t>
  </si>
  <si>
    <t>PPW-8004471A</t>
  </si>
  <si>
    <t>star.ayad@gmail.com</t>
  </si>
  <si>
    <t>ayad</t>
  </si>
  <si>
    <t>najn</t>
  </si>
  <si>
    <t>altabib inc</t>
  </si>
  <si>
    <t>PPW-80049951</t>
  </si>
  <si>
    <t>dawn@coloradoenergysystems.com</t>
  </si>
  <si>
    <t>Capwell</t>
  </si>
  <si>
    <t>Dawn</t>
  </si>
  <si>
    <t>Colorado Energy Systems</t>
  </si>
  <si>
    <t>1140 Devereux Road</t>
  </si>
  <si>
    <t>PPW-8004993C</t>
  </si>
  <si>
    <t>pcbing81521@yahoo.com</t>
  </si>
  <si>
    <t>970-270-6633</t>
  </si>
  <si>
    <t>PAUL G BINGHAM DVM</t>
  </si>
  <si>
    <t>1880 O Rd</t>
  </si>
  <si>
    <t>81521-9636</t>
  </si>
  <si>
    <t>70783::PAUL AND CINDY BINGHAM</t>
  </si>
  <si>
    <t>PPW-80049940</t>
  </si>
  <si>
    <t>philip.carrasco@usacompression.com</t>
  </si>
  <si>
    <t>+1 4322271043</t>
  </si>
  <si>
    <t>111 Congress Ave Ste 2400</t>
  </si>
  <si>
    <t>78701-4083</t>
  </si>
  <si>
    <t>PPW-80049856</t>
  </si>
  <si>
    <t>armandoalcalav1@gmail.com</t>
  </si>
  <si>
    <t>Alcala</t>
  </si>
  <si>
    <t>Armandoalcalav1@gmail.com</t>
  </si>
  <si>
    <t>HPO Construction LLC</t>
  </si>
  <si>
    <t>15316 Marburn</t>
  </si>
  <si>
    <t>40507::HPO CONSTRUCTION LLC</t>
  </si>
  <si>
    <t>PPW-80049902</t>
  </si>
  <si>
    <t>ksanders@power-equip.com</t>
  </si>
  <si>
    <t>Kacee</t>
  </si>
  <si>
    <t>+1 9703531224</t>
  </si>
  <si>
    <t>2836 1st Ave</t>
  </si>
  <si>
    <t>PPW-800498DC</t>
  </si>
  <si>
    <t>a116hb</t>
  </si>
  <si>
    <t>heather.bussey@mhc.com</t>
  </si>
  <si>
    <t>PSP-0005833E</t>
  </si>
  <si>
    <t>jcampbell88</t>
  </si>
  <si>
    <t>+1 5757060940</t>
  </si>
  <si>
    <t>jcampbell@axip.com</t>
  </si>
  <si>
    <t>5010 national park hwy</t>
  </si>
  <si>
    <t>PPW-800498A3</t>
  </si>
  <si>
    <t>jared.bartel@kiewit.com</t>
  </si>
  <si>
    <t>Bartel</t>
  </si>
  <si>
    <t>+1 402 599 3479</t>
  </si>
  <si>
    <t>jared.bartel@KIEWIT.COM</t>
  </si>
  <si>
    <t>PPW-80049890</t>
  </si>
  <si>
    <t>gustavo.chavez</t>
  </si>
  <si>
    <t>PPW-80049D18</t>
  </si>
  <si>
    <t>gerald.hagen@iea.net</t>
  </si>
  <si>
    <t>Hagen</t>
  </si>
  <si>
    <t>Gerlad</t>
  </si>
  <si>
    <t>+1 4093000756</t>
  </si>
  <si>
    <t>Gerald.Hagen@iea.net</t>
  </si>
  <si>
    <t>PPW-8004979E</t>
  </si>
  <si>
    <t>eaw6cc</t>
  </si>
  <si>
    <t>CASTILLE</t>
  </si>
  <si>
    <t>+1 337 517 5082</t>
  </si>
  <si>
    <t>ccastille@enerflex.com</t>
  </si>
  <si>
    <t>ENERFLEX ENERGY SYSTEMS</t>
  </si>
  <si>
    <t>PSP-00054DE9</t>
  </si>
  <si>
    <t>jstinger@crosscountryis.com</t>
  </si>
  <si>
    <t>Stinger</t>
  </si>
  <si>
    <t>+1 724-550-5326</t>
  </si>
  <si>
    <t>PPW-80049926</t>
  </si>
  <si>
    <t>alsvcstripping</t>
  </si>
  <si>
    <t>AL SVC Stripping</t>
  </si>
  <si>
    <t>alservicestripping@vmcmail.com</t>
  </si>
  <si>
    <t>PPW-80048DE0</t>
  </si>
  <si>
    <t>jose.hinajosa</t>
  </si>
  <si>
    <t>Hinajosa</t>
  </si>
  <si>
    <t>PPW-80049D17</t>
  </si>
  <si>
    <t>pjfieldservice@gmail.com</t>
  </si>
  <si>
    <t>Fejes</t>
  </si>
  <si>
    <t>+1 4802665863</t>
  </si>
  <si>
    <t>jfejes13@gmail.com</t>
  </si>
  <si>
    <t>PPW-80049B5E</t>
  </si>
  <si>
    <t>cmc@wheelercat.com</t>
  </si>
  <si>
    <t>Monitoring</t>
  </si>
  <si>
    <t>Condition</t>
  </si>
  <si>
    <t>+1 801-978-1397</t>
  </si>
  <si>
    <t>PPW-80049EC6</t>
  </si>
  <si>
    <t>jeremy.young</t>
  </si>
  <si>
    <t>+1 3185352011</t>
  </si>
  <si>
    <t>jeremy.young@iea.net</t>
  </si>
  <si>
    <t>PPW-80045FAD</t>
  </si>
  <si>
    <t>tyler.meadows@martinmarietta.com</t>
  </si>
  <si>
    <t>+1 336-339-2089</t>
  </si>
  <si>
    <t>PPW-80049DEF</t>
  </si>
  <si>
    <t>britt@mcgillindustries.com</t>
  </si>
  <si>
    <t>Hubbell</t>
  </si>
  <si>
    <t>4691 Concord Ave.</t>
  </si>
  <si>
    <t>Ste 4</t>
  </si>
  <si>
    <t>PPW-8004A057</t>
  </si>
  <si>
    <t>castro.lopez</t>
  </si>
  <si>
    <t>Castro</t>
  </si>
  <si>
    <t>PPW-80049DDA</t>
  </si>
  <si>
    <t>alejandro.gonzalez</t>
  </si>
  <si>
    <t>PPW-80049DDB</t>
  </si>
  <si>
    <t>tjmiller74</t>
  </si>
  <si>
    <t>timothy.miller@coviacorp.com</t>
  </si>
  <si>
    <t>PPW-0003D8E1</t>
  </si>
  <si>
    <t>jonathan.lozano</t>
  </si>
  <si>
    <t>Lozano</t>
  </si>
  <si>
    <t>PPW-80049F15</t>
  </si>
  <si>
    <t>GregDD</t>
  </si>
  <si>
    <t>Dolven</t>
  </si>
  <si>
    <t>+1 7192253465</t>
  </si>
  <si>
    <t>719-225-3465</t>
  </si>
  <si>
    <t>Gregory.Dolven@Newmont.com</t>
  </si>
  <si>
    <t>3120 co-67</t>
  </si>
  <si>
    <t>PPW-80049E02</t>
  </si>
  <si>
    <t>RIOMechanic</t>
  </si>
  <si>
    <t>+1 7204562523</t>
  </si>
  <si>
    <t>RIOShop5280@outlook.com</t>
  </si>
  <si>
    <t>Rio LLC</t>
  </si>
  <si>
    <t>15635 Dallas St</t>
  </si>
  <si>
    <t>78438::RIO LLC,pm78438::RIO LLC</t>
  </si>
  <si>
    <t>PPW-8004A0B7</t>
  </si>
  <si>
    <t>CAT®  Inspect,My.Cat.com,Parts.Cat.com + Includes SIS Parts Books,SIS2.0 Web - Service Information</t>
  </si>
  <si>
    <t>sgillingham@ve-corp.com</t>
  </si>
  <si>
    <t>Energy</t>
  </si>
  <si>
    <t>Virtual Energy</t>
  </si>
  <si>
    <t>3505 N. Stone</t>
  </si>
  <si>
    <t>PPW-8004A490</t>
  </si>
  <si>
    <t>bkholschuh@gmail.com</t>
  </si>
  <si>
    <t>Holschuh</t>
  </si>
  <si>
    <t>HHH EXCAVATING</t>
  </si>
  <si>
    <t>21869 cnty rd 37</t>
  </si>
  <si>
    <t>80106-8705</t>
  </si>
  <si>
    <t>PPW-8004A311</t>
  </si>
  <si>
    <t>egiovengo</t>
  </si>
  <si>
    <t>Giovengo</t>
  </si>
  <si>
    <t>+1 7342716142</t>
  </si>
  <si>
    <t>EGiovengo@republicservices.com</t>
  </si>
  <si>
    <t>28800 Clark Road</t>
  </si>
  <si>
    <t>New Boston</t>
  </si>
  <si>
    <t>PPW-0003FFCA</t>
  </si>
  <si>
    <t>a0bamat</t>
  </si>
  <si>
    <t>TORRES</t>
  </si>
  <si>
    <t>torresm@rushenterprises.com</t>
  </si>
  <si>
    <t>PIP-11023645</t>
  </si>
  <si>
    <t>e250njb1</t>
  </si>
  <si>
    <t>Bertola</t>
  </si>
  <si>
    <t>Bertola_Nicholas@wagnerequipment.com</t>
  </si>
  <si>
    <t>PSP-000563DC</t>
  </si>
  <si>
    <t>e250dia</t>
  </si>
  <si>
    <t>Atchison</t>
  </si>
  <si>
    <t>Daylee</t>
  </si>
  <si>
    <t>atchison_daylee@wagnerequipment.com</t>
  </si>
  <si>
    <t>PSP-0002D06C</t>
  </si>
  <si>
    <t>jonathon.johnson</t>
  </si>
  <si>
    <t>Jonathon</t>
  </si>
  <si>
    <t>PPW-8004A294</t>
  </si>
  <si>
    <t>a23qca</t>
  </si>
  <si>
    <t>conor.allen@transwest.com</t>
  </si>
  <si>
    <t>PSP-00055553</t>
  </si>
  <si>
    <t>tommy.belcher</t>
  </si>
  <si>
    <t>Belcher</t>
  </si>
  <si>
    <t>PPW-8004A297</t>
  </si>
  <si>
    <t>marxos0412@hotmail.com</t>
  </si>
  <si>
    <t>marcos</t>
  </si>
  <si>
    <t>HARMAC</t>
  </si>
  <si>
    <t>PPW-8004A5B2</t>
  </si>
  <si>
    <t>cesar.talamantes</t>
  </si>
  <si>
    <t>Talamantes</t>
  </si>
  <si>
    <t>PPW-0004150F</t>
  </si>
  <si>
    <t>logan@fehrs.com</t>
  </si>
  <si>
    <t>Pritchett</t>
  </si>
  <si>
    <t>+1 432-758-9001</t>
  </si>
  <si>
    <t>Fehrs Metal Building Construction, L.L.C.</t>
  </si>
  <si>
    <t>PPW-8004A332</t>
  </si>
  <si>
    <t>e250gms</t>
  </si>
  <si>
    <t>Stouffer</t>
  </si>
  <si>
    <t>Stouffer_Gordon@wagnerequipment.com</t>
  </si>
  <si>
    <t>PSP-0002398A</t>
  </si>
  <si>
    <t>brian.gibson@cydi.com</t>
  </si>
  <si>
    <t>PPW-800488E4</t>
  </si>
  <si>
    <t>alejandro.chavez</t>
  </si>
  <si>
    <t>PPW-0004150D</t>
  </si>
  <si>
    <t>jwpower5</t>
  </si>
  <si>
    <t>Janice</t>
  </si>
  <si>
    <t>+1 903 643 3413</t>
  </si>
  <si>
    <t>jgood@jwenergy.com</t>
  </si>
  <si>
    <t>2227 SE LOOP</t>
  </si>
  <si>
    <t>PO BOX 8486</t>
  </si>
  <si>
    <t>CARTHAGE</t>
  </si>
  <si>
    <t>PPS-00075F2D</t>
  </si>
  <si>
    <t>ak48cl</t>
  </si>
  <si>
    <t>chris.large@mhc.com</t>
  </si>
  <si>
    <t>PSP-000589CC</t>
  </si>
  <si>
    <t>alpine1999</t>
  </si>
  <si>
    <t>Wojtalik</t>
  </si>
  <si>
    <t>970-209-4588</t>
  </si>
  <si>
    <t>iron@frontier.net</t>
  </si>
  <si>
    <t>Bead Creek Construction</t>
  </si>
  <si>
    <t>PPW-0004142B</t>
  </si>
  <si>
    <t>SRector_1983</t>
  </si>
  <si>
    <t>steve</t>
  </si>
  <si>
    <t>+1 7203230143</t>
  </si>
  <si>
    <t>Steve.Rector@Libertyfrac.com</t>
  </si>
  <si>
    <t>9540 E. 104th Ave</t>
  </si>
  <si>
    <t>PPW-000413ED</t>
  </si>
  <si>
    <t>d1kdtj</t>
  </si>
  <si>
    <t>Jarratt</t>
  </si>
  <si>
    <t>+1 804 834 8300</t>
  </si>
  <si>
    <t>tjarratt@wm.com</t>
  </si>
  <si>
    <t>PSP-00045659</t>
  </si>
  <si>
    <t>hidrogo15@gmail.com</t>
  </si>
  <si>
    <t>hidrogo</t>
  </si>
  <si>
    <t>manuel</t>
  </si>
  <si>
    <t>Manuel hidrogo</t>
  </si>
  <si>
    <t>310 santa martin dr</t>
  </si>
  <si>
    <t>PPW-000417E6</t>
  </si>
  <si>
    <t>amedina7@fmi.com</t>
  </si>
  <si>
    <t>PPW-000417CD</t>
  </si>
  <si>
    <t>shiller@rummelconstruction.com</t>
  </si>
  <si>
    <t>Hiller</t>
  </si>
  <si>
    <t>+1 4802229924</t>
  </si>
  <si>
    <t>Shiller@rummelconstruction.com</t>
  </si>
  <si>
    <t>7520 E. Adobe Dr</t>
  </si>
  <si>
    <t>PPW-0003111E</t>
  </si>
  <si>
    <t>straptac</t>
  </si>
  <si>
    <t>Allee</t>
  </si>
  <si>
    <t>DALE</t>
  </si>
  <si>
    <t>cgcdiesel@yahoo.com</t>
  </si>
  <si>
    <t>CGC Diesel &amp; Truck Repair</t>
  </si>
  <si>
    <t>8324 pontiac st</t>
  </si>
  <si>
    <t>13106::CGC DIESEL &amp; TRUCK REPAIR</t>
  </si>
  <si>
    <t>PPW-000416D8</t>
  </si>
  <si>
    <t>jlopez053511</t>
  </si>
  <si>
    <t>jlopez4@fmi.com</t>
  </si>
  <si>
    <t>99 Santa Rita Rd</t>
  </si>
  <si>
    <t>vanadium</t>
  </si>
  <si>
    <t>Freeport McMoran</t>
  </si>
  <si>
    <t>PPW-00041680</t>
  </si>
  <si>
    <t>luis.bonilla</t>
  </si>
  <si>
    <t>Bonilla</t>
  </si>
  <si>
    <t>PPW-0004195A</t>
  </si>
  <si>
    <t>jhowell@fmi.com</t>
  </si>
  <si>
    <t>+1 970-281-2988</t>
  </si>
  <si>
    <t>PPW-80048526</t>
  </si>
  <si>
    <t>michael.auricchio@copart.com</t>
  </si>
  <si>
    <t>Auricchio</t>
  </si>
  <si>
    <t>+1 516-650-0119</t>
  </si>
  <si>
    <t>PPW-00041A02</t>
  </si>
  <si>
    <t>jstamper</t>
  </si>
  <si>
    <t>Stamper</t>
  </si>
  <si>
    <t>+1 6062739190</t>
  </si>
  <si>
    <t>james.stamper@martinmarietta.com</t>
  </si>
  <si>
    <t>PPW-0004171C</t>
  </si>
  <si>
    <t>boehlerre@elpasotexas.gov</t>
  </si>
  <si>
    <t xml:space="preserve">Boehler </t>
  </si>
  <si>
    <t xml:space="preserve">Richard </t>
  </si>
  <si>
    <t>City of El Paso/ SAM/ Fleet Services Division</t>
  </si>
  <si>
    <t>PPW-00041A2A</t>
  </si>
  <si>
    <t>hector.espinoza</t>
  </si>
  <si>
    <t>PPW-0004195E</t>
  </si>
  <si>
    <t>mvewarehouse@mesaverdeinc.com</t>
  </si>
  <si>
    <t>1-575-437-2995</t>
  </si>
  <si>
    <t xml:space="preserve">Mesa Verde Enterprises </t>
  </si>
  <si>
    <t>369 LA LUZ GATE RD</t>
  </si>
  <si>
    <t>59330::MESA VERDE ENTERPRISES INC</t>
  </si>
  <si>
    <t>PPW-00041AFE</t>
  </si>
  <si>
    <t>sbwc2021</t>
  </si>
  <si>
    <t>BOWEN</t>
  </si>
  <si>
    <t>BO</t>
  </si>
  <si>
    <t>+1 8062527199</t>
  </si>
  <si>
    <t>bo@sboilfield.com</t>
  </si>
  <si>
    <t>SB WEED CONTROL LLC</t>
  </si>
  <si>
    <t>PO BOX 1502</t>
  </si>
  <si>
    <t>88221-1502</t>
  </si>
  <si>
    <t>78050::S B WEED CONTROL LLC</t>
  </si>
  <si>
    <t>PPW-00040565</t>
  </si>
  <si>
    <t>davidstleon</t>
  </si>
  <si>
    <t>St. Leon</t>
  </si>
  <si>
    <t>+1 9152126225</t>
  </si>
  <si>
    <t>stleonde@elpasotexas.gov</t>
  </si>
  <si>
    <t>2300 Darrington Road</t>
  </si>
  <si>
    <t>PPW-00041AD5</t>
  </si>
  <si>
    <t>wvineyard@indexc.com</t>
  </si>
  <si>
    <t>Vineyard</t>
  </si>
  <si>
    <t>+1 865 207 9883</t>
  </si>
  <si>
    <t>5720 Schaaf Rd</t>
  </si>
  <si>
    <t>44131-1396</t>
  </si>
  <si>
    <t>PPW-800498AD</t>
  </si>
  <si>
    <t>aevans</t>
  </si>
  <si>
    <t>evans</t>
  </si>
  <si>
    <t>01639873329</t>
  </si>
  <si>
    <t>aevans2@multiserv.com</t>
  </si>
  <si>
    <t>po box 128</t>
  </si>
  <si>
    <t>port talbot</t>
  </si>
  <si>
    <t>sa139ay</t>
  </si>
  <si>
    <t>PPI-0002D23A</t>
  </si>
  <si>
    <t>ruddan</t>
  </si>
  <si>
    <t>Rudd</t>
  </si>
  <si>
    <t>arudd@republicservices.com</t>
  </si>
  <si>
    <t>PPW-00041C74</t>
  </si>
  <si>
    <t>bwalters2</t>
  </si>
  <si>
    <t>+1 7753387511</t>
  </si>
  <si>
    <t>775-338-7511</t>
  </si>
  <si>
    <t>bwalters2@republicservices.com</t>
  </si>
  <si>
    <t>8642 Elder Creek Rd</t>
  </si>
  <si>
    <t>Sacramento</t>
  </si>
  <si>
    <t>PPW-00041B09</t>
  </si>
  <si>
    <t>joshuavasquez873@gmail.com</t>
  </si>
  <si>
    <t xml:space="preserve">Vasquez </t>
  </si>
  <si>
    <t xml:space="preserve">Joshua </t>
  </si>
  <si>
    <t>PPW-00041E99</t>
  </si>
  <si>
    <t>ryeggy@douglas.co.us</t>
  </si>
  <si>
    <t>+1 3035024984</t>
  </si>
  <si>
    <t>3030 N Industrial Way</t>
  </si>
  <si>
    <t>PPW-00041E51</t>
  </si>
  <si>
    <t>johnfrice55@gmail.com</t>
  </si>
  <si>
    <t>3030 N. Industrial Way</t>
  </si>
  <si>
    <t>PPW-00041E55</t>
  </si>
  <si>
    <t>d7r2it</t>
  </si>
  <si>
    <t>+1 720 415 4426</t>
  </si>
  <si>
    <t>Ian.Thompson@martinmarietta.com</t>
  </si>
  <si>
    <t>PSP-00057602</t>
  </si>
  <si>
    <t>PPW-00041D39</t>
  </si>
  <si>
    <t>anthonytriliegi1977@gmail.com</t>
  </si>
  <si>
    <t>triliegi</t>
  </si>
  <si>
    <t>+1 6026393951</t>
  </si>
  <si>
    <t>anthonytriliegi@buesingcorp.com</t>
  </si>
  <si>
    <t>3045 S. 7thst</t>
  </si>
  <si>
    <t>PPW-0003FCCB</t>
  </si>
  <si>
    <t>atriliegi@buesingcorp.com</t>
  </si>
  <si>
    <t>PPW-0003FCD2</t>
  </si>
  <si>
    <t>e250bz</t>
  </si>
  <si>
    <t>zimmerman_brandon@wagnerequipment.com</t>
  </si>
  <si>
    <t>PSP-00056261</t>
  </si>
  <si>
    <t>augiechee</t>
  </si>
  <si>
    <t>CHEE</t>
  </si>
  <si>
    <t>AUGUSTINE</t>
  </si>
  <si>
    <t>+1 5052211047</t>
  </si>
  <si>
    <t>CHEE_AUGUSTINE@WAGNEREQUIPMENT.COM</t>
  </si>
  <si>
    <t>700 WAGNER CT SE</t>
  </si>
  <si>
    <t>PPW-00041CCD</t>
  </si>
  <si>
    <t>deSantiagoDX</t>
  </si>
  <si>
    <t>de Santiago</t>
  </si>
  <si>
    <t>+1 9159796150</t>
  </si>
  <si>
    <t>915-979-6150</t>
  </si>
  <si>
    <t>deSantiagoDX@elpasotexas.gov</t>
  </si>
  <si>
    <t>PPW-00041D5E</t>
  </si>
  <si>
    <t>AustinM</t>
  </si>
  <si>
    <t>+1 7196894038</t>
  </si>
  <si>
    <t>austin.morris@newmont.com</t>
  </si>
  <si>
    <t>1632 County Rd 81</t>
  </si>
  <si>
    <t>PPW-00041D7E</t>
  </si>
  <si>
    <t>CharlesWagner</t>
  </si>
  <si>
    <t>+1 7207244781</t>
  </si>
  <si>
    <t>Wagner.charles3223@gmail.com</t>
  </si>
  <si>
    <t>1199 Atchison ct</t>
  </si>
  <si>
    <t>PPW-00041E2E</t>
  </si>
  <si>
    <t>Nielsen0218</t>
  </si>
  <si>
    <t>louis</t>
  </si>
  <si>
    <t>louis@aservice2you.com</t>
  </si>
  <si>
    <t>General Construction,On-Highway Truck</t>
  </si>
  <si>
    <t>A Service 2 You LLC</t>
  </si>
  <si>
    <t>15507 E. 18th Ave.</t>
  </si>
  <si>
    <t>77493::A SERVICE 2 YOU LLC</t>
  </si>
  <si>
    <t>PPT-107312BE</t>
  </si>
  <si>
    <t>thomas.furcolow@ticus.com</t>
  </si>
  <si>
    <t>Furcolow</t>
  </si>
  <si>
    <t>+1 979 480 4442</t>
  </si>
  <si>
    <t>Thomas.Furcolow@ticus.com</t>
  </si>
  <si>
    <t>PPW-8004696E</t>
  </si>
  <si>
    <t>pfeifja</t>
  </si>
  <si>
    <t>Pfeifle</t>
  </si>
  <si>
    <t>+1 919 550 6969</t>
  </si>
  <si>
    <t>+1 919 252 9269</t>
  </si>
  <si>
    <t>Pfeifle_Jason_A@cat.com</t>
  </si>
  <si>
    <t>Belcan Engineering Group, Inc</t>
  </si>
  <si>
    <t>PPS-000A246C</t>
  </si>
  <si>
    <t>a4wpro1</t>
  </si>
  <si>
    <t>Racheal</t>
  </si>
  <si>
    <t>+1 847 343 3171</t>
  </si>
  <si>
    <t>oteror@rushenterprises.com</t>
  </si>
  <si>
    <t>RUSH TRUCK CENTER - HUNTLEY</t>
  </si>
  <si>
    <t>PSP-00058C58</t>
  </si>
  <si>
    <t>austins@prosourcemachinery.com</t>
  </si>
  <si>
    <t>Seibold</t>
  </si>
  <si>
    <t>+1 3038426301</t>
  </si>
  <si>
    <t>16256 Us Hwy 85</t>
  </si>
  <si>
    <t>80651-8605</t>
  </si>
  <si>
    <t>PPW-00041FB2</t>
  </si>
  <si>
    <t>slvdish@gmail.com</t>
  </si>
  <si>
    <t>Chuck's Electric</t>
  </si>
  <si>
    <t>PPW-8003A009</t>
  </si>
  <si>
    <t>bbaker4@republicservices.com</t>
  </si>
  <si>
    <t>+1 678-414-5473</t>
  </si>
  <si>
    <t>PPW-80049494</t>
  </si>
  <si>
    <t>cory.nixon@martinmarietta.com</t>
  </si>
  <si>
    <t>Nixon</t>
  </si>
  <si>
    <t>+1 4023067453</t>
  </si>
  <si>
    <t>Cory.Nixon@martinmarietta.com</t>
  </si>
  <si>
    <t>PPW-00041D8B</t>
  </si>
  <si>
    <t>eaqcmd</t>
  </si>
  <si>
    <t>Drewery</t>
  </si>
  <si>
    <t>MDrewery@republicservices.com</t>
  </si>
  <si>
    <t>REPUBLIC SERVICES WASATCH REGIONAL</t>
  </si>
  <si>
    <t>PSP-0005394F</t>
  </si>
  <si>
    <t>rob@toadpropertymanagement.com</t>
  </si>
  <si>
    <t>TOAD PROPERTY MANAGEMENT INC</t>
  </si>
  <si>
    <t>PPW-00034D06</t>
  </si>
  <si>
    <t>bob@prosourcemachinery.com</t>
  </si>
  <si>
    <t>+1 9702901535</t>
  </si>
  <si>
    <t>16256 Hwy 85</t>
  </si>
  <si>
    <t>PPW-00041FC5</t>
  </si>
  <si>
    <t>DKrohn01</t>
  </si>
  <si>
    <t>Krohn</t>
  </si>
  <si>
    <t>+1 7013340884</t>
  </si>
  <si>
    <t>daniel.krohn@archrock.com</t>
  </si>
  <si>
    <t>9807 Katy Frwy, ste 100</t>
  </si>
  <si>
    <t>PPW-00041F80</t>
  </si>
  <si>
    <t>RobEdward</t>
  </si>
  <si>
    <t>Marable</t>
  </si>
  <si>
    <t>+1 5759125697</t>
  </si>
  <si>
    <t>rmarable@fmi.com</t>
  </si>
  <si>
    <t>99 Santa Rita mine road</t>
  </si>
  <si>
    <t>PPW-0004218B</t>
  </si>
  <si>
    <t>larryaltamirano204@yahoo.com</t>
  </si>
  <si>
    <t>altamirano</t>
  </si>
  <si>
    <t>larry</t>
  </si>
  <si>
    <t>99 Santa Rita Mine Rd</t>
  </si>
  <si>
    <t>Chino Mine</t>
  </si>
  <si>
    <t>88023-9670</t>
  </si>
  <si>
    <t>PPW-0004226A</t>
  </si>
  <si>
    <t>jjantz@kubatequip.com</t>
  </si>
  <si>
    <t>jantz</t>
  </si>
  <si>
    <t>jon</t>
  </si>
  <si>
    <t>Kubat Equipment</t>
  </si>
  <si>
    <t>1070 S Galapago</t>
  </si>
  <si>
    <t>PPW-00042226</t>
  </si>
  <si>
    <t>cquinton</t>
  </si>
  <si>
    <t>Quinton</t>
  </si>
  <si>
    <t>cjquinton@yahoo.com</t>
  </si>
  <si>
    <t>RotarySwing Golf, LLC</t>
  </si>
  <si>
    <t>1037 CATAMOUNT DR</t>
  </si>
  <si>
    <t>Ridgway</t>
  </si>
  <si>
    <t>PPW-00042209</t>
  </si>
  <si>
    <t>sam2255</t>
  </si>
  <si>
    <t>gonzales2255@hotmail.com</t>
  </si>
  <si>
    <t>Gonzales Repair</t>
  </si>
  <si>
    <t>1516 Del Norte Blvd</t>
  </si>
  <si>
    <t>Grants</t>
  </si>
  <si>
    <t>PPW-000422A1</t>
  </si>
  <si>
    <t>v.invoices@blumountain.co</t>
  </si>
  <si>
    <t>ordonez</t>
  </si>
  <si>
    <t>zayra</t>
  </si>
  <si>
    <t>BLUE MOUNTAIN CONSTRUCTION INC</t>
  </si>
  <si>
    <t>12104 Hannibal St</t>
  </si>
  <si>
    <t>80603-6959</t>
  </si>
  <si>
    <t>PPW-0004231F</t>
  </si>
  <si>
    <t>cliff.williams</t>
  </si>
  <si>
    <t>+1 602 763 8856</t>
  </si>
  <si>
    <t>cliff.williams@kiewit.com</t>
  </si>
  <si>
    <t>PPW-000424C3</t>
  </si>
  <si>
    <t>jose-pablo17@hotmail.com</t>
  </si>
  <si>
    <t>ARGUELLO</t>
  </si>
  <si>
    <t>JOSE PABLO</t>
  </si>
  <si>
    <t>JOSE PABLO ARGUELLO</t>
  </si>
  <si>
    <t>6928 Desert Canyon</t>
  </si>
  <si>
    <t>PPW-000424FB</t>
  </si>
  <si>
    <t>a78mjw</t>
  </si>
  <si>
    <t>+1 830 222 6157</t>
  </si>
  <si>
    <t>WestJ@RushEnterprises.com</t>
  </si>
  <si>
    <t>PSP-0005319A</t>
  </si>
  <si>
    <t>johnsonj@nativesun.construction</t>
  </si>
  <si>
    <t>Jessop</t>
  </si>
  <si>
    <t>+1 3256501765</t>
  </si>
  <si>
    <t>Native Sun Materials dba Native Sun Constr Inc.</t>
  </si>
  <si>
    <t>PPW-0004264E</t>
  </si>
  <si>
    <t>wheeler</t>
  </si>
  <si>
    <t>Sorensen</t>
  </si>
  <si>
    <t>+1 4356099079</t>
  </si>
  <si>
    <t>435-609-9079</t>
  </si>
  <si>
    <t>clint.sorensen@nielsonconstruction.com</t>
  </si>
  <si>
    <t>825 North Loop Road</t>
  </si>
  <si>
    <t>825 N. Loop Rd</t>
  </si>
  <si>
    <t>PPW-80040603</t>
  </si>
  <si>
    <t>bsmith18</t>
  </si>
  <si>
    <t>+1 9702144143</t>
  </si>
  <si>
    <t>bsmith18@wm.com</t>
  </si>
  <si>
    <t>40000 WCR 25</t>
  </si>
  <si>
    <t>PPW-00042071</t>
  </si>
  <si>
    <t>justin.moore@sec-ep.com</t>
  </si>
  <si>
    <t>+1 9033913311</t>
  </si>
  <si>
    <t>Justin.Moore@sec-ep.com</t>
  </si>
  <si>
    <t>PPW-00042536</t>
  </si>
  <si>
    <t>mhoward4@wm.com</t>
  </si>
  <si>
    <t>+1 618-381-1931</t>
  </si>
  <si>
    <t>PPW-00041DE2</t>
  </si>
  <si>
    <t>eshine@wm.com</t>
  </si>
  <si>
    <t>Shine</t>
  </si>
  <si>
    <t>PPW-00041F97</t>
  </si>
  <si>
    <t>thierry.beaufils@lafargeholcim.com</t>
  </si>
  <si>
    <t>Beaufils</t>
  </si>
  <si>
    <t>Thierry</t>
  </si>
  <si>
    <t>LafargeHolcim - Unicem Plant Mfamosing</t>
  </si>
  <si>
    <t xml:space="preserve">VAL D'AREN </t>
  </si>
  <si>
    <t>le beausset</t>
  </si>
  <si>
    <t>var</t>
  </si>
  <si>
    <t>PPW-00002B25</t>
  </si>
  <si>
    <t>samuel.bassett@txdot.gov</t>
  </si>
  <si>
    <t>+1 512-627-5823</t>
  </si>
  <si>
    <t>Texas Department of Transportation</t>
  </si>
  <si>
    <t>PPW-00042946</t>
  </si>
  <si>
    <t>t_thorson1</t>
  </si>
  <si>
    <t>Thorson</t>
  </si>
  <si>
    <t>+1 2624024318</t>
  </si>
  <si>
    <t>tthorson@wm.com</t>
  </si>
  <si>
    <t>600 Silverbell Rd</t>
  </si>
  <si>
    <t>Orion</t>
  </si>
  <si>
    <t>PPW-0004279C</t>
  </si>
  <si>
    <t>chris.sturgill</t>
  </si>
  <si>
    <t>christopher.sturgill@appaggwv.com</t>
  </si>
  <si>
    <t>PPW-000428B5</t>
  </si>
  <si>
    <t>michael.nimmo@kiewit.com</t>
  </si>
  <si>
    <t>Nimmo</t>
  </si>
  <si>
    <t>Nebraska</t>
  </si>
  <si>
    <t>PPW-000428B3</t>
  </si>
  <si>
    <t>Jmoler</t>
  </si>
  <si>
    <t>Moler</t>
  </si>
  <si>
    <t>+1 3035989944</t>
  </si>
  <si>
    <t>303-598-9944</t>
  </si>
  <si>
    <t>Jmoler@sema.inc</t>
  </si>
  <si>
    <t>7353 S Eagle St.</t>
  </si>
  <si>
    <t>PPW-00042965</t>
  </si>
  <si>
    <t>brandon.mccallister@martinmarietta.com</t>
  </si>
  <si>
    <t>McCallister</t>
  </si>
  <si>
    <t>Brandon.McCallister@martinmarietta.com</t>
  </si>
  <si>
    <t>PPW-0004292B</t>
  </si>
  <si>
    <t>kcorpvailpass</t>
  </si>
  <si>
    <t>Pass</t>
  </si>
  <si>
    <t>51607by::KIEWIT INFR #104898</t>
  </si>
  <si>
    <t>PPW-00042BA2</t>
  </si>
  <si>
    <t>tjohnson@escomailbox.com</t>
  </si>
  <si>
    <t>+1 7203929396</t>
  </si>
  <si>
    <t>32045 Castle Court, Suite 200</t>
  </si>
  <si>
    <t>PPW-00042CFD</t>
  </si>
  <si>
    <t>wgibala@peoriagov.org</t>
  </si>
  <si>
    <t>GIBALA</t>
  </si>
  <si>
    <t>WES</t>
  </si>
  <si>
    <t>+1 3092565004</t>
  </si>
  <si>
    <t>City of Peoria - Equipment Division</t>
  </si>
  <si>
    <t>3505 N Dries Ln</t>
  </si>
  <si>
    <t>61604-1210</t>
  </si>
  <si>
    <t>PPW-00042BF5</t>
  </si>
  <si>
    <t>kcorpflood</t>
  </si>
  <si>
    <t>Flood</t>
  </si>
  <si>
    <t>Permanent</t>
  </si>
  <si>
    <t>2401 PICADILLY ROAD</t>
  </si>
  <si>
    <t>51607bz::KIEWIT INFR #104882</t>
  </si>
  <si>
    <t>PPW-00042B9E</t>
  </si>
  <si>
    <t>mechanics@parkersons.com</t>
  </si>
  <si>
    <t>PPW-00042CE2</t>
  </si>
  <si>
    <t>marc.holbert@horsepowerss.com</t>
  </si>
  <si>
    <t>Holbert</t>
  </si>
  <si>
    <t>+1 9803337005</t>
  </si>
  <si>
    <t>Marc.Holbert@horsepowerss.com</t>
  </si>
  <si>
    <t>charlotte</t>
  </si>
  <si>
    <t>PPW-00042C25</t>
  </si>
  <si>
    <t>e250cet</t>
  </si>
  <si>
    <t>Shop4</t>
  </si>
  <si>
    <t>Component</t>
  </si>
  <si>
    <t>smehlhorn@wagnerequipment.com</t>
  </si>
  <si>
    <t>PPS-0007F5F9</t>
  </si>
  <si>
    <t>brett.goodell@gmail.com</t>
  </si>
  <si>
    <t>+1 970 397 8384</t>
  </si>
  <si>
    <t>PPW-00042B87</t>
  </si>
  <si>
    <t>kbiesemeyer</t>
  </si>
  <si>
    <t>Lupton</t>
  </si>
  <si>
    <t>+1 9702098830</t>
  </si>
  <si>
    <t>970-209-8830</t>
  </si>
  <si>
    <t>clupton@gunnisoncounty.org</t>
  </si>
  <si>
    <t>Gunnison County Dept. of Roads</t>
  </si>
  <si>
    <t>195 BASIN PARK DR.</t>
  </si>
  <si>
    <t>38624::GUNNISON COUNTY</t>
  </si>
  <si>
    <t>PPT-01103BF9</t>
  </si>
  <si>
    <t>dempsay_james@wagnerequipment.com</t>
  </si>
  <si>
    <t>Dempsay</t>
  </si>
  <si>
    <t>PPW-80030419</t>
  </si>
  <si>
    <t>christerry</t>
  </si>
  <si>
    <t>+1 3038821108</t>
  </si>
  <si>
    <t>cterry@bemas.net</t>
  </si>
  <si>
    <t>PPW-00042FFC</t>
  </si>
  <si>
    <t>whershel@wm.com</t>
  </si>
  <si>
    <t>Hershel</t>
  </si>
  <si>
    <t>+1 813-330-1252</t>
  </si>
  <si>
    <t>PPW-00042E28</t>
  </si>
  <si>
    <t>jlangstaff@jcdieselllc.com</t>
  </si>
  <si>
    <t>Langstaff</t>
  </si>
  <si>
    <t>JC DIESEL LLC</t>
  </si>
  <si>
    <t>5501 s hwy 191</t>
  </si>
  <si>
    <t>PPW-00042F51</t>
  </si>
  <si>
    <t>jsgreenw@bechtel.com</t>
  </si>
  <si>
    <t>1 Jetway Ct.</t>
  </si>
  <si>
    <t>PPW-00042F3F</t>
  </si>
  <si>
    <t>trevor.henderson@dascoidaho.com</t>
  </si>
  <si>
    <t>+1 208-936-8415</t>
  </si>
  <si>
    <t>PPW-800477A5</t>
  </si>
  <si>
    <t>ssandoval@csicompressco.com</t>
  </si>
  <si>
    <t>SAndoval</t>
  </si>
  <si>
    <t>Senon</t>
  </si>
  <si>
    <t>+1 8062009791</t>
  </si>
  <si>
    <t>2404 E. Greene Street</t>
  </si>
  <si>
    <t>PPW-00042FAA</t>
  </si>
  <si>
    <t>brooke.tindall@bscidaho.com</t>
  </si>
  <si>
    <t>tindall</t>
  </si>
  <si>
    <t>brooke</t>
  </si>
  <si>
    <t>+1 208-599-2283</t>
  </si>
  <si>
    <t>brookectindall@gmail.com</t>
  </si>
  <si>
    <t>BLUE SKY CONSTRUCTION LLC</t>
  </si>
  <si>
    <t>08265::BLUE SKY CONSTRUCTION LLC</t>
  </si>
  <si>
    <t>PPW-00042E89</t>
  </si>
  <si>
    <t>joshm3</t>
  </si>
  <si>
    <t>Joshlin</t>
  </si>
  <si>
    <t>+1 5054279472</t>
  </si>
  <si>
    <t>ajoshlin@compressco.com</t>
  </si>
  <si>
    <t xml:space="preserve">5995 HWY 64 </t>
  </si>
  <si>
    <t>PPT-1075A76F</t>
  </si>
  <si>
    <t>cwilliams@lisbonmine.com</t>
  </si>
  <si>
    <t>CORY</t>
  </si>
  <si>
    <t>PPW-00042FAF</t>
  </si>
  <si>
    <t>kaleb.haddix@iea.net</t>
  </si>
  <si>
    <t>Haddix</t>
  </si>
  <si>
    <t>Kaleb</t>
  </si>
  <si>
    <t>+1 2172641543</t>
  </si>
  <si>
    <t>Kaleb.Haddix@iea.net</t>
  </si>
  <si>
    <t>4000 East White Avenue</t>
  </si>
  <si>
    <t>PPW-00042E85</t>
  </si>
  <si>
    <t>yinayah.pioche@feinm.com</t>
  </si>
  <si>
    <t>Pioche</t>
  </si>
  <si>
    <t>Nayah</t>
  </si>
  <si>
    <t>+1 5052351560</t>
  </si>
  <si>
    <t>700 Industrial Ave NE</t>
  </si>
  <si>
    <t>PPW-0004329C</t>
  </si>
  <si>
    <t>rsowl@blattnerenergy.com</t>
  </si>
  <si>
    <t>Sowl</t>
  </si>
  <si>
    <t>+1 320-406-8073</t>
  </si>
  <si>
    <t>PPW-0004165E</t>
  </si>
  <si>
    <t>dbuddell</t>
  </si>
  <si>
    <t>buddell</t>
  </si>
  <si>
    <t>derek</t>
  </si>
  <si>
    <t>+1 7202721936</t>
  </si>
  <si>
    <t>justfordme@msn.com</t>
  </si>
  <si>
    <t>County Road 66</t>
  </si>
  <si>
    <t>PPW-000432E7</t>
  </si>
  <si>
    <t>e250jxm5</t>
  </si>
  <si>
    <t>martinez_juan@wagnerequipment.com</t>
  </si>
  <si>
    <t>PIP-10588326</t>
  </si>
  <si>
    <t>briluy</t>
  </si>
  <si>
    <t>Luy</t>
  </si>
  <si>
    <t>briluy@gmail.com</t>
  </si>
  <si>
    <t>Luy Enterprise LLC</t>
  </si>
  <si>
    <t>PPW-80046A76</t>
  </si>
  <si>
    <t>tthode25</t>
  </si>
  <si>
    <t>THODE</t>
  </si>
  <si>
    <t>TEAGAN</t>
  </si>
  <si>
    <t>tthode25@gmail.com</t>
  </si>
  <si>
    <t>BULLOCK FARMS</t>
  </si>
  <si>
    <t>PPW-0004325B</t>
  </si>
  <si>
    <t>a0batm</t>
  </si>
  <si>
    <t>Manager</t>
  </si>
  <si>
    <t>Teps</t>
  </si>
  <si>
    <t>PSP-0005A379</t>
  </si>
  <si>
    <t>rockymountainexpressllc@gmail.com</t>
  </si>
  <si>
    <t>A RIVERA</t>
  </si>
  <si>
    <t>Rockymountainexpressllc@gmail.com</t>
  </si>
  <si>
    <t>rocky mountain express llc</t>
  </si>
  <si>
    <t>18968 E 58TH AVE</t>
  </si>
  <si>
    <t>PPW-0004334B</t>
  </si>
  <si>
    <t>janet.elwell@threesonscon.com</t>
  </si>
  <si>
    <t>Elwell</t>
  </si>
  <si>
    <t>Janet</t>
  </si>
  <si>
    <t>Three Sons Construction</t>
  </si>
  <si>
    <t>87589::THREE SONS CONSTRUCTION</t>
  </si>
  <si>
    <t>PPW-800215ED</t>
  </si>
  <si>
    <t>mike.neugebauer@westernmidstream.com</t>
  </si>
  <si>
    <t>Neugebauer</t>
  </si>
  <si>
    <t>+1 4322694602</t>
  </si>
  <si>
    <t>Mike.neugebauer@westernmidstream.com</t>
  </si>
  <si>
    <t>79745-3616</t>
  </si>
  <si>
    <t>PPW-00043518</t>
  </si>
  <si>
    <t>jim@trademarkconstruction.us</t>
  </si>
  <si>
    <t>Trademark Construction LLC</t>
  </si>
  <si>
    <t>PPW-80047A47</t>
  </si>
  <si>
    <t>McGill III</t>
  </si>
  <si>
    <t>+1 970-685-8694</t>
  </si>
  <si>
    <t>PPW-000434B4</t>
  </si>
  <si>
    <t>gator.pyzdrowski@westernmidstream.com</t>
  </si>
  <si>
    <t>Pyzdrowski</t>
  </si>
  <si>
    <t>Gator</t>
  </si>
  <si>
    <t>Gator.Pyzdrowski@westernmidstream.com</t>
  </si>
  <si>
    <t>Western mid stream</t>
  </si>
  <si>
    <t>831 S east Ave</t>
  </si>
  <si>
    <t>PPW-00043517</t>
  </si>
  <si>
    <t>trosario@edwclevy.net</t>
  </si>
  <si>
    <t>Rosario</t>
  </si>
  <si>
    <t>Tayler</t>
  </si>
  <si>
    <t>+1 9012754042</t>
  </si>
  <si>
    <t>3601 Riverport Rd.</t>
  </si>
  <si>
    <t>PPW-800463B8</t>
  </si>
  <si>
    <t>dbernat</t>
  </si>
  <si>
    <t>Bernat</t>
  </si>
  <si>
    <t>david.bernat@williams.com</t>
  </si>
  <si>
    <t>2717 Cnty. Rd. 215</t>
  </si>
  <si>
    <t>PPW-80025413</t>
  </si>
  <si>
    <t>PPW-000438BC</t>
  </si>
  <si>
    <t>a1ssjw</t>
  </si>
  <si>
    <t>Walentine</t>
  </si>
  <si>
    <t>joe.walentine@transwest.com</t>
  </si>
  <si>
    <t>PIP-11015394</t>
  </si>
  <si>
    <t>a5tejr</t>
  </si>
  <si>
    <t>Randle</t>
  </si>
  <si>
    <t>jackson.randle@mhc.com</t>
  </si>
  <si>
    <t>PSP-0005A5FA</t>
  </si>
  <si>
    <t>tortiz3</t>
  </si>
  <si>
    <t>tortiz3@fmi.com</t>
  </si>
  <si>
    <t>99 Santa Rita Mine RD</t>
  </si>
  <si>
    <t>PPW-0004368C</t>
  </si>
  <si>
    <t>sloan_wes@wagnerequipment.com</t>
  </si>
  <si>
    <t>Sloan</t>
  </si>
  <si>
    <t>+1 575-390-2357</t>
  </si>
  <si>
    <t>PPW-0004371B</t>
  </si>
  <si>
    <t>rogerairline2</t>
  </si>
  <si>
    <t>rwilliams@loadfactor.co</t>
  </si>
  <si>
    <t>Loyalty Click LLC</t>
  </si>
  <si>
    <t>14698 Columbine Circle</t>
  </si>
  <si>
    <t>PPW-0004374B</t>
  </si>
  <si>
    <t>BBiever</t>
  </si>
  <si>
    <t>Biever</t>
  </si>
  <si>
    <t>+1 3039947827</t>
  </si>
  <si>
    <t>brian.biever@accbuilt.com</t>
  </si>
  <si>
    <t>PPW-00043720</t>
  </si>
  <si>
    <t>glen.maigatter@asarco.com</t>
  </si>
  <si>
    <t>MAIGATTER</t>
  </si>
  <si>
    <t>GLEN</t>
  </si>
  <si>
    <t>+1 970-629-2001</t>
  </si>
  <si>
    <t>ASARCO INCORP.</t>
  </si>
  <si>
    <t>PPW-00043BB3</t>
  </si>
  <si>
    <t>sneatherlin@tdmleasing.com</t>
  </si>
  <si>
    <t>Neatherlin</t>
  </si>
  <si>
    <t>+1 575-234-0332</t>
  </si>
  <si>
    <t>LSK Leasing LLP</t>
  </si>
  <si>
    <t>53671::LSK LEASING LLP</t>
  </si>
  <si>
    <t>PPW-00043C7C</t>
  </si>
  <si>
    <t>wexfordetc</t>
  </si>
  <si>
    <t>+1 724 332 8134</t>
  </si>
  <si>
    <t>andrew.schmidt@energytransfer.com</t>
  </si>
  <si>
    <t>ENERGY TRANSFER PARTNERS</t>
  </si>
  <si>
    <t>PIP-10979929</t>
  </si>
  <si>
    <t>cspragg@harsco.com</t>
  </si>
  <si>
    <t>Spragg</t>
  </si>
  <si>
    <t>+1 724 713 7177</t>
  </si>
  <si>
    <t>PPT-1066CB5E</t>
  </si>
  <si>
    <t>brady.christianson@gcinc.com</t>
  </si>
  <si>
    <t>Christianson</t>
  </si>
  <si>
    <t>+1 916 296 6307</t>
  </si>
  <si>
    <t>GRANITE CONSTRUCTION</t>
  </si>
  <si>
    <t>PPW-00043BD5</t>
  </si>
  <si>
    <t>wtatton@peedequip.com</t>
  </si>
  <si>
    <t>Tatton</t>
  </si>
  <si>
    <t>+1 909 578 5912</t>
  </si>
  <si>
    <t>PPW-80042789</t>
  </si>
  <si>
    <t>bigfootdieselparts@icloud.com</t>
  </si>
  <si>
    <t>Pavia</t>
  </si>
  <si>
    <t>Bigfoot Diesel Parts, LLC</t>
  </si>
  <si>
    <t>5401 Dahlia St</t>
  </si>
  <si>
    <t>PPW-00043CA4</t>
  </si>
  <si>
    <t>cknuhn@yahoo.com</t>
  </si>
  <si>
    <t>Nuhn</t>
  </si>
  <si>
    <t>BRIDGER FABRICATION LLC-CASH</t>
  </si>
  <si>
    <t>PO Box 413</t>
  </si>
  <si>
    <t>Encampment</t>
  </si>
  <si>
    <t>PPW-00043B49</t>
  </si>
  <si>
    <t>ryan.horton@gcinc.com</t>
  </si>
  <si>
    <t>Horton</t>
  </si>
  <si>
    <t>+1 661 902 1510</t>
  </si>
  <si>
    <t>Ryan.Horton@gcinc.com</t>
  </si>
  <si>
    <t>PPW-00043C0F</t>
  </si>
  <si>
    <t>molly.archer@gcinc.com</t>
  </si>
  <si>
    <t>Molly</t>
  </si>
  <si>
    <t>+1 661-448-5363</t>
  </si>
  <si>
    <t>PPW-00043BD9</t>
  </si>
  <si>
    <t>a13rcp</t>
  </si>
  <si>
    <t>charles.phillips@mhc.com</t>
  </si>
  <si>
    <t>PSP-0005A7A3</t>
  </si>
  <si>
    <t>theo.wahlremonks@gmail.com</t>
  </si>
  <si>
    <t>Wahl</t>
  </si>
  <si>
    <t>Theodore</t>
  </si>
  <si>
    <t>+1 7194943277</t>
  </si>
  <si>
    <t>PPW-00043F2C</t>
  </si>
  <si>
    <t>a0bajc</t>
  </si>
  <si>
    <t>Cobos</t>
  </si>
  <si>
    <t>cobosj@rushenterprises.com</t>
  </si>
  <si>
    <t>PSP-0005760D</t>
  </si>
  <si>
    <t>jordan.dies@libertyfrac.com</t>
  </si>
  <si>
    <t>Dies</t>
  </si>
  <si>
    <t>+1 432-653-6518</t>
  </si>
  <si>
    <t>Jordan.dies@libertyfrac.com</t>
  </si>
  <si>
    <t>PPW-00043DA5</t>
  </si>
  <si>
    <t>chashank</t>
  </si>
  <si>
    <t>Shank</t>
  </si>
  <si>
    <t>+1 3013317596</t>
  </si>
  <si>
    <t>chad.shank@lafargeholcim.com</t>
  </si>
  <si>
    <t>1260 Security Road</t>
  </si>
  <si>
    <t>Hagerstown</t>
  </si>
  <si>
    <t>Maryland</t>
  </si>
  <si>
    <t>PPW-80045556</t>
  </si>
  <si>
    <t>chris.wolfe@gcinc.com</t>
  </si>
  <si>
    <t>+1 831-227-4105</t>
  </si>
  <si>
    <t>PPW-00043FAD</t>
  </si>
  <si>
    <t>brad.estes@gcinc.com</t>
  </si>
  <si>
    <t>Bradly</t>
  </si>
  <si>
    <t>PPW-00043F21</t>
  </si>
  <si>
    <t>astacey@fmi.com</t>
  </si>
  <si>
    <t>Stacey</t>
  </si>
  <si>
    <t>+1 7196394304</t>
  </si>
  <si>
    <t>PPW-00043F8C</t>
  </si>
  <si>
    <t>tbussan@fmi.com</t>
  </si>
  <si>
    <t>Bussan</t>
  </si>
  <si>
    <t>11230 CO-91</t>
  </si>
  <si>
    <t>PPW-00043F8F</t>
  </si>
  <si>
    <t>jbridge@fmi.com</t>
  </si>
  <si>
    <t>Bridge</t>
  </si>
  <si>
    <t>PPW-00043F89</t>
  </si>
  <si>
    <t>gswanson@fmi.com</t>
  </si>
  <si>
    <t>Galene</t>
  </si>
  <si>
    <t>+1 7194270916</t>
  </si>
  <si>
    <t>PPW-00043F69</t>
  </si>
  <si>
    <t>pabila@fmi.com</t>
  </si>
  <si>
    <t>Abila</t>
  </si>
  <si>
    <t>PPW-00043F59</t>
  </si>
  <si>
    <t>davila@fmi.com</t>
  </si>
  <si>
    <t>PPW-00043F55</t>
  </si>
  <si>
    <t>gsewell@fmi.com</t>
  </si>
  <si>
    <t>PPW-00043F52</t>
  </si>
  <si>
    <t>sforest@fmi.com</t>
  </si>
  <si>
    <t>Forest</t>
  </si>
  <si>
    <t>+1 7194270684</t>
  </si>
  <si>
    <t>PO Box 13368</t>
  </si>
  <si>
    <t>PPW-00043DE9</t>
  </si>
  <si>
    <t>nallegre@fmi.com</t>
  </si>
  <si>
    <t>Allegretto</t>
  </si>
  <si>
    <t>Nickolas</t>
  </si>
  <si>
    <t>+1 7192018015</t>
  </si>
  <si>
    <t>PPW-00043DE4</t>
  </si>
  <si>
    <t>sclarno@fmi.com</t>
  </si>
  <si>
    <t>Clarno</t>
  </si>
  <si>
    <t>+1 7194867676</t>
  </si>
  <si>
    <t>PPW-00043F81</t>
  </si>
  <si>
    <t>wtweddel@fmi.com</t>
  </si>
  <si>
    <t>Tweddell</t>
  </si>
  <si>
    <t>wade</t>
  </si>
  <si>
    <t>+1 7196395679</t>
  </si>
  <si>
    <t>PPW-00043F78</t>
  </si>
  <si>
    <t>lhalvers@fmi.com</t>
  </si>
  <si>
    <t>Halverson</t>
  </si>
  <si>
    <t>+1 7194270408</t>
  </si>
  <si>
    <t>PPW-00043F76</t>
  </si>
  <si>
    <t>jjohnson4@fmi.com</t>
  </si>
  <si>
    <t>+1 7194270928</t>
  </si>
  <si>
    <t>PPW-00043F71</t>
  </si>
  <si>
    <t>kgleason307@gmail.com</t>
  </si>
  <si>
    <t>Gleason</t>
  </si>
  <si>
    <t>+1 307-751-6269</t>
  </si>
  <si>
    <t>PPW-00043805</t>
  </si>
  <si>
    <t>klyda@fmi.com</t>
  </si>
  <si>
    <t>Lyda</t>
  </si>
  <si>
    <t>+1 7194270212</t>
  </si>
  <si>
    <t>PPW-00043F6E</t>
  </si>
  <si>
    <t>gestes@fmi.com</t>
  </si>
  <si>
    <t>+1 7194270938</t>
  </si>
  <si>
    <t>PPW-00043F6C</t>
  </si>
  <si>
    <t>marcrinaldi@comcast.net</t>
  </si>
  <si>
    <t>Rinaldi</t>
  </si>
  <si>
    <t>Marc Rinaldi</t>
  </si>
  <si>
    <t>1408 CHADWICK DR</t>
  </si>
  <si>
    <t>PPW-00044082</t>
  </si>
  <si>
    <t>waynesweeney23</t>
  </si>
  <si>
    <t>Sweeney</t>
  </si>
  <si>
    <t>wayne@s-e-d-mobile.com</t>
  </si>
  <si>
    <t>Sweeneys Equipment &amp; Diesel</t>
  </si>
  <si>
    <t>223 2nd Avenue</t>
  </si>
  <si>
    <t>PPW-0004405E</t>
  </si>
  <si>
    <t>brandon.pickett@cat.com</t>
  </si>
  <si>
    <t xml:space="preserve">Pickett </t>
  </si>
  <si>
    <t>CAT Digital</t>
  </si>
  <si>
    <t>PPW-00043F87</t>
  </si>
  <si>
    <t>niwolf9696@gmail.com</t>
  </si>
  <si>
    <t xml:space="preserve">Sherrick </t>
  </si>
  <si>
    <t>Niwolf9696@gmail.com</t>
  </si>
  <si>
    <t xml:space="preserve">Ebele Brothers Trucking </t>
  </si>
  <si>
    <t>PPW-00043EA5</t>
  </si>
  <si>
    <t>cjsplumbingcosprings@gmail.com</t>
  </si>
  <si>
    <t>Carrie</t>
  </si>
  <si>
    <t>+1 719-313-2579</t>
  </si>
  <si>
    <t>CJ's Plumbing Heating &amp; Excavating LLC</t>
  </si>
  <si>
    <t>PPW-8003115A</t>
  </si>
  <si>
    <t>fuentesashang@gmail.com</t>
  </si>
  <si>
    <t>Fuentes</t>
  </si>
  <si>
    <t>+1 575-302-4206</t>
  </si>
  <si>
    <t>PES</t>
  </si>
  <si>
    <t>PPW-00043D9F</t>
  </si>
  <si>
    <t>bryan1879@gmail.com</t>
  </si>
  <si>
    <t>(575)714-1879</t>
  </si>
  <si>
    <t>4 C Construction</t>
  </si>
  <si>
    <t>216 lockwood dr</t>
  </si>
  <si>
    <t>PPW-000429AA</t>
  </si>
  <si>
    <t>fhatathl@fmi.com</t>
  </si>
  <si>
    <t>Hatathlie</t>
  </si>
  <si>
    <t>PPW-00043F80</t>
  </si>
  <si>
    <t>kheinitz@fmi.com</t>
  </si>
  <si>
    <t>Heinitz</t>
  </si>
  <si>
    <t>Kep</t>
  </si>
  <si>
    <t>+1 7194277045</t>
  </si>
  <si>
    <t>PPW-00043F70</t>
  </si>
  <si>
    <t>billyclaymyers@gmail.com</t>
  </si>
  <si>
    <t>PPW-8001E246</t>
  </si>
  <si>
    <t>edyoung</t>
  </si>
  <si>
    <t>+1 6162953735</t>
  </si>
  <si>
    <t>kieth.young@mipmc.com</t>
  </si>
  <si>
    <t>PPW-8004850D</t>
  </si>
  <si>
    <t>kmadrid2@fmi.com</t>
  </si>
  <si>
    <t>Kodiak</t>
  </si>
  <si>
    <t>+1 7194270450</t>
  </si>
  <si>
    <t>PPW-00043DDC</t>
  </si>
  <si>
    <t>e250tth</t>
  </si>
  <si>
    <t>Howlett</t>
  </si>
  <si>
    <t>howlett_trenton@wagnerequipment.com</t>
  </si>
  <si>
    <t>PSP-00029B66</t>
  </si>
  <si>
    <t>eli.embrey@archrock.com</t>
  </si>
  <si>
    <t>Embrey</t>
  </si>
  <si>
    <t>Eli.Embrey@Archrock.com</t>
  </si>
  <si>
    <t>PPW-00044320</t>
  </si>
  <si>
    <t>ryan.boling@imerys.com</t>
  </si>
  <si>
    <t>Boling</t>
  </si>
  <si>
    <t>+1 7193765484</t>
  </si>
  <si>
    <t>IMERYS AMERICA'S</t>
  </si>
  <si>
    <t>4200 US hwy 285 S</t>
  </si>
  <si>
    <t>Antonito</t>
  </si>
  <si>
    <t>15140::IMERYS PERLITE USA INC</t>
  </si>
  <si>
    <t>PPW-00044330</t>
  </si>
  <si>
    <t>skylerzj83</t>
  </si>
  <si>
    <t>+1 5756022973</t>
  </si>
  <si>
    <t>skyler.johnson@halliburton.com</t>
  </si>
  <si>
    <t>6155 W Murphy St</t>
  </si>
  <si>
    <t>PPW-00044348</t>
  </si>
  <si>
    <t>sanmiguelcounty</t>
  </si>
  <si>
    <t>evanr@sanmiguelcountyco.gov</t>
  </si>
  <si>
    <t>San Miguel County Rd &amp; Bridge - CO</t>
  </si>
  <si>
    <t>39595 Hwy 145</t>
  </si>
  <si>
    <t>77779::SAN MIGUEL CNTY RD &amp; BRIDGE</t>
  </si>
  <si>
    <t>PPW-00029BE8</t>
  </si>
  <si>
    <t>georgemaciel</t>
  </si>
  <si>
    <t>Maciel</t>
  </si>
  <si>
    <t>+1 559-871-6210</t>
  </si>
  <si>
    <t>Jorge.wolfcreek@gmail.com</t>
  </si>
  <si>
    <t>Wolf Creek Dairy</t>
  </si>
  <si>
    <t>10268 COUNTY RD. 80</t>
  </si>
  <si>
    <t>EATON</t>
  </si>
  <si>
    <t>93501::WOLF CREEK DAIRY LLC</t>
  </si>
  <si>
    <t>PPW-00044765</t>
  </si>
  <si>
    <t>jbrowndigs@gmail.com</t>
  </si>
  <si>
    <t>Nordic</t>
  </si>
  <si>
    <t>PPW-00044617</t>
  </si>
  <si>
    <t>ashley.kirstatter@unitedco.com</t>
  </si>
  <si>
    <t>Kirstatter</t>
  </si>
  <si>
    <t>Ash</t>
  </si>
  <si>
    <t>+1 9702108131</t>
  </si>
  <si>
    <t>2273 River Road</t>
  </si>
  <si>
    <t>PPW-00044660</t>
  </si>
  <si>
    <t>jsaucedo@compassnrg.com</t>
  </si>
  <si>
    <t>SAUCEDO</t>
  </si>
  <si>
    <t>+1 4694303668</t>
  </si>
  <si>
    <t>Compass Compression Services Ltd</t>
  </si>
  <si>
    <t>300 E. 16TH ST. SUITE #306</t>
  </si>
  <si>
    <t>15325::COMPASS COMPRESSION SOLUTION S INC</t>
  </si>
  <si>
    <t>PPW-0004469A</t>
  </si>
  <si>
    <t>sarahemillard@hotmail.com</t>
  </si>
  <si>
    <t>+1 970-799-3118</t>
  </si>
  <si>
    <t>Raymond Neil</t>
  </si>
  <si>
    <t>72023::RAYMOND NEIL</t>
  </si>
  <si>
    <t>PPW-8003FAC9</t>
  </si>
  <si>
    <t>jake.hinchey@gcinc.com</t>
  </si>
  <si>
    <t>Hinchey</t>
  </si>
  <si>
    <t>+1 209-373-8743</t>
  </si>
  <si>
    <t>PPW-00044374</t>
  </si>
  <si>
    <t>gtaylor1@fmi.com</t>
  </si>
  <si>
    <t>+1 5755374124</t>
  </si>
  <si>
    <t>PPW-00044760</t>
  </si>
  <si>
    <t>PPW-0004475D</t>
  </si>
  <si>
    <t>rjasso@fmi.com</t>
  </si>
  <si>
    <t>Jasso</t>
  </si>
  <si>
    <t>PPW-00044758</t>
  </si>
  <si>
    <t>fhayes@fmi.com</t>
  </si>
  <si>
    <t>+1 5759125674</t>
  </si>
  <si>
    <t>PPW-0004474E</t>
  </si>
  <si>
    <t>rreyes3@fmi.com</t>
  </si>
  <si>
    <t>+1 5759125289</t>
  </si>
  <si>
    <t>PPW-0004474D</t>
  </si>
  <si>
    <t>wblancet@fmi.com</t>
  </si>
  <si>
    <t>Blancett</t>
  </si>
  <si>
    <t>PPW-0004474B</t>
  </si>
  <si>
    <t>jjimenez3@fmi.com</t>
  </si>
  <si>
    <t>Josie</t>
  </si>
  <si>
    <t>PPW-0004474C</t>
  </si>
  <si>
    <t>+1 5759125535</t>
  </si>
  <si>
    <t>PPW-00044749</t>
  </si>
  <si>
    <t>sorranti@fmi.com</t>
  </si>
  <si>
    <t>Orrantia</t>
  </si>
  <si>
    <t>PPW-00044747</t>
  </si>
  <si>
    <t>+1 5759125056</t>
  </si>
  <si>
    <t>PPW-00044746</t>
  </si>
  <si>
    <t>+1 5759125995</t>
  </si>
  <si>
    <t>PPW-00044745</t>
  </si>
  <si>
    <t>sperea@fmi.com</t>
  </si>
  <si>
    <t>Senovio</t>
  </si>
  <si>
    <t>PPW-00044744</t>
  </si>
  <si>
    <t>fdomingu@fmi.com</t>
  </si>
  <si>
    <t>PPW-00044743</t>
  </si>
  <si>
    <t>mmartine1@fmi.com</t>
  </si>
  <si>
    <t>+1 5759125667</t>
  </si>
  <si>
    <t>PPW-00044741</t>
  </si>
  <si>
    <t>PPW-0004473F</t>
  </si>
  <si>
    <t>+1 5759125000</t>
  </si>
  <si>
    <t>HWY 90 South</t>
  </si>
  <si>
    <t>PPW-000446E0</t>
  </si>
  <si>
    <t>rparra1@fmi.com</t>
  </si>
  <si>
    <t>Royce</t>
  </si>
  <si>
    <t>PPW-000446E2</t>
  </si>
  <si>
    <t>cmoon@fmi.com</t>
  </si>
  <si>
    <t>Moon</t>
  </si>
  <si>
    <t>PPW-000446DF</t>
  </si>
  <si>
    <t>Tdobrins@fmi.com</t>
  </si>
  <si>
    <t>PPW-000446DE</t>
  </si>
  <si>
    <t>PPW-000446BF</t>
  </si>
  <si>
    <t>nlemme1@fmi.com</t>
  </si>
  <si>
    <t>Lemme</t>
  </si>
  <si>
    <t>PPW-000446BB</t>
  </si>
  <si>
    <t>jjacquez1@fmi.com</t>
  </si>
  <si>
    <t>Jacquez</t>
  </si>
  <si>
    <t>PPW-000446BA</t>
  </si>
  <si>
    <t>cdressel@fmi.com</t>
  </si>
  <si>
    <t>Dressel</t>
  </si>
  <si>
    <t>PPW-00044627</t>
  </si>
  <si>
    <t>2lowsr@gmail.com</t>
  </si>
  <si>
    <t>Fuentes Jr</t>
  </si>
  <si>
    <t>Jose V</t>
  </si>
  <si>
    <t>+1 575-200-5297</t>
  </si>
  <si>
    <t>PPW-00044603</t>
  </si>
  <si>
    <t>howard.ray@state.co.us</t>
  </si>
  <si>
    <t>+1 303-365-7348</t>
  </si>
  <si>
    <t>18152::COLORADO DEPT OF TRANSPORT</t>
  </si>
  <si>
    <t>PPW-0004461B</t>
  </si>
  <si>
    <t>wcooper@fmi.com</t>
  </si>
  <si>
    <t>PPW-000446D7</t>
  </si>
  <si>
    <t>dmasseng@fmi.com</t>
  </si>
  <si>
    <t>Massengill</t>
  </si>
  <si>
    <t>PPW-000446C0</t>
  </si>
  <si>
    <t>dgrazian@fmi.com</t>
  </si>
  <si>
    <t>Graziano</t>
  </si>
  <si>
    <t>PPW-000446E4</t>
  </si>
  <si>
    <t>stackvlivestock@yahoo.com</t>
  </si>
  <si>
    <t>Gunter</t>
  </si>
  <si>
    <t>1(575)546-5211</t>
  </si>
  <si>
    <t>Gunter cattle co.</t>
  </si>
  <si>
    <t>3280 Quincy Rd.Sw.</t>
  </si>
  <si>
    <t>PPW-8003BFB7</t>
  </si>
  <si>
    <t>ismith@fmi.com</t>
  </si>
  <si>
    <t>PPW-00044759</t>
  </si>
  <si>
    <t>ortizch1</t>
  </si>
  <si>
    <t>ortiz</t>
  </si>
  <si>
    <t>chantale</t>
  </si>
  <si>
    <t>+1 3614893614</t>
  </si>
  <si>
    <t>cortiz@republicservices.com</t>
  </si>
  <si>
    <t>18141 FM 1686</t>
  </si>
  <si>
    <t xml:space="preserve">Victoria </t>
  </si>
  <si>
    <t>PPW-0004285F</t>
  </si>
  <si>
    <t>cmontoya1@fmi.com</t>
  </si>
  <si>
    <t>PPW-00044756</t>
  </si>
  <si>
    <t>bhattisadiq</t>
  </si>
  <si>
    <t>sadiq</t>
  </si>
  <si>
    <t>h</t>
  </si>
  <si>
    <t>+1 2402714888</t>
  </si>
  <si>
    <t>sts.global@yahoo.com</t>
  </si>
  <si>
    <t>STS Global Inc.</t>
  </si>
  <si>
    <t>1201 N. Orange Street, Suite 600</t>
  </si>
  <si>
    <t>Wilmington, DE</t>
  </si>
  <si>
    <t>PPS-00001D85</t>
  </si>
  <si>
    <t>bpickrel</t>
  </si>
  <si>
    <t>Pickrel</t>
  </si>
  <si>
    <t>mountainheartwoodworks@gmail.com</t>
  </si>
  <si>
    <t>Mountain Heart Woodworks</t>
  </si>
  <si>
    <t>PPW-8004909A</t>
  </si>
  <si>
    <t>jorge.wolfcreek@gmail.com</t>
  </si>
  <si>
    <t xml:space="preserve">Maciel </t>
  </si>
  <si>
    <t xml:space="preserve">George </t>
  </si>
  <si>
    <t>WOLF CREEK DAIRY</t>
  </si>
  <si>
    <t>PPW-0004475B</t>
  </si>
  <si>
    <t>CarlosT80</t>
  </si>
  <si>
    <t>Roman</t>
  </si>
  <si>
    <t>+1 5755747028</t>
  </si>
  <si>
    <t>575-574-7028</t>
  </si>
  <si>
    <t>ctorres@fmi.com</t>
  </si>
  <si>
    <t>99 Santa RitavMine RD</t>
  </si>
  <si>
    <t xml:space="preserve">Vanadium </t>
  </si>
  <si>
    <t>16345::FREEPORT-MCMORAN CHINO MINES,17729::FMI CLIMAX MINE,17739::FMI CLIMAX MILL</t>
  </si>
  <si>
    <t>PPW-0004480D</t>
  </si>
  <si>
    <t>minolta201@live.com</t>
  </si>
  <si>
    <t>brawn</t>
  </si>
  <si>
    <t>joseph brawn</t>
  </si>
  <si>
    <t>66 Cactus Dr</t>
  </si>
  <si>
    <t>Medanales</t>
  </si>
  <si>
    <t>PPW-00044B59</t>
  </si>
  <si>
    <t>metalsis</t>
  </si>
  <si>
    <t>+1 540-343-9837</t>
  </si>
  <si>
    <t>PPW-00043D7E</t>
  </si>
  <si>
    <t>mbenavidez</t>
  </si>
  <si>
    <t xml:space="preserve">Benavidez </t>
  </si>
  <si>
    <t xml:space="preserve">Manuel </t>
  </si>
  <si>
    <t>benavidezconstllc@yahoo.com</t>
  </si>
  <si>
    <t>BENAVIDEZ CONSTRUCTION LLC</t>
  </si>
  <si>
    <t>07226::BENAVIDEZ CONSTRUCTION LLC</t>
  </si>
  <si>
    <t>PPW-0002EFCC</t>
  </si>
  <si>
    <t>brothersexcavating2@yahoo.com</t>
  </si>
  <si>
    <t>Ingraham</t>
  </si>
  <si>
    <t>Brothers Excavating</t>
  </si>
  <si>
    <t>12741 E. 105TH AVE.</t>
  </si>
  <si>
    <t>COMMERECE CITY</t>
  </si>
  <si>
    <t>09668::BROTHERS EXCAVATING</t>
  </si>
  <si>
    <t>PPW-00044E2F</t>
  </si>
  <si>
    <t>wileyr@vmcmail.com</t>
  </si>
  <si>
    <t>PPW-000436B7</t>
  </si>
  <si>
    <t>glen.becker@csicompressco.com</t>
  </si>
  <si>
    <t>BECKER</t>
  </si>
  <si>
    <t>GLENN</t>
  </si>
  <si>
    <t>+1 3615709213</t>
  </si>
  <si>
    <t>GLEN.BECKER@CSICOMPRESSCO.COM</t>
  </si>
  <si>
    <t>PPW-00042F88</t>
  </si>
  <si>
    <t>aj44bh</t>
  </si>
  <si>
    <t>+1 800 259 5738</t>
  </si>
  <si>
    <t>hallb@RushEnterprises.Com</t>
  </si>
  <si>
    <t>RUSH ENTERPRISES/LUFKIN PB</t>
  </si>
  <si>
    <t>3901 n medford</t>
  </si>
  <si>
    <t>lufkin</t>
  </si>
  <si>
    <t>PPS-0007884B</t>
  </si>
  <si>
    <t>dchapman@fmi.com</t>
  </si>
  <si>
    <t>PPW-00044EC9</t>
  </si>
  <si>
    <t>sburns@fmi.com</t>
  </si>
  <si>
    <t>Shad</t>
  </si>
  <si>
    <t>+1 5759125214</t>
  </si>
  <si>
    <t>PPW-00044EC6</t>
  </si>
  <si>
    <t>malbidre1@fmi.com</t>
  </si>
  <si>
    <t>Albidrez</t>
  </si>
  <si>
    <t>+1 5759125793</t>
  </si>
  <si>
    <t>PPW-00044EC4</t>
  </si>
  <si>
    <t>tbrusuel@fmi.com</t>
  </si>
  <si>
    <t>Brusuelas</t>
  </si>
  <si>
    <t>+1 5759125271</t>
  </si>
  <si>
    <t>PPW-00044EC3</t>
  </si>
  <si>
    <t>PPW-00044EC1</t>
  </si>
  <si>
    <t>PPW-00044EC2</t>
  </si>
  <si>
    <t>testrada@fmi.com</t>
  </si>
  <si>
    <t>Estrada</t>
  </si>
  <si>
    <t>PPW-00044EC0</t>
  </si>
  <si>
    <t>ddelator1@fmi.com</t>
  </si>
  <si>
    <t>De La Torre</t>
  </si>
  <si>
    <t>PPW-00044EBF</t>
  </si>
  <si>
    <t>jvillesc2@fmi.com</t>
  </si>
  <si>
    <t>Villescas</t>
  </si>
  <si>
    <t>PPW-00044EBB</t>
  </si>
  <si>
    <t>dcarbaja1@fmi.com</t>
  </si>
  <si>
    <t>PPW-00044EBA</t>
  </si>
  <si>
    <t>gnunez@fmi.com</t>
  </si>
  <si>
    <t>gabriel</t>
  </si>
  <si>
    <t>PPW-00044EB8</t>
  </si>
  <si>
    <t>pmolano@fmi.com</t>
  </si>
  <si>
    <t>Molano</t>
  </si>
  <si>
    <t>PPW-00044EAE</t>
  </si>
  <si>
    <t>gmaldona1@fmi.com</t>
  </si>
  <si>
    <t>Maldonado</t>
  </si>
  <si>
    <t>PPW-00044EAD</t>
  </si>
  <si>
    <t>mdewald@fmi.com</t>
  </si>
  <si>
    <t>Dewald</t>
  </si>
  <si>
    <t>PPW-00044EA9</t>
  </si>
  <si>
    <t>rgavaldo@fmi.com</t>
  </si>
  <si>
    <t>Gavaldon</t>
  </si>
  <si>
    <t>PPW-00044EA3</t>
  </si>
  <si>
    <t>dpena1@fmi.com</t>
  </si>
  <si>
    <t>Pena</t>
  </si>
  <si>
    <t>Damacio</t>
  </si>
  <si>
    <t>PPW-00044EA1</t>
  </si>
  <si>
    <t>flemay@fmi.com</t>
  </si>
  <si>
    <t>Lemay</t>
  </si>
  <si>
    <t>Felix</t>
  </si>
  <si>
    <t>PPW-00044EA0</t>
  </si>
  <si>
    <t>jortiz4@fmi.com</t>
  </si>
  <si>
    <t>PPW-00044E9C</t>
  </si>
  <si>
    <t>jbenavid2@fmi.com</t>
  </si>
  <si>
    <t>PPW-00044E96</t>
  </si>
  <si>
    <t>slegarda@fmi.com</t>
  </si>
  <si>
    <t>Legarda</t>
  </si>
  <si>
    <t>Sal</t>
  </si>
  <si>
    <t>PPW-00044E99</t>
  </si>
  <si>
    <t>rcastill1@fmi.com</t>
  </si>
  <si>
    <t>PPW-00044E94</t>
  </si>
  <si>
    <t>daguinag@fmi.com</t>
  </si>
  <si>
    <t>Aguinaga</t>
  </si>
  <si>
    <t>+1 9288656759</t>
  </si>
  <si>
    <t>Hwy 191</t>
  </si>
  <si>
    <t>Morencii</t>
  </si>
  <si>
    <t>PPW-00044E21</t>
  </si>
  <si>
    <t>chris.spiker@carmeuse.com</t>
  </si>
  <si>
    <t>Spiker</t>
  </si>
  <si>
    <t>+1 540 233 7102</t>
  </si>
  <si>
    <t>CARMEUSE NA</t>
  </si>
  <si>
    <t>PPW-80046E43</t>
  </si>
  <si>
    <t>laltamir@fmi.com</t>
  </si>
  <si>
    <t>Altamirano</t>
  </si>
  <si>
    <t>PPW-00044EBD</t>
  </si>
  <si>
    <t>john.boling@archrock.com</t>
  </si>
  <si>
    <t>+1 3373490465</t>
  </si>
  <si>
    <t>3204 East Greene St</t>
  </si>
  <si>
    <t>PPW-00044E0D</t>
  </si>
  <si>
    <t>independentrebuild</t>
  </si>
  <si>
    <t>Independent Rebuild Specialist</t>
  </si>
  <si>
    <t>189 N Kuner Rd</t>
  </si>
  <si>
    <t>PPW-00027E51</t>
  </si>
  <si>
    <t>bryce.mahony@holcim.com</t>
  </si>
  <si>
    <t>Mahony</t>
  </si>
  <si>
    <t>+61 429 791 671</t>
  </si>
  <si>
    <t>PPW-00044F5F</t>
  </si>
  <si>
    <t>sgardner1@fmi.com</t>
  </si>
  <si>
    <t>PPW-00044EEB</t>
  </si>
  <si>
    <t>mmeza@fmi.com</t>
  </si>
  <si>
    <t>Meza</t>
  </si>
  <si>
    <t>PPW-00044EE6</t>
  </si>
  <si>
    <t>jestrada1@fmi.com</t>
  </si>
  <si>
    <t>+1 5759125625</t>
  </si>
  <si>
    <t>PPW-00044EE7</t>
  </si>
  <si>
    <t>wviertha@fmi.com</t>
  </si>
  <si>
    <t>Vierthaler</t>
  </si>
  <si>
    <t>PPW-00044EE2</t>
  </si>
  <si>
    <t>rgonzale9@fmi.com</t>
  </si>
  <si>
    <t>PPW-00044EDE</t>
  </si>
  <si>
    <t>gmarquez3@fmi.com</t>
  </si>
  <si>
    <t>Marquez</t>
  </si>
  <si>
    <t>PPW-00044D56</t>
  </si>
  <si>
    <t>lmillswi@fmi.com</t>
  </si>
  <si>
    <t>MILLS-WILSON</t>
  </si>
  <si>
    <t>LISA J</t>
  </si>
  <si>
    <t>+1 5759125121</t>
  </si>
  <si>
    <t>LMILLSWI@FMI.COM</t>
  </si>
  <si>
    <t>PO BOX 705</t>
  </si>
  <si>
    <t>88065-0705</t>
  </si>
  <si>
    <t>PPW-00044F06</t>
  </si>
  <si>
    <t>mborner@fmi.com</t>
  </si>
  <si>
    <t>Borner</t>
  </si>
  <si>
    <t>PPW-00044F00</t>
  </si>
  <si>
    <t>jparra1@fmi.com</t>
  </si>
  <si>
    <t>PPW-00044EFD</t>
  </si>
  <si>
    <t>lrios@fmi.com</t>
  </si>
  <si>
    <t>PPW-00044EFC</t>
  </si>
  <si>
    <t>avigil@fmi.com</t>
  </si>
  <si>
    <t>Avenildo</t>
  </si>
  <si>
    <t>PPW-00044EFB</t>
  </si>
  <si>
    <t>apadilla@fmi.com</t>
  </si>
  <si>
    <t>Padilla</t>
  </si>
  <si>
    <t>PPW-00044EF6</t>
  </si>
  <si>
    <t>jbarrios@fmi.com</t>
  </si>
  <si>
    <t>PPW-00044EF3</t>
  </si>
  <si>
    <t>dortiz1@fmi.com</t>
  </si>
  <si>
    <t>PPW-00044EF4</t>
  </si>
  <si>
    <t>cambriz@fmi.com</t>
  </si>
  <si>
    <t>Ambriz</t>
  </si>
  <si>
    <t>PPW-00044EEF</t>
  </si>
  <si>
    <t>anolan@fmi.com</t>
  </si>
  <si>
    <t>PPW-00044EF1</t>
  </si>
  <si>
    <t>ealcorta@fmi.com</t>
  </si>
  <si>
    <t>Alcorta</t>
  </si>
  <si>
    <t>PPW-00044EEC</t>
  </si>
  <si>
    <t>sfletche1@fmi.com</t>
  </si>
  <si>
    <t>PPW-00044EEE</t>
  </si>
  <si>
    <t>jandazol2@fmi.com</t>
  </si>
  <si>
    <t>Andazola</t>
  </si>
  <si>
    <t>PPW-00044EE4</t>
  </si>
  <si>
    <t>aporras@fmi.com</t>
  </si>
  <si>
    <t>PPW-00044D5E</t>
  </si>
  <si>
    <t>cgarza1@fmi.com</t>
  </si>
  <si>
    <t>PPW-00044D5F</t>
  </si>
  <si>
    <t>dreyes2@fmi.com</t>
  </si>
  <si>
    <t>PPW-00044D5B</t>
  </si>
  <si>
    <t>jhernand12@fmi.com</t>
  </si>
  <si>
    <t>PPW-00044D55</t>
  </si>
  <si>
    <t>rcamaren@fmi.com</t>
  </si>
  <si>
    <t>Camarena</t>
  </si>
  <si>
    <t>PPW-00044D53</t>
  </si>
  <si>
    <t>jtrujill8@fmi.com</t>
  </si>
  <si>
    <t>PPW-00044D51</t>
  </si>
  <si>
    <t>rmontoya3@fmi.com</t>
  </si>
  <si>
    <t>PPW-00044D50</t>
  </si>
  <si>
    <t>mfarmer@fmi.com</t>
  </si>
  <si>
    <t>Farmer</t>
  </si>
  <si>
    <t>PPW-00044D4D</t>
  </si>
  <si>
    <t>lanaya@fmi.com</t>
  </si>
  <si>
    <t>PPW-00044D4B</t>
  </si>
  <si>
    <t>jcasares@fmi.com</t>
  </si>
  <si>
    <t>Casares</t>
  </si>
  <si>
    <t>PPW-00044D48</t>
  </si>
  <si>
    <t>rabeyta@fmi.com</t>
  </si>
  <si>
    <t>PPW-00044D46</t>
  </si>
  <si>
    <t>dsalas@fmi.com</t>
  </si>
  <si>
    <t>Salas</t>
  </si>
  <si>
    <t>PPW-00044EDD</t>
  </si>
  <si>
    <t>dtrevizo@fmi.com</t>
  </si>
  <si>
    <t>PPW-00044ED9</t>
  </si>
  <si>
    <t>vlopez2@fmi.com</t>
  </si>
  <si>
    <t>PPW-00044ED7</t>
  </si>
  <si>
    <t>lgonzale8@fmi.com</t>
  </si>
  <si>
    <t>PPW-00044ED6</t>
  </si>
  <si>
    <t>rvillanu@fmi.com</t>
  </si>
  <si>
    <t>Villanueva</t>
  </si>
  <si>
    <t>PPW-00044EE9</t>
  </si>
  <si>
    <t>jdomingu8@fmi.com</t>
  </si>
  <si>
    <t>PPW-00044ED5</t>
  </si>
  <si>
    <t>portiz1@fmi.com</t>
  </si>
  <si>
    <t>PPW-00044EF8</t>
  </si>
  <si>
    <t>bstanfor@fmi.com</t>
  </si>
  <si>
    <t>Stanford</t>
  </si>
  <si>
    <t>PPW-00044EAF</t>
  </si>
  <si>
    <t>cdietz@fmi.com</t>
  </si>
  <si>
    <t>Dietz</t>
  </si>
  <si>
    <t>PPW-00044D4F</t>
  </si>
  <si>
    <t>bpolanco@fmi.com</t>
  </si>
  <si>
    <t>Polanco</t>
  </si>
  <si>
    <t>PPW-00044EFF</t>
  </si>
  <si>
    <t>jboling59</t>
  </si>
  <si>
    <t>110 Hanchey St</t>
  </si>
  <si>
    <t>Broussard</t>
  </si>
  <si>
    <t>PPW-80023A2D</t>
  </si>
  <si>
    <t>a1sfzf</t>
  </si>
  <si>
    <t>FLORES</t>
  </si>
  <si>
    <t>ZEKE</t>
  </si>
  <si>
    <t>+1 979 778 3640</t>
  </si>
  <si>
    <t>ZEKE.FLORES@TNTXTRUCK.COM</t>
  </si>
  <si>
    <t>BRYAN FREIGHTLINER</t>
  </si>
  <si>
    <t>PSP-0005B3C6</t>
  </si>
  <si>
    <t>klehman@fmi.com</t>
  </si>
  <si>
    <t>PPW-00044EDA</t>
  </si>
  <si>
    <t>jkelly</t>
  </si>
  <si>
    <t>jkellycontact@gmail.com</t>
  </si>
  <si>
    <t>Tasmania</t>
  </si>
  <si>
    <t>PPW-00044F4F</t>
  </si>
  <si>
    <t>jpalmer2@fmi.com</t>
  </si>
  <si>
    <t>Palmer</t>
  </si>
  <si>
    <t>+1 5755190216</t>
  </si>
  <si>
    <t>Highway 90 South, Tyrone Mine Road</t>
  </si>
  <si>
    <t>16332::FREEPORT-MCMORAN CHINO MINES,16345::FREEPORT-MCMORAN CHINO MINES,16357::FREEPORT MCMORAN MT EMMONS,17729::FMI CLIMAX MINE,17732::FMI HENDERSON MINE,68565::FREEPORT-MCMORAN TYRONE MINI NG LLC</t>
  </si>
  <si>
    <t>PPW-00044DF3</t>
  </si>
  <si>
    <t>jborrego1@fmi.com</t>
  </si>
  <si>
    <t>PPW-00044D44</t>
  </si>
  <si>
    <t>dtech@7am</t>
  </si>
  <si>
    <t>Doolen</t>
  </si>
  <si>
    <t>parts@dieseltechnologyinc.com</t>
  </si>
  <si>
    <t>Diesel Technology Inc.</t>
  </si>
  <si>
    <t>26202 Road L</t>
  </si>
  <si>
    <t>75824::DIESEL TECHNOLOGY</t>
  </si>
  <si>
    <t>PPW-00045110</t>
  </si>
  <si>
    <t>gloryof100</t>
  </si>
  <si>
    <t>Hitchcock</t>
  </si>
  <si>
    <t>gloryof100@yahoo.com</t>
  </si>
  <si>
    <t>BUILDING ON THE CORNERSTONE</t>
  </si>
  <si>
    <t>PPW-00044F08</t>
  </si>
  <si>
    <t>michael.white@robertstruck.com</t>
  </si>
  <si>
    <t>white</t>
  </si>
  <si>
    <t>+1 806-201-5800</t>
  </si>
  <si>
    <t xml:space="preserve">roberts truck center </t>
  </si>
  <si>
    <t>PPW-0004506A</t>
  </si>
  <si>
    <t>cs@txdot</t>
  </si>
  <si>
    <t>Storey</t>
  </si>
  <si>
    <t>curt.storey@txdot.gov</t>
  </si>
  <si>
    <t>PPW-80011AA8</t>
  </si>
  <si>
    <t>arocha2@fmi.com</t>
  </si>
  <si>
    <t>PPW-00045247</t>
  </si>
  <si>
    <t>crminerals</t>
  </si>
  <si>
    <t>Edwards</t>
  </si>
  <si>
    <t>sandra.edwards@chambersinterests.com</t>
  </si>
  <si>
    <t>C R MINERALS COMPANY</t>
  </si>
  <si>
    <t>13291::C R MINERALS COMPANY,u13291::C R MINERALS COMPANY</t>
  </si>
  <si>
    <t>PPW-00044EA4</t>
  </si>
  <si>
    <t>cb4zjn</t>
  </si>
  <si>
    <t>+1 402 926 8036</t>
  </si>
  <si>
    <t>Jeffrey.Nelson@kiewit.com</t>
  </si>
  <si>
    <t>PSP-0003D240</t>
  </si>
  <si>
    <t>a78mtc</t>
  </si>
  <si>
    <t>Craven</t>
  </si>
  <si>
    <t>cravent@rushenterprises.com</t>
  </si>
  <si>
    <t>PSP-0004A9AB</t>
  </si>
  <si>
    <t>miguel.roybal@pnm.com</t>
  </si>
  <si>
    <t>575-571-5147</t>
  </si>
  <si>
    <t>PNM</t>
  </si>
  <si>
    <t>10100 W Afton Rd</t>
  </si>
  <si>
    <t>PPW-000454A7</t>
  </si>
  <si>
    <t>jeremyf@wcnx.org</t>
  </si>
  <si>
    <t>+1 5413141030</t>
  </si>
  <si>
    <t>Jeremyf@wcnx.org</t>
  </si>
  <si>
    <t>73221 Bombing Range Road</t>
  </si>
  <si>
    <t>Boardman</t>
  </si>
  <si>
    <t>PPW-000454C5</t>
  </si>
  <si>
    <t>patty.king@wasteconnections.com</t>
  </si>
  <si>
    <t>king</t>
  </si>
  <si>
    <t>patty</t>
  </si>
  <si>
    <t>+1 6363212129</t>
  </si>
  <si>
    <t>907 N JACKSON STREET</t>
  </si>
  <si>
    <t>Harrisburg</t>
  </si>
  <si>
    <t>PPW-00045226</t>
  </si>
  <si>
    <t>justin.vaughn@iea.net</t>
  </si>
  <si>
    <t>+1 3528042368</t>
  </si>
  <si>
    <t>3900 E white AVE.</t>
  </si>
  <si>
    <t>Clintoninton</t>
  </si>
  <si>
    <t>PPW-0004516A</t>
  </si>
  <si>
    <t>peakauto311@gmail.com</t>
  </si>
  <si>
    <t>Kracl</t>
  </si>
  <si>
    <t>Peak Automotive Services</t>
  </si>
  <si>
    <t>3540 County Road 115</t>
  </si>
  <si>
    <t>PPW-00045552</t>
  </si>
  <si>
    <t>ebaker@fmi.com</t>
  </si>
  <si>
    <t>+1 480-381-1379</t>
  </si>
  <si>
    <t>Ebaker@fmi.com</t>
  </si>
  <si>
    <t>PPW-00043E4E</t>
  </si>
  <si>
    <t>stonekingmasonry@gmail.com</t>
  </si>
  <si>
    <t>Rodrigo</t>
  </si>
  <si>
    <t>+1 970-331-5903</t>
  </si>
  <si>
    <t>Stone King Masonry LLP</t>
  </si>
  <si>
    <t>81997::STONE KING MASONRY LLP</t>
  </si>
  <si>
    <t>PPW-00045674</t>
  </si>
  <si>
    <t>e350ssr</t>
  </si>
  <si>
    <t>Riggs</t>
  </si>
  <si>
    <t>+1 505 343 2767</t>
  </si>
  <si>
    <t>+1 505 2063166</t>
  </si>
  <si>
    <t>Riggs_Scott@Wagnerequipment.com</t>
  </si>
  <si>
    <t>PPS-000B7BAB</t>
  </si>
  <si>
    <t>tmcpher</t>
  </si>
  <si>
    <t>Mcpherson</t>
  </si>
  <si>
    <t>+1 9797020293</t>
  </si>
  <si>
    <t>979-702-0293</t>
  </si>
  <si>
    <t>tmcpher3@wm.com</t>
  </si>
  <si>
    <t>Power Plant Rd</t>
  </si>
  <si>
    <t>La Grange</t>
  </si>
  <si>
    <t>PPW-000453CE</t>
  </si>
  <si>
    <t>albertramireznm@gmail.com</t>
  </si>
  <si>
    <t xml:space="preserve">Ramirez </t>
  </si>
  <si>
    <t xml:space="preserve">Alberto </t>
  </si>
  <si>
    <t xml:space="preserve">Santa Fe Rockers </t>
  </si>
  <si>
    <t>PPW-00045625</t>
  </si>
  <si>
    <t>jkimball</t>
  </si>
  <si>
    <t>Kimball</t>
  </si>
  <si>
    <t>jamison.kimball@fourcornersmaterials.com</t>
  </si>
  <si>
    <t>9755 County Road 213</t>
  </si>
  <si>
    <t>PPW-0004557F</t>
  </si>
  <si>
    <t>glhshop2</t>
  </si>
  <si>
    <t>Alder</t>
  </si>
  <si>
    <t>+1 4026176738</t>
  </si>
  <si>
    <t>bobbie@glhconstruction.com</t>
  </si>
  <si>
    <t>G L H Construction Co Inc</t>
  </si>
  <si>
    <t>780 E Garden Dr</t>
  </si>
  <si>
    <t>37279::GLH CONSTRUCTION LLC</t>
  </si>
  <si>
    <t>PPW-000455F4</t>
  </si>
  <si>
    <t>jeffrey.nelson@kiewit.com</t>
  </si>
  <si>
    <t>PPW-0004577B</t>
  </si>
  <si>
    <t>a2wqjfc</t>
  </si>
  <si>
    <t>Cecil</t>
  </si>
  <si>
    <t>+1 303 684 3444</t>
  </si>
  <si>
    <t>jonathan.cecil@transwest.com</t>
  </si>
  <si>
    <t>PIP-10586209</t>
  </si>
  <si>
    <t>dillon.clark@carmeuse.com</t>
  </si>
  <si>
    <t>+1 540-247-3436</t>
  </si>
  <si>
    <t>PPW-00044E2D</t>
  </si>
  <si>
    <t>austin.jensen@kiewit.com</t>
  </si>
  <si>
    <t>+1 303 501 0445</t>
  </si>
  <si>
    <t>PPW-00045828</t>
  </si>
  <si>
    <t>skrakr</t>
  </si>
  <si>
    <t>Skrak</t>
  </si>
  <si>
    <t>skrakr@yahoo.com</t>
  </si>
  <si>
    <t>Mega Structure NM LLC</t>
  </si>
  <si>
    <t>PPW-00045943</t>
  </si>
  <si>
    <t>mickrich@mickrichcontractors.com</t>
  </si>
  <si>
    <t>505 823-9782</t>
  </si>
  <si>
    <t>MickRich@MickRichContractors.com</t>
  </si>
  <si>
    <t>Mick Rich Contractors</t>
  </si>
  <si>
    <t>8401 Firestone Lane NE</t>
  </si>
  <si>
    <t>PPW-00045950</t>
  </si>
  <si>
    <t>a2j2ds</t>
  </si>
  <si>
    <t>dschmidt@jgpete.com</t>
  </si>
  <si>
    <t>PSP-00048C8D</t>
  </si>
  <si>
    <t>e480-cat-support</t>
  </si>
  <si>
    <t>Support testing</t>
  </si>
  <si>
    <t>E480 CAT NEW</t>
  </si>
  <si>
    <t>+91 9848034578</t>
  </si>
  <si>
    <t>WAREHOUSE A123</t>
  </si>
  <si>
    <t>PPW-0003DD35</t>
  </si>
  <si>
    <t>glhshop21</t>
  </si>
  <si>
    <t>+1 9703244350</t>
  </si>
  <si>
    <t>cody@glhconstruction.com</t>
  </si>
  <si>
    <t>PPW-00045754</t>
  </si>
  <si>
    <t>glhshop22</t>
  </si>
  <si>
    <t>Frihauf</t>
  </si>
  <si>
    <t>+1 9703719751</t>
  </si>
  <si>
    <t>PPW-00045790</t>
  </si>
  <si>
    <t>lhan@ucc.edu</t>
  </si>
  <si>
    <t>Han</t>
  </si>
  <si>
    <t>Lili</t>
  </si>
  <si>
    <t>Anna Snow Llc</t>
  </si>
  <si>
    <t>PPW-00045A5C</t>
  </si>
  <si>
    <t>jduran88</t>
  </si>
  <si>
    <t>j.duran.c14@gmail.com</t>
  </si>
  <si>
    <t xml:space="preserve">Julio Duran </t>
  </si>
  <si>
    <t>9522 N Loop Dr Apt A302</t>
  </si>
  <si>
    <t>PPW-000457FF</t>
  </si>
  <si>
    <t>chorcasitas</t>
  </si>
  <si>
    <t>Horcasitas</t>
  </si>
  <si>
    <t>carloshorcasitas455@gmail.com</t>
  </si>
  <si>
    <t>Heavy Tech/ Heavy Contaractors Equipment LLC</t>
  </si>
  <si>
    <t>5890 Bandolero Dr.1112</t>
  </si>
  <si>
    <t>PPW-00045A00</t>
  </si>
  <si>
    <t>VarnerLLC</t>
  </si>
  <si>
    <t>Bradeymv19@gmail.com</t>
  </si>
  <si>
    <t>Varner Mobile Solutions LLC.</t>
  </si>
  <si>
    <t>512 12th St</t>
  </si>
  <si>
    <t xml:space="preserve"> Apt 3</t>
  </si>
  <si>
    <t>81101-3409</t>
  </si>
  <si>
    <t>PPW-000459E3</t>
  </si>
  <si>
    <t>deadman</t>
  </si>
  <si>
    <t>Pandey</t>
  </si>
  <si>
    <t xml:space="preserve">Piyush </t>
  </si>
  <si>
    <t>+91 9819982012</t>
  </si>
  <si>
    <t>aapivasa@gmail.com</t>
  </si>
  <si>
    <t>PPW-00045A85</t>
  </si>
  <si>
    <t>raykassem</t>
  </si>
  <si>
    <t>Kassem</t>
  </si>
  <si>
    <t>ray.kassem@kiewit.com</t>
  </si>
  <si>
    <t>BOX 452500</t>
  </si>
  <si>
    <t>NEbraska</t>
  </si>
  <si>
    <t>PPW-000403B0</t>
  </si>
  <si>
    <t>dylanaguayo69@gmail.com</t>
  </si>
  <si>
    <t>Aguayo</t>
  </si>
  <si>
    <t>+1 619-484-4814</t>
  </si>
  <si>
    <t>PPW-00045DDF</t>
  </si>
  <si>
    <t>dbcinc11</t>
  </si>
  <si>
    <t>PPW-800030B8</t>
  </si>
  <si>
    <t>cement13</t>
  </si>
  <si>
    <t>randall</t>
  </si>
  <si>
    <t>r.</t>
  </si>
  <si>
    <t>+1 6182982408</t>
  </si>
  <si>
    <t>randall.price@lafargeholcim.com</t>
  </si>
  <si>
    <t>LAFARGE NORTH AMERICA</t>
  </si>
  <si>
    <t>RR1  Box 267</t>
  </si>
  <si>
    <t>Cave In Rock</t>
  </si>
  <si>
    <t>PPT-40008392</t>
  </si>
  <si>
    <t>medicineman0230@yahoo.com</t>
  </si>
  <si>
    <t>Meditz</t>
  </si>
  <si>
    <t>Fox Cave</t>
  </si>
  <si>
    <t>26897 US-70</t>
  </si>
  <si>
    <t>PPW-00045CCF</t>
  </si>
  <si>
    <t>e83acb</t>
  </si>
  <si>
    <t>Barry</t>
  </si>
  <si>
    <t>+1 800 345 8889</t>
  </si>
  <si>
    <t>cbarry@megacorpinc.com</t>
  </si>
  <si>
    <t>MEGA CORPORATION</t>
  </si>
  <si>
    <t>PPS-00085353</t>
  </si>
  <si>
    <t>hclandscapesco@gmail.com</t>
  </si>
  <si>
    <t>Botkin</t>
  </si>
  <si>
    <t>HCLANDSCAPESCO@GMAIL.COM</t>
  </si>
  <si>
    <t>High Country Landscapes, LLC</t>
  </si>
  <si>
    <t>125 HWY 220</t>
  </si>
  <si>
    <t>PPW-00045D5C</t>
  </si>
  <si>
    <t>shortymtz225@gmail.com</t>
  </si>
  <si>
    <t>Short Dawg Trucking</t>
  </si>
  <si>
    <t>21 camino Martinez</t>
  </si>
  <si>
    <t>Questa</t>
  </si>
  <si>
    <t>PPW-00045D09</t>
  </si>
  <si>
    <t>danricker</t>
  </si>
  <si>
    <t>RICKER</t>
  </si>
  <si>
    <t>DAN</t>
  </si>
  <si>
    <t>+1 5085825700</t>
  </si>
  <si>
    <t>dricker@pikeindustries.com</t>
  </si>
  <si>
    <t>3 Eastgate Park Rd</t>
  </si>
  <si>
    <t>PO Box 2000</t>
  </si>
  <si>
    <t>BELMONT</t>
  </si>
  <si>
    <t>NH</t>
  </si>
  <si>
    <t>03220</t>
  </si>
  <si>
    <t>PPW-80047EAE</t>
  </si>
  <si>
    <t>elpasohotshotservices@gmail.com</t>
  </si>
  <si>
    <t>Medrano</t>
  </si>
  <si>
    <t>El Paso Hotshot Services Inc</t>
  </si>
  <si>
    <t>270 Romeria Dr.</t>
  </si>
  <si>
    <t>PPW-00045ED6</t>
  </si>
  <si>
    <t>dylan.sporcich@lonetreeservicesllc.com</t>
  </si>
  <si>
    <t>Sporcich</t>
  </si>
  <si>
    <t>+1 719-989-8844</t>
  </si>
  <si>
    <t>LONE TREE SERVICES, L.L.C.</t>
  </si>
  <si>
    <t>PPW-00046350</t>
  </si>
  <si>
    <t>daniel.jeoffroy@krollc.com</t>
  </si>
  <si>
    <t>Jeoffroy</t>
  </si>
  <si>
    <t>+1 3375199147</t>
  </si>
  <si>
    <t>109 Harold Gauthe Rd</t>
  </si>
  <si>
    <t>PPW-00046110</t>
  </si>
  <si>
    <t>bowman105</t>
  </si>
  <si>
    <t>Roehrich SR</t>
  </si>
  <si>
    <t>303 289 6045</t>
  </si>
  <si>
    <t>bisoncountrypartsinc@qwestoffice.net</t>
  </si>
  <si>
    <t>Bison Country Parts Inc</t>
  </si>
  <si>
    <t>1015 E 70th Ave</t>
  </si>
  <si>
    <t>80229-6803</t>
  </si>
  <si>
    <t>07742::BISON COUNTRY PARTS INC</t>
  </si>
  <si>
    <t>PPI-00085FA8</t>
  </si>
  <si>
    <t>technical.training@archrock.com</t>
  </si>
  <si>
    <t>PPW-00046324</t>
  </si>
  <si>
    <t>jcorr@builtwrightteam.com</t>
  </si>
  <si>
    <t>Corr</t>
  </si>
  <si>
    <t xml:space="preserve">Built wright Construction </t>
  </si>
  <si>
    <t>PPW-000463C4</t>
  </si>
  <si>
    <t>karen@southernexposurelandscape.com</t>
  </si>
  <si>
    <t>Kile</t>
  </si>
  <si>
    <t>Southern Exposure Landscape</t>
  </si>
  <si>
    <t>80779::SOUTHERN EXPOSURE LANDSCAPE</t>
  </si>
  <si>
    <t>PPW-0001336A</t>
  </si>
  <si>
    <t>anthonyrowe@bresnan.net</t>
  </si>
  <si>
    <t>Rowe</t>
  </si>
  <si>
    <t>AGR Construction</t>
  </si>
  <si>
    <t>3628 G 7/10 ROAD</t>
  </si>
  <si>
    <t>PPW-00046371</t>
  </si>
  <si>
    <t>lcastil2@wm.com</t>
  </si>
  <si>
    <t>Liz</t>
  </si>
  <si>
    <t>PPW-000462BA</t>
  </si>
  <si>
    <t>bschwarz@kraemerna.com</t>
  </si>
  <si>
    <t>+1 608 844 3392</t>
  </si>
  <si>
    <t>KRAEMER NORTH AMERICA</t>
  </si>
  <si>
    <t>630 Bridge rd</t>
  </si>
  <si>
    <t>Plain</t>
  </si>
  <si>
    <t>PPW-00032C12</t>
  </si>
  <si>
    <t>nleeuwen</t>
  </si>
  <si>
    <t>Van Leeuwen</t>
  </si>
  <si>
    <t>Noelle</t>
  </si>
  <si>
    <t>+1 9199882358</t>
  </si>
  <si>
    <t>nleeuwen@wm.com</t>
  </si>
  <si>
    <t>4020 Knights Trail Road</t>
  </si>
  <si>
    <t>Nokomis</t>
  </si>
  <si>
    <t>PPW-0004613A</t>
  </si>
  <si>
    <t>sbrown@wagnerequipment.com</t>
  </si>
  <si>
    <t xml:space="preserve">Shawn </t>
  </si>
  <si>
    <t>+1 303-739-3325</t>
  </si>
  <si>
    <t>Sbrown@wagnerequipment.com</t>
  </si>
  <si>
    <t>PPW-0004637D</t>
  </si>
  <si>
    <t>dinomark66@protonmail.com</t>
  </si>
  <si>
    <t>+1 281-725-7024</t>
  </si>
  <si>
    <t>DM MARTINEZ ENTERPRISES INC</t>
  </si>
  <si>
    <t>PPW-0004673F</t>
  </si>
  <si>
    <t>willjacksonw</t>
  </si>
  <si>
    <t>willjacksonw@gmail.com</t>
  </si>
  <si>
    <t>Will Jacksons Grading</t>
  </si>
  <si>
    <t>47294::WILL JACKSONS GRADING</t>
  </si>
  <si>
    <t>PPW-00001489</t>
  </si>
  <si>
    <t>charles.coffey@ngsgi.com</t>
  </si>
  <si>
    <t>coffey</t>
  </si>
  <si>
    <t>+1 9564147219</t>
  </si>
  <si>
    <t>910 W Pierce St</t>
  </si>
  <si>
    <t>PPW-000468F4</t>
  </si>
  <si>
    <t>jreed14</t>
  </si>
  <si>
    <t>+1 3035036447</t>
  </si>
  <si>
    <t>jreed14@wm.com</t>
  </si>
  <si>
    <t>40000 Weld County RD 25</t>
  </si>
  <si>
    <t>PPW-0004688C</t>
  </si>
  <si>
    <t>+1 970-347-7373</t>
  </si>
  <si>
    <t>PPW-000467EE</t>
  </si>
  <si>
    <t>esulliva1@fmi.com</t>
  </si>
  <si>
    <t>Eileen</t>
  </si>
  <si>
    <t>1746 County Road 202</t>
  </si>
  <si>
    <t>PPW-000468D4</t>
  </si>
  <si>
    <t>brandon.spikes@exxonmobil.com</t>
  </si>
  <si>
    <t>Spikes</t>
  </si>
  <si>
    <t>+1 5758877329</t>
  </si>
  <si>
    <t>522 W Mermod #704</t>
  </si>
  <si>
    <t>PPW-00046D0B</t>
  </si>
  <si>
    <t>mdevine100</t>
  </si>
  <si>
    <t xml:space="preserve">DeVine </t>
  </si>
  <si>
    <t xml:space="preserve">Michelle </t>
  </si>
  <si>
    <t>PPW-8002E5C9</t>
  </si>
  <si>
    <t>michael.erwin@exxonmobil.com</t>
  </si>
  <si>
    <t>PPW-00046D05</t>
  </si>
  <si>
    <t>ronny.spiller@exxonmobil.com</t>
  </si>
  <si>
    <t>Spiller</t>
  </si>
  <si>
    <t>Ronny</t>
  </si>
  <si>
    <t>PPW-00046D01</t>
  </si>
  <si>
    <t>thornton.farrar@exxonmobil.com</t>
  </si>
  <si>
    <t>Farrar</t>
  </si>
  <si>
    <t>PPW-00046CFE</t>
  </si>
  <si>
    <t>john.m.lamberson@exxonmobil.com</t>
  </si>
  <si>
    <t>Lamberson</t>
  </si>
  <si>
    <t>John M.</t>
  </si>
  <si>
    <t>PPW-00046CFD</t>
  </si>
  <si>
    <t>jose.adame@exxonmobil.com</t>
  </si>
  <si>
    <t>Adame</t>
  </si>
  <si>
    <t>522 W. Mermod #704</t>
  </si>
  <si>
    <t>PPW-00046CFA</t>
  </si>
  <si>
    <t>erik.vandevalde@exxonmobil.com</t>
  </si>
  <si>
    <t>Vandevalde</t>
  </si>
  <si>
    <t>522  W Mermod  #704</t>
  </si>
  <si>
    <t>PPW-00046CF8</t>
  </si>
  <si>
    <t>michael.gean@exxonmobil.com</t>
  </si>
  <si>
    <t>Gean</t>
  </si>
  <si>
    <t>PPW-00046CF4</t>
  </si>
  <si>
    <t>aaron.mascarenas@exxonmobil.com</t>
  </si>
  <si>
    <t>PPW-00046CF2</t>
  </si>
  <si>
    <t>elario.salazar@exxonmobil.com</t>
  </si>
  <si>
    <t>Elario</t>
  </si>
  <si>
    <t>522 W. Mermod$704</t>
  </si>
  <si>
    <t>PPW-00046CEE</t>
  </si>
  <si>
    <t>karl_snow@kindermorgan.com</t>
  </si>
  <si>
    <t>karlsnow4037@gmail.com</t>
  </si>
  <si>
    <t>12402 Hwy 491</t>
  </si>
  <si>
    <t>PPW-00046BF7</t>
  </si>
  <si>
    <t>justin.shifflett@whiteconstruction.com</t>
  </si>
  <si>
    <t>Shifflett</t>
  </si>
  <si>
    <t>PPW-0004682D</t>
  </si>
  <si>
    <t>gsherwood@rsi-ks.com</t>
  </si>
  <si>
    <t>REMEDIATION SERVICES INC</t>
  </si>
  <si>
    <t>PPW-00046CF5</t>
  </si>
  <si>
    <t>alma@whitestarteam.com</t>
  </si>
  <si>
    <t xml:space="preserve">Cox </t>
  </si>
  <si>
    <t>+1 7022359292</t>
  </si>
  <si>
    <t>PPW-00046BDB</t>
  </si>
  <si>
    <t>jchurch13</t>
  </si>
  <si>
    <t>Church</t>
  </si>
  <si>
    <t>Jeff.church@phoenix-services.com</t>
  </si>
  <si>
    <t>PPW-00046BEA</t>
  </si>
  <si>
    <t>jdquintero1985@gmail.com</t>
  </si>
  <si>
    <t>Quintero</t>
  </si>
  <si>
    <t>+1 3032101229</t>
  </si>
  <si>
    <t>PPW-00046CAE</t>
  </si>
  <si>
    <t>johnhdanford@yahoo.com</t>
  </si>
  <si>
    <t>Danford</t>
  </si>
  <si>
    <t>512-431-5965</t>
  </si>
  <si>
    <t>John Danford</t>
  </si>
  <si>
    <t>PO Box 534</t>
  </si>
  <si>
    <t>425 Weed Rd</t>
  </si>
  <si>
    <t>Weed</t>
  </si>
  <si>
    <t>PPW-00046BB3</t>
  </si>
  <si>
    <t>e350bwh</t>
  </si>
  <si>
    <t>Bhunter@wagnerequipment.com</t>
  </si>
  <si>
    <t>PPS-0005E2C0</t>
  </si>
  <si>
    <t>a1rmjm</t>
  </si>
  <si>
    <t>john.madrid@tntxtruck.com</t>
  </si>
  <si>
    <t>PSP-0005CEC8</t>
  </si>
  <si>
    <t>stuart.secatero@exxonmobil.com</t>
  </si>
  <si>
    <t>Secatero</t>
  </si>
  <si>
    <t>Stuart</t>
  </si>
  <si>
    <t>575-887-7329</t>
  </si>
  <si>
    <t>PPW-00046D0A</t>
  </si>
  <si>
    <t>javier.x.jimenez@exxonmobil.com</t>
  </si>
  <si>
    <t>PPW-00046CFF</t>
  </si>
  <si>
    <t>brandy@geindustrialsupplies.com</t>
  </si>
  <si>
    <t>G &amp; E Industrial Supplies</t>
  </si>
  <si>
    <t>857 PENDALE RD</t>
  </si>
  <si>
    <t>79907-2719</t>
  </si>
  <si>
    <t>37120::G &amp; E INDUSTRIAL SUPPLIES IN C</t>
  </si>
  <si>
    <t>PPW-00046C73</t>
  </si>
  <si>
    <t>brandon.ciechanowski@exxonmobil.com</t>
  </si>
  <si>
    <t>Ciechanowski</t>
  </si>
  <si>
    <t>21603 STATE HWY. 12, BLDG. B</t>
  </si>
  <si>
    <t>PPW-00046D07</t>
  </si>
  <si>
    <t>e250jra</t>
  </si>
  <si>
    <t>Alvarez_Jose2@wagnerequipment.com</t>
  </si>
  <si>
    <t>PSP-0005A7F1</t>
  </si>
  <si>
    <t>kylealexander2008@gmail.com</t>
  </si>
  <si>
    <t xml:space="preserve">Alexander </t>
  </si>
  <si>
    <t>+1 9707398445</t>
  </si>
  <si>
    <t>Alexander Excavation LLC</t>
  </si>
  <si>
    <t>04327::ALEXANDER EXCAVATION LLC</t>
  </si>
  <si>
    <t>PPW-0CA13486</t>
  </si>
  <si>
    <t>bmekelburg@altitudeenergy.com</t>
  </si>
  <si>
    <t>Mekelburg</t>
  </si>
  <si>
    <t>+1 970-630-6322</t>
  </si>
  <si>
    <t>Altitude Energy LLC</t>
  </si>
  <si>
    <t>2822::ALTITUDE ENERGY LLC</t>
  </si>
  <si>
    <t>PPW-331CF511</t>
  </si>
  <si>
    <t>richard.a.little@exxonmobil.com</t>
  </si>
  <si>
    <t>PPW-B551E384</t>
  </si>
  <si>
    <t>Beebe</t>
  </si>
  <si>
    <t>4289 County Rd 215</t>
  </si>
  <si>
    <t>PPW-D65D756A</t>
  </si>
  <si>
    <t>bdurnall</t>
  </si>
  <si>
    <t>Durnall</t>
  </si>
  <si>
    <t>+1 610-314-5490</t>
  </si>
  <si>
    <t>BDurnall@republicservices.com</t>
  </si>
  <si>
    <t>420 Quarry Rd</t>
  </si>
  <si>
    <t>Morgantown</t>
  </si>
  <si>
    <t>PPW-EF6C8ABD</t>
  </si>
  <si>
    <t>a2wqzm</t>
  </si>
  <si>
    <t>Moritz</t>
  </si>
  <si>
    <t>zach.moritz@transwest.com</t>
  </si>
  <si>
    <t>PSP-0005D0A5</t>
  </si>
  <si>
    <t>tmoore8</t>
  </si>
  <si>
    <t>+1 3176943319</t>
  </si>
  <si>
    <t>tmoore8@wm.com</t>
  </si>
  <si>
    <t xml:space="preserve">2920 e us 52 </t>
  </si>
  <si>
    <t>morristown</t>
  </si>
  <si>
    <t>in</t>
  </si>
  <si>
    <t>PPW-00043A0C</t>
  </si>
  <si>
    <t>offthemark</t>
  </si>
  <si>
    <t>DARIN</t>
  </si>
  <si>
    <t>1888xy@gmail.com</t>
  </si>
  <si>
    <t>Smith Properties LTD</t>
  </si>
  <si>
    <t>4434 County Road 43</t>
  </si>
  <si>
    <t>80090::SMITH PROPERTIES LTD</t>
  </si>
  <si>
    <t>PPW-FE792223</t>
  </si>
  <si>
    <t>bweise</t>
  </si>
  <si>
    <t>Weise</t>
  </si>
  <si>
    <t>brandon.weise@archrock.com</t>
  </si>
  <si>
    <t>PPI-00001395</t>
  </si>
  <si>
    <t>rsalas4@wm.com</t>
  </si>
  <si>
    <t>+1 719-491-3406</t>
  </si>
  <si>
    <t>PPW-2073F241</t>
  </si>
  <si>
    <t>eche@aim-recyclage.com</t>
  </si>
  <si>
    <t>Che</t>
  </si>
  <si>
    <t>+1 5142079864</t>
  </si>
  <si>
    <t>9100 Boul Henri-Bourassa E, Montréal-Es</t>
  </si>
  <si>
    <t>Montréal-Est</t>
  </si>
  <si>
    <t>PPW-000441FF</t>
  </si>
  <si>
    <t>eric.conrad@iea.net</t>
  </si>
  <si>
    <t>Conrad</t>
  </si>
  <si>
    <t>Eric.Conrad@iea.net</t>
  </si>
  <si>
    <t>PPW-6A7A3B5D</t>
  </si>
  <si>
    <t>a3mhmt</t>
  </si>
  <si>
    <t>trujillo</t>
  </si>
  <si>
    <t>trujillom3@rushenterprises.com</t>
  </si>
  <si>
    <t>PSP-0005BA7A</t>
  </si>
  <si>
    <t>usembassyhav</t>
  </si>
  <si>
    <t>Lazaro</t>
  </si>
  <si>
    <t>+1 7868615732</t>
  </si>
  <si>
    <t>RodriguezLX2@state.gov</t>
  </si>
  <si>
    <t>US Embassy Havana</t>
  </si>
  <si>
    <t>Havana, Cuba</t>
  </si>
  <si>
    <t>Havana</t>
  </si>
  <si>
    <t>PPT-10756B84</t>
  </si>
  <si>
    <t>PPW-80042893</t>
  </si>
  <si>
    <t>wsecoadmin</t>
  </si>
  <si>
    <t>+1 2089474524</t>
  </si>
  <si>
    <t>Equipment.updates@wseco.com</t>
  </si>
  <si>
    <t>2365 E Columbia Rd</t>
  </si>
  <si>
    <t>83642-7211</t>
  </si>
  <si>
    <t>PPW-0001FE90</t>
  </si>
  <si>
    <t>cody.wright@voltagrid.com</t>
  </si>
  <si>
    <t>VOLTAGRID</t>
  </si>
  <si>
    <t>917 MULBERRY LN</t>
  </si>
  <si>
    <t>BELLAIRE</t>
  </si>
  <si>
    <t>77401-3211</t>
  </si>
  <si>
    <t>92623::VOLTAGRID LLC</t>
  </si>
  <si>
    <t>PPW-85377DFE</t>
  </si>
  <si>
    <t>coy.schier@voltagrid.com</t>
  </si>
  <si>
    <t>Schier</t>
  </si>
  <si>
    <t>+1 2542424932</t>
  </si>
  <si>
    <t>917 Mulberry Ln</t>
  </si>
  <si>
    <t>Bellaire</t>
  </si>
  <si>
    <t>PPW-3334B4E9</t>
  </si>
  <si>
    <t>carl.martin@voltagrid.com</t>
  </si>
  <si>
    <t>+1 9404525338</t>
  </si>
  <si>
    <t>PPW-7CAD688C</t>
  </si>
  <si>
    <t>thomas.frerich@voltagrid.com</t>
  </si>
  <si>
    <t>Frerich</t>
  </si>
  <si>
    <t>+1 2547499864</t>
  </si>
  <si>
    <t>PPW-4A4B4D66</t>
  </si>
  <si>
    <t>donovan.riddle@voltagrid.com</t>
  </si>
  <si>
    <t>Riddie</t>
  </si>
  <si>
    <t>Donovan</t>
  </si>
  <si>
    <t>+1 8175654205</t>
  </si>
  <si>
    <t>PPW-1D9F5DDC</t>
  </si>
  <si>
    <t>qfeather</t>
  </si>
  <si>
    <t>Featherstone</t>
  </si>
  <si>
    <t>+1 8125996928</t>
  </si>
  <si>
    <t>quinton.featherstone@phoenix-services.com</t>
  </si>
  <si>
    <t>6870 US Highway 42 E</t>
  </si>
  <si>
    <t>Ghent</t>
  </si>
  <si>
    <t>PPW-18D7D28F</t>
  </si>
  <si>
    <t>gaxel1464@gmail.com</t>
  </si>
  <si>
    <t>axel</t>
  </si>
  <si>
    <t>heyl con</t>
  </si>
  <si>
    <t>PPW-7DA4E1D8</t>
  </si>
  <si>
    <t>jason.ramsey@voltagrid.com</t>
  </si>
  <si>
    <t>+1 9365249975</t>
  </si>
  <si>
    <t>PPW-9892D83A</t>
  </si>
  <si>
    <t>tmiorelli@clcet.org</t>
  </si>
  <si>
    <t>Miorelli</t>
  </si>
  <si>
    <t>Colorado Laborers Training</t>
  </si>
  <si>
    <t>10505 Havana St</t>
  </si>
  <si>
    <t>PPW-BA0985D4</t>
  </si>
  <si>
    <t>arhoads@wwmach.com</t>
  </si>
  <si>
    <t>Rhoads</t>
  </si>
  <si>
    <t>+1 5753187198</t>
  </si>
  <si>
    <t>PPW-D1489593</t>
  </si>
  <si>
    <t>andrew.collins@state.nm.us</t>
  </si>
  <si>
    <t>COLLINS</t>
  </si>
  <si>
    <t>+1 5754200058</t>
  </si>
  <si>
    <t>Andrew.Collins@state.nm.us</t>
  </si>
  <si>
    <t>New Mexico Department of Transportation</t>
  </si>
  <si>
    <t>4505 W 2nd St</t>
  </si>
  <si>
    <t>88201-8872</t>
  </si>
  <si>
    <t>64579::NMDOT DIST 2</t>
  </si>
  <si>
    <t>PPW-F436E20C</t>
  </si>
  <si>
    <t>a0bastn</t>
  </si>
  <si>
    <t>NELSON</t>
  </si>
  <si>
    <t>SHANE</t>
  </si>
  <si>
    <t>NELSONS1@RUSHENTERPRISES.COM</t>
  </si>
  <si>
    <t>PIP-10916869</t>
  </si>
  <si>
    <t>freeinwy@gmail.com</t>
  </si>
  <si>
    <t>Jmj truck repair</t>
  </si>
  <si>
    <t>6470 Good Fortune Rd.</t>
  </si>
  <si>
    <t>PPW-7C7D45B3</t>
  </si>
  <si>
    <t>vkaime</t>
  </si>
  <si>
    <t>Kaime</t>
  </si>
  <si>
    <t>+1 5057161144</t>
  </si>
  <si>
    <t>vkaime@estiscompression.com</t>
  </si>
  <si>
    <t>522A North Kirby St</t>
  </si>
  <si>
    <t>PPW-24528833</t>
  </si>
  <si>
    <t>ljrjohn</t>
  </si>
  <si>
    <t>REEVES</t>
  </si>
  <si>
    <t>+1 3036193634</t>
  </si>
  <si>
    <t>ljrcontracting@comcast.net</t>
  </si>
  <si>
    <t>LJR Contracting Inc</t>
  </si>
  <si>
    <t>16842 W 94th PL</t>
  </si>
  <si>
    <t>53544::L J R CONTRACTING INC</t>
  </si>
  <si>
    <t>PPW-DB636C4F</t>
  </si>
  <si>
    <t>CAT®  Inspect,My.Cat.com,MyWagnerCat.com,Parts.Cat.com + Includes SIS Parts Books,SOS Services Web</t>
  </si>
  <si>
    <t>saul@mtireadymix.com</t>
  </si>
  <si>
    <t>12290 ROJAS</t>
  </si>
  <si>
    <t>44665::HUECO QUARRY INC</t>
  </si>
  <si>
    <t>PPW-D81032A6</t>
  </si>
  <si>
    <t>jeffva@acordasphalt.com</t>
  </si>
  <si>
    <t>Vague</t>
  </si>
  <si>
    <t>Acord Asphalt</t>
  </si>
  <si>
    <t>03225::ACORD ASPHALT</t>
  </si>
  <si>
    <t>PPW-800447F4</t>
  </si>
  <si>
    <t>a23qur</t>
  </si>
  <si>
    <t>Uriel</t>
  </si>
  <si>
    <t>uriel.ramirez@transwest.com</t>
  </si>
  <si>
    <t>PSP-0005B837</t>
  </si>
  <si>
    <t>john.chavner@voltagrid.com</t>
  </si>
  <si>
    <t>Chavner</t>
  </si>
  <si>
    <t>+1 7138545491</t>
  </si>
  <si>
    <t>John.Chavner@voltagrid.com</t>
  </si>
  <si>
    <t>PPW-BC9EF87B</t>
  </si>
  <si>
    <t>brettbelford990@gmail.com</t>
  </si>
  <si>
    <t>Belford</t>
  </si>
  <si>
    <t>627 Peyton Dr</t>
  </si>
  <si>
    <t>PPW-ED0913CD</t>
  </si>
  <si>
    <t>jeff@elkmountaintech.com</t>
  </si>
  <si>
    <t>Edelson</t>
  </si>
  <si>
    <t>Elk Mountain Tech</t>
  </si>
  <si>
    <t>722 Upper Ranch Road</t>
  </si>
  <si>
    <t>29632::ELK MOUNTAIN TECH</t>
  </si>
  <si>
    <t>PPW-7427631D</t>
  </si>
  <si>
    <t>david.payne@wasteconnections.com</t>
  </si>
  <si>
    <t>Payne</t>
  </si>
  <si>
    <t>PPW-0A71B630</t>
  </si>
  <si>
    <t>brad@feedcattle.com</t>
  </si>
  <si>
    <t>Foote</t>
  </si>
  <si>
    <t>+1 308 882 1689</t>
  </si>
  <si>
    <t>FOOTE CATTLE CO.</t>
  </si>
  <si>
    <t>PPW-722839A5</t>
  </si>
  <si>
    <t>logan.crouse@martinmarietta.com</t>
  </si>
  <si>
    <t>Crouse</t>
  </si>
  <si>
    <t>58361::MARTIN MARIETTA MATERIALS,58361a::MARTIN MARIETTA MATERIALS,58361a1::MARTIN MARIETTA MATERIALS,58361a2::MARTIN MARIETTA MATERIALS,58361p::MARTIN MARIETTA MATERIALS,58361r::MARTIN MARIETTA MATERIALS,58362::MARTIN MARIETTA MATERIALS,58362a::MARTIN MARIETTA MATERIALS,58362p::MARTIN MARIETTA MATERIALS,58362r::MARTIN MARIETTA MATERIALS,58363::MARTIN MARIETTA MATERIALS,58363a::MARTIN MARIETTA MATERIALS,58363p::MARTIN MARIETTA MATERIALS,58363r::MARTIN MARIETTA MATERIALS,58364::MARTIN MARIETTA MATERIALS,58368::MARTIN MARIETTA MATERIALS</t>
  </si>
  <si>
    <t>PPW-06C53A35</t>
  </si>
  <si>
    <t>flinchbaugh</t>
  </si>
  <si>
    <t>Flinchbaugh</t>
  </si>
  <si>
    <t>+1 4695156756</t>
  </si>
  <si>
    <t>Troy.Flinchbaugh@martinmarietta.com</t>
  </si>
  <si>
    <t>927 CR1536</t>
  </si>
  <si>
    <t>PPW-D5DB3C2B</t>
  </si>
  <si>
    <t>cbritt927</t>
  </si>
  <si>
    <t>Britt</t>
  </si>
  <si>
    <t>clint@thebrittcompany.com</t>
  </si>
  <si>
    <t>TBC Septic</t>
  </si>
  <si>
    <t>7435 White Ash Pl</t>
  </si>
  <si>
    <t>85224::TBC SEPTIC</t>
  </si>
  <si>
    <t>PPW-58A2A830</t>
  </si>
  <si>
    <t>irontree4723</t>
  </si>
  <si>
    <t>+1 6027631343</t>
  </si>
  <si>
    <t>602-763-1343</t>
  </si>
  <si>
    <t>ryan@irontreeaz.com</t>
  </si>
  <si>
    <t>IRONTREE CONSTRUCTION</t>
  </si>
  <si>
    <t>4723 E Ingram Street #101</t>
  </si>
  <si>
    <t>PPT-1073AE28</t>
  </si>
  <si>
    <t>elmerlong</t>
  </si>
  <si>
    <t>long</t>
  </si>
  <si>
    <t>elmer</t>
  </si>
  <si>
    <t>+1 8063734386</t>
  </si>
  <si>
    <t>elmer@jlminc.net</t>
  </si>
  <si>
    <t>J Lee Milligan</t>
  </si>
  <si>
    <t>9200 TRIANGLE DR.</t>
  </si>
  <si>
    <t>Amarillo</t>
  </si>
  <si>
    <t>PPI-0007C11F</t>
  </si>
  <si>
    <t>kennethdti</t>
  </si>
  <si>
    <t>DTI Equipment LLC</t>
  </si>
  <si>
    <t>8955 W 44TH AVE</t>
  </si>
  <si>
    <t>WHEAT RIDGE</t>
  </si>
  <si>
    <t>25442::DTI EQUIPMENT LLC</t>
  </si>
  <si>
    <t>PPW-110C788C</t>
  </si>
  <si>
    <t>LaMay</t>
  </si>
  <si>
    <t>+1 5759374744</t>
  </si>
  <si>
    <t>jlamay@villageofcapitan.org</t>
  </si>
  <si>
    <t>Capitan Village</t>
  </si>
  <si>
    <t>114 Lincoln Ave.</t>
  </si>
  <si>
    <t>P.O. Box 1380</t>
  </si>
  <si>
    <t>13972::CAPITAN VILLAGE</t>
  </si>
  <si>
    <t>PPW-280E68A3</t>
  </si>
  <si>
    <t>roymeisinger@aol.com</t>
  </si>
  <si>
    <t>Meisinger</t>
  </si>
  <si>
    <t>+1 9038262578</t>
  </si>
  <si>
    <t>PPW-38B84A6D</t>
  </si>
  <si>
    <t>billing@solidrockexcavation.com</t>
  </si>
  <si>
    <t>Chupp</t>
  </si>
  <si>
    <t xml:space="preserve">Joe </t>
  </si>
  <si>
    <t>PPW-8003169C</t>
  </si>
  <si>
    <t>wick_trenton@wagnerequipment.com</t>
  </si>
  <si>
    <t>Wick</t>
  </si>
  <si>
    <t>+1 970-222-9787</t>
  </si>
  <si>
    <t xml:space="preserve">Wagner Equipment </t>
  </si>
  <si>
    <t>PPW-D6646E0F</t>
  </si>
  <si>
    <t>rflemin01</t>
  </si>
  <si>
    <t>FLEMING</t>
  </si>
  <si>
    <t>robert.fleming@archrock.com</t>
  </si>
  <si>
    <t>PPW-75ABC10F</t>
  </si>
  <si>
    <t>mmeyers@entact.com</t>
  </si>
  <si>
    <t>Matt Meyers</t>
  </si>
  <si>
    <t>+1 800-936-8228</t>
  </si>
  <si>
    <t>PPW-A7632127</t>
  </si>
  <si>
    <t>cbrewer34</t>
  </si>
  <si>
    <t>Cbrewer34@outlook.com</t>
  </si>
  <si>
    <t>1569 CR 67</t>
  </si>
  <si>
    <t xml:space="preserve">Cripple Creek </t>
  </si>
  <si>
    <t>PPW-A543C14A</t>
  </si>
  <si>
    <t>skullz99</t>
  </si>
  <si>
    <t>+1 5203354611</t>
  </si>
  <si>
    <t>4115 e Illinois st</t>
  </si>
  <si>
    <t>PPW-0003F2B2</t>
  </si>
  <si>
    <t>douglas.wilger@kiewit.com</t>
  </si>
  <si>
    <t>Wilger</t>
  </si>
  <si>
    <t>Douglas.wilger@kiewit.com</t>
  </si>
  <si>
    <t>PPW-70326A40</t>
  </si>
  <si>
    <t>jeremy.james1513@gmail.com</t>
  </si>
  <si>
    <t xml:space="preserve">DJD Rentals </t>
  </si>
  <si>
    <t>PPW-A35A2A31</t>
  </si>
  <si>
    <t>frankharder83@gmail.com</t>
  </si>
  <si>
    <t>Harder</t>
  </si>
  <si>
    <t>Frankharder</t>
  </si>
  <si>
    <t>903 W. O’Riley‘s Street</t>
  </si>
  <si>
    <t>Presidio</t>
  </si>
  <si>
    <t>PPW-0003416A</t>
  </si>
  <si>
    <t>hootjconstruction@gmail.com</t>
  </si>
  <si>
    <t>Immicke</t>
  </si>
  <si>
    <t>+1 2545827473</t>
  </si>
  <si>
    <t>Hoot Johnson Contruction</t>
  </si>
  <si>
    <t xml:space="preserve">12255 US 67 S </t>
  </si>
  <si>
    <t>PPW-0000620A</t>
  </si>
  <si>
    <t>rsishop</t>
  </si>
  <si>
    <t>mcdaniel</t>
  </si>
  <si>
    <t>+1 620-331-9282</t>
  </si>
  <si>
    <t>rmc@rsi-ks.com</t>
  </si>
  <si>
    <t>rsi</t>
  </si>
  <si>
    <t>PPW-4B03B6C0</t>
  </si>
  <si>
    <t>daniel.starke@kiewit.com</t>
  </si>
  <si>
    <t>Starke</t>
  </si>
  <si>
    <t>PPW-80046996</t>
  </si>
  <si>
    <t>borgun</t>
  </si>
  <si>
    <t>Borgun</t>
  </si>
  <si>
    <t>Kathleen</t>
  </si>
  <si>
    <t>kborgun@wm.com</t>
  </si>
  <si>
    <t>18494::WASTE MGMT - COLO SPGS LNDFL,19586::WASTE MANAGEMENT,25407::WASTE MGMT -DADS,25407a::WASTE MGMT - BUFFALO RDG LND,25407c::WASTE MANAGEMENT-DADS,25407d::WASTE MANAGEMENT-DADS,54531::WASTE MANAGEMENT,73758::WASTE MANAGEMENT/RECYCLE AME RICA OF COLO SPGS,88995::WASTE MANAGEMENT,91791::WASTE MANAGEMENT,91792::WASTE MANAGEMENT,91793::WASTE MANAGEMENT,93532::WASTE MGMT COMMERCE CITY DIS POSAL,94057::WASTE MANAGEMENT LANDFILL,94059::WASTE MANAGEMENT HAULING,94061::WASTE MANAGEMENT,94062::WASTE MANAGEMENT,94066::WASTE MANAGEMENT OF NM,94073::WASTE MGMT - SALIDA/BUENA VS,94180::WASTE MGMT OF COLORADO,94181::WASTE MGMT OF COLORADO SPRGS,94182::WASTE MGMT OF COLO SPRINGS,94183::WASTE MANAGEMENT,94185::WASTE MANAGEMENT,94189::WASTE MGMT - CARBONDALE,94190::WASTE MGMT - DENVER NORTH,94191::WASTE MGMT - DENVER SOUTH,94192::WASTE MGMT OF ESTES PARK,94193::WASTE MGMT INC-DIVIDE CO,94222::WASTE MGMT - MIDWAY LANDFILL,94244::WASTE MGMT OF PUEBLO,94250::WASTE MANAGEMENT OF THE ROCK,94263::WASTE MGMT RECYCLE AMERICA,94280::WASTE MGMT-NORTH WELD LANDFI LL,94282::WASTE MANAGEMENT ENERGY SVC,95770::WASTE MANAGEMENT HOT SULPHUR SPRINGS</t>
  </si>
  <si>
    <t>PPW-BB81BB46</t>
  </si>
  <si>
    <t>plloginc25@gmail.com</t>
  </si>
  <si>
    <t>Sharav</t>
  </si>
  <si>
    <t>Ulambayar</t>
  </si>
  <si>
    <t>Gerege inc</t>
  </si>
  <si>
    <t>960 Sivert Dr Ste A</t>
  </si>
  <si>
    <t>Wood Dale</t>
  </si>
  <si>
    <t>60191-2602</t>
  </si>
  <si>
    <t>PPW-8ACA9E18</t>
  </si>
  <si>
    <t>debbie.jensen@ngsgi.com</t>
  </si>
  <si>
    <t xml:space="preserve">Jensen </t>
  </si>
  <si>
    <t xml:space="preserve">Debbie </t>
  </si>
  <si>
    <t>+1 505-307-3591</t>
  </si>
  <si>
    <t>64193a::NATURAL GAS SERVICE GROUP IN C</t>
  </si>
  <si>
    <t>PPW-BDBE23C9</t>
  </si>
  <si>
    <t>brooke.trammelle@kiewit.com</t>
  </si>
  <si>
    <t>Trammelle</t>
  </si>
  <si>
    <t>+1 563 529 9667</t>
  </si>
  <si>
    <t>51515::KIEWIT INFR,51515b::KIEWIT INFR,51515bj::KIEWIT WESTERN #7285,51515c::KIEWIT TIC #103893,51515cr::KIEWIT WESTERN #12900</t>
  </si>
  <si>
    <t>PPW-50D6E4F7</t>
  </si>
  <si>
    <t>tdesmond</t>
  </si>
  <si>
    <t>Desmond</t>
  </si>
  <si>
    <t>+1 8014971983</t>
  </si>
  <si>
    <t>tyler.desmond@stakerparson.com</t>
  </si>
  <si>
    <t>6955 W 5400 S</t>
  </si>
  <si>
    <t>West Valley</t>
  </si>
  <si>
    <t>PPW-000453E6</t>
  </si>
  <si>
    <t>ryan.p@pateconcreteinc.com</t>
  </si>
  <si>
    <t>+1 720-539-1967</t>
  </si>
  <si>
    <t>PPW-1EB6C9BB</t>
  </si>
  <si>
    <t>awinter@nbmcinc.net</t>
  </si>
  <si>
    <t>Winter</t>
  </si>
  <si>
    <t>Arlen</t>
  </si>
  <si>
    <t>+1 5018898037</t>
  </si>
  <si>
    <t>610 hwy 65 N, PO Box 300</t>
  </si>
  <si>
    <t>Greenbrier</t>
  </si>
  <si>
    <t>PPW-8003EF3C</t>
  </si>
  <si>
    <t>tim.estes@gmail.com</t>
  </si>
  <si>
    <t>+1 832-656-7333</t>
  </si>
  <si>
    <t>Teritech</t>
  </si>
  <si>
    <t>PPW-3C1E60DE</t>
  </si>
  <si>
    <t>arshkang236@gmail.com</t>
  </si>
  <si>
    <t>Singh</t>
  </si>
  <si>
    <t xml:space="preserve">Arshdeep </t>
  </si>
  <si>
    <t>Caramex Logistics Inc</t>
  </si>
  <si>
    <t>PPW-853B3530</t>
  </si>
  <si>
    <t>arhoads2</t>
  </si>
  <si>
    <t>+1 7652372709</t>
  </si>
  <si>
    <t>arhoads2@wm.com</t>
  </si>
  <si>
    <t xml:space="preserve">2920 e us hwy 52 </t>
  </si>
  <si>
    <t>Morristown</t>
  </si>
  <si>
    <t>18494::WASTE MGMT - COLO SPGS LNDFL,19586::WASTE MANAGEMENT,25407::WASTE MGMT -DADS,25407a::WASTE MGMT - BUFFALO RDG LND,25407c::WASTE MANAGEMENT-DADS,25407d::WASTE MANAGEMENT-DADS,54531::WASTE MANAGEMENT,88995::WASTE MANAGEMENT,91791::WASTE MANAGEMENT,91792::WASTE MANAGEMENT</t>
  </si>
  <si>
    <t>PPW-0004278E</t>
  </si>
  <si>
    <t>alex.mns.const@gmail.com</t>
  </si>
  <si>
    <t>+1 505-907-0184</t>
  </si>
  <si>
    <t>M&amp;S Construction, Inc.</t>
  </si>
  <si>
    <t>PPW-8001D1F0</t>
  </si>
  <si>
    <t>lvandever@swcp.us</t>
  </si>
  <si>
    <t>Vandever</t>
  </si>
  <si>
    <t>+1 602-803-6301</t>
  </si>
  <si>
    <t>34005::FISHER SAND &amp; GRAVEL CO,51567::FISHER SAND &amp; GRAVEL CO,80711::FISHER SAND &amp; GRAVEL</t>
  </si>
  <si>
    <t>PPW-6E1D869F</t>
  </si>
  <si>
    <t>zapalmquist@gmail.com</t>
  </si>
  <si>
    <t>Palmquist</t>
  </si>
  <si>
    <t>No Company</t>
  </si>
  <si>
    <t>27867 E Costilla Drive</t>
  </si>
  <si>
    <t>PPW-ADB44852</t>
  </si>
  <si>
    <t>cdyyaccountspayable</t>
  </si>
  <si>
    <t>Payable</t>
  </si>
  <si>
    <t>Accounts</t>
  </si>
  <si>
    <t>+1 608-754-2291</t>
  </si>
  <si>
    <t>accounts.payable@ryancentral.com</t>
  </si>
  <si>
    <t>PPW-800244B2</t>
  </si>
  <si>
    <t>cbrannon@jlminc.net</t>
  </si>
  <si>
    <t>Chrs</t>
  </si>
  <si>
    <t>+1 8066768614</t>
  </si>
  <si>
    <t>9200 Triangle Dr</t>
  </si>
  <si>
    <t>PPW-0003854C</t>
  </si>
  <si>
    <t>wndparts</t>
  </si>
  <si>
    <t>Hathaway</t>
  </si>
  <si>
    <t>+1 7013397561</t>
  </si>
  <si>
    <t>wndparts@slb.com</t>
  </si>
  <si>
    <t>Dowell Schlumberger Inc.</t>
  </si>
  <si>
    <t>13959 hwy 2 W</t>
  </si>
  <si>
    <t>PPT-0008E2EB</t>
  </si>
  <si>
    <t>hex_nut@yahoo.com</t>
  </si>
  <si>
    <t>Private Individual</t>
  </si>
  <si>
    <t>1326 N Atlanta Ave</t>
  </si>
  <si>
    <t>PPW-C72BF64D</t>
  </si>
  <si>
    <t>sparecyber@gmail.com</t>
  </si>
  <si>
    <t>Indika</t>
  </si>
  <si>
    <t>samith</t>
  </si>
  <si>
    <t>Sparecyber</t>
  </si>
  <si>
    <t>45/31 Kudaedanda</t>
  </si>
  <si>
    <t>Wattala</t>
  </si>
  <si>
    <t>Gampaha</t>
  </si>
  <si>
    <t>LK</t>
  </si>
  <si>
    <t>PPW-9591514A</t>
  </si>
  <si>
    <t>e250jmr1</t>
  </si>
  <si>
    <t>Jenna</t>
  </si>
  <si>
    <t>+1 303 365 6144</t>
  </si>
  <si>
    <t>McStotts_Jenna@wagnerequipment.com</t>
  </si>
  <si>
    <t>PIP-10749443</t>
  </si>
  <si>
    <t>jamesw524</t>
  </si>
  <si>
    <t>Willingham</t>
  </si>
  <si>
    <t>jwillingham@gc-texas.com</t>
  </si>
  <si>
    <t>900 ASHWOOD PARKWAY</t>
  </si>
  <si>
    <t>SUITE 600</t>
  </si>
  <si>
    <t>PPW-6BD97D4F</t>
  </si>
  <si>
    <t>ntequip</t>
  </si>
  <si>
    <t>+1 8179194004</t>
  </si>
  <si>
    <t>817-919-4004</t>
  </si>
  <si>
    <t>wade65.750@gmail.com</t>
  </si>
  <si>
    <t>Wade Thornton</t>
  </si>
  <si>
    <t xml:space="preserve">5555 Mesa Loop </t>
  </si>
  <si>
    <t>Grandbury</t>
  </si>
  <si>
    <t>PPI-00057208</t>
  </si>
  <si>
    <t>misty421</t>
  </si>
  <si>
    <t>corbon</t>
  </si>
  <si>
    <t>misty</t>
  </si>
  <si>
    <t>misty421@gmail.com</t>
  </si>
  <si>
    <t xml:space="preserve">rocky mountain </t>
  </si>
  <si>
    <t>PPW-3E1D766E</t>
  </si>
  <si>
    <t>spam@groot.com</t>
  </si>
  <si>
    <t>SPam@Groot.com</t>
  </si>
  <si>
    <t>06037::WASTE CONNECTIONS-FOUNTAIN,06039::WASTE CONNECTIONS-STHSIDE LF,19348::CONTROLLED RECOVERY-R360 ENV IRO,53945::DENVER REGIONAL LANDFILL,74166::WASTE CONNECTIONS,94091::WASTE CONNECTIONS INC/SEDALI,94101::WASTE CONNECTIONS OF COLO IN,94110::WASTE CONNECTIONS - EUNICE</t>
  </si>
  <si>
    <t>PPW-00042ED3</t>
  </si>
  <si>
    <t>kennedytransportservices@gmail.com</t>
  </si>
  <si>
    <t>Kennedy Transport Services Inc</t>
  </si>
  <si>
    <t>PO Box 465</t>
  </si>
  <si>
    <t>PPW-A30D875E</t>
  </si>
  <si>
    <t>fnpkaufman@frontier.com</t>
  </si>
  <si>
    <t>Kaufman</t>
  </si>
  <si>
    <t>Patricia</t>
  </si>
  <si>
    <t>900 CR 146</t>
  </si>
  <si>
    <t>PPW-19B72A07</t>
  </si>
  <si>
    <t>jeremystaires01</t>
  </si>
  <si>
    <t>Staires</t>
  </si>
  <si>
    <t>+1 4322216907</t>
  </si>
  <si>
    <t>Jeremy.Staires@Archrock.com</t>
  </si>
  <si>
    <t>PPW-0003994B</t>
  </si>
  <si>
    <t>malegnani</t>
  </si>
  <si>
    <t>Alegnani</t>
  </si>
  <si>
    <t>michael.alegnani@lafargeholcim.com</t>
  </si>
  <si>
    <t>PPW-A9538E9B</t>
  </si>
  <si>
    <t>a5690y0jl1</t>
  </si>
  <si>
    <t>Libustes</t>
  </si>
  <si>
    <t>Judie Ann</t>
  </si>
  <si>
    <t>JudieAnn.Libustes@cat.com</t>
  </si>
  <si>
    <t>PSP-00038ABE</t>
  </si>
  <si>
    <t>leonard</t>
  </si>
  <si>
    <t>909-983-9800</t>
  </si>
  <si>
    <t>LEONARD@WESTCOASTDIESEL.COM</t>
  </si>
  <si>
    <t>WEST COAST DIESEL</t>
  </si>
  <si>
    <t>1515 WEST HOLT BLVD</t>
  </si>
  <si>
    <t>ONTARIO</t>
  </si>
  <si>
    <t>PPW-FD7F5499</t>
  </si>
  <si>
    <t>grosej@vmcmail.com</t>
  </si>
  <si>
    <t>Grose</t>
  </si>
  <si>
    <t>+1 804-396-0764</t>
  </si>
  <si>
    <t>47171::VULCAN MATERIALS CO,47171a::VULCAN MATERIALS CO,47208::VULCAN MATERIALS-SANTO DOMIN</t>
  </si>
  <si>
    <t>PPW-85F1A3FD</t>
  </si>
  <si>
    <t>a13rejf</t>
  </si>
  <si>
    <t>Franklin</t>
  </si>
  <si>
    <t>eric.franklin@mhc.com</t>
  </si>
  <si>
    <t>PSP-0005EFB0</t>
  </si>
  <si>
    <t>japplevalice@gmail.com</t>
  </si>
  <si>
    <t>+1 870-706-0439</t>
  </si>
  <si>
    <t>Double D OIlfield</t>
  </si>
  <si>
    <t>PPW-8003DA0A</t>
  </si>
  <si>
    <t>troymorris@gflenv.com</t>
  </si>
  <si>
    <t>GFL ENVIRONMENTAL INC</t>
  </si>
  <si>
    <t>100 NEW PARK PLACE</t>
  </si>
  <si>
    <t>SUITE 500</t>
  </si>
  <si>
    <t>VAUGHAN</t>
  </si>
  <si>
    <t>L4K 0H9</t>
  </si>
  <si>
    <t>06033::REPUBLIC SERVICES INC</t>
  </si>
  <si>
    <t>PPW-F3DF0D14</t>
  </si>
  <si>
    <t>juanrangel_27@yahoo.con</t>
  </si>
  <si>
    <t>+1 505-980-4652</t>
  </si>
  <si>
    <t>juanrangel_27@yahoo.com</t>
  </si>
  <si>
    <t>kJ transportation</t>
  </si>
  <si>
    <t>PPW-1B1CD3AB</t>
  </si>
  <si>
    <t>colten.tucker@lafargeholcim.com</t>
  </si>
  <si>
    <t>Colten</t>
  </si>
  <si>
    <t>07730::AGGREGATE INDUSTRIES WCR INC,19885::HOLCIM WCR INC,19885q::HOLCIM MORRISON QUARRY,43849::HOLCIM INC,43851::HOLCIM (US) INC,53883::LAFARGE NEW MEXICO,60940::LAFARGE-PCARD/CREDIT CARD,62184::LAFARGE WEST INC-MTN DIV,88436::TRANSIT MIX CONCRETE CO,95545::LAFARGE WEST INC AGGREGATE</t>
  </si>
  <si>
    <t>PPW-3B089FD2</t>
  </si>
  <si>
    <t>jay.darby@kodiakgas.com</t>
  </si>
  <si>
    <t>Darby</t>
  </si>
  <si>
    <t>+1 3035183743</t>
  </si>
  <si>
    <t>15320 HWY 105 W</t>
  </si>
  <si>
    <t>PPW-80026A33</t>
  </si>
  <si>
    <t>gurulegr@co.laplata.co.us</t>
  </si>
  <si>
    <t>Gerard</t>
  </si>
  <si>
    <t>+1 9707595364</t>
  </si>
  <si>
    <t>LAPLATA COUNTY</t>
  </si>
  <si>
    <t>PPW-87E2CC96</t>
  </si>
  <si>
    <t>damengineer_25@hotmail.com</t>
  </si>
  <si>
    <t>Moores</t>
  </si>
  <si>
    <t>307 673-0637</t>
  </si>
  <si>
    <t>Moores Mining</t>
  </si>
  <si>
    <t>31800 HIGHWAY 141</t>
  </si>
  <si>
    <t>PPW-B46AC2D6</t>
  </si>
  <si>
    <t>test_bcp_prod1</t>
  </si>
  <si>
    <t>tewary_chandan@cat.com</t>
  </si>
  <si>
    <t>NagpurPeoria</t>
  </si>
  <si>
    <t>UG</t>
  </si>
  <si>
    <t>PPW-6CC9EA19</t>
  </si>
  <si>
    <t>test_prod_wagner2</t>
  </si>
  <si>
    <t>Prod</t>
  </si>
  <si>
    <t>Test Wagner</t>
  </si>
  <si>
    <t>wagner@gmail.com</t>
  </si>
  <si>
    <t>Buckley Air Force Base</t>
  </si>
  <si>
    <t>PPW-6C9B7E36</t>
  </si>
  <si>
    <t>dornelas1@fmi.com</t>
  </si>
  <si>
    <t>Ornelas</t>
  </si>
  <si>
    <t>Dominick</t>
  </si>
  <si>
    <t>+1 928-651-8123</t>
  </si>
  <si>
    <t>16332::FREEPORT-MCMORAN CHINO MINES,16345::FREEPORT-MCMORAN CHINO MINES,16345a::FREEPORT-MCMORAN CHINO MINES,16346::FREEPORT-MCMORAN CHINO MINES,16357::FREEPORT MCMORAN MT EMMONS,16396::FREEPORT MCMORAN,17729::FMI CLIMAX MINE,17729b::FMI CLIMAX MINE,17732::FMI HENDERSON MINE,17732b::FMI HENDERSON MINE,17738::FREEPORT MCMORAN,17739::FMI CLIMAX MILL,17818::FREEPORT-MCMORAN,17849::FREEPORT-MCMORAN,17855::FREEPORT-MCMORAN INC,22193::FMI HENDERSON MILL,22193b::FMI HENDERSON MILL,68553::FREEPORT-MCMORAN TYRONE,68555::FREEPORT-MCMORAN INC,68556::FREEPORT MCMORAN,68557::FREEPORT-MCMORAN EL PASO,68565::FREEPORT-MCMORAN TYRONE MINI NG LLC,68565a::FREEPORT-MCMORAN,68568::FREEPORT-MCMORAN RECLAMATION</t>
  </si>
  <si>
    <t>PPW-0004445B</t>
  </si>
  <si>
    <t>THINKPAD</t>
  </si>
  <si>
    <t>kl6461</t>
  </si>
  <si>
    <t>ad</t>
  </si>
  <si>
    <t>min</t>
  </si>
  <si>
    <t>07737266140</t>
  </si>
  <si>
    <t>cck0387@gmail.com</t>
  </si>
  <si>
    <t>trakindo</t>
  </si>
  <si>
    <t>jkrta</t>
  </si>
  <si>
    <t>jkt</t>
  </si>
  <si>
    <t>jakarta</t>
  </si>
  <si>
    <t>BENGKULU PROPINSI</t>
  </si>
  <si>
    <t>PPW-F9E96CC0</t>
  </si>
  <si>
    <t>gordoncon1</t>
  </si>
  <si>
    <t>Fehringer</t>
  </si>
  <si>
    <t xml:space="preserve">Chad </t>
  </si>
  <si>
    <t>cfehringer@gordoncon.com</t>
  </si>
  <si>
    <t>Gordon Construction Co Inc</t>
  </si>
  <si>
    <t>135 WINTERS DR.</t>
  </si>
  <si>
    <t>37637::GORDON CONSTRUCTION CO INC</t>
  </si>
  <si>
    <t>PPW-FE8083F7</t>
  </si>
  <si>
    <t>CUTTING EDGE EXCAVATING (CO)</t>
  </si>
  <si>
    <t>197 SKYLINE DR</t>
  </si>
  <si>
    <t>SHAWNEE</t>
  </si>
  <si>
    <t>14518::CUTTING EDGE EXCAVATING</t>
  </si>
  <si>
    <t>PPW-8003F05D</t>
  </si>
  <si>
    <t>sdenis</t>
  </si>
  <si>
    <t>stephane</t>
  </si>
  <si>
    <t>0631793070</t>
  </si>
  <si>
    <t>sdenis@harsco.com</t>
  </si>
  <si>
    <t>PPW-8000384C</t>
  </si>
  <si>
    <t>eaw2mt</t>
  </si>
  <si>
    <t>+1 719 429 5566</t>
  </si>
  <si>
    <t>mike.toelle@lafargeholcim.com</t>
  </si>
  <si>
    <t>LAFARGEHOLCIM DEVIL'S SLIDE</t>
  </si>
  <si>
    <t>PSP-00055FAB</t>
  </si>
  <si>
    <t>theboss1</t>
  </si>
  <si>
    <t>odonnell</t>
  </si>
  <si>
    <t>+1 307 670 5002</t>
  </si>
  <si>
    <t>chris.odonnell@kiewit.com</t>
  </si>
  <si>
    <t>PPT-1075A7CF</t>
  </si>
  <si>
    <t>bnels817</t>
  </si>
  <si>
    <t>Brian.Nelson.contractor@usap.gov</t>
  </si>
  <si>
    <t>PPW-B1AF11D9</t>
  </si>
  <si>
    <t>w9fvw@protonmail.com</t>
  </si>
  <si>
    <t xml:space="preserve">Edgren </t>
  </si>
  <si>
    <t>+1 719-298-0273</t>
  </si>
  <si>
    <t>W9FVW@protonmail.com</t>
  </si>
  <si>
    <t>R &amp; B SAN LUIS</t>
  </si>
  <si>
    <t>PPW-B9C0E17A</t>
  </si>
  <si>
    <t>wmgouga</t>
  </si>
  <si>
    <t>Gough</t>
  </si>
  <si>
    <t xml:space="preserve">Douglas </t>
  </si>
  <si>
    <t>+1 3524571435</t>
  </si>
  <si>
    <t>352-457-1435</t>
  </si>
  <si>
    <t>dgough3@wm.com</t>
  </si>
  <si>
    <t>242 West Keene Road</t>
  </si>
  <si>
    <t>Apopka</t>
  </si>
  <si>
    <t>18494::WASTE MGMT - COLO SPGS LNDFL,19586::WASTE MANAGEMENT,25407::WASTE MGMT -DADS,25407a::WASTE MGMT - BUFFALO RDG LND,25407c::WASTE MANAGEMENT-DADS,25407d::WASTE MANAGEMENT-DADS,54531::WASTE MANAGEMENT,73758::WASTE MANAGEMENT/RECYCLE AME RICA OF COLO SPGS,88995::WASTE MANAGEMENT,91791::WASTE MANAGEMENT,91792::WASTE MANAGEMENT,91793::WASTE MANAGEMENT,93532::WASTE MGMT COMMERCE CITY DIS POSAL,94057::WASTE MANAGEMENT LANDFILL,94059::WASTE MANAGEMENT HAULING,94061::WASTE MANAGEMENT,94062::WASTE MANAGEMENT,94066::WASTE MANAGEMENT OF NM,94073::WASTE MGMT - SALIDA/BUENA VS,94180::WASTE MGMT OF COLORADO,94181::WASTE MGMT OF COLORADO SPRGS,94182::WASTE MGMT OF COLO SPRINGS,94183::WASTE MANAGEMENT</t>
  </si>
  <si>
    <t>PPW-3779AB32</t>
  </si>
  <si>
    <t>tbelch1971</t>
  </si>
  <si>
    <t>Belch</t>
  </si>
  <si>
    <t>+1 681 443 0429</t>
  </si>
  <si>
    <t>tbelch@enerflex.com</t>
  </si>
  <si>
    <t>10815 Telge Road</t>
  </si>
  <si>
    <t>PPW-000425A7</t>
  </si>
  <si>
    <t>barkesk</t>
  </si>
  <si>
    <t>BARKEMEYER</t>
  </si>
  <si>
    <t>SKY</t>
  </si>
  <si>
    <t>RAY</t>
  </si>
  <si>
    <t>+1 7146038262</t>
  </si>
  <si>
    <t>SBARKEMEYER@REPUBLICSERVICES.COM</t>
  </si>
  <si>
    <t>2775 E Gretta Ln</t>
  </si>
  <si>
    <t>Anaheim</t>
  </si>
  <si>
    <t>92806-2416</t>
  </si>
  <si>
    <t>06032::REPUBLIC SERVICES INC,06489::REPUBLIC SERVICES INC,54290::REPUBLIC SERVICES INC,54290a::REPUBLIC SERVICES INC</t>
  </si>
  <si>
    <t>PPW-0004524D</t>
  </si>
  <si>
    <t>GNOAH1</t>
  </si>
  <si>
    <t>+1 3039811888</t>
  </si>
  <si>
    <t>greg.noah@newmont.com</t>
  </si>
  <si>
    <t>02948::ANGLOGOLD,21070::CRIPPLE CRK VICTOR GOLD MIN</t>
  </si>
  <si>
    <t>PPW-2E3C46E4</t>
  </si>
  <si>
    <t>CAT®  Inspect,Parts.Cat.com + Includes SIS Parts Books,SIS2.0 Web - Service Information,SOS Services Web</t>
  </si>
  <si>
    <t>mike.stoneroad@iea.net</t>
  </si>
  <si>
    <t>Stoneroad</t>
  </si>
  <si>
    <t>PPW-BFE6F7A0</t>
  </si>
  <si>
    <t>cole.schindler@heicivil.com</t>
  </si>
  <si>
    <t>Schindler</t>
  </si>
  <si>
    <t>+1 7204172510</t>
  </si>
  <si>
    <t>PPW-52EF4472</t>
  </si>
  <si>
    <t>bsheadrick</t>
  </si>
  <si>
    <t>Headrick</t>
  </si>
  <si>
    <t>+1 2053403942</t>
  </si>
  <si>
    <t>brandon.headrick@phoenix-services.com</t>
  </si>
  <si>
    <t>5700 Valley Road</t>
  </si>
  <si>
    <t>PPW-B8272AB6</t>
  </si>
  <si>
    <t>joshua.urdiales@fleetpride.com</t>
  </si>
  <si>
    <t>Urdiales</t>
  </si>
  <si>
    <t>+1 3032881166</t>
  </si>
  <si>
    <t>7725 dahlia st</t>
  </si>
  <si>
    <t>PPW-ADD62D16</t>
  </si>
  <si>
    <t>mcrdcraig</t>
  </si>
  <si>
    <t>bwhite@moffatcounty.net</t>
  </si>
  <si>
    <t>822 East 1st Street</t>
  </si>
  <si>
    <t>PPW-8B36CE55</t>
  </si>
  <si>
    <t>tjrichins</t>
  </si>
  <si>
    <t>Richins</t>
  </si>
  <si>
    <t>Terrill</t>
  </si>
  <si>
    <t>+1 505-598-2864</t>
  </si>
  <si>
    <t>Terrill.Richins@NavEnergy.com</t>
  </si>
  <si>
    <t>BISTI FUELS COMPANY LLC</t>
  </si>
  <si>
    <t>07549::BISTI FUELS COMPANY LLC</t>
  </si>
  <si>
    <t>PPW-00013D8B</t>
  </si>
  <si>
    <t>jvalora@1971</t>
  </si>
  <si>
    <t>+1 505-958-4417</t>
  </si>
  <si>
    <t>James.Valora@NavEnergy.com</t>
  </si>
  <si>
    <t>PPW-80019488</t>
  </si>
  <si>
    <t>Fredrickg</t>
  </si>
  <si>
    <t>Fredrick</t>
  </si>
  <si>
    <t>+1 5055982862</t>
  </si>
  <si>
    <t>Frederick.Greyeyes@NavEnergy.com</t>
  </si>
  <si>
    <t>BISTI FUELS COMPANY LLC Company</t>
  </si>
  <si>
    <t xml:space="preserve">UCID: 2969483619 </t>
  </si>
  <si>
    <t xml:space="preserve">sos web </t>
  </si>
  <si>
    <t>PPT-107348F4</t>
  </si>
  <si>
    <t>houston.johnson@nacoal.com</t>
  </si>
  <si>
    <t>Houston.Johnson@NavEnergy.com</t>
  </si>
  <si>
    <t>PO Box 3767</t>
  </si>
  <si>
    <t>PPW-000184F5</t>
  </si>
  <si>
    <t>stacey.yazzie@nacoal.com</t>
  </si>
  <si>
    <t>Yazzie</t>
  </si>
  <si>
    <t>+1 5055383224</t>
  </si>
  <si>
    <t>Stacey.Yazzie@NavEnergy.com</t>
  </si>
  <si>
    <t xml:space="preserve">P.O. Box 3767 </t>
  </si>
  <si>
    <t>PPW-000185A5</t>
  </si>
  <si>
    <t>jquintana</t>
  </si>
  <si>
    <t>+1 505 598 3345</t>
  </si>
  <si>
    <t>Joseph.Quintana@NavEnergy.com</t>
  </si>
  <si>
    <t>BISTI FUELS COMPANY LLC /NTEC</t>
  </si>
  <si>
    <t>PPW-00018A99</t>
  </si>
  <si>
    <t>gene.trappmanjr@nacoal.com</t>
  </si>
  <si>
    <t>Trappman</t>
  </si>
  <si>
    <t>+1 5055984482</t>
  </si>
  <si>
    <t>Gene.Trappman@NavEnergy.com</t>
  </si>
  <si>
    <t>PPW-00018D4E</t>
  </si>
  <si>
    <t>fsands</t>
  </si>
  <si>
    <t>Sands</t>
  </si>
  <si>
    <t xml:space="preserve">Franklin </t>
  </si>
  <si>
    <t>+1 505-598-3224</t>
  </si>
  <si>
    <t>Franklin.Sands@NavEnergy.com</t>
  </si>
  <si>
    <t>PPW-00018CEE</t>
  </si>
  <si>
    <t>mlackey</t>
  </si>
  <si>
    <t>lackey</t>
  </si>
  <si>
    <t>Marshall.Lackey@NavEnergy.com</t>
  </si>
  <si>
    <t>Bisti Fuels Company LLC</t>
  </si>
  <si>
    <t>PPW-00019308</t>
  </si>
  <si>
    <t>larryhogue</t>
  </si>
  <si>
    <t>hogue</t>
  </si>
  <si>
    <t>+1 505-598-3345</t>
  </si>
  <si>
    <t>Larry.Hogue@NavEnergy.com</t>
  </si>
  <si>
    <t>PPW-0001978F</t>
  </si>
  <si>
    <t>yazra19</t>
  </si>
  <si>
    <t>+1 505-486-2766</t>
  </si>
  <si>
    <t>Raymond.Yazzie@NavEnergy.com</t>
  </si>
  <si>
    <t>PPW-00018A89</t>
  </si>
  <si>
    <t>leonardpalmer</t>
  </si>
  <si>
    <t>Leonard.PalmerJr@NavEnergy.com</t>
  </si>
  <si>
    <t>PPW-00019F8A</t>
  </si>
  <si>
    <t>nathanbenally</t>
  </si>
  <si>
    <t>+1 5555555555</t>
  </si>
  <si>
    <t>NATHAN.BENALLY@NavEnergy.com</t>
  </si>
  <si>
    <t>PPW-8001F1CB</t>
  </si>
  <si>
    <t>ernest.arviso@nacoal.com</t>
  </si>
  <si>
    <t>Arviso</t>
  </si>
  <si>
    <t>+1 5055982858</t>
  </si>
  <si>
    <t>Ernest.Arviso@NavEnergy.com</t>
  </si>
  <si>
    <t>PPW-80020012</t>
  </si>
  <si>
    <t>bfcmech</t>
  </si>
  <si>
    <t>PPW-80023202</t>
  </si>
  <si>
    <t>bernadine.beyale@navenergy.com</t>
  </si>
  <si>
    <t>Bernadine.Beyale@NavEnergy.com</t>
  </si>
  <si>
    <t>300 County Rd 4104</t>
  </si>
  <si>
    <t>PPW-531510B9</t>
  </si>
  <si>
    <t>markmartinez</t>
  </si>
  <si>
    <t>MARK.MARTINEZ@NavEnergy.com</t>
  </si>
  <si>
    <t xml:space="preserve">BISTI FUELS COMPANY LLC/ NTEC </t>
  </si>
  <si>
    <t>PPW-8003E302</t>
  </si>
  <si>
    <t>adam.pickett@nacoal.com</t>
  </si>
  <si>
    <t>Pickett</t>
  </si>
  <si>
    <t>+1 5057936376</t>
  </si>
  <si>
    <t>Adam.Pickett@NavEnergy.com</t>
  </si>
  <si>
    <t>BISTI FUELS COMPANY LLC/ NTEC</t>
  </si>
  <si>
    <t>PPW-000206D1</t>
  </si>
  <si>
    <t>trevor.harvey@nacoal.com</t>
  </si>
  <si>
    <t>harvey</t>
  </si>
  <si>
    <t>trevor</t>
  </si>
  <si>
    <t>+1 5055983279</t>
  </si>
  <si>
    <t>Trevor.Harvey@NavEnergy.com</t>
  </si>
  <si>
    <t>North American Coal Corp</t>
  </si>
  <si>
    <t>po box3767</t>
  </si>
  <si>
    <t>PPW-00043191</t>
  </si>
  <si>
    <t>a117jp</t>
  </si>
  <si>
    <t>Jonathan.Parra@mhc.com</t>
  </si>
  <si>
    <t>PSP-0005F938</t>
  </si>
  <si>
    <t>philsharp45</t>
  </si>
  <si>
    <t>Sharp</t>
  </si>
  <si>
    <t>philsharp45@gmail.com</t>
  </si>
  <si>
    <t>Phillip Sharp</t>
  </si>
  <si>
    <t>2208 W Vine Dr</t>
  </si>
  <si>
    <t>PPW-CA5161D8</t>
  </si>
  <si>
    <t>penner4692@icloud.com</t>
  </si>
  <si>
    <t>Pennew</t>
  </si>
  <si>
    <t xml:space="preserve">Benny </t>
  </si>
  <si>
    <t xml:space="preserve">Penner And Son’s </t>
  </si>
  <si>
    <t>PPW-B27B22CB</t>
  </si>
  <si>
    <t>southlandlandscape@yahoo.com</t>
  </si>
  <si>
    <t>Marinelarena</t>
  </si>
  <si>
    <t>SOUTHLAND TRUCKING</t>
  </si>
  <si>
    <t>44074 pony express court</t>
  </si>
  <si>
    <t>PPW-FD3FD33C</t>
  </si>
  <si>
    <t>austinbadding@gmail.com</t>
  </si>
  <si>
    <t>Badding</t>
  </si>
  <si>
    <t>Monte Vista Dairy LLC</t>
  </si>
  <si>
    <t>30984 County Road 61</t>
  </si>
  <si>
    <t>80624-9005</t>
  </si>
  <si>
    <t>61333::MONTE VISTA DAIRY LLC</t>
  </si>
  <si>
    <t>PPW-6466B277</t>
  </si>
  <si>
    <t>bhocking2177</t>
  </si>
  <si>
    <t>Hocking</t>
  </si>
  <si>
    <t>bhocking2177@gmail.com</t>
  </si>
  <si>
    <t>Hocking Construction</t>
  </si>
  <si>
    <t>144 Golden Cycle Cir</t>
  </si>
  <si>
    <t>80813-9672</t>
  </si>
  <si>
    <t>PPW-6C4D8B68</t>
  </si>
  <si>
    <t>a117ff</t>
  </si>
  <si>
    <t>Forrest.Freeman@mhc.com</t>
  </si>
  <si>
    <t>PSP-0005A8EA</t>
  </si>
  <si>
    <t>julien.chemin@lafargeholcim.com</t>
  </si>
  <si>
    <t>chemin</t>
  </si>
  <si>
    <t>julien</t>
  </si>
  <si>
    <t>0231894806</t>
  </si>
  <si>
    <t xml:space="preserve">ZI QUAI EN SEINE </t>
  </si>
  <si>
    <t>HONFLEUR</t>
  </si>
  <si>
    <t>calvados</t>
  </si>
  <si>
    <t>PPT-1076D7E5</t>
  </si>
  <si>
    <t>mercado@15305</t>
  </si>
  <si>
    <t>MERCADO</t>
  </si>
  <si>
    <t>719-564-3800</t>
  </si>
  <si>
    <t>mercadomotors@msn.com</t>
  </si>
  <si>
    <t>Mercado Motors</t>
  </si>
  <si>
    <t>2834 Lake Ave</t>
  </si>
  <si>
    <t>134 San Carlos RD</t>
  </si>
  <si>
    <t>PPW-D396F298</t>
  </si>
  <si>
    <t>rito.chavez</t>
  </si>
  <si>
    <t>Rito</t>
  </si>
  <si>
    <t>66850::PERFORMANCE ENERGY SERVICES</t>
  </si>
  <si>
    <t>PPW-3BB1DA77</t>
  </si>
  <si>
    <t>mtrucking4@gmail.com</t>
  </si>
  <si>
    <t>MOLINAR</t>
  </si>
  <si>
    <t>RENE</t>
  </si>
  <si>
    <t>MTRUCKING4@GMAIL.COM</t>
  </si>
  <si>
    <t>MOLINAR'S TRUCKING LLC</t>
  </si>
  <si>
    <t>3039 Stela SW</t>
  </si>
  <si>
    <t>61388::MOLINAR'S TRUCKING LLC</t>
  </si>
  <si>
    <t>PPW-4797E008</t>
  </si>
  <si>
    <t>houston.johnson@navenergy.com</t>
  </si>
  <si>
    <t>+1 5055982812</t>
  </si>
  <si>
    <t>PPW-D8DBEC42</t>
  </si>
  <si>
    <t>dgreene5</t>
  </si>
  <si>
    <t>+1 4016028027</t>
  </si>
  <si>
    <t>dgreene5@wm.com</t>
  </si>
  <si>
    <t xml:space="preserve">1610 Pontiac Ave </t>
  </si>
  <si>
    <t xml:space="preserve">Cranston </t>
  </si>
  <si>
    <t>RI</t>
  </si>
  <si>
    <t>02920</t>
  </si>
  <si>
    <t>18494::WASTE MGMT - COLO SPGS LNDFL,19586::WASTE MANAGEMENT,25407::WASTE MGMT -DADS,25407a::WASTE MGMT - BUFFALO RDG LND,25407c::WASTE MANAGEMENT-DADS,25407d::WASTE MANAGEMENT-DADS,54531::WASTE MANAGEMENT,73758::WASTE MANAGEMENT/RECYCLE AME RICA OF COLO SPGS,88995::WASTE MANAGEMENT,91791::WASTE MANAGEMENT,91792::WASTE MANAGEMENT,91793::WASTE MANAGEMENT,93532::WASTE MGMT COMMERCE CITY DIS POSAL,94057::WASTE MANAGEMENT LANDFILL,94059::WASTE MANAGEMENT HAULING,94061::WASTE MANAGEMENT,94062::WASTE MANAGEMENT</t>
  </si>
  <si>
    <t>PPW-80047D98</t>
  </si>
  <si>
    <t>Prowers1</t>
  </si>
  <si>
    <t>DORENKAMP</t>
  </si>
  <si>
    <t>+1 7196881979</t>
  </si>
  <si>
    <t>mark.dorenkamp@prowerscounty.net</t>
  </si>
  <si>
    <t>Prowers County</t>
  </si>
  <si>
    <t>109 EAST SHERMAN ST</t>
  </si>
  <si>
    <t>LAMAR</t>
  </si>
  <si>
    <t>70281::PROWERS COUNTY</t>
  </si>
  <si>
    <t>PPW-0CFE9CEF</t>
  </si>
  <si>
    <t>My.Cat.com,Parts.Cat.com + Includes SIS Parts Books,SOS Services Web,Vision Link</t>
  </si>
  <si>
    <t>GOOBZZ</t>
  </si>
  <si>
    <t>Gubelmann</t>
  </si>
  <si>
    <t>Wyeth</t>
  </si>
  <si>
    <t>wgubes@hotmail.com</t>
  </si>
  <si>
    <t>Pretzel Racing LLC</t>
  </si>
  <si>
    <t>140 Leaping Powder Rd</t>
  </si>
  <si>
    <t>PPW-7D75B1B0</t>
  </si>
  <si>
    <t>51515::KIEWIT INFR,51515b::KIEWIT INFR,51515bj::KIEWIT WESTERN #7285,51515c::KIEWIT TIC #103893,51515cr::KIEWIT WESTERN #12900,51515cv::KIEWIT INFR SOUTH CO #104056,51515ee::KIEWIT WESTERN #5122</t>
  </si>
  <si>
    <t>PPW-23554193</t>
  </si>
  <si>
    <t>e250mxw</t>
  </si>
  <si>
    <t>Wyckoff</t>
  </si>
  <si>
    <t>Wyckoff_michael@wagnerequipment.com</t>
  </si>
  <si>
    <t>PPS-000149DB</t>
  </si>
  <si>
    <t>shaunmarsden</t>
  </si>
  <si>
    <t>Marsden</t>
  </si>
  <si>
    <t>+1 604 354 7940</t>
  </si>
  <si>
    <t>shaun.marsden@lafargeholcim.com</t>
  </si>
  <si>
    <t>PPW-000262C8</t>
  </si>
  <si>
    <t>chad.barron@aggregate-us.com</t>
  </si>
  <si>
    <t>barron</t>
  </si>
  <si>
    <t>+1 240-508-4844</t>
  </si>
  <si>
    <t>PPW-00043D7C</t>
  </si>
  <si>
    <t>mitchellfraser</t>
  </si>
  <si>
    <t>Fraser</t>
  </si>
  <si>
    <t>+1 6045218811</t>
  </si>
  <si>
    <t>mitchell.fraser@lafargeholcim.com</t>
  </si>
  <si>
    <t>07730::AGGREGATE INDUSTRIES WCR INC,19885::HOLCIM WCR INC,19885q::HOLCIM MORRISON QUARRY,43849::HOLCIM INC,43851::HOLCIM (US) INC,53883::LAFARGE NEW MEXICO,60940::LAFARGE-PCARD/CREDIT CARD,62184::LAFARGE WEST INC-MTN DIV,88436::TRANSIT MIX CONCRETE CO</t>
  </si>
  <si>
    <t>PPW-80044D5F</t>
  </si>
  <si>
    <t>gary.straws</t>
  </si>
  <si>
    <t>gary.straws@kodiakgas.com</t>
  </si>
  <si>
    <t>Kodiak Gas Services</t>
  </si>
  <si>
    <t>5215 Petroleum Dr</t>
  </si>
  <si>
    <t>Carlsbadsbad</t>
  </si>
  <si>
    <t>PPW-80046FA1</t>
  </si>
  <si>
    <t>rlapointe@pikeindustries.com</t>
  </si>
  <si>
    <t>LaPointe</t>
  </si>
  <si>
    <t>+1 2072458078</t>
  </si>
  <si>
    <t>77 Pleasant Drive</t>
  </si>
  <si>
    <t>ME</t>
  </si>
  <si>
    <t>04901</t>
  </si>
  <si>
    <t>PPW-99B01EA2</t>
  </si>
  <si>
    <t>loganranchinc@icloud.com</t>
  </si>
  <si>
    <t>Robert and Elizebeth</t>
  </si>
  <si>
    <t>Logan Ranch Inc</t>
  </si>
  <si>
    <t>514 Grand 332</t>
  </si>
  <si>
    <t>Laramie</t>
  </si>
  <si>
    <t>PPW-65A7844A</t>
  </si>
  <si>
    <t>jchavez2021</t>
  </si>
  <si>
    <t>+1 303-709-7417</t>
  </si>
  <si>
    <t>jchavez@wagnerequipment.com</t>
  </si>
  <si>
    <t xml:space="preserve">Kamp Excavating </t>
  </si>
  <si>
    <t>PPW-4D8BCEF1</t>
  </si>
  <si>
    <t>paguirrebanuelos@gmail.com</t>
  </si>
  <si>
    <t>Paola</t>
  </si>
  <si>
    <t>LTF Fencing LLC</t>
  </si>
  <si>
    <t>PPW-E62C7907</t>
  </si>
  <si>
    <t>macdonaldexcavationbailey@gmail.com</t>
  </si>
  <si>
    <t>macdonald</t>
  </si>
  <si>
    <t>JON MCDONALD</t>
  </si>
  <si>
    <t>49747::MACDONALD EXCAVATION INC</t>
  </si>
  <si>
    <t>PPW-800441B2</t>
  </si>
  <si>
    <t>e350mat1</t>
  </si>
  <si>
    <t>trujillo_michelle@wagnerequipment.com</t>
  </si>
  <si>
    <t>PSP-0005D503</t>
  </si>
  <si>
    <t>e250dtn</t>
  </si>
  <si>
    <t>DTN</t>
  </si>
  <si>
    <t>+1 303 365 8991</t>
  </si>
  <si>
    <t>tperry@wagnerequipment.com</t>
  </si>
  <si>
    <t>02907::AAA EXCAVATION,93722::WAGNER RENTS INC</t>
  </si>
  <si>
    <t>PPS-000A9388</t>
  </si>
  <si>
    <t>rgillparts@aol.com</t>
  </si>
  <si>
    <t>MIDWEST TRUCK PARTS &amp; SERVICE</t>
  </si>
  <si>
    <t>237 22nd St</t>
  </si>
  <si>
    <t>80631-7212</t>
  </si>
  <si>
    <t>PPW-8A01D73D</t>
  </si>
  <si>
    <t>wilk</t>
  </si>
  <si>
    <t>Wilk</t>
  </si>
  <si>
    <t>christophe.wilk@lafargeholcim.com</t>
  </si>
  <si>
    <t>PPW-0000ADE6</t>
  </si>
  <si>
    <t>victor.garcia@kodiakgas.com</t>
  </si>
  <si>
    <t>50642::KODIAK GAS SERVICES LLC - PE RMIAN,50642a::KODIAK GAS SERVICES LLC - CO LORADO</t>
  </si>
  <si>
    <t>PPW-9C61D95D</t>
  </si>
  <si>
    <t>stackzgsm@gmail.com</t>
  </si>
  <si>
    <t>dan</t>
  </si>
  <si>
    <t>PPW-18BE2340</t>
  </si>
  <si>
    <t>nielsen.stan@gmail.com</t>
  </si>
  <si>
    <t>+1 7195800924</t>
  </si>
  <si>
    <t>flying x cattle co</t>
  </si>
  <si>
    <t>24328 County Road 30 Cc</t>
  </si>
  <si>
    <t>51963::KLX ENERGY SERVICES LLC</t>
  </si>
  <si>
    <t>PPW-00030D6F</t>
  </si>
  <si>
    <t>patothequack@aol.com</t>
  </si>
  <si>
    <t>Neds Pipe and Steel LLC</t>
  </si>
  <si>
    <t>19515 hwy 314</t>
  </si>
  <si>
    <t>PPW-03FABFE6</t>
  </si>
  <si>
    <t>atuff@ur.com</t>
  </si>
  <si>
    <t>Tuff</t>
  </si>
  <si>
    <t>United Rentals</t>
  </si>
  <si>
    <t>11250 E 40th Ave</t>
  </si>
  <si>
    <t>80239-3230</t>
  </si>
  <si>
    <t>PPW-0C32FCE5</t>
  </si>
  <si>
    <t>e250tys</t>
  </si>
  <si>
    <t>Sharff</t>
  </si>
  <si>
    <t>sharff_timothy@wagnerequipment.com</t>
  </si>
  <si>
    <t>PPI-0002274D</t>
  </si>
  <si>
    <t>CAT®  Inspect,Manage PCC Invoice Access,Vision Link</t>
  </si>
  <si>
    <t>ajeffery</t>
  </si>
  <si>
    <t>0429791452</t>
  </si>
  <si>
    <t>andrew.jeffery@holcim.com</t>
  </si>
  <si>
    <t>728-730 Jeeralang North Road</t>
  </si>
  <si>
    <t>Hazelwood North</t>
  </si>
  <si>
    <t>PPW-00028473</t>
  </si>
  <si>
    <t>stephane.meyer@lafarge.com</t>
  </si>
  <si>
    <t>MEYER</t>
  </si>
  <si>
    <t>Stéphane</t>
  </si>
  <si>
    <t>+33 683877128</t>
  </si>
  <si>
    <t>stephane.meyer@holcim.com</t>
  </si>
  <si>
    <t>Lafarge</t>
  </si>
  <si>
    <t>PPW-126B25D1</t>
  </si>
  <si>
    <t>r_burton</t>
  </si>
  <si>
    <t>Burton</t>
  </si>
  <si>
    <t>+1 4038991597</t>
  </si>
  <si>
    <t>Ryan.Burton1@lafargeholcim.com</t>
  </si>
  <si>
    <t>GREATER CALGARY MARKET</t>
  </si>
  <si>
    <t xml:space="preserve"> PO BOX 4091 </t>
  </si>
  <si>
    <t>PPW-A4CD5463</t>
  </si>
  <si>
    <t>powerstrokeguyf550@gmail.com</t>
  </si>
  <si>
    <t>BackYard Powersports Unlimited</t>
  </si>
  <si>
    <t>PPW-C4A78D33</t>
  </si>
  <si>
    <t>mccook1</t>
  </si>
  <si>
    <t>+1 708 387 4763</t>
  </si>
  <si>
    <t>allend@vmcmail.com</t>
  </si>
  <si>
    <t>P.O. BOX 380607</t>
  </si>
  <si>
    <t>PPW-23A7E950</t>
  </si>
  <si>
    <t>vzark@groot.com</t>
  </si>
  <si>
    <t>Zark</t>
  </si>
  <si>
    <t>+1 847-812-0498</t>
  </si>
  <si>
    <t>PPW-149BC8F2</t>
  </si>
  <si>
    <t>c1dbaker</t>
  </si>
  <si>
    <t>dbaker@wbcci.com</t>
  </si>
  <si>
    <t>Wright Brothers Const. Co.</t>
  </si>
  <si>
    <t>1500 Lauderdale Mem.Hwy</t>
  </si>
  <si>
    <t>Charleston</t>
  </si>
  <si>
    <t>PPS-000005A0</t>
  </si>
  <si>
    <t>kalebwoodz</t>
  </si>
  <si>
    <t>+1 423-464-2403</t>
  </si>
  <si>
    <t>pwoods@wbcci.com</t>
  </si>
  <si>
    <t>PPW-00029440</t>
  </si>
  <si>
    <t>bcaryl@wm.com</t>
  </si>
  <si>
    <t>Caryl</t>
  </si>
  <si>
    <t>+1 5053341121</t>
  </si>
  <si>
    <t>PO Box 6700</t>
  </si>
  <si>
    <t>PPW-8E8F9E34</t>
  </si>
  <si>
    <t>abergen175</t>
  </si>
  <si>
    <t>Bergen</t>
  </si>
  <si>
    <t>+1 347-435-5871</t>
  </si>
  <si>
    <t>abergen@plateauexcavation.com</t>
  </si>
  <si>
    <t>Plateau Excavation, Inc A Sterling Construction Co</t>
  </si>
  <si>
    <t>14463 W COLONIAL DR</t>
  </si>
  <si>
    <t>WINTER GARDEN</t>
  </si>
  <si>
    <t>FLORIDA</t>
  </si>
  <si>
    <t>86480::TEXAS STERLING CONST CO,86485::TEXAS STERLING CONSTRUCTION</t>
  </si>
  <si>
    <t>PPW-0000A93A</t>
  </si>
  <si>
    <t>rsalsa4</t>
  </si>
  <si>
    <t>+1 7194913406</t>
  </si>
  <si>
    <t>1010 N Blaney Rd.</t>
  </si>
  <si>
    <t>Colorado springs</t>
  </si>
  <si>
    <t>18494::WASTE MGMT - COLO SPGS LNDFL,19586::WASTE MANAGEMENT,25407::WASTE MGMT -DADS,25407a::WASTE MGMT - BUFFALO RDG LND,25407c::WASTE MANAGEMENT-DADS,25407d::WASTE MANAGEMENT-DADS,54531::WASTE MANAGEMENT,73758::WASTE MANAGEMENT/RECYCLE AME RICA OF COLO SPGS,88995::WASTE MANAGEMENT,91791::WASTE MANAGEMENT,91792::WASTE MANAGEMENT</t>
  </si>
  <si>
    <t>PPW-FF57AC17</t>
  </si>
  <si>
    <t>cwhite01</t>
  </si>
  <si>
    <t>+1 7709482600</t>
  </si>
  <si>
    <t>770-948-2600</t>
  </si>
  <si>
    <t>cwhite@plateauexcavation.com</t>
  </si>
  <si>
    <t>375 LEE INDUSTRIAL BLVD</t>
  </si>
  <si>
    <t>Austell</t>
  </si>
  <si>
    <t>PPW-8000A60C</t>
  </si>
  <si>
    <t>bradleyr2</t>
  </si>
  <si>
    <t>wcfs@outlook.com</t>
  </si>
  <si>
    <t>WESTERN COLORADO FLEET SERVICES</t>
  </si>
  <si>
    <t>313 Desert Vista Rd</t>
  </si>
  <si>
    <t>68154::WESTERN COLORADO FLEET SERVI CES</t>
  </si>
  <si>
    <t>PPW-114D0905</t>
  </si>
  <si>
    <t>mtruck</t>
  </si>
  <si>
    <t>Molinar</t>
  </si>
  <si>
    <t>Mtrucking4@gmail.com</t>
  </si>
  <si>
    <t>3039 stela sw</t>
  </si>
  <si>
    <t>PPW-2DF16C27</t>
  </si>
  <si>
    <t>a1ultt</t>
  </si>
  <si>
    <t>turnert1@rushenterprises.com</t>
  </si>
  <si>
    <t>PSP-00036EEB</t>
  </si>
  <si>
    <t>c_neilson</t>
  </si>
  <si>
    <t>Neilson</t>
  </si>
  <si>
    <t>chris.neilson@lafargeholcim.com</t>
  </si>
  <si>
    <t>07730::AGGREGATE INDUSTRIES WCR INC,19885::HOLCIM WCR INC,19885q::HOLCIM MORRISON QUARRY,43849::HOLCIM INC,43851::HOLCIM (US) INC,53883::LAFARGE NEW MEXICO</t>
  </si>
  <si>
    <t>PPW-F6680324</t>
  </si>
  <si>
    <t>jeffburton</t>
  </si>
  <si>
    <t>+1 7033392511</t>
  </si>
  <si>
    <t>burtonj@vmcmail.com</t>
  </si>
  <si>
    <t>PO Box 38607</t>
  </si>
  <si>
    <t>PPW-A123E77B</t>
  </si>
  <si>
    <t>bbird@wanzek.com</t>
  </si>
  <si>
    <t>+1 9706891837</t>
  </si>
  <si>
    <t>4850 32nd Ave S</t>
  </si>
  <si>
    <t>93934::WANZEK CONSTRUCTION INC</t>
  </si>
  <si>
    <t>PPW-497D9D6A</t>
  </si>
  <si>
    <t>tspservice@gmail.com</t>
  </si>
  <si>
    <t>TSP SERVICE</t>
  </si>
  <si>
    <t>685 E. Snowflake Rd.</t>
  </si>
  <si>
    <t>Surgoinsville</t>
  </si>
  <si>
    <t>PPW-B0CC19E8</t>
  </si>
  <si>
    <t>jweeden</t>
  </si>
  <si>
    <t>Weeden</t>
  </si>
  <si>
    <t>jamie.weeden@barnard-inc.com</t>
  </si>
  <si>
    <t>P.O. BOX 99</t>
  </si>
  <si>
    <t>BOZEMAN</t>
  </si>
  <si>
    <t>MONTANA</t>
  </si>
  <si>
    <t>PPW-800244A0</t>
  </si>
  <si>
    <t>dezzell44</t>
  </si>
  <si>
    <t>Ezzell</t>
  </si>
  <si>
    <t>+1 9409108348</t>
  </si>
  <si>
    <t>debbie.ezzell@martinmarietta.com</t>
  </si>
  <si>
    <t>450 N Bridgeport Ln</t>
  </si>
  <si>
    <t>Chico</t>
  </si>
  <si>
    <t>58361::MARTIN MARIETTA MATERIALS,58361a::MARTIN MARIETTA MATERIALS,58361a1::MARTIN MARIETTA MATERIALS,58361a2::MARTIN MARIETTA MATERIALS,58361a3::MARTIN MARIETTA MATERIALS,58361p::MARTIN MARIETTA MATERIALS,58361r::MARTIN MARIETTA MATERIALS,58362::MARTIN MARIETTA MATERIALS,58363p::MARTIN MARIETTA MATERIALS</t>
  </si>
  <si>
    <t>PPW-474FAE51</t>
  </si>
  <si>
    <t>trisha@newwestpaving.com</t>
  </si>
  <si>
    <t>Mikkelson</t>
  </si>
  <si>
    <t>Trisha</t>
  </si>
  <si>
    <t>NEW WEST PAVING, INC</t>
  </si>
  <si>
    <t>64592::NEW WEST PAVING</t>
  </si>
  <si>
    <t>PPW-1132380C</t>
  </si>
  <si>
    <t>lukeal1014@gmail.com</t>
  </si>
  <si>
    <t>Unruh</t>
  </si>
  <si>
    <t>+1 505 426 5498</t>
  </si>
  <si>
    <t>RED BARN RANCH</t>
  </si>
  <si>
    <t>525 Hwy 518</t>
  </si>
  <si>
    <t>74153::RED BARN RANCH</t>
  </si>
  <si>
    <t>PPW-28E725F1</t>
  </si>
  <si>
    <t>benbl@wcnx.org</t>
  </si>
  <si>
    <t>Black</t>
  </si>
  <si>
    <t>+1 6627509081</t>
  </si>
  <si>
    <t>1904 Pontotoc Pkwy West</t>
  </si>
  <si>
    <t>Pontotoc</t>
  </si>
  <si>
    <t>PPW-244200D2</t>
  </si>
  <si>
    <t>accountspayable@navajo.net</t>
  </si>
  <si>
    <t>Deal</t>
  </si>
  <si>
    <t>Tracie</t>
  </si>
  <si>
    <t>+1 505-210-7070</t>
  </si>
  <si>
    <t>NAVAJO ENGINEERING &amp; CONSTRUCTION</t>
  </si>
  <si>
    <t>PPW-D7F44D35</t>
  </si>
  <si>
    <t>Jay_Bruton1</t>
  </si>
  <si>
    <t>Bruton</t>
  </si>
  <si>
    <t>+1 3039135328</t>
  </si>
  <si>
    <t>303-913-5328</t>
  </si>
  <si>
    <t>jay.bruton@yahoo.com</t>
  </si>
  <si>
    <t>BUILDERS RENTAL</t>
  </si>
  <si>
    <t>25 Clover Drive</t>
  </si>
  <si>
    <t>09213::BUILDERS RENTAL</t>
  </si>
  <si>
    <t>PPW-76A215F5</t>
  </si>
  <si>
    <t>Wgar2021</t>
  </si>
  <si>
    <t>+1 5755129258</t>
  </si>
  <si>
    <t>WGarfield@lincolncountynm.gov</t>
  </si>
  <si>
    <t>LINCOLN COUNTY -NM</t>
  </si>
  <si>
    <t>PPW-BF088E2F</t>
  </si>
  <si>
    <t>CAT®  Inspect,My.Cat.com,MyWagnerCat.com,Vision Link</t>
  </si>
  <si>
    <t>robert.delaney@truckpro.com</t>
  </si>
  <si>
    <t>DELANEY</t>
  </si>
  <si>
    <t>ROBERT.DELANEY@TRUCKPRO.COM</t>
  </si>
  <si>
    <t>5075 Cook St</t>
  </si>
  <si>
    <t>80216-2427</t>
  </si>
  <si>
    <t>PPW-F308D9C4</t>
  </si>
  <si>
    <t>adam@telluride-car.com</t>
  </si>
  <si>
    <t>Messier</t>
  </si>
  <si>
    <t>TELLURIDE COMPLETE AUTO REPAIR</t>
  </si>
  <si>
    <t>85437::TELLURIDE COMPLETE AUTO REPA IR DBA TCAR INC</t>
  </si>
  <si>
    <t>PPW-4D071B01</t>
  </si>
  <si>
    <t>michaelcraig226@comcast.net</t>
  </si>
  <si>
    <t>MBC PROPERTY MANAGEMENT LLC</t>
  </si>
  <si>
    <t>61243::MBC PROPERTY MANAGEMENT LLC</t>
  </si>
  <si>
    <t>PPW-0003B06C</t>
  </si>
  <si>
    <t>tyler.bornsen@moabem.doe.gov</t>
  </si>
  <si>
    <t>Bornsen</t>
  </si>
  <si>
    <t>435-564-3298</t>
  </si>
  <si>
    <t>Portage Environmental</t>
  </si>
  <si>
    <t>PPW-F569498A</t>
  </si>
  <si>
    <t>mspragg</t>
  </si>
  <si>
    <t>Spraggins</t>
  </si>
  <si>
    <t>+1 6185629011</t>
  </si>
  <si>
    <t>mspragg1@wm.com</t>
  </si>
  <si>
    <t>123 E Twin Bridges Rd</t>
  </si>
  <si>
    <t>Danville</t>
  </si>
  <si>
    <t>18494::WASTE MGMT - COLO SPGS LNDFL,19586::WASTE MANAGEMENT,25407::WASTE MGMT -DADS,25407a::WASTE MGMT - BUFFALO RDG LND,25407c::WASTE MANAGEMENT-DADS,25407d::WASTE MANAGEMENT-DADS,54531::WASTE MANAGEMENT,73758::WASTE MANAGEMENT/RECYCLE AME RICA OF COLO SPGS,88995::WASTE MANAGEMENT,91791::WASTE MANAGEMENT,91792::WASTE MANAGEMENT,91793::WASTE MANAGEMENT,93532::WASTE MGMT COMMERCE CITY DIS POSAL</t>
  </si>
  <si>
    <t>PPW-37FBEB02</t>
  </si>
  <si>
    <t>justin.hasty@libertyfrac.com</t>
  </si>
  <si>
    <t>Hasty</t>
  </si>
  <si>
    <t>+1 4322081631</t>
  </si>
  <si>
    <t>350 Tucker Rd</t>
  </si>
  <si>
    <t>PPW-989CDD6D</t>
  </si>
  <si>
    <t>calderonsergio450205@gmail.com</t>
  </si>
  <si>
    <t>Calderon</t>
  </si>
  <si>
    <t>Sergio Calderon</t>
  </si>
  <si>
    <t>6360 Debbie Good pl</t>
  </si>
  <si>
    <t>PPW-8003FCE2</t>
  </si>
  <si>
    <t>knewman11</t>
  </si>
  <si>
    <t>Newman</t>
  </si>
  <si>
    <t>+1 423-336-2261</t>
  </si>
  <si>
    <t>PPW-0000F41F</t>
  </si>
  <si>
    <t>james.walterscheid@me.com</t>
  </si>
  <si>
    <t>Walterscheid</t>
  </si>
  <si>
    <t>J&amp;A OILFIELD SERVICES LLC</t>
  </si>
  <si>
    <t>910 W PIERCE ST #807</t>
  </si>
  <si>
    <t>49881::J&amp;A OILFIELD SERVICES LLC</t>
  </si>
  <si>
    <t>PPW-FFE17DDC</t>
  </si>
  <si>
    <t>dragan.bogunovic@navenergy.com</t>
  </si>
  <si>
    <t>Bogunovic</t>
  </si>
  <si>
    <t>Dragan</t>
  </si>
  <si>
    <t>+1 505-598-4417</t>
  </si>
  <si>
    <t>Dragan.Bogunovic@NavEnergy.com</t>
  </si>
  <si>
    <t>PPW-E9940A54</t>
  </si>
  <si>
    <t>logan.campos@martinmarietta.com</t>
  </si>
  <si>
    <t>58361::MARTIN MARIETTA MATERIALS,58361a::MARTIN MARIETTA MATERIALS,58361a1::MARTIN MARIETTA MATERIALS,58361a2::MARTIN MARIETTA MATERIALS,58361a3::MARTIN MARIETTA MATERIALS,58361p::MARTIN MARIETTA MATERIALS,58361r::MARTIN MARIETTA MATERIALS,58362::MARTIN MARIETTA MATERIALS,58362a::MARTIN MARIETTA MATERIALS,58362p::MARTIN MARIETTA MATERIALS,58362r::MARTIN MARIETTA MATERIALS,58363::MARTIN MARIETTA MATERIALS,58363a::MARTIN MARIETTA MATERIALS,58363p::MARTIN MARIETTA MATERIALS</t>
  </si>
  <si>
    <t>PPW-DCDCD08E</t>
  </si>
  <si>
    <t>5grepairinc@gmail.com</t>
  </si>
  <si>
    <t>Germann</t>
  </si>
  <si>
    <t>+1 970 361 4340</t>
  </si>
  <si>
    <t>5G REPAIR INC</t>
  </si>
  <si>
    <t>56623 BEGONIA RD</t>
  </si>
  <si>
    <t>39893::5G REPAIR INC</t>
  </si>
  <si>
    <t>PPW-AECC4278</t>
  </si>
  <si>
    <t>wbcshop1</t>
  </si>
  <si>
    <t>Wbc</t>
  </si>
  <si>
    <t>PPW-0000ACC8</t>
  </si>
  <si>
    <t>colofarmer18@yahoo.com</t>
  </si>
  <si>
    <t>Jenkins Farms</t>
  </si>
  <si>
    <t>448 K St</t>
  </si>
  <si>
    <t>PPW-FF7CC5AD</t>
  </si>
  <si>
    <t>hjewell@fmi.com</t>
  </si>
  <si>
    <t>+1 928-215-6058</t>
  </si>
  <si>
    <t>16332::FREEPORT-MCMORAN CHINO MINES,16345::FREEPORT-MCMORAN CHINO MINES,16345a::FREEPORT-MCMORAN CHINO MINES,16346::FREEPORT-MCMORAN CHINO MINES,16357::FREEPORT MCMORAN MT EMMONS,16396::FREEPORT MCMORAN,17729::FMI CLIMAX MINE,17729b::FMI CLIMAX MINE,17732::FMI HENDERSON MINE,17732b::FMI HENDERSON MINE</t>
  </si>
  <si>
    <t>PPW-0EF6C325</t>
  </si>
  <si>
    <t>bluestar97</t>
  </si>
  <si>
    <t>COATS</t>
  </si>
  <si>
    <t>TRACE</t>
  </si>
  <si>
    <t>+1 8067941959</t>
  </si>
  <si>
    <t>accounting@bluestarbussales.com</t>
  </si>
  <si>
    <t>Blue Star Bus Sales</t>
  </si>
  <si>
    <t>5907 63rd ST</t>
  </si>
  <si>
    <t>LUBBOCK</t>
  </si>
  <si>
    <t>PPT-00000034</t>
  </si>
  <si>
    <t>jevans51530</t>
  </si>
  <si>
    <t>jacob</t>
  </si>
  <si>
    <t>+1 5756540235</t>
  </si>
  <si>
    <t>jevans2@fmi.com</t>
  </si>
  <si>
    <t>99 santarita rd</t>
  </si>
  <si>
    <t xml:space="preserve">vandium </t>
  </si>
  <si>
    <t>16332::FREEPORT-MCMORAN CHINO MINES,16345::FREEPORT-MCMORAN CHINO MINES</t>
  </si>
  <si>
    <t>PPW-606D2349</t>
  </si>
  <si>
    <t>a3mham</t>
  </si>
  <si>
    <t>MorganReese</t>
  </si>
  <si>
    <t>Alexis</t>
  </si>
  <si>
    <t>+1 719 404 5512</t>
  </si>
  <si>
    <t>MorganReesea@RushEnterprises.Com</t>
  </si>
  <si>
    <t>PSP-0005DAD2</t>
  </si>
  <si>
    <t>td00_cat_autotest6</t>
  </si>
  <si>
    <t>+1 202 675 4322</t>
  </si>
  <si>
    <t>yogesh.dahake@cat.com</t>
  </si>
  <si>
    <t>PQP-00001940</t>
  </si>
  <si>
    <t>hohenberger50@gmail.com</t>
  </si>
  <si>
    <t>Hohenberger</t>
  </si>
  <si>
    <t>Micheal</t>
  </si>
  <si>
    <t>Sweet Arrow Trucking llc</t>
  </si>
  <si>
    <t>12000 County Road 204</t>
  </si>
  <si>
    <t>De Beque</t>
  </si>
  <si>
    <t>81630-9717</t>
  </si>
  <si>
    <t>PPW-2F5ECB6A</t>
  </si>
  <si>
    <t>aakashcattest@gmail.com</t>
  </si>
  <si>
    <t>It Park</t>
  </si>
  <si>
    <t>Nagpur</t>
  </si>
  <si>
    <t>Maharashtra</t>
  </si>
  <si>
    <t>PCP-0000085B</t>
  </si>
  <si>
    <t>James_Chastain</t>
  </si>
  <si>
    <t>Chastain</t>
  </si>
  <si>
    <t>+1 4055890706</t>
  </si>
  <si>
    <t>James.Chastain@libertyfrac.com</t>
  </si>
  <si>
    <t>600 N Marienfeld St</t>
  </si>
  <si>
    <t>State*</t>
  </si>
  <si>
    <t>PPW-AF5C4147</t>
  </si>
  <si>
    <t>Tcat_G3616</t>
  </si>
  <si>
    <t>Lodel</t>
  </si>
  <si>
    <t>+1 9208896415</t>
  </si>
  <si>
    <t>todd@lodelenergyresources.com</t>
  </si>
  <si>
    <t>LODEL ENERGY RESOURCES CORPORATION</t>
  </si>
  <si>
    <t xml:space="preserve">3000 Lawrence St </t>
  </si>
  <si>
    <t>53365::LODEL ENERGY RESOURCES CORPO RATION</t>
  </si>
  <si>
    <t>PPW-96D026B1</t>
  </si>
  <si>
    <t>JBRUTON</t>
  </si>
  <si>
    <t>BRUTON</t>
  </si>
  <si>
    <t>JAY</t>
  </si>
  <si>
    <t>JAY.BRUTON@YAHOO.COM</t>
  </si>
  <si>
    <t>1920 CRESTVIEW DRIVE</t>
  </si>
  <si>
    <t>DURANGO</t>
  </si>
  <si>
    <t>PPW-699B38F1</t>
  </si>
  <si>
    <t>denisonjustin89@gmail.com</t>
  </si>
  <si>
    <t>Denison</t>
  </si>
  <si>
    <t>Justins repair</t>
  </si>
  <si>
    <t>640 Hawk Ct</t>
  </si>
  <si>
    <t>81416-2405</t>
  </si>
  <si>
    <t>PPW-E064AEE7</t>
  </si>
  <si>
    <t>Tmosher86</t>
  </si>
  <si>
    <t>Mosher</t>
  </si>
  <si>
    <t>+1 6032038173</t>
  </si>
  <si>
    <t>timothy.mosher@libertyfrac.com</t>
  </si>
  <si>
    <t>7104 WCR 116</t>
  </si>
  <si>
    <t>PPW-913921B1</t>
  </si>
  <si>
    <t>tonygarcia061978@yahoo.com</t>
  </si>
  <si>
    <t>GARCIA LOGISTICS</t>
  </si>
  <si>
    <t>31 Carson City Rd</t>
  </si>
  <si>
    <t>39970::GARCIA LOGISTICS</t>
  </si>
  <si>
    <t>PPW-91B9702A</t>
  </si>
  <si>
    <t>bburgess1963</t>
  </si>
  <si>
    <t>burgess</t>
  </si>
  <si>
    <t>hunterburgess63@gmail.com</t>
  </si>
  <si>
    <t>15240::SCHMIDT AGGREGATES,78172::SCHMIDT CONSTRUCTION CO</t>
  </si>
  <si>
    <t>PPW-00044E41</t>
  </si>
  <si>
    <t>mneal@csicompressco.com</t>
  </si>
  <si>
    <t>Neal</t>
  </si>
  <si>
    <t>+1 817-301-9281</t>
  </si>
  <si>
    <t>MNeal@csicompressco.com</t>
  </si>
  <si>
    <t>PPW-BB47FBA6</t>
  </si>
  <si>
    <t>ghinojosjr@gmail.com</t>
  </si>
  <si>
    <t>Guillermo</t>
  </si>
  <si>
    <t>nothing</t>
  </si>
  <si>
    <t>PPW-674B82A2</t>
  </si>
  <si>
    <t>enordquist</t>
  </si>
  <si>
    <t>Nordquist</t>
  </si>
  <si>
    <t>enordquist@precisionpipelinellc.com</t>
  </si>
  <si>
    <t>PRECISION PIPELINE LLC.</t>
  </si>
  <si>
    <t>70012::PRECISION PIPELINE LLC</t>
  </si>
  <si>
    <t>PPW-995183AF</t>
  </si>
  <si>
    <t>ingemardewet</t>
  </si>
  <si>
    <t>Dewet</t>
  </si>
  <si>
    <t>Ingermar</t>
  </si>
  <si>
    <t>+1 604 521 8811</t>
  </si>
  <si>
    <t>ingemar.dewet@lafargeholcim.com</t>
  </si>
  <si>
    <t>On</t>
  </si>
  <si>
    <t>PPW-0001F22F</t>
  </si>
  <si>
    <t>wbc-john1</t>
  </si>
  <si>
    <t>PPW-0000C2F1</t>
  </si>
  <si>
    <t>jeff@mcgilltrails.com</t>
  </si>
  <si>
    <t>info@mcgilltrails.com</t>
  </si>
  <si>
    <t>MCGILL TRAIL FABRICATIONS</t>
  </si>
  <si>
    <t>PPW-00019599</t>
  </si>
  <si>
    <t>tim@lindgrenlandscape.com</t>
  </si>
  <si>
    <t>Lindgren</t>
  </si>
  <si>
    <t>+1 970-226-5677</t>
  </si>
  <si>
    <t>LINDGREN LANDSCAPE</t>
  </si>
  <si>
    <t>55300::LINDGREN LANDSCAPE &amp; IRRIGAT</t>
  </si>
  <si>
    <t>PPW-A341219E</t>
  </si>
  <si>
    <t>lisa.phillips@moabem.doe.gov</t>
  </si>
  <si>
    <t>S &amp; K LOGISTICS SERVICES LLC</t>
  </si>
  <si>
    <t>200 Grand Ave.</t>
  </si>
  <si>
    <t>79172::S &amp; K LOGISTICS SERVICES LLC</t>
  </si>
  <si>
    <t>PPW-63EDA0D0</t>
  </si>
  <si>
    <t>tim.millis@holcim.com</t>
  </si>
  <si>
    <t>Millis</t>
  </si>
  <si>
    <t>+61 429791540</t>
  </si>
  <si>
    <t>07730::AGGREGATE INDUSTRIES WCR INC,19885::HOLCIM WCR INC,19885q::HOLCIM MORRISON QUARRY</t>
  </si>
  <si>
    <t>PPW-154C1578</t>
  </si>
  <si>
    <t>phoenix_bainter</t>
  </si>
  <si>
    <t>Bainter</t>
  </si>
  <si>
    <t>Drake</t>
  </si>
  <si>
    <t>+1 8707766533</t>
  </si>
  <si>
    <t>phoenix.bainter@phoenix-services.com</t>
  </si>
  <si>
    <t>5929 E State Highway 18</t>
  </si>
  <si>
    <t>Blytheville</t>
  </si>
  <si>
    <t>PPW-71509C04</t>
  </si>
  <si>
    <t>mitchell@qualitywellandpump.com</t>
  </si>
  <si>
    <t>Davee</t>
  </si>
  <si>
    <t>+1 9705901956</t>
  </si>
  <si>
    <t>QUALITY WELL &amp; PUMP LLC</t>
  </si>
  <si>
    <t>PPW-B82B222D</t>
  </si>
  <si>
    <t>cristianousp@yahoo.com</t>
  </si>
  <si>
    <t>Souza</t>
  </si>
  <si>
    <t>Cristiano</t>
  </si>
  <si>
    <t>Eden Valley</t>
  </si>
  <si>
    <t>9325 World Mission Drive</t>
  </si>
  <si>
    <t>PPW-20EB6502</t>
  </si>
  <si>
    <t>andy.bush@monumentdiesel.com</t>
  </si>
  <si>
    <t>Bush</t>
  </si>
  <si>
    <t>Monument Diesel</t>
  </si>
  <si>
    <t>130900 Lockwood RD</t>
  </si>
  <si>
    <t>Gering</t>
  </si>
  <si>
    <t>PPW-E48FEC12</t>
  </si>
  <si>
    <t>watson501</t>
  </si>
  <si>
    <t xml:space="preserve">Jonathan </t>
  </si>
  <si>
    <t>+1 5756054877</t>
  </si>
  <si>
    <t>watsonshop3@gmail.com</t>
  </si>
  <si>
    <t>Watson Construction</t>
  </si>
  <si>
    <t>501 w stanolind rd</t>
  </si>
  <si>
    <t>94412::WATSON CONSTRUCTION</t>
  </si>
  <si>
    <t>PPT-107366C7</t>
  </si>
  <si>
    <t>spriggssam</t>
  </si>
  <si>
    <t>Loughman</t>
  </si>
  <si>
    <t>Sam@spriggsexcavation.com</t>
  </si>
  <si>
    <t>SPRIGGS EXCAVATION, INC</t>
  </si>
  <si>
    <t>P.O. Box 1658</t>
  </si>
  <si>
    <t>81017::SPRIGGS EXCAVATION INC</t>
  </si>
  <si>
    <t>PPW-39C7788C</t>
  </si>
  <si>
    <t>a3c9kg</t>
  </si>
  <si>
    <t>Gay</t>
  </si>
  <si>
    <t>+1 325 672 3331</t>
  </si>
  <si>
    <t>gayk@rushenterprises.com</t>
  </si>
  <si>
    <t>RUSH TRUCK CENTER ABILENE</t>
  </si>
  <si>
    <t>PIP-10213377</t>
  </si>
  <si>
    <t>stowers1</t>
  </si>
  <si>
    <t>Machinery</t>
  </si>
  <si>
    <t>Stowers</t>
  </si>
  <si>
    <t>PPW-8000F1AE</t>
  </si>
  <si>
    <t>randy.mcginnis@peakelevatorparts.com</t>
  </si>
  <si>
    <t>McGinnis</t>
  </si>
  <si>
    <t>randy.mcginnis@peakelevator.com</t>
  </si>
  <si>
    <t>PEAK ELEVATOR PARTS</t>
  </si>
  <si>
    <t>5405 W. 56th avenue, suite F</t>
  </si>
  <si>
    <t>PPW-5B39BC39</t>
  </si>
  <si>
    <t>carrilelalamo1@gmail.com</t>
  </si>
  <si>
    <t>S&amp;E Concrete</t>
  </si>
  <si>
    <t>PPW-6E810887</t>
  </si>
  <si>
    <t>parts@capitaltruckrepair.com</t>
  </si>
  <si>
    <t>Patten</t>
  </si>
  <si>
    <t>Capital Truck repair</t>
  </si>
  <si>
    <t>3340 Capital Dr</t>
  </si>
  <si>
    <t>PPW-56411329</t>
  </si>
  <si>
    <t>thomas.fisher@kiewit.com</t>
  </si>
  <si>
    <t>+1 912 429 5147</t>
  </si>
  <si>
    <t>P.O. Box 45025</t>
  </si>
  <si>
    <t>13230::CMF LEASING CO</t>
  </si>
  <si>
    <t>PPW-807E4053</t>
  </si>
  <si>
    <t>lhopkins</t>
  </si>
  <si>
    <t>+1 3184538242</t>
  </si>
  <si>
    <t>lehopkins@aep.com</t>
  </si>
  <si>
    <t>Dolet Hills Lignite Co.</t>
  </si>
  <si>
    <t>377 HWY. 522</t>
  </si>
  <si>
    <t>MANSFIELD</t>
  </si>
  <si>
    <t>07866::BISTI FUELS COMPANY LLC,07867::BISTI FUELS COMPANY LLC,64905::THE NORTH AMERICAN COAL CORP</t>
  </si>
  <si>
    <t>PPW-000089C6</t>
  </si>
  <si>
    <t>bryan.love@hpmcontracting.com</t>
  </si>
  <si>
    <t>+1 3039091522</t>
  </si>
  <si>
    <t>HPM INC</t>
  </si>
  <si>
    <t>9781 S MERIDIAN BLVD, STE120</t>
  </si>
  <si>
    <t>40910::HPM INC</t>
  </si>
  <si>
    <t>PPW-B287967D</t>
  </si>
  <si>
    <t>benjaminsmith</t>
  </si>
  <si>
    <t>+1 8176599612</t>
  </si>
  <si>
    <t>Benjamin.Smith@libertyfrac.com</t>
  </si>
  <si>
    <t>odessa</t>
  </si>
  <si>
    <t>Texas, US</t>
  </si>
  <si>
    <t>PPW-7994E2C6</t>
  </si>
  <si>
    <t>jprieto83</t>
  </si>
  <si>
    <t>Prieto</t>
  </si>
  <si>
    <t>575-386-6021</t>
  </si>
  <si>
    <t>jprieto.renegade@outlook.com</t>
  </si>
  <si>
    <t>RENEGADE CONSTRUCTION</t>
  </si>
  <si>
    <t xml:space="preserve">New Mexico </t>
  </si>
  <si>
    <t>PPW-92EA9389</t>
  </si>
  <si>
    <t>fleet1cat</t>
  </si>
  <si>
    <t>+1 5754394243</t>
  </si>
  <si>
    <t>rwilliams@ci.alamogordo.nm.us</t>
  </si>
  <si>
    <t>CITY OF ALAMOGORDO</t>
  </si>
  <si>
    <t>2600 N Florida</t>
  </si>
  <si>
    <t>02173::CITY OF ALAMOGORDO</t>
  </si>
  <si>
    <t>PPW-0EB655EF</t>
  </si>
  <si>
    <t>JamesEgan</t>
  </si>
  <si>
    <t>Egan</t>
  </si>
  <si>
    <t>jegan@ngcsi.com</t>
  </si>
  <si>
    <t>2480 Aero Park Dr.</t>
  </si>
  <si>
    <t>PPW-675FD264</t>
  </si>
  <si>
    <t>lunar1@rushenterprises.com</t>
  </si>
  <si>
    <t>LUNA</t>
  </si>
  <si>
    <t>ROMAN</t>
  </si>
  <si>
    <t>+1 6232449310</t>
  </si>
  <si>
    <t>Lunar1@RushEnterprises.com</t>
  </si>
  <si>
    <t>RUSHTRUCK CENTER</t>
  </si>
  <si>
    <t>440 E JUANITA AVE</t>
  </si>
  <si>
    <t>PPW-100F3DB1</t>
  </si>
  <si>
    <t>sso118023</t>
  </si>
  <si>
    <t>FRANKLIN</t>
  </si>
  <si>
    <t>PPW-B835F20C</t>
  </si>
  <si>
    <t>dzillig@yahoo.com</t>
  </si>
  <si>
    <t>Zillig</t>
  </si>
  <si>
    <t>Zillig Excavating &amp; Paving</t>
  </si>
  <si>
    <t>5510 OLD BLUE ROCK ROAD</t>
  </si>
  <si>
    <t>Cincinnati</t>
  </si>
  <si>
    <t>45247-2722</t>
  </si>
  <si>
    <t>PPW-800024C7</t>
  </si>
  <si>
    <t>e14ljm4</t>
  </si>
  <si>
    <t>McGeary</t>
  </si>
  <si>
    <t>+1 307 461 0701</t>
  </si>
  <si>
    <t>james.mcgeary@kodiakgas.com</t>
  </si>
  <si>
    <t>PSP-00047F92</t>
  </si>
  <si>
    <t>scott.zielinski@phoenix-services.com</t>
  </si>
  <si>
    <t>Zielinski</t>
  </si>
  <si>
    <t>+1 779-302-8425</t>
  </si>
  <si>
    <t>PPW-ED404FF6</t>
  </si>
  <si>
    <t>ttractor12</t>
  </si>
  <si>
    <t>Tractor</t>
  </si>
  <si>
    <t>PPW-0000B38F</t>
  </si>
  <si>
    <t>jmontgo4@wm.com</t>
  </si>
  <si>
    <t>+1 5309996037</t>
  </si>
  <si>
    <t>8950 Redwood HWY</t>
  </si>
  <si>
    <t>18494::WASTE MGMT - COLO SPGS LNDFL,19586::WASTE MANAGEMENT,25407::WASTE MGMT -DADS,25407a::WASTE MGMT - BUFFALO RDG LND,25407c::WASTE MANAGEMENT-DADS,25407d::WASTE MANAGEMENT-DADS,54531::WASTE MANAGEMENT</t>
  </si>
  <si>
    <t>PPW-26622AA4</t>
  </si>
  <si>
    <t>brian.welch@usacompression.com</t>
  </si>
  <si>
    <t>+1 5705337536</t>
  </si>
  <si>
    <t>343 bank st</t>
  </si>
  <si>
    <t>PPW-CDC40227</t>
  </si>
  <si>
    <t>boyd_forbes</t>
  </si>
  <si>
    <t>Forbes</t>
  </si>
  <si>
    <t>boyd.forbes@state.co.us</t>
  </si>
  <si>
    <t>Sterling Correctional Facility</t>
  </si>
  <si>
    <t>12101 Hwy 61</t>
  </si>
  <si>
    <t>PPW-3FE4DB6E</t>
  </si>
  <si>
    <t>rcooper@progressrail.com</t>
  </si>
  <si>
    <t>Progress Rail</t>
  </si>
  <si>
    <t>1600 PROGRESS DRIVE</t>
  </si>
  <si>
    <t>P.O. BOX 1037</t>
  </si>
  <si>
    <t>ALBERTVILLE</t>
  </si>
  <si>
    <t>16079::PROGRESS RAIL - WELDING DIVI SION,69859::PROGRESS RAIL SVC WELDING PL ANT,70303::PROGRESS RAIL SVCS-KANSAS,96331::PROGRESS RAIL SERVICES,96332::PROGRESS RAIL SERVICES,96333::PROGRESS RAIL SERVICES</t>
  </si>
  <si>
    <t>PPW-0003CF58</t>
  </si>
  <si>
    <t>jaredthomas</t>
  </si>
  <si>
    <t>+1 9035757882</t>
  </si>
  <si>
    <t>jthomas@entact.com</t>
  </si>
  <si>
    <t>2873 w. Hardies Road suite 300</t>
  </si>
  <si>
    <t>PPW-381DEC10</t>
  </si>
  <si>
    <t>mwagner@designscapes.org</t>
  </si>
  <si>
    <t>+1 303-721-9003</t>
  </si>
  <si>
    <t>COLORADO DESIGNSCAPES</t>
  </si>
  <si>
    <t>PPW-5A05ED9D</t>
  </si>
  <si>
    <t>brentricker</t>
  </si>
  <si>
    <t>Ricker</t>
  </si>
  <si>
    <t>+1 4236385269</t>
  </si>
  <si>
    <t>rickerb@vmcmail.com</t>
  </si>
  <si>
    <t>1980 Greystone Rd.</t>
  </si>
  <si>
    <t>Greeneville</t>
  </si>
  <si>
    <t>PPW-1EE5CA85</t>
  </si>
  <si>
    <t>nlouritt@yahoo.com</t>
  </si>
  <si>
    <t>Louritt</t>
  </si>
  <si>
    <t>Nikolai</t>
  </si>
  <si>
    <t>+1 7194647796</t>
  </si>
  <si>
    <t>1632 county road 82</t>
  </si>
  <si>
    <t>PPW-9BB2083F</t>
  </si>
  <si>
    <t>tony_span@yahoo.com</t>
  </si>
  <si>
    <t>Spangler</t>
  </si>
  <si>
    <t>General Dynamics Land Systems</t>
  </si>
  <si>
    <t>27250 Hillside Road</t>
  </si>
  <si>
    <t>PPW-3B3FE3B9</t>
  </si>
  <si>
    <t>tsams30</t>
  </si>
  <si>
    <t>Sams</t>
  </si>
  <si>
    <t xml:space="preserve">Taylor </t>
  </si>
  <si>
    <t>tsams@wm.com</t>
  </si>
  <si>
    <t>PPW-28E38C50</t>
  </si>
  <si>
    <t>lkirk@enduringresources.com</t>
  </si>
  <si>
    <t>505-419-4183</t>
  </si>
  <si>
    <t>ENDURING RESOURCES IV INC</t>
  </si>
  <si>
    <t>200 Energy CT</t>
  </si>
  <si>
    <t>30958::ENDURING RESOURCES IV INC,30958a::ENDURING RESOURCES IV INC</t>
  </si>
  <si>
    <t>PPW-770EB197</t>
  </si>
  <si>
    <t>jesus18munoz@gmail.com</t>
  </si>
  <si>
    <t>670-675-8444</t>
  </si>
  <si>
    <t>po box 860</t>
  </si>
  <si>
    <t>PPW-1FEFC9B7</t>
  </si>
  <si>
    <t>jortiz70</t>
  </si>
  <si>
    <t>jortiz70@comcast.net</t>
  </si>
  <si>
    <t>LBI Transport</t>
  </si>
  <si>
    <t>PPW-46311A69</t>
  </si>
  <si>
    <t>justin.morse@kiewit.com</t>
  </si>
  <si>
    <t>+1 913-515-3540</t>
  </si>
  <si>
    <t>PPW-793B76CC</t>
  </si>
  <si>
    <t>jake42246</t>
  </si>
  <si>
    <t>+1 3033177397</t>
  </si>
  <si>
    <t>303-317-7397</t>
  </si>
  <si>
    <t>jwolfe@ngcsi.com</t>
  </si>
  <si>
    <t>2480 aero park drive</t>
  </si>
  <si>
    <t>PPW-78116A53</t>
  </si>
  <si>
    <t>jbencorp@zohomail.com</t>
  </si>
  <si>
    <t xml:space="preserve">BENFORD </t>
  </si>
  <si>
    <t>+1 423-356-2757</t>
  </si>
  <si>
    <t xml:space="preserve">Global Solution Anytime Mailer ,LLC </t>
  </si>
  <si>
    <t>PPW-D7507007</t>
  </si>
  <si>
    <t>e250srh</t>
  </si>
  <si>
    <t>Harsch</t>
  </si>
  <si>
    <t>Harsch_Scott@wagnerequipment.com</t>
  </si>
  <si>
    <t>PSP-00061DCD</t>
  </si>
  <si>
    <t>sandovalrafael915@yahoo.com</t>
  </si>
  <si>
    <t xml:space="preserve">Sandoval </t>
  </si>
  <si>
    <t>sandovalmechanical</t>
  </si>
  <si>
    <t>PPW-6C26FCA4</t>
  </si>
  <si>
    <t>jswinkos1</t>
  </si>
  <si>
    <t>Swinkowski</t>
  </si>
  <si>
    <t>+1 3182188893</t>
  </si>
  <si>
    <t>john.swinkowski@libertyfrac.com</t>
  </si>
  <si>
    <t>7104  W CR 116</t>
  </si>
  <si>
    <t>PPW-8671D17A</t>
  </si>
  <si>
    <t>teddy.bryant@oneok.com</t>
  </si>
  <si>
    <t>teddy</t>
  </si>
  <si>
    <t>Oneok Field Service Ulysses</t>
  </si>
  <si>
    <t>81503::MAGELLAN MIDSTREAM/MAGELLAN PIPELINE</t>
  </si>
  <si>
    <t>PPW-00013337</t>
  </si>
  <si>
    <t>amesgeorgetk1</t>
  </si>
  <si>
    <t>Abreo,Jr</t>
  </si>
  <si>
    <t>+1 9518701549</t>
  </si>
  <si>
    <t>georgeabreo@amesco.com</t>
  </si>
  <si>
    <t>8333 E Hartford Dr</t>
  </si>
  <si>
    <t>02705::AMES CONSTRUCTION INC,02707::AMES CONSTRUCTION INC,02708::AMES CONSTRUCTION INC,02709::AMES CONSTRUCTION INC,02709a::AMES CONSTRUCTION INC,02709cc::AMES CONSTRUCTION INC,02838::AMES CONSTRUCTION INC,03613::AMES CONSTRUCTION INC,pm02709::AMES CONSTRUCTION INC,u02709::AMES CONSTRUCTION INC,u02709c::AMES CONSTRUCTION INC</t>
  </si>
  <si>
    <t>PPW-80045589</t>
  </si>
  <si>
    <t>e250srm1</t>
  </si>
  <si>
    <t>Mora_Steven@wagnerequipment.com</t>
  </si>
  <si>
    <t>PPI-00022588</t>
  </si>
  <si>
    <t>dpowers37</t>
  </si>
  <si>
    <t>PPW-80012E89</t>
  </si>
  <si>
    <t>daniel@gardnerexc.com</t>
  </si>
  <si>
    <t>gardner</t>
  </si>
  <si>
    <t>D &amp; J GARDNER EXCAVATING INC.</t>
  </si>
  <si>
    <t>134 303 Road</t>
  </si>
  <si>
    <t>36282::D &amp; J GARDNER EXCAVATING INC</t>
  </si>
  <si>
    <t>PPW-9716946A</t>
  </si>
  <si>
    <t>rsi shop</t>
  </si>
  <si>
    <t>+1 6203319282</t>
  </si>
  <si>
    <t>2735 South 10th St.</t>
  </si>
  <si>
    <t>PPW-8B437B12</t>
  </si>
  <si>
    <t>ephraim@surmountsolutions.us</t>
  </si>
  <si>
    <t xml:space="preserve">Barlow </t>
  </si>
  <si>
    <t xml:space="preserve">Ephraim </t>
  </si>
  <si>
    <t>+1 4354672635</t>
  </si>
  <si>
    <t>SURMOUNT EQUIPMENT &amp; MAINTENANCE INC.</t>
  </si>
  <si>
    <t>81566::SURMOUNT EQUIPMENT &amp; MAINTEN ANCE INC</t>
  </si>
  <si>
    <t>PPW-9CFEA739</t>
  </si>
  <si>
    <t>jeffgregory</t>
  </si>
  <si>
    <t>jeffgregory@chevron.com</t>
  </si>
  <si>
    <t>CHEVRON TEXACO CORPORATION</t>
  </si>
  <si>
    <t>PPW-756E05DD</t>
  </si>
  <si>
    <t>daniel.garcia101792@gmail.com</t>
  </si>
  <si>
    <t>ANCHOR TRUCKING LLC</t>
  </si>
  <si>
    <t>812 Paseo De Las Gladiolas</t>
  </si>
  <si>
    <t>04446::ANCHOR TRUCKING LLC</t>
  </si>
  <si>
    <t>PPW-116660E5</t>
  </si>
  <si>
    <t>superioresrthworks@icloud.com</t>
  </si>
  <si>
    <t>Servando</t>
  </si>
  <si>
    <t>+1 9703962528</t>
  </si>
  <si>
    <t>SUPERIOR EARTHWORKS</t>
  </si>
  <si>
    <t>82966::SUPERIOR EARTHWORKS</t>
  </si>
  <si>
    <t>PPW-3836ED6F</t>
  </si>
  <si>
    <t>obucio1@gmail.com</t>
  </si>
  <si>
    <t>pineda</t>
  </si>
  <si>
    <t>1304 Dogwood lane</t>
  </si>
  <si>
    <t>PPW-A6787587</t>
  </si>
  <si>
    <t>eganacosta@gmail.com</t>
  </si>
  <si>
    <t>Hauling a traNspoRtation</t>
  </si>
  <si>
    <t>PPW-0002D31C</t>
  </si>
  <si>
    <t>tommyh21</t>
  </si>
  <si>
    <t>Huynh</t>
  </si>
  <si>
    <t>+1 9193169435</t>
  </si>
  <si>
    <t>Tommy.huynh@martinmarietta.com</t>
  </si>
  <si>
    <t>2004 CR 421</t>
  </si>
  <si>
    <t>Hondo</t>
  </si>
  <si>
    <t>58361::MARTIN MARIETTA MATERIALS,58361a::MARTIN MARIETTA MATERIALS,58361a1::MARTIN MARIETTA MATERIALS,58361r::MARTIN MARIETTA MATERIALS,58362::MARTIN MARIETTA MATERIALS,58363a::MARTIN MARIETTA MATERIALS,58363p::MARTIN MARIETTA MATERIALS,58368::MARTIN MARIETTA MATERIALS</t>
  </si>
  <si>
    <t>PPW-A2A2BE64</t>
  </si>
  <si>
    <t>jjantz0911</t>
  </si>
  <si>
    <t>Kubat Equipment and service company</t>
  </si>
  <si>
    <t>1070 s Galapago</t>
  </si>
  <si>
    <t>PPW-A504176C</t>
  </si>
  <si>
    <t>eldonadcock5@gmail.com</t>
  </si>
  <si>
    <t xml:space="preserve">Adcock </t>
  </si>
  <si>
    <t>red</t>
  </si>
  <si>
    <t>wildcat</t>
  </si>
  <si>
    <t>PPW-A97BA451</t>
  </si>
  <si>
    <t>rbp12holler@gmail.com</t>
  </si>
  <si>
    <t>holler</t>
  </si>
  <si>
    <t>Parker dirt works</t>
  </si>
  <si>
    <t>PPW-0F624803</t>
  </si>
  <si>
    <t>lake_trever</t>
  </si>
  <si>
    <t>Trever</t>
  </si>
  <si>
    <t>+1 951 219 3442</t>
  </si>
  <si>
    <t>tlake@peedequip.com</t>
  </si>
  <si>
    <t>PPW-346F773C</t>
  </si>
  <si>
    <t>tfleegle@indexc.com</t>
  </si>
  <si>
    <t>Fleegle</t>
  </si>
  <si>
    <t>+1 2165366291</t>
  </si>
  <si>
    <t>INDEPENDENCE EXCAVATING INC.</t>
  </si>
  <si>
    <t>5400 Old Brecksville Rd</t>
  </si>
  <si>
    <t>44131-1534</t>
  </si>
  <si>
    <t>PPW-198BC34F</t>
  </si>
  <si>
    <t>Civil360</t>
  </si>
  <si>
    <t>McLin</t>
  </si>
  <si>
    <t>+1 9703284900</t>
  </si>
  <si>
    <t>ap@360civil.com</t>
  </si>
  <si>
    <t>360 CIVIL INC</t>
  </si>
  <si>
    <t>403 Broadway</t>
  </si>
  <si>
    <t>PPW-81E8895A</t>
  </si>
  <si>
    <t>Manage PCC Invoice Access,MyWagnerCat.com</t>
  </si>
  <si>
    <t>sam.lentz11@gmail.com</t>
  </si>
  <si>
    <t>+1 2167036966</t>
  </si>
  <si>
    <t>2952 Fairmount Blvd.</t>
  </si>
  <si>
    <t>Cleveland Heights</t>
  </si>
  <si>
    <t>PPW-8424B1D4</t>
  </si>
  <si>
    <t>jbaker@indexc.com</t>
  </si>
  <si>
    <t>+1 2163180805</t>
  </si>
  <si>
    <t>5400 old brecksville road</t>
  </si>
  <si>
    <t>Brooklyn Heights</t>
  </si>
  <si>
    <t>PPW-000436D7</t>
  </si>
  <si>
    <t>kkilling@wm.com</t>
  </si>
  <si>
    <t>Killingsworth</t>
  </si>
  <si>
    <t>Kayci</t>
  </si>
  <si>
    <t>Arkansas</t>
  </si>
  <si>
    <t>18494::WASTE MGMT - COLO SPGS LNDFL,19586::WASTE MANAGEMENT,25407::WASTE MGMT -DADS,25407a::WASTE MGMT - BUFFALO RDG LND,25407c::WASTE MANAGEMENT-DADS,25407d::WASTE MANAGEMENT-DADS</t>
  </si>
  <si>
    <t>PPW-00044610</t>
  </si>
  <si>
    <t>israel.modesto</t>
  </si>
  <si>
    <t>Modesto</t>
  </si>
  <si>
    <t>PERFORMANCE ENERGY SERVICES</t>
  </si>
  <si>
    <t>PPW-FDD3E9FA</t>
  </si>
  <si>
    <t>dorel.tequida</t>
  </si>
  <si>
    <t>Tequida</t>
  </si>
  <si>
    <t>Dorel</t>
  </si>
  <si>
    <t>PPW-BE8E69D0</t>
  </si>
  <si>
    <t>PaulCopeland</t>
  </si>
  <si>
    <t xml:space="preserve">Copeland </t>
  </si>
  <si>
    <t>+1 7017135834</t>
  </si>
  <si>
    <t>Paul.Copeland@libertyfrac.com</t>
  </si>
  <si>
    <t>350 Tucker RD</t>
  </si>
  <si>
    <t xml:space="preserve">Odessa </t>
  </si>
  <si>
    <t>PPW-5E4D9962</t>
  </si>
  <si>
    <t>rmcfadd1</t>
  </si>
  <si>
    <t>mcfadden</t>
  </si>
  <si>
    <t>+1 9544531419</t>
  </si>
  <si>
    <t>rmcfadd1@wm.com</t>
  </si>
  <si>
    <t>3250 sw 50th ave</t>
  </si>
  <si>
    <t>davie</t>
  </si>
  <si>
    <t>florida</t>
  </si>
  <si>
    <t>PPW-62F8FE26</t>
  </si>
  <si>
    <t>office@newwestpaving.com</t>
  </si>
  <si>
    <t>+1 3033563358</t>
  </si>
  <si>
    <t>7100 Broadway, Suite 2PPH</t>
  </si>
  <si>
    <t>PPW-7F2D2C27</t>
  </si>
  <si>
    <t>michelle.hupfer@woodward.com</t>
  </si>
  <si>
    <t>Hupfer</t>
  </si>
  <si>
    <t>WOODWARD GOVERNOR</t>
  </si>
  <si>
    <t>871 Champion Dr.</t>
  </si>
  <si>
    <t>97206::WOODWARD ENGINE SYSTEM</t>
  </si>
  <si>
    <t>PPW-9A1B3AA9</t>
  </si>
  <si>
    <t>madame@fortlupton.org</t>
  </si>
  <si>
    <t>+1 3039946772</t>
  </si>
  <si>
    <t>CITY OF FT. LUPTON</t>
  </si>
  <si>
    <t>130 s Mckinley ave</t>
  </si>
  <si>
    <t>35298::CITY OF FT LUPTON</t>
  </si>
  <si>
    <t>PPW-BD770F94</t>
  </si>
  <si>
    <t>peter.koulizos@fluorgov.com</t>
  </si>
  <si>
    <t>Koulizos</t>
  </si>
  <si>
    <t>+1 3036772713</t>
  </si>
  <si>
    <t>FLUOR CORPORATION</t>
  </si>
  <si>
    <t>17699 E Steamboat Ave, Bldg 201</t>
  </si>
  <si>
    <t>32604::FLUOR FEDERAL SOLUTIONS</t>
  </si>
  <si>
    <t>PPW-FF8F9E60</t>
  </si>
  <si>
    <t>jjohnson@meridiampartners.com</t>
  </si>
  <si>
    <t>+1 303-349-7171</t>
  </si>
  <si>
    <t>Jjohnson@meridiampartners.com</t>
  </si>
  <si>
    <t>MERIDIAM PARTNERS LLC</t>
  </si>
  <si>
    <t>59272::MERIDIAM PARTNERS LLC</t>
  </si>
  <si>
    <t>PPW-3B26BA15</t>
  </si>
  <si>
    <t>terrellwaynew@yahoo.com</t>
  </si>
  <si>
    <t xml:space="preserve">Willyard </t>
  </si>
  <si>
    <t xml:space="preserve">Terrell </t>
  </si>
  <si>
    <t>(361)219-2353</t>
  </si>
  <si>
    <t>WILD WEST SERVICES</t>
  </si>
  <si>
    <t>96839::WILD WEST SERVICES</t>
  </si>
  <si>
    <t>PPW-9E663064</t>
  </si>
  <si>
    <t>joshua.knaack@kiewit.com</t>
  </si>
  <si>
    <t>Knaack</t>
  </si>
  <si>
    <t>+1 913 403 6989</t>
  </si>
  <si>
    <t>Joshua.Knaack@Kiewit.com</t>
  </si>
  <si>
    <t>PPW-8004697A</t>
  </si>
  <si>
    <t>bigben43</t>
  </si>
  <si>
    <t>Ben Loewen</t>
  </si>
  <si>
    <t>+1 6206820592</t>
  </si>
  <si>
    <t>ben@mjellc.net</t>
  </si>
  <si>
    <t>PPW-000469DF</t>
  </si>
  <si>
    <t>musman</t>
  </si>
  <si>
    <t>Usman</t>
  </si>
  <si>
    <t>Muhammad</t>
  </si>
  <si>
    <t>03062349241</t>
  </si>
  <si>
    <t>musman@ffc.com.pk</t>
  </si>
  <si>
    <t>Fauji Fertilizer Company Limited</t>
  </si>
  <si>
    <t>Mirpur Mathelo</t>
  </si>
  <si>
    <t>MM</t>
  </si>
  <si>
    <t>Sindh</t>
  </si>
  <si>
    <t>PK</t>
  </si>
  <si>
    <t>PPW-00045333</t>
  </si>
  <si>
    <t>newt_hank1</t>
  </si>
  <si>
    <t>Lambert</t>
  </si>
  <si>
    <t>Wayde</t>
  </si>
  <si>
    <t>+1 7192763947</t>
  </si>
  <si>
    <t>wlambert@tezakheavyequipment.com</t>
  </si>
  <si>
    <t>201 Tunnel Dr,</t>
  </si>
  <si>
    <t>PPW-081504FC</t>
  </si>
  <si>
    <t>Parts.Cat.com + Includes SIS Parts Books,Vision Link</t>
  </si>
  <si>
    <t>garrettl@linkus.us</t>
  </si>
  <si>
    <t xml:space="preserve">Garrett </t>
  </si>
  <si>
    <t xml:space="preserve">Linkus Corporation </t>
  </si>
  <si>
    <t>PPW-70DE3556</t>
  </si>
  <si>
    <t>jbaker@southlandholdings.com</t>
  </si>
  <si>
    <t>+1 713 304 6405</t>
  </si>
  <si>
    <t>SOUTHLAND HOLDINGS</t>
  </si>
  <si>
    <t>1100 KUBOTA DR</t>
  </si>
  <si>
    <t>GRAPEVINE</t>
  </si>
  <si>
    <t>PPW-DC9813C0</t>
  </si>
  <si>
    <t>+1 505-975-2856</t>
  </si>
  <si>
    <t>FRANKLINS EARTHMOVING</t>
  </si>
  <si>
    <t>PPW-1BD592A4</t>
  </si>
  <si>
    <t>sfoster90</t>
  </si>
  <si>
    <t>+1 7193518874</t>
  </si>
  <si>
    <t>Seth.Foster@newmont.com</t>
  </si>
  <si>
    <t>2917 Cty Rd 82</t>
  </si>
  <si>
    <t>PPW-540143A8</t>
  </si>
  <si>
    <t>egavin@meridiampartners.com</t>
  </si>
  <si>
    <t>+1 720-249-8934</t>
  </si>
  <si>
    <t>Eric Gavin of Meridiam Partners, LLC</t>
  </si>
  <si>
    <t>PPW-ACB4DF7E</t>
  </si>
  <si>
    <t>johnryan91</t>
  </si>
  <si>
    <t>+1 251 509 3681</t>
  </si>
  <si>
    <t>Jmryan@harsco.com</t>
  </si>
  <si>
    <t>HARSCO METAL AND MINERALS GLOBAL</t>
  </si>
  <si>
    <t xml:space="preserve">1 Steel dr </t>
  </si>
  <si>
    <t>Calvert</t>
  </si>
  <si>
    <t>PPW-D1082A73</t>
  </si>
  <si>
    <t>CMcbrideEsco</t>
  </si>
  <si>
    <t>Mcbride</t>
  </si>
  <si>
    <t>Codie</t>
  </si>
  <si>
    <t>+1 7206823585</t>
  </si>
  <si>
    <t>cmcbride@escomailbox.com</t>
  </si>
  <si>
    <t>ESCO CONSTRUCTION</t>
  </si>
  <si>
    <t>32045 Castle Ct</t>
  </si>
  <si>
    <t>PPW-1542286C</t>
  </si>
  <si>
    <t>LMartinEsco</t>
  </si>
  <si>
    <t>+1 7207683585</t>
  </si>
  <si>
    <t>lmartin@escomailbox.com</t>
  </si>
  <si>
    <t>32045 Castle CT</t>
  </si>
  <si>
    <t>PPW-894BF5BF</t>
  </si>
  <si>
    <t>DFoxEsco1</t>
  </si>
  <si>
    <t>+1 3035983071</t>
  </si>
  <si>
    <t>dfox@escomailbox.com</t>
  </si>
  <si>
    <t>PPW-9FC2F017</t>
  </si>
  <si>
    <t>GSolodukhinEsco</t>
  </si>
  <si>
    <t>Solodukhin</t>
  </si>
  <si>
    <t>+1 7207682528</t>
  </si>
  <si>
    <t>ysolodukhin@escomailbox.com</t>
  </si>
  <si>
    <t>PPW-27902379</t>
  </si>
  <si>
    <t>JwColeEsco</t>
  </si>
  <si>
    <t>Wyatt</t>
  </si>
  <si>
    <t>+1 7207884594</t>
  </si>
  <si>
    <t>jcole@escomailbox.com</t>
  </si>
  <si>
    <t>PPW-9FE45570</t>
  </si>
  <si>
    <t>EFrankumEsco</t>
  </si>
  <si>
    <t>Frankum</t>
  </si>
  <si>
    <t>+1 7203929377</t>
  </si>
  <si>
    <t>efrankum@escomailbox.com</t>
  </si>
  <si>
    <t>PPW-6FFD40B3</t>
  </si>
  <si>
    <t>RMontoyaEsco</t>
  </si>
  <si>
    <t>+1 3035874348</t>
  </si>
  <si>
    <t>montoyacustoms@msn.com</t>
  </si>
  <si>
    <t>PPW-346D09B3</t>
  </si>
  <si>
    <t>KLindemuthEsco</t>
  </si>
  <si>
    <t>Lindemuth</t>
  </si>
  <si>
    <t>+1 7206182338</t>
  </si>
  <si>
    <t>klindemuth@escomailbox.com</t>
  </si>
  <si>
    <t>PPW-CF956041</t>
  </si>
  <si>
    <t>JCroffordEsco</t>
  </si>
  <si>
    <t>Crofford</t>
  </si>
  <si>
    <t>+1 7203554555</t>
  </si>
  <si>
    <t>jcrofford@escomailbox.com</t>
  </si>
  <si>
    <t>PPW-D614F5BD</t>
  </si>
  <si>
    <t>TJohnsonEsco</t>
  </si>
  <si>
    <t>PPW-17853187</t>
  </si>
  <si>
    <t>DLizziEsco</t>
  </si>
  <si>
    <t>+1 3033490521</t>
  </si>
  <si>
    <t>PPW-4BBC2623</t>
  </si>
  <si>
    <t>CMartinEsco</t>
  </si>
  <si>
    <t>Cayden</t>
  </si>
  <si>
    <t>+1 7207889468</t>
  </si>
  <si>
    <t>cmartin@escomailbox.com</t>
  </si>
  <si>
    <t>PPW-F482459F</t>
  </si>
  <si>
    <t>a23qnt1</t>
  </si>
  <si>
    <t>nicole.torres@transwest.com</t>
  </si>
  <si>
    <t>PSP-000629FB</t>
  </si>
  <si>
    <t>+1 4322345380</t>
  </si>
  <si>
    <t>dylan.leathers@libertyfrac.com</t>
  </si>
  <si>
    <t>PPW-AD358A89</t>
  </si>
  <si>
    <t>clearlymechanical@criptext.com</t>
  </si>
  <si>
    <t>Holly</t>
  </si>
  <si>
    <t>Clearlymechanical@criptext.com</t>
  </si>
  <si>
    <t>CLEARLY MECHANICAL LLC</t>
  </si>
  <si>
    <t>PPW-8002864C</t>
  </si>
  <si>
    <t>purchasing@roadrunnertransports.com</t>
  </si>
  <si>
    <t>Wilmerding</t>
  </si>
  <si>
    <t>Roadrunner Transports</t>
  </si>
  <si>
    <t>965 S 1ST ST</t>
  </si>
  <si>
    <t>UNIT F502</t>
  </si>
  <si>
    <t>PPW-0911DDBA</t>
  </si>
  <si>
    <t>dhilljr2021</t>
  </si>
  <si>
    <t>Hill Jr</t>
  </si>
  <si>
    <t>+1 602-904-3482</t>
  </si>
  <si>
    <t>dhilljr@swcp.us</t>
  </si>
  <si>
    <t>PPW-803821F6</t>
  </si>
  <si>
    <t>drogers@reublicservices.com</t>
  </si>
  <si>
    <t>+1 206-793-9904</t>
  </si>
  <si>
    <t>PPW-15CFACBF</t>
  </si>
  <si>
    <t>bobhuey</t>
  </si>
  <si>
    <t>Huey</t>
  </si>
  <si>
    <t>hueycan4@hotmail.com</t>
  </si>
  <si>
    <t>BOBs</t>
  </si>
  <si>
    <t>36883 US Hwy 24</t>
  </si>
  <si>
    <t>Matheson</t>
  </si>
  <si>
    <t>PPW-12375663</t>
  </si>
  <si>
    <t>elisidrogarza@gmail.com</t>
  </si>
  <si>
    <t>Isidro</t>
  </si>
  <si>
    <t>+1 9563736268</t>
  </si>
  <si>
    <t>Elisidrogarza@gmail.com</t>
  </si>
  <si>
    <t>P O BOX</t>
  </si>
  <si>
    <t>MARSTON</t>
  </si>
  <si>
    <t>PPW-00043D82</t>
  </si>
  <si>
    <t>rhondamcclellan@amesco.com</t>
  </si>
  <si>
    <t>Mcclellan</t>
  </si>
  <si>
    <t>Rhonda</t>
  </si>
  <si>
    <t>+1 480-274-0858</t>
  </si>
  <si>
    <t>PPW-528EF335</t>
  </si>
  <si>
    <t>cmckune@tcscolorado.com</t>
  </si>
  <si>
    <t>MCKUNE</t>
  </si>
  <si>
    <t>CHAD</t>
  </si>
  <si>
    <t>+1 303-506-3341</t>
  </si>
  <si>
    <t>CMCKUNE@TCSCOLORADO.COM</t>
  </si>
  <si>
    <t>TITAN CONSTRUCTION SERVICES</t>
  </si>
  <si>
    <t>75472::TITAN CONSTRUCTION SERVICES</t>
  </si>
  <si>
    <t>PPW-2E9F7D48</t>
  </si>
  <si>
    <t>matthew.brown2@ipaper.com</t>
  </si>
  <si>
    <t>+1 706-266-0466</t>
  </si>
  <si>
    <t>INTERNATIONAL PAPER CO.</t>
  </si>
  <si>
    <t>46431::INTERNATIONAL PAPER</t>
  </si>
  <si>
    <t>PPW-1D3DF0D2</t>
  </si>
  <si>
    <t>codysilgero780@gmail.com</t>
  </si>
  <si>
    <t>silgero</t>
  </si>
  <si>
    <t>cody</t>
  </si>
  <si>
    <t>+1 8066401789</t>
  </si>
  <si>
    <t>PPW-6D02B3AA</t>
  </si>
  <si>
    <t>CDS2022</t>
  </si>
  <si>
    <t>wimmer</t>
  </si>
  <si>
    <t>chrissdieselservice@gmail.com</t>
  </si>
  <si>
    <t>CHRIS'S DIESEL SERVICE</t>
  </si>
  <si>
    <t>992 South 4th Ave</t>
  </si>
  <si>
    <t>suite 100-426</t>
  </si>
  <si>
    <t>16424::CHRIS'S DIESEL SERVICE</t>
  </si>
  <si>
    <t>PPW-80102E94</t>
  </si>
  <si>
    <t>jprieto.renrgade@outlook.com</t>
  </si>
  <si>
    <t>+1 575-386-6021</t>
  </si>
  <si>
    <t>PPW-F7891622</t>
  </si>
  <si>
    <t>kcalzadillas@csicompressco.com</t>
  </si>
  <si>
    <t>TallmonCalzadillas</t>
  </si>
  <si>
    <t>kimberly.calzadillas@csicompressco.com</t>
  </si>
  <si>
    <t>PPW-C86F3802</t>
  </si>
  <si>
    <t>nick_freeman@wagnerequipment.com</t>
  </si>
  <si>
    <t>freeman</t>
  </si>
  <si>
    <t>wagner equipment</t>
  </si>
  <si>
    <t>2707 Us-50</t>
  </si>
  <si>
    <t>PPW-3EBD534F</t>
  </si>
  <si>
    <t>roadrunnertransports</t>
  </si>
  <si>
    <t>Roadrunner</t>
  </si>
  <si>
    <t>965 S 1st St Unit</t>
  </si>
  <si>
    <t>80102-8750</t>
  </si>
  <si>
    <t>PPW-45F8056E</t>
  </si>
  <si>
    <t>weigakr</t>
  </si>
  <si>
    <t>Weigand</t>
  </si>
  <si>
    <t>+1 615 260 1691</t>
  </si>
  <si>
    <t>Kevin.Weigand@cat.com</t>
  </si>
  <si>
    <t>CAT FINANCIAL SERVICES CORP.</t>
  </si>
  <si>
    <t>PPS-0006D1DC</t>
  </si>
  <si>
    <t>pascal.duguay@kiewit.com</t>
  </si>
  <si>
    <t>Duguay</t>
  </si>
  <si>
    <t>Pascal</t>
  </si>
  <si>
    <t>T2W 3X6</t>
  </si>
  <si>
    <t>13230::CMF LEASING CO,50658::KGL CONSTRUCTORS,51515::KIEWIT INFR</t>
  </si>
  <si>
    <t>PPW-D66F42BD</t>
  </si>
  <si>
    <t>a6butr</t>
  </si>
  <si>
    <t>Anthony.richardson@mhc.com</t>
  </si>
  <si>
    <t>PSP-00062FBE</t>
  </si>
  <si>
    <t>jeffery.smith@archrock.com</t>
  </si>
  <si>
    <t>+1 9707128069</t>
  </si>
  <si>
    <t>772 buck horn dr</t>
  </si>
  <si>
    <t>PPW-F43FF05B</t>
  </si>
  <si>
    <t>martusya</t>
  </si>
  <si>
    <t>Peredereyev - Передереев</t>
  </si>
  <si>
    <t>Марта</t>
  </si>
  <si>
    <t>peredereyeva@gmail.com</t>
  </si>
  <si>
    <t>CAT PRODUCT LINK INTERNAL</t>
  </si>
  <si>
    <t>кол</t>
  </si>
  <si>
    <t>PCP-0000000E</t>
  </si>
  <si>
    <t>mattgurley</t>
  </si>
  <si>
    <t>Gurley</t>
  </si>
  <si>
    <t>Mgurley@Plateauexcavation.com</t>
  </si>
  <si>
    <t xml:space="preserve">375 LEE INDUSTRIAL BLVD </t>
  </si>
  <si>
    <t>PPW-0000EA36</t>
  </si>
  <si>
    <t>wayne@driverinc.com</t>
  </si>
  <si>
    <t>+1 8062362255</t>
  </si>
  <si>
    <t>DRIVER LEASING INC</t>
  </si>
  <si>
    <t>1801 HOPE RD</t>
  </si>
  <si>
    <t>AMARILLO</t>
  </si>
  <si>
    <t>PPW-800005AE</t>
  </si>
  <si>
    <t>colemurray</t>
  </si>
  <si>
    <t>cole</t>
  </si>
  <si>
    <t>+1 385-415-3177</t>
  </si>
  <si>
    <t>Cole.murray@stakerparson.com</t>
  </si>
  <si>
    <t>PPW-9F4F9BCD</t>
  </si>
  <si>
    <t>brandon.porter@gcinc.com</t>
  </si>
  <si>
    <t>+1 708-295-2478</t>
  </si>
  <si>
    <t>37712::GRANITE CONSTRUCTION CO,37801::GRANITE CONSTRUCTION COMPAN,38094::GRANITE CONSTRUCTION CO</t>
  </si>
  <si>
    <t>PPW-B1F4A08C</t>
  </si>
  <si>
    <t>e350rfq</t>
  </si>
  <si>
    <t>F.</t>
  </si>
  <si>
    <t>+1 505 343 2751  x2751</t>
  </si>
  <si>
    <t>+1 505 2524994</t>
  </si>
  <si>
    <t>quintana_ronda@wagnerequipment.com</t>
  </si>
  <si>
    <t>PIP-11068297</t>
  </si>
  <si>
    <t>e350lal</t>
  </si>
  <si>
    <t>Larranaga</t>
  </si>
  <si>
    <t>Larranaga_leo@wagnerequipment.com</t>
  </si>
  <si>
    <t>PIP-10197852</t>
  </si>
  <si>
    <t>NMT_CATIPSIS</t>
  </si>
  <si>
    <t>+1 7202360567</t>
  </si>
  <si>
    <t>darren.schmidt@newmont.com</t>
  </si>
  <si>
    <t>02948::ANGLOGOLD,21070::CRIPPLE CRK VICTOR GOLD MIN,64659::NEWMONT MINING CORP,tp64659::NEWMONT MINING GROUP</t>
  </si>
  <si>
    <t>PPW-56EF9A03</t>
  </si>
  <si>
    <t>vulcan03b</t>
  </si>
  <si>
    <t>Rollins</t>
  </si>
  <si>
    <t>+1 8655461414</t>
  </si>
  <si>
    <t>drollins@stowerscat.com</t>
  </si>
  <si>
    <t>215 Interchange Dr</t>
  </si>
  <si>
    <t>Crossville</t>
  </si>
  <si>
    <t>PPW-BFFEBC2F</t>
  </si>
  <si>
    <t>mhecker</t>
  </si>
  <si>
    <t>Fa. Matthaei Bauunternehmen GmbH</t>
  </si>
  <si>
    <t>Max.Hecker@matthaei.de</t>
  </si>
  <si>
    <t>ZEPPELIN BAUMASCHINEN</t>
  </si>
  <si>
    <t>DE</t>
  </si>
  <si>
    <t>PSP-000631E2</t>
  </si>
  <si>
    <t>ml_test_1010</t>
  </si>
  <si>
    <t>Lsck</t>
  </si>
  <si>
    <t>Mk1</t>
  </si>
  <si>
    <t>ban.hu@perficient.com</t>
  </si>
  <si>
    <t xml:space="preserve">707 Dale Street </t>
  </si>
  <si>
    <t>PQP-00000737</t>
  </si>
  <si>
    <t>scott.bryant@heicivil.com</t>
  </si>
  <si>
    <t>Bryant</t>
  </si>
  <si>
    <t>+1 3039473733</t>
  </si>
  <si>
    <t>PPW-576CC2FE</t>
  </si>
  <si>
    <t>brian.manyik@martinmarietta.com</t>
  </si>
  <si>
    <t>+1 719-591-3300</t>
  </si>
  <si>
    <t>Brian.Manyik@martinmarietta.com</t>
  </si>
  <si>
    <t>58361p::MARTIN MARIETTA MATERIALS</t>
  </si>
  <si>
    <t>PPW-33EAD507</t>
  </si>
  <si>
    <t>layne.ostler@martinmarietta.com</t>
  </si>
  <si>
    <t>Ostler</t>
  </si>
  <si>
    <t>Layne.Ostler@martinmarietta.com</t>
  </si>
  <si>
    <t>PPW-EFD800D4</t>
  </si>
  <si>
    <t>tdexheimer@geopacific.net</t>
  </si>
  <si>
    <t>Dexheimer</t>
  </si>
  <si>
    <t>PPW-80036805</t>
  </si>
  <si>
    <t>luis.esparza</t>
  </si>
  <si>
    <t>Esparza</t>
  </si>
  <si>
    <t>PPW-0643B451</t>
  </si>
  <si>
    <t>randy.nelson@martinmarietta.com</t>
  </si>
  <si>
    <t>Randy.Nelson@martinmarietta.com</t>
  </si>
  <si>
    <t>PPW-0CE90FA6</t>
  </si>
  <si>
    <t>guy.woods@martinmarietta.com</t>
  </si>
  <si>
    <t>Guy.Woods@martinmarietta.com</t>
  </si>
  <si>
    <t>PPW-FB0AB7DF</t>
  </si>
  <si>
    <t>steven.lorenzen@martinmarietta.com</t>
  </si>
  <si>
    <t>Lorenzen</t>
  </si>
  <si>
    <t>Steven.Lorenzen@martinmarietta.com</t>
  </si>
  <si>
    <t>PPW-D40F5174</t>
  </si>
  <si>
    <t>scott.metcalf@martinmarietta.com</t>
  </si>
  <si>
    <t>Metcalf</t>
  </si>
  <si>
    <t>Scott.Metcalf@martinmarietta.com</t>
  </si>
  <si>
    <t>PPW-1557267D</t>
  </si>
  <si>
    <t>scott.bryant@martinmarietta.com</t>
  </si>
  <si>
    <t>Scott.Bryant@martinmarietta.com</t>
  </si>
  <si>
    <t>PPW-55D6A61B</t>
  </si>
  <si>
    <t>abraham.hessenburch@martinmarietta.com</t>
  </si>
  <si>
    <t>Hessenburch</t>
  </si>
  <si>
    <t>Abraham.Hessenburch@martinmarietta.com</t>
  </si>
  <si>
    <t>PPW-B358A520</t>
  </si>
  <si>
    <t>steve.webb@martinmarietta.com</t>
  </si>
  <si>
    <t>Webb</t>
  </si>
  <si>
    <t>Steve.Webb@martinmarietta.com</t>
  </si>
  <si>
    <t>PPW-1F363C95</t>
  </si>
  <si>
    <t>pamela.wertz-eggers@martinmarietta.com</t>
  </si>
  <si>
    <t>Wertz-Eggers</t>
  </si>
  <si>
    <t>Pam</t>
  </si>
  <si>
    <t>Pamela.Wertz-Eggers@martinmarietta.com</t>
  </si>
  <si>
    <t>PPW-3D11F2BD</t>
  </si>
  <si>
    <t>charles.hamner@martinmarietta.com</t>
  </si>
  <si>
    <t>Hamner</t>
  </si>
  <si>
    <t>Charles.Hamner@martinmarietta.com</t>
  </si>
  <si>
    <t>PPW-89AE9C81</t>
  </si>
  <si>
    <t>michael.stover@martinmarietta.com</t>
  </si>
  <si>
    <t>Stover</t>
  </si>
  <si>
    <t>Michael.Stover@martinmarietta.com</t>
  </si>
  <si>
    <t>PPW-294DBF3C</t>
  </si>
  <si>
    <t>michael.rodriguez@martinmarietta.com</t>
  </si>
  <si>
    <t>Michael.Rodriguez@martinmarietta.com</t>
  </si>
  <si>
    <t>PPW-03155885</t>
  </si>
  <si>
    <t>david.brizendine@martinmarietta.com</t>
  </si>
  <si>
    <t>Brizendine</t>
  </si>
  <si>
    <t>+1 719-591-3390</t>
  </si>
  <si>
    <t>David.Brizendine@martinmarietta.com</t>
  </si>
  <si>
    <t>Martin Marietta Materials</t>
  </si>
  <si>
    <t>PPW-0A623477</t>
  </si>
  <si>
    <t>alayton</t>
  </si>
  <si>
    <t>Layton</t>
  </si>
  <si>
    <t>+1 951 315 9257</t>
  </si>
  <si>
    <t>alayton@inlandheavyhaul.com</t>
  </si>
  <si>
    <t>PPW-D38A3E65</t>
  </si>
  <si>
    <t>a5dwam1</t>
  </si>
  <si>
    <t>Montez</t>
  </si>
  <si>
    <t>+1 956 435 7515</t>
  </si>
  <si>
    <t>monteza@rush-enterprises.com</t>
  </si>
  <si>
    <t>RUSH TRUCK CENTER BROWNSVILLE</t>
  </si>
  <si>
    <t>PSP-0004BDFF</t>
  </si>
  <si>
    <t>chudaddy62@gmail.com</t>
  </si>
  <si>
    <t xml:space="preserve">Rucker </t>
  </si>
  <si>
    <t>TW STUCCO INC</t>
  </si>
  <si>
    <t>PPW-D0048051</t>
  </si>
  <si>
    <t>Camshaft468</t>
  </si>
  <si>
    <t>Ezell</t>
  </si>
  <si>
    <t>Cameron</t>
  </si>
  <si>
    <t>cam4681@gmail.com</t>
  </si>
  <si>
    <t>TLC Fleet</t>
  </si>
  <si>
    <t>10700 Central Ave Se</t>
  </si>
  <si>
    <t>87123-2726</t>
  </si>
  <si>
    <t>PPW-5AECCBFB</t>
  </si>
  <si>
    <t>caseymimms</t>
  </si>
  <si>
    <t>Mimms</t>
  </si>
  <si>
    <t>+1 7195701456</t>
  </si>
  <si>
    <t>casey.mimms@tboneconstruction.com</t>
  </si>
  <si>
    <t>1310 FORD ST.</t>
  </si>
  <si>
    <t>PPW-DBFA7A3D</t>
  </si>
  <si>
    <t>markfleri</t>
  </si>
  <si>
    <t>1 E. OAKHILL DR., STE. 102</t>
  </si>
  <si>
    <t>WESTMONT</t>
  </si>
  <si>
    <t>PPW-28067EA4</t>
  </si>
  <si>
    <t>brianrigsbee@yahoo.com</t>
  </si>
  <si>
    <t>Rigsbee</t>
  </si>
  <si>
    <t>+1 870-204-1671</t>
  </si>
  <si>
    <t>PPW-7C5C79FB</t>
  </si>
  <si>
    <t>elongstreet@entact.com</t>
  </si>
  <si>
    <t>Longstreet</t>
  </si>
  <si>
    <t>Edgar</t>
  </si>
  <si>
    <t>+1 704-460-8214</t>
  </si>
  <si>
    <t>PPW-A9DD74C8</t>
  </si>
  <si>
    <t>jhill@entact.com</t>
  </si>
  <si>
    <t>+1 678-772-4344</t>
  </si>
  <si>
    <t>PPW-69FD6793</t>
  </si>
  <si>
    <t>mleandro</t>
  </si>
  <si>
    <t>Leandro</t>
  </si>
  <si>
    <t>+1 6309452246</t>
  </si>
  <si>
    <t>mleandro@entact.com</t>
  </si>
  <si>
    <t>PPW-4BF22AF7</t>
  </si>
  <si>
    <t>kporcell</t>
  </si>
  <si>
    <t>Porcell</t>
  </si>
  <si>
    <t>kporcell@wm.com</t>
  </si>
  <si>
    <t>PPW-41C9954E</t>
  </si>
  <si>
    <t>lagaritanursery</t>
  </si>
  <si>
    <t>Duda</t>
  </si>
  <si>
    <t>duda.kevin@gmail.com</t>
  </si>
  <si>
    <t>LA GARITA NURSERY</t>
  </si>
  <si>
    <t>967 COUNTY RD 014A</t>
  </si>
  <si>
    <t>DEL NORTE</t>
  </si>
  <si>
    <t>53357::LA GARITA NURSERY</t>
  </si>
  <si>
    <t>PPW-AF141ABD</t>
  </si>
  <si>
    <t>brett.walchuk@barnard-inc.com</t>
  </si>
  <si>
    <t>Walchuk</t>
  </si>
  <si>
    <t>+1 406-586-1995</t>
  </si>
  <si>
    <t>PPW-DE03951F</t>
  </si>
  <si>
    <t>a0bccj</t>
  </si>
  <si>
    <t>jonesC2@rushenterprises.com</t>
  </si>
  <si>
    <t>75867::RUSH TRUCK CENTER INC,75868::RUSH TRUCK CENTER INC,75892::RUSH TRUCK CENTER INC</t>
  </si>
  <si>
    <t>PSP-00047AED</t>
  </si>
  <si>
    <t>gentune</t>
  </si>
  <si>
    <t>+1 5403799303</t>
  </si>
  <si>
    <t>540 379 9303</t>
  </si>
  <si>
    <t>hodges@gentune.com</t>
  </si>
  <si>
    <t>GenTune LLC</t>
  </si>
  <si>
    <t>10207 NI RIVER DRIVE</t>
  </si>
  <si>
    <t>Spotsylvania</t>
  </si>
  <si>
    <t>PPS-00003D0E</t>
  </si>
  <si>
    <t>curtisreitman@gmail.com</t>
  </si>
  <si>
    <t>reitman</t>
  </si>
  <si>
    <t>curtis</t>
  </si>
  <si>
    <t>hudson termanal rail services</t>
  </si>
  <si>
    <t>i 76 frontage rd</t>
  </si>
  <si>
    <t>PPW-158252C8</t>
  </si>
  <si>
    <t>scifieldservice</t>
  </si>
  <si>
    <t>Contracting FS</t>
  </si>
  <si>
    <t>+1 720 889 4420</t>
  </si>
  <si>
    <t>cbuchner@ihcscott.com</t>
  </si>
  <si>
    <t xml:space="preserve">6880 S Yosemite Ctste # 150 </t>
  </si>
  <si>
    <t>PPW-00005DC2</t>
  </si>
  <si>
    <t>ethansprague1@yahoo.com</t>
  </si>
  <si>
    <t>+1 8013724810</t>
  </si>
  <si>
    <t>PPW-31697711</t>
  </si>
  <si>
    <t>mbueltell@yahoo.com</t>
  </si>
  <si>
    <t>Bueltell</t>
  </si>
  <si>
    <t>+1 970-646-8586</t>
  </si>
  <si>
    <t>Big Dog Excavation, LLC</t>
  </si>
  <si>
    <t>PPW-00034C90</t>
  </si>
  <si>
    <t>joseph.delatorre@libertyfrac.com</t>
  </si>
  <si>
    <t>+1 817-240-7625</t>
  </si>
  <si>
    <t>PPW-8898F3A6</t>
  </si>
  <si>
    <t>tomasocasio</t>
  </si>
  <si>
    <t>Ocasio</t>
  </si>
  <si>
    <t>Tomas</t>
  </si>
  <si>
    <t>+1 3079966677</t>
  </si>
  <si>
    <t>to432015@outlook.com</t>
  </si>
  <si>
    <t>869 N 1500 W</t>
  </si>
  <si>
    <t>Orem</t>
  </si>
  <si>
    <t>PPW-00043878</t>
  </si>
  <si>
    <t>urietrucking</t>
  </si>
  <si>
    <t>Urie</t>
  </si>
  <si>
    <t>+1 9706755766</t>
  </si>
  <si>
    <t>elaine@urietrucking.com</t>
  </si>
  <si>
    <t>URIE TRUCKING INC</t>
  </si>
  <si>
    <t>2424 E MAIN</t>
  </si>
  <si>
    <t>92059::URIE TRUCKING INC</t>
  </si>
  <si>
    <t>PPW-F44B817E</t>
  </si>
  <si>
    <t xml:space="preserve">Renegade Construction </t>
  </si>
  <si>
    <t>PPW-628DBBA7</t>
  </si>
  <si>
    <t>bronco1333</t>
  </si>
  <si>
    <t>Winger</t>
  </si>
  <si>
    <t>bronco1333@yahoo.com</t>
  </si>
  <si>
    <t>Professional Coating Systems</t>
  </si>
  <si>
    <t>2346 STRATFORD WAY</t>
  </si>
  <si>
    <t>PPW-7BF8A4F4</t>
  </si>
  <si>
    <t>clintcressler@yahoo.com</t>
  </si>
  <si>
    <t>Cressler</t>
  </si>
  <si>
    <t>COAL BED CREEK CONSTRUCTION</t>
  </si>
  <si>
    <t>3689 Rd 1.7</t>
  </si>
  <si>
    <t>Dove Creek</t>
  </si>
  <si>
    <t>17790::COAL BED CREEK CONSTRUCTION</t>
  </si>
  <si>
    <t>PPW-AFCD01E0</t>
  </si>
  <si>
    <t>cb4zag</t>
  </si>
  <si>
    <t>+1 913 403 6758</t>
  </si>
  <si>
    <t>Aaron.Gardner@kiewit.com</t>
  </si>
  <si>
    <t>PSP-0003D252</t>
  </si>
  <si>
    <t>fred.castillo@martinmarietta.com</t>
  </si>
  <si>
    <t>Fred.Castillo@martinmarietta.com</t>
  </si>
  <si>
    <t>PPW-56746D6D</t>
  </si>
  <si>
    <t>nicholas.crockett@martinmarietta.com</t>
  </si>
  <si>
    <t>Crockett</t>
  </si>
  <si>
    <t>Nicholas.Crockett@martinmarietta.com</t>
  </si>
  <si>
    <t>PPW-659111E8</t>
  </si>
  <si>
    <t>walker.coulter@archrock.com</t>
  </si>
  <si>
    <t>Coulter</t>
  </si>
  <si>
    <t>+1 9705021388</t>
  </si>
  <si>
    <t>1426 Cimarron Ct</t>
  </si>
  <si>
    <t>PPW-CD7AD26E</t>
  </si>
  <si>
    <t>a6g1rf</t>
  </si>
  <si>
    <t>+1 319 257 5422</t>
  </si>
  <si>
    <t>Rich.Francis@mhc.com</t>
  </si>
  <si>
    <t>MHC KENWORTH- WATERLOO</t>
  </si>
  <si>
    <t>PSP-0005C595</t>
  </si>
  <si>
    <t>shawnaleigh428@gmail.com</t>
  </si>
  <si>
    <t>Shawna</t>
  </si>
  <si>
    <t>CONCRETE EQUIPMENT INSTALLATION &amp;amp; SERVICE</t>
  </si>
  <si>
    <t>PPW-8003C95C</t>
  </si>
  <si>
    <t>tmann3</t>
  </si>
  <si>
    <t>tmann3@wm.com</t>
  </si>
  <si>
    <t>2625 E. Broadway St.</t>
  </si>
  <si>
    <t>Northwood</t>
  </si>
  <si>
    <t>18494::WASTE MGMT - COLO SPGS LNDFL,19586::WASTE MANAGEMENT,25407::WASTE MGMT -DADS,25407c::WASTE MANAGEMENT-DADS,25407d::WASTE MANAGEMENT-DADS,54531::WASTE MANAGEMENT,73758::WASTE MANAGEMENT/RECYCLE AME RICA OF COLO SPGS,88995::WASTE MANAGEMENT</t>
  </si>
  <si>
    <t>PPW-CA683E85</t>
  </si>
  <si>
    <t>timothy.lyon@peabodygeneral.com</t>
  </si>
  <si>
    <t>+1 5126365209</t>
  </si>
  <si>
    <t>PPW-E27EACB9</t>
  </si>
  <si>
    <t>ccoffey@axip.com</t>
  </si>
  <si>
    <t>Coffey</t>
  </si>
  <si>
    <t>956-414-7219</t>
  </si>
  <si>
    <t>Axip Compression</t>
  </si>
  <si>
    <t>910 W. Pierce st 234</t>
  </si>
  <si>
    <t>PPW-C25B31E2</t>
  </si>
  <si>
    <t>Gitkefield</t>
  </si>
  <si>
    <t>gitke</t>
  </si>
  <si>
    <t>+1 3076808760</t>
  </si>
  <si>
    <t>gfgitke@collinscom.net</t>
  </si>
  <si>
    <t>BEMAS</t>
  </si>
  <si>
    <t>PPW-4670AAA1</t>
  </si>
  <si>
    <t>morad001</t>
  </si>
  <si>
    <t>Mohammad</t>
  </si>
  <si>
    <t>Ali</t>
  </si>
  <si>
    <t>Salah</t>
  </si>
  <si>
    <t>alonsodeear012@yahoo.com</t>
  </si>
  <si>
    <t>Jarallah</t>
  </si>
  <si>
    <t>60 street</t>
  </si>
  <si>
    <t>Sanaa</t>
  </si>
  <si>
    <t>Online</t>
  </si>
  <si>
    <t>YE</t>
  </si>
  <si>
    <t>PPW-86B7E742</t>
  </si>
  <si>
    <t>eno_wijaya</t>
  </si>
  <si>
    <t>wijaya</t>
  </si>
  <si>
    <t>trisno</t>
  </si>
  <si>
    <t>triznokwijaya@yahoo.com</t>
  </si>
  <si>
    <t xml:space="preserve">personal </t>
  </si>
  <si>
    <t>balikpapan</t>
  </si>
  <si>
    <t>east borneo</t>
  </si>
  <si>
    <t>PPW-6364E44F</t>
  </si>
  <si>
    <t>Jarallah01</t>
  </si>
  <si>
    <t xml:space="preserve">Jarallah </t>
  </si>
  <si>
    <t>mohammadjarallah001@gmail.com</t>
  </si>
  <si>
    <t>Sahary</t>
  </si>
  <si>
    <t>Care</t>
  </si>
  <si>
    <t>PPW-E9525014</t>
  </si>
  <si>
    <t>MyWagnerCat.com,Parts.Cat.com + Includes SIS Parts Books,SIS2.0 Web - Service Information,SOS Services Web,Vision Link</t>
  </si>
  <si>
    <t>chris21z86@gmail.com</t>
  </si>
  <si>
    <t>Onofre</t>
  </si>
  <si>
    <t>+1 8477396238</t>
  </si>
  <si>
    <t>PCP-0000134D</t>
  </si>
  <si>
    <t>delsol22sir@hotmail.com</t>
  </si>
  <si>
    <t>Knaup</t>
  </si>
  <si>
    <t>Randy.knaup@jomaxgb.us</t>
  </si>
  <si>
    <t>API GROUP - JOMAX PIPELINE</t>
  </si>
  <si>
    <t>PO BOX 701</t>
  </si>
  <si>
    <t>238 SE 10 AVE.</t>
  </si>
  <si>
    <t>GREAT BEND</t>
  </si>
  <si>
    <t>PPW-F661A189</t>
  </si>
  <si>
    <t>troy.willson@cmiuser.com</t>
  </si>
  <si>
    <t>WILLSON</t>
  </si>
  <si>
    <t>TROY</t>
  </si>
  <si>
    <t>abq freightliner</t>
  </si>
  <si>
    <t>12901 I-40 West Frontage Rd</t>
  </si>
  <si>
    <t>PPW-93AFAB58</t>
  </si>
  <si>
    <t>tvanarsdale@entact.com</t>
  </si>
  <si>
    <t>Van Arsdale Jr</t>
  </si>
  <si>
    <t>+1 908-783-0469</t>
  </si>
  <si>
    <t>PPW-10EA8401</t>
  </si>
  <si>
    <t>animal.associates08@contractor.net</t>
  </si>
  <si>
    <t xml:space="preserve">Clark </t>
  </si>
  <si>
    <t xml:space="preserve">Charles </t>
  </si>
  <si>
    <t>Aggergate Industries</t>
  </si>
  <si>
    <t>PPW-1B73E7A8</t>
  </si>
  <si>
    <t>Nikodemious</t>
  </si>
  <si>
    <t>Frazier</t>
  </si>
  <si>
    <t>Niko</t>
  </si>
  <si>
    <t>+1 2069408436</t>
  </si>
  <si>
    <t>Niko.Frazier@Libertyfrac.com</t>
  </si>
  <si>
    <t>PPW-2D513EAB</t>
  </si>
  <si>
    <t>blake.coates@whitcon.com</t>
  </si>
  <si>
    <t>Coates</t>
  </si>
  <si>
    <t>PPW-39255988</t>
  </si>
  <si>
    <t>ap@gusherofs.com</t>
  </si>
  <si>
    <t>Bretsch</t>
  </si>
  <si>
    <t>Meagan</t>
  </si>
  <si>
    <t>ART GUTTERSEN LLC</t>
  </si>
  <si>
    <t>03867::ATLAS ENERGY SERVICES LLC</t>
  </si>
  <si>
    <t>PPW-00013584</t>
  </si>
  <si>
    <t>vastdumptrucking@gmail.com</t>
  </si>
  <si>
    <t>Sena</t>
  </si>
  <si>
    <t>+1 5059201826</t>
  </si>
  <si>
    <t>Vast trucking llc</t>
  </si>
  <si>
    <t>3110 demavend rd ne</t>
  </si>
  <si>
    <t>PPW-C475B652</t>
  </si>
  <si>
    <t>matthew.tigert@kodiakgas.com</t>
  </si>
  <si>
    <t>Tigert</t>
  </si>
  <si>
    <t>PPW-E0541F07</t>
  </si>
  <si>
    <t>fastrackconstructioninc</t>
  </si>
  <si>
    <t>Templeton</t>
  </si>
  <si>
    <t>fastrackconstructioninc@outlook.com</t>
  </si>
  <si>
    <t>FasTrack Construction Inc</t>
  </si>
  <si>
    <t>PPW-7AD16822</t>
  </si>
  <si>
    <t>BMMINC</t>
  </si>
  <si>
    <t>HARO</t>
  </si>
  <si>
    <t>ALEJANDRO</t>
  </si>
  <si>
    <t>BMM_INC@AOL.COM</t>
  </si>
  <si>
    <t>BLACK MOUNTAIN MACHINERY INC</t>
  </si>
  <si>
    <t>7419 PINE BURR LN</t>
  </si>
  <si>
    <t>PPW-D25E7212</t>
  </si>
  <si>
    <t>kmcneil</t>
  </si>
  <si>
    <t>McNeil</t>
  </si>
  <si>
    <t>KaCee</t>
  </si>
  <si>
    <t>+1 8013302034</t>
  </si>
  <si>
    <t>801-330-2034</t>
  </si>
  <si>
    <t>kmcneil@wwmach.com</t>
  </si>
  <si>
    <t>Forestry,General Construction,Heavy Construction,On-Highway Truck</t>
  </si>
  <si>
    <t>1125 S Legacy View St</t>
  </si>
  <si>
    <t>PPS-00002B94</t>
  </si>
  <si>
    <t>e350jim</t>
  </si>
  <si>
    <t>McMillan</t>
  </si>
  <si>
    <t>I.</t>
  </si>
  <si>
    <t>mcmillan_john@wagnerequipment.com</t>
  </si>
  <si>
    <t>PSP-0002FC11</t>
  </si>
  <si>
    <t>robinsonb@rushenterprises.com</t>
  </si>
  <si>
    <t>ROBINSON</t>
  </si>
  <si>
    <t>+1 520-275-2750</t>
  </si>
  <si>
    <t>PPW-E1B5E783</t>
  </si>
  <si>
    <t>boyerderek6@gmail.com</t>
  </si>
  <si>
    <t>DB Heavy</t>
  </si>
  <si>
    <t>377 West Orchard Avenue</t>
  </si>
  <si>
    <t>PPW-1CDE5E96</t>
  </si>
  <si>
    <t>jesusjar05</t>
  </si>
  <si>
    <t xml:space="preserve">Rivera </t>
  </si>
  <si>
    <t xml:space="preserve">Jesus </t>
  </si>
  <si>
    <t>J A R CONCRETE</t>
  </si>
  <si>
    <t>PPW-5F7159FD</t>
  </si>
  <si>
    <t>moussabekkouche</t>
  </si>
  <si>
    <t>Bekkouche</t>
  </si>
  <si>
    <t>Moussa</t>
  </si>
  <si>
    <t>+1 780 667 0368</t>
  </si>
  <si>
    <t>moussa.bekkouche@kiewit.com</t>
  </si>
  <si>
    <t>PROJECT 1020 TMX SPREAD 5B BOX 452500</t>
  </si>
  <si>
    <t>13230::CMF LEASING CO,50658::KGL CONSTRUCTORS</t>
  </si>
  <si>
    <t>PPW-1512AEFB</t>
  </si>
  <si>
    <t>sclark@flatironcorp.com</t>
  </si>
  <si>
    <t>+1 3035492957</t>
  </si>
  <si>
    <t>FLATIRON CONSTRUCTOR CORP</t>
  </si>
  <si>
    <t>PPW-8002D259</t>
  </si>
  <si>
    <t>e250jjs2</t>
  </si>
  <si>
    <t>Stevenson</t>
  </si>
  <si>
    <t>Stevenson_Jeremiah@wagnerequipment.com</t>
  </si>
  <si>
    <t>PIP-11015531</t>
  </si>
  <si>
    <t>tcarrion2002@yahoo.com</t>
  </si>
  <si>
    <t>Carrion</t>
  </si>
  <si>
    <t>3126E Owner</t>
  </si>
  <si>
    <t>1601 Wagon Train Dr SE</t>
  </si>
  <si>
    <t>PPW-EB279F5F</t>
  </si>
  <si>
    <t>joleslie</t>
  </si>
  <si>
    <t>Leslie</t>
  </si>
  <si>
    <t>Bethany</t>
  </si>
  <si>
    <t>+1 7202528445</t>
  </si>
  <si>
    <t>jo.leslie@performanceenergy.net</t>
  </si>
  <si>
    <t>12774 COLORADO BLVD</t>
  </si>
  <si>
    <t>Suite 160</t>
  </si>
  <si>
    <t>THORNTON</t>
  </si>
  <si>
    <t>PPW-9B4EDDF7</t>
  </si>
  <si>
    <t>mdavet</t>
  </si>
  <si>
    <t>Davey</t>
  </si>
  <si>
    <t xml:space="preserve">Megan </t>
  </si>
  <si>
    <t>+1 3038535326</t>
  </si>
  <si>
    <t>mdavey@brannan1.com</t>
  </si>
  <si>
    <t xml:space="preserve">5880 Lipan St </t>
  </si>
  <si>
    <t>PPW-A7D02387</t>
  </si>
  <si>
    <t>kigarner</t>
  </si>
  <si>
    <t>Kimberly</t>
  </si>
  <si>
    <t>+1 5054356760</t>
  </si>
  <si>
    <t>kigarner@ecsourceservices.com</t>
  </si>
  <si>
    <t>EC SOURCE SERVICES, L.L.C.</t>
  </si>
  <si>
    <t>2425 San Pedro NE Ste 300</t>
  </si>
  <si>
    <t>Albuqurque</t>
  </si>
  <si>
    <t>29661::EC SOURCE SERVICES LLC</t>
  </si>
  <si>
    <t>PPW-CE63D0C7</t>
  </si>
  <si>
    <t>aganbrad@yahoo.com</t>
  </si>
  <si>
    <t>Agan</t>
  </si>
  <si>
    <t>+1 9035731879</t>
  </si>
  <si>
    <t>PCP-0000148F</t>
  </si>
  <si>
    <t>javier.dominguez@brucknertruck.com</t>
  </si>
  <si>
    <t>+1 5053244111</t>
  </si>
  <si>
    <t>BRUCKNER TRUCK SALES</t>
  </si>
  <si>
    <t>4050 BLOOMFIELD HIGHWAY</t>
  </si>
  <si>
    <t>PPW-28D0DE31</t>
  </si>
  <si>
    <t>antonio.cordova@enrllc.com</t>
  </si>
  <si>
    <t>719-859-0924</t>
  </si>
  <si>
    <t>Antonio.Cordova@enrllc.com</t>
  </si>
  <si>
    <t>EVERGREEN NATURAL RESOURCES</t>
  </si>
  <si>
    <t>27000 Hwy 12</t>
  </si>
  <si>
    <t>32283::EVERGREEN NATURAL RESOURCES LLC</t>
  </si>
  <si>
    <t>PPW-FEADCC87</t>
  </si>
  <si>
    <t>drm@nifee8974</t>
  </si>
  <si>
    <t>Manifee</t>
  </si>
  <si>
    <t>dmanifee@fmi.com</t>
  </si>
  <si>
    <t>16332::FREEPORT-MCMORAN CHINO MINES,16345::FREEPORT-MCMORAN CHINO MINES,16345a::FREEPORT-MCMORAN CHINO MINES,16346::FREEPORT-MCMORAN CHINO MINES,16396::FREEPORT MCMORAN,17729::FMI CLIMAX MINE,17729b::FMI CLIMAX MINE,17732::FMI HENDERSON MINE</t>
  </si>
  <si>
    <t>PPW-8F18AA2B</t>
  </si>
  <si>
    <t>blaze.strader@gmail.com</t>
  </si>
  <si>
    <t>Strader</t>
  </si>
  <si>
    <t>Aidan</t>
  </si>
  <si>
    <t>+1 970-618-3738</t>
  </si>
  <si>
    <t>HLR</t>
  </si>
  <si>
    <t>PPW-B1112B9B</t>
  </si>
  <si>
    <t>shop@pateconcreteinc.com</t>
  </si>
  <si>
    <t>Cardiel Limas</t>
  </si>
  <si>
    <t>Melesio</t>
  </si>
  <si>
    <t>PATE CONCRETE CONTRACTORS</t>
  </si>
  <si>
    <t>7920 E. 88TH AVE., STE. E</t>
  </si>
  <si>
    <t>PCP-00001493</t>
  </si>
  <si>
    <t>jtitransport@yahoo.com</t>
  </si>
  <si>
    <t>Jtitransport@yahoo.com</t>
  </si>
  <si>
    <t>Jti transport</t>
  </si>
  <si>
    <t>1755 South Shoshone st</t>
  </si>
  <si>
    <t>PPW-E7100CB6</t>
  </si>
  <si>
    <t>cheapshot</t>
  </si>
  <si>
    <t>Milligan</t>
  </si>
  <si>
    <t>azqmilligan@gmail.com</t>
  </si>
  <si>
    <t>Owner/operator</t>
  </si>
  <si>
    <t>PPW-EA74D566</t>
  </si>
  <si>
    <t>pabloduran@live.com</t>
  </si>
  <si>
    <t>Duran Jr.</t>
  </si>
  <si>
    <t>Pablos, LLC</t>
  </si>
  <si>
    <t>492 Blue Ridge Road</t>
  </si>
  <si>
    <t>PPW-7A64B13A</t>
  </si>
  <si>
    <t>jdhusted1990</t>
  </si>
  <si>
    <t>Husted</t>
  </si>
  <si>
    <t>jonathan.husted@transwest.com</t>
  </si>
  <si>
    <t>20770 I-76</t>
  </si>
  <si>
    <t>brighton</t>
  </si>
  <si>
    <t>PPW-67F6FDE7</t>
  </si>
  <si>
    <t>a23qjdh</t>
  </si>
  <si>
    <t>+1 720 618 5992</t>
  </si>
  <si>
    <t>+1 7206185992</t>
  </si>
  <si>
    <t>PSP-00064155</t>
  </si>
  <si>
    <t>highcountryfence</t>
  </si>
  <si>
    <t>Maglietto</t>
  </si>
  <si>
    <t>jerry@highcountryfence.com</t>
  </si>
  <si>
    <t>HIGH COUNTRY FENCE LLC</t>
  </si>
  <si>
    <t>6840 State Hwy 165</t>
  </si>
  <si>
    <t>81004-9707</t>
  </si>
  <si>
    <t>40054::HIGH COUNTRY FENCE LLC</t>
  </si>
  <si>
    <t>PPW-EFA17688</t>
  </si>
  <si>
    <t>elangston@republicservices.com</t>
  </si>
  <si>
    <t>langston</t>
  </si>
  <si>
    <t>elester</t>
  </si>
  <si>
    <t>+1 9154907555</t>
  </si>
  <si>
    <t>elangaton@republicservices.com</t>
  </si>
  <si>
    <t>PPW-798D4C0F</t>
  </si>
  <si>
    <t>Jeus20</t>
  </si>
  <si>
    <t>Torres Ramírez</t>
  </si>
  <si>
    <t xml:space="preserve">José </t>
  </si>
  <si>
    <t>Manue</t>
  </si>
  <si>
    <t>torresmanuel197604@gmail.com</t>
  </si>
  <si>
    <t>Dycusa</t>
  </si>
  <si>
    <t>Manuel clhoutier 1500</t>
  </si>
  <si>
    <t>San pedro</t>
  </si>
  <si>
    <t xml:space="preserve">Monterrey </t>
  </si>
  <si>
    <t>PPW-F5FF3840</t>
  </si>
  <si>
    <t>e250dlc</t>
  </si>
  <si>
    <t>Cyr</t>
  </si>
  <si>
    <t>Dodie</t>
  </si>
  <si>
    <t>cyr_dodie@wagnerequipment.com</t>
  </si>
  <si>
    <t>PIP-10462510</t>
  </si>
  <si>
    <t>fj_transportation@outlook.com</t>
  </si>
  <si>
    <t>Ruiz Amaya</t>
  </si>
  <si>
    <t>Fidel</t>
  </si>
  <si>
    <t>FJ Transportation LLC</t>
  </si>
  <si>
    <t>2 Holiday Dr</t>
  </si>
  <si>
    <t>PPW-3BF7908B</t>
  </si>
  <si>
    <t>fullcaterpillar</t>
  </si>
  <si>
    <t>gordini</t>
  </si>
  <si>
    <t>sauro</t>
  </si>
  <si>
    <t>+39059 9324 8823</t>
  </si>
  <si>
    <t>crcengines@gmail.com</t>
  </si>
  <si>
    <t>crc sas</t>
  </si>
  <si>
    <t>via farini 15</t>
  </si>
  <si>
    <t>castelfranco emilia</t>
  </si>
  <si>
    <t>modena</t>
  </si>
  <si>
    <t>IT</t>
  </si>
  <si>
    <t>PPT-40005F1C</t>
  </si>
  <si>
    <t>tmartin21</t>
  </si>
  <si>
    <t>tanner</t>
  </si>
  <si>
    <t>+1 4053314162</t>
  </si>
  <si>
    <t>tanner.martin@oneok.com</t>
  </si>
  <si>
    <t>ONEOK FIELD SERVICE ULYSSES</t>
  </si>
  <si>
    <t>15006 HWY 19</t>
  </si>
  <si>
    <t>PPW-0001AFC6</t>
  </si>
  <si>
    <t>kinder186437@gmail.com</t>
  </si>
  <si>
    <t>Kinder</t>
  </si>
  <si>
    <t>Fredric</t>
  </si>
  <si>
    <t>DRC</t>
  </si>
  <si>
    <t>PPW-E9FD8BB9</t>
  </si>
  <si>
    <t>crestedbutteconcrete</t>
  </si>
  <si>
    <t>Stephenson</t>
  </si>
  <si>
    <t>crestedbutteconcrete@yahoo.com</t>
  </si>
  <si>
    <t>Crested Butte Concrete</t>
  </si>
  <si>
    <t>PPW-A8736C2E</t>
  </si>
  <si>
    <t>horsefly2005@outlook.com</t>
  </si>
  <si>
    <t>Blackford</t>
  </si>
  <si>
    <t>HORSEFLY EXCAVATING</t>
  </si>
  <si>
    <t>4001 Pioneer RD</t>
  </si>
  <si>
    <t>89187::HORSEFLY EXC &amp; CONST INC</t>
  </si>
  <si>
    <t>PPW-10410CF6</t>
  </si>
  <si>
    <t>barry.jones@ryancentral.com</t>
  </si>
  <si>
    <t>PPW-80039F2D</t>
  </si>
  <si>
    <t>farredondo@sarecycling.com</t>
  </si>
  <si>
    <t>Arredondo</t>
  </si>
  <si>
    <t>+1 7147157178</t>
  </si>
  <si>
    <t>2411 N. Glassell</t>
  </si>
  <si>
    <t>PPW-00012A52</t>
  </si>
  <si>
    <t>cdyybj</t>
  </si>
  <si>
    <t>+1 804 240 7978</t>
  </si>
  <si>
    <t>PIP-10899383</t>
  </si>
  <si>
    <t>e250klb</t>
  </si>
  <si>
    <t>Bayles</t>
  </si>
  <si>
    <t>bayles_kaleb@wagnerequipment.com</t>
  </si>
  <si>
    <t>PIP-10748103</t>
  </si>
  <si>
    <t>justin_w33@hotmail.com</t>
  </si>
  <si>
    <t>Justin Wagner Trucking LLC</t>
  </si>
  <si>
    <t>39585 County Road 41</t>
  </si>
  <si>
    <t>Otis</t>
  </si>
  <si>
    <t>80743-9211</t>
  </si>
  <si>
    <t>PPW-A84AE23A</t>
  </si>
  <si>
    <t>brianrdisney@gmail.com</t>
  </si>
  <si>
    <t>Disney</t>
  </si>
  <si>
    <t>Sole Proprietor</t>
  </si>
  <si>
    <t>6625 Braun Ct</t>
  </si>
  <si>
    <t>PPW-F267F094</t>
  </si>
  <si>
    <t>toland007@yahoo.com</t>
  </si>
  <si>
    <t>Toland</t>
  </si>
  <si>
    <t>512 293 1768</t>
  </si>
  <si>
    <t>Mountain Man Machinery</t>
  </si>
  <si>
    <t>3026 cline ct</t>
  </si>
  <si>
    <t>PPW-92B19123</t>
  </si>
  <si>
    <t>octavio.sanchez</t>
  </si>
  <si>
    <t>Octavio</t>
  </si>
  <si>
    <t>PPW-118C2738</t>
  </si>
  <si>
    <t>thunk84</t>
  </si>
  <si>
    <t>Basham</t>
  </si>
  <si>
    <t>thunk84@gmail.com</t>
  </si>
  <si>
    <t>3701C County Road 302</t>
  </si>
  <si>
    <t>PPW-9916BE51</t>
  </si>
  <si>
    <t>e250bxk1</t>
  </si>
  <si>
    <t>Klinetobe</t>
  </si>
  <si>
    <t>Klinetobe_bradley@wagnerequipment.com</t>
  </si>
  <si>
    <t>PIP-10374065</t>
  </si>
  <si>
    <t>wweverett321</t>
  </si>
  <si>
    <t>Everett</t>
  </si>
  <si>
    <t>+1 9707497297</t>
  </si>
  <si>
    <t>groundbreaking.everett@gmail.com</t>
  </si>
  <si>
    <t>EVERETT EXCAVATION</t>
  </si>
  <si>
    <t>12736 Count Road 40</t>
  </si>
  <si>
    <t>Mancos</t>
  </si>
  <si>
    <t>31616::WALTER EVERETT</t>
  </si>
  <si>
    <t>PPW-C0357782</t>
  </si>
  <si>
    <t>CAT®  Inspect,My.Cat.com,Vision Link</t>
  </si>
  <si>
    <t>pugatory1</t>
  </si>
  <si>
    <t>Merrick</t>
  </si>
  <si>
    <t>+1 9703852177</t>
  </si>
  <si>
    <t>mmerrick@purgatory.ski</t>
  </si>
  <si>
    <t>DURANGO MOUNTAIN RESORT</t>
  </si>
  <si>
    <t>1 Skier Place</t>
  </si>
  <si>
    <t>PPW-31E1C664</t>
  </si>
  <si>
    <t>TRParker21_</t>
  </si>
  <si>
    <t>Dalla</t>
  </si>
  <si>
    <t>+1 7203846990</t>
  </si>
  <si>
    <t>720 384 6990</t>
  </si>
  <si>
    <t>tdalla@trcexcavation.com</t>
  </si>
  <si>
    <t>T &amp; R CONCRETE EXCAVATION</t>
  </si>
  <si>
    <t>PPW-3FE4D6BD</t>
  </si>
  <si>
    <t>savagexcavation@gmail.com</t>
  </si>
  <si>
    <t>SAVAGE EXCAVATION INC.</t>
  </si>
  <si>
    <t>13348::CS HOLDINGS LLC,27087::SCHLUMBERGER EXCAVATION,78018::SAVAGE EXCAVATION LLC</t>
  </si>
  <si>
    <t>PCP-00001634</t>
  </si>
  <si>
    <t>Bergstresser</t>
  </si>
  <si>
    <t>ASPEN</t>
  </si>
  <si>
    <t>PPW-4DABB869</t>
  </si>
  <si>
    <t>d436la</t>
  </si>
  <si>
    <t>landrews@sarecycling.com</t>
  </si>
  <si>
    <t>THOMPSON TRACTOR CO., INC.</t>
  </si>
  <si>
    <t>PSP-00063EE4</t>
  </si>
  <si>
    <t>algonzalez@epwu.org</t>
  </si>
  <si>
    <t>EL PASO WATER UTILITIES</t>
  </si>
  <si>
    <t>30355::EL PASO WATER UTILITIES,30357::EL PASO WATER UTILITIES,30359::EL PASO WATER UTILITIES</t>
  </si>
  <si>
    <t>PPW-2E1009BE</t>
  </si>
  <si>
    <t>jkneisler@sarecycling.com</t>
  </si>
  <si>
    <t>Kneisler</t>
  </si>
  <si>
    <t>SA RECYCLING LLC</t>
  </si>
  <si>
    <t>PPW-50213596</t>
  </si>
  <si>
    <t>jmurillo@sarecycling.com</t>
  </si>
  <si>
    <t>Murillo</t>
  </si>
  <si>
    <t>Jose Luis</t>
  </si>
  <si>
    <t>+1 6198868560</t>
  </si>
  <si>
    <t>3200 E. FRONTERA</t>
  </si>
  <si>
    <t>ANAHEIM</t>
  </si>
  <si>
    <t>PPW-0002D53B</t>
  </si>
  <si>
    <t>rvalle</t>
  </si>
  <si>
    <t>Valle</t>
  </si>
  <si>
    <t>Roberta</t>
  </si>
  <si>
    <t>rvalle@rndcontractorsinc.com</t>
  </si>
  <si>
    <t>RND Contractors, Inc.</t>
  </si>
  <si>
    <t>PPW-80044D58</t>
  </si>
  <si>
    <t>staci.davis1985.sd@gmail.com</t>
  </si>
  <si>
    <t xml:space="preserve">Staci  </t>
  </si>
  <si>
    <t>GT CoStruction</t>
  </si>
  <si>
    <t>PPW-F8349ECD</t>
  </si>
  <si>
    <t>lkgolden56@gmail.com</t>
  </si>
  <si>
    <t>Wahlmeier</t>
  </si>
  <si>
    <t>Lee Wahlmeier</t>
  </si>
  <si>
    <t>WAHLMEIER GRADING</t>
  </si>
  <si>
    <t>1295 Vivian St</t>
  </si>
  <si>
    <t>80401-5922</t>
  </si>
  <si>
    <t>93725::WAHLMEIER GRADING</t>
  </si>
  <si>
    <t>PPW-1C839A01</t>
  </si>
  <si>
    <t>clewis7844</t>
  </si>
  <si>
    <t>corylewis829@hotmail.com</t>
  </si>
  <si>
    <t>CL LANDSCAPING LLC</t>
  </si>
  <si>
    <t>17722::CL LANDSCAPING LLC</t>
  </si>
  <si>
    <t>PPW-0000F0EE</t>
  </si>
  <si>
    <t>kreagsman</t>
  </si>
  <si>
    <t>BYLER</t>
  </si>
  <si>
    <t>+1 5752004732</t>
  </si>
  <si>
    <t>adam.byler@protonmail.com</t>
  </si>
  <si>
    <t>MIDWEST ENT</t>
  </si>
  <si>
    <t>21832 County Road T.5</t>
  </si>
  <si>
    <t>80701-9144</t>
  </si>
  <si>
    <t>52661::MIDWEST ENT</t>
  </si>
  <si>
    <t>PPW-07E1EE1F</t>
  </si>
  <si>
    <t>ladena</t>
  </si>
  <si>
    <t>KAUK</t>
  </si>
  <si>
    <t>ANN</t>
  </si>
  <si>
    <t>kaukconst@dobsonteleco.com</t>
  </si>
  <si>
    <t>KAUK CONSTRUCTION</t>
  </si>
  <si>
    <t>42456::KAUK CONTRUCTION LLC</t>
  </si>
  <si>
    <t>PPS-00009F95</t>
  </si>
  <si>
    <t>josh@arapahoerental.com</t>
  </si>
  <si>
    <t>Henneman</t>
  </si>
  <si>
    <t>ARAPAHOE RENTAL DBA C &amp; S</t>
  </si>
  <si>
    <t>03146::ARAPAHOE RENTAL</t>
  </si>
  <si>
    <t>PPW-EE255C32</t>
  </si>
  <si>
    <t>behnkemx</t>
  </si>
  <si>
    <t>Behnke</t>
  </si>
  <si>
    <t>+1 4322347835</t>
  </si>
  <si>
    <t>Michael.Behnke@compressor-systems.com</t>
  </si>
  <si>
    <t>3809 S FM 1788</t>
  </si>
  <si>
    <t>PPT-01016773</t>
  </si>
  <si>
    <t>jeremy.drushella</t>
  </si>
  <si>
    <t>Drushella</t>
  </si>
  <si>
    <t>PPW-93020341</t>
  </si>
  <si>
    <t>ejudkins@aol.com</t>
  </si>
  <si>
    <t>Judkins</t>
  </si>
  <si>
    <t>Personal Use</t>
  </si>
  <si>
    <t>11701 Wilshire Ave NE</t>
  </si>
  <si>
    <t>87122-1522</t>
  </si>
  <si>
    <t>PPW-E79ADCEE</t>
  </si>
  <si>
    <t>belinda@fimtx.com</t>
  </si>
  <si>
    <t>+1 432-955-3615</t>
  </si>
  <si>
    <t>ap@fimtx.com</t>
  </si>
  <si>
    <t>FIM</t>
  </si>
  <si>
    <t>PPW-3287FD20</t>
  </si>
  <si>
    <t>ryancorron@icloud.com</t>
  </si>
  <si>
    <t>Corron</t>
  </si>
  <si>
    <t>+1 309-472-3145</t>
  </si>
  <si>
    <t>corron_ryan@cat.com</t>
  </si>
  <si>
    <t>TEST</t>
  </si>
  <si>
    <t>PPW-3141A414</t>
  </si>
  <si>
    <t>fmoseley</t>
  </si>
  <si>
    <t>Moseley</t>
  </si>
  <si>
    <t>fmoseley@newellrecycling.com</t>
  </si>
  <si>
    <t>PPT-0008D889</t>
  </si>
  <si>
    <t>cody.hardt@newmont.com</t>
  </si>
  <si>
    <t>hardt</t>
  </si>
  <si>
    <t>+1 7192900833</t>
  </si>
  <si>
    <t>Cody.Hardt@newmont.com</t>
  </si>
  <si>
    <t>371 Bennett Dr.</t>
  </si>
  <si>
    <t>PPW-BF4B9A57</t>
  </si>
  <si>
    <t>eph@nativesun.construction</t>
  </si>
  <si>
    <t>Ephraim</t>
  </si>
  <si>
    <t>+1 7133801033</t>
  </si>
  <si>
    <t>NATIVE SUN MATERIALS DBA NATIVE SUN CONSTR INC.</t>
  </si>
  <si>
    <t>PPW-925052F7</t>
  </si>
  <si>
    <t>a1ukgz</t>
  </si>
  <si>
    <t>Zapata</t>
  </si>
  <si>
    <t>Zapatag@RushEnterprises.Com</t>
  </si>
  <si>
    <t>PSP-00065305</t>
  </si>
  <si>
    <t>mgonzales</t>
  </si>
  <si>
    <t>mgonzales@jwenergy.com</t>
  </si>
  <si>
    <t>J-W POWER COMPANY</t>
  </si>
  <si>
    <t>47897::JW POWER,47897a::JW POWER FARMINGTON,47897c::JW POWER - COLORADO,47898::J W POWER COMPANY,47902::J W POWER COMPANY - CARLSBAD</t>
  </si>
  <si>
    <t>PPW-0ED28B79</t>
  </si>
  <si>
    <t>camo_peanut2014@yahoo.com</t>
  </si>
  <si>
    <t>Macie</t>
  </si>
  <si>
    <t>+1 4325562631</t>
  </si>
  <si>
    <t>TOTAL OPERATIONS &amp; PRODUCTION SERVICE</t>
  </si>
  <si>
    <t>12614 S County rd 1302</t>
  </si>
  <si>
    <t>PPW-A31A89C7</t>
  </si>
  <si>
    <t>corey.zurvalec@gmail.com</t>
  </si>
  <si>
    <t>zurvalec</t>
  </si>
  <si>
    <t>corey</t>
  </si>
  <si>
    <t>+1 904-510-6104</t>
  </si>
  <si>
    <t>PPW-00043E71</t>
  </si>
  <si>
    <t>napa_lumin8</t>
  </si>
  <si>
    <t>HARDESTY</t>
  </si>
  <si>
    <t>MORGAN_HARDESTY@NAPASTORE.COM</t>
  </si>
  <si>
    <t>NAPA IBS LUMIN8</t>
  </si>
  <si>
    <t>5920 LAMAR ST</t>
  </si>
  <si>
    <t>PPW-FF706DC7</t>
  </si>
  <si>
    <t>gmarteaga</t>
  </si>
  <si>
    <t>Arteaga</t>
  </si>
  <si>
    <t>+1 3039026580</t>
  </si>
  <si>
    <t>gartega@kraemerna.com</t>
  </si>
  <si>
    <t>5545 North Peterson Rd.</t>
  </si>
  <si>
    <t>PPW-DCE63B94</t>
  </si>
  <si>
    <t>dmontoya@pagosafire.com</t>
  </si>
  <si>
    <t>PAGOSA FIRE PROTECTION DISTRICT</t>
  </si>
  <si>
    <t>195 N Pagosa Blvd</t>
  </si>
  <si>
    <t>81147-9300</t>
  </si>
  <si>
    <t>67234::PAGOSA FIRE PROTECTION DIST</t>
  </si>
  <si>
    <t>PPW-3C8B0FAD</t>
  </si>
  <si>
    <t>eaw2om</t>
  </si>
  <si>
    <t>Mancera</t>
  </si>
  <si>
    <t>+1 567 808 0134</t>
  </si>
  <si>
    <t>Oscar.mancera@lafargeholcim.com</t>
  </si>
  <si>
    <t>PSP-00057AAB</t>
  </si>
  <si>
    <t>svnatta@jwenergy.com</t>
  </si>
  <si>
    <t>VAN NATTA</t>
  </si>
  <si>
    <t>SUE</t>
  </si>
  <si>
    <t>+1 5753614288</t>
  </si>
  <si>
    <t>SVNATTA@JWENERGY.COM</t>
  </si>
  <si>
    <t>3611 NATIONAL PARKS HWY</t>
  </si>
  <si>
    <t>PPW-228EDD9A</t>
  </si>
  <si>
    <t>elizabeth.ann.waters1@gmail.com</t>
  </si>
  <si>
    <t xml:space="preserve">Elizabeth </t>
  </si>
  <si>
    <t>The Bent Nail</t>
  </si>
  <si>
    <t>PPW-DB4C4E38</t>
  </si>
  <si>
    <t>kshppe@sarecycling.com</t>
  </si>
  <si>
    <t>Schoppe</t>
  </si>
  <si>
    <t>kschoppe@sarecycling.com</t>
  </si>
  <si>
    <t>PPW-0003965C</t>
  </si>
  <si>
    <t>wrsshop1</t>
  </si>
  <si>
    <t>+1 3035796097</t>
  </si>
  <si>
    <t>2951 Chambers rd</t>
  </si>
  <si>
    <t>PPW-AD7CCE05</t>
  </si>
  <si>
    <t>dlandolfi@aol.com</t>
  </si>
  <si>
    <t>Landolfi</t>
  </si>
  <si>
    <t>+1 719-351-1598</t>
  </si>
  <si>
    <t>3480 Signature Improvements, LLC</t>
  </si>
  <si>
    <t>PPW-A0D75964</t>
  </si>
  <si>
    <t>abnerramirez624@gmail.com</t>
  </si>
  <si>
    <t>Abner</t>
  </si>
  <si>
    <t xml:space="preserve">trinity Excavation </t>
  </si>
  <si>
    <t>PPW-FA17A716</t>
  </si>
  <si>
    <t>wrsshop2</t>
  </si>
  <si>
    <t>PPW-798FF631</t>
  </si>
  <si>
    <t>whager</t>
  </si>
  <si>
    <t>+1 9706320364</t>
  </si>
  <si>
    <t>whager@wm.com</t>
  </si>
  <si>
    <t>5887 s taft hill rd</t>
  </si>
  <si>
    <t>PPW-A08012D2</t>
  </si>
  <si>
    <t>stormgrover</t>
  </si>
  <si>
    <t xml:space="preserve">Storm </t>
  </si>
  <si>
    <t>+1 435-375-1353</t>
  </si>
  <si>
    <t>stormgrover@gmail.com</t>
  </si>
  <si>
    <t>PPW-CD60237B</t>
  </si>
  <si>
    <t>rramirez11.28@gmail.com</t>
  </si>
  <si>
    <t>Ramirez Espinoza</t>
  </si>
  <si>
    <t>RAFAS EXCAVATING</t>
  </si>
  <si>
    <t>73374::RAFAS EXCAVATING</t>
  </si>
  <si>
    <t>PPW-8002557D</t>
  </si>
  <si>
    <t>sharris@sdhllcnm.com</t>
  </si>
  <si>
    <t>+1 5055737327</t>
  </si>
  <si>
    <t>SDH LLC.</t>
  </si>
  <si>
    <t>23 Western Rd</t>
  </si>
  <si>
    <t>Stanley</t>
  </si>
  <si>
    <t>PPW-9A7C13E0</t>
  </si>
  <si>
    <t>Enterline</t>
  </si>
  <si>
    <t>123 Main St</t>
  </si>
  <si>
    <t>Rosedale</t>
  </si>
  <si>
    <t>PPW-5FD72A62</t>
  </si>
  <si>
    <t>riveraf@lesnainc.com</t>
  </si>
  <si>
    <t>LESNA CONSTRUCTION INC</t>
  </si>
  <si>
    <t>55219::LESNA CONSTRUCTION INC</t>
  </si>
  <si>
    <t>PPW-1558C005</t>
  </si>
  <si>
    <t>luc.vidal@lafargeholcim.com</t>
  </si>
  <si>
    <t>VIDAL</t>
  </si>
  <si>
    <t>Luc</t>
  </si>
  <si>
    <t>0624460231</t>
  </si>
  <si>
    <t>LAFARGEHOLCIM</t>
  </si>
  <si>
    <t xml:space="preserve">Carriere de St Bonnet - Lieu dit les bro </t>
  </si>
  <si>
    <t>Saint Bonnet de Mure</t>
  </si>
  <si>
    <t>07730::AGGREGATE INDUSTRIES WCR INC,19885::HOLCIM WCR INC,19885q::HOLCIM MORRISON QUARRY,43849::HOLCIM INC,43851::HOLCIM (US) INC</t>
  </si>
  <si>
    <t>PPW-0000A6EC</t>
  </si>
  <si>
    <t>mmotyl</t>
  </si>
  <si>
    <t>MOTYL</t>
  </si>
  <si>
    <t>mmotyl@usacompression.com</t>
  </si>
  <si>
    <t>PPW-F846B488</t>
  </si>
  <si>
    <t>ernest.arviso@navenergy.com</t>
  </si>
  <si>
    <t>PPW-29F82002</t>
  </si>
  <si>
    <t>jbv3athome@gmail.com</t>
  </si>
  <si>
    <t>Vallejos</t>
  </si>
  <si>
    <t>BUTTE VALLEY CONSTRUCTION</t>
  </si>
  <si>
    <t>10349::BUTTE VALLEY CONSTRUCTION</t>
  </si>
  <si>
    <t>PPW-00D4E009</t>
  </si>
  <si>
    <t>Yehya55</t>
  </si>
  <si>
    <t xml:space="preserve">Ahmed </t>
  </si>
  <si>
    <t>Yehya</t>
  </si>
  <si>
    <t xml:space="preserve">Mohamed </t>
  </si>
  <si>
    <t>01003887778</t>
  </si>
  <si>
    <t>Yahya197155@gmail.com</t>
  </si>
  <si>
    <t>Al Huda trading</t>
  </si>
  <si>
    <t>New Damietta</t>
  </si>
  <si>
    <t>Damietta</t>
  </si>
  <si>
    <t>Dumyat</t>
  </si>
  <si>
    <t>EG</t>
  </si>
  <si>
    <t>PPW-D27D2BF6</t>
  </si>
  <si>
    <t>ROMORDS</t>
  </si>
  <si>
    <t>Ballard</t>
  </si>
  <si>
    <t>+1 9705861276</t>
  </si>
  <si>
    <t>gary_ballard@nps.gov</t>
  </si>
  <si>
    <t>ROCKY MOUNTAIN NATIONAL PARK</t>
  </si>
  <si>
    <t>1000 Hwy 36</t>
  </si>
  <si>
    <t>Auto Shop</t>
  </si>
  <si>
    <t>74950::ROCKY MTN NATIONAL PARK</t>
  </si>
  <si>
    <t>PPW-80784979</t>
  </si>
  <si>
    <t>immanuel.henderson@remonks.com</t>
  </si>
  <si>
    <t>Immanuel</t>
  </si>
  <si>
    <t>+1 7194993549</t>
  </si>
  <si>
    <t>Immanuel.henderson@remonks.com</t>
  </si>
  <si>
    <t>RE MONKS CONSTRUCTION CO.</t>
  </si>
  <si>
    <t>8355 Vollmer Road</t>
  </si>
  <si>
    <t>PPW-BF49D41A</t>
  </si>
  <si>
    <t>walter1234</t>
  </si>
  <si>
    <t>wbareranch@gmail.com</t>
  </si>
  <si>
    <t>W E RANCH</t>
  </si>
  <si>
    <t>PPW-B269737E</t>
  </si>
  <si>
    <t>raul.trujillo@ngsgi.com</t>
  </si>
  <si>
    <t>+1 4322345008</t>
  </si>
  <si>
    <t>NATURAL GAS SERVICES GROUP</t>
  </si>
  <si>
    <t>12301 W Cr 125</t>
  </si>
  <si>
    <t>79765-9675</t>
  </si>
  <si>
    <t>64193::NATURAL GAS SERVICE GROUP IN C,64193a::NATURAL GAS SERVICE GROUP IN C</t>
  </si>
  <si>
    <t>PPW-015B4F97</t>
  </si>
  <si>
    <t>reynoldsjessop</t>
  </si>
  <si>
    <t>+1 3258121949</t>
  </si>
  <si>
    <t>jessop@dccompressionservices.com</t>
  </si>
  <si>
    <t>EOG RESOURCES INC.</t>
  </si>
  <si>
    <t>5509 Champions Drive</t>
  </si>
  <si>
    <t>PPW-FA29BC9F</t>
  </si>
  <si>
    <t>bernabel_duran@eogresources.com</t>
  </si>
  <si>
    <t>Bernabel</t>
  </si>
  <si>
    <t>+1 4326649294</t>
  </si>
  <si>
    <t>Bernabel_Duran@eogresources.com</t>
  </si>
  <si>
    <t>PPW-FDE5B8A1</t>
  </si>
  <si>
    <t>robert.p@pateconcreteinc.com</t>
  </si>
  <si>
    <t>PCP-00001934</t>
  </si>
  <si>
    <t>kgriebel2@fioreandsons.com</t>
  </si>
  <si>
    <t>Griebel</t>
  </si>
  <si>
    <t>+1 3032105709</t>
  </si>
  <si>
    <t>730 W. 62nd ave</t>
  </si>
  <si>
    <t>PPW-F1BCEBD9</t>
  </si>
  <si>
    <t>mjshotwell</t>
  </si>
  <si>
    <t>Shotwell</t>
  </si>
  <si>
    <t>mshotwe1@wm.com</t>
  </si>
  <si>
    <t>PPW-63CF64FA</t>
  </si>
  <si>
    <t>sites03198</t>
  </si>
  <si>
    <t>SITE S03198</t>
  </si>
  <si>
    <t>NORTH VALLEY</t>
  </si>
  <si>
    <t>DISPOSAL</t>
  </si>
  <si>
    <t>North Valley Disposal</t>
  </si>
  <si>
    <t>2569 Scott Ave</t>
  </si>
  <si>
    <t>PPW-00042140</t>
  </si>
  <si>
    <t>tommy.smith</t>
  </si>
  <si>
    <t>PPW-8E5B2DB3</t>
  </si>
  <si>
    <t>jaime.becerra</t>
  </si>
  <si>
    <t>Becerra</t>
  </si>
  <si>
    <t>PPW-EE09AF74</t>
  </si>
  <si>
    <t>curtis.hanson</t>
  </si>
  <si>
    <t>PPW-EC72DF5C</t>
  </si>
  <si>
    <t>ruben.garcia</t>
  </si>
  <si>
    <t>Garica</t>
  </si>
  <si>
    <t>PPW-ABD67501</t>
  </si>
  <si>
    <t>mcloghomes10@gmail.com</t>
  </si>
  <si>
    <t>Ammon</t>
  </si>
  <si>
    <t>MILLER CONSTRUCTION SERVICES LLC</t>
  </si>
  <si>
    <t>281 SNOW BIRD LANE</t>
  </si>
  <si>
    <t>PPW-09C65E08</t>
  </si>
  <si>
    <t>gshafferlh</t>
  </si>
  <si>
    <t>+1 8145250916</t>
  </si>
  <si>
    <t>814-525-0916</t>
  </si>
  <si>
    <t>PPI-0002D6F5</t>
  </si>
  <si>
    <t>lito0987@icloud.com</t>
  </si>
  <si>
    <t>Raudel</t>
  </si>
  <si>
    <t>Triple R Fencing</t>
  </si>
  <si>
    <t>19 Saint Thomas Ave Los Lunas, NM  87031</t>
  </si>
  <si>
    <t>PPW-FF318687</t>
  </si>
  <si>
    <t>aurelioruiz09@yahoo.com</t>
  </si>
  <si>
    <t>Aurelioruiz09@yahoo.com</t>
  </si>
  <si>
    <t>Jalisco Hauling LLC</t>
  </si>
  <si>
    <t>7349 jade st</t>
  </si>
  <si>
    <t>PPW-2F69C085</t>
  </si>
  <si>
    <t>fmunoz@joat1enterprises.com</t>
  </si>
  <si>
    <t>ANDREWS</t>
  </si>
  <si>
    <t>+1 972-765-9518</t>
  </si>
  <si>
    <t>zachary86@joat1enterprises.com</t>
  </si>
  <si>
    <t>JOAT ONE ENTERPRISES LLC.</t>
  </si>
  <si>
    <t>PPW-0002CD35</t>
  </si>
  <si>
    <t>rj357mag@gmail.com</t>
  </si>
  <si>
    <t>BAUMGARTNER</t>
  </si>
  <si>
    <t>RODNEY</t>
  </si>
  <si>
    <t>RJ357MAG@GMAIL.COM</t>
  </si>
  <si>
    <t>JD</t>
  </si>
  <si>
    <t>6108 RIDGEWOOD DR NE</t>
  </si>
  <si>
    <t>PPW-92009580</t>
  </si>
  <si>
    <t>toddlunde91@gmail.com</t>
  </si>
  <si>
    <t>Lunde</t>
  </si>
  <si>
    <t>+1 3033560545</t>
  </si>
  <si>
    <t>MARVIN ENTERPRISE LLC</t>
  </si>
  <si>
    <t>PPW-8F78CD54</t>
  </si>
  <si>
    <t>mjohnson@edwclevy.net</t>
  </si>
  <si>
    <t>EDW. C. LEVY CO.</t>
  </si>
  <si>
    <t>PPW-C186B067</t>
  </si>
  <si>
    <t>dmartin@gflenv.com</t>
  </si>
  <si>
    <t>Deodrick</t>
  </si>
  <si>
    <t>100 NEW PARK PLACE, SUITE 500</t>
  </si>
  <si>
    <t>PPW-6AA8118F</t>
  </si>
  <si>
    <t>rferri</t>
  </si>
  <si>
    <t>Ferri</t>
  </si>
  <si>
    <t>Romain</t>
  </si>
  <si>
    <t>0477671662</t>
  </si>
  <si>
    <t>rferri@harsco.com</t>
  </si>
  <si>
    <t>14 rue des ateliers</t>
  </si>
  <si>
    <t>Chatelet</t>
  </si>
  <si>
    <t>PPW-8003EFA7</t>
  </si>
  <si>
    <t>kshannon1</t>
  </si>
  <si>
    <t>Kalynn</t>
  </si>
  <si>
    <t>+1 208-288-2092</t>
  </si>
  <si>
    <t>kalynn.shannon@bscidaho.com</t>
  </si>
  <si>
    <t>PPW-93C1CDED</t>
  </si>
  <si>
    <t>tilcon</t>
  </si>
  <si>
    <t>vonbrehaut</t>
  </si>
  <si>
    <t>+1 5083976810</t>
  </si>
  <si>
    <t>Jvonbreh@wm.com</t>
  </si>
  <si>
    <t>207 Plympton st.</t>
  </si>
  <si>
    <t>middleboro</t>
  </si>
  <si>
    <t>mass.</t>
  </si>
  <si>
    <t>18494::WASTE MGMT - COLO SPGS LNDFL,19586::WASTE MANAGEMENT,25407::WASTE MGMT -DADS,25407a::WASTE MGMT - BUFFALO RDG LND,25407c::WASTE MANAGEMENT-DADS,25407d::WASTE MANAGEMENT-DADS,54531::WASTE MANAGEMENT,73758::WASTE MANAGEMENT/RECYCLE AME RICA OF COLO SPGS</t>
  </si>
  <si>
    <t>PPW-1EA3EB56</t>
  </si>
  <si>
    <t>wayne.lindsey</t>
  </si>
  <si>
    <t>PPW-34CCCB89</t>
  </si>
  <si>
    <t>garrett.schaumburg@heicivil.com</t>
  </si>
  <si>
    <t>Schaumburg</t>
  </si>
  <si>
    <t>+1 3037270986</t>
  </si>
  <si>
    <t>PPW-CE0FBA66</t>
  </si>
  <si>
    <t>juan.galvan@iea.net</t>
  </si>
  <si>
    <t>Galvan</t>
  </si>
  <si>
    <t>PPW-A54F0E2C</t>
  </si>
  <si>
    <t>tivins@fmi.com</t>
  </si>
  <si>
    <t>ivins</t>
  </si>
  <si>
    <t>tyrel</t>
  </si>
  <si>
    <t>+1 575-635-2348</t>
  </si>
  <si>
    <t>PPW-80047514</t>
  </si>
  <si>
    <t>estradaemmitt990@gmail.com</t>
  </si>
  <si>
    <t xml:space="preserve">Milestone Environmental Services </t>
  </si>
  <si>
    <t>PPW-F69F5297</t>
  </si>
  <si>
    <t>aaron@averyasphalt.com</t>
  </si>
  <si>
    <t>+1 7193328981</t>
  </si>
  <si>
    <t>PPW-73631CB6</t>
  </si>
  <si>
    <t>willem.oht@vodamail.co.za</t>
  </si>
  <si>
    <t>Visser</t>
  </si>
  <si>
    <t>Willem</t>
  </si>
  <si>
    <t>0726126069</t>
  </si>
  <si>
    <t>OFF HIGHWAY</t>
  </si>
  <si>
    <t>304 Derdepoortweg unit 76A Tannery park</t>
  </si>
  <si>
    <t>Pretoria</t>
  </si>
  <si>
    <t>GP</t>
  </si>
  <si>
    <t>0184</t>
  </si>
  <si>
    <t>PPW-00002988</t>
  </si>
  <si>
    <t>christina@milehighpaving.com</t>
  </si>
  <si>
    <t>Hatcher</t>
  </si>
  <si>
    <t>Christina</t>
  </si>
  <si>
    <t>+1 720-441-5492</t>
  </si>
  <si>
    <t>MILE HIGH PAVING CO</t>
  </si>
  <si>
    <t>90294::MILE HIGH PAVING CO</t>
  </si>
  <si>
    <t>PPW-EC38FE47</t>
  </si>
  <si>
    <t>leskcarory</t>
  </si>
  <si>
    <t>simonson</t>
  </si>
  <si>
    <t>rory</t>
  </si>
  <si>
    <t>+1 6054153212</t>
  </si>
  <si>
    <t>simonsonrory@yahoo.com</t>
  </si>
  <si>
    <t>Leskca Inc</t>
  </si>
  <si>
    <t xml:space="preserve">210 cottonwood dr </t>
  </si>
  <si>
    <t>box elder</t>
  </si>
  <si>
    <t>SD</t>
  </si>
  <si>
    <t>PPT-1076A560</t>
  </si>
  <si>
    <t>filivargas18@gmail.com</t>
  </si>
  <si>
    <t>Filiberto</t>
  </si>
  <si>
    <t>PPW-37B1E577</t>
  </si>
  <si>
    <t>kimlabarre</t>
  </si>
  <si>
    <t>LABARRE</t>
  </si>
  <si>
    <t>KIM</t>
  </si>
  <si>
    <t>+1 6517685261</t>
  </si>
  <si>
    <t>KLABARRE@WM.COM</t>
  </si>
  <si>
    <t>309 COMO AVE</t>
  </si>
  <si>
    <t>ST. PAUL</t>
  </si>
  <si>
    <t>PPW-60AF8E2D</t>
  </si>
  <si>
    <t>rmoreno1700</t>
  </si>
  <si>
    <t>+1 2103798349</t>
  </si>
  <si>
    <t>rmorenoj@wm.com</t>
  </si>
  <si>
    <t>1700 Kolenberg Rd</t>
  </si>
  <si>
    <t>PPW-25C05F42</t>
  </si>
  <si>
    <t>gkeefer</t>
  </si>
  <si>
    <t>Keefer</t>
  </si>
  <si>
    <t>+1 303-471-1155</t>
  </si>
  <si>
    <t>mail@rmssco.com</t>
  </si>
  <si>
    <t>Rocky Mountain Steel Piering, inc.</t>
  </si>
  <si>
    <t>PPT-0110247C</t>
  </si>
  <si>
    <t>aux_tecnoasfaltos</t>
  </si>
  <si>
    <t>Mendivil</t>
  </si>
  <si>
    <t>Jose Alberto</t>
  </si>
  <si>
    <t>+52 662 123 0101</t>
  </si>
  <si>
    <t>jamendivil@tecnoasfaltos.com.mx</t>
  </si>
  <si>
    <t>TECNOASFALTOS Y TERRACERIAS SA DE CV</t>
  </si>
  <si>
    <t>PPW-80032E79</t>
  </si>
  <si>
    <t>gunbarreltransport@gmail.com</t>
  </si>
  <si>
    <t>PPW-80038E44</t>
  </si>
  <si>
    <t>jermaineruffin18@gmail.com</t>
  </si>
  <si>
    <t>Ruffin</t>
  </si>
  <si>
    <t>Jermaine</t>
  </si>
  <si>
    <t>+1 3862770036</t>
  </si>
  <si>
    <t>PCP-00001A8D</t>
  </si>
  <si>
    <t>davesb486@gmail.com</t>
  </si>
  <si>
    <t>TALBOTT'S MOUNTAIN GOLD LLP</t>
  </si>
  <si>
    <t>3782  F 1/4 Rd</t>
  </si>
  <si>
    <t>PPW-6F8EBFDA</t>
  </si>
  <si>
    <t>highperformance</t>
  </si>
  <si>
    <t>+1 720 514 9817</t>
  </si>
  <si>
    <t>jesse@highperformancehomes.co</t>
  </si>
  <si>
    <t>HIGH PERFORMANCE HOMES, LLC.</t>
  </si>
  <si>
    <t>50 Wolf Tongue Ct</t>
  </si>
  <si>
    <t>#3402</t>
  </si>
  <si>
    <t>Nederland</t>
  </si>
  <si>
    <t>PPT-10764AC7</t>
  </si>
  <si>
    <t>kenfones@gmail.com</t>
  </si>
  <si>
    <t xml:space="preserve">Fones </t>
  </si>
  <si>
    <t>KENNETH FONES</t>
  </si>
  <si>
    <t>P.O. BOX 1801</t>
  </si>
  <si>
    <t>HAYDEN</t>
  </si>
  <si>
    <t>34693::FONES CONSTRUCTION LLC</t>
  </si>
  <si>
    <t>PPW-D62B7D5E</t>
  </si>
  <si>
    <t>crcpaving@gmail.com</t>
  </si>
  <si>
    <t>Contreras</t>
  </si>
  <si>
    <t>CRC PAVING</t>
  </si>
  <si>
    <t>1060 Sayles Road</t>
  </si>
  <si>
    <t>La Mesa</t>
  </si>
  <si>
    <t>18192::CRC PAVING</t>
  </si>
  <si>
    <t>PPW-D0D05D90</t>
  </si>
  <si>
    <t>parts@englewoodco.gov</t>
  </si>
  <si>
    <t>Scharnel;l</t>
  </si>
  <si>
    <t>303-961-4864</t>
  </si>
  <si>
    <t>CITY OF ENGLEWOOD</t>
  </si>
  <si>
    <t>2800 S Platte Englewoodenglewood</t>
  </si>
  <si>
    <t>29630::CITY OF ENGLEWOOD UTILITIES,30969::CITY OF ENGLEWOOD PUBLIC WOR KS,76086::CITY OF ENGLEWOOD SPR-WASTEW ATER</t>
  </si>
  <si>
    <t>PPW-EDAEC600</t>
  </si>
  <si>
    <t>bmcfadden@yorkbuilding.com</t>
  </si>
  <si>
    <t>YORK BUILDING PRODUCTS</t>
  </si>
  <si>
    <t>87243::THE STEWART COMPANIES</t>
  </si>
  <si>
    <t>PCP-00001B2E</t>
  </si>
  <si>
    <t>v363vk</t>
  </si>
  <si>
    <t>KUCHER</t>
  </si>
  <si>
    <t>vkucher@borusan.com</t>
  </si>
  <si>
    <t>BORUSAN (KAZAKHSTAN)</t>
  </si>
  <si>
    <t>KZ</t>
  </si>
  <si>
    <t>PIP-10141866</t>
  </si>
  <si>
    <t>fifty50</t>
  </si>
  <si>
    <t>Shook</t>
  </si>
  <si>
    <t>Leland</t>
  </si>
  <si>
    <t>coreyshook@msn.com</t>
  </si>
  <si>
    <t>50-50 BACKHOE SERVICE LLC</t>
  </si>
  <si>
    <t>00084::50 50 BACKHOE SERVICE LLC</t>
  </si>
  <si>
    <t>PPT-10736BD2</t>
  </si>
  <si>
    <t>josephgrieve2</t>
  </si>
  <si>
    <t>Grieve</t>
  </si>
  <si>
    <t>josephgrieve@aol.com</t>
  </si>
  <si>
    <t>JOSEPH J. GRIEVE INC.</t>
  </si>
  <si>
    <t>5390 Tennyson St.</t>
  </si>
  <si>
    <t>49626::JOSEPH J GRIEVE INC</t>
  </si>
  <si>
    <t>PPW-32134E1D</t>
  </si>
  <si>
    <t>tj21merrill@gmail.com</t>
  </si>
  <si>
    <t>Tristan</t>
  </si>
  <si>
    <t>TJ Fab LLC</t>
  </si>
  <si>
    <t>6511 county road 60</t>
  </si>
  <si>
    <t>PPW-AE1B82BC</t>
  </si>
  <si>
    <t>rafael.reza@libertyfrac.com</t>
  </si>
  <si>
    <t>Reza</t>
  </si>
  <si>
    <t>+1 254-855-0896</t>
  </si>
  <si>
    <t>PPW-0EBECB07</t>
  </si>
  <si>
    <t>+1 954-292-5598</t>
  </si>
  <si>
    <t>HAL DEAN KELLEY</t>
  </si>
  <si>
    <t>PPW-AF11AF45</t>
  </si>
  <si>
    <t>mrfixit853@yahoo.com</t>
  </si>
  <si>
    <t>hull</t>
  </si>
  <si>
    <t>1015 lindstrom Dr.</t>
  </si>
  <si>
    <t>PPW-9A60F7DF</t>
  </si>
  <si>
    <t>danm@vemcoinc.com</t>
  </si>
  <si>
    <t>Mahn</t>
  </si>
  <si>
    <t>+1 4062406115</t>
  </si>
  <si>
    <t>Aspen Equipment &amp; Leasing</t>
  </si>
  <si>
    <t xml:space="preserve">201 North Russell St </t>
  </si>
  <si>
    <t>Missoula</t>
  </si>
  <si>
    <t>PPW-8003128E</t>
  </si>
  <si>
    <t>cdillon</t>
  </si>
  <si>
    <t>PPW-8F7294B7</t>
  </si>
  <si>
    <t>jwinter</t>
  </si>
  <si>
    <t>+1 9702223502</t>
  </si>
  <si>
    <t>jwinter@northernwater.org</t>
  </si>
  <si>
    <t>NORTHERN WATER</t>
  </si>
  <si>
    <t>220 Water ave</t>
  </si>
  <si>
    <t>PPW-6B78DFBD</t>
  </si>
  <si>
    <t>ajaybhullar09@gmail.com</t>
  </si>
  <si>
    <t>Ajay pal</t>
  </si>
  <si>
    <t>Gillson trucking</t>
  </si>
  <si>
    <t>PPW-4BBF1CA2</t>
  </si>
  <si>
    <t>emilliozam89@gmail.com</t>
  </si>
  <si>
    <t>zamarripa</t>
  </si>
  <si>
    <t>emillio</t>
  </si>
  <si>
    <t>PPW-AADA9AE1</t>
  </si>
  <si>
    <t>luperobleslara@outlook.com</t>
  </si>
  <si>
    <t>VARRA COMPANIES</t>
  </si>
  <si>
    <t>92990::RAPTOR MATERIALS LLC</t>
  </si>
  <si>
    <t>PPW-80042F6A</t>
  </si>
  <si>
    <t>vikramjit.sahota@kiewit.com</t>
  </si>
  <si>
    <t>Sahota</t>
  </si>
  <si>
    <t>Vikramjit</t>
  </si>
  <si>
    <t>+1 816 503 1050</t>
  </si>
  <si>
    <t>Vikramjit.Sahota@kiewit.com</t>
  </si>
  <si>
    <t>PPW-B9899AD9</t>
  </si>
  <si>
    <t>546agner@gmail.com</t>
  </si>
  <si>
    <t>James C</t>
  </si>
  <si>
    <t>+1 719-491-0149</t>
  </si>
  <si>
    <t>PPW-888F202F</t>
  </si>
  <si>
    <t>jeffrey.cox@horsepowerss.com</t>
  </si>
  <si>
    <t>+1 980-579-3118</t>
  </si>
  <si>
    <t>PPW-98A5B3FC</t>
  </si>
  <si>
    <t>lt_sherman48@yahoo.com</t>
  </si>
  <si>
    <t>Sherman</t>
  </si>
  <si>
    <t>+1 8022752292</t>
  </si>
  <si>
    <t>PCP-00001BC1</t>
  </si>
  <si>
    <t>talon.dahmen@kiewit.com</t>
  </si>
  <si>
    <t>Dahmen</t>
  </si>
  <si>
    <t>Talon</t>
  </si>
  <si>
    <t>+1 253 797 6801</t>
  </si>
  <si>
    <t>Talon.Dahmen@kiewit.com</t>
  </si>
  <si>
    <t>PPW-AC6FEF7A</t>
  </si>
  <si>
    <t>john@phoenixrecycling.com</t>
  </si>
  <si>
    <t xml:space="preserve"> Gallup</t>
  </si>
  <si>
    <t>PHOENIX RECYCLING LLC</t>
  </si>
  <si>
    <t>66921::PHOENIX RECYCLING LLC</t>
  </si>
  <si>
    <t>PPW-955B911C</t>
  </si>
  <si>
    <t>robertsonsmith.eps@gmail.com</t>
  </si>
  <si>
    <t xml:space="preserve">Site Source </t>
  </si>
  <si>
    <t>PPW-656D7840</t>
  </si>
  <si>
    <t>civilinfrastructure</t>
  </si>
  <si>
    <t>ap@coloradocivilinfrastructure.com</t>
  </si>
  <si>
    <t>PPT-107320B1</t>
  </si>
  <si>
    <t>onsiteservicesllc</t>
  </si>
  <si>
    <t>onsiteservicesllc247@gmail.com</t>
  </si>
  <si>
    <t>On Site Services LLC</t>
  </si>
  <si>
    <t>350 e state st</t>
  </si>
  <si>
    <t>marble</t>
  </si>
  <si>
    <t>PPW-3F43BB74</t>
  </si>
  <si>
    <t>MyWagnerCat.com,Parts.Cat.com + Includes SIS Parts Books,SIS2.0 Web - Service Information,SOS Services Web</t>
  </si>
  <si>
    <t>kitseallyboyl</t>
  </si>
  <si>
    <t>Kitseallyboy</t>
  </si>
  <si>
    <t>Lucinda</t>
  </si>
  <si>
    <t>+1 5059470809</t>
  </si>
  <si>
    <t>lucinda.kitseallyboy@NavEnergy.com</t>
  </si>
  <si>
    <t xml:space="preserve">300 Road 4104 </t>
  </si>
  <si>
    <t>PPW-8FA535E6</t>
  </si>
  <si>
    <t>CemexLyons</t>
  </si>
  <si>
    <t>Chalupsky</t>
  </si>
  <si>
    <t>+1 7206250408</t>
  </si>
  <si>
    <t>patrick.chalupsky@gmail.com</t>
  </si>
  <si>
    <t>CEMEX INC.</t>
  </si>
  <si>
    <t>5134 Ute Hwy</t>
  </si>
  <si>
    <t>80801::CEMEX INC</t>
  </si>
  <si>
    <t>PPW-348EED8D</t>
  </si>
  <si>
    <t>ccclyde</t>
  </si>
  <si>
    <t>+1 8018026803</t>
  </si>
  <si>
    <t>ccooper@wwclyde.net</t>
  </si>
  <si>
    <t>WW Clyde &amp; Co.</t>
  </si>
  <si>
    <t>93673::W.W.CLYDE &amp; CO.</t>
  </si>
  <si>
    <t>PPW-00013157</t>
  </si>
  <si>
    <t>cewing57@gmail.com</t>
  </si>
  <si>
    <t xml:space="preserve">Ewing </t>
  </si>
  <si>
    <t xml:space="preserve">C.W. Ewing Enterprise </t>
  </si>
  <si>
    <t>PPW-D1DC48A8</t>
  </si>
  <si>
    <t>Atlanticmate</t>
  </si>
  <si>
    <t>+1 9078311881</t>
  </si>
  <si>
    <t>4065 county road 307</t>
  </si>
  <si>
    <t>PPW-4FC2EB2A</t>
  </si>
  <si>
    <t>wagdra</t>
  </si>
  <si>
    <t>Deborah</t>
  </si>
  <si>
    <t>+1 505 938 2830</t>
  </si>
  <si>
    <t>anaya_deborah@wagnerequipment.com</t>
  </si>
  <si>
    <t>700 Wagner SE</t>
  </si>
  <si>
    <t>PPW-18FC3892</t>
  </si>
  <si>
    <t>clyde4</t>
  </si>
  <si>
    <t>Vicky</t>
  </si>
  <si>
    <t>+1 801-802-6819</t>
  </si>
  <si>
    <t>vijohnson@wwclyde.net</t>
  </si>
  <si>
    <t>PPS-000BDC7D</t>
  </si>
  <si>
    <t>friedly02@gmail.com</t>
  </si>
  <si>
    <t>Friedly</t>
  </si>
  <si>
    <t>+1 970 580 3440</t>
  </si>
  <si>
    <t>FRIEDLY CUSTOM METAL LLC</t>
  </si>
  <si>
    <t>1464 county road 38</t>
  </si>
  <si>
    <t>PPW-A88E7867</t>
  </si>
  <si>
    <t>berenicegonzalez@urbanissa.com</t>
  </si>
  <si>
    <t>GONZALEZ</t>
  </si>
  <si>
    <t>BERENICE</t>
  </si>
  <si>
    <t>+1 6565892367</t>
  </si>
  <si>
    <t>12245 Rathmore Dr</t>
  </si>
  <si>
    <t>79928-8611</t>
  </si>
  <si>
    <t>PPW-DDF6F103</t>
  </si>
  <si>
    <t>brucebruce1</t>
  </si>
  <si>
    <t>+1 5185856761</t>
  </si>
  <si>
    <t>518-585-6761</t>
  </si>
  <si>
    <t>bruce.bruce@sylvamo.com</t>
  </si>
  <si>
    <t>SYLVAMO NORTH AMERICA LLC</t>
  </si>
  <si>
    <t xml:space="preserve">Ticonderoga Landfill  </t>
  </si>
  <si>
    <t>568 Shore Airport Rd</t>
  </si>
  <si>
    <t>Ticonderoga</t>
  </si>
  <si>
    <t>PPW-A3ECAA0F</t>
  </si>
  <si>
    <t>a23qdlv</t>
  </si>
  <si>
    <t>Vonvoltenberg</t>
  </si>
  <si>
    <t>dvonvoltenburgh@transwest.com</t>
  </si>
  <si>
    <t>PIP-10909229</t>
  </si>
  <si>
    <t>shawn_williams</t>
  </si>
  <si>
    <t>shawn_williams@fws.gov</t>
  </si>
  <si>
    <t>SEVILLETA NATIONAL WILDLIFE</t>
  </si>
  <si>
    <t>PO Box 1248</t>
  </si>
  <si>
    <t>78754::SEVILLETA NATIONAL WILDLIFE</t>
  </si>
  <si>
    <t>PPW-2E652190</t>
  </si>
  <si>
    <t>auxiliar.compras</t>
  </si>
  <si>
    <t xml:space="preserve">Brenda </t>
  </si>
  <si>
    <t>+52 6142906356</t>
  </si>
  <si>
    <t>auxiliar.compras@merpsa.com</t>
  </si>
  <si>
    <t>MERP EDIFICACIONES Y TERRACE</t>
  </si>
  <si>
    <t>CHIHUAHUA</t>
  </si>
  <si>
    <t>PPW-80043FD7</t>
  </si>
  <si>
    <t>nthompson@progressrail.com</t>
  </si>
  <si>
    <t>+1 256-505-6746</t>
  </si>
  <si>
    <t>PROGRESS RAIL</t>
  </si>
  <si>
    <t>PPW-6166E88D</t>
  </si>
  <si>
    <t>wfreeland@tcscolorado.com</t>
  </si>
  <si>
    <t>+1 5804715099</t>
  </si>
  <si>
    <t>9233 Park Meadow Dr Ste 101</t>
  </si>
  <si>
    <t>Lone Tree</t>
  </si>
  <si>
    <t>PPW-15D3329A</t>
  </si>
  <si>
    <t>AdamMelkonian</t>
  </si>
  <si>
    <t>Melkonian</t>
  </si>
  <si>
    <t>+1 5593512636</t>
  </si>
  <si>
    <t>AMelkonian@dfcp23.com</t>
  </si>
  <si>
    <t>FLATIRON/DRAGADOS/SUKUT, A JOINT VENTURE</t>
  </si>
  <si>
    <t>1775 Park St Bldg 75</t>
  </si>
  <si>
    <t>PPW-6C051E02</t>
  </si>
  <si>
    <t>tspadafora@ewinghardscape.com</t>
  </si>
  <si>
    <t>Spadafora</t>
  </si>
  <si>
    <t>Ewing Landscape Materials</t>
  </si>
  <si>
    <t>6601 S. Santa Fe Dr.</t>
  </si>
  <si>
    <t>PPW-AE2A9034</t>
  </si>
  <si>
    <t>carloskoons@4xindustrial.com</t>
  </si>
  <si>
    <t>Koons</t>
  </si>
  <si>
    <t>+1 9704151101</t>
  </si>
  <si>
    <t>WELLS TRUCKING LLC / 4X INDUSTRIAL LLC DBA</t>
  </si>
  <si>
    <t>2419 1st  Ave.</t>
  </si>
  <si>
    <t>94720::4X INDUSTRIAL LLC,94901::WELLS RANCH LLLP</t>
  </si>
  <si>
    <t>PPW-DFD8C217</t>
  </si>
  <si>
    <t>gflwest</t>
  </si>
  <si>
    <t xml:space="preserve"> GFL Environmental</t>
  </si>
  <si>
    <t>cparis@gflenv.com</t>
  </si>
  <si>
    <t>PPT-1076D863</t>
  </si>
  <si>
    <t>christopher.usher@kiewit.com</t>
  </si>
  <si>
    <t>Usher</t>
  </si>
  <si>
    <t>Christopher.Usher@kiewit.com</t>
  </si>
  <si>
    <t>PPW-BF832B3D</t>
  </si>
  <si>
    <t>td00_test_buyeradmin</t>
  </si>
  <si>
    <t>Tester 123</t>
  </si>
  <si>
    <t>+1 234 235 5111</t>
  </si>
  <si>
    <t>keerthi.maligireddy@accenture.com</t>
  </si>
  <si>
    <t>CATERPILLAR - PARTSTORE USE</t>
  </si>
  <si>
    <t>100 NE ADAMS ST</t>
  </si>
  <si>
    <t>TEST PING 2</t>
  </si>
  <si>
    <t>PQP-0000210B</t>
  </si>
  <si>
    <t>Alonso6</t>
  </si>
  <si>
    <t>Fidencio</t>
  </si>
  <si>
    <t>Fidencio.romero@energytransfer.com</t>
  </si>
  <si>
    <t>4110 Townsend Rd</t>
  </si>
  <si>
    <t>PPW-000224C4</t>
  </si>
  <si>
    <t>Loribernd</t>
  </si>
  <si>
    <t>Bernd</t>
  </si>
  <si>
    <t>+1 3039964769</t>
  </si>
  <si>
    <t>lbernd@fioreandsons.com</t>
  </si>
  <si>
    <t>730 W 62nd Ave</t>
  </si>
  <si>
    <t>PPW-3123AF71</t>
  </si>
  <si>
    <t>Urioste1</t>
  </si>
  <si>
    <t>Urioste</t>
  </si>
  <si>
    <t>+1 5052055354</t>
  </si>
  <si>
    <t>durioste@cabq.gov</t>
  </si>
  <si>
    <t>CITY OF ALBUQUERQUE</t>
  </si>
  <si>
    <t>2200 Sunport Blvd SE</t>
  </si>
  <si>
    <t>PPW-EB802FCF</t>
  </si>
  <si>
    <t>pando@2019</t>
  </si>
  <si>
    <t>Pando</t>
  </si>
  <si>
    <t>pando432@gmail.com</t>
  </si>
  <si>
    <t>PANDO CONSTRUCTION, LLC</t>
  </si>
  <si>
    <t>PPW-80048143</t>
  </si>
  <si>
    <t>tpenuel@entact.com</t>
  </si>
  <si>
    <t>Penuel</t>
  </si>
  <si>
    <t>+1 7702620994</t>
  </si>
  <si>
    <t>PCP-00001D9D</t>
  </si>
  <si>
    <t>ethoits</t>
  </si>
  <si>
    <t>Thoits</t>
  </si>
  <si>
    <t>+1 4084656060</t>
  </si>
  <si>
    <t>ethoits@wm.com</t>
  </si>
  <si>
    <t>1910 Coyote Creek Drive</t>
  </si>
  <si>
    <t>Morgan Hill</t>
  </si>
  <si>
    <t>18494::WASTE MGMT - COLO SPGS LNDFL,19586::WASTE MANAGEMENT,25407::WASTE MGMT -DADS,25407a::WASTE MGMT - BUFFALO RDG LND,25407d::WASTE MANAGEMENT-DADS</t>
  </si>
  <si>
    <t>PPW-25EDC119</t>
  </si>
  <si>
    <t>anjelceniceros@yahoo.com</t>
  </si>
  <si>
    <t xml:space="preserve">Ceniceros </t>
  </si>
  <si>
    <t>anjel</t>
  </si>
  <si>
    <t xml:space="preserve">Anjeles hauling </t>
  </si>
  <si>
    <t>PPW-61BC41CF</t>
  </si>
  <si>
    <t>timwstl</t>
  </si>
  <si>
    <t>wilson</t>
  </si>
  <si>
    <t>+1 702-596-8952</t>
  </si>
  <si>
    <t>TimWSTL@yahoo.com</t>
  </si>
  <si>
    <t>STL Fleet Services Inc,</t>
  </si>
  <si>
    <t>PPW-3AF549E6</t>
  </si>
  <si>
    <t>carlos720velasquez@gmail.com</t>
  </si>
  <si>
    <t>ve</t>
  </si>
  <si>
    <t xml:space="preserve"> ma</t>
  </si>
  <si>
    <t>abc</t>
  </si>
  <si>
    <t>PPW-56296C05</t>
  </si>
  <si>
    <t>steelhorsetrans</t>
  </si>
  <si>
    <t>Correa</t>
  </si>
  <si>
    <t>Hugo</t>
  </si>
  <si>
    <t>steelhorsetrans@yahoo.com</t>
  </si>
  <si>
    <t>Steel Horse Transportation LLC</t>
  </si>
  <si>
    <t>820 paseo de las gladiolas</t>
  </si>
  <si>
    <t>PPW-B1B9A6F9</t>
  </si>
  <si>
    <t>jmccarter@mddistributors.com</t>
  </si>
  <si>
    <t>McCarter</t>
  </si>
  <si>
    <t>+1 2816419024</t>
  </si>
  <si>
    <t>M &amp; D DISTRIBUTORS</t>
  </si>
  <si>
    <t>4828 CALVERT ST</t>
  </si>
  <si>
    <t>PPW-9891AD7A</t>
  </si>
  <si>
    <t>redneckpup1980@gmail.com</t>
  </si>
  <si>
    <t>being a pup</t>
  </si>
  <si>
    <t>PPW-5612F28B</t>
  </si>
  <si>
    <t>eliud.escobedo</t>
  </si>
  <si>
    <t>Eliud</t>
  </si>
  <si>
    <t>PPW-9175A747</t>
  </si>
  <si>
    <t>albaro.hernandez</t>
  </si>
  <si>
    <t>Albaro</t>
  </si>
  <si>
    <t>PPW-D491756C</t>
  </si>
  <si>
    <t>douglasbaker6@icloud.com</t>
  </si>
  <si>
    <t>douglas.baker@generalshale.com</t>
  </si>
  <si>
    <t>GENERAL SHALE BRICK, INC</t>
  </si>
  <si>
    <t>1845 W. DARTMOUTH AVE.</t>
  </si>
  <si>
    <t>74683::GENERAL SHALE BRICK</t>
  </si>
  <si>
    <t>PPW-4DA3E7FE</t>
  </si>
  <si>
    <t>yvette@msconstructors.com</t>
  </si>
  <si>
    <t>Sedillo</t>
  </si>
  <si>
    <t>Yvette</t>
  </si>
  <si>
    <t>MOUNTAIN STATES CONSTRUCTORS</t>
  </si>
  <si>
    <t>PPW-5DF7AD4F</t>
  </si>
  <si>
    <t>20gold</t>
  </si>
  <si>
    <t>Gressman</t>
  </si>
  <si>
    <t>+1 575-430-8384</t>
  </si>
  <si>
    <t>dongressman@yahoo.com</t>
  </si>
  <si>
    <t>GRESSMAN MOTOR CO INC</t>
  </si>
  <si>
    <t>PPW-4FF8B3AE</t>
  </si>
  <si>
    <t>trent.newman@archrock.com</t>
  </si>
  <si>
    <t>newman</t>
  </si>
  <si>
    <t>trent</t>
  </si>
  <si>
    <t>+1 4322216962</t>
  </si>
  <si>
    <t>PPW-8A9FDBA6</t>
  </si>
  <si>
    <t>sso108572</t>
  </si>
  <si>
    <t>HANSEN</t>
  </si>
  <si>
    <t>gary.hansen@worthenequipment.com</t>
  </si>
  <si>
    <t>WESTERN NEVADA KENWORTH</t>
  </si>
  <si>
    <t>PPW-8001A257</t>
  </si>
  <si>
    <t>sjacks12@wm.com</t>
  </si>
  <si>
    <t>+1 9704132497</t>
  </si>
  <si>
    <t>11655 Co Rd 59</t>
  </si>
  <si>
    <t>PPW-86E2D45A</t>
  </si>
  <si>
    <t>iperez8@wm.com</t>
  </si>
  <si>
    <t>+1 480-229-5416</t>
  </si>
  <si>
    <t>PPW-FE2D1CB4</t>
  </si>
  <si>
    <t>aep789</t>
  </si>
  <si>
    <t>Anson</t>
  </si>
  <si>
    <t>mike@ansonexcavating.com</t>
  </si>
  <si>
    <t>ANSON EXCAVATING &amp; PIPE INC.</t>
  </si>
  <si>
    <t>PPT-1076AF5A</t>
  </si>
  <si>
    <t>stevenurich@ymail.com</t>
  </si>
  <si>
    <t>Urich</t>
  </si>
  <si>
    <t>Transwest</t>
  </si>
  <si>
    <t>20770 I 86 frontage road</t>
  </si>
  <si>
    <t>PPW-D2B26BEB</t>
  </si>
  <si>
    <t>rt2911</t>
  </si>
  <si>
    <t>tonn</t>
  </si>
  <si>
    <t>+1 3033177042</t>
  </si>
  <si>
    <t>robertt@jalisco.org</t>
  </si>
  <si>
    <t>JALISCO</t>
  </si>
  <si>
    <t>6663 Colorado Blvd.</t>
  </si>
  <si>
    <t>PPW-FD421784</t>
  </si>
  <si>
    <t>jferdun4714</t>
  </si>
  <si>
    <t>Ferdun</t>
  </si>
  <si>
    <t>+1 9167389927</t>
  </si>
  <si>
    <t>Jferdun@dfcp23.com</t>
  </si>
  <si>
    <t>DRAGADOS-FLATIRON JOINT VENTURE HSR PROJECT</t>
  </si>
  <si>
    <t>1775 Park Street</t>
  </si>
  <si>
    <t>PPW-E4E9AFC0</t>
  </si>
  <si>
    <t>a117zb</t>
  </si>
  <si>
    <t>bair</t>
  </si>
  <si>
    <t>zach</t>
  </si>
  <si>
    <t>+1 303 321 8723</t>
  </si>
  <si>
    <t>zach.bair@mhc.com</t>
  </si>
  <si>
    <t>PSP-00044B28</t>
  </si>
  <si>
    <t>ranchmom123@gmail.com</t>
  </si>
  <si>
    <t>HILL</t>
  </si>
  <si>
    <t>MANDIE</t>
  </si>
  <si>
    <t>RANCHMOM123@GMAIL.COM</t>
  </si>
  <si>
    <t>HIDDEN VALLEY RANCH</t>
  </si>
  <si>
    <t>47502 Cr 74.2</t>
  </si>
  <si>
    <t>Model</t>
  </si>
  <si>
    <t>81059-9717</t>
  </si>
  <si>
    <t>PPW-FDCB04DC</t>
  </si>
  <si>
    <t>lblood@wwclyde.net</t>
  </si>
  <si>
    <t>Blood</t>
  </si>
  <si>
    <t>+1 4144059685</t>
  </si>
  <si>
    <t>PPW-8002F482</t>
  </si>
  <si>
    <t>jimgiles</t>
  </si>
  <si>
    <t>Giles</t>
  </si>
  <si>
    <t>+1 8015972940</t>
  </si>
  <si>
    <t>jgiles@clydeinc.com</t>
  </si>
  <si>
    <t>800 N 1500 W</t>
  </si>
  <si>
    <t>PPI-0005FA98</t>
  </si>
  <si>
    <t>john@giulianoco.com</t>
  </si>
  <si>
    <t>Giuliano</t>
  </si>
  <si>
    <t>+1 9704936262</t>
  </si>
  <si>
    <t>GIULIANO &amp; FATHER CONSTRUCTION</t>
  </si>
  <si>
    <t>308 Commerce Dr</t>
  </si>
  <si>
    <t>PPW-DDE92718</t>
  </si>
  <si>
    <t>fravil77@hotmail.com</t>
  </si>
  <si>
    <t>avila lopez</t>
  </si>
  <si>
    <t>francisco javier</t>
  </si>
  <si>
    <t>Fravilsa</t>
  </si>
  <si>
    <t>del paraiso 965</t>
  </si>
  <si>
    <t>ciudad juarez</t>
  </si>
  <si>
    <t>PPW-00031B87</t>
  </si>
  <si>
    <t>drivendiag</t>
  </si>
  <si>
    <t>drivendiag@gmail.com</t>
  </si>
  <si>
    <t>Driven Diagnostics</t>
  </si>
  <si>
    <t>371 Indian Rd</t>
  </si>
  <si>
    <t>PPW-C224DA48</t>
  </si>
  <si>
    <t>mary.fussinger@gsi.us</t>
  </si>
  <si>
    <t>Fussinger</t>
  </si>
  <si>
    <t>+1 8593802877</t>
  </si>
  <si>
    <t>GEOSTABILIZATION INTERNATIONAL, INC.</t>
  </si>
  <si>
    <t>Kentucky</t>
  </si>
  <si>
    <t>PCP-00001F0F</t>
  </si>
  <si>
    <t>rentall75@yahoo.com</t>
  </si>
  <si>
    <t>Rentals</t>
  </si>
  <si>
    <t>Rent</t>
  </si>
  <si>
    <t>+1 970-565-4487</t>
  </si>
  <si>
    <t>RENT ALLS RENTALS INCORPORATE DBA. RAR, INC.</t>
  </si>
  <si>
    <t>PPW-512DA3E8</t>
  </si>
  <si>
    <t>rbutler2@marathonpetroleum.com</t>
  </si>
  <si>
    <t>303-531-9540</t>
  </si>
  <si>
    <t>MPC</t>
  </si>
  <si>
    <t>1515 Arapahoe St TOWER 2 SUITE 300</t>
  </si>
  <si>
    <t>PPW-4A13F15E</t>
  </si>
  <si>
    <t>daves@libertyrecyclingus.com</t>
  </si>
  <si>
    <t>STRONG</t>
  </si>
  <si>
    <t>BAYOU STEEL INC</t>
  </si>
  <si>
    <t>PPW-800325EE</t>
  </si>
  <si>
    <t>jaredhirschfeld</t>
  </si>
  <si>
    <t>Hirschfeld</t>
  </si>
  <si>
    <t>+1 7209796391</t>
  </si>
  <si>
    <t>jared.hirschfeldbackhoe@outlook.com</t>
  </si>
  <si>
    <t>HIRSCHFELD BKHOE &amp; PIPELINE</t>
  </si>
  <si>
    <t>9201 Bruin Blvd</t>
  </si>
  <si>
    <t>PPW-D92F2E29</t>
  </si>
  <si>
    <t>Lindbergr</t>
  </si>
  <si>
    <t>Lindberg</t>
  </si>
  <si>
    <t>Lindbergr@RushEnterprises.com</t>
  </si>
  <si>
    <t>2575 N Interstate 25</t>
  </si>
  <si>
    <t>81008-9614</t>
  </si>
  <si>
    <t>PPW-FA53167A</t>
  </si>
  <si>
    <t>ellen.gutierrez@247breakdown.com</t>
  </si>
  <si>
    <t>Ellen</t>
  </si>
  <si>
    <t>303-227-9126</t>
  </si>
  <si>
    <t>ROCKY MOUNTAIN MOBILE TRUCK SERVICE, LLC</t>
  </si>
  <si>
    <t>10371 E 106th ave</t>
  </si>
  <si>
    <t>75361::ROCKY MTN MOBILE TRK SVC</t>
  </si>
  <si>
    <t>PPW-6D9AC463</t>
  </si>
  <si>
    <t>jphardy79</t>
  </si>
  <si>
    <t>joshhardy79@hotmail.com</t>
  </si>
  <si>
    <t>PPW-C495A30C</t>
  </si>
  <si>
    <t>procomp9@gmail.com</t>
  </si>
  <si>
    <t>915-217-4777</t>
  </si>
  <si>
    <t>MasCool LLC</t>
  </si>
  <si>
    <t>7317 Dale Rd Suite B</t>
  </si>
  <si>
    <t>PPW-5C05F90B</t>
  </si>
  <si>
    <t>jamie.ziglerx2@gmail.com</t>
  </si>
  <si>
    <t>Zigler</t>
  </si>
  <si>
    <t>Shuttlewagon</t>
  </si>
  <si>
    <t>6410 Stonehedge Dr</t>
  </si>
  <si>
    <t>PPW-E92A43C5</t>
  </si>
  <si>
    <t>afilho</t>
  </si>
  <si>
    <t>DA SILVA FILHO</t>
  </si>
  <si>
    <t xml:space="preserve">ANTONIO </t>
  </si>
  <si>
    <t xml:space="preserve">EDISON </t>
  </si>
  <si>
    <t>853215-3315</t>
  </si>
  <si>
    <t>859173-5129</t>
  </si>
  <si>
    <t>afilho@harsco.com</t>
  </si>
  <si>
    <t>AVENIDA PARQUE OESTE,1400</t>
  </si>
  <si>
    <t>DISTRITO INDUSTRIAL</t>
  </si>
  <si>
    <t>MARACANAU</t>
  </si>
  <si>
    <t>CEARA</t>
  </si>
  <si>
    <t>61939-120</t>
  </si>
  <si>
    <t>PPI-0007D34D</t>
  </si>
  <si>
    <t>newel@regalcolorado.com</t>
  </si>
  <si>
    <t>Newel</t>
  </si>
  <si>
    <t>REGAL ELECTRIC</t>
  </si>
  <si>
    <t>72997::REGAL ELECTRIC</t>
  </si>
  <si>
    <t>PPW-00014444</t>
  </si>
  <si>
    <t>millera@gejohnson.com</t>
  </si>
  <si>
    <t>+1 7196498074</t>
  </si>
  <si>
    <t>G.E. JOHNSON</t>
  </si>
  <si>
    <t>3045 Gil Johnson Pt</t>
  </si>
  <si>
    <t>PPW-3BEDE286</t>
  </si>
  <si>
    <t>omarrivera183</t>
  </si>
  <si>
    <t>orivera@smithppi.com</t>
  </si>
  <si>
    <t>SMITH POWER PRODUCTS, INC.</t>
  </si>
  <si>
    <t>80089::SMITH POWER PRODUCTS INC</t>
  </si>
  <si>
    <t>PPW-72B30C37</t>
  </si>
  <si>
    <t>jeannie18@live.com</t>
  </si>
  <si>
    <t>Regina</t>
  </si>
  <si>
    <t>617s. Little rancho dr.</t>
  </si>
  <si>
    <t>PPW-63E7B5A6</t>
  </si>
  <si>
    <t>jdudley318@hotmail.com</t>
  </si>
  <si>
    <t>dudley</t>
  </si>
  <si>
    <t>Snowy Solutions Llc</t>
  </si>
  <si>
    <t>PPW-80049CF8</t>
  </si>
  <si>
    <t>kenkvols@gmail.com</t>
  </si>
  <si>
    <t>kvols</t>
  </si>
  <si>
    <t>Ferncliff Repair</t>
  </si>
  <si>
    <t>7220 baker road</t>
  </si>
  <si>
    <t>PPW-42B23B59</t>
  </si>
  <si>
    <t>crockettranch@yahoo.com</t>
  </si>
  <si>
    <t>Doepp</t>
  </si>
  <si>
    <t>Doepp Crockett</t>
  </si>
  <si>
    <t>412 S 2nd St</t>
  </si>
  <si>
    <t>88210-2423</t>
  </si>
  <si>
    <t>PPW-762269D4</t>
  </si>
  <si>
    <t>a3mhrl</t>
  </si>
  <si>
    <t>Lindbergr@rushenterprises.com</t>
  </si>
  <si>
    <t>PSP-00067F34</t>
  </si>
  <si>
    <t>jhannifin</t>
  </si>
  <si>
    <t>Hannifin</t>
  </si>
  <si>
    <t>+1 3855350454</t>
  </si>
  <si>
    <t>jhannifin@wwclyde.net</t>
  </si>
  <si>
    <t xml:space="preserve">1375 North Main Street </t>
  </si>
  <si>
    <t>Springville</t>
  </si>
  <si>
    <t>PPT-10765141</t>
  </si>
  <si>
    <t>evilla83</t>
  </si>
  <si>
    <t>Villa</t>
  </si>
  <si>
    <t>+1 9282580237</t>
  </si>
  <si>
    <t>Villae@vmcmail.com</t>
  </si>
  <si>
    <t>10100 avra valley rd</t>
  </si>
  <si>
    <t>marana</t>
  </si>
  <si>
    <t>PPW-6F526782</t>
  </si>
  <si>
    <t>gofffamily5@gmail.com</t>
  </si>
  <si>
    <t>goff</t>
  </si>
  <si>
    <t xml:space="preserve">earthworks </t>
  </si>
  <si>
    <t>PPW-92E35149</t>
  </si>
  <si>
    <t>FIORE &amp;amp; SONS</t>
  </si>
  <si>
    <t>PPW-1B415BFF</t>
  </si>
  <si>
    <t>e250ajb</t>
  </si>
  <si>
    <t>Brecht</t>
  </si>
  <si>
    <t>+1 303 739 3000  x132</t>
  </si>
  <si>
    <t>+1 815 5456186</t>
  </si>
  <si>
    <t>PSP-00040076</t>
  </si>
  <si>
    <t>MyWagnerCat.com,Parts.Cat.com + Includes SIS Parts Books,Vision Link</t>
  </si>
  <si>
    <t>rkolibaba70</t>
  </si>
  <si>
    <t>Kolibaba</t>
  </si>
  <si>
    <t>+1 3035484118</t>
  </si>
  <si>
    <t>rdkservicesco@gmail.com</t>
  </si>
  <si>
    <t>RDK SERVICES LLC</t>
  </si>
  <si>
    <t xml:space="preserve">7348 S Alton Way </t>
  </si>
  <si>
    <t>PPT-1076679E</t>
  </si>
  <si>
    <t>Josemuro28</t>
  </si>
  <si>
    <t>Muro</t>
  </si>
  <si>
    <t>Jose.Muro@horsepowerss.com</t>
  </si>
  <si>
    <t>2130 N. Tryon St. STE B</t>
  </si>
  <si>
    <t>PPW-8C410BF8</t>
  </si>
  <si>
    <t>nick@ezexcavating.com</t>
  </si>
  <si>
    <t>Davies</t>
  </si>
  <si>
    <t>+1 303-250-9618</t>
  </si>
  <si>
    <t>PPW-B3AB7B85</t>
  </si>
  <si>
    <t>natefishersand</t>
  </si>
  <si>
    <t>Redzic</t>
  </si>
  <si>
    <t>Ogi</t>
  </si>
  <si>
    <t>natefishersand@gmail.com</t>
  </si>
  <si>
    <t>34005::FISHER SAND &amp; GRAVEL CO</t>
  </si>
  <si>
    <t>PCP-00002031</t>
  </si>
  <si>
    <t>ghernandez</t>
  </si>
  <si>
    <t>+1 3614432518</t>
  </si>
  <si>
    <t>ghernandez@levynet.com</t>
  </si>
  <si>
    <t>9300 DIX AVENUE</t>
  </si>
  <si>
    <t>DEARBORN</t>
  </si>
  <si>
    <t>PPW-96926E01</t>
  </si>
  <si>
    <t>msabell@sabellsinc.com</t>
  </si>
  <si>
    <t>SaBell</t>
  </si>
  <si>
    <t>SABELL'S SNOW &amp; LAWN SVC INC</t>
  </si>
  <si>
    <t>14141 West Belleview Avenue, Morrison, C</t>
  </si>
  <si>
    <t>77567::SABELLS PLOW &amp; LANDSCAPE SE,77568::SABELLS SNOW &amp; LAWN SVC INC</t>
  </si>
  <si>
    <t>PPW-B15B0728</t>
  </si>
  <si>
    <t>cbicattle@gmail.com</t>
  </si>
  <si>
    <t>Christensen</t>
  </si>
  <si>
    <t>+1 970-645-1339</t>
  </si>
  <si>
    <t>Christensen Bros., Inc.</t>
  </si>
  <si>
    <t>PPW-0000E663</t>
  </si>
  <si>
    <t>jr.salazar@inlandtruck.com</t>
  </si>
  <si>
    <t>fredric</t>
  </si>
  <si>
    <t>+1 7193230715</t>
  </si>
  <si>
    <t>4440 Mark Dabling Blvd</t>
  </si>
  <si>
    <t>PPW-7FDE11DD</t>
  </si>
  <si>
    <t>grossman144</t>
  </si>
  <si>
    <t>gross</t>
  </si>
  <si>
    <t xml:space="preserve">david </t>
  </si>
  <si>
    <t>+1 4326853431</t>
  </si>
  <si>
    <t>dgross@cityofmidlandtex.gov</t>
  </si>
  <si>
    <t>CITY OF MIDLAND, TX</t>
  </si>
  <si>
    <t>7904 E Garden city hwy.</t>
  </si>
  <si>
    <t>midland</t>
  </si>
  <si>
    <t>PPT-10670480</t>
  </si>
  <si>
    <t>douglas@riboud.com</t>
  </si>
  <si>
    <t>riboud</t>
  </si>
  <si>
    <t>46 lower hurricane rd (1380)</t>
  </si>
  <si>
    <t>PPW-BD8DE488</t>
  </si>
  <si>
    <t>jwillingham</t>
  </si>
  <si>
    <t>jwillingham@texasmaterials.com</t>
  </si>
  <si>
    <t>PPW-B29A8705</t>
  </si>
  <si>
    <t>rick@truck-enterprises.com</t>
  </si>
  <si>
    <t>DURAN</t>
  </si>
  <si>
    <t>+1 915-858-4464</t>
  </si>
  <si>
    <t>RICK@TRUCK-ENTERPRISES.COM</t>
  </si>
  <si>
    <t>Truck Enterprises, Inc.</t>
  </si>
  <si>
    <t>PPW-290C7EA1</t>
  </si>
  <si>
    <t>davewkelley@bandedpeakranch.com</t>
  </si>
  <si>
    <t>970-264-9268</t>
  </si>
  <si>
    <t>Banded Peak Ranch</t>
  </si>
  <si>
    <t>434 Valley Rd</t>
  </si>
  <si>
    <t>Chromo</t>
  </si>
  <si>
    <t>PPW-08EFD068</t>
  </si>
  <si>
    <t>mbd123</t>
  </si>
  <si>
    <t>infotomatt@gmail.com</t>
  </si>
  <si>
    <t>The Brick House</t>
  </si>
  <si>
    <t>PPW-3D0609D8</t>
  </si>
  <si>
    <t>MESSHOP1</t>
  </si>
  <si>
    <t>Richard.Munoz@minenv.com</t>
  </si>
  <si>
    <t>MINING &amp; ENVIRONMENTAL SVCS</t>
  </si>
  <si>
    <t>PO BOX 1511</t>
  </si>
  <si>
    <t>IDAHO SPRINGS</t>
  </si>
  <si>
    <t>60652::MINING &amp; ENVIRONMENTAL SVCS</t>
  </si>
  <si>
    <t>PPW-66B9D5AF</t>
  </si>
  <si>
    <t>m_henderson</t>
  </si>
  <si>
    <t>PPW-B54D15F7</t>
  </si>
  <si>
    <t>Adamah</t>
  </si>
  <si>
    <t>+1 5054395800</t>
  </si>
  <si>
    <t>johnny.stinson@adamahllc.com</t>
  </si>
  <si>
    <t>ADAMAH LLC</t>
  </si>
  <si>
    <t>70 CR 4980</t>
  </si>
  <si>
    <t>04364::ADAMAH LLC</t>
  </si>
  <si>
    <t>PPW-03FD7295</t>
  </si>
  <si>
    <t>rootcody6@gmail.com</t>
  </si>
  <si>
    <t>pup indirectly</t>
  </si>
  <si>
    <t>PPW-8C5A303E</t>
  </si>
  <si>
    <t>cadredev</t>
  </si>
  <si>
    <t>sharon@cadredevelopment.net</t>
  </si>
  <si>
    <t>CADRE DEVELOPMENT LLC</t>
  </si>
  <si>
    <t>PPW-8000B47A</t>
  </si>
  <si>
    <t>tim.felten@trappermine.com</t>
  </si>
  <si>
    <t>Felten</t>
  </si>
  <si>
    <t>+1 970 824 4401</t>
  </si>
  <si>
    <t>PPW-6DCA0FDA</t>
  </si>
  <si>
    <t>+1 408-204-8872</t>
  </si>
  <si>
    <t>PPW-D288723F</t>
  </si>
  <si>
    <t>jhonseek</t>
  </si>
  <si>
    <t>Chairez</t>
  </si>
  <si>
    <t>juanjavdad@live.com</t>
  </si>
  <si>
    <t xml:space="preserve">Ferguson </t>
  </si>
  <si>
    <t>PPW-17F7ADE4</t>
  </si>
  <si>
    <t>cole.carley</t>
  </si>
  <si>
    <t>Carley</t>
  </si>
  <si>
    <t>PPW-123DDE77</t>
  </si>
  <si>
    <t>Timmy79</t>
  </si>
  <si>
    <t>+1 970 326 5399</t>
  </si>
  <si>
    <t>25910 CO-13</t>
  </si>
  <si>
    <t>PPW-99D3F28F</t>
  </si>
  <si>
    <t>ap74al</t>
  </si>
  <si>
    <t>Lednisky</t>
  </si>
  <si>
    <t>ashley.lednisky@transwest.com</t>
  </si>
  <si>
    <t>PSP-0006823D</t>
  </si>
  <si>
    <t>jessedeaux</t>
  </si>
  <si>
    <t>Deaux</t>
  </si>
  <si>
    <t>jesse.deaux@wasteconnections.com</t>
  </si>
  <si>
    <t>PCP-00002287</t>
  </si>
  <si>
    <t>cdyyph</t>
  </si>
  <si>
    <t>Haslanger</t>
  </si>
  <si>
    <t>Pete.haslanger@ryancentral.com</t>
  </si>
  <si>
    <t>PIP-11069192</t>
  </si>
  <si>
    <t>atilio.munoz@md.cl</t>
  </si>
  <si>
    <t>Atilio</t>
  </si>
  <si>
    <t>602 Northumberland Way</t>
  </si>
  <si>
    <t>Monmouth Junction</t>
  </si>
  <si>
    <t>08852</t>
  </si>
  <si>
    <t>PPW-CEC3CC71</t>
  </si>
  <si>
    <t>premierasphaltconcrete@gmail.com</t>
  </si>
  <si>
    <t>PREMIER ASPHALT &amp;amp; CONCRETE SOLUTIONS INC</t>
  </si>
  <si>
    <t>PPW-ECD77D65</t>
  </si>
  <si>
    <t>kelly.prestige@gmail.com</t>
  </si>
  <si>
    <t>kelly</t>
  </si>
  <si>
    <t>Prestige Custom Homes</t>
  </si>
  <si>
    <t>10556 Brown Fox Trail</t>
  </si>
  <si>
    <t>PPW-A13FCC2A</t>
  </si>
  <si>
    <t>cameron.jansens@heicivil.com</t>
  </si>
  <si>
    <t>Jansens</t>
  </si>
  <si>
    <t>+1 7203152832</t>
  </si>
  <si>
    <t>PPW-28832703</t>
  </si>
  <si>
    <t>chadcartwright</t>
  </si>
  <si>
    <t>cartwright</t>
  </si>
  <si>
    <t>+1 5014143654</t>
  </si>
  <si>
    <t>ccartwri@wm.com</t>
  </si>
  <si>
    <t>100 two pine drive</t>
  </si>
  <si>
    <t>PPW-17AB9385</t>
  </si>
  <si>
    <t>jason.parker@martinmarietta.com</t>
  </si>
  <si>
    <t>PPW-B3B23B31</t>
  </si>
  <si>
    <t>john@summithhr.com</t>
  </si>
  <si>
    <t>303 3358368</t>
  </si>
  <si>
    <t>summit heavy haul</t>
  </si>
  <si>
    <t>3075 Deer Creek Ranch Loop</t>
  </si>
  <si>
    <t>80138-4745</t>
  </si>
  <si>
    <t>PPW-ADD096CE</t>
  </si>
  <si>
    <t>hoffmanndozer@hotmail.com</t>
  </si>
  <si>
    <t>HOFFMANN</t>
  </si>
  <si>
    <t>+1 8324544955</t>
  </si>
  <si>
    <t>MARK A HOFFMANN</t>
  </si>
  <si>
    <t>PPW-77ED4DCA</t>
  </si>
  <si>
    <t>b270d03j</t>
  </si>
  <si>
    <t>+1 812 582 4455</t>
  </si>
  <si>
    <t>+1 602 2280712</t>
  </si>
  <si>
    <t>drewjohnson@macallister.com</t>
  </si>
  <si>
    <t>MACALLISTER</t>
  </si>
  <si>
    <t>PIP-10629843</t>
  </si>
  <si>
    <t>wwcjtc</t>
  </si>
  <si>
    <t>Crandall</t>
  </si>
  <si>
    <t>jocrandall@wwclyde.net</t>
  </si>
  <si>
    <t>mountland technical college</t>
  </si>
  <si>
    <t>375 North Main</t>
  </si>
  <si>
    <t>PPW-800080AA</t>
  </si>
  <si>
    <t>jthoma43</t>
  </si>
  <si>
    <t>THOMAS</t>
  </si>
  <si>
    <t>JOY</t>
  </si>
  <si>
    <t>+1 5865240214</t>
  </si>
  <si>
    <t>586-524-0214</t>
  </si>
  <si>
    <t>jthoma43@wm.com</t>
  </si>
  <si>
    <t>36600 29 MILE ROAD</t>
  </si>
  <si>
    <t>LENOX</t>
  </si>
  <si>
    <t>Michigan</t>
  </si>
  <si>
    <t>PPW-814E34AD</t>
  </si>
  <si>
    <t>jen_prime</t>
  </si>
  <si>
    <t>Prime</t>
  </si>
  <si>
    <t>Jprime2@wm.com</t>
  </si>
  <si>
    <t>PPW-1FE682B6</t>
  </si>
  <si>
    <t>lawconstruction@yahoo.com</t>
  </si>
  <si>
    <t>Law</t>
  </si>
  <si>
    <t>LAW CONSTRUCTION</t>
  </si>
  <si>
    <t>35215 COUNTY RD 55</t>
  </si>
  <si>
    <t>53777::LAW TRUCKING</t>
  </si>
  <si>
    <t>PPW-5B2B2A62</t>
  </si>
  <si>
    <t>lafargesask</t>
  </si>
  <si>
    <t>Goodwin</t>
  </si>
  <si>
    <t>Arlo</t>
  </si>
  <si>
    <t>+1 306 216 0119</t>
  </si>
  <si>
    <t>arlo.goodwin@lafarge.com</t>
  </si>
  <si>
    <t>818 50th street east</t>
  </si>
  <si>
    <t>Saskatoon</t>
  </si>
  <si>
    <t>PPW-00036A4A</t>
  </si>
  <si>
    <t>rkolibaba</t>
  </si>
  <si>
    <t>PO Box 667</t>
  </si>
  <si>
    <t>72534::RDK SERVICES LLC</t>
  </si>
  <si>
    <t>PPW-DA14109E</t>
  </si>
  <si>
    <t>cbradley@cherokeeenterprises.com</t>
  </si>
  <si>
    <t>Clara</t>
  </si>
  <si>
    <t>+1 828-497-5617</t>
  </si>
  <si>
    <t>CHEROKEE ENTERPRISES</t>
  </si>
  <si>
    <t>PPW-74C5925D</t>
  </si>
  <si>
    <t>e350dps</t>
  </si>
  <si>
    <t>+1 505 220 5930</t>
  </si>
  <si>
    <t>salazar_david@wagnerequipment.com</t>
  </si>
  <si>
    <t>PIP-10695972</t>
  </si>
  <si>
    <t>r.rogers88317</t>
  </si>
  <si>
    <t>+1 5756823352</t>
  </si>
  <si>
    <t>r.rogers88317@yahoo.com</t>
  </si>
  <si>
    <t>RICK ROGERS AUTO &amp; EQUIP</t>
  </si>
  <si>
    <t>PO Box 988</t>
  </si>
  <si>
    <t>Cloudcroft</t>
  </si>
  <si>
    <t>74344::RICK ROGERS AUTO &amp; EQUIPMENT</t>
  </si>
  <si>
    <t>PPW-175ECA76</t>
  </si>
  <si>
    <t>tonys@bvschools.org</t>
  </si>
  <si>
    <t>Stromer</t>
  </si>
  <si>
    <t>Buena Vista School Dist R-31</t>
  </si>
  <si>
    <t>2051 S. Pleasant Ave.</t>
  </si>
  <si>
    <t>PPW-77C5D3E5</t>
  </si>
  <si>
    <t>jlongacre</t>
  </si>
  <si>
    <t>Longacre</t>
  </si>
  <si>
    <t>Jan</t>
  </si>
  <si>
    <t>jlongacr@wm.com</t>
  </si>
  <si>
    <t>18177 Cedar Springs Lane</t>
  </si>
  <si>
    <t>PPW-C64A845A</t>
  </si>
  <si>
    <t>bcauto@yahoo.com</t>
  </si>
  <si>
    <t>Caswell</t>
  </si>
  <si>
    <t>bcauto</t>
  </si>
  <si>
    <t>319 Coleman Rd</t>
  </si>
  <si>
    <t>PPW-63E3BE1A</t>
  </si>
  <si>
    <t>lorenzo.rueda</t>
  </si>
  <si>
    <t>Rueda</t>
  </si>
  <si>
    <t>PPW-A6576FD9</t>
  </si>
  <si>
    <t>schlumberger01</t>
  </si>
  <si>
    <t>Tonche</t>
  </si>
  <si>
    <t>+1 8174871730</t>
  </si>
  <si>
    <t>817-487-1730</t>
  </si>
  <si>
    <t>juan.tonche@libertyfrac.com</t>
  </si>
  <si>
    <t>7104 West County Rd. 116</t>
  </si>
  <si>
    <t>PPI-0000DB50</t>
  </si>
  <si>
    <t>Tonchejl</t>
  </si>
  <si>
    <t>7104 West County Rd 116</t>
  </si>
  <si>
    <t>PPW-B170F03A</t>
  </si>
  <si>
    <t>rooseveltcounty</t>
  </si>
  <si>
    <t>Lovato</t>
  </si>
  <si>
    <t>ROOSEVELT COUNTY NM</t>
  </si>
  <si>
    <t>401 1/2 N. KILGORE</t>
  </si>
  <si>
    <t>PPW-9BCA725F</t>
  </si>
  <si>
    <t>msanders@gflenv.com</t>
  </si>
  <si>
    <t>+1 620-230-0976</t>
  </si>
  <si>
    <t>PPW-0003D057</t>
  </si>
  <si>
    <t>rogersdu</t>
  </si>
  <si>
    <t>+1 9282920923</t>
  </si>
  <si>
    <t>rogersdu@vmcmail.com</t>
  </si>
  <si>
    <t>11905 e valencia rd</t>
  </si>
  <si>
    <t>tucson</t>
  </si>
  <si>
    <t>PPW-B689A83F</t>
  </si>
  <si>
    <t>coforearth@gmail.com</t>
  </si>
  <si>
    <t>Gaide</t>
  </si>
  <si>
    <t>Colorado Forestry &amp;amp; Earthworks</t>
  </si>
  <si>
    <t>PPW-0003FA4E</t>
  </si>
  <si>
    <t>samuel.enriquez</t>
  </si>
  <si>
    <t>Enriquez</t>
  </si>
  <si>
    <t>PPW-B8166C12</t>
  </si>
  <si>
    <t>justincathelp</t>
  </si>
  <si>
    <t>justin.sky.williamson1@gmail.com</t>
  </si>
  <si>
    <t>jandj</t>
  </si>
  <si>
    <t>PPW-DC94F3D3</t>
  </si>
  <si>
    <t>eduardo.vasquez</t>
  </si>
  <si>
    <t>PPW-49137FA8</t>
  </si>
  <si>
    <t>tangyeagle64</t>
  </si>
  <si>
    <t>Klinck</t>
  </si>
  <si>
    <t>tangyeagle64@icloud.com</t>
  </si>
  <si>
    <t>Pikes Peak General Contracting</t>
  </si>
  <si>
    <t>12443 S Downy Creek Ct</t>
  </si>
  <si>
    <t>PPW-58C92679</t>
  </si>
  <si>
    <t>protechdieselrepair@gmail.com</t>
  </si>
  <si>
    <t>+1 9705892593</t>
  </si>
  <si>
    <t>PROTECH DIESEL REPAIR</t>
  </si>
  <si>
    <t>9683 3605 Rd</t>
  </si>
  <si>
    <t>70838::PROTECH DIESEL REPAIR</t>
  </si>
  <si>
    <t>PPW-31F30D14</t>
  </si>
  <si>
    <t>jsdiesel</t>
  </si>
  <si>
    <t>+1 9072834800</t>
  </si>
  <si>
    <t>js.diesel@yahoo.com</t>
  </si>
  <si>
    <t>J&amp;S Diesel</t>
  </si>
  <si>
    <t>503 bridge accesspobox 1002</t>
  </si>
  <si>
    <t>Kenai</t>
  </si>
  <si>
    <t>PPI-0004CB34</t>
  </si>
  <si>
    <t>gakcos@comcast.net</t>
  </si>
  <si>
    <t>karn</t>
  </si>
  <si>
    <t>GEORGE</t>
  </si>
  <si>
    <t>george@gakcocorp.com</t>
  </si>
  <si>
    <t>GAKCO LLC</t>
  </si>
  <si>
    <t>7402 w euclid pl</t>
  </si>
  <si>
    <t>36671::GAKCO LLC</t>
  </si>
  <si>
    <t>PPW-5C0C1F0C</t>
  </si>
  <si>
    <t>accuratebackhoe@msn.com</t>
  </si>
  <si>
    <t xml:space="preserve">Chapman </t>
  </si>
  <si>
    <t>+1 970 749 5606</t>
  </si>
  <si>
    <t>ACCURATE BACKHOE &amp; CONSTRUCTION</t>
  </si>
  <si>
    <t>PPW-676A6512</t>
  </si>
  <si>
    <t>humbertovega94@gmail.com</t>
  </si>
  <si>
    <t>Bert</t>
  </si>
  <si>
    <t>9919 Pinot Noir Ave SW</t>
  </si>
  <si>
    <t>PPW-E86DFEE0</t>
  </si>
  <si>
    <t>a13rsra</t>
  </si>
  <si>
    <t>Aldama</t>
  </si>
  <si>
    <t>Sara.Aldama@mhc.com</t>
  </si>
  <si>
    <t>PSP-00069077</t>
  </si>
  <si>
    <t>a0bcah1</t>
  </si>
  <si>
    <t>Hackenberg</t>
  </si>
  <si>
    <t>Hackenberga@rushenterprises.com</t>
  </si>
  <si>
    <t>PSP-00065A03</t>
  </si>
  <si>
    <t>luke.ost@outlook.com</t>
  </si>
  <si>
    <t>osterfelt</t>
  </si>
  <si>
    <t>luke</t>
  </si>
  <si>
    <t xml:space="preserve">Pioneer </t>
  </si>
  <si>
    <t>PPW-4A3A26D9</t>
  </si>
  <si>
    <t>amber@coloradotr.com</t>
  </si>
  <si>
    <t>Saldate</t>
  </si>
  <si>
    <t>COLORADO TIMBER RESOURCES, LLC</t>
  </si>
  <si>
    <t>210 County Road 21</t>
  </si>
  <si>
    <t>PPW-2826B25C</t>
  </si>
  <si>
    <t>brian.koch@zachrycorp.com</t>
  </si>
  <si>
    <t>+1 9132073337</t>
  </si>
  <si>
    <t>ZACHRY CONSTRUCTION CORP</t>
  </si>
  <si>
    <t>502 W. Oakdale</t>
  </si>
  <si>
    <t>Grand Prairie</t>
  </si>
  <si>
    <t>PPW-6CD7A87A</t>
  </si>
  <si>
    <t>ak48rkj</t>
  </si>
  <si>
    <t>Johnston</t>
  </si>
  <si>
    <t>+1 719 542 4555</t>
  </si>
  <si>
    <t>mhcservice32@mhctruck.com</t>
  </si>
  <si>
    <t>PPS-0007176F</t>
  </si>
  <si>
    <t>tshannon1</t>
  </si>
  <si>
    <t>+1 208-249-0575</t>
  </si>
  <si>
    <t>trevor.shannon@bscidaho.com</t>
  </si>
  <si>
    <t>PPW-C9030E96</t>
  </si>
  <si>
    <t>khoughtaling</t>
  </si>
  <si>
    <t>Houghtaling</t>
  </si>
  <si>
    <t>+1 9704152203</t>
  </si>
  <si>
    <t>khoughtaling@weldgov.com</t>
  </si>
  <si>
    <t>WELD COUNTY PUBLIC WORKS</t>
  </si>
  <si>
    <t>1399 N 17th Ave</t>
  </si>
  <si>
    <t>PPW-02114BCB</t>
  </si>
  <si>
    <t>jgibbs</t>
  </si>
  <si>
    <t>Gibbs</t>
  </si>
  <si>
    <t>+1 9703737650</t>
  </si>
  <si>
    <t>Jgibbs@weldgov.com</t>
  </si>
  <si>
    <t>PPW-8668472E</t>
  </si>
  <si>
    <t>klatshaw</t>
  </si>
  <si>
    <t>Latshaw</t>
  </si>
  <si>
    <t>+1 9706520680</t>
  </si>
  <si>
    <t>klatshaw@weldgov.com</t>
  </si>
  <si>
    <t>PPW-2623C9F3</t>
  </si>
  <si>
    <t>dhuggans</t>
  </si>
  <si>
    <t>Huggans</t>
  </si>
  <si>
    <t>+1 9703971731</t>
  </si>
  <si>
    <t>Dhuggans@weldgov.com</t>
  </si>
  <si>
    <t>PPW-FD2EEC38</t>
  </si>
  <si>
    <t>jbarnes@weldgov.com</t>
  </si>
  <si>
    <t>Barnes</t>
  </si>
  <si>
    <t>+1 9704003500</t>
  </si>
  <si>
    <t>PPW-42D8DFE6</t>
  </si>
  <si>
    <t>sai.venkataramanan@woodward.com</t>
  </si>
  <si>
    <t>Venkataramanan</t>
  </si>
  <si>
    <t>Sai</t>
  </si>
  <si>
    <t>Woodward Inc.</t>
  </si>
  <si>
    <t>871 Champion Dr</t>
  </si>
  <si>
    <t>80550-7259</t>
  </si>
  <si>
    <t>PPW-5049CF84</t>
  </si>
  <si>
    <t>albertmarroquin</t>
  </si>
  <si>
    <t>AMarroqu@wm.com</t>
  </si>
  <si>
    <t>PPW-74B7216D</t>
  </si>
  <si>
    <t>mtavarez</t>
  </si>
  <si>
    <t>Tavarez</t>
  </si>
  <si>
    <t>+1 9704003505</t>
  </si>
  <si>
    <t>mtavarez@weldgov.com</t>
  </si>
  <si>
    <t>PPW-F7FDD76B</t>
  </si>
  <si>
    <t>M_Tice</t>
  </si>
  <si>
    <t>Tice</t>
  </si>
  <si>
    <t>+1 9704003502</t>
  </si>
  <si>
    <t>mtice@weldgov.com</t>
  </si>
  <si>
    <t>PPW-4515F47C</t>
  </si>
  <si>
    <t>sierrashop</t>
  </si>
  <si>
    <t>Manalo</t>
  </si>
  <si>
    <t>+1 5303185945</t>
  </si>
  <si>
    <t>nmanalo@sierraattahoe.com</t>
  </si>
  <si>
    <t>Sierra at Tahoe</t>
  </si>
  <si>
    <t>1111 Sierra At Tahoe Rd</t>
  </si>
  <si>
    <t>Twin Bridges</t>
  </si>
  <si>
    <t>PPS-000027D6</t>
  </si>
  <si>
    <t>tressa.woolf@equipmentshare.com</t>
  </si>
  <si>
    <t>WOOLF</t>
  </si>
  <si>
    <t>TRESSA</t>
  </si>
  <si>
    <t>+1 5052642253</t>
  </si>
  <si>
    <t>TRESSA.WOOLF@EQUIPMENTSHARE.COM</t>
  </si>
  <si>
    <t>EQUIPMENTSHARE.COM</t>
  </si>
  <si>
    <t>8301 BROADWAY BLVD SE</t>
  </si>
  <si>
    <t>30971::EQUIPMENTSHARE.COM</t>
  </si>
  <si>
    <t>PPW-CA2C7A92</t>
  </si>
  <si>
    <t>annie.desjarlais@ironline.com</t>
  </si>
  <si>
    <t>Desjarlais</t>
  </si>
  <si>
    <t>Annie</t>
  </si>
  <si>
    <t>+1 7807125500</t>
  </si>
  <si>
    <t>annie.desjarlais@surepoint.ca</t>
  </si>
  <si>
    <t>Ironline Compression</t>
  </si>
  <si>
    <t>4315 2 Ave</t>
  </si>
  <si>
    <t>EDSON</t>
  </si>
  <si>
    <t>T7E 1C1</t>
  </si>
  <si>
    <t>PPW-0002B917</t>
  </si>
  <si>
    <t>duffney@ussilica.com</t>
  </si>
  <si>
    <t>Duffney</t>
  </si>
  <si>
    <t>+1 432-888-4375</t>
  </si>
  <si>
    <t>PPW-7A19D648</t>
  </si>
  <si>
    <t>frauline@ibuildwest.com</t>
  </si>
  <si>
    <t>Fischer</t>
  </si>
  <si>
    <t>Frauline</t>
  </si>
  <si>
    <t>IBUILD CONSTRUCTION INC</t>
  </si>
  <si>
    <t>4412 w Eisenhower</t>
  </si>
  <si>
    <t>PPW-751E36C4</t>
  </si>
  <si>
    <t>shirleys@cwc-email.com</t>
  </si>
  <si>
    <t>Schmitz</t>
  </si>
  <si>
    <t>Shirley</t>
  </si>
  <si>
    <t>+1 303-419-0845</t>
  </si>
  <si>
    <t>PPW-0003F5EE</t>
  </si>
  <si>
    <t>medinaraul1993@yahoo.com</t>
  </si>
  <si>
    <t>+1 2107602588</t>
  </si>
  <si>
    <t>53 CORPORATION LLC</t>
  </si>
  <si>
    <t>5655 Peterson Rd</t>
  </si>
  <si>
    <t>80135-8849</t>
  </si>
  <si>
    <t>PPW-7FFF4D98</t>
  </si>
  <si>
    <t>rweis@watervalley.com</t>
  </si>
  <si>
    <t>Weis</t>
  </si>
  <si>
    <t>TROLLCO INC</t>
  </si>
  <si>
    <t>PPW-800468ED</t>
  </si>
  <si>
    <t>jrhelicopters@gmail.com</t>
  </si>
  <si>
    <t>Motion Constrained LLC</t>
  </si>
  <si>
    <t>4615 US HIGHWAY 287</t>
  </si>
  <si>
    <t>Laporte</t>
  </si>
  <si>
    <t>PPW-39167348</t>
  </si>
  <si>
    <t>bbaker</t>
  </si>
  <si>
    <t>+1 4054711983</t>
  </si>
  <si>
    <t>bbaker@usacompression.com</t>
  </si>
  <si>
    <t>2100 S Radio Road</t>
  </si>
  <si>
    <t>PPW-00041AE7</t>
  </si>
  <si>
    <t>saenzs</t>
  </si>
  <si>
    <t>saenz</t>
  </si>
  <si>
    <t>saenzs@rushenterprises.com</t>
  </si>
  <si>
    <t>rush truck center</t>
  </si>
  <si>
    <t>3550 New Nichols Heights</t>
  </si>
  <si>
    <t>PPW-299CC3AF</t>
  </si>
  <si>
    <t>paul.bird@aggregate.com</t>
  </si>
  <si>
    <t>01373456863</t>
  </si>
  <si>
    <t>PPW-8001CA0B</t>
  </si>
  <si>
    <t>dough@blattnerenergy.com</t>
  </si>
  <si>
    <t>Hite</t>
  </si>
  <si>
    <t>Blattner Energy</t>
  </si>
  <si>
    <t>PPW-6F72AF0F</t>
  </si>
  <si>
    <t>jamesclyde</t>
  </si>
  <si>
    <t>+1 8018564675</t>
  </si>
  <si>
    <t>jasullivan@wwclyde.net</t>
  </si>
  <si>
    <t>PPW-8002F15B</t>
  </si>
  <si>
    <t>rabbas@weldgov.com</t>
  </si>
  <si>
    <t>Abbas</t>
  </si>
  <si>
    <t>+1 9704003503</t>
  </si>
  <si>
    <t>PPW-06921162</t>
  </si>
  <si>
    <t>jackelene</t>
  </si>
  <si>
    <t>01524 781441</t>
  </si>
  <si>
    <t>07813600242</t>
  </si>
  <si>
    <t>john.mckay@aggregate.com</t>
  </si>
  <si>
    <t xml:space="preserve">Holme park QuarryBurton-in-Kendal </t>
  </si>
  <si>
    <t>Carnforth</t>
  </si>
  <si>
    <t>Lancashire</t>
  </si>
  <si>
    <t>LA61NZ</t>
  </si>
  <si>
    <t>PPT-107377C5</t>
  </si>
  <si>
    <t>trey.tellander@motion.com</t>
  </si>
  <si>
    <t>Tellander</t>
  </si>
  <si>
    <t>Motion Industries</t>
  </si>
  <si>
    <t>5885 E Stapleton Dr N #C312</t>
  </si>
  <si>
    <t>PPW-EC14E030</t>
  </si>
  <si>
    <t>jody.herridge@aggregate.com</t>
  </si>
  <si>
    <t>Herridge</t>
  </si>
  <si>
    <t>07881252511</t>
  </si>
  <si>
    <t>PPW-0001664E</t>
  </si>
  <si>
    <t>charles.mcgregor@aggregate.com</t>
  </si>
  <si>
    <t>+44 7795062305</t>
  </si>
  <si>
    <t xml:space="preserve">Bardon Hill, Coalville </t>
  </si>
  <si>
    <t>Leicestershire</t>
  </si>
  <si>
    <t>LE67 1TL</t>
  </si>
  <si>
    <t>PPW-80004334</t>
  </si>
  <si>
    <t>mdavey</t>
  </si>
  <si>
    <t>+1 3033836431</t>
  </si>
  <si>
    <t>88325::BRANNAN CONST CO</t>
  </si>
  <si>
    <t>PPW-20AAF725</t>
  </si>
  <si>
    <t>ricardo.maestas@gmail.com</t>
  </si>
  <si>
    <t>Garage Condo</t>
  </si>
  <si>
    <t>PPW-AAAACD60</t>
  </si>
  <si>
    <t>louisbirkmeyer</t>
  </si>
  <si>
    <t>Birkmeyer</t>
  </si>
  <si>
    <t>303-905-2708</t>
  </si>
  <si>
    <t>birkmeyerlouis@gmail.com</t>
  </si>
  <si>
    <t>DOUBLE R EXCAVATING INC.</t>
  </si>
  <si>
    <t>33985 County Road 27</t>
  </si>
  <si>
    <t>26907::DOUBLE R EXCAVATING INC</t>
  </si>
  <si>
    <t>PPW-726C0900</t>
  </si>
  <si>
    <t>jon@wadsco.com</t>
  </si>
  <si>
    <t>+1 8013815127</t>
  </si>
  <si>
    <t>Ralph L. Wadsworth Construction Co.</t>
  </si>
  <si>
    <t xml:space="preserve">166 East 14000 South, Suite 200 </t>
  </si>
  <si>
    <t>Draper</t>
  </si>
  <si>
    <t>PPW-00023E14</t>
  </si>
  <si>
    <t>adelgado1234</t>
  </si>
  <si>
    <t>Delgado</t>
  </si>
  <si>
    <t>Arturo</t>
  </si>
  <si>
    <t>+1 940 500 1068</t>
  </si>
  <si>
    <t>arturo.delgado@kodiakgas.com</t>
  </si>
  <si>
    <t>KODIAK GAS SERVICES</t>
  </si>
  <si>
    <t>15320 Hwy 105 W Suite</t>
  </si>
  <si>
    <t>PPW-00010A29</t>
  </si>
  <si>
    <t>bjgates@eprod.com</t>
  </si>
  <si>
    <t>ENTERPRISE PRODUCTS</t>
  </si>
  <si>
    <t>20 ROAD 4992</t>
  </si>
  <si>
    <t>31044::ENTERPRISE PRODUCTS</t>
  </si>
  <si>
    <t>PPW-40DA0410</t>
  </si>
  <si>
    <t>allcowboyerosioncontrol@gmail.com</t>
  </si>
  <si>
    <t>ALL COWBOY EROSION CONTROL LLC</t>
  </si>
  <si>
    <t>03952::ALL COWBOY EROSION CNTRL LLC</t>
  </si>
  <si>
    <t>PPW-8001FC79</t>
  </si>
  <si>
    <t>dcnighs@icloud.com</t>
  </si>
  <si>
    <t>Nighswonger</t>
  </si>
  <si>
    <t>Personal</t>
  </si>
  <si>
    <t>5597 County Road 55</t>
  </si>
  <si>
    <t>PPW-DA8A538F</t>
  </si>
  <si>
    <t>jsappington@jwenergy.com</t>
  </si>
  <si>
    <t>Sappington</t>
  </si>
  <si>
    <t>+1 5054860931</t>
  </si>
  <si>
    <t>3611 national park hwy.</t>
  </si>
  <si>
    <t>47902::J W POWER COMPANY - CARLSBAD</t>
  </si>
  <si>
    <t>PPW-6AF96941</t>
  </si>
  <si>
    <t>robert@maxelectriclimited.com</t>
  </si>
  <si>
    <t>Mazurkiewicz</t>
  </si>
  <si>
    <t>Max Electric Limited</t>
  </si>
  <si>
    <t>629 Dixon Rd</t>
  </si>
  <si>
    <t>PPW-0E3D0465</t>
  </si>
  <si>
    <t>jeweltp</t>
  </si>
  <si>
    <t>+1 309 675 9745</t>
  </si>
  <si>
    <t>+1 217 855 1977</t>
  </si>
  <si>
    <t>Jewell_Tyler@cat.com</t>
  </si>
  <si>
    <t>PIP-10043831</t>
  </si>
  <si>
    <t>Markkuettel</t>
  </si>
  <si>
    <t>kuettel</t>
  </si>
  <si>
    <t>mark</t>
  </si>
  <si>
    <t>+1 5056348749</t>
  </si>
  <si>
    <t>mark.kuettel@westernmidstream.com</t>
  </si>
  <si>
    <t>OCCIDENTAL PETROLEUM CORPORATION (OXY INC.)</t>
  </si>
  <si>
    <t>635 north 7th ave</t>
  </si>
  <si>
    <t>95788::WESTERN MIDSTREAM OPERATING LP 1,95789::WESTERN MIDSTREAM OPERATING LP 2</t>
  </si>
  <si>
    <t>PPW-F3EBC42D</t>
  </si>
  <si>
    <t>td00_cat_supcc</t>
  </si>
  <si>
    <t>01234567890</t>
  </si>
  <si>
    <t>c.jeevan.prasad@accenture.com</t>
  </si>
  <si>
    <t>THE KY STONE CO</t>
  </si>
  <si>
    <t>peoria</t>
  </si>
  <si>
    <t>PQP-00000327</t>
  </si>
  <si>
    <t>novdave@gmail.com</t>
  </si>
  <si>
    <t>DrillerDave</t>
  </si>
  <si>
    <t>PPW-22B61082</t>
  </si>
  <si>
    <t>abatallaa</t>
  </si>
  <si>
    <t>Batalla</t>
  </si>
  <si>
    <t>Angelica</t>
  </si>
  <si>
    <t>abatalla@powermotivecorp.com</t>
  </si>
  <si>
    <t>5000 Vasquez Blvd.</t>
  </si>
  <si>
    <t>PPW-03D74BC2</t>
  </si>
  <si>
    <t>e14lgr</t>
  </si>
  <si>
    <t>+1 432 269 0012</t>
  </si>
  <si>
    <t>+1 4322690012</t>
  </si>
  <si>
    <t>george.ramirez@patenergy.com</t>
  </si>
  <si>
    <t>PSP-000320EF</t>
  </si>
  <si>
    <t>epventura</t>
  </si>
  <si>
    <t>eric.ventura@exxonmobil.com</t>
  </si>
  <si>
    <t>EXXONMOBIL</t>
  </si>
  <si>
    <t>7760 Via Jero RD.</t>
  </si>
  <si>
    <t>Goleta</t>
  </si>
  <si>
    <t>PPW-1D7E2C54</t>
  </si>
  <si>
    <t>jdouglas@airdrilling.com</t>
  </si>
  <si>
    <t>+1 4796506179</t>
  </si>
  <si>
    <t>18155 Chisholm Trail</t>
  </si>
  <si>
    <t>PPW-1E59307F</t>
  </si>
  <si>
    <t>kyle20jerome@gmail.com</t>
  </si>
  <si>
    <t>piepho</t>
  </si>
  <si>
    <t xml:space="preserve">K.P construction </t>
  </si>
  <si>
    <t>PPW-F34D5E7B</t>
  </si>
  <si>
    <t>dec2021test</t>
  </si>
  <si>
    <t>+1 6305381239</t>
  </si>
  <si>
    <t>rachel.quick@altorfer.com</t>
  </si>
  <si>
    <t>WILSONVILLE</t>
  </si>
  <si>
    <t>PPW-AAB2A00F</t>
  </si>
  <si>
    <t>+1 5752249142</t>
  </si>
  <si>
    <t>BLANCA FORESTRY PRODUCTS</t>
  </si>
  <si>
    <t>PCP-000026F9</t>
  </si>
  <si>
    <t>dfiedler05</t>
  </si>
  <si>
    <t>Fiedler</t>
  </si>
  <si>
    <t>allsummithandyman@outlook.com</t>
  </si>
  <si>
    <t>ALL SUMMIT ALWAYS PROFESSION</t>
  </si>
  <si>
    <t>282 MEADOW DR.</t>
  </si>
  <si>
    <t>DILLON</t>
  </si>
  <si>
    <t>PPW-1255F774</t>
  </si>
  <si>
    <t>nate@nnhdrllc.com</t>
  </si>
  <si>
    <t>352-2721887</t>
  </si>
  <si>
    <t>NNHDR LLC</t>
  </si>
  <si>
    <t>820 US Route 66 E</t>
  </si>
  <si>
    <t>PPW-4625127B</t>
  </si>
  <si>
    <t>roaquino</t>
  </si>
  <si>
    <t>Aquino</t>
  </si>
  <si>
    <t>Raphael</t>
  </si>
  <si>
    <t>+1 3144228954</t>
  </si>
  <si>
    <t>roaquino@fredweberinc.com</t>
  </si>
  <si>
    <t>FRED WEBER INC,.</t>
  </si>
  <si>
    <t>2320 Creve Coeur Mill Road</t>
  </si>
  <si>
    <t>34394::FRED WEBER INC</t>
  </si>
  <si>
    <t>PPW-0A9FB192</t>
  </si>
  <si>
    <t>jbagnall912</t>
  </si>
  <si>
    <t>Bagnall</t>
  </si>
  <si>
    <t>+1 2192639166</t>
  </si>
  <si>
    <t>joshua.bagnall@phoenix-services.com</t>
  </si>
  <si>
    <t>3001 Dickey Road</t>
  </si>
  <si>
    <t>East Chicago</t>
  </si>
  <si>
    <t>PPW-886E1EFD</t>
  </si>
  <si>
    <t>oberlin</t>
  </si>
  <si>
    <t>Sporn</t>
  </si>
  <si>
    <t>dsporn@oberlinkansas.gov</t>
  </si>
  <si>
    <t>CITY OF OBERLIN</t>
  </si>
  <si>
    <t>1 MORGAN DR</t>
  </si>
  <si>
    <t>OBERLIN</t>
  </si>
  <si>
    <t>67749-2263</t>
  </si>
  <si>
    <t>PPW-91D40A69</t>
  </si>
  <si>
    <t>hankinsr@vmcmail.com</t>
  </si>
  <si>
    <t>Hankins</t>
  </si>
  <si>
    <t>+1 4234886768</t>
  </si>
  <si>
    <t>PCP-00002703</t>
  </si>
  <si>
    <t>PATTERSON UTI ENERGY INC.</t>
  </si>
  <si>
    <t>844 Bob White Rd</t>
  </si>
  <si>
    <t>PPW-825DB003</t>
  </si>
  <si>
    <t>lance.eike@halliburton.com</t>
  </si>
  <si>
    <t>Eike</t>
  </si>
  <si>
    <t>+1 2814352457</t>
  </si>
  <si>
    <t>HALLIBURTON ENERGY SERVICE</t>
  </si>
  <si>
    <t>PCP-000027C6</t>
  </si>
  <si>
    <t>marmstro1@fmi.com</t>
  </si>
  <si>
    <t>+1 9704854083</t>
  </si>
  <si>
    <t>19302 Cr 3</t>
  </si>
  <si>
    <t>16332::FREEPORT-MCMORAN CHINO MINES,16345::FREEPORT-MCMORAN CHINO MINES,16345a::FREEPORT-MCMORAN CHINO MINES,16346::FREEPORT-MCMORAN CHINO MINES,16357::FREEPORT MCMORAN MT EMMONS,16396::FREEPORT MCMORAN,17729::FMI CLIMAX MINE,17729b::FMI CLIMAX MINE,17732::FMI HENDERSON MINE,17732b::FMI HENDERSON MINE,17738::FREEPORT MCMORAN,17739::FMI CLIMAX MILL,17818::FREEPORT-MCMORAN,17849::FREEPORT-MCMORAN</t>
  </si>
  <si>
    <t>PPW-49FC7B24</t>
  </si>
  <si>
    <t>john.kirk@aggregate.com</t>
  </si>
  <si>
    <t>07795071325</t>
  </si>
  <si>
    <t xml:space="preserve">Bardon Hill </t>
  </si>
  <si>
    <t>PPW-80014C48</t>
  </si>
  <si>
    <t>tapsobab</t>
  </si>
  <si>
    <t>Tapsoba</t>
  </si>
  <si>
    <t>Bachirou</t>
  </si>
  <si>
    <t>+1 7039269637</t>
  </si>
  <si>
    <t>tapsobab@vmcmail.com</t>
  </si>
  <si>
    <t xml:space="preserve">8115 mims street </t>
  </si>
  <si>
    <t>lorton</t>
  </si>
  <si>
    <t>PPW-22731F2A</t>
  </si>
  <si>
    <t>hansoje1</t>
  </si>
  <si>
    <t>+1 7084985254</t>
  </si>
  <si>
    <t>jhanson2@republicservices.com</t>
  </si>
  <si>
    <t>4800 w. Lake St.</t>
  </si>
  <si>
    <t>PPW-A661B4F6</t>
  </si>
  <si>
    <t>charles.pryor@krollc.com</t>
  </si>
  <si>
    <t>Pryor</t>
  </si>
  <si>
    <t>+1 9184418284</t>
  </si>
  <si>
    <t>K &amp; R OPERATING LLC</t>
  </si>
  <si>
    <t>9488 E 323rd St S</t>
  </si>
  <si>
    <t>robstown</t>
  </si>
  <si>
    <t>PPW-06EFEB01</t>
  </si>
  <si>
    <t>h2enterprises</t>
  </si>
  <si>
    <t>+1 720 538 2038</t>
  </si>
  <si>
    <t>mchristen@h-2e.com</t>
  </si>
  <si>
    <t>PPW-0003C3C0</t>
  </si>
  <si>
    <t>michae77</t>
  </si>
  <si>
    <t>Cornelius</t>
  </si>
  <si>
    <t>michael.cornelius@exxonmobil.com</t>
  </si>
  <si>
    <t>XTO ENERGY</t>
  </si>
  <si>
    <t>PPW-30D95BCF</t>
  </si>
  <si>
    <t>sally@trbexcavating.com</t>
  </si>
  <si>
    <t>Boushee</t>
  </si>
  <si>
    <t>Sally</t>
  </si>
  <si>
    <t>TRB EXCAVATING LLC</t>
  </si>
  <si>
    <t>42560 E 64th Avenue</t>
  </si>
  <si>
    <t>88609::TRB EXCAVATING LLC</t>
  </si>
  <si>
    <t>PPW-F7907003</t>
  </si>
  <si>
    <t>eapzds3</t>
  </si>
  <si>
    <t>Harry.Stanley@usacompression.com</t>
  </si>
  <si>
    <t>PSP-00031263</t>
  </si>
  <si>
    <t>t78zgw</t>
  </si>
  <si>
    <t>+61 419476926</t>
  </si>
  <si>
    <t>george.watson@lafargeholcim.com</t>
  </si>
  <si>
    <t>PSP-00020841</t>
  </si>
  <si>
    <t>e250nk</t>
  </si>
  <si>
    <t>Kounkel</t>
  </si>
  <si>
    <t>kounkel_nicholas@wagnerequipment.com</t>
  </si>
  <si>
    <t>PSP-000671C7</t>
  </si>
  <si>
    <t>cwmemellepcpodpsip</t>
  </si>
  <si>
    <t>ProdIP</t>
  </si>
  <si>
    <t>WasteManagement</t>
  </si>
  <si>
    <t>kevinwatson@thompsontractor.com</t>
  </si>
  <si>
    <t>36964 AL HWY 17</t>
  </si>
  <si>
    <t>Emelle</t>
  </si>
  <si>
    <t>PPW-C67B6B63</t>
  </si>
  <si>
    <t>jake.moore@wpi.com</t>
  </si>
  <si>
    <t>+1 9793145919</t>
  </si>
  <si>
    <t>5956 E Hwy 21</t>
  </si>
  <si>
    <t>PPW-80044329</t>
  </si>
  <si>
    <t>ip_greatoak</t>
  </si>
  <si>
    <t>Greatoak</t>
  </si>
  <si>
    <t>yballard@carolinacat.com</t>
  </si>
  <si>
    <t>PPW-B4B9352A</t>
  </si>
  <si>
    <t>rwilliams12</t>
  </si>
  <si>
    <t>PPW-000186FF</t>
  </si>
  <si>
    <t>edaqje2</t>
  </si>
  <si>
    <t>Emanis</t>
  </si>
  <si>
    <t>+1 936 668 3551</t>
  </si>
  <si>
    <t>jemanis@sec-ep.com</t>
  </si>
  <si>
    <t>SEC ENERGY PRODUCTS &amp; SVCS LLP</t>
  </si>
  <si>
    <t>PSP-00055A82</t>
  </si>
  <si>
    <t>bdrew@wadsco.com</t>
  </si>
  <si>
    <t>+1 8016171790</t>
  </si>
  <si>
    <t>RALPH L. WADSWORTH CONSTRUCTION CO.</t>
  </si>
  <si>
    <t>PPW-8F7CD488</t>
  </si>
  <si>
    <t>cody.hardt@wildcat.net</t>
  </si>
  <si>
    <t>Hardt</t>
  </si>
  <si>
    <t>+1 7195501008</t>
  </si>
  <si>
    <t>SHERWOOD COMPANIES</t>
  </si>
  <si>
    <t>PO Box 64410</t>
  </si>
  <si>
    <t>PPW-5782CE30</t>
  </si>
  <si>
    <t>rgonzalezgarcia@levymexico.com</t>
  </si>
  <si>
    <t>Rodolfo</t>
  </si>
  <si>
    <t xml:space="preserve">(866) 258 9473 </t>
  </si>
  <si>
    <t>PPW-00036E92</t>
  </si>
  <si>
    <t>sso117847</t>
  </si>
  <si>
    <t>SAENZ</t>
  </si>
  <si>
    <t>+1 719 247 4900</t>
  </si>
  <si>
    <t>PPW-BD92DFD3</t>
  </si>
  <si>
    <t>tyler.p.jewell@gmail.com</t>
  </si>
  <si>
    <t>Tuler</t>
  </si>
  <si>
    <t>PPW-33FC6C35</t>
  </si>
  <si>
    <t>greg@3e-energy.net</t>
  </si>
  <si>
    <t>3E ENERGY SERVICES INC</t>
  </si>
  <si>
    <t>00974::3E ENERGY SERVICES INC</t>
  </si>
  <si>
    <t>PPW-1253D692</t>
  </si>
  <si>
    <t>cachi40</t>
  </si>
  <si>
    <t>sarria</t>
  </si>
  <si>
    <t>carlos</t>
  </si>
  <si>
    <t>carlos.sarria@wasteindustries.com</t>
  </si>
  <si>
    <t>PPI-000468DD</t>
  </si>
  <si>
    <t>michellem@metropaversinc.com</t>
  </si>
  <si>
    <t>Menzes</t>
  </si>
  <si>
    <t>+1 7202750973</t>
  </si>
  <si>
    <t>METRO PAVERS INCORPORATED PLANT SITE</t>
  </si>
  <si>
    <t>7875 I-76 Frontage Road</t>
  </si>
  <si>
    <t>PPW-4169C099</t>
  </si>
  <si>
    <t>ap-tye@brucknertruck.com</t>
  </si>
  <si>
    <t>DRAPER</t>
  </si>
  <si>
    <t>BETTY</t>
  </si>
  <si>
    <t>+1 3256928400</t>
  </si>
  <si>
    <t>PCP-00002A0D</t>
  </si>
  <si>
    <t>jenthomas</t>
  </si>
  <si>
    <t>36600 29 Mile Rd</t>
  </si>
  <si>
    <t>PPW-A3EF640F</t>
  </si>
  <si>
    <t>andrew.santistevan@enrllc.com</t>
  </si>
  <si>
    <t>andrew.santistevan@enrllc.con</t>
  </si>
  <si>
    <t>27000 Colorado 12</t>
  </si>
  <si>
    <t>PPW-5D9A0D6B</t>
  </si>
  <si>
    <t>cesarsalcido08@gmail.com</t>
  </si>
  <si>
    <t>Salcido</t>
  </si>
  <si>
    <t xml:space="preserve">Cesar's Trucking LLC </t>
  </si>
  <si>
    <t>PPW-62957D14</t>
  </si>
  <si>
    <t>david.young@heicivil.com</t>
  </si>
  <si>
    <t>PPW-36CEFCE7</t>
  </si>
  <si>
    <t>a2k9dhodges</t>
  </si>
  <si>
    <t>HODGES</t>
  </si>
  <si>
    <t>DANIEL</t>
  </si>
  <si>
    <t>+1 5053270177</t>
  </si>
  <si>
    <t>DANIEL.HODGES@TNTXTRUCK.COM</t>
  </si>
  <si>
    <t>LONE STAR TRUCK GROUP</t>
  </si>
  <si>
    <t>785 SANDSTONE AVE</t>
  </si>
  <si>
    <t>PPW-8AE725FB</t>
  </si>
  <si>
    <t>wmericwheeler</t>
  </si>
  <si>
    <t>Wheeler</t>
  </si>
  <si>
    <t>+1 8153788875</t>
  </si>
  <si>
    <t>ewheele1@wm.com</t>
  </si>
  <si>
    <t>29755 S PRAIRIE VIEW RD</t>
  </si>
  <si>
    <t>Wilmington</t>
  </si>
  <si>
    <t>PPW-1F68EF9B</t>
  </si>
  <si>
    <t>lucindakitseallyboy</t>
  </si>
  <si>
    <t>+1 5055983209</t>
  </si>
  <si>
    <t>Lucinda.Kitseallyboy@NavEnergy.com</t>
  </si>
  <si>
    <t>PPW-389A9A97</t>
  </si>
  <si>
    <t>ghutchin14429</t>
  </si>
  <si>
    <t>+1 2565586513</t>
  </si>
  <si>
    <t>256-558-6513</t>
  </si>
  <si>
    <t>Ghutchinson@sarecycling.com</t>
  </si>
  <si>
    <t>1300 Hwy 20 West</t>
  </si>
  <si>
    <t xml:space="preserve">Decatur </t>
  </si>
  <si>
    <t>PPW-0003B764</t>
  </si>
  <si>
    <t>Jspires</t>
  </si>
  <si>
    <t>Spires</t>
  </si>
  <si>
    <t>jspires@wadsco.com</t>
  </si>
  <si>
    <t>94008::RALPH L WADSWORTH CONST CO</t>
  </si>
  <si>
    <t>PPW-E721E6C9</t>
  </si>
  <si>
    <t>Adamah1</t>
  </si>
  <si>
    <t>Hubbs</t>
  </si>
  <si>
    <t>+1 5053202286</t>
  </si>
  <si>
    <t>zach.hubbs@teamhalo.us</t>
  </si>
  <si>
    <t>70 rd4980</t>
  </si>
  <si>
    <t>PPW-B70669EE</t>
  </si>
  <si>
    <t>eric.ludwig.2@spaceforce.mil</t>
  </si>
  <si>
    <t>Ludwig</t>
  </si>
  <si>
    <t>720-847-9506</t>
  </si>
  <si>
    <t>BUCKLEY SPACE FORCE</t>
  </si>
  <si>
    <t>201 S Copper Mountain St.</t>
  </si>
  <si>
    <t>Bldg 340</t>
  </si>
  <si>
    <t>04495::BUCKLEY SPACE FORCE</t>
  </si>
  <si>
    <t>PPW-2CFF56D7</t>
  </si>
  <si>
    <t>gab2sexy</t>
  </si>
  <si>
    <t>britthouer</t>
  </si>
  <si>
    <t>gene</t>
  </si>
  <si>
    <t>+1 3086414826</t>
  </si>
  <si>
    <t>308-641-4826</t>
  </si>
  <si>
    <t>cbritthouer@nebmail.com</t>
  </si>
  <si>
    <t>Gene Britthouer</t>
  </si>
  <si>
    <t>1821 ave F</t>
  </si>
  <si>
    <t>scottsbluff</t>
  </si>
  <si>
    <t>ne</t>
  </si>
  <si>
    <t>PPT-40004136</t>
  </si>
  <si>
    <t>e250brf</t>
  </si>
  <si>
    <t>Friedly_Bryce@wagnerequipment.com</t>
  </si>
  <si>
    <t>PIP-11105098</t>
  </si>
  <si>
    <t>earnest.mitchell@archrock.com</t>
  </si>
  <si>
    <t>EARNEST</t>
  </si>
  <si>
    <t>EARNEST.MITCHELL@ARCHROCK.COM</t>
  </si>
  <si>
    <t>9704 W I-20</t>
  </si>
  <si>
    <t>PPW-09EED76B</t>
  </si>
  <si>
    <t>s04008</t>
  </si>
  <si>
    <t>PPW-8004464F</t>
  </si>
  <si>
    <t>cclark5</t>
  </si>
  <si>
    <t>+1 5672006273</t>
  </si>
  <si>
    <t>cclark5@wm.com</t>
  </si>
  <si>
    <t>2625 East Broadway</t>
  </si>
  <si>
    <t>PPW-541E0BD1</t>
  </si>
  <si>
    <t>dcase01</t>
  </si>
  <si>
    <t>DCase@werdconst.com</t>
  </si>
  <si>
    <t>WERDERITCH CONSTRUCTION</t>
  </si>
  <si>
    <t>PO BOX 4379</t>
  </si>
  <si>
    <t>95786::WERDERITCH CONSTRUCTION</t>
  </si>
  <si>
    <t>PPW-5956A1DA</t>
  </si>
  <si>
    <t>NewmontCATIP1</t>
  </si>
  <si>
    <t>Punchout</t>
  </si>
  <si>
    <t>Newmont</t>
  </si>
  <si>
    <t>No@email.com</t>
  </si>
  <si>
    <t>123 Drive</t>
  </si>
  <si>
    <t>PPW-63D87EE0</t>
  </si>
  <si>
    <t>draker115@protonmail.com</t>
  </si>
  <si>
    <t>Frisbee</t>
  </si>
  <si>
    <t>BACKHOE SERVICES</t>
  </si>
  <si>
    <t>04485::BACKHOE SERVICES</t>
  </si>
  <si>
    <t>PPW-86DB4E0B</t>
  </si>
  <si>
    <t>nevarezomar20@gmail.com</t>
  </si>
  <si>
    <t>1(575)441-8233</t>
  </si>
  <si>
    <t>PPW-28C3384B</t>
  </si>
  <si>
    <t>trout101</t>
  </si>
  <si>
    <t xml:space="preserve">Fogle </t>
  </si>
  <si>
    <t xml:space="preserve">Trent </t>
  </si>
  <si>
    <t>Foglebrothers@hotmail.com</t>
  </si>
  <si>
    <t>Two Brothers Trailers</t>
  </si>
  <si>
    <t>P.O. Box 394</t>
  </si>
  <si>
    <t xml:space="preserve">Drake </t>
  </si>
  <si>
    <t>PPW-331863C2</t>
  </si>
  <si>
    <t>j_l.garcia@yahoo.com</t>
  </si>
  <si>
    <t>L Garcia</t>
  </si>
  <si>
    <t>JG Rental &amp; Maintenance</t>
  </si>
  <si>
    <t>2105 South Bryant Drive</t>
  </si>
  <si>
    <t>PPW-7C781378</t>
  </si>
  <si>
    <t>+1 7195883799</t>
  </si>
  <si>
    <t>8663 county road 109 south</t>
  </si>
  <si>
    <t>PPW-DCCFD913</t>
  </si>
  <si>
    <t>kplachy</t>
  </si>
  <si>
    <t>Plachy</t>
  </si>
  <si>
    <t>+1 9796900693</t>
  </si>
  <si>
    <t>kplachy@sunbelttractor.com</t>
  </si>
  <si>
    <t>PCP-00002A3C</t>
  </si>
  <si>
    <t>quarryman93</t>
  </si>
  <si>
    <t>+1 2394503356</t>
  </si>
  <si>
    <t>Quarryman93@gmail.com</t>
  </si>
  <si>
    <t>911 5th st sw</t>
  </si>
  <si>
    <t>Naples</t>
  </si>
  <si>
    <t>Fl</t>
  </si>
  <si>
    <t>PPW-8CEC23BA</t>
  </si>
  <si>
    <t>jpvarela</t>
  </si>
  <si>
    <t>Juan Pablo</t>
  </si>
  <si>
    <t>juan.varela@lafargeholcim.com</t>
  </si>
  <si>
    <t>PPW-DD6408FB</t>
  </si>
  <si>
    <t>manuelbaray</t>
  </si>
  <si>
    <t>Baray</t>
  </si>
  <si>
    <t>pueblodrain@hotmail.com</t>
  </si>
  <si>
    <t>PUEBLO DRAIN &amp; EXC LLC</t>
  </si>
  <si>
    <t>PPW-8000C1C9</t>
  </si>
  <si>
    <t>dirtydeeds2inc@gmail.com</t>
  </si>
  <si>
    <t>1US(1)(970)75931</t>
  </si>
  <si>
    <t>DIRTY DEEDS 2 INC</t>
  </si>
  <si>
    <t>PCP-00002E2A</t>
  </si>
  <si>
    <t>RepublicIPQA</t>
  </si>
  <si>
    <t>Service QA</t>
  </si>
  <si>
    <t>SKanduri@republicservices.com</t>
  </si>
  <si>
    <t>PPW-FF2DA90C</t>
  </si>
  <si>
    <t>Adkinsdayton90</t>
  </si>
  <si>
    <t>Dayton</t>
  </si>
  <si>
    <t>+1 4322508124</t>
  </si>
  <si>
    <t>dayton.adkins@archrock.com</t>
  </si>
  <si>
    <t>PPW-A9AACF50</t>
  </si>
  <si>
    <t>CalebB</t>
  </si>
  <si>
    <t xml:space="preserve">Bunce </t>
  </si>
  <si>
    <t xml:space="preserve">Caleb </t>
  </si>
  <si>
    <t>+1 6202497289</t>
  </si>
  <si>
    <t>620-249-7289</t>
  </si>
  <si>
    <t>Caleb.Bunce@Archrock.com</t>
  </si>
  <si>
    <t>11000 NW 10th Street</t>
  </si>
  <si>
    <t xml:space="preserve">Yukon </t>
  </si>
  <si>
    <t>PPW-702D2DE7</t>
  </si>
  <si>
    <t>w028keb</t>
  </si>
  <si>
    <t>+1 9374757107</t>
  </si>
  <si>
    <t>kyle.brown@cat.com</t>
  </si>
  <si>
    <t>PERFICIENT INC</t>
  </si>
  <si>
    <t>543 MAIN</t>
  </si>
  <si>
    <t>HILLIARD</t>
  </si>
  <si>
    <t>PPW-1AD74158</t>
  </si>
  <si>
    <t>carlos.cazares</t>
  </si>
  <si>
    <t>PPW-E8B844A5</t>
  </si>
  <si>
    <t>rmoore2020</t>
  </si>
  <si>
    <t>+1 8778274560</t>
  </si>
  <si>
    <t>parts@evansequip.com</t>
  </si>
  <si>
    <t>401 N Outer Rd</t>
  </si>
  <si>
    <t>Concordia</t>
  </si>
  <si>
    <t>64020-7354</t>
  </si>
  <si>
    <t>PPW-0001E644</t>
  </si>
  <si>
    <t>dparaguai</t>
  </si>
  <si>
    <t>Paraguai</t>
  </si>
  <si>
    <t>Davi</t>
  </si>
  <si>
    <t>dos Santos</t>
  </si>
  <si>
    <t>davi.paraguai@prd.cloud</t>
  </si>
  <si>
    <t>Avenida Presidente Arthur da Silva</t>
  </si>
  <si>
    <t>Bernardes 2108 Bloco C apart 11</t>
  </si>
  <si>
    <t>Curitiba</t>
  </si>
  <si>
    <t>PR</t>
  </si>
  <si>
    <t>PPW-3A41BD79</t>
  </si>
  <si>
    <t>carlos.ochoa</t>
  </si>
  <si>
    <t>carlos.ochoa@performanceenergy.net</t>
  </si>
  <si>
    <t>PPW-55975D96</t>
  </si>
  <si>
    <t>e250cxa1</t>
  </si>
  <si>
    <t>McIntyre</t>
  </si>
  <si>
    <t>McIntyre_Casey@wagnerequipment.com</t>
  </si>
  <si>
    <t>PIP-10693002</t>
  </si>
  <si>
    <t>hansonconstruction</t>
  </si>
  <si>
    <t>HANSON CONSTRUCTION &amp; EXCAVATION</t>
  </si>
  <si>
    <t>PPW-063CFE52</t>
  </si>
  <si>
    <t>metalstt</t>
  </si>
  <si>
    <t>invoices@mt2.com</t>
  </si>
  <si>
    <t>Metals Treatment Technologies, LLC</t>
  </si>
  <si>
    <t>PPT-4000F52A</t>
  </si>
  <si>
    <t>dghollar</t>
  </si>
  <si>
    <t>Hollar</t>
  </si>
  <si>
    <t>+1 5055165202</t>
  </si>
  <si>
    <t>deborah.hollar@adamahllc.com</t>
  </si>
  <si>
    <t>70 Road 4980</t>
  </si>
  <si>
    <t>PPW-71A2CAE0</t>
  </si>
  <si>
    <t>MyWagnerCat.com</t>
  </si>
  <si>
    <t>jruge79</t>
  </si>
  <si>
    <t>Fruge</t>
  </si>
  <si>
    <t>+1 3373846912</t>
  </si>
  <si>
    <t>joshua.fruge@archrock.com</t>
  </si>
  <si>
    <t>1114 Hughes Rd</t>
  </si>
  <si>
    <t>PPW-7E87B751</t>
  </si>
  <si>
    <t>tbodin01</t>
  </si>
  <si>
    <t>Bodin</t>
  </si>
  <si>
    <t>+1 3373857774</t>
  </si>
  <si>
    <t>Tate.bodin@archrock.com</t>
  </si>
  <si>
    <t>105 Harvest Ct</t>
  </si>
  <si>
    <t>Abbeville</t>
  </si>
  <si>
    <t>PPW-90DCDBA1</t>
  </si>
  <si>
    <t>Steven_Dulaney</t>
  </si>
  <si>
    <t>Dulaney</t>
  </si>
  <si>
    <t>+1 9703815243</t>
  </si>
  <si>
    <t>steve.dulaney@libertyfrac.com</t>
  </si>
  <si>
    <t>PPW-094602FB</t>
  </si>
  <si>
    <t>chughes02</t>
  </si>
  <si>
    <t>+1 3374001118</t>
  </si>
  <si>
    <t>337-400-1118</t>
  </si>
  <si>
    <t>chad.hughes@archrock.com</t>
  </si>
  <si>
    <t>143 Wayne Lane</t>
  </si>
  <si>
    <t>Tunkhannock</t>
  </si>
  <si>
    <t>PPW-93531053</t>
  </si>
  <si>
    <t>ip_vernazza1</t>
  </si>
  <si>
    <t>Vernazza</t>
  </si>
  <si>
    <t>Julissa</t>
  </si>
  <si>
    <t>+1 203 604 1308</t>
  </si>
  <si>
    <t>jvernazza@smartequip.com</t>
  </si>
  <si>
    <t xml:space="preserve">501 Merritt 7 </t>
  </si>
  <si>
    <t>Norwalk</t>
  </si>
  <si>
    <t>CT</t>
  </si>
  <si>
    <t>06851</t>
  </si>
  <si>
    <t>PPW-E38AFE98</t>
  </si>
  <si>
    <t>dafachan@yahoo.com</t>
  </si>
  <si>
    <t>Chan</t>
  </si>
  <si>
    <t>+86 13318732929</t>
  </si>
  <si>
    <t>GZ</t>
  </si>
  <si>
    <t>GD</t>
  </si>
  <si>
    <t>CN</t>
  </si>
  <si>
    <t>PCP-000030BF</t>
  </si>
  <si>
    <t>bjburke</t>
  </si>
  <si>
    <t>STAN MILLER INC</t>
  </si>
  <si>
    <t>565 Jules Way</t>
  </si>
  <si>
    <t>PPW-58460427</t>
  </si>
  <si>
    <t>jskipper1</t>
  </si>
  <si>
    <t>Skipper</t>
  </si>
  <si>
    <t>+1 9184240347</t>
  </si>
  <si>
    <t>jskipper@republicservices.com</t>
  </si>
  <si>
    <t xml:space="preserve">South 201 N 4120 RD </t>
  </si>
  <si>
    <t>PO Box 15</t>
  </si>
  <si>
    <t xml:space="preserve">Alderson </t>
  </si>
  <si>
    <t>Ok</t>
  </si>
  <si>
    <t>PPW-0A48A1A1</t>
  </si>
  <si>
    <t>quinonezmobile@outlook.com</t>
  </si>
  <si>
    <t>QUINONEZ</t>
  </si>
  <si>
    <t>QUINONEZ MOBILE SERVICE INC</t>
  </si>
  <si>
    <t>8301 Kingsway Dr</t>
  </si>
  <si>
    <t>Canutillo</t>
  </si>
  <si>
    <t>71782::QUINONEZ MOBILE SERVICE INC</t>
  </si>
  <si>
    <t>PPW-9FCBFAD2</t>
  </si>
  <si>
    <t>a5c1gz</t>
  </si>
  <si>
    <t>Zerrusen</t>
  </si>
  <si>
    <t>+1 217 342 9761</t>
  </si>
  <si>
    <t>ZerrusenG@RushEnterprises.com</t>
  </si>
  <si>
    <t>PIP-10666943</t>
  </si>
  <si>
    <t>fisherlandsc@aol.com</t>
  </si>
  <si>
    <t>Tammi</t>
  </si>
  <si>
    <t>FISHER LANDSCAPING INC.</t>
  </si>
  <si>
    <t>PPW-0002D296</t>
  </si>
  <si>
    <t>a13rdn</t>
  </si>
  <si>
    <t>Newlon</t>
  </si>
  <si>
    <t>dan.newlon@mhc.com</t>
  </si>
  <si>
    <t>PSP-0006A81C</t>
  </si>
  <si>
    <t>hansenclan2</t>
  </si>
  <si>
    <t>+1 310 743 4504</t>
  </si>
  <si>
    <t>austin.hansen@kiewit.com</t>
  </si>
  <si>
    <t>PPW-00019237</t>
  </si>
  <si>
    <t>tyler@coforearth.com</t>
  </si>
  <si>
    <t xml:space="preserve">Bachman </t>
  </si>
  <si>
    <t>Tyler@coforearth.com</t>
  </si>
  <si>
    <t>CF&amp;E</t>
  </si>
  <si>
    <t>PPW-C82F14D2</t>
  </si>
  <si>
    <t>nthornton@dreamlinehomesinc.com</t>
  </si>
  <si>
    <t>505-252-2577</t>
  </si>
  <si>
    <t>Dreamline Homes Inc.</t>
  </si>
  <si>
    <t>9423 Lona Lane NE</t>
  </si>
  <si>
    <t>PPW-B4ABE7FB</t>
  </si>
  <si>
    <t>alpineedgeconstruction@gmail.com</t>
  </si>
  <si>
    <t>Alpineedgeconstruction@gmail.com</t>
  </si>
  <si>
    <t>ALPINE EDGE CONSTRUCTION LLC</t>
  </si>
  <si>
    <t>PPW-28856994</t>
  </si>
  <si>
    <t>mitch.ratliff@usacompression.com</t>
  </si>
  <si>
    <t>Ratliff</t>
  </si>
  <si>
    <t>+1 5759091649</t>
  </si>
  <si>
    <t>PPW-DFB583F2</t>
  </si>
  <si>
    <t>christian.fievet@lafarge.com</t>
  </si>
  <si>
    <t>FIEVET</t>
  </si>
  <si>
    <t>Auvergne-Rhône-Alpes</t>
  </si>
  <si>
    <t>69 007</t>
  </si>
  <si>
    <t>PCP-00003101</t>
  </si>
  <si>
    <t>hector.molina</t>
  </si>
  <si>
    <t>Molina</t>
  </si>
  <si>
    <t>PPW-AE48D76E</t>
  </si>
  <si>
    <t>ahenk@sandrcompression.com</t>
  </si>
  <si>
    <t>Henk</t>
  </si>
  <si>
    <t>+1 9702301350</t>
  </si>
  <si>
    <t>1019 Des Moines Ave</t>
  </si>
  <si>
    <t>PPW-849E83D4</t>
  </si>
  <si>
    <t>wmadamkazenko</t>
  </si>
  <si>
    <t>Kazenko</t>
  </si>
  <si>
    <t>akazenko@wm.com</t>
  </si>
  <si>
    <t>PPW-D61175D8</t>
  </si>
  <si>
    <t>lugojo</t>
  </si>
  <si>
    <t>+1 7798043013</t>
  </si>
  <si>
    <t>clugo@republicservices.com</t>
  </si>
  <si>
    <t>1214 S. Bataan Rd</t>
  </si>
  <si>
    <t>PPW-20AAB236</t>
  </si>
  <si>
    <t>americanweldingsolutions1@gmail.com</t>
  </si>
  <si>
    <t>Urquides</t>
  </si>
  <si>
    <t>(575)420-6686</t>
  </si>
  <si>
    <t>American Welding Solutions L.L.C.</t>
  </si>
  <si>
    <t>2323 NORTH SHERMAN AVENUE</t>
  </si>
  <si>
    <t>ROSWELL</t>
  </si>
  <si>
    <t>PPW-AEC7DA63</t>
  </si>
  <si>
    <t>shawngaide</t>
  </si>
  <si>
    <t>+1 7194291676</t>
  </si>
  <si>
    <t>COLORADO FORESTRY &amp; EARTHWORKS, L.L.C. DBA CF&amp;E</t>
  </si>
  <si>
    <t>3050 hwy 96</t>
  </si>
  <si>
    <t>26207::COLORADO FORESTRY &amp; EARTHWOR KS LLC</t>
  </si>
  <si>
    <t>PPW-AF1D68D4</t>
  </si>
  <si>
    <t>Equip4CBKN</t>
  </si>
  <si>
    <t>Hajovsky</t>
  </si>
  <si>
    <t>MIke</t>
  </si>
  <si>
    <t>+1 5052391424</t>
  </si>
  <si>
    <t>505-239-1424</t>
  </si>
  <si>
    <t>Mike@CBKNDirtworks.com</t>
  </si>
  <si>
    <t>CBKN DIRTWORKS INC</t>
  </si>
  <si>
    <t>654 Frontage Road</t>
  </si>
  <si>
    <t>Algodones</t>
  </si>
  <si>
    <t>12952::CBKN DIRTWORKS INC</t>
  </si>
  <si>
    <t>PPW-D014FEC5</t>
  </si>
  <si>
    <t>mortega153</t>
  </si>
  <si>
    <t>Mikael</t>
  </si>
  <si>
    <t>+1 5052209205</t>
  </si>
  <si>
    <t>505-220-9205</t>
  </si>
  <si>
    <t>mortega153@cnm.edu</t>
  </si>
  <si>
    <t>Albquerque</t>
  </si>
  <si>
    <t>PPW-908ACE65</t>
  </si>
  <si>
    <t>linkus.excavating@gmail.com</t>
  </si>
  <si>
    <t>Juday</t>
  </si>
  <si>
    <t>jeremyj@linkus.us</t>
  </si>
  <si>
    <t>LINKUS EXCAVATING LLC</t>
  </si>
  <si>
    <t>PPW-0003F457</t>
  </si>
  <si>
    <t>kkmalone</t>
  </si>
  <si>
    <t>+1 6622420194</t>
  </si>
  <si>
    <t>kkmalone@edwclevy.net</t>
  </si>
  <si>
    <t>9300 Dix Avenue</t>
  </si>
  <si>
    <t>PPW-51457F2C</t>
  </si>
  <si>
    <t>skeigher</t>
  </si>
  <si>
    <t>Keigher</t>
  </si>
  <si>
    <t>+1 9078886045</t>
  </si>
  <si>
    <t>SKeigher@republicservices.com</t>
  </si>
  <si>
    <t>South 201 N 4120 rd</t>
  </si>
  <si>
    <t>Alderson</t>
  </si>
  <si>
    <t>PPW-595FC844</t>
  </si>
  <si>
    <t>cns@kemptonconst.com</t>
  </si>
  <si>
    <t>KEMPTON CONSTRUCTION LLC</t>
  </si>
  <si>
    <t>3125 GIL JOHNSON PT.</t>
  </si>
  <si>
    <t>PPW-9892DDCD</t>
  </si>
  <si>
    <t>e250ddd</t>
  </si>
  <si>
    <t>Dominiack</t>
  </si>
  <si>
    <t>dominiack_dana@wagnerequipment.com</t>
  </si>
  <si>
    <t>PIP-10853414</t>
  </si>
  <si>
    <t>clintvaughiea</t>
  </si>
  <si>
    <t>CLINT</t>
  </si>
  <si>
    <t>+1 7658282744</t>
  </si>
  <si>
    <t>CLINT.VAUGHN@IEACONSTRUCTORS.COM</t>
  </si>
  <si>
    <t>3900 E, WHITE AVENUE PO BOX 249</t>
  </si>
  <si>
    <t>PPW-60669674</t>
  </si>
  <si>
    <t>vancecottrell@gmail.com</t>
  </si>
  <si>
    <t>+1 4322832668</t>
  </si>
  <si>
    <t>VAN HORN AUTO SUPPLY</t>
  </si>
  <si>
    <t>P O Box 699</t>
  </si>
  <si>
    <t>Van Horn</t>
  </si>
  <si>
    <t>92947::VAN HORN AUTO SUPPLY</t>
  </si>
  <si>
    <t>PPW-D0BC6A43</t>
  </si>
  <si>
    <t>james.fowler@ashgrove.com</t>
  </si>
  <si>
    <t>PPW-800443FB</t>
  </si>
  <si>
    <t>ryann242</t>
  </si>
  <si>
    <t>schultheis</t>
  </si>
  <si>
    <t>+1 225 210 4657</t>
  </si>
  <si>
    <t>rschultheis@republicservices.com</t>
  </si>
  <si>
    <t>PPW-EE11CACE</t>
  </si>
  <si>
    <t>rmacpherson@douglas.co.us</t>
  </si>
  <si>
    <t>Macpherson</t>
  </si>
  <si>
    <t>+1 3036637712</t>
  </si>
  <si>
    <t>RMACPHERSON@DOUGLAS.CO.US</t>
  </si>
  <si>
    <t>3030 Industrial Way</t>
  </si>
  <si>
    <t>80109-2803</t>
  </si>
  <si>
    <t>PPW-17A6B941</t>
  </si>
  <si>
    <t>corybryan74@gmail.com</t>
  </si>
  <si>
    <t>Corybryan74@gmail.com</t>
  </si>
  <si>
    <t>BRYAN SERVICE AND SUPPLY</t>
  </si>
  <si>
    <t>408 N Main St</t>
  </si>
  <si>
    <t>88220-5848</t>
  </si>
  <si>
    <t>PPW-9FA02996</t>
  </si>
  <si>
    <t>d436ds2</t>
  </si>
  <si>
    <t>Dossie</t>
  </si>
  <si>
    <t>Dsullivan@sarecycling.com</t>
  </si>
  <si>
    <t>PSP-00063EE5</t>
  </si>
  <si>
    <t>jmorris429</t>
  </si>
  <si>
    <t>morris</t>
  </si>
  <si>
    <t>+1 9512284269</t>
  </si>
  <si>
    <t>jmorris@sarecycling.com</t>
  </si>
  <si>
    <t>2411 north glassell street</t>
  </si>
  <si>
    <t>orange</t>
  </si>
  <si>
    <t>PPW-8001DBB5</t>
  </si>
  <si>
    <t>gerardo.castillo</t>
  </si>
  <si>
    <t>Gerardo</t>
  </si>
  <si>
    <t>PPW-7B5BB270</t>
  </si>
  <si>
    <t>hcharlton</t>
  </si>
  <si>
    <t>Charlton</t>
  </si>
  <si>
    <t>+1 2155849128</t>
  </si>
  <si>
    <t>350 Pennsbury Rd</t>
  </si>
  <si>
    <t>Morrisville</t>
  </si>
  <si>
    <t>PPW-3120104E</t>
  </si>
  <si>
    <t>landcomp</t>
  </si>
  <si>
    <t>QBuffington@republicservices.com</t>
  </si>
  <si>
    <t>PPW-102C05EE</t>
  </si>
  <si>
    <t>DCFLEET123</t>
  </si>
  <si>
    <t>Boettcher</t>
  </si>
  <si>
    <t>dboettcher@douglas.co.us</t>
  </si>
  <si>
    <t>3030 N Industrial way</t>
  </si>
  <si>
    <t>PPW-24A89F33</t>
  </si>
  <si>
    <t>mdrebes</t>
  </si>
  <si>
    <t>Drebes</t>
  </si>
  <si>
    <t xml:space="preserve">Monique </t>
  </si>
  <si>
    <t>+1 7194484320</t>
  </si>
  <si>
    <t>mdrebes@wm.com</t>
  </si>
  <si>
    <t>80 E Chambers Drive</t>
  </si>
  <si>
    <t>18494::WASTE MGMT - COLO SPGS LNDFL,94182::WASTE MGMT OF COLO SPRINGS</t>
  </si>
  <si>
    <t>PPW-DF2D59D5</t>
  </si>
  <si>
    <t>kyle.verslues@kiewit.com</t>
  </si>
  <si>
    <t>Verslues</t>
  </si>
  <si>
    <t>+1 214 980 6581</t>
  </si>
  <si>
    <t>5001 N. Columbia Blvd</t>
  </si>
  <si>
    <t>PPW-CE94FDAA</t>
  </si>
  <si>
    <t>bsexton1</t>
  </si>
  <si>
    <t>Sexton</t>
  </si>
  <si>
    <t>Bret</t>
  </si>
  <si>
    <t>+1 9189260253</t>
  </si>
  <si>
    <t>bsexton@republicservices.com</t>
  </si>
  <si>
    <t>PPW-730A7EA5</t>
  </si>
  <si>
    <t>jolenet46@gmail.com</t>
  </si>
  <si>
    <t>Cale</t>
  </si>
  <si>
    <t>THOMAS &amp; SONS</t>
  </si>
  <si>
    <t>1715 Carrie St</t>
  </si>
  <si>
    <t>Truth Or Consequences</t>
  </si>
  <si>
    <t>87901-9799</t>
  </si>
  <si>
    <t>PPW-1245FA2B</t>
  </si>
  <si>
    <t>e250rnr</t>
  </si>
  <si>
    <t>Rodriguez_Roberto@wagnerequipment.com</t>
  </si>
  <si>
    <t>PSP-0002D06E</t>
  </si>
  <si>
    <t>fmason</t>
  </si>
  <si>
    <t>Frederick</t>
  </si>
  <si>
    <t>PCP-0000350F</t>
  </si>
  <si>
    <t>wmjosephdavis</t>
  </si>
  <si>
    <t>+1 3122666162</t>
  </si>
  <si>
    <t>lflores4@wm.com</t>
  </si>
  <si>
    <t>1500 N HOOKER</t>
  </si>
  <si>
    <t>PPW-A4140B66</t>
  </si>
  <si>
    <t>wmrobertvegajr</t>
  </si>
  <si>
    <t>Vega, Jr</t>
  </si>
  <si>
    <t>jparamo@wm.com</t>
  </si>
  <si>
    <t>Custer Park</t>
  </si>
  <si>
    <t>PPW-1BC3016B</t>
  </si>
  <si>
    <t>wmjasonhoekstra</t>
  </si>
  <si>
    <t>PPW-DCE00099</t>
  </si>
  <si>
    <t>wmnateblack</t>
  </si>
  <si>
    <t>PPW-F7123A9D</t>
  </si>
  <si>
    <t>wmmikezarn</t>
  </si>
  <si>
    <t>Zarn</t>
  </si>
  <si>
    <t>PPW-E9109CC2</t>
  </si>
  <si>
    <t>wmjoshhenson</t>
  </si>
  <si>
    <t>Henson</t>
  </si>
  <si>
    <t>PPW-9D541A66</t>
  </si>
  <si>
    <t>wmjodyjohnson</t>
  </si>
  <si>
    <t>PPW-4B4040AF</t>
  </si>
  <si>
    <t>wmjimdespain</t>
  </si>
  <si>
    <t>Despain</t>
  </si>
  <si>
    <t>PPW-4A90392A</t>
  </si>
  <si>
    <t>wmjamiedenault</t>
  </si>
  <si>
    <t>Denault</t>
  </si>
  <si>
    <t>PPW-F0BB0816</t>
  </si>
  <si>
    <t>wmjerryhill</t>
  </si>
  <si>
    <t>PPW-B1F31020</t>
  </si>
  <si>
    <t>Adel_Hanna</t>
  </si>
  <si>
    <t>Adel</t>
  </si>
  <si>
    <t>(405) 464-4363</t>
  </si>
  <si>
    <t>(405) 464-9463</t>
  </si>
  <si>
    <t>EA4AdelHanna@gmail.com</t>
  </si>
  <si>
    <t>Adel Hanna</t>
  </si>
  <si>
    <t>PO Box 271390</t>
  </si>
  <si>
    <t>PPW-4A10DA7C</t>
  </si>
  <si>
    <t>Jdonald01</t>
  </si>
  <si>
    <t>Donaldson</t>
  </si>
  <si>
    <t xml:space="preserve">Jamey </t>
  </si>
  <si>
    <t>+1 4324480473</t>
  </si>
  <si>
    <t>jamey.donaldson@archrock.com</t>
  </si>
  <si>
    <t>9704 W E I20</t>
  </si>
  <si>
    <t>2=79706</t>
  </si>
  <si>
    <t>PPW-F9612E2B</t>
  </si>
  <si>
    <t>mparra1@wm.com</t>
  </si>
  <si>
    <t>+1 7867340703</t>
  </si>
  <si>
    <t>PCP-000035AC</t>
  </si>
  <si>
    <t>ccgarcia@sundt.com</t>
  </si>
  <si>
    <t>+1 2104192781</t>
  </si>
  <si>
    <t>PPW-9932024D</t>
  </si>
  <si>
    <t>agustinyflores@hotmail.com</t>
  </si>
  <si>
    <t>Agustín</t>
  </si>
  <si>
    <t>AGUSTIN’S SNOWPLOW AND CONCRETE</t>
  </si>
  <si>
    <t>04362::AGUSTINS SNOW PLOW AND CONCR ETE</t>
  </si>
  <si>
    <t>PPW-B7BC7D10</t>
  </si>
  <si>
    <t>okie4x4</t>
  </si>
  <si>
    <t xml:space="preserve">Spring </t>
  </si>
  <si>
    <t>springclan16@yahoo.com</t>
  </si>
  <si>
    <t>PPW-B2660ECC</t>
  </si>
  <si>
    <t>rockjohnson3@gmail.com</t>
  </si>
  <si>
    <t>+1 2406402172</t>
  </si>
  <si>
    <t>kenneth.johnson@lafargeholcim.com</t>
  </si>
  <si>
    <t>HOLCIM (SCHWEIZ) AG</t>
  </si>
  <si>
    <t>PCP-000035F9</t>
  </si>
  <si>
    <t>daniel.mekis@gcinc.com</t>
  </si>
  <si>
    <t>Mekis</t>
  </si>
  <si>
    <t>+1 4086902575</t>
  </si>
  <si>
    <t>PCP-00003714</t>
  </si>
  <si>
    <t>myrtlegrove</t>
  </si>
  <si>
    <t>Myrtle Grove</t>
  </si>
  <si>
    <t>PCP-0000368D</t>
  </si>
  <si>
    <t>a117dp</t>
  </si>
  <si>
    <t>Pendzich</t>
  </si>
  <si>
    <t>dan.pendzich@mhc.com</t>
  </si>
  <si>
    <t>PSP-0004DB87</t>
  </si>
  <si>
    <t>caterpillar6nz</t>
  </si>
  <si>
    <t>870-230-3729</t>
  </si>
  <si>
    <t>Kjcgw@yahoo.com</t>
  </si>
  <si>
    <t>Kelly white logging</t>
  </si>
  <si>
    <t>287 moon valley rd</t>
  </si>
  <si>
    <t>Gurdon</t>
  </si>
  <si>
    <t>PPW-80048C84</t>
  </si>
  <si>
    <t>franktrambley@rocketmail.com</t>
  </si>
  <si>
    <t>Trambley</t>
  </si>
  <si>
    <t>+1 575 643 5591</t>
  </si>
  <si>
    <t>FRANK L TRAMBLEY</t>
  </si>
  <si>
    <t>PPW-80003469</t>
  </si>
  <si>
    <t>darrick.oneal@energytransfer.com</t>
  </si>
  <si>
    <t>O'Neal</t>
  </si>
  <si>
    <t>ENERGY TRANSFER</t>
  </si>
  <si>
    <t>3627 FM 516 N</t>
  </si>
  <si>
    <t>PPW-EDB59B68</t>
  </si>
  <si>
    <t>scott.h.anderson@lumen.com</t>
  </si>
  <si>
    <t>+1 2065541921</t>
  </si>
  <si>
    <t>SCOTT.H.ANDERSON@LUMEN.COM</t>
  </si>
  <si>
    <t>Lumen</t>
  </si>
  <si>
    <t>PCP-0000375F</t>
  </si>
  <si>
    <t>jose.melendez</t>
  </si>
  <si>
    <t>Melendez</t>
  </si>
  <si>
    <t>PPW-5DFFC7C3</t>
  </si>
  <si>
    <t>kostiantyn.iantsen@newmont.com</t>
  </si>
  <si>
    <t>Lantsen</t>
  </si>
  <si>
    <t>Kostiantyn</t>
  </si>
  <si>
    <t>Kostiantyn.Iantsen@newmont.com</t>
  </si>
  <si>
    <t>1632 County Rd 82</t>
  </si>
  <si>
    <t>PPW-CBC0F16F</t>
  </si>
  <si>
    <t>e250jld</t>
  </si>
  <si>
    <t>Doty_Justin@wagnerequipment.com</t>
  </si>
  <si>
    <t>PSP-00045CD5</t>
  </si>
  <si>
    <t>a6gpcb</t>
  </si>
  <si>
    <t>Beavers</t>
  </si>
  <si>
    <t>+1 417 256 2155</t>
  </si>
  <si>
    <t>beaversc@rushenterprises.com</t>
  </si>
  <si>
    <t>RUSH TRUCK CENTERS WEST PLAINS</t>
  </si>
  <si>
    <t>PSP-0006AB9B</t>
  </si>
  <si>
    <t>jose.rosales</t>
  </si>
  <si>
    <t>PPW-4E3AE92A</t>
  </si>
  <si>
    <t>brooke.smith@indrebuild.com</t>
  </si>
  <si>
    <t>+1 7197751330</t>
  </si>
  <si>
    <t>189 N. KUNER RD.</t>
  </si>
  <si>
    <t>PPW-077B2D08</t>
  </si>
  <si>
    <t>wasteinspect4</t>
  </si>
  <si>
    <t>+1 8005454560</t>
  </si>
  <si>
    <t>800-545-4560</t>
  </si>
  <si>
    <t>MChung@wm.com</t>
  </si>
  <si>
    <t>600 New Ludlow Rd</t>
  </si>
  <si>
    <t>South Hadley</t>
  </si>
  <si>
    <t>01075</t>
  </si>
  <si>
    <t>PPW-BFD5075A</t>
  </si>
  <si>
    <t>indshigley</t>
  </si>
  <si>
    <t>Shigley</t>
  </si>
  <si>
    <t>189 N. Kuner Rd</t>
  </si>
  <si>
    <t>PPW-E35991A5</t>
  </si>
  <si>
    <t>indbowmant</t>
  </si>
  <si>
    <t>Bowman</t>
  </si>
  <si>
    <t>PPW-FB6E2465</t>
  </si>
  <si>
    <t>indengelman</t>
  </si>
  <si>
    <t>Engelman</t>
  </si>
  <si>
    <t>Tray</t>
  </si>
  <si>
    <t>PPW-1F06C562</t>
  </si>
  <si>
    <t>substratum</t>
  </si>
  <si>
    <t>SCHLABACH</t>
  </si>
  <si>
    <t>substratumexcavation@gmail.com</t>
  </si>
  <si>
    <t>SUBSTRATUM EXCAVATION LLC</t>
  </si>
  <si>
    <t>313 N TAYLOR</t>
  </si>
  <si>
    <t>GUNNISON</t>
  </si>
  <si>
    <t>82460::SUBSTRATUM EXCAVATION LLC</t>
  </si>
  <si>
    <t>PPW-FA9B79C0</t>
  </si>
  <si>
    <t>tocasio@wwclyde.net</t>
  </si>
  <si>
    <t>1375 N Main St</t>
  </si>
  <si>
    <t>PPW-1DF48B95</t>
  </si>
  <si>
    <t>wasteinspect3</t>
  </si>
  <si>
    <t>Thibeault</t>
  </si>
  <si>
    <t>PPW-43F18024</t>
  </si>
  <si>
    <t>elisagriffith</t>
  </si>
  <si>
    <t xml:space="preserve">GRIFFITH </t>
  </si>
  <si>
    <t>ELISA</t>
  </si>
  <si>
    <t>egriffith@plateauexcavation.com</t>
  </si>
  <si>
    <t>PPW-8001963F</t>
  </si>
  <si>
    <t>howard.hobaugh@usacompression.com</t>
  </si>
  <si>
    <t>Hobaugh</t>
  </si>
  <si>
    <t>+1 4325570034</t>
  </si>
  <si>
    <t>PCP-00000CE0</t>
  </si>
  <si>
    <t>indsmitht</t>
  </si>
  <si>
    <t>PPW-7A870EFF</t>
  </si>
  <si>
    <t>vjamison</t>
  </si>
  <si>
    <t>+1 8046935109</t>
  </si>
  <si>
    <t>PCP-00003290</t>
  </si>
  <si>
    <t>jesus.martinez</t>
  </si>
  <si>
    <t>Saenz Martinez</t>
  </si>
  <si>
    <t>PPW-2E826683</t>
  </si>
  <si>
    <t>imerys-quarry</t>
  </si>
  <si>
    <t>Andrade</t>
  </si>
  <si>
    <t>Haydon</t>
  </si>
  <si>
    <t>+1 509-431-4112</t>
  </si>
  <si>
    <t>imeryshaydon@gmail.com</t>
  </si>
  <si>
    <t>IMERYS America's</t>
  </si>
  <si>
    <t>PPW-8001A863</t>
  </si>
  <si>
    <t>whershel</t>
  </si>
  <si>
    <t>+1 8143301252</t>
  </si>
  <si>
    <t>WHershel@WM.com</t>
  </si>
  <si>
    <t>260LaurelRidge Road</t>
  </si>
  <si>
    <t>Pa.</t>
  </si>
  <si>
    <t>PPW-7054DDCA</t>
  </si>
  <si>
    <t>wmhipolitoreyes</t>
  </si>
  <si>
    <t>Hipolito</t>
  </si>
  <si>
    <t>PPW-257A806F</t>
  </si>
  <si>
    <t>john.fleming</t>
  </si>
  <si>
    <t>+1 5757030002</t>
  </si>
  <si>
    <t>john.fleming@kodiakgas.com</t>
  </si>
  <si>
    <t>2508 Arkansas st.</t>
  </si>
  <si>
    <t>PPW-0003A812</t>
  </si>
  <si>
    <t>wrempel5@gmail.com</t>
  </si>
  <si>
    <t>rempel</t>
  </si>
  <si>
    <t>Willy</t>
  </si>
  <si>
    <t>JB Pipe LLC</t>
  </si>
  <si>
    <t>535 Us Hwy 385 S</t>
  </si>
  <si>
    <t>79360-5930</t>
  </si>
  <si>
    <t>PPW-E793A8BE</t>
  </si>
  <si>
    <t>jenkinsdeaion@gmail.com</t>
  </si>
  <si>
    <t xml:space="preserve">Jenkins </t>
  </si>
  <si>
    <t xml:space="preserve">Deaion </t>
  </si>
  <si>
    <t xml:space="preserve">National Freight Carriers </t>
  </si>
  <si>
    <t>PPW-E61080C7</t>
  </si>
  <si>
    <t>wmfilibertodelgado</t>
  </si>
  <si>
    <t>1500 N Hooker</t>
  </si>
  <si>
    <t>PPW-59AAD9E5</t>
  </si>
  <si>
    <t>riemeluc</t>
  </si>
  <si>
    <t>Riemenschneider</t>
  </si>
  <si>
    <t>+1 7204810456</t>
  </si>
  <si>
    <t>luke.riemenschneider@martinmarietta.com</t>
  </si>
  <si>
    <t>18401 W. Colfax Ave</t>
  </si>
  <si>
    <t>PPW-C2563CD8</t>
  </si>
  <si>
    <t>wasteinspect1</t>
  </si>
  <si>
    <t>Lefrennie</t>
  </si>
  <si>
    <t>PPW-4B9060AD</t>
  </si>
  <si>
    <t>brian.forkey@archrock.com</t>
  </si>
  <si>
    <t>forkey</t>
  </si>
  <si>
    <t>+1 3152619422</t>
  </si>
  <si>
    <t>143 wayne lane</t>
  </si>
  <si>
    <t>tunkhannock</t>
  </si>
  <si>
    <t>PPW-58DD97E1</t>
  </si>
  <si>
    <t>ewoodwar@jeffco.us</t>
  </si>
  <si>
    <t>+1 3032715243</t>
  </si>
  <si>
    <t>JEFFCO FLEET</t>
  </si>
  <si>
    <t>13008 Parker Ave</t>
  </si>
  <si>
    <t>48741::JEFFERSON CNTY RD &amp; BRIDGE</t>
  </si>
  <si>
    <t>PPW-A9183C86</t>
  </si>
  <si>
    <t>a5c1bb</t>
  </si>
  <si>
    <t>+1 217 273 3290</t>
  </si>
  <si>
    <t>brittonb@rushenterprises.com</t>
  </si>
  <si>
    <t>PSP-0006BB44</t>
  </si>
  <si>
    <t>t080_cat_sup2</t>
  </si>
  <si>
    <t>Abbireddi</t>
  </si>
  <si>
    <t>Narasimha</t>
  </si>
  <si>
    <t>Shubham.Malghate@perficient.com</t>
  </si>
  <si>
    <t>AES EQUIPMENT SOLUTIONS</t>
  </si>
  <si>
    <t>5 CARLO DRIVE</t>
  </si>
  <si>
    <t>CANNONVALE</t>
  </si>
  <si>
    <t>QLD</t>
  </si>
  <si>
    <t>PQP-00002C45</t>
  </si>
  <si>
    <t>a13rbp1</t>
  </si>
  <si>
    <t>Piper</t>
  </si>
  <si>
    <t>brett.piper@mhc.com</t>
  </si>
  <si>
    <t>PSP-0006BB3B</t>
  </si>
  <si>
    <t>rsteinfeldt@wwclyde.net</t>
  </si>
  <si>
    <t>Steinfeldt</t>
  </si>
  <si>
    <t>+1 8014944373</t>
  </si>
  <si>
    <t>PPW-800167E3</t>
  </si>
  <si>
    <t>justinblach@icloud.com</t>
  </si>
  <si>
    <t>Blach</t>
  </si>
  <si>
    <t>BLACH SERVICES LLC</t>
  </si>
  <si>
    <t>07760::BLACH SERVICES LLC</t>
  </si>
  <si>
    <t>PPW-000382FE</t>
  </si>
  <si>
    <t>neufeld1975@msn.com</t>
  </si>
  <si>
    <t>neufeld</t>
  </si>
  <si>
    <t>011526258427997</t>
  </si>
  <si>
    <t>Maquinaria country</t>
  </si>
  <si>
    <t>6248 Edgemere Blvd</t>
  </si>
  <si>
    <t>79925-3414</t>
  </si>
  <si>
    <t>PPW-0673407E</t>
  </si>
  <si>
    <t>ddoyle@fmi.com</t>
  </si>
  <si>
    <t>DOYLE</t>
  </si>
  <si>
    <t>+1 5203932762</t>
  </si>
  <si>
    <t>6200 WEST DUVAL MINE ROAD</t>
  </si>
  <si>
    <t>GREEN VALLEY</t>
  </si>
  <si>
    <t>PPW-000462C9</t>
  </si>
  <si>
    <t>gsisson</t>
  </si>
  <si>
    <t>+1 8048348300</t>
  </si>
  <si>
    <t>PCP-000034F0</t>
  </si>
  <si>
    <t>wasteinspect2</t>
  </si>
  <si>
    <t>Taft</t>
  </si>
  <si>
    <t>PPW-D9AB94C0</t>
  </si>
  <si>
    <t>david.terry@navenergy.com</t>
  </si>
  <si>
    <t>David.Terry@navenergy.com</t>
  </si>
  <si>
    <t>FARMINGTON</t>
  </si>
  <si>
    <t>PPW-A24D4AF0</t>
  </si>
  <si>
    <t>samuel.pena.perez@gmail.com</t>
  </si>
  <si>
    <t>Pena Perez</t>
  </si>
  <si>
    <t>Grupo Ticavin</t>
  </si>
  <si>
    <t>PPW-9108C0C5</t>
  </si>
  <si>
    <t>willaertk</t>
  </si>
  <si>
    <t>Willaert</t>
  </si>
  <si>
    <t>willaertk@hotmail.com</t>
  </si>
  <si>
    <t>Kevin Willaert Mobile Diesel Repair</t>
  </si>
  <si>
    <t>402 Bluff St</t>
  </si>
  <si>
    <t>Mankato</t>
  </si>
  <si>
    <t>PPW-5C1DBD9F</t>
  </si>
  <si>
    <t>Lallen03</t>
  </si>
  <si>
    <t>+1 9039875383</t>
  </si>
  <si>
    <t>lance.allen@archrock.com</t>
  </si>
  <si>
    <t>546 Crockett Cemetery Rd</t>
  </si>
  <si>
    <t>Harleton</t>
  </si>
  <si>
    <t>PPW-27EF5319</t>
  </si>
  <si>
    <t>csmith01</t>
  </si>
  <si>
    <t>levi</t>
  </si>
  <si>
    <t>+1 7015808920</t>
  </si>
  <si>
    <t>cody.smith@archrock.com</t>
  </si>
  <si>
    <t>4936 highway 85</t>
  </si>
  <si>
    <t>williston</t>
  </si>
  <si>
    <t>north dakota</t>
  </si>
  <si>
    <t>PPW-74416609</t>
  </si>
  <si>
    <t>kiewitcustuser</t>
  </si>
  <si>
    <t>+1 309 494 1203</t>
  </si>
  <si>
    <t>PQP-0000280D</t>
  </si>
  <si>
    <t>happymandal10028@gmail.com</t>
  </si>
  <si>
    <t>mandal</t>
  </si>
  <si>
    <t>happy</t>
  </si>
  <si>
    <t>calcutta transport company llc</t>
  </si>
  <si>
    <t>PPW-61E3FDF6</t>
  </si>
  <si>
    <t>arivera@spencerconstructionaz.com</t>
  </si>
  <si>
    <t xml:space="preserve">Andrew </t>
  </si>
  <si>
    <t>SPENCER CONSTRUCTION LLC</t>
  </si>
  <si>
    <t>1846 E. INNOVATION PARK DR.</t>
  </si>
  <si>
    <t>ORO VALLEY</t>
  </si>
  <si>
    <t>PPW-CEE26242</t>
  </si>
  <si>
    <t>a6bupsip</t>
  </si>
  <si>
    <t>MHC Kenworth - South</t>
  </si>
  <si>
    <t>+1 7209410815</t>
  </si>
  <si>
    <t>MHC-KENWORTH</t>
  </si>
  <si>
    <t>10270 Dransfeldt Rd</t>
  </si>
  <si>
    <t>PPW-08712345</t>
  </si>
  <si>
    <t>mmcmanus</t>
  </si>
  <si>
    <t>McManus</t>
  </si>
  <si>
    <t>mikem@swssd.com</t>
  </si>
  <si>
    <t>Southwest Suburban Sewer Districtict</t>
  </si>
  <si>
    <t>1015 SW 174 Place</t>
  </si>
  <si>
    <t>Normandy Park</t>
  </si>
  <si>
    <t>PPW-CDE9DCA3</t>
  </si>
  <si>
    <t>tdavis@fmi.com</t>
  </si>
  <si>
    <t>+1 9283222865</t>
  </si>
  <si>
    <t>PCP-00002B47</t>
  </si>
  <si>
    <t>bjerkll</t>
  </si>
  <si>
    <t>Bjerke</t>
  </si>
  <si>
    <t>Lingli</t>
  </si>
  <si>
    <t>+1 830 386 2862</t>
  </si>
  <si>
    <t>+1 309 5783901 ext 84913</t>
  </si>
  <si>
    <t>Bjerke_Lingli@cat.com</t>
  </si>
  <si>
    <t>Populus Group</t>
  </si>
  <si>
    <t>PIP-10663073</t>
  </si>
  <si>
    <t>jeballew</t>
  </si>
  <si>
    <t>Ballew</t>
  </si>
  <si>
    <t>admin@ballewinc.com</t>
  </si>
  <si>
    <t>BALLEW INC</t>
  </si>
  <si>
    <t>06361::BALLEW INC</t>
  </si>
  <si>
    <t>PPW-8000E505</t>
  </si>
  <si>
    <t>josegonzalez1</t>
  </si>
  <si>
    <t>+1 9512771740</t>
  </si>
  <si>
    <t>ELSOBRANTELF@wm.com</t>
  </si>
  <si>
    <t>10910 Dawson Canyon Rd</t>
  </si>
  <si>
    <t>PPW-33350274</t>
  </si>
  <si>
    <t>danburger</t>
  </si>
  <si>
    <t>Burger</t>
  </si>
  <si>
    <t>PPW-52B5D08C</t>
  </si>
  <si>
    <t>davidhillyer</t>
  </si>
  <si>
    <t>Hillyer</t>
  </si>
  <si>
    <t>PPW-9F27556B</t>
  </si>
  <si>
    <t>meeksc@vmcmail.com</t>
  </si>
  <si>
    <t>+1 4702141722</t>
  </si>
  <si>
    <t>PPW-8004211D</t>
  </si>
  <si>
    <t>kaylawalley</t>
  </si>
  <si>
    <t>walley</t>
  </si>
  <si>
    <t>kayla</t>
  </si>
  <si>
    <t>+1 2512421727</t>
  </si>
  <si>
    <t>kayla.walley@phoenix-services.com</t>
  </si>
  <si>
    <t>800 industrial park drive</t>
  </si>
  <si>
    <t>calvert</t>
  </si>
  <si>
    <t>al</t>
  </si>
  <si>
    <t>PPW-8CB828CA</t>
  </si>
  <si>
    <t>staley2004diesel@gmail.com</t>
  </si>
  <si>
    <t>Staley</t>
  </si>
  <si>
    <t>Ethan</t>
  </si>
  <si>
    <t>+1 970-768-7054</t>
  </si>
  <si>
    <t>prodiesel.autorepair@gmail.com</t>
  </si>
  <si>
    <t>Pro Diesel &amp; Auto Repair</t>
  </si>
  <si>
    <t>22545 County Road 24</t>
  </si>
  <si>
    <t>PPW-F7A76408</t>
  </si>
  <si>
    <t>blacksnokecat7@gmail.com</t>
  </si>
  <si>
    <t xml:space="preserve">Schroeder </t>
  </si>
  <si>
    <t xml:space="preserve">IHC SCOTT </t>
  </si>
  <si>
    <t>PPW-021A61B8</t>
  </si>
  <si>
    <t>td00_bryan_test1</t>
  </si>
  <si>
    <t>Corrigan</t>
  </si>
  <si>
    <t>+1 630-294-6496</t>
  </si>
  <si>
    <t>Corrigan_Bryan@cat.com</t>
  </si>
  <si>
    <t>MANI</t>
  </si>
  <si>
    <t>450 W MADISON</t>
  </si>
  <si>
    <t>SUITE 10</t>
  </si>
  <si>
    <t>PQP-000018AA</t>
  </si>
  <si>
    <t>frivera@sarecycling.com</t>
  </si>
  <si>
    <t>+1 7144234459</t>
  </si>
  <si>
    <t xml:space="preserve">2411 N. Glassell </t>
  </si>
  <si>
    <t>PPW-00012A58</t>
  </si>
  <si>
    <t>d513bs</t>
  </si>
  <si>
    <t>Silven</t>
  </si>
  <si>
    <t>+1 334 749 9561</t>
  </si>
  <si>
    <t>bensilven@outlook.com</t>
  </si>
  <si>
    <t>PSP-00063573</t>
  </si>
  <si>
    <t>brayhill</t>
  </si>
  <si>
    <t>Rayhill</t>
  </si>
  <si>
    <t>brett@rayhillfieldservice.com</t>
  </si>
  <si>
    <t>Rayhill Field Service LLC</t>
  </si>
  <si>
    <t>PPW-E55FB3B8</t>
  </si>
  <si>
    <t>Jesse_0129</t>
  </si>
  <si>
    <t>+1 5056815893</t>
  </si>
  <si>
    <t>jesanchez@bradburystamm.com</t>
  </si>
  <si>
    <t>BRADBURY STAMM CONSTRUCTION</t>
  </si>
  <si>
    <t>7110 2nd ST NW</t>
  </si>
  <si>
    <t>Albuqerque</t>
  </si>
  <si>
    <t>08941::BRADBURY STAMM CONST</t>
  </si>
  <si>
    <t>PPW-1A54C9B2</t>
  </si>
  <si>
    <t>Manage PCC Invoice Access,My.Cat.com,MyWagnerCat.com,Parts.Cat.com + Includes SIS Parts Books,Vision Link</t>
  </si>
  <si>
    <t>huerfanorb</t>
  </si>
  <si>
    <t>Hawkenson</t>
  </si>
  <si>
    <t>+1 7198219270</t>
  </si>
  <si>
    <t>719-821-9270</t>
  </si>
  <si>
    <t>shawkenson@huerfano.us</t>
  </si>
  <si>
    <t>HUERFANO COUNTY</t>
  </si>
  <si>
    <t>401 MAIN ST., STE. 105</t>
  </si>
  <si>
    <t>PPW-6F509456</t>
  </si>
  <si>
    <t>kbrown@indianaflame.net</t>
  </si>
  <si>
    <t>+1 2197414533</t>
  </si>
  <si>
    <t>PCP-00003B9C</t>
  </si>
  <si>
    <t>karroyo</t>
  </si>
  <si>
    <t>Arroyo</t>
  </si>
  <si>
    <t>+1 9518973083</t>
  </si>
  <si>
    <t>PPW-8F84BBA3</t>
  </si>
  <si>
    <t>a116jh1</t>
  </si>
  <si>
    <t>Hurworth</t>
  </si>
  <si>
    <t>+1 970 899 7196</t>
  </si>
  <si>
    <t>jake.hurworth@mhc.com</t>
  </si>
  <si>
    <t>PSP-0006996C</t>
  </si>
  <si>
    <t>abadovick@indexc.com</t>
  </si>
  <si>
    <t>Badovick</t>
  </si>
  <si>
    <t>+1 2162763068</t>
  </si>
  <si>
    <t>PPW-00042FD6</t>
  </si>
  <si>
    <t>sphar1124@gmail.com</t>
  </si>
  <si>
    <t>Harbarger</t>
  </si>
  <si>
    <t>HIGH PLAINS CONSTRUCTION</t>
  </si>
  <si>
    <t>2478 N 35th Ave</t>
  </si>
  <si>
    <t>80631-9442</t>
  </si>
  <si>
    <t>40008::HIGH PLAINS CONSTRUCTION</t>
  </si>
  <si>
    <t>PPW-54A38B62</t>
  </si>
  <si>
    <t>dnelson</t>
  </si>
  <si>
    <t>PPW-868A3D6C</t>
  </si>
  <si>
    <t>dnicol</t>
  </si>
  <si>
    <t>Nicol</t>
  </si>
  <si>
    <t>PPW-1A6A5426</t>
  </si>
  <si>
    <t>hfawkes</t>
  </si>
  <si>
    <t>Fawkes III</t>
  </si>
  <si>
    <t>PPW-7042C139</t>
  </si>
  <si>
    <t>wmarthurmedina</t>
  </si>
  <si>
    <t>Arthur</t>
  </si>
  <si>
    <t>PPW-141A9F1A</t>
  </si>
  <si>
    <t>comaracri</t>
  </si>
  <si>
    <t>Omara</t>
  </si>
  <si>
    <t>Cam</t>
  </si>
  <si>
    <t>+1 9702233151</t>
  </si>
  <si>
    <t>comara@connellresources.com</t>
  </si>
  <si>
    <t>CONNELL RESOURCES</t>
  </si>
  <si>
    <t>7785 Highland Meadows ParkwaySuite 100</t>
  </si>
  <si>
    <t>PPT-107384BD</t>
  </si>
  <si>
    <t>jorel4sa</t>
  </si>
  <si>
    <t>Zambrano</t>
  </si>
  <si>
    <t>Jorel</t>
  </si>
  <si>
    <t>310-345-1411</t>
  </si>
  <si>
    <t>jzambrano@sarecycling.com</t>
  </si>
  <si>
    <t>PPI-000386EC</t>
  </si>
  <si>
    <t>oortiz-fl</t>
  </si>
  <si>
    <t>PPW-FB4BEFF7</t>
  </si>
  <si>
    <t>kwalters</t>
  </si>
  <si>
    <t xml:space="preserve"> Walters</t>
  </si>
  <si>
    <t>Kayleb</t>
  </si>
  <si>
    <t>+1 801 802 6800</t>
  </si>
  <si>
    <t>kwalters@wwclyde.net</t>
  </si>
  <si>
    <t>1375 North Main Street</t>
  </si>
  <si>
    <t>PPI-0008685C</t>
  </si>
  <si>
    <t>nprout</t>
  </si>
  <si>
    <t>Prout</t>
  </si>
  <si>
    <t>CANADA</t>
  </si>
  <si>
    <t>neil.prout@lafargeholcim.com</t>
  </si>
  <si>
    <t>LAFARGEHOLCIM GLOBAL UCID</t>
  </si>
  <si>
    <t>PPW-465743BF</t>
  </si>
  <si>
    <t>jwpower2</t>
  </si>
  <si>
    <t>prater</t>
  </si>
  <si>
    <t>+1 580 339 6086</t>
  </si>
  <si>
    <t>cmorton@jwoperating.com</t>
  </si>
  <si>
    <t>15201 NW 34th St.</t>
  </si>
  <si>
    <t>PPS-000A1A9E</t>
  </si>
  <si>
    <t>omar.gonzalez.q@soyo.com.mx</t>
  </si>
  <si>
    <t>SOYO CONSTRUCCIONES S.A. DE</t>
  </si>
  <si>
    <t>Clavellina 5513</t>
  </si>
  <si>
    <t>Juárez</t>
  </si>
  <si>
    <t>Chih</t>
  </si>
  <si>
    <t>PPW-AA6B012C</t>
  </si>
  <si>
    <t>jdavison@republicservices.com</t>
  </si>
  <si>
    <t>Davison</t>
  </si>
  <si>
    <t>PPW-000403ED</t>
  </si>
  <si>
    <t>ed.zedaker@imerys.com</t>
  </si>
  <si>
    <t>Zedaker</t>
  </si>
  <si>
    <t>+1 678 641 2011</t>
  </si>
  <si>
    <t>IMERYS ECCA CALCIUM PRODUCTS  INC</t>
  </si>
  <si>
    <t>PPW-1B32927C</t>
  </si>
  <si>
    <t>jess0129</t>
  </si>
  <si>
    <t>7110 2ND STREET NORTHWEST</t>
  </si>
  <si>
    <t>PPW-56B8D8EC</t>
  </si>
  <si>
    <t>tom.dawson@belair-us.com</t>
  </si>
  <si>
    <t>+1 6122480807</t>
  </si>
  <si>
    <t>BELAIR EXCAVATING</t>
  </si>
  <si>
    <t>PCP-00003F4F</t>
  </si>
  <si>
    <t>rcspiker</t>
  </si>
  <si>
    <t>PPW-6C29356F</t>
  </si>
  <si>
    <t>anderson.garrett@msnairport.com</t>
  </si>
  <si>
    <t>DANE COUNTY HIGHWAY DEPARTMENT</t>
  </si>
  <si>
    <t>2302 FISH HATCHERY RD</t>
  </si>
  <si>
    <t>MADISON</t>
  </si>
  <si>
    <t>53713-2495</t>
  </si>
  <si>
    <t>PPW-8003D25E</t>
  </si>
  <si>
    <t>jwood@coloradopump.com</t>
  </si>
  <si>
    <t>COLORADO PUMP SVC &amp; SUPPLY</t>
  </si>
  <si>
    <t>18552::COLORADO PUMP SVC &amp; SUPPLY C</t>
  </si>
  <si>
    <t>PPW-CC0956F6</t>
  </si>
  <si>
    <t>ewright-fl</t>
  </si>
  <si>
    <t>PPW-83DEB402</t>
  </si>
  <si>
    <t>kweir-fl</t>
  </si>
  <si>
    <t>Weir</t>
  </si>
  <si>
    <t>PPW-4518144B</t>
  </si>
  <si>
    <t>cwebb-fl</t>
  </si>
  <si>
    <t>+1 2155819128</t>
  </si>
  <si>
    <t>PPW-8EF1AC6C</t>
  </si>
  <si>
    <t>erichray</t>
  </si>
  <si>
    <t>Erich</t>
  </si>
  <si>
    <t>PPW-4FDD54AE</t>
  </si>
  <si>
    <t>rnesbitt</t>
  </si>
  <si>
    <t>Nesbitt</t>
  </si>
  <si>
    <t>Ransel</t>
  </si>
  <si>
    <t>PPW-A35D6E4A</t>
  </si>
  <si>
    <t>cmoore-fl</t>
  </si>
  <si>
    <t>PPW-FFFB9B78</t>
  </si>
  <si>
    <t>mmellon</t>
  </si>
  <si>
    <t>Mellon</t>
  </si>
  <si>
    <t>+1 2155849138</t>
  </si>
  <si>
    <t>PPW-D06CEF3E</t>
  </si>
  <si>
    <t>jlutz-fl</t>
  </si>
  <si>
    <t>Lutz</t>
  </si>
  <si>
    <t>PPW-E148C5CA</t>
  </si>
  <si>
    <t>dingel</t>
  </si>
  <si>
    <t>Ingel</t>
  </si>
  <si>
    <t>Kpalaio@wm.com</t>
  </si>
  <si>
    <t>PPW-756F90E0</t>
  </si>
  <si>
    <t>chierro</t>
  </si>
  <si>
    <t>Hierro</t>
  </si>
  <si>
    <t>Calixto</t>
  </si>
  <si>
    <t>PPW-10B4B845</t>
  </si>
  <si>
    <t>tgarofolo</t>
  </si>
  <si>
    <t>Garofolo III</t>
  </si>
  <si>
    <t>PPW-CD67AC3F</t>
  </si>
  <si>
    <t>afloyd-fl</t>
  </si>
  <si>
    <t>PPW-38116CA3</t>
  </si>
  <si>
    <t>pbermil2</t>
  </si>
  <si>
    <t>Bermillo</t>
  </si>
  <si>
    <t>+1 2152665886</t>
  </si>
  <si>
    <t>Pbermil2@wm.com</t>
  </si>
  <si>
    <t>1000 New Ford Mill Rd</t>
  </si>
  <si>
    <t>PPW-280C5098</t>
  </si>
  <si>
    <t>craulerson</t>
  </si>
  <si>
    <t>Raulerson</t>
  </si>
  <si>
    <t>craulerson@sarecycling.com</t>
  </si>
  <si>
    <t>PPW-00AC7B2C</t>
  </si>
  <si>
    <t>kevfalk</t>
  </si>
  <si>
    <t>Falk</t>
  </si>
  <si>
    <t>PPW-00A808B2</t>
  </si>
  <si>
    <t>tbrimage</t>
  </si>
  <si>
    <t>Brimage</t>
  </si>
  <si>
    <t>Tywan</t>
  </si>
  <si>
    <t>215-584-91258</t>
  </si>
  <si>
    <t>PPW-A23A0114</t>
  </si>
  <si>
    <t>margenti</t>
  </si>
  <si>
    <t>Argenti</t>
  </si>
  <si>
    <t>PPW-0371D6BD</t>
  </si>
  <si>
    <t>wmericjohandes</t>
  </si>
  <si>
    <t>Johandes</t>
  </si>
  <si>
    <t>ejohande@wm.com</t>
  </si>
  <si>
    <t>PPW-3D33CA47</t>
  </si>
  <si>
    <t>rnelson-fl</t>
  </si>
  <si>
    <t>PPW-082B9C87</t>
  </si>
  <si>
    <t>jeremyuribe</t>
  </si>
  <si>
    <t>Uribe</t>
  </si>
  <si>
    <t>+1 6619028941</t>
  </si>
  <si>
    <t>Jeremy.Uribe@gcinc.com</t>
  </si>
  <si>
    <t>213 E COLUMBIA WAY</t>
  </si>
  <si>
    <t>LANCASTER</t>
  </si>
  <si>
    <t>PPW-3C1219DE</t>
  </si>
  <si>
    <t>franciscoa</t>
  </si>
  <si>
    <t>FArredondo@sarecycling.com</t>
  </si>
  <si>
    <t>PPW-D9CED751</t>
  </si>
  <si>
    <t>sbadey</t>
  </si>
  <si>
    <t>Badey</t>
  </si>
  <si>
    <t>PPW-6A9FBA14</t>
  </si>
  <si>
    <t>wprickett</t>
  </si>
  <si>
    <t>Prickett</t>
  </si>
  <si>
    <t>PPW-72F51C4D</t>
  </si>
  <si>
    <t>jaynestoolroom</t>
  </si>
  <si>
    <t>lorenzo.hernandez@jaynescorp.com</t>
  </si>
  <si>
    <t>Jaynes Corporation</t>
  </si>
  <si>
    <t>2906 Broadway</t>
  </si>
  <si>
    <t>PPW-B2BC5557</t>
  </si>
  <si>
    <t>josh.scharf@woodplc.com</t>
  </si>
  <si>
    <t>scharf</t>
  </si>
  <si>
    <t>joshua</t>
  </si>
  <si>
    <t>+1 9703098250</t>
  </si>
  <si>
    <t>KELCHNER INC.</t>
  </si>
  <si>
    <t>PCP-000041C0</t>
  </si>
  <si>
    <t>eugenejohnson</t>
  </si>
  <si>
    <t>+1 6623632282</t>
  </si>
  <si>
    <t>nrygiel@wm.com</t>
  </si>
  <si>
    <t>6035 Bowdre Road</t>
  </si>
  <si>
    <t>Robinsonville</t>
  </si>
  <si>
    <t>PPW-CA3D6CBA</t>
  </si>
  <si>
    <t>nfox789</t>
  </si>
  <si>
    <t>Nigel</t>
  </si>
  <si>
    <t>foxexcavation@gmail.com</t>
  </si>
  <si>
    <t>FOX EXCAVATION</t>
  </si>
  <si>
    <t>PPW-80012453</t>
  </si>
  <si>
    <t>mikelilp</t>
  </si>
  <si>
    <t>Pimental</t>
  </si>
  <si>
    <t>PCP-0000404F</t>
  </si>
  <si>
    <t>Johnson Jr</t>
  </si>
  <si>
    <t>JOHNSON ENVIRONMENTAL</t>
  </si>
  <si>
    <t>PPW-0003E187</t>
  </si>
  <si>
    <t>mzoelle</t>
  </si>
  <si>
    <t>Zoelle</t>
  </si>
  <si>
    <t>+1 6169535908</t>
  </si>
  <si>
    <t>gspring1@wm.com</t>
  </si>
  <si>
    <t>700 56th Avenue</t>
  </si>
  <si>
    <t>Zeeland</t>
  </si>
  <si>
    <t>PPW-035EA955</t>
  </si>
  <si>
    <t>spenrod</t>
  </si>
  <si>
    <t>Penrod</t>
  </si>
  <si>
    <t>PPW-171813E0</t>
  </si>
  <si>
    <t>mparra1</t>
  </si>
  <si>
    <t>+1 9549562216</t>
  </si>
  <si>
    <t>ccasey1@wm.com</t>
  </si>
  <si>
    <t>PCP-0000426C</t>
  </si>
  <si>
    <t>bvalle</t>
  </si>
  <si>
    <t>Benny</t>
  </si>
  <si>
    <t>PCP-0000425C</t>
  </si>
  <si>
    <t>274901@wm.com</t>
  </si>
  <si>
    <t>+1 7868194687</t>
  </si>
  <si>
    <t>PCP-00004212</t>
  </si>
  <si>
    <t>jamesgreenwm</t>
  </si>
  <si>
    <t>+1 6159867852</t>
  </si>
  <si>
    <t>mfedie2@wm.com</t>
  </si>
  <si>
    <t>4651 Amy Lynn Drive</t>
  </si>
  <si>
    <t>Nashville</t>
  </si>
  <si>
    <t>PPW-CDC3A378</t>
  </si>
  <si>
    <t>chrisbowling</t>
  </si>
  <si>
    <t>PPW-C509ED19</t>
  </si>
  <si>
    <t>johnwallacewm</t>
  </si>
  <si>
    <t>PPW-BFFD8968</t>
  </si>
  <si>
    <t>jamesoneal</t>
  </si>
  <si>
    <t>ONeal</t>
  </si>
  <si>
    <t>PPW-A82682DC</t>
  </si>
  <si>
    <t>jermainejones</t>
  </si>
  <si>
    <t>PPW-C5A14752</t>
  </si>
  <si>
    <t>tyroneirby</t>
  </si>
  <si>
    <t>Irby</t>
  </si>
  <si>
    <t>PPW-F474E11E</t>
  </si>
  <si>
    <t>wmjulieparamo</t>
  </si>
  <si>
    <t>Paramo</t>
  </si>
  <si>
    <t>PPW-A35A3176</t>
  </si>
  <si>
    <t>ggregg</t>
  </si>
  <si>
    <t>Godfrey</t>
  </si>
  <si>
    <t>PCP-0000421D</t>
  </si>
  <si>
    <t>wmmikenewenhouse</t>
  </si>
  <si>
    <t>Newenhouse</t>
  </si>
  <si>
    <t>PPW-CBFB2B39</t>
  </si>
  <si>
    <t>jensend@comcast.net</t>
  </si>
  <si>
    <t>Dalan</t>
  </si>
  <si>
    <t>Ha Det Bra Ranch</t>
  </si>
  <si>
    <t>5725 S. Telluride Ct</t>
  </si>
  <si>
    <t>PPW-3B198EC2</t>
  </si>
  <si>
    <t>rob73rod</t>
  </si>
  <si>
    <t>+1 5753055359</t>
  </si>
  <si>
    <t>rodriguez_robert@wagnerequipment.com</t>
  </si>
  <si>
    <t>PCP-0000428B</t>
  </si>
  <si>
    <t>elijahhampton</t>
  </si>
  <si>
    <t>Elijah</t>
  </si>
  <si>
    <t>PPW-BA0F215D</t>
  </si>
  <si>
    <t>ivorythomas</t>
  </si>
  <si>
    <t>Ivory</t>
  </si>
  <si>
    <t>PPW-80ABB11F</t>
  </si>
  <si>
    <t>nallen@gcc.com</t>
  </si>
  <si>
    <t>4070 Trident Road</t>
  </si>
  <si>
    <t>PPW-AFD88514</t>
  </si>
  <si>
    <t>bdarling</t>
  </si>
  <si>
    <t>+1 7197408164</t>
  </si>
  <si>
    <t>PPW-8B926A11</t>
  </si>
  <si>
    <t>generalfencingcompany@gmail.com</t>
  </si>
  <si>
    <t>Satterlee</t>
  </si>
  <si>
    <t>General Fencing Company</t>
  </si>
  <si>
    <t>PPW-A691E2F8</t>
  </si>
  <si>
    <t>desiree.reyes@archrock.com</t>
  </si>
  <si>
    <t>+1 4329990034</t>
  </si>
  <si>
    <t>PPW-F127DC48</t>
  </si>
  <si>
    <t>david.smith@archrock.com</t>
  </si>
  <si>
    <t>PCP-000043D0</t>
  </si>
  <si>
    <t>sergio.morales@libertyfrac.com</t>
  </si>
  <si>
    <t>+1 4325308886</t>
  </si>
  <si>
    <t>PCP-0000435D</t>
  </si>
  <si>
    <t>cody.foeks@martinmarietta.com</t>
  </si>
  <si>
    <t>Foeks</t>
  </si>
  <si>
    <t>+1 7195913300</t>
  </si>
  <si>
    <t>PCP-00004451</t>
  </si>
  <si>
    <t>arthurbrown</t>
  </si>
  <si>
    <t>PPW-AFBE7E13</t>
  </si>
  <si>
    <t>stevestone</t>
  </si>
  <si>
    <t>Stone</t>
  </si>
  <si>
    <t>PPW-B6A07BD5</t>
  </si>
  <si>
    <t>jlibertore</t>
  </si>
  <si>
    <t>Libertore</t>
  </si>
  <si>
    <t>PPW-2F90CCCE</t>
  </si>
  <si>
    <t>lwalker@indexc.com</t>
  </si>
  <si>
    <t>Liam</t>
  </si>
  <si>
    <t>PCP-0000439C</t>
  </si>
  <si>
    <t>djackson@stresscon.com</t>
  </si>
  <si>
    <t>+1 7194917515</t>
  </si>
  <si>
    <t>STRESSCON CORPORATION</t>
  </si>
  <si>
    <t>PCP-00004385</t>
  </si>
  <si>
    <t>mikeferguson</t>
  </si>
  <si>
    <t>PPW-65337FE8</t>
  </si>
  <si>
    <t>dirtboyz3252</t>
  </si>
  <si>
    <t>Arguello Or Deluna</t>
  </si>
  <si>
    <t>Jose  Or Tom</t>
  </si>
  <si>
    <t>575-784-6749</t>
  </si>
  <si>
    <t>jose.arguello.2@us.af.mil</t>
  </si>
  <si>
    <t>CANNON AIR FORCE BASE</t>
  </si>
  <si>
    <t>209 N. Aderholt Loop</t>
  </si>
  <si>
    <t>Cannon Afb</t>
  </si>
  <si>
    <t>13862::CANNON AIR FORCE BASE</t>
  </si>
  <si>
    <t>PPW-75EF45BA</t>
  </si>
  <si>
    <t>wmvanpetty</t>
  </si>
  <si>
    <t>Petty</t>
  </si>
  <si>
    <t>Van</t>
  </si>
  <si>
    <t>PPW-D4AF7AB0</t>
  </si>
  <si>
    <t>asnider01</t>
  </si>
  <si>
    <t>snider</t>
  </si>
  <si>
    <t>+1 8174921065</t>
  </si>
  <si>
    <t>alan.snider@archrock.com</t>
  </si>
  <si>
    <t>3600 HWY 67</t>
  </si>
  <si>
    <t>Cleburne</t>
  </si>
  <si>
    <t>PPW-DC8F265C</t>
  </si>
  <si>
    <t>tracy.hughes@lafargeholcim.com</t>
  </si>
  <si>
    <t>+1 7347317453</t>
  </si>
  <si>
    <t>PCP-000044FE</t>
  </si>
  <si>
    <t>maciasluciano6@gmail.com</t>
  </si>
  <si>
    <t>luciano</t>
  </si>
  <si>
    <t>+1 9708197727</t>
  </si>
  <si>
    <t>PPW-9921AAA3</t>
  </si>
  <si>
    <t>baroverdoublej@gmail.com</t>
  </si>
  <si>
    <t>Jaramillo</t>
  </si>
  <si>
    <t>505-289-4011</t>
  </si>
  <si>
    <t>JARAMILLO LAND AND CATTLE CO</t>
  </si>
  <si>
    <t>29 County Road 437</t>
  </si>
  <si>
    <t>Vallecitos</t>
  </si>
  <si>
    <t>50783::JARAMILLO LAND AND CATTLE CO</t>
  </si>
  <si>
    <t>PPW-B42968E1</t>
  </si>
  <si>
    <t>rbojanowski</t>
  </si>
  <si>
    <t>Bojanowski</t>
  </si>
  <si>
    <t>jhenry5@wm.com</t>
  </si>
  <si>
    <t>PPW-E3A02247</t>
  </si>
  <si>
    <t>korzechowski</t>
  </si>
  <si>
    <t>Orzechowski</t>
  </si>
  <si>
    <t>PPW-A702AC8C</t>
  </si>
  <si>
    <t>rgodlewski</t>
  </si>
  <si>
    <t>Godlewski</t>
  </si>
  <si>
    <t>PPW-207E04D6</t>
  </si>
  <si>
    <t>mikemcclain</t>
  </si>
  <si>
    <t>McClain</t>
  </si>
  <si>
    <t>PPW-526BF453</t>
  </si>
  <si>
    <t>patrickmcclanahan</t>
  </si>
  <si>
    <t>McClanahan</t>
  </si>
  <si>
    <t>PPW-9E74DBE4</t>
  </si>
  <si>
    <t>johnswenson</t>
  </si>
  <si>
    <t>+1 7315847734</t>
  </si>
  <si>
    <t>ckimmons@wm.com</t>
  </si>
  <si>
    <t>2410 Hwy 70 West</t>
  </si>
  <si>
    <t>Camden</t>
  </si>
  <si>
    <t>PPW-19C9169A</t>
  </si>
  <si>
    <t>kennethwatson</t>
  </si>
  <si>
    <t>PPW-F99085D1</t>
  </si>
  <si>
    <t>jeremyrobinson</t>
  </si>
  <si>
    <t>PPW-AA4B548E</t>
  </si>
  <si>
    <t>rickyodom</t>
  </si>
  <si>
    <t>PPW-D3A7788D</t>
  </si>
  <si>
    <t>millardmcdaniel</t>
  </si>
  <si>
    <t>Millard</t>
  </si>
  <si>
    <t>PPW-2109DABE</t>
  </si>
  <si>
    <t>willbaugus</t>
  </si>
  <si>
    <t>Baugus</t>
  </si>
  <si>
    <t>PPW-BDDE716A</t>
  </si>
  <si>
    <t>mattnoble</t>
  </si>
  <si>
    <t>Noble</t>
  </si>
  <si>
    <t>PPW-86D91E3A</t>
  </si>
  <si>
    <t>joshmuir</t>
  </si>
  <si>
    <t>Muir</t>
  </si>
  <si>
    <t>PPW-B2B312B7</t>
  </si>
  <si>
    <t>johnnichols</t>
  </si>
  <si>
    <t>Nichols</t>
  </si>
  <si>
    <t>PPW-E617DDAE</t>
  </si>
  <si>
    <t>mikemcconnell</t>
  </si>
  <si>
    <t>PPW-31426D81</t>
  </si>
  <si>
    <t>benishmael</t>
  </si>
  <si>
    <t>Ishmael</t>
  </si>
  <si>
    <t>PPW-F7514867</t>
  </si>
  <si>
    <t>jamesvaughn</t>
  </si>
  <si>
    <t>PPW-D0912AC5</t>
  </si>
  <si>
    <t>colivares</t>
  </si>
  <si>
    <t>Olivares</t>
  </si>
  <si>
    <t>PCP-00004241</t>
  </si>
  <si>
    <t>lazhern</t>
  </si>
  <si>
    <t>PCP-00004223</t>
  </si>
  <si>
    <t>cruznava</t>
  </si>
  <si>
    <t>Navarro</t>
  </si>
  <si>
    <t>PCP-0000421A</t>
  </si>
  <si>
    <t>talaia</t>
  </si>
  <si>
    <t>Alaia</t>
  </si>
  <si>
    <t>PCP-00004207</t>
  </si>
  <si>
    <t>robertdavis</t>
  </si>
  <si>
    <t>PPW-16F22685</t>
  </si>
  <si>
    <t>nathanbright</t>
  </si>
  <si>
    <t>PPW-5CDC881B</t>
  </si>
  <si>
    <t>tomspees</t>
  </si>
  <si>
    <t>Spees</t>
  </si>
  <si>
    <t>PPW-DF90A4CC</t>
  </si>
  <si>
    <t>sfiorillo</t>
  </si>
  <si>
    <t>Fiorillo</t>
  </si>
  <si>
    <t>PPW-7118679C</t>
  </si>
  <si>
    <t>bryan.fann</t>
  </si>
  <si>
    <t>Fann</t>
  </si>
  <si>
    <t>PPW-08E4ADF4</t>
  </si>
  <si>
    <t>daniel.ritter</t>
  </si>
  <si>
    <t>PPW-CDB92C2A</t>
  </si>
  <si>
    <t>colton.joyner</t>
  </si>
  <si>
    <t>Colton Joyner</t>
  </si>
  <si>
    <t>PPW-1D7854F7</t>
  </si>
  <si>
    <t>randallwade</t>
  </si>
  <si>
    <t>PPW-072F5D27</t>
  </si>
  <si>
    <t>bcrefuse</t>
  </si>
  <si>
    <t>Deroo</t>
  </si>
  <si>
    <t>carolyn.deroo@aol.com</t>
  </si>
  <si>
    <t>B &amp; C Refuse</t>
  </si>
  <si>
    <t>330 N 1st St</t>
  </si>
  <si>
    <t>PPW-8DB9AC1A</t>
  </si>
  <si>
    <t>carmack.willie85@gmail.com</t>
  </si>
  <si>
    <t>Carmack</t>
  </si>
  <si>
    <t>Mountain Valley Machinery LLC</t>
  </si>
  <si>
    <t>52373 Amber Rd</t>
  </si>
  <si>
    <t>PPW-8C00D184</t>
  </si>
  <si>
    <t>portercj@earthlink.net</t>
  </si>
  <si>
    <t>+1 7192291046</t>
  </si>
  <si>
    <t>PORTERCJ@EARTHLINK.NET</t>
  </si>
  <si>
    <t>PCP-000045AF</t>
  </si>
  <si>
    <t>glenn@arycorp.com</t>
  </si>
  <si>
    <t>Arycorp</t>
  </si>
  <si>
    <t>839 mckinzie canon city co</t>
  </si>
  <si>
    <t>PPW-EF77B8CE</t>
  </si>
  <si>
    <t>k.bohrer@centurylink.net</t>
  </si>
  <si>
    <t>Bohrer</t>
  </si>
  <si>
    <t>KO's</t>
  </si>
  <si>
    <t>14761 County Road 3</t>
  </si>
  <si>
    <t>80504-9695</t>
  </si>
  <si>
    <t>PPW-0001729B</t>
  </si>
  <si>
    <t>edosborne</t>
  </si>
  <si>
    <t>PPW-BB0C525A</t>
  </si>
  <si>
    <t>duanephilippi</t>
  </si>
  <si>
    <t>Philippi</t>
  </si>
  <si>
    <t>PPW-DB7BDE50</t>
  </si>
  <si>
    <t>randyhernandez21@gmail.com</t>
  </si>
  <si>
    <t>+1 720 380 6467</t>
  </si>
  <si>
    <t>UNBRIDLED CONTRACTORS LLC</t>
  </si>
  <si>
    <t>P.O. BOX 2646</t>
  </si>
  <si>
    <t>ELIZABETH</t>
  </si>
  <si>
    <t>91173::UNBRIDLED CONTRACTORS LLC</t>
  </si>
  <si>
    <t>PPW-6C9C1F9B</t>
  </si>
  <si>
    <t>sgaide1</t>
  </si>
  <si>
    <t>PPW-9CDC350F</t>
  </si>
  <si>
    <t>ssears8474</t>
  </si>
  <si>
    <t>LAVA ASPHALT CO INC.</t>
  </si>
  <si>
    <t>6080 Surety Dr</t>
  </si>
  <si>
    <t>Ste 300</t>
  </si>
  <si>
    <t>51329::LAVA ASPHALT CO INC</t>
  </si>
  <si>
    <t>PPT-0101065C</t>
  </si>
  <si>
    <t>B60Daniels</t>
  </si>
  <si>
    <t>rtd@skybeam.com</t>
  </si>
  <si>
    <t>Shadows Edge</t>
  </si>
  <si>
    <t>35855 county road 13</t>
  </si>
  <si>
    <t>PPW-07D0065E</t>
  </si>
  <si>
    <t>kmonahan</t>
  </si>
  <si>
    <t>Monahan</t>
  </si>
  <si>
    <t>kim@crow-creek.com</t>
  </si>
  <si>
    <t>CROW CREEK CONSTRUCTION</t>
  </si>
  <si>
    <t>PPT-01005991</t>
  </si>
  <si>
    <t>cb4zss9</t>
  </si>
  <si>
    <t>Shockman</t>
  </si>
  <si>
    <t>scott.shockman@kiewit.com</t>
  </si>
  <si>
    <t>PSP-0006CCC9</t>
  </si>
  <si>
    <t>a6gtjf</t>
  </si>
  <si>
    <t>Faifer</t>
  </si>
  <si>
    <t>+1 217 718 2200</t>
  </si>
  <si>
    <t>Faiferj@rushenterprises.com</t>
  </si>
  <si>
    <t>RUSH TRUCK CENTERS SPRINGFIELD</t>
  </si>
  <si>
    <t>PSP-0006CC22</t>
  </si>
  <si>
    <t>+1 608-554-1658</t>
  </si>
  <si>
    <t>PPW-8003886D</t>
  </si>
  <si>
    <t>sanderson</t>
  </si>
  <si>
    <t>+1 503 539 4378</t>
  </si>
  <si>
    <t>sandersonlog@aol.com</t>
  </si>
  <si>
    <t>PPW-800408E0</t>
  </si>
  <si>
    <t>paul.declercq@preferredmaterials.com</t>
  </si>
  <si>
    <t>Declercq</t>
  </si>
  <si>
    <t>+1 9045550000</t>
  </si>
  <si>
    <t>PCP-00004672</t>
  </si>
  <si>
    <t>a23qmm</t>
  </si>
  <si>
    <t>michael.morrison@transwest.com</t>
  </si>
  <si>
    <t>PSP-0006CC35</t>
  </si>
  <si>
    <t>clarkegriffin</t>
  </si>
  <si>
    <t>Griffin</t>
  </si>
  <si>
    <t>Clarke</t>
  </si>
  <si>
    <t>+1 770 819 5653</t>
  </si>
  <si>
    <t>770-819-5653</t>
  </si>
  <si>
    <t>product_applications@yanceybros.com</t>
  </si>
  <si>
    <t>YANCEY BROS. CO.</t>
  </si>
  <si>
    <t>2500 HIDDEN RIVER TRACE</t>
  </si>
  <si>
    <t>WOODSTOCK</t>
  </si>
  <si>
    <t>PPW-12BD2DC0</t>
  </si>
  <si>
    <t>ap@sierraattahoe.com</t>
  </si>
  <si>
    <t>Reel</t>
  </si>
  <si>
    <t>+1 5305433104</t>
  </si>
  <si>
    <t>SIERRA AT TAHOE</t>
  </si>
  <si>
    <t>PCP-000043E3</t>
  </si>
  <si>
    <t>svannatta@enerflex.com</t>
  </si>
  <si>
    <t>Van Natta</t>
  </si>
  <si>
    <t>+1 281 345 9300</t>
  </si>
  <si>
    <t>PPW-C5C66E26</t>
  </si>
  <si>
    <t>gdavis@enerflex.com</t>
  </si>
  <si>
    <t>+1 903 985 9245</t>
  </si>
  <si>
    <t>2601 State Hwy 135 N.</t>
  </si>
  <si>
    <t>Kilgore</t>
  </si>
  <si>
    <t>PPW-80044589</t>
  </si>
  <si>
    <t>haydenray</t>
  </si>
  <si>
    <t xml:space="preserve">Hayden </t>
  </si>
  <si>
    <t>PPW-11B83EAB</t>
  </si>
  <si>
    <t>kenmonroe</t>
  </si>
  <si>
    <t>+1 9313599032</t>
  </si>
  <si>
    <t>slong2@wm.com</t>
  </si>
  <si>
    <t>2340 Mooresville Hwy</t>
  </si>
  <si>
    <t>Lewisburg</t>
  </si>
  <si>
    <t>PPW-85C32278</t>
  </si>
  <si>
    <t>kianetaylor</t>
  </si>
  <si>
    <t>Kiane</t>
  </si>
  <si>
    <t>PPW-73347F3E</t>
  </si>
  <si>
    <t>richhetherington</t>
  </si>
  <si>
    <t>Hetherington</t>
  </si>
  <si>
    <t>PPW-F8E9E823</t>
  </si>
  <si>
    <t>dennishaskins</t>
  </si>
  <si>
    <t>Haskins</t>
  </si>
  <si>
    <t>PPW-8FC20DAC</t>
  </si>
  <si>
    <t>jeremydantes</t>
  </si>
  <si>
    <t>Dantes</t>
  </si>
  <si>
    <t>PPW-ED6E1A81</t>
  </si>
  <si>
    <t>mshabana</t>
  </si>
  <si>
    <t>Shabanaj</t>
  </si>
  <si>
    <t>Milot</t>
  </si>
  <si>
    <t>+1 9034211540</t>
  </si>
  <si>
    <t>milot.shabanaj@aggregate-us.com</t>
  </si>
  <si>
    <t>115 Ambrose St</t>
  </si>
  <si>
    <t>BELLS</t>
  </si>
  <si>
    <t>PPW-45E37578</t>
  </si>
  <si>
    <t>michael.longoria@libertyfrac.com</t>
  </si>
  <si>
    <t>longoria</t>
  </si>
  <si>
    <t>+1 4322887191</t>
  </si>
  <si>
    <t>PCP-00004675</t>
  </si>
  <si>
    <t>taylorwinnett</t>
  </si>
  <si>
    <t>Winnett</t>
  </si>
  <si>
    <t>PPW-4B5A9BC5</t>
  </si>
  <si>
    <t>brianr@grupovistahermosa.com.mx</t>
  </si>
  <si>
    <t>Romero Olivas</t>
  </si>
  <si>
    <t xml:space="preserve">Grupo Vista Hermosa </t>
  </si>
  <si>
    <t>PPW-094C41E3</t>
  </si>
  <si>
    <t>julyprodauthempireia</t>
  </si>
  <si>
    <t>Prodauth</t>
  </si>
  <si>
    <t>july1</t>
  </si>
  <si>
    <t>+1 234-567-8921</t>
  </si>
  <si>
    <t>senthilkumar_megala@cat.com</t>
  </si>
  <si>
    <t>xyz</t>
  </si>
  <si>
    <t>south street</t>
  </si>
  <si>
    <t>Puposky</t>
  </si>
  <si>
    <t>PPW-00040EBC</t>
  </si>
  <si>
    <t>jhough</t>
  </si>
  <si>
    <t>Hough</t>
  </si>
  <si>
    <t>+1 4123571102</t>
  </si>
  <si>
    <t>jhough@entact.com</t>
  </si>
  <si>
    <t>2873 West Hardies Rd</t>
  </si>
  <si>
    <t>PPW-6810EB6A</t>
  </si>
  <si>
    <t>maxmcmanus</t>
  </si>
  <si>
    <t>+1 724 961 8007</t>
  </si>
  <si>
    <t>mmcmanus@entact.com</t>
  </si>
  <si>
    <t>63 Inverness Drive E</t>
  </si>
  <si>
    <t>Suite 101</t>
  </si>
  <si>
    <t>PPW-D8979C5B</t>
  </si>
  <si>
    <t>sea1961@gmail.com</t>
  </si>
  <si>
    <t>WILD HOSS LLC</t>
  </si>
  <si>
    <t>374 Cherry Creek Ranch Ln</t>
  </si>
  <si>
    <t>Hesperus</t>
  </si>
  <si>
    <t>81326-9468</t>
  </si>
  <si>
    <t>97831::WILD HOSS LLC</t>
  </si>
  <si>
    <t>PPW-AD8D0789</t>
  </si>
  <si>
    <t>tgv@herculesmarbleandgranite.com</t>
  </si>
  <si>
    <t>Velds</t>
  </si>
  <si>
    <t>T.G.</t>
  </si>
  <si>
    <t>303 447-1678</t>
  </si>
  <si>
    <t>T.G. Velds LLC</t>
  </si>
  <si>
    <t>5723 Rustic Knolls Dr.</t>
  </si>
  <si>
    <t>PPW-66BC1BFF</t>
  </si>
  <si>
    <t>maddoginfo@aol.com</t>
  </si>
  <si>
    <t>Miklos</t>
  </si>
  <si>
    <t>Dinosaur ridge resorts llc</t>
  </si>
  <si>
    <t>17999 w colfax ave</t>
  </si>
  <si>
    <t>PPW-D33EF988</t>
  </si>
  <si>
    <t>fvcon02</t>
  </si>
  <si>
    <t>Lindholm</t>
  </si>
  <si>
    <t>douglindholm@ferrosafe.com</t>
  </si>
  <si>
    <t>FERROSAFE LLC</t>
  </si>
  <si>
    <t>500 FIRST AVE</t>
  </si>
  <si>
    <t>ZILLAH</t>
  </si>
  <si>
    <t>33148::FERROSAFE LLC</t>
  </si>
  <si>
    <t>PPW-34C39DE1</t>
  </si>
  <si>
    <t>alliancetesting@hotmail.com</t>
  </si>
  <si>
    <t>ALLIANCE TESTING</t>
  </si>
  <si>
    <t>126 Factory St.</t>
  </si>
  <si>
    <t>04376::ALLIANCE TESTING</t>
  </si>
  <si>
    <t>PPW-C94152C9</t>
  </si>
  <si>
    <t>sso022541</t>
  </si>
  <si>
    <t>CORTEZ</t>
  </si>
  <si>
    <t>cortezj@rushenterprises.com</t>
  </si>
  <si>
    <t>PPS-0005F5C6</t>
  </si>
  <si>
    <t>dbrown@republicservices.com</t>
  </si>
  <si>
    <t>Delicia</t>
  </si>
  <si>
    <t>Dbrown@republicservices.com</t>
  </si>
  <si>
    <t>PPW-7837A36D</t>
  </si>
  <si>
    <t>rambel187@icloud.com</t>
  </si>
  <si>
    <t>Ramiro</t>
  </si>
  <si>
    <t>+1 254 488 2750</t>
  </si>
  <si>
    <t>PCP-000041AB</t>
  </si>
  <si>
    <t>mechanic111</t>
  </si>
  <si>
    <t xml:space="preserve">ROSSI MINE </t>
  </si>
  <si>
    <t>Elko</t>
  </si>
  <si>
    <t>PPW-8001C613</t>
  </si>
  <si>
    <t>james_currie</t>
  </si>
  <si>
    <t>Currie</t>
  </si>
  <si>
    <t>james.currie@lafargeholcim.com</t>
  </si>
  <si>
    <t>2H01-EXSHAW PLANT PO BOX 4091 POSTAL STA</t>
  </si>
  <si>
    <t>PPW-0EC821F1</t>
  </si>
  <si>
    <t>randall.varin.2@us.af.mil</t>
  </si>
  <si>
    <t>Varin</t>
  </si>
  <si>
    <t>US AIR FORCE ACADEMY</t>
  </si>
  <si>
    <t>550 Tabosa Ave</t>
  </si>
  <si>
    <t>Building 49</t>
  </si>
  <si>
    <t>Holloman Air Force Base</t>
  </si>
  <si>
    <t>43682::HOLLOMAN AFB-OPERATION CONTR</t>
  </si>
  <si>
    <t>PPW-5ADA48E6</t>
  </si>
  <si>
    <t>n5638b</t>
  </si>
  <si>
    <t>Moats</t>
  </si>
  <si>
    <t>Sherm</t>
  </si>
  <si>
    <t>n5638b@gmail.com</t>
  </si>
  <si>
    <t>SHERMS DIRTWORK INC</t>
  </si>
  <si>
    <t>76088::SHERMS DIRTWORK INC</t>
  </si>
  <si>
    <t>PPW-EA933D4A</t>
  </si>
  <si>
    <t>forest.harnden@libertyfrac.com</t>
  </si>
  <si>
    <t>harnden</t>
  </si>
  <si>
    <t>forest</t>
  </si>
  <si>
    <t>+1 307-760-0603</t>
  </si>
  <si>
    <t>PPW-3A88AE21</t>
  </si>
  <si>
    <t>mario.marquez@libertyfrac.com</t>
  </si>
  <si>
    <t>+1 4323492117</t>
  </si>
  <si>
    <t>Mario.Marquez@libertyfrac.com</t>
  </si>
  <si>
    <t>PCP-00004840</t>
  </si>
  <si>
    <t>david.almanzar@libertyfrac.com</t>
  </si>
  <si>
    <t>Almanzar</t>
  </si>
  <si>
    <t>PCP-00004283</t>
  </si>
  <si>
    <t>jonathan.angulo</t>
  </si>
  <si>
    <t>Angulo</t>
  </si>
  <si>
    <t>PPW-BD423B10</t>
  </si>
  <si>
    <t>eric.petty</t>
  </si>
  <si>
    <t>PPW-9650AF12</t>
  </si>
  <si>
    <t>victor.contreras</t>
  </si>
  <si>
    <t>PPW-CB2759B6</t>
  </si>
  <si>
    <t>jose.venegas</t>
  </si>
  <si>
    <t>Venegas</t>
  </si>
  <si>
    <t>PPW-6D1AB1FF</t>
  </si>
  <si>
    <t>jesus.riojas</t>
  </si>
  <si>
    <t>Riojas</t>
  </si>
  <si>
    <t>PPW-433712B1</t>
  </si>
  <si>
    <t>sso100375</t>
  </si>
  <si>
    <t>JOHNSON</t>
  </si>
  <si>
    <t>ayden.johnson@mhc.com</t>
  </si>
  <si>
    <t>PPW-80007947</t>
  </si>
  <si>
    <t>jayalva53</t>
  </si>
  <si>
    <t>+1 4328802993</t>
  </si>
  <si>
    <t>james.alvarez@libertyfrac.com</t>
  </si>
  <si>
    <t>PCP-000048C8</t>
  </si>
  <si>
    <t>timlarson1</t>
  </si>
  <si>
    <t>+1 5854783392</t>
  </si>
  <si>
    <t>585-478-3392</t>
  </si>
  <si>
    <t>tlarson@dolomitegroup.com</t>
  </si>
  <si>
    <t>5929 Loomis Rd</t>
  </si>
  <si>
    <t>PPW-8004897B</t>
  </si>
  <si>
    <t>417lyndon@gmail.com</t>
  </si>
  <si>
    <t>Hostetler</t>
  </si>
  <si>
    <t>Lyndon</t>
  </si>
  <si>
    <t>+1 9707651455</t>
  </si>
  <si>
    <t>Alliance Ready mix</t>
  </si>
  <si>
    <t>PCP-000049F6</t>
  </si>
  <si>
    <t>stockrj</t>
  </si>
  <si>
    <t>Stocker</t>
  </si>
  <si>
    <t>+1 713 895 4542</t>
  </si>
  <si>
    <t>+1 734 7165441</t>
  </si>
  <si>
    <t>Stocker_Robert_J@cat.com</t>
  </si>
  <si>
    <t>PPS-00072AA6</t>
  </si>
  <si>
    <t>nzswag@hotmail.com</t>
  </si>
  <si>
    <t>HOTCHKISS BROTHERS CONSTRUCTION</t>
  </si>
  <si>
    <t>20 Pioneer Rd</t>
  </si>
  <si>
    <t>PPW-557B375D</t>
  </si>
  <si>
    <t>snwden86</t>
  </si>
  <si>
    <t>Snowden</t>
  </si>
  <si>
    <t>kyle.snowden@ngsgi.com</t>
  </si>
  <si>
    <t>NGSGI</t>
  </si>
  <si>
    <t>PPW-BF253BBD</t>
  </si>
  <si>
    <t>danapeters@centurytel.net</t>
  </si>
  <si>
    <t>peters</t>
  </si>
  <si>
    <t>baca road&amp;amp;bridge</t>
  </si>
  <si>
    <t>PPW-E334081B</t>
  </si>
  <si>
    <t>adrian.garcia</t>
  </si>
  <si>
    <t>PPW-793D722D</t>
  </si>
  <si>
    <t>mrold</t>
  </si>
  <si>
    <t>Rold</t>
  </si>
  <si>
    <t>mitchell.rold@libertyfrac.com</t>
  </si>
  <si>
    <t>PCP-000048D0</t>
  </si>
  <si>
    <t>Daryl22</t>
  </si>
  <si>
    <t>Uthmann</t>
  </si>
  <si>
    <t>Daryl</t>
  </si>
  <si>
    <t>+1 3036597373</t>
  </si>
  <si>
    <t>Daryl@farmersres.com</t>
  </si>
  <si>
    <t>FARMERS RESERVOIR &amp; IRRIGATION CO</t>
  </si>
  <si>
    <t>2957 county road 39</t>
  </si>
  <si>
    <t>PPW-4D3FB800</t>
  </si>
  <si>
    <t>jmcousins</t>
  </si>
  <si>
    <t>Cousins</t>
  </si>
  <si>
    <t>+1 3174104605</t>
  </si>
  <si>
    <t>jason.cousins@cbre.com</t>
  </si>
  <si>
    <t>CBRE MANAGED SERVICES INC.</t>
  </si>
  <si>
    <t>6300 Diagonal Hwy</t>
  </si>
  <si>
    <t>13079::CBRE MANAGED SERVICES INC</t>
  </si>
  <si>
    <t>PPW-D1802A8A</t>
  </si>
  <si>
    <t>a2zydd1</t>
  </si>
  <si>
    <t>donaldsond2@rushenterprises.com</t>
  </si>
  <si>
    <t>RUSH TRUCK CENTER OF FORT WORTH</t>
  </si>
  <si>
    <t>PSP-0004A99C</t>
  </si>
  <si>
    <t>a116rc</t>
  </si>
  <si>
    <t>Cluff</t>
  </si>
  <si>
    <t>Riley.cluff@mhc.com</t>
  </si>
  <si>
    <t>PSP-0006D23C</t>
  </si>
  <si>
    <t>mike@longspeaklandscape.com</t>
  </si>
  <si>
    <t>depriest</t>
  </si>
  <si>
    <t>+1 9704816454</t>
  </si>
  <si>
    <t>LONGS PEAK LANDSCAPE DBA LONGS PEAK LAWN CARE</t>
  </si>
  <si>
    <t>55777::LONGS PEAK LANDSCAPE</t>
  </si>
  <si>
    <t>PCP-0000281F</t>
  </si>
  <si>
    <t>tony@naranjocivil.com</t>
  </si>
  <si>
    <t>Naranjo</t>
  </si>
  <si>
    <t>+1 9705909545</t>
  </si>
  <si>
    <t>NARANJO CIVIL CONSTRUCTORS INC</t>
  </si>
  <si>
    <t>PCP-00004AEB</t>
  </si>
  <si>
    <t>g_gonzo</t>
  </si>
  <si>
    <t>+1 7753853845</t>
  </si>
  <si>
    <t>PCP-00004051</t>
  </si>
  <si>
    <t>mg_diesel@hotmail.com</t>
  </si>
  <si>
    <t>MG DIESEL AND EQUIPMENT</t>
  </si>
  <si>
    <t>1453 Certified Pl</t>
  </si>
  <si>
    <t>57034::MG DIESEL AND EQUIPMENT</t>
  </si>
  <si>
    <t>PPW-4FD84A1B</t>
  </si>
  <si>
    <t>jwilliams7</t>
  </si>
  <si>
    <t>PCP-000034F3</t>
  </si>
  <si>
    <t>tadudek@gmail.com</t>
  </si>
  <si>
    <t>PPW-C5966632</t>
  </si>
  <si>
    <t>amullaney</t>
  </si>
  <si>
    <t>Mullaney</t>
  </si>
  <si>
    <t>+1 7146374913</t>
  </si>
  <si>
    <t>AMullaney@sarecycling.com</t>
  </si>
  <si>
    <t>2411 N GLASSELL ST</t>
  </si>
  <si>
    <t>Orange</t>
  </si>
  <si>
    <t>PPW-1A0E21BA</t>
  </si>
  <si>
    <t>mrodrigu13999</t>
  </si>
  <si>
    <t>+1 9516757679</t>
  </si>
  <si>
    <t>mrodrigu13999@sarecycling.com</t>
  </si>
  <si>
    <t>2163 Monroe Street</t>
  </si>
  <si>
    <t>Riverside</t>
  </si>
  <si>
    <t>PPW-00039B89</t>
  </si>
  <si>
    <t>avilla</t>
  </si>
  <si>
    <t>VILLA</t>
  </si>
  <si>
    <t>+1 714 667 7898</t>
  </si>
  <si>
    <t>avilla@sarecycling.com</t>
  </si>
  <si>
    <t>1804 W 5th st</t>
  </si>
  <si>
    <t>Santa Ana</t>
  </si>
  <si>
    <t>PPI-0006A54C</t>
  </si>
  <si>
    <t>Morgan2000</t>
  </si>
  <si>
    <t xml:space="preserve">Morgan </t>
  </si>
  <si>
    <t>+1 9705152117</t>
  </si>
  <si>
    <t>m.smith@saundersinc.com</t>
  </si>
  <si>
    <t>SAUNDERS CONSTRUCTION INC.</t>
  </si>
  <si>
    <t>7200 Eagle Blvd.</t>
  </si>
  <si>
    <t>77988::SAUNDERS CONSTRUCTION INC</t>
  </si>
  <si>
    <t>PPW-B962E9EF</t>
  </si>
  <si>
    <t>Painterman94</t>
  </si>
  <si>
    <t>painterman94@gmail.com</t>
  </si>
  <si>
    <t>A R T ENTERPRISES</t>
  </si>
  <si>
    <t>11164 SH 151</t>
  </si>
  <si>
    <t>04480::A R T ENTERPRISES</t>
  </si>
  <si>
    <t>PPW-88CC17CE</t>
  </si>
  <si>
    <t>jaguilar2009</t>
  </si>
  <si>
    <t>AGUILAR</t>
  </si>
  <si>
    <t>+1 4702667140</t>
  </si>
  <si>
    <t>jaguilar3@republicservices.com</t>
  </si>
  <si>
    <t>PCP-00004D5D</t>
  </si>
  <si>
    <t>mcchristie@whitesandsconstruction.com</t>
  </si>
  <si>
    <t>McChristie</t>
  </si>
  <si>
    <t>WHITE SANDS CONSTRUCTION</t>
  </si>
  <si>
    <t>PPW-38F353F3</t>
  </si>
  <si>
    <t>a0gmrd</t>
  </si>
  <si>
    <t>PPS-00076BDC</t>
  </si>
  <si>
    <t>mtaylor5</t>
  </si>
  <si>
    <t>PCP-00003519</t>
  </si>
  <si>
    <t>gotowing247@gmail.com</t>
  </si>
  <si>
    <t>Roush</t>
  </si>
  <si>
    <t>+1 9702600455</t>
  </si>
  <si>
    <t>ROUSH FARMS</t>
  </si>
  <si>
    <t>1255 12 1/4 Rd</t>
  </si>
  <si>
    <t>Loma</t>
  </si>
  <si>
    <t>75610::ROUSH FARMS</t>
  </si>
  <si>
    <t>PCP-00004F5F</t>
  </si>
  <si>
    <t>jtaylor5</t>
  </si>
  <si>
    <t>PCP-00003518</t>
  </si>
  <si>
    <t>mattwheeler</t>
  </si>
  <si>
    <t>+1 4239268375</t>
  </si>
  <si>
    <t>mwheele4@wm.com</t>
  </si>
  <si>
    <t>PCP-00004E05</t>
  </si>
  <si>
    <t>cotybaines</t>
  </si>
  <si>
    <t>Baines</t>
  </si>
  <si>
    <t>Coty</t>
  </si>
  <si>
    <t>cbaines2@wm.com</t>
  </si>
  <si>
    <t>PCP-00004DDA</t>
  </si>
  <si>
    <t>rwalton</t>
  </si>
  <si>
    <t>Walton</t>
  </si>
  <si>
    <t>PCP-0000357D</t>
  </si>
  <si>
    <t>jclary</t>
  </si>
  <si>
    <t>Clary</t>
  </si>
  <si>
    <t>PCP-00003502</t>
  </si>
  <si>
    <t>jkline</t>
  </si>
  <si>
    <t>Kline</t>
  </si>
  <si>
    <t>PCP-00003574</t>
  </si>
  <si>
    <t>nicholasbridges@savageservices.com</t>
  </si>
  <si>
    <t>Bridges</t>
  </si>
  <si>
    <t>+1 4099628343</t>
  </si>
  <si>
    <t>PCP-00004D96</t>
  </si>
  <si>
    <t>kreinders</t>
  </si>
  <si>
    <t>Reinders</t>
  </si>
  <si>
    <t>Keisha</t>
  </si>
  <si>
    <t>+1 8152189361</t>
  </si>
  <si>
    <t>815-218-9361</t>
  </si>
  <si>
    <t>kreinder@wm.com</t>
  </si>
  <si>
    <t>8290 Hwy 251</t>
  </si>
  <si>
    <t>DAVIS JUNCTION</t>
  </si>
  <si>
    <t>PPW-80044912</t>
  </si>
  <si>
    <t>jsumler</t>
  </si>
  <si>
    <t>Sumler</t>
  </si>
  <si>
    <t>Jawayne</t>
  </si>
  <si>
    <t>wmcharlescitylandfill@wm.com</t>
  </si>
  <si>
    <t>PCP-0000357A</t>
  </si>
  <si>
    <t>tkitchen5</t>
  </si>
  <si>
    <t>Kitchen</t>
  </si>
  <si>
    <t>PCP-00003573</t>
  </si>
  <si>
    <t>jholloway</t>
  </si>
  <si>
    <t>PCP-0000356E</t>
  </si>
  <si>
    <t>khatch5</t>
  </si>
  <si>
    <t>Hatch</t>
  </si>
  <si>
    <t>PCP-0000356D</t>
  </si>
  <si>
    <t>rcarwile</t>
  </si>
  <si>
    <t>PCP-0000356B</t>
  </si>
  <si>
    <t>ashackelford</t>
  </si>
  <si>
    <t>Shackelford</t>
  </si>
  <si>
    <t>PCP-00003512</t>
  </si>
  <si>
    <t>arivers</t>
  </si>
  <si>
    <t>Rivers</t>
  </si>
  <si>
    <t>PCP-00003511</t>
  </si>
  <si>
    <t>priggs</t>
  </si>
  <si>
    <t>PCP-00003510</t>
  </si>
  <si>
    <t>lgarrett</t>
  </si>
  <si>
    <t>PCP-0000350E</t>
  </si>
  <si>
    <t>deley</t>
  </si>
  <si>
    <t>Eley</t>
  </si>
  <si>
    <t>PCP-00003504</t>
  </si>
  <si>
    <t>abrown5</t>
  </si>
  <si>
    <t>Brown Jr</t>
  </si>
  <si>
    <t>PCP-00003500</t>
  </si>
  <si>
    <t>aalvarado1</t>
  </si>
  <si>
    <t>PCP-000034FB</t>
  </si>
  <si>
    <t>ewilkerson</t>
  </si>
  <si>
    <t>PCP-0000425F</t>
  </si>
  <si>
    <t>bhusk</t>
  </si>
  <si>
    <t>Husk</t>
  </si>
  <si>
    <t>PCP-00003570</t>
  </si>
  <si>
    <t>rivin3131</t>
  </si>
  <si>
    <t>rivin</t>
  </si>
  <si>
    <t>jonelle</t>
  </si>
  <si>
    <t>+1 7863683193</t>
  </si>
  <si>
    <t>rherna36@wm.com</t>
  </si>
  <si>
    <t>9350 nw 89ave</t>
  </si>
  <si>
    <t>medley</t>
  </si>
  <si>
    <t>PPW-0003B893</t>
  </si>
  <si>
    <t>jdoyle5</t>
  </si>
  <si>
    <t>+1 7657404663</t>
  </si>
  <si>
    <t>Jdoyle5@wm.com</t>
  </si>
  <si>
    <t>2782 E US 52</t>
  </si>
  <si>
    <t>PPW-1F967893</t>
  </si>
  <si>
    <t>abrown8</t>
  </si>
  <si>
    <t>PCP-00003568</t>
  </si>
  <si>
    <t>chelsie.schoenborn@gcinc.com</t>
  </si>
  <si>
    <t>Shoenborn</t>
  </si>
  <si>
    <t>Chelsie</t>
  </si>
  <si>
    <t>+1 3605582976</t>
  </si>
  <si>
    <t>PCP-00004DDE</t>
  </si>
  <si>
    <t>Jdimana</t>
  </si>
  <si>
    <t>Dimanna</t>
  </si>
  <si>
    <t>+1 7204138069</t>
  </si>
  <si>
    <t>james.dimanna@apc.us.com</t>
  </si>
  <si>
    <t>14802 west 44th ave</t>
  </si>
  <si>
    <t>PPW-E116A5D9</t>
  </si>
  <si>
    <t>jordanhyde</t>
  </si>
  <si>
    <t>+1 3039967235</t>
  </si>
  <si>
    <t>jordan.hyde@apc.us.com</t>
  </si>
  <si>
    <t>14802 W 44th Ave.</t>
  </si>
  <si>
    <t>PPW-B9BB651D</t>
  </si>
  <si>
    <t>Manage PCC Invoice Access,My.Cat.com,MyWagnerCat.com,Parts.Cat.com + Includes SIS Parts Books</t>
  </si>
  <si>
    <t>Sandman71</t>
  </si>
  <si>
    <t>+1 7206076070</t>
  </si>
  <si>
    <t>lastsand7112@gmail.com</t>
  </si>
  <si>
    <t>FRONTIER ENVIRONMENTAL SERVICES</t>
  </si>
  <si>
    <t>5350 Vivian St # B</t>
  </si>
  <si>
    <t>35197::FRONTIER ENVIRONMENTAL SVCS LLC</t>
  </si>
  <si>
    <t>PPW-503BF31C</t>
  </si>
  <si>
    <t>annemarie.abrams@saiia.com</t>
  </si>
  <si>
    <t>Abrams</t>
  </si>
  <si>
    <t>Annemarie</t>
  </si>
  <si>
    <t>+1 2057908109</t>
  </si>
  <si>
    <t>PPW-0AE3F589</t>
  </si>
  <si>
    <t>brad.troxler@carmeuse.com</t>
  </si>
  <si>
    <t>Troxler</t>
  </si>
  <si>
    <t>+1 9064503191</t>
  </si>
  <si>
    <t>PCP-00002A1D</t>
  </si>
  <si>
    <t>kiewitwestshop</t>
  </si>
  <si>
    <t xml:space="preserve">Shea </t>
  </si>
  <si>
    <t>+1 360 210 3165</t>
  </si>
  <si>
    <t>shea.price@kiewit.com</t>
  </si>
  <si>
    <t>10704 Shoemaker Ave</t>
  </si>
  <si>
    <t>PPW-82CFDBB3</t>
  </si>
  <si>
    <t>vbenton@nova-compression.com</t>
  </si>
  <si>
    <t>Vernon</t>
  </si>
  <si>
    <t>+1 4322505516</t>
  </si>
  <si>
    <t>NOVA COMPRESSION LLC</t>
  </si>
  <si>
    <t>6401 South CR 1273</t>
  </si>
  <si>
    <t>PPW-D53945E9</t>
  </si>
  <si>
    <t>davidh@2vetsconstruction.com</t>
  </si>
  <si>
    <t>2 VETS CONSTRUCTION LLC</t>
  </si>
  <si>
    <t>85231::2 VETS CONSTRUCTION LLC</t>
  </si>
  <si>
    <t>PPW-00006982</t>
  </si>
  <si>
    <t>contact@powergenerationservice.com</t>
  </si>
  <si>
    <t>jennings</t>
  </si>
  <si>
    <t>tad</t>
  </si>
  <si>
    <t>POWER GENERATION SERVICE</t>
  </si>
  <si>
    <t>PO Box 14354</t>
  </si>
  <si>
    <t>87191-4354</t>
  </si>
  <si>
    <t>69689::POWER GENERATION SERVICE</t>
  </si>
  <si>
    <t>PPW-6ACCCF99</t>
  </si>
  <si>
    <t>leftlanepower@gmail.com</t>
  </si>
  <si>
    <t>Childers</t>
  </si>
  <si>
    <t>LEFT LANE POWER</t>
  </si>
  <si>
    <t>16237 cr19</t>
  </si>
  <si>
    <t>Fort MorganFort morgan</t>
  </si>
  <si>
    <t>53384::LEFT LANE POWER</t>
  </si>
  <si>
    <t>PPW-44473E34</t>
  </si>
  <si>
    <t>sharedia1</t>
  </si>
  <si>
    <t>simon</t>
  </si>
  <si>
    <t>sharedia</t>
  </si>
  <si>
    <t>ssimon1@wm.com</t>
  </si>
  <si>
    <t>PPW-658F40E4</t>
  </si>
  <si>
    <t>168189@wm.com</t>
  </si>
  <si>
    <t>Magana</t>
  </si>
  <si>
    <t>PCP-00004235</t>
  </si>
  <si>
    <t>222052@wm.com</t>
  </si>
  <si>
    <t>PCP-00004222</t>
  </si>
  <si>
    <t>291216@wm.com</t>
  </si>
  <si>
    <t>Eguez Sr</t>
  </si>
  <si>
    <t>Juan D</t>
  </si>
  <si>
    <t>PCP-00004219</t>
  </si>
  <si>
    <t>jcaballer</t>
  </si>
  <si>
    <t>PCP-00004213</t>
  </si>
  <si>
    <t>gmonge@wm.com</t>
  </si>
  <si>
    <t>Monge</t>
  </si>
  <si>
    <t>+1 8055227023</t>
  </si>
  <si>
    <t>2801 Madera Rd</t>
  </si>
  <si>
    <t>Simi Valley</t>
  </si>
  <si>
    <t>PPW-80046320</t>
  </si>
  <si>
    <t>mbenitez</t>
  </si>
  <si>
    <t>+1 4107967010</t>
  </si>
  <si>
    <t>wmaj@wm.com</t>
  </si>
  <si>
    <t>PCP-00003592</t>
  </si>
  <si>
    <t>jinman2</t>
  </si>
  <si>
    <t>Inman</t>
  </si>
  <si>
    <t xml:space="preserve">Derek </t>
  </si>
  <si>
    <t>+1 9105404811</t>
  </si>
  <si>
    <t>jinman2@wm.com</t>
  </si>
  <si>
    <t>2120 Silo Rd</t>
  </si>
  <si>
    <t>Hartsville</t>
  </si>
  <si>
    <t>PPW-ADDEE1A3</t>
  </si>
  <si>
    <t>terri.sullivan@advance-auto.com</t>
  </si>
  <si>
    <t>Advance Auto</t>
  </si>
  <si>
    <t>409 S CANYON ST</t>
  </si>
  <si>
    <t>PPW-EAC48348</t>
  </si>
  <si>
    <t>PSIPA6BU</t>
  </si>
  <si>
    <t>Kenworth-Parker</t>
  </si>
  <si>
    <t>MHC</t>
  </si>
  <si>
    <t>Steve.Bayne@mhc.com</t>
  </si>
  <si>
    <t>PO BOX 5924</t>
  </si>
  <si>
    <t>PPW-C8AEE99B</t>
  </si>
  <si>
    <t>tyrone_dave</t>
  </si>
  <si>
    <t>+1 5756541633</t>
  </si>
  <si>
    <t>dturner@fmi.com</t>
  </si>
  <si>
    <t>PO Box 571</t>
  </si>
  <si>
    <t>68553::FREEPORT-MCMORAN TYRONE,68565::FREEPORT-MCMORAN TYRONE MINI NG LLC</t>
  </si>
  <si>
    <t>PPW-B50733AB</t>
  </si>
  <si>
    <t>matthew.graham@phoenix-services.com</t>
  </si>
  <si>
    <t>Graham</t>
  </si>
  <si>
    <t>+1 2052092963</t>
  </si>
  <si>
    <t>5700 valley rd</t>
  </si>
  <si>
    <t xml:space="preserve">Fairfield </t>
  </si>
  <si>
    <t>PCP-00004EA5</t>
  </si>
  <si>
    <t>arodriguez2840</t>
  </si>
  <si>
    <t>Andres</t>
  </si>
  <si>
    <t>+1 7274522031</t>
  </si>
  <si>
    <t>Arodriguez2840@gmail.com</t>
  </si>
  <si>
    <t>Caliper</t>
  </si>
  <si>
    <t>PCP-0000527C</t>
  </si>
  <si>
    <t>jkbuildinganddesign@gmail.com</t>
  </si>
  <si>
    <t>ketterling</t>
  </si>
  <si>
    <t>JK BUILDING AND DESIGN LLC</t>
  </si>
  <si>
    <t>49816::JK BUILDING AND DESIGN LLC</t>
  </si>
  <si>
    <t>PPW-80043D25</t>
  </si>
  <si>
    <t>tfidler@compassnrg.com</t>
  </si>
  <si>
    <t>Fidler</t>
  </si>
  <si>
    <t>+1 7805672159</t>
  </si>
  <si>
    <t>PPW-8A4674BE</t>
  </si>
  <si>
    <t>supply.manager@cololamb.com</t>
  </si>
  <si>
    <t>Bultman</t>
  </si>
  <si>
    <t>+1 9704221759</t>
  </si>
  <si>
    <t>COLORADO LAMB PROCESSORS</t>
  </si>
  <si>
    <t>1625 Agripark Road</t>
  </si>
  <si>
    <t>76018::COLORADO LAMB PROCESSORS</t>
  </si>
  <si>
    <t>PPW-59F64332</t>
  </si>
  <si>
    <t>jameystafford</t>
  </si>
  <si>
    <t>+1 2053522026</t>
  </si>
  <si>
    <t>cdaniel2@wm.com</t>
  </si>
  <si>
    <t>PCP-000052B8</t>
  </si>
  <si>
    <t>catmauro</t>
  </si>
  <si>
    <t>+1 4094576699</t>
  </si>
  <si>
    <t>mrodri43@wm.com</t>
  </si>
  <si>
    <t>1366 LOOP 197 S</t>
  </si>
  <si>
    <t>Texas City</t>
  </si>
  <si>
    <t>PPW-B855AE54</t>
  </si>
  <si>
    <t>richmickens</t>
  </si>
  <si>
    <t>Mickens</t>
  </si>
  <si>
    <t>PCP-000052B6</t>
  </si>
  <si>
    <t>johnnymerrell</t>
  </si>
  <si>
    <t>Merrell</t>
  </si>
  <si>
    <t>PCP-000052B1</t>
  </si>
  <si>
    <t>derrymanuel</t>
  </si>
  <si>
    <t>Derry</t>
  </si>
  <si>
    <t>PCP-000052AE</t>
  </si>
  <si>
    <t>terrygannwm</t>
  </si>
  <si>
    <t>Gann</t>
  </si>
  <si>
    <t>PCP-0000529B</t>
  </si>
  <si>
    <t>robertdugger</t>
  </si>
  <si>
    <t>PCP-00005296</t>
  </si>
  <si>
    <t>terencelord</t>
  </si>
  <si>
    <t>Lord</t>
  </si>
  <si>
    <t>Terence</t>
  </si>
  <si>
    <t>PCP-00005272</t>
  </si>
  <si>
    <t>dnorris2</t>
  </si>
  <si>
    <t>Norris</t>
  </si>
  <si>
    <t>+1 9412348920</t>
  </si>
  <si>
    <t>941-234-8920</t>
  </si>
  <si>
    <t>dnorris2@wm.com</t>
  </si>
  <si>
    <t>PPW-CC7C7C8D</t>
  </si>
  <si>
    <t>andrea@heavyequipmentrentalsoftexas.com</t>
  </si>
  <si>
    <t>McMahan</t>
  </si>
  <si>
    <t>+1 512-251-5603</t>
  </si>
  <si>
    <t>GOLDEN EMPIRE EQUIPMENT, INC.</t>
  </si>
  <si>
    <t>PPW-F9CB78F6</t>
  </si>
  <si>
    <t>eelliott</t>
  </si>
  <si>
    <t>PPW-B8763807</t>
  </si>
  <si>
    <t>ip_medley</t>
  </si>
  <si>
    <t>Landfill and Recycli</t>
  </si>
  <si>
    <t>Medley</t>
  </si>
  <si>
    <t>WMSC.AP@wm.com</t>
  </si>
  <si>
    <t>PPW-8E99DA4C</t>
  </si>
  <si>
    <t>ip_monarch</t>
  </si>
  <si>
    <t>Monarch</t>
  </si>
  <si>
    <t>+1 9549842003</t>
  </si>
  <si>
    <t>2700 Wiles Rd</t>
  </si>
  <si>
    <t>Miami</t>
  </si>
  <si>
    <t>PPW-DE1A980A</t>
  </si>
  <si>
    <t>jeagan@republicservices.com</t>
  </si>
  <si>
    <t>Eagan</t>
  </si>
  <si>
    <t>2733 3rd Ave S</t>
  </si>
  <si>
    <t>Seattle</t>
  </si>
  <si>
    <t>PPW-419A676F</t>
  </si>
  <si>
    <t>BLTatman</t>
  </si>
  <si>
    <t>Tatman</t>
  </si>
  <si>
    <t>+1 7207490615</t>
  </si>
  <si>
    <t>brandon@asphaltconcrete.net</t>
  </si>
  <si>
    <t>BROWN BROTHERS ASPHALT &amp; CNC</t>
  </si>
  <si>
    <t>9109 Monaco</t>
  </si>
  <si>
    <t>PPW-A8CE7B38</t>
  </si>
  <si>
    <t>david.haddox@archrock.com</t>
  </si>
  <si>
    <t>+1 9705023002</t>
  </si>
  <si>
    <t>1426 Cimarron Ct, Greeley, CO 80631</t>
  </si>
  <si>
    <t>PPW-42A62F5D</t>
  </si>
  <si>
    <t>info@cgsoilfieldservices.com</t>
  </si>
  <si>
    <t>CGS Oilfield Services LLC</t>
  </si>
  <si>
    <t>2323 w 6th st</t>
  </si>
  <si>
    <t>PPW-333A0CC1</t>
  </si>
  <si>
    <t>kylemgriffin@gmail.com</t>
  </si>
  <si>
    <t>2800 S Ridge Rd</t>
  </si>
  <si>
    <t>PPW-C6FF379C</t>
  </si>
  <si>
    <t>robarichuk</t>
  </si>
  <si>
    <t>Arichuk</t>
  </si>
  <si>
    <t>robert.arichuk@lafargeholcim.com</t>
  </si>
  <si>
    <t>2H01-EXSHAW PLANT PO BOX 4091 POSTAL ST</t>
  </si>
  <si>
    <t>PPW-D0275082</t>
  </si>
  <si>
    <t>a678rt</t>
  </si>
  <si>
    <t>Reuben.Torres@mhc.com</t>
  </si>
  <si>
    <t>PSP-0006C2EA</t>
  </si>
  <si>
    <t>092525@wm.com</t>
  </si>
  <si>
    <t>Figueredo</t>
  </si>
  <si>
    <t>PCP-00004227</t>
  </si>
  <si>
    <t>kelly_zins@kindermorgan.com</t>
  </si>
  <si>
    <t>Zins</t>
  </si>
  <si>
    <t>+1 6123107321</t>
  </si>
  <si>
    <t>KINDER MORGAN, INC</t>
  </si>
  <si>
    <t>PPW-73FDF5BE</t>
  </si>
  <si>
    <t>mnelson@genesisendeavors.com</t>
  </si>
  <si>
    <t>MANDY</t>
  </si>
  <si>
    <t>MNELSON@GENESISENDEAVORS.COM</t>
  </si>
  <si>
    <t>PPW-9A15EA8E</t>
  </si>
  <si>
    <t>tadrian1</t>
  </si>
  <si>
    <t>Tenisha</t>
  </si>
  <si>
    <t>tadrian@precisionpipelinellc.com</t>
  </si>
  <si>
    <t>3314 56th Street</t>
  </si>
  <si>
    <t>Eau Claire</t>
  </si>
  <si>
    <t>PPW-2E83B3C5</t>
  </si>
  <si>
    <t>steve@wolyniec.com</t>
  </si>
  <si>
    <t>Schenck</t>
  </si>
  <si>
    <t>sschenck94@gmail.com</t>
  </si>
  <si>
    <t>WOLYNIEC CONSTRUCTION INCORPORATED</t>
  </si>
  <si>
    <t>PPW-8002B1EE</t>
  </si>
  <si>
    <t>edwin.shell@libertyfrac.com</t>
  </si>
  <si>
    <t>Shell</t>
  </si>
  <si>
    <t>+1 2183935310</t>
  </si>
  <si>
    <t>PCP-000057F7</t>
  </si>
  <si>
    <t>xaviarceo97@gmail.com</t>
  </si>
  <si>
    <t>Arceo</t>
  </si>
  <si>
    <t>Xavier</t>
  </si>
  <si>
    <t>IX SOLUTIONS LLC</t>
  </si>
  <si>
    <t>5005 LOSEE RD APT 2101</t>
  </si>
  <si>
    <t>LAS VEGAS LE</t>
  </si>
  <si>
    <t>NEVADA</t>
  </si>
  <si>
    <t>PPW-6E1EC70A</t>
  </si>
  <si>
    <t>vanhornauto</t>
  </si>
  <si>
    <t>chance</t>
  </si>
  <si>
    <t>napachance@gmail.com</t>
  </si>
  <si>
    <t>P.O. 669</t>
  </si>
  <si>
    <t>PPW-5EC5C887</t>
  </si>
  <si>
    <t>reno</t>
  </si>
  <si>
    <t>+1 2082178569</t>
  </si>
  <si>
    <t>JMAC RESOURCES.</t>
  </si>
  <si>
    <t>PCP-000057B5</t>
  </si>
  <si>
    <t>csanchious</t>
  </si>
  <si>
    <t>Sanchious</t>
  </si>
  <si>
    <t>PCP-00004250</t>
  </si>
  <si>
    <t>295726@wm.com</t>
  </si>
  <si>
    <t>Espin Franco</t>
  </si>
  <si>
    <t>Olivio E</t>
  </si>
  <si>
    <t>PCP-0000421E</t>
  </si>
  <si>
    <t>shilburn</t>
  </si>
  <si>
    <t>Hilburn</t>
  </si>
  <si>
    <t>+1 2299249503</t>
  </si>
  <si>
    <t>229-924-9503</t>
  </si>
  <si>
    <t>scott.hilburn@imerys.com</t>
  </si>
  <si>
    <t>2412 HILL RD</t>
  </si>
  <si>
    <t>SYLACAUGA</t>
  </si>
  <si>
    <t>PPT-1075B378</t>
  </si>
  <si>
    <t>jralfredo@guizarconcreteconst.com</t>
  </si>
  <si>
    <t>guizar</t>
  </si>
  <si>
    <t>Alfredo</t>
  </si>
  <si>
    <t>GUIZAR CONCRETE CONSTRUCTION</t>
  </si>
  <si>
    <t>PCP-00005736</t>
  </si>
  <si>
    <t>manramirez@sarecycling.com</t>
  </si>
  <si>
    <t>+1 9094419190</t>
  </si>
  <si>
    <t>ManRamirez@sarecycling.com</t>
  </si>
  <si>
    <t xml:space="preserve">2728 Long Beach Ave </t>
  </si>
  <si>
    <t>Los Angeles</t>
  </si>
  <si>
    <t>PPW-80016948</t>
  </si>
  <si>
    <t>newwestpaving</t>
  </si>
  <si>
    <t>Benefiel</t>
  </si>
  <si>
    <t>+1 3039291658</t>
  </si>
  <si>
    <t>303-929-1658</t>
  </si>
  <si>
    <t>newwestpaving0550@gmail.com</t>
  </si>
  <si>
    <t>7100 N. Broadway</t>
  </si>
  <si>
    <t>Suite 2PPH</t>
  </si>
  <si>
    <t>PPW-6435BD21</t>
  </si>
  <si>
    <t>keith.ward@iea.net</t>
  </si>
  <si>
    <t>+1 7658328526</t>
  </si>
  <si>
    <t>PPW-6B4BFAE9</t>
  </si>
  <si>
    <t>andyb@interstateelectrical.net</t>
  </si>
  <si>
    <t>blitz</t>
  </si>
  <si>
    <t>+1 3038191274</t>
  </si>
  <si>
    <t>INTERSTATE ELECTRICAL</t>
  </si>
  <si>
    <t>12421 W. 49TH AVE., UNIT 8</t>
  </si>
  <si>
    <t>80033-1900</t>
  </si>
  <si>
    <t>46835::INTERSTATE ELECTRICAL</t>
  </si>
  <si>
    <t>PPW-980C18B4</t>
  </si>
  <si>
    <t>matthew.baker@apac.com</t>
  </si>
  <si>
    <t>+1 6202552490</t>
  </si>
  <si>
    <t>PO Box 1605</t>
  </si>
  <si>
    <t>67504-1605</t>
  </si>
  <si>
    <t>PPW-13A224D5</t>
  </si>
  <si>
    <t>dcornet1</t>
  </si>
  <si>
    <t>Cornett</t>
  </si>
  <si>
    <t>+1 8284580497</t>
  </si>
  <si>
    <t>dcornet1@wm.com</t>
  </si>
  <si>
    <t>Asheville CC Station</t>
  </si>
  <si>
    <t>46 Duke Energy LN</t>
  </si>
  <si>
    <t>PPW-F3BAFB28</t>
  </si>
  <si>
    <t>mdodd22</t>
  </si>
  <si>
    <t>+1 8284350616</t>
  </si>
  <si>
    <t>mdodd@wm.com</t>
  </si>
  <si>
    <t>52 New rockwood Rd</t>
  </si>
  <si>
    <t>Asheville</t>
  </si>
  <si>
    <t>PPW-B1170905</t>
  </si>
  <si>
    <t>lennieb67</t>
  </si>
  <si>
    <t>+1 8643840201</t>
  </si>
  <si>
    <t>390 Innovation Way</t>
  </si>
  <si>
    <t>2nd Floor</t>
  </si>
  <si>
    <t>Wellford</t>
  </si>
  <si>
    <t>PPW-FDB87C3B</t>
  </si>
  <si>
    <t>robsprague</t>
  </si>
  <si>
    <t>bgunter2@wm.com</t>
  </si>
  <si>
    <t>PCP-00004E04</t>
  </si>
  <si>
    <t>steveholton</t>
  </si>
  <si>
    <t>Holton</t>
  </si>
  <si>
    <t>PCP-00004DFB</t>
  </si>
  <si>
    <t>daltonhall</t>
  </si>
  <si>
    <t>PCP-00004DEB</t>
  </si>
  <si>
    <t>kencombs</t>
  </si>
  <si>
    <t>Combs</t>
  </si>
  <si>
    <t>PCP-00004DE7</t>
  </si>
  <si>
    <t>travismoore</t>
  </si>
  <si>
    <t>Everette</t>
  </si>
  <si>
    <t>+1 8654577810</t>
  </si>
  <si>
    <t>PCP-00004C63</t>
  </si>
  <si>
    <t>codyatwater</t>
  </si>
  <si>
    <t>Atwater</t>
  </si>
  <si>
    <t>PCP-00004C61</t>
  </si>
  <si>
    <t>chadwicksweat</t>
  </si>
  <si>
    <t>Chadwick</t>
  </si>
  <si>
    <t>PCP-00004C59</t>
  </si>
  <si>
    <t>gilbertpittman</t>
  </si>
  <si>
    <t>Pittman</t>
  </si>
  <si>
    <t>PCP-00004C4D</t>
  </si>
  <si>
    <t>briandelk</t>
  </si>
  <si>
    <t>Delk</t>
  </si>
  <si>
    <t>PCP-00004C1B</t>
  </si>
  <si>
    <t>modysow</t>
  </si>
  <si>
    <t>Sow</t>
  </si>
  <si>
    <t>Mody</t>
  </si>
  <si>
    <t>98 Lincoln Ave</t>
  </si>
  <si>
    <t>Bronx</t>
  </si>
  <si>
    <t>PPW-441010EB</t>
  </si>
  <si>
    <t>aldiop</t>
  </si>
  <si>
    <t>Diop</t>
  </si>
  <si>
    <t>Aliou</t>
  </si>
  <si>
    <t>PPW-FA31ADC6</t>
  </si>
  <si>
    <t>whope</t>
  </si>
  <si>
    <t>Hope</t>
  </si>
  <si>
    <t>PCP-00004226</t>
  </si>
  <si>
    <t>daveatcrrm@gmail.com</t>
  </si>
  <si>
    <t>Seniw</t>
  </si>
  <si>
    <t>COLORADO RAILROAD</t>
  </si>
  <si>
    <t>17155 W 44th Ave</t>
  </si>
  <si>
    <t>18459::COLORADO RAILROAD</t>
  </si>
  <si>
    <t>PPW-E58CE426</t>
  </si>
  <si>
    <t>e250kwc1</t>
  </si>
  <si>
    <t>Chuman</t>
  </si>
  <si>
    <t>Chuman_Kyle@wagnerequipment.com</t>
  </si>
  <si>
    <t>PIP-11112969</t>
  </si>
  <si>
    <t>awilli60</t>
  </si>
  <si>
    <t>Ashlynn</t>
  </si>
  <si>
    <t>+1 2095948458</t>
  </si>
  <si>
    <t>1333 E TURNER RD</t>
  </si>
  <si>
    <t>LODI</t>
  </si>
  <si>
    <t>PPW-80046CD7</t>
  </si>
  <si>
    <t>clydeshop</t>
  </si>
  <si>
    <t>Clyde's</t>
  </si>
  <si>
    <t>+1 8018026822</t>
  </si>
  <si>
    <t>dreed@wwclyde.net</t>
  </si>
  <si>
    <t>PPT-0100C2FA</t>
  </si>
  <si>
    <t>jamesstrouth</t>
  </si>
  <si>
    <t>Strouth</t>
  </si>
  <si>
    <t>jstrouth@wm.com</t>
  </si>
  <si>
    <t>PCP-00004E07</t>
  </si>
  <si>
    <t>jasonmailcoat</t>
  </si>
  <si>
    <t>Malicoat</t>
  </si>
  <si>
    <t>+1 4237377403</t>
  </si>
  <si>
    <t>PCP-00004C2E</t>
  </si>
  <si>
    <t>donnyreese</t>
  </si>
  <si>
    <t>Reese</t>
  </si>
  <si>
    <t>PCP-00004C51</t>
  </si>
  <si>
    <t>LathamPlant</t>
  </si>
  <si>
    <t>Sandage</t>
  </si>
  <si>
    <t>+1 4793052970</t>
  </si>
  <si>
    <t>kevin.sandage@westernmidstream.com</t>
  </si>
  <si>
    <t>17693 CR 35</t>
  </si>
  <si>
    <t>PPW-87DE1467</t>
  </si>
  <si>
    <t>a5n9ks1</t>
  </si>
  <si>
    <t>Stephensk@RushEnterprises.Com</t>
  </si>
  <si>
    <t>PSP-0006E537</t>
  </si>
  <si>
    <t>mkimberlin@republicservices.com</t>
  </si>
  <si>
    <t>Kimberlin</t>
  </si>
  <si>
    <t>+1 4407745039</t>
  </si>
  <si>
    <t>43502 OBERLIN ELYRIA ROAD</t>
  </si>
  <si>
    <t>Oberlin</t>
  </si>
  <si>
    <t>PPW-C0153B51</t>
  </si>
  <si>
    <t>lcolon</t>
  </si>
  <si>
    <t>Colon</t>
  </si>
  <si>
    <t>Leilany</t>
  </si>
  <si>
    <t>+1 7084985290</t>
  </si>
  <si>
    <t>lcolon@republicservices.com</t>
  </si>
  <si>
    <t xml:space="preserve">5050 W Lake st </t>
  </si>
  <si>
    <t xml:space="preserve">Melrose Park </t>
  </si>
  <si>
    <t>PPW-E3269F43</t>
  </si>
  <si>
    <t>thenutfarm@hotmail.com</t>
  </si>
  <si>
    <t>915-204-6767</t>
  </si>
  <si>
    <t>RANCHO TORNILLO</t>
  </si>
  <si>
    <t>500 Shafer Road, Box 168</t>
  </si>
  <si>
    <t>Tornillo</t>
  </si>
  <si>
    <t>73516::RANCHO TORNILLO</t>
  </si>
  <si>
    <t>PPW-A954903C</t>
  </si>
  <si>
    <t>chaseyust</t>
  </si>
  <si>
    <t>Yust</t>
  </si>
  <si>
    <t>+1 8325846159</t>
  </si>
  <si>
    <t>cyust@selectenergyservices.com</t>
  </si>
  <si>
    <t>SELECT ENERGY SERVICES LLC</t>
  </si>
  <si>
    <t>1820 N I-35 Frontage Rd</t>
  </si>
  <si>
    <t>Gainesville</t>
  </si>
  <si>
    <t>PPW-8003E3D1</t>
  </si>
  <si>
    <t>badkins3</t>
  </si>
  <si>
    <t>PCP-00005BA8</t>
  </si>
  <si>
    <t>yobanivera10@gmail.com</t>
  </si>
  <si>
    <t>Vera</t>
  </si>
  <si>
    <t>Yobani</t>
  </si>
  <si>
    <t>OROZCO LANDSCAPING &amp; CONCRETE</t>
  </si>
  <si>
    <t>PPW-0001B488</t>
  </si>
  <si>
    <t>216369@wm.com</t>
  </si>
  <si>
    <t>Zelaya</t>
  </si>
  <si>
    <t>PCP-00004246</t>
  </si>
  <si>
    <t>269984@wm.com</t>
  </si>
  <si>
    <t>Moore-Gamboa</t>
  </si>
  <si>
    <t>Abdon</t>
  </si>
  <si>
    <t>PCP-0000423B</t>
  </si>
  <si>
    <t>092554@wm.com</t>
  </si>
  <si>
    <t>PCP-0000422D</t>
  </si>
  <si>
    <t>chrisleroy</t>
  </si>
  <si>
    <t>LeRoy</t>
  </si>
  <si>
    <t>WMSimiValley@wm.com</t>
  </si>
  <si>
    <t>2801 Madera Road</t>
  </si>
  <si>
    <t>PPW-11476713</t>
  </si>
  <si>
    <t>danielle.nordeen@mhc.com</t>
  </si>
  <si>
    <t>Nordeen</t>
  </si>
  <si>
    <t>Danielle</t>
  </si>
  <si>
    <t>720-719-0808</t>
  </si>
  <si>
    <t>Danielle.Nordeen@mhc.com</t>
  </si>
  <si>
    <t>MHC Kenworth - Denver</t>
  </si>
  <si>
    <t>7007 Sandown Rd</t>
  </si>
  <si>
    <t>PPW-0FEC359F</t>
  </si>
  <si>
    <t>kyle537</t>
  </si>
  <si>
    <t>Gandy</t>
  </si>
  <si>
    <t>kylegandy537@icloud.com</t>
  </si>
  <si>
    <t>537 Truck Repair</t>
  </si>
  <si>
    <t>403 N 16 ST.</t>
  </si>
  <si>
    <t>Lovington</t>
  </si>
  <si>
    <t>PPW-8682926F</t>
  </si>
  <si>
    <t>blakemills</t>
  </si>
  <si>
    <t>+1 5012959997</t>
  </si>
  <si>
    <t>bmills7@wm.com</t>
  </si>
  <si>
    <t>PCP-00005B57</t>
  </si>
  <si>
    <t>a13rdn1</t>
  </si>
  <si>
    <t>18378::MHC KENWORTH/GREELEY,18379::MHC KENWORTH/GRAND JUNCTION,18380::MHC KENWORTH/COLORADO SPGS,18381::MHC KENWORTH/DENVER,18382::MHC KENWORTH/PUEBLO,18394::MHC KENWORTH/PARKER</t>
  </si>
  <si>
    <t>PSP-0006E653</t>
  </si>
  <si>
    <t>jacobwatson</t>
  </si>
  <si>
    <t>PPW-DDB830E8</t>
  </si>
  <si>
    <t>cshannon</t>
  </si>
  <si>
    <t>+1 320-250-2546</t>
  </si>
  <si>
    <t>CShannon@blattnerenergy.com</t>
  </si>
  <si>
    <t>PPW-6C13CF5F</t>
  </si>
  <si>
    <t>asalcedo</t>
  </si>
  <si>
    <t>Salceddo</t>
  </si>
  <si>
    <t>+1 3237193095</t>
  </si>
  <si>
    <t>v6tito@gmail.com</t>
  </si>
  <si>
    <t>2411 N. Glassel</t>
  </si>
  <si>
    <t>PPW-000431F9</t>
  </si>
  <si>
    <t>kennethfloreskiewit</t>
  </si>
  <si>
    <t>+1 720 760 1365</t>
  </si>
  <si>
    <t>kenneth.flores@kiewit.com</t>
  </si>
  <si>
    <t xml:space="preserve">2401 Piccadilly Road </t>
  </si>
  <si>
    <t>PPW-0795D3D2</t>
  </si>
  <si>
    <t>joseb65</t>
  </si>
  <si>
    <t>Bustamante</t>
  </si>
  <si>
    <t>+1 210 997 9677</t>
  </si>
  <si>
    <t>Jose.BustamanteJr@kiewit.com</t>
  </si>
  <si>
    <t>1550 Mike Fahey st</t>
  </si>
  <si>
    <t xml:space="preserve">Nebraska </t>
  </si>
  <si>
    <t>PPW-4C4B34DD</t>
  </si>
  <si>
    <t>eleutelo@yahoo.com</t>
  </si>
  <si>
    <t>Fabela</t>
  </si>
  <si>
    <t>Eleuterio</t>
  </si>
  <si>
    <t>MONTE VISTA LANDSCAPES</t>
  </si>
  <si>
    <t>725 BUNTING DR</t>
  </si>
  <si>
    <t>LAFAYETTE</t>
  </si>
  <si>
    <t>61319::MONTE VISTA LANDSCAPES</t>
  </si>
  <si>
    <t>PPW-80046068</t>
  </si>
  <si>
    <t>kheath@kraemerna.com</t>
  </si>
  <si>
    <t>PPW-279C21F4</t>
  </si>
  <si>
    <t>eddiebotello</t>
  </si>
  <si>
    <t>Botello</t>
  </si>
  <si>
    <t>PPW-EA5CFC3E</t>
  </si>
  <si>
    <t>egrambo</t>
  </si>
  <si>
    <t>Grambo</t>
  </si>
  <si>
    <t>+1 8635822102</t>
  </si>
  <si>
    <t>egrambo@republicservices.com</t>
  </si>
  <si>
    <t>2500 State Rd 60 W</t>
  </si>
  <si>
    <t>Bartow</t>
  </si>
  <si>
    <t>PPW-84C32DD8</t>
  </si>
  <si>
    <t>jrivera9</t>
  </si>
  <si>
    <t>PCP-0000424C</t>
  </si>
  <si>
    <t>railfan1880@gmail.com</t>
  </si>
  <si>
    <t>BONNELL</t>
  </si>
  <si>
    <t>DWIGHT</t>
  </si>
  <si>
    <t>329 Road 3000</t>
  </si>
  <si>
    <t>87410-9519</t>
  </si>
  <si>
    <t>PPW-A38B5CFB</t>
  </si>
  <si>
    <t>PSA6BU</t>
  </si>
  <si>
    <t>Kenworth</t>
  </si>
  <si>
    <t>scott.lockhart@mhctruck.com</t>
  </si>
  <si>
    <t>PPW-792021FF</t>
  </si>
  <si>
    <t>deanw@tdxcorp.com</t>
  </si>
  <si>
    <t>+1 9155030784</t>
  </si>
  <si>
    <t>TDX Global</t>
  </si>
  <si>
    <t>PCP-00005FB7</t>
  </si>
  <si>
    <t>Gigi123</t>
  </si>
  <si>
    <t>+1 5056528728</t>
  </si>
  <si>
    <t>ggarcia@co.sanmiguel.nm.us</t>
  </si>
  <si>
    <t>SAN MIGUEL COUNTY NM</t>
  </si>
  <si>
    <t>10 Airport Rd</t>
  </si>
  <si>
    <t>Cripple Creek # 5</t>
  </si>
  <si>
    <t>77969::SAN MIGUEL COUNTY</t>
  </si>
  <si>
    <t>PPW-BEF24480</t>
  </si>
  <si>
    <t>castilloeric1</t>
  </si>
  <si>
    <t>+1 7209392999</t>
  </si>
  <si>
    <t>720-939-2999</t>
  </si>
  <si>
    <t>eric@mccartyandco.com</t>
  </si>
  <si>
    <t>MCCARTY &amp; COMPANY CONSTRUCTION LLC</t>
  </si>
  <si>
    <t xml:space="preserve">12200 W 50th Pl </t>
  </si>
  <si>
    <t>Unit A</t>
  </si>
  <si>
    <t>PPW-9A0361C0</t>
  </si>
  <si>
    <t>Jeff_Peterson</t>
  </si>
  <si>
    <t>jeffpeterson769@icloud.com</t>
  </si>
  <si>
    <t>S E INCORPORATED</t>
  </si>
  <si>
    <t>PO Box 165</t>
  </si>
  <si>
    <t>Deaver</t>
  </si>
  <si>
    <t xml:space="preserve">Wyoming </t>
  </si>
  <si>
    <t>78576::S E INCORPORATED</t>
  </si>
  <si>
    <t>PPW-74D35D56</t>
  </si>
  <si>
    <t>ap71ss</t>
  </si>
  <si>
    <t>Salgado</t>
  </si>
  <si>
    <t>Severiana</t>
  </si>
  <si>
    <t>ctr.salgados@rushenterprises.com</t>
  </si>
  <si>
    <t>PSP-0006C86F</t>
  </si>
  <si>
    <t>a5tenm</t>
  </si>
  <si>
    <t>nik.maria@mhc.com</t>
  </si>
  <si>
    <t>PSP-0006EBFE</t>
  </si>
  <si>
    <t>ladams1</t>
  </si>
  <si>
    <t>+1 7012607321</t>
  </si>
  <si>
    <t>lloyd.adams@conocophillips.com</t>
  </si>
  <si>
    <t>CONOCO PHILLIPS</t>
  </si>
  <si>
    <t>15 W. London Rd</t>
  </si>
  <si>
    <t>19301::CONOCO PHILLIPS DRILLING</t>
  </si>
  <si>
    <t>PPW-E7004414</t>
  </si>
  <si>
    <t>wayne@wagnerconstructioninc.com</t>
  </si>
  <si>
    <t>+1 218 324 3225</t>
  </si>
  <si>
    <t>3151 Hwy 53 Suite 1</t>
  </si>
  <si>
    <t>95713::WAGNER CONSTRUCTION INC</t>
  </si>
  <si>
    <t>PPW-47A84A17</t>
  </si>
  <si>
    <t>michaeldaw28@msn.com</t>
  </si>
  <si>
    <t>+1 5708861471</t>
  </si>
  <si>
    <t>mdawson@entact.com</t>
  </si>
  <si>
    <t>PCP-000062CD</t>
  </si>
  <si>
    <t>tgreen@entact.com</t>
  </si>
  <si>
    <t>+1 4052196379</t>
  </si>
  <si>
    <t>PCP-00006215</t>
  </si>
  <si>
    <t>john.wickert@kiewit.com</t>
  </si>
  <si>
    <t>Wickert</t>
  </si>
  <si>
    <t>+1 503 278 9537</t>
  </si>
  <si>
    <t>PCP-0000513D</t>
  </si>
  <si>
    <t>carterjustice@aol.com</t>
  </si>
  <si>
    <t>+1 9038068111</t>
  </si>
  <si>
    <t>cjustice@entact.com</t>
  </si>
  <si>
    <t>PCP-00006201</t>
  </si>
  <si>
    <t>jefryvides</t>
  </si>
  <si>
    <t>Vides</t>
  </si>
  <si>
    <t>Jefry</t>
  </si>
  <si>
    <t>PPW-174957FC</t>
  </si>
  <si>
    <t>meloneer@hotmail.com</t>
  </si>
  <si>
    <t>Wilkins</t>
  </si>
  <si>
    <t>Lil Haven Ranch, LLC</t>
  </si>
  <si>
    <t>10199 COUNTY ROAD 102</t>
  </si>
  <si>
    <t>80106-9224</t>
  </si>
  <si>
    <t>PPW-DC395677</t>
  </si>
  <si>
    <t>eduardo94</t>
  </si>
  <si>
    <t>lozanoe1370@gmail.com</t>
  </si>
  <si>
    <t>Balou Transport LLC</t>
  </si>
  <si>
    <t>PPW-E6231770</t>
  </si>
  <si>
    <t>gapple85@msn.com</t>
  </si>
  <si>
    <t>Applehans</t>
  </si>
  <si>
    <t>720-394-4698</t>
  </si>
  <si>
    <t>Gapple85@msn.com</t>
  </si>
  <si>
    <t>Full Tilt Transportation</t>
  </si>
  <si>
    <t>15451 Village Circle</t>
  </si>
  <si>
    <t>PPW-14DCE238</t>
  </si>
  <si>
    <t>dwinn@entact.com</t>
  </si>
  <si>
    <t>Winn</t>
  </si>
  <si>
    <t>+1 8323865891</t>
  </si>
  <si>
    <t>PCP-0000620F</t>
  </si>
  <si>
    <t>lacey.govenlock@kiewit.com</t>
  </si>
  <si>
    <t>VanElburg</t>
  </si>
  <si>
    <t>Lacey</t>
  </si>
  <si>
    <t>+1 780 690 2802</t>
  </si>
  <si>
    <t>1313 6th Ave</t>
  </si>
  <si>
    <t>V0X 1L4</t>
  </si>
  <si>
    <t>PPW-BD59B290</t>
  </si>
  <si>
    <t>sdemers1</t>
  </si>
  <si>
    <t>Demers</t>
  </si>
  <si>
    <t>+1 8045615787</t>
  </si>
  <si>
    <t>wmamelialandfill@wm.com</t>
  </si>
  <si>
    <t>PCP-00002C25</t>
  </si>
  <si>
    <t>thetrustytoolman@gmail.com</t>
  </si>
  <si>
    <t>Boley</t>
  </si>
  <si>
    <t>TRUSTY TOOL MAN</t>
  </si>
  <si>
    <t>8209 S Dudley St</t>
  </si>
  <si>
    <t>09131::GARRETT BOLEY</t>
  </si>
  <si>
    <t>PPW-2EA08446</t>
  </si>
  <si>
    <t>jdonovan</t>
  </si>
  <si>
    <t>donovancw@yahoo.com</t>
  </si>
  <si>
    <t>Donovan lawn care</t>
  </si>
  <si>
    <t>Massachusetts</t>
  </si>
  <si>
    <t>PPW-CD2BAAEF</t>
  </si>
  <si>
    <t>dwilkerson</t>
  </si>
  <si>
    <t>Dwight</t>
  </si>
  <si>
    <t>PCP-00002CB5</t>
  </si>
  <si>
    <t>awatson</t>
  </si>
  <si>
    <t>PCP-00002CB4</t>
  </si>
  <si>
    <t>dmilliner</t>
  </si>
  <si>
    <t>Milliner</t>
  </si>
  <si>
    <t>PCP-00002CAF</t>
  </si>
  <si>
    <t>ldingus</t>
  </si>
  <si>
    <t>Dingus</t>
  </si>
  <si>
    <t>Luther</t>
  </si>
  <si>
    <t>PCP-00002C28</t>
  </si>
  <si>
    <t>bblair1</t>
  </si>
  <si>
    <t>PCP-00002C20</t>
  </si>
  <si>
    <t>kblack1</t>
  </si>
  <si>
    <t>PCP-00002C1E</t>
  </si>
  <si>
    <t>ljones1</t>
  </si>
  <si>
    <t>PCP-00002B58</t>
  </si>
  <si>
    <t>sthompkins</t>
  </si>
  <si>
    <t>Thompkins</t>
  </si>
  <si>
    <t>PCP-00002CB1</t>
  </si>
  <si>
    <t>wvaughan</t>
  </si>
  <si>
    <t>Vaughan</t>
  </si>
  <si>
    <t>PCP-00002CB2</t>
  </si>
  <si>
    <t>twatley</t>
  </si>
  <si>
    <t>Watley</t>
  </si>
  <si>
    <t>PCP-00002CB3</t>
  </si>
  <si>
    <t>hhickman1</t>
  </si>
  <si>
    <t>Hickman</t>
  </si>
  <si>
    <t>PCP-00002C2A</t>
  </si>
  <si>
    <t>pkehoe</t>
  </si>
  <si>
    <t>Kehoe</t>
  </si>
  <si>
    <t>PCP-00002B77</t>
  </si>
  <si>
    <t>kbanton3</t>
  </si>
  <si>
    <t>Banton</t>
  </si>
  <si>
    <t>PCP-00005BB4</t>
  </si>
  <si>
    <t>jessbackhoe1</t>
  </si>
  <si>
    <t>Jessbackhoe@gmail.com</t>
  </si>
  <si>
    <t>JESS BACKHOE SERVICE</t>
  </si>
  <si>
    <t>49044::JESS DOZER &amp; BACKHOE SERVICE</t>
  </si>
  <si>
    <t>PPW-939954AE</t>
  </si>
  <si>
    <t>kalerampenthal@gmail.com</t>
  </si>
  <si>
    <t>Rampenthal</t>
  </si>
  <si>
    <t>Kale</t>
  </si>
  <si>
    <t>+1 9516910511</t>
  </si>
  <si>
    <t>PCP-0000647C</t>
  </si>
  <si>
    <t>catarina.higdon@ieaconstructors.com</t>
  </si>
  <si>
    <t>Higdon</t>
  </si>
  <si>
    <t>Catarina</t>
  </si>
  <si>
    <t>PPW-918FB875</t>
  </si>
  <si>
    <t>ssmith@entact.com</t>
  </si>
  <si>
    <t>+1 6015974836</t>
  </si>
  <si>
    <t>PCP-000065DB</t>
  </si>
  <si>
    <t>oscarmaldonado</t>
  </si>
  <si>
    <t>PPW-5DFEA525</t>
  </si>
  <si>
    <t>justin@raenelson.com</t>
  </si>
  <si>
    <t>RAE NELSON GROUP LLC</t>
  </si>
  <si>
    <t>1570 County Road 37E</t>
  </si>
  <si>
    <t>76074::RAE NELSON GROUP LLC</t>
  </si>
  <si>
    <t>PPW-E905A231</t>
  </si>
  <si>
    <t>bobbowman</t>
  </si>
  <si>
    <t>+1 2894393355</t>
  </si>
  <si>
    <t>bob.bowman@carmeusena.com</t>
  </si>
  <si>
    <t>PO BOX 2029</t>
  </si>
  <si>
    <t>Hamilton</t>
  </si>
  <si>
    <t>L8N 3S9</t>
  </si>
  <si>
    <t>PPW-0859FBF3</t>
  </si>
  <si>
    <t>chad.cornwell@carmeuse.com</t>
  </si>
  <si>
    <t>Cornwell</t>
  </si>
  <si>
    <t>+1 9064406788</t>
  </si>
  <si>
    <t>PCP-00004659</t>
  </si>
  <si>
    <t>dmedrano1@msn.com</t>
  </si>
  <si>
    <t>+1 3038079953</t>
  </si>
  <si>
    <t>KEEPING IT WHEEL</t>
  </si>
  <si>
    <t>17010 WELLINGTON DR</t>
  </si>
  <si>
    <t>50793::KEEPING IT WHEEL</t>
  </si>
  <si>
    <t>PPW-983E070D</t>
  </si>
  <si>
    <t>cnicholson@usacompression.com</t>
  </si>
  <si>
    <t>+1 6062605385</t>
  </si>
  <si>
    <t>PPW-C80B63FC</t>
  </si>
  <si>
    <t>sites03300</t>
  </si>
  <si>
    <t>SITE S03300</t>
  </si>
  <si>
    <t>REDWOOD LANDFILL</t>
  </si>
  <si>
    <t>8950 Redwood Hwy</t>
  </si>
  <si>
    <t>PPW-00042146</t>
  </si>
  <si>
    <t>rcassell</t>
  </si>
  <si>
    <t>cassell</t>
  </si>
  <si>
    <t>+1 5627430564</t>
  </si>
  <si>
    <t>ryan.cassell@kiewit.com</t>
  </si>
  <si>
    <t>1550 Mike Fahey St</t>
  </si>
  <si>
    <t>PPW-529579A3</t>
  </si>
  <si>
    <t>joe.kozlowski@martinmarietta.com</t>
  </si>
  <si>
    <t>Kozlowski</t>
  </si>
  <si>
    <t>+1 4435068220</t>
  </si>
  <si>
    <t>PCP-000064CF</t>
  </si>
  <si>
    <t>aguffey</t>
  </si>
  <si>
    <t>Guffey</t>
  </si>
  <si>
    <t>aguffey@wm.com</t>
  </si>
  <si>
    <t>46 Duke Energy Lane</t>
  </si>
  <si>
    <t>ARDEN</t>
  </si>
  <si>
    <t>PPW-51B7B61D</t>
  </si>
  <si>
    <t>bsweat1</t>
  </si>
  <si>
    <t>PCP-00002CB0</t>
  </si>
  <si>
    <t>djluckyiam</t>
  </si>
  <si>
    <t>Tyner</t>
  </si>
  <si>
    <t>walterTyner3rd@gmail.com</t>
  </si>
  <si>
    <t>BLACK HIPPY transportation</t>
  </si>
  <si>
    <t>PPW-4F577DE9</t>
  </si>
  <si>
    <t>mateo.garza</t>
  </si>
  <si>
    <t>Mateo</t>
  </si>
  <si>
    <t>PPW-75A9A93C</t>
  </si>
  <si>
    <t>paolarodriguez</t>
  </si>
  <si>
    <t>+1 7207953623</t>
  </si>
  <si>
    <t>rodriguezp@asphaltconcrete.net</t>
  </si>
  <si>
    <t>9109 Monaco St</t>
  </si>
  <si>
    <t>PPW-2A716959</t>
  </si>
  <si>
    <t>bigmama</t>
  </si>
  <si>
    <t>kopsa</t>
  </si>
  <si>
    <t>+1 9708702740</t>
  </si>
  <si>
    <t>kkopsa@peabodyenergy.com</t>
  </si>
  <si>
    <t>PEABODY COAL COMPANY</t>
  </si>
  <si>
    <t>PO BOX 66846</t>
  </si>
  <si>
    <t>MISSOURI</t>
  </si>
  <si>
    <t>22205::TWENTY MILE COAL CO</t>
  </si>
  <si>
    <t>PPW-B22D3E87</t>
  </si>
  <si>
    <t>carlos.sigala@iea.net</t>
  </si>
  <si>
    <t>Sigala</t>
  </si>
  <si>
    <t>+1 7655053371</t>
  </si>
  <si>
    <t>Clinton, IN</t>
  </si>
  <si>
    <t>PPW-2B568864</t>
  </si>
  <si>
    <t>gquesada5</t>
  </si>
  <si>
    <t>Quesada Lopez</t>
  </si>
  <si>
    <t>Garry</t>
  </si>
  <si>
    <t>(786) 322-2032</t>
  </si>
  <si>
    <t>garry123q@gmail.com</t>
  </si>
  <si>
    <t>1 Aeropost Way</t>
  </si>
  <si>
    <t>SJO-372555</t>
  </si>
  <si>
    <t>miami</t>
  </si>
  <si>
    <t>33206-320</t>
  </si>
  <si>
    <t>PPW-0003A23B</t>
  </si>
  <si>
    <t>william.woodard@archrock.com</t>
  </si>
  <si>
    <t>+1 2089067637</t>
  </si>
  <si>
    <t>William.Woodard@archrock.com</t>
  </si>
  <si>
    <t>3317 33rd st w</t>
  </si>
  <si>
    <t>PPW-A9756348</t>
  </si>
  <si>
    <t>kpecka@entact.com</t>
  </si>
  <si>
    <t xml:space="preserve">Pecka </t>
  </si>
  <si>
    <t xml:space="preserve">Kelly </t>
  </si>
  <si>
    <t>+1 713-299-0026</t>
  </si>
  <si>
    <t>PPW-0002C45A</t>
  </si>
  <si>
    <t>mariano.deloreyes</t>
  </si>
  <si>
    <t>Deloreyes</t>
  </si>
  <si>
    <t>Mariano</t>
  </si>
  <si>
    <t>PPW-625D42E7</t>
  </si>
  <si>
    <t>vrios2022</t>
  </si>
  <si>
    <t>Vanesa</t>
  </si>
  <si>
    <t>vrios@gamallc.com</t>
  </si>
  <si>
    <t>Gama Transport LLC</t>
  </si>
  <si>
    <t>PPW-58E159AC</t>
  </si>
  <si>
    <t>fjsdrycrk@yahoo.ca</t>
  </si>
  <si>
    <t>(719)-680-1955</t>
  </si>
  <si>
    <t>Frank Silva</t>
  </si>
  <si>
    <t>1 County Road 2</t>
  </si>
  <si>
    <t>Trinchera</t>
  </si>
  <si>
    <t>PPW-DCAD6544</t>
  </si>
  <si>
    <t>facosta</t>
  </si>
  <si>
    <t>PPW-DE12BD9A</t>
  </si>
  <si>
    <t>mblake</t>
  </si>
  <si>
    <t>PPW-0A18DF22</t>
  </si>
  <si>
    <t>jbullisj@fmi.com</t>
  </si>
  <si>
    <t>Bullis</t>
  </si>
  <si>
    <t>Jerome</t>
  </si>
  <si>
    <t>+1 9288125578</t>
  </si>
  <si>
    <t>PCP-00006763</t>
  </si>
  <si>
    <t>kbruegge@fmi.com</t>
  </si>
  <si>
    <t>brueggemann</t>
  </si>
  <si>
    <t>+1 9286065380</t>
  </si>
  <si>
    <t>PCP-000049A8</t>
  </si>
  <si>
    <t>rfraser-hry</t>
  </si>
  <si>
    <t>Rondoll</t>
  </si>
  <si>
    <t>PPW-5D2CA7C6</t>
  </si>
  <si>
    <t>dumanzor-hry</t>
  </si>
  <si>
    <t>Umanzor</t>
  </si>
  <si>
    <t>Diogenes</t>
  </si>
  <si>
    <t>PPW-0308F73F</t>
  </si>
  <si>
    <t>twinstickspete359@gmail.com</t>
  </si>
  <si>
    <t>Woodman</t>
  </si>
  <si>
    <t>+1 7195801957</t>
  </si>
  <si>
    <t>Hi</t>
  </si>
  <si>
    <t>PCP-00006906</t>
  </si>
  <si>
    <t>wwoodar01</t>
  </si>
  <si>
    <t>+1 7013342246</t>
  </si>
  <si>
    <t>william.woodward@archrock.com</t>
  </si>
  <si>
    <t>4936 US 85</t>
  </si>
  <si>
    <t>PPW-93CEA669</t>
  </si>
  <si>
    <t>rsomers</t>
  </si>
  <si>
    <t>Somers</t>
  </si>
  <si>
    <t>+1 9704073647</t>
  </si>
  <si>
    <t>renee.somers@martinmarietta.com</t>
  </si>
  <si>
    <t>PPW-E4382A4F</t>
  </si>
  <si>
    <t>HALLMACH</t>
  </si>
  <si>
    <t>WATERS</t>
  </si>
  <si>
    <t>HALL MACHINE &amp; SUPPLY CO</t>
  </si>
  <si>
    <t>PPW-E8F38F78</t>
  </si>
  <si>
    <t>iswenson</t>
  </si>
  <si>
    <t>Icarus</t>
  </si>
  <si>
    <t>+1 720 490 7512</t>
  </si>
  <si>
    <t>720-490-7512</t>
  </si>
  <si>
    <t>iswenson@ihcscott.com</t>
  </si>
  <si>
    <t>5630 Franklin St</t>
  </si>
  <si>
    <t>PPW-E1F63517</t>
  </si>
  <si>
    <t>wholesale@sierravistagrowersnm.com</t>
  </si>
  <si>
    <t>915-955-0889</t>
  </si>
  <si>
    <t>SIERRA VISTA GROWERS LLC</t>
  </si>
  <si>
    <t>2800 Hwy 28</t>
  </si>
  <si>
    <t>79264::SIERRA VISTA GROWERS LLC</t>
  </si>
  <si>
    <t>PPW-CDE81DF3</t>
  </si>
  <si>
    <t>graehme.fiolleau@kiewit.com</t>
  </si>
  <si>
    <t>Fiolleau</t>
  </si>
  <si>
    <t>Graehme</t>
  </si>
  <si>
    <t>+1 604 679 7095</t>
  </si>
  <si>
    <t>8099 Shellmont Street</t>
  </si>
  <si>
    <t>Burnaby</t>
  </si>
  <si>
    <t>V5A4S9</t>
  </si>
  <si>
    <t>PPW-000464DC</t>
  </si>
  <si>
    <t>e350as3</t>
  </si>
  <si>
    <t>Silguero</t>
  </si>
  <si>
    <t>silguero_adam@wagnerequipment.com</t>
  </si>
  <si>
    <t>PSP-00056F07</t>
  </si>
  <si>
    <t>franbido</t>
  </si>
  <si>
    <t>Bido</t>
  </si>
  <si>
    <t>PPW-DFFCFC19</t>
  </si>
  <si>
    <t>troglinr@vmcmail.com</t>
  </si>
  <si>
    <t>Troglin</t>
  </si>
  <si>
    <t>+1 7069724198</t>
  </si>
  <si>
    <t>PCP-00006981</t>
  </si>
  <si>
    <t>tsjshop12@gmail.com</t>
  </si>
  <si>
    <t>TSJ CONSTRUCTION LLC</t>
  </si>
  <si>
    <t>PPW-FF2A6C42</t>
  </si>
  <si>
    <t>matthew.roewe@wasteconnections.com</t>
  </si>
  <si>
    <t>Roewe</t>
  </si>
  <si>
    <t>PCP-00006A8C</t>
  </si>
  <si>
    <t>ronniemartinez@iacxrockcreek.com</t>
  </si>
  <si>
    <t>RONNIE MARTINEZ</t>
  </si>
  <si>
    <t>PPW-00038D2E</t>
  </si>
  <si>
    <t>allen.hoover@martinmarietta.com</t>
  </si>
  <si>
    <t>Hoover</t>
  </si>
  <si>
    <t>+1 3048614064</t>
  </si>
  <si>
    <t>619 Sand Hill Way</t>
  </si>
  <si>
    <t>Petroleum</t>
  </si>
  <si>
    <t>PPW-8B536B40</t>
  </si>
  <si>
    <t>jessicamiles@elpasoco.com</t>
  </si>
  <si>
    <t>+1 7195206816</t>
  </si>
  <si>
    <t>JessicaMiles@elpasoco.com</t>
  </si>
  <si>
    <t>EL PASO COUNTY COLORADO</t>
  </si>
  <si>
    <t>3275 Akers Dr.</t>
  </si>
  <si>
    <t>PPW-73AC2F39</t>
  </si>
  <si>
    <t>bryantrenfro</t>
  </si>
  <si>
    <t>brenfro@wm.com</t>
  </si>
  <si>
    <t>PPW-CB13B857</t>
  </si>
  <si>
    <t>mserrano@abcwua.org</t>
  </si>
  <si>
    <t>Serrano</t>
  </si>
  <si>
    <t>Maurice</t>
  </si>
  <si>
    <t>+1 5053197020</t>
  </si>
  <si>
    <t>ABCWUA</t>
  </si>
  <si>
    <t>PCP-000069E0</t>
  </si>
  <si>
    <t>byronakamitch@gmail.com</t>
  </si>
  <si>
    <t>+1 8175566466</t>
  </si>
  <si>
    <t>PPW-56B04044</t>
  </si>
  <si>
    <t>e14lexb1</t>
  </si>
  <si>
    <t>+1 214 679 2490</t>
  </si>
  <si>
    <t>EBurns@usacompression.com</t>
  </si>
  <si>
    <t>PIP-10856171</t>
  </si>
  <si>
    <t>chrisschauer</t>
  </si>
  <si>
    <t>schauer@mcmjac.com</t>
  </si>
  <si>
    <t>PPW-778BDF23</t>
  </si>
  <si>
    <t>JonathanLHeeter</t>
  </si>
  <si>
    <t>Heeter</t>
  </si>
  <si>
    <t>+1 720 315 2846</t>
  </si>
  <si>
    <t>jonathan.heeter@kiewit.com</t>
  </si>
  <si>
    <t>PPW-0579905A</t>
  </si>
  <si>
    <t>ldmartin</t>
  </si>
  <si>
    <t>32045 castle court suit 200</t>
  </si>
  <si>
    <t>PPW-29595E91</t>
  </si>
  <si>
    <t>castimag</t>
  </si>
  <si>
    <t>castillo-sierra</t>
  </si>
  <si>
    <t>maria</t>
  </si>
  <si>
    <t>+1 9704073705</t>
  </si>
  <si>
    <t>maria.castillo-sierra@martinmarietta.com</t>
  </si>
  <si>
    <t xml:space="preserve">Ft Collins </t>
  </si>
  <si>
    <t>58362::MARTIN MARIETTA MATERIALS</t>
  </si>
  <si>
    <t>PPW-51ADDACB</t>
  </si>
  <si>
    <t>arriba_concrete</t>
  </si>
  <si>
    <t>+1 5757562599</t>
  </si>
  <si>
    <t>arriba.concrete@outlook.com</t>
  </si>
  <si>
    <t>ARRIBA CONCRETE AND CONSTRUCTION, INC.</t>
  </si>
  <si>
    <t>400 River Road East</t>
  </si>
  <si>
    <t>P.O. Box 937</t>
  </si>
  <si>
    <t>03354::ARRIBA CONCRETE</t>
  </si>
  <si>
    <t>PPW-CF51BE26</t>
  </si>
  <si>
    <t>hidalgod@vmcmail.com</t>
  </si>
  <si>
    <t>+1 6615570420</t>
  </si>
  <si>
    <t>16101 Hwy 166</t>
  </si>
  <si>
    <t>93311-9764</t>
  </si>
  <si>
    <t>PPW-3276AC12</t>
  </si>
  <si>
    <t>tino.banta@arycorp.com</t>
  </si>
  <si>
    <t>Banta</t>
  </si>
  <si>
    <t>+1 719 429 2620</t>
  </si>
  <si>
    <t>FREMONT PAVING</t>
  </si>
  <si>
    <t>839 MCKENZIE</t>
  </si>
  <si>
    <t>00175::A &amp; S CONSTRUCTION CO</t>
  </si>
  <si>
    <t>PPW-6C1ABE6E</t>
  </si>
  <si>
    <t>richard.carlsen@gcinc.com</t>
  </si>
  <si>
    <t>PPW-00046BE9</t>
  </si>
  <si>
    <t>canshock215@gmail.com</t>
  </si>
  <si>
    <t>shockley</t>
  </si>
  <si>
    <t xml:space="preserve">cannon </t>
  </si>
  <si>
    <t>cannon shockley</t>
  </si>
  <si>
    <t>PPW-A58902F8</t>
  </si>
  <si>
    <t>rvandongen</t>
  </si>
  <si>
    <t>Van Dongen</t>
  </si>
  <si>
    <t>PPW-BD3FA6A0</t>
  </si>
  <si>
    <t>benny.denetsosie24@gmail.com</t>
  </si>
  <si>
    <t>Denetsosie Jr.</t>
  </si>
  <si>
    <t>Sage Innovation</t>
  </si>
  <si>
    <t>1690 N. Pinion Ridge Drive</t>
  </si>
  <si>
    <t>Blanding</t>
  </si>
  <si>
    <t>PPW-B1AD9E21</t>
  </si>
  <si>
    <t>ryan.roth@wasteconnections.com</t>
  </si>
  <si>
    <t>+1 3602399609</t>
  </si>
  <si>
    <t>PCP-00006C58</t>
  </si>
  <si>
    <t>novakkaitlyn98@gmail.com</t>
  </si>
  <si>
    <t>Kaitlyn</t>
  </si>
  <si>
    <t>+1 9524578534</t>
  </si>
  <si>
    <t>PCP-00006BDB</t>
  </si>
  <si>
    <t>victor.lewis@equipmentshare.com</t>
  </si>
  <si>
    <t>+1 9287339054</t>
  </si>
  <si>
    <t>PCP-00006CA6</t>
  </si>
  <si>
    <t>berrendowua@gmail.com</t>
  </si>
  <si>
    <t>Drabek</t>
  </si>
  <si>
    <t>BERRENDO CO-OPERATIVE</t>
  </si>
  <si>
    <t>2004 E. 19th Street</t>
  </si>
  <si>
    <t>07292::BERRENDO CO-OPERATIVE</t>
  </si>
  <si>
    <t>PPW-A3CDA09C</t>
  </si>
  <si>
    <t>gausmore</t>
  </si>
  <si>
    <t>Ausmore</t>
  </si>
  <si>
    <t>PPW-42CF83C4</t>
  </si>
  <si>
    <t>jgancarz</t>
  </si>
  <si>
    <t>Gancarz</t>
  </si>
  <si>
    <t>PPW-2926DE66</t>
  </si>
  <si>
    <t>260242@wm.com</t>
  </si>
  <si>
    <t>PCP-00004242</t>
  </si>
  <si>
    <t>dbickhard@msn.com</t>
  </si>
  <si>
    <t>Bickhard</t>
  </si>
  <si>
    <t>IRON MOUNTAIN FORESTRY SERVICES LLC (76053)</t>
  </si>
  <si>
    <t>PO BOX 7185</t>
  </si>
  <si>
    <t>GOLDEN</t>
  </si>
  <si>
    <t>76053::IRON MOUNTAIN FORESTRY SERVI CES LLC</t>
  </si>
  <si>
    <t>PCP-00005DD5</t>
  </si>
  <si>
    <t>Dan1972</t>
  </si>
  <si>
    <t>graziano</t>
  </si>
  <si>
    <t xml:space="preserve">hyw 90 </t>
  </si>
  <si>
    <t>Tyron</t>
  </si>
  <si>
    <t>68553::FREEPORT-MCMORAN TYRONE</t>
  </si>
  <si>
    <t>PPW-518D9983</t>
  </si>
  <si>
    <t>chevyboy94</t>
  </si>
  <si>
    <t>+1 3072752706</t>
  </si>
  <si>
    <t>6322 Clear Creek Parkway</t>
  </si>
  <si>
    <t>PPW-BE0A2131</t>
  </si>
  <si>
    <t>DMehtala</t>
  </si>
  <si>
    <t>Mehtala</t>
  </si>
  <si>
    <t>+1 3079966756</t>
  </si>
  <si>
    <t>David.Mehtala@libertyfrac.com</t>
  </si>
  <si>
    <t>6322 Clear Creek PKWY</t>
  </si>
  <si>
    <t>PPW-DD418FB5</t>
  </si>
  <si>
    <t>Gunnerk1995</t>
  </si>
  <si>
    <t>Kofford</t>
  </si>
  <si>
    <t>Gunner</t>
  </si>
  <si>
    <t>+1 3073718337</t>
  </si>
  <si>
    <t>Gunner.Kofford@libertyfrac.com</t>
  </si>
  <si>
    <t>PPW-97A03987</t>
  </si>
  <si>
    <t>knetschert@gmail.com</t>
  </si>
  <si>
    <t>Netschert</t>
  </si>
  <si>
    <t>+1 3072091805</t>
  </si>
  <si>
    <t>kris.netschert@libertyfrac.com</t>
  </si>
  <si>
    <t>PPW-8000C5BE</t>
  </si>
  <si>
    <t>carlsbadap</t>
  </si>
  <si>
    <t>+1 5752343678</t>
  </si>
  <si>
    <t>accounts.payable@intrepidpotash.com</t>
  </si>
  <si>
    <t>INTREPID POTASH - NEW MEXICO</t>
  </si>
  <si>
    <t>PO Box 101</t>
  </si>
  <si>
    <t>88221-5603</t>
  </si>
  <si>
    <t>PPW-DAF004A8</t>
  </si>
  <si>
    <t>western08</t>
  </si>
  <si>
    <t>PATE</t>
  </si>
  <si>
    <t>wcciassistant@gmail.com</t>
  </si>
  <si>
    <t>WESTERN CONCRETE INC.</t>
  </si>
  <si>
    <t>PPI-0004B4E9</t>
  </si>
  <si>
    <t>tyghrathjen</t>
  </si>
  <si>
    <t>Rathjen</t>
  </si>
  <si>
    <t>Tygh</t>
  </si>
  <si>
    <t>+1 971 284 5843</t>
  </si>
  <si>
    <t>rathjen@mcmjac.com</t>
  </si>
  <si>
    <t>PPW-CA4B2210</t>
  </si>
  <si>
    <t>ggregg1</t>
  </si>
  <si>
    <t>+1 9544448264</t>
  </si>
  <si>
    <t>PCP-00006BA0</t>
  </si>
  <si>
    <t>sneider@mcmjac.com</t>
  </si>
  <si>
    <t>Sneider</t>
  </si>
  <si>
    <t>+1 208 991 7533</t>
  </si>
  <si>
    <t>PCP-00004517</t>
  </si>
  <si>
    <t>visionlink2021</t>
  </si>
  <si>
    <t>VisionLink</t>
  </si>
  <si>
    <t>visionlink@warrencat.com</t>
  </si>
  <si>
    <t>WARREN CAT</t>
  </si>
  <si>
    <t>5102 LINK RD</t>
  </si>
  <si>
    <t>SAN ANGELO</t>
  </si>
  <si>
    <t>PPW-A9475F8E</t>
  </si>
  <si>
    <t>latierralandscaping@hotmail.com</t>
  </si>
  <si>
    <t>Federico</t>
  </si>
  <si>
    <t>LA TIERRA LANDSCAPING</t>
  </si>
  <si>
    <t>1024 Sunshine Road</t>
  </si>
  <si>
    <t>Taos</t>
  </si>
  <si>
    <t>56752::LA TIERRA LANDSCAPING</t>
  </si>
  <si>
    <t>PPW-FB8C48D1</t>
  </si>
  <si>
    <t>e352hp</t>
  </si>
  <si>
    <t>Hilda</t>
  </si>
  <si>
    <t>Prieto_Hilda@wagnerequipment.com</t>
  </si>
  <si>
    <t>PIP-10345664</t>
  </si>
  <si>
    <t>ewilliams</t>
  </si>
  <si>
    <t>PCP-000035A1</t>
  </si>
  <si>
    <t>dvance</t>
  </si>
  <si>
    <t>PCP-0000359E</t>
  </si>
  <si>
    <t>jrivas5</t>
  </si>
  <si>
    <t>Rivas</t>
  </si>
  <si>
    <t>PCP-0000359D</t>
  </si>
  <si>
    <t>randrews5</t>
  </si>
  <si>
    <t>PCP-00003591</t>
  </si>
  <si>
    <t>sparke21</t>
  </si>
  <si>
    <t>SLEIGHTONPARKER@GMAIL.COM</t>
  </si>
  <si>
    <t>Spirit Tree Ranch</t>
  </si>
  <si>
    <t>PPW-31AD7E87</t>
  </si>
  <si>
    <t>kristanmac@aol.com</t>
  </si>
  <si>
    <t>Test Kristan</t>
  </si>
  <si>
    <t>Edit this information</t>
  </si>
  <si>
    <t>+1 720-771-4104</t>
  </si>
  <si>
    <t>Perficient - was Cat Test</t>
  </si>
  <si>
    <t>123 Main</t>
  </si>
  <si>
    <t>PCP-00004552</t>
  </si>
  <si>
    <t>Ealdaco1234</t>
  </si>
  <si>
    <t>Aldaco</t>
  </si>
  <si>
    <t>+1 5759881208</t>
  </si>
  <si>
    <t>575-988-1208</t>
  </si>
  <si>
    <t>eric.aldaco@exxonmobil.com</t>
  </si>
  <si>
    <t xml:space="preserve">3104 e greene st </t>
  </si>
  <si>
    <t>PPW-1A64425A</t>
  </si>
  <si>
    <t>OmarXTO</t>
  </si>
  <si>
    <t>omar.santana@exxonmobil.com</t>
  </si>
  <si>
    <t>3104 Greene St.</t>
  </si>
  <si>
    <t>PPW-FA63534F</t>
  </si>
  <si>
    <t>Willam18s</t>
  </si>
  <si>
    <t>Snare</t>
  </si>
  <si>
    <t>William.Snare@newmont.com</t>
  </si>
  <si>
    <t>Newmont Mining</t>
  </si>
  <si>
    <t>1832 Co Rd 82</t>
  </si>
  <si>
    <t>PPW-93613A5A</t>
  </si>
  <si>
    <t>info@schwabees.com</t>
  </si>
  <si>
    <t>Gilmer</t>
  </si>
  <si>
    <t>SCHWABEES LANDSCAPING &amp; CONSTRUCTION</t>
  </si>
  <si>
    <t>PPW-8002EA52</t>
  </si>
  <si>
    <t>mickeybrule</t>
  </si>
  <si>
    <t>Rule</t>
  </si>
  <si>
    <t xml:space="preserve">Mickey </t>
  </si>
  <si>
    <t>marshalrule@aol.com</t>
  </si>
  <si>
    <t>MR CONCRETE &amp; CONSTRUCTION INC.</t>
  </si>
  <si>
    <t>PPW-7C229E34</t>
  </si>
  <si>
    <t>steve@stevegatesarchitect.com</t>
  </si>
  <si>
    <t>+1 9707693355</t>
  </si>
  <si>
    <t>E TERRA CONSTRUCTION LLC</t>
  </si>
  <si>
    <t>PCP-00007194</t>
  </si>
  <si>
    <t>rodrigueza@ussilica.com</t>
  </si>
  <si>
    <t>+1 4328883669</t>
  </si>
  <si>
    <t>RodriguezA@ussilica.com</t>
  </si>
  <si>
    <t>PPW-DB78389B</t>
  </si>
  <si>
    <t>mschulz1</t>
  </si>
  <si>
    <t>+1 9788779357</t>
  </si>
  <si>
    <t>mschulz1@wm.com</t>
  </si>
  <si>
    <t>72 Salem Road</t>
  </si>
  <si>
    <t>North Billerica</t>
  </si>
  <si>
    <t>01862</t>
  </si>
  <si>
    <t>PPW-3E9D269B</t>
  </si>
  <si>
    <t>taylonc</t>
  </si>
  <si>
    <t>+44 1915692632</t>
  </si>
  <si>
    <t>+44 7901 223677</t>
  </si>
  <si>
    <t>Taylor_Neil_C@cat.com</t>
  </si>
  <si>
    <t>CATERPILLAR (U.K.) LIMITED</t>
  </si>
  <si>
    <t>PPS-000A6D0F</t>
  </si>
  <si>
    <t>ridriguzg</t>
  </si>
  <si>
    <t>Ridriguz</t>
  </si>
  <si>
    <t>+1 6022286020</t>
  </si>
  <si>
    <t>sberget@wm.com</t>
  </si>
  <si>
    <t>PCP-00006A03</t>
  </si>
  <si>
    <t>peter.meyer@wasteconnections.com</t>
  </si>
  <si>
    <t>+1 8159798416</t>
  </si>
  <si>
    <t>PCP-00007017</t>
  </si>
  <si>
    <t>jnovinger@parachutecolorado.com</t>
  </si>
  <si>
    <t>Novinger</t>
  </si>
  <si>
    <t>+1 9707124697</t>
  </si>
  <si>
    <t>TOWN OF PARACHUTE</t>
  </si>
  <si>
    <t>222 GRAND VALLEY WAY</t>
  </si>
  <si>
    <t>67446::TOWN OF PARACHUTE</t>
  </si>
  <si>
    <t>PPW-0806E826</t>
  </si>
  <si>
    <t>Dfparts</t>
  </si>
  <si>
    <t>Dfox@escomailbox.com</t>
  </si>
  <si>
    <t>32045 Castle Ct. STE 104</t>
  </si>
  <si>
    <t>PPW-815132CC</t>
  </si>
  <si>
    <t>Pino</t>
  </si>
  <si>
    <t>PURCHASING@HER-TX.COM</t>
  </si>
  <si>
    <t>HEAVY EQUIPMENT RENTALS OF TEXAS</t>
  </si>
  <si>
    <t>251 N FM 1626</t>
  </si>
  <si>
    <t>Buda</t>
  </si>
  <si>
    <t>PPW-DC56A1F8</t>
  </si>
  <si>
    <t>Mark_three</t>
  </si>
  <si>
    <t>Mayo</t>
  </si>
  <si>
    <t>+1 7192752826</t>
  </si>
  <si>
    <t>mam02348@gmail.com</t>
  </si>
  <si>
    <t>839 Mckinnsey avenue</t>
  </si>
  <si>
    <t>PPW-A6CB1A7E</t>
  </si>
  <si>
    <t>jwalck</t>
  </si>
  <si>
    <t>Walck</t>
  </si>
  <si>
    <t>Jeron</t>
  </si>
  <si>
    <t>+1 9706447935</t>
  </si>
  <si>
    <t>jwalck@moodyandsons.com</t>
  </si>
  <si>
    <t>MOODY CONSTRUCTION &amp; SONS</t>
  </si>
  <si>
    <t>1629 P Road</t>
  </si>
  <si>
    <t>PPW-1F269D33</t>
  </si>
  <si>
    <t>a4m4po</t>
  </si>
  <si>
    <t>OlivasA1@RushEnterprises.com</t>
  </si>
  <si>
    <t>PSP-00053AB9</t>
  </si>
  <si>
    <t>jesus.rivera@archrock.com</t>
  </si>
  <si>
    <t>+1 9567505312</t>
  </si>
  <si>
    <t>Jesus.Rivera@archrock.com</t>
  </si>
  <si>
    <t>3348 N. US HWY 83</t>
  </si>
  <si>
    <t>31606a::ARCHROCK SERVICES LP - HOBBS</t>
  </si>
  <si>
    <t>PPW-CA6292C4</t>
  </si>
  <si>
    <t>ap_invoices@cogs.us</t>
  </si>
  <si>
    <t>alberts</t>
  </si>
  <si>
    <t>jenn</t>
  </si>
  <si>
    <t>+1 9703846402</t>
  </si>
  <si>
    <t>CITY OF GLENWOOD SPRINGS</t>
  </si>
  <si>
    <t>PCP-00007359</t>
  </si>
  <si>
    <t>sso117997</t>
  </si>
  <si>
    <t>PARRA</t>
  </si>
  <si>
    <t>jonathan.parra@mhc.com</t>
  </si>
  <si>
    <t>PPW-245D657A</t>
  </si>
  <si>
    <t>eahlstrom@kraemerna.com</t>
  </si>
  <si>
    <t>Ahlstrom</t>
  </si>
  <si>
    <t>Emma</t>
  </si>
  <si>
    <t>Eahlstrom@kraemerna.com</t>
  </si>
  <si>
    <t>1 PLAINVIEW ROAD</t>
  </si>
  <si>
    <t>PLAIN</t>
  </si>
  <si>
    <t>PPW-A9102C57</t>
  </si>
  <si>
    <t>sean.t.marshall@lafargeholcim.com</t>
  </si>
  <si>
    <t>+1 4123359013</t>
  </si>
  <si>
    <t>PCP-00007210</t>
  </si>
  <si>
    <t>daniel.brunet@lafargeholcim.com</t>
  </si>
  <si>
    <t>BRUNET</t>
  </si>
  <si>
    <t>+33 685038206</t>
  </si>
  <si>
    <t>Occitanie</t>
  </si>
  <si>
    <t>PCP-00004A77</t>
  </si>
  <si>
    <t>terrence_whiting</t>
  </si>
  <si>
    <t>Terrence</t>
  </si>
  <si>
    <t>+1 7316187242</t>
  </si>
  <si>
    <t>terrence.whiting@phoenix-services.com</t>
  </si>
  <si>
    <t>7301 East County Road 142</t>
  </si>
  <si>
    <t>PPW-A7D6BFBF</t>
  </si>
  <si>
    <t>brooke.smith</t>
  </si>
  <si>
    <t>PPW-A334C654</t>
  </si>
  <si>
    <t>suckcreekoffroad@gmail.com</t>
  </si>
  <si>
    <t>Cagle</t>
  </si>
  <si>
    <t>+1 4236189850</t>
  </si>
  <si>
    <t>4700 shallowford rd</t>
  </si>
  <si>
    <t>PPW-6095D6BE</t>
  </si>
  <si>
    <t>kathy.schapansky@performanceenergy.net</t>
  </si>
  <si>
    <t>+1 3038352691</t>
  </si>
  <si>
    <t>12774 N Colorado Blvd.  ste 160</t>
  </si>
  <si>
    <t>PPW-850020E8</t>
  </si>
  <si>
    <t>mbritton1989</t>
  </si>
  <si>
    <t xml:space="preserve">Britton </t>
  </si>
  <si>
    <t xml:space="preserve">Matthew </t>
  </si>
  <si>
    <t xml:space="preserve">Hunter </t>
  </si>
  <si>
    <t>+1 3183478367</t>
  </si>
  <si>
    <t>318-347-8367</t>
  </si>
  <si>
    <t>matthew.britton@tntxtruck.com</t>
  </si>
  <si>
    <t>7300 Greenwood RD</t>
  </si>
  <si>
    <t xml:space="preserve">Shreveport </t>
  </si>
  <si>
    <t>PPW-933048FE</t>
  </si>
  <si>
    <t>tylermattorano@gmail.com</t>
  </si>
  <si>
    <t>Mattorano</t>
  </si>
  <si>
    <t>2M Junk Removal</t>
  </si>
  <si>
    <t>37310 county road 26.1</t>
  </si>
  <si>
    <t>PPW-BA5623C6</t>
  </si>
  <si>
    <t>shopchronicles929@gmail.com</t>
  </si>
  <si>
    <t>TRENT</t>
  </si>
  <si>
    <t>TAYLOR</t>
  </si>
  <si>
    <t>SHOPCHRONICLES929@GMAIL.COM</t>
  </si>
  <si>
    <t>SHOP CHRONICLES</t>
  </si>
  <si>
    <t>47326 Iris Ave</t>
  </si>
  <si>
    <t>80102-8617</t>
  </si>
  <si>
    <t>PPW-75EA6291</t>
  </si>
  <si>
    <t>Domaderr</t>
  </si>
  <si>
    <t>Derr</t>
  </si>
  <si>
    <t>Dominic</t>
  </si>
  <si>
    <t>+1 3037098084</t>
  </si>
  <si>
    <t>dominic.derr@libertyfrac.com</t>
  </si>
  <si>
    <t xml:space="preserve">6322 Clear Creek Parkway, Cheyenne, WY, </t>
  </si>
  <si>
    <t>PPW-CF8126EE</t>
  </si>
  <si>
    <t>roque.rodriguez@bianchielectric.com</t>
  </si>
  <si>
    <t>Roque</t>
  </si>
  <si>
    <t>PPW-2884F20A</t>
  </si>
  <si>
    <t>ip_104874</t>
  </si>
  <si>
    <t>5601 Gross Dam Rd</t>
  </si>
  <si>
    <t>PPW-705A44EF</t>
  </si>
  <si>
    <t>agsexcavating@gmail.com</t>
  </si>
  <si>
    <t>Flores lopez</t>
  </si>
  <si>
    <t>AGS EXCAVATING LLC</t>
  </si>
  <si>
    <t>PPW-80025585</t>
  </si>
  <si>
    <t>jcrouse</t>
  </si>
  <si>
    <t>+1 606-273-6914</t>
  </si>
  <si>
    <t>jcrouse@bluewaterindustries.com</t>
  </si>
  <si>
    <t>BLUE WATER INDUSTRIES</t>
  </si>
  <si>
    <t>9509 Diggs Gap Road</t>
  </si>
  <si>
    <t>Heiskell</t>
  </si>
  <si>
    <t>PPW-80011799</t>
  </si>
  <si>
    <t>crooksy</t>
  </si>
  <si>
    <t>Crooks</t>
  </si>
  <si>
    <t>krooksy@gmail.com</t>
  </si>
  <si>
    <t>LEVELED OUT</t>
  </si>
  <si>
    <t>PPW-00035F90</t>
  </si>
  <si>
    <t>connorevers</t>
  </si>
  <si>
    <t>EVERS</t>
  </si>
  <si>
    <t>CONNOR</t>
  </si>
  <si>
    <t>+1 604 404 9265</t>
  </si>
  <si>
    <t>Connor.Evers@kiewit.com</t>
  </si>
  <si>
    <t>PPW-C8CC0285</t>
  </si>
  <si>
    <t>joshgrove1</t>
  </si>
  <si>
    <t>+1 2089411324</t>
  </si>
  <si>
    <t>Josh.grove@bscidaho.com</t>
  </si>
  <si>
    <t>PCP-00007540</t>
  </si>
  <si>
    <t>mg@press4invest.com</t>
  </si>
  <si>
    <t>Gerace</t>
  </si>
  <si>
    <t>+1 7206008442</t>
  </si>
  <si>
    <t>Avp</t>
  </si>
  <si>
    <t>PCP-0000761B</t>
  </si>
  <si>
    <t>jenningsralph</t>
  </si>
  <si>
    <t xml:space="preserve">Ralph </t>
  </si>
  <si>
    <t>+1 2705401138</t>
  </si>
  <si>
    <t>270-540-1138</t>
  </si>
  <si>
    <t>jenningsr@vmcmail.com</t>
  </si>
  <si>
    <t xml:space="preserve">1200 Urban Center Drive </t>
  </si>
  <si>
    <t xml:space="preserve">Birmingham </t>
  </si>
  <si>
    <t xml:space="preserve">Alabama </t>
  </si>
  <si>
    <t>PPW-48C49A57</t>
  </si>
  <si>
    <t>NGS1155</t>
  </si>
  <si>
    <t>Griego Love</t>
  </si>
  <si>
    <t>susan@ngsons.com</t>
  </si>
  <si>
    <t>PPW-3638AA18</t>
  </si>
  <si>
    <t>Kcorpgrossres</t>
  </si>
  <si>
    <t>PPW-8A8BBD43</t>
  </si>
  <si>
    <t>zachary.hanna@gcinc.com</t>
  </si>
  <si>
    <t>+1 3602390979</t>
  </si>
  <si>
    <t>zach.hanna@gcinc.com</t>
  </si>
  <si>
    <t>PCP-000077AB</t>
  </si>
  <si>
    <t>g13skylinegtrr35@gmail.com</t>
  </si>
  <si>
    <t>+1 7203243941</t>
  </si>
  <si>
    <t>Real Mile High Transport Llc</t>
  </si>
  <si>
    <t>80012-3323</t>
  </si>
  <si>
    <t>PCP-0000763A</t>
  </si>
  <si>
    <t>srcexc2016</t>
  </si>
  <si>
    <t>Bauch</t>
  </si>
  <si>
    <t>srcexcavation@gmail.com</t>
  </si>
  <si>
    <t>SRC EXCAVATION</t>
  </si>
  <si>
    <t>79360::SRC EXCAVATION INC</t>
  </si>
  <si>
    <t>PPW-8000748C</t>
  </si>
  <si>
    <t>jose.martinez</t>
  </si>
  <si>
    <t>PPW-E9CDCA97</t>
  </si>
  <si>
    <t>mvogler@entact.com</t>
  </si>
  <si>
    <t>Vogler</t>
  </si>
  <si>
    <t>+1 6305619769</t>
  </si>
  <si>
    <t>PCP-00007801</t>
  </si>
  <si>
    <t>zach.loechler@belair-us.com</t>
  </si>
  <si>
    <t>Loechler</t>
  </si>
  <si>
    <t>+1 6125547043</t>
  </si>
  <si>
    <t>PCP-000076DD</t>
  </si>
  <si>
    <t>ddooley-fl</t>
  </si>
  <si>
    <t>Dooley</t>
  </si>
  <si>
    <t>PPW-2FD2DF13</t>
  </si>
  <si>
    <t>jkliever</t>
  </si>
  <si>
    <t>Kliever</t>
  </si>
  <si>
    <t>PCP-00003598</t>
  </si>
  <si>
    <t>rcummings</t>
  </si>
  <si>
    <t>Cummings</t>
  </si>
  <si>
    <t>PCP-00003594</t>
  </si>
  <si>
    <t>jacostagarcia</t>
  </si>
  <si>
    <t>Acosta Garcia</t>
  </si>
  <si>
    <t>PPW-956D1D88</t>
  </si>
  <si>
    <t>f.vermaak@abmdrc.com</t>
  </si>
  <si>
    <t>Vermaak</t>
  </si>
  <si>
    <t>0726227458</t>
  </si>
  <si>
    <t>Alphamin</t>
  </si>
  <si>
    <t>N3 crossing at Logu/Bisie</t>
  </si>
  <si>
    <t>Logu</t>
  </si>
  <si>
    <t>Walikale</t>
  </si>
  <si>
    <t>CD</t>
  </si>
  <si>
    <t>PPW-53999A41</t>
  </si>
  <si>
    <t>tylerhenning627@gmail.com</t>
  </si>
  <si>
    <t>+1 719-293-0271</t>
  </si>
  <si>
    <t>Tyler Henning</t>
  </si>
  <si>
    <t>220 W Chestnut St</t>
  </si>
  <si>
    <t>PPW-763EAD8F</t>
  </si>
  <si>
    <t>cesar.renteria</t>
  </si>
  <si>
    <t>PPW-CF6B521D</t>
  </si>
  <si>
    <t>DBrown4</t>
  </si>
  <si>
    <t>+1 7205904232</t>
  </si>
  <si>
    <t>dbrown4@republicservices.com</t>
  </si>
  <si>
    <t>5075 E. 74th Ave</t>
  </si>
  <si>
    <t>PPW-4AF2962A</t>
  </si>
  <si>
    <t>JBurger2022</t>
  </si>
  <si>
    <t>435-705-1335</t>
  </si>
  <si>
    <t>frontierpwco@gmail.com</t>
  </si>
  <si>
    <t>FRONTIER PRESSURE WASHING</t>
  </si>
  <si>
    <t>670 North 3900 West</t>
  </si>
  <si>
    <t>Cedar City</t>
  </si>
  <si>
    <t>04586::FRONTIER PRESSURE WASHING</t>
  </si>
  <si>
    <t>PPW-46948764</t>
  </si>
  <si>
    <t>e350dsp1</t>
  </si>
  <si>
    <t>DeAngelo</t>
  </si>
  <si>
    <t>phillips_deangelo@wagnerequipment.com</t>
  </si>
  <si>
    <t>PSP-00037131</t>
  </si>
  <si>
    <t>catahoula</t>
  </si>
  <si>
    <t>higgins</t>
  </si>
  <si>
    <t>970-739-3701</t>
  </si>
  <si>
    <t>genefrankhiggins@gmail.com</t>
  </si>
  <si>
    <t>CATAHOULA CONSTRUCTION</t>
  </si>
  <si>
    <t>7130 Road 22.9</t>
  </si>
  <si>
    <t>04534::CATAHOULA CONSTRUCTION</t>
  </si>
  <si>
    <t>PPW-92C734CB</t>
  </si>
  <si>
    <t>fpretorius</t>
  </si>
  <si>
    <t>Pretorius</t>
  </si>
  <si>
    <t>Francois</t>
  </si>
  <si>
    <t>fpretorius@mher.co</t>
  </si>
  <si>
    <t>MOUNTAIN HIGH RENTAL LLC</t>
  </si>
  <si>
    <t>PPW-8193A539</t>
  </si>
  <si>
    <t>aparrish@srmaterials.com</t>
  </si>
  <si>
    <t>+1 5055988657</t>
  </si>
  <si>
    <t>SALT RIVER MATERIALS GROUP</t>
  </si>
  <si>
    <t>End of County Rd 6675</t>
  </si>
  <si>
    <t>P.O. Box 1007</t>
  </si>
  <si>
    <t>77734::SALT RIVER MATERIALS GROUP</t>
  </si>
  <si>
    <t>PPW-5E7CB959</t>
  </si>
  <si>
    <t>lvest</t>
  </si>
  <si>
    <t>vest</t>
  </si>
  <si>
    <t>lynwood</t>
  </si>
  <si>
    <t>+1 4806956247</t>
  </si>
  <si>
    <t>480-695-6247</t>
  </si>
  <si>
    <t>lvest@srmaterials.com</t>
  </si>
  <si>
    <t>601 N. CEMENT PLANT RD.</t>
  </si>
  <si>
    <t>CLARKDALE</t>
  </si>
  <si>
    <t>PPS-00000D47</t>
  </si>
  <si>
    <t>roy.boutros@holcim.com</t>
  </si>
  <si>
    <t>boutros</t>
  </si>
  <si>
    <t>roy</t>
  </si>
  <si>
    <t>+1 4196704615</t>
  </si>
  <si>
    <t>11435 Rd 176,</t>
  </si>
  <si>
    <t>Paulding</t>
  </si>
  <si>
    <t>PPW-DF7497DA</t>
  </si>
  <si>
    <t>fcrwray</t>
  </si>
  <si>
    <t>Repair</t>
  </si>
  <si>
    <t>First Choice</t>
  </si>
  <si>
    <t>fcrwray@gmail.com</t>
  </si>
  <si>
    <t>First Choice Repair LLC</t>
  </si>
  <si>
    <t>36496 U.S. 385</t>
  </si>
  <si>
    <t>PPW-35A65E4E</t>
  </si>
  <si>
    <t>carlos.rosales</t>
  </si>
  <si>
    <t>PPW-DC5A88B1</t>
  </si>
  <si>
    <t>jeff.wilson</t>
  </si>
  <si>
    <t>PPW-F70A777E</t>
  </si>
  <si>
    <t>amcdonald</t>
  </si>
  <si>
    <t>PPW-EC9D0C4A</t>
  </si>
  <si>
    <t>rsnyder-fl</t>
  </si>
  <si>
    <t>PPW-33CB211D</t>
  </si>
  <si>
    <t>isaacalmeida450@gmail.com</t>
  </si>
  <si>
    <t>Dugan</t>
  </si>
  <si>
    <t>2609 E 24th St</t>
  </si>
  <si>
    <t>87401-4413</t>
  </si>
  <si>
    <t>PPW-1646F037</t>
  </si>
  <si>
    <t>cmgrotts@gmail.com</t>
  </si>
  <si>
    <t>grotts</t>
  </si>
  <si>
    <t>courtney</t>
  </si>
  <si>
    <t>spring creek construction</t>
  </si>
  <si>
    <t>2000 CR 30A</t>
  </si>
  <si>
    <t>PPW-99AA1435</t>
  </si>
  <si>
    <t>samy</t>
  </si>
  <si>
    <t>SAMY</t>
  </si>
  <si>
    <t>ANTONY</t>
  </si>
  <si>
    <t>+91 9600896309</t>
  </si>
  <si>
    <t>elizabethperma392@gmail.com</t>
  </si>
  <si>
    <t>Tamil Nadu</t>
  </si>
  <si>
    <t>PCP-000078FB</t>
  </si>
  <si>
    <t>tyson@scontracting.org</t>
  </si>
  <si>
    <t>Tysom</t>
  </si>
  <si>
    <t>SHELDONS CONTRACTING SERVICES LLC</t>
  </si>
  <si>
    <t>11874 CR 370</t>
  </si>
  <si>
    <t>77011::SHELDONS CONTRACTING SERVICE S LLC</t>
  </si>
  <si>
    <t>PPW-C3D4F8C0</t>
  </si>
  <si>
    <t>patrick_lusk</t>
  </si>
  <si>
    <t>+1 9402842121</t>
  </si>
  <si>
    <t>plusk@selectenergy.com</t>
  </si>
  <si>
    <t>1820 N I-35</t>
  </si>
  <si>
    <t>PPW-8003E5A7</t>
  </si>
  <si>
    <t>bryan0112</t>
  </si>
  <si>
    <t>goergm1910@gmail.com</t>
  </si>
  <si>
    <t>1145 Eastern Ave</t>
  </si>
  <si>
    <t>Schenectady</t>
  </si>
  <si>
    <t>12308-3419</t>
  </si>
  <si>
    <t>PPW-92E8A973</t>
  </si>
  <si>
    <t>dpena@enerflex.com</t>
  </si>
  <si>
    <t>Darion</t>
  </si>
  <si>
    <t>+1 432 448 8263</t>
  </si>
  <si>
    <t>PPW-80034EE9</t>
  </si>
  <si>
    <t>e250tdr1</t>
  </si>
  <si>
    <t>rice_thomas@wagnerequipment.com</t>
  </si>
  <si>
    <t>PIP-11141215</t>
  </si>
  <si>
    <t>p260hgu</t>
  </si>
  <si>
    <t>Guillen Hernandez</t>
  </si>
  <si>
    <t>Higinio</t>
  </si>
  <si>
    <t>+52 6566375000</t>
  </si>
  <si>
    <t>higinio_guillen@maqsa.com.mx</t>
  </si>
  <si>
    <t>MAQUINAS DIESEL</t>
  </si>
  <si>
    <t>58106::MAQUINAS DIESEL SA DE CV</t>
  </si>
  <si>
    <t>PPI-0007EEF8</t>
  </si>
  <si>
    <t>charles.lambert@lafargeholcim.com</t>
  </si>
  <si>
    <t>+1 4034781044</t>
  </si>
  <si>
    <t>PO Box 160</t>
  </si>
  <si>
    <t>Exshaw</t>
  </si>
  <si>
    <t>T0L2C0</t>
  </si>
  <si>
    <t>PPW-80045A4A</t>
  </si>
  <si>
    <t>terrence.whiting@phoenix.services.com</t>
  </si>
  <si>
    <t>1-731-618-7242</t>
  </si>
  <si>
    <t>7301 East County Rd. 142</t>
  </si>
  <si>
    <t>PPW-0003F4AE</t>
  </si>
  <si>
    <t>mgancarz</t>
  </si>
  <si>
    <t>PPW-71CE539F</t>
  </si>
  <si>
    <t>bmoore@ve-corp.com</t>
  </si>
  <si>
    <t>Virtual energy</t>
  </si>
  <si>
    <t>3505  N Stone ave</t>
  </si>
  <si>
    <t>PPW-97FE8C0B</t>
  </si>
  <si>
    <t>dyaggyj@wm.com</t>
  </si>
  <si>
    <t>Yaggy</t>
  </si>
  <si>
    <t>denny</t>
  </si>
  <si>
    <t>+1 612 322 2647</t>
  </si>
  <si>
    <t>22460 NW us-169</t>
  </si>
  <si>
    <t>Elk RiverElk River</t>
  </si>
  <si>
    <t>PPW-244E74DE</t>
  </si>
  <si>
    <t>cdyyjs</t>
  </si>
  <si>
    <t>Snelson</t>
  </si>
  <si>
    <t>+1 804 896 2076</t>
  </si>
  <si>
    <t>jake.snelson@ryancentral.com</t>
  </si>
  <si>
    <t>PIP-10799905</t>
  </si>
  <si>
    <t>bworley</t>
  </si>
  <si>
    <t>PCP-000034B9</t>
  </si>
  <si>
    <t>bubb21078</t>
  </si>
  <si>
    <t>shawn.tucker@martinmarietta.com</t>
  </si>
  <si>
    <t>PPW-9FB55EFE</t>
  </si>
  <si>
    <t>nate.neumeister@martinmarietta.com</t>
  </si>
  <si>
    <t>Neumeister</t>
  </si>
  <si>
    <t>+1 4029490339</t>
  </si>
  <si>
    <t>PCP-00007E58</t>
  </si>
  <si>
    <t>aglendon@fmi.com</t>
  </si>
  <si>
    <t>Glendon</t>
  </si>
  <si>
    <t>+1 7209423256</t>
  </si>
  <si>
    <t>1746 County Road</t>
  </si>
  <si>
    <t>PPW-98411130</t>
  </si>
  <si>
    <t>eblanco2@wm.com</t>
  </si>
  <si>
    <t>Blanco</t>
  </si>
  <si>
    <t>+1 5614805733</t>
  </si>
  <si>
    <t>PPW-2FEB46D0</t>
  </si>
  <si>
    <t>asmith</t>
  </si>
  <si>
    <t>Avian</t>
  </si>
  <si>
    <t>PCP-000034A9</t>
  </si>
  <si>
    <t>aheiskill</t>
  </si>
  <si>
    <t>Heiskill</t>
  </si>
  <si>
    <t>PCP-000034A7</t>
  </si>
  <si>
    <t>swise</t>
  </si>
  <si>
    <t>PCP-000034A0</t>
  </si>
  <si>
    <t>wfoster</t>
  </si>
  <si>
    <t>PCP-0000349C</t>
  </si>
  <si>
    <t>rlopez-hry</t>
  </si>
  <si>
    <t>Rosel</t>
  </si>
  <si>
    <t>PPW-8E4BE849</t>
  </si>
  <si>
    <t>tsanto8777@gmail.com</t>
  </si>
  <si>
    <t>Santopietro</t>
  </si>
  <si>
    <t>St.peters services</t>
  </si>
  <si>
    <t>22001 Arch Lane</t>
  </si>
  <si>
    <t>Weston</t>
  </si>
  <si>
    <t>PPW-F9A08DBB</t>
  </si>
  <si>
    <t>nate@bluelinetrans.com</t>
  </si>
  <si>
    <t>+1 5419811573</t>
  </si>
  <si>
    <t>Blueline Transportation</t>
  </si>
  <si>
    <t>PCP-00007F4B</t>
  </si>
  <si>
    <t>mwilliams5</t>
  </si>
  <si>
    <t>PCP-000034B5</t>
  </si>
  <si>
    <t>shamboshot@gmail.com</t>
  </si>
  <si>
    <t>McCreight</t>
  </si>
  <si>
    <t>+1 7193718223</t>
  </si>
  <si>
    <t>CURBING COLORADO LLC</t>
  </si>
  <si>
    <t>PCP-00007F86</t>
  </si>
  <si>
    <t>SpenaJr</t>
  </si>
  <si>
    <t>+1 3614337185</t>
  </si>
  <si>
    <t>jimmy.pena@archrock.com</t>
  </si>
  <si>
    <t>901 W. State Hwy 72</t>
  </si>
  <si>
    <t>Kenedy</t>
  </si>
  <si>
    <t>PPW-CBE601CC</t>
  </si>
  <si>
    <t>tammy.matthew@csicompressco.com</t>
  </si>
  <si>
    <t>Tammy</t>
  </si>
  <si>
    <t>+1 5753089878</t>
  </si>
  <si>
    <t>2402 E Greene St</t>
  </si>
  <si>
    <t>PPW-912834E7</t>
  </si>
  <si>
    <t>hdehoyos</t>
  </si>
  <si>
    <t>De Hoyos</t>
  </si>
  <si>
    <t>Helio</t>
  </si>
  <si>
    <t>+52 8114850835</t>
  </si>
  <si>
    <t>PPW-0004592F</t>
  </si>
  <si>
    <t>dsawchuk@gflenv.com</t>
  </si>
  <si>
    <t>Sawchuk</t>
  </si>
  <si>
    <t>+1 7806164802</t>
  </si>
  <si>
    <t>20204-113 Ave NW</t>
  </si>
  <si>
    <t>T5S 0G3</t>
  </si>
  <si>
    <t>PPW-7CAB2924</t>
  </si>
  <si>
    <t>jlenz@republicservices.com</t>
  </si>
  <si>
    <t>Lenz</t>
  </si>
  <si>
    <t>Jessi</t>
  </si>
  <si>
    <t>+1 4436014451</t>
  </si>
  <si>
    <t>PCP-0000801B</t>
  </si>
  <si>
    <t>mdoyle18</t>
  </si>
  <si>
    <t>404-766-1621</t>
  </si>
  <si>
    <t>Mdoyle@Newellrecycling.com</t>
  </si>
  <si>
    <t>1359 CENTRAL AVE</t>
  </si>
  <si>
    <t>East Point</t>
  </si>
  <si>
    <t>PPW-80006CAA</t>
  </si>
  <si>
    <t>wagnerb2b</t>
  </si>
  <si>
    <t>123 456 7891</t>
  </si>
  <si>
    <t>FMIB2B@PSIP.com</t>
  </si>
  <si>
    <t>Phelps Dodge Hidalgo, Inc.</t>
  </si>
  <si>
    <t>PQP-000049D8</t>
  </si>
  <si>
    <t>jrodriguez1</t>
  </si>
  <si>
    <t>+1 2814525800</t>
  </si>
  <si>
    <t>jrodriguez@wwmach.com</t>
  </si>
  <si>
    <t>Worldwide Machinery</t>
  </si>
  <si>
    <t>16031 East Freeway</t>
  </si>
  <si>
    <t>PCP-00008029</t>
  </si>
  <si>
    <t>coy.ward@carmeuse.com</t>
  </si>
  <si>
    <t>ward</t>
  </si>
  <si>
    <t>coy</t>
  </si>
  <si>
    <t>+1 706 502 6158</t>
  </si>
  <si>
    <t>PCP-00008046</t>
  </si>
  <si>
    <t>a0gmanr</t>
  </si>
  <si>
    <t>adrian.rojas@doggett.com</t>
  </si>
  <si>
    <t>PSP-000441AF</t>
  </si>
  <si>
    <t>Lrbar93</t>
  </si>
  <si>
    <t>5402 CO RD 23</t>
  </si>
  <si>
    <t>PPW-AF525F9A</t>
  </si>
  <si>
    <t>Sillysalmon1994</t>
  </si>
  <si>
    <t>Cooke</t>
  </si>
  <si>
    <t>+1 9706829255</t>
  </si>
  <si>
    <t>lextonboy98@gmail.com</t>
  </si>
  <si>
    <t>5402 CR 23</t>
  </si>
  <si>
    <t>PPW-6D6E255C</t>
  </si>
  <si>
    <t>CAT®  Inspect,Manage PCC Invoice Access,My.Cat.com,MyWagnerCat.com,SOS Services Web,Vision Link</t>
  </si>
  <si>
    <t>WCS2010</t>
  </si>
  <si>
    <t>Strock</t>
  </si>
  <si>
    <t>Joslyn</t>
  </si>
  <si>
    <t>+1 3036695669</t>
  </si>
  <si>
    <t>waynesconstructionservice@yahoo.com</t>
  </si>
  <si>
    <t>WAYNE'S CONSTRUCTION SERVICE</t>
  </si>
  <si>
    <t>5853 Sunburst Ave</t>
  </si>
  <si>
    <t>Firstone</t>
  </si>
  <si>
    <t>94442::WAYNE'S CONSTRUCTION SERVICE</t>
  </si>
  <si>
    <t>PPW-BCFBF1A9</t>
  </si>
  <si>
    <t>CAT®  Inspect,My.Cat.com,MyWagnerCat.com</t>
  </si>
  <si>
    <t>robert.jackson@iea.net</t>
  </si>
  <si>
    <t>PPW-0275B762</t>
  </si>
  <si>
    <t>dbrownbhei</t>
  </si>
  <si>
    <t>55dbrown2010@gmail.com</t>
  </si>
  <si>
    <t>Brown Horse Engineering, Inc</t>
  </si>
  <si>
    <t>PPW-13A3024D</t>
  </si>
  <si>
    <t>ivan_sierra79@yahoo.com</t>
  </si>
  <si>
    <t>sierra</t>
  </si>
  <si>
    <t>ivan</t>
  </si>
  <si>
    <t>+1 720 819 0810</t>
  </si>
  <si>
    <t>TRINITY TRANSPORTATION SERVICES LTD</t>
  </si>
  <si>
    <t>20538 March Dr</t>
  </si>
  <si>
    <t>77374::TRINITY TRANSPORTATION SERVI CES LTD</t>
  </si>
  <si>
    <t>PPW-9CBB8438</t>
  </si>
  <si>
    <t>cdevinny</t>
  </si>
  <si>
    <t>DeVinny</t>
  </si>
  <si>
    <t>+1 707-272-3671</t>
  </si>
  <si>
    <t>carson.devinny@gcinc.com</t>
  </si>
  <si>
    <t>PPW-F1D5EE97</t>
  </si>
  <si>
    <t>akelchen</t>
  </si>
  <si>
    <t>Kelchen</t>
  </si>
  <si>
    <t>akelchen@mobiletracksolutions.com</t>
  </si>
  <si>
    <t>MOBILE TRACK SOLUTIONS, LLC</t>
  </si>
  <si>
    <t>ELKADER</t>
  </si>
  <si>
    <t>PPW-1AAA672F</t>
  </si>
  <si>
    <t>elleralex32</t>
  </si>
  <si>
    <t>Eller</t>
  </si>
  <si>
    <t>+1 208-789-9688</t>
  </si>
  <si>
    <t>Elleralex32@gmail.com</t>
  </si>
  <si>
    <t>Granite Excavation</t>
  </si>
  <si>
    <t>PPW-80032B6F</t>
  </si>
  <si>
    <t>james.schwarz@iea.net</t>
  </si>
  <si>
    <t>PPW-1C26EB2B</t>
  </si>
  <si>
    <t>herback</t>
  </si>
  <si>
    <t>HERBACK</t>
  </si>
  <si>
    <t xml:space="preserve">GREG </t>
  </si>
  <si>
    <t>+1 775 267 6800</t>
  </si>
  <si>
    <t>hge@herback.net</t>
  </si>
  <si>
    <t>Herback General Engineering</t>
  </si>
  <si>
    <t>PPT-40009503</t>
  </si>
  <si>
    <t>atucker1@fmi.com</t>
  </si>
  <si>
    <t>+1 9286517295</t>
  </si>
  <si>
    <t>PCP-00007D4A</t>
  </si>
  <si>
    <t>bhenderson@encoreofs.com</t>
  </si>
  <si>
    <t>Hendderson II</t>
  </si>
  <si>
    <t>ENCORE OILFIELD SVCS LLC</t>
  </si>
  <si>
    <t>PO BOX 6554</t>
  </si>
  <si>
    <t>KINGWOOD</t>
  </si>
  <si>
    <t>PCP-00008380</t>
  </si>
  <si>
    <t>keith.borgaard@heicivil.com</t>
  </si>
  <si>
    <t>Borgaard</t>
  </si>
  <si>
    <t>PPW-4B9CA56D</t>
  </si>
  <si>
    <t>davesherman</t>
  </si>
  <si>
    <t>dsherma7@wm.com</t>
  </si>
  <si>
    <t>PPW-1A7B4274</t>
  </si>
  <si>
    <t>robertwainscott</t>
  </si>
  <si>
    <t>Wainscott</t>
  </si>
  <si>
    <t>+1 9512775103</t>
  </si>
  <si>
    <t>PPW-FD50AD6B</t>
  </si>
  <si>
    <t>dbrown5</t>
  </si>
  <si>
    <t>+1 7577663033</t>
  </si>
  <si>
    <t>PCP-00008058</t>
  </si>
  <si>
    <t>s104613a</t>
  </si>
  <si>
    <t>COLUMBIA</t>
  </si>
  <si>
    <t>kip.expediting@kiewit.com</t>
  </si>
  <si>
    <t>13000 NE WHITAKER WAY</t>
  </si>
  <si>
    <t>PPW-FAD92F78</t>
  </si>
  <si>
    <t>wheucker@gmail.com</t>
  </si>
  <si>
    <t>Eucker</t>
  </si>
  <si>
    <t>Eucker Const</t>
  </si>
  <si>
    <t>13752 Kuehster Rd</t>
  </si>
  <si>
    <t>PPW-642BF281</t>
  </si>
  <si>
    <t>sheilarehn</t>
  </si>
  <si>
    <t>Rehn</t>
  </si>
  <si>
    <t>srehn@co.morgan.co.us</t>
  </si>
  <si>
    <t>17303 County Road S</t>
  </si>
  <si>
    <t>PPW-BFB8187E</t>
  </si>
  <si>
    <t>waddella@narecycle.com</t>
  </si>
  <si>
    <t>Waddell</t>
  </si>
  <si>
    <t>+1 7142407054</t>
  </si>
  <si>
    <t>PCP-000082B5</t>
  </si>
  <si>
    <t>david.meyer@arycorp.com</t>
  </si>
  <si>
    <t>839 MacKenzie</t>
  </si>
  <si>
    <t>35066::FREMONT PAVING &amp; REDI-MIX</t>
  </si>
  <si>
    <t>PPW-2ABF0400</t>
  </si>
  <si>
    <t>clinton@bop.gov</t>
  </si>
  <si>
    <t>Linton</t>
  </si>
  <si>
    <t>609-914-5369</t>
  </si>
  <si>
    <t>Clinton@bop.gov</t>
  </si>
  <si>
    <t>BUREAU OF PRISONS</t>
  </si>
  <si>
    <t>9595 Quincy Ave</t>
  </si>
  <si>
    <t>10074::BUREAU OF PRISONS</t>
  </si>
  <si>
    <t>PPW-6626ABB7</t>
  </si>
  <si>
    <t>travis.jenkins@arycorp.com</t>
  </si>
  <si>
    <t>+1 719 225 3185</t>
  </si>
  <si>
    <t>PPW-DFA88D3F</t>
  </si>
  <si>
    <t>n030_cat_sup</t>
  </si>
  <si>
    <t>catsup12345</t>
  </si>
  <si>
    <t xml:space="preserve">cat1 </t>
  </si>
  <si>
    <t>+1 984 802 3678</t>
  </si>
  <si>
    <t>eswar.sai.mallapuram@accenture.com</t>
  </si>
  <si>
    <t>PIDHERNEY’S INC</t>
  </si>
  <si>
    <t>404 North Riv</t>
  </si>
  <si>
    <t>PPS-0000067A</t>
  </si>
  <si>
    <t>matthew.sullivan@energytransfer.com</t>
  </si>
  <si>
    <t>+1 2108628713</t>
  </si>
  <si>
    <t>PCP-00008426</t>
  </si>
  <si>
    <t>cstiegal</t>
  </si>
  <si>
    <t>Stiegal</t>
  </si>
  <si>
    <t>cindy.stiegal@phoenix-services.com</t>
  </si>
  <si>
    <t>PPW-D8AA78AD</t>
  </si>
  <si>
    <t>387seal@gmail.com</t>
  </si>
  <si>
    <t>PAULS ASPHALT SERVICE</t>
  </si>
  <si>
    <t>PPW-FC916934</t>
  </si>
  <si>
    <t>frankchacon</t>
  </si>
  <si>
    <t>PPW-F00BC2AE</t>
  </si>
  <si>
    <t>michaelcarle</t>
  </si>
  <si>
    <t>Carle</t>
  </si>
  <si>
    <t>PPW-FE694BA8</t>
  </si>
  <si>
    <t>trichards-hry</t>
  </si>
  <si>
    <t>Tafawa</t>
  </si>
  <si>
    <t>PPW-2427DFDD</t>
  </si>
  <si>
    <t>nicholaspuch</t>
  </si>
  <si>
    <t>Puch</t>
  </si>
  <si>
    <t>PPW-F8A99E24</t>
  </si>
  <si>
    <t>gblount</t>
  </si>
  <si>
    <t>PPW-F5A6AF72</t>
  </si>
  <si>
    <t>rusty8</t>
  </si>
  <si>
    <t>bentz</t>
  </si>
  <si>
    <t>rusty</t>
  </si>
  <si>
    <t>+1 2083152073</t>
  </si>
  <si>
    <t>rusty@graniteexcavation.com</t>
  </si>
  <si>
    <t xml:space="preserve">23 Warm Lake Hwy </t>
  </si>
  <si>
    <t>Cascade</t>
  </si>
  <si>
    <t>83611-5101</t>
  </si>
  <si>
    <t>PPI-000819D9</t>
  </si>
  <si>
    <t>willowhughes38@gmail.com</t>
  </si>
  <si>
    <t>hughes</t>
  </si>
  <si>
    <t>+1 3184730007</t>
  </si>
  <si>
    <t>Glass Tint Etc</t>
  </si>
  <si>
    <t>PCP-00008529</t>
  </si>
  <si>
    <t>docgallob@gmail.com</t>
  </si>
  <si>
    <t>Gallob</t>
  </si>
  <si>
    <t>RJC Tree trimming</t>
  </si>
  <si>
    <t>25070 Verbena Rd</t>
  </si>
  <si>
    <t>Cedaredge</t>
  </si>
  <si>
    <t>PPW-B2A06A5B</t>
  </si>
  <si>
    <t>Hannah13</t>
  </si>
  <si>
    <t>Godbout</t>
  </si>
  <si>
    <t>+1 2034489720</t>
  </si>
  <si>
    <t>hannah.godbout@elitesi.com</t>
  </si>
  <si>
    <t>1199 Atchison court</t>
  </si>
  <si>
    <t>PPW-BABBBEE1</t>
  </si>
  <si>
    <t>solofool@yahoo.com</t>
  </si>
  <si>
    <t>Fishman</t>
  </si>
  <si>
    <t>1321 S Kumuwaina place</t>
  </si>
  <si>
    <t>Hiloilo</t>
  </si>
  <si>
    <t>PPW-0003FD24</t>
  </si>
  <si>
    <t>alexsv</t>
  </si>
  <si>
    <t>Soto Vargas</t>
  </si>
  <si>
    <t>alexissotovargaslive@outlook.com</t>
  </si>
  <si>
    <t>SV</t>
  </si>
  <si>
    <t>20775 East Buchanan Drive</t>
  </si>
  <si>
    <t>PPW-55AAD037</t>
  </si>
  <si>
    <t>brianf80@icloud.com</t>
  </si>
  <si>
    <t>Fritzler</t>
  </si>
  <si>
    <t>970-580-5421</t>
  </si>
  <si>
    <t>Brian Fritzler</t>
  </si>
  <si>
    <t>15998 CRd. 59.5</t>
  </si>
  <si>
    <t>Merino</t>
  </si>
  <si>
    <t>PPW-97643A6D</t>
  </si>
  <si>
    <t>jt.personalbiz@gmail.com</t>
  </si>
  <si>
    <t>Tomberlin</t>
  </si>
  <si>
    <t>MVP</t>
  </si>
  <si>
    <t>PPW-F6C167EC</t>
  </si>
  <si>
    <t>kstewart@thiess.com</t>
  </si>
  <si>
    <t>+1 3854430979</t>
  </si>
  <si>
    <t>KStewart@thiess.com</t>
  </si>
  <si>
    <t>THIESS MINING USA INC. - CLIMAX PROJECT</t>
  </si>
  <si>
    <t>HWY 91 Fremont Pass</t>
  </si>
  <si>
    <t>87304::THIESS MINING USA INC</t>
  </si>
  <si>
    <t>PPW-2AE24F12</t>
  </si>
  <si>
    <t>jfidler</t>
  </si>
  <si>
    <t>PPW-629E757A</t>
  </si>
  <si>
    <t>jmadrid@thiess.com</t>
  </si>
  <si>
    <t>madrid</t>
  </si>
  <si>
    <t>+1 3854430970</t>
  </si>
  <si>
    <t>Highway 91 Fremont Pass</t>
  </si>
  <si>
    <t>PPW-32BD4550</t>
  </si>
  <si>
    <t>john.jensen@ngsgi.com</t>
  </si>
  <si>
    <t>+1 4326643747</t>
  </si>
  <si>
    <t>John.jensen@ngsgi.com</t>
  </si>
  <si>
    <t>PCP-00008873</t>
  </si>
  <si>
    <t>bergen.lorenz@kiewit.com</t>
  </si>
  <si>
    <t>Lorenz</t>
  </si>
  <si>
    <t>+1 410 610 1791</t>
  </si>
  <si>
    <t>Bergen.Lorenz@kiewit.com</t>
  </si>
  <si>
    <t>PPW-80046993</t>
  </si>
  <si>
    <t>PCP-000077B5</t>
  </si>
  <si>
    <t>nicfitr1@aol.com</t>
  </si>
  <si>
    <t>Allum</t>
  </si>
  <si>
    <t>+1 3036685928</t>
  </si>
  <si>
    <t>Nicfitr1@aol.com</t>
  </si>
  <si>
    <t>TODD ALLUM</t>
  </si>
  <si>
    <t>PCP-000086E4</t>
  </si>
  <si>
    <t>btavizon@dignpave.com</t>
  </si>
  <si>
    <t>Tavizon</t>
  </si>
  <si>
    <t>+1 5753881927</t>
  </si>
  <si>
    <t>PPW-7D4DC556</t>
  </si>
  <si>
    <t>rioarribacountyfleet</t>
  </si>
  <si>
    <t>ghmjr16@gmail.com</t>
  </si>
  <si>
    <t>COUNTY OF RIO ARRIBA</t>
  </si>
  <si>
    <t>#47 CR 138 St Rd 68</t>
  </si>
  <si>
    <t>Ohkay Owingeh</t>
  </si>
  <si>
    <t>PPW-A1D271E4</t>
  </si>
  <si>
    <t>mikepelc</t>
  </si>
  <si>
    <t>Pelc</t>
  </si>
  <si>
    <t>buglingbullllc@gmail.com</t>
  </si>
  <si>
    <t>BUGLING BULL EXCAVATING LLC</t>
  </si>
  <si>
    <t>PPW-80043F2B</t>
  </si>
  <si>
    <t>mrodrigu6@fmi.com</t>
  </si>
  <si>
    <t>+1 9282350372</t>
  </si>
  <si>
    <t>PCP-00002A49</t>
  </si>
  <si>
    <t>campo2019</t>
  </si>
  <si>
    <t>McCarthy</t>
  </si>
  <si>
    <t>Dmccarthy@stakeholderms.con</t>
  </si>
  <si>
    <t>STAKEHOLDER MIDSTREAM LLC</t>
  </si>
  <si>
    <t>401 E SONTERRA BLVD STE 215</t>
  </si>
  <si>
    <t>81481::STAKEHOLDER MIDSTREAM LLC</t>
  </si>
  <si>
    <t>PPW-66B9BCD0</t>
  </si>
  <si>
    <t>leachg1</t>
  </si>
  <si>
    <t>Leach_Glenn@cat.com</t>
  </si>
  <si>
    <t>PSP-00035C56</t>
  </si>
  <si>
    <t>elmemomozo@gmail.com</t>
  </si>
  <si>
    <t>+1 5202379547</t>
  </si>
  <si>
    <t>Elmemomozo@gmail.com</t>
  </si>
  <si>
    <t>Overland</t>
  </si>
  <si>
    <t>PCP-000087B1</t>
  </si>
  <si>
    <t>ddelao33</t>
  </si>
  <si>
    <t>+1 7852211269</t>
  </si>
  <si>
    <t>ddelao@wm.com</t>
  </si>
  <si>
    <t>7351 nw us hwy 75</t>
  </si>
  <si>
    <t>Topeka</t>
  </si>
  <si>
    <t>PPW-C64246D7</t>
  </si>
  <si>
    <t>e250tdw1</t>
  </si>
  <si>
    <t>Watson_Trae@wagnerequipment.com</t>
  </si>
  <si>
    <t>PSP-0006E551</t>
  </si>
  <si>
    <t>robert.beck@csicompressco.com</t>
  </si>
  <si>
    <t>+1 5053206202</t>
  </si>
  <si>
    <t>87401-1545</t>
  </si>
  <si>
    <t>PPW-C77E5E6B</t>
  </si>
  <si>
    <t>clay.vance@saiia.com</t>
  </si>
  <si>
    <t>PPW-99F2307F</t>
  </si>
  <si>
    <t>austin.garcia@kiewit.com</t>
  </si>
  <si>
    <t>+1 206 666 8689</t>
  </si>
  <si>
    <t>Austin.Garcia@kiewit.com</t>
  </si>
  <si>
    <t>PPW-FEB08D18</t>
  </si>
  <si>
    <t>chase.carmichael@iconmaterials.com</t>
  </si>
  <si>
    <t>PCP-00008A17</t>
  </si>
  <si>
    <t>debbie.hoekstra@csicompressco.com</t>
  </si>
  <si>
    <t>+1 505 360 1917</t>
  </si>
  <si>
    <t>CSI COMPRESSCO, L.P.</t>
  </si>
  <si>
    <t>PPW-D1430170</t>
  </si>
  <si>
    <t>jfcuevas@sundt.com</t>
  </si>
  <si>
    <t>+1 6029080001</t>
  </si>
  <si>
    <t>PCP-0000899C</t>
  </si>
  <si>
    <t>bradkassner@yahoo.com</t>
  </si>
  <si>
    <t>Kassner</t>
  </si>
  <si>
    <t>+1 5804674682</t>
  </si>
  <si>
    <t>10120 W. reno Av.</t>
  </si>
  <si>
    <t>PPW-00046C6E</t>
  </si>
  <si>
    <t>cdial@henkels.com</t>
  </si>
  <si>
    <t>Dial</t>
  </si>
  <si>
    <t>+1 6182677296</t>
  </si>
  <si>
    <t>HENKELS &amp; MCCOY</t>
  </si>
  <si>
    <t>1620 N Broadway</t>
  </si>
  <si>
    <t>Salem</t>
  </si>
  <si>
    <t>PPW-1F498EF0</t>
  </si>
  <si>
    <t>chris.mccathern@enablemidstream.com</t>
  </si>
  <si>
    <t>McCathern</t>
  </si>
  <si>
    <t>+1 5805150278</t>
  </si>
  <si>
    <t>chris.mccathern@energytransfer.com</t>
  </si>
  <si>
    <t>4817 East main</t>
  </si>
  <si>
    <t>PPW-0001FB50</t>
  </si>
  <si>
    <t>iclark@fmi.com</t>
  </si>
  <si>
    <t>+1 5203969653</t>
  </si>
  <si>
    <t>PCP-00008304</t>
  </si>
  <si>
    <t>mjurado@fmi.com</t>
  </si>
  <si>
    <t>Jurado</t>
  </si>
  <si>
    <t>+1 9283226111</t>
  </si>
  <si>
    <t>Mjurado@fmi.com</t>
  </si>
  <si>
    <t>PCP-00008096</t>
  </si>
  <si>
    <t>d0bdgb</t>
  </si>
  <si>
    <t>+1 337 591 0501</t>
  </si>
  <si>
    <t>GBoling@enerflex.com</t>
  </si>
  <si>
    <t>PIP-10858052</t>
  </si>
  <si>
    <t>jeffery.wilson</t>
  </si>
  <si>
    <t>jeffery</t>
  </si>
  <si>
    <t>+1 6019008503</t>
  </si>
  <si>
    <t>12774 N, Colorado Blvd</t>
  </si>
  <si>
    <t>PPW-D86B6915</t>
  </si>
  <si>
    <t>misael.garcia</t>
  </si>
  <si>
    <t>misael</t>
  </si>
  <si>
    <t>+1 4352329718</t>
  </si>
  <si>
    <t>PPW-DAD3E8B9</t>
  </si>
  <si>
    <t>bryanross18@gmail.com</t>
  </si>
  <si>
    <t>PPW-6AC20FD8</t>
  </si>
  <si>
    <t>joe.grundhoffer</t>
  </si>
  <si>
    <t>grundhoffer</t>
  </si>
  <si>
    <t>+1 2093524091</t>
  </si>
  <si>
    <t>PPW-AB801094</t>
  </si>
  <si>
    <t>ivantrujillo</t>
  </si>
  <si>
    <t>PPW-9CAE9A5C</t>
  </si>
  <si>
    <t>travissakamoto</t>
  </si>
  <si>
    <t>Sakamoto</t>
  </si>
  <si>
    <t>PPW-809F679F</t>
  </si>
  <si>
    <t>dawnrice</t>
  </si>
  <si>
    <t>PPW-4560F873</t>
  </si>
  <si>
    <t>jesuslopez1</t>
  </si>
  <si>
    <t>PPW-32A03A43</t>
  </si>
  <si>
    <t>walterlimon</t>
  </si>
  <si>
    <t>Limon</t>
  </si>
  <si>
    <t>PPW-77EA884F</t>
  </si>
  <si>
    <t>mariojuarez</t>
  </si>
  <si>
    <t>PPW-9F3A083B</t>
  </si>
  <si>
    <t>luisjauregui</t>
  </si>
  <si>
    <t>Jauregui</t>
  </si>
  <si>
    <t>PPW-5D36402E</t>
  </si>
  <si>
    <t>donovancloutier</t>
  </si>
  <si>
    <t>Cloutier</t>
  </si>
  <si>
    <t>PPW-61A43AC3</t>
  </si>
  <si>
    <t>johncastorena</t>
  </si>
  <si>
    <t>Castorena</t>
  </si>
  <si>
    <t>PPW-742DCB81</t>
  </si>
  <si>
    <t>nickbalderrama</t>
  </si>
  <si>
    <t>Balderrama</t>
  </si>
  <si>
    <t>PPW-C7722AFF</t>
  </si>
  <si>
    <t>brianphillips</t>
  </si>
  <si>
    <t>PPW-2F7820AD</t>
  </si>
  <si>
    <t>cesarjmorales@yahoo.com</t>
  </si>
  <si>
    <t>julio</t>
  </si>
  <si>
    <t>+1 9703108893</t>
  </si>
  <si>
    <t>PPW-A1E7D59F</t>
  </si>
  <si>
    <t>ejojr@qadas.com</t>
  </si>
  <si>
    <t>Ollenburger Jr</t>
  </si>
  <si>
    <t>Ezra</t>
  </si>
  <si>
    <t>+1 7208421073</t>
  </si>
  <si>
    <t>Link Repair Svc</t>
  </si>
  <si>
    <t>80138-4301</t>
  </si>
  <si>
    <t>PCP-00008A6A</t>
  </si>
  <si>
    <t>v262_cat_sup3</t>
  </si>
  <si>
    <t>alex.levitina@perficient.com</t>
  </si>
  <si>
    <t>??? ???????? ??? ??????????</t>
  </si>
  <si>
    <t>610 HAPPY VALLEY ROAD</t>
  </si>
  <si>
    <t>GLASGO</t>
  </si>
  <si>
    <t>KENTUCKY</t>
  </si>
  <si>
    <t>42141-1561</t>
  </si>
  <si>
    <t>PQP-00003CDF</t>
  </si>
  <si>
    <t>jack</t>
  </si>
  <si>
    <t>+1 3079202067</t>
  </si>
  <si>
    <t>PPW-F1573847</t>
  </si>
  <si>
    <t>tino.trujillo</t>
  </si>
  <si>
    <t>tequida</t>
  </si>
  <si>
    <t>tino</t>
  </si>
  <si>
    <t>+1 7207054760</t>
  </si>
  <si>
    <t>PPW-F10DC0B5</t>
  </si>
  <si>
    <t>whitneyjones</t>
  </si>
  <si>
    <t>PPW-7479050A</t>
  </si>
  <si>
    <t>carlosarosales@gmail.com</t>
  </si>
  <si>
    <t>rosales</t>
  </si>
  <si>
    <t>+1 8179461267</t>
  </si>
  <si>
    <t>PPW-CE558C6C</t>
  </si>
  <si>
    <t>jeremymiltier@gmail.com</t>
  </si>
  <si>
    <t>Miltner</t>
  </si>
  <si>
    <t>PPW-532BC339</t>
  </si>
  <si>
    <t>Bafcwt</t>
  </si>
  <si>
    <t>PPW-B4E4F5D0</t>
  </si>
  <si>
    <t>jaime.sandoval@ngsgi.com</t>
  </si>
  <si>
    <t>palma</t>
  </si>
  <si>
    <t>jaime</t>
  </si>
  <si>
    <t>+1 5757061796</t>
  </si>
  <si>
    <t>PCP-00008B71</t>
  </si>
  <si>
    <t>jeremiah.miltier</t>
  </si>
  <si>
    <t>12774 Colorado Blvd unit 160</t>
  </si>
  <si>
    <t>PPW-52F25EBC</t>
  </si>
  <si>
    <t>andre.wieczkowski@yahoo.com</t>
  </si>
  <si>
    <t>Wieczkowski</t>
  </si>
  <si>
    <t>+1 915 867 7811</t>
  </si>
  <si>
    <t>Andre.wieczkowski@yahoo.com</t>
  </si>
  <si>
    <t>ANUBIS TRANSPORT LLC</t>
  </si>
  <si>
    <t>3128 Moon Point Pl</t>
  </si>
  <si>
    <t>04397::ANUBIS TRANSPORT LLC</t>
  </si>
  <si>
    <t>PPW-539E77A8</t>
  </si>
  <si>
    <t>arevalorm</t>
  </si>
  <si>
    <t>Arevalo Rodriguez</t>
  </si>
  <si>
    <t>+1 7472287275</t>
  </si>
  <si>
    <t>arevalorm@vmcmail.com</t>
  </si>
  <si>
    <t>13000 E LOS ANGELES ST</t>
  </si>
  <si>
    <t>IRWINDALE</t>
  </si>
  <si>
    <t>PPW-CB760ED7</t>
  </si>
  <si>
    <t>ncrespol@martinnd.com</t>
  </si>
  <si>
    <t>Fazekas</t>
  </si>
  <si>
    <t>+1 7019554990</t>
  </si>
  <si>
    <t>jfazekas@martinnd.com</t>
  </si>
  <si>
    <t>Martin Construction Inc.</t>
  </si>
  <si>
    <t>PPW-0002221E</t>
  </si>
  <si>
    <t>andrewm@martinnd.com</t>
  </si>
  <si>
    <t>Maershbecker</t>
  </si>
  <si>
    <t>+1 7018702779</t>
  </si>
  <si>
    <t>PPW-00016A89</t>
  </si>
  <si>
    <t>nanitocrespo</t>
  </si>
  <si>
    <t>crespo</t>
  </si>
  <si>
    <t>atilano</t>
  </si>
  <si>
    <t>ncrespo1@martinnd.com</t>
  </si>
  <si>
    <t>PPT-107549E3</t>
  </si>
  <si>
    <t>kelsie.buchanan@archrock.com</t>
  </si>
  <si>
    <t>Kelsie</t>
  </si>
  <si>
    <t>+1 4322216918</t>
  </si>
  <si>
    <t>Kelsie.Buchanan@Archrock.com</t>
  </si>
  <si>
    <t>PPW-00042ED4</t>
  </si>
  <si>
    <t>dzellner@srmaterials.com</t>
  </si>
  <si>
    <t>ZELLNER</t>
  </si>
  <si>
    <t>+1 928-284-8067</t>
  </si>
  <si>
    <t>PPW-8002AF4B</t>
  </si>
  <si>
    <t>jspitzer@fsd901.org</t>
  </si>
  <si>
    <t>FOUNTAIN SANITATION DIST</t>
  </si>
  <si>
    <t>11545 Link Rd</t>
  </si>
  <si>
    <t>34878::FOUNTAIN SANITATION DIST</t>
  </si>
  <si>
    <t>PPW-AA60F6C2</t>
  </si>
  <si>
    <t>bryan.ross</t>
  </si>
  <si>
    <t>PPW-A6EDE77D</t>
  </si>
  <si>
    <t>dtrim-hry</t>
  </si>
  <si>
    <t>Trim</t>
  </si>
  <si>
    <t>PPW-2A89DE76</t>
  </si>
  <si>
    <t>mmejia-hry</t>
  </si>
  <si>
    <t>Mejia</t>
  </si>
  <si>
    <t>Maximo</t>
  </si>
  <si>
    <t>PPW-1A68976F</t>
  </si>
  <si>
    <t>jziminski</t>
  </si>
  <si>
    <t>Ziminski</t>
  </si>
  <si>
    <t>PPW-1115973F</t>
  </si>
  <si>
    <t>tjarratt</t>
  </si>
  <si>
    <t>PCP-000034E6</t>
  </si>
  <si>
    <t>tcarrion</t>
  </si>
  <si>
    <t>PPW-C325CC48</t>
  </si>
  <si>
    <t>emorapolanco</t>
  </si>
  <si>
    <t>Mora Polanco</t>
  </si>
  <si>
    <t>PPW-3C3AD440</t>
  </si>
  <si>
    <t>nferry</t>
  </si>
  <si>
    <t>ferry</t>
  </si>
  <si>
    <t>nico</t>
  </si>
  <si>
    <t>+1 9414686788</t>
  </si>
  <si>
    <t>nferry@wm.com</t>
  </si>
  <si>
    <t>4000 knights trail nokomis fl</t>
  </si>
  <si>
    <t>PPW-142EDCD9</t>
  </si>
  <si>
    <t>shollowell@martinnd.com</t>
  </si>
  <si>
    <t>hollowell</t>
  </si>
  <si>
    <t>sage</t>
  </si>
  <si>
    <t>+1 9282935159</t>
  </si>
  <si>
    <t>3685 116th Avenue SW</t>
  </si>
  <si>
    <t>PPW-181BA285</t>
  </si>
  <si>
    <t>mcarter</t>
  </si>
  <si>
    <t>+1 7203431314</t>
  </si>
  <si>
    <t>mcarter@wwmach.com</t>
  </si>
  <si>
    <t>PPW-16E08A98</t>
  </si>
  <si>
    <t>jacob.davis@woodplc.com</t>
  </si>
  <si>
    <t>+1 2082219463</t>
  </si>
  <si>
    <t>PCP-00008DE6</t>
  </si>
  <si>
    <t>goffbrady@gmail.com</t>
  </si>
  <si>
    <t>+1 5418009093</t>
  </si>
  <si>
    <t>brady.goff@woodplc.com</t>
  </si>
  <si>
    <t>PCP-00008DF7</t>
  </si>
  <si>
    <t>john.mullis@waynebrothers.com</t>
  </si>
  <si>
    <t>Mullis</t>
  </si>
  <si>
    <t>+1 7049562239</t>
  </si>
  <si>
    <t>Wayne Brothers</t>
  </si>
  <si>
    <t>357 CONCRESCERE PARKWAY</t>
  </si>
  <si>
    <t>PPW-0001D307</t>
  </si>
  <si>
    <t>michaelhe@wasteconnections.com</t>
  </si>
  <si>
    <t>Hearns</t>
  </si>
  <si>
    <t>+1 6612090041</t>
  </si>
  <si>
    <t>PCP-00008E74</t>
  </si>
  <si>
    <t>a960db</t>
  </si>
  <si>
    <t>Bachicha</t>
  </si>
  <si>
    <t>Dolores</t>
  </si>
  <si>
    <t>dolores.rdsc@gmail.com</t>
  </si>
  <si>
    <t>PSP-0004D69D</t>
  </si>
  <si>
    <t>rmbexcavating@gmail.com</t>
  </si>
  <si>
    <t>RMB EXCAVATING &amp; PIPELINE</t>
  </si>
  <si>
    <t>PPW-8001CABA</t>
  </si>
  <si>
    <t>cgresser@fisherind.com</t>
  </si>
  <si>
    <t>GRESSER</t>
  </si>
  <si>
    <t>CHUCK</t>
  </si>
  <si>
    <t>+1 7012900697</t>
  </si>
  <si>
    <t>PCP-00008E86</t>
  </si>
  <si>
    <t>jramirez-hry</t>
  </si>
  <si>
    <t>PPW-24FE7EFB</t>
  </si>
  <si>
    <t>NAPI314</t>
  </si>
  <si>
    <t>Rochelle</t>
  </si>
  <si>
    <t>+1 5055662604</t>
  </si>
  <si>
    <t>rbrown@navajopride.com</t>
  </si>
  <si>
    <t>NAVAJO AGRICULTURAL PRODUCTS INDUSTRY</t>
  </si>
  <si>
    <t>PO Drawer 1318</t>
  </si>
  <si>
    <t>10086 NM HWY 371</t>
  </si>
  <si>
    <t xml:space="preserve">Farmington </t>
  </si>
  <si>
    <t>63935::NAVAJO AG PRODUCTS IND</t>
  </si>
  <si>
    <t>PPW-EF5548A4</t>
  </si>
  <si>
    <t>mbirch@gflenv.com</t>
  </si>
  <si>
    <t>Birch</t>
  </si>
  <si>
    <t>PCP-00008FEC</t>
  </si>
  <si>
    <t>bobdupre_</t>
  </si>
  <si>
    <t>Dupre</t>
  </si>
  <si>
    <t>+1 225 654 0251</t>
  </si>
  <si>
    <t>tlastrap@wm.com</t>
  </si>
  <si>
    <t>16001 Samuels Road</t>
  </si>
  <si>
    <t>PPW-D7587AD3</t>
  </si>
  <si>
    <t>ebayles</t>
  </si>
  <si>
    <t>+1 7752991720</t>
  </si>
  <si>
    <t>PCP-00008A20</t>
  </si>
  <si>
    <t>phyllip.bowers@martinmarietta.com</t>
  </si>
  <si>
    <t>Bowers</t>
  </si>
  <si>
    <t>Phyllip</t>
  </si>
  <si>
    <t>+1 5152908399</t>
  </si>
  <si>
    <t>PPW-CB81C01E</t>
  </si>
  <si>
    <t>ecolligan_</t>
  </si>
  <si>
    <t>Colligan</t>
  </si>
  <si>
    <t>+1 2256540251</t>
  </si>
  <si>
    <t>PPW-9BBE39CA</t>
  </si>
  <si>
    <t>rmcdaniel_</t>
  </si>
  <si>
    <t>PPW-3B53C45D</t>
  </si>
  <si>
    <t>atarver_</t>
  </si>
  <si>
    <t>PPW-4778CAD3</t>
  </si>
  <si>
    <t>aanderson_</t>
  </si>
  <si>
    <t>PPW-C80406B5</t>
  </si>
  <si>
    <t>ibelona_</t>
  </si>
  <si>
    <t>Belona</t>
  </si>
  <si>
    <t>Ivy</t>
  </si>
  <si>
    <t>PPW-74318ADC</t>
  </si>
  <si>
    <t>jfelger_</t>
  </si>
  <si>
    <t>Felger</t>
  </si>
  <si>
    <t>PPW-BDDE398D</t>
  </si>
  <si>
    <t>aaldridg@wm.com</t>
  </si>
  <si>
    <t>Aldridge</t>
  </si>
  <si>
    <t>+1 8127669794</t>
  </si>
  <si>
    <t>3726 E. State Road 64</t>
  </si>
  <si>
    <t>PPW-03102210</t>
  </si>
  <si>
    <t>brandonneeley</t>
  </si>
  <si>
    <t>+1 6066144035</t>
  </si>
  <si>
    <t>2700 Winchester Road</t>
  </si>
  <si>
    <t>Irvine</t>
  </si>
  <si>
    <t>PPW-4E06A0FD</t>
  </si>
  <si>
    <t>andrea@her-tx.com</t>
  </si>
  <si>
    <t>+1 5122515603</t>
  </si>
  <si>
    <t>PCP-00009017</t>
  </si>
  <si>
    <t>jenn@her-tx.com</t>
  </si>
  <si>
    <t>PPW-F002C013</t>
  </si>
  <si>
    <t>csarasni@fmi.com</t>
  </si>
  <si>
    <t>Sarasnick</t>
  </si>
  <si>
    <t>+1 5203932421</t>
  </si>
  <si>
    <t>PCP-00002A18</t>
  </si>
  <si>
    <t>tdircks@wwmach.com</t>
  </si>
  <si>
    <t>Dircks</t>
  </si>
  <si>
    <t>+1 8018796702</t>
  </si>
  <si>
    <t>PPW-78C1AD77</t>
  </si>
  <si>
    <t>julie.brookshire@gflenv.com</t>
  </si>
  <si>
    <t>Brookshire</t>
  </si>
  <si>
    <t>+1 7707488276</t>
  </si>
  <si>
    <t>PCP-00008FA9</t>
  </si>
  <si>
    <t>bfontenot_</t>
  </si>
  <si>
    <t>Fontenot</t>
  </si>
  <si>
    <t>Barney</t>
  </si>
  <si>
    <t>PPW-8C473008</t>
  </si>
  <si>
    <t>jgrantham_</t>
  </si>
  <si>
    <t>Grantham</t>
  </si>
  <si>
    <t>PPW-0256890D</t>
  </si>
  <si>
    <t>mvigil@powermotivecorp.com</t>
  </si>
  <si>
    <t>+1 9705661388</t>
  </si>
  <si>
    <t>MVIGIL@POWERMOTIVECORP.COM</t>
  </si>
  <si>
    <t>2600 Center Dr</t>
  </si>
  <si>
    <t>Milliken</t>
  </si>
  <si>
    <t>PPW-4D641E47</t>
  </si>
  <si>
    <t>gregorya.freeman@gmail.com</t>
  </si>
  <si>
    <t>GREG FREEMAN</t>
  </si>
  <si>
    <t>490 LA CASITA ROAD</t>
  </si>
  <si>
    <t>CARBONDALE</t>
  </si>
  <si>
    <t>32598::GREG FREEMAN</t>
  </si>
  <si>
    <t>PCP-00009181</t>
  </si>
  <si>
    <t>danacross.64@gmail.com</t>
  </si>
  <si>
    <t>Burfiend</t>
  </si>
  <si>
    <t>johnburfiend64@gmail.com</t>
  </si>
  <si>
    <t>Tecolote Farms</t>
  </si>
  <si>
    <t>16 La Montana</t>
  </si>
  <si>
    <t>PPW-91068CCA</t>
  </si>
  <si>
    <t>donnie84765@gmail.com</t>
  </si>
  <si>
    <t>Drewer</t>
  </si>
  <si>
    <t>+1 970-396-3188</t>
  </si>
  <si>
    <t>Drewer Transportation LLC</t>
  </si>
  <si>
    <t>38679 COUNTY ROAD 33</t>
  </si>
  <si>
    <t>80615-8431</t>
  </si>
  <si>
    <t>PCP-000091B6</t>
  </si>
  <si>
    <t>verdean_</t>
  </si>
  <si>
    <t>+1 251 829 4006</t>
  </si>
  <si>
    <t>Mount Vernon</t>
  </si>
  <si>
    <t>PPW-01A22F42</t>
  </si>
  <si>
    <t>awashington_</t>
  </si>
  <si>
    <t>PPW-DEF44EDD</t>
  </si>
  <si>
    <t>walpolk_</t>
  </si>
  <si>
    <t>Polk</t>
  </si>
  <si>
    <t xml:space="preserve">Walter </t>
  </si>
  <si>
    <t>+1 2518294006</t>
  </si>
  <si>
    <t>PPW-8B05BEBD</t>
  </si>
  <si>
    <t>shedwynn_</t>
  </si>
  <si>
    <t>Wynn</t>
  </si>
  <si>
    <t>Shedrick</t>
  </si>
  <si>
    <t>PPW-E83BFA09</t>
  </si>
  <si>
    <t>dthompson_</t>
  </si>
  <si>
    <t>PPW-CD4F21B3</t>
  </si>
  <si>
    <t>jprather_</t>
  </si>
  <si>
    <t>PPW-97782CB1</t>
  </si>
  <si>
    <t>songpaek_</t>
  </si>
  <si>
    <t>Paek</t>
  </si>
  <si>
    <t xml:space="preserve">Song </t>
  </si>
  <si>
    <t>PPW-D917FE2D</t>
  </si>
  <si>
    <t>jograntham_</t>
  </si>
  <si>
    <t>PPW-70D625B1</t>
  </si>
  <si>
    <t>mjacobs_</t>
  </si>
  <si>
    <t>Markell</t>
  </si>
  <si>
    <t>PPW-42E63E4B</t>
  </si>
  <si>
    <t>jmilligans_</t>
  </si>
  <si>
    <t>Milligans</t>
  </si>
  <si>
    <t>PPW-CD9FF689</t>
  </si>
  <si>
    <t>brassm@hotmail.com</t>
  </si>
  <si>
    <t>Brassfield</t>
  </si>
  <si>
    <t>+1 7205604164</t>
  </si>
  <si>
    <t>None</t>
  </si>
  <si>
    <t>PCP-00009299</t>
  </si>
  <si>
    <t>cparcell_</t>
  </si>
  <si>
    <t>Parcell</t>
  </si>
  <si>
    <t>PPW-EC4A0F0F</t>
  </si>
  <si>
    <t>mcgillindustries</t>
  </si>
  <si>
    <t>PPT-01000D3A</t>
  </si>
  <si>
    <t>anslemsims_</t>
  </si>
  <si>
    <t>Sims</t>
  </si>
  <si>
    <t>Anslem</t>
  </si>
  <si>
    <t>PPW-216D6C99</t>
  </si>
  <si>
    <t>sylkoen_</t>
  </si>
  <si>
    <t>Koen</t>
  </si>
  <si>
    <t>Sylvester</t>
  </si>
  <si>
    <t>PPW-7B172DDF</t>
  </si>
  <si>
    <t>chip.cummings@krollc.com</t>
  </si>
  <si>
    <t>Chip</t>
  </si>
  <si>
    <t>+1 361 342 2001</t>
  </si>
  <si>
    <t>PO BOX 260894</t>
  </si>
  <si>
    <t>CORPUS CHRISTI</t>
  </si>
  <si>
    <t>PPW-99C38EE9</t>
  </si>
  <si>
    <t>asmith@yorkbuilding.com</t>
  </si>
  <si>
    <t>+1 4436227151</t>
  </si>
  <si>
    <t>1079 Belvidere rd</t>
  </si>
  <si>
    <t>Port Deposit</t>
  </si>
  <si>
    <t>PPW-860D8BED</t>
  </si>
  <si>
    <t>tom.turner@ashgrove.com</t>
  </si>
  <si>
    <t>+1 6202121441</t>
  </si>
  <si>
    <t>PCP-00008FD8</t>
  </si>
  <si>
    <t>dford@natflt.com</t>
  </si>
  <si>
    <t>PPW-8003F4A8</t>
  </si>
  <si>
    <t>charliea@wcnx.org</t>
  </si>
  <si>
    <t>CJ</t>
  </si>
  <si>
    <t>+1 4054742126</t>
  </si>
  <si>
    <t>7600 SW 15th. St.</t>
  </si>
  <si>
    <t>PPW-90BE93ED</t>
  </si>
  <si>
    <t>+1 970-353-9700</t>
  </si>
  <si>
    <t>112 13th street</t>
  </si>
  <si>
    <t>PCP-000093D5</t>
  </si>
  <si>
    <t>juareed_</t>
  </si>
  <si>
    <t>PPW-74DCB768</t>
  </si>
  <si>
    <t>jsullivan_</t>
  </si>
  <si>
    <t>PPW-5752883E</t>
  </si>
  <si>
    <t>mthreadgill_</t>
  </si>
  <si>
    <t>Threadgill</t>
  </si>
  <si>
    <t>PPW-6C29E85B</t>
  </si>
  <si>
    <t>mcantrell_</t>
  </si>
  <si>
    <t>Cantrell</t>
  </si>
  <si>
    <t>PPW-F4C7F0DC</t>
  </si>
  <si>
    <t>emilio.vargas@westernmidstream.com</t>
  </si>
  <si>
    <t>+1 325-627-6603</t>
  </si>
  <si>
    <t>PCP-00009604</t>
  </si>
  <si>
    <t>dmorgan_</t>
  </si>
  <si>
    <t>PPW-C4D69A0D</t>
  </si>
  <si>
    <t>jstodghill_</t>
  </si>
  <si>
    <t>Stodghill</t>
  </si>
  <si>
    <t>PPW-2DA0EDBB</t>
  </si>
  <si>
    <t>jojones_</t>
  </si>
  <si>
    <t>Jovan</t>
  </si>
  <si>
    <t>PPW-7B869C9B</t>
  </si>
  <si>
    <t>peyton</t>
  </si>
  <si>
    <t>+1 2075425187</t>
  </si>
  <si>
    <t>peytoncooper756@gmail.com</t>
  </si>
  <si>
    <t>SHAUN COOPER</t>
  </si>
  <si>
    <t>COOPER CONSTRUCTION</t>
  </si>
  <si>
    <t>879 SOUTH SHORE RD</t>
  </si>
  <si>
    <t>NORTH HAVEN</t>
  </si>
  <si>
    <t>Maine</t>
  </si>
  <si>
    <t>04853</t>
  </si>
  <si>
    <t>PCP-00009451</t>
  </si>
  <si>
    <t>Oswald</t>
  </si>
  <si>
    <t>Fran or Stan</t>
  </si>
  <si>
    <t>406-784-2411</t>
  </si>
  <si>
    <t>stans1fran@msn.com</t>
  </si>
  <si>
    <t>IBRB Trucking, Inc.</t>
  </si>
  <si>
    <t>PPW-00018CCF</t>
  </si>
  <si>
    <t>und1</t>
  </si>
  <si>
    <t>Riddle</t>
  </si>
  <si>
    <t>Lester</t>
  </si>
  <si>
    <t>+1 701-483-3478</t>
  </si>
  <si>
    <t>lriddle@martinnd.com</t>
  </si>
  <si>
    <t>PPW-0000FDDB</t>
  </si>
  <si>
    <t>walfopag</t>
  </si>
  <si>
    <t>Walford</t>
  </si>
  <si>
    <t>+1 7207684422</t>
  </si>
  <si>
    <t>patrick.walford@martinmarietta.com</t>
  </si>
  <si>
    <t>18401 w. Colfax Ave.</t>
  </si>
  <si>
    <t>58361::MARTIN MARIETTA MATERIALS,58361a::MARTIN MARIETTA MATERIALS,58361a1::MARTIN MARIETTA MATERIALS,58361a2::MARTIN MARIETTA MATERIALS,58361a3::MARTIN MARIETTA MATERIALS,58361p::MARTIN MARIETTA MATERIALS,58361r::MARTIN MARIETTA MATERIALS,58362::MARTIN MARIETTA MATERIALS,58362a::MARTIN MARIETTA MATERIALS,58362p::MARTIN MARIETTA MATERIALS,58362r::MARTIN MARIETTA MATERIALS,58363::MARTIN MARIETTA MATERIALS,58363a::MARTIN MARIETTA MATERIALS,58363p::MARTIN MARIETTA MATERIALS,58363r::MARTIN MARIETTA MATERIALS,58364::MARTIN MARIETTA MATERIALS</t>
  </si>
  <si>
    <t>PPW-8061AFDB</t>
  </si>
  <si>
    <t>irwin_william</t>
  </si>
  <si>
    <t>+1 719 426 1386</t>
  </si>
  <si>
    <t>irwin_william@wagnerequipment.com</t>
  </si>
  <si>
    <t>18000 Smith Rd.</t>
  </si>
  <si>
    <t>PPW-1A5B3214</t>
  </si>
  <si>
    <t>Parts.Cat.com + Includes SIS Parts Books,SOS Services Web,Vision Link</t>
  </si>
  <si>
    <t>e250wxi</t>
  </si>
  <si>
    <t>PIP-10327730</t>
  </si>
  <si>
    <t>Eagle110</t>
  </si>
  <si>
    <t>KRAMER</t>
  </si>
  <si>
    <t>kenneth.kramer@ymail.com</t>
  </si>
  <si>
    <t>POWER SOLUTIONS</t>
  </si>
  <si>
    <t>416 W KIOWA AVE</t>
  </si>
  <si>
    <t>PPW-39CA4648</t>
  </si>
  <si>
    <t>franciscol@eobpr.com</t>
  </si>
  <si>
    <t>pr</t>
  </si>
  <si>
    <t>00970</t>
  </si>
  <si>
    <t>PPW-8002BCE9</t>
  </si>
  <si>
    <t>tomt93@bresnan.net</t>
  </si>
  <si>
    <t>+1 9707347869</t>
  </si>
  <si>
    <t>PCP-000099AD</t>
  </si>
  <si>
    <t>rajivthapar3775@gmail.com</t>
  </si>
  <si>
    <t>Thapar</t>
  </si>
  <si>
    <t>Rajiv</t>
  </si>
  <si>
    <t>+1 9095736388</t>
  </si>
  <si>
    <t>Welkin</t>
  </si>
  <si>
    <t>PCP-00009829</t>
  </si>
  <si>
    <t>lukescheffe38@gmail.com</t>
  </si>
  <si>
    <t>Scheffe</t>
  </si>
  <si>
    <t>+1 7194929352</t>
  </si>
  <si>
    <t>Lukescheffe38@gmail.com</t>
  </si>
  <si>
    <t>LMS excavating</t>
  </si>
  <si>
    <t>PCP-0000994A</t>
  </si>
  <si>
    <t>aaron.gardner@kiewit.com</t>
  </si>
  <si>
    <t>PPW-37DB2168</t>
  </si>
  <si>
    <t>BRAD MCCARROLL DBA MCCARROLL TRUCKING</t>
  </si>
  <si>
    <t>PPW-00041187</t>
  </si>
  <si>
    <t>everett.autrey@energytransfer.com</t>
  </si>
  <si>
    <t>Autrey</t>
  </si>
  <si>
    <t>+1 575-347-8923</t>
  </si>
  <si>
    <t>TRANSWESTERN PIPELINE</t>
  </si>
  <si>
    <t>1415 Transwestern Rd.</t>
  </si>
  <si>
    <t>88218::TRANSWESTERN PIPELINE</t>
  </si>
  <si>
    <t>PCP-000098F5</t>
  </si>
  <si>
    <t>scottb.04@hotmail.com</t>
  </si>
  <si>
    <t>Bohl</t>
  </si>
  <si>
    <t>+1 7155684141</t>
  </si>
  <si>
    <t>A1 - STOUT EXCAVATING GROUP</t>
  </si>
  <si>
    <t>P.O. BOX 90</t>
  </si>
  <si>
    <t>Bloomer</t>
  </si>
  <si>
    <t>PPW-00001968</t>
  </si>
  <si>
    <t>a81jtg1</t>
  </si>
  <si>
    <t>tim.garcia@tntxtruck.com</t>
  </si>
  <si>
    <t>PSP-00070A29</t>
  </si>
  <si>
    <t>CMartin126</t>
  </si>
  <si>
    <t xml:space="preserve">7802 lavaun dr </t>
  </si>
  <si>
    <t xml:space="preserve">littleton </t>
  </si>
  <si>
    <t>PPW-50C95E9F</t>
  </si>
  <si>
    <t>rmontoya</t>
  </si>
  <si>
    <t>rmontoya@escomailbox.com</t>
  </si>
  <si>
    <t>7802 lavaun dr</t>
  </si>
  <si>
    <t>PPW-EC66389F</t>
  </si>
  <si>
    <t>joncrofford</t>
  </si>
  <si>
    <t>crofford</t>
  </si>
  <si>
    <t>PPW-2C2B0A0F</t>
  </si>
  <si>
    <t>ak48dh</t>
  </si>
  <si>
    <t>Hatton</t>
  </si>
  <si>
    <t>dillon.hatton@mhc.com</t>
  </si>
  <si>
    <t>PSP-000721D8</t>
  </si>
  <si>
    <t>karan.patel@gcinc.com</t>
  </si>
  <si>
    <t>Patel</t>
  </si>
  <si>
    <t xml:space="preserve">Karan </t>
  </si>
  <si>
    <t>PPW-00044E1E</t>
  </si>
  <si>
    <t>aida@bomaniteconcrete.com</t>
  </si>
  <si>
    <t>Aida</t>
  </si>
  <si>
    <t>+1 9155336497</t>
  </si>
  <si>
    <t>BOMANITE ARTISTIC CONCRETE</t>
  </si>
  <si>
    <t>PCP-00009B86</t>
  </si>
  <si>
    <t>jperkins4</t>
  </si>
  <si>
    <t>PERKINS</t>
  </si>
  <si>
    <t>+1 5095810474</t>
  </si>
  <si>
    <t>JPERKINS4@REPUBLICSERVICES.COM</t>
  </si>
  <si>
    <t>500 ROOSEVELT GRADE ROAD</t>
  </si>
  <si>
    <t>PO BOX 338</t>
  </si>
  <si>
    <t>Roosevelt</t>
  </si>
  <si>
    <t>PPW-BB742971</t>
  </si>
  <si>
    <t>dtaylor@levynet.com</t>
  </si>
  <si>
    <t>+1 7659186153</t>
  </si>
  <si>
    <t>Dtaylor@levynet.com</t>
  </si>
  <si>
    <t>3601 Paul R Lowery</t>
  </si>
  <si>
    <t>PPW-F258EBCB</t>
  </si>
  <si>
    <t>a23qec</t>
  </si>
  <si>
    <t>emma.campbell@transwest.com</t>
  </si>
  <si>
    <t>PSP-000722BC</t>
  </si>
  <si>
    <t>jonathan.nelson@prim.com</t>
  </si>
  <si>
    <t>6831 N INTERSTATE 35 FRONTAGE ROAD</t>
  </si>
  <si>
    <t>DENTON</t>
  </si>
  <si>
    <t>PPW-76A33221</t>
  </si>
  <si>
    <t>+1 3036743385</t>
  </si>
  <si>
    <t>PPW-000443F6</t>
  </si>
  <si>
    <t>darrenw@r360es.com</t>
  </si>
  <si>
    <t>+1 5752636959</t>
  </si>
  <si>
    <t>DarrenW@R360es.com</t>
  </si>
  <si>
    <t>PCP-00009B3E</t>
  </si>
  <si>
    <t>bnichols@howardmcanear.com</t>
  </si>
  <si>
    <t>BRAD</t>
  </si>
  <si>
    <t>+1 2102190298</t>
  </si>
  <si>
    <t>HOWARD-MCANEAR EQUIPMENT</t>
  </si>
  <si>
    <t>10315 North Freeway</t>
  </si>
  <si>
    <t>PPW-67B8892D</t>
  </si>
  <si>
    <t>eaa1jd</t>
  </si>
  <si>
    <t>+1 956 369 6876</t>
  </si>
  <si>
    <t>joe.diaz@archrock.com</t>
  </si>
  <si>
    <t>PIP-10149709</t>
  </si>
  <si>
    <t>sholland</t>
  </si>
  <si>
    <t>PCP-00003595</t>
  </si>
  <si>
    <t>ignaciosanchez2</t>
  </si>
  <si>
    <t>PPW-275B1C87</t>
  </si>
  <si>
    <t>servandocardoza</t>
  </si>
  <si>
    <t>Cardoza</t>
  </si>
  <si>
    <t>PPW-D8D54D2D</t>
  </si>
  <si>
    <t>tom.plant@co.mckinley.nm.us</t>
  </si>
  <si>
    <t>+1 505-870-7399</t>
  </si>
  <si>
    <t>NORTHWEST NEW MEXICO REGIONAL SOLID WASTE</t>
  </si>
  <si>
    <t>101 Red Mesa Bluffs Dr.</t>
  </si>
  <si>
    <t>PCP-00009C7B</t>
  </si>
  <si>
    <t>weurich@rediusa.com</t>
  </si>
  <si>
    <t>Eurich</t>
  </si>
  <si>
    <t>+1 307-359-2958</t>
  </si>
  <si>
    <t>Redi Services</t>
  </si>
  <si>
    <t>12400 County Rd. 34</t>
  </si>
  <si>
    <t>PCP-00009C7F</t>
  </si>
  <si>
    <t>omar.sanchez1.mil@army.mil</t>
  </si>
  <si>
    <t>+1 915-226-8834</t>
  </si>
  <si>
    <t>Technica LLC.</t>
  </si>
  <si>
    <t>2592 Bradley Rd</t>
  </si>
  <si>
    <t>PCP-00009B01</t>
  </si>
  <si>
    <t>archrock01</t>
  </si>
  <si>
    <t>Chase.Diaz@Archrock.com</t>
  </si>
  <si>
    <t>PPT-10735906</t>
  </si>
  <si>
    <t>MTTOP_Wagner</t>
  </si>
  <si>
    <t>Kingsbury</t>
  </si>
  <si>
    <t>+1 5055593426</t>
  </si>
  <si>
    <t>505-559-3426</t>
  </si>
  <si>
    <t>mttop@earthlink.net</t>
  </si>
  <si>
    <t>MOUNTAIN TOP SERVICES</t>
  </si>
  <si>
    <t>PO Box 730</t>
  </si>
  <si>
    <t>18 Prairiewind Trail</t>
  </si>
  <si>
    <t>Edgewood</t>
  </si>
  <si>
    <t>PPW-69D0C69F</t>
  </si>
  <si>
    <t>johnries252@gmail.com</t>
  </si>
  <si>
    <t>Ries</t>
  </si>
  <si>
    <t>PPW-F02F44ED</t>
  </si>
  <si>
    <t>chorn@elevateenergysvs.com</t>
  </si>
  <si>
    <t>+1 701-495-1255</t>
  </si>
  <si>
    <t>ELEVATE ENERGY</t>
  </si>
  <si>
    <t>3696 1st Ave</t>
  </si>
  <si>
    <t>29112::ELEVATE ENERGY</t>
  </si>
  <si>
    <t>PCP-00009FB7</t>
  </si>
  <si>
    <t>collinrooney</t>
  </si>
  <si>
    <t>+1 8652798137</t>
  </si>
  <si>
    <t>rooneyc@vmcmail.com</t>
  </si>
  <si>
    <t>3360 Winfield Dunn Pkwy</t>
  </si>
  <si>
    <t>Kodak</t>
  </si>
  <si>
    <t>PPW-00042034</t>
  </si>
  <si>
    <t>thewhitelynx@hotmail.com</t>
  </si>
  <si>
    <t>bowers</t>
  </si>
  <si>
    <t>+1 720-390-9681</t>
  </si>
  <si>
    <t>POWDER MONARCH LLC</t>
  </si>
  <si>
    <t>23715 W Highway 50</t>
  </si>
  <si>
    <t>PCP-00009DDC</t>
  </si>
  <si>
    <t>darinrichey@timberlineframers.com</t>
  </si>
  <si>
    <t>Richeey</t>
  </si>
  <si>
    <t>+1 970-585-1021</t>
  </si>
  <si>
    <t>TFI</t>
  </si>
  <si>
    <t>172 Goldmine Dr.</t>
  </si>
  <si>
    <t>77369::TFI</t>
  </si>
  <si>
    <t>PCP-00009E41</t>
  </si>
  <si>
    <t>frankfordgroup@bellsouth.net</t>
  </si>
  <si>
    <t>Frankford</t>
  </si>
  <si>
    <t>+1 954-661-3500</t>
  </si>
  <si>
    <t>15561 Buckwheat St</t>
  </si>
  <si>
    <t>PCP-00009D2C</t>
  </si>
  <si>
    <t>jdobber6559@yahoo.com</t>
  </si>
  <si>
    <t>Dobson</t>
  </si>
  <si>
    <t>+1 4057626467</t>
  </si>
  <si>
    <t>Navajo</t>
  </si>
  <si>
    <t>PCP-0000753F</t>
  </si>
  <si>
    <t>Wanerrentals</t>
  </si>
  <si>
    <t>Rodgers</t>
  </si>
  <si>
    <t>+1 7203445448</t>
  </si>
  <si>
    <t>zrodgers@wanerconstruction.com</t>
  </si>
  <si>
    <t>WANER CONSTRUCTION</t>
  </si>
  <si>
    <t>8950 BARRONS BLVD</t>
  </si>
  <si>
    <t>Unit 103</t>
  </si>
  <si>
    <t>93925::WANER CONSTRUCTION</t>
  </si>
  <si>
    <t>PPW-2E92EB66</t>
  </si>
  <si>
    <t>dterrell</t>
  </si>
  <si>
    <t>+1 7209555764</t>
  </si>
  <si>
    <t>dterrell@escomailbox.com</t>
  </si>
  <si>
    <t>PPW-A175858F</t>
  </si>
  <si>
    <t>balw2259</t>
  </si>
  <si>
    <t>+1 4322348962</t>
  </si>
  <si>
    <t>brandon.ward@archrock.com</t>
  </si>
  <si>
    <t>PPW-DF3D8654</t>
  </si>
  <si>
    <t>noe.galvan@iea.net</t>
  </si>
  <si>
    <t>+1 3252426276</t>
  </si>
  <si>
    <t>PCP-00008956</t>
  </si>
  <si>
    <t>michael.risen@ieaconstructors.com</t>
  </si>
  <si>
    <t>Risen</t>
  </si>
  <si>
    <t>PPW-0003AF30</t>
  </si>
  <si>
    <t>gmunoz@thiess.com</t>
  </si>
  <si>
    <t>+1 307-760-3728</t>
  </si>
  <si>
    <t>GMunoz@THIESS.com</t>
  </si>
  <si>
    <t>11236 HWY 91- Freemont pass</t>
  </si>
  <si>
    <t>PCP-0000A1F1</t>
  </si>
  <si>
    <t>vosaji</t>
  </si>
  <si>
    <t>DE-PAUL OSAJI</t>
  </si>
  <si>
    <t>VINCENT</t>
  </si>
  <si>
    <t>VincentDePaul.Osaji@kiewit.com</t>
  </si>
  <si>
    <t>PRJ 104141 KLTP LOWER MAINLAND ECI PO BO</t>
  </si>
  <si>
    <t>PPW-98A75306</t>
  </si>
  <si>
    <t>avery.hill@preferredconstructionsupply.com</t>
  </si>
  <si>
    <t>+1 7049562217</t>
  </si>
  <si>
    <t>PPW-8002DCC8</t>
  </si>
  <si>
    <t>myke@adtowingep.com</t>
  </si>
  <si>
    <t>WRECKER</t>
  </si>
  <si>
    <t>MYKE</t>
  </si>
  <si>
    <t>+1 915-701-4566</t>
  </si>
  <si>
    <t>MYKE@ADTOWINGEP.COM</t>
  </si>
  <si>
    <t>AD TOWING &amp; RECOVERY</t>
  </si>
  <si>
    <t>3565 LEE BLVD</t>
  </si>
  <si>
    <t>PCP-0000A1DF</t>
  </si>
  <si>
    <t>grant.foster</t>
  </si>
  <si>
    <t>+1 903 742 4815</t>
  </si>
  <si>
    <t>grant.foster@archrock.com</t>
  </si>
  <si>
    <t>901 Cox Rd</t>
  </si>
  <si>
    <t>PPT-1075AC04</t>
  </si>
  <si>
    <t>streetfighter800cc@gmail.com</t>
  </si>
  <si>
    <t>Jaron</t>
  </si>
  <si>
    <t>+1 5756446138</t>
  </si>
  <si>
    <t>PCP-00009E24</t>
  </si>
  <si>
    <t>clay8809</t>
  </si>
  <si>
    <t>Rickles</t>
  </si>
  <si>
    <t>Clayton.Rickles@usacompression.com</t>
  </si>
  <si>
    <t>PPW-00022991</t>
  </si>
  <si>
    <t>hidalgo3482@gmail.com</t>
  </si>
  <si>
    <t>Narciso</t>
  </si>
  <si>
    <t>+1 7128998439</t>
  </si>
  <si>
    <t>GTO hauling llc</t>
  </si>
  <si>
    <t>3013 Quail St</t>
  </si>
  <si>
    <t>PCP-0000A255</t>
  </si>
  <si>
    <t>parriottsgarage@outlook.com</t>
  </si>
  <si>
    <t>Parriott</t>
  </si>
  <si>
    <t>+1 435-260-1301</t>
  </si>
  <si>
    <t>Parriotts Garage LLC</t>
  </si>
  <si>
    <t>1080 S. Millcreek Dr.</t>
  </si>
  <si>
    <t>PCP-0000A21C</t>
  </si>
  <si>
    <t>ryanpueblo@gmail.com</t>
  </si>
  <si>
    <t>parker</t>
  </si>
  <si>
    <t>+1 719-214-2672</t>
  </si>
  <si>
    <t>J and v small eng.</t>
  </si>
  <si>
    <t>27400 brewster rd</t>
  </si>
  <si>
    <t>PCP-0000A1FE</t>
  </si>
  <si>
    <t>rsteele@dieselforward.com</t>
  </si>
  <si>
    <t>+1 303-428-3611</t>
  </si>
  <si>
    <t>Diesel Forward</t>
  </si>
  <si>
    <t>6301 Broadway</t>
  </si>
  <si>
    <t>PCP-0000A133</t>
  </si>
  <si>
    <t>a4m1kc</t>
  </si>
  <si>
    <t>Caddell</t>
  </si>
  <si>
    <t>+1 806 731 6600</t>
  </si>
  <si>
    <t>caddellk@rushenterprises.com</t>
  </si>
  <si>
    <t>PIP-10559257</t>
  </si>
  <si>
    <t>Manage PCC Invoice Access,Parts.Cat.com + Includes SIS Parts Books,SOS Services Web</t>
  </si>
  <si>
    <t>frittsj94@protonmail.ch</t>
  </si>
  <si>
    <t>Fritts</t>
  </si>
  <si>
    <t>+1 806-332-9975</t>
  </si>
  <si>
    <t>Exciter Media</t>
  </si>
  <si>
    <t>119 N Canyon Rd</t>
  </si>
  <si>
    <t>PCP-0000A283</t>
  </si>
  <si>
    <t>mpetri88@gmail.com</t>
  </si>
  <si>
    <t>Petri</t>
  </si>
  <si>
    <t>MICHAEL PETRI</t>
  </si>
  <si>
    <t>5718 ALLISON ST</t>
  </si>
  <si>
    <t>61327::MICHAEL PETRI</t>
  </si>
  <si>
    <t>PPW-800478CC</t>
  </si>
  <si>
    <t>chrismcccc2@gmail.com</t>
  </si>
  <si>
    <t>Mccartney</t>
  </si>
  <si>
    <t>+1 8083449021</t>
  </si>
  <si>
    <t>All about tree care</t>
  </si>
  <si>
    <t>PCP-0000A408</t>
  </si>
  <si>
    <t>sancheztrucking.llc@yahoo.com</t>
  </si>
  <si>
    <t>+1 970 646 8194</t>
  </si>
  <si>
    <t>SANCHEZ TRUCK INC</t>
  </si>
  <si>
    <t>102 Kuner Ave</t>
  </si>
  <si>
    <t>PCP-0000A446</t>
  </si>
  <si>
    <t>justin.schaefer@iea.net</t>
  </si>
  <si>
    <t>+1 812-828-8800</t>
  </si>
  <si>
    <t>PCP-00009B9F</t>
  </si>
  <si>
    <t>csumner@cherokeeenterprises.com</t>
  </si>
  <si>
    <t>Sumner</t>
  </si>
  <si>
    <t>+1 8284975617</t>
  </si>
  <si>
    <t>PO BOX 471</t>
  </si>
  <si>
    <t>CHEROKEE</t>
  </si>
  <si>
    <t>PCP-00009BF6</t>
  </si>
  <si>
    <t>jasondockery</t>
  </si>
  <si>
    <t>jason.dockery@kodiakgas.com</t>
  </si>
  <si>
    <t>15320 Highway 105 W Ste 210</t>
  </si>
  <si>
    <t>PPT-10668A2B</t>
  </si>
  <si>
    <t>rlowe1@fmi.com</t>
  </si>
  <si>
    <t>+1 520-395-7677</t>
  </si>
  <si>
    <t>PPW-A4BF1A71</t>
  </si>
  <si>
    <t>bschoonover</t>
  </si>
  <si>
    <t>+1 4802503848</t>
  </si>
  <si>
    <t>Bschoonover@fisherind.com</t>
  </si>
  <si>
    <t>PPW-800478C7</t>
  </si>
  <si>
    <t>Dirtcrewtech</t>
  </si>
  <si>
    <t>Pointer</t>
  </si>
  <si>
    <t>m.pointer@trinityoilfieldservices.com</t>
  </si>
  <si>
    <t>TRINITY OILFIELD SERVICES</t>
  </si>
  <si>
    <t>8426 N Dal Paso St</t>
  </si>
  <si>
    <t xml:space="preserve">Hobbs </t>
  </si>
  <si>
    <t>89169::TRINITY OILFIELD SVC &amp; RENTA L</t>
  </si>
  <si>
    <t>PPW-67B2B84A</t>
  </si>
  <si>
    <t>patrick.wade@woodplc.com</t>
  </si>
  <si>
    <t>+1 513-265-3209</t>
  </si>
  <si>
    <t>50 Advanced Drive</t>
  </si>
  <si>
    <t>PCP-00009D91</t>
  </si>
  <si>
    <t>dramos@harsco.com</t>
  </si>
  <si>
    <t>52 (81) 8130-66</t>
  </si>
  <si>
    <t xml:space="preserve">Av. Morelos Poniente # 177, 5° Piso </t>
  </si>
  <si>
    <t>Monterrey</t>
  </si>
  <si>
    <t>Monterrey N.L. México</t>
  </si>
  <si>
    <t>PPW-80005054</t>
  </si>
  <si>
    <t>a5hube1</t>
  </si>
  <si>
    <t>+1 270 936 7004</t>
  </si>
  <si>
    <t>evansj1@rushenterprises.com</t>
  </si>
  <si>
    <t>RUSH TRUCK CENTERS BOWLING GREEN</t>
  </si>
  <si>
    <t>PSP-00037EF0</t>
  </si>
  <si>
    <t>alan.evans@sec-ep.com</t>
  </si>
  <si>
    <t>+1 4054063487</t>
  </si>
  <si>
    <t>15400 W. COOKSEY ROAD</t>
  </si>
  <si>
    <t>Crescent</t>
  </si>
  <si>
    <t>PPW-BBF7220D</t>
  </si>
  <si>
    <t>kshop9</t>
  </si>
  <si>
    <t>USER</t>
  </si>
  <si>
    <t>KIDCO</t>
  </si>
  <si>
    <t>roy@kidco.ca</t>
  </si>
  <si>
    <t>Kidco Construction Ltd</t>
  </si>
  <si>
    <t>4949 76 AVENUE SE</t>
  </si>
  <si>
    <t>T2C 3C6</t>
  </si>
  <si>
    <t>PPT-01102FFD</t>
  </si>
  <si>
    <t>kshop8</t>
  </si>
  <si>
    <t>PPT-01102FFC</t>
  </si>
  <si>
    <t>kshop7</t>
  </si>
  <si>
    <t>PPT-01102FFB</t>
  </si>
  <si>
    <t>kshop4</t>
  </si>
  <si>
    <t>PPT-01102FF6</t>
  </si>
  <si>
    <t>kiewit_1044</t>
  </si>
  <si>
    <t>Users</t>
  </si>
  <si>
    <t>All</t>
  </si>
  <si>
    <t>5800 SW 177th Ave</t>
  </si>
  <si>
    <t>PPW-800462A5</t>
  </si>
  <si>
    <t>ahevans</t>
  </si>
  <si>
    <t>Hernando</t>
  </si>
  <si>
    <t>+1 219 688 9755</t>
  </si>
  <si>
    <t>219-688-9755</t>
  </si>
  <si>
    <t>ahevans@harsco.com</t>
  </si>
  <si>
    <t>7100 W 9th ave71</t>
  </si>
  <si>
    <t xml:space="preserve">Gary </t>
  </si>
  <si>
    <t>In</t>
  </si>
  <si>
    <t>PPI-00074127</t>
  </si>
  <si>
    <t>kshop10</t>
  </si>
  <si>
    <t>PPT-01102FFE</t>
  </si>
  <si>
    <t>kshop5</t>
  </si>
  <si>
    <t>PPT-01102FF7</t>
  </si>
  <si>
    <t>kshop6</t>
  </si>
  <si>
    <t>PPT-01102FF8</t>
  </si>
  <si>
    <t>joshvanhall</t>
  </si>
  <si>
    <t>Vanhall</t>
  </si>
  <si>
    <t>315-524-7099</t>
  </si>
  <si>
    <t>jvanhall@dolomitegroup.com</t>
  </si>
  <si>
    <t>PPW-6CFEBB46</t>
  </si>
  <si>
    <t>luis_soler</t>
  </si>
  <si>
    <t>SOLER</t>
  </si>
  <si>
    <t>LUIS DANIEL</t>
  </si>
  <si>
    <t>+56 933971201</t>
  </si>
  <si>
    <t>LSOLER@THIESS.COM</t>
  </si>
  <si>
    <t>THIESS CHILE SPA</t>
  </si>
  <si>
    <t>6415 S 3000 E Suite 110</t>
  </si>
  <si>
    <t>salt lake city</t>
  </si>
  <si>
    <t>87313::THIESS CHILE SPA</t>
  </si>
  <si>
    <t>PPW-0000BE84</t>
  </si>
  <si>
    <t>mtnmechanics77@gmail.com</t>
  </si>
  <si>
    <t>Derrick</t>
  </si>
  <si>
    <t>MOUNTAIN MECHANIC LLC</t>
  </si>
  <si>
    <t>29473 COUNTY RD 77</t>
  </si>
  <si>
    <t>61362::MOUNTAIN MECHANIC LLC</t>
  </si>
  <si>
    <t>PCP-0000AC01</t>
  </si>
  <si>
    <t>melissamojica@amesco.com</t>
  </si>
  <si>
    <t>MOJICA</t>
  </si>
  <si>
    <t>MELISSA</t>
  </si>
  <si>
    <t>+1 9518337752</t>
  </si>
  <si>
    <t>MELISSAMOJICA@AMESCO.COM</t>
  </si>
  <si>
    <t>PCP-00007CED</t>
  </si>
  <si>
    <t>a0bars</t>
  </si>
  <si>
    <t>Summers</t>
  </si>
  <si>
    <t>summersr@rushenterprises.com</t>
  </si>
  <si>
    <t>PSP-000730AD</t>
  </si>
  <si>
    <t>ddutchover@durangomidstream.com</t>
  </si>
  <si>
    <t>Dutchover</t>
  </si>
  <si>
    <t>+1 575-748-7418</t>
  </si>
  <si>
    <t>47 Conoco Rd Frontier Field Services</t>
  </si>
  <si>
    <t>PCP-0000AC90</t>
  </si>
  <si>
    <t>john.faulkner05@gmail.com</t>
  </si>
  <si>
    <t>Faulkner</t>
  </si>
  <si>
    <t>+1 6627010606</t>
  </si>
  <si>
    <t>Ranch</t>
  </si>
  <si>
    <t>PCP-0000AC89</t>
  </si>
  <si>
    <t>kawkawlin</t>
  </si>
  <si>
    <t>MOSER</t>
  </si>
  <si>
    <t>RENEE</t>
  </si>
  <si>
    <t>+1 2486750080</t>
  </si>
  <si>
    <t>rmoser@sandgravel.net</t>
  </si>
  <si>
    <t>PCP-0000A910</t>
  </si>
  <si>
    <t>dgarcia5@fmi.com</t>
  </si>
  <si>
    <t>dominic</t>
  </si>
  <si>
    <t>+1 5203932131</t>
  </si>
  <si>
    <t>PCP-0000AC00</t>
  </si>
  <si>
    <t>choicesidingpete@yahoo.com</t>
  </si>
  <si>
    <t>+1 4325700252</t>
  </si>
  <si>
    <t>1st choice construction</t>
  </si>
  <si>
    <t>PCP-0000ABE3</t>
  </si>
  <si>
    <t>hmecbm2</t>
  </si>
  <si>
    <t>Mullen</t>
  </si>
  <si>
    <t>Butch</t>
  </si>
  <si>
    <t>+1 8178470101</t>
  </si>
  <si>
    <t>bmullen@howardmcanear.com</t>
  </si>
  <si>
    <t>PPW-80042755</t>
  </si>
  <si>
    <t>ATorres14</t>
  </si>
  <si>
    <t xml:space="preserve">Angelo </t>
  </si>
  <si>
    <t>angelo.torres0@walmart.com</t>
  </si>
  <si>
    <t>Walmart</t>
  </si>
  <si>
    <t>10625 Federal Dr</t>
  </si>
  <si>
    <t>PPW-7001DABD</t>
  </si>
  <si>
    <t>charlie.brown@whiteconstruction.com</t>
  </si>
  <si>
    <t>+1 812-828-2800</t>
  </si>
  <si>
    <t>PCP-0000AEB4</t>
  </si>
  <si>
    <t>mmspinks@mccarthy.com</t>
  </si>
  <si>
    <t>Spinks</t>
  </si>
  <si>
    <t>MCCARTHY BUILDING COMPANIES, INC.</t>
  </si>
  <si>
    <t>PCP-0000AF18</t>
  </si>
  <si>
    <t>davis@davis-rental-supply.com</t>
  </si>
  <si>
    <t>Dewey</t>
  </si>
  <si>
    <t>+1 575-623-5353</t>
  </si>
  <si>
    <t>DAVIS RENTAL &amp; SUPPLY INC</t>
  </si>
  <si>
    <t>1700 SE Main St</t>
  </si>
  <si>
    <t>25238::DAVIS RENTAL &amp; SUPPLY INC</t>
  </si>
  <si>
    <t>PCP-0000AEF3</t>
  </si>
  <si>
    <t>kacey.ggservices@gmail.com</t>
  </si>
  <si>
    <t>G&amp;G SERVICES LLC</t>
  </si>
  <si>
    <t>39214::G&amp;G SERVICES LLC</t>
  </si>
  <si>
    <t>PPW-0004093F</t>
  </si>
  <si>
    <t>kmcreynolds@fnfinc.com</t>
  </si>
  <si>
    <t>mcreynolds</t>
  </si>
  <si>
    <t>casey</t>
  </si>
  <si>
    <t>+1 4806472754</t>
  </si>
  <si>
    <t>cmcreynolds@fnfinc.com</t>
  </si>
  <si>
    <t>115 SOUTH 48TH STREET</t>
  </si>
  <si>
    <t>115 south 48 street</t>
  </si>
  <si>
    <t>tempe</t>
  </si>
  <si>
    <t>PPW-80029963</t>
  </si>
  <si>
    <t>farmedb@gmail.com</t>
  </si>
  <si>
    <t>+1 303-330-4093</t>
  </si>
  <si>
    <t>Boulder Hybrids</t>
  </si>
  <si>
    <t>605 E Cleveland Street</t>
  </si>
  <si>
    <t>PCP-0000AE47</t>
  </si>
  <si>
    <t>krobins3@wm.com</t>
  </si>
  <si>
    <t>+1 8152633530</t>
  </si>
  <si>
    <t>PCP-0000AE68</t>
  </si>
  <si>
    <t>barw</t>
  </si>
  <si>
    <t>+1 970-629-9361</t>
  </si>
  <si>
    <t>barwresources@icloud.com</t>
  </si>
  <si>
    <t>BAR W</t>
  </si>
  <si>
    <t>83008 W Hwy 40</t>
  </si>
  <si>
    <t>81625-8673</t>
  </si>
  <si>
    <t>04468::BAR W</t>
  </si>
  <si>
    <t>PCP-0000AFE1</t>
  </si>
  <si>
    <t>zakerynolan</t>
  </si>
  <si>
    <t>Zakery</t>
  </si>
  <si>
    <t>zakerynolan@gmail.com</t>
  </si>
  <si>
    <t xml:space="preserve">Zakery </t>
  </si>
  <si>
    <t>PPW-84EE4310</t>
  </si>
  <si>
    <t>harry_mayles@yahoo.com</t>
  </si>
  <si>
    <t>Mayles</t>
  </si>
  <si>
    <t>+1 4175693672</t>
  </si>
  <si>
    <t>PCP-0000AE70</t>
  </si>
  <si>
    <t>LGBailey</t>
  </si>
  <si>
    <t>+1 2089400513</t>
  </si>
  <si>
    <t>lgbailey@thiess.com</t>
  </si>
  <si>
    <t>6415 South 3000 East, Suite 110</t>
  </si>
  <si>
    <t>PPW-1A5A9374</t>
  </si>
  <si>
    <t>dumellej@vmcmail.com</t>
  </si>
  <si>
    <t>Dumelle</t>
  </si>
  <si>
    <t>+1 224 230 2362</t>
  </si>
  <si>
    <t>PCP-0000B25A</t>
  </si>
  <si>
    <t>gardnnp-kiewit</t>
  </si>
  <si>
    <t>bigbendnate+kiewit@gmail.com</t>
  </si>
  <si>
    <t>PCP-0000B2B5</t>
  </si>
  <si>
    <t>michael.hall@iea.net</t>
  </si>
  <si>
    <t>PCP-00009B9A</t>
  </si>
  <si>
    <t>amanda.carver@whiteconstruction.com</t>
  </si>
  <si>
    <t>Carver</t>
  </si>
  <si>
    <t>+1 7658261982</t>
  </si>
  <si>
    <t>PCP-00008FDF</t>
  </si>
  <si>
    <t>ap@tchconstructionllc.com</t>
  </si>
  <si>
    <t>Parmley</t>
  </si>
  <si>
    <t>Ap@tchconstructionllc.com</t>
  </si>
  <si>
    <t>TCH Construction LLC</t>
  </si>
  <si>
    <t>PCP-000078E0</t>
  </si>
  <si>
    <t>keishacredit@yahoo.com</t>
  </si>
  <si>
    <t>Credit</t>
  </si>
  <si>
    <t>Lakeisha</t>
  </si>
  <si>
    <t>+1 7208136065</t>
  </si>
  <si>
    <t>PCP-0000B1B1</t>
  </si>
  <si>
    <t>mike@trulymedia.com</t>
  </si>
  <si>
    <t>Truly</t>
  </si>
  <si>
    <t>+1 970-349-5651</t>
  </si>
  <si>
    <t>Truly Media</t>
  </si>
  <si>
    <t>745 Meadows Rd</t>
  </si>
  <si>
    <t>PCP-0000B2D6</t>
  </si>
  <si>
    <t>a78mtc1</t>
  </si>
  <si>
    <t>Cesarz</t>
  </si>
  <si>
    <t>Cesarzt@RushEnterprises.Com</t>
  </si>
  <si>
    <t>PSP-00053198</t>
  </si>
  <si>
    <t>calebupchurch</t>
  </si>
  <si>
    <t>Upchurch</t>
  </si>
  <si>
    <t>+1 9703881416</t>
  </si>
  <si>
    <t>caleb.upchurch@westernmidstream.com</t>
  </si>
  <si>
    <t>PPW-800107AF</t>
  </si>
  <si>
    <t>ejustvig@fmi.com</t>
  </si>
  <si>
    <t>Justvig</t>
  </si>
  <si>
    <t>+1 9289656707</t>
  </si>
  <si>
    <t>4521 US 191</t>
  </si>
  <si>
    <t>Morenci</t>
  </si>
  <si>
    <t>PPW-0004557A</t>
  </si>
  <si>
    <t>gefconstructionllc@gmail.com</t>
  </si>
  <si>
    <t>Gefconstructionllc@gmail.com</t>
  </si>
  <si>
    <t>G.E.F. CONSTRUCTION</t>
  </si>
  <si>
    <t>1093 US-62 #180W</t>
  </si>
  <si>
    <t>PCP-0000B368</t>
  </si>
  <si>
    <t>kentmarsh@countingcoupllc.com</t>
  </si>
  <si>
    <t>+1 970-778-7409</t>
  </si>
  <si>
    <t>Counting Coup LLC</t>
  </si>
  <si>
    <t>3834 Needles Dr # 14408</t>
  </si>
  <si>
    <t>Parkview Dr</t>
  </si>
  <si>
    <t>Collbran</t>
  </si>
  <si>
    <t>PCP-0000B3DC</t>
  </si>
  <si>
    <t>SNOONAN</t>
  </si>
  <si>
    <t>Noonan</t>
  </si>
  <si>
    <t>shawn.noonan@newmont.com</t>
  </si>
  <si>
    <t>PPW-C2FFE644</t>
  </si>
  <si>
    <t>mariscos.guerra@gmail.com</t>
  </si>
  <si>
    <t>Sampedro Guerra</t>
  </si>
  <si>
    <t>+1 619 643 0669</t>
  </si>
  <si>
    <t>PCP-0000B5A8</t>
  </si>
  <si>
    <t>donato.garciaponce@kiewit.com</t>
  </si>
  <si>
    <t>Garcia Ponce</t>
  </si>
  <si>
    <t>Donato</t>
  </si>
  <si>
    <t>+1 719 306 3446</t>
  </si>
  <si>
    <t>Donato.GarciaPonce@kiewit.com</t>
  </si>
  <si>
    <t>51515::KIEWIT INFR,51607ba::KIEWIT INFR #105774</t>
  </si>
  <si>
    <t>PCP-0000B682</t>
  </si>
  <si>
    <t>atriliegi@fioreandsons.com</t>
  </si>
  <si>
    <t>Triliegi</t>
  </si>
  <si>
    <t>+1 303-335-5407</t>
  </si>
  <si>
    <t>730 w 62nd Ave</t>
  </si>
  <si>
    <t>PCP-0000B68A</t>
  </si>
  <si>
    <t>rabern</t>
  </si>
  <si>
    <t>+1 8063796444</t>
  </si>
  <si>
    <t>curtis.hutcheson@rabernrental.com</t>
  </si>
  <si>
    <t>Rabern Rentals</t>
  </si>
  <si>
    <t>4807 S Washington</t>
  </si>
  <si>
    <t>PPI-00064D3B</t>
  </si>
  <si>
    <t>mauroa</t>
  </si>
  <si>
    <t>+1 303 476 7252</t>
  </si>
  <si>
    <t>Andy.Mauro@cat.com</t>
  </si>
  <si>
    <t>PSP-000570DD</t>
  </si>
  <si>
    <t>jsanchez60@fmi.com</t>
  </si>
  <si>
    <t>+1 5209995296</t>
  </si>
  <si>
    <t>PCP-00008E8F</t>
  </si>
  <si>
    <t>agomez10@fmi.com</t>
  </si>
  <si>
    <t>+1 9286511361</t>
  </si>
  <si>
    <t>PCP-00008E8D</t>
  </si>
  <si>
    <t>+1 720 889 4484</t>
  </si>
  <si>
    <t>PCP-0000B626</t>
  </si>
  <si>
    <t>nicolas.salmeron@libertyfrac.com</t>
  </si>
  <si>
    <t>salmeron</t>
  </si>
  <si>
    <t>nicolas</t>
  </si>
  <si>
    <t>+1 4693248722</t>
  </si>
  <si>
    <t>PCP-0000B5BD</t>
  </si>
  <si>
    <t>renee.juarez@libertyfrac.com</t>
  </si>
  <si>
    <t>Renee.Juarez@libertyfrac.com</t>
  </si>
  <si>
    <t>PCP-0000B5AB</t>
  </si>
  <si>
    <t>armando.contreras@libertyfrac.com</t>
  </si>
  <si>
    <t>contreras</t>
  </si>
  <si>
    <t>+1 4327037689</t>
  </si>
  <si>
    <t>PCP-0000B5A6</t>
  </si>
  <si>
    <t>kens@nadeg2</t>
  </si>
  <si>
    <t>Schlepp</t>
  </si>
  <si>
    <t>+1 5099283336</t>
  </si>
  <si>
    <t>kschlepp@nadinc.com</t>
  </si>
  <si>
    <t>3303 N Sullivan Road</t>
  </si>
  <si>
    <t>Spokane Valley</t>
  </si>
  <si>
    <t>PPW-CA1FC144</t>
  </si>
  <si>
    <t>crernesto@gmail.com</t>
  </si>
  <si>
    <t>+1 915-710-1376</t>
  </si>
  <si>
    <t>Gamer Logistics</t>
  </si>
  <si>
    <t>Av Plutarco Elías Calles 1166 Sur</t>
  </si>
  <si>
    <t>PCP-0000B738</t>
  </si>
  <si>
    <t>goldenarms111@gmail.com</t>
  </si>
  <si>
    <t>Aragon</t>
  </si>
  <si>
    <t>+1 6233967285</t>
  </si>
  <si>
    <t>Royal elect</t>
  </si>
  <si>
    <t>PCP-0000B696</t>
  </si>
  <si>
    <t>panh6</t>
  </si>
  <si>
    <t>Pan</t>
  </si>
  <si>
    <t>Spark</t>
  </si>
  <si>
    <t>+86 13958050637</t>
  </si>
  <si>
    <t>Pan_Spark@cat.com</t>
  </si>
  <si>
    <t>PSP-0001F67F</t>
  </si>
  <si>
    <t>curtis.brown@libertyfrac.com</t>
  </si>
  <si>
    <t>+1 817-964-1952</t>
  </si>
  <si>
    <t>Curtis.Brown@libertyfrac.com</t>
  </si>
  <si>
    <t>PPW-65D3404C</t>
  </si>
  <si>
    <t>freddy.oliveros@libertyfrac.com</t>
  </si>
  <si>
    <t>Oliveros</t>
  </si>
  <si>
    <t>+1 7547071595</t>
  </si>
  <si>
    <t>Freddy.Oliveros@libertyfrac.com</t>
  </si>
  <si>
    <t>PCP-0000B5A7</t>
  </si>
  <si>
    <t>Kcorpdrake</t>
  </si>
  <si>
    <t>700 Consejos St</t>
  </si>
  <si>
    <t>PPW-355C8EDB</t>
  </si>
  <si>
    <t>jrthompson@levynet.com</t>
  </si>
  <si>
    <t>Jamaal</t>
  </si>
  <si>
    <t>+1 6622519395</t>
  </si>
  <si>
    <t>PCP-00008070</t>
  </si>
  <si>
    <t>ethanblanchard96@yahoo.com</t>
  </si>
  <si>
    <t>Blanchard</t>
  </si>
  <si>
    <t>+1 575-626-3071</t>
  </si>
  <si>
    <t>5053 us hwy 285</t>
  </si>
  <si>
    <t>19348::CONTROLLED RECOVERY-R360 ENV IRO</t>
  </si>
  <si>
    <t>PCP-0000B9E3</t>
  </si>
  <si>
    <t>morrist@vmcmail.com</t>
  </si>
  <si>
    <t>+1 5015305020</t>
  </si>
  <si>
    <t>125 ROCK RD</t>
  </si>
  <si>
    <t>Judsonia</t>
  </si>
  <si>
    <t>PPW-CBD0CC6D</t>
  </si>
  <si>
    <t>bkrich58</t>
  </si>
  <si>
    <t>+1 4326384474</t>
  </si>
  <si>
    <t>brian.richardson@csicompressco.com</t>
  </si>
  <si>
    <t>CSICompressco</t>
  </si>
  <si>
    <t>PCP-0000B912</t>
  </si>
  <si>
    <t>marcos.silveira</t>
  </si>
  <si>
    <t>Silveira</t>
  </si>
  <si>
    <t>marcos.silveira@halliburton.com</t>
  </si>
  <si>
    <t>HALLIBURTON PRODUTOS LTDA</t>
  </si>
  <si>
    <t>AVENIDA PREFEITO ARISTEU FERREIRA DA SIL</t>
  </si>
  <si>
    <t>MACAÉ</t>
  </si>
  <si>
    <t>Rio de Janeiro</t>
  </si>
  <si>
    <t>27930-070</t>
  </si>
  <si>
    <t>PPT-1076957E</t>
  </si>
  <si>
    <t>eayynb</t>
  </si>
  <si>
    <t>BROTHERTON</t>
  </si>
  <si>
    <t>NEIL</t>
  </si>
  <si>
    <t>SEC ENERGY PRODUCTS &amp; SERVICES</t>
  </si>
  <si>
    <t>PSP-0006F591</t>
  </si>
  <si>
    <t>tpotton@gmail.com</t>
  </si>
  <si>
    <t>Potton</t>
  </si>
  <si>
    <t>+1 7132959256</t>
  </si>
  <si>
    <t>travis.potton@sec-ep.com</t>
  </si>
  <si>
    <t>PCP-0000B917</t>
  </si>
  <si>
    <t>roberley@entact.com</t>
  </si>
  <si>
    <t>Oberley</t>
  </si>
  <si>
    <t>+1 7244135173</t>
  </si>
  <si>
    <t>PCP-0000B8A7</t>
  </si>
  <si>
    <t>jamccarthy</t>
  </si>
  <si>
    <t>mCcARTHY</t>
  </si>
  <si>
    <t>+1 3093436176</t>
  </si>
  <si>
    <t>JMCCARTHY@PROGRESSRAIL.COM</t>
  </si>
  <si>
    <t xml:space="preserve">618 US HWY 150 E </t>
  </si>
  <si>
    <t>GALESBURG</t>
  </si>
  <si>
    <t>PPT-10756E54</t>
  </si>
  <si>
    <t>Nicfitr1</t>
  </si>
  <si>
    <t>PPW-0002F975</t>
  </si>
  <si>
    <t>ff55georgia@gmail.com</t>
  </si>
  <si>
    <t>georgia</t>
  </si>
  <si>
    <t>+1 505-515-8449</t>
  </si>
  <si>
    <t>9 avanti ct.</t>
  </si>
  <si>
    <t>PCP-0000B968</t>
  </si>
  <si>
    <t>kyle.hanson@nngco.com</t>
  </si>
  <si>
    <t>hanson</t>
  </si>
  <si>
    <t>Northern Natural Gas</t>
  </si>
  <si>
    <t>PPW-0F006963</t>
  </si>
  <si>
    <t>Baileyfleet</t>
  </si>
  <si>
    <t>+1 9702456060</t>
  </si>
  <si>
    <t>Cbailey@baileyfleet.com</t>
  </si>
  <si>
    <t>DIESEL PERFORMANCE OF GR. JCT.</t>
  </si>
  <si>
    <t>2493 Commerce blvd</t>
  </si>
  <si>
    <t>PPW-7EDE6989</t>
  </si>
  <si>
    <t>5212_132</t>
  </si>
  <si>
    <t>Placitas</t>
  </si>
  <si>
    <t>+1 5053820805</t>
  </si>
  <si>
    <t>raelv@vmcmail.com</t>
  </si>
  <si>
    <t>PPW-00010920</t>
  </si>
  <si>
    <t>Gquintero22</t>
  </si>
  <si>
    <t>QUINTERO</t>
  </si>
  <si>
    <t>GIOVANNI</t>
  </si>
  <si>
    <t>+1 9158608855</t>
  </si>
  <si>
    <t>gquintero@borderdemo-enviro.com</t>
  </si>
  <si>
    <t>BORDER DEMOLITION &amp; ENVIRO</t>
  </si>
  <si>
    <t>1004 Diesel Dr.</t>
  </si>
  <si>
    <t>PPW-2EA53EBC</t>
  </si>
  <si>
    <t>josh.ruth@whiteconstruction.com</t>
  </si>
  <si>
    <t>Ruth</t>
  </si>
  <si>
    <t>+1 2172485633</t>
  </si>
  <si>
    <t>PCP-0000B97B</t>
  </si>
  <si>
    <t>blake.mitchell@whiteconstruction.com</t>
  </si>
  <si>
    <t>+1 217-306-5233</t>
  </si>
  <si>
    <t>PCP-0000B9A2</t>
  </si>
  <si>
    <t>justin.kobielusz@mesol.com.au</t>
  </si>
  <si>
    <t>+1 775-388-4841</t>
  </si>
  <si>
    <t>MES US INC</t>
  </si>
  <si>
    <t>2319 Mulberry ln</t>
  </si>
  <si>
    <t>61437::MES US INC</t>
  </si>
  <si>
    <t>PCP-0000BD44</t>
  </si>
  <si>
    <t>rcochran</t>
  </si>
  <si>
    <t>+1 5734144272</t>
  </si>
  <si>
    <t>Rcochran@republicservices.com</t>
  </si>
  <si>
    <t>15250 OLD BLOOMFIELD ROAD</t>
  </si>
  <si>
    <t>PPW-55653DF2</t>
  </si>
  <si>
    <t>sales@4btengines.com</t>
  </si>
  <si>
    <t>Asimakopoulos</t>
  </si>
  <si>
    <t>+1 720-920-9162</t>
  </si>
  <si>
    <t>DIESEL KINGS INDUSTRIES</t>
  </si>
  <si>
    <t>18540 Apache Drive #160</t>
  </si>
  <si>
    <t>25590::DIESEL KINGS INDUSTRIES</t>
  </si>
  <si>
    <t>PCP-0000BCE9</t>
  </si>
  <si>
    <t>branden_peterson@kindermorgan.com</t>
  </si>
  <si>
    <t>+1 7192480870</t>
  </si>
  <si>
    <t>PCP-0000BD3A</t>
  </si>
  <si>
    <t>squeekin</t>
  </si>
  <si>
    <t>RATHBUN</t>
  </si>
  <si>
    <t>Ben_Rathbun@oxy.com</t>
  </si>
  <si>
    <t>Occidental Petroleum</t>
  </si>
  <si>
    <t>PCP-00000203</t>
  </si>
  <si>
    <t>logan.jansens@heicivil.com</t>
  </si>
  <si>
    <t>+1 303-909-2703</t>
  </si>
  <si>
    <t>PCP-0000BCF0</t>
  </si>
  <si>
    <t>elchewcat@gmail.com</t>
  </si>
  <si>
    <t>Sebastian</t>
  </si>
  <si>
    <t>+1 7865423865</t>
  </si>
  <si>
    <t>Foxtrot Transportation LLC</t>
  </si>
  <si>
    <t>PCP-0000BC4B</t>
  </si>
  <si>
    <t>hsinde</t>
  </si>
  <si>
    <t>Sinde</t>
  </si>
  <si>
    <t>Hsinde@republicservices.com</t>
  </si>
  <si>
    <t>10100 W. 181st Ave</t>
  </si>
  <si>
    <t>PPW-FF2A770F</t>
  </si>
  <si>
    <t>edgecontractinginc</t>
  </si>
  <si>
    <t>+1 303-598-9585</t>
  </si>
  <si>
    <t>jdavis@edgecontracting.com</t>
  </si>
  <si>
    <t>PPT-0100CEB3</t>
  </si>
  <si>
    <t>ops@vizalogix.com</t>
  </si>
  <si>
    <t>Operations</t>
  </si>
  <si>
    <t>VizaLogix</t>
  </si>
  <si>
    <t>+1 7035871986</t>
  </si>
  <si>
    <t>PCP-00002B74</t>
  </si>
  <si>
    <t>a23qaw</t>
  </si>
  <si>
    <t>austin.warner@transwest.com</t>
  </si>
  <si>
    <t>PSP-0006CAD1</t>
  </si>
  <si>
    <t>+1 303-814-6278</t>
  </si>
  <si>
    <t>CASTLE PINES GOLF CLUB</t>
  </si>
  <si>
    <t>110 W. Happy Canyon Rd.</t>
  </si>
  <si>
    <t>PCP-0000BEAD</t>
  </si>
  <si>
    <t>d430ek</t>
  </si>
  <si>
    <t>+1 205 949 3485</t>
  </si>
  <si>
    <t>Eddie.King@saiia.com</t>
  </si>
  <si>
    <t>PSP-00051B6E</t>
  </si>
  <si>
    <t>cdyybc</t>
  </si>
  <si>
    <t>Cline</t>
  </si>
  <si>
    <t>+1 540 846 1441</t>
  </si>
  <si>
    <t>brad.cline@ryancentral.com</t>
  </si>
  <si>
    <t>PSP-0003FCD6</t>
  </si>
  <si>
    <t>peredm</t>
  </si>
  <si>
    <t>Peredereyev</t>
  </si>
  <si>
    <t>Marta</t>
  </si>
  <si>
    <t>+1 303 476 7234</t>
  </si>
  <si>
    <t>Peredereyev_Marta@cat.com</t>
  </si>
  <si>
    <t>PSP-0003197E</t>
  </si>
  <si>
    <t>cmercad1</t>
  </si>
  <si>
    <t>OPSINA</t>
  </si>
  <si>
    <t>CINDY</t>
  </si>
  <si>
    <t>+1 9548805262</t>
  </si>
  <si>
    <t>954-880-5262</t>
  </si>
  <si>
    <t>cmercad1@wm.com</t>
  </si>
  <si>
    <t>2700 Wiles</t>
  </si>
  <si>
    <t>PPW-59FCE62B</t>
  </si>
  <si>
    <t>loo123</t>
  </si>
  <si>
    <t>+1 5095810465</t>
  </si>
  <si>
    <t>Lrobles2@republicservices.com</t>
  </si>
  <si>
    <t>500 Roosevelt Grade</t>
  </si>
  <si>
    <t>PPW-E9243B5C</t>
  </si>
  <si>
    <t>789aep</t>
  </si>
  <si>
    <t>P.O. BOX 777</t>
  </si>
  <si>
    <t>01072::MIKE &amp; MARDI ANSON,02990::ANSON EXCAVATING &amp; PIPE INC</t>
  </si>
  <si>
    <t>PPT-1076AF61</t>
  </si>
  <si>
    <t>chamberlainconcrete@gmail.com</t>
  </si>
  <si>
    <t>+1 970-332-4355</t>
  </si>
  <si>
    <t>CHAMBERLAIN CONCRETE DBA CHAMBERLAIN ENTER.LLC</t>
  </si>
  <si>
    <t>36415 HWY 385</t>
  </si>
  <si>
    <t>15857::CHAMBERLAIN CONCRETE</t>
  </si>
  <si>
    <t>PCP-0000BF8C</t>
  </si>
  <si>
    <t>a2j2jf</t>
  </si>
  <si>
    <t>jfranklin@jgpete.com</t>
  </si>
  <si>
    <t>PSP-000743DA</t>
  </si>
  <si>
    <t>Frankin</t>
  </si>
  <si>
    <t>+1 970-210-9256</t>
  </si>
  <si>
    <t>Jfranklin@jgpete.com</t>
  </si>
  <si>
    <t>Grand Junction Peterbilt</t>
  </si>
  <si>
    <t>309 Raptor Rd</t>
  </si>
  <si>
    <t>81521-9532</t>
  </si>
  <si>
    <t>PCP-0000BFA7</t>
  </si>
  <si>
    <t>etclyc</t>
  </si>
  <si>
    <t>Coakley</t>
  </si>
  <si>
    <t>Bradley.Coakley@energyTransfer.com</t>
  </si>
  <si>
    <t>PCP-0000B9F7</t>
  </si>
  <si>
    <t>steward36</t>
  </si>
  <si>
    <t>STEWARD</t>
  </si>
  <si>
    <t>Sean@capitalreman.com</t>
  </si>
  <si>
    <t>CAPITAL REMAN EXCHANGE</t>
  </si>
  <si>
    <t>665 E. 70TH AVE., UNIT 4</t>
  </si>
  <si>
    <t>PPW-CA21BD4C</t>
  </si>
  <si>
    <t>RichardRuiz00</t>
  </si>
  <si>
    <t>RUIZ</t>
  </si>
  <si>
    <t>RICHARD</t>
  </si>
  <si>
    <t>RRUIZ@CAPITALREMAN.COM</t>
  </si>
  <si>
    <t>PPW-9009030D</t>
  </si>
  <si>
    <t>e250srn</t>
  </si>
  <si>
    <t>Nuzum</t>
  </si>
  <si>
    <t>Nuzum_Samantha@wagnerequipment.com</t>
  </si>
  <si>
    <t>PSP-0003B59E</t>
  </si>
  <si>
    <t>joshdieringer</t>
  </si>
  <si>
    <t>Dieringer</t>
  </si>
  <si>
    <t>+1 7203863117</t>
  </si>
  <si>
    <t>josh@capitalreman.com</t>
  </si>
  <si>
    <t>PPW-0CB36FD8</t>
  </si>
  <si>
    <t>twilliams@buesingcorp.com</t>
  </si>
  <si>
    <t>+1 602 739 2048</t>
  </si>
  <si>
    <t>3045 south 7th street</t>
  </si>
  <si>
    <t>PCP-0000BD40</t>
  </si>
  <si>
    <t>drewright</t>
  </si>
  <si>
    <t>WRIGHT</t>
  </si>
  <si>
    <t>DRE</t>
  </si>
  <si>
    <t>+1 2814466545</t>
  </si>
  <si>
    <t>aperkin2@wm.com</t>
  </si>
  <si>
    <t>PCP-0000C092</t>
  </si>
  <si>
    <t>rolandobaez</t>
  </si>
  <si>
    <t>Baez</t>
  </si>
  <si>
    <t>Rolando</t>
  </si>
  <si>
    <t>PCP-0000BEDD</t>
  </si>
  <si>
    <t>splugs</t>
  </si>
  <si>
    <t>970-685-8695</t>
  </si>
  <si>
    <t>plugs@splugs.com</t>
  </si>
  <si>
    <t>SPLUGS</t>
  </si>
  <si>
    <t>407 Denver Avenue</t>
  </si>
  <si>
    <t>PPT-10735D50</t>
  </si>
  <si>
    <t>matthewmurdock@tillerycars.com</t>
  </si>
  <si>
    <t>Murdock</t>
  </si>
  <si>
    <t>+1 505-886-3424</t>
  </si>
  <si>
    <t>TILLERY CHEVROLET GMC INC</t>
  </si>
  <si>
    <t>PCP-0000C061</t>
  </si>
  <si>
    <t>a6gtbs</t>
  </si>
  <si>
    <t>Spradling</t>
  </si>
  <si>
    <t>Spradlingb1@rushenterprises.com</t>
  </si>
  <si>
    <t>PSP-0006CC21</t>
  </si>
  <si>
    <t>+1 505-886-3410</t>
  </si>
  <si>
    <t>PCP-0000C05E</t>
  </si>
  <si>
    <t>holtcatr</t>
  </si>
  <si>
    <t>PPT-01009179</t>
  </si>
  <si>
    <t>gino@her-tx.com</t>
  </si>
  <si>
    <t>Gino</t>
  </si>
  <si>
    <t>+1 5123185414</t>
  </si>
  <si>
    <t>4629 Priem Ln,</t>
  </si>
  <si>
    <t>PPW-AAA8A092</t>
  </si>
  <si>
    <t>tim_tuna@yahoo.com</t>
  </si>
  <si>
    <t>+1 720-369-3992</t>
  </si>
  <si>
    <t>Troublesome property services</t>
  </si>
  <si>
    <t>131 cr 2413</t>
  </si>
  <si>
    <t>P.O. Box 653</t>
  </si>
  <si>
    <t>PCP-0000C36A</t>
  </si>
  <si>
    <t>jessjamesg1@hotmail.com</t>
  </si>
  <si>
    <t>Gabaldon</t>
  </si>
  <si>
    <t>+1 505-910-2201</t>
  </si>
  <si>
    <t>Snl</t>
  </si>
  <si>
    <t>6244 Zaltana Rd NW</t>
  </si>
  <si>
    <t>PCP-0000C2B7</t>
  </si>
  <si>
    <t>unainstall@aol.com</t>
  </si>
  <si>
    <t>stevenson</t>
  </si>
  <si>
    <t>970-566-0104</t>
  </si>
  <si>
    <t>universal installation</t>
  </si>
  <si>
    <t>1040 Grant Ave</t>
  </si>
  <si>
    <t>PCP-0000C2FF</t>
  </si>
  <si>
    <t>Hinsdale_County</t>
  </si>
  <si>
    <t>Lanktree</t>
  </si>
  <si>
    <t>+1 9709751805</t>
  </si>
  <si>
    <t>970.975.1805</t>
  </si>
  <si>
    <t>jefflanktree@outlook.com</t>
  </si>
  <si>
    <t>HINSDALE COUNTY ROAD &amp; BRIDGE</t>
  </si>
  <si>
    <t>1775 Highway 149 N</t>
  </si>
  <si>
    <t>PPW-E994898B</t>
  </si>
  <si>
    <t>scottlo@vmcmail.com</t>
  </si>
  <si>
    <t>+1 8153836910</t>
  </si>
  <si>
    <t>PCP-0000C549</t>
  </si>
  <si>
    <t>tbergem</t>
  </si>
  <si>
    <t>BERGEM</t>
  </si>
  <si>
    <t>tbergem@aim-global.com</t>
  </si>
  <si>
    <t>H1E2S4</t>
  </si>
  <si>
    <t>PPW-58FB368D</t>
  </si>
  <si>
    <t>a13rca</t>
  </si>
  <si>
    <t>Aloise</t>
  </si>
  <si>
    <t>Cullen</t>
  </si>
  <si>
    <t>Cullen.Aloise@mhc.com</t>
  </si>
  <si>
    <t>PSP-00071A7C</t>
  </si>
  <si>
    <t>a78mmk1</t>
  </si>
  <si>
    <t>McKyla</t>
  </si>
  <si>
    <t>PSP-000644DD</t>
  </si>
  <si>
    <t>seth.gundersen@gflenv.com</t>
  </si>
  <si>
    <t>Gundersen</t>
  </si>
  <si>
    <t>+1 919 675 8478</t>
  </si>
  <si>
    <t>PPW-C54E64C2</t>
  </si>
  <si>
    <t>cbronge</t>
  </si>
  <si>
    <t>Bronge</t>
  </si>
  <si>
    <t>+1 9015733736</t>
  </si>
  <si>
    <t>cbronge@levynet.com</t>
  </si>
  <si>
    <t>3601 Paul R Lowry</t>
  </si>
  <si>
    <t>PPW-1F59A7B2</t>
  </si>
  <si>
    <t>eaehrh</t>
  </si>
  <si>
    <t>+1 713 252 2329</t>
  </si>
  <si>
    <t>rharris@enerflex.com</t>
  </si>
  <si>
    <t>ENERFLEX ENERGY SYSTEMS INC.</t>
  </si>
  <si>
    <t>PIP-10688820</t>
  </si>
  <si>
    <t>ryan.goude@libertyfrac.com</t>
  </si>
  <si>
    <t>Goude</t>
  </si>
  <si>
    <t>+1 9515054181</t>
  </si>
  <si>
    <t>PCP-0000C4BD</t>
  </si>
  <si>
    <t>leefox</t>
  </si>
  <si>
    <t>LEE</t>
  </si>
  <si>
    <t>+1 6169535916</t>
  </si>
  <si>
    <t>ejahn@wm.com</t>
  </si>
  <si>
    <t>PCP-0000C45A</t>
  </si>
  <si>
    <t>Mwanza</t>
  </si>
  <si>
    <t>fredrickmwanza1988@gmail.com</t>
  </si>
  <si>
    <t>Copper belt</t>
  </si>
  <si>
    <t>01010</t>
  </si>
  <si>
    <t>ZM</t>
  </si>
  <si>
    <t>PPW-80041E04</t>
  </si>
  <si>
    <t>timleon</t>
  </si>
  <si>
    <t>PPW-8510D4A8</t>
  </si>
  <si>
    <t>hiltonc@vmcmail.com</t>
  </si>
  <si>
    <t>+1 5136807502</t>
  </si>
  <si>
    <t>PCP-0000C6B6</t>
  </si>
  <si>
    <t>michaelcastrillo</t>
  </si>
  <si>
    <t>CASTRILLO</t>
  </si>
  <si>
    <t>PCP-0000BEFA</t>
  </si>
  <si>
    <t>brodyb140@hotmail.com</t>
  </si>
  <si>
    <t>+1 602-319-2722</t>
  </si>
  <si>
    <t>1801 s 51st ave</t>
  </si>
  <si>
    <t>PCP-0000B6EE</t>
  </si>
  <si>
    <t>doyle@mcmjac.com</t>
  </si>
  <si>
    <t>doyle</t>
  </si>
  <si>
    <t>+1 2083424214</t>
  </si>
  <si>
    <t>MCMILLEN LLC</t>
  </si>
  <si>
    <t>PCP-0000C12B</t>
  </si>
  <si>
    <t>mikem@hillsiderental.com</t>
  </si>
  <si>
    <t>+1 970-353-9890</t>
  </si>
  <si>
    <t>HILLSIDE RENTAL</t>
  </si>
  <si>
    <t>1310 40th st</t>
  </si>
  <si>
    <t>PCP-0000C803</t>
  </si>
  <si>
    <t>eayyjh</t>
  </si>
  <si>
    <t>+1 832 326 5941</t>
  </si>
  <si>
    <t>JOHN.HARRIS@SEC-EP.COM</t>
  </si>
  <si>
    <t>PSP-0006F594</t>
  </si>
  <si>
    <t>novak@battelle.org</t>
  </si>
  <si>
    <t>+1 3306221549</t>
  </si>
  <si>
    <t>Novak@battelle.org</t>
  </si>
  <si>
    <t>BATTELLE</t>
  </si>
  <si>
    <t>505 King Ave</t>
  </si>
  <si>
    <t>09151::BATTELLE MEMORIAL INSTITUTE</t>
  </si>
  <si>
    <t>PCP-0000C6DF</t>
  </si>
  <si>
    <t>eebarguen@4riversequipment.com</t>
  </si>
  <si>
    <t>+1 915-598-1133</t>
  </si>
  <si>
    <t>4 RIVERS EQUIPMENT</t>
  </si>
  <si>
    <t>1441 RV Dr</t>
  </si>
  <si>
    <t>PCP-0000C8D2</t>
  </si>
  <si>
    <t>wesley.tobin@kiewit.com</t>
  </si>
  <si>
    <t>Tobin</t>
  </si>
  <si>
    <t>+1 337 244 6871</t>
  </si>
  <si>
    <t>PCP-0000C6D4</t>
  </si>
  <si>
    <t>jacob.margelofsky@gflenv.com</t>
  </si>
  <si>
    <t>Margelofsky</t>
  </si>
  <si>
    <t>+1 9202109311</t>
  </si>
  <si>
    <t>PPW-3B43A80B</t>
  </si>
  <si>
    <t>goodrsu</t>
  </si>
  <si>
    <t>Goodrum</t>
  </si>
  <si>
    <t>+1 2172835968</t>
  </si>
  <si>
    <t>sgoodrum@republicservices.com</t>
  </si>
  <si>
    <t>16310 E 4000 North Road</t>
  </si>
  <si>
    <t>Hoopeston</t>
  </si>
  <si>
    <t>PPW-2C661A39</t>
  </si>
  <si>
    <t>rickeyberryhill</t>
  </si>
  <si>
    <t>BERRYHILL</t>
  </si>
  <si>
    <t>RICKEY</t>
  </si>
  <si>
    <t>PCP-0000C098</t>
  </si>
  <si>
    <t>shannonrivas</t>
  </si>
  <si>
    <t>RIVAS</t>
  </si>
  <si>
    <t>PCP-0000BF50</t>
  </si>
  <si>
    <t>wendellgammons</t>
  </si>
  <si>
    <t>GAMMONS</t>
  </si>
  <si>
    <t>WENDELL</t>
  </si>
  <si>
    <t>+1 281 446 6545</t>
  </si>
  <si>
    <t>PCP-0000BF49</t>
  </si>
  <si>
    <t>chrisbacon</t>
  </si>
  <si>
    <t>BACON</t>
  </si>
  <si>
    <t>PCP-0000BF45</t>
  </si>
  <si>
    <t>leoneltrevino</t>
  </si>
  <si>
    <t>TREVINO</t>
  </si>
  <si>
    <t>LEONEL</t>
  </si>
  <si>
    <t>PCP-0000BF2E</t>
  </si>
  <si>
    <t>joseriveragarcia</t>
  </si>
  <si>
    <t>RIVERA GARCIA</t>
  </si>
  <si>
    <t>JOSE</t>
  </si>
  <si>
    <t>PCP-0000BF2A</t>
  </si>
  <si>
    <t>evankirkpatrick</t>
  </si>
  <si>
    <t>KIRKPATRICK</t>
  </si>
  <si>
    <t>PCP-0000BF22</t>
  </si>
  <si>
    <t>connerkey</t>
  </si>
  <si>
    <t>KEY</t>
  </si>
  <si>
    <t>CONNER</t>
  </si>
  <si>
    <t>PCP-0000BF1E</t>
  </si>
  <si>
    <t>josedelarosa1</t>
  </si>
  <si>
    <t>DE LA ROSA</t>
  </si>
  <si>
    <t>PCP-0000BF09</t>
  </si>
  <si>
    <t>jlbarriosconstruction@gmail.com</t>
  </si>
  <si>
    <t>barrios</t>
  </si>
  <si>
    <t xml:space="preserve">j barrios construction inc </t>
  </si>
  <si>
    <t>PPW-0001682B</t>
  </si>
  <si>
    <t>sales@fisherind.com</t>
  </si>
  <si>
    <t>Kittelson</t>
  </si>
  <si>
    <t>+1 7014569184</t>
  </si>
  <si>
    <t>PCP-0000C805</t>
  </si>
  <si>
    <t>butlermachinery</t>
  </si>
  <si>
    <t>+1 7012982153</t>
  </si>
  <si>
    <t>butlermachinerytemp@outlook.com</t>
  </si>
  <si>
    <t>PCP-0000C7F2</t>
  </si>
  <si>
    <t>carlosgutierrez1</t>
  </si>
  <si>
    <t>10910 Dawson Canyon Road</t>
  </si>
  <si>
    <t xml:space="preserve">Corona </t>
  </si>
  <si>
    <t xml:space="preserve">California </t>
  </si>
  <si>
    <t>PPW-A4219F76</t>
  </si>
  <si>
    <t>c_gillenw</t>
  </si>
  <si>
    <t>Gillenwater</t>
  </si>
  <si>
    <t>1-843-616-7026</t>
  </si>
  <si>
    <t>cgillenw@wm.com</t>
  </si>
  <si>
    <t xml:space="preserve">2120 Silo RD </t>
  </si>
  <si>
    <t>PPW-958401B7</t>
  </si>
  <si>
    <t>joserangel</t>
  </si>
  <si>
    <t>PCP-0000BF55</t>
  </si>
  <si>
    <t>michaelmccloud</t>
  </si>
  <si>
    <t>MCCLOUD</t>
  </si>
  <si>
    <t>PCP-0000C0BE</t>
  </si>
  <si>
    <t>bryanrivera</t>
  </si>
  <si>
    <t>RIVERA</t>
  </si>
  <si>
    <t>PCP-0000C0A7</t>
  </si>
  <si>
    <t>manuelmartinez</t>
  </si>
  <si>
    <t>MANUEL</t>
  </si>
  <si>
    <t>PCP-0000C0A5</t>
  </si>
  <si>
    <t>davidsmith22</t>
  </si>
  <si>
    <t>PCP-0000BF3F</t>
  </si>
  <si>
    <t>nicole.ilkenhans@her-tx.com</t>
  </si>
  <si>
    <t>Ilkenhans</t>
  </si>
  <si>
    <t>+1 5122135414</t>
  </si>
  <si>
    <t>PCP-0000C70C</t>
  </si>
  <si>
    <t>randiorris@honnen.com</t>
  </si>
  <si>
    <t>+1 9702474460</t>
  </si>
  <si>
    <t>HONNEN EQUIPMENT CO.</t>
  </si>
  <si>
    <t>16 Girard St</t>
  </si>
  <si>
    <t>68373::HONNEN EQUIPMENT CO</t>
  </si>
  <si>
    <t>PCP-0000C800</t>
  </si>
  <si>
    <t>Gcantrel1965</t>
  </si>
  <si>
    <t>+1 7069498718</t>
  </si>
  <si>
    <t>gregory.cantrell@archrock.com</t>
  </si>
  <si>
    <t>Archrock Servives</t>
  </si>
  <si>
    <t>LP 4936 HIGHWAY 85</t>
  </si>
  <si>
    <t>Williston,</t>
  </si>
  <si>
    <t>PPW-FEFBD027</t>
  </si>
  <si>
    <t>csgs4175@gmail.com</t>
  </si>
  <si>
    <t>Schermerhorn</t>
  </si>
  <si>
    <t>+1 217-652-4054</t>
  </si>
  <si>
    <t>CRAIG SCHERMERHORN</t>
  </si>
  <si>
    <t>2201 Hyde Park Rd</t>
  </si>
  <si>
    <t>76090::CRAIG SCHERMERHORN</t>
  </si>
  <si>
    <t>PCP-0000CC3F</t>
  </si>
  <si>
    <t>pachecod@vmcmail.com</t>
  </si>
  <si>
    <t>+1 480-454-0037</t>
  </si>
  <si>
    <t>960 w ayrshire trl</t>
  </si>
  <si>
    <t>san tan valley</t>
  </si>
  <si>
    <t>PCP-0000C19D</t>
  </si>
  <si>
    <t>ron@bushexcavating.com</t>
  </si>
  <si>
    <t>Ron@bushexcavating.com</t>
  </si>
  <si>
    <t>BUSH EXCAVATING</t>
  </si>
  <si>
    <t>12170 GILA RIVER TRL.</t>
  </si>
  <si>
    <t>ELBERT</t>
  </si>
  <si>
    <t>10168::BUSH EXCAVATING</t>
  </si>
  <si>
    <t>PPT-1075A0BC</t>
  </si>
  <si>
    <t>ncastillo@genesisendeavors.com</t>
  </si>
  <si>
    <t>Noemi</t>
  </si>
  <si>
    <t>+1 5756898760</t>
  </si>
  <si>
    <t>PCP-0000A6BD</t>
  </si>
  <si>
    <t>jeff.hilliard@copart.com</t>
  </si>
  <si>
    <t>Hilliard</t>
  </si>
  <si>
    <t>+1 602 484 7075</t>
  </si>
  <si>
    <t>PCP-0000CBA6</t>
  </si>
  <si>
    <t>jsmiley@fmi.com</t>
  </si>
  <si>
    <t>Smiley</t>
  </si>
  <si>
    <t>+1 720-942-3447</t>
  </si>
  <si>
    <t>22193::FMI HENDERSON MILL</t>
  </si>
  <si>
    <t>PCP-0000CA76</t>
  </si>
  <si>
    <t>accounting@soprissolar.com</t>
  </si>
  <si>
    <t>billmaier</t>
  </si>
  <si>
    <t>nathan</t>
  </si>
  <si>
    <t>+1 3039540463</t>
  </si>
  <si>
    <t>CJR PARTNERS LLC</t>
  </si>
  <si>
    <t>PCP-0000CBF2</t>
  </si>
  <si>
    <t>tcfpatt@yahoo.com</t>
  </si>
  <si>
    <t>Patterson</t>
  </si>
  <si>
    <t>Timothy C.</t>
  </si>
  <si>
    <t>Patterson Brothers Construction Company</t>
  </si>
  <si>
    <t>PPW-16FF8C04</t>
  </si>
  <si>
    <t>westtexasdesertrepair1@gmail.co</t>
  </si>
  <si>
    <t>Baeza</t>
  </si>
  <si>
    <t>Savanah</t>
  </si>
  <si>
    <t>+1 9152511543</t>
  </si>
  <si>
    <t>westtexasdesertrepair1@gmail.com</t>
  </si>
  <si>
    <t>West Texas Desert Repair</t>
  </si>
  <si>
    <t>PCP-0000CBD7</t>
  </si>
  <si>
    <t>wandamcrae</t>
  </si>
  <si>
    <t>MCRAE</t>
  </si>
  <si>
    <t>WANDA</t>
  </si>
  <si>
    <t>PCP-0000C593</t>
  </si>
  <si>
    <t>Kcorppicadilly</t>
  </si>
  <si>
    <t>Auora</t>
  </si>
  <si>
    <t>PPW-105F9815</t>
  </si>
  <si>
    <t>craig@gmtoddirrigation.co.za</t>
  </si>
  <si>
    <t>PPW-800440BF</t>
  </si>
  <si>
    <t>pablo.hernandez@global.komatsu</t>
  </si>
  <si>
    <t>+1 915-304-5970</t>
  </si>
  <si>
    <t>Pablo.hernandez@global.komatsu</t>
  </si>
  <si>
    <t>Komatsu</t>
  </si>
  <si>
    <t>1181 Burgundy Dr</t>
  </si>
  <si>
    <t>PCP-0000CDE6</t>
  </si>
  <si>
    <t>ryan.taylor@iea.net</t>
  </si>
  <si>
    <t>CLINTON</t>
  </si>
  <si>
    <t>PCP-0000C6C6</t>
  </si>
  <si>
    <t>Enochj@phazeconcrete.com</t>
  </si>
  <si>
    <t>Enoch</t>
  </si>
  <si>
    <t>+1 435 477 2740</t>
  </si>
  <si>
    <t>PHAZE CONCRETE INC</t>
  </si>
  <si>
    <t>91 E Canyon Commercial Ave</t>
  </si>
  <si>
    <t>PPW-7EC2D10F</t>
  </si>
  <si>
    <t>+1 505 364 2170</t>
  </si>
  <si>
    <t>PPW-0003FFAC</t>
  </si>
  <si>
    <t>kirsten@lanl.gov</t>
  </si>
  <si>
    <t>Kirsten</t>
  </si>
  <si>
    <t>+1 505-667-5195</t>
  </si>
  <si>
    <t>Kirsten@lanl.gov</t>
  </si>
  <si>
    <t>TA-60-01 Attn: Kirsten Gutierrez</t>
  </si>
  <si>
    <t>PCP-0000CE31</t>
  </si>
  <si>
    <t>wlowranc1@fmi.com</t>
  </si>
  <si>
    <t>Lowrance</t>
  </si>
  <si>
    <t>+1 9289652414</t>
  </si>
  <si>
    <t>PCP-0000CDBF</t>
  </si>
  <si>
    <t>mejiajo@vmcmail.com</t>
  </si>
  <si>
    <t>+1 2546292811</t>
  </si>
  <si>
    <t>Po Box 380607</t>
  </si>
  <si>
    <t>Eastland</t>
  </si>
  <si>
    <t>PPW-00046546</t>
  </si>
  <si>
    <t>tomdavis@stonemasonconsultant.com</t>
  </si>
  <si>
    <t>Custom Mason Contractors Inc</t>
  </si>
  <si>
    <t>PPW-5614AD05</t>
  </si>
  <si>
    <t>vincent.vollmering@usacompression.com</t>
  </si>
  <si>
    <t>Vollmering</t>
  </si>
  <si>
    <t>+1 3615719234</t>
  </si>
  <si>
    <t>PCP-000061B1</t>
  </si>
  <si>
    <t>marktoothaker503@gmail.com</t>
  </si>
  <si>
    <t>Toothaker</t>
  </si>
  <si>
    <t>+1 719-757-6822</t>
  </si>
  <si>
    <t>Fremont paving &amp;redi mix</t>
  </si>
  <si>
    <t>839 Mackenzie avenue</t>
  </si>
  <si>
    <t>PCP-0000CD87</t>
  </si>
  <si>
    <t>kochjc95@gmail.com</t>
  </si>
  <si>
    <t>JC</t>
  </si>
  <si>
    <t>SEIFERT TRUCKING COMPANY</t>
  </si>
  <si>
    <t>198 rangeview loop</t>
  </si>
  <si>
    <t>PPW-1C9A86D2</t>
  </si>
  <si>
    <t>hardmoneycattleco@gmail.com</t>
  </si>
  <si>
    <t>Hard Money Livestock</t>
  </si>
  <si>
    <t>10572 washington way</t>
  </si>
  <si>
    <t>PPW-00039395</t>
  </si>
  <si>
    <t>randy.speelman@ashgrove.com</t>
  </si>
  <si>
    <t>Speelman</t>
  </si>
  <si>
    <t>+1 5418772636</t>
  </si>
  <si>
    <t xml:space="preserve">PO Box 287 </t>
  </si>
  <si>
    <t>Durkee</t>
  </si>
  <si>
    <t>PPT-1075C727</t>
  </si>
  <si>
    <t>derek@cowgirldemo.is</t>
  </si>
  <si>
    <t>Thiess</t>
  </si>
  <si>
    <t>+1 5097130295</t>
  </si>
  <si>
    <t>Derek@cowgirldemo.is</t>
  </si>
  <si>
    <t>CowGirl Demolition and Excavating</t>
  </si>
  <si>
    <t>PCP-0000CCC2</t>
  </si>
  <si>
    <t>mramirez</t>
  </si>
  <si>
    <t>RAMIREZ</t>
  </si>
  <si>
    <t>PCP-0000C07C</t>
  </si>
  <si>
    <t>tamroyer</t>
  </si>
  <si>
    <t>ROYER</t>
  </si>
  <si>
    <t>TAMERA</t>
  </si>
  <si>
    <t>PCP-0000C0CB</t>
  </si>
  <si>
    <t>tmcpherson</t>
  </si>
  <si>
    <t>MCPHERSON</t>
  </si>
  <si>
    <t>TERRI</t>
  </si>
  <si>
    <t>PCP-0000C08A</t>
  </si>
  <si>
    <t>llovings</t>
  </si>
  <si>
    <t>Lovings</t>
  </si>
  <si>
    <t>PCP-0000C078</t>
  </si>
  <si>
    <t>rejackson</t>
  </si>
  <si>
    <t>JACKSON</t>
  </si>
  <si>
    <t>REBECCA</t>
  </si>
  <si>
    <t>PCP-0000C08D</t>
  </si>
  <si>
    <t>Michael.Conover@state.nm.us</t>
  </si>
  <si>
    <t>Conover</t>
  </si>
  <si>
    <t>+1 5759370433</t>
  </si>
  <si>
    <t>PPW-8003DC05</t>
  </si>
  <si>
    <t>mark.rogers@iea.net</t>
  </si>
  <si>
    <t>PCP-0000C6C5</t>
  </si>
  <si>
    <t>huckabilly@hotmail.com</t>
  </si>
  <si>
    <t>+1 303-618-4148</t>
  </si>
  <si>
    <t>MSR Integral</t>
  </si>
  <si>
    <t>11067 Livingston Dr</t>
  </si>
  <si>
    <t>PCP-0000CF23</t>
  </si>
  <si>
    <t>MBoykin</t>
  </si>
  <si>
    <t>Boykin</t>
  </si>
  <si>
    <t>+1 720 818 1829</t>
  </si>
  <si>
    <t>MBoykin@IHCScott.com</t>
  </si>
  <si>
    <t>5630 Franklin St.</t>
  </si>
  <si>
    <t>PPW-0259049B</t>
  </si>
  <si>
    <t>Capitalreman890</t>
  </si>
  <si>
    <t>+1 3039411331</t>
  </si>
  <si>
    <t>chris@capitalreman.com</t>
  </si>
  <si>
    <t>18520 Apache Dr</t>
  </si>
  <si>
    <t>PPW-2FDF64F7</t>
  </si>
  <si>
    <t>scbalman@gmail.com</t>
  </si>
  <si>
    <t>BALMAN</t>
  </si>
  <si>
    <t>+1 970-290-3330</t>
  </si>
  <si>
    <t>1542 WESTSHORE</t>
  </si>
  <si>
    <t>PCP-0000D07A</t>
  </si>
  <si>
    <t>thomasonw@vmcmail.com</t>
  </si>
  <si>
    <t>Thomason</t>
  </si>
  <si>
    <t>+1 540-840-6041</t>
  </si>
  <si>
    <t>8537 Vulcan Ln</t>
  </si>
  <si>
    <t>Manassas</t>
  </si>
  <si>
    <t>PCP-0000AB41</t>
  </si>
  <si>
    <t>byron.pierson@archrock.com</t>
  </si>
  <si>
    <t>Pierson</t>
  </si>
  <si>
    <t>+1 5703969872</t>
  </si>
  <si>
    <t>PCP-0000D048</t>
  </si>
  <si>
    <t>gmoot@gflenv.com</t>
  </si>
  <si>
    <t>Moot</t>
  </si>
  <si>
    <t>+1 9197498820</t>
  </si>
  <si>
    <t>PCP-0000C426</t>
  </si>
  <si>
    <t>rick.winkelmann@mesacounty.us</t>
  </si>
  <si>
    <t>Winkelmann</t>
  </si>
  <si>
    <t>+1 970-244-1819</t>
  </si>
  <si>
    <t>MESA COUNTY FLEET MAINTENANCE</t>
  </si>
  <si>
    <t>971-b Coffman Road</t>
  </si>
  <si>
    <t>59365::MESA COUNTY FLEET MAINT</t>
  </si>
  <si>
    <t>PCP-0000D05D</t>
  </si>
  <si>
    <t>johnbritt</t>
  </si>
  <si>
    <t>PPW-F2AE1007</t>
  </si>
  <si>
    <t>elchapo01m@gmail.com</t>
  </si>
  <si>
    <t>+1 9704859011</t>
  </si>
  <si>
    <t>PCP-0000D122</t>
  </si>
  <si>
    <t>dave.richardson@summitmidstream.com</t>
  </si>
  <si>
    <t>SUMMIT MIDSTREAM</t>
  </si>
  <si>
    <t>2300 WINDY RIDGE PARKWAY</t>
  </si>
  <si>
    <t>SUITE 840N</t>
  </si>
  <si>
    <t>PCP-0000D18E</t>
  </si>
  <si>
    <t>vhandl@icloud.com</t>
  </si>
  <si>
    <t>HL</t>
  </si>
  <si>
    <t>+1 970-630-4774</t>
  </si>
  <si>
    <t>Vhandl@icloud.com</t>
  </si>
  <si>
    <t>HL Williams trucking</t>
  </si>
  <si>
    <t>138 nw clark st</t>
  </si>
  <si>
    <t>Eckley</t>
  </si>
  <si>
    <t>PCP-0000D180</t>
  </si>
  <si>
    <t>dmercillc@outlook.com</t>
  </si>
  <si>
    <t>GUZMAN</t>
  </si>
  <si>
    <t>+1 9154496503</t>
  </si>
  <si>
    <t>DMERCILLC@OUTLOOK.COM</t>
  </si>
  <si>
    <t>D MERCI LLC</t>
  </si>
  <si>
    <t>PCP-0000D0B0</t>
  </si>
  <si>
    <t>josegarcia061978@gmail.com</t>
  </si>
  <si>
    <t>+1 5756268688</t>
  </si>
  <si>
    <t>Garcia's logistics</t>
  </si>
  <si>
    <t>PCP-0000D058</t>
  </si>
  <si>
    <t>mcc_td00_prodauth</t>
  </si>
  <si>
    <t>+91 8870808817</t>
  </si>
  <si>
    <t>haryscatid@gmail.com</t>
  </si>
  <si>
    <t>PCP-0000CFF5</t>
  </si>
  <si>
    <t>sarahdaigle@gflenv.com</t>
  </si>
  <si>
    <t>Daigle</t>
  </si>
  <si>
    <t>+1 919-889-5275</t>
  </si>
  <si>
    <t>6330 Old Smithfield Rd</t>
  </si>
  <si>
    <t>Apex</t>
  </si>
  <si>
    <t>PCP-0000CBAD</t>
  </si>
  <si>
    <t>ronald.ayers@archrock.com</t>
  </si>
  <si>
    <t>+1 5703351797</t>
  </si>
  <si>
    <t>PCP-0000D134</t>
  </si>
  <si>
    <t>curtislafore</t>
  </si>
  <si>
    <t xml:space="preserve">Lafore </t>
  </si>
  <si>
    <t>+1 8108877474</t>
  </si>
  <si>
    <t>Cl_4@live.com</t>
  </si>
  <si>
    <t>DESIGNS BY STONESCAPES</t>
  </si>
  <si>
    <t>9400 Brighton blvd.</t>
  </si>
  <si>
    <t>26053::DESIGNS BY STONESCAPES</t>
  </si>
  <si>
    <t>PPW-527A407E</t>
  </si>
  <si>
    <t>dgorman573@gmail.com</t>
  </si>
  <si>
    <t>+1 9706527854</t>
  </si>
  <si>
    <t>Interlock structures</t>
  </si>
  <si>
    <t>PCP-0000D21B</t>
  </si>
  <si>
    <t>acm_diesel</t>
  </si>
  <si>
    <t>agarrett@acm-diesel.com</t>
  </si>
  <si>
    <t>ACM DIESEL LLC</t>
  </si>
  <si>
    <t>4530 county Road KK 75</t>
  </si>
  <si>
    <t>01530::ACM DIESEL LLC</t>
  </si>
  <si>
    <t>PPW-B53EC120</t>
  </si>
  <si>
    <t>sean.pruitt@archrock.com</t>
  </si>
  <si>
    <t>pruitt</t>
  </si>
  <si>
    <t>sean</t>
  </si>
  <si>
    <t>+1 2723220356</t>
  </si>
  <si>
    <t>PCP-0000D36F</t>
  </si>
  <si>
    <t>mstewart@stewarttruck.com</t>
  </si>
  <si>
    <t>+1 580-799-2458</t>
  </si>
  <si>
    <t>Stewart Trucking</t>
  </si>
  <si>
    <t>19120 E 1080 Rd</t>
  </si>
  <si>
    <t>Sayre</t>
  </si>
  <si>
    <t>PCP-0000D334</t>
  </si>
  <si>
    <t>tingenieria</t>
  </si>
  <si>
    <t>Cabezas</t>
  </si>
  <si>
    <t>Claudio</t>
  </si>
  <si>
    <t>c.cabezas@tingenieria.cl</t>
  </si>
  <si>
    <t>Tecno Ingenieria Spa.</t>
  </si>
  <si>
    <t>Oficina Lina # 247</t>
  </si>
  <si>
    <t>Antofagasta</t>
  </si>
  <si>
    <t>CL</t>
  </si>
  <si>
    <t>PPW-61891354</t>
  </si>
  <si>
    <t>ferneymoralesmoncayo@gmail.com</t>
  </si>
  <si>
    <t>Estado</t>
  </si>
  <si>
    <t>PPW-39CB11F7</t>
  </si>
  <si>
    <t>a1gwtl</t>
  </si>
  <si>
    <t>LincolnT@rushenterprises.com</t>
  </si>
  <si>
    <t>PSP-00071F6D</t>
  </si>
  <si>
    <t>jgourdier@progressrail.com</t>
  </si>
  <si>
    <t>Gourdier</t>
  </si>
  <si>
    <t>+1 3099634425</t>
  </si>
  <si>
    <t>5704 E 1700 North Rd</t>
  </si>
  <si>
    <t>Danvers</t>
  </si>
  <si>
    <t>PPW-211017DA</t>
  </si>
  <si>
    <t>elmer.baggett@preferredmaterials.com</t>
  </si>
  <si>
    <t>BAGGETT</t>
  </si>
  <si>
    <t>ELMER</t>
  </si>
  <si>
    <t>+1 9044264768</t>
  </si>
  <si>
    <t>PCP-0000D46E</t>
  </si>
  <si>
    <t>rarters@indexc.com</t>
  </si>
  <si>
    <t>Arters</t>
  </si>
  <si>
    <t>+1 330-416-6277</t>
  </si>
  <si>
    <t>5720 E Schaaf rd</t>
  </si>
  <si>
    <t>PCP-0000D1AA</t>
  </si>
  <si>
    <t>a1p2ec</t>
  </si>
  <si>
    <t>ecastaneda@inland-group.com</t>
  </si>
  <si>
    <t>PSP-00074DAE</t>
  </si>
  <si>
    <t>ryan.call@luptonpetroleum.com</t>
  </si>
  <si>
    <t>Call</t>
  </si>
  <si>
    <t>+1 801-898-4763</t>
  </si>
  <si>
    <t>Lupton Petroleum Products, Inc</t>
  </si>
  <si>
    <t>Lupton Petroleum Products / Truck Stop</t>
  </si>
  <si>
    <t>PCP-0000D4E8</t>
  </si>
  <si>
    <t>jimratje@comcast.net</t>
  </si>
  <si>
    <t>Ratje</t>
  </si>
  <si>
    <t>+1 575-649-4601</t>
  </si>
  <si>
    <t>Aero Newton</t>
  </si>
  <si>
    <t>9400 Zia Blvd B</t>
  </si>
  <si>
    <t>PCP-0000D4E6</t>
  </si>
  <si>
    <t>jwindingriver@gmail.com</t>
  </si>
  <si>
    <t>+1 3037176139</t>
  </si>
  <si>
    <t>JWindingRiver@gmail.com</t>
  </si>
  <si>
    <t>Winding River Transportation Inc</t>
  </si>
  <si>
    <t>PCP-0000D4B0</t>
  </si>
  <si>
    <t>jeremiah.tyler@heicivil.com</t>
  </si>
  <si>
    <t>+1 303-263-5328</t>
  </si>
  <si>
    <t>PCP-0000D539</t>
  </si>
  <si>
    <t>redorxllc@gmail.com</t>
  </si>
  <si>
    <t>Alix</t>
  </si>
  <si>
    <t>Redo RX</t>
  </si>
  <si>
    <t>32161 County Road 33.6</t>
  </si>
  <si>
    <t>PCP-0000D597</t>
  </si>
  <si>
    <t>dieselsupplyllc@gmail.com</t>
  </si>
  <si>
    <t>LeBlanc</t>
  </si>
  <si>
    <t>+1 970-854-5600</t>
  </si>
  <si>
    <t>Diesel Supply LLC</t>
  </si>
  <si>
    <t>24203 US HWY 385</t>
  </si>
  <si>
    <t>PCP-0000D56F</t>
  </si>
  <si>
    <t>DFaliano</t>
  </si>
  <si>
    <t>Faliano</t>
  </si>
  <si>
    <t>+1 720 949 3911</t>
  </si>
  <si>
    <t>dfaliano@wwclyde.net</t>
  </si>
  <si>
    <t>PPW-0A265105</t>
  </si>
  <si>
    <t>blaneyc</t>
  </si>
  <si>
    <t>Blaney</t>
  </si>
  <si>
    <t>+1 9123415063</t>
  </si>
  <si>
    <t>blaneyc@vmcmail.com</t>
  </si>
  <si>
    <t>PCP-0000D851</t>
  </si>
  <si>
    <t>mitch.patient@whiteconstruction.com</t>
  </si>
  <si>
    <t>Patient</t>
  </si>
  <si>
    <t>PCP-0000D45E</t>
  </si>
  <si>
    <t>johnnyz@fisherind.com</t>
  </si>
  <si>
    <t>ZAMORA</t>
  </si>
  <si>
    <t>JOHNNY</t>
  </si>
  <si>
    <t>PCP-0000D4E3</t>
  </si>
  <si>
    <t>pfresque@yahoo.com</t>
  </si>
  <si>
    <t>Fresquez</t>
  </si>
  <si>
    <t>91 County Road 119</t>
  </si>
  <si>
    <t>Espanola</t>
  </si>
  <si>
    <t>87532-3509</t>
  </si>
  <si>
    <t>PCP-0000D6C8</t>
  </si>
  <si>
    <t>holbrooksc@vmcmail.com</t>
  </si>
  <si>
    <t>Holbrooks</t>
  </si>
  <si>
    <t>+1 404-764-8223</t>
  </si>
  <si>
    <t>PCP-0000D775</t>
  </si>
  <si>
    <t>luckyloser104@aol.com</t>
  </si>
  <si>
    <t>+1 303-588-7613</t>
  </si>
  <si>
    <t>LuckyLoser104@aol.com</t>
  </si>
  <si>
    <t>John Jensen Trucking</t>
  </si>
  <si>
    <t>7347 N 115th St</t>
  </si>
  <si>
    <t>PCP-0000D964</t>
  </si>
  <si>
    <t>jcoleman5</t>
  </si>
  <si>
    <t>+1 8042328488</t>
  </si>
  <si>
    <t>wm_richmondts@wm.com</t>
  </si>
  <si>
    <t>PCP-0000D49C</t>
  </si>
  <si>
    <t>awhitney</t>
  </si>
  <si>
    <t>Ashly</t>
  </si>
  <si>
    <t>PPW-8C5B7D52</t>
  </si>
  <si>
    <t>mridlon@csu.org</t>
  </si>
  <si>
    <t>Ridlon</t>
  </si>
  <si>
    <t>+1 719-395-1595</t>
  </si>
  <si>
    <t>Colorado Springs Utilities</t>
  </si>
  <si>
    <t>37200 N Hwy24</t>
  </si>
  <si>
    <t>PCP-0000D861</t>
  </si>
  <si>
    <t>ChaseStevens85</t>
  </si>
  <si>
    <t>Stevens</t>
  </si>
  <si>
    <t>+1 9703703894</t>
  </si>
  <si>
    <t>chase-stevens@live.com</t>
  </si>
  <si>
    <t>PPW-5F7B010E</t>
  </si>
  <si>
    <t>coloradocleanup</t>
  </si>
  <si>
    <t>+1 3039443608</t>
  </si>
  <si>
    <t>sammy@coloradocleanup.com</t>
  </si>
  <si>
    <t>COLORADO CLEANUP</t>
  </si>
  <si>
    <t>11983 E. 124th AVE.</t>
  </si>
  <si>
    <t>PPW-67876D84</t>
  </si>
  <si>
    <t>artcervantes@aco-inc.com</t>
  </si>
  <si>
    <t>+1915 920 0576</t>
  </si>
  <si>
    <t>ACO REMODELING &amp; CONSTRUCTIO</t>
  </si>
  <si>
    <t>PPW-9F531539</t>
  </si>
  <si>
    <t>danbickhard.imf@gmail.com</t>
  </si>
  <si>
    <t>FORTRUST</t>
  </si>
  <si>
    <t>PCP-0000A3BF</t>
  </si>
  <si>
    <t>jeffmichalek</t>
  </si>
  <si>
    <t>Michalek</t>
  </si>
  <si>
    <t>byestump@gmail.com</t>
  </si>
  <si>
    <t>SUPERIOR STUMP REMOVAL</t>
  </si>
  <si>
    <t>76139::SUPERIOR STUMP REMOVAL</t>
  </si>
  <si>
    <t>PPW-29983E0F</t>
  </si>
  <si>
    <t>rar_laventa@hotmail.com</t>
  </si>
  <si>
    <t>ALVARADO</t>
  </si>
  <si>
    <t>ROGELIO</t>
  </si>
  <si>
    <t>+52 656 310 0193</t>
  </si>
  <si>
    <t>Laventa Constructora S.A. de C.V.</t>
  </si>
  <si>
    <t>Calle Estancia San Nicolás Norte 1211</t>
  </si>
  <si>
    <t>PCP-0000DC3E</t>
  </si>
  <si>
    <t>rothfussr1@gmail.com</t>
  </si>
  <si>
    <t>Rothfuss</t>
  </si>
  <si>
    <t>+1 7208180960</t>
  </si>
  <si>
    <t>PCP-0000DB17</t>
  </si>
  <si>
    <t>brian@excavatorsllc.com</t>
  </si>
  <si>
    <t>McAndrew</t>
  </si>
  <si>
    <t>+1 603-391-1204</t>
  </si>
  <si>
    <t>EXCAVATORS 2 LLC</t>
  </si>
  <si>
    <t>1266 S CLAYTON ST</t>
  </si>
  <si>
    <t>29627::EXCAVATORS 2 LLC</t>
  </si>
  <si>
    <t>PPW-0AE16CD0</t>
  </si>
  <si>
    <t>tlou</t>
  </si>
  <si>
    <t>Loudermilk</t>
  </si>
  <si>
    <t>tom.loudermilk@imerys.com</t>
  </si>
  <si>
    <t>PPT-10762243</t>
  </si>
  <si>
    <t>eosborn1@wm.com</t>
  </si>
  <si>
    <t>osborne</t>
  </si>
  <si>
    <t>edward</t>
  </si>
  <si>
    <t>+1 3303163617</t>
  </si>
  <si>
    <t>PCP-0000DBCD</t>
  </si>
  <si>
    <t>spaccamonti</t>
  </si>
  <si>
    <t>Spaccamonti</t>
  </si>
  <si>
    <t>Katrina</t>
  </si>
  <si>
    <t>+1 7195448943</t>
  </si>
  <si>
    <t>spaccamontiexcavating@gmail.com</t>
  </si>
  <si>
    <t>SPACCAMONTI EXCAVATING LLC</t>
  </si>
  <si>
    <t>1805 Aspen Circle</t>
  </si>
  <si>
    <t>PPT-1074DC50</t>
  </si>
  <si>
    <t>mwilliam2@fmi.com</t>
  </si>
  <si>
    <t>+1 9287926191</t>
  </si>
  <si>
    <t>PCP-0000D850</t>
  </si>
  <si>
    <t>tim@altastone.com</t>
  </si>
  <si>
    <t>prendergast</t>
  </si>
  <si>
    <t>+1 970-331-5243</t>
  </si>
  <si>
    <t>ALTA STONE LLC</t>
  </si>
  <si>
    <t>38 stillwater</t>
  </si>
  <si>
    <t>01076::ALTA STONE LLC</t>
  </si>
  <si>
    <t>PCP-0000DDB7</t>
  </si>
  <si>
    <t>tannerhouston67@gmail.com</t>
  </si>
  <si>
    <t>+1 970-381-5600</t>
  </si>
  <si>
    <t>RAYMOND HOUSTON</t>
  </si>
  <si>
    <t>328 Todd Ave</t>
  </si>
  <si>
    <t>74014::RAYMOND HOUSTON LLC</t>
  </si>
  <si>
    <t>PCP-0000DE7C</t>
  </si>
  <si>
    <t>jamiebebek</t>
  </si>
  <si>
    <t>BEBEK</t>
  </si>
  <si>
    <t>+1 4033081920</t>
  </si>
  <si>
    <t>jamie.bebek@lafargeholcim.com</t>
  </si>
  <si>
    <t>HOLCIM GLOBAL UCID</t>
  </si>
  <si>
    <t>NORTHWEST MARKET</t>
  </si>
  <si>
    <t>PPW-BBD9C9D4</t>
  </si>
  <si>
    <t>swink.mech@tlmconstructors.com</t>
  </si>
  <si>
    <t>+1 719-469-1173</t>
  </si>
  <si>
    <t>Swink.mech@Tlmconstructors.com</t>
  </si>
  <si>
    <t>TLM CONSTRUCTORS INC / LOGAN MILLS</t>
  </si>
  <si>
    <t>102 C St</t>
  </si>
  <si>
    <t>81077-5012</t>
  </si>
  <si>
    <t>85167::TLM CONSTRUCTORS INC</t>
  </si>
  <si>
    <t>PCP-0000DE72</t>
  </si>
  <si>
    <t>travisgannon</t>
  </si>
  <si>
    <t>Gannon</t>
  </si>
  <si>
    <t>+1 9512775116</t>
  </si>
  <si>
    <t>PPW-19E7F9AC</t>
  </si>
  <si>
    <t>manualflores</t>
  </si>
  <si>
    <t>Manual</t>
  </si>
  <si>
    <t>PPW-1A132572</t>
  </si>
  <si>
    <t>cresenciomunoz</t>
  </si>
  <si>
    <t>Cresencio</t>
  </si>
  <si>
    <t xml:space="preserve">10910 Dawson Canyon Road </t>
  </si>
  <si>
    <t>PPW-385AF653</t>
  </si>
  <si>
    <t>albertomaltos</t>
  </si>
  <si>
    <t>Maltos</t>
  </si>
  <si>
    <t>PPW-C3129F55</t>
  </si>
  <si>
    <t>marthamontes</t>
  </si>
  <si>
    <t>Montes</t>
  </si>
  <si>
    <t xml:space="preserve">Martha </t>
  </si>
  <si>
    <t>PPW-6DAEA7C4</t>
  </si>
  <si>
    <t>joelmontes</t>
  </si>
  <si>
    <t>PPW-BE325716</t>
  </si>
  <si>
    <t>krebsperformance@gmail.com</t>
  </si>
  <si>
    <t>KREBS</t>
  </si>
  <si>
    <t>+1 505-473-1515</t>
  </si>
  <si>
    <t>KREBS SANTA FE BRAKES &amp; AUTOMOTIVE</t>
  </si>
  <si>
    <t>2804 SILER LN.</t>
  </si>
  <si>
    <t>52469::KREBS SANTA FE BRAKES &amp; AUTO MOTIVE</t>
  </si>
  <si>
    <t>PCP-0000DDA7</t>
  </si>
  <si>
    <t>nugentro</t>
  </si>
  <si>
    <t>+1 8304808521</t>
  </si>
  <si>
    <t>forrest@polarfield.com</t>
  </si>
  <si>
    <t>POLAR FIELD SERVICES INC</t>
  </si>
  <si>
    <t>861 Southpark Dr</t>
  </si>
  <si>
    <t>LITTLETON</t>
  </si>
  <si>
    <t>69391::POLAR FIELD SERVICES INC</t>
  </si>
  <si>
    <t>PPW-506CA7CD</t>
  </si>
  <si>
    <t>phil@switchlifeapparel.com</t>
  </si>
  <si>
    <t>Clements</t>
  </si>
  <si>
    <t>+1 719-580-2422</t>
  </si>
  <si>
    <t>Casper's Construction</t>
  </si>
  <si>
    <t>1412 War Eagle Trail</t>
  </si>
  <si>
    <t>PCP-0000E11E</t>
  </si>
  <si>
    <t>dcole16</t>
  </si>
  <si>
    <t>COLE</t>
  </si>
  <si>
    <t>dcole@plateauexcavation.com</t>
  </si>
  <si>
    <t>AUSTELL</t>
  </si>
  <si>
    <t>PPT-10753746</t>
  </si>
  <si>
    <t>haitham.hamzah1@gmail.com</t>
  </si>
  <si>
    <t>Shaibany</t>
  </si>
  <si>
    <t>Haitham</t>
  </si>
  <si>
    <t>+1 915-262-9609</t>
  </si>
  <si>
    <t>Abraj Building Contracting</t>
  </si>
  <si>
    <t>7124 Century Plant Dr</t>
  </si>
  <si>
    <t>PCP-0000E086</t>
  </si>
  <si>
    <t>Shawnjudge</t>
  </si>
  <si>
    <t>Judge</t>
  </si>
  <si>
    <t>shawn.judge@americangypsum.com</t>
  </si>
  <si>
    <t>AMERICAN GYPSUM / NEW MEXICO</t>
  </si>
  <si>
    <t>1000 N. Hill RD</t>
  </si>
  <si>
    <t>Bernalillo</t>
  </si>
  <si>
    <t>PPW-AE2C1D5F</t>
  </si>
  <si>
    <t>Samtyler</t>
  </si>
  <si>
    <t>R.</t>
  </si>
  <si>
    <t>+1 2077452161</t>
  </si>
  <si>
    <t>207-745-2161</t>
  </si>
  <si>
    <t>sam.tyler@performanceenergy.net</t>
  </si>
  <si>
    <t>12744 N. Colorado Blvd.</t>
  </si>
  <si>
    <t>Thorton</t>
  </si>
  <si>
    <t>PPW-5543D97C</t>
  </si>
  <si>
    <t>Punisher2626</t>
  </si>
  <si>
    <t xml:space="preserve">Josiah </t>
  </si>
  <si>
    <t xml:space="preserve">Isaias </t>
  </si>
  <si>
    <t>+1 5756405305</t>
  </si>
  <si>
    <t>josiah.leon@Archrock.com</t>
  </si>
  <si>
    <t>9807 katy FWY</t>
  </si>
  <si>
    <t>houston</t>
  </si>
  <si>
    <t>31606c::ARCHROCK SERVICES LP - BLOOM FIELD</t>
  </si>
  <si>
    <t>PPW-840C63E6</t>
  </si>
  <si>
    <t>castrostrucking18@gmail.com</t>
  </si>
  <si>
    <t>Castrostrucking18@gmail.com</t>
  </si>
  <si>
    <t>Castros Trucking LLC</t>
  </si>
  <si>
    <t>401 N TIMBERLINE RD LOT 248</t>
  </si>
  <si>
    <t>PCP-0000E1DB</t>
  </si>
  <si>
    <t>peggfleetservices@gmail.com</t>
  </si>
  <si>
    <t>Pegg</t>
  </si>
  <si>
    <t>+1 970-412-1445</t>
  </si>
  <si>
    <t>Pegg Fleet Services</t>
  </si>
  <si>
    <t>P.O. box 1746</t>
  </si>
  <si>
    <t>PCP-0000E336</t>
  </si>
  <si>
    <t>elchewwex</t>
  </si>
  <si>
    <t>+1 786-542-3865</t>
  </si>
  <si>
    <t>Foxtrot Transportation LLc</t>
  </si>
  <si>
    <t>4522 N Quemoy st</t>
  </si>
  <si>
    <t>PCP-0000E2C0</t>
  </si>
  <si>
    <t>toby.brito@txdot.gov</t>
  </si>
  <si>
    <t>Toby</t>
  </si>
  <si>
    <t>+1 8066473361</t>
  </si>
  <si>
    <t>Toby.Brito@txdot.gov</t>
  </si>
  <si>
    <t>TEXAS DEPARTMENT OF TRANSPORTATION</t>
  </si>
  <si>
    <t>PCP-0000E4CE</t>
  </si>
  <si>
    <t>dougeischens@amesco.com</t>
  </si>
  <si>
    <t>PCP-0000E50D</t>
  </si>
  <si>
    <t>christopher.mcguire@horsepowerss.com</t>
  </si>
  <si>
    <t>McGuire</t>
  </si>
  <si>
    <t>+1 7046072601</t>
  </si>
  <si>
    <t>PPW-788C6FCE</t>
  </si>
  <si>
    <t>ryanm@highgradegj.com</t>
  </si>
  <si>
    <t>+1 9707787025</t>
  </si>
  <si>
    <t>HIGH GRADE CONSTRUCTION &amp; EXCAVATING</t>
  </si>
  <si>
    <t>39375::LAWRENCE BALERIO</t>
  </si>
  <si>
    <t>PCP-0000E458</t>
  </si>
  <si>
    <t>Iona</t>
  </si>
  <si>
    <t>Idunn1@wm.com</t>
  </si>
  <si>
    <t>PCP-0000E503</t>
  </si>
  <si>
    <t>mike.vallies@ryancentral.com</t>
  </si>
  <si>
    <t>vallies</t>
  </si>
  <si>
    <t>+1 301-788-9141</t>
  </si>
  <si>
    <t>PPW-8003A1AE</t>
  </si>
  <si>
    <t>justin.straup@kiewit.com</t>
  </si>
  <si>
    <t>Straup</t>
  </si>
  <si>
    <t>+1 360 306 7656</t>
  </si>
  <si>
    <t>3555 Farnam St #3535</t>
  </si>
  <si>
    <t>PPW-00034E01</t>
  </si>
  <si>
    <t>r_maldonado12</t>
  </si>
  <si>
    <t>rafael.maldonado@phoenix-hickman.com</t>
  </si>
  <si>
    <t>7301 east county road 142</t>
  </si>
  <si>
    <t>PPW-E6AE668B</t>
  </si>
  <si>
    <t>jordan.deel@martinmarietta.com</t>
  </si>
  <si>
    <t>Deel</t>
  </si>
  <si>
    <t>+1 4434660325</t>
  </si>
  <si>
    <t>PCP-0000E402</t>
  </si>
  <si>
    <t>angelagates</t>
  </si>
  <si>
    <t>Angela</t>
  </si>
  <si>
    <t>+1 714-637-4913</t>
  </si>
  <si>
    <t>AGates@sarecycling.com</t>
  </si>
  <si>
    <t>PPW-5E564DA0</t>
  </si>
  <si>
    <t>AWheele01</t>
  </si>
  <si>
    <t>+1 5053301314</t>
  </si>
  <si>
    <t>anthony.wheeler@archrock.com</t>
  </si>
  <si>
    <t>9807 Katy Freeway Suite 100</t>
  </si>
  <si>
    <t>PPW-C3A44CBA</t>
  </si>
  <si>
    <t>rcasadeadobe@gmail.com</t>
  </si>
  <si>
    <t>Romney</t>
  </si>
  <si>
    <t>Adobe cattle co.</t>
  </si>
  <si>
    <t>7101 north mesa st #132</t>
  </si>
  <si>
    <t>PPW-4AD8D48C</t>
  </si>
  <si>
    <t>kcparker05@gmail.com</t>
  </si>
  <si>
    <t>Kacy</t>
  </si>
  <si>
    <t>L A P CONTRACTING DBA</t>
  </si>
  <si>
    <t>1400 N. BEELINE HWY.</t>
  </si>
  <si>
    <t>Payson</t>
  </si>
  <si>
    <t>PPW-0002CA8B</t>
  </si>
  <si>
    <t>ruben.aleman@martinmarietta.com</t>
  </si>
  <si>
    <t>Aleman</t>
  </si>
  <si>
    <t>+1 2102942650</t>
  </si>
  <si>
    <t>Ruben.aleman@martinmarietta.com</t>
  </si>
  <si>
    <t>PPW-95E8EA65</t>
  </si>
  <si>
    <t>jeromymckay</t>
  </si>
  <si>
    <t>Jeromy</t>
  </si>
  <si>
    <t>+1 604 209 1613</t>
  </si>
  <si>
    <t>jeromy.mckay@kiewit.com</t>
  </si>
  <si>
    <t>po box 57</t>
  </si>
  <si>
    <t>Alhambra</t>
  </si>
  <si>
    <t>t0m 0c0</t>
  </si>
  <si>
    <t>PPW-77E537C0</t>
  </si>
  <si>
    <t>powelki1</t>
  </si>
  <si>
    <t>powelki1@republicservices.com</t>
  </si>
  <si>
    <t>PPW-C27D8665</t>
  </si>
  <si>
    <t>evancarslise</t>
  </si>
  <si>
    <t>Carslise</t>
  </si>
  <si>
    <t xml:space="preserve">Evan </t>
  </si>
  <si>
    <t>PPW-E06623A1</t>
  </si>
  <si>
    <t>jakewilson</t>
  </si>
  <si>
    <t>+1 5028173627</t>
  </si>
  <si>
    <t>Jwilson1@republicservices.com</t>
  </si>
  <si>
    <t>PPW-63B55ADA</t>
  </si>
  <si>
    <t>southeast4061</t>
  </si>
  <si>
    <t>+1 4053853978</t>
  </si>
  <si>
    <t>PPW-7903DEC0</t>
  </si>
  <si>
    <t>earbct</t>
  </si>
  <si>
    <t>+1 303 882 1108</t>
  </si>
  <si>
    <t>BEMAS CONSTRUCTION</t>
  </si>
  <si>
    <t>PSP-0005AB21</t>
  </si>
  <si>
    <t>cb4zrh</t>
  </si>
  <si>
    <t>Richard.Howell@kiewit.com</t>
  </si>
  <si>
    <t>PSP-0003D7E9</t>
  </si>
  <si>
    <t>joel.white@martinmarietta.com</t>
  </si>
  <si>
    <t>+1 7065643344</t>
  </si>
  <si>
    <t>PCP-0000E75B</t>
  </si>
  <si>
    <t>ben.mooney@martinmarietta.com</t>
  </si>
  <si>
    <t>Mooney</t>
  </si>
  <si>
    <t>+1 7068324876</t>
  </si>
  <si>
    <t>PCP-0000E75D</t>
  </si>
  <si>
    <t>karson.coulter@archrock.com</t>
  </si>
  <si>
    <t>Karson</t>
  </si>
  <si>
    <t>+1 307-696-0079</t>
  </si>
  <si>
    <t>PCP-0000EA4B</t>
  </si>
  <si>
    <t>gbaker@fmi.com</t>
  </si>
  <si>
    <t>+1 9282159666</t>
  </si>
  <si>
    <t>PCP-0000EA6A</t>
  </si>
  <si>
    <t>nmay@indexc.com</t>
  </si>
  <si>
    <t>+1 2163908186</t>
  </si>
  <si>
    <t>PCP-0000E98D</t>
  </si>
  <si>
    <t>jlallak</t>
  </si>
  <si>
    <t>Lallak</t>
  </si>
  <si>
    <t>Jerid</t>
  </si>
  <si>
    <t>+1 6418601641</t>
  </si>
  <si>
    <t>jlallak@wm.com</t>
  </si>
  <si>
    <t xml:space="preserve"> 21265 430th Street</t>
  </si>
  <si>
    <t>Lake Mills</t>
  </si>
  <si>
    <t>PPW-E866B458</t>
  </si>
  <si>
    <t>X_Nevarez</t>
  </si>
  <si>
    <t>+1 7205972527</t>
  </si>
  <si>
    <t>720-597-2527</t>
  </si>
  <si>
    <t>Xavier.Nevarez@libertyfrac.com</t>
  </si>
  <si>
    <t xml:space="preserve">9540 E 104th Ave </t>
  </si>
  <si>
    <t>PPW-6A58E56C</t>
  </si>
  <si>
    <t>scott_69Chevy</t>
  </si>
  <si>
    <t>Wiker</t>
  </si>
  <si>
    <t>+1 7195292100</t>
  </si>
  <si>
    <t>Scott.wiker@libertyfrac.com</t>
  </si>
  <si>
    <t>PPW-9F421CB6</t>
  </si>
  <si>
    <t>Kcorpwippvent</t>
  </si>
  <si>
    <t>WIPP Ventilation Main Building</t>
  </si>
  <si>
    <t>420 WIPP Road</t>
  </si>
  <si>
    <t>PPW-20F2C226</t>
  </si>
  <si>
    <t>depopulator@gmail.com</t>
  </si>
  <si>
    <t>+1 4806334835</t>
  </si>
  <si>
    <t>PCP-0000E087</t>
  </si>
  <si>
    <t>rroberson@bluewaterindustries.com</t>
  </si>
  <si>
    <t>200 WEST FORSYTH STREET</t>
  </si>
  <si>
    <t>SUITE 1200</t>
  </si>
  <si>
    <t>JACKSONVILLE</t>
  </si>
  <si>
    <t>PCP-0000E0CD</t>
  </si>
  <si>
    <t>bgreene@buesingcorp.com</t>
  </si>
  <si>
    <t>+1 2247176154</t>
  </si>
  <si>
    <t>PCP-0000EA36</t>
  </si>
  <si>
    <t>johnflores@xpartan.onmicrosoft.com</t>
  </si>
  <si>
    <t>JONATHON</t>
  </si>
  <si>
    <t>+1 520-981-6790</t>
  </si>
  <si>
    <t>JohnFlores@xpartan.onmicrosoft.com</t>
  </si>
  <si>
    <t>Xpartan Logistic</t>
  </si>
  <si>
    <t>16400 gateway blvd</t>
  </si>
  <si>
    <t>PCP-0000EC16</t>
  </si>
  <si>
    <t>Tylet</t>
  </si>
  <si>
    <t>+1 2078452161</t>
  </si>
  <si>
    <t>PCP-0000DD99</t>
  </si>
  <si>
    <t>dbrown6</t>
  </si>
  <si>
    <t>PCP-0000C7E6</t>
  </si>
  <si>
    <t>trethomp</t>
  </si>
  <si>
    <t>+1 5013046843</t>
  </si>
  <si>
    <t>trevor.thompson@martinmarietta.com</t>
  </si>
  <si>
    <t>636 I-80 Service Rd</t>
  </si>
  <si>
    <t>Granite Canon</t>
  </si>
  <si>
    <t>PPW-35B4E04E</t>
  </si>
  <si>
    <t>marcorojas</t>
  </si>
  <si>
    <t xml:space="preserve">Simi Valley </t>
  </si>
  <si>
    <t>PPW-77E13959</t>
  </si>
  <si>
    <t>dlikes</t>
  </si>
  <si>
    <t>Likes</t>
  </si>
  <si>
    <t>+1 5028170471</t>
  </si>
  <si>
    <t>502-817-0471</t>
  </si>
  <si>
    <t>dlikes@republicservices.com</t>
  </si>
  <si>
    <t>2157 Hwy 151</t>
  </si>
  <si>
    <t>Frankfort</t>
  </si>
  <si>
    <t>PPW-06EF0008</t>
  </si>
  <si>
    <t>oscarmorales</t>
  </si>
  <si>
    <t>PPW-433E2C6E</t>
  </si>
  <si>
    <t>Jnregal79</t>
  </si>
  <si>
    <t>+1 720 534 1165</t>
  </si>
  <si>
    <t>jose.nevarez@Libertyfrac.com</t>
  </si>
  <si>
    <t>9540 e 104th</t>
  </si>
  <si>
    <t>PPW-1DA29493</t>
  </si>
  <si>
    <t>evanbankhead</t>
  </si>
  <si>
    <t>Bankhead</t>
  </si>
  <si>
    <t>+1 3039017447</t>
  </si>
  <si>
    <t>evan.bankhead@libertyfrac.com</t>
  </si>
  <si>
    <t>9540E 104th Ave</t>
  </si>
  <si>
    <t>PPW-DA43D464</t>
  </si>
  <si>
    <t>dnnypugh</t>
  </si>
  <si>
    <t>Pugh</t>
  </si>
  <si>
    <t>+1 5038127534</t>
  </si>
  <si>
    <t>Danny.pugh@libertyfrac.com</t>
  </si>
  <si>
    <t>9540 e 104th ave</t>
  </si>
  <si>
    <t>PPW-05C1E603</t>
  </si>
  <si>
    <t>louis.romero</t>
  </si>
  <si>
    <t>+1 5097283659</t>
  </si>
  <si>
    <t>Louis.Romero@Americanrockproducts.com</t>
  </si>
  <si>
    <t>PCP-0000EF22</t>
  </si>
  <si>
    <t>terrill.larson@holcim.com</t>
  </si>
  <si>
    <t>+61 449788042</t>
  </si>
  <si>
    <t>PCP-0000EF66</t>
  </si>
  <si>
    <t>e14lwxj</t>
  </si>
  <si>
    <t>Jaquess</t>
  </si>
  <si>
    <t>+1 817 372 6386</t>
  </si>
  <si>
    <t>william.jaquess@crestwoodlp.com</t>
  </si>
  <si>
    <t>PIP-10751286</t>
  </si>
  <si>
    <t>fixyourhail@gmail.com</t>
  </si>
  <si>
    <t>+1 7205795203</t>
  </si>
  <si>
    <t>PCP-0000EF56</t>
  </si>
  <si>
    <t>matt_glassman@brakesplus.com</t>
  </si>
  <si>
    <t>Glassman</t>
  </si>
  <si>
    <t>+1 720-274-2608</t>
  </si>
  <si>
    <t>6951 S. Blackhawk St. STE 700</t>
  </si>
  <si>
    <t>PCP-0000EED7</t>
  </si>
  <si>
    <t>superiorearthworks@icloud.com</t>
  </si>
  <si>
    <t xml:space="preserve">Najera </t>
  </si>
  <si>
    <t>Superiorearthworks@icloud.com</t>
  </si>
  <si>
    <t>PPW-F8F31499</t>
  </si>
  <si>
    <t>hayden.vaughn@ipaper.com</t>
  </si>
  <si>
    <t>+1 7067669683</t>
  </si>
  <si>
    <t>PCP-0000EE18</t>
  </si>
  <si>
    <t>lunde91</t>
  </si>
  <si>
    <t>Toddlunde91@gmail.com</t>
  </si>
  <si>
    <t>PPT-10751548</t>
  </si>
  <si>
    <t>Adept2011</t>
  </si>
  <si>
    <t xml:space="preserve">Turnbo </t>
  </si>
  <si>
    <t xml:space="preserve">Kacey </t>
  </si>
  <si>
    <t>+1 720 233 7555</t>
  </si>
  <si>
    <t>kturnbo@adeptequipment.com</t>
  </si>
  <si>
    <t>ADEPT EQUIPMENT</t>
  </si>
  <si>
    <t xml:space="preserve">5850 dahlia street </t>
  </si>
  <si>
    <t>04767::ADEPT EQUIPMENT SERVICES LLC</t>
  </si>
  <si>
    <t>PPW-F1D96AB8</t>
  </si>
  <si>
    <t>M_Brady</t>
  </si>
  <si>
    <t>+1 7203699646</t>
  </si>
  <si>
    <t>ryan.fox@libertyfrac.com</t>
  </si>
  <si>
    <t>PPW-5B82DD35</t>
  </si>
  <si>
    <t>C_Ellender</t>
  </si>
  <si>
    <t>Ellender</t>
  </si>
  <si>
    <t>+1 3039901671</t>
  </si>
  <si>
    <t>corey.ellender@libertyfrac.com</t>
  </si>
  <si>
    <t>PPW-4722B46E</t>
  </si>
  <si>
    <t>a2s8aw</t>
  </si>
  <si>
    <t>Work</t>
  </si>
  <si>
    <t>aaron.work@robertstruck.com</t>
  </si>
  <si>
    <t>PSP-00075E72</t>
  </si>
  <si>
    <t>JoelTurowski</t>
  </si>
  <si>
    <t>Turowski</t>
  </si>
  <si>
    <t>+1 7205955359</t>
  </si>
  <si>
    <t>joel.turowski@libertyfrac.com</t>
  </si>
  <si>
    <t>PPW-2D5C6CF8</t>
  </si>
  <si>
    <t>john@rudedogprop.com</t>
  </si>
  <si>
    <t>reading</t>
  </si>
  <si>
    <t>+1 720-250-7991</t>
  </si>
  <si>
    <t>Flying Moose Ranch, LLC</t>
  </si>
  <si>
    <t>21924 W Cty Rd 80C</t>
  </si>
  <si>
    <t>PCP-0000F1AB</t>
  </si>
  <si>
    <t>rllandjode@gmail.com</t>
  </si>
  <si>
    <t>Jode</t>
  </si>
  <si>
    <t>Rolland</t>
  </si>
  <si>
    <t>+1 720-580-1751</t>
  </si>
  <si>
    <t>ZPS Cat Parts</t>
  </si>
  <si>
    <t>760 E Colfax Ave, Denver</t>
  </si>
  <si>
    <t>PCP-0000F167</t>
  </si>
  <si>
    <t>bu328cedar_rapids</t>
  </si>
  <si>
    <t>Eason</t>
  </si>
  <si>
    <t>+1 3195735148</t>
  </si>
  <si>
    <t>Jeason@Republicservices.com</t>
  </si>
  <si>
    <t>921 Ingleside Dr SW</t>
  </si>
  <si>
    <t>Cedar Rapids</t>
  </si>
  <si>
    <t>PPW-79AD708A</t>
  </si>
  <si>
    <t>a0b6tn</t>
  </si>
  <si>
    <t>nesbit</t>
  </si>
  <si>
    <t>tony.nesbit@tntxtruck.com</t>
  </si>
  <si>
    <t>LFG TEMPLE FREIGHTLINER</t>
  </si>
  <si>
    <t>PSP-0005C5CF</t>
  </si>
  <si>
    <t>kpierce4</t>
  </si>
  <si>
    <t>pierce</t>
  </si>
  <si>
    <t>+1 5023215111</t>
  </si>
  <si>
    <t>kpierce4@republicservices.com</t>
  </si>
  <si>
    <t>2157 hwy 151</t>
  </si>
  <si>
    <t>FRANKFORT</t>
  </si>
  <si>
    <t>kentucky</t>
  </si>
  <si>
    <t>PPW-DAB8EC37</t>
  </si>
  <si>
    <t>jay05kell05</t>
  </si>
  <si>
    <t>Belt</t>
  </si>
  <si>
    <t>+1 3145685455</t>
  </si>
  <si>
    <t>jbelt@republicservices.com</t>
  </si>
  <si>
    <t>5324 Old Alton Edwardsville Road</t>
  </si>
  <si>
    <t>Edwardsville</t>
  </si>
  <si>
    <t>PPW-CFDF519B</t>
  </si>
  <si>
    <t>rhumphrey@hudsoncolorado.org</t>
  </si>
  <si>
    <t>Humphrey</t>
  </si>
  <si>
    <t>+1 3037091245</t>
  </si>
  <si>
    <t>Town of Hudson</t>
  </si>
  <si>
    <t>PCP-0000F2B4</t>
  </si>
  <si>
    <t>kevin@vernonhamiltoncon.com</t>
  </si>
  <si>
    <t>VHC LLC DBA VERNON HAMILTON</t>
  </si>
  <si>
    <t>PO BOX 1110</t>
  </si>
  <si>
    <t>93108::VHCC LLC DBA VERNON HAMILTON CONST CO</t>
  </si>
  <si>
    <t>PCP-0000F303</t>
  </si>
  <si>
    <t>a3kcch1</t>
  </si>
  <si>
    <t>+1 903 593 2575</t>
  </si>
  <si>
    <t>Caleb.Hampton@tntxtruck.com</t>
  </si>
  <si>
    <t>LFG TYLER TRUCK CENTER</t>
  </si>
  <si>
    <t>PSP-0007492D</t>
  </si>
  <si>
    <t>matthew.kuhr@imerys.com</t>
  </si>
  <si>
    <t>Kuhr</t>
  </si>
  <si>
    <t>+1 757-284-3224</t>
  </si>
  <si>
    <t>PPW-8003AD0F</t>
  </si>
  <si>
    <t>ashley.sheehan@clarkconstruction.com</t>
  </si>
  <si>
    <t>Sheehan</t>
  </si>
  <si>
    <t>+1 2405775036</t>
  </si>
  <si>
    <t>SHIRLEY CONTRACTING A CLARK CONSTRUCTION COMPANY</t>
  </si>
  <si>
    <t>PCP-0000E6F2</t>
  </si>
  <si>
    <t>lisa.gutierrez@her-tx.com</t>
  </si>
  <si>
    <t>PCP-0000F2AA</t>
  </si>
  <si>
    <t>travistaylor@amesco.com</t>
  </si>
  <si>
    <t>+1 8019106001</t>
  </si>
  <si>
    <t>TravisTaylor@amesco.com</t>
  </si>
  <si>
    <t>PCP-0000F2E3</t>
  </si>
  <si>
    <t>baker@ussilica.com</t>
  </si>
  <si>
    <t>4800 Oklahoma Highway One North</t>
  </si>
  <si>
    <t>Mill Creek</t>
  </si>
  <si>
    <t>PPW-00045223</t>
  </si>
  <si>
    <t>brandtmathew0927@gmail.com</t>
  </si>
  <si>
    <t>STEINBINDER</t>
  </si>
  <si>
    <t>BRANDT</t>
  </si>
  <si>
    <t>PPW-5C1B69D1</t>
  </si>
  <si>
    <t>flemida</t>
  </si>
  <si>
    <t>FLEMING-OHARA</t>
  </si>
  <si>
    <t>+1 9043159419</t>
  </si>
  <si>
    <t>DFLEMING-OHARA@REPUBLICSERVICES.COM</t>
  </si>
  <si>
    <t>445 Republic Drive</t>
  </si>
  <si>
    <t>SAINT AUGUSTINE</t>
  </si>
  <si>
    <t>PPW-1424506C</t>
  </si>
  <si>
    <t>holcimpa1</t>
  </si>
  <si>
    <t>Toldi</t>
  </si>
  <si>
    <t>+1 724-478-1493</t>
  </si>
  <si>
    <t>jham@clevelandbrothers.com</t>
  </si>
  <si>
    <t>2960 PA-156</t>
  </si>
  <si>
    <t>Spring Church</t>
  </si>
  <si>
    <t>PCP-0000DE4F</t>
  </si>
  <si>
    <t>bwilson@republicservices.com</t>
  </si>
  <si>
    <t>+1 3619351426</t>
  </si>
  <si>
    <t>PCP-0000C6B4</t>
  </si>
  <si>
    <t>wingfieldj</t>
  </si>
  <si>
    <t>Wingfield</t>
  </si>
  <si>
    <t>+1 8049711631</t>
  </si>
  <si>
    <t>804-971-1631</t>
  </si>
  <si>
    <t>JWingfield@republicservices.com</t>
  </si>
  <si>
    <t>1961 Ashland Rd</t>
  </si>
  <si>
    <t>Rockville</t>
  </si>
  <si>
    <t>PPW-71E78C9A</t>
  </si>
  <si>
    <t>jgomez3303</t>
  </si>
  <si>
    <t>2675 Valley View Drive</t>
  </si>
  <si>
    <t>Shreveport</t>
  </si>
  <si>
    <t>PCP-0000EECC</t>
  </si>
  <si>
    <t>shelley@casgravel.com</t>
  </si>
  <si>
    <t>Ruthardt</t>
  </si>
  <si>
    <t>Bailee</t>
  </si>
  <si>
    <t>CROSSFIRE AGGREGATES SERVICES LLC</t>
  </si>
  <si>
    <t>PPW-DB7769ED</t>
  </si>
  <si>
    <t>chelsea.vinsonwilliams@archrock.com</t>
  </si>
  <si>
    <t>+1 432-221-6917</t>
  </si>
  <si>
    <t>PCP-0000F2B3</t>
  </si>
  <si>
    <t>justin_watkins</t>
  </si>
  <si>
    <t>+1 9703023389</t>
  </si>
  <si>
    <t>Justin.Watkins@libertyfrac.com</t>
  </si>
  <si>
    <t>PPW-8003FA59</t>
  </si>
  <si>
    <t>ezetino2001</t>
  </si>
  <si>
    <t>Zetino</t>
  </si>
  <si>
    <t>Edenilson</t>
  </si>
  <si>
    <t>+1 6613031046</t>
  </si>
  <si>
    <t>EZetino@sarecycling.com</t>
  </si>
  <si>
    <t>2000 E Brundage LN</t>
  </si>
  <si>
    <t>PPW-800101EB</t>
  </si>
  <si>
    <t>theteam@kiowacreek.com</t>
  </si>
  <si>
    <t>+1 303-644-4627</t>
  </si>
  <si>
    <t>KIOWA CREEK SPORTING CLUB</t>
  </si>
  <si>
    <t>46700 E County Road 30</t>
  </si>
  <si>
    <t>51631::KIOWA CREEK SPORTING CLUB</t>
  </si>
  <si>
    <t>PCP-0000F6F9</t>
  </si>
  <si>
    <t>tocarellano@claytonnm.net</t>
  </si>
  <si>
    <t>ARELLANO</t>
  </si>
  <si>
    <t>+1 5753748331</t>
  </si>
  <si>
    <t>TOWN OF CLAYTON</t>
  </si>
  <si>
    <t>PCP-0000F5FA</t>
  </si>
  <si>
    <t>dgreenan@wwclyde.net</t>
  </si>
  <si>
    <t>Greenan</t>
  </si>
  <si>
    <t>+1 4357492693</t>
  </si>
  <si>
    <t>PPW-80016DC4</t>
  </si>
  <si>
    <t>mattsala93@yahoo.com</t>
  </si>
  <si>
    <t>+1 505-258-9095</t>
  </si>
  <si>
    <t>4050 Bloomfield hwy</t>
  </si>
  <si>
    <t>09734::BRUCKNER'S TRUCK SALES INC</t>
  </si>
  <si>
    <t>PCP-0000F594</t>
  </si>
  <si>
    <t>christopher.kuehn@energytransfer.com</t>
  </si>
  <si>
    <t>kuehn</t>
  </si>
  <si>
    <t>+1 405-317-5599</t>
  </si>
  <si>
    <t>18200 NW 192nd st</t>
  </si>
  <si>
    <t>Calumet</t>
  </si>
  <si>
    <t>PCP-0000F2BE</t>
  </si>
  <si>
    <t>steve.heidenreich@copart.com</t>
  </si>
  <si>
    <t>Heidenreich</t>
  </si>
  <si>
    <t>PCP-0000F608</t>
  </si>
  <si>
    <t>joleary@republicservices.com</t>
  </si>
  <si>
    <t>O'Leary</t>
  </si>
  <si>
    <t>+1 254-640-8298</t>
  </si>
  <si>
    <t>2559 FM 66</t>
  </si>
  <si>
    <t>PCP-0000DB87</t>
  </si>
  <si>
    <t>hsoto@gcc.com</t>
  </si>
  <si>
    <t>Hector Hugo</t>
  </si>
  <si>
    <t>Hsoto@gcc.com</t>
  </si>
  <si>
    <t>México</t>
  </si>
  <si>
    <t>PCP-0000F989</t>
  </si>
  <si>
    <t>henerybellair</t>
  </si>
  <si>
    <t>BELLAIR</t>
  </si>
  <si>
    <t>HENERY</t>
  </si>
  <si>
    <t>+1 409 746 9920</t>
  </si>
  <si>
    <t>PCP-0000F6BC</t>
  </si>
  <si>
    <t>vruizf@gcc.com</t>
  </si>
  <si>
    <t>PCP-0000F975</t>
  </si>
  <si>
    <t>samuelgranger</t>
  </si>
  <si>
    <t>Granger</t>
  </si>
  <si>
    <t>+1 4097469920</t>
  </si>
  <si>
    <t>PCP-0000F6CE</t>
  </si>
  <si>
    <t>brandonlandry</t>
  </si>
  <si>
    <t>Landry</t>
  </si>
  <si>
    <t>PCP-0000F6DB</t>
  </si>
  <si>
    <t>joshua.levings@lacnm.us</t>
  </si>
  <si>
    <t>Levings</t>
  </si>
  <si>
    <t>+1 505-662-8207</t>
  </si>
  <si>
    <t>LOS ALAMOS COUNTY</t>
  </si>
  <si>
    <t>3701 East Jemez Rd</t>
  </si>
  <si>
    <t>PCP-0000F90E</t>
  </si>
  <si>
    <t>agamueda@brannan1.com</t>
  </si>
  <si>
    <t>Gamueda</t>
  </si>
  <si>
    <t>+1 3033046153</t>
  </si>
  <si>
    <t>PCP-0000E45A</t>
  </si>
  <si>
    <t>blee11@fmi.com</t>
  </si>
  <si>
    <t>+1 6029097216</t>
  </si>
  <si>
    <t>PCP-0000EC7A</t>
  </si>
  <si>
    <t>office@myleslorentz.com</t>
  </si>
  <si>
    <t>MYLES LORENTZ INC</t>
  </si>
  <si>
    <t>PPW-800280A2</t>
  </si>
  <si>
    <t>anthony.cook@libertyfrac.com</t>
  </si>
  <si>
    <t>+1 3072869478</t>
  </si>
  <si>
    <t>PCP-0000F8AE</t>
  </si>
  <si>
    <t>Schemm</t>
  </si>
  <si>
    <t>+1 970 214 3356</t>
  </si>
  <si>
    <t>Mschemm@connellresources.com</t>
  </si>
  <si>
    <t>PCP-0000FA2C</t>
  </si>
  <si>
    <t>nicholas.yassick@gcinc.com</t>
  </si>
  <si>
    <t>Yassick</t>
  </si>
  <si>
    <t>PCP-0000F96D</t>
  </si>
  <si>
    <t>erichudgens</t>
  </si>
  <si>
    <t>Hudgens</t>
  </si>
  <si>
    <t>PCP-0000F6D2</t>
  </si>
  <si>
    <t>charlesbritton</t>
  </si>
  <si>
    <t>PCP-0000F6C8</t>
  </si>
  <si>
    <t>parts_room</t>
  </si>
  <si>
    <t>Rico</t>
  </si>
  <si>
    <t>Esveidy</t>
  </si>
  <si>
    <t>krico@republicservices.com</t>
  </si>
  <si>
    <t>13550 N US HWY 93</t>
  </si>
  <si>
    <t>Las Vegas, NV, 89165</t>
  </si>
  <si>
    <t>PPW-E59D80DD</t>
  </si>
  <si>
    <t>joey.nichols@holcim.com</t>
  </si>
  <si>
    <t>+61 429790561</t>
  </si>
  <si>
    <t>PCP-0000F6FE</t>
  </si>
  <si>
    <t>sonya.l.randall@nasa.gov</t>
  </si>
  <si>
    <t>Sonya</t>
  </si>
  <si>
    <t>+1 575-524-5656</t>
  </si>
  <si>
    <t>Sierra Lobo Inc.</t>
  </si>
  <si>
    <t>PO Box 20</t>
  </si>
  <si>
    <t>PCP-0000FA1C</t>
  </si>
  <si>
    <t>brigittedyer</t>
  </si>
  <si>
    <t>Brigitte</t>
  </si>
  <si>
    <t>PCP-0000F6F4</t>
  </si>
  <si>
    <t>coreelott</t>
  </si>
  <si>
    <t>Lott</t>
  </si>
  <si>
    <t>Coree</t>
  </si>
  <si>
    <t>PCP-0000F6F1</t>
  </si>
  <si>
    <t>johnstanley</t>
  </si>
  <si>
    <t>PCP-0000F6EB</t>
  </si>
  <si>
    <t>briansingletary</t>
  </si>
  <si>
    <t>Singletary</t>
  </si>
  <si>
    <t>PCP-0000F6E9</t>
  </si>
  <si>
    <t>fredpowers</t>
  </si>
  <si>
    <t>PCP-0000F6E4</t>
  </si>
  <si>
    <t>R32GTR</t>
  </si>
  <si>
    <t>+1 7208388052</t>
  </si>
  <si>
    <t>PPW-E02829B1</t>
  </si>
  <si>
    <t>kwaters</t>
  </si>
  <si>
    <t>waters</t>
  </si>
  <si>
    <t xml:space="preserve">Keegan </t>
  </si>
  <si>
    <t>970.764.5760</t>
  </si>
  <si>
    <t>keeganwaters@msn.com</t>
  </si>
  <si>
    <t>WATERS FARMS</t>
  </si>
  <si>
    <t>3016 East 6th Ave</t>
  </si>
  <si>
    <t xml:space="preserve">durango </t>
  </si>
  <si>
    <t xml:space="preserve">colorado </t>
  </si>
  <si>
    <t>94357::WATERS FARMS</t>
  </si>
  <si>
    <t>PPW-44B267E4</t>
  </si>
  <si>
    <t>wmorris</t>
  </si>
  <si>
    <t xml:space="preserve">Warren </t>
  </si>
  <si>
    <t>+1 970 404 5605</t>
  </si>
  <si>
    <t>wmorris@ihcscott.com</t>
  </si>
  <si>
    <t>PPW-4F62CE9F</t>
  </si>
  <si>
    <t>cory@frazeeco.com</t>
  </si>
  <si>
    <t>Schultz</t>
  </si>
  <si>
    <t>+1 7194997264</t>
  </si>
  <si>
    <t>FRAZEE CONSTRUCTION CO</t>
  </si>
  <si>
    <t>PCP-0000FC7C</t>
  </si>
  <si>
    <t>romangarcia</t>
  </si>
  <si>
    <t>GARCIA</t>
  </si>
  <si>
    <t>PCP-0000BF5A</t>
  </si>
  <si>
    <t>zedison92</t>
  </si>
  <si>
    <t>edison</t>
  </si>
  <si>
    <t>zack</t>
  </si>
  <si>
    <t>+1 832-797-5726</t>
  </si>
  <si>
    <t>zedison@ngcsi.com</t>
  </si>
  <si>
    <t>PCP-0000FC18</t>
  </si>
  <si>
    <t>hyazzie@fmi.com</t>
  </si>
  <si>
    <t>+1 5057284041</t>
  </si>
  <si>
    <t>Morenci az</t>
  </si>
  <si>
    <t>PPW-725D7E8B</t>
  </si>
  <si>
    <t>emurillo2797@yahoo.com</t>
  </si>
  <si>
    <t>JUAN JOSE MURILLO</t>
  </si>
  <si>
    <t>62671::JUAN JOSE MURILLO</t>
  </si>
  <si>
    <t>PPW-0003DA75</t>
  </si>
  <si>
    <t>gabriel@beltranelp.com</t>
  </si>
  <si>
    <t>+1 9155998777</t>
  </si>
  <si>
    <t>BELTRAN ELECTRICAL</t>
  </si>
  <si>
    <t>07043::BELTRAN ELECTRICAL</t>
  </si>
  <si>
    <t>PCP-0000C95A</t>
  </si>
  <si>
    <t>ahoman_tri-tonservices@hotmail.com</t>
  </si>
  <si>
    <t>+1 575-441-0860</t>
  </si>
  <si>
    <t>4008 N GRIMES #163</t>
  </si>
  <si>
    <t>PCP-0000C58C</t>
  </si>
  <si>
    <t>kbohling@gmail.com</t>
  </si>
  <si>
    <t>+1 3039197188</t>
  </si>
  <si>
    <t>PCP-0000FCCD</t>
  </si>
  <si>
    <t>thesmittdawg@outlook.com</t>
  </si>
  <si>
    <t>+1 503-847-7807</t>
  </si>
  <si>
    <t>SWEATT CONSTRUCTION</t>
  </si>
  <si>
    <t>Po Box 827</t>
  </si>
  <si>
    <t>PCP-0000FCF2</t>
  </si>
  <si>
    <t>jmlabuff@sundt.com</t>
  </si>
  <si>
    <t>LaBuff</t>
  </si>
  <si>
    <t>Jennyfer</t>
  </si>
  <si>
    <t>+1 4802933185</t>
  </si>
  <si>
    <t>PCP-0000FD1F</t>
  </si>
  <si>
    <t>jgreenberg@komptechamericas.com</t>
  </si>
  <si>
    <t>Greenberg</t>
  </si>
  <si>
    <t>Jerit</t>
  </si>
  <si>
    <t>KOMPTECH AMERICAS</t>
  </si>
  <si>
    <t>PCP-0000FC15</t>
  </si>
  <si>
    <t>david.goldwater@martinmarietta.com</t>
  </si>
  <si>
    <t>goldwater</t>
  </si>
  <si>
    <t>+1 4433505592</t>
  </si>
  <si>
    <t>PCP-0000FD1A</t>
  </si>
  <si>
    <t>cdlthomasson@blattnerenergy.com</t>
  </si>
  <si>
    <t>Thomasson</t>
  </si>
  <si>
    <t>+1 3203309095</t>
  </si>
  <si>
    <t>AVON</t>
  </si>
  <si>
    <t>PCP-0000F554</t>
  </si>
  <si>
    <t>Ajbrecht</t>
  </si>
  <si>
    <t>+1 8155456186</t>
  </si>
  <si>
    <t>adamjbrecht@gmail.com</t>
  </si>
  <si>
    <t>18000 E Smith Road</t>
  </si>
  <si>
    <t>PPW-216417B3</t>
  </si>
  <si>
    <t>roosevelt_county</t>
  </si>
  <si>
    <t>PPW-0F45B656</t>
  </si>
  <si>
    <t>jonlieber</t>
  </si>
  <si>
    <t>Lieber</t>
  </si>
  <si>
    <t>+1 7208884606</t>
  </si>
  <si>
    <t>jon.lieber@lumen.com</t>
  </si>
  <si>
    <t>LEVEL 3 COMMUNICATIONS - ATLANTA</t>
  </si>
  <si>
    <t>100 Centurylink Dr</t>
  </si>
  <si>
    <t>PPW-CC5F7397</t>
  </si>
  <si>
    <t>hlgreen</t>
  </si>
  <si>
    <t>+1 6789252298</t>
  </si>
  <si>
    <t>5691 South Richland Creek Rd</t>
  </si>
  <si>
    <t>PPW-010568AA</t>
  </si>
  <si>
    <t>sso113397</t>
  </si>
  <si>
    <t>DELGADO</t>
  </si>
  <si>
    <t>delgadog@rushenterprises.com</t>
  </si>
  <si>
    <t>RUSH TRUCK CENTER OF AUSTIN</t>
  </si>
  <si>
    <t>PPW-8002D71E</t>
  </si>
  <si>
    <t>olacio1985@gmail.com</t>
  </si>
  <si>
    <t>OLACIO</t>
  </si>
  <si>
    <t>PEDRO</t>
  </si>
  <si>
    <t>+1 915-543-1287</t>
  </si>
  <si>
    <t>TECHNICA LLC</t>
  </si>
  <si>
    <t>79916-6856</t>
  </si>
  <si>
    <t>PCP-0000FF6A</t>
  </si>
  <si>
    <t>hbq3es</t>
  </si>
  <si>
    <t>PSP-00076A04</t>
  </si>
  <si>
    <t>joe1vela1203@gmail.com</t>
  </si>
  <si>
    <t>JOSEPH</t>
  </si>
  <si>
    <t>+1 7206093109</t>
  </si>
  <si>
    <t>PCP-0000FDF0</t>
  </si>
  <si>
    <t>tob3dcrazy@gmail.com</t>
  </si>
  <si>
    <t>Ogan-Drewer</t>
  </si>
  <si>
    <t>Sandy</t>
  </si>
  <si>
    <t>+1 970-371-6954</t>
  </si>
  <si>
    <t>Drewer Transportation, LLC</t>
  </si>
  <si>
    <t>38679 County Road 33</t>
  </si>
  <si>
    <t>PCP-00010088</t>
  </si>
  <si>
    <t>john.stimel@whiteconstruction.com</t>
  </si>
  <si>
    <t>Stimel</t>
  </si>
  <si>
    <t>+1 812-243-9438</t>
  </si>
  <si>
    <t>PCP-0000E73E</t>
  </si>
  <si>
    <t>harpster.concrete@yahoo.com</t>
  </si>
  <si>
    <t>Harpster</t>
  </si>
  <si>
    <t>Deryk</t>
  </si>
  <si>
    <t>+1 9705765223</t>
  </si>
  <si>
    <t>INTERLOCK CONCRETE STRUCTURES LLC</t>
  </si>
  <si>
    <t>PCP-00010112</t>
  </si>
  <si>
    <t>clopez@cereslandcare.com</t>
  </si>
  <si>
    <t>+1 9704716213</t>
  </si>
  <si>
    <t>CERES LANDCARE</t>
  </si>
  <si>
    <t>PCP-00010307</t>
  </si>
  <si>
    <t>ivan.watchman@co.mckinley.nm.us</t>
  </si>
  <si>
    <t>Watchman</t>
  </si>
  <si>
    <t>Ivan.Watchman@co.mckinley.nm.us</t>
  </si>
  <si>
    <t>MCKINLEY COUNTY N.M. RD DPT</t>
  </si>
  <si>
    <t>PCP-000102C0</t>
  </si>
  <si>
    <t>michael.hall@wasteconnections.com</t>
  </si>
  <si>
    <t>+1 4237456396</t>
  </si>
  <si>
    <t>PCP-000101D2</t>
  </si>
  <si>
    <t>a1wqdn</t>
  </si>
  <si>
    <t>dnunez@inland-group.com</t>
  </si>
  <si>
    <t>PSP-0006C2AE</t>
  </si>
  <si>
    <t>erik.a.mohr.mil@army.mil</t>
  </si>
  <si>
    <t>+1 915-260-2347</t>
  </si>
  <si>
    <t>52ND Brigade Engineer Battalion</t>
  </si>
  <si>
    <t>1882 Minick Ave</t>
  </si>
  <si>
    <t>Fort Carson</t>
  </si>
  <si>
    <t>PCP-0001029E</t>
  </si>
  <si>
    <t>pigsleyh@gejohnson.com</t>
  </si>
  <si>
    <t>Pigsley</t>
  </si>
  <si>
    <t>+1 7193188531</t>
  </si>
  <si>
    <t>Pigsleyh@gejohnson.com</t>
  </si>
  <si>
    <t>25 N Cascade Ave Ste 400</t>
  </si>
  <si>
    <t>PCP-000101BA</t>
  </si>
  <si>
    <t>wmoran383@protonmail.com</t>
  </si>
  <si>
    <t>+1 9703716951</t>
  </si>
  <si>
    <t>Moran Homes LLC</t>
  </si>
  <si>
    <t>PCP-000102A8</t>
  </si>
  <si>
    <t>timothy.duncan@phoenix-services.com</t>
  </si>
  <si>
    <t>+1 2192800479</t>
  </si>
  <si>
    <t>PCP-0000E006</t>
  </si>
  <si>
    <t>butch.fuller@phoenix-services.com</t>
  </si>
  <si>
    <t>fuller</t>
  </si>
  <si>
    <t>+1 2192997794</t>
  </si>
  <si>
    <t>PPW-47200ECE</t>
  </si>
  <si>
    <t>Snoonan22</t>
  </si>
  <si>
    <t>PPW-3D117BEE</t>
  </si>
  <si>
    <t>KeeganMantle</t>
  </si>
  <si>
    <t>Mantle</t>
  </si>
  <si>
    <t>+1 9704133384</t>
  </si>
  <si>
    <t>Kmantle@connellresources.com</t>
  </si>
  <si>
    <t>6615 Powell St</t>
  </si>
  <si>
    <t>PPW-D637E6CB</t>
  </si>
  <si>
    <t>EricKnouse</t>
  </si>
  <si>
    <t>Knouse</t>
  </si>
  <si>
    <t>eric@mcgillindustries.com</t>
  </si>
  <si>
    <t>PPW-70E55D7F</t>
  </si>
  <si>
    <t>acieslak@entact.com</t>
  </si>
  <si>
    <t>Cieslak</t>
  </si>
  <si>
    <t>+1 7247127027</t>
  </si>
  <si>
    <t>PCP-00010462</t>
  </si>
  <si>
    <t>jeffrey.hauser@holcim.com</t>
  </si>
  <si>
    <t>Hauser</t>
  </si>
  <si>
    <t>+1 7192881418</t>
  </si>
  <si>
    <t>PCP-000103CE</t>
  </si>
  <si>
    <t>colin.ward.creede@gmail.com</t>
  </si>
  <si>
    <t>+1 7194803965</t>
  </si>
  <si>
    <t>Wolf Creek</t>
  </si>
  <si>
    <t>PCP-00010552</t>
  </si>
  <si>
    <t>brandi@unlimited-concrete.com</t>
  </si>
  <si>
    <t>Brandi</t>
  </si>
  <si>
    <t>Unlimited Concrete and Asphalt</t>
  </si>
  <si>
    <t>PPW-8001B887</t>
  </si>
  <si>
    <t>Abrecht</t>
  </si>
  <si>
    <t>815-545-6186</t>
  </si>
  <si>
    <t>Adamjbrecht@gmail.com</t>
  </si>
  <si>
    <t>PPW-F0C1BE7B</t>
  </si>
  <si>
    <t>Cablevision</t>
  </si>
  <si>
    <t>+1 5754302714</t>
  </si>
  <si>
    <t>rhoward.cci@gmail.com</t>
  </si>
  <si>
    <t>CABLEVISION COMMUNICATIONS INC</t>
  </si>
  <si>
    <t>55 Hwy 82</t>
  </si>
  <si>
    <t>PPW-3EBD022F</t>
  </si>
  <si>
    <t>wileye</t>
  </si>
  <si>
    <t>po box 337211</t>
  </si>
  <si>
    <t>PPW-A5E93C17</t>
  </si>
  <si>
    <t>ppine000@centurytel.net</t>
  </si>
  <si>
    <t>+1 9707314410</t>
  </si>
  <si>
    <t>PINE VALLEY RENTAL &amp; SALES INC</t>
  </si>
  <si>
    <t>70808::PINE VALLEY RENTAL &amp; SALES I NC</t>
  </si>
  <si>
    <t>PCP-0001077D</t>
  </si>
  <si>
    <t>jessie.johnson@mhc.com</t>
  </si>
  <si>
    <t>112 13th Street</t>
  </si>
  <si>
    <t>PCP-000107C3</t>
  </si>
  <si>
    <t>sernst@brannan1.com</t>
  </si>
  <si>
    <t>+1 7206008803</t>
  </si>
  <si>
    <t>READY MIXED CONCRETE</t>
  </si>
  <si>
    <t>PCP-0001068F</t>
  </si>
  <si>
    <t>fivestarcontractingllc@msn.com</t>
  </si>
  <si>
    <t>Truby</t>
  </si>
  <si>
    <t>+1 9707697309</t>
  </si>
  <si>
    <t>SHANE TRUBY</t>
  </si>
  <si>
    <t>69049::SHANE TRUBY</t>
  </si>
  <si>
    <t>PCP-000106AB</t>
  </si>
  <si>
    <t>m_edwardjr@hotmail.com</t>
  </si>
  <si>
    <t>+1 5756260488</t>
  </si>
  <si>
    <t>PCP-000106F0</t>
  </si>
  <si>
    <t>teddie.ghirardi@phoenix-services.com</t>
  </si>
  <si>
    <t>GHIRARDI</t>
  </si>
  <si>
    <t>Teddie</t>
  </si>
  <si>
    <t>+33 679224353</t>
  </si>
  <si>
    <t>Provence-Alpes-Côte d</t>
  </si>
  <si>
    <t>PCP-00010603</t>
  </si>
  <si>
    <t>selenesanchez01@yahoo.com</t>
  </si>
  <si>
    <t>Selene</t>
  </si>
  <si>
    <t>+1 7207759642</t>
  </si>
  <si>
    <t>Colorado tortilla</t>
  </si>
  <si>
    <t>PCP-000106E1</t>
  </si>
  <si>
    <t>mw@e-21construction.com</t>
  </si>
  <si>
    <t>+1 7208087478</t>
  </si>
  <si>
    <t>E-21 CONSTRUCTION</t>
  </si>
  <si>
    <t>12185 N DUMONT WAY</t>
  </si>
  <si>
    <t xml:space="preserve">Littleton </t>
  </si>
  <si>
    <t>28992::E-21 CONSTRUCTION,pm28992::E-21 CONSTRUCTION,u28992::E-21 ENGINEERING INC</t>
  </si>
  <si>
    <t>PCP-0000AFF0</t>
  </si>
  <si>
    <t>PPW-80025F49</t>
  </si>
  <si>
    <t>wjacobson79@yahoo.com</t>
  </si>
  <si>
    <t>+1 9703618184</t>
  </si>
  <si>
    <t>VM West</t>
  </si>
  <si>
    <t>81419-6239</t>
  </si>
  <si>
    <t>PCP-0001065F</t>
  </si>
  <si>
    <t>kevynvasquez</t>
  </si>
  <si>
    <t>Kevyn</t>
  </si>
  <si>
    <t>+1 6027175966</t>
  </si>
  <si>
    <t>kvasquez@republicservices.com</t>
  </si>
  <si>
    <t>PPW-794882B0</t>
  </si>
  <si>
    <t>+1 970-404-5605</t>
  </si>
  <si>
    <t>IHC Scott</t>
  </si>
  <si>
    <t>PCP-0000FE7F</t>
  </si>
  <si>
    <t>ed_green@tds.net</t>
  </si>
  <si>
    <t>Edmund</t>
  </si>
  <si>
    <t>+1 303-622-9430</t>
  </si>
  <si>
    <t>Ed Green</t>
  </si>
  <si>
    <t>11270 Strasburg Rd</t>
  </si>
  <si>
    <t>Strasburg</t>
  </si>
  <si>
    <t>80136-8718</t>
  </si>
  <si>
    <t>PCP-00010834</t>
  </si>
  <si>
    <t>Zclaassen</t>
  </si>
  <si>
    <t>Claassen</t>
  </si>
  <si>
    <t>+1 7202880128</t>
  </si>
  <si>
    <t>Zachary.claassen@Libertyfrac.com</t>
  </si>
  <si>
    <t>PPW-9BFD1F6B</t>
  </si>
  <si>
    <t>jearnest</t>
  </si>
  <si>
    <t>Earnest</t>
  </si>
  <si>
    <t>+1 5014672622</t>
  </si>
  <si>
    <t>Jearnest@republicservices.com</t>
  </si>
  <si>
    <t>18511 w Sardis rd</t>
  </si>
  <si>
    <t>Bauxite</t>
  </si>
  <si>
    <t>Ar</t>
  </si>
  <si>
    <t>PPW-E6E20E30</t>
  </si>
  <si>
    <t>cschlabaugh@republicservices.com</t>
  </si>
  <si>
    <t>Schlabaugh</t>
  </si>
  <si>
    <t>+1 480-228-2276</t>
  </si>
  <si>
    <t>CSchlabaugh@republicservices.com</t>
  </si>
  <si>
    <t>24427 s Highway 85</t>
  </si>
  <si>
    <t>Buckeye</t>
  </si>
  <si>
    <t>PCP-00009872</t>
  </si>
  <si>
    <t>chrisf@wcnx.org</t>
  </si>
  <si>
    <t>Friis</t>
  </si>
  <si>
    <t>+1 918-914-2258</t>
  </si>
  <si>
    <t>ChrisF@wcnx.org</t>
  </si>
  <si>
    <t>PCP-0000A64E</t>
  </si>
  <si>
    <t>adonijahimgrund@protonmail.com</t>
  </si>
  <si>
    <t>Imgrunde</t>
  </si>
  <si>
    <t>Adonijah</t>
  </si>
  <si>
    <t>+1 2184540308</t>
  </si>
  <si>
    <t>Cedars Of Lebanon</t>
  </si>
  <si>
    <t>PCP-00010B34</t>
  </si>
  <si>
    <t>ray.marietta@holcim.com</t>
  </si>
  <si>
    <t>+1 7193713506</t>
  </si>
  <si>
    <t>43849::HOLCIM INC</t>
  </si>
  <si>
    <t>PCP-00010517</t>
  </si>
  <si>
    <t>mauricio2022</t>
  </si>
  <si>
    <t>+1 720-548-8954</t>
  </si>
  <si>
    <t>m.stewart@saundersinc.com</t>
  </si>
  <si>
    <t>SCI EQUIPMENT</t>
  </si>
  <si>
    <t>7200 Eagle Blvd</t>
  </si>
  <si>
    <t>79561::SCI EQUIPMENT LLC</t>
  </si>
  <si>
    <t>PCP-00010A1D</t>
  </si>
  <si>
    <t>joshterrazas2@gmail.com</t>
  </si>
  <si>
    <t>Terrazas</t>
  </si>
  <si>
    <t>CALIPER CONSTRUCTION</t>
  </si>
  <si>
    <t>1705 N VALLEY</t>
  </si>
  <si>
    <t>PCP-00010AC1</t>
  </si>
  <si>
    <t>birdieannk@yahoo.com</t>
  </si>
  <si>
    <t>Klingensmith</t>
  </si>
  <si>
    <t>+1 303-732-1010</t>
  </si>
  <si>
    <t>DBK ENTERPRISES INC</t>
  </si>
  <si>
    <t>1498 Weld County Rd. 59</t>
  </si>
  <si>
    <t>24922::DBK ENTERPRISES INC</t>
  </si>
  <si>
    <t>PCP-000109E2</t>
  </si>
  <si>
    <t>choover@powermotivecorp.com</t>
  </si>
  <si>
    <t>+1 970-556-0122</t>
  </si>
  <si>
    <t>2600 center drive</t>
  </si>
  <si>
    <t>PCP-00010D3E</t>
  </si>
  <si>
    <t>clease83</t>
  </si>
  <si>
    <t>Lease</t>
  </si>
  <si>
    <t>CLease@csicompressco.com</t>
  </si>
  <si>
    <t>PPW-B8367E76</t>
  </si>
  <si>
    <t>a117rs</t>
  </si>
  <si>
    <t>Schinzel</t>
  </si>
  <si>
    <t>rebecca.schinzel@mhc.com</t>
  </si>
  <si>
    <t>PSP-00076B5B</t>
  </si>
  <si>
    <t>tammy.matthews@csicompressco.com</t>
  </si>
  <si>
    <t>2404 E Greene St</t>
  </si>
  <si>
    <t>PCP-00010D6F</t>
  </si>
  <si>
    <t>sarahertx</t>
  </si>
  <si>
    <t>PCP-00009F2C</t>
  </si>
  <si>
    <t>sbaca@nrao.edu</t>
  </si>
  <si>
    <t>+1 5758357323</t>
  </si>
  <si>
    <t>NATIONAL RADIO ASTRONOMY OBSERVATORY</t>
  </si>
  <si>
    <t>63963::NATIONAL RADIO ASTRONOMY OBS ERVATORY</t>
  </si>
  <si>
    <t>PCP-00010CAF</t>
  </si>
  <si>
    <t>mdlawlis@msn.com</t>
  </si>
  <si>
    <t>Lawlis</t>
  </si>
  <si>
    <t>+1 970-390-4928</t>
  </si>
  <si>
    <t>M.D LAWLIS GENERAL CONTRACTORS</t>
  </si>
  <si>
    <t>102 Continental ct. C-18</t>
  </si>
  <si>
    <t>54701::M D LAWLIS GEN CONTR</t>
  </si>
  <si>
    <t>PCP-00010D7D</t>
  </si>
  <si>
    <t>bolivia</t>
  </si>
  <si>
    <t>Aravena</t>
  </si>
  <si>
    <t>robertescalona18@gmail.com</t>
  </si>
  <si>
    <t>Finning Bolivia</t>
  </si>
  <si>
    <t>Caracas</t>
  </si>
  <si>
    <t>0000</t>
  </si>
  <si>
    <t>VE</t>
  </si>
  <si>
    <t>PPI-000263B8</t>
  </si>
  <si>
    <t>pdaffron01</t>
  </si>
  <si>
    <t>Daffron</t>
  </si>
  <si>
    <t xml:space="preserve">Phillip </t>
  </si>
  <si>
    <t>+1 4093773035</t>
  </si>
  <si>
    <t>409-377-3035</t>
  </si>
  <si>
    <t>phillip.daffron@archrock.com</t>
  </si>
  <si>
    <t xml:space="preserve">Midland </t>
  </si>
  <si>
    <t>PPW-78D75D77</t>
  </si>
  <si>
    <t>travisfahrney@gmail.com</t>
  </si>
  <si>
    <t>Fahrney</t>
  </si>
  <si>
    <t>+1 9703767114</t>
  </si>
  <si>
    <t>TRAVIS FAHRNEY</t>
  </si>
  <si>
    <t>2600 WOLCOTT SPRINGS RD</t>
  </si>
  <si>
    <t>WOLCOTT</t>
  </si>
  <si>
    <t>PCP-0001102D</t>
  </si>
  <si>
    <t>frankdettmers66@yahoo.com</t>
  </si>
  <si>
    <t>Dettmers III</t>
  </si>
  <si>
    <t>+1 307-286-0613</t>
  </si>
  <si>
    <t>800 8th ace</t>
  </si>
  <si>
    <t>94720::4X INDUSTRIAL LLC</t>
  </si>
  <si>
    <t>PCP-00010FE7</t>
  </si>
  <si>
    <t>justin.siewert2@halliburton.com</t>
  </si>
  <si>
    <t>Siewert</t>
  </si>
  <si>
    <t>+1 575-607-7166</t>
  </si>
  <si>
    <t>HALLIBURTON ENERGY SERVICES</t>
  </si>
  <si>
    <t>6155 W murphy st</t>
  </si>
  <si>
    <t>PCP-00010F7A</t>
  </si>
  <si>
    <t>mickelson_jeff@yahoo.com</t>
  </si>
  <si>
    <t>mickelson</t>
  </si>
  <si>
    <t>+1 801-787-8309</t>
  </si>
  <si>
    <t>JEFF'S DESERT DIESEL LLC</t>
  </si>
  <si>
    <t>3696 s scenic blvd</t>
  </si>
  <si>
    <t>Littlefield</t>
  </si>
  <si>
    <t>PPW-80004CE9</t>
  </si>
  <si>
    <t>juarezeddie242b@gmail.com</t>
  </si>
  <si>
    <t>nm digging &amp;amp; dirt works</t>
  </si>
  <si>
    <t>PPW-8002F880</t>
  </si>
  <si>
    <t>peaches850</t>
  </si>
  <si>
    <t>Pears</t>
  </si>
  <si>
    <t>brent@exceleq.com</t>
  </si>
  <si>
    <t>Dash Holding Inc</t>
  </si>
  <si>
    <t xml:space="preserve">12444 Southwest Green Drive </t>
  </si>
  <si>
    <t>Culver</t>
  </si>
  <si>
    <t>24841::DASH RENTALS INC</t>
  </si>
  <si>
    <t>PPW-800148BA</t>
  </si>
  <si>
    <t>vmadera@lignumcivil.com</t>
  </si>
  <si>
    <t>Madera</t>
  </si>
  <si>
    <t>LIGNUM CIVIL CORP.</t>
  </si>
  <si>
    <t>55329::LIGNUM CIVIL CORP</t>
  </si>
  <si>
    <t>PPW-ED59B7FA</t>
  </si>
  <si>
    <t>beckequ</t>
  </si>
  <si>
    <t>+1 6074236122</t>
  </si>
  <si>
    <t>607-423-6122</t>
  </si>
  <si>
    <t>parts@beckequipment.com</t>
  </si>
  <si>
    <t>Beck Equipment</t>
  </si>
  <si>
    <t>2090 PREBLE RD</t>
  </si>
  <si>
    <t>Preble</t>
  </si>
  <si>
    <t>PPS-000033AF</t>
  </si>
  <si>
    <t>a1nateb</t>
  </si>
  <si>
    <t>bleskacek</t>
  </si>
  <si>
    <t>nate</t>
  </si>
  <si>
    <t>nbleskacek@a1excavating.com</t>
  </si>
  <si>
    <t>8237 State Highway 64</t>
  </si>
  <si>
    <t>bloomer</t>
  </si>
  <si>
    <t>PPT-010062D8</t>
  </si>
  <si>
    <t>jordan@prosourcemachinery.com</t>
  </si>
  <si>
    <t>+1 720-660-1280</t>
  </si>
  <si>
    <t>JORDAN@PROSOURCEMACHINERY.COM</t>
  </si>
  <si>
    <t>PROSOURCE MACHINERY</t>
  </si>
  <si>
    <t>3788 Wheeling St</t>
  </si>
  <si>
    <t>80239-5541</t>
  </si>
  <si>
    <t>PCP-000111BC</t>
  </si>
  <si>
    <t>codyjbutterfield@gmail.com</t>
  </si>
  <si>
    <t>+1 530-277-9024</t>
  </si>
  <si>
    <t>Butterfield Equipment Repair</t>
  </si>
  <si>
    <t>41547 cottonwood creek rd.</t>
  </si>
  <si>
    <t>PPW-00024535</t>
  </si>
  <si>
    <t>lreagan@fmi.com</t>
  </si>
  <si>
    <t>Reagan</t>
  </si>
  <si>
    <t>+1 8652582615</t>
  </si>
  <si>
    <t>PCP-00011129</t>
  </si>
  <si>
    <t>lstanbro@dickensquality.com</t>
  </si>
  <si>
    <t>Stanbro</t>
  </si>
  <si>
    <t>+1 6026537013</t>
  </si>
  <si>
    <t>1146 N. 19TH AVE.</t>
  </si>
  <si>
    <t>85009-8139</t>
  </si>
  <si>
    <t>PCP-000111F2</t>
  </si>
  <si>
    <t>mitcdus1</t>
  </si>
  <si>
    <t>+1 307-299-2945</t>
  </si>
  <si>
    <t>dustin_mitchell@kindermorgan.com</t>
  </si>
  <si>
    <t>COLORADO INTERSTATE GAS</t>
  </si>
  <si>
    <t>24650 E Smith Rd</t>
  </si>
  <si>
    <t>PCP-000113D2</t>
  </si>
  <si>
    <t>mohlerc@battelle.org</t>
  </si>
  <si>
    <t>Mohler</t>
  </si>
  <si>
    <t>+1 614-551-1610</t>
  </si>
  <si>
    <t>1425 State Route 142 NE</t>
  </si>
  <si>
    <t>West Jefferson</t>
  </si>
  <si>
    <t>PCP-000110A2</t>
  </si>
  <si>
    <t>e250_bcp_test1</t>
  </si>
  <si>
    <t>Testing1</t>
  </si>
  <si>
    <t>Pavithraedit</t>
  </si>
  <si>
    <t>(234) 235-5678</t>
  </si>
  <si>
    <t>ACCENTURE</t>
  </si>
  <si>
    <t>south street 12</t>
  </si>
  <si>
    <t>PQP-0000210D</t>
  </si>
  <si>
    <t>lyndon@alliancemix.com</t>
  </si>
  <si>
    <t>+1 970-765-1455</t>
  </si>
  <si>
    <t>Alliance Ready Mix</t>
  </si>
  <si>
    <t>19337 F RD</t>
  </si>
  <si>
    <t>PCP-00011465</t>
  </si>
  <si>
    <t>clay@mikemitchellfarms.com</t>
  </si>
  <si>
    <t>+1 719-849-1366</t>
  </si>
  <si>
    <t>MIKE MITCHELL FARMS LLC</t>
  </si>
  <si>
    <t>408 N County Rd 5 39</t>
  </si>
  <si>
    <t>60780::MIKE MITCHELL FARMS LLC</t>
  </si>
  <si>
    <t>PCP-0001154B</t>
  </si>
  <si>
    <t>cbustamante@las-cruces.org</t>
  </si>
  <si>
    <t>+1 575-541-2664</t>
  </si>
  <si>
    <t>CITY OF LAS CRUCES</t>
  </si>
  <si>
    <t>1501e Hadley</t>
  </si>
  <si>
    <t>PCP-00011545</t>
  </si>
  <si>
    <t>kevin.gentry@wasteconnections.com</t>
  </si>
  <si>
    <t>+1 3164090142</t>
  </si>
  <si>
    <t>Kevin.gentry@wasteconnections.com</t>
  </si>
  <si>
    <t>PPW-4C492F63</t>
  </si>
  <si>
    <t>jeffrey.elwess@newmont.com</t>
  </si>
  <si>
    <t>Elwess</t>
  </si>
  <si>
    <t>PCP-0001141A</t>
  </si>
  <si>
    <t>fosterje@vmcmail.com</t>
  </si>
  <si>
    <t>+1 540-660-6349</t>
  </si>
  <si>
    <t>Fosterje@vmcmail.com</t>
  </si>
  <si>
    <t>3552 Industrial Drive</t>
  </si>
  <si>
    <t>Hermitage</t>
  </si>
  <si>
    <t>PCP-0001156B</t>
  </si>
  <si>
    <t>taylor.spinuzzi@newmont.com</t>
  </si>
  <si>
    <t>Spinuzzi</t>
  </si>
  <si>
    <t>+1 7206148545</t>
  </si>
  <si>
    <t>PCP-000113BC</t>
  </si>
  <si>
    <t>jasmineguzma</t>
  </si>
  <si>
    <t>Jasmine</t>
  </si>
  <si>
    <t>+1 9703818984</t>
  </si>
  <si>
    <t>jasmine.guzman@mhc.com</t>
  </si>
  <si>
    <t>MHC Kenworth Greeley</t>
  </si>
  <si>
    <t>PCP-00011499</t>
  </si>
  <si>
    <t>dbellino@brannan1.com</t>
  </si>
  <si>
    <t>Bellino</t>
  </si>
  <si>
    <t>PCP-000117D6</t>
  </si>
  <si>
    <t>mharper@csicompressco.com</t>
  </si>
  <si>
    <t>+1 3615709210</t>
  </si>
  <si>
    <t>Mark.Harper@csicompressco.com</t>
  </si>
  <si>
    <t>11503 us hwy 59 north</t>
  </si>
  <si>
    <t>PPW-80046012</t>
  </si>
  <si>
    <t>ltoulouse@republicservices.com</t>
  </si>
  <si>
    <t>Toulouse</t>
  </si>
  <si>
    <t>+1 804-475-7808</t>
  </si>
  <si>
    <t>PCP-000117E1</t>
  </si>
  <si>
    <t>jqbinc@gmail.com</t>
  </si>
  <si>
    <t>Carol</t>
  </si>
  <si>
    <t>+1 9706693688</t>
  </si>
  <si>
    <t>JOHNSTON QAULITY BUILDERS INC</t>
  </si>
  <si>
    <t>80537-9367</t>
  </si>
  <si>
    <t>49692::JOHNSTON QUALITY BUILDERS IN C</t>
  </si>
  <si>
    <t>PCP-000117AD</t>
  </si>
  <si>
    <t>anitamcfarland</t>
  </si>
  <si>
    <t>McFarland</t>
  </si>
  <si>
    <t>+1 5025193198</t>
  </si>
  <si>
    <t>anita.mcfarland@phoenix-services.com</t>
  </si>
  <si>
    <t>6870 US Hwy. 42 E</t>
  </si>
  <si>
    <t>PPW-BFD0066B</t>
  </si>
  <si>
    <t>bill.sanford@libertyfrac.com</t>
  </si>
  <si>
    <t>Sanford</t>
  </si>
  <si>
    <t>+1 303-927-8638</t>
  </si>
  <si>
    <t>80640-8818</t>
  </si>
  <si>
    <t>PCP-00011832</t>
  </si>
  <si>
    <t>yann.marconcini@lafarge.com</t>
  </si>
  <si>
    <t>marconcini</t>
  </si>
  <si>
    <t>yann</t>
  </si>
  <si>
    <t>+33 649588812</t>
  </si>
  <si>
    <t>PCP-0000FB46</t>
  </si>
  <si>
    <t>jasmith@apac.com</t>
  </si>
  <si>
    <t>+1 620-899-9105</t>
  </si>
  <si>
    <t>1600 n. lorraine suite 1</t>
  </si>
  <si>
    <t>PCP-000113E4</t>
  </si>
  <si>
    <t>shantel.sena@lafargeholcim.com</t>
  </si>
  <si>
    <t>Boccasini</t>
  </si>
  <si>
    <t>Shantel</t>
  </si>
  <si>
    <t>+1 8085423734</t>
  </si>
  <si>
    <t>PPW-1B7B040E</t>
  </si>
  <si>
    <t>a2j2kh1</t>
  </si>
  <si>
    <t>khutcheson@jgpete.com</t>
  </si>
  <si>
    <t>PSP-00078A45</t>
  </si>
  <si>
    <t>evolutionexcavationllc@gmail.com</t>
  </si>
  <si>
    <t>Canono</t>
  </si>
  <si>
    <t>Evolutionexcavationllc@gmail.com</t>
  </si>
  <si>
    <t>EVOLUTION EXCAVATION LLC</t>
  </si>
  <si>
    <t>PPW-B3F7201F</t>
  </si>
  <si>
    <t>+1 505 263 8864</t>
  </si>
  <si>
    <t>8001 DAYTONA NW</t>
  </si>
  <si>
    <t>PCP-00011716</t>
  </si>
  <si>
    <t>terrell.britten@gcinc.com</t>
  </si>
  <si>
    <t>Britten</t>
  </si>
  <si>
    <t>PCP-000117E4</t>
  </si>
  <si>
    <t>dhawkins@escomailbox.com</t>
  </si>
  <si>
    <t>+1 3035035948</t>
  </si>
  <si>
    <t>PPW-0004548D</t>
  </si>
  <si>
    <t>anajerajr</t>
  </si>
  <si>
    <t>+1 8472716954</t>
  </si>
  <si>
    <t>anajerajr@republicservices.com</t>
  </si>
  <si>
    <t>PCP-00011ABD</t>
  </si>
  <si>
    <t>maryann@mcdowellgear.com</t>
  </si>
  <si>
    <t>McDowell</t>
  </si>
  <si>
    <t>MaryAnn</t>
  </si>
  <si>
    <t>+1 423 869 4712</t>
  </si>
  <si>
    <t>MCDOWELL GEAR AND MACHINE LLC</t>
  </si>
  <si>
    <t>260 ARTHUR RD</t>
  </si>
  <si>
    <t>CUMBERLAND GAP</t>
  </si>
  <si>
    <t>PPW-0003E491</t>
  </si>
  <si>
    <t>john.johnson@libertyfrac.com</t>
  </si>
  <si>
    <t>+1 405-287-5666</t>
  </si>
  <si>
    <t>9540 East 104th Ave</t>
  </si>
  <si>
    <t>PCP-00011A25</t>
  </si>
  <si>
    <t>jarod.boeck@kiewit.com</t>
  </si>
  <si>
    <t>Boeck</t>
  </si>
  <si>
    <t>Jarod</t>
  </si>
  <si>
    <t>+1 402 881 9937</t>
  </si>
  <si>
    <t>PPW-800498BD</t>
  </si>
  <si>
    <t>cb4zst</t>
  </si>
  <si>
    <t>Tiwari</t>
  </si>
  <si>
    <t>Sanjib</t>
  </si>
  <si>
    <t>+1 402 238 8352</t>
  </si>
  <si>
    <t>Sanjib.Tiwari@kiewit.com</t>
  </si>
  <si>
    <t>PSP-0003D05A</t>
  </si>
  <si>
    <t>john.j.gonzalez30.ctr@army.mil</t>
  </si>
  <si>
    <t>+1 915-248-8333</t>
  </si>
  <si>
    <t>Technica LLC</t>
  </si>
  <si>
    <t>2593 Bradley Road</t>
  </si>
  <si>
    <t>PCP-00011AA7</t>
  </si>
  <si>
    <t>cchappell@wwmach.com</t>
  </si>
  <si>
    <t>Chappell</t>
  </si>
  <si>
    <t>+1 346-660-0082</t>
  </si>
  <si>
    <t>PCP-00011A1F</t>
  </si>
  <si>
    <t>brady.horn@archrock.com</t>
  </si>
  <si>
    <t>HORN</t>
  </si>
  <si>
    <t>BRADY</t>
  </si>
  <si>
    <t>+1 405-577-3103</t>
  </si>
  <si>
    <t>11000 NW 10TH ST</t>
  </si>
  <si>
    <t>PCP-0000A16C</t>
  </si>
  <si>
    <t>testcust_prod_account</t>
  </si>
  <si>
    <t>Subramaniyam</t>
  </si>
  <si>
    <t>Mahesh Kumar</t>
  </si>
  <si>
    <t>+91 9840749967</t>
  </si>
  <si>
    <t>maheshsrec@yahoo.com</t>
  </si>
  <si>
    <t>PCP-00011E59</t>
  </si>
  <si>
    <t>floyd.hubbs@kiewit.com</t>
  </si>
  <si>
    <t>floyd</t>
  </si>
  <si>
    <t>PCP-00011A2F</t>
  </si>
  <si>
    <t>js_farm@msn.com</t>
  </si>
  <si>
    <t>+1 719-580-2592</t>
  </si>
  <si>
    <t>J and S Farm</t>
  </si>
  <si>
    <t>452 county Rd. 37</t>
  </si>
  <si>
    <t>PCP-00011BF0</t>
  </si>
  <si>
    <t>clint.costner@txdot.gov</t>
  </si>
  <si>
    <t>Costner</t>
  </si>
  <si>
    <t>+1 9035109219</t>
  </si>
  <si>
    <t>Clint.Costner@txdot.gov</t>
  </si>
  <si>
    <t>PCP-00011D08</t>
  </si>
  <si>
    <t>derek@chexcavation.com</t>
  </si>
  <si>
    <t>+1 480-734-3727</t>
  </si>
  <si>
    <t>C &amp; H EXCAVATION</t>
  </si>
  <si>
    <t>PO Box 211</t>
  </si>
  <si>
    <t>80610-0211</t>
  </si>
  <si>
    <t>12803::C &amp; H EXCAVATION</t>
  </si>
  <si>
    <t>PCP-00011D11</t>
  </si>
  <si>
    <t>antonio2774213@gmail.com</t>
  </si>
  <si>
    <t>+1 7202774213</t>
  </si>
  <si>
    <t>AGUILA REAL SERVICES</t>
  </si>
  <si>
    <t>01046::AGUILA REAL SERVICES</t>
  </si>
  <si>
    <t>PCP-00011F33</t>
  </si>
  <si>
    <t>anthony.velten</t>
  </si>
  <si>
    <t>Velten</t>
  </si>
  <si>
    <t>+1 217-306-5247</t>
  </si>
  <si>
    <t>anthony.velten@whiteconstruction.com</t>
  </si>
  <si>
    <t>PCP-000119F9</t>
  </si>
  <si>
    <t>gustavo.tavera@bianchielectric.com</t>
  </si>
  <si>
    <t>Tavera</t>
  </si>
  <si>
    <t>Gustavo.Tavera@bianchielectric.com</t>
  </si>
  <si>
    <t>PCP-00011B05</t>
  </si>
  <si>
    <t>littlehondo@live.com</t>
  </si>
  <si>
    <t>+1 970-380-8274</t>
  </si>
  <si>
    <t>DON JONES</t>
  </si>
  <si>
    <t>1211 Barlow Rd</t>
  </si>
  <si>
    <t>49527::DON JONES</t>
  </si>
  <si>
    <t>PCP-00011F35</t>
  </si>
  <si>
    <t>mason.5@live.com</t>
  </si>
  <si>
    <t>MASON</t>
  </si>
  <si>
    <t>jmason@thiess.com</t>
  </si>
  <si>
    <t>6415 S 3000 E STE 110</t>
  </si>
  <si>
    <t>PCP-00011F8F</t>
  </si>
  <si>
    <t>mad5trucking@gmail.com</t>
  </si>
  <si>
    <t>+1 5753178337</t>
  </si>
  <si>
    <t>MAD5 Trucking LLC</t>
  </si>
  <si>
    <t>610 W Jaffa St</t>
  </si>
  <si>
    <t>PCP-00011FF0</t>
  </si>
  <si>
    <t>gamunoz1005@gmail.com</t>
  </si>
  <si>
    <t>PCP-00011FC2</t>
  </si>
  <si>
    <t>ricky@ultrabuildersllc.com</t>
  </si>
  <si>
    <t>Denesik</t>
  </si>
  <si>
    <t>ULTRA BUILDERS LLC</t>
  </si>
  <si>
    <t>PPW-66B62383</t>
  </si>
  <si>
    <t>bobby.bazan@westernmidstream.com</t>
  </si>
  <si>
    <t>Bazan</t>
  </si>
  <si>
    <t>+1 361-235-2352</t>
  </si>
  <si>
    <t>PCP-0001254F</t>
  </si>
  <si>
    <t>swexcavating@gmail.com</t>
  </si>
  <si>
    <t>SHAWN WILSON EXCAVATING</t>
  </si>
  <si>
    <t>97391::SHAWN WILSON EXCAVATING</t>
  </si>
  <si>
    <t>PCP-000123AE</t>
  </si>
  <si>
    <t>justin.biggs@phoenix-services.com</t>
  </si>
  <si>
    <t>+1 5632998173</t>
  </si>
  <si>
    <t>Wilton.ap@phoenix-services.com</t>
  </si>
  <si>
    <t>PCP-000124CE</t>
  </si>
  <si>
    <t>cgibbs@sterlingenergy.us</t>
  </si>
  <si>
    <t>Colt</t>
  </si>
  <si>
    <t>+1 970-580-8281</t>
  </si>
  <si>
    <t>STERLING ENERGY</t>
  </si>
  <si>
    <t>1400 16th street suite 310</t>
  </si>
  <si>
    <t>PCP-00012437</t>
  </si>
  <si>
    <t>james_p_seppo@yahoo.com</t>
  </si>
  <si>
    <t>Seppo</t>
  </si>
  <si>
    <t>+1 7209303739</t>
  </si>
  <si>
    <t>PCP-0001230B</t>
  </si>
  <si>
    <t>kevin.norris@ieaconstructors.com</t>
  </si>
  <si>
    <t>+1 9725040977</t>
  </si>
  <si>
    <t>PCP-00010CC1</t>
  </si>
  <si>
    <t>mascott101</t>
  </si>
  <si>
    <t>matt.scott@kodiakgas.com</t>
  </si>
  <si>
    <t>5215 petrolium drive</t>
  </si>
  <si>
    <t>PPW-80030A6F</t>
  </si>
  <si>
    <t>oandastone</t>
  </si>
  <si>
    <t>oandastone@gmail.com</t>
  </si>
  <si>
    <t>O&amp;A STONE</t>
  </si>
  <si>
    <t>PPT-10669084</t>
  </si>
  <si>
    <t>pillaanc</t>
  </si>
  <si>
    <t>Pillar</t>
  </si>
  <si>
    <t>Anabelle</t>
  </si>
  <si>
    <t>+1 4042303248</t>
  </si>
  <si>
    <t>anabelle.pillar@martinmarietta.com</t>
  </si>
  <si>
    <t>PPW-B8C1EEB3</t>
  </si>
  <si>
    <t>codywarner</t>
  </si>
  <si>
    <t>+1 405 308 9798</t>
  </si>
  <si>
    <t>warner@mcmjac.com</t>
  </si>
  <si>
    <t>PCP-0001246B</t>
  </si>
  <si>
    <t>t9dyap86</t>
  </si>
  <si>
    <t>Pollock</t>
  </si>
  <si>
    <t>alex.pollock@holcim.com</t>
  </si>
  <si>
    <t>PPW-0BBB7426</t>
  </si>
  <si>
    <t>fernando@coloradomaterialsinc.com</t>
  </si>
  <si>
    <t>Quinonez</t>
  </si>
  <si>
    <t>+1 303-419-8803</t>
  </si>
  <si>
    <t>Fernando@coloradomaterialsinc.com</t>
  </si>
  <si>
    <t>COLORADO MATERIALS INC</t>
  </si>
  <si>
    <t>1541 Boston ave</t>
  </si>
  <si>
    <t>18416::COLORADO MATERIALS INC</t>
  </si>
  <si>
    <t>PCP-000127C4</t>
  </si>
  <si>
    <t>jose.raimundimalave@energytransfer.com</t>
  </si>
  <si>
    <t>RAIMUNDI</t>
  </si>
  <si>
    <t>+1 939 642 7720</t>
  </si>
  <si>
    <t>PCP-000127C9</t>
  </si>
  <si>
    <t>a2s8dm1</t>
  </si>
  <si>
    <t>Mata</t>
  </si>
  <si>
    <t>daniel.mata@robertstruck.com</t>
  </si>
  <si>
    <t>82785::ROBERTS TRUCK CENTER,83098::ROBERTS TRUCK CENTER OF NM L LC,83098a::ROBERTS TRUCK CENTER OF NM L LC</t>
  </si>
  <si>
    <t>PSP-0007957A</t>
  </si>
  <si>
    <t>josh.miner@coviacorp.com</t>
  </si>
  <si>
    <t>Miner</t>
  </si>
  <si>
    <t>+1 815-405-9480</t>
  </si>
  <si>
    <t>COVIA</t>
  </si>
  <si>
    <t>3450 E 2056th Rd</t>
  </si>
  <si>
    <t>Wedron</t>
  </si>
  <si>
    <t>60557-9900</t>
  </si>
  <si>
    <t>PCP-0000EE9F</t>
  </si>
  <si>
    <t>larson.farms.feeding@gmail.com</t>
  </si>
  <si>
    <t>+1 970-353-1720</t>
  </si>
  <si>
    <t>Larson Farms &amp; Feeding, LLC</t>
  </si>
  <si>
    <t>33091 CR 61 1/2</t>
  </si>
  <si>
    <t>PCP-000128D5</t>
  </si>
  <si>
    <t>forest.gomez@gmail.com</t>
  </si>
  <si>
    <t>+1 303-929-0225</t>
  </si>
  <si>
    <t>SOLID EARTH LANDSCAPE DESIGN</t>
  </si>
  <si>
    <t>936 21 st ln</t>
  </si>
  <si>
    <t>PCP-00012705</t>
  </si>
  <si>
    <t>a78mbs</t>
  </si>
  <si>
    <t>Bonnilee</t>
  </si>
  <si>
    <t>stevensb@rushenterprises.com</t>
  </si>
  <si>
    <t>PSP-000644DA</t>
  </si>
  <si>
    <t>a78mvh</t>
  </si>
  <si>
    <t>Valeri</t>
  </si>
  <si>
    <t>fisherv@rushenterprises.com</t>
  </si>
  <si>
    <t>PSP-000644E0</t>
  </si>
  <si>
    <t>a78mat</t>
  </si>
  <si>
    <t>Ariel</t>
  </si>
  <si>
    <t>taylora1@rushenterprises.com</t>
  </si>
  <si>
    <t>PSP-000644D8</t>
  </si>
  <si>
    <t>thejonathansmith@outlook.com</t>
  </si>
  <si>
    <t>+1 5759883251</t>
  </si>
  <si>
    <t>PCP-00012A07</t>
  </si>
  <si>
    <t>mario.tarabuio@phoenix-services.com</t>
  </si>
  <si>
    <t>tarabuio</t>
  </si>
  <si>
    <t>mario</t>
  </si>
  <si>
    <t>CE155 KM11,5</t>
  </si>
  <si>
    <t>SÃO GONÇALO DO AMARANTE</t>
  </si>
  <si>
    <t>CE</t>
  </si>
  <si>
    <t>PPW-C8290FF9</t>
  </si>
  <si>
    <t>joel.perea@libertyfrac.com</t>
  </si>
  <si>
    <t>+1 720-662-1133</t>
  </si>
  <si>
    <t>Joel.Perea@Libertyfrac.com</t>
  </si>
  <si>
    <t>9540 E 104Th Ave</t>
  </si>
  <si>
    <t>PCP-00012A6A</t>
  </si>
  <si>
    <t>robert.bower@libertyfrac.com</t>
  </si>
  <si>
    <t>Bower</t>
  </si>
  <si>
    <t>+1 423-310-9079</t>
  </si>
  <si>
    <t>Robert.Bower@Libertyfrac.com</t>
  </si>
  <si>
    <t>PCP-00012A63</t>
  </si>
  <si>
    <t>randall.allen@libertyfrac.com</t>
  </si>
  <si>
    <t>+1 303-817-2906</t>
  </si>
  <si>
    <t>Randall.Allen@libertyfrac.com</t>
  </si>
  <si>
    <t>PCP-00012A5F</t>
  </si>
  <si>
    <t>al.hackman@libertyfrac.com</t>
  </si>
  <si>
    <t>Hackman</t>
  </si>
  <si>
    <t>+1 720-771-9341</t>
  </si>
  <si>
    <t>Al.Hackman@LibertyFrac.com</t>
  </si>
  <si>
    <t>PCP-00012A57</t>
  </si>
  <si>
    <t>michael.williams@libertyfrac.com</t>
  </si>
  <si>
    <t>+1 720-505-0889</t>
  </si>
  <si>
    <t>950 E 17th St #2400</t>
  </si>
  <si>
    <t>PCP-00012A08</t>
  </si>
  <si>
    <t>dan.frank1@westernmidstream.com</t>
  </si>
  <si>
    <t>+1 720-442-3779</t>
  </si>
  <si>
    <t>9950 Woodloch Forest Dr</t>
  </si>
  <si>
    <t>77380-3991</t>
  </si>
  <si>
    <t>PCP-00012B4B</t>
  </si>
  <si>
    <t>darrrel</t>
  </si>
  <si>
    <t>Kadrmas</t>
  </si>
  <si>
    <t>+1 7014833478</t>
  </si>
  <si>
    <t>darylk@ndsupernet.com</t>
  </si>
  <si>
    <t>P.O. Box 17</t>
  </si>
  <si>
    <t>Gladstone</t>
  </si>
  <si>
    <t>PPI-0007BD37</t>
  </si>
  <si>
    <t>maintenance@53corporation.com</t>
  </si>
  <si>
    <t>+1 210-760-2588</t>
  </si>
  <si>
    <t>5655 S Peterson Rd</t>
  </si>
  <si>
    <t>PCP-00012B7F</t>
  </si>
  <si>
    <t>trezdon13@icloud.com</t>
  </si>
  <si>
    <t>Trezdon</t>
  </si>
  <si>
    <t>+1 307-321-3301</t>
  </si>
  <si>
    <t>Vulcan Martials Company</t>
  </si>
  <si>
    <t>6201 Chappell Dr NE</t>
  </si>
  <si>
    <t>PCP-00012B2B</t>
  </si>
  <si>
    <t>quinncc</t>
  </si>
  <si>
    <t>Quinn_Christine@cat.com</t>
  </si>
  <si>
    <t>PSP-0003198D</t>
  </si>
  <si>
    <t>tomesky420@gmail.com</t>
  </si>
  <si>
    <t>Tomesky</t>
  </si>
  <si>
    <t>+1 9153194942</t>
  </si>
  <si>
    <t>Tomesky420@gmail.com</t>
  </si>
  <si>
    <t>JORDAN FOSTER CONSTRUCTION LLC</t>
  </si>
  <si>
    <t>PCP-000129D4</t>
  </si>
  <si>
    <t>jonathan.allen@libertyfrac.com</t>
  </si>
  <si>
    <t>+1 303-656-3831</t>
  </si>
  <si>
    <t>PCP-00012A40</t>
  </si>
  <si>
    <t>a78mer</t>
  </si>
  <si>
    <t>Roschel</t>
  </si>
  <si>
    <t>roschele@rushenterprises.com</t>
  </si>
  <si>
    <t>PSP-000644D9</t>
  </si>
  <si>
    <t>tuscumbia</t>
  </si>
  <si>
    <t>Tuscumbia</t>
  </si>
  <si>
    <t>PCP-00012D22</t>
  </si>
  <si>
    <t>rsmilan@icloud.com</t>
  </si>
  <si>
    <t>+1 9702176703</t>
  </si>
  <si>
    <t>SCOTTS FORT COLLINS AUTO</t>
  </si>
  <si>
    <t>PCP-00012D44</t>
  </si>
  <si>
    <t>a78mcj1</t>
  </si>
  <si>
    <t>JohnsonC2@RushEnterprises.Com</t>
  </si>
  <si>
    <t>PIP-11145801</t>
  </si>
  <si>
    <t>A78mtc2</t>
  </si>
  <si>
    <t>Coppe</t>
  </si>
  <si>
    <t>CoppeT@rushenterprises.com</t>
  </si>
  <si>
    <t>PSP-00059170</t>
  </si>
  <si>
    <t>damienvasquez22@gmail.com</t>
  </si>
  <si>
    <t>+1 5753613614</t>
  </si>
  <si>
    <t>PCP-00012DE0</t>
  </si>
  <si>
    <t>deed@phoenix-services.com</t>
  </si>
  <si>
    <t>+1 3047970250</t>
  </si>
  <si>
    <t>deed@phxslag.com</t>
  </si>
  <si>
    <t>PCP-00012B1D</t>
  </si>
  <si>
    <t>harmac</t>
  </si>
  <si>
    <t>Longchase</t>
  </si>
  <si>
    <t>Keoma</t>
  </si>
  <si>
    <t>k.longchase@harmacenergy.com</t>
  </si>
  <si>
    <t>HARMAC ENERGY SERVICES, LLC</t>
  </si>
  <si>
    <t>PPW-00045DE5</t>
  </si>
  <si>
    <t>colby.madsen@libertyfrac.com</t>
  </si>
  <si>
    <t>Madsen</t>
  </si>
  <si>
    <t>+1 253-318-4911</t>
  </si>
  <si>
    <t>Colby.Madsen@Libertyfrac.com</t>
  </si>
  <si>
    <t>PCP-00012DD9</t>
  </si>
  <si>
    <t>dtemerick@hotmail.com</t>
  </si>
  <si>
    <t>Emerick</t>
  </si>
  <si>
    <t>+1 303-809-4334</t>
  </si>
  <si>
    <t>Black Fox Farm, LLC</t>
  </si>
  <si>
    <t>29934 Stingley Gulch Rd</t>
  </si>
  <si>
    <t>81419-6706</t>
  </si>
  <si>
    <t>PCP-00012CE9</t>
  </si>
  <si>
    <t>banespitbull2@gmail.com</t>
  </si>
  <si>
    <t>PCP-0000DAFC</t>
  </si>
  <si>
    <t>rangoinc302</t>
  </si>
  <si>
    <t>JOVONI</t>
  </si>
  <si>
    <t>+1 8322311893</t>
  </si>
  <si>
    <t>jflores@rangoinc.com</t>
  </si>
  <si>
    <t>Rango Inc</t>
  </si>
  <si>
    <t>364 S. SMITH RD.</t>
  </si>
  <si>
    <t>73100::RANGO INC</t>
  </si>
  <si>
    <t>PPW-80023928</t>
  </si>
  <si>
    <t>billy.bishop@energytransfer.com</t>
  </si>
  <si>
    <t>+1 432-287-6815</t>
  </si>
  <si>
    <t>Billy.bishop@Energytransfer.com</t>
  </si>
  <si>
    <t>6297 Co.Rd 301</t>
  </si>
  <si>
    <t>PCP-00009E9F</t>
  </si>
  <si>
    <t>A78Mms</t>
  </si>
  <si>
    <t>SanchezM1@RushEnterprises.com</t>
  </si>
  <si>
    <t>PSP-0005916F</t>
  </si>
  <si>
    <t>brock.adams@bnsf.com</t>
  </si>
  <si>
    <t>+1 505-359-8162</t>
  </si>
  <si>
    <t>BURLINGTON NORTHERN RAILROAD</t>
  </si>
  <si>
    <t>9401 INDIAN CREEK PKWY</t>
  </si>
  <si>
    <t>OVERLAND PARK</t>
  </si>
  <si>
    <t>79201-2095</t>
  </si>
  <si>
    <t>08236::BURLINGTON NORTHERN RR</t>
  </si>
  <si>
    <t>PCP-00012D8D</t>
  </si>
  <si>
    <t>a78mjp</t>
  </si>
  <si>
    <t>Pinkston</t>
  </si>
  <si>
    <t>+1 830 302 5934</t>
  </si>
  <si>
    <t>PinkstonJ@RushEnterprises.Com</t>
  </si>
  <si>
    <t>PSP-0007636A</t>
  </si>
  <si>
    <t>rob@colganbuildersllc.com</t>
  </si>
  <si>
    <t>Colgan</t>
  </si>
  <si>
    <t>+1 719-398-9073</t>
  </si>
  <si>
    <t>COLGAN BUILDERS</t>
  </si>
  <si>
    <t>250 Burdette St.</t>
  </si>
  <si>
    <t>14333::COLGAN BUILDERS</t>
  </si>
  <si>
    <t>PCP-00012F6A</t>
  </si>
  <si>
    <t>mrw-contracting@outlook.com</t>
  </si>
  <si>
    <t>Welu</t>
  </si>
  <si>
    <t>RYAN WELU</t>
  </si>
  <si>
    <t>184 PROSPECTOR AVE</t>
  </si>
  <si>
    <t>97852::RYAN WELU</t>
  </si>
  <si>
    <t>PCP-00012F68</t>
  </si>
  <si>
    <t>zacknandino@live.com</t>
  </si>
  <si>
    <t>nandino</t>
  </si>
  <si>
    <t>zeus</t>
  </si>
  <si>
    <t>+1 9283220416</t>
  </si>
  <si>
    <t>PCP-000114EB</t>
  </si>
  <si>
    <t>phnxedcreations@gmail.com</t>
  </si>
  <si>
    <t>Fusco</t>
  </si>
  <si>
    <t>+1 209-815-0015</t>
  </si>
  <si>
    <t>PHNXED Creations, LLC</t>
  </si>
  <si>
    <t>PO Box 190</t>
  </si>
  <si>
    <t>Wetmore</t>
  </si>
  <si>
    <t>PCP-00012F37</t>
  </si>
  <si>
    <t>e250jb</t>
  </si>
  <si>
    <t>Jayme</t>
  </si>
  <si>
    <t>boden_jayme@wagnerequipment.com</t>
  </si>
  <si>
    <t>PSP-00021A4A</t>
  </si>
  <si>
    <t>a53gdh</t>
  </si>
  <si>
    <t>+1 469 706 5319</t>
  </si>
  <si>
    <t>hammerd@rush-enterprises.com</t>
  </si>
  <si>
    <t>PIP-10928457</t>
  </si>
  <si>
    <t>juniorsd80@gmail.com</t>
  </si>
  <si>
    <t>Rocky</t>
  </si>
  <si>
    <t>+1 7193323054</t>
  </si>
  <si>
    <t>Sysco</t>
  </si>
  <si>
    <t>PCP-00013023</t>
  </si>
  <si>
    <t>lscalfri@continentalmilling.com</t>
  </si>
  <si>
    <t>Scalfri</t>
  </si>
  <si>
    <t>Lilly</t>
  </si>
  <si>
    <t>CONTINENTAL MILLING</t>
  </si>
  <si>
    <t>PPW-0002320B</t>
  </si>
  <si>
    <t>taylor.mcnamara@3genexcavation.com</t>
  </si>
  <si>
    <t>3 GEN EXCAVATION INC.</t>
  </si>
  <si>
    <t>22794 Eagle Dr</t>
  </si>
  <si>
    <t>PCP-0001311F</t>
  </si>
  <si>
    <t>t9dyap1</t>
  </si>
  <si>
    <t>+61 436521622</t>
  </si>
  <si>
    <t>alex.pollock@lafargeholcim.com</t>
  </si>
  <si>
    <t>HOLCIM (AUSTRALIA) PTY LTD</t>
  </si>
  <si>
    <t>PSP-0004F67A</t>
  </si>
  <si>
    <t>david.donaldson@rbmaterials.com</t>
  </si>
  <si>
    <t>+1 5412555707</t>
  </si>
  <si>
    <t>PCP-00012E44</t>
  </si>
  <si>
    <t>msevern@rummelconstruction.com</t>
  </si>
  <si>
    <t>winter-severn</t>
  </si>
  <si>
    <t>+1 5208608651</t>
  </si>
  <si>
    <t>RUMMEL CONSTRUCTION</t>
  </si>
  <si>
    <t>PCP-00013257</t>
  </si>
  <si>
    <t>troybryer44@gmail.com</t>
  </si>
  <si>
    <t>+1 8122010794</t>
  </si>
  <si>
    <t>PCP-0000D716</t>
  </si>
  <si>
    <t>zemetint</t>
  </si>
  <si>
    <t>+1 2148821253</t>
  </si>
  <si>
    <t>214 8821253</t>
  </si>
  <si>
    <t>hector.alba@zemer.net</t>
  </si>
  <si>
    <t>Zemer International</t>
  </si>
  <si>
    <t>1800 Dove Ln</t>
  </si>
  <si>
    <t>Midlothian</t>
  </si>
  <si>
    <t>PPS-000026F7</t>
  </si>
  <si>
    <t>tyler.boss@heicivil.com</t>
  </si>
  <si>
    <t>Boss</t>
  </si>
  <si>
    <t>+1 505-320-2493</t>
  </si>
  <si>
    <t>Tyler.boss@heicivil.com</t>
  </si>
  <si>
    <t>160 County road 118</t>
  </si>
  <si>
    <t>Franktown</t>
  </si>
  <si>
    <t>PCP-000131C3</t>
  </si>
  <si>
    <t>eaz2zp</t>
  </si>
  <si>
    <t>Zac</t>
  </si>
  <si>
    <t>+1 505 947 5682</t>
  </si>
  <si>
    <t>zachary.payne@navenergy.com</t>
  </si>
  <si>
    <t>NTEC BISTI FUELS</t>
  </si>
  <si>
    <t>PSP-00075781</t>
  </si>
  <si>
    <t>endrake90@gmail.com</t>
  </si>
  <si>
    <t>Drake cyclrs</t>
  </si>
  <si>
    <t>PPW-0002A53B</t>
  </si>
  <si>
    <t>lildirtworks@gmail.com</t>
  </si>
  <si>
    <t>Eichler</t>
  </si>
  <si>
    <t>Dirk</t>
  </si>
  <si>
    <t>LIL DIRT WORKS</t>
  </si>
  <si>
    <t>55211::LIL DIRT WORKS</t>
  </si>
  <si>
    <t>PPW-80048DDD</t>
  </si>
  <si>
    <t>jim.gorman@aggregate-us.com</t>
  </si>
  <si>
    <t>gorman</t>
  </si>
  <si>
    <t>+1 3013996678</t>
  </si>
  <si>
    <t>jim.gorman@holcim.com</t>
  </si>
  <si>
    <t>PCP-000134EC</t>
  </si>
  <si>
    <t>gregory.hawkins@archrock.com</t>
  </si>
  <si>
    <t>+1 405-805-2006</t>
  </si>
  <si>
    <t>PCP-0001316E</t>
  </si>
  <si>
    <t>ikopcik</t>
  </si>
  <si>
    <t>Kopčík</t>
  </si>
  <si>
    <t>+421 904 903 295</t>
  </si>
  <si>
    <t>Ivan.kopcik@phoenix-services.com</t>
  </si>
  <si>
    <t>PCP-000130EC</t>
  </si>
  <si>
    <t>cdana@blattnercompany.com</t>
  </si>
  <si>
    <t>+1 6512634942</t>
  </si>
  <si>
    <t>PCP-000134D7</t>
  </si>
  <si>
    <t>jared@sierra-contracting.com</t>
  </si>
  <si>
    <t>+1 575-937-2087</t>
  </si>
  <si>
    <t>Jared@sierra-contracting.com</t>
  </si>
  <si>
    <t>SIERRA CONTRACTING, INC.</t>
  </si>
  <si>
    <t>26440 Us Hwy 70</t>
  </si>
  <si>
    <t>88346-9122</t>
  </si>
  <si>
    <t>79226::SIERRA CONTRACTING INC</t>
  </si>
  <si>
    <t>PCP-00013568</t>
  </si>
  <si>
    <t>ybouchard</t>
  </si>
  <si>
    <t>Bouchard</t>
  </si>
  <si>
    <t>Yves</t>
  </si>
  <si>
    <t>+1 5148388653</t>
  </si>
  <si>
    <t>514-838-8653</t>
  </si>
  <si>
    <t>yves.bouchard@ca.crh.com</t>
  </si>
  <si>
    <t xml:space="preserve">100 Rue Saulnier </t>
  </si>
  <si>
    <t>H7M 1S8</t>
  </si>
  <si>
    <t>PPS-000020E5</t>
  </si>
  <si>
    <t>+1 9365988587</t>
  </si>
  <si>
    <t>PPW-24B3371F</t>
  </si>
  <si>
    <t>ricky@mcgillindustries.com</t>
  </si>
  <si>
    <t>Sanchez-Ramirez</t>
  </si>
  <si>
    <t>+1 956-763-7372</t>
  </si>
  <si>
    <t>PCP-000134D9</t>
  </si>
  <si>
    <t>rocky@sporerland.com</t>
  </si>
  <si>
    <t>RACETTE</t>
  </si>
  <si>
    <t>ROCKY</t>
  </si>
  <si>
    <t>+1 7856720209</t>
  </si>
  <si>
    <t>SPORER LAND DEVELOPMENT</t>
  </si>
  <si>
    <t>PCP-00012D25</t>
  </si>
  <si>
    <t>svestal67@gmail.com</t>
  </si>
  <si>
    <t>+1 970-819-5038</t>
  </si>
  <si>
    <t>Vestal Automotive</t>
  </si>
  <si>
    <t>33100 RCR 53, BOX 1235</t>
  </si>
  <si>
    <t>PCP-000135DC</t>
  </si>
  <si>
    <t>pamela.baeza@naturalminerals.com</t>
  </si>
  <si>
    <t>Pamela</t>
  </si>
  <si>
    <t>+1 4322832380</t>
  </si>
  <si>
    <t>NATURAL MINERALS</t>
  </si>
  <si>
    <t>97261::NATURAL MINERALS</t>
  </si>
  <si>
    <t>PCP-0001347F</t>
  </si>
  <si>
    <t>edgardavidcamacho@outlook.com</t>
  </si>
  <si>
    <t>CAMACHO</t>
  </si>
  <si>
    <t>+1 5092370265</t>
  </si>
  <si>
    <t>Camachodavid813@gmail.com</t>
  </si>
  <si>
    <t>PCP-00012E02</t>
  </si>
  <si>
    <t>wmarcelly</t>
  </si>
  <si>
    <t xml:space="preserve">RAIMUNDO </t>
  </si>
  <si>
    <t xml:space="preserve">WANUZA </t>
  </si>
  <si>
    <t>MARCELLY</t>
  </si>
  <si>
    <t>WMARCELLYRAIMUNDO@HARSCO.COM</t>
  </si>
  <si>
    <t>Rodovia MG 443 - Km 7 - Fazenda do Cadet</t>
  </si>
  <si>
    <t xml:space="preserve">OURO BRANCO </t>
  </si>
  <si>
    <t xml:space="preserve">MINAS GERAIS </t>
  </si>
  <si>
    <t>36420-000</t>
  </si>
  <si>
    <t>PPW-A120A0A2</t>
  </si>
  <si>
    <t>dane.cross@iea.net</t>
  </si>
  <si>
    <t>PCP-000119AE</t>
  </si>
  <si>
    <t>elijah.vandergriff@wasteconnections.com</t>
  </si>
  <si>
    <t>+1 8176891526</t>
  </si>
  <si>
    <t>PCP-0001378C</t>
  </si>
  <si>
    <t>equipment@tatecivil.com</t>
  </si>
  <si>
    <t>TATE CIVIL EQUIPMENT LLC</t>
  </si>
  <si>
    <t>28 Chelyn Rd</t>
  </si>
  <si>
    <t>PPW-8003EC1C</t>
  </si>
  <si>
    <t>cosperjohnson@gmail.com</t>
  </si>
  <si>
    <t>+1 575 513 1711</t>
  </si>
  <si>
    <t>MP CHAVEZ ENTERPRISES INC.</t>
  </si>
  <si>
    <t>156 County Road 24</t>
  </si>
  <si>
    <t>Brazel Ranch Road</t>
  </si>
  <si>
    <t>15821::MP CHAVEZ ENTERPRISES INC</t>
  </si>
  <si>
    <t>PCP-0001394A</t>
  </si>
  <si>
    <t>chancelor.stalnaker@archrock.com</t>
  </si>
  <si>
    <t>Stalnaker</t>
  </si>
  <si>
    <t>Chancelor</t>
  </si>
  <si>
    <t>PCP-0001383C</t>
  </si>
  <si>
    <t>vance.johnston@phoenix-services.com</t>
  </si>
  <si>
    <t>+1 2192468691</t>
  </si>
  <si>
    <t>PCP-00013811</t>
  </si>
  <si>
    <t>mike.disney@phoenix-services.com</t>
  </si>
  <si>
    <t>+1 2192564645</t>
  </si>
  <si>
    <t>PCP-000137EC</t>
  </si>
  <si>
    <t>cyounce@blattnercompany.com</t>
  </si>
  <si>
    <t>Younce</t>
  </si>
  <si>
    <t>+1 479 903 0843</t>
  </si>
  <si>
    <t>PCP-000135C6</t>
  </si>
  <si>
    <t>andrew@ruderbuilt.com</t>
  </si>
  <si>
    <t>Ruder</t>
  </si>
  <si>
    <t>RUDER CONSTRUCTION LLC</t>
  </si>
  <si>
    <t>71506::RUDER BUILT</t>
  </si>
  <si>
    <t>PCP-00003E35</t>
  </si>
  <si>
    <t>jay.roberts@westernmidstream.com</t>
  </si>
  <si>
    <t>roberts</t>
  </si>
  <si>
    <t>+1 325-721-8007</t>
  </si>
  <si>
    <t>Jay.roberts@westernmidstream.com</t>
  </si>
  <si>
    <t>831 south east avenue</t>
  </si>
  <si>
    <t>PCP-00013957</t>
  </si>
  <si>
    <t>mgonzales@dcpmidstream.com</t>
  </si>
  <si>
    <t>+1 505-215-2736</t>
  </si>
  <si>
    <t>5301 Sierra VistaDr.</t>
  </si>
  <si>
    <t>PCP-0001382C</t>
  </si>
  <si>
    <t>doctor@bright.net</t>
  </si>
  <si>
    <t>+1 419-651-0953</t>
  </si>
  <si>
    <t>Reclaim Ministries</t>
  </si>
  <si>
    <t>26785 Light Lane</t>
  </si>
  <si>
    <t>PCP-00013928</t>
  </si>
  <si>
    <t>danrogers71@yahoo.com</t>
  </si>
  <si>
    <t>+1 928-243-1320</t>
  </si>
  <si>
    <t>La Sal Creek Horse Ranch</t>
  </si>
  <si>
    <t>3171 Highway 90</t>
  </si>
  <si>
    <t>Paradox</t>
  </si>
  <si>
    <t>PCP-00013882</t>
  </si>
  <si>
    <t>olaguej@rushenterprises.com</t>
  </si>
  <si>
    <t>+1 303-291-6317</t>
  </si>
  <si>
    <t>6955 E 50th Ave</t>
  </si>
  <si>
    <t>80022-4711</t>
  </si>
  <si>
    <t>PCP-00013837</t>
  </si>
  <si>
    <t>kole.runyan@iea.net</t>
  </si>
  <si>
    <t>Kole</t>
  </si>
  <si>
    <t>PCP-000138CD</t>
  </si>
  <si>
    <t>gparadis</t>
  </si>
  <si>
    <t>Paradis</t>
  </si>
  <si>
    <t>+1 5148388805</t>
  </si>
  <si>
    <t>514 838 8805</t>
  </si>
  <si>
    <t>gaston.paradis@holcim.com</t>
  </si>
  <si>
    <t>ALGOMA STEEL INC.</t>
  </si>
  <si>
    <t>Jean-Neveu</t>
  </si>
  <si>
    <t>Longueuil</t>
  </si>
  <si>
    <t>J4G 2P9</t>
  </si>
  <si>
    <t>PPS-00004C47</t>
  </si>
  <si>
    <t>ray.johnson@dieselperformancegj.com</t>
  </si>
  <si>
    <t>+1 970-245-6060</t>
  </si>
  <si>
    <t>BAILEY FLEET SERVICES LLC</t>
  </si>
  <si>
    <t>2493 Commerce Blvd</t>
  </si>
  <si>
    <t>08056::BAILEY FLEET SERVICES LLC</t>
  </si>
  <si>
    <t>PCP-000137A3</t>
  </si>
  <si>
    <t>mbassett@total-operations.com</t>
  </si>
  <si>
    <t>+1 432-556-2631</t>
  </si>
  <si>
    <t>1500 Industrail Dr</t>
  </si>
  <si>
    <t>PCP-00013855</t>
  </si>
  <si>
    <t>primoris6</t>
  </si>
  <si>
    <t>+1 3469551886</t>
  </si>
  <si>
    <t>ledelman@prim.com</t>
  </si>
  <si>
    <t>6831 N. I-35 FRONTAGE RD.</t>
  </si>
  <si>
    <t>PPW-00018FB1</t>
  </si>
  <si>
    <t>e250ag</t>
  </si>
  <si>
    <t>Gross</t>
  </si>
  <si>
    <t>Gross_Ashley@wagnerequipment.com</t>
  </si>
  <si>
    <t>PIP-11135314</t>
  </si>
  <si>
    <t>csatterlee</t>
  </si>
  <si>
    <t>+1 619-402-0912</t>
  </si>
  <si>
    <t>chris.satterlee@martinmarietta.com</t>
  </si>
  <si>
    <t>PCP-0000EE1F</t>
  </si>
  <si>
    <t>robert.tuck@valfair.com</t>
  </si>
  <si>
    <t>Tuck</t>
  </si>
  <si>
    <t>+1 2145366806</t>
  </si>
  <si>
    <t>PPW-E7BE82AF</t>
  </si>
  <si>
    <t>martin.castonguay@ca.crh.com</t>
  </si>
  <si>
    <t>Castonguay</t>
  </si>
  <si>
    <t>+1 5145133518</t>
  </si>
  <si>
    <t>PCP-00013B0E</t>
  </si>
  <si>
    <t>zachwithdyer@gmail.com</t>
  </si>
  <si>
    <t>Kaiser</t>
  </si>
  <si>
    <t>+1 720-498-9365</t>
  </si>
  <si>
    <t>DYER CONSTRUCTION, CO.</t>
  </si>
  <si>
    <t>1951 Hidden Acre Place</t>
  </si>
  <si>
    <t>PCP-00013AAD</t>
  </si>
  <si>
    <t>ajgturbo@gmail.com</t>
  </si>
  <si>
    <t>+1 303-588-7940</t>
  </si>
  <si>
    <t>1951 Hidden Acres Place</t>
  </si>
  <si>
    <t>PCP-00013AA3</t>
  </si>
  <si>
    <t>graeme.robinson@newmont.com</t>
  </si>
  <si>
    <t>Graeme</t>
  </si>
  <si>
    <t>+1 3054012872</t>
  </si>
  <si>
    <t>NEWMONT MINING COMPANY</t>
  </si>
  <si>
    <t>PCP-00013B2D</t>
  </si>
  <si>
    <t>alhammer@gmail.com</t>
  </si>
  <si>
    <t>+1 7193555916</t>
  </si>
  <si>
    <t>PCP-00013AF8</t>
  </si>
  <si>
    <t>cpannell@nadinc.com</t>
  </si>
  <si>
    <t>Pannell</t>
  </si>
  <si>
    <t>+1 509 928 3336</t>
  </si>
  <si>
    <t>PCP-0001391A</t>
  </si>
  <si>
    <t>liz@hoconstructioninc.com</t>
  </si>
  <si>
    <t>Hever</t>
  </si>
  <si>
    <t>+1 505-873-0554</t>
  </si>
  <si>
    <t>H O CONSTRUCTION</t>
  </si>
  <si>
    <t>118 Llano del sur</t>
  </si>
  <si>
    <t>43526::H O CONSTRUCTION INC</t>
  </si>
  <si>
    <t>PCP-00013BE9</t>
  </si>
  <si>
    <t>jack.hasik@westernmidstream.com</t>
  </si>
  <si>
    <t>hasik</t>
  </si>
  <si>
    <t>+1 620-655-3406</t>
  </si>
  <si>
    <t>831 se ave</t>
  </si>
  <si>
    <t>PCP-00013B4A</t>
  </si>
  <si>
    <t>rgcoburn</t>
  </si>
  <si>
    <t>Coburn</t>
  </si>
  <si>
    <t>+1 720-778-7711</t>
  </si>
  <si>
    <t>lacoburn@gmail.com</t>
  </si>
  <si>
    <t>Hidden River Ranch</t>
  </si>
  <si>
    <t>1904 S Coffman St</t>
  </si>
  <si>
    <t>PCP-00013C1E</t>
  </si>
  <si>
    <t>vblack@hungry-horse.com</t>
  </si>
  <si>
    <t>+1 575-391-4585</t>
  </si>
  <si>
    <t>Hunry Horse, LLC</t>
  </si>
  <si>
    <t>4024 Plains Hwy</t>
  </si>
  <si>
    <t>PCP-00013BEC</t>
  </si>
  <si>
    <t>eng@koaa.com</t>
  </si>
  <si>
    <t>+1 7192956651</t>
  </si>
  <si>
    <t>KOAA-TV</t>
  </si>
  <si>
    <t>PCP-00013AE8</t>
  </si>
  <si>
    <t>michael@fsmcompany.com</t>
  </si>
  <si>
    <t>+1 970-685-2614</t>
  </si>
  <si>
    <t>ZAK DIRT INC</t>
  </si>
  <si>
    <t>14290 Hilltop road</t>
  </si>
  <si>
    <t>PCP-00013D80</t>
  </si>
  <si>
    <t>bobcat2501cat@gmail.com</t>
  </si>
  <si>
    <t>SACKETT</t>
  </si>
  <si>
    <t>STEPHEN</t>
  </si>
  <si>
    <t>+1 512-775-9111</t>
  </si>
  <si>
    <t>MTC EQUIPMENT</t>
  </si>
  <si>
    <t>21323 i-76 Frontage Rd</t>
  </si>
  <si>
    <t>46004::MTC EQUIPMENT</t>
  </si>
  <si>
    <t>PCP-00013E33</t>
  </si>
  <si>
    <t>ben.brewer@libertyfrac.com</t>
  </si>
  <si>
    <t>+1 970-644-2434</t>
  </si>
  <si>
    <t>Ben.Brewer@Libertyfrac.com</t>
  </si>
  <si>
    <t>PCP-00013DA8</t>
  </si>
  <si>
    <t>ajibodub@yahoo.com</t>
  </si>
  <si>
    <t>Ajibodu</t>
  </si>
  <si>
    <t>Abi</t>
  </si>
  <si>
    <t>+44 7961 025085</t>
  </si>
  <si>
    <t>Waterman and Bates</t>
  </si>
  <si>
    <t>14 Simmons road, Ebbsfleet, Ebbsfleet,</t>
  </si>
  <si>
    <t>DA10 1DU</t>
  </si>
  <si>
    <t>PCP-000096BC</t>
  </si>
  <si>
    <t>e250jed</t>
  </si>
  <si>
    <t>E.j.</t>
  </si>
  <si>
    <t>dyer_john@wagnerequipment.com</t>
  </si>
  <si>
    <t>PSP-0007A502</t>
  </si>
  <si>
    <t>mattstriegel</t>
  </si>
  <si>
    <t>+1 970-261-6979</t>
  </si>
  <si>
    <t>MATT@WCSTRIEGEL.COM</t>
  </si>
  <si>
    <t>PO BOX 550</t>
  </si>
  <si>
    <t>LYMAN</t>
  </si>
  <si>
    <t>PCP-00013EA2</t>
  </si>
  <si>
    <t>a2s8op</t>
  </si>
  <si>
    <t>oscar.perez@robertstruck.com</t>
  </si>
  <si>
    <t>PSP-000795A5</t>
  </si>
  <si>
    <t>david.jacoby@unitedco.com</t>
  </si>
  <si>
    <t>Jacoby</t>
  </si>
  <si>
    <t>UNITED COMPANIES</t>
  </si>
  <si>
    <t>PO BOX 3609</t>
  </si>
  <si>
    <t>PCP-00007F40</t>
  </si>
  <si>
    <t>chase.stone@garney.com</t>
  </si>
  <si>
    <t>+1 7705950198</t>
  </si>
  <si>
    <t>GARNEY COMPANIES INC</t>
  </si>
  <si>
    <t>PCP-000141F9</t>
  </si>
  <si>
    <t>tmurphy@rangoinc.com</t>
  </si>
  <si>
    <t>+1 4808258017</t>
  </si>
  <si>
    <t>TEMPE</t>
  </si>
  <si>
    <t>PPW-800221DA</t>
  </si>
  <si>
    <t>alex.nunez@alliedcomp.net</t>
  </si>
  <si>
    <t>+1 4325631044</t>
  </si>
  <si>
    <t>PERMIAN BASIN EQUIPMENT &amp; SUPPLY</t>
  </si>
  <si>
    <t>2711 W Hillmont Rd</t>
  </si>
  <si>
    <t>PPW-B360C0D5</t>
  </si>
  <si>
    <t>timdixon</t>
  </si>
  <si>
    <t>+1 3852262321</t>
  </si>
  <si>
    <t>timothy.dixon@kilgorecompanies.com</t>
  </si>
  <si>
    <t>PCP-000142E6</t>
  </si>
  <si>
    <t>viktor.cobos@energytransfer.com</t>
  </si>
  <si>
    <t>Viktor</t>
  </si>
  <si>
    <t>+1 575-689-7193</t>
  </si>
  <si>
    <t>820 County Road 437</t>
  </si>
  <si>
    <t>PCP-00012A6C</t>
  </si>
  <si>
    <t>casheim</t>
  </si>
  <si>
    <t>Asheim</t>
  </si>
  <si>
    <t>+1 307 689 1265</t>
  </si>
  <si>
    <t>307-689-1265</t>
  </si>
  <si>
    <t>casheim@enerflex.com</t>
  </si>
  <si>
    <t>PPT-10734008</t>
  </si>
  <si>
    <t>sergioa180575@gmail.com</t>
  </si>
  <si>
    <t>+1 303-720-3029</t>
  </si>
  <si>
    <t>C and M Rodriguez Services</t>
  </si>
  <si>
    <t>10299 county road 25 1/2</t>
  </si>
  <si>
    <t>PCP-00014305</t>
  </si>
  <si>
    <t>ryan.wendt@peabodygeneral.com</t>
  </si>
  <si>
    <t>Wendt</t>
  </si>
  <si>
    <t>+1 512-987-4011</t>
  </si>
  <si>
    <t>1501 Blackjack ST</t>
  </si>
  <si>
    <t>Lockhart</t>
  </si>
  <si>
    <t>PCP-0001079F</t>
  </si>
  <si>
    <t>yesison13</t>
  </si>
  <si>
    <t>Yesica</t>
  </si>
  <si>
    <t>+1 720-236-2232</t>
  </si>
  <si>
    <t>yesiandson@gmail.com</t>
  </si>
  <si>
    <t>Yesi and son</t>
  </si>
  <si>
    <t>1241 W 69th Ave</t>
  </si>
  <si>
    <t>PCP-00014307</t>
  </si>
  <si>
    <t>jwebb7801</t>
  </si>
  <si>
    <t>+1 2602128196</t>
  </si>
  <si>
    <t>260-212-8196</t>
  </si>
  <si>
    <t>jwebb@levynet.com</t>
  </si>
  <si>
    <t>2734 South 800 East</t>
  </si>
  <si>
    <t>Columbia City</t>
  </si>
  <si>
    <t>PPW-800435C1</t>
  </si>
  <si>
    <t>bohling_kristopher@wagnerequipment.com</t>
  </si>
  <si>
    <t>Wagner Equipment co</t>
  </si>
  <si>
    <t>PCP-00014357</t>
  </si>
  <si>
    <t>mharleyrider22@gmail.com</t>
  </si>
  <si>
    <t>+1 2055871555</t>
  </si>
  <si>
    <t>Mharleyrider22@gmail.com</t>
  </si>
  <si>
    <t>PCP-0000EF18</t>
  </si>
  <si>
    <t>mike.corbin@gcinc.com</t>
  </si>
  <si>
    <t>corbin</t>
  </si>
  <si>
    <t>+1 907-229-7076</t>
  </si>
  <si>
    <t>11471 lang st</t>
  </si>
  <si>
    <t>Anchorage</t>
  </si>
  <si>
    <t>PCP-0001080B</t>
  </si>
  <si>
    <t>djenkins@vermeer.com</t>
  </si>
  <si>
    <t>+1 641-230-1209</t>
  </si>
  <si>
    <t>VERMEER SALES SOUTHWEST INC.</t>
  </si>
  <si>
    <t>1210 Vermeer Rd</t>
  </si>
  <si>
    <t>Pella</t>
  </si>
  <si>
    <t>PCP-00014209</t>
  </si>
  <si>
    <t>a5yuaa</t>
  </si>
  <si>
    <t>parts@bissettspecialty.com</t>
  </si>
  <si>
    <t>PIP-11216327</t>
  </si>
  <si>
    <t>mhuff@tristategt.org</t>
  </si>
  <si>
    <t>+1 9708241270</t>
  </si>
  <si>
    <t>TRI-STATE GENERATION AND TRANSMISSION ASSOCIATION</t>
  </si>
  <si>
    <t>PCP-0001456C</t>
  </si>
  <si>
    <t>jake.johnson</t>
  </si>
  <si>
    <t>+1 903-601-1840</t>
  </si>
  <si>
    <t>PCP-000145AE</t>
  </si>
  <si>
    <t>tumafish</t>
  </si>
  <si>
    <t>tuma</t>
  </si>
  <si>
    <t>+1 309-674-8862</t>
  </si>
  <si>
    <t>tumafish@gmail.com</t>
  </si>
  <si>
    <t>9026 N Picture Ridge Rd</t>
  </si>
  <si>
    <t>PCP-00014568</t>
  </si>
  <si>
    <t>mhayden416@gmail.com</t>
  </si>
  <si>
    <t>+1 970-539-0386</t>
  </si>
  <si>
    <t>MORWAI DAIRY</t>
  </si>
  <si>
    <t>19999 county road 28</t>
  </si>
  <si>
    <t>2972079347::MORWAI DAIRY</t>
  </si>
  <si>
    <t>PCP-000145EE</t>
  </si>
  <si>
    <t>+1 425-802-8173</t>
  </si>
  <si>
    <t>3701C County Road 302 #3039</t>
  </si>
  <si>
    <t>PCP-000146DC</t>
  </si>
  <si>
    <t>bjackson@zakdirt.com</t>
  </si>
  <si>
    <t>+1 970-817-0135</t>
  </si>
  <si>
    <t>14290 Hilltop Road</t>
  </si>
  <si>
    <t>PCP-00014586</t>
  </si>
  <si>
    <t>e250nr</t>
  </si>
  <si>
    <t>robles_nicolas@wagnerequipment.com</t>
  </si>
  <si>
    <t>PSP-000401BC</t>
  </si>
  <si>
    <t>e250jwc</t>
  </si>
  <si>
    <t>Critchfield</t>
  </si>
  <si>
    <t>critchfield_jason@wagnerequipment.com</t>
  </si>
  <si>
    <t>PIP-10868642</t>
  </si>
  <si>
    <t>e250dhc1</t>
  </si>
  <si>
    <t>case_darius@wagnerequipment.com</t>
  </si>
  <si>
    <t>PSP-00075474</t>
  </si>
  <si>
    <t>hbruce@levynet.com</t>
  </si>
  <si>
    <t>+1 2707667302</t>
  </si>
  <si>
    <t>PCP-0001455E</t>
  </si>
  <si>
    <t>michael.cooks@iea.net</t>
  </si>
  <si>
    <t>Cooks</t>
  </si>
  <si>
    <t>Michael.cooks@iea.net</t>
  </si>
  <si>
    <t>PCP-00013D7A</t>
  </si>
  <si>
    <t>a678jl</t>
  </si>
  <si>
    <t>Lara</t>
  </si>
  <si>
    <t>Jow</t>
  </si>
  <si>
    <t>joe.lara@mhc.com</t>
  </si>
  <si>
    <t>PSP-0007AC0A</t>
  </si>
  <si>
    <t>a678dc</t>
  </si>
  <si>
    <t>Carreon</t>
  </si>
  <si>
    <t>david.carreon@mhc.com</t>
  </si>
  <si>
    <t>PSP-0007AC02</t>
  </si>
  <si>
    <t>a678cg</t>
  </si>
  <si>
    <t>carlos.gonzalez@mhc.com</t>
  </si>
  <si>
    <t>PIP-11007144</t>
  </si>
  <si>
    <t>a678mv</t>
  </si>
  <si>
    <t>manny.vasquez@mhc.com</t>
  </si>
  <si>
    <t>PSP-0007AC07</t>
  </si>
  <si>
    <t>ydaude@harsco.com</t>
  </si>
  <si>
    <t>Daude</t>
  </si>
  <si>
    <t>+33 632737511</t>
  </si>
  <si>
    <t>PPW-00036B61</t>
  </si>
  <si>
    <t>brady.carter@martinmarietta.com</t>
  </si>
  <si>
    <t>brady</t>
  </si>
  <si>
    <t>+1 4352012355</t>
  </si>
  <si>
    <t>PCP-00011593</t>
  </si>
  <si>
    <t>kcorpgladegda</t>
  </si>
  <si>
    <t>Kcorpgladegda</t>
  </si>
  <si>
    <t>brecht_adam@wagnerequipment.com</t>
  </si>
  <si>
    <t>6730 Us Hwy 287</t>
  </si>
  <si>
    <t>80535-9613</t>
  </si>
  <si>
    <t>51607cl::KIEWIT INFR #105196</t>
  </si>
  <si>
    <t>PCP-000148DD</t>
  </si>
  <si>
    <t>richard.wenkel@copart.com</t>
  </si>
  <si>
    <t>Wenkel</t>
  </si>
  <si>
    <t>+1 9105519552</t>
  </si>
  <si>
    <t>PCP-000148FC</t>
  </si>
  <si>
    <t>b.davidson@harmacenergy.com</t>
  </si>
  <si>
    <t>1008 SOUTHERVIEW CIRCLE</t>
  </si>
  <si>
    <t>41538::HARMAC ENERGY SERVICES LLC</t>
  </si>
  <si>
    <t>PCP-00014745</t>
  </si>
  <si>
    <t>ram.bustamante@westernmidstream.com</t>
  </si>
  <si>
    <t>Ram</t>
  </si>
  <si>
    <t>+1 346-445-3493</t>
  </si>
  <si>
    <t>PCP-000148BD</t>
  </si>
  <si>
    <t>+1 505-320-4584</t>
  </si>
  <si>
    <t>PCP-00014916</t>
  </si>
  <si>
    <t>es3402705@gmail.com</t>
  </si>
  <si>
    <t>+1 9152164798</t>
  </si>
  <si>
    <t>Valentine glass</t>
  </si>
  <si>
    <t>PCP-00014923</t>
  </si>
  <si>
    <t>tinocw</t>
  </si>
  <si>
    <t>Tinoco</t>
  </si>
  <si>
    <t>Wouwerman</t>
  </si>
  <si>
    <t>+1 713 895 6974</t>
  </si>
  <si>
    <t>+1 713 969 7269</t>
  </si>
  <si>
    <t>Wouwerman.Tinoco@cat.com</t>
  </si>
  <si>
    <t>PSP-0006424B</t>
  </si>
  <si>
    <t>a3kbgg</t>
  </si>
  <si>
    <t>+1 903 793 8444</t>
  </si>
  <si>
    <t>gerald.gross@tntxtruck.com</t>
  </si>
  <si>
    <t>LFG TEXARKANA TRUCK CENTER</t>
  </si>
  <si>
    <t>PIP-10679814</t>
  </si>
  <si>
    <t>a678hl</t>
  </si>
  <si>
    <t>Landeros</t>
  </si>
  <si>
    <t>hugo.landeros@mhc.com</t>
  </si>
  <si>
    <t>PSP-0007AC03</t>
  </si>
  <si>
    <t>ahmed.el-marsafy@halliburton.com</t>
  </si>
  <si>
    <t>El-Marsafy</t>
  </si>
  <si>
    <t>Ahmed</t>
  </si>
  <si>
    <t>+20 1220848148</t>
  </si>
  <si>
    <t>Cairo Governorate</t>
  </si>
  <si>
    <t>PCP-00014179</t>
  </si>
  <si>
    <t>dmitri@entra.ee</t>
  </si>
  <si>
    <t>Sinitson</t>
  </si>
  <si>
    <t>Dmitri</t>
  </si>
  <si>
    <t>+372 5666 7224</t>
  </si>
  <si>
    <t>Entra Grupp OU</t>
  </si>
  <si>
    <t>Magasini 31</t>
  </si>
  <si>
    <t>Tallinn</t>
  </si>
  <si>
    <t>Harju maakond</t>
  </si>
  <si>
    <t>EE</t>
  </si>
  <si>
    <t>PCP-00014493</t>
  </si>
  <si>
    <t>mdoyle@sarecycling.com</t>
  </si>
  <si>
    <t>+1 404 771 8693</t>
  </si>
  <si>
    <t>PCP-00014903</t>
  </si>
  <si>
    <t>pvanschaack@ihcscott.com</t>
  </si>
  <si>
    <t>Vanschaack</t>
  </si>
  <si>
    <t>+1 720 355 9904</t>
  </si>
  <si>
    <t>PCP-000149CD</t>
  </si>
  <si>
    <t>chad.ellis@westernmidstream.com</t>
  </si>
  <si>
    <t>+1 346-254-0235</t>
  </si>
  <si>
    <t>PCP-00014AA2</t>
  </si>
  <si>
    <t>richard.garcia@wasteconnections.com</t>
  </si>
  <si>
    <t>+1 7576207132</t>
  </si>
  <si>
    <t>Richard.Garcia@wasteconnections.com</t>
  </si>
  <si>
    <t>PCP-0001356C</t>
  </si>
  <si>
    <t>asmith@aim-recycling.com</t>
  </si>
  <si>
    <t>Ontario</t>
  </si>
  <si>
    <t>l8h3y2</t>
  </si>
  <si>
    <t>PCP-00014CE0</t>
  </si>
  <si>
    <t>garekmuenks@gmail.com</t>
  </si>
  <si>
    <t>Muenks</t>
  </si>
  <si>
    <t>Garek</t>
  </si>
  <si>
    <t>+1 573 690 4368</t>
  </si>
  <si>
    <t>Garek.Muenks@libertyfrac.com</t>
  </si>
  <si>
    <t>PCP-000045F8</t>
  </si>
  <si>
    <t>bhorn@elevateenergysvs.com</t>
  </si>
  <si>
    <t>+1 218-766-7713</t>
  </si>
  <si>
    <t>PCP-00014D6C</t>
  </si>
  <si>
    <t>crobertson2@republicservices.com</t>
  </si>
  <si>
    <t>+1 573-257-0614</t>
  </si>
  <si>
    <t>5645 Moreau River Access Rd</t>
  </si>
  <si>
    <t>Jefferson City</t>
  </si>
  <si>
    <t>PCP-00014CB7</t>
  </si>
  <si>
    <t>jkennedy@republicservices.com</t>
  </si>
  <si>
    <t>+1 5412241809</t>
  </si>
  <si>
    <t>PCP-00014C4C</t>
  </si>
  <si>
    <t>jorge.sauceda@westernmidstream.com</t>
  </si>
  <si>
    <t>+1 432-215-1010</t>
  </si>
  <si>
    <t>PCP-00014BF6</t>
  </si>
  <si>
    <t>jordan.whitaker@kodiakgas.com</t>
  </si>
  <si>
    <t>Whitaker</t>
  </si>
  <si>
    <t>+1 575-988-8177</t>
  </si>
  <si>
    <t>88220-9797</t>
  </si>
  <si>
    <t>PCP-00014C65</t>
  </si>
  <si>
    <t>scott.johnson@state.co.us</t>
  </si>
  <si>
    <t>+1 970-737-1372</t>
  </si>
  <si>
    <t>CDOT</t>
  </si>
  <si>
    <t>12755 County Road 40</t>
  </si>
  <si>
    <t>PCP-00014C28</t>
  </si>
  <si>
    <t>a678jg1</t>
  </si>
  <si>
    <t>jaime.guzman@mhc.com</t>
  </si>
  <si>
    <t>PSP-0007AC09</t>
  </si>
  <si>
    <t>gonzalo.cardenas@halliburton.com</t>
  </si>
  <si>
    <t>Gonzalo</t>
  </si>
  <si>
    <t>+1 9033482704</t>
  </si>
  <si>
    <t>PCP-00014C6F</t>
  </si>
  <si>
    <t>lsalazar@fmi.com</t>
  </si>
  <si>
    <t>Lsalazar@fmi.com</t>
  </si>
  <si>
    <t>PCP-00014D0B</t>
  </si>
  <si>
    <t>a678ag</t>
  </si>
  <si>
    <t>alan.galvan@mhc.com</t>
  </si>
  <si>
    <t>PSP-0007AC01</t>
  </si>
  <si>
    <t>payingbills@cereslandcare.com</t>
  </si>
  <si>
    <t>Timson</t>
  </si>
  <si>
    <t>Charlene</t>
  </si>
  <si>
    <t>+1 9703664063</t>
  </si>
  <si>
    <t>PCP-00014C53</t>
  </si>
  <si>
    <t>steve.skalla@csicompressco.com</t>
  </si>
  <si>
    <t>Skalla</t>
  </si>
  <si>
    <t>PPW-00040A6E</t>
  </si>
  <si>
    <t>besmith@blattnerenergy.com</t>
  </si>
  <si>
    <t>PCP-00014F59</t>
  </si>
  <si>
    <t>cdunham@gflenv.com</t>
  </si>
  <si>
    <t>Dunham</t>
  </si>
  <si>
    <t>PCP-0000FF34</t>
  </si>
  <si>
    <t>bryanhorn</t>
  </si>
  <si>
    <t>PCP-00014EE5</t>
  </si>
  <si>
    <t>jennifer.schmitz@usacompression.com</t>
  </si>
  <si>
    <t>+1 7134857062</t>
  </si>
  <si>
    <t>1805 Azle Hwy</t>
  </si>
  <si>
    <t>PPW-A0083762</t>
  </si>
  <si>
    <t>raulvasquez1025@gmail.com</t>
  </si>
  <si>
    <t>+1 9708158830</t>
  </si>
  <si>
    <t>At&amp;t</t>
  </si>
  <si>
    <t>PCP-00014FC9</t>
  </si>
  <si>
    <t>pgc-as-lt-001</t>
  </si>
  <si>
    <t>+1 512-618-9039</t>
  </si>
  <si>
    <t>PPW-C85CF924</t>
  </si>
  <si>
    <t>brodamien8@gmail.com</t>
  </si>
  <si>
    <t>+1 3033302094</t>
  </si>
  <si>
    <t>PCP-00014F9C</t>
  </si>
  <si>
    <t>julian.hernandez@usacompression.com</t>
  </si>
  <si>
    <t>JULIAN</t>
  </si>
  <si>
    <t>+1 432-269-3496</t>
  </si>
  <si>
    <t>3210 FM 715</t>
  </si>
  <si>
    <t>PCP-0001451F</t>
  </si>
  <si>
    <t>gsbjrhay@outlook.com</t>
  </si>
  <si>
    <t>Garret</t>
  </si>
  <si>
    <t>DELL ENGINE SERVICES LLC</t>
  </si>
  <si>
    <t>109 BOX 245</t>
  </si>
  <si>
    <t>24229::DELL ENGINE SERVICES LLC</t>
  </si>
  <si>
    <t>PCP-00014F43</t>
  </si>
  <si>
    <t>eppersonaaron145@gmail.com</t>
  </si>
  <si>
    <t>Epperson</t>
  </si>
  <si>
    <t>+1 3035919753</t>
  </si>
  <si>
    <t>BRINKMANN CONSTRUCTORS</t>
  </si>
  <si>
    <t>09411::BRINKMANN CONSTRUCTORS</t>
  </si>
  <si>
    <t>PCP-00015090</t>
  </si>
  <si>
    <t>daddyof106@icloud.com</t>
  </si>
  <si>
    <t>Goodland construction</t>
  </si>
  <si>
    <t>PCP-0001511A</t>
  </si>
  <si>
    <t>lockexinc@aol.com</t>
  </si>
  <si>
    <t>Lockman</t>
  </si>
  <si>
    <t>Lockexinc@aol.com</t>
  </si>
  <si>
    <t>LOCKMAN EXCAVATING</t>
  </si>
  <si>
    <t>55645::LOCKMAN EXCAVATING</t>
  </si>
  <si>
    <t>PPW-87B4458E</t>
  </si>
  <si>
    <t>standishalex82@yahoo.com</t>
  </si>
  <si>
    <t>Standish</t>
  </si>
  <si>
    <t>+1 970-261-2561</t>
  </si>
  <si>
    <t>ALL WEATHER EARTHWORKS</t>
  </si>
  <si>
    <t>502 south wisconsin st</t>
  </si>
  <si>
    <t>02243::ALL WEATHER EARTHWORKS</t>
  </si>
  <si>
    <t>PCP-000151DA</t>
  </si>
  <si>
    <t>maboulmagd@yahoo.com</t>
  </si>
  <si>
    <t>Abouelmagd</t>
  </si>
  <si>
    <t>Mohamed</t>
  </si>
  <si>
    <t>00201001050399</t>
  </si>
  <si>
    <t>mohamed.abouelmagd@halliburton.com</t>
  </si>
  <si>
    <t>2600 South 2nd,2600 South 2nd, Duncan OK</t>
  </si>
  <si>
    <t>PPW-80040F68</t>
  </si>
  <si>
    <t>alejandro92</t>
  </si>
  <si>
    <t>Aceves</t>
  </si>
  <si>
    <t>+1 3046702711</t>
  </si>
  <si>
    <t>gabrielaaceves92@icloud.com</t>
  </si>
  <si>
    <t>PCP-000105D4</t>
  </si>
  <si>
    <t>mtrejocbpaving@gmail.com</t>
  </si>
  <si>
    <t>+1 720-937-3497</t>
  </si>
  <si>
    <t>C b paving and concrete</t>
  </si>
  <si>
    <t>8950 Utah Ct</t>
  </si>
  <si>
    <t>PCP-0001520F</t>
  </si>
  <si>
    <t>joel.conley@whiteconstruction.com</t>
  </si>
  <si>
    <t>Conley</t>
  </si>
  <si>
    <t>PCP-00014592</t>
  </si>
  <si>
    <t>+1 505-566-2604</t>
  </si>
  <si>
    <t>10086 NM Hwy 371</t>
  </si>
  <si>
    <t>PCP-00015477</t>
  </si>
  <si>
    <t>nate@mtcequipment.net</t>
  </si>
  <si>
    <t>Watters</t>
  </si>
  <si>
    <t>+1 720-822-1586</t>
  </si>
  <si>
    <t>PCP-00015459</t>
  </si>
  <si>
    <t>rcue@brannan1.com</t>
  </si>
  <si>
    <t>Cue</t>
  </si>
  <si>
    <t>+1 7208919929</t>
  </si>
  <si>
    <t>PPW-2DD54826</t>
  </si>
  <si>
    <t>cesar@completesolidscontrol.com</t>
  </si>
  <si>
    <t>Reyna</t>
  </si>
  <si>
    <t>+1 4328944726</t>
  </si>
  <si>
    <t>Complete Solids Control</t>
  </si>
  <si>
    <t>PCP-0001456D</t>
  </si>
  <si>
    <t>kjs8512</t>
  </si>
  <si>
    <t>Savoy</t>
  </si>
  <si>
    <t>+1 337 356 7770</t>
  </si>
  <si>
    <t>337-356-7770</t>
  </si>
  <si>
    <t>Keith.Savoy@Archrock.com</t>
  </si>
  <si>
    <t>PPT-10667D47</t>
  </si>
  <si>
    <t>delmomj</t>
  </si>
  <si>
    <t>DelMonaco</t>
  </si>
  <si>
    <t>+1 630 859 6067</t>
  </si>
  <si>
    <t>+1 630 291 4268</t>
  </si>
  <si>
    <t>DelMonaco_Matthew_J@cat.com</t>
  </si>
  <si>
    <t>PPS-00067B05</t>
  </si>
  <si>
    <t>pdefazio@fmi.com</t>
  </si>
  <si>
    <t>DeFazio</t>
  </si>
  <si>
    <t>+1 9284851984</t>
  </si>
  <si>
    <t>PCP-00008826</t>
  </si>
  <si>
    <t>reyes.sandoval@libertyfrac.com</t>
  </si>
  <si>
    <t>+1 9156307512</t>
  </si>
  <si>
    <t>Reyes.Sandoval@libertyfrac.com</t>
  </si>
  <si>
    <t>PCP-000043EB</t>
  </si>
  <si>
    <t>paul.seiwert@sherwood.net</t>
  </si>
  <si>
    <t>Seiwert</t>
  </si>
  <si>
    <t>+1 316-295-9862</t>
  </si>
  <si>
    <t>Paul.Seiwert@sherwood.net</t>
  </si>
  <si>
    <t>3219 W May St.</t>
  </si>
  <si>
    <t>PCP-00015301</t>
  </si>
  <si>
    <t>chad.johnson@whiteconstruction.com</t>
  </si>
  <si>
    <t>PCP-000145A3</t>
  </si>
  <si>
    <t>amy@nativesun.construction</t>
  </si>
  <si>
    <t>+1 4352331395</t>
  </si>
  <si>
    <t>PCP-0001579C</t>
  </si>
  <si>
    <t>fred.barlow@nativesun.construction</t>
  </si>
  <si>
    <t>+1 7194134684</t>
  </si>
  <si>
    <t>fred.barlow@nscteam.com</t>
  </si>
  <si>
    <t>3107 W. COLORADO AVE.</t>
  </si>
  <si>
    <t>PCP-00015769</t>
  </si>
  <si>
    <t>A78MJC3</t>
  </si>
  <si>
    <t>carterj1@RushEnterprises.com</t>
  </si>
  <si>
    <t>PSP-00071419</t>
  </si>
  <si>
    <t>aallen1@bechtel.com</t>
  </si>
  <si>
    <t>Ann</t>
  </si>
  <si>
    <t>+1 719-553-0821</t>
  </si>
  <si>
    <t>BECHTEL NATIONAL, INC. - PUEBLO DEPOT</t>
  </si>
  <si>
    <t>1 Jetway Ct</t>
  </si>
  <si>
    <t>PCP-000157A3</t>
  </si>
  <si>
    <t>erikakia@gmail.com</t>
  </si>
  <si>
    <t>Akia</t>
  </si>
  <si>
    <t>+1 720-310-5508</t>
  </si>
  <si>
    <t>AKIA CONSTRUCTION</t>
  </si>
  <si>
    <t>3309 State Highway 52</t>
  </si>
  <si>
    <t>80516-9405</t>
  </si>
  <si>
    <t>00642::AKIA CONSTRUCTION LLC</t>
  </si>
  <si>
    <t>PCP-000156C9</t>
  </si>
  <si>
    <t>a518jns</t>
  </si>
  <si>
    <t>SALAS</t>
  </si>
  <si>
    <t>JAIME</t>
  </si>
  <si>
    <t>SALASJ@RUSHENTERPRISES.COM</t>
  </si>
  <si>
    <t>PSP-000552ED</t>
  </si>
  <si>
    <t>dominic.mazzocca@pennsysupply.com</t>
  </si>
  <si>
    <t>Mazzocca</t>
  </si>
  <si>
    <t>+1 7177435456</t>
  </si>
  <si>
    <t>2400 THEA DRIVE</t>
  </si>
  <si>
    <t>PCP-000156DB</t>
  </si>
  <si>
    <t>a6gqmf</t>
  </si>
  <si>
    <t>+1 316 262 8413</t>
  </si>
  <si>
    <t>Fiedlerm@rushenterprises.com</t>
  </si>
  <si>
    <t>RUSH TRUCK CENTERS OF KANSAS - WICHITA</t>
  </si>
  <si>
    <t>PSP-0006A37A</t>
  </si>
  <si>
    <t>charles.waychoff@martinmarietta.com</t>
  </si>
  <si>
    <t>Waychoff</t>
  </si>
  <si>
    <t>+1 317 800 9766</t>
  </si>
  <si>
    <t>PCP-00014218</t>
  </si>
  <si>
    <t>arego@blattnerenergy.com</t>
  </si>
  <si>
    <t>Rego</t>
  </si>
  <si>
    <t>+1 320-290-9660</t>
  </si>
  <si>
    <t>ARego@blattnerenergy.com</t>
  </si>
  <si>
    <t>PCP-0000F3AF</t>
  </si>
  <si>
    <t>+1 3035213478</t>
  </si>
  <si>
    <t>14259 Eastonville Rd</t>
  </si>
  <si>
    <t>PCP-00003A89</t>
  </si>
  <si>
    <t>brent0dunagan@gmail.com</t>
  </si>
  <si>
    <t>Dunagan</t>
  </si>
  <si>
    <t>+1 7137753283</t>
  </si>
  <si>
    <t>brent.dunagan@westernmidstream.com</t>
  </si>
  <si>
    <t>PCP-000159A3</t>
  </si>
  <si>
    <t>valerio2393@outlook.com</t>
  </si>
  <si>
    <t>+52 9994348885</t>
  </si>
  <si>
    <t>Mia</t>
  </si>
  <si>
    <t>Yucatán</t>
  </si>
  <si>
    <t>PCP-000159E0</t>
  </si>
  <si>
    <t>robert.beshers@carmeuse.com</t>
  </si>
  <si>
    <t>Beshers</t>
  </si>
  <si>
    <t>+1 7069960505</t>
  </si>
  <si>
    <t>PCP-00015A11</t>
  </si>
  <si>
    <t>favasquez@sundt.com</t>
  </si>
  <si>
    <t>Favio</t>
  </si>
  <si>
    <t>+1 6022616711</t>
  </si>
  <si>
    <t>PCP-000159F8</t>
  </si>
  <si>
    <t>assetintegrity@westernmidstream.com</t>
  </si>
  <si>
    <t>DUNAGAN</t>
  </si>
  <si>
    <t>BRENT</t>
  </si>
  <si>
    <t>+1 713-775-3283</t>
  </si>
  <si>
    <t>Shenandoah</t>
  </si>
  <si>
    <t>PCP-00015AA4</t>
  </si>
  <si>
    <t>zal@equipmentmt.com</t>
  </si>
  <si>
    <t>Zal</t>
  </si>
  <si>
    <t>+1 720-949-2052</t>
  </si>
  <si>
    <t>EQUIPMENT MAINTENANCE TECH LLC</t>
  </si>
  <si>
    <t>13780 SMITH RD.</t>
  </si>
  <si>
    <t>30804::EQUIPMENT MAINTENANCE TECH L LC</t>
  </si>
  <si>
    <t>PCP-00015AB2</t>
  </si>
  <si>
    <t>rgutierrez</t>
  </si>
  <si>
    <t>PPI-000522FF</t>
  </si>
  <si>
    <t>emestell</t>
  </si>
  <si>
    <t>Estell</t>
  </si>
  <si>
    <t>Eric.Estell@archrock.com</t>
  </si>
  <si>
    <t>275 W FM 468</t>
  </si>
  <si>
    <t>PPW-0003755F</t>
  </si>
  <si>
    <t>luke.wade@kiewit.com</t>
  </si>
  <si>
    <t>+1 780 307 7719</t>
  </si>
  <si>
    <t>Luke.Wade@Kiewit.com</t>
  </si>
  <si>
    <t>t0g0h0</t>
  </si>
  <si>
    <t>PCP-00015A74</t>
  </si>
  <si>
    <t>a2j2ds1</t>
  </si>
  <si>
    <t>PSP-000743D9</t>
  </si>
  <si>
    <t>lbowles@kraemerna.com</t>
  </si>
  <si>
    <t>Bowles</t>
  </si>
  <si>
    <t>Lukas</t>
  </si>
  <si>
    <t>30105::KRAEMER NORTH AMERICA LLC,30106::KRAEMER OBAYASHI JV</t>
  </si>
  <si>
    <t>PCP-00015D62</t>
  </si>
  <si>
    <t>brendanburge@hotmail.com</t>
  </si>
  <si>
    <t>Burge</t>
  </si>
  <si>
    <t>+1 7205346826</t>
  </si>
  <si>
    <t>bburge@kraemerna.com</t>
  </si>
  <si>
    <t>PCP-00015D0B</t>
  </si>
  <si>
    <t>francisco.jaure@energytransfer.com</t>
  </si>
  <si>
    <t>jaure</t>
  </si>
  <si>
    <t>+1 575-247-0307</t>
  </si>
  <si>
    <t>energy transfer</t>
  </si>
  <si>
    <t>2564 pecos hwy.</t>
  </si>
  <si>
    <t>PCP-00015CF4</t>
  </si>
  <si>
    <t>tony.madormo@coviacorp.com</t>
  </si>
  <si>
    <t>Madormo</t>
  </si>
  <si>
    <t>+1 440-596-9757</t>
  </si>
  <si>
    <t>COVIA CORP</t>
  </si>
  <si>
    <t>11830 Ravenna Rd</t>
  </si>
  <si>
    <t>Chardon</t>
  </si>
  <si>
    <t>PCP-00015C45</t>
  </si>
  <si>
    <t>mitch.buck@iea.net</t>
  </si>
  <si>
    <t>Buck</t>
  </si>
  <si>
    <t>PCP-00013D7C</t>
  </si>
  <si>
    <t>thomas.kraszewski@lafarge.com</t>
  </si>
  <si>
    <t>KRASZEWSKI</t>
  </si>
  <si>
    <t>Île-de-France</t>
  </si>
  <si>
    <t>PCP-00015CF0</t>
  </si>
  <si>
    <t>rlmjr@hotmail.com</t>
  </si>
  <si>
    <t>+1 719-680-2618</t>
  </si>
  <si>
    <t>AMXI</t>
  </si>
  <si>
    <t>39400 US Hwy 160</t>
  </si>
  <si>
    <t>PCP-00015DD7</t>
  </si>
  <si>
    <t>lmtdaxcess@aol.com</t>
  </si>
  <si>
    <t>Trenkle</t>
  </si>
  <si>
    <t>+1 303-596-0261</t>
  </si>
  <si>
    <t>MK Marketing and Logistics</t>
  </si>
  <si>
    <t>1660 Prominence Circle</t>
  </si>
  <si>
    <t>PCP-00015DBA</t>
  </si>
  <si>
    <t>jsetzke@rummelconstruction.com</t>
  </si>
  <si>
    <t>Setzke</t>
  </si>
  <si>
    <t>+1 602-206-1141</t>
  </si>
  <si>
    <t>7520 E. Adobe Drive</t>
  </si>
  <si>
    <t>PCP-0000960F</t>
  </si>
  <si>
    <t>codymorris189@yahoo.com</t>
  </si>
  <si>
    <t>+1 757-897-0620</t>
  </si>
  <si>
    <t>11520 Ironbridge Road</t>
  </si>
  <si>
    <t>PCP-0000AE0C</t>
  </si>
  <si>
    <t>kenway</t>
  </si>
  <si>
    <t>Andruss</t>
  </si>
  <si>
    <t>+1 936-661-3810</t>
  </si>
  <si>
    <t>ashley@kenwayinc.com</t>
  </si>
  <si>
    <t>KEN-WAY INC</t>
  </si>
  <si>
    <t>3176 Kashka Ln.</t>
  </si>
  <si>
    <t>Madisonville</t>
  </si>
  <si>
    <t>PCP-00010780</t>
  </si>
  <si>
    <t>ccpjerickson@hotmail.com</t>
  </si>
  <si>
    <t>+1 303-644-4152</t>
  </si>
  <si>
    <t>Erickson Finnish Carpentry</t>
  </si>
  <si>
    <t>41490 E 98th Ave</t>
  </si>
  <si>
    <t>PCP-00016084</t>
  </si>
  <si>
    <t>sso115755</t>
  </si>
  <si>
    <t>MARUFO</t>
  </si>
  <si>
    <t>PPW-8003A6D0</t>
  </si>
  <si>
    <t>chris.obrien@callanan.com</t>
  </si>
  <si>
    <t>O'Brien</t>
  </si>
  <si>
    <t>+1 5183192173</t>
  </si>
  <si>
    <t>PPW-80049DFF</t>
  </si>
  <si>
    <t>dambob53@gmail.com</t>
  </si>
  <si>
    <t>Kukuk</t>
  </si>
  <si>
    <t>+1 719-480-4139</t>
  </si>
  <si>
    <t>SANTA MARIA RESERVOIR</t>
  </si>
  <si>
    <t>2889 USFS RD 509</t>
  </si>
  <si>
    <t>Creede</t>
  </si>
  <si>
    <t>81549::SANTA MARIA RESERVOIR COMPAN Y</t>
  </si>
  <si>
    <t>PCP-000160E3</t>
  </si>
  <si>
    <t>abumomen</t>
  </si>
  <si>
    <t>Hamid</t>
  </si>
  <si>
    <t>Hussam Eldin</t>
  </si>
  <si>
    <t>+966 56 409 0434</t>
  </si>
  <si>
    <t>hussamaltikina@yahoo.com</t>
  </si>
  <si>
    <t>ALISHAR CONTRACTING CORP</t>
  </si>
  <si>
    <t>Jeddah - falesteen street</t>
  </si>
  <si>
    <t>Jeddah</t>
  </si>
  <si>
    <t>SA</t>
  </si>
  <si>
    <t>PCP-00015F10</t>
  </si>
  <si>
    <t>dougrenzelman@gmail.com</t>
  </si>
  <si>
    <t>Renzelman</t>
  </si>
  <si>
    <t>+1 970-630-0461</t>
  </si>
  <si>
    <t>DOUG RENZELMAN</t>
  </si>
  <si>
    <t>37598 County Road 33</t>
  </si>
  <si>
    <t>80758-8933</t>
  </si>
  <si>
    <t>74110::DOUG RENZELMAN</t>
  </si>
  <si>
    <t>PCP-0001617B</t>
  </si>
  <si>
    <t>accountspayable@rowcenergy.com</t>
  </si>
  <si>
    <t>ENERGY SERVICES</t>
  </si>
  <si>
    <t>ROWC</t>
  </si>
  <si>
    <t>R O W C LLC</t>
  </si>
  <si>
    <t>1308 CAMELLIA BLVD. STE 120</t>
  </si>
  <si>
    <t>LAFFAYETTE</t>
  </si>
  <si>
    <t>PCP-0001618C</t>
  </si>
  <si>
    <t>alvaro.ramirez@archrock.com</t>
  </si>
  <si>
    <t>+1 432 221 6913</t>
  </si>
  <si>
    <t>ALVARO.RAMIREZ@ARCHROCK.COM</t>
  </si>
  <si>
    <t>PCP-000163DC</t>
  </si>
  <si>
    <t>timothy_blood@kindermorgan.com</t>
  </si>
  <si>
    <t>blood</t>
  </si>
  <si>
    <t>timothy</t>
  </si>
  <si>
    <t>+1 585-755-1119</t>
  </si>
  <si>
    <t>TIMOTHY_BLOOD@KINDERMORGAN.COM</t>
  </si>
  <si>
    <t>5186 Lockport Junction Rd</t>
  </si>
  <si>
    <t>Lockport</t>
  </si>
  <si>
    <t>PCP-00016484</t>
  </si>
  <si>
    <t>mleach82</t>
  </si>
  <si>
    <t>+1 713 826 7058</t>
  </si>
  <si>
    <t>mleach@enerflex.com</t>
  </si>
  <si>
    <t>Bldg J</t>
  </si>
  <si>
    <t>29098::ENERFLEX ENERGY SYSTEMS INC,88082::ENERFLEX ENERGYSERVICES</t>
  </si>
  <si>
    <t>PPW-9C1214FA</t>
  </si>
  <si>
    <t>warehouse@ciconstructors.com</t>
  </si>
  <si>
    <t>Idalia</t>
  </si>
  <si>
    <t>+1 575-494-4114</t>
  </si>
  <si>
    <t>CONSTRUCTORS, INC.</t>
  </si>
  <si>
    <t>PCP-0001650A</t>
  </si>
  <si>
    <t>cpesek@ciconstructors.com</t>
  </si>
  <si>
    <t>Pesek</t>
  </si>
  <si>
    <t>+1 575-973-8649</t>
  </si>
  <si>
    <t>3003 South Boyd Dr.</t>
  </si>
  <si>
    <t>PCP-000164F9</t>
  </si>
  <si>
    <t>cmcguire@ciconstructors.com</t>
  </si>
  <si>
    <t>+1 575-626-9779</t>
  </si>
  <si>
    <t>3003 Boyd Dr</t>
  </si>
  <si>
    <t>PCP-000164D8</t>
  </si>
  <si>
    <t>jeoilfieldservice@yahoo.com</t>
  </si>
  <si>
    <t>+1 307-705-7063</t>
  </si>
  <si>
    <t>J&amp;E Oilfield Service</t>
  </si>
  <si>
    <t>5751 HIghway 789</t>
  </si>
  <si>
    <t>PCP-000163E2</t>
  </si>
  <si>
    <t>rramos@kraemerna.com</t>
  </si>
  <si>
    <t>+1 3033583552</t>
  </si>
  <si>
    <t>RRamos@kraemerna.com</t>
  </si>
  <si>
    <t>PPW-1FC4EA92</t>
  </si>
  <si>
    <t>jim@doublebarlj.com</t>
  </si>
  <si>
    <t>+1 970-275-9002</t>
  </si>
  <si>
    <t>DOUBLE BAR LJ</t>
  </si>
  <si>
    <t>60697 Kansas Rd.</t>
  </si>
  <si>
    <t>21502::DOUBLE BAR LJ</t>
  </si>
  <si>
    <t>PCP-000164DB</t>
  </si>
  <si>
    <t>john.vela@elitesi.com</t>
  </si>
  <si>
    <t>Vela</t>
  </si>
  <si>
    <t>+1 720-460-7329</t>
  </si>
  <si>
    <t>1199 ACTCHISON CT</t>
  </si>
  <si>
    <t>PCP-0001648A</t>
  </si>
  <si>
    <t>mattjojola@yahoo.com</t>
  </si>
  <si>
    <t>Jojola</t>
  </si>
  <si>
    <t>+1 5757066789</t>
  </si>
  <si>
    <t>PCP-0001642E</t>
  </si>
  <si>
    <t>levi@cowestcontracting.com</t>
  </si>
  <si>
    <t>+1 9706839534</t>
  </si>
  <si>
    <t>COLORADO WEST CONTRACTING, INC</t>
  </si>
  <si>
    <t>PCP-0000C37C</t>
  </si>
  <si>
    <t>andrew_simms</t>
  </si>
  <si>
    <t>SIMMS</t>
  </si>
  <si>
    <t>+1 6048157470</t>
  </si>
  <si>
    <t>andrew.simms@lafargeholcim.com</t>
  </si>
  <si>
    <t xml:space="preserve">TORONTO </t>
  </si>
  <si>
    <t>PPW-60F8C0AF</t>
  </si>
  <si>
    <t>d1qedj</t>
  </si>
  <si>
    <t>+1 470 215 9317</t>
  </si>
  <si>
    <t>djackson@plateauexcavation.com</t>
  </si>
  <si>
    <t>PLATEAU EXCAVATION</t>
  </si>
  <si>
    <t>PSP-0007BA52</t>
  </si>
  <si>
    <t>andrew.garcia@csicompressco.com</t>
  </si>
  <si>
    <t>+1 970-415-0540</t>
  </si>
  <si>
    <t>Andrew.Garcia@CSICOMPRESSCO.com</t>
  </si>
  <si>
    <t>4049 Carson Ave</t>
  </si>
  <si>
    <t>PCP-000167C6</t>
  </si>
  <si>
    <t>dylan@capexcavating.com</t>
  </si>
  <si>
    <t>Braly</t>
  </si>
  <si>
    <t>+1 3037099811</t>
  </si>
  <si>
    <t>CAP EXCAVATING</t>
  </si>
  <si>
    <t>13967::CAP EXCAVATING</t>
  </si>
  <si>
    <t>PCP-000167EA</t>
  </si>
  <si>
    <t>dayan.batista@ca.crh.com</t>
  </si>
  <si>
    <t>Fernandez Batista</t>
  </si>
  <si>
    <t>Dayan</t>
  </si>
  <si>
    <t>+1 438-227-7301</t>
  </si>
  <si>
    <t>PPW-800465BF</t>
  </si>
  <si>
    <t>dwiller@republicservices.com</t>
  </si>
  <si>
    <t>Willer</t>
  </si>
  <si>
    <t>+1 7632187522</t>
  </si>
  <si>
    <t>DWiller@republicservices.com</t>
  </si>
  <si>
    <t>4351 U.S Hwy. 12 S.E. P.O. Box 169</t>
  </si>
  <si>
    <t>Delano</t>
  </si>
  <si>
    <t>PCP-00015D65</t>
  </si>
  <si>
    <t>comitchell</t>
  </si>
  <si>
    <t>mitchell</t>
  </si>
  <si>
    <t>+1 801-529-4239</t>
  </si>
  <si>
    <t>comitchell@wwclyde.net</t>
  </si>
  <si>
    <t>1375 north main</t>
  </si>
  <si>
    <t>PCP-0000F57D</t>
  </si>
  <si>
    <t>bear915ept@gmail.com</t>
  </si>
  <si>
    <t>Heredia</t>
  </si>
  <si>
    <t>+1 915-276-3732</t>
  </si>
  <si>
    <t>3003 Boyd Drive</t>
  </si>
  <si>
    <t>PCP-000167F4</t>
  </si>
  <si>
    <t>jmoreno@ciconstructors.com</t>
  </si>
  <si>
    <t>Rutherford</t>
  </si>
  <si>
    <t>Althea</t>
  </si>
  <si>
    <t>+1 5752006010</t>
  </si>
  <si>
    <t>parts@ciconstructors.com</t>
  </si>
  <si>
    <t>P. O. BOX 988</t>
  </si>
  <si>
    <t>3003 SOUTH BOYD DRIVE</t>
  </si>
  <si>
    <t>PCP-0001683F</t>
  </si>
  <si>
    <t>serviciosautoagro@hotmail.com</t>
  </si>
  <si>
    <t>Harder Berg</t>
  </si>
  <si>
    <t>+52 6251015521</t>
  </si>
  <si>
    <t>RODRIGUEZ CEDILLO MARCO ANTONIO</t>
  </si>
  <si>
    <t>No.2 Blvd. El Valle y Av. La Loma</t>
  </si>
  <si>
    <t>Col. El Valle</t>
  </si>
  <si>
    <t>Buenaventura</t>
  </si>
  <si>
    <t>CHIH</t>
  </si>
  <si>
    <t>PCP-00016764</t>
  </si>
  <si>
    <t>cmassey@4riversequipment.com</t>
  </si>
  <si>
    <t>Massey</t>
  </si>
  <si>
    <t>Cheyney</t>
  </si>
  <si>
    <t>+1 719-499-3183</t>
  </si>
  <si>
    <t>1100 E Cheyenne Rd</t>
  </si>
  <si>
    <t>80905-2829</t>
  </si>
  <si>
    <t>38335::4 RIVERS EQUIPMENT,38337::4 RIVERS EQUIPMENT LLC,38383::4 RIVERS EQUIPMENT LLC,75250::4 RIVERS EQUIPMENT LLC,80685::FOURSIGHT SOLUTIONS</t>
  </si>
  <si>
    <t>PCP-00016847</t>
  </si>
  <si>
    <t>godsey.matthew@gmail.com</t>
  </si>
  <si>
    <t>Godsey</t>
  </si>
  <si>
    <t>+1 719-207-5449</t>
  </si>
  <si>
    <t>ROCKNROLL WRENCH LLC</t>
  </si>
  <si>
    <t>633 G St</t>
  </si>
  <si>
    <t>75734::ROCKNROLL WRENCH LLC</t>
  </si>
  <si>
    <t>PCP-00016848</t>
  </si>
  <si>
    <t>grafdiesel1@yahoo.com</t>
  </si>
  <si>
    <t>Graf</t>
  </si>
  <si>
    <t>Dyrl</t>
  </si>
  <si>
    <t>+1 970-749-7918</t>
  </si>
  <si>
    <t>GRAF DIESEL</t>
  </si>
  <si>
    <t>12130 ROAD 26</t>
  </si>
  <si>
    <t>36848::GRAF DIESEL</t>
  </si>
  <si>
    <t>PCP-00016AC5</t>
  </si>
  <si>
    <t>haughnrobert@gmail.com</t>
  </si>
  <si>
    <t>Haughn</t>
  </si>
  <si>
    <t>+1 3037045923</t>
  </si>
  <si>
    <t>PCP-00016448</t>
  </si>
  <si>
    <t>a5bcsc1</t>
  </si>
  <si>
    <t>Coronel</t>
  </si>
  <si>
    <t>Sam.Coronel@mhc.com</t>
  </si>
  <si>
    <t>PSP-0007C261</t>
  </si>
  <si>
    <t>john.hendricks@gcinc.com</t>
  </si>
  <si>
    <t>Hendricks</t>
  </si>
  <si>
    <t>+1 707-367-7537</t>
  </si>
  <si>
    <t>4201 north state street</t>
  </si>
  <si>
    <t>Ukiah</t>
  </si>
  <si>
    <t>PCP-0000D56D</t>
  </si>
  <si>
    <t>larry.stapleton@mountaincompanies.com</t>
  </si>
  <si>
    <t>Stapleton</t>
  </si>
  <si>
    <t>+1 606-789-3664</t>
  </si>
  <si>
    <t>PCP-00015791</t>
  </si>
  <si>
    <t>e350jag</t>
  </si>
  <si>
    <t>garcia_jorge@wagnerequipment.com</t>
  </si>
  <si>
    <t>PIP-11180839</t>
  </si>
  <si>
    <t>buildeng</t>
  </si>
  <si>
    <t>Fazal Ul Jawad</t>
  </si>
  <si>
    <t>+1 8136133022</t>
  </si>
  <si>
    <t>mfazaluljawad@gmail.com</t>
  </si>
  <si>
    <t>BUILDENG CONSULTANTS LLC</t>
  </si>
  <si>
    <t>111 N ORANGE AVE STE 800</t>
  </si>
  <si>
    <t>orlando</t>
  </si>
  <si>
    <t>32801-2381</t>
  </si>
  <si>
    <t>PPW-55598120</t>
  </si>
  <si>
    <t>mromero9@wm.com</t>
  </si>
  <si>
    <t>+1 720-241-8633</t>
  </si>
  <si>
    <t>Mromero9@wm.com</t>
  </si>
  <si>
    <t>3600 e. 48th ave</t>
  </si>
  <si>
    <t>PCP-00016A2D</t>
  </si>
  <si>
    <t>timmeldred@aol.com</t>
  </si>
  <si>
    <t>+1 505-280-8552</t>
  </si>
  <si>
    <t>TIM ELDRED</t>
  </si>
  <si>
    <t>52 Eastridge Rd</t>
  </si>
  <si>
    <t>87015-9430</t>
  </si>
  <si>
    <t>19725::TIM ELDRED</t>
  </si>
  <si>
    <t>PCP-00016A74</t>
  </si>
  <si>
    <t>conner.pogline@gmail.com</t>
  </si>
  <si>
    <t>Pogline</t>
  </si>
  <si>
    <t>+1 9707613605</t>
  </si>
  <si>
    <t>QFL LLC</t>
  </si>
  <si>
    <t>PCP-00016A21</t>
  </si>
  <si>
    <t>brandon.thornsberry@gcinc.com</t>
  </si>
  <si>
    <t>Thornsberry</t>
  </si>
  <si>
    <t>+1 707-671-6357</t>
  </si>
  <si>
    <t>4201 n state street</t>
  </si>
  <si>
    <t>PCP-0000D56C</t>
  </si>
  <si>
    <t>a5bcrp</t>
  </si>
  <si>
    <t>raul.pena@mhc.com</t>
  </si>
  <si>
    <t>PSP-0007C25E</t>
  </si>
  <si>
    <t>rgagliano@tilcon-inc.com</t>
  </si>
  <si>
    <t>Gagliano</t>
  </si>
  <si>
    <t>+1 203-484-1402</t>
  </si>
  <si>
    <t>PCP-00015A0B</t>
  </si>
  <si>
    <t>nathangrove33@gmail.com</t>
  </si>
  <si>
    <t>+1 9702010964</t>
  </si>
  <si>
    <t>Jci</t>
  </si>
  <si>
    <t>PCP-00016B6B</t>
  </si>
  <si>
    <t>scottkuntz34@gmail.com</t>
  </si>
  <si>
    <t>kuntz</t>
  </si>
  <si>
    <t>+1 8016744035</t>
  </si>
  <si>
    <t>PPW-80043CBC</t>
  </si>
  <si>
    <t>a117jj</t>
  </si>
  <si>
    <t>PSP-0007C159</t>
  </si>
  <si>
    <t>rick.baker@gcinc.com</t>
  </si>
  <si>
    <t>+1 360-507-2733</t>
  </si>
  <si>
    <t>7017 Everson Goshen Rd.</t>
  </si>
  <si>
    <t>Everson</t>
  </si>
  <si>
    <t>98247-9740</t>
  </si>
  <si>
    <t>PCP-00013E10</t>
  </si>
  <si>
    <t>michael.petry@ashgrove.com</t>
  </si>
  <si>
    <t>Petry</t>
  </si>
  <si>
    <t>+1 4022344880</t>
  </si>
  <si>
    <t>PCP-00016CA2</t>
  </si>
  <si>
    <t>wgruette@republicservices.com</t>
  </si>
  <si>
    <t>Gruette</t>
  </si>
  <si>
    <t>PPW-F5B12E6C</t>
  </si>
  <si>
    <t>eprivera49@gmail.com</t>
  </si>
  <si>
    <t>Eugenio</t>
  </si>
  <si>
    <t>+1 915-274-3960</t>
  </si>
  <si>
    <t>EUGENIO P. RIVERA</t>
  </si>
  <si>
    <t>4309 Donnybrook Pl</t>
  </si>
  <si>
    <t>79902-1312</t>
  </si>
  <si>
    <t>73171::EUGENIO P RIVERA</t>
  </si>
  <si>
    <t>PCP-00016D43</t>
  </si>
  <si>
    <t>castlesc@gejohnson.com</t>
  </si>
  <si>
    <t>+1 719-246-3723</t>
  </si>
  <si>
    <t>25 N CASCADE AVE STE 400</t>
  </si>
  <si>
    <t>PCP-00016E14</t>
  </si>
  <si>
    <t>e250ncf</t>
  </si>
  <si>
    <t>Flowers</t>
  </si>
  <si>
    <t>Natalie</t>
  </si>
  <si>
    <t>Flowers_Natalie@wagnerequipment.com</t>
  </si>
  <si>
    <t>PSP-0006CA99</t>
  </si>
  <si>
    <t>zfarley@tristategt.org</t>
  </si>
  <si>
    <t>Farley</t>
  </si>
  <si>
    <t>+1 303-254-3115</t>
  </si>
  <si>
    <t>5731 STATE HIGHWAY 13</t>
  </si>
  <si>
    <t>PCP-00016D0C</t>
  </si>
  <si>
    <t>daniel.h.dowd.mil@army.mil</t>
  </si>
  <si>
    <t>Dowd</t>
  </si>
  <si>
    <t>+1 636-728-8543</t>
  </si>
  <si>
    <t>US Army</t>
  </si>
  <si>
    <t>80913-2506</t>
  </si>
  <si>
    <t>PCP-00016DD6</t>
  </si>
  <si>
    <t>bmccartney@trustawc.com</t>
  </si>
  <si>
    <t>+1 7207886744</t>
  </si>
  <si>
    <t>AMERICAN WEST CONSTRUCTION, LLC</t>
  </si>
  <si>
    <t>PCP-00016D92</t>
  </si>
  <si>
    <t>marshall_thurston</t>
  </si>
  <si>
    <t>Marshall.Thurston@libertyfrac.com</t>
  </si>
  <si>
    <t>PPW-8003E89E</t>
  </si>
  <si>
    <t>ksilva@harsco.com</t>
  </si>
  <si>
    <t>Ksilva</t>
  </si>
  <si>
    <t>Kaio Felipe Lopes Silva</t>
  </si>
  <si>
    <t>+55 3197120 6808</t>
  </si>
  <si>
    <t>PCP-00016658</t>
  </si>
  <si>
    <t>justin.cousins@holcim.com</t>
  </si>
  <si>
    <t>+1 2404359401</t>
  </si>
  <si>
    <t>PCP-00016F99</t>
  </si>
  <si>
    <t>ann.rix@pjkeating.com</t>
  </si>
  <si>
    <t>Rix</t>
  </si>
  <si>
    <t>PCP-00016043</t>
  </si>
  <si>
    <t>bearcountrycabinets@gmail.com</t>
  </si>
  <si>
    <t>Neppl</t>
  </si>
  <si>
    <t>+1 719-207-4144</t>
  </si>
  <si>
    <t>Bear Country Cabinets LLC</t>
  </si>
  <si>
    <t>PPW-00039676</t>
  </si>
  <si>
    <t>jsingh@walshgroup.com</t>
  </si>
  <si>
    <t>Jaspreet</t>
  </si>
  <si>
    <t>+1 2017440512</t>
  </si>
  <si>
    <t>WALSH CONSTRUCTION CO.</t>
  </si>
  <si>
    <t>150 Clove Rd</t>
  </si>
  <si>
    <t>Little Falls</t>
  </si>
  <si>
    <t>07424</t>
  </si>
  <si>
    <t>PPW-51267336</t>
  </si>
  <si>
    <t>dadoty2769@gmail.com</t>
  </si>
  <si>
    <t>+1 2056754031</t>
  </si>
  <si>
    <t>PCP-00016CB2</t>
  </si>
  <si>
    <t>j.hutchins@harmacenergy.com</t>
  </si>
  <si>
    <t>PPW-000215AF</t>
  </si>
  <si>
    <t>officemanager@wsisouthwest.com</t>
  </si>
  <si>
    <t>Jubal</t>
  </si>
  <si>
    <t>+1 5755354335</t>
  </si>
  <si>
    <t>jubal@wsisouthwest.com</t>
  </si>
  <si>
    <t>WSI SOUTHWEST INC</t>
  </si>
  <si>
    <t>79527::WSI SOUTHWEST INC</t>
  </si>
  <si>
    <t>PCP-000124B5</t>
  </si>
  <si>
    <t>eperez82@icloud.com</t>
  </si>
  <si>
    <t>+1 845-480-8118</t>
  </si>
  <si>
    <t>3 C’s trucking llc</t>
  </si>
  <si>
    <t>1695 fornax rd se</t>
  </si>
  <si>
    <t>PCP-000170FE</t>
  </si>
  <si>
    <t>josh.reed@libertyfrac.com</t>
  </si>
  <si>
    <t>+1 719-468-8821</t>
  </si>
  <si>
    <t>Josh.Reed@libertyfrac.com</t>
  </si>
  <si>
    <t>PCP-000170D8</t>
  </si>
  <si>
    <t>lonetree07@aol.com</t>
  </si>
  <si>
    <t>Kinney</t>
  </si>
  <si>
    <t>+1 970-222-2047</t>
  </si>
  <si>
    <t>Star amazing grace</t>
  </si>
  <si>
    <t>5419 lonetree dr</t>
  </si>
  <si>
    <t>PCP-000171AA</t>
  </si>
  <si>
    <t>vcannon@blattnerenergy.com</t>
  </si>
  <si>
    <t>Cannon</t>
  </si>
  <si>
    <t>+1 3209054620</t>
  </si>
  <si>
    <t>PCP-0001755D</t>
  </si>
  <si>
    <t>kevin.m.bishop.ctr@army.mil</t>
  </si>
  <si>
    <t>BISHOP</t>
  </si>
  <si>
    <t>+1 915-504-9142</t>
  </si>
  <si>
    <t>TECHNICA, LLC</t>
  </si>
  <si>
    <t>2592 Bradley rd</t>
  </si>
  <si>
    <t>PCP-00017637</t>
  </si>
  <si>
    <t>brett.russell@carmeuse.com</t>
  </si>
  <si>
    <t>+1 4199862007</t>
  </si>
  <si>
    <t>PCP-00016683</t>
  </si>
  <si>
    <t>jlipinski</t>
  </si>
  <si>
    <t>LIPINSKI</t>
  </si>
  <si>
    <t>+1 724 743 2105</t>
  </si>
  <si>
    <t>JeffLipinski@usacompression.com</t>
  </si>
  <si>
    <t>PPW-0491875E</t>
  </si>
  <si>
    <t>wic2montrose@gmail.com</t>
  </si>
  <si>
    <t>+1 970-252-1311</t>
  </si>
  <si>
    <t>Western Implement</t>
  </si>
  <si>
    <t>4520 North Townsend Ave</t>
  </si>
  <si>
    <t>PCP-00017680</t>
  </si>
  <si>
    <t>ear1jm</t>
  </si>
  <si>
    <t>Masters</t>
  </si>
  <si>
    <t>Jerod</t>
  </si>
  <si>
    <t>+1 432 448 5193</t>
  </si>
  <si>
    <t>jerod.masters@energytransfer.com</t>
  </si>
  <si>
    <t>PSP-0007A9E5</t>
  </si>
  <si>
    <t>brandon367</t>
  </si>
  <si>
    <t>Engleman</t>
  </si>
  <si>
    <t>Brandon.Engleman@duininck.com</t>
  </si>
  <si>
    <t>DUININCK INC.</t>
  </si>
  <si>
    <t>PPW-C834A6B8</t>
  </si>
  <si>
    <t>perla.rivera@duininck.com</t>
  </si>
  <si>
    <t xml:space="preserve">Perla </t>
  </si>
  <si>
    <t>408 6TH STREET</t>
  </si>
  <si>
    <t>PO BOX 208</t>
  </si>
  <si>
    <t>PRINSBURG</t>
  </si>
  <si>
    <t>PPW-8446AC4D</t>
  </si>
  <si>
    <t>astevens@fmi.com</t>
  </si>
  <si>
    <t>+1 9284578412</t>
  </si>
  <si>
    <t>astevens@FMI.com</t>
  </si>
  <si>
    <t>PCP-000175A4</t>
  </si>
  <si>
    <t>ear1co</t>
  </si>
  <si>
    <t>+1 432 287 3204</t>
  </si>
  <si>
    <t>PSP-0007A9E7</t>
  </si>
  <si>
    <t>tghorstman1999@gmail.com</t>
  </si>
  <si>
    <t>Horstman</t>
  </si>
  <si>
    <t>GLOBAL UNDERGROUND CORP</t>
  </si>
  <si>
    <t>641 WINTERS DR.</t>
  </si>
  <si>
    <t>37300::GLOBAL UNDERGROUND CORP</t>
  </si>
  <si>
    <t>PCP-00017987</t>
  </si>
  <si>
    <t>mtliggett@sec-ep.com</t>
  </si>
  <si>
    <t>LIGGETT</t>
  </si>
  <si>
    <t>+1 8323189446</t>
  </si>
  <si>
    <t>MTLIGGETT@SEC-EP.COM</t>
  </si>
  <si>
    <t>9523 Fairbanks N Houston Rd</t>
  </si>
  <si>
    <t>PCP-000178A5</t>
  </si>
  <si>
    <t>storres@globalug.com</t>
  </si>
  <si>
    <t>+1 719-339-3979</t>
  </si>
  <si>
    <t>641 Winters Dr.</t>
  </si>
  <si>
    <t>PCP-00017975</t>
  </si>
  <si>
    <t>esterline327</t>
  </si>
  <si>
    <t>Esterline</t>
  </si>
  <si>
    <t>+1 480-414-8864</t>
  </si>
  <si>
    <t>spencer.esterline@wasteconnections.com</t>
  </si>
  <si>
    <t>06037::WASTE CONNECTIONS-FOUNTAIN,94091::WASTE CONNECTIONS INC/SEDALI</t>
  </si>
  <si>
    <t>PCP-0001790F</t>
  </si>
  <si>
    <t>ddiaz@harsco.com</t>
  </si>
  <si>
    <t>+52 2293917061</t>
  </si>
  <si>
    <t>PCP-00016753</t>
  </si>
  <si>
    <t>manuelc@hpi1.com</t>
  </si>
  <si>
    <t>+1 505-566-5699</t>
  </si>
  <si>
    <t>PUMPS AND SERVICE CO.</t>
  </si>
  <si>
    <t>PCP-0001796E</t>
  </si>
  <si>
    <t>taylor.robison@kiewit.com</t>
  </si>
  <si>
    <t>Robison</t>
  </si>
  <si>
    <t>+1 832 370 3726</t>
  </si>
  <si>
    <t>Taylor.Robison@kiewit.com</t>
  </si>
  <si>
    <t>PCP-000177E2</t>
  </si>
  <si>
    <t>jacobr@desertservices.com</t>
  </si>
  <si>
    <t>Rittenhouse</t>
  </si>
  <si>
    <t>Jacobr@desertservices.com</t>
  </si>
  <si>
    <t>Desert Services International</t>
  </si>
  <si>
    <t>PPW-00029BEB</t>
  </si>
  <si>
    <t>milling5575</t>
  </si>
  <si>
    <t>PPT-1076BB07</t>
  </si>
  <si>
    <t>Dandun</t>
  </si>
  <si>
    <t>Dunning</t>
  </si>
  <si>
    <t>ddunning@tristategt.org</t>
  </si>
  <si>
    <t>PPW-1D352CE3</t>
  </si>
  <si>
    <t>tfeldman1</t>
  </si>
  <si>
    <t>Feldman</t>
  </si>
  <si>
    <t>+1 320-905-6525</t>
  </si>
  <si>
    <t>TaylorF@duininck.com</t>
  </si>
  <si>
    <t>PPW-0001FD96</t>
  </si>
  <si>
    <t>jonstacy@gmail.com</t>
  </si>
  <si>
    <t>+1 4807202407</t>
  </si>
  <si>
    <t>PCP-00017685</t>
  </si>
  <si>
    <t>jmanning@globalug.com</t>
  </si>
  <si>
    <t>+1 719-494-6195</t>
  </si>
  <si>
    <t>PCP-00017979</t>
  </si>
  <si>
    <t>pdiprimo@globalug.com</t>
  </si>
  <si>
    <t>Di Primo</t>
  </si>
  <si>
    <t>+1 719-217-7027</t>
  </si>
  <si>
    <t>PCP-0001798F</t>
  </si>
  <si>
    <t>travis@jdsconstructionservices.com</t>
  </si>
  <si>
    <t>+1 3038428795</t>
  </si>
  <si>
    <t>M &amp; K INVESTMENTS LLC</t>
  </si>
  <si>
    <t>PCP-0001782D</t>
  </si>
  <si>
    <t>xcontractorsofs@gmail.com</t>
  </si>
  <si>
    <t>+1 831-331-8449</t>
  </si>
  <si>
    <t>x contractors</t>
  </si>
  <si>
    <t>4706 N Midkiff # 22</t>
  </si>
  <si>
    <t>79702-0195</t>
  </si>
  <si>
    <t>PCP-00017A00</t>
  </si>
  <si>
    <t>jguardado17@gmail.com</t>
  </si>
  <si>
    <t>Guardado</t>
  </si>
  <si>
    <t>PCP-00017983</t>
  </si>
  <si>
    <t>aveek@gcc.com</t>
  </si>
  <si>
    <t>Veek</t>
  </si>
  <si>
    <t>+1 7192506141</t>
  </si>
  <si>
    <t>36057::GCC RIO GRANDE INC,36063::GCC RIO GRANDE-PUEBLO</t>
  </si>
  <si>
    <t>PCP-00017D2A</t>
  </si>
  <si>
    <t>jsedillo2@fmi.com</t>
  </si>
  <si>
    <t>Sedillos</t>
  </si>
  <si>
    <t>+1 5756521705</t>
  </si>
  <si>
    <t>Freeport</t>
  </si>
  <si>
    <t>PCP-00017BF0</t>
  </si>
  <si>
    <t>theburdens@gmail.com</t>
  </si>
  <si>
    <t>Burden</t>
  </si>
  <si>
    <t>+1 7194641568</t>
  </si>
  <si>
    <t>JOSHUA BURDEN</t>
  </si>
  <si>
    <t>50767::JOSHUA BURDEN</t>
  </si>
  <si>
    <t>PCP-00017C38</t>
  </si>
  <si>
    <t>robert.farst@phoenix-services.com</t>
  </si>
  <si>
    <t>farst</t>
  </si>
  <si>
    <t>+1 231-301-4570</t>
  </si>
  <si>
    <t>912 cheney ave</t>
  </si>
  <si>
    <t>Marion</t>
  </si>
  <si>
    <t>PCP-00017AF9</t>
  </si>
  <si>
    <t>auston.thompson@apac.com</t>
  </si>
  <si>
    <t>Auston</t>
  </si>
  <si>
    <t>PCP-00017B80</t>
  </si>
  <si>
    <t>doug.dykes@midsouthpaving.com</t>
  </si>
  <si>
    <t>Dykes</t>
  </si>
  <si>
    <t>+1 334-547-1067</t>
  </si>
  <si>
    <t>489 Twitchell rd.</t>
  </si>
  <si>
    <t>Dothan</t>
  </si>
  <si>
    <t>PCP-0001751B</t>
  </si>
  <si>
    <t>johnathan_sandlin@kindermorgan.com</t>
  </si>
  <si>
    <t>Sandlin</t>
  </si>
  <si>
    <t>+1 713-305-1017</t>
  </si>
  <si>
    <t>Johnathan_Sandlin@kindermorgan.com</t>
  </si>
  <si>
    <t>3100 Penn City Rd</t>
  </si>
  <si>
    <t>PCP-00017CE0</t>
  </si>
  <si>
    <t>jovega@enerflex.com</t>
  </si>
  <si>
    <t>+1 432 967 9008</t>
  </si>
  <si>
    <t>1520 windway</t>
  </si>
  <si>
    <t>PPW-800175E8</t>
  </si>
  <si>
    <t>sragain2@icloud.com</t>
  </si>
  <si>
    <t>Ragain</t>
  </si>
  <si>
    <t>+1 8325173235</t>
  </si>
  <si>
    <t>PCP-00017B8A</t>
  </si>
  <si>
    <t>todd.swartz</t>
  </si>
  <si>
    <t>Swartz</t>
  </si>
  <si>
    <t>todds@duininck.com</t>
  </si>
  <si>
    <t>ZIEGLER</t>
  </si>
  <si>
    <t>PSP-0002C846</t>
  </si>
  <si>
    <t>coacosta</t>
  </si>
  <si>
    <t>Courtland</t>
  </si>
  <si>
    <t>courtland.acosta@duininck.com</t>
  </si>
  <si>
    <t>PSP-00029416</t>
  </si>
  <si>
    <t>gboss@fmi.com</t>
  </si>
  <si>
    <t>+1 5207329232</t>
  </si>
  <si>
    <t>PCP-0001762B</t>
  </si>
  <si>
    <t>midnight806service@gmail.com</t>
  </si>
  <si>
    <t>Hungerford</t>
  </si>
  <si>
    <t>Midnight806service@gmail.com</t>
  </si>
  <si>
    <t>Midnight Automotive</t>
  </si>
  <si>
    <t>1304 S Lons ST</t>
  </si>
  <si>
    <t>PPW-000424D8</t>
  </si>
  <si>
    <t>samueloiseau</t>
  </si>
  <si>
    <t>Loiseau</t>
  </si>
  <si>
    <t>samuel.loiseau@ca.crh.com</t>
  </si>
  <si>
    <t>J7N 2E8</t>
  </si>
  <si>
    <t>PPW-0A266EA5</t>
  </si>
  <si>
    <t>francostucco@gmail.com</t>
  </si>
  <si>
    <t>FRANCO STUCCO</t>
  </si>
  <si>
    <t>35561::FRANCO STUCCO</t>
  </si>
  <si>
    <t>PPW-800222F8</t>
  </si>
  <si>
    <t>codyb@concoconstruction.com</t>
  </si>
  <si>
    <t>Bales</t>
  </si>
  <si>
    <t>+1 3165586029</t>
  </si>
  <si>
    <t>Conco Inc</t>
  </si>
  <si>
    <t xml:space="preserve">3051 N. Ohio </t>
  </si>
  <si>
    <t>PPW-800140B9</t>
  </si>
  <si>
    <t>utcompanyllct@aol.com</t>
  </si>
  <si>
    <t>Ubaldo</t>
  </si>
  <si>
    <t>+1 915-858-0166</t>
  </si>
  <si>
    <t>UT COMPANY LLC</t>
  </si>
  <si>
    <t>8408 Valdespino St</t>
  </si>
  <si>
    <t>92444::UT COMPANY LLC</t>
  </si>
  <si>
    <t>PCP-00017D30</t>
  </si>
  <si>
    <t>ap@ng-construction.com</t>
  </si>
  <si>
    <t>NGC</t>
  </si>
  <si>
    <t>NG Companies</t>
  </si>
  <si>
    <t>PPW-80016C2A</t>
  </si>
  <si>
    <t>carloslorenzana@crossroadstrailer.com</t>
  </si>
  <si>
    <t>+1 3035364872</t>
  </si>
  <si>
    <t>CARLOSLORENZANA@CROSSROADSTRAILER.COM</t>
  </si>
  <si>
    <t>CROSSROADS TRAILER</t>
  </si>
  <si>
    <t>2829 I 76 Frontage Rd</t>
  </si>
  <si>
    <t>PCP-00017CD1</t>
  </si>
  <si>
    <t>ranmoyd@gmail.com</t>
  </si>
  <si>
    <t>Manchester</t>
  </si>
  <si>
    <t>+1 7194297538</t>
  </si>
  <si>
    <t>PCP-00017CA0</t>
  </si>
  <si>
    <t>mach2phantom</t>
  </si>
  <si>
    <t>+1 5759125679</t>
  </si>
  <si>
    <t>Freeport McMoRan (Chino)</t>
  </si>
  <si>
    <t>PCP-00017C66</t>
  </si>
  <si>
    <t>rgrabbe@fmi.com</t>
  </si>
  <si>
    <t>Grabbe</t>
  </si>
  <si>
    <t>PCP-00017C22</t>
  </si>
  <si>
    <t>a13rvc</t>
  </si>
  <si>
    <t>vance.crane@mhc.com</t>
  </si>
  <si>
    <t>PSP-00079DF8</t>
  </si>
  <si>
    <t>alex@m1stchoice.com</t>
  </si>
  <si>
    <t>Alex@m1stchoice.com</t>
  </si>
  <si>
    <t>1ST CHOICE CONSTRUCTION</t>
  </si>
  <si>
    <t>PO BOX 274</t>
  </si>
  <si>
    <t>33772::1ST CHOICE CONSTRUCTION &amp; LA NDSCAPING LLC</t>
  </si>
  <si>
    <t>PCP-00017FA5</t>
  </si>
  <si>
    <t>cwbengines@gmail.com</t>
  </si>
  <si>
    <t>colton</t>
  </si>
  <si>
    <t>+1 970-443-2658</t>
  </si>
  <si>
    <t>COLTON BROWN</t>
  </si>
  <si>
    <t>34018 county road 15</t>
  </si>
  <si>
    <t>39789::COLTON BROWN</t>
  </si>
  <si>
    <t>PCP-00017F2F</t>
  </si>
  <si>
    <t>dfederico@gcc.com</t>
  </si>
  <si>
    <t>+1 7195683200</t>
  </si>
  <si>
    <t>PCP-00017E85</t>
  </si>
  <si>
    <t>dberwick</t>
  </si>
  <si>
    <t>Berwick</t>
  </si>
  <si>
    <t>+1 409-719-8397</t>
  </si>
  <si>
    <t>dberwick@ngcsi.com</t>
  </si>
  <si>
    <t>PCP-00017F84</t>
  </si>
  <si>
    <t>jbremer02</t>
  </si>
  <si>
    <t>Bremer</t>
  </si>
  <si>
    <t>+1 3166190767</t>
  </si>
  <si>
    <t>jeff.bremer@gsi.us</t>
  </si>
  <si>
    <t>4475 E 74th Suite 100</t>
  </si>
  <si>
    <t>PPW-8002FB68</t>
  </si>
  <si>
    <t>stmartinez@ihcscott.com</t>
  </si>
  <si>
    <t>+1 970 366 8637</t>
  </si>
  <si>
    <t>PCP-00017E6C</t>
  </si>
  <si>
    <t>david.e.wade18.ctr@army.mil</t>
  </si>
  <si>
    <t>+1 915-203-6008</t>
  </si>
  <si>
    <t>2592 Bradley Rd # Bldg</t>
  </si>
  <si>
    <t>PCP-00017F80</t>
  </si>
  <si>
    <t>matthew.carr@summit-materials.com</t>
  </si>
  <si>
    <t>+1 4404176820</t>
  </si>
  <si>
    <t>SUMMIT MATERIALS, LLC</t>
  </si>
  <si>
    <t>PCP-00017CCE</t>
  </si>
  <si>
    <t>hever.ortiz777@gmail.com</t>
  </si>
  <si>
    <t>+1 505-620-9577</t>
  </si>
  <si>
    <t>Hever.ortiz777@gmail.com</t>
  </si>
  <si>
    <t>700 Rio Bravo Boulevard Southwest</t>
  </si>
  <si>
    <t>PCP-00017FD0</t>
  </si>
  <si>
    <t>matt.vanmoer@duininck.com</t>
  </si>
  <si>
    <t>VanMoer</t>
  </si>
  <si>
    <t>PPW-0001FD94</t>
  </si>
  <si>
    <t>william.eckstrom@duininck.com</t>
  </si>
  <si>
    <t>Eckstrom</t>
  </si>
  <si>
    <t>+1 320-212-9371</t>
  </si>
  <si>
    <t>PPW-00042E41</t>
  </si>
  <si>
    <t>jverkamp@republicservices.com</t>
  </si>
  <si>
    <t>Verkamp</t>
  </si>
  <si>
    <t>+1 812-630-8828</t>
  </si>
  <si>
    <t>2121 Wimberg Road</t>
  </si>
  <si>
    <t>PCP-00012A26</t>
  </si>
  <si>
    <t>a3c9bh1</t>
  </si>
  <si>
    <t>HowellB@rushenterprises.com</t>
  </si>
  <si>
    <t>PSP-0006C26A</t>
  </si>
  <si>
    <t>marcuslewis719er@gmail.com</t>
  </si>
  <si>
    <t>+1 7204743904</t>
  </si>
  <si>
    <t>80132-8170</t>
  </si>
  <si>
    <t>PCP-00017E66</t>
  </si>
  <si>
    <t>acrrecycling@gmail.com</t>
  </si>
  <si>
    <t>PPW-0002C7C9</t>
  </si>
  <si>
    <t>dgilbert@gcc.com</t>
  </si>
  <si>
    <t>+1 7196476819</t>
  </si>
  <si>
    <t>PCP-000183AD</t>
  </si>
  <si>
    <t>adam.heard@whiteconstruction.com</t>
  </si>
  <si>
    <t>Heard</t>
  </si>
  <si>
    <t>+1 812-243-5772</t>
  </si>
  <si>
    <t>PCP-00013AF3</t>
  </si>
  <si>
    <t>gerald.wade@etkmining.com</t>
  </si>
  <si>
    <t>ETK INC.</t>
  </si>
  <si>
    <t>8000  S. CHESTER ST., STE. 375</t>
  </si>
  <si>
    <t>GY</t>
  </si>
  <si>
    <t>PCP-000183A7</t>
  </si>
  <si>
    <t>chad.mason@hollidaysand.com</t>
  </si>
  <si>
    <t>mason</t>
  </si>
  <si>
    <t>+1 816-550-1039</t>
  </si>
  <si>
    <t>PCP-00017C73</t>
  </si>
  <si>
    <t>james.walter@apac.com</t>
  </si>
  <si>
    <t>PCP-00018302</t>
  </si>
  <si>
    <t>accountspayable@co.gaines.tx.us</t>
  </si>
  <si>
    <t>Kayla</t>
  </si>
  <si>
    <t>+1 4327584639</t>
  </si>
  <si>
    <t>GAINES COUNTY</t>
  </si>
  <si>
    <t>PCP-000183C2</t>
  </si>
  <si>
    <t>rbflip6@gmail.com</t>
  </si>
  <si>
    <t>Gresham</t>
  </si>
  <si>
    <t>+1 303-912-4331</t>
  </si>
  <si>
    <t>rbregee@gmail.com</t>
  </si>
  <si>
    <t>Ronald B Gresham</t>
  </si>
  <si>
    <t>10423 S STATE HIGHWAY 83</t>
  </si>
  <si>
    <t>PCP-00018426</t>
  </si>
  <si>
    <t>darylk@martinnd.com</t>
  </si>
  <si>
    <t>PPW-0000EBAC</t>
  </si>
  <si>
    <t>jonathanwebb370@gmail.com</t>
  </si>
  <si>
    <t>+1 2053707633</t>
  </si>
  <si>
    <t>Jonathanwebb370@gmail.com</t>
  </si>
  <si>
    <t>PCP-000183D2</t>
  </si>
  <si>
    <t>e350srv</t>
  </si>
  <si>
    <t>vannatta_susan@wagnerequipment.com</t>
  </si>
  <si>
    <t>PSP-0007BA27</t>
  </si>
  <si>
    <t>randy.jacobson@duininck.com</t>
  </si>
  <si>
    <t>+1 3202203038</t>
  </si>
  <si>
    <t>Randy.Jacobson@Duininck.com</t>
  </si>
  <si>
    <t>3353 county road 27 ne</t>
  </si>
  <si>
    <t>Spicer</t>
  </si>
  <si>
    <t>PPW-3EE6BCF6</t>
  </si>
  <si>
    <t>jbarron@fmi.com</t>
  </si>
  <si>
    <t>+1 9285820380</t>
  </si>
  <si>
    <t>PCP-00018398</t>
  </si>
  <si>
    <t>rabney@cityofandrews.org</t>
  </si>
  <si>
    <t>abney</t>
  </si>
  <si>
    <t>robyn</t>
  </si>
  <si>
    <t>+1 4325234820</t>
  </si>
  <si>
    <t>CITY OF ANDREWS</t>
  </si>
  <si>
    <t>PCP-00018394</t>
  </si>
  <si>
    <t>bjohn@rummelconstruction.com</t>
  </si>
  <si>
    <t>Brayden</t>
  </si>
  <si>
    <t>+1 4803538744</t>
  </si>
  <si>
    <t>PPW-3F7BAD42</t>
  </si>
  <si>
    <t>tony.whitaker@phoenix-services.com</t>
  </si>
  <si>
    <t>+1 8708240236</t>
  </si>
  <si>
    <t>PCP-000185A7</t>
  </si>
  <si>
    <t>rsanchez@wagnerequipment.com</t>
  </si>
  <si>
    <t>+1 5055065055</t>
  </si>
  <si>
    <t>PCP-000185A8</t>
  </si>
  <si>
    <t>iwalker@walshgroup.com</t>
  </si>
  <si>
    <t>+1 607-348-3279</t>
  </si>
  <si>
    <t>46-01 37th Avenue</t>
  </si>
  <si>
    <t>Long Island City</t>
  </si>
  <si>
    <t>93916::WALSH CONSTRUCTION INC</t>
  </si>
  <si>
    <t>PCP-00010CE0</t>
  </si>
  <si>
    <t>b1m2ja</t>
  </si>
  <si>
    <t>+1 312 399 6554</t>
  </si>
  <si>
    <t>jalford@walshgroup.com</t>
  </si>
  <si>
    <t>WALSH GROUP, THE</t>
  </si>
  <si>
    <t>PIP-10987150</t>
  </si>
  <si>
    <t>crh2hewitt</t>
  </si>
  <si>
    <t>Now CRH</t>
  </si>
  <si>
    <t>CRH Canada Inc.</t>
  </si>
  <si>
    <t>+1 5146303557</t>
  </si>
  <si>
    <t>jmcampagna@hewitt.ca</t>
  </si>
  <si>
    <t>105 WEST STREET</t>
  </si>
  <si>
    <t>SAULT STE. MARIE</t>
  </si>
  <si>
    <t>P6A 7B4</t>
  </si>
  <si>
    <t>PPT-106736BF</t>
  </si>
  <si>
    <t>thomas.cox@shellyco.com</t>
  </si>
  <si>
    <t>PCP-00016F54</t>
  </si>
  <si>
    <t>joshn@concoconstruction.com</t>
  </si>
  <si>
    <t>Neally</t>
  </si>
  <si>
    <t>19499::CONCO INC</t>
  </si>
  <si>
    <t>PPW-8002AF87</t>
  </si>
  <si>
    <t>russell@dacs.com</t>
  </si>
  <si>
    <t>Van Marter</t>
  </si>
  <si>
    <t>+1 720-352-8196</t>
  </si>
  <si>
    <t>Russell@DACS.com</t>
  </si>
  <si>
    <t>DACS CORP.</t>
  </si>
  <si>
    <t>6301 Federal Blvd.</t>
  </si>
  <si>
    <t>26623::DACS CORP</t>
  </si>
  <si>
    <t>PCP-00018760</t>
  </si>
  <si>
    <t>TIMBERLINE EXCAVATION LLC</t>
  </si>
  <si>
    <t>PPW-80017186</t>
  </si>
  <si>
    <t>rwhite@buesingcorp.com</t>
  </si>
  <si>
    <t>+1 602 751 8135</t>
  </si>
  <si>
    <t>3045 south 7 th street</t>
  </si>
  <si>
    <t>PCP-000183BD</t>
  </si>
  <si>
    <t>msci3</t>
  </si>
  <si>
    <t>CARTWRIGHT</t>
  </si>
  <si>
    <t>+1 505-250-3889</t>
  </si>
  <si>
    <t>3601 PAN AMERICAN FWY NE</t>
  </si>
  <si>
    <t>PCP-0001878A</t>
  </si>
  <si>
    <t>hughes_shop2021@outlook.com</t>
  </si>
  <si>
    <t>Hughes_shop2021@outlook.com</t>
  </si>
  <si>
    <t>HUGHES EXCAVATING COMPANY</t>
  </si>
  <si>
    <t>P.O. BOX 606</t>
  </si>
  <si>
    <t>17618::HUGHES EXCAVATING COMPANY</t>
  </si>
  <si>
    <t>PCP-0001866D</t>
  </si>
  <si>
    <t>p230jam10</t>
  </si>
  <si>
    <t>Mireles Rodriguez</t>
  </si>
  <si>
    <t>jaime_mireles@madisa.com</t>
  </si>
  <si>
    <t>PIP-11022642</t>
  </si>
  <si>
    <t>tom.rudin@newmont.com</t>
  </si>
  <si>
    <t>Rudin</t>
  </si>
  <si>
    <t>+1 719-822-5391</t>
  </si>
  <si>
    <t>Tom.Rudin@newmont.com</t>
  </si>
  <si>
    <t>80813-9631</t>
  </si>
  <si>
    <t>PCP-00018738</t>
  </si>
  <si>
    <t>hprouty</t>
  </si>
  <si>
    <t>Prouty</t>
  </si>
  <si>
    <t>Helen</t>
  </si>
  <si>
    <t>helen@iwcco.com</t>
  </si>
  <si>
    <t>Industrial Weed Control</t>
  </si>
  <si>
    <t>PPW-F00001DE</t>
  </si>
  <si>
    <t>msci2</t>
  </si>
  <si>
    <t>MANNINO</t>
  </si>
  <si>
    <t>PCP-00018725</t>
  </si>
  <si>
    <t>labtest3569@gmail.com</t>
  </si>
  <si>
    <t>Lab</t>
  </si>
  <si>
    <t>+1 4025770450</t>
  </si>
  <si>
    <t>Lab Test</t>
  </si>
  <si>
    <t>PCP-00018604</t>
  </si>
  <si>
    <t>clubjk@wearehackerone.com</t>
  </si>
  <si>
    <t>wearehackerone</t>
  </si>
  <si>
    <t>clubjk</t>
  </si>
  <si>
    <t>clubjkhackerone</t>
  </si>
  <si>
    <t>PCP-00018594</t>
  </si>
  <si>
    <t>scott.wightman@gcinc.com</t>
  </si>
  <si>
    <t>Wightman</t>
  </si>
  <si>
    <t>+1 7609049539</t>
  </si>
  <si>
    <t>PCP-000185E0</t>
  </si>
  <si>
    <t>gsimp</t>
  </si>
  <si>
    <t>Bergeson</t>
  </si>
  <si>
    <t>+1 970-216-1957</t>
  </si>
  <si>
    <t>ryan.bergeson@gsi.us</t>
  </si>
  <si>
    <t>4475 E 74ts Ave Ste 100</t>
  </si>
  <si>
    <t>PCP-00018A64</t>
  </si>
  <si>
    <t>rjlareau@yahoo.com</t>
  </si>
  <si>
    <t>La Reau</t>
  </si>
  <si>
    <t>Caterpillar Inc</t>
  </si>
  <si>
    <t>3116 N Main St</t>
  </si>
  <si>
    <t>East Peoria</t>
  </si>
  <si>
    <t>PCP-00015342</t>
  </si>
  <si>
    <t>phil.king@copart.com</t>
  </si>
  <si>
    <t>+1 8178055935</t>
  </si>
  <si>
    <t>PCP-00018997</t>
  </si>
  <si>
    <t>seth.grant</t>
  </si>
  <si>
    <t>seth.grant@archrock.com</t>
  </si>
  <si>
    <t>PPW-6BAE8AF0</t>
  </si>
  <si>
    <t>tjones@henkels.com</t>
  </si>
  <si>
    <t>+1 5014164887</t>
  </si>
  <si>
    <t>42393::HENKELS &amp; MCCOY INC</t>
  </si>
  <si>
    <t>PCP-000184D5</t>
  </si>
  <si>
    <t>dustinw@msconstructors.com</t>
  </si>
  <si>
    <t>3601 Pan American Frwy NE #111</t>
  </si>
  <si>
    <t>PCP-00018973</t>
  </si>
  <si>
    <t>jcanizo@ecanizo.com</t>
  </si>
  <si>
    <t>Canizo</t>
  </si>
  <si>
    <t>Justo</t>
  </si>
  <si>
    <t>+1 720-738-1012</t>
  </si>
  <si>
    <t>Canizos Engineering Electric and products LLC</t>
  </si>
  <si>
    <t>942 Broadway St., STE 314C, Boulder, CO</t>
  </si>
  <si>
    <t>PCP-000189F6</t>
  </si>
  <si>
    <t>ldedig@ironmountaincs.com</t>
  </si>
  <si>
    <t>Dedig</t>
  </si>
  <si>
    <t>+1 7196340611</t>
  </si>
  <si>
    <t>PCP-00018937</t>
  </si>
  <si>
    <t>dreyes2</t>
  </si>
  <si>
    <t>+1 5753130213</t>
  </si>
  <si>
    <t>16332::FREEPORT-MCMORAN CHINO MINES,16345::FREEPORT-MCMORAN CHINO MINES,16345a::FREEPORT-MCMORAN CHINO MINES,16346::FREEPORT-MCMORAN CHINO MINES</t>
  </si>
  <si>
    <t>PCP-00018910</t>
  </si>
  <si>
    <t>rabeyta</t>
  </si>
  <si>
    <t>+1 5759125691</t>
  </si>
  <si>
    <t>PCP-0001890E</t>
  </si>
  <si>
    <t>jvillesc2</t>
  </si>
  <si>
    <t>+1 5755452061</t>
  </si>
  <si>
    <t>PCP-00018909</t>
  </si>
  <si>
    <t>cwells123</t>
  </si>
  <si>
    <t>Wells</t>
  </si>
  <si>
    <t>+1 5092611648</t>
  </si>
  <si>
    <t>CWELLS3@REPUBLICSERVICES.COM</t>
  </si>
  <si>
    <t xml:space="preserve">500 Grade Rd. </t>
  </si>
  <si>
    <t xml:space="preserve">Roosevelt </t>
  </si>
  <si>
    <t>PPW-44C0C7C8</t>
  </si>
  <si>
    <t>mountainsideequip@gmail.com</t>
  </si>
  <si>
    <t>Petre</t>
  </si>
  <si>
    <t>+1 301 268 9148</t>
  </si>
  <si>
    <t>Mountainsideequip@gmail.com</t>
  </si>
  <si>
    <t>MOUNTAINSIDE EQUIPMENT &amp; REP</t>
  </si>
  <si>
    <t>19707 PERRIN LN NE</t>
  </si>
  <si>
    <t>FLINTSTONE</t>
  </si>
  <si>
    <t>PCP-0000D104</t>
  </si>
  <si>
    <t>enufmunysam@gmail.com</t>
  </si>
  <si>
    <t>Sangva</t>
  </si>
  <si>
    <t>+1 9077503470</t>
  </si>
  <si>
    <t>PCP-00018636</t>
  </si>
  <si>
    <t>geoffrey.austin@copart.com</t>
  </si>
  <si>
    <t>Geoffrey</t>
  </si>
  <si>
    <t>+1 9043056305</t>
  </si>
  <si>
    <t>PCP-0001899D</t>
  </si>
  <si>
    <t>a3mhrc</t>
  </si>
  <si>
    <t>Couch</t>
  </si>
  <si>
    <t>Ryon</t>
  </si>
  <si>
    <t>Couchr@RushEnterprises.Com</t>
  </si>
  <si>
    <t>PSP-0007CB0F</t>
  </si>
  <si>
    <t>wrichmann@powermotivecorp.com</t>
  </si>
  <si>
    <t>Richmann</t>
  </si>
  <si>
    <t>+1 505-345-8383</t>
  </si>
  <si>
    <t>6101 Pan American West Freeway NE</t>
  </si>
  <si>
    <t>PCP-00018E1B</t>
  </si>
  <si>
    <t>jack.childers@fortressds.com</t>
  </si>
  <si>
    <t>+1 970-581-8880</t>
  </si>
  <si>
    <t>23691 cr rd 60.5</t>
  </si>
  <si>
    <t>PCP-00018CAF</t>
  </si>
  <si>
    <t>brshaffer@ihcscott.com</t>
  </si>
  <si>
    <t>+1 720 537 8196</t>
  </si>
  <si>
    <t>PCP-00018D28</t>
  </si>
  <si>
    <t>dgoddard</t>
  </si>
  <si>
    <t>+1 970-768-7249</t>
  </si>
  <si>
    <t>WILDCAT DAIRY LLC</t>
  </si>
  <si>
    <t>24268 RD. 21</t>
  </si>
  <si>
    <t>16448::WILDCAT DAIRY LLC</t>
  </si>
  <si>
    <t>PCP-00018D4E</t>
  </si>
  <si>
    <t>bonniebliss@mac.com</t>
  </si>
  <si>
    <t>Bertrand</t>
  </si>
  <si>
    <t>Artisan Builders</t>
  </si>
  <si>
    <t>PCP-00018CF5</t>
  </si>
  <si>
    <t>paycoll22</t>
  </si>
  <si>
    <t>Payton</t>
  </si>
  <si>
    <t>+1 307-472-1000</t>
  </si>
  <si>
    <t>payton.collins01@gmail.com</t>
  </si>
  <si>
    <t>5300 West Old Yellowstone Hwy.</t>
  </si>
  <si>
    <t>CasperCasper</t>
  </si>
  <si>
    <t>PCP-0001865F</t>
  </si>
  <si>
    <t>dflores@corpaqua.com</t>
  </si>
  <si>
    <t>FLORES ANGUIANO</t>
  </si>
  <si>
    <t>DONATO</t>
  </si>
  <si>
    <t>+52 6561432187</t>
  </si>
  <si>
    <t>Corporacion Aqua del Norte S.A. de C.V.</t>
  </si>
  <si>
    <t>Av Adolfo López Mateos 1011</t>
  </si>
  <si>
    <t>CHH</t>
  </si>
  <si>
    <t>PCP-00018E47</t>
  </si>
  <si>
    <t>tohajiilee@navajochapters.org</t>
  </si>
  <si>
    <t>Apache</t>
  </si>
  <si>
    <t>Sherrilyn</t>
  </si>
  <si>
    <t>+1 505-908-2732</t>
  </si>
  <si>
    <t>TO'HAJIILEE CHAPTER</t>
  </si>
  <si>
    <t>117 Tribal Road N7071</t>
  </si>
  <si>
    <t>Tohajiilee</t>
  </si>
  <si>
    <t>13875::TOHAJIILEE CHAPTER</t>
  </si>
  <si>
    <t>PCP-00018E1D</t>
  </si>
  <si>
    <t>lucamcke2</t>
  </si>
  <si>
    <t>Luca</t>
  </si>
  <si>
    <t>+1 3202909212</t>
  </si>
  <si>
    <t>lucas.mckenzie@duininck.com</t>
  </si>
  <si>
    <t>Duininck Inc.</t>
  </si>
  <si>
    <t>8558 county road 9</t>
  </si>
  <si>
    <t>minnesota</t>
  </si>
  <si>
    <t>27322::DUININCK INC</t>
  </si>
  <si>
    <t>PPW-8001A1FC</t>
  </si>
  <si>
    <t>bartuska.martin@gmail.com</t>
  </si>
  <si>
    <t>Bartuska</t>
  </si>
  <si>
    <t>Monger Cattle Company</t>
  </si>
  <si>
    <t>12230 U.S. 40</t>
  </si>
  <si>
    <t>PCP-00018D33</t>
  </si>
  <si>
    <t>jarred.hurst@archrock.com</t>
  </si>
  <si>
    <t>Hurst</t>
  </si>
  <si>
    <t>+1 406-640-2118</t>
  </si>
  <si>
    <t>3204 E Green st</t>
  </si>
  <si>
    <t>PCP-00018C09</t>
  </si>
  <si>
    <t>brian.richard@ca.crh.com</t>
  </si>
  <si>
    <t>PCP-00013BCE</t>
  </si>
  <si>
    <t>stephensonm@battelle.org</t>
  </si>
  <si>
    <t>Moriah</t>
  </si>
  <si>
    <t>+1 740-974-8482</t>
  </si>
  <si>
    <t>505 KING AVE</t>
  </si>
  <si>
    <t>PCP-00016D9D</t>
  </si>
  <si>
    <t>davidwilliamson</t>
  </si>
  <si>
    <t>3601 Pan American Frwy NE 111</t>
  </si>
  <si>
    <t>PCP-00018F8E</t>
  </si>
  <si>
    <t>leobardoloera10@gmail.com</t>
  </si>
  <si>
    <t>Leobardo</t>
  </si>
  <si>
    <t>+1 3039015974</t>
  </si>
  <si>
    <t>Loera Construction LLC</t>
  </si>
  <si>
    <t>PCP-00007A9B</t>
  </si>
  <si>
    <t>CECIL</t>
  </si>
  <si>
    <t>+1 303-684-3444</t>
  </si>
  <si>
    <t>TRANSWEST</t>
  </si>
  <si>
    <t>7550 E I25 Frontage Rd</t>
  </si>
  <si>
    <t>80516-9403</t>
  </si>
  <si>
    <t>PCP-00018FBC</t>
  </si>
  <si>
    <t>rollinger.benjamin.c@gmail.com</t>
  </si>
  <si>
    <t>Rollinger</t>
  </si>
  <si>
    <t>benjamin</t>
  </si>
  <si>
    <t>+1 309-636-1822</t>
  </si>
  <si>
    <t>cat testing</t>
  </si>
  <si>
    <t>1964 Delvin St.</t>
  </si>
  <si>
    <t>PCP-000190EB</t>
  </si>
  <si>
    <t>fbksg@aol.com</t>
  </si>
  <si>
    <t>+1 303-726-3228</t>
  </si>
  <si>
    <t>FAIRBANKS ENT LLC</t>
  </si>
  <si>
    <t>8551 S Fairall Rd</t>
  </si>
  <si>
    <t>80465-2521</t>
  </si>
  <si>
    <t>34337::FAIRBANKS ENT LLC</t>
  </si>
  <si>
    <t>PCP-0001910F</t>
  </si>
  <si>
    <t>louis.jonathan.fernandez@gmail.com</t>
  </si>
  <si>
    <t>+1 5205007015</t>
  </si>
  <si>
    <t>Expense Line Profits</t>
  </si>
  <si>
    <t>PCP-00019032</t>
  </si>
  <si>
    <t>thomasrmathieson@msn.com</t>
  </si>
  <si>
    <t>MATHIESON</t>
  </si>
  <si>
    <t>+1 720-435-9295</t>
  </si>
  <si>
    <t>mathieson home improvements corp</t>
  </si>
  <si>
    <t>7660 Dyer Rd</t>
  </si>
  <si>
    <t>Louisville</t>
  </si>
  <si>
    <t>PCP-000190FF</t>
  </si>
  <si>
    <t>e250sxk1</t>
  </si>
  <si>
    <t>Kiley</t>
  </si>
  <si>
    <t>+1 720 289 8709</t>
  </si>
  <si>
    <t>kiley_steve@wagnerequipment.com</t>
  </si>
  <si>
    <t>PIP-10605884</t>
  </si>
  <si>
    <t>robinrodriguez031177@icloud.com</t>
  </si>
  <si>
    <t>+1 5059754040</t>
  </si>
  <si>
    <t>Brycon at Intel</t>
  </si>
  <si>
    <t>PCP-00019197</t>
  </si>
  <si>
    <t>tszawacky@gmail.com</t>
  </si>
  <si>
    <t>Zawacky</t>
  </si>
  <si>
    <t>+1 4803167277</t>
  </si>
  <si>
    <t>PCP-0001870B</t>
  </si>
  <si>
    <t>tschoening1</t>
  </si>
  <si>
    <t>Schoening</t>
  </si>
  <si>
    <t>+1 7124350718</t>
  </si>
  <si>
    <t>tylerschoening@amesco.com</t>
  </si>
  <si>
    <t>709A Coolidge st</t>
  </si>
  <si>
    <t>PCP-000193E0</t>
  </si>
  <si>
    <t>dholmes1@fmi.com</t>
  </si>
  <si>
    <t>Holmes</t>
  </si>
  <si>
    <t>+1 5756541737</t>
  </si>
  <si>
    <t>PCP-0001948C</t>
  </si>
  <si>
    <t>jackieshanz18@gmail.com</t>
  </si>
  <si>
    <t>Shanz</t>
  </si>
  <si>
    <t>+1 469-508-3872</t>
  </si>
  <si>
    <t>Jackieshanz18@gmail.com</t>
  </si>
  <si>
    <t>ALAMO PRESSURE PUMPING</t>
  </si>
  <si>
    <t>2818 e fm 1212</t>
  </si>
  <si>
    <t>PCP-0000C53C</t>
  </si>
  <si>
    <t>kshennan@wsbeng.com</t>
  </si>
  <si>
    <t>Shennan</t>
  </si>
  <si>
    <t>Keaton</t>
  </si>
  <si>
    <t>07980::BLATTNER ENERGY INC,07984::BLATTNER ENERGY INC,24294::D H BLATTNER &amp; SONS INC</t>
  </si>
  <si>
    <t>PCP-000193F3</t>
  </si>
  <si>
    <t>walawhon@mccarthy.com</t>
  </si>
  <si>
    <t>lawhon</t>
  </si>
  <si>
    <t>william</t>
  </si>
  <si>
    <t>+1 602-796-7269</t>
  </si>
  <si>
    <t>WALawhon@mccarthy.com</t>
  </si>
  <si>
    <t>411 N roosevelt ave</t>
  </si>
  <si>
    <t>56916::MCCARTHY BUILDING COMPANIES</t>
  </si>
  <si>
    <t>PCP-000169FB</t>
  </si>
  <si>
    <t>penny.king@intrepidpotash.com</t>
  </si>
  <si>
    <t>+1 575-234-3884</t>
  </si>
  <si>
    <t>1996 Potash Mines Rd</t>
  </si>
  <si>
    <t>PCP-00019476</t>
  </si>
  <si>
    <t>gwilson01</t>
  </si>
  <si>
    <t>grant.wilson@archrock.com</t>
  </si>
  <si>
    <t>535 Lonetree Cir</t>
  </si>
  <si>
    <t>PPW-00020441</t>
  </si>
  <si>
    <t>friscoriverranch@gmail.com</t>
  </si>
  <si>
    <t>Ledesma</t>
  </si>
  <si>
    <t>+1 575-621-2325</t>
  </si>
  <si>
    <t>Frisco River Land &amp; Cattle Co.</t>
  </si>
  <si>
    <t>2225 E. Griggs Avenue</t>
  </si>
  <si>
    <t>PCP-0001941A</t>
  </si>
  <si>
    <t>shores1935@yahoo.com</t>
  </si>
  <si>
    <t>SHORES</t>
  </si>
  <si>
    <t>GREG</t>
  </si>
  <si>
    <t>+1 785-890-3647</t>
  </si>
  <si>
    <t>SHORES NAPA</t>
  </si>
  <si>
    <t>1615 MAIN ST</t>
  </si>
  <si>
    <t>PCP-000192FC</t>
  </si>
  <si>
    <t>brad@bsei.co</t>
  </si>
  <si>
    <t>Bliss</t>
  </si>
  <si>
    <t>+1 505-344-4750</t>
  </si>
  <si>
    <t>B S E I</t>
  </si>
  <si>
    <t>PO Box 27617</t>
  </si>
  <si>
    <t>06095::B S E I</t>
  </si>
  <si>
    <t>PCP-00019588</t>
  </si>
  <si>
    <t>colinmoore@savageservices.com</t>
  </si>
  <si>
    <t>75739::SAVAGE SERVICES,75770::SAVAGE SERVICES CORP-HAYDEN,78033::SAVAGE IND SVCS-FT MORGAN</t>
  </si>
  <si>
    <t>PCP-000193ED</t>
  </si>
  <si>
    <t>msiqueir1@fmi.com</t>
  </si>
  <si>
    <t>Siqueiros</t>
  </si>
  <si>
    <t>+1 9282929082</t>
  </si>
  <si>
    <t>16345::FREEPORT-MCMORAN CHINO MINES,17729::FMI CLIMAX MINE,17729b::FMI CLIMAX MINE,17732::FMI HENDERSON MINE,17732b::FMI HENDERSON MINE,22193::FMI HENDERSON MILL,22193b::FMI HENDERSON MILL,68565::FREEPORT-MCMORAN TYRONE MINI NG LLC</t>
  </si>
  <si>
    <t>PCP-00019509</t>
  </si>
  <si>
    <t>fishinaz2012@gmail.com</t>
  </si>
  <si>
    <t>Jolly</t>
  </si>
  <si>
    <t>+1 9289253018</t>
  </si>
  <si>
    <t>PCP-00019371</t>
  </si>
  <si>
    <t>ryan.hinojos@archrock.com</t>
  </si>
  <si>
    <t>+1 4327557498</t>
  </si>
  <si>
    <t>PPW-8001530D</t>
  </si>
  <si>
    <t>dmoler@siteone.com</t>
  </si>
  <si>
    <t>moler</t>
  </si>
  <si>
    <t>+1 7196402399</t>
  </si>
  <si>
    <t>C &amp; C SAND CO</t>
  </si>
  <si>
    <t>12753::SITEONE LANDSCAPE SUPPLY - S OUTH</t>
  </si>
  <si>
    <t>PCP-000193E1</t>
  </si>
  <si>
    <t>william.petro@sylvamo.com</t>
  </si>
  <si>
    <t>Petro</t>
  </si>
  <si>
    <t>+1 5185855418</t>
  </si>
  <si>
    <t>PCP-0000F34B</t>
  </si>
  <si>
    <t>ydahake</t>
  </si>
  <si>
    <t>Dahake</t>
  </si>
  <si>
    <t>Yogesh</t>
  </si>
  <si>
    <t>+1 240-375-1288</t>
  </si>
  <si>
    <t>yogesh.dahake@perficient.com</t>
  </si>
  <si>
    <t>Perficeint</t>
  </si>
  <si>
    <t>IT park Road</t>
  </si>
  <si>
    <t>PCP-00018842</t>
  </si>
  <si>
    <t>greinexcavating@gmail.com</t>
  </si>
  <si>
    <t>Grein</t>
  </si>
  <si>
    <t>GREIN EXCAVATING LLC</t>
  </si>
  <si>
    <t>38260::GREIN EXCAVATING LLC</t>
  </si>
  <si>
    <t>PPW-A30FC113</t>
  </si>
  <si>
    <t>a78mjc</t>
  </si>
  <si>
    <t>Joaquin</t>
  </si>
  <si>
    <t>camachoj1@rushenterprises.com</t>
  </si>
  <si>
    <t>PSP-0004A9AA</t>
  </si>
  <si>
    <t>gsandoval@thiess.com</t>
  </si>
  <si>
    <t>+56 972100602</t>
  </si>
  <si>
    <t>PCP-000183D4</t>
  </si>
  <si>
    <t>jacqueline.kelsey@phoenix-services.com</t>
  </si>
  <si>
    <t>Kelsey</t>
  </si>
  <si>
    <t>Jacqueline</t>
  </si>
  <si>
    <t>+1 502-525-5247</t>
  </si>
  <si>
    <t>3841 US Highway 42 W</t>
  </si>
  <si>
    <t>PCP-0001949E</t>
  </si>
  <si>
    <t>mtrostel@colorado-serum.com</t>
  </si>
  <si>
    <t>Trostel</t>
  </si>
  <si>
    <t>+1 303-295-7527</t>
  </si>
  <si>
    <t>COLORADO SERUM CO</t>
  </si>
  <si>
    <t>4950 York St</t>
  </si>
  <si>
    <t>18555::COLORADO SERUM CO</t>
  </si>
  <si>
    <t>PCP-000197E6</t>
  </si>
  <si>
    <t>cody.taylor@nielsonconstruction.com</t>
  </si>
  <si>
    <t>+1 4352621898</t>
  </si>
  <si>
    <t>PPW-FC0A2903</t>
  </si>
  <si>
    <t>vandevenderj@vmcmail.com</t>
  </si>
  <si>
    <t>VanDevender</t>
  </si>
  <si>
    <t>+1 4802500323</t>
  </si>
  <si>
    <t>7845 W. Broadway RD</t>
  </si>
  <si>
    <t>PhoenixPhoenix</t>
  </si>
  <si>
    <t>PPW-00037A94</t>
  </si>
  <si>
    <t>krkerndt@up.com</t>
  </si>
  <si>
    <t>Kerndt</t>
  </si>
  <si>
    <t>+1 719-640-9726</t>
  </si>
  <si>
    <t>UNION PACIFIC RAILROAD</t>
  </si>
  <si>
    <t>1122 tulip place</t>
  </si>
  <si>
    <t>91280::UNION PACIFIC RAILROAD</t>
  </si>
  <si>
    <t>PCP-00019711</t>
  </si>
  <si>
    <t>curtis.munger@fleetpride.com</t>
  </si>
  <si>
    <t>munger</t>
  </si>
  <si>
    <t>+1 970-240-4484</t>
  </si>
  <si>
    <t>FLEET PRIDE INC. GREELEY</t>
  </si>
  <si>
    <t>4362 6225 RD</t>
  </si>
  <si>
    <t>PCP-00019737</t>
  </si>
  <si>
    <t>jssteps01</t>
  </si>
  <si>
    <t>+1 314 393 4172</t>
  </si>
  <si>
    <t>jsstephens@fredweberinc.com</t>
  </si>
  <si>
    <t>2320 Creve Coeur Mill Rd</t>
  </si>
  <si>
    <t>PPW-000150BF</t>
  </si>
  <si>
    <t>scrappintaton23@yahoo.com</t>
  </si>
  <si>
    <t>Ruyle</t>
  </si>
  <si>
    <t>Taton</t>
  </si>
  <si>
    <t>+1 4805261594</t>
  </si>
  <si>
    <t>PCP-00019679</t>
  </si>
  <si>
    <t>mikeh@msconstructors.com</t>
  </si>
  <si>
    <t>Harriger</t>
  </si>
  <si>
    <t>PCP-0001985D</t>
  </si>
  <si>
    <t>tpelley2951</t>
  </si>
  <si>
    <t>Pelley</t>
  </si>
  <si>
    <t>+1 3037158979</t>
  </si>
  <si>
    <t>pelleymadness99@gmail.com</t>
  </si>
  <si>
    <t>7353 S Eagle St</t>
  </si>
  <si>
    <t>PPW-0001417B</t>
  </si>
  <si>
    <t>wasteconnections6465@gmail.com</t>
  </si>
  <si>
    <t>Connections</t>
  </si>
  <si>
    <t>PCP-0001979E</t>
  </si>
  <si>
    <t>phernandez@powermotivecorp.com</t>
  </si>
  <si>
    <t>+1 9153045970</t>
  </si>
  <si>
    <t>PCP-00019722</t>
  </si>
  <si>
    <t>hector.medinagonzalez@wasteconnections.com</t>
  </si>
  <si>
    <t>Medina Gonzalez</t>
  </si>
  <si>
    <t>+1 2672523598</t>
  </si>
  <si>
    <t>PCP-0001974A</t>
  </si>
  <si>
    <t>e250cjs</t>
  </si>
  <si>
    <t>Sholders</t>
  </si>
  <si>
    <t>sholders_cliff@wagnerequipment.com</t>
  </si>
  <si>
    <t>PPS-000B3DAB</t>
  </si>
  <si>
    <t>robert.mcmahan@whiteconstruction.com</t>
  </si>
  <si>
    <t>Mcmahan</t>
  </si>
  <si>
    <t>+1 217-502-9632</t>
  </si>
  <si>
    <t>PCP-0000EEAE</t>
  </si>
  <si>
    <t>bkaschmitter@blattnercompany.com</t>
  </si>
  <si>
    <t>Kaschmitter</t>
  </si>
  <si>
    <t>+1 320-342-8776</t>
  </si>
  <si>
    <t>392 County RD 50</t>
  </si>
  <si>
    <t>PCP-00018A0F</t>
  </si>
  <si>
    <t>rebecca@vailhoneywagon.com</t>
  </si>
  <si>
    <t>Manzone</t>
  </si>
  <si>
    <t>+1 9704763511</t>
  </si>
  <si>
    <t>VAIL HONEY WAGON LTD</t>
  </si>
  <si>
    <t>Wolcott</t>
  </si>
  <si>
    <t>92603::VAIL HONEY WAGON LTD</t>
  </si>
  <si>
    <t>PCP-00019AAA</t>
  </si>
  <si>
    <t>shaneseabolt10@gmail.com</t>
  </si>
  <si>
    <t>Seabolt</t>
  </si>
  <si>
    <t>+1 9707651293</t>
  </si>
  <si>
    <t>HEARNE EXCAVATING INC.</t>
  </si>
  <si>
    <t>81230-3491</t>
  </si>
  <si>
    <t>42143::HEARNE EXCAVATING INC</t>
  </si>
  <si>
    <t>PCP-00019B56</t>
  </si>
  <si>
    <t>alexs@msconstructors.com</t>
  </si>
  <si>
    <t>Schreck</t>
  </si>
  <si>
    <t>PCP-00019A3A</t>
  </si>
  <si>
    <t>alexander.cota@archrock.com</t>
  </si>
  <si>
    <t>Cota</t>
  </si>
  <si>
    <t>PCP-00019A6B</t>
  </si>
  <si>
    <t>a2k9jrb</t>
  </si>
  <si>
    <t>Bowen</t>
  </si>
  <si>
    <t>joshua.bowen@lonestartruckgroup.com</t>
  </si>
  <si>
    <t>PIP-10704922</t>
  </si>
  <si>
    <t>e350eg</t>
  </si>
  <si>
    <t>Eloy</t>
  </si>
  <si>
    <t>gonzales_eloy@wagnerequipment.com</t>
  </si>
  <si>
    <t>PSP-0007636B</t>
  </si>
  <si>
    <t>jforristall@rummelconstruction.com</t>
  </si>
  <si>
    <t>Forristall</t>
  </si>
  <si>
    <t>+1 480-292-4264</t>
  </si>
  <si>
    <t>7520 E Adobe Drive</t>
  </si>
  <si>
    <t>PCP-00019862</t>
  </si>
  <si>
    <t>a678sm</t>
  </si>
  <si>
    <t>sam.montoya@mhc.com</t>
  </si>
  <si>
    <t>PSP-0007AC05</t>
  </si>
  <si>
    <t>a23qmjh</t>
  </si>
  <si>
    <t>mharris@transwest.com</t>
  </si>
  <si>
    <t>PIP-10170877</t>
  </si>
  <si>
    <t>paul.lanford@apac.com</t>
  </si>
  <si>
    <t>Lanford</t>
  </si>
  <si>
    <t>+1 6013317282</t>
  </si>
  <si>
    <t>PCP-00019D78</t>
  </si>
  <si>
    <t>jeb.brown07@gmail.com</t>
  </si>
  <si>
    <t>+1 7653652285</t>
  </si>
  <si>
    <t>PCP-00002AF2</t>
  </si>
  <si>
    <t>seayc@vmcmail.com</t>
  </si>
  <si>
    <t>seay</t>
  </si>
  <si>
    <t>+1 423-612-2283</t>
  </si>
  <si>
    <t>1192 Lonesome Pine Trail</t>
  </si>
  <si>
    <t>PCP-00010C80</t>
  </si>
  <si>
    <t>james.shown@smyrnareadymix.com</t>
  </si>
  <si>
    <t>+1 720-935-1774</t>
  </si>
  <si>
    <t>SMYRNA READY MIX CONCRETE LLC</t>
  </si>
  <si>
    <t>1000 HOLLINS CIR</t>
  </si>
  <si>
    <t>MURFREESBORO</t>
  </si>
  <si>
    <t>77022::SMYRNA READY MIX CONCRETE LL C</t>
  </si>
  <si>
    <t>PCP-00019C59</t>
  </si>
  <si>
    <t>ahagengrunhovd</t>
  </si>
  <si>
    <t>Hagen Grunhovd</t>
  </si>
  <si>
    <t>Audra</t>
  </si>
  <si>
    <t>+1 701-492-1385</t>
  </si>
  <si>
    <t>ahagengrunhovd@wanzek.com</t>
  </si>
  <si>
    <t>PPW-56A11E41</t>
  </si>
  <si>
    <t>jyoung@swcp.us</t>
  </si>
  <si>
    <t>+1 6026959913</t>
  </si>
  <si>
    <t>PCP-00019D44</t>
  </si>
  <si>
    <t>bautista.sergio2002@gmail.com</t>
  </si>
  <si>
    <t>Bautista Marquez</t>
  </si>
  <si>
    <t>+1 6232820532</t>
  </si>
  <si>
    <t>PCP-000194F8</t>
  </si>
  <si>
    <t>jaime.becerra1</t>
  </si>
  <si>
    <t>+1 970-779-7255</t>
  </si>
  <si>
    <t>12774 N Colorado Boulevard</t>
  </si>
  <si>
    <t>PCP-00019D1A</t>
  </si>
  <si>
    <t>hector.molina1</t>
  </si>
  <si>
    <t>PCP-00019D16</t>
  </si>
  <si>
    <t>dona@duininck.com</t>
  </si>
  <si>
    <t>ASCHE</t>
  </si>
  <si>
    <t>DON</t>
  </si>
  <si>
    <t>Dona@duininck.com</t>
  </si>
  <si>
    <t>PPW-80046F59</t>
  </si>
  <si>
    <t>jan.blachut@kiewit.com</t>
  </si>
  <si>
    <t>Blachut</t>
  </si>
  <si>
    <t>+1 360 605 9236</t>
  </si>
  <si>
    <t>PCP-00019AAF</t>
  </si>
  <si>
    <t>steven.henderson@va.gov</t>
  </si>
  <si>
    <t>+1 303-761-6837</t>
  </si>
  <si>
    <t>FORT LOGAN NATIONAL CEMETERY</t>
  </si>
  <si>
    <t>4400 W Kenyon Ave</t>
  </si>
  <si>
    <t>35313::FORT LOGAN NATIONAL CEMETERY</t>
  </si>
  <si>
    <t>PCP-00019CA9</t>
  </si>
  <si>
    <t>a678mf</t>
  </si>
  <si>
    <t>mark.fierro@mhc.com</t>
  </si>
  <si>
    <t>PIP-11007173</t>
  </si>
  <si>
    <t>villarrealb</t>
  </si>
  <si>
    <t>+1 951-657-3600</t>
  </si>
  <si>
    <t>PCP-00011A27</t>
  </si>
  <si>
    <t>mauricio@digitalamericagroup.com</t>
  </si>
  <si>
    <t>Comitre</t>
  </si>
  <si>
    <t>+1 3057107221</t>
  </si>
  <si>
    <t>DIGITAL AMERICA GROUP CORP</t>
  </si>
  <si>
    <t>3321 NW 37th Street</t>
  </si>
  <si>
    <t>PCP-0001A007</t>
  </si>
  <si>
    <t>Other -- fraud</t>
  </si>
  <si>
    <t>jeremy.m.hunter90@gmail.com</t>
  </si>
  <si>
    <t>+1 9704206281</t>
  </si>
  <si>
    <t>EDMUNDSON INC. DBA ARBOR VALLEY NURSERY</t>
  </si>
  <si>
    <t>PCP-00019D8A</t>
  </si>
  <si>
    <t>h160-cat-support</t>
  </si>
  <si>
    <t>Colla</t>
  </si>
  <si>
    <t>Otto</t>
  </si>
  <si>
    <t>colla_otto@cat.com</t>
  </si>
  <si>
    <t>9214 W WASHINGTONG ST</t>
  </si>
  <si>
    <t>PPW-0003DD53</t>
  </si>
  <si>
    <t>michael@legacytractors.com</t>
  </si>
  <si>
    <t>Lacy</t>
  </si>
  <si>
    <t>+1 9704824803</t>
  </si>
  <si>
    <t>LEGACY AUTO SALES</t>
  </si>
  <si>
    <t>1845 N College Ave Ste 110</t>
  </si>
  <si>
    <t>54932::LEGACY AUTO SALES INC</t>
  </si>
  <si>
    <t>PCP-00019F5B</t>
  </si>
  <si>
    <t>breckenridgedieselrepair@gmail.com</t>
  </si>
  <si>
    <t>Heckmann</t>
  </si>
  <si>
    <t>Dj</t>
  </si>
  <si>
    <t>+1 970-389-4486</t>
  </si>
  <si>
    <t>Mobi Breck Diesel Repair</t>
  </si>
  <si>
    <t>16175 Highway 9</t>
  </si>
  <si>
    <t>PCP-0001A0B3</t>
  </si>
  <si>
    <t>hrpierce4@gmail.com</t>
  </si>
  <si>
    <t>+1 720-517-2211</t>
  </si>
  <si>
    <t>251 Gordon Ct</t>
  </si>
  <si>
    <t>PCP-00019FBA</t>
  </si>
  <si>
    <t>george@cpcconstructors.com</t>
  </si>
  <si>
    <t>CPC CONSTRUCTORS</t>
  </si>
  <si>
    <t>2085 DRIVER LN</t>
  </si>
  <si>
    <t>14448::CPC CONSTRUCTORS INC</t>
  </si>
  <si>
    <t>PCP-00019F3A</t>
  </si>
  <si>
    <t>mbrozovich@foxranch.us</t>
  </si>
  <si>
    <t>Brozovich</t>
  </si>
  <si>
    <t>Misheala</t>
  </si>
  <si>
    <t>+1 775-340-4383</t>
  </si>
  <si>
    <t>MOUNTAIN ENTERPRISES INC</t>
  </si>
  <si>
    <t>2000 County Road 30A</t>
  </si>
  <si>
    <t>56997::MOUNTAIN ENTERPRISES INC</t>
  </si>
  <si>
    <t>PCP-0001A013</t>
  </si>
  <si>
    <t>therobertwebster@gmail.com</t>
  </si>
  <si>
    <t>Webster</t>
  </si>
  <si>
    <t>+1 4806403148</t>
  </si>
  <si>
    <t>THEROBERTWEBSTER@GMAIL.COM</t>
  </si>
  <si>
    <t>85086-1022</t>
  </si>
  <si>
    <t>PCP-000191EE</t>
  </si>
  <si>
    <t>rfletcher@fastmail.com</t>
  </si>
  <si>
    <t>HEARTLAND EQUIPMENT  HOLDINGS LLC</t>
  </si>
  <si>
    <t>P.O. BOX 3135</t>
  </si>
  <si>
    <t>PCP-0000B660</t>
  </si>
  <si>
    <t>kalensnell1234@gmail.com</t>
  </si>
  <si>
    <t>Doe</t>
  </si>
  <si>
    <t>+1 9706901089</t>
  </si>
  <si>
    <t>S and s</t>
  </si>
  <si>
    <t>PCP-0001A2C2</t>
  </si>
  <si>
    <t>brian.cahill@libertyfrac.com</t>
  </si>
  <si>
    <t>Cahill</t>
  </si>
  <si>
    <t>+1 7758154007</t>
  </si>
  <si>
    <t>PCP-0001A4C1</t>
  </si>
  <si>
    <t>moosecicchi@gmail.com</t>
  </si>
  <si>
    <t>Cicchi</t>
  </si>
  <si>
    <t>+1 7193715773</t>
  </si>
  <si>
    <t>A&amp;S CONSTRUCTION CO</t>
  </si>
  <si>
    <t>CANON</t>
  </si>
  <si>
    <t>00175a::A &amp; S CONSTRUCTION CO</t>
  </si>
  <si>
    <t>PCP-0001A438</t>
  </si>
  <si>
    <t>Tonn</t>
  </si>
  <si>
    <t>+1 303-317-7042</t>
  </si>
  <si>
    <t>6663 Colorado, Blvd</t>
  </si>
  <si>
    <t>PCP-0001A52B</t>
  </si>
  <si>
    <t>+1 915-401-9411</t>
  </si>
  <si>
    <t>Hugo.Landeros@mhc.com</t>
  </si>
  <si>
    <t>10901 Gateway West</t>
  </si>
  <si>
    <t>PCP-0001A58E</t>
  </si>
  <si>
    <t>wlhequipment@gmail.com</t>
  </si>
  <si>
    <t>peter</t>
  </si>
  <si>
    <t>cain</t>
  </si>
  <si>
    <t>+1 303-789-5933</t>
  </si>
  <si>
    <t>wlh equipment llc</t>
  </si>
  <si>
    <t>2677 W Hampden Ave</t>
  </si>
  <si>
    <t>Sheridan</t>
  </si>
  <si>
    <t>80110-3281</t>
  </si>
  <si>
    <t>PCP-0001A466</t>
  </si>
  <si>
    <t>jkuykend@fmi.com</t>
  </si>
  <si>
    <t>Kuykendall</t>
  </si>
  <si>
    <t>+1 9283223719</t>
  </si>
  <si>
    <t>Jkuykend@fmi.com</t>
  </si>
  <si>
    <t>16345::FREEPORT-MCMORAN CHINO MINES,16345a::FREEPORT-MCMORAN CHINO MINES,17729::FMI CLIMAX MINE,17729b::FMI CLIMAX MINE,17732::FMI HENDERSON MINE,17732b::FMI HENDERSON MINE,22193::FMI HENDERSON MILL,22193b::FMI HENDERSON MILL,68565::FREEPORT-MCMORAN TYRONE MINI NG LLC</t>
  </si>
  <si>
    <t>PPW-0C133088</t>
  </si>
  <si>
    <t>kcorpbalmorhea</t>
  </si>
  <si>
    <t>KCorpbalmorhea</t>
  </si>
  <si>
    <t>rknewell@wagnerequipment.com</t>
  </si>
  <si>
    <t>2022 Saragosa Rock</t>
  </si>
  <si>
    <t>2206 FM 2903</t>
  </si>
  <si>
    <t>51607bt::KIEWIT INFR #105055</t>
  </si>
  <si>
    <t>PCP-0001A4CD</t>
  </si>
  <si>
    <t>damian.sanchez@energytransfer.com</t>
  </si>
  <si>
    <t>Damian</t>
  </si>
  <si>
    <t>PCP-0001A47D</t>
  </si>
  <si>
    <t>scott.clevenger@iea.net</t>
  </si>
  <si>
    <t>Clevenger</t>
  </si>
  <si>
    <t>+1 317-555-1212</t>
  </si>
  <si>
    <t>PO Box 219</t>
  </si>
  <si>
    <t>PCP-0001A6E2</t>
  </si>
  <si>
    <t>qbush03@gmail.com</t>
  </si>
  <si>
    <t>+1 3148249301</t>
  </si>
  <si>
    <t>PCP-0001A765</t>
  </si>
  <si>
    <t>howelrj</t>
  </si>
  <si>
    <t>+1 309 256 6553</t>
  </si>
  <si>
    <t>Howell_Ryan_J@cat.com</t>
  </si>
  <si>
    <t>PPS-000A3E5B</t>
  </si>
  <si>
    <t>mrudloff@linkupcommunications.com</t>
  </si>
  <si>
    <t>Rudloff</t>
  </si>
  <si>
    <t>+1 3039180427</t>
  </si>
  <si>
    <t>Linkup Communications</t>
  </si>
  <si>
    <t>PCP-0001A7D2</t>
  </si>
  <si>
    <t>thepyro99@gmail.com</t>
  </si>
  <si>
    <t>Alvin</t>
  </si>
  <si>
    <t>+1 720-273-2099</t>
  </si>
  <si>
    <t>Alvin Johnson</t>
  </si>
  <si>
    <t>11715 S. Maxwell Hill Rd</t>
  </si>
  <si>
    <t>PCP-0001A767</t>
  </si>
  <si>
    <t>thouttas</t>
  </si>
  <si>
    <t>Thoutt</t>
  </si>
  <si>
    <t>+1 303-434-5593</t>
  </si>
  <si>
    <t>chad@thouttandsons.com</t>
  </si>
  <si>
    <t>Thoutt and Sons</t>
  </si>
  <si>
    <t>PPW-6653920D</t>
  </si>
  <si>
    <t>abbas628</t>
  </si>
  <si>
    <t>kheirandish</t>
  </si>
  <si>
    <t>abbas</t>
  </si>
  <si>
    <t>+1 5054769770</t>
  </si>
  <si>
    <t>kheirandish.abbas@gmail.com</t>
  </si>
  <si>
    <t>partniroo</t>
  </si>
  <si>
    <t>NM 87507</t>
  </si>
  <si>
    <t>PCP-0001A66F</t>
  </si>
  <si>
    <t>guzman.pedro21@gmail.com</t>
  </si>
  <si>
    <t>+1 817-897-3295</t>
  </si>
  <si>
    <t>LARRETT ENERGY SERVICES INC</t>
  </si>
  <si>
    <t>6712 FM 1836</t>
  </si>
  <si>
    <t>54498::LARRETT ENERGY SERVICES INC</t>
  </si>
  <si>
    <t>PCP-0001A3A0</t>
  </si>
  <si>
    <t>brian.heger@duininck.com</t>
  </si>
  <si>
    <t>Heger</t>
  </si>
  <si>
    <t>+1 3209056928</t>
  </si>
  <si>
    <t>PCP-00014F30</t>
  </si>
  <si>
    <t>duece670</t>
  </si>
  <si>
    <t>Van Dyke</t>
  </si>
  <si>
    <t>krisv@duininck.com</t>
  </si>
  <si>
    <t>PPW-8002123F</t>
  </si>
  <si>
    <t>e250vm1</t>
  </si>
  <si>
    <t>Marconi</t>
  </si>
  <si>
    <t>Vincenzo</t>
  </si>
  <si>
    <t>marconi_vincenzo@wagnerequipment.com</t>
  </si>
  <si>
    <t>PSP-0007DACD</t>
  </si>
  <si>
    <t>tattonw</t>
  </si>
  <si>
    <t>PCP-00019FC7</t>
  </si>
  <si>
    <t>rjmitchell</t>
  </si>
  <si>
    <t>+1 303 854 4386</t>
  </si>
  <si>
    <t>ryan.mitchell@wasteconnections.com</t>
  </si>
  <si>
    <t>PPW-8638F350</t>
  </si>
  <si>
    <t>dysonanalysis@gmail.com</t>
  </si>
  <si>
    <t>Dyson</t>
  </si>
  <si>
    <t>+1 7194966995</t>
  </si>
  <si>
    <t>FORBES PARK LANDOWNERS ASSOC.</t>
  </si>
  <si>
    <t>100 Forbes Park Rd</t>
  </si>
  <si>
    <t>FORT GARLAND</t>
  </si>
  <si>
    <t>34803::FORBES PARK LANDOWNERS ASSOC</t>
  </si>
  <si>
    <t>PCP-0001A9CC</t>
  </si>
  <si>
    <t>jmtest</t>
  </si>
  <si>
    <t>+1 970-388-1850</t>
  </si>
  <si>
    <t>kodiakislander85@yahoo.com</t>
  </si>
  <si>
    <t>Jenna McStotts</t>
  </si>
  <si>
    <t>18000 Smith Rd</t>
  </si>
  <si>
    <t>PCP-0001AA8E</t>
  </si>
  <si>
    <t>dbren@fisherind.com</t>
  </si>
  <si>
    <t>Bren</t>
  </si>
  <si>
    <t>+1 7016904185</t>
  </si>
  <si>
    <t>34005::FISHER SAND &amp; GRAVEL CO,34006::FISHER SAND &amp; GRAVEL SD,51567::FISHER SAND &amp; GRAVEL CO,80711::FISHER SAND &amp; GRAVEL</t>
  </si>
  <si>
    <t>PCP-0001AAF3</t>
  </si>
  <si>
    <t>ajackson3@fmi.com</t>
  </si>
  <si>
    <t>+1 5756540726</t>
  </si>
  <si>
    <t>16345::FREEPORT-MCMORAN CHINO MINES,16345a::FREEPORT-MCMORAN CHINO MINES</t>
  </si>
  <si>
    <t>PCP-0001A9AA</t>
  </si>
  <si>
    <t>larryVincet</t>
  </si>
  <si>
    <t>hjhjhj</t>
  </si>
  <si>
    <t>jhhjhj</t>
  </si>
  <si>
    <t>+1 8723018270</t>
  </si>
  <si>
    <t>shahbazaskari65@gmail.com</t>
  </si>
  <si>
    <t>PCP-000150EE</t>
  </si>
  <si>
    <t>ptopress@ptopress.com</t>
  </si>
  <si>
    <t>+1 970-618-8434</t>
  </si>
  <si>
    <t>PTO Press</t>
  </si>
  <si>
    <t>804 Aspen Trail</t>
  </si>
  <si>
    <t>Hartsel</t>
  </si>
  <si>
    <t>PCP-0001AADB</t>
  </si>
  <si>
    <t>jackielittleton@hotmail.com</t>
  </si>
  <si>
    <t>jackie</t>
  </si>
  <si>
    <t>+1 575-494-2935</t>
  </si>
  <si>
    <t>desert pirate heavy equipment repair</t>
  </si>
  <si>
    <t>8770 Columbus Rd SW</t>
  </si>
  <si>
    <t>88030-9304</t>
  </si>
  <si>
    <t>PCP-0001AB9A</t>
  </si>
  <si>
    <t>oscar.gamble@copart.com</t>
  </si>
  <si>
    <t>Gamble</t>
  </si>
  <si>
    <t>+1 623 276 6109</t>
  </si>
  <si>
    <t>PCP-0001A869</t>
  </si>
  <si>
    <t>athorpe@fisherind.com</t>
  </si>
  <si>
    <t>Thorpe</t>
  </si>
  <si>
    <t>Aubrey</t>
  </si>
  <si>
    <t>+1 7012604542</t>
  </si>
  <si>
    <t>PCP-0001AA6E</t>
  </si>
  <si>
    <t>cjne@fisherind.com</t>
  </si>
  <si>
    <t>PCP-0001AA15</t>
  </si>
  <si>
    <t>dwolf@fisherind.com</t>
  </si>
  <si>
    <t>+1 7014951766</t>
  </si>
  <si>
    <t>PCP-0001AA39</t>
  </si>
  <si>
    <t>PCP-0001AA28</t>
  </si>
  <si>
    <t>eric.harer@usacompression.com</t>
  </si>
  <si>
    <t>PCP-0001AA3D</t>
  </si>
  <si>
    <t>herinjw68</t>
  </si>
  <si>
    <t>Hering</t>
  </si>
  <si>
    <t>Johannes</t>
  </si>
  <si>
    <t>+1 432-215-8315</t>
  </si>
  <si>
    <t>johannes.hering@usacompression.com</t>
  </si>
  <si>
    <t>PCP-0001AAB5</t>
  </si>
  <si>
    <t>bfarrislogger@gmail.com</t>
  </si>
  <si>
    <t>Farris</t>
  </si>
  <si>
    <t>+1 970-379-2089</t>
  </si>
  <si>
    <t>WESTERN VEG MGMT INC</t>
  </si>
  <si>
    <t>1642 Prince Creek Rd</t>
  </si>
  <si>
    <t>81623-8911</t>
  </si>
  <si>
    <t>95889::WESTERN VEGETATION MANAGEMEN T INC</t>
  </si>
  <si>
    <t>PCP-0001A9B3</t>
  </si>
  <si>
    <t>tlyount@sunlandconstruction.com</t>
  </si>
  <si>
    <t>Yount</t>
  </si>
  <si>
    <t>Tracey</t>
  </si>
  <si>
    <t>+1 5027275702</t>
  </si>
  <si>
    <t>SUNLAND FIELD SERVICES - ODESSA</t>
  </si>
  <si>
    <t>PCP-0001A9AC</t>
  </si>
  <si>
    <t>alstripping5</t>
  </si>
  <si>
    <t>AL Stripping 5</t>
  </si>
  <si>
    <t>PCP-0001A8A8</t>
  </si>
  <si>
    <t>kelleyjorice@gmail.com</t>
  </si>
  <si>
    <t>+1 970-409-7960</t>
  </si>
  <si>
    <t>HIGH PLAINS RANCH LLC</t>
  </si>
  <si>
    <t>PO Box 1029</t>
  </si>
  <si>
    <t>42934::HIGH PLAINS RANCH LLC</t>
  </si>
  <si>
    <t>PCP-0001AA4E</t>
  </si>
  <si>
    <t>mcomitre</t>
  </si>
  <si>
    <t>+1 305-710-7221</t>
  </si>
  <si>
    <t>PCP-0001AB06</t>
  </si>
  <si>
    <t>levi.curry@troyvines.com</t>
  </si>
  <si>
    <t>curry</t>
  </si>
  <si>
    <t>+1 2544318660</t>
  </si>
  <si>
    <t>53318::JOHNSON LEGRAND CONSTRUCTION CO</t>
  </si>
  <si>
    <t>PCP-000166CF</t>
  </si>
  <si>
    <t>adam.matlock@gcinc.com</t>
  </si>
  <si>
    <t>Matlock</t>
  </si>
  <si>
    <t>+1 520-345-4311</t>
  </si>
  <si>
    <t>4115 E. Illinois st</t>
  </si>
  <si>
    <t>PCP-0001A7DC</t>
  </si>
  <si>
    <t>jeffreyjochem</t>
  </si>
  <si>
    <t>+1 407 398 4931</t>
  </si>
  <si>
    <t>450-a dividend drive</t>
  </si>
  <si>
    <t xml:space="preserve">Peachtree City </t>
  </si>
  <si>
    <t>PPI-00087443</t>
  </si>
  <si>
    <t>robert.1.beattie@lafargeholcim.com</t>
  </si>
  <si>
    <t>Beattie</t>
  </si>
  <si>
    <t>PPW-80029822</t>
  </si>
  <si>
    <t>ryan.duke@holcim.com</t>
  </si>
  <si>
    <t>+61 439398608</t>
  </si>
  <si>
    <t>PCP-0001AB9F</t>
  </si>
  <si>
    <t>jcandela3@fmi.com</t>
  </si>
  <si>
    <t>candela</t>
  </si>
  <si>
    <t>+1 9282458194</t>
  </si>
  <si>
    <t>16345::FREEPORT-MCMORAN CHINO MINES,16345a::FREEPORT-MCMORAN CHINO MINES,17729::FMI CLIMAX MINE,17729b::FMI CLIMAX MINE,17732::FMI HENDERSON MINE,17732b::FMI HENDERSON MINE,22193::FMI HENDERSON MILL,22193b::FMI HENDERSON MILL,68565::FREEPORT-MCMORAN TYRONE MINI NG LLC,68565a::FREEPORT-MCMORAN</t>
  </si>
  <si>
    <t>PCP-0001AB19</t>
  </si>
  <si>
    <t>partsroom@telski.com</t>
  </si>
  <si>
    <t>+1 9707287562</t>
  </si>
  <si>
    <t>TELLURIDE SKI RESORT</t>
  </si>
  <si>
    <t>108 Prospect Creek Dr</t>
  </si>
  <si>
    <t>PCP-0001ADFE</t>
  </si>
  <si>
    <t>josh.richard@gcinc.com</t>
  </si>
  <si>
    <t>+1 520-390-4674</t>
  </si>
  <si>
    <t>PPW-000456E5</t>
  </si>
  <si>
    <t>jhordan.angulo@gcinc.com</t>
  </si>
  <si>
    <t>angulo</t>
  </si>
  <si>
    <t>jhordan</t>
  </si>
  <si>
    <t>+1 9082744855</t>
  </si>
  <si>
    <t>JHORDAN.ANGULO@GCINC.COM</t>
  </si>
  <si>
    <t>PCP-000119C6</t>
  </si>
  <si>
    <t>harry.gorrell@dolomitegroup.com</t>
  </si>
  <si>
    <t>Gorrell</t>
  </si>
  <si>
    <t>+1 9189780459</t>
  </si>
  <si>
    <t>PCP-000123CA</t>
  </si>
  <si>
    <t>dcarmichael@republicservices.com</t>
  </si>
  <si>
    <t>+1 2097121988</t>
  </si>
  <si>
    <t>PCP-0001AD37</t>
  </si>
  <si>
    <t>hbaker@republicservices.com</t>
  </si>
  <si>
    <t>+1 903-986-5354</t>
  </si>
  <si>
    <t>Heavy Construction,Waste</t>
  </si>
  <si>
    <t>1102 4S Industrial</t>
  </si>
  <si>
    <t>PCP-00015C74</t>
  </si>
  <si>
    <t>dicurbello@sundt.com</t>
  </si>
  <si>
    <t>Curbello</t>
  </si>
  <si>
    <t>+1 4802993174</t>
  </si>
  <si>
    <t>82745::SUNDT CORPORATION,82769::SUNDT CONSTRUCTION INC</t>
  </si>
  <si>
    <t>PCP-0001AD3C</t>
  </si>
  <si>
    <t>angelotarver@gmail.com</t>
  </si>
  <si>
    <t>Angelotarver@gmail.com</t>
  </si>
  <si>
    <t>MCVAY DRILLING</t>
  </si>
  <si>
    <t>P.O. BOX 924</t>
  </si>
  <si>
    <t>PCP-0001AD3B</t>
  </si>
  <si>
    <t>zac@westernslopebuilders.com</t>
  </si>
  <si>
    <t>WESTERN SLOPE BUILDERS</t>
  </si>
  <si>
    <t>6874 HIGHWAY 82</t>
  </si>
  <si>
    <t>97847::WESTERN SLOPE BUILDERS</t>
  </si>
  <si>
    <t>PCP-00018A3F</t>
  </si>
  <si>
    <t>cwwcatman@aol.com</t>
  </si>
  <si>
    <t>wolverton</t>
  </si>
  <si>
    <t>+1 719-338-3661</t>
  </si>
  <si>
    <t>bemas</t>
  </si>
  <si>
    <t>PCP-0001AD82</t>
  </si>
  <si>
    <t>e250edv1</t>
  </si>
  <si>
    <t>vigil_eric@wagnerequipment.com</t>
  </si>
  <si>
    <t>PSP-00063D42</t>
  </si>
  <si>
    <t>sundanceprop</t>
  </si>
  <si>
    <t>Cady</t>
  </si>
  <si>
    <t>drew.hale@spwyo.com</t>
  </si>
  <si>
    <t>SUNDANCE PROPERTIES</t>
  </si>
  <si>
    <t>PO BOX 1706</t>
  </si>
  <si>
    <t>83004::SUNDANCE PROPERTIES</t>
  </si>
  <si>
    <t>PPT-1075B266</t>
  </si>
  <si>
    <t>jason.helms@arycorp.com</t>
  </si>
  <si>
    <t>helms</t>
  </si>
  <si>
    <t>+1 719-221-2159</t>
  </si>
  <si>
    <t>aands construction</t>
  </si>
  <si>
    <t>2335 N I 25</t>
  </si>
  <si>
    <t>PCP-0001ACDF</t>
  </si>
  <si>
    <t>twisted_wrenches@yahoo.com</t>
  </si>
  <si>
    <t>marquez</t>
  </si>
  <si>
    <t>+1 575-956-3644</t>
  </si>
  <si>
    <t>Twisted Wrenches</t>
  </si>
  <si>
    <t>5061 Hwy 152</t>
  </si>
  <si>
    <t>Santa Clara</t>
  </si>
  <si>
    <t>PCP-0001B094</t>
  </si>
  <si>
    <t>jkshoemaker@hotmail.com</t>
  </si>
  <si>
    <t>+1 970-415-3944</t>
  </si>
  <si>
    <t>KEITH SHOEMAKER</t>
  </si>
  <si>
    <t>135 Shirley Ave</t>
  </si>
  <si>
    <t>PO BOX 65</t>
  </si>
  <si>
    <t>New Raymer</t>
  </si>
  <si>
    <t>79304::KEITH SHOEMAKER</t>
  </si>
  <si>
    <t>PCP-0001B015</t>
  </si>
  <si>
    <t>terry.parks@martinmarietta.com</t>
  </si>
  <si>
    <t>parks</t>
  </si>
  <si>
    <t>58361::MARTIN MARIETTA MATERIALS,58361a::MARTIN MARIETTA MATERIALS,58361a1::MARTIN MARIETTA MATERIALS,58361a2::MARTIN MARIETTA MATERIALS,58361a3::MARTIN MARIETTA MATERIALS,58361p::MARTIN MARIETTA MATERIALS,58361r::MARTIN MARIETTA MATERIALS,58362::MARTIN MARIETTA MATERIALS,58362a::MARTIN MARIETTA MATERIALS,58362p::MARTIN MARIETTA MATERIALS,58362r::MARTIN MARIETTA MATERIALS,58363::MARTIN MARIETTA MATERIALS,58363a::MARTIN MARIETTA MATERIALS,58363p::MARTIN MARIETTA MATERIALS,58363r::MARTIN MARIETTA MATERIALS,58364::MARTIN MARIETTA MATERIALS,58368::MARTIN MARIETTA MATERIALS</t>
  </si>
  <si>
    <t>PCP-0001AD24</t>
  </si>
  <si>
    <t>jay.hibbitts@tgmercer.com</t>
  </si>
  <si>
    <t>Hibbitts</t>
  </si>
  <si>
    <t>Jay.Hibbitts@tgmercer.com</t>
  </si>
  <si>
    <t>T G MERCER</t>
  </si>
  <si>
    <t>85088::TG MERCER CONST SERVICE INC</t>
  </si>
  <si>
    <t>PPW-35C027EF</t>
  </si>
  <si>
    <t>mcbrisc</t>
  </si>
  <si>
    <t>McBride</t>
  </si>
  <si>
    <t>+1 309 369 2648</t>
  </si>
  <si>
    <t>McBride_Shane_C@cat.com</t>
  </si>
  <si>
    <t>PPS-00070CD8</t>
  </si>
  <si>
    <t>a1gwrn</t>
  </si>
  <si>
    <t>naranjor@rushenterprises.com</t>
  </si>
  <si>
    <t>PSP-0007F7EB</t>
  </si>
  <si>
    <t>ealay@fredweberinc.com</t>
  </si>
  <si>
    <t>LAY</t>
  </si>
  <si>
    <t>+1 575-631-2559</t>
  </si>
  <si>
    <t>EALAY@FREDWEBERINC.COM</t>
  </si>
  <si>
    <t>2320 CREVE COUR MILL ROAD</t>
  </si>
  <si>
    <t>PCP-00017974</t>
  </si>
  <si>
    <t>jewelsseptic@gmail.com</t>
  </si>
  <si>
    <t>JEWELS OF FAIRPLAY INC. DBA JEWELS SEPTIC</t>
  </si>
  <si>
    <t>48917::JEWELS SEPTIC</t>
  </si>
  <si>
    <t>PPW-80014FC4</t>
  </si>
  <si>
    <t>bkostelecky@fisherind.com</t>
  </si>
  <si>
    <t>Kostelecky</t>
  </si>
  <si>
    <t>PCP-0001AFE0</t>
  </si>
  <si>
    <t>sstevens@wwmach.com</t>
  </si>
  <si>
    <t>+1 2814574424</t>
  </si>
  <si>
    <t>PCP-0001B096</t>
  </si>
  <si>
    <t>jacob.spencer@hinklecontracting.com</t>
  </si>
  <si>
    <t>+1 6064816007</t>
  </si>
  <si>
    <t>PCP-00019FF7</t>
  </si>
  <si>
    <t>petere@philadelphiagymnastics.center</t>
  </si>
  <si>
    <t>Ender</t>
  </si>
  <si>
    <t>+1 505-988-2800</t>
  </si>
  <si>
    <t>Fort Marcy Suites</t>
  </si>
  <si>
    <t>321 Kearney Ave</t>
  </si>
  <si>
    <t>PCP-0001B1B5</t>
  </si>
  <si>
    <t>karrar.yasir@goldenwellco.com</t>
  </si>
  <si>
    <t>Yasir</t>
  </si>
  <si>
    <t>Karrar</t>
  </si>
  <si>
    <t>+964 7800053401</t>
  </si>
  <si>
    <t>Albaar Althahabi</t>
  </si>
  <si>
    <t>Basrah</t>
  </si>
  <si>
    <t>Basra Governorate</t>
  </si>
  <si>
    <t>00964</t>
  </si>
  <si>
    <t>IQ</t>
  </si>
  <si>
    <t>PCP-0001B18D</t>
  </si>
  <si>
    <t>freedomfeatherco</t>
  </si>
  <si>
    <t>+1 720-476-8722</t>
  </si>
  <si>
    <t>projects@freedomfeatherco.com</t>
  </si>
  <si>
    <t>FREEDOM FEATHER</t>
  </si>
  <si>
    <t>55802::FREEDOM FEATHER</t>
  </si>
  <si>
    <t>PCP-0001B19B</t>
  </si>
  <si>
    <t>a53gfa</t>
  </si>
  <si>
    <t>Frankie</t>
  </si>
  <si>
    <t>RosasAcostaf@RushEnterprises.Com</t>
  </si>
  <si>
    <t>PSP-00033FA2</t>
  </si>
  <si>
    <t>melissa@ssllc.pro</t>
  </si>
  <si>
    <t>Sypniewski</t>
  </si>
  <si>
    <t>kathleen@ssllc.pro</t>
  </si>
  <si>
    <t>SCOTT SYPNIEWSKI LLC</t>
  </si>
  <si>
    <t>PO BOX 77</t>
  </si>
  <si>
    <t>COMO</t>
  </si>
  <si>
    <t>76110::SCOTT SYPNIEWSKI LLC</t>
  </si>
  <si>
    <t>PCP-0001B44A</t>
  </si>
  <si>
    <t>randy.siddens@whiteconstruction.com</t>
  </si>
  <si>
    <t>Siddens</t>
  </si>
  <si>
    <t>+1 217-741-4397</t>
  </si>
  <si>
    <t>PCP-0001A39A</t>
  </si>
  <si>
    <t>aaron.folks@archrock.com</t>
  </si>
  <si>
    <t>Folks</t>
  </si>
  <si>
    <t>+1 307-368-0824</t>
  </si>
  <si>
    <t>PCP-0001B459</t>
  </si>
  <si>
    <t>metz_inc@yahoo.com</t>
  </si>
  <si>
    <t>+1 970-630-1911</t>
  </si>
  <si>
    <t>PCP-0001B4BE</t>
  </si>
  <si>
    <t>carlosrios818@icloud.com</t>
  </si>
  <si>
    <t>+1 6029199010</t>
  </si>
  <si>
    <t>PCP-0001B4FE</t>
  </si>
  <si>
    <t>+1 5052503889</t>
  </si>
  <si>
    <t>PCP-0001B503</t>
  </si>
  <si>
    <t>joeshigley11</t>
  </si>
  <si>
    <t>+1 206-795-8313</t>
  </si>
  <si>
    <t>joe.shigley@h-eparts.com</t>
  </si>
  <si>
    <t>B &amp; G MACHINE INC DBA H-E PARTS INTERNATIONAL</t>
  </si>
  <si>
    <t>6400 CORSON AVE SOUTH</t>
  </si>
  <si>
    <t>SEATTLE</t>
  </si>
  <si>
    <t>PCP-0001B530</t>
  </si>
  <si>
    <t>nrytter</t>
  </si>
  <si>
    <t>Rytter</t>
  </si>
  <si>
    <t>+1 6028108211</t>
  </si>
  <si>
    <t>nathan.rytter@icloud.com</t>
  </si>
  <si>
    <t>PCP-0001B483</t>
  </si>
  <si>
    <t>d.kay@harmacenergy.com</t>
  </si>
  <si>
    <t>Kay</t>
  </si>
  <si>
    <t>PPW-49B5B000</t>
  </si>
  <si>
    <t>jimmcculloughfarmsllc@gmail.com</t>
  </si>
  <si>
    <t>McCullough</t>
  </si>
  <si>
    <t>JIM MCCULLOUGH FARMS, LLC</t>
  </si>
  <si>
    <t>5500 E County Rd 5 N</t>
  </si>
  <si>
    <t>57353::JAMES M MCCULLOUGH</t>
  </si>
  <si>
    <t>PCP-0001B71C</t>
  </si>
  <si>
    <t>dorosco@rummelconstruction.com</t>
  </si>
  <si>
    <t>Orosco</t>
  </si>
  <si>
    <t>+1 602-527-6932</t>
  </si>
  <si>
    <t>PCP-0001AB33</t>
  </si>
  <si>
    <t>josh.szasz@5rcattle.com</t>
  </si>
  <si>
    <t>Szasz</t>
  </si>
  <si>
    <t xml:space="preserve">Josh </t>
  </si>
  <si>
    <t>+1 9703243777</t>
  </si>
  <si>
    <t>SUGAR CATTLE COMPANY</t>
  </si>
  <si>
    <t>43379 COUNTY ROAD 51</t>
  </si>
  <si>
    <t>82512::SUGAR CATTLE CO</t>
  </si>
  <si>
    <t>PCP-0001B708</t>
  </si>
  <si>
    <t>whitmoret@rushenterprises.com</t>
  </si>
  <si>
    <t>Whitmore</t>
  </si>
  <si>
    <t>+1 816-596-6048</t>
  </si>
  <si>
    <t>5906 Mitchell Ave</t>
  </si>
  <si>
    <t>PCP-0000BEAB</t>
  </si>
  <si>
    <t>tino.rodriguez@ngsgi.com</t>
  </si>
  <si>
    <t>+1 4322691425</t>
  </si>
  <si>
    <t>2911 SCR 1260</t>
  </si>
  <si>
    <t>PCP-00013B1F</t>
  </si>
  <si>
    <t>+1 720 822 1312</t>
  </si>
  <si>
    <t>GOODLAND CONSTRUCTION INC.</t>
  </si>
  <si>
    <t>760 NILE ST.</t>
  </si>
  <si>
    <t>37527::GOODLAND CONSTRUCTION INC</t>
  </si>
  <si>
    <t>PCP-0001B588</t>
  </si>
  <si>
    <t>andy.ogden@gcinc.com</t>
  </si>
  <si>
    <t>+1 3607510915</t>
  </si>
  <si>
    <t>PCP-0001B6E8</t>
  </si>
  <si>
    <t>cody.higginbotham@plateauexcavation.com</t>
  </si>
  <si>
    <t>+1 4709360486</t>
  </si>
  <si>
    <t>PLATEAU EXCAVATION, INC A STERLING CONSTRUCTION CO</t>
  </si>
  <si>
    <t>PCP-0001B781</t>
  </si>
  <si>
    <t>mr.altaha2020@gmail.com</t>
  </si>
  <si>
    <t>Altaha</t>
  </si>
  <si>
    <t>+1 6025786159</t>
  </si>
  <si>
    <t>PCP-0001B561</t>
  </si>
  <si>
    <t>gonzalez1794@icloud.com</t>
  </si>
  <si>
    <t>Jimenez Gonzalez</t>
  </si>
  <si>
    <t>+1 6028723085</t>
  </si>
  <si>
    <t>PCP-0001B531</t>
  </si>
  <si>
    <t>ead7tn</t>
  </si>
  <si>
    <t>Nations</t>
  </si>
  <si>
    <t>+1 307 389 2356</t>
  </si>
  <si>
    <t>Tom.Nations@mwpipe.com</t>
  </si>
  <si>
    <t>QUESTAR GAS MANAGMENT</t>
  </si>
  <si>
    <t>72187::QUESTAR EXPL &amp; PROD CO</t>
  </si>
  <si>
    <t>PSP-0006E614</t>
  </si>
  <si>
    <t>ead7lw</t>
  </si>
  <si>
    <t>+1 307 350 0915</t>
  </si>
  <si>
    <t>lucas.wood@mwpipe.com</t>
  </si>
  <si>
    <t>PSP-0006E61A</t>
  </si>
  <si>
    <t>ginasue.cavazos@att.net</t>
  </si>
  <si>
    <t>Cavazos</t>
  </si>
  <si>
    <t>Gina</t>
  </si>
  <si>
    <t>+1 8172694190</t>
  </si>
  <si>
    <t>gina.cavazos@tgmercer.com</t>
  </si>
  <si>
    <t>PCP-0001B3B6</t>
  </si>
  <si>
    <t>albertbeesa@gmail.com</t>
  </si>
  <si>
    <t>Besa</t>
  </si>
  <si>
    <t>+263 779535500</t>
  </si>
  <si>
    <t>Harare Province</t>
  </si>
  <si>
    <t>ZW</t>
  </si>
  <si>
    <t>PCP-0001B650</t>
  </si>
  <si>
    <t>mike1</t>
  </si>
  <si>
    <t>SCHRECK</t>
  </si>
  <si>
    <t>Mountain States Constructors Inc</t>
  </si>
  <si>
    <t>3601 Pan American Fwy NE 111</t>
  </si>
  <si>
    <t>PCP-0001B6DE</t>
  </si>
  <si>
    <t>+1 720 883 1187</t>
  </si>
  <si>
    <t>SENTRY CONSTRUCTION INC</t>
  </si>
  <si>
    <t>78664::SENTRY CONSTRUCTION INC</t>
  </si>
  <si>
    <t>PCP-0001B70F</t>
  </si>
  <si>
    <t>santafeasphalt@gmail.com</t>
  </si>
  <si>
    <t>Jannet</t>
  </si>
  <si>
    <t>+1 5053165246</t>
  </si>
  <si>
    <t>SANTA FE ASPHALT</t>
  </si>
  <si>
    <t>77166::SANTA FE ASPHALT</t>
  </si>
  <si>
    <t>PCP-0001B70E</t>
  </si>
  <si>
    <t>rosa.lopez@wasteconnections.com</t>
  </si>
  <si>
    <t>Rosa</t>
  </si>
  <si>
    <t>PCP-0001B7A6</t>
  </si>
  <si>
    <t>jeffsdesertdiesel</t>
  </si>
  <si>
    <t xml:space="preserve">3696 s scenic blvd </t>
  </si>
  <si>
    <t>PPW-8001F7D3</t>
  </si>
  <si>
    <t>cgronquist@republicservices.com</t>
  </si>
  <si>
    <t>Gronquist</t>
  </si>
  <si>
    <t>PCP-0001B8EA</t>
  </si>
  <si>
    <t>lfwolfe@ibm.com</t>
  </si>
  <si>
    <t>WOLFE</t>
  </si>
  <si>
    <t>+1 7202552691</t>
  </si>
  <si>
    <t>IBM BOULDER</t>
  </si>
  <si>
    <t>45985::IBM BOULDER</t>
  </si>
  <si>
    <t>PCP-0001B922</t>
  </si>
  <si>
    <t>fernandezfrank1021@gmail.com</t>
  </si>
  <si>
    <t xml:space="preserve">Fernandez </t>
  </si>
  <si>
    <t>+1 915-740-9728</t>
  </si>
  <si>
    <t>FRANK FERNANDEZ</t>
  </si>
  <si>
    <t>49273::FRANK FERNANDEZ</t>
  </si>
  <si>
    <t>PPW-0001BFAA</t>
  </si>
  <si>
    <t>kenneth.johnson@holcim.com</t>
  </si>
  <si>
    <t>PCP-0001B993</t>
  </si>
  <si>
    <t>dbargmann@republicservices.com</t>
  </si>
  <si>
    <t>Bargmann</t>
  </si>
  <si>
    <t>+1 7205392985</t>
  </si>
  <si>
    <t>PCP-0001B9A5</t>
  </si>
  <si>
    <t>shawn@bigskybuilding.com</t>
  </si>
  <si>
    <t>Maphies</t>
  </si>
  <si>
    <t>+1 9704705222</t>
  </si>
  <si>
    <t>BIG SKY BUILDING LLC</t>
  </si>
  <si>
    <t>04556::BIG SKY BUILDING LLC</t>
  </si>
  <si>
    <t>PCP-0001BABD</t>
  </si>
  <si>
    <t>j.montoya@joat1enterprises.com</t>
  </si>
  <si>
    <t>+1 5755200802</t>
  </si>
  <si>
    <t xml:space="preserve">304 S AVe b </t>
  </si>
  <si>
    <t>49859::JOAT1 ENTERPRISES</t>
  </si>
  <si>
    <t>PPW-8002F4D4</t>
  </si>
  <si>
    <t>tuckerlewis688@yahoo.com</t>
  </si>
  <si>
    <t>+1 9154070852</t>
  </si>
  <si>
    <t>Hudspeth county</t>
  </si>
  <si>
    <t>PCP-0001B973</t>
  </si>
  <si>
    <t>mbuttolph@cox.net</t>
  </si>
  <si>
    <t>Buttolph</t>
  </si>
  <si>
    <t>+1 6233268214</t>
  </si>
  <si>
    <t>PCP-0001B5FC</t>
  </si>
  <si>
    <t>thollander@snelsonco.com</t>
  </si>
  <si>
    <t>Hollander</t>
  </si>
  <si>
    <t>+1 2095812525</t>
  </si>
  <si>
    <t>PCP-00014A07</t>
  </si>
  <si>
    <t>jwelch@yucca.net</t>
  </si>
  <si>
    <t>welch</t>
  </si>
  <si>
    <t>+1 575-760-6892</t>
  </si>
  <si>
    <t>WTI INC</t>
  </si>
  <si>
    <t>42025 us 70</t>
  </si>
  <si>
    <t>94729::WTI INC</t>
  </si>
  <si>
    <t>PCP-0001B855</t>
  </si>
  <si>
    <t>garrett.hunt@archrock.com</t>
  </si>
  <si>
    <t>Hunt</t>
  </si>
  <si>
    <t>+1 570 364 5330</t>
  </si>
  <si>
    <t>Garrett.Hunt@archrock.com</t>
  </si>
  <si>
    <t>9807 KATY FREEWAY</t>
  </si>
  <si>
    <t>PPW-4D3CD6DA</t>
  </si>
  <si>
    <t>dura6673</t>
  </si>
  <si>
    <t>+1 719-248-7523</t>
  </si>
  <si>
    <t>66cbl73@gmail.com</t>
  </si>
  <si>
    <t>CDK CONSTRUCTION</t>
  </si>
  <si>
    <t>13043::CDK CONSTRUCTION</t>
  </si>
  <si>
    <t>PPW-00011B15</t>
  </si>
  <si>
    <t>eay9jp</t>
  </si>
  <si>
    <t>john.pugh@csicompressco.com</t>
  </si>
  <si>
    <t>PSP-0004C4AD</t>
  </si>
  <si>
    <t>a6b0eb</t>
  </si>
  <si>
    <t>Bosnic</t>
  </si>
  <si>
    <t>Edis</t>
  </si>
  <si>
    <t>+1 314 449 7200</t>
  </si>
  <si>
    <t>Bosnice@rushenterprises.com</t>
  </si>
  <si>
    <t>RUSH TRUCK CENTERS PONTOON BEACH</t>
  </si>
  <si>
    <t>PSP-0007F62D</t>
  </si>
  <si>
    <t>a6b0tk</t>
  </si>
  <si>
    <t>Kinkel</t>
  </si>
  <si>
    <t>Kinkelt@RushEnterprises.Com</t>
  </si>
  <si>
    <t>PSP-0007F63A</t>
  </si>
  <si>
    <t>amber.cardenas@iea.net</t>
  </si>
  <si>
    <t>PCP-0001BC1B</t>
  </si>
  <si>
    <t>+1 432-262-2703</t>
  </si>
  <si>
    <t>12301 W CR 125</t>
  </si>
  <si>
    <t>PCP-0000F93E</t>
  </si>
  <si>
    <t>kcorpblacklake</t>
  </si>
  <si>
    <t>KCorpblacklake</t>
  </si>
  <si>
    <t>2468 Hwy 434</t>
  </si>
  <si>
    <t>Angel Fire</t>
  </si>
  <si>
    <t>51607cj::KIEWIT INFR #105069</t>
  </si>
  <si>
    <t>PCP-0001BCC6</t>
  </si>
  <si>
    <t>jessemills407@gmail.com</t>
  </si>
  <si>
    <t>+1 719-214-0763</t>
  </si>
  <si>
    <t>SHADE TREE MECHANICS LTD</t>
  </si>
  <si>
    <t>88 Lariat Lane</t>
  </si>
  <si>
    <t>78955::SHADE TREE MECHANICS LTD</t>
  </si>
  <si>
    <t>PCP-0001BE31</t>
  </si>
  <si>
    <t>rick.holm@westernmidstream.com</t>
  </si>
  <si>
    <t>Holm</t>
  </si>
  <si>
    <t>+1 505-419-8096</t>
  </si>
  <si>
    <t>Rick.holm@westernmidstream.com</t>
  </si>
  <si>
    <t>16270 County Road 22</t>
  </si>
  <si>
    <t>80621-9421</t>
  </si>
  <si>
    <t>PCP-0001BDD8</t>
  </si>
  <si>
    <t>blake.burkett@westernmidstream.com</t>
  </si>
  <si>
    <t>Burkett</t>
  </si>
  <si>
    <t>+1 970-765-5312</t>
  </si>
  <si>
    <t>16270 CR 22</t>
  </si>
  <si>
    <t>PCP-0001BDD9</t>
  </si>
  <si>
    <t>dawsonjames528@gmail.com</t>
  </si>
  <si>
    <t>+1 4704381276</t>
  </si>
  <si>
    <t>85142-7217</t>
  </si>
  <si>
    <t>PCP-0001BACF</t>
  </si>
  <si>
    <t>jrios@sarecycling.com</t>
  </si>
  <si>
    <t>+1 424-703-1567</t>
  </si>
  <si>
    <t>Jrios@sarecycling.com</t>
  </si>
  <si>
    <t>901 New Dock St</t>
  </si>
  <si>
    <t>San Pedro</t>
  </si>
  <si>
    <t>90731-7539</t>
  </si>
  <si>
    <t>78539::SA RECYCLING LLC</t>
  </si>
  <si>
    <t>PCP-0001ADCF</t>
  </si>
  <si>
    <t>bm@jecodiesel.com</t>
  </si>
  <si>
    <t>Moskal</t>
  </si>
  <si>
    <t>PSP-00049FA5</t>
  </si>
  <si>
    <t>sean@970rmc.com</t>
  </si>
  <si>
    <t>Cowden</t>
  </si>
  <si>
    <t>+1 970-319-4510</t>
  </si>
  <si>
    <t>ROCKY MTN CIVIL INC - RMCI</t>
  </si>
  <si>
    <t>9300 E mineral ave. #606</t>
  </si>
  <si>
    <t>PCP-0001BD87</t>
  </si>
  <si>
    <t>dhall@powermotivecorp.com</t>
  </si>
  <si>
    <t>+1 719-576-5541</t>
  </si>
  <si>
    <t>2250 Reliable Circle</t>
  </si>
  <si>
    <t>PCP-0001C0BA</t>
  </si>
  <si>
    <t>kbiles@foresightintelligence.com</t>
  </si>
  <si>
    <t>Biles</t>
  </si>
  <si>
    <t>+1 4803643478</t>
  </si>
  <si>
    <t>OTAY MESA SALES</t>
  </si>
  <si>
    <t>PCP-0001BFD5</t>
  </si>
  <si>
    <t>lyle.gallop@lafarge.com</t>
  </si>
  <si>
    <t>Gallop</t>
  </si>
  <si>
    <t>+1 7802031950</t>
  </si>
  <si>
    <t>T5S 2T8</t>
  </si>
  <si>
    <t>PCP-0001BCF7</t>
  </si>
  <si>
    <t>morganjt74@gmail.com</t>
  </si>
  <si>
    <t>JT</t>
  </si>
  <si>
    <t>+1 870-444-0132</t>
  </si>
  <si>
    <t>3083 Smackover Highway</t>
  </si>
  <si>
    <t>El Dorado</t>
  </si>
  <si>
    <t>06033::REPUBLIC SERVICES INC,37269::GFL ENVIRONMENTAL</t>
  </si>
  <si>
    <t>PCP-0000F2E1</t>
  </si>
  <si>
    <t>football0038@yahoo.com</t>
  </si>
  <si>
    <t>Ambrose</t>
  </si>
  <si>
    <t>+1 6233405306</t>
  </si>
  <si>
    <t>Football0038@yahoo.com</t>
  </si>
  <si>
    <t>PCP-0001BFD7</t>
  </si>
  <si>
    <t>rvelazquez@enerflex.com</t>
  </si>
  <si>
    <t>Velazquez</t>
  </si>
  <si>
    <t>+1 405 651 7829</t>
  </si>
  <si>
    <t>16900 W US RTE 66</t>
  </si>
  <si>
    <t>PPW-E91525B2</t>
  </si>
  <si>
    <t>mark.mcdonnell@accbuilt.com</t>
  </si>
  <si>
    <t>McDonnell</t>
  </si>
  <si>
    <t>+1 303-435-0737</t>
  </si>
  <si>
    <t>American Civil Constructors LLC</t>
  </si>
  <si>
    <t>4901 S. Windermere St.</t>
  </si>
  <si>
    <t>PCP-0001BFB5</t>
  </si>
  <si>
    <t>jsautoservicebush60@gmail.com</t>
  </si>
  <si>
    <t>Perez-morales</t>
  </si>
  <si>
    <t>Jhonny</t>
  </si>
  <si>
    <t>+1 7202268619</t>
  </si>
  <si>
    <t>J's auto service</t>
  </si>
  <si>
    <t>PCP-0001BFA4</t>
  </si>
  <si>
    <t>brad.depperschmidt</t>
  </si>
  <si>
    <t>Depperschmidt</t>
  </si>
  <si>
    <t>bradley.depperschmidt@duininck.com</t>
  </si>
  <si>
    <t>PSP-0002C804</t>
  </si>
  <si>
    <t>tgarcia4@fmi.com</t>
  </si>
  <si>
    <t>+1 9282150782</t>
  </si>
  <si>
    <t>PCP-00015D5F</t>
  </si>
  <si>
    <t>fixyourboat@msn.com</t>
  </si>
  <si>
    <t>Tradup</t>
  </si>
  <si>
    <t>+1 702-524-2893</t>
  </si>
  <si>
    <t>SWT Enterprises</t>
  </si>
  <si>
    <t>po box 1225</t>
  </si>
  <si>
    <t>Flora Vista</t>
  </si>
  <si>
    <t>PCP-0001BFDA</t>
  </si>
  <si>
    <t>cmhmech</t>
  </si>
  <si>
    <t>chevron</t>
  </si>
  <si>
    <t>CMH</t>
  </si>
  <si>
    <t>+1 5757042132</t>
  </si>
  <si>
    <t>ParkerJ@chevron.com</t>
  </si>
  <si>
    <t>Chevron Midcontinent LP</t>
  </si>
  <si>
    <t>PO BOX 1485</t>
  </si>
  <si>
    <t>FORT STOCKTON</t>
  </si>
  <si>
    <t>PPW-0000C7EF</t>
  </si>
  <si>
    <t>jomax2020</t>
  </si>
  <si>
    <t>Grimm</t>
  </si>
  <si>
    <t>barry.grimm@jomaxgb.us</t>
  </si>
  <si>
    <t>PPW-8002A37A</t>
  </si>
  <si>
    <t>zcreart90@gmail.com</t>
  </si>
  <si>
    <t>Creart</t>
  </si>
  <si>
    <t>Zacharie</t>
  </si>
  <si>
    <t>+1 7193079794</t>
  </si>
  <si>
    <t>PCP-0001C1AC</t>
  </si>
  <si>
    <t>nickdavis438@icloud.com</t>
  </si>
  <si>
    <t>+1 9513301724</t>
  </si>
  <si>
    <t>nickdavis438@gmail.com</t>
  </si>
  <si>
    <t>PCP-0001BB15</t>
  </si>
  <si>
    <t>jodomac@hotmail.com</t>
  </si>
  <si>
    <t>+1 9707490031</t>
  </si>
  <si>
    <t>Trucking</t>
  </si>
  <si>
    <t>PCP-0001C28A</t>
  </si>
  <si>
    <t>nemmerschris@gmail.com</t>
  </si>
  <si>
    <t>Nemmers</t>
  </si>
  <si>
    <t>+1 605-254-7158</t>
  </si>
  <si>
    <t>Nemmerschris@gmail.com</t>
  </si>
  <si>
    <t>2500 County Rd 42 W</t>
  </si>
  <si>
    <t>Burnsville</t>
  </si>
  <si>
    <t>PCP-00014361</t>
  </si>
  <si>
    <t>stormstorm</t>
  </si>
  <si>
    <t>+1 3035910455</t>
  </si>
  <si>
    <t>claysdirtwork@gmail.com</t>
  </si>
  <si>
    <t>CLAYS DIRTWORKS LLC</t>
  </si>
  <si>
    <t>17467::CLAYS DIRTWORK LLC</t>
  </si>
  <si>
    <t>PCP-0001C5EA</t>
  </si>
  <si>
    <t>businessops@swswa.com</t>
  </si>
  <si>
    <t>Dora</t>
  </si>
  <si>
    <t>+1 575-654-3718</t>
  </si>
  <si>
    <t>SOUTHWEST SOLID WASTE AUTHORITY</t>
  </si>
  <si>
    <t>318 S Ridge Rd</t>
  </si>
  <si>
    <t>80528::SOUTHWEST SOLID WASTE AUTH</t>
  </si>
  <si>
    <t>PCP-0001C475</t>
  </si>
  <si>
    <t>d.borchert@rmpowertrain.com</t>
  </si>
  <si>
    <t>Borchert</t>
  </si>
  <si>
    <t>+1 303-868-9467</t>
  </si>
  <si>
    <t>ROCKY MTN POWERTRAIN</t>
  </si>
  <si>
    <t>5151 E 56th Ave</t>
  </si>
  <si>
    <t>PCP-0001C42E</t>
  </si>
  <si>
    <t>julia@diamondexcavating.com</t>
  </si>
  <si>
    <t>Julia</t>
  </si>
  <si>
    <t>Julia@diamondexcavating.com</t>
  </si>
  <si>
    <t>DIAMOND EXCAVATING, INC.</t>
  </si>
  <si>
    <t>PCP-00019FDF</t>
  </si>
  <si>
    <t>jason.borbon@kodiakgas.com</t>
  </si>
  <si>
    <t>borbon</t>
  </si>
  <si>
    <t>+1 4052028607</t>
  </si>
  <si>
    <t>PPW-000072D4</t>
  </si>
  <si>
    <t>austin.may@iea.net</t>
  </si>
  <si>
    <t>+1 815-555-1212</t>
  </si>
  <si>
    <t>PCP-0001C4FC</t>
  </si>
  <si>
    <t>rjtenney1123@gmail.com</t>
  </si>
  <si>
    <t>Tenney</t>
  </si>
  <si>
    <t>+1 6239801462</t>
  </si>
  <si>
    <t>PCP-0001BAE1</t>
  </si>
  <si>
    <t>smorris7844@yahoo.com</t>
  </si>
  <si>
    <t>+1 4803863451</t>
  </si>
  <si>
    <t>PCP-0001B82A</t>
  </si>
  <si>
    <t>mmcard25@yahoo.com</t>
  </si>
  <si>
    <t>Miriam</t>
  </si>
  <si>
    <t>+1 5754940820</t>
  </si>
  <si>
    <t>Cricket</t>
  </si>
  <si>
    <t>Nuevo México</t>
  </si>
  <si>
    <t>PCP-0001A8EB</t>
  </si>
  <si>
    <t>mikelee88220@gmail.com</t>
  </si>
  <si>
    <t>+1 505-670-5222</t>
  </si>
  <si>
    <t>Enerflex ltd</t>
  </si>
  <si>
    <t>107 w roosevelt</t>
  </si>
  <si>
    <t>PCP-0001C4AE</t>
  </si>
  <si>
    <t>cr461jfh</t>
  </si>
  <si>
    <t>Hernandez Nunez</t>
  </si>
  <si>
    <t>Felipe</t>
  </si>
  <si>
    <t>+1 201 555 0123</t>
  </si>
  <si>
    <t>jpoveda1@drummondltd.com</t>
  </si>
  <si>
    <t>RELIANZ</t>
  </si>
  <si>
    <t>PSP-00060532</t>
  </si>
  <si>
    <t>robertdelvaux7@gmail.com</t>
  </si>
  <si>
    <t>Delvaux</t>
  </si>
  <si>
    <t>+1 4805069991</t>
  </si>
  <si>
    <t>Robertdelvaux7@gmail.com</t>
  </si>
  <si>
    <t>PCP-0001C313</t>
  </si>
  <si>
    <t>zfambro@plateauexcavation.com</t>
  </si>
  <si>
    <t>Fambro</t>
  </si>
  <si>
    <t>Zachory</t>
  </si>
  <si>
    <t>+1 6789774806</t>
  </si>
  <si>
    <t>zachoryfambro99@icloud.com</t>
  </si>
  <si>
    <t>375 LEE IND. BLVD</t>
  </si>
  <si>
    <t>PCP-0001C4F6</t>
  </si>
  <si>
    <t>office@leesurepools.com</t>
  </si>
  <si>
    <t>Poper</t>
  </si>
  <si>
    <t>+1 5053456606</t>
  </si>
  <si>
    <t>LEE-SURE POOLS INC.</t>
  </si>
  <si>
    <t>8509 Calle Alameda NE</t>
  </si>
  <si>
    <t>54928::LEE-SURE POOLS INC</t>
  </si>
  <si>
    <t>PCP-0001C8A4</t>
  </si>
  <si>
    <t>a1njjl</t>
  </si>
  <si>
    <t>Lauer</t>
  </si>
  <si>
    <t>lauerj@rushenterprises.com</t>
  </si>
  <si>
    <t>PSP-000690DB</t>
  </si>
  <si>
    <t>timfaye@amesco.com</t>
  </si>
  <si>
    <t>Faye</t>
  </si>
  <si>
    <t>PCP-0001A9E1</t>
  </si>
  <si>
    <t>accountspayable@associated-tx.com</t>
  </si>
  <si>
    <t>Kapavik</t>
  </si>
  <si>
    <t>+1 2548260909</t>
  </si>
  <si>
    <t>PCP-0001C82A</t>
  </si>
  <si>
    <t>dustin.fisbeck@tallgrass.com</t>
  </si>
  <si>
    <t>Fisbeck</t>
  </si>
  <si>
    <t>+1 307-670-3645</t>
  </si>
  <si>
    <t>TALLGRASS ENERGY PARTNERS</t>
  </si>
  <si>
    <t>19712 HWY 30</t>
  </si>
  <si>
    <t>Big Springs</t>
  </si>
  <si>
    <t>PCP-0001C7F1</t>
  </si>
  <si>
    <t>tim@nelsonlawnscapes.com</t>
  </si>
  <si>
    <t>NELSON LAWN &amp; LANDSCAPE LLC</t>
  </si>
  <si>
    <t>PPW-80038E4F</t>
  </si>
  <si>
    <t>kcampbell2@republicservices.com</t>
  </si>
  <si>
    <t>Campbelli</t>
  </si>
  <si>
    <t>Kelli</t>
  </si>
  <si>
    <t>+1 5015693757</t>
  </si>
  <si>
    <t>PCP-0001C8B6</t>
  </si>
  <si>
    <t>mattushydro@yahoo.com</t>
  </si>
  <si>
    <t>Trout</t>
  </si>
  <si>
    <t>+1 9705203994</t>
  </si>
  <si>
    <t>ULTRASONIC GUIDED WAVE LLC</t>
  </si>
  <si>
    <t>91083::ULTRASONIC GUIDED WAVE LLC</t>
  </si>
  <si>
    <t>PCP-0001C90E</t>
  </si>
  <si>
    <t>jdg7935@gmail.com</t>
  </si>
  <si>
    <t>gonzales</t>
  </si>
  <si>
    <t>+1 6028009586</t>
  </si>
  <si>
    <t>PCP-00018B36</t>
  </si>
  <si>
    <t>MCCATHERN</t>
  </si>
  <si>
    <t>+1 580-515-0278</t>
  </si>
  <si>
    <t>4817 E Main St</t>
  </si>
  <si>
    <t>PCP-0001C810</t>
  </si>
  <si>
    <t>ajonke@icloud.com</t>
  </si>
  <si>
    <t>Jonke</t>
  </si>
  <si>
    <t>+1 303-549-3093</t>
  </si>
  <si>
    <t>Lazy J Ranch</t>
  </si>
  <si>
    <t>11420 W. 78th Dr.</t>
  </si>
  <si>
    <t>PCP-0001C81D</t>
  </si>
  <si>
    <t>a1rmra</t>
  </si>
  <si>
    <t>ruben.anaya@tntxtruck.com</t>
  </si>
  <si>
    <t>PSP-000807A1</t>
  </si>
  <si>
    <t>a1rmrp</t>
  </si>
  <si>
    <t>ricardo.perez@tntxtruck.com</t>
  </si>
  <si>
    <t>PSP-000807A2</t>
  </si>
  <si>
    <t>jessicafeuerstein89@gmail.com</t>
  </si>
  <si>
    <t>feuerstein</t>
  </si>
  <si>
    <t>jessica</t>
  </si>
  <si>
    <t>+1 775-300-4325</t>
  </si>
  <si>
    <t>PPW-00040C1C</t>
  </si>
  <si>
    <t>mhansen@solidrockcrushing.com</t>
  </si>
  <si>
    <t>+1 3256507454</t>
  </si>
  <si>
    <t>Solid Rock Crushing</t>
  </si>
  <si>
    <t>5509 Columbine Lane</t>
  </si>
  <si>
    <t>77026::SOLID ROCK CRUSHING LLC</t>
  </si>
  <si>
    <t>PPW-8001EE14</t>
  </si>
  <si>
    <t>jpeevyhouse@republicservices.com</t>
  </si>
  <si>
    <t>Peevyhouse</t>
  </si>
  <si>
    <t>+1 731-431-2683</t>
  </si>
  <si>
    <t>550 Aaron Long Road</t>
  </si>
  <si>
    <t>PCP-0001C829</t>
  </si>
  <si>
    <t>wheelsupabq@gmail.com</t>
  </si>
  <si>
    <t>Worner</t>
  </si>
  <si>
    <t>+1 5058720223</t>
  </si>
  <si>
    <t>WHEELS UP</t>
  </si>
  <si>
    <t>2513 washington st ne</t>
  </si>
  <si>
    <t>97870::WHEELS UP</t>
  </si>
  <si>
    <t>PCP-0001C93B</t>
  </si>
  <si>
    <t>ziefelw</t>
  </si>
  <si>
    <t>Ziefel</t>
  </si>
  <si>
    <t>+1 336-402-2861</t>
  </si>
  <si>
    <t>ziefelw@vmcmail.com</t>
  </si>
  <si>
    <t>PPW-63FFFDC7</t>
  </si>
  <si>
    <t>huntsville</t>
  </si>
  <si>
    <t>Hunstville</t>
  </si>
  <si>
    <t>PCP-0001C86C</t>
  </si>
  <si>
    <t>zachary.thibodeaux@garney.com</t>
  </si>
  <si>
    <t>Thibodeaux</t>
  </si>
  <si>
    <t>+1 281-224-8117</t>
  </si>
  <si>
    <t>1700 Swift Street</t>
  </si>
  <si>
    <t>Kansas City</t>
  </si>
  <si>
    <t>36394::GARNEY COMPANIES INC,94462::WEAVER GENERAL CONST CO</t>
  </si>
  <si>
    <t>PCP-0001BF99</t>
  </si>
  <si>
    <t>kevin.mulcare@holcim.com</t>
  </si>
  <si>
    <t>Mulcare</t>
  </si>
  <si>
    <t>+1 720-309-4626</t>
  </si>
  <si>
    <t>1587 County Road 20 1/2</t>
  </si>
  <si>
    <t>43849::HOLCIM INC,43851::HOLCIM (US) INC</t>
  </si>
  <si>
    <t>PCP-0001CBD8</t>
  </si>
  <si>
    <t>kparker@walshgroup.com</t>
  </si>
  <si>
    <t>2215 W. 51ST PL.</t>
  </si>
  <si>
    <t>PPW-000443C5</t>
  </si>
  <si>
    <t>mtobola@enerflex.com</t>
  </si>
  <si>
    <t>Tobola</t>
  </si>
  <si>
    <t>+1 361 235 0612</t>
  </si>
  <si>
    <t>2710 N. HWY 281</t>
  </si>
  <si>
    <t>Port Lavaca</t>
  </si>
  <si>
    <t>PPW-8004636C</t>
  </si>
  <si>
    <t>haughn_robert@wagnerequipment.com</t>
  </si>
  <si>
    <t>WAGNER RENTS RENTAL FLEET</t>
  </si>
  <si>
    <t>17800 22nd Ave</t>
  </si>
  <si>
    <t>PCP-0001CBAE</t>
  </si>
  <si>
    <t>felycitymartin@outlook.com</t>
  </si>
  <si>
    <t>Felycity</t>
  </si>
  <si>
    <t>+1 4807099731</t>
  </si>
  <si>
    <t>PCP-0001B485</t>
  </si>
  <si>
    <t>henryh@fehrs.com</t>
  </si>
  <si>
    <t>+1 432-788-1753</t>
  </si>
  <si>
    <t>FEHRS METAL BUILDING CONSTRUCTION, L.L.C.</t>
  </si>
  <si>
    <t>377 CR 307</t>
  </si>
  <si>
    <t>33069::FEHRS METAL BLDG CONSTRUCTIO</t>
  </si>
  <si>
    <t>PCP-00009F51</t>
  </si>
  <si>
    <t>handhforestry@outlook.com</t>
  </si>
  <si>
    <t>+1 7192501108</t>
  </si>
  <si>
    <t>H &amp; H Forestry Services</t>
  </si>
  <si>
    <t>237 W Virginia St</t>
  </si>
  <si>
    <t>La Veta</t>
  </si>
  <si>
    <t>PCP-0001CBE8</t>
  </si>
  <si>
    <t>cgonzalez@sarecycling.com</t>
  </si>
  <si>
    <t>christina</t>
  </si>
  <si>
    <t>PPW-0003D0AC</t>
  </si>
  <si>
    <t>scott.soderstrom</t>
  </si>
  <si>
    <t>Soderstrom</t>
  </si>
  <si>
    <t>+1 320-212-3938</t>
  </si>
  <si>
    <t>scott.soderstrom@duininck.com</t>
  </si>
  <si>
    <t>PPW-DD2C2305</t>
  </si>
  <si>
    <t>gwmason@sundt.com</t>
  </si>
  <si>
    <t>+1 2543425112</t>
  </si>
  <si>
    <t>PCP-0001CBC7</t>
  </si>
  <si>
    <t>crookedcreek</t>
  </si>
  <si>
    <t>+1 303-917-3039</t>
  </si>
  <si>
    <t>CROOKED CREEK</t>
  </si>
  <si>
    <t>39524::CROOKED CREEK</t>
  </si>
  <si>
    <t>PCP-0001CF7D</t>
  </si>
  <si>
    <t>enyback@thiess.com</t>
  </si>
  <si>
    <t>NYBACK</t>
  </si>
  <si>
    <t>+1 406-794-8253</t>
  </si>
  <si>
    <t>ENYBACK@THIESS.COM</t>
  </si>
  <si>
    <t>6415 S 3000 E Ste 110</t>
  </si>
  <si>
    <t>84121-7305</t>
  </si>
  <si>
    <t>PCP-0001CE0D</t>
  </si>
  <si>
    <t>jonathan.glover@archrock.com</t>
  </si>
  <si>
    <t>+1 575-361-4181</t>
  </si>
  <si>
    <t>PCP-0001CE36</t>
  </si>
  <si>
    <t>court@linkus.us</t>
  </si>
  <si>
    <t>Laska</t>
  </si>
  <si>
    <t>Court</t>
  </si>
  <si>
    <t>+1 6514925680</t>
  </si>
  <si>
    <t>53326::LINKUS CORPORATION LLC</t>
  </si>
  <si>
    <t>PCP-0001AFAF</t>
  </si>
  <si>
    <t>gainespct4</t>
  </si>
  <si>
    <t>+1 432-209-6128</t>
  </si>
  <si>
    <t>Gainespct4@yahoo.com</t>
  </si>
  <si>
    <t>PO Box 847</t>
  </si>
  <si>
    <t>200 SE Ave M</t>
  </si>
  <si>
    <t>36225::GAINES COUNTY PRCT 2,36236::GAINES COUNTY PRCT 3</t>
  </si>
  <si>
    <t>PCP-0000B584</t>
  </si>
  <si>
    <t>bheria57</t>
  </si>
  <si>
    <t>Heria</t>
  </si>
  <si>
    <t>Basilio</t>
  </si>
  <si>
    <t>+1 3103451369</t>
  </si>
  <si>
    <t>bheria@sarecycling.com</t>
  </si>
  <si>
    <t>PPI-00025F3B</t>
  </si>
  <si>
    <t>jasontroyer@savageservices.com</t>
  </si>
  <si>
    <t>Troyer</t>
  </si>
  <si>
    <t>PCP-0001CF53</t>
  </si>
  <si>
    <t>coloradocrushing@hotmail.com</t>
  </si>
  <si>
    <t>DeGraw</t>
  </si>
  <si>
    <t>Dani</t>
  </si>
  <si>
    <t>+1 7194068223</t>
  </si>
  <si>
    <t>COLORADO CRUSHING INC</t>
  </si>
  <si>
    <t>7707 3R RD.</t>
  </si>
  <si>
    <t>BEULAH</t>
  </si>
  <si>
    <t>18140::COLORADO CRUSHING INC</t>
  </si>
  <si>
    <t>PCP-0001CF2B</t>
  </si>
  <si>
    <t>jason.d.mccaig.civ@army.mil</t>
  </si>
  <si>
    <t>McCaig</t>
  </si>
  <si>
    <t>+1 7196009720</t>
  </si>
  <si>
    <t>jasonfawn1973@gmail.com</t>
  </si>
  <si>
    <t>US ARMY</t>
  </si>
  <si>
    <t>9550 Wilderness Rd</t>
  </si>
  <si>
    <t>04387::615TH ECC 4TH EN BN</t>
  </si>
  <si>
    <t>PCP-0001CE50</t>
  </si>
  <si>
    <t>flyingw</t>
  </si>
  <si>
    <t>eaglemtn@dellcity.com</t>
  </si>
  <si>
    <t>Sierra Blanca Quarry LLC</t>
  </si>
  <si>
    <t>PPT-4000DCBB</t>
  </si>
  <si>
    <t>rmcclamma@republicservices.com</t>
  </si>
  <si>
    <t>McClamma</t>
  </si>
  <si>
    <t>PCP-0000F299</t>
  </si>
  <si>
    <t>cliffnielsen</t>
  </si>
  <si>
    <t>NIELSEN</t>
  </si>
  <si>
    <t>CLIFF</t>
  </si>
  <si>
    <t>+1 4037302029</t>
  </si>
  <si>
    <t>cnielsen@kidco.ca</t>
  </si>
  <si>
    <t>u51675::KIDCO CONSTRUCTION</t>
  </si>
  <si>
    <t>PPW-8004188F</t>
  </si>
  <si>
    <t>joe.pardini@martinmarietta.com</t>
  </si>
  <si>
    <t>pardini</t>
  </si>
  <si>
    <t>+1 9807211503</t>
  </si>
  <si>
    <t>PCP-0001D04C</t>
  </si>
  <si>
    <t>adam.thompson@martinmarietta.com</t>
  </si>
  <si>
    <t>PCP-0001D04A</t>
  </si>
  <si>
    <t>doroteo.valenzuela@gcinc.com</t>
  </si>
  <si>
    <t>Valenzuela</t>
  </si>
  <si>
    <t>Doroteo</t>
  </si>
  <si>
    <t>+1 520-312-3586</t>
  </si>
  <si>
    <t>Doroteo.Valenzuela@gcinc.com</t>
  </si>
  <si>
    <t>PCP-0001BB21</t>
  </si>
  <si>
    <t>royf</t>
  </si>
  <si>
    <t>Forseth</t>
  </si>
  <si>
    <t>+1 4034666753</t>
  </si>
  <si>
    <t>403-466-6753</t>
  </si>
  <si>
    <t>parts@kidco.ca</t>
  </si>
  <si>
    <t>PPI-0007425D</t>
  </si>
  <si>
    <t>austinmiller85331@gmail.com</t>
  </si>
  <si>
    <t>+1 6028856966</t>
  </si>
  <si>
    <t>Austinmiller85331@gmail.com</t>
  </si>
  <si>
    <t>PCP-0001D0A7</t>
  </si>
  <si>
    <t>tyson@msconstructors.com</t>
  </si>
  <si>
    <t>THOMPSON</t>
  </si>
  <si>
    <t>3601 PAN AMERICAN FWY NE 111</t>
  </si>
  <si>
    <t>PCP-0001D12A</t>
  </si>
  <si>
    <t>pccuatv9admin</t>
  </si>
  <si>
    <t>Jooste</t>
  </si>
  <si>
    <t>+27 11 929 0000</t>
  </si>
  <si>
    <t>cjooste@bw-eq.com</t>
  </si>
  <si>
    <t>PCC UAT V9</t>
  </si>
  <si>
    <t>Electron Avenue</t>
  </si>
  <si>
    <t>Johannesburg</t>
  </si>
  <si>
    <t>Gauteng</t>
  </si>
  <si>
    <t>PCP-0001B87E</t>
  </si>
  <si>
    <t>cassi@msconstructors.com</t>
  </si>
  <si>
    <t>Eickhoff</t>
  </si>
  <si>
    <t>Cassi</t>
  </si>
  <si>
    <t>+1 505-525-2914</t>
  </si>
  <si>
    <t>PCP-0001D10F</t>
  </si>
  <si>
    <t>ctp2020</t>
  </si>
  <si>
    <t>Сорочан</t>
  </si>
  <si>
    <t>Юрий</t>
  </si>
  <si>
    <t>yuri.vs@ctp.com.ru</t>
  </si>
  <si>
    <t>ООО СпецТехРешения</t>
  </si>
  <si>
    <t>г. Москва, ул. Адмирала</t>
  </si>
  <si>
    <t>Москва</t>
  </si>
  <si>
    <t>PPW-800191CD</t>
  </si>
  <si>
    <t>nick@northpointlandscapes.com</t>
  </si>
  <si>
    <t xml:space="preserve">Brandenburg </t>
  </si>
  <si>
    <t xml:space="preserve">Nickolas </t>
  </si>
  <si>
    <t>NORTHPOINT LANDSCAPE CONSTRUCTION</t>
  </si>
  <si>
    <t>PPW-0004222F</t>
  </si>
  <si>
    <t>cbegay@rummelconstruction.com</t>
  </si>
  <si>
    <t>Begay</t>
  </si>
  <si>
    <t>Creighton</t>
  </si>
  <si>
    <t>+1 4806621295</t>
  </si>
  <si>
    <t>7520 E Adobe Dr,</t>
  </si>
  <si>
    <t>PPW-80044BE8</t>
  </si>
  <si>
    <t>cnjdcain@aol.com</t>
  </si>
  <si>
    <t>+1 970-381-7147</t>
  </si>
  <si>
    <t>Cain excavations</t>
  </si>
  <si>
    <t>500 Apex Dr</t>
  </si>
  <si>
    <t>PCP-0001D2D3</t>
  </si>
  <si>
    <t>janna.larrett@gmail.com</t>
  </si>
  <si>
    <t>+1 9369336237</t>
  </si>
  <si>
    <t>Janna.Larrett@gmail.com</t>
  </si>
  <si>
    <t>PPW-44957B24</t>
  </si>
  <si>
    <t>aguilar.david@live.com.mx</t>
  </si>
  <si>
    <t>QRA MANUFACTURING &amp; AUTOMATI</t>
  </si>
  <si>
    <t>11450 James Watt Dr</t>
  </si>
  <si>
    <t>71791::QRA MANUFACTURING &amp; AUTOMATI ON LLC</t>
  </si>
  <si>
    <t>PCP-0001D277</t>
  </si>
  <si>
    <t>jshennum@gmail.com</t>
  </si>
  <si>
    <t>Shennum</t>
  </si>
  <si>
    <t>+1 720-778-7418</t>
  </si>
  <si>
    <t>self</t>
  </si>
  <si>
    <t>2498 STATE HIGHWAY 66</t>
  </si>
  <si>
    <t>PCP-0001D318</t>
  </si>
  <si>
    <t>augiechee1962@gmail.com</t>
  </si>
  <si>
    <t>Chee</t>
  </si>
  <si>
    <t>Augie</t>
  </si>
  <si>
    <t>+1 5057150151</t>
  </si>
  <si>
    <t>augiechee62@gmail.com</t>
  </si>
  <si>
    <t>PCP-0001D362</t>
  </si>
  <si>
    <t>oschultz@salud.unm.edu</t>
  </si>
  <si>
    <t>OSchultz@salud.unm.edu</t>
  </si>
  <si>
    <t>2067 Highway 48, Box 187</t>
  </si>
  <si>
    <t>PCP-0001D423</t>
  </si>
  <si>
    <t>CHRISTENSEN</t>
  </si>
  <si>
    <t>+1 303-591-0455</t>
  </si>
  <si>
    <t>2980 ROBINSON HILL RD.</t>
  </si>
  <si>
    <t>PPW-80038885</t>
  </si>
  <si>
    <t>a23qrm</t>
  </si>
  <si>
    <t>russell.marroquin@transwest.com</t>
  </si>
  <si>
    <t>PSP-00080E87</t>
  </si>
  <si>
    <t>shaw.gabriel@cleanharbors.com</t>
  </si>
  <si>
    <t>+1 970-768-1723</t>
  </si>
  <si>
    <t>CLEANHARBORS</t>
  </si>
  <si>
    <t>108555 E HWY 36</t>
  </si>
  <si>
    <t>Deer Trail</t>
  </si>
  <si>
    <t>17537::CLEAN HARBOR ENVMNTL SVC INC</t>
  </si>
  <si>
    <t>PCP-0001D668</t>
  </si>
  <si>
    <t>jeremy.poulton@kiewit.com</t>
  </si>
  <si>
    <t>Poulton</t>
  </si>
  <si>
    <t>+1 702 250 9235</t>
  </si>
  <si>
    <t>Jeremy.Poulton@kiewit.com</t>
  </si>
  <si>
    <t>13000 NE Whitaker Way</t>
  </si>
  <si>
    <t>PPW-80043A28</t>
  </si>
  <si>
    <t>tschumacher09</t>
  </si>
  <si>
    <t>Schumacher</t>
  </si>
  <si>
    <t>+1 9169262497</t>
  </si>
  <si>
    <t>tyler.schumacher@gcinc.com</t>
  </si>
  <si>
    <t>PPW-A27A4A71</t>
  </si>
  <si>
    <t>jayesh.tryme@gmail.com</t>
  </si>
  <si>
    <t>+1 971-601-3456</t>
  </si>
  <si>
    <t>JAY MANUFACTURERS LTD</t>
  </si>
  <si>
    <t>1625 Berry Street</t>
  </si>
  <si>
    <t>PCP-0001D515</t>
  </si>
  <si>
    <t>huntingtonranch@hotmail.com</t>
  </si>
  <si>
    <t>+1 970-749-8612</t>
  </si>
  <si>
    <t>HUNTINGTON RANCHES LLC</t>
  </si>
  <si>
    <t>7080 CR 120</t>
  </si>
  <si>
    <t>44858::HUNTINGTON RANCHES LLC</t>
  </si>
  <si>
    <t>PCP-0001D70E</t>
  </si>
  <si>
    <t>joesaucedo2022@outtlook.com</t>
  </si>
  <si>
    <t>Saucedo</t>
  </si>
  <si>
    <t>+1 6025851329</t>
  </si>
  <si>
    <t>joesaucedo2022@outlook.com</t>
  </si>
  <si>
    <t>PCP-0001B7DF</t>
  </si>
  <si>
    <t>leemireles3373@gmail.com</t>
  </si>
  <si>
    <t>Mireles</t>
  </si>
  <si>
    <t>+1 915-479-3373</t>
  </si>
  <si>
    <t>GPRS</t>
  </si>
  <si>
    <t>8316 junction</t>
  </si>
  <si>
    <t>canutillo</t>
  </si>
  <si>
    <t>PCP-0001D6D1</t>
  </si>
  <si>
    <t>reuben.r.cabrera.ctr@army.mil</t>
  </si>
  <si>
    <t>REUBEN</t>
  </si>
  <si>
    <t>+1 719-524-4161</t>
  </si>
  <si>
    <t>REUBEN.R.CABRERA.CTR@ARMY.MIL</t>
  </si>
  <si>
    <t>AKIMA FACILITY OPERATIONS</t>
  </si>
  <si>
    <t>5141 BENNET ST</t>
  </si>
  <si>
    <t>FORT CARSON</t>
  </si>
  <si>
    <t>PCP-0001D606</t>
  </si>
  <si>
    <t>markvconstruction@yahoo.com</t>
  </si>
  <si>
    <t>perraglio</t>
  </si>
  <si>
    <t>tracy</t>
  </si>
  <si>
    <t>+1 505-927-4405</t>
  </si>
  <si>
    <t>MARK V CONSTRUCTION</t>
  </si>
  <si>
    <t>20632 Hwy 84</t>
  </si>
  <si>
    <t>ABIQUIU</t>
  </si>
  <si>
    <t>58151::MARK V CONSTRUCTION</t>
  </si>
  <si>
    <t>PCP-0001D706</t>
  </si>
  <si>
    <t>dapoerharianku@gmail.com</t>
  </si>
  <si>
    <t>Tambunan</t>
  </si>
  <si>
    <t>Mega</t>
  </si>
  <si>
    <t>+960 772-1575</t>
  </si>
  <si>
    <t>Dapoer Harian</t>
  </si>
  <si>
    <t>sasasa</t>
  </si>
  <si>
    <t>PCP-0001D47F</t>
  </si>
  <si>
    <t>tsmith@blattnerenergy.com</t>
  </si>
  <si>
    <t>+1 320-292-4068</t>
  </si>
  <si>
    <t>392 cr 50</t>
  </si>
  <si>
    <t>PCP-0001D598</t>
  </si>
  <si>
    <t>jacob.duran@ngsgi.com</t>
  </si>
  <si>
    <t>PPW-A4C6240C</t>
  </si>
  <si>
    <t>mschmitt@republicservices.com</t>
  </si>
  <si>
    <t>Schmitt</t>
  </si>
  <si>
    <t>+1 573-655-4240</t>
  </si>
  <si>
    <t>26265 State HWY. B</t>
  </si>
  <si>
    <t>PCP-0001280E</t>
  </si>
  <si>
    <t>kevin.melton@rk-hall.com</t>
  </si>
  <si>
    <t>+1 9035171106</t>
  </si>
  <si>
    <t>PCP-0001D991</t>
  </si>
  <si>
    <t>a23qjs</t>
  </si>
  <si>
    <t>joshua.sanchez@transwest.com</t>
  </si>
  <si>
    <t>PSP-00080E81</t>
  </si>
  <si>
    <t>turquidez@genesisendeavors.com</t>
  </si>
  <si>
    <t>Urquidez</t>
  </si>
  <si>
    <t>+1 575-361-7250</t>
  </si>
  <si>
    <t>409 Energy Ave</t>
  </si>
  <si>
    <t>36962::GENESIS ENDEAVORS LLC</t>
  </si>
  <si>
    <t>PCP-0001D868</t>
  </si>
  <si>
    <t>andrew@cornellabrothers.com</t>
  </si>
  <si>
    <t>Cornella</t>
  </si>
  <si>
    <t>+1 7199635180</t>
  </si>
  <si>
    <t>CORNELLA BROTHERS INC</t>
  </si>
  <si>
    <t>PCP-0001A88C</t>
  </si>
  <si>
    <t>jason@thunderhoofarms.com</t>
  </si>
  <si>
    <t>THUNDERHOOF RANCH</t>
  </si>
  <si>
    <t>71909::THUNDERHOOF HOLDINGS LTD</t>
  </si>
  <si>
    <t>PPW-0004283F</t>
  </si>
  <si>
    <t>ahmed.qadir@kiewit.com</t>
  </si>
  <si>
    <t>Qadir</t>
  </si>
  <si>
    <t>+1 208 637 9857</t>
  </si>
  <si>
    <t>PCP-0001D94D</t>
  </si>
  <si>
    <t>cleve@brostransport.com</t>
  </si>
  <si>
    <t>Doyen</t>
  </si>
  <si>
    <t>BROTHERS TRANSPORT LLC</t>
  </si>
  <si>
    <t>3528 Texas Star Drive</t>
  </si>
  <si>
    <t>Euless</t>
  </si>
  <si>
    <t>PPW-800406EE</t>
  </si>
  <si>
    <t>tgiggee@blattnercompany.com</t>
  </si>
  <si>
    <t>Giggee</t>
  </si>
  <si>
    <t>+1 3202923869</t>
  </si>
  <si>
    <t>392 county road 50</t>
  </si>
  <si>
    <t>South Dakota</t>
  </si>
  <si>
    <t>PCP-0001D9BE</t>
  </si>
  <si>
    <t>dnichols@republicservices.com</t>
  </si>
  <si>
    <t>PCP-0001D8A5</t>
  </si>
  <si>
    <t>bikkinaveenkumar@gmail.com</t>
  </si>
  <si>
    <t>monitor</t>
  </si>
  <si>
    <t>AP health</t>
  </si>
  <si>
    <t>+91 9490445654</t>
  </si>
  <si>
    <t>PCP-0001D770</t>
  </si>
  <si>
    <t>ssanders@fmi.com</t>
  </si>
  <si>
    <t>+1 9284322069</t>
  </si>
  <si>
    <t>PCP-0001D96C</t>
  </si>
  <si>
    <t>hbr2lg1</t>
  </si>
  <si>
    <t>+1 970 702 6201</t>
  </si>
  <si>
    <t>lgray@bidell.com</t>
  </si>
  <si>
    <t>BIDELL GAS COMPRESSION INC</t>
  </si>
  <si>
    <t>PSP-0008000F</t>
  </si>
  <si>
    <t>summitenterprises05@gmail.com</t>
  </si>
  <si>
    <t>TIMBERLINE TREE REMOVAL AND EXCAVATION</t>
  </si>
  <si>
    <t>84995::TIMBERLINE TREE REMOVAL &amp; EX C</t>
  </si>
  <si>
    <t>PPW-8003876F</t>
  </si>
  <si>
    <t>sdessert@republicservices.com</t>
  </si>
  <si>
    <t>Dessert</t>
  </si>
  <si>
    <t>+1 309-203-6631</t>
  </si>
  <si>
    <t>PCP-0001CBD3</t>
  </si>
  <si>
    <t>rdusak@ihcscott.com</t>
  </si>
  <si>
    <t>Dusak</t>
  </si>
  <si>
    <t>+1 303 434 9581</t>
  </si>
  <si>
    <t>PCP-0001DCE3</t>
  </si>
  <si>
    <t>elizabethacree312@gmail.com</t>
  </si>
  <si>
    <t>Acree</t>
  </si>
  <si>
    <t>+1 720 889 4491</t>
  </si>
  <si>
    <t>PCP-0001DC9D</t>
  </si>
  <si>
    <t>imagesniron@yahoo.com</t>
  </si>
  <si>
    <t>+1 575-647-1989</t>
  </si>
  <si>
    <t>Images N Iron</t>
  </si>
  <si>
    <t>2800 Calle De Fira</t>
  </si>
  <si>
    <t>PCP-0001DC4D</t>
  </si>
  <si>
    <t>ricardo@lemansequipos.com</t>
  </si>
  <si>
    <t>+52 656 626 5605</t>
  </si>
  <si>
    <t>Lemans Division Equipos</t>
  </si>
  <si>
    <t>Prol. Av Reforma 2719</t>
  </si>
  <si>
    <t>Ciudad Juarez</t>
  </si>
  <si>
    <t>PCP-0001DD01</t>
  </si>
  <si>
    <t>mmalley@indexc.com</t>
  </si>
  <si>
    <t>Malley</t>
  </si>
  <si>
    <t>+1 216-339-3985</t>
  </si>
  <si>
    <t>PCP-0000EC9B</t>
  </si>
  <si>
    <t>corpaqua</t>
  </si>
  <si>
    <t>+1 915-540-8855</t>
  </si>
  <si>
    <t>Corporacion Aqua</t>
  </si>
  <si>
    <t>2220 Bassett Av</t>
  </si>
  <si>
    <t>PCP-0001DCD7</t>
  </si>
  <si>
    <t>nvanbibber</t>
  </si>
  <si>
    <t>Van Bibber</t>
  </si>
  <si>
    <t>nvanbibber@lawrence-construction.com</t>
  </si>
  <si>
    <t>LAWRENCE CONSTRUCTION</t>
  </si>
  <si>
    <t>1301 W. WATKINS ST.</t>
  </si>
  <si>
    <t>54708::LAWRENCE CONSTRUCTION CO</t>
  </si>
  <si>
    <t>PPW-4126527E</t>
  </si>
  <si>
    <t>michaeltfallon@gmail.com</t>
  </si>
  <si>
    <t>Fallon</t>
  </si>
  <si>
    <t>+1 404-662-0200</t>
  </si>
  <si>
    <t>One Sparrow, Inc</t>
  </si>
  <si>
    <t>1104 Grant Avenue</t>
  </si>
  <si>
    <t>PCP-0001DBB3</t>
  </si>
  <si>
    <t>alponds</t>
  </si>
  <si>
    <t>+1 2059083181</t>
  </si>
  <si>
    <t>Smithjes@vmcmail.com</t>
  </si>
  <si>
    <t>PCP-0001DFDD</t>
  </si>
  <si>
    <t>jbrady@inland-group.com</t>
  </si>
  <si>
    <t>JONATHAN</t>
  </si>
  <si>
    <t>+1 5054572567</t>
  </si>
  <si>
    <t>JBRADY@INLAND-GROUP.COM</t>
  </si>
  <si>
    <t>INLAND KENWORTH ALBUQUERQUE</t>
  </si>
  <si>
    <t>7711 Fortuna Rd NW</t>
  </si>
  <si>
    <t>PCP-0001DF3C</t>
  </si>
  <si>
    <t>timhenry</t>
  </si>
  <si>
    <t>+1 6027239284</t>
  </si>
  <si>
    <t>Timothy.Henry@martinmarietta.com</t>
  </si>
  <si>
    <t>PPS-00001200</t>
  </si>
  <si>
    <t>hdromero</t>
  </si>
  <si>
    <t>+1 480-320-9700</t>
  </si>
  <si>
    <t>hunter.romero@gcinc.com</t>
  </si>
  <si>
    <t>4115 E Illinois St</t>
  </si>
  <si>
    <t>Tuscon</t>
  </si>
  <si>
    <t>PCP-0001E0DB</t>
  </si>
  <si>
    <t>demis.angulo@gcinc.com</t>
  </si>
  <si>
    <t>Demis</t>
  </si>
  <si>
    <t>+1 7086005554</t>
  </si>
  <si>
    <t>PCP-0001DF13</t>
  </si>
  <si>
    <t>mcarlson2@republicservices.com</t>
  </si>
  <si>
    <t>Carlson</t>
  </si>
  <si>
    <t>+1 779-245-3470</t>
  </si>
  <si>
    <t>Lee county Landfill</t>
  </si>
  <si>
    <t>1214 S Bataan RD</t>
  </si>
  <si>
    <t>PCP-0001DF69</t>
  </si>
  <si>
    <t>dgilmartin@republicservices.com</t>
  </si>
  <si>
    <t>Gilmartin</t>
  </si>
  <si>
    <t>325 NW 1st Lane</t>
  </si>
  <si>
    <t>PCP-0001CA59</t>
  </si>
  <si>
    <t>rochappell@ihcscott.com</t>
  </si>
  <si>
    <t>+1 970 619 0597</t>
  </si>
  <si>
    <t>PCP-0001E085</t>
  </si>
  <si>
    <t>awolf@twinenviro.com</t>
  </si>
  <si>
    <t>+1 719-671-5205</t>
  </si>
  <si>
    <t>TWIN LANDFILL</t>
  </si>
  <si>
    <t>2500 County Road 67</t>
  </si>
  <si>
    <t>89692::TWIN LANDFILL OF FREMONT CN</t>
  </si>
  <si>
    <t>PCP-0001DEC9</t>
  </si>
  <si>
    <t>jlallemand@twinenviro.com</t>
  </si>
  <si>
    <t>Lallemand</t>
  </si>
  <si>
    <t>+1 7193726671</t>
  </si>
  <si>
    <t>JLallemand@twinenviro.com</t>
  </si>
  <si>
    <t>PCP-0001DF7D</t>
  </si>
  <si>
    <t>jgraves2@fmi.com</t>
  </si>
  <si>
    <t>+1 720-942-3569</t>
  </si>
  <si>
    <t>19302 CR3</t>
  </si>
  <si>
    <t>PCP-0001E038</t>
  </si>
  <si>
    <t>morgan.eidet@lafarge.com</t>
  </si>
  <si>
    <t>Eidet</t>
  </si>
  <si>
    <t>+1 7787791533</t>
  </si>
  <si>
    <t>V0N1W0</t>
  </si>
  <si>
    <t>PCP-0001DF7A</t>
  </si>
  <si>
    <t>travisq@duininck.com</t>
  </si>
  <si>
    <t>Quisberg</t>
  </si>
  <si>
    <t>+1 320-444-1050</t>
  </si>
  <si>
    <t>PCP-0001BD00</t>
  </si>
  <si>
    <t>craven143h@gmail.com</t>
  </si>
  <si>
    <t>+1 970-597-7837</t>
  </si>
  <si>
    <t>Craven Dirtwork</t>
  </si>
  <si>
    <t>29244 Cr 154</t>
  </si>
  <si>
    <t>Agate</t>
  </si>
  <si>
    <t>PCP-0001DFB9</t>
  </si>
  <si>
    <t>garrett.warner@transwest.com</t>
  </si>
  <si>
    <t>+1 720-234-2824</t>
  </si>
  <si>
    <t>1300 w 62nd ave</t>
  </si>
  <si>
    <t>PCP-0001DF9B</t>
  </si>
  <si>
    <t>tshaffer101</t>
  </si>
  <si>
    <t>+1 3169437111</t>
  </si>
  <si>
    <t>tims@concoconstruction.com</t>
  </si>
  <si>
    <t xml:space="preserve">3051 N Ohio </t>
  </si>
  <si>
    <t>PPT-1074E357</t>
  </si>
  <si>
    <t>mgonzalez@tseltd.com</t>
  </si>
  <si>
    <t>+1 9157278811</t>
  </si>
  <si>
    <t>TRI-STATE ELECTRIC CO</t>
  </si>
  <si>
    <t>88990::TRI-STATE ELECTRIC CO</t>
  </si>
  <si>
    <t>PCP-0001E1DB</t>
  </si>
  <si>
    <t>mnitschke@wwmach.com</t>
  </si>
  <si>
    <t>Nitschke</t>
  </si>
  <si>
    <t>+1 702 523 6584</t>
  </si>
  <si>
    <t>PCP-0001E316</t>
  </si>
  <si>
    <t>ron.taylor@ashgrove.com</t>
  </si>
  <si>
    <t>PCP-0001E224</t>
  </si>
  <si>
    <t>fchen@wwmach.com</t>
  </si>
  <si>
    <t>Chen</t>
  </si>
  <si>
    <t>Fan</t>
  </si>
  <si>
    <t>PCP-0001E2F4</t>
  </si>
  <si>
    <t>kbsoundz@hotmail.com</t>
  </si>
  <si>
    <t>Muniz</t>
  </si>
  <si>
    <t>+1 719-232-6527</t>
  </si>
  <si>
    <t>TITAN MACHINERY COS</t>
  </si>
  <si>
    <t>120 Troy Hill Road</t>
  </si>
  <si>
    <t>87826::TITAN MACHINERY - COS</t>
  </si>
  <si>
    <t>PCP-0001E232</t>
  </si>
  <si>
    <t>tkillian@sema.inc</t>
  </si>
  <si>
    <t>killian</t>
  </si>
  <si>
    <t>+1 817 235 8771</t>
  </si>
  <si>
    <t>11001 cowboy Ln</t>
  </si>
  <si>
    <t>Roanoke</t>
  </si>
  <si>
    <t>PCP-0000EE43</t>
  </si>
  <si>
    <t>smolina1@fmi.com</t>
  </si>
  <si>
    <t>+1 928-432-5014</t>
  </si>
  <si>
    <t>PCP-00018A98</t>
  </si>
  <si>
    <t>kevin.schick@westernmidstream.com</t>
  </si>
  <si>
    <t>Schick</t>
  </si>
  <si>
    <t>+1 903-390-5152</t>
  </si>
  <si>
    <t>2261 pipeline road</t>
  </si>
  <si>
    <t>mentone</t>
  </si>
  <si>
    <t>PCP-0001E1A7</t>
  </si>
  <si>
    <t>rcequipmentrepairllc@gmail.com</t>
  </si>
  <si>
    <t>RC EQUIPMENT REPAIR LLC</t>
  </si>
  <si>
    <t>7220 Hearthstone RD NW</t>
  </si>
  <si>
    <t>39310::RC EQUIPMENT REPAIR</t>
  </si>
  <si>
    <t>PCP-0001E470</t>
  </si>
  <si>
    <t>them7pughs@emerytelcom.net</t>
  </si>
  <si>
    <t>+1 435-459-2895</t>
  </si>
  <si>
    <t>Teryl's Tree Service</t>
  </si>
  <si>
    <t>243 N 300 W</t>
  </si>
  <si>
    <t>PCP-0001E456</t>
  </si>
  <si>
    <t>claymeyer61@gmail.com</t>
  </si>
  <si>
    <t>+1 9705661380</t>
  </si>
  <si>
    <t>ClayMeyer</t>
  </si>
  <si>
    <t>PCP-0000DE18</t>
  </si>
  <si>
    <t>juansanchez40@yahoo.com</t>
  </si>
  <si>
    <t>JUAN SANCHEZ</t>
  </si>
  <si>
    <t>102 KUNER AVE # 22</t>
  </si>
  <si>
    <t>77346::JUAN SANCHEZ</t>
  </si>
  <si>
    <t>PPW-0002ABB6</t>
  </si>
  <si>
    <t>bepper505</t>
  </si>
  <si>
    <t>Pecotte</t>
  </si>
  <si>
    <t>Brandon.pecotte@kodiakgas.com</t>
  </si>
  <si>
    <t>PPW-80034C06</t>
  </si>
  <si>
    <t>darin.douglas@continentalcement.com</t>
  </si>
  <si>
    <t>+1 5734067582</t>
  </si>
  <si>
    <t>PCP-0001CC0E</t>
  </si>
  <si>
    <t>mariselaolivas20@gmail.com</t>
  </si>
  <si>
    <t>Jacinto</t>
  </si>
  <si>
    <t>+1 575-231-9955</t>
  </si>
  <si>
    <t>Arredondo Trucking</t>
  </si>
  <si>
    <t>13 swayback rd</t>
  </si>
  <si>
    <t>PCP-0001E729</t>
  </si>
  <si>
    <t>bfreyer@yorkbuilding.com</t>
  </si>
  <si>
    <t>Freyer</t>
  </si>
  <si>
    <t>+1 4432524771</t>
  </si>
  <si>
    <t>1079 belvideere rd</t>
  </si>
  <si>
    <t>PPW-0B96F444</t>
  </si>
  <si>
    <t>janell.wcfs@outlook.com</t>
  </si>
  <si>
    <t>dobey</t>
  </si>
  <si>
    <t>janell</t>
  </si>
  <si>
    <t>+1 970-433-6125</t>
  </si>
  <si>
    <t>2403 riverside parkway</t>
  </si>
  <si>
    <t>PCP-0001E863</t>
  </si>
  <si>
    <t>adrian.juarez@ngsgi.com</t>
  </si>
  <si>
    <t>+1 4322150606</t>
  </si>
  <si>
    <t>12301 W. CO RD. 125</t>
  </si>
  <si>
    <t>PCP-0001E2E3</t>
  </si>
  <si>
    <t>jeff.dekalb@kiewit.us.com</t>
  </si>
  <si>
    <t>Dekalb</t>
  </si>
  <si>
    <t>+1 800 546 8392</t>
  </si>
  <si>
    <t>PCP-0001E3AE</t>
  </si>
  <si>
    <t>lcoleman@advcontracting.com</t>
  </si>
  <si>
    <t>+1 970 373 9792</t>
  </si>
  <si>
    <t>ADVANCED OILFIELD SVC LLC</t>
  </si>
  <si>
    <t>R233 D. CARRASCO RD.</t>
  </si>
  <si>
    <t>LOVING</t>
  </si>
  <si>
    <t>PCP-0001E897</t>
  </si>
  <si>
    <t>troberts@ihcscott.com</t>
  </si>
  <si>
    <t>+1 720 490 7405</t>
  </si>
  <si>
    <t>PCP-0001E812</t>
  </si>
  <si>
    <t>dwilliams@plateauexcavation.com</t>
  </si>
  <si>
    <t>+1 6787581105</t>
  </si>
  <si>
    <t>PCP-0001E686</t>
  </si>
  <si>
    <t>victor@probuildersnm.com</t>
  </si>
  <si>
    <t>Oropeza</t>
  </si>
  <si>
    <t>+1 505-501-2110</t>
  </si>
  <si>
    <t>PRO BUILDERS CONSTRUCTION</t>
  </si>
  <si>
    <t>2627 Lopez Ln</t>
  </si>
  <si>
    <t>66119::PRO BUILDERS CONSTRUCTION</t>
  </si>
  <si>
    <t>PCP-0001E8E0</t>
  </si>
  <si>
    <t>jdelling@crc-co.net</t>
  </si>
  <si>
    <t>Delling</t>
  </si>
  <si>
    <t>Jane</t>
  </si>
  <si>
    <t>+1 9706852373</t>
  </si>
  <si>
    <t>COYOTE RIDGE CONSTRUCTION LLC</t>
  </si>
  <si>
    <t>PCP-0001E829</t>
  </si>
  <si>
    <t>bbarry@grassycreek.nl</t>
  </si>
  <si>
    <t>+1 970-497-6063</t>
  </si>
  <si>
    <t>WILDERNESS MACHINES</t>
  </si>
  <si>
    <t>482 Riverland Dr</t>
  </si>
  <si>
    <t>97448::WILDERNESS MACHINES LLC</t>
  </si>
  <si>
    <t>PCP-0001E8B6</t>
  </si>
  <si>
    <t>patrickaterrell@gmail.com</t>
  </si>
  <si>
    <t>+1 214-940-3982</t>
  </si>
  <si>
    <t>Bayfield Land Clearing</t>
  </si>
  <si>
    <t>1679 Bald Eagle Road</t>
  </si>
  <si>
    <t>PCP-0001E6E6</t>
  </si>
  <si>
    <t>kmortens2@fmi.com</t>
  </si>
  <si>
    <t>Mortensen</t>
  </si>
  <si>
    <t>KC</t>
  </si>
  <si>
    <t>+1 9283220253</t>
  </si>
  <si>
    <t>PCP-00006C44</t>
  </si>
  <si>
    <t>ngabler@fmi.com</t>
  </si>
  <si>
    <t>gabler</t>
  </si>
  <si>
    <t>nithaniel</t>
  </si>
  <si>
    <t>+1 9282156669</t>
  </si>
  <si>
    <t>PCP-00003743</t>
  </si>
  <si>
    <t>garrettbonds@gmail.com</t>
  </si>
  <si>
    <t>Bonds</t>
  </si>
  <si>
    <t>+1 9709466860</t>
  </si>
  <si>
    <t>Garrettbonds@gmail.com</t>
  </si>
  <si>
    <t>BONDS CONSTRUCTION LLC</t>
  </si>
  <si>
    <t>08485::BONDS CONSTRUCTION LLC,u08485::BONDS CONSTRUCTION LLC</t>
  </si>
  <si>
    <t>PCP-0001E85F</t>
  </si>
  <si>
    <t>fgay@levynet.com</t>
  </si>
  <si>
    <t>gay</t>
  </si>
  <si>
    <t>Floyzell</t>
  </si>
  <si>
    <t>PCP-0001E710</t>
  </si>
  <si>
    <t>scottr@shamrockmaterials.com</t>
  </si>
  <si>
    <t>Rungo</t>
  </si>
  <si>
    <t>C Scott</t>
  </si>
  <si>
    <t>+1 7079740533</t>
  </si>
  <si>
    <t>PCP-0001DD38</t>
  </si>
  <si>
    <t>david.coates@iea.net</t>
  </si>
  <si>
    <t>+1 8122435745</t>
  </si>
  <si>
    <t>PCP-0001E9E8</t>
  </si>
  <si>
    <t>christopher.bivin@gcinc.com</t>
  </si>
  <si>
    <t>Bivin</t>
  </si>
  <si>
    <t>+1 8312277943</t>
  </si>
  <si>
    <t>PCP-0001EAC8</t>
  </si>
  <si>
    <t>e250rap</t>
  </si>
  <si>
    <t>peters_ryan@wagnerequipment.com</t>
  </si>
  <si>
    <t>PSP-0007C294</t>
  </si>
  <si>
    <t>scottlguilliams@hotmail.com</t>
  </si>
  <si>
    <t>Guilliams</t>
  </si>
  <si>
    <t>Scott"s Field Service LLC.</t>
  </si>
  <si>
    <t>7770 County Road 510</t>
  </si>
  <si>
    <t>PCP-0001EB9F</t>
  </si>
  <si>
    <t>e490_cat_sup</t>
  </si>
  <si>
    <t>WYOMIGCAT</t>
  </si>
  <si>
    <t>BCP Test Profile</t>
  </si>
  <si>
    <t>+1 309 675 4000</t>
  </si>
  <si>
    <t>309-675-4000</t>
  </si>
  <si>
    <t>ramya.vijayagopalan@accenture.com</t>
  </si>
  <si>
    <t>PO BOX 663</t>
  </si>
  <si>
    <t>RAWLINS</t>
  </si>
  <si>
    <t>PPS-000007DF</t>
  </si>
  <si>
    <t>payables@geiresources.com</t>
  </si>
  <si>
    <t>+1 970-889-3039</t>
  </si>
  <si>
    <t>Mile Hi</t>
  </si>
  <si>
    <t>PCP-0001EB37</t>
  </si>
  <si>
    <t>joel020602@icloud.com</t>
  </si>
  <si>
    <t>+1 303-885-8872</t>
  </si>
  <si>
    <t>Electrobuild</t>
  </si>
  <si>
    <t>15011 Shadow Wood St</t>
  </si>
  <si>
    <t>PCP-0001EC41</t>
  </si>
  <si>
    <t>dldriver@yahoo.com</t>
  </si>
  <si>
    <t>Delbert</t>
  </si>
  <si>
    <t>+1 936-524-6248</t>
  </si>
  <si>
    <t>Drivers Woodworks</t>
  </si>
  <si>
    <t>P.O. Box 1164, Chama NM</t>
  </si>
  <si>
    <t>PCP-0001EBD7</t>
  </si>
  <si>
    <t>12736 CNTY RD 40</t>
  </si>
  <si>
    <t>MANCOS</t>
  </si>
  <si>
    <t>95826::W E RANCH</t>
  </si>
  <si>
    <t>PPW-8004433C</t>
  </si>
  <si>
    <t>jm3rl3@gmail.com</t>
  </si>
  <si>
    <t>+1 720-220-6567</t>
  </si>
  <si>
    <t>SUPERIOR AGGREGATES INC.</t>
  </si>
  <si>
    <t>1206 S. 120th</t>
  </si>
  <si>
    <t>82929::SUPERIOR AGGREGATES INC</t>
  </si>
  <si>
    <t>PCP-0001F06A</t>
  </si>
  <si>
    <t>mgrant@republicservices.com</t>
  </si>
  <si>
    <t>+1 765-605-1075</t>
  </si>
  <si>
    <t>601 Brickyard Road</t>
  </si>
  <si>
    <t>PCP-0001C77D</t>
  </si>
  <si>
    <t>ericmartell17@gmail.com</t>
  </si>
  <si>
    <t>M7 CONSTRUCTION</t>
  </si>
  <si>
    <t>61423::M7 CONSTRUCTION</t>
  </si>
  <si>
    <t>PCP-0001D879</t>
  </si>
  <si>
    <t>sso062858</t>
  </si>
  <si>
    <t>mhcparts31@mhctruck.com</t>
  </si>
  <si>
    <t>PPT-4000CB45</t>
  </si>
  <si>
    <t>chris@phequipment.net</t>
  </si>
  <si>
    <t>Slaughenhoup</t>
  </si>
  <si>
    <t>+1 303-434-6307</t>
  </si>
  <si>
    <t>P &amp; H EQUIPMENT INC.</t>
  </si>
  <si>
    <t>181 56th Ave Suite 100</t>
  </si>
  <si>
    <t>PCP-0001F056</t>
  </si>
  <si>
    <t>matthew.pivirotto@martinmarietta.com</t>
  </si>
  <si>
    <t>Pivirotto</t>
  </si>
  <si>
    <t>+1 9842748129</t>
  </si>
  <si>
    <t>PCP-0001EDFB</t>
  </si>
  <si>
    <t>gsaldanajr@fnfinc.com</t>
  </si>
  <si>
    <t>Saldana Jr.</t>
  </si>
  <si>
    <t>+1 4804909167</t>
  </si>
  <si>
    <t>PPW-8003C3B2</t>
  </si>
  <si>
    <t>kevin.david2@gcinc.com</t>
  </si>
  <si>
    <t>+1 7074890474</t>
  </si>
  <si>
    <t>PCP-0001EDEE</t>
  </si>
  <si>
    <t>dwgengelbach</t>
  </si>
  <si>
    <t>Gengelbach</t>
  </si>
  <si>
    <t>+1 8124492770</t>
  </si>
  <si>
    <t>don.gengelbach@mulzer.com</t>
  </si>
  <si>
    <t>PO Box 249</t>
  </si>
  <si>
    <t>Tell City</t>
  </si>
  <si>
    <t>PPI-00053650</t>
  </si>
  <si>
    <t>ji-liang.zheng@carmeuse.com</t>
  </si>
  <si>
    <t>Zheng</t>
  </si>
  <si>
    <t>Ji-Liang</t>
  </si>
  <si>
    <t>+32 492116431</t>
  </si>
  <si>
    <t>Région wallonne</t>
  </si>
  <si>
    <t>PCP-0001ED52</t>
  </si>
  <si>
    <t>jperrine@edgecontracting.com</t>
  </si>
  <si>
    <t>Perrine</t>
  </si>
  <si>
    <t>+1 3033391050</t>
  </si>
  <si>
    <t>10652 W. VASSAR PL.</t>
  </si>
  <si>
    <t>LAKEWOOD</t>
  </si>
  <si>
    <t>15023::EDGE CONTRACTING INC</t>
  </si>
  <si>
    <t>PPW-CEC3E38F</t>
  </si>
  <si>
    <t>e250rlr</t>
  </si>
  <si>
    <t>Reinick</t>
  </si>
  <si>
    <t>reinick_ryan@wagnerequipment.com</t>
  </si>
  <si>
    <t>PIP-10751836</t>
  </si>
  <si>
    <t>jhoneycutt</t>
  </si>
  <si>
    <t>Honeycutt</t>
  </si>
  <si>
    <t>jhoneycutt@lincolncountynm.gov</t>
  </si>
  <si>
    <t>Lincoln County Road Department</t>
  </si>
  <si>
    <t>PPW-891A751F</t>
  </si>
  <si>
    <t>cameron.bond@bianchielectric.com</t>
  </si>
  <si>
    <t>Cameron.bond@bianchielectric.com</t>
  </si>
  <si>
    <t>PCP-0001E9F8</t>
  </si>
  <si>
    <t>eric.shover@kiewit.com</t>
  </si>
  <si>
    <t>shover</t>
  </si>
  <si>
    <t>+1 503 801 3348</t>
  </si>
  <si>
    <t>PCP-0001E2B3</t>
  </si>
  <si>
    <t>downtoearth452@yahoo.com</t>
  </si>
  <si>
    <t>Griess</t>
  </si>
  <si>
    <t>DOWN TO EARTH LANDSCAPES LLC</t>
  </si>
  <si>
    <t>PCP-0001ED48</t>
  </si>
  <si>
    <t>eric.walker@kiewit.com</t>
  </si>
  <si>
    <t>walker</t>
  </si>
  <si>
    <t>+1 360 280 2348</t>
  </si>
  <si>
    <t>PCP-0001EF9C</t>
  </si>
  <si>
    <t>d1q2jj</t>
  </si>
  <si>
    <t>+1 830 876 6676</t>
  </si>
  <si>
    <t>jake.jiacoletti@westernmidstream.com</t>
  </si>
  <si>
    <t>WESTERN MIDSTREAM</t>
  </si>
  <si>
    <t>PSP-000713DC</t>
  </si>
  <si>
    <t>stoneburner.greg@gmail.com</t>
  </si>
  <si>
    <t>Stoneburner</t>
  </si>
  <si>
    <t>GS BUILDERS LLC</t>
  </si>
  <si>
    <t>38036::GS BUILDERS LLC</t>
  </si>
  <si>
    <t>PPW-8002E3CB</t>
  </si>
  <si>
    <t>humberto@cyclonetrucking.com</t>
  </si>
  <si>
    <t>Pedraza</t>
  </si>
  <si>
    <t>NEWSTAR DRILLING, INC</t>
  </si>
  <si>
    <t>545 E CHURCH ST</t>
  </si>
  <si>
    <t>LEWISVILLE</t>
  </si>
  <si>
    <t>PCP-0000AC97</t>
  </si>
  <si>
    <t>davis.goldberg@martinmarietta.com</t>
  </si>
  <si>
    <t>Goldberg</t>
  </si>
  <si>
    <t>+1 210-208-4121</t>
  </si>
  <si>
    <t>davis.goldberg@martinMarietta.com</t>
  </si>
  <si>
    <t>18495 NW Military Highway</t>
  </si>
  <si>
    <t>PCP-0001DFC2</t>
  </si>
  <si>
    <t>chris@1969</t>
  </si>
  <si>
    <t>may</t>
  </si>
  <si>
    <t>chris.may@martinmarietta.com</t>
  </si>
  <si>
    <t>PPT-107657AE</t>
  </si>
  <si>
    <t>brad.greenwell@holcim.com</t>
  </si>
  <si>
    <t>Greenwell</t>
  </si>
  <si>
    <t>+1 270 969 8840</t>
  </si>
  <si>
    <t>PCP-0001F2B0</t>
  </si>
  <si>
    <t>maintenance015</t>
  </si>
  <si>
    <t>+1 219-316-4256</t>
  </si>
  <si>
    <t>jeffery.wilson@phoenix-services.com</t>
  </si>
  <si>
    <t>PCP-0001177D</t>
  </si>
  <si>
    <t>parts03@kiewit.us.com</t>
  </si>
  <si>
    <t>Gardiner</t>
  </si>
  <si>
    <t>Jameson</t>
  </si>
  <si>
    <t>+1 888 418 7222</t>
  </si>
  <si>
    <t>3888 E BROADWAY RD</t>
  </si>
  <si>
    <t>PCP-0001E728</t>
  </si>
  <si>
    <t>parts05@kiewit.us.com</t>
  </si>
  <si>
    <t>+1 800 792 3812</t>
  </si>
  <si>
    <t>PCP-0001F0DC</t>
  </si>
  <si>
    <t>nicolas.jacques@carmeuse.be</t>
  </si>
  <si>
    <t>Jacques</t>
  </si>
  <si>
    <t>+32 85830242</t>
  </si>
  <si>
    <t>Wallonia</t>
  </si>
  <si>
    <t>PCP-0001F110</t>
  </si>
  <si>
    <t>lbrown@slvlandfill.com</t>
  </si>
  <si>
    <t>+1 7198523810</t>
  </si>
  <si>
    <t>SAN LUIS VLY REGIONAL SOLID</t>
  </si>
  <si>
    <t>PO Box 186</t>
  </si>
  <si>
    <t>77770::SAN LUIS VLY REGIONAL SOLID,u77770::SAN LUIS VLY REGIONAL SOLID</t>
  </si>
  <si>
    <t>PCP-0001F20A</t>
  </si>
  <si>
    <t>a1p2jb</t>
  </si>
  <si>
    <t>Jbrady@inland-group.com</t>
  </si>
  <si>
    <t>PSP-00082793</t>
  </si>
  <si>
    <t>dustin.brown@libertyfrac.com</t>
  </si>
  <si>
    <t>+1 405-213-9264</t>
  </si>
  <si>
    <t>560 w jensen rd</t>
  </si>
  <si>
    <t>PCP-0001F2B7</t>
  </si>
  <si>
    <t>hugopublicworks@esrta.com</t>
  </si>
  <si>
    <t>+1 719-743-2485</t>
  </si>
  <si>
    <t>Hugopublicworks@esrta.com</t>
  </si>
  <si>
    <t>TOWN OF HUGO</t>
  </si>
  <si>
    <t>522 2nd Avenue</t>
  </si>
  <si>
    <t>P.O Box 367</t>
  </si>
  <si>
    <t>44734::TOWN OF HUGO</t>
  </si>
  <si>
    <t>PCP-0001F2CE</t>
  </si>
  <si>
    <t>jkgreenlee@entact.com</t>
  </si>
  <si>
    <t>Greenlee</t>
  </si>
  <si>
    <t>+1 2074784563</t>
  </si>
  <si>
    <t>PCP-0001F30D</t>
  </si>
  <si>
    <t>erachubinski@koniag-gs.com</t>
  </si>
  <si>
    <t>Rachubinski</t>
  </si>
  <si>
    <t>+1 720-697-4936</t>
  </si>
  <si>
    <t>PAC ARCTIC</t>
  </si>
  <si>
    <t>1 Denver Federal Ctr Bldg 17</t>
  </si>
  <si>
    <t>80225-0001</t>
  </si>
  <si>
    <t>67136::PACARCTIC LLC</t>
  </si>
  <si>
    <t>PCP-0001F178</t>
  </si>
  <si>
    <t>dbongiovanni@gilpincounty.org</t>
  </si>
  <si>
    <t>Bongiovanni</t>
  </si>
  <si>
    <t>+1 303-582-5004</t>
  </si>
  <si>
    <t>GILPIN COUNTY ROAD &amp; BRIDGE</t>
  </si>
  <si>
    <t>37068::GILPIN COUNTY ROAD &amp; BRIDGE,u37068::GILPIN COUNTY ROAD &amp; BRIDGE</t>
  </si>
  <si>
    <t>PCP-0001F1EC</t>
  </si>
  <si>
    <t>sso112179</t>
  </si>
  <si>
    <t>SOLIS</t>
  </si>
  <si>
    <t>SOLISD@RUSHENTERPRISES.COM</t>
  </si>
  <si>
    <t>PPW-80026023</t>
  </si>
  <si>
    <t>tyson.mcdaugale@csicompressco.com</t>
  </si>
  <si>
    <t>McDaugale</t>
  </si>
  <si>
    <t>+1 505-419-3257</t>
  </si>
  <si>
    <t>5995 us hiway 64</t>
  </si>
  <si>
    <t>PCP-0001F553</t>
  </si>
  <si>
    <t>kroenertj</t>
  </si>
  <si>
    <t>Kroenert</t>
  </si>
  <si>
    <t>+1 307 670 5042</t>
  </si>
  <si>
    <t>jkroenert@peedequip.com</t>
  </si>
  <si>
    <t>PCP-00011A14</t>
  </si>
  <si>
    <t>joel.midiri@whiteconstruction.com</t>
  </si>
  <si>
    <t>Midiri</t>
  </si>
  <si>
    <t>+1 217-306-7660</t>
  </si>
  <si>
    <t>PCP-00011AE1</t>
  </si>
  <si>
    <t>greg.lahrman@martinmarietta.com</t>
  </si>
  <si>
    <t>Lahrman</t>
  </si>
  <si>
    <t>+1 5136005657</t>
  </si>
  <si>
    <t>PCP-0001F1BC</t>
  </si>
  <si>
    <t>fred@nativesun.construction</t>
  </si>
  <si>
    <t>Meade</t>
  </si>
  <si>
    <t>+1 4328883721</t>
  </si>
  <si>
    <t>PCP-0001B381</t>
  </si>
  <si>
    <t>josh.rosen@graniteconstruction.net</t>
  </si>
  <si>
    <t>Rosen</t>
  </si>
  <si>
    <t>+1 888-418-7222</t>
  </si>
  <si>
    <t>PCP-0001F0D2</t>
  </si>
  <si>
    <t>barron.alan4200@gmail.com</t>
  </si>
  <si>
    <t>+1 3039012209</t>
  </si>
  <si>
    <t>ESI</t>
  </si>
  <si>
    <t>PCP-0001F645</t>
  </si>
  <si>
    <t>rcorona@j29enterprises.com</t>
  </si>
  <si>
    <t>M Sue</t>
  </si>
  <si>
    <t>+1 5755242226</t>
  </si>
  <si>
    <t>mspadilla@j29enterprises.com</t>
  </si>
  <si>
    <t>J29 ENTERPRISES LLC</t>
  </si>
  <si>
    <t>PCP-0001F5C7</t>
  </si>
  <si>
    <t>christopher.shaver@libertyfrac.com</t>
  </si>
  <si>
    <t>shaver</t>
  </si>
  <si>
    <t>+1 9284043038</t>
  </si>
  <si>
    <t>Christopher.Shaver@Libertyfrac.com</t>
  </si>
  <si>
    <t>PCP-0001F488</t>
  </si>
  <si>
    <t>zapros@atpcom.ru</t>
  </si>
  <si>
    <t>Федосов</t>
  </si>
  <si>
    <t>Денис</t>
  </si>
  <si>
    <t>+7 925 288-62-56</t>
  </si>
  <si>
    <t>Расплетина, 24</t>
  </si>
  <si>
    <t>PPW-E65FC5DC</t>
  </si>
  <si>
    <t>doyleco@co.larimer.co.us</t>
  </si>
  <si>
    <t>coleby</t>
  </si>
  <si>
    <t>+1 303-918-6350</t>
  </si>
  <si>
    <t>LARIMER COUNTY RD &amp; BRIDGE</t>
  </si>
  <si>
    <t>614 E Vine Dr</t>
  </si>
  <si>
    <t>PCP-0001F53E</t>
  </si>
  <si>
    <t>bvargas@sarecycling.com</t>
  </si>
  <si>
    <t>+1 424-385-5240</t>
  </si>
  <si>
    <t>901 New Dock Street</t>
  </si>
  <si>
    <t>PCP-0001F57F</t>
  </si>
  <si>
    <t>bluedogbackhoe@gmail.com</t>
  </si>
  <si>
    <t>Atkins</t>
  </si>
  <si>
    <t>+1 7192219108</t>
  </si>
  <si>
    <t>Bluedog Backhoe</t>
  </si>
  <si>
    <t>PCP-0001F702</t>
  </si>
  <si>
    <t>clarence.lewis@kiewit.com</t>
  </si>
  <si>
    <t>Montana</t>
  </si>
  <si>
    <t>PCP-0001F538</t>
  </si>
  <si>
    <t>jmaldona5@fmi.com</t>
  </si>
  <si>
    <t>+1 5202549142</t>
  </si>
  <si>
    <t>PCP-0001E015</t>
  </si>
  <si>
    <t>luis@landscapingnm.com</t>
  </si>
  <si>
    <t>+1 505-204-4863</t>
  </si>
  <si>
    <t>NM Landscape and Irrigation LLC</t>
  </si>
  <si>
    <t>1142 Morning Dr</t>
  </si>
  <si>
    <t>PCP-0001F78C</t>
  </si>
  <si>
    <t>nathaneallovatoace@yahoo.com</t>
  </si>
  <si>
    <t>Nathaneal</t>
  </si>
  <si>
    <t>+1 5057953039</t>
  </si>
  <si>
    <t>JJ Excavation</t>
  </si>
  <si>
    <t>holman</t>
  </si>
  <si>
    <t>PCP-0001F7B8</t>
  </si>
  <si>
    <t>doctor484</t>
  </si>
  <si>
    <t>26785 LIGHT LN</t>
  </si>
  <si>
    <t>PCP-0001F7BA</t>
  </si>
  <si>
    <t>djensen@servicecompression.com</t>
  </si>
  <si>
    <t>SERVICE COMPRESSION LLC</t>
  </si>
  <si>
    <t>2523 86TH ST</t>
  </si>
  <si>
    <t>79741::SERVICE COMPRESSION LLC</t>
  </si>
  <si>
    <t>PCP-0001F8FB</t>
  </si>
  <si>
    <t>ranchhand6410@aol.com</t>
  </si>
  <si>
    <t>Rasband</t>
  </si>
  <si>
    <t>+1 505-363-2171</t>
  </si>
  <si>
    <t>RASBAND DAIRY</t>
  </si>
  <si>
    <t>7116 Isleta blvd sw</t>
  </si>
  <si>
    <t>73600::RASBAND DAIRY</t>
  </si>
  <si>
    <t>PCP-0001F868</t>
  </si>
  <si>
    <t>dnarayan@harsco.com</t>
  </si>
  <si>
    <t>NArayan</t>
  </si>
  <si>
    <t>0418934315</t>
  </si>
  <si>
    <t>DNarayan@harsco.com</t>
  </si>
  <si>
    <t>PPW-BA62883B</t>
  </si>
  <si>
    <t>dmiller@kid.org</t>
  </si>
  <si>
    <t>KENNEWICK IRRIGATION DIST</t>
  </si>
  <si>
    <t>PO BOX 6900</t>
  </si>
  <si>
    <t>KENNEWICK</t>
  </si>
  <si>
    <t>PPW-189A2A15</t>
  </si>
  <si>
    <t>cmiller@ezexcavating.com</t>
  </si>
  <si>
    <t>PCP-0001FA6E</t>
  </si>
  <si>
    <t>gus.holloway@mulzer.com</t>
  </si>
  <si>
    <t>+1 8127195505</t>
  </si>
  <si>
    <t>PCP-0001AABA</t>
  </si>
  <si>
    <t>jesse.mounce@hinklecontracting.com</t>
  </si>
  <si>
    <t>MOUNCE</t>
  </si>
  <si>
    <t>+1 6064161333</t>
  </si>
  <si>
    <t>PPW-6F9C470F</t>
  </si>
  <si>
    <t>thepoolandspaexperts@msn.com</t>
  </si>
  <si>
    <t>Reardon</t>
  </si>
  <si>
    <t>+1 303-788-1330</t>
  </si>
  <si>
    <t>REARDON ENTERPRISES</t>
  </si>
  <si>
    <t>10248 W Chatfield Ave</t>
  </si>
  <si>
    <t>80127-4214</t>
  </si>
  <si>
    <t>73733::REARDON ENTERPRISES</t>
  </si>
  <si>
    <t>PCP-0001FBE1</t>
  </si>
  <si>
    <t>mmandros@777constructionllc.com</t>
  </si>
  <si>
    <t>Martin Jr.</t>
  </si>
  <si>
    <t>+1 9706103101</t>
  </si>
  <si>
    <t>970-471-0887</t>
  </si>
  <si>
    <t>Triple 7 Construction LLC</t>
  </si>
  <si>
    <t>PPW-A7F207D3</t>
  </si>
  <si>
    <t>tmcclintock@srmaterials.com</t>
  </si>
  <si>
    <t>McClintock</t>
  </si>
  <si>
    <t>+1 9282052580</t>
  </si>
  <si>
    <t>PCP-0001F7DD</t>
  </si>
  <si>
    <t>diego.tavares@usinando.com.br</t>
  </si>
  <si>
    <t>tavares</t>
  </si>
  <si>
    <t>diego</t>
  </si>
  <si>
    <t>usinando</t>
  </si>
  <si>
    <t>470 RUA PARANA</t>
  </si>
  <si>
    <t>RIO DAS OSTRAS</t>
  </si>
  <si>
    <t>RJ</t>
  </si>
  <si>
    <t>PCP-0001FC20</t>
  </si>
  <si>
    <t>bittnercompliancesolutions@gmail.com</t>
  </si>
  <si>
    <t>Bittner</t>
  </si>
  <si>
    <t>+1 636-577-6470</t>
  </si>
  <si>
    <t>Bittnercompliancesolutions@gmail.com</t>
  </si>
  <si>
    <t>BITTNER COMPLIANCE SOLUTIONS</t>
  </si>
  <si>
    <t>1035 7th St</t>
  </si>
  <si>
    <t>39328::BITTNER COMPLIANCE SOLUTIONS</t>
  </si>
  <si>
    <t>PCP-0001FACC</t>
  </si>
  <si>
    <t>mbasinger@cnjoilfieldsvcs.com</t>
  </si>
  <si>
    <t>Basinger</t>
  </si>
  <si>
    <t>Jonnathan</t>
  </si>
  <si>
    <t>+1 505-793-2940</t>
  </si>
  <si>
    <t>CNJ OIL FIELD</t>
  </si>
  <si>
    <t>1504 Reagan St.</t>
  </si>
  <si>
    <t>18736::CNJ OILFIELD SERVICES LLC</t>
  </si>
  <si>
    <t>PCP-0001FBA5</t>
  </si>
  <si>
    <t>derrick.bailey@usacompression.com</t>
  </si>
  <si>
    <t>PCP-000008AA</t>
  </si>
  <si>
    <t>info@biahgroup.com</t>
  </si>
  <si>
    <t>Biah</t>
  </si>
  <si>
    <t>Ralph</t>
  </si>
  <si>
    <t>+1 888-966-0781</t>
  </si>
  <si>
    <t>Info@biahgroup.com</t>
  </si>
  <si>
    <t>BIAH GROUP LLC</t>
  </si>
  <si>
    <t>1990 E Lohman Ave</t>
  </si>
  <si>
    <t>PCP-0001FA5D</t>
  </si>
  <si>
    <t>e250bs</t>
  </si>
  <si>
    <t>Stimpson</t>
  </si>
  <si>
    <t>Bran</t>
  </si>
  <si>
    <t>stimpson_bran@wagnerequipment.com</t>
  </si>
  <si>
    <t>PSP-00081551</t>
  </si>
  <si>
    <t>nic.sauceda@warrencat.com</t>
  </si>
  <si>
    <t>+1 7658281433</t>
  </si>
  <si>
    <t>Jason.choat@iea.net</t>
  </si>
  <si>
    <t>PO BOX 38</t>
  </si>
  <si>
    <t>PCP-0001A05C</t>
  </si>
  <si>
    <t>sso101195</t>
  </si>
  <si>
    <t>FIERRO</t>
  </si>
  <si>
    <t>PPW-8000922E</t>
  </si>
  <si>
    <t>robby.hooper@martinmarietta.com</t>
  </si>
  <si>
    <t>Hooper</t>
  </si>
  <si>
    <t>Robby</t>
  </si>
  <si>
    <t>+1 4436328495</t>
  </si>
  <si>
    <t>PCP-0001FE07</t>
  </si>
  <si>
    <t>jpartain@enerflex.com</t>
  </si>
  <si>
    <t>Partain</t>
  </si>
  <si>
    <t>+1 432 703 8979</t>
  </si>
  <si>
    <t>PCP-0001FE6A</t>
  </si>
  <si>
    <t>rghlandscaping</t>
  </si>
  <si>
    <t>rghlandscaping@icloud.com</t>
  </si>
  <si>
    <t>PPT-1076212B</t>
  </si>
  <si>
    <t>Slara1975@yahoo.com</t>
  </si>
  <si>
    <t>lara</t>
  </si>
  <si>
    <t>+1 575-513-2137</t>
  </si>
  <si>
    <t>2401 Peco Ave</t>
  </si>
  <si>
    <t>88210-9701</t>
  </si>
  <si>
    <t>PCP-0001FEEC</t>
  </si>
  <si>
    <t>rrenwick@comcast.net</t>
  </si>
  <si>
    <t>Renwick</t>
  </si>
  <si>
    <t>21315 E Oxford Ave</t>
  </si>
  <si>
    <t>PCP-00020056</t>
  </si>
  <si>
    <t>hramirezhrm441@hotmail.com</t>
  </si>
  <si>
    <t>+1 970-573-1775</t>
  </si>
  <si>
    <t>4931 w. 11th. street Rd.</t>
  </si>
  <si>
    <t>PCP-0001FFCE</t>
  </si>
  <si>
    <t>augiechee88@gmail.com</t>
  </si>
  <si>
    <t>Augustine</t>
  </si>
  <si>
    <t>PPW-00038903</t>
  </si>
  <si>
    <t>+1 575-524-2226</t>
  </si>
  <si>
    <t>mspadilla@J29enterprises.com</t>
  </si>
  <si>
    <t>47343::J29 ENTERPRISES LLC</t>
  </si>
  <si>
    <t>PCP-00018C6A</t>
  </si>
  <si>
    <t>tristin.bailey15@gmail.com</t>
  </si>
  <si>
    <t>+1 970-629-5672</t>
  </si>
  <si>
    <t>MIKE BAILEY</t>
  </si>
  <si>
    <t>981 johnson rd</t>
  </si>
  <si>
    <t>07142::MIKE BAILEY</t>
  </si>
  <si>
    <t>PCP-00020336</t>
  </si>
  <si>
    <t>jgalman@garney.com</t>
  </si>
  <si>
    <t>Galman</t>
  </si>
  <si>
    <t>+1 9546955512</t>
  </si>
  <si>
    <t>Winter Garde</t>
  </si>
  <si>
    <t>PCP-0001FD8C</t>
  </si>
  <si>
    <t>a678lm</t>
  </si>
  <si>
    <t>Mena</t>
  </si>
  <si>
    <t>Luidving</t>
  </si>
  <si>
    <t>luidving.mena@mhc.com</t>
  </si>
  <si>
    <t>PSP-00083222</t>
  </si>
  <si>
    <t>herbandjackie@comcast.net</t>
  </si>
  <si>
    <t>jonke</t>
  </si>
  <si>
    <t>herb</t>
  </si>
  <si>
    <t>+1 719-371-8280</t>
  </si>
  <si>
    <t>psco</t>
  </si>
  <si>
    <t>189 Mustang Trl</t>
  </si>
  <si>
    <t>81233-9537</t>
  </si>
  <si>
    <t>PCP-000202EC</t>
  </si>
  <si>
    <t>rm_e250</t>
  </si>
  <si>
    <t>PCP-0001C9B6</t>
  </si>
  <si>
    <t>micah.etheridge@txdot.gov</t>
  </si>
  <si>
    <t>Etheridge</t>
  </si>
  <si>
    <t>Micah.etheridge@txdot.gov</t>
  </si>
  <si>
    <t>2495 HWY. 183 N.</t>
  </si>
  <si>
    <t>BROWNWOOD</t>
  </si>
  <si>
    <t>PCP-0001FEA7</t>
  </si>
  <si>
    <t>scott.mann@gflenv.com</t>
  </si>
  <si>
    <t>+1 4046552834</t>
  </si>
  <si>
    <t>PCP-0001FAAB</t>
  </si>
  <si>
    <t>rlugibihl@shellyco.com</t>
  </si>
  <si>
    <t>Lugibihl</t>
  </si>
  <si>
    <t>PPW-3EDA03A2</t>
  </si>
  <si>
    <t>a78mrr1</t>
  </si>
  <si>
    <t>Rowleyr@RushEnterprises.Com</t>
  </si>
  <si>
    <t>PSP-0004A9A2</t>
  </si>
  <si>
    <t>jyoung11@zimbracloud.com</t>
  </si>
  <si>
    <t>+1 9704873375</t>
  </si>
  <si>
    <t>jyoung111972@gmail.com</t>
  </si>
  <si>
    <t>JESS YOUNG LLC</t>
  </si>
  <si>
    <t>11492 59 RD.</t>
  </si>
  <si>
    <t>P.O. BOX 260</t>
  </si>
  <si>
    <t>99513::JESS YOUNG</t>
  </si>
  <si>
    <t>PCP-000205E4</t>
  </si>
  <si>
    <t>chancefernholz</t>
  </si>
  <si>
    <t>fernholz</t>
  </si>
  <si>
    <t>+1 720-552-0895</t>
  </si>
  <si>
    <t>PCP-000204DA</t>
  </si>
  <si>
    <t>paul123</t>
  </si>
  <si>
    <t>Lebahn</t>
  </si>
  <si>
    <t>+1 6053663355</t>
  </si>
  <si>
    <t>pmlebahn@lgeverist.com</t>
  </si>
  <si>
    <t>PPW-87620ED9</t>
  </si>
  <si>
    <t>kennes5</t>
  </si>
  <si>
    <t>McHugh</t>
  </si>
  <si>
    <t>Sarah.Kennedy@cat.com</t>
  </si>
  <si>
    <t>PSP-0007615B</t>
  </si>
  <si>
    <t>iwan.vermeulen@phoenix-services.com</t>
  </si>
  <si>
    <t>Vermeulen</t>
  </si>
  <si>
    <t>Iwan</t>
  </si>
  <si>
    <t>Iwan.Vermeulen@phoenix-services.com</t>
  </si>
  <si>
    <t>PCP-0001F9C1</t>
  </si>
  <si>
    <t>mkrier1@gmail.com</t>
  </si>
  <si>
    <t>Krier</t>
  </si>
  <si>
    <t>+1 623-326-4457</t>
  </si>
  <si>
    <t>Hwpvc</t>
  </si>
  <si>
    <t>1509 hwy 14</t>
  </si>
  <si>
    <t>PCP-000206CF</t>
  </si>
  <si>
    <t>josef.gomez@usacompression.com</t>
  </si>
  <si>
    <t>josef</t>
  </si>
  <si>
    <t>+1 432-582-4144</t>
  </si>
  <si>
    <t>615 del rio street</t>
  </si>
  <si>
    <t>PCP-0002052B</t>
  </si>
  <si>
    <t>tony'scat</t>
  </si>
  <si>
    <t>+1 720 982 1275</t>
  </si>
  <si>
    <t>EWING IRRIGATION &amp; LANDSCAPE SUPPLY</t>
  </si>
  <si>
    <t>PCP-00020499</t>
  </si>
  <si>
    <t>garrett.smith@martinmarietta.com</t>
  </si>
  <si>
    <t xml:space="preserve">Smith </t>
  </si>
  <si>
    <t>+1 336-579-7041</t>
  </si>
  <si>
    <t>PPW-80031267</t>
  </si>
  <si>
    <t>williehuff</t>
  </si>
  <si>
    <t>+1 8598801875</t>
  </si>
  <si>
    <t>859-825-8548</t>
  </si>
  <si>
    <t>willie.huff@hinklecontracting.com</t>
  </si>
  <si>
    <t>PPS-0000284A</t>
  </si>
  <si>
    <t>bburleson@fioreandsons.com</t>
  </si>
  <si>
    <t>Burleson</t>
  </si>
  <si>
    <t>+1 303-996-4721</t>
  </si>
  <si>
    <t>PCP-0002086A</t>
  </si>
  <si>
    <t>idlhuey@gmail.com</t>
  </si>
  <si>
    <t>HUEY</t>
  </si>
  <si>
    <t>PAT</t>
  </si>
  <si>
    <t>+1 575-937-8642</t>
  </si>
  <si>
    <t>PAT L. HUEY</t>
  </si>
  <si>
    <t>44651::PAT HUEY</t>
  </si>
  <si>
    <t>PCP-000208CF</t>
  </si>
  <si>
    <t>catdemocustomer</t>
  </si>
  <si>
    <t>Customer</t>
  </si>
  <si>
    <t>qatest@catdigitallabs.com</t>
  </si>
  <si>
    <t>CAT PRODUCT LINK DEMO</t>
  </si>
  <si>
    <t>CATERPILLAR AUTHORIZED USE ONLY</t>
  </si>
  <si>
    <t>PPW-8003F176</t>
  </si>
  <si>
    <t>rm_td00</t>
  </si>
  <si>
    <t>Account212</t>
  </si>
  <si>
    <t>Test212</t>
  </si>
  <si>
    <t>Qatest+rmtd00@catdigitallabs.com</t>
  </si>
  <si>
    <t>PCP-0001C9BB</t>
  </si>
  <si>
    <t>kevinbacker</t>
  </si>
  <si>
    <t>Backer</t>
  </si>
  <si>
    <t>Kevin J</t>
  </si>
  <si>
    <t>+1 3076791950</t>
  </si>
  <si>
    <t>kevin.backer1@woodplc.com</t>
  </si>
  <si>
    <t>WOOD Group</t>
  </si>
  <si>
    <t>PCP-0000706A</t>
  </si>
  <si>
    <t>ebollar@enerflex.com</t>
  </si>
  <si>
    <t>Bollar</t>
  </si>
  <si>
    <t>+1 970 373 7601</t>
  </si>
  <si>
    <t>PCP-0002095B</t>
  </si>
  <si>
    <t>nsousa@republicservices.com</t>
  </si>
  <si>
    <t>Sousa</t>
  </si>
  <si>
    <t>+1 7079715443</t>
  </si>
  <si>
    <t>PCP-000208C8</t>
  </si>
  <si>
    <t>bwilliams2@wyotech.edu</t>
  </si>
  <si>
    <t>+1 570-441-3174</t>
  </si>
  <si>
    <t>WYOMING TECHNICAL INST</t>
  </si>
  <si>
    <t>1889 Venture Drive</t>
  </si>
  <si>
    <t>97432::WYOMING TECHNICAL INST</t>
  </si>
  <si>
    <t>PCP-00020938</t>
  </si>
  <si>
    <t>michael.montelongo@archrock.com</t>
  </si>
  <si>
    <t>Montelongo</t>
  </si>
  <si>
    <t>+1 3619355411</t>
  </si>
  <si>
    <t>PCP-00020875</t>
  </si>
  <si>
    <t>dhubbard@enerflex.com</t>
  </si>
  <si>
    <t>+1 970 630 5940</t>
  </si>
  <si>
    <t>120 Katsura Cir</t>
  </si>
  <si>
    <t>PCP-00020951</t>
  </si>
  <si>
    <t>mjohannes@wwclyde.net</t>
  </si>
  <si>
    <t>+1 970-629-0597</t>
  </si>
  <si>
    <t>PCP-0001B7A3</t>
  </si>
  <si>
    <t>dnimria@gmail.com</t>
  </si>
  <si>
    <t>Daniela</t>
  </si>
  <si>
    <t>+1 7868282048</t>
  </si>
  <si>
    <t>PCP-00020A5B</t>
  </si>
  <si>
    <t>slee0123</t>
  </si>
  <si>
    <t>Haslam</t>
  </si>
  <si>
    <t>Stacie</t>
  </si>
  <si>
    <t>+1 435 790 0768</t>
  </si>
  <si>
    <t>SHaslam@csicompressco.com</t>
  </si>
  <si>
    <t>PPW-00042661</t>
  </si>
  <si>
    <t>mathew.falley@gcinc.com</t>
  </si>
  <si>
    <t>Falley</t>
  </si>
  <si>
    <t>+1 5208095814</t>
  </si>
  <si>
    <t>4115 E. Illinois st.</t>
  </si>
  <si>
    <t>PPW-00042F5D</t>
  </si>
  <si>
    <t>craig@csteindesignllc.com</t>
  </si>
  <si>
    <t>Stein</t>
  </si>
  <si>
    <t>+1 9707298001</t>
  </si>
  <si>
    <t>Craig Stein Design LLC</t>
  </si>
  <si>
    <t>PCP-00020BA6</t>
  </si>
  <si>
    <t>garron07</t>
  </si>
  <si>
    <t>+1 4042276002</t>
  </si>
  <si>
    <t>kbarton@walshgroup.com</t>
  </si>
  <si>
    <t xml:space="preserve">2839 Paces Ferry Rd </t>
  </si>
  <si>
    <t>VILLA RICA</t>
  </si>
  <si>
    <t>PPW-0002CE88</t>
  </si>
  <si>
    <t>bentondan9@gmail.com</t>
  </si>
  <si>
    <t>+1 4806188415</t>
  </si>
  <si>
    <t>PCP-0001B815</t>
  </si>
  <si>
    <t>guy.barnett@roto-versal.com</t>
  </si>
  <si>
    <t>barnett</t>
  </si>
  <si>
    <t>guy</t>
  </si>
  <si>
    <t>+1 3618944820</t>
  </si>
  <si>
    <t>ROTO VERSAL COMPRESSION</t>
  </si>
  <si>
    <t>PCP-00015210</t>
  </si>
  <si>
    <t>peter.garieri@ca.crh.com</t>
  </si>
  <si>
    <t>Garieri</t>
  </si>
  <si>
    <t>+1 4162759374</t>
  </si>
  <si>
    <t>L4K 5X6</t>
  </si>
  <si>
    <t>PCP-0002105A</t>
  </si>
  <si>
    <t>canderson@sandrcompression.com</t>
  </si>
  <si>
    <t>+1 970-230-1350</t>
  </si>
  <si>
    <t>S&amp;R COMPRESSION</t>
  </si>
  <si>
    <t>PCP-00021123</t>
  </si>
  <si>
    <t>yvargas@twinstars.com</t>
  </si>
  <si>
    <t>yvonne</t>
  </si>
  <si>
    <t>+1 432 215 5961</t>
  </si>
  <si>
    <t>TWIN STARS, LTD</t>
  </si>
  <si>
    <t>100 Iowa</t>
  </si>
  <si>
    <t>89655::TWIN STARS LTD</t>
  </si>
  <si>
    <t>PCP-0001B9F4</t>
  </si>
  <si>
    <t>gilbert.sotelo@sec-ep.com</t>
  </si>
  <si>
    <t>PCP-0001C851</t>
  </si>
  <si>
    <t>evahotema@gmail.com</t>
  </si>
  <si>
    <t>HOTEMA</t>
  </si>
  <si>
    <t>EVA</t>
  </si>
  <si>
    <t>+52 8712883442</t>
  </si>
  <si>
    <t>QUINTOS DOMINGUEZ SACRAMENTO</t>
  </si>
  <si>
    <t>calle 33 no. 352 norte</t>
  </si>
  <si>
    <t>TORREON</t>
  </si>
  <si>
    <t>Coahuila</t>
  </si>
  <si>
    <t>PCP-0001A248</t>
  </si>
  <si>
    <t>greg@goughproservices.com</t>
  </si>
  <si>
    <t>+1 970-640-1036</t>
  </si>
  <si>
    <t>Greg@goughproservices.com</t>
  </si>
  <si>
    <t>GOUGH PRO SERVICES LLC</t>
  </si>
  <si>
    <t>2591 legacy way</t>
  </si>
  <si>
    <t>34401::GOUGH PRO SERVICES LLC</t>
  </si>
  <si>
    <t>PCP-00021108</t>
  </si>
  <si>
    <t>jesuso@donaanacounty.org</t>
  </si>
  <si>
    <t>+1 575-635-1821</t>
  </si>
  <si>
    <t>DONA ANA COUNTY</t>
  </si>
  <si>
    <t>2033 E Griggs Las Crucesuces</t>
  </si>
  <si>
    <t>PCP-00020F52</t>
  </si>
  <si>
    <t>holtzheavyhaul@hotmail.com</t>
  </si>
  <si>
    <t>+1 720-569-8892</t>
  </si>
  <si>
    <t>Holtzheavyhaul@hotmail.com</t>
  </si>
  <si>
    <t>HOLTZ HEAVY HAUL EQUIPMENT LLC</t>
  </si>
  <si>
    <t>9450 HIGH ST</t>
  </si>
  <si>
    <t>39445::HOLTZ HEAVY HAUL EQUIPMENT L LC</t>
  </si>
  <si>
    <t>PCP-00021002</t>
  </si>
  <si>
    <t>ethompson@revolutionsystems.net</t>
  </si>
  <si>
    <t>Alsop</t>
  </si>
  <si>
    <t>+1 303-408-5312</t>
  </si>
  <si>
    <t>REVOLUTION SYSTEMS LLC</t>
  </si>
  <si>
    <t>73015::REVOLUTION SYSTEMS LLC</t>
  </si>
  <si>
    <t>PCP-00021040</t>
  </si>
  <si>
    <t>edmanj6581</t>
  </si>
  <si>
    <t>Edman</t>
  </si>
  <si>
    <t>Ashlee</t>
  </si>
  <si>
    <t>ashlee@edmanbuilders.com</t>
  </si>
  <si>
    <t>EDMAN BUILDERS</t>
  </si>
  <si>
    <t>31720::EDMAN BUILDERS LLC</t>
  </si>
  <si>
    <t>PPW-80013494</t>
  </si>
  <si>
    <t>marquise.stanford@kiewit.com</t>
  </si>
  <si>
    <t>Marquise</t>
  </si>
  <si>
    <t>+1 817 908 2617</t>
  </si>
  <si>
    <t>PCP-0001A9D5</t>
  </si>
  <si>
    <t>pasonsearles@gmail.com</t>
  </si>
  <si>
    <t>Searles</t>
  </si>
  <si>
    <t>Pason</t>
  </si>
  <si>
    <t>+1 6034561232</t>
  </si>
  <si>
    <t>Got wood</t>
  </si>
  <si>
    <t>PCP-000213A1</t>
  </si>
  <si>
    <t>jlmunoz7</t>
  </si>
  <si>
    <t>Muñoz</t>
  </si>
  <si>
    <t>Jose L</t>
  </si>
  <si>
    <t>xdirtllc@gmail.com</t>
  </si>
  <si>
    <t>XDIRT LLC</t>
  </si>
  <si>
    <t>99157::XDIRT LLC</t>
  </si>
  <si>
    <t>PPT-01009DD4</t>
  </si>
  <si>
    <t>sso120414</t>
  </si>
  <si>
    <t>Cullon</t>
  </si>
  <si>
    <t>+1 202 456 1200</t>
  </si>
  <si>
    <t>anthony.cullon@mhc.com</t>
  </si>
  <si>
    <t>PCP-0001FFBA</t>
  </si>
  <si>
    <t>rebelearth2020@gmail.com</t>
  </si>
  <si>
    <t>Rebelearth2020@gmail.com</t>
  </si>
  <si>
    <t>REBEL EARTHWORKS LLP</t>
  </si>
  <si>
    <t>PPW-80029FC9</t>
  </si>
  <si>
    <t>jody.daily@coloradosprings.gov</t>
  </si>
  <si>
    <t>Daily</t>
  </si>
  <si>
    <t>+1 7196506636</t>
  </si>
  <si>
    <t>CITY OF COLORADO SPRINGS, CO</t>
  </si>
  <si>
    <t>PCP-00014723</t>
  </si>
  <si>
    <t>Archie</t>
  </si>
  <si>
    <t>+1 4034625247</t>
  </si>
  <si>
    <t>2H01 Exshaw plant</t>
  </si>
  <si>
    <t>PPW-0BC4E9E3</t>
  </si>
  <si>
    <t>kbffep</t>
  </si>
  <si>
    <t>Pohlmann</t>
  </si>
  <si>
    <t>Eugene.Pohlmann@phoenix-services.com</t>
  </si>
  <si>
    <t>PHOENIX SLAG SERVICES</t>
  </si>
  <si>
    <t>PSP-0007B484</t>
  </si>
  <si>
    <t>fred@rangoinc.com</t>
  </si>
  <si>
    <t>+1 4805867738</t>
  </si>
  <si>
    <t>Fred@rangoinc.com</t>
  </si>
  <si>
    <t xml:space="preserve">4215 E MCDOWELL RD STE 101 </t>
  </si>
  <si>
    <t>PPW-000186DB</t>
  </si>
  <si>
    <t>lmills@escomailbox.com</t>
  </si>
  <si>
    <t>Mill</t>
  </si>
  <si>
    <t>+1 720-403-3347</t>
  </si>
  <si>
    <t>32045 Castle Court</t>
  </si>
  <si>
    <t>PCP-00021484</t>
  </si>
  <si>
    <t>admin@actionreadymix.net</t>
  </si>
  <si>
    <t>Knudsen</t>
  </si>
  <si>
    <t>Tod</t>
  </si>
  <si>
    <t>ACTION READY MIX</t>
  </si>
  <si>
    <t>01770::ACTION READY MIX LLC</t>
  </si>
  <si>
    <t>PCP-00011AD3</t>
  </si>
  <si>
    <t>johns@cdi-services.com</t>
  </si>
  <si>
    <t>Singer</t>
  </si>
  <si>
    <t>+1 7192293465</t>
  </si>
  <si>
    <t>Johns@cdi-services.com</t>
  </si>
  <si>
    <t>CONSOLIDATED DIVISION INC.</t>
  </si>
  <si>
    <t>PCP-00021412</t>
  </si>
  <si>
    <t>missionph@hotmail.com</t>
  </si>
  <si>
    <t>Tolbert</t>
  </si>
  <si>
    <t>+1 719-510-7947</t>
  </si>
  <si>
    <t>Missionph@hotmail.com</t>
  </si>
  <si>
    <t>MISSION PLUMBING &amp; HEATING</t>
  </si>
  <si>
    <t>PPW-000330E7</t>
  </si>
  <si>
    <t>ssimnitt@sema.inc</t>
  </si>
  <si>
    <t>Simnitt</t>
  </si>
  <si>
    <t>+1 303-902-4688</t>
  </si>
  <si>
    <t>7353 s Eagle st</t>
  </si>
  <si>
    <t>PCP-0002141A</t>
  </si>
  <si>
    <t>PPW-0000CA1E</t>
  </si>
  <si>
    <t>e350cca</t>
  </si>
  <si>
    <t>Anderson_Chad@wagnerequipment.com</t>
  </si>
  <si>
    <t>PSP-00028D85</t>
  </si>
  <si>
    <t>mark.hall@kiewit.com</t>
  </si>
  <si>
    <t>+1 614 205 3926</t>
  </si>
  <si>
    <t>PCP-00021778</t>
  </si>
  <si>
    <t>gilles.laurin@ca.crh.com</t>
  </si>
  <si>
    <t>Laurin</t>
  </si>
  <si>
    <t>Gilles</t>
  </si>
  <si>
    <t>+1 514-502-7158</t>
  </si>
  <si>
    <t>H7M 2Y2</t>
  </si>
  <si>
    <t>PPW-0002CCD6</t>
  </si>
  <si>
    <t>terleskyp@prpa.org</t>
  </si>
  <si>
    <t>Terlesky</t>
  </si>
  <si>
    <t>+1 970-617-3963</t>
  </si>
  <si>
    <t>PLATTE RIVER POWER AUTHORITY</t>
  </si>
  <si>
    <t>2700 E. COUNTY RD. 82</t>
  </si>
  <si>
    <t>Wellington</t>
  </si>
  <si>
    <t>PCP-00021866</t>
  </si>
  <si>
    <t>jake.long@iea.net</t>
  </si>
  <si>
    <t>PCP-000216D4</t>
  </si>
  <si>
    <t>jeffrey.law@mears.net</t>
  </si>
  <si>
    <t>+1 970-381-1140</t>
  </si>
  <si>
    <t>MEARS GROUP</t>
  </si>
  <si>
    <t>2222 "O" Street</t>
  </si>
  <si>
    <t>PCP-000217EE</t>
  </si>
  <si>
    <t>a5n9md</t>
  </si>
  <si>
    <t>Deherra</t>
  </si>
  <si>
    <t>deherreram@rushenterprises.com</t>
  </si>
  <si>
    <t>PSP-000828CE</t>
  </si>
  <si>
    <t>dylanbarr</t>
  </si>
  <si>
    <t>dylan.barr@lafargeholcim.com</t>
  </si>
  <si>
    <t>PPW-7655D3FB</t>
  </si>
  <si>
    <t>fred.meade@nscteam.com</t>
  </si>
  <si>
    <t>PCP-00021845</t>
  </si>
  <si>
    <t>wmoran@gflenv.com</t>
  </si>
  <si>
    <t>+1 918-352-0656</t>
  </si>
  <si>
    <t>701 E. Grandstaff St.</t>
  </si>
  <si>
    <t>Cushing</t>
  </si>
  <si>
    <t>PCP-0001BA47</t>
  </si>
  <si>
    <t>mjmckune@aol.com</t>
  </si>
  <si>
    <t>McKune</t>
  </si>
  <si>
    <t>5290 FOX MEADOW DR.</t>
  </si>
  <si>
    <t>HIGHLANDS RANCH</t>
  </si>
  <si>
    <t>PCP-000216DC</t>
  </si>
  <si>
    <t>geyerbanew</t>
  </si>
  <si>
    <t>+1 309-868-1994</t>
  </si>
  <si>
    <t>geyerba@gmail.com</t>
  </si>
  <si>
    <t>111 main st</t>
  </si>
  <si>
    <t>PCP-00021756</t>
  </si>
  <si>
    <t>kclement@encoreofs.com</t>
  </si>
  <si>
    <t>Clement</t>
  </si>
  <si>
    <t>+1 2149492380</t>
  </si>
  <si>
    <t>PO Box 6554</t>
  </si>
  <si>
    <t>Kingwood</t>
  </si>
  <si>
    <t>PPW-00040597</t>
  </si>
  <si>
    <t>rjwielgos@fredweberinc.com</t>
  </si>
  <si>
    <t>wielgos</t>
  </si>
  <si>
    <t>+1 720-698-0025</t>
  </si>
  <si>
    <t>2320 CREVE COEUR MILL RD</t>
  </si>
  <si>
    <t>PCP-000218AF</t>
  </si>
  <si>
    <t>unitedco</t>
  </si>
  <si>
    <t>PCP-000089FE</t>
  </si>
  <si>
    <t>ira.taylor@martinmarietta.com</t>
  </si>
  <si>
    <t>Ira</t>
  </si>
  <si>
    <t>+1 3604243441</t>
  </si>
  <si>
    <t>20411 E Hickox Rd</t>
  </si>
  <si>
    <t>PCP-0001E7EB</t>
  </si>
  <si>
    <t>mccscriptstaging</t>
  </si>
  <si>
    <t>MCC Script</t>
  </si>
  <si>
    <t>Staging</t>
  </si>
  <si>
    <t>PPW-80019853</t>
  </si>
  <si>
    <t>natevalcustuser</t>
  </si>
  <si>
    <t>gardnnp@notcat.com</t>
  </si>
  <si>
    <t>100 NE ADAMS ST FOR CATERPILLAR INC USE ONLY</t>
  </si>
  <si>
    <t>PPT-10750514</t>
  </si>
  <si>
    <t>nick.nespeca@gmail.com</t>
  </si>
  <si>
    <t>Nespeca</t>
  </si>
  <si>
    <t>Nespeca Engineering</t>
  </si>
  <si>
    <t>7353 Brockway Drive</t>
  </si>
  <si>
    <t>PCP-000219F4</t>
  </si>
  <si>
    <t>jeffmcdonald@savageservices.com</t>
  </si>
  <si>
    <t>MCDONALD</t>
  </si>
  <si>
    <t>+1 435-650-7260</t>
  </si>
  <si>
    <t>PPW-B6C44474</t>
  </si>
  <si>
    <t>mccscriptplatformexternalprod</t>
  </si>
  <si>
    <t>MCC Script Plat Ext</t>
  </si>
  <si>
    <t>+1 309 494 1023</t>
  </si>
  <si>
    <t>123 Test</t>
  </si>
  <si>
    <t>PPW-8001E3F1</t>
  </si>
  <si>
    <t>lawrence.barnett@txdot.gov</t>
  </si>
  <si>
    <t>Barnett</t>
  </si>
  <si>
    <t>+1 9037527533</t>
  </si>
  <si>
    <t>Lawrence.Barnett@txdot.gov</t>
  </si>
  <si>
    <t>PCP-00011E09</t>
  </si>
  <si>
    <t>adrian@jobematerials.com</t>
  </si>
  <si>
    <t>zavala</t>
  </si>
  <si>
    <t>adrian</t>
  </si>
  <si>
    <t>+1 915-298-9900</t>
  </si>
  <si>
    <t>JOBE MATERIALS</t>
  </si>
  <si>
    <t>PCP-00021BA9</t>
  </si>
  <si>
    <t>mccscriptprod</t>
  </si>
  <si>
    <t>PPW-80019856</t>
  </si>
  <si>
    <t>dwiley@walshgroup.com</t>
  </si>
  <si>
    <t>Dwiley@walshgroup.com</t>
  </si>
  <si>
    <t>Walsh Construction Co.</t>
  </si>
  <si>
    <t>01543</t>
  </si>
  <si>
    <t>PPW-000157A2</t>
  </si>
  <si>
    <t>douglas.zachry@halliburton.com</t>
  </si>
  <si>
    <t>Zachry</t>
  </si>
  <si>
    <t>+1 8174807615</t>
  </si>
  <si>
    <t>PPW-59959AA5</t>
  </si>
  <si>
    <t>cardenashugo555@gmail.com</t>
  </si>
  <si>
    <t>+1 9155041482</t>
  </si>
  <si>
    <t>Meca ic</t>
  </si>
  <si>
    <t>PCP-00021CD1</t>
  </si>
  <si>
    <t>villardranchllc@gmail.com</t>
  </si>
  <si>
    <t>Villard</t>
  </si>
  <si>
    <t>+1 970-326-7592</t>
  </si>
  <si>
    <t>Villardranchllc@gmail.com</t>
  </si>
  <si>
    <t>Villard Ranch</t>
  </si>
  <si>
    <t>679 Haughey Rd</t>
  </si>
  <si>
    <t>81625-1000</t>
  </si>
  <si>
    <t>PCP-00021D15</t>
  </si>
  <si>
    <t>daniel.winkler@westernmidstream.com</t>
  </si>
  <si>
    <t>Winkler</t>
  </si>
  <si>
    <t>+1 903-390-2651</t>
  </si>
  <si>
    <t>2261 PIPLINE ROAD</t>
  </si>
  <si>
    <t>Mentone</t>
  </si>
  <si>
    <t>PCP-00021CCC</t>
  </si>
  <si>
    <t>brad.bezona@westernmidstream.com</t>
  </si>
  <si>
    <t>BEZONA</t>
  </si>
  <si>
    <t>+1 3463796589</t>
  </si>
  <si>
    <t>Brad.bezona@westernmidstream.com</t>
  </si>
  <si>
    <t>2261 Pipeline Rd</t>
  </si>
  <si>
    <t>PCP-0001E436</t>
  </si>
  <si>
    <t>chenrie0625@gmail.com</t>
  </si>
  <si>
    <t>Henrie</t>
  </si>
  <si>
    <t>+1 435-650-9239</t>
  </si>
  <si>
    <t>HENRIES DIESEL REPAIR LLC</t>
  </si>
  <si>
    <t>700 W Mill Rd</t>
  </si>
  <si>
    <t>Ferron</t>
  </si>
  <si>
    <t>PCP-00021E0C</t>
  </si>
  <si>
    <t>rgessele@fmi.com</t>
  </si>
  <si>
    <t>Gessele</t>
  </si>
  <si>
    <t>PCP-0001AD91</t>
  </si>
  <si>
    <t>daleydiver</t>
  </si>
  <si>
    <t>Daley</t>
  </si>
  <si>
    <t>+1 8588421919</t>
  </si>
  <si>
    <t>jyelad@yahoo.com</t>
  </si>
  <si>
    <t>DALEY CONSULTING</t>
  </si>
  <si>
    <t>53145 Bull Basin Rd # 623</t>
  </si>
  <si>
    <t>49835::JOHN DALEY</t>
  </si>
  <si>
    <t>PPW-8003B26F</t>
  </si>
  <si>
    <t>+1 970-542-3565</t>
  </si>
  <si>
    <t>17303 RD. S</t>
  </si>
  <si>
    <t>PCP-000220EF</t>
  </si>
  <si>
    <t>rlutz@neieng.com</t>
  </si>
  <si>
    <t>+1 7207341283</t>
  </si>
  <si>
    <t>NEI Engineering</t>
  </si>
  <si>
    <t>lakewood</t>
  </si>
  <si>
    <t>PCP-00021FF5</t>
  </si>
  <si>
    <t>kimberly.morrow@ngsgi.com</t>
  </si>
  <si>
    <t>Morrow</t>
  </si>
  <si>
    <t>+1 575-200-6572</t>
  </si>
  <si>
    <t>402 Energy Ave Suite F</t>
  </si>
  <si>
    <t>PCP-00021F4E</t>
  </si>
  <si>
    <t>rodden</t>
  </si>
  <si>
    <t>Odden</t>
  </si>
  <si>
    <t>Rex</t>
  </si>
  <si>
    <t>+1 9897320491</t>
  </si>
  <si>
    <t>Rex.Odden@archrock.com</t>
  </si>
  <si>
    <t>PPT-107631C1</t>
  </si>
  <si>
    <t>ebraniff</t>
  </si>
  <si>
    <t>braniff</t>
  </si>
  <si>
    <t>ethan</t>
  </si>
  <si>
    <t>+1 4023070217</t>
  </si>
  <si>
    <t>theresa.mcmains@martinmarietta.com</t>
  </si>
  <si>
    <t>5765 County Road P39</t>
  </si>
  <si>
    <t>Fort Calhoun</t>
  </si>
  <si>
    <t>PCP-00018925</t>
  </si>
  <si>
    <t>griff@acetreecareservices.com</t>
  </si>
  <si>
    <t>Gehring</t>
  </si>
  <si>
    <t>Griffith</t>
  </si>
  <si>
    <t>ACE TREE CARE</t>
  </si>
  <si>
    <t>04808::ACE TREE CARE</t>
  </si>
  <si>
    <t>PPW-800424A7</t>
  </si>
  <si>
    <t>keith.morovich@gcinc.com</t>
  </si>
  <si>
    <t>Morovich</t>
  </si>
  <si>
    <t>PPW-D0D83316</t>
  </si>
  <si>
    <t>brookh@cdi-services.com</t>
  </si>
  <si>
    <t>Hellbusch</t>
  </si>
  <si>
    <t>Brook</t>
  </si>
  <si>
    <t>+1 3034711522</t>
  </si>
  <si>
    <t>PCP-000220EE</t>
  </si>
  <si>
    <t>bobby@moderntransportsolutions.com</t>
  </si>
  <si>
    <t>MODERN TRANSPORT SOLUTIONS</t>
  </si>
  <si>
    <t>950 E. BASELNERD</t>
  </si>
  <si>
    <t>APACHE JUNCTION</t>
  </si>
  <si>
    <t>60957::MODERN TRANSPORT SOLUTIONS</t>
  </si>
  <si>
    <t>PCP-000220C5</t>
  </si>
  <si>
    <t>gary.dent@txdot.gov</t>
  </si>
  <si>
    <t>Dent</t>
  </si>
  <si>
    <t>+1 9035109257</t>
  </si>
  <si>
    <t>PCP-00011E00</t>
  </si>
  <si>
    <t>zgrubb01</t>
  </si>
  <si>
    <t>Grubb</t>
  </si>
  <si>
    <t>+1 970-699-8939</t>
  </si>
  <si>
    <t>Zgrubb@Usacompression.com</t>
  </si>
  <si>
    <t>600 lone tree circle</t>
  </si>
  <si>
    <t>PCP-00021FBF</t>
  </si>
  <si>
    <t>heath.poehler@gflenv.com</t>
  </si>
  <si>
    <t>Poehler</t>
  </si>
  <si>
    <t>+1 715-465-0299</t>
  </si>
  <si>
    <t>PCP-000219AF</t>
  </si>
  <si>
    <t>ew42553@gmail.com</t>
  </si>
  <si>
    <t>Woelke</t>
  </si>
  <si>
    <t>+52 671 105 6321</t>
  </si>
  <si>
    <t>Ervin woelke</t>
  </si>
  <si>
    <t>Campo Trece A 1</t>
  </si>
  <si>
    <t>Zacatecas</t>
  </si>
  <si>
    <t>PCP-000220AB</t>
  </si>
  <si>
    <t>elisandroreza36@gmail.com</t>
  </si>
  <si>
    <t>Elisandro</t>
  </si>
  <si>
    <t>+1 5757799486</t>
  </si>
  <si>
    <t>B&amp;R Trucking</t>
  </si>
  <si>
    <t>PCP-00022196</t>
  </si>
  <si>
    <t>kmalone@edwclevy.net</t>
  </si>
  <si>
    <t>+1 662-242-0194</t>
  </si>
  <si>
    <t>1947 Airport Road</t>
  </si>
  <si>
    <t>PCP-0001A442</t>
  </si>
  <si>
    <t>charlie@ecoloopenergy.com</t>
  </si>
  <si>
    <t>ECO LOOP ENERGY</t>
  </si>
  <si>
    <t>500 CENTRAL EXPRESSWAY STE 266</t>
  </si>
  <si>
    <t>PLANO</t>
  </si>
  <si>
    <t>PPW-446E1678</t>
  </si>
  <si>
    <t>seth.mccament@archrock.com</t>
  </si>
  <si>
    <t>Mccament</t>
  </si>
  <si>
    <t>+1 701-713-6778</t>
  </si>
  <si>
    <t>PCP-000223E3</t>
  </si>
  <si>
    <t>pcanham@co.morgan.co.us</t>
  </si>
  <si>
    <t>Canham</t>
  </si>
  <si>
    <t>17303 MCR-S</t>
  </si>
  <si>
    <t>PCP-0002232B</t>
  </si>
  <si>
    <t>dsupica</t>
  </si>
  <si>
    <t>Supica</t>
  </si>
  <si>
    <t>+1 3133166211</t>
  </si>
  <si>
    <t>dsupica@levynet.com</t>
  </si>
  <si>
    <t>1464 Old Hagan Rd</t>
  </si>
  <si>
    <t>Huger</t>
  </si>
  <si>
    <t>PPW-AC600AAB</t>
  </si>
  <si>
    <t>dg.zg@comcast.net</t>
  </si>
  <si>
    <t>Gee</t>
  </si>
  <si>
    <t>VALLEY LAWN GARDEN</t>
  </si>
  <si>
    <t>P.O. BOX 81621</t>
  </si>
  <si>
    <t>BASALT</t>
  </si>
  <si>
    <t>92787::VALLEY LAWN GARDEN LLC</t>
  </si>
  <si>
    <t>PPW-F0000881</t>
  </si>
  <si>
    <t>dbrowning@genesisendeavors.com</t>
  </si>
  <si>
    <t>+1 701-580-7039</t>
  </si>
  <si>
    <t>PCP-0001E874</t>
  </si>
  <si>
    <t>hespino@mtireadymix.com</t>
  </si>
  <si>
    <t>MTI REDI MIX</t>
  </si>
  <si>
    <t>62090::M T I READY MIX</t>
  </si>
  <si>
    <t>PCP-00021853</t>
  </si>
  <si>
    <t>mikael.maillet@lafarge.com</t>
  </si>
  <si>
    <t>maillet</t>
  </si>
  <si>
    <t>mikael</t>
  </si>
  <si>
    <t>+33 608979281</t>
  </si>
  <si>
    <t>PCP-00022234</t>
  </si>
  <si>
    <t>PCP-000221BE</t>
  </si>
  <si>
    <t>braden.bart@lafarge.com</t>
  </si>
  <si>
    <t>+1 2045995453</t>
  </si>
  <si>
    <t>2300 rogers ave</t>
  </si>
  <si>
    <t>Coquitlam</t>
  </si>
  <si>
    <t>v3k5x6</t>
  </si>
  <si>
    <t>PPW-6FBFBA78</t>
  </si>
  <si>
    <t>jacques.oberholzer@phoenix-services.com</t>
  </si>
  <si>
    <t>Oberholzer</t>
  </si>
  <si>
    <t>+27 736133592</t>
  </si>
  <si>
    <t>Limpopo</t>
  </si>
  <si>
    <t>0380</t>
  </si>
  <si>
    <t>PCP-000222BE</t>
  </si>
  <si>
    <t>hilander@gunnison.com</t>
  </si>
  <si>
    <t>+1 775-253-4678</t>
  </si>
  <si>
    <t>EMERALD ISLE</t>
  </si>
  <si>
    <t>1245 County Road 30</t>
  </si>
  <si>
    <t>81235-5041</t>
  </si>
  <si>
    <t>31753::EMERALD ISLE,pm31753::EMERALD ISLE</t>
  </si>
  <si>
    <t>PCP-00022404</t>
  </si>
  <si>
    <t>wetsi.mphuthi@phoenix-services.com</t>
  </si>
  <si>
    <t>Mphuthi</t>
  </si>
  <si>
    <t>Wetsi</t>
  </si>
  <si>
    <t>PCP-0002228C</t>
  </si>
  <si>
    <t>bobdij44</t>
  </si>
  <si>
    <t>PESICKA</t>
  </si>
  <si>
    <t>BRADLEY</t>
  </si>
  <si>
    <t>+1 303-591-0851</t>
  </si>
  <si>
    <t>BradleyP@cdi-services.com</t>
  </si>
  <si>
    <t>5585 AIRPORT ROAD</t>
  </si>
  <si>
    <t>PCP-0002246B</t>
  </si>
  <si>
    <t>NTECB2B</t>
  </si>
  <si>
    <t>NTEC - B2B</t>
  </si>
  <si>
    <t>PCP-0000F288</t>
  </si>
  <si>
    <t>gshoup@unmats.com</t>
  </si>
  <si>
    <t>Shoup</t>
  </si>
  <si>
    <t>+1 575-302-3456</t>
  </si>
  <si>
    <t>UNITED MATERIALS LLP</t>
  </si>
  <si>
    <t>3005 S Boyd Dr.</t>
  </si>
  <si>
    <t>91356::UNITED MATERIALS LLP</t>
  </si>
  <si>
    <t>PCP-000223C8</t>
  </si>
  <si>
    <t>nate.darrow@usacompression.com</t>
  </si>
  <si>
    <t>DARROW</t>
  </si>
  <si>
    <t>NATE</t>
  </si>
  <si>
    <t>PCP-00022394</t>
  </si>
  <si>
    <t>000306</t>
  </si>
  <si>
    <t>MCMAINS</t>
  </si>
  <si>
    <t>GUY</t>
  </si>
  <si>
    <t>+1 4802449235</t>
  </si>
  <si>
    <t>DADSLANDFILL@WM.COM</t>
  </si>
  <si>
    <t>PCP-000224A9</t>
  </si>
  <si>
    <t>virginia@coloradocivilinfrastructure.com</t>
  </si>
  <si>
    <t>Cordero</t>
  </si>
  <si>
    <t>+1 303-777-5101</t>
  </si>
  <si>
    <t>1257 S. HURON ST.</t>
  </si>
  <si>
    <t>PCP-00022470</t>
  </si>
  <si>
    <t>a116rrw</t>
  </si>
  <si>
    <t>Wharton</t>
  </si>
  <si>
    <t>PIP-11087423</t>
  </si>
  <si>
    <t>PCP-0001B4B1</t>
  </si>
  <si>
    <t>dadslandfill@wm.com</t>
  </si>
  <si>
    <t>PCP-000224A4</t>
  </si>
  <si>
    <t>rcpearson1</t>
  </si>
  <si>
    <t>+1 316 315 9151</t>
  </si>
  <si>
    <t>ryan@concoconstruction.com</t>
  </si>
  <si>
    <t>CONCO INC</t>
  </si>
  <si>
    <t>3051 N Ohio</t>
  </si>
  <si>
    <t>PPW-8001916C</t>
  </si>
  <si>
    <t>scott.foster@kiewit.com</t>
  </si>
  <si>
    <t>+1 501 515 1747</t>
  </si>
  <si>
    <t>13119 Old Denton Road</t>
  </si>
  <si>
    <t>PCP-000227E8</t>
  </si>
  <si>
    <t>michael.balerio</t>
  </si>
  <si>
    <t>Balerio</t>
  </si>
  <si>
    <t>MIchael</t>
  </si>
  <si>
    <t>+1 970-589-5607</t>
  </si>
  <si>
    <t>12774 N Colorado Blvd Suite 160</t>
  </si>
  <si>
    <t>PCP-00022612</t>
  </si>
  <si>
    <t>joshdaniel3635@gmail.com</t>
  </si>
  <si>
    <t>+1 8126058609</t>
  </si>
  <si>
    <t>PCP-0000EE46</t>
  </si>
  <si>
    <t>greg@css.llc</t>
  </si>
  <si>
    <t>Dohrmann</t>
  </si>
  <si>
    <t>+1 9702372673</t>
  </si>
  <si>
    <t>CONSTRUCTION SOFTWARE SOLUTIONS, LLC</t>
  </si>
  <si>
    <t>PCP-00022828</t>
  </si>
  <si>
    <t>steve@css.llc</t>
  </si>
  <si>
    <t>+1 303-726-3920</t>
  </si>
  <si>
    <t>PCP-0001F536</t>
  </si>
  <si>
    <t>sara.sveom@iea.net</t>
  </si>
  <si>
    <t>Sveom</t>
  </si>
  <si>
    <t>+1 6087742169</t>
  </si>
  <si>
    <t>PCP-0000996E</t>
  </si>
  <si>
    <t>dan.countryman@whiteconstruction.com</t>
  </si>
  <si>
    <t>Countryman</t>
  </si>
  <si>
    <t>PCP-0002268D</t>
  </si>
  <si>
    <t>a116nw</t>
  </si>
  <si>
    <t>Nicholas.wood@mhc.com</t>
  </si>
  <si>
    <t>PSP-000847D1</t>
  </si>
  <si>
    <t>axrankin@thiess.com.au</t>
  </si>
  <si>
    <t>Rankin</t>
  </si>
  <si>
    <t>+61 418 159 157</t>
  </si>
  <si>
    <t>PCP-00022790</t>
  </si>
  <si>
    <t>jcatalan</t>
  </si>
  <si>
    <t>Catalan</t>
  </si>
  <si>
    <t>+1 951 657 3600</t>
  </si>
  <si>
    <t>PCP-00021353</t>
  </si>
  <si>
    <t>franck.talbot@lafarge.com</t>
  </si>
  <si>
    <t>talbot</t>
  </si>
  <si>
    <t>franck</t>
  </si>
  <si>
    <t>+33 622470312</t>
  </si>
  <si>
    <t>Région Centre</t>
  </si>
  <si>
    <t>PCP-0001741B</t>
  </si>
  <si>
    <t>darrin.lahue</t>
  </si>
  <si>
    <t>Lahue</t>
  </si>
  <si>
    <t>Darrin</t>
  </si>
  <si>
    <t>+1 970-640-7166</t>
  </si>
  <si>
    <t>PCP-00022617</t>
  </si>
  <si>
    <t>mbalerio@yahoo.com</t>
  </si>
  <si>
    <t>PCP-0002260C</t>
  </si>
  <si>
    <t>shadwagler</t>
  </si>
  <si>
    <t>Wagler</t>
  </si>
  <si>
    <t>+1 9712416033</t>
  </si>
  <si>
    <t>shadw@wv-excavating.com</t>
  </si>
  <si>
    <t>Willamette Valley Excav LLC</t>
  </si>
  <si>
    <t xml:space="preserve">PO Box 12861 </t>
  </si>
  <si>
    <t>PPW-00028A99</t>
  </si>
  <si>
    <t>masseluk</t>
  </si>
  <si>
    <t>Masseth</t>
  </si>
  <si>
    <t>+1 7015163621</t>
  </si>
  <si>
    <t>masseth.lukas@gmail.com</t>
  </si>
  <si>
    <t>Dan Masseth</t>
  </si>
  <si>
    <t>2695 28th st</t>
  </si>
  <si>
    <t>MANDAN</t>
  </si>
  <si>
    <t>PPW-80037133</t>
  </si>
  <si>
    <t>dlaszlo@fmi.com</t>
  </si>
  <si>
    <t>laszlo</t>
  </si>
  <si>
    <t>+1 6024218089</t>
  </si>
  <si>
    <t>PCP-000227D6</t>
  </si>
  <si>
    <t>josemeraz66j@gmail.com</t>
  </si>
  <si>
    <t>Meraz</t>
  </si>
  <si>
    <t>+1 9708322709</t>
  </si>
  <si>
    <t>SKYLINE EXCAVATION LLC</t>
  </si>
  <si>
    <t>New Castle</t>
  </si>
  <si>
    <t>79411::SKYLINE EXCAVATION LLC</t>
  </si>
  <si>
    <t>PCP-00022736</t>
  </si>
  <si>
    <t>tleist@powerscreening.com</t>
  </si>
  <si>
    <t>Leist</t>
  </si>
  <si>
    <t>+1 720 688 0920</t>
  </si>
  <si>
    <t>PCP-00022AD3</t>
  </si>
  <si>
    <t>epishop542@gmail.com</t>
  </si>
  <si>
    <t>Preisser</t>
  </si>
  <si>
    <t>Even</t>
  </si>
  <si>
    <t>+1 7194422614</t>
  </si>
  <si>
    <t>EVEN-PREISSER, INC. DBA EVEN CONSTRUCTION, INC.</t>
  </si>
  <si>
    <t>PCP-00022ACC</t>
  </si>
  <si>
    <t>ncossio@yisd.net</t>
  </si>
  <si>
    <t>cossio</t>
  </si>
  <si>
    <t>+1 915-434-1743</t>
  </si>
  <si>
    <t>YSLETA I.S.D.</t>
  </si>
  <si>
    <t>PCP-00022A44</t>
  </si>
  <si>
    <t>elevatedacresco@gmail.com</t>
  </si>
  <si>
    <t>+1 7203155520</t>
  </si>
  <si>
    <t>PCP-00022B74</t>
  </si>
  <si>
    <t>tmoore@powerscreening.com</t>
  </si>
  <si>
    <t>+1 7206685867</t>
  </si>
  <si>
    <t>Tmoore@powerscreening.com</t>
  </si>
  <si>
    <t>PCP-00022AB1</t>
  </si>
  <si>
    <t>pws@fortlupton.org</t>
  </si>
  <si>
    <t>800 12st</t>
  </si>
  <si>
    <t>PCP-00022DE8</t>
  </si>
  <si>
    <t>prod_test_user</t>
  </si>
  <si>
    <t>IT Park Road</t>
  </si>
  <si>
    <t>Test123</t>
  </si>
  <si>
    <t>PCP-00022C16</t>
  </si>
  <si>
    <t>william.bentley@libertyfrac.com</t>
  </si>
  <si>
    <t>+1 254-337-1120</t>
  </si>
  <si>
    <t>950 17th street #24</t>
  </si>
  <si>
    <t>PCP-00022D44</t>
  </si>
  <si>
    <t>sean.volbeda@libertyfrac.com</t>
  </si>
  <si>
    <t>Volbeda</t>
  </si>
  <si>
    <t>+1 602-909-1696</t>
  </si>
  <si>
    <t>950 17st #2400</t>
  </si>
  <si>
    <t>PCP-00022D33</t>
  </si>
  <si>
    <t>austin.lesemann@libertyfrac.com</t>
  </si>
  <si>
    <t>Lesemann</t>
  </si>
  <si>
    <t>Austin.Lesemann@libertyfrac.com</t>
  </si>
  <si>
    <t>PCP-00022D07</t>
  </si>
  <si>
    <t>+1 432-880-2993</t>
  </si>
  <si>
    <t>PCP-00022D06</t>
  </si>
  <si>
    <t>keivontray.brooks@libertyfrac.com</t>
  </si>
  <si>
    <t>Keivontray</t>
  </si>
  <si>
    <t>+1 432-934-6363</t>
  </si>
  <si>
    <t>Keivontray.Brooks@libertyfrac.com</t>
  </si>
  <si>
    <t>950 17th St #24</t>
  </si>
  <si>
    <t>PCP-00022D04</t>
  </si>
  <si>
    <t>harley.mccoy@libertyfrac.com</t>
  </si>
  <si>
    <t>+1 832-274-5267</t>
  </si>
  <si>
    <t>PCP-00022D02</t>
  </si>
  <si>
    <t>gabriela.sandoval@libertyfrac.com</t>
  </si>
  <si>
    <t>Gabriela</t>
  </si>
  <si>
    <t>+1 405-430-4259</t>
  </si>
  <si>
    <t>7104 wcr 116</t>
  </si>
  <si>
    <t>PCP-00022CFF</t>
  </si>
  <si>
    <t>ricardo.angeles@libertyfrac.com</t>
  </si>
  <si>
    <t>+1 575-312-8845</t>
  </si>
  <si>
    <t>1933 Calle De Suenos</t>
  </si>
  <si>
    <t>88001-4308</t>
  </si>
  <si>
    <t>PCP-00022D01</t>
  </si>
  <si>
    <t>javier_est13</t>
  </si>
  <si>
    <t>+1 940-577-7459</t>
  </si>
  <si>
    <t>javier.estrada@libertyfrac.com</t>
  </si>
  <si>
    <t>513 W. Pine St</t>
  </si>
  <si>
    <t>Jacksboro</t>
  </si>
  <si>
    <t>PCP-00022CFD</t>
  </si>
  <si>
    <t>kringle@pscmetals.com</t>
  </si>
  <si>
    <t>Ringle</t>
  </si>
  <si>
    <t>+1 6145709605</t>
  </si>
  <si>
    <t>kringle@sarecycling.com</t>
  </si>
  <si>
    <t>PPW-348182A9</t>
  </si>
  <si>
    <t>jaredrjohnson94@gmail.com</t>
  </si>
  <si>
    <t>+1 701-651-7047</t>
  </si>
  <si>
    <t>950 17th Street #24</t>
  </si>
  <si>
    <t>PCP-00022D08</t>
  </si>
  <si>
    <t>tayers@plateauexcavation.com</t>
  </si>
  <si>
    <t>PCP-00007C73</t>
  </si>
  <si>
    <t>kelly.giegel@usacompression.com</t>
  </si>
  <si>
    <t>Giegel</t>
  </si>
  <si>
    <t>+1 970-415-1457</t>
  </si>
  <si>
    <t>PCP-00022D12</t>
  </si>
  <si>
    <t>ryan.damian@libertyfrac.com</t>
  </si>
  <si>
    <t>+1 970 515 8188</t>
  </si>
  <si>
    <t>Ryan.Damian@Libertyfrac.com</t>
  </si>
  <si>
    <t>6322 clear creek parkway</t>
  </si>
  <si>
    <t>PCP-00022990</t>
  </si>
  <si>
    <t>timothy.harrow@gflenv.com</t>
  </si>
  <si>
    <t>Harrow</t>
  </si>
  <si>
    <t>+1 9066326186</t>
  </si>
  <si>
    <t>PCP-00021EE2</t>
  </si>
  <si>
    <t>stevef@lvinc.us</t>
  </si>
  <si>
    <t>fletcher</t>
  </si>
  <si>
    <t>+1 720-202-4454</t>
  </si>
  <si>
    <t>LIGHTNING VENTURES</t>
  </si>
  <si>
    <t>1750 tomah rd</t>
  </si>
  <si>
    <t>PCP-00022D9C</t>
  </si>
  <si>
    <t>a0x0jc</t>
  </si>
  <si>
    <t>clarkworm@gmail.com</t>
  </si>
  <si>
    <t>PSP-0003E9A7</t>
  </si>
  <si>
    <t>prodauth_test_user</t>
  </si>
  <si>
    <t>PCP-00022C3F</t>
  </si>
  <si>
    <t>brett.rigby@libertyfrac.com</t>
  </si>
  <si>
    <t>+1 208-576-0579</t>
  </si>
  <si>
    <t>Brett.rigby@libertyfrac.com</t>
  </si>
  <si>
    <t>950 17th St. Ste. 24</t>
  </si>
  <si>
    <t>PCP-00022D43</t>
  </si>
  <si>
    <t>clublub16@yahoo.com</t>
  </si>
  <si>
    <t>+1 7196409944</t>
  </si>
  <si>
    <t>Mountain shadows tree service</t>
  </si>
  <si>
    <t>PCP-00022FEA</t>
  </si>
  <si>
    <t>rockyroadshop84@gmail.com</t>
  </si>
  <si>
    <t>MATHEWS</t>
  </si>
  <si>
    <t>OREN</t>
  </si>
  <si>
    <t>+1 505-425-6051</t>
  </si>
  <si>
    <t>ROCKY ROAD GRAVEL PRODUCTS</t>
  </si>
  <si>
    <t>352 CR A6</t>
  </si>
  <si>
    <t>74767::ROCKY ROAD</t>
  </si>
  <si>
    <t>PCP-000231F8</t>
  </si>
  <si>
    <t>sjordan4190</t>
  </si>
  <si>
    <t>jordan</t>
  </si>
  <si>
    <t>steve.jordan@kodiakgas.com</t>
  </si>
  <si>
    <t>4412 river run lane</t>
  </si>
  <si>
    <t>wellington</t>
  </si>
  <si>
    <t>PPW-80037E73</t>
  </si>
  <si>
    <t>ap@timco-services.com</t>
  </si>
  <si>
    <t>Robbie</t>
  </si>
  <si>
    <t>+1 9183671700</t>
  </si>
  <si>
    <t>TIMCO BLASTING</t>
  </si>
  <si>
    <t>PCP-00023339</t>
  </si>
  <si>
    <t>tammy.bridgewater@archrock.com</t>
  </si>
  <si>
    <t>Bridgewater</t>
  </si>
  <si>
    <t>PCP-000232FF</t>
  </si>
  <si>
    <t>sso120557</t>
  </si>
  <si>
    <t>robinsonh@rushenterprises.com</t>
  </si>
  <si>
    <t>PCP-00022A23</t>
  </si>
  <si>
    <t>mitch.herman@newmont.com</t>
  </si>
  <si>
    <t>+1 7198541351</t>
  </si>
  <si>
    <t>Mitch.Herman@newmont.com</t>
  </si>
  <si>
    <t>PCP-00023384</t>
  </si>
  <si>
    <t>coltwr</t>
  </si>
  <si>
    <t>Colt enterprises</t>
  </si>
  <si>
    <t>34018 County Road 15</t>
  </si>
  <si>
    <t>80550-2817</t>
  </si>
  <si>
    <t>PCP-000231C8</t>
  </si>
  <si>
    <t>b_koch11@yahoo.com</t>
  </si>
  <si>
    <t>Bennie</t>
  </si>
  <si>
    <t>+1 719-371-7369</t>
  </si>
  <si>
    <t>Rocky Mountain Excavating</t>
  </si>
  <si>
    <t>2976 L Path</t>
  </si>
  <si>
    <t>Cotopaxi</t>
  </si>
  <si>
    <t>PCP-00023468</t>
  </si>
  <si>
    <t>josh@fortcollinscollisionrepair.com</t>
  </si>
  <si>
    <t>Hejde</t>
  </si>
  <si>
    <t>+1 970 481 7882</t>
  </si>
  <si>
    <t>FORT COLLINS COLLISION REPAI</t>
  </si>
  <si>
    <t>209 W Troutman Pkwy</t>
  </si>
  <si>
    <t>80525-3036</t>
  </si>
  <si>
    <t>35636::FORT COLLINS COLLISION REPAI R</t>
  </si>
  <si>
    <t>PCP-0002346B</t>
  </si>
  <si>
    <t>a0bcjr1</t>
  </si>
  <si>
    <t>Rau</t>
  </si>
  <si>
    <t>Rauj@RushEnterprises.Com</t>
  </si>
  <si>
    <t>PSP-000855E0</t>
  </si>
  <si>
    <t>cjordan2@republicservices.com</t>
  </si>
  <si>
    <t>+1 720-483-9268</t>
  </si>
  <si>
    <t>Cjordan2@republicServices.com</t>
  </si>
  <si>
    <t>2410 Blue Heron Road</t>
  </si>
  <si>
    <t>06032::REPUBLIC SERVICES INC</t>
  </si>
  <si>
    <t>PCP-00023787</t>
  </si>
  <si>
    <t>jgrose@wadsco.com</t>
  </si>
  <si>
    <t>+1 801-617-1790</t>
  </si>
  <si>
    <t>RALPH L. WADSWORTH CONSTRUCTION CO. A STERLING CONSTRUCTION COMPANY</t>
  </si>
  <si>
    <t>PPW-800165BF</t>
  </si>
  <si>
    <t>brent.kuhn@newmont.com</t>
  </si>
  <si>
    <t>+1 7194298971</t>
  </si>
  <si>
    <t>PCP-000233BB</t>
  </si>
  <si>
    <t>lake@spriggsexcavation.com</t>
  </si>
  <si>
    <t>Leath</t>
  </si>
  <si>
    <t>+1 9704264444</t>
  </si>
  <si>
    <t>PPW-B8DD9DB1</t>
  </si>
  <si>
    <t>curt.haynes@ngsgi.com</t>
  </si>
  <si>
    <t>Haynes</t>
  </si>
  <si>
    <t>+1 432-300-0577</t>
  </si>
  <si>
    <t>404 vetrans airpark lane suite 300</t>
  </si>
  <si>
    <t>PCP-00023786</t>
  </si>
  <si>
    <t>nathan.bell@archrock.com</t>
  </si>
  <si>
    <t>+1 307-224-3812</t>
  </si>
  <si>
    <t>Nathan.Bell@archrock.com</t>
  </si>
  <si>
    <t>275 Baker Ln</t>
  </si>
  <si>
    <t>PCP-0002379F</t>
  </si>
  <si>
    <t>ernie.paschall@martinmarietta.com</t>
  </si>
  <si>
    <t>Paschall</t>
  </si>
  <si>
    <t>+1 9198822216</t>
  </si>
  <si>
    <t>PCP-0002335D</t>
  </si>
  <si>
    <t>jasper.mcnair@nscteam.com</t>
  </si>
  <si>
    <t>McNair</t>
  </si>
  <si>
    <t>Jasper</t>
  </si>
  <si>
    <t>Jasper.McNair@nscteam.com</t>
  </si>
  <si>
    <t>PCP-0001F527</t>
  </si>
  <si>
    <t>tim.covin@hardrockdd.com</t>
  </si>
  <si>
    <t>Covin</t>
  </si>
  <si>
    <t>HARD ROCK UTILITY CONTRACTORS LLC</t>
  </si>
  <si>
    <t>PPW-1CCC0867</t>
  </si>
  <si>
    <t>trey3lee98@gmail.com</t>
  </si>
  <si>
    <t>+1 4049155751</t>
  </si>
  <si>
    <t>tlee@plateauexcavation.com</t>
  </si>
  <si>
    <t>PCP-00023680</t>
  </si>
  <si>
    <t>gwwright</t>
  </si>
  <si>
    <t>+1 409-289-7730</t>
  </si>
  <si>
    <t>grady@mwrightservices.com</t>
  </si>
  <si>
    <t>M.WRIGHT SERVICES LLC</t>
  </si>
  <si>
    <t>2400 Industrial Blvd</t>
  </si>
  <si>
    <t>PCP-00022D64</t>
  </si>
  <si>
    <t>erick.spratte@o-i.com</t>
  </si>
  <si>
    <t>Spratte</t>
  </si>
  <si>
    <t>+1 970-336-3807</t>
  </si>
  <si>
    <t>Owens-Illinois</t>
  </si>
  <si>
    <t>11133 Eastman Park Drive</t>
  </si>
  <si>
    <t>PCP-00023732</t>
  </si>
  <si>
    <t>michael.boren@holcim.com</t>
  </si>
  <si>
    <t>Boren</t>
  </si>
  <si>
    <t>PCP-00014333</t>
  </si>
  <si>
    <t>+1 9705313118</t>
  </si>
  <si>
    <t>Granby</t>
  </si>
  <si>
    <t>PCP-00023782</t>
  </si>
  <si>
    <t>crosstown1977@outlook.com</t>
  </si>
  <si>
    <t>PPW-000206A2</t>
  </si>
  <si>
    <t>tnevergall@bobcatoftherockies.com</t>
  </si>
  <si>
    <t>Nevergall</t>
  </si>
  <si>
    <t>+1 720-925-1720</t>
  </si>
  <si>
    <t>BOBCAT OF THE ROCKIES</t>
  </si>
  <si>
    <t>15680 W 6th Ave</t>
  </si>
  <si>
    <t>08269::BOBCAT OF THE ROCKIES</t>
  </si>
  <si>
    <t>PCP-00023A18</t>
  </si>
  <si>
    <t>marko.ukalovic@kiewit.com</t>
  </si>
  <si>
    <t>Ukalovic</t>
  </si>
  <si>
    <t>Marko</t>
  </si>
  <si>
    <t>+1 780 690 4195</t>
  </si>
  <si>
    <t>PCP-0000D485</t>
  </si>
  <si>
    <t>cjvetere@gmail.com</t>
  </si>
  <si>
    <t>Vetere</t>
  </si>
  <si>
    <t>+1 4356509952</t>
  </si>
  <si>
    <t>CV AGRICULTURE</t>
  </si>
  <si>
    <t>80 N HASTINGS RD</t>
  </si>
  <si>
    <t>P.O. Box 70</t>
  </si>
  <si>
    <t>Green River</t>
  </si>
  <si>
    <t>84525-7770</t>
  </si>
  <si>
    <t>PCP-00023ADF</t>
  </si>
  <si>
    <t>txdotcatparts</t>
  </si>
  <si>
    <t>Schmalzried</t>
  </si>
  <si>
    <t>+1 3255008606</t>
  </si>
  <si>
    <t>gregory.schmalzried@txdot.gov</t>
  </si>
  <si>
    <t xml:space="preserve">4502 Knickerbocker Rd. </t>
  </si>
  <si>
    <t>PPW-80031993</t>
  </si>
  <si>
    <t>invoicing@casamogambo.com</t>
  </si>
  <si>
    <t>Baisch</t>
  </si>
  <si>
    <t>+1 303-680-7657</t>
  </si>
  <si>
    <t>Casa Mogambo Vacation Rentals</t>
  </si>
  <si>
    <t>25059 E PLYMOUTH CIR</t>
  </si>
  <si>
    <t>PCP-00023BD6</t>
  </si>
  <si>
    <t>atovar@generalacrylics.com</t>
  </si>
  <si>
    <t>Tovar</t>
  </si>
  <si>
    <t>+1 6025699377</t>
  </si>
  <si>
    <t>PARENT - GENERAL ACRYLICS</t>
  </si>
  <si>
    <t>PCP-00023A39</t>
  </si>
  <si>
    <t>jessicaclauss76</t>
  </si>
  <si>
    <t>Clauss</t>
  </si>
  <si>
    <t>jessica@racabq.com</t>
  </si>
  <si>
    <t>RAC CONSTRUCTION INC</t>
  </si>
  <si>
    <t>72797::RAC CONSTRUCTION INC</t>
  </si>
  <si>
    <t>PPT-1076525C</t>
  </si>
  <si>
    <t>ramondiaz</t>
  </si>
  <si>
    <t>Brenda@coloradocivilinfrastructure.com</t>
  </si>
  <si>
    <t>PPW-F00005F7</t>
  </si>
  <si>
    <t>e250fmk</t>
  </si>
  <si>
    <t>Kocerha</t>
  </si>
  <si>
    <t>Felicia</t>
  </si>
  <si>
    <t>Kocerha_Felicia@wagnerequipment.com</t>
  </si>
  <si>
    <t>PSP-000570C6</t>
  </si>
  <si>
    <t>CAT®  Inspect,Parts.Cat.com + Includes SIS Parts Books,SOS Services Web</t>
  </si>
  <si>
    <t>llemoine@wilcomarshbuggies.com</t>
  </si>
  <si>
    <t>Lemoine</t>
  </si>
  <si>
    <t>+1 225 999 8318</t>
  </si>
  <si>
    <t>WILCO MARSH BUGGIES &amp; DRAGLINES,INC</t>
  </si>
  <si>
    <t>PPW-8003F88B</t>
  </si>
  <si>
    <t>charles.harris@newmont.com</t>
  </si>
  <si>
    <t>+1 719-694-3993</t>
  </si>
  <si>
    <t>Charles.Harris@newmont.com</t>
  </si>
  <si>
    <t>6900 E. Layton Ave Suite 700</t>
  </si>
  <si>
    <t>newmont mining corp::64659</t>
  </si>
  <si>
    <t>PCP-00023E81</t>
  </si>
  <si>
    <t>wtx</t>
  </si>
  <si>
    <t>jake.spencer@wtexcavating.com</t>
  </si>
  <si>
    <t>WT EXCAVATING</t>
  </si>
  <si>
    <t>PPT-10768DA8</t>
  </si>
  <si>
    <t>thomas.sally@martinmarietta.com</t>
  </si>
  <si>
    <t>+1 6027257021</t>
  </si>
  <si>
    <t>Thomas.sally@martinmarietta.com</t>
  </si>
  <si>
    <t>PCP-000226E2</t>
  </si>
  <si>
    <t>sso102852</t>
  </si>
  <si>
    <t>+1 202 4561200</t>
  </si>
  <si>
    <t>lance.jones@aol.com</t>
  </si>
  <si>
    <t>PCP-00023EC2</t>
  </si>
  <si>
    <t>matthew.fleming@holcim.com</t>
  </si>
  <si>
    <t>+61 429790798</t>
  </si>
  <si>
    <t>Queensland</t>
  </si>
  <si>
    <t>PCP-00023FAA</t>
  </si>
  <si>
    <t>taylor.sibert@kiewit.com</t>
  </si>
  <si>
    <t>Sibert</t>
  </si>
  <si>
    <t>+1 919 973 9349</t>
  </si>
  <si>
    <t>PCP-000236CE</t>
  </si>
  <si>
    <t>msanders73@gmail.com</t>
  </si>
  <si>
    <t>+1 575-571-5978</t>
  </si>
  <si>
    <t>Sanders MoO Scooters LLC</t>
  </si>
  <si>
    <t>10265 Majestic View Rd Sw</t>
  </si>
  <si>
    <t>PCP-00023F28</t>
  </si>
  <si>
    <t>hamish.mcbratney@holcim.com</t>
  </si>
  <si>
    <t>McBratney</t>
  </si>
  <si>
    <t>Hamish</t>
  </si>
  <si>
    <t>+61 438474803</t>
  </si>
  <si>
    <t>PCP-00024075</t>
  </si>
  <si>
    <t>a678kh</t>
  </si>
  <si>
    <t>Kirby</t>
  </si>
  <si>
    <t>kirby.hernandez@mhc.com</t>
  </si>
  <si>
    <t>PSP-0007ABFB</t>
  </si>
  <si>
    <t>patrick@360civil.com</t>
  </si>
  <si>
    <t>Bourke</t>
  </si>
  <si>
    <t>+1 970-328-4900</t>
  </si>
  <si>
    <t>PO Box 2247</t>
  </si>
  <si>
    <t>65174::360 CIVIL INC</t>
  </si>
  <si>
    <t>PCP-00024290</t>
  </si>
  <si>
    <t>patrick@compedra.com.br</t>
  </si>
  <si>
    <t>Rozin</t>
  </si>
  <si>
    <t xml:space="preserve">Patrick Schneider </t>
  </si>
  <si>
    <t>+1 8564938293</t>
  </si>
  <si>
    <t>Compedra Comercio e Terraplenagem Ltda</t>
  </si>
  <si>
    <t>2526 Kittredge Dr</t>
  </si>
  <si>
    <t>PPW-8002C7A5</t>
  </si>
  <si>
    <t>mcc_dev04_user</t>
  </si>
  <si>
    <t>QA</t>
  </si>
  <si>
    <t>+1 6166543210</t>
  </si>
  <si>
    <t>Accenture LLP</t>
  </si>
  <si>
    <t>PCP-00024095</t>
  </si>
  <si>
    <t>kingjoc</t>
  </si>
  <si>
    <t>+1 336-451-4312</t>
  </si>
  <si>
    <t>Johnny.king@martinmarietta.com</t>
  </si>
  <si>
    <t>PPW-80019C5B</t>
  </si>
  <si>
    <t>richardash@fmhsolutions.com</t>
  </si>
  <si>
    <t>ASH</t>
  </si>
  <si>
    <t>+1 303-308-3971</t>
  </si>
  <si>
    <t>RICHARDASH@FMHSOLUTIONS.COM</t>
  </si>
  <si>
    <t>FMH MATERIAL HANDLING</t>
  </si>
  <si>
    <t>5165 Vasquez Blvd</t>
  </si>
  <si>
    <t>80216-3030</t>
  </si>
  <si>
    <t>18135::FMH MATERIAL HANDLING</t>
  </si>
  <si>
    <t>PCP-00024197</t>
  </si>
  <si>
    <t>rome51238@gmail.com</t>
  </si>
  <si>
    <t>+1 6055533429</t>
  </si>
  <si>
    <t>WHEATLEY TRACT 2 LLC</t>
  </si>
  <si>
    <t>Snowmass’s</t>
  </si>
  <si>
    <t>PCP-00024207</t>
  </si>
  <si>
    <t>vmkeyworth</t>
  </si>
  <si>
    <t>817-624-5576</t>
  </si>
  <si>
    <t>2100 Great Southwest Parkway</t>
  </si>
  <si>
    <t>PPI-00088B9B</t>
  </si>
  <si>
    <t>taylor@westernslopebuilders.com</t>
  </si>
  <si>
    <t>+1 9706184043</t>
  </si>
  <si>
    <t>PCP-00021162</t>
  </si>
  <si>
    <t>a0bahr</t>
  </si>
  <si>
    <t>Robinsonh@RushEnterprises.Com</t>
  </si>
  <si>
    <t>PSP-00085648</t>
  </si>
  <si>
    <t>jason.short@whiteconstruction.com</t>
  </si>
  <si>
    <t>Short</t>
  </si>
  <si>
    <t>+1 217-843-0900</t>
  </si>
  <si>
    <t>PCP-0000BC95</t>
  </si>
  <si>
    <t>paulb@vermeercolorado.com</t>
  </si>
  <si>
    <t>brazeau</t>
  </si>
  <si>
    <t>+1 303-286-1866</t>
  </si>
  <si>
    <t>VERMEER OF COLORADO</t>
  </si>
  <si>
    <t>5801 E 76th Ave</t>
  </si>
  <si>
    <t>93140::VERMEER SALES &amp; SERVICE</t>
  </si>
  <si>
    <t>PCP-00024689</t>
  </si>
  <si>
    <t>jkirkpatrick@republicservices.com</t>
  </si>
  <si>
    <t>Kirkpatrick</t>
  </si>
  <si>
    <t>+1 901-371-1608</t>
  </si>
  <si>
    <t>Jkirkpatrick@republicservices.com</t>
  </si>
  <si>
    <t>1299 kuhn Rd</t>
  </si>
  <si>
    <t>PCP-00023B98</t>
  </si>
  <si>
    <t>tomr</t>
  </si>
  <si>
    <t>+1 3035010011</t>
  </si>
  <si>
    <t>PREMIER EARTHWORKS</t>
  </si>
  <si>
    <t>PCP-0002482A</t>
  </si>
  <si>
    <t>tjud@riograndeco.com</t>
  </si>
  <si>
    <t>Jud</t>
  </si>
  <si>
    <t>+1 303-944-1627</t>
  </si>
  <si>
    <t>RIO GRANDE COMPANY</t>
  </si>
  <si>
    <t>201 Santa Fe Dr</t>
  </si>
  <si>
    <t>74469::RIO GRANDE COMPANY</t>
  </si>
  <si>
    <t>PCP-000246DC</t>
  </si>
  <si>
    <t>v9_01_prod</t>
  </si>
  <si>
    <t>Vinod</t>
  </si>
  <si>
    <t>+1 309-494-2663</t>
  </si>
  <si>
    <t>vishwakvinod@gmail.com</t>
  </si>
  <si>
    <t>1227 Weatherspoon Dr Apt 123</t>
  </si>
  <si>
    <t>61550-8927</t>
  </si>
  <si>
    <t>PCP-0002483B</t>
  </si>
  <si>
    <t>mark.bowles@newmont.com</t>
  </si>
  <si>
    <t>+1 9704818767</t>
  </si>
  <si>
    <t>Mark.Bowles@newmont.com</t>
  </si>
  <si>
    <t>PCP-0002488A</t>
  </si>
  <si>
    <t>montgomeryweldingservicesllc@gmail.com</t>
  </si>
  <si>
    <t>FORSBERG</t>
  </si>
  <si>
    <t>+1 832-955-7363</t>
  </si>
  <si>
    <t>MONTGOMERY WELDING</t>
  </si>
  <si>
    <t>PCP-0002479A</t>
  </si>
  <si>
    <t>steven.probert@usacompression.com</t>
  </si>
  <si>
    <t>Probert</t>
  </si>
  <si>
    <t>+1 405-205-3787</t>
  </si>
  <si>
    <t>PCP-0001789A</t>
  </si>
  <si>
    <t>lucas.mendez-mate@wasteconnections.com</t>
  </si>
  <si>
    <t>Mendez</t>
  </si>
  <si>
    <t>+1 9542359267</t>
  </si>
  <si>
    <t>PCP-0002468A</t>
  </si>
  <si>
    <t>v9_prod_02</t>
  </si>
  <si>
    <t>Prairie Lakes Apts</t>
  </si>
  <si>
    <t>61615-7038</t>
  </si>
  <si>
    <t>PCP-00024844</t>
  </si>
  <si>
    <t>olegal</t>
  </si>
  <si>
    <t>Olega</t>
  </si>
  <si>
    <t>Lovely Joy C.</t>
  </si>
  <si>
    <t>+63 995 4671126</t>
  </si>
  <si>
    <t>LovelyJoyC.Olega@cat.com</t>
  </si>
  <si>
    <t>PSP-00081C5A</t>
  </si>
  <si>
    <t>matthewpointer24@gmail.com</t>
  </si>
  <si>
    <t>+1 575-241-6899</t>
  </si>
  <si>
    <t>PCP-00024B87</t>
  </si>
  <si>
    <t>johnsonjere@vmcmail.com</t>
  </si>
  <si>
    <t>Jrermiah</t>
  </si>
  <si>
    <t>+1 3347280223</t>
  </si>
  <si>
    <t>PCP-00019A44</t>
  </si>
  <si>
    <t>sam1</t>
  </si>
  <si>
    <t>+1 4103752073</t>
  </si>
  <si>
    <t>410.375.2073</t>
  </si>
  <si>
    <t>sfarmer@gflenv.com</t>
  </si>
  <si>
    <t xml:space="preserve">7401 Foxley Road </t>
  </si>
  <si>
    <t>Upper Marlboro</t>
  </si>
  <si>
    <t>PPI-0002A98E</t>
  </si>
  <si>
    <t>mikef@redmondminerals.com</t>
  </si>
  <si>
    <t>Forbush</t>
  </si>
  <si>
    <t>+1 4359794629</t>
  </si>
  <si>
    <t>PCP-00024B49</t>
  </si>
  <si>
    <t>cvidas77</t>
  </si>
  <si>
    <t>Vidas</t>
  </si>
  <si>
    <t>+1 303-906-2809</t>
  </si>
  <si>
    <t>cvidas@wwmach.com</t>
  </si>
  <si>
    <t>PCP-00024B6C</t>
  </si>
  <si>
    <t>johnpaul.pedraza@voltagrid.com</t>
  </si>
  <si>
    <t>JohnPaul</t>
  </si>
  <si>
    <t>PCP-000239EA</t>
  </si>
  <si>
    <t>scot.sloan@voltagrid.com</t>
  </si>
  <si>
    <t>PPW-000465A1</t>
  </si>
  <si>
    <t>jimeggers</t>
  </si>
  <si>
    <t>Eggers</t>
  </si>
  <si>
    <t>+1 6129192798</t>
  </si>
  <si>
    <t>jeggers2121@gmail.com</t>
  </si>
  <si>
    <t>2000 Ames Drive</t>
  </si>
  <si>
    <t>PPT-10732F3D</t>
  </si>
  <si>
    <t>ksiegman@ihcscott.com</t>
  </si>
  <si>
    <t>Siegman</t>
  </si>
  <si>
    <t>+1 720 383 5975</t>
  </si>
  <si>
    <t>PCP-0002148F</t>
  </si>
  <si>
    <t>westtexas1</t>
  </si>
  <si>
    <t>CARRILLO</t>
  </si>
  <si>
    <t>SAVANAH</t>
  </si>
  <si>
    <t>carrillosavanah@gmail.com</t>
  </si>
  <si>
    <t>Van horn</t>
  </si>
  <si>
    <t>PCP-00024F59</t>
  </si>
  <si>
    <t>willrob76@yahoo.com</t>
  </si>
  <si>
    <t>+1 9045404591</t>
  </si>
  <si>
    <t>233 cr 166</t>
  </si>
  <si>
    <t>Athens</t>
  </si>
  <si>
    <t>PPW-00041F57</t>
  </si>
  <si>
    <t>payables@hes-ham.com</t>
  </si>
  <si>
    <t>Gruen</t>
  </si>
  <si>
    <t>+1 9704040014</t>
  </si>
  <si>
    <t>PCP-0002506F</t>
  </si>
  <si>
    <t>e350ep</t>
  </si>
  <si>
    <t>Penfold</t>
  </si>
  <si>
    <t>Erica</t>
  </si>
  <si>
    <t>penfold_erica@wagnerequipment.com</t>
  </si>
  <si>
    <t>PSP-00078CE6</t>
  </si>
  <si>
    <t>alienemann@robertsx.com</t>
  </si>
  <si>
    <t>Lienemann</t>
  </si>
  <si>
    <t>+1 970-518-6972</t>
  </si>
  <si>
    <t>rfreeman@robertsx.com</t>
  </si>
  <si>
    <t>ROBERTS EXCAVATION CORP</t>
  </si>
  <si>
    <t>1801 1ST ST.</t>
  </si>
  <si>
    <t>PCP-0002543C</t>
  </si>
  <si>
    <t>rrtaylor</t>
  </si>
  <si>
    <t>+1 3304178807</t>
  </si>
  <si>
    <t>rrtaylor@levynet.com</t>
  </si>
  <si>
    <t>3715 Whipple Ave SW</t>
  </si>
  <si>
    <t>Canton</t>
  </si>
  <si>
    <t>PPW-3F7DFC8E</t>
  </si>
  <si>
    <t>koryg@wcnx.org</t>
  </si>
  <si>
    <t>+1 8304802567</t>
  </si>
  <si>
    <t>Koryg@wcnx.org</t>
  </si>
  <si>
    <t>7787 FM 1150</t>
  </si>
  <si>
    <t>Luling</t>
  </si>
  <si>
    <t>PPW-3F42BD7C</t>
  </si>
  <si>
    <t>jbastone@gflenv.com</t>
  </si>
  <si>
    <t>Bastone</t>
  </si>
  <si>
    <t>+1 6475232676</t>
  </si>
  <si>
    <t>jbastone@gipi.com</t>
  </si>
  <si>
    <t>L4L0C2</t>
  </si>
  <si>
    <t>PCP-000253DF</t>
  </si>
  <si>
    <t>regina.coker@apac.com</t>
  </si>
  <si>
    <t>Coker</t>
  </si>
  <si>
    <t>+1 6014314575</t>
  </si>
  <si>
    <t>PCP-00025338</t>
  </si>
  <si>
    <t>ccarreon@jhlconstructors.com</t>
  </si>
  <si>
    <t>+1 720-671-1560</t>
  </si>
  <si>
    <t>J.H.L. ENTERPRISES, INC. DBA J.H.L. CONSTRUCTORS, INC.</t>
  </si>
  <si>
    <t>9100 E Panorama Dr</t>
  </si>
  <si>
    <t>PCP-00025418</t>
  </si>
  <si>
    <t>egriffith@peabodyenergy.com</t>
  </si>
  <si>
    <t>PCP-00025405</t>
  </si>
  <si>
    <t>kstevenson@peabodyenergy.com</t>
  </si>
  <si>
    <t>Kendra</t>
  </si>
  <si>
    <t>+1 8127981984</t>
  </si>
  <si>
    <t>PCP-00025297</t>
  </si>
  <si>
    <t>omartin@peabodyenergy.com</t>
  </si>
  <si>
    <t>+1 8124547456</t>
  </si>
  <si>
    <t>PCP-00025296</t>
  </si>
  <si>
    <t>tcap71@yahoo.com</t>
  </si>
  <si>
    <t>phillips</t>
  </si>
  <si>
    <t>+1 970 980 6543</t>
  </si>
  <si>
    <t>6550 s county road 5</t>
  </si>
  <si>
    <t>PCP-00025461</t>
  </si>
  <si>
    <t>mcaringi</t>
  </si>
  <si>
    <t>Caringi</t>
  </si>
  <si>
    <t>+1 4168812354</t>
  </si>
  <si>
    <t>mauro@progreendemo.com</t>
  </si>
  <si>
    <t>PPT-0008D8D7</t>
  </si>
  <si>
    <t>k590ngt</t>
  </si>
  <si>
    <t>Tshipile</t>
  </si>
  <si>
    <t>Nchi</t>
  </si>
  <si>
    <t>Goitumetsemang</t>
  </si>
  <si>
    <t>+267 3951781</t>
  </si>
  <si>
    <t>ntshipile@barloworld-equipment.com</t>
  </si>
  <si>
    <t>BARLOWORLD MIDDLE EAST FZE (BOTSWANA)</t>
  </si>
  <si>
    <t>PIP-10881318</t>
  </si>
  <si>
    <t>PCP-000257EF</t>
  </si>
  <si>
    <t>brayden.hunt@woodplc.com</t>
  </si>
  <si>
    <t>hunt</t>
  </si>
  <si>
    <t>brayden</t>
  </si>
  <si>
    <t>+1 2086806295</t>
  </si>
  <si>
    <t>PCP-00025800</t>
  </si>
  <si>
    <t>isaakpeters</t>
  </si>
  <si>
    <t>Isaak</t>
  </si>
  <si>
    <t>+1 432-209-2614</t>
  </si>
  <si>
    <t>petersdiesel@yahoo.com</t>
  </si>
  <si>
    <t>peters diesel service</t>
  </si>
  <si>
    <t>113 County Road 319</t>
  </si>
  <si>
    <t>79360-1110</t>
  </si>
  <si>
    <t>PCP-0002586E</t>
  </si>
  <si>
    <t>jboyle@wwmach.com</t>
  </si>
  <si>
    <t>PCP-000256E2</t>
  </si>
  <si>
    <t>a78mbj</t>
  </si>
  <si>
    <t>Jernigan</t>
  </si>
  <si>
    <t>Blaine</t>
  </si>
  <si>
    <t>Jerniganb@rushenterprises.com</t>
  </si>
  <si>
    <t>PSP-00085868</t>
  </si>
  <si>
    <t>mcaringi@gipi.com</t>
  </si>
  <si>
    <t>l4l0c2</t>
  </si>
  <si>
    <t>PCP-0002568B</t>
  </si>
  <si>
    <t>waldostruckingllc@gmail.com</t>
  </si>
  <si>
    <t>rodriguez</t>
  </si>
  <si>
    <t>osvaldo</t>
  </si>
  <si>
    <t>+1 720-998-2456</t>
  </si>
  <si>
    <t>Waldos Trucking LLC</t>
  </si>
  <si>
    <t>965 S Mckinley Ave</t>
  </si>
  <si>
    <t>PCP-00025A7A</t>
  </si>
  <si>
    <t>deb@rickabaughconstruction.com</t>
  </si>
  <si>
    <t>+1 5415274342</t>
  </si>
  <si>
    <t>tammy@rickabaughconstruction.com</t>
  </si>
  <si>
    <t>Rickabaugh Construction LLC</t>
  </si>
  <si>
    <t>PPW-00019BC9</t>
  </si>
  <si>
    <t>b.davidson</t>
  </si>
  <si>
    <t>BRITTANY</t>
  </si>
  <si>
    <t>CENTER</t>
  </si>
  <si>
    <t>PCP-0001E25D</t>
  </si>
  <si>
    <t>andrew.eltagonde@elitesi.com</t>
  </si>
  <si>
    <t>Eltagonde</t>
  </si>
  <si>
    <t>PCP-00025CA9</t>
  </si>
  <si>
    <t>ambrosett</t>
  </si>
  <si>
    <t>dwightefr@gmail.com</t>
  </si>
  <si>
    <t>Ambrose Truck &amp; Trailer</t>
  </si>
  <si>
    <t>PPW-80037AA0</t>
  </si>
  <si>
    <t>coryvetere</t>
  </si>
  <si>
    <t>+1 435-650-9952</t>
  </si>
  <si>
    <t>cory.vetere@gjemrac.doe.gov</t>
  </si>
  <si>
    <t>North Wind Inc</t>
  </si>
  <si>
    <t>PPW-8E732246</t>
  </si>
  <si>
    <t>austinlayton100@icloud.com</t>
  </si>
  <si>
    <t>+1 9287152789</t>
  </si>
  <si>
    <t>Austinlayton100@icloud.com</t>
  </si>
  <si>
    <t>Prime pipeline</t>
  </si>
  <si>
    <t>PCP-00025CBA</t>
  </si>
  <si>
    <t>joshua.lyon@kodiakgas.com</t>
  </si>
  <si>
    <t>+1 5759888293</t>
  </si>
  <si>
    <t>PCP-00025E23</t>
  </si>
  <si>
    <t>jporras@harsco.com</t>
  </si>
  <si>
    <t>PORRAS</t>
  </si>
  <si>
    <t>JESUS</t>
  </si>
  <si>
    <t>+52 2871313144</t>
  </si>
  <si>
    <t>XICOTENCATL 444-B</t>
  </si>
  <si>
    <t>FAROS</t>
  </si>
  <si>
    <t>VERACRUZ</t>
  </si>
  <si>
    <t>PPW-A381A5B9</t>
  </si>
  <si>
    <t>PCP-000261D9</t>
  </si>
  <si>
    <t>steeleke@vmcmail.com</t>
  </si>
  <si>
    <t>steele</t>
  </si>
  <si>
    <t>kelby</t>
  </si>
  <si>
    <t>+1 6154281558</t>
  </si>
  <si>
    <t>PCP-00019DE0</t>
  </si>
  <si>
    <t>Deleon</t>
  </si>
  <si>
    <t>+1 602-316-3472</t>
  </si>
  <si>
    <t>1903 E University Dr</t>
  </si>
  <si>
    <t>PCP-000261D4</t>
  </si>
  <si>
    <t>nick.payne@lafargeholcim.com</t>
  </si>
  <si>
    <t>+61 418741902</t>
  </si>
  <si>
    <t>PCP-00026268</t>
  </si>
  <si>
    <t>mino@sipermaculture.com</t>
  </si>
  <si>
    <t>Maritnez</t>
  </si>
  <si>
    <t>Belarmino</t>
  </si>
  <si>
    <t>+1 505-920-8264</t>
  </si>
  <si>
    <t>SAN ISIDRO PERMACULTURE</t>
  </si>
  <si>
    <t>29 hidden valley rd</t>
  </si>
  <si>
    <t>78234::SAN ISIDRO PERMACULTRE</t>
  </si>
  <si>
    <t>PCP-00026153</t>
  </si>
  <si>
    <t>ap@duckels.com</t>
  </si>
  <si>
    <t>Suchyta</t>
  </si>
  <si>
    <t>+1 970-879-6072</t>
  </si>
  <si>
    <t>DUCKELS CONSTRUCTION INC</t>
  </si>
  <si>
    <t>PPW-2D6E749A</t>
  </si>
  <si>
    <t>bballard@enerflex.com</t>
  </si>
  <si>
    <t>ballard</t>
  </si>
  <si>
    <t>brooks</t>
  </si>
  <si>
    <t>+1 575 243 0261</t>
  </si>
  <si>
    <t>PCP-00026118</t>
  </si>
  <si>
    <t>sso120689</t>
  </si>
  <si>
    <t>Nicholas.Wood@mhc.com</t>
  </si>
  <si>
    <t>PCP-00025540</t>
  </si>
  <si>
    <t>McMichael</t>
  </si>
  <si>
    <t>Durant</t>
  </si>
  <si>
    <t>PCP-00026208</t>
  </si>
  <si>
    <t>Benardo</t>
  </si>
  <si>
    <t>PCP-00026207</t>
  </si>
  <si>
    <t>Greenburg</t>
  </si>
  <si>
    <t>PCP-00026200</t>
  </si>
  <si>
    <t>PCP-000261FC</t>
  </si>
  <si>
    <t>Hafner</t>
  </si>
  <si>
    <t>PCP-000261F9</t>
  </si>
  <si>
    <t>PCP-000261F4</t>
  </si>
  <si>
    <t>PCP-000261EB</t>
  </si>
  <si>
    <t>Preap</t>
  </si>
  <si>
    <t>Jumno</t>
  </si>
  <si>
    <t>PCP-000261EA</t>
  </si>
  <si>
    <t>Lopez Sr</t>
  </si>
  <si>
    <t>PCP-000261E8</t>
  </si>
  <si>
    <t>Crespin III</t>
  </si>
  <si>
    <t>PCP-000261E1</t>
  </si>
  <si>
    <t>Somera</t>
  </si>
  <si>
    <t>PCP-000261DC</t>
  </si>
  <si>
    <t>001785</t>
  </si>
  <si>
    <t>David Raymond</t>
  </si>
  <si>
    <t>PCP-000261D5</t>
  </si>
  <si>
    <t>001714</t>
  </si>
  <si>
    <t>Jose Luevano</t>
  </si>
  <si>
    <t>PCP-000261D2</t>
  </si>
  <si>
    <t>001094</t>
  </si>
  <si>
    <t>LaCrue</t>
  </si>
  <si>
    <t>PCP-000261CB</t>
  </si>
  <si>
    <t>001005</t>
  </si>
  <si>
    <t>PCP-000261C1</t>
  </si>
  <si>
    <t>000941</t>
  </si>
  <si>
    <t>Realzola</t>
  </si>
  <si>
    <t>PCP-000261BD</t>
  </si>
  <si>
    <t>PCP-000261F1</t>
  </si>
  <si>
    <t>Archuleta</t>
  </si>
  <si>
    <t>PCP-000261D6</t>
  </si>
  <si>
    <t>PCP-000261F2</t>
  </si>
  <si>
    <t>Geier</t>
  </si>
  <si>
    <t>PCP-000261EF</t>
  </si>
  <si>
    <t>001712</t>
  </si>
  <si>
    <t>Tina Marie</t>
  </si>
  <si>
    <t>PCP-000261CF</t>
  </si>
  <si>
    <t>ncross@ksilp.com</t>
  </si>
  <si>
    <t>Natasha</t>
  </si>
  <si>
    <t>+1 575-988-1831</t>
  </si>
  <si>
    <t>1602 Corrales Rd</t>
  </si>
  <si>
    <t>PCP-000260A4</t>
  </si>
  <si>
    <t>joshuam1815</t>
  </si>
  <si>
    <t>Munna</t>
  </si>
  <si>
    <t>joshuam@barriere.com</t>
  </si>
  <si>
    <t>PPT-1075F1D6</t>
  </si>
  <si>
    <t>olozano76@gmail.com</t>
  </si>
  <si>
    <t>+1 9704712955</t>
  </si>
  <si>
    <t>R A NELSON</t>
  </si>
  <si>
    <t>64452::RA NELSON</t>
  </si>
  <si>
    <t>PCP-000242AC</t>
  </si>
  <si>
    <t>fredrick.tredway@usacompression.com</t>
  </si>
  <si>
    <t>Tredway</t>
  </si>
  <si>
    <t>+1 405-397-5194</t>
  </si>
  <si>
    <t>PCP-00010D31</t>
  </si>
  <si>
    <t>rd796509@gmail.com</t>
  </si>
  <si>
    <t>De Leon</t>
  </si>
  <si>
    <t>1903 e university</t>
  </si>
  <si>
    <t>82745::SUNDT CORPORATION</t>
  </si>
  <si>
    <t>PCP-000264AD</t>
  </si>
  <si>
    <t>kasey.southard@patenergy.com</t>
  </si>
  <si>
    <t>southard</t>
  </si>
  <si>
    <t>kasey</t>
  </si>
  <si>
    <t>+1 307-315-3369</t>
  </si>
  <si>
    <t>Paterson UTI</t>
  </si>
  <si>
    <t>8508 derrick ave</t>
  </si>
  <si>
    <t>PCP-000264FF</t>
  </si>
  <si>
    <t>abdel.aboganem@kiewit.com</t>
  </si>
  <si>
    <t>Aboganem</t>
  </si>
  <si>
    <t>Abdel</t>
  </si>
  <si>
    <t>+1 720 626 2884</t>
  </si>
  <si>
    <t>Abdel.aboganem@kiewit.com</t>
  </si>
  <si>
    <t>2401 picadilly rd.</t>
  </si>
  <si>
    <t>PCP-000263ED</t>
  </si>
  <si>
    <t>bsteele@carollo.com</t>
  </si>
  <si>
    <t>+1 6306390288</t>
  </si>
  <si>
    <t>Carollo</t>
  </si>
  <si>
    <t>PCP-00022380</t>
  </si>
  <si>
    <t>caseltzer@gmail.com</t>
  </si>
  <si>
    <t>Seltzer</t>
  </si>
  <si>
    <t>+1 5755451734</t>
  </si>
  <si>
    <t>CHRISTOPHER SELTZER</t>
  </si>
  <si>
    <t>79977::CHRISTOPHER SELTZER</t>
  </si>
  <si>
    <t>PCP-00026598</t>
  </si>
  <si>
    <t>+1 720-737-6947</t>
  </si>
  <si>
    <t>FLATIRON CONSTRUCTION CORP</t>
  </si>
  <si>
    <t>385 interlocken crescent suit#900</t>
  </si>
  <si>
    <t>PCP-0002646E</t>
  </si>
  <si>
    <t>joe.kern@duininck.com</t>
  </si>
  <si>
    <t>Kern</t>
  </si>
  <si>
    <t>+1 507-530-0252</t>
  </si>
  <si>
    <t>PPW-80043A91</t>
  </si>
  <si>
    <t>jose.zaragoza@ieaconstructors.com</t>
  </si>
  <si>
    <t>Zaragoza</t>
  </si>
  <si>
    <t>Jose.Zaragoza@ieaconstructors.com</t>
  </si>
  <si>
    <t>PCP-0002609A</t>
  </si>
  <si>
    <t>ctabet9341@msn.com</t>
  </si>
  <si>
    <t>Tabet</t>
  </si>
  <si>
    <t>+1 5058592611</t>
  </si>
  <si>
    <t>Manuel and Sons Construction Inc</t>
  </si>
  <si>
    <t>PCP-00026488</t>
  </si>
  <si>
    <t>jacob.dewalt@kiewit.com</t>
  </si>
  <si>
    <t>DeWalt</t>
  </si>
  <si>
    <t>+1 360 334 2913</t>
  </si>
  <si>
    <t>PPW-80044C4C</t>
  </si>
  <si>
    <t>meyersis</t>
  </si>
  <si>
    <t>Goad</t>
  </si>
  <si>
    <t>+1 815 527 1485</t>
  </si>
  <si>
    <t>robert.goad@aggregate-us.com</t>
  </si>
  <si>
    <t>PIP-10863000</t>
  </si>
  <si>
    <t>luisr@r360es.com</t>
  </si>
  <si>
    <t>+1 4053512694</t>
  </si>
  <si>
    <t>CONTROLLED RECOVERY-R360 ENVIRO</t>
  </si>
  <si>
    <t>PO BOX 388</t>
  </si>
  <si>
    <t>pm19348::CONTROLLED RECOVERY-R360 ENV</t>
  </si>
  <si>
    <t>PPW-8004368E</t>
  </si>
  <si>
    <t>tyler.pco@gmail.com</t>
  </si>
  <si>
    <t>+1 7196509090</t>
  </si>
  <si>
    <t>FISH &amp; CROSS RANCH LLC</t>
  </si>
  <si>
    <t>Yampa</t>
  </si>
  <si>
    <t>33993::FISH &amp; CROSS RANCH LLC</t>
  </si>
  <si>
    <t>PCP-00026921</t>
  </si>
  <si>
    <t>valentincmartinez1971@gmail.com</t>
  </si>
  <si>
    <t>Valentin</t>
  </si>
  <si>
    <t>+1 720 292 0857</t>
  </si>
  <si>
    <t>PCP-000252D8</t>
  </si>
  <si>
    <t>gmcelvy@yahoo.com</t>
  </si>
  <si>
    <t>McElvy</t>
  </si>
  <si>
    <t>+1 850-206-4917</t>
  </si>
  <si>
    <t>McElvy Farms, LLC</t>
  </si>
  <si>
    <t>850 Insula Road</t>
  </si>
  <si>
    <t>PCP-000267D9</t>
  </si>
  <si>
    <t>cbartolome@gracepacific.com</t>
  </si>
  <si>
    <t>Bartolome</t>
  </si>
  <si>
    <t>+1 8088547345</t>
  </si>
  <si>
    <t>GRACE PACIFIC</t>
  </si>
  <si>
    <t xml:space="preserve">94-640 Lumiaina st </t>
  </si>
  <si>
    <t>Waipahu</t>
  </si>
  <si>
    <t>PPW-0002C851</t>
  </si>
  <si>
    <t>sebastianlopez1215@gmail.com</t>
  </si>
  <si>
    <t>+1 7204002368</t>
  </si>
  <si>
    <t>Sebastianlopez1215@gmail.com</t>
  </si>
  <si>
    <t>PCP-0002690F</t>
  </si>
  <si>
    <t>lisa.cryderman@gflenv.com</t>
  </si>
  <si>
    <t>Cryderman</t>
  </si>
  <si>
    <t>+1 906 632 6186</t>
  </si>
  <si>
    <t>GFL ENVIRONMENTAL, INC.</t>
  </si>
  <si>
    <t>PCP-00021F02</t>
  </si>
  <si>
    <t>receiving@wickhamtractor.com</t>
  </si>
  <si>
    <t>Randel</t>
  </si>
  <si>
    <t>+1 970-867-5669</t>
  </si>
  <si>
    <t>Receiving@WICKHAMTRACTOR.COM</t>
  </si>
  <si>
    <t>WICKHAM TRACTOR CO</t>
  </si>
  <si>
    <t>15547 us 34</t>
  </si>
  <si>
    <t>96630::WICKHAM TRACTOR CO</t>
  </si>
  <si>
    <t>PCP-00026D02</t>
  </si>
  <si>
    <t>mark8nrh400@hotmail.com</t>
  </si>
  <si>
    <t>Anchondo</t>
  </si>
  <si>
    <t>+1 575 266 9326</t>
  </si>
  <si>
    <t>GAMA TRANSPORT LLC</t>
  </si>
  <si>
    <t>910 W. PIERCE ST #35</t>
  </si>
  <si>
    <t>PCP-00026BD8</t>
  </si>
  <si>
    <t>j24cline@msn.com</t>
  </si>
  <si>
    <t>505-681-5412</t>
  </si>
  <si>
    <t xml:space="preserve"> Jesse</t>
  </si>
  <si>
    <t>1725 Conita Real Ave SW</t>
  </si>
  <si>
    <t>PCP-00026CE8</t>
  </si>
  <si>
    <t>sso120746</t>
  </si>
  <si>
    <t>Makousky</t>
  </si>
  <si>
    <t>Mallory</t>
  </si>
  <si>
    <t>Mallory.Makousky@mhc.com</t>
  </si>
  <si>
    <t>PCP-0002652B</t>
  </si>
  <si>
    <t>brad.nelson@duininck.com</t>
  </si>
  <si>
    <t>PPW-80035656</t>
  </si>
  <si>
    <t>lauraarein@gmail.com</t>
  </si>
  <si>
    <t>PCP-0001F635</t>
  </si>
  <si>
    <t>mhtcgarage@gmail.com</t>
  </si>
  <si>
    <t>+1 720-987-9071</t>
  </si>
  <si>
    <t>Mile High Tree Care</t>
  </si>
  <si>
    <t>6010 W 56th Ave</t>
  </si>
  <si>
    <t>80002-2716</t>
  </si>
  <si>
    <t>PCP-00026EF5</t>
  </si>
  <si>
    <t>e250kab</t>
  </si>
  <si>
    <t>Bradfish</t>
  </si>
  <si>
    <t>+1 970 589 5686</t>
  </si>
  <si>
    <t>kbradfish@wagnerequipment.com</t>
  </si>
  <si>
    <t>PIP-11107590</t>
  </si>
  <si>
    <t>colivas43@gmail.com</t>
  </si>
  <si>
    <t>+1 915-215-0664</t>
  </si>
  <si>
    <t>12035 w murphy</t>
  </si>
  <si>
    <t>PCP-0001E050</t>
  </si>
  <si>
    <t>jsunderlin</t>
  </si>
  <si>
    <t>+1 4069250923</t>
  </si>
  <si>
    <t>jsunderlin@blattnercompany.com</t>
  </si>
  <si>
    <t>07984::BLATTNER ENERGY INC</t>
  </si>
  <si>
    <t>PPW-80014917</t>
  </si>
  <si>
    <t>onufrak5@aol.com</t>
  </si>
  <si>
    <t>Onufrak</t>
  </si>
  <si>
    <t>+1 9707683005</t>
  </si>
  <si>
    <t>ONUFRAK CONCRETE SERVICES LLC</t>
  </si>
  <si>
    <t>61604::ONUFRAK CONCRETE SERVICES LL C,pm61604::ONUFRAK CONCRETE SERVICES LL C</t>
  </si>
  <si>
    <t>PCP-00027291</t>
  </si>
  <si>
    <t>rwilkerson@falconfirepd.org</t>
  </si>
  <si>
    <t>+1 719 649 1128</t>
  </si>
  <si>
    <t>Rwilkerson@falconfirepd.org</t>
  </si>
  <si>
    <t>FALCON FIRE PROTECTION DISTR</t>
  </si>
  <si>
    <t>7030 Old Meridian Rd</t>
  </si>
  <si>
    <t>Falcon</t>
  </si>
  <si>
    <t>34835::FALCON FIRE PROTECTION DISTR ICT</t>
  </si>
  <si>
    <t>PCP-000271AB</t>
  </si>
  <si>
    <t>saulnatera@yahoo.com</t>
  </si>
  <si>
    <t>Natera</t>
  </si>
  <si>
    <t>SAUL NATERA</t>
  </si>
  <si>
    <t>1812 W County Road 137</t>
  </si>
  <si>
    <t>79706-6945</t>
  </si>
  <si>
    <t>PPW-E2222325</t>
  </si>
  <si>
    <t>jlcon10@yahoo.com</t>
  </si>
  <si>
    <t>+1 2103933291</t>
  </si>
  <si>
    <t>WEST STATES ENERGY CONTR</t>
  </si>
  <si>
    <t>PCP-00021818</t>
  </si>
  <si>
    <t>SUITE 200 PO BOX 5829</t>
  </si>
  <si>
    <t>PCP-00027233</t>
  </si>
  <si>
    <t>javier.angulo@ajlogisticscorp.com</t>
  </si>
  <si>
    <t>+1 720-551-9135</t>
  </si>
  <si>
    <t>A&amp;J Logistics, Corp.</t>
  </si>
  <si>
    <t>6230 Quay St.</t>
  </si>
  <si>
    <t>PCP-0002735F</t>
  </si>
  <si>
    <t>ealuac1</t>
  </si>
  <si>
    <t>kaley.carbonaro@holtcat.com</t>
  </si>
  <si>
    <t>J-W ENERGY COMPANY HEADQUARTERS</t>
  </si>
  <si>
    <t>PSP-0007BA01</t>
  </si>
  <si>
    <t>edarbc</t>
  </si>
  <si>
    <t>CORMIER</t>
  </si>
  <si>
    <t>BROCK</t>
  </si>
  <si>
    <t>+1 281 856 6581</t>
  </si>
  <si>
    <t>bcormier@enerflex.com</t>
  </si>
  <si>
    <t>PSP-0003326F</t>
  </si>
  <si>
    <t>leonardtrucking@live.com</t>
  </si>
  <si>
    <t>+1 970-397-7306</t>
  </si>
  <si>
    <t>leonard trucking</t>
  </si>
  <si>
    <t>p.o.Box 155</t>
  </si>
  <si>
    <t>PCP-00027382</t>
  </si>
  <si>
    <t>lilraysmachine</t>
  </si>
  <si>
    <t>MACHINE LLC</t>
  </si>
  <si>
    <t>LIL'RAYS MACHINE LLC</t>
  </si>
  <si>
    <t>lilraysmachine@gmail.com</t>
  </si>
  <si>
    <t>PPW-D99585FC</t>
  </si>
  <si>
    <t>michaela.munoz@archrock.com</t>
  </si>
  <si>
    <t>Michaela</t>
  </si>
  <si>
    <t>+1 3615794064</t>
  </si>
  <si>
    <t>PPW-AE36AFDC</t>
  </si>
  <si>
    <t>mendoza1338@gmail.com</t>
  </si>
  <si>
    <t>+1 630 885 7852</t>
  </si>
  <si>
    <t>ECC</t>
  </si>
  <si>
    <t>270 Haversham Drive</t>
  </si>
  <si>
    <t>PCP-00027653</t>
  </si>
  <si>
    <t>badamson</t>
  </si>
  <si>
    <t>Adamson</t>
  </si>
  <si>
    <t>+1 3039931579</t>
  </si>
  <si>
    <t>badamson@pinehurstcountryclub.com</t>
  </si>
  <si>
    <t>PINEHURST COUNTRY CLUB</t>
  </si>
  <si>
    <t>6255 W. Quincy Ave.</t>
  </si>
  <si>
    <t>68924::PINEHURST COUNTRY CLUB</t>
  </si>
  <si>
    <t>PCP-000276C6</t>
  </si>
  <si>
    <t>micahblaneksolidearth@gmail.com</t>
  </si>
  <si>
    <t>Blanek</t>
  </si>
  <si>
    <t>+1 719-924-4407</t>
  </si>
  <si>
    <t>936 21st Lane</t>
  </si>
  <si>
    <t>PCP-000276F9</t>
  </si>
  <si>
    <t>carolinaames</t>
  </si>
  <si>
    <t>Holst</t>
  </si>
  <si>
    <t>+1 6122359305</t>
  </si>
  <si>
    <t>kevinholst@amesco.com</t>
  </si>
  <si>
    <t>PPW-AE3429BC</t>
  </si>
  <si>
    <t>svansickle@crccllc.com</t>
  </si>
  <si>
    <t>Van Sickle</t>
  </si>
  <si>
    <t>+1 3035503365</t>
  </si>
  <si>
    <t>CASTLE ROCK CON</t>
  </si>
  <si>
    <t>PCP-00027270</t>
  </si>
  <si>
    <t>t010_cat_sup2</t>
  </si>
  <si>
    <t>Abigroup Contractors</t>
  </si>
  <si>
    <t>P. O. BOX 155</t>
  </si>
  <si>
    <t>PQP-00002E61</t>
  </si>
  <si>
    <t>crockettexcavating4@outlook.com</t>
  </si>
  <si>
    <t>Robbin</t>
  </si>
  <si>
    <t>+1 719-437-4028</t>
  </si>
  <si>
    <t>ROBBIN CROCKETT</t>
  </si>
  <si>
    <t>13783::ROBBIN CROCKETT</t>
  </si>
  <si>
    <t>PPW-8004368B</t>
  </si>
  <si>
    <t>etrejo@j-eutilities.com</t>
  </si>
  <si>
    <t>+1 505-620-8925</t>
  </si>
  <si>
    <t>J&amp;E UTILITIES SERVICE</t>
  </si>
  <si>
    <t>1815 foothill dr</t>
  </si>
  <si>
    <t>50831::J&amp;E UTILITIES SERVICE LLC</t>
  </si>
  <si>
    <t>PCP-00027603</t>
  </si>
  <si>
    <t>aodegard@flatironcorp.com</t>
  </si>
  <si>
    <t>Odegard</t>
  </si>
  <si>
    <t>+1 406-465-5238</t>
  </si>
  <si>
    <t>Aodegard@flatironcorp.com</t>
  </si>
  <si>
    <t>385 Interlocken Crescent</t>
  </si>
  <si>
    <t>PCP-000277B6</t>
  </si>
  <si>
    <t>kevinc@duininck.com</t>
  </si>
  <si>
    <t>Covert</t>
  </si>
  <si>
    <t>+1 320 212 9320</t>
  </si>
  <si>
    <t>PSP-0002C828</t>
  </si>
  <si>
    <t>johanna.winsor@libertyfrac.com</t>
  </si>
  <si>
    <t>Winsor</t>
  </si>
  <si>
    <t>Johanna</t>
  </si>
  <si>
    <t>+1 3033047749</t>
  </si>
  <si>
    <t>PCP-00027702</t>
  </si>
  <si>
    <t>a3mhnm</t>
  </si>
  <si>
    <t>Manningn@RushEnterprises.Com</t>
  </si>
  <si>
    <t>PSP-00085599</t>
  </si>
  <si>
    <t>moriartymx@yahoo.com</t>
  </si>
  <si>
    <t>Pohl</t>
  </si>
  <si>
    <t>Moriarty MX</t>
  </si>
  <si>
    <t>PCP-0001C8C5</t>
  </si>
  <si>
    <t>jwright6@republicservices.com</t>
  </si>
  <si>
    <t>+1 5635299804</t>
  </si>
  <si>
    <t>PCP-00024FA2</t>
  </si>
  <si>
    <t>preston_gardner@kindermorgan.com</t>
  </si>
  <si>
    <t>+1 970-394-0337</t>
  </si>
  <si>
    <t>KINDER MORGAN, INC/WATCO</t>
  </si>
  <si>
    <t>13218 RD 23</t>
  </si>
  <si>
    <t>PCP-00027AE1</t>
  </si>
  <si>
    <t>rugarza</t>
  </si>
  <si>
    <t>GArza</t>
  </si>
  <si>
    <t>+1 972-482-4022</t>
  </si>
  <si>
    <t>rugarza@schmidtco.co</t>
  </si>
  <si>
    <t>PCP-00027C11</t>
  </si>
  <si>
    <t>asitton</t>
  </si>
  <si>
    <t>SITTON</t>
  </si>
  <si>
    <t>TONY</t>
  </si>
  <si>
    <t>+1 260-433-5085</t>
  </si>
  <si>
    <t>ASITTON@LEVYNET.COM</t>
  </si>
  <si>
    <t>PCP-00027C0B</t>
  </si>
  <si>
    <t>devon.aguirre@barnard-inc.com</t>
  </si>
  <si>
    <t>Devon</t>
  </si>
  <si>
    <t>+1 360 560 9633</t>
  </si>
  <si>
    <t>Devon.Aguirre@barnard-inc.com</t>
  </si>
  <si>
    <t>701 Gold Ave.</t>
  </si>
  <si>
    <t>PCP-00027A29</t>
  </si>
  <si>
    <t>mldelci@sundt.com</t>
  </si>
  <si>
    <t>Delci</t>
  </si>
  <si>
    <t>PPW-0001A791</t>
  </si>
  <si>
    <t>shop@advcontracting.com</t>
  </si>
  <si>
    <t>+1 720-442-6287</t>
  </si>
  <si>
    <t>804 Grand Ave</t>
  </si>
  <si>
    <t>01979a::ADVANCED CONTRACTING GROUP</t>
  </si>
  <si>
    <t>PCP-00027C08</t>
  </si>
  <si>
    <t>eayysce</t>
  </si>
  <si>
    <t>+1 806 203 0229</t>
  </si>
  <si>
    <t>steven.ellis@sec-ep.com</t>
  </si>
  <si>
    <t>PSP-00085223</t>
  </si>
  <si>
    <t>ronnie.moss@holcim.com</t>
  </si>
  <si>
    <t>+61 429791905</t>
  </si>
  <si>
    <t>PCP-00027C7B</t>
  </si>
  <si>
    <t>aaron.poots@holcim.com</t>
  </si>
  <si>
    <t>Poots</t>
  </si>
  <si>
    <t>+61 400068620</t>
  </si>
  <si>
    <t>aaron.poots@lafargeholcim.com</t>
  </si>
  <si>
    <t>PCP-00027824</t>
  </si>
  <si>
    <t>wallaceman1@gmail.com</t>
  </si>
  <si>
    <t>+1 314-518-1289</t>
  </si>
  <si>
    <t>Sage Grouse</t>
  </si>
  <si>
    <t>26600 Henderson Park Rd</t>
  </si>
  <si>
    <t>PCP-00027BD6</t>
  </si>
  <si>
    <t>needhamkurt</t>
  </si>
  <si>
    <t>Needham</t>
  </si>
  <si>
    <t>+1 307-359-3140</t>
  </si>
  <si>
    <t>kneedham@advcontracting.com</t>
  </si>
  <si>
    <t>ADVANCED CONTRACTING GROUP LLC</t>
  </si>
  <si>
    <t>125 hwy 93</t>
  </si>
  <si>
    <t>PCP-00027BA6</t>
  </si>
  <si>
    <t>jonathan.sinnock@studio7north.com</t>
  </si>
  <si>
    <t>Sinnock</t>
  </si>
  <si>
    <t>+1 720-822-1241</t>
  </si>
  <si>
    <t>Studio 7 North DBA Western Wrecking</t>
  </si>
  <si>
    <t>8431 S Warhawk Rd</t>
  </si>
  <si>
    <t>PCP-00027BFB</t>
  </si>
  <si>
    <t>sso120547</t>
  </si>
  <si>
    <t>Jorge.Torres@mhc.com</t>
  </si>
  <si>
    <t>PCP-00022D8D</t>
  </si>
  <si>
    <t>adiaz3@republicservices.com</t>
  </si>
  <si>
    <t>PCP-00027B80</t>
  </si>
  <si>
    <t>michael.donovan1@kiewit.com</t>
  </si>
  <si>
    <t>4350 Still Creek Dr</t>
  </si>
  <si>
    <t>V5C 6C6</t>
  </si>
  <si>
    <t>PCP-0001FFC1</t>
  </si>
  <si>
    <t>john@kuerstenconstruction.com</t>
  </si>
  <si>
    <t>Kuersten</t>
  </si>
  <si>
    <t>+1 9706189518</t>
  </si>
  <si>
    <t>KUERSTEN CONSTRUCTION LLC</t>
  </si>
  <si>
    <t>PCP-00027F5B</t>
  </si>
  <si>
    <t>sccm21</t>
  </si>
  <si>
    <t>ereul@schmidtco.co</t>
  </si>
  <si>
    <t>PCP-00027ED0</t>
  </si>
  <si>
    <t>bjackson@orcasand.ca</t>
  </si>
  <si>
    <t>+1 250-974-3675</t>
  </si>
  <si>
    <t>jacksonb@vmcmail.com</t>
  </si>
  <si>
    <t>PPW-80020CEA</t>
  </si>
  <si>
    <t>a518hgr</t>
  </si>
  <si>
    <t>Rodriguezh@RushEnterprises.Com</t>
  </si>
  <si>
    <t>PSP-00086B66</t>
  </si>
  <si>
    <t>jkent4</t>
  </si>
  <si>
    <t>+1 970-815-1766</t>
  </si>
  <si>
    <t>joeduckhunter2004@gmail.com</t>
  </si>
  <si>
    <t>PCP-00027DF7</t>
  </si>
  <si>
    <t>dieseldoc97@gmail.com</t>
  </si>
  <si>
    <t>smart</t>
  </si>
  <si>
    <t>ben</t>
  </si>
  <si>
    <t>+1 9708723133</t>
  </si>
  <si>
    <t>D HALL DIESEL MOBILE REPAIR</t>
  </si>
  <si>
    <t>501 Clara Vista St</t>
  </si>
  <si>
    <t>41171::D HALL DIESEL MOBILE REPAIR</t>
  </si>
  <si>
    <t>PCP-00027F60</t>
  </si>
  <si>
    <t>jose.tovalin@archrock.com</t>
  </si>
  <si>
    <t>Tovalin</t>
  </si>
  <si>
    <t>+1 4322414561</t>
  </si>
  <si>
    <t>PPW-0002A712</t>
  </si>
  <si>
    <t>mshero@wwmach.com</t>
  </si>
  <si>
    <t>Shero</t>
  </si>
  <si>
    <t>+1 817 771 4617</t>
  </si>
  <si>
    <t>PCP-00027F37</t>
  </si>
  <si>
    <t>michael.oneill@archrock.com</t>
  </si>
  <si>
    <t>ONeill</t>
  </si>
  <si>
    <t>+1 5759882499</t>
  </si>
  <si>
    <t>PCP-00027F63</t>
  </si>
  <si>
    <t>prodiggers1</t>
  </si>
  <si>
    <t>Chavira</t>
  </si>
  <si>
    <t>Cristina</t>
  </si>
  <si>
    <t>Prodiggersllc@gmail.com</t>
  </si>
  <si>
    <t>PRO DIGGERS LLC</t>
  </si>
  <si>
    <t>PPW-80003B73</t>
  </si>
  <si>
    <t>marshall.thurston1</t>
  </si>
  <si>
    <t>+1 720-560-9521</t>
  </si>
  <si>
    <t>PCP-00027F8B</t>
  </si>
  <si>
    <t>leslies@phazeconcrete.com</t>
  </si>
  <si>
    <t>+1 435-212-8142</t>
  </si>
  <si>
    <t>91E Canyon Commercial Avenue</t>
  </si>
  <si>
    <t>68572::PHAZE CONCRETE INC</t>
  </si>
  <si>
    <t>PCP-00028337</t>
  </si>
  <si>
    <t>steezethamanp12@gmail.com</t>
  </si>
  <si>
    <t>Madrigal</t>
  </si>
  <si>
    <t>+1 720-723-0875</t>
  </si>
  <si>
    <t>23400 E Roxbury Dr Unit 302</t>
  </si>
  <si>
    <t>80016-1397</t>
  </si>
  <si>
    <t>PCP-0002830D</t>
  </si>
  <si>
    <t>david.devitt@fortressds.com</t>
  </si>
  <si>
    <t>Devitt</t>
  </si>
  <si>
    <t>PCP-000260BC</t>
  </si>
  <si>
    <t>bill@coranch.com</t>
  </si>
  <si>
    <t>+1 9704851052</t>
  </si>
  <si>
    <t>Bill@coranch.com</t>
  </si>
  <si>
    <t>COLORADO RANCH COMPANY INC</t>
  </si>
  <si>
    <t>97528::WILLIAM S AND CARRIE GEORGE</t>
  </si>
  <si>
    <t>PCP-00025E27</t>
  </si>
  <si>
    <t>dkolkmeyer@opal-foods.com</t>
  </si>
  <si>
    <t>Kolkmeyer</t>
  </si>
  <si>
    <t>OPAL FOODS</t>
  </si>
  <si>
    <t>9575 COUNTY RD. 59</t>
  </si>
  <si>
    <t>ROGGEN</t>
  </si>
  <si>
    <t>PCP-00028269</t>
  </si>
  <si>
    <t>daniel.mitchell@lafarge.com</t>
  </si>
  <si>
    <t>+1 6045788228</t>
  </si>
  <si>
    <t>V0N4C4</t>
  </si>
  <si>
    <t>PCP-00028405</t>
  </si>
  <si>
    <t>raudelkischacon@yahoo.com</t>
  </si>
  <si>
    <t>Raudelkis</t>
  </si>
  <si>
    <t>+1 7202785842</t>
  </si>
  <si>
    <t>bonumestdeuscorp@yahoo.com</t>
  </si>
  <si>
    <t>Bonum.Est.Deus.Corp</t>
  </si>
  <si>
    <t>PCP-00028287</t>
  </si>
  <si>
    <t>charise@circlezconstruction.com</t>
  </si>
  <si>
    <t>Charise</t>
  </si>
  <si>
    <t>+1 9705653800</t>
  </si>
  <si>
    <t>CIRCLE Z CONSTRUCTION</t>
  </si>
  <si>
    <t>PCP-00010448</t>
  </si>
  <si>
    <t>hdelwood@eprod.com</t>
  </si>
  <si>
    <t>Elwood</t>
  </si>
  <si>
    <t>+1 432-634-1546</t>
  </si>
  <si>
    <t>HDElwood@eprod.com</t>
  </si>
  <si>
    <t>ENTERPRISE PROD OPERATING LP</t>
  </si>
  <si>
    <t>2701 Parton Way</t>
  </si>
  <si>
    <t>PCP-00021C51</t>
  </si>
  <si>
    <t>l010_cat_sup</t>
  </si>
  <si>
    <t>Prod Stage</t>
  </si>
  <si>
    <t>+1 303 494 0004</t>
  </si>
  <si>
    <t>dealer_storefront@cat.com</t>
  </si>
  <si>
    <t>ELIAS FRICKER</t>
  </si>
  <si>
    <t>BRUMMELSTRASSE 27</t>
  </si>
  <si>
    <t>BUCHS AG</t>
  </si>
  <si>
    <t>PPS-0000065E</t>
  </si>
  <si>
    <t>colesparrott@gmail.com</t>
  </si>
  <si>
    <t>Parrott</t>
  </si>
  <si>
    <t>+1 720-240-8721</t>
  </si>
  <si>
    <t>Suncor Energy</t>
  </si>
  <si>
    <t>3716 Harrier Hawk Road</t>
  </si>
  <si>
    <t>Dacono</t>
  </si>
  <si>
    <t>PCP-0002845E</t>
  </si>
  <si>
    <t>scott@thecampershub.com</t>
  </si>
  <si>
    <t>+1 602-790-4035</t>
  </si>
  <si>
    <t>The Campers Hub Corp</t>
  </si>
  <si>
    <t>18265 U.S. 550</t>
  </si>
  <si>
    <t>PCP-0002843A</t>
  </si>
  <si>
    <t>sebastien.roby@lafarge.com</t>
  </si>
  <si>
    <t>Roby</t>
  </si>
  <si>
    <t>+1 6044143841</t>
  </si>
  <si>
    <t>V0N 3K0</t>
  </si>
  <si>
    <t>PCP-0002833D</t>
  </si>
  <si>
    <t>kevinjordan2220@yahoo.com</t>
  </si>
  <si>
    <t>+1 7578145938</t>
  </si>
  <si>
    <t>PCP-00014614</t>
  </si>
  <si>
    <t>jwelch@ergo-inc.com</t>
  </si>
  <si>
    <t>ERGO CONSTRUCTION INC</t>
  </si>
  <si>
    <t>PCP-000279AF</t>
  </si>
  <si>
    <t>mondo3307@gmail.com</t>
  </si>
  <si>
    <t>+1 5759421343</t>
  </si>
  <si>
    <t>J&amp;AA’s Premier Trucking LLC</t>
  </si>
  <si>
    <t>PCP-000286B2</t>
  </si>
  <si>
    <t>ap@cpcconstructors.com</t>
  </si>
  <si>
    <t>Constructors</t>
  </si>
  <si>
    <t>CPC</t>
  </si>
  <si>
    <t>PPW-CF45968D</t>
  </si>
  <si>
    <t>ap71rg</t>
  </si>
  <si>
    <t>Gramajo</t>
  </si>
  <si>
    <t>gramajor@rushenterprises.com</t>
  </si>
  <si>
    <t>PSP-0004A65B</t>
  </si>
  <si>
    <t>greg.chenoweth@preferredmaterials.com</t>
  </si>
  <si>
    <t>Chenoweth</t>
  </si>
  <si>
    <t>+1 715-896-1798</t>
  </si>
  <si>
    <t>PCP-00027DEE</t>
  </si>
  <si>
    <t>levi_sapien@napastore.com</t>
  </si>
  <si>
    <t>Sapien</t>
  </si>
  <si>
    <t>+1 3038537054</t>
  </si>
  <si>
    <t>ADAMS COUNTY</t>
  </si>
  <si>
    <t>4955 E 74th Ave</t>
  </si>
  <si>
    <t>64025::NAPA ADAMS CO/GENUINE PARTS</t>
  </si>
  <si>
    <t>PCP-00028A61</t>
  </si>
  <si>
    <t>aaee20129@gmail.com</t>
  </si>
  <si>
    <t>Enns</t>
  </si>
  <si>
    <t>+1 806-451-6964</t>
  </si>
  <si>
    <t>TX Pivot`s &amp; Supply</t>
  </si>
  <si>
    <t>679 PR 204-D</t>
  </si>
  <si>
    <t>PCP-00028B00</t>
  </si>
  <si>
    <t>cutley@fmi.com</t>
  </si>
  <si>
    <t>utley</t>
  </si>
  <si>
    <t>clynn</t>
  </si>
  <si>
    <t>80468-8511</t>
  </si>
  <si>
    <t>PCP-000289AF</t>
  </si>
  <si>
    <t>caribou.conservation@icloud.com</t>
  </si>
  <si>
    <t>+1 7203143442</t>
  </si>
  <si>
    <t>larsonta@me.com</t>
  </si>
  <si>
    <t>Caribou Conservation LLC</t>
  </si>
  <si>
    <t>PCP-00028936</t>
  </si>
  <si>
    <t>john.trumble@precisiondemolition.com</t>
  </si>
  <si>
    <t>trumble</t>
  </si>
  <si>
    <t>+1 2817958178</t>
  </si>
  <si>
    <t xml:space="preserve">21142 Southern Colony Ct </t>
  </si>
  <si>
    <t>PCP-0002891B</t>
  </si>
  <si>
    <t>bstock@compassnrg.com</t>
  </si>
  <si>
    <t>Stock</t>
  </si>
  <si>
    <t>+1 4038370678</t>
  </si>
  <si>
    <t>285028 Frontier Road, Rocky View County</t>
  </si>
  <si>
    <t>Rocky View County</t>
  </si>
  <si>
    <t>T1X0V9</t>
  </si>
  <si>
    <t>PPW-F87E980E</t>
  </si>
  <si>
    <t>jason.dunn@cityofloveland.org</t>
  </si>
  <si>
    <t>+1 970-373-9474</t>
  </si>
  <si>
    <t>NORTHERN COLORADO REGIONAL AIRPORT</t>
  </si>
  <si>
    <t>4900 Earhart Road</t>
  </si>
  <si>
    <t>64167::NORTHERN COLORADO REGIONAL A IRPORT</t>
  </si>
  <si>
    <t>PCP-000289DB</t>
  </si>
  <si>
    <t>mirandamjaime@gmail.com</t>
  </si>
  <si>
    <t>Miranda</t>
  </si>
  <si>
    <t>+1 915-383-2597</t>
  </si>
  <si>
    <t>Materiales los 4</t>
  </si>
  <si>
    <t>Lombardo Toledano 12999</t>
  </si>
  <si>
    <t>Chh</t>
  </si>
  <si>
    <t>PCP-00028A74</t>
  </si>
  <si>
    <t>bmathieu@harsco.com</t>
  </si>
  <si>
    <t>MATHIEU</t>
  </si>
  <si>
    <t>Benoit</t>
  </si>
  <si>
    <t>PCP-000262D7</t>
  </si>
  <si>
    <t>e250dk</t>
  </si>
  <si>
    <t>Kleich</t>
  </si>
  <si>
    <t>Kleich_Dominic@wagnerequipment.com</t>
  </si>
  <si>
    <t>PSP-000477FD</t>
  </si>
  <si>
    <t>a2ztech65@gmail.com</t>
  </si>
  <si>
    <t>Paulik</t>
  </si>
  <si>
    <t>Marcelo</t>
  </si>
  <si>
    <t>+1 575-495-5455</t>
  </si>
  <si>
    <t>CITY OF CARLSBAD</t>
  </si>
  <si>
    <t>114 Suite A Halagueno</t>
  </si>
  <si>
    <t>14083::CITY OF CARLSBAD</t>
  </si>
  <si>
    <t>PCP-00028DCF</t>
  </si>
  <si>
    <t>blake.bunting@whiteconstruction.com</t>
  </si>
  <si>
    <t>Bunting</t>
  </si>
  <si>
    <t>+1 217-622-0114</t>
  </si>
  <si>
    <t>PCP-0000BB61</t>
  </si>
  <si>
    <t>jordan.griffith@gcinc.com</t>
  </si>
  <si>
    <t>PCP-00023686</t>
  </si>
  <si>
    <t>efracity24@gmail.com</t>
  </si>
  <si>
    <t>Efrain</t>
  </si>
  <si>
    <t>+1 915 319 7703</t>
  </si>
  <si>
    <t>MIRANDA ROCKWELL</t>
  </si>
  <si>
    <t>El paso</t>
  </si>
  <si>
    <t>57426::MIRANDA ROCKWELL</t>
  </si>
  <si>
    <t>PCP-00028EF1</t>
  </si>
  <si>
    <t>acostadaniel664@gmail.com</t>
  </si>
  <si>
    <t>+1 970-617-8279</t>
  </si>
  <si>
    <t>DYECREST DAIRY LLC</t>
  </si>
  <si>
    <t>1137 N County Rd 1</t>
  </si>
  <si>
    <t>27627::DYECREST DAIRY LLC</t>
  </si>
  <si>
    <t>PCP-00028D3E</t>
  </si>
  <si>
    <t>deere3014@gmail.com</t>
  </si>
  <si>
    <t>+1 806-781-2841</t>
  </si>
  <si>
    <t>JAMI EQUIPMENT COMPANY</t>
  </si>
  <si>
    <t>1401 w main street</t>
  </si>
  <si>
    <t>PCP-00028949</t>
  </si>
  <si>
    <t>gurley</t>
  </si>
  <si>
    <t>PCP-00028D53</t>
  </si>
  <si>
    <t>pride</t>
  </si>
  <si>
    <t>Pride</t>
  </si>
  <si>
    <t>PCP-000289EB</t>
  </si>
  <si>
    <t>dnaibauer@kraemerna.com</t>
  </si>
  <si>
    <t>Naibauer</t>
  </si>
  <si>
    <t>PCP-00028D89</t>
  </si>
  <si>
    <t>frankl@willowcreekcompanies.com</t>
  </si>
  <si>
    <t>+1 5125691545</t>
  </si>
  <si>
    <t>WILLOW CREEK LLC</t>
  </si>
  <si>
    <t>28485 HWY. 6, UNIT 4</t>
  </si>
  <si>
    <t>RIFLE</t>
  </si>
  <si>
    <t>PCP-0000F956</t>
  </si>
  <si>
    <t>bretthallam</t>
  </si>
  <si>
    <t>Hallam</t>
  </si>
  <si>
    <t>+1 817-874-7085</t>
  </si>
  <si>
    <t>brett_hallam@yahoo.com</t>
  </si>
  <si>
    <t>14332 Co Rd. 64</t>
  </si>
  <si>
    <t>PCP-00028EF9</t>
  </si>
  <si>
    <t>tanner20</t>
  </si>
  <si>
    <t>+1 303-944-0407</t>
  </si>
  <si>
    <t>SUNDANCE FRAMING, INC.</t>
  </si>
  <si>
    <t>200 s wilcox st num 509</t>
  </si>
  <si>
    <t>PCP-00028E47</t>
  </si>
  <si>
    <t>memerich@enerflex.com</t>
  </si>
  <si>
    <t>Emerich</t>
  </si>
  <si>
    <t>+1 405 593 0652</t>
  </si>
  <si>
    <t>16900 West Highway 66</t>
  </si>
  <si>
    <t>PPW-800457E5</t>
  </si>
  <si>
    <t>e250tt</t>
  </si>
  <si>
    <t>TImm</t>
  </si>
  <si>
    <t>Timm_Trevor@wagnerequipment.com</t>
  </si>
  <si>
    <t>PSP-000791EE</t>
  </si>
  <si>
    <t>lewis.murdent@whiteconstruction.com</t>
  </si>
  <si>
    <t>Murdent</t>
  </si>
  <si>
    <t>Lewis.Murdent@whiteconstruction.com</t>
  </si>
  <si>
    <t>PCP-000289AB</t>
  </si>
  <si>
    <t>wknupp@levynet.com</t>
  </si>
  <si>
    <t>Knupp</t>
  </si>
  <si>
    <t>+1 8432594808</t>
  </si>
  <si>
    <t>PCP-00028E36</t>
  </si>
  <si>
    <t>SSO120868</t>
  </si>
  <si>
    <t>Cisneros</t>
  </si>
  <si>
    <t>Omar.Cisneros@mhc.com</t>
  </si>
  <si>
    <t>PCP-00028CE9</t>
  </si>
  <si>
    <t>tanya.alexander@wasteconnections.com</t>
  </si>
  <si>
    <t>+1 970-510-6077</t>
  </si>
  <si>
    <t>MOUNTAIN WASTE RECYCLING INC</t>
  </si>
  <si>
    <t>1058 County Road 100</t>
  </si>
  <si>
    <t>62312::MOUNTAIN WASTE RECYCLING INC</t>
  </si>
  <si>
    <t>PCP-000292FA</t>
  </si>
  <si>
    <t>tyler.douglas@kiewit.com</t>
  </si>
  <si>
    <t>+1 907 723 2438</t>
  </si>
  <si>
    <t>PCP-000291E0</t>
  </si>
  <si>
    <t>alevy@republicservices.com</t>
  </si>
  <si>
    <t>Levy</t>
  </si>
  <si>
    <t>+1 7023754267</t>
  </si>
  <si>
    <t>PCP-00029308</t>
  </si>
  <si>
    <t>nantzs@vmcmail.com</t>
  </si>
  <si>
    <t>Nantz</t>
  </si>
  <si>
    <t>+1 6788980131</t>
  </si>
  <si>
    <t>PCP-00029098</t>
  </si>
  <si>
    <t>rvrbas@maximum-services-inc.com</t>
  </si>
  <si>
    <t>+1 970 724 9475</t>
  </si>
  <si>
    <t>MAXIMUM SERVICES INC</t>
  </si>
  <si>
    <t>P.O. BOX 695</t>
  </si>
  <si>
    <t>KREMMLING</t>
  </si>
  <si>
    <t>PCP-00029215</t>
  </si>
  <si>
    <t>alfredo.villarreal@archrock.com</t>
  </si>
  <si>
    <t>VILLARREAL</t>
  </si>
  <si>
    <t>ALFREDO</t>
  </si>
  <si>
    <t>+1 361 693 0703</t>
  </si>
  <si>
    <t>ALFREDO.VILLARREAL@ARCHROCK.COM</t>
  </si>
  <si>
    <t>PCP-00029147</t>
  </si>
  <si>
    <t>phtruckingw@gmail.com</t>
  </si>
  <si>
    <t>Palomino</t>
  </si>
  <si>
    <t>+1 575-241-3389</t>
  </si>
  <si>
    <t>P&amp;H Trucking LLC</t>
  </si>
  <si>
    <t>468 e Cherokee dr</t>
  </si>
  <si>
    <t>PCP-0002934E</t>
  </si>
  <si>
    <t>awilkinson@wwmach.com</t>
  </si>
  <si>
    <t>Alyson</t>
  </si>
  <si>
    <t>+1 801-389-2532</t>
  </si>
  <si>
    <t>PCP-00029328</t>
  </si>
  <si>
    <t>cookeauto@outlook.com</t>
  </si>
  <si>
    <t>Lancer</t>
  </si>
  <si>
    <t>+1 970-389-5680</t>
  </si>
  <si>
    <t>COOKE AUTOMOTIVE &amp; EQUIPMENT</t>
  </si>
  <si>
    <t>381 EMPIRE VALLEY DR</t>
  </si>
  <si>
    <t>39519::COOKE AUTOMOTIVE &amp; EQUIPMENT REPAIRS LLC</t>
  </si>
  <si>
    <t>PCP-0002900F</t>
  </si>
  <si>
    <t>odessa@watkinsconstruction.com</t>
  </si>
  <si>
    <t>Poe</t>
  </si>
  <si>
    <t>Susie</t>
  </si>
  <si>
    <t>+1 432-257-2583</t>
  </si>
  <si>
    <t>WATKINS CONSTRUCTION CO LLC</t>
  </si>
  <si>
    <t>PO Box 570</t>
  </si>
  <si>
    <t>Corsicana</t>
  </si>
  <si>
    <t>PCP-00029145</t>
  </si>
  <si>
    <t>td00_qa1_aug22</t>
  </si>
  <si>
    <t>Verma</t>
  </si>
  <si>
    <t>Preyas</t>
  </si>
  <si>
    <t>+1 3094940001</t>
  </si>
  <si>
    <t>vermapreyas@gmail.com</t>
  </si>
  <si>
    <t>ACN</t>
  </si>
  <si>
    <t>8090 Whit Ln</t>
  </si>
  <si>
    <t>Philadelphia</t>
  </si>
  <si>
    <t>PCP-0001BF41</t>
  </si>
  <si>
    <t>ncastillo@jwenergy.com</t>
  </si>
  <si>
    <t>+1 575 997 8155</t>
  </si>
  <si>
    <t>NCastillo@jwenergy.com</t>
  </si>
  <si>
    <t>PCP-00029130</t>
  </si>
  <si>
    <t>jeffrey.mcentee@holcim.com</t>
  </si>
  <si>
    <t>McEntee</t>
  </si>
  <si>
    <t>+1 303-419-7078</t>
  </si>
  <si>
    <t>1859 Us Hwy 85</t>
  </si>
  <si>
    <t>80603-6647</t>
  </si>
  <si>
    <t>PCP-000291DE</t>
  </si>
  <si>
    <t>e250jat1</t>
  </si>
  <si>
    <t>Tryon</t>
  </si>
  <si>
    <t>tryon_jack@wagnerequipment.com</t>
  </si>
  <si>
    <t>PIP-10906820</t>
  </si>
  <si>
    <t>a0bajc1</t>
  </si>
  <si>
    <t>cooperj4@rushenterprises.com</t>
  </si>
  <si>
    <t>PSP-00088786</t>
  </si>
  <si>
    <t>thomasrobert9990@gmail.com</t>
  </si>
  <si>
    <t>+1 340-226-3596</t>
  </si>
  <si>
    <t>THOMAS TRUCKING LLC</t>
  </si>
  <si>
    <t>Peppertree</t>
  </si>
  <si>
    <t>Kingshill</t>
  </si>
  <si>
    <t>VI</t>
  </si>
  <si>
    <t>00851</t>
  </si>
  <si>
    <t>PCP-0000B46E</t>
  </si>
  <si>
    <t>rsolano@powermotivecorp.com</t>
  </si>
  <si>
    <t>Solano</t>
  </si>
  <si>
    <t>+1 719-313-3506</t>
  </si>
  <si>
    <t>PCP-00029604</t>
  </si>
  <si>
    <t>adriant@r360es.com</t>
  </si>
  <si>
    <t>+1 719-357-1972</t>
  </si>
  <si>
    <t>304 Inverness Way South, Suite 450</t>
  </si>
  <si>
    <t>PCP-00026CCD</t>
  </si>
  <si>
    <t>dsteinmetz@ihcscott.com</t>
  </si>
  <si>
    <t>Steinmetz</t>
  </si>
  <si>
    <t>+1 9705182359</t>
  </si>
  <si>
    <t>IHC SCOTT</t>
  </si>
  <si>
    <t>PCP-0002961C</t>
  </si>
  <si>
    <t>igomez@ihcscott.com</t>
  </si>
  <si>
    <t>+1 3087653751</t>
  </si>
  <si>
    <t>Igomez@ihcscott.com</t>
  </si>
  <si>
    <t>PCP-00029626</t>
  </si>
  <si>
    <t>wlt</t>
  </si>
  <si>
    <t>WLT INTERNATIONAL LLC</t>
  </si>
  <si>
    <t>2220 BASSETT AV.</t>
  </si>
  <si>
    <t>PCP-00029727</t>
  </si>
  <si>
    <t>sdungey@ihcscott.com</t>
  </si>
  <si>
    <t>46880::IHC SCOTT D/B INTERSTATE HIG HWAY CONST INC,78380::IHC SCOTT, INC</t>
  </si>
  <si>
    <t>PCP-00029614</t>
  </si>
  <si>
    <t>smelkerdiesel@outlook.com</t>
  </si>
  <si>
    <t>Smelker</t>
  </si>
  <si>
    <t>+1 719-348-5333</t>
  </si>
  <si>
    <t>SMELKER'S DIESEL SHOP LLC</t>
  </si>
  <si>
    <t>341 4th street</t>
  </si>
  <si>
    <t>77181::SMELKER'S DIESEL SHOP LLC</t>
  </si>
  <si>
    <t>PCP-000295FD</t>
  </si>
  <si>
    <t>thomas.kristunas@archrock.com</t>
  </si>
  <si>
    <t>Kristunas</t>
  </si>
  <si>
    <t>+1 5707670564</t>
  </si>
  <si>
    <t>PCP-00029623</t>
  </si>
  <si>
    <t>tim.charanza@usacompression.com</t>
  </si>
  <si>
    <t>charanza</t>
  </si>
  <si>
    <t>+1 6822268209</t>
  </si>
  <si>
    <t>100 Congress Avenue Suit</t>
  </si>
  <si>
    <t>PPW-00015528</t>
  </si>
  <si>
    <t>a78mef</t>
  </si>
  <si>
    <t>PSP-00068A85</t>
  </si>
  <si>
    <t>george.williams5@va.gov</t>
  </si>
  <si>
    <t>G. Monte</t>
  </si>
  <si>
    <t>+1 719-391-6934</t>
  </si>
  <si>
    <t>PIKES PEAK NATIONAL CEMETERY</t>
  </si>
  <si>
    <t>10545 Drennan Road</t>
  </si>
  <si>
    <t>70760::PIKES PEAK NATIONAL CEMETERY ADM</t>
  </si>
  <si>
    <t>PCP-00029AFC</t>
  </si>
  <si>
    <t>a6l5sf</t>
  </si>
  <si>
    <t>Shilo</t>
  </si>
  <si>
    <t>Sflowers@powermotivecorp.com</t>
  </si>
  <si>
    <t>POWER MOTIVE CORPORATION</t>
  </si>
  <si>
    <t>PSP-0008793A</t>
  </si>
  <si>
    <t>ssllc56</t>
  </si>
  <si>
    <t>+1 8158300900</t>
  </si>
  <si>
    <t>PCP-00004858</t>
  </si>
  <si>
    <t>jceballos@enerflex.com</t>
  </si>
  <si>
    <t>Ceballos</t>
  </si>
  <si>
    <t>JCeballos@enerflex.com</t>
  </si>
  <si>
    <t>PCP-00029AFA</t>
  </si>
  <si>
    <t>achairez</t>
  </si>
  <si>
    <t>+1 575 706 5502</t>
  </si>
  <si>
    <t>achairez@jwenergy.com</t>
  </si>
  <si>
    <t>PPW-000442A2</t>
  </si>
  <si>
    <t>daudink@sundt.com</t>
  </si>
  <si>
    <t>Udink</t>
  </si>
  <si>
    <t>Derik</t>
  </si>
  <si>
    <t>+1 602 245 9499</t>
  </si>
  <si>
    <t>PCP-000299F7</t>
  </si>
  <si>
    <t>jwipf@entact.com</t>
  </si>
  <si>
    <t>Wipf</t>
  </si>
  <si>
    <t>+1 6306693802</t>
  </si>
  <si>
    <t>PCP-00029A5C</t>
  </si>
  <si>
    <t>austinhammer@gmail.com</t>
  </si>
  <si>
    <t>+1 7196001026</t>
  </si>
  <si>
    <t>PCP-00029AA0</t>
  </si>
  <si>
    <t>rudy.sanchez@libertyfrac.com</t>
  </si>
  <si>
    <t>+1 9705765049</t>
  </si>
  <si>
    <t>Liberty oilfield services</t>
  </si>
  <si>
    <t>PCP-00029CEA</t>
  </si>
  <si>
    <t>skylor1690@yahoo.com</t>
  </si>
  <si>
    <t>+1 970-402-4680</t>
  </si>
  <si>
    <t>Skylor1690@yahoo.com</t>
  </si>
  <si>
    <t>RT TRUCKING</t>
  </si>
  <si>
    <t>27310 4th Ave</t>
  </si>
  <si>
    <t>PCP-00029E9B</t>
  </si>
  <si>
    <t>a0bafp</t>
  </si>
  <si>
    <t>Poremba</t>
  </si>
  <si>
    <t>Porembaf@rushenterprises.com</t>
  </si>
  <si>
    <t>PSP-00088785</t>
  </si>
  <si>
    <t>struitt@smithppi.com</t>
  </si>
  <si>
    <t>Truitt</t>
  </si>
  <si>
    <t>+1 303-833-0416</t>
  </si>
  <si>
    <t>5681 Iris Pkwy</t>
  </si>
  <si>
    <t>80504-6491</t>
  </si>
  <si>
    <t>PCP-0002A242</t>
  </si>
  <si>
    <t>alejandro137322@gmail.com</t>
  </si>
  <si>
    <t>angel</t>
  </si>
  <si>
    <t>alejandro</t>
  </si>
  <si>
    <t>+1 8173685935</t>
  </si>
  <si>
    <t>PCP-0002A244</t>
  </si>
  <si>
    <t>terrill.runyan@ieaconstructors.com</t>
  </si>
  <si>
    <t>Terrill.Runyan@ieaconstructors.com</t>
  </si>
  <si>
    <t>PCP-0002A09E</t>
  </si>
  <si>
    <t>stephenc@ecoservants.org</t>
  </si>
  <si>
    <t>+1 575-808-1204</t>
  </si>
  <si>
    <t>ECOSERVANTS</t>
  </si>
  <si>
    <t>12-4 Mechem Ste 3</t>
  </si>
  <si>
    <t>39513::ECOSERVANTS</t>
  </si>
  <si>
    <t>PCP-0002A35D</t>
  </si>
  <si>
    <t>rdotson@buesingcorp.com</t>
  </si>
  <si>
    <t>+1 602-618-0656</t>
  </si>
  <si>
    <t>PCP-00027E52</t>
  </si>
  <si>
    <t>john@associated-tx.com</t>
  </si>
  <si>
    <t>Stillwell</t>
  </si>
  <si>
    <t>+1 254-826-0303</t>
  </si>
  <si>
    <t>PPW-00015DE2</t>
  </si>
  <si>
    <t>josh.asmus@inlandtruck.com</t>
  </si>
  <si>
    <t>Asmus</t>
  </si>
  <si>
    <t>+1 970-352-9004</t>
  </si>
  <si>
    <t>2825 1st Ave</t>
  </si>
  <si>
    <t>PCP-0002A2FC</t>
  </si>
  <si>
    <t>bigtinsinbin@yahoo.com</t>
  </si>
  <si>
    <t>Ferrell</t>
  </si>
  <si>
    <t>+1 970-398-0178</t>
  </si>
  <si>
    <t>FERRELL EXCAVATION</t>
  </si>
  <si>
    <t>21011 State Highway 151</t>
  </si>
  <si>
    <t>81137-9632</t>
  </si>
  <si>
    <t>33326::FERRELL EXCAVATION</t>
  </si>
  <si>
    <t>PCP-0002A7D6</t>
  </si>
  <si>
    <t>000117</t>
  </si>
  <si>
    <t>Zupanek</t>
  </si>
  <si>
    <t>coloradosprings@wm.com</t>
  </si>
  <si>
    <t>PCP-0002A830</t>
  </si>
  <si>
    <t>a0bajs</t>
  </si>
  <si>
    <t>salazarj4@rushenterprises.com</t>
  </si>
  <si>
    <t>PSP-00088784</t>
  </si>
  <si>
    <t>ajuarezponce@ezexcavating.com</t>
  </si>
  <si>
    <t>JuarezPonce</t>
  </si>
  <si>
    <t>+1 7208280000</t>
  </si>
  <si>
    <t>PCP-0002A7EA</t>
  </si>
  <si>
    <t>jason@ezexcavating.com</t>
  </si>
  <si>
    <t>Messervy</t>
  </si>
  <si>
    <t>+1 3032509619</t>
  </si>
  <si>
    <t>PCP-0002A837</t>
  </si>
  <si>
    <t>jaca267</t>
  </si>
  <si>
    <t>+1 843 625 0764</t>
  </si>
  <si>
    <t>jake.cannon@americanmaterialsco.com</t>
  </si>
  <si>
    <t>PCP-0002A093</t>
  </si>
  <si>
    <t>Criswell</t>
  </si>
  <si>
    <t>dividetransfer@wm.com</t>
  </si>
  <si>
    <t>PCP-0002A89D</t>
  </si>
  <si>
    <t>csilandfill@wm.com</t>
  </si>
  <si>
    <t>PCP-0002A896</t>
  </si>
  <si>
    <t>Arentz</t>
  </si>
  <si>
    <t>91793::WASTE MANAGEMENT</t>
  </si>
  <si>
    <t>PCP-0002A88A</t>
  </si>
  <si>
    <t>northweldlandfill@wm.com</t>
  </si>
  <si>
    <t>PCP-0002A888</t>
  </si>
  <si>
    <t>PCP-0002A879</t>
  </si>
  <si>
    <t>PCP-0002A877</t>
  </si>
  <si>
    <t>PCP-0002A873</t>
  </si>
  <si>
    <t>PCP-0002A86F</t>
  </si>
  <si>
    <t>PCP-0002A86D</t>
  </si>
  <si>
    <t>midwaylandfill@wm.com</t>
  </si>
  <si>
    <t>PCP-0002A868</t>
  </si>
  <si>
    <t>PCP-0002A864</t>
  </si>
  <si>
    <t>PCP-0002A860</t>
  </si>
  <si>
    <t>coloradospringsts@wm.com</t>
  </si>
  <si>
    <t>PCP-0002A85A</t>
  </si>
  <si>
    <t>001539</t>
  </si>
  <si>
    <t>Hewitt</t>
  </si>
  <si>
    <t>PCP-0002A857</t>
  </si>
  <si>
    <t>Crissler</t>
  </si>
  <si>
    <t>PCP-0002A84A</t>
  </si>
  <si>
    <t>Pace</t>
  </si>
  <si>
    <t>PCP-0002A833</t>
  </si>
  <si>
    <t>Mylander</t>
  </si>
  <si>
    <t>buffaloridge@wm.com</t>
  </si>
  <si>
    <t>PCP-0002A820</t>
  </si>
  <si>
    <t>PCP-0002A819</t>
  </si>
  <si>
    <t>Mulheren Jr</t>
  </si>
  <si>
    <t>PCP-0002A835</t>
  </si>
  <si>
    <t>000804</t>
  </si>
  <si>
    <t>Mauser</t>
  </si>
  <si>
    <t>PCP-0002A855</t>
  </si>
  <si>
    <t>PCP-0002A842</t>
  </si>
  <si>
    <t>PCP-0002A812</t>
  </si>
  <si>
    <t>PCP-0002A898</t>
  </si>
  <si>
    <t>Lathrop</t>
  </si>
  <si>
    <t>PCP-000289B5</t>
  </si>
  <si>
    <t>PCP-0002A80D</t>
  </si>
  <si>
    <t>ghaddix@archrsc.com</t>
  </si>
  <si>
    <t>HADDIX</t>
  </si>
  <si>
    <t>GARRETT</t>
  </si>
  <si>
    <t>+1 3048418561</t>
  </si>
  <si>
    <t>ARCH COAL, INC.</t>
  </si>
  <si>
    <t>PCP-0002A757</t>
  </si>
  <si>
    <t>bobawbrey@turnercontractinginc.com</t>
  </si>
  <si>
    <t>Awbrey</t>
  </si>
  <si>
    <t>+1 8123299628</t>
  </si>
  <si>
    <t>boba@tciturner.com</t>
  </si>
  <si>
    <t>TURNER CONTRACTING</t>
  </si>
  <si>
    <t xml:space="preserve">906 16th street </t>
  </si>
  <si>
    <t>Bedford</t>
  </si>
  <si>
    <t>PPW-000029EB</t>
  </si>
  <si>
    <t>dstonescapes</t>
  </si>
  <si>
    <t>oteroteam@yahoo.com</t>
  </si>
  <si>
    <t>PPT-0101707F</t>
  </si>
  <si>
    <t>tdelay@wapa.gov</t>
  </si>
  <si>
    <t>Delay</t>
  </si>
  <si>
    <t>+1 505-427-4535</t>
  </si>
  <si>
    <t>WESTERN AREA POWER ADMIN</t>
  </si>
  <si>
    <t>317 CR 6893</t>
  </si>
  <si>
    <t>95166::WESTERN AREA POWER ADMIN</t>
  </si>
  <si>
    <t>PCP-0002AB1B</t>
  </si>
  <si>
    <t>arnold.suder@klxenergy.com</t>
  </si>
  <si>
    <t>SUDER</t>
  </si>
  <si>
    <t>ARNOLD</t>
  </si>
  <si>
    <t>+1 304-613-9787</t>
  </si>
  <si>
    <t>ARNOLD.SUDER@KLXENERGY.COM</t>
  </si>
  <si>
    <t>KLX ENERGY SERVICES LLC</t>
  </si>
  <si>
    <t>1036 EAST MAIN STREET</t>
  </si>
  <si>
    <t>PCP-0002A1A2</t>
  </si>
  <si>
    <t>l.lopez@harmacenergy.com</t>
  </si>
  <si>
    <t>Lucio</t>
  </si>
  <si>
    <t>PCP-0002ACFB</t>
  </si>
  <si>
    <t>cutnslip@yahoo.com</t>
  </si>
  <si>
    <t>+1 970-948-4286</t>
  </si>
  <si>
    <t>COUGAR INC.</t>
  </si>
  <si>
    <t>960 County Road 12</t>
  </si>
  <si>
    <t>PCP-0002AA2C</t>
  </si>
  <si>
    <t>nadia.almejo@duininck.com</t>
  </si>
  <si>
    <t>Almejo</t>
  </si>
  <si>
    <t>Nadia</t>
  </si>
  <si>
    <t>PCP-0002ABA0</t>
  </si>
  <si>
    <t>e250dxw2</t>
  </si>
  <si>
    <t>Delmond</t>
  </si>
  <si>
    <t>+1 970 567 2237</t>
  </si>
  <si>
    <t>woodyiv_delmond@wagnerequipment.com</t>
  </si>
  <si>
    <t>PIP-10340928</t>
  </si>
  <si>
    <t>aharmonhdc@gmail.com</t>
  </si>
  <si>
    <t>HARMONIUS DYNO CENTER</t>
  </si>
  <si>
    <t>41576::HARMONIUS DYNO CENTER</t>
  </si>
  <si>
    <t>PPW-800346DC</t>
  </si>
  <si>
    <t>mikeroach129@gmail.com</t>
  </si>
  <si>
    <t>+1 970-846-4643</t>
  </si>
  <si>
    <t>Dovetail Designs LLC</t>
  </si>
  <si>
    <t>23595 Youngs Creek Way</t>
  </si>
  <si>
    <t>PCP-0002AD65</t>
  </si>
  <si>
    <t>pioneercat</t>
  </si>
  <si>
    <t>Townsend</t>
  </si>
  <si>
    <t>+1 720-610-1731</t>
  </si>
  <si>
    <t>brandon.townsend@pioneerco.com</t>
  </si>
  <si>
    <t>PIONEER SAND CO</t>
  </si>
  <si>
    <t>8335 VOLLMER RD.</t>
  </si>
  <si>
    <t>68974::PIONEER SAND CO</t>
  </si>
  <si>
    <t>PCP-0002ABAC</t>
  </si>
  <si>
    <t>brian.verkamp@apac.com</t>
  </si>
  <si>
    <t>PCP-0001EAEB</t>
  </si>
  <si>
    <t>dylan.griffiths@apac.com</t>
  </si>
  <si>
    <t>Griffiths</t>
  </si>
  <si>
    <t>PCP-0002B07E</t>
  </si>
  <si>
    <t>dejan.milicic@holcim.com</t>
  </si>
  <si>
    <t>MILICIC</t>
  </si>
  <si>
    <t>Dejan</t>
  </si>
  <si>
    <t>+33 624917542</t>
  </si>
  <si>
    <t>dejan.milicic@lafargeholcim.com</t>
  </si>
  <si>
    <t>HOLCIM HAUT RHIN</t>
  </si>
  <si>
    <t>Grand Est</t>
  </si>
  <si>
    <t>PCP-0002B03C</t>
  </si>
  <si>
    <t>grimesb@vmcmail.com</t>
  </si>
  <si>
    <t>Grimes</t>
  </si>
  <si>
    <t>+1 4704211842</t>
  </si>
  <si>
    <t>PCP-0002AFA1</t>
  </si>
  <si>
    <t>michael226b3</t>
  </si>
  <si>
    <t>+1 303-475-6082</t>
  </si>
  <si>
    <t>mapace@comcast.net</t>
  </si>
  <si>
    <t>KEEPING PACE INC</t>
  </si>
  <si>
    <t>3610 W LATONKA RD</t>
  </si>
  <si>
    <t>50956::KEEPING PACE INC</t>
  </si>
  <si>
    <t>PCP-0002B27E</t>
  </si>
  <si>
    <t>katie@creativelifting.com</t>
  </si>
  <si>
    <t>Katie</t>
  </si>
  <si>
    <t>+1 720-835-9595</t>
  </si>
  <si>
    <t>Katie@creativelifting.com</t>
  </si>
  <si>
    <t>Creative Lifting Services</t>
  </si>
  <si>
    <t>1003 US HIGHWAY 85</t>
  </si>
  <si>
    <t>PCP-0002B053</t>
  </si>
  <si>
    <t>ronsergeant@gmail.com</t>
  </si>
  <si>
    <t>Sergeant</t>
  </si>
  <si>
    <t>SSSE LLC</t>
  </si>
  <si>
    <t>1476 STATE ROUTE 534</t>
  </si>
  <si>
    <t>SOUTHINGTON</t>
  </si>
  <si>
    <t>PPW-000095B7</t>
  </si>
  <si>
    <t>tross@republicservices.com</t>
  </si>
  <si>
    <t>PCP-0002B1AE</t>
  </si>
  <si>
    <t>brandy.martinez@csicompressco.com</t>
  </si>
  <si>
    <t>+1 9702014170</t>
  </si>
  <si>
    <t>1735 Hughes Landing Blvd</t>
  </si>
  <si>
    <t>PCP-0002ACB8</t>
  </si>
  <si>
    <t>rkrinc</t>
  </si>
  <si>
    <t>SISTER</t>
  </si>
  <si>
    <t>RKRROB@CENTURYLINK.NET</t>
  </si>
  <si>
    <t>RKR, Inc.</t>
  </si>
  <si>
    <t>PPI-0004192B</t>
  </si>
  <si>
    <t>morehhv251fq</t>
  </si>
  <si>
    <t>+1 915-494-6323</t>
  </si>
  <si>
    <t>swcengines@aol.com</t>
  </si>
  <si>
    <t>SOUTHWEST COMMERCIAL ENGINES</t>
  </si>
  <si>
    <t>741 Thropton St</t>
  </si>
  <si>
    <t>PCP-0002B1CA</t>
  </si>
  <si>
    <t>cb4zwg</t>
  </si>
  <si>
    <t>Gonder</t>
  </si>
  <si>
    <t>+1 425 677 6044</t>
  </si>
  <si>
    <t>Will.Gonder@Kiewit.com</t>
  </si>
  <si>
    <t>PSP-0003D811</t>
  </si>
  <si>
    <t>estesparktransfer@wm.com</t>
  </si>
  <si>
    <t>WM-ESTES PARK TRANSFER STATION</t>
  </si>
  <si>
    <t>PCP-0002B5A4</t>
  </si>
  <si>
    <t>Peccoz</t>
  </si>
  <si>
    <t>Grandin Beck Von</t>
  </si>
  <si>
    <t>PCP-0002B5E9</t>
  </si>
  <si>
    <t>kslight213@gmail.com</t>
  </si>
  <si>
    <t>Slight</t>
  </si>
  <si>
    <t>+1 5054103887</t>
  </si>
  <si>
    <t>FACTORY EDGE CLOTHING CO</t>
  </si>
  <si>
    <t>77046::FACTORY EDGE CLOTHING CO</t>
  </si>
  <si>
    <t>PCP-00029BD2</t>
  </si>
  <si>
    <t>logan.cabi@holcim.com</t>
  </si>
  <si>
    <t>Cabi</t>
  </si>
  <si>
    <t>PCP-0002B641</t>
  </si>
  <si>
    <t>cyril.vergier@lafargeholcim.com</t>
  </si>
  <si>
    <t>vergier</t>
  </si>
  <si>
    <t>cyril</t>
  </si>
  <si>
    <t>+33 608357374</t>
  </si>
  <si>
    <t>PCP-0002B441</t>
  </si>
  <si>
    <t>eric.lafaye@lafarge.com</t>
  </si>
  <si>
    <t>LAFAYE</t>
  </si>
  <si>
    <t>+33 621834142</t>
  </si>
  <si>
    <t>03380</t>
  </si>
  <si>
    <t>PCP-0002B3E6</t>
  </si>
  <si>
    <t>louison.nasarre@lafargeholcim.com</t>
  </si>
  <si>
    <t>Nasarre</t>
  </si>
  <si>
    <t>Louison</t>
  </si>
  <si>
    <t>+33 781739261</t>
  </si>
  <si>
    <t>PCP-0002B395</t>
  </si>
  <si>
    <t>philippe.dion@lafarge.com</t>
  </si>
  <si>
    <t>DION</t>
  </si>
  <si>
    <t>Philippe</t>
  </si>
  <si>
    <t>+33 630782808</t>
  </si>
  <si>
    <t>Normandie</t>
  </si>
  <si>
    <t>PCP-0002B2DA</t>
  </si>
  <si>
    <t>Charley</t>
  </si>
  <si>
    <t>valencialf@wm.com</t>
  </si>
  <si>
    <t>PCP-0002B642</t>
  </si>
  <si>
    <t>PCP-0002B636</t>
  </si>
  <si>
    <t>000175</t>
  </si>
  <si>
    <t>Noles</t>
  </si>
  <si>
    <t>PCP-0002B5F0</t>
  </si>
  <si>
    <t>PCP-0002B5E5</t>
  </si>
  <si>
    <t>Isidro Ibarra</t>
  </si>
  <si>
    <t>PCP-0002B5E0</t>
  </si>
  <si>
    <t>002553</t>
  </si>
  <si>
    <t>Lomeli</t>
  </si>
  <si>
    <t>PCP-0002B5D7</t>
  </si>
  <si>
    <t>Jeffords II</t>
  </si>
  <si>
    <t>drtransfer@wm.com</t>
  </si>
  <si>
    <t>PCP-0002B5C6</t>
  </si>
  <si>
    <t>Boslau</t>
  </si>
  <si>
    <t>Zachariah</t>
  </si>
  <si>
    <t>+1 480 244 9235</t>
  </si>
  <si>
    <t>southmetrots@wm.com</t>
  </si>
  <si>
    <t>PCP-0002B5BD</t>
  </si>
  <si>
    <t>Yovani</t>
  </si>
  <si>
    <t>PCP-0002B5B4</t>
  </si>
  <si>
    <t>Osorio</t>
  </si>
  <si>
    <t>PCP-0002B5B1</t>
  </si>
  <si>
    <t>PCP-0002B5AA</t>
  </si>
  <si>
    <t>Othon Romero</t>
  </si>
  <si>
    <t>PCP-0002B5A7</t>
  </si>
  <si>
    <t>PCP-0002B5D0</t>
  </si>
  <si>
    <t>riorancholf@wm.com</t>
  </si>
  <si>
    <t>PCP-0002B65C</t>
  </si>
  <si>
    <t>Childers Jr</t>
  </si>
  <si>
    <t>sanjuancountylf@wm.com</t>
  </si>
  <si>
    <t>PCP-0002B672</t>
  </si>
  <si>
    <t>78 County Road 3140</t>
  </si>
  <si>
    <t>PCP-0002B66F</t>
  </si>
  <si>
    <t>Fabian</t>
  </si>
  <si>
    <t>PCP-0002B666</t>
  </si>
  <si>
    <t>Toribio</t>
  </si>
  <si>
    <t>PCP-0002B663</t>
  </si>
  <si>
    <t>Antone</t>
  </si>
  <si>
    <t>PCP-0002B65A</t>
  </si>
  <si>
    <t>94066::WASTE MANAGEMENT OF NM,94192::WASTE MGMT OF ESTES PARK</t>
  </si>
  <si>
    <t>PCP-0002B654</t>
  </si>
  <si>
    <t>091755</t>
  </si>
  <si>
    <t>PCP-0002B64D</t>
  </si>
  <si>
    <t>lhaines@tristategt.org</t>
  </si>
  <si>
    <t>Haines</t>
  </si>
  <si>
    <t>Lennie</t>
  </si>
  <si>
    <t>+1 970-824-1240</t>
  </si>
  <si>
    <t>81641-9124</t>
  </si>
  <si>
    <t>PCP-0002B4DA</t>
  </si>
  <si>
    <t>Barraza</t>
  </si>
  <si>
    <t>PCP-0002B5D9</t>
  </si>
  <si>
    <t>danny.delacruz@ngsgi.com</t>
  </si>
  <si>
    <t>De La Cruz</t>
  </si>
  <si>
    <t>+1 4322906705</t>
  </si>
  <si>
    <t>4925 S. COUNTY ROAD 1303</t>
  </si>
  <si>
    <t>PCP-0002B50D</t>
  </si>
  <si>
    <t>Nicastro Sr</t>
  </si>
  <si>
    <t>PCP-0002B675</t>
  </si>
  <si>
    <t>PCP-0002B66D</t>
  </si>
  <si>
    <t>pascal.denant@lafarge.com</t>
  </si>
  <si>
    <t>DENANT</t>
  </si>
  <si>
    <t>+33 632640052</t>
  </si>
  <si>
    <t>Nouvelle-Aquitaine</t>
  </si>
  <si>
    <t>PCP-0002B3AF</t>
  </si>
  <si>
    <t>shepardp@vmcmail.com</t>
  </si>
  <si>
    <t>Shepard</t>
  </si>
  <si>
    <t>+1 8478465356</t>
  </si>
  <si>
    <t>371 Royce Rd</t>
  </si>
  <si>
    <t>Bolingbrook</t>
  </si>
  <si>
    <t>PCP-0002B5EF</t>
  </si>
  <si>
    <t>tyler.eaton@duganproduction.com</t>
  </si>
  <si>
    <t>+1 5053306364</t>
  </si>
  <si>
    <t>DUGAN PRODUCTION CORP.</t>
  </si>
  <si>
    <t>4100 west piedras st.</t>
  </si>
  <si>
    <t>30004::DUGAN PRODUCTION CORP</t>
  </si>
  <si>
    <t>PCP-0002B8DA</t>
  </si>
  <si>
    <t>Aliekser</t>
  </si>
  <si>
    <t>orlalf@wm.com</t>
  </si>
  <si>
    <t>PCP-0002B884</t>
  </si>
  <si>
    <t>Torres Mercado</t>
  </si>
  <si>
    <t>PCP-0002B85F</t>
  </si>
  <si>
    <t>Abinoam</t>
  </si>
  <si>
    <t>PCP-0002B889</t>
  </si>
  <si>
    <t>Marra</t>
  </si>
  <si>
    <t>PCP-0002B887</t>
  </si>
  <si>
    <t>PCP-0002B885</t>
  </si>
  <si>
    <t>jpardo1917@gmail.com</t>
  </si>
  <si>
    <t>Pardo</t>
  </si>
  <si>
    <t>jaetruckingservicesllc@gmail.com</t>
  </si>
  <si>
    <t>1410 Cherry St</t>
  </si>
  <si>
    <t>PCP-0002B7C3</t>
  </si>
  <si>
    <t>PCP-0002B881</t>
  </si>
  <si>
    <t>Anguano</t>
  </si>
  <si>
    <t>PCP-0002B863</t>
  </si>
  <si>
    <t>Heaton III</t>
  </si>
  <si>
    <t>Jonas</t>
  </si>
  <si>
    <t>PCP-0002B861</t>
  </si>
  <si>
    <t>Santiago Puentes</t>
  </si>
  <si>
    <t>PCP-0002B85A</t>
  </si>
  <si>
    <t>yomanbob4</t>
  </si>
  <si>
    <t>+1 720-755-4289</t>
  </si>
  <si>
    <t>80015-5424</t>
  </si>
  <si>
    <t>PCP-0002B7DE</t>
  </si>
  <si>
    <t>Macias</t>
  </si>
  <si>
    <t>PCP-0002B883</t>
  </si>
  <si>
    <t>blmccune1239@gmail.com</t>
  </si>
  <si>
    <t>Mccune</t>
  </si>
  <si>
    <t>+1 9702301922</t>
  </si>
  <si>
    <t>Blmccune1239@gmail.com</t>
  </si>
  <si>
    <t>PCP-0002ABE3</t>
  </si>
  <si>
    <t>lrock@niconexc.com</t>
  </si>
  <si>
    <t>NICON EXCAVATING, LLC</t>
  </si>
  <si>
    <t>64083::NICON EXCAVATING</t>
  </si>
  <si>
    <t>PCP-0002BE37</t>
  </si>
  <si>
    <t>cagle</t>
  </si>
  <si>
    <t>+1 205-272-2030</t>
  </si>
  <si>
    <t>jason_cagle@kindermorgan.com</t>
  </si>
  <si>
    <t>350 SOUTH STREET APT 1</t>
  </si>
  <si>
    <t>Moulton</t>
  </si>
  <si>
    <t>PCP-0002BDD1</t>
  </si>
  <si>
    <t>FRONT RANGE EXCAVATING, INC.</t>
  </si>
  <si>
    <t>PCP-0001EF6B</t>
  </si>
  <si>
    <t>polabear18@gmail.com</t>
  </si>
  <si>
    <t>+1 5758880532</t>
  </si>
  <si>
    <t>Vado</t>
  </si>
  <si>
    <t>PCP-0002BD91</t>
  </si>
  <si>
    <t>apdepartment@permianenterprises.com</t>
  </si>
  <si>
    <t>Sprouse</t>
  </si>
  <si>
    <t>+1 4056805115</t>
  </si>
  <si>
    <t>PERMIAN ENTERPRISES</t>
  </si>
  <si>
    <t>PCP-0002BD6E</t>
  </si>
  <si>
    <t>gordon9225</t>
  </si>
  <si>
    <t>Whiteaker, Jr</t>
  </si>
  <si>
    <t>+1 307 259 4348</t>
  </si>
  <si>
    <t>307-259-4348</t>
  </si>
  <si>
    <t>rgwhiteakerjr@gmail.com</t>
  </si>
  <si>
    <t>BOB'S TRUCK REPAIR, INC.</t>
  </si>
  <si>
    <t>1525 Energy St</t>
  </si>
  <si>
    <t>1525 ENERGY STREET</t>
  </si>
  <si>
    <t>RIVERTON</t>
  </si>
  <si>
    <t>PPW-C9619B2F</t>
  </si>
  <si>
    <t>otrevino@sec-ep.com</t>
  </si>
  <si>
    <t>+1 713-306-7158</t>
  </si>
  <si>
    <t>9523 Fairbanks N Houston</t>
  </si>
  <si>
    <t>PCP-00026CD3</t>
  </si>
  <si>
    <t>kokopellilandscaping</t>
  </si>
  <si>
    <t>+1 7025561341</t>
  </si>
  <si>
    <t>jimmyej@msn.com</t>
  </si>
  <si>
    <t>KOKOPELLI LANDSCAPING</t>
  </si>
  <si>
    <t>260 E MESQUITE BLVD</t>
  </si>
  <si>
    <t>Mesquite</t>
  </si>
  <si>
    <t>PPW-80036F5F</t>
  </si>
  <si>
    <t>e250js</t>
  </si>
  <si>
    <t>Southern</t>
  </si>
  <si>
    <t>Jayden</t>
  </si>
  <si>
    <t>southern_jayden@wagnerequipment.com</t>
  </si>
  <si>
    <t>PSP-00083407</t>
  </si>
  <si>
    <t>thomas.giordano@libertyfrac.com</t>
  </si>
  <si>
    <t>Giordano</t>
  </si>
  <si>
    <t>+1 3073696682</t>
  </si>
  <si>
    <t>PCP-0002BE05</t>
  </si>
  <si>
    <t>kigoodman35@gmail.com</t>
  </si>
  <si>
    <t>Goodman</t>
  </si>
  <si>
    <t>Ki</t>
  </si>
  <si>
    <t>+1 5054917825</t>
  </si>
  <si>
    <t>PCP-0002C1A0</t>
  </si>
  <si>
    <t>michael@sitesourcecam.com</t>
  </si>
  <si>
    <t>info@sitesourcecam.com</t>
  </si>
  <si>
    <t>9457 S. UNIVERSITY BLVD., NO. 326</t>
  </si>
  <si>
    <t>PCP-0002C279</t>
  </si>
  <si>
    <t>kjerome@nadinc.com</t>
  </si>
  <si>
    <t>Korena</t>
  </si>
  <si>
    <t>+1 7753853671</t>
  </si>
  <si>
    <t>PCP-0002C2F9</t>
  </si>
  <si>
    <t>dledger@tristategt.org</t>
  </si>
  <si>
    <t>Ledger</t>
  </si>
  <si>
    <t>+1 5052731700</t>
  </si>
  <si>
    <t>david.ledger@tristategt.org</t>
  </si>
  <si>
    <t>TRI-STATE GENERATION</t>
  </si>
  <si>
    <t>4331 Fulcrum Way NE</t>
  </si>
  <si>
    <t>PCP-0002C2A3</t>
  </si>
  <si>
    <t>bstrack1</t>
  </si>
  <si>
    <t>Strack</t>
  </si>
  <si>
    <t>+1 580 819 3408</t>
  </si>
  <si>
    <t>bstrack@enerflex.com</t>
  </si>
  <si>
    <t>PPT-10766F0C</t>
  </si>
  <si>
    <t>frogers@blm.gov</t>
  </si>
  <si>
    <t>+1 575-644-7355</t>
  </si>
  <si>
    <t>BUREAU OF LAND MANAGEMENT</t>
  </si>
  <si>
    <t>1800 Marquess St</t>
  </si>
  <si>
    <t>09994::BUREAU OF LAND MANAGEMENT</t>
  </si>
  <si>
    <t>PCP-0002C7DE</t>
  </si>
  <si>
    <t>bob.brown@smhentges.com</t>
  </si>
  <si>
    <t>S M HENTGES &amp; SONS INC</t>
  </si>
  <si>
    <t>PPW-9E04E4C5</t>
  </si>
  <si>
    <t>justin.yager@archrock.com</t>
  </si>
  <si>
    <t>Yager</t>
  </si>
  <si>
    <t>+1 7244704693</t>
  </si>
  <si>
    <t>PCP-0002C6D0</t>
  </si>
  <si>
    <t>jimmyt@lrmconcrete.com</t>
  </si>
  <si>
    <t>Troudt</t>
  </si>
  <si>
    <t>+1 970-776-4535</t>
  </si>
  <si>
    <t>LOVELAND READY-MIX CONCRETE</t>
  </si>
  <si>
    <t>644 N Namaqua Ave</t>
  </si>
  <si>
    <t>UZ</t>
  </si>
  <si>
    <t>55895::LOVELAND READY-MIX CONCRETE</t>
  </si>
  <si>
    <t>PCP-0002C7E2</t>
  </si>
  <si>
    <t>michaelmier1@gmail.com</t>
  </si>
  <si>
    <t>Mier</t>
  </si>
  <si>
    <t>+1 9154229323</t>
  </si>
  <si>
    <t>US ARMY EL PASO</t>
  </si>
  <si>
    <t>20400 ANSBACH WAY</t>
  </si>
  <si>
    <t>FT BLISS</t>
  </si>
  <si>
    <t>01024::2 BEB</t>
  </si>
  <si>
    <t>PCP-0002ACCA</t>
  </si>
  <si>
    <t>justin.cummings13@gmail.com</t>
  </si>
  <si>
    <t>+1 7194332251</t>
  </si>
  <si>
    <t>Brice</t>
  </si>
  <si>
    <t>PCP-0002C5F3</t>
  </si>
  <si>
    <t>cvolgamore635</t>
  </si>
  <si>
    <t>Volgamore</t>
  </si>
  <si>
    <t>cvolgamore@yahoo.com</t>
  </si>
  <si>
    <t>VOLGAMORE CONSTRUCTION</t>
  </si>
  <si>
    <t>93459::VOLGAMORE CONSTRUCTION LLC</t>
  </si>
  <si>
    <t>PPW-80003675</t>
  </si>
  <si>
    <t>cheyanne.jones@libertyfrac.com</t>
  </si>
  <si>
    <t>cheyanne</t>
  </si>
  <si>
    <t>+1 605-448-8839</t>
  </si>
  <si>
    <t>PPW-887E4693</t>
  </si>
  <si>
    <t>jay.bennington@copart.com</t>
  </si>
  <si>
    <t>Bennington</t>
  </si>
  <si>
    <t>+1 9016920020</t>
  </si>
  <si>
    <t>PCP-0002C7D1</t>
  </si>
  <si>
    <t>eortiz1986.eo@gmail.com</t>
  </si>
  <si>
    <t>+1 2544348201</t>
  </si>
  <si>
    <t>Holloman</t>
  </si>
  <si>
    <t>Dublin</t>
  </si>
  <si>
    <t>76446-1602</t>
  </si>
  <si>
    <t>PCP-0002C7BE</t>
  </si>
  <si>
    <t>jarrod.chancey@preferredmaterials.com</t>
  </si>
  <si>
    <t>CHANCEY</t>
  </si>
  <si>
    <t>JARROD</t>
  </si>
  <si>
    <t>+1 904-716-9425</t>
  </si>
  <si>
    <t>6699 Colray Court</t>
  </si>
  <si>
    <t>Jacksonville</t>
  </si>
  <si>
    <t>PCP-0002C60A</t>
  </si>
  <si>
    <t>curtisr@vmcmail.com</t>
  </si>
  <si>
    <t>+1 2023086063</t>
  </si>
  <si>
    <t>PCP-0002CAC6</t>
  </si>
  <si>
    <t>stephen.hurstell@kiewit.com</t>
  </si>
  <si>
    <t>Hurstell</t>
  </si>
  <si>
    <t>+1 956 929 7679</t>
  </si>
  <si>
    <t>PCP-0002CC00</t>
  </si>
  <si>
    <t>twim224@gmail.com</t>
  </si>
  <si>
    <t>Twimi</t>
  </si>
  <si>
    <t>Oui</t>
  </si>
  <si>
    <t>Grand Casablanca</t>
  </si>
  <si>
    <t>Non</t>
  </si>
  <si>
    <t>PCP-0002C1C6</t>
  </si>
  <si>
    <t>cjfieldservicesllc@gmail.com</t>
  </si>
  <si>
    <t>7110 W. ALASKA DR.</t>
  </si>
  <si>
    <t>PCP-0002CD07</t>
  </si>
  <si>
    <t>flashmcconnell</t>
  </si>
  <si>
    <t>+1 920 294 0430</t>
  </si>
  <si>
    <t>doug@flashtrucking.com</t>
  </si>
  <si>
    <t>FABICK</t>
  </si>
  <si>
    <t>PIP-10227293</t>
  </si>
  <si>
    <t>pcarlson@pawneewaste.com</t>
  </si>
  <si>
    <t xml:space="preserve">Carlson </t>
  </si>
  <si>
    <t xml:space="preserve">Philip </t>
  </si>
  <si>
    <t>PAWNEE WASTE LLC</t>
  </si>
  <si>
    <t>PCP-0002C70D</t>
  </si>
  <si>
    <t>dennis.donohue@enrllc.com</t>
  </si>
  <si>
    <t>Donohue</t>
  </si>
  <si>
    <t>+1 719-220-4607</t>
  </si>
  <si>
    <t>27000 Highway 12</t>
  </si>
  <si>
    <t>PCP-0002CF4D</t>
  </si>
  <si>
    <t>kolbywatson@outlook.com</t>
  </si>
  <si>
    <t>WATSON</t>
  </si>
  <si>
    <t>KOLBY</t>
  </si>
  <si>
    <t>+1 9705764842</t>
  </si>
  <si>
    <t>KRT INC</t>
  </si>
  <si>
    <t>50806::KRT INC</t>
  </si>
  <si>
    <t>PCP-0002CF48</t>
  </si>
  <si>
    <t>hairball</t>
  </si>
  <si>
    <t>DAVIES</t>
  </si>
  <si>
    <t>MYRL</t>
  </si>
  <si>
    <t>ndavies@ezexcavating.com</t>
  </si>
  <si>
    <t>PPI-00025A49</t>
  </si>
  <si>
    <t>PCP-0002D01E</t>
  </si>
  <si>
    <t>pehlermann@plateauexcavation.com</t>
  </si>
  <si>
    <t>Ehlermann</t>
  </si>
  <si>
    <t>+1 770-948-2600</t>
  </si>
  <si>
    <t>PCP-0002CC96</t>
  </si>
  <si>
    <t>petersonfarmsandranch@outlook.com</t>
  </si>
  <si>
    <t>+1 719-580-0433</t>
  </si>
  <si>
    <t>Peterson Farms &amp; Ranch, LLC</t>
  </si>
  <si>
    <t>PCP-0002CB69</t>
  </si>
  <si>
    <t>a13rlf</t>
  </si>
  <si>
    <t>FloresSoto</t>
  </si>
  <si>
    <t>Luis.FloresSoto@mhc.com</t>
  </si>
  <si>
    <t>PSP-0008A4C4</t>
  </si>
  <si>
    <t>sobonm04</t>
  </si>
  <si>
    <t>Sobon</t>
  </si>
  <si>
    <t>sobonm04@gmail.com</t>
  </si>
  <si>
    <t>Spirit Lake Lodge</t>
  </si>
  <si>
    <t>829 Grand Ave.</t>
  </si>
  <si>
    <t>Grand Lake</t>
  </si>
  <si>
    <t>PCP-0002D0D0</t>
  </si>
  <si>
    <t>tony@downforwhateverllc.com</t>
  </si>
  <si>
    <t>Santillanes</t>
  </si>
  <si>
    <t>+1 9702319577</t>
  </si>
  <si>
    <t>Down for Whatever Landscape Solutions</t>
  </si>
  <si>
    <t>PCP-0002CFCE</t>
  </si>
  <si>
    <t>brshaffer</t>
  </si>
  <si>
    <t>shaffer</t>
  </si>
  <si>
    <t>+1 7205378196</t>
  </si>
  <si>
    <t>Brshaffer@ihcscott.com</t>
  </si>
  <si>
    <t>IHCSCOTT</t>
  </si>
  <si>
    <t>PCP-0002CFB9</t>
  </si>
  <si>
    <t>mbhtrucking@mbhtrucking.org</t>
  </si>
  <si>
    <t>Head</t>
  </si>
  <si>
    <t>+1 9709010817</t>
  </si>
  <si>
    <t>MBH Trucking</t>
  </si>
  <si>
    <t>PCP-0001D147</t>
  </si>
  <si>
    <t>303-988-2350</t>
  </si>
  <si>
    <t xml:space="preserve">6255 W. Quincy Ave. </t>
  </si>
  <si>
    <t>PPT-1076DBD5</t>
  </si>
  <si>
    <t>amichaux@sopris.net</t>
  </si>
  <si>
    <t>Amichaux</t>
  </si>
  <si>
    <t>+1 9709874805</t>
  </si>
  <si>
    <t>AMI'S ACRES CAMPPGROUND</t>
  </si>
  <si>
    <t>PCP-0002D3F4</t>
  </si>
  <si>
    <t>cthomas@hosedraggerhandyman.com</t>
  </si>
  <si>
    <t>+1 7196713414</t>
  </si>
  <si>
    <t>BC CONSTRUCTION INC</t>
  </si>
  <si>
    <t>03889::BC CONSTRUCTION INC</t>
  </si>
  <si>
    <t>PCP-000273B0</t>
  </si>
  <si>
    <t>denverdino1@msn.com</t>
  </si>
  <si>
    <t>Maniatis</t>
  </si>
  <si>
    <t>Dino</t>
  </si>
  <si>
    <t>DINO MANIATIS DBA PROPERTY MANAGEMENT OF COLORADO, L.L.C.</t>
  </si>
  <si>
    <t>58021::DINO MANIATIS DBA PROPERTY M ANAGEMENT OF COLORADO LLC</t>
  </si>
  <si>
    <t>PPW-80028B8D</t>
  </si>
  <si>
    <t>a78mmm</t>
  </si>
  <si>
    <t>Massie</t>
  </si>
  <si>
    <t>MassieM@RushEnterprises.com</t>
  </si>
  <si>
    <t>PSP-00053245</t>
  </si>
  <si>
    <t>chassidy.ives@kiewit.com</t>
  </si>
  <si>
    <t>Ives</t>
  </si>
  <si>
    <t>Chassidy</t>
  </si>
  <si>
    <t>+1 402 271 2852</t>
  </si>
  <si>
    <t>PCP-0002D90A</t>
  </si>
  <si>
    <t>perkisa@repsrv.com</t>
  </si>
  <si>
    <t>+1 503-404-4148</t>
  </si>
  <si>
    <t>2215 N. Front St</t>
  </si>
  <si>
    <t>Woodburn</t>
  </si>
  <si>
    <t>PCP-0002D8A4</t>
  </si>
  <si>
    <t>ben.vonheeder@libertyfrac.com</t>
  </si>
  <si>
    <t>Vonheeder</t>
  </si>
  <si>
    <t>+1 3074211766</t>
  </si>
  <si>
    <t>Ben.Vonheeder@libertyfrac.com</t>
  </si>
  <si>
    <t>PCP-0002D957</t>
  </si>
  <si>
    <t>nmlc97@yahoo.com</t>
  </si>
  <si>
    <t>+1 719-588-3007</t>
  </si>
  <si>
    <t>ACCENT LANDSCAPE CONTRACTORS</t>
  </si>
  <si>
    <t>1519 Edith Albuquerquel</t>
  </si>
  <si>
    <t>01215::ACCENT LANDSCAPE CONTR INC</t>
  </si>
  <si>
    <t>PCP-0002D876</t>
  </si>
  <si>
    <t>e250kms3</t>
  </si>
  <si>
    <t>sanchez_kendra@wagnerequipment.com</t>
  </si>
  <si>
    <t>PSP-000602DC</t>
  </si>
  <si>
    <t>varnelln@vmcmail.com</t>
  </si>
  <si>
    <t>Varnell</t>
  </si>
  <si>
    <t>+1 7062994126</t>
  </si>
  <si>
    <t>Varnelln@vmcmail.com</t>
  </si>
  <si>
    <t>PCP-0002D00D</t>
  </si>
  <si>
    <t>elrudotrucking00@gmail.com</t>
  </si>
  <si>
    <t>EFRAIN</t>
  </si>
  <si>
    <t>+1 9152620241</t>
  </si>
  <si>
    <t>EL RUDO TRUCK FOR RENT LLC</t>
  </si>
  <si>
    <t>PCP-0002D7A8</t>
  </si>
  <si>
    <t>tyner105@hotmail.com</t>
  </si>
  <si>
    <t>+1 970-768-5035</t>
  </si>
  <si>
    <t>Tyner bros fencing llc</t>
  </si>
  <si>
    <t>36950 County Road 55</t>
  </si>
  <si>
    <t>PCP-0002D9B8</t>
  </si>
  <si>
    <t>jacob.beam@heicivil.com</t>
  </si>
  <si>
    <t>Beam</t>
  </si>
  <si>
    <t>+1 719-200-8927</t>
  </si>
  <si>
    <t>PCP-0002A70F</t>
  </si>
  <si>
    <t>raul.garcia1@westernmidstream.com</t>
  </si>
  <si>
    <t>+1 5054360462</t>
  </si>
  <si>
    <t>231 Co Rd 452</t>
  </si>
  <si>
    <t>PCP-0001DD30</t>
  </si>
  <si>
    <t>a6gqbg</t>
  </si>
  <si>
    <t>Bronson</t>
  </si>
  <si>
    <t>Greeneb@rushenterprises.com</t>
  </si>
  <si>
    <t>PSP-00089B59</t>
  </si>
  <si>
    <t>mcmvmf1</t>
  </si>
  <si>
    <t>+1 7205681032</t>
  </si>
  <si>
    <t>LEIDOS</t>
  </si>
  <si>
    <t>PCP-0002DF26</t>
  </si>
  <si>
    <t>neilpeart489+1108@gmail.com</t>
  </si>
  <si>
    <t>Heskett</t>
  </si>
  <si>
    <t>+1 309 675 6067</t>
  </si>
  <si>
    <t>PCP-0002DC25</t>
  </si>
  <si>
    <t>kunaumechanic@gmail.com</t>
  </si>
  <si>
    <t>lange</t>
  </si>
  <si>
    <t>+1 719-683-4920</t>
  </si>
  <si>
    <t>KUNAU DRILLING LLC</t>
  </si>
  <si>
    <t>23945 lucky lane</t>
  </si>
  <si>
    <t>52565::KUNAU DRILLING LLC</t>
  </si>
  <si>
    <t>PCP-0002DD5D</t>
  </si>
  <si>
    <t>miguel.cervantes@threesonscon.com</t>
  </si>
  <si>
    <t>+1 720-815-8878</t>
  </si>
  <si>
    <t>THREE SONS CONSTRUCTION</t>
  </si>
  <si>
    <t>5121 Jasper St</t>
  </si>
  <si>
    <t>80239-5681</t>
  </si>
  <si>
    <t>PCP-0002DE69</t>
  </si>
  <si>
    <t>a78jmb</t>
  </si>
  <si>
    <t>Bender</t>
  </si>
  <si>
    <t>74906::MCCANDLESS TRUCK CENTER LLC,74908::MCCANDLESS TRUCK CENTER LLC,74911::MCCANDLESS TRUCK CENTER LLC,75415::MCCANDLESS TRUCK CENTER LLC</t>
  </si>
  <si>
    <t>PSP-00043A6C</t>
  </si>
  <si>
    <t>a78jtc</t>
  </si>
  <si>
    <t>tchavez@mctrux.com</t>
  </si>
  <si>
    <t>PSP-0008A975</t>
  </si>
  <si>
    <t>emartinez@republicservices.com</t>
  </si>
  <si>
    <t>Evamarie</t>
  </si>
  <si>
    <t>PCP-0002DEDA</t>
  </si>
  <si>
    <t>dmcpherson2@republicservices.com</t>
  </si>
  <si>
    <t>McPherson</t>
  </si>
  <si>
    <t>+1 470 402 1388</t>
  </si>
  <si>
    <t>PCP-0002DC3C</t>
  </si>
  <si>
    <t>mikel.nelson@yahoo.com</t>
  </si>
  <si>
    <t>+1 719-838-1126</t>
  </si>
  <si>
    <t>MLNelson Construction</t>
  </si>
  <si>
    <t>308 Rockwell Renshaw Rd</t>
  </si>
  <si>
    <t>80440-5345</t>
  </si>
  <si>
    <t>PCP-0002DB44</t>
  </si>
  <si>
    <t>ricardo.serrano@usacompression.com</t>
  </si>
  <si>
    <t>serrano</t>
  </si>
  <si>
    <t>ricardo</t>
  </si>
  <si>
    <t>+1 4322942754</t>
  </si>
  <si>
    <t>3210 Fm 715</t>
  </si>
  <si>
    <t>PCP-000252CB</t>
  </si>
  <si>
    <t>mcmfield2</t>
  </si>
  <si>
    <t>+1 720-568-1032</t>
  </si>
  <si>
    <t>PCP-0002DFCF</t>
  </si>
  <si>
    <t>mcmfield1</t>
  </si>
  <si>
    <t>PCP-0002DFBA</t>
  </si>
  <si>
    <t>p230ec1</t>
  </si>
  <si>
    <t>Contreras Anaya</t>
  </si>
  <si>
    <t>Eder Alberto</t>
  </si>
  <si>
    <t>eder_contreras@madisa.com</t>
  </si>
  <si>
    <t>PSP-00036D70</t>
  </si>
  <si>
    <t>mcmvmf2</t>
  </si>
  <si>
    <t>PCP-0002DF86</t>
  </si>
  <si>
    <t>paul.knez@tallgrass.com</t>
  </si>
  <si>
    <t>Knez</t>
  </si>
  <si>
    <t>+1 9703895933</t>
  </si>
  <si>
    <t>Paul.knez@tallgrass.com</t>
  </si>
  <si>
    <t>PCP-0002DE62</t>
  </si>
  <si>
    <t>tpayne@levynet.com</t>
  </si>
  <si>
    <t>+1 901-730-9177</t>
  </si>
  <si>
    <t>3601 PAUL R LOWRY RD</t>
  </si>
  <si>
    <t>PCP-0002CEAA</t>
  </si>
  <si>
    <t>bill@deltabuildingcenters.com</t>
  </si>
  <si>
    <t>+1 970-874-7070</t>
  </si>
  <si>
    <t>DELTA BUILDING CENTER LLC</t>
  </si>
  <si>
    <t>1796 HIGHWAY 50</t>
  </si>
  <si>
    <t>66462::DELTA BUILDING CENTER LLC</t>
  </si>
  <si>
    <t>PCP-0002DEC5</t>
  </si>
  <si>
    <t>itlllc2021@gmail.com</t>
  </si>
  <si>
    <t>Ascencio</t>
  </si>
  <si>
    <t>+1 720-202-7777</t>
  </si>
  <si>
    <t>Infinity Truck Line LLC</t>
  </si>
  <si>
    <t>221 S Nome St</t>
  </si>
  <si>
    <t>PCP-0002DE79</t>
  </si>
  <si>
    <t>e250jvn1</t>
  </si>
  <si>
    <t>Ngo</t>
  </si>
  <si>
    <t>Ngo_John@wagnerequipment.com</t>
  </si>
  <si>
    <t>PSP-00058659</t>
  </si>
  <si>
    <t>e250mlm3</t>
  </si>
  <si>
    <t>martinez_michael@wagnerequipment.com</t>
  </si>
  <si>
    <t>93708::WAGNER EQUIPMENT CO,99921::WAGNER CASH/DENVER</t>
  </si>
  <si>
    <t>PSP-00086E76</t>
  </si>
  <si>
    <t>gnoah@cripple-creek.co.us</t>
  </si>
  <si>
    <t>+1 719-318-3971</t>
  </si>
  <si>
    <t>Gnoah@cripple-creek.co.us</t>
  </si>
  <si>
    <t>CITY OF CRIPPLE CREEK</t>
  </si>
  <si>
    <t>207 COUNTY RD. 89</t>
  </si>
  <si>
    <t>P.O. BOX 430</t>
  </si>
  <si>
    <t>21056::CITY OF CRIPPLE CREEK</t>
  </si>
  <si>
    <t>PCP-0002E279</t>
  </si>
  <si>
    <t>ap@ztexconstruction.com</t>
  </si>
  <si>
    <t>Guerra</t>
  </si>
  <si>
    <t>+1 9155916900</t>
  </si>
  <si>
    <t>ZTEX CONSTRUCTION INC</t>
  </si>
  <si>
    <t>99655::ZTEX CONSTRUCTION INC,u99655::ZTEX CONSTRUCTION INC</t>
  </si>
  <si>
    <t>PCP-0002E386</t>
  </si>
  <si>
    <t>smartbros.md@gmail.com</t>
  </si>
  <si>
    <t>Deshayes</t>
  </si>
  <si>
    <t>Monte</t>
  </si>
  <si>
    <t>SMART BROTHERS INC.</t>
  </si>
  <si>
    <t>3250 COUNTY RD. 31</t>
  </si>
  <si>
    <t>80722-9730</t>
  </si>
  <si>
    <t>80027::SMART BROS INC</t>
  </si>
  <si>
    <t>PCP-0002E235</t>
  </si>
  <si>
    <t>randall.starkey@kiewit.com</t>
  </si>
  <si>
    <t>starkey</t>
  </si>
  <si>
    <t>+1 281 910 7220</t>
  </si>
  <si>
    <t>8521 Six Forks Road</t>
  </si>
  <si>
    <t>PCP-00024619</t>
  </si>
  <si>
    <t>domingo.ybarra@copart.com</t>
  </si>
  <si>
    <t>Ybarra</t>
  </si>
  <si>
    <t>+1 2149570121</t>
  </si>
  <si>
    <t>PCP-0002E391</t>
  </si>
  <si>
    <t>1rgutierrez</t>
  </si>
  <si>
    <t>+1 575-418-8086</t>
  </si>
  <si>
    <t>rgutierrez@usbr.gov</t>
  </si>
  <si>
    <t>U.S. BUREAU OF RECLAMATION</t>
  </si>
  <si>
    <t>2401 State Rd. 1</t>
  </si>
  <si>
    <t>10008::BUREAU OF RECLAMATION</t>
  </si>
  <si>
    <t>PCP-0002E431</t>
  </si>
  <si>
    <t>cthompson@ihcscott.com</t>
  </si>
  <si>
    <t>+1 661 212 2321</t>
  </si>
  <si>
    <t>PCP-0002E443</t>
  </si>
  <si>
    <t>nathan.oconnor@belair-us.com</t>
  </si>
  <si>
    <t>+1 6127410151</t>
  </si>
  <si>
    <t>PCP-0002E309</t>
  </si>
  <si>
    <t>spopp2</t>
  </si>
  <si>
    <t>SPO</t>
  </si>
  <si>
    <t>SPO-HelpDesk@usap.gov</t>
  </si>
  <si>
    <t>PCP-0002E0B9</t>
  </si>
  <si>
    <t>spopp1</t>
  </si>
  <si>
    <t>PCP-0002E0AD</t>
  </si>
  <si>
    <t>spovmf2</t>
  </si>
  <si>
    <t>PCP-0002E0A4</t>
  </si>
  <si>
    <t>spovmf1</t>
  </si>
  <si>
    <t>PCP-0002E098</t>
  </si>
  <si>
    <t>mcmfield3</t>
  </si>
  <si>
    <t>PCP-0002E083</t>
  </si>
  <si>
    <t>mcmvmf3</t>
  </si>
  <si>
    <t>PCP-0002E07F</t>
  </si>
  <si>
    <t>mcmspot2</t>
  </si>
  <si>
    <t>PCP-0002E05A</t>
  </si>
  <si>
    <t>mcmspot1</t>
  </si>
  <si>
    <t>PCP-0002E040</t>
  </si>
  <si>
    <t>dillyn</t>
  </si>
  <si>
    <t>Dillyn</t>
  </si>
  <si>
    <t>+1 9182592218</t>
  </si>
  <si>
    <t>Dillyn.Richardson@archrock.com</t>
  </si>
  <si>
    <t>Mining,Oil &amp; Gas</t>
  </si>
  <si>
    <t>5727 S Lewis Ave Suite 400</t>
  </si>
  <si>
    <t>PPT-01007FFF</t>
  </si>
  <si>
    <t>e250_testaccount</t>
  </si>
  <si>
    <t>Newdealer</t>
  </si>
  <si>
    <t>Wagnerl</t>
  </si>
  <si>
    <t>4255 23RD AVENUE S</t>
  </si>
  <si>
    <t>FARGO</t>
  </si>
  <si>
    <t>AW</t>
  </si>
  <si>
    <t>PCP-0000EB18</t>
  </si>
  <si>
    <t>tlesley193@gmail.com</t>
  </si>
  <si>
    <t>Lesley</t>
  </si>
  <si>
    <t>+1 803-320-3597</t>
  </si>
  <si>
    <t>6345 Downing st</t>
  </si>
  <si>
    <t>PCP-0002E2A1</t>
  </si>
  <si>
    <t>PCP-0002E070</t>
  </si>
  <si>
    <t>e250csm</t>
  </si>
  <si>
    <t>Morgan_Christopher@wagnerequipment.com</t>
  </si>
  <si>
    <t>PIP-11144441</t>
  </si>
  <si>
    <t>CAT®  Inspect,MyWagnerCat.com,Parts.Cat.com + Includes SIS Parts Books,SIS2.0 Web - Service Information,SOS Services Web,Vision Link</t>
  </si>
  <si>
    <t>elkvalleyonline@gmail.com</t>
  </si>
  <si>
    <t>MACO LAND LLC</t>
  </si>
  <si>
    <t>61291::MACO LAND LLC</t>
  </si>
  <si>
    <t>PPW-8003B9D3</t>
  </si>
  <si>
    <t>dyoung@nova-compression.com</t>
  </si>
  <si>
    <t>Dayvion</t>
  </si>
  <si>
    <t>+1 4328165230</t>
  </si>
  <si>
    <t>Nova</t>
  </si>
  <si>
    <t>PCP-0002E9A1</t>
  </si>
  <si>
    <t>daniel@generatorsource.com</t>
  </si>
  <si>
    <t>+1 406-855-0310</t>
  </si>
  <si>
    <t>GENERATOR SOURCE DBA DIESEL SERVICE AND SUPPLY</t>
  </si>
  <si>
    <t>625 baseline rd</t>
  </si>
  <si>
    <t>PCP-0002E8B4</t>
  </si>
  <si>
    <t>+1 303 739 3109</t>
  </si>
  <si>
    <t>PCP-0002E3E1</t>
  </si>
  <si>
    <t>danielq107@gmail.com</t>
  </si>
  <si>
    <t>Quinones</t>
  </si>
  <si>
    <t>+1 432-269-1688</t>
  </si>
  <si>
    <t>TOC TRUCKING LLC</t>
  </si>
  <si>
    <t>3903 south countyroad 1195</t>
  </si>
  <si>
    <t>PCP-0002D923</t>
  </si>
  <si>
    <t>sjaime@republicservices.com</t>
  </si>
  <si>
    <t>+1 9287853797</t>
  </si>
  <si>
    <t>PCP-0002E8F0</t>
  </si>
  <si>
    <t>davew@duininck.com</t>
  </si>
  <si>
    <t>WARNE</t>
  </si>
  <si>
    <t>DAVE</t>
  </si>
  <si>
    <t>PCP-0002E950</t>
  </si>
  <si>
    <t>alex.schumann@duininck.com</t>
  </si>
  <si>
    <t>+1 3202123370</t>
  </si>
  <si>
    <t>PCP-0002E944</t>
  </si>
  <si>
    <t>e250jxf2</t>
  </si>
  <si>
    <t>flowers_jeremy@wagnerequipment.com</t>
  </si>
  <si>
    <t>PIP-10591952</t>
  </si>
  <si>
    <t>semaco</t>
  </si>
  <si>
    <t>Construction</t>
  </si>
  <si>
    <t>Sema</t>
  </si>
  <si>
    <t>tax@semaconstruction.com</t>
  </si>
  <si>
    <t>PPW-80011F80</t>
  </si>
  <si>
    <t>kris.perkins@trappermine.com</t>
  </si>
  <si>
    <t>PCP-0002E837</t>
  </si>
  <si>
    <t>dbrewer@redcedargathering.com</t>
  </si>
  <si>
    <t>Brewr</t>
  </si>
  <si>
    <t>+1 970-749-7097</t>
  </si>
  <si>
    <t>RED CEDAR GATHERING</t>
  </si>
  <si>
    <t>125 Merdaco st#201</t>
  </si>
  <si>
    <t>PCP-0002E813</t>
  </si>
  <si>
    <t>qschlegel</t>
  </si>
  <si>
    <t>Schlegel</t>
  </si>
  <si>
    <t>+1 970-966-0254</t>
  </si>
  <si>
    <t>schlegelq@yahoo.com</t>
  </si>
  <si>
    <t>CIRCLE C RANCHES LLC</t>
  </si>
  <si>
    <t>4164 cr 27</t>
  </si>
  <si>
    <t>Rand</t>
  </si>
  <si>
    <t>15457::CIRCLE C RANCHES LLC</t>
  </si>
  <si>
    <t>PCP-0002E85C</t>
  </si>
  <si>
    <t>d310_bcp_auto</t>
  </si>
  <si>
    <t>lsk</t>
  </si>
  <si>
    <t>mk</t>
  </si>
  <si>
    <t>farzana.ahmedhussain@perficient.com</t>
  </si>
  <si>
    <t>Oldcastle QA</t>
  </si>
  <si>
    <t>708 Dale St</t>
  </si>
  <si>
    <t>61761-2937</t>
  </si>
  <si>
    <t>PQP-00004C05</t>
  </si>
  <si>
    <t>rhardin@ezexcavating.com</t>
  </si>
  <si>
    <t>+1 720-491-8331</t>
  </si>
  <si>
    <t>8123 Indian Peaks Ave</t>
  </si>
  <si>
    <t>PCP-0002E8B0</t>
  </si>
  <si>
    <t>richvsqz</t>
  </si>
  <si>
    <t>VASQUEZ</t>
  </si>
  <si>
    <t>RICH</t>
  </si>
  <si>
    <t>richard.vasquez@martinmarietta.com</t>
  </si>
  <si>
    <t>PPW-03F85A06</t>
  </si>
  <si>
    <t>jbecker@ihcscott.com</t>
  </si>
  <si>
    <t>+1 970 597 0202</t>
  </si>
  <si>
    <t>5630 Franklin Street</t>
  </si>
  <si>
    <t>PCP-0002EDC6</t>
  </si>
  <si>
    <t>jillian.garrison@ball.com</t>
  </si>
  <si>
    <t>Garrison</t>
  </si>
  <si>
    <t>Jilliann</t>
  </si>
  <si>
    <t>+1 720-364-7032</t>
  </si>
  <si>
    <t>BALL CORPORATION</t>
  </si>
  <si>
    <t>9300 W. 108th Circle</t>
  </si>
  <si>
    <t>PCP-0002ED23</t>
  </si>
  <si>
    <t>alan.charles@blacklightindustrial.com</t>
  </si>
  <si>
    <t>+1 7202190777</t>
  </si>
  <si>
    <t>Blacklight Industrial Consulting</t>
  </si>
  <si>
    <t>80018-3041</t>
  </si>
  <si>
    <t>PCP-00013785</t>
  </si>
  <si>
    <t>jlinker@republicservices.com</t>
  </si>
  <si>
    <t>Linker</t>
  </si>
  <si>
    <t>Johann</t>
  </si>
  <si>
    <t>+1 7022354857</t>
  </si>
  <si>
    <t>PCP-0002EF6E</t>
  </si>
  <si>
    <t>colton4242@gmail.com</t>
  </si>
  <si>
    <t>lee</t>
  </si>
  <si>
    <t>Colton4242@gmail.com</t>
  </si>
  <si>
    <t>HAT RANCH INC</t>
  </si>
  <si>
    <t>41807::HAT RANCH INC</t>
  </si>
  <si>
    <t>PPW-00023B54</t>
  </si>
  <si>
    <t>timothy.snyder@garney.com</t>
  </si>
  <si>
    <t>+1 5706270303</t>
  </si>
  <si>
    <t>Mableton</t>
  </si>
  <si>
    <t>PCP-0002F300</t>
  </si>
  <si>
    <t>edgar.ball@iea.net</t>
  </si>
  <si>
    <t>PCP-0002F3A1</t>
  </si>
  <si>
    <t>kate@morgantimberproducts.com</t>
  </si>
  <si>
    <t>Ulam</t>
  </si>
  <si>
    <t>Kate</t>
  </si>
  <si>
    <t>+1 9704844065</t>
  </si>
  <si>
    <t>KATE@MORGANTIMBERPRODUCTS.COM</t>
  </si>
  <si>
    <t>MORGAN TIMBER PRODUCTS</t>
  </si>
  <si>
    <t>PCP-0002F3FC</t>
  </si>
  <si>
    <t>aclc</t>
  </si>
  <si>
    <t>sierravalleycontractors@yahoo.com</t>
  </si>
  <si>
    <t>SIERRA VALLEY CONTRACTORS LL</t>
  </si>
  <si>
    <t>79293::SIERRA VALLEY CONTRACTORS LL C</t>
  </si>
  <si>
    <t>PPT-1075DF18</t>
  </si>
  <si>
    <t>hcfllc</t>
  </si>
  <si>
    <t>Power</t>
  </si>
  <si>
    <t>DeAnna</t>
  </si>
  <si>
    <t>deanna@highcountryfence.com</t>
  </si>
  <si>
    <t>PPT-10769B0D</t>
  </si>
  <si>
    <t>lucas@freestoneaquatics.com</t>
  </si>
  <si>
    <t>+1 720-409-2023</t>
  </si>
  <si>
    <t>FREESTONE AQUATICS INC.</t>
  </si>
  <si>
    <t>10825 North Polar Ln</t>
  </si>
  <si>
    <t>35081::FREESTONE AQUATICS INC</t>
  </si>
  <si>
    <t>PCP-0002F3E8</t>
  </si>
  <si>
    <t>villalobosvictor19@yahoo.com</t>
  </si>
  <si>
    <t>+1 720 999 4057</t>
  </si>
  <si>
    <t>CHATO'S CONCRETE LLC</t>
  </si>
  <si>
    <t>15976::CHATOS CONCRETE LLC</t>
  </si>
  <si>
    <t>PCP-0002F1F7</t>
  </si>
  <si>
    <t>awoodwar@fmi.com</t>
  </si>
  <si>
    <t>+1 720-942-3257</t>
  </si>
  <si>
    <t>awoodwar@FMI.com</t>
  </si>
  <si>
    <t>PCP-0002F3C6</t>
  </si>
  <si>
    <t>016061</t>
  </si>
  <si>
    <t>jjarvis@fmi.com</t>
  </si>
  <si>
    <t>PPW-0003FB80</t>
  </si>
  <si>
    <t>bdavis@trc-construction.com</t>
  </si>
  <si>
    <t>+1 970-443-7201</t>
  </si>
  <si>
    <t>TRC CONSTRUCTION</t>
  </si>
  <si>
    <t>4650 Venture Drive</t>
  </si>
  <si>
    <t>85252::TRC CONSTRUCTION</t>
  </si>
  <si>
    <t>PCP-0002F421</t>
  </si>
  <si>
    <t>a78mhd</t>
  </si>
  <si>
    <t>DeLeon</t>
  </si>
  <si>
    <t>DeLeonH@rushenterprises.com</t>
  </si>
  <si>
    <t>PSP-00085867</t>
  </si>
  <si>
    <t>kris_rubio_34@yahoo.com</t>
  </si>
  <si>
    <t>Rubio</t>
  </si>
  <si>
    <t>+1 7197993329</t>
  </si>
  <si>
    <t>4rocksolid@gmail.com</t>
  </si>
  <si>
    <t>ROCK SOLID ROOFING</t>
  </si>
  <si>
    <t>PCP-0002F9A4</t>
  </si>
  <si>
    <t>plee@gflenv.com</t>
  </si>
  <si>
    <t>+1 4164280311</t>
  </si>
  <si>
    <t>PCP-0002F4A3</t>
  </si>
  <si>
    <t>info@branexexcavating.com</t>
  </si>
  <si>
    <t>Bigley</t>
  </si>
  <si>
    <t>+1 3032631176</t>
  </si>
  <si>
    <t>BRANEX LLC</t>
  </si>
  <si>
    <t>09147::BRANEX LLC</t>
  </si>
  <si>
    <t>PCP-0002F566</t>
  </si>
  <si>
    <t>frank@montellfr.com</t>
  </si>
  <si>
    <t>+1 575-495-0527</t>
  </si>
  <si>
    <t>MONTELL FABRICATION AND REBUILD LLC</t>
  </si>
  <si>
    <t>3780 Columbus Rd SW</t>
  </si>
  <si>
    <t>PCP-0002F8EE</t>
  </si>
  <si>
    <t>jerrad.ryer@duininck.com</t>
  </si>
  <si>
    <t>Ryer</t>
  </si>
  <si>
    <t>PCP-0002F89E</t>
  </si>
  <si>
    <t>jwilgis@yorkbuilding.com</t>
  </si>
  <si>
    <t>wilgis</t>
  </si>
  <si>
    <t>+1 631-482-0345</t>
  </si>
  <si>
    <t>1079 belvidere road</t>
  </si>
  <si>
    <t>PCP-0002E966</t>
  </si>
  <si>
    <t>chanceblaw82@gmail.com</t>
  </si>
  <si>
    <t>+1 3037180286</t>
  </si>
  <si>
    <t>Chanceblaw82@gmail.com</t>
  </si>
  <si>
    <t>PCP-0002F8B8</t>
  </si>
  <si>
    <t>dbrown340</t>
  </si>
  <si>
    <t>+1 562-331-8344</t>
  </si>
  <si>
    <t>dbrown@sarecycling.com</t>
  </si>
  <si>
    <t>482 Pier T Ave</t>
  </si>
  <si>
    <t>Long Beach</t>
  </si>
  <si>
    <t>PCP-0002F8A9</t>
  </si>
  <si>
    <t>rslconstructionn@gmail.com</t>
  </si>
  <si>
    <t>+1 303-305-8652</t>
  </si>
  <si>
    <t>Rslconstructionn@gmail.com</t>
  </si>
  <si>
    <t>RSL CONSTRUCTION</t>
  </si>
  <si>
    <t>PPW-2D83B184</t>
  </si>
  <si>
    <t>kendall@gcicontractors.com</t>
  </si>
  <si>
    <t>Kendall</t>
  </si>
  <si>
    <t>+1 575-365-4772</t>
  </si>
  <si>
    <t>720 S. Texaco RD.</t>
  </si>
  <si>
    <t>PCP-0002FC63</t>
  </si>
  <si>
    <t>jfroats</t>
  </si>
  <si>
    <t>Froats</t>
  </si>
  <si>
    <t>+1 4166675511</t>
  </si>
  <si>
    <t>jfroats@toromont.com</t>
  </si>
  <si>
    <t>L4K 5E1</t>
  </si>
  <si>
    <t>PCP-0002FCA0</t>
  </si>
  <si>
    <t>harvemi1@repsrv.com</t>
  </si>
  <si>
    <t>harvell</t>
  </si>
  <si>
    <t>+1 734-643-1173</t>
  </si>
  <si>
    <t>PCP-0002FB51</t>
  </si>
  <si>
    <t>david.debard@lafargeholcim.com</t>
  </si>
  <si>
    <t>debard</t>
  </si>
  <si>
    <t>+33 617905760</t>
  </si>
  <si>
    <t>PCP-0002FA6E</t>
  </si>
  <si>
    <t>smeyerhein@cabq.gov</t>
  </si>
  <si>
    <t>Meyerhein</t>
  </si>
  <si>
    <t>+1 5057646111</t>
  </si>
  <si>
    <t>PCP-0002FBE9</t>
  </si>
  <si>
    <t>gramss</t>
  </si>
  <si>
    <t>Grams</t>
  </si>
  <si>
    <t>+1 303 476 7250</t>
  </si>
  <si>
    <t>Grams_Sue@cat.com</t>
  </si>
  <si>
    <t>PSP-0003198C</t>
  </si>
  <si>
    <t>todd.jenkins@elbertcounty-co.gov</t>
  </si>
  <si>
    <t>JENKINS</t>
  </si>
  <si>
    <t>TODD</t>
  </si>
  <si>
    <t>ELBERT COUNTY ROAD AND BRIDGE</t>
  </si>
  <si>
    <t>218 CHEYENNE ST.</t>
  </si>
  <si>
    <t>P.O. BOX 116</t>
  </si>
  <si>
    <t>KIOWA</t>
  </si>
  <si>
    <t>30397::ELBERT COUNTY ROAD &amp; BRIDGE</t>
  </si>
  <si>
    <t>PCP-0002FC09</t>
  </si>
  <si>
    <t>buckey.lobdell@elbertcounty-co.gov</t>
  </si>
  <si>
    <t>Lobdell</t>
  </si>
  <si>
    <t>Buckey</t>
  </si>
  <si>
    <t>+1 3032431304</t>
  </si>
  <si>
    <t>PCP-0002FC03</t>
  </si>
  <si>
    <t>melkins@connellresources.com</t>
  </si>
  <si>
    <t>Elkins</t>
  </si>
  <si>
    <t>Mal</t>
  </si>
  <si>
    <t>+1 9702319188</t>
  </si>
  <si>
    <t>PCP-0002FC08</t>
  </si>
  <si>
    <t>a4m5me</t>
  </si>
  <si>
    <t>Enriquez Martinez</t>
  </si>
  <si>
    <t>enriquezm@rushenterprises.com</t>
  </si>
  <si>
    <t>PSP-0008B683</t>
  </si>
  <si>
    <t>e250tdt</t>
  </si>
  <si>
    <t>troudt_travis@wagnerequipment.com</t>
  </si>
  <si>
    <t>PSP-0001A469</t>
  </si>
  <si>
    <t>alex@ezexcavating.com</t>
  </si>
  <si>
    <t>+1 3032509624</t>
  </si>
  <si>
    <t>PCP-0002FFE2</t>
  </si>
  <si>
    <t>painternataly@gmail.com</t>
  </si>
  <si>
    <t>Merezhko</t>
  </si>
  <si>
    <t>Zakhar</t>
  </si>
  <si>
    <t>+1 720-813-8303</t>
  </si>
  <si>
    <t>MERAL</t>
  </si>
  <si>
    <t>22080 E Princeton Cir</t>
  </si>
  <si>
    <t>PCP-000301C0</t>
  </si>
  <si>
    <t>romain.balaguer@lafargeholcim.com</t>
  </si>
  <si>
    <t>balaguer</t>
  </si>
  <si>
    <t>romain</t>
  </si>
  <si>
    <t>+33 646463657</t>
  </si>
  <si>
    <t>romain.balaguer@lafarge.com</t>
  </si>
  <si>
    <t>PCP-0002FF0C</t>
  </si>
  <si>
    <t>lodavis@enerflex.com</t>
  </si>
  <si>
    <t>+1 878 229 0135</t>
  </si>
  <si>
    <t>PCP-0002FF1C</t>
  </si>
  <si>
    <t>chad.weems@martinmarietta.com</t>
  </si>
  <si>
    <t>Weems</t>
  </si>
  <si>
    <t>+1 317-220-0112</t>
  </si>
  <si>
    <t>12220 North Meridian St, Ste 100</t>
  </si>
  <si>
    <t>Carmel</t>
  </si>
  <si>
    <t>PCP-0002FFEB</t>
  </si>
  <si>
    <t>petersonsh@vmcmail.com</t>
  </si>
  <si>
    <t>Shay</t>
  </si>
  <si>
    <t>+1 2502300256</t>
  </si>
  <si>
    <t>V0N2R0</t>
  </si>
  <si>
    <t>PCP-000304B7</t>
  </si>
  <si>
    <t>adams@natflt.com</t>
  </si>
  <si>
    <t>+1 8434580278</t>
  </si>
  <si>
    <t>PHILLIPS &amp; JORDAN</t>
  </si>
  <si>
    <t>PCP-00030361</t>
  </si>
  <si>
    <t>ap@hpi1.com</t>
  </si>
  <si>
    <t>HALONA</t>
  </si>
  <si>
    <t>DELPHINE</t>
  </si>
  <si>
    <t>+1 5053270422</t>
  </si>
  <si>
    <t>PCP-00030391</t>
  </si>
  <si>
    <t>bryan.cox@ieaconstructors.com</t>
  </si>
  <si>
    <t>PCP-0002E817</t>
  </si>
  <si>
    <t>pimacontractorsinc@mail.com</t>
  </si>
  <si>
    <t>Mcwillie</t>
  </si>
  <si>
    <t>+1 602-704-8758</t>
  </si>
  <si>
    <t>Hard hat construction</t>
  </si>
  <si>
    <t>150 Hermosa</t>
  </si>
  <si>
    <t>PCP-000303AF</t>
  </si>
  <si>
    <t>Other -- This user is fraudulent, Attempted multiple authorizations, every card has a different name and city/state combination</t>
  </si>
  <si>
    <t>fred.garzajr@kiewit.com</t>
  </si>
  <si>
    <t>PCP-000303AE</t>
  </si>
  <si>
    <t>mikemcdonald12</t>
  </si>
  <si>
    <t>Mcdonald</t>
  </si>
  <si>
    <t>MMcdonald@OrcaSand.ca</t>
  </si>
  <si>
    <t>PO BOX 699 6505 ISLAND HIGHWAY</t>
  </si>
  <si>
    <t>Port McNeill</t>
  </si>
  <si>
    <t>V0N 2R0</t>
  </si>
  <si>
    <t>PPW-80019AA0</t>
  </si>
  <si>
    <t>E Horcasitas</t>
  </si>
  <si>
    <t>+1 915-342-6894</t>
  </si>
  <si>
    <t>HEAVY CONTRACTORS EQUIPMENT</t>
  </si>
  <si>
    <t>5890 Bandolero Drive Apr 1112</t>
  </si>
  <si>
    <t>44145::HEAVY CONTRACTORS EQUIPMENT LLC</t>
  </si>
  <si>
    <t>PCP-000303FB</t>
  </si>
  <si>
    <t>philippe.charlot@lafarge.com</t>
  </si>
  <si>
    <t>CHARLOT</t>
  </si>
  <si>
    <t>+33 763993095</t>
  </si>
  <si>
    <t>PCP-00030356</t>
  </si>
  <si>
    <t>joelsotodrs@icloud.com</t>
  </si>
  <si>
    <t>DRS ROCK MATERIALS</t>
  </si>
  <si>
    <t>14000 PINTO PONY LANE</t>
  </si>
  <si>
    <t>27281::DRS ROCK MATERIALS</t>
  </si>
  <si>
    <t>PCP-00030824</t>
  </si>
  <si>
    <t>mackayt@vmcmail.com</t>
  </si>
  <si>
    <t>+1 2502300799</t>
  </si>
  <si>
    <t>v0n 2r0</t>
  </si>
  <si>
    <t>PCP-00030B4E</t>
  </si>
  <si>
    <t>richardw</t>
  </si>
  <si>
    <t>+1 2106698424</t>
  </si>
  <si>
    <t>210-669-8424</t>
  </si>
  <si>
    <t>kodyw@cccgroupinc.com</t>
  </si>
  <si>
    <t>CCC Group</t>
  </si>
  <si>
    <t>5797 DIETRICH RD</t>
  </si>
  <si>
    <t>PPI-0003CC5A</t>
  </si>
  <si>
    <t>piferc@rushenterprises.com</t>
  </si>
  <si>
    <t>Pifer</t>
  </si>
  <si>
    <t>+1 623-244-3910</t>
  </si>
  <si>
    <t>Piferc@rushenterprises.com</t>
  </si>
  <si>
    <t>440 E Juanita Ave</t>
  </si>
  <si>
    <t>PCP-00030ADE</t>
  </si>
  <si>
    <t>joseph.brazil@minnpm.com</t>
  </si>
  <si>
    <t>Brazil</t>
  </si>
  <si>
    <t>+1 507-380-2696</t>
  </si>
  <si>
    <t>1905 3rd Ave</t>
  </si>
  <si>
    <t>PCP-00030A75</t>
  </si>
  <si>
    <t>blewis@republicservices.com</t>
  </si>
  <si>
    <t>+1 7727135560</t>
  </si>
  <si>
    <t>PCP-00030A50</t>
  </si>
  <si>
    <t>brendan.mobley@kodiakgas.com</t>
  </si>
  <si>
    <t>Mobley</t>
  </si>
  <si>
    <t>+1 575-988-0282</t>
  </si>
  <si>
    <t>PCP-00030B3B</t>
  </si>
  <si>
    <t>nick.harlan@inlandtruck.com</t>
  </si>
  <si>
    <t>Harlan</t>
  </si>
  <si>
    <t>GREELEY TRUCK PARTS &amp; ACCESSORIES</t>
  </si>
  <si>
    <t>2825 First ave</t>
  </si>
  <si>
    <t>38020::GREELEY TRUCK PARTS</t>
  </si>
  <si>
    <t>PCP-00030B53</t>
  </si>
  <si>
    <t>brian@9318contracting.com</t>
  </si>
  <si>
    <t>+1 970-799-4375</t>
  </si>
  <si>
    <t>9318 Contracting LLC</t>
  </si>
  <si>
    <t>43601 HIGHWAY 550</t>
  </si>
  <si>
    <t>PCP-000309A5</t>
  </si>
  <si>
    <t>zach@wearpartsco.com</t>
  </si>
  <si>
    <t>+1 303-287-1966</t>
  </si>
  <si>
    <t>WEAR PARTS AND EQUIPMENT CO INC</t>
  </si>
  <si>
    <t>20100 East 35th Drive</t>
  </si>
  <si>
    <t>94447::WEAR PARTS &amp; EQUIPMENT CO</t>
  </si>
  <si>
    <t>PCP-000309C9</t>
  </si>
  <si>
    <t>riesfarms</t>
  </si>
  <si>
    <t>riesfarms@gmail.com</t>
  </si>
  <si>
    <t>Ries Farms/Exc</t>
  </si>
  <si>
    <t>PPW-8001E483</t>
  </si>
  <si>
    <t>paul-michael.holub@lafarge.com</t>
  </si>
  <si>
    <t>PM</t>
  </si>
  <si>
    <t>+1 4033714243</t>
  </si>
  <si>
    <t>T2J 7H7</t>
  </si>
  <si>
    <t>PCP-0002F8DE</t>
  </si>
  <si>
    <t>e250ems1</t>
  </si>
  <si>
    <t>Segelke</t>
  </si>
  <si>
    <t>segelke_ethan@wagnerequipment.com</t>
  </si>
  <si>
    <t>PSP-0008AFBD</t>
  </si>
  <si>
    <t>pcc_test_user1</t>
  </si>
  <si>
    <t>Automation</t>
  </si>
  <si>
    <t>Perficient</t>
  </si>
  <si>
    <t>11116 E Miss Ave</t>
  </si>
  <si>
    <t>PQP-00001933</t>
  </si>
  <si>
    <t>pcc_test_user2</t>
  </si>
  <si>
    <t>Automaiton2</t>
  </si>
  <si>
    <t>Hugh David Black</t>
  </si>
  <si>
    <t>77 N FRONT ST</t>
  </si>
  <si>
    <t>STE 22</t>
  </si>
  <si>
    <t>COLUMBUS</t>
  </si>
  <si>
    <t>PQP-000018FD</t>
  </si>
  <si>
    <t>tntautotransport@live.com</t>
  </si>
  <si>
    <t>+1 505-515-8059</t>
  </si>
  <si>
    <t>TNT TOWING</t>
  </si>
  <si>
    <t>771 w 8th st</t>
  </si>
  <si>
    <t>87241::TNT TOWING</t>
  </si>
  <si>
    <t>PCP-00030BC3</t>
  </si>
  <si>
    <t>marc.sommerville@ca.crh.com</t>
  </si>
  <si>
    <t>Sommerville</t>
  </si>
  <si>
    <t>PCP-0002AFED</t>
  </si>
  <si>
    <t>pbinder-vitti@republicservices.com</t>
  </si>
  <si>
    <t>Binder-Vitti</t>
  </si>
  <si>
    <t>Polly</t>
  </si>
  <si>
    <t>+1 541-230-5539</t>
  </si>
  <si>
    <t>28972 Coffin Butte Rd</t>
  </si>
  <si>
    <t>Corvallis</t>
  </si>
  <si>
    <t>PCP-00030E7D</t>
  </si>
  <si>
    <t>cbraddy@republicservices.com</t>
  </si>
  <si>
    <t>Braddy</t>
  </si>
  <si>
    <t>+1 210-951-3357</t>
  </si>
  <si>
    <t>7000 IH 10 E</t>
  </si>
  <si>
    <t>PCP-00030E0B</t>
  </si>
  <si>
    <t>mmicheals@republicservices.com</t>
  </si>
  <si>
    <t>michaels</t>
  </si>
  <si>
    <t>marion</t>
  </si>
  <si>
    <t>MMicheals@republicservices.com</t>
  </si>
  <si>
    <t>PCP-00030351</t>
  </si>
  <si>
    <t>e250pk1</t>
  </si>
  <si>
    <t>Knapp</t>
  </si>
  <si>
    <t>Padyn</t>
  </si>
  <si>
    <t>+1 9703886394</t>
  </si>
  <si>
    <t>Knapp_Padyn@wagnerequipment.com</t>
  </si>
  <si>
    <t>PSP-0008BB58</t>
  </si>
  <si>
    <t>obeljr@hotmail.com</t>
  </si>
  <si>
    <t>PO BOX 375</t>
  </si>
  <si>
    <t>PCP-00030F03</t>
  </si>
  <si>
    <t>pete@westerncivilcontractors.com</t>
  </si>
  <si>
    <t>PPW-000294F0</t>
  </si>
  <si>
    <t>jake.wade@altec.com</t>
  </si>
  <si>
    <t>+1 303-304-3473</t>
  </si>
  <si>
    <t>ALTEC INDUSTRIES, INC.</t>
  </si>
  <si>
    <t>641 Telluride Street</t>
  </si>
  <si>
    <t>02421::ALTEC INDUSTRIES INC</t>
  </si>
  <si>
    <t>PCP-00030F88</t>
  </si>
  <si>
    <t>culwellbrett@gmail.com</t>
  </si>
  <si>
    <t>Culwell</t>
  </si>
  <si>
    <t>+1 432-238-1920</t>
  </si>
  <si>
    <t>UNIVERSAL TECH ENERGY</t>
  </si>
  <si>
    <t>3000 s cr1250</t>
  </si>
  <si>
    <t>PCP-00030F6A</t>
  </si>
  <si>
    <t>jochs@komptechamericas.com</t>
  </si>
  <si>
    <t>Ochs</t>
  </si>
  <si>
    <t>+1 303-803-8244</t>
  </si>
  <si>
    <t>6345 Downing Street</t>
  </si>
  <si>
    <t>PCP-00030DE6</t>
  </si>
  <si>
    <t>brian@allpurposepavingcolorado.com</t>
  </si>
  <si>
    <t>mcdevitt</t>
  </si>
  <si>
    <t>ALL PURPOSE PAVING INC.</t>
  </si>
  <si>
    <t>P.O. BOX 9662</t>
  </si>
  <si>
    <t>PCP-00030E1F</t>
  </si>
  <si>
    <t>dffy48@comcast.net</t>
  </si>
  <si>
    <t>Duffy</t>
  </si>
  <si>
    <t>+1 505-363-2897</t>
  </si>
  <si>
    <t>Images</t>
  </si>
  <si>
    <t>4 Harms Lane</t>
  </si>
  <si>
    <t>PCP-00030E39</t>
  </si>
  <si>
    <t>+1 575-941-3036</t>
  </si>
  <si>
    <t>TRIPLE C INC.</t>
  </si>
  <si>
    <t>1201 NORTH SHORE DR</t>
  </si>
  <si>
    <t>PCP-000312D1</t>
  </si>
  <si>
    <t>lcorley</t>
  </si>
  <si>
    <t>Corley</t>
  </si>
  <si>
    <t>Leeland</t>
  </si>
  <si>
    <t>bryan</t>
  </si>
  <si>
    <t>+1 6027220985</t>
  </si>
  <si>
    <t>602-722-0985</t>
  </si>
  <si>
    <t>lcorley@pulice.com</t>
  </si>
  <si>
    <t>Pulice Construction Inc</t>
  </si>
  <si>
    <t>2033 W Mountain View Rd</t>
  </si>
  <si>
    <t>PPS-000142BE</t>
  </si>
  <si>
    <t>schambers@republicservices.com</t>
  </si>
  <si>
    <t>+1 5026674849</t>
  </si>
  <si>
    <t>9120 Sulphur Rd</t>
  </si>
  <si>
    <t>PCP-000311FA</t>
  </si>
  <si>
    <t>bswdesignconstruction@comcast.net</t>
  </si>
  <si>
    <t xml:space="preserve">Scott-Williams </t>
  </si>
  <si>
    <t>BSW Design &amp;amp; Construction</t>
  </si>
  <si>
    <t>PCP-0000EC87</t>
  </si>
  <si>
    <t>wheelertesting</t>
  </si>
  <si>
    <t>Parramore</t>
  </si>
  <si>
    <t>+1 801-978-1491</t>
  </si>
  <si>
    <t>cparramore@wheelercat.com</t>
  </si>
  <si>
    <t>TEST ACCOUNT</t>
  </si>
  <si>
    <t>4901 W 2100 S</t>
  </si>
  <si>
    <t>attn Testing</t>
  </si>
  <si>
    <t>PCP-000227A0</t>
  </si>
  <si>
    <t>sperkins2@republicservices.com</t>
  </si>
  <si>
    <t>SARA</t>
  </si>
  <si>
    <t>PCP-000312D8</t>
  </si>
  <si>
    <t>p230hbh</t>
  </si>
  <si>
    <t>Del Bosque Hernandez</t>
  </si>
  <si>
    <t>hdelbosque@madisa.com</t>
  </si>
  <si>
    <t>PSP-000896B6</t>
  </si>
  <si>
    <t>smello@ws-materials.com</t>
  </si>
  <si>
    <t>Mello</t>
  </si>
  <si>
    <t>+1 9709632296</t>
  </si>
  <si>
    <t>PCP-00022455</t>
  </si>
  <si>
    <t>vanpeltjake25</t>
  </si>
  <si>
    <t>Van Pelt</t>
  </si>
  <si>
    <t>+1 575-631-2558</t>
  </si>
  <si>
    <t>vanpeltjake25@yahoo.com</t>
  </si>
  <si>
    <t>SDR</t>
  </si>
  <si>
    <t>6222 Bronco Dr</t>
  </si>
  <si>
    <t>PCP-000316DE</t>
  </si>
  <si>
    <t>christian.rivera@propetroservices.com</t>
  </si>
  <si>
    <t>+1 432-813-8877</t>
  </si>
  <si>
    <t>PRO PETRO SERVICES INC</t>
  </si>
  <si>
    <t>PO BOX 10688</t>
  </si>
  <si>
    <t>66920::PROPETRO SERVICES INC</t>
  </si>
  <si>
    <t>PCP-0002173B</t>
  </si>
  <si>
    <t>benh@exactcrane.com</t>
  </si>
  <si>
    <t>+1 440-349-1999</t>
  </si>
  <si>
    <t>BenH@Exactcrane.com</t>
  </si>
  <si>
    <t>EXACT CRANE &amp; EQUIPMENT CORP</t>
  </si>
  <si>
    <t>28985 Ambina Dr</t>
  </si>
  <si>
    <t>Solon</t>
  </si>
  <si>
    <t>PCP-00031026</t>
  </si>
  <si>
    <t>a13rbwa</t>
  </si>
  <si>
    <t>Arntzen</t>
  </si>
  <si>
    <t>brian.arntzen@mhc.com</t>
  </si>
  <si>
    <t>18378::MHC KENWORTH/GREELEY,18379::MHC KENWORTH/GRAND JUNCTION,18380::MHC KENWORTH/COLORADO SPGS,18381::MHC KENWORTH/DENVER,18382::MHC KENWORTH/PUEBLO,18391::MHC KENWORTH/HOBBS,18392::MHC TRP/HENDERSON,18394::MHC KENWORTH/PARKER,80623::MHC KENWORTH/EL PASO</t>
  </si>
  <si>
    <t>PSP-0008BEF6</t>
  </si>
  <si>
    <t>scott@srcrecycle.com</t>
  </si>
  <si>
    <t>Delto</t>
  </si>
  <si>
    <t>+1 9703673227</t>
  </si>
  <si>
    <t>SRC Recycle and Refuse</t>
  </si>
  <si>
    <t>PCP-00031AC9</t>
  </si>
  <si>
    <t>asidebottom1983@gmail.com</t>
  </si>
  <si>
    <t>Sidebottom</t>
  </si>
  <si>
    <t>+1 970 466 5969</t>
  </si>
  <si>
    <t>Asidebottom1983@gmail.com</t>
  </si>
  <si>
    <t>SIDEBOTTOM WELDING AND REPAI</t>
  </si>
  <si>
    <t>16356 Cr-73</t>
  </si>
  <si>
    <t>91379::SIDEBOTTOM WELDING AND REPAI R</t>
  </si>
  <si>
    <t>PCP-00031B54</t>
  </si>
  <si>
    <t>PCP-0002B661</t>
  </si>
  <si>
    <t>jeffreysmith@amesco.com</t>
  </si>
  <si>
    <t>PCP-00031F3B</t>
  </si>
  <si>
    <t>mike.larson@martinmarietta.com</t>
  </si>
  <si>
    <t>Mike.larson@martinmarietta.com</t>
  </si>
  <si>
    <t>PCP-0002D919</t>
  </si>
  <si>
    <t>david.debard@lafarge.com</t>
  </si>
  <si>
    <t>GRANULATS</t>
  </si>
  <si>
    <t>PCP-00031E8D</t>
  </si>
  <si>
    <t>kbrewer@southwestcp.com</t>
  </si>
  <si>
    <t>Karston</t>
  </si>
  <si>
    <t>+1 3039034818</t>
  </si>
  <si>
    <t>Concrete Punp Partners/SouthwestCP</t>
  </si>
  <si>
    <t>PCP-00031F65</t>
  </si>
  <si>
    <t>cdickerson@republicservices.com</t>
  </si>
  <si>
    <t>Dickerson</t>
  </si>
  <si>
    <t>+1 9724342010</t>
  </si>
  <si>
    <t>PCP-00031FAC</t>
  </si>
  <si>
    <t>jdewey@republicservices.com</t>
  </si>
  <si>
    <t>+1 406-452-3143</t>
  </si>
  <si>
    <t>142 Powerline Rd</t>
  </si>
  <si>
    <t>PCP-00031F5C</t>
  </si>
  <si>
    <t>dude.slate@covhs.org</t>
  </si>
  <si>
    <t>Slate</t>
  </si>
  <si>
    <t>Dude</t>
  </si>
  <si>
    <t>+1 5754925281</t>
  </si>
  <si>
    <t>Covenant Health</t>
  </si>
  <si>
    <t>PCP-0003202B</t>
  </si>
  <si>
    <t>andrea.jenks@na.crh.com</t>
  </si>
  <si>
    <t>Jenks</t>
  </si>
  <si>
    <t>+1 3852790963</t>
  </si>
  <si>
    <t>PCP-00031EE2</t>
  </si>
  <si>
    <t>markvarela2</t>
  </si>
  <si>
    <t>+1 612-250-5318</t>
  </si>
  <si>
    <t>markvarela@amesco.com</t>
  </si>
  <si>
    <t>PCP-00032230</t>
  </si>
  <si>
    <t>a1ulrg</t>
  </si>
  <si>
    <t>garciar12@rushenterprises.com</t>
  </si>
  <si>
    <t>PIP-11067803</t>
  </si>
  <si>
    <t>josh.robar@martinmarietta.com</t>
  </si>
  <si>
    <t>Robar</t>
  </si>
  <si>
    <t>+1 8283205512</t>
  </si>
  <si>
    <t>PCP-00031F68</t>
  </si>
  <si>
    <t>harperfeeders1977@gmail.com</t>
  </si>
  <si>
    <t>Mary Ann</t>
  </si>
  <si>
    <t>+1 9704543181</t>
  </si>
  <si>
    <t>HARPER FEEDLOTS LLC</t>
  </si>
  <si>
    <t>41540::HARPER FEEDLOTS LLC</t>
  </si>
  <si>
    <t>PCP-0000D0F3</t>
  </si>
  <si>
    <t>eaqctt</t>
  </si>
  <si>
    <t>Timm</t>
  </si>
  <si>
    <t>+1 435 218 1405</t>
  </si>
  <si>
    <t>TThompson311c8d@republicservices.com</t>
  </si>
  <si>
    <t>PSP-00013739</t>
  </si>
  <si>
    <t>paul@bonitapark.com</t>
  </si>
  <si>
    <t>Garber</t>
  </si>
  <si>
    <t>+1 575-336-4404</t>
  </si>
  <si>
    <t>Bonita Park Nazarene Camp</t>
  </si>
  <si>
    <t>200 Bonita Park Road</t>
  </si>
  <si>
    <t>PCP-00032252</t>
  </si>
  <si>
    <t>tyarber@republicservices.com</t>
  </si>
  <si>
    <t>Yarber</t>
  </si>
  <si>
    <t>+1 832-217-9143</t>
  </si>
  <si>
    <t>PCP-0002DE2B</t>
  </si>
  <si>
    <t>jsherman@fmi.com</t>
  </si>
  <si>
    <t>+1 9286510827</t>
  </si>
  <si>
    <t>PCP-0003221C</t>
  </si>
  <si>
    <t>a1wqjh</t>
  </si>
  <si>
    <t>jherrera@inland-group.com</t>
  </si>
  <si>
    <t>46176::INLAND KENWORTH,46188::INLAND KENWORTH INC,46199::INLAND KENWORTH (US) INC</t>
  </si>
  <si>
    <t>PSP-0008C9AE</t>
  </si>
  <si>
    <t>jalteneder@republicservices.com</t>
  </si>
  <si>
    <t>Alteneder</t>
  </si>
  <si>
    <t>+1 406-396-5058</t>
  </si>
  <si>
    <t>1501 rodgers st</t>
  </si>
  <si>
    <t>PCP-000322E1</t>
  </si>
  <si>
    <t>amadorconst.tx@gmail.com</t>
  </si>
  <si>
    <t>Amador</t>
  </si>
  <si>
    <t>+1 915 328 3052</t>
  </si>
  <si>
    <t>AMADOR CONSTRUCTION</t>
  </si>
  <si>
    <t>14791 De Quincy</t>
  </si>
  <si>
    <t>01916::AMADOR CONSTRUCTION</t>
  </si>
  <si>
    <t>PCP-00032497</t>
  </si>
  <si>
    <t>tnaugle@republicservices.com</t>
  </si>
  <si>
    <t>NAUGLE</t>
  </si>
  <si>
    <t>THERESA</t>
  </si>
  <si>
    <t>+1 406-946-1051</t>
  </si>
  <si>
    <t>1501 Rodgers ST</t>
  </si>
  <si>
    <t>PCP-000322E9</t>
  </si>
  <si>
    <t>trinity4334</t>
  </si>
  <si>
    <t>Trinity4334</t>
  </si>
  <si>
    <t>PCP-00032414</t>
  </si>
  <si>
    <t>rcaulk@yahoo.com</t>
  </si>
  <si>
    <t>CAULK</t>
  </si>
  <si>
    <t>+1 970-222-7102</t>
  </si>
  <si>
    <t>CAULK CONSTRUCTION LLC</t>
  </si>
  <si>
    <t>931 Jackson County RD. 12 East</t>
  </si>
  <si>
    <t>15043::RICH CAULK</t>
  </si>
  <si>
    <t>PCP-000326D3</t>
  </si>
  <si>
    <t>e250mrg</t>
  </si>
  <si>
    <t>Monique</t>
  </si>
  <si>
    <t>graves_monique@wagnerequipment.com</t>
  </si>
  <si>
    <t>PPS-000834A8</t>
  </si>
  <si>
    <t>tom.mix@copart.com</t>
  </si>
  <si>
    <t>Mix</t>
  </si>
  <si>
    <t>+1 9708196932</t>
  </si>
  <si>
    <t>PCP-0003278B</t>
  </si>
  <si>
    <t>jromine@republicservices.com</t>
  </si>
  <si>
    <t>Romine</t>
  </si>
  <si>
    <t>+1 406-274-8152</t>
  </si>
  <si>
    <t>1501 Rodgers St</t>
  </si>
  <si>
    <t>PCP-000322D4</t>
  </si>
  <si>
    <t>wastemanagementb2b</t>
  </si>
  <si>
    <t>B2B Waste</t>
  </si>
  <si>
    <t>+1 9056601700</t>
  </si>
  <si>
    <t>pccsupport@toromont.com</t>
  </si>
  <si>
    <t>117 Wentworth Court</t>
  </si>
  <si>
    <t>Brampton</t>
  </si>
  <si>
    <t>L6T 5L4</t>
  </si>
  <si>
    <t>91791::WASTE MANAGEMENT</t>
  </si>
  <si>
    <t>PPW-80037362</t>
  </si>
  <si>
    <t>imstonecypher@pcl.com</t>
  </si>
  <si>
    <t>Stonecypher</t>
  </si>
  <si>
    <t>+1 3034464322</t>
  </si>
  <si>
    <t>PCL COMPANIES</t>
  </si>
  <si>
    <t>PCP-000326AB</t>
  </si>
  <si>
    <t>jamesgoodwin@wiers.com</t>
  </si>
  <si>
    <t>+1 303-294-0470</t>
  </si>
  <si>
    <t>WIERS FLEET PARTNERS INC</t>
  </si>
  <si>
    <t>5300 Monroe St</t>
  </si>
  <si>
    <t>97828::WIERS FLEET PARTNERS INC</t>
  </si>
  <si>
    <t>PCP-0003276C</t>
  </si>
  <si>
    <t>kevinfrom</t>
  </si>
  <si>
    <t>From</t>
  </si>
  <si>
    <t>+1 6129194672</t>
  </si>
  <si>
    <t>kevin.from@smhentges.com</t>
  </si>
  <si>
    <t>S M Hentges &amp; Sons Inc</t>
  </si>
  <si>
    <t>650 Quaker Ave</t>
  </si>
  <si>
    <t>PPT-1066A791</t>
  </si>
  <si>
    <t>pnapolitano@gflenv.com</t>
  </si>
  <si>
    <t>Napolitano</t>
  </si>
  <si>
    <t>+1 9056225333</t>
  </si>
  <si>
    <t>M9l1m3</t>
  </si>
  <si>
    <t>PCP-0003273F</t>
  </si>
  <si>
    <t>office@surmountsolutions.us</t>
  </si>
  <si>
    <t>Surmount Equipment and Maintenance</t>
  </si>
  <si>
    <t>PPW-80026FAF</t>
  </si>
  <si>
    <t>dplemons@trcexcavation.com</t>
  </si>
  <si>
    <t>Plemons</t>
  </si>
  <si>
    <t>+1 9708229473</t>
  </si>
  <si>
    <t>T&amp;R excavation</t>
  </si>
  <si>
    <t>PCP-00032858</t>
  </si>
  <si>
    <t>office@geindustrialsupplies.com</t>
  </si>
  <si>
    <t>G &amp; E INDUSTRIAL SUPPLIES</t>
  </si>
  <si>
    <t>PPW-80042CC4</t>
  </si>
  <si>
    <t>albert.martinez@martinmarietta.com</t>
  </si>
  <si>
    <t>+1 361-813-1493</t>
  </si>
  <si>
    <t>15705 Los Cerritos</t>
  </si>
  <si>
    <t>Edinburg</t>
  </si>
  <si>
    <t>PCP-00032B9A</t>
  </si>
  <si>
    <t>nick.holmes@lafargeholcim.com</t>
  </si>
  <si>
    <t>+1 7055423218</t>
  </si>
  <si>
    <t>P0P1R0</t>
  </si>
  <si>
    <t>PCP-000267B6</t>
  </si>
  <si>
    <t>agregory@blattnerenergy.com</t>
  </si>
  <si>
    <t>Aristotle</t>
  </si>
  <si>
    <t>+1 3208959289</t>
  </si>
  <si>
    <t>AGregory@blattnerenergy.com</t>
  </si>
  <si>
    <t>PCP-00032BD9</t>
  </si>
  <si>
    <t>phillip.garcia@wasteconnections.com</t>
  </si>
  <si>
    <t>+1 4844085985</t>
  </si>
  <si>
    <t>PCP-00032A6F</t>
  </si>
  <si>
    <t>jgarlitz2@republicservices.com</t>
  </si>
  <si>
    <t>Garlitz</t>
  </si>
  <si>
    <t>+1 541-527-9113</t>
  </si>
  <si>
    <t>Jgarlitz2@republicservices.com</t>
  </si>
  <si>
    <t>1090 NE Hemlock Ave.</t>
  </si>
  <si>
    <t>PCP-00030FC0</t>
  </si>
  <si>
    <t>scottyp1mp1n719@gmail.com</t>
  </si>
  <si>
    <t>+1 719-248-2865</t>
  </si>
  <si>
    <t>DUANE CAMPBELL</t>
  </si>
  <si>
    <t>480 E Mcculloch Blvd</t>
  </si>
  <si>
    <t>81007-4027</t>
  </si>
  <si>
    <t>13785::DUANE CAMPBELL</t>
  </si>
  <si>
    <t>PCP-00032C33</t>
  </si>
  <si>
    <t>subledr</t>
  </si>
  <si>
    <t>Sublette</t>
  </si>
  <si>
    <t>Darel</t>
  </si>
  <si>
    <t>+1 303 336 3686</t>
  </si>
  <si>
    <t>+1 303 204 4345</t>
  </si>
  <si>
    <t>Sublette_Darel_R@cat.com</t>
  </si>
  <si>
    <t>PPS-0006E559</t>
  </si>
  <si>
    <t>Tyewren</t>
  </si>
  <si>
    <t>PCP-00032BCA</t>
  </si>
  <si>
    <t>PCP-00032BB6</t>
  </si>
  <si>
    <t>Gabrielle</t>
  </si>
  <si>
    <t>PCP-00032BB1</t>
  </si>
  <si>
    <t>Loya</t>
  </si>
  <si>
    <t>PCP-00032BA0</t>
  </si>
  <si>
    <t>Argon Pino</t>
  </si>
  <si>
    <t>Jalen</t>
  </si>
  <si>
    <t>PCP-00032B98</t>
  </si>
  <si>
    <t>jgarcia@wwmach.com</t>
  </si>
  <si>
    <t>Jonah</t>
  </si>
  <si>
    <t>+1 5054378385</t>
  </si>
  <si>
    <t>Jgarcia@wwmach.com</t>
  </si>
  <si>
    <t>97367::WORLDWIDE/NM RENTAL SVC</t>
  </si>
  <si>
    <t>PCP-00032C14</t>
  </si>
  <si>
    <t>PCP-00032BD7</t>
  </si>
  <si>
    <t>agoodson@fioreandsons.com</t>
  </si>
  <si>
    <t>Goodson</t>
  </si>
  <si>
    <t>Arron</t>
  </si>
  <si>
    <t>+1 720-271-6645</t>
  </si>
  <si>
    <t>Agoodson@fioreandsons.com</t>
  </si>
  <si>
    <t>PCP-00032D69</t>
  </si>
  <si>
    <t>onate.equipment@gmail.com</t>
  </si>
  <si>
    <t>Giesbrecht</t>
  </si>
  <si>
    <t>+1 575 449 9793</t>
  </si>
  <si>
    <t>ONATE EQUIPMENT COMPANY LLC</t>
  </si>
  <si>
    <t>6265 LAS ALTURAS DR</t>
  </si>
  <si>
    <t>61571::ONATE EQUIPMENT COMPANY LLC</t>
  </si>
  <si>
    <t>PCP-00032E64</t>
  </si>
  <si>
    <t>b420amb1</t>
  </si>
  <si>
    <t>anthony_baca@miltoncat.com</t>
  </si>
  <si>
    <t>MILTON</t>
  </si>
  <si>
    <t>PSP-00084726</t>
  </si>
  <si>
    <t>info@alternateurgg.com</t>
  </si>
  <si>
    <t>CHAMPAGNE</t>
  </si>
  <si>
    <t>MAXIME</t>
  </si>
  <si>
    <t>+1 819-379-1100</t>
  </si>
  <si>
    <t>ALTERNATEURS &amp; DEMARREUR GG 2013 INC</t>
  </si>
  <si>
    <t>595 Rue Des Érables</t>
  </si>
  <si>
    <t>Trois-Rivieres</t>
  </si>
  <si>
    <t>G8T 8Y8</t>
  </si>
  <si>
    <t>PCP-00032D85</t>
  </si>
  <si>
    <t>david.perez@midigitalgroup.com</t>
  </si>
  <si>
    <t>+1 303-433-2702</t>
  </si>
  <si>
    <t>David.Perez@MIDigitalGroup.com</t>
  </si>
  <si>
    <t>MIDigital</t>
  </si>
  <si>
    <t>619 12th St #348</t>
  </si>
  <si>
    <t>PCP-00032EE7</t>
  </si>
  <si>
    <t>cglowacky@csicompressco.com</t>
  </si>
  <si>
    <t>Glowacky</t>
  </si>
  <si>
    <t>PPW-0001E222</t>
  </si>
  <si>
    <t>sales@seminoletruckparts.com</t>
  </si>
  <si>
    <t>STP</t>
  </si>
  <si>
    <t>Seminole Truck Parts</t>
  </si>
  <si>
    <t>+1 4327580027</t>
  </si>
  <si>
    <t>SEMINOLE TRUCK PARTS</t>
  </si>
  <si>
    <t>2305 hobbs highway</t>
  </si>
  <si>
    <t>P.O. Box 2253</t>
  </si>
  <si>
    <t>SEMINOLE</t>
  </si>
  <si>
    <t>PPW-8001D598</t>
  </si>
  <si>
    <t>jcrojas@sundt.com</t>
  </si>
  <si>
    <t>+1 602 851 7514</t>
  </si>
  <si>
    <t>PCP-00032E1C</t>
  </si>
  <si>
    <t>e350ch1</t>
  </si>
  <si>
    <t>+1 505 401 4325</t>
  </si>
  <si>
    <t>CHarder@wagnerequipment.com</t>
  </si>
  <si>
    <t>PIP-10121518</t>
  </si>
  <si>
    <t>orders@elpasonis.com</t>
  </si>
  <si>
    <t>INDUSTRIAL SUPPLY</t>
  </si>
  <si>
    <t>EL PASO NORTH</t>
  </si>
  <si>
    <t>+1 915-317-5049</t>
  </si>
  <si>
    <t>EL PASO NORTH INDUSTRIAL SUPPLY, INC.</t>
  </si>
  <si>
    <t>6000 WELCH AVE. STE 13</t>
  </si>
  <si>
    <t>30385::EL PASO NORTH INDUSTRIAL SUP PLY INC</t>
  </si>
  <si>
    <t>PCP-00032E56</t>
  </si>
  <si>
    <t>eaglecountyair</t>
  </si>
  <si>
    <t>+1 970-309-4101</t>
  </si>
  <si>
    <t>robert.sena@eaglecounty.us</t>
  </si>
  <si>
    <t>EAGLE COUNTY REGIONAL AIRPORT</t>
  </si>
  <si>
    <t>219 Eldon Wilson Rd</t>
  </si>
  <si>
    <t>81637-9753</t>
  </si>
  <si>
    <t>29415::EAGLE COUNTY REGIONAL AIRPOR</t>
  </si>
  <si>
    <t>PCP-00033041</t>
  </si>
  <si>
    <t>brakebillrocky@gmail.com</t>
  </si>
  <si>
    <t>Brakebill</t>
  </si>
  <si>
    <t>+1 5758259092</t>
  </si>
  <si>
    <t>Brakebill shop</t>
  </si>
  <si>
    <t>PCP-00033022</t>
  </si>
  <si>
    <t>astracsonora@gmail.com</t>
  </si>
  <si>
    <t>+1 602-418-8460</t>
  </si>
  <si>
    <t>amc</t>
  </si>
  <si>
    <t>895 highland dr</t>
  </si>
  <si>
    <t>PCP-00033066</t>
  </si>
  <si>
    <t>+1 7205696412</t>
  </si>
  <si>
    <t>Lozanoe1370@gmail.com</t>
  </si>
  <si>
    <t>Baluo Transport Llc</t>
  </si>
  <si>
    <t>Commerce city</t>
  </si>
  <si>
    <t>PCP-0003306A</t>
  </si>
  <si>
    <t>omarlanda91@gmail.com</t>
  </si>
  <si>
    <t>+1 9703668723</t>
  </si>
  <si>
    <t>PCP-000331BF</t>
  </si>
  <si>
    <t>jim.hecht@elamconstruction.com</t>
  </si>
  <si>
    <t>Hecht</t>
  </si>
  <si>
    <t>+1 970-683-0110</t>
  </si>
  <si>
    <t>Jim.hecht@elamconstruction.com</t>
  </si>
  <si>
    <t>ELAM CONSTRUCTION</t>
  </si>
  <si>
    <t>PPW-8002A1BC</t>
  </si>
  <si>
    <t>frazierj@vmcmail.com</t>
  </si>
  <si>
    <t>frazier</t>
  </si>
  <si>
    <t>+1 8037223599</t>
  </si>
  <si>
    <t>PCP-00032674</t>
  </si>
  <si>
    <t>jshultz</t>
  </si>
  <si>
    <t>+1 719-285-5959</t>
  </si>
  <si>
    <t>jshultz@tezakheavyequipment.com</t>
  </si>
  <si>
    <t>81212-3660</t>
  </si>
  <si>
    <t>PCP-00033387</t>
  </si>
  <si>
    <t>tmoreno33</t>
  </si>
  <si>
    <t>tmoreno@environmentalmeritt.com</t>
  </si>
  <si>
    <t>Environmental Meritt Inc.</t>
  </si>
  <si>
    <t>PPW-A764371B</t>
  </si>
  <si>
    <t>kurtemailbox@gmail.com</t>
  </si>
  <si>
    <t>Lange</t>
  </si>
  <si>
    <t>+1 720-310-5890</t>
  </si>
  <si>
    <t>LANGECORE LLC</t>
  </si>
  <si>
    <t>5757 Arapahoe Avenue A1</t>
  </si>
  <si>
    <t>64391::LANGECORE LLC</t>
  </si>
  <si>
    <t>PCP-00033499</t>
  </si>
  <si>
    <t>sales_03@gecicsa.com</t>
  </si>
  <si>
    <t>Braulio</t>
  </si>
  <si>
    <t>+1 915 888 6127</t>
  </si>
  <si>
    <t>GE MINING SUPPLY INC</t>
  </si>
  <si>
    <t>6608 ISLA DEL REY DR</t>
  </si>
  <si>
    <t>37278::GE MINING SUPPLY INC</t>
  </si>
  <si>
    <t>PCP-00033473</t>
  </si>
  <si>
    <t>jaraddickens79@hotmail.com</t>
  </si>
  <si>
    <t>Dickens</t>
  </si>
  <si>
    <t>Jarad</t>
  </si>
  <si>
    <t>+1 719-431-0076</t>
  </si>
  <si>
    <t>205 Tunnel Dr.</t>
  </si>
  <si>
    <t>PCP-00033376</t>
  </si>
  <si>
    <t>lgantillon@gmail.com</t>
  </si>
  <si>
    <t>Antillón Limas</t>
  </si>
  <si>
    <t>Luis Gabriel</t>
  </si>
  <si>
    <t>+52 6141563660</t>
  </si>
  <si>
    <t>ALEJANDRO HERNANDEZ VALDIVIA</t>
  </si>
  <si>
    <t>ave de los berrendos</t>
  </si>
  <si>
    <t>chihuahua</t>
  </si>
  <si>
    <t>PCP-0001FB61</t>
  </si>
  <si>
    <t>craig.kuhn@carmeuse.com</t>
  </si>
  <si>
    <t>PCP-000336DD</t>
  </si>
  <si>
    <t>moune@klingconstruction.net</t>
  </si>
  <si>
    <t>Thiphavong</t>
  </si>
  <si>
    <t>Moune</t>
  </si>
  <si>
    <t>+1 720-461-4437</t>
  </si>
  <si>
    <t>KING CONSTRUCTION LLC</t>
  </si>
  <si>
    <t>1865 W Union Ave., Ste. T</t>
  </si>
  <si>
    <t>51755::KING CONSTRUCTION LLC</t>
  </si>
  <si>
    <t>PCP-00033813</t>
  </si>
  <si>
    <t>gonzalesville7@gmail.com</t>
  </si>
  <si>
    <t>+1 5052152736</t>
  </si>
  <si>
    <t>Salt Creek midstream</t>
  </si>
  <si>
    <t>4211 Willow St</t>
  </si>
  <si>
    <t>PCP-00033944</t>
  </si>
  <si>
    <t>kgrimm</t>
  </si>
  <si>
    <t>+1 7206026572</t>
  </si>
  <si>
    <t>kgrimm@wm.com</t>
  </si>
  <si>
    <t>PPW-80043CBA</t>
  </si>
  <si>
    <t>colomboa@rushenterprises.com</t>
  </si>
  <si>
    <t>Colombo</t>
  </si>
  <si>
    <t>+1 928-336-9768</t>
  </si>
  <si>
    <t>Colomboa@rushenterprises.com</t>
  </si>
  <si>
    <t>PCP-00033BAE</t>
  </si>
  <si>
    <t>pjrael1979@gmail.com</t>
  </si>
  <si>
    <t>+1 505-699-9203</t>
  </si>
  <si>
    <t>NEW MEXICO GENERAL CONTRACTING LLC</t>
  </si>
  <si>
    <t>58 Camino Capilla Vieja</t>
  </si>
  <si>
    <t>87507-4270</t>
  </si>
  <si>
    <t>64309::NEW MEXICO GENERAL CONTRACTI NG LLC</t>
  </si>
  <si>
    <t>PCP-0003395B</t>
  </si>
  <si>
    <t>PCP-000337C5</t>
  </si>
  <si>
    <t>nmapparatus@gmail.com</t>
  </si>
  <si>
    <t>+1 5056155643</t>
  </si>
  <si>
    <t>NEW MEXICO APPARATUS</t>
  </si>
  <si>
    <t>1776 Nm Hwy # 41</t>
  </si>
  <si>
    <t>PCP-00033CB4</t>
  </si>
  <si>
    <t>tnobis@meridiampartners.com</t>
  </si>
  <si>
    <t>Nobis</t>
  </si>
  <si>
    <t>+1 505-436-9584</t>
  </si>
  <si>
    <t>1001 Arizona Ave.</t>
  </si>
  <si>
    <t>PCP-00033B58</t>
  </si>
  <si>
    <t>mstevenson156@gmail.com</t>
  </si>
  <si>
    <t>+1 719-486-0091</t>
  </si>
  <si>
    <t>DESIGN WORKS</t>
  </si>
  <si>
    <t>26069::DESIGN WORKS</t>
  </si>
  <si>
    <t>PCP-00033AA1</t>
  </si>
  <si>
    <t>svs0818saavedra@gmail.com</t>
  </si>
  <si>
    <t>saavedra</t>
  </si>
  <si>
    <t>sophia</t>
  </si>
  <si>
    <t>+1 570-616-5820</t>
  </si>
  <si>
    <t>CATERPILLAR INC</t>
  </si>
  <si>
    <t>500 N morton Ave</t>
  </si>
  <si>
    <t>PCP-00033AFE</t>
  </si>
  <si>
    <t>alamotransit@tularosa.net</t>
  </si>
  <si>
    <t>+1 575-437-5130</t>
  </si>
  <si>
    <t>ALAMO TRANSIT MIX</t>
  </si>
  <si>
    <t>7034 HWY 70N</t>
  </si>
  <si>
    <t>02178::ALAMO TRANSIT MIX,u02178::ALAMO TRANSIT MIX</t>
  </si>
  <si>
    <t>PCP-00033D19</t>
  </si>
  <si>
    <t>jbest1@harsco.com</t>
  </si>
  <si>
    <t>+1 2522636543</t>
  </si>
  <si>
    <t>PCP-00030360</t>
  </si>
  <si>
    <t>bhughes@wwmach.com</t>
  </si>
  <si>
    <t>+1 303-435-0503</t>
  </si>
  <si>
    <t>PCP-00034035</t>
  </si>
  <si>
    <t>antonio0324</t>
  </si>
  <si>
    <t>01046::AGUILA REAL SERVICES,2969999746::AGUILA REAL SERVICES</t>
  </si>
  <si>
    <t>PCP-00021E20</t>
  </si>
  <si>
    <t>bernhard.pfaeffli@kiewit.com</t>
  </si>
  <si>
    <t>Pfaeffli</t>
  </si>
  <si>
    <t>Bernhard</t>
  </si>
  <si>
    <t>+1 780 370 2235</t>
  </si>
  <si>
    <t>T7P 0C1</t>
  </si>
  <si>
    <t>PCP-00033F1D</t>
  </si>
  <si>
    <t>sam.higginbotham@hkcontractors.com</t>
  </si>
  <si>
    <t>+1 2082701411</t>
  </si>
  <si>
    <t>Idaho Falls</t>
  </si>
  <si>
    <t>PCP-000322A4</t>
  </si>
  <si>
    <t>tyler.eaton5772@gmail.com</t>
  </si>
  <si>
    <t>+1 703-439-4133</t>
  </si>
  <si>
    <t>ATOMI CORPORATION</t>
  </si>
  <si>
    <t>03739::ATOMI CORP</t>
  </si>
  <si>
    <t>PCP-000340AA</t>
  </si>
  <si>
    <t>Vinzant</t>
  </si>
  <si>
    <t>PCP-0003406B</t>
  </si>
  <si>
    <t>jeffreyt@asphaltspecialties.com</t>
  </si>
  <si>
    <t>+1 3032898555</t>
  </si>
  <si>
    <t>ASPHALT SPECIALTIES</t>
  </si>
  <si>
    <t>PCP-00033F5D</t>
  </si>
  <si>
    <t>kraemerna</t>
  </si>
  <si>
    <t>Kalepp</t>
  </si>
  <si>
    <t>+1 720-576-7417</t>
  </si>
  <si>
    <t>dkalepp@kraemerna.com</t>
  </si>
  <si>
    <t>12410 Mead Way</t>
  </si>
  <si>
    <t>PCP-00033FB2</t>
  </si>
  <si>
    <t>dkresl</t>
  </si>
  <si>
    <t>Kresl</t>
  </si>
  <si>
    <t>+1 970-310-4204</t>
  </si>
  <si>
    <t>denise@patriotpetroleumsolutions.com</t>
  </si>
  <si>
    <t>PATRIOT PETROLEUM SOLUTIONS</t>
  </si>
  <si>
    <t>103 12th Street SE Suite 181</t>
  </si>
  <si>
    <t>70911::PATRIOT PETROLEUM SOLUTIONS LLC</t>
  </si>
  <si>
    <t>PCP-00033F36</t>
  </si>
  <si>
    <t>+1 9703104204</t>
  </si>
  <si>
    <t>PCP-00033F32</t>
  </si>
  <si>
    <t>officemgrmmx@gmail.com</t>
  </si>
  <si>
    <t>Natosha</t>
  </si>
  <si>
    <t>+1 5752366600</t>
  </si>
  <si>
    <t>M &amp; M EXCAVATING INC</t>
  </si>
  <si>
    <t>PO Box 1120</t>
  </si>
  <si>
    <t>88221-1120</t>
  </si>
  <si>
    <t>56833::M &amp; M EXCAVATING - CARLSBAD,u56833::M &amp; M EXCAVATING</t>
  </si>
  <si>
    <t>PCP-00033FF8</t>
  </si>
  <si>
    <t>jnapper@fmi.com</t>
  </si>
  <si>
    <t>Napper</t>
  </si>
  <si>
    <t>+1 520-451-1139</t>
  </si>
  <si>
    <t>PPW-1E649F0F</t>
  </si>
  <si>
    <t>matthew.bain@phoenix-services.com</t>
  </si>
  <si>
    <t>Bain</t>
  </si>
  <si>
    <t>+1 804-835-4977</t>
  </si>
  <si>
    <t>PCP-00033805</t>
  </si>
  <si>
    <t>scottnielsen@amesco.com</t>
  </si>
  <si>
    <t>+1 6025400250</t>
  </si>
  <si>
    <t>PCP-00033E41</t>
  </si>
  <si>
    <t>romeror@asphaltconcrete.net</t>
  </si>
  <si>
    <t>+1 303-901-0640</t>
  </si>
  <si>
    <t>8200 South Akron St.</t>
  </si>
  <si>
    <t>PCP-00034377</t>
  </si>
  <si>
    <t>cb4zcr</t>
  </si>
  <si>
    <t>Carina</t>
  </si>
  <si>
    <t>+1 402 541 5480</t>
  </si>
  <si>
    <t>carina.russell@kiewit.com</t>
  </si>
  <si>
    <t>PSP-00034B5D</t>
  </si>
  <si>
    <t>a78mtb</t>
  </si>
  <si>
    <t>ballewt@rushenterprises.com</t>
  </si>
  <si>
    <t>PSP-00086302</t>
  </si>
  <si>
    <t>james.campbell@mipmc.com</t>
  </si>
  <si>
    <t>+1 616-459-9545</t>
  </si>
  <si>
    <t>PCP-00032BA1</t>
  </si>
  <si>
    <t>latricia_blash@yahoo.com</t>
  </si>
  <si>
    <t>Blash</t>
  </si>
  <si>
    <t>Latricia</t>
  </si>
  <si>
    <t>+1 6784713323</t>
  </si>
  <si>
    <t>lblash@gflenv.com</t>
  </si>
  <si>
    <t>PCP-000342E8</t>
  </si>
  <si>
    <t>jamenm@hotmail.com</t>
  </si>
  <si>
    <t>Jamen</t>
  </si>
  <si>
    <t>SUMMIT SNOW SOLUTIONS</t>
  </si>
  <si>
    <t>63793::SUMMIT SNOW SOLUTIONS</t>
  </si>
  <si>
    <t>PPW-DE59735B</t>
  </si>
  <si>
    <t>amor071717@gmail.com</t>
  </si>
  <si>
    <t>+1 951-692-1429</t>
  </si>
  <si>
    <t>Triple E Trucking</t>
  </si>
  <si>
    <t>8153 Date St</t>
  </si>
  <si>
    <t>Fontana</t>
  </si>
  <si>
    <t>PCP-000345A2</t>
  </si>
  <si>
    <t>dcorpus14@gmail.com</t>
  </si>
  <si>
    <t>Corpus</t>
  </si>
  <si>
    <t>Mosko104</t>
  </si>
  <si>
    <t>+1 7203662762</t>
  </si>
  <si>
    <t>Mines</t>
  </si>
  <si>
    <t>PCP-00034905</t>
  </si>
  <si>
    <t>superiordieselco@gmail.com</t>
  </si>
  <si>
    <t>Strain</t>
  </si>
  <si>
    <t>+1 303-842-6135</t>
  </si>
  <si>
    <t>Superiordieselco@gmail.com</t>
  </si>
  <si>
    <t>650 S Rachel Ave</t>
  </si>
  <si>
    <t>76131::SUPERIOR DIESEL</t>
  </si>
  <si>
    <t>PCP-0003492F</t>
  </si>
  <si>
    <t>phil@msconstructors.com</t>
  </si>
  <si>
    <t>PHIL</t>
  </si>
  <si>
    <t>+1 505-304-6934</t>
  </si>
  <si>
    <t>Phil@msconstructors.com</t>
  </si>
  <si>
    <t>PCP-000348F6</t>
  </si>
  <si>
    <t>didier.reyes@holcim.com</t>
  </si>
  <si>
    <t>Reyes Ayala</t>
  </si>
  <si>
    <t>Didier Alexander</t>
  </si>
  <si>
    <t>+57 3203066232</t>
  </si>
  <si>
    <t>Cundinamarca</t>
  </si>
  <si>
    <t>PCP-0003485F</t>
  </si>
  <si>
    <t>kris.canfield@apac.com</t>
  </si>
  <si>
    <t>Canfield</t>
  </si>
  <si>
    <t>+1 3168417461</t>
  </si>
  <si>
    <t>PCP-000349C6</t>
  </si>
  <si>
    <t>chad.dick@apac.com</t>
  </si>
  <si>
    <t xml:space="preserve">3511 s West St </t>
  </si>
  <si>
    <t>WICHITA</t>
  </si>
  <si>
    <t>PCP-000349B7</t>
  </si>
  <si>
    <t>partorders@powerzone.com</t>
  </si>
  <si>
    <t>Mattew</t>
  </si>
  <si>
    <t>+1 719-754-1981</t>
  </si>
  <si>
    <t>POWER ZONE EQUIPMENT</t>
  </si>
  <si>
    <t>POWER ZONE EQUIPMENT INC</t>
  </si>
  <si>
    <t>69732::POWER ZONE EQUIPMENT INC,u69732::POWER ZONE EQUIPMENT INC</t>
  </si>
  <si>
    <t>PCP-00034878</t>
  </si>
  <si>
    <t>soria.jeffrey@outlook.com</t>
  </si>
  <si>
    <t>+1 210 300 6266</t>
  </si>
  <si>
    <t>7100 Big Blue Ave</t>
  </si>
  <si>
    <t>PCP-00034816</t>
  </si>
  <si>
    <t>kyle.caldwell@libertyfrac.com</t>
  </si>
  <si>
    <t>+1 601-550-1918</t>
  </si>
  <si>
    <t>PCP-00034817</t>
  </si>
  <si>
    <t>brent.stiles@libertyfrac.com</t>
  </si>
  <si>
    <t>Stiles</t>
  </si>
  <si>
    <t>+1 432-556-7128</t>
  </si>
  <si>
    <t>Brent.Stiles@libertyfrac.com</t>
  </si>
  <si>
    <t>7104 W County Rd 116</t>
  </si>
  <si>
    <t>PCP-0003482A</t>
  </si>
  <si>
    <t>samuel.balentine@libertyfrac.com</t>
  </si>
  <si>
    <t>Balentine</t>
  </si>
  <si>
    <t>+1 318-780-2100</t>
  </si>
  <si>
    <t>2675 valley view dr Shreveport louisiana</t>
  </si>
  <si>
    <t>PCP-00034821</t>
  </si>
  <si>
    <t>curt.gladden@libertyfrac.com</t>
  </si>
  <si>
    <t>Gladden</t>
  </si>
  <si>
    <t>+1 970-270-0955</t>
  </si>
  <si>
    <t>PCP-00034823</t>
  </si>
  <si>
    <t>chris2278@live.com</t>
  </si>
  <si>
    <t>+1 682-552-3620</t>
  </si>
  <si>
    <t>7100 big blue avenue</t>
  </si>
  <si>
    <t>PCP-0003481C</t>
  </si>
  <si>
    <t>christopher.chartney@libertyfrac.com</t>
  </si>
  <si>
    <t>Chartney</t>
  </si>
  <si>
    <t>+1 405-312-6266</t>
  </si>
  <si>
    <t>Christopher.Chartney@libertyfrac.com</t>
  </si>
  <si>
    <t>2675 valley view dr.</t>
  </si>
  <si>
    <t>PCP-00034818</t>
  </si>
  <si>
    <t>leonte.owens@libertyfrac.com</t>
  </si>
  <si>
    <t>Owens</t>
  </si>
  <si>
    <t>Leonte</t>
  </si>
  <si>
    <t>+1 318-617-3396</t>
  </si>
  <si>
    <t>Leonte.Owens@libertyfrac.com</t>
  </si>
  <si>
    <t>2675 Valley View Dr</t>
  </si>
  <si>
    <t>PCP-0003481B</t>
  </si>
  <si>
    <t>gregory.gordon@libertyfrac.com</t>
  </si>
  <si>
    <t>+1 814-771-2609</t>
  </si>
  <si>
    <t>Gregory.Gordon@libertyfrac.com</t>
  </si>
  <si>
    <t>71108-5241</t>
  </si>
  <si>
    <t>PCP-0003481E</t>
  </si>
  <si>
    <t>marcel.landry@libertyfrac.com</t>
  </si>
  <si>
    <t>Marcel</t>
  </si>
  <si>
    <t>+1 337-384-1189</t>
  </si>
  <si>
    <t>2675 Vally View Dr</t>
  </si>
  <si>
    <t>PCP-00034820</t>
  </si>
  <si>
    <t>jkinzer@republicservices.com</t>
  </si>
  <si>
    <t>Kinzer</t>
  </si>
  <si>
    <t>+1 2083192663</t>
  </si>
  <si>
    <t>PCP-0003496F</t>
  </si>
  <si>
    <t>beasleyj</t>
  </si>
  <si>
    <t>+1 501-271-2426</t>
  </si>
  <si>
    <t>jacob.beasley@libertyfrac.com</t>
  </si>
  <si>
    <t>2675 valley view drive</t>
  </si>
  <si>
    <t>PCP-00034819</t>
  </si>
  <si>
    <t>jacob.meredith@sec-ep.com</t>
  </si>
  <si>
    <t>Meredith</t>
  </si>
  <si>
    <t>PCP-000347ED</t>
  </si>
  <si>
    <t>jeff.werden@martinmarietta.com</t>
  </si>
  <si>
    <t>Werden</t>
  </si>
  <si>
    <t>+1 5156893317</t>
  </si>
  <si>
    <t>PCP-00034037</t>
  </si>
  <si>
    <t>andrew.barkley@libertyfrac.com</t>
  </si>
  <si>
    <t>Barkley</t>
  </si>
  <si>
    <t>+1 405-850-9698</t>
  </si>
  <si>
    <t>Andrew.Barkley@libertyfrac.com</t>
  </si>
  <si>
    <t>PCP-00034822</t>
  </si>
  <si>
    <t>tom.duft@tegrecorp.com</t>
  </si>
  <si>
    <t>Duft</t>
  </si>
  <si>
    <t>+1 970-375-1200</t>
  </si>
  <si>
    <t>Tegre Operations</t>
  </si>
  <si>
    <t>570 Turner Drive</t>
  </si>
  <si>
    <t>Suite C</t>
  </si>
  <si>
    <t>PCP-00034940</t>
  </si>
  <si>
    <t>roughrockchapter@yahoo.com</t>
  </si>
  <si>
    <t>Chapter House</t>
  </si>
  <si>
    <t>Rough Rock</t>
  </si>
  <si>
    <t>+1 928-728-3361</t>
  </si>
  <si>
    <t>Rough Rock Chapter House</t>
  </si>
  <si>
    <t>Highway 59, 15 miles w. Highway 191</t>
  </si>
  <si>
    <t>Many Farms</t>
  </si>
  <si>
    <t>PCP-00034936</t>
  </si>
  <si>
    <t>ryan.todd@barnard-inc.com</t>
  </si>
  <si>
    <t>+1 406 599 2512</t>
  </si>
  <si>
    <t>PCP-00034806</t>
  </si>
  <si>
    <t>randysjester@gmail.com</t>
  </si>
  <si>
    <t>Jester</t>
  </si>
  <si>
    <t>+1 2565056084</t>
  </si>
  <si>
    <t>PCP-00034C08</t>
  </si>
  <si>
    <t>chris.bingham@apac.com</t>
  </si>
  <si>
    <t>+1 6209602468</t>
  </si>
  <si>
    <t>PPW-22E069CC</t>
  </si>
  <si>
    <t>Witinski</t>
  </si>
  <si>
    <t>PCP-0002FEF1</t>
  </si>
  <si>
    <t>slegarda@dignpave.com</t>
  </si>
  <si>
    <t>Stefanie</t>
  </si>
  <si>
    <t>+1 575 654 0649</t>
  </si>
  <si>
    <t>80532::SOUTHWEST CONCRETE &amp; PAVING</t>
  </si>
  <si>
    <t>PCP-00034B8B</t>
  </si>
  <si>
    <t>brandonhe@arborvalleynursery.com</t>
  </si>
  <si>
    <t>+1 720 315 0463</t>
  </si>
  <si>
    <t>Brandonhe@arborvalleynursery.com</t>
  </si>
  <si>
    <t>18539 West County Road 4</t>
  </si>
  <si>
    <t>03155::ARBOR VALLEY NURSERY</t>
  </si>
  <si>
    <t>PCP-00034BA9</t>
  </si>
  <si>
    <t>dsv085@outlook.com</t>
  </si>
  <si>
    <t>+1 4328944508</t>
  </si>
  <si>
    <t>Tops</t>
  </si>
  <si>
    <t>PCP-00023FDF</t>
  </si>
  <si>
    <t>andy.brooks@libertyfrac.com</t>
  </si>
  <si>
    <t>+1 720-830-6286</t>
  </si>
  <si>
    <t>Andy.Brooks@libertyfrac.com</t>
  </si>
  <si>
    <t>6322 Clear Creek Pkwy</t>
  </si>
  <si>
    <t>PCP-00034BFA</t>
  </si>
  <si>
    <t>mikehuittconstruction.beth@gmail.com</t>
  </si>
  <si>
    <t>Huitt</t>
  </si>
  <si>
    <t>Mike Huitt Painting, Inc DBA Mike Huitt Construction</t>
  </si>
  <si>
    <t>PCP-0000A94A</t>
  </si>
  <si>
    <t>vernonjrschuette@gmail.com</t>
  </si>
  <si>
    <t>+1 3034754866</t>
  </si>
  <si>
    <t>Walker Farms</t>
  </si>
  <si>
    <t>PCP-00010E33</t>
  </si>
  <si>
    <t>kyle@skinnerhomes.net</t>
  </si>
  <si>
    <t>Skinner</t>
  </si>
  <si>
    <t>+1 970-901-7383</t>
  </si>
  <si>
    <t>Skinner Homes</t>
  </si>
  <si>
    <t>200 Brackenbury St</t>
  </si>
  <si>
    <t>PCP-00034D00</t>
  </si>
  <si>
    <t>et2357@gmail.com</t>
  </si>
  <si>
    <t>+1 720-879-2357</t>
  </si>
  <si>
    <t>Hillside Designs LLC</t>
  </si>
  <si>
    <t>194 Paciente Pl</t>
  </si>
  <si>
    <t>PCP-00034CF4</t>
  </si>
  <si>
    <t>michael.conover@dot.nm.gov</t>
  </si>
  <si>
    <t>CONOVER</t>
  </si>
  <si>
    <t>+1 575-937-0433</t>
  </si>
  <si>
    <t>Michael.Conover@dot.nm.gov</t>
  </si>
  <si>
    <t>NEW MEXICO DEPARTMENT OF TRANSPORTATION</t>
  </si>
  <si>
    <t>64816::NMDOT MAIN</t>
  </si>
  <si>
    <t>PCP-00034C11</t>
  </si>
  <si>
    <t>clay.bennett@kiewit.com</t>
  </si>
  <si>
    <t>Clay.bennett@kiewit.com</t>
  </si>
  <si>
    <t>PCP-0002F46E</t>
  </si>
  <si>
    <t>jason.dillon@shellyco.com</t>
  </si>
  <si>
    <t>+1 2166454132</t>
  </si>
  <si>
    <t>PCP-00034F49</t>
  </si>
  <si>
    <t>brandon.beechley@kitcarsoncounty.org</t>
  </si>
  <si>
    <t>Beechley</t>
  </si>
  <si>
    <t>+1 7193433317</t>
  </si>
  <si>
    <t>KIT CARSON COUNTY</t>
  </si>
  <si>
    <t>PCP-00034FD0</t>
  </si>
  <si>
    <t>pmason@republicservices.com</t>
  </si>
  <si>
    <t>+1 7318851941</t>
  </si>
  <si>
    <t>Pmason@republicservices.com</t>
  </si>
  <si>
    <t>PCP-00034CCD</t>
  </si>
  <si>
    <t>carlos@rm-excavating.com</t>
  </si>
  <si>
    <t>RM EXCAVATING AND UTILITIES INC</t>
  </si>
  <si>
    <t>9759 OGDEN COURT</t>
  </si>
  <si>
    <t>73202::RM EXCAVATING AND UTILITIES INC</t>
  </si>
  <si>
    <t>PCP-00035073</t>
  </si>
  <si>
    <t>philip.smith@libertyfrac.com</t>
  </si>
  <si>
    <t>+1 7205565235</t>
  </si>
  <si>
    <t>PCP-00034ECB</t>
  </si>
  <si>
    <t>mike.navarrette@kodiakgas.com</t>
  </si>
  <si>
    <t>Navarrette</t>
  </si>
  <si>
    <t>+1 5759883364</t>
  </si>
  <si>
    <t>PCP-00022CDB</t>
  </si>
  <si>
    <t>a117ac</t>
  </si>
  <si>
    <t>Anthony.Cullon@mhc.com</t>
  </si>
  <si>
    <t>PSP-00083215</t>
  </si>
  <si>
    <t>quentin.duran@intrepidpotash.com</t>
  </si>
  <si>
    <t>Quentin</t>
  </si>
  <si>
    <t>+1 5757253511</t>
  </si>
  <si>
    <t>Intrepid Potash</t>
  </si>
  <si>
    <t>PCP-0003500D</t>
  </si>
  <si>
    <t>jody@daughenbaughconstruction.com</t>
  </si>
  <si>
    <t>Daughenbaugh</t>
  </si>
  <si>
    <t>+1 3033287091</t>
  </si>
  <si>
    <t>Jody@Daughenbaughconstruction.com</t>
  </si>
  <si>
    <t>DAUGHENBAUGH CONSTRUCTION</t>
  </si>
  <si>
    <t>PCP-00034F72</t>
  </si>
  <si>
    <t>e250ns</t>
  </si>
  <si>
    <t>Schnitger</t>
  </si>
  <si>
    <t>Nicoal</t>
  </si>
  <si>
    <t>eglinton_Nicoal@wagnerequipment.com</t>
  </si>
  <si>
    <t>PIP-10110466</t>
  </si>
  <si>
    <t>e250jab6</t>
  </si>
  <si>
    <t>Jules</t>
  </si>
  <si>
    <t>boyd_jules@wagnerequipment.com</t>
  </si>
  <si>
    <t>PSP-0008909B</t>
  </si>
  <si>
    <t>nicolas.thevenot@lafarge.com</t>
  </si>
  <si>
    <t>THEVENOT</t>
  </si>
  <si>
    <t>NICOLAS</t>
  </si>
  <si>
    <t>+33 609307799</t>
  </si>
  <si>
    <t>Bourgogne-Franche-Comté</t>
  </si>
  <si>
    <t>PCP-00035174</t>
  </si>
  <si>
    <t>thomas.clement</t>
  </si>
  <si>
    <t>+33 664257278</t>
  </si>
  <si>
    <t>thomas.clement@lafarge.com</t>
  </si>
  <si>
    <t>PCP-00034E5C</t>
  </si>
  <si>
    <t>sage.garten@gcinc.com</t>
  </si>
  <si>
    <t>Garten</t>
  </si>
  <si>
    <t>Sage</t>
  </si>
  <si>
    <t>PCP-0002FBE8</t>
  </si>
  <si>
    <t>jorge.monje@ngsgi.com</t>
  </si>
  <si>
    <t>Monje</t>
  </si>
  <si>
    <t>PCP-000353D3</t>
  </si>
  <si>
    <t>jesse.adams@wasteconnections.com</t>
  </si>
  <si>
    <t>adams</t>
  </si>
  <si>
    <t>+1 719 289 6066</t>
  </si>
  <si>
    <t>PCP-0003537F</t>
  </si>
  <si>
    <t>peteblack@bscidaho.com</t>
  </si>
  <si>
    <t>+1 2082882092</t>
  </si>
  <si>
    <t>PCP-00016FC6</t>
  </si>
  <si>
    <t>NM ORTHOPAEDICS UPTOWN PHYSICAL THERAPY</t>
  </si>
  <si>
    <t>PCP-000232D2</t>
  </si>
  <si>
    <t>saguarocompany@msn.com</t>
  </si>
  <si>
    <t>Christofferson</t>
  </si>
  <si>
    <t>SAGUARO COMPANY</t>
  </si>
  <si>
    <t>77769::SAGUARO COMPANY</t>
  </si>
  <si>
    <t>PPW-00031FB0</t>
  </si>
  <si>
    <t>dbolton@republicservices.com</t>
  </si>
  <si>
    <t>Bolton</t>
  </si>
  <si>
    <t>+1 970-609-7192</t>
  </si>
  <si>
    <t>2410 Blue Heron Rd.</t>
  </si>
  <si>
    <t>06489::REPUBLIC SERVICES INC</t>
  </si>
  <si>
    <t>PCP-000355F2</t>
  </si>
  <si>
    <t>ebrownback@republicservices.com</t>
  </si>
  <si>
    <t>Brownback</t>
  </si>
  <si>
    <t>+1 217-415-8548</t>
  </si>
  <si>
    <t>2565 Sandhill Rd.</t>
  </si>
  <si>
    <t>PCP-00035203</t>
  </si>
  <si>
    <t>chicks3@republicservices.com</t>
  </si>
  <si>
    <t>43502 Oberlin Elyria Road</t>
  </si>
  <si>
    <t>PCP-0002E87F</t>
  </si>
  <si>
    <t>hb06dp</t>
  </si>
  <si>
    <t>Piorkowski</t>
  </si>
  <si>
    <t>+1 626 523 8877</t>
  </si>
  <si>
    <t>piorkowskid@vmcmail.com</t>
  </si>
  <si>
    <t>PIP-10589344</t>
  </si>
  <si>
    <t>zackhrovat@gmail.com</t>
  </si>
  <si>
    <t>+1 7203775073</t>
  </si>
  <si>
    <t>ZACKHROVAT@GMAIL.COM</t>
  </si>
  <si>
    <t>PCP-0003572D</t>
  </si>
  <si>
    <t>PCP-0003575D</t>
  </si>
  <si>
    <t>Hills</t>
  </si>
  <si>
    <t>Marquis</t>
  </si>
  <si>
    <t>PCP-00035753</t>
  </si>
  <si>
    <t>gpaulson@inland-group.com</t>
  </si>
  <si>
    <t>Paulson</t>
  </si>
  <si>
    <t>+1 250-261-0881</t>
  </si>
  <si>
    <t>Inland Kenworth</t>
  </si>
  <si>
    <t>PCP-0003577D</t>
  </si>
  <si>
    <t>david@waymakercompanies.com</t>
  </si>
  <si>
    <t>Dame</t>
  </si>
  <si>
    <t>+1 3039957258</t>
  </si>
  <si>
    <t>WAYMAKER COMPANIES INC</t>
  </si>
  <si>
    <t>11707 Anderson Ave</t>
  </si>
  <si>
    <t>73188::WAYMAKER COMPANIES INC</t>
  </si>
  <si>
    <t>PPW-00025B6C</t>
  </si>
  <si>
    <t>ovivar@mobinsa.com</t>
  </si>
  <si>
    <t>Vivar</t>
  </si>
  <si>
    <t>+1 915-726-5590</t>
  </si>
  <si>
    <t>MOBINSA TRADING LLC</t>
  </si>
  <si>
    <t>28 CONCORDE ST STE E</t>
  </si>
  <si>
    <t>60874::MOBINSA TRADING LLC</t>
  </si>
  <si>
    <t>PCP-00035793</t>
  </si>
  <si>
    <t>dustinglover54@gmail.com</t>
  </si>
  <si>
    <t>+1 970-539-3032</t>
  </si>
  <si>
    <t xml:space="preserve">Good forage </t>
  </si>
  <si>
    <t>1561 41th ave court</t>
  </si>
  <si>
    <t>PCP-000358BE</t>
  </si>
  <si>
    <t>amazingellis@comcast.net</t>
  </si>
  <si>
    <t>+1 303-250-9233</t>
  </si>
  <si>
    <t>Amazingellis@comcast.net</t>
  </si>
  <si>
    <t>Ellis Land and Cattle</t>
  </si>
  <si>
    <t>423 9th St</t>
  </si>
  <si>
    <t>PCP-00035899</t>
  </si>
  <si>
    <t>jason_jones31@msn.com</t>
  </si>
  <si>
    <t>+1 5753132389</t>
  </si>
  <si>
    <t>Jason_Jones31@msn.com</t>
  </si>
  <si>
    <t>Tierra Excavation</t>
  </si>
  <si>
    <t>2900 Broadmoor Dr</t>
  </si>
  <si>
    <t>PCP-000358C5</t>
  </si>
  <si>
    <t>a13rcts</t>
  </si>
  <si>
    <t>Szog</t>
  </si>
  <si>
    <t>christian.szog@mhc.com</t>
  </si>
  <si>
    <t>PSP-0008BEF4</t>
  </si>
  <si>
    <t>saito.michael@spartancontrols.com</t>
  </si>
  <si>
    <t>Saito</t>
  </si>
  <si>
    <t>+1 7802353129</t>
  </si>
  <si>
    <t>T6E 5L9</t>
  </si>
  <si>
    <t>PCP-00035C71</t>
  </si>
  <si>
    <t>e350md1</t>
  </si>
  <si>
    <t>Melinda</t>
  </si>
  <si>
    <t>dent_melinda@wagnerequipment.com</t>
  </si>
  <si>
    <t>PSP-00083050</t>
  </si>
  <si>
    <t>e250khb</t>
  </si>
  <si>
    <t>Keon</t>
  </si>
  <si>
    <t>Brown_Keon@wagnerequipment.com</t>
  </si>
  <si>
    <t>PPS-000A696D</t>
  </si>
  <si>
    <t>cfischer@heylcivil.com</t>
  </si>
  <si>
    <t>+1 9709843404</t>
  </si>
  <si>
    <t>Iron LLC</t>
  </si>
  <si>
    <t>PCP-00035B8F</t>
  </si>
  <si>
    <t>jtabert@republicservices.com</t>
  </si>
  <si>
    <t>Tabert</t>
  </si>
  <si>
    <t>Jordi</t>
  </si>
  <si>
    <t>+1 503-855-8721</t>
  </si>
  <si>
    <t>JTabert@republicservices.com</t>
  </si>
  <si>
    <t>10303 SW Ridder Rd.</t>
  </si>
  <si>
    <t>Wilsonville</t>
  </si>
  <si>
    <t>PCP-00035BBE</t>
  </si>
  <si>
    <t>bwilson19</t>
  </si>
  <si>
    <t>Bwilson@republicservices.com</t>
  </si>
  <si>
    <t>PPW-8B94E04F</t>
  </si>
  <si>
    <t>mkary@ironwomancon.com</t>
  </si>
  <si>
    <t>KARY</t>
  </si>
  <si>
    <t>+1 720-814-2650</t>
  </si>
  <si>
    <t>MKARY@IRONWOMANCON.COM</t>
  </si>
  <si>
    <t>5680 EMERSON STREET</t>
  </si>
  <si>
    <t>PCP-00035B85</t>
  </si>
  <si>
    <t>e250mcn</t>
  </si>
  <si>
    <t>Nezvensky</t>
  </si>
  <si>
    <t>Nezvensky_marvin@wagnerequipment.com</t>
  </si>
  <si>
    <t>PPS-00085277</t>
  </si>
  <si>
    <t>joseph.rdsc@gmail.com</t>
  </si>
  <si>
    <t>+1 575-935-2253</t>
  </si>
  <si>
    <t>R &amp; D SERVICE CENTER</t>
  </si>
  <si>
    <t>4900 Mabry Dr</t>
  </si>
  <si>
    <t xml:space="preserve">CLOVIS </t>
  </si>
  <si>
    <t>PCP-00035C6B</t>
  </si>
  <si>
    <t>jason.riedel@archrock.com</t>
  </si>
  <si>
    <t>Riedel</t>
  </si>
  <si>
    <t>+1 307-922-6167</t>
  </si>
  <si>
    <t>303 E 5th S</t>
  </si>
  <si>
    <t>Marbleton</t>
  </si>
  <si>
    <t>PCP-00035E4D</t>
  </si>
  <si>
    <t>courtney.thomas@lafarge.com</t>
  </si>
  <si>
    <t>+1 6044867627</t>
  </si>
  <si>
    <t>V0N3K0</t>
  </si>
  <si>
    <t>PCP-00034C2A</t>
  </si>
  <si>
    <t>jfurman</t>
  </si>
  <si>
    <t>PARTS DEPT</t>
  </si>
  <si>
    <t>WATERLOO</t>
  </si>
  <si>
    <t>+1 3192348708</t>
  </si>
  <si>
    <t>colem@midcountry.com</t>
  </si>
  <si>
    <t>Mid Country Machinery</t>
  </si>
  <si>
    <t>3478 5TH AVE S</t>
  </si>
  <si>
    <t>P O BOX 1586</t>
  </si>
  <si>
    <t>FORT DODGE</t>
  </si>
  <si>
    <t>PPI-000585F1</t>
  </si>
  <si>
    <t>snscontractors@yahoo.com</t>
  </si>
  <si>
    <t>S&amp;S CONTRACTORS LLC</t>
  </si>
  <si>
    <t>PO BOX 336</t>
  </si>
  <si>
    <t>ECKERT</t>
  </si>
  <si>
    <t>77221::S&amp;S CONTRACTORS LLC</t>
  </si>
  <si>
    <t>PCP-00035F1C</t>
  </si>
  <si>
    <t>mathew.linville@nexmile.com</t>
  </si>
  <si>
    <t>linville</t>
  </si>
  <si>
    <t>mathew</t>
  </si>
  <si>
    <t>+1 575-988-1709</t>
  </si>
  <si>
    <t>167 kelly rd</t>
  </si>
  <si>
    <t>64295::NEXTIER COMPLETION SOLUTIONS,64295a::NEXTIER COMPLETION SOLUTIONS</t>
  </si>
  <si>
    <t>PCP-00035F7E</t>
  </si>
  <si>
    <t>e350awr</t>
  </si>
  <si>
    <t>Reyer</t>
  </si>
  <si>
    <t>reyer_anthony@wagnerequipment.com</t>
  </si>
  <si>
    <t>PSP-0008D1D0</t>
  </si>
  <si>
    <t>e350ij</t>
  </si>
  <si>
    <t>johnson_isaac@wagnerequipment.com</t>
  </si>
  <si>
    <t>PSP-0007F04B</t>
  </si>
  <si>
    <t>solrac013@yahoo.com</t>
  </si>
  <si>
    <t>+1 5054276788</t>
  </si>
  <si>
    <t>losram13@yahoo.com</t>
  </si>
  <si>
    <t>Lawrence construction</t>
  </si>
  <si>
    <t>PCP-00035FFE</t>
  </si>
  <si>
    <t>cavinp@atswelding.com</t>
  </si>
  <si>
    <t>Peeler</t>
  </si>
  <si>
    <t>Cavin</t>
  </si>
  <si>
    <t>+1 5019936808</t>
  </si>
  <si>
    <t>ATS Welding Inc.</t>
  </si>
  <si>
    <t>PCP-00035F94</t>
  </si>
  <si>
    <t>forsakenfamilytowing@gmail.com</t>
  </si>
  <si>
    <t>+1 719-371-6737</t>
  </si>
  <si>
    <t>Elliott hay sales</t>
  </si>
  <si>
    <t>123 Hermit Rd</t>
  </si>
  <si>
    <t>PCP-00036009</t>
  </si>
  <si>
    <t>a0h8ds</t>
  </si>
  <si>
    <t>dcruzsanchez@jgpete.com</t>
  </si>
  <si>
    <t>PSP-0008E7A8</t>
  </si>
  <si>
    <t>dfrazier2@republicservices.com</t>
  </si>
  <si>
    <t>+1 972-434-3047</t>
  </si>
  <si>
    <t>580 Huffines Blvd, Lewisville, TX 75056</t>
  </si>
  <si>
    <t>PCP-00035FE0</t>
  </si>
  <si>
    <t>sodell@republicservices.com</t>
  </si>
  <si>
    <t>Odell</t>
  </si>
  <si>
    <t>+1 972-876-3955</t>
  </si>
  <si>
    <t>5871 N Interstate 45</t>
  </si>
  <si>
    <t>Ennis</t>
  </si>
  <si>
    <t>PCP-00035E4C</t>
  </si>
  <si>
    <t>aheadrick@republicservices.com</t>
  </si>
  <si>
    <t>MINYARD</t>
  </si>
  <si>
    <t>ASHLEY</t>
  </si>
  <si>
    <t>+1 972-876-3957</t>
  </si>
  <si>
    <t>AHEADRICK@REPUBLICSERVICES.COM</t>
  </si>
  <si>
    <t>5871 N INTERSTATE 45 SVC RD</t>
  </si>
  <si>
    <t>PCP-00034827</t>
  </si>
  <si>
    <t>kwoods@republicservices.com</t>
  </si>
  <si>
    <t>+1 254-221-4456</t>
  </si>
  <si>
    <t>PCP-00031EC8</t>
  </si>
  <si>
    <t>mountainmexcavating@gmail.com</t>
  </si>
  <si>
    <t>+1 7192527361</t>
  </si>
  <si>
    <t>MountainMexcavating@gmail.com</t>
  </si>
  <si>
    <t>Mountain Man Excavating</t>
  </si>
  <si>
    <t>9397 Beulah Highlands Road</t>
  </si>
  <si>
    <t>Beulah Valley</t>
  </si>
  <si>
    <t>PCP-00036372</t>
  </si>
  <si>
    <t>edwinmoiram@gmail.com</t>
  </si>
  <si>
    <t>+1 3035208661</t>
  </si>
  <si>
    <t>Ramirez trucking</t>
  </si>
  <si>
    <t>PCP-0003616B</t>
  </si>
  <si>
    <t>chris.boub@gmail.com</t>
  </si>
  <si>
    <t>Boub</t>
  </si>
  <si>
    <t>+1 3034958562</t>
  </si>
  <si>
    <t>STEAMBOAT SPRINGS</t>
  </si>
  <si>
    <t>PCP-000336BF</t>
  </si>
  <si>
    <t>crosbyj@vmcmail.com</t>
  </si>
  <si>
    <t>Crosby</t>
  </si>
  <si>
    <t>+1 4702182473</t>
  </si>
  <si>
    <t>PCP-000361A6</t>
  </si>
  <si>
    <t>bluemooncarriages@gmail.com</t>
  </si>
  <si>
    <t>Kearns</t>
  </si>
  <si>
    <t>+1 3034897299</t>
  </si>
  <si>
    <t>GMK FARMS</t>
  </si>
  <si>
    <t>8373 S Highway 83</t>
  </si>
  <si>
    <t>36866::GMK FARMS</t>
  </si>
  <si>
    <t>PCP-00036306</t>
  </si>
  <si>
    <t>rpianoj@wm.com</t>
  </si>
  <si>
    <t>Piano</t>
  </si>
  <si>
    <t>PCP-0003629F</t>
  </si>
  <si>
    <t>santedprojectmanagement@gmail.com</t>
  </si>
  <si>
    <t>+1 5053399931</t>
  </si>
  <si>
    <t>San Ted Project Management, LLC</t>
  </si>
  <si>
    <t>PCP-000361CC</t>
  </si>
  <si>
    <t>klukowski.lukasz@gmail.com</t>
  </si>
  <si>
    <t>Klukowski</t>
  </si>
  <si>
    <t>Lukasz</t>
  </si>
  <si>
    <t>+1 720 672 5569</t>
  </si>
  <si>
    <t>Klukowski.lukasz@gmail.com</t>
  </si>
  <si>
    <t>LUKASZ KLUKOWSKI</t>
  </si>
  <si>
    <t>WUKAASH KLUKOWSKI</t>
  </si>
  <si>
    <t>9688 TAYLOR RIVER CIR</t>
  </si>
  <si>
    <t>51957::LUKASZ KLUKOWSKI</t>
  </si>
  <si>
    <t>PCP-0002782B</t>
  </si>
  <si>
    <t>jwagner</t>
  </si>
  <si>
    <t>+1 208 507 4111</t>
  </si>
  <si>
    <t>PCP-00036331</t>
  </si>
  <si>
    <t>jtrautm1@wm.com</t>
  </si>
  <si>
    <t>trautman</t>
  </si>
  <si>
    <t>+1 970-413-2497</t>
  </si>
  <si>
    <t>11655 weld county road 59</t>
  </si>
  <si>
    <t>PCP-000367B5</t>
  </si>
  <si>
    <t>rockymtn.services719@gmail.com</t>
  </si>
  <si>
    <t>+1 719-433-6582</t>
  </si>
  <si>
    <t>WINDY RIDGE CONSTRUCTION</t>
  </si>
  <si>
    <t>2249 County Road 27a</t>
  </si>
  <si>
    <t>97814::WINDY RIDGE CONSTRUCTION</t>
  </si>
  <si>
    <t>PCP-0003681D</t>
  </si>
  <si>
    <t>mnavarromtz2906@gmail.com</t>
  </si>
  <si>
    <t>Moises</t>
  </si>
  <si>
    <t>+1 7206437056</t>
  </si>
  <si>
    <t>Drywall Finisher LLC</t>
  </si>
  <si>
    <t>PCP-0003698E</t>
  </si>
  <si>
    <t>aidan@thehighlonesomeranch.com</t>
  </si>
  <si>
    <t>+1 9709012459</t>
  </si>
  <si>
    <t>THE HIGH LONESOME RANCH LLC</t>
  </si>
  <si>
    <t>15128::THE HIGH LONESOME RANCH LLC</t>
  </si>
  <si>
    <t>PCP-00036AAC</t>
  </si>
  <si>
    <t>hutson@sterlingcolo.com</t>
  </si>
  <si>
    <t>Hutson</t>
  </si>
  <si>
    <t>+1 970-522-9700</t>
  </si>
  <si>
    <t>CITY OF STERLING</t>
  </si>
  <si>
    <t>103 S Sugarmill Rd</t>
  </si>
  <si>
    <t>81680::CITY OF STERLING</t>
  </si>
  <si>
    <t>PCP-00036706</t>
  </si>
  <si>
    <t>khawkins@republicservices.com</t>
  </si>
  <si>
    <t>PCP-000355D1</t>
  </si>
  <si>
    <t>mikkyvasquez.1988@gmail.com</t>
  </si>
  <si>
    <t xml:space="preserve">Miguel </t>
  </si>
  <si>
    <t>+1 505-929-6689</t>
  </si>
  <si>
    <t>Mikkyvasquez.1988@gmail.com</t>
  </si>
  <si>
    <t>MEM BUILDERS</t>
  </si>
  <si>
    <t>59191::MEM BUILDERS</t>
  </si>
  <si>
    <t>PCP-00036D43</t>
  </si>
  <si>
    <t>unikko29@gmail.com</t>
  </si>
  <si>
    <t>chavira</t>
  </si>
  <si>
    <t>+1 7206289057</t>
  </si>
  <si>
    <t>prodiggers</t>
  </si>
  <si>
    <t>PCP-00036C82</t>
  </si>
  <si>
    <t>ghudson@glaciercap.com</t>
  </si>
  <si>
    <t>HUDSON</t>
  </si>
  <si>
    <t>GEORDON</t>
  </si>
  <si>
    <t>+1 970-596-3806</t>
  </si>
  <si>
    <t>NAVARRO CATLE</t>
  </si>
  <si>
    <t>62597 JADE RD</t>
  </si>
  <si>
    <t>MONTROSE</t>
  </si>
  <si>
    <t>PCP-00036D4A</t>
  </si>
  <si>
    <t>littleelk77@gmail.com</t>
  </si>
  <si>
    <t>+1 303-944-3451</t>
  </si>
  <si>
    <t>LITTLE ELK ENTERPRISES INC</t>
  </si>
  <si>
    <t>6333 Betty Lane</t>
  </si>
  <si>
    <t>PCP-00036F34</t>
  </si>
  <si>
    <t>e250dss</t>
  </si>
  <si>
    <t>Seitz</t>
  </si>
  <si>
    <t>seitz_daniel@wagnerequipment.com</t>
  </si>
  <si>
    <t>PSP-0006211F</t>
  </si>
  <si>
    <t>stevengage71@gmail.com</t>
  </si>
  <si>
    <t>+1 3033781394</t>
  </si>
  <si>
    <t>NORTHSTAR CUSTOM HOMES</t>
  </si>
  <si>
    <t>64348::NORTHSTAR CUSTOM HOMES</t>
  </si>
  <si>
    <t>PCP-0000D036</t>
  </si>
  <si>
    <t>ivan@holanderfoods.com</t>
  </si>
  <si>
    <t>+1 915-247-4418</t>
  </si>
  <si>
    <t>Holander Foods</t>
  </si>
  <si>
    <t>1046 Eastside Road</t>
  </si>
  <si>
    <t>PCP-00036F4E</t>
  </si>
  <si>
    <t>sales1.elpasonis@gmail.com</t>
  </si>
  <si>
    <t>isaac</t>
  </si>
  <si>
    <t>+1 915-603-4945</t>
  </si>
  <si>
    <t>6000 welch ave. suite 13</t>
  </si>
  <si>
    <t>PCP-00036F48</t>
  </si>
  <si>
    <t>jkirk@lpbroadband.net</t>
  </si>
  <si>
    <t>+1 9702278710</t>
  </si>
  <si>
    <t>PCP-00036F0A</t>
  </si>
  <si>
    <t>kjorgenson@cjatiuoe.org</t>
  </si>
  <si>
    <t>jorgenson</t>
  </si>
  <si>
    <t>+1 720-708-9577</t>
  </si>
  <si>
    <t>COLORADO JOURNEYMAN &amp; APPREN</t>
  </si>
  <si>
    <t>41801 East Quincy Avenue</t>
  </si>
  <si>
    <t>18390::COLORADO JOURNEYMAN &amp; APPREN</t>
  </si>
  <si>
    <t>PCP-00036F0B</t>
  </si>
  <si>
    <t>ryan.mcnamara@3genexcavation.com</t>
  </si>
  <si>
    <t>+1 303-555-1234</t>
  </si>
  <si>
    <t>PCP-0003725C</t>
  </si>
  <si>
    <t>mdrn342</t>
  </si>
  <si>
    <t>Honorio</t>
  </si>
  <si>
    <t>+1 970-702-3986</t>
  </si>
  <si>
    <t>mdrn342@live.com</t>
  </si>
  <si>
    <t>DJ BASIN DISEL MECHANICAL</t>
  </si>
  <si>
    <t>123 N. 49th Ave. Place</t>
  </si>
  <si>
    <t>25559::DJ BASIN DIESEL MECHANICAL L LC,pm25559::DJ BASIN DIESEL MECHANICAL L</t>
  </si>
  <si>
    <t>PCP-00037218</t>
  </si>
  <si>
    <t>donaldbutterjr@gmail.com</t>
  </si>
  <si>
    <t>+1 4352600786</t>
  </si>
  <si>
    <t>Manti La Sal Trucking LLC</t>
  </si>
  <si>
    <t>PCP-000367C4</t>
  </si>
  <si>
    <t>trevor.fleury@carmeuse.com</t>
  </si>
  <si>
    <t>FLEURY</t>
  </si>
  <si>
    <t>TREVOR</t>
  </si>
  <si>
    <t>+1 5194766009</t>
  </si>
  <si>
    <t>n5c3j7</t>
  </si>
  <si>
    <t>PCP-0003717C</t>
  </si>
  <si>
    <t>galen.matthiesen@ussilica.com</t>
  </si>
  <si>
    <t>Matthiesen</t>
  </si>
  <si>
    <t>Galen</t>
  </si>
  <si>
    <t>+1 3257928988</t>
  </si>
  <si>
    <t>300 County Road 11</t>
  </si>
  <si>
    <t>Lamesa</t>
  </si>
  <si>
    <t>PPW-80038267</t>
  </si>
  <si>
    <t>mr21313@yahoo.com</t>
  </si>
  <si>
    <t>+1 575-639-2483</t>
  </si>
  <si>
    <t>robinson race cars</t>
  </si>
  <si>
    <t>6450 cortez dr</t>
  </si>
  <si>
    <t>PCP-00037283</t>
  </si>
  <si>
    <t>kinnikinnicklng@gmail.com</t>
  </si>
  <si>
    <t>+1 970-846-6576</t>
  </si>
  <si>
    <t>KINNIKINNICK LAWN &amp; GARDEN</t>
  </si>
  <si>
    <t>PPW-0002867C</t>
  </si>
  <si>
    <t>martinez_beau@wagnerequipment.com</t>
  </si>
  <si>
    <t>+1 7209162798</t>
  </si>
  <si>
    <t>ROCKY MOUNTAIN BUILDERS LLC</t>
  </si>
  <si>
    <t>4250 E County Road 7 S</t>
  </si>
  <si>
    <t>75652::ROCKY MOUNTAIN HOME BUILDERS LLC</t>
  </si>
  <si>
    <t>PCP-00037453</t>
  </si>
  <si>
    <t>derek.pluger@yahoo.com</t>
  </si>
  <si>
    <t>Pluger</t>
  </si>
  <si>
    <t>+1 7202661313</t>
  </si>
  <si>
    <t>Derek.pluger@yahoo.com</t>
  </si>
  <si>
    <t>DP LAND WORKS LLC</t>
  </si>
  <si>
    <t>39508::DP LAND WORKS LLC</t>
  </si>
  <si>
    <t>PCP-00028EA5</t>
  </si>
  <si>
    <t>dan.gabler@westernmidstream.com</t>
  </si>
  <si>
    <t>+1 3035649695</t>
  </si>
  <si>
    <t>PCP-00037424</t>
  </si>
  <si>
    <t>gchivers@ihcscott.com</t>
  </si>
  <si>
    <t>Chivers</t>
  </si>
  <si>
    <t>+1 307 389 4216</t>
  </si>
  <si>
    <t>PCP-0003747C</t>
  </si>
  <si>
    <t>vdub80@gmail.com</t>
  </si>
  <si>
    <t>+1 5053867630</t>
  </si>
  <si>
    <t>PCP-00037527</t>
  </si>
  <si>
    <t>aesquivelvargas@levynet.com</t>
  </si>
  <si>
    <t>+52 8666381834</t>
  </si>
  <si>
    <t>Monclova Coahuila</t>
  </si>
  <si>
    <t>Coahuila de Zaragoza</t>
  </si>
  <si>
    <t>PCP-000373C8</t>
  </si>
  <si>
    <t>kenskoglund2@gmail.com</t>
  </si>
  <si>
    <t>Skoglund</t>
  </si>
  <si>
    <t>SKOGLUND EXCAVATING</t>
  </si>
  <si>
    <t>1100 BROADWAY AVE.</t>
  </si>
  <si>
    <t>79859::SKOGLUND EXCAVATING INC,u79859::SKOGLUND EXCAVATING INC</t>
  </si>
  <si>
    <t>PCP-000375BD</t>
  </si>
  <si>
    <t>dg4anderson@gmail.com</t>
  </si>
  <si>
    <t>+1 9492543428</t>
  </si>
  <si>
    <t>Anderson Biz-co,inc</t>
  </si>
  <si>
    <t>80005-1136</t>
  </si>
  <si>
    <t>PCP-00037653</t>
  </si>
  <si>
    <t>a6l5rs</t>
  </si>
  <si>
    <t>Rsolano@powermotivecorp.com</t>
  </si>
  <si>
    <t>PSP-0008793B</t>
  </si>
  <si>
    <t>crushinitcolorado@gmail.com</t>
  </si>
  <si>
    <t>+1 719-352-5833</t>
  </si>
  <si>
    <t>Crushin It Equipment Repair</t>
  </si>
  <si>
    <t>25754 County Road 73</t>
  </si>
  <si>
    <t>PCP-000377F5</t>
  </si>
  <si>
    <t>slir681@gmail.com</t>
  </si>
  <si>
    <t xml:space="preserve">Romero </t>
  </si>
  <si>
    <t>Solomon</t>
  </si>
  <si>
    <t>+1 720-399-9625</t>
  </si>
  <si>
    <t>Solo1</t>
  </si>
  <si>
    <t>452 Knox Ct</t>
  </si>
  <si>
    <t>PCP-0003782F</t>
  </si>
  <si>
    <t>arrowheadexcavationandland@gmail.com</t>
  </si>
  <si>
    <t>McFee</t>
  </si>
  <si>
    <t>+1 719-671-1480</t>
  </si>
  <si>
    <t>ArrowheadExcavationAndLand@Gmail.Com</t>
  </si>
  <si>
    <t>ARROWHEAD EXCAVATION</t>
  </si>
  <si>
    <t>04266::ARROWHEAD EXCAVATION &amp; LANDS CAPE LLC</t>
  </si>
  <si>
    <t>PCP-000375D8</t>
  </si>
  <si>
    <t>johnsonsboring@yahoo.com</t>
  </si>
  <si>
    <t>+1 5759373765</t>
  </si>
  <si>
    <t>JOHNSON BORING</t>
  </si>
  <si>
    <t>1710 e 2nd st</t>
  </si>
  <si>
    <t xml:space="preserve">Roswell </t>
  </si>
  <si>
    <t>49494::JOHNSON BORING</t>
  </si>
  <si>
    <t>PCP-00037980</t>
  </si>
  <si>
    <t>info@ggservicessummit.com</t>
  </si>
  <si>
    <t>PO BOX 797</t>
  </si>
  <si>
    <t>PPW-A8017481</t>
  </si>
  <si>
    <t>philip.cathers@hinklecontracting.com</t>
  </si>
  <si>
    <t>Cathers</t>
  </si>
  <si>
    <t>PCP-0003718B</t>
  </si>
  <si>
    <t>rriddle@republicservices.com</t>
  </si>
  <si>
    <t>PCP-00036255</t>
  </si>
  <si>
    <t>kthompson@republicservices.com</t>
  </si>
  <si>
    <t>+1 225-252-9736</t>
  </si>
  <si>
    <t>5328 Hwy 70</t>
  </si>
  <si>
    <t>Sorrento</t>
  </si>
  <si>
    <t>PCP-00037251</t>
  </si>
  <si>
    <t>joajohnson@eprod.com</t>
  </si>
  <si>
    <t>+1 15055992131</t>
  </si>
  <si>
    <t>JOAJOHNSON@EPROD.COM</t>
  </si>
  <si>
    <t>ENTERPRISE PRODUCTS OPERATING (EPCO)</t>
  </si>
  <si>
    <t>30389::ENTERPRISE PRODUCTS,30390::ENTERPRISE</t>
  </si>
  <si>
    <t>PCP-00032BE3</t>
  </si>
  <si>
    <t>optimusalpha@gmail.com</t>
  </si>
  <si>
    <t>+1 303 365 8981</t>
  </si>
  <si>
    <t>SC GRADE WYOMING</t>
  </si>
  <si>
    <t>PO BOX 159</t>
  </si>
  <si>
    <t>DIXON</t>
  </si>
  <si>
    <t>78244::SAVERY CREEK ENTERPRISES</t>
  </si>
  <si>
    <t>PCP-00037A78</t>
  </si>
  <si>
    <t>ijimenez@ezexcavating.com</t>
  </si>
  <si>
    <t>+1 7204910511</t>
  </si>
  <si>
    <t>PCP-000374A0</t>
  </si>
  <si>
    <t>felix.santos@archrock.com</t>
  </si>
  <si>
    <t>+1 307-236-8174</t>
  </si>
  <si>
    <t>Felix.Santos@Archrock.com</t>
  </si>
  <si>
    <t>31606::ARCHROCK SERVICES LP,31606d::ARCHROCK SERVICES LP - WINDS OR</t>
  </si>
  <si>
    <t>PCP-0003796E</t>
  </si>
  <si>
    <t>a5gtgl1</t>
  </si>
  <si>
    <t>+1 702 970 5028</t>
  </si>
  <si>
    <t>lopezg@rushenterprises.com</t>
  </si>
  <si>
    <t>RUSH TRUCK CENTERS OF NEVADA</t>
  </si>
  <si>
    <t>PSP-0008EEDA</t>
  </si>
  <si>
    <t>arios@sureshotdrill.com</t>
  </si>
  <si>
    <t xml:space="preserve">Addy </t>
  </si>
  <si>
    <t>+1 9703971368</t>
  </si>
  <si>
    <t>SURE SHOT DRILLING, LLC</t>
  </si>
  <si>
    <t>5355 Dahlia St</t>
  </si>
  <si>
    <t>79435::SURE SHOT DRILLING LLC</t>
  </si>
  <si>
    <t>PCP-00037CDE</t>
  </si>
  <si>
    <t>e250zbm</t>
  </si>
  <si>
    <t>B.</t>
  </si>
  <si>
    <t>miller_zachary@wagnerequipment.com</t>
  </si>
  <si>
    <t>PIP-10993738</t>
  </si>
  <si>
    <t>edgar.martinez</t>
  </si>
  <si>
    <t>+1 913 339 8227</t>
  </si>
  <si>
    <t>edgar.martinez2@kiewit.com</t>
  </si>
  <si>
    <t>PCP-00037D48</t>
  </si>
  <si>
    <t>jgrove@republicservices.com</t>
  </si>
  <si>
    <t>+1 217-474-5037</t>
  </si>
  <si>
    <t>601 E Brickyard Rd</t>
  </si>
  <si>
    <t>PCP-00037BFE</t>
  </si>
  <si>
    <t>sean@bartlettutilities.com</t>
  </si>
  <si>
    <t>BARTLETT UTILITIES INC</t>
  </si>
  <si>
    <t>700 Wagner Ct SE</t>
  </si>
  <si>
    <t>04550::BARTLETT UTILITIES INC</t>
  </si>
  <si>
    <t>PCP-0001A851</t>
  </si>
  <si>
    <t>gaelo@ortegalawnservice.com</t>
  </si>
  <si>
    <t xml:space="preserve">Ortega </t>
  </si>
  <si>
    <t>Gael</t>
  </si>
  <si>
    <t>ORTEGA LAWN SERVICE INC</t>
  </si>
  <si>
    <t>61615::ORTEGA LAWN SERVICE INC,pm61615::ORTEGA LAWN SERVICE INC</t>
  </si>
  <si>
    <t>PPW-DCE569C6</t>
  </si>
  <si>
    <t>marlon.bonilla@libertyfrac.com</t>
  </si>
  <si>
    <t>bonilla</t>
  </si>
  <si>
    <t>marlon</t>
  </si>
  <si>
    <t>+1 2013200573</t>
  </si>
  <si>
    <t>PCP-00037BCC</t>
  </si>
  <si>
    <t>aiden.barkowsky@team3rentals.com</t>
  </si>
  <si>
    <t>Barkowsky</t>
  </si>
  <si>
    <t>Aiden</t>
  </si>
  <si>
    <t>+1 432-741-0382</t>
  </si>
  <si>
    <t>Aiden.Barkowsky@team3rentals.com</t>
  </si>
  <si>
    <t>Team 3 Rentals</t>
  </si>
  <si>
    <t>3435 NM-18</t>
  </si>
  <si>
    <t>PCP-00037DAA</t>
  </si>
  <si>
    <t>abcwuacogen</t>
  </si>
  <si>
    <t>4201 2nd Street Southwest</t>
  </si>
  <si>
    <t>PCP-00037C91</t>
  </si>
  <si>
    <t>silvec3</t>
  </si>
  <si>
    <t>Silvester</t>
  </si>
  <si>
    <t>+1 309 636 1867</t>
  </si>
  <si>
    <t>+1 303 842 9170</t>
  </si>
  <si>
    <t>Charlie.Silvester@cat.com</t>
  </si>
  <si>
    <t>PSP-0008D9C2</t>
  </si>
  <si>
    <t>schavira@ihcscott.com</t>
  </si>
  <si>
    <t>+1 720 557 5576</t>
  </si>
  <si>
    <t>PCP-00037D8B</t>
  </si>
  <si>
    <t>ereeves@ihcscott.com</t>
  </si>
  <si>
    <t>+1 719 367 3477</t>
  </si>
  <si>
    <t>PCP-00037D79</t>
  </si>
  <si>
    <t>tjones@ihcscott.com</t>
  </si>
  <si>
    <t>+1 720 209 7209</t>
  </si>
  <si>
    <t>Tjones@ihcscott.com</t>
  </si>
  <si>
    <t>PCP-00037D77</t>
  </si>
  <si>
    <t>tmester@ihcscott.com</t>
  </si>
  <si>
    <t>Mester</t>
  </si>
  <si>
    <t>+1 720 339 1235</t>
  </si>
  <si>
    <t>PCP-00037D78</t>
  </si>
  <si>
    <t>jeramie.gamble@copart.com</t>
  </si>
  <si>
    <t>Jeramie</t>
  </si>
  <si>
    <t>PCP-00037D7D</t>
  </si>
  <si>
    <t>elechaba@yahoo.com</t>
  </si>
  <si>
    <t>Eladio</t>
  </si>
  <si>
    <t>+1 720 227 5905</t>
  </si>
  <si>
    <t>PCP-00037D8A</t>
  </si>
  <si>
    <t>e250_qa3_nov22_2</t>
  </si>
  <si>
    <t>v</t>
  </si>
  <si>
    <t>+1 989-898-8989</t>
  </si>
  <si>
    <t>acn</t>
  </si>
  <si>
    <t>298 Eco Space White Fld</t>
  </si>
  <si>
    <t>Hoosick Falls</t>
  </si>
  <si>
    <t>PCP-0002EC83</t>
  </si>
  <si>
    <t>charlie.appleton@cbre.com</t>
  </si>
  <si>
    <t>Appleton</t>
  </si>
  <si>
    <t>+1 3038620787</t>
  </si>
  <si>
    <t>Charlie.Appleton@cbre.com</t>
  </si>
  <si>
    <t>PCP-0002E33D</t>
  </si>
  <si>
    <t>ntiller@ezexcavating.com</t>
  </si>
  <si>
    <t>Tiller</t>
  </si>
  <si>
    <t>+1 9703051500</t>
  </si>
  <si>
    <t>NTiller@ezexcavating.com</t>
  </si>
  <si>
    <t>PCP-00037BD1</t>
  </si>
  <si>
    <t>arnold@ezexcavating.com</t>
  </si>
  <si>
    <t>+1 7202704142</t>
  </si>
  <si>
    <t>PCP-00037DB2</t>
  </si>
  <si>
    <t>mjames2@republicservices.com</t>
  </si>
  <si>
    <t>+1 307-351-1805</t>
  </si>
  <si>
    <t xml:space="preserve">5210 Cheney Loops </t>
  </si>
  <si>
    <t>PCP-00037F0E</t>
  </si>
  <si>
    <t>bernie@topofthepeak.com</t>
  </si>
  <si>
    <t>STEGMAN</t>
  </si>
  <si>
    <t>BERNARD</t>
  </si>
  <si>
    <t>+1 7194916732</t>
  </si>
  <si>
    <t>TOP OF THE PEAK LLC.</t>
  </si>
  <si>
    <t>PCP-00037FF4</t>
  </si>
  <si>
    <t>sbautista@rummelconstruction.com</t>
  </si>
  <si>
    <t>+1 602-695-9370</t>
  </si>
  <si>
    <t>PCP-000380D1</t>
  </si>
  <si>
    <t>uriel.cepeda@energytransfer.com</t>
  </si>
  <si>
    <t>Cepeda</t>
  </si>
  <si>
    <t>+1 432 272 9100</t>
  </si>
  <si>
    <t>RED BLUFF EXPRESS PIPELINE LLC</t>
  </si>
  <si>
    <t>PO BOX 132400</t>
  </si>
  <si>
    <t>PCP-00037F61</t>
  </si>
  <si>
    <t>fabian.singh@vermeermw.com</t>
  </si>
  <si>
    <t>+1 505-610-1908</t>
  </si>
  <si>
    <t>Fabian.singh@vermeermw.com</t>
  </si>
  <si>
    <t>Vermeer Mountain West</t>
  </si>
  <si>
    <t>2908 19th st nw</t>
  </si>
  <si>
    <t>PCP-000380CA</t>
  </si>
  <si>
    <t>PCP-00037F60</t>
  </si>
  <si>
    <t>jesusvmtz74@gmail.com</t>
  </si>
  <si>
    <t>+1 720-291-5593</t>
  </si>
  <si>
    <t>TRACTORES Y EQUIPOS DE CHIHUAHUA</t>
  </si>
  <si>
    <t>4700 north mesa</t>
  </si>
  <si>
    <t>PCP-0003802B</t>
  </si>
  <si>
    <t>camojo9@gmail.com</t>
  </si>
  <si>
    <t xml:space="preserve">Foster </t>
  </si>
  <si>
    <t>+1 575-291-9721</t>
  </si>
  <si>
    <t>MUNSON CONSTRUCTION</t>
  </si>
  <si>
    <t>602 West Argyle St</t>
  </si>
  <si>
    <t>62542::MUNSON CONSTRUCTION LLC</t>
  </si>
  <si>
    <t>PCP-0003809D</t>
  </si>
  <si>
    <t>steven.volcik@csicompressco.com</t>
  </si>
  <si>
    <t>volcik</t>
  </si>
  <si>
    <t>+1 3618945356</t>
  </si>
  <si>
    <t>PCP-0003828C</t>
  </si>
  <si>
    <t>e250sjp</t>
  </si>
  <si>
    <t>pike_stan@wagnerequipment.com</t>
  </si>
  <si>
    <t>PPS-000760AB</t>
  </si>
  <si>
    <t>forest.wright@kiewit.com</t>
  </si>
  <si>
    <t>+1 240 285 7498</t>
  </si>
  <si>
    <t>PCP-0003839E</t>
  </si>
  <si>
    <t>mramirez@republicservices.com</t>
  </si>
  <si>
    <t>+1 9289204988</t>
  </si>
  <si>
    <t>PCP-000382A6</t>
  </si>
  <si>
    <t>cmrobots@outlook.com</t>
  </si>
  <si>
    <t>+1 720-300-5538</t>
  </si>
  <si>
    <t>Chris Mora Robots</t>
  </si>
  <si>
    <t>3610 Johnson St</t>
  </si>
  <si>
    <t>80033-5727</t>
  </si>
  <si>
    <t>PCP-00038420</t>
  </si>
  <si>
    <t>masonchamberlain@yahoo.com</t>
  </si>
  <si>
    <t>PPW-FF6D3483</t>
  </si>
  <si>
    <t>justin@jctruckrepair.net</t>
  </si>
  <si>
    <t>+1 505-979-2628</t>
  </si>
  <si>
    <t xml:space="preserve">JC Truck Repair </t>
  </si>
  <si>
    <t>2 Road 6448</t>
  </si>
  <si>
    <t>Kirtland</t>
  </si>
  <si>
    <t>PCP-00038418</t>
  </si>
  <si>
    <t>pj@hiddenmesaconstruction.com</t>
  </si>
  <si>
    <t>+1 7205560234</t>
  </si>
  <si>
    <t>HIDDEN MESA CONSTRUCTION LLC</t>
  </si>
  <si>
    <t>6656 PETUNIA PLACE</t>
  </si>
  <si>
    <t>46045::HIDDEN MESA CONSTRUCTION LLC</t>
  </si>
  <si>
    <t>PPW-7C0A0CA0</t>
  </si>
  <si>
    <t>matt.patterson4@gmail.com</t>
  </si>
  <si>
    <t>MATT PATTERSON</t>
  </si>
  <si>
    <t>7857 CR 25</t>
  </si>
  <si>
    <t>Powderhorn</t>
  </si>
  <si>
    <t>67832::MATT PATTERSON</t>
  </si>
  <si>
    <t>PCP-0003837A</t>
  </si>
  <si>
    <t>danny.hayward@voltagrid.com</t>
  </si>
  <si>
    <t>hayward</t>
  </si>
  <si>
    <t>danny</t>
  </si>
  <si>
    <t>+1 3372813131</t>
  </si>
  <si>
    <t>addis</t>
  </si>
  <si>
    <t>la</t>
  </si>
  <si>
    <t>PCP-00030F40</t>
  </si>
  <si>
    <t>wktentllc</t>
  </si>
  <si>
    <t>Thomsen</t>
  </si>
  <si>
    <t>+1 970-381-4808</t>
  </si>
  <si>
    <t>blackcowz@hotmail.com</t>
  </si>
  <si>
    <t>WKT ENTERPRISES LLC</t>
  </si>
  <si>
    <t>10597 County Road 39</t>
  </si>
  <si>
    <t>93624::WKT ENTERPRISES LLC</t>
  </si>
  <si>
    <t>PCP-00038509</t>
  </si>
  <si>
    <t>simspetercar@gmail.com</t>
  </si>
  <si>
    <t>+1 303-656-5725</t>
  </si>
  <si>
    <t>Sims services llc</t>
  </si>
  <si>
    <t>407 zante way</t>
  </si>
  <si>
    <t>Lochbuie</t>
  </si>
  <si>
    <t>PCP-00038526</t>
  </si>
  <si>
    <t>p230ac10</t>
  </si>
  <si>
    <t>Chavez Rodriguez</t>
  </si>
  <si>
    <t>Adrian Socorro</t>
  </si>
  <si>
    <t>adrian_chavez@madisa.com</t>
  </si>
  <si>
    <t>PSP-0004A659</t>
  </si>
  <si>
    <t>hector.lopez@ngsgi.com</t>
  </si>
  <si>
    <t>HECTOR</t>
  </si>
  <si>
    <t>+1 575-266-2049</t>
  </si>
  <si>
    <t>HECTOR.LOPEZ@NGSGI.COM</t>
  </si>
  <si>
    <t>402 ENERGY AVE SUITE F</t>
  </si>
  <si>
    <t>PCP-00038774</t>
  </si>
  <si>
    <t>ktalmadge@republicservices.com</t>
  </si>
  <si>
    <t>Talmadge</t>
  </si>
  <si>
    <t>Kassandra</t>
  </si>
  <si>
    <t>+1 360-296-9003</t>
  </si>
  <si>
    <t>1524 Slater rd</t>
  </si>
  <si>
    <t>Ferndale</t>
  </si>
  <si>
    <t>PCP-000362A4</t>
  </si>
  <si>
    <t>nicholas.pacheco@usacompression.com</t>
  </si>
  <si>
    <t>Pacheco</t>
  </si>
  <si>
    <t>NIcholas</t>
  </si>
  <si>
    <t>+1 4322273006</t>
  </si>
  <si>
    <t>PCP-00023DB7</t>
  </si>
  <si>
    <t>ccole@ezexcavating.com</t>
  </si>
  <si>
    <t>+1 7208990002</t>
  </si>
  <si>
    <t>PCP-0003878F</t>
  </si>
  <si>
    <t>muiradam@yahoo.com</t>
  </si>
  <si>
    <t>+1 303-994-7677</t>
  </si>
  <si>
    <t>Muir Masonry</t>
  </si>
  <si>
    <t>4512 County Road 5</t>
  </si>
  <si>
    <t>PCP-000388EE</t>
  </si>
  <si>
    <t>aerialequipment@comcast.net</t>
  </si>
  <si>
    <t>+1 303-944-1251</t>
  </si>
  <si>
    <t>COOK &amp; COOK INC</t>
  </si>
  <si>
    <t>8570 Valentia St</t>
  </si>
  <si>
    <t>19929::COOK&amp;COOK INC DBA: AERIAL EQ</t>
  </si>
  <si>
    <t>PCP-000388CA</t>
  </si>
  <si>
    <t>admin@rmuc.us</t>
  </si>
  <si>
    <t>Korth</t>
  </si>
  <si>
    <t>Shellie</t>
  </si>
  <si>
    <t>ROCKY MOUNTAIN UNDERGROUND CONSTRUCTION</t>
  </si>
  <si>
    <t>72873::ROCKY MTN UNDERGROUND CONSTR UCTION,pm72873::ROCKY MTN UNDERGROUND CONSTR</t>
  </si>
  <si>
    <t>PCP-00038851</t>
  </si>
  <si>
    <t>phettwer</t>
  </si>
  <si>
    <t>Hettwer</t>
  </si>
  <si>
    <t>+1 9073627674</t>
  </si>
  <si>
    <t>phettwer@nps.gov</t>
  </si>
  <si>
    <t>National Parks Service</t>
  </si>
  <si>
    <t>PO Box 1727</t>
  </si>
  <si>
    <t>12825 Old Exit Glacier Rd</t>
  </si>
  <si>
    <t>Seward</t>
  </si>
  <si>
    <t>PPT-01015756</t>
  </si>
  <si>
    <t>rodeochamp2018@gmail.com</t>
  </si>
  <si>
    <t>Our'Monie</t>
  </si>
  <si>
    <t>+1 970-631-1480</t>
  </si>
  <si>
    <t>Rodeochamp2018@gmail.com</t>
  </si>
  <si>
    <t>Liberty Energy</t>
  </si>
  <si>
    <t>4516 ocean loop</t>
  </si>
  <si>
    <t>PCP-00038B15</t>
  </si>
  <si>
    <t>b2mnjb</t>
  </si>
  <si>
    <t>+1 724 591 4159</t>
  </si>
  <si>
    <t>jbuchanan@harsco.com</t>
  </si>
  <si>
    <t>HARSCO METALS &amp; MINERALS</t>
  </si>
  <si>
    <t>PSP-0008F79F</t>
  </si>
  <si>
    <t>celine.scaramozzino@lafarge.com</t>
  </si>
  <si>
    <t>SCARAMOZZINO</t>
  </si>
  <si>
    <t>Céline</t>
  </si>
  <si>
    <t>+33 470304050</t>
  </si>
  <si>
    <t>03300</t>
  </si>
  <si>
    <t>PCP-000381D3</t>
  </si>
  <si>
    <t>jmcvey@prim.com</t>
  </si>
  <si>
    <t>McVey</t>
  </si>
  <si>
    <t>+1 2815206828</t>
  </si>
  <si>
    <t>281-520-6828</t>
  </si>
  <si>
    <t>PPW-E690B6F9</t>
  </si>
  <si>
    <t>enavarro@triviewmetro.com</t>
  </si>
  <si>
    <t>+1 425-772-0527</t>
  </si>
  <si>
    <t>TRIVIEW METROPOLITAN DISRICT</t>
  </si>
  <si>
    <t>16525 Jackson Creek Parkway</t>
  </si>
  <si>
    <t>87238::TRIVIEW METROPOLITAN DISTRIC T</t>
  </si>
  <si>
    <t>PCP-00038B66</t>
  </si>
  <si>
    <t>anthony.polanco@archrock.com</t>
  </si>
  <si>
    <t>+1 505-374-9919</t>
  </si>
  <si>
    <t>PCP-00038B53</t>
  </si>
  <si>
    <t>david.gerlock@serco-na.com</t>
  </si>
  <si>
    <t>GERLOCK</t>
  </si>
  <si>
    <t xml:space="preserve">DAVID </t>
  </si>
  <si>
    <t>+1 719-385-6637</t>
  </si>
  <si>
    <t>SERCO INC.</t>
  </si>
  <si>
    <t>404 W. FONTANERO ST</t>
  </si>
  <si>
    <t>PCP-00038B0A</t>
  </si>
  <si>
    <t>e250ems</t>
  </si>
  <si>
    <t>Smith_Elijah@wagnerequipment.com</t>
  </si>
  <si>
    <t>PIP-11060271</t>
  </si>
  <si>
    <t>Maul</t>
  </si>
  <si>
    <t>PCP-00038BC9</t>
  </si>
  <si>
    <t>46777 US Highway 24</t>
  </si>
  <si>
    <t>PCP-00038BC3</t>
  </si>
  <si>
    <t>Dunblazer</t>
  </si>
  <si>
    <t>Devin</t>
  </si>
  <si>
    <t>PCP-00038B80</t>
  </si>
  <si>
    <t>Carmona</t>
  </si>
  <si>
    <t>Egdar</t>
  </si>
  <si>
    <t>PCP-00038B7C</t>
  </si>
  <si>
    <t>Malanaro</t>
  </si>
  <si>
    <t>PCP-00038B78</t>
  </si>
  <si>
    <t>Cayed</t>
  </si>
  <si>
    <t>PCP-00038BD4</t>
  </si>
  <si>
    <t>msjohnston13@aol.com</t>
  </si>
  <si>
    <t xml:space="preserve">Johnston </t>
  </si>
  <si>
    <t>+1 361-790-6211</t>
  </si>
  <si>
    <t xml:space="preserve">Sleepy Bear Cattle Company </t>
  </si>
  <si>
    <t>42931 Hwy 550</t>
  </si>
  <si>
    <t>PCP-00038AAD</t>
  </si>
  <si>
    <t>a6gtjg1</t>
  </si>
  <si>
    <t>+1 470 244 7495</t>
  </si>
  <si>
    <t>goodmanj2@rushenterprises.com</t>
  </si>
  <si>
    <t>PSP-0008FA24</t>
  </si>
  <si>
    <t>a6gtar1</t>
  </si>
  <si>
    <t>+1 417 869 1551</t>
  </si>
  <si>
    <t>reela@rushenterprises.com</t>
  </si>
  <si>
    <t>PSP-0008FA2D</t>
  </si>
  <si>
    <t>jr.marquez@enstorinc.com</t>
  </si>
  <si>
    <t>Librado</t>
  </si>
  <si>
    <t>+1 575-704-4575</t>
  </si>
  <si>
    <t>ENSTOR GRAMA RIDGE STRG/TRNS</t>
  </si>
  <si>
    <t>10375 RICHMOND AVE</t>
  </si>
  <si>
    <t>STE 1900</t>
  </si>
  <si>
    <t>31161::ENSTOR GRAMA RIDGE STRG/TRNS</t>
  </si>
  <si>
    <t>PCP-00038EB1</t>
  </si>
  <si>
    <t>dmglover50@icloud.com</t>
  </si>
  <si>
    <t>+1 785-269-8500</t>
  </si>
  <si>
    <t>DAMAN GLOVER</t>
  </si>
  <si>
    <t>po box 274</t>
  </si>
  <si>
    <t>Brewster</t>
  </si>
  <si>
    <t>PCP-00039067</t>
  </si>
  <si>
    <t>rangel_ed1@yahoo.com</t>
  </si>
  <si>
    <t>+1 3038686674</t>
  </si>
  <si>
    <t>PCP-00038E1F</t>
  </si>
  <si>
    <t>benbarron16@gmail.com</t>
  </si>
  <si>
    <t>SUN- UP SEALCOATS LLC</t>
  </si>
  <si>
    <t>83488::SUN UP SEAL COATS</t>
  </si>
  <si>
    <t>PCP-00010991</t>
  </si>
  <si>
    <t>a1ukrm1</t>
  </si>
  <si>
    <t>martinezr8@RushEnterprises.Com</t>
  </si>
  <si>
    <t>PSP-0008FD0A</t>
  </si>
  <si>
    <t>carlos.gomez1@energytransfer.com</t>
  </si>
  <si>
    <t>+1 575-988-1187</t>
  </si>
  <si>
    <t>ETC FIELD SERVICES, L.L.C. AKA ENERGY TRANSFER PARTNERS</t>
  </si>
  <si>
    <t xml:space="preserve">2564 Pecos Highway </t>
  </si>
  <si>
    <t>PCP-000393B1</t>
  </si>
  <si>
    <t>kerrie.thatcher@kodiakgas.com</t>
  </si>
  <si>
    <t>Thatcher</t>
  </si>
  <si>
    <t>Kerrie</t>
  </si>
  <si>
    <t>+1 505 879 4529</t>
  </si>
  <si>
    <t>PCP-000392C9</t>
  </si>
  <si>
    <t>alexcat55</t>
  </si>
  <si>
    <t>9 AVANTI CT</t>
  </si>
  <si>
    <t>PCP-0003932A</t>
  </si>
  <si>
    <t>bmconcrete@skybeam.com</t>
  </si>
  <si>
    <t>Barron Sierra</t>
  </si>
  <si>
    <t>B &amp; M CONCRETE INC.</t>
  </si>
  <si>
    <t>PPW-80034BAB</t>
  </si>
  <si>
    <t>agleave@harsco.com</t>
  </si>
  <si>
    <t>Gleave</t>
  </si>
  <si>
    <t>TOSYALI HARSCO GER? KAZANIM</t>
  </si>
  <si>
    <t>PCP-000393B3</t>
  </si>
  <si>
    <t>alex.doll@kniferiver.com</t>
  </si>
  <si>
    <t>Doll</t>
  </si>
  <si>
    <t>+1 3202293782</t>
  </si>
  <si>
    <t>MDU RESOURCES GROUP</t>
  </si>
  <si>
    <t xml:space="preserve">4787 Shadow Wood Dr NE </t>
  </si>
  <si>
    <t>Sauk Rapids</t>
  </si>
  <si>
    <t>PPW-000017D2</t>
  </si>
  <si>
    <t>michael@mjoilfieldservicesnm.org</t>
  </si>
  <si>
    <t>+1 5754995139</t>
  </si>
  <si>
    <t>M&amp;J OILFIELD SERVICES LLC</t>
  </si>
  <si>
    <t>57144::M&amp;J OILFIELD SERVICES LLC</t>
  </si>
  <si>
    <t>PCP-000392B3</t>
  </si>
  <si>
    <t>aaronhigareda</t>
  </si>
  <si>
    <t>Higareda</t>
  </si>
  <si>
    <t>aaronhigareda18@gmail.com</t>
  </si>
  <si>
    <t>AARON HIGAREDA</t>
  </si>
  <si>
    <t>PPW-DE6569F7</t>
  </si>
  <si>
    <t>chuman_kyle@wagnerequipment.com</t>
  </si>
  <si>
    <t xml:space="preserve">Chuman </t>
  </si>
  <si>
    <t>+1 3034894650</t>
  </si>
  <si>
    <t>201 12th st</t>
  </si>
  <si>
    <t>PCP-000397DC</t>
  </si>
  <si>
    <t>epacheco1983@hotmail.com</t>
  </si>
  <si>
    <t xml:space="preserve">Pacheco </t>
  </si>
  <si>
    <t>+1 719-588-5511</t>
  </si>
  <si>
    <t>CONEJOS COUNTY SHOP</t>
  </si>
  <si>
    <t xml:space="preserve">104 South 9th Street </t>
  </si>
  <si>
    <t>Manassa</t>
  </si>
  <si>
    <t>19440::CONEJOS COUNTY SHOP,u19440::CONEJOS COUNTY SHOP</t>
  </si>
  <si>
    <t>PCP-00039831</t>
  </si>
  <si>
    <t>jesus.loya@energytransfer.com</t>
  </si>
  <si>
    <t>+1 575-689-7985</t>
  </si>
  <si>
    <t xml:space="preserve">2564 Pecos Hwy, </t>
  </si>
  <si>
    <t>PCP-000397C0</t>
  </si>
  <si>
    <t>mark.carrasco@energytransfer.com</t>
  </si>
  <si>
    <t>+1 575-988-8487</t>
  </si>
  <si>
    <t>2564 Pecos Hwy</t>
  </si>
  <si>
    <t>PCP-000397A4</t>
  </si>
  <si>
    <t>PCP-0003987B</t>
  </si>
  <si>
    <t>+1 432-202-6229</t>
  </si>
  <si>
    <t>231 Co.Rd. 452</t>
  </si>
  <si>
    <t>PCP-00039832</t>
  </si>
  <si>
    <t>eli.hernandez@energytransfer.com</t>
  </si>
  <si>
    <t>eli</t>
  </si>
  <si>
    <t>+1 575-988-4254</t>
  </si>
  <si>
    <t>2564 pecos HWY</t>
  </si>
  <si>
    <t>PCP-0003981E</t>
  </si>
  <si>
    <t>Raya</t>
  </si>
  <si>
    <t>PCP-00039892</t>
  </si>
  <si>
    <t>PCP-00039890</t>
  </si>
  <si>
    <t>Duarte</t>
  </si>
  <si>
    <t>PCP-00039887</t>
  </si>
  <si>
    <t>Wimer</t>
  </si>
  <si>
    <t>PCP-0003987C</t>
  </si>
  <si>
    <t>Torrone</t>
  </si>
  <si>
    <t>PCP-00039877</t>
  </si>
  <si>
    <t>nate.refvem@oct-usa.com</t>
  </si>
  <si>
    <t>Refvem</t>
  </si>
  <si>
    <t>+1 720 660 6607</t>
  </si>
  <si>
    <t>Chris.Phillips@oct-usa.com</t>
  </si>
  <si>
    <t>PCP-00039828</t>
  </si>
  <si>
    <t>gregkaz40@gmail.com</t>
  </si>
  <si>
    <t>Kaza</t>
  </si>
  <si>
    <t>+1 719-271-8436</t>
  </si>
  <si>
    <t xml:space="preserve">Farm mechanic </t>
  </si>
  <si>
    <t>6350 Boone Road</t>
  </si>
  <si>
    <t>PCP-000398AE</t>
  </si>
  <si>
    <t>pete.seewald@trappermine.com</t>
  </si>
  <si>
    <t>Seewald</t>
  </si>
  <si>
    <t>+1 970 326 5805</t>
  </si>
  <si>
    <t>PCP-00012453</t>
  </si>
  <si>
    <t>mikemds2@yahoo.com</t>
  </si>
  <si>
    <t>Mckeehan</t>
  </si>
  <si>
    <t xml:space="preserve">G &amp; M LOGISTICS </t>
  </si>
  <si>
    <t>14633 Poplar</t>
  </si>
  <si>
    <t>Southgate</t>
  </si>
  <si>
    <t>PPW-0000AD72</t>
  </si>
  <si>
    <t>gerardorodarte</t>
  </si>
  <si>
    <t>RODARTE GARCIA</t>
  </si>
  <si>
    <t>HECTOR GERARDO</t>
  </si>
  <si>
    <t>+52 6561589740</t>
  </si>
  <si>
    <t>rogagera@gmail.com</t>
  </si>
  <si>
    <t xml:space="preserve">HESKEN PARTS </t>
  </si>
  <si>
    <t>RIVERA DE ENSENADA, RIVERAS DEL BRAVO</t>
  </si>
  <si>
    <t>JUÁREZ</t>
  </si>
  <si>
    <t>PCP-00039BA2</t>
  </si>
  <si>
    <t>raguilera@dignpave.com</t>
  </si>
  <si>
    <t>AGUILERA</t>
  </si>
  <si>
    <t>RAQUEL</t>
  </si>
  <si>
    <t>+1 5755199402</t>
  </si>
  <si>
    <t>RAGUILERA@DIGNPAVE.COM</t>
  </si>
  <si>
    <t>115 Sh-83 E</t>
  </si>
  <si>
    <t>Seagraves</t>
  </si>
  <si>
    <t>PCP-00039F33</t>
  </si>
  <si>
    <t>prodauth_reset_test</t>
  </si>
  <si>
    <t>+1 309-494-0001</t>
  </si>
  <si>
    <t>adil.sheikh@perficient.com</t>
  </si>
  <si>
    <t>Testname</t>
  </si>
  <si>
    <t>234 Cross Rd # Main St</t>
  </si>
  <si>
    <t>PCP-00039C9D</t>
  </si>
  <si>
    <t>ben.tessmann1@holcim.com</t>
  </si>
  <si>
    <t>Tessmann</t>
  </si>
  <si>
    <t>+61 429790786</t>
  </si>
  <si>
    <t>PCP-000206EC</t>
  </si>
  <si>
    <t>bsmithson@rangoinc.com</t>
  </si>
  <si>
    <t>Smithson</t>
  </si>
  <si>
    <t>+1 801-690-4009</t>
  </si>
  <si>
    <t>RANGO INC</t>
  </si>
  <si>
    <t>4215 E. McDowell Rd. Ste. 201</t>
  </si>
  <si>
    <t>PCP-00039EB2</t>
  </si>
  <si>
    <t>office@lexicore.com</t>
  </si>
  <si>
    <t>Mahonri</t>
  </si>
  <si>
    <t>MORASTAR FARMS</t>
  </si>
  <si>
    <t>61275::MORASTAR FARMS</t>
  </si>
  <si>
    <t>PCP-00039F17</t>
  </si>
  <si>
    <t>gstevens</t>
  </si>
  <si>
    <t>gstevens@blattnerenergy.com</t>
  </si>
  <si>
    <t>PCP-00039EA2</t>
  </si>
  <si>
    <t>lnew98@gmail.com</t>
  </si>
  <si>
    <t>New</t>
  </si>
  <si>
    <t>+1 970-234-2336</t>
  </si>
  <si>
    <t>FAIRVIEW CONSTRUCTION INC</t>
  </si>
  <si>
    <t>422 MAIN ST</t>
  </si>
  <si>
    <t>32395::FAIRVIEW CONSTRUCTION INC</t>
  </si>
  <si>
    <t>PCP-00039F0F</t>
  </si>
  <si>
    <t>mary@dunritex.com</t>
  </si>
  <si>
    <t>DUEXIN LLC</t>
  </si>
  <si>
    <t>PCP-00039EA0</t>
  </si>
  <si>
    <t>andy.merrill@westernmidstream.com</t>
  </si>
  <si>
    <t>merrill</t>
  </si>
  <si>
    <t>PCP-00039F2F</t>
  </si>
  <si>
    <t>kyle.prosser@westernmidstream.com</t>
  </si>
  <si>
    <t>Prosser</t>
  </si>
  <si>
    <t>+1 405-765-4640</t>
  </si>
  <si>
    <t>231 County Road 452</t>
  </si>
  <si>
    <t>PCP-00039ECF</t>
  </si>
  <si>
    <t xml:space="preserve">Rob </t>
  </si>
  <si>
    <t>+1 307-338-8070</t>
  </si>
  <si>
    <t>Robert.Gurke@archrock.com</t>
  </si>
  <si>
    <t>PCP-00039EDA</t>
  </si>
  <si>
    <t>e250_cat_sup_int1</t>
  </si>
  <si>
    <t>Doe1</t>
  </si>
  <si>
    <t>Padmanaban_Srihary@cat.com</t>
  </si>
  <si>
    <t>MyCustomerOrganization</t>
  </si>
  <si>
    <t>Yellow Brick Rd</t>
  </si>
  <si>
    <t>Suite 1000</t>
  </si>
  <si>
    <t>PQP-00000E3A</t>
  </si>
  <si>
    <t>e250mhr1</t>
  </si>
  <si>
    <t>Rokich</t>
  </si>
  <si>
    <t>Madison</t>
  </si>
  <si>
    <t>Rokich_Madison@wagnerequipment.com</t>
  </si>
  <si>
    <t>PSP-0008DBB6</t>
  </si>
  <si>
    <t>sandy@stanmillerinc.com</t>
  </si>
  <si>
    <t>Stapp</t>
  </si>
  <si>
    <t>+1 970-485-1522</t>
  </si>
  <si>
    <t>13545 Hwy 9</t>
  </si>
  <si>
    <t>PCP-00039F1B</t>
  </si>
  <si>
    <t>e250hy1</t>
  </si>
  <si>
    <t>One</t>
  </si>
  <si>
    <t>Hydraulic</t>
  </si>
  <si>
    <t>AurMachineShop@wagnerequipment.com</t>
  </si>
  <si>
    <t>PPI-00063330</t>
  </si>
  <si>
    <t>mjackson@edwclevy.net</t>
  </si>
  <si>
    <t>Melakka</t>
  </si>
  <si>
    <t>+1 662-769-3898</t>
  </si>
  <si>
    <t>1947 Airport Rd.</t>
  </si>
  <si>
    <t>PCP-00039805</t>
  </si>
  <si>
    <t>jsumruld</t>
  </si>
  <si>
    <t>SUMRULD</t>
  </si>
  <si>
    <t>+1 2252001581</t>
  </si>
  <si>
    <t>jsumruld@prim.com</t>
  </si>
  <si>
    <t>PPT-106742C4</t>
  </si>
  <si>
    <t>prodauth_resettest</t>
  </si>
  <si>
    <t>PCP-00039C63</t>
  </si>
  <si>
    <t>e250_cat_user1</t>
  </si>
  <si>
    <t>Krishnan</t>
  </si>
  <si>
    <t>Radha</t>
  </si>
  <si>
    <t>+1 234 235 5678</t>
  </si>
  <si>
    <t>anitha.daniel@accenture.com</t>
  </si>
  <si>
    <t>PQP-00002F89</t>
  </si>
  <si>
    <t>naomi.cox@csicompressco.com</t>
  </si>
  <si>
    <t>Naomi</t>
  </si>
  <si>
    <t>PCP-00038E06</t>
  </si>
  <si>
    <t>bubblestew@wearehackerone.com</t>
  </si>
  <si>
    <t>McGowan</t>
  </si>
  <si>
    <t>+1 3089991588</t>
  </si>
  <si>
    <t>PCP-0003A36F</t>
  </si>
  <si>
    <t>dwarren@hayesexcavating.com</t>
  </si>
  <si>
    <t>+1 7202733430</t>
  </si>
  <si>
    <t>Dwarren@hayesexcavating.com</t>
  </si>
  <si>
    <t>HAYES EXCAVATING LLC</t>
  </si>
  <si>
    <t>39401::HAYES EXCAVATING LLC</t>
  </si>
  <si>
    <t>PCP-00036779</t>
  </si>
  <si>
    <t>ben7aguilar@gmail.com</t>
  </si>
  <si>
    <t>US +1 7204925269</t>
  </si>
  <si>
    <t>BENJAMIN AGUILAR ARREOLA</t>
  </si>
  <si>
    <t>04384::BENJAMIN AGUILAR ARREOLA</t>
  </si>
  <si>
    <t>PCP-0001819F</t>
  </si>
  <si>
    <t>whittmi3@republicservices.com</t>
  </si>
  <si>
    <t>Whittington</t>
  </si>
  <si>
    <t>+1 503-878-1927</t>
  </si>
  <si>
    <t>2215 n front st</t>
  </si>
  <si>
    <t>PCP-0003A2E7</t>
  </si>
  <si>
    <t>ip_johssa1</t>
  </si>
  <si>
    <t>Skiera</t>
  </si>
  <si>
    <t>+1 2317943871</t>
  </si>
  <si>
    <t>SSkiera@Republicservices.com</t>
  </si>
  <si>
    <t>3890 Camp Road</t>
  </si>
  <si>
    <t>Manistee</t>
  </si>
  <si>
    <t>PPW-FFF7AB32</t>
  </si>
  <si>
    <t>ccase@prim.com</t>
  </si>
  <si>
    <t>+1 206-550-7915</t>
  </si>
  <si>
    <t>PCP-0002D00E</t>
  </si>
  <si>
    <t>lewis.shirley@libertyfrac.com</t>
  </si>
  <si>
    <t>+1 307-286-7598</t>
  </si>
  <si>
    <t>Lewis.Shirley@libertyfrac.com</t>
  </si>
  <si>
    <t>3303 Barbell Court</t>
  </si>
  <si>
    <t>PCP-00039412</t>
  </si>
  <si>
    <t>aturner@rsi-ks.com</t>
  </si>
  <si>
    <t>+1 6203311200</t>
  </si>
  <si>
    <t>PCP-00026834</t>
  </si>
  <si>
    <t>rramachandran@buesingcorp.com</t>
  </si>
  <si>
    <t>Ramachandran</t>
  </si>
  <si>
    <t>Ravi</t>
  </si>
  <si>
    <t>PCP-0003A2CF</t>
  </si>
  <si>
    <t>harmsandsonsexcavating@aol.com</t>
  </si>
  <si>
    <t>HARMS &amp; SONS EXCAVATING LLC</t>
  </si>
  <si>
    <t>PPW-5A302C0D</t>
  </si>
  <si>
    <t>jaragon_dublee@outlook.com</t>
  </si>
  <si>
    <t>aragon</t>
  </si>
  <si>
    <t>jorge</t>
  </si>
  <si>
    <t>+1 505-985-6801</t>
  </si>
  <si>
    <t>DUB L EE LLC</t>
  </si>
  <si>
    <t xml:space="preserve">98 highway rt 66 </t>
  </si>
  <si>
    <t>27578::DUB L EE LLC</t>
  </si>
  <si>
    <t>PCP-0003A39C</t>
  </si>
  <si>
    <t>mike.moore@elbertcounty-co.gov</t>
  </si>
  <si>
    <t>+1 303-243-1302</t>
  </si>
  <si>
    <t>215 Comanche Street</t>
  </si>
  <si>
    <t>PCP-0003A3D3</t>
  </si>
  <si>
    <t>stukocibilling@gmail.com</t>
  </si>
  <si>
    <t>Koci</t>
  </si>
  <si>
    <t xml:space="preserve">Stuart </t>
  </si>
  <si>
    <t>+1 970-846-4169</t>
  </si>
  <si>
    <t>Stu Koci</t>
  </si>
  <si>
    <t>po box 771982</t>
  </si>
  <si>
    <t>PCP-0003A412</t>
  </si>
  <si>
    <t>bhay368@yahoo.com</t>
  </si>
  <si>
    <t>+1 432 664 0536</t>
  </si>
  <si>
    <t>LONESTAR EQUIPMENT &amp; REPAIR LLC</t>
  </si>
  <si>
    <t>PO BOX 778</t>
  </si>
  <si>
    <t>PCP-0000E922</t>
  </si>
  <si>
    <t>sullivan323</t>
  </si>
  <si>
    <t>+1 7193381635</t>
  </si>
  <si>
    <t>awsgrading@gmail.com</t>
  </si>
  <si>
    <t>THE RETAINING WALL INC</t>
  </si>
  <si>
    <t>77023::THE RETAINING WALL INC,pm77023::THE RETAINING WALL INC</t>
  </si>
  <si>
    <t>PCP-0003A8F6</t>
  </si>
  <si>
    <t>hernandezdx4@elpasotexas.gov</t>
  </si>
  <si>
    <t>Danny Skip</t>
  </si>
  <si>
    <t>+1 915-212-6226</t>
  </si>
  <si>
    <t>HernandezDX4@elpasotexas.gov</t>
  </si>
  <si>
    <t>CITY OF EL PASO</t>
  </si>
  <si>
    <t>2300 Darrington</t>
  </si>
  <si>
    <t>PCP-0003A7B2</t>
  </si>
  <si>
    <t>dominic@cwconst.com</t>
  </si>
  <si>
    <t>Sanchez-Yates</t>
  </si>
  <si>
    <t>+1 9709019150</t>
  </si>
  <si>
    <t>CW CONSTRUCTION LLC</t>
  </si>
  <si>
    <t>PCP-0003A83A</t>
  </si>
  <si>
    <t>sjjcons18@gmail.com</t>
  </si>
  <si>
    <t>CERVANTES</t>
  </si>
  <si>
    <t>+1 2143292079</t>
  </si>
  <si>
    <t>SJ &amp; J CONSTRUCTION LLC</t>
  </si>
  <si>
    <t>PCP-0003A873</t>
  </si>
  <si>
    <t>croberts5@republicservices.com</t>
  </si>
  <si>
    <t>+1 6822836193</t>
  </si>
  <si>
    <t>2946 US Route 68 N</t>
  </si>
  <si>
    <t>Bellefontaine</t>
  </si>
  <si>
    <t>PCP-00038B41</t>
  </si>
  <si>
    <t>larry.bryan@archrock.com</t>
  </si>
  <si>
    <t>+1 5053307874</t>
  </si>
  <si>
    <t>PCP-00000BD7</t>
  </si>
  <si>
    <t>david.ruff@energytransfer.com</t>
  </si>
  <si>
    <t>Ruff</t>
  </si>
  <si>
    <t>+1 575-361-2765</t>
  </si>
  <si>
    <t>303 Coleman Rd</t>
  </si>
  <si>
    <t>PCP-0003A89E</t>
  </si>
  <si>
    <t>dmcdaniel</t>
  </si>
  <si>
    <t>+1 678-668-4060</t>
  </si>
  <si>
    <t>dmcdaniel@sarecycling.com</t>
  </si>
  <si>
    <t>PPW-00011522</t>
  </si>
  <si>
    <t>bryon.richards@archrock.com</t>
  </si>
  <si>
    <t>Bryon.richards@archrock.com</t>
  </si>
  <si>
    <t>PCP-0003A92F</t>
  </si>
  <si>
    <t>will@actionplb.com</t>
  </si>
  <si>
    <t>Pennington</t>
  </si>
  <si>
    <t>+1 970-669-6093</t>
  </si>
  <si>
    <t>ACTION PLUMBING &amp; HEATING</t>
  </si>
  <si>
    <t>201 12TH STREET SW</t>
  </si>
  <si>
    <t>01759::ACTION PLUMBING &amp; HEATING</t>
  </si>
  <si>
    <t>PCP-0003AD9A</t>
  </si>
  <si>
    <t>e250pxr</t>
  </si>
  <si>
    <t>Renwick_paul@wagnerequipment.com</t>
  </si>
  <si>
    <t>99921::WAGNER CASH/DENVER</t>
  </si>
  <si>
    <t>PPS-000A8B13</t>
  </si>
  <si>
    <t>PCP-00034E59</t>
  </si>
  <si>
    <t>tpalka@republicservices.com</t>
  </si>
  <si>
    <t>PALKA</t>
  </si>
  <si>
    <t>TIMOTHY</t>
  </si>
  <si>
    <t>+1 716-507-3341</t>
  </si>
  <si>
    <t>TPalka@republicservices.com</t>
  </si>
  <si>
    <t>5600 niagara falls blvd</t>
  </si>
  <si>
    <t>Niagara Falls</t>
  </si>
  <si>
    <t>PCP-0000A5F1</t>
  </si>
  <si>
    <t>e250rjj</t>
  </si>
  <si>
    <t>jones_robert@wagnerequipment.com</t>
  </si>
  <si>
    <t>PSP-00080738</t>
  </si>
  <si>
    <t>louis.green@energytransfer.com</t>
  </si>
  <si>
    <t>+1 432-693-6115</t>
  </si>
  <si>
    <t xml:space="preserve">909 W Catalina Dr. </t>
  </si>
  <si>
    <t>PCP-0003AEF4</t>
  </si>
  <si>
    <t>jcombs@albertfreiandsons.com</t>
  </si>
  <si>
    <t>ALBERT FREI &amp; SONS</t>
  </si>
  <si>
    <t>PPW-3673D3A3</t>
  </si>
  <si>
    <t>jtrotter@republicservices.com</t>
  </si>
  <si>
    <t>Trotter</t>
  </si>
  <si>
    <t>+1 205-514-7923</t>
  </si>
  <si>
    <t>PCP-000318FD</t>
  </si>
  <si>
    <t>eric.clark@archrock.com</t>
  </si>
  <si>
    <t>+1 3049335686</t>
  </si>
  <si>
    <t>Eric.Clark@archrock.com</t>
  </si>
  <si>
    <t>PPW-8000857D</t>
  </si>
  <si>
    <t>7cstransllc@gmail.com</t>
  </si>
  <si>
    <t>Lippy</t>
  </si>
  <si>
    <t xml:space="preserve">melissa </t>
  </si>
  <si>
    <t>7 C'S TRANSPORTATION LLC</t>
  </si>
  <si>
    <t>39660::7 C'S TRANSPORTATION LLC</t>
  </si>
  <si>
    <t>PCP-000380A1</t>
  </si>
  <si>
    <t>austin.berry@apac.com</t>
  </si>
  <si>
    <t>+1 785-639-7422</t>
  </si>
  <si>
    <t xml:space="preserve">PO BOX 1605 </t>
  </si>
  <si>
    <t>PCP-0003B398</t>
  </si>
  <si>
    <t>erica.sanchez@harrisoncc.com</t>
  </si>
  <si>
    <t>+1 828-641-1552</t>
  </si>
  <si>
    <t>PCP-0002F7B4</t>
  </si>
  <si>
    <t>njohnson5@republicservices.com</t>
  </si>
  <si>
    <t>+1 2055447618</t>
  </si>
  <si>
    <t>PCP-0003B32E</t>
  </si>
  <si>
    <t>qa2_adil_user</t>
  </si>
  <si>
    <t>Tested</t>
  </si>
  <si>
    <t>Cross Rd # Main St # 234</t>
  </si>
  <si>
    <t>PCP-000386D0</t>
  </si>
  <si>
    <t>bryce.garcia@holcim.com</t>
  </si>
  <si>
    <t>PCP-0003B3D6</t>
  </si>
  <si>
    <t>nboll@kraemerna.com</t>
  </si>
  <si>
    <t>Boll</t>
  </si>
  <si>
    <t>Natali</t>
  </si>
  <si>
    <t>+1 303-514-5303</t>
  </si>
  <si>
    <t>NBoll@kraemerna.com</t>
  </si>
  <si>
    <t xml:space="preserve">12410 mead way </t>
  </si>
  <si>
    <t>PCP-0003B3C2</t>
  </si>
  <si>
    <t>co1ramrod@aol.com</t>
  </si>
  <si>
    <t>+1 3034358427</t>
  </si>
  <si>
    <t>VANCE CONSTRUCTION</t>
  </si>
  <si>
    <t xml:space="preserve">11773 Zenobia Loop </t>
  </si>
  <si>
    <t>92980::VANCE CONSTRUCTION</t>
  </si>
  <si>
    <t>PCP-0003B455</t>
  </si>
  <si>
    <t>e250jpd</t>
  </si>
  <si>
    <t>Dougherty</t>
  </si>
  <si>
    <t>Dougherty_Jeremy@wagnerequipment.com</t>
  </si>
  <si>
    <t>PSP-00090C5B</t>
  </si>
  <si>
    <t>porchech@hotmail.com</t>
  </si>
  <si>
    <t>Hutcherson</t>
  </si>
  <si>
    <t>HUTCH &amp; SONS CONSTRUCTION LLC</t>
  </si>
  <si>
    <t>46041::HUTCH &amp; SONS CONSTRUCTION LL C</t>
  </si>
  <si>
    <t>PPW-63674DFF</t>
  </si>
  <si>
    <t>justin.lewis@libertyfrac.com</t>
  </si>
  <si>
    <t>+1 915 227 8330</t>
  </si>
  <si>
    <t>PCP-0003B599</t>
  </si>
  <si>
    <t>acevesconcrete@gmail.com</t>
  </si>
  <si>
    <t>Rogelio</t>
  </si>
  <si>
    <t>+1 7209871647</t>
  </si>
  <si>
    <t>ACEVES CONCRETE</t>
  </si>
  <si>
    <t>04433::ACEVES CONCRETE LLC</t>
  </si>
  <si>
    <t>PCP-0003B5F5</t>
  </si>
  <si>
    <t>eddie@norcotransport.com</t>
  </si>
  <si>
    <t>Leos</t>
  </si>
  <si>
    <t>+1 9705844550</t>
  </si>
  <si>
    <t>Norco Transport Inc</t>
  </si>
  <si>
    <t>PCP-0003B5F1</t>
  </si>
  <si>
    <t>alain.azurmendi@gmail.com</t>
  </si>
  <si>
    <t>Azurmendi</t>
  </si>
  <si>
    <t>Alain</t>
  </si>
  <si>
    <t>CANDICE AZURMENDI</t>
  </si>
  <si>
    <t>PO BOX 1025</t>
  </si>
  <si>
    <t>OAK CREEK</t>
  </si>
  <si>
    <t>39617::CANDICE AZURMENDI</t>
  </si>
  <si>
    <t>PCP-0003B59D</t>
  </si>
  <si>
    <t>eric.myers@csicompressco.com</t>
  </si>
  <si>
    <t>+1 701-651-7316</t>
  </si>
  <si>
    <t>PCP-0003B83F</t>
  </si>
  <si>
    <t>cshbrothera@gmail.com</t>
  </si>
  <si>
    <t xml:space="preserve">Adams </t>
  </si>
  <si>
    <t xml:space="preserve">Andreas </t>
  </si>
  <si>
    <t>+1 303-725-8206</t>
  </si>
  <si>
    <t xml:space="preserve">Red diamond services </t>
  </si>
  <si>
    <t>15689 Lamb Ave</t>
  </si>
  <si>
    <t>PCP-0003B70A</t>
  </si>
  <si>
    <t>h1604120</t>
  </si>
  <si>
    <t>Carlos.Mesa@empire-cat.com</t>
  </si>
  <si>
    <t>PSP-0006834D</t>
  </si>
  <si>
    <t>e250cds</t>
  </si>
  <si>
    <t>Staley-Vanormer</t>
  </si>
  <si>
    <t>Staley-VanOrmer_Colton@wagnerequipment.com</t>
  </si>
  <si>
    <t>PIP-10815775</t>
  </si>
  <si>
    <t>ssparks8907@gmail.com</t>
  </si>
  <si>
    <t>Sydni</t>
  </si>
  <si>
    <t>+1 575-703-0423</t>
  </si>
  <si>
    <t>CUSTOM CONSTRUCTION DBA</t>
  </si>
  <si>
    <t>903 W Hobson Rd</t>
  </si>
  <si>
    <t>PCP-0003BC03</t>
  </si>
  <si>
    <t>rbanuelos@ltjcpa.com</t>
  </si>
  <si>
    <t>Banuelos</t>
  </si>
  <si>
    <t>HOLDEN CONSULTING</t>
  </si>
  <si>
    <t>PCP-0002DDE4</t>
  </si>
  <si>
    <t>kiowaco100@gmail.com</t>
  </si>
  <si>
    <t>+1 719-438-5810</t>
  </si>
  <si>
    <t>KIOWA CNTY</t>
  </si>
  <si>
    <t>Eads</t>
  </si>
  <si>
    <t>51615::KIOWA COUNTY</t>
  </si>
  <si>
    <t>PCP-0003BBD7</t>
  </si>
  <si>
    <t>deimechanic1@gmail.com</t>
  </si>
  <si>
    <t>hallam</t>
  </si>
  <si>
    <t xml:space="preserve">brett </t>
  </si>
  <si>
    <t>+1 970-351-0192</t>
  </si>
  <si>
    <t>Deimechanic1@gmail.com</t>
  </si>
  <si>
    <t>DURAN EXCAVATION INC.</t>
  </si>
  <si>
    <t>14332 Cr-64</t>
  </si>
  <si>
    <t>PCP-0003BC4A</t>
  </si>
  <si>
    <t>dneal2@republicservices.com</t>
  </si>
  <si>
    <t>+1 810-240-7030</t>
  </si>
  <si>
    <t>2361 W Grand Blanc Rd</t>
  </si>
  <si>
    <t>Grand Blanc</t>
  </si>
  <si>
    <t>PCP-00039EF6</t>
  </si>
  <si>
    <t>nazjody@gmail.com</t>
  </si>
  <si>
    <t>+1 5208311997</t>
  </si>
  <si>
    <t>PCP-0003A224</t>
  </si>
  <si>
    <t>realestatemi@outlook.com</t>
  </si>
  <si>
    <t>Viel</t>
  </si>
  <si>
    <t>+1 915-259-5096</t>
  </si>
  <si>
    <t>Real Estate management INT</t>
  </si>
  <si>
    <t>361 Emerald Butte Pl</t>
  </si>
  <si>
    <t>PCP-0003B91A</t>
  </si>
  <si>
    <t>wagd11r</t>
  </si>
  <si>
    <t>wunderlich</t>
  </si>
  <si>
    <t>+1 636 377 3532</t>
  </si>
  <si>
    <t>c.wunderlich@kolbgrading.com</t>
  </si>
  <si>
    <t>DAVE KOLB GRADING, INC.</t>
  </si>
  <si>
    <t>5731 Westwood Dr</t>
  </si>
  <si>
    <t>Weldon Spring</t>
  </si>
  <si>
    <t>52256::KOLB GRADING LLC</t>
  </si>
  <si>
    <t>PCP-0003BC68</t>
  </si>
  <si>
    <t>+1 719-248-5159</t>
  </si>
  <si>
    <t>MOLTZ CONSTRUCTION INC.</t>
  </si>
  <si>
    <t>PCP-0003BC04</t>
  </si>
  <si>
    <t>19885::HOLCIM WCR INC,19885c::HOLCIM CONTRACTING,43851::HOLCIM (US) INC</t>
  </si>
  <si>
    <t>PPW-000414E9</t>
  </si>
  <si>
    <t>brecklandscape@msn.com</t>
  </si>
  <si>
    <t>+1 970-470-2736</t>
  </si>
  <si>
    <t>BRECKENRIDGE LANDSCAPE</t>
  </si>
  <si>
    <t>91 Cr-524</t>
  </si>
  <si>
    <t>70297::BRECKENRIDGE LANDSCAPE</t>
  </si>
  <si>
    <t>PCP-0003BB8E</t>
  </si>
  <si>
    <t>desertsagelogistics@gmail.com</t>
  </si>
  <si>
    <t>+1 915-875-9028</t>
  </si>
  <si>
    <t>Desert Sage Logistics</t>
  </si>
  <si>
    <t>256 Covington Ridge Way</t>
  </si>
  <si>
    <t>PCP-0003BC8D</t>
  </si>
  <si>
    <t>wilsopr1@gmail.com</t>
  </si>
  <si>
    <t>+1 919 561 3378</t>
  </si>
  <si>
    <t>WILSON ENTERPRISES</t>
  </si>
  <si>
    <t>8316 leyburn ct</t>
  </si>
  <si>
    <t>PCP-0001CE19</t>
  </si>
  <si>
    <t>bandbpropertyservicesllc@yahoo.com</t>
  </si>
  <si>
    <t>Arsenault</t>
  </si>
  <si>
    <t>+1 8022362493</t>
  </si>
  <si>
    <t>BandBPropertyServicesLLC@yahoo.com</t>
  </si>
  <si>
    <t>B&amp;B PROPERTY SERVICES LLC</t>
  </si>
  <si>
    <t>2175 Tiger Rd</t>
  </si>
  <si>
    <t>39630::B&amp;B PROPERTY SERVICES LLC</t>
  </si>
  <si>
    <t>PCP-0003BC67</t>
  </si>
  <si>
    <t>friedlycustom@gmail.com</t>
  </si>
  <si>
    <t>09183::FRIEDLY CUSTOM METAL LLC</t>
  </si>
  <si>
    <t>PCP-00022EF0</t>
  </si>
  <si>
    <t>cj@ugrtransport.com</t>
  </si>
  <si>
    <t>+1 7192135939</t>
  </si>
  <si>
    <t>Underground Railroad Transport</t>
  </si>
  <si>
    <t>80916-5754</t>
  </si>
  <si>
    <t>PCP-0003C262</t>
  </si>
  <si>
    <t>sotojose136@yahoo.com</t>
  </si>
  <si>
    <t>+1 575 652 9152</t>
  </si>
  <si>
    <t>ANGEL PLASTERING</t>
  </si>
  <si>
    <t>113 Argelia Dr</t>
  </si>
  <si>
    <t>Chaparral</t>
  </si>
  <si>
    <t>39999::JOSE SOTO</t>
  </si>
  <si>
    <t>PCP-0003C290</t>
  </si>
  <si>
    <t>msegers@republicservices.com</t>
  </si>
  <si>
    <t>Segers</t>
  </si>
  <si>
    <t>+1 251-867-8921</t>
  </si>
  <si>
    <t>Msegers@republicservices.com</t>
  </si>
  <si>
    <t>22800 hwy 41</t>
  </si>
  <si>
    <t>Brewton</t>
  </si>
  <si>
    <t>PCP-0003BAB5</t>
  </si>
  <si>
    <t>gwennerberg@republicservices.com</t>
  </si>
  <si>
    <t>Wennerberg</t>
  </si>
  <si>
    <t>+1 406 868 5190</t>
  </si>
  <si>
    <t>142 Powerline Road</t>
  </si>
  <si>
    <t>Great Falls</t>
  </si>
  <si>
    <t>PCP-0003C164</t>
  </si>
  <si>
    <t>jakolbey.acosta@kodiakgas.com</t>
  </si>
  <si>
    <t>Jakolbey</t>
  </si>
  <si>
    <t>PPW-00019E2C</t>
  </si>
  <si>
    <t>jatatar@gmail.com</t>
  </si>
  <si>
    <t>Tatar</t>
  </si>
  <si>
    <t>+1 970-846-9043</t>
  </si>
  <si>
    <t>STEAMBOAT HEAT LLC</t>
  </si>
  <si>
    <t>32555 County Road 38</t>
  </si>
  <si>
    <t>81453::STEAMBOAT HEAT LLC</t>
  </si>
  <si>
    <t>PCP-0003C237</t>
  </si>
  <si>
    <t>jose.navarroferrer@libertyfrac.com</t>
  </si>
  <si>
    <t>+1 786-212-6005</t>
  </si>
  <si>
    <t>1131 Guadalupe Dr</t>
  </si>
  <si>
    <t>PCP-0003C140</t>
  </si>
  <si>
    <t>bryan.hernandez@libertyfrac.com</t>
  </si>
  <si>
    <t>+1 678-668-3531</t>
  </si>
  <si>
    <t>PCP-0003C147</t>
  </si>
  <si>
    <t>jeremy.reyes@libertyfrac.com</t>
  </si>
  <si>
    <t>+1 325-242-5660</t>
  </si>
  <si>
    <t>Jeremy.Reyes@libertyfrac.com</t>
  </si>
  <si>
    <t>7104 W Cr 116</t>
  </si>
  <si>
    <t>PCP-0003C144</t>
  </si>
  <si>
    <t>jesse.tijerina@libertyfrac.com</t>
  </si>
  <si>
    <t>Tijerina</t>
  </si>
  <si>
    <t>PCP-0003C145</t>
  </si>
  <si>
    <t>billr@paulscorp.com</t>
  </si>
  <si>
    <t>Renken</t>
  </si>
  <si>
    <t>+1 7209986922</t>
  </si>
  <si>
    <t>EASTERN ADAMS METROPLITAN DISTRICT</t>
  </si>
  <si>
    <t>29162::EASTERN ADAMS COUNTY METRO D ISTRICT</t>
  </si>
  <si>
    <t>PCP-0003C161</t>
  </si>
  <si>
    <t>brecklandscape@comcast.net</t>
  </si>
  <si>
    <t>Rathbun</t>
  </si>
  <si>
    <t>PCP-0003C1AB</t>
  </si>
  <si>
    <t>Battelo</t>
  </si>
  <si>
    <t>PCP-0003C1E3</t>
  </si>
  <si>
    <t>Hardimon</t>
  </si>
  <si>
    <t>PCP-0003C178</t>
  </si>
  <si>
    <t>Wiedeman</t>
  </si>
  <si>
    <t>PCP-0003C170</t>
  </si>
  <si>
    <t>PCP-0003C1DA</t>
  </si>
  <si>
    <t>adam.dempsey@marquette.edu</t>
  </si>
  <si>
    <t>Dempsey</t>
  </si>
  <si>
    <t>+1 414-288-6640</t>
  </si>
  <si>
    <t>Marquette University</t>
  </si>
  <si>
    <t>1637 W Wisconsin Ave</t>
  </si>
  <si>
    <t>PCP-0003C15C</t>
  </si>
  <si>
    <t>wheath@alphaenergyco.com</t>
  </si>
  <si>
    <t>heath</t>
  </si>
  <si>
    <t>willlia</t>
  </si>
  <si>
    <t>+1 575-499-6354</t>
  </si>
  <si>
    <t>Alpha Energy Soulutions</t>
  </si>
  <si>
    <t>R321 N Happy Valley rd.</t>
  </si>
  <si>
    <t>PCP-0003C100</t>
  </si>
  <si>
    <t>gmanning2@republicservices.com</t>
  </si>
  <si>
    <t>+1 2164167924</t>
  </si>
  <si>
    <t>PCP-0003C11D</t>
  </si>
  <si>
    <t>b2mnkw</t>
  </si>
  <si>
    <t>Kristian</t>
  </si>
  <si>
    <t>+1 437 288 8502</t>
  </si>
  <si>
    <t>kwilkins1@harsco.com</t>
  </si>
  <si>
    <t>PSP-0008F79D</t>
  </si>
  <si>
    <t>shawn.blanton@libertyfrac.com</t>
  </si>
  <si>
    <t>Blanton</t>
  </si>
  <si>
    <t>+1 210-897-6787</t>
  </si>
  <si>
    <t>PCP-0003C13F</t>
  </si>
  <si>
    <t>kweber@blattnerenergy.com</t>
  </si>
  <si>
    <t>+1 6058810112</t>
  </si>
  <si>
    <t>PCP-0003C183</t>
  </si>
  <si>
    <t>jfanning</t>
  </si>
  <si>
    <t>FANNING</t>
  </si>
  <si>
    <t>JODIE</t>
  </si>
  <si>
    <t>+1 904-671-8592</t>
  </si>
  <si>
    <t>jfanning@republicservices.com</t>
  </si>
  <si>
    <t xml:space="preserve">1000 ST MARKS POND BLVD </t>
  </si>
  <si>
    <t>ST.AUGUSTINE</t>
  </si>
  <si>
    <t>PCP-0003BFC3</t>
  </si>
  <si>
    <t>a0bamc</t>
  </si>
  <si>
    <t>Cusick</t>
  </si>
  <si>
    <t>Cusickm@RushEnterprises.Com</t>
  </si>
  <si>
    <t>PSP-00090DF5</t>
  </si>
  <si>
    <t>shhanley</t>
  </si>
  <si>
    <t>WAITE</t>
  </si>
  <si>
    <t>SHEILA</t>
  </si>
  <si>
    <t>RNSEXCAVATING@HOTMAIL.COM</t>
  </si>
  <si>
    <t>RNS EXCAVATING</t>
  </si>
  <si>
    <t>09229::RNS EXCAVATING</t>
  </si>
  <si>
    <t>PPI-000293FC</t>
  </si>
  <si>
    <t>tolo_cul@hotmail.com</t>
  </si>
  <si>
    <t>GH DAIRY</t>
  </si>
  <si>
    <t>11425 CR 549 SE</t>
  </si>
  <si>
    <t>DEMING</t>
  </si>
  <si>
    <t>36910::GH DAIRY</t>
  </si>
  <si>
    <t>PCP-0003C5B2</t>
  </si>
  <si>
    <t>garry.moores@gcinc.com</t>
  </si>
  <si>
    <t>+1 7635772700</t>
  </si>
  <si>
    <t>PCP-0003C5CF</t>
  </si>
  <si>
    <t>jnshydraulics@gmail.com</t>
  </si>
  <si>
    <t>+1 915-305-2664</t>
  </si>
  <si>
    <t>JNS HYDRAULIC REPAIR SHOP LLC</t>
  </si>
  <si>
    <t>1210 Lomaland Dr, , False</t>
  </si>
  <si>
    <t>47859::JWF CONSTRUCTION</t>
  </si>
  <si>
    <t>PCP-0003C6FA</t>
  </si>
  <si>
    <t>tymeyers@blattnerenergy.com</t>
  </si>
  <si>
    <t>Meyers</t>
  </si>
  <si>
    <t>+1 3204238120</t>
  </si>
  <si>
    <t>PCP-0003C5E1</t>
  </si>
  <si>
    <t>bklingensmith@bemas.net</t>
  </si>
  <si>
    <t>+1 303-919-5482</t>
  </si>
  <si>
    <t>31990 E Colfax Ave</t>
  </si>
  <si>
    <t>PCP-0003C578</t>
  </si>
  <si>
    <t>pmeads@republicservices.com</t>
  </si>
  <si>
    <t>Meads</t>
  </si>
  <si>
    <t>+1 269-213-9487</t>
  </si>
  <si>
    <t>14800 P-Drive North</t>
  </si>
  <si>
    <t>PCP-00039ECD</t>
  </si>
  <si>
    <t>tilleya@vmcmail.com</t>
  </si>
  <si>
    <t>Tilley</t>
  </si>
  <si>
    <t>+1 865-314-4065</t>
  </si>
  <si>
    <t>Tilleya@vmcmail.com</t>
  </si>
  <si>
    <t>PCP-00035CC1</t>
  </si>
  <si>
    <t>rlong@prim.com</t>
  </si>
  <si>
    <t>+1 330 705 0064</t>
  </si>
  <si>
    <t>Rlong@prim.com</t>
  </si>
  <si>
    <t>PCP-0003C4E5</t>
  </si>
  <si>
    <t>shanescott1844</t>
  </si>
  <si>
    <t>+1 806 826 0126</t>
  </si>
  <si>
    <t>sscott@enerflex.com</t>
  </si>
  <si>
    <t>PPW-0000A7D4</t>
  </si>
  <si>
    <t>jross@wwmach.com</t>
  </si>
  <si>
    <t>+1 7025100553</t>
  </si>
  <si>
    <t>PPW-8004913E</t>
  </si>
  <si>
    <t>zachary.alberico@archrock.com</t>
  </si>
  <si>
    <t>Alberico</t>
  </si>
  <si>
    <t>+1 9707478347</t>
  </si>
  <si>
    <t>PCP-0003C61C</t>
  </si>
  <si>
    <t>berndl1</t>
  </si>
  <si>
    <t>Berndt</t>
  </si>
  <si>
    <t>Lauren.Berndt@cat.com</t>
  </si>
  <si>
    <t>PSP-0008AAB1</t>
  </si>
  <si>
    <t>lazysrdiesel@icloud.com</t>
  </si>
  <si>
    <t>Dolph</t>
  </si>
  <si>
    <t>+1 575-770-6517</t>
  </si>
  <si>
    <t>lazy s r diesel</t>
  </si>
  <si>
    <t>88 Sloan Ranch Rd</t>
  </si>
  <si>
    <t>Claunch</t>
  </si>
  <si>
    <t>PCP-0003C68F</t>
  </si>
  <si>
    <t>kmank0602@yahoo.com</t>
  </si>
  <si>
    <t>Kruger</t>
  </si>
  <si>
    <t>+1 915-419-7018</t>
  </si>
  <si>
    <t>Kc services</t>
  </si>
  <si>
    <t>460 Castile Ave</t>
  </si>
  <si>
    <t>PCP-0003C5FC</t>
  </si>
  <si>
    <t>glenn@impactgradingllc.com</t>
  </si>
  <si>
    <t>Shilling</t>
  </si>
  <si>
    <t>IMPACT GRADING LLC</t>
  </si>
  <si>
    <t>PCP-0002F45F</t>
  </si>
  <si>
    <t>b2mnam</t>
  </si>
  <si>
    <t>McKellar</t>
  </si>
  <si>
    <t>+1 289 775 0953</t>
  </si>
  <si>
    <t>amckellar@harsco.com</t>
  </si>
  <si>
    <t>PSP-0008F79C</t>
  </si>
  <si>
    <t>sujay.jitekar@jsw.in</t>
  </si>
  <si>
    <t>JITEKAR</t>
  </si>
  <si>
    <t>SUJAY</t>
  </si>
  <si>
    <t>+91 7506706336</t>
  </si>
  <si>
    <t>gmmcopcc@gmail.com</t>
  </si>
  <si>
    <t>TOSYALI HARSCO GERİ KAZANIM</t>
  </si>
  <si>
    <t>PCP-0003BEC5</t>
  </si>
  <si>
    <t>ebyers2@republicservices.com</t>
  </si>
  <si>
    <t>+1 740-969-4487</t>
  </si>
  <si>
    <t>5131 Drinkle RD SW</t>
  </si>
  <si>
    <t>PCP-0003B38C</t>
  </si>
  <si>
    <t>blake.ryan@kiewit.com</t>
  </si>
  <si>
    <t>+1 817 757 6671</t>
  </si>
  <si>
    <t>13119 old denton rd</t>
  </si>
  <si>
    <t>PCP-0003AAD5</t>
  </si>
  <si>
    <t>tina.sepeda@republicservices.com</t>
  </si>
  <si>
    <t>SEPEDA</t>
  </si>
  <si>
    <t xml:space="preserve">TINA </t>
  </si>
  <si>
    <t>+1 325-481-7752</t>
  </si>
  <si>
    <t xml:space="preserve">3002 OLD BALLINGER HWY </t>
  </si>
  <si>
    <t>PCP-0003CA90</t>
  </si>
  <si>
    <t>ledesjo</t>
  </si>
  <si>
    <t>Josebastian</t>
  </si>
  <si>
    <t>jledesma@republicservices.com</t>
  </si>
  <si>
    <t>PCP-0003BBE3</t>
  </si>
  <si>
    <t>rickysilva@ymail.com</t>
  </si>
  <si>
    <t xml:space="preserve">Silva Chavez </t>
  </si>
  <si>
    <t xml:space="preserve">Ricardo </t>
  </si>
  <si>
    <t>+1 575-571-0554</t>
  </si>
  <si>
    <t>ALLIED CONSTRUCTION</t>
  </si>
  <si>
    <t>250 Alargo Dr</t>
  </si>
  <si>
    <t>75425::ALLIED CONSTRUCTION</t>
  </si>
  <si>
    <t>PCP-0003CC14</t>
  </si>
  <si>
    <t>litchfieldc@vmcmail.com</t>
  </si>
  <si>
    <t>Litchfield</t>
  </si>
  <si>
    <t>+1 3367037612</t>
  </si>
  <si>
    <t>PCP-0003CAEE</t>
  </si>
  <si>
    <t>vanderdu.ksu@gmail.com</t>
  </si>
  <si>
    <t>Vander Dussen</t>
  </si>
  <si>
    <t>Wybrand</t>
  </si>
  <si>
    <t>+1 951-314-8959</t>
  </si>
  <si>
    <t>PALO VERDE DAIRY</t>
  </si>
  <si>
    <t>23360 County Road 35</t>
  </si>
  <si>
    <t>67345::PRADO DAIRY</t>
  </si>
  <si>
    <t>PCP-0003CAE9</t>
  </si>
  <si>
    <t>hmecih</t>
  </si>
  <si>
    <t>Howe</t>
  </si>
  <si>
    <t>ianhowe21@gmail.com</t>
  </si>
  <si>
    <t>PCP-0003CB21</t>
  </si>
  <si>
    <t>bbensko</t>
  </si>
  <si>
    <t>Bensko</t>
  </si>
  <si>
    <t>+1 970-980-5581</t>
  </si>
  <si>
    <t>brad@eliteindustriesinc.com</t>
  </si>
  <si>
    <t>ELITE INDUSTRIES INC</t>
  </si>
  <si>
    <t>535 S Gilbert St</t>
  </si>
  <si>
    <t>30563::ELITE INDUSTRIES INC</t>
  </si>
  <si>
    <t>PCP-0003CB24</t>
  </si>
  <si>
    <t>PCP-0003CAEC</t>
  </si>
  <si>
    <t>Mam</t>
  </si>
  <si>
    <t>Pengly</t>
  </si>
  <si>
    <t>PCP-0003CAE6</t>
  </si>
  <si>
    <t>PCP-0003CAD8</t>
  </si>
  <si>
    <t>Lalau</t>
  </si>
  <si>
    <t>Nummai</t>
  </si>
  <si>
    <t>PCP-0003CAD3</t>
  </si>
  <si>
    <t>Rader</t>
  </si>
  <si>
    <t>PCP-0003CAC6</t>
  </si>
  <si>
    <t>mosark#23</t>
  </si>
  <si>
    <t>Lark</t>
  </si>
  <si>
    <t>+1 970-270-3053</t>
  </si>
  <si>
    <t>lark_justin@yahoo.com</t>
  </si>
  <si>
    <t>ACE MOSIMANN</t>
  </si>
  <si>
    <t>61932::MOSARK LLC</t>
  </si>
  <si>
    <t>PCP-0003CB8B</t>
  </si>
  <si>
    <t>e250bml</t>
  </si>
  <si>
    <t>Lindberg_Brandon@wagnerequipment.com</t>
  </si>
  <si>
    <t>PSP-00091E92</t>
  </si>
  <si>
    <t>ashtonpcd@yahoo.com</t>
  </si>
  <si>
    <t>Denton</t>
  </si>
  <si>
    <t>Ashton</t>
  </si>
  <si>
    <t>+1 970-216-6450</t>
  </si>
  <si>
    <t>DIRTCO</t>
  </si>
  <si>
    <t>1632 18 Rd</t>
  </si>
  <si>
    <t>PCP-0003CC56</t>
  </si>
  <si>
    <t>eric.kammerer@wasteconnections.com</t>
  </si>
  <si>
    <t>Kammerer</t>
  </si>
  <si>
    <t>+1 2502589379</t>
  </si>
  <si>
    <t>V1X 7S8</t>
  </si>
  <si>
    <t>PCP-0003D172</t>
  </si>
  <si>
    <t>patrick.colceri@barnard-inc.com</t>
  </si>
  <si>
    <t>Colceri</t>
  </si>
  <si>
    <t>+1 480-797-1522</t>
  </si>
  <si>
    <t>2145 Chimney Hollow Rd</t>
  </si>
  <si>
    <t>06535::BARNARD CONST CO INC,46840::INTERSTATE EQUIPMENT</t>
  </si>
  <si>
    <t>PCP-0003D014</t>
  </si>
  <si>
    <t>e250klh</t>
  </si>
  <si>
    <t>heikes_kristopher@wagnerequipment.com</t>
  </si>
  <si>
    <t>PSP-00086631</t>
  </si>
  <si>
    <t>star.rmink@gmail.com</t>
  </si>
  <si>
    <t>+1 8054334764</t>
  </si>
  <si>
    <t>B5X INDUSTRIES LLC</t>
  </si>
  <si>
    <t>PCP-0003D157</t>
  </si>
  <si>
    <t>+1 602-316-2636</t>
  </si>
  <si>
    <t>swmiller@Sundt.com</t>
  </si>
  <si>
    <t>PPW-8002372F</t>
  </si>
  <si>
    <t>saldivartruckingllc16@gmail.com</t>
  </si>
  <si>
    <t>Saldivar</t>
  </si>
  <si>
    <t>+1 505-795-9065</t>
  </si>
  <si>
    <t>Saldivar Trucking inc.</t>
  </si>
  <si>
    <t>3076 Calle Nueva Vista</t>
  </si>
  <si>
    <t>PCP-0003D02B</t>
  </si>
  <si>
    <t>alfredothiessen2@gmail.com</t>
  </si>
  <si>
    <t>+1 306-526-8514</t>
  </si>
  <si>
    <t>Alfredo thiessen</t>
  </si>
  <si>
    <t>PPW-8A13D808</t>
  </si>
  <si>
    <t>robert.dugger@heicivil.com</t>
  </si>
  <si>
    <t>+1 720-822-6931</t>
  </si>
  <si>
    <t>Robert.Dugger@heicivil.com</t>
  </si>
  <si>
    <t>5460 Montana Vista way</t>
  </si>
  <si>
    <t>PCP-0003D052</t>
  </si>
  <si>
    <t>nestorsaenz.semisa@outlook.com</t>
  </si>
  <si>
    <t xml:space="preserve">Nestor </t>
  </si>
  <si>
    <t>+52 6562858155</t>
  </si>
  <si>
    <t>SEMISA</t>
  </si>
  <si>
    <t>Calle Del Mestizo</t>
  </si>
  <si>
    <t>PCP-0003D18C</t>
  </si>
  <si>
    <t>jeffevans8558@gmail.com</t>
  </si>
  <si>
    <t>+1 810-449-5064</t>
  </si>
  <si>
    <t>PCP-0003A2B2</t>
  </si>
  <si>
    <t>Ricketts</t>
  </si>
  <si>
    <t>PCP-0003D0F6</t>
  </si>
  <si>
    <t>mcknikor</t>
  </si>
  <si>
    <t>McKnight-Garner</t>
  </si>
  <si>
    <t>Kortni</t>
  </si>
  <si>
    <t>+1 940-255-1379</t>
  </si>
  <si>
    <t>kortni.mcknight-garner@martinmarietta.com</t>
  </si>
  <si>
    <t>1795 South Highway 101</t>
  </si>
  <si>
    <t>PCP-00039F22</t>
  </si>
  <si>
    <t>donovan.stowe@martinmarietta.com</t>
  </si>
  <si>
    <t>Stowe</t>
  </si>
  <si>
    <t>donovan</t>
  </si>
  <si>
    <t>+1 580-504-1291</t>
  </si>
  <si>
    <t>608 West 7th Street</t>
  </si>
  <si>
    <t>Tishomingo</t>
  </si>
  <si>
    <t>PCP-0003D062</t>
  </si>
  <si>
    <t>cgaff@mosscm.com</t>
  </si>
  <si>
    <t>Gaff</t>
  </si>
  <si>
    <t>+1 954-524-5678</t>
  </si>
  <si>
    <t>MOSS &amp; ASSOCIATES LLC</t>
  </si>
  <si>
    <t>2900 40th Ln</t>
  </si>
  <si>
    <t>Avondale</t>
  </si>
  <si>
    <t>61375::MOSS &amp; ASSOCIATES LLC</t>
  </si>
  <si>
    <t>PCP-0003D965</t>
  </si>
  <si>
    <t>mjvucetich@hotmail.com</t>
  </si>
  <si>
    <t>+1 7199898344</t>
  </si>
  <si>
    <t>Pueblo west</t>
  </si>
  <si>
    <t>PCP-0003D946</t>
  </si>
  <si>
    <t>e250ab2</t>
  </si>
  <si>
    <t>Botter</t>
  </si>
  <si>
    <t>Botter_Augustin@wagnerequipment.com</t>
  </si>
  <si>
    <t>PSP-00051E55</t>
  </si>
  <si>
    <t>darrin.maki@smhentges.com</t>
  </si>
  <si>
    <t>+1 7632459184</t>
  </si>
  <si>
    <t>PCP-0003D914</t>
  </si>
  <si>
    <t>eric.powers@kiewit.com</t>
  </si>
  <si>
    <t>Buckskin</t>
  </si>
  <si>
    <t>BPlanner</t>
  </si>
  <si>
    <t>Eric.Powers@kiewit.com</t>
  </si>
  <si>
    <t>PCP-0003D826</t>
  </si>
  <si>
    <t>jnevarez067</t>
  </si>
  <si>
    <t>+1 720 682 2595</t>
  </si>
  <si>
    <t>jorge.nevarez@kiewit.com</t>
  </si>
  <si>
    <t>PPW-6AE4599D</t>
  </si>
  <si>
    <t>kstewart2@republicservices.com</t>
  </si>
  <si>
    <t>+1 480-492-6927</t>
  </si>
  <si>
    <t xml:space="preserve"> 18500 N. Allied Way </t>
  </si>
  <si>
    <t>PCP-0003D177</t>
  </si>
  <si>
    <t>d430so1</t>
  </si>
  <si>
    <t>Oneal</t>
  </si>
  <si>
    <t>+1 205 784 6649</t>
  </si>
  <si>
    <t>oneals@vmcmail.com</t>
  </si>
  <si>
    <t>PSP-00091CA7</t>
  </si>
  <si>
    <t>collin.revord</t>
  </si>
  <si>
    <t>Revord</t>
  </si>
  <si>
    <t>collin.revord@tallgrass.com</t>
  </si>
  <si>
    <t>KINDER MORGAN</t>
  </si>
  <si>
    <t>50430e::TALLGRASS ENERGY PARTNERS LP</t>
  </si>
  <si>
    <t>PCP-0003D95A</t>
  </si>
  <si>
    <t>christopher.martinez@usacompression.com</t>
  </si>
  <si>
    <t>+1 4322410393</t>
  </si>
  <si>
    <t>PCP-00018FC2</t>
  </si>
  <si>
    <t>blackwolf950323</t>
  </si>
  <si>
    <t>+1 970-324-6572</t>
  </si>
  <si>
    <t>BLACK WOLF EARTHWORKS</t>
  </si>
  <si>
    <t>PCP-0003D937</t>
  </si>
  <si>
    <t>ha02jq</t>
  </si>
  <si>
    <t>Qualls</t>
  </si>
  <si>
    <t>+1 520 235 6799</t>
  </si>
  <si>
    <t>jqualls@fmi.com</t>
  </si>
  <si>
    <t>PSP-0008B052</t>
  </si>
  <si>
    <t>jfrankli@fmi.com</t>
  </si>
  <si>
    <t>+1 623-202-6380</t>
  </si>
  <si>
    <t>1 Baker Street</t>
  </si>
  <si>
    <t>PCP-0003D808</t>
  </si>
  <si>
    <t>david.verner@nexteraenergy.com</t>
  </si>
  <si>
    <t>Verner</t>
  </si>
  <si>
    <t>+1 806-341-2920</t>
  </si>
  <si>
    <t>NEXTERA ENERGY RESOURCES LLC</t>
  </si>
  <si>
    <t>22103 County Road 54</t>
  </si>
  <si>
    <t>64387::NEXTERA ENERGY RESOURCES LLC</t>
  </si>
  <si>
    <t>PCP-0003D85F</t>
  </si>
  <si>
    <t>smithm@ussilica.com</t>
  </si>
  <si>
    <t>+1 8145999848</t>
  </si>
  <si>
    <t>PCP-0003D728</t>
  </si>
  <si>
    <t>wromero@heylcivil.com</t>
  </si>
  <si>
    <t>+1 9706201155</t>
  </si>
  <si>
    <t>HEYL, LLC</t>
  </si>
  <si>
    <t>4000 River Frontage Rd</t>
  </si>
  <si>
    <t>42676::HEYL CONSTRUCTION INC</t>
  </si>
  <si>
    <t>PCP-0003D876</t>
  </si>
  <si>
    <t>amf.shop@kiewit.com</t>
  </si>
  <si>
    <t>+1 303 916 8558</t>
  </si>
  <si>
    <t>AMF.Shop@Kiewit.com</t>
  </si>
  <si>
    <t>PCP-0003D91D</t>
  </si>
  <si>
    <t>csmjeremy@centurytel.net</t>
  </si>
  <si>
    <t>+1 719-783-9636</t>
  </si>
  <si>
    <t>KAGAN &amp; SON LLC</t>
  </si>
  <si>
    <t>PCP-0003D98D</t>
  </si>
  <si>
    <t>a1njjl1</t>
  </si>
  <si>
    <t>PSP-0008F0AE</t>
  </si>
  <si>
    <t>e350pjb</t>
  </si>
  <si>
    <t>burns_phillip@wagnerequipment.com</t>
  </si>
  <si>
    <t>PPI-0003D791</t>
  </si>
  <si>
    <t>tdupaty@republicservices.com</t>
  </si>
  <si>
    <t>Dupaty</t>
  </si>
  <si>
    <t>Tara</t>
  </si>
  <si>
    <t>+1 225-257-3568</t>
  </si>
  <si>
    <t>TDupaty@republicservices.com</t>
  </si>
  <si>
    <t>PCP-00038AA3</t>
  </si>
  <si>
    <t>accounts@719supply.com</t>
  </si>
  <si>
    <t>+1 7194382019</t>
  </si>
  <si>
    <t>719 SUPPLY LLC</t>
  </si>
  <si>
    <t>307 E 15th St # 826</t>
  </si>
  <si>
    <t>39507::719 SUPPLY LLC</t>
  </si>
  <si>
    <t>PPW-000369EC</t>
  </si>
  <si>
    <t>james.e.cox@exxonmobil.com</t>
  </si>
  <si>
    <t>+1 2817978501</t>
  </si>
  <si>
    <t>PCP-0003DDCC</t>
  </si>
  <si>
    <t>jsmith1@simonteam.com</t>
  </si>
  <si>
    <t>+1 970 520 5654</t>
  </si>
  <si>
    <t>220 Edwards Ave</t>
  </si>
  <si>
    <t>PCP-0003DDD8</t>
  </si>
  <si>
    <t>dlueras@inland-group.com</t>
  </si>
  <si>
    <t>Lueras</t>
  </si>
  <si>
    <t>+1 505-389-7238</t>
  </si>
  <si>
    <t>Inland kenworth</t>
  </si>
  <si>
    <t>PCP-0003DDC2</t>
  </si>
  <si>
    <t>ha02dc3</t>
  </si>
  <si>
    <t>Colville</t>
  </si>
  <si>
    <t>+1 928 830 4819</t>
  </si>
  <si>
    <t>dcolvill@fmi.com</t>
  </si>
  <si>
    <t>PSP-0008ED42</t>
  </si>
  <si>
    <t>sdraggett@wadsco.com</t>
  </si>
  <si>
    <t>Draggett</t>
  </si>
  <si>
    <t>+1 3852237642</t>
  </si>
  <si>
    <t>PCP-0003DDF4</t>
  </si>
  <si>
    <t>tyler.sather@kiewit.com</t>
  </si>
  <si>
    <t>Sather</t>
  </si>
  <si>
    <t>PCP-0003D8FD</t>
  </si>
  <si>
    <t>rick@highlandsite.works</t>
  </si>
  <si>
    <t>Buckler</t>
  </si>
  <si>
    <t xml:space="preserve">Highland Siteworks LLC </t>
  </si>
  <si>
    <t>306 S Lookout Mountain Rd Ste 100</t>
  </si>
  <si>
    <t>PCP-0003DF9E</t>
  </si>
  <si>
    <t>colocrushing@gmail.com</t>
  </si>
  <si>
    <t>+1 7199640064</t>
  </si>
  <si>
    <t>Colorado Concrete Cruising</t>
  </si>
  <si>
    <t>PCP-0003D8B2</t>
  </si>
  <si>
    <t>4rcfap@4riversequipment.com</t>
  </si>
  <si>
    <t>4 Rivers</t>
  </si>
  <si>
    <t>+1 970-313-2508</t>
  </si>
  <si>
    <t>PCP-0003DDBA</t>
  </si>
  <si>
    <t>cvoll1979@outlook.com</t>
  </si>
  <si>
    <t>Vollmer</t>
  </si>
  <si>
    <t>+1 5673034736</t>
  </si>
  <si>
    <t>PCP-0003E300</t>
  </si>
  <si>
    <t>geoff.lindorff@holcim.com</t>
  </si>
  <si>
    <t>Lindorff</t>
  </si>
  <si>
    <t>+61 429791470</t>
  </si>
  <si>
    <t>PCP-0003E40D</t>
  </si>
  <si>
    <t>caleb.tilford@iea.net</t>
  </si>
  <si>
    <t>Tilford</t>
  </si>
  <si>
    <t>+1 765 505 3475</t>
  </si>
  <si>
    <t>PCP-0003E224</t>
  </si>
  <si>
    <t>ha02sc</t>
  </si>
  <si>
    <t>+1 928 830 3802</t>
  </si>
  <si>
    <t>scovey1@fmi.com</t>
  </si>
  <si>
    <t>40655 W Bagdad Transfer Station Rd</t>
  </si>
  <si>
    <t>PSP-0008AFEA</t>
  </si>
  <si>
    <t>brandon.busch@kiewit.com</t>
  </si>
  <si>
    <t>Busch</t>
  </si>
  <si>
    <t>PCP-0003E274</t>
  </si>
  <si>
    <t>carrascosmechanical@gmail.com</t>
  </si>
  <si>
    <t>+1 575-386-8428</t>
  </si>
  <si>
    <t>CARRASCO'S MECHANICAL</t>
  </si>
  <si>
    <t>PPW-0001F87A</t>
  </si>
  <si>
    <t>techguy419@gmail.com</t>
  </si>
  <si>
    <t>McReynolds</t>
  </si>
  <si>
    <t>+1 2562793737</t>
  </si>
  <si>
    <t>PCP-00037D1F</t>
  </si>
  <si>
    <t>tim.lewis@holcim.com</t>
  </si>
  <si>
    <t>+61 428120628</t>
  </si>
  <si>
    <t>PCP-0003E433</t>
  </si>
  <si>
    <t>thierry.dubuisson@lafarge.com</t>
  </si>
  <si>
    <t>DUBUISSON</t>
  </si>
  <si>
    <t>+33 627406453</t>
  </si>
  <si>
    <t>Carriere Du Moulin Neuf</t>
  </si>
  <si>
    <t>Fléty</t>
  </si>
  <si>
    <t>FR-58</t>
  </si>
  <si>
    <t>PCP-0003C487</t>
  </si>
  <si>
    <t>dtrujillo2</t>
  </si>
  <si>
    <t>+1 5052853050</t>
  </si>
  <si>
    <t>505-285-3050</t>
  </si>
  <si>
    <t>DTrujillo@PeabodyEnergy.com</t>
  </si>
  <si>
    <t>PPT-0100E372</t>
  </si>
  <si>
    <t>louis@coalcreekexcavation.com</t>
  </si>
  <si>
    <t>Carucci</t>
  </si>
  <si>
    <t>+1 9708882512</t>
  </si>
  <si>
    <t>COAL CREEK EXCAVATION</t>
  </si>
  <si>
    <t>512 W. OAK ST.</t>
  </si>
  <si>
    <t>17809::COAL CREEK EXCAVATION INC</t>
  </si>
  <si>
    <t>PCP-0003E41F</t>
  </si>
  <si>
    <t>chadbrekel@gmail.com</t>
  </si>
  <si>
    <t>BREKEL</t>
  </si>
  <si>
    <t>+1 970-520-4634</t>
  </si>
  <si>
    <t>CB AG REPAIR</t>
  </si>
  <si>
    <t>819 Holly Dr</t>
  </si>
  <si>
    <t>PCP-0003E3D9</t>
  </si>
  <si>
    <t>jarapinotrucking357@gmail.com</t>
  </si>
  <si>
    <t>+1 505-398-5187</t>
  </si>
  <si>
    <t>Jarapino trucking</t>
  </si>
  <si>
    <t>4121 Foxwood Trl SE</t>
  </si>
  <si>
    <t>PCP-0003E258</t>
  </si>
  <si>
    <t>ryanv1234@yahoo.com</t>
  </si>
  <si>
    <t>+1 970-363-9950</t>
  </si>
  <si>
    <t>Ryan Vrbas</t>
  </si>
  <si>
    <t>207 S 10th St</t>
  </si>
  <si>
    <t>PCP-0003E20A</t>
  </si>
  <si>
    <t>jordanspecs12@gmail.com</t>
  </si>
  <si>
    <t>Papalas</t>
  </si>
  <si>
    <t>+1 6159620989</t>
  </si>
  <si>
    <t>USAF</t>
  </si>
  <si>
    <t>PCP-0003E1C5</t>
  </si>
  <si>
    <t>e250cs</t>
  </si>
  <si>
    <t>Shop9</t>
  </si>
  <si>
    <t>CompShopCW5@wagnerequipment.com</t>
  </si>
  <si>
    <t>PIP-10606666</t>
  </si>
  <si>
    <t>khelton@republicservices.com</t>
  </si>
  <si>
    <t>+1 303-906-0058</t>
  </si>
  <si>
    <t>PCP-0003E1F0</t>
  </si>
  <si>
    <t>psnyder@republicservices.com</t>
  </si>
  <si>
    <t>snyder</t>
  </si>
  <si>
    <t>perry</t>
  </si>
  <si>
    <t>+1 541-903-5995</t>
  </si>
  <si>
    <t>1090 ne hemlock ave</t>
  </si>
  <si>
    <t>PCP-0003DEE9</t>
  </si>
  <si>
    <t>slove@pandj.com</t>
  </si>
  <si>
    <t>Summer</t>
  </si>
  <si>
    <t>+1 8137157354</t>
  </si>
  <si>
    <t>PCP-0003E23B</t>
  </si>
  <si>
    <t>breckdon</t>
  </si>
  <si>
    <t>PCP-000134BC</t>
  </si>
  <si>
    <t>b2mnhm</t>
  </si>
  <si>
    <t>+1 719 696 5016</t>
  </si>
  <si>
    <t>hmasters@harsco.com</t>
  </si>
  <si>
    <t>PSP-0009024E</t>
  </si>
  <si>
    <t>de.cooper@icloud.com</t>
  </si>
  <si>
    <t>Desi</t>
  </si>
  <si>
    <t>+1 9155885933</t>
  </si>
  <si>
    <t>PCP-0003E821</t>
  </si>
  <si>
    <t>vk_cal_admin</t>
  </si>
  <si>
    <t>Admin with large la</t>
  </si>
  <si>
    <t>Jhon</t>
  </si>
  <si>
    <t>+57 3004868671</t>
  </si>
  <si>
    <t>ayushi.e.pandey@accenture.com</t>
  </si>
  <si>
    <t>PQP-00000CF0</t>
  </si>
  <si>
    <t>jayc@lpconstr.com</t>
  </si>
  <si>
    <t>LEGANDARY PIPELINE CONSTRUCTION</t>
  </si>
  <si>
    <t>403 W. WOOD AVENUE</t>
  </si>
  <si>
    <t>55304::LEGANDARY PIPELINE CONSTRUCT ION</t>
  </si>
  <si>
    <t>PCP-0003E896</t>
  </si>
  <si>
    <t>mkirkfm2023</t>
  </si>
  <si>
    <t>+1 970-884-0603</t>
  </si>
  <si>
    <t>mkirk@fandmconst.com</t>
  </si>
  <si>
    <t>F &amp; M CONSTRUCTION</t>
  </si>
  <si>
    <t>PO Box 1451</t>
  </si>
  <si>
    <t>32326::F &amp; M CONSTRUCTION</t>
  </si>
  <si>
    <t>PCP-0003E827</t>
  </si>
  <si>
    <t>kevin.sarazin@martinmarietta.com</t>
  </si>
  <si>
    <t>Sarazin</t>
  </si>
  <si>
    <t>+1 515-817-5030</t>
  </si>
  <si>
    <t>831 E Riverside RD</t>
  </si>
  <si>
    <t>PCP-0003D948</t>
  </si>
  <si>
    <t>leigh.elliott@holcim.com</t>
  </si>
  <si>
    <t>+61 457590161</t>
  </si>
  <si>
    <t>PCP-0003EA54</t>
  </si>
  <si>
    <t>vardi.thomas@lafargeholcim.com</t>
  </si>
  <si>
    <t>Vardi</t>
  </si>
  <si>
    <t>+61 429790366</t>
  </si>
  <si>
    <t>PCP-0003E9AE</t>
  </si>
  <si>
    <t>bret.jackson@trinidad.co.gov</t>
  </si>
  <si>
    <t>+1 719-967-1029</t>
  </si>
  <si>
    <t>Bret.Jackson@Trinidad.co.gov</t>
  </si>
  <si>
    <t>CITY OF TRINIDAD</t>
  </si>
  <si>
    <t>13805 County Road 73.6</t>
  </si>
  <si>
    <t>89105::CITY OF TRINIDAD</t>
  </si>
  <si>
    <t>PCP-0003E844</t>
  </si>
  <si>
    <t>e250kdm1</t>
  </si>
  <si>
    <t>Mansell</t>
  </si>
  <si>
    <t>Mansell_Kevin@wagnerequipment.com</t>
  </si>
  <si>
    <t>PSP-00091A9A</t>
  </si>
  <si>
    <t>montroself@wm.com</t>
  </si>
  <si>
    <t>PCP-0003E98F</t>
  </si>
  <si>
    <t>PCP-0003E96C</t>
  </si>
  <si>
    <t>PCP-0003E960</t>
  </si>
  <si>
    <t>Rhoten</t>
  </si>
  <si>
    <t>PCP-0003E96A</t>
  </si>
  <si>
    <t>lockej@vmcmail.com</t>
  </si>
  <si>
    <t>Locke</t>
  </si>
  <si>
    <t>+1 931-267-9588</t>
  </si>
  <si>
    <t>1395 Shepardsville Highway</t>
  </si>
  <si>
    <t>Granville</t>
  </si>
  <si>
    <t>PCP-0003E8A9</t>
  </si>
  <si>
    <t>vern.irwin51@gmail.com</t>
  </si>
  <si>
    <t>Devern</t>
  </si>
  <si>
    <t>Cross Country Infrastructure service inc</t>
  </si>
  <si>
    <t>18121 E 136th Ave</t>
  </si>
  <si>
    <t>PCP-0003E9B9</t>
  </si>
  <si>
    <t>lex@txeasinc.com</t>
  </si>
  <si>
    <t>Lex</t>
  </si>
  <si>
    <t>+1 5016070578</t>
  </si>
  <si>
    <t>Edgar A. Sanchez, Inc.</t>
  </si>
  <si>
    <t>PCP-0003E828</t>
  </si>
  <si>
    <t>jardiel.ramirez@mhc.com</t>
  </si>
  <si>
    <t>Jardiel</t>
  </si>
  <si>
    <t>+1 575-492-0014</t>
  </si>
  <si>
    <t>Jardiel.ramirez@mhc.com</t>
  </si>
  <si>
    <t xml:space="preserve">6401 N Lovington Highway </t>
  </si>
  <si>
    <t>PCP-0003E887</t>
  </si>
  <si>
    <t>ted.mcconnell@exxonmobil.com</t>
  </si>
  <si>
    <t>+1 7132571103</t>
  </si>
  <si>
    <t>PCP-0003ED4D</t>
  </si>
  <si>
    <t>mdswisher@msn.com</t>
  </si>
  <si>
    <t>Swisher</t>
  </si>
  <si>
    <t>PSP-000717D9</t>
  </si>
  <si>
    <t>allweatherservicesllc@yahoo.com</t>
  </si>
  <si>
    <t>+1 9708798028</t>
  </si>
  <si>
    <t>ALL WEATHER SERVICES LLC</t>
  </si>
  <si>
    <t>02244::ALL WEATHER SERVICES LLC</t>
  </si>
  <si>
    <t>PPW-80023460</t>
  </si>
  <si>
    <t>tyler.springer@martinmarietta.com</t>
  </si>
  <si>
    <t>Springer</t>
  </si>
  <si>
    <t>+1 816-537-6733</t>
  </si>
  <si>
    <t>PCP-0003C250</t>
  </si>
  <si>
    <t>austin.diericx@holcim.com</t>
  </si>
  <si>
    <t>Diericx</t>
  </si>
  <si>
    <t>+1 270 969 4830</t>
  </si>
  <si>
    <t>PCP-0003ED9F</t>
  </si>
  <si>
    <t>elchavez@ihcscott.com</t>
  </si>
  <si>
    <t>Elchavez@ihcscott.com</t>
  </si>
  <si>
    <t>PCP-0003EE43</t>
  </si>
  <si>
    <t>forrest_simpson@shamrockfoods.com</t>
  </si>
  <si>
    <t>+1 303-667-9159</t>
  </si>
  <si>
    <t>forrest_Simpson@shamrockfoods.com</t>
  </si>
  <si>
    <t>SHAMROCK FOODS</t>
  </si>
  <si>
    <t>22000 E 38th Ave</t>
  </si>
  <si>
    <t>78776::SHAMROCK FOODS CO</t>
  </si>
  <si>
    <t>PCP-0003ED8F</t>
  </si>
  <si>
    <t>rachels@smhentges.com</t>
  </si>
  <si>
    <t>Shepherd</t>
  </si>
  <si>
    <t>+1 9524950167</t>
  </si>
  <si>
    <t>PCP-0003E27C</t>
  </si>
  <si>
    <t>gbowie@republicservices.com</t>
  </si>
  <si>
    <t>Bowie</t>
  </si>
  <si>
    <t xml:space="preserve">Glenn </t>
  </si>
  <si>
    <t>+1 815-774-3955</t>
  </si>
  <si>
    <t>808 S Joliet St</t>
  </si>
  <si>
    <t>PCP-0003EDE3</t>
  </si>
  <si>
    <t>spommer@79</t>
  </si>
  <si>
    <t>Pommer</t>
  </si>
  <si>
    <t>+1 8327124698</t>
  </si>
  <si>
    <t>sandra.pommer@csicompressco.com</t>
  </si>
  <si>
    <t xml:space="preserve">3745 285 US Highway </t>
  </si>
  <si>
    <t>PPW-0000CBDF</t>
  </si>
  <si>
    <t>typankau@gmail.com</t>
  </si>
  <si>
    <t>Pankau</t>
  </si>
  <si>
    <t>+1 2082266446</t>
  </si>
  <si>
    <t>1837 Tempe Dr</t>
  </si>
  <si>
    <t>Pocatello</t>
  </si>
  <si>
    <t>PCP-0003ECFC</t>
  </si>
  <si>
    <t>rulo3011</t>
  </si>
  <si>
    <t>+1 9154228275</t>
  </si>
  <si>
    <t>raulmtz9403@gmail.com</t>
  </si>
  <si>
    <t>Fast lion</t>
  </si>
  <si>
    <t>PCP-0003EE63</t>
  </si>
  <si>
    <t>billy@maximumenergyservices.com</t>
  </si>
  <si>
    <t>+1 3468229979</t>
  </si>
  <si>
    <t>Maximum Energy Services</t>
  </si>
  <si>
    <t>PCP-0003EE30</t>
  </si>
  <si>
    <t>tylor.pankau@libertyfrac.com</t>
  </si>
  <si>
    <t>+1 208-226-6446</t>
  </si>
  <si>
    <t>PCP-0003EDA7</t>
  </si>
  <si>
    <t>stinker@natflt.com</t>
  </si>
  <si>
    <t>P.O. BOX 52050</t>
  </si>
  <si>
    <t>PCP-0003D79A</t>
  </si>
  <si>
    <t>vishwakatedwardsil@gmail.com</t>
  </si>
  <si>
    <t>vinod</t>
  </si>
  <si>
    <t>501 sw Jefferson ave</t>
  </si>
  <si>
    <t>PCP-0003EF53</t>
  </si>
  <si>
    <t>rmacgr4022@aol.com</t>
  </si>
  <si>
    <t>MACGREGOR</t>
  </si>
  <si>
    <t>+1 719-649-6134</t>
  </si>
  <si>
    <t>RMACGR4022@AOL.COM</t>
  </si>
  <si>
    <t>TELLER COUNTY WELDING</t>
  </si>
  <si>
    <t>410 E Oriole Ave</t>
  </si>
  <si>
    <t>PCP-0003EFD8</t>
  </si>
  <si>
    <t>donrepici</t>
  </si>
  <si>
    <t>Repici</t>
  </si>
  <si>
    <t>+1 6092311284</t>
  </si>
  <si>
    <t>Repiciwelding@gmail.com</t>
  </si>
  <si>
    <t>Repiciwelding</t>
  </si>
  <si>
    <t>800belleplain rd</t>
  </si>
  <si>
    <t xml:space="preserve">Woodbine </t>
  </si>
  <si>
    <t>08270</t>
  </si>
  <si>
    <t>PCP-0003F207</t>
  </si>
  <si>
    <t>dhogy19@aol.com</t>
  </si>
  <si>
    <t>Hogy</t>
  </si>
  <si>
    <t>Darwin</t>
  </si>
  <si>
    <t>+1 3036184580</t>
  </si>
  <si>
    <t>HOGY EXCAVATING</t>
  </si>
  <si>
    <t>43639::HOGY EXCAVATING,u43639::HOGY EXCAVATING</t>
  </si>
  <si>
    <t>PCP-0003F54F</t>
  </si>
  <si>
    <t>wjohnson@mccarthy.com</t>
  </si>
  <si>
    <t>+1 8322106608</t>
  </si>
  <si>
    <t>PCP-0003F4F6</t>
  </si>
  <si>
    <t>a6b0jc</t>
  </si>
  <si>
    <t>Cira</t>
  </si>
  <si>
    <t>+1 314 408 9624</t>
  </si>
  <si>
    <t>ciraj@rushenterprises.com</t>
  </si>
  <si>
    <t>PSP-00092F4B</t>
  </si>
  <si>
    <t>a6e2tm</t>
  </si>
  <si>
    <t>POWERSCREENING LLC (HENDERSON)</t>
  </si>
  <si>
    <t>PSP-0004C934</t>
  </si>
  <si>
    <t>ethan.reed@kiewit.com</t>
  </si>
  <si>
    <t>+1 720 660 1718</t>
  </si>
  <si>
    <t>PCP-0003EDB9</t>
  </si>
  <si>
    <t>mountaintopruidoso@gmail.com</t>
  </si>
  <si>
    <t>Ensor</t>
  </si>
  <si>
    <t>Jace</t>
  </si>
  <si>
    <t>Mountaintopruidoso@gmail.com</t>
  </si>
  <si>
    <t>MOUNTAIN TOP INC</t>
  </si>
  <si>
    <t>62052::MTN TOP INC</t>
  </si>
  <si>
    <t>PPW-0003ECA0</t>
  </si>
  <si>
    <t>jshort2@republicservices.com</t>
  </si>
  <si>
    <t>+1 304-281-8366</t>
  </si>
  <si>
    <t>258 North Fork Road</t>
  </si>
  <si>
    <t>Wheeling</t>
  </si>
  <si>
    <t>PCP-0003E87E</t>
  </si>
  <si>
    <t>andecoverw@repsrv.com</t>
  </si>
  <si>
    <t>Andecover</t>
  </si>
  <si>
    <t>Windy</t>
  </si>
  <si>
    <t>Andecoverw@repsrv.com</t>
  </si>
  <si>
    <t>PCP-0003F511</t>
  </si>
  <si>
    <t>rodzie.rodriguez@vintonsteel.com</t>
  </si>
  <si>
    <t>Rodzie</t>
  </si>
  <si>
    <t>+1 915 792 1165</t>
  </si>
  <si>
    <t>VINTON STEEL</t>
  </si>
  <si>
    <t>PO BOX 12843</t>
  </si>
  <si>
    <t>08705::VINTON STEEL</t>
  </si>
  <si>
    <t>PCP-0003F631</t>
  </si>
  <si>
    <t>rodzie.rodriguez@icloud.com</t>
  </si>
  <si>
    <t>+1 9157921165</t>
  </si>
  <si>
    <t>PCP-0003F640</t>
  </si>
  <si>
    <t>d1rqzc</t>
  </si>
  <si>
    <t>+1 920 229 6143</t>
  </si>
  <si>
    <t>zach.christensen@mashuda.com</t>
  </si>
  <si>
    <t>MASHUDA CONTRACTORS</t>
  </si>
  <si>
    <t>PO BOX 16</t>
  </si>
  <si>
    <t>PRINCETON</t>
  </si>
  <si>
    <t>64400::MASHUDA CONTRACTORS INC</t>
  </si>
  <si>
    <t>PSP-0008F702</t>
  </si>
  <si>
    <t>swalker@vail.net</t>
  </si>
  <si>
    <t>+1 9703907174</t>
  </si>
  <si>
    <t>PCP-0003F592</t>
  </si>
  <si>
    <t>dave.babner@pennsysupply.com</t>
  </si>
  <si>
    <t>Babner</t>
  </si>
  <si>
    <t>+1 7175252152</t>
  </si>
  <si>
    <t>PCP-0003F53D</t>
  </si>
  <si>
    <t>jose_alvarez@fws.gov</t>
  </si>
  <si>
    <t>+1 575-323-4439</t>
  </si>
  <si>
    <t>US FISH AND WILDLIFE SERVICE</t>
  </si>
  <si>
    <t>5686 Santa Gertrudis Dr</t>
  </si>
  <si>
    <t>90649::US FISH AND WILDLIFE SERVICE</t>
  </si>
  <si>
    <t>PCP-0003FAF4</t>
  </si>
  <si>
    <t>jandrade@amphenol-cti.com</t>
  </si>
  <si>
    <t>Andrade Flores</t>
  </si>
  <si>
    <t>+1 915-701-0630</t>
  </si>
  <si>
    <t>AMPHENOL OPTIMIZE MEXICO, S.A. DE C.V.</t>
  </si>
  <si>
    <t>12150 Rojas Dr. Suite A</t>
  </si>
  <si>
    <t>PCP-0003FB59</t>
  </si>
  <si>
    <t>jordan.velasquez@ngsgi.com</t>
  </si>
  <si>
    <t>+1 432-208-9502</t>
  </si>
  <si>
    <t>402 Energy Ave Ste 4</t>
  </si>
  <si>
    <t>PCP-0003FA4B</t>
  </si>
  <si>
    <t>josef.gomez@ngsgi.com</t>
  </si>
  <si>
    <t xml:space="preserve">Josef </t>
  </si>
  <si>
    <t>403 Energy Ave Ste 5</t>
  </si>
  <si>
    <t>PCP-0003FA4C</t>
  </si>
  <si>
    <t>ddominiack@wagnerequipment.com</t>
  </si>
  <si>
    <t>+1 303 551 5003</t>
  </si>
  <si>
    <t>77005::SONAKA EQUIPMENT LLC</t>
  </si>
  <si>
    <t>PCP-0003FA75</t>
  </si>
  <si>
    <t>parth.abani@kiewit.com</t>
  </si>
  <si>
    <t>Abani</t>
  </si>
  <si>
    <t>Parth</t>
  </si>
  <si>
    <t>+1 303 916 1721</t>
  </si>
  <si>
    <t>Parth.abani@kiewit.com</t>
  </si>
  <si>
    <t>3819 Gross Dam Rd</t>
  </si>
  <si>
    <t>PCP-0003FA36</t>
  </si>
  <si>
    <t>gfldigital2023@gmail.com</t>
  </si>
  <si>
    <t>PCP-0003FA0E</t>
  </si>
  <si>
    <t>jonesco1@repsrv.com</t>
  </si>
  <si>
    <t>+1 256-744-0841</t>
  </si>
  <si>
    <t>5235 HWY 431</t>
  </si>
  <si>
    <t>Albertville</t>
  </si>
  <si>
    <t>PCP-0003FAA9</t>
  </si>
  <si>
    <t>westernadmin</t>
  </si>
  <si>
    <t>equipmentgatekeepers@wseco.com</t>
  </si>
  <si>
    <t>PCP-0003FA4D</t>
  </si>
  <si>
    <t>jodi.rasmussen@republicservices.com</t>
  </si>
  <si>
    <t>Jodi</t>
  </si>
  <si>
    <t>+1 2182449753</t>
  </si>
  <si>
    <t>Jodi.Rasmussen@republicservices.com</t>
  </si>
  <si>
    <t>PCP-0003F9E7</t>
  </si>
  <si>
    <t>jsmith3@republicservices.com</t>
  </si>
  <si>
    <t>+1 913-291-8209</t>
  </si>
  <si>
    <t>1701 North 291 Hwy</t>
  </si>
  <si>
    <t>PCP-0003F528</t>
  </si>
  <si>
    <t>sean.ohalloran@westernmidstream.com</t>
  </si>
  <si>
    <t>O'Halloran</t>
  </si>
  <si>
    <t>+1 9703978307</t>
  </si>
  <si>
    <t>sean.o'halloran@westernmidstream.com</t>
  </si>
  <si>
    <t>PCP-0003F5E8</t>
  </si>
  <si>
    <t>brockadamsbnsf</t>
  </si>
  <si>
    <t>+1 505 359 8162</t>
  </si>
  <si>
    <t>BNSF RAILWAY NMC</t>
  </si>
  <si>
    <t>2500 LOU MENK DRIVE</t>
  </si>
  <si>
    <t>FORT WORTH</t>
  </si>
  <si>
    <t>PCP-0003FAC5</t>
  </si>
  <si>
    <t>Trautman</t>
  </si>
  <si>
    <t>PCP-0003FAFD</t>
  </si>
  <si>
    <t>jwood@enerflex.com</t>
  </si>
  <si>
    <t>+1 403 462 4114</t>
  </si>
  <si>
    <t>T7X 4L5</t>
  </si>
  <si>
    <t>PCP-0003FAC1</t>
  </si>
  <si>
    <t>tanner.johnson@bnsf.com</t>
  </si>
  <si>
    <t>Tanner.Johnson@bnsf.com</t>
  </si>
  <si>
    <t>08247::BNSF RAILWAY SIGNAL DEPT</t>
  </si>
  <si>
    <t>PCP-0003FA50</t>
  </si>
  <si>
    <t>mgosline@coalcreekexcavation.com</t>
  </si>
  <si>
    <t>Gosline</t>
  </si>
  <si>
    <t>+1 970-355-9092</t>
  </si>
  <si>
    <t>3715 County Road 12</t>
  </si>
  <si>
    <t>PCP-0003FB79</t>
  </si>
  <si>
    <t>tntrepairandservice@live.com</t>
  </si>
  <si>
    <t>Parks</t>
  </si>
  <si>
    <t>+1 7195647253</t>
  </si>
  <si>
    <t>T N T Repair and Service LLC</t>
  </si>
  <si>
    <t>215 Santa Fe Dr</t>
  </si>
  <si>
    <t>PCP-0003FAE6</t>
  </si>
  <si>
    <t>kounkele25_mark@wagnereq.com</t>
  </si>
  <si>
    <t>kounkel_mark@wagnerequipment.com</t>
  </si>
  <si>
    <t>Wagner Equipment Company</t>
  </si>
  <si>
    <t>PCP-0003F9EF</t>
  </si>
  <si>
    <t>wrenchinandtrenchin@gmail.com</t>
  </si>
  <si>
    <t>Masanz</t>
  </si>
  <si>
    <t>+1 970-317-4105</t>
  </si>
  <si>
    <t>RYANS WRENCHIN &amp; TRENCHIN INC.</t>
  </si>
  <si>
    <t>PPW-8003A8BE</t>
  </si>
  <si>
    <t>abrazelton@republicservices.com</t>
  </si>
  <si>
    <t>Brazelton</t>
  </si>
  <si>
    <t>+1 256-677-1415</t>
  </si>
  <si>
    <t>224 Rives Rd</t>
  </si>
  <si>
    <t>PCP-0003F977</t>
  </si>
  <si>
    <t>mark.arakelian@kiewit.com</t>
  </si>
  <si>
    <t>Arakelian</t>
  </si>
  <si>
    <t>+1 360 499 9343</t>
  </si>
  <si>
    <t>Mark.Arakelian@kiewit.com</t>
  </si>
  <si>
    <t>20855 Westgate Rd</t>
  </si>
  <si>
    <t>PCP-0003FBC2</t>
  </si>
  <si>
    <t>elizabeth@hogankeeter.com</t>
  </si>
  <si>
    <t>+1 303-330-0143</t>
  </si>
  <si>
    <t>elizabeth@boulderagg.com</t>
  </si>
  <si>
    <t>HOGAN/KEETER</t>
  </si>
  <si>
    <t>6405 Valmont Rd</t>
  </si>
  <si>
    <t>PCP-0003FA29</t>
  </si>
  <si>
    <t>tharrison@capitalmaterialsmo.com</t>
  </si>
  <si>
    <t>+1 417 633 9992</t>
  </si>
  <si>
    <t>CAPITAL QUARRIES CO INC</t>
  </si>
  <si>
    <t>221 Bolivar St Ste 400</t>
  </si>
  <si>
    <t>14480::CAPITAL MATERIALS LLC</t>
  </si>
  <si>
    <t>PPW-800458C6</t>
  </si>
  <si>
    <t>stephen.tyers@lafarge.com</t>
  </si>
  <si>
    <t>Tyers</t>
  </si>
  <si>
    <t>+1 7788400213</t>
  </si>
  <si>
    <t>V5X 4N6</t>
  </si>
  <si>
    <t>PCP-0003FEC8</t>
  </si>
  <si>
    <t>popoliziok@vmcmail.com</t>
  </si>
  <si>
    <t>popolizio</t>
  </si>
  <si>
    <t>+1 6789729641</t>
  </si>
  <si>
    <t>PCP-0003ED35</t>
  </si>
  <si>
    <t>a23qjc</t>
  </si>
  <si>
    <t>Jordon</t>
  </si>
  <si>
    <t>jordon.cummings@transwest.com</t>
  </si>
  <si>
    <t>PSP-00093422</t>
  </si>
  <si>
    <t>thomascosper@gmail.com</t>
  </si>
  <si>
    <t>Cosper</t>
  </si>
  <si>
    <t>+1 206-886-4860</t>
  </si>
  <si>
    <t>Tom.cosper@barnard-inc.com</t>
  </si>
  <si>
    <t>PCP-0003FE55</t>
  </si>
  <si>
    <t>langelvm@outlook.com</t>
  </si>
  <si>
    <t>Langel</t>
  </si>
  <si>
    <t>Langelvm@outlook.com</t>
  </si>
  <si>
    <t>LANGEL VEGETATION MANAGEMENT LLC</t>
  </si>
  <si>
    <t>53370::LANGEL VEGETATION MANAGEMENT LLC</t>
  </si>
  <si>
    <t>PCP-00023825</t>
  </si>
  <si>
    <t>javig</t>
  </si>
  <si>
    <t>PCP-000400AD</t>
  </si>
  <si>
    <t>kaushik.natarajan@kiewit.com</t>
  </si>
  <si>
    <t>Natarajan</t>
  </si>
  <si>
    <t>Kaushik</t>
  </si>
  <si>
    <t>+1 403 471 0511</t>
  </si>
  <si>
    <t>K1H IE1</t>
  </si>
  <si>
    <t>PCP-0003FF3F</t>
  </si>
  <si>
    <t>andrew.whittaker@kiewit.com</t>
  </si>
  <si>
    <t>Whittaker</t>
  </si>
  <si>
    <t>PCP-0003FF34</t>
  </si>
  <si>
    <t>boydexc123</t>
  </si>
  <si>
    <t xml:space="preserve">Boyd </t>
  </si>
  <si>
    <t>+1 970-566-7590</t>
  </si>
  <si>
    <t>JBOYD@BOYDEXCAVATING.COM</t>
  </si>
  <si>
    <t>BOYD EXCAVATING INC</t>
  </si>
  <si>
    <t>12300 County Road 80</t>
  </si>
  <si>
    <t>08564::BOYD EXCAVATING INC</t>
  </si>
  <si>
    <t>PCP-00040011</t>
  </si>
  <si>
    <t>cbowlby@nre-inc.com</t>
  </si>
  <si>
    <t>Bowlby</t>
  </si>
  <si>
    <t>+1 3037091311</t>
  </si>
  <si>
    <t>NORTH RIDGE EXCAVATING, INC. - NRE, INC.</t>
  </si>
  <si>
    <t>PCP-0003FFAD</t>
  </si>
  <si>
    <t>eric.wilson@hallettmaterials.com</t>
  </si>
  <si>
    <t>+1 5153146916</t>
  </si>
  <si>
    <t>PCP-0003FFF6</t>
  </si>
  <si>
    <t>lee.rowley@aggregate.com</t>
  </si>
  <si>
    <t>+44 7442 858447</t>
  </si>
  <si>
    <t>Launceston</t>
  </si>
  <si>
    <t>GB-CO</t>
  </si>
  <si>
    <t>PL159PF</t>
  </si>
  <si>
    <t>PCP-0003FD8D</t>
  </si>
  <si>
    <t>wfcash@yahoo.com</t>
  </si>
  <si>
    <t>Cash</t>
  </si>
  <si>
    <t>Wfcash@yahoo.com</t>
  </si>
  <si>
    <t>WILLIAM AND BETTY CASH</t>
  </si>
  <si>
    <t>187 REGENCY BLVD</t>
  </si>
  <si>
    <t>97876::WILLIAM AND BETTY CASH</t>
  </si>
  <si>
    <t>PCP-0003FF2E</t>
  </si>
  <si>
    <t>jason.nolan@kiewit.com</t>
  </si>
  <si>
    <t>+1 514 816 3800</t>
  </si>
  <si>
    <t>K2V0J7</t>
  </si>
  <si>
    <t>PCP-0003FEEC</t>
  </si>
  <si>
    <t>nathalie.meunier@kiewit.com</t>
  </si>
  <si>
    <t>Meunier</t>
  </si>
  <si>
    <t>Nathalie</t>
  </si>
  <si>
    <t>+1 438 869 8413</t>
  </si>
  <si>
    <t>K1H 1E1</t>
  </si>
  <si>
    <t>PCP-0003FEB4</t>
  </si>
  <si>
    <t>dochoa@jdabrams.com</t>
  </si>
  <si>
    <t>+1 915-314-8014</t>
  </si>
  <si>
    <t>J.D.ABRAMS</t>
  </si>
  <si>
    <t>8230 Doniphan</t>
  </si>
  <si>
    <t>00392::JD ABRAMS INC</t>
  </si>
  <si>
    <t>PCP-00040047</t>
  </si>
  <si>
    <t>whepler@enerflex.com</t>
  </si>
  <si>
    <t>Hepler</t>
  </si>
  <si>
    <t>Weslyn</t>
  </si>
  <si>
    <t>+1 575 361 8454</t>
  </si>
  <si>
    <t>PCP-00040023</t>
  </si>
  <si>
    <t>ap@dlmlandscapesupply.com</t>
  </si>
  <si>
    <t>nick@dlmlandscapesupply.com</t>
  </si>
  <si>
    <t>DLM SAND &amp; GRAVEL</t>
  </si>
  <si>
    <t>24746::DLM LANDSCAPE SUPPLY LLC</t>
  </si>
  <si>
    <t>PPW-800473AC</t>
  </si>
  <si>
    <t>publicworkspo@ponchasprings.us</t>
  </si>
  <si>
    <t>Sich</t>
  </si>
  <si>
    <t>publicworks@ponchasprings.us</t>
  </si>
  <si>
    <t>Town of Poncha Springs</t>
  </si>
  <si>
    <t>333 Burnett Ave.</t>
  </si>
  <si>
    <t>Poncha Springs</t>
  </si>
  <si>
    <t>PCP-0003FFC3</t>
  </si>
  <si>
    <t>mendoza1@gmail.com</t>
  </si>
  <si>
    <t>Mendoza1338@gmail.com</t>
  </si>
  <si>
    <t xml:space="preserve">270 Haversham Dr. </t>
  </si>
  <si>
    <t>PCP-0003FF78</t>
  </si>
  <si>
    <t>davidhousman@mail.com</t>
  </si>
  <si>
    <t>Housman</t>
  </si>
  <si>
    <t>+1 737-200-0022</t>
  </si>
  <si>
    <t>DavidHousman@mail.com</t>
  </si>
  <si>
    <t>ALTICAST INC</t>
  </si>
  <si>
    <t>PCP-0003CAED</t>
  </si>
  <si>
    <t>Reseller</t>
  </si>
  <si>
    <t>e250reh</t>
  </si>
  <si>
    <t>PSP-00083165</t>
  </si>
  <si>
    <t>chieffms4a</t>
  </si>
  <si>
    <t>+1 505-652-0404</t>
  </si>
  <si>
    <t>chieffms4a@gmail.com</t>
  </si>
  <si>
    <t>2 PRIMOS CONSTRUCTION LLC</t>
  </si>
  <si>
    <t>PO Box 435</t>
  </si>
  <si>
    <t>84940::2 PRIMOS CONSTRUCTION LLC</t>
  </si>
  <si>
    <t>PCP-00040083</t>
  </si>
  <si>
    <t>breanna.eke@kiewit.com</t>
  </si>
  <si>
    <t>Eke</t>
  </si>
  <si>
    <t>Breanna</t>
  </si>
  <si>
    <t>+1 303 579 0299</t>
  </si>
  <si>
    <t>PCP-0003FE65</t>
  </si>
  <si>
    <t>scrager@republicservices.com</t>
  </si>
  <si>
    <t>CRAGER</t>
  </si>
  <si>
    <t>+1 205-763-8001</t>
  </si>
  <si>
    <t>SCRAGER@REPUBLICSERVICES.COM</t>
  </si>
  <si>
    <t>PCP-0003FFD3</t>
  </si>
  <si>
    <t>gbrown@harsco.com</t>
  </si>
  <si>
    <t>+1 870 740 4909</t>
  </si>
  <si>
    <t>2803 Van Dyke Rd</t>
  </si>
  <si>
    <t>Newport</t>
  </si>
  <si>
    <t>PCP-0003CFAF</t>
  </si>
  <si>
    <t>gonzalezcontractorsllc@gmail.com</t>
  </si>
  <si>
    <t>+1 5057178022</t>
  </si>
  <si>
    <t>GONZALEZ CONTRACTORS LLC</t>
  </si>
  <si>
    <t>PO BOX 221</t>
  </si>
  <si>
    <t>MORIARTY</t>
  </si>
  <si>
    <t>37441::GONZALEZ CONTRACTORS LLC</t>
  </si>
  <si>
    <t>PCP-00040523</t>
  </si>
  <si>
    <t>mbonnes@republicservices.com</t>
  </si>
  <si>
    <t>Bonnes</t>
  </si>
  <si>
    <t>+1 4047324267</t>
  </si>
  <si>
    <t>PCP-0003FE84</t>
  </si>
  <si>
    <t>vaughnd@vmcmail.com</t>
  </si>
  <si>
    <t>+1 8644391152</t>
  </si>
  <si>
    <t>PCP-00040486</t>
  </si>
  <si>
    <t>ezrapelt@amesco.com</t>
  </si>
  <si>
    <t>Pelt</t>
  </si>
  <si>
    <t>+1 6022283670</t>
  </si>
  <si>
    <t>PCP-00040417</t>
  </si>
  <si>
    <t>jacob.miller1@kiewit.com</t>
  </si>
  <si>
    <t>Jacob.Miller1@kiewit.com</t>
  </si>
  <si>
    <t>PCP-0004066D</t>
  </si>
  <si>
    <t>johnminer</t>
  </si>
  <si>
    <t>+1 303-589-6328</t>
  </si>
  <si>
    <t>labwan@aol.com</t>
  </si>
  <si>
    <t>CASTLE ROCK ROCK LLC</t>
  </si>
  <si>
    <t>Frontage Road Castle</t>
  </si>
  <si>
    <t>17437::CASTLE ROCK ROCK LLC,u17437::CASTLE ROCK ROCK</t>
  </si>
  <si>
    <t>PCP-000405BC</t>
  </si>
  <si>
    <t>p260jee</t>
  </si>
  <si>
    <t>Esquivel Escarcega</t>
  </si>
  <si>
    <t>jesus_esquivel@maqsa.com.mx</t>
  </si>
  <si>
    <t>PIP-10451784</t>
  </si>
  <si>
    <t>testingcat</t>
  </si>
  <si>
    <t>+61 422222222</t>
  </si>
  <si>
    <t>pcc@wadams.com.au</t>
  </si>
  <si>
    <t>BAYPORT GROUP</t>
  </si>
  <si>
    <t>175 MARCH STREET</t>
  </si>
  <si>
    <t>ORANGE</t>
  </si>
  <si>
    <t>PCP-0001EC88</t>
  </si>
  <si>
    <t>alena.miro@energytransfer.com</t>
  </si>
  <si>
    <t>Miro</t>
  </si>
  <si>
    <t>Alena</t>
  </si>
  <si>
    <t>+1 8656826713</t>
  </si>
  <si>
    <t>PCP-00040495</t>
  </si>
  <si>
    <t>keith.bullard.2@us.af.mil</t>
  </si>
  <si>
    <t>Bullard</t>
  </si>
  <si>
    <t>+1 5755721302</t>
  </si>
  <si>
    <t>PCP-000404A2</t>
  </si>
  <si>
    <t>joseph.rhoades@firstgroup.com</t>
  </si>
  <si>
    <t>Joseph.rhoades@firstgroup.com</t>
  </si>
  <si>
    <t>FIRST VEHICLE SERVICES</t>
  </si>
  <si>
    <t xml:space="preserve">1330 E. 126th avenue </t>
  </si>
  <si>
    <t xml:space="preserve">Thornton </t>
  </si>
  <si>
    <t>57920::FIRST VEHICLE SERVICES</t>
  </si>
  <si>
    <t>PCP-00040575</t>
  </si>
  <si>
    <t>mohamad.abdulrahman@kiewit.com</t>
  </si>
  <si>
    <t>Abdulrahman</t>
  </si>
  <si>
    <t>Mohamad</t>
  </si>
  <si>
    <t>+1 438 830 5693</t>
  </si>
  <si>
    <t>PCP-0003FED4</t>
  </si>
  <si>
    <t>Pinedo</t>
  </si>
  <si>
    <t>PCP-0004041F</t>
  </si>
  <si>
    <t>Saiz</t>
  </si>
  <si>
    <t>PCP-00040414</t>
  </si>
  <si>
    <t>bkumar</t>
  </si>
  <si>
    <t>KUMAR</t>
  </si>
  <si>
    <t>BRIDGETTE</t>
  </si>
  <si>
    <t>+1 2092359623</t>
  </si>
  <si>
    <t>BBARRON@REPUBLICSERVICES.COM</t>
  </si>
  <si>
    <t xml:space="preserve">9999 S AUSTIN RD </t>
  </si>
  <si>
    <t>MANTECA</t>
  </si>
  <si>
    <t>PPW-E6A24B5A</t>
  </si>
  <si>
    <t>james.warren@holcim.com</t>
  </si>
  <si>
    <t>WARREN</t>
  </si>
  <si>
    <t>+1 618-285-6267</t>
  </si>
  <si>
    <t>501 Il Route 146 34</t>
  </si>
  <si>
    <t>Golconda</t>
  </si>
  <si>
    <t>PCP-0003CA54</t>
  </si>
  <si>
    <t>james.ford@halliburton.com</t>
  </si>
  <si>
    <t>ford</t>
  </si>
  <si>
    <t xml:space="preserve">james </t>
  </si>
  <si>
    <t>+1 806-790-4441</t>
  </si>
  <si>
    <t xml:space="preserve">7254 legacy pointe </t>
  </si>
  <si>
    <t>PCP-0003F5B5</t>
  </si>
  <si>
    <t>john.williams@wasteconnections.com</t>
  </si>
  <si>
    <t>williams</t>
  </si>
  <si>
    <t>+1 3524461535</t>
  </si>
  <si>
    <t>PCP-00040325</t>
  </si>
  <si>
    <t>nscribner@republicservices.com</t>
  </si>
  <si>
    <t>Scribner</t>
  </si>
  <si>
    <t>+1 715-549-3146</t>
  </si>
  <si>
    <t>808 Red Fox Ln</t>
  </si>
  <si>
    <t>Eagle River</t>
  </si>
  <si>
    <t>PCP-0003FF24</t>
  </si>
  <si>
    <t>pirate_joe_chisholm@yahoo.com</t>
  </si>
  <si>
    <t>+1 9703144853</t>
  </si>
  <si>
    <t>PAONIA SOIL CO</t>
  </si>
  <si>
    <t>70723::PAONIA SOIL CO</t>
  </si>
  <si>
    <t>PCP-00040974</t>
  </si>
  <si>
    <t>jwaller61@yahoo.com</t>
  </si>
  <si>
    <t>WALLER</t>
  </si>
  <si>
    <t>+1 325-207-2009</t>
  </si>
  <si>
    <t>EVERETT RANCH ##</t>
  </si>
  <si>
    <t>6196 Round Top Road</t>
  </si>
  <si>
    <t>PCP-0002CF53</t>
  </si>
  <si>
    <t>tderlinga@republicservices.com</t>
  </si>
  <si>
    <t>Derlinga</t>
  </si>
  <si>
    <t>+1 815-774-3975</t>
  </si>
  <si>
    <t>PCP-0003EE42</t>
  </si>
  <si>
    <t>bmconcrete</t>
  </si>
  <si>
    <t>Barron Jr.</t>
  </si>
  <si>
    <t>+1 303-809-6566</t>
  </si>
  <si>
    <t>bmconcrete@icloud.com</t>
  </si>
  <si>
    <t>14751 E County Line Rd</t>
  </si>
  <si>
    <t>04847::B &amp; M CONCRETE INC</t>
  </si>
  <si>
    <t>PCP-00040943</t>
  </si>
  <si>
    <t>cody.arnold@cbre.com</t>
  </si>
  <si>
    <t>CODY.ARNOLD</t>
  </si>
  <si>
    <t>+1 7204710437</t>
  </si>
  <si>
    <t>PCP-0004088C</t>
  </si>
  <si>
    <t>saunderssis2023</t>
  </si>
  <si>
    <t>kilmer</t>
  </si>
  <si>
    <t>+1 303-518-6886</t>
  </si>
  <si>
    <t>T.kilmer@saundersinc.com</t>
  </si>
  <si>
    <t>PCP-00040817</t>
  </si>
  <si>
    <t>hbj7dt</t>
  </si>
  <si>
    <t>dtracy@nadinc.com</t>
  </si>
  <si>
    <t>N A DEGERSTROM INC.</t>
  </si>
  <si>
    <t>PSP-0007C353</t>
  </si>
  <si>
    <t>nitsuh@nanizllc.com</t>
  </si>
  <si>
    <t>Bedada</t>
  </si>
  <si>
    <t>Nitsuh</t>
  </si>
  <si>
    <t>+1 571-276-0352</t>
  </si>
  <si>
    <t>Nitsuh@NanizLLC.com</t>
  </si>
  <si>
    <t>International logistics solutions llc</t>
  </si>
  <si>
    <t>17408 E Rice Cir Unit B</t>
  </si>
  <si>
    <t>PCP-00040A1A</t>
  </si>
  <si>
    <t>empirehoa</t>
  </si>
  <si>
    <t>+1 719-486-0978</t>
  </si>
  <si>
    <t>EMPIRE LODGE HOMEOWNERS ASSOC</t>
  </si>
  <si>
    <t>585 Empire Valley Dr</t>
  </si>
  <si>
    <t>30909::EMPIRE LODGE HOMEOWNERS ASSO C</t>
  </si>
  <si>
    <t>PCP-00040912</t>
  </si>
  <si>
    <t>traderdon@bresnan.net</t>
  </si>
  <si>
    <t>+1 970-216-2780</t>
  </si>
  <si>
    <t>Mobile Vacations</t>
  </si>
  <si>
    <t>2090 Hodesha Ct</t>
  </si>
  <si>
    <t>PCP-00040B63</t>
  </si>
  <si>
    <t>sayedusa88</t>
  </si>
  <si>
    <t>Sayed</t>
  </si>
  <si>
    <t>smohamed@eprod.com</t>
  </si>
  <si>
    <t>ENTERPRISE CRUDE PIPELINE</t>
  </si>
  <si>
    <t>4802 LOOP 197 SOUTH</t>
  </si>
  <si>
    <t>TEXAS CITY</t>
  </si>
  <si>
    <t>29065::ENTERPRISE CRUDE PIPELINE</t>
  </si>
  <si>
    <t>PPW-8001AA1B</t>
  </si>
  <si>
    <t>afehrbear@gmail.com</t>
  </si>
  <si>
    <t>MAD DIGGER INC</t>
  </si>
  <si>
    <t>5319 COUNTY RD 79</t>
  </si>
  <si>
    <t>Roggen</t>
  </si>
  <si>
    <t>56891::MAD DIGGER INC</t>
  </si>
  <si>
    <t>PCP-00040CD9</t>
  </si>
  <si>
    <t>fish</t>
  </si>
  <si>
    <t>+1 9154656844</t>
  </si>
  <si>
    <t>hopeamysalmon@gmail.com</t>
  </si>
  <si>
    <t>Dm demolition</t>
  </si>
  <si>
    <t>PCP-00040C45</t>
  </si>
  <si>
    <t>robert@mountainterrascape.com</t>
  </si>
  <si>
    <t>Alan Robert</t>
  </si>
  <si>
    <t>+52 6521034646</t>
  </si>
  <si>
    <t>Mountain Terrascape Inc</t>
  </si>
  <si>
    <t>0062 county road 113 #1</t>
  </si>
  <si>
    <t>PCP-0003F026</t>
  </si>
  <si>
    <t>ratischand@republicservices.com</t>
  </si>
  <si>
    <t>Atischand</t>
  </si>
  <si>
    <t>Ravindra</t>
  </si>
  <si>
    <t>+1 3473613762</t>
  </si>
  <si>
    <t>PCP-00040FCA</t>
  </si>
  <si>
    <t>jwilson8@republicservices.com</t>
  </si>
  <si>
    <t>+1 215-520-8332</t>
  </si>
  <si>
    <t>2201 Mt. Ephraim Ave., Bldg. 10-A</t>
  </si>
  <si>
    <t>08104</t>
  </si>
  <si>
    <t>PCP-00040962</t>
  </si>
  <si>
    <t>handerson3@republicservices.com</t>
  </si>
  <si>
    <t>Herbert</t>
  </si>
  <si>
    <t>+1 304-989-4279</t>
  </si>
  <si>
    <t>PCP-00040903</t>
  </si>
  <si>
    <t>vcastellanos@republicservices.com</t>
  </si>
  <si>
    <t>Castellanos</t>
  </si>
  <si>
    <t>+1 415-697-9166</t>
  </si>
  <si>
    <t>100 cargo way</t>
  </si>
  <si>
    <t>San Francisco</t>
  </si>
  <si>
    <t>PCP-0003FFE8</t>
  </si>
  <si>
    <t>kmgag.shop@kiewit.com</t>
  </si>
  <si>
    <t>Itafos</t>
  </si>
  <si>
    <t>KMGAG.Shop@Kiewit.com</t>
  </si>
  <si>
    <t>PCP-0003F583</t>
  </si>
  <si>
    <t>trevor.archibald@kiewit.com</t>
  </si>
  <si>
    <t xml:space="preserve">Archibald </t>
  </si>
  <si>
    <t xml:space="preserve">Trevor </t>
  </si>
  <si>
    <t>+1 719 359 2997</t>
  </si>
  <si>
    <t>PCP-00040FBD</t>
  </si>
  <si>
    <t>Wilcoxson</t>
  </si>
  <si>
    <t>+1 253-604-8514</t>
  </si>
  <si>
    <t>mwilcoxson@enconcolorado.com</t>
  </si>
  <si>
    <t>Encon Colorado</t>
  </si>
  <si>
    <t>8600 Welby Rd</t>
  </si>
  <si>
    <t>PCP-00040FEF</t>
  </si>
  <si>
    <t>seth.mossing@elitesi.com</t>
  </si>
  <si>
    <t>Mossing</t>
  </si>
  <si>
    <t>+1 720-557-5425</t>
  </si>
  <si>
    <t>1199 Atchison Ct</t>
  </si>
  <si>
    <t>PCP-00040FB2</t>
  </si>
  <si>
    <t>pickettparts1</t>
  </si>
  <si>
    <t>Brannon Pickett</t>
  </si>
  <si>
    <t>+1 3177380053</t>
  </si>
  <si>
    <t>bpickett@pickettequip.com</t>
  </si>
  <si>
    <t>Pickett Equipment Parts Inc</t>
  </si>
  <si>
    <t>200 East Earlywood Drive</t>
  </si>
  <si>
    <t>PPT-4000B248</t>
  </si>
  <si>
    <t xml:space="preserve">Wilcoxson </t>
  </si>
  <si>
    <t>+1 303-287-4312</t>
  </si>
  <si>
    <t>ENCON COLORADO COMPANY LLC</t>
  </si>
  <si>
    <t>2140 S Ivanhoe St Ste 100</t>
  </si>
  <si>
    <t>30824::ENCON COLORADO COMPANY LLC</t>
  </si>
  <si>
    <t>PCP-00040F96</t>
  </si>
  <si>
    <t>welderbb@yahoo.com</t>
  </si>
  <si>
    <t>+1 5753901255</t>
  </si>
  <si>
    <t>BillyB@Centerlinecllc.com</t>
  </si>
  <si>
    <t>Centerline Construction, LLC</t>
  </si>
  <si>
    <t xml:space="preserve">7302 N Valdez </t>
  </si>
  <si>
    <t>PCP-0000F3C5</t>
  </si>
  <si>
    <t>hlcc</t>
  </si>
  <si>
    <t>Simmerman</t>
  </si>
  <si>
    <t>Pegi</t>
  </si>
  <si>
    <t>+1 970-879-6831</t>
  </si>
  <si>
    <t>pegi@hlccconstruction.com</t>
  </si>
  <si>
    <t>HLCC Construction Company</t>
  </si>
  <si>
    <t>PPW-00006C35</t>
  </si>
  <si>
    <t>pmholstein7.3@gmail.com</t>
  </si>
  <si>
    <t>holstein</t>
  </si>
  <si>
    <t>+1 707-536-7990</t>
  </si>
  <si>
    <t>MURPHY BUILDERS INC</t>
  </si>
  <si>
    <t>2210 Lance St</t>
  </si>
  <si>
    <t>62547::MURPHY BUILDERS INC,u62547::MURPHY BUILDERS INC</t>
  </si>
  <si>
    <t>PCP-0004107D</t>
  </si>
  <si>
    <t>kcarrier@republicservices.com</t>
  </si>
  <si>
    <t xml:space="preserve">Carrier </t>
  </si>
  <si>
    <t>+1 414-388-1351</t>
  </si>
  <si>
    <t>1401 W Mount Vernon Ave</t>
  </si>
  <si>
    <t>PCP-00040F24</t>
  </si>
  <si>
    <t>zach03</t>
  </si>
  <si>
    <t>+1 920-229-6143</t>
  </si>
  <si>
    <t>MASHUDA CONTRACTORS INC</t>
  </si>
  <si>
    <t>PPT-1066B942</t>
  </si>
  <si>
    <t>a23qla</t>
  </si>
  <si>
    <t>lorenzo.amador@transwest.com</t>
  </si>
  <si>
    <t>PSP-00093F09</t>
  </si>
  <si>
    <t>a5w2kam</t>
  </si>
  <si>
    <t>MarionK@rushenterprises.com</t>
  </si>
  <si>
    <t>PIP-11215054</t>
  </si>
  <si>
    <t>alvaraef@co.larimer.co.us</t>
  </si>
  <si>
    <t>+1 720-232-1257</t>
  </si>
  <si>
    <t>PCP-0004141C</t>
  </si>
  <si>
    <t>andersonw@myhayden.com</t>
  </si>
  <si>
    <t>Warrick</t>
  </si>
  <si>
    <t>+1 417-831-0000</t>
  </si>
  <si>
    <t>JUSTIN HAYDEN</t>
  </si>
  <si>
    <t>4358 W LIVERY LANCE</t>
  </si>
  <si>
    <t>PCP-0001DC61</t>
  </si>
  <si>
    <t>h070nepolaj</t>
  </si>
  <si>
    <t>Nepolello</t>
  </si>
  <si>
    <t>+1 309 453 4829</t>
  </si>
  <si>
    <t>anthony.j.nepolello@accenture.com</t>
  </si>
  <si>
    <t>PPW-991D2F4C</t>
  </si>
  <si>
    <t>bastien.marinet@lafarge.com</t>
  </si>
  <si>
    <t>MARINET</t>
  </si>
  <si>
    <t>Bastien</t>
  </si>
  <si>
    <t>CARRIERE DE LANCRANS 24 RTE DE LANCRANS</t>
  </si>
  <si>
    <t>VALSERHONE</t>
  </si>
  <si>
    <t>AIN</t>
  </si>
  <si>
    <t>01200</t>
  </si>
  <si>
    <t>PCP-000165D8</t>
  </si>
  <si>
    <t>jacob.michael@holcim.com</t>
  </si>
  <si>
    <t>+1 6812470870</t>
  </si>
  <si>
    <t>PCP-0003C02F</t>
  </si>
  <si>
    <t>wpruitt.p3@gmail.com</t>
  </si>
  <si>
    <t>+1 719-510-0817</t>
  </si>
  <si>
    <t>WPruitt.P3@gmail.com</t>
  </si>
  <si>
    <t>P3 TRUCK &amp; EQUIPMENT REPAIR</t>
  </si>
  <si>
    <t>15930 Bradshaw Rd</t>
  </si>
  <si>
    <t>70862::P3 TRUCK &amp; EQUIPMENT REPAIR LLC</t>
  </si>
  <si>
    <t>PCP-0004162A</t>
  </si>
  <si>
    <t>deepsixlf@wm.com</t>
  </si>
  <si>
    <t>PCP-000413F5</t>
  </si>
  <si>
    <t>935 S Highway 285</t>
  </si>
  <si>
    <t>PCP-000413FA</t>
  </si>
  <si>
    <t>rmg@alb-asphalt.com</t>
  </si>
  <si>
    <t>gibson</t>
  </si>
  <si>
    <t xml:space="preserve">robert </t>
  </si>
  <si>
    <t>+1 505-966-6814</t>
  </si>
  <si>
    <t>RMG@alb-asphalt.com</t>
  </si>
  <si>
    <t>ALBUQUERQUE ASPHALT INC</t>
  </si>
  <si>
    <t>5012 Broadway Blvd SE</t>
  </si>
  <si>
    <t>u02180::ALBUQUERQUE ASPHALT INC</t>
  </si>
  <si>
    <t>PCP-000414E3</t>
  </si>
  <si>
    <t>d1rqpb</t>
  </si>
  <si>
    <t>Buchen</t>
  </si>
  <si>
    <t>+1 920 295 3329</t>
  </si>
  <si>
    <t>paul.buchen@mashuda.com</t>
  </si>
  <si>
    <t>PSP-0008F725</t>
  </si>
  <si>
    <t>brycekoechell@73</t>
  </si>
  <si>
    <t>Koechell</t>
  </si>
  <si>
    <t>+1 9202293163</t>
  </si>
  <si>
    <t>Bryce.koechell@mashuda.com</t>
  </si>
  <si>
    <t>PPW-0003D713</t>
  </si>
  <si>
    <t>PCP-0004141A</t>
  </si>
  <si>
    <t>Ordonez</t>
  </si>
  <si>
    <t>PCP-00041408</t>
  </si>
  <si>
    <t>raithetrucking240</t>
  </si>
  <si>
    <t>+1 720-352-9820</t>
  </si>
  <si>
    <t>brendansmith240@gmail.com</t>
  </si>
  <si>
    <t>Smiths Raithe Trucking LLC</t>
  </si>
  <si>
    <t>6205 Eagles Nest Dr</t>
  </si>
  <si>
    <t>PCP-0004151B</t>
  </si>
  <si>
    <t>rudymoreno@isbfreightllc.com</t>
  </si>
  <si>
    <t>+1 915-955-5093</t>
  </si>
  <si>
    <t>ISB FREIGHT LLC</t>
  </si>
  <si>
    <t>2300 George Dieter Dr</t>
  </si>
  <si>
    <t>PCP-000414FD</t>
  </si>
  <si>
    <t>hayden.williams@archrock.com</t>
  </si>
  <si>
    <t>+1 701-310-5910</t>
  </si>
  <si>
    <t>4940 Us-85</t>
  </si>
  <si>
    <t>PCP-000414C1</t>
  </si>
  <si>
    <t>joegrose</t>
  </si>
  <si>
    <t>PPW-00034CE8</t>
  </si>
  <si>
    <t>tcurby@republicservices.com</t>
  </si>
  <si>
    <t>Curby</t>
  </si>
  <si>
    <t>+1 2562424113</t>
  </si>
  <si>
    <t>TCurby@republicservices.com</t>
  </si>
  <si>
    <t>PCP-00041830</t>
  </si>
  <si>
    <t>htroutt@charlestonmill.com</t>
  </si>
  <si>
    <t>Troutt</t>
  </si>
  <si>
    <t>+1 8435138824</t>
  </si>
  <si>
    <t>PCP-0004176C</t>
  </si>
  <si>
    <t>mclassen@republicservices.com</t>
  </si>
  <si>
    <t>Classen</t>
  </si>
  <si>
    <t>+1 678-435-7218</t>
  </si>
  <si>
    <t>750 E Jefferson PIke</t>
  </si>
  <si>
    <t>Murfreesboro</t>
  </si>
  <si>
    <t>PCP-000417C6</t>
  </si>
  <si>
    <t>larry@demcon.net</t>
  </si>
  <si>
    <t>+1 9159740936</t>
  </si>
  <si>
    <t>ROBLES 1 DEMOLITION LLC</t>
  </si>
  <si>
    <t>25389::ROBLES 1 DEMOLITION LLC</t>
  </si>
  <si>
    <t>PCP-0004194A</t>
  </si>
  <si>
    <t>ccharbonneau@republicservices.com</t>
  </si>
  <si>
    <t>Charbonneau</t>
  </si>
  <si>
    <t>+1 941 444 3335</t>
  </si>
  <si>
    <t>REPUBLIC SERVICES OF FLORIDA L P</t>
  </si>
  <si>
    <t>3971 Carmichael Ave</t>
  </si>
  <si>
    <t>Sarasota</t>
  </si>
  <si>
    <t>PCP-000417BB</t>
  </si>
  <si>
    <t>nodonnell</t>
  </si>
  <si>
    <t>O'Donnell</t>
  </si>
  <si>
    <t>nicholas.odonnell@gcinc.com</t>
  </si>
  <si>
    <t>PCP-00041816</t>
  </si>
  <si>
    <t>kevin@cwconst.com</t>
  </si>
  <si>
    <t>MCCLAIN</t>
  </si>
  <si>
    <t>+1 9705896419</t>
  </si>
  <si>
    <t>PCP-000417E0</t>
  </si>
  <si>
    <t>justin.wittenauer@watco.com</t>
  </si>
  <si>
    <t>Wittenauer</t>
  </si>
  <si>
    <t>WATCO COMPANIES INC *KEEP SEP* DO NOT COMBINE</t>
  </si>
  <si>
    <t>PCP-0004183E</t>
  </si>
  <si>
    <t>whuntington@republicservices.com</t>
  </si>
  <si>
    <t>+1 7602132207</t>
  </si>
  <si>
    <t>PCP-0004197C</t>
  </si>
  <si>
    <t>vance@abcocontracting.com</t>
  </si>
  <si>
    <t>Copeland</t>
  </si>
  <si>
    <t>+1 720-955-1832</t>
  </si>
  <si>
    <t>ABCO CONTRACTING INC</t>
  </si>
  <si>
    <t>2180 E 74th Pl</t>
  </si>
  <si>
    <t>00461::ABCO CONTRACTING INC</t>
  </si>
  <si>
    <t>PCP-000417FB</t>
  </si>
  <si>
    <t>clmorgan@eprod.com</t>
  </si>
  <si>
    <t>+1 970-379-0514</t>
  </si>
  <si>
    <t>ENTERPRISE PRODUCTS PARTNERS LP</t>
  </si>
  <si>
    <t>70 County Road 300</t>
  </si>
  <si>
    <t>30497::ENTERPRISE</t>
  </si>
  <si>
    <t>PCP-00041932</t>
  </si>
  <si>
    <t>kcpittman@eprod.com</t>
  </si>
  <si>
    <t>Kevin C</t>
  </si>
  <si>
    <t>+1 970-285-8102</t>
  </si>
  <si>
    <t>70 Cr-300</t>
  </si>
  <si>
    <t>PCP-0004192E</t>
  </si>
  <si>
    <t>ol@jalisco.org</t>
  </si>
  <si>
    <t>Onesimo</t>
  </si>
  <si>
    <t>+1 303-287-8905</t>
  </si>
  <si>
    <t>6663 Colorado Blvd</t>
  </si>
  <si>
    <t>PCP-00041788</t>
  </si>
  <si>
    <t>dfears@ihcscott.com</t>
  </si>
  <si>
    <t>PCP-000419B4</t>
  </si>
  <si>
    <t>lilly.swenson@martinmarietta.com</t>
  </si>
  <si>
    <t>+1 970-286-6117</t>
  </si>
  <si>
    <t>PCP-000417A4</t>
  </si>
  <si>
    <t>lrock</t>
  </si>
  <si>
    <t>+1 303-304-4615</t>
  </si>
  <si>
    <t>3933 S Mariposa St</t>
  </si>
  <si>
    <t>PCP-00041958</t>
  </si>
  <si>
    <t>climbhighbjc@yahoo.com</t>
  </si>
  <si>
    <t>+1 9706188078</t>
  </si>
  <si>
    <t>KELLEY TRUCKING</t>
  </si>
  <si>
    <t>PCP-00041A3A</t>
  </si>
  <si>
    <t>pvanschaack@ichscott.com</t>
  </si>
  <si>
    <t>pvanschaack@wwclyde.net</t>
  </si>
  <si>
    <t>PCP-000419A1</t>
  </si>
  <si>
    <t>martinez303.24@gmail.com</t>
  </si>
  <si>
    <t>+1 970 319 8241</t>
  </si>
  <si>
    <t>16366 Blue Yonder Vw</t>
  </si>
  <si>
    <t>PCP-0004196C</t>
  </si>
  <si>
    <t>torresconstruction</t>
  </si>
  <si>
    <t>+1 7193213986</t>
  </si>
  <si>
    <t>tomastorres79@hotmail.com</t>
  </si>
  <si>
    <t>TORRES CONSTRUCTION</t>
  </si>
  <si>
    <t>1141 Turley Cir</t>
  </si>
  <si>
    <t>85235::J TORRES CONSTRUCTION LLC</t>
  </si>
  <si>
    <t>PCP-00041828</t>
  </si>
  <si>
    <t>olozano@ranelson.com</t>
  </si>
  <si>
    <t>Ra. Nelson</t>
  </si>
  <si>
    <t>51 Eagle Road # 2 P.O. Drawer 5400</t>
  </si>
  <si>
    <t>PCP-00041988</t>
  </si>
  <si>
    <t>g0nzalez11c</t>
  </si>
  <si>
    <t>Gonzalez Contractors, LLC</t>
  </si>
  <si>
    <t>PPT-1073BBD4</t>
  </si>
  <si>
    <t>ernest.auge@newmont.com</t>
  </si>
  <si>
    <t>Auge</t>
  </si>
  <si>
    <t>+1 775 340 7245</t>
  </si>
  <si>
    <t>349 S 1st St</t>
  </si>
  <si>
    <t>PCP-0004191E</t>
  </si>
  <si>
    <t>jrmartinez@century-rentals.com</t>
  </si>
  <si>
    <t>+1 9158584454</t>
  </si>
  <si>
    <t>CENTURY MACHINERY CO., INC.</t>
  </si>
  <si>
    <t>15225::CENTURY MACHINERY</t>
  </si>
  <si>
    <t>PCP-00041955</t>
  </si>
  <si>
    <t>nemiller@csu.org</t>
  </si>
  <si>
    <t>HOMESTAKE WATER PROJECT</t>
  </si>
  <si>
    <t>PO BOX 1821</t>
  </si>
  <si>
    <t>44040::HOMESTAKE WATER PROJECT</t>
  </si>
  <si>
    <t>PCP-00041841</t>
  </si>
  <si>
    <t>jeffhaworth</t>
  </si>
  <si>
    <t>HAWORTH</t>
  </si>
  <si>
    <t>jhaworth@republicservices.com</t>
  </si>
  <si>
    <t>PCP-000417CB</t>
  </si>
  <si>
    <t>dnelson7@republicservices.com</t>
  </si>
  <si>
    <t>+1 714-365-8068</t>
  </si>
  <si>
    <t>DNelson7@republicservices.com</t>
  </si>
  <si>
    <t>10946 Sunnydale Ridge Ln.</t>
  </si>
  <si>
    <t>PCP-00041389</t>
  </si>
  <si>
    <t>bbetrus59@gmail.com</t>
  </si>
  <si>
    <t xml:space="preserve">Betrus </t>
  </si>
  <si>
    <t>+1 970 581 9861</t>
  </si>
  <si>
    <t>Bbetrus59@gmail.com</t>
  </si>
  <si>
    <t>131 Hawthorne Ave</t>
  </si>
  <si>
    <t>PCP-00041CFA</t>
  </si>
  <si>
    <t>gabe.ramirez@wasteconnections.com</t>
  </si>
  <si>
    <t>+1 575-263-4995</t>
  </si>
  <si>
    <t>PCP-00041DF7</t>
  </si>
  <si>
    <t>clintroper27@yahoo.com</t>
  </si>
  <si>
    <t>+1 970-596-8932</t>
  </si>
  <si>
    <t>10000 Squirrel Creek Rd</t>
  </si>
  <si>
    <t>PCP-00041D8B</t>
  </si>
  <si>
    <t>fleetadmin@torcnm.org</t>
  </si>
  <si>
    <t>+1 575-894-9225</t>
  </si>
  <si>
    <t>FleetAdmin@torcnm.org</t>
  </si>
  <si>
    <t>CITY OF T OR C</t>
  </si>
  <si>
    <t>2700 S Broadway St</t>
  </si>
  <si>
    <t>88046::CITY OF T OR C</t>
  </si>
  <si>
    <t>PCP-00041C57</t>
  </si>
  <si>
    <t>brothersexc2</t>
  </si>
  <si>
    <t>BROTHERS EXCAVATING</t>
  </si>
  <si>
    <t>PPW-80004795</t>
  </si>
  <si>
    <t>dficchi@republicservices.com</t>
  </si>
  <si>
    <t>Ficchi</t>
  </si>
  <si>
    <t>PCP-00041BCF</t>
  </si>
  <si>
    <t>mccwmuser</t>
  </si>
  <si>
    <t>bigbendnate+mccwmuser@gmail.com</t>
  </si>
  <si>
    <t>PCP-00041D6D</t>
  </si>
  <si>
    <t>jeremydowneyyfz450@gmail.com</t>
  </si>
  <si>
    <t>Downey</t>
  </si>
  <si>
    <t>+1 970 347 0150</t>
  </si>
  <si>
    <t>BOULDER READY MIX CONCRETE</t>
  </si>
  <si>
    <t>644 nnamaqua ave</t>
  </si>
  <si>
    <t>PCP-00041C50</t>
  </si>
  <si>
    <t>mattwardconstruction1@gmail.com</t>
  </si>
  <si>
    <t>WARD CONSTRUCTION</t>
  </si>
  <si>
    <t>P.O. BOX 265</t>
  </si>
  <si>
    <t>93938::WARD CONSTRUCTION CO</t>
  </si>
  <si>
    <t>PCP-00041C4A</t>
  </si>
  <si>
    <t>anthony@insightautoglass.com</t>
  </si>
  <si>
    <t xml:space="preserve">Cordova </t>
  </si>
  <si>
    <t>+1 720-675-6267</t>
  </si>
  <si>
    <t>INSIGHT AUTO GLASS</t>
  </si>
  <si>
    <t>6920 S Jordan Rd Ste G</t>
  </si>
  <si>
    <t>46265::INSIGHT GLASS</t>
  </si>
  <si>
    <t>PCP-00041D64</t>
  </si>
  <si>
    <t>waswelder</t>
  </si>
  <si>
    <t>warren</t>
  </si>
  <si>
    <t>PCP-00041D45</t>
  </si>
  <si>
    <t>martinez303</t>
  </si>
  <si>
    <t>PCP-00041C10</t>
  </si>
  <si>
    <t>office@overlandwelding.com</t>
  </si>
  <si>
    <t>+1 9706732996</t>
  </si>
  <si>
    <t>Overland Welding LLC</t>
  </si>
  <si>
    <t>PO Box 742</t>
  </si>
  <si>
    <t>PCP-00041D75</t>
  </si>
  <si>
    <t>chris.gahan@peabodygeneral.com</t>
  </si>
  <si>
    <t>Gahan</t>
  </si>
  <si>
    <t>Chris.Gahan@peabodygeneral.com</t>
  </si>
  <si>
    <t>PCP-00038AB6</t>
  </si>
  <si>
    <t>james.hamilton@imerys.com</t>
  </si>
  <si>
    <t>hamilton</t>
  </si>
  <si>
    <t>+1 5412190882</t>
  </si>
  <si>
    <t>97630-9277</t>
  </si>
  <si>
    <t>PCP-00041D94</t>
  </si>
  <si>
    <t>alexsf89@gmail.com</t>
  </si>
  <si>
    <t>Fidalgo</t>
  </si>
  <si>
    <t>+1 6824591061</t>
  </si>
  <si>
    <t>HOLT</t>
  </si>
  <si>
    <t>3502 11th St W</t>
  </si>
  <si>
    <t>PCP-00041C28</t>
  </si>
  <si>
    <t>juduran@ihcscott.com</t>
  </si>
  <si>
    <t xml:space="preserve">Duran </t>
  </si>
  <si>
    <t>+1 970-616-2836</t>
  </si>
  <si>
    <t>1029 Oriole Cir</t>
  </si>
  <si>
    <t>PCP-00041BF6</t>
  </si>
  <si>
    <t>will.jones@agisienvironmental.com</t>
  </si>
  <si>
    <t>+1 303-808-2069</t>
  </si>
  <si>
    <t>WILL.JONES@AGISIENVIRONMENTAL.COM</t>
  </si>
  <si>
    <t>AGISI ENVIRONMENTAL SERVICES</t>
  </si>
  <si>
    <t>11479 Pine Dr</t>
  </si>
  <si>
    <t>04403::AGISI ENVIRONMENTAL SERVICES</t>
  </si>
  <si>
    <t>PCP-00041D89</t>
  </si>
  <si>
    <t>samsr2093@gmail.com</t>
  </si>
  <si>
    <t>+1 4322971381</t>
  </si>
  <si>
    <t>CURTIS EVANS RANCH CONST</t>
  </si>
  <si>
    <t xml:space="preserve">1500 Evans Ranch Rd </t>
  </si>
  <si>
    <t>PCP-00042072</t>
  </si>
  <si>
    <t>quezadamartinezpedro@gmail.com</t>
  </si>
  <si>
    <t>Quezada Martínez</t>
  </si>
  <si>
    <t>+52 9983463437</t>
  </si>
  <si>
    <t>Particular</t>
  </si>
  <si>
    <t>Av 3</t>
  </si>
  <si>
    <t>Cuba</t>
  </si>
  <si>
    <t>Matanzas</t>
  </si>
  <si>
    <t>PCP-00041F0D</t>
  </si>
  <si>
    <t>joel.j.strickland@fluorgov.com</t>
  </si>
  <si>
    <t>+1 303-677-3721</t>
  </si>
  <si>
    <t>17699 E Steamboat Ave Bldg 201</t>
  </si>
  <si>
    <t>PCP-000420FB</t>
  </si>
  <si>
    <t>senriquez@republicservices.com</t>
  </si>
  <si>
    <t>+1 8624370637</t>
  </si>
  <si>
    <t>SENRIQUEZ@REPUBLICSERVICES.COM</t>
  </si>
  <si>
    <t>07803</t>
  </si>
  <si>
    <t>PCP-00041F98</t>
  </si>
  <si>
    <t>timothy.sparks@profrac.com</t>
  </si>
  <si>
    <t>+1 9039344307</t>
  </si>
  <si>
    <t>PROFRAC</t>
  </si>
  <si>
    <t>PCP-00042077</t>
  </si>
  <si>
    <t>vanceri@co.larimer.co.us</t>
  </si>
  <si>
    <t>vance</t>
  </si>
  <si>
    <t>+1 661-333-6402</t>
  </si>
  <si>
    <t>412 east vine drive</t>
  </si>
  <si>
    <t>PCP-00041FC6</t>
  </si>
  <si>
    <t>jobioma01</t>
  </si>
  <si>
    <t>Obioma</t>
  </si>
  <si>
    <t>Ikechukwu</t>
  </si>
  <si>
    <t>+1 713-340-6265</t>
  </si>
  <si>
    <t>john.obioma@archrock.com</t>
  </si>
  <si>
    <t>PCP-00041FF4</t>
  </si>
  <si>
    <t>eanrcg1</t>
  </si>
  <si>
    <t>Gaudet</t>
  </si>
  <si>
    <t>+1 432 640 7546</t>
  </si>
  <si>
    <t>Charles.Gaudet@Archrock.com</t>
  </si>
  <si>
    <t>PSP-0007E29C</t>
  </si>
  <si>
    <t>ian.c.vernon@holcim.com</t>
  </si>
  <si>
    <t>+61 417624814</t>
  </si>
  <si>
    <t>PCP-000421AA</t>
  </si>
  <si>
    <t>90dlcc</t>
  </si>
  <si>
    <t>Carnie</t>
  </si>
  <si>
    <t>Calum</t>
  </si>
  <si>
    <t>+44 7815966143</t>
  </si>
  <si>
    <t>calum.carnie@aggregate.com</t>
  </si>
  <si>
    <t>AGGREGATE INDUSTRIES</t>
  </si>
  <si>
    <t>PSP-0008F7B2</t>
  </si>
  <si>
    <t>adriana@irondirt.com</t>
  </si>
  <si>
    <t>Leal</t>
  </si>
  <si>
    <t xml:space="preserve">Adriana </t>
  </si>
  <si>
    <t>8412 wallisville rd</t>
  </si>
  <si>
    <t>PCP-0003FB47</t>
  </si>
  <si>
    <t>austincm</t>
  </si>
  <si>
    <t>+1 432-967-8945</t>
  </si>
  <si>
    <t>miraclebaby2000@icloud.com</t>
  </si>
  <si>
    <t>2440 Santa Cruz Ln</t>
  </si>
  <si>
    <t>PCP-00042099</t>
  </si>
  <si>
    <t>hellblaze00</t>
  </si>
  <si>
    <t>+1 9282286362</t>
  </si>
  <si>
    <t>sking2@fmi.com</t>
  </si>
  <si>
    <t>PCP-0000D2F8</t>
  </si>
  <si>
    <t>robtheobald@yahoo.com</t>
  </si>
  <si>
    <t>Theobald</t>
  </si>
  <si>
    <t>+1 970-409-7978</t>
  </si>
  <si>
    <t>ROBTHEOBALD@YAHOO.COM</t>
  </si>
  <si>
    <t>THEOBALD ENGRNG/CONSTR SVCS</t>
  </si>
  <si>
    <t>PO Box 3817</t>
  </si>
  <si>
    <t>86579::THEOBALD ENGRNG/CONSTR SVCS</t>
  </si>
  <si>
    <t>PCP-00042152</t>
  </si>
  <si>
    <t>sawyer_soda</t>
  </si>
  <si>
    <t>Soda</t>
  </si>
  <si>
    <t>Sawyer</t>
  </si>
  <si>
    <t>+1 9202953329</t>
  </si>
  <si>
    <t>sawyer.soda@mashuda.com</t>
  </si>
  <si>
    <t>N6504 State Hwy 73 PO Box 16</t>
  </si>
  <si>
    <t>PPT-1075ACA8</t>
  </si>
  <si>
    <t>adam.morris@libertyfrac.com</t>
  </si>
  <si>
    <t xml:space="preserve">Morris </t>
  </si>
  <si>
    <t xml:space="preserve">Adam </t>
  </si>
  <si>
    <t>+1 501-428-6675</t>
  </si>
  <si>
    <t>8825 Pinto Cyn</t>
  </si>
  <si>
    <t>PCP-000420AC</t>
  </si>
  <si>
    <t>mattkern@live.com</t>
  </si>
  <si>
    <t>+1 307-371-0162</t>
  </si>
  <si>
    <t>Mattkern@live.com</t>
  </si>
  <si>
    <t>4120 E 134th Dr</t>
  </si>
  <si>
    <t>PCP-000420A0</t>
  </si>
  <si>
    <t>frank.longoriaiii@libertyfrac.com</t>
  </si>
  <si>
    <t>Longoria</t>
  </si>
  <si>
    <t>PCP-0004209A</t>
  </si>
  <si>
    <t>mario.candanoza2@libertyfrac.com</t>
  </si>
  <si>
    <t>Candanoza</t>
  </si>
  <si>
    <t>+1 318-532-5921</t>
  </si>
  <si>
    <t>Mario.Candanoza2@Libertyfrac.com</t>
  </si>
  <si>
    <t>PCP-0004209C</t>
  </si>
  <si>
    <t>baldomero.cazares@libertyfrac.com</t>
  </si>
  <si>
    <t>Baldo</t>
  </si>
  <si>
    <t>+1 956-645-1895</t>
  </si>
  <si>
    <t>11670 Foxford</t>
  </si>
  <si>
    <t>PCP-0004208B</t>
  </si>
  <si>
    <t>jtgalt0914@gmail.com</t>
  </si>
  <si>
    <t>Galt</t>
  </si>
  <si>
    <t>4215 Autumn Heights Dr Unit B</t>
  </si>
  <si>
    <t>PCP-0004209B</t>
  </si>
  <si>
    <t>hatchethq@gmail.com</t>
  </si>
  <si>
    <t>+1 719-650-9400</t>
  </si>
  <si>
    <t>Hatchet Ranch Cattle Co</t>
  </si>
  <si>
    <t>7600 Hatchet Ranch Rd</t>
  </si>
  <si>
    <t>PCP-0004218C</t>
  </si>
  <si>
    <t>israiguirre1387@gmail.com</t>
  </si>
  <si>
    <t>+1 9705817504</t>
  </si>
  <si>
    <t>Burnt Mountain Services</t>
  </si>
  <si>
    <t>PCP-00042122</t>
  </si>
  <si>
    <t>jdgserepair@gmail.com</t>
  </si>
  <si>
    <t>Jessup</t>
  </si>
  <si>
    <t>+1 970-215-7820</t>
  </si>
  <si>
    <t>JDG Equipment Repair</t>
  </si>
  <si>
    <t>40159 Cottonwood Creek Rd</t>
  </si>
  <si>
    <t>PCP-00042121</t>
  </si>
  <si>
    <t>orlan@unitedshedtransport.com</t>
  </si>
  <si>
    <t>Orlan</t>
  </si>
  <si>
    <t>+1 817-879-7662</t>
  </si>
  <si>
    <t>United Shed Transport LLC</t>
  </si>
  <si>
    <t>164 Pr 401</t>
  </si>
  <si>
    <t>Covington</t>
  </si>
  <si>
    <t>PCP-00042093</t>
  </si>
  <si>
    <t>winters_james@wagnerequipment.com</t>
  </si>
  <si>
    <t>e250jew</t>
  </si>
  <si>
    <t>+1 9702592001</t>
  </si>
  <si>
    <t>wagner equipment company</t>
  </si>
  <si>
    <t>PCP-00041FE1</t>
  </si>
  <si>
    <t>rogelio.arellano@bianchielectric.com</t>
  </si>
  <si>
    <t>Rogelio.Arellano@bianchielectric.com</t>
  </si>
  <si>
    <t>PCP-00042060</t>
  </si>
  <si>
    <t>aaron.taylor@libertyfrac.com</t>
  </si>
  <si>
    <t>+1 832-247-7578</t>
  </si>
  <si>
    <t>Aaron.Taylor@libertyfrac.com</t>
  </si>
  <si>
    <t>568 Fm 80</t>
  </si>
  <si>
    <t>Teague</t>
  </si>
  <si>
    <t>PCP-00042097</t>
  </si>
  <si>
    <t>tristan.wenger@gmail.com</t>
  </si>
  <si>
    <t xml:space="preserve">Wenger </t>
  </si>
  <si>
    <t>HIGH PERFORMANCE EARTHWORKS (HOMES)</t>
  </si>
  <si>
    <t>P.O. BOX 1403</t>
  </si>
  <si>
    <t>PCP-0004210F</t>
  </si>
  <si>
    <t>jonathan.mullen@kiewit.com</t>
  </si>
  <si>
    <t>+1 214 846 8289</t>
  </si>
  <si>
    <t>PCP-00040025</t>
  </si>
  <si>
    <t>srios@nova-compression.com</t>
  </si>
  <si>
    <t>+1 432-813-7154</t>
  </si>
  <si>
    <t>6401 S. County Rd. 1273</t>
  </si>
  <si>
    <t>64398::NOVA COMPRESSION LLC</t>
  </si>
  <si>
    <t>PCP-000101EE</t>
  </si>
  <si>
    <t>wesleyt67</t>
  </si>
  <si>
    <t xml:space="preserve">Thompson </t>
  </si>
  <si>
    <t>+1 931-261-3893</t>
  </si>
  <si>
    <t>bigwesthompson@gmail.com</t>
  </si>
  <si>
    <t>Accel Fusion llc</t>
  </si>
  <si>
    <t xml:space="preserve">2821 east Pearl street </t>
  </si>
  <si>
    <t>PCP-0004226A</t>
  </si>
  <si>
    <t>b1g2hh1</t>
  </si>
  <si>
    <t>Hoskins</t>
  </si>
  <si>
    <t>+1 865 992 6769</t>
  </si>
  <si>
    <t>harold.hoskins@carmeuse.com</t>
  </si>
  <si>
    <t>PIP-10599387</t>
  </si>
  <si>
    <t>kim.clemons@epiroc.com</t>
  </si>
  <si>
    <t>clemons</t>
  </si>
  <si>
    <t>kim</t>
  </si>
  <si>
    <t>+1 7204530298</t>
  </si>
  <si>
    <t>EPIROC USA LLC</t>
  </si>
  <si>
    <t>PCP-0003A7C4</t>
  </si>
  <si>
    <t>oandseqp@gmail.com</t>
  </si>
  <si>
    <t>+1 970-765-1873</t>
  </si>
  <si>
    <t>O&amp;S EQUIPMENT</t>
  </si>
  <si>
    <t>1374 13 3/18 RD</t>
  </si>
  <si>
    <t>70932::O&amp;S EQUIPMENT</t>
  </si>
  <si>
    <t>PCP-00042384</t>
  </si>
  <si>
    <t>david.goodman@westernmidstream.com</t>
  </si>
  <si>
    <t>+1 318-316-9944</t>
  </si>
  <si>
    <t>211 Carpenter St</t>
  </si>
  <si>
    <t>Jena</t>
  </si>
  <si>
    <t>PCP-000423B4</t>
  </si>
  <si>
    <t>smanson001@yahoo.com</t>
  </si>
  <si>
    <t>Manson</t>
  </si>
  <si>
    <t>+1 619-520-2092</t>
  </si>
  <si>
    <t>Retired</t>
  </si>
  <si>
    <t>83 Rickel Cir</t>
  </si>
  <si>
    <t>South Fork</t>
  </si>
  <si>
    <t>PCP-000423ED</t>
  </si>
  <si>
    <t>brendon.schoolderman@holcim.com</t>
  </si>
  <si>
    <t>Schoolderman</t>
  </si>
  <si>
    <t>+61 429791671</t>
  </si>
  <si>
    <t>PCP-000423F1</t>
  </si>
  <si>
    <t>matt.bearmtn@gmail.com</t>
  </si>
  <si>
    <t>Pagano</t>
  </si>
  <si>
    <t>+1 720-331-8853</t>
  </si>
  <si>
    <t>BEAR MOUNTAIN MECHANICAL</t>
  </si>
  <si>
    <t>3942 S FEDERAL BLVD</t>
  </si>
  <si>
    <t>39625::BEAR MOUNTAIN MECHANICAL</t>
  </si>
  <si>
    <t>PCP-0004284A</t>
  </si>
  <si>
    <t>kscheffler@prim.com</t>
  </si>
  <si>
    <t>scheffler</t>
  </si>
  <si>
    <t>kiff</t>
  </si>
  <si>
    <t>+1 2542399233</t>
  </si>
  <si>
    <t>PPW-8003287E</t>
  </si>
  <si>
    <t>egutierrez@dignpave.com</t>
  </si>
  <si>
    <t xml:space="preserve">Gutierrez </t>
  </si>
  <si>
    <t xml:space="preserve">Eddie </t>
  </si>
  <si>
    <t>+1 575-519-9402</t>
  </si>
  <si>
    <t>216 S Main St</t>
  </si>
  <si>
    <t>PCP-0004274E</t>
  </si>
  <si>
    <t>thomas.murphy@wasteconnections.com</t>
  </si>
  <si>
    <t>+1 3525690465</t>
  </si>
  <si>
    <t>PCP-0003FF38</t>
  </si>
  <si>
    <t>joshua.mathis@ledcor.com</t>
  </si>
  <si>
    <t>Mathis</t>
  </si>
  <si>
    <t>+1 775-399-1120</t>
  </si>
  <si>
    <t>LEDCOR INDUSTRIES</t>
  </si>
  <si>
    <t>5390 keitzke lane #100</t>
  </si>
  <si>
    <t>PCP-000423BE</t>
  </si>
  <si>
    <t>kerickson@buildersne.com</t>
  </si>
  <si>
    <t>+1 3038802051</t>
  </si>
  <si>
    <t>BUILDERS ENTERPRISES</t>
  </si>
  <si>
    <t>07352::BUILDERS ENTERPRISES</t>
  </si>
  <si>
    <t>PCP-0004276C</t>
  </si>
  <si>
    <t>pmcfarland</t>
  </si>
  <si>
    <t>pmcfarland@opal-foods.com</t>
  </si>
  <si>
    <t>66623::OPAL FOODS LLC,66623a::OPAL FOODS INC</t>
  </si>
  <si>
    <t>PPW-8000B968</t>
  </si>
  <si>
    <t>a2j2amb1</t>
  </si>
  <si>
    <t>ABingham@jgpete.com</t>
  </si>
  <si>
    <t>PSP-00094C94</t>
  </si>
  <si>
    <t>a2j2mpr</t>
  </si>
  <si>
    <t>Mrogers@jgpete.com</t>
  </si>
  <si>
    <t>PSP-00094C93</t>
  </si>
  <si>
    <t>joortega@ihcscott.com</t>
  </si>
  <si>
    <t>ortega</t>
  </si>
  <si>
    <t>+1 720 253 3315</t>
  </si>
  <si>
    <t>PCP-0004271E</t>
  </si>
  <si>
    <t>austin.chott@cfcc.com</t>
  </si>
  <si>
    <t>Chott</t>
  </si>
  <si>
    <t>+1 7202728298</t>
  </si>
  <si>
    <t>CFC CONSTRUCTION INC.</t>
  </si>
  <si>
    <t>PCP-00042674</t>
  </si>
  <si>
    <t>drew.bunnell@libertyfrac.com</t>
  </si>
  <si>
    <t>Bunnell</t>
  </si>
  <si>
    <t>+1 405-220-9958</t>
  </si>
  <si>
    <t>13059 Old Highway 99 S</t>
  </si>
  <si>
    <t>PCP-0004272E</t>
  </si>
  <si>
    <t>e250ag1</t>
  </si>
  <si>
    <t>goodman_adam@wagnerequipment.com</t>
  </si>
  <si>
    <t>PSP-00075469</t>
  </si>
  <si>
    <t>jerritt.england@libertyfrac.com</t>
  </si>
  <si>
    <t>Jerritt</t>
  </si>
  <si>
    <t>+1 817-296-8074</t>
  </si>
  <si>
    <t>Jerritt.England@libertyfrac.com</t>
  </si>
  <si>
    <t>4600 Graham Dr</t>
  </si>
  <si>
    <t>Conway</t>
  </si>
  <si>
    <t>PCP-0004272C</t>
  </si>
  <si>
    <t>kvinson@indexc.com</t>
  </si>
  <si>
    <t>Vinson</t>
  </si>
  <si>
    <t>PCP-00042759</t>
  </si>
  <si>
    <t>bknowles@edgecontracting.com</t>
  </si>
  <si>
    <t>Knowles</t>
  </si>
  <si>
    <t>+1 720-822-1807</t>
  </si>
  <si>
    <t>1453 Brickyard Rd</t>
  </si>
  <si>
    <t>PCP-00042C88</t>
  </si>
  <si>
    <t>hector.lopez@kodiakgas.com</t>
  </si>
  <si>
    <t>+1 575-779-8633</t>
  </si>
  <si>
    <t>PCP-00042BD9</t>
  </si>
  <si>
    <t>jmatteuzzi@republicservices.com</t>
  </si>
  <si>
    <t>Matteuzzi</t>
  </si>
  <si>
    <t>+1 6033945649</t>
  </si>
  <si>
    <t>01434</t>
  </si>
  <si>
    <t>PCP-0003E206</t>
  </si>
  <si>
    <t>a2j2ts</t>
  </si>
  <si>
    <t>tstephenson@jgpete.com</t>
  </si>
  <si>
    <t>PSP-00094C92</t>
  </si>
  <si>
    <t>fabian.lujan@westernmidstream.com</t>
  </si>
  <si>
    <t>+1 432-803-3759</t>
  </si>
  <si>
    <t>PCP-00042A65</t>
  </si>
  <si>
    <t>kristofer.rolek@martinmarietta.com</t>
  </si>
  <si>
    <t>Rolek</t>
  </si>
  <si>
    <t>Kristofer</t>
  </si>
  <si>
    <t>+1 6822742515</t>
  </si>
  <si>
    <t>Kristofer.rolek@martinmarietta.com</t>
  </si>
  <si>
    <t>PCP-00042C20</t>
  </si>
  <si>
    <t>jamie.rosson@alpinesilica.com</t>
  </si>
  <si>
    <t>Rosson</t>
  </si>
  <si>
    <t>+1 432-557-7149</t>
  </si>
  <si>
    <t>10589 NORTH FM 1218</t>
  </si>
  <si>
    <t>KERMIT</t>
  </si>
  <si>
    <t>00886::ALPINE SILICA LLC</t>
  </si>
  <si>
    <t>PCP-00042C02</t>
  </si>
  <si>
    <t>bmarceaux</t>
  </si>
  <si>
    <t>Marceaux</t>
  </si>
  <si>
    <t>+1 318-717-2755</t>
  </si>
  <si>
    <t>marso2214@gmail.com</t>
  </si>
  <si>
    <t>313 Shanewood Dr</t>
  </si>
  <si>
    <t>Marksville</t>
  </si>
  <si>
    <t>PCP-00042D6E</t>
  </si>
  <si>
    <t>holte.colin@gmail.com</t>
  </si>
  <si>
    <t>holte</t>
  </si>
  <si>
    <t>colin</t>
  </si>
  <si>
    <t>+1 719-412-0149</t>
  </si>
  <si>
    <t>Holte.colin@gmail.com</t>
  </si>
  <si>
    <t>Norsk COnstruction</t>
  </si>
  <si>
    <t>110 Baylor Dr</t>
  </si>
  <si>
    <t>PCP-00042BBD</t>
  </si>
  <si>
    <t>silverlightrepair@gmail.com</t>
  </si>
  <si>
    <t>Ryburn</t>
  </si>
  <si>
    <t>+1 575-605-0274</t>
  </si>
  <si>
    <t>Silverlightrepair@gmail.com</t>
  </si>
  <si>
    <t xml:space="preserve">Silverlight Services LLC </t>
  </si>
  <si>
    <t>426 W Eva St</t>
  </si>
  <si>
    <t>PCP-00042B98</t>
  </si>
  <si>
    <t>e250xc</t>
  </si>
  <si>
    <t>Chavez_Xaiver@wagnerequipment.com</t>
  </si>
  <si>
    <t>PSP-00091A9B</t>
  </si>
  <si>
    <t>e250jsr</t>
  </si>
  <si>
    <t>Rose_James@wagnerequipment.com</t>
  </si>
  <si>
    <t>PIP-11065956</t>
  </si>
  <si>
    <t>agequipment</t>
  </si>
  <si>
    <t>wesley.reno@agequipmentllc.com</t>
  </si>
  <si>
    <t>AG EQUIPMENT LLC</t>
  </si>
  <si>
    <t>8739 N. VALLEY</t>
  </si>
  <si>
    <t>02071::AG EQUIPMENT LLC</t>
  </si>
  <si>
    <t>PPW-E13E8264</t>
  </si>
  <si>
    <t>redneck.dc34@gmail.com</t>
  </si>
  <si>
    <t>PCP-00042C45</t>
  </si>
  <si>
    <t>bwyatt@gmcs.org</t>
  </si>
  <si>
    <t>+1 505-721-1122</t>
  </si>
  <si>
    <t>GALLUP-MCKINLEY CNTY SCHOOLS</t>
  </si>
  <si>
    <t>PO Box 1318</t>
  </si>
  <si>
    <t>36307::GALLUP-MCKINLEY CNTY SCHOOLS</t>
  </si>
  <si>
    <t>PCP-00042B22</t>
  </si>
  <si>
    <t>nickolas.parker@whiteconstruction.com</t>
  </si>
  <si>
    <t>+1 812-264-2129</t>
  </si>
  <si>
    <t>PPW-0003FEAF</t>
  </si>
  <si>
    <t>lsmith21@republicservices.com</t>
  </si>
  <si>
    <t>+1 4358884112</t>
  </si>
  <si>
    <t>PCP-0003FB10</t>
  </si>
  <si>
    <t>csnyman</t>
  </si>
  <si>
    <t>snyman</t>
  </si>
  <si>
    <t>colin.snyman@energytransfer.com</t>
  </si>
  <si>
    <t>PPW-8EBDC3E1</t>
  </si>
  <si>
    <t>george.white@wasteconnections.com</t>
  </si>
  <si>
    <t>+1 3527924383</t>
  </si>
  <si>
    <t>PCP-00042F04</t>
  </si>
  <si>
    <t>eliasccllc@gmail.com</t>
  </si>
  <si>
    <t xml:space="preserve">Vanessa </t>
  </si>
  <si>
    <t>ELIAS CONCRETE</t>
  </si>
  <si>
    <t>PCP-0002535D</t>
  </si>
  <si>
    <t>clint.stripling@gcinc.com</t>
  </si>
  <si>
    <t>Stripling</t>
  </si>
  <si>
    <t>+1 8054485980</t>
  </si>
  <si>
    <t>Santa Barbara</t>
  </si>
  <si>
    <t>PCP-00041D81</t>
  </si>
  <si>
    <t>eaj2015nlc2007@gmail.com</t>
  </si>
  <si>
    <t>+1 307 221 2595</t>
  </si>
  <si>
    <t>MONUMENT HOME BUILDERS INC.</t>
  </si>
  <si>
    <t>140 Walterscheid Blvd</t>
  </si>
  <si>
    <t>61651::MONUMENT HOME BUILDERS INC</t>
  </si>
  <si>
    <t>PCP-00043183</t>
  </si>
  <si>
    <t>mhowell@republicservices.com</t>
  </si>
  <si>
    <t>+1 3182686409</t>
  </si>
  <si>
    <t>PCP-00042FCB</t>
  </si>
  <si>
    <t>tkilpatrickbu135</t>
  </si>
  <si>
    <t>Kilpatrick</t>
  </si>
  <si>
    <t>+1 732-620-6510</t>
  </si>
  <si>
    <t>Tkilpatrick@republicservices.com</t>
  </si>
  <si>
    <t>5 Industrial Ave</t>
  </si>
  <si>
    <t>New Brunswick</t>
  </si>
  <si>
    <t>08901</t>
  </si>
  <si>
    <t>PCP-00042622</t>
  </si>
  <si>
    <t>mbarnes@republicservices.com</t>
  </si>
  <si>
    <t>+1 813-455-7595</t>
  </si>
  <si>
    <t>2702 east 2nd ave</t>
  </si>
  <si>
    <t>Tampa</t>
  </si>
  <si>
    <t>PCP-00042F9A</t>
  </si>
  <si>
    <t>kbstevenson@eprod.com</t>
  </si>
  <si>
    <t>+1 970-200-4082</t>
  </si>
  <si>
    <t>678 Moonrise Ct</t>
  </si>
  <si>
    <t>PCP-00043043</t>
  </si>
  <si>
    <t>mvarelav8</t>
  </si>
  <si>
    <t>mvarela@ihcscott.com</t>
  </si>
  <si>
    <t>PCP-00042FA1</t>
  </si>
  <si>
    <t>a1p2jg</t>
  </si>
  <si>
    <t>jgallegos@inalnd-group.com</t>
  </si>
  <si>
    <t>PSP-000687CD</t>
  </si>
  <si>
    <t>ccard@colas.com</t>
  </si>
  <si>
    <t>Card</t>
  </si>
  <si>
    <t>+1 720 483 9170</t>
  </si>
  <si>
    <t>PCP-00043032</t>
  </si>
  <si>
    <t>jose26gg</t>
  </si>
  <si>
    <t>Garcia Gutierrez</t>
  </si>
  <si>
    <t>Jose luis</t>
  </si>
  <si>
    <t>+1 303-587-1957</t>
  </si>
  <si>
    <t>jsxconcrete@gmail.com</t>
  </si>
  <si>
    <t xml:space="preserve">JSX Concrete </t>
  </si>
  <si>
    <t>3133 Victor St</t>
  </si>
  <si>
    <t>PCP-00043196</t>
  </si>
  <si>
    <t>patriarchtruckingllc@gmail.com</t>
  </si>
  <si>
    <t>Vandal</t>
  </si>
  <si>
    <t>+1 7193679410</t>
  </si>
  <si>
    <t>Patriarch Trucking LLC</t>
  </si>
  <si>
    <t>Flushing</t>
  </si>
  <si>
    <t>PCP-00028653</t>
  </si>
  <si>
    <t>e250hs</t>
  </si>
  <si>
    <t>Shop3</t>
  </si>
  <si>
    <t>hydraulic</t>
  </si>
  <si>
    <t>Hydrashop@wagnerequipment.com</t>
  </si>
  <si>
    <t>PSP-0008A504</t>
  </si>
  <si>
    <t>wildjokerls1</t>
  </si>
  <si>
    <t>chivers</t>
  </si>
  <si>
    <t>glenn</t>
  </si>
  <si>
    <t>PCP-00042F3F</t>
  </si>
  <si>
    <t>andrew.lingo</t>
  </si>
  <si>
    <t>Lingo</t>
  </si>
  <si>
    <t>+1 575-988-1131</t>
  </si>
  <si>
    <t>andrew.lingo@kodiakgas.com</t>
  </si>
  <si>
    <t>PCP-00043146</t>
  </si>
  <si>
    <t>patrick3665w@gmail.com</t>
  </si>
  <si>
    <t>+1 9702494382</t>
  </si>
  <si>
    <t>HAYNES EXCAVATION</t>
  </si>
  <si>
    <t>12696 6450 Rd</t>
  </si>
  <si>
    <t>42061::HAYNES EXCAVATION INC</t>
  </si>
  <si>
    <t>PCP-00043539</t>
  </si>
  <si>
    <t>apribek@republicservices.com</t>
  </si>
  <si>
    <t>Pribek</t>
  </si>
  <si>
    <t>+1 2089651311</t>
  </si>
  <si>
    <t>PCP-00043456</t>
  </si>
  <si>
    <t>wallke@vmcmail.com</t>
  </si>
  <si>
    <t>Wall</t>
  </si>
  <si>
    <t>+1 8642377644</t>
  </si>
  <si>
    <t>PCP-00043398</t>
  </si>
  <si>
    <t>kyle.berry</t>
  </si>
  <si>
    <t>+1 480 466 6854</t>
  </si>
  <si>
    <t>Kyle.Berry@kiewit.com</t>
  </si>
  <si>
    <t>PCP-00043337</t>
  </si>
  <si>
    <t>mprivatsky@republicservices.com</t>
  </si>
  <si>
    <t>privatsky</t>
  </si>
  <si>
    <t>+1 2088639076</t>
  </si>
  <si>
    <t>PCP-00043455</t>
  </si>
  <si>
    <t>pcollins@republicservices.com</t>
  </si>
  <si>
    <t>PATRICIA</t>
  </si>
  <si>
    <t>+1 8132486435</t>
  </si>
  <si>
    <t>PCP-00042FE2</t>
  </si>
  <si>
    <t>propetro2021</t>
  </si>
  <si>
    <t>luevano</t>
  </si>
  <si>
    <t>+1 4326641448</t>
  </si>
  <si>
    <t>jerry.luevano@propetroservices.com</t>
  </si>
  <si>
    <t>Pro Petro Services Inc</t>
  </si>
  <si>
    <t>PPW-8003E0C0</t>
  </si>
  <si>
    <t>jean-marie.beneytou@lafarge.com</t>
  </si>
  <si>
    <t>BENEYTOU</t>
  </si>
  <si>
    <t>JEAN MARIE</t>
  </si>
  <si>
    <t>+33 642767691</t>
  </si>
  <si>
    <t>0722O</t>
  </si>
  <si>
    <t>PCP-00037B8D</t>
  </si>
  <si>
    <t>dallasholliday885@aol.com</t>
  </si>
  <si>
    <t xml:space="preserve"> Dallas </t>
  </si>
  <si>
    <t>DALLAS HOLLIDAY</t>
  </si>
  <si>
    <t>PCP-0004260C</t>
  </si>
  <si>
    <t>Other -- Fraud</t>
  </si>
  <si>
    <t>jonathan.carney@tkelevator.com</t>
  </si>
  <si>
    <t>Carney</t>
  </si>
  <si>
    <t>+1 303-512-3706</t>
  </si>
  <si>
    <t>THYSSENKRUPP ELEVATOR-COS</t>
  </si>
  <si>
    <t>1120 Elkton Dr Ste A</t>
  </si>
  <si>
    <t>27079::THYSSENKRUPP ELEVATOR-COS</t>
  </si>
  <si>
    <t>PCP-000433E1</t>
  </si>
  <si>
    <t>kyle.fehr@mtcequipment.net</t>
  </si>
  <si>
    <t>21323 I76 FRONTAGE ROAD</t>
  </si>
  <si>
    <t>PCP-0004338E</t>
  </si>
  <si>
    <t>jbrethauer80644@aol.com</t>
  </si>
  <si>
    <t>Brethauer</t>
  </si>
  <si>
    <t>Jerrold</t>
  </si>
  <si>
    <t>+1 970-381-2219</t>
  </si>
  <si>
    <t>JERROLD BRETHAUER</t>
  </si>
  <si>
    <t>28519 County Road 46</t>
  </si>
  <si>
    <t>09241::JERROLD BRETHAUER</t>
  </si>
  <si>
    <t>PCP-00043476</t>
  </si>
  <si>
    <t>testmashuda</t>
  </si>
  <si>
    <t>BLESSING</t>
  </si>
  <si>
    <t>TONYA</t>
  </si>
  <si>
    <t>+1 6366801419</t>
  </si>
  <si>
    <t>tonya.blessing@fabickcat.com</t>
  </si>
  <si>
    <t>PPW-5012A2A5</t>
  </si>
  <si>
    <t>amanda.jordan@csicompressco.com</t>
  </si>
  <si>
    <t>+1 9035783398</t>
  </si>
  <si>
    <t>PCP-0004340F</t>
  </si>
  <si>
    <t>jason.eisenach@hotmail.com</t>
  </si>
  <si>
    <t>Eisenach</t>
  </si>
  <si>
    <t>+1 970-301-0499</t>
  </si>
  <si>
    <t>Mile High Resources LLC</t>
  </si>
  <si>
    <t>4392 Firehawk Ct</t>
  </si>
  <si>
    <t>PCP-00043438</t>
  </si>
  <si>
    <t>e250mjp</t>
  </si>
  <si>
    <t>patterson_mike@wagnerequipment.com</t>
  </si>
  <si>
    <t>PPS-000AB498</t>
  </si>
  <si>
    <t>shall5@republicservices.com</t>
  </si>
  <si>
    <t>+1 7604276197</t>
  </si>
  <si>
    <t>PCP-000433D8</t>
  </si>
  <si>
    <t>giuliano</t>
  </si>
  <si>
    <t>GIULIANO</t>
  </si>
  <si>
    <t>+1 970-227-6262</t>
  </si>
  <si>
    <t>308 Commerce Dr Ste A</t>
  </si>
  <si>
    <t>PCP-000434D2</t>
  </si>
  <si>
    <t>parrism@vmcmail.com</t>
  </si>
  <si>
    <t>Parris</t>
  </si>
  <si>
    <t>+1 8643048738</t>
  </si>
  <si>
    <t>PCP-00043405</t>
  </si>
  <si>
    <t>jlembcke@genesisendeavors.com</t>
  </si>
  <si>
    <t>Lembcke</t>
  </si>
  <si>
    <t>+1 701-215-0886</t>
  </si>
  <si>
    <t>6508 FM 715</t>
  </si>
  <si>
    <t>PCP-00040343</t>
  </si>
  <si>
    <t>reycraft</t>
  </si>
  <si>
    <t>reycraftconstructionllc@gmail.com</t>
  </si>
  <si>
    <t>REYCRAFT CONSTRUCTION LLC</t>
  </si>
  <si>
    <t>74274::TIM REYCRAFT</t>
  </si>
  <si>
    <t>PPT-010123DA</t>
  </si>
  <si>
    <t>mmetzger@republicservices.com</t>
  </si>
  <si>
    <t>Metzger</t>
  </si>
  <si>
    <t>+1 319-213-7874</t>
  </si>
  <si>
    <t>901 Ingleside Dr SW</t>
  </si>
  <si>
    <t>PCP-0004388D</t>
  </si>
  <si>
    <t>zachfife311</t>
  </si>
  <si>
    <t>Fife</t>
  </si>
  <si>
    <t>+1 7202315794</t>
  </si>
  <si>
    <t>zfife@abcocontracting.com</t>
  </si>
  <si>
    <t>PCP-000437A4</t>
  </si>
  <si>
    <t>wayne.stoughton@martinmarietta.com</t>
  </si>
  <si>
    <t>STOUGHTON</t>
  </si>
  <si>
    <t>+1 719-629-8372</t>
  </si>
  <si>
    <t>3131 Barrett Rd</t>
  </si>
  <si>
    <t>58361a::MARTIN MARIETTA MATERIALS</t>
  </si>
  <si>
    <t>PCP-000437A0</t>
  </si>
  <si>
    <t>wgrace@republicservices.com</t>
  </si>
  <si>
    <t>grace</t>
  </si>
  <si>
    <t>+1 4085959722</t>
  </si>
  <si>
    <t>1601 west dixon landing rd</t>
  </si>
  <si>
    <t>Milpitas</t>
  </si>
  <si>
    <t>PCP-00043320</t>
  </si>
  <si>
    <t>caneteheriberto@yahoo.com</t>
  </si>
  <si>
    <t>Canete</t>
  </si>
  <si>
    <t>Heriberto</t>
  </si>
  <si>
    <t>H&amp;C National Carrier’s Inc</t>
  </si>
  <si>
    <t>3200 sw 79th ct</t>
  </si>
  <si>
    <t>PCP-00037F7B</t>
  </si>
  <si>
    <t>cat@x96493.neomailbox.com</t>
  </si>
  <si>
    <t>Kovanen</t>
  </si>
  <si>
    <t>PCP-00043982</t>
  </si>
  <si>
    <t>keri@dkm-asphalt.com</t>
  </si>
  <si>
    <t>Keri</t>
  </si>
  <si>
    <t>DKM ASPHALT INC</t>
  </si>
  <si>
    <t>302 INDUSTRIAL PARK</t>
  </si>
  <si>
    <t>LOOP NE</t>
  </si>
  <si>
    <t>RIO RANCHO</t>
  </si>
  <si>
    <t>25566::DKM ASPHALT INC</t>
  </si>
  <si>
    <t>PCP-000438D6</t>
  </si>
  <si>
    <t>asmithtrucking@hotmail.com</t>
  </si>
  <si>
    <t>+1 785-821-3808</t>
  </si>
  <si>
    <t xml:space="preserve">Smith trucking </t>
  </si>
  <si>
    <t>3353 Sunset Dr</t>
  </si>
  <si>
    <t>PCP-00043746</t>
  </si>
  <si>
    <t>tommy@tommyser.com</t>
  </si>
  <si>
    <t>Spaedt</t>
  </si>
  <si>
    <t xml:space="preserve">Levi </t>
  </si>
  <si>
    <t>+1 970-986-0397</t>
  </si>
  <si>
    <t>LC CURBING &amp; LANDSCAPING</t>
  </si>
  <si>
    <t>2460 5100 Rd</t>
  </si>
  <si>
    <t>59049::LC CURBING &amp; LANDSCAPING,u59049::LC CURBING &amp; LANDSCAPING</t>
  </si>
  <si>
    <t>PCP-0004380C</t>
  </si>
  <si>
    <t>americanironer@gmail.com</t>
  </si>
  <si>
    <t>Dorman</t>
  </si>
  <si>
    <t>+1 7192321965</t>
  </si>
  <si>
    <t>AMERICAN IRON EQUIPMENT REPA</t>
  </si>
  <si>
    <t>Colo</t>
  </si>
  <si>
    <t>04724::AMERICAN IRON EQUIPMENT REPA IR</t>
  </si>
  <si>
    <t>PCP-00043B6D</t>
  </si>
  <si>
    <t>freddy.nev26@gmail.com</t>
  </si>
  <si>
    <t>+1 303-961-8706</t>
  </si>
  <si>
    <t xml:space="preserve">Oso Transportation </t>
  </si>
  <si>
    <t>5075 Hannibal St</t>
  </si>
  <si>
    <t>PCP-00043C26</t>
  </si>
  <si>
    <t>hpeakex</t>
  </si>
  <si>
    <t>NANCY</t>
  </si>
  <si>
    <t>+1 970 846 7170</t>
  </si>
  <si>
    <t>mnweber@yahoo.com</t>
  </si>
  <si>
    <t>PEAK EXCAVATING</t>
  </si>
  <si>
    <t>PO BOX 804</t>
  </si>
  <si>
    <t>67994::PEAK EXCAVATING</t>
  </si>
  <si>
    <t>PPT-40006F16</t>
  </si>
  <si>
    <t>vincentd@interstateelectrical.net</t>
  </si>
  <si>
    <t xml:space="preserve">Darger </t>
  </si>
  <si>
    <t xml:space="preserve">Vincent </t>
  </si>
  <si>
    <t>+1 303-420-6400</t>
  </si>
  <si>
    <t>12725 W 54th Dr</t>
  </si>
  <si>
    <t>PCP-0004409C</t>
  </si>
  <si>
    <t>mddawson@bx-cc.com</t>
  </si>
  <si>
    <t>+1 6055790204</t>
  </si>
  <si>
    <t>BX CIVIL &amp; CONSTRUCTION</t>
  </si>
  <si>
    <t>PPW-0004331A</t>
  </si>
  <si>
    <t>mhickey@thiess.com.au</t>
  </si>
  <si>
    <t>Hickey</t>
  </si>
  <si>
    <t>+1 8015973359</t>
  </si>
  <si>
    <t>PCP-0004401B</t>
  </si>
  <si>
    <t>jwhite6@republicservices.com</t>
  </si>
  <si>
    <t>+1 2566559374</t>
  </si>
  <si>
    <t>PCP-00042FAB</t>
  </si>
  <si>
    <t>new_user_mustang</t>
  </si>
  <si>
    <t>Khanna</t>
  </si>
  <si>
    <t>Rajesh</t>
  </si>
  <si>
    <t>+1 309 494 0001</t>
  </si>
  <si>
    <t>suresh.pathagunta@accenture.com</t>
  </si>
  <si>
    <t>PCP-0000DD01</t>
  </si>
  <si>
    <t>tford2@republicservices.com</t>
  </si>
  <si>
    <t>+1 925-382-0558</t>
  </si>
  <si>
    <t>901 Bailey Road</t>
  </si>
  <si>
    <t>Pittsburg</t>
  </si>
  <si>
    <t>PCP-00043966</t>
  </si>
  <si>
    <t>zane82889@yahoo.com</t>
  </si>
  <si>
    <t>Grafton</t>
  </si>
  <si>
    <t>+1 7246648222</t>
  </si>
  <si>
    <t>Rocket G Cattle Co.</t>
  </si>
  <si>
    <t>PCP-00043FAE</t>
  </si>
  <si>
    <t>e480cxm</t>
  </si>
  <si>
    <t>Cipriano</t>
  </si>
  <si>
    <t>cmadrigal@wheelercat.com</t>
  </si>
  <si>
    <t>WHEELER</t>
  </si>
  <si>
    <t>PIP-10587681</t>
  </si>
  <si>
    <t>bmekelburg</t>
  </si>
  <si>
    <t xml:space="preserve">Mekelburg </t>
  </si>
  <si>
    <t>BMEKELBURG@ALTITUDEENERGY.COM</t>
  </si>
  <si>
    <t>ALTITUDE ENERGY LLC</t>
  </si>
  <si>
    <t>PO Box 359</t>
  </si>
  <si>
    <t>PCP-0004402B</t>
  </si>
  <si>
    <t>l_pickett</t>
  </si>
  <si>
    <t>+1 970-848-2911</t>
  </si>
  <si>
    <t>lpickett@redlundequipment.com</t>
  </si>
  <si>
    <t>Redlund Equipment</t>
  </si>
  <si>
    <t>507 E 8th Ave</t>
  </si>
  <si>
    <t>PCP-00043FC1</t>
  </si>
  <si>
    <t>mathias_concrete@yahoo.com</t>
  </si>
  <si>
    <t>Mathias</t>
  </si>
  <si>
    <t>+1 719-588-5088</t>
  </si>
  <si>
    <t>MATHIAS CONCRETE INC.</t>
  </si>
  <si>
    <t>PO Box 266</t>
  </si>
  <si>
    <t>58740::MATHIAS CONCRETE INC</t>
  </si>
  <si>
    <t>PCP-00044013</t>
  </si>
  <si>
    <t>jhughes@capitalmidsouth.com</t>
  </si>
  <si>
    <t>+1 501 388 4189</t>
  </si>
  <si>
    <t>ATTN TOMMY CROUCH</t>
  </si>
  <si>
    <t>PO BOX 105050</t>
  </si>
  <si>
    <t>JEFFERSON CITY</t>
  </si>
  <si>
    <t>PCP-00013DF3</t>
  </si>
  <si>
    <t>dabrenner@sbcglobal.net</t>
  </si>
  <si>
    <t>+1 913-449-1330</t>
  </si>
  <si>
    <t>DAVID BRENNER</t>
  </si>
  <si>
    <t>3691 French Gulch Rd</t>
  </si>
  <si>
    <t>09325::DAVID BRENNER</t>
  </si>
  <si>
    <t>PCP-0004454B</t>
  </si>
  <si>
    <t>eleazargarcia@q.com</t>
  </si>
  <si>
    <t xml:space="preserve">Garcia </t>
  </si>
  <si>
    <t>Eleazar</t>
  </si>
  <si>
    <t>+1 425-239-5687</t>
  </si>
  <si>
    <t>BERNHARDT AG LLC</t>
  </si>
  <si>
    <t>12281 State Highway 60</t>
  </si>
  <si>
    <t>07317::BERNHARDT AG LLC</t>
  </si>
  <si>
    <t>PCP-000444AA</t>
  </si>
  <si>
    <t>dstraub@gflenv.com</t>
  </si>
  <si>
    <t>Straub</t>
  </si>
  <si>
    <t>+1 7807181784</t>
  </si>
  <si>
    <t>T9E 8M5</t>
  </si>
  <si>
    <t>PCP-00044367</t>
  </si>
  <si>
    <t>jelmore@republicservices.com</t>
  </si>
  <si>
    <t>+1 817-317-2050</t>
  </si>
  <si>
    <t>JElmore@republicservices.com</t>
  </si>
  <si>
    <t>1212 Harrison Ave.</t>
  </si>
  <si>
    <t>PCP-0003D7F3</t>
  </si>
  <si>
    <t>chad.evans@meraki-constructionllc.com</t>
  </si>
  <si>
    <t xml:space="preserve">Evans </t>
  </si>
  <si>
    <t>MERAKI CONSTRUCTION LLC</t>
  </si>
  <si>
    <t>795 E Kiowa Ave Unit 123</t>
  </si>
  <si>
    <t>56142::MERAKI CONSTRUCTION LLC</t>
  </si>
  <si>
    <t>PCP-00044535</t>
  </si>
  <si>
    <t>jpelleriti@republicservices.com</t>
  </si>
  <si>
    <t>Pelleriti</t>
  </si>
  <si>
    <t>+1 5107609826</t>
  </si>
  <si>
    <t>JPelleriti@republicservices.com</t>
  </si>
  <si>
    <t>PCP-0004441F</t>
  </si>
  <si>
    <t>jjoyce2@republicservices.com</t>
  </si>
  <si>
    <t>Joyce</t>
  </si>
  <si>
    <t>+1 678-237-3798</t>
  </si>
  <si>
    <t>JJoyce2@republicservices.com</t>
  </si>
  <si>
    <t>44 Rose St</t>
  </si>
  <si>
    <t>01104</t>
  </si>
  <si>
    <t>PCP-000443FA</t>
  </si>
  <si>
    <t>myslas@republicservices.com</t>
  </si>
  <si>
    <t>Yslas</t>
  </si>
  <si>
    <t>+1 4802620335</t>
  </si>
  <si>
    <t>MYslas@republicservices.com</t>
  </si>
  <si>
    <t>PPW-6CC35949</t>
  </si>
  <si>
    <t>jgalicia@republicservices.com</t>
  </si>
  <si>
    <t>galicia</t>
  </si>
  <si>
    <t>+1 510-461-5850</t>
  </si>
  <si>
    <t>12310 San mateo Rd</t>
  </si>
  <si>
    <t>Half Moon Bay</t>
  </si>
  <si>
    <t>PCP-00043FEE</t>
  </si>
  <si>
    <t>db00116</t>
  </si>
  <si>
    <t>BAIER</t>
  </si>
  <si>
    <t>DARLA</t>
  </si>
  <si>
    <t>+1 713-387-9603</t>
  </si>
  <si>
    <t>dbaier@republicservices.com</t>
  </si>
  <si>
    <t>PPW-66C6E92D</t>
  </si>
  <si>
    <t>fpinon@republicservices.com</t>
  </si>
  <si>
    <t xml:space="preserve">Francisco </t>
  </si>
  <si>
    <t>+1 408-406-5811</t>
  </si>
  <si>
    <t>FPINON@REPUBLICSERVICES.COM</t>
  </si>
  <si>
    <t>1601 Dixon Landing Road</t>
  </si>
  <si>
    <t>PCP-000404D0</t>
  </si>
  <si>
    <t>oriley@republicservices.com</t>
  </si>
  <si>
    <t>Orville</t>
  </si>
  <si>
    <t>+1 7072904509</t>
  </si>
  <si>
    <t>PCP-00042CE3</t>
  </si>
  <si>
    <t>sfuchs@republicservices.com</t>
  </si>
  <si>
    <t>Fuchs</t>
  </si>
  <si>
    <t>Sfuchs@republicservices.com</t>
  </si>
  <si>
    <t>PCP-00042C05</t>
  </si>
  <si>
    <t>gkaminski2@republicservices.com</t>
  </si>
  <si>
    <t>Kaminski</t>
  </si>
  <si>
    <t>+1 616-666-1940</t>
  </si>
  <si>
    <t>2351 Port Sheldon St</t>
  </si>
  <si>
    <t>Jenison</t>
  </si>
  <si>
    <t>PCP-00041D02</t>
  </si>
  <si>
    <t>dsalgado@northernplains.us</t>
  </si>
  <si>
    <t xml:space="preserve">Armando </t>
  </si>
  <si>
    <t>+1 970-473-0363</t>
  </si>
  <si>
    <t>NORTHERN PLAINS TRUCKING INC</t>
  </si>
  <si>
    <t>PO Box 3907</t>
  </si>
  <si>
    <t>Enid</t>
  </si>
  <si>
    <t>PCP-0004434C</t>
  </si>
  <si>
    <t>ksherloc@fmi.com</t>
  </si>
  <si>
    <t>Sherlock</t>
  </si>
  <si>
    <t>+1 9283221337</t>
  </si>
  <si>
    <t>PCP-0004450A</t>
  </si>
  <si>
    <t>tharper@jordanfosterconstruction.com</t>
  </si>
  <si>
    <t>+1 5126274333</t>
  </si>
  <si>
    <t>PCP-00044382</t>
  </si>
  <si>
    <t>t070_cat_sup</t>
  </si>
  <si>
    <t>309-111-1111</t>
  </si>
  <si>
    <t>Agriculture,Mining</t>
  </si>
  <si>
    <t>APC TECHNOLOGY</t>
  </si>
  <si>
    <t>991 PORT ROAD</t>
  </si>
  <si>
    <t>CHELTENHAM</t>
  </si>
  <si>
    <t>SOUTH AUSTRALIA</t>
  </si>
  <si>
    <t>PPS-0000F3D8</t>
  </si>
  <si>
    <t>bweise@enerflex.com</t>
  </si>
  <si>
    <t>+1 832 920 4921</t>
  </si>
  <si>
    <t>27 CO RD 204</t>
  </si>
  <si>
    <t>PCP-00040EEA</t>
  </si>
  <si>
    <t>junkie_2</t>
  </si>
  <si>
    <t>+91 8793424894</t>
  </si>
  <si>
    <t>ashish.yetre@perficient.com</t>
  </si>
  <si>
    <t>PCP-00044254</t>
  </si>
  <si>
    <t>e350rdn</t>
  </si>
  <si>
    <t>najera_ramon@wagnerequipment.com</t>
  </si>
  <si>
    <t>PSP-00092439</t>
  </si>
  <si>
    <t>katie@coalcreekexcavation.com</t>
  </si>
  <si>
    <t xml:space="preserve">Grant </t>
  </si>
  <si>
    <t xml:space="preserve">Katie </t>
  </si>
  <si>
    <t>Katie@coalcreekexcavation.com</t>
  </si>
  <si>
    <t>PCP-00044438</t>
  </si>
  <si>
    <t>td00_test_approver</t>
  </si>
  <si>
    <t>Penugonda</t>
  </si>
  <si>
    <t>Sundara</t>
  </si>
  <si>
    <t>s.a.valliappan@accenture.com</t>
  </si>
  <si>
    <t>Caterpillar - PartStore Use</t>
  </si>
  <si>
    <t>PPT-10739EF5</t>
  </si>
  <si>
    <t>jrivera6@republicservices.com</t>
  </si>
  <si>
    <t xml:space="preserve">Johnny </t>
  </si>
  <si>
    <t>+1 702-580-9346</t>
  </si>
  <si>
    <t>560 Cape Horn Dr</t>
  </si>
  <si>
    <t>PCP-000427B5</t>
  </si>
  <si>
    <t>sflowers@powermotivecorp.com</t>
  </si>
  <si>
    <t>flowers</t>
  </si>
  <si>
    <t>shilo</t>
  </si>
  <si>
    <t>+1 719-352-1749</t>
  </si>
  <si>
    <t>POWER MOTIVE CORPORATION ISD ACCOUNT</t>
  </si>
  <si>
    <t>2239 Commercial Blvd</t>
  </si>
  <si>
    <t>69731::POWER MOTIVE CORPORATION ISD ACCOUNT</t>
  </si>
  <si>
    <t>PCP-000443E0</t>
  </si>
  <si>
    <t>ted@mditrucks.com</t>
  </si>
  <si>
    <t>Flageolle</t>
  </si>
  <si>
    <t>PSP-0007CC69</t>
  </si>
  <si>
    <t>boiler_77</t>
  </si>
  <si>
    <t xml:space="preserve">Matt </t>
  </si>
  <si>
    <t>PCP-000445EF</t>
  </si>
  <si>
    <t>a6grrw</t>
  </si>
  <si>
    <t>+1 918 637 6910</t>
  </si>
  <si>
    <t>winnr@rushenterprises.com</t>
  </si>
  <si>
    <t>RUSH TRUCK CENTERS JOPLIN</t>
  </si>
  <si>
    <t>PSP-00095496</t>
  </si>
  <si>
    <t>junkie_3</t>
  </si>
  <si>
    <t>+91 1234567890</t>
  </si>
  <si>
    <t>Andhra Pradesh</t>
  </si>
  <si>
    <t>PCP-00044738</t>
  </si>
  <si>
    <t>cameron.lafollette@thiess.com</t>
  </si>
  <si>
    <t>LaFollette</t>
  </si>
  <si>
    <t>+1 385-539-8564</t>
  </si>
  <si>
    <t>11230 Highway 91</t>
  </si>
  <si>
    <t>PCP-0004487F</t>
  </si>
  <si>
    <t>moore@mcmillencorp.com</t>
  </si>
  <si>
    <t>1401 SHORELINE DR</t>
  </si>
  <si>
    <t>BOISE</t>
  </si>
  <si>
    <t>PCP-000448E6</t>
  </si>
  <si>
    <t>mpytlik77</t>
  </si>
  <si>
    <t>Pytlik</t>
  </si>
  <si>
    <t>+1 234-215-4323</t>
  </si>
  <si>
    <t>mpytlik@republicservices.com</t>
  </si>
  <si>
    <t>3619 Gracemont st Sw</t>
  </si>
  <si>
    <t>East Sparta</t>
  </si>
  <si>
    <t>PCP-0003A724</t>
  </si>
  <si>
    <t>mstephens@republicservices.com</t>
  </si>
  <si>
    <t>+1 574-309-4392</t>
  </si>
  <si>
    <t>MStephens@republicservices.com</t>
  </si>
  <si>
    <t>7922 N old US Hwy 31</t>
  </si>
  <si>
    <t>Argos</t>
  </si>
  <si>
    <t>PCP-00037128</t>
  </si>
  <si>
    <t>ncooley@republicservices.com</t>
  </si>
  <si>
    <t>Cooley</t>
  </si>
  <si>
    <t>+1 970-567-6911</t>
  </si>
  <si>
    <t>Ncooley@republicservices.com</t>
  </si>
  <si>
    <t>1941 Heath Parkway, suite 2</t>
  </si>
  <si>
    <t>PCP-000444DB</t>
  </si>
  <si>
    <t>stavares@republicservices.com</t>
  </si>
  <si>
    <t>Tavares</t>
  </si>
  <si>
    <t xml:space="preserve">Scott </t>
  </si>
  <si>
    <t>+1 508-491-6698</t>
  </si>
  <si>
    <t>Stavares@republicservices.com</t>
  </si>
  <si>
    <t xml:space="preserve">1080 Airport rd. </t>
  </si>
  <si>
    <t>Fall River</t>
  </si>
  <si>
    <t>02720</t>
  </si>
  <si>
    <t>PCP-0004444D</t>
  </si>
  <si>
    <t>jmitchell3@republicservices.com</t>
  </si>
  <si>
    <t>+1 615-543-0129</t>
  </si>
  <si>
    <t>750 E Jefferson Pike</t>
  </si>
  <si>
    <t>PCP-00041FA5</t>
  </si>
  <si>
    <t>dakota.flores@archrock.com</t>
  </si>
  <si>
    <t>+1 505-599-9906</t>
  </si>
  <si>
    <t>dakota.flores@Archrock.com</t>
  </si>
  <si>
    <t>PCP-000447F0</t>
  </si>
  <si>
    <t>fsantos01</t>
  </si>
  <si>
    <t>+1 3072368174</t>
  </si>
  <si>
    <t>PCP-0002B024</t>
  </si>
  <si>
    <t>gillespie63@msn.com</t>
  </si>
  <si>
    <t>Gillespie</t>
  </si>
  <si>
    <t>+1 303-667-1801</t>
  </si>
  <si>
    <t>13636 Garfield St Unit B</t>
  </si>
  <si>
    <t>43851::HOLCIM (US) INC</t>
  </si>
  <si>
    <t>PCP-00044755</t>
  </si>
  <si>
    <t>jphernande@sundt.com</t>
  </si>
  <si>
    <t>+1 325-812-7744</t>
  </si>
  <si>
    <t>11125 S.Ih20</t>
  </si>
  <si>
    <t>Roscoe</t>
  </si>
  <si>
    <t>PCP-000413E7</t>
  </si>
  <si>
    <t>chanteltest</t>
  </si>
  <si>
    <t>cook</t>
  </si>
  <si>
    <t>chantel</t>
  </si>
  <si>
    <t>+1 985 536 1121</t>
  </si>
  <si>
    <t>chanteljcook@gmail.com</t>
  </si>
  <si>
    <t>PHILLIPS 66</t>
  </si>
  <si>
    <t>PCP-0001D59C</t>
  </si>
  <si>
    <t>alex.osborn</t>
  </si>
  <si>
    <t>Osborn</t>
  </si>
  <si>
    <t>+1 970-415-2735</t>
  </si>
  <si>
    <t>alex.osborn@usacompression.com</t>
  </si>
  <si>
    <t>630 Cimarron Trl</t>
  </si>
  <si>
    <t>PCP-0004487A</t>
  </si>
  <si>
    <t>Montano</t>
  </si>
  <si>
    <t>PCP-00044821</t>
  </si>
  <si>
    <t>roger_usa</t>
  </si>
  <si>
    <t>+1 432 307 7007</t>
  </si>
  <si>
    <t>rgarcia@usacompression.com</t>
  </si>
  <si>
    <t>PPT-10760CA1</t>
  </si>
  <si>
    <t>trailbiz@trailarts.com</t>
  </si>
  <si>
    <t>Dessel</t>
  </si>
  <si>
    <t>+1 719-460-7759</t>
  </si>
  <si>
    <t>Heartland Outdoors, Inc. dba TrailArts</t>
  </si>
  <si>
    <t>PO Box 1464</t>
  </si>
  <si>
    <t>PCP-0004492F</t>
  </si>
  <si>
    <t>wrowan@blackstoneconcrete.com</t>
  </si>
  <si>
    <t>Rowan</t>
  </si>
  <si>
    <t>+1 8063050992</t>
  </si>
  <si>
    <t>BLACKSTONE CONCRETE</t>
  </si>
  <si>
    <t>PCP-000447F4</t>
  </si>
  <si>
    <t>cdvgea</t>
  </si>
  <si>
    <t>amlee</t>
  </si>
  <si>
    <t>+1 949 309 7711</t>
  </si>
  <si>
    <t>eamlee@prim.com</t>
  </si>
  <si>
    <t>PSP-00053EE8</t>
  </si>
  <si>
    <t>deltech.impex@gmail.com</t>
  </si>
  <si>
    <t>Yakhnovets</t>
  </si>
  <si>
    <t>+996 312962574</t>
  </si>
  <si>
    <t>Delo techniki LLC</t>
  </si>
  <si>
    <t>720005 Bishkek</t>
  </si>
  <si>
    <t>Bishkek</t>
  </si>
  <si>
    <t>KG</t>
  </si>
  <si>
    <t>PCP-00044C0A</t>
  </si>
  <si>
    <t>Other -- Suspected Fraud</t>
  </si>
  <si>
    <t>lujan</t>
  </si>
  <si>
    <t>+1 505-705-4031</t>
  </si>
  <si>
    <t>TORRANCE MANAGEMENT OFFICE</t>
  </si>
  <si>
    <t>205 S 9th St</t>
  </si>
  <si>
    <t>Estancia</t>
  </si>
  <si>
    <t>PCP-00044CC3</t>
  </si>
  <si>
    <t>amerritt0328@gmail.com</t>
  </si>
  <si>
    <t>Merritt</t>
  </si>
  <si>
    <t>+1 480-560-6352</t>
  </si>
  <si>
    <t>WE DIG IT LLC</t>
  </si>
  <si>
    <t>1118 NE Frontage Rd</t>
  </si>
  <si>
    <t>93507::WE DIG IT LLC</t>
  </si>
  <si>
    <t>PCP-00044DE4</t>
  </si>
  <si>
    <t>tcash@bennettconstruction.net</t>
  </si>
  <si>
    <t>+1 405 368 4123</t>
  </si>
  <si>
    <t>BENNETT CONSTRUCTION</t>
  </si>
  <si>
    <t>PCP-00041D44</t>
  </si>
  <si>
    <t>cbagatti@republicservices.com</t>
  </si>
  <si>
    <t>Bagatti</t>
  </si>
  <si>
    <t>+1 4406531687</t>
  </si>
  <si>
    <t>PCP-00044CC6</t>
  </si>
  <si>
    <t>olhanro</t>
  </si>
  <si>
    <t>Olhanoski</t>
  </si>
  <si>
    <t>+1 6107213280</t>
  </si>
  <si>
    <t>rolhanoski@republicservices.com</t>
  </si>
  <si>
    <t>PCP-000442BC</t>
  </si>
  <si>
    <t>bocephusthemve</t>
  </si>
  <si>
    <t>KOON</t>
  </si>
  <si>
    <t>CHARLES</t>
  </si>
  <si>
    <t>+1 731-885-1941</t>
  </si>
  <si>
    <t>PMason@republicservices.com</t>
  </si>
  <si>
    <t>518 BEECH CHAPEL RD</t>
  </si>
  <si>
    <t>Union City</t>
  </si>
  <si>
    <t>PCP-0004208E</t>
  </si>
  <si>
    <t>evin.davies@archrock.com</t>
  </si>
  <si>
    <t>Evin</t>
  </si>
  <si>
    <t>+1 5706180774</t>
  </si>
  <si>
    <t>PCP-00044BC5</t>
  </si>
  <si>
    <t>eanrjm</t>
  </si>
  <si>
    <t>Monds</t>
  </si>
  <si>
    <t>Jonathan.Monds@Archrock.com</t>
  </si>
  <si>
    <t>PIP-11031107</t>
  </si>
  <si>
    <t>randy.rutledge@martinmarietta.com</t>
  </si>
  <si>
    <t>Rutledge</t>
  </si>
  <si>
    <t>+1 2144165455</t>
  </si>
  <si>
    <t>Randy.Rutledge@martinmarietta.com</t>
  </si>
  <si>
    <t>PCP-0004438B</t>
  </si>
  <si>
    <t>telematics@solidearth.co</t>
  </si>
  <si>
    <t>SEI</t>
  </si>
  <si>
    <t>+1 7195430368</t>
  </si>
  <si>
    <t>PCP-00044D2E</t>
  </si>
  <si>
    <t>camblin</t>
  </si>
  <si>
    <t>Camblin</t>
  </si>
  <si>
    <t>+1 970-756-5305</t>
  </si>
  <si>
    <t>call@camblininc.com</t>
  </si>
  <si>
    <t>CAMBLIN INCORPORATED</t>
  </si>
  <si>
    <t>PO Box 1117</t>
  </si>
  <si>
    <t>13670::CAMBLIN INCORPORATED</t>
  </si>
  <si>
    <t>PCP-00044DC1</t>
  </si>
  <si>
    <t>jmoffitt@naturalsoda.com</t>
  </si>
  <si>
    <t>Moffitt</t>
  </si>
  <si>
    <t>+1 7206354098</t>
  </si>
  <si>
    <t>NATURAL SODA INC</t>
  </si>
  <si>
    <t>PCP-00044DAA</t>
  </si>
  <si>
    <t>jgraft@rusinltd.com</t>
  </si>
  <si>
    <t>Grafft</t>
  </si>
  <si>
    <t>+1 719-246-9181</t>
  </si>
  <si>
    <t>RUSIN LTD</t>
  </si>
  <si>
    <t>4004 Mark Dabling Blvd</t>
  </si>
  <si>
    <t>75866::RUSIN LTD</t>
  </si>
  <si>
    <t>PCP-00044E58</t>
  </si>
  <si>
    <t>breckenfelder@gmail.com</t>
  </si>
  <si>
    <t>Breckenfelder</t>
  </si>
  <si>
    <t>+1 3038274818</t>
  </si>
  <si>
    <t>Ies</t>
  </si>
  <si>
    <t>PCP-00044E52</t>
  </si>
  <si>
    <t>rrem0729</t>
  </si>
  <si>
    <t>+1 207-745-9689</t>
  </si>
  <si>
    <t>redrockearthmovers@yahoo.com</t>
  </si>
  <si>
    <t>Red Rock Earthmovers Inc</t>
  </si>
  <si>
    <t>PPT-01104397</t>
  </si>
  <si>
    <t>drew.carter@apac.com</t>
  </si>
  <si>
    <t>+1 3166196580</t>
  </si>
  <si>
    <t>PCP-00044C56</t>
  </si>
  <si>
    <t>amirelez@republicservices.com</t>
  </si>
  <si>
    <t>MIRELEZ</t>
  </si>
  <si>
    <t>AMY</t>
  </si>
  <si>
    <t>+1 989-313-3491</t>
  </si>
  <si>
    <t>2401 E. WHITEFEATHER ROAD</t>
  </si>
  <si>
    <t>PINCONNING</t>
  </si>
  <si>
    <t>PCP-00044B6E</t>
  </si>
  <si>
    <t>jacobwootto01</t>
  </si>
  <si>
    <t>wootton</t>
  </si>
  <si>
    <t>jacob.wootton@archrock.com</t>
  </si>
  <si>
    <t>PCP-00045304</t>
  </si>
  <si>
    <t>david.turpinii@kiewit.com</t>
  </si>
  <si>
    <t>Turpin</t>
  </si>
  <si>
    <t>David.Turpinii@kiewit.com</t>
  </si>
  <si>
    <t>PCP-0004506A</t>
  </si>
  <si>
    <t>jdarnall</t>
  </si>
  <si>
    <t>Darnall</t>
  </si>
  <si>
    <t>+1 970-376-0258</t>
  </si>
  <si>
    <t>JDarnall@vailgov.com</t>
  </si>
  <si>
    <t>TOWN OF VAIL</t>
  </si>
  <si>
    <t>1289 Elk Horn Dr</t>
  </si>
  <si>
    <t>92610::TOWN OF VAIL</t>
  </si>
  <si>
    <t>PCP-0004527F</t>
  </si>
  <si>
    <t>lukevalora@gmail.com</t>
  </si>
  <si>
    <t>+1 970 846 6566</t>
  </si>
  <si>
    <t>PASTIME TIMBERS</t>
  </si>
  <si>
    <t>27864 Thorpe Mountain CT</t>
  </si>
  <si>
    <t xml:space="preserve">Oak Creek </t>
  </si>
  <si>
    <t>PCP-000450CB</t>
  </si>
  <si>
    <t>scott.warner@carmeuse.com</t>
  </si>
  <si>
    <t>+1 865 370 4109</t>
  </si>
  <si>
    <t>PCP-000452E4</t>
  </si>
  <si>
    <t>abullock@wwmach.com</t>
  </si>
  <si>
    <t>Ava</t>
  </si>
  <si>
    <t>PCP-000452CE</t>
  </si>
  <si>
    <t>lic.adrianaortega@gmail.com</t>
  </si>
  <si>
    <t xml:space="preserve">Martinez Trevizo </t>
  </si>
  <si>
    <t xml:space="preserve">Maria Lourdes </t>
  </si>
  <si>
    <t>+52 6143694331</t>
  </si>
  <si>
    <t>MATL531114AX8</t>
  </si>
  <si>
    <t>Av Hacienda Del Valle</t>
  </si>
  <si>
    <t>PCP-00045118</t>
  </si>
  <si>
    <t>ldiaz@yuccatelecom.com</t>
  </si>
  <si>
    <t>+1 575-760-4525</t>
  </si>
  <si>
    <t>Yucca Telecom</t>
  </si>
  <si>
    <t>201 W 2nd St</t>
  </si>
  <si>
    <t>PCP-0004529D</t>
  </si>
  <si>
    <t>englishc@vmcmail.com</t>
  </si>
  <si>
    <t>cary</t>
  </si>
  <si>
    <t>+1 4707676134</t>
  </si>
  <si>
    <t>PCP-0004528C</t>
  </si>
  <si>
    <t>alester.bugayong@surepoint.ca</t>
  </si>
  <si>
    <t>Bugayong</t>
  </si>
  <si>
    <t>Alester</t>
  </si>
  <si>
    <t>+1 4037265144</t>
  </si>
  <si>
    <t>SUREPOINT TECHNOLOGIES GROUP LTD</t>
  </si>
  <si>
    <t>T2C 1V6</t>
  </si>
  <si>
    <t>PCP-000451BD</t>
  </si>
  <si>
    <t>protechdieselrepair</t>
  </si>
  <si>
    <t>+1 970-589-2593</t>
  </si>
  <si>
    <t>9685 3605 Rd</t>
  </si>
  <si>
    <t>PCP-00045438</t>
  </si>
  <si>
    <t>datsmeeh02@gmail.com</t>
  </si>
  <si>
    <t>luisguez</t>
  </si>
  <si>
    <t>+1 720-804-6135</t>
  </si>
  <si>
    <t>21243 E 44th Ave</t>
  </si>
  <si>
    <t>PCP-00045470</t>
  </si>
  <si>
    <t>tkohagen@huntelec.com</t>
  </si>
  <si>
    <t>Kohagen</t>
  </si>
  <si>
    <t>+1 303-210-4936</t>
  </si>
  <si>
    <t>Hunt Electric Corp.</t>
  </si>
  <si>
    <t>942 Camp Creek Rd</t>
  </si>
  <si>
    <t>PCP-000453CA</t>
  </si>
  <si>
    <t>dirtroadmafianm1@gmail.com</t>
  </si>
  <si>
    <t>Maynerich</t>
  </si>
  <si>
    <t>+1 505-879-3813</t>
  </si>
  <si>
    <t>Dirt Road Mafia</t>
  </si>
  <si>
    <t>1807 Boyd Ave</t>
  </si>
  <si>
    <t>PCP-0004552C</t>
  </si>
  <si>
    <t>dweaver@levynet.com</t>
  </si>
  <si>
    <t>PCP-000420BC</t>
  </si>
  <si>
    <t>yarechiga@republicservices.com</t>
  </si>
  <si>
    <t>Arechiga</t>
  </si>
  <si>
    <t>PCP-00043F45</t>
  </si>
  <si>
    <t>harrison.wise@csicompressco.com</t>
  </si>
  <si>
    <t>+1 6824650975</t>
  </si>
  <si>
    <t>PPW-FF1FE09A</t>
  </si>
  <si>
    <t>rwilliams3@republicservices.com</t>
  </si>
  <si>
    <t>+1 774-488-3555</t>
  </si>
  <si>
    <t>1080 Airport Road</t>
  </si>
  <si>
    <t>PCP-0004446E</t>
  </si>
  <si>
    <t>abiernacki@republicservices.com</t>
  </si>
  <si>
    <t>Biernacki</t>
  </si>
  <si>
    <t>+1 848-252-4544</t>
  </si>
  <si>
    <t>Abiernacki@republicservices.com</t>
  </si>
  <si>
    <t>4 Industrial Drive</t>
  </si>
  <si>
    <t>PCP-000443FB</t>
  </si>
  <si>
    <t>a78jam</t>
  </si>
  <si>
    <t>admartinez@mctrux.com</t>
  </si>
  <si>
    <t>PSP-0008B765</t>
  </si>
  <si>
    <t>christopher.clark@archrock.com</t>
  </si>
  <si>
    <t>+1 9703097273</t>
  </si>
  <si>
    <t>PCP-00045967</t>
  </si>
  <si>
    <t>mrangel</t>
  </si>
  <si>
    <t>Merced</t>
  </si>
  <si>
    <t>+1 2085074111</t>
  </si>
  <si>
    <t>PCP-00043F2C</t>
  </si>
  <si>
    <t>mjoy@dignpave.com</t>
  </si>
  <si>
    <t>Joy</t>
  </si>
  <si>
    <t>+1 575-388-1546</t>
  </si>
  <si>
    <t>Mjoy@dignpave.com</t>
  </si>
  <si>
    <t>11781 US-180</t>
  </si>
  <si>
    <t>PCP-000457FD</t>
  </si>
  <si>
    <t>frankdlt</t>
  </si>
  <si>
    <t>+1 602-819-6783</t>
  </si>
  <si>
    <t>fdelatorre@rummelconstruction.com</t>
  </si>
  <si>
    <t>7520 E Adobe Dr</t>
  </si>
  <si>
    <t>PCP-00045979</t>
  </si>
  <si>
    <t>PCP-00043FE6</t>
  </si>
  <si>
    <t>lizzulli.carpinteyro@sec-ep.com</t>
  </si>
  <si>
    <t>Carpinteyro</t>
  </si>
  <si>
    <t>Lizzulli</t>
  </si>
  <si>
    <t>+1 832 469 9283</t>
  </si>
  <si>
    <t>PCP-00044C37</t>
  </si>
  <si>
    <t>noemi@repase.mx</t>
  </si>
  <si>
    <t>rojas</t>
  </si>
  <si>
    <t>noemi</t>
  </si>
  <si>
    <t>+52 7772617650</t>
  </si>
  <si>
    <t>REFACCIONES PARTES Y SERV. PARA GRUAS IND. SA DE C</t>
  </si>
  <si>
    <t>Cuernavaca</t>
  </si>
  <si>
    <t>MOR</t>
  </si>
  <si>
    <t>PCP-000458E6</t>
  </si>
  <si>
    <t>curtiss.lapointe@carmeuse.com</t>
  </si>
  <si>
    <t>Curtiss</t>
  </si>
  <si>
    <t>+1 8653714253</t>
  </si>
  <si>
    <t>PCP-000458AE</t>
  </si>
  <si>
    <t>contrerasconstruction</t>
  </si>
  <si>
    <t>Claudia</t>
  </si>
  <si>
    <t>+1 720-629-5351</t>
  </si>
  <si>
    <t>contrerasconstruction.ec@gmail.com</t>
  </si>
  <si>
    <t>CONTRERAS CONSTRUCTION</t>
  </si>
  <si>
    <t>4950 Fillmore St</t>
  </si>
  <si>
    <t>15173::CONTRERAS CONSTRUCTION LLC</t>
  </si>
  <si>
    <t>PCP-000459C3</t>
  </si>
  <si>
    <t>Delandsheer</t>
  </si>
  <si>
    <t>PCP-000458B4</t>
  </si>
  <si>
    <t>adubbelde</t>
  </si>
  <si>
    <t>dubbelde</t>
  </si>
  <si>
    <t>adubbelde@ironwomancon.com</t>
  </si>
  <si>
    <t>5680 EMERSON ST.</t>
  </si>
  <si>
    <t>PCP-000459A5</t>
  </si>
  <si>
    <t>tdtrucking7@gmail.com</t>
  </si>
  <si>
    <t>Valentine</t>
  </si>
  <si>
    <t>T&amp;D Diesel Repair</t>
  </si>
  <si>
    <t>2830 W 64th Ave</t>
  </si>
  <si>
    <t>PCP-00045A8A</t>
  </si>
  <si>
    <t>matthew.kraeer@libertyfrac.com</t>
  </si>
  <si>
    <t>kraeer</t>
  </si>
  <si>
    <t>+1 3044068104</t>
  </si>
  <si>
    <t>Matthew.Kraeer@libertyfrac.com</t>
  </si>
  <si>
    <t>PCP-0000D1B1</t>
  </si>
  <si>
    <t>rayfams@aol.com</t>
  </si>
  <si>
    <t>reyes</t>
  </si>
  <si>
    <t>+1 303-552-1212</t>
  </si>
  <si>
    <t>ARVADA EXC</t>
  </si>
  <si>
    <t>6205 W 52nd Ave</t>
  </si>
  <si>
    <t>PCP-000459A0</t>
  </si>
  <si>
    <t>tpatzer@petelien.com</t>
  </si>
  <si>
    <t>Patzer</t>
  </si>
  <si>
    <t>PPW-8000D9BA</t>
  </si>
  <si>
    <t>zackerymyster@gmail.com</t>
  </si>
  <si>
    <t>larocque</t>
  </si>
  <si>
    <t>+1 9282277606</t>
  </si>
  <si>
    <t>PCP-0003F4E0</t>
  </si>
  <si>
    <t>bcarr4@republicservices.com</t>
  </si>
  <si>
    <t>+1 419-960-9749</t>
  </si>
  <si>
    <t>BCARR4@REPUBLICSERVICES.COM</t>
  </si>
  <si>
    <t>580 N Camp Rd</t>
  </si>
  <si>
    <t>Port Clinton</t>
  </si>
  <si>
    <t>PCP-00044447</t>
  </si>
  <si>
    <t>stanley.monroe@ga.com</t>
  </si>
  <si>
    <t>+1 3037463143</t>
  </si>
  <si>
    <t>GENERAL ATOMICS</t>
  </si>
  <si>
    <t>PCP-00045DFE</t>
  </si>
  <si>
    <t>victoriah@abrothersmilling.com</t>
  </si>
  <si>
    <t>+1 915-490-6850</t>
  </si>
  <si>
    <t>A BROTHERS</t>
  </si>
  <si>
    <t>9355 Escobar Dr</t>
  </si>
  <si>
    <t>PCP-00045E42</t>
  </si>
  <si>
    <t>nelucero@ksilp.com</t>
  </si>
  <si>
    <t>+1 575-988-1673</t>
  </si>
  <si>
    <t>50488::KS INDUSTRIES INC</t>
  </si>
  <si>
    <t>PCP-00045CEB</t>
  </si>
  <si>
    <t>lshipp@republicservices.com</t>
  </si>
  <si>
    <t>La Shanda</t>
  </si>
  <si>
    <t>+1 3232177142</t>
  </si>
  <si>
    <t>4133 Bandini Blvd</t>
  </si>
  <si>
    <t>PCP-00045DBD</t>
  </si>
  <si>
    <t>jloneal61</t>
  </si>
  <si>
    <t>+1 6027140168</t>
  </si>
  <si>
    <t>james.oneal@republicservices.com</t>
  </si>
  <si>
    <t>PCP-00045D7A</t>
  </si>
  <si>
    <t>cpayne3@republicservices.com</t>
  </si>
  <si>
    <t>+1 317-823-5324</t>
  </si>
  <si>
    <t>4935 Robison Road</t>
  </si>
  <si>
    <t>INDIANAPOILIS</t>
  </si>
  <si>
    <t>PCP-0004593C</t>
  </si>
  <si>
    <t>ccook2@republicservices.com</t>
  </si>
  <si>
    <t>+1 260-249-8837</t>
  </si>
  <si>
    <t>316 Spring Valley Road</t>
  </si>
  <si>
    <t>Wabash</t>
  </si>
  <si>
    <t>PCP-0004493F</t>
  </si>
  <si>
    <t>gtempleton@republicservices.com</t>
  </si>
  <si>
    <t>Gareth</t>
  </si>
  <si>
    <t>+1 3043688019</t>
  </si>
  <si>
    <t>PCP-0004444B</t>
  </si>
  <si>
    <t>zpicou@republicservices.com</t>
  </si>
  <si>
    <t>Picou</t>
  </si>
  <si>
    <t>+1 330-233-0294</t>
  </si>
  <si>
    <t>11164 County Highway 4</t>
  </si>
  <si>
    <t>Carey</t>
  </si>
  <si>
    <t>PCP-0004184B</t>
  </si>
  <si>
    <t>tntaylor@mccarthy.com</t>
  </si>
  <si>
    <t>+1 832-588-3616</t>
  </si>
  <si>
    <t>15415 Market St</t>
  </si>
  <si>
    <t>PCP-00026BDE</t>
  </si>
  <si>
    <t>mark@eldred-ranch.com</t>
  </si>
  <si>
    <t>Rumbaugh</t>
  </si>
  <si>
    <t>+1 970-275-0681</t>
  </si>
  <si>
    <t>ELDRED COLORADO RANCH</t>
  </si>
  <si>
    <t>236 S 3rd St</t>
  </si>
  <si>
    <t>25666::ELDRED COLORADO RANCH</t>
  </si>
  <si>
    <t>PCP-00045D6A</t>
  </si>
  <si>
    <t>olivier.jerome@kiewit.com</t>
  </si>
  <si>
    <t>Jérôme</t>
  </si>
  <si>
    <t>Olivier</t>
  </si>
  <si>
    <t>PCP-00040B16</t>
  </si>
  <si>
    <t>eric@coloradosoy.com</t>
  </si>
  <si>
    <t>Ziegler</t>
  </si>
  <si>
    <t>+1 719-340-0408</t>
  </si>
  <si>
    <t>COLORADO SOY LLC</t>
  </si>
  <si>
    <t>35725 Cr Cc</t>
  </si>
  <si>
    <t>18955::COLORADO SOY LLC</t>
  </si>
  <si>
    <t>PCP-00045CAB</t>
  </si>
  <si>
    <t>alert.vonk@libertyfrac.com</t>
  </si>
  <si>
    <t>vonk</t>
  </si>
  <si>
    <t>alert</t>
  </si>
  <si>
    <t>+1 951 529 9954</t>
  </si>
  <si>
    <t>PCP-0003D137</t>
  </si>
  <si>
    <t>erenteria.dp@gmail.com</t>
  </si>
  <si>
    <t>+1 915-478-0076</t>
  </si>
  <si>
    <t>DESERT PASS CONSTRUCTION</t>
  </si>
  <si>
    <t>1014 Cedar St</t>
  </si>
  <si>
    <t>25983::DESERT PASS CONSTRUCTION</t>
  </si>
  <si>
    <t>PCP-00045E47</t>
  </si>
  <si>
    <t>mkomar@oldgrowth-tree.com</t>
  </si>
  <si>
    <t>Komar</t>
  </si>
  <si>
    <t>+1 970-401-0332</t>
  </si>
  <si>
    <t>Mkomar@oldgrowth-tree.com</t>
  </si>
  <si>
    <t>OLD GROWTH TREE SERVICE</t>
  </si>
  <si>
    <t>PO Box 927</t>
  </si>
  <si>
    <t>35635::OLD GROWTH TREE SERVICE</t>
  </si>
  <si>
    <t>PCP-00045E34</t>
  </si>
  <si>
    <t>dcb_castro@yahoo.com</t>
  </si>
  <si>
    <t>Hoppes</t>
  </si>
  <si>
    <t>+1 303-704-8581</t>
  </si>
  <si>
    <t>BLUE RIBBON CONCRETE INC.</t>
  </si>
  <si>
    <t>7910 Ralston Rd Ste 4</t>
  </si>
  <si>
    <t>08226::BLUE RIBBON CONCRETE INC</t>
  </si>
  <si>
    <t>PCP-00045CBA</t>
  </si>
  <si>
    <t>e350twn</t>
  </si>
  <si>
    <t>newman_tyrel@wagnerequipment.com</t>
  </si>
  <si>
    <t>PSP-000756AD</t>
  </si>
  <si>
    <t>innovative01</t>
  </si>
  <si>
    <t>+1 801-644-0931</t>
  </si>
  <si>
    <t>justin@innovativeconstructionco.com</t>
  </si>
  <si>
    <t>INNOVATIVE CONSTRUCTION LLC</t>
  </si>
  <si>
    <t>PO Box 458</t>
  </si>
  <si>
    <t>45988::INNOVATIVE CONSTRUCTION LLC</t>
  </si>
  <si>
    <t>PCP-00045D40</t>
  </si>
  <si>
    <t>roliva@republicservices.com</t>
  </si>
  <si>
    <t>Oliva</t>
  </si>
  <si>
    <t>+1 562-505-3624</t>
  </si>
  <si>
    <t>2495 E 68th St</t>
  </si>
  <si>
    <t>PCP-00045DE1</t>
  </si>
  <si>
    <t>t.a.dudek@gmail.com</t>
  </si>
  <si>
    <t>+1 630-417-9414</t>
  </si>
  <si>
    <t>PCP-00045D9E</t>
  </si>
  <si>
    <t>mightymoose</t>
  </si>
  <si>
    <t xml:space="preserve">Nick </t>
  </si>
  <si>
    <t>+1 7208831187</t>
  </si>
  <si>
    <t xml:space="preserve">Mighty Moose </t>
  </si>
  <si>
    <t>2311 Park Centre Dr</t>
  </si>
  <si>
    <t>PCP-00045EAC</t>
  </si>
  <si>
    <t>biggswagner</t>
  </si>
  <si>
    <t>biggs</t>
  </si>
  <si>
    <t>+1 618-978-5708</t>
  </si>
  <si>
    <t>biggsmp1@gmail.com</t>
  </si>
  <si>
    <t>3516 W Richwoods Blvd</t>
  </si>
  <si>
    <t>PCP-00045D9A</t>
  </si>
  <si>
    <t>jonathan@mditrucks.com</t>
  </si>
  <si>
    <t>+1 720-329-0133</t>
  </si>
  <si>
    <t>MARINI DIESEL INC.</t>
  </si>
  <si>
    <t>7740 Dahlia St</t>
  </si>
  <si>
    <t>PCP-00045DA1</t>
  </si>
  <si>
    <t>abelnmdot</t>
  </si>
  <si>
    <t>Abel</t>
  </si>
  <si>
    <t>+1 505-652-6701</t>
  </si>
  <si>
    <t>abel.gonzales@state.nm.us</t>
  </si>
  <si>
    <t>PPW-2855956B</t>
  </si>
  <si>
    <t>kmudgett@epcor.com</t>
  </si>
  <si>
    <t>Mudgett</t>
  </si>
  <si>
    <t>+1 575-763-5538</t>
  </si>
  <si>
    <t>EPCOR WATER NEW MEXICO INC.</t>
  </si>
  <si>
    <t>1005 N Norris St</t>
  </si>
  <si>
    <t>31242::EPCOR WATER NEW MEXICO INC</t>
  </si>
  <si>
    <t>PCP-00045D46</t>
  </si>
  <si>
    <t>ip_abrawley</t>
  </si>
  <si>
    <t>Brawley</t>
  </si>
  <si>
    <t xml:space="preserve">Andrea </t>
  </si>
  <si>
    <t>+1 828-757-0965</t>
  </si>
  <si>
    <t>PCP-0003DD2E</t>
  </si>
  <si>
    <t>gbrastow22</t>
  </si>
  <si>
    <t>Brastow</t>
  </si>
  <si>
    <t>707-7676-5756</t>
  </si>
  <si>
    <t>gbrastow@republicservices.com</t>
  </si>
  <si>
    <t>3911 Santa Rosa Ave</t>
  </si>
  <si>
    <t>PPW-00040D18</t>
  </si>
  <si>
    <t>fernandezgarcia76@gmail.com</t>
  </si>
  <si>
    <t>TOWN OF ANTONITO</t>
  </si>
  <si>
    <t>P.O. BOX 86</t>
  </si>
  <si>
    <t>03013::TOWN OF ANTONITO</t>
  </si>
  <si>
    <t>PCP-00045DED</t>
  </si>
  <si>
    <t>jestertrkin</t>
  </si>
  <si>
    <t>JESTER TRUCKING</t>
  </si>
  <si>
    <t>PPT-10737840</t>
  </si>
  <si>
    <t>REDROCKEX</t>
  </si>
  <si>
    <t>Schroeder</t>
  </si>
  <si>
    <t xml:space="preserve">Mel </t>
  </si>
  <si>
    <t>+1 970-640-6128</t>
  </si>
  <si>
    <t>REDROCKEX@HOTMAIL.COM</t>
  </si>
  <si>
    <t>RED ROCK EXCAVATING LLC</t>
  </si>
  <si>
    <t>PO BOX 3426</t>
  </si>
  <si>
    <t>73885::RED ROCK EXCAVATING LLC</t>
  </si>
  <si>
    <t>PCP-00046249</t>
  </si>
  <si>
    <t>packjr@vmcmail.com</t>
  </si>
  <si>
    <t>Pack</t>
  </si>
  <si>
    <t>+1 743-202-8844</t>
  </si>
  <si>
    <t>168 Albion Church Rd</t>
  </si>
  <si>
    <t>Mount Airy</t>
  </si>
  <si>
    <t>PCP-0004346C</t>
  </si>
  <si>
    <t>nrivera@powermotivecorp.com</t>
  </si>
  <si>
    <t xml:space="preserve">Nathan </t>
  </si>
  <si>
    <t>+1 970-587-1188</t>
  </si>
  <si>
    <t>PCP-000462BF</t>
  </si>
  <si>
    <t>chrisj@dunritex.com</t>
  </si>
  <si>
    <t>Jairo@dunritex.com</t>
  </si>
  <si>
    <t>DUNRITE EXCAVATION</t>
  </si>
  <si>
    <t>21506 W. COUNTY RD. 1</t>
  </si>
  <si>
    <t>BERTHOUD</t>
  </si>
  <si>
    <t>PCP-000460C9</t>
  </si>
  <si>
    <t>+1 719-460-6650</t>
  </si>
  <si>
    <t>ROCKY MOUNTAIN DEVELOPMENT GROUP DBA IRON MOUNTAIN DEMOLITION</t>
  </si>
  <si>
    <t>75 Talamine Ct Ste A</t>
  </si>
  <si>
    <t>PCP-00046104</t>
  </si>
  <si>
    <t>mattkane@amesco.com</t>
  </si>
  <si>
    <t>Kane</t>
  </si>
  <si>
    <t>+1 6026950313</t>
  </si>
  <si>
    <t>PCP-000461A6</t>
  </si>
  <si>
    <t>lcuenca@danwilliamscompany.com</t>
  </si>
  <si>
    <t>Cuenca</t>
  </si>
  <si>
    <t>+1 915-218-8857</t>
  </si>
  <si>
    <t>DAN WILLIAMS COMPANY</t>
  </si>
  <si>
    <t>11180 Gateway Blvd E</t>
  </si>
  <si>
    <t>97326::DAN WILLIAMS COMPANY</t>
  </si>
  <si>
    <t>PCP-00046201</t>
  </si>
  <si>
    <t>blaird@republicservices.com</t>
  </si>
  <si>
    <t>BLAIR</t>
  </si>
  <si>
    <t>DIANA</t>
  </si>
  <si>
    <t>+1 260-571-7153</t>
  </si>
  <si>
    <t>WABASH</t>
  </si>
  <si>
    <t>PCP-00045DCB</t>
  </si>
  <si>
    <t>gpeels@republicservices.com</t>
  </si>
  <si>
    <t>Peels</t>
  </si>
  <si>
    <t>Ginger</t>
  </si>
  <si>
    <t>+1 4233030377</t>
  </si>
  <si>
    <t>PCP-000417E4</t>
  </si>
  <si>
    <t>aj_martinez</t>
  </si>
  <si>
    <t>+1 575-361-3234</t>
  </si>
  <si>
    <t>Adam.Martinez@archrock.com</t>
  </si>
  <si>
    <t>2411 Ferguson Rd</t>
  </si>
  <si>
    <t>PCP-000460E8</t>
  </si>
  <si>
    <t>krzysztof.koza@phxslag.com</t>
  </si>
  <si>
    <t>Koza</t>
  </si>
  <si>
    <t>Krzysztof</t>
  </si>
  <si>
    <t>+32 473900071</t>
  </si>
  <si>
    <t>Flemish Region</t>
  </si>
  <si>
    <t>PCP-0004605D</t>
  </si>
  <si>
    <t>malik.arsanbekov@phoenix-services.com</t>
  </si>
  <si>
    <t>Arsanbekov</t>
  </si>
  <si>
    <t>Malik</t>
  </si>
  <si>
    <t>+32 470100389</t>
  </si>
  <si>
    <t>PCP-00046059</t>
  </si>
  <si>
    <t>wesley.goethals</t>
  </si>
  <si>
    <t>Goethals</t>
  </si>
  <si>
    <t>+32 498156096</t>
  </si>
  <si>
    <t>wesley.goethals@phoenix-services.com</t>
  </si>
  <si>
    <t>PCP-00046052</t>
  </si>
  <si>
    <t>arne.baetens@phoenix-services.com</t>
  </si>
  <si>
    <t>Baetens</t>
  </si>
  <si>
    <t>Arne</t>
  </si>
  <si>
    <t>+32 472404429</t>
  </si>
  <si>
    <t>PCP-00045FC0</t>
  </si>
  <si>
    <t>rjoe800@gmail.com</t>
  </si>
  <si>
    <t xml:space="preserve">Rolando </t>
  </si>
  <si>
    <t>+1 575-650-5106</t>
  </si>
  <si>
    <t>VEMAC VENEGAS ENGINEERING MANAGEMENT AND CONSTRUCTION</t>
  </si>
  <si>
    <t>1919 E Rio Grande Ave Ste 101</t>
  </si>
  <si>
    <t>93164::VEMAC LLC</t>
  </si>
  <si>
    <t>PCP-00046221</t>
  </si>
  <si>
    <t>rdiaz@ztexconstruction.com</t>
  </si>
  <si>
    <t xml:space="preserve">Diaz </t>
  </si>
  <si>
    <t xml:space="preserve">Raul </t>
  </si>
  <si>
    <t>+1 915-499-2355</t>
  </si>
  <si>
    <t>Rdiaz@ztexconstruction.com</t>
  </si>
  <si>
    <t>1326 HENRY BRENNAN DRIVE</t>
  </si>
  <si>
    <t>PCP-00046265</t>
  </si>
  <si>
    <t>adriswold@lgeverist.com</t>
  </si>
  <si>
    <t>Riswold</t>
  </si>
  <si>
    <t>Alec</t>
  </si>
  <si>
    <t>+1 303-746-1488</t>
  </si>
  <si>
    <t>4305 Birch ave</t>
  </si>
  <si>
    <t>Hawarden</t>
  </si>
  <si>
    <t>PCP-00046178</t>
  </si>
  <si>
    <t>maezexcavationinc@gmail.com</t>
  </si>
  <si>
    <t>Maez</t>
  </si>
  <si>
    <t>Shelly</t>
  </si>
  <si>
    <t>MAEZ EXCAVATION INC.</t>
  </si>
  <si>
    <t>57777::MAEZ EXCAVATION INC</t>
  </si>
  <si>
    <t>PPW-00035A1F</t>
  </si>
  <si>
    <t>maciejfireguy@gmail.com</t>
  </si>
  <si>
    <t>Mrotek</t>
  </si>
  <si>
    <t>Maciej</t>
  </si>
  <si>
    <t>+1 941-807-5208</t>
  </si>
  <si>
    <t>MROTEK SERVICES</t>
  </si>
  <si>
    <t>1035 Dorais Way</t>
  </si>
  <si>
    <t>61369::MROTEK SERVICES</t>
  </si>
  <si>
    <t>PCP-0004617C</t>
  </si>
  <si>
    <t>a1p2ddl</t>
  </si>
  <si>
    <t>PSP-0008F7BF</t>
  </si>
  <si>
    <t>aaron.justice@htmconstruction.com</t>
  </si>
  <si>
    <t xml:space="preserve">Justice </t>
  </si>
  <si>
    <t>+1 970-618-2238</t>
  </si>
  <si>
    <t>HTM CONSTRUCTION</t>
  </si>
  <si>
    <t>9605 W Colfax Ave</t>
  </si>
  <si>
    <t>44598::HTM CONSTRUCTION CO</t>
  </si>
  <si>
    <t>PCP-0004614F</t>
  </si>
  <si>
    <t>JAYNES CORPORATION</t>
  </si>
  <si>
    <t>2906 BROADWAY BLVD NE</t>
  </si>
  <si>
    <t>87107-1506</t>
  </si>
  <si>
    <t>48601::JAYNES CORPORATION</t>
  </si>
  <si>
    <t>PCP-0004625E</t>
  </si>
  <si>
    <t>aubeleejon@outlook.com</t>
  </si>
  <si>
    <t>Aubele</t>
  </si>
  <si>
    <t>+1 720-626-8374</t>
  </si>
  <si>
    <t>LTE - LAUGHLIN EXCAVATING COMPANIES</t>
  </si>
  <si>
    <t>4343 Loveland St Ste 200</t>
  </si>
  <si>
    <t>PCP-0004626A</t>
  </si>
  <si>
    <t>e250mpp</t>
  </si>
  <si>
    <t>patrick_michael@wagnerequipment.com</t>
  </si>
  <si>
    <t>PPS-0006D2D0</t>
  </si>
  <si>
    <t>e350bbs</t>
  </si>
  <si>
    <t>sanders_brady@wagnerequipment.com</t>
  </si>
  <si>
    <t>PSP-00056EF0</t>
  </si>
  <si>
    <t>ssomera@wm.com</t>
  </si>
  <si>
    <t>PCP-00046149</t>
  </si>
  <si>
    <t>jholder@republicservices.com</t>
  </si>
  <si>
    <t>Holder</t>
  </si>
  <si>
    <t>PCP-000427BA</t>
  </si>
  <si>
    <t>pepperslandesign</t>
  </si>
  <si>
    <t>Peppers</t>
  </si>
  <si>
    <t>+1 3039942944</t>
  </si>
  <si>
    <t>pepperslandesign@gmail.com</t>
  </si>
  <si>
    <t>PEPPERS LANDESIGN SERVICES</t>
  </si>
  <si>
    <t>70922::PEPPERS LANDESIGN SERVICES</t>
  </si>
  <si>
    <t>PCP-00046088</t>
  </si>
  <si>
    <t>a0mekf</t>
  </si>
  <si>
    <t>Krystani</t>
  </si>
  <si>
    <t>Floresk@RushEnterprises.Com</t>
  </si>
  <si>
    <t>RUSH TRUCK CENTER-WICHITA FALLS</t>
  </si>
  <si>
    <t>PSP-000959A9</t>
  </si>
  <si>
    <t>shinerdvm@gmail.com</t>
  </si>
  <si>
    <t>Shiner</t>
  </si>
  <si>
    <t>+1 970-376-2854</t>
  </si>
  <si>
    <t>SOUTHERN CROSS RANCH</t>
  </si>
  <si>
    <t>13592 County Road 72</t>
  </si>
  <si>
    <t>PCP-000462D9</t>
  </si>
  <si>
    <t>mturner@levynet.com</t>
  </si>
  <si>
    <t>turner</t>
  </si>
  <si>
    <t>marcus</t>
  </si>
  <si>
    <t>+1 9012104525</t>
  </si>
  <si>
    <t>PCP-00046706</t>
  </si>
  <si>
    <t>jwebster2@republicservices.com</t>
  </si>
  <si>
    <t xml:space="preserve">Services </t>
  </si>
  <si>
    <t>+1 541-218-4826</t>
  </si>
  <si>
    <t>Jwebster2@republicservices.com</t>
  </si>
  <si>
    <t xml:space="preserve">1749 Merlin Rd </t>
  </si>
  <si>
    <t>Grants Pass</t>
  </si>
  <si>
    <t>PCP-00046639</t>
  </si>
  <si>
    <t>field.soosloff@kiewit.com</t>
  </si>
  <si>
    <t>Soosloff</t>
  </si>
  <si>
    <t>Field</t>
  </si>
  <si>
    <t>+1 303 908 3327</t>
  </si>
  <si>
    <t>PCP-000465C2</t>
  </si>
  <si>
    <t>vtrevizo@ebid-nm.org</t>
  </si>
  <si>
    <t>+1 5759932701</t>
  </si>
  <si>
    <t>ELEPHANT BUTTE IRRIGATION</t>
  </si>
  <si>
    <t>530 S Melendres St</t>
  </si>
  <si>
    <t>30481::ELEPHANT BUTTE IRRIGATION</t>
  </si>
  <si>
    <t>PCP-000465CC</t>
  </si>
  <si>
    <t>pve_56_53@hotmail.com</t>
  </si>
  <si>
    <t>Loomis</t>
  </si>
  <si>
    <t xml:space="preserve">Ade </t>
  </si>
  <si>
    <t>+1 970-768-4161</t>
  </si>
  <si>
    <t>PLATTE VALLEY EXCAVATING</t>
  </si>
  <si>
    <t>32363 COUNTY RD. W. 7</t>
  </si>
  <si>
    <t>55795::ADE LOOMIS,69210::PLATTE VALLEY EXCAVATING</t>
  </si>
  <si>
    <t>PCP-000465EA</t>
  </si>
  <si>
    <t>collomjeff@yahoo.com</t>
  </si>
  <si>
    <t>Collom</t>
  </si>
  <si>
    <t>+1 720-256-0553</t>
  </si>
  <si>
    <t>SOUTHERN EXPOSURE LANDSCAPE</t>
  </si>
  <si>
    <t>745 Jackson Ct</t>
  </si>
  <si>
    <t>PCP-000465B8</t>
  </si>
  <si>
    <t>ghiller@clydeinc.com</t>
  </si>
  <si>
    <t>Guen</t>
  </si>
  <si>
    <t>+1 720 490 4475</t>
  </si>
  <si>
    <t>PCP-000464C5</t>
  </si>
  <si>
    <t>dave@journeyhomes.com</t>
  </si>
  <si>
    <t>Mantelli</t>
  </si>
  <si>
    <t>+1 970-397-9876</t>
  </si>
  <si>
    <t>J &amp; J EXCAVATING OF NORTHERN COLORADO LLC</t>
  </si>
  <si>
    <t>7251 W 20th St Unit L200</t>
  </si>
  <si>
    <t>47168::J&amp;J EXCAVATING OF NORTHERN C OLO LLC</t>
  </si>
  <si>
    <t>PCP-00046593</t>
  </si>
  <si>
    <t>hamstrom@msn.com</t>
  </si>
  <si>
    <t xml:space="preserve">Sjostrom </t>
  </si>
  <si>
    <t xml:space="preserve">Stanley </t>
  </si>
  <si>
    <t>+1 970-629-1463</t>
  </si>
  <si>
    <t>HAMILL IRRIGATION LLC</t>
  </si>
  <si>
    <t>PO Box 1170</t>
  </si>
  <si>
    <t>41212::HAMILL IRRIGATION LLC</t>
  </si>
  <si>
    <t>PCP-000465F1</t>
  </si>
  <si>
    <t>shop@miniconcrete.com</t>
  </si>
  <si>
    <t xml:space="preserve">Saul </t>
  </si>
  <si>
    <t>+1 915-730-0003</t>
  </si>
  <si>
    <t>MINI CONCRETE MATERIALS INC</t>
  </si>
  <si>
    <t>15001 Horizon Blvd</t>
  </si>
  <si>
    <t>60665::MINI CONCRETE MATERIALS INC</t>
  </si>
  <si>
    <t>PCP-00046595</t>
  </si>
  <si>
    <t>miguele@donaanacounty.org</t>
  </si>
  <si>
    <t xml:space="preserve">Estrada </t>
  </si>
  <si>
    <t>+1 575-647-7123</t>
  </si>
  <si>
    <t>PCP-000465D9</t>
  </si>
  <si>
    <t>danielrosaleshcpi@gmail.com</t>
  </si>
  <si>
    <t xml:space="preserve">Daniel </t>
  </si>
  <si>
    <t>+1 915-996-4711</t>
  </si>
  <si>
    <t>ALLEN CONCRETE INC.</t>
  </si>
  <si>
    <t>3800 Hueco Club Rd</t>
  </si>
  <si>
    <t>PCP-0004664D</t>
  </si>
  <si>
    <t>marquez.erik86@yahoo.com</t>
  </si>
  <si>
    <t>+1 915-256-0414</t>
  </si>
  <si>
    <t>MARQUEZ ENTERPRISES</t>
  </si>
  <si>
    <t>10801 Patti Jo Dr</t>
  </si>
  <si>
    <t>53438::MARQUEZ ENTERPRISES</t>
  </si>
  <si>
    <t>PCP-000466FD</t>
  </si>
  <si>
    <t>slvbuildersinc@gmail.com</t>
  </si>
  <si>
    <t>Polkowske</t>
  </si>
  <si>
    <t>+1 719-589-9155</t>
  </si>
  <si>
    <t>SLV BUILDERS, INC.</t>
  </si>
  <si>
    <t>5975 Griego Rd</t>
  </si>
  <si>
    <t>75500::S L V BUILDERS INC</t>
  </si>
  <si>
    <t>PCP-000466C3</t>
  </si>
  <si>
    <t>ccook@flatironcorp.com</t>
  </si>
  <si>
    <t>+1 970-380-7853</t>
  </si>
  <si>
    <t>CCook@FLATIRONCORP.COM</t>
  </si>
  <si>
    <t>7001 Tower Rd Ste D</t>
  </si>
  <si>
    <t>PCP-00046634</t>
  </si>
  <si>
    <t>jmendoza@toptier-ind.com</t>
  </si>
  <si>
    <t>Top Tier Industries LLC</t>
  </si>
  <si>
    <t>305 Bronco Buster Rd SW</t>
  </si>
  <si>
    <t>PCP-000467DF</t>
  </si>
  <si>
    <t>justingylling@gmail.com</t>
  </si>
  <si>
    <t>Gylling</t>
  </si>
  <si>
    <t>+1 719-588-4955</t>
  </si>
  <si>
    <t>L&amp;L Engineering</t>
  </si>
  <si>
    <t>5 16920 Rd E</t>
  </si>
  <si>
    <t>PCP-0004664E</t>
  </si>
  <si>
    <t>a1ukeg</t>
  </si>
  <si>
    <t>garciae3@RushEnterprises.Com</t>
  </si>
  <si>
    <t>PSP-00096828</t>
  </si>
  <si>
    <t>lailts@yahoo.com</t>
  </si>
  <si>
    <t>Ailts</t>
  </si>
  <si>
    <t>+1 970-493-6653</t>
  </si>
  <si>
    <t>CAREY RANCH</t>
  </si>
  <si>
    <t>1720 S Bellaire St Ste 300</t>
  </si>
  <si>
    <t>14379::CAREY RANCH</t>
  </si>
  <si>
    <t>PCP-00046723</t>
  </si>
  <si>
    <t>dylansporcich224@gmail.com</t>
  </si>
  <si>
    <t>PO Box 1716</t>
  </si>
  <si>
    <t>PCP-000465E8</t>
  </si>
  <si>
    <t>austin_wessel@kindermorgan.com</t>
  </si>
  <si>
    <t>WESSEL</t>
  </si>
  <si>
    <t>+1 912-944-3828</t>
  </si>
  <si>
    <t>Austin_Wessel@kindermorgan.com</t>
  </si>
  <si>
    <t>1 Elba Island Road</t>
  </si>
  <si>
    <t>PCP-000465C3</t>
  </si>
  <si>
    <t>nathan.weidman@libertyfrac.com</t>
  </si>
  <si>
    <t>Weidman</t>
  </si>
  <si>
    <t>+1 772-497-4676</t>
  </si>
  <si>
    <t>Nathan.Weidman@Libertyfrac.com</t>
  </si>
  <si>
    <t>1128 NW Fork Rd</t>
  </si>
  <si>
    <t>PCP-000469F4</t>
  </si>
  <si>
    <t>mgmt.bonilla@gmail.com</t>
  </si>
  <si>
    <t>+1 720-746-8136</t>
  </si>
  <si>
    <t>MULTI-CONTRACTORS INC</t>
  </si>
  <si>
    <t>1901 Grove St</t>
  </si>
  <si>
    <t>62482::MULTI-CONTRACTORS INC</t>
  </si>
  <si>
    <t>PCP-00046B91</t>
  </si>
  <si>
    <t>cyndi@pitchforkdirtrental.com</t>
  </si>
  <si>
    <t>Cyndi</t>
  </si>
  <si>
    <t>PITCHFORK DIRT AND RENTAL LL</t>
  </si>
  <si>
    <t>1507 HACIENDA AVE</t>
  </si>
  <si>
    <t>69822::PITCHFORK DIRT AND RENTAL LL C</t>
  </si>
  <si>
    <t>PCP-00046A20</t>
  </si>
  <si>
    <t>cyndi@3jtruckingllc.com</t>
  </si>
  <si>
    <t>+1 5754993045</t>
  </si>
  <si>
    <t>3J TRUCKING LLC</t>
  </si>
  <si>
    <t>PCP-00046A32</t>
  </si>
  <si>
    <t>info@adeptconcreteltd.com</t>
  </si>
  <si>
    <t>+1 303 419 2693</t>
  </si>
  <si>
    <t>ADEPT CONCRETE LTD</t>
  </si>
  <si>
    <t>PPW-800318E7</t>
  </si>
  <si>
    <t>danny@adeptconcreteltd.com</t>
  </si>
  <si>
    <t>1480 SENTER AVE</t>
  </si>
  <si>
    <t>BURLINGTON</t>
  </si>
  <si>
    <t>04718::ADEPT CONCRETE LTD</t>
  </si>
  <si>
    <t>PCP-00046A4D</t>
  </si>
  <si>
    <t>anelson3@republicservices.com</t>
  </si>
  <si>
    <t>+1 971-915-5390</t>
  </si>
  <si>
    <t>1890 16th St. SE</t>
  </si>
  <si>
    <t>salem</t>
  </si>
  <si>
    <t>PCP-000469A8</t>
  </si>
  <si>
    <t>dstevenson@republicservices.com</t>
  </si>
  <si>
    <t>+1 2172914337</t>
  </si>
  <si>
    <t>DSTEVENSON@REPUBLICSERVICES.COM</t>
  </si>
  <si>
    <t>900 W Fortune St</t>
  </si>
  <si>
    <t>Virden</t>
  </si>
  <si>
    <t>PCP-0004698F</t>
  </si>
  <si>
    <t>josue.torres@archrock.com</t>
  </si>
  <si>
    <t>josue</t>
  </si>
  <si>
    <t>+1 432-269-1041</t>
  </si>
  <si>
    <t>Josue.Torres@archrock.com</t>
  </si>
  <si>
    <t>PCP-00046A94</t>
  </si>
  <si>
    <t>mschreck@msconstructor.com</t>
  </si>
  <si>
    <t>3601 Pan American Fwy NE Ste 111</t>
  </si>
  <si>
    <t>PCP-00046B8D</t>
  </si>
  <si>
    <t>sreithmeier@gmail.com</t>
  </si>
  <si>
    <t>Reithmeier</t>
  </si>
  <si>
    <t>Sven</t>
  </si>
  <si>
    <t>+1 719-401-7705</t>
  </si>
  <si>
    <t>1210 Hancock Expy.</t>
  </si>
  <si>
    <t>PCP-0004693C</t>
  </si>
  <si>
    <t>boomi.support@gcinc.com</t>
  </si>
  <si>
    <t>support</t>
  </si>
  <si>
    <t>boomi</t>
  </si>
  <si>
    <t>+1 8317241011</t>
  </si>
  <si>
    <t>PCP-0003ECCF</t>
  </si>
  <si>
    <t>chris.brooks</t>
  </si>
  <si>
    <t>+1 405 306 1716</t>
  </si>
  <si>
    <t>cbrooks@nova-compression.com</t>
  </si>
  <si>
    <t>621 N Robinson</t>
  </si>
  <si>
    <t>PCP-00033BE0</t>
  </si>
  <si>
    <t>etezakarias@yahoo.com</t>
  </si>
  <si>
    <t>Sakaria</t>
  </si>
  <si>
    <t>Etemani</t>
  </si>
  <si>
    <t>+1 2543384310</t>
  </si>
  <si>
    <t>Etemani.Sakaria@libertyfrac.com</t>
  </si>
  <si>
    <t>7104 W County Road 116</t>
  </si>
  <si>
    <t>PCP-000469F1</t>
  </si>
  <si>
    <t>dakota.anderson@libertyfrac.com</t>
  </si>
  <si>
    <t>PCP-000469F2</t>
  </si>
  <si>
    <t>rick.logan@libertyfrac.com</t>
  </si>
  <si>
    <t>+1 907-490-8353</t>
  </si>
  <si>
    <t>6954 Scr # 181</t>
  </si>
  <si>
    <t>PCP-000469EE</t>
  </si>
  <si>
    <t>trino.lopez@libertyfrac.com</t>
  </si>
  <si>
    <t>Trino</t>
  </si>
  <si>
    <t>+1 210-364-8962</t>
  </si>
  <si>
    <t>PCP-000469ED</t>
  </si>
  <si>
    <t>jason.tallon@libertyfrac.com</t>
  </si>
  <si>
    <t xml:space="preserve">Tallon </t>
  </si>
  <si>
    <t>+1 580-439-1208</t>
  </si>
  <si>
    <t>17464 N 2840 Rd</t>
  </si>
  <si>
    <t>PCP-000469EC</t>
  </si>
  <si>
    <t>johnathon.richard@libertyfrac.com</t>
  </si>
  <si>
    <t>+1 337-342-8436</t>
  </si>
  <si>
    <t>PCP-000469EA</t>
  </si>
  <si>
    <t>mason.shaffer@libertyfrac.com</t>
  </si>
  <si>
    <t>+1 517-458-4163</t>
  </si>
  <si>
    <t>120 W Weston Rd</t>
  </si>
  <si>
    <t>PCP-000469E8</t>
  </si>
  <si>
    <t>PCP-000322DF</t>
  </si>
  <si>
    <t>milskiconstruction@gmail.com</t>
  </si>
  <si>
    <t>Milski</t>
  </si>
  <si>
    <t>MILSKI CONSTRUCTION LLC</t>
  </si>
  <si>
    <t>PO BOX 1062</t>
  </si>
  <si>
    <t>70957::MILSKI CONSTRUCTION LLC</t>
  </si>
  <si>
    <t>PCP-000469FB</t>
  </si>
  <si>
    <t>james.ott@fleetpride.com</t>
  </si>
  <si>
    <t>ott</t>
  </si>
  <si>
    <t>+1 970-302-9846</t>
  </si>
  <si>
    <t>PO Box 143369</t>
  </si>
  <si>
    <t>PCP-00046B5A</t>
  </si>
  <si>
    <t>051413</t>
  </si>
  <si>
    <t>PCP-00046AA8</t>
  </si>
  <si>
    <t>ritcheysconcrete@gmail.com</t>
  </si>
  <si>
    <t>Ritchey</t>
  </si>
  <si>
    <t>+1 9706302044</t>
  </si>
  <si>
    <t>RITCHEYS REDI MIX CNCRET INC</t>
  </si>
  <si>
    <t>509 S Idlewild St</t>
  </si>
  <si>
    <t>74526::RITCHEYS REDI MIX CNCRET INC</t>
  </si>
  <si>
    <t>PCP-00046A5D</t>
  </si>
  <si>
    <t>rdukemini@gmail.com</t>
  </si>
  <si>
    <t>+1 3037473366</t>
  </si>
  <si>
    <t>DDD Holdings</t>
  </si>
  <si>
    <t>PCP-00046A6F</t>
  </si>
  <si>
    <t>earleboyer@gmail.com</t>
  </si>
  <si>
    <t>Earle</t>
  </si>
  <si>
    <t>+1 303-838-2904</t>
  </si>
  <si>
    <t>RED DOG CONSTRUCTION</t>
  </si>
  <si>
    <t>16098 Old Stagecoach Rd</t>
  </si>
  <si>
    <t>71953::RED DOG CONSTRUCTION</t>
  </si>
  <si>
    <t>PCP-00046B22</t>
  </si>
  <si>
    <t>matt.jones@libertyfrac.com</t>
  </si>
  <si>
    <t>+1 214-412-4974</t>
  </si>
  <si>
    <t>1220 Colmar Dr</t>
  </si>
  <si>
    <t>Plano</t>
  </si>
  <si>
    <t>PCP-000469F3</t>
  </si>
  <si>
    <t>a5q5ekm</t>
  </si>
  <si>
    <t>McPhersonE@RushEnterprises.com</t>
  </si>
  <si>
    <t>RUSH TRUCK CENTER BRYAN, TX</t>
  </si>
  <si>
    <t>PSP-0009699F</t>
  </si>
  <si>
    <t>cneeley@continentalmilling.com</t>
  </si>
  <si>
    <t>+1 619-301-2100</t>
  </si>
  <si>
    <t>6050 Stetson Hills Blvd # 165</t>
  </si>
  <si>
    <t>PCP-00046CD9</t>
  </si>
  <si>
    <t>demskiy.e.a@gmail.com</t>
  </si>
  <si>
    <t>Ivanov</t>
  </si>
  <si>
    <t>Evgenii</t>
  </si>
  <si>
    <t>+1 8574000701</t>
  </si>
  <si>
    <t>FRUMA RIVA</t>
  </si>
  <si>
    <t>7345 W SAND LAKE RD</t>
  </si>
  <si>
    <t>PCP-0003D2DA</t>
  </si>
  <si>
    <t>kathyweller33@gmail.com</t>
  </si>
  <si>
    <t>Weller</t>
  </si>
  <si>
    <t>MARICOPA LODGE</t>
  </si>
  <si>
    <t>PCP-00045E8A</t>
  </si>
  <si>
    <t>joelelectrobuild</t>
  </si>
  <si>
    <t>PCP-00046D55</t>
  </si>
  <si>
    <t>8990rjm@gmail.com</t>
  </si>
  <si>
    <t>Raylan</t>
  </si>
  <si>
    <t>+1 815-590-2524</t>
  </si>
  <si>
    <t>R-J Investments LLC</t>
  </si>
  <si>
    <t>10079 Hidden Mesa Rd</t>
  </si>
  <si>
    <t>Orchard City</t>
  </si>
  <si>
    <t>PCP-00046CC9</t>
  </si>
  <si>
    <t>nate_frastaci@msn.com</t>
  </si>
  <si>
    <t>Frastaci</t>
  </si>
  <si>
    <t>Nate_frastaci@msn.com</t>
  </si>
  <si>
    <t>Rocky Mountain Sun</t>
  </si>
  <si>
    <t>43 Arapaho Trail</t>
  </si>
  <si>
    <t>PPW-EA604671</t>
  </si>
  <si>
    <t>benoit.cauchon@kiewit.com</t>
  </si>
  <si>
    <t>cauchon</t>
  </si>
  <si>
    <t>benoit</t>
  </si>
  <si>
    <t>+1 418 805 8649</t>
  </si>
  <si>
    <t>g3n-0m6</t>
  </si>
  <si>
    <t>PCP-00040A1F</t>
  </si>
  <si>
    <t>miguelreza1987@gmail.com</t>
  </si>
  <si>
    <t>Rincon</t>
  </si>
  <si>
    <t>+1 303-990-4614</t>
  </si>
  <si>
    <t>Double M Trucking LLC</t>
  </si>
  <si>
    <t>45839 Red Tail Dr</t>
  </si>
  <si>
    <t>PCP-00046E75</t>
  </si>
  <si>
    <t>osama_sakareeb@outlook.com</t>
  </si>
  <si>
    <t>Sakareeb</t>
  </si>
  <si>
    <t>Osama</t>
  </si>
  <si>
    <t>+967 777666149</t>
  </si>
  <si>
    <t>Abomeskah International Company For Trading Ltd.</t>
  </si>
  <si>
    <t>60Road</t>
  </si>
  <si>
    <t>Sana'a</t>
  </si>
  <si>
    <t>PCP-00046DDD</t>
  </si>
  <si>
    <t>pknapp@brannan1.com</t>
  </si>
  <si>
    <t>+1 3039940978</t>
  </si>
  <si>
    <t>PCP-000470D5</t>
  </si>
  <si>
    <t>gammachaidez209@gmail.com</t>
  </si>
  <si>
    <t>DIVARTY</t>
  </si>
  <si>
    <t>1AD</t>
  </si>
  <si>
    <t>+1 2092948147</t>
  </si>
  <si>
    <t>US ARMY FORT BLISS DIRECTORA</t>
  </si>
  <si>
    <t>91777::US ARMY FORT BLISS DIRECTORA</t>
  </si>
  <si>
    <t>PCP-000458F9</t>
  </si>
  <si>
    <t>franklin_fabrygel@kindermorgan.com</t>
  </si>
  <si>
    <t>Fabrygel</t>
  </si>
  <si>
    <t>+1 979-647-1552</t>
  </si>
  <si>
    <t>PCP-000417E7</t>
  </si>
  <si>
    <t>lalmeraz@epcwid1.org</t>
  </si>
  <si>
    <t>ALMERAZ</t>
  </si>
  <si>
    <t>+1 915-872-4000</t>
  </si>
  <si>
    <t>EL PASO COUNTY TEXAS</t>
  </si>
  <si>
    <t>13247 Alameda Ave</t>
  </si>
  <si>
    <t>PCP-00047128</t>
  </si>
  <si>
    <t>emrosler@msn.com</t>
  </si>
  <si>
    <t>Rosler</t>
  </si>
  <si>
    <t>+1 7197758828</t>
  </si>
  <si>
    <t>GEORGE &amp; SONS REPAIR SHOP</t>
  </si>
  <si>
    <t>199 Main St</t>
  </si>
  <si>
    <t>36755::GEORGE &amp; SONS REPAIR SHOP</t>
  </si>
  <si>
    <t>PCP-000471CE</t>
  </si>
  <si>
    <t>tvanwinkle@stakeholderms.com</t>
  </si>
  <si>
    <t>Tvanwinkle@stakeholderms.com</t>
  </si>
  <si>
    <t>TerryVan Winkle</t>
  </si>
  <si>
    <t>19122 US HWY 281 N, Ste 113</t>
  </si>
  <si>
    <t xml:space="preserve">San Antonio </t>
  </si>
  <si>
    <t>PCP-000470C9</t>
  </si>
  <si>
    <t>mmcmahon@bidell.com</t>
  </si>
  <si>
    <t>McMahon</t>
  </si>
  <si>
    <t>Megumi</t>
  </si>
  <si>
    <t>+1 701-570-1671</t>
  </si>
  <si>
    <t>PCP-0000DBDF</t>
  </si>
  <si>
    <t>Justin.Newberg@libertyfrac.com</t>
  </si>
  <si>
    <t>Newberg</t>
  </si>
  <si>
    <t>+1 4068700829</t>
  </si>
  <si>
    <t>PCP-0001A3D2</t>
  </si>
  <si>
    <t>daniel.washington@voltagrid.com</t>
  </si>
  <si>
    <t>+1 337-351-3544</t>
  </si>
  <si>
    <t>VoltaGrid</t>
  </si>
  <si>
    <t>PPW-800469B5</t>
  </si>
  <si>
    <t>bernard.armijo@state.nm.us</t>
  </si>
  <si>
    <t>+1 505-219-5314</t>
  </si>
  <si>
    <t>7500 Pan American East Fwy NE</t>
  </si>
  <si>
    <t>64589::NMDOT DIST 3</t>
  </si>
  <si>
    <t>PCP-000471BD</t>
  </si>
  <si>
    <t>purchasing@wisdomrides.com</t>
  </si>
  <si>
    <t>+1 970-522-7515</t>
  </si>
  <si>
    <t>Wisdom Rides of America</t>
  </si>
  <si>
    <t>PO Box 148</t>
  </si>
  <si>
    <t>PCP-00047227</t>
  </si>
  <si>
    <t>jeremy.griffin@archrock.com</t>
  </si>
  <si>
    <t>+1 575-665-8280</t>
  </si>
  <si>
    <t>PCP-000470BB</t>
  </si>
  <si>
    <t>juniorb@swcci.com</t>
  </si>
  <si>
    <t>+1 5757485180</t>
  </si>
  <si>
    <t>JuniorB@swcci.com</t>
  </si>
  <si>
    <t>SOUTHWEST CONCRETE CONSTRUCTION</t>
  </si>
  <si>
    <t>2408 N Parkland Ave</t>
  </si>
  <si>
    <t>80525::SOUTHWEST CONCRETE CONST</t>
  </si>
  <si>
    <t>PCP-00047559</t>
  </si>
  <si>
    <t>kjorgenson</t>
  </si>
  <si>
    <t xml:space="preserve">Jorgensen </t>
  </si>
  <si>
    <t>41801 E Quincy Ave</t>
  </si>
  <si>
    <t>PCP-000474FB</t>
  </si>
  <si>
    <t>fisherk@vmcmail.com</t>
  </si>
  <si>
    <t>+1 8643470232</t>
  </si>
  <si>
    <t>FISHERK@VMCMAIL.COM</t>
  </si>
  <si>
    <t xml:space="preserve">130 VULCAN ROAD </t>
  </si>
  <si>
    <t>PacoletPACOLET</t>
  </si>
  <si>
    <t>PPW-00013514</t>
  </si>
  <si>
    <t>sean@ludwigdrilling.com</t>
  </si>
  <si>
    <t xml:space="preserve">Hoffman </t>
  </si>
  <si>
    <t>+1 719-235-1228</t>
  </si>
  <si>
    <t>LUDWIG DRILLING LLC</t>
  </si>
  <si>
    <t>130 Meadow Ridge Rd</t>
  </si>
  <si>
    <t>Mount Morris</t>
  </si>
  <si>
    <t>53351::LUDWIG DRILLING LLC</t>
  </si>
  <si>
    <t>PCP-000475F0</t>
  </si>
  <si>
    <t>hzwiebel@republicservices.com</t>
  </si>
  <si>
    <t>Harbour</t>
  </si>
  <si>
    <t>+1 937-210-8198</t>
  </si>
  <si>
    <t>HZWIEBEL@REPUBLICSERVICES.COM</t>
  </si>
  <si>
    <t>2946 Us Highway 68 N</t>
  </si>
  <si>
    <t>PCP-00046EE2</t>
  </si>
  <si>
    <t>rachel49</t>
  </si>
  <si>
    <t>Rachel Tummel</t>
  </si>
  <si>
    <t>Enerflex</t>
  </si>
  <si>
    <t>+1 307 212 0269</t>
  </si>
  <si>
    <t>rtummel@enerflex.com</t>
  </si>
  <si>
    <t>PPT-01000A76</t>
  </si>
  <si>
    <t>aaron@outdoorrecreationdesigns.com</t>
  </si>
  <si>
    <t>Cholewa</t>
  </si>
  <si>
    <t>OUTDOOR RECREATION DESIGNS</t>
  </si>
  <si>
    <t>61598::OUTDOOR RECREATION DESIGNS</t>
  </si>
  <si>
    <t>PCP-0003A36C</t>
  </si>
  <si>
    <t>Nextgenex</t>
  </si>
  <si>
    <t>Preuit</t>
  </si>
  <si>
    <t>+1 970-946-7303</t>
  </si>
  <si>
    <t>nextgenexcavation@gmail.com</t>
  </si>
  <si>
    <t>NEXT GENERATION EXCAVATION INC</t>
  </si>
  <si>
    <t>PO Box 1313</t>
  </si>
  <si>
    <t>64073::NEXT GENERATION EXCAVATION I NC</t>
  </si>
  <si>
    <t>PCP-00047629</t>
  </si>
  <si>
    <t>ray.wallace@carmeuse.com</t>
  </si>
  <si>
    <t>wallace</t>
  </si>
  <si>
    <t>+1 8594729298</t>
  </si>
  <si>
    <t>PCP-00047472</t>
  </si>
  <si>
    <t>carranzasonstrucking@yahoo.com</t>
  </si>
  <si>
    <t>CHRISTOPHER</t>
  </si>
  <si>
    <t>+1 575-602-8132</t>
  </si>
  <si>
    <t>Carranza &amp;Sons Trucking, LLC</t>
  </si>
  <si>
    <t>1608 E Main St</t>
  </si>
  <si>
    <t>PCP-00047784</t>
  </si>
  <si>
    <t>andrew.cummings@kiewit.com</t>
  </si>
  <si>
    <t>+1 907 312 0246</t>
  </si>
  <si>
    <t>PCP-000420A8</t>
  </si>
  <si>
    <t>kdarnell@republicservices.com</t>
  </si>
  <si>
    <t>Kirtlan</t>
  </si>
  <si>
    <t xml:space="preserve">Kimber </t>
  </si>
  <si>
    <t>+1 260-274-5045</t>
  </si>
  <si>
    <t>PCP-00045DCD</t>
  </si>
  <si>
    <t>stephen.long@kodiakgas.com</t>
  </si>
  <si>
    <t>+1 505-927-5594</t>
  </si>
  <si>
    <t>471 Billy the kid dr</t>
  </si>
  <si>
    <t>PCP-00044E62</t>
  </si>
  <si>
    <t>bcamper@cobs.org</t>
  </si>
  <si>
    <t>Camper</t>
  </si>
  <si>
    <t xml:space="preserve">Brock </t>
  </si>
  <si>
    <t>+1 719-293-0208</t>
  </si>
  <si>
    <t>COLORADO OUTWARD BOUND SCHOOL</t>
  </si>
  <si>
    <t>1930 Hwy 300</t>
  </si>
  <si>
    <t>18567::COLORADO OUTWARD BOUND SCHOO</t>
  </si>
  <si>
    <t>PCP-00047944</t>
  </si>
  <si>
    <t>David.scheirer@denvercps.com</t>
  </si>
  <si>
    <t>Scheirer</t>
  </si>
  <si>
    <t>DENVER COMMERCIAL PROPERTY</t>
  </si>
  <si>
    <t>6245 clermont st</t>
  </si>
  <si>
    <t>24761::DENVER COMMERCIAL PROPERTY S VC INC</t>
  </si>
  <si>
    <t>PCP-00043B9E</t>
  </si>
  <si>
    <t>toneal@republicservices.com</t>
  </si>
  <si>
    <t>Tamie</t>
  </si>
  <si>
    <t>+1 346-216-3945</t>
  </si>
  <si>
    <t>2601 S Jenkins Rd</t>
  </si>
  <si>
    <t>Anahuac</t>
  </si>
  <si>
    <t>PCP-000437EE</t>
  </si>
  <si>
    <t>yavuzselimbaycan@yildizlarsssholding.com.tr</t>
  </si>
  <si>
    <t>BAYCAN</t>
  </si>
  <si>
    <t>Yavuz Selim</t>
  </si>
  <si>
    <t>YILDIZLAR SSS HOLDİNG</t>
  </si>
  <si>
    <t>Aşağı Dikmen Mah Galip Erdem Cad No:</t>
  </si>
  <si>
    <t>Ankara</t>
  </si>
  <si>
    <t>Çankaya</t>
  </si>
  <si>
    <t>060000</t>
  </si>
  <si>
    <t>TR</t>
  </si>
  <si>
    <t>PPW-EFB3B0F0</t>
  </si>
  <si>
    <t>nickjacobs94</t>
  </si>
  <si>
    <t>+1 915 238 5414</t>
  </si>
  <si>
    <t>nicholas.jacobs1@kiewit.com</t>
  </si>
  <si>
    <t>PPW-0003E8CF</t>
  </si>
  <si>
    <t>thomastannernmc</t>
  </si>
  <si>
    <t>+1 3204024815</t>
  </si>
  <si>
    <t>ttanner@blattnerenergy.com</t>
  </si>
  <si>
    <t>392 County Rd 50</t>
  </si>
  <si>
    <t>PPW-0403EED7</t>
  </si>
  <si>
    <t>jthomas@fioreandsons.com</t>
  </si>
  <si>
    <t>PCP-00033B48</t>
  </si>
  <si>
    <t>jalomajr@gmail.com</t>
  </si>
  <si>
    <t>Jaloma</t>
  </si>
  <si>
    <t xml:space="preserve">Jaime </t>
  </si>
  <si>
    <t>+1 915-630-5785</t>
  </si>
  <si>
    <t>JR CONSTRUCTION</t>
  </si>
  <si>
    <t>508 Centennial Dr</t>
  </si>
  <si>
    <t>47867::JR CONSTRUCTION,u47867::JR CONSTRUCTION</t>
  </si>
  <si>
    <t>PCP-0004675D</t>
  </si>
  <si>
    <t>mmgants</t>
  </si>
  <si>
    <t>gants</t>
  </si>
  <si>
    <t>+1 3072316660</t>
  </si>
  <si>
    <t>mmgants@aol.com</t>
  </si>
  <si>
    <t>DELTA CONSTRUCTORS LLC</t>
  </si>
  <si>
    <t>PO BOX 240565</t>
  </si>
  <si>
    <t>ANCHORAGE</t>
  </si>
  <si>
    <t>ALASKA</t>
  </si>
  <si>
    <t>PPW-07FAE610</t>
  </si>
  <si>
    <t>fgary@wwmach.com</t>
  </si>
  <si>
    <t>+1 970-201-0687</t>
  </si>
  <si>
    <t>PCP-00047A1C</t>
  </si>
  <si>
    <t>Ricardourrutia90@hotmail.com</t>
  </si>
  <si>
    <t xml:space="preserve">Urrutia </t>
  </si>
  <si>
    <t xml:space="preserve">Ricardo Urrutia </t>
  </si>
  <si>
    <t xml:space="preserve">11466 flor Veronica Drive </t>
  </si>
  <si>
    <t xml:space="preserve">Socorro </t>
  </si>
  <si>
    <t>PCP-0004068E</t>
  </si>
  <si>
    <t>jack.goddard@ymail.com</t>
  </si>
  <si>
    <t xml:space="preserve">Goddard </t>
  </si>
  <si>
    <t xml:space="preserve">Jack Goddard </t>
  </si>
  <si>
    <t xml:space="preserve">20066 hwy 491 </t>
  </si>
  <si>
    <t>PCP-000424D3</t>
  </si>
  <si>
    <t>holtmwheeler@gmail.com</t>
  </si>
  <si>
    <t>HoltWheeler</t>
  </si>
  <si>
    <t>13825 Elizabeth st</t>
  </si>
  <si>
    <t>PCP-0004542C</t>
  </si>
  <si>
    <t>fernando.martinez@archrock.com</t>
  </si>
  <si>
    <t>(575) 689-5139</t>
  </si>
  <si>
    <t>PCP-000239DA</t>
  </si>
  <si>
    <t>mccwmtest03</t>
  </si>
  <si>
    <t>test03</t>
  </si>
  <si>
    <t>mcc</t>
  </si>
  <si>
    <t>testwithme41+82703@gmail.com</t>
  </si>
  <si>
    <t>PCP-00047A1E</t>
  </si>
  <si>
    <t>mccwmtest02</t>
  </si>
  <si>
    <t>test02</t>
  </si>
  <si>
    <t>testwithme41+82702@gmail.com</t>
  </si>
  <si>
    <t>PCP-00047A18</t>
  </si>
  <si>
    <t>mccwmtest01</t>
  </si>
  <si>
    <t>test01</t>
  </si>
  <si>
    <t>testwithme41+82701@gmail.com</t>
  </si>
  <si>
    <t>PCP-00047A15</t>
  </si>
  <si>
    <t>loren@thouttandsons.com</t>
  </si>
  <si>
    <t>RUSCH</t>
  </si>
  <si>
    <t>LOREN</t>
  </si>
  <si>
    <t>Loren@thouttandsons.com</t>
  </si>
  <si>
    <t>HARVEY THOUTT &amp; SONS</t>
  </si>
  <si>
    <t>87843::HARVEY THOUTT &amp; SONS</t>
  </si>
  <si>
    <t>PCP-00047B45</t>
  </si>
  <si>
    <t>masqentllc@gmail.com</t>
  </si>
  <si>
    <t>Masquelier</t>
  </si>
  <si>
    <t>MasqEntLLC@gmail.com</t>
  </si>
  <si>
    <t>MASQUELIER ENTERPRISES LLC</t>
  </si>
  <si>
    <t>PO BOX</t>
  </si>
  <si>
    <t>RIDGEWAY</t>
  </si>
  <si>
    <t>70961::MASQUELIER ENTERPRISES LLC</t>
  </si>
  <si>
    <t>PCP-000475C4</t>
  </si>
  <si>
    <t>jesse@cmtsitesolutions.com</t>
  </si>
  <si>
    <t>+1 303-585-1027</t>
  </si>
  <si>
    <t>CMT SITE SOLUTIONS LLC</t>
  </si>
  <si>
    <t>2690 W Union Ave</t>
  </si>
  <si>
    <t>39668::CMT SITE SOLUTIONS LLC</t>
  </si>
  <si>
    <t>PCP-00047A71</t>
  </si>
  <si>
    <t>Eyeager@csu.org</t>
  </si>
  <si>
    <t>Yeager</t>
  </si>
  <si>
    <t>EricYeager</t>
  </si>
  <si>
    <t>700 conejos</t>
  </si>
  <si>
    <t>PCP-00045CE2</t>
  </si>
  <si>
    <t>Timcrockett@zirkel.us</t>
  </si>
  <si>
    <t xml:space="preserve">Crockett </t>
  </si>
  <si>
    <t xml:space="preserve">Brian Crockett </t>
  </si>
  <si>
    <t>P.O. Box 883076</t>
  </si>
  <si>
    <t>Steamboat springs</t>
  </si>
  <si>
    <t>PCP-0003F227</t>
  </si>
  <si>
    <t>Patrick.Kavanaugh@libertyfrac.com</t>
  </si>
  <si>
    <t>Kavanaugh</t>
  </si>
  <si>
    <t>+1 7603826322</t>
  </si>
  <si>
    <t>9540 e 104th ave, Henderson, co 80640</t>
  </si>
  <si>
    <t>PCP-00041CF7</t>
  </si>
  <si>
    <t>c76gomez</t>
  </si>
  <si>
    <t>Energy transfer co</t>
  </si>
  <si>
    <t>816 sandia st</t>
  </si>
  <si>
    <t>PPW-0001F2AA</t>
  </si>
  <si>
    <t>ethanbeltramo@gmail.com</t>
  </si>
  <si>
    <t>Beltramo</t>
  </si>
  <si>
    <t>EthanBeltramo</t>
  </si>
  <si>
    <t>6385 Summer Grace St</t>
  </si>
  <si>
    <t>PCP-00041602</t>
  </si>
  <si>
    <t>socotransportation@gmail.com</t>
  </si>
  <si>
    <t>DonCox</t>
  </si>
  <si>
    <t>8159 Birch Dr</t>
  </si>
  <si>
    <t>PCP-000413E3</t>
  </si>
  <si>
    <t>anthony@sserv.org</t>
  </si>
  <si>
    <t xml:space="preserve">Qualtire </t>
  </si>
  <si>
    <t xml:space="preserve">Anthony Qualtire </t>
  </si>
  <si>
    <t xml:space="preserve">111 south Wacker dr </t>
  </si>
  <si>
    <t xml:space="preserve">Chicago </t>
  </si>
  <si>
    <t>PCP-0003E88A</t>
  </si>
  <si>
    <t>joseterrazas10@GMAIL.COM</t>
  </si>
  <si>
    <t>JoseTerrazas</t>
  </si>
  <si>
    <t>916 E Tipton</t>
  </si>
  <si>
    <t>PCP-00043F1E</t>
  </si>
  <si>
    <t>cheric12@yahoo.com</t>
  </si>
  <si>
    <t>Cheric</t>
  </si>
  <si>
    <t>+1 9708467441</t>
  </si>
  <si>
    <t>Protouch Diesel</t>
  </si>
  <si>
    <t>2112 E DODD RD</t>
  </si>
  <si>
    <t>PCP-0001621D</t>
  </si>
  <si>
    <t>juhartung73@gmail.com</t>
  </si>
  <si>
    <t>Hartung</t>
  </si>
  <si>
    <t>JustinHartung</t>
  </si>
  <si>
    <t>8 mountain bell road</t>
  </si>
  <si>
    <t xml:space="preserve">Caballo </t>
  </si>
  <si>
    <t>PCP-00040B43</t>
  </si>
  <si>
    <t>larryelkins06@gmail.com</t>
  </si>
  <si>
    <t xml:space="preserve">Elkins </t>
  </si>
  <si>
    <t xml:space="preserve">LarryElkins </t>
  </si>
  <si>
    <t>2021 valley forge ave</t>
  </si>
  <si>
    <t xml:space="preserve">Fort Collins </t>
  </si>
  <si>
    <t>PCP-00040B2D</t>
  </si>
  <si>
    <t>wgg13@hotmail.com</t>
  </si>
  <si>
    <t>WilliamGordon</t>
  </si>
  <si>
    <t>666 W Easter Pl</t>
  </si>
  <si>
    <t>PCP-000461AC</t>
  </si>
  <si>
    <t>tanyavrana1@yahoo.com</t>
  </si>
  <si>
    <t>Hedges</t>
  </si>
  <si>
    <t>+1 720-490-1423</t>
  </si>
  <si>
    <t>8054 S Race Way</t>
  </si>
  <si>
    <t>PCP-000479FF</t>
  </si>
  <si>
    <t>Peytondaniel</t>
  </si>
  <si>
    <t>Peyton.daniel@kiewit.com</t>
  </si>
  <si>
    <t>PeytonDaniel</t>
  </si>
  <si>
    <t>420 Wipp road</t>
  </si>
  <si>
    <t>PCP-00043550</t>
  </si>
  <si>
    <t>CandelariaConstruction</t>
  </si>
  <si>
    <t>office@candelariaconstruction.com</t>
  </si>
  <si>
    <t>PPW-000126D4</t>
  </si>
  <si>
    <t>ak48dls</t>
  </si>
  <si>
    <t>Desiree.Salazar@mhc.com</t>
  </si>
  <si>
    <t>PSP-00096FC3</t>
  </si>
  <si>
    <t>marty@totalterrain.com</t>
  </si>
  <si>
    <t>+1 719-240-7915</t>
  </si>
  <si>
    <t>TOTAL TERRAIN INC.</t>
  </si>
  <si>
    <t>140 Central Main St</t>
  </si>
  <si>
    <t>88095::TOTAL TERRAIN INC</t>
  </si>
  <si>
    <t>PPW-DE83ECAD</t>
  </si>
  <si>
    <t>rrgilbreath@navajopride.com</t>
  </si>
  <si>
    <t>Gilbreath</t>
  </si>
  <si>
    <t>+1 505-566-2647</t>
  </si>
  <si>
    <t>PCP-00047F4D</t>
  </si>
  <si>
    <t>leeal4@republicservices.com</t>
  </si>
  <si>
    <t>PCP-00043401</t>
  </si>
  <si>
    <t>steven.pena@libertyfrac.com</t>
  </si>
  <si>
    <t xml:space="preserve">Steven </t>
  </si>
  <si>
    <t>+1 307-701-0237</t>
  </si>
  <si>
    <t>Steven.Pena@libertyfrac.com</t>
  </si>
  <si>
    <t>PCP-00047B7B</t>
  </si>
  <si>
    <t>aquatech1997@sbcglobal.net</t>
  </si>
  <si>
    <t>Ritcher</t>
  </si>
  <si>
    <t>+1 915-892-1375</t>
  </si>
  <si>
    <t>250 Chicken Farm Rd</t>
  </si>
  <si>
    <t>PCP-00045EB6</t>
  </si>
  <si>
    <t>flopez1</t>
  </si>
  <si>
    <t>+593 987274199</t>
  </si>
  <si>
    <t>usuariotemporalpl@gmail.com</t>
  </si>
  <si>
    <t>Provincia del Guayas</t>
  </si>
  <si>
    <t>EC</t>
  </si>
  <si>
    <t>PCP-00047EA7</t>
  </si>
  <si>
    <t>cdelgado@entact.com</t>
  </si>
  <si>
    <t>+1 8324238616</t>
  </si>
  <si>
    <t>PCP-00047DC1</t>
  </si>
  <si>
    <t>stanley4428@gmail.com</t>
  </si>
  <si>
    <t>+1 9702316620</t>
  </si>
  <si>
    <t>KEVIN STANLEY</t>
  </si>
  <si>
    <t>77274::KEVIN STANLEY</t>
  </si>
  <si>
    <t>PCP-00047D21</t>
  </si>
  <si>
    <t>mpierson@peabodyenergy.com</t>
  </si>
  <si>
    <t>+1 8129221040</t>
  </si>
  <si>
    <t>PCP-00047F63</t>
  </si>
  <si>
    <t>e14loxm</t>
  </si>
  <si>
    <t>OMarquez@dcpmidstream.com</t>
  </si>
  <si>
    <t>PSP-00053EEF</t>
  </si>
  <si>
    <t>martin.huber@zeppelin.com</t>
  </si>
  <si>
    <t>+43 664 8582211</t>
  </si>
  <si>
    <t>Zeppelin Oesterreich GmbH</t>
  </si>
  <si>
    <t>Zeppelinstraße 2</t>
  </si>
  <si>
    <t>Fischamend</t>
  </si>
  <si>
    <t>Niederösterreich</t>
  </si>
  <si>
    <t>AT</t>
  </si>
  <si>
    <t>PCP-00047F13</t>
  </si>
  <si>
    <t>elkridgeexc</t>
  </si>
  <si>
    <t>Leonhardt</t>
  </si>
  <si>
    <t>+1 970-402-1537</t>
  </si>
  <si>
    <t>Elkridgexcavate@aol.com</t>
  </si>
  <si>
    <t>ELKRIDGE EXCAVATING LLC</t>
  </si>
  <si>
    <t>3678 Whetstone Way</t>
  </si>
  <si>
    <t>30636::ELKRIDGE EXCAVATING LLC</t>
  </si>
  <si>
    <t>PCP-00048032</t>
  </si>
  <si>
    <t>treyolson@tenditgroup.com</t>
  </si>
  <si>
    <t xml:space="preserve">Olson </t>
  </si>
  <si>
    <t>+1 720-233-5551</t>
  </si>
  <si>
    <t>APEX PAVEMENT SOLUTIONS</t>
  </si>
  <si>
    <t>607 10th St Ste 207</t>
  </si>
  <si>
    <t>03726::APEX PAVEMENT SOLUTIONS LLC</t>
  </si>
  <si>
    <t>PCP-00048031</t>
  </si>
  <si>
    <t>dvasquez@levynet.com</t>
  </si>
  <si>
    <t>+1 9012939224</t>
  </si>
  <si>
    <t>PCP-00046655</t>
  </si>
  <si>
    <t>jsalas@guadco.us</t>
  </si>
  <si>
    <t>GUADALUPE COUNTY</t>
  </si>
  <si>
    <t>420 PARKER AVE</t>
  </si>
  <si>
    <t>SANTA ROSA</t>
  </si>
  <si>
    <t>38428::GUADALUPE COUNTY</t>
  </si>
  <si>
    <t>PCP-00036F21</t>
  </si>
  <si>
    <t>mh3403@gmail.com</t>
  </si>
  <si>
    <t>hudson</t>
  </si>
  <si>
    <t>+1 970-497-0606</t>
  </si>
  <si>
    <t>MICHAEL HUDSON</t>
  </si>
  <si>
    <t>6953 6250 Trl</t>
  </si>
  <si>
    <t>44318::MICHAEL HUDSON</t>
  </si>
  <si>
    <t>PCP-00048128</t>
  </si>
  <si>
    <t>bwilcox@republicservices.com</t>
  </si>
  <si>
    <t>Wilcox</t>
  </si>
  <si>
    <t>+1 417-268-1204</t>
  </si>
  <si>
    <t>911 N Farm Road 123</t>
  </si>
  <si>
    <t>PCP-0004673B</t>
  </si>
  <si>
    <t>harmsandsonsexcavating</t>
  </si>
  <si>
    <t>+1 970-531-7589</t>
  </si>
  <si>
    <t>HARMSANDSONSEXCAVATING@AOL.COM</t>
  </si>
  <si>
    <t>PO Box 299</t>
  </si>
  <si>
    <t>41510::HARMS &amp; SONS EXCAVATING LLC</t>
  </si>
  <si>
    <t>PCP-000482C9</t>
  </si>
  <si>
    <t>rupert.prout@kodiakgas.com</t>
  </si>
  <si>
    <t>Rupert</t>
  </si>
  <si>
    <t>PCP-000156E0</t>
  </si>
  <si>
    <t>jwroblewski@blm.gov</t>
  </si>
  <si>
    <t>BLM SWD Fuels</t>
  </si>
  <si>
    <t>+1 970 209 2991</t>
  </si>
  <si>
    <t>Jwroblewski@blm.gov</t>
  </si>
  <si>
    <t>US-BLM-MONTROSE</t>
  </si>
  <si>
    <t>BUREAU OF LAND MGMNT GOVT</t>
  </si>
  <si>
    <t>2465 S TOWNSEND</t>
  </si>
  <si>
    <t>91411::US-BLM-MONTROSE</t>
  </si>
  <si>
    <t>PCP-00048331</t>
  </si>
  <si>
    <t>dtempel@peabodyenergy.com</t>
  </si>
  <si>
    <t>Tempel</t>
  </si>
  <si>
    <t>+1 8127893496</t>
  </si>
  <si>
    <t>PCP-00048320</t>
  </si>
  <si>
    <t>angalb@mail.ru</t>
  </si>
  <si>
    <t>Shtrak</t>
  </si>
  <si>
    <t>VladimirShtrak</t>
  </si>
  <si>
    <t>Guliver</t>
  </si>
  <si>
    <t>Sitka</t>
  </si>
  <si>
    <t>PCP-00047C5F</t>
  </si>
  <si>
    <t>dwightatwork@gmail.com</t>
  </si>
  <si>
    <t>DwightJessop</t>
  </si>
  <si>
    <t>1751 Territory Circle</t>
  </si>
  <si>
    <t>PCP-00047A5E</t>
  </si>
  <si>
    <t>jcnorberg99@gmail.com</t>
  </si>
  <si>
    <t>Norberg</t>
  </si>
  <si>
    <t>+1 303-968-8075</t>
  </si>
  <si>
    <t>KP SQUARED LLC</t>
  </si>
  <si>
    <t>1205 Hope Ave</t>
  </si>
  <si>
    <t>70969::KP SQUARED LLC</t>
  </si>
  <si>
    <t>PCP-0004836E</t>
  </si>
  <si>
    <t>cliff.martin@libertyfrac.com</t>
  </si>
  <si>
    <t>+1 307-275-2818</t>
  </si>
  <si>
    <t>PCP-00048336</t>
  </si>
  <si>
    <t>tim@westforkconstruction.co</t>
  </si>
  <si>
    <t>+1 7194914495</t>
  </si>
  <si>
    <t>West Fork Construction, LLC</t>
  </si>
  <si>
    <t>PO Box 88182</t>
  </si>
  <si>
    <t>PCP-00048701</t>
  </si>
  <si>
    <t>a117pp</t>
  </si>
  <si>
    <t>Piney</t>
  </si>
  <si>
    <t>Piney.Patrick@mhc.com</t>
  </si>
  <si>
    <t>PSP-00091A20</t>
  </si>
  <si>
    <t>laurie.harris@kodiakgas.com</t>
  </si>
  <si>
    <t xml:space="preserve">Laurie </t>
  </si>
  <si>
    <t>+1 505 290 7909</t>
  </si>
  <si>
    <t>PCP-00048A9D</t>
  </si>
  <si>
    <t>a23qbm1</t>
  </si>
  <si>
    <t>McMullin</t>
  </si>
  <si>
    <t>Beata</t>
  </si>
  <si>
    <t>beata.mcmullin@transwest.com</t>
  </si>
  <si>
    <t>PSP-000977B8</t>
  </si>
  <si>
    <t>crader@csicompressco.com</t>
  </si>
  <si>
    <t>PPW-70E03B51</t>
  </si>
  <si>
    <t>tnjtransport</t>
  </si>
  <si>
    <t>Leonetti</t>
  </si>
  <si>
    <t>+1 970-376-7998</t>
  </si>
  <si>
    <t>tony.leonetti@tnjtransport.com</t>
  </si>
  <si>
    <t>T &amp; J TRANSPORT</t>
  </si>
  <si>
    <t>755 Hwy 6</t>
  </si>
  <si>
    <t>84951::T &amp; J TRANSPORT</t>
  </si>
  <si>
    <t>PCP-000488C5</t>
  </si>
  <si>
    <t>rworthington@republicservices.com</t>
  </si>
  <si>
    <t>Worthington</t>
  </si>
  <si>
    <t>+1 7206953826</t>
  </si>
  <si>
    <t>PCP-000489AB</t>
  </si>
  <si>
    <t>jfrady@gflenv.com</t>
  </si>
  <si>
    <t>Frady</t>
  </si>
  <si>
    <t>PCP-000489FE</t>
  </si>
  <si>
    <t>shop@caliperconst.com</t>
  </si>
  <si>
    <t>PCP-00048A67</t>
  </si>
  <si>
    <t>alisha.bettelyoun@libertyfrac.com</t>
  </si>
  <si>
    <t>Bettelyoun</t>
  </si>
  <si>
    <t>Alisha</t>
  </si>
  <si>
    <t>+1 3077050588</t>
  </si>
  <si>
    <t>1632 Ragtime Drive</t>
  </si>
  <si>
    <t>PCP-000382F4</t>
  </si>
  <si>
    <t>cody.cowan</t>
  </si>
  <si>
    <t>Cowan</t>
  </si>
  <si>
    <t>+1 7202053722</t>
  </si>
  <si>
    <t>cody.cowan@elitesi.com</t>
  </si>
  <si>
    <t>PPW-0002C82B</t>
  </si>
  <si>
    <t>todd.sartin@carmeuse.com</t>
  </si>
  <si>
    <t>Sartin</t>
  </si>
  <si>
    <t>+1 6065649669</t>
  </si>
  <si>
    <t>PCP-00048A4F</t>
  </si>
  <si>
    <t>dave.altman@carmeuse.com</t>
  </si>
  <si>
    <t>Altman</t>
  </si>
  <si>
    <t>+1 9893517598</t>
  </si>
  <si>
    <t>PCP-00048A3E</t>
  </si>
  <si>
    <t>isaac.kowalski@carmeuse.com</t>
  </si>
  <si>
    <t>Kowalski</t>
  </si>
  <si>
    <t>+1 9893510058</t>
  </si>
  <si>
    <t>PCP-00048A3D</t>
  </si>
  <si>
    <t>jacob.coenen@carmeuse.com</t>
  </si>
  <si>
    <t>Coenen</t>
  </si>
  <si>
    <t>+1 7158199170</t>
  </si>
  <si>
    <t>PCP-000489F1</t>
  </si>
  <si>
    <t>patrick.bisson@carmeuse.com</t>
  </si>
  <si>
    <t>Bisson</t>
  </si>
  <si>
    <t>+1 4123032843</t>
  </si>
  <si>
    <t>PCP-000489BF</t>
  </si>
  <si>
    <t>bryan.roth@carmeuse.com</t>
  </si>
  <si>
    <t>+1 7178675910</t>
  </si>
  <si>
    <t>PCP-00048991</t>
  </si>
  <si>
    <t>brian.horvath@carmeuse.com</t>
  </si>
  <si>
    <t>Horvath</t>
  </si>
  <si>
    <t>PCP-0004896E</t>
  </si>
  <si>
    <t>robert.bergan@carmeuse.com</t>
  </si>
  <si>
    <t>Bergan</t>
  </si>
  <si>
    <t>+1 6122125085</t>
  </si>
  <si>
    <t>PCP-0004895D</t>
  </si>
  <si>
    <t>nick.thurlow@carmeuse.com</t>
  </si>
  <si>
    <t>Thurlow</t>
  </si>
  <si>
    <t>+1 5174889184</t>
  </si>
  <si>
    <t>PCP-00048955</t>
  </si>
  <si>
    <t>arturofer4@hotmail.com</t>
  </si>
  <si>
    <t xml:space="preserve">AF PAINTING </t>
  </si>
  <si>
    <t>PCP-00046BF0</t>
  </si>
  <si>
    <t>modaltest3</t>
  </si>
  <si>
    <t>Drummond</t>
  </si>
  <si>
    <t>Bridget</t>
  </si>
  <si>
    <t>+1 612-382-2699</t>
  </si>
  <si>
    <t>bridget.drummond@accenture.com</t>
  </si>
  <si>
    <t>Accenture</t>
  </si>
  <si>
    <t>123 Main st</t>
  </si>
  <si>
    <t>Saint Anthony</t>
  </si>
  <si>
    <t>PCP-000488FC</t>
  </si>
  <si>
    <t>lcastaneda@epwater.org</t>
  </si>
  <si>
    <t>+1 915-594-5709</t>
  </si>
  <si>
    <t>9751 Pan American Dr</t>
  </si>
  <si>
    <t>PCP-00048A46</t>
  </si>
  <si>
    <t>cgriffin@gflenv.com</t>
  </si>
  <si>
    <t>PCP-00048956</t>
  </si>
  <si>
    <t>jasonquinton</t>
  </si>
  <si>
    <t>+1 9018707619</t>
  </si>
  <si>
    <t>jquinton@teamwasteusa.com</t>
  </si>
  <si>
    <t>PPW-00042051</t>
  </si>
  <si>
    <t>pol910@hotmail.com</t>
  </si>
  <si>
    <t>Hollis</t>
  </si>
  <si>
    <t>+1 970-376-0602</t>
  </si>
  <si>
    <t>HOBBS EXCAVATING &amp; TRUCKING</t>
  </si>
  <si>
    <t>1760 Gypsum Creek Rd</t>
  </si>
  <si>
    <t>43435::HOBBS EXCAVATING &amp; TRUCKING,u43435::HOBBS EXCAVATING &amp; TRUCKING</t>
  </si>
  <si>
    <t>PCP-00048974</t>
  </si>
  <si>
    <t>jbrandenburg@levynet.com</t>
  </si>
  <si>
    <t>Brandenburg</t>
  </si>
  <si>
    <t>+1 9107510102</t>
  </si>
  <si>
    <t>3601 Riverport Rd, Memphis, TN 38109</t>
  </si>
  <si>
    <t>PCP-000466FC</t>
  </si>
  <si>
    <t>villanuevarx1@elpasotexas.gov</t>
  </si>
  <si>
    <t>+1 915-212-8036</t>
  </si>
  <si>
    <t>1059 LAFAYETTE</t>
  </si>
  <si>
    <t>PCP-00048DF4</t>
  </si>
  <si>
    <t>ringdahlk@icloud.com</t>
  </si>
  <si>
    <t>Ringdahl</t>
  </si>
  <si>
    <t>+1 3073891655</t>
  </si>
  <si>
    <t>PCP-0002CF54</t>
  </si>
  <si>
    <t>roopexcavating</t>
  </si>
  <si>
    <t xml:space="preserve">Roop </t>
  </si>
  <si>
    <t xml:space="preserve">Jeff </t>
  </si>
  <si>
    <t>+1 970-201-5647</t>
  </si>
  <si>
    <t>ROOPEXCAVATING@HOTMAIL.COM</t>
  </si>
  <si>
    <t>ROOP EXCAVATING LLC</t>
  </si>
  <si>
    <t>PO Box 655</t>
  </si>
  <si>
    <t>75354::ROOP EXCAVATING LLC</t>
  </si>
  <si>
    <t>PCP-00048EEB</t>
  </si>
  <si>
    <t>davidfehr1234@icloud.com</t>
  </si>
  <si>
    <t>FEHR</t>
  </si>
  <si>
    <t>+1 575 605 0513</t>
  </si>
  <si>
    <t>PETER GUENTHER</t>
  </si>
  <si>
    <t>1473 county Road 525</t>
  </si>
  <si>
    <t xml:space="preserve">P o 67 </t>
  </si>
  <si>
    <t xml:space="preserve">Brownfield </t>
  </si>
  <si>
    <t>PCP-0001B66C</t>
  </si>
  <si>
    <t>jarydwhite</t>
  </si>
  <si>
    <t>PCP-00026564</t>
  </si>
  <si>
    <t>oseilmendez1984@gmail.com</t>
  </si>
  <si>
    <t>MENDEZ</t>
  </si>
  <si>
    <t>OSIEL</t>
  </si>
  <si>
    <t>+1 2144488090</t>
  </si>
  <si>
    <t>Oseilmendez1984@gmail.com</t>
  </si>
  <si>
    <t xml:space="preserve">6130 FM 2218 </t>
  </si>
  <si>
    <t>Richmond</t>
  </si>
  <si>
    <t>PPW-0000A938</t>
  </si>
  <si>
    <t>jarmstrong2@archrsc.com</t>
  </si>
  <si>
    <t>PCP-000403D5</t>
  </si>
  <si>
    <t>casey.clancy@dascoidaho.com</t>
  </si>
  <si>
    <t>Clancy</t>
  </si>
  <si>
    <t>+1 2088672881</t>
  </si>
  <si>
    <t>PCP-00048D44</t>
  </si>
  <si>
    <t>makaela.allison@csicompressco.com</t>
  </si>
  <si>
    <t>Makaela</t>
  </si>
  <si>
    <t>+1 432-296-0900</t>
  </si>
  <si>
    <t>3741 HWY 285</t>
  </si>
  <si>
    <t>PCP-000408A4</t>
  </si>
  <si>
    <t>rodriguezj@repsrv.com</t>
  </si>
  <si>
    <t>+1 7029949565</t>
  </si>
  <si>
    <t>las vegas</t>
  </si>
  <si>
    <t>PCP-00032383</t>
  </si>
  <si>
    <t>doug.larson@martinmarietta.com</t>
  </si>
  <si>
    <t>PO BOX 278</t>
  </si>
  <si>
    <t>MULGRAVE</t>
  </si>
  <si>
    <t>NOVA SCOTIA</t>
  </si>
  <si>
    <t>B0E 2G0</t>
  </si>
  <si>
    <t>PCP-000413CD</t>
  </si>
  <si>
    <t>tthompson@howardmcanear.com</t>
  </si>
  <si>
    <t>+1 8179174402</t>
  </si>
  <si>
    <t>PCP-00048EAA</t>
  </si>
  <si>
    <t>jstephens@howardmcanear.com</t>
  </si>
  <si>
    <t>+1 8176880426</t>
  </si>
  <si>
    <t>PCP-00048E80</t>
  </si>
  <si>
    <t>calstruckinginc@gmail.com</t>
  </si>
  <si>
    <t>CALS TRUCKING</t>
  </si>
  <si>
    <t>13530::CALS TRUCKING &amp; EXCAVATING</t>
  </si>
  <si>
    <t>PPW-0001E3A2</t>
  </si>
  <si>
    <t>andrew.botti@yahoo.com</t>
  </si>
  <si>
    <t>Botti</t>
  </si>
  <si>
    <t>+1 970-250-4018</t>
  </si>
  <si>
    <t>ANDREW.BOTTI@YAHOO.COM</t>
  </si>
  <si>
    <t>A J BOTTI CONSTRUCTION</t>
  </si>
  <si>
    <t>PO Box 1051</t>
  </si>
  <si>
    <t>08670::A J BOTTI CONSTRUCTION</t>
  </si>
  <si>
    <t>PCP-00048D4F</t>
  </si>
  <si>
    <t>gary@grandgravelpit.com</t>
  </si>
  <si>
    <t>+1 970-819-0210</t>
  </si>
  <si>
    <t>GRAND GRAVEL PIT LLC</t>
  </si>
  <si>
    <t>2 Cr-2</t>
  </si>
  <si>
    <t>36908::GRAND GRAVEL PIT LLC</t>
  </si>
  <si>
    <t>PCP-00048F35</t>
  </si>
  <si>
    <t>rmastrianni@hamoninfrastructure.com</t>
  </si>
  <si>
    <t>Mastrianni</t>
  </si>
  <si>
    <t>PCP-0000455A</t>
  </si>
  <si>
    <t>francisco.gutierre.49@gmail.com</t>
  </si>
  <si>
    <t>+1 915-926-0421</t>
  </si>
  <si>
    <t>FMA CONSTRUCTION INC</t>
  </si>
  <si>
    <t>10907 Oden Dr</t>
  </si>
  <si>
    <t>04590::FMA CONSTRUCTION INC</t>
  </si>
  <si>
    <t>PCP-00048EB5</t>
  </si>
  <si>
    <t>ericge959@gmail.com</t>
  </si>
  <si>
    <t>Gustafson</t>
  </si>
  <si>
    <t>+1 970 218 6325</t>
  </si>
  <si>
    <t>G E CONSTRUCTION INC.</t>
  </si>
  <si>
    <t>5700 E County Road 20 E</t>
  </si>
  <si>
    <t>PCP-00048F00</t>
  </si>
  <si>
    <t>carnahanlands</t>
  </si>
  <si>
    <t xml:space="preserve">Carnahan </t>
  </si>
  <si>
    <t>+1 970-638-4293</t>
  </si>
  <si>
    <t>kirk.carnahan@gmail.com</t>
  </si>
  <si>
    <t>CARNAHAN LANDS LTD</t>
  </si>
  <si>
    <t>PO Box 164</t>
  </si>
  <si>
    <t>14343::CARNAHAN LANDS LTD</t>
  </si>
  <si>
    <t>PCP-00048F64</t>
  </si>
  <si>
    <t>zach.muth@carmeuse.com</t>
  </si>
  <si>
    <t>Muth</t>
  </si>
  <si>
    <t>+1 3138787793</t>
  </si>
  <si>
    <t>PCP-00048C7E</t>
  </si>
  <si>
    <t>jeff.sweet@carmeuse.com</t>
  </si>
  <si>
    <t>+1 8594728101</t>
  </si>
  <si>
    <t>PCP-00048C74</t>
  </si>
  <si>
    <t>harry.harris@carmeuse.com</t>
  </si>
  <si>
    <t>+1 4404977621</t>
  </si>
  <si>
    <t>PCP-00048C62</t>
  </si>
  <si>
    <t>brad.louis@srmlv.com</t>
  </si>
  <si>
    <t>Brad.Louis@SRMLV.com</t>
  </si>
  <si>
    <t>PPW-80017D9E</t>
  </si>
  <si>
    <t>david.nylund@bnsf.com</t>
  </si>
  <si>
    <t>Nylund</t>
  </si>
  <si>
    <t>+1 505 314 6814</t>
  </si>
  <si>
    <t xml:space="preserve">3110 S MAIN ST </t>
  </si>
  <si>
    <t>PPW-8002753B</t>
  </si>
  <si>
    <t>juan.smithandaguirre@gmail.com</t>
  </si>
  <si>
    <t>Arzola</t>
  </si>
  <si>
    <t>+1 575-642-0996</t>
  </si>
  <si>
    <t>Juan.smithandaguirre@gmail.com</t>
  </si>
  <si>
    <t>2475 Lakeside Dr</t>
  </si>
  <si>
    <t>PCP-00048EEC</t>
  </si>
  <si>
    <t>mechanic@pro-excontractors.com</t>
  </si>
  <si>
    <t>Brunsen</t>
  </si>
  <si>
    <t xml:space="preserve">Colten </t>
  </si>
  <si>
    <t>+1 719-466-7076</t>
  </si>
  <si>
    <t>PRO-EX CONTRACTORS INC.</t>
  </si>
  <si>
    <t>PCP-00048F54</t>
  </si>
  <si>
    <t>marshalldave</t>
  </si>
  <si>
    <t>+1 303-883-6294</t>
  </si>
  <si>
    <t>dave.marshall@baselineexcavation.com</t>
  </si>
  <si>
    <t>BASELINE EXCAVATION</t>
  </si>
  <si>
    <t>30026 Bronco Rd</t>
  </si>
  <si>
    <t>09127::BASELINE EXCAVATION LLC</t>
  </si>
  <si>
    <t>PCP-00048F87</t>
  </si>
  <si>
    <t>joe@angellex.com</t>
  </si>
  <si>
    <t>Triplett</t>
  </si>
  <si>
    <t>+1 303-921-0200</t>
  </si>
  <si>
    <t>SCOTT ANGELL DBA ANGELL EXCAVATING &amp; SERVICES</t>
  </si>
  <si>
    <t>6159 E Princeton Cir</t>
  </si>
  <si>
    <t>07655::ANGELL EXC &amp; SVCS</t>
  </si>
  <si>
    <t>PCP-00048EA7</t>
  </si>
  <si>
    <t>highcountryxx@gmail.com</t>
  </si>
  <si>
    <t>Califano</t>
  </si>
  <si>
    <t>HIGH COUNTRY EXCAVATION LLC</t>
  </si>
  <si>
    <t>7647 QUAY ST.</t>
  </si>
  <si>
    <t>PCP-0000CC51</t>
  </si>
  <si>
    <t>walterscompany</t>
  </si>
  <si>
    <t>+1 9703795737</t>
  </si>
  <si>
    <t>WALTERS COMPANY</t>
  </si>
  <si>
    <t>1175 County Road 154</t>
  </si>
  <si>
    <t>93893::WALTERS COMPANY</t>
  </si>
  <si>
    <t>PCP-00048E9E</t>
  </si>
  <si>
    <t>ziggy.kula@carmeuse.com</t>
  </si>
  <si>
    <t>Kula</t>
  </si>
  <si>
    <t>Ziggy</t>
  </si>
  <si>
    <t>+1 2199994011</t>
  </si>
  <si>
    <t>PCP-00048E37</t>
  </si>
  <si>
    <t>ChaseGartner84</t>
  </si>
  <si>
    <t>Gartner</t>
  </si>
  <si>
    <t>+1 307 751 0067</t>
  </si>
  <si>
    <t>chase.gartner@kodiakgas.com</t>
  </si>
  <si>
    <t>PPW-000436D1</t>
  </si>
  <si>
    <t>lopezjacobedward77@gmail.com</t>
  </si>
  <si>
    <t>+1 970-673-3640</t>
  </si>
  <si>
    <t>MOUNTAIN CONSTRUCTORS</t>
  </si>
  <si>
    <t>622 Main Street</t>
  </si>
  <si>
    <t>PCP-00049299</t>
  </si>
  <si>
    <t>joshua.poe@holtcat.com</t>
  </si>
  <si>
    <t>POE</t>
  </si>
  <si>
    <t>+1 9726935597</t>
  </si>
  <si>
    <t>Holt Cat of Texas</t>
  </si>
  <si>
    <t>5665 SE Loop 410 San Antonio</t>
  </si>
  <si>
    <t>PPW-0003F8C3</t>
  </si>
  <si>
    <t>jpeacock@republicservices.com</t>
  </si>
  <si>
    <t>Peacock</t>
  </si>
  <si>
    <t>Justyn</t>
  </si>
  <si>
    <t>JPeacock@republicservices.com</t>
  </si>
  <si>
    <t>4050s tomahawk</t>
  </si>
  <si>
    <t>apache junction</t>
  </si>
  <si>
    <t>PCP-000361B2</t>
  </si>
  <si>
    <t>rmyers@republicservices.com</t>
  </si>
  <si>
    <t>+1 660-747-1287</t>
  </si>
  <si>
    <t>Rmyers@republicservices.com</t>
  </si>
  <si>
    <t>230 SE 421st Rd # 3</t>
  </si>
  <si>
    <t>Warrensburg</t>
  </si>
  <si>
    <t>PCP-000491F2</t>
  </si>
  <si>
    <t>yaaguilar@epcounty.com</t>
  </si>
  <si>
    <t>Yadira</t>
  </si>
  <si>
    <t>+1 915-764-3722</t>
  </si>
  <si>
    <t>1331 N Fabens</t>
  </si>
  <si>
    <t>Fabens</t>
  </si>
  <si>
    <t>30344::EL PASO COUNTY AUDITORS</t>
  </si>
  <si>
    <t>PCP-0004921C</t>
  </si>
  <si>
    <t>jdelvillar@costx.us</t>
  </si>
  <si>
    <t>Del Villar</t>
  </si>
  <si>
    <t>+1 915-588-2936</t>
  </si>
  <si>
    <t>CITY OF SOCORRO</t>
  </si>
  <si>
    <t>124 S Horizon</t>
  </si>
  <si>
    <t>80339::CITY OF SOCORRO</t>
  </si>
  <si>
    <t>PCP-0004922C</t>
  </si>
  <si>
    <t>dhagen@republicservices.com</t>
  </si>
  <si>
    <t>+1 810-768-2213</t>
  </si>
  <si>
    <t>4101 holiday dr</t>
  </si>
  <si>
    <t>Flint</t>
  </si>
  <si>
    <t>PCP-0003D7C5</t>
  </si>
  <si>
    <t>sergio.r.rosales.ctr@army.mil</t>
  </si>
  <si>
    <t xml:space="preserve">Sergio </t>
  </si>
  <si>
    <t>+1 915-568-4283</t>
  </si>
  <si>
    <t>PCP-000491A4</t>
  </si>
  <si>
    <t>isaac.baez@mcallendc.com</t>
  </si>
  <si>
    <t>Juan I</t>
  </si>
  <si>
    <t>+1 956-328-7427</t>
  </si>
  <si>
    <t>MDC EL PASO REALTY LLC</t>
  </si>
  <si>
    <t>11455 Cedar Oak Dr</t>
  </si>
  <si>
    <t>60994::MCALLEN DATA CENTER</t>
  </si>
  <si>
    <t>PCP-0004939F</t>
  </si>
  <si>
    <t>kkrebs@republicservices.com</t>
  </si>
  <si>
    <t>Krebs</t>
  </si>
  <si>
    <t>+1 848-456-3909</t>
  </si>
  <si>
    <t>1861 Wayside Road</t>
  </si>
  <si>
    <t>Tinton Falls</t>
  </si>
  <si>
    <t>07724</t>
  </si>
  <si>
    <t>PCP-00044415</t>
  </si>
  <si>
    <t>kcorpcosareashop</t>
  </si>
  <si>
    <t>Corp</t>
  </si>
  <si>
    <t>PCP-00049348</t>
  </si>
  <si>
    <t>epeed@lincolncountynm.gov</t>
  </si>
  <si>
    <t>+1 575-973-1723</t>
  </si>
  <si>
    <t>325 Tiger Dr</t>
  </si>
  <si>
    <t>PCP-000492B5</t>
  </si>
  <si>
    <t>jbriones@ztexconstruction.com</t>
  </si>
  <si>
    <t xml:space="preserve">Briones </t>
  </si>
  <si>
    <t>+1 915-352-9477</t>
  </si>
  <si>
    <t>99655::ZTEX CONSTRUCTION INC</t>
  </si>
  <si>
    <t>PCP-00049237</t>
  </si>
  <si>
    <t>jose@permianmachineryinc.com</t>
  </si>
  <si>
    <t>+1 915-858-3555</t>
  </si>
  <si>
    <t>PERMIAN MACHINERY MOVERS INC</t>
  </si>
  <si>
    <t>9270 Gateway Blvd E</t>
  </si>
  <si>
    <t>68268::LONESTAR FORKLIFT</t>
  </si>
  <si>
    <t>PCP-0004930C</t>
  </si>
  <si>
    <t>mikemendoza6869@yahoo.com</t>
  </si>
  <si>
    <t>+1 915-637-7515</t>
  </si>
  <si>
    <t>CAMBRO CONSTRUCTION</t>
  </si>
  <si>
    <t>2617 Three Saints Rd</t>
  </si>
  <si>
    <t>PCP-000492CD</t>
  </si>
  <si>
    <t>john.owens@mtnvillage.org</t>
  </si>
  <si>
    <t>+1 970-369-8210</t>
  </si>
  <si>
    <t>TOWN OF MTN VILLAGE</t>
  </si>
  <si>
    <t>455 Mtn Vlg Blvd Unit A</t>
  </si>
  <si>
    <t>62363::TOWN OF MTN VILLAGE</t>
  </si>
  <si>
    <t>PCP-00049239</t>
  </si>
  <si>
    <t>christian.cisneros@cleanenergyfuels.com</t>
  </si>
  <si>
    <t>+1 915-490-0185</t>
  </si>
  <si>
    <t>CLEAN ENERGY FUELS CORP</t>
  </si>
  <si>
    <t>4675 Macarthur Ct Ste 800</t>
  </si>
  <si>
    <t>Newport Beach</t>
  </si>
  <si>
    <t>17533::CLEAN ENERGY FUELS CORP</t>
  </si>
  <si>
    <t>PCP-000492FB</t>
  </si>
  <si>
    <t>dkeith@republicservices.com</t>
  </si>
  <si>
    <t>+1 309-585-3713</t>
  </si>
  <si>
    <t>2112 W Washington St</t>
  </si>
  <si>
    <t>Bloomington</t>
  </si>
  <si>
    <t>PCP-0004929D</t>
  </si>
  <si>
    <t>dtrainer@republicservices.com</t>
  </si>
  <si>
    <t>Trainer</t>
  </si>
  <si>
    <t>DTrainer@republicservices.com</t>
  </si>
  <si>
    <t>PCP-0001EE32</t>
  </si>
  <si>
    <t>logan.underwood@archrock.com</t>
  </si>
  <si>
    <t>+1 8175426692</t>
  </si>
  <si>
    <t>Logan.underwood@archrock.com</t>
  </si>
  <si>
    <t>severance</t>
  </si>
  <si>
    <t>PCP-0001DBE8</t>
  </si>
  <si>
    <t>td00_cat_autotest4</t>
  </si>
  <si>
    <t>Tester1</t>
  </si>
  <si>
    <t>DANIELE</t>
  </si>
  <si>
    <t>+1 8155555555</t>
  </si>
  <si>
    <t>ritu.s.kumari@accenture.com</t>
  </si>
  <si>
    <t>It Is New Park</t>
  </si>
  <si>
    <t>PQP-00002FDC</t>
  </si>
  <si>
    <t xml:space="preserve">Enrique </t>
  </si>
  <si>
    <t>+1 575-305-0121</t>
  </si>
  <si>
    <t>CAMINO REAL ENVIROMENTAL</t>
  </si>
  <si>
    <t>1000 Camino Real Blvd</t>
  </si>
  <si>
    <t>Sunland Park</t>
  </si>
  <si>
    <t>PCP-000493DC</t>
  </si>
  <si>
    <t>wrezzonico@swenergy.com</t>
  </si>
  <si>
    <t>Rezzonico</t>
  </si>
  <si>
    <t>+1 928 322 4689</t>
  </si>
  <si>
    <t>WREZZONICO@SWENERGY.COM</t>
  </si>
  <si>
    <t>SOUTHWEST ENERGY LLC</t>
  </si>
  <si>
    <t>2040 W Gardner Ln</t>
  </si>
  <si>
    <t>80513::SOUTHWEST ENERGY LLC</t>
  </si>
  <si>
    <t>PCP-00049330</t>
  </si>
  <si>
    <t>dereadymixinc01@gmail.com</t>
  </si>
  <si>
    <t>+1 575-649-2885</t>
  </si>
  <si>
    <t>D E READY MIX INC</t>
  </si>
  <si>
    <t>5300 Del Rey Blvd</t>
  </si>
  <si>
    <t>26042::D E READY MIX INC</t>
  </si>
  <si>
    <t>PCP-000493CD</t>
  </si>
  <si>
    <t>straightbeyale9@gmail.com</t>
  </si>
  <si>
    <t xml:space="preserve">Beyale </t>
  </si>
  <si>
    <t xml:space="preserve">TravisBeyale </t>
  </si>
  <si>
    <t>2310 West Apache St. #7</t>
  </si>
  <si>
    <t>PCP-00048B16</t>
  </si>
  <si>
    <t>alejandro.bertoldo@gmail.com</t>
  </si>
  <si>
    <t>Bertoldo</t>
  </si>
  <si>
    <t>+1 5753124204</t>
  </si>
  <si>
    <t>2000 s valley drive</t>
  </si>
  <si>
    <t>Las cruces</t>
  </si>
  <si>
    <t>PCP-0001A6AB</t>
  </si>
  <si>
    <t>mwbordatrucking@yahoo.com</t>
  </si>
  <si>
    <t>Borda</t>
  </si>
  <si>
    <t>MarkBorda</t>
  </si>
  <si>
    <t>270 cedar trail</t>
  </si>
  <si>
    <t xml:space="preserve">Tabernash </t>
  </si>
  <si>
    <t>PCP-0004878C</t>
  </si>
  <si>
    <t>johnnywalker_521@msn.com</t>
  </si>
  <si>
    <t xml:space="preserve">walker </t>
  </si>
  <si>
    <t xml:space="preserve">john walker </t>
  </si>
  <si>
    <t xml:space="preserve">8883 Colorado blvd </t>
  </si>
  <si>
    <t xml:space="preserve">apt g202 </t>
  </si>
  <si>
    <t>PCP-000481ED</t>
  </si>
  <si>
    <t>mccauley_bryan@wagnerequipment.com</t>
  </si>
  <si>
    <t>McCauley</t>
  </si>
  <si>
    <t>+1 7068313411</t>
  </si>
  <si>
    <t>PCP-0004925E</t>
  </si>
  <si>
    <t>jordenvoskuil@rocketmail.com</t>
  </si>
  <si>
    <t xml:space="preserve">Voskuil </t>
  </si>
  <si>
    <t xml:space="preserve">Jorden </t>
  </si>
  <si>
    <t>+1 970-384-2487</t>
  </si>
  <si>
    <t xml:space="preserve">Voskuil Operations </t>
  </si>
  <si>
    <t>103 Rippy Ln</t>
  </si>
  <si>
    <t>PCP-000491E0</t>
  </si>
  <si>
    <t>ahmed.alwahaibi@halliburton.com</t>
  </si>
  <si>
    <t>Al wahaibi</t>
  </si>
  <si>
    <t>+968 24 623708</t>
  </si>
  <si>
    <t>100 E Halliburton Blvd</t>
  </si>
  <si>
    <t>OK73536</t>
  </si>
  <si>
    <t>OM</t>
  </si>
  <si>
    <t>PCP-00045321</t>
  </si>
  <si>
    <t>fsanchez@jdabrams.com</t>
  </si>
  <si>
    <t>+1 713-294-3350</t>
  </si>
  <si>
    <t>5811 Trade Center Dr</t>
  </si>
  <si>
    <t>PCP-00049397</t>
  </si>
  <si>
    <t>andy3588</t>
  </si>
  <si>
    <t>+1 9703017117</t>
  </si>
  <si>
    <t>97ranger4.0@gmail.com</t>
  </si>
  <si>
    <t>Andys trucking</t>
  </si>
  <si>
    <t>1632 manitou blvd Colorado Springs colorado 80904</t>
  </si>
  <si>
    <t>PCP-00048534</t>
  </si>
  <si>
    <t>jconnor1@thiess.com</t>
  </si>
  <si>
    <t>+1 385-443-3342</t>
  </si>
  <si>
    <t>PCP-00044391</t>
  </si>
  <si>
    <t>Tyler.bosher@curetonmidstream.com</t>
  </si>
  <si>
    <t xml:space="preserve">Bosher </t>
  </si>
  <si>
    <t xml:space="preserve">Tyler Bosher </t>
  </si>
  <si>
    <t xml:space="preserve">4418 west 9th street </t>
  </si>
  <si>
    <t xml:space="preserve">Greeley </t>
  </si>
  <si>
    <t>PCP-00048D9F</t>
  </si>
  <si>
    <t>a.joe@yahoo.com</t>
  </si>
  <si>
    <t>Arjona</t>
  </si>
  <si>
    <t>JoeArjona</t>
  </si>
  <si>
    <t>507 N 6st</t>
  </si>
  <si>
    <t xml:space="preserve">JAL </t>
  </si>
  <si>
    <t>PCP-00048B69</t>
  </si>
  <si>
    <t>alanakappliance@msn.com</t>
  </si>
  <si>
    <t>Houghton</t>
  </si>
  <si>
    <t>+1 303-886-2001</t>
  </si>
  <si>
    <t>A&amp;K Service</t>
  </si>
  <si>
    <t>5051 E 50th Ave</t>
  </si>
  <si>
    <t>PCP-000491D0</t>
  </si>
  <si>
    <t>izaacizabella1@gmail.com</t>
  </si>
  <si>
    <t>+1 7196394183</t>
  </si>
  <si>
    <t>Gejohnson</t>
  </si>
  <si>
    <t>PCP-00049259</t>
  </si>
  <si>
    <t>earjjjb</t>
  </si>
  <si>
    <t>+1 720 534 6763</t>
  </si>
  <si>
    <t>jeremiah.bowen@kodiakgas.com</t>
  </si>
  <si>
    <t>KODIAK GAS SERVICES, LLC</t>
  </si>
  <si>
    <t>PSP-00094975</t>
  </si>
  <si>
    <t>josh.lerseth@martinmarietta.com</t>
  </si>
  <si>
    <t>Lerseth</t>
  </si>
  <si>
    <t>PCP-00049359</t>
  </si>
  <si>
    <t>mcurtis3@republicservices.com</t>
  </si>
  <si>
    <t>+1 5092610072</t>
  </si>
  <si>
    <t>Mcurtis3@republicservices.com</t>
  </si>
  <si>
    <t>PCP-00048E58</t>
  </si>
  <si>
    <t>pjmoneyyo@gmail.com</t>
  </si>
  <si>
    <t xml:space="preserve">Greeno </t>
  </si>
  <si>
    <t xml:space="preserve">Patrick Greeno </t>
  </si>
  <si>
    <t>1601 E78th ave</t>
  </si>
  <si>
    <t>PCP-00048DF7</t>
  </si>
  <si>
    <t>e250sm1</t>
  </si>
  <si>
    <t>mcgill_steve@wagnerequipment.com</t>
  </si>
  <si>
    <t>PSP-00095014</t>
  </si>
  <si>
    <t>william.p.payne@achrock.com</t>
  </si>
  <si>
    <t>+1 4322544467</t>
  </si>
  <si>
    <t>william.p.payne@archrock.com</t>
  </si>
  <si>
    <t>WELLINGTON</t>
  </si>
  <si>
    <t>PCP-0002AB7F</t>
  </si>
  <si>
    <t>mdishman@levynet.com</t>
  </si>
  <si>
    <t>Dishman</t>
  </si>
  <si>
    <t>+1 9718069584</t>
  </si>
  <si>
    <t>3601 Paul R Lowry Rd</t>
  </si>
  <si>
    <t>PCP-000466E7</t>
  </si>
  <si>
    <t>mannylanda1014@gmail.com</t>
  </si>
  <si>
    <t>+1 970-379-3010</t>
  </si>
  <si>
    <t>Apple Tree Park</t>
  </si>
  <si>
    <t>PCP-000498EC</t>
  </si>
  <si>
    <t>EEXCAVATIONCO@OUTLOOK.COM</t>
  </si>
  <si>
    <t xml:space="preserve">Clifton </t>
  </si>
  <si>
    <t>+1 303-929-9527</t>
  </si>
  <si>
    <t>EVERGREEN EXCAVATION CO</t>
  </si>
  <si>
    <t>804 Range Ave</t>
  </si>
  <si>
    <t>31746::EVERGREEN EXCAVATION CO</t>
  </si>
  <si>
    <t>PCP-00049834</t>
  </si>
  <si>
    <t>ray.duncan@pandj.com</t>
  </si>
  <si>
    <t>+1 865-382-0814</t>
  </si>
  <si>
    <t>3045 Crystal Hill Rd</t>
  </si>
  <si>
    <t>Crystal Hill</t>
  </si>
  <si>
    <t>PCP-00049278</t>
  </si>
  <si>
    <t>wendy.egli@247breakdown.com</t>
  </si>
  <si>
    <t>Egli</t>
  </si>
  <si>
    <t>+1 303-227-9126</t>
  </si>
  <si>
    <t>10371 E 106th Ave</t>
  </si>
  <si>
    <t>PCP-000498D7</t>
  </si>
  <si>
    <t>javier@vargasgeneral.com</t>
  </si>
  <si>
    <t xml:space="preserve">vargas </t>
  </si>
  <si>
    <t xml:space="preserve">jose </t>
  </si>
  <si>
    <t>VARGAS GENERAL ENGINEERING   LLC</t>
  </si>
  <si>
    <t>PPW-0003FCBB</t>
  </si>
  <si>
    <t>isaac.see@w-lconstruction.com</t>
  </si>
  <si>
    <t>See</t>
  </si>
  <si>
    <t>+1 3042832605</t>
  </si>
  <si>
    <t>PCP-0004982D</t>
  </si>
  <si>
    <t>jarrid.noble@lafarge.com</t>
  </si>
  <si>
    <t>Jarrid</t>
  </si>
  <si>
    <t>+1 7052833011</t>
  </si>
  <si>
    <t>p0p 1r0</t>
  </si>
  <si>
    <t>PCP-000492ED</t>
  </si>
  <si>
    <t>steve.minerich@gmail.com</t>
  </si>
  <si>
    <t>Minerich</t>
  </si>
  <si>
    <t>+1 970-946-1321</t>
  </si>
  <si>
    <t>STEVE.MINERICH@GMAIL.COM</t>
  </si>
  <si>
    <t>HIGH COUNTRY CONST DURANGO</t>
  </si>
  <si>
    <t>10 Town Plz # 276</t>
  </si>
  <si>
    <t>42861::HIGH COUNTRY CONST DURANGO</t>
  </si>
  <si>
    <t>PCP-000497E9</t>
  </si>
  <si>
    <t>phillip@mvcgj.com</t>
  </si>
  <si>
    <t>Seacat</t>
  </si>
  <si>
    <t>MOUNTAIN VALLEY CONTRACTING INC.</t>
  </si>
  <si>
    <t>PCP-00049887</t>
  </si>
  <si>
    <t>chandler.zins@kiewit.com</t>
  </si>
  <si>
    <t>+1 303 482 5498</t>
  </si>
  <si>
    <t>751 CR 401</t>
  </si>
  <si>
    <t>PCP-00040A48</t>
  </si>
  <si>
    <t>dacaldwell@sundt.com</t>
  </si>
  <si>
    <t>PCP-000499CF</t>
  </si>
  <si>
    <t>hccrd@windstream.net</t>
  </si>
  <si>
    <t>+1 915-490-2512</t>
  </si>
  <si>
    <t>HUDSPETH CTY CONSER/RECL DST</t>
  </si>
  <si>
    <t>38140 State Hwy # Tx 20</t>
  </si>
  <si>
    <t>Fort Hancock</t>
  </si>
  <si>
    <t>54842::HUDSPETH CTY CONSER/RECL DST</t>
  </si>
  <si>
    <t>PCP-000498E3</t>
  </si>
  <si>
    <t>millertime0417@gmail.com</t>
  </si>
  <si>
    <t>+1 970-739-0632</t>
  </si>
  <si>
    <t>SMITH'S MATERIAL LLC</t>
  </si>
  <si>
    <t>27701 Road T</t>
  </si>
  <si>
    <t>71964::SMITH'S MATERIALS LLC</t>
  </si>
  <si>
    <t>PCP-000496E2</t>
  </si>
  <si>
    <t>cobrameza94@icloud.com</t>
  </si>
  <si>
    <t xml:space="preserve">Jesse </t>
  </si>
  <si>
    <t>+1 915-777-1369</t>
  </si>
  <si>
    <t>SOUTH CENTRAL SOLID WASTE AUTHORITY</t>
  </si>
  <si>
    <t>PO Box 20000</t>
  </si>
  <si>
    <t>PCP-0004977D</t>
  </si>
  <si>
    <t>tim.willoughby@state.co.us</t>
  </si>
  <si>
    <t>WILLOUGHBY</t>
  </si>
  <si>
    <t>+1 970-737-1371</t>
  </si>
  <si>
    <t>COLORADO DEPT.OF TRANSPORTATION</t>
  </si>
  <si>
    <t>12755 Cr-40</t>
  </si>
  <si>
    <t>PCP-00049807</t>
  </si>
  <si>
    <t>gerald.kissinger@state.co.us</t>
  </si>
  <si>
    <t>Kissinger</t>
  </si>
  <si>
    <t>+1 970-737-1373</t>
  </si>
  <si>
    <t>PCP-000497DF</t>
  </si>
  <si>
    <t>rick@coforearth.com</t>
  </si>
  <si>
    <t>Corage</t>
  </si>
  <si>
    <t>+1 3036686171</t>
  </si>
  <si>
    <t>3050 Hwy 96</t>
  </si>
  <si>
    <t>PCP-000497BA</t>
  </si>
  <si>
    <t>countryboyhwt@gmail.com</t>
  </si>
  <si>
    <t>Brownwood</t>
  </si>
  <si>
    <t>+1 970-396-4616</t>
  </si>
  <si>
    <t>BROWNWOOD FARMS</t>
  </si>
  <si>
    <t>24707 County Road 41</t>
  </si>
  <si>
    <t>09616::BROWNWOOD FARMS</t>
  </si>
  <si>
    <t>PCP-0004986A</t>
  </si>
  <si>
    <t>hamacherrepairs@gmail.com</t>
  </si>
  <si>
    <t>Hamacher</t>
  </si>
  <si>
    <t>+1 303-532-7289</t>
  </si>
  <si>
    <t>HamacherRepairs@gmail.com</t>
  </si>
  <si>
    <t xml:space="preserve">Hamacher Repairs </t>
  </si>
  <si>
    <t>50 W Ranch Rd</t>
  </si>
  <si>
    <t>PCP-000499C7</t>
  </si>
  <si>
    <t>nickexc</t>
  </si>
  <si>
    <t>+1 3035143792</t>
  </si>
  <si>
    <t>Nick Exc</t>
  </si>
  <si>
    <t>PCP-000498A4</t>
  </si>
  <si>
    <t>jj68fisher@gmail.com</t>
  </si>
  <si>
    <t>Jayton</t>
  </si>
  <si>
    <t>+1 9709855057</t>
  </si>
  <si>
    <t>Grand junction</t>
  </si>
  <si>
    <t>PCP-00049805</t>
  </si>
  <si>
    <t>austin.chott</t>
  </si>
  <si>
    <t>+1 720-272-8298</t>
  </si>
  <si>
    <t>AUSTIN.CHOTT@CFCC.COM</t>
  </si>
  <si>
    <t>14062 Denver West Pkwy</t>
  </si>
  <si>
    <t>18302::CFC CONSTRUCTION INC</t>
  </si>
  <si>
    <t>PCP-0004976C</t>
  </si>
  <si>
    <t>+1 970-262-7351</t>
  </si>
  <si>
    <t>JOHN.SCHULLER@SILVERTHORNE.ORG</t>
  </si>
  <si>
    <t>TOWN OF SILVERTHORNE</t>
  </si>
  <si>
    <t>PO Box 1309</t>
  </si>
  <si>
    <t>PCP-00049884</t>
  </si>
  <si>
    <t>2speedexcavation</t>
  </si>
  <si>
    <t>+1 970-333-4610</t>
  </si>
  <si>
    <t>2SPEEDEXCAVATION@GMAIL.COM</t>
  </si>
  <si>
    <t>2 SPEED EXCAVATION</t>
  </si>
  <si>
    <t>PO Box 2538</t>
  </si>
  <si>
    <t>01022::2 SPEED EXCAVATION</t>
  </si>
  <si>
    <t>PCP-00049BAE</t>
  </si>
  <si>
    <t>independentlogco@gmail.com</t>
  </si>
  <si>
    <t>+1 9705080563</t>
  </si>
  <si>
    <t>1107 Lebanon Rd</t>
  </si>
  <si>
    <t>PCP-00049BD1</t>
  </si>
  <si>
    <t>tbadgley@republicservices.com</t>
  </si>
  <si>
    <t>Badgley</t>
  </si>
  <si>
    <t>+1 6208083425</t>
  </si>
  <si>
    <t>TBadgley@republicservices.com</t>
  </si>
  <si>
    <t>PCP-00049220</t>
  </si>
  <si>
    <t>jordanconstruction@earthlink.net</t>
  </si>
  <si>
    <t>+1 915-474-9469</t>
  </si>
  <si>
    <t>J JORDAN CONSTRUCTION CO INC</t>
  </si>
  <si>
    <t>5708 Doniphan Dr</t>
  </si>
  <si>
    <t>49625::J JORDAN CONSTRUCTION CO INC</t>
  </si>
  <si>
    <t>PCP-00049B52</t>
  </si>
  <si>
    <t>dkuhn@wyotech.edu</t>
  </si>
  <si>
    <t>+1 307 755 2170</t>
  </si>
  <si>
    <t>WYOTECH</t>
  </si>
  <si>
    <t>97952::WYOTECH</t>
  </si>
  <si>
    <t>PCP-00049BED</t>
  </si>
  <si>
    <t>mcrawley@genesisendeavors.com</t>
  </si>
  <si>
    <t>Crawley</t>
  </si>
  <si>
    <t>PO BOX 10148</t>
  </si>
  <si>
    <t>LONGVIEW</t>
  </si>
  <si>
    <t>75608-0148</t>
  </si>
  <si>
    <t>PCP-00049C22</t>
  </si>
  <si>
    <t>df00057</t>
  </si>
  <si>
    <t>Folk</t>
  </si>
  <si>
    <t>+1 815-618-9288</t>
  </si>
  <si>
    <t>dfolk@republicservices.com</t>
  </si>
  <si>
    <t>PPT-0008CB37</t>
  </si>
  <si>
    <t>skelly@republicservices.com</t>
  </si>
  <si>
    <t>KELLY</t>
  </si>
  <si>
    <t>+1 2672747660</t>
  </si>
  <si>
    <t>PCP-00041FB0</t>
  </si>
  <si>
    <t>cattlerus@netzero.net</t>
  </si>
  <si>
    <t>+1 719-331-4374</t>
  </si>
  <si>
    <t>WZ CATTLE CO</t>
  </si>
  <si>
    <t>18996 County Road 15</t>
  </si>
  <si>
    <t>97953::WZ CATTLE CO</t>
  </si>
  <si>
    <t>PCP-00049CFE</t>
  </si>
  <si>
    <t>jmoralesvasquez@dhblattner.com</t>
  </si>
  <si>
    <t xml:space="preserve">Jhonny </t>
  </si>
  <si>
    <t>+1 320-423-7365</t>
  </si>
  <si>
    <t>PCP-00048D49</t>
  </si>
  <si>
    <t>ourrutia@mtireadymix.com</t>
  </si>
  <si>
    <t>Urrutia</t>
  </si>
  <si>
    <t>+1 915-867-5184</t>
  </si>
  <si>
    <t>SUN CITY ROCK INC</t>
  </si>
  <si>
    <t>15583 Faith Rd</t>
  </si>
  <si>
    <t>72014::SUN CITY ROCK INC</t>
  </si>
  <si>
    <t>PCP-00049C83</t>
  </si>
  <si>
    <t>nick.smith@westernmidstream.com</t>
  </si>
  <si>
    <t>+1 970-308-2803</t>
  </si>
  <si>
    <t>Nick.Smith@westernmidstream.com</t>
  </si>
  <si>
    <t>2019 Birch Ave</t>
  </si>
  <si>
    <t>PCP-00049BDE</t>
  </si>
  <si>
    <t>lualder@gmail.com</t>
  </si>
  <si>
    <t>+1 402-617-6738</t>
  </si>
  <si>
    <t>MOBILE HEAVY EQUIPMENT AND TRUCK REPAIR</t>
  </si>
  <si>
    <t>1105 Alpine Ct</t>
  </si>
  <si>
    <t>61523::MOBILE HEAVY EQUIPMENT AND T RUCK REPAIR</t>
  </si>
  <si>
    <t>PCP-00049B67</t>
  </si>
  <si>
    <t>alejandra@alphapavingep.com</t>
  </si>
  <si>
    <t>CHAVEZ</t>
  </si>
  <si>
    <t>ALEJANDRA</t>
  </si>
  <si>
    <t>+1 915-494-0791</t>
  </si>
  <si>
    <t>ALPHA PAVING</t>
  </si>
  <si>
    <t>12210 Montwood Dr</t>
  </si>
  <si>
    <t>02432::ALPHA PAVING</t>
  </si>
  <si>
    <t>PCP-00049C3C</t>
  </si>
  <si>
    <t>tslater@wwclyde.net</t>
  </si>
  <si>
    <t>Slater</t>
  </si>
  <si>
    <t>PCP-00030079</t>
  </si>
  <si>
    <t>tiburonco@gmail.com</t>
  </si>
  <si>
    <t>Tiburonco@gmail.com</t>
  </si>
  <si>
    <t>PCP-00037A77</t>
  </si>
  <si>
    <t>ryan@flyingsranch.com</t>
  </si>
  <si>
    <t>+1 785-332-5588</t>
  </si>
  <si>
    <t>Fyling S Ranch</t>
  </si>
  <si>
    <t>1210 Rs 877</t>
  </si>
  <si>
    <t>Saint Francis</t>
  </si>
  <si>
    <t>PCP-00049C03</t>
  </si>
  <si>
    <t>wmayer@cardinalhardware.net</t>
  </si>
  <si>
    <t>+1 810-417-1445</t>
  </si>
  <si>
    <t>Wmayer@Cardinalhardware.net</t>
  </si>
  <si>
    <t>Cardinal Hardware</t>
  </si>
  <si>
    <t>1231 Main St</t>
  </si>
  <si>
    <t>Eunice</t>
  </si>
  <si>
    <t>PCP-00049BB4</t>
  </si>
  <si>
    <t>etrujillo007@yahoo.com</t>
  </si>
  <si>
    <t>+1 915-474-0941</t>
  </si>
  <si>
    <t>ALLIED PAVING CO OF EL PASO</t>
  </si>
  <si>
    <t>5165 Hercules Ave</t>
  </si>
  <si>
    <t>02671::ALLIED PAVING CO OF EL PASO</t>
  </si>
  <si>
    <t>PCP-00049D21</t>
  </si>
  <si>
    <t>ccope@pandj.com</t>
  </si>
  <si>
    <t>COPE</t>
  </si>
  <si>
    <t>+1 813-763-1225</t>
  </si>
  <si>
    <t>6621 WILBANKS RD</t>
  </si>
  <si>
    <t>PCP-000474BE</t>
  </si>
  <si>
    <t>smanigault-robinson@republicservices.com</t>
  </si>
  <si>
    <t>Manigault-Robinson</t>
  </si>
  <si>
    <t>Signe</t>
  </si>
  <si>
    <t>+1 3023278913</t>
  </si>
  <si>
    <t>SManigault-robinson@republicservices.com</t>
  </si>
  <si>
    <t>Delaware</t>
  </si>
  <si>
    <t>PCP-000430F3</t>
  </si>
  <si>
    <t>ridgelinex</t>
  </si>
  <si>
    <t>Clemens</t>
  </si>
  <si>
    <t>+1 720-314-0911</t>
  </si>
  <si>
    <t>JOSH@RIDGELINEX.COM</t>
  </si>
  <si>
    <t>RIDGELINE EXCAVATING INC.</t>
  </si>
  <si>
    <t>72771::RIDGELINE EXCAVATING INC,pm72771::RIDGELINE EXCAVATING INC</t>
  </si>
  <si>
    <t>PCP-00049C69</t>
  </si>
  <si>
    <t>craig@carsonexcavation.com</t>
  </si>
  <si>
    <t>Caylor</t>
  </si>
  <si>
    <t>+1 970-692-6833</t>
  </si>
  <si>
    <t>CARSON EXCAVATION LLC</t>
  </si>
  <si>
    <t>6558 NCR 11C</t>
  </si>
  <si>
    <t>14235::CARSON EXCAVATION LLC,34524::CARSON FABRICATION LLC</t>
  </si>
  <si>
    <t>PCP-00049E41</t>
  </si>
  <si>
    <t>jorge_castro10@yahoo.com</t>
  </si>
  <si>
    <t>+1 720-804-8017</t>
  </si>
  <si>
    <t>JN Transport LLC</t>
  </si>
  <si>
    <t>5549 Lewiston Ct</t>
  </si>
  <si>
    <t>PCP-00049FD4</t>
  </si>
  <si>
    <t>andrew.newman@usacompression.com</t>
  </si>
  <si>
    <t>Andrew.newman@usacompression.com</t>
  </si>
  <si>
    <t>PCP-00043994</t>
  </si>
  <si>
    <t>link_product@wagnerequipment.com</t>
  </si>
  <si>
    <t>+1 3033656128</t>
  </si>
  <si>
    <t>PCP-0000AC46</t>
  </si>
  <si>
    <t>nhemond@republicservices.com</t>
  </si>
  <si>
    <t>Hemond</t>
  </si>
  <si>
    <t>+1 3619333241</t>
  </si>
  <si>
    <t>PCP-0003874D</t>
  </si>
  <si>
    <t>+1 720-324-9152</t>
  </si>
  <si>
    <t>52 S Newbern Way</t>
  </si>
  <si>
    <t>02907::AAA EXCAVATION,0i08030::TRANS FIXED ASSETS</t>
  </si>
  <si>
    <t>PCP-0004A3C5</t>
  </si>
  <si>
    <t>pinnaclefieldservice</t>
  </si>
  <si>
    <t>+1 702-523-1046</t>
  </si>
  <si>
    <t>PINNACLE FIELD SERVICE</t>
  </si>
  <si>
    <t>PO Box 720</t>
  </si>
  <si>
    <t>PCP-0004A226</t>
  </si>
  <si>
    <t>billytrucks1@gmail.com</t>
  </si>
  <si>
    <t xml:space="preserve">Dines </t>
  </si>
  <si>
    <t xml:space="preserve">Billy </t>
  </si>
  <si>
    <t>+1 970-734-4544</t>
  </si>
  <si>
    <t>WILLIAM J DINES</t>
  </si>
  <si>
    <t>25208::WILLIAM J DINES</t>
  </si>
  <si>
    <t>PCP-0004A2E9</t>
  </si>
  <si>
    <t>markfeola@hotmail.com</t>
  </si>
  <si>
    <t>feola</t>
  </si>
  <si>
    <t>+1 303 514 1373</t>
  </si>
  <si>
    <t>428 REPAIR LLC</t>
  </si>
  <si>
    <t>16500 County Road 12</t>
  </si>
  <si>
    <t>74173::428 REPAIR LLC</t>
  </si>
  <si>
    <t>PCP-0004A319</t>
  </si>
  <si>
    <t>mario@e-21construction.com</t>
  </si>
  <si>
    <t>Salenti</t>
  </si>
  <si>
    <t>+1 7208087460</t>
  </si>
  <si>
    <t>12185 Dumont Way</t>
  </si>
  <si>
    <t>28992::E-21 CONSTRUCTION</t>
  </si>
  <si>
    <t>PCP-0004A281</t>
  </si>
  <si>
    <t>vyancavega@gmail.com</t>
  </si>
  <si>
    <t>+1 575-687-4053</t>
  </si>
  <si>
    <t>V J COLEMAN &amp; SON</t>
  </si>
  <si>
    <t>PO Box 178</t>
  </si>
  <si>
    <t>Ackerly</t>
  </si>
  <si>
    <t>19796::V J COLEMAN &amp; SON</t>
  </si>
  <si>
    <t>PCP-0004A286</t>
  </si>
  <si>
    <t>nthomas2@republicservices.com</t>
  </si>
  <si>
    <t>+1 260-353-9330</t>
  </si>
  <si>
    <t>NThomas2@republicservices.com</t>
  </si>
  <si>
    <t>2509 E. Pontiac Street</t>
  </si>
  <si>
    <t>Fort Wayne</t>
  </si>
  <si>
    <t>PCP-000478E3</t>
  </si>
  <si>
    <t>drgunnells@outlook.com</t>
  </si>
  <si>
    <t>Gunnells</t>
  </si>
  <si>
    <t>+1 9187603286</t>
  </si>
  <si>
    <t>Ira M. Green Construction</t>
  </si>
  <si>
    <t>17211 S 4170 RD</t>
  </si>
  <si>
    <t>PO BOX 813</t>
  </si>
  <si>
    <t>Claremore</t>
  </si>
  <si>
    <t>PPW-80002A05</t>
  </si>
  <si>
    <t>rsci2021</t>
  </si>
  <si>
    <t>+1 208-861-4782</t>
  </si>
  <si>
    <t>mikebenson@rscigroup.com</t>
  </si>
  <si>
    <t>RECORD STEEL &amp; CONSTRUCTION</t>
  </si>
  <si>
    <t>PPW-80037C09</t>
  </si>
  <si>
    <t>ironhorse2018@yahoo.com</t>
  </si>
  <si>
    <t>Musgrove</t>
  </si>
  <si>
    <t>+1 719-458-9830</t>
  </si>
  <si>
    <t>BOB MUSGROVE</t>
  </si>
  <si>
    <t>2100 Cr-11</t>
  </si>
  <si>
    <t>56967::BOB MUSGROVE</t>
  </si>
  <si>
    <t>PCP-0004A2C7</t>
  </si>
  <si>
    <t>ericrent10@gmail.com</t>
  </si>
  <si>
    <t>30786::EL PASO UNDERGROUND CONST</t>
  </si>
  <si>
    <t>PCP-0004800C</t>
  </si>
  <si>
    <t>elizabeth@wickhamtractor.com</t>
  </si>
  <si>
    <t>HART</t>
  </si>
  <si>
    <t>+1 970-747-8676</t>
  </si>
  <si>
    <t>301 E 8th St</t>
  </si>
  <si>
    <t>PCP-0004A2A7</t>
  </si>
  <si>
    <t>wade.ramsey@carmeuse.com</t>
  </si>
  <si>
    <t>+1 8594728168</t>
  </si>
  <si>
    <t>PCP-0004A30A</t>
  </si>
  <si>
    <t>molivas@sarecycling.com</t>
  </si>
  <si>
    <t>+1 915-920-4236</t>
  </si>
  <si>
    <t>6800 Market Ave</t>
  </si>
  <si>
    <t>PCP-0004A32C</t>
  </si>
  <si>
    <t>Lamp</t>
  </si>
  <si>
    <t>PCP-0004A2AF</t>
  </si>
  <si>
    <t>alchad</t>
  </si>
  <si>
    <t>alchad@icloud.com</t>
  </si>
  <si>
    <t>Baseland LLC</t>
  </si>
  <si>
    <t>84 S Olympian Dr</t>
  </si>
  <si>
    <t>PCP-0004A3A1</t>
  </si>
  <si>
    <t>deanna.r.howard@gmail.com</t>
  </si>
  <si>
    <t>+1 575-706-3296</t>
  </si>
  <si>
    <t>Southwest Agragate</t>
  </si>
  <si>
    <t>223 Chickenhawk Ln</t>
  </si>
  <si>
    <t>PCP-0004A37C</t>
  </si>
  <si>
    <t>billjames034@gmail.com</t>
  </si>
  <si>
    <t>+1 575-430-8207</t>
  </si>
  <si>
    <t xml:space="preserve">Bill James Construction </t>
  </si>
  <si>
    <t>126 Lower Cottonwood Trl</t>
  </si>
  <si>
    <t>PCP-0004A278</t>
  </si>
  <si>
    <t>ironmountaindiesel85@gmail.com</t>
  </si>
  <si>
    <t>+1 719-839-0180</t>
  </si>
  <si>
    <t>Iron Mountain Diesel And Equipment Services LLC</t>
  </si>
  <si>
    <t>532 Highway 285</t>
  </si>
  <si>
    <t>PCP-0004A1F3</t>
  </si>
  <si>
    <t xml:space="preserve">Edmonds </t>
  </si>
  <si>
    <t xml:space="preserve">Shane </t>
  </si>
  <si>
    <t>+1 970-379-6195</t>
  </si>
  <si>
    <t>EDMONDSSKI@YAHOO.COM</t>
  </si>
  <si>
    <t>MOUNTAIN LANDSCAPING LLC</t>
  </si>
  <si>
    <t>74 Feldspar Ln</t>
  </si>
  <si>
    <t>PCP-0004A357</t>
  </si>
  <si>
    <t>a6grpk</t>
  </si>
  <si>
    <t>+1 417 438 7879</t>
  </si>
  <si>
    <t>kingp@rushenterprises.com</t>
  </si>
  <si>
    <t>PSP-0009829A</t>
  </si>
  <si>
    <t>clay.coleman@carmeuse.com</t>
  </si>
  <si>
    <t>+1 5405375807</t>
  </si>
  <si>
    <t>PCP-0004A603</t>
  </si>
  <si>
    <t>lj@totalterrain.com</t>
  </si>
  <si>
    <t>Zerfas</t>
  </si>
  <si>
    <t>PPW-80027A42</t>
  </si>
  <si>
    <t>ljtotalterrain</t>
  </si>
  <si>
    <t>LJ</t>
  </si>
  <si>
    <t>+1 719-859-4780</t>
  </si>
  <si>
    <t>140 Central Main St Ste 200</t>
  </si>
  <si>
    <t>PCP-0004A66C</t>
  </si>
  <si>
    <t>Larson_zachary@wagnerequipment.com</t>
  </si>
  <si>
    <t>18000 smith</t>
  </si>
  <si>
    <t>PCP-0004A69C</t>
  </si>
  <si>
    <t>CDR</t>
  </si>
  <si>
    <t>alex@prestigeequipment.net</t>
  </si>
  <si>
    <t xml:space="preserve">Paglione </t>
  </si>
  <si>
    <t>+1 720-828-0020</t>
  </si>
  <si>
    <t>PRESTIGE EQUIPMENT RENTALS LLC</t>
  </si>
  <si>
    <t>7753 S Waco St</t>
  </si>
  <si>
    <t>PCP-0004A847</t>
  </si>
  <si>
    <t>jmoreno@spencerconstructionaz.com</t>
  </si>
  <si>
    <t>+1 720-692-9286</t>
  </si>
  <si>
    <t>10132 N Oracle Rd</t>
  </si>
  <si>
    <t>Oro Valley</t>
  </si>
  <si>
    <t>81458::SPENCER CONSTRUCTION LLC</t>
  </si>
  <si>
    <t>PCP-0004A748</t>
  </si>
  <si>
    <t>jself@alamosacounty.org</t>
  </si>
  <si>
    <t>Winters</t>
  </si>
  <si>
    <t>Triston</t>
  </si>
  <si>
    <t>+1 7199924629</t>
  </si>
  <si>
    <t>twinters@alamosacounty.org</t>
  </si>
  <si>
    <t>8663 County Road 109 S</t>
  </si>
  <si>
    <t>PCP-0004A6C0</t>
  </si>
  <si>
    <t>waldoexcavation@gmail.com</t>
  </si>
  <si>
    <t xml:space="preserve">Waldo </t>
  </si>
  <si>
    <t>+1 970-759-6920</t>
  </si>
  <si>
    <t>WALDOEXCAVATION@GMAIL.COM</t>
  </si>
  <si>
    <t>WALDO EXCAVATION</t>
  </si>
  <si>
    <t>37 Cheyenne Dr</t>
  </si>
  <si>
    <t>PCP-0004A6F4</t>
  </si>
  <si>
    <t>rpodtburg@aol.com</t>
  </si>
  <si>
    <t>Podtburg</t>
  </si>
  <si>
    <t>+1 970-539-4760</t>
  </si>
  <si>
    <t>PODTBURG &amp; SONS DAIRY LLC</t>
  </si>
  <si>
    <t>12669 Wcr # 66</t>
  </si>
  <si>
    <t>69321::PODTBURG &amp; SONS DAIRY LLC</t>
  </si>
  <si>
    <t>PCP-0004A5D8</t>
  </si>
  <si>
    <t>lewisconstructionllc@outlook.com</t>
  </si>
  <si>
    <t>+1 970-317-7138</t>
  </si>
  <si>
    <t>Lewisconstructionllc@outlook.com</t>
  </si>
  <si>
    <t>6443 Ashcroft Rd</t>
  </si>
  <si>
    <t>55096::LEWIS CONSTRUCTION</t>
  </si>
  <si>
    <t>PCP-0004A6AC</t>
  </si>
  <si>
    <t>rndeleon@sundt.com</t>
  </si>
  <si>
    <t>PCP-0004A6CC</t>
  </si>
  <si>
    <t>curtis.warren@westernmidstream.com</t>
  </si>
  <si>
    <t>+1 4325578553</t>
  </si>
  <si>
    <t>KermitKermit</t>
  </si>
  <si>
    <t>PPW-000425D3</t>
  </si>
  <si>
    <t>+1 719-688-3668</t>
  </si>
  <si>
    <t>RON PETERSON LLC</t>
  </si>
  <si>
    <t>4701 Rd Hh</t>
  </si>
  <si>
    <t>68471::RON PETERSON LLC</t>
  </si>
  <si>
    <t>PCP-0004A646</t>
  </si>
  <si>
    <t>lasolis@wwmach.com</t>
  </si>
  <si>
    <t>Luis Angel</t>
  </si>
  <si>
    <t>+1 385 900 6961</t>
  </si>
  <si>
    <t>PCP-00043FCD</t>
  </si>
  <si>
    <t>e250cgn</t>
  </si>
  <si>
    <t>Neely</t>
  </si>
  <si>
    <t>Giovani</t>
  </si>
  <si>
    <t>neely_claudio@wagnerequipment.com</t>
  </si>
  <si>
    <t>PSP-0008CDD2</t>
  </si>
  <si>
    <t>elcimarronllc93@gmail.com</t>
  </si>
  <si>
    <t>1 915 2318864</t>
  </si>
  <si>
    <t>CIMARRONS CONSTRUCTION</t>
  </si>
  <si>
    <t>15454::CIMARRONS CONSTRUCTION</t>
  </si>
  <si>
    <t>PCP-0001E78F</t>
  </si>
  <si>
    <t>lionelbegay75@gmail.com</t>
  </si>
  <si>
    <t>Lionel</t>
  </si>
  <si>
    <t>+1 5057168435</t>
  </si>
  <si>
    <t>PCP-0002A7C5</t>
  </si>
  <si>
    <t>richardgcooper1985@gmail.com</t>
  </si>
  <si>
    <t>Richard Cooper</t>
  </si>
  <si>
    <t xml:space="preserve">32 Navajo path </t>
  </si>
  <si>
    <t xml:space="preserve">Lake George </t>
  </si>
  <si>
    <t>PCP-0004A590</t>
  </si>
  <si>
    <t>agrijalva@gcc.com</t>
  </si>
  <si>
    <t>+1 915-525-4438</t>
  </si>
  <si>
    <t>1 Mckelligon Canyon Rd</t>
  </si>
  <si>
    <t>PCP-0004A647</t>
  </si>
  <si>
    <t>powersolutions@foleyeq.com</t>
  </si>
  <si>
    <t>Byrum</t>
  </si>
  <si>
    <t>+1 816-739-5599</t>
  </si>
  <si>
    <t>1100 Frederick Avenue</t>
  </si>
  <si>
    <t>PCP-0001CDA1</t>
  </si>
  <si>
    <t>nuzum_samantha@wagnerequipment.com</t>
  </si>
  <si>
    <t>+1 303-365-8146</t>
  </si>
  <si>
    <t>PCP-0004A664</t>
  </si>
  <si>
    <t>bblackburn@raptormaterialsllc.com</t>
  </si>
  <si>
    <t>Blackburn</t>
  </si>
  <si>
    <t>+1 303-210-8345</t>
  </si>
  <si>
    <t>8120 Gage St</t>
  </si>
  <si>
    <t>PCP-0004AB95</t>
  </si>
  <si>
    <t>black7kat62@yahoo.com</t>
  </si>
  <si>
    <t>Eva</t>
  </si>
  <si>
    <t>+1 575-318-4865</t>
  </si>
  <si>
    <t>WATSON CONSTRUCTION</t>
  </si>
  <si>
    <t>PO Box 1114</t>
  </si>
  <si>
    <t>PCP-0004AB8C</t>
  </si>
  <si>
    <t>Rodriguez_gilbert@wagnerequipment.com</t>
  </si>
  <si>
    <t xml:space="preserve">Rodriguez </t>
  </si>
  <si>
    <t>10501 dyer</t>
  </si>
  <si>
    <t>PCP-0004ACCD</t>
  </si>
  <si>
    <t>kevin@ranchonogal.com</t>
  </si>
  <si>
    <t>+1 915-820-4251</t>
  </si>
  <si>
    <t>JAMES L IVEY LTD</t>
  </si>
  <si>
    <t>14501 Alameda Ave</t>
  </si>
  <si>
    <t>47099::JAMES L IVEY LTD</t>
  </si>
  <si>
    <t>PCP-0004AD10</t>
  </si>
  <si>
    <t>holcim2warren</t>
  </si>
  <si>
    <t>Inc.</t>
  </si>
  <si>
    <t>Holcim</t>
  </si>
  <si>
    <t>580-332-1512240</t>
  </si>
  <si>
    <t>charlie.hudson@holcim.com</t>
  </si>
  <si>
    <t>ADA</t>
  </si>
  <si>
    <t>14500 C.R. 1550</t>
  </si>
  <si>
    <t>PPS-000015D0</t>
  </si>
  <si>
    <t>trfoster@fnfinc.com</t>
  </si>
  <si>
    <t>Tristen</t>
  </si>
  <si>
    <t>+1 575-528-9435</t>
  </si>
  <si>
    <t>PCP-0004AC93</t>
  </si>
  <si>
    <t>gregory.geers@martinmarietta.com</t>
  </si>
  <si>
    <t>Geers</t>
  </si>
  <si>
    <t>+1 612 363 3123</t>
  </si>
  <si>
    <t>MARTIN MARIETTA MATERIALS INC - BARTON</t>
  </si>
  <si>
    <t>8280 Revere Lane N</t>
  </si>
  <si>
    <t>Maple Grove</t>
  </si>
  <si>
    <t>PCP-00044709</t>
  </si>
  <si>
    <t>miken.kipco1@aol.com</t>
  </si>
  <si>
    <t xml:space="preserve">Nankervis </t>
  </si>
  <si>
    <t>+1 303-598-8475</t>
  </si>
  <si>
    <t>KIP CO</t>
  </si>
  <si>
    <t>5350 Kilmer St</t>
  </si>
  <si>
    <t>50362::KIP CO</t>
  </si>
  <si>
    <t>PCP-0004AC9B</t>
  </si>
  <si>
    <t>SteveTukua</t>
  </si>
  <si>
    <t>Tukua</t>
  </si>
  <si>
    <t>+1 303-638-1249</t>
  </si>
  <si>
    <t>sltukua@hotmail.com</t>
  </si>
  <si>
    <t>ANOTHER SCENE LANDSCAPE &amp; CONST</t>
  </si>
  <si>
    <t>1372 Kenosha Dr</t>
  </si>
  <si>
    <t>04613::ANOTHER SCENE LANDSCAPE &amp; CO NST LLC</t>
  </si>
  <si>
    <t>PCP-0004ABDA</t>
  </si>
  <si>
    <t>psalazar@alphamilling.com</t>
  </si>
  <si>
    <t>+1 720-626-4705</t>
  </si>
  <si>
    <t>MIDSTATE COMPANIES/ALPHA MILLING - SURFACE CYCLE COMPANIES</t>
  </si>
  <si>
    <t>6015 W 56th Ave</t>
  </si>
  <si>
    <t>PCP-0004AC82</t>
  </si>
  <si>
    <t>oriharras</t>
  </si>
  <si>
    <t>Harras</t>
  </si>
  <si>
    <t>Ori</t>
  </si>
  <si>
    <t>+1 970-692-9933</t>
  </si>
  <si>
    <t>oriharras@yahoo.com</t>
  </si>
  <si>
    <t>HARRAS MOBILE REPAIR</t>
  </si>
  <si>
    <t>88 Meeker Ln</t>
  </si>
  <si>
    <t>39737::HARRAS MOBILE REPAIR</t>
  </si>
  <si>
    <t>PCP-0004AB1D</t>
  </si>
  <si>
    <t>jeremyworden@buckeye-water.comte</t>
  </si>
  <si>
    <t>Worden</t>
  </si>
  <si>
    <t>+1 575-704-9201</t>
  </si>
  <si>
    <t>jeremyworden@buckeye-water.com</t>
  </si>
  <si>
    <t>BUCKEYE WATER LLC</t>
  </si>
  <si>
    <t>120 Eclipse Loop</t>
  </si>
  <si>
    <t>Caprock</t>
  </si>
  <si>
    <t>14247::BUCKEYE WATER LLC</t>
  </si>
  <si>
    <t>PCP-0004ACAC</t>
  </si>
  <si>
    <t>bryan_fanton@kindermorgan.com</t>
  </si>
  <si>
    <t>Fanton</t>
  </si>
  <si>
    <t>+1 814-203-8947</t>
  </si>
  <si>
    <t>Bryan_Fanton@kindermorgan.com</t>
  </si>
  <si>
    <t>KINDER MORGAN, INC.</t>
  </si>
  <si>
    <t>197 Tennessee Rd</t>
  </si>
  <si>
    <t>Coudersport</t>
  </si>
  <si>
    <t>PCP-0004A28A</t>
  </si>
  <si>
    <t>cinsitywrench@icloud.com</t>
  </si>
  <si>
    <t>Bolen</t>
  </si>
  <si>
    <t>+1 270-772-3136</t>
  </si>
  <si>
    <t>STRAIGHT LINE CONSTRUCTION</t>
  </si>
  <si>
    <t>4950 Jefferson St NE</t>
  </si>
  <si>
    <t>82082::STRAIGHT LINE CONST</t>
  </si>
  <si>
    <t>PCP-0004ABA0</t>
  </si>
  <si>
    <t>justin.walraven@kodiakgas.com</t>
  </si>
  <si>
    <t>Walraven</t>
  </si>
  <si>
    <t>+1 575-988-1204</t>
  </si>
  <si>
    <t>25 Duarte Rd</t>
  </si>
  <si>
    <t>Malaga</t>
  </si>
  <si>
    <t>PCP-0004AC55</t>
  </si>
  <si>
    <t>alex@dreamscapesdenver.com</t>
  </si>
  <si>
    <t xml:space="preserve">Bode </t>
  </si>
  <si>
    <t>+1 864-497-9519</t>
  </si>
  <si>
    <t>DREAMSCAPES LANDSCAPE CTR INC.</t>
  </si>
  <si>
    <t>6100 E 104th Ave</t>
  </si>
  <si>
    <t>27188::DREAMSCAPES LANDSCAPE CTR IN</t>
  </si>
  <si>
    <t>PCP-0004B021</t>
  </si>
  <si>
    <t>Misteele@ihcscott.com</t>
  </si>
  <si>
    <t xml:space="preserve">IHC Scott </t>
  </si>
  <si>
    <t xml:space="preserve"> Denver</t>
  </si>
  <si>
    <t>PCP-0004B1BE</t>
  </si>
  <si>
    <t>wilsonb@vmcmail.com</t>
  </si>
  <si>
    <t>+1 7708430606</t>
  </si>
  <si>
    <t>PCP-0004B0B8</t>
  </si>
  <si>
    <t>rosario.cervantes@dirconstr.com</t>
  </si>
  <si>
    <t>+1 915-921-6898</t>
  </si>
  <si>
    <t>D I R CONSTRUCTION</t>
  </si>
  <si>
    <t>11400 Wilkinson Dr</t>
  </si>
  <si>
    <t>26401::D I R CONSTRUCTION</t>
  </si>
  <si>
    <t>PCP-0004AF67</t>
  </si>
  <si>
    <t>joseph.macias@martinmarietta.com</t>
  </si>
  <si>
    <t>+1 805-260-5506</t>
  </si>
  <si>
    <t>305 Cuyma Ln</t>
  </si>
  <si>
    <t>Nipomo</t>
  </si>
  <si>
    <t>PCP-00013C00</t>
  </si>
  <si>
    <t>randellmiller@southlandholdings.com</t>
  </si>
  <si>
    <t>+1 505-399-1313</t>
  </si>
  <si>
    <t>OSCAR RENDA CONTRACTOR</t>
  </si>
  <si>
    <t>608 Henrietta Creek Rd</t>
  </si>
  <si>
    <t>Keller</t>
  </si>
  <si>
    <t>66529::OSCAR RENDA CONTRACTING</t>
  </si>
  <si>
    <t>PCP-0004B0E5</t>
  </si>
  <si>
    <t>rdell@rangoinc.com</t>
  </si>
  <si>
    <t>PPW-EEDC91FA</t>
  </si>
  <si>
    <t>kyle.heesch@martinmarietta.com</t>
  </si>
  <si>
    <t>Heesch</t>
  </si>
  <si>
    <t>+1 612-290-3642</t>
  </si>
  <si>
    <t>Kyle.Heesch@martinmarietta.com</t>
  </si>
  <si>
    <t>8280 Revere Ln N</t>
  </si>
  <si>
    <t>PCP-00044799</t>
  </si>
  <si>
    <t>kjorgensen@ci.alamogordo.nm.us</t>
  </si>
  <si>
    <t>JORGENSEN</t>
  </si>
  <si>
    <t xml:space="preserve">KARLA </t>
  </si>
  <si>
    <t>+1 575-439-4126</t>
  </si>
  <si>
    <t>2600 N Florida Ave</t>
  </si>
  <si>
    <t>PCP-0004B085</t>
  </si>
  <si>
    <t>bskipper@howardmcanear.com</t>
  </si>
  <si>
    <t>+1 2104165172</t>
  </si>
  <si>
    <t>Bskipper@howardmcanear.com</t>
  </si>
  <si>
    <t>PCP-00048E47</t>
  </si>
  <si>
    <t>cmiranda@shapirometals.com</t>
  </si>
  <si>
    <t>miranda</t>
  </si>
  <si>
    <t>+1 915-288-0291</t>
  </si>
  <si>
    <t>SHAPIRO METALS</t>
  </si>
  <si>
    <t>1121 Chris Forbes</t>
  </si>
  <si>
    <t>78928::SHAPIRO METALS</t>
  </si>
  <si>
    <t>PCP-0004B109</t>
  </si>
  <si>
    <t>jhernandez@shapirometals.com</t>
  </si>
  <si>
    <t xml:space="preserve">Hernandez </t>
  </si>
  <si>
    <t>+1 915-219-0273</t>
  </si>
  <si>
    <t>9666 Olive Blvd Ste 500</t>
  </si>
  <si>
    <t>Saint Louis</t>
  </si>
  <si>
    <t>PCP-0004AFF7</t>
  </si>
  <si>
    <t>desertequipmentco@yahoo.com</t>
  </si>
  <si>
    <t>+1 915-525-5937</t>
  </si>
  <si>
    <t>DESERT ROCK</t>
  </si>
  <si>
    <t>8500 Plant Rd</t>
  </si>
  <si>
    <t>25982::DESERT ROCK</t>
  </si>
  <si>
    <t>PCP-0004AFED</t>
  </si>
  <si>
    <t>osborn</t>
  </si>
  <si>
    <t>+1 9704152735</t>
  </si>
  <si>
    <t>PCP-000140B7</t>
  </si>
  <si>
    <t>bigdlocke</t>
  </si>
  <si>
    <t>+1 303-437-4435</t>
  </si>
  <si>
    <t>bigdlocke@comcast.net</t>
  </si>
  <si>
    <t>LOCKE CONSTRUCTION</t>
  </si>
  <si>
    <t>10901 Oxford Rd</t>
  </si>
  <si>
    <t>70982::LOCKE CONSTRUCTION</t>
  </si>
  <si>
    <t>PCP-0004B130</t>
  </si>
  <si>
    <t>fleetparts@cityofloveland.org</t>
  </si>
  <si>
    <t>Szallar</t>
  </si>
  <si>
    <t>+1 970-962-3348</t>
  </si>
  <si>
    <t>CITY OF LOVELAND</t>
  </si>
  <si>
    <t>200 N Wilson Ave Bldg E</t>
  </si>
  <si>
    <t>55890::CITY OF LOVELAND</t>
  </si>
  <si>
    <t>PCP-0004AF6C</t>
  </si>
  <si>
    <t>jacobjesser190@gmail.com</t>
  </si>
  <si>
    <t>Jesser</t>
  </si>
  <si>
    <t>+1 7202909373</t>
  </si>
  <si>
    <t>N/a</t>
  </si>
  <si>
    <t>PCP-0004AFFA</t>
  </si>
  <si>
    <t>randersfarm@gmail.com</t>
  </si>
  <si>
    <t>Anders</t>
  </si>
  <si>
    <t xml:space="preserve">Andy </t>
  </si>
  <si>
    <t>+1 970-590-7428</t>
  </si>
  <si>
    <t>RANDALL F ANDERS</t>
  </si>
  <si>
    <t>8443 Us Hwy 85</t>
  </si>
  <si>
    <t>02790::RANDALL F ANDERS</t>
  </si>
  <si>
    <t>PCP-0004B398</t>
  </si>
  <si>
    <t>OrtegaLawn</t>
  </si>
  <si>
    <t>+1 720-280-7849</t>
  </si>
  <si>
    <t>4908 Dunkirk St</t>
  </si>
  <si>
    <t>61615::ORTEGA LAWN SERVICE INC</t>
  </si>
  <si>
    <t>PCP-0004B426</t>
  </si>
  <si>
    <t>brandon.neilson@icloud.com</t>
  </si>
  <si>
    <t>+1 719-495-3621</t>
  </si>
  <si>
    <t>PCP-0004B486</t>
  </si>
  <si>
    <t>harold.walker@interstate-ica.com</t>
  </si>
  <si>
    <t>+1 509-370-9361</t>
  </si>
  <si>
    <t>Harold.walker@interstate-ica.com</t>
  </si>
  <si>
    <t>8849 W Wyoming Ave</t>
  </si>
  <si>
    <t>Rathdrum</t>
  </si>
  <si>
    <t>PCP-0004B414</t>
  </si>
  <si>
    <t>victor.badillo@texasmaterials.com</t>
  </si>
  <si>
    <t>Badillo</t>
  </si>
  <si>
    <t>PCP-0004AC4B</t>
  </si>
  <si>
    <t>jesus.garcia@martinmarietta.com</t>
  </si>
  <si>
    <t>+1 830-423-7452</t>
  </si>
  <si>
    <t>2004 count road 421</t>
  </si>
  <si>
    <t>PCP-00048A93</t>
  </si>
  <si>
    <t>brianr@blattnerenergy.com</t>
  </si>
  <si>
    <t>Rodenwald</t>
  </si>
  <si>
    <t>+1 3203458768</t>
  </si>
  <si>
    <t>PCP-0004B3C2</t>
  </si>
  <si>
    <t>robert.doerr@carmeuse.com</t>
  </si>
  <si>
    <t>Doerr</t>
  </si>
  <si>
    <t>11 STANWIX STREET</t>
  </si>
  <si>
    <t>21ST FLOOR</t>
  </si>
  <si>
    <t>PITTSBURGH</t>
  </si>
  <si>
    <t>PCP-0004B402</t>
  </si>
  <si>
    <t>dzachry</t>
  </si>
  <si>
    <t>+593 985673524</t>
  </si>
  <si>
    <t>PCP-0004B4B3</t>
  </si>
  <si>
    <t>e350lja</t>
  </si>
  <si>
    <t>Andavazo</t>
  </si>
  <si>
    <t>andavazo_leo@wagnerequipment.com</t>
  </si>
  <si>
    <t>PSP-000983E4</t>
  </si>
  <si>
    <t>PCP-0004B43E</t>
  </si>
  <si>
    <t>Lynetta</t>
  </si>
  <si>
    <t>PCP-0004B43A</t>
  </si>
  <si>
    <t>Shimic</t>
  </si>
  <si>
    <t>PCP-0004B3BC</t>
  </si>
  <si>
    <t>rwilliams@ihcscott.com</t>
  </si>
  <si>
    <t>+1 720 490 7457</t>
  </si>
  <si>
    <t>PCP-0004B3C4</t>
  </si>
  <si>
    <t>cooutlawztrucking@gmail.com</t>
  </si>
  <si>
    <t xml:space="preserve">Leon </t>
  </si>
  <si>
    <t xml:space="preserve">Junior </t>
  </si>
  <si>
    <t>+1 970-380-4572</t>
  </si>
  <si>
    <t xml:space="preserve">Colorado Outlawz Trucking </t>
  </si>
  <si>
    <t>PO Box 332</t>
  </si>
  <si>
    <t>PCP-0004B504</t>
  </si>
  <si>
    <t>john@geindustrialsupplies.com</t>
  </si>
  <si>
    <t>+1 915-996-3651</t>
  </si>
  <si>
    <t>G&amp;E Industrial Supplies Inc.</t>
  </si>
  <si>
    <t>857 Pendale Rd</t>
  </si>
  <si>
    <t>PCP-0004B4C7</t>
  </si>
  <si>
    <t>dvillareal@ihcscott.com</t>
  </si>
  <si>
    <t xml:space="preserve">Villarreal </t>
  </si>
  <si>
    <t xml:space="preserve">Ihc Scott </t>
  </si>
  <si>
    <t>9104 madel st</t>
  </si>
  <si>
    <t>Federal heigths</t>
  </si>
  <si>
    <t>PCP-0004B337</t>
  </si>
  <si>
    <t>Adorado@ihcscott.com</t>
  </si>
  <si>
    <t>Dorado</t>
  </si>
  <si>
    <t xml:space="preserve">Alejandro </t>
  </si>
  <si>
    <t>Ihc scott</t>
  </si>
  <si>
    <t>10303 East Dry Creek Road</t>
  </si>
  <si>
    <t>PCP-0004B334</t>
  </si>
  <si>
    <t>operezcastillo</t>
  </si>
  <si>
    <t>operezcastillo@ihcscott.com</t>
  </si>
  <si>
    <t>1515 S Meade St</t>
  </si>
  <si>
    <t>PCP-0004B331</t>
  </si>
  <si>
    <t>jonathan.mckee@martinmarietta.com</t>
  </si>
  <si>
    <t>2004 county road 421</t>
  </si>
  <si>
    <t>PCP-00048914</t>
  </si>
  <si>
    <t>alphonzo.heath@carmeuse.com</t>
  </si>
  <si>
    <t>Alphonzo</t>
  </si>
  <si>
    <t>+1 2192909377</t>
  </si>
  <si>
    <t>46406-1279</t>
  </si>
  <si>
    <t>PCP-0004B405</t>
  </si>
  <si>
    <t>e250ajg</t>
  </si>
  <si>
    <t>Gonzales_allen@wagnerequipment.com</t>
  </si>
  <si>
    <t>PIP-10560027</t>
  </si>
  <si>
    <t>klozowski65@yahoo.com</t>
  </si>
  <si>
    <t>Lozowski</t>
  </si>
  <si>
    <t>+1 970-333-6135</t>
  </si>
  <si>
    <t>VAIL RESORTS</t>
  </si>
  <si>
    <t>PO Box 1132</t>
  </si>
  <si>
    <t>PCP-0004B6AF</t>
  </si>
  <si>
    <t>cbeggs81@gmail.com</t>
  </si>
  <si>
    <t xml:space="preserve">Beggs </t>
  </si>
  <si>
    <t>+1 970-485-3948</t>
  </si>
  <si>
    <t>CBEGGS81@GMAIL.COM</t>
  </si>
  <si>
    <t>PRECISION EXCAVATION INC.</t>
  </si>
  <si>
    <t>PO Box 7836</t>
  </si>
  <si>
    <t>07919::CHRIS BEGGS,66971::PRECISION EXCAVATION INC</t>
  </si>
  <si>
    <t>PCP-0004BACC</t>
  </si>
  <si>
    <t>preececasey@yahoo.com</t>
  </si>
  <si>
    <t xml:space="preserve">Preece </t>
  </si>
  <si>
    <t>+1 575-649-3702</t>
  </si>
  <si>
    <t>BLACK MESA MECHANICAL LLC</t>
  </si>
  <si>
    <t>801 Daniel Ct</t>
  </si>
  <si>
    <t>08142::BLACK MESA MECHANICAL LLC</t>
  </si>
  <si>
    <t>PCP-0004B431</t>
  </si>
  <si>
    <t>sonyjendrick@gmail.com</t>
  </si>
  <si>
    <t>Jendrick</t>
  </si>
  <si>
    <t>Sony</t>
  </si>
  <si>
    <t>PCP-0004B9FC</t>
  </si>
  <si>
    <t>dbrush1810@gmail.com</t>
  </si>
  <si>
    <t>PCP-0004B998</t>
  </si>
  <si>
    <t>dm3465@comcast.net</t>
  </si>
  <si>
    <t>PCP-0004B985</t>
  </si>
  <si>
    <t>bchisholm@live.com</t>
  </si>
  <si>
    <t>+1 9415364919</t>
  </si>
  <si>
    <t>PCP-0004B977</t>
  </si>
  <si>
    <t>gingercampbell82@aol.com</t>
  </si>
  <si>
    <t>PCP-0004B890</t>
  </si>
  <si>
    <t>deadheadandy911@gmail.com</t>
  </si>
  <si>
    <t>+1 720-473-1684</t>
  </si>
  <si>
    <t>PASE CONTRACTING INC</t>
  </si>
  <si>
    <t>18375 Apache Dr</t>
  </si>
  <si>
    <t>67714::PASE CONTRACTING INC</t>
  </si>
  <si>
    <t>PCP-0004BA5C</t>
  </si>
  <si>
    <t>rrockburn@republicservices.com</t>
  </si>
  <si>
    <t>Rockburn</t>
  </si>
  <si>
    <t>+1 616-292-8114</t>
  </si>
  <si>
    <t>PCP-0003A811</t>
  </si>
  <si>
    <t>+1 915-283-9758</t>
  </si>
  <si>
    <t>PCP-0004BA22</t>
  </si>
  <si>
    <t>cwhite@grantcountynm.gov</t>
  </si>
  <si>
    <t>COREY</t>
  </si>
  <si>
    <t>+1 575-538-3316</t>
  </si>
  <si>
    <t>GRANT COUNTY ROAD DEPARTMENT</t>
  </si>
  <si>
    <t>P.O. BOX 898</t>
  </si>
  <si>
    <t>88062 898</t>
  </si>
  <si>
    <t>PCP-0004BA66</t>
  </si>
  <si>
    <t>e250sad</t>
  </si>
  <si>
    <t>Detlefsen</t>
  </si>
  <si>
    <t>detlefsen_scott@wagnerequipment.com</t>
  </si>
  <si>
    <t>PSP-00083CA4</t>
  </si>
  <si>
    <t>sonny364</t>
  </si>
  <si>
    <t>edjend364@gmail.com</t>
  </si>
  <si>
    <t>PPW-1DE93F45</t>
  </si>
  <si>
    <t>ccltest5</t>
  </si>
  <si>
    <t>Test5</t>
  </si>
  <si>
    <t>CCL</t>
  </si>
  <si>
    <t>ZZ00 TDM ORG FOR PCC</t>
  </si>
  <si>
    <t>PCP-00028CFE</t>
  </si>
  <si>
    <t>reinink_anthony@wagnerequipment.com</t>
  </si>
  <si>
    <t>Reinink</t>
  </si>
  <si>
    <t>7260 E Crossroads BLVD.</t>
  </si>
  <si>
    <t>PCP-0004B9E3</t>
  </si>
  <si>
    <t>procam12</t>
  </si>
  <si>
    <t>procamservices@gmail.com</t>
  </si>
  <si>
    <t>Procam Services</t>
  </si>
  <si>
    <t>PPW-8003B73C</t>
  </si>
  <si>
    <t>jbwagner.87@gmail.com</t>
  </si>
  <si>
    <t>Jbwagner.87@gmail.com</t>
  </si>
  <si>
    <t>1655 Grape Street</t>
  </si>
  <si>
    <t>PCP-0004B98A</t>
  </si>
  <si>
    <t>brian.reeder@newmont.com</t>
  </si>
  <si>
    <t>Reeder</t>
  </si>
  <si>
    <t>NEVADA GOLD MINES-CRIPPLE CREEK &amp; VICTOR GOLD</t>
  </si>
  <si>
    <t>1632 COUNTY RD 82</t>
  </si>
  <si>
    <t>PCP-0004B10E</t>
  </si>
  <si>
    <t>jmarkle@brannan1.com</t>
  </si>
  <si>
    <t>Markle</t>
  </si>
  <si>
    <t>+1 3033563074</t>
  </si>
  <si>
    <t>PCP-0004AF3E</t>
  </si>
  <si>
    <t>cowboy_6122@yahoo.com</t>
  </si>
  <si>
    <t>Swiler</t>
  </si>
  <si>
    <t>PCP-0004B988</t>
  </si>
  <si>
    <t>antoniocaraballo1969@yahoo.com</t>
  </si>
  <si>
    <t>Caraballo</t>
  </si>
  <si>
    <t>PCP-0004B96C</t>
  </si>
  <si>
    <t>bandrew@estes.org</t>
  </si>
  <si>
    <t xml:space="preserve">Bailey </t>
  </si>
  <si>
    <t>+1 860-754-6220</t>
  </si>
  <si>
    <t>TOWN OF ESTES PARK</t>
  </si>
  <si>
    <t>575 Elm Road</t>
  </si>
  <si>
    <t>31269::TOWN OF ESTES PARK</t>
  </si>
  <si>
    <t>PCP-0004B9C9</t>
  </si>
  <si>
    <t>ben.hagerott@wasteconnections.com</t>
  </si>
  <si>
    <t>Hagerott</t>
  </si>
  <si>
    <t>+1 5099916994</t>
  </si>
  <si>
    <t>PCP-0004BEEC</t>
  </si>
  <si>
    <t>PCP-0004BE40</t>
  </si>
  <si>
    <t>diggerdansbusiness@gmail.com</t>
  </si>
  <si>
    <t>Windorski</t>
  </si>
  <si>
    <t>+1 719-427-0752</t>
  </si>
  <si>
    <t>DIGGER DANS LLC</t>
  </si>
  <si>
    <t>PO Box 800</t>
  </si>
  <si>
    <t>26339::DIGGER DANS LLC</t>
  </si>
  <si>
    <t>PCP-0004BF2E</t>
  </si>
  <si>
    <t>rmatthews@republicservices.com</t>
  </si>
  <si>
    <t>+1 214-907-8948</t>
  </si>
  <si>
    <t>3419 Cayuga Dr</t>
  </si>
  <si>
    <t>Harker Heights</t>
  </si>
  <si>
    <t>PCP-0004BD99</t>
  </si>
  <si>
    <t>tpressley</t>
  </si>
  <si>
    <t>Pressley</t>
  </si>
  <si>
    <t>+1 480-729-1130</t>
  </si>
  <si>
    <t>tpressley@republicservices.com</t>
  </si>
  <si>
    <t>18500 N Allied Way</t>
  </si>
  <si>
    <t>PCP-0004BD86</t>
  </si>
  <si>
    <t>claycatparts</t>
  </si>
  <si>
    <t xml:space="preserve">Christensen </t>
  </si>
  <si>
    <t>Claysdirtwork@gmail.com</t>
  </si>
  <si>
    <t>PCP-0004BE90</t>
  </si>
  <si>
    <t>craig.gonzo@kiewit.com</t>
  </si>
  <si>
    <t>gonzo</t>
  </si>
  <si>
    <t>+1 402 658 8431</t>
  </si>
  <si>
    <t>PCP-0004BDB6</t>
  </si>
  <si>
    <t>edgar.carlson@kiewit.com</t>
  </si>
  <si>
    <t xml:space="preserve">Edgar </t>
  </si>
  <si>
    <t>+1 901 378 9240</t>
  </si>
  <si>
    <t>Edgar.carlson@kiewit.com</t>
  </si>
  <si>
    <t>51607by::KIEWIT INFR #104898,51793::KIEWIT INFR #103565</t>
  </si>
  <si>
    <t>PCP-0004BD7E</t>
  </si>
  <si>
    <t>solivas@blattnerenergy.com</t>
  </si>
  <si>
    <t>+1 8067319272</t>
  </si>
  <si>
    <t>SOlivas@blattnerenergy.com</t>
  </si>
  <si>
    <t>PCP-0002507E</t>
  </si>
  <si>
    <t>davidi.madrid@ibwc.gov</t>
  </si>
  <si>
    <t>+1 915-449-3771</t>
  </si>
  <si>
    <t>INT'L BOUNDRY &amp; WATER COMMISSION</t>
  </si>
  <si>
    <t>2616 W Paisano Dr</t>
  </si>
  <si>
    <t>46326::INT'L BOUNDRY &amp; WATER COM</t>
  </si>
  <si>
    <t>PCP-0004BE4A</t>
  </si>
  <si>
    <t>sdelifer@kraemerna.com</t>
  </si>
  <si>
    <t>Delifer</t>
  </si>
  <si>
    <t>Stefany</t>
  </si>
  <si>
    <t>+1 6086900188</t>
  </si>
  <si>
    <t>PCP-0004B446</t>
  </si>
  <si>
    <t>daniel@mscbi.com</t>
  </si>
  <si>
    <t>+1 303-905-4272</t>
  </si>
  <si>
    <t>MORNING STAR CUSTOM BLDRS</t>
  </si>
  <si>
    <t>521 Jordan Way</t>
  </si>
  <si>
    <t>61886::MORNING STAR CUSTOM BLDRS</t>
  </si>
  <si>
    <t>PCP-0004BF55</t>
  </si>
  <si>
    <t>jamie.carlson@carmeuse.com</t>
  </si>
  <si>
    <t>+1 9062832245</t>
  </si>
  <si>
    <t>PCP-0004B9C0</t>
  </si>
  <si>
    <t>william.sweatfield@ipaper.com</t>
  </si>
  <si>
    <t>Sweatfield</t>
  </si>
  <si>
    <t>+1 8016337028</t>
  </si>
  <si>
    <t>INTERNATIONAL PAPER</t>
  </si>
  <si>
    <t>PCP-0004BDB3</t>
  </si>
  <si>
    <t>interlockconcrete</t>
  </si>
  <si>
    <t xml:space="preserve">Deryk </t>
  </si>
  <si>
    <t>+1 970-576-5223</t>
  </si>
  <si>
    <t>1413 63rd Avenue Ct</t>
  </si>
  <si>
    <t>46535a::INTERLOCK CONCRETE STRUCTURE S LLC</t>
  </si>
  <si>
    <t>PCP-0004BE15</t>
  </si>
  <si>
    <t>PCP-0004BE47</t>
  </si>
  <si>
    <t>ric.moore@reynoldscon.com</t>
  </si>
  <si>
    <t>moore</t>
  </si>
  <si>
    <t>Ric</t>
  </si>
  <si>
    <t>Ric.moore@reynoldscon.com</t>
  </si>
  <si>
    <t>REYNOLDS CONSTRUCTION - REYCON</t>
  </si>
  <si>
    <t>1775 E. 69TH AVE.</t>
  </si>
  <si>
    <t>PCP-0004BDC8</t>
  </si>
  <si>
    <t>dfostertrucking@gmail.com</t>
  </si>
  <si>
    <t xml:space="preserve">Danny </t>
  </si>
  <si>
    <t>+1 970-999-2638</t>
  </si>
  <si>
    <t>DANNY FOSTER TRUCKING</t>
  </si>
  <si>
    <t>8415 S Louden Crossing Ct</t>
  </si>
  <si>
    <t>39745::DANNY FOSTER TRUCKING</t>
  </si>
  <si>
    <t>PCP-0004BDEF</t>
  </si>
  <si>
    <t>e250djp</t>
  </si>
  <si>
    <t>pennetta_david@wagnerequipment.com</t>
  </si>
  <si>
    <t>PPI-0000C365</t>
  </si>
  <si>
    <t>PCP-0004BE4E</t>
  </si>
  <si>
    <t>lkwmsaz2012@gmail.com</t>
  </si>
  <si>
    <t>Leroy</t>
  </si>
  <si>
    <t>+1 505-609-1779</t>
  </si>
  <si>
    <t>FHI PLANT SERVICES INC.</t>
  </si>
  <si>
    <t>800 cr6675</t>
  </si>
  <si>
    <t>33436::FHI PLANT SERVICES INC</t>
  </si>
  <si>
    <t>PCP-0004BF91</t>
  </si>
  <si>
    <t>Yvette.b@luckyridge.com</t>
  </si>
  <si>
    <t>Buller</t>
  </si>
  <si>
    <t>Lucky Ridge Inc</t>
  </si>
  <si>
    <t>1975 San Juan BLVD</t>
  </si>
  <si>
    <t>PCP-0004C000</t>
  </si>
  <si>
    <t>v9139159612@gmail.com</t>
  </si>
  <si>
    <t>Chernykh</t>
  </si>
  <si>
    <t>+1 720-717-3990</t>
  </si>
  <si>
    <t>Kz</t>
  </si>
  <si>
    <t>PCP-0004BF97</t>
  </si>
  <si>
    <t>junkie_5</t>
  </si>
  <si>
    <t>+91 8796451231</t>
  </si>
  <si>
    <t>PCP-0004BC9F</t>
  </si>
  <si>
    <t>tjepson</t>
  </si>
  <si>
    <t>Jepson</t>
  </si>
  <si>
    <t>tyler.jepson@mashuda.com</t>
  </si>
  <si>
    <t>PO Box 16</t>
  </si>
  <si>
    <t>PPW-8003B30B</t>
  </si>
  <si>
    <t>PCP-0004BE34</t>
  </si>
  <si>
    <t>e350ab1</t>
  </si>
  <si>
    <t>Benavides</t>
  </si>
  <si>
    <t>benavides_alex@wagnerequipment.com</t>
  </si>
  <si>
    <t>PSP-0008F96F</t>
  </si>
  <si>
    <t>mvalenzuela4@republicservices.com</t>
  </si>
  <si>
    <t>+1 417-812-1641</t>
  </si>
  <si>
    <t>Mvalenzuela4@republicservices.com</t>
  </si>
  <si>
    <t>PCP-000145B2</t>
  </si>
  <si>
    <t>dhuffnagel@republicservices.com</t>
  </si>
  <si>
    <t>Huffnagel</t>
  </si>
  <si>
    <t>+1 6068314762</t>
  </si>
  <si>
    <t>PCP-0004B3F0</t>
  </si>
  <si>
    <t>justin.franta@ryancentral.com</t>
  </si>
  <si>
    <t>FRANTA</t>
  </si>
  <si>
    <t>+1 608-302-1938</t>
  </si>
  <si>
    <t>JUSTIN.FRANTA@RYANCENTRAL.COM</t>
  </si>
  <si>
    <t>PCP-0004BA8C</t>
  </si>
  <si>
    <t>kevin.mccall@wasteconnections.com</t>
  </si>
  <si>
    <t>McCall</t>
  </si>
  <si>
    <t>PCP-0004C2EE</t>
  </si>
  <si>
    <t>hbar2sg@gmail.com</t>
  </si>
  <si>
    <t>Holman</t>
  </si>
  <si>
    <t>+1 575-894-7181</t>
  </si>
  <si>
    <t>BARTOO SAND &amp; GRAVEL INC</t>
  </si>
  <si>
    <t>654 Hwy 181</t>
  </si>
  <si>
    <t>06673::BARTOO SAND &amp; GRAVEL INC</t>
  </si>
  <si>
    <t>PCP-0004C253</t>
  </si>
  <si>
    <t>desertsandutility@gmail.com</t>
  </si>
  <si>
    <t>+1 915-726-0282</t>
  </si>
  <si>
    <t>DESERT SAND UTILITY CONT</t>
  </si>
  <si>
    <t>12632 Tierra Fresa Way</t>
  </si>
  <si>
    <t>25985::DESERT SAND UTILITY CONT</t>
  </si>
  <si>
    <t>PCP-0004C351</t>
  </si>
  <si>
    <t>ddrayton@republicservices.com</t>
  </si>
  <si>
    <t>DRAYTON</t>
  </si>
  <si>
    <t>DHANA</t>
  </si>
  <si>
    <t>+1 5109707231</t>
  </si>
  <si>
    <t>PCP-0004C26A</t>
  </si>
  <si>
    <t>ballen2@republicservices.com</t>
  </si>
  <si>
    <t>+1 616-723-4409</t>
  </si>
  <si>
    <t>6727 leonard street</t>
  </si>
  <si>
    <t>coopersville</t>
  </si>
  <si>
    <t>PCP-0004BD50</t>
  </si>
  <si>
    <t>a6l5jh</t>
  </si>
  <si>
    <t>Hardrick</t>
  </si>
  <si>
    <t>Jhardrick@powermotivecorp.com</t>
  </si>
  <si>
    <t>PSP-0008793C</t>
  </si>
  <si>
    <t>michael.peters@martinmarietta.com</t>
  </si>
  <si>
    <t>+1 612 290 3652</t>
  </si>
  <si>
    <t>8280 revere ln north</t>
  </si>
  <si>
    <t>PCP-0004479D</t>
  </si>
  <si>
    <t>dgriffith@pyramidconstructioninc.com</t>
  </si>
  <si>
    <t>+1 719-820-4522</t>
  </si>
  <si>
    <t>2950 Janitell Rd Set # 155</t>
  </si>
  <si>
    <t>PCP-0004C378</t>
  </si>
  <si>
    <t>saddleridgex@gmail.com</t>
  </si>
  <si>
    <t>+1 3039133562</t>
  </si>
  <si>
    <t>SADDLE RIDGE EXCAVATION LLC</t>
  </si>
  <si>
    <t>763 Kio Ct</t>
  </si>
  <si>
    <t>87527::SADDLE RIDGE EXCAVATION LLC</t>
  </si>
  <si>
    <t>PCP-0004C283</t>
  </si>
  <si>
    <t>james@brickerwilson.com</t>
  </si>
  <si>
    <t>Bricker</t>
  </si>
  <si>
    <t>BRICKER WILSON CONSTR SERVICES LLC</t>
  </si>
  <si>
    <t>07904::BRICKER WILSON CONSTRUCTION SERVICES LLC</t>
  </si>
  <si>
    <t>PCP-0003FB7D</t>
  </si>
  <si>
    <t>Chris.walsh@usacompression.com</t>
  </si>
  <si>
    <t>2614 waterfront st</t>
  </si>
  <si>
    <t>PCP-0004C292</t>
  </si>
  <si>
    <t>victor.pierce@peabodygeneral.com</t>
  </si>
  <si>
    <t>+1 5122415731</t>
  </si>
  <si>
    <t>912 BASTROP HWY S, STE 210</t>
  </si>
  <si>
    <t>PCP-0004974D</t>
  </si>
  <si>
    <t>e250hay</t>
  </si>
  <si>
    <t>soron_jared@wagnerequipment.com</t>
  </si>
  <si>
    <t>PPS-0007F883</t>
  </si>
  <si>
    <t>davidjackson@bacaconstruction.net</t>
  </si>
  <si>
    <t>+1 719-859-5473</t>
  </si>
  <si>
    <t>BACA CONSTRUCTION</t>
  </si>
  <si>
    <t>37360 US Highway 160</t>
  </si>
  <si>
    <t>07664::BACA CONSTRUCTION</t>
  </si>
  <si>
    <t>PCP-0004C307</t>
  </si>
  <si>
    <t>julio.moreno@wasteconnections.com</t>
  </si>
  <si>
    <t>moreno</t>
  </si>
  <si>
    <t>+1 3035220067</t>
  </si>
  <si>
    <t>Denver Regional Landfill</t>
  </si>
  <si>
    <t>PCP-0004C37C</t>
  </si>
  <si>
    <t>danbickhard@ironmountainforestry.com</t>
  </si>
  <si>
    <t xml:space="preserve">Iron Mountain Forestry, LLC </t>
  </si>
  <si>
    <t>PCP-0004C35E</t>
  </si>
  <si>
    <t>+1 4322157701</t>
  </si>
  <si>
    <t>PCP-0004C12F</t>
  </si>
  <si>
    <t>william.grant@archrock.com</t>
  </si>
  <si>
    <t>grant</t>
  </si>
  <si>
    <t>PCP-0004C3F6</t>
  </si>
  <si>
    <t>sso120663</t>
  </si>
  <si>
    <t>Reuben.Romero@mhc.com</t>
  </si>
  <si>
    <t>PCP-00024CA8</t>
  </si>
  <si>
    <t>ndohrmann@levynet.com</t>
  </si>
  <si>
    <t>+1 260-361-0555</t>
  </si>
  <si>
    <t>NDOHRMANN@LEVYNET.COM</t>
  </si>
  <si>
    <t>PCP-0004B44D</t>
  </si>
  <si>
    <t>gajenkins@ihcscott.com</t>
  </si>
  <si>
    <t>+1 970 324 4874</t>
  </si>
  <si>
    <t>PCP-0004C343</t>
  </si>
  <si>
    <t>shane.l.mccolligan.civ@army.mil</t>
  </si>
  <si>
    <t>McColligan</t>
  </si>
  <si>
    <t>+1 7195261309</t>
  </si>
  <si>
    <t>DPTMS/Range Operations</t>
  </si>
  <si>
    <t>2740 Wilderness Rd</t>
  </si>
  <si>
    <t>PCP-0004C197</t>
  </si>
  <si>
    <t>reuben.romero@mhc.com</t>
  </si>
  <si>
    <t>PCP-0004C368</t>
  </si>
  <si>
    <t>m.ponce@roswell-nm.gov</t>
  </si>
  <si>
    <t>Ponce</t>
  </si>
  <si>
    <t>+1 575-626-4240</t>
  </si>
  <si>
    <t>CITY OF ROSWELL</t>
  </si>
  <si>
    <t>PO Box 1838</t>
  </si>
  <si>
    <t>PCP-0004C5E0</t>
  </si>
  <si>
    <t>PICALETRUCKING@HOTMAIL.COM</t>
  </si>
  <si>
    <t>+1 9155394307</t>
  </si>
  <si>
    <t>NORTHWEST SAND &amp; GRAVEL</t>
  </si>
  <si>
    <t>El Paso, TX</t>
  </si>
  <si>
    <t>59174::NORTHWEST SAND &amp; GRAVEL</t>
  </si>
  <si>
    <t>PCP-0001C207</t>
  </si>
  <si>
    <t>eliseo.montanez@exxonmobil.com</t>
  </si>
  <si>
    <t>Montanez</t>
  </si>
  <si>
    <t>Eliseo</t>
  </si>
  <si>
    <t>+1 432-301-3475</t>
  </si>
  <si>
    <t>Eliseo.Montanez@exxonmobil.com</t>
  </si>
  <si>
    <t>2479 N state hwy 137</t>
  </si>
  <si>
    <t>99234::XTO ENERGY INC</t>
  </si>
  <si>
    <t>PCP-00023F75</t>
  </si>
  <si>
    <t>jugarman.jmg</t>
  </si>
  <si>
    <t>+1 720-545-4881</t>
  </si>
  <si>
    <t>JUGARMAN.JMG@GMAIL.COM</t>
  </si>
  <si>
    <t>JMG CONCRETE SERVICES LLC</t>
  </si>
  <si>
    <t>6345 Ivanhoe St Unit 203</t>
  </si>
  <si>
    <t>44192::JMG CONCRETE SERVICES LLC</t>
  </si>
  <si>
    <t>PCP-0004C5DD</t>
  </si>
  <si>
    <t>hector_es1@hotmail.com</t>
  </si>
  <si>
    <t>Vejar</t>
  </si>
  <si>
    <t xml:space="preserve">Hector </t>
  </si>
  <si>
    <t>+1 915-300-4444</t>
  </si>
  <si>
    <t>VEJAR'S YARD SERVICE &amp; GRADING</t>
  </si>
  <si>
    <t>12285 Red Sun Dr</t>
  </si>
  <si>
    <t>92509::VEJAR'S YARD SERVICE &amp; GRADI NG</t>
  </si>
  <si>
    <t>PCP-0004C5BB</t>
  </si>
  <si>
    <t>t.weisser@tfpcorp.com</t>
  </si>
  <si>
    <t>Weisser</t>
  </si>
  <si>
    <t>Tfp corp</t>
  </si>
  <si>
    <t xml:space="preserve">5100 FOX STREET </t>
  </si>
  <si>
    <t>Ste i</t>
  </si>
  <si>
    <t>PCP-0004C660</t>
  </si>
  <si>
    <t>wcarnages@yahoo.com</t>
  </si>
  <si>
    <t>guzman</t>
  </si>
  <si>
    <t>+1 505-620-2171</t>
  </si>
  <si>
    <t>WcarnageS@yahoo.com</t>
  </si>
  <si>
    <t>ALLSTATE HYDRAULIC INC</t>
  </si>
  <si>
    <t>633 Palmer Ln</t>
  </si>
  <si>
    <t>02251::ALL-WAYS PAVING CO</t>
  </si>
  <si>
    <t>PCP-0004C6F0</t>
  </si>
  <si>
    <t>indwyatt</t>
  </si>
  <si>
    <t>Port</t>
  </si>
  <si>
    <t>+1 719-775-1330</t>
  </si>
  <si>
    <t>PCP-00038867</t>
  </si>
  <si>
    <t>kubbyenterprises@gmail.com</t>
  </si>
  <si>
    <t>Kubby</t>
  </si>
  <si>
    <t>+1 970-476-5822</t>
  </si>
  <si>
    <t>KUBBY ENTERPRISES, LLC.</t>
  </si>
  <si>
    <t>145 N Frontage Rd W # B-104</t>
  </si>
  <si>
    <t>PCP-0004C7AD</t>
  </si>
  <si>
    <t>mark.hart@yahoo.com</t>
  </si>
  <si>
    <t>+1 970-554-5050</t>
  </si>
  <si>
    <t>Hart Financial</t>
  </si>
  <si>
    <t>1271 Cicada Ln</t>
  </si>
  <si>
    <t>Akron</t>
  </si>
  <si>
    <t>PCP-0004C79E</t>
  </si>
  <si>
    <t>ryan.alvarez@carmeuse.com</t>
  </si>
  <si>
    <t>+1 5402337099</t>
  </si>
  <si>
    <t>PCP-0004C707</t>
  </si>
  <si>
    <t>stiebbros@gmail.com</t>
  </si>
  <si>
    <t>Stieb</t>
  </si>
  <si>
    <t xml:space="preserve">Don </t>
  </si>
  <si>
    <t>+1 970-520-3937</t>
  </si>
  <si>
    <t>STIEB BROS</t>
  </si>
  <si>
    <t>23401 Road 55</t>
  </si>
  <si>
    <t>Iliff</t>
  </si>
  <si>
    <t>81857::STIEB BROS INC</t>
  </si>
  <si>
    <t>PCP-0004C968</t>
  </si>
  <si>
    <t>snslopezllc@yahoo.com</t>
  </si>
  <si>
    <t>+1 719-859-6681</t>
  </si>
  <si>
    <t>S &amp; S SERVICES</t>
  </si>
  <si>
    <t>20999 State Hwy 12</t>
  </si>
  <si>
    <t>77507::S &amp; S SERVICES</t>
  </si>
  <si>
    <t>PCP-0004C9E8</t>
  </si>
  <si>
    <t>said.villafuentes@txdot.gov</t>
  </si>
  <si>
    <t>Villafuentes</t>
  </si>
  <si>
    <t xml:space="preserve">Said </t>
  </si>
  <si>
    <t>+1 915-226-2284</t>
  </si>
  <si>
    <t>13301 Gateway Blvd W</t>
  </si>
  <si>
    <t>86432::TEXAS DEPT OF TRANSPORTATION WESTERN REGION OFFICE</t>
  </si>
  <si>
    <t>PCP-0004C98C</t>
  </si>
  <si>
    <t>aclark@wagnerequipment.com</t>
  </si>
  <si>
    <t>Alexandria</t>
  </si>
  <si>
    <t>+1 3033658915</t>
  </si>
  <si>
    <t>Wagner Equipment CO</t>
  </si>
  <si>
    <t>PCP-0004C990</t>
  </si>
  <si>
    <t>e250ajc</t>
  </si>
  <si>
    <t>+1 303 739 3000  x8915</t>
  </si>
  <si>
    <t>Clark_Alexandria@wagnerequipment.com</t>
  </si>
  <si>
    <t>PSP-0003D1D8</t>
  </si>
  <si>
    <t>rohan2023</t>
  </si>
  <si>
    <t xml:space="preserve">Stites </t>
  </si>
  <si>
    <t xml:space="preserve">Rohan </t>
  </si>
  <si>
    <t>+1 575-574-5956</t>
  </si>
  <si>
    <t>adobetechniques@yahoo.com</t>
  </si>
  <si>
    <t>STITES ENTERPRISES LLC</t>
  </si>
  <si>
    <t>11588 Hyw # 180 E</t>
  </si>
  <si>
    <t>01044::STITES ENTERPRISES LLC</t>
  </si>
  <si>
    <t>PCP-0004C9BF</t>
  </si>
  <si>
    <t>Brianacosta453@gmail.com</t>
  </si>
  <si>
    <t xml:space="preserve">American Civil Constructors </t>
  </si>
  <si>
    <t xml:space="preserve">4901 S Windermere st </t>
  </si>
  <si>
    <t>PCP-0004C9D2</t>
  </si>
  <si>
    <t>amesgregory</t>
  </si>
  <si>
    <t>holst</t>
  </si>
  <si>
    <t>+1 612-235-9305</t>
  </si>
  <si>
    <t>2500 county rd 42 west</t>
  </si>
  <si>
    <t>PCP-000276E2</t>
  </si>
  <si>
    <t>cwalker@kidco.ca</t>
  </si>
  <si>
    <t>+1 403-730-2029</t>
  </si>
  <si>
    <t>KIDCO CONSTRUCTION LTD</t>
  </si>
  <si>
    <t>4949 76 Ave SE</t>
  </si>
  <si>
    <t>T2C3C6</t>
  </si>
  <si>
    <t>PCP-000371FC</t>
  </si>
  <si>
    <t>greg.sonner@kodiakgas.com</t>
  </si>
  <si>
    <t>Sonner</t>
  </si>
  <si>
    <t>+1 5759095233</t>
  </si>
  <si>
    <t>Greg.sonner@kodiakgas.com</t>
  </si>
  <si>
    <t>PCP-00000827</t>
  </si>
  <si>
    <t>hansocken@gmail.com</t>
  </si>
  <si>
    <t>Ocken</t>
  </si>
  <si>
    <t>Hans</t>
  </si>
  <si>
    <t>+1 303-720-2824</t>
  </si>
  <si>
    <t>DENNIS SAFFELL</t>
  </si>
  <si>
    <t>10282 Dowdle Dr</t>
  </si>
  <si>
    <t>79534::DENNIS SAFFELL</t>
  </si>
  <si>
    <t>PCP-0004CC51</t>
  </si>
  <si>
    <t>geritasoto1@gmail.com</t>
  </si>
  <si>
    <t>+1 719-213-1912</t>
  </si>
  <si>
    <t>J&amp;R trucking</t>
  </si>
  <si>
    <t>6125 Padre Ct</t>
  </si>
  <si>
    <t>PCP-0004CC74</t>
  </si>
  <si>
    <t>jacket-valencia@gmx.us</t>
  </si>
  <si>
    <t xml:space="preserve"> Joshua</t>
  </si>
  <si>
    <t xml:space="preserve"> Jacket-Valencia</t>
  </si>
  <si>
    <t>Jacket-Valencia@gmx.us</t>
  </si>
  <si>
    <t xml:space="preserve"> Fadaz Inc /\ Line Of The Spirit</t>
  </si>
  <si>
    <t>1100 avenida del sol</t>
  </si>
  <si>
    <t xml:space="preserve">Durango </t>
  </si>
  <si>
    <t>PCP-0004CBE5</t>
  </si>
  <si>
    <t>boldfellow@hotmail.com</t>
  </si>
  <si>
    <t>Boulden</t>
  </si>
  <si>
    <t>2174 M Road</t>
  </si>
  <si>
    <t>PCP-0004CC4F</t>
  </si>
  <si>
    <t>Sphender@comcast.net</t>
  </si>
  <si>
    <t>Faatz Farms LLC</t>
  </si>
  <si>
    <t>70195 US Highway40</t>
  </si>
  <si>
    <t>PCP-0004CBD7</t>
  </si>
  <si>
    <t>dnswann@outlook.com</t>
  </si>
  <si>
    <t>Swann</t>
  </si>
  <si>
    <t>+1 602-399-1507</t>
  </si>
  <si>
    <t>1355 Saddle Ridge Rd</t>
  </si>
  <si>
    <t>PCP-0004CC2B</t>
  </si>
  <si>
    <t>tvestal@brannan1.com</t>
  </si>
  <si>
    <t>+1 3035180554</t>
  </si>
  <si>
    <t>PCP-0004CE71</t>
  </si>
  <si>
    <t>russ.beem@kiewit.com</t>
  </si>
  <si>
    <t>Beem</t>
  </si>
  <si>
    <t>+1 503 530 6184</t>
  </si>
  <si>
    <t>US97/US20 Cooley IC</t>
  </si>
  <si>
    <t>Bend</t>
  </si>
  <si>
    <t>PCP-0004CE96</t>
  </si>
  <si>
    <t>osfetter@gmail.com</t>
  </si>
  <si>
    <t>Fetter</t>
  </si>
  <si>
    <t>+1 603-718-2949</t>
  </si>
  <si>
    <t>BRAM CONSTRUCTION INC</t>
  </si>
  <si>
    <t>1961 W 64th Ave</t>
  </si>
  <si>
    <t>07945::BRAM CONSTRUCTION</t>
  </si>
  <si>
    <t>PCP-0004CE28</t>
  </si>
  <si>
    <t>cdyygz</t>
  </si>
  <si>
    <t>Zettel</t>
  </si>
  <si>
    <t>gavin.zettel@ryancentral.com</t>
  </si>
  <si>
    <t>PSP-000473C1</t>
  </si>
  <si>
    <t>jay.graham@shalestone.com</t>
  </si>
  <si>
    <t>+1 970-697-7904</t>
  </si>
  <si>
    <t>SHALESTONE INC</t>
  </si>
  <si>
    <t>2768 Compass Dr Ste 103</t>
  </si>
  <si>
    <t>76089::SHALESTONE INC</t>
  </si>
  <si>
    <t>PCP-0004CF99</t>
  </si>
  <si>
    <t>gramirez@vanhorntexas.org</t>
  </si>
  <si>
    <t>Town of Van Horn</t>
  </si>
  <si>
    <t>+1 432-283-2735</t>
  </si>
  <si>
    <t>TOWN OF VAN HORN</t>
  </si>
  <si>
    <t>106 W 3rd St</t>
  </si>
  <si>
    <t>92948::TOWN OF VAN HORN</t>
  </si>
  <si>
    <t>PCP-0004CE23</t>
  </si>
  <si>
    <t>amccall@allstatehydraulics.com</t>
  </si>
  <si>
    <t>mccall</t>
  </si>
  <si>
    <t xml:space="preserve">ashley </t>
  </si>
  <si>
    <t>+1 505-280-5013</t>
  </si>
  <si>
    <t>3225 Vassar Dr NE</t>
  </si>
  <si>
    <t>PCP-0004C713</t>
  </si>
  <si>
    <t>fieldbenjamin0@gmail.com</t>
  </si>
  <si>
    <t>PCP-0004CEB3</t>
  </si>
  <si>
    <t>AARON@AGRBUILDING.COM</t>
  </si>
  <si>
    <t>Whinsky</t>
  </si>
  <si>
    <t>+1 605-680-6888</t>
  </si>
  <si>
    <t>AGR BUILDING INC</t>
  </si>
  <si>
    <t>1035 Pearl St Ste 205</t>
  </si>
  <si>
    <t>02002::AGR BUILDING INC</t>
  </si>
  <si>
    <t>PCP-0004CEDB</t>
  </si>
  <si>
    <t>b.grace86@gmail.com</t>
  </si>
  <si>
    <t>Grce</t>
  </si>
  <si>
    <t>+1 303-519-4177</t>
  </si>
  <si>
    <t>BRIAN GRACE</t>
  </si>
  <si>
    <t>16275 Del Ray Ct</t>
  </si>
  <si>
    <t>37928::BRIAN GRACE</t>
  </si>
  <si>
    <t>PCP-0004CF9E</t>
  </si>
  <si>
    <t>jonhaberkorn@a1organics.com</t>
  </si>
  <si>
    <t>Haberkorn</t>
  </si>
  <si>
    <t>+1 9708292997</t>
  </si>
  <si>
    <t>A1 ORGANICS .</t>
  </si>
  <si>
    <t>PCP-0004CEB9</t>
  </si>
  <si>
    <t>chris.m@wearpartsco.com</t>
  </si>
  <si>
    <t>Mahoney</t>
  </si>
  <si>
    <t>20100 E 35th Dr</t>
  </si>
  <si>
    <t>PCP-0004CE6D</t>
  </si>
  <si>
    <t>cjorgensen@ur.com</t>
  </si>
  <si>
    <t>Jorgensen</t>
  </si>
  <si>
    <t>+1 409-728-4669</t>
  </si>
  <si>
    <t>UNITED RENTALS HEAVY MACHINERY</t>
  </si>
  <si>
    <t>1790 E CARDINAL DR</t>
  </si>
  <si>
    <t>BEAUMONT</t>
  </si>
  <si>
    <t>PCP-0004B117</t>
  </si>
  <si>
    <t>tariq.ahmed@energytransfer.com</t>
  </si>
  <si>
    <t>Tariq</t>
  </si>
  <si>
    <t>+1 682-373-2512</t>
  </si>
  <si>
    <t>Tariq.Ahmed@energytransfer.com</t>
  </si>
  <si>
    <t>6297 CR 301</t>
  </si>
  <si>
    <t>PCP-0004B64F</t>
  </si>
  <si>
    <t>indpickrel</t>
  </si>
  <si>
    <t>+1 303 659 4562</t>
  </si>
  <si>
    <t>kyle.pickrel@indrebuild.com</t>
  </si>
  <si>
    <t>PCP-0004CDD6</t>
  </si>
  <si>
    <t>Griffis</t>
  </si>
  <si>
    <t>+1 505-379-4069</t>
  </si>
  <si>
    <t>30A Frontage Rd</t>
  </si>
  <si>
    <t>PCP-0004CE44</t>
  </si>
  <si>
    <t>jcmpgroup@gmail.com</t>
  </si>
  <si>
    <t>+1 786-547-1761</t>
  </si>
  <si>
    <t>Manuel Zamora</t>
  </si>
  <si>
    <t>400 N Grant St Unit 537</t>
  </si>
  <si>
    <t>PCP-0004CE2B</t>
  </si>
  <si>
    <t>e250swb2</t>
  </si>
  <si>
    <t>Burt</t>
  </si>
  <si>
    <t>Burt_Steven@wagnerequipment.com</t>
  </si>
  <si>
    <t>PSP-00037032</t>
  </si>
  <si>
    <t>idftrucking22@gmail.com</t>
  </si>
  <si>
    <t>Buster</t>
  </si>
  <si>
    <t>+1 970-560-1404</t>
  </si>
  <si>
    <t xml:space="preserve">IDF TRUCKING </t>
  </si>
  <si>
    <t>21862 Road G</t>
  </si>
  <si>
    <t>PCP-0004CCBE</t>
  </si>
  <si>
    <t>mtnrunlee@gmail.com</t>
  </si>
  <si>
    <t>+1 9704398357</t>
  </si>
  <si>
    <t>Rafter Diamond L</t>
  </si>
  <si>
    <t>PCP-0004D01C</t>
  </si>
  <si>
    <t>kvancleve@cardinalmp.com</t>
  </si>
  <si>
    <t>VanCleve</t>
  </si>
  <si>
    <t>Cardinal Midstream Partners LLC.</t>
  </si>
  <si>
    <t>5059 FM 652</t>
  </si>
  <si>
    <t>PCP-0004CF2F</t>
  </si>
  <si>
    <t>Mrmurrah1@outlook.com</t>
  </si>
  <si>
    <t>Murrah</t>
  </si>
  <si>
    <t>PCP-0004CFD1</t>
  </si>
  <si>
    <t>k666_cat_iatest</t>
  </si>
  <si>
    <t>Testing</t>
  </si>
  <si>
    <t>29 Test Ave</t>
  </si>
  <si>
    <t>PQP-000031EE</t>
  </si>
  <si>
    <t>a5w2ss</t>
  </si>
  <si>
    <t>Stahl</t>
  </si>
  <si>
    <t>StahlS@RushEnterprises.Com</t>
  </si>
  <si>
    <t>PSP-00076B7D</t>
  </si>
  <si>
    <t>woodring50@gmail.com</t>
  </si>
  <si>
    <t>Woodring</t>
  </si>
  <si>
    <t xml:space="preserve">Chevy </t>
  </si>
  <si>
    <t>+1 720-427-3605</t>
  </si>
  <si>
    <t>JBS PIPELINE CONTRACTORS</t>
  </si>
  <si>
    <t>9781 S Meridian Blvd</t>
  </si>
  <si>
    <t>PCP-0004D2CE</t>
  </si>
  <si>
    <t>noelgutierrez23</t>
  </si>
  <si>
    <t>+1 575-915-5980</t>
  </si>
  <si>
    <t>noel_gutierrez10@hotmail.com</t>
  </si>
  <si>
    <t>GUTIERREZ GRADING IN NM</t>
  </si>
  <si>
    <t>6757 Territorial St</t>
  </si>
  <si>
    <t>38707::GUTIERREZ GRADING</t>
  </si>
  <si>
    <t>PCP-0004D300</t>
  </si>
  <si>
    <t>brontidedieselllc@outlook.com</t>
  </si>
  <si>
    <t>Seymour</t>
  </si>
  <si>
    <t>+1 719-892-0023</t>
  </si>
  <si>
    <t>Brontidedieselllc@outlook.com</t>
  </si>
  <si>
    <t>BRONTIDE DIESEL LLC</t>
  </si>
  <si>
    <t>10044 County Road 25.5</t>
  </si>
  <si>
    <t>Karval</t>
  </si>
  <si>
    <t>39812::BRONTIDE DIESEL LLC</t>
  </si>
  <si>
    <t>PCP-0004D092</t>
  </si>
  <si>
    <t>cody.brown@kodiakgas.co</t>
  </si>
  <si>
    <t>+1 5759888520</t>
  </si>
  <si>
    <t>cody.brown@kodiakgas.com</t>
  </si>
  <si>
    <t>PCP-0004D510</t>
  </si>
  <si>
    <t>johnd@lillardclark.com</t>
  </si>
  <si>
    <t>Dicristofaro</t>
  </si>
  <si>
    <t>+1 303-905-3687</t>
  </si>
  <si>
    <t>JOHND@LILLARDCLARK.COM</t>
  </si>
  <si>
    <t>LILLARD &amp; CLARK CONSTRUCTION</t>
  </si>
  <si>
    <t>3775 S Knox Ct</t>
  </si>
  <si>
    <t>55208::LILLARD &amp; CLARK CONST CO INC</t>
  </si>
  <si>
    <t>PCP-0004D571</t>
  </si>
  <si>
    <t>cb4zmk</t>
  </si>
  <si>
    <t>Klotz</t>
  </si>
  <si>
    <t>Marlin</t>
  </si>
  <si>
    <t>+1 817 412 8786</t>
  </si>
  <si>
    <t>marlin.klotz@kiewit.com</t>
  </si>
  <si>
    <t>PSP-0003B219</t>
  </si>
  <si>
    <t>mfloryancic@bemas.net</t>
  </si>
  <si>
    <t>Floryancic</t>
  </si>
  <si>
    <t>+1 303-241-5211</t>
  </si>
  <si>
    <t>PCP-0004D32A</t>
  </si>
  <si>
    <t>tmagness@partsauthority.com</t>
  </si>
  <si>
    <t>Magness</t>
  </si>
  <si>
    <t>+1 719-274-4520</t>
  </si>
  <si>
    <t>PARTS PLUS</t>
  </si>
  <si>
    <t>508 Spruce St</t>
  </si>
  <si>
    <t>PCP-0004D35F</t>
  </si>
  <si>
    <t>jayarmstrong2014@gmail.com</t>
  </si>
  <si>
    <t>+1 970-389-1857</t>
  </si>
  <si>
    <t>JayArmstrong2014@gmail.com</t>
  </si>
  <si>
    <t>LJA CONSTRUCTION LLC</t>
  </si>
  <si>
    <t>165 GINGERQUILL CT.</t>
  </si>
  <si>
    <t>53549::LJA CONSTRUCTION LLC</t>
  </si>
  <si>
    <t>PCP-0004D559</t>
  </si>
  <si>
    <t>theidecker@fisherind.com</t>
  </si>
  <si>
    <t>Heidecker</t>
  </si>
  <si>
    <t>+1 7012905034</t>
  </si>
  <si>
    <t>PCP-0004C742</t>
  </si>
  <si>
    <t>+1 713 231 3415</t>
  </si>
  <si>
    <t>JIM BRAZEL</t>
  </si>
  <si>
    <t>08459::JIM BRAZEL</t>
  </si>
  <si>
    <t>PCP-0004D2D9</t>
  </si>
  <si>
    <t>aragonezraymundo@gmail.com</t>
  </si>
  <si>
    <t>Aragonez</t>
  </si>
  <si>
    <t>+1 9158015210</t>
  </si>
  <si>
    <t>RAYMONDO ARAGONEZ</t>
  </si>
  <si>
    <t>04759::RAYMONDO ARAGONEZ</t>
  </si>
  <si>
    <t>PCP-0002782C</t>
  </si>
  <si>
    <t>Barber</t>
  </si>
  <si>
    <t>PCP-0004D56D</t>
  </si>
  <si>
    <t>PCP-0004D569</t>
  </si>
  <si>
    <t>rcazares@atssinc.us</t>
  </si>
  <si>
    <t>Cazarez</t>
  </si>
  <si>
    <t xml:space="preserve">Ruben </t>
  </si>
  <si>
    <t>+1 915-328-6032</t>
  </si>
  <si>
    <t>ATSS INC.</t>
  </si>
  <si>
    <t>839 Vinton Ave</t>
  </si>
  <si>
    <t>PCP-0004D307</t>
  </si>
  <si>
    <t>rlennon051@gmail.com</t>
  </si>
  <si>
    <t>lennon</t>
  </si>
  <si>
    <t>+57312 8233212</t>
  </si>
  <si>
    <t>servielectronoc</t>
  </si>
  <si>
    <t>carr 27 #52-25</t>
  </si>
  <si>
    <t>apartamento</t>
  </si>
  <si>
    <t>valledupar</t>
  </si>
  <si>
    <t>PCP-0004D2DD</t>
  </si>
  <si>
    <t>carlos.linares@csicompressco.com</t>
  </si>
  <si>
    <t>Linares</t>
  </si>
  <si>
    <t>CSI Compressco</t>
  </si>
  <si>
    <t>3741 Hwy 285</t>
  </si>
  <si>
    <t>PCP-0004D211</t>
  </si>
  <si>
    <t>Saso</t>
  </si>
  <si>
    <t>PCP-0004D573</t>
  </si>
  <si>
    <t>a518vpr</t>
  </si>
  <si>
    <t>rodriguezv2@rushenterprises.com</t>
  </si>
  <si>
    <t>PSP-00099682</t>
  </si>
  <si>
    <t>cesarramir1994@gmail.com</t>
  </si>
  <si>
    <t xml:space="preserve">Cesar </t>
  </si>
  <si>
    <t>BIG A CONSTRUCTION</t>
  </si>
  <si>
    <t>1100 MONTANA</t>
  </si>
  <si>
    <t>04654::BIG A CONSTRUCTION</t>
  </si>
  <si>
    <t>PCP-0004DA48</t>
  </si>
  <si>
    <t>brandon.johnson@martinmarietta.com</t>
  </si>
  <si>
    <t>+1 612 290 3653</t>
  </si>
  <si>
    <t>Brandon.Johnson@MartinMarietta.com</t>
  </si>
  <si>
    <t>10633 89TH AVE N</t>
  </si>
  <si>
    <t>P O BOX 1480</t>
  </si>
  <si>
    <t>OSSEO</t>
  </si>
  <si>
    <t>55311-6480</t>
  </si>
  <si>
    <t>PCP-000447AE</t>
  </si>
  <si>
    <t>josephramirez@amesco.com</t>
  </si>
  <si>
    <t>JOSEPHRAMIREZ@AMESCO.COM</t>
  </si>
  <si>
    <t>PCP-0004D2D8</t>
  </si>
  <si>
    <t>mhays@rnicholsexc.com</t>
  </si>
  <si>
    <t>Hays</t>
  </si>
  <si>
    <t>+1 720 525 4578</t>
  </si>
  <si>
    <t>8081 Shaffer Pkwy</t>
  </si>
  <si>
    <t>PCP-0004DA30</t>
  </si>
  <si>
    <t>bhaase@granbyranch.com</t>
  </si>
  <si>
    <t>Haase</t>
  </si>
  <si>
    <t>+1 970-531-1939</t>
  </si>
  <si>
    <t>BHaase@granbyranch.com</t>
  </si>
  <si>
    <t>GRANBY RANCH</t>
  </si>
  <si>
    <t>105 Promontory Dr</t>
  </si>
  <si>
    <t>PCP-0004DA1D</t>
  </si>
  <si>
    <t>milton.roberts@kodiakgas.com</t>
  </si>
  <si>
    <t>milton</t>
  </si>
  <si>
    <t>PCP-000106DE</t>
  </si>
  <si>
    <t>sterlingheya</t>
  </si>
  <si>
    <t>Heya</t>
  </si>
  <si>
    <t>+1 4328881170</t>
  </si>
  <si>
    <t>sterling.heya@kodiakgas.com</t>
  </si>
  <si>
    <t>PCP-00046B09</t>
  </si>
  <si>
    <t>bbears@snelsonco.com</t>
  </si>
  <si>
    <t>Bears</t>
  </si>
  <si>
    <t>+1 2094013370</t>
  </si>
  <si>
    <t>PPW-0000BA18</t>
  </si>
  <si>
    <t>djocho23@yahoo.com</t>
  </si>
  <si>
    <t>+1 719-671-8151</t>
  </si>
  <si>
    <t>ALPHALUNA</t>
  </si>
  <si>
    <t>1720 Garwood Dr</t>
  </si>
  <si>
    <t>04892::ALPHALUNA</t>
  </si>
  <si>
    <t>PCP-0004DADC</t>
  </si>
  <si>
    <t>dswift@republicservices.com</t>
  </si>
  <si>
    <t>Swift</t>
  </si>
  <si>
    <t>+1 302-241-1475</t>
  </si>
  <si>
    <t>Dswift@republicservices.com</t>
  </si>
  <si>
    <t>PPW-8002B91D</t>
  </si>
  <si>
    <t>ericwhitworth413@gmail.com</t>
  </si>
  <si>
    <t>Whitworth</t>
  </si>
  <si>
    <t>SNOW'S SPECIALTY DRILLING INC</t>
  </si>
  <si>
    <t>2575 S. RARITAN ST.</t>
  </si>
  <si>
    <t>PCP-0004D853</t>
  </si>
  <si>
    <t>cromero@esisolutions.com</t>
  </si>
  <si>
    <t>+1 541-610-3353</t>
  </si>
  <si>
    <t>FOUR PEAKS ENERGY LLC</t>
  </si>
  <si>
    <t>15820 Barclay Dr</t>
  </si>
  <si>
    <t>34438::FOUR PEAKS ENERGY LLC</t>
  </si>
  <si>
    <t>PCP-0004D9E9</t>
  </si>
  <si>
    <t>corraleskingscattle@gmail.com</t>
  </si>
  <si>
    <t>Leanos</t>
  </si>
  <si>
    <t>Leonardo</t>
  </si>
  <si>
    <t>+1 915-539-8827</t>
  </si>
  <si>
    <t>KINGS CATTLE</t>
  </si>
  <si>
    <t>323 Kansas St</t>
  </si>
  <si>
    <t>50722::KINGS CATTLE</t>
  </si>
  <si>
    <t>PCP-0004DA17</t>
  </si>
  <si>
    <t>m1n1ster.lram1rez@yahoo.com</t>
  </si>
  <si>
    <t xml:space="preserve">Ramirez Jr. </t>
  </si>
  <si>
    <t>+1 915 497 3611</t>
  </si>
  <si>
    <t>109 Millican St</t>
  </si>
  <si>
    <t>Sierra Blanca</t>
  </si>
  <si>
    <t>54843::HUDSPETH CNTY PCT #3 R&amp;B DPT</t>
  </si>
  <si>
    <t>PCP-0004D8A4</t>
  </si>
  <si>
    <t>mmcclarin@las-cruces.org</t>
  </si>
  <si>
    <t>+1 575-541-2599</t>
  </si>
  <si>
    <t>1501 E HADLEY</t>
  </si>
  <si>
    <t>PCP-0004D87F</t>
  </si>
  <si>
    <t>kpharr@4riversequipment.com</t>
  </si>
  <si>
    <t>Pharr</t>
  </si>
  <si>
    <t xml:space="preserve">Kristen </t>
  </si>
  <si>
    <t>+1 575-392-6923</t>
  </si>
  <si>
    <t>2301 Candelaria Rd NE</t>
  </si>
  <si>
    <t>38383::4 RIVERS EQUIPMENT LLC</t>
  </si>
  <si>
    <t>PCP-0004D8B1</t>
  </si>
  <si>
    <t>josh@arycorp.com</t>
  </si>
  <si>
    <t>Ary</t>
  </si>
  <si>
    <t>+1 7194291235</t>
  </si>
  <si>
    <t>PCP-00046AD6</t>
  </si>
  <si>
    <t>josh.proctor@na.crh.com</t>
  </si>
  <si>
    <t>Proctor</t>
  </si>
  <si>
    <t>PCP-0004D22E</t>
  </si>
  <si>
    <t>carson.moore@borderint.com</t>
  </si>
  <si>
    <t>BORDER INTERNATIONAL</t>
  </si>
  <si>
    <t>2701 W Amador Ave</t>
  </si>
  <si>
    <t>PCP-0004D9B4</t>
  </si>
  <si>
    <t>ORDAZ</t>
  </si>
  <si>
    <t>EDUARDO</t>
  </si>
  <si>
    <t>+1 915-502-5064</t>
  </si>
  <si>
    <t>EDUARDO ORDAZ</t>
  </si>
  <si>
    <t>450 Hartley Ave</t>
  </si>
  <si>
    <t>San Elizario</t>
  </si>
  <si>
    <t>PCP-0004D9DB</t>
  </si>
  <si>
    <t>aarthur@enerflex.com</t>
  </si>
  <si>
    <t>+1 405 205 1153</t>
  </si>
  <si>
    <t>PCP-0004AB16</t>
  </si>
  <si>
    <t>b2vw-testb150</t>
  </si>
  <si>
    <t>ACCOUNT</t>
  </si>
  <si>
    <t>B150</t>
  </si>
  <si>
    <t>+1 724 325 9207</t>
  </si>
  <si>
    <t>CARMEUSE LIME AND STONE</t>
  </si>
  <si>
    <t>PSP-00099974</t>
  </si>
  <si>
    <t>b2vwch</t>
  </si>
  <si>
    <t>+1 865 332 7079</t>
  </si>
  <si>
    <t>chris.hayes@carmeuse.com</t>
  </si>
  <si>
    <t>PSP-000994A6</t>
  </si>
  <si>
    <t>h3pllc@yahoo.com</t>
  </si>
  <si>
    <t>Hugo I</t>
  </si>
  <si>
    <t>H3P LLC</t>
  </si>
  <si>
    <t>40877::H3P LLC</t>
  </si>
  <si>
    <t>PPT-1075CE4E</t>
  </si>
  <si>
    <t>e250bt</t>
  </si>
  <si>
    <t>Tull</t>
  </si>
  <si>
    <t>Tull_Benjamin@wagnerequipment.com</t>
  </si>
  <si>
    <t>PSP-0007A2CD</t>
  </si>
  <si>
    <t>aragonezraymundo</t>
  </si>
  <si>
    <t xml:space="preserve">Raymundo </t>
  </si>
  <si>
    <t>+1 915-342-7267</t>
  </si>
  <si>
    <t>5987 Equinox Ct</t>
  </si>
  <si>
    <t>PCP-0004DA47</t>
  </si>
  <si>
    <t>bigfinbobaloo@hotmail.com</t>
  </si>
  <si>
    <t>+1 970-468-2009</t>
  </si>
  <si>
    <t>Bigfinbobaloo@hotmail.com</t>
  </si>
  <si>
    <t>MOUNTAIN DIGGERS INC</t>
  </si>
  <si>
    <t>257 Annie Rd</t>
  </si>
  <si>
    <t>62106::MTN DIGGERS INC</t>
  </si>
  <si>
    <t>PCP-0004D9BD</t>
  </si>
  <si>
    <t>kstewart1@fmi.com</t>
  </si>
  <si>
    <t>+1 719 427 0454</t>
  </si>
  <si>
    <t>11236 Hwy 91</t>
  </si>
  <si>
    <t>PCP-0004D910</t>
  </si>
  <si>
    <t>+1 970-333-4371</t>
  </si>
  <si>
    <t>PO Box 878</t>
  </si>
  <si>
    <t>57490::MCGILL TRAIL FABRICATION</t>
  </si>
  <si>
    <t>PCP-0004D9BE</t>
  </si>
  <si>
    <t>ccltest2</t>
  </si>
  <si>
    <t>Desai</t>
  </si>
  <si>
    <t>Alina</t>
  </si>
  <si>
    <t>+1 202 555 1024</t>
  </si>
  <si>
    <t>PO Box 2345</t>
  </si>
  <si>
    <t>PCP-00028CEE</t>
  </si>
  <si>
    <t>kwaters@wagnerequipment.com</t>
  </si>
  <si>
    <t xml:space="preserve">Waters </t>
  </si>
  <si>
    <t>Kwaters@wagnerequipment.com</t>
  </si>
  <si>
    <t xml:space="preserve">Wagner Equipmnet PSSR </t>
  </si>
  <si>
    <t>7260 E Crossroads Blvd</t>
  </si>
  <si>
    <t xml:space="preserve">Windsor </t>
  </si>
  <si>
    <t>PCP-0004D829</t>
  </si>
  <si>
    <t>guerrero_juan@wagnerequipment.com</t>
  </si>
  <si>
    <t xml:space="preserve">Guerrero </t>
  </si>
  <si>
    <t xml:space="preserve">Wagner equipment </t>
  </si>
  <si>
    <t>18000 Smith Rad</t>
  </si>
  <si>
    <t>PCP-0004DA2F</t>
  </si>
  <si>
    <t>HasaanA090@gmail.com</t>
  </si>
  <si>
    <t>Hassan</t>
  </si>
  <si>
    <t>Allied Rantel Modaraba</t>
  </si>
  <si>
    <t>18km Multan Road</t>
  </si>
  <si>
    <t>Nil</t>
  </si>
  <si>
    <t xml:space="preserve">Lahore </t>
  </si>
  <si>
    <t>Punjab</t>
  </si>
  <si>
    <t>Ali143hassan</t>
  </si>
  <si>
    <t>PCP-0004D970</t>
  </si>
  <si>
    <t>aochoa@vertexcontractors.net</t>
  </si>
  <si>
    <t xml:space="preserve">Ochoa </t>
  </si>
  <si>
    <t>+1 915-253-1888</t>
  </si>
  <si>
    <t>12321 Camino De La Rosa Rd</t>
  </si>
  <si>
    <t>PCP-0004DA8E</t>
  </si>
  <si>
    <t>peter.day@archrock.com</t>
  </si>
  <si>
    <t>Day</t>
  </si>
  <si>
    <t>+1 9705182969</t>
  </si>
  <si>
    <t>PCP-000457BC</t>
  </si>
  <si>
    <t>Tom.Ricketts@libertyfrac.com</t>
  </si>
  <si>
    <t>+1 780-380-6344</t>
  </si>
  <si>
    <t>11104 92a St</t>
  </si>
  <si>
    <t>Grande Prairie</t>
  </si>
  <si>
    <t>T8V 3M3</t>
  </si>
  <si>
    <t>PCP-0004D83F</t>
  </si>
  <si>
    <t>sso119692</t>
  </si>
  <si>
    <t>FRANCISCO</t>
  </si>
  <si>
    <t>Solsiris</t>
  </si>
  <si>
    <t>franciscos@rushenterprises.com</t>
  </si>
  <si>
    <t>RUSH ENTERPRISES-TAMPA</t>
  </si>
  <si>
    <t>PPW-138ECA15</t>
  </si>
  <si>
    <t>mmitchell@plateauexcavation.com</t>
  </si>
  <si>
    <t>+1 7702310237</t>
  </si>
  <si>
    <t>PCP-0004DED7</t>
  </si>
  <si>
    <t>sso120489</t>
  </si>
  <si>
    <t>hernandeze7@RushEnterprises.Com</t>
  </si>
  <si>
    <t>PCP-00021A6C</t>
  </si>
  <si>
    <t>kwhitt@megahwm.com</t>
  </si>
  <si>
    <t>Whitt</t>
  </si>
  <si>
    <t>+1 606-929-5590</t>
  </si>
  <si>
    <t>MEGA HIGHWALL MINING LLC</t>
  </si>
  <si>
    <t>PO BOX 5005 PMB #116</t>
  </si>
  <si>
    <t>RANCHO SANTA FE</t>
  </si>
  <si>
    <t>PCP-0002EA29</t>
  </si>
  <si>
    <t>htorres@republicservices.com</t>
  </si>
  <si>
    <t>+1 972-971-5687</t>
  </si>
  <si>
    <t>HTorres@republicservices.com</t>
  </si>
  <si>
    <t>4970 S Merrifield Rd</t>
  </si>
  <si>
    <t>dallas</t>
  </si>
  <si>
    <t>PCP-0004D9B9</t>
  </si>
  <si>
    <t>dsusak@republicservices.com</t>
  </si>
  <si>
    <t>Susak</t>
  </si>
  <si>
    <t>+1 440-370-6534</t>
  </si>
  <si>
    <t>43502 Oberlin Elyria Rd</t>
  </si>
  <si>
    <t>PCP-0004D1DA</t>
  </si>
  <si>
    <t>cdavis5@republicservices.com</t>
  </si>
  <si>
    <t>+1 252-584-0023</t>
  </si>
  <si>
    <t>CDavis5@republicservices.com</t>
  </si>
  <si>
    <t>1922 Republican Road</t>
  </si>
  <si>
    <t>Aulander</t>
  </si>
  <si>
    <t>PCP-0004C5E8</t>
  </si>
  <si>
    <t>claragem@vmcmail.com</t>
  </si>
  <si>
    <t>Clarage</t>
  </si>
  <si>
    <t>PPW-EBF9E460</t>
  </si>
  <si>
    <t>cbustamante@usbr.gov</t>
  </si>
  <si>
    <t>Concepcion</t>
  </si>
  <si>
    <t>+1 915-740-9999</t>
  </si>
  <si>
    <t>49354 EHRENBERG-PARKER HWY.</t>
  </si>
  <si>
    <t>P.O. BOX 324</t>
  </si>
  <si>
    <t>EHRENBERG</t>
  </si>
  <si>
    <t>10010::BUREAU OF RECLAMATION</t>
  </si>
  <si>
    <t>PCP-0004CFB9</t>
  </si>
  <si>
    <t>dsoto@drsrockmaterials.com</t>
  </si>
  <si>
    <t xml:space="preserve">Soto </t>
  </si>
  <si>
    <t>PCP-0004DD21</t>
  </si>
  <si>
    <t>cody.witsaman@kiewit.com</t>
  </si>
  <si>
    <t>Witsaman</t>
  </si>
  <si>
    <t>+1 602 525 2064</t>
  </si>
  <si>
    <t>2574 Plant Road</t>
  </si>
  <si>
    <t>PCP-0004DA4B</t>
  </si>
  <si>
    <t>shohnstein@shocooil.com</t>
  </si>
  <si>
    <t>Hohnstein</t>
  </si>
  <si>
    <t>+1 3039299114</t>
  </si>
  <si>
    <t>SHOCO OIL INC</t>
  </si>
  <si>
    <t>79120::SHOCO OIL INC</t>
  </si>
  <si>
    <t>PCP-0004DECE</t>
  </si>
  <si>
    <t>lujanis@republicservices.com</t>
  </si>
  <si>
    <t>+1 432-260-4798</t>
  </si>
  <si>
    <t>Lujanis@republicservices.com</t>
  </si>
  <si>
    <t>12035 w Murphy st.</t>
  </si>
  <si>
    <t>PCP-00044406</t>
  </si>
  <si>
    <t>parts@blackdogequipment.com</t>
  </si>
  <si>
    <t>+1 970-252-1512</t>
  </si>
  <si>
    <t>BLACK DOG EQUIPMENT</t>
  </si>
  <si>
    <t>300 Denny Ct</t>
  </si>
  <si>
    <t>07835::BLACK DOG HOLDINGS LLC</t>
  </si>
  <si>
    <t>PCP-0004DDA4</t>
  </si>
  <si>
    <t>pheinrich</t>
  </si>
  <si>
    <t>+1 720-519-5510</t>
  </si>
  <si>
    <t>info.fbcllc@gmail.com</t>
  </si>
  <si>
    <t>FATBOY CONTRACTING LLC</t>
  </si>
  <si>
    <t>10595 Holden Cir</t>
  </si>
  <si>
    <t>34371::FATBOY CONTRACTING LLC</t>
  </si>
  <si>
    <t>PCP-0004DECF</t>
  </si>
  <si>
    <t>info@cuci-co.com</t>
  </si>
  <si>
    <t xml:space="preserve">Cline </t>
  </si>
  <si>
    <t>+1 720-635-1756</t>
  </si>
  <si>
    <t>Info@CUCI-CO.COM</t>
  </si>
  <si>
    <t>CLINE UTILITY CONTRACTORS INC.</t>
  </si>
  <si>
    <t>PO BOX 792</t>
  </si>
  <si>
    <t>49118::CLINE UTILITY CONTRACTORS IN C</t>
  </si>
  <si>
    <t>PCP-0004DDA0</t>
  </si>
  <si>
    <t>bridgerpetrini@msn.com</t>
  </si>
  <si>
    <t>Petrini</t>
  </si>
  <si>
    <t>Bridger</t>
  </si>
  <si>
    <t>+1 5757070393</t>
  </si>
  <si>
    <t>TRI-STATE OUTFITTERS LLC</t>
  </si>
  <si>
    <t>89249::TRI-STATE OUTFITTERS LLC</t>
  </si>
  <si>
    <t>PCP-000331BD</t>
  </si>
  <si>
    <t>sieteinc</t>
  </si>
  <si>
    <t>+1 719-676-7777</t>
  </si>
  <si>
    <t>accounting@sieteinc.net</t>
  </si>
  <si>
    <t>SIETE INC</t>
  </si>
  <si>
    <t>PO Box 202</t>
  </si>
  <si>
    <t>79766::SIETE INC</t>
  </si>
  <si>
    <t>PCP-0004DD82</t>
  </si>
  <si>
    <t>csconstructionservices@yahoo.com</t>
  </si>
  <si>
    <t xml:space="preserve">Dorschner </t>
  </si>
  <si>
    <t>+1 720-933-7206</t>
  </si>
  <si>
    <t>CSCONSTRUCTIONSERVICES@YAHOO.COM</t>
  </si>
  <si>
    <t>CS CONSTRUCTION SERVICES</t>
  </si>
  <si>
    <t>29462 Clear View Cir</t>
  </si>
  <si>
    <t>13437::CS CONSTRUCTION SERVICES</t>
  </si>
  <si>
    <t>PCP-0004DE1A</t>
  </si>
  <si>
    <t>adam@alamedawholesale.com</t>
  </si>
  <si>
    <t>+1 720-577-0807</t>
  </si>
  <si>
    <t>ALAMEDA WHOLESALE NURSERY</t>
  </si>
  <si>
    <t>1950 W Dartmouth Ave</t>
  </si>
  <si>
    <t>02151::ALAMEDA WHOLESALE NURSERY</t>
  </si>
  <si>
    <t>PCP-0004DDFE</t>
  </si>
  <si>
    <t>sstutsman</t>
  </si>
  <si>
    <t>Stutsman</t>
  </si>
  <si>
    <t>shay.s@sgearthmoving.co</t>
  </si>
  <si>
    <t>STUTSMAN-GERBAZ</t>
  </si>
  <si>
    <t>PPT-1076585E</t>
  </si>
  <si>
    <t>jake.k@sgearthmoving.com</t>
  </si>
  <si>
    <t>PCP-0004DF04</t>
  </si>
  <si>
    <t>jacichapeck@gmail.com</t>
  </si>
  <si>
    <t>Chapeck</t>
  </si>
  <si>
    <t>Jaci</t>
  </si>
  <si>
    <t>+1 563-249-2785</t>
  </si>
  <si>
    <t>123 Chapeck Lane</t>
  </si>
  <si>
    <t>Saint Charles</t>
  </si>
  <si>
    <t>PCP-00027E6F</t>
  </si>
  <si>
    <t>bart.selman@navajomesafarms.com</t>
  </si>
  <si>
    <t>Selman</t>
  </si>
  <si>
    <t xml:space="preserve">Bart </t>
  </si>
  <si>
    <t>Navajo Mesa Farms</t>
  </si>
  <si>
    <t>9986 State Highway 371</t>
  </si>
  <si>
    <t>PCP-0004DE1C</t>
  </si>
  <si>
    <t>tim.giffey@westernmidstream.com</t>
  </si>
  <si>
    <t>Giffey</t>
  </si>
  <si>
    <t>+1 3037099041</t>
  </si>
  <si>
    <t>PCP-00045C27</t>
  </si>
  <si>
    <t>jaime@elpasomachinery.com</t>
  </si>
  <si>
    <t xml:space="preserve">jaime </t>
  </si>
  <si>
    <t>+1 915-208-4766</t>
  </si>
  <si>
    <t>EL PASO MINE MACHINERY CO</t>
  </si>
  <si>
    <t>7101 N Mesa St Ste 309</t>
  </si>
  <si>
    <t>30457::EL PASO MINE MACHINERY CO</t>
  </si>
  <si>
    <t>PCP-0004DE69</t>
  </si>
  <si>
    <t>drewdigs1</t>
  </si>
  <si>
    <t>+1 970-333-8623</t>
  </si>
  <si>
    <t>DREW@DREWDIGS.COM</t>
  </si>
  <si>
    <t>DREW DIGS LLC</t>
  </si>
  <si>
    <t>PO Box 1596</t>
  </si>
  <si>
    <t>PCP-0004E1ED</t>
  </si>
  <si>
    <t>tspadafora</t>
  </si>
  <si>
    <t>3441 E Harbour Dr</t>
  </si>
  <si>
    <t>32026::EWING IRRIGATION &amp; LANDSCAPE SUPPLY</t>
  </si>
  <si>
    <t>PCP-0004E15C</t>
  </si>
  <si>
    <t>tkoskey@republicservices.com</t>
  </si>
  <si>
    <t>Koskey</t>
  </si>
  <si>
    <t>+1 5038557288</t>
  </si>
  <si>
    <t>PCP-0004E2FC</t>
  </si>
  <si>
    <t>eeby@republicservices.com</t>
  </si>
  <si>
    <t>Eby</t>
  </si>
  <si>
    <t>PCP-0004E253</t>
  </si>
  <si>
    <t>rgallentine@republicservices.com</t>
  </si>
  <si>
    <t>Gallentine</t>
  </si>
  <si>
    <t>Ryley</t>
  </si>
  <si>
    <t>+1 815-718-4350</t>
  </si>
  <si>
    <t>17201 20th Ave N</t>
  </si>
  <si>
    <t>PCP-0004DEB7</t>
  </si>
  <si>
    <t>lcalloway@republicservices.com</t>
  </si>
  <si>
    <t>Calloway</t>
  </si>
  <si>
    <t>+1 602-515-8848</t>
  </si>
  <si>
    <t>3002 Old Ballinger Hwy</t>
  </si>
  <si>
    <t>Centerville</t>
  </si>
  <si>
    <t>PCP-00048E17</t>
  </si>
  <si>
    <t>tpdirtworks@aol.com</t>
  </si>
  <si>
    <t>+1 970-209-2147</t>
  </si>
  <si>
    <t>PARKER DIRTWORKS INC.</t>
  </si>
  <si>
    <t>38718 Coburn Rd</t>
  </si>
  <si>
    <t>67523::PARKER DIRTWORKS INC</t>
  </si>
  <si>
    <t>PCP-0004E203</t>
  </si>
  <si>
    <t>eric.martel@kiewit.com</t>
  </si>
  <si>
    <t>Martel</t>
  </si>
  <si>
    <t>+1 514 778 3106</t>
  </si>
  <si>
    <t>H7T 0J3</t>
  </si>
  <si>
    <t>PCP-0004E202</t>
  </si>
  <si>
    <t>cesarmodesto1810@gmail.com</t>
  </si>
  <si>
    <t>+1 9154086141</t>
  </si>
  <si>
    <t>CEASAR MODESTO</t>
  </si>
  <si>
    <t>14469::CEASAR MODESTO</t>
  </si>
  <si>
    <t>PCP-0002CCCD</t>
  </si>
  <si>
    <t>abaeza@hydroresources.com</t>
  </si>
  <si>
    <t>+1 575-649-1381</t>
  </si>
  <si>
    <t>HYDRO RESOURCES WEST/HYDRO</t>
  </si>
  <si>
    <t>PO Box 639</t>
  </si>
  <si>
    <t>Garden City</t>
  </si>
  <si>
    <t>44972::HYDRO RESOURCES WEST/HYDRO</t>
  </si>
  <si>
    <t>PCP-0004E249</t>
  </si>
  <si>
    <t>johnw@martinnd.com</t>
  </si>
  <si>
    <t>wanner</t>
  </si>
  <si>
    <t>PCP-0004DF19</t>
  </si>
  <si>
    <t>rockinl8199@gmail.com</t>
  </si>
  <si>
    <t>Cecilia</t>
  </si>
  <si>
    <t>+1 575-523-2053</t>
  </si>
  <si>
    <t>CLASSIC INDUSTRIES INC</t>
  </si>
  <si>
    <t>921 Bleimeyer Rd</t>
  </si>
  <si>
    <t>17357::CLASSIC INDUSTRIES INC</t>
  </si>
  <si>
    <t>PCP-0004E207</t>
  </si>
  <si>
    <t>g.ferguson1966@gmail.com</t>
  </si>
  <si>
    <t>+1 575-642-5780</t>
  </si>
  <si>
    <t>G &amp; L EQUIPMENT REP</t>
  </si>
  <si>
    <t>513 Adobe Ln</t>
  </si>
  <si>
    <t>38457::G &amp; L EQUIPMENT REP</t>
  </si>
  <si>
    <t>PCP-0004E288</t>
  </si>
  <si>
    <t>cphillips@simonteam.com</t>
  </si>
  <si>
    <t>+1 970 792 6881</t>
  </si>
  <si>
    <t>fort Collins</t>
  </si>
  <si>
    <t>48271::SIMON CONTRACTORS INC</t>
  </si>
  <si>
    <t>PCP-0004D924</t>
  </si>
  <si>
    <t>pro-ex7</t>
  </si>
  <si>
    <t>Shauna</t>
  </si>
  <si>
    <t>shauna@pro-excontractors.com</t>
  </si>
  <si>
    <t>PPS-000BE8EE</t>
  </si>
  <si>
    <t>PCP-0004E27F</t>
  </si>
  <si>
    <t>dwaynekorgan</t>
  </si>
  <si>
    <t>Korgan</t>
  </si>
  <si>
    <t>+1 970-301-5528</t>
  </si>
  <si>
    <t>dwaynekorgan@gmail.com</t>
  </si>
  <si>
    <t>KORGAN FARMS</t>
  </si>
  <si>
    <t>38485 County Road 69</t>
  </si>
  <si>
    <t>PCP-0004E2FF</t>
  </si>
  <si>
    <t>gonzoburb@yahoo.com</t>
  </si>
  <si>
    <t>+1 719-433-1946</t>
  </si>
  <si>
    <t>PEAK EQUIPMENT SERVICE LLC</t>
  </si>
  <si>
    <t>2201 BISON DRIVE</t>
  </si>
  <si>
    <t>70913::PEAK EQUIPMENT SERVICE LLC</t>
  </si>
  <si>
    <t>PCP-0004E2C0</t>
  </si>
  <si>
    <t>ethan.larue@archrock.com</t>
  </si>
  <si>
    <t>LARUE</t>
  </si>
  <si>
    <t>ETHAN</t>
  </si>
  <si>
    <t>+1 970-702-1289</t>
  </si>
  <si>
    <t>PCP-0004E189</t>
  </si>
  <si>
    <t>d.heyl@heylcivil.com</t>
  </si>
  <si>
    <t>Heyl</t>
  </si>
  <si>
    <t>6560 COUNTY RD. 335</t>
  </si>
  <si>
    <t>PCP-0004E1DF</t>
  </si>
  <si>
    <t>tab_burton@outlook.com</t>
  </si>
  <si>
    <t>+1 719-346-8405</t>
  </si>
  <si>
    <t>CURE TRUCKING LLC</t>
  </si>
  <si>
    <t>36977 Cnty Rd Cc</t>
  </si>
  <si>
    <t>Bethune</t>
  </si>
  <si>
    <t>21760::CURE BROTHERS</t>
  </si>
  <si>
    <t>PCP-0004E200</t>
  </si>
  <si>
    <t>a5wldtv</t>
  </si>
  <si>
    <t>Van Buren</t>
  </si>
  <si>
    <t>Devan</t>
  </si>
  <si>
    <t>VanBurend@rushenterprises.com</t>
  </si>
  <si>
    <t>RUSH TRUCK CENTERS BEAUMONT</t>
  </si>
  <si>
    <t>PSP-000996E2</t>
  </si>
  <si>
    <t>braniffethan@gmail.com</t>
  </si>
  <si>
    <t>+1 402-307-0217</t>
  </si>
  <si>
    <t>5765 County Road P30</t>
  </si>
  <si>
    <t>PPW-00000955</t>
  </si>
  <si>
    <t>a53gjw1</t>
  </si>
  <si>
    <t>Whalen</t>
  </si>
  <si>
    <t>+1 469 706 5300</t>
  </si>
  <si>
    <t>Whalenj@RushEnterprises.Com</t>
  </si>
  <si>
    <t>PSP-000977D7</t>
  </si>
  <si>
    <t>bhoward@aetire.com</t>
  </si>
  <si>
    <t>PCP-0004E916</t>
  </si>
  <si>
    <t>e350me</t>
  </si>
  <si>
    <t>Eifert</t>
  </si>
  <si>
    <t>Eifert_mark@wagnerequipment.com</t>
  </si>
  <si>
    <t>PPI-0003D378</t>
  </si>
  <si>
    <t>pccwagnertest</t>
  </si>
  <si>
    <t>+1 303-739-3000</t>
  </si>
  <si>
    <t>_a6ed5@wagnerequipment.com</t>
  </si>
  <si>
    <t>99921::WAGNER CASH/DENVER,cq::WAGNER PARTS QUOTE</t>
  </si>
  <si>
    <t>PCP-0004E9A2</t>
  </si>
  <si>
    <t>bellwatersales@gmail.com</t>
  </si>
  <si>
    <t>+1 432-955-8912</t>
  </si>
  <si>
    <t>BELL WATER SALES LLC</t>
  </si>
  <si>
    <t>5900 Balcones Dr Ste 100</t>
  </si>
  <si>
    <t>39747::BELL WATER SALES LLC</t>
  </si>
  <si>
    <t>PCP-0004EA63</t>
  </si>
  <si>
    <t>skyfvll@gmail.com</t>
  </si>
  <si>
    <t>Koupal</t>
  </si>
  <si>
    <t>+1 719-964-3497</t>
  </si>
  <si>
    <t>ALLIANCE COMMERCIAL MAINTENANCE</t>
  </si>
  <si>
    <t>1385 S Huron St</t>
  </si>
  <si>
    <t>00128::ALLIANCE COMMERCIAL MAINTENA NCE</t>
  </si>
  <si>
    <t>PCP-0004E809</t>
  </si>
  <si>
    <t>bcasto@natflt.com</t>
  </si>
  <si>
    <t>Casto</t>
  </si>
  <si>
    <t>PCP-00024794</t>
  </si>
  <si>
    <t>clarence.cox@kiewit.com</t>
  </si>
  <si>
    <t>+1 408 204 3780</t>
  </si>
  <si>
    <t>Clarence.Cox@kiewit.com</t>
  </si>
  <si>
    <t>PCP-00039EC0</t>
  </si>
  <si>
    <t>gmusgrave927@gmail.com</t>
  </si>
  <si>
    <t>Musgrave</t>
  </si>
  <si>
    <t>+1 303-419-5776</t>
  </si>
  <si>
    <t>LARAMIE RIVER RESERVE INC</t>
  </si>
  <si>
    <t>9873 W Hawaii Dr</t>
  </si>
  <si>
    <t>61531::LARAMIE RIVER RESERVE INC</t>
  </si>
  <si>
    <t>PCP-0004E8E5</t>
  </si>
  <si>
    <t>william.paiement@ca.crh.com</t>
  </si>
  <si>
    <t>Paiement</t>
  </si>
  <si>
    <t>PCP-0004AC48</t>
  </si>
  <si>
    <t>tovarax@elpasotexas.gov</t>
  </si>
  <si>
    <t>+1 915-212-7205</t>
  </si>
  <si>
    <t>EL PASO INTERNAT'L AIRPORT</t>
  </si>
  <si>
    <t>8043 Boeing Dr</t>
  </si>
  <si>
    <t>30382::EL PASO INTERNAT'L AIRPORT</t>
  </si>
  <si>
    <t>PCP-0004E9B5</t>
  </si>
  <si>
    <t>james.mcgeary@energytransfer.com</t>
  </si>
  <si>
    <t>+1 4322825599</t>
  </si>
  <si>
    <t>PCP-0004E956</t>
  </si>
  <si>
    <t>planner</t>
  </si>
  <si>
    <t>three</t>
  </si>
  <si>
    <t>trent-swanson@transalta.com</t>
  </si>
  <si>
    <t>TRANSALTA CENTR</t>
  </si>
  <si>
    <t>913 Big Hanaford rd</t>
  </si>
  <si>
    <t>Centralia</t>
  </si>
  <si>
    <t>98531-9101</t>
  </si>
  <si>
    <t>PPS-000013FD</t>
  </si>
  <si>
    <t>bryan@bandcsteel.com</t>
  </si>
  <si>
    <t>Roller</t>
  </si>
  <si>
    <t>+1 303-944-1924</t>
  </si>
  <si>
    <t>B &amp; C STEEL INC</t>
  </si>
  <si>
    <t>5320 Cook St</t>
  </si>
  <si>
    <t>05936::B &amp; C STEEL INC</t>
  </si>
  <si>
    <t>PCP-0004E9F8</t>
  </si>
  <si>
    <t>thelotguy@hotmail.com</t>
  </si>
  <si>
    <t>+1 303-210-5720</t>
  </si>
  <si>
    <t>JBC ENTERPRISES INC.</t>
  </si>
  <si>
    <t>4155 E Jewell Ave</t>
  </si>
  <si>
    <t>47370::JBC ENTERPRISES INC</t>
  </si>
  <si>
    <t>PCP-0004EA4B</t>
  </si>
  <si>
    <t>+1 3076705042</t>
  </si>
  <si>
    <t>PCP-0004E91B</t>
  </si>
  <si>
    <t>ehernandez@plateauexcavation.com</t>
  </si>
  <si>
    <t>+1 4049679088</t>
  </si>
  <si>
    <t>PCP-0004EA23</t>
  </si>
  <si>
    <t>loughtf</t>
  </si>
  <si>
    <t>Lough</t>
  </si>
  <si>
    <t>Tess</t>
  </si>
  <si>
    <t>Lea</t>
  </si>
  <si>
    <t>+1 309 266 4330</t>
  </si>
  <si>
    <t>+1 563 506 5676</t>
  </si>
  <si>
    <t>Lough_Tess_L@cat.com</t>
  </si>
  <si>
    <t>PIP-10682213</t>
  </si>
  <si>
    <t>hendricksk2@hotmail.com</t>
  </si>
  <si>
    <t>Hendrick</t>
  </si>
  <si>
    <t>+1 575-491-4301</t>
  </si>
  <si>
    <t>STEPHENSON RANCH INC</t>
  </si>
  <si>
    <t>BOX 307</t>
  </si>
  <si>
    <t>79209::STEPHENSON RANCH INC</t>
  </si>
  <si>
    <t>PCP-0004EA5F</t>
  </si>
  <si>
    <t>baboo.bg10@gmail.com</t>
  </si>
  <si>
    <t>Tirrell</t>
  </si>
  <si>
    <t>+1 505-444-3034</t>
  </si>
  <si>
    <t>2100 E Blanco Blvd Trlr 80</t>
  </si>
  <si>
    <t>PCP-0004E9C6</t>
  </si>
  <si>
    <t>sburd@ezexcavating.com</t>
  </si>
  <si>
    <t>Shaylene</t>
  </si>
  <si>
    <t>+1 7207453065</t>
  </si>
  <si>
    <t>PCP-0004E806</t>
  </si>
  <si>
    <t>carteradalton@gmail.com</t>
  </si>
  <si>
    <t xml:space="preserve">Dalton </t>
  </si>
  <si>
    <t xml:space="preserve">Carter </t>
  </si>
  <si>
    <t xml:space="preserve">Dalton Enterprises </t>
  </si>
  <si>
    <t xml:space="preserve">7901 Pheasant Run lane </t>
  </si>
  <si>
    <t xml:space="preserve">Wellington </t>
  </si>
  <si>
    <t>PCP-0004EA71</t>
  </si>
  <si>
    <t>tyuthmann@gmail.com</t>
  </si>
  <si>
    <t>Tyuthmann@gmail.com</t>
  </si>
  <si>
    <t xml:space="preserve">Uthmann Trucking </t>
  </si>
  <si>
    <t>2318 West County Road 54G</t>
  </si>
  <si>
    <t>PCP-0004E987</t>
  </si>
  <si>
    <t>jayeshaddme@gmail.com</t>
  </si>
  <si>
    <t>Madnani</t>
  </si>
  <si>
    <t>Jayeshkumar</t>
  </si>
  <si>
    <t>Mining,Railway Power,Waste</t>
  </si>
  <si>
    <t>JAYESH PARTS</t>
  </si>
  <si>
    <t>Business Bay</t>
  </si>
  <si>
    <t>Dubai</t>
  </si>
  <si>
    <t>AE</t>
  </si>
  <si>
    <t>PCP-000197B2</t>
  </si>
  <si>
    <t>a5wldwh</t>
  </si>
  <si>
    <t>HawkinsD@rushenterprises.com</t>
  </si>
  <si>
    <t>PSP-000996E4</t>
  </si>
  <si>
    <t>jason@creeksideboulder.com</t>
  </si>
  <si>
    <t>VON ESCHEN</t>
  </si>
  <si>
    <t>+1 3036687647</t>
  </si>
  <si>
    <t>CREEKSIDE TREE NURSERY LLC</t>
  </si>
  <si>
    <t>20930::CREEKSIDE TREE NURSERY LLC</t>
  </si>
  <si>
    <t>PCP-0004EDCF</t>
  </si>
  <si>
    <t>jbrianp65@yahoo.com</t>
  </si>
  <si>
    <t>Pherson</t>
  </si>
  <si>
    <t>+1 970-218-7045</t>
  </si>
  <si>
    <t>BRIAN PHERSON MASONRY</t>
  </si>
  <si>
    <t>PO Box 272892</t>
  </si>
  <si>
    <t>72664::BRIAN PHERSON MASONRY</t>
  </si>
  <si>
    <t>PCP-0004ED68</t>
  </si>
  <si>
    <t>juan.angel@elpasomachinery.com</t>
  </si>
  <si>
    <t>Orozco</t>
  </si>
  <si>
    <t>PCP-0004ECF0</t>
  </si>
  <si>
    <t>dfetters@republicservices.com</t>
  </si>
  <si>
    <t>Fetters</t>
  </si>
  <si>
    <t xml:space="preserve">Deretha </t>
  </si>
  <si>
    <t>1594 Green Valley Drive</t>
  </si>
  <si>
    <t>Argillite</t>
  </si>
  <si>
    <t>PCP-0004E817</t>
  </si>
  <si>
    <t>jwilliams@edwclevy.net</t>
  </si>
  <si>
    <t>PCP-0004ECCB</t>
  </si>
  <si>
    <t>natetest</t>
  </si>
  <si>
    <t>Polak</t>
  </si>
  <si>
    <t>+1 502 416 4935</t>
  </si>
  <si>
    <t>polaknbgs8@hotmail.com</t>
  </si>
  <si>
    <t>FLYNN BROTHERS CONTRACTING</t>
  </si>
  <si>
    <t>PCP-00014A0D</t>
  </si>
  <si>
    <t>billy@millerwalls.com</t>
  </si>
  <si>
    <t>Schlenker</t>
  </si>
  <si>
    <t>+1 720-610-6855</t>
  </si>
  <si>
    <t>MILLER WALL COMPANY</t>
  </si>
  <si>
    <t>801 W 62nd Ave</t>
  </si>
  <si>
    <t>60402::MILLER WALL COMPANY</t>
  </si>
  <si>
    <t>PCP-0004EE0A</t>
  </si>
  <si>
    <t>leticia.madrid</t>
  </si>
  <si>
    <t>Leticia</t>
  </si>
  <si>
    <t>+1 575-624-6650</t>
  </si>
  <si>
    <t>leticia.madrid@chavescounty.gov</t>
  </si>
  <si>
    <t>CHAVES COUNTY FLOOD CONTROL</t>
  </si>
  <si>
    <t>PO Box 1597</t>
  </si>
  <si>
    <t>PCP-0004EEC9</t>
  </si>
  <si>
    <t>john@ticaboo.com</t>
  </si>
  <si>
    <t>Motley</t>
  </si>
  <si>
    <t>+1 4352995208</t>
  </si>
  <si>
    <t>TICABOO UTILITY IMPROVEMENT DISTRICT</t>
  </si>
  <si>
    <t>PCP-0004EEFE</t>
  </si>
  <si>
    <t>MONDRAGON</t>
  </si>
  <si>
    <t>+1 970-256-1081</t>
  </si>
  <si>
    <t>2236 Sanford Dr</t>
  </si>
  <si>
    <t>PCP-0004EF0A</t>
  </si>
  <si>
    <t>Michael.Diorio@kiewit.com</t>
  </si>
  <si>
    <t>51515::KIEWIT INFR,51579::KIEWIT BUILDING GROUP INC,51607::KIEWIT INFST #14570</t>
  </si>
  <si>
    <t>PCP-0004EF2B</t>
  </si>
  <si>
    <t>scott.morelandjr@kiewit.com</t>
  </si>
  <si>
    <t>+1 571 255 0108</t>
  </si>
  <si>
    <t>Scott.morelandjr@kiewit.com</t>
  </si>
  <si>
    <t>11400 terminal c service rd, lot 1</t>
  </si>
  <si>
    <t>PPW-80041AB7</t>
  </si>
  <si>
    <t>cesarmodesto1810</t>
  </si>
  <si>
    <t>+1 915-408-6141</t>
  </si>
  <si>
    <t>14813 Susser Dr</t>
  </si>
  <si>
    <t>PCP-0004EEDF</t>
  </si>
  <si>
    <t>maint@dynamictool.com</t>
  </si>
  <si>
    <t>Figeroa</t>
  </si>
  <si>
    <t>+1 915-539-7963</t>
  </si>
  <si>
    <t>DYNAMIC TOOL CO</t>
  </si>
  <si>
    <t>1421 Vanderbilt Dr</t>
  </si>
  <si>
    <t>PCP-0004EE3F</t>
  </si>
  <si>
    <t>moriarty@clearybuilding.com</t>
  </si>
  <si>
    <t>Voorhees</t>
  </si>
  <si>
    <t>+1 505-832-4669</t>
  </si>
  <si>
    <t>CLEARY BUILDING CORPORATION</t>
  </si>
  <si>
    <t>122A W Impala Ct</t>
  </si>
  <si>
    <t>17594::CLEARY BUILDING CORPORATION</t>
  </si>
  <si>
    <t>PCP-0004ED54</t>
  </si>
  <si>
    <t>esalais@medleycompany.com</t>
  </si>
  <si>
    <t>SALAIS</t>
  </si>
  <si>
    <t xml:space="preserve">ERICA </t>
  </si>
  <si>
    <t>+1 915-598-0808</t>
  </si>
  <si>
    <t>MEDLEY MATERIAL HANDLING</t>
  </si>
  <si>
    <t>7231 Brogan Dr</t>
  </si>
  <si>
    <t>59036::MEDLEY MATERIAL HANDLING</t>
  </si>
  <si>
    <t>PCP-0004EF24</t>
  </si>
  <si>
    <t>RJUSTICE</t>
  </si>
  <si>
    <t>RJUSTICE@JUSTICETRUCKING.COM</t>
  </si>
  <si>
    <t>JUSTICE TRUCKING</t>
  </si>
  <si>
    <t>24125 County Road 42</t>
  </si>
  <si>
    <t>PCP-0004EE72</t>
  </si>
  <si>
    <t>jason.grebner@martinmarietta.com</t>
  </si>
  <si>
    <t>Grebner</t>
  </si>
  <si>
    <t>+1 5159791325</t>
  </si>
  <si>
    <t>Jason.grebner@martinmarietta.com</t>
  </si>
  <si>
    <t>PCP-0004E951</t>
  </si>
  <si>
    <t>jhill@primemilling.com</t>
  </si>
  <si>
    <t>+1 303-916-6178</t>
  </si>
  <si>
    <t>PRIME MILLING LLC</t>
  </si>
  <si>
    <t>1620 42nd Ln</t>
  </si>
  <si>
    <t>70854::PRIME MILLING LLC</t>
  </si>
  <si>
    <t>PCP-0004EE1E</t>
  </si>
  <si>
    <t>jtkoppconstruction@gmail.com</t>
  </si>
  <si>
    <t>Kopp</t>
  </si>
  <si>
    <t>+1 970-509-9047</t>
  </si>
  <si>
    <t>JTKoppConstruction@gmail.com</t>
  </si>
  <si>
    <t>J T KOPP CONSTRUCTION</t>
  </si>
  <si>
    <t>401 County Road 833</t>
  </si>
  <si>
    <t>52315::J T KOPP CONSTRUCTION</t>
  </si>
  <si>
    <t>PCP-0004ECF3</t>
  </si>
  <si>
    <t>swenso.cyrus12@gmail.com</t>
  </si>
  <si>
    <t>Cyrus</t>
  </si>
  <si>
    <t>Swenso.cyrus12@gmail.com</t>
  </si>
  <si>
    <t>Jake Kauffman And Son</t>
  </si>
  <si>
    <t>7944 Columbine Ave</t>
  </si>
  <si>
    <t>PCP-0004EFF6</t>
  </si>
  <si>
    <t>adam.brewer@trappermine.com</t>
  </si>
  <si>
    <t>+1 6057600196</t>
  </si>
  <si>
    <t>PCP-0004EC83</t>
  </si>
  <si>
    <t>kdallon</t>
  </si>
  <si>
    <t>Dallon</t>
  </si>
  <si>
    <t>Kevin.Dallon@ljcc.com</t>
  </si>
  <si>
    <t>PPS-000012F7</t>
  </si>
  <si>
    <t>dominique.howell@fluor.com</t>
  </si>
  <si>
    <t>+1 9034499084</t>
  </si>
  <si>
    <t>PCP-0004E984</t>
  </si>
  <si>
    <t>interlockconcretestructures@gmail.com</t>
  </si>
  <si>
    <t>HARPSTER</t>
  </si>
  <si>
    <t>DERYK</t>
  </si>
  <si>
    <t>PPW-8003CE92</t>
  </si>
  <si>
    <t>thomas.beland@wasteconnections.com</t>
  </si>
  <si>
    <t>Béland</t>
  </si>
  <si>
    <t>+1 5147765592</t>
  </si>
  <si>
    <t>j7v5v5</t>
  </si>
  <si>
    <t>PCP-0004F270</t>
  </si>
  <si>
    <t>adcarabajal</t>
  </si>
  <si>
    <t xml:space="preserve">Adrian </t>
  </si>
  <si>
    <t>+1 575-649-9418</t>
  </si>
  <si>
    <t>adcarabajal@las-cruces.org</t>
  </si>
  <si>
    <t>PCP-0004E919</t>
  </si>
  <si>
    <t>aposivak@parelectric.com</t>
  </si>
  <si>
    <t>Posivak</t>
  </si>
  <si>
    <t>+1 816-890-0634</t>
  </si>
  <si>
    <t>PAR ELECTRIC</t>
  </si>
  <si>
    <t>6840 N.W. 136TH ST.</t>
  </si>
  <si>
    <t>PCP-00028929</t>
  </si>
  <si>
    <t>ddoehring@republicservices.com</t>
  </si>
  <si>
    <t>Doehring</t>
  </si>
  <si>
    <t>PCP-0004F1FA</t>
  </si>
  <si>
    <t>tosborne@republicservices.com</t>
  </si>
  <si>
    <t>OSBORNE</t>
  </si>
  <si>
    <t>+1 509-581-0463</t>
  </si>
  <si>
    <t>PCP-0004E9FA</t>
  </si>
  <si>
    <t>zampaa@vmcmail.com</t>
  </si>
  <si>
    <t>Zampa</t>
  </si>
  <si>
    <t>PCP-0004F373</t>
  </si>
  <si>
    <t>nicolas.feve@lafarge.com</t>
  </si>
  <si>
    <t>FEVE</t>
  </si>
  <si>
    <t>+33 658353833</t>
  </si>
  <si>
    <t>07220</t>
  </si>
  <si>
    <t>PCP-0004D758</t>
  </si>
  <si>
    <t>mmaruniak@ironmetals.com</t>
  </si>
  <si>
    <t>Maruniak</t>
  </si>
  <si>
    <t>+1 303-710-3502</t>
  </si>
  <si>
    <t>IRON &amp; METALS INC</t>
  </si>
  <si>
    <t>5555 Franklin St</t>
  </si>
  <si>
    <t>46965::IRON &amp; METALS INC</t>
  </si>
  <si>
    <t>PCP-0004F2DD</t>
  </si>
  <si>
    <t>steven.henderson</t>
  </si>
  <si>
    <t>PCP-0004F22A</t>
  </si>
  <si>
    <t>twinshop931</t>
  </si>
  <si>
    <t>+1 208 230 8374</t>
  </si>
  <si>
    <t>peter.chase@idahomaterials.com</t>
  </si>
  <si>
    <t>PCP-0004F299</t>
  </si>
  <si>
    <t>kchadwick@republicservices.com</t>
  </si>
  <si>
    <t>chadwick</t>
  </si>
  <si>
    <t>kellen</t>
  </si>
  <si>
    <t>+1 9256956131</t>
  </si>
  <si>
    <t>901 bailey rd</t>
  </si>
  <si>
    <t>pittsburg</t>
  </si>
  <si>
    <t>PCP-00043F96</t>
  </si>
  <si>
    <t>joe@blumountain.co</t>
  </si>
  <si>
    <t>+1 720-363-2575</t>
  </si>
  <si>
    <t>BLUE MOUNTAIN CONSTRUCTION</t>
  </si>
  <si>
    <t>39585::BLUE MOUNTAIN CONSTRUCTION</t>
  </si>
  <si>
    <t>PCP-0004F2DF</t>
  </si>
  <si>
    <t>brandon@alpinesites.com</t>
  </si>
  <si>
    <t>+1 303-994-4166</t>
  </si>
  <si>
    <t>ALPINE SITE SERVICES</t>
  </si>
  <si>
    <t>10875 Dover St</t>
  </si>
  <si>
    <t>02412::ALPINE SITE SERVICES INC</t>
  </si>
  <si>
    <t>PCP-0004F29D</t>
  </si>
  <si>
    <t>whaywood@kraemerna.com</t>
  </si>
  <si>
    <t>Haywood</t>
  </si>
  <si>
    <t>+1 7206186397</t>
  </si>
  <si>
    <t>PCP-0004832E</t>
  </si>
  <si>
    <t>onateknight2004@yahoo.com</t>
  </si>
  <si>
    <t>+1 575-640-7265</t>
  </si>
  <si>
    <t>LAS CRUCES CONSTRUCTION LLC</t>
  </si>
  <si>
    <t>PO Box 1246</t>
  </si>
  <si>
    <t>53391::LAS CRUCES CONSTRUCTION LLC</t>
  </si>
  <si>
    <t>PCP-0004F3C1</t>
  </si>
  <si>
    <t>penascogravel@gmail.com</t>
  </si>
  <si>
    <t xml:space="preserve">Lewis </t>
  </si>
  <si>
    <t xml:space="preserve">Thomas </t>
  </si>
  <si>
    <t>PENASCO GRAVEL INC</t>
  </si>
  <si>
    <t>PO BOX 224</t>
  </si>
  <si>
    <t>Mayhill</t>
  </si>
  <si>
    <t>66944::PENASCO GRAVEL INC</t>
  </si>
  <si>
    <t>PCP-0004F290</t>
  </si>
  <si>
    <t>jenasys@insightautoglass.com</t>
  </si>
  <si>
    <t>Collier</t>
  </si>
  <si>
    <t>Jenasys</t>
  </si>
  <si>
    <t>+1 720-949-3186</t>
  </si>
  <si>
    <t>15334 Hinsdale Cir</t>
  </si>
  <si>
    <t>1A</t>
  </si>
  <si>
    <t>PCP-0004F3BE</t>
  </si>
  <si>
    <t>markh@heltonbackhoe.com</t>
  </si>
  <si>
    <t>+1 970-418-5915</t>
  </si>
  <si>
    <t>MarkH@Heltonbackhoe.com</t>
  </si>
  <si>
    <t>HELTON BACKHOE SERVICE INC</t>
  </si>
  <si>
    <t>721 Granite St Ste 205</t>
  </si>
  <si>
    <t>42298::HELTON BACKHOE SERVICE INC</t>
  </si>
  <si>
    <t>PCP-0004F3EE</t>
  </si>
  <si>
    <t>joshuamontano88</t>
  </si>
  <si>
    <t xml:space="preserve">Montano </t>
  </si>
  <si>
    <t>+1 575-649-8609</t>
  </si>
  <si>
    <t>joshuamontano88@yahoo.com</t>
  </si>
  <si>
    <t>TORO ROCK PRODUCTS LLC</t>
  </si>
  <si>
    <t>711 Badger Rd # 490</t>
  </si>
  <si>
    <t>Organ</t>
  </si>
  <si>
    <t>88049::TORO ROCK PRODUCTS LLC</t>
  </si>
  <si>
    <t>PCP-0004F253</t>
  </si>
  <si>
    <t>rbrooks2@republicservices.com</t>
  </si>
  <si>
    <t>PCP-0004F1E3</t>
  </si>
  <si>
    <t>christopher.gahan@peabodygeneral.com</t>
  </si>
  <si>
    <t xml:space="preserve">Christopher </t>
  </si>
  <si>
    <t>+1 737-308-4049</t>
  </si>
  <si>
    <t xml:space="preserve">1501 Blackjack St. </t>
  </si>
  <si>
    <t>PCP-00038B17</t>
  </si>
  <si>
    <t>d430dv</t>
  </si>
  <si>
    <t>+1 938 258 0910</t>
  </si>
  <si>
    <t>David.venrick@coviacorp.com</t>
  </si>
  <si>
    <t>PSP-00094BFB</t>
  </si>
  <si>
    <t>a2k9jc</t>
  </si>
  <si>
    <t>johnathan.cardenas@tntxtruck.com</t>
  </si>
  <si>
    <t>PSP-0009A50D</t>
  </si>
  <si>
    <t>dennis.cordova@titanmachinery.com</t>
  </si>
  <si>
    <t>+1 303-286-7000</t>
  </si>
  <si>
    <t>PCP-0004F459</t>
  </si>
  <si>
    <t>e250tir1</t>
  </si>
  <si>
    <t>Robb</t>
  </si>
  <si>
    <t>Tristin</t>
  </si>
  <si>
    <t>robb_tristin@wagnerequipment.com</t>
  </si>
  <si>
    <t>PSP-00090DFD</t>
  </si>
  <si>
    <t>n0201001829</t>
  </si>
  <si>
    <t>Naik</t>
  </si>
  <si>
    <t>Mushtaque</t>
  </si>
  <si>
    <t>MNaik@toromont.com</t>
  </si>
  <si>
    <t>TOROMONT</t>
  </si>
  <si>
    <t>PSP-0009438A</t>
  </si>
  <si>
    <t>vegahector1973@gmail.com</t>
  </si>
  <si>
    <t>DEL MAR CONTRACTING INC</t>
  </si>
  <si>
    <t>3550 LEE BLVD STE E</t>
  </si>
  <si>
    <t>25580::DEL MAR CONTRACTING INC</t>
  </si>
  <si>
    <t>PCP-0004F39D</t>
  </si>
  <si>
    <t>emtmisty@outlook.com</t>
  </si>
  <si>
    <t>Misty</t>
  </si>
  <si>
    <t>+1 505-900-4406</t>
  </si>
  <si>
    <t>Grants well services</t>
  </si>
  <si>
    <t>Box 35</t>
  </si>
  <si>
    <t>Ramah</t>
  </si>
  <si>
    <t>PCP-0004F4C3</t>
  </si>
  <si>
    <t>kennedy_michael@wagnerequipment.com</t>
  </si>
  <si>
    <t>+1 970-278-1750</t>
  </si>
  <si>
    <t>7260 Crossroads Blvd</t>
  </si>
  <si>
    <t>PCP-0004F45A</t>
  </si>
  <si>
    <t>reliance.c@hotmail.com</t>
  </si>
  <si>
    <t>+1 915-474-4191</t>
  </si>
  <si>
    <t>RELIANCE DIGGING COMPANY LLC</t>
  </si>
  <si>
    <t>2809 Nashville Ave</t>
  </si>
  <si>
    <t>74019::RELIANCE DIGGING COMPANY LLC</t>
  </si>
  <si>
    <t>PCP-0004F370</t>
  </si>
  <si>
    <t>j3repair@gmail.com</t>
  </si>
  <si>
    <t>+1 805 674 5169</t>
  </si>
  <si>
    <t>J3repair@gmail.com</t>
  </si>
  <si>
    <t>J3 REPAIR</t>
  </si>
  <si>
    <t>1720 DORA ST</t>
  </si>
  <si>
    <t>71200::J3 REPAIR</t>
  </si>
  <si>
    <t>PCP-0004F84C</t>
  </si>
  <si>
    <t>jsipes@republicservices.com</t>
  </si>
  <si>
    <t>Sipes</t>
  </si>
  <si>
    <t>Jsipes@republicservices.com</t>
  </si>
  <si>
    <t>PCP-0004EC3F</t>
  </si>
  <si>
    <t>ricardomorenoapi23</t>
  </si>
  <si>
    <t>RICARDO</t>
  </si>
  <si>
    <t>+1 575-640-4959</t>
  </si>
  <si>
    <t>ricardomorenoapi23@gmail.com</t>
  </si>
  <si>
    <t>ADAMS PRODUCE</t>
  </si>
  <si>
    <t xml:space="preserve">7259 HWY 26 </t>
  </si>
  <si>
    <t>01844::ADAMS PRODUCE</t>
  </si>
  <si>
    <t>PCP-0004F807</t>
  </si>
  <si>
    <t>abeattie@republicservices.com</t>
  </si>
  <si>
    <t>beattie</t>
  </si>
  <si>
    <t>amy</t>
  </si>
  <si>
    <t>+1 2695583431</t>
  </si>
  <si>
    <t>PCP-0004F2C4</t>
  </si>
  <si>
    <t>cratliff@blattnerenergy.com</t>
  </si>
  <si>
    <t>+1 3204232342</t>
  </si>
  <si>
    <t>PCP-0004F79C</t>
  </si>
  <si>
    <t>rmartinez@sundt.com</t>
  </si>
  <si>
    <t>+1 915-306-0871</t>
  </si>
  <si>
    <t>PCP-0004F84A</t>
  </si>
  <si>
    <t>hernandezfencing</t>
  </si>
  <si>
    <t xml:space="preserve">Gila </t>
  </si>
  <si>
    <t>+1 575-524-1973</t>
  </si>
  <si>
    <t>hernandezfencing@hotmail.com</t>
  </si>
  <si>
    <t>HERNANDEZ FENCE CO</t>
  </si>
  <si>
    <t>8949 Arroyo Rd</t>
  </si>
  <si>
    <t>42176::HERNANDEZ FENCING COMPANY</t>
  </si>
  <si>
    <t>PCP-0004F7D3</t>
  </si>
  <si>
    <t>bruce.foster@holcim.com</t>
  </si>
  <si>
    <t>+61 431806699</t>
  </si>
  <si>
    <t>PCP-0004F963</t>
  </si>
  <si>
    <t>hyehl@parkco.us</t>
  </si>
  <si>
    <t>Yehl</t>
  </si>
  <si>
    <t>Harmony</t>
  </si>
  <si>
    <t>Hyehl@parkco.us</t>
  </si>
  <si>
    <t>PARK COUNTY</t>
  </si>
  <si>
    <t>1246 CR 16</t>
  </si>
  <si>
    <t>PCP-0004F65F</t>
  </si>
  <si>
    <t>jesushinojosa543@gmail.com</t>
  </si>
  <si>
    <t>andres</t>
  </si>
  <si>
    <t>+1 3462130793</t>
  </si>
  <si>
    <t>Jesushinojosa543@gmail.com</t>
  </si>
  <si>
    <t>PCP-0004F842</t>
  </si>
  <si>
    <t>e350rd</t>
  </si>
  <si>
    <t>diaz_raul@wagnerequipment.com</t>
  </si>
  <si>
    <t>PSP-00099DC5</t>
  </si>
  <si>
    <t>e250gr</t>
  </si>
  <si>
    <t>rodriguez_gabe@wagnerequipment.com</t>
  </si>
  <si>
    <t>PSP-0009A063</t>
  </si>
  <si>
    <t>PCP-0004F8CD</t>
  </si>
  <si>
    <t>tfarrington@afsrental.com</t>
  </si>
  <si>
    <t>Farrington</t>
  </si>
  <si>
    <t>Ascent Field Services</t>
  </si>
  <si>
    <t>3420  s hwy 349</t>
  </si>
  <si>
    <t>PPW-6AEB2EEE</t>
  </si>
  <si>
    <t>adfulcrumce@gmail.com</t>
  </si>
  <si>
    <t>dennis</t>
  </si>
  <si>
    <t>+1 7206417884</t>
  </si>
  <si>
    <t>EUGENE &amp; PEARL DENNIS</t>
  </si>
  <si>
    <t>25369::FULCRUM CIVIL AND ENERGY LLC</t>
  </si>
  <si>
    <t>PCP-000186A3</t>
  </si>
  <si>
    <t>marestrucking97@gmail.com</t>
  </si>
  <si>
    <t>Brayan</t>
  </si>
  <si>
    <t>Marestrucking97@gmail.com</t>
  </si>
  <si>
    <t xml:space="preserve">Mares Trucking llc </t>
  </si>
  <si>
    <t xml:space="preserve">209 cliff view cir </t>
  </si>
  <si>
    <t xml:space="preserve">Parachute </t>
  </si>
  <si>
    <t>PCP-0004F97A</t>
  </si>
  <si>
    <t>ryancarey1</t>
  </si>
  <si>
    <t>+1 6025413820</t>
  </si>
  <si>
    <t>ryancarey@amesco.com</t>
  </si>
  <si>
    <t>PPT-1073AE2B</t>
  </si>
  <si>
    <t>e250jad2</t>
  </si>
  <si>
    <t>Dietrich</t>
  </si>
  <si>
    <t>dietrich_joshua@wagnerequipment.com</t>
  </si>
  <si>
    <t>PSP-0006B2A8</t>
  </si>
  <si>
    <t>CAT®  Inspect,Manage PCC Invoice Access,Parts.Cat.com + Includes SIS Parts Books,SIS2.0 Web - Service Information,SOS Services Web,Vision Link</t>
  </si>
  <si>
    <t>diggerdansbusiness</t>
  </si>
  <si>
    <t>PPW-80007307</t>
  </si>
  <si>
    <t>jacqueline.salazar@csicompressco.com</t>
  </si>
  <si>
    <t>JACKIE</t>
  </si>
  <si>
    <t>PCP-0004FB1C</t>
  </si>
  <si>
    <t>tom.washburn2@gmail.com</t>
  </si>
  <si>
    <t>Tom E</t>
  </si>
  <si>
    <t>+1 509-250-1731</t>
  </si>
  <si>
    <t>265 OLD MOUNTAIN RD</t>
  </si>
  <si>
    <t>Goldendal</t>
  </si>
  <si>
    <t>PCP-0004C752</t>
  </si>
  <si>
    <t>kthrower@republicservices.com</t>
  </si>
  <si>
    <t>Thrower</t>
  </si>
  <si>
    <t>PCP-0004E8A5</t>
  </si>
  <si>
    <t>nivora_22</t>
  </si>
  <si>
    <t>RODRIGUEZ</t>
  </si>
  <si>
    <t>NAHUM</t>
  </si>
  <si>
    <t>+1 915-275-9586</t>
  </si>
  <si>
    <t>nivora_22@hotmail.com</t>
  </si>
  <si>
    <t>ALBA J. GANDARA</t>
  </si>
  <si>
    <t>312 Mulberry Ave</t>
  </si>
  <si>
    <t>37123::RDZ CONTRACTING LLC</t>
  </si>
  <si>
    <t>PCP-0004FB01</t>
  </si>
  <si>
    <t>Mannylopez@lsexcavatinginc.com</t>
  </si>
  <si>
    <t xml:space="preserve">Lopez </t>
  </si>
  <si>
    <t>LS EXCAVATING INC</t>
  </si>
  <si>
    <t>282 LAS LOMAS ST</t>
  </si>
  <si>
    <t>53390::LS EXCAVATING INC</t>
  </si>
  <si>
    <t>PCP-0004FB96</t>
  </si>
  <si>
    <t xml:space="preserve">Munoz </t>
  </si>
  <si>
    <t>+1 915-238-7474</t>
  </si>
  <si>
    <t>2333 TIERRA GRANDE WAY</t>
  </si>
  <si>
    <t>PCP-0004FAC9</t>
  </si>
  <si>
    <t>kskalak@apextrans.com</t>
  </si>
  <si>
    <t>skalak</t>
  </si>
  <si>
    <t>+1 303-961-5470</t>
  </si>
  <si>
    <t>APEX TRANSPORTATION</t>
  </si>
  <si>
    <t>9800 Alton Way</t>
  </si>
  <si>
    <t>PCP-0004FB0A</t>
  </si>
  <si>
    <t>derekogden@gflenv.com</t>
  </si>
  <si>
    <t>+1 720-244-9604</t>
  </si>
  <si>
    <t>7373 Washington St</t>
  </si>
  <si>
    <t>37269::GFL ENVIRONMENTAL</t>
  </si>
  <si>
    <t>PCP-0004FB37</t>
  </si>
  <si>
    <t>rpsbobw@gmail.com</t>
  </si>
  <si>
    <t>+1 575-445-9130</t>
  </si>
  <si>
    <t>RATON PUBLIC SERVICE CO</t>
  </si>
  <si>
    <t>940 S 2nd</t>
  </si>
  <si>
    <t>73634::RATON PUBLIC SERVICE</t>
  </si>
  <si>
    <t>PCP-0004FBDA</t>
  </si>
  <si>
    <t>dieselamericagp@yahoo.com</t>
  </si>
  <si>
    <t>Pulido</t>
  </si>
  <si>
    <t>Gregorio</t>
  </si>
  <si>
    <t>+1 915-629-6941</t>
  </si>
  <si>
    <t>DIESEL AMERICA</t>
  </si>
  <si>
    <t>8920 Gateway East Ste</t>
  </si>
  <si>
    <t>PCP-0004FC4F</t>
  </si>
  <si>
    <t>swinn</t>
  </si>
  <si>
    <t xml:space="preserve">Stan </t>
  </si>
  <si>
    <t>+1 575-973-2122</t>
  </si>
  <si>
    <t>swinn@co.otero.nm.us</t>
  </si>
  <si>
    <t>OTERO COUNTY ROAD AND BRIDGE</t>
  </si>
  <si>
    <t>7085 Highway 54 70 # 70</t>
  </si>
  <si>
    <t>66405::OTERO COUNTY</t>
  </si>
  <si>
    <t>PCP-0004FBF7</t>
  </si>
  <si>
    <t>brandonrt79@gmail.com</t>
  </si>
  <si>
    <t>+1 303-434-3500</t>
  </si>
  <si>
    <t>Brandonrt79@gmail.com</t>
  </si>
  <si>
    <t>BT CONSTRUCTION</t>
  </si>
  <si>
    <t>3008 E Cresthill Ave</t>
  </si>
  <si>
    <t>PCP-0004FB5E</t>
  </si>
  <si>
    <t>beicher</t>
  </si>
  <si>
    <t>Eicher</t>
  </si>
  <si>
    <t>mtnbeicher@gmail.com</t>
  </si>
  <si>
    <t>3780 LOSEE ROAD</t>
  </si>
  <si>
    <t>NORTH LAS VEGAS</t>
  </si>
  <si>
    <t>PCP-0004FC14</t>
  </si>
  <si>
    <t>jason_finley@hotmail.com</t>
  </si>
  <si>
    <t>+1 720-626-9993</t>
  </si>
  <si>
    <t>FINLEY LLC</t>
  </si>
  <si>
    <t>203 Heron Ct</t>
  </si>
  <si>
    <t>PCP-0004FB00</t>
  </si>
  <si>
    <t>kbranda@republicservices.com</t>
  </si>
  <si>
    <t>Branda</t>
  </si>
  <si>
    <t>+1 989-233-8588</t>
  </si>
  <si>
    <t>2401 Whitefeather Rd</t>
  </si>
  <si>
    <t>Pinconning</t>
  </si>
  <si>
    <t>PCP-0004FA20</t>
  </si>
  <si>
    <t>austincameron@4xindustrial.com</t>
  </si>
  <si>
    <t>800 8th Ave Ste 300</t>
  </si>
  <si>
    <t>PCP-0004FC1E</t>
  </si>
  <si>
    <t>orlandoromero02</t>
  </si>
  <si>
    <t>ROMERO</t>
  </si>
  <si>
    <t>PAVEL</t>
  </si>
  <si>
    <t>+1 915-383-3228</t>
  </si>
  <si>
    <t>ORLANDOROMERO02@HOTMAIL.COM</t>
  </si>
  <si>
    <t>EDGAR ORLANDO ROMERO ARREOLA</t>
  </si>
  <si>
    <t>5852 Marlin Dr</t>
  </si>
  <si>
    <t>31714::EDGAR ORLANDO ROMERO ARREOLA</t>
  </si>
  <si>
    <t>PCP-0004D9CA</t>
  </si>
  <si>
    <t>Jules.kenney@holcim.com</t>
  </si>
  <si>
    <t>Apt 302</t>
  </si>
  <si>
    <t>PCP-0004FD1F</t>
  </si>
  <si>
    <t>deweyc2002@gmail.com</t>
  </si>
  <si>
    <t>+1 5307013186</t>
  </si>
  <si>
    <t>brownsville</t>
  </si>
  <si>
    <t>PCP-0004FD49</t>
  </si>
  <si>
    <t>mikey.ball@libertyfrac.com</t>
  </si>
  <si>
    <t>+1 9704134257</t>
  </si>
  <si>
    <t>PCP-0004C954</t>
  </si>
  <si>
    <t>mtguccini@gmail.com</t>
  </si>
  <si>
    <t>Guccini</t>
  </si>
  <si>
    <t>+1 970-250-4851</t>
  </si>
  <si>
    <t>GUCCINI FARMS LLC</t>
  </si>
  <si>
    <t>1266 O 1/2 Rd</t>
  </si>
  <si>
    <t>38429::GUCCINI FARMS LLC</t>
  </si>
  <si>
    <t>PCP-0004FF59</t>
  </si>
  <si>
    <t>brayanvalenzuela8146@gmail.com</t>
  </si>
  <si>
    <t>+1 9705070890</t>
  </si>
  <si>
    <t>Concrete</t>
  </si>
  <si>
    <t>PCP-0004FE36</t>
  </si>
  <si>
    <t>jessica.babcock@wasteconnections.com</t>
  </si>
  <si>
    <t>PCP-00050207</t>
  </si>
  <si>
    <t>ben@windriverranch.com</t>
  </si>
  <si>
    <t xml:space="preserve">Hogan </t>
  </si>
  <si>
    <t>+1 217-391-4169</t>
  </si>
  <si>
    <t>WIND RIVER RANCH</t>
  </si>
  <si>
    <t>5770 State Highway 7</t>
  </si>
  <si>
    <t>97505::WIND RIVER RANCH</t>
  </si>
  <si>
    <t>PCP-000501C3</t>
  </si>
  <si>
    <t>sp.water.wells@gmail.com</t>
  </si>
  <si>
    <t>canales</t>
  </si>
  <si>
    <t>pablo</t>
  </si>
  <si>
    <t>+1 915-892-4617</t>
  </si>
  <si>
    <t>SAN PABLO WATER WELLS &amp; PUMP</t>
  </si>
  <si>
    <t>108 Hwy 28</t>
  </si>
  <si>
    <t>78561::SAN PABLO WATER WELLS &amp; PUMP</t>
  </si>
  <si>
    <t>PCP-00050259</t>
  </si>
  <si>
    <t>rwaetzig@republicservices.com</t>
  </si>
  <si>
    <t>waetzig</t>
  </si>
  <si>
    <t>rebecca</t>
  </si>
  <si>
    <t>+1 281-785-5326</t>
  </si>
  <si>
    <t>PCP-0004E7A8</t>
  </si>
  <si>
    <t>kglass@butlermill.com</t>
  </si>
  <si>
    <t>+1 2604099886</t>
  </si>
  <si>
    <t>PCP-00050191</t>
  </si>
  <si>
    <t>jgaucin@gsdieselservices.com</t>
  </si>
  <si>
    <t>+1 915-875-5937</t>
  </si>
  <si>
    <t>G&amp;S DIESEL SERVICES</t>
  </si>
  <si>
    <t>3836 Lynwood St</t>
  </si>
  <si>
    <t>PCP-00050127</t>
  </si>
  <si>
    <t>alan.talbert@scoutep.com</t>
  </si>
  <si>
    <t>Talbert</t>
  </si>
  <si>
    <t>+1 620-453-1030</t>
  </si>
  <si>
    <t>SCOUT ENERGY MANAGEMENT LLC</t>
  </si>
  <si>
    <t>215 E Rd 20</t>
  </si>
  <si>
    <t>Ulysses</t>
  </si>
  <si>
    <t>PCP-0003A7DD</t>
  </si>
  <si>
    <t>nrquintela@hotmail.com</t>
  </si>
  <si>
    <t>Quintela</t>
  </si>
  <si>
    <t>+1 915-526-2496</t>
  </si>
  <si>
    <t>GREEN SCENE INC.</t>
  </si>
  <si>
    <t>31390::GREEN SCENE INC</t>
  </si>
  <si>
    <t>PCP-00050301</t>
  </si>
  <si>
    <t>groundskeepers@icloud.com</t>
  </si>
  <si>
    <t>Loper</t>
  </si>
  <si>
    <t>+1 970-366-2598</t>
  </si>
  <si>
    <t>GROUNDSKEEPER OF ASPEN INC.</t>
  </si>
  <si>
    <t>PO Box 5061</t>
  </si>
  <si>
    <t>36902::GROUNDSKEEPERS OF ASPEN INC</t>
  </si>
  <si>
    <t>PCP-000501AC</t>
  </si>
  <si>
    <t>7085 US HWY 54/70</t>
  </si>
  <si>
    <t>PCP-0004FBF1</t>
  </si>
  <si>
    <t>jjsoltero94</t>
  </si>
  <si>
    <t>Soltero</t>
  </si>
  <si>
    <t>+1 915-256-6131</t>
  </si>
  <si>
    <t>jjsoltero94@gmail.com</t>
  </si>
  <si>
    <t>ROBERT F. FOSTER, INC.</t>
  </si>
  <si>
    <t>79382::SOUTHWEST LAND WATER &amp; PIPE</t>
  </si>
  <si>
    <t>PCP-0005031E</t>
  </si>
  <si>
    <t>chuck.trostjr@martinmarietta.com</t>
  </si>
  <si>
    <t>Trost</t>
  </si>
  <si>
    <t>+1 6027235995</t>
  </si>
  <si>
    <t>PCP-00050240</t>
  </si>
  <si>
    <t>kvolk@workzonetrafficcontrol.com</t>
  </si>
  <si>
    <t>Volk</t>
  </si>
  <si>
    <t>+1 719-369-7834</t>
  </si>
  <si>
    <t>WORK ZONE TRAFFIC CNTRL INC.</t>
  </si>
  <si>
    <t>515 N Chester Ave</t>
  </si>
  <si>
    <t>18523::WORK ZONE TRAFFIC CNTRL LLC</t>
  </si>
  <si>
    <t>PCP-000502AC</t>
  </si>
  <si>
    <t>jeff@horizonwestbuilders.com</t>
  </si>
  <si>
    <t>Neitenbach</t>
  </si>
  <si>
    <t>+1 303-532-6863</t>
  </si>
  <si>
    <t>HORIZON WEST BUILDERS INC</t>
  </si>
  <si>
    <t>3855 E 151st Ave</t>
  </si>
  <si>
    <t>44193::HORIZON WEST BUILDERS INC</t>
  </si>
  <si>
    <t>PCP-00050322</t>
  </si>
  <si>
    <t>bfeken@crossland.com</t>
  </si>
  <si>
    <t>Feken</t>
  </si>
  <si>
    <t>PCP-000501AE</t>
  </si>
  <si>
    <t>rjasso1</t>
  </si>
  <si>
    <t>santa rita</t>
  </si>
  <si>
    <t>PCP-0001BD71</t>
  </si>
  <si>
    <t>e250jr1</t>
  </si>
  <si>
    <t>ramirez_jesus@wagnerequipment.com</t>
  </si>
  <si>
    <t>PSP-0009AD37</t>
  </si>
  <si>
    <t>Stlhorsecowboy@centurylink.net</t>
  </si>
  <si>
    <t xml:space="preserve">Castle Rock Construction </t>
  </si>
  <si>
    <t>6374 S Racine Cir</t>
  </si>
  <si>
    <t xml:space="preserve">Centennial </t>
  </si>
  <si>
    <t>PCP-0005025B</t>
  </si>
  <si>
    <t>6231 MacBeth Rd</t>
  </si>
  <si>
    <t>PCP-0005014D</t>
  </si>
  <si>
    <t>rgarris@precisiondrilling.com</t>
  </si>
  <si>
    <t>Garris</t>
  </si>
  <si>
    <t>+1 281-734-6499</t>
  </si>
  <si>
    <t>PRECISION DRILLING COMPANY</t>
  </si>
  <si>
    <t>10350 RICHMOND AVE STE 700</t>
  </si>
  <si>
    <t>70005::PRECISION DRILL OILFLD SVCS</t>
  </si>
  <si>
    <t>PCP-00050165</t>
  </si>
  <si>
    <t>david@cnrexcavation.com</t>
  </si>
  <si>
    <t>+1 505-270-2120</t>
  </si>
  <si>
    <t>CNR TRUCKING &amp; CATTLE CO</t>
  </si>
  <si>
    <t>759 S Haskell Ave</t>
  </si>
  <si>
    <t>Willcox</t>
  </si>
  <si>
    <t>18735::CNR TRUCKING &amp; CATTLE CO</t>
  </si>
  <si>
    <t>PCP-00050667</t>
  </si>
  <si>
    <t>cpowell@blattnerenergy.com</t>
  </si>
  <si>
    <t>powell</t>
  </si>
  <si>
    <t>chanze</t>
  </si>
  <si>
    <t>+1 605-461-1934</t>
  </si>
  <si>
    <t>540 w green ave</t>
  </si>
  <si>
    <t>PCP-0004FD5A</t>
  </si>
  <si>
    <t>munozb16</t>
  </si>
  <si>
    <t>+1 330-415-2608</t>
  </si>
  <si>
    <t>munozb16@gmail.com</t>
  </si>
  <si>
    <t>BENNETT CONSTRUCTION INC</t>
  </si>
  <si>
    <t>525 Central Park Dr</t>
  </si>
  <si>
    <t>04472::BENNETT CONSTRUCTION INC</t>
  </si>
  <si>
    <t>PCP-000507C2</t>
  </si>
  <si>
    <t>lzservices</t>
  </si>
  <si>
    <t>+1 720-561-0107</t>
  </si>
  <si>
    <t>lzservices1@outlook.com</t>
  </si>
  <si>
    <t>L Z SERVICES</t>
  </si>
  <si>
    <t>5889 County Road 37</t>
  </si>
  <si>
    <t>53363::LZ SERVICES</t>
  </si>
  <si>
    <t>PCP-000507C3</t>
  </si>
  <si>
    <t>economytireslube@gmail.com</t>
  </si>
  <si>
    <t>+1 970-520-4569</t>
  </si>
  <si>
    <t>ECONOMY TIRE &amp; LUBE LLC</t>
  </si>
  <si>
    <t>431 S Interocean Ave</t>
  </si>
  <si>
    <t>39653::ECONOMY TIRE &amp; LUBE LLC</t>
  </si>
  <si>
    <t>PCP-0005079F</t>
  </si>
  <si>
    <t>dave.g@t2grecycle.com</t>
  </si>
  <si>
    <t>Goldschmidt</t>
  </si>
  <si>
    <t>+1 303-434-7864</t>
  </si>
  <si>
    <t>TIRES TO GREEN RECYCLING LLC</t>
  </si>
  <si>
    <t>12321 County Road 41</t>
  </si>
  <si>
    <t>87847::TIRES TO GREEN RECYCLING LLC</t>
  </si>
  <si>
    <t>PCP-0005084D</t>
  </si>
  <si>
    <t>MELENDREZ72</t>
  </si>
  <si>
    <t>MELENDREZ</t>
  </si>
  <si>
    <t>MIKE.MELENDREZ@ENERGYTRANSFER.COM</t>
  </si>
  <si>
    <t>816 N. MESQUITE ST.</t>
  </si>
  <si>
    <t>PPW-8003516E</t>
  </si>
  <si>
    <t>shaun.clark@holcim.com</t>
  </si>
  <si>
    <t>+61 403224044</t>
  </si>
  <si>
    <t>PCP-00050799</t>
  </si>
  <si>
    <t>dnettle</t>
  </si>
  <si>
    <t xml:space="preserve">Nettle </t>
  </si>
  <si>
    <t xml:space="preserve">Dakota </t>
  </si>
  <si>
    <t>+1 720-586-8896</t>
  </si>
  <si>
    <t>dnettle@agcbio.com</t>
  </si>
  <si>
    <t>WESCO INTEGRATED SUPPLY</t>
  </si>
  <si>
    <t>4000 Nelson Rd</t>
  </si>
  <si>
    <t>97898::WESCO INTEGRATED SUPPLY</t>
  </si>
  <si>
    <t>PCP-00050753</t>
  </si>
  <si>
    <t>dlight@jordanfosterconstruction.com</t>
  </si>
  <si>
    <t>Light</t>
  </si>
  <si>
    <t>+1 5124171696</t>
  </si>
  <si>
    <t>PCP-0004695B</t>
  </si>
  <si>
    <t>hesterdiesel@gmail.com</t>
  </si>
  <si>
    <t>+1 970-531-6211</t>
  </si>
  <si>
    <t>HESTER DIESEL SERVICES</t>
  </si>
  <si>
    <t>845 County Road 50</t>
  </si>
  <si>
    <t>42562::HESTER DIESEL SERVICES</t>
  </si>
  <si>
    <t>PCP-00050713</t>
  </si>
  <si>
    <t>jmolina@jcounderground.com</t>
  </si>
  <si>
    <t>+1 303-956-2857</t>
  </si>
  <si>
    <t>JCO UNDERGROUND INC</t>
  </si>
  <si>
    <t>7677 S Pennsylvania Dr</t>
  </si>
  <si>
    <t>47480::JCO UNDERGROUND INC</t>
  </si>
  <si>
    <t>PCP-00050731</t>
  </si>
  <si>
    <t>shutchinson@sarecycling.com</t>
  </si>
  <si>
    <t>+1 256-539-0770</t>
  </si>
  <si>
    <t>Shutchinson@sarecycling.com</t>
  </si>
  <si>
    <t>PCP-000506A3</t>
  </si>
  <si>
    <t>sharpconstruction</t>
  </si>
  <si>
    <t>+1 435-773-8470</t>
  </si>
  <si>
    <t>sharpconstruction18@gmail.com</t>
  </si>
  <si>
    <t>SHARP CONSTRUCTION LLC</t>
  </si>
  <si>
    <t>13115 Ivanhoe St</t>
  </si>
  <si>
    <t>79722::SHARP CONSTRUCTION LLC</t>
  </si>
  <si>
    <t>PCP-000507ED</t>
  </si>
  <si>
    <t>ann_trevino@napastore.com</t>
  </si>
  <si>
    <t>+1 720-329-5095</t>
  </si>
  <si>
    <t>4901 S Windemere</t>
  </si>
  <si>
    <t>PCP-0005070A</t>
  </si>
  <si>
    <t>a2j2fo</t>
  </si>
  <si>
    <t>fosorio@jgpete.com</t>
  </si>
  <si>
    <t>PSP-0009A99D</t>
  </si>
  <si>
    <t>amanda.hassell@cdmrm.com</t>
  </si>
  <si>
    <t>Hassell</t>
  </si>
  <si>
    <t>amanda.hassell@usacompression.com</t>
  </si>
  <si>
    <t>PPW-00002480</t>
  </si>
  <si>
    <t>jlsauer3112@gmail.com</t>
  </si>
  <si>
    <t>Sauer</t>
  </si>
  <si>
    <t>+1 303-549-3777</t>
  </si>
  <si>
    <t>PROSPER FARMS</t>
  </si>
  <si>
    <t>30610 E Colfax Ave</t>
  </si>
  <si>
    <t>70438::PROSPER FARMS INVESTMENTS LL</t>
  </si>
  <si>
    <t>PCP-0005065F</t>
  </si>
  <si>
    <t>billykope@gmail.com</t>
  </si>
  <si>
    <t>+1 575-654-8009</t>
  </si>
  <si>
    <t>12709 Tierra Galvez</t>
  </si>
  <si>
    <t>PCP-0005085B</t>
  </si>
  <si>
    <t>newtonduane8@gmail.com</t>
  </si>
  <si>
    <t>Newton</t>
  </si>
  <si>
    <t>+1 720-380-8991</t>
  </si>
  <si>
    <t>275 E 64th Ave</t>
  </si>
  <si>
    <t>PCP-0005084A</t>
  </si>
  <si>
    <t>billking1967@icloud.com</t>
  </si>
  <si>
    <t>+1 303-908-5261</t>
  </si>
  <si>
    <t>QUALITY MOBILE EQUIP REPAIR</t>
  </si>
  <si>
    <t>28800 E 152nd Ave</t>
  </si>
  <si>
    <t>72119::QUALITY MOBILE EQUIP REPAIR</t>
  </si>
  <si>
    <t>PCP-000505EF</t>
  </si>
  <si>
    <t>james@aglconstruct.com</t>
  </si>
  <si>
    <t>+1 303-264-4798</t>
  </si>
  <si>
    <t>AGL CONSTRUCTION</t>
  </si>
  <si>
    <t>7302 Ivanhoe St</t>
  </si>
  <si>
    <t>03632::AGL CONSTRUCTION COMPANY</t>
  </si>
  <si>
    <t>PCP-000506B0</t>
  </si>
  <si>
    <t>roger.whitley@wasteconnections.com</t>
  </si>
  <si>
    <t>Whitley</t>
  </si>
  <si>
    <t>+1 3039171764</t>
  </si>
  <si>
    <t>PCP-00050805</t>
  </si>
  <si>
    <t>tj@combsaz.com</t>
  </si>
  <si>
    <t>Morley</t>
  </si>
  <si>
    <t>+1 480-594-8941</t>
  </si>
  <si>
    <t>COMBS CONSTRUCTION COMPANY INC</t>
  </si>
  <si>
    <t>PO Box 10789</t>
  </si>
  <si>
    <t>39641::COMBS CONSTRUCTION COMPANY I NC</t>
  </si>
  <si>
    <t>PCP-00050B7F</t>
  </si>
  <si>
    <t>e250wdb</t>
  </si>
  <si>
    <t>berry_william@wagnerequipment.com</t>
  </si>
  <si>
    <t>PSP-000996E1</t>
  </si>
  <si>
    <t>a6l5ch</t>
  </si>
  <si>
    <t>cholt@powermotivecorp.com</t>
  </si>
  <si>
    <t>PSP-00087938</t>
  </si>
  <si>
    <t>kelly_dague@fws.gov</t>
  </si>
  <si>
    <t>Officer</t>
  </si>
  <si>
    <t>+1 575-910-7469</t>
  </si>
  <si>
    <t>Bitter Lake National Park</t>
  </si>
  <si>
    <t>PCP-00050B2D</t>
  </si>
  <si>
    <t>skitodie1</t>
  </si>
  <si>
    <t>Scherer</t>
  </si>
  <si>
    <t>+1 970-819-6768</t>
  </si>
  <si>
    <t>Skitodie1@gmail.com</t>
  </si>
  <si>
    <t>SCHERER BUILDING CORP</t>
  </si>
  <si>
    <t>PO Box 880581</t>
  </si>
  <si>
    <t>78097::SCHERER BUILDING CORP</t>
  </si>
  <si>
    <t>PCP-00050B87</t>
  </si>
  <si>
    <t>tim@coblaco.com</t>
  </si>
  <si>
    <t>McAdams</t>
  </si>
  <si>
    <t>+1 303-868-7135</t>
  </si>
  <si>
    <t>TIM@COBLACO.COM</t>
  </si>
  <si>
    <t>COBLACO SERVICES INC</t>
  </si>
  <si>
    <t>18072::COBLACO SERVICES INC</t>
  </si>
  <si>
    <t>PCP-00050B48</t>
  </si>
  <si>
    <t>alloyd.harris@vintonsteel.com</t>
  </si>
  <si>
    <t>Alloyd</t>
  </si>
  <si>
    <t>+1 915-231-4532</t>
  </si>
  <si>
    <t>8100 Border Steel Rd</t>
  </si>
  <si>
    <t>PCP-00050607</t>
  </si>
  <si>
    <t>claude.maltais@kiewit.com</t>
  </si>
  <si>
    <t>Maltais</t>
  </si>
  <si>
    <t>Claude</t>
  </si>
  <si>
    <t>PCP-00042021</t>
  </si>
  <si>
    <t>adeptconcretef10@icloud.com</t>
  </si>
  <si>
    <t>+1 303-419-2693</t>
  </si>
  <si>
    <t>148 Senter Ave</t>
  </si>
  <si>
    <t>PCP-00050C12</t>
  </si>
  <si>
    <t>cward5@republicservices.com</t>
  </si>
  <si>
    <t>+1 6786776533</t>
  </si>
  <si>
    <t>PCP-00050B4C</t>
  </si>
  <si>
    <t>dfeigel@republicservices.com</t>
  </si>
  <si>
    <t>PRETTYMAN</t>
  </si>
  <si>
    <t>+1 928-505-7413</t>
  </si>
  <si>
    <t>2011 COLLEGE DRIVE</t>
  </si>
  <si>
    <t>Lake Havasu City</t>
  </si>
  <si>
    <t>PCP-0005015E</t>
  </si>
  <si>
    <t>aragonezoscar10@gmail.com</t>
  </si>
  <si>
    <t>Argones</t>
  </si>
  <si>
    <t xml:space="preserve">Oscar </t>
  </si>
  <si>
    <t>+1 720-916-2798</t>
  </si>
  <si>
    <t>UNLIMITED LANDSCAPE SERVICES INC</t>
  </si>
  <si>
    <t>901 Yuma St Unit B&amp;C</t>
  </si>
  <si>
    <t>91854::UNLIMITED LANDSCAPE SERVICES INC</t>
  </si>
  <si>
    <t>PCP-00050D2F</t>
  </si>
  <si>
    <t>precisionsepticandpumping</t>
  </si>
  <si>
    <t xml:space="preserve">Fleming </t>
  </si>
  <si>
    <t>+1 575-434-5158</t>
  </si>
  <si>
    <t>precisionsepticandpumping@gmail.com</t>
  </si>
  <si>
    <t>PRECISION SEPTIC AND PUMPING</t>
  </si>
  <si>
    <t>58 Moondale Rd</t>
  </si>
  <si>
    <t>70745::PRECISION SEPTIC AND PUMPING SERVICES LLC</t>
  </si>
  <si>
    <t>PCP-0004F86F</t>
  </si>
  <si>
    <t>escoexcavating</t>
  </si>
  <si>
    <t xml:space="preserve">Escobedo </t>
  </si>
  <si>
    <t xml:space="preserve">Javier </t>
  </si>
  <si>
    <t>+1 720-412-2102</t>
  </si>
  <si>
    <t>ESCO EXCAVATING LLC</t>
  </si>
  <si>
    <t>1970 Chester St</t>
  </si>
  <si>
    <t>32233::ESCO EXCAVATING LLC</t>
  </si>
  <si>
    <t>PCP-00050CE2</t>
  </si>
  <si>
    <t>rgrandstrand@wanzek.com</t>
  </si>
  <si>
    <t>Grandstrand</t>
  </si>
  <si>
    <t>Rocque</t>
  </si>
  <si>
    <t>+1 218 255 5217</t>
  </si>
  <si>
    <t>PCP-000382B6</t>
  </si>
  <si>
    <t>james.asbury@evrazna.com</t>
  </si>
  <si>
    <t>asbury</t>
  </si>
  <si>
    <t>+1 719-561-6934</t>
  </si>
  <si>
    <t>EVRAZ N A</t>
  </si>
  <si>
    <t>PO BOX 316</t>
  </si>
  <si>
    <t>81002 0316</t>
  </si>
  <si>
    <t>59581::EVRAZ N A</t>
  </si>
  <si>
    <t>PCP-00050C2F</t>
  </si>
  <si>
    <t>margenevanliew@yahoo.com</t>
  </si>
  <si>
    <t>Van Liew</t>
  </si>
  <si>
    <t>+1 5757403183</t>
  </si>
  <si>
    <t>DUANE VAN LIEW</t>
  </si>
  <si>
    <t>22 Cedar Ln</t>
  </si>
  <si>
    <t>Mimbres</t>
  </si>
  <si>
    <t>71015::DUANE VAN LIEW</t>
  </si>
  <si>
    <t>PCP-00050D4B</t>
  </si>
  <si>
    <t>tpatzer5@gmail.com</t>
  </si>
  <si>
    <t>PATZER</t>
  </si>
  <si>
    <t>TRAVIS</t>
  </si>
  <si>
    <t>+1 307-760-4987</t>
  </si>
  <si>
    <t>COLORADO LIEN</t>
  </si>
  <si>
    <t>16230 Us Highway 287</t>
  </si>
  <si>
    <t>PCP-00050B3A</t>
  </si>
  <si>
    <t>gs8242gs@gmail.com</t>
  </si>
  <si>
    <t xml:space="preserve">Gabriel </t>
  </si>
  <si>
    <t>+1 915-666-1258</t>
  </si>
  <si>
    <t>VALLEY BY PRODUCTS</t>
  </si>
  <si>
    <t>PO Box 628</t>
  </si>
  <si>
    <t>92650::VALLEY BY PRODUCTS</t>
  </si>
  <si>
    <t>PCP-00050D43</t>
  </si>
  <si>
    <t>h1603624</t>
  </si>
  <si>
    <t>Stockton</t>
  </si>
  <si>
    <t>Roy.Stockton@empire-cat.com</t>
  </si>
  <si>
    <t>PSP-0004B2D2</t>
  </si>
  <si>
    <t>rramirez111.28@gmail.com</t>
  </si>
  <si>
    <t xml:space="preserve">Rafael </t>
  </si>
  <si>
    <t>+1 303-478-0490</t>
  </si>
  <si>
    <t>194 S Jackson Gap Way</t>
  </si>
  <si>
    <t>PCP-00050BA4</t>
  </si>
  <si>
    <t>e250sxh2</t>
  </si>
  <si>
    <t>Henley</t>
  </si>
  <si>
    <t>henley_seth@wagnerequipment.com</t>
  </si>
  <si>
    <t>PIP-10742792</t>
  </si>
  <si>
    <t>e351jp</t>
  </si>
  <si>
    <t>phillips_jason@wagnerequipment.com</t>
  </si>
  <si>
    <t>PIP-10117503</t>
  </si>
  <si>
    <t>Ricardomorenoapi23@gmail.com</t>
  </si>
  <si>
    <t>Adams produce inc</t>
  </si>
  <si>
    <t>545 E herrera rd</t>
  </si>
  <si>
    <t>PCP-00050E02</t>
  </si>
  <si>
    <t>h1602531</t>
  </si>
  <si>
    <t>+1 480 633 4000</t>
  </si>
  <si>
    <t>Carter.Johnson@empire-cat.com</t>
  </si>
  <si>
    <t>PIP-11070703</t>
  </si>
  <si>
    <t>tszczepanski@brannan1.com</t>
  </si>
  <si>
    <t>Szczepanski</t>
  </si>
  <si>
    <t>2.	Tim</t>
  </si>
  <si>
    <t>+1 3036014315</t>
  </si>
  <si>
    <t>PCP-00050B70</t>
  </si>
  <si>
    <t>soto.victor0309</t>
  </si>
  <si>
    <t>SOTO</t>
  </si>
  <si>
    <t>+1 915-920-8031</t>
  </si>
  <si>
    <t>soto.victor0309@gmail.com</t>
  </si>
  <si>
    <t>SOTO ROCK DIMENSIONS CO</t>
  </si>
  <si>
    <t>16220 Horizon Blvd</t>
  </si>
  <si>
    <t>80818::SOTO ROCK DIMENSIONS CO</t>
  </si>
  <si>
    <t>PCP-00050C3C</t>
  </si>
  <si>
    <t>glovato4@gmail.com</t>
  </si>
  <si>
    <t>+1 720-755-9851</t>
  </si>
  <si>
    <t>LCC INC</t>
  </si>
  <si>
    <t>1712 Denver Ave</t>
  </si>
  <si>
    <t>53376::LCC INC</t>
  </si>
  <si>
    <t>PCP-00050B01</t>
  </si>
  <si>
    <t>eprider21</t>
  </si>
  <si>
    <t>+1 970-531-7623</t>
  </si>
  <si>
    <t>eprider21@gmail.com</t>
  </si>
  <si>
    <t>CAT TRACKS CO</t>
  </si>
  <si>
    <t>23500 County Road 50</t>
  </si>
  <si>
    <t>14865::CAT TRACKS CO</t>
  </si>
  <si>
    <t>PCP-00050CF1</t>
  </si>
  <si>
    <t>jordanexcavating@gmail.com</t>
  </si>
  <si>
    <t>+1 303-621-8750</t>
  </si>
  <si>
    <t>JORDAN EXCAVATING</t>
  </si>
  <si>
    <t>43335 Private Road 39</t>
  </si>
  <si>
    <t>49593::JORDAN EXCAVATING</t>
  </si>
  <si>
    <t>PCP-00050B7B</t>
  </si>
  <si>
    <t>dan7575</t>
  </si>
  <si>
    <t>Brandt</t>
  </si>
  <si>
    <t>daniel.brandt@kodiakgas.com</t>
  </si>
  <si>
    <t>PPW-800372C4</t>
  </si>
  <si>
    <t>td00_cat_autotest10</t>
  </si>
  <si>
    <t>Ceaser</t>
  </si>
  <si>
    <t>+91 9876543212</t>
  </si>
  <si>
    <t>j.narendra.bhagat@accenture.com</t>
  </si>
  <si>
    <t>100 ADAMS123</t>
  </si>
  <si>
    <t>math st</t>
  </si>
  <si>
    <t>PQP-00002EAA</t>
  </si>
  <si>
    <t>luis_martinez@kindermorgan.com</t>
  </si>
  <si>
    <t>+1 915-491-7876</t>
  </si>
  <si>
    <t>8645 Railroad Dr</t>
  </si>
  <si>
    <t>PCP-000511E9</t>
  </si>
  <si>
    <t>russell.king@watco.com</t>
  </si>
  <si>
    <t>PCP-000510D0</t>
  </si>
  <si>
    <t>rosario.cervantes@dirconst.com</t>
  </si>
  <si>
    <t>PCP-000510F5</t>
  </si>
  <si>
    <t>skitodie1@gmail.com</t>
  </si>
  <si>
    <t>+1 9708196768</t>
  </si>
  <si>
    <t>PCP-00003EC2</t>
  </si>
  <si>
    <t>+1 970 764 5760</t>
  </si>
  <si>
    <t>33618 County Road 53</t>
  </si>
  <si>
    <t>PCP-0005126B</t>
  </si>
  <si>
    <t>shawn.cho@kiewit.com</t>
  </si>
  <si>
    <t>Cho</t>
  </si>
  <si>
    <t>+1 562 754 3643</t>
  </si>
  <si>
    <t>Santa Fe Springs</t>
  </si>
  <si>
    <t>PCP-0003DF31</t>
  </si>
  <si>
    <t>gspear80@gmail.com</t>
  </si>
  <si>
    <t>Spears</t>
  </si>
  <si>
    <t>Richard Clay</t>
  </si>
  <si>
    <t>+1 575-740-0227</t>
  </si>
  <si>
    <t>C SPEARS LLC</t>
  </si>
  <si>
    <t>P.O. Bo</t>
  </si>
  <si>
    <t>Elephant Butte</t>
  </si>
  <si>
    <t>13770::C SPEARS LLC</t>
  </si>
  <si>
    <t>PCP-00051039</t>
  </si>
  <si>
    <t>alexs8n8@gmail.com</t>
  </si>
  <si>
    <t>Antillon</t>
  </si>
  <si>
    <t>+1 970 584 7634</t>
  </si>
  <si>
    <t>55 TRUCKING SERVICES</t>
  </si>
  <si>
    <t>3405 W 16th St</t>
  </si>
  <si>
    <t>PCP-00051116</t>
  </si>
  <si>
    <t>chelvy@republicservices.com</t>
  </si>
  <si>
    <t>Helvy</t>
  </si>
  <si>
    <t>+1 480-236-2040</t>
  </si>
  <si>
    <t>24427 S Highway 85</t>
  </si>
  <si>
    <t>PCP-000507FE</t>
  </si>
  <si>
    <t>AndyP.gdaw@comcast.net</t>
  </si>
  <si>
    <t>Pyburn</t>
  </si>
  <si>
    <t>+1 970-453-6428</t>
  </si>
  <si>
    <t>GREGORY DOOR &amp; WINDOW CO</t>
  </si>
  <si>
    <t>1790 Airport Rd</t>
  </si>
  <si>
    <t>38453::GREGORY DOOR &amp; WINDOW CO</t>
  </si>
  <si>
    <t>PCP-00051079</t>
  </si>
  <si>
    <t>macey.colburn@nist.gov</t>
  </si>
  <si>
    <t>Colburn</t>
  </si>
  <si>
    <t>Macey</t>
  </si>
  <si>
    <t>+1 303-358-4441</t>
  </si>
  <si>
    <t>US DEPT OF COMMERCE</t>
  </si>
  <si>
    <t>325 Broadway St Bldg 22</t>
  </si>
  <si>
    <t>20086::US DEPT OF COMMERCE</t>
  </si>
  <si>
    <t>PCP-0005120F</t>
  </si>
  <si>
    <t>ernestoforeman2782</t>
  </si>
  <si>
    <t>+1 915-204-0447</t>
  </si>
  <si>
    <t>ernestoforeman2782@gmail.com</t>
  </si>
  <si>
    <t>ERNESTO FOREMAN</t>
  </si>
  <si>
    <t>209 Link Dr</t>
  </si>
  <si>
    <t>04574::ERNESTO FOREMAN</t>
  </si>
  <si>
    <t>PCP-00051143</t>
  </si>
  <si>
    <t>ackerman33@hotmail.com</t>
  </si>
  <si>
    <t>+1 303-981-1338</t>
  </si>
  <si>
    <t>T &amp; G ENTERPRISES INC.</t>
  </si>
  <si>
    <t>79 Big John Rd</t>
  </si>
  <si>
    <t>37768::T&amp;G ENTERPRISES INC</t>
  </si>
  <si>
    <t>PCP-000511DF</t>
  </si>
  <si>
    <t>paul.hild@arapahoerental.com</t>
  </si>
  <si>
    <t>Hild</t>
  </si>
  <si>
    <t>+1 303-710-5977</t>
  </si>
  <si>
    <t>11900 W Colfax Ave</t>
  </si>
  <si>
    <t>PCP-0005111A</t>
  </si>
  <si>
    <t>danieljcheck@msn.com</t>
  </si>
  <si>
    <t>Check</t>
  </si>
  <si>
    <t>+1 575-644-7922</t>
  </si>
  <si>
    <t>CHECK PLUS CONTRACTORS LLC</t>
  </si>
  <si>
    <t>1660 Eclipse Rd</t>
  </si>
  <si>
    <t>16062::CHECK PLUS CONTRACTORS LLC</t>
  </si>
  <si>
    <t>PCP-0005115F</t>
  </si>
  <si>
    <t>Tim@oeconstruct.com</t>
  </si>
  <si>
    <t>Hesting</t>
  </si>
  <si>
    <t>+1 303-921-3450</t>
  </si>
  <si>
    <t>OE CONSTRUCTION CORP.</t>
  </si>
  <si>
    <t>16702 W 56th Dr</t>
  </si>
  <si>
    <t>PCP-000511EF</t>
  </si>
  <si>
    <t>curtis.reycon@att.net</t>
  </si>
  <si>
    <t>+1 915-490-2323</t>
  </si>
  <si>
    <t>REYCON CONSTRUCTION SOLUTION</t>
  </si>
  <si>
    <t>PO Box 13226</t>
  </si>
  <si>
    <t>74260::REYCON CONSTRUCTION SOLUTION</t>
  </si>
  <si>
    <t>PCP-0005106C</t>
  </si>
  <si>
    <t>rwinegar@cityofwestminster.us</t>
  </si>
  <si>
    <t>Winegar</t>
  </si>
  <si>
    <t>+1 3036582516</t>
  </si>
  <si>
    <t>CITY OF WESTMINSTER FLEET</t>
  </si>
  <si>
    <t>PCP-00051069</t>
  </si>
  <si>
    <t>art@redlinepipeline.com</t>
  </si>
  <si>
    <t>Driffill</t>
  </si>
  <si>
    <t>+1 719-425-6408</t>
  </si>
  <si>
    <t>REDLINE PIPELINE</t>
  </si>
  <si>
    <t>6275 Mcclelland Rd</t>
  </si>
  <si>
    <t>73785::REDLINE PIPELINE</t>
  </si>
  <si>
    <t>PCP-00051293</t>
  </si>
  <si>
    <t>mbailey@wagnerequipment.com</t>
  </si>
  <si>
    <t>robinson</t>
  </si>
  <si>
    <t>+1 970-276-3268</t>
  </si>
  <si>
    <t xml:space="preserve">R.N. Robinson &amp; Son </t>
  </si>
  <si>
    <t>250 w.lincoln ave</t>
  </si>
  <si>
    <t>PCP-0005121D</t>
  </si>
  <si>
    <t>lance@arapahoerental.com</t>
  </si>
  <si>
    <t>+1 303-798-1328</t>
  </si>
  <si>
    <t>Arapahoe Rental</t>
  </si>
  <si>
    <t>1700 E County Line Rd</t>
  </si>
  <si>
    <t>PCP-00051160</t>
  </si>
  <si>
    <t>palmqza</t>
  </si>
  <si>
    <t>+1 303 336 3690</t>
  </si>
  <si>
    <t>+1 530 518 6378</t>
  </si>
  <si>
    <t>Palmquist_Zack_A@cat.com</t>
  </si>
  <si>
    <t>PPS-000A1334</t>
  </si>
  <si>
    <t>Ernesto Foreman</t>
  </si>
  <si>
    <t>PCP-0005113C</t>
  </si>
  <si>
    <t>big66transport@gmail.com</t>
  </si>
  <si>
    <t>ALMANZAR</t>
  </si>
  <si>
    <t>+1 505-975-1863</t>
  </si>
  <si>
    <t>Big 66 Transport, LLC</t>
  </si>
  <si>
    <t>5009 Industrial Park Loop NE Ste 8</t>
  </si>
  <si>
    <t>PCP-0005109B</t>
  </si>
  <si>
    <t>jalal.sadq@gmail.com</t>
  </si>
  <si>
    <t>sadq</t>
  </si>
  <si>
    <t>jalal</t>
  </si>
  <si>
    <t>+44 7719 639473</t>
  </si>
  <si>
    <t>Black_Rain</t>
  </si>
  <si>
    <t>9C4WWGG6</t>
  </si>
  <si>
    <t>M7</t>
  </si>
  <si>
    <t>darbey</t>
  </si>
  <si>
    <t>GB-CE</t>
  </si>
  <si>
    <t>DE1</t>
  </si>
  <si>
    <t>PCP-00050EED</t>
  </si>
  <si>
    <t>Parish</t>
  </si>
  <si>
    <t>+1 303-931-6951</t>
  </si>
  <si>
    <t>COLORADO ASPHALT SERVICES</t>
  </si>
  <si>
    <t xml:space="preserve">3700 E 56th Ave </t>
  </si>
  <si>
    <t>PCP-00050FCF</t>
  </si>
  <si>
    <t>tgrimes</t>
  </si>
  <si>
    <t xml:space="preserve">Grimes </t>
  </si>
  <si>
    <t>+1 970-799-0190</t>
  </si>
  <si>
    <t>TERRYS EXC &amp; WELDING LLC</t>
  </si>
  <si>
    <t>13862 Cr-502</t>
  </si>
  <si>
    <t>38277::TERRYS EXC &amp; WELDING LLC</t>
  </si>
  <si>
    <t>PCP-000510F3</t>
  </si>
  <si>
    <t>ted.redriver@gmail.com</t>
  </si>
  <si>
    <t>+1 719-749-2732</t>
  </si>
  <si>
    <t>RED RIVER CIVIL ENGINEERING</t>
  </si>
  <si>
    <t>PO BOX 535</t>
  </si>
  <si>
    <t>PCP-000511F8</t>
  </si>
  <si>
    <t>deltaringo@gmail.com</t>
  </si>
  <si>
    <t>R N ROBINSON</t>
  </si>
  <si>
    <t>PCP-0004FC78</t>
  </si>
  <si>
    <t>a5n9ct</t>
  </si>
  <si>
    <t>trujilloc2@rushenterprises.com</t>
  </si>
  <si>
    <t>PSP-0009A51C</t>
  </si>
  <si>
    <t>sanchezbuilders</t>
  </si>
  <si>
    <t>+1 970-333-3674</t>
  </si>
  <si>
    <t>armando@sbtierra.com</t>
  </si>
  <si>
    <t>SANCHEZ BUILDERS INC</t>
  </si>
  <si>
    <t>PO Box 5990</t>
  </si>
  <si>
    <t>80893::SANCHEZ BUILDERS LLC</t>
  </si>
  <si>
    <t>PCP-00051615</t>
  </si>
  <si>
    <t>dye@frii.com</t>
  </si>
  <si>
    <t>Hastings</t>
  </si>
  <si>
    <t>Leianne</t>
  </si>
  <si>
    <t>+1 970-472-8561</t>
  </si>
  <si>
    <t>1137 N County Road 1</t>
  </si>
  <si>
    <t>PCP-00051523</t>
  </si>
  <si>
    <t>earjcdw</t>
  </si>
  <si>
    <t>clayton.watson@kodiakgas.com</t>
  </si>
  <si>
    <t>PSP-0007E135</t>
  </si>
  <si>
    <t>michaeln@townoffrisco.com</t>
  </si>
  <si>
    <t>Nation</t>
  </si>
  <si>
    <t>+1 970-418-5543</t>
  </si>
  <si>
    <t>TOWN OF FRISCO</t>
  </si>
  <si>
    <t>PO Box 4100</t>
  </si>
  <si>
    <t>35117::TOWN OF FRISCO</t>
  </si>
  <si>
    <t>PCP-000515AE</t>
  </si>
  <si>
    <t>valverder95@gmail.com</t>
  </si>
  <si>
    <t xml:space="preserve">Valverde </t>
  </si>
  <si>
    <t>+1 915-808-3955</t>
  </si>
  <si>
    <t>ALAMO ENVIRONMENTAL INC DBA</t>
  </si>
  <si>
    <t>670 Old Hueco Tanks Rd</t>
  </si>
  <si>
    <t>00271::ALAMO ENVIRONMENTAL INC DBA ALAMO1</t>
  </si>
  <si>
    <t>PCP-00051497</t>
  </si>
  <si>
    <t>travis.bowring@summitcountyco.gov</t>
  </si>
  <si>
    <t>Bowring</t>
  </si>
  <si>
    <t>+1 970-471-0686</t>
  </si>
  <si>
    <t>SUMMIT COUNTY WASTE FACILITY</t>
  </si>
  <si>
    <t>PO Box 3789</t>
  </si>
  <si>
    <t>82581::SUMMIT COUNTY WASTE FACILITY</t>
  </si>
  <si>
    <t>PCP-00051605</t>
  </si>
  <si>
    <t>a78jjd</t>
  </si>
  <si>
    <t>jduran@mctrux.com</t>
  </si>
  <si>
    <t>PSP-0008A962</t>
  </si>
  <si>
    <t>carrascosmechanical</t>
  </si>
  <si>
    <t>CARRASCO</t>
  </si>
  <si>
    <t>410 Bine Ave</t>
  </si>
  <si>
    <t>14208::CARRASCO'S MECHANICAL</t>
  </si>
  <si>
    <t>PCP-000515DF</t>
  </si>
  <si>
    <t>kelly.thompson@coloradosprings.gov</t>
  </si>
  <si>
    <t>+1 719-963-5043</t>
  </si>
  <si>
    <t>5069 Pikes Peak Highway</t>
  </si>
  <si>
    <t>PCP-0005160C</t>
  </si>
  <si>
    <t>jspiscopio@gmail.com</t>
  </si>
  <si>
    <t>Piscopio</t>
  </si>
  <si>
    <t>+1 9704851324</t>
  </si>
  <si>
    <t>RECYCLE LOGGING &amp; MILLWRK IN</t>
  </si>
  <si>
    <t>PO Box 48</t>
  </si>
  <si>
    <t>73825::RECYCLE LOGGING &amp; MILLWRK IN</t>
  </si>
  <si>
    <t>PCP-000515B9</t>
  </si>
  <si>
    <t>rockswallsexcavation@gmail.com</t>
  </si>
  <si>
    <t xml:space="preserve"> Mendiola</t>
  </si>
  <si>
    <t>+1 970-409-8758</t>
  </si>
  <si>
    <t>ROCKSWALLSEXCAVATION@GMAIL.COM</t>
  </si>
  <si>
    <t>ROCKS &amp; WALLS EXCAVATION LLC</t>
  </si>
  <si>
    <t>PO Box 765</t>
  </si>
  <si>
    <t>76055::ROCKS &amp; WALLS EXCAVATION LLC</t>
  </si>
  <si>
    <t>PCP-00051616</t>
  </si>
  <si>
    <t>tim.neville@martinmarietta.com</t>
  </si>
  <si>
    <t>Neville</t>
  </si>
  <si>
    <t>+1 8582647015</t>
  </si>
  <si>
    <t>PCP-0004F1B5</t>
  </si>
  <si>
    <t>james@foxacrescommunity.com</t>
  </si>
  <si>
    <t>Cates</t>
  </si>
  <si>
    <t>+1 970-829-2612</t>
  </si>
  <si>
    <t>JAMES@FOXACRESCOMMUNITY.COM</t>
  </si>
  <si>
    <t>FOX ACRES COMM SVCS CORP</t>
  </si>
  <si>
    <t>1411 FOX ACRES DRIVE W</t>
  </si>
  <si>
    <t>Red Feather Lakes</t>
  </si>
  <si>
    <t>34895::FOX ACRES COMM SVCS CORP</t>
  </si>
  <si>
    <t>PCP-000515FE</t>
  </si>
  <si>
    <t>carey.allred@kilgorecompanies.com</t>
  </si>
  <si>
    <t>Allred</t>
  </si>
  <si>
    <t>+1 8019182807</t>
  </si>
  <si>
    <t>PPW-8002111D</t>
  </si>
  <si>
    <t>ej3380</t>
  </si>
  <si>
    <t>+1 863-255-0971</t>
  </si>
  <si>
    <t>erik@managesummit.com</t>
  </si>
  <si>
    <t>EJ'S PROPERTY MANAGEMENT LLC</t>
  </si>
  <si>
    <t>PO Box 5751</t>
  </si>
  <si>
    <t>30295::EJ'S PROPERTY MANAGEMENT LLC</t>
  </si>
  <si>
    <t>PCP-000515F9</t>
  </si>
  <si>
    <t>fermingomez00@gmail.com</t>
  </si>
  <si>
    <t xml:space="preserve">Fermin </t>
  </si>
  <si>
    <t>+1 915-920-7949</t>
  </si>
  <si>
    <t>MC DONEGAN</t>
  </si>
  <si>
    <t>4898 Cr-153</t>
  </si>
  <si>
    <t>Bluff Dale</t>
  </si>
  <si>
    <t>26729::MC DONEGAN</t>
  </si>
  <si>
    <t>PCP-00051690</t>
  </si>
  <si>
    <t>daron@l4construction.com</t>
  </si>
  <si>
    <t>Faulk</t>
  </si>
  <si>
    <t>Daron</t>
  </si>
  <si>
    <t>+1 970-373-9990</t>
  </si>
  <si>
    <t>L4 CONSTRUCTION, L.L.C. DBA L4 ENVIRONMENTAL</t>
  </si>
  <si>
    <t>2350 17th Ave Ste 204</t>
  </si>
  <si>
    <t>PCP-00051506</t>
  </si>
  <si>
    <t>leesprague58@gmail.com</t>
  </si>
  <si>
    <t>+1 970-630-4748</t>
  </si>
  <si>
    <t>SPRAGUE FARMS</t>
  </si>
  <si>
    <t>49488 Us Hwy 385</t>
  </si>
  <si>
    <t>81038::SPRAGUE FARMS</t>
  </si>
  <si>
    <t>PCP-00051695</t>
  </si>
  <si>
    <t>ARMANDO</t>
  </si>
  <si>
    <t>+1 9703333674</t>
  </si>
  <si>
    <t>PCP-00006845</t>
  </si>
  <si>
    <t>timothy.keirn@peabodygeneral.com</t>
  </si>
  <si>
    <t>Keirn</t>
  </si>
  <si>
    <t>+1 5122307769</t>
  </si>
  <si>
    <t>PCP-0005151F</t>
  </si>
  <si>
    <t>gary.romero@imerys.com</t>
  </si>
  <si>
    <t>+1 719-376-5484</t>
  </si>
  <si>
    <t>4200 Us Hwy 285</t>
  </si>
  <si>
    <t>PCP-00051502</t>
  </si>
  <si>
    <t>DANBJORK@COMCAST.NET</t>
  </si>
  <si>
    <t>Bjork</t>
  </si>
  <si>
    <t>+1 970-977-6262</t>
  </si>
  <si>
    <t>MOUNTAIN MEADOW DEVELOPMENT</t>
  </si>
  <si>
    <t>400 N Park Ave Unit 10-B</t>
  </si>
  <si>
    <t>62080::MTN MEADOW DEVELOPMENT</t>
  </si>
  <si>
    <t>PCP-0005160B</t>
  </si>
  <si>
    <t>tobi@orrconcrete.com</t>
  </si>
  <si>
    <t>Furgeson</t>
  </si>
  <si>
    <t>Tobi</t>
  </si>
  <si>
    <t>+1 970-409-2429</t>
  </si>
  <si>
    <t>ORR CONCRETE INC</t>
  </si>
  <si>
    <t>PO Box 4480</t>
  </si>
  <si>
    <t>66356::ORR CONCRETE INC</t>
  </si>
  <si>
    <t>PCP-00051592</t>
  </si>
  <si>
    <t>e250bpg</t>
  </si>
  <si>
    <t>Bevan</t>
  </si>
  <si>
    <t>giltner_bevan@wagnerequipment.com</t>
  </si>
  <si>
    <t>PSP-0007337A</t>
  </si>
  <si>
    <t>e250mtk</t>
  </si>
  <si>
    <t>+1 303 5482584</t>
  </si>
  <si>
    <t>PPS-000B752C</t>
  </si>
  <si>
    <t>robertag@donaanacounty.org</t>
  </si>
  <si>
    <t xml:space="preserve">Roberta </t>
  </si>
  <si>
    <t>+1 575-647-7125</t>
  </si>
  <si>
    <t>PCP-0005169E</t>
  </si>
  <si>
    <t>MYERS</t>
  </si>
  <si>
    <t>DAYNE</t>
  </si>
  <si>
    <t>+1 970-263-2995</t>
  </si>
  <si>
    <t>PCP-00051689</t>
  </si>
  <si>
    <t>Brandyn.Herring@usacompression.com</t>
  </si>
  <si>
    <t>Herring</t>
  </si>
  <si>
    <t>Brandyn</t>
  </si>
  <si>
    <t>Usa Compression</t>
  </si>
  <si>
    <t>601 del rio</t>
  </si>
  <si>
    <t>PCP-00045CA1</t>
  </si>
  <si>
    <t>nicole.huerta03@icloud.com</t>
  </si>
  <si>
    <t>Huerta</t>
  </si>
  <si>
    <t>+1 720-229-8563</t>
  </si>
  <si>
    <t>S and H Construction</t>
  </si>
  <si>
    <t>4312 Cathay St</t>
  </si>
  <si>
    <t>PCP-00051643</t>
  </si>
  <si>
    <t>v2139s0aa</t>
  </si>
  <si>
    <t>Althoff</t>
  </si>
  <si>
    <t>+1 309 670 7595</t>
  </si>
  <si>
    <t>aalthoff@csesoftware.com</t>
  </si>
  <si>
    <t>Cse Software, Inc.</t>
  </si>
  <si>
    <t>PSP-000821AF</t>
  </si>
  <si>
    <t>kblackmer@wcaconstruction.com</t>
  </si>
  <si>
    <t>Blackmer</t>
  </si>
  <si>
    <t>+1 9707399382</t>
  </si>
  <si>
    <t>WCA Construction LLC</t>
  </si>
  <si>
    <t>PCP-000515EC</t>
  </si>
  <si>
    <t>highonthehograncho@gmail.com</t>
  </si>
  <si>
    <t>clifford</t>
  </si>
  <si>
    <t>+1 505-210-0944</t>
  </si>
  <si>
    <t>high on the hog rancho</t>
  </si>
  <si>
    <t>201 Sheridan Rd</t>
  </si>
  <si>
    <t>PCP-0005133D</t>
  </si>
  <si>
    <t>highlandexcavating4@gmail.com</t>
  </si>
  <si>
    <t>+1 970-485-2945</t>
  </si>
  <si>
    <t>HIGHLAND GALLOWAY INVSMT INC.</t>
  </si>
  <si>
    <t>PO Box 1646</t>
  </si>
  <si>
    <t>42999::HIGHLAND GALLOWAY INVSMT INC</t>
  </si>
  <si>
    <t>PCP-000515E9</t>
  </si>
  <si>
    <t>codybraford</t>
  </si>
  <si>
    <t>Braford</t>
  </si>
  <si>
    <t>+1 9707992177</t>
  </si>
  <si>
    <t>codybraford@hotmail.com</t>
  </si>
  <si>
    <t>CODY BRAFORD CONSTRUCTION</t>
  </si>
  <si>
    <t>PO Box 895</t>
  </si>
  <si>
    <t>Silverton</t>
  </si>
  <si>
    <t>08986::CODY BRAFORD CONSTRUCTION</t>
  </si>
  <si>
    <t>PCP-0005179A</t>
  </si>
  <si>
    <t>anevarez1101@gmail.com</t>
  </si>
  <si>
    <t>NevarEz</t>
  </si>
  <si>
    <t>+1 575 650 1137</t>
  </si>
  <si>
    <t>DON SWANNERS TREE SERVICE</t>
  </si>
  <si>
    <t>150 LOMA GRANDE</t>
  </si>
  <si>
    <t>NOGAL</t>
  </si>
  <si>
    <t>PCP-0000DAC2</t>
  </si>
  <si>
    <t>ge2653</t>
  </si>
  <si>
    <t>+1 9702186325</t>
  </si>
  <si>
    <t>marny@geconstruction94.com</t>
  </si>
  <si>
    <t>GE Construction, Inc.</t>
  </si>
  <si>
    <t>PCP-000517AC</t>
  </si>
  <si>
    <t>colsen13@icloud.com</t>
  </si>
  <si>
    <t>Olsen</t>
  </si>
  <si>
    <t>12005 BLACKFOOT ROAD</t>
  </si>
  <si>
    <t>PCP-00038415</t>
  </si>
  <si>
    <t>velocity.jeff.22@gmail.com</t>
  </si>
  <si>
    <t>Overman</t>
  </si>
  <si>
    <t>+1 719-377-0282</t>
  </si>
  <si>
    <t>Velocity Trucking, LLC</t>
  </si>
  <si>
    <t>6140 W Maplewood Pl</t>
  </si>
  <si>
    <t>PCP-000517EB</t>
  </si>
  <si>
    <t>e455cma</t>
  </si>
  <si>
    <t>Alfaro</t>
  </si>
  <si>
    <t>Carlos.Alfaro@warrencat.com</t>
  </si>
  <si>
    <t>PSP-000943A1</t>
  </si>
  <si>
    <t>arimer@fmi.com</t>
  </si>
  <si>
    <t>rimer</t>
  </si>
  <si>
    <t>+1 9282151599</t>
  </si>
  <si>
    <t>PCP-000518CC</t>
  </si>
  <si>
    <t>hippiejim</t>
  </si>
  <si>
    <t>Crashandburnone@gmail.com</t>
  </si>
  <si>
    <t xml:space="preserve">Abbott transportation </t>
  </si>
  <si>
    <t xml:space="preserve">312 boyero rd </t>
  </si>
  <si>
    <t xml:space="preserve">Como </t>
  </si>
  <si>
    <t>PCP-000518D2</t>
  </si>
  <si>
    <t>altavious.bieber@basicmail.host</t>
  </si>
  <si>
    <t>Acc</t>
  </si>
  <si>
    <t>+1 888-888-8888</t>
  </si>
  <si>
    <t>osdpzef060@marketstore.pw</t>
  </si>
  <si>
    <t>PCP-0005191A</t>
  </si>
  <si>
    <t>a1njsr</t>
  </si>
  <si>
    <t>Scarlett</t>
  </si>
  <si>
    <t>+1 512 523 3136</t>
  </si>
  <si>
    <t>RogersS1@rushenterprises.com</t>
  </si>
  <si>
    <t>PSP-00089DA5</t>
  </si>
  <si>
    <t>regiosbros@yahoo.com</t>
  </si>
  <si>
    <t>Rosas</t>
  </si>
  <si>
    <t>+1 575-642-4512</t>
  </si>
  <si>
    <t>REGIOS BROTHERS LLC</t>
  </si>
  <si>
    <t>260 Cactus Patch Way</t>
  </si>
  <si>
    <t>72884::REGIOS BROTHERS LLC</t>
  </si>
  <si>
    <t>PCP-00051BC0</t>
  </si>
  <si>
    <t>adolfosalazar2023</t>
  </si>
  <si>
    <t xml:space="preserve">Salazar </t>
  </si>
  <si>
    <t xml:space="preserve">Adolfo </t>
  </si>
  <si>
    <t>+1 979-220-2432</t>
  </si>
  <si>
    <t>18555 Highway 6 S</t>
  </si>
  <si>
    <t>College Station</t>
  </si>
  <si>
    <t>82725::SUNBELT TRACTOR &amp; EQUIP CO</t>
  </si>
  <si>
    <t>PCP-00051C19</t>
  </si>
  <si>
    <t>jbarraza@jag-transport.com</t>
  </si>
  <si>
    <t>+1 575-494-2953</t>
  </si>
  <si>
    <t>SOUTHWESTERN RAILROAD INC</t>
  </si>
  <si>
    <t>1027 S Main St Ste 403</t>
  </si>
  <si>
    <t>Joplin</t>
  </si>
  <si>
    <t>80584::SOUTHWESTERN RAILROAD INC</t>
  </si>
  <si>
    <t>PCP-00051B0F</t>
  </si>
  <si>
    <t>Brian.Houghtalin@chavescounty.gov</t>
  </si>
  <si>
    <t>Houghtalin</t>
  </si>
  <si>
    <t>204 N Brown Rd</t>
  </si>
  <si>
    <t>PCP-00051A57</t>
  </si>
  <si>
    <t>PPW-378D88C3</t>
  </si>
  <si>
    <t>christopher.bailey3@kiewit.com</t>
  </si>
  <si>
    <t>+1 720 216 3441</t>
  </si>
  <si>
    <t>PCP-00051C2B</t>
  </si>
  <si>
    <t>maxpayan65@gmail.com</t>
  </si>
  <si>
    <t>Armendariz</t>
  </si>
  <si>
    <t>Maximino</t>
  </si>
  <si>
    <t>+1 575-649-5370</t>
  </si>
  <si>
    <t>14651 S Grove Ave</t>
  </si>
  <si>
    <t xml:space="preserve">Ontario </t>
  </si>
  <si>
    <t>PCP-00051B7F</t>
  </si>
  <si>
    <t>andy@eagle.construction</t>
  </si>
  <si>
    <t>+1 915-491-1163</t>
  </si>
  <si>
    <t>INTERNATIONAL EAGLE ENTERPRI</t>
  </si>
  <si>
    <t>PO Box 26336</t>
  </si>
  <si>
    <t>45622::INTERNATIONAL EAGLE ENTERPRI SES INC</t>
  </si>
  <si>
    <t>PCP-00051C05</t>
  </si>
  <si>
    <t>oscar.garay@archrock.com</t>
  </si>
  <si>
    <t>garay</t>
  </si>
  <si>
    <t>+1 432-221-6962</t>
  </si>
  <si>
    <t>OSCAR.GARAY@ARCHROCK.COM</t>
  </si>
  <si>
    <t>1298 county road 425</t>
  </si>
  <si>
    <t>PCP-00051BEB</t>
  </si>
  <si>
    <t>brandon.morris2@martinmarietta.com</t>
  </si>
  <si>
    <t>Brandon.Morris2@martinmarietta.com</t>
  </si>
  <si>
    <t>PCP-000501C4</t>
  </si>
  <si>
    <t>pinnaclestructuresinc@gmail.com</t>
  </si>
  <si>
    <t>+1 303-471-1337</t>
  </si>
  <si>
    <t>PINNACLE LANDSCAPE LLC</t>
  </si>
  <si>
    <t>2340 Eileen Way</t>
  </si>
  <si>
    <t>68897::PINNACLE STRUCTURES INC</t>
  </si>
  <si>
    <t>PCP-00051B2F</t>
  </si>
  <si>
    <t>RBEATTY7@GMAIL.COM</t>
  </si>
  <si>
    <t>Beatty</t>
  </si>
  <si>
    <t>+1 303-960-4599</t>
  </si>
  <si>
    <t>HYDRO RESOURCES</t>
  </si>
  <si>
    <t>13027 County Road 18 Unit C</t>
  </si>
  <si>
    <t>42396::HYDRO RESOURCES RKY MTN INC</t>
  </si>
  <si>
    <t>PCP-00051A8C</t>
  </si>
  <si>
    <t>PCP-00042391</t>
  </si>
  <si>
    <t>ereeves@salighthouse.org</t>
  </si>
  <si>
    <t>+1 210-533-5195</t>
  </si>
  <si>
    <t>SAN ANTONIO LIGHTHOUSE FOR T HE BLIND</t>
  </si>
  <si>
    <t>2305 Roosevelt Ave</t>
  </si>
  <si>
    <t>77008::SAN ANTONIO LIGHTHOUSE FOR T HE BLIND</t>
  </si>
  <si>
    <t>PCP-00051B10</t>
  </si>
  <si>
    <t>david@dgbuilds.com</t>
  </si>
  <si>
    <t>Wyer</t>
  </si>
  <si>
    <t>David@dgbuilds.com</t>
  </si>
  <si>
    <t>D&amp;G Construction Inc</t>
  </si>
  <si>
    <t>212 Comanche st</t>
  </si>
  <si>
    <t>PCP-00051B03</t>
  </si>
  <si>
    <t>mpepple@4riversequipment.com</t>
  </si>
  <si>
    <t xml:space="preserve">4Rivers Equipment </t>
  </si>
  <si>
    <t>PCP-00051A79</t>
  </si>
  <si>
    <t>dmaez50@aol.com</t>
  </si>
  <si>
    <t>+1 505-452-0663</t>
  </si>
  <si>
    <t>GUZMAN CONST. SOLUTIONS</t>
  </si>
  <si>
    <t>5700 University Blvd SE Ste 310</t>
  </si>
  <si>
    <t>38702::GUZMAN CONSTRUCTION SOLUTION S LLC</t>
  </si>
  <si>
    <t>PCP-00051B4D</t>
  </si>
  <si>
    <t>manny.madrid@rmdemolition.com</t>
  </si>
  <si>
    <t>+1 915-491-4184</t>
  </si>
  <si>
    <t>RM DEMOLITION INC</t>
  </si>
  <si>
    <t>14064 Rainbow Point Dr</t>
  </si>
  <si>
    <t>72941::RM DEMOLITION INC</t>
  </si>
  <si>
    <t>PCP-00051AF1</t>
  </si>
  <si>
    <t>aikalag@vmcmail.com</t>
  </si>
  <si>
    <t>Aikala</t>
  </si>
  <si>
    <t>+1 602-859-5433</t>
  </si>
  <si>
    <t>11923 W. Indian School Road</t>
  </si>
  <si>
    <t>PCP-0004D2EF</t>
  </si>
  <si>
    <t>carlosncompany@gmail.com</t>
  </si>
  <si>
    <t>+1 915-422-7567</t>
  </si>
  <si>
    <t>CARLOS BANUELOS DBA</t>
  </si>
  <si>
    <t>8051 Kiely Rd</t>
  </si>
  <si>
    <t>06477::CARLOS BANUELOS DBA</t>
  </si>
  <si>
    <t>PCP-00051C36</t>
  </si>
  <si>
    <t>mike.pfannenstiel@transwest.com</t>
  </si>
  <si>
    <t>+1 970-263-2989</t>
  </si>
  <si>
    <t>PCP-00051B22</t>
  </si>
  <si>
    <t xml:space="preserve">Gerald </t>
  </si>
  <si>
    <t>+1 505-320-0095</t>
  </si>
  <si>
    <t>AZTEC WELL SERVICE</t>
  </si>
  <si>
    <t>906 S Main Ave</t>
  </si>
  <si>
    <t>PCP-00051A9E</t>
  </si>
  <si>
    <t>jacerivas1994@gmail.com</t>
  </si>
  <si>
    <t xml:space="preserve">Rivas </t>
  </si>
  <si>
    <t xml:space="preserve">Jace </t>
  </si>
  <si>
    <t>+1 575-915-4543</t>
  </si>
  <si>
    <t>MEVACON</t>
  </si>
  <si>
    <t>1207 Scoggins Ave</t>
  </si>
  <si>
    <t>59757::MEVACON</t>
  </si>
  <si>
    <t>PCP-00051A9B</t>
  </si>
  <si>
    <t>rmedina@epcwid1.org</t>
  </si>
  <si>
    <t>+1 915-872-4036</t>
  </si>
  <si>
    <t>PCP-00051F2D</t>
  </si>
  <si>
    <t>purchasingv3</t>
  </si>
  <si>
    <t>SILVA</t>
  </si>
  <si>
    <t xml:space="preserve">CARLOS </t>
  </si>
  <si>
    <t>+1 915-996-9877</t>
  </si>
  <si>
    <t>purchasing@v3suppliers.com</t>
  </si>
  <si>
    <t>V3 SUPPLIERS LLC</t>
  </si>
  <si>
    <t>11350 James Watt Dr</t>
  </si>
  <si>
    <t>92505::V3 SUPPLIERS LLC</t>
  </si>
  <si>
    <t>PCP-00051F42</t>
  </si>
  <si>
    <t>jdf32488@gmail.com</t>
  </si>
  <si>
    <t>Fredericksen</t>
  </si>
  <si>
    <t>+1 605-877-4071</t>
  </si>
  <si>
    <t>RCL ROCKS</t>
  </si>
  <si>
    <t>1067 I-70</t>
  </si>
  <si>
    <t>PCP-00051E3E</t>
  </si>
  <si>
    <t>borundar</t>
  </si>
  <si>
    <t>BORUNDA</t>
  </si>
  <si>
    <t xml:space="preserve">RUBEN </t>
  </si>
  <si>
    <t>+1 915-775-6300</t>
  </si>
  <si>
    <t>Borundar@rushenterprises.com</t>
  </si>
  <si>
    <t>12253 Gateway Blvd W</t>
  </si>
  <si>
    <t>PCP-00051E90</t>
  </si>
  <si>
    <t>GREINEXCAVATING</t>
  </si>
  <si>
    <t xml:space="preserve">Grein </t>
  </si>
  <si>
    <t>+1 303-598-1627</t>
  </si>
  <si>
    <t>GREINEXCAVATING@GMAIL.COM</t>
  </si>
  <si>
    <t>16800 E 168th Ave</t>
  </si>
  <si>
    <t>PCP-00051F2F</t>
  </si>
  <si>
    <t>pcahill@republicservices.com</t>
  </si>
  <si>
    <t>+1 970-241-3177</t>
  </si>
  <si>
    <t>54290b::REPUBLIC SERVICES INC</t>
  </si>
  <si>
    <t>PCP-00051F47</t>
  </si>
  <si>
    <t>dbebak@republicservices.com</t>
  </si>
  <si>
    <t>Bebak</t>
  </si>
  <si>
    <t>DBebak@republicservices.com</t>
  </si>
  <si>
    <t>PCP-0002CB3A</t>
  </si>
  <si>
    <t>sally@wehlingconstruction.com</t>
  </si>
  <si>
    <t>+1 970-858-8557</t>
  </si>
  <si>
    <t>WEHLING CONSTRUCTION INC.</t>
  </si>
  <si>
    <t>1080 21 1/2 Rd</t>
  </si>
  <si>
    <t>94643::WEHLING CONSTRUCTION INC</t>
  </si>
  <si>
    <t>PCP-00051F23</t>
  </si>
  <si>
    <t>gsanchez@paranamachinery.com</t>
  </si>
  <si>
    <t>+1 915-779-2711</t>
  </si>
  <si>
    <t>PRANA MACHINERY EL PASO</t>
  </si>
  <si>
    <t>11640 Gateway Blvd E</t>
  </si>
  <si>
    <t>PCP-00051FA6</t>
  </si>
  <si>
    <t>randallt@auiinc.net</t>
  </si>
  <si>
    <t>+1 505-697-9563</t>
  </si>
  <si>
    <t>AUI INC.</t>
  </si>
  <si>
    <t>7420 Reading Dr SE</t>
  </si>
  <si>
    <t>02183::AUI INC</t>
  </si>
  <si>
    <t>PCP-00051F02</t>
  </si>
  <si>
    <t>Jose.Lopez21@Kiewit.com</t>
  </si>
  <si>
    <t>KIEWIT</t>
  </si>
  <si>
    <t xml:space="preserve">2551 Piccadilly Rd </t>
  </si>
  <si>
    <t>PCP-00051EEB</t>
  </si>
  <si>
    <t>eagledirtworkco</t>
  </si>
  <si>
    <t>+1 303-642-0154</t>
  </si>
  <si>
    <t>eagledirtworkco@gmail.com</t>
  </si>
  <si>
    <t>EAGLE DIRT WORK LLC</t>
  </si>
  <si>
    <t>30900 Hwy 72</t>
  </si>
  <si>
    <t>29449::EAGLE DIRT WORK LLC</t>
  </si>
  <si>
    <t>PCP-00051FF5</t>
  </si>
  <si>
    <t>araceli.sandoval</t>
  </si>
  <si>
    <t>SANDOVAL</t>
  </si>
  <si>
    <t>ARACELI</t>
  </si>
  <si>
    <t>+1 915-269-5048</t>
  </si>
  <si>
    <t>araceli.sandoval@prideindustries.com</t>
  </si>
  <si>
    <t>PRIDE INDUSTRIES</t>
  </si>
  <si>
    <t>2340 Benson St</t>
  </si>
  <si>
    <t>70125::PRIDE INDUSTRIES</t>
  </si>
  <si>
    <t>PCP-00051E60</t>
  </si>
  <si>
    <t>steve.trost@rjcorman.com</t>
  </si>
  <si>
    <t>+1 859-421-5214</t>
  </si>
  <si>
    <t>RJ CORMAN DERAILMENT SVC LLC</t>
  </si>
  <si>
    <t>PO Box 770</t>
  </si>
  <si>
    <t>Nicholasville</t>
  </si>
  <si>
    <t>75012::RJ CORMAN RAILROAD SERVICES LLC</t>
  </si>
  <si>
    <t>PCP-0005208C</t>
  </si>
  <si>
    <t>nbell_98@yahoo.com</t>
  </si>
  <si>
    <t>Joesph</t>
  </si>
  <si>
    <t>+1 303-718-2021</t>
  </si>
  <si>
    <t>COLORADO CAMEL MILK LLC</t>
  </si>
  <si>
    <t>15493 N 107th St</t>
  </si>
  <si>
    <t>14988::COLORADO CAMEL MILK LLC</t>
  </si>
  <si>
    <t>PCP-00052085</t>
  </si>
  <si>
    <t>scott@evswa.com</t>
  </si>
  <si>
    <t>+1 505-705-5107</t>
  </si>
  <si>
    <t>ESTANCIA VALLEY SOLID WASTE</t>
  </si>
  <si>
    <t>515 Allen St</t>
  </si>
  <si>
    <t>80379::ESTANCIA VALLEY SOLID WASTE</t>
  </si>
  <si>
    <t>PCP-00051F67</t>
  </si>
  <si>
    <t>monique.l.finney@vailresorts.com</t>
  </si>
  <si>
    <t>Finney</t>
  </si>
  <si>
    <t>+1 970-349-2313</t>
  </si>
  <si>
    <t>VAIL RESORTS-CRESTED BUTTE</t>
  </si>
  <si>
    <t>2200 GOTHIC ROAD</t>
  </si>
  <si>
    <t>20955::VAIL RESORTS-CRESTED BUTTE</t>
  </si>
  <si>
    <t>PCP-00051E9D</t>
  </si>
  <si>
    <t>marksoria22@yahoo.com</t>
  </si>
  <si>
    <t>+1 915-764-4363</t>
  </si>
  <si>
    <t>BIDWELLS EQUIPMENT SERVICE</t>
  </si>
  <si>
    <t>PO Box 1943</t>
  </si>
  <si>
    <t>49262::BIDWELL EQUIPMENT SERVICE IN</t>
  </si>
  <si>
    <t>PCP-0005200B</t>
  </si>
  <si>
    <t>jflack@ihcscott.com</t>
  </si>
  <si>
    <t>Flack</t>
  </si>
  <si>
    <t>Jaye</t>
  </si>
  <si>
    <t>+1 720 889 4481</t>
  </si>
  <si>
    <t>PCP-00052042</t>
  </si>
  <si>
    <t>kanorton@ihcscott.com</t>
  </si>
  <si>
    <t>Norton</t>
  </si>
  <si>
    <t>+1 303 525 6132</t>
  </si>
  <si>
    <t>PCP-0005203D</t>
  </si>
  <si>
    <t>btalmadge@cwrailway.com</t>
  </si>
  <si>
    <t>+1 719-733-7258</t>
  </si>
  <si>
    <t>C &amp; W RAILWAY</t>
  </si>
  <si>
    <t>2100 S Freeway</t>
  </si>
  <si>
    <t>18053::COLORADO &amp; WYOMING RAILWAY</t>
  </si>
  <si>
    <t>PCP-00051E49</t>
  </si>
  <si>
    <t>rgdgradingcompany</t>
  </si>
  <si>
    <t>+1 303-842-0550</t>
  </si>
  <si>
    <t>rgdgradingcompany@yahoo.com</t>
  </si>
  <si>
    <t>RGD GRADING COMPANY LLC</t>
  </si>
  <si>
    <t>1332 Granby St</t>
  </si>
  <si>
    <t>73155::RGD GRADING COMPANY LLC</t>
  </si>
  <si>
    <t>PCP-00051FB2</t>
  </si>
  <si>
    <t>julio.delatorre@truck-enterprises.com</t>
  </si>
  <si>
    <t xml:space="preserve">Julio </t>
  </si>
  <si>
    <t>13675 Gateway Blvd W</t>
  </si>
  <si>
    <t>PCP-00052023</t>
  </si>
  <si>
    <t>e350gjg</t>
  </si>
  <si>
    <t>garcia_gabriel@wagnerequipment.com</t>
  </si>
  <si>
    <t>PSP-0008EB09</t>
  </si>
  <si>
    <t>jvallo@poamail.org</t>
  </si>
  <si>
    <t>Vallo Sr.</t>
  </si>
  <si>
    <t>+1 505-274-5103</t>
  </si>
  <si>
    <t>PUEBLO OF ACOMA</t>
  </si>
  <si>
    <t>PO Box 409</t>
  </si>
  <si>
    <t>Pueblo Of Acoma</t>
  </si>
  <si>
    <t>01635::PUEBLO OF ACOMA</t>
  </si>
  <si>
    <t>PCP-000520A3</t>
  </si>
  <si>
    <t>bruggles@bluelinenm.com</t>
  </si>
  <si>
    <t>ruggles</t>
  </si>
  <si>
    <t>+1 505-259-1148</t>
  </si>
  <si>
    <t>BLUELINE CONSTRUCTION, INC.</t>
  </si>
  <si>
    <t>20 Reata Rd</t>
  </si>
  <si>
    <t>08215::BLUELINE CONSTRUCTION INC</t>
  </si>
  <si>
    <t>PCP-00051E20</t>
  </si>
  <si>
    <t>wlh36h45</t>
  </si>
  <si>
    <t>Wlh36h45@gmail.com</t>
  </si>
  <si>
    <t>H&amp;s excavating</t>
  </si>
  <si>
    <t>3112 west county road 14</t>
  </si>
  <si>
    <t>PCP-00051F32</t>
  </si>
  <si>
    <t>gvetrano@rethinkenterprise.com</t>
  </si>
  <si>
    <t>Vetrano</t>
  </si>
  <si>
    <t>+1 7194603783</t>
  </si>
  <si>
    <t>ReThink Enterprise</t>
  </si>
  <si>
    <t>PCP-00051E83</t>
  </si>
  <si>
    <t>fozuna@precisiondrilling.com</t>
  </si>
  <si>
    <t>Ozuna</t>
  </si>
  <si>
    <t>+1 9567761100</t>
  </si>
  <si>
    <t>Precision</t>
  </si>
  <si>
    <t>PCP-00052001</t>
  </si>
  <si>
    <t>richard.wagner@heicivil.com</t>
  </si>
  <si>
    <t>+1 3039465599</t>
  </si>
  <si>
    <t>PCP-00051FE1</t>
  </si>
  <si>
    <t>moto32.am@gmail.com</t>
  </si>
  <si>
    <t>+1 575-545-2723</t>
  </si>
  <si>
    <t>CD GENERAL CONTRACTORS</t>
  </si>
  <si>
    <t>PO Box 16627</t>
  </si>
  <si>
    <t>13022::CD GENERAL CONTRACTORS INC</t>
  </si>
  <si>
    <t>PCP-0005209D</t>
  </si>
  <si>
    <t>joseluisc1234@icloud.com</t>
  </si>
  <si>
    <t>Cobarrubias</t>
  </si>
  <si>
    <t>+1 915-244-4980</t>
  </si>
  <si>
    <t>PO Box 71589</t>
  </si>
  <si>
    <t>PCP-00051EF7</t>
  </si>
  <si>
    <t>zackery.knox@heicivil.com</t>
  </si>
  <si>
    <t>Knox</t>
  </si>
  <si>
    <t>Zackery</t>
  </si>
  <si>
    <t>+1 303-727-0986</t>
  </si>
  <si>
    <t>Zackery.Knox@heicivil.com</t>
  </si>
  <si>
    <t>PCP-00051FEC</t>
  </si>
  <si>
    <t>jackjenson44@gmail.com</t>
  </si>
  <si>
    <t>Jenson</t>
  </si>
  <si>
    <t>1212 Raintree Dr</t>
  </si>
  <si>
    <t>G148</t>
  </si>
  <si>
    <t>PCP-00051E82</t>
  </si>
  <si>
    <t>ethan.kleefisch@transwest.com</t>
  </si>
  <si>
    <t>kleefisch</t>
  </si>
  <si>
    <t xml:space="preserve">transwest freightliner </t>
  </si>
  <si>
    <t>2226 scarlet dr</t>
  </si>
  <si>
    <t>PCP-00051FC4</t>
  </si>
  <si>
    <t>51445 W 12 Mile Rd</t>
  </si>
  <si>
    <t>Wixom</t>
  </si>
  <si>
    <t>PCP-0004EC52</t>
  </si>
  <si>
    <t>jack@lpdairy.com</t>
  </si>
  <si>
    <t>Jarbo</t>
  </si>
  <si>
    <t>+1 970-593-8988</t>
  </si>
  <si>
    <t>PCP-0005205A</t>
  </si>
  <si>
    <t>jalvarez2223@gmail.com</t>
  </si>
  <si>
    <t xml:space="preserve">Alvarez </t>
  </si>
  <si>
    <t>+1 915-694-4531</t>
  </si>
  <si>
    <t>ALVAREZ CONSTRUCTION &amp; PROPERTY SERVICES</t>
  </si>
  <si>
    <t>880 Vinton Ave</t>
  </si>
  <si>
    <t>02758::ALVAREZ CONTRACTORS INC</t>
  </si>
  <si>
    <t>PCP-00052056</t>
  </si>
  <si>
    <t>pskrakmega@aol.com</t>
  </si>
  <si>
    <t>+1 505-659-3539</t>
  </si>
  <si>
    <t>MEGA STRUCTURE NM LLC</t>
  </si>
  <si>
    <t>2923 Trellis Dr NW</t>
  </si>
  <si>
    <t>59073::MEGA STRUCTURE NM LLC</t>
  </si>
  <si>
    <t>PCP-0005240E</t>
  </si>
  <si>
    <t>holt_eric@wagnerequipment.com</t>
  </si>
  <si>
    <t>+1 719-544-4433</t>
  </si>
  <si>
    <t>2225 N I 25</t>
  </si>
  <si>
    <t>PCP-00052581</t>
  </si>
  <si>
    <t>samdhe@gmail.com</t>
  </si>
  <si>
    <t>+1 915-497-2131</t>
  </si>
  <si>
    <t>DELTA H ENGINEERING</t>
  </si>
  <si>
    <t>2645 Missouri Ave</t>
  </si>
  <si>
    <t>22264::DELTA H ENGINEERING</t>
  </si>
  <si>
    <t>PCP-000525AE</t>
  </si>
  <si>
    <t>blackcha@vmcmail.com</t>
  </si>
  <si>
    <t>PCP-000524B9</t>
  </si>
  <si>
    <t>ap74ae</t>
  </si>
  <si>
    <t>amy.evans@transwest.com</t>
  </si>
  <si>
    <t>PIP-10600960</t>
  </si>
  <si>
    <t>ap74rlm</t>
  </si>
  <si>
    <t>PPS-0007E7FC</t>
  </si>
  <si>
    <t>angiem@abrothersmilling.com</t>
  </si>
  <si>
    <t xml:space="preserve">Moreno </t>
  </si>
  <si>
    <t>+1 915-496-5190</t>
  </si>
  <si>
    <t>PCP-0005251A</t>
  </si>
  <si>
    <t>carson_guenzi@hotmail.com</t>
  </si>
  <si>
    <t>Guenzi</t>
  </si>
  <si>
    <t>+1 970-466-1210</t>
  </si>
  <si>
    <t>GUENZI FARMS</t>
  </si>
  <si>
    <t>11079 County Road 250</t>
  </si>
  <si>
    <t>38438::GUENZI FARMS</t>
  </si>
  <si>
    <t>PCP-00052542</t>
  </si>
  <si>
    <t>anthony.gomez@rangerenergy.com</t>
  </si>
  <si>
    <t>+1 575-317-3377</t>
  </si>
  <si>
    <t>RANGER ENERGY SERVICES LLC</t>
  </si>
  <si>
    <t>10350 Richmond Ave Ste 1000</t>
  </si>
  <si>
    <t>73547::RANGER ENERGY SERVICES LLC</t>
  </si>
  <si>
    <t>PCP-0005237F</t>
  </si>
  <si>
    <t>zanes@martinnd.com</t>
  </si>
  <si>
    <t>schobinger</t>
  </si>
  <si>
    <t>PCP-0005253E</t>
  </si>
  <si>
    <t>+1 575-682-3352</t>
  </si>
  <si>
    <t>GREEN MTN CONSTRUCTION</t>
  </si>
  <si>
    <t>72 James Canyon Hwy</t>
  </si>
  <si>
    <t>31453::GREEN MTN CONSTRUCTION</t>
  </si>
  <si>
    <t>PCP-00052501</t>
  </si>
  <si>
    <t>rhpbaldwin@gmail.com</t>
  </si>
  <si>
    <t>+1 505-785-2526</t>
  </si>
  <si>
    <t>TURQUOISE TRAIL ELECTRIC PLUMBING LLC</t>
  </si>
  <si>
    <t>31 Sandoval Rd</t>
  </si>
  <si>
    <t>91840::TURQUOISE TRAIL ELECTRIC PLU MBING LLC</t>
  </si>
  <si>
    <t>PCP-00052550</t>
  </si>
  <si>
    <t>davidc@pcius.com</t>
  </si>
  <si>
    <t>Crowe</t>
  </si>
  <si>
    <t>+1 319-415-5216</t>
  </si>
  <si>
    <t>PETERSON CONTRACTORS INC</t>
  </si>
  <si>
    <t>104 Blackhawk St</t>
  </si>
  <si>
    <t>Reinbeck</t>
  </si>
  <si>
    <t>68453::PETERSON CONTRACTORS INC</t>
  </si>
  <si>
    <t>PCP-00052410</t>
  </si>
  <si>
    <t>simental.1227@gmail.com</t>
  </si>
  <si>
    <t>Simental</t>
  </si>
  <si>
    <t>+1 915-588-8929</t>
  </si>
  <si>
    <t>SIMETNAL TRUCKING</t>
  </si>
  <si>
    <t>11841 Santa Martina Dr</t>
  </si>
  <si>
    <t>79660::SIMETNAL TRUCKING</t>
  </si>
  <si>
    <t>PCP-00052569</t>
  </si>
  <si>
    <t>andyweaver.nm@gmail.com</t>
  </si>
  <si>
    <t>+1 505-307-9265</t>
  </si>
  <si>
    <t>WEAVER HEAVY EQUIPMENT PARTS</t>
  </si>
  <si>
    <t>916 Player Loop SE</t>
  </si>
  <si>
    <t>97932::WEAVER HEAVY EQUIPMENT PARTS LLC</t>
  </si>
  <si>
    <t>PCP-00052428</t>
  </si>
  <si>
    <t>simon.cardinale@errg.com</t>
  </si>
  <si>
    <t>Cardinale</t>
  </si>
  <si>
    <t>+1 5053017285</t>
  </si>
  <si>
    <t>ENGINEERING REMEDIATION</t>
  </si>
  <si>
    <t>PCP-00006064</t>
  </si>
  <si>
    <t>e250ehh</t>
  </si>
  <si>
    <t>Holt_eric@wagnerequipment.com</t>
  </si>
  <si>
    <t>PPI-0003BFE4</t>
  </si>
  <si>
    <t>matt.meyers@voltagrid.com</t>
  </si>
  <si>
    <t>Voltagrid</t>
  </si>
  <si>
    <t>11972 Coal Creek Heights Drive</t>
  </si>
  <si>
    <t>PCP-0005247A</t>
  </si>
  <si>
    <t>Vromero38@rocketmail.com</t>
  </si>
  <si>
    <t>302 E church</t>
  </si>
  <si>
    <t>PCP-00052401</t>
  </si>
  <si>
    <t>crobin3162@gmail.com</t>
  </si>
  <si>
    <t>PCP-0005260B</t>
  </si>
  <si>
    <t>+1 575-815-9105</t>
  </si>
  <si>
    <t>700 Stern Dr</t>
  </si>
  <si>
    <t>PCP-000524D1</t>
  </si>
  <si>
    <t>+1 505-690-7937</t>
  </si>
  <si>
    <t>GM EMULSION</t>
  </si>
  <si>
    <t>5935 Agua Fria St</t>
  </si>
  <si>
    <t>PCP-000524FB</t>
  </si>
  <si>
    <t>richard.cline@csicompressco.com</t>
  </si>
  <si>
    <t>+1 4324953480</t>
  </si>
  <si>
    <t>Richard.cline@csicompressco.com</t>
  </si>
  <si>
    <t>PPW-80040924</t>
  </si>
  <si>
    <t>keltyconstructioninc</t>
  </si>
  <si>
    <t>Kelty</t>
  </si>
  <si>
    <t>+1 303-243-0920</t>
  </si>
  <si>
    <t>keltyconstructioninc@gmail.com</t>
  </si>
  <si>
    <t>KELTY CONSTRUCTION INC</t>
  </si>
  <si>
    <t>32550 Cattle Cir</t>
  </si>
  <si>
    <t>50639::KELTY CONSTRUCTION INC</t>
  </si>
  <si>
    <t>PCP-00052362</t>
  </si>
  <si>
    <t>a117ak</t>
  </si>
  <si>
    <t>Kullberg</t>
  </si>
  <si>
    <t>andy.kullberg@mhc.com</t>
  </si>
  <si>
    <t>PSP-0005B83A</t>
  </si>
  <si>
    <t>billybaeza2023</t>
  </si>
  <si>
    <t>+1 575-390-1255</t>
  </si>
  <si>
    <t>billyb@centerlinecllc.com</t>
  </si>
  <si>
    <t>CENTERLINE CONSTRUCTION LLC</t>
  </si>
  <si>
    <t>7302 N VALDEZ</t>
  </si>
  <si>
    <t>39636::CENTERLINE CONSTRUCTION LLC</t>
  </si>
  <si>
    <t>PCP-000528C6</t>
  </si>
  <si>
    <t>jduncan@entact.com</t>
  </si>
  <si>
    <t>+1 8156039075</t>
  </si>
  <si>
    <t>PCP-00052A22</t>
  </si>
  <si>
    <t>csherwood</t>
  </si>
  <si>
    <t>+1 719-205-8789</t>
  </si>
  <si>
    <t>3125 Gil Johnson Pt</t>
  </si>
  <si>
    <t>PCP-000528F3</t>
  </si>
  <si>
    <t>manzyfeeds@hotmail.com</t>
  </si>
  <si>
    <t xml:space="preserve">Letti </t>
  </si>
  <si>
    <t>+1 719-980-1039</t>
  </si>
  <si>
    <t>MANZANOLA FEEDS</t>
  </si>
  <si>
    <t>PO Box 157</t>
  </si>
  <si>
    <t>Manzanola</t>
  </si>
  <si>
    <t>58088::MANZANOLA FEEDS</t>
  </si>
  <si>
    <t>PCP-0005285F</t>
  </si>
  <si>
    <t>feldhol@gmail.com</t>
  </si>
  <si>
    <t>Mohrlang</t>
  </si>
  <si>
    <t>FELDPAUSCH HOLSTEINS</t>
  </si>
  <si>
    <t>33131::FELDPAUSCH HOLSTEINS</t>
  </si>
  <si>
    <t>PCP-000527D9</t>
  </si>
  <si>
    <t>andrew@cnsp.net</t>
  </si>
  <si>
    <t>Sisneros</t>
  </si>
  <si>
    <t>+1 505-930-0481</t>
  </si>
  <si>
    <t>AAC CONSTRUCTION</t>
  </si>
  <si>
    <t>18 La Luna Rd</t>
  </si>
  <si>
    <t>00229::AAC CONSTRUCTION</t>
  </si>
  <si>
    <t>PCP-00052966</t>
  </si>
  <si>
    <t>colettew@riverbendmachinery.com</t>
  </si>
  <si>
    <t>Whitlock</t>
  </si>
  <si>
    <t>Colette</t>
  </si>
  <si>
    <t>+1 970-245-2521</t>
  </si>
  <si>
    <t>RIVERBEND MACHINERY INC</t>
  </si>
  <si>
    <t>2301 Grand Park Dr</t>
  </si>
  <si>
    <t>PCP-0005293F</t>
  </si>
  <si>
    <t>rlsdiesel1957@gmail.com</t>
  </si>
  <si>
    <t>+1 505-702-9247</t>
  </si>
  <si>
    <t>A-1 QUALITY REDI MIX INC</t>
  </si>
  <si>
    <t>1141 W Hwy 60</t>
  </si>
  <si>
    <t>00996::A-1 QUALITY REDI MIX INC</t>
  </si>
  <si>
    <t>PCP-000529C0</t>
  </si>
  <si>
    <t>lhidalgo@abrothersmilling.com</t>
  </si>
  <si>
    <t xml:space="preserve">Lydia </t>
  </si>
  <si>
    <t>+1 915-820-8418</t>
  </si>
  <si>
    <t>PCP-00052840</t>
  </si>
  <si>
    <t>walt.watkins1@gmail.com</t>
  </si>
  <si>
    <t>Walt</t>
  </si>
  <si>
    <t>+1 720-935-2840</t>
  </si>
  <si>
    <t>DT BAR WELDING SERVICE INC</t>
  </si>
  <si>
    <t>22994 County Road 30</t>
  </si>
  <si>
    <t>PCP-00052872</t>
  </si>
  <si>
    <t>LENSEXC</t>
  </si>
  <si>
    <t>+1 3032583689</t>
  </si>
  <si>
    <t>JUSTIN@LENEXC.COM</t>
  </si>
  <si>
    <t>LEN'S EXCAVATING</t>
  </si>
  <si>
    <t>55 Indian Peaks Drive</t>
  </si>
  <si>
    <t>54946::LENS EXCAVATING</t>
  </si>
  <si>
    <t>PCP-00052865</t>
  </si>
  <si>
    <t>alconexcavating@yahoo.com</t>
  </si>
  <si>
    <t>alcon</t>
  </si>
  <si>
    <t>carline</t>
  </si>
  <si>
    <t>+1 575-387-5800</t>
  </si>
  <si>
    <t>ALCON EXCAVATING LLC</t>
  </si>
  <si>
    <t>PO Box 510</t>
  </si>
  <si>
    <t>39814::ALCON EXCAVATING LLC</t>
  </si>
  <si>
    <t>PCP-000529B1</t>
  </si>
  <si>
    <t>diversusdieselhtp@gmail.com</t>
  </si>
  <si>
    <t>Armida I</t>
  </si>
  <si>
    <t>+1 915-226-5682</t>
  </si>
  <si>
    <t>DIVERSUS DIESEL &amp; HYDRAULIC</t>
  </si>
  <si>
    <t>1610 Katy Ave</t>
  </si>
  <si>
    <t>25426::DIVERSUS DIESEL &amp; HYDRAULIC TRUCK PARTS</t>
  </si>
  <si>
    <t>PCP-0005284E</t>
  </si>
  <si>
    <t>thomas@subsurfacecontracting.com</t>
  </si>
  <si>
    <t>+1 505-470-3807</t>
  </si>
  <si>
    <t>SUB SURFACE CONTRACTING</t>
  </si>
  <si>
    <t>27 Paseo De River St</t>
  </si>
  <si>
    <t>82453::SUB SURFACE CONTRACTING INC</t>
  </si>
  <si>
    <t>PCP-000527C7</t>
  </si>
  <si>
    <t>austin.kelly@kiewit.com</t>
  </si>
  <si>
    <t>+1 480 793 0139</t>
  </si>
  <si>
    <t>PCP-0003EE37</t>
  </si>
  <si>
    <t>terry@pioneerpavingnm.com</t>
  </si>
  <si>
    <t>ELLIOT</t>
  </si>
  <si>
    <t>+1 303-901-5970</t>
  </si>
  <si>
    <t>TERRY@PIONEERPAVINGNM.COM</t>
  </si>
  <si>
    <t>PIONEER PAVING-NEW MEXICO</t>
  </si>
  <si>
    <t>784 Nikanda Rd NE</t>
  </si>
  <si>
    <t>68970::PIONEER PAVING-NEW MEXICO</t>
  </si>
  <si>
    <t>PCP-0005282B</t>
  </si>
  <si>
    <t>leo@jobeco.com</t>
  </si>
  <si>
    <t>+1 9154787495</t>
  </si>
  <si>
    <t>PCP-0005288E</t>
  </si>
  <si>
    <t>alopez@interconcompany.com</t>
  </si>
  <si>
    <t>+1 505-544-6288</t>
  </si>
  <si>
    <t>INTERCON COMPANY LLC</t>
  </si>
  <si>
    <t>46353::INTERCON COMPANY LLC</t>
  </si>
  <si>
    <t>PCP-000529EF</t>
  </si>
  <si>
    <t>gmurillo@dicaperl.com</t>
  </si>
  <si>
    <t>+1 575-517-5546</t>
  </si>
  <si>
    <t>DICAPERL MINERALS CORP.</t>
  </si>
  <si>
    <t>1900 Gresco Rd</t>
  </si>
  <si>
    <t>PCP-00052857</t>
  </si>
  <si>
    <t>pat.orr@stservco.com</t>
  </si>
  <si>
    <t>+1 720-908-0790</t>
  </si>
  <si>
    <t>SALVA TERRA HOLDINGS LLC</t>
  </si>
  <si>
    <t>1600 W Harvard Ave</t>
  </si>
  <si>
    <t>77233::SALVA TERRA HOLDINGS LLC</t>
  </si>
  <si>
    <t>PCP-00052844</t>
  </si>
  <si>
    <t>gilbert.acevedo@dot.nm.gov</t>
  </si>
  <si>
    <t>Acevedo</t>
  </si>
  <si>
    <t>+1 575-840-9712</t>
  </si>
  <si>
    <t>PCP-000528A9</t>
  </si>
  <si>
    <t>hitajose1984</t>
  </si>
  <si>
    <t>ita</t>
  </si>
  <si>
    <t>+1 915-494-8617</t>
  </si>
  <si>
    <t>hitajose1984@yahoo.com</t>
  </si>
  <si>
    <t>HITA GROUP INC.</t>
  </si>
  <si>
    <t>5501 Grove Dr</t>
  </si>
  <si>
    <t>41083::HITA GROUP INC</t>
  </si>
  <si>
    <t>PCP-000529F7</t>
  </si>
  <si>
    <t>lebsockrepair@gmail.com</t>
  </si>
  <si>
    <t>LEBSOCK</t>
  </si>
  <si>
    <t>+1 9708676837</t>
  </si>
  <si>
    <t>LEBSOCKREPAIR@GMAIL.COM</t>
  </si>
  <si>
    <t>LEBSOCK REPAIR SERVICE INC</t>
  </si>
  <si>
    <t>FORT MORGAN</t>
  </si>
  <si>
    <t>54807::LEBSOCK REPAIR SERVICE INC</t>
  </si>
  <si>
    <t>PCP-00052579</t>
  </si>
  <si>
    <t>e350dc</t>
  </si>
  <si>
    <t>Desiderio</t>
  </si>
  <si>
    <t>+1 915 588 5933</t>
  </si>
  <si>
    <t>cooper_desi@wagnerequipment.com</t>
  </si>
  <si>
    <t>PIP-10743843</t>
  </si>
  <si>
    <t>PCP-000528BE</t>
  </si>
  <si>
    <t>lujan.ariel@yahoo.com</t>
  </si>
  <si>
    <t xml:space="preserve">Lujan </t>
  </si>
  <si>
    <t xml:space="preserve">Ariel </t>
  </si>
  <si>
    <t>+1 575-631-2624</t>
  </si>
  <si>
    <t>PANTHER ENERGY SERVICES</t>
  </si>
  <si>
    <t>1179 S 3rd St</t>
  </si>
  <si>
    <t>67379::PANTHER ENERGY SERVICES</t>
  </si>
  <si>
    <t>PCP-000529A8</t>
  </si>
  <si>
    <t>jeff.klein@wseco.com</t>
  </si>
  <si>
    <t xml:space="preserve">Klein </t>
  </si>
  <si>
    <t>+1 509-342-8583</t>
  </si>
  <si>
    <t>20150 E Cataldo Ave</t>
  </si>
  <si>
    <t>Liberty Lake</t>
  </si>
  <si>
    <t>55728::WESTERN STATES EQUIPMENT CO</t>
  </si>
  <si>
    <t>PCP-000527DA</t>
  </si>
  <si>
    <t>timothy.forry@pennsysupply.com</t>
  </si>
  <si>
    <t>Forry</t>
  </si>
  <si>
    <t>+1 7175146566</t>
  </si>
  <si>
    <t>Timothy.Forry@pennsysupply.com</t>
  </si>
  <si>
    <t>PCP-000527B4</t>
  </si>
  <si>
    <t>edgar@westerntank.com</t>
  </si>
  <si>
    <t xml:space="preserve">Galvan </t>
  </si>
  <si>
    <t>+1 575-640-9158</t>
  </si>
  <si>
    <t>SALOPEK 4 MP FARMS</t>
  </si>
  <si>
    <t>7000 N Valley Dr</t>
  </si>
  <si>
    <t>77674::SALOPEK 4 MP FARMS</t>
  </si>
  <si>
    <t>PCP-000529CA</t>
  </si>
  <si>
    <t>albfran2104@yahoo.com</t>
  </si>
  <si>
    <t xml:space="preserve">Franco </t>
  </si>
  <si>
    <t xml:space="preserve">101 Wannabe Road </t>
  </si>
  <si>
    <t xml:space="preserve">Mesquite </t>
  </si>
  <si>
    <t>PCP-00052A5D</t>
  </si>
  <si>
    <t>PCP-00052901</t>
  </si>
  <si>
    <t>+1 575-644-0178</t>
  </si>
  <si>
    <t>HIGHLAND ENTERPRISES INC</t>
  </si>
  <si>
    <t>PO Box 2409</t>
  </si>
  <si>
    <t>PCP-000528DD</t>
  </si>
  <si>
    <t>shohawk@msn.com</t>
  </si>
  <si>
    <t>+1 719-930-8064</t>
  </si>
  <si>
    <t>PATE CONSTRUCTION</t>
  </si>
  <si>
    <t>87 N Mission Dr</t>
  </si>
  <si>
    <t>67776::PATE CONSTRUCTION INC</t>
  </si>
  <si>
    <t>PCP-00052BD7</t>
  </si>
  <si>
    <t>cebato@buesingcorp.com</t>
  </si>
  <si>
    <t>Ebato</t>
  </si>
  <si>
    <t>+1 480-822-0798</t>
  </si>
  <si>
    <t>Cebato@buesingcorp.com</t>
  </si>
  <si>
    <t>PCP-00052C3A</t>
  </si>
  <si>
    <t>rneff@republicservices.com</t>
  </si>
  <si>
    <t>+1 7082086704</t>
  </si>
  <si>
    <t>Chicago Heights</t>
  </si>
  <si>
    <t>PCP-0005278F</t>
  </si>
  <si>
    <t>delacu@live.com</t>
  </si>
  <si>
    <t>De La Cueva</t>
  </si>
  <si>
    <t>+1 9157717580</t>
  </si>
  <si>
    <t>DLC CONSTRUCTION</t>
  </si>
  <si>
    <t>24382::DLC CONSTRUCTION</t>
  </si>
  <si>
    <t>PCP-0004F840</t>
  </si>
  <si>
    <t xml:space="preserve">Pointer </t>
  </si>
  <si>
    <t xml:space="preserve">Mathew </t>
  </si>
  <si>
    <t>+1 575-552-5449</t>
  </si>
  <si>
    <t>PCP-00052D3D</t>
  </si>
  <si>
    <t>nanderson@gtc1.net</t>
  </si>
  <si>
    <t>+1 970-631-1960</t>
  </si>
  <si>
    <t>GOLDEN TRIANGLE CONST</t>
  </si>
  <si>
    <t>8008 Raspberry Way</t>
  </si>
  <si>
    <t>37434::GOLDEN TRIANGLE CONST</t>
  </si>
  <si>
    <t>PCP-00052C97</t>
  </si>
  <si>
    <t>achavez@republicservices.com</t>
  </si>
  <si>
    <t xml:space="preserve">Art </t>
  </si>
  <si>
    <t>+1 818-402-4833</t>
  </si>
  <si>
    <t>1512 N Bonnie Beach Pl</t>
  </si>
  <si>
    <t>PCP-00046A9F</t>
  </si>
  <si>
    <t>acappiello@republicservices.com</t>
  </si>
  <si>
    <t>Cappiello</t>
  </si>
  <si>
    <t>+1 9089125033</t>
  </si>
  <si>
    <t>11 Harmich Road</t>
  </si>
  <si>
    <t>South Plainfield</t>
  </si>
  <si>
    <t>07080</t>
  </si>
  <si>
    <t>PCP-00044400</t>
  </si>
  <si>
    <t>dannys71391@gmail.com</t>
  </si>
  <si>
    <t>Salguero</t>
  </si>
  <si>
    <t>Juston</t>
  </si>
  <si>
    <t>+1 8059314566</t>
  </si>
  <si>
    <t>PCP-00052BA3</t>
  </si>
  <si>
    <t>yard@hawktx.com</t>
  </si>
  <si>
    <t>Celeste</t>
  </si>
  <si>
    <t>+1 915-478-1540</t>
  </si>
  <si>
    <t>HAWK CONSTRUCTION</t>
  </si>
  <si>
    <t>P.O. Box 17410</t>
  </si>
  <si>
    <t>41921::HAWK CONSTRUCTION</t>
  </si>
  <si>
    <t>PCP-00052BFD</t>
  </si>
  <si>
    <t>juan@smithandaguirre.com</t>
  </si>
  <si>
    <t>SMITH &amp; AGUIRRE</t>
  </si>
  <si>
    <t>PO Box 2276</t>
  </si>
  <si>
    <t>80143::SMITH &amp; AGUIRRE</t>
  </si>
  <si>
    <t>PCP-00052DE0</t>
  </si>
  <si>
    <t>VINDAWG444@AOL.COM</t>
  </si>
  <si>
    <t xml:space="preserve">Eisenhand </t>
  </si>
  <si>
    <t xml:space="preserve">Vince </t>
  </si>
  <si>
    <t>+1 303-489-3036</t>
  </si>
  <si>
    <t>CMT EXCAVATING INC</t>
  </si>
  <si>
    <t>PO Box 935</t>
  </si>
  <si>
    <t>Indian Hills</t>
  </si>
  <si>
    <t>13254::CMT EXCAVATING INC</t>
  </si>
  <si>
    <t>PCP-000529FB</t>
  </si>
  <si>
    <t>ekerbros@aol.com</t>
  </si>
  <si>
    <t>Luciano</t>
  </si>
  <si>
    <t>+1 505-660-3767</t>
  </si>
  <si>
    <t>EKER BROTHERS INC</t>
  </si>
  <si>
    <t>16 Colony Dr</t>
  </si>
  <si>
    <t>30291::EKER BROTHERS INC</t>
  </si>
  <si>
    <t>PCP-00052D24</t>
  </si>
  <si>
    <t>shawnbissett3131@yahoo.com</t>
  </si>
  <si>
    <t>Bissett</t>
  </si>
  <si>
    <t>+1 724-998-5736</t>
  </si>
  <si>
    <t>REX COOK CONSTRUCTION</t>
  </si>
  <si>
    <t>9230 Lakeside Blvd Ste 100</t>
  </si>
  <si>
    <t xml:space="preserve">The Woodlands </t>
  </si>
  <si>
    <t>75518::REX COOK CONSTRUCTION</t>
  </si>
  <si>
    <t>PCP-00052C6E</t>
  </si>
  <si>
    <t xml:space="preserve">Hita </t>
  </si>
  <si>
    <t>PPW-800242B1</t>
  </si>
  <si>
    <t>PCP-00052C59</t>
  </si>
  <si>
    <t>Lancaster</t>
  </si>
  <si>
    <t>PCP-00052C57</t>
  </si>
  <si>
    <t>Chanslor</t>
  </si>
  <si>
    <t>Gunnar</t>
  </si>
  <si>
    <t>PCP-00052C3E</t>
  </si>
  <si>
    <t>ryang</t>
  </si>
  <si>
    <t>Gorejena</t>
  </si>
  <si>
    <t>+1 719-304-6499</t>
  </si>
  <si>
    <t>ryan@jdsconstructionservices.com</t>
  </si>
  <si>
    <t>PCP-00052C73</t>
  </si>
  <si>
    <t>s.thames@meridiancon.net</t>
  </si>
  <si>
    <t>Thames</t>
  </si>
  <si>
    <t>Susannah</t>
  </si>
  <si>
    <t>+1 520-554-6200</t>
  </si>
  <si>
    <t>MERIDIAN ENGINEERING COMPANY</t>
  </si>
  <si>
    <t>P.O. BOX 91768</t>
  </si>
  <si>
    <t>59252::MERIDIAN CONTRACTING LLC</t>
  </si>
  <si>
    <t>PCP-00045C8F</t>
  </si>
  <si>
    <t>james.langlinais@kiewit.com</t>
  </si>
  <si>
    <t>langlinais</t>
  </si>
  <si>
    <t>+1 936 707 5198</t>
  </si>
  <si>
    <t>PCP-0003EF23</t>
  </si>
  <si>
    <t>Centerline Construction</t>
  </si>
  <si>
    <t xml:space="preserve">7302 N.Valdez </t>
  </si>
  <si>
    <t>PCP-0004FE5C</t>
  </si>
  <si>
    <t>davis75</t>
  </si>
  <si>
    <t>mikew.davis@yahoo.com</t>
  </si>
  <si>
    <t xml:space="preserve">Davis construction </t>
  </si>
  <si>
    <t>465 w main</t>
  </si>
  <si>
    <t xml:space="preserve">Green River </t>
  </si>
  <si>
    <t>PPW-DE9CB0CB</t>
  </si>
  <si>
    <t>andradefjp@hotmail.com</t>
  </si>
  <si>
    <t>+1 9157010630</t>
  </si>
  <si>
    <t>Amphenol</t>
  </si>
  <si>
    <t>PCP-00052C24</t>
  </si>
  <si>
    <t>ttay78@yahoo.com</t>
  </si>
  <si>
    <t>Ashby</t>
  </si>
  <si>
    <t>+1 9702108319</t>
  </si>
  <si>
    <t>Cj construction</t>
  </si>
  <si>
    <t>PCP-00052BFB</t>
  </si>
  <si>
    <t>saul.mtz1225@gmail.com</t>
  </si>
  <si>
    <t>PCP-00052CE0</t>
  </si>
  <si>
    <t>bsikora@csicompressco.com</t>
  </si>
  <si>
    <t>SIkora</t>
  </si>
  <si>
    <t>blake.sikora@csicompressco.com</t>
  </si>
  <si>
    <t>PPW-8001DE5A</t>
  </si>
  <si>
    <t>lenexc</t>
  </si>
  <si>
    <t>justin@lenexc.com</t>
  </si>
  <si>
    <t>18710 highway 72</t>
  </si>
  <si>
    <t>PPW-1DF27484</t>
  </si>
  <si>
    <t>cohenb317@gmail.com</t>
  </si>
  <si>
    <t xml:space="preserve">Cohen </t>
  </si>
  <si>
    <t xml:space="preserve">Benjamin </t>
  </si>
  <si>
    <t>+1 970 702 4233</t>
  </si>
  <si>
    <t>BEN COHEN</t>
  </si>
  <si>
    <t>4408 John F Kennedy pkwy</t>
  </si>
  <si>
    <t>Apt A 205</t>
  </si>
  <si>
    <t>PCP-00052F99</t>
  </si>
  <si>
    <t>sealproutah@gmail.com</t>
  </si>
  <si>
    <t>SEAL PRO LLC</t>
  </si>
  <si>
    <t>PPW-8003FC1C</t>
  </si>
  <si>
    <t>fgonzales@scswa.net</t>
  </si>
  <si>
    <t>+1 575-993-2194</t>
  </si>
  <si>
    <t>P O BOX 20000</t>
  </si>
  <si>
    <t>PCP-00053482</t>
  </si>
  <si>
    <t>ausmus.excavating@gmail.com</t>
  </si>
  <si>
    <t xml:space="preserve">Ausmus </t>
  </si>
  <si>
    <t xml:space="preserve">Wes </t>
  </si>
  <si>
    <t>+1 719-491-4514</t>
  </si>
  <si>
    <t>AUSMUS EXCAVATING LLC</t>
  </si>
  <si>
    <t>16225 Reata Rd</t>
  </si>
  <si>
    <t>04695::AUSMUS EXCAVATING LLC</t>
  </si>
  <si>
    <t>PCP-00053373</t>
  </si>
  <si>
    <t>atozmobilemechanic@yahoo.com</t>
  </si>
  <si>
    <t>+1 970-286-1072</t>
  </si>
  <si>
    <t>7251 W 20th St Bldg L #101B</t>
  </si>
  <si>
    <t>21309::CROW CREEK CONSTRUCTION</t>
  </si>
  <si>
    <t>PCP-00053397</t>
  </si>
  <si>
    <t>cuphoff99@hotmail.com</t>
  </si>
  <si>
    <t>Uphoff</t>
  </si>
  <si>
    <t>Coe</t>
  </si>
  <si>
    <t>OLDLAND BROTHERS INC</t>
  </si>
  <si>
    <t>14667 R BC RD5</t>
  </si>
  <si>
    <t>66158::OLDLAND BROTHERS INC</t>
  </si>
  <si>
    <t>PCP-00053533</t>
  </si>
  <si>
    <t>brandie.dominguez@kodiakgas.com</t>
  </si>
  <si>
    <t>Brandie</t>
  </si>
  <si>
    <t>+1 505 209 0673</t>
  </si>
  <si>
    <t>PCP-0005347F</t>
  </si>
  <si>
    <t>rrgravel84@gmail.com</t>
  </si>
  <si>
    <t>+1 505-429-7776</t>
  </si>
  <si>
    <t>Exit 352 Cr A-6</t>
  </si>
  <si>
    <t>PCP-0005342B</t>
  </si>
  <si>
    <t>parts@tseltd.com</t>
  </si>
  <si>
    <t>+1 915-726-4529</t>
  </si>
  <si>
    <t>530 Valley Chili Rd</t>
  </si>
  <si>
    <t>PCP-00053377</t>
  </si>
  <si>
    <t>donatogp</t>
  </si>
  <si>
    <t>PCP-000532EF</t>
  </si>
  <si>
    <t>todd.taillon@valfair.com</t>
  </si>
  <si>
    <t>Taillon</t>
  </si>
  <si>
    <t>+1 4033893194</t>
  </si>
  <si>
    <t>T7X 0E6</t>
  </si>
  <si>
    <t>PCP-0005342E</t>
  </si>
  <si>
    <t>mike.varney@pennsysupply.com</t>
  </si>
  <si>
    <t>Varney</t>
  </si>
  <si>
    <t>+1 7176781178</t>
  </si>
  <si>
    <t>PCP-000527C8</t>
  </si>
  <si>
    <t>edgarperaltaconcrete@yahoo.com</t>
  </si>
  <si>
    <t>Cabrera</t>
  </si>
  <si>
    <t>+1 505-410-6767</t>
  </si>
  <si>
    <t>PERALTA CONCRETE REDI-MIX LL</t>
  </si>
  <si>
    <t>3567 a HWY 47</t>
  </si>
  <si>
    <t>70985::PERALTA CONCRETE REDI-MIX LL C</t>
  </si>
  <si>
    <t>PCP-00053530</t>
  </si>
  <si>
    <t>mhagler@atlassand.com</t>
  </si>
  <si>
    <t>Hagler</t>
  </si>
  <si>
    <t>+1 432-880-6968</t>
  </si>
  <si>
    <t>ATLAS SAND COMPANY LLC</t>
  </si>
  <si>
    <t>15456 N FM 874</t>
  </si>
  <si>
    <t>PCP-0001D208</t>
  </si>
  <si>
    <t>jovan.corella@usacompression.com</t>
  </si>
  <si>
    <t>CORELLA</t>
  </si>
  <si>
    <t xml:space="preserve">JOVAN </t>
  </si>
  <si>
    <t>+1 432-241-7919</t>
  </si>
  <si>
    <t xml:space="preserve">615 DEL RIO </t>
  </si>
  <si>
    <t>PCP-00053339</t>
  </si>
  <si>
    <t>eugenio.mejia@usacompression.com</t>
  </si>
  <si>
    <t>Eugenio.Mejia@usacompression.com</t>
  </si>
  <si>
    <t>PCP-00053300</t>
  </si>
  <si>
    <t>daniel.torres@usacompression.com</t>
  </si>
  <si>
    <t>+1 361 703 9876</t>
  </si>
  <si>
    <t>PCP-000497EB</t>
  </si>
  <si>
    <t>mannytorressr@gmail.com</t>
  </si>
  <si>
    <t>+1 915-496-7589</t>
  </si>
  <si>
    <t>EGA PAVING &amp; CONSTRUCTION IN</t>
  </si>
  <si>
    <t>7964 Pecan Ct</t>
  </si>
  <si>
    <t>30189::EGA PAVING &amp; CONSTRUCTION IN C</t>
  </si>
  <si>
    <t>PCP-000533EB</t>
  </si>
  <si>
    <t>PCP-000534CE</t>
  </si>
  <si>
    <t>marce.mercadob@gmail.com</t>
  </si>
  <si>
    <t>Marcela</t>
  </si>
  <si>
    <t>+1 915-479-9921</t>
  </si>
  <si>
    <t xml:space="preserve">Particular </t>
  </si>
  <si>
    <t>6376 Dakota Ridge Dr</t>
  </si>
  <si>
    <t>PCP-000535AD</t>
  </si>
  <si>
    <t>e250jxc1</t>
  </si>
  <si>
    <t>Campa</t>
  </si>
  <si>
    <t>Campa_jesus@wagnerequipment.com</t>
  </si>
  <si>
    <t>PIP-10249219</t>
  </si>
  <si>
    <t>e250ew</t>
  </si>
  <si>
    <t>wolf_ethan@wagnerequipment.com</t>
  </si>
  <si>
    <t>PSP-00089720</t>
  </si>
  <si>
    <t>earjcdg</t>
  </si>
  <si>
    <t>+1 936 203 2280</t>
  </si>
  <si>
    <t>corey.gilbert@kodiakgas.com</t>
  </si>
  <si>
    <t>PSP-000725AC</t>
  </si>
  <si>
    <t>e130-cat-support</t>
  </si>
  <si>
    <t>E130 CAT</t>
  </si>
  <si>
    <t>+91 8976483214</t>
  </si>
  <si>
    <t>CON-AGG OF MO LLC - SUMMIT</t>
  </si>
  <si>
    <t>2604 N STADIUM BLVD</t>
  </si>
  <si>
    <t>INTERSTATE 70 AND HWY. 23</t>
  </si>
  <si>
    <t>65202-1271</t>
  </si>
  <si>
    <t>PPW-0003DD1F</t>
  </si>
  <si>
    <t>cnc.bleu.transport@gmail.com</t>
  </si>
  <si>
    <t>+1 575-921-1684</t>
  </si>
  <si>
    <t>CNC Bleu Transportation LLC</t>
  </si>
  <si>
    <t>1006B Lucille St</t>
  </si>
  <si>
    <t>PCP-00053600</t>
  </si>
  <si>
    <t>cowens@pvt.com</t>
  </si>
  <si>
    <t>+1 575-308-1407</t>
  </si>
  <si>
    <t>PVT</t>
  </si>
  <si>
    <t>4011 W Main St</t>
  </si>
  <si>
    <t>PCP-00053528</t>
  </si>
  <si>
    <t>ulisesgutierrez15@gmail.com</t>
  </si>
  <si>
    <t>Ulises</t>
  </si>
  <si>
    <t>Ulisesgutierrez15@gmail.com</t>
  </si>
  <si>
    <t>ULISES GUTIERREZ</t>
  </si>
  <si>
    <t>14545 Andrews Dr</t>
  </si>
  <si>
    <t>39816::ULISES GUTIERREZ</t>
  </si>
  <si>
    <t>PCP-000534C7</t>
  </si>
  <si>
    <t>kshremshock@republicservices.com</t>
  </si>
  <si>
    <t>Shremshock</t>
  </si>
  <si>
    <t>Karrah</t>
  </si>
  <si>
    <t>+1 409-316-6581</t>
  </si>
  <si>
    <t>PCP-00045902</t>
  </si>
  <si>
    <t>john.thompson1@halliburton.com</t>
  </si>
  <si>
    <t>+1 337-230-4706</t>
  </si>
  <si>
    <t>100 Southpark Rd</t>
  </si>
  <si>
    <t>PCP-000533BD</t>
  </si>
  <si>
    <t>a4fggp1</t>
  </si>
  <si>
    <t>packg@rushenterprise.com</t>
  </si>
  <si>
    <t>RUSH TRUCK CENTERS OF IDAHO INC.</t>
  </si>
  <si>
    <t>PSP-00099A42</t>
  </si>
  <si>
    <t>bbatte1982@yahoo.com</t>
  </si>
  <si>
    <t>+1 575-682-2006</t>
  </si>
  <si>
    <t>BATTE ENTERPRISES</t>
  </si>
  <si>
    <t>PCP-0005390B</t>
  </si>
  <si>
    <t>integratedmechanics</t>
  </si>
  <si>
    <t>MACIAS</t>
  </si>
  <si>
    <t>GLORIA</t>
  </si>
  <si>
    <t>+1 915-887-0858</t>
  </si>
  <si>
    <t>integratedmechanics@yahoo.com</t>
  </si>
  <si>
    <t>INTEGRATED MECHANICS</t>
  </si>
  <si>
    <t>15498 Marina Ave</t>
  </si>
  <si>
    <t>46428::INTEGRATED MECHANICS</t>
  </si>
  <si>
    <t>PCP-0005394C</t>
  </si>
  <si>
    <t>dholterman@espmerc.com</t>
  </si>
  <si>
    <t>Holterman</t>
  </si>
  <si>
    <t>+1 505-929-3265</t>
  </si>
  <si>
    <t>EMCO OF SANTA FE LLC</t>
  </si>
  <si>
    <t>1302 N Riverside Dr</t>
  </si>
  <si>
    <t>31457::ESPANOLA TRANSIT MIX</t>
  </si>
  <si>
    <t>PCP-000539DC</t>
  </si>
  <si>
    <t>krunal.patel@kiewit.com</t>
  </si>
  <si>
    <t>PATEL</t>
  </si>
  <si>
    <t>KRUNAL</t>
  </si>
  <si>
    <t>+1 343 597 9535</t>
  </si>
  <si>
    <t>PCP-0003FF47</t>
  </si>
  <si>
    <t>milankumar.patel@kiewit.com</t>
  </si>
  <si>
    <t>Milankumar</t>
  </si>
  <si>
    <t>+1 873 288 1384</t>
  </si>
  <si>
    <t>PCP-0003FF04</t>
  </si>
  <si>
    <t>davidjoseph@desertvalleyinc.net</t>
  </si>
  <si>
    <t>+1 575-494-5050</t>
  </si>
  <si>
    <t>DESERT VALLEY INC</t>
  </si>
  <si>
    <t>2605 Dona Ana Rd SE</t>
  </si>
  <si>
    <t>25954::DESERT VALLEY INC</t>
  </si>
  <si>
    <t>PCP-00053918</t>
  </si>
  <si>
    <t>edward.garcia@glorieta.org</t>
  </si>
  <si>
    <t>Edwardo</t>
  </si>
  <si>
    <t>+1 505-620-7943</t>
  </si>
  <si>
    <t>GLORIETA 2.0 INC</t>
  </si>
  <si>
    <t>PO Box 8</t>
  </si>
  <si>
    <t>Glorieta</t>
  </si>
  <si>
    <t>37306::GLORIETA 2.0 INC</t>
  </si>
  <si>
    <t>PCP-00053946</t>
  </si>
  <si>
    <t>gcassata@myers-sons.com</t>
  </si>
  <si>
    <t>Cassata</t>
  </si>
  <si>
    <t>+1 832 334 2004</t>
  </si>
  <si>
    <t>MYERS AND SONS CONSTRUCTION, L.P.</t>
  </si>
  <si>
    <t>62686::MYERS &amp; SONS CONSTRUCTION</t>
  </si>
  <si>
    <t>PCP-00053A54</t>
  </si>
  <si>
    <t>cody.gross@martinmarietta.com</t>
  </si>
  <si>
    <t>+1 667-215-3685</t>
  </si>
  <si>
    <t>233 Stevenson Rd</t>
  </si>
  <si>
    <t>PCP-00041307</t>
  </si>
  <si>
    <t>jasper.mcnair</t>
  </si>
  <si>
    <t>+1 830-570-1923</t>
  </si>
  <si>
    <t>PCP-00053932</t>
  </si>
  <si>
    <t>akonkel@hamonbuilt.com</t>
  </si>
  <si>
    <t>Konkel</t>
  </si>
  <si>
    <t>+1 3034726296</t>
  </si>
  <si>
    <t>PCP-000539D2</t>
  </si>
  <si>
    <t>nbanghart@buesingcorp.com</t>
  </si>
  <si>
    <t>banghart</t>
  </si>
  <si>
    <t>nic</t>
  </si>
  <si>
    <t>+1 480-647-8778</t>
  </si>
  <si>
    <t>PCP-0004376C</t>
  </si>
  <si>
    <t>b2vwjc</t>
  </si>
  <si>
    <t>CARTER</t>
  </si>
  <si>
    <t>+1 865 992 6032</t>
  </si>
  <si>
    <t>jeremy.carter@carmeuse.com</t>
  </si>
  <si>
    <t>PSP-0009926A</t>
  </si>
  <si>
    <t>tyler.wild@ipaper.com</t>
  </si>
  <si>
    <t>Wild</t>
  </si>
  <si>
    <t>+1 3854795554</t>
  </si>
  <si>
    <t>PCP-00053473</t>
  </si>
  <si>
    <t>psmith@glendale.co.us</t>
  </si>
  <si>
    <t>+1 720-454-0600</t>
  </si>
  <si>
    <t>CITY OF GLENDALE</t>
  </si>
  <si>
    <t>601 S Elm St</t>
  </si>
  <si>
    <t>37196::CITY OF GLENDALE</t>
  </si>
  <si>
    <t>PCP-00053A21</t>
  </si>
  <si>
    <t>horacio.recio@copart.com</t>
  </si>
  <si>
    <t>Horacio</t>
  </si>
  <si>
    <t>+1 9165014773</t>
  </si>
  <si>
    <t>PCP-00053A06</t>
  </si>
  <si>
    <t>e250jwr1</t>
  </si>
  <si>
    <t>Riede</t>
  </si>
  <si>
    <t>riede_jacob@wagnerequipment.com</t>
  </si>
  <si>
    <t>PSP-00088BC2</t>
  </si>
  <si>
    <t>felipeortega@live.com</t>
  </si>
  <si>
    <t xml:space="preserve">Yanez </t>
  </si>
  <si>
    <t>Steamboat springs excavating</t>
  </si>
  <si>
    <t xml:space="preserve">1902 13th street </t>
  </si>
  <si>
    <t>PCP-00053B27</t>
  </si>
  <si>
    <t>raytrout34@yahoo.com</t>
  </si>
  <si>
    <t>+1 719-761-8027</t>
  </si>
  <si>
    <t>Continental Milling INC</t>
  </si>
  <si>
    <t>6050 Stetson Hills Blvd</t>
  </si>
  <si>
    <t>PCP-00052D0B</t>
  </si>
  <si>
    <t>Cciservice2023@gmail.com</t>
  </si>
  <si>
    <t xml:space="preserve">González </t>
  </si>
  <si>
    <t>24377 ada</t>
  </si>
  <si>
    <t>PCP-00053AC0</t>
  </si>
  <si>
    <t>e250bdn</t>
  </si>
  <si>
    <t>Nielsen_Brendan@wagnerequipment.com</t>
  </si>
  <si>
    <t>PSP-0006277B</t>
  </si>
  <si>
    <t>mhoolsema@winterparkresort.com</t>
  </si>
  <si>
    <t>Hoolsema</t>
  </si>
  <si>
    <t>+1 9707261497</t>
  </si>
  <si>
    <t>WINTER PARK RESORT</t>
  </si>
  <si>
    <t>PCP-000538EF</t>
  </si>
  <si>
    <t>Elite Industries Inc</t>
  </si>
  <si>
    <t>PPW-2F660B05</t>
  </si>
  <si>
    <t>bigjtrucks2@yahoo.com</t>
  </si>
  <si>
    <t xml:space="preserve">Clint </t>
  </si>
  <si>
    <t>+1 719-237-3467</t>
  </si>
  <si>
    <t>SILVERHOOK RANCH</t>
  </si>
  <si>
    <t>821 Fern Creek Rd</t>
  </si>
  <si>
    <t>79957::SILVERHOOK RANCH</t>
  </si>
  <si>
    <t>PCP-00053F2E</t>
  </si>
  <si>
    <t>jonelson@powermotivecorp.com</t>
  </si>
  <si>
    <t>+1 970-702-1555</t>
  </si>
  <si>
    <t>PCP-00053EE5</t>
  </si>
  <si>
    <t>jason@landandwaterscapes.com</t>
  </si>
  <si>
    <t>Kambach</t>
  </si>
  <si>
    <t>ADVANCE DESIGNS WATERSCAPES</t>
  </si>
  <si>
    <t>00824::ADVANCE DESIGNS WATERSCAPES</t>
  </si>
  <si>
    <t>PCP-00025740</t>
  </si>
  <si>
    <t>rhudson@cityofclovis.org</t>
  </si>
  <si>
    <t>+1 575-763-9259</t>
  </si>
  <si>
    <t>CITY OF CLOVIS</t>
  </si>
  <si>
    <t>801 S Norris St</t>
  </si>
  <si>
    <t>PCP-00053E91</t>
  </si>
  <si>
    <t>chris.lane@stmtires.com</t>
  </si>
  <si>
    <t>+1 505-569-3024</t>
  </si>
  <si>
    <t>SOUTHERN TIRE MART</t>
  </si>
  <si>
    <t>3501 4th St NW</t>
  </si>
  <si>
    <t>81521::SOUTHERN TIRE MART</t>
  </si>
  <si>
    <t>PCP-00053E21</t>
  </si>
  <si>
    <t>eayydc</t>
  </si>
  <si>
    <t>Christie</t>
  </si>
  <si>
    <t>dave.christie@sec-ep.com</t>
  </si>
  <si>
    <t>PSP-0009BC92</t>
  </si>
  <si>
    <t>aboveandbeyondscapes@yahoo.com</t>
  </si>
  <si>
    <t>+1 719-250-2803</t>
  </si>
  <si>
    <t>ABOVEANDBEYONDSCAPES@YAHOO.COM</t>
  </si>
  <si>
    <t>ABOVE &amp; BEYOND LANDSCAPING LLC</t>
  </si>
  <si>
    <t>1960 Aspen Cir</t>
  </si>
  <si>
    <t>00446::ABOVE &amp; BEYOND LANDSCPING LL</t>
  </si>
  <si>
    <t>PCP-00053EE1</t>
  </si>
  <si>
    <t>bexinc@mail.com</t>
  </si>
  <si>
    <t xml:space="preserve">Beaumont </t>
  </si>
  <si>
    <t>+1 970-390-9393</t>
  </si>
  <si>
    <t>BEXINC@MAIL.COM</t>
  </si>
  <si>
    <t>BEAUMONT EXCAVATING INC.</t>
  </si>
  <si>
    <t>178 Alpine Ranch Rd</t>
  </si>
  <si>
    <t>06800::BEAUMONT EXCAVATING INC</t>
  </si>
  <si>
    <t>PCP-00053E2B</t>
  </si>
  <si>
    <t>dave@dandlconstructioncortez.com</t>
  </si>
  <si>
    <t xml:space="preserve">Dave and Lana </t>
  </si>
  <si>
    <t>+1 970-565-2087</t>
  </si>
  <si>
    <t>25716 Road L</t>
  </si>
  <si>
    <t>PCP-00053E7E</t>
  </si>
  <si>
    <t>purchasing@dynamictool.com</t>
  </si>
  <si>
    <t>gallegos</t>
  </si>
  <si>
    <t>+1 915-598-2330</t>
  </si>
  <si>
    <t>PCP-00053E59</t>
  </si>
  <si>
    <t>+1 505-401-2308</t>
  </si>
  <si>
    <t>32 Jerome Rd</t>
  </si>
  <si>
    <t>89383::TRUE LINE SERVICES INC</t>
  </si>
  <si>
    <t>PCP-00053F04</t>
  </si>
  <si>
    <t>+1 5053452661</t>
  </si>
  <si>
    <t>4000 OSUNA RD</t>
  </si>
  <si>
    <t>PCP-00053F00</t>
  </si>
  <si>
    <t>roger.hmexc@gmail.com</t>
  </si>
  <si>
    <t>Holiday</t>
  </si>
  <si>
    <t>+1 303-507-6766</t>
  </si>
  <si>
    <t>H&amp;M EARTHWORX</t>
  </si>
  <si>
    <t>11905 E 124th Ave</t>
  </si>
  <si>
    <t>40851::H&amp;M EARTHWORX</t>
  </si>
  <si>
    <t>PCP-000538FF</t>
  </si>
  <si>
    <t>ronaldjonesdairy@gmail.com</t>
  </si>
  <si>
    <t>+1 505-463-5065</t>
  </si>
  <si>
    <t>JONES DAIRY</t>
  </si>
  <si>
    <t>52 Carlos Martinez Rd</t>
  </si>
  <si>
    <t>Veguita</t>
  </si>
  <si>
    <t>49577::JONES DAIRY</t>
  </si>
  <si>
    <t>PCP-00053E06</t>
  </si>
  <si>
    <t>samanthamars@ruidoso-nm.gov</t>
  </si>
  <si>
    <t>+1 575-937-4618</t>
  </si>
  <si>
    <t>VILLAGE OF RUIDOSO</t>
  </si>
  <si>
    <t>313 Cree Meadows Dr</t>
  </si>
  <si>
    <t>75818::VILLAGE OF RUIDOSO</t>
  </si>
  <si>
    <t>PCP-00053E20</t>
  </si>
  <si>
    <t>clongwell@enduringresources.com</t>
  </si>
  <si>
    <t>Longwell</t>
  </si>
  <si>
    <t>+1 720-213-8138</t>
  </si>
  <si>
    <t>31921 Eagle Brook Dr</t>
  </si>
  <si>
    <t>30958::ENDURING RESOURCES IV INC</t>
  </si>
  <si>
    <t>PCP-00053EE0</t>
  </si>
  <si>
    <t>ldaproservices1933@gmail.com</t>
  </si>
  <si>
    <t>+1 575-799-8140</t>
  </si>
  <si>
    <t>LEROY APODACA</t>
  </si>
  <si>
    <t>1043 Cedar Valley Rd</t>
  </si>
  <si>
    <t>03727::LEROY APODACA</t>
  </si>
  <si>
    <t>PCP-00053D9E</t>
  </si>
  <si>
    <t>frank@betonellc.com</t>
  </si>
  <si>
    <t>Just</t>
  </si>
  <si>
    <t>BETONE, LLC</t>
  </si>
  <si>
    <t>920 Hathaway Street</t>
  </si>
  <si>
    <t>#10</t>
  </si>
  <si>
    <t>PPW-000037DE</t>
  </si>
  <si>
    <t>PeakDirtWorks</t>
  </si>
  <si>
    <t>Loftus</t>
  </si>
  <si>
    <t>+1 719-445-7325</t>
  </si>
  <si>
    <t>info@peakdirtworks.com</t>
  </si>
  <si>
    <t>PEAK DIRT WORKS</t>
  </si>
  <si>
    <t>PO Box 250</t>
  </si>
  <si>
    <t>68168::PEAK DIRT WORKS</t>
  </si>
  <si>
    <t>PCP-00053E33</t>
  </si>
  <si>
    <t>ebpaving73@gmail.com</t>
  </si>
  <si>
    <t>+1 505-452-1730</t>
  </si>
  <si>
    <t>E B PAVING</t>
  </si>
  <si>
    <t>7311 Silverton Rd SE</t>
  </si>
  <si>
    <t>58393::E B PAVING</t>
  </si>
  <si>
    <t>PCP-00053ED1</t>
  </si>
  <si>
    <t>e250dr3</t>
  </si>
  <si>
    <t>Dano</t>
  </si>
  <si>
    <t>rivas_dano@wagnerequipment.com</t>
  </si>
  <si>
    <t>PSP-0009BBB6</t>
  </si>
  <si>
    <t>nvillalobos@lacaleritaconstruction.com</t>
  </si>
  <si>
    <t>+1 575-932-9078</t>
  </si>
  <si>
    <t>LA CALERITA CONSTRUCTION LLC</t>
  </si>
  <si>
    <t>5669 Charles Russell Rd</t>
  </si>
  <si>
    <t>53812::LA CALERITA CONSTRUCTION LLC</t>
  </si>
  <si>
    <t>PCP-00053E78</t>
  </si>
  <si>
    <t>jci@jcicrestedbutte.com</t>
  </si>
  <si>
    <t>Councilman</t>
  </si>
  <si>
    <t>+1 970-275-4395</t>
  </si>
  <si>
    <t>JCI@JCICRESTEDBUTTE.COM</t>
  </si>
  <si>
    <t>JCI</t>
  </si>
  <si>
    <t>407 Riverland Dr</t>
  </si>
  <si>
    <t>49285::JCI</t>
  </si>
  <si>
    <t>PCP-00053F02</t>
  </si>
  <si>
    <t>vendors@hull.works</t>
  </si>
  <si>
    <t>Jerald</t>
  </si>
  <si>
    <t>+1 5054533455</t>
  </si>
  <si>
    <t xml:space="preserve">Adaptive Solutions Company </t>
  </si>
  <si>
    <t>8880 W Highway 160 Unit 20</t>
  </si>
  <si>
    <t>PCP-00054022</t>
  </si>
  <si>
    <t>NECA</t>
  </si>
  <si>
    <t>PCP-00053F5A</t>
  </si>
  <si>
    <t>hurricaneevelin@outlook.com</t>
  </si>
  <si>
    <t>Air and Swabbing</t>
  </si>
  <si>
    <t xml:space="preserve">Hurricane </t>
  </si>
  <si>
    <t>+1 505-632-6885</t>
  </si>
  <si>
    <t xml:space="preserve">Hurricane Air and Swabbing </t>
  </si>
  <si>
    <t>5949 HWY 64</t>
  </si>
  <si>
    <t xml:space="preserve">FARMINGTON </t>
  </si>
  <si>
    <t>PCP-00053D83</t>
  </si>
  <si>
    <t>cirsik@brannan1.com</t>
  </si>
  <si>
    <t>IRSIK</t>
  </si>
  <si>
    <t>+1 3033563077</t>
  </si>
  <si>
    <t>PCP-00053F4B</t>
  </si>
  <si>
    <t>colten.thege@wasteconnections.com</t>
  </si>
  <si>
    <t>Thege</t>
  </si>
  <si>
    <t>+1 4023678529</t>
  </si>
  <si>
    <t>Colten.Thege@wasteconnections.com</t>
  </si>
  <si>
    <t>PCP-00053976</t>
  </si>
  <si>
    <t>jerry_darnell@kindermorgan.com</t>
  </si>
  <si>
    <t>+1 5052159179</t>
  </si>
  <si>
    <t>PCP-0003A8B0</t>
  </si>
  <si>
    <t>robert.koelzer@ensignenergy.com</t>
  </si>
  <si>
    <t>Koelzer</t>
  </si>
  <si>
    <t>+1 970-539-9407</t>
  </si>
  <si>
    <t>ENSIGN DRILLING</t>
  </si>
  <si>
    <t>24020 County Road 46</t>
  </si>
  <si>
    <t>PCP-000543A9</t>
  </si>
  <si>
    <t>forozco@sierraelpaso.com</t>
  </si>
  <si>
    <t>+1 915-772-0613</t>
  </si>
  <si>
    <t>SIERRA MACHINERY</t>
  </si>
  <si>
    <t>939 Hawkins Blvd</t>
  </si>
  <si>
    <t>79237::SIERRA MACHINERY INC</t>
  </si>
  <si>
    <t>PCP-000542AB</t>
  </si>
  <si>
    <t>gbrewerjr@gflenv.com</t>
  </si>
  <si>
    <t>PCP-00048234</t>
  </si>
  <si>
    <t>debbie@suntecconcrete.com</t>
  </si>
  <si>
    <t>Pedersen</t>
  </si>
  <si>
    <t>+1 6026824541</t>
  </si>
  <si>
    <t>SUNTEC CONCRETE</t>
  </si>
  <si>
    <t>PCP-000543A7</t>
  </si>
  <si>
    <t>parts@far-west-services.com</t>
  </si>
  <si>
    <t>Neels</t>
  </si>
  <si>
    <t>+1 915-921-7238</t>
  </si>
  <si>
    <t>FAR WEST SERVICES INC</t>
  </si>
  <si>
    <t>14003 Montana Ave</t>
  </si>
  <si>
    <t>PCP-000543D0</t>
  </si>
  <si>
    <t>isiah.hulett@fluor.com</t>
  </si>
  <si>
    <t>Hueltt</t>
  </si>
  <si>
    <t>Isiah</t>
  </si>
  <si>
    <t>+1 8435937775</t>
  </si>
  <si>
    <t>PCP-00053E58</t>
  </si>
  <si>
    <t>+1 970 396 8583</t>
  </si>
  <si>
    <t>MELVIN GEIB INC.</t>
  </si>
  <si>
    <t>903 1st St</t>
  </si>
  <si>
    <t>PCP-00054323</t>
  </si>
  <si>
    <t>sebastien.r</t>
  </si>
  <si>
    <t>+1 604-414-3841</t>
  </si>
  <si>
    <t>4300 Airport rd</t>
  </si>
  <si>
    <t>Van Anda</t>
  </si>
  <si>
    <t>PCP-0003F55D</t>
  </si>
  <si>
    <t>51607ch::KIEWIT INFR #104975</t>
  </si>
  <si>
    <t>PCP-00054303</t>
  </si>
  <si>
    <t>deadhorsediesel@yahoo.com</t>
  </si>
  <si>
    <t>Regan</t>
  </si>
  <si>
    <t>+1 520-251-2693</t>
  </si>
  <si>
    <t>DEADHORSE DIESEL SERVICE</t>
  </si>
  <si>
    <t>134 County Road 209</t>
  </si>
  <si>
    <t>25139::DEADHORSE DIESEL SERVICE</t>
  </si>
  <si>
    <t>PCP-0005442B</t>
  </si>
  <si>
    <t>PCP-00042F90</t>
  </si>
  <si>
    <t>manavarrete1977@icloud.com</t>
  </si>
  <si>
    <t>Navarrete</t>
  </si>
  <si>
    <t>+1 915-235-7191</t>
  </si>
  <si>
    <t>EMPIRE ROOFING LTD</t>
  </si>
  <si>
    <t>4801 Esco Dr</t>
  </si>
  <si>
    <t>30771::EMPIRE ROOFING LTD</t>
  </si>
  <si>
    <t>PCP-000543E1</t>
  </si>
  <si>
    <t>generatorcontrol@aol.com</t>
  </si>
  <si>
    <t>+1 915-630-6289</t>
  </si>
  <si>
    <t>GENERATORS AND CONTROLS</t>
  </si>
  <si>
    <t>5301 Raymond Telles Dr</t>
  </si>
  <si>
    <t>36567::GENERATORS AND CONTROLS</t>
  </si>
  <si>
    <t>PCP-000544B2</t>
  </si>
  <si>
    <t>jerry.ortiz@state.nm.us</t>
  </si>
  <si>
    <t>+1 505-207-8304</t>
  </si>
  <si>
    <t>4127 Coronado St</t>
  </si>
  <si>
    <t>64585::NMDOT DIST 5</t>
  </si>
  <si>
    <t>PCP-000542DA</t>
  </si>
  <si>
    <t>rafaperez612@gmail.com</t>
  </si>
  <si>
    <t>+1 915-472-8115</t>
  </si>
  <si>
    <t>SPITZER AUTOMOTIVE AND INDUS</t>
  </si>
  <si>
    <t>1055 Hawkins Blvd</t>
  </si>
  <si>
    <t>81001::SPITZER AUTOMOTIVE AND INDUS TRIAL PRODUCTS INC</t>
  </si>
  <si>
    <t>PCP-00054501</t>
  </si>
  <si>
    <t>ce201028</t>
  </si>
  <si>
    <t>Hartel</t>
  </si>
  <si>
    <t>Cecelia</t>
  </si>
  <si>
    <t>+1 303-278-2894</t>
  </si>
  <si>
    <t>ce@laughlinexc.com</t>
  </si>
  <si>
    <t>PPT-10668A66</t>
  </si>
  <si>
    <t>apalomin4@fmi.com</t>
  </si>
  <si>
    <t>Agustin</t>
  </si>
  <si>
    <t>PCP-0005421A</t>
  </si>
  <si>
    <t>servimontajuarez@gmail.com</t>
  </si>
  <si>
    <t xml:space="preserve">Espinoza </t>
  </si>
  <si>
    <t xml:space="preserve">Alonso </t>
  </si>
  <si>
    <t>+1 915-613-9775</t>
  </si>
  <si>
    <t>NCC STRUCTURES INC</t>
  </si>
  <si>
    <t>497 N Resler Dr Ste C</t>
  </si>
  <si>
    <t>63734::NCC STRUCTURES INC</t>
  </si>
  <si>
    <t>PCP-000542D6</t>
  </si>
  <si>
    <t>jdenney@borderstates.com</t>
  </si>
  <si>
    <t>Denney</t>
  </si>
  <si>
    <t>+1 505-566-5009</t>
  </si>
  <si>
    <t>BORDER STATES INDUSTRIES INC</t>
  </si>
  <si>
    <t>865 S Browning Pkwy</t>
  </si>
  <si>
    <t>08737::BORDER STATES INDUSTRIES INC</t>
  </si>
  <si>
    <t>PCP-00054477</t>
  </si>
  <si>
    <t>e250dpm</t>
  </si>
  <si>
    <t>morrow_daniel@wagnerequipment.com</t>
  </si>
  <si>
    <t>PSP-000996D5</t>
  </si>
  <si>
    <t>pinejunctionheavyhaul@gmail.com</t>
  </si>
  <si>
    <t>Schreuder</t>
  </si>
  <si>
    <t>+1 720-289-5293</t>
  </si>
  <si>
    <t>MACS REPAIR LLC</t>
  </si>
  <si>
    <t>415 Bluebird Ln</t>
  </si>
  <si>
    <t>57213::MACS REPAIR LLC</t>
  </si>
  <si>
    <t>PCP-000542EB</t>
  </si>
  <si>
    <t>dkc@opon.com</t>
  </si>
  <si>
    <t>+1 303-908-3456</t>
  </si>
  <si>
    <t>Midco Minerals</t>
  </si>
  <si>
    <t>1720 Wazee St Unit 5E</t>
  </si>
  <si>
    <t>PCP-00054432</t>
  </si>
  <si>
    <t>adam@rmheavy.com</t>
  </si>
  <si>
    <t>Schultejann</t>
  </si>
  <si>
    <t>Adam@rmheavy.com</t>
  </si>
  <si>
    <t>Rocky mountain civil excavating</t>
  </si>
  <si>
    <t>11545 helena st</t>
  </si>
  <si>
    <t>PCP-00054372</t>
  </si>
  <si>
    <t>mecanicomorales@hotmail.com</t>
  </si>
  <si>
    <t>+52 6142209613</t>
  </si>
  <si>
    <t>Calle 21 105</t>
  </si>
  <si>
    <t xml:space="preserve">Chihuahua </t>
  </si>
  <si>
    <t>Mexico</t>
  </si>
  <si>
    <t>PCP-00054321</t>
  </si>
  <si>
    <t>handymechanic91@gmail.com</t>
  </si>
  <si>
    <t>emmanuel</t>
  </si>
  <si>
    <t>+1 720-673-7124</t>
  </si>
  <si>
    <t>handy mechanic</t>
  </si>
  <si>
    <t>14550 Normande Dr</t>
  </si>
  <si>
    <t>PCP-000542FC</t>
  </si>
  <si>
    <t>vanessa.martin@isletapueblo.com</t>
  </si>
  <si>
    <t>Vanessa</t>
  </si>
  <si>
    <t>+1 5058699818</t>
  </si>
  <si>
    <t>PUEBLO OF ISLETA</t>
  </si>
  <si>
    <t>PO BOX 1270</t>
  </si>
  <si>
    <t>ISLETA</t>
  </si>
  <si>
    <t>PCP-000542AA</t>
  </si>
  <si>
    <t>hoddem14</t>
  </si>
  <si>
    <t>+91 9934020849</t>
  </si>
  <si>
    <t>mikehodder@hotmail.com</t>
  </si>
  <si>
    <t>MIKE''S GIT ER DONE DIRTWORKS</t>
  </si>
  <si>
    <t>123 MAIN STREET</t>
  </si>
  <si>
    <t>PCP-0002CC40</t>
  </si>
  <si>
    <t>nate0750@gmail.com</t>
  </si>
  <si>
    <t xml:space="preserve">Schwenke </t>
  </si>
  <si>
    <t>6544 Marshmerry ln</t>
  </si>
  <si>
    <t xml:space="preserve">Evergreen </t>
  </si>
  <si>
    <t>PCP-000545A5</t>
  </si>
  <si>
    <t>webster@mmexcavation.com</t>
  </si>
  <si>
    <t>Web</t>
  </si>
  <si>
    <t>+1 970-352-5220</t>
  </si>
  <si>
    <t>M &amp; M EXCAVATION COMPANY</t>
  </si>
  <si>
    <t>25490 Cr-58</t>
  </si>
  <si>
    <t>PCP-0005447D</t>
  </si>
  <si>
    <t>martincce</t>
  </si>
  <si>
    <t xml:space="preserve">Mascorro </t>
  </si>
  <si>
    <t>+1 970-749-7761</t>
  </si>
  <si>
    <t>COMMUNICATION CONSTRUCTION AND ENGINEERING</t>
  </si>
  <si>
    <t>901 E 73rd Ave</t>
  </si>
  <si>
    <t>19136::COMMUNICATION CONST/ENGRNG</t>
  </si>
  <si>
    <t>PCP-0005436C</t>
  </si>
  <si>
    <t>j1rodriguez@blm.gov</t>
  </si>
  <si>
    <t>+1 575-640-8357</t>
  </si>
  <si>
    <t>PCP-0005475D</t>
  </si>
  <si>
    <t>sanchez.joseph@cleanharbors.com</t>
  </si>
  <si>
    <t>+1 970-386-2078</t>
  </si>
  <si>
    <t>108555 E Us Hwy 36</t>
  </si>
  <si>
    <t>PCP-000547F7</t>
  </si>
  <si>
    <t>drfiske76@aol.com</t>
  </si>
  <si>
    <t>Fiske</t>
  </si>
  <si>
    <t>+1 719-985-9593</t>
  </si>
  <si>
    <t>RED OAK IRON &amp; GRAVEL</t>
  </si>
  <si>
    <t>6905 W Us Hwy 24</t>
  </si>
  <si>
    <t>76077::RED OAK IRON &amp; GRAVEL</t>
  </si>
  <si>
    <t>PCP-00054907</t>
  </si>
  <si>
    <t>mariaperea1010@gmail.com</t>
  </si>
  <si>
    <t>+1 915-251-3234</t>
  </si>
  <si>
    <t>JOSE LUIS PEREA</t>
  </si>
  <si>
    <t>3525 Las Quintas Dr</t>
  </si>
  <si>
    <t>68743::JOSE LUIS PEREA</t>
  </si>
  <si>
    <t>PCP-00054890</t>
  </si>
  <si>
    <t>rodriguez_roofing@yahoo.com</t>
  </si>
  <si>
    <t>+1 915-240-9599</t>
  </si>
  <si>
    <t>BCR CONSTRUCTION INC</t>
  </si>
  <si>
    <t>12053 Silver Crown Rd</t>
  </si>
  <si>
    <t>07993::BCR CONSTRUCTION INC</t>
  </si>
  <si>
    <t>PCP-0005488E</t>
  </si>
  <si>
    <t>efonseca@suntecconcrete.com</t>
  </si>
  <si>
    <t>Fonseca</t>
  </si>
  <si>
    <t>2221 W. SHANGRI LA RD.</t>
  </si>
  <si>
    <t>PCP-00054989</t>
  </si>
  <si>
    <t>rancherswell@gmail.com</t>
  </si>
  <si>
    <t>+1 575-760-3884</t>
  </si>
  <si>
    <t>RANCHERS WELL SUPPLY</t>
  </si>
  <si>
    <t>651 Cr-13</t>
  </si>
  <si>
    <t>73492::RANCHERS WELL SUPPLY</t>
  </si>
  <si>
    <t>PCP-00054818</t>
  </si>
  <si>
    <t>gutierrez.cisco05@gmail.com</t>
  </si>
  <si>
    <t>cisco</t>
  </si>
  <si>
    <t>+1 505-639-2537</t>
  </si>
  <si>
    <t>SUNDANCE MECH &amp; UTILITY CORP</t>
  </si>
  <si>
    <t>4400 Alameda NE Suite E</t>
  </si>
  <si>
    <t>82765::SUNDANCE MECH &amp; UTILITY CORP</t>
  </si>
  <si>
    <t>PCP-00054795</t>
  </si>
  <si>
    <t>jerry.hargraves</t>
  </si>
  <si>
    <t>HARGRAVES</t>
  </si>
  <si>
    <t>JERRY</t>
  </si>
  <si>
    <t>+1 469-552-8097</t>
  </si>
  <si>
    <t>JERRY.HARGRAVES@HOLCIM.COM</t>
  </si>
  <si>
    <t>242 SOUTH STATE HWY. 34</t>
  </si>
  <si>
    <t>Rosser</t>
  </si>
  <si>
    <t>PCP-00054451</t>
  </si>
  <si>
    <t>rosko48@aol.com</t>
  </si>
  <si>
    <t>Pittington</t>
  </si>
  <si>
    <t>+1 970-691-4589</t>
  </si>
  <si>
    <t>PITTINGTON CONSTRUCTION INC</t>
  </si>
  <si>
    <t>15395 County Road 100</t>
  </si>
  <si>
    <t>69081::PITTINGTON CONSTRUCTION INC</t>
  </si>
  <si>
    <t>PCP-0005471B</t>
  </si>
  <si>
    <t>grant.kinkade@dieselperformancegj.com</t>
  </si>
  <si>
    <t>PCP-0005477F</t>
  </si>
  <si>
    <t>lcexcavating@gmail.com</t>
  </si>
  <si>
    <t>59049::LC CURBING &amp; LANDSCAPING</t>
  </si>
  <si>
    <t>PCP-00054841</t>
  </si>
  <si>
    <t>wethepeoplehotshothauling@gmail.com</t>
  </si>
  <si>
    <t>+1 970-761-0206</t>
  </si>
  <si>
    <t>WE THE PEOPLE HOT SHOT HAULI</t>
  </si>
  <si>
    <t>6440 Henderson Ln</t>
  </si>
  <si>
    <t>97848::WE THE PEOPLE HOT SHOT HAULI NG LLC</t>
  </si>
  <si>
    <t>PCP-00054958</t>
  </si>
  <si>
    <t>scottdwickham@outlook.com</t>
  </si>
  <si>
    <t>Wickhan</t>
  </si>
  <si>
    <t>+1 505-717-9114</t>
  </si>
  <si>
    <t>SUMMIT CONSTRUCTION INC</t>
  </si>
  <si>
    <t>302 North Roosevelt Ave.</t>
  </si>
  <si>
    <t>Mountainair</t>
  </si>
  <si>
    <t>63751::SUMMIT CONSTRUCTION INC</t>
  </si>
  <si>
    <t>PCP-000547DB</t>
  </si>
  <si>
    <t>greenhalghdmd@gmail.com</t>
  </si>
  <si>
    <t>Greenhalgh</t>
  </si>
  <si>
    <t xml:space="preserve">Del </t>
  </si>
  <si>
    <t>+1 352-443-9348</t>
  </si>
  <si>
    <t>DEL GREENHALGH</t>
  </si>
  <si>
    <t>13721 NORTH LOOP</t>
  </si>
  <si>
    <t>39661::DEL GREENHALGH</t>
  </si>
  <si>
    <t>PCP-0005483D</t>
  </si>
  <si>
    <t>paul.leffler@state.co.us</t>
  </si>
  <si>
    <t>Leffler</t>
  </si>
  <si>
    <t>+1 720-626-5272</t>
  </si>
  <si>
    <t>18500 E Colfax Ave</t>
  </si>
  <si>
    <t>18163::COLORADO DEPT OF TRANSPORT</t>
  </si>
  <si>
    <t>PCP-0005485C</t>
  </si>
  <si>
    <t>espinoza.landscaping19@gmail.com</t>
  </si>
  <si>
    <t>+1 915-892-9484</t>
  </si>
  <si>
    <t>ESPINOZA LANDSCAPING</t>
  </si>
  <si>
    <t>13161 Boots Green Rd</t>
  </si>
  <si>
    <t>31234::ESPINOZA LANDSCAPING</t>
  </si>
  <si>
    <t>PCP-000547F5</t>
  </si>
  <si>
    <t>bigredn@proton.me</t>
  </si>
  <si>
    <t>+1 970-355-8284</t>
  </si>
  <si>
    <t>GN PETERS CONSTRUCTION CO LLC</t>
  </si>
  <si>
    <t>5351 County Road 100</t>
  </si>
  <si>
    <t>68430::GN PETERS CONST CO LLC</t>
  </si>
  <si>
    <t>PCP-00054928</t>
  </si>
  <si>
    <t>DMCHUGH@LIVSIR.COM</t>
  </si>
  <si>
    <t>MCHUGH</t>
  </si>
  <si>
    <t>1 SILVER SPUR TRAIL</t>
  </si>
  <si>
    <t>PCP-000549BE</t>
  </si>
  <si>
    <t>fcs.817@outlook.com</t>
  </si>
  <si>
    <t>Serna</t>
  </si>
  <si>
    <t>Fcs.817@outlook.com</t>
  </si>
  <si>
    <t xml:space="preserve">Full Throttle Frankie's </t>
  </si>
  <si>
    <t xml:space="preserve">3033 dona Juanita dr sw </t>
  </si>
  <si>
    <t>PCP-0005499B</t>
  </si>
  <si>
    <t>jamesmp547@aol.com</t>
  </si>
  <si>
    <t>Cosetti</t>
  </si>
  <si>
    <t>+1 925-206-6305</t>
  </si>
  <si>
    <t>Jamesmp547@aol.com</t>
  </si>
  <si>
    <t>PO Box 489</t>
  </si>
  <si>
    <t>PCP-00042BA6</t>
  </si>
  <si>
    <t>jtoctane95@gmail.com</t>
  </si>
  <si>
    <t>TRESSER</t>
  </si>
  <si>
    <t>+1 6198406364</t>
  </si>
  <si>
    <t>Justin.Tresser@martinmarietta.com</t>
  </si>
  <si>
    <t>PPW-80035F88</t>
  </si>
  <si>
    <t>tgregson83@gmail.com</t>
  </si>
  <si>
    <t>Gregson</t>
  </si>
  <si>
    <t>Tgregson83@gmail.com</t>
  </si>
  <si>
    <t>PCP-0003FE5F</t>
  </si>
  <si>
    <t>valdezda@live.com</t>
  </si>
  <si>
    <t>Valdezda@live.com</t>
  </si>
  <si>
    <t>307 N 4th St</t>
  </si>
  <si>
    <t>Box 206</t>
  </si>
  <si>
    <t>PCP-000549E5</t>
  </si>
  <si>
    <t>marketing@thegloriousdeals.com</t>
  </si>
  <si>
    <t>YOUSA</t>
  </si>
  <si>
    <t>SAIMA</t>
  </si>
  <si>
    <t>+1 9793568201</t>
  </si>
  <si>
    <t>SAIMA YOUSAF LLC</t>
  </si>
  <si>
    <t>Santa Fe, NM</t>
  </si>
  <si>
    <t>PCP-00054AB1</t>
  </si>
  <si>
    <t>conor.smith@kiewit.com</t>
  </si>
  <si>
    <t>+1 403 318 9187</t>
  </si>
  <si>
    <t>Conor.smith@kiewit.com</t>
  </si>
  <si>
    <t>5519 50 st Castor Alberta</t>
  </si>
  <si>
    <t>Castor</t>
  </si>
  <si>
    <t>t0c0x0</t>
  </si>
  <si>
    <t>PCP-000538CC</t>
  </si>
  <si>
    <t>tmoney2804</t>
  </si>
  <si>
    <t>+1 9282920725</t>
  </si>
  <si>
    <t>treynold@fmi.com</t>
  </si>
  <si>
    <t>PCP-000550CC</t>
  </si>
  <si>
    <t>meveatt@tezakheavyequipment.com</t>
  </si>
  <si>
    <t>Eveatt</t>
  </si>
  <si>
    <t>PPW-28C00138</t>
  </si>
  <si>
    <t>katy@drillingequipmentresources.com</t>
  </si>
  <si>
    <t>DRILLING EQUIPMENT RESOURCES INC</t>
  </si>
  <si>
    <t>PCP-00024BA8</t>
  </si>
  <si>
    <t>wayne.pontius@gmail.com</t>
  </si>
  <si>
    <t xml:space="preserve">Pontius </t>
  </si>
  <si>
    <t xml:space="preserve">Wayne </t>
  </si>
  <si>
    <t>PONTIUS TRUSTED TRANSPORT LLC</t>
  </si>
  <si>
    <t>PCP-000178DC</t>
  </si>
  <si>
    <t>grantstreet365@yahoo.com</t>
  </si>
  <si>
    <t>Street</t>
  </si>
  <si>
    <t>GRANT STREET ASPHALT</t>
  </si>
  <si>
    <t>39250::GRANT STREET ASPHALT</t>
  </si>
  <si>
    <t>PCP-00007BDB</t>
  </si>
  <si>
    <t>firekiller11</t>
  </si>
  <si>
    <t>505-718-8577</t>
  </si>
  <si>
    <t>tolucero@gmail.com</t>
  </si>
  <si>
    <t>DIESEL RACING PARTS</t>
  </si>
  <si>
    <t>310 Chico Drive</t>
  </si>
  <si>
    <t>26350::DIESEL RACING PARTS</t>
  </si>
  <si>
    <t>PPT-00004673</t>
  </si>
  <si>
    <t>mcdowell_dustin@wagnerequipment.com</t>
  </si>
  <si>
    <t>MCDOWELL</t>
  </si>
  <si>
    <t>DUSTIN</t>
  </si>
  <si>
    <t>Wagner equipment</t>
  </si>
  <si>
    <t>2225 N Interstate 25</t>
  </si>
  <si>
    <t>PCP-00055127</t>
  </si>
  <si>
    <t>harty34@gmail.com</t>
  </si>
  <si>
    <t>Hartanov</t>
  </si>
  <si>
    <t>+1 303-888-0996</t>
  </si>
  <si>
    <t>Harty34@gmail.com</t>
  </si>
  <si>
    <t>Hart Advertising</t>
  </si>
  <si>
    <t>16083 E Fair Ave</t>
  </si>
  <si>
    <t>PCP-000550FD</t>
  </si>
  <si>
    <t>james.laquerre@mhc.com</t>
  </si>
  <si>
    <t>Laquerre II</t>
  </si>
  <si>
    <t>+1 5754920014</t>
  </si>
  <si>
    <t>PCP-000550C0</t>
  </si>
  <si>
    <t>scott75007@gmail.com</t>
  </si>
  <si>
    <t>+1 972-979-1200</t>
  </si>
  <si>
    <t>Cool Springs Ranch</t>
  </si>
  <si>
    <t>8000 County Road 542</t>
  </si>
  <si>
    <t>PCP-00054F03</t>
  </si>
  <si>
    <t>Acekarter@hotmail.com</t>
  </si>
  <si>
    <t xml:space="preserve">Eavenson </t>
  </si>
  <si>
    <t xml:space="preserve">3302 north first streets </t>
  </si>
  <si>
    <t xml:space="preserve">Bloomfield </t>
  </si>
  <si>
    <t>PCP-00054ECE</t>
  </si>
  <si>
    <t>standardconcrete@msn.com</t>
  </si>
  <si>
    <t>Efren</t>
  </si>
  <si>
    <t>STANDARD CONCRETE INC.</t>
  </si>
  <si>
    <t>PPW-92DF6C99</t>
  </si>
  <si>
    <t>obarron76@yahoo.com</t>
  </si>
  <si>
    <t>OB TRANSPORT, LLC</t>
  </si>
  <si>
    <t>PCP-000075C3</t>
  </si>
  <si>
    <t>rmctruckingllc</t>
  </si>
  <si>
    <t>rmctrucking19@gmail.com</t>
  </si>
  <si>
    <t>RMC TRUCKING LLC</t>
  </si>
  <si>
    <t>PPW-6B6B8026</t>
  </si>
  <si>
    <t>akin.akinboyewa@lafarge.com</t>
  </si>
  <si>
    <t>Akinboyewa</t>
  </si>
  <si>
    <t>Akin</t>
  </si>
  <si>
    <t>+1 289 442 4390</t>
  </si>
  <si>
    <t>PCP-00054F94</t>
  </si>
  <si>
    <t>e350rbh</t>
  </si>
  <si>
    <t>hutchison_roy@wagnerequipment.com</t>
  </si>
  <si>
    <t>PIP-10840054</t>
  </si>
  <si>
    <t>bruce_sullivan@sbcglobal.net</t>
  </si>
  <si>
    <t>STRUCTURAL HARDWARE &amp; SUPPLY INC</t>
  </si>
  <si>
    <t>PCP-00006631</t>
  </si>
  <si>
    <t>jorgeroman@comcast.net</t>
  </si>
  <si>
    <t>+1 505-573-1916</t>
  </si>
  <si>
    <t>JORGE ROMAN</t>
  </si>
  <si>
    <t>11701 Golden Gate Ave NE</t>
  </si>
  <si>
    <t>75624::JORGE ROMAN</t>
  </si>
  <si>
    <t>PCP-00054EA4</t>
  </si>
  <si>
    <t>rhickman@plateauexcavation.com</t>
  </si>
  <si>
    <t>PCP-00054FF0</t>
  </si>
  <si>
    <t>Crosettiexcavation@gmail.com</t>
  </si>
  <si>
    <t xml:space="preserve">Crosetti </t>
  </si>
  <si>
    <t>ANTHONY CROSETTI</t>
  </si>
  <si>
    <t>PPW-8003E91A</t>
  </si>
  <si>
    <t>hudnallkorey</t>
  </si>
  <si>
    <t>Hudnall</t>
  </si>
  <si>
    <t>+1 432-853-7907</t>
  </si>
  <si>
    <t>roper@roperinc.com</t>
  </si>
  <si>
    <t>ROPER INC.</t>
  </si>
  <si>
    <t>2936 I-20 EAST</t>
  </si>
  <si>
    <t>P.O. BOX 1683</t>
  </si>
  <si>
    <t>PCP-00054EE3</t>
  </si>
  <si>
    <t>Mobile1120Ed</t>
  </si>
  <si>
    <t>mobileforkliftandtruckservice@outlook.com</t>
  </si>
  <si>
    <t>MOBILE FORKLIFT AND TRUCK SERVICE</t>
  </si>
  <si>
    <t>PPW-00043F1C</t>
  </si>
  <si>
    <t>blasitrkg@aol.com</t>
  </si>
  <si>
    <t>Blasi</t>
  </si>
  <si>
    <t>MIKE BLASI TRUCKING INC</t>
  </si>
  <si>
    <t>04775::BLASI TRUCKING INC</t>
  </si>
  <si>
    <t>PPW-80041332</t>
  </si>
  <si>
    <t>accountspayable@jhservicesinc.com</t>
  </si>
  <si>
    <t>holly</t>
  </si>
  <si>
    <t>J &amp; H SERVICES, INC</t>
  </si>
  <si>
    <t>PPW-00043A8E</t>
  </si>
  <si>
    <t>triplearacing1@gmail.com</t>
  </si>
  <si>
    <t>Tinajero</t>
  </si>
  <si>
    <t>+1 915-355-5271</t>
  </si>
  <si>
    <t>ARMANDO TINAJERO</t>
  </si>
  <si>
    <t>1142 Boundary St</t>
  </si>
  <si>
    <t>87800::ARMANDO TINAJERO</t>
  </si>
  <si>
    <t>PCP-00054FA1</t>
  </si>
  <si>
    <t>dannyb@clwsi.com</t>
  </si>
  <si>
    <t>Braning</t>
  </si>
  <si>
    <t>C&amp;L WATER SOLUTIONS INC.</t>
  </si>
  <si>
    <t>PPW-8001C623</t>
  </si>
  <si>
    <t>HOGAN ACTION RENTAL</t>
  </si>
  <si>
    <t>PPW-800420AD</t>
  </si>
  <si>
    <t>dswierk@serckservices.com</t>
  </si>
  <si>
    <t>Swierk</t>
  </si>
  <si>
    <t>SERCK SERVICES INC</t>
  </si>
  <si>
    <t>PPW-80045824</t>
  </si>
  <si>
    <t>inc.8excavation@gmail.com</t>
  </si>
  <si>
    <t>Subr</t>
  </si>
  <si>
    <t>INC 8 EXCAVATION CORP</t>
  </si>
  <si>
    <t>PCP-000323F9</t>
  </si>
  <si>
    <t>mpatton116</t>
  </si>
  <si>
    <t>mpatton116@gmail.com</t>
  </si>
  <si>
    <t>ARNOLDS CUSTOM SEEDING, L.L.C.</t>
  </si>
  <si>
    <t>PPW-000136E7</t>
  </si>
  <si>
    <t>AP@originalservicesinc.com</t>
  </si>
  <si>
    <t>Ehling</t>
  </si>
  <si>
    <t>Vanita</t>
  </si>
  <si>
    <t>ORIGINAL SERVICES INC</t>
  </si>
  <si>
    <t>PPW-0003EF96</t>
  </si>
  <si>
    <t>service@kbequipmentservices.com</t>
  </si>
  <si>
    <t>+1 719-994-6363</t>
  </si>
  <si>
    <t>SERVICE@KBEQUIPMENTSERVICES.COM</t>
  </si>
  <si>
    <t>KB EQUIPMENT SERVICES LLC</t>
  </si>
  <si>
    <t>70 Stanford Ave</t>
  </si>
  <si>
    <t>PCP-00054EE0</t>
  </si>
  <si>
    <t>jvalandscapingco@gmail.com</t>
  </si>
  <si>
    <t>JVA LANDSCAPING &amp; CONSTRUCTI</t>
  </si>
  <si>
    <t>PPW-F19EBB3B</t>
  </si>
  <si>
    <t>paguilardekko</t>
  </si>
  <si>
    <t>+1 915-858-1915</t>
  </si>
  <si>
    <t>paguilar@dekko.com</t>
  </si>
  <si>
    <t>GROUP DEKKO INC</t>
  </si>
  <si>
    <t>7310 Innovation Blvd</t>
  </si>
  <si>
    <t>39284::GROUP DEKKO INC</t>
  </si>
  <si>
    <t>PCP-000550D1</t>
  </si>
  <si>
    <t>jwatlerscheid@jaoilfieldservices.com</t>
  </si>
  <si>
    <t>sriley@jaoilfieldservices.com</t>
  </si>
  <si>
    <t>PPW-80042ABB</t>
  </si>
  <si>
    <t>matheneylandmgmt@gmail.com</t>
  </si>
  <si>
    <t>Matheney</t>
  </si>
  <si>
    <t>MATHENEY LAND MANAGEMENT</t>
  </si>
  <si>
    <t>PCP-00031C89</t>
  </si>
  <si>
    <t>sds@earth-movers.net</t>
  </si>
  <si>
    <t>+1 432-209-2442</t>
  </si>
  <si>
    <t>78637::SEMINOLE DIESEL SERVICE,78640::SEMINALE DIESEL SERVICE</t>
  </si>
  <si>
    <t>PPW-0003F9CE</t>
  </si>
  <si>
    <t>superior21j@aol.com</t>
  </si>
  <si>
    <t>ANGEL</t>
  </si>
  <si>
    <t>SUPERIOR OILFIELD SERVICES</t>
  </si>
  <si>
    <t>PPW-73A11FCC</t>
  </si>
  <si>
    <t>steven.l.carter70.mil@army.mil</t>
  </si>
  <si>
    <t>+1 931-249-9989</t>
  </si>
  <si>
    <t>FT CARSON PARTS PURCHSE ONLY</t>
  </si>
  <si>
    <t>8306 Freestar Way</t>
  </si>
  <si>
    <t>35280::FT CARSON PARTS PURCHSE ONLY</t>
  </si>
  <si>
    <t>PCP-00054FBD</t>
  </si>
  <si>
    <t>kelli.kerr@gflenv.com</t>
  </si>
  <si>
    <t>Kerr</t>
  </si>
  <si>
    <t>+1 9047015982</t>
  </si>
  <si>
    <t>PCP-00054FC2</t>
  </si>
  <si>
    <t>j.howard@tularosa.net</t>
  </si>
  <si>
    <t>+1 5754309117</t>
  </si>
  <si>
    <t>PCP-000046BC</t>
  </si>
  <si>
    <t>lori@bluefinwatersolutions.com</t>
  </si>
  <si>
    <t>BLUEFIN WATER SOLUTIONS LLC</t>
  </si>
  <si>
    <t>PPW-C8E9111C</t>
  </si>
  <si>
    <t>steedleslie</t>
  </si>
  <si>
    <t>+1 325 450 5351</t>
  </si>
  <si>
    <t>325-450-5351</t>
  </si>
  <si>
    <t>91 E CANYON COMMERCIAL AVE</t>
  </si>
  <si>
    <t>84721-7784</t>
  </si>
  <si>
    <t>PPW-0004691F</t>
  </si>
  <si>
    <t>borregosandgravel@hotmail.com</t>
  </si>
  <si>
    <t>BORREGO EXC &amp; GRADING INC</t>
  </si>
  <si>
    <t>08626::BORREGO EXC &amp; GRADING INC</t>
  </si>
  <si>
    <t>PPW-C69BF14E</t>
  </si>
  <si>
    <t>william.holton@preferredmaterials.com</t>
  </si>
  <si>
    <t>+1 407-839-7424</t>
  </si>
  <si>
    <t>PCP-00049427</t>
  </si>
  <si>
    <t>azsnowmaster</t>
  </si>
  <si>
    <t>spickett@deltasg.com</t>
  </si>
  <si>
    <t>DELTA SAND AND GRAVEL</t>
  </si>
  <si>
    <t>PPT-106716D6</t>
  </si>
  <si>
    <t>Raymond.Jessop@rambodirt.com</t>
  </si>
  <si>
    <t>+1 719-323-8639</t>
  </si>
  <si>
    <t>RAMBO DIRT &amp; EXCAVATION LLC</t>
  </si>
  <si>
    <t>PCP-00036321</t>
  </si>
  <si>
    <t>nealpope1@yahoo.com</t>
  </si>
  <si>
    <t>+1 5756264939</t>
  </si>
  <si>
    <t>AG SERVICES</t>
  </si>
  <si>
    <t>PCP-00008BEE</t>
  </si>
  <si>
    <t>1994leonhardt@gmail.com</t>
  </si>
  <si>
    <t>4L HAYING</t>
  </si>
  <si>
    <t>PPW-82555C8E</t>
  </si>
  <si>
    <t>mudconcreteanddirtltd@gmail.com</t>
  </si>
  <si>
    <t>MUD CONCRETE &amp; DIRT LTD</t>
  </si>
  <si>
    <t>1600 Fillmore St</t>
  </si>
  <si>
    <t>71031::MUD CONCRETE &amp; DIRT LTD</t>
  </si>
  <si>
    <t>PCP-0005508C</t>
  </si>
  <si>
    <t>mattf@totalturfservices.com</t>
  </si>
  <si>
    <t>+1 267 542 4855</t>
  </si>
  <si>
    <t>TOTAL TURF GOLF SERVICES</t>
  </si>
  <si>
    <t>1965 BYBERRY RD.</t>
  </si>
  <si>
    <t>HUNTINGDON VALLEY</t>
  </si>
  <si>
    <t>19006-3502</t>
  </si>
  <si>
    <t>PCP-0005500F</t>
  </si>
  <si>
    <t>allysson.linis@lafarge.com</t>
  </si>
  <si>
    <t>Linis</t>
  </si>
  <si>
    <t>Allysson</t>
  </si>
  <si>
    <t>+1 416 540 8766</t>
  </si>
  <si>
    <t>PCP-00055004</t>
  </si>
  <si>
    <t>rick@mvcgj.com</t>
  </si>
  <si>
    <t>PPT-107516D0</t>
  </si>
  <si>
    <t>leonesrg@live.com</t>
  </si>
  <si>
    <t>LEONE SAND &amp; GRAVEL LLC</t>
  </si>
  <si>
    <t>PPW-EFE50395</t>
  </si>
  <si>
    <t>samuel.garcia36@aol.com</t>
  </si>
  <si>
    <t>Garcia Rizo</t>
  </si>
  <si>
    <t xml:space="preserve">Samuel </t>
  </si>
  <si>
    <t>CONCRETE 2 U</t>
  </si>
  <si>
    <t>PCP-00012F1E</t>
  </si>
  <si>
    <t>KDONARHEIM1</t>
  </si>
  <si>
    <t>Onarheim</t>
  </si>
  <si>
    <t>kdonarheim@tillerycars.com</t>
  </si>
  <si>
    <t>PPT-10750845</t>
  </si>
  <si>
    <t>ap@bncontractors.com</t>
  </si>
  <si>
    <t>caskey</t>
  </si>
  <si>
    <t>patricia</t>
  </si>
  <si>
    <t>B &amp; N CONTRACTORS INC.</t>
  </si>
  <si>
    <t>PO BOX 612</t>
  </si>
  <si>
    <t>HAYNESVILLE</t>
  </si>
  <si>
    <t>PPW-000416A7</t>
  </si>
  <si>
    <t>teresaankerholz@yahoo.com</t>
  </si>
  <si>
    <t>Ankerholz</t>
  </si>
  <si>
    <t>ANKERHOLZ INC</t>
  </si>
  <si>
    <t>PCP-000045C0</t>
  </si>
  <si>
    <t>ankerholzinc@yahoo.com</t>
  </si>
  <si>
    <t>77410::ANKERHOLZ INC</t>
  </si>
  <si>
    <t>PPW-200ECD17</t>
  </si>
  <si>
    <t>a2j2erc</t>
  </si>
  <si>
    <t>CALDWELL</t>
  </si>
  <si>
    <t>ERNIE</t>
  </si>
  <si>
    <t>+1 970 858 3524</t>
  </si>
  <si>
    <t>dcardoza@gjpeterbilt.com</t>
  </si>
  <si>
    <t>PPS-0006BD0A</t>
  </si>
  <si>
    <t>bolton_4079@q.com</t>
  </si>
  <si>
    <t>SHAWN</t>
  </si>
  <si>
    <t>BOLTON CONSTRUCTION</t>
  </si>
  <si>
    <t>PPW-8004090C</t>
  </si>
  <si>
    <t>wheatridge123@gmail.com</t>
  </si>
  <si>
    <t>PHONE MEDIC LLC</t>
  </si>
  <si>
    <t>PCP-0002F39A</t>
  </si>
  <si>
    <t>5728jasmer@gmail.com</t>
  </si>
  <si>
    <t>Jasmer</t>
  </si>
  <si>
    <t>TOP OF IT ROOFING LLC</t>
  </si>
  <si>
    <t>PCP-0003F50E</t>
  </si>
  <si>
    <t>patty@frontrangeexcavating.com</t>
  </si>
  <si>
    <t>Freeze</t>
  </si>
  <si>
    <t>PPW-86F83106</t>
  </si>
  <si>
    <t>Jones_2636@msn.com</t>
  </si>
  <si>
    <t>+1 5202373617</t>
  </si>
  <si>
    <t>rjones@swenergy.com</t>
  </si>
  <si>
    <t>PCP-00007107</t>
  </si>
  <si>
    <t>franz@aspendigger.com</t>
  </si>
  <si>
    <t>Franz</t>
  </si>
  <si>
    <t>+1 970-963-2157</t>
  </si>
  <si>
    <t>THE ASPEN DIGGER INC</t>
  </si>
  <si>
    <t>PPW-3FF7A98D</t>
  </si>
  <si>
    <t>db.onecall@yahoo.com</t>
  </si>
  <si>
    <t>Linsey Dyer</t>
  </si>
  <si>
    <t>DIAMONDBACK DISPOSAL SERVICES INC</t>
  </si>
  <si>
    <t>PPW-0003D956</t>
  </si>
  <si>
    <t>armandom@diamondbacknm.com</t>
  </si>
  <si>
    <t>Miramontez</t>
  </si>
  <si>
    <t>+1 575-392-9996</t>
  </si>
  <si>
    <t>Armandom@diamondbacknm.com</t>
  </si>
  <si>
    <t>PCP-000550B4</t>
  </si>
  <si>
    <t>olivia@kandbconstructions.com</t>
  </si>
  <si>
    <t>Olivia</t>
  </si>
  <si>
    <t>K &amp; B CONSTRUCTIONS, INC.</t>
  </si>
  <si>
    <t>PPW-6C8C6437</t>
  </si>
  <si>
    <t>jirehlogisticsinc@gmail.com</t>
  </si>
  <si>
    <t>JIREH LOGISTICS, INC</t>
  </si>
  <si>
    <t>PCP-00008111</t>
  </si>
  <si>
    <t>adam.f@sgearthmoving.com</t>
  </si>
  <si>
    <t>Fortier</t>
  </si>
  <si>
    <t>STUTSMAN GERBAZ INC.</t>
  </si>
  <si>
    <t>PPW-8004037D</t>
  </si>
  <si>
    <t>grofftransportation@gmail.com</t>
  </si>
  <si>
    <t>Groff</t>
  </si>
  <si>
    <t>GROFF TRANS LLC</t>
  </si>
  <si>
    <t>PPW-800491EF</t>
  </si>
  <si>
    <t>papalee613@gmail.com</t>
  </si>
  <si>
    <t xml:space="preserve">Carl </t>
  </si>
  <si>
    <t>CARL CHANDLER</t>
  </si>
  <si>
    <t>PCP-0001328C</t>
  </si>
  <si>
    <t>mptransco@gmail.com</t>
  </si>
  <si>
    <t>Primmer</t>
  </si>
  <si>
    <t>+1 9704710327</t>
  </si>
  <si>
    <t>MP TRANSPORTATION LLC</t>
  </si>
  <si>
    <t>PCP-00028E33</t>
  </si>
  <si>
    <t>thomas.steele@palopintomining.com</t>
  </si>
  <si>
    <t>+1 9038155546</t>
  </si>
  <si>
    <t>PALO PINTO MINING LLC</t>
  </si>
  <si>
    <t>PCP-00028DD4</t>
  </si>
  <si>
    <t>junkboy82@yahoo.com</t>
  </si>
  <si>
    <t xml:space="preserve">Hasenbalg </t>
  </si>
  <si>
    <t>HASENBALG FARM</t>
  </si>
  <si>
    <t>PCP-0002C82D</t>
  </si>
  <si>
    <t>hallamslandscaping@gmail.com</t>
  </si>
  <si>
    <t>+1 7192448162</t>
  </si>
  <si>
    <t>HALLAM'S LANDSCAPING LLC</t>
  </si>
  <si>
    <t>PCP-0001ADD1</t>
  </si>
  <si>
    <t>stanp397@gmail.com</t>
  </si>
  <si>
    <t>COLT &amp; JOE TRUCKING LLC</t>
  </si>
  <si>
    <t>PCP-00004551</t>
  </si>
  <si>
    <t>shane@t-heartranch.com</t>
  </si>
  <si>
    <t>T-HEART RANCH, LLC</t>
  </si>
  <si>
    <t>PCP-0002C3BA</t>
  </si>
  <si>
    <t>Abe@abeslandscape.com</t>
  </si>
  <si>
    <t>ABE'S LANDSCAPE AND MAINTENANCE, INC</t>
  </si>
  <si>
    <t>PCP-0000F6F6</t>
  </si>
  <si>
    <t>Jptruckin239@gmail.com</t>
  </si>
  <si>
    <t>J &amp; P TRUCKING AND HAULING LLC</t>
  </si>
  <si>
    <t>PPW-1C5AA1F5</t>
  </si>
  <si>
    <t>LZServices1@outlook.com</t>
  </si>
  <si>
    <t>Mota Barron</t>
  </si>
  <si>
    <t>Beatriz</t>
  </si>
  <si>
    <t>BEATRIZ BARRON</t>
  </si>
  <si>
    <t>PPW-9A7A26EF</t>
  </si>
  <si>
    <t>ac-follman@hotmail.com</t>
  </si>
  <si>
    <t>Follman</t>
  </si>
  <si>
    <t>C&amp;A EXCAVATION LLC</t>
  </si>
  <si>
    <t>PPW-80043A6F</t>
  </si>
  <si>
    <t>corey8374@gmail.com</t>
  </si>
  <si>
    <t>PPW-80042F94</t>
  </si>
  <si>
    <t>Peterbuilt105@gmail.com</t>
  </si>
  <si>
    <t>JADE TRANSPORTATION LLC</t>
  </si>
  <si>
    <t>PPW-800420BD</t>
  </si>
  <si>
    <t>svobodatrucking2@gmail.com</t>
  </si>
  <si>
    <t>Svoboda</t>
  </si>
  <si>
    <t>TROY SVOBODA</t>
  </si>
  <si>
    <t>PCP-00003011</t>
  </si>
  <si>
    <t>cdyyaj</t>
  </si>
  <si>
    <t>+1 608 554 1642</t>
  </si>
  <si>
    <t>andrew.johnson@ryancentral.com</t>
  </si>
  <si>
    <t>PSP-0009D577</t>
  </si>
  <si>
    <t>robflrs01@gmail.com</t>
  </si>
  <si>
    <t>+1 719-293-0094</t>
  </si>
  <si>
    <t>KW WOODWORKS, INC. DBA KW CONSTRUCTION AND RESTORATION</t>
  </si>
  <si>
    <t>PO Box 512</t>
  </si>
  <si>
    <t>50606::KW CONST &amp; RESTORATION</t>
  </si>
  <si>
    <t>PCP-00055514</t>
  </si>
  <si>
    <t>danielm@swcci.com</t>
  </si>
  <si>
    <t>Danielm@swcci.com</t>
  </si>
  <si>
    <t>2408parkland ave</t>
  </si>
  <si>
    <t xml:space="preserve">Artesia </t>
  </si>
  <si>
    <t>PCP-00055538</t>
  </si>
  <si>
    <t>nmdigging@gmail.com</t>
  </si>
  <si>
    <t xml:space="preserve">Juarez </t>
  </si>
  <si>
    <t>+1 575-449-0615</t>
  </si>
  <si>
    <t>ERASMO JUAREZ</t>
  </si>
  <si>
    <t>PO Box 682</t>
  </si>
  <si>
    <t>Dona Ana</t>
  </si>
  <si>
    <t>49737::ERASMO JUAREZ</t>
  </si>
  <si>
    <t>PCP-00055652</t>
  </si>
  <si>
    <t>wittenterprises@hotmail.com</t>
  </si>
  <si>
    <t>Aytry</t>
  </si>
  <si>
    <t>Emmitt</t>
  </si>
  <si>
    <t>+1 575-937-2878</t>
  </si>
  <si>
    <t>AC &amp; COMPANY LLC</t>
  </si>
  <si>
    <t>303 Fort Stanton Rd</t>
  </si>
  <si>
    <t>01277::AC &amp; COMPANY LLC</t>
  </si>
  <si>
    <t>PCP-0005552D</t>
  </si>
  <si>
    <t>wtatton</t>
  </si>
  <si>
    <t>+1 435 671 3187</t>
  </si>
  <si>
    <t>43466 Business Park Dr</t>
  </si>
  <si>
    <t>PPW-000367F6</t>
  </si>
  <si>
    <t>cwells3@republicservices.com</t>
  </si>
  <si>
    <t xml:space="preserve">500 Grade Rd </t>
  </si>
  <si>
    <t>PCP-0005078E</t>
  </si>
  <si>
    <t>jbrooks4@republicservices.com</t>
  </si>
  <si>
    <t>+1 650-713-3631</t>
  </si>
  <si>
    <t>PCP-0004EA0C</t>
  </si>
  <si>
    <t>ricardo_delatorre</t>
  </si>
  <si>
    <t>de la Torre</t>
  </si>
  <si>
    <t>+1 575-546-2703</t>
  </si>
  <si>
    <t>ricardo_delatorre@lunacountynm.us</t>
  </si>
  <si>
    <t>LUNA COUNTY</t>
  </si>
  <si>
    <t>PO Box 551</t>
  </si>
  <si>
    <t>56089::LUNA COUNTY</t>
  </si>
  <si>
    <t>PCP-0005541C</t>
  </si>
  <si>
    <t>dgarcia@cityofdeming.org</t>
  </si>
  <si>
    <t>+1 575-546-1012</t>
  </si>
  <si>
    <t>CITY OF DEMING</t>
  </si>
  <si>
    <t>201 Airport Rd</t>
  </si>
  <si>
    <t>25349::CITY OF DEMING</t>
  </si>
  <si>
    <t>PCP-0005555B</t>
  </si>
  <si>
    <t>b.hatfield@carryallproducts.com</t>
  </si>
  <si>
    <t>Hatfield</t>
  </si>
  <si>
    <t>+1 724-323-3523</t>
  </si>
  <si>
    <t>MOMENTUM RECYCLING LLC</t>
  </si>
  <si>
    <t>11331 Dillon Rd</t>
  </si>
  <si>
    <t>39275::GLASS TO GLASS DENVER LLC</t>
  </si>
  <si>
    <t>PCP-00055503</t>
  </si>
  <si>
    <t>omararechiga1@yahoo.com</t>
  </si>
  <si>
    <t>+1 915-873-0728</t>
  </si>
  <si>
    <t>J. CARRIZAL GENERAL CONSTRUCTION</t>
  </si>
  <si>
    <t>1070 Diesel Dr</t>
  </si>
  <si>
    <t>14200::J CARRIZAL GENERAL CONSTRUC</t>
  </si>
  <si>
    <t>PCP-0005540D</t>
  </si>
  <si>
    <t>tdolphin@bidell.com</t>
  </si>
  <si>
    <t>dolphin</t>
  </si>
  <si>
    <t>+1 304-670-4177</t>
  </si>
  <si>
    <t>PCP-0001BCF5</t>
  </si>
  <si>
    <t>jtd0517@gmail.com</t>
  </si>
  <si>
    <t>Dixson</t>
  </si>
  <si>
    <t>+1 303-519-9307</t>
  </si>
  <si>
    <t>LG RANCHES</t>
  </si>
  <si>
    <t>8865 Bayou Gulch Rd</t>
  </si>
  <si>
    <t>53692::LG RANCHES LLC</t>
  </si>
  <si>
    <t>PCP-0005552F</t>
  </si>
  <si>
    <t>goodluckconstruction@hotmail.com</t>
  </si>
  <si>
    <t>Sierra</t>
  </si>
  <si>
    <t>Irma</t>
  </si>
  <si>
    <t>+1 303 960 2069</t>
  </si>
  <si>
    <t>GOOD LUCK CONSTRUCTION INC</t>
  </si>
  <si>
    <t>37616::GOODLUCK INC</t>
  </si>
  <si>
    <t>PCP-0004856D</t>
  </si>
  <si>
    <t>joe@crminerals.com</t>
  </si>
  <si>
    <t>Griego</t>
  </si>
  <si>
    <t>+1 505-690-8183</t>
  </si>
  <si>
    <t>PO Box 708</t>
  </si>
  <si>
    <t>13291::C R MINERALS COMPANY</t>
  </si>
  <si>
    <t>PCP-000556B2</t>
  </si>
  <si>
    <t>+1 720 908 2429</t>
  </si>
  <si>
    <t xml:space="preserve">5460 montana vista way </t>
  </si>
  <si>
    <t>PPW-000066D0</t>
  </si>
  <si>
    <t>LOGGERDUDE2850@GMAIL.COM</t>
  </si>
  <si>
    <t>Doyon</t>
  </si>
  <si>
    <t>+1 719-588-2850</t>
  </si>
  <si>
    <t>RICHARD DOYON LOGGING</t>
  </si>
  <si>
    <t>20662 Us Highway 160</t>
  </si>
  <si>
    <t>Del Norte</t>
  </si>
  <si>
    <t>74309::RICHARD DOYON LOGGING</t>
  </si>
  <si>
    <t>PCP-000554EF</t>
  </si>
  <si>
    <t>nichole@zimalandscapes.com</t>
  </si>
  <si>
    <t>Zima Landscapes LLC</t>
  </si>
  <si>
    <t>PPW-0003121D</t>
  </si>
  <si>
    <t>eric.griffin@reynoldscon.com</t>
  </si>
  <si>
    <t>Eric.Griffin@reynoldscon.com</t>
  </si>
  <si>
    <t>Reynolds Construction</t>
  </si>
  <si>
    <t>PCP-00051B44</t>
  </si>
  <si>
    <t>kamenmarquez@gmail.com</t>
  </si>
  <si>
    <t>Kamen</t>
  </si>
  <si>
    <t>+1 575-973-3275</t>
  </si>
  <si>
    <t>RE-COM CONSTRUCTION INC</t>
  </si>
  <si>
    <t>PO Box 703</t>
  </si>
  <si>
    <t>58127::RE-COM CONSTRUCTION INC</t>
  </si>
  <si>
    <t>PCP-00055489</t>
  </si>
  <si>
    <t>millanlandscaping10@gmail.com</t>
  </si>
  <si>
    <t>Millan</t>
  </si>
  <si>
    <t xml:space="preserve">Eligio </t>
  </si>
  <si>
    <t>+1 909-244-2190</t>
  </si>
  <si>
    <t>TIKVAH CONSTRUCTION INC</t>
  </si>
  <si>
    <t>328 Ace Ryan St</t>
  </si>
  <si>
    <t>87208::TIKVAH CONSTRUCTION INC</t>
  </si>
  <si>
    <t>PCP-0005540E</t>
  </si>
  <si>
    <t>rudy@agequipmentllc.com</t>
  </si>
  <si>
    <t>+1 575-618-9257</t>
  </si>
  <si>
    <t>8739 N Valley Dr</t>
  </si>
  <si>
    <t>PCP-000554D4</t>
  </si>
  <si>
    <t>glinetrans101@gmail.com</t>
  </si>
  <si>
    <t>Glinetrans101@gmail.com</t>
  </si>
  <si>
    <t>G-Line Transport LLC</t>
  </si>
  <si>
    <t>118 County Rd</t>
  </si>
  <si>
    <t>PCP-000556F9</t>
  </si>
  <si>
    <t>+1 505-699-8023</t>
  </si>
  <si>
    <t>6 LILAC</t>
  </si>
  <si>
    <t>PCP-00055983</t>
  </si>
  <si>
    <t>iliana.beltrandelrio</t>
  </si>
  <si>
    <t>BELTRAN</t>
  </si>
  <si>
    <t>ILIANA</t>
  </si>
  <si>
    <t>+1 915-857-6685</t>
  </si>
  <si>
    <t>iliana.beltrandelrio@gmail.com</t>
  </si>
  <si>
    <t>TRACTORES Y REFACCIONES</t>
  </si>
  <si>
    <t>2421 Calle Chihuahua</t>
  </si>
  <si>
    <t>82241::TRACTORES Y REFACCIONES</t>
  </si>
  <si>
    <t>PCP-000559C7</t>
  </si>
  <si>
    <t>w5iay@sswmail.net</t>
  </si>
  <si>
    <t>+1 575-416-1035</t>
  </si>
  <si>
    <t>COTTONWOOD SPRINGS DAIRY</t>
  </si>
  <si>
    <t>491 W Funk Rd</t>
  </si>
  <si>
    <t>Lake Arthur</t>
  </si>
  <si>
    <t>20173::COTTONWOOD SPRINGS DAIRY</t>
  </si>
  <si>
    <t>PCP-00055B17</t>
  </si>
  <si>
    <t>bustilloso7</t>
  </si>
  <si>
    <t>Bustillos</t>
  </si>
  <si>
    <t>+1 970-393-2898</t>
  </si>
  <si>
    <t>BUSTILLOSO7@HOTMAIL.COM</t>
  </si>
  <si>
    <t>BUSTILLOS ISLAS INC</t>
  </si>
  <si>
    <t>10213::BUSTILLOS ISLAS INC</t>
  </si>
  <si>
    <t>PCP-00055B1E</t>
  </si>
  <si>
    <t>hoxley@sandgravel.net</t>
  </si>
  <si>
    <t>OXLEY</t>
  </si>
  <si>
    <t>HUNTER</t>
  </si>
  <si>
    <t>+1 248-285-1005</t>
  </si>
  <si>
    <t>8800 DIX AVE.</t>
  </si>
  <si>
    <t>Detroit</t>
  </si>
  <si>
    <t>PCP-0004ED11</t>
  </si>
  <si>
    <t>mottetm@vmcmail.com</t>
  </si>
  <si>
    <t>Mottet</t>
  </si>
  <si>
    <t>+1 832-403-2440</t>
  </si>
  <si>
    <t>10101 Reunion Place STE 500</t>
  </si>
  <si>
    <t>PCP-0003B30F</t>
  </si>
  <si>
    <t>kesslertj@koppers.com</t>
  </si>
  <si>
    <t>+1 570-220-5522</t>
  </si>
  <si>
    <t>Kesslertj@koppers.com</t>
  </si>
  <si>
    <t>KOPPERS INC.</t>
  </si>
  <si>
    <t>50 Koppers Ln</t>
  </si>
  <si>
    <t>PCP-000514FB</t>
  </si>
  <si>
    <t>kurtharrigfeld@gmail.com</t>
  </si>
  <si>
    <t>Harringfeld</t>
  </si>
  <si>
    <t>+1 307-631-0003</t>
  </si>
  <si>
    <t>5 STAR SWEEPING</t>
  </si>
  <si>
    <t>3870 Chalk Bluff Rd</t>
  </si>
  <si>
    <t>34169::5 STAR SWEEPING</t>
  </si>
  <si>
    <t>PCP-00055C1F</t>
  </si>
  <si>
    <t>sndouglass@ksilp.com</t>
  </si>
  <si>
    <t>douglass</t>
  </si>
  <si>
    <t>sarah</t>
  </si>
  <si>
    <t>PCP-00055B89</t>
  </si>
  <si>
    <t>dowkar6@gmail.com</t>
  </si>
  <si>
    <t>dow</t>
  </si>
  <si>
    <t>aaron</t>
  </si>
  <si>
    <t>+1 505-220-9196</t>
  </si>
  <si>
    <t>ROSAS TRUCKING</t>
  </si>
  <si>
    <t>PO Box 1162</t>
  </si>
  <si>
    <t>10508::ROSAS TRUCKING</t>
  </si>
  <si>
    <t>PCP-00055A9A</t>
  </si>
  <si>
    <t>viga@newmexico.com</t>
  </si>
  <si>
    <t>barela</t>
  </si>
  <si>
    <t>ralph</t>
  </si>
  <si>
    <t>+1 505-617-1966</t>
  </si>
  <si>
    <t>BARELA TIMBER MGMT CO INC</t>
  </si>
  <si>
    <t>699 Harlan Dr</t>
  </si>
  <si>
    <t>06552::BARELA TIMBER MGMT CO INC</t>
  </si>
  <si>
    <t>PCP-000559F4</t>
  </si>
  <si>
    <t>tjbobcat@msn.com</t>
  </si>
  <si>
    <t>Fergus</t>
  </si>
  <si>
    <t>+1 505-690-7411</t>
  </si>
  <si>
    <t>T &amp; J BOBCAT SERVICE</t>
  </si>
  <si>
    <t>35 Calle Suzanna</t>
  </si>
  <si>
    <t>84948::T &amp; J BOBCAT SERVICE</t>
  </si>
  <si>
    <t>PCP-00055ADD</t>
  </si>
  <si>
    <t>blaine.tilghman@libertyfrac.com</t>
  </si>
  <si>
    <t>Tilghman</t>
  </si>
  <si>
    <t>PCP-00055A25</t>
  </si>
  <si>
    <t>bigbendnate+fishernick@gmail.com</t>
  </si>
  <si>
    <t>PCP-00055CD0</t>
  </si>
  <si>
    <t>tollydm@gmail.com</t>
  </si>
  <si>
    <t>TOLLY</t>
  </si>
  <si>
    <t>DREW</t>
  </si>
  <si>
    <t>+1 3096571994</t>
  </si>
  <si>
    <t>PCP-00055BE0</t>
  </si>
  <si>
    <t>chavez2023</t>
  </si>
  <si>
    <t>+1 915-248-6375</t>
  </si>
  <si>
    <t>ac529481@gmail.com</t>
  </si>
  <si>
    <t>ALEJANDRO CHAVEZ</t>
  </si>
  <si>
    <t>14533 Buffalo Bill Dr</t>
  </si>
  <si>
    <t>15143::ALEJANDRO CHAVEZ</t>
  </si>
  <si>
    <t>PCP-00055BF2</t>
  </si>
  <si>
    <t>rgeiger@camcolorado.com</t>
  </si>
  <si>
    <t>+1 303-856-4814</t>
  </si>
  <si>
    <t>CAM SERVICES</t>
  </si>
  <si>
    <t>2525 W 64th Ave</t>
  </si>
  <si>
    <t>13667::CAM SERVICES</t>
  </si>
  <si>
    <t>PCP-00055C3F</t>
  </si>
  <si>
    <t>jared@greatergroundsllc.com</t>
  </si>
  <si>
    <t>Whiteley</t>
  </si>
  <si>
    <t>+1 719-313-9577</t>
  </si>
  <si>
    <t>GREATER GROUNDS LANDSCAPING</t>
  </si>
  <si>
    <t>630 Highway 105</t>
  </si>
  <si>
    <t>Palmer Lake</t>
  </si>
  <si>
    <t>38015::GREATER GROUNDS LANDSCAPING</t>
  </si>
  <si>
    <t>PCP-00055BDC</t>
  </si>
  <si>
    <t>rohvena.greyeyes@wpi.com</t>
  </si>
  <si>
    <t>2101 N 1st St</t>
  </si>
  <si>
    <t>PCP-00055BEE</t>
  </si>
  <si>
    <t>lbunch@flatironcorp.com</t>
  </si>
  <si>
    <t>bunch</t>
  </si>
  <si>
    <t>lance</t>
  </si>
  <si>
    <t>+1 303 249 2058</t>
  </si>
  <si>
    <t>PCP-00055A51</t>
  </si>
  <si>
    <t>davidg.jmgconcrete@gmail.com</t>
  </si>
  <si>
    <t>6345 IVANHOE ST., UNIT 203</t>
  </si>
  <si>
    <t>PCP-00055AA5</t>
  </si>
  <si>
    <t>patjr22@gmail.com</t>
  </si>
  <si>
    <t>Romo</t>
  </si>
  <si>
    <t>+1 505-463-0900</t>
  </si>
  <si>
    <t>ROCKHOUSE CGM LLC</t>
  </si>
  <si>
    <t>9615 Broadway Blvd SE</t>
  </si>
  <si>
    <t>75332::ROCKHOUSE CGM LLC</t>
  </si>
  <si>
    <t>PCP-00055AB9</t>
  </si>
  <si>
    <t>dgdavis85@gmail.com</t>
  </si>
  <si>
    <t xml:space="preserve">Davis </t>
  </si>
  <si>
    <t>+1 575-760-9322</t>
  </si>
  <si>
    <t>DAVIS LIVESTOCK</t>
  </si>
  <si>
    <t>1572 Cr-18</t>
  </si>
  <si>
    <t>25089::DAVIS LIVESTOCK</t>
  </si>
  <si>
    <t>PCP-00055C4E</t>
  </si>
  <si>
    <t>a1ulkg</t>
  </si>
  <si>
    <t>garciak1@RushEnterprises.Com</t>
  </si>
  <si>
    <t>PSP-0009A4E7</t>
  </si>
  <si>
    <t>e350ajj</t>
  </si>
  <si>
    <t>Jaramillo_al@wagnerequipment.com</t>
  </si>
  <si>
    <t>PPS-000857BC</t>
  </si>
  <si>
    <t>gorgullo@aol.com</t>
  </si>
  <si>
    <t>+1 575-621-6668</t>
  </si>
  <si>
    <t>PO Box 225</t>
  </si>
  <si>
    <t>Chamberino</t>
  </si>
  <si>
    <t>PCP-00055B88</t>
  </si>
  <si>
    <t>dakotalefforge@gmail.com</t>
  </si>
  <si>
    <t>lefforge</t>
  </si>
  <si>
    <t>+1 720-466-9230</t>
  </si>
  <si>
    <t>cgoent</t>
  </si>
  <si>
    <t>2424 Carriage Dr</t>
  </si>
  <si>
    <t>PCP-000559C9</t>
  </si>
  <si>
    <t>jcalkins@sundt.com</t>
  </si>
  <si>
    <t>+1 6026950648</t>
  </si>
  <si>
    <t>PCP-0005598E</t>
  </si>
  <si>
    <t>dontidd56@gmail.com</t>
  </si>
  <si>
    <t>Tidd</t>
  </si>
  <si>
    <t>+1 970 210 3487</t>
  </si>
  <si>
    <t>DON TIDD</t>
  </si>
  <si>
    <t>17800DS Road</t>
  </si>
  <si>
    <t xml:space="preserve">Glade Park </t>
  </si>
  <si>
    <t>PCP-00055C99</t>
  </si>
  <si>
    <t>+1 8174947324</t>
  </si>
  <si>
    <t>TAG TRUCK ENTERPRISES OF MISSOURI LLC</t>
  </si>
  <si>
    <t>PCP-00051FD8</t>
  </si>
  <si>
    <t>jhunt@renewablefiber.com</t>
  </si>
  <si>
    <t xml:space="preserve">Hunt </t>
  </si>
  <si>
    <t>+1 970-301-8479</t>
  </si>
  <si>
    <t>RENEWABLE FIBER INC</t>
  </si>
  <si>
    <t>8394 Us Hwy 85</t>
  </si>
  <si>
    <t>74067::RENEWABLE FIBER INC</t>
  </si>
  <si>
    <t>PCP-0005613B</t>
  </si>
  <si>
    <t>jay.markussen@mhc.com</t>
  </si>
  <si>
    <t>Markussen</t>
  </si>
  <si>
    <t>+1 970-242-2338</t>
  </si>
  <si>
    <t>Jay.Markussen@mhc.com</t>
  </si>
  <si>
    <t>MHC Kenworth Grand Junction</t>
  </si>
  <si>
    <t>752 23 1/2 Rd</t>
  </si>
  <si>
    <t>PCP-00055F24</t>
  </si>
  <si>
    <t>expertconst505@hotmail.com</t>
  </si>
  <si>
    <t>Liborio</t>
  </si>
  <si>
    <t>+1 575-649-2308</t>
  </si>
  <si>
    <t>EXPERT CONSTRUCTION INC</t>
  </si>
  <si>
    <t>PO Box 8081</t>
  </si>
  <si>
    <t>31574::EXPERT CONSTRUCTION INC</t>
  </si>
  <si>
    <t>PCP-00055FB5</t>
  </si>
  <si>
    <t>a116cc1</t>
  </si>
  <si>
    <t>Clint.Criswell@mhc.com</t>
  </si>
  <si>
    <t>PSP-0009C57F</t>
  </si>
  <si>
    <t>crshay@live.com</t>
  </si>
  <si>
    <t>+1 303-859-4847</t>
  </si>
  <si>
    <t>COLORADO RANCH SERVICES</t>
  </si>
  <si>
    <t>3747 Cornflower St</t>
  </si>
  <si>
    <t>PCP-000560CD</t>
  </si>
  <si>
    <t>noel.f.smith5.mil@army.mil</t>
  </si>
  <si>
    <t>+1 989-640-4554</t>
  </si>
  <si>
    <t>1517 Ellis St</t>
  </si>
  <si>
    <t>PCP-00056024</t>
  </si>
  <si>
    <t>tim.henry@martinmarietta.com</t>
  </si>
  <si>
    <t>PCP-00055961</t>
  </si>
  <si>
    <t>spayne</t>
  </si>
  <si>
    <t>+1 519 824 6570</t>
  </si>
  <si>
    <t>tfschoen@coxconstruction.ca</t>
  </si>
  <si>
    <t>965 York Rd</t>
  </si>
  <si>
    <t>Guelph</t>
  </si>
  <si>
    <t>N1H 6K5</t>
  </si>
  <si>
    <t>PCP-00055EE5</t>
  </si>
  <si>
    <t>dillon.hill@gci-utah.com</t>
  </si>
  <si>
    <t>+1 8014994862</t>
  </si>
  <si>
    <t>PCP-00055C5D</t>
  </si>
  <si>
    <t>cb4zbm1</t>
  </si>
  <si>
    <t>Branden.Morris@kiewit.com</t>
  </si>
  <si>
    <t>PSP-0003D25F</t>
  </si>
  <si>
    <t>mascarenasjc@yahoo.com</t>
  </si>
  <si>
    <t>Mascarenas</t>
  </si>
  <si>
    <t>+1 575-770-9035</t>
  </si>
  <si>
    <t>MASCARENASJC@YAHOO.COM</t>
  </si>
  <si>
    <t>MTC INC</t>
  </si>
  <si>
    <t>3840 Hwy 522</t>
  </si>
  <si>
    <t>58553::MTC INC</t>
  </si>
  <si>
    <t>PCP-00056096</t>
  </si>
  <si>
    <t>jdupree@plateauexcavation.com</t>
  </si>
  <si>
    <t>Dupree</t>
  </si>
  <si>
    <t>+1 7704809069</t>
  </si>
  <si>
    <t>PCP-00055FEF</t>
  </si>
  <si>
    <t>jnewman@skicooper.com</t>
  </si>
  <si>
    <t>Thuemmler</t>
  </si>
  <si>
    <t>+1 719-293-8158</t>
  </si>
  <si>
    <t>SKI COOPER</t>
  </si>
  <si>
    <t>232 County Road 19</t>
  </si>
  <si>
    <t>79932::SKI COOPER</t>
  </si>
  <si>
    <t>PCP-00055F1E</t>
  </si>
  <si>
    <t>nickfishervl30@gmail.com</t>
  </si>
  <si>
    <t>PCP-00055EC3</t>
  </si>
  <si>
    <t xml:space="preserve">alejandro </t>
  </si>
  <si>
    <t>16656::CIMARRON GRADING</t>
  </si>
  <si>
    <t>PCP-00051902</t>
  </si>
  <si>
    <t>handytrucking11@yahoo.com</t>
  </si>
  <si>
    <t>Handy</t>
  </si>
  <si>
    <t>CK</t>
  </si>
  <si>
    <t>+1 303-495-8517</t>
  </si>
  <si>
    <t>HANDY TRUCKING LLC</t>
  </si>
  <si>
    <t>7516 SE Cherry Creek Rd</t>
  </si>
  <si>
    <t>49534::HANDY TRUCKING LLC</t>
  </si>
  <si>
    <t>PCP-00055E97</t>
  </si>
  <si>
    <t>buckleneqp@gmail.com</t>
  </si>
  <si>
    <t>Bucklen</t>
  </si>
  <si>
    <t>+1 970-381-1452</t>
  </si>
  <si>
    <t>Buckleneqp@gmail.com</t>
  </si>
  <si>
    <t>BUCKLEN EQUIPMENT CO INC</t>
  </si>
  <si>
    <t>804 N 25th Ave</t>
  </si>
  <si>
    <t>09806::BUCKLEN EQUIPMENT CO INC</t>
  </si>
  <si>
    <t>PCP-00055FBF</t>
  </si>
  <si>
    <t>shelliehoward@zoho.com</t>
  </si>
  <si>
    <t>+1 575-640-2197</t>
  </si>
  <si>
    <t>DANNY JOE FARMS LLC</t>
  </si>
  <si>
    <t>PO Box 461</t>
  </si>
  <si>
    <t>24766::DANNY JOE FARMS LLC</t>
  </si>
  <si>
    <t>PCP-00055FF0</t>
  </si>
  <si>
    <t>derek.lugaro@outlook.com</t>
  </si>
  <si>
    <t>Lugaro</t>
  </si>
  <si>
    <t>Derek.Lugaro@outlook.com</t>
  </si>
  <si>
    <t>PCP-0003779B</t>
  </si>
  <si>
    <t>petersdylan123@gmail.com</t>
  </si>
  <si>
    <t xml:space="preserve">Peters </t>
  </si>
  <si>
    <t>Petersdylan123@gmail.com</t>
  </si>
  <si>
    <t>3108 Douglas Ave</t>
  </si>
  <si>
    <t xml:space="preserve">Loveland </t>
  </si>
  <si>
    <t>PCP-00056194</t>
  </si>
  <si>
    <t>michaell.lopez@dot.nm.gov</t>
  </si>
  <si>
    <t>Michaell</t>
  </si>
  <si>
    <t>+1 575-545-9184</t>
  </si>
  <si>
    <t>Michaell.lopez@dot.nm.gov</t>
  </si>
  <si>
    <t>2912 E Pine St</t>
  </si>
  <si>
    <t>64581::NMDOT DIST 1</t>
  </si>
  <si>
    <t>PCP-00056046</t>
  </si>
  <si>
    <t>lilypeterson222</t>
  </si>
  <si>
    <t>Lily</t>
  </si>
  <si>
    <t>lilypeterson@whe.com</t>
  </si>
  <si>
    <t>West Hawaii Excavating Inc</t>
  </si>
  <si>
    <t>81-981 Haleki'i St</t>
  </si>
  <si>
    <t>Kealakekua</t>
  </si>
  <si>
    <t>PPT-10731089</t>
  </si>
  <si>
    <t>hector.perez@halliburton.com</t>
  </si>
  <si>
    <t>+1 956-249-4001</t>
  </si>
  <si>
    <t>1005 Thornwood Dr</t>
  </si>
  <si>
    <t>Mission</t>
  </si>
  <si>
    <t>41126::HALLIBURTON ENERGY SERVICES</t>
  </si>
  <si>
    <t>PCP-000560B7</t>
  </si>
  <si>
    <t>mikel@irondrs.com</t>
  </si>
  <si>
    <t>+1 719-500-1084</t>
  </si>
  <si>
    <t>IRON DOCTORS LLC</t>
  </si>
  <si>
    <t>4040 Meadowdale Pl</t>
  </si>
  <si>
    <t>46990::IRON DOCTORS LLC</t>
  </si>
  <si>
    <t>PCP-0005657A</t>
  </si>
  <si>
    <t>johnallisonprice@gmail.com</t>
  </si>
  <si>
    <t>+1 970-846-6021</t>
  </si>
  <si>
    <t>JOHN PRICE</t>
  </si>
  <si>
    <t>PO Box 876</t>
  </si>
  <si>
    <t>68084::JOHN PRICE</t>
  </si>
  <si>
    <t>PCP-0005646B</t>
  </si>
  <si>
    <t>ibarrasexcavationservices@gmail.com</t>
  </si>
  <si>
    <t xml:space="preserve">Ibarra </t>
  </si>
  <si>
    <t xml:space="preserve">Gregorio </t>
  </si>
  <si>
    <t>+1 303-408-0418</t>
  </si>
  <si>
    <t>IBARRA EXCAVATION SERVICES L</t>
  </si>
  <si>
    <t>14974 E 50th Pl</t>
  </si>
  <si>
    <t>71039::IBARRA EXCAVATION SERVICES L LC</t>
  </si>
  <si>
    <t>PCP-00056468</t>
  </si>
  <si>
    <t>amayaes@repsrv.com</t>
  </si>
  <si>
    <t>Amaya</t>
  </si>
  <si>
    <t>Esmeralda</t>
  </si>
  <si>
    <t>+1 650-713-3623</t>
  </si>
  <si>
    <t>ptcopmcopsip@gmail.com</t>
  </si>
  <si>
    <t>Republic Services Ox Mountain</t>
  </si>
  <si>
    <t>12310 San Mateo Road</t>
  </si>
  <si>
    <t>PCP-000523C1</t>
  </si>
  <si>
    <t>vulcancorpaudit</t>
  </si>
  <si>
    <t>Averitt</t>
  </si>
  <si>
    <t>+1 2054418174</t>
  </si>
  <si>
    <t>averittc@vmcmail.com</t>
  </si>
  <si>
    <t>PCP-00056493</t>
  </si>
  <si>
    <t>ernestss416@gmail.com</t>
  </si>
  <si>
    <t>+1 915-276-8268</t>
  </si>
  <si>
    <t>ERNIE'S SEPTIC SYSTEMS</t>
  </si>
  <si>
    <t>799 Grijalva Dr</t>
  </si>
  <si>
    <t>12781::ERNIE'S SEPTIC SYSTEMS</t>
  </si>
  <si>
    <t>PCP-00056500</t>
  </si>
  <si>
    <t>dlivesay@ampeduppower.com</t>
  </si>
  <si>
    <t>Livesay</t>
  </si>
  <si>
    <t>+1 720 990 9666</t>
  </si>
  <si>
    <t>AMPED UP POWER SOLUTIONS</t>
  </si>
  <si>
    <t>PCP-00056482</t>
  </si>
  <si>
    <t>cesar@vtc.net</t>
  </si>
  <si>
    <t>+1 575-936-0707</t>
  </si>
  <si>
    <t>VILLAGE OF COLUMBUS</t>
  </si>
  <si>
    <t>PO Box 350</t>
  </si>
  <si>
    <t>19793::VILLAGE OF COLUMBUS</t>
  </si>
  <si>
    <t>PCP-0005645B</t>
  </si>
  <si>
    <t>sanjuan@navajochapters.org</t>
  </si>
  <si>
    <t>Jolanda</t>
  </si>
  <si>
    <t>+1 505-960-6916</t>
  </si>
  <si>
    <t>SAN JUAN CHAPTER</t>
  </si>
  <si>
    <t>77788::SAN JUAN CHAPTER</t>
  </si>
  <si>
    <t>PCP-0005643A</t>
  </si>
  <si>
    <t>csnead323</t>
  </si>
  <si>
    <t>snead</t>
  </si>
  <si>
    <t>charlie</t>
  </si>
  <si>
    <t>+1 804-833-0499</t>
  </si>
  <si>
    <t>csnead@republicservices.com</t>
  </si>
  <si>
    <t>2001 Charles City Rd</t>
  </si>
  <si>
    <t>Henrico</t>
  </si>
  <si>
    <t>PCP-0005607F</t>
  </si>
  <si>
    <t>planich@transervice.com</t>
  </si>
  <si>
    <t>Lanich</t>
  </si>
  <si>
    <t>+1 303-365-6917</t>
  </si>
  <si>
    <t>KING SOOPERS/KDL CITY MARKET</t>
  </si>
  <si>
    <t>1861 Tower Rd</t>
  </si>
  <si>
    <t>51709::KING SOOPERS/KDL CITY MARKET</t>
  </si>
  <si>
    <t>PCP-000563AF</t>
  </si>
  <si>
    <t>davidlucero.69@icloud.com</t>
  </si>
  <si>
    <t>lucero</t>
  </si>
  <si>
    <t>+1 505-526-7994</t>
  </si>
  <si>
    <t>COLLINS ENGINE GENERATOR     SERVICE</t>
  </si>
  <si>
    <t>PO Box 6264</t>
  </si>
  <si>
    <t>19779::COLLINS ENGINE-GENERATOR SE</t>
  </si>
  <si>
    <t>PCP-000563B1</t>
  </si>
  <si>
    <t>stevedoyon5050@gmail.com</t>
  </si>
  <si>
    <t>+1 719-850-0935</t>
  </si>
  <si>
    <t>VERMEJO PARK RANCH</t>
  </si>
  <si>
    <t>Po Box Drawer E</t>
  </si>
  <si>
    <t>93143::VERMEJO PARK CORPORATION</t>
  </si>
  <si>
    <t>PCP-00056526</t>
  </si>
  <si>
    <t>fabian@esaconstruction.com</t>
  </si>
  <si>
    <t>Valles</t>
  </si>
  <si>
    <t>+1 575-640-5173</t>
  </si>
  <si>
    <t>ESA CONSTRUCTION INC</t>
  </si>
  <si>
    <t>645 El Molino Blvd</t>
  </si>
  <si>
    <t>32027::ESA CONSTRUCTION INC</t>
  </si>
  <si>
    <t>PCP-000563DF</t>
  </si>
  <si>
    <t>jmurphy@apexpvmt.com</t>
  </si>
  <si>
    <t>+1 303 273 1417</t>
  </si>
  <si>
    <t>PCP-000163B2</t>
  </si>
  <si>
    <t>JPALOMEQUE@IHCSCOTT.COM</t>
  </si>
  <si>
    <t>Palomeque</t>
  </si>
  <si>
    <t>+1 720 827 0474</t>
  </si>
  <si>
    <t>PCP-0005647A</t>
  </si>
  <si>
    <t>jason.holtzlider@belair-us.com</t>
  </si>
  <si>
    <t>Holtzlider</t>
  </si>
  <si>
    <t>+1 7633500936</t>
  </si>
  <si>
    <t>PCP-0005649D</t>
  </si>
  <si>
    <t>mtrejo</t>
  </si>
  <si>
    <t>CB PAVING &amp; CONCRETE</t>
  </si>
  <si>
    <t>3591 County Road 41</t>
  </si>
  <si>
    <t>12971::CB PAVING &amp; CONCRETE</t>
  </si>
  <si>
    <t>PCP-00056455</t>
  </si>
  <si>
    <t>henry.koch@pnm.com</t>
  </si>
  <si>
    <t xml:space="preserve">Henry </t>
  </si>
  <si>
    <t>+1 575-495-5171</t>
  </si>
  <si>
    <t>PUBLIC SERVICE OF NEW MEXICO</t>
  </si>
  <si>
    <t>Alvarado Dr SE</t>
  </si>
  <si>
    <t>69333::PUBLIC SVC CO PF NEW MEXICO</t>
  </si>
  <si>
    <t>PCP-000564EA</t>
  </si>
  <si>
    <t>Gtognx@gmail.com</t>
  </si>
  <si>
    <t xml:space="preserve">Colorado west jeeps </t>
  </si>
  <si>
    <t>701 main street</t>
  </si>
  <si>
    <t>Box 1850</t>
  </si>
  <si>
    <t>PCP-0005652B</t>
  </si>
  <si>
    <t>e250dg2</t>
  </si>
  <si>
    <t>Giamberardino</t>
  </si>
  <si>
    <t>Giamberardino_Dan@wagnerequipment.com</t>
  </si>
  <si>
    <t>PSP-0007FBAB</t>
  </si>
  <si>
    <t>+1 8048330499</t>
  </si>
  <si>
    <t>richmond</t>
  </si>
  <si>
    <t>PCP-0005606D</t>
  </si>
  <si>
    <t>ajcpw</t>
  </si>
  <si>
    <t>STOFFLE</t>
  </si>
  <si>
    <t xml:space="preserve">AJ </t>
  </si>
  <si>
    <t>+1 970 620 0364</t>
  </si>
  <si>
    <t>ANTHONY.STOFFLE@STATE.CO.US</t>
  </si>
  <si>
    <t>COLORADO DIVISION OF WILDLIFE - HEADQUARTERS</t>
  </si>
  <si>
    <t>6060 Broadway</t>
  </si>
  <si>
    <t>18199::COLORADO PARKS &amp; WILDLIFE</t>
  </si>
  <si>
    <t>PCP-000563FB</t>
  </si>
  <si>
    <t>rockymtnhigh80420@gmail.com</t>
  </si>
  <si>
    <t>Basica</t>
  </si>
  <si>
    <t>NICOLAS BASICA</t>
  </si>
  <si>
    <t>74 S Main Street</t>
  </si>
  <si>
    <t>39838::NICOLAS BASICA</t>
  </si>
  <si>
    <t>PCP-000566B6</t>
  </si>
  <si>
    <t>mannsv650@msn.com</t>
  </si>
  <si>
    <t>Mannsv650@msn.com</t>
  </si>
  <si>
    <t>20074 West 94th Lane</t>
  </si>
  <si>
    <t>PCP-000566A4</t>
  </si>
  <si>
    <t>jameskayser98@gmail.com</t>
  </si>
  <si>
    <t>Kayser</t>
  </si>
  <si>
    <t>+1 575-322-0987</t>
  </si>
  <si>
    <t>Stewbrangus ranch</t>
  </si>
  <si>
    <t>222 Gravelpit Rd</t>
  </si>
  <si>
    <t>PCP-0005671D</t>
  </si>
  <si>
    <t>diego.frias.jr@hilcorp.com</t>
  </si>
  <si>
    <t>+1 505-320-4722</t>
  </si>
  <si>
    <t>1 Road 5513</t>
  </si>
  <si>
    <t>PCP-00056799</t>
  </si>
  <si>
    <t>Dray55409@gmail.com</t>
  </si>
  <si>
    <t xml:space="preserve">Guerra </t>
  </si>
  <si>
    <t>PCP-00056747</t>
  </si>
  <si>
    <t>byronchapin@aol.com</t>
  </si>
  <si>
    <t>Byronchapin@aol.com</t>
  </si>
  <si>
    <t>B&amp;CM tTrucking llc</t>
  </si>
  <si>
    <t>11108 Suffolk ave sw</t>
  </si>
  <si>
    <t>PCP-00056855</t>
  </si>
  <si>
    <t>ardisconstruction@gmail.com</t>
  </si>
  <si>
    <t>Ardisconstruction@gmail.com</t>
  </si>
  <si>
    <t>Ardis construction</t>
  </si>
  <si>
    <t>34515 U.S. 24</t>
  </si>
  <si>
    <t>PCP-00056823</t>
  </si>
  <si>
    <t>mpargas@bainconstruction.com</t>
  </si>
  <si>
    <t>Pargas</t>
  </si>
  <si>
    <t>+1 915-203-2779</t>
  </si>
  <si>
    <t>BAIN ENTERPRISE LLC</t>
  </si>
  <si>
    <t>PCP-00056B23</t>
  </si>
  <si>
    <t>redwolfplumbing@gmail.com</t>
  </si>
  <si>
    <t>ruben</t>
  </si>
  <si>
    <t>+1 575-741-1220</t>
  </si>
  <si>
    <t>REDWOLFPLUMBING@GMAIL.COM</t>
  </si>
  <si>
    <t>REDWOLF PLUMBING &amp; EXCAVATIN</t>
  </si>
  <si>
    <t>PO Box 2288</t>
  </si>
  <si>
    <t>Ranchos De Taos</t>
  </si>
  <si>
    <t>73838::REDWOLF PLUMBING &amp; EXCAVATIN</t>
  </si>
  <si>
    <t>PCP-00056B0F</t>
  </si>
  <si>
    <t>devon.earls@krollc.com</t>
  </si>
  <si>
    <t>Earls</t>
  </si>
  <si>
    <t>+1 3614458850</t>
  </si>
  <si>
    <t>PCP-00056AB8</t>
  </si>
  <si>
    <t>psullivan3@republicservices.com</t>
  </si>
  <si>
    <t>5011 South Lilley Road</t>
  </si>
  <si>
    <t>PCP-0004E929</t>
  </si>
  <si>
    <t>jtidwell@prim.com</t>
  </si>
  <si>
    <t>Tidwell</t>
  </si>
  <si>
    <t>+1 317 902 9730</t>
  </si>
  <si>
    <t>9001 Pirmoris Ct</t>
  </si>
  <si>
    <t>PCP-0004D30C</t>
  </si>
  <si>
    <t>arnulfoconde@yahoo.com</t>
  </si>
  <si>
    <t>conde</t>
  </si>
  <si>
    <t>arnulfo</t>
  </si>
  <si>
    <t>ICON HOLSTEIN</t>
  </si>
  <si>
    <t>45621::ICON HOLSTEIN LLC</t>
  </si>
  <si>
    <t>PCP-00056DD1</t>
  </si>
  <si>
    <t>office@riograndecivil.com</t>
  </si>
  <si>
    <t>Wilt</t>
  </si>
  <si>
    <t>+1 970-520-2825</t>
  </si>
  <si>
    <t>RIO GRANDE CIVIL LLC</t>
  </si>
  <si>
    <t>77101::RIO GRANDE CIVIL LLC</t>
  </si>
  <si>
    <t>PCP-00056B9B</t>
  </si>
  <si>
    <t>r.fernandez@rockitmaterials.com</t>
  </si>
  <si>
    <t>fernandez</t>
  </si>
  <si>
    <t>+1 915-309-5973</t>
  </si>
  <si>
    <t>ROCK IT MATERIALS LLC</t>
  </si>
  <si>
    <t>Viscount Pointe</t>
  </si>
  <si>
    <t>73130::ROCK IT MATERIALS LLC</t>
  </si>
  <si>
    <t>PCP-00056B7B</t>
  </si>
  <si>
    <t>valenzh34@gmail.com</t>
  </si>
  <si>
    <t>Valenzuelza</t>
  </si>
  <si>
    <t>+1 575-551-8046</t>
  </si>
  <si>
    <t>PO Box 2768</t>
  </si>
  <si>
    <t>13413::CABLEVISION COMMUNCTNS INC</t>
  </si>
  <si>
    <t>PCP-00056BB6</t>
  </si>
  <si>
    <t>mapastrana8@gmail.com</t>
  </si>
  <si>
    <t>Pastrani</t>
  </si>
  <si>
    <t>+1 915-539-4101</t>
  </si>
  <si>
    <t>W. SILVER, INC.</t>
  </si>
  <si>
    <t>9059 Doniphan Dr</t>
  </si>
  <si>
    <t>Vinton</t>
  </si>
  <si>
    <t>79469::W SILVER INC</t>
  </si>
  <si>
    <t>PCP-00056C19</t>
  </si>
  <si>
    <t>hpearson@republicservices.com</t>
  </si>
  <si>
    <t>+1 8645941012</t>
  </si>
  <si>
    <t>PCP-00056AC1</t>
  </si>
  <si>
    <t>reeveschris80</t>
  </si>
  <si>
    <t>reeveschris80@yahoo.com</t>
  </si>
  <si>
    <t>R.R. 2, BOX 74</t>
  </si>
  <si>
    <t>LEEDEY</t>
  </si>
  <si>
    <t>73654-9647</t>
  </si>
  <si>
    <t>PCP-00056AF1</t>
  </si>
  <si>
    <t>tholcombe@ironmountaincs.com</t>
  </si>
  <si>
    <t>holcombe</t>
  </si>
  <si>
    <t>Tippett</t>
  </si>
  <si>
    <t>IRON MOUNTAIN TRUCK &amp; AUTO</t>
  </si>
  <si>
    <t>47030::IRON MOUNTAIN TRUCK &amp; AUTO</t>
  </si>
  <si>
    <t>PCP-00056D11</t>
  </si>
  <si>
    <t>carlos.carreon@martinmarietta.com</t>
  </si>
  <si>
    <t>Carlos.Carreon@martinmarietta.com</t>
  </si>
  <si>
    <t>PCP-00056B7A</t>
  </si>
  <si>
    <t>angel.cruz@martinmarietta.com</t>
  </si>
  <si>
    <t>+1 719 591 3300</t>
  </si>
  <si>
    <t>Angel.Cruz@martinmarietta.com</t>
  </si>
  <si>
    <t>PCP-00056B6F</t>
  </si>
  <si>
    <t>rmolina@fisherind.com</t>
  </si>
  <si>
    <t>+1 480-710-7063</t>
  </si>
  <si>
    <t>1302 W Drivers Way</t>
  </si>
  <si>
    <t>PCP-00056D0C</t>
  </si>
  <si>
    <t>jan19655@yahoo.com</t>
  </si>
  <si>
    <t>Reiersen</t>
  </si>
  <si>
    <t>+1 915-261-8011</t>
  </si>
  <si>
    <t>PO BOX 125</t>
  </si>
  <si>
    <t>FORT HANCOCK</t>
  </si>
  <si>
    <t>54845::HUDSPETH COUNTY PCT #4</t>
  </si>
  <si>
    <t>PCP-00056B75</t>
  </si>
  <si>
    <t>logan@303equipment.com</t>
  </si>
  <si>
    <t>303 EQUIPMENT SERVICES LLC</t>
  </si>
  <si>
    <t>44220 Wolf Creek Dr</t>
  </si>
  <si>
    <t>PCP-00056B69</t>
  </si>
  <si>
    <t>anthony.stoffle@state.co.us</t>
  </si>
  <si>
    <t>Stoffle</t>
  </si>
  <si>
    <t>711 Independent Avenue</t>
  </si>
  <si>
    <t>18155::COLORADO DEPT OF TRANSPORT</t>
  </si>
  <si>
    <t>PPW-8AA67A27</t>
  </si>
  <si>
    <t>sylvester.bomar@rtx.com</t>
  </si>
  <si>
    <t>Bomar</t>
  </si>
  <si>
    <t>+1 915-217-4307</t>
  </si>
  <si>
    <t>RAYTHEON POLAR SERVICES</t>
  </si>
  <si>
    <t>7201 Lockheed Dr</t>
  </si>
  <si>
    <t>73686::RAYTHEON CO</t>
  </si>
  <si>
    <t>PCP-00056B90</t>
  </si>
  <si>
    <t>+1 303-791-2521</t>
  </si>
  <si>
    <t>PCP-00056AFC</t>
  </si>
  <si>
    <t>nicholas.dopiriak@phoenix-services.com</t>
  </si>
  <si>
    <t>Dopiriak</t>
  </si>
  <si>
    <t>+1 219-730-6315</t>
  </si>
  <si>
    <t>PCP-00056C86</t>
  </si>
  <si>
    <t>scasey@weeminuche.com</t>
  </si>
  <si>
    <t>+1 970-564-4541</t>
  </si>
  <si>
    <t>WEEMINUCHE CONSTRUCTION AUTHORITY</t>
  </si>
  <si>
    <t>PCP-00056CFF</t>
  </si>
  <si>
    <t>fernando.marquez@hidalgocounty.org</t>
  </si>
  <si>
    <t>+1 575-538-1263</t>
  </si>
  <si>
    <t>HIDALGO COUNTY</t>
  </si>
  <si>
    <t>305 Pyramid St</t>
  </si>
  <si>
    <t>Lordsburg</t>
  </si>
  <si>
    <t>42736::HIDALGO COUNTY ROAD DEPT</t>
  </si>
  <si>
    <t>PCP-0005719F</t>
  </si>
  <si>
    <t>ksanders@encoreofs.com</t>
  </si>
  <si>
    <t>+1 4328039847</t>
  </si>
  <si>
    <t>Encore oil field services</t>
  </si>
  <si>
    <t>PCP-00056FF8</t>
  </si>
  <si>
    <t>domingocorralez1955@gmail.com</t>
  </si>
  <si>
    <t>Corralez</t>
  </si>
  <si>
    <t>+1 432-284-1857</t>
  </si>
  <si>
    <t>CULBERSON COUNTY</t>
  </si>
  <si>
    <t>1000 W Broadway St</t>
  </si>
  <si>
    <t>21627::CULBERSON COUNTY</t>
  </si>
  <si>
    <t>PCP-00057052</t>
  </si>
  <si>
    <t>UB</t>
  </si>
  <si>
    <t>cedarenterprises</t>
  </si>
  <si>
    <t>+1 970-769-3438</t>
  </si>
  <si>
    <t>cedarenterprisesllc@gmail.com</t>
  </si>
  <si>
    <t>CEDAR ENTERPRISES LLC</t>
  </si>
  <si>
    <t>33 Aspen Ct</t>
  </si>
  <si>
    <t>15449::CEDAR ENTERPRISES LLC</t>
  </si>
  <si>
    <t>PCP-0005714D</t>
  </si>
  <si>
    <t>mfedor</t>
  </si>
  <si>
    <t>Fedor</t>
  </si>
  <si>
    <t>+1 480-939-1232</t>
  </si>
  <si>
    <t>mfedor@republicservices.com</t>
  </si>
  <si>
    <t>4050 south tomahawk</t>
  </si>
  <si>
    <t>PCP-0004F380</t>
  </si>
  <si>
    <t>bigjohnsonshunting@yahoo.com</t>
  </si>
  <si>
    <t>+1 575-686-0572</t>
  </si>
  <si>
    <t>BRUSHOG</t>
  </si>
  <si>
    <t>1222 Paisano Rd</t>
  </si>
  <si>
    <t>09779::BRUSHOG</t>
  </si>
  <si>
    <t>PCP-00057198</t>
  </si>
  <si>
    <t>hillbl@republicservices.com</t>
  </si>
  <si>
    <t>+1 423-480-4307</t>
  </si>
  <si>
    <t>HILLBL@republicservices.com</t>
  </si>
  <si>
    <t>PCP-00056FCC</t>
  </si>
  <si>
    <t>rbnsifuentes96@gmail.com</t>
  </si>
  <si>
    <t>Sifuentes</t>
  </si>
  <si>
    <t>+1 915-841-4168</t>
  </si>
  <si>
    <t>BLACK TOP BROS</t>
  </si>
  <si>
    <t>5309 Mace St</t>
  </si>
  <si>
    <t>09217::BLACK TOP BROS</t>
  </si>
  <si>
    <t>PCP-0005720C</t>
  </si>
  <si>
    <t>chuckr@haberergroup.com</t>
  </si>
  <si>
    <t xml:space="preserve">Roberts </t>
  </si>
  <si>
    <t xml:space="preserve">Chuck </t>
  </si>
  <si>
    <t>+1 7202442214</t>
  </si>
  <si>
    <t>HABERER CARPENTRY</t>
  </si>
  <si>
    <t>621 SOUTHPARK DR STE 1600</t>
  </si>
  <si>
    <t>41019::HABERER CARPENTRY</t>
  </si>
  <si>
    <t>PCP-0005707A</t>
  </si>
  <si>
    <t>cade.cowen@martinmarietta.com</t>
  </si>
  <si>
    <t>Cowen</t>
  </si>
  <si>
    <t>+1 417-529-3315</t>
  </si>
  <si>
    <t>265 N 7th Street, Apt 252</t>
  </si>
  <si>
    <t>PCP-00056F77</t>
  </si>
  <si>
    <t>mario3357@yahoo.com</t>
  </si>
  <si>
    <t>+1 915-333-9250</t>
  </si>
  <si>
    <t>NATIONAL TRUCKING</t>
  </si>
  <si>
    <t>14772 Lafitte</t>
  </si>
  <si>
    <t>64323::NATIONAL TRUCKING</t>
  </si>
  <si>
    <t>PCP-00057116</t>
  </si>
  <si>
    <t>jr@jbarrios.com</t>
  </si>
  <si>
    <t>+1 970-368-0019</t>
  </si>
  <si>
    <t>J BARRIOS CONSTRUCTION</t>
  </si>
  <si>
    <t>PO Box 1229</t>
  </si>
  <si>
    <t>07120::J BARRIOS CONSTRUCTION</t>
  </si>
  <si>
    <t>PCP-00057177</t>
  </si>
  <si>
    <t>adam@alb-asphalt.com</t>
  </si>
  <si>
    <t>Schrupp</t>
  </si>
  <si>
    <t>+1 505-373-4700</t>
  </si>
  <si>
    <t>02180::ALBUQUERQUE ASPHALT INC</t>
  </si>
  <si>
    <t>PCP-00057152</t>
  </si>
  <si>
    <t>gary@definaconstruction.com</t>
  </si>
  <si>
    <t>Defina</t>
  </si>
  <si>
    <t>+1 970-376-6702</t>
  </si>
  <si>
    <t>DEFINA CONSTRUCTION</t>
  </si>
  <si>
    <t>25138::DEFINA CONSTRUCTION</t>
  </si>
  <si>
    <t>PCP-0005709C</t>
  </si>
  <si>
    <t>billydkeeney@gmail.com</t>
  </si>
  <si>
    <t>Keeney</t>
  </si>
  <si>
    <t>+1 254-979-1353</t>
  </si>
  <si>
    <t>RES AMERICA CONSTRUCTION INC</t>
  </si>
  <si>
    <t>1601 19th st ste 400</t>
  </si>
  <si>
    <t>74355::RES AMERICA CONSTRUCTION INC</t>
  </si>
  <si>
    <t>PCP-00057073</t>
  </si>
  <si>
    <t>dgamaquinariaindustrial@hotmail.com</t>
  </si>
  <si>
    <t>LOEWEN</t>
  </si>
  <si>
    <t>GERARDO</t>
  </si>
  <si>
    <t>+1 614-587-7077</t>
  </si>
  <si>
    <t>GERARDO LOEWEN KLASSEN</t>
  </si>
  <si>
    <t>Carr Rubio Km 6 5</t>
  </si>
  <si>
    <t>88248::GERARDO LOEWEN KLASSEN</t>
  </si>
  <si>
    <t>PCP-000570B4</t>
  </si>
  <si>
    <t>ahairston@builtbyfhe.com</t>
  </si>
  <si>
    <t>Hairston</t>
  </si>
  <si>
    <t>+1 970-985-5352</t>
  </si>
  <si>
    <t>AHairston@builtbyfhe.com</t>
  </si>
  <si>
    <t>PCP-00057062</t>
  </si>
  <si>
    <t>nicholas.braatz@carmeuse.com</t>
  </si>
  <si>
    <t>Braatz</t>
  </si>
  <si>
    <t>PCP-00055C60</t>
  </si>
  <si>
    <t>zaya.inmon@gmail.com</t>
  </si>
  <si>
    <t>Inmon</t>
  </si>
  <si>
    <t>Zaya</t>
  </si>
  <si>
    <t>+1 713-882-8740</t>
  </si>
  <si>
    <t>2534 S Balsam St</t>
  </si>
  <si>
    <t>PCP-00057254</t>
  </si>
  <si>
    <t>jpl.jl.60@gmail.com</t>
  </si>
  <si>
    <t>+1 970-389-2708</t>
  </si>
  <si>
    <t>Jpl serviced</t>
  </si>
  <si>
    <t>208 S 7th St</t>
  </si>
  <si>
    <t>PCP-00057241</t>
  </si>
  <si>
    <t>a0bafm</t>
  </si>
  <si>
    <t>Marsf@rushenterprises.com</t>
  </si>
  <si>
    <t>PSP-0009E06A</t>
  </si>
  <si>
    <t>wtheidenreich@gmail.com</t>
  </si>
  <si>
    <t>+1 970-584-9355</t>
  </si>
  <si>
    <t xml:space="preserve">Silver Line Ag. </t>
  </si>
  <si>
    <t>PCP-00057120</t>
  </si>
  <si>
    <t>rabechris64@gmail.com</t>
  </si>
  <si>
    <t>Rabe</t>
  </si>
  <si>
    <t>+1 480-399-5098</t>
  </si>
  <si>
    <t>Northern Torque LLC</t>
  </si>
  <si>
    <t>3126 Brunner Blvd</t>
  </si>
  <si>
    <t>PCP-000570CF</t>
  </si>
  <si>
    <t>kbrogdon@dellcity.com</t>
  </si>
  <si>
    <t xml:space="preserve">Brogdon </t>
  </si>
  <si>
    <t xml:space="preserve">BDS enterprises </t>
  </si>
  <si>
    <t>1705 E Greene St</t>
  </si>
  <si>
    <t>PCP-00056F7B</t>
  </si>
  <si>
    <t>evega@republicservices.com</t>
  </si>
  <si>
    <t>PCP-0004EF4C</t>
  </si>
  <si>
    <t>jbrentlake@aol.com</t>
  </si>
  <si>
    <t>+1 575-631-2248</t>
  </si>
  <si>
    <t>M &amp; S SERVICE INC</t>
  </si>
  <si>
    <t>PO Box 1449</t>
  </si>
  <si>
    <t>56938::M &amp; S SERVICE INC</t>
  </si>
  <si>
    <t>PCP-00056FF9</t>
  </si>
  <si>
    <t>jeremywcozart@gmail.com</t>
  </si>
  <si>
    <t xml:space="preserve">Cozart </t>
  </si>
  <si>
    <t xml:space="preserve">Jeremy </t>
  </si>
  <si>
    <t>JEREMY COZART</t>
  </si>
  <si>
    <t>38396 US Highway 285</t>
  </si>
  <si>
    <t>Tres Piedras</t>
  </si>
  <si>
    <t>39848::JEREMY COZART</t>
  </si>
  <si>
    <t>PCP-00057360</t>
  </si>
  <si>
    <t>brstuff80@gmail.com</t>
  </si>
  <si>
    <t>Stuffelbeam</t>
  </si>
  <si>
    <t>+1 575-921-9478</t>
  </si>
  <si>
    <t>WAIDE SAND &amp; GRAVEL</t>
  </si>
  <si>
    <t>PO Box 2623</t>
  </si>
  <si>
    <t>PCP-000575B7</t>
  </si>
  <si>
    <t>tevelde@gmail.com</t>
  </si>
  <si>
    <t>TeVelde</t>
  </si>
  <si>
    <t>+1 9707448564</t>
  </si>
  <si>
    <t>TV DAIRY</t>
  </si>
  <si>
    <t>87207::TV DAIRY</t>
  </si>
  <si>
    <t>PCP-00057513</t>
  </si>
  <si>
    <t>nolan.mcwright@kodiakgas.com</t>
  </si>
  <si>
    <t>McWright</t>
  </si>
  <si>
    <t>+1 575-988-3739</t>
  </si>
  <si>
    <t>PCP-0003D8B0</t>
  </si>
  <si>
    <t>vgolia@prim.com</t>
  </si>
  <si>
    <t>Golia</t>
  </si>
  <si>
    <t>+1 419-460-3624</t>
  </si>
  <si>
    <t>9400 BRADEN RD</t>
  </si>
  <si>
    <t>Haslett</t>
  </si>
  <si>
    <t>PCP-0004524D</t>
  </si>
  <si>
    <t>rickgoering@icloud.com</t>
  </si>
  <si>
    <t>Goering</t>
  </si>
  <si>
    <t>+1 970-640-9262</t>
  </si>
  <si>
    <t>RICKGOERING@ICLOUD.COM</t>
  </si>
  <si>
    <t>GREAT DIVIDE EARTHWORKS</t>
  </si>
  <si>
    <t>1020 Q 3/4 Rd</t>
  </si>
  <si>
    <t>31530::GREAT DIVIDE EARTHWORKS</t>
  </si>
  <si>
    <t>PCP-00057531</t>
  </si>
  <si>
    <t>cheyenne.bordy@fourcornersmaterials.com</t>
  </si>
  <si>
    <t>Bordy</t>
  </si>
  <si>
    <t>+1 970-317-8675</t>
  </si>
  <si>
    <t>1370 Hwy 371</t>
  </si>
  <si>
    <t>PCP-000576E4</t>
  </si>
  <si>
    <t>lynn.acosta@energytransfer.com</t>
  </si>
  <si>
    <t>+1 575-997-6656</t>
  </si>
  <si>
    <t>PCP-000576EE</t>
  </si>
  <si>
    <t>cj.betterbuilt@gmail.com</t>
  </si>
  <si>
    <t>Corry</t>
  </si>
  <si>
    <t>+1 505-264-4761</t>
  </si>
  <si>
    <t>BETTER BUILT CONSTRUCTION SE</t>
  </si>
  <si>
    <t>PO Box 97</t>
  </si>
  <si>
    <t>39722::BETTER BUILT CONSTRUCTION SE RVICES</t>
  </si>
  <si>
    <t>PCP-00057796</t>
  </si>
  <si>
    <t>adam@stewartbrothers.com</t>
  </si>
  <si>
    <t>SEPULVEDA</t>
  </si>
  <si>
    <t>+1 505-290-7740</t>
  </si>
  <si>
    <t>STEWART BROTHERS DRILLING CO</t>
  </si>
  <si>
    <t>306 Airport Rd</t>
  </si>
  <si>
    <t>81815::STEWART BROTHERS DRILLING CO</t>
  </si>
  <si>
    <t>PCP-00057689</t>
  </si>
  <si>
    <t>+1 505-927-3150</t>
  </si>
  <si>
    <t>SANBROS CORPORATION</t>
  </si>
  <si>
    <t>PO Box 1077</t>
  </si>
  <si>
    <t>Alcalde</t>
  </si>
  <si>
    <t>77820::SANBROS CORPORATION</t>
  </si>
  <si>
    <t>PCP-00057564</t>
  </si>
  <si>
    <t>bkcofield@gmail.com</t>
  </si>
  <si>
    <t>+1 3033789374</t>
  </si>
  <si>
    <t>BRAD COFIELD</t>
  </si>
  <si>
    <t>200 S Franklin St</t>
  </si>
  <si>
    <t>17922::BRAD COFIELD</t>
  </si>
  <si>
    <t>PCP-00018E4C</t>
  </si>
  <si>
    <t>+1 505-718-8577</t>
  </si>
  <si>
    <t>310 Chico Dr</t>
  </si>
  <si>
    <t>PCP-0005757E</t>
  </si>
  <si>
    <t>hpoconstruction</t>
  </si>
  <si>
    <t>+1 915-875-2421</t>
  </si>
  <si>
    <t>hpoconstruction@gmail.com</t>
  </si>
  <si>
    <t>HPO CONSTRUCTION LLC</t>
  </si>
  <si>
    <t>15316 Marburn Ct</t>
  </si>
  <si>
    <t>PCP-00057599</t>
  </si>
  <si>
    <t>toddfree</t>
  </si>
  <si>
    <t>FREEMAN</t>
  </si>
  <si>
    <t>todd.freeman@propetroservices.com</t>
  </si>
  <si>
    <t>PROPETRO SERVICES INC</t>
  </si>
  <si>
    <t>67051::PROPETRO SERVICES INC</t>
  </si>
  <si>
    <t>PPW-C5D87B90</t>
  </si>
  <si>
    <t>cody@montanacivil.com</t>
  </si>
  <si>
    <t>Winder</t>
  </si>
  <si>
    <t>+1 303-961-3557</t>
  </si>
  <si>
    <t>CODY@MONTANACIVIL.COM</t>
  </si>
  <si>
    <t>MONTANA CIVIL CONTRACTORS</t>
  </si>
  <si>
    <t>PO Box 1019</t>
  </si>
  <si>
    <t>Belgrade</t>
  </si>
  <si>
    <t>04560::BIG SKY CIVIL CONSTRUCTORS I NC,61487::MONTANA CIVIL CONTRACTORS</t>
  </si>
  <si>
    <t>PCP-000577F4</t>
  </si>
  <si>
    <t>rockymtnhigh80420</t>
  </si>
  <si>
    <t>+1 970-485-2813</t>
  </si>
  <si>
    <t>Nicolas Basica</t>
  </si>
  <si>
    <t>148 S Holman Way</t>
  </si>
  <si>
    <t>PCP-000577C2</t>
  </si>
  <si>
    <t>craig.mccarthy@heicivil.com</t>
  </si>
  <si>
    <t>+1 720-697-0175</t>
  </si>
  <si>
    <t>PCP-0005766F</t>
  </si>
  <si>
    <t>e250gaa1</t>
  </si>
  <si>
    <t>abbott_garrett@wagnerequipment.com</t>
  </si>
  <si>
    <t>PSP-0009D08B</t>
  </si>
  <si>
    <t>tcoalson@bemas.net</t>
  </si>
  <si>
    <t>Coalson</t>
  </si>
  <si>
    <t>+1 303-847-5289</t>
  </si>
  <si>
    <t>PCP-000575D4</t>
  </si>
  <si>
    <t>miguel.salasar@dot.nm.gov</t>
  </si>
  <si>
    <t>Salasar</t>
  </si>
  <si>
    <t>+1 575-500-2785</t>
  </si>
  <si>
    <t>PO Box 1457</t>
  </si>
  <si>
    <t>PCP-0005753C</t>
  </si>
  <si>
    <t>cuaquito1972@gmail.com</t>
  </si>
  <si>
    <t>+1 915-474-1796</t>
  </si>
  <si>
    <t>T-DYNE CONTRACTORS LLC</t>
  </si>
  <si>
    <t>1525 Goodyear Dr</t>
  </si>
  <si>
    <t>86554::T-DYNE CONTRACTORS LLC</t>
  </si>
  <si>
    <t>PCP-000574CC</t>
  </si>
  <si>
    <t>wilwil.inc@hotmail.com</t>
  </si>
  <si>
    <t>+1 303-518-3835</t>
  </si>
  <si>
    <t xml:space="preserve">Wilson &amp; Wilson Constructors </t>
  </si>
  <si>
    <t>6789 County Road 21</t>
  </si>
  <si>
    <t>PCP-000577C0</t>
  </si>
  <si>
    <t>kblazer77@gmail.com</t>
  </si>
  <si>
    <t>Blazer</t>
  </si>
  <si>
    <t>+1 575-415-0886</t>
  </si>
  <si>
    <t>KENNETH BLAZER</t>
  </si>
  <si>
    <t>PO Box 356</t>
  </si>
  <si>
    <t>Mescalero</t>
  </si>
  <si>
    <t>08044::KENNETH BLAZER</t>
  </si>
  <si>
    <t>PCP-000577E0</t>
  </si>
  <si>
    <t>emarquez1992@yahoo.com</t>
  </si>
  <si>
    <t>+1 505-801-9248</t>
  </si>
  <si>
    <t>J A DRAKE WELL SERVICE</t>
  </si>
  <si>
    <t>607 W Pinon St</t>
  </si>
  <si>
    <t>27155::J A DRAKE WELL SERVICE</t>
  </si>
  <si>
    <t>PCP-00057BB0</t>
  </si>
  <si>
    <t>a518bna</t>
  </si>
  <si>
    <t>Avila Lopez</t>
  </si>
  <si>
    <t>Beyra</t>
  </si>
  <si>
    <t>AvilaLopezb@rushenterprises.com</t>
  </si>
  <si>
    <t>PSP-0009E817</t>
  </si>
  <si>
    <t>mearnheart@nova-compression.com</t>
  </si>
  <si>
    <t>Earnheart</t>
  </si>
  <si>
    <t>+1 972-849-9632</t>
  </si>
  <si>
    <t>2500 woodbine dr</t>
  </si>
  <si>
    <t>PCP-00013147</t>
  </si>
  <si>
    <t>e081mjf</t>
  </si>
  <si>
    <t>Fortin</t>
  </si>
  <si>
    <t>Mark.Fortin@warrencat.com</t>
  </si>
  <si>
    <t>PSP-0009BB90</t>
  </si>
  <si>
    <t>bolsillobrothers@hotmail.com</t>
  </si>
  <si>
    <t>Bejerano</t>
  </si>
  <si>
    <t>+1 303-921-5454</t>
  </si>
  <si>
    <t>BOLSILLOBROTHERS@HOTMAIL.COM</t>
  </si>
  <si>
    <t>BOLSILLO BROTHERS</t>
  </si>
  <si>
    <t>18200 E 136th Ave</t>
  </si>
  <si>
    <t>09393::BOLSILLO BROTHERS</t>
  </si>
  <si>
    <t>PCP-00057D61</t>
  </si>
  <si>
    <t>directorofoperations@ddpipeline.com</t>
  </si>
  <si>
    <t>+1 575-602-4061</t>
  </si>
  <si>
    <t>D &amp; D PIPELINE CONSTRUCTION, INC.</t>
  </si>
  <si>
    <t>PO Box 1380</t>
  </si>
  <si>
    <t>24401::D&amp;D PIPELINE CON LEASING SVC</t>
  </si>
  <si>
    <t>PCP-00057C73</t>
  </si>
  <si>
    <t>mcutteridge@clazyu.com</t>
  </si>
  <si>
    <t>Cutteridge</t>
  </si>
  <si>
    <t>+1 239-440-5378</t>
  </si>
  <si>
    <t>Mcutteridge@CLazyU.com</t>
  </si>
  <si>
    <t>C LAZY U RANCH OPERATIONS IN</t>
  </si>
  <si>
    <t>PO BOX 379</t>
  </si>
  <si>
    <t>17494::C LAZY U RANCH OPERATIONS IN C</t>
  </si>
  <si>
    <t>PCP-00057D02</t>
  </si>
  <si>
    <t>anthony.alfonso@gcinc.com</t>
  </si>
  <si>
    <t>+1 5202607779</t>
  </si>
  <si>
    <t>PCP-00057CB1</t>
  </si>
  <si>
    <t>KCorpE470</t>
  </si>
  <si>
    <t>+1 309 555 5555</t>
  </si>
  <si>
    <t>51607cp::KIEWIT INFR #105313</t>
  </si>
  <si>
    <t>PCP-00057C7F</t>
  </si>
  <si>
    <t>seanflani@earthlink.net</t>
  </si>
  <si>
    <t>Flanigan</t>
  </si>
  <si>
    <t>+1 9703680463</t>
  </si>
  <si>
    <t>LAZY SHAMROCK RANCH</t>
  </si>
  <si>
    <t>483 County Road 30</t>
  </si>
  <si>
    <t>54757::LAZY SHAMROCK RANCH</t>
  </si>
  <si>
    <t>PCP-00057B67</t>
  </si>
  <si>
    <t>shawn.schaut@schnabel.com</t>
  </si>
  <si>
    <t>Schaut</t>
  </si>
  <si>
    <t>+1 925-765-7970</t>
  </si>
  <si>
    <t>SCHNABEL FOUNDATION COMPANY</t>
  </si>
  <si>
    <t>3075 Citrus Cir Ste 150</t>
  </si>
  <si>
    <t>Walnut Creek</t>
  </si>
  <si>
    <t>79284::SCHNABEL FOUNDATION COMPANY</t>
  </si>
  <si>
    <t>PCP-00057BC2</t>
  </si>
  <si>
    <t>david.jenkins@wrhinc.net</t>
  </si>
  <si>
    <t>+1 575-626-2853</t>
  </si>
  <si>
    <t>WRH INC</t>
  </si>
  <si>
    <t>PO Box 6150</t>
  </si>
  <si>
    <t>97192::WRH INC</t>
  </si>
  <si>
    <t>PCP-00057C39</t>
  </si>
  <si>
    <t>luzlen2014@gmail.com</t>
  </si>
  <si>
    <t>+1 575-635-9809</t>
  </si>
  <si>
    <t>RIOJAS CONSTRUCTION</t>
  </si>
  <si>
    <t>105 Peyton Rd</t>
  </si>
  <si>
    <t>76160::RIOJAS CONSTRUCTION</t>
  </si>
  <si>
    <t>PCP-00057CCD</t>
  </si>
  <si>
    <t>roger.nash@carmeuse.com</t>
  </si>
  <si>
    <t>Nash</t>
  </si>
  <si>
    <t>PCP-00057870</t>
  </si>
  <si>
    <t>lnjantz@gmail.com</t>
  </si>
  <si>
    <t>+1 303-704-8339</t>
  </si>
  <si>
    <t>LJ EXCAVATING</t>
  </si>
  <si>
    <t>PO Box 616</t>
  </si>
  <si>
    <t>53635::LJ EXCAVATION</t>
  </si>
  <si>
    <t>PCP-00057CE8</t>
  </si>
  <si>
    <t>andie.gieseke@duininck.com</t>
  </si>
  <si>
    <t>Gieseke</t>
  </si>
  <si>
    <t>Andie</t>
  </si>
  <si>
    <t>PCP-00057B7C</t>
  </si>
  <si>
    <t>blake.thomas@duininck.com</t>
  </si>
  <si>
    <t>PCP-00057B5B</t>
  </si>
  <si>
    <t>emmanuel@pantherenergy.net</t>
  </si>
  <si>
    <t>1179 South 3rd Street</t>
  </si>
  <si>
    <t>PCP-00057A37</t>
  </si>
  <si>
    <t>billydkeeney</t>
  </si>
  <si>
    <t>+1 2549791353</t>
  </si>
  <si>
    <t>RES America</t>
  </si>
  <si>
    <t>PCP-00057B15</t>
  </si>
  <si>
    <t>treap@metroelectrical.com</t>
  </si>
  <si>
    <t>Reap</t>
  </si>
  <si>
    <t>Treap@metroelectrical.com</t>
  </si>
  <si>
    <t>Metrotek</t>
  </si>
  <si>
    <t>2231 South 15th Street</t>
  </si>
  <si>
    <t>PCP-00057AC0</t>
  </si>
  <si>
    <t>e350nch</t>
  </si>
  <si>
    <t>House</t>
  </si>
  <si>
    <t>house_noah@wagnerequipment.com</t>
  </si>
  <si>
    <t>PSP-0009D6BD</t>
  </si>
  <si>
    <t>dwdiesel</t>
  </si>
  <si>
    <t>Sorenson</t>
  </si>
  <si>
    <t>+1 315 253 2324</t>
  </si>
  <si>
    <t>j.sorenson@dwdiesel.com</t>
  </si>
  <si>
    <t>D &amp; W Diesel</t>
  </si>
  <si>
    <t>1503 CLARK ST RD</t>
  </si>
  <si>
    <t>AUBURN</t>
  </si>
  <si>
    <t>PPS-00062529</t>
  </si>
  <si>
    <t>dkkennedy</t>
  </si>
  <si>
    <t>adept.alchemist@gmail.com</t>
  </si>
  <si>
    <t>3059 U.S. 175</t>
  </si>
  <si>
    <t>Frankston</t>
  </si>
  <si>
    <t>PCP-00057B03</t>
  </si>
  <si>
    <t>georgegterrin@gmail.com</t>
  </si>
  <si>
    <t>Terrin</t>
  </si>
  <si>
    <t>Georgegterrin@gmail.com</t>
  </si>
  <si>
    <t>7101 Oval Rock Drive</t>
  </si>
  <si>
    <t>PCP-00057B45</t>
  </si>
  <si>
    <t>jtruby@swilp.com</t>
  </si>
  <si>
    <t>+1 915-203-3291</t>
  </si>
  <si>
    <t>JASON RUBY</t>
  </si>
  <si>
    <t xml:space="preserve">120 Laura Gale </t>
  </si>
  <si>
    <t>31058::JASON RUBY</t>
  </si>
  <si>
    <t>PCP-00057C91</t>
  </si>
  <si>
    <t>+1 970-946-6905</t>
  </si>
  <si>
    <t>LANDEX EARTHWORKS LLC</t>
  </si>
  <si>
    <t>650 Indian Bend Rd</t>
  </si>
  <si>
    <t>53243::LANDEX EARTHWORKS LLC</t>
  </si>
  <si>
    <t>PCP-00057BE3</t>
  </si>
  <si>
    <t>aspenbuilthomes@gmail.com</t>
  </si>
  <si>
    <t xml:space="preserve">Perzadeh </t>
  </si>
  <si>
    <t xml:space="preserve">Abdi </t>
  </si>
  <si>
    <t>+1 970-618-3555</t>
  </si>
  <si>
    <t>ASPEN BUILT INC</t>
  </si>
  <si>
    <t>1101 Village Rd Ste LL1B</t>
  </si>
  <si>
    <t>04633::ASPEN BUILT INC</t>
  </si>
  <si>
    <t>PCP-00057BA8</t>
  </si>
  <si>
    <t>lopezjd1@icloud.com</t>
  </si>
  <si>
    <t>+1 303-968-7872</t>
  </si>
  <si>
    <t>LBC LANDSCAPING LLC.</t>
  </si>
  <si>
    <t>3834 S Hazel Ct</t>
  </si>
  <si>
    <t>PCP-00057D3A</t>
  </si>
  <si>
    <t>structuresrents1</t>
  </si>
  <si>
    <t>Leffel</t>
  </si>
  <si>
    <t>dleffel@structuresunlimited.com</t>
  </si>
  <si>
    <t>STRUCTURES UNLIMITED LLC</t>
  </si>
  <si>
    <t>C4640 STATE HWY 97</t>
  </si>
  <si>
    <t>STAFFORD</t>
  </si>
  <si>
    <t>PPW-8003DAE7</t>
  </si>
  <si>
    <t>chaney.vincent@garney.com</t>
  </si>
  <si>
    <t>Chaney</t>
  </si>
  <si>
    <t>+1 8325154264</t>
  </si>
  <si>
    <t>PCP-00056BBF</t>
  </si>
  <si>
    <t>esquiveljaime105@gmail.com</t>
  </si>
  <si>
    <t>Esquivel</t>
  </si>
  <si>
    <t>+1 915-822-4454</t>
  </si>
  <si>
    <t>ULTIMATE CONCRETE LLC</t>
  </si>
  <si>
    <t>12380 Edgemere Blvd</t>
  </si>
  <si>
    <t>91150::ULTIMATE CONCRETE LLC</t>
  </si>
  <si>
    <t>PCP-00057FD4</t>
  </si>
  <si>
    <t>emmettdevenport@gmail.com</t>
  </si>
  <si>
    <t>Devenport</t>
  </si>
  <si>
    <t>Emmett</t>
  </si>
  <si>
    <t>+1 915-525-7172</t>
  </si>
  <si>
    <t>EMMETT DEVENPORT DIRT &amp;   ## CAT COMMERCIAL ACCOUNT</t>
  </si>
  <si>
    <t>PO Box 1228</t>
  </si>
  <si>
    <t>Santa Teresa</t>
  </si>
  <si>
    <t>26023::EMMETT DEVENPORT DIRT &amp; STEE L CONTRACTOR INC</t>
  </si>
  <si>
    <t>PCP-000580AC</t>
  </si>
  <si>
    <t>ryan.gideon@crossfireaggregate.com</t>
  </si>
  <si>
    <t>Gideon</t>
  </si>
  <si>
    <t>+1 970-884-4869</t>
  </si>
  <si>
    <t>5401 Antelope Jct</t>
  </si>
  <si>
    <t>15171::CROSSFIRE AGGREGATES SERVICE S LLC</t>
  </si>
  <si>
    <t>PCP-00057CAF</t>
  </si>
  <si>
    <t>rparra@marathonpetroleum.com</t>
  </si>
  <si>
    <t>+1 575-200-7564</t>
  </si>
  <si>
    <t>RParra@marathonpetroleum.com</t>
  </si>
  <si>
    <t>WESTERN REFINING LOGISTICS</t>
  </si>
  <si>
    <t>PO BOX 599701</t>
  </si>
  <si>
    <t>95891::WESTERN REFINING PIPELINE LL C</t>
  </si>
  <si>
    <t>PCP-0005809B</t>
  </si>
  <si>
    <t>drivera12699@gmail.com</t>
  </si>
  <si>
    <t>+1 575-781-1045</t>
  </si>
  <si>
    <t>JIM SENA CONSTRUCTION CO INC.</t>
  </si>
  <si>
    <t>2201 Historic Route 66</t>
  </si>
  <si>
    <t>68030::JIM SENA CONSTRUCTION CO</t>
  </si>
  <si>
    <t>PCP-00058113</t>
  </si>
  <si>
    <t>kinneymichael7@gmail.com</t>
  </si>
  <si>
    <t>+1 8185183670</t>
  </si>
  <si>
    <t>PCP-00058157</t>
  </si>
  <si>
    <t>baheer_22</t>
  </si>
  <si>
    <t>alsuwaidi</t>
  </si>
  <si>
    <t>basheer</t>
  </si>
  <si>
    <t>+1 7373501609</t>
  </si>
  <si>
    <t>basheeralsuwaidi@gmail.com</t>
  </si>
  <si>
    <t>800cc</t>
  </si>
  <si>
    <t>s17th st</t>
  </si>
  <si>
    <t>waco</t>
  </si>
  <si>
    <t>PCP-00057F88</t>
  </si>
  <si>
    <t>m.norman@southernrecycling.com</t>
  </si>
  <si>
    <t>+1 2703925716</t>
  </si>
  <si>
    <t>1840 linder industrial dr.</t>
  </si>
  <si>
    <t>PPW-80006B03</t>
  </si>
  <si>
    <t>bweidner@partsauthority.com</t>
  </si>
  <si>
    <t>Weidner</t>
  </si>
  <si>
    <t>+1 505-845-7107</t>
  </si>
  <si>
    <t>5900 Office Blvd NE</t>
  </si>
  <si>
    <t>PCP-00057FF0</t>
  </si>
  <si>
    <t>parts@anglincivil.com</t>
  </si>
  <si>
    <t>ANGLIN CIVIL LLC</t>
  </si>
  <si>
    <t>13000 NEWBURGH RD</t>
  </si>
  <si>
    <t>LIVONIA</t>
  </si>
  <si>
    <t>39795::ANGLIN CIVIL LLC</t>
  </si>
  <si>
    <t>PCP-00058291</t>
  </si>
  <si>
    <t>neilbrennan@hotmail.com</t>
  </si>
  <si>
    <t xml:space="preserve">Brennan </t>
  </si>
  <si>
    <t>LOV Ranch</t>
  </si>
  <si>
    <t>439 County Road 26</t>
  </si>
  <si>
    <t>PCP-0005837D</t>
  </si>
  <si>
    <t>cvasque@live.com</t>
  </si>
  <si>
    <t>Clem</t>
  </si>
  <si>
    <t>1841 Hays Drive</t>
  </si>
  <si>
    <t>PCP-000582F1</t>
  </si>
  <si>
    <t>Gomez_demetrius@wagnerequipment.com</t>
  </si>
  <si>
    <t xml:space="preserve">Demetrius </t>
  </si>
  <si>
    <t>PCP-0005829C</t>
  </si>
  <si>
    <t>Grayjp@comcast.net</t>
  </si>
  <si>
    <t>3751 Colorado Blvd</t>
  </si>
  <si>
    <t>PCP-0005836E</t>
  </si>
  <si>
    <t>jgills@nova-compression.com</t>
  </si>
  <si>
    <t>Gills</t>
  </si>
  <si>
    <t>+1 432-213-2357</t>
  </si>
  <si>
    <t>6401 south county road 1273</t>
  </si>
  <si>
    <t>PCP-000124EB</t>
  </si>
  <si>
    <t>paul.gary@archrock.com</t>
  </si>
  <si>
    <t>+1 432-250-3857</t>
  </si>
  <si>
    <t>Paul.Gary@Archrock.com</t>
  </si>
  <si>
    <t>PCP-00058826</t>
  </si>
  <si>
    <t>Rickybrewster112@gmail.com</t>
  </si>
  <si>
    <t>Brewster II</t>
  </si>
  <si>
    <t>PCP-000588A1</t>
  </si>
  <si>
    <t>PCP-00042D62</t>
  </si>
  <si>
    <t>rbartransportation@gmail.com</t>
  </si>
  <si>
    <t>Rickert</t>
  </si>
  <si>
    <t>+1 402-309-0193</t>
  </si>
  <si>
    <t>R- Transportation</t>
  </si>
  <si>
    <t>490 Rr 1</t>
  </si>
  <si>
    <t>PCP-00058822</t>
  </si>
  <si>
    <t>wtbailey54@gmail.com</t>
  </si>
  <si>
    <t>21347 Big Valley Rd NE</t>
  </si>
  <si>
    <t>Poulsbo</t>
  </si>
  <si>
    <t>PCP-00058795</t>
  </si>
  <si>
    <t>geowalton1@gmail.com</t>
  </si>
  <si>
    <t>+1 303-906-1194</t>
  </si>
  <si>
    <t>Progressive Enterprises Inc.</t>
  </si>
  <si>
    <t>7621 County Road 253</t>
  </si>
  <si>
    <t>PCP-00058373</t>
  </si>
  <si>
    <t>ktta720@hotmail.com</t>
  </si>
  <si>
    <t>Dees</t>
  </si>
  <si>
    <t>Ktta720@hotmail.com</t>
  </si>
  <si>
    <t xml:space="preserve">JLDees Enterprises </t>
  </si>
  <si>
    <t>27 Orions Belt</t>
  </si>
  <si>
    <t>PCP-00058876</t>
  </si>
  <si>
    <t>thawkins@archrsc.com</t>
  </si>
  <si>
    <t>+1 3046210481</t>
  </si>
  <si>
    <t>PCP-00058C9D</t>
  </si>
  <si>
    <t>devonaguirre2015</t>
  </si>
  <si>
    <t>+1 360-560-9633</t>
  </si>
  <si>
    <t>PCP-00058A0A</t>
  </si>
  <si>
    <t>michelle.melendez@nelsonpipeline.com</t>
  </si>
  <si>
    <t>+1 720-641-5823</t>
  </si>
  <si>
    <t>NELSON PIPELINE CONSTRUCTORS</t>
  </si>
  <si>
    <t>6300 S Syracuse Way Ste 420</t>
  </si>
  <si>
    <t>64428::NELSON PIPELINE CONST INC</t>
  </si>
  <si>
    <t>PCP-00058AAE</t>
  </si>
  <si>
    <t>gsanchezprana</t>
  </si>
  <si>
    <t>GILBERTO</t>
  </si>
  <si>
    <t>+1 915-779-2715</t>
  </si>
  <si>
    <t>PCP-00058B5F</t>
  </si>
  <si>
    <t>samuel.kniss@kiewit.com</t>
  </si>
  <si>
    <t>Kniss</t>
  </si>
  <si>
    <t>Samuel.Kniss@kiewit.com</t>
  </si>
  <si>
    <t>PCP-00040F6F</t>
  </si>
  <si>
    <t>letyflo.87@gmail.com</t>
  </si>
  <si>
    <t>+1 575-937-7706</t>
  </si>
  <si>
    <t>FABIAN CHAVEZ</t>
  </si>
  <si>
    <t>PO Box 1638</t>
  </si>
  <si>
    <t>34359::FABIAN CHAVEZ</t>
  </si>
  <si>
    <t>PCP-00058BD9</t>
  </si>
  <si>
    <t>lbs2527.lr@gmail.com</t>
  </si>
  <si>
    <t>+1 970-302-8208</t>
  </si>
  <si>
    <t>PCP-00058B92</t>
  </si>
  <si>
    <t>william.johnson2@libertyenergy.com</t>
  </si>
  <si>
    <t>+1 580-231-6033</t>
  </si>
  <si>
    <t>William.Johnson2@libertyenergy.com</t>
  </si>
  <si>
    <t>1914 Bowling Green Pl</t>
  </si>
  <si>
    <t>PCP-00058B2D</t>
  </si>
  <si>
    <t>corey.jackson@libertyenergy.com</t>
  </si>
  <si>
    <t>+1 601-745-3705</t>
  </si>
  <si>
    <t>3904 County Road 370</t>
  </si>
  <si>
    <t>Enterprise</t>
  </si>
  <si>
    <t>PCP-00058B2C</t>
  </si>
  <si>
    <t>pnunez@vfcnm.com</t>
  </si>
  <si>
    <t>NUNEZ</t>
  </si>
  <si>
    <t>PHILLIP</t>
  </si>
  <si>
    <t>+1 505-489-6087</t>
  </si>
  <si>
    <t>VALLEY FENCE CO.</t>
  </si>
  <si>
    <t>1932 Coors Blvd SW</t>
  </si>
  <si>
    <t>92702::VALLEY FENCE CO</t>
  </si>
  <si>
    <t>PCP-00058B4F</t>
  </si>
  <si>
    <t>vandergriffcontractors</t>
  </si>
  <si>
    <t>VANDERGRIFF CONTRACTORS INC</t>
  </si>
  <si>
    <t>29415 Calhan Pl</t>
  </si>
  <si>
    <t>PCP-00058ABB</t>
  </si>
  <si>
    <t>chris@wastesystems.comcastbiz.net</t>
  </si>
  <si>
    <t>Pyle</t>
  </si>
  <si>
    <t>+1 719-390-5097</t>
  </si>
  <si>
    <t>CHRIS@WASTESYSTEMS.COMCASTBIZ.NET</t>
  </si>
  <si>
    <t>WASTE SYSTEMS INC</t>
  </si>
  <si>
    <t>4040 Clear View Frontage Rd</t>
  </si>
  <si>
    <t>PCP-00058CC5</t>
  </si>
  <si>
    <t>j24duran@gmail.com</t>
  </si>
  <si>
    <t>+1 505-377-5017</t>
  </si>
  <si>
    <t>DURAN STONE MASONRY</t>
  </si>
  <si>
    <t>11 Cushman Ct</t>
  </si>
  <si>
    <t>27494::DURAN STONE MASONRY</t>
  </si>
  <si>
    <t>PCP-00058BA8</t>
  </si>
  <si>
    <t>gonzaleztruckingline@yahoo.com</t>
  </si>
  <si>
    <t>+1 505-615-1583</t>
  </si>
  <si>
    <t>GONZALEZ TRUCKING LINE</t>
  </si>
  <si>
    <t>8415 Bay Mare Ave SW</t>
  </si>
  <si>
    <t>39821::GONZALEZ TRUCKING LINE</t>
  </si>
  <si>
    <t>PCP-00058CF0</t>
  </si>
  <si>
    <t>Sninchak_Chris@wagnerequipment.com</t>
  </si>
  <si>
    <t xml:space="preserve">Sninchak </t>
  </si>
  <si>
    <t>PCP-00058D47</t>
  </si>
  <si>
    <t>journeygoode1@gmail.com</t>
  </si>
  <si>
    <t xml:space="preserve">Goode </t>
  </si>
  <si>
    <t xml:space="preserve">Journey </t>
  </si>
  <si>
    <t>+1 970-286-8191</t>
  </si>
  <si>
    <t xml:space="preserve">Goode Journey LLC </t>
  </si>
  <si>
    <t>14340 County Road 96</t>
  </si>
  <si>
    <t>PCP-00058CC8</t>
  </si>
  <si>
    <t>tcrossco@gmail.com</t>
  </si>
  <si>
    <t>Crouch</t>
  </si>
  <si>
    <t>+1 7198900747</t>
  </si>
  <si>
    <t>TRE Maintenance</t>
  </si>
  <si>
    <t>PCP-00058BFC</t>
  </si>
  <si>
    <t>maggiezuniga2008@gmail.com</t>
  </si>
  <si>
    <t>Zuniga</t>
  </si>
  <si>
    <t>Magaly</t>
  </si>
  <si>
    <t>994 Dawson Street</t>
  </si>
  <si>
    <t>PCP-00058B1E</t>
  </si>
  <si>
    <t>douglascoloradore@gmail.com</t>
  </si>
  <si>
    <t>+1 7207758017</t>
  </si>
  <si>
    <t>DouglasColoradoRe@gmail.com</t>
  </si>
  <si>
    <t>SRM</t>
  </si>
  <si>
    <t>PCP-0001D130</t>
  </si>
  <si>
    <t>minizuniga5@gmail.com</t>
  </si>
  <si>
    <t>+1 720-361-7145</t>
  </si>
  <si>
    <t>994 Dawson St</t>
  </si>
  <si>
    <t>PCP-00058AC2</t>
  </si>
  <si>
    <t>kevin.antunez@libertyenergy.com</t>
  </si>
  <si>
    <t>Antunez</t>
  </si>
  <si>
    <t>+1 512-662-4505</t>
  </si>
  <si>
    <t>6850 Goldfield Dr</t>
  </si>
  <si>
    <t>PCP-00058B32</t>
  </si>
  <si>
    <t>dmchugh</t>
  </si>
  <si>
    <t>mchugh</t>
  </si>
  <si>
    <t>dmchugh@livsir.com</t>
  </si>
  <si>
    <t>Sothebys</t>
  </si>
  <si>
    <t>42 Elk Lane</t>
  </si>
  <si>
    <t>PPW-2A722B33</t>
  </si>
  <si>
    <t>jonah@jfdieselauto.com</t>
  </si>
  <si>
    <t>+1 970-456-9393</t>
  </si>
  <si>
    <t>JF DIESEL &amp; AUTOMOTIVE</t>
  </si>
  <si>
    <t>6023 County Road 214</t>
  </si>
  <si>
    <t>49788::JF DIESEL &amp; AUTOMOTIVE</t>
  </si>
  <si>
    <t>PCP-00058D48</t>
  </si>
  <si>
    <t>moonie.ramirez1985@gmail.com</t>
  </si>
  <si>
    <t>Rimeriz</t>
  </si>
  <si>
    <t>+1 505-270-3441</t>
  </si>
  <si>
    <t>SLK FARMING</t>
  </si>
  <si>
    <t>PO Box 2850</t>
  </si>
  <si>
    <t>51586::SLK FARMING</t>
  </si>
  <si>
    <t>PCP-00058C48</t>
  </si>
  <si>
    <t>dutkaj@bouldercolorado.gov</t>
  </si>
  <si>
    <t>Dutka</t>
  </si>
  <si>
    <t>+1 303-413-7136</t>
  </si>
  <si>
    <t>CITY OF BOULDER</t>
  </si>
  <si>
    <t>5064 Pearl St</t>
  </si>
  <si>
    <t>PCP-00058AF3</t>
  </si>
  <si>
    <t>cody@dunritex.com</t>
  </si>
  <si>
    <t>brewster</t>
  </si>
  <si>
    <t>+1 970-817-0287</t>
  </si>
  <si>
    <t>5300 longs peak rd</t>
  </si>
  <si>
    <t>PCP-00058B83</t>
  </si>
  <si>
    <t>audavis@archrsc.com</t>
  </si>
  <si>
    <t>1 CITYPLACE DR, STE 300</t>
  </si>
  <si>
    <t>PCP-000591C9</t>
  </si>
  <si>
    <t>joseph.sheffield@iea.net</t>
  </si>
  <si>
    <t xml:space="preserve">Sheffield </t>
  </si>
  <si>
    <t>+1 800-688-3775</t>
  </si>
  <si>
    <t>Joseph.Sheffield@iea.net</t>
  </si>
  <si>
    <t>PCP-00053CD2</t>
  </si>
  <si>
    <t>b_tainter@yahoo.com</t>
  </si>
  <si>
    <t xml:space="preserve">Tainter </t>
  </si>
  <si>
    <t>+1 505-470-4181</t>
  </si>
  <si>
    <t>BOBBY TAINTER CONSTRUCTION</t>
  </si>
  <si>
    <t>81 CR 136</t>
  </si>
  <si>
    <t>85447::BOBBY TAINTER CONSTRUCTION</t>
  </si>
  <si>
    <t>PCP-0005918A</t>
  </si>
  <si>
    <t>bryceabeyta@espanolanm.gov</t>
  </si>
  <si>
    <t>+1 505-692-3304</t>
  </si>
  <si>
    <t>CITY OF ESPANOLA</t>
  </si>
  <si>
    <t>405 N Paseo De Onate</t>
  </si>
  <si>
    <t>31449::CITY OF ESPANOLA</t>
  </si>
  <si>
    <t>PCP-0005905B</t>
  </si>
  <si>
    <t>travis.bernsen@kiewit.com</t>
  </si>
  <si>
    <t>Bernsen</t>
  </si>
  <si>
    <t>+1 817 716 3684</t>
  </si>
  <si>
    <t>Travis.Bernsen@Kiewit.com</t>
  </si>
  <si>
    <t>PCP-00058F88</t>
  </si>
  <si>
    <t>mqe97@yahoo.com</t>
  </si>
  <si>
    <t>Mqe97@yahoo.com</t>
  </si>
  <si>
    <t>MOORES QUALTIY EARTHMOVING</t>
  </si>
  <si>
    <t>61673::MOORES QUALITY EARTHMOVING</t>
  </si>
  <si>
    <t>PCP-00059326</t>
  </si>
  <si>
    <t>rdoney@habitat-const.com</t>
  </si>
  <si>
    <t>Doney</t>
  </si>
  <si>
    <t>HABITAT CONSTRUCTION LLC</t>
  </si>
  <si>
    <t>P.O. BOX 550</t>
  </si>
  <si>
    <t>ROCKY FORD</t>
  </si>
  <si>
    <t>41001::HABITAT CONSTRUCTION LLC</t>
  </si>
  <si>
    <t>PCP-00059113</t>
  </si>
  <si>
    <t>WWBACKHOE</t>
  </si>
  <si>
    <t xml:space="preserve">Willy </t>
  </si>
  <si>
    <t>+1 303-434-7204</t>
  </si>
  <si>
    <t>WWBACKHOE@MSN.COM</t>
  </si>
  <si>
    <t>W W BACKHOE &amp; DOZER SVC INC</t>
  </si>
  <si>
    <t>14523 County Road 16</t>
  </si>
  <si>
    <t>93671::W W BACKHOE &amp; DOZER SVC INC</t>
  </si>
  <si>
    <t>PCP-00059063</t>
  </si>
  <si>
    <t>maflorestrivomex</t>
  </si>
  <si>
    <t xml:space="preserve">JESUS </t>
  </si>
  <si>
    <t>+1 303-853-4141</t>
  </si>
  <si>
    <t>maflores@trivomex.com.mx</t>
  </si>
  <si>
    <t>TRITURADOS VOLCANICOS DE MEXICO S A DE C V</t>
  </si>
  <si>
    <t>101 Ernesto Elorduy</t>
  </si>
  <si>
    <t>Chicopee</t>
  </si>
  <si>
    <t>01020</t>
  </si>
  <si>
    <t>89041::TRITURADOS VOLCANICOS DE</t>
  </si>
  <si>
    <t>PCP-000591F1</t>
  </si>
  <si>
    <t>jordan.zekesauto@gmail.com</t>
  </si>
  <si>
    <t>Espinosa</t>
  </si>
  <si>
    <t>+1 575-758-8895</t>
  </si>
  <si>
    <t>ZEKE'S AUTO SUPPLY</t>
  </si>
  <si>
    <t>116 Alexander St</t>
  </si>
  <si>
    <t>99723::ZEKE'S AUTO SUPPLY</t>
  </si>
  <si>
    <t>PCP-000590AE</t>
  </si>
  <si>
    <t>David.king@usacompression.com</t>
  </si>
  <si>
    <t xml:space="preserve">King </t>
  </si>
  <si>
    <t>Usa compression</t>
  </si>
  <si>
    <t>614 Del Rio Street</t>
  </si>
  <si>
    <t>PCP-000592FA</t>
  </si>
  <si>
    <t>jmontes@bsnc.net</t>
  </si>
  <si>
    <t>+1 915-996-7184</t>
  </si>
  <si>
    <t>Asset Protection &amp; Security</t>
  </si>
  <si>
    <t>9733 Carnegie Ave</t>
  </si>
  <si>
    <t>PCP-0005910F</t>
  </si>
  <si>
    <t>tonygilbert@savageservices.com</t>
  </si>
  <si>
    <t>+1 4434858664</t>
  </si>
  <si>
    <t>tonygilbert@savageco.com</t>
  </si>
  <si>
    <t>PCP-000576AE</t>
  </si>
  <si>
    <t>matz@ltol.com</t>
  </si>
  <si>
    <t>Matzke</t>
  </si>
  <si>
    <t>+1 970-749-2288</t>
  </si>
  <si>
    <t>BRD LLC</t>
  </si>
  <si>
    <t>3399 Durango Cliffs Dr</t>
  </si>
  <si>
    <t>08995::BRD LLC</t>
  </si>
  <si>
    <t>PCP-000590E0</t>
  </si>
  <si>
    <t>bryant.whittington@wasteconnections.com</t>
  </si>
  <si>
    <t>PPW-9E32A0C6</t>
  </si>
  <si>
    <t>ebarriot</t>
  </si>
  <si>
    <t>BARRIOT</t>
  </si>
  <si>
    <t>+1 614-427-4601</t>
  </si>
  <si>
    <t>ebarriot@dynamofletes.com</t>
  </si>
  <si>
    <t>EDUARDO G BARRIOT H</t>
  </si>
  <si>
    <t>2A Calle # 4</t>
  </si>
  <si>
    <t>40049::EDUARDO G BARRIOT H</t>
  </si>
  <si>
    <t>PCP-00059879</t>
  </si>
  <si>
    <t>a4m4sc1</t>
  </si>
  <si>
    <t>Cortezm2@rushenterprises.com</t>
  </si>
  <si>
    <t>PSP-0009DD41</t>
  </si>
  <si>
    <t>nessfarms@live.com</t>
  </si>
  <si>
    <t>Ness</t>
  </si>
  <si>
    <t>+1 505-705-0864</t>
  </si>
  <si>
    <t>NESS FARMS</t>
  </si>
  <si>
    <t>465 County Road A041</t>
  </si>
  <si>
    <t>64471::NESS FARMS</t>
  </si>
  <si>
    <t>PCP-000597F4</t>
  </si>
  <si>
    <t>dirtbikewin78@gmail.com</t>
  </si>
  <si>
    <t>Colorado Crushing</t>
  </si>
  <si>
    <t>5017 West Graneros Road</t>
  </si>
  <si>
    <t>PCP-0005987B</t>
  </si>
  <si>
    <t>agtransportationllc@usa.com</t>
  </si>
  <si>
    <t>+1 5058085773</t>
  </si>
  <si>
    <t>A &amp; G TRANSPORTATION LLC</t>
  </si>
  <si>
    <t>15774 SW 75th Ter</t>
  </si>
  <si>
    <t>PCP-000594F3</t>
  </si>
  <si>
    <t>jmileto1311</t>
  </si>
  <si>
    <t>Mileto</t>
  </si>
  <si>
    <t>+1 719-338-7126</t>
  </si>
  <si>
    <t>jcruz1311@gmail.com</t>
  </si>
  <si>
    <t>MILETO ENTERPRISES LLC</t>
  </si>
  <si>
    <t>20525 Camino Real Pt</t>
  </si>
  <si>
    <t>71068::MILETO ENTERPRISES LLC</t>
  </si>
  <si>
    <t>PCP-0005992B</t>
  </si>
  <si>
    <t>+1 6147545298</t>
  </si>
  <si>
    <t>PCP-0001EE9C</t>
  </si>
  <si>
    <t>rainydayrepairs@outlook.com</t>
  </si>
  <si>
    <t>+1 575-740-3358</t>
  </si>
  <si>
    <t>LANFORD LIVESTOCK</t>
  </si>
  <si>
    <t>57 Landford Livestock Rd</t>
  </si>
  <si>
    <t>47806::LANFORD LIVESTOCK</t>
  </si>
  <si>
    <t>PCP-0005964E</t>
  </si>
  <si>
    <t>rdhelms@eprod.com</t>
  </si>
  <si>
    <t>Helms</t>
  </si>
  <si>
    <t>+1 505-215-3506</t>
  </si>
  <si>
    <t>614 Reilly Ave</t>
  </si>
  <si>
    <t>PCP-00059741</t>
  </si>
  <si>
    <t>jkeeler@eprod.com</t>
  </si>
  <si>
    <t>Keeler</t>
  </si>
  <si>
    <t>+1 505-215-4338</t>
  </si>
  <si>
    <t>PCP-00059732</t>
  </si>
  <si>
    <t>tlengal@eprod.com</t>
  </si>
  <si>
    <t>Lengal</t>
  </si>
  <si>
    <t>614 REILLY</t>
  </si>
  <si>
    <t>30390::ENTERPRISE</t>
  </si>
  <si>
    <t>PCP-00059710</t>
  </si>
  <si>
    <t>rshamblin@eprod.com</t>
  </si>
  <si>
    <t>Hamblin</t>
  </si>
  <si>
    <t>+1 505 215 2098</t>
  </si>
  <si>
    <t>PCP-00059708</t>
  </si>
  <si>
    <t>timberlineforestrestoration@gmail.com</t>
  </si>
  <si>
    <t>Sanborn</t>
  </si>
  <si>
    <t>+1 303 895 5147</t>
  </si>
  <si>
    <t>TIMBERLINE FOREST RESTORATIO</t>
  </si>
  <si>
    <t>PCP-00004F00</t>
  </si>
  <si>
    <t>mikeday71177@hotmail.com</t>
  </si>
  <si>
    <t>+1 508-243-5099</t>
  </si>
  <si>
    <t>HIGHER GROUND</t>
  </si>
  <si>
    <t>PO Box 1651</t>
  </si>
  <si>
    <t>42833::HIGHER GROUND</t>
  </si>
  <si>
    <t>PCP-0005974B</t>
  </si>
  <si>
    <t>rickk@jalisco.org</t>
  </si>
  <si>
    <t>RickK@jalisco.org</t>
  </si>
  <si>
    <t>PCP-0005981A</t>
  </si>
  <si>
    <t>john.bagley@archrock.com</t>
  </si>
  <si>
    <t>+1 915-487-2702</t>
  </si>
  <si>
    <t>PCP-0005971C</t>
  </si>
  <si>
    <t>chrisl82@yahoo.com</t>
  </si>
  <si>
    <t>Lang</t>
  </si>
  <si>
    <t>+1 970-379-6967</t>
  </si>
  <si>
    <t>CHRISL82@YAHOO.COM</t>
  </si>
  <si>
    <t>RBW INC</t>
  </si>
  <si>
    <t>570 S Westgate Dr</t>
  </si>
  <si>
    <t>72684::RBW INC</t>
  </si>
  <si>
    <t>PCP-0005963B</t>
  </si>
  <si>
    <t>clay_msn@yahoo.com</t>
  </si>
  <si>
    <t xml:space="preserve">CLAY </t>
  </si>
  <si>
    <t>+1 575-746-2540</t>
  </si>
  <si>
    <t>BENNIES WESTERN WEAR</t>
  </si>
  <si>
    <t>205 W Main St</t>
  </si>
  <si>
    <t>39866::BENNIES WESTERN WEAR</t>
  </si>
  <si>
    <t>PCP-00059748</t>
  </si>
  <si>
    <t>rob@mditrucks.com</t>
  </si>
  <si>
    <t>Vansickle</t>
  </si>
  <si>
    <t>PSP-0007CC76</t>
  </si>
  <si>
    <t>steve@brauncoinc.com</t>
  </si>
  <si>
    <t>BRAUN</t>
  </si>
  <si>
    <t>+1 303-598-9123</t>
  </si>
  <si>
    <t>BRAUN CONSTRUCTION INC</t>
  </si>
  <si>
    <t>15427 E Batavia Dr</t>
  </si>
  <si>
    <t>09184::BRAUN CONSTRUCTION INC</t>
  </si>
  <si>
    <t>PCP-00059650</t>
  </si>
  <si>
    <t>cwillschau@hotmail.com</t>
  </si>
  <si>
    <t>Cwillschau@hotmail.com</t>
  </si>
  <si>
    <t>CHAD WILLSCHAU</t>
  </si>
  <si>
    <t>12510 Colorado 112</t>
  </si>
  <si>
    <t>97973::CHAD WILLSCHAU</t>
  </si>
  <si>
    <t>PCP-00059590</t>
  </si>
  <si>
    <t>jkelsey@levynet.com</t>
  </si>
  <si>
    <t>+1 5025253707</t>
  </si>
  <si>
    <t>PCP-00058D83</t>
  </si>
  <si>
    <t>csluneck@colostate.edu</t>
  </si>
  <si>
    <t>Slunecka</t>
  </si>
  <si>
    <t>+1 605-216-8912</t>
  </si>
  <si>
    <t>COLORADO STATE UNIVERSITY</t>
  </si>
  <si>
    <t>430 N College Ave</t>
  </si>
  <si>
    <t>13358::CSU ENGINES &amp; ENERGY CON LAB</t>
  </si>
  <si>
    <t>PCP-00059659</t>
  </si>
  <si>
    <t>a1uljd</t>
  </si>
  <si>
    <t>+1 575 528 5400</t>
  </si>
  <si>
    <t>duranj1@rushenterprises.com</t>
  </si>
  <si>
    <t>PSP-0009F147</t>
  </si>
  <si>
    <t>Brandong@auiinc.net</t>
  </si>
  <si>
    <t>+1 505-239-4548</t>
  </si>
  <si>
    <t>420 Reading Ave SE</t>
  </si>
  <si>
    <t>PCP-00059B16</t>
  </si>
  <si>
    <t>danny.hanna@csicompressco.com</t>
  </si>
  <si>
    <t>Hanna jr</t>
  </si>
  <si>
    <t>+1 430 236 6764</t>
  </si>
  <si>
    <t>PCP-00059AD3</t>
  </si>
  <si>
    <t>gbrunacini@brunacini.com</t>
  </si>
  <si>
    <t>+1 505-907-5094</t>
  </si>
  <si>
    <t>GA BRUNACINI CONST CO INC</t>
  </si>
  <si>
    <t>PO Box 6363</t>
  </si>
  <si>
    <t>09728::GA BRUNACINI CONST CO INC</t>
  </si>
  <si>
    <t>PCP-00059C19</t>
  </si>
  <si>
    <t>eugenioortega1969@gmail.com</t>
  </si>
  <si>
    <t xml:space="preserve">Vega </t>
  </si>
  <si>
    <t>+1 915-274-6899</t>
  </si>
  <si>
    <t>EUGENIO ORTEGA</t>
  </si>
  <si>
    <t>913 Oasis Dr</t>
  </si>
  <si>
    <t>60749::EUGENIO ORTEGA</t>
  </si>
  <si>
    <t>PCP-00059CC1</t>
  </si>
  <si>
    <t>mike@ykexcavation.com</t>
  </si>
  <si>
    <t>309 BLAKE ST.</t>
  </si>
  <si>
    <t>PCP-00059C73</t>
  </si>
  <si>
    <t>larry.vasquez@wsp.com</t>
  </si>
  <si>
    <t>+1 575-586-7509</t>
  </si>
  <si>
    <t>GOLDER ASSOCIATES - ATLANTA</t>
  </si>
  <si>
    <t>4139 Oregon Pike</t>
  </si>
  <si>
    <t>Ephrata</t>
  </si>
  <si>
    <t>PCP-00059B5C</t>
  </si>
  <si>
    <t>PCP-00059BA3</t>
  </si>
  <si>
    <t>cqonseventh@yahoo.com</t>
  </si>
  <si>
    <t>+1 575-769-2193</t>
  </si>
  <si>
    <t>CARQUEST AUTO/JAFA INC</t>
  </si>
  <si>
    <t>1011 W 7th St</t>
  </si>
  <si>
    <t>14409::CARQUEST AUTO/JAFA INC</t>
  </si>
  <si>
    <t>PCP-00059B4D</t>
  </si>
  <si>
    <t>ucolowaterwellservice@gmail.com</t>
  </si>
  <si>
    <t xml:space="preserve">Redshaw </t>
  </si>
  <si>
    <t>+1 970-565-9339</t>
  </si>
  <si>
    <t>JEREMY REDSHAW</t>
  </si>
  <si>
    <t>1 5053rd # 7</t>
  </si>
  <si>
    <t>77148::JEREMY REDSHAW</t>
  </si>
  <si>
    <t>PCP-00059B7C</t>
  </si>
  <si>
    <t>kvincentmiller@gmail.com</t>
  </si>
  <si>
    <t>WESTERN ORGANICS INC</t>
  </si>
  <si>
    <t>9000 Bates Rd SE</t>
  </si>
  <si>
    <t>95004::WESTERN ORGANICS INC</t>
  </si>
  <si>
    <t>PCP-00059BE5</t>
  </si>
  <si>
    <t>tlmconst2</t>
  </si>
  <si>
    <t>+1 719-469-8341</t>
  </si>
  <si>
    <t>P.O. BOX 336638</t>
  </si>
  <si>
    <t>PCP-00059B86</t>
  </si>
  <si>
    <t>ari@mmpas.com</t>
  </si>
  <si>
    <t>Werba</t>
  </si>
  <si>
    <t>Ari</t>
  </si>
  <si>
    <t>+1 970-638-6230</t>
  </si>
  <si>
    <t>MILLENIUM MACHINERY PARTS &amp;</t>
  </si>
  <si>
    <t>6600 NW 77TH COURT</t>
  </si>
  <si>
    <t>MIAMI</t>
  </si>
  <si>
    <t>77300::MILLENNIUM MACHINERY PARTS &amp; SERVICE CORP</t>
  </si>
  <si>
    <t>PCP-00059C01</t>
  </si>
  <si>
    <t>dhale7734@gmail.com</t>
  </si>
  <si>
    <t>+1 575-491-5398</t>
  </si>
  <si>
    <t>Dhale7734@gmail.com</t>
  </si>
  <si>
    <t>PCP-00059B02</t>
  </si>
  <si>
    <t>plastersz@vmcmail.com</t>
  </si>
  <si>
    <t>Plasters</t>
  </si>
  <si>
    <t>+1 5406047541</t>
  </si>
  <si>
    <t>PCP-00058A59</t>
  </si>
  <si>
    <t>Godspainter28@gmail.com</t>
  </si>
  <si>
    <t>+1 970-978-0998</t>
  </si>
  <si>
    <t>SERENTIY PAINTING</t>
  </si>
  <si>
    <t>54145 County Rd 55</t>
  </si>
  <si>
    <t>77302::SERENTIY PAINTING</t>
  </si>
  <si>
    <t>PCP-00059CD7</t>
  </si>
  <si>
    <t>Rfoundation</t>
  </si>
  <si>
    <t xml:space="preserve">Foundation </t>
  </si>
  <si>
    <t xml:space="preserve">Romeros </t>
  </si>
  <si>
    <t>+1 720 456 6453</t>
  </si>
  <si>
    <t>mariap@romerosfoundation.net</t>
  </si>
  <si>
    <t>ROMEROS FOUNDATION INC.</t>
  </si>
  <si>
    <t>72844::ROMEROS FOUNDATION INC</t>
  </si>
  <si>
    <t>PPW-00036111</t>
  </si>
  <si>
    <t>Benjamin.Tagne@libertyfrac.com</t>
  </si>
  <si>
    <t>Tagne</t>
  </si>
  <si>
    <t>+1 281 520 1503</t>
  </si>
  <si>
    <t>1131 Guadalupe dr</t>
  </si>
  <si>
    <t>PCP-00059C8B</t>
  </si>
  <si>
    <t>+1 480-220-3225</t>
  </si>
  <si>
    <t>115s 48th street</t>
  </si>
  <si>
    <t>PCP-0004D36D</t>
  </si>
  <si>
    <t>sersek</t>
  </si>
  <si>
    <t>Ersek</t>
  </si>
  <si>
    <t>+1 2252413034</t>
  </si>
  <si>
    <t>225-241-3034</t>
  </si>
  <si>
    <t>sersek@jcgllc.com</t>
  </si>
  <si>
    <t>PPS-0000D5D8</t>
  </si>
  <si>
    <t>blg@minot.com</t>
  </si>
  <si>
    <t>Gilje</t>
  </si>
  <si>
    <t>+1 720-425-3179</t>
  </si>
  <si>
    <t>GS4</t>
  </si>
  <si>
    <t>11711 Anderson Ave</t>
  </si>
  <si>
    <t>PCP-00059E8E</t>
  </si>
  <si>
    <t>james.johnson@kiewit.com</t>
  </si>
  <si>
    <t>+1 979 906 8649</t>
  </si>
  <si>
    <t>13143 AK Hwy</t>
  </si>
  <si>
    <t>Tok</t>
  </si>
  <si>
    <t>PCP-000591AC</t>
  </si>
  <si>
    <t>mb82406</t>
  </si>
  <si>
    <t>markbrowndogge@gmail.com</t>
  </si>
  <si>
    <t>5000 US Hwy 36</t>
  </si>
  <si>
    <t>PCP-0005A023</t>
  </si>
  <si>
    <t>lopezgardeajesus@gmail.com</t>
  </si>
  <si>
    <t>+1 915-864-9685</t>
  </si>
  <si>
    <t>Materiales Lopez</t>
  </si>
  <si>
    <t>Con Lockhart Pl</t>
  </si>
  <si>
    <t>PCP-00059F8B</t>
  </si>
  <si>
    <t>brandon@dirttektrails.com</t>
  </si>
  <si>
    <t>Arce</t>
  </si>
  <si>
    <t>+1 970 819 0929</t>
  </si>
  <si>
    <t>DIRT TEK EXCAVATING</t>
  </si>
  <si>
    <t>PCP-00058D4F</t>
  </si>
  <si>
    <t>bill@fishcreekconstruction.com</t>
  </si>
  <si>
    <t>FISH CREEK CONSTRUCTION</t>
  </si>
  <si>
    <t>BEACH CUSTOM HOMES LLC</t>
  </si>
  <si>
    <t>PO BOX 1733</t>
  </si>
  <si>
    <t>34370::FISH CREEK CONSTRUCTION</t>
  </si>
  <si>
    <t>PCP-000182B5</t>
  </si>
  <si>
    <t>eripple1@gmail.com</t>
  </si>
  <si>
    <t>Ripple</t>
  </si>
  <si>
    <t>44291 U.S. 550</t>
  </si>
  <si>
    <t>PCP-00059FB0</t>
  </si>
  <si>
    <t>saheem.albalushi@halliburton.com</t>
  </si>
  <si>
    <t>Albalushi</t>
  </si>
  <si>
    <t>Saheem</t>
  </si>
  <si>
    <t>+968 9548 3858</t>
  </si>
  <si>
    <t>Saheem.AlBalushi@halliburton.com</t>
  </si>
  <si>
    <t>100 E Halliburton Blvd, Duncan, OK 73536</t>
  </si>
  <si>
    <t>PCP-0004E042</t>
  </si>
  <si>
    <t>ryan_selcer@fws.gov</t>
  </si>
  <si>
    <t>Selcer</t>
  </si>
  <si>
    <t>+1 970 896 6017</t>
  </si>
  <si>
    <t>ARAPAHO NATIONAL WILDLIFE REFUGE</t>
  </si>
  <si>
    <t>953 County Road 32</t>
  </si>
  <si>
    <t>PCP-0005A303</t>
  </si>
  <si>
    <t>091759</t>
  </si>
  <si>
    <t>PCP-0005A311</t>
  </si>
  <si>
    <t>Gilman</t>
  </si>
  <si>
    <t>Doris</t>
  </si>
  <si>
    <t>PCP-0005A2BD</t>
  </si>
  <si>
    <t>bradey@varnerheavyrepair.com</t>
  </si>
  <si>
    <t xml:space="preserve">Varner </t>
  </si>
  <si>
    <t xml:space="preserve">Bradey </t>
  </si>
  <si>
    <t>+1 719 588 3944</t>
  </si>
  <si>
    <t>MOUNTAIN VALLEY SERVICES</t>
  </si>
  <si>
    <t>PO Box 471</t>
  </si>
  <si>
    <t>57237::MOUNTAIN VALLEY SERVICES</t>
  </si>
  <si>
    <t>PCP-0005A2E9</t>
  </si>
  <si>
    <t>andrew@horizonwestbuilders.com</t>
  </si>
  <si>
    <t>+1 303 451 0688</t>
  </si>
  <si>
    <t>PCP-0005A31A</t>
  </si>
  <si>
    <t>rrflmx@gmail.com</t>
  </si>
  <si>
    <t>Fleet Maintenance</t>
  </si>
  <si>
    <t>+1 505 896 8406</t>
  </si>
  <si>
    <t>RRFLMX@gmail.com</t>
  </si>
  <si>
    <t>CITY OF RIO RANCHO</t>
  </si>
  <si>
    <t>PCP-0005A1EC</t>
  </si>
  <si>
    <t>dayton@msconstructors.com</t>
  </si>
  <si>
    <t>+1 505 999 0853</t>
  </si>
  <si>
    <t>PCP-0005A36A</t>
  </si>
  <si>
    <t>jdbsilverr@gmail.com</t>
  </si>
  <si>
    <t>+1 432 556 0549</t>
  </si>
  <si>
    <t>SILVER BELL RANCH</t>
  </si>
  <si>
    <t>615 Nm Highway 24</t>
  </si>
  <si>
    <t>79744::SILVER BELL RANCH</t>
  </si>
  <si>
    <t>PCP-0005A2F4</t>
  </si>
  <si>
    <t>ksooter@hobbstruckandtrailer.com</t>
  </si>
  <si>
    <t>stewart</t>
  </si>
  <si>
    <t xml:space="preserve">christopher </t>
  </si>
  <si>
    <t>+1 575 942 4166</t>
  </si>
  <si>
    <t>HOBBS TRUCK AND TRAILER</t>
  </si>
  <si>
    <t>3220 NW County Rd</t>
  </si>
  <si>
    <t>72006::HOBBS TRUCK AND TRAILER</t>
  </si>
  <si>
    <t>PCP-0005A308</t>
  </si>
  <si>
    <t>wagnerjsstablet@gmail.com</t>
  </si>
  <si>
    <t>Operators</t>
  </si>
  <si>
    <t>PCP-0005A40D</t>
  </si>
  <si>
    <t>kbffsjv</t>
  </si>
  <si>
    <t>Vosloo</t>
  </si>
  <si>
    <t>Stephanis</t>
  </si>
  <si>
    <t>+27 141610321</t>
  </si>
  <si>
    <t>+27 71 681 3717</t>
  </si>
  <si>
    <t>Stephan.vosloo@phoenix-services.com</t>
  </si>
  <si>
    <t>PSP-0009EE3E</t>
  </si>
  <si>
    <t>cbrown@nova-compression.com</t>
  </si>
  <si>
    <t>Catherine</t>
  </si>
  <si>
    <t>+1 432 235 4003</t>
  </si>
  <si>
    <t>2500 WOODBINE DR</t>
  </si>
  <si>
    <t>KILGORE</t>
  </si>
  <si>
    <t>PCP-000532EC</t>
  </si>
  <si>
    <t>susan@millerltd.net</t>
  </si>
  <si>
    <t xml:space="preserve">Miller </t>
  </si>
  <si>
    <t xml:space="preserve">Susan </t>
  </si>
  <si>
    <t>+1 817 564 5005</t>
  </si>
  <si>
    <t>SUSAN MILLER</t>
  </si>
  <si>
    <t>43399 HWY 82</t>
  </si>
  <si>
    <t>60465::SUSAN MILLER</t>
  </si>
  <si>
    <t>PCP-0005A277</t>
  </si>
  <si>
    <t>cewaliw182@vasqa.com</t>
  </si>
  <si>
    <t>Swi</t>
  </si>
  <si>
    <t>Lisha</t>
  </si>
  <si>
    <t>Bangalore</t>
  </si>
  <si>
    <t>test apartment</t>
  </si>
  <si>
    <t>Karnataka</t>
  </si>
  <si>
    <t>PCP-0001F9D1</t>
  </si>
  <si>
    <t>bennybarriosgu@gmail.com</t>
  </si>
  <si>
    <t>BARRIOS GUDINO</t>
  </si>
  <si>
    <t>BENNY MAYKER</t>
  </si>
  <si>
    <t>Grupo RYA Internacional</t>
  </si>
  <si>
    <t>guarico san juan de los morros</t>
  </si>
  <si>
    <t>san juan</t>
  </si>
  <si>
    <t>Guárico</t>
  </si>
  <si>
    <t>PPW-D1DF3A73</t>
  </si>
  <si>
    <t>rm_td00_demo13</t>
  </si>
  <si>
    <t>Last2</t>
  </si>
  <si>
    <t>Testeuserq2</t>
  </si>
  <si>
    <t>+1 234 456 4567</t>
  </si>
  <si>
    <t>chilaka.mounika@accenture.com</t>
  </si>
  <si>
    <t>PCP-0001DB44</t>
  </si>
  <si>
    <t>mrooney@rhinoequipment.co</t>
  </si>
  <si>
    <t>+1 303 435 0493</t>
  </si>
  <si>
    <t>RHINO EQUIPMENT LLC</t>
  </si>
  <si>
    <t>11767 W 54th</t>
  </si>
  <si>
    <t>77118::RHINO EQUIPMENT LLC</t>
  </si>
  <si>
    <t>PCP-0004B038</t>
  </si>
  <si>
    <t>ebbaeza81@gmail.com</t>
  </si>
  <si>
    <t>+1 575 308 3464</t>
  </si>
  <si>
    <t>1201 N Shore Dr</t>
  </si>
  <si>
    <t>PCP-0005A430</t>
  </si>
  <si>
    <t>sethhyatt11@gmail.com</t>
  </si>
  <si>
    <t>Hyatt</t>
  </si>
  <si>
    <t>+1 575 635 6873</t>
  </si>
  <si>
    <t>BUDAGHER COMPANY</t>
  </si>
  <si>
    <t>PCP-0005A428</t>
  </si>
  <si>
    <t>danbolton@tds.net</t>
  </si>
  <si>
    <t>+1 970 778 8546</t>
  </si>
  <si>
    <t>SPEAR R LAND &amp; LIVESTOCK LLC</t>
  </si>
  <si>
    <t>34879 Powell Mesa Rd</t>
  </si>
  <si>
    <t>77475::SPEAR R LAND &amp; LIVESTOCK LLC</t>
  </si>
  <si>
    <t>PCP-0005A3B1</t>
  </si>
  <si>
    <t>gator4731@gmail.com</t>
  </si>
  <si>
    <t>+1 970 531 5251</t>
  </si>
  <si>
    <t>A-PEAK INC.</t>
  </si>
  <si>
    <t>PO Box 2468</t>
  </si>
  <si>
    <t>03038::A-PEAK INC</t>
  </si>
  <si>
    <t>PCP-0005A283</t>
  </si>
  <si>
    <t>davidaoff</t>
  </si>
  <si>
    <t>Off</t>
  </si>
  <si>
    <t>+1 719 580 2387</t>
  </si>
  <si>
    <t>davidaoff@hotmail.com</t>
  </si>
  <si>
    <t>DAVID OFF</t>
  </si>
  <si>
    <t>10587 Us Highway 160</t>
  </si>
  <si>
    <t>66059::DAVID OFF</t>
  </si>
  <si>
    <t>PCP-0005A1FF</t>
  </si>
  <si>
    <t>d430bl5</t>
  </si>
  <si>
    <t>+1 205 644 1251</t>
  </si>
  <si>
    <t>billy.lance@saiia.com</t>
  </si>
  <si>
    <t>PSP-000991F2</t>
  </si>
  <si>
    <t>travg93</t>
  </si>
  <si>
    <t>Gathright</t>
  </si>
  <si>
    <t>+1 346 318 7106</t>
  </si>
  <si>
    <t>tgathright@prim.com</t>
  </si>
  <si>
    <t>PPW-0DA8F8C0</t>
  </si>
  <si>
    <t>yestrada@solelp.com</t>
  </si>
  <si>
    <t>+1 915 543 0983</t>
  </si>
  <si>
    <t>SOL CONTRACTORS INC</t>
  </si>
  <si>
    <t>14001 Montana Ave</t>
  </si>
  <si>
    <t>80389::SOL CONTRACTORS INC</t>
  </si>
  <si>
    <t>PCP-0005A27B</t>
  </si>
  <si>
    <t>tpdirtworks</t>
  </si>
  <si>
    <t>+1 970 209 2147</t>
  </si>
  <si>
    <t>PCP-0005A38A</t>
  </si>
  <si>
    <t>nezmichael43@gmail.com</t>
  </si>
  <si>
    <t>Nez</t>
  </si>
  <si>
    <t>+1 505 879 7928</t>
  </si>
  <si>
    <t>TRISTATE G&amp;T</t>
  </si>
  <si>
    <t>PO Box 593</t>
  </si>
  <si>
    <t>97978::TRISTATE G&amp;T</t>
  </si>
  <si>
    <t>PCP-0005A6A1</t>
  </si>
  <si>
    <t>garett.schamber@barnard-inc.com</t>
  </si>
  <si>
    <t>Schamber</t>
  </si>
  <si>
    <t>Garett</t>
  </si>
  <si>
    <t>+1 3077491544</t>
  </si>
  <si>
    <t xml:space="preserve">1499 Steamplant Road </t>
  </si>
  <si>
    <t>Gallatin</t>
  </si>
  <si>
    <t>PCP-000556DA</t>
  </si>
  <si>
    <t>egibson@valleymatls.com</t>
  </si>
  <si>
    <t xml:space="preserve">Gibson </t>
  </si>
  <si>
    <t>+1 505 239 2566</t>
  </si>
  <si>
    <t>EGibson@ValleyMatls.com</t>
  </si>
  <si>
    <t>ERIC GIBSON</t>
  </si>
  <si>
    <t>30 KALAMA AVE</t>
  </si>
  <si>
    <t xml:space="preserve">Los Lunas </t>
  </si>
  <si>
    <t>39872::ERIC GIBSON</t>
  </si>
  <si>
    <t>PCP-0005A92A</t>
  </si>
  <si>
    <t>e350dg1</t>
  </si>
  <si>
    <t>+1 303 739 300</t>
  </si>
  <si>
    <t>gonzalez_danny@wagnerequipment.com</t>
  </si>
  <si>
    <t>PIP-10645132</t>
  </si>
  <si>
    <t>nietoroxy405@gmail.com</t>
  </si>
  <si>
    <t>Nieto</t>
  </si>
  <si>
    <t>+1 575 202 3150</t>
  </si>
  <si>
    <t>JONTEL SEPTIC SERVICE</t>
  </si>
  <si>
    <t>49573::JONTEL SEPTIC SERVICE</t>
  </si>
  <si>
    <t>PCP-0005A6E2</t>
  </si>
  <si>
    <t>Equiptservice@gmail.com</t>
  </si>
  <si>
    <t xml:space="preserve">Gallegos </t>
  </si>
  <si>
    <t>33117 County Road 10</t>
  </si>
  <si>
    <t>PCP-0005AB0D</t>
  </si>
  <si>
    <t>Hendren.sparling@icloud.com</t>
  </si>
  <si>
    <t xml:space="preserve">Sparling construction </t>
  </si>
  <si>
    <t>P.O. Box 90548</t>
  </si>
  <si>
    <t>PCP-0005AAE8</t>
  </si>
  <si>
    <t>reggiehomes23@mail.com</t>
  </si>
  <si>
    <t>Homes</t>
  </si>
  <si>
    <t>Reggie</t>
  </si>
  <si>
    <t>+1 6153411000</t>
  </si>
  <si>
    <t>ReggieHomes23@mail.com</t>
  </si>
  <si>
    <t>CaterpillarRegistration23</t>
  </si>
  <si>
    <t>PCP-00051EB0</t>
  </si>
  <si>
    <t>td00_multi2</t>
  </si>
  <si>
    <t>Ramya.vijayagopalan@accenture.com</t>
  </si>
  <si>
    <t>Testtt</t>
  </si>
  <si>
    <t>Testt</t>
  </si>
  <si>
    <t>PQP-00002BA5</t>
  </si>
  <si>
    <t>e250nr1</t>
  </si>
  <si>
    <t>Rivera_Nathaniel@wagnerequipment.com</t>
  </si>
  <si>
    <t>PSP-0008F0FF</t>
  </si>
  <si>
    <t>stevejstalzer@gmail.com</t>
  </si>
  <si>
    <t>Stalzer</t>
  </si>
  <si>
    <t>+1 970 471 4582</t>
  </si>
  <si>
    <t>STEVE STALZER</t>
  </si>
  <si>
    <t>705 Amherst Rd</t>
  </si>
  <si>
    <t>PCP-0005A963</t>
  </si>
  <si>
    <t>rpgoheen@gmail.com</t>
  </si>
  <si>
    <t>Goheen</t>
  </si>
  <si>
    <t>+1 970 302 3168</t>
  </si>
  <si>
    <t>RICHARD GOHEEN</t>
  </si>
  <si>
    <t>23633 County Rd 64</t>
  </si>
  <si>
    <t>37219::RICHARD GOHEEN</t>
  </si>
  <si>
    <t>PCP-0005A7EB</t>
  </si>
  <si>
    <t>tustonconstruction@gmail.com</t>
  </si>
  <si>
    <t xml:space="preserve">Sutton </t>
  </si>
  <si>
    <t>+1 970 690 3608</t>
  </si>
  <si>
    <t>Tustonconstruction@gmail.com</t>
  </si>
  <si>
    <t>TUSTON CONSTRUCTION LLC</t>
  </si>
  <si>
    <t>209 Eagle Ave</t>
  </si>
  <si>
    <t>91393::TUSTON CONSTRUCTION LLC</t>
  </si>
  <si>
    <t>PCP-0005A9CF</t>
  </si>
  <si>
    <t>jared.stewart@kiewit.com</t>
  </si>
  <si>
    <t>jared</t>
  </si>
  <si>
    <t>+1 407 663 4387</t>
  </si>
  <si>
    <t>8808 Florida Rock Rd</t>
  </si>
  <si>
    <t>PCP-00056F3E</t>
  </si>
  <si>
    <t>tanner@westrangefp.com</t>
  </si>
  <si>
    <t>Shelley</t>
  </si>
  <si>
    <t>+1 970 712 8240</t>
  </si>
  <si>
    <t>WEST RANGE FOREST PRODUCTS</t>
  </si>
  <si>
    <t>PO Box 1598</t>
  </si>
  <si>
    <t>95654::WEST RANGE FOREST PRODUCTS</t>
  </si>
  <si>
    <t>PCP-0005A95E</t>
  </si>
  <si>
    <t>savagejw@slcjbs.com</t>
  </si>
  <si>
    <t>+1 970 379 6745</t>
  </si>
  <si>
    <t>BUFFALO BASIN LTD</t>
  </si>
  <si>
    <t>PO Box 1926</t>
  </si>
  <si>
    <t>78022::BUFFALO BASIN LTD</t>
  </si>
  <si>
    <t>PCP-0005A99C</t>
  </si>
  <si>
    <t>a5kgjd</t>
  </si>
  <si>
    <t>javier.dominguez@robertstruck.com</t>
  </si>
  <si>
    <t>PSP-0009F99A</t>
  </si>
  <si>
    <t>qmartinsplumbing@yahoo.com</t>
  </si>
  <si>
    <t>+1 915 240 5218</t>
  </si>
  <si>
    <t>Q MARTINS PLUMBING SERVICES</t>
  </si>
  <si>
    <t>3029 Oak Point Pl</t>
  </si>
  <si>
    <t>72075::Q MARTINS PLUMBING SERVICES</t>
  </si>
  <si>
    <t>PCP-0005A98B</t>
  </si>
  <si>
    <t>+1 575 677 5132</t>
  </si>
  <si>
    <t>10077 Grogans Mill Rd</t>
  </si>
  <si>
    <t>PCP-0005A899</t>
  </si>
  <si>
    <t>mkimbrough1958@gmail.com</t>
  </si>
  <si>
    <t>Kimbrough</t>
  </si>
  <si>
    <t>+1 915 472 2999</t>
  </si>
  <si>
    <t>HUECO BOLSON REALTY INC.</t>
  </si>
  <si>
    <t>301 Paseo Real Dr</t>
  </si>
  <si>
    <t>44656::HUECO BOLSON REALTY INC</t>
  </si>
  <si>
    <t>PCP-0005A6C0</t>
  </si>
  <si>
    <t>keith.clark@navenergy.com</t>
  </si>
  <si>
    <t>+1 505 592 2753</t>
  </si>
  <si>
    <t>Keith.Clark@navenergy.com</t>
  </si>
  <si>
    <t>BHP BILLITON</t>
  </si>
  <si>
    <t>PCP-0005A7A8</t>
  </si>
  <si>
    <t>ginadesertvalley</t>
  </si>
  <si>
    <t>BAEZA</t>
  </si>
  <si>
    <t>CYNTHIA</t>
  </si>
  <si>
    <t>+1 575 546 6011</t>
  </si>
  <si>
    <t>gina@desertvalleyinc.net</t>
  </si>
  <si>
    <t>PCP-0005A9E9</t>
  </si>
  <si>
    <t>sbrandt@ci.montrose.co.us</t>
  </si>
  <si>
    <t>+1 970 240 1496</t>
  </si>
  <si>
    <t>SBRANDT@CI.MONTROSE.CO.US</t>
  </si>
  <si>
    <t>CITY OF MONTROSE</t>
  </si>
  <si>
    <t>1221 6450 Rd</t>
  </si>
  <si>
    <t>61578::CITY OF MONTROSE</t>
  </si>
  <si>
    <t>PCP-0005A8C4</t>
  </si>
  <si>
    <t>gerald.carl@yahoo.com</t>
  </si>
  <si>
    <t>carl</t>
  </si>
  <si>
    <t>gerald</t>
  </si>
  <si>
    <t>+1 907 821 2298</t>
  </si>
  <si>
    <t>644 N. COUNTY RD. 19E</t>
  </si>
  <si>
    <t>P.O. BOX 299</t>
  </si>
  <si>
    <t>PCP-0005A784</t>
  </si>
  <si>
    <t>leehester@wardelectriccompany.com</t>
  </si>
  <si>
    <t xml:space="preserve">Hester </t>
  </si>
  <si>
    <t>+1 720 340 0550</t>
  </si>
  <si>
    <t>WARD ELECTRIC CO</t>
  </si>
  <si>
    <t>E I25 Frontage Rd Ste B</t>
  </si>
  <si>
    <t>93948::WARD ELECTRIC CO</t>
  </si>
  <si>
    <t>PCP-0005A9D1</t>
  </si>
  <si>
    <t>andrew@pinebrookwater.com</t>
  </si>
  <si>
    <t>Churnside</t>
  </si>
  <si>
    <t>+1 303 415 0621</t>
  </si>
  <si>
    <t>PINEBROOK WATER</t>
  </si>
  <si>
    <t>1903 Linden Dr</t>
  </si>
  <si>
    <t>68997::PINEBROOK WATER</t>
  </si>
  <si>
    <t>PCP-0005A848</t>
  </si>
  <si>
    <t>phillip.maxwell@standardmaterials.com</t>
  </si>
  <si>
    <t>Maxwell</t>
  </si>
  <si>
    <t>+1 918 560 4694</t>
  </si>
  <si>
    <t xml:space="preserve">4608 S Garnett Rd </t>
  </si>
  <si>
    <t>Sapulpa</t>
  </si>
  <si>
    <t>PCP-00059698</t>
  </si>
  <si>
    <t>a5bcjda1</t>
  </si>
  <si>
    <t>dale.austin@mhc.com</t>
  </si>
  <si>
    <t>PIP-10983255</t>
  </si>
  <si>
    <t>codis2639@gmail.com</t>
  </si>
  <si>
    <t>707 Currant Dr</t>
  </si>
  <si>
    <t>01325::ACCURATE BACKHOE</t>
  </si>
  <si>
    <t>PCP-0005A830</t>
  </si>
  <si>
    <t>crulex@gmail.com</t>
  </si>
  <si>
    <t>Sievers</t>
  </si>
  <si>
    <t>+1 303 437 9880</t>
  </si>
  <si>
    <t>PCP-0005A88E</t>
  </si>
  <si>
    <t>hcorkle@aol.com</t>
  </si>
  <si>
    <t>Corkle</t>
  </si>
  <si>
    <t>+1 970 723 4676</t>
  </si>
  <si>
    <t>HARRY CORKLE CONSTRUCTION</t>
  </si>
  <si>
    <t>41617::HARRY CORKLE CONSTRUCTION</t>
  </si>
  <si>
    <t>PPW-0002C06F</t>
  </si>
  <si>
    <t>k_broce@hotmail.com</t>
  </si>
  <si>
    <t>Broce</t>
  </si>
  <si>
    <t>+1 719 980 3487</t>
  </si>
  <si>
    <t>KYLE BROCE</t>
  </si>
  <si>
    <t>215 N 1st St</t>
  </si>
  <si>
    <t>Cheraw</t>
  </si>
  <si>
    <t>56045::KYLE BROCE</t>
  </si>
  <si>
    <t>PCP-0005AEE6</t>
  </si>
  <si>
    <t>willbeen31@gmail.com</t>
  </si>
  <si>
    <t>+1 575 404 3040</t>
  </si>
  <si>
    <t>PO Box 39</t>
  </si>
  <si>
    <t>PCP-0005AE1E</t>
  </si>
  <si>
    <t>rodcompton1</t>
  </si>
  <si>
    <t>+966 0503876869</t>
  </si>
  <si>
    <t>roderick.compton@halliburton.com</t>
  </si>
  <si>
    <t>P.O. Box 3474</t>
  </si>
  <si>
    <t>Udhalayah</t>
  </si>
  <si>
    <t>Saudi Arabia</t>
  </si>
  <si>
    <t>PPT-011041AE</t>
  </si>
  <si>
    <t>a3mhas</t>
  </si>
  <si>
    <t>scotta@rushenterprises.com</t>
  </si>
  <si>
    <t>PSP-0009F999</t>
  </si>
  <si>
    <t>cstanescu7@gmail.com</t>
  </si>
  <si>
    <t>Stanescu</t>
  </si>
  <si>
    <t>Costin</t>
  </si>
  <si>
    <t>+1 970 389 2501</t>
  </si>
  <si>
    <t>SINROM CONSTRUCTION LLC</t>
  </si>
  <si>
    <t>214 Bluebird Dr</t>
  </si>
  <si>
    <t>79705::SINROM CONSTRUCTION LLC</t>
  </si>
  <si>
    <t>PCP-0005AD50</t>
  </si>
  <si>
    <t>lsmconcrete@gmail.com</t>
  </si>
  <si>
    <t xml:space="preserve">Salayandia </t>
  </si>
  <si>
    <t xml:space="preserve">Iris </t>
  </si>
  <si>
    <t>+1 719 453 6003</t>
  </si>
  <si>
    <t>LSM CONCRETE</t>
  </si>
  <si>
    <t>4825 Astrozon Blvd Lot A 14</t>
  </si>
  <si>
    <t>53339::LSM CONCRETE</t>
  </si>
  <si>
    <t>PCP-0005AF69</t>
  </si>
  <si>
    <t>ashleygeorge2@elpasoco.com</t>
  </si>
  <si>
    <t>+1 719 413 7577</t>
  </si>
  <si>
    <t>3275 Akers Dr</t>
  </si>
  <si>
    <t>PCP-0005AF7E</t>
  </si>
  <si>
    <t>greggory.buckner@kiewit.com</t>
  </si>
  <si>
    <t>Buckner</t>
  </si>
  <si>
    <t>+1 682 367 4680</t>
  </si>
  <si>
    <t>PCP-00052BDE</t>
  </si>
  <si>
    <t>lfgf2966</t>
  </si>
  <si>
    <t>+1 970 418 0240</t>
  </si>
  <si>
    <t>gutvil@hotmail.com</t>
  </si>
  <si>
    <t>GUTVIL ENTERPRISE</t>
  </si>
  <si>
    <t>PPT-1074E800</t>
  </si>
  <si>
    <t>jorgecastro@compassmade.com</t>
  </si>
  <si>
    <t>+1 575 546 0714</t>
  </si>
  <si>
    <t>COMPASS MADE</t>
  </si>
  <si>
    <t>2400 Atlantic Way SE</t>
  </si>
  <si>
    <t>39876::COMPASS MADE</t>
  </si>
  <si>
    <t>PCP-0005AF00</t>
  </si>
  <si>
    <t>blackcrosstruckinginc@yahoo.com</t>
  </si>
  <si>
    <t>Fister</t>
  </si>
  <si>
    <t>+1 970 389 7056</t>
  </si>
  <si>
    <t>GOLDEN CROSS AGGREGATES</t>
  </si>
  <si>
    <t>PO Box 1180</t>
  </si>
  <si>
    <t>37931::GOLDEN CROSS AGGREGATES</t>
  </si>
  <si>
    <t>PCP-0005AE23</t>
  </si>
  <si>
    <t>+1 575 993 9552</t>
  </si>
  <si>
    <t>MORROW ENTERPRISES INC.</t>
  </si>
  <si>
    <t>PO Box 1747</t>
  </si>
  <si>
    <t>PCP-0005AF3C</t>
  </si>
  <si>
    <t>dontidd56</t>
  </si>
  <si>
    <t>17800 Ds Rd</t>
  </si>
  <si>
    <t>97912::DON TIDD</t>
  </si>
  <si>
    <t>PCP-0005AFC1</t>
  </si>
  <si>
    <t>Jordan@adamsironart.net</t>
  </si>
  <si>
    <t xml:space="preserve">Jordan </t>
  </si>
  <si>
    <t xml:space="preserve">Adams welding </t>
  </si>
  <si>
    <t>2993 Fountain Hill Court</t>
  </si>
  <si>
    <t>PCP-0005AE60</t>
  </si>
  <si>
    <t>McGiLL</t>
  </si>
  <si>
    <t>+1 7198283500</t>
  </si>
  <si>
    <t>PCP-0005ADD7</t>
  </si>
  <si>
    <t>laurie.fischer@wasteconnections.com</t>
  </si>
  <si>
    <t>+1 720 733 8584</t>
  </si>
  <si>
    <t>5970 N Us Hwy 85</t>
  </si>
  <si>
    <t>94091::WASTE CONNECTIONS INC/SEDALI</t>
  </si>
  <si>
    <t>PCP-0005AF3D</t>
  </si>
  <si>
    <t>lmikita73</t>
  </si>
  <si>
    <t>Mikita</t>
  </si>
  <si>
    <t>+1 303 619 3281</t>
  </si>
  <si>
    <t>lmikita73@me.com</t>
  </si>
  <si>
    <t>LARRY'S EXCAVATING</t>
  </si>
  <si>
    <t>2406 Horrogate Rd</t>
  </si>
  <si>
    <t>60174::LARRY'S EXCAVATING</t>
  </si>
  <si>
    <t>PCP-0005B444</t>
  </si>
  <si>
    <t>neal@lagorico.com</t>
  </si>
  <si>
    <t>+1 575 740 8466</t>
  </si>
  <si>
    <t>LAGO RICO INC</t>
  </si>
  <si>
    <t>PO Box 1070</t>
  </si>
  <si>
    <t>53320::LAGO RICO INC</t>
  </si>
  <si>
    <t>PCP-0005B519</t>
  </si>
  <si>
    <t>robert.carrasco@csicompressco.com</t>
  </si>
  <si>
    <t>+1 4324488338</t>
  </si>
  <si>
    <t>Robert.Carrasco@csicompressco.com</t>
  </si>
  <si>
    <t>PCP-00036C91</t>
  </si>
  <si>
    <t>stevefresquez@yahoo.com</t>
  </si>
  <si>
    <t>fresquez</t>
  </si>
  <si>
    <t>+1 505 675 5359</t>
  </si>
  <si>
    <t>FRESQUEZ TRUCKING LLC</t>
  </si>
  <si>
    <t>807 Meadowlake Rd</t>
  </si>
  <si>
    <t>39877::FRESQUEZ TRUCKING LLC</t>
  </si>
  <si>
    <t>PCP-0005B300</t>
  </si>
  <si>
    <t>nicholas_pope@fws.gov</t>
  </si>
  <si>
    <t>+1 806 674 4266</t>
  </si>
  <si>
    <t>US FISH &amp; WILDLIFE MULESHOE</t>
  </si>
  <si>
    <t>1531 County Road 1248</t>
  </si>
  <si>
    <t>MULESHOE</t>
  </si>
  <si>
    <t>PCP-0005B3FC</t>
  </si>
  <si>
    <t>sean.barry@martinmarietta.com</t>
  </si>
  <si>
    <t>+1 423 653 8024</t>
  </si>
  <si>
    <t>PCP-0005B216</t>
  </si>
  <si>
    <t>valleyinc@plateautel.net</t>
  </si>
  <si>
    <t>Trulock</t>
  </si>
  <si>
    <t>+1 575 355 7587</t>
  </si>
  <si>
    <t>VALLEY INCORPORATED</t>
  </si>
  <si>
    <t>PO Box 344</t>
  </si>
  <si>
    <t>92665::VALLEY INC</t>
  </si>
  <si>
    <t>PCP-0005B45A</t>
  </si>
  <si>
    <t>mmorgan@ogrisop.com</t>
  </si>
  <si>
    <t>+1 719 890 0824</t>
  </si>
  <si>
    <t>OGRIS OPERATING LLC</t>
  </si>
  <si>
    <t>21603 Hwy 12</t>
  </si>
  <si>
    <t>55798::OGRIS OPERATING LLC</t>
  </si>
  <si>
    <t>PCP-0005A235</t>
  </si>
  <si>
    <t>aslavek@ogrisop.com</t>
  </si>
  <si>
    <t>Slavek</t>
  </si>
  <si>
    <t>+1 719 859 4272</t>
  </si>
  <si>
    <t>27100 State Highway 12</t>
  </si>
  <si>
    <t>PCP-0005B34E</t>
  </si>
  <si>
    <t>dldrury@enginetestingsolutions.com</t>
  </si>
  <si>
    <t>Drury</t>
  </si>
  <si>
    <t>+1 719 684 5984</t>
  </si>
  <si>
    <t>ENGINE TESTING SOLUTIONS</t>
  </si>
  <si>
    <t>504 Orion Dr</t>
  </si>
  <si>
    <t>39879::ENGINE TESTING SOLUTIONS</t>
  </si>
  <si>
    <t>PCP-0005B400</t>
  </si>
  <si>
    <t>carlos@carefreehome.com</t>
  </si>
  <si>
    <t>+1 915 630 8654</t>
  </si>
  <si>
    <t>TRI STATE VENTURES LLC</t>
  </si>
  <si>
    <t>11427 Rojas Dr</t>
  </si>
  <si>
    <t>14063::CAREFREE HOMES INC,85215::TRI STATE VENTURES LLC</t>
  </si>
  <si>
    <t>PCP-0005B311</t>
  </si>
  <si>
    <t>oguzman2040@yahoo.com</t>
  </si>
  <si>
    <t>+1 575 418 7054</t>
  </si>
  <si>
    <t>SIERRA VERDE CONCRETE</t>
  </si>
  <si>
    <t>PO Box 598</t>
  </si>
  <si>
    <t>79266::SIERRA VERDE CONCRETE</t>
  </si>
  <si>
    <t>PCP-0005B527</t>
  </si>
  <si>
    <t>horseshoesbyreno@yahoo.com</t>
  </si>
  <si>
    <t>Mchenry</t>
  </si>
  <si>
    <t>+1 303 519 0752</t>
  </si>
  <si>
    <t>GOLDEN EAGLE SNOW REMOVAL</t>
  </si>
  <si>
    <t>37420::GOLDEN EAGLE SNOW REMOVAL</t>
  </si>
  <si>
    <t>PCP-0005B269</t>
  </si>
  <si>
    <t>kwfulton85@gmail.com</t>
  </si>
  <si>
    <t>+1 803 556 5624</t>
  </si>
  <si>
    <t>PCP-0005B2AC</t>
  </si>
  <si>
    <t>salima.djabiri@libertyfrac.com</t>
  </si>
  <si>
    <t>djabiri</t>
  </si>
  <si>
    <t>salima</t>
  </si>
  <si>
    <t>+1 405 323 0595</t>
  </si>
  <si>
    <t>PCP-0005B3E9</t>
  </si>
  <si>
    <t>brian.cliburn@libertyfrac.com</t>
  </si>
  <si>
    <t>Cliburn</t>
  </si>
  <si>
    <t>PCP-0005B3B3</t>
  </si>
  <si>
    <t>jay.barrera@libertyfrac.com</t>
  </si>
  <si>
    <t>Barrera</t>
  </si>
  <si>
    <t>PCP-0005B3B4</t>
  </si>
  <si>
    <t>frank.fulton@libertyfrac.com</t>
  </si>
  <si>
    <t>+1 903 746 4286</t>
  </si>
  <si>
    <t>PCP-0005B3A3</t>
  </si>
  <si>
    <t>gregrosenkrans@gmail.com</t>
  </si>
  <si>
    <t>Rosenkrans</t>
  </si>
  <si>
    <t>+1 719 298 0925</t>
  </si>
  <si>
    <t>GREG ROSENKRANS</t>
  </si>
  <si>
    <t>509 STADIUM DRIVE</t>
  </si>
  <si>
    <t>77092::GREG ROSENKRANS</t>
  </si>
  <si>
    <t>PCP-0002D27C</t>
  </si>
  <si>
    <t>PCP-0005B2EE</t>
  </si>
  <si>
    <t>Cater</t>
  </si>
  <si>
    <t>PCP-0005B2E7</t>
  </si>
  <si>
    <t>caguilar@metcomperu.com</t>
  </si>
  <si>
    <t>+51 958348253</t>
  </si>
  <si>
    <t>Metcom Technologies</t>
  </si>
  <si>
    <t>Cooperativa Magisterial III F3</t>
  </si>
  <si>
    <t>Arequipa</t>
  </si>
  <si>
    <t>04000</t>
  </si>
  <si>
    <t>PCP-0005B587</t>
  </si>
  <si>
    <t>dgalindo@apachebarricade.com</t>
  </si>
  <si>
    <t>+1 915 525 6776</t>
  </si>
  <si>
    <t>CONTRACTORS BARRICADE SERVICE, INC.</t>
  </si>
  <si>
    <t>11560 Pelicano Dr</t>
  </si>
  <si>
    <t>19477::APACHE BARRICADE &amp; SIGN</t>
  </si>
  <si>
    <t>PCP-0005B2E9</t>
  </si>
  <si>
    <t>jennifer.wells@surepoint.ca</t>
  </si>
  <si>
    <t xml:space="preserve">Jennifer </t>
  </si>
  <si>
    <t>+1 780-955-0700</t>
  </si>
  <si>
    <t>Jennifer.wells@surepoint.ca</t>
  </si>
  <si>
    <t>700-15 Ave</t>
  </si>
  <si>
    <t>T9E 7S2</t>
  </si>
  <si>
    <t>PCP-0004D879</t>
  </si>
  <si>
    <t>cjw1020</t>
  </si>
  <si>
    <t>+1 303 888 7755</t>
  </si>
  <si>
    <t>curtis@proformconcreteinc.com</t>
  </si>
  <si>
    <t>PPT-10753CD3</t>
  </si>
  <si>
    <t>raulgls11@icloud.com</t>
  </si>
  <si>
    <t>Arzaga</t>
  </si>
  <si>
    <t>516 Valley Elm Avenue</t>
  </si>
  <si>
    <t>PCP-0005B42A</t>
  </si>
  <si>
    <t>Thiess mining</t>
  </si>
  <si>
    <t>PCP-00048950</t>
  </si>
  <si>
    <t>kidspectro.hl@gmail.com</t>
  </si>
  <si>
    <t>+1 9705187680</t>
  </si>
  <si>
    <t>Kidspectro.hl@gmail.com</t>
  </si>
  <si>
    <t>Mhc</t>
  </si>
  <si>
    <t>PCP-0005B090</t>
  </si>
  <si>
    <t>velomo4</t>
  </si>
  <si>
    <t>+1 720 364 4703</t>
  </si>
  <si>
    <t>Velomo21@yahoo.com</t>
  </si>
  <si>
    <t>LOMOON LANDSCAPING LLC</t>
  </si>
  <si>
    <t>903 S Memphis Way</t>
  </si>
  <si>
    <t>53312::LOMOON LANDSCAPING LLC</t>
  </si>
  <si>
    <t>PCP-0005B4B6</t>
  </si>
  <si>
    <t>robert@cdrandf.com</t>
  </si>
  <si>
    <t xml:space="preserve">Chelewski </t>
  </si>
  <si>
    <t>+1 970 270 6070</t>
  </si>
  <si>
    <t>COLORADO DIESEL REPAIR &amp; FAB</t>
  </si>
  <si>
    <t>842 21 1/2 Rd Ste B</t>
  </si>
  <si>
    <t>14768::COLORADO DIESEL REPAIR &amp; FAB RICATION</t>
  </si>
  <si>
    <t>PCP-0005B4E1</t>
  </si>
  <si>
    <t>bryan@ebayliquidations.net</t>
  </si>
  <si>
    <t>farr</t>
  </si>
  <si>
    <t>+1 720 296 9707</t>
  </si>
  <si>
    <t>LIQUIDATIONS &amp; CLOSEOUTS</t>
  </si>
  <si>
    <t>6300 E 88th Ave Ste 8</t>
  </si>
  <si>
    <t>55414::LIQUIDATIONS &amp; CLOSEOUTS</t>
  </si>
  <si>
    <t>PCP-0005B487</t>
  </si>
  <si>
    <t>foxmanservices@gmail.com</t>
  </si>
  <si>
    <t>+1 303-901-1382</t>
  </si>
  <si>
    <t xml:space="preserve">Fox man services </t>
  </si>
  <si>
    <t>41671 Carol Ct</t>
  </si>
  <si>
    <t>PCP-0005B5BD</t>
  </si>
  <si>
    <t>kyle@mmexcavation.com</t>
  </si>
  <si>
    <t>LATSHAW</t>
  </si>
  <si>
    <t>+1 970 590 3027</t>
  </si>
  <si>
    <t>25490 County Road 58</t>
  </si>
  <si>
    <t>PCP-0005B442</t>
  </si>
  <si>
    <t>daley.paterson@gcinc.com</t>
  </si>
  <si>
    <t>Paterson</t>
  </si>
  <si>
    <t>+1 209 637 7664</t>
  </si>
  <si>
    <t>PCP-0005B4F7</t>
  </si>
  <si>
    <t>jeremystulp@hotmail.com</t>
  </si>
  <si>
    <t>Stulp</t>
  </si>
  <si>
    <t>+1 719 688 3200</t>
  </si>
  <si>
    <t>J &amp; C FARMS</t>
  </si>
  <si>
    <t>24883 County Road 25</t>
  </si>
  <si>
    <t>Granada</t>
  </si>
  <si>
    <t>47145::J &amp; C FARMS</t>
  </si>
  <si>
    <t>PCP-0005B9E6</t>
  </si>
  <si>
    <t>jbkiehne@dellcity.com</t>
  </si>
  <si>
    <t>+1 505 228 0594</t>
  </si>
  <si>
    <t>CENTERFIRE CATTLE CO.</t>
  </si>
  <si>
    <t>210403 Hwy 622 # 180</t>
  </si>
  <si>
    <t>15312::CENTERFIRE CATTLE CO</t>
  </si>
  <si>
    <t>PCP-0005B7D7</t>
  </si>
  <si>
    <t>jbarraza@mgccontractors.com</t>
  </si>
  <si>
    <t>+1 915 226 3838</t>
  </si>
  <si>
    <t>MGC CONTRACTORS INC</t>
  </si>
  <si>
    <t>PO Box 61748</t>
  </si>
  <si>
    <t>57095::MGC CONTRACTORS INC</t>
  </si>
  <si>
    <t>PCP-0005B7C3</t>
  </si>
  <si>
    <t>carissa@berletroofing.com</t>
  </si>
  <si>
    <t>Berlet</t>
  </si>
  <si>
    <t>Carissa</t>
  </si>
  <si>
    <t>+1 970 846 1145</t>
  </si>
  <si>
    <t>Carissa@BerletRoofing.com</t>
  </si>
  <si>
    <t>BERLET ROOFING</t>
  </si>
  <si>
    <t>07370::BERLET ROOFING</t>
  </si>
  <si>
    <t>PCP-0003BC7F</t>
  </si>
  <si>
    <t>v.herna83@gmail.com</t>
  </si>
  <si>
    <t xml:space="preserve">Suave </t>
  </si>
  <si>
    <t>+1 915 491 8568</t>
  </si>
  <si>
    <t>MIMBELA CONTRACTORS INC</t>
  </si>
  <si>
    <t>4421 Apollo Ave</t>
  </si>
  <si>
    <t>60574::MIMBELA CONTRACTORS INC</t>
  </si>
  <si>
    <t>PCP-0005B88D</t>
  </si>
  <si>
    <t>aaron@hadcollc.com</t>
  </si>
  <si>
    <t>haddow</t>
  </si>
  <si>
    <t>+1 505 459 4313</t>
  </si>
  <si>
    <t>HADDOW PLUMBING</t>
  </si>
  <si>
    <t>670 Ranchitos Rd</t>
  </si>
  <si>
    <t>41059::HADCO LLC #14536</t>
  </si>
  <si>
    <t>PCP-0005B997</t>
  </si>
  <si>
    <t>masquelierenterprises</t>
  </si>
  <si>
    <t>+1 209 743 1494</t>
  </si>
  <si>
    <t>565 Thistle Dr</t>
  </si>
  <si>
    <t>PCP-0005B98B</t>
  </si>
  <si>
    <t>dyoungberg@sema.inc</t>
  </si>
  <si>
    <t>Youngberg</t>
  </si>
  <si>
    <t>PPW-80049C93</t>
  </si>
  <si>
    <t>e250_narsi_sup</t>
  </si>
  <si>
    <t>nabbireddi@gmail.com</t>
  </si>
  <si>
    <t>317 Caisson Trail</t>
  </si>
  <si>
    <t>Liberty Hill</t>
  </si>
  <si>
    <t>PCP-0005B9C0</t>
  </si>
  <si>
    <t>ff.wadams@gmail.com</t>
  </si>
  <si>
    <t>+1 303-601-6801</t>
  </si>
  <si>
    <t>Halligan Ranch</t>
  </si>
  <si>
    <t>37799 E 160th Ave</t>
  </si>
  <si>
    <t>PCP-0005B82A</t>
  </si>
  <si>
    <t>jrobson@steamboat.com</t>
  </si>
  <si>
    <t>Robson</t>
  </si>
  <si>
    <t>+1 970 871 5606</t>
  </si>
  <si>
    <t>STEAMBOAT SKI CORP</t>
  </si>
  <si>
    <t>3150 burgess creek rd</t>
  </si>
  <si>
    <t>81353::STEAMBOAT SKI CORP</t>
  </si>
  <si>
    <t>PCP-0005B7B8</t>
  </si>
  <si>
    <t>mceexcavation2023</t>
  </si>
  <si>
    <t xml:space="preserve">Camarena </t>
  </si>
  <si>
    <t>+1 720 327 1828</t>
  </si>
  <si>
    <t>mceexcavatinglandscaping@gmail.com</t>
  </si>
  <si>
    <t>MCE EXCAVATING</t>
  </si>
  <si>
    <t>5663 S Lowell Blvd</t>
  </si>
  <si>
    <t>57446::MCE EXCAVATING</t>
  </si>
  <si>
    <t>PCP-0005B98F</t>
  </si>
  <si>
    <t>e250bb1</t>
  </si>
  <si>
    <t>Bullock_Brandon@wagnerequipment.com</t>
  </si>
  <si>
    <t>PSP-00073FC3</t>
  </si>
  <si>
    <t>cb4zla1</t>
  </si>
  <si>
    <t>Lawrence.Andersen@kiewit.com</t>
  </si>
  <si>
    <t>PSP-0003D7FC</t>
  </si>
  <si>
    <t>lazyhexcavating@gmail.com</t>
  </si>
  <si>
    <t>Hammel</t>
  </si>
  <si>
    <t>mary</t>
  </si>
  <si>
    <t>+1 719 648 3802</t>
  </si>
  <si>
    <t>LAZY H EXCAVATING INC</t>
  </si>
  <si>
    <t>54754::LAZY H EXCAVATING INC</t>
  </si>
  <si>
    <t>PPW-00044360</t>
  </si>
  <si>
    <t>adanbarron152@gmail.com</t>
  </si>
  <si>
    <t>BA&amp;res transport</t>
  </si>
  <si>
    <t>302 s Sandy Ln hobbs nm</t>
  </si>
  <si>
    <t>PCP-0005BB82</t>
  </si>
  <si>
    <t>mark@rockymtntowing.com</t>
  </si>
  <si>
    <t>Sloop</t>
  </si>
  <si>
    <t>Down By the River Pursuits Inc</t>
  </si>
  <si>
    <t>PPW-62C6F565</t>
  </si>
  <si>
    <t>sean.benson2332@gmail.com</t>
  </si>
  <si>
    <t>+1 303 489 1431</t>
  </si>
  <si>
    <t>Sean.benson2332@gmail.com</t>
  </si>
  <si>
    <t>REED SANCTUARY LLC</t>
  </si>
  <si>
    <t>30760 Wildlife Drive</t>
  </si>
  <si>
    <t>77123::REED SANCTUARY LLC</t>
  </si>
  <si>
    <t>PCP-0005BB23</t>
  </si>
  <si>
    <t>andrea.geary@libertyfrac.com</t>
  </si>
  <si>
    <t>Geary</t>
  </si>
  <si>
    <t>+1 409 550 6048</t>
  </si>
  <si>
    <t>9251 E. 104th Ave.</t>
  </si>
  <si>
    <t>PCP-0005B305</t>
  </si>
  <si>
    <t>Martinbarron1@outlook.com</t>
  </si>
  <si>
    <t>M&amp;M Pipeline Services</t>
  </si>
  <si>
    <t>County Road 18</t>
  </si>
  <si>
    <t>Weld County</t>
  </si>
  <si>
    <t>PCP-0005BCDD</t>
  </si>
  <si>
    <t>melissa.sparkman@archrock.com</t>
  </si>
  <si>
    <t>Sparkman</t>
  </si>
  <si>
    <t>+1 970 930 7217</t>
  </si>
  <si>
    <t>Melissa.Sparkman@archrock.com</t>
  </si>
  <si>
    <t>PCP-0005BD1A</t>
  </si>
  <si>
    <t>stevie.cruz@kodiakgas.com</t>
  </si>
  <si>
    <t>Stevie</t>
  </si>
  <si>
    <t>+1 830 202 0125</t>
  </si>
  <si>
    <t>PPW-80015917</t>
  </si>
  <si>
    <t>jbustillos@spitractor.com</t>
  </si>
  <si>
    <t xml:space="preserve">Josue </t>
  </si>
  <si>
    <t>+1 915 764 2263</t>
  </si>
  <si>
    <t>SOUTH PLAINS IMPLEMENT LTD</t>
  </si>
  <si>
    <t>PO Box 94110</t>
  </si>
  <si>
    <t>80527::SOUTH PLAINS IMPLEMENT LLC</t>
  </si>
  <si>
    <t>PCP-0005BFD2</t>
  </si>
  <si>
    <t>jeremey.smith@martinmarietta.com</t>
  </si>
  <si>
    <t>Jeremey</t>
  </si>
  <si>
    <t>+1 830 261 2737</t>
  </si>
  <si>
    <t>PCP-0005C0DD</t>
  </si>
  <si>
    <t>austin.marx@concrete-supply.com</t>
  </si>
  <si>
    <t>Marx</t>
  </si>
  <si>
    <t>+1 812 455 9373</t>
  </si>
  <si>
    <t>PCP-0005BFFF</t>
  </si>
  <si>
    <t>leonardpeeling@gmail.com</t>
  </si>
  <si>
    <t>+1 970 531 5941</t>
  </si>
  <si>
    <t>LEONARD PEELING INC</t>
  </si>
  <si>
    <t>PO Box 1054</t>
  </si>
  <si>
    <t>54971::LEONARD PEELING INC</t>
  </si>
  <si>
    <t>PCP-0005C0DA</t>
  </si>
  <si>
    <t xml:space="preserve">McDonald </t>
  </si>
  <si>
    <t>+1 970 739 4198</t>
  </si>
  <si>
    <t>MAGNUM CONSTRUCTION INC</t>
  </si>
  <si>
    <t>25103 Road L.4</t>
  </si>
  <si>
    <t>PCP-0005C0FE</t>
  </si>
  <si>
    <t>bfiggins@springfieldco.gov</t>
  </si>
  <si>
    <t>Figgins</t>
  </si>
  <si>
    <t>+1 719 529 9791</t>
  </si>
  <si>
    <t>TOWN OF SPRINGFIELD</t>
  </si>
  <si>
    <t>748 Main St</t>
  </si>
  <si>
    <t>81035::TOWN OF SPRINGFIELD</t>
  </si>
  <si>
    <t>PCP-0005C01C</t>
  </si>
  <si>
    <t>rudolph.robles@archrock.com</t>
  </si>
  <si>
    <t xml:space="preserve">Robles </t>
  </si>
  <si>
    <t>+1 361 939 6821</t>
  </si>
  <si>
    <t>PCP-0005C0DC</t>
  </si>
  <si>
    <t>daniel.reyes@archrock.com</t>
  </si>
  <si>
    <t>+1 940 727 9560</t>
  </si>
  <si>
    <t>Daniel.Reyes@archrock.com</t>
  </si>
  <si>
    <t>PCP-0005BF86</t>
  </si>
  <si>
    <t>doug.eacker@coloradosprings.gov</t>
  </si>
  <si>
    <t>Eacker</t>
  </si>
  <si>
    <t>+1 719 492 9465</t>
  </si>
  <si>
    <t>5750 Milton Proby Pkwy</t>
  </si>
  <si>
    <t>PCP-0005BF73</t>
  </si>
  <si>
    <t>sundanceframing</t>
  </si>
  <si>
    <t>+1 303 944 0407</t>
  </si>
  <si>
    <t>200 S Wilcox St # 509</t>
  </si>
  <si>
    <t>PCP-0005C088</t>
  </si>
  <si>
    <t>croroc@aol.com</t>
  </si>
  <si>
    <t>Croteau</t>
  </si>
  <si>
    <t>Roch</t>
  </si>
  <si>
    <t>+1 970 217 6241</t>
  </si>
  <si>
    <t>SUN SPORTS AUTO CENTER</t>
  </si>
  <si>
    <t>2301 Ponderosa Dr</t>
  </si>
  <si>
    <t>79022::SUN SPORTS AUTO CENTER</t>
  </si>
  <si>
    <t>PCP-0005C027</t>
  </si>
  <si>
    <t>fivestarcontractingllc</t>
  </si>
  <si>
    <t>69 CNTY RD 305</t>
  </si>
  <si>
    <t>PCP-0005C231</t>
  </si>
  <si>
    <t>james.worles@horsepowerss.com</t>
  </si>
  <si>
    <t>Worles</t>
  </si>
  <si>
    <t>+1 704 605 1153</t>
  </si>
  <si>
    <t>PCP-0005C07F</t>
  </si>
  <si>
    <t>chadwin.cox@westerneci.com</t>
  </si>
  <si>
    <t>Chadwin</t>
  </si>
  <si>
    <t>+1 303 913 7341</t>
  </si>
  <si>
    <t>WESTERN ENGINEERING CONSULTA</t>
  </si>
  <si>
    <t>97917::WESTERN ENGINEERING CONSULTA NTS</t>
  </si>
  <si>
    <t>PCP-00023BB3</t>
  </si>
  <si>
    <t>epicceinc@gmail.com</t>
  </si>
  <si>
    <t>Lindroth-gendron</t>
  </si>
  <si>
    <t>EPIC CONSTRUCTION &amp; ENVIRONMENTAL INC.</t>
  </si>
  <si>
    <t>892 County Road 31</t>
  </si>
  <si>
    <t>PCP-0005C0D7</t>
  </si>
  <si>
    <t>connie.bauers@trappermine.com</t>
  </si>
  <si>
    <t>Bauers</t>
  </si>
  <si>
    <t>+1 307 707 2586</t>
  </si>
  <si>
    <t>PCP-0000D48F</t>
  </si>
  <si>
    <t>Kadams@wagnerequipment.com</t>
  </si>
  <si>
    <t xml:space="preserve">Kerr </t>
  </si>
  <si>
    <t>6705 Mesa Mariposa Pl NW</t>
  </si>
  <si>
    <t>PPW-000450DC</t>
  </si>
  <si>
    <t>partscounter@jeffco.us</t>
  </si>
  <si>
    <t>Allyson</t>
  </si>
  <si>
    <t>+1 303 271 5273</t>
  </si>
  <si>
    <t>PARTSCOUNTER@JEFFCO.US</t>
  </si>
  <si>
    <t>21401 Golden Gate Canyon Rd</t>
  </si>
  <si>
    <t>PCP-0005C0F5</t>
  </si>
  <si>
    <t>hasenack_3mike@hotmail.com</t>
  </si>
  <si>
    <t>Hasenack</t>
  </si>
  <si>
    <t>Spoken Iron and Metal</t>
  </si>
  <si>
    <t>4076 Pleasant View Dr</t>
  </si>
  <si>
    <t>PCP-0005C2E8</t>
  </si>
  <si>
    <t>sercomexpalomas@gmail.com</t>
  </si>
  <si>
    <t>Sercomexpalomas@gmail.com</t>
  </si>
  <si>
    <t>1080 Jade Hill Ave</t>
  </si>
  <si>
    <t>PCP-0005C29C</t>
  </si>
  <si>
    <t>sawmaster65</t>
  </si>
  <si>
    <t xml:space="preserve">Lepis </t>
  </si>
  <si>
    <t>Sawmastercl@gmail.com</t>
  </si>
  <si>
    <t>1702 Baylor Drive</t>
  </si>
  <si>
    <t>PCP-0005C1FF</t>
  </si>
  <si>
    <t>Adamskerr@yahoo.com</t>
  </si>
  <si>
    <t>KERR</t>
  </si>
  <si>
    <t>6705 Mesa Mariposa Pl.Nw</t>
  </si>
  <si>
    <t>PCP-0005C099</t>
  </si>
  <si>
    <t>jvservicesllc.co@gmail.com</t>
  </si>
  <si>
    <t>CARNAHAN</t>
  </si>
  <si>
    <t>JVSERVICESLLC.CO@GMAIL.COM</t>
  </si>
  <si>
    <t>J &amp;amp; V SERVICES LLC</t>
  </si>
  <si>
    <t>PPW-80024836</t>
  </si>
  <si>
    <t>mayracampos</t>
  </si>
  <si>
    <t>Mayra</t>
  </si>
  <si>
    <t>mcampos@hardhatequipment.com</t>
  </si>
  <si>
    <t>PCP-00053513</t>
  </si>
  <si>
    <t>Michael.jaramillo@usacompression.com</t>
  </si>
  <si>
    <t xml:space="preserve">Jaramillo </t>
  </si>
  <si>
    <t>Usac</t>
  </si>
  <si>
    <t>615 Del Rio Street</t>
  </si>
  <si>
    <t>PCP-0005C7CD</t>
  </si>
  <si>
    <t>dexter.hair@kodiakgas.com</t>
  </si>
  <si>
    <t>Hair</t>
  </si>
  <si>
    <t>+1 936 510 2246</t>
  </si>
  <si>
    <t>PCP-0005C028</t>
  </si>
  <si>
    <t>ken.jones@prim.com</t>
  </si>
  <si>
    <t>+1 813 714 8024</t>
  </si>
  <si>
    <t>PCP-0005C4E0</t>
  </si>
  <si>
    <t>rsolano</t>
  </si>
  <si>
    <t>+1 719 313 3506</t>
  </si>
  <si>
    <t>PCP-0005C614</t>
  </si>
  <si>
    <t>rboyer</t>
  </si>
  <si>
    <t>+1 402 649 6779</t>
  </si>
  <si>
    <t>ryan.boyer@wasteconnections.com</t>
  </si>
  <si>
    <t>PPW-C8F08232</t>
  </si>
  <si>
    <t>erickokkonen@amesco.com</t>
  </si>
  <si>
    <t>Kokkonen</t>
  </si>
  <si>
    <t>PCP-0005AF57</t>
  </si>
  <si>
    <t>mtnblueturffarm@gmail.com</t>
  </si>
  <si>
    <t>Strang</t>
  </si>
  <si>
    <t>+1 970 963 3990</t>
  </si>
  <si>
    <t>MOUNTAIN BLUE TURF FARM</t>
  </si>
  <si>
    <t>393 County Road 102</t>
  </si>
  <si>
    <t>57236::MOUNTAIN BLUE TURF FARM</t>
  </si>
  <si>
    <t>PCP-0005C66F</t>
  </si>
  <si>
    <t>jordan.stjohn@martinmarietta.com</t>
  </si>
  <si>
    <t>St. John</t>
  </si>
  <si>
    <t>+1 419 307 1066</t>
  </si>
  <si>
    <t>Jordan.StJohn@martinmarietta.com</t>
  </si>
  <si>
    <t>755 Lime Rd</t>
  </si>
  <si>
    <t>Woodville</t>
  </si>
  <si>
    <t>PCP-0005BF88</t>
  </si>
  <si>
    <t>ed.salatnay@martinmarietta.com</t>
  </si>
  <si>
    <t>Salatnay</t>
  </si>
  <si>
    <t>+1 925 502 9313</t>
  </si>
  <si>
    <t>PCP-00056C4B</t>
  </si>
  <si>
    <t>joel.joseph.4@us.af.mil</t>
  </si>
  <si>
    <t>+1 505 846 5519</t>
  </si>
  <si>
    <t>KAFB 377 LRS/LGRVM</t>
  </si>
  <si>
    <t>8552 I Ave Bldg 20341</t>
  </si>
  <si>
    <t>Kirtland Afb</t>
  </si>
  <si>
    <t>51663::KAFB 377 LRS/LGRVM</t>
  </si>
  <si>
    <t>PCP-0005C748</t>
  </si>
  <si>
    <t>alex_anti8-8</t>
  </si>
  <si>
    <t xml:space="preserve">Antillon </t>
  </si>
  <si>
    <t>3405 W 16th St Unit 18</t>
  </si>
  <si>
    <t>PCP-0005C551</t>
  </si>
  <si>
    <t>dalton.baxter@libertyfrac.com</t>
  </si>
  <si>
    <t>Baxter</t>
  </si>
  <si>
    <t>+1 307 757 0282</t>
  </si>
  <si>
    <t>2104 Phillips Pl</t>
  </si>
  <si>
    <t>PCP-0005C5E0</t>
  </si>
  <si>
    <t>stripealot-1@msn.com</t>
  </si>
  <si>
    <t>Piedra</t>
  </si>
  <si>
    <t>EDGAR</t>
  </si>
  <si>
    <t>+1 303 241 9668</t>
  </si>
  <si>
    <t>Stripealot-1@msn.com</t>
  </si>
  <si>
    <t>STRIPE A LOT LLC</t>
  </si>
  <si>
    <t>PPW-00035E39</t>
  </si>
  <si>
    <t>ddhorning@hotmail.com</t>
  </si>
  <si>
    <t>Horning</t>
  </si>
  <si>
    <t>+1 720 839 7507</t>
  </si>
  <si>
    <t>EMR, LLLP</t>
  </si>
  <si>
    <t>9275 Monaco St</t>
  </si>
  <si>
    <t>45658::IES CORP</t>
  </si>
  <si>
    <t>PCP-0005C7E2</t>
  </si>
  <si>
    <t>wtbugbee@gmail.com</t>
  </si>
  <si>
    <t>Bugbee</t>
  </si>
  <si>
    <t>+1 620 353 7171</t>
  </si>
  <si>
    <t>MORLINE EQUIPMENT</t>
  </si>
  <si>
    <t>17039 County Road 4</t>
  </si>
  <si>
    <t>40989::MORLINE EQUIPMENT</t>
  </si>
  <si>
    <t>PCP-0005C645</t>
  </si>
  <si>
    <t>cjulia2004@gmail.com</t>
  </si>
  <si>
    <t>Julia Chavez</t>
  </si>
  <si>
    <t>CHAVEZ MASONRY LLC</t>
  </si>
  <si>
    <t>15285::CHAVEZ MASONRY LLC</t>
  </si>
  <si>
    <t>PPW-000294F4</t>
  </si>
  <si>
    <t>shorton2@republicservices.com</t>
  </si>
  <si>
    <t>Shantelle</t>
  </si>
  <si>
    <t>+1 304 397 7146</t>
  </si>
  <si>
    <t>SHorton2@republicservices.com</t>
  </si>
  <si>
    <t>3475 Sycamore Ridge Rd.</t>
  </si>
  <si>
    <t>Hurricane</t>
  </si>
  <si>
    <t>PCP-0005C547</t>
  </si>
  <si>
    <t>jonathan.blalock@libertyfrac.com</t>
  </si>
  <si>
    <t>Blalock</t>
  </si>
  <si>
    <t>+1 817 899 1565</t>
  </si>
  <si>
    <t>1669 State Hwy 155 N</t>
  </si>
  <si>
    <t>PCP-0005C798</t>
  </si>
  <si>
    <t>sarah@generalhydronics.com</t>
  </si>
  <si>
    <t>+1 575 491 5524</t>
  </si>
  <si>
    <t>GENERAL HYDRONICS INC.</t>
  </si>
  <si>
    <t>1001 Zuni Dr Ste F</t>
  </si>
  <si>
    <t>36522::GENERAL HYDRONICS PLUMBING L LC</t>
  </si>
  <si>
    <t>PCP-0005C709</t>
  </si>
  <si>
    <t>haydene9@gmail.com</t>
  </si>
  <si>
    <t>+1 719 687 8812</t>
  </si>
  <si>
    <t>ericksonh@tellercounty.gov</t>
  </si>
  <si>
    <t>TELLER COUNTY FLEET SERVICES</t>
  </si>
  <si>
    <t>P.O. BOX 805</t>
  </si>
  <si>
    <t>86148::TELLER COUNTY DEPT FLEET SVC</t>
  </si>
  <si>
    <t>PCP-0005C5D6</t>
  </si>
  <si>
    <t>johan@jandrconstructionllc.com</t>
  </si>
  <si>
    <t>Johan</t>
  </si>
  <si>
    <t>+1 720-212-7479</t>
  </si>
  <si>
    <t>J &amp; R Construction LLC</t>
  </si>
  <si>
    <t>PCP-00016ABD</t>
  </si>
  <si>
    <t>kking5@republicservices.com</t>
  </si>
  <si>
    <t>KING</t>
  </si>
  <si>
    <t xml:space="preserve">KRYSTAL </t>
  </si>
  <si>
    <t>+1 304 562 3398</t>
  </si>
  <si>
    <t>3475 SYCAMORE RIDGE RD.</t>
  </si>
  <si>
    <t>PCP-0005C56E</t>
  </si>
  <si>
    <t>cdawson@levynet.com</t>
  </si>
  <si>
    <t>dawson</t>
  </si>
  <si>
    <t>+1 901-482-0383</t>
  </si>
  <si>
    <t>3601 paul r lowry</t>
  </si>
  <si>
    <t>PCP-0004C66E</t>
  </si>
  <si>
    <t>michael.halbur@yahoo.com</t>
  </si>
  <si>
    <t>+1 5155052346</t>
  </si>
  <si>
    <t>Melbuilt</t>
  </si>
  <si>
    <t>50325-4687</t>
  </si>
  <si>
    <t>PCP-0005CC8A</t>
  </si>
  <si>
    <t>jjpipeline@livingston.net</t>
  </si>
  <si>
    <t>Praker</t>
  </si>
  <si>
    <t>Janie</t>
  </si>
  <si>
    <t>J&amp;J PIPELINE MAINTENANCE, L.L.C.</t>
  </si>
  <si>
    <t>PPW-0002ADC0</t>
  </si>
  <si>
    <t>haasexcavating@hotmail.com</t>
  </si>
  <si>
    <t>Haas</t>
  </si>
  <si>
    <t xml:space="preserve">Jake </t>
  </si>
  <si>
    <t>+1 303 217 3389</t>
  </si>
  <si>
    <t>DAVID R HAAS INC</t>
  </si>
  <si>
    <t>PO Box 1450</t>
  </si>
  <si>
    <t>40998::DAVID R HAAS INC</t>
  </si>
  <si>
    <t>PCP-0005CBAA</t>
  </si>
  <si>
    <t>pandpservicesllc@yahoo.com</t>
  </si>
  <si>
    <t>+1 720 383 1813</t>
  </si>
  <si>
    <t>P&amp;P SERVICES LLC</t>
  </si>
  <si>
    <t>140 Denver Ave Unit F</t>
  </si>
  <si>
    <t>67036::P&amp;P SERVICES LLC</t>
  </si>
  <si>
    <t>PCP-0005CB9F</t>
  </si>
  <si>
    <t>corey.morgan@wasteconnections.com</t>
  </si>
  <si>
    <t>PCP-0005A6A8</t>
  </si>
  <si>
    <t>rene.hernandez@csicompressco.com</t>
  </si>
  <si>
    <t>+1 405-503-6692</t>
  </si>
  <si>
    <t>PCP-000576B6</t>
  </si>
  <si>
    <t>victoria@jhservicesinc.com</t>
  </si>
  <si>
    <t>Heston</t>
  </si>
  <si>
    <t>+1 505 896 9428</t>
  </si>
  <si>
    <t>6616 Gulton Ct NE Ste 90</t>
  </si>
  <si>
    <t>PCP-0005CB85</t>
  </si>
  <si>
    <t>bpetit@harsco.com</t>
  </si>
  <si>
    <t>PETIT</t>
  </si>
  <si>
    <t>+33 638385192</t>
  </si>
  <si>
    <t>HARSCO METALS CHILE S.A.</t>
  </si>
  <si>
    <t>Hauts-de-France</t>
  </si>
  <si>
    <t>PCP-0005A6E0</t>
  </si>
  <si>
    <t>akrier57@gmail.com</t>
  </si>
  <si>
    <t>+1 970 580 3411</t>
  </si>
  <si>
    <t>CONCRETE SPECIALTIES CONST</t>
  </si>
  <si>
    <t>11820 County Road 370</t>
  </si>
  <si>
    <t>19362::CONCRETE SPECIALTIES CONST</t>
  </si>
  <si>
    <t>PCP-0005CB34</t>
  </si>
  <si>
    <t>mike.wold@pompstire.com</t>
  </si>
  <si>
    <t>Wold</t>
  </si>
  <si>
    <t>+1 720 398 6669</t>
  </si>
  <si>
    <t>POMP'S TIRE SERVICE INC</t>
  </si>
  <si>
    <t>1123 Cedar St</t>
  </si>
  <si>
    <t>Green Bay</t>
  </si>
  <si>
    <t>33680::POMP'S TIRE SERVICE INC</t>
  </si>
  <si>
    <t>PCP-0005CA46</t>
  </si>
  <si>
    <t>semuhr77@gmail.com</t>
  </si>
  <si>
    <t>Muhr</t>
  </si>
  <si>
    <t>+1 970 250 5209</t>
  </si>
  <si>
    <t>STAN AND BARBARA MUHR</t>
  </si>
  <si>
    <t>2024 E 3/4 Rd</t>
  </si>
  <si>
    <t>77270::STAN AND BARBARA MUHR</t>
  </si>
  <si>
    <t>PCP-0005CB1B</t>
  </si>
  <si>
    <t>jgarcia@unbridledcontractors.com</t>
  </si>
  <si>
    <t>+1 719 231 7259</t>
  </si>
  <si>
    <t>PCP-0005CB0E</t>
  </si>
  <si>
    <t>e250mc1</t>
  </si>
  <si>
    <t>Creason</t>
  </si>
  <si>
    <t>creason_marc@wagnerequipment.com</t>
  </si>
  <si>
    <t>PSP-0009FB98</t>
  </si>
  <si>
    <t>office@selectmaterials.net</t>
  </si>
  <si>
    <t>+1 720 377 6629</t>
  </si>
  <si>
    <t>SELECT MATERIALS LLC</t>
  </si>
  <si>
    <t>PO Box 740</t>
  </si>
  <si>
    <t>79409::SELECT MATERIALS LLC</t>
  </si>
  <si>
    <t>PCP-0005CB02</t>
  </si>
  <si>
    <t>kiara.sebring@wasteconnections.com</t>
  </si>
  <si>
    <t>Sebring</t>
  </si>
  <si>
    <t>Kiara</t>
  </si>
  <si>
    <t>+1 4078818189</t>
  </si>
  <si>
    <t>PCP-000483DA</t>
  </si>
  <si>
    <t>ryan.best@keller-na.com</t>
  </si>
  <si>
    <t>+1 479 220 2690</t>
  </si>
  <si>
    <t>KELLER NORTH AMERICA</t>
  </si>
  <si>
    <t>7989 Cherrywood Loop</t>
  </si>
  <si>
    <t>40043::KELLER NORTH AMERICA</t>
  </si>
  <si>
    <t>PCP-0005CA62</t>
  </si>
  <si>
    <t>luisrgonein1@msn.com</t>
  </si>
  <si>
    <t>Rangel Jr</t>
  </si>
  <si>
    <t>+1 575 640 3256</t>
  </si>
  <si>
    <t>BLACKSTAR CREATIONS</t>
  </si>
  <si>
    <t>9015 Rhonda Ln</t>
  </si>
  <si>
    <t>04799::BLACKSTAR CREATIONS</t>
  </si>
  <si>
    <t>PCP-0005CE60</t>
  </si>
  <si>
    <t>mfimichael@yahoo.com</t>
  </si>
  <si>
    <t>+1 505-454-1214</t>
  </si>
  <si>
    <t>Martinez Family Inc</t>
  </si>
  <si>
    <t>209 Chico Dr</t>
  </si>
  <si>
    <t>PCP-0005CCD4</t>
  </si>
  <si>
    <t>russ.robitaille@coviacorp.com</t>
  </si>
  <si>
    <t>Robitaille</t>
  </si>
  <si>
    <t>+1 608 855 0619</t>
  </si>
  <si>
    <t>PCP-0005CC55</t>
  </si>
  <si>
    <t>joey.gallegos@feinm.com</t>
  </si>
  <si>
    <t>+1 505 373 7854</t>
  </si>
  <si>
    <t>PCP-0005CA55</t>
  </si>
  <si>
    <t>a117jp1</t>
  </si>
  <si>
    <t>Pellman</t>
  </si>
  <si>
    <t>Justin.Pellman@mhc.com</t>
  </si>
  <si>
    <t>PSP-000A092C</t>
  </si>
  <si>
    <t>409 Parker St</t>
  </si>
  <si>
    <t>PCP-0005CBB1</t>
  </si>
  <si>
    <t>cole@lindseyexcavation.com</t>
  </si>
  <si>
    <t>LINDSEY</t>
  </si>
  <si>
    <t xml:space="preserve">cole </t>
  </si>
  <si>
    <t>+1 505 204 6902</t>
  </si>
  <si>
    <t>COLE LINDSEY</t>
  </si>
  <si>
    <t>29 Agua Rd</t>
  </si>
  <si>
    <t>14426::LINDSEY EXCAVATION</t>
  </si>
  <si>
    <t>PCP-0005D24A</t>
  </si>
  <si>
    <t>abrawley@republicservices.com</t>
  </si>
  <si>
    <t>+1 828 394 3137</t>
  </si>
  <si>
    <t>PCP-0004793F</t>
  </si>
  <si>
    <t>guypsanborn@msn.com</t>
  </si>
  <si>
    <t>+1 303 489 8440</t>
  </si>
  <si>
    <t>MR ENTERPRISE UNLTD INC</t>
  </si>
  <si>
    <t>77802::MR ENTERPRISE UNLTD INC</t>
  </si>
  <si>
    <t>PCP-0005CFCD</t>
  </si>
  <si>
    <t>ryan.wickert@kiewit.com</t>
  </si>
  <si>
    <t>wickert</t>
  </si>
  <si>
    <t>+1 360 827 5027</t>
  </si>
  <si>
    <t>PCP-0005D2D4</t>
  </si>
  <si>
    <t>dmachinski@gflenv.com</t>
  </si>
  <si>
    <t>Machinski</t>
  </si>
  <si>
    <t>+1 4173899163</t>
  </si>
  <si>
    <t>8335 Vienna Road</t>
  </si>
  <si>
    <t>PCP-0002B10B</t>
  </si>
  <si>
    <t>lincokshop@esrta.com</t>
  </si>
  <si>
    <t>Kravig</t>
  </si>
  <si>
    <t>+1 719 446 5259</t>
  </si>
  <si>
    <t>LINCOLN COUNTY - CO</t>
  </si>
  <si>
    <t>15872 County Road 29</t>
  </si>
  <si>
    <t>55275::LINCOLN COUNTY</t>
  </si>
  <si>
    <t>PCP-0005D173</t>
  </si>
  <si>
    <t>aaron.lutter@rsfpd.org</t>
  </si>
  <si>
    <t>Lutter</t>
  </si>
  <si>
    <t xml:space="preserve">Aaron </t>
  </si>
  <si>
    <t>+1 720 512 1040</t>
  </si>
  <si>
    <t>RATTLESNAKE FIRE PROTECTION  DISTRICT</t>
  </si>
  <si>
    <t>46220 Coal Creek Dr</t>
  </si>
  <si>
    <t>73662::RATTLESNAKE FIRE PROTECTION DISTRICT</t>
  </si>
  <si>
    <t>PCP-0005D039</t>
  </si>
  <si>
    <t>ftworthbooth@hotmail.com</t>
  </si>
  <si>
    <t>+1 325 665 1041</t>
  </si>
  <si>
    <t>CARNIVAL AMERICANA</t>
  </si>
  <si>
    <t>PO Box 1000</t>
  </si>
  <si>
    <t>14352::CARNIVAL AMERICANA</t>
  </si>
  <si>
    <t>PCP-0005D074</t>
  </si>
  <si>
    <t>humberto.valdez@libertyfrac.com</t>
  </si>
  <si>
    <t>+1 432 888 3622</t>
  </si>
  <si>
    <t>Humberto.Valdez@libertyfrac.com</t>
  </si>
  <si>
    <t>2500 Canyon Creek Dr</t>
  </si>
  <si>
    <t>PCP-0005D143</t>
  </si>
  <si>
    <t>psalaz83@gmail.com</t>
  </si>
  <si>
    <t>+1 970 978 7119</t>
  </si>
  <si>
    <t>FUZION AUTOMOTIVE</t>
  </si>
  <si>
    <t>1024 B St</t>
  </si>
  <si>
    <t>48624::FUZION AUTOMOTIVE</t>
  </si>
  <si>
    <t>PCP-0005D2ED</t>
  </si>
  <si>
    <t>PCP-0005D09F</t>
  </si>
  <si>
    <t>gustavoreyes657@yahoo.com</t>
  </si>
  <si>
    <t>Gustabo</t>
  </si>
  <si>
    <t>+1 970 405 1932</t>
  </si>
  <si>
    <t>KINGS REMODEL</t>
  </si>
  <si>
    <t>1799 49th St</t>
  </si>
  <si>
    <t>51794::KINGS REMODEL</t>
  </si>
  <si>
    <t>PCP-0005D17B</t>
  </si>
  <si>
    <t>servcomp2021</t>
  </si>
  <si>
    <t>Castille</t>
  </si>
  <si>
    <t>castille.cody@icloud.com</t>
  </si>
  <si>
    <t>9902 N Sumac Road</t>
  </si>
  <si>
    <t>PPW-0003A0C2</t>
  </si>
  <si>
    <t>japnm95@gmail.com</t>
  </si>
  <si>
    <t>Pung</t>
  </si>
  <si>
    <t>+1 505 281 6564</t>
  </si>
  <si>
    <t>JAMES PUNG</t>
  </si>
  <si>
    <t>69348::JAMES PUNG</t>
  </si>
  <si>
    <t>PCP-0005D17D</t>
  </si>
  <si>
    <t>michael.mcmanamon@coviacorp.com</t>
  </si>
  <si>
    <t>McManamon</t>
  </si>
  <si>
    <t>+1 440 279 0285</t>
  </si>
  <si>
    <t>PCP-0005D055</t>
  </si>
  <si>
    <t>e250jeh1</t>
  </si>
  <si>
    <t>Henriksen</t>
  </si>
  <si>
    <t>henriksen_jodi@wagnerequipment.com</t>
  </si>
  <si>
    <t>PSP-0009C137</t>
  </si>
  <si>
    <t>robert.rodriguez1@libertyfrac.com</t>
  </si>
  <si>
    <t>Robert.Rodriguez1@libertyfrac.com</t>
  </si>
  <si>
    <t>2290 Winecup Rd</t>
  </si>
  <si>
    <t>Prosper</t>
  </si>
  <si>
    <t>PCP-0005CFE9</t>
  </si>
  <si>
    <t>holcimrecycling</t>
  </si>
  <si>
    <t>Tasker</t>
  </si>
  <si>
    <t>+1 240-736-9534</t>
  </si>
  <si>
    <t>steven.tasker@holcim.com</t>
  </si>
  <si>
    <t>PCP-00040ED4</t>
  </si>
  <si>
    <t>wfmcghee11@gmail.com</t>
  </si>
  <si>
    <t>McGhee</t>
  </si>
  <si>
    <t>PCP-0005D1AD</t>
  </si>
  <si>
    <t>rwatts@brannan1.com</t>
  </si>
  <si>
    <t>+1 303 853 5343</t>
  </si>
  <si>
    <t>PCP-0005D5DC</t>
  </si>
  <si>
    <t>e250cp</t>
  </si>
  <si>
    <t>phillips_chad@wagnereauipment.com</t>
  </si>
  <si>
    <t>PSP-000A0A82</t>
  </si>
  <si>
    <t>cstay</t>
  </si>
  <si>
    <t>Stay</t>
  </si>
  <si>
    <t>chrisstay@amesco.com</t>
  </si>
  <si>
    <t>PSP-00096F32</t>
  </si>
  <si>
    <t>r.cervantes@aco-inc.com</t>
  </si>
  <si>
    <t>+1 915 217 4101</t>
  </si>
  <si>
    <t>2222 Texas Ave</t>
  </si>
  <si>
    <t>04334::ACO REMODELING &amp; CONSTRUCTIO N INC</t>
  </si>
  <si>
    <t>PCP-0005D7A5</t>
  </si>
  <si>
    <t>dustdean@hotmail.com</t>
  </si>
  <si>
    <t>+1 575 973 0755</t>
  </si>
  <si>
    <t>Dustdean@hotmail.com</t>
  </si>
  <si>
    <t>B &amp; B READY-MIX LLC</t>
  </si>
  <si>
    <t>500 Beavers Rd</t>
  </si>
  <si>
    <t>05914::B &amp; B READY-MIX LLC</t>
  </si>
  <si>
    <t>PCP-0005D6FF</t>
  </si>
  <si>
    <t>ftrejo@rmrscrap.com</t>
  </si>
  <si>
    <t>+1 303 921 8454</t>
  </si>
  <si>
    <t>ROCKY MOUNTAIN RECYCLING</t>
  </si>
  <si>
    <t>6510 Brighton Blvd</t>
  </si>
  <si>
    <t>36220::ROCKY MTN RECYCLING</t>
  </si>
  <si>
    <t>PCP-0005D69E</t>
  </si>
  <si>
    <t>samicauto@gmail.com</t>
  </si>
  <si>
    <t xml:space="preserve">Sam </t>
  </si>
  <si>
    <t>+1 915 270 3985</t>
  </si>
  <si>
    <t>SUNLIGHT ELECTRIC</t>
  </si>
  <si>
    <t>7250 Brogan Dr Ste A</t>
  </si>
  <si>
    <t>82843::SUNLIGHT ELECTRIC</t>
  </si>
  <si>
    <t>PCP-0005D628</t>
  </si>
  <si>
    <t>aeelectric@frontier.com</t>
  </si>
  <si>
    <t>Holyoak</t>
  </si>
  <si>
    <t>+1 435 259 5723</t>
  </si>
  <si>
    <t>A &amp; E ELECTRIC INC</t>
  </si>
  <si>
    <t>1249 Jackson St</t>
  </si>
  <si>
    <t>PCP-00057238</t>
  </si>
  <si>
    <t>ben.odiaga@biocharnow.com</t>
  </si>
  <si>
    <t>ODIAGA</t>
  </si>
  <si>
    <t>+1 720 646 4001</t>
  </si>
  <si>
    <t>BIOCHAR NOW LLC</t>
  </si>
  <si>
    <t>19500 County Rd 7</t>
  </si>
  <si>
    <t>07928::BIOCHAR NOW LLC</t>
  </si>
  <si>
    <t>PCP-0005D5D5</t>
  </si>
  <si>
    <t>kyle.tostenson@gcinc.com</t>
  </si>
  <si>
    <t>Tostenson</t>
  </si>
  <si>
    <t>Kyle.Tostenson@gcinc.com</t>
  </si>
  <si>
    <t>PCP-00053457</t>
  </si>
  <si>
    <t>justyn.forrest@kiewit.com</t>
  </si>
  <si>
    <t>+1 503 256 5541</t>
  </si>
  <si>
    <t>PCP-0005D5D4</t>
  </si>
  <si>
    <t>hankw1996@gmail.com</t>
  </si>
  <si>
    <t>Williquett</t>
  </si>
  <si>
    <t>+1 970 222 7046</t>
  </si>
  <si>
    <t>Hankw1996@gmail.com</t>
  </si>
  <si>
    <t>HANK WILLIQUETT</t>
  </si>
  <si>
    <t>1111 1st St</t>
  </si>
  <si>
    <t>97546::HANK WILLIQUETT</t>
  </si>
  <si>
    <t>PCP-0005D72F</t>
  </si>
  <si>
    <t>willi136</t>
  </si>
  <si>
    <t>+1 309 675 6136</t>
  </si>
  <si>
    <t>+1 309 335 8467</t>
  </si>
  <si>
    <t>Williams_Jacob@cat.com</t>
  </si>
  <si>
    <t>97980::JACOB WILLIAMS</t>
  </si>
  <si>
    <t>PSP-00034796</t>
  </si>
  <si>
    <t>es80207@gmail.com</t>
  </si>
  <si>
    <t>+1 720 401 0164</t>
  </si>
  <si>
    <t>BNB SERVICES</t>
  </si>
  <si>
    <t>56300 E 23rd Pl</t>
  </si>
  <si>
    <t>04492::BNB PROPERTY SERVICES LLC</t>
  </si>
  <si>
    <t>PCP-0005D686</t>
  </si>
  <si>
    <t>lazerith_82@yahoo.com</t>
  </si>
  <si>
    <t>+1 901 660 6083</t>
  </si>
  <si>
    <t>ANTARCTIC SUPPORT CONTRACT</t>
  </si>
  <si>
    <t>04803::ANTARCTIC SUPPORT CONTRACT</t>
  </si>
  <si>
    <t>PCP-0005D69A</t>
  </si>
  <si>
    <t>mark@rabiel.com</t>
  </si>
  <si>
    <t>BIEL</t>
  </si>
  <si>
    <t>+1 505 320 6417</t>
  </si>
  <si>
    <t>R A BIEL PLBG &amp; HTG INC</t>
  </si>
  <si>
    <t>1205 Troy King Rd</t>
  </si>
  <si>
    <t>49253::R A BIEL PLBG &amp; HTG INC</t>
  </si>
  <si>
    <t>PCP-0005D64F</t>
  </si>
  <si>
    <t>tecostrucking@gmail.com</t>
  </si>
  <si>
    <t xml:space="preserve">Abraham </t>
  </si>
  <si>
    <t>+1 720 692 1945</t>
  </si>
  <si>
    <t>TECOS TRUCKING</t>
  </si>
  <si>
    <t>5557 Troy St</t>
  </si>
  <si>
    <t>87309::TECOS TRUCKING</t>
  </si>
  <si>
    <t>PCP-0005D7CE</t>
  </si>
  <si>
    <t>BensonandSon@aol.com</t>
  </si>
  <si>
    <t>benson</t>
  </si>
  <si>
    <t>Benson and Son. LLC</t>
  </si>
  <si>
    <t>969 South Bonnie Lane</t>
  </si>
  <si>
    <t>PCP-0005D7D1</t>
  </si>
  <si>
    <t>Jrodriguez@dignpave.com</t>
  </si>
  <si>
    <t xml:space="preserve">Jasmine </t>
  </si>
  <si>
    <t>504 Dark Canyon Road</t>
  </si>
  <si>
    <t>PCP-0005D60C</t>
  </si>
  <si>
    <t>brehmlivestock20@gmail.com</t>
  </si>
  <si>
    <t>Brehm</t>
  </si>
  <si>
    <t>Don and Karen</t>
  </si>
  <si>
    <t>+1 970 231 5343</t>
  </si>
  <si>
    <t>Brehmlivestock20@gmail.com</t>
  </si>
  <si>
    <t>BREHM LIVESTOCK COMPANY</t>
  </si>
  <si>
    <t>23716 County Road 5</t>
  </si>
  <si>
    <t>09496::BREHM LIVESTOCK COMPANY</t>
  </si>
  <si>
    <t>PCP-0005D5EC</t>
  </si>
  <si>
    <t>jairo.sanchez@rhimagnesita.com</t>
  </si>
  <si>
    <t xml:space="preserve">Peña </t>
  </si>
  <si>
    <t>Boyacá department</t>
  </si>
  <si>
    <t>PCP-0005D8F5</t>
  </si>
  <si>
    <t>Nolanz@gejohnson.com</t>
  </si>
  <si>
    <t>GE Johnson Equipment Division</t>
  </si>
  <si>
    <t>3045 Gil Johnson Point</t>
  </si>
  <si>
    <t>PCP-0005D965</t>
  </si>
  <si>
    <t>rob@performanceconcrete.biz</t>
  </si>
  <si>
    <t xml:space="preserve">Harvey </t>
  </si>
  <si>
    <t>Rob@performanceconcrete.biz</t>
  </si>
  <si>
    <t>PERFORMANCE CONCRETE CONST</t>
  </si>
  <si>
    <t>PO BOX 773929</t>
  </si>
  <si>
    <t>2612 Copper Ridge Circle</t>
  </si>
  <si>
    <t>33431::PERFORMANCE CONCRETE CONST</t>
  </si>
  <si>
    <t>PCP-0005DA9B</t>
  </si>
  <si>
    <t>castillom</t>
  </si>
  <si>
    <t>info@peedeqip.com</t>
  </si>
  <si>
    <t>PCP-0005C618</t>
  </si>
  <si>
    <t>aharris02</t>
  </si>
  <si>
    <t>+1 307 509 9064</t>
  </si>
  <si>
    <t>alex.harrison@archrock.com</t>
  </si>
  <si>
    <t>PCP-0000B929</t>
  </si>
  <si>
    <t>jace.ensor@gmail.com</t>
  </si>
  <si>
    <t>+1 575 808 1232</t>
  </si>
  <si>
    <t>Jace.ensor@gmail.com</t>
  </si>
  <si>
    <t>Mountain Top Inc.</t>
  </si>
  <si>
    <t>122 Via Madera</t>
  </si>
  <si>
    <t>PCP-0005DDFD</t>
  </si>
  <si>
    <t>chandler.farrow@epiroc.com</t>
  </si>
  <si>
    <t>farrow</t>
  </si>
  <si>
    <t>chandler</t>
  </si>
  <si>
    <t>+1 770 823 0196</t>
  </si>
  <si>
    <t>6679 Oak Ridge Commerce Way</t>
  </si>
  <si>
    <t>PCP-0005DEBC</t>
  </si>
  <si>
    <t>kris.sharpellc@gmail.com</t>
  </si>
  <si>
    <t>Sharpe</t>
  </si>
  <si>
    <t xml:space="preserve">Kristopher </t>
  </si>
  <si>
    <t>+1 719 994 7072</t>
  </si>
  <si>
    <t>Kris.sharpellc@gmail.com</t>
  </si>
  <si>
    <t>KRIS SHARPE LLC</t>
  </si>
  <si>
    <t>49944::KRIS SHARPE LLC</t>
  </si>
  <si>
    <t>PPW-800341FF</t>
  </si>
  <si>
    <t>steven.vancil@apac.com</t>
  </si>
  <si>
    <t>Vancil</t>
  </si>
  <si>
    <t>+1 785 259 3134</t>
  </si>
  <si>
    <t>Steven.Vancil@apac.com</t>
  </si>
  <si>
    <t>PCP-0005DF37</t>
  </si>
  <si>
    <t>bwyates885@gmail.com</t>
  </si>
  <si>
    <t>SOUTH-POINT CONSTRUCTORS</t>
  </si>
  <si>
    <t>PCP-00056AAD</t>
  </si>
  <si>
    <t>codychavez@hotmail.com</t>
  </si>
  <si>
    <t>CODY CHAVEZ</t>
  </si>
  <si>
    <t>PO BOX 411</t>
  </si>
  <si>
    <t>14371::CODY CHAVEZ</t>
  </si>
  <si>
    <t>PCP-0005E089</t>
  </si>
  <si>
    <t>jtabbert@servicecompression.com</t>
  </si>
  <si>
    <t>Tabbert</t>
  </si>
  <si>
    <t>+1 979 966 9024</t>
  </si>
  <si>
    <t>4410 King Rd</t>
  </si>
  <si>
    <t>PCP-0005DFDF</t>
  </si>
  <si>
    <t>e250st3</t>
  </si>
  <si>
    <t>tafoya_stevie@wagnerequipment.com</t>
  </si>
  <si>
    <t>PSP-000A04E6</t>
  </si>
  <si>
    <t>lawgarcia2008@gmail.com</t>
  </si>
  <si>
    <t>+1 505 927 2611</t>
  </si>
  <si>
    <t>LAWRENCE GARCIA</t>
  </si>
  <si>
    <t>PO Box 45</t>
  </si>
  <si>
    <t>Velarde</t>
  </si>
  <si>
    <t>36402::LAWRENCE GARCIA</t>
  </si>
  <si>
    <t>PCP-0005DD49</t>
  </si>
  <si>
    <t>stephen.haigh@equipmentshare.com</t>
  </si>
  <si>
    <t>Haigh</t>
  </si>
  <si>
    <t>+1 303 502 0906</t>
  </si>
  <si>
    <t>15549 State Highway 52</t>
  </si>
  <si>
    <t>PCP-0005DE86</t>
  </si>
  <si>
    <t>a23qjt1</t>
  </si>
  <si>
    <t>+1 303 549 1705</t>
  </si>
  <si>
    <t>PSP-000A10CC</t>
  </si>
  <si>
    <t>fmitre@gcc.com</t>
  </si>
  <si>
    <t>Mitre</t>
  </si>
  <si>
    <t>+1 505 286 6017</t>
  </si>
  <si>
    <t>11783 New Mexico 337</t>
  </si>
  <si>
    <t>PCP-0005E404</t>
  </si>
  <si>
    <t>ike.fowler@rvbtransport.com</t>
  </si>
  <si>
    <t>Ike</t>
  </si>
  <si>
    <t>+1 915 727 7861</t>
  </si>
  <si>
    <t>RIO VALLEY BIOFUELS DBA GLOB</t>
  </si>
  <si>
    <t>3500 Doniphan Dr</t>
  </si>
  <si>
    <t>72933::RIO VALLEY BIOFUELS DBA GLOB AL ALTERNATIVE FUELS</t>
  </si>
  <si>
    <t>PCP-0005E486</t>
  </si>
  <si>
    <t>teamtecindustrial@yahoo.com</t>
  </si>
  <si>
    <t>+1 915 239 1737</t>
  </si>
  <si>
    <t>TEAM TEC INDUSTRIAL</t>
  </si>
  <si>
    <t>2220 Bassett Ave Ste 127</t>
  </si>
  <si>
    <t>97981::TEAM TEC INDUSTRIAL</t>
  </si>
  <si>
    <t>PCP-0005E4A2</t>
  </si>
  <si>
    <t>homesightstone@gmail.com</t>
  </si>
  <si>
    <t>+1 970 376 1014</t>
  </si>
  <si>
    <t>HOMESIGHT INC</t>
  </si>
  <si>
    <t>3021 Oak St</t>
  </si>
  <si>
    <t>39883::HOMESIGHT INC</t>
  </si>
  <si>
    <t>PCP-0005E391</t>
  </si>
  <si>
    <t>styvem</t>
  </si>
  <si>
    <t>Styve</t>
  </si>
  <si>
    <t>Michael.Styve@cat.com</t>
  </si>
  <si>
    <t>PSP-0004B1DE</t>
  </si>
  <si>
    <t>sales@adiporiumllc.com</t>
  </si>
  <si>
    <t>Babar</t>
  </si>
  <si>
    <t>Adeel</t>
  </si>
  <si>
    <t>+1 512-265-7201</t>
  </si>
  <si>
    <t>Adiporiumllc</t>
  </si>
  <si>
    <t>5900 Balcones Dr Ste 11818</t>
  </si>
  <si>
    <t>PCP-0005E1DB</t>
  </si>
  <si>
    <t>hhnapa@yahoo.com</t>
  </si>
  <si>
    <t>Heckman</t>
  </si>
  <si>
    <t>+1 505 832 4311</t>
  </si>
  <si>
    <t>DOUBLE H AUTO</t>
  </si>
  <si>
    <t>PO Box 3737</t>
  </si>
  <si>
    <t>26993::DOUBLE H AUTO</t>
  </si>
  <si>
    <t>PCP-0005E4D7</t>
  </si>
  <si>
    <t>trichardson@wwmach.com</t>
  </si>
  <si>
    <t>+1 303 435 0503</t>
  </si>
  <si>
    <t>PCP-0005E567</t>
  </si>
  <si>
    <t>jeremie.bretz@carmeuse.com</t>
  </si>
  <si>
    <t>Bretz</t>
  </si>
  <si>
    <t>Jeremie</t>
  </si>
  <si>
    <t>+1 606 375 7119</t>
  </si>
  <si>
    <t>PCP-0005E26C</t>
  </si>
  <si>
    <t>lonnie.patton@carmeuse.com</t>
  </si>
  <si>
    <t>+1 606 541 0598</t>
  </si>
  <si>
    <t>PCP-0004895E</t>
  </si>
  <si>
    <t>mason.tincher@carmeuse.com</t>
  </si>
  <si>
    <t>Tincher</t>
  </si>
  <si>
    <t>+1 540 431 0692</t>
  </si>
  <si>
    <t>PCP-0005E1EB</t>
  </si>
  <si>
    <t>bharris@nrao.edu</t>
  </si>
  <si>
    <t xml:space="preserve">Barbara </t>
  </si>
  <si>
    <t>+1 575 835 7180</t>
  </si>
  <si>
    <t>po box 0</t>
  </si>
  <si>
    <t>PCP-0005E51D</t>
  </si>
  <si>
    <t>Coop.s.304@gmail.com</t>
  </si>
  <si>
    <t>5833 Langley Avenue</t>
  </si>
  <si>
    <t>PCP-0005E2EE</t>
  </si>
  <si>
    <t>david@rumleys.net</t>
  </si>
  <si>
    <t>Rumley</t>
  </si>
  <si>
    <t>Casa Bonita Ranch, Ltd</t>
  </si>
  <si>
    <t>PPW-00021DC8</t>
  </si>
  <si>
    <t>matt.nicoley@caci.com</t>
  </si>
  <si>
    <t>Nicoley</t>
  </si>
  <si>
    <t>+1 505 337 6171</t>
  </si>
  <si>
    <t>Matt.nicoley@caci.com</t>
  </si>
  <si>
    <t>CACI NATIONAL SERVICES</t>
  </si>
  <si>
    <t>PCP-0005E40C</t>
  </si>
  <si>
    <t>e250prm</t>
  </si>
  <si>
    <t>morris_phillip@wagnerequipment.com</t>
  </si>
  <si>
    <t>PSP-0008039B</t>
  </si>
  <si>
    <t>e250jxs5</t>
  </si>
  <si>
    <t>Sosa</t>
  </si>
  <si>
    <t>sosa_javier@wagnerequipment.com</t>
  </si>
  <si>
    <t>PIP-10640276</t>
  </si>
  <si>
    <t>martin.henry@carmeuse.com</t>
  </si>
  <si>
    <t>+1 859 472 8203</t>
  </si>
  <si>
    <t>PCP-000489BD</t>
  </si>
  <si>
    <t>steven.pounds@carmeuse.com</t>
  </si>
  <si>
    <t>Pounds</t>
  </si>
  <si>
    <t>+1 419 202 1134</t>
  </si>
  <si>
    <t>PCP-0005E1BE</t>
  </si>
  <si>
    <t>mark.beaver@kodiakgas.com</t>
  </si>
  <si>
    <t>beaver</t>
  </si>
  <si>
    <t>+1 575 988 0292</t>
  </si>
  <si>
    <t>Mark.beaver@kodiakgas.com</t>
  </si>
  <si>
    <t>301 L</t>
  </si>
  <si>
    <t>PCP-0005E37F</t>
  </si>
  <si>
    <t>lesfoster92@yahoo.com</t>
  </si>
  <si>
    <t>+1 970 426 6893</t>
  </si>
  <si>
    <t>23691 County Road 60 1/2</t>
  </si>
  <si>
    <t>PCP-0005E483</t>
  </si>
  <si>
    <t>tenaconstruction@qwestoffice.net</t>
  </si>
  <si>
    <t>Tena</t>
  </si>
  <si>
    <t>+1 575 644 8387</t>
  </si>
  <si>
    <t>TENA CONSTRUCTION</t>
  </si>
  <si>
    <t>1730 W Picacho Ave Ste B</t>
  </si>
  <si>
    <t>57420::TENA CONSTRUCTION</t>
  </si>
  <si>
    <t>PCP-0005E824</t>
  </si>
  <si>
    <t>bmoyerdbcroad@outlook.com</t>
  </si>
  <si>
    <t>+1 575 512 9171</t>
  </si>
  <si>
    <t>DE BACA COUNTY</t>
  </si>
  <si>
    <t>PO Box 347</t>
  </si>
  <si>
    <t>24986::DE BACA COUNTY</t>
  </si>
  <si>
    <t>PCP-0005EA12</t>
  </si>
  <si>
    <t>stonec@vmcmail.com</t>
  </si>
  <si>
    <t>+1 423 240 9252</t>
  </si>
  <si>
    <t>PCP-0005E7CB</t>
  </si>
  <si>
    <t>james.abell@wasteconnections.com</t>
  </si>
  <si>
    <t>Abell</t>
  </si>
  <si>
    <t>+1 843 412 1307</t>
  </si>
  <si>
    <t>James.Abell@WasteConnections.com</t>
  </si>
  <si>
    <t>4285 pace st</t>
  </si>
  <si>
    <t>N.Charleston</t>
  </si>
  <si>
    <t>PCP-00056648</t>
  </si>
  <si>
    <t>bradley.brzezinski@kiewit.com</t>
  </si>
  <si>
    <t>Brzezinski</t>
  </si>
  <si>
    <t>+1 775 421 1767</t>
  </si>
  <si>
    <t>PCP-0005E50F</t>
  </si>
  <si>
    <t>greli.hannaweeke@wescoexplosives.com</t>
  </si>
  <si>
    <t>Hannaweeke</t>
  </si>
  <si>
    <t>Greli</t>
  </si>
  <si>
    <t>+1 505 240 5749</t>
  </si>
  <si>
    <t>WESTERN EXPLOSIVE SYSTEMS CO</t>
  </si>
  <si>
    <t>3135 S Richmond St</t>
  </si>
  <si>
    <t>95307::WESTERN EXPLOSIVE SYSTEMS CO</t>
  </si>
  <si>
    <t>PCP-0005E881</t>
  </si>
  <si>
    <t>dale.jessup@preferredmaterials.com</t>
  </si>
  <si>
    <t>jessup</t>
  </si>
  <si>
    <t>dale</t>
  </si>
  <si>
    <t>+1 863 559 2776</t>
  </si>
  <si>
    <t>700 Macasphalt Pl</t>
  </si>
  <si>
    <t>Winter Springs</t>
  </si>
  <si>
    <t>PCP-00059672</t>
  </si>
  <si>
    <t>jrptrucking@live.com</t>
  </si>
  <si>
    <t>priteo</t>
  </si>
  <si>
    <t>+1 505 315 5266</t>
  </si>
  <si>
    <t>JRP TRUCKING</t>
  </si>
  <si>
    <t>9600 Central Ave SW</t>
  </si>
  <si>
    <t>71086::JRP TRUCKING</t>
  </si>
  <si>
    <t>PCP-0005E8B4</t>
  </si>
  <si>
    <t>justin.hartzell@libertyfrac.com</t>
  </si>
  <si>
    <t>Hartzell</t>
  </si>
  <si>
    <t>+1 701 707 8866</t>
  </si>
  <si>
    <t>3272 9th St W Apt I</t>
  </si>
  <si>
    <t>West Fargo</t>
  </si>
  <si>
    <t>PCP-0005E81C</t>
  </si>
  <si>
    <t>austin.minton@libertyfrac.com</t>
  </si>
  <si>
    <t>Minton</t>
  </si>
  <si>
    <t>+1 276 685 0164</t>
  </si>
  <si>
    <t>151 Collins Dr</t>
  </si>
  <si>
    <t>Saltville</t>
  </si>
  <si>
    <t>PCP-0005E817</t>
  </si>
  <si>
    <t>albert-tito.jimenez@libertyfrac.com</t>
  </si>
  <si>
    <t>Albert-Tito</t>
  </si>
  <si>
    <t>+1 432 703 3363</t>
  </si>
  <si>
    <t>Albert-Tito.Jimenez@libertyfrac.com</t>
  </si>
  <si>
    <t>2408 E 24th St</t>
  </si>
  <si>
    <t>PCP-0005E816</t>
  </si>
  <si>
    <t>kris.monday@libertyfrac.com</t>
  </si>
  <si>
    <t>Monday</t>
  </si>
  <si>
    <t>+1 601 550 3087</t>
  </si>
  <si>
    <t>kris.monday@libertyenergy.com</t>
  </si>
  <si>
    <t>750 tucker rd</t>
  </si>
  <si>
    <t>PCP-0005E819</t>
  </si>
  <si>
    <t>bennie.spier@libertyfrac.com</t>
  </si>
  <si>
    <t>spier III</t>
  </si>
  <si>
    <t>bennie</t>
  </si>
  <si>
    <t>+1 903 262 1937</t>
  </si>
  <si>
    <t>Bennie.Spier@libertyfrac.com</t>
  </si>
  <si>
    <t>PCP-0005D300</t>
  </si>
  <si>
    <t>rgallegos@purgatory.ski</t>
  </si>
  <si>
    <t>+1 970 385 2177</t>
  </si>
  <si>
    <t>PCP-0005E980</t>
  </si>
  <si>
    <t>jorgecurielharvest@gmail.com</t>
  </si>
  <si>
    <t>Curiel</t>
  </si>
  <si>
    <t>Joege</t>
  </si>
  <si>
    <t>+1 915 549 8553</t>
  </si>
  <si>
    <t>HARVEST CONTRACTORS</t>
  </si>
  <si>
    <t>PO Box 962830</t>
  </si>
  <si>
    <t>PCP-0005EA51</t>
  </si>
  <si>
    <t>HFRANK303</t>
  </si>
  <si>
    <t xml:space="preserve">Harald </t>
  </si>
  <si>
    <t>+1 719 371 1570</t>
  </si>
  <si>
    <t>HARALD FRANK</t>
  </si>
  <si>
    <t>PO Box 514</t>
  </si>
  <si>
    <t>35121::HARALD FRANK</t>
  </si>
  <si>
    <t>PCP-0005E860</t>
  </si>
  <si>
    <t>julio@unmats.com</t>
  </si>
  <si>
    <t>+1 575 420 8390</t>
  </si>
  <si>
    <t>3005 Boyd Dr</t>
  </si>
  <si>
    <t>PCP-0005E9CD</t>
  </si>
  <si>
    <t>jvergara175@gmail.com</t>
  </si>
  <si>
    <t>Rios Ortiz</t>
  </si>
  <si>
    <t>+1 970-673-3333</t>
  </si>
  <si>
    <t>Centennial Tools and Service</t>
  </si>
  <si>
    <t>1121 4th St</t>
  </si>
  <si>
    <t>PCP-0005EB8C</t>
  </si>
  <si>
    <t>hackernoob134</t>
  </si>
  <si>
    <t>+1 915-270-4270</t>
  </si>
  <si>
    <t>sebastian.barron134@gmail.com</t>
  </si>
  <si>
    <t>Platinum Stone</t>
  </si>
  <si>
    <t>14346 Smokey Point Dr</t>
  </si>
  <si>
    <t>PCP-0005EA52</t>
  </si>
  <si>
    <t>advancedequipment</t>
  </si>
  <si>
    <t>Grano</t>
  </si>
  <si>
    <t>+1 719-985-0155</t>
  </si>
  <si>
    <t>dave@advancedequipment.net</t>
  </si>
  <si>
    <t>Advanced Equipment, Inc.</t>
  </si>
  <si>
    <t>3570 Aerospace Blvd</t>
  </si>
  <si>
    <t>PCP-0005E8BE</t>
  </si>
  <si>
    <t>josephb@redmondminerals.com</t>
  </si>
  <si>
    <t>Beckstead</t>
  </si>
  <si>
    <t>+1 435-979-3001</t>
  </si>
  <si>
    <t>2725 N 100 W</t>
  </si>
  <si>
    <t>PCP-00057B8D</t>
  </si>
  <si>
    <t>guillermo.sanchez@libertyfrac.com</t>
  </si>
  <si>
    <t>+1 915 637 5202</t>
  </si>
  <si>
    <t>guillermo.sanchezsanchez@libertyenergy.com</t>
  </si>
  <si>
    <t>3800 N Mesa St Ste A2 # 27</t>
  </si>
  <si>
    <t>PCP-0005E818</t>
  </si>
  <si>
    <t>aws.craig@gmail.com</t>
  </si>
  <si>
    <t>Andreatta</t>
  </si>
  <si>
    <t>+1 719-989-8429</t>
  </si>
  <si>
    <t>Andreatta well service</t>
  </si>
  <si>
    <t>12672 County Road 340</t>
  </si>
  <si>
    <t>PCP-0005E872</t>
  </si>
  <si>
    <t>doug.stilley@kodiakgas.com</t>
  </si>
  <si>
    <t>PCP-0005E86B</t>
  </si>
  <si>
    <t>dyocam@yocamconstruction.com</t>
  </si>
  <si>
    <t>+1 719 980 5107</t>
  </si>
  <si>
    <t>YOCAM PUMP &amp; WELL SUPPLY</t>
  </si>
  <si>
    <t>35600 Cr 215.5 # 5</t>
  </si>
  <si>
    <t>PCP-0005EACC</t>
  </si>
  <si>
    <t>mark.miller@carmeuse.com</t>
  </si>
  <si>
    <t>+1 906 322 7843</t>
  </si>
  <si>
    <t>PCP-0005E7DC</t>
  </si>
  <si>
    <t>griley@levynet.com</t>
  </si>
  <si>
    <t>+1 765 299 3894</t>
  </si>
  <si>
    <t>PCP-0005B1C6</t>
  </si>
  <si>
    <t>douglas.ennis@barnard-inc.com</t>
  </si>
  <si>
    <t>ennis</t>
  </si>
  <si>
    <t>doug</t>
  </si>
  <si>
    <t>+1 970 571 1378</t>
  </si>
  <si>
    <t>PCP-0005EE64</t>
  </si>
  <si>
    <t>cnx_csr_03</t>
  </si>
  <si>
    <t>Trainee</t>
  </si>
  <si>
    <t>CSR</t>
  </si>
  <si>
    <t>h.tovar.davalos@accenture.com</t>
  </si>
  <si>
    <t>CSR Training</t>
  </si>
  <si>
    <t>501 SW Jefferson Ave</t>
  </si>
  <si>
    <t>PCP-00028DF5</t>
  </si>
  <si>
    <t>nmootz@republicservices.com</t>
  </si>
  <si>
    <t>Mootz</t>
  </si>
  <si>
    <t>+1 404 391 4184</t>
  </si>
  <si>
    <t>PCP-0005EF35</t>
  </si>
  <si>
    <t>vfcclick</t>
  </si>
  <si>
    <t>click</t>
  </si>
  <si>
    <t>+1 903 521 2889</t>
  </si>
  <si>
    <t>cclick33@gmail.com</t>
  </si>
  <si>
    <t>V F PETROLEUM INC</t>
  </si>
  <si>
    <t>705 County Road 3266</t>
  </si>
  <si>
    <t>Quitman</t>
  </si>
  <si>
    <t>93081::V F PETROLEUM INC</t>
  </si>
  <si>
    <t>PCP-0005EE0E</t>
  </si>
  <si>
    <t>josh.heilbrun@vermeercolorado.com</t>
  </si>
  <si>
    <t>Heilbrun</t>
  </si>
  <si>
    <t>+1 970 658 8270</t>
  </si>
  <si>
    <t>160 John Deere Dr</t>
  </si>
  <si>
    <t>PCP-0005EE42</t>
  </si>
  <si>
    <t>PCP-0005F032</t>
  </si>
  <si>
    <t>jayson.flores@libertyfrac.com</t>
  </si>
  <si>
    <t>LIBERTY OILFIELD SERVICES, 950 17TH STRE</t>
  </si>
  <si>
    <t>PCP-0005ED53</t>
  </si>
  <si>
    <t>blw.furylogistics@gmail.com</t>
  </si>
  <si>
    <t>+1 575 988 8593</t>
  </si>
  <si>
    <t>FURY LOGISTICS</t>
  </si>
  <si>
    <t>68 WILLIS CANYON RD</t>
  </si>
  <si>
    <t>35450::FURY LOGISTICS</t>
  </si>
  <si>
    <t>PCP-0005F0A7</t>
  </si>
  <si>
    <t>Langston</t>
  </si>
  <si>
    <t>Elester</t>
  </si>
  <si>
    <t>PCP-0005F02D</t>
  </si>
  <si>
    <t>e250_ccc_t1</t>
  </si>
  <si>
    <t>Nevin</t>
  </si>
  <si>
    <t>+1 309-863-0254</t>
  </si>
  <si>
    <t>Cat_customer_care@outlook.com</t>
  </si>
  <si>
    <t>502 SW Jefferson Ave</t>
  </si>
  <si>
    <t>PCP-0005F003</t>
  </si>
  <si>
    <t>bmartinez@ihcscott.com</t>
  </si>
  <si>
    <t>+1 775 843 4645</t>
  </si>
  <si>
    <t>PCP-00055C42</t>
  </si>
  <si>
    <t>mitch@yampavalleyfh.com</t>
  </si>
  <si>
    <t>+1 970 819 0005</t>
  </si>
  <si>
    <t>MITCH LOCKE</t>
  </si>
  <si>
    <t>39355 County Road 68a</t>
  </si>
  <si>
    <t>57256::MITCH LOCKE</t>
  </si>
  <si>
    <t>PCP-0005EEBA</t>
  </si>
  <si>
    <t>dennis.dutton</t>
  </si>
  <si>
    <t>+1 505 205 9866</t>
  </si>
  <si>
    <t>dennis.dutton@bnsf.com</t>
  </si>
  <si>
    <t>1624 1st St NW</t>
  </si>
  <si>
    <t>PCP-0005EE59</t>
  </si>
  <si>
    <t>office@meeske.co</t>
  </si>
  <si>
    <t>+1 719 460 7382</t>
  </si>
  <si>
    <t>MEESKE CUSTOM EXCAVATING INC.</t>
  </si>
  <si>
    <t>PO Box 7782</t>
  </si>
  <si>
    <t>59067::MEESKE CUSTOM EXCAVATING INC</t>
  </si>
  <si>
    <t>PCP-0005EE48</t>
  </si>
  <si>
    <t>adnajub@hotmail.com</t>
  </si>
  <si>
    <t>Bujanda Areco</t>
  </si>
  <si>
    <t>Alfonso Geronimo</t>
  </si>
  <si>
    <t>+1 915 701 7278</t>
  </si>
  <si>
    <t>CONCRETOS HB S A DE C V</t>
  </si>
  <si>
    <t>AVE DE LAS PARCELAS #4602</t>
  </si>
  <si>
    <t>COL PANAMERICANO</t>
  </si>
  <si>
    <t>25422::CONCRETOS HB S A DE C V</t>
  </si>
  <si>
    <t>PCP-0005EEDB</t>
  </si>
  <si>
    <t>jbond1228@gmail.com</t>
  </si>
  <si>
    <t>+1 575-988-8615</t>
  </si>
  <si>
    <t>PCP-0005F08F</t>
  </si>
  <si>
    <t>jfritts@titanamerica.com</t>
  </si>
  <si>
    <t>+1 941-286-3237</t>
  </si>
  <si>
    <t>TITAN ~ TAMPA</t>
  </si>
  <si>
    <t>7518 Anderson Rd</t>
  </si>
  <si>
    <t>PCP-0005EF59</t>
  </si>
  <si>
    <t>benjamin.hammer@p66.com</t>
  </si>
  <si>
    <t>+1 970-373-7548</t>
  </si>
  <si>
    <t>Phillips 66</t>
  </si>
  <si>
    <t>144 43rd Avenue Ct</t>
  </si>
  <si>
    <t>PCP-0005EDF4</t>
  </si>
  <si>
    <t>justice.mitroff@glorieta.org</t>
  </si>
  <si>
    <t>Camps2.0</t>
  </si>
  <si>
    <t>PCP-0005EE17</t>
  </si>
  <si>
    <t>jk.mitroff@gmail.com</t>
  </si>
  <si>
    <t>Mitroff</t>
  </si>
  <si>
    <t>Just-Ice</t>
  </si>
  <si>
    <t>PCP-0005EE24</t>
  </si>
  <si>
    <t>harscoindia</t>
  </si>
  <si>
    <t>PRADEEP</t>
  </si>
  <si>
    <t>MR.</t>
  </si>
  <si>
    <t>+91 95919 88014</t>
  </si>
  <si>
    <t>nagarajakkasaliga@gmmcoindia.com</t>
  </si>
  <si>
    <t>c/o JSW Steel Ltd. BRQ Torangallu</t>
  </si>
  <si>
    <t>Torangallu</t>
  </si>
  <si>
    <t>karnataka</t>
  </si>
  <si>
    <t>PCP-0003825C</t>
  </si>
  <si>
    <t>dalemaddocks@amesco.com</t>
  </si>
  <si>
    <t>MADDOCKS</t>
  </si>
  <si>
    <t>+1 9518703448</t>
  </si>
  <si>
    <t>PCP-0004F701</t>
  </si>
  <si>
    <t>rdsutherland@outlook.com</t>
  </si>
  <si>
    <t xml:space="preserve">Sutherland </t>
  </si>
  <si>
    <t>+1 970 729 0171</t>
  </si>
  <si>
    <t>R D SUTHERLAND</t>
  </si>
  <si>
    <t>30020 Dd31 Rd</t>
  </si>
  <si>
    <t>72934::R D SUTHERLAND CONSTRUCTION LLC</t>
  </si>
  <si>
    <t>PCP-0005F501</t>
  </si>
  <si>
    <t>lhornsby@republicservices.com</t>
  </si>
  <si>
    <t>+1 470 541 6438</t>
  </si>
  <si>
    <t>PCP-0005F31C</t>
  </si>
  <si>
    <t>rcooley@levynet.com</t>
  </si>
  <si>
    <t>+1 870 776 6438</t>
  </si>
  <si>
    <t>PCP-0004890E</t>
  </si>
  <si>
    <t>Justinnemmers@gmail.com</t>
  </si>
  <si>
    <t>+1 303 775 4115</t>
  </si>
  <si>
    <t>NEMMERS SHOW HORSES LLC</t>
  </si>
  <si>
    <t>14128 N 115th St</t>
  </si>
  <si>
    <t>PCP-0005F400</t>
  </si>
  <si>
    <t>eric@emoiltransport.com</t>
  </si>
  <si>
    <t>+1 323-722-9088</t>
  </si>
  <si>
    <t>EM OIL TRANSPORT, INC.</t>
  </si>
  <si>
    <t>1145 S Taylor Ave</t>
  </si>
  <si>
    <t>Montebello</t>
  </si>
  <si>
    <t>PCP-0005F3C3</t>
  </si>
  <si>
    <t>tomtheonly16@gmail.com</t>
  </si>
  <si>
    <t>Ingersoll</t>
  </si>
  <si>
    <t>TomTheonly16@gmail.com</t>
  </si>
  <si>
    <t>PCP-000580C9</t>
  </si>
  <si>
    <t>chillywilly1791@gmail.com</t>
  </si>
  <si>
    <t>Hibbeln</t>
  </si>
  <si>
    <t>Chillywilly1791@gmail.com</t>
  </si>
  <si>
    <t>PCP-000580C8</t>
  </si>
  <si>
    <t>vzzn@aol.com</t>
  </si>
  <si>
    <t>Vezzani</t>
  </si>
  <si>
    <t>GAry</t>
  </si>
  <si>
    <t>+1 719 738 1883</t>
  </si>
  <si>
    <t>WALSENBURG SAND &amp; GRAVEL CO INC</t>
  </si>
  <si>
    <t>314 State Hwy 10</t>
  </si>
  <si>
    <t>93844::WALSENBURG SAND &amp; GRAVEL CO INC</t>
  </si>
  <si>
    <t>PCP-0005F47B</t>
  </si>
  <si>
    <t>james.plutowski@kiewit.com</t>
  </si>
  <si>
    <t>Plutowski</t>
  </si>
  <si>
    <t>PCP-00059E07</t>
  </si>
  <si>
    <t>Rgls@live.com</t>
  </si>
  <si>
    <t xml:space="preserve">Ramon </t>
  </si>
  <si>
    <t>+1 720 621 8603</t>
  </si>
  <si>
    <t>RG LANDSCAPING LLC</t>
  </si>
  <si>
    <t>7771 Shoshone St</t>
  </si>
  <si>
    <t>72762::RG LANDSCAPING LLC</t>
  </si>
  <si>
    <t>PCP-0005F489</t>
  </si>
  <si>
    <t>brangel</t>
  </si>
  <si>
    <t>+1 303 795 3983</t>
  </si>
  <si>
    <t>CITY OF LITTLETON</t>
  </si>
  <si>
    <t>PCP-0005F380</t>
  </si>
  <si>
    <t>office@jakekauffman.com</t>
  </si>
  <si>
    <t xml:space="preserve">Kauffman </t>
  </si>
  <si>
    <t>+1 970 667 1557</t>
  </si>
  <si>
    <t>JAKE KAUFFMAN &amp; SON INC</t>
  </si>
  <si>
    <t>808 S County Road 9e</t>
  </si>
  <si>
    <t>48090::JAKE KAUFFMAN &amp; SON INC</t>
  </si>
  <si>
    <t>PCP-0005F2FD</t>
  </si>
  <si>
    <t>jaron.mihalko@remonks.com</t>
  </si>
  <si>
    <t>Mihalko</t>
  </si>
  <si>
    <t>+1 719 491 5092</t>
  </si>
  <si>
    <t>PCP-0005F429</t>
  </si>
  <si>
    <t>daniel.mercado@libertyfrac.com</t>
  </si>
  <si>
    <t>+1 970 388 4705</t>
  </si>
  <si>
    <t>103 N Main St.</t>
  </si>
  <si>
    <t>PCP-0005F1FE</t>
  </si>
  <si>
    <t>john@rockytopresources.com</t>
  </si>
  <si>
    <t>Bult</t>
  </si>
  <si>
    <t>+1 719 579 9103</t>
  </si>
  <si>
    <t>ROCKY TOP RESOURCES INC</t>
  </si>
  <si>
    <t>1755 E Las Vegas St</t>
  </si>
  <si>
    <t>75099::ROCKY TOP RESOURCES INC</t>
  </si>
  <si>
    <t>PCP-0005F2B5</t>
  </si>
  <si>
    <t>daniel.jones@energytransfer.com</t>
  </si>
  <si>
    <t>+1 575 252 3583</t>
  </si>
  <si>
    <t>PCP-0005F262</t>
  </si>
  <si>
    <t>ryan@performancesurfacing.com</t>
  </si>
  <si>
    <t>Farney</t>
  </si>
  <si>
    <t>+1 719 250 4607</t>
  </si>
  <si>
    <t>RIDGELINE CONSTRUCTION INC</t>
  </si>
  <si>
    <t>7068 Burnt Mill Rd</t>
  </si>
  <si>
    <t>75328::RIDGELINE CONSTRUCTION INC</t>
  </si>
  <si>
    <t>PCP-0005F45D</t>
  </si>
  <si>
    <t>jcontreras@contrerasconstructioncorp.com</t>
  </si>
  <si>
    <t>+1 505 400 7325</t>
  </si>
  <si>
    <t>Jcontreras@contrerasconstructioncorp.com</t>
  </si>
  <si>
    <t>CONTRERAS CONSTRUCTION CORP</t>
  </si>
  <si>
    <t>PO Box 50669</t>
  </si>
  <si>
    <t>19594::CONTRERAS CONSTRUCTION CORP</t>
  </si>
  <si>
    <t>PCP-0005F2AD</t>
  </si>
  <si>
    <t>rjblahuta@yahoo.com</t>
  </si>
  <si>
    <t>Blahuta</t>
  </si>
  <si>
    <t>+1 909 237 3462</t>
  </si>
  <si>
    <t>211 N Piedras St</t>
  </si>
  <si>
    <t>PCP-0005F33B</t>
  </si>
  <si>
    <t>alex@ampedsvc.com</t>
  </si>
  <si>
    <t>standish</t>
  </si>
  <si>
    <t>+1 970 261 2561</t>
  </si>
  <si>
    <t>ALEX STANDISH</t>
  </si>
  <si>
    <t>1266 Ash Mesa Rd</t>
  </si>
  <si>
    <t>77293::ALEX STANDISH</t>
  </si>
  <si>
    <t>PCP-0005F431</t>
  </si>
  <si>
    <t>chuck.rogers@usacompression.com</t>
  </si>
  <si>
    <t>+1 432 282 4278</t>
  </si>
  <si>
    <t>615 Del Rio St</t>
  </si>
  <si>
    <t>PCP-0005F480</t>
  </si>
  <si>
    <t>jose.amparan@asusinc.com</t>
  </si>
  <si>
    <t>Amparan</t>
  </si>
  <si>
    <t>Jose F</t>
  </si>
  <si>
    <t>+1 915 443 6690</t>
  </si>
  <si>
    <t>AMERICAN STATES UTILITY SERVICES INC</t>
  </si>
  <si>
    <t>630 E Foothill Blvd</t>
  </si>
  <si>
    <t>San Dimas</t>
  </si>
  <si>
    <t>34746::FORT BLISS WATER SERVICE COM PANY</t>
  </si>
  <si>
    <t>PCP-0005F385</t>
  </si>
  <si>
    <t>jonathantondino@gmail.com</t>
  </si>
  <si>
    <t>Tondino</t>
  </si>
  <si>
    <t>144 Altamont Trl</t>
  </si>
  <si>
    <t>PCP-0005F542</t>
  </si>
  <si>
    <t>quintanamikey@gmail.com</t>
  </si>
  <si>
    <t>PCP-0005F4CE</t>
  </si>
  <si>
    <t>rojasvargas1949@hotmail.com</t>
  </si>
  <si>
    <t>+1 303-961-4297</t>
  </si>
  <si>
    <t xml:space="preserve"> United Snow Removal &amp; Landscaping, LLC </t>
  </si>
  <si>
    <t>4515 Davenport Way</t>
  </si>
  <si>
    <t>PCP-0005F4B2</t>
  </si>
  <si>
    <t>Dakotawestbrook420@yahoo.com</t>
  </si>
  <si>
    <t xml:space="preserve">Westbrook </t>
  </si>
  <si>
    <t>1005 South Selman Street</t>
  </si>
  <si>
    <t>PCP-0005F445</t>
  </si>
  <si>
    <t>vintagehotshoe@aol.com</t>
  </si>
  <si>
    <t>M SMITH</t>
  </si>
  <si>
    <t>+1 303-810-3827</t>
  </si>
  <si>
    <t>Vintagehotshoe@aol.com</t>
  </si>
  <si>
    <t>PRO APPRAISAL</t>
  </si>
  <si>
    <t>10940 S Parker Rd</t>
  </si>
  <si>
    <t>PCP-0005F3D9</t>
  </si>
  <si>
    <t>rchrdman@gmail.com</t>
  </si>
  <si>
    <t>mannes</t>
  </si>
  <si>
    <t>+1 720-244-2926</t>
  </si>
  <si>
    <t>1633 Monroe St</t>
  </si>
  <si>
    <t>PCP-0005F3CC</t>
  </si>
  <si>
    <t>sso122355</t>
  </si>
  <si>
    <t>sam.coronel@mhc.com</t>
  </si>
  <si>
    <t>PCP-00051117</t>
  </si>
  <si>
    <t>nick.bauchat@czero-solutions.com</t>
  </si>
  <si>
    <t>Bauchat</t>
  </si>
  <si>
    <t>+1 970 672 0327</t>
  </si>
  <si>
    <t>CZERO INC</t>
  </si>
  <si>
    <t>1306 Blue Spruce Dr</t>
  </si>
  <si>
    <t>12837::CZERO INC</t>
  </si>
  <si>
    <t>PCP-0005F288</t>
  </si>
  <si>
    <t>sean21moldenhauer@gmail.com</t>
  </si>
  <si>
    <t>Moldenhauer</t>
  </si>
  <si>
    <t>+1 307 689 0268</t>
  </si>
  <si>
    <t>Sean21moldenhauer@gmail.com</t>
  </si>
  <si>
    <t>2145 chimney Hollow Rd.</t>
  </si>
  <si>
    <t>PCP-00044E5B</t>
  </si>
  <si>
    <t>Chevy76_t@yahoo.com</t>
  </si>
  <si>
    <t xml:space="preserve">Martinez </t>
  </si>
  <si>
    <t>Rdl Excavation &amp; Construction</t>
  </si>
  <si>
    <t>G R Howard Road</t>
  </si>
  <si>
    <t>PCP-0005F38B</t>
  </si>
  <si>
    <t>mrgymnast97@aol.com</t>
  </si>
  <si>
    <t>Zimmer</t>
  </si>
  <si>
    <t>+1 970 685 0041</t>
  </si>
  <si>
    <t>PCP-0005F41F</t>
  </si>
  <si>
    <t>kqe987@gmail.com</t>
  </si>
  <si>
    <t>Elrick</t>
  </si>
  <si>
    <t>Kelvin</t>
  </si>
  <si>
    <t>+1 269 405 0763</t>
  </si>
  <si>
    <t>ADVENTURE UNLIMITED RANCHES</t>
  </si>
  <si>
    <t>5201 S QUEBEC ST</t>
  </si>
  <si>
    <t>GREENWOOD VILLAGE</t>
  </si>
  <si>
    <t>02056::ADVENTURE UNLIMITED RANCHES</t>
  </si>
  <si>
    <t>PCP-0005F113</t>
  </si>
  <si>
    <t>travis.kennedy@krollc.com</t>
  </si>
  <si>
    <t>Travis.kennedy@krollc.com</t>
  </si>
  <si>
    <t>PCP-0005394F</t>
  </si>
  <si>
    <t>wilsonalcantara0101@gmail.com</t>
  </si>
  <si>
    <t>Alcantara limay</t>
  </si>
  <si>
    <t>ACN CONTRATISTAS GENERALES S.R.L.</t>
  </si>
  <si>
    <t>CAJAMARCA</t>
  </si>
  <si>
    <t>cajamarca</t>
  </si>
  <si>
    <t>06003</t>
  </si>
  <si>
    <t>PCP-0005F69A</t>
  </si>
  <si>
    <t>adamsb4283@gmail.com</t>
  </si>
  <si>
    <t>+1 512-988-0609</t>
  </si>
  <si>
    <t xml:space="preserve">Mitchell &amp; hopper </t>
  </si>
  <si>
    <t>1359 w blvd ste a199</t>
  </si>
  <si>
    <t>PCP-0005F6C7</t>
  </si>
  <si>
    <t>wmanuel@rogueindustrialgroup.com</t>
  </si>
  <si>
    <t>590 Laura Lane</t>
  </si>
  <si>
    <t>Many</t>
  </si>
  <si>
    <t>PCP-0005F7A7</t>
  </si>
  <si>
    <t>richiemeyer60@gmail.com</t>
  </si>
  <si>
    <t>PCP-0005FEE7</t>
  </si>
  <si>
    <t>whitaker01</t>
  </si>
  <si>
    <t>whitaker</t>
  </si>
  <si>
    <t>+1 7136760106</t>
  </si>
  <si>
    <t>robbie@mjheavyequipment.com</t>
  </si>
  <si>
    <t>M &amp; J International Purchasing Co., Inc.</t>
  </si>
  <si>
    <t>3400 Mesa dr.</t>
  </si>
  <si>
    <t>PPS-00010174</t>
  </si>
  <si>
    <t>andy.hinojos@kodiakgas.com</t>
  </si>
  <si>
    <t>HINOJOS</t>
  </si>
  <si>
    <t>ANDY</t>
  </si>
  <si>
    <t>+1 4328139914</t>
  </si>
  <si>
    <t>4921 S LOOP 464</t>
  </si>
  <si>
    <t>MONAHANS</t>
  </si>
  <si>
    <t>PCP-00034CA6</t>
  </si>
  <si>
    <t>quintana1962sylvia@gmail.com</t>
  </si>
  <si>
    <t>Sylvia</t>
  </si>
  <si>
    <t>+1 915 208 5070</t>
  </si>
  <si>
    <t>PCP-0005FB37</t>
  </si>
  <si>
    <t>luis.torresjr@csicompressco.com</t>
  </si>
  <si>
    <t>+1 432 495 3480</t>
  </si>
  <si>
    <t>PCP-0005C050</t>
  </si>
  <si>
    <t>e250_cemc</t>
  </si>
  <si>
    <t>+1 970 278 1750</t>
  </si>
  <si>
    <t>e_mcstotts@yahoo.com</t>
  </si>
  <si>
    <t>CEMC - LAWRENCEVILLE</t>
  </si>
  <si>
    <t>PCP-0005FDAF</t>
  </si>
  <si>
    <t>ashliee.miranda@archrock.com</t>
  </si>
  <si>
    <t>MIRANDA</t>
  </si>
  <si>
    <t>ASHILEE</t>
  </si>
  <si>
    <t>+1 432 557 1987</t>
  </si>
  <si>
    <t>PCP-0005FC0A</t>
  </si>
  <si>
    <t>dballew@blattnerenergy.com</t>
  </si>
  <si>
    <t>+1 320 895 1332</t>
  </si>
  <si>
    <t>PCP-0005FC6B</t>
  </si>
  <si>
    <t>dusty.prill@stakerparson.com</t>
  </si>
  <si>
    <t>PRILL</t>
  </si>
  <si>
    <t>DUSTY</t>
  </si>
  <si>
    <t>+1 801 514 5308</t>
  </si>
  <si>
    <t>89 W 13490 S</t>
  </si>
  <si>
    <t>PCP-0005F27D</t>
  </si>
  <si>
    <t>adaliz.parragarcia@libertyfrac.com</t>
  </si>
  <si>
    <t>Adaliz</t>
  </si>
  <si>
    <t>+1 210 287 0971</t>
  </si>
  <si>
    <t>ADALIZ.PARRAGARCIA@LIBERTYFRAC.COM</t>
  </si>
  <si>
    <t>5811 Ivans Farm</t>
  </si>
  <si>
    <t>PCP-0005FD9A</t>
  </si>
  <si>
    <t>mayoralj@pueblocounty.us</t>
  </si>
  <si>
    <t xml:space="preserve">MAYORAL </t>
  </si>
  <si>
    <t xml:space="preserve">JOSEPH </t>
  </si>
  <si>
    <t>+1 719 583 6044</t>
  </si>
  <si>
    <t>MAYORALJ@PUEBLOCOUNTY.US</t>
  </si>
  <si>
    <t>PUEBLO COUNTY</t>
  </si>
  <si>
    <t>PCP-0005FD0C</t>
  </si>
  <si>
    <t>jose.doogie13@gmail.com</t>
  </si>
  <si>
    <t>+1 575 618 7123</t>
  </si>
  <si>
    <t>A MOUNTAIN PROFESSIONAL CNST</t>
  </si>
  <si>
    <t>1177 Soggins</t>
  </si>
  <si>
    <t>62161::A MOUNTAIN PROFESSIONAL CNST</t>
  </si>
  <si>
    <t>PCP-0005FCEA</t>
  </si>
  <si>
    <t>Matt@goodlandconstruction.com</t>
  </si>
  <si>
    <t>Worland</t>
  </si>
  <si>
    <t>+1 303 278 8100</t>
  </si>
  <si>
    <t>PCP-0005FD06</t>
  </si>
  <si>
    <t>ian.drexler@duininck.com</t>
  </si>
  <si>
    <t>DREXLER</t>
  </si>
  <si>
    <t>IAN</t>
  </si>
  <si>
    <t>+1 320 441 2771</t>
  </si>
  <si>
    <t>PCP-0005FD95</t>
  </si>
  <si>
    <t>swm@poamail.org</t>
  </si>
  <si>
    <t>Bailon</t>
  </si>
  <si>
    <t>+1 505 552 6559</t>
  </si>
  <si>
    <t>PCP-0005FC01</t>
  </si>
  <si>
    <t>jbookmann@wescodist.com</t>
  </si>
  <si>
    <t>BOOKMANN</t>
  </si>
  <si>
    <t>JENNA</t>
  </si>
  <si>
    <t>+1 516 479 3808</t>
  </si>
  <si>
    <t>JBOOKMANN@WESCODIST.COM</t>
  </si>
  <si>
    <t>333 Earle Ovington Blvd Ste 608</t>
  </si>
  <si>
    <t>Uniondale</t>
  </si>
  <si>
    <t>PCP-0005FD6A</t>
  </si>
  <si>
    <t>hank@cjgravel.com</t>
  </si>
  <si>
    <t>Boschert</t>
  </si>
  <si>
    <t>+1 970 385 4112</t>
  </si>
  <si>
    <t>PCP-0005FBF7</t>
  </si>
  <si>
    <t>michael.mccoy@bnsf.com</t>
  </si>
  <si>
    <t>mccoy</t>
  </si>
  <si>
    <t>+1 719 688 5128</t>
  </si>
  <si>
    <t>Michael.Mccoy@bnsf.com</t>
  </si>
  <si>
    <t>4200 dean rd</t>
  </si>
  <si>
    <t>PCP-0005FC2A</t>
  </si>
  <si>
    <t>ElbrockWaterSystems</t>
  </si>
  <si>
    <t>ELBROCK</t>
  </si>
  <si>
    <t>TRISHA</t>
  </si>
  <si>
    <t>+1 575 548 2429</t>
  </si>
  <si>
    <t>ews@vtc.net</t>
  </si>
  <si>
    <t>ELBROCK WATER SYSTEMS</t>
  </si>
  <si>
    <t>1306 Highway 9 W</t>
  </si>
  <si>
    <t>Animas</t>
  </si>
  <si>
    <t>30399::ELBROCK WATER SYSTEMS</t>
  </si>
  <si>
    <t>PCP-0005FDF2</t>
  </si>
  <si>
    <t>suzuki.07gsxr@yahoo.com</t>
  </si>
  <si>
    <t xml:space="preserve">Graff </t>
  </si>
  <si>
    <t>+1 970-985-8097</t>
  </si>
  <si>
    <t xml:space="preserve">Western AG compost </t>
  </si>
  <si>
    <t>1729 Hwy 92</t>
  </si>
  <si>
    <t>PCP-0005FE77</t>
  </si>
  <si>
    <t>joshlancaster30@yahoo.com</t>
  </si>
  <si>
    <t>Lancaster's Service Solutions</t>
  </si>
  <si>
    <t>4500 South Co Road 181</t>
  </si>
  <si>
    <t>PCP-0005FC81</t>
  </si>
  <si>
    <t>alientechno2012@hotmail.com</t>
  </si>
  <si>
    <t>Tori</t>
  </si>
  <si>
    <t>+1 970-388-4510</t>
  </si>
  <si>
    <t>Phil's Pro Painting</t>
  </si>
  <si>
    <t>3818 Longhorn Ln</t>
  </si>
  <si>
    <t>PCP-0005FC2F</t>
  </si>
  <si>
    <t>e250mk</t>
  </si>
  <si>
    <t>Kennedy_Michael@wagnerequipment.com</t>
  </si>
  <si>
    <t>PSP-00069566</t>
  </si>
  <si>
    <t>e250jjg1</t>
  </si>
  <si>
    <t>Goode</t>
  </si>
  <si>
    <t>Jessamin</t>
  </si>
  <si>
    <t>Journey</t>
  </si>
  <si>
    <t>goode_jessamin@wagnerequipment.com</t>
  </si>
  <si>
    <t>PSP-000A1656</t>
  </si>
  <si>
    <t>newmexcavation@gmail.com</t>
  </si>
  <si>
    <t>+1 505 927 9871</t>
  </si>
  <si>
    <t>A-PLUS PLUMBING AND HEATING, INC.</t>
  </si>
  <si>
    <t>PO Box 9719</t>
  </si>
  <si>
    <t>03068::A PLUS PLUMBING &amp; HTG INC</t>
  </si>
  <si>
    <t>PCP-0005FDD5</t>
  </si>
  <si>
    <t>duncan.jensen@barnard-inc.com</t>
  </si>
  <si>
    <t>+1 320-583-9255</t>
  </si>
  <si>
    <t>1499 Steam Plant Rd</t>
  </si>
  <si>
    <t>PCP-0002F782</t>
  </si>
  <si>
    <t>e250aar1</t>
  </si>
  <si>
    <t>Ragsdale_Richard@wagnerequipment.com</t>
  </si>
  <si>
    <t>PSP-0009F15E</t>
  </si>
  <si>
    <t>ha02cc3</t>
  </si>
  <si>
    <t>Conyer</t>
  </si>
  <si>
    <t>cconyer1@fmi.com</t>
  </si>
  <si>
    <t>PSP-0009C33C</t>
  </si>
  <si>
    <t>dlooman@republicservices.com</t>
  </si>
  <si>
    <t>Looman</t>
  </si>
  <si>
    <t>+1 616 377 6045</t>
  </si>
  <si>
    <t>4368 60th street</t>
  </si>
  <si>
    <t>PCP-0006009E</t>
  </si>
  <si>
    <t>todd.cook@martinmarietta.com</t>
  </si>
  <si>
    <t>+1 515 402 8723</t>
  </si>
  <si>
    <t>1774 115th St.</t>
  </si>
  <si>
    <t>Earlham</t>
  </si>
  <si>
    <t>PCP-0005EE4C</t>
  </si>
  <si>
    <t>bharris@goemc.com</t>
  </si>
  <si>
    <t>+1 801 231 1007</t>
  </si>
  <si>
    <t>ENERGY MANAGEMENT CORPORATION</t>
  </si>
  <si>
    <t>501 W 700 S</t>
  </si>
  <si>
    <t>31045::ENERGY MANAGEMENT CORPORATIO N</t>
  </si>
  <si>
    <t>PCP-00060413</t>
  </si>
  <si>
    <t>charles.patritti@kiewit.com</t>
  </si>
  <si>
    <t>Patritti</t>
  </si>
  <si>
    <t>PCP-0005FAAD</t>
  </si>
  <si>
    <t>robert.foehl@copart.com</t>
  </si>
  <si>
    <t>Foehl</t>
  </si>
  <si>
    <t>+1 805 630 8099</t>
  </si>
  <si>
    <t>21421 Meridian E</t>
  </si>
  <si>
    <t>PCP-00060264</t>
  </si>
  <si>
    <t>jesse.moerkoert@libertyfrac.com</t>
  </si>
  <si>
    <t>Moerkoert</t>
  </si>
  <si>
    <t>+1 780 518 4359</t>
  </si>
  <si>
    <t>57 Pinnacle Close</t>
  </si>
  <si>
    <t>T8W 2X1</t>
  </si>
  <si>
    <t>PCP-000600F0</t>
  </si>
  <si>
    <t>mromero@stingerbridgeandiron.com</t>
  </si>
  <si>
    <t>+1 480 868 0538</t>
  </si>
  <si>
    <t>PCP-0005EDC9</t>
  </si>
  <si>
    <t>mechanic@jdentwindsor.com</t>
  </si>
  <si>
    <t>DeeJay</t>
  </si>
  <si>
    <t>+1 970 488 9925</t>
  </si>
  <si>
    <t>JD ENTERPRISES INCORPORATED</t>
  </si>
  <si>
    <t>9535 Eastman Park Dr</t>
  </si>
  <si>
    <t>PCP-000602C9</t>
  </si>
  <si>
    <t>jacobwilly83@gmail.com</t>
  </si>
  <si>
    <t>JACOB WILLIAMS</t>
  </si>
  <si>
    <t>23705 E Mississippi Cir</t>
  </si>
  <si>
    <t>PCP-0005D553</t>
  </si>
  <si>
    <t>shop@savagexco.com</t>
  </si>
  <si>
    <t>Casillas</t>
  </si>
  <si>
    <t>+1 970 355 0065</t>
  </si>
  <si>
    <t>PCP-000603D1</t>
  </si>
  <si>
    <t>shermy_80@msn.com</t>
  </si>
  <si>
    <t>+1 575 588 7399</t>
  </si>
  <si>
    <t>RUSSELL'S SAND &amp; GRAVEL</t>
  </si>
  <si>
    <t>PO BOX 128</t>
  </si>
  <si>
    <t>COUNTY RD 340 # 59</t>
  </si>
  <si>
    <t>LOS OJOS</t>
  </si>
  <si>
    <t>75889::RUSSELL SAND &amp; GRAVEL CO INC</t>
  </si>
  <si>
    <t>PCP-000601C7</t>
  </si>
  <si>
    <t>fleet.parts@longmontcolorado.gov</t>
  </si>
  <si>
    <t>Stensland</t>
  </si>
  <si>
    <t>+1 303 651 8388</t>
  </si>
  <si>
    <t>CITY OF LONGMONT</t>
  </si>
  <si>
    <t>1100 S Sherman St Bldg 2</t>
  </si>
  <si>
    <t>55745::CITY OF LONGMONT</t>
  </si>
  <si>
    <t>PCP-000601AC</t>
  </si>
  <si>
    <t>jlee@pinnergy.com</t>
  </si>
  <si>
    <t>+1 346 236 4132</t>
  </si>
  <si>
    <t>PINNERGY LTD</t>
  </si>
  <si>
    <t>2801 Via Fortuna suit 440</t>
  </si>
  <si>
    <t>PCP-0001637B</t>
  </si>
  <si>
    <t>mfleri@bellsouth.net</t>
  </si>
  <si>
    <t>+1 678 846 2306</t>
  </si>
  <si>
    <t>PCP-0005FD90</t>
  </si>
  <si>
    <t>jeffkipp</t>
  </si>
  <si>
    <t xml:space="preserve">Kipp </t>
  </si>
  <si>
    <t>+1 719 355 9329</t>
  </si>
  <si>
    <t>ALL AMERICAN ASPHALT &amp; PAVIN</t>
  </si>
  <si>
    <t>2035 Sarsi Dr</t>
  </si>
  <si>
    <t>04347::ALL AMERICAN ASPHALT &amp; PAVIN G</t>
  </si>
  <si>
    <t>PCP-0006018D</t>
  </si>
  <si>
    <t>KMILLER@WIGGINSTEL.COM</t>
  </si>
  <si>
    <t>+1 970 222 6094</t>
  </si>
  <si>
    <t>CROISSANT RED ANGUS</t>
  </si>
  <si>
    <t>49316 Wcr # 83</t>
  </si>
  <si>
    <t>17438::CROISSANT RED ANGUS</t>
  </si>
  <si>
    <t>PCP-000603C1</t>
  </si>
  <si>
    <t>wennegr</t>
  </si>
  <si>
    <t>PCP-0005EF1D</t>
  </si>
  <si>
    <t>banenzannah@gmail.com</t>
  </si>
  <si>
    <t>+1 719-289-6854</t>
  </si>
  <si>
    <t>Akima</t>
  </si>
  <si>
    <t>3075 Starlight Cir</t>
  </si>
  <si>
    <t>PCP-00060822</t>
  </si>
  <si>
    <t>shallon.finkbone@csicompressco.com</t>
  </si>
  <si>
    <t>Gasaway</t>
  </si>
  <si>
    <t>Shallon</t>
  </si>
  <si>
    <t>+1 432 563 1170</t>
  </si>
  <si>
    <t>Shallon.Finkbone@Kodiakgas.com</t>
  </si>
  <si>
    <t>PCP-000606EE</t>
  </si>
  <si>
    <t>austin.bryant@kiewit.com</t>
  </si>
  <si>
    <t>+1 503 524 7739</t>
  </si>
  <si>
    <t>PCP-00060974</t>
  </si>
  <si>
    <t>rlippis@outlook.com</t>
  </si>
  <si>
    <t>Lippis</t>
  </si>
  <si>
    <t>+1 719 240 9797</t>
  </si>
  <si>
    <t>RAY LIPPIS EXCAVATING LLC</t>
  </si>
  <si>
    <t>1876 High St</t>
  </si>
  <si>
    <t>73684::RAY LIPPIS EXCAVATING INC</t>
  </si>
  <si>
    <t>PCP-00060620</t>
  </si>
  <si>
    <t>bmares@4riversequipment.com</t>
  </si>
  <si>
    <t>+1 915 598 1133</t>
  </si>
  <si>
    <t>1441 Rv Dr</t>
  </si>
  <si>
    <t>PCP-00060752</t>
  </si>
  <si>
    <t>christophera@alinetds.com</t>
  </si>
  <si>
    <t>A LINE TDS INC</t>
  </si>
  <si>
    <t>1500 N MAIN ST</t>
  </si>
  <si>
    <t>Tonkawa</t>
  </si>
  <si>
    <t>PCP-000288B1</t>
  </si>
  <si>
    <t>elitruta</t>
  </si>
  <si>
    <t>PPW-00001612</t>
  </si>
  <si>
    <t>austin@highplainscs.com</t>
  </si>
  <si>
    <t>PO BOX 112</t>
  </si>
  <si>
    <t>LUCERNE</t>
  </si>
  <si>
    <t>PCP-0006072E</t>
  </si>
  <si>
    <t>specsteelc@aol.com</t>
  </si>
  <si>
    <t xml:space="preserve">Pete </t>
  </si>
  <si>
    <t>+1 915 727 9807</t>
  </si>
  <si>
    <t>SPECIALIZED STEEL CONTRACTOR</t>
  </si>
  <si>
    <t>105 E Castellano Dr Ste A</t>
  </si>
  <si>
    <t>80924::SPECIALIZED STEEL CONTRACTOR</t>
  </si>
  <si>
    <t>PCP-0006070E</t>
  </si>
  <si>
    <t>amceo8@hotmail.com</t>
  </si>
  <si>
    <t>Urban</t>
  </si>
  <si>
    <t>+1 505 384 0577</t>
  </si>
  <si>
    <t>APPLE MOUNTAIN CONSTRUCTORS</t>
  </si>
  <si>
    <t>146 camino de norte</t>
  </si>
  <si>
    <t>56851::APPLE MOUNTAIN CONSTRUCTORS</t>
  </si>
  <si>
    <t>PCP-000608FA</t>
  </si>
  <si>
    <t>raeldisposal69@outlook.com</t>
  </si>
  <si>
    <t>+1 719-569-1413</t>
  </si>
  <si>
    <t>Rael Disposal service Inc.</t>
  </si>
  <si>
    <t>306 2nd St</t>
  </si>
  <si>
    <t>PCP-00060A1B</t>
  </si>
  <si>
    <t>rosalesmayte71@gmail.com</t>
  </si>
  <si>
    <t xml:space="preserve">Mayte </t>
  </si>
  <si>
    <t>+1 915-273-5557</t>
  </si>
  <si>
    <t>Saab Site Contractors</t>
  </si>
  <si>
    <t>8460 Gran Vista Dr</t>
  </si>
  <si>
    <t>PCP-00060878</t>
  </si>
  <si>
    <t>patjosti@msn.com</t>
  </si>
  <si>
    <t>Stitt</t>
  </si>
  <si>
    <t>+1 719-784-3350</t>
  </si>
  <si>
    <t>stitt</t>
  </si>
  <si>
    <t>412 Twin Pines Ave # 216</t>
  </si>
  <si>
    <t>Rockvale</t>
  </si>
  <si>
    <t>PCP-00060842</t>
  </si>
  <si>
    <t>cwoods@ci.alamogordo.nm.us</t>
  </si>
  <si>
    <t>Cordaro</t>
  </si>
  <si>
    <t>+1 575-921-9201</t>
  </si>
  <si>
    <t>City of Alamogordo landfill</t>
  </si>
  <si>
    <t>4258 hwy 54 south Alamogordo</t>
  </si>
  <si>
    <t>PCP-00060626</t>
  </si>
  <si>
    <t>aaronearthzim@gmail.com</t>
  </si>
  <si>
    <t>MUPANDAWANA</t>
  </si>
  <si>
    <t>AARON</t>
  </si>
  <si>
    <t>+263 772444549</t>
  </si>
  <si>
    <t>Pandaso</t>
  </si>
  <si>
    <t>Harare</t>
  </si>
  <si>
    <t>PCP-0004351A</t>
  </si>
  <si>
    <t>jackjohnsonexcavation@gmail.com</t>
  </si>
  <si>
    <t>+1 575 437 8560</t>
  </si>
  <si>
    <t>JACK JOHNSON EXCAVATING, INC.</t>
  </si>
  <si>
    <t>1517 Scenic Dr</t>
  </si>
  <si>
    <t>49304::JACK JOHNSON EXC CONTRACTOR</t>
  </si>
  <si>
    <t>PCP-000609E3</t>
  </si>
  <si>
    <t>kwdieseltech</t>
  </si>
  <si>
    <t>McInnis</t>
  </si>
  <si>
    <t>+1 970 672 6203</t>
  </si>
  <si>
    <t>xchevyss2005x@gmail.com</t>
  </si>
  <si>
    <t>LARSON FARMS &amp; FEEDING LLC</t>
  </si>
  <si>
    <t>29472 County Road 66</t>
  </si>
  <si>
    <t>53398::LARSON FARMS &amp; FEEDING LLC</t>
  </si>
  <si>
    <t>PCP-000609B4</t>
  </si>
  <si>
    <t>leonardo.adiel.124@gmail.com</t>
  </si>
  <si>
    <t>Iram</t>
  </si>
  <si>
    <t>+1 915 873 0536</t>
  </si>
  <si>
    <t>MASTER CUTS LANDSCAPE &amp; MAINTENANCE</t>
  </si>
  <si>
    <t>447 Executive Center Blvd</t>
  </si>
  <si>
    <t>58578::MASTER CUTS LANDSCAPE &amp; MAIN TENANCE</t>
  </si>
  <si>
    <t>PCP-00060D14</t>
  </si>
  <si>
    <t>flanaal</t>
  </si>
  <si>
    <t>Flanary</t>
  </si>
  <si>
    <t>+1 936 270 1610</t>
  </si>
  <si>
    <t>aflanary@republicservices.com</t>
  </si>
  <si>
    <t>3477 FM 942 W</t>
  </si>
  <si>
    <t>PCP-00060BA2</t>
  </si>
  <si>
    <t>bernadette@aracogroupllc.com</t>
  </si>
  <si>
    <t>Bernadette</t>
  </si>
  <si>
    <t>+1 719 576 1705</t>
  </si>
  <si>
    <t>UNLIMITED CONCRETE &amp; ASPHALT</t>
  </si>
  <si>
    <t>PCP-00060C3C</t>
  </si>
  <si>
    <t>deb.smith@fluorgov.com</t>
  </si>
  <si>
    <t>Deb</t>
  </si>
  <si>
    <t>+1 575 525 5286</t>
  </si>
  <si>
    <t>FLUOR ENTERPRISES INC</t>
  </si>
  <si>
    <t>100 Fluor Daniel Dr</t>
  </si>
  <si>
    <t>Greenville</t>
  </si>
  <si>
    <t>35393::FLUOR ENTERPRISES INC</t>
  </si>
  <si>
    <t>PCP-00060E35</t>
  </si>
  <si>
    <t>patrick.rice@csicompressco.com</t>
  </si>
  <si>
    <t>+1 915 588 5741</t>
  </si>
  <si>
    <t>PCP-00060F12</t>
  </si>
  <si>
    <t>shane.blackford@martinmarietta.com</t>
  </si>
  <si>
    <t>+1 515 709 0755</t>
  </si>
  <si>
    <t>PCP-000608F7</t>
  </si>
  <si>
    <t>amanda.hill@holcim.com</t>
  </si>
  <si>
    <t>+1 720 377 4711</t>
  </si>
  <si>
    <t>3710 Bradley Rd</t>
  </si>
  <si>
    <t>PCP-00060DD0</t>
  </si>
  <si>
    <t>cauy.wyrick@kiewit.com</t>
  </si>
  <si>
    <t>Wyrick</t>
  </si>
  <si>
    <t>Cauy</t>
  </si>
  <si>
    <t>PCP-00060BFA</t>
  </si>
  <si>
    <t>cb4zms2</t>
  </si>
  <si>
    <t>Schulteis</t>
  </si>
  <si>
    <t>Michael.Schulteis@kiewit.com</t>
  </si>
  <si>
    <t>PSP-0003D807</t>
  </si>
  <si>
    <t>jacqueliner@pullapart.com</t>
  </si>
  <si>
    <t>+1 915 249 5886</t>
  </si>
  <si>
    <t>PULL A PART LLC</t>
  </si>
  <si>
    <t>4473 Tilly Mill Rd</t>
  </si>
  <si>
    <t>Atlanta</t>
  </si>
  <si>
    <t>70833::PULL A PART LLC</t>
  </si>
  <si>
    <t>PCP-00060D61</t>
  </si>
  <si>
    <t>dustin.rits@westernmidstream.com</t>
  </si>
  <si>
    <t>Rits</t>
  </si>
  <si>
    <t>+1 303 532 7208</t>
  </si>
  <si>
    <t>4355 24th Street Rd Unit 3502</t>
  </si>
  <si>
    <t>PCP-00060DA6</t>
  </si>
  <si>
    <t>foychristopher79@gmail.com</t>
  </si>
  <si>
    <t>Foy</t>
  </si>
  <si>
    <t>+1 307 680 4064</t>
  </si>
  <si>
    <t>506 Aspen Grove Way</t>
  </si>
  <si>
    <t>PCP-00060D7F</t>
  </si>
  <si>
    <t>shawn.barinka@stmtires.com</t>
  </si>
  <si>
    <t>Barinka</t>
  </si>
  <si>
    <t>+1 602 757 2885</t>
  </si>
  <si>
    <t>PCP-0005E942</t>
  </si>
  <si>
    <t>jdavis@fcgov.com</t>
  </si>
  <si>
    <t>+1 970 224 6018</t>
  </si>
  <si>
    <t>CITY OF FORT COLLINS</t>
  </si>
  <si>
    <t>625 9th St</t>
  </si>
  <si>
    <t>35287::CITY OF FORT COLLINS</t>
  </si>
  <si>
    <t>PCP-00060E2C</t>
  </si>
  <si>
    <t>clgilliland2@gmail.com</t>
  </si>
  <si>
    <t>GILLILAND</t>
  </si>
  <si>
    <t xml:space="preserve">CLAUDE </t>
  </si>
  <si>
    <t>+1 303-935-9080</t>
  </si>
  <si>
    <t>CLAUDE GILLILAND TRUCKING</t>
  </si>
  <si>
    <t>4800 W Arkansas Ave</t>
  </si>
  <si>
    <t>PCP-00060A61</t>
  </si>
  <si>
    <t>e250bxs2</t>
  </si>
  <si>
    <t>Brenden</t>
  </si>
  <si>
    <t>spencer_brenden@wagnerequipment.com</t>
  </si>
  <si>
    <t>PIP-10681513</t>
  </si>
  <si>
    <t>gerald.mcneil@kilgorecompanies.com</t>
  </si>
  <si>
    <t>+1 435 534 1833</t>
  </si>
  <si>
    <t>Gerald.McNeil@kilgorecompanies.com</t>
  </si>
  <si>
    <t>100 Walker Dr</t>
  </si>
  <si>
    <t>Bellevue</t>
  </si>
  <si>
    <t>PCP-0005D012</t>
  </si>
  <si>
    <t>tj_russell33@yahoo.com</t>
  </si>
  <si>
    <t>+1 307 761 3441</t>
  </si>
  <si>
    <t>TJ_Russell33@yahoo.com</t>
  </si>
  <si>
    <t>PCP-0003FE69</t>
  </si>
  <si>
    <t>zwellman@republicservices.com</t>
  </si>
  <si>
    <t>Wellman</t>
  </si>
  <si>
    <t>+1 936 398 0141</t>
  </si>
  <si>
    <t>Zwellman@republicservices.com</t>
  </si>
  <si>
    <t>PCP-0005A237</t>
  </si>
  <si>
    <t>dmador1</t>
  </si>
  <si>
    <t>Mador</t>
  </si>
  <si>
    <t>+1 507 330 3602</t>
  </si>
  <si>
    <t>DuaneMador@amesco.com</t>
  </si>
  <si>
    <t>PSP-00096F30</t>
  </si>
  <si>
    <t>picaletrucking</t>
  </si>
  <si>
    <t>+1 915 539 4307</t>
  </si>
  <si>
    <t>picaletrucking@hotmail.com</t>
  </si>
  <si>
    <t>2604 Richmond Ave</t>
  </si>
  <si>
    <t>PCP-00061151</t>
  </si>
  <si>
    <t>jimsabode@yahoo.com</t>
  </si>
  <si>
    <t>+1 559 681 9967</t>
  </si>
  <si>
    <t>JAMES STEPHENS</t>
  </si>
  <si>
    <t>10121 W 15th St</t>
  </si>
  <si>
    <t>77294::JAMES STEPHENS</t>
  </si>
  <si>
    <t>PCP-000612AC</t>
  </si>
  <si>
    <t>steverothman@me.com</t>
  </si>
  <si>
    <t>Rothman</t>
  </si>
  <si>
    <t>+1 719 244 6578</t>
  </si>
  <si>
    <t>STEVE ROTHMAN</t>
  </si>
  <si>
    <t>3820 Wileys Road</t>
  </si>
  <si>
    <t>PPW-0001ED38</t>
  </si>
  <si>
    <t>brandon.law@csicompressco.com</t>
  </si>
  <si>
    <t>+1 937 524 6590</t>
  </si>
  <si>
    <t>PCP-00060220</t>
  </si>
  <si>
    <t>dbonilla@odinenv.com</t>
  </si>
  <si>
    <t>+1 575 386 2891</t>
  </si>
  <si>
    <t>ODIN CONSTRUCTION SOLUTIONS</t>
  </si>
  <si>
    <t>4740 Rocklin Rd</t>
  </si>
  <si>
    <t>Rocklin</t>
  </si>
  <si>
    <t>66176::ODIN CONSTRUCTION SOLUTIONS INC</t>
  </si>
  <si>
    <t>PCP-00061187</t>
  </si>
  <si>
    <t>dmagner@asphaltcoatings.net</t>
  </si>
  <si>
    <t xml:space="preserve">Magner </t>
  </si>
  <si>
    <t>+1 720 810 9456</t>
  </si>
  <si>
    <t>DMAGNER@ASPHALTCOATINGS.NET</t>
  </si>
  <si>
    <t>ASPHALT COATINGS</t>
  </si>
  <si>
    <t>PO Box 472918</t>
  </si>
  <si>
    <t>03630::ASPHALT COATINGS CO</t>
  </si>
  <si>
    <t>PCP-000612DA</t>
  </si>
  <si>
    <t>despinoza@4riversequipment.com</t>
  </si>
  <si>
    <t>+1 575 392 6923</t>
  </si>
  <si>
    <t>PCP-00061321</t>
  </si>
  <si>
    <t>bmstarck@gmail.com</t>
  </si>
  <si>
    <t>+1 970 219 9492</t>
  </si>
  <si>
    <t>BMSTARCK@GMAIL.COM</t>
  </si>
  <si>
    <t>BRIAN STARCK</t>
  </si>
  <si>
    <t>15901 County Road 5</t>
  </si>
  <si>
    <t>79361::BRIAN STARCK</t>
  </si>
  <si>
    <t>PCP-000611CF</t>
  </si>
  <si>
    <t>a1rmsr</t>
  </si>
  <si>
    <t>summer.riggs@tntxtruck.com</t>
  </si>
  <si>
    <t>PSP-000A2325</t>
  </si>
  <si>
    <t>austin.j.w.stephens@gmail.com</t>
  </si>
  <si>
    <t>+1 559 213 6618</t>
  </si>
  <si>
    <t>AUSTIN STEPHENS</t>
  </si>
  <si>
    <t>8200 W 20th St Apt C301</t>
  </si>
  <si>
    <t>77295::AUSTIN STEPHENS</t>
  </si>
  <si>
    <t>PCP-0006129C</t>
  </si>
  <si>
    <t>joseramirez@lbsons.com</t>
  </si>
  <si>
    <t>Ramrez</t>
  </si>
  <si>
    <t>+1 915 538 6322</t>
  </si>
  <si>
    <t>LB LANDSCAPING INC DBA LB &amp;</t>
  </si>
  <si>
    <t>1929 Preview Pl</t>
  </si>
  <si>
    <t>53291::LB LANDSCAPING INC DBA LB &amp; SONS</t>
  </si>
  <si>
    <t>PCP-00061250</t>
  </si>
  <si>
    <t>alexandre.steffens</t>
  </si>
  <si>
    <t>STEFFENS</t>
  </si>
  <si>
    <t>Alexandre</t>
  </si>
  <si>
    <t>+33 626479164</t>
  </si>
  <si>
    <t>aurelie.tendero@b-m.fr</t>
  </si>
  <si>
    <t>CARRIERE DU GRAND AUTAS BP 11</t>
  </si>
  <si>
    <t>SAINT GELY DU FESC</t>
  </si>
  <si>
    <t>PCP-0006073F</t>
  </si>
  <si>
    <t>mmoreno@ihcscott.com</t>
  </si>
  <si>
    <t>PCP-000614BF</t>
  </si>
  <si>
    <t>johngrashorn@yahoo.com</t>
  </si>
  <si>
    <t>Grashorn</t>
  </si>
  <si>
    <t>+1 970 590 9863</t>
  </si>
  <si>
    <t>PCP-000614FF</t>
  </si>
  <si>
    <t>clayton.shepherd@holcim.com</t>
  </si>
  <si>
    <t>+61 437483796</t>
  </si>
  <si>
    <t>PCP-0004DF85</t>
  </si>
  <si>
    <t>rig2@bohlerws.com</t>
  </si>
  <si>
    <t xml:space="preserve">Conde </t>
  </si>
  <si>
    <t>PCP-000616AE</t>
  </si>
  <si>
    <t>law@laceopals.com</t>
  </si>
  <si>
    <t>+1 970-250-0178</t>
  </si>
  <si>
    <t>LAW@LACEOPALS.COM</t>
  </si>
  <si>
    <t>WRIGHT DISTRIBUTING</t>
  </si>
  <si>
    <t>1290 S Grand Mesa Dr</t>
  </si>
  <si>
    <t>PCP-00061671</t>
  </si>
  <si>
    <t>invoices@fannenvironmental.com</t>
  </si>
  <si>
    <t>Drungilas</t>
  </si>
  <si>
    <t>FANN CONTRACTING INC.</t>
  </si>
  <si>
    <t>TERM CODE 1</t>
  </si>
  <si>
    <t>PO BOX 4357</t>
  </si>
  <si>
    <t>PRESCOTT</t>
  </si>
  <si>
    <t>86302-4357</t>
  </si>
  <si>
    <t>PCP-00061A93</t>
  </si>
  <si>
    <t>morganexcavationinc@yahoo.com</t>
  </si>
  <si>
    <t>+1 719 207 1267</t>
  </si>
  <si>
    <t>MORGAN EXCAVATION</t>
  </si>
  <si>
    <t>PO Box 1586</t>
  </si>
  <si>
    <t>52641::MORGAN EXCAVATION</t>
  </si>
  <si>
    <t>PCP-00061ACF</t>
  </si>
  <si>
    <t>BKDZ@chevron.com</t>
  </si>
  <si>
    <t>Kadakia</t>
  </si>
  <si>
    <t>Bhavesh</t>
  </si>
  <si>
    <t>+1 832 423 5583</t>
  </si>
  <si>
    <t>PCP-000618B6</t>
  </si>
  <si>
    <t>farmermike78@gmail.com</t>
  </si>
  <si>
    <t xml:space="preserve">Rosling </t>
  </si>
  <si>
    <t>+1 970 590 6022</t>
  </si>
  <si>
    <t>Farmermike78@gmail.com</t>
  </si>
  <si>
    <t>WESTBERG &amp; ROSLING FARMS</t>
  </si>
  <si>
    <t>2951 COUNTY RD. 91</t>
  </si>
  <si>
    <t xml:space="preserve">Roggen </t>
  </si>
  <si>
    <t>95115::WESTBERG &amp; ROSLING FARMS</t>
  </si>
  <si>
    <t>PCP-000618F9</t>
  </si>
  <si>
    <t>tfinsterwald</t>
  </si>
  <si>
    <t>Finsterwald</t>
  </si>
  <si>
    <t>Tera</t>
  </si>
  <si>
    <t>tfinsterwald@enerflex.com</t>
  </si>
  <si>
    <t>PPW-80030B31</t>
  </si>
  <si>
    <t>e250mra</t>
  </si>
  <si>
    <t>Alfred_Macie@wagnerequipment.com</t>
  </si>
  <si>
    <t>PSP-00059952</t>
  </si>
  <si>
    <t>ylariof@yahoo.com</t>
  </si>
  <si>
    <t>Flaco</t>
  </si>
  <si>
    <t>Ylario</t>
  </si>
  <si>
    <t>+1 575 361 2711</t>
  </si>
  <si>
    <t>T C B OIL FIELD SERVICES</t>
  </si>
  <si>
    <t>6309 Vest Rd</t>
  </si>
  <si>
    <t>85024::T C B OIL FIELD SERVICES</t>
  </si>
  <si>
    <t>PCP-000619DF</t>
  </si>
  <si>
    <t>claydavisbaseball@hotmail.com</t>
  </si>
  <si>
    <t>+1 720-812-0226</t>
  </si>
  <si>
    <t>DAVIS EQUIPMENT</t>
  </si>
  <si>
    <t>4900 Bowie Dr Unit 4219</t>
  </si>
  <si>
    <t>25730::DAVIS EQUIPMENT</t>
  </si>
  <si>
    <t>PCP-00061B2F</t>
  </si>
  <si>
    <t>mhunter@gipi.com</t>
  </si>
  <si>
    <t>Marissa</t>
  </si>
  <si>
    <t>+1 416 997 5603</t>
  </si>
  <si>
    <t>MHUNTER@GIPI.COM</t>
  </si>
  <si>
    <t>M3K 1G2</t>
  </si>
  <si>
    <t>PCP-00061105</t>
  </si>
  <si>
    <t>pollethra77@gmail.com</t>
  </si>
  <si>
    <t>ROBERSON</t>
  </si>
  <si>
    <t>+1 432 219 1311</t>
  </si>
  <si>
    <t>POLLETHRA77@GMAIL.COM</t>
  </si>
  <si>
    <t>PO BOX 847</t>
  </si>
  <si>
    <t>PCP-0005ECEE</t>
  </si>
  <si>
    <t>gerard.vanoosten@holcim.com</t>
  </si>
  <si>
    <t>Van Oosten</t>
  </si>
  <si>
    <t>+61 428493907</t>
  </si>
  <si>
    <t>PCP-00061E85</t>
  </si>
  <si>
    <t>Rfexcavating@yahoo.com</t>
  </si>
  <si>
    <t>Holtmeier</t>
  </si>
  <si>
    <t>61255 Main Street</t>
  </si>
  <si>
    <t>PCP-00061E26</t>
  </si>
  <si>
    <t>k1278j0sg1</t>
  </si>
  <si>
    <t>Gameros</t>
  </si>
  <si>
    <t>+52 6144260707</t>
  </si>
  <si>
    <t>stephanie.gameros@motherson.com</t>
  </si>
  <si>
    <t>MSSL Wiring System, Inc.</t>
  </si>
  <si>
    <t>PSP-0009B6C0</t>
  </si>
  <si>
    <t>jmajors@fmi.com</t>
  </si>
  <si>
    <t>Majors</t>
  </si>
  <si>
    <t>+1 928 215 0763</t>
  </si>
  <si>
    <t>PCP-00061CFB</t>
  </si>
  <si>
    <t>raught@comcast.net</t>
  </si>
  <si>
    <t>Raught</t>
  </si>
  <si>
    <t>+1 505 702 9803</t>
  </si>
  <si>
    <t>RAUGHT RANCH LLC</t>
  </si>
  <si>
    <t>905 HWY 165</t>
  </si>
  <si>
    <t>73655::RAUGHT RANCH LLC</t>
  </si>
  <si>
    <t>PCP-000570B7</t>
  </si>
  <si>
    <t>accounting@betterpumps.com</t>
  </si>
  <si>
    <t>Roubique</t>
  </si>
  <si>
    <t>+1 225-319-7260</t>
  </si>
  <si>
    <t>BETTER PUMPS &amp; SOLUTIONS LLC</t>
  </si>
  <si>
    <t>PPW-80042756</t>
  </si>
  <si>
    <t>shirley@mmpas.com</t>
  </si>
  <si>
    <t>+1 786 842 0219</t>
  </si>
  <si>
    <t>PPW-800372E6</t>
  </si>
  <si>
    <t>matt.milhoan@kodiakgas.com</t>
  </si>
  <si>
    <t>Milhoan</t>
  </si>
  <si>
    <t>+1 740 391 1836</t>
  </si>
  <si>
    <t>PCP-0005C5EF</t>
  </si>
  <si>
    <t>cklaas@capitalsand.com</t>
  </si>
  <si>
    <t>Klaas</t>
  </si>
  <si>
    <t>+1 970 324 1555</t>
  </si>
  <si>
    <t>COLORADO SAND COMPANY LLC</t>
  </si>
  <si>
    <t>14542::COLORADO SAND COMPANY LLC</t>
  </si>
  <si>
    <t>PCP-00058B72</t>
  </si>
  <si>
    <t>pocanas@wwmach.com</t>
  </si>
  <si>
    <t>Ocanas</t>
  </si>
  <si>
    <t>+1 806 239 9166</t>
  </si>
  <si>
    <t>97188::WORLDWIDE/CO RENTAL SVC,97367::WORLDWIDE/NM RENTAL SVC</t>
  </si>
  <si>
    <t>PCP-000621C8</t>
  </si>
  <si>
    <t>samuel.jarvis@yahoo.com</t>
  </si>
  <si>
    <t>jarvis</t>
  </si>
  <si>
    <t>samuel</t>
  </si>
  <si>
    <t>+1 432 244 4321</t>
  </si>
  <si>
    <t>640 Mcadoo Dr</t>
  </si>
  <si>
    <t>PCP-0006211A</t>
  </si>
  <si>
    <t>altranch@gmail.com</t>
  </si>
  <si>
    <t>alt</t>
  </si>
  <si>
    <t>greg</t>
  </si>
  <si>
    <t>+1 970-554-7237</t>
  </si>
  <si>
    <t>Alt Ranch</t>
  </si>
  <si>
    <t>21588 County Road 27</t>
  </si>
  <si>
    <t>PCP-000620DB</t>
  </si>
  <si>
    <t>eddie@eeservice.net</t>
  </si>
  <si>
    <t>Caloca</t>
  </si>
  <si>
    <t>PSP-0006D09B</t>
  </si>
  <si>
    <t>duane.newton@heicivil.com</t>
  </si>
  <si>
    <t xml:space="preserve">Duane </t>
  </si>
  <si>
    <t>+1 720 498 4979</t>
  </si>
  <si>
    <t>PCP-00062310</t>
  </si>
  <si>
    <t>e250cwf</t>
  </si>
  <si>
    <t>PPS-0007C199</t>
  </si>
  <si>
    <t>e250tm1</t>
  </si>
  <si>
    <t>Tessa</t>
  </si>
  <si>
    <t>marquez_tessa@wagnerequipment.com</t>
  </si>
  <si>
    <t>PSP-00096678</t>
  </si>
  <si>
    <t>clifford.willey@interstate-ica.com</t>
  </si>
  <si>
    <t>Willey</t>
  </si>
  <si>
    <t>PCP-0005AE34</t>
  </si>
  <si>
    <t>chris.burnworth@reynoldscon.com</t>
  </si>
  <si>
    <t>Burnworth</t>
  </si>
  <si>
    <t>+1 303 287 7700</t>
  </si>
  <si>
    <t>PCP-0005FCC8</t>
  </si>
  <si>
    <t>padillalogging@yahoo.com</t>
  </si>
  <si>
    <t>+1 505 423-2817</t>
  </si>
  <si>
    <t>PADILLA LOGGING RESTORATION LLC</t>
  </si>
  <si>
    <t>PCP-00023B95</t>
  </si>
  <si>
    <t>tagequip@gmail.com</t>
  </si>
  <si>
    <t>+1 970 560 8260</t>
  </si>
  <si>
    <t>CANDELARIA CONSTRUCTION INC</t>
  </si>
  <si>
    <t>13310 RD. 27.6</t>
  </si>
  <si>
    <t>PCP-00062673</t>
  </si>
  <si>
    <t>colbyamarilla@yahoo.com</t>
  </si>
  <si>
    <t>Amarilla</t>
  </si>
  <si>
    <t>+1 505 787 9714</t>
  </si>
  <si>
    <t>JICARILLA APACHE NATION</t>
  </si>
  <si>
    <t>PO Box 506</t>
  </si>
  <si>
    <t>Dulce</t>
  </si>
  <si>
    <t>49112::JICARILLA APACHE NATION</t>
  </si>
  <si>
    <t>PCP-00062692</t>
  </si>
  <si>
    <t>sheryl.townsend@libertyfrac.com</t>
  </si>
  <si>
    <t>Sheryl</t>
  </si>
  <si>
    <t>+1 940 205 8713</t>
  </si>
  <si>
    <t>sheryl.townsend@libertyenergy.com</t>
  </si>
  <si>
    <t>PCP-00062831</t>
  </si>
  <si>
    <t>landfill@swswa.com</t>
  </si>
  <si>
    <t>+1 575 654 0891</t>
  </si>
  <si>
    <t>PCP-000626C3</t>
  </si>
  <si>
    <t>lhaney100000@gmail.com</t>
  </si>
  <si>
    <t>haney</t>
  </si>
  <si>
    <t>+1 719 492 0078</t>
  </si>
  <si>
    <t>LEVI HANEY</t>
  </si>
  <si>
    <t>12085 Milam Rd</t>
  </si>
  <si>
    <t>39927::LEVI HANEY</t>
  </si>
  <si>
    <t>PCP-0006274A</t>
  </si>
  <si>
    <t>cvccgus_24@hotmail.com</t>
  </si>
  <si>
    <t>Mühlberger</t>
  </si>
  <si>
    <t>+52 6142498796</t>
  </si>
  <si>
    <t>Alhondiga de granaditas #1004</t>
  </si>
  <si>
    <t>PCP-00062780</t>
  </si>
  <si>
    <t>scott.meagher@comcast.net</t>
  </si>
  <si>
    <t>Meagher</t>
  </si>
  <si>
    <t>+1 719 491-0320</t>
  </si>
  <si>
    <t>TASMARR EXCAVATING CO</t>
  </si>
  <si>
    <t>PCP-0001EBEC</t>
  </si>
  <si>
    <t>sonny11116@yahoo.com</t>
  </si>
  <si>
    <t>Simmoms</t>
  </si>
  <si>
    <t>Sonny</t>
  </si>
  <si>
    <t>+1 575 636 7113</t>
  </si>
  <si>
    <t>36236::GAINES COUNTY PRCT 3</t>
  </si>
  <si>
    <t>PCP-000627FE</t>
  </si>
  <si>
    <t>kevin.christopher@propetroservices.com</t>
  </si>
  <si>
    <t>PCP-000267E5</t>
  </si>
  <si>
    <t>Jasmine_1616@outlook.com</t>
  </si>
  <si>
    <t>FMA</t>
  </si>
  <si>
    <t>PCP-00026436</t>
  </si>
  <si>
    <t>robin@bseperformance.com</t>
  </si>
  <si>
    <t>Sobey</t>
  </si>
  <si>
    <t>BSE PERFORMANCE LLC</t>
  </si>
  <si>
    <t>22471 N. 82ND AVE.</t>
  </si>
  <si>
    <t>PPW-07977FF1</t>
  </si>
  <si>
    <t>sitwellservicesinc@gmail.com</t>
  </si>
  <si>
    <t>Dickson</t>
  </si>
  <si>
    <t>+1 720 557-7172</t>
  </si>
  <si>
    <t>SITWELL SERVICES INC</t>
  </si>
  <si>
    <t>PCP-0001CF44</t>
  </si>
  <si>
    <t>tj@russellconstructioninc.com</t>
  </si>
  <si>
    <t>+1 970 618 4462</t>
  </si>
  <si>
    <t>Tj@russellconstructioninc.com</t>
  </si>
  <si>
    <t>RUSSELL CONSTRUCTION</t>
  </si>
  <si>
    <t>314 Flying Fish Rd</t>
  </si>
  <si>
    <t>75910::RUSSELL CONSTRUCTION</t>
  </si>
  <si>
    <t>PCP-000628E8</t>
  </si>
  <si>
    <t>jmulder@fmi.com</t>
  </si>
  <si>
    <t>mulder</t>
  </si>
  <si>
    <t>+1 720 942 3550</t>
  </si>
  <si>
    <t>PCP-00062655</t>
  </si>
  <si>
    <t>trent.taylor@hotmail.com</t>
  </si>
  <si>
    <t>R.A.D. Land and Cattle</t>
  </si>
  <si>
    <t>1815 Central Park Dr., Ste 110-133</t>
  </si>
  <si>
    <t>PPW-8003149C</t>
  </si>
  <si>
    <t>d4270k0jr</t>
  </si>
  <si>
    <t>Rendon</t>
  </si>
  <si>
    <t>+52 6562169324</t>
  </si>
  <si>
    <t>JRendon@amphenol-cti.com</t>
  </si>
  <si>
    <t>General Assembly Corporation</t>
  </si>
  <si>
    <t>PSP-00096EFD</t>
  </si>
  <si>
    <t>jicarillaag22@gmail.com</t>
  </si>
  <si>
    <t>Crow</t>
  </si>
  <si>
    <t>+1 505 634 8574</t>
  </si>
  <si>
    <t>49131::JICARILLA APACHE NATION</t>
  </si>
  <si>
    <t>PCP-000627F9</t>
  </si>
  <si>
    <t>d.chilcote@hotmail.com</t>
  </si>
  <si>
    <t>Chilcote</t>
  </si>
  <si>
    <t>+1 970 275 6409</t>
  </si>
  <si>
    <t>DC SERVICES</t>
  </si>
  <si>
    <t>197 Aspen Trl</t>
  </si>
  <si>
    <t>Cimarron</t>
  </si>
  <si>
    <t>39925::DC SERVICES</t>
  </si>
  <si>
    <t>PCP-00062577</t>
  </si>
  <si>
    <t>stephanie.rondenell@baselineexcavation.com</t>
  </si>
  <si>
    <t>Rondenell</t>
  </si>
  <si>
    <t>+1 303 506-6793</t>
  </si>
  <si>
    <t>PCP-00006247</t>
  </si>
  <si>
    <t>shane@ourpoolco.com</t>
  </si>
  <si>
    <t>Bandy</t>
  </si>
  <si>
    <t>+1 303 434 1293</t>
  </si>
  <si>
    <t>THE POOL SPA COMPANY</t>
  </si>
  <si>
    <t>1603 N Lincoln Ave.</t>
  </si>
  <si>
    <t>69464::POOL &amp; SPA COMPANY</t>
  </si>
  <si>
    <t>PCP-00024F33</t>
  </si>
  <si>
    <t>swaupekenay@jan-nsn.com</t>
  </si>
  <si>
    <t>Waupekenay</t>
  </si>
  <si>
    <t>+1 575 419 2832</t>
  </si>
  <si>
    <t>PO Box 709</t>
  </si>
  <si>
    <t>49114::JICARILLA APACHE NATION</t>
  </si>
  <si>
    <t>PCP-000627C1</t>
  </si>
  <si>
    <t>kringstad57@gmail.com</t>
  </si>
  <si>
    <t>Ringstad</t>
  </si>
  <si>
    <t>+1 303 668-0750</t>
  </si>
  <si>
    <t>STONETEC, INC.</t>
  </si>
  <si>
    <t>PCP-0001F66F</t>
  </si>
  <si>
    <t>tsjic17@gmail.com</t>
  </si>
  <si>
    <t>Cleveland</t>
  </si>
  <si>
    <t>Sparkling</t>
  </si>
  <si>
    <t>+1 575 759 4312</t>
  </si>
  <si>
    <t>49136::JICARILLA APACHE NATION</t>
  </si>
  <si>
    <t>PCP-00062809</t>
  </si>
  <si>
    <t>oldmanandatractor@icloud.com</t>
  </si>
  <si>
    <t>+1 303 944-0584</t>
  </si>
  <si>
    <t>OLD MAN &amp; A TRACTOR</t>
  </si>
  <si>
    <t>PCP-00013DF2</t>
  </si>
  <si>
    <t>meeske@msn.com</t>
  </si>
  <si>
    <t>Meeske</t>
  </si>
  <si>
    <t>PCP-0000A6C9</t>
  </si>
  <si>
    <t>mikecrr</t>
  </si>
  <si>
    <t>Gilfry</t>
  </si>
  <si>
    <t>+1 970 963 8137</t>
  </si>
  <si>
    <t>CRYSTAL RIVER RANCH CO</t>
  </si>
  <si>
    <t>PO Box 68</t>
  </si>
  <si>
    <t>21530::CRYSTAL RIVER RANCH CO</t>
  </si>
  <si>
    <t>PCP-00062CCD</t>
  </si>
  <si>
    <t>intenselogisticsllc@gmail.com</t>
  </si>
  <si>
    <t>+1 720 421 5969</t>
  </si>
  <si>
    <t>INTENSE LOGISTICS LLC</t>
  </si>
  <si>
    <t>11575 River run circle</t>
  </si>
  <si>
    <t>71099::INTENSE LOGISTICS LLC</t>
  </si>
  <si>
    <t>PCP-00062921</t>
  </si>
  <si>
    <t>brianporte0758</t>
  </si>
  <si>
    <t>Porte</t>
  </si>
  <si>
    <t>+1 575 513 0030</t>
  </si>
  <si>
    <t>brianporte0758@gmail.com</t>
  </si>
  <si>
    <t>PO Box 658</t>
  </si>
  <si>
    <t>PCP-00062CF3</t>
  </si>
  <si>
    <t>consyinc</t>
  </si>
  <si>
    <t>+1 970 261 6344</t>
  </si>
  <si>
    <t>consyinc@aol.com</t>
  </si>
  <si>
    <t>CON-SY INC</t>
  </si>
  <si>
    <t>719 Arrowest Rd</t>
  </si>
  <si>
    <t>13345::CON-SY INC</t>
  </si>
  <si>
    <t>PCP-00062CF7</t>
  </si>
  <si>
    <t>lokitsco@gmail.com</t>
  </si>
  <si>
    <t>Lokits</t>
  </si>
  <si>
    <t>+1 720 241 1095</t>
  </si>
  <si>
    <t>LOKITS CONTRACTING</t>
  </si>
  <si>
    <t>1351 Brentwood St</t>
  </si>
  <si>
    <t>71101::LOKITS CONTRACTING</t>
  </si>
  <si>
    <t>PCP-00062CC7</t>
  </si>
  <si>
    <t>jordan.montanaro@garney.com</t>
  </si>
  <si>
    <t>Montanaro</t>
  </si>
  <si>
    <t>Martinsburg</t>
  </si>
  <si>
    <t>PCP-0001E022</t>
  </si>
  <si>
    <t>office@jbsittner.com</t>
  </si>
  <si>
    <t>Sittner</t>
  </si>
  <si>
    <t>+1 970 897-2640</t>
  </si>
  <si>
    <t>JB SITTNER TRUCKING LLC</t>
  </si>
  <si>
    <t>PCP-000046C5</t>
  </si>
  <si>
    <t>jrichardson@enerpipe.com</t>
  </si>
  <si>
    <t>+1 806 679 2545</t>
  </si>
  <si>
    <t>ENERPIPE CORPORATION</t>
  </si>
  <si>
    <t>PO Box 2329</t>
  </si>
  <si>
    <t>30903::ENERPIPE CORPORATION</t>
  </si>
  <si>
    <t>PCP-00062AF7</t>
  </si>
  <si>
    <t>cody.martinez@martinmarietta.com</t>
  </si>
  <si>
    <t>+1 720 979 5745</t>
  </si>
  <si>
    <t>PCP-00062C24</t>
  </si>
  <si>
    <t>sebastien.girod@holcim.com</t>
  </si>
  <si>
    <t>Girod</t>
  </si>
  <si>
    <t>Sébastien</t>
  </si>
  <si>
    <t>+41 798122724</t>
  </si>
  <si>
    <t>Eclépens</t>
  </si>
  <si>
    <t>Vaud</t>
  </si>
  <si>
    <t>PCP-0004B883</t>
  </si>
  <si>
    <t>alex.uplandcd</t>
  </si>
  <si>
    <t xml:space="preserve">Nelson </t>
  </si>
  <si>
    <t>UPLAND CONSTRUCTION &amp; DEVELOPMENT LLC</t>
  </si>
  <si>
    <t>1276 UPLAND AVE.</t>
  </si>
  <si>
    <t>PCP-00062D0F</t>
  </si>
  <si>
    <t>mopar71superbird@aol.com</t>
  </si>
  <si>
    <t>+1 970 397 5582</t>
  </si>
  <si>
    <t>Mopar71superbird@aol.com</t>
  </si>
  <si>
    <t>KLAUSNER CUSTOM WORK</t>
  </si>
  <si>
    <t>7528 WCR 79</t>
  </si>
  <si>
    <t>51826::KLAUSNER CUSTOM WORK</t>
  </si>
  <si>
    <t>PCP-00062C9D</t>
  </si>
  <si>
    <t>vcortese@primemilling.com</t>
  </si>
  <si>
    <t>Cortese</t>
  </si>
  <si>
    <t>+1 719 240-1401</t>
  </si>
  <si>
    <t>PCP-0001464B</t>
  </si>
  <si>
    <t>larry.c.strickland@gmail.com</t>
  </si>
  <si>
    <t>+1 256 436 0585</t>
  </si>
  <si>
    <t>1155 Hwy 25</t>
  </si>
  <si>
    <t>PCP-00062CCC</t>
  </si>
  <si>
    <t>ashtonduck1024@gmail.com</t>
  </si>
  <si>
    <t>truck</t>
  </si>
  <si>
    <t xml:space="preserve">lubbock </t>
  </si>
  <si>
    <t>+1 806 748 1529</t>
  </si>
  <si>
    <t>LUBBOCK TRUCK SALES</t>
  </si>
  <si>
    <t>1801 e slaton</t>
  </si>
  <si>
    <t>PCP-00062B84</t>
  </si>
  <si>
    <t>krishanna.elder@prinoth.com</t>
  </si>
  <si>
    <t>Elder</t>
  </si>
  <si>
    <t>Krishanna</t>
  </si>
  <si>
    <t>2746 Seeber St</t>
  </si>
  <si>
    <t>PCP-00062BEE</t>
  </si>
  <si>
    <t>salvador.reyna22@gmail.com</t>
  </si>
  <si>
    <t>+1 970 405-9012</t>
  </si>
  <si>
    <t>SALVADOR REYNA DOMINGUEZ</t>
  </si>
  <si>
    <t>PCP-0000D8B8</t>
  </si>
  <si>
    <t>TINA_FCSC@YAHOO.COM</t>
  </si>
  <si>
    <t>+1 719 845-7058</t>
  </si>
  <si>
    <t>RYAN CHAVEZ</t>
  </si>
  <si>
    <t>PCP-000131F0</t>
  </si>
  <si>
    <t>lindsey.runamok@gmail.com</t>
  </si>
  <si>
    <t>+1 303 888-7430</t>
  </si>
  <si>
    <t>RUN AMOK TRANSPORTATION I</t>
  </si>
  <si>
    <t>PCP-0000BED0</t>
  </si>
  <si>
    <t>garciascompany3730@gmail.com</t>
  </si>
  <si>
    <t>Vicente</t>
  </si>
  <si>
    <t>+1 720 365-3730</t>
  </si>
  <si>
    <t>VICENTE GARCIA GUTIERREZ</t>
  </si>
  <si>
    <t>PCP-0001912E</t>
  </si>
  <si>
    <t>caslogisticsllc@gmail.com</t>
  </si>
  <si>
    <t>+1 915 613-7110</t>
  </si>
  <si>
    <t>CAS LOGISTICS LLC</t>
  </si>
  <si>
    <t>PCP-0000DD6C</t>
  </si>
  <si>
    <t>rockindollartrucking@yahoo.com</t>
  </si>
  <si>
    <t>Nuckols</t>
  </si>
  <si>
    <t xml:space="preserve">Joel </t>
  </si>
  <si>
    <t>+1 505 918-9490</t>
  </si>
  <si>
    <t>JOEL D NUCKOLS</t>
  </si>
  <si>
    <t>PCP-0000EA8C</t>
  </si>
  <si>
    <t>ponderosatruckingllc@gmail.com</t>
  </si>
  <si>
    <t>Leyva</t>
  </si>
  <si>
    <t>+1 575 631-4527</t>
  </si>
  <si>
    <t>PONDEROSA TRUCKING LLC</t>
  </si>
  <si>
    <t>PCP-0001537F</t>
  </si>
  <si>
    <t>carri@performancekartsport.com</t>
  </si>
  <si>
    <t>Carri</t>
  </si>
  <si>
    <t>+1 303 601-3234</t>
  </si>
  <si>
    <t>PCP-0000BFCD</t>
  </si>
  <si>
    <t>jimmiejames1955@gmail.com</t>
  </si>
  <si>
    <t xml:space="preserve">Jimmie </t>
  </si>
  <si>
    <t>+1 303-921-5816</t>
  </si>
  <si>
    <t xml:space="preserve">James equipment </t>
  </si>
  <si>
    <t>5080 Peregrine Rd</t>
  </si>
  <si>
    <t>PCP-00062AA4</t>
  </si>
  <si>
    <t>wyatt2260lopez@gmail.com</t>
  </si>
  <si>
    <t xml:space="preserve">Wyatt </t>
  </si>
  <si>
    <t>PCP-00062D4F</t>
  </si>
  <si>
    <t>office@unitedplmg.com</t>
  </si>
  <si>
    <t xml:space="preserve">collins </t>
  </si>
  <si>
    <t>+1 303 903 9230</t>
  </si>
  <si>
    <t>UNITED PLUMBING SERVICES CO</t>
  </si>
  <si>
    <t>26012 E Geddes Cir</t>
  </si>
  <si>
    <t>91771::UNITED PLUMBING SERVICES CO</t>
  </si>
  <si>
    <t>PCP-00062B51</t>
  </si>
  <si>
    <t>darryl.galle@vspec.com</t>
  </si>
  <si>
    <t>Galle</t>
  </si>
  <si>
    <t>5319-297-8933</t>
  </si>
  <si>
    <t>Darryl.Galle@vspec.com</t>
  </si>
  <si>
    <t>Vspec</t>
  </si>
  <si>
    <t xml:space="preserve">4150 C Street SW </t>
  </si>
  <si>
    <t>PPW-0001B067</t>
  </si>
  <si>
    <t>justinhiggins550@gmail.com</t>
  </si>
  <si>
    <t>200 North Church Avenue</t>
  </si>
  <si>
    <t>PCP-00062E72</t>
  </si>
  <si>
    <t>steven@harmonserviceco.com</t>
  </si>
  <si>
    <t>+1 505 331 8891</t>
  </si>
  <si>
    <t>HARMON SERVICE CO.</t>
  </si>
  <si>
    <t>600 Via Posada SE</t>
  </si>
  <si>
    <t>39928::HARMON SERVICE CO</t>
  </si>
  <si>
    <t>PCP-0006304D</t>
  </si>
  <si>
    <t>mtaft0422@gmail.com</t>
  </si>
  <si>
    <t>Three Forks Ranch</t>
  </si>
  <si>
    <t>63 Carbon County Rd 710</t>
  </si>
  <si>
    <t>Savery</t>
  </si>
  <si>
    <t>PCP-00062F8B</t>
  </si>
  <si>
    <t>e250acs</t>
  </si>
  <si>
    <t>Stiggins</t>
  </si>
  <si>
    <t>stiggins_austin@wagnerequipment.com</t>
  </si>
  <si>
    <t>PSP-0005E2FA</t>
  </si>
  <si>
    <t>a1ukbl</t>
  </si>
  <si>
    <t>Lopezb@rushenterprises.com</t>
  </si>
  <si>
    <t>PSP-000A1050</t>
  </si>
  <si>
    <t>bread@ihcscott.com</t>
  </si>
  <si>
    <t>+1 720 256 5430</t>
  </si>
  <si>
    <t>PCP-000633A7</t>
  </si>
  <si>
    <t>stu.h@southwesterncorp.com</t>
  </si>
  <si>
    <t>Hicklin</t>
  </si>
  <si>
    <t>+1 970 214 3728</t>
  </si>
  <si>
    <t>SOUTHWESTERN CORPORATION</t>
  </si>
  <si>
    <t>109 Commerce Dr</t>
  </si>
  <si>
    <t>80687::SOUTHWESTERN CORPORATION</t>
  </si>
  <si>
    <t>PCP-00063462</t>
  </si>
  <si>
    <t>kzehr@gflenv.com</t>
  </si>
  <si>
    <t>Zehr</t>
  </si>
  <si>
    <t>+1 226 751 4416</t>
  </si>
  <si>
    <t>N2C2C8</t>
  </si>
  <si>
    <t>PCP-000632F6</t>
  </si>
  <si>
    <t>stoneridgefarmsllc@yahoo.com</t>
  </si>
  <si>
    <t>Ensz</t>
  </si>
  <si>
    <t>+1 719 250 0551</t>
  </si>
  <si>
    <t>STONERIDGE FARMS LLC</t>
  </si>
  <si>
    <t>5523 W County Road 11 N</t>
  </si>
  <si>
    <t>81973::STONERIDGE FARMS LLC</t>
  </si>
  <si>
    <t>PCP-000633E5</t>
  </si>
  <si>
    <t>amatthews@hoopercorp.com</t>
  </si>
  <si>
    <t xml:space="preserve">Matthews </t>
  </si>
  <si>
    <t>+1 720 810 4696</t>
  </si>
  <si>
    <t>Amatthews@hoopercorp.com</t>
  </si>
  <si>
    <t>HOOPER CONSTRUCTION CORP</t>
  </si>
  <si>
    <t>6450 PEDERSON CROSSING</t>
  </si>
  <si>
    <t>BLVD</t>
  </si>
  <si>
    <t>Deforest</t>
  </si>
  <si>
    <t>44104::HOOPER CORPORATION,71153::HOOPER CONSTRUCTION CORP</t>
  </si>
  <si>
    <t>PCP-00063371</t>
  </si>
  <si>
    <t>cov@eobpr.com</t>
  </si>
  <si>
    <t>+1 939 644 4846</t>
  </si>
  <si>
    <t>EMPRESAS ORTIZ BRUNET</t>
  </si>
  <si>
    <t>Guaynabo</t>
  </si>
  <si>
    <t>00969</t>
  </si>
  <si>
    <t>PCP-0006328A</t>
  </si>
  <si>
    <t>cz@i-design-landscape.com</t>
  </si>
  <si>
    <t xml:space="preserve">Zusching </t>
  </si>
  <si>
    <t>+1 970 846 2528</t>
  </si>
  <si>
    <t>I DESIGN OF STEAMBOAT INC</t>
  </si>
  <si>
    <t>PO Box 212</t>
  </si>
  <si>
    <t>Phippsburg</t>
  </si>
  <si>
    <t>45715::I DESIGN OF STEAMBOAT INC</t>
  </si>
  <si>
    <t>PCP-0006343E</t>
  </si>
  <si>
    <t>clayton.walker@coterra.com</t>
  </si>
  <si>
    <t>+1 575 706 0334</t>
  </si>
  <si>
    <t>9W RANCH</t>
  </si>
  <si>
    <t>3110 Southwind Rd</t>
  </si>
  <si>
    <t>97993::9W RANCH</t>
  </si>
  <si>
    <t>PCP-00063489</t>
  </si>
  <si>
    <t>NOLAN.DICKINSON@OUTLOOK.COM</t>
  </si>
  <si>
    <t>+1 719 717 0448</t>
  </si>
  <si>
    <t>CND EXCAVATING</t>
  </si>
  <si>
    <t>776 W El Portal Dr</t>
  </si>
  <si>
    <t>17822::CND EXCAVATING</t>
  </si>
  <si>
    <t>PCP-000632C3</t>
  </si>
  <si>
    <t>vani.parvataneni@texadasoftware.com</t>
  </si>
  <si>
    <t>Software</t>
  </si>
  <si>
    <t>+1 800-361-1233</t>
  </si>
  <si>
    <t>Texadasoftware</t>
  </si>
  <si>
    <t>1 Robert Speck Pky</t>
  </si>
  <si>
    <t>Mississauga</t>
  </si>
  <si>
    <t>L4Z 2G5</t>
  </si>
  <si>
    <t>PCP-00063428</t>
  </si>
  <si>
    <t>rmuniz1@fmi.com</t>
  </si>
  <si>
    <t>+1 575 912 5057</t>
  </si>
  <si>
    <t>PPW-A33C4133</t>
  </si>
  <si>
    <t>tquaranto@ihcscott.com</t>
  </si>
  <si>
    <t>Quaranto</t>
  </si>
  <si>
    <t>PCP-0006328F</t>
  </si>
  <si>
    <t>rcastellon@marathonpetroleum.com</t>
  </si>
  <si>
    <t>Castellon</t>
  </si>
  <si>
    <t>MPLX</t>
  </si>
  <si>
    <t>4109 Grandi Rd</t>
  </si>
  <si>
    <t>PCP-0006351F</t>
  </si>
  <si>
    <t>Darla@coloscapesconcrete.com</t>
  </si>
  <si>
    <t>Darla</t>
  </si>
  <si>
    <t>PCP-000632B6</t>
  </si>
  <si>
    <t>e250rb</t>
  </si>
  <si>
    <t>Banks</t>
  </si>
  <si>
    <t>banks_richard@wagnerequipment.com</t>
  </si>
  <si>
    <t>PSP-0008909A</t>
  </si>
  <si>
    <t>e350gg</t>
  </si>
  <si>
    <t>Gamboa</t>
  </si>
  <si>
    <t>gamboa_gabriel@wagnerequipment.com</t>
  </si>
  <si>
    <t>PSP-00058870</t>
  </si>
  <si>
    <t>donhuggins65@gmail.com</t>
  </si>
  <si>
    <t>Huggins</t>
  </si>
  <si>
    <t>+1 303 880 5964</t>
  </si>
  <si>
    <t>DON HUGGINS</t>
  </si>
  <si>
    <t>32069 Quarter Horse Rd</t>
  </si>
  <si>
    <t>44690::DON HUGGINS</t>
  </si>
  <si>
    <t>PCP-00063379</t>
  </si>
  <si>
    <t>thomasbertram@savageco.com</t>
  </si>
  <si>
    <t>Bertram</t>
  </si>
  <si>
    <t>+1 970 756 8081</t>
  </si>
  <si>
    <t>PO BOX 227</t>
  </si>
  <si>
    <t>WATERFLOW</t>
  </si>
  <si>
    <t>PCP-00063279</t>
  </si>
  <si>
    <t>terrykallsen@gmail.com</t>
  </si>
  <si>
    <t>Kallsen</t>
  </si>
  <si>
    <t>+1 970 313 7106</t>
  </si>
  <si>
    <t>TERRYKALLSEN@GMAIL.COM</t>
  </si>
  <si>
    <t>WILDCAT EQUIPMENT SERVICES</t>
  </si>
  <si>
    <t>27754 County Road 66</t>
  </si>
  <si>
    <t>97816::WILDCAT EQUIPMENT SERVICES</t>
  </si>
  <si>
    <t>PCP-00063425</t>
  </si>
  <si>
    <t>terraglide@gmail.com</t>
  </si>
  <si>
    <t>Hobson</t>
  </si>
  <si>
    <t>+1 575 649 6662</t>
  </si>
  <si>
    <t>HOBSON EARTHWORKS INC.</t>
  </si>
  <si>
    <t>801 Old Mescalero Rd</t>
  </si>
  <si>
    <t>43431::HOBSON EARTHWORKS INC</t>
  </si>
  <si>
    <t>PCP-000638B2</t>
  </si>
  <si>
    <t>ceo.4412@gmail.com</t>
  </si>
  <si>
    <t>OLAYINKA</t>
  </si>
  <si>
    <t>ADISA</t>
  </si>
  <si>
    <t>+1 815-991-7241</t>
  </si>
  <si>
    <t>CEO.4412@GMAIL.COM</t>
  </si>
  <si>
    <t>ceo 4412 tech</t>
  </si>
  <si>
    <t>332 Yorkshire Dr</t>
  </si>
  <si>
    <t>PCP-00063991</t>
  </si>
  <si>
    <t>Montroseheavy@gmail.com</t>
  </si>
  <si>
    <t>+1 970 596 3115</t>
  </si>
  <si>
    <t>MONTROSE HEAVY TRUCK REPAIR</t>
  </si>
  <si>
    <t>Montrose Heavy Truck Repair</t>
  </si>
  <si>
    <t>68175 LaSalle Rd</t>
  </si>
  <si>
    <t>PCP-00063AAD</t>
  </si>
  <si>
    <t>Val De Pena</t>
  </si>
  <si>
    <t>+1 505 242 2020</t>
  </si>
  <si>
    <t>RAFAEL@SOUTHWESTLANDFILL.COM</t>
  </si>
  <si>
    <t>SOUTHWEST LANDFILL LLC</t>
  </si>
  <si>
    <t>5816 Pajarito Rd SW</t>
  </si>
  <si>
    <t>PCP-0006392A</t>
  </si>
  <si>
    <t>scott.schafer@martinmarietta.com</t>
  </si>
  <si>
    <t>Scott.Schafer@martinmarietta.com</t>
  </si>
  <si>
    <t>PCP-00063496</t>
  </si>
  <si>
    <t>isaak.giesbrecht2010@gmail.com</t>
  </si>
  <si>
    <t>+1 432 788 7271</t>
  </si>
  <si>
    <t>GARY JACKSON FARMS</t>
  </si>
  <si>
    <t>998 County Rd 245</t>
  </si>
  <si>
    <t>47297::GARY JACKSON FARMS</t>
  </si>
  <si>
    <t>PCP-00063822</t>
  </si>
  <si>
    <t>r.mills@kolbgrading.com</t>
  </si>
  <si>
    <t>PCP-0004E19D</t>
  </si>
  <si>
    <t>a.hoelscher@kolbgrading.com</t>
  </si>
  <si>
    <t>Hoelscher</t>
  </si>
  <si>
    <t>+1 5736806007</t>
  </si>
  <si>
    <t>Linn</t>
  </si>
  <si>
    <t>PCP-0003011D</t>
  </si>
  <si>
    <t>robbybote</t>
  </si>
  <si>
    <t>Bote</t>
  </si>
  <si>
    <t>+1 6362841209</t>
  </si>
  <si>
    <t>r.bote@kolbgrading.com</t>
  </si>
  <si>
    <t>PCP-0000B581</t>
  </si>
  <si>
    <t>gregl@kolbgrading.com</t>
  </si>
  <si>
    <t>Luebrecht</t>
  </si>
  <si>
    <t>+1 5734704772</t>
  </si>
  <si>
    <t>Dave Kolb Grading, Inc.</t>
  </si>
  <si>
    <t>PPW-AEEFE8BE</t>
  </si>
  <si>
    <t>m.ross@kolbgrading.com</t>
  </si>
  <si>
    <t>+1 314-575-1249</t>
  </si>
  <si>
    <t>PPW-0004461F</t>
  </si>
  <si>
    <t>c.norton@kolbgrading.com</t>
  </si>
  <si>
    <t>+1 636-262-6305</t>
  </si>
  <si>
    <t>PPW-0003CE3F</t>
  </si>
  <si>
    <t>k.orick@kolbgrading.com</t>
  </si>
  <si>
    <t>Orick</t>
  </si>
  <si>
    <t>+1 5732209598</t>
  </si>
  <si>
    <t>PPW-8003A071</t>
  </si>
  <si>
    <t>b.aubuchon@kolbgrading.com</t>
  </si>
  <si>
    <t>Aubuchon</t>
  </si>
  <si>
    <t>+1 5733301145</t>
  </si>
  <si>
    <t>5731 Westwood Drive</t>
  </si>
  <si>
    <t>PPW-8003A029</t>
  </si>
  <si>
    <t>lone@kolbgrading.com</t>
  </si>
  <si>
    <t>Ely</t>
  </si>
  <si>
    <t>Lon</t>
  </si>
  <si>
    <t>+1 3149715997</t>
  </si>
  <si>
    <t>PPW-800398C8</t>
  </si>
  <si>
    <t>s.aplin@kolbgrading.com</t>
  </si>
  <si>
    <t>Aplin</t>
  </si>
  <si>
    <t>5733 WESTWOOD DR.</t>
  </si>
  <si>
    <t>ST. CHARLES</t>
  </si>
  <si>
    <t>PPW-800398C6</t>
  </si>
  <si>
    <t>kenneth.barnes.17@us.af.mil</t>
  </si>
  <si>
    <t>barnes</t>
  </si>
  <si>
    <t>+1 719 333 3032</t>
  </si>
  <si>
    <t>UNITED STATES AIR FORCE ACAD</t>
  </si>
  <si>
    <t>Usaf Academy</t>
  </si>
  <si>
    <t>90221::UNITED STATES AIR FORCE ACAD</t>
  </si>
  <si>
    <t>PCP-00063907</t>
  </si>
  <si>
    <t>s.johnson@kolbgrading.com</t>
  </si>
  <si>
    <t>+1 6363455158</t>
  </si>
  <si>
    <t>PCP-00008FA6</t>
  </si>
  <si>
    <t>jerrod.aragon@tristategt.org</t>
  </si>
  <si>
    <t>Jerrod</t>
  </si>
  <si>
    <t>+1 970 596 6659</t>
  </si>
  <si>
    <t>COUNTY RD  19</t>
  </si>
  <si>
    <t>PREWITT</t>
  </si>
  <si>
    <t>88889::TRI STATE GENERATION &amp; TRANS,88918::TRI-STATE GEN &amp; TRANS ASSOC</t>
  </si>
  <si>
    <t>PCP-000633E3</t>
  </si>
  <si>
    <t>robby.boggs@libertyfrac.com</t>
  </si>
  <si>
    <t>+1 325 301 2207</t>
  </si>
  <si>
    <t>robby.boggs@outlook.com</t>
  </si>
  <si>
    <t>4618 Oak Grove Blvd</t>
  </si>
  <si>
    <t>PCP-00063839</t>
  </si>
  <si>
    <t>jdentmechanic</t>
  </si>
  <si>
    <t>PCP-0006378B</t>
  </si>
  <si>
    <t>jgrimes@frontierdevelopmentinc.com</t>
  </si>
  <si>
    <t>+1 832 427 9022</t>
  </si>
  <si>
    <t>FRONTIER DEVELOPMENT INC</t>
  </si>
  <si>
    <t>4896 Fm 2314</t>
  </si>
  <si>
    <t>Hallettsville</t>
  </si>
  <si>
    <t>35331::FRONTIER DEVELOPMENT INC</t>
  </si>
  <si>
    <t>PCP-000637CA</t>
  </si>
  <si>
    <t>jayacs2</t>
  </si>
  <si>
    <t>Jayachandran</t>
  </si>
  <si>
    <t>Susil Kumar</t>
  </si>
  <si>
    <t>+91 99866 41010</t>
  </si>
  <si>
    <t>Jayachandran_Susil_Kumar@cat.com</t>
  </si>
  <si>
    <t>CAT INDIA ENGR SOLTNS PRVT</t>
  </si>
  <si>
    <t>PSP-00031FDC</t>
  </si>
  <si>
    <t>kgcatmonitor</t>
  </si>
  <si>
    <t>Baum</t>
  </si>
  <si>
    <t>kgcatmonitor@yahoo.com</t>
  </si>
  <si>
    <t>PPW-0002630E</t>
  </si>
  <si>
    <t>kyle.patterson@kodiakgas.com</t>
  </si>
  <si>
    <t>+1 303 434 9410</t>
  </si>
  <si>
    <t>5321 Spalding Pl</t>
  </si>
  <si>
    <t>PCP-0006398D</t>
  </si>
  <si>
    <t>jpmm-264@hotmail.com</t>
  </si>
  <si>
    <t>jesus</t>
  </si>
  <si>
    <t>+1 620-390-8622</t>
  </si>
  <si>
    <t>MTZ 3 Trucking LLC</t>
  </si>
  <si>
    <t>3910 24th Ave</t>
  </si>
  <si>
    <t>PCP-000638F7</t>
  </si>
  <si>
    <t>jtoehead1@yahoo.com</t>
  </si>
  <si>
    <t xml:space="preserve">Snell </t>
  </si>
  <si>
    <t xml:space="preserve">Joseph </t>
  </si>
  <si>
    <t xml:space="preserve">Owner operator </t>
  </si>
  <si>
    <t>PCP-0003C766</t>
  </si>
  <si>
    <t>bailey.pj08@yahoo.com</t>
  </si>
  <si>
    <t>+1 7207887755</t>
  </si>
  <si>
    <t>phillip.bailey@barnard-inc.com</t>
  </si>
  <si>
    <t>1 chimney hollow rd</t>
  </si>
  <si>
    <t>PCP-0006376D</t>
  </si>
  <si>
    <t>charles.rossodivito1@energytransfer.com</t>
  </si>
  <si>
    <t>Rossodivito</t>
  </si>
  <si>
    <t>+1 623-698-1789</t>
  </si>
  <si>
    <t>Charles.rossodivito1@energytransfer.com</t>
  </si>
  <si>
    <t>147 county rd 437</t>
  </si>
  <si>
    <t>orla</t>
  </si>
  <si>
    <t>PCP-000639F6</t>
  </si>
  <si>
    <t>vernon.griego@martinmarietta.com</t>
  </si>
  <si>
    <t>+1 661 238 5426</t>
  </si>
  <si>
    <t>PCP-00060C83</t>
  </si>
  <si>
    <t>rpswarehousebob</t>
  </si>
  <si>
    <t>+1 575 445 9130</t>
  </si>
  <si>
    <t>940 S 2nd St</t>
  </si>
  <si>
    <t>PCP-00063A5D</t>
  </si>
  <si>
    <t>kyle@capexcavating.com</t>
  </si>
  <si>
    <t>+1 720 878 6785</t>
  </si>
  <si>
    <t>10759 Wcr 7</t>
  </si>
  <si>
    <t>PCP-00063785</t>
  </si>
  <si>
    <t>centralpaving21@gmail.com</t>
  </si>
  <si>
    <t>CENTRAL PAVING</t>
  </si>
  <si>
    <t>15813 MORRIS AVE</t>
  </si>
  <si>
    <t>FORT LUPTON</t>
  </si>
  <si>
    <t>PCP-0001BDC6</t>
  </si>
  <si>
    <t>ALEX@SWIEXCAVATING.COM</t>
  </si>
  <si>
    <t>Caravaggio</t>
  </si>
  <si>
    <t>+1 2138808119</t>
  </si>
  <si>
    <t>SCOTT WANEKA INC</t>
  </si>
  <si>
    <t>3080 S Vallejo St</t>
  </si>
  <si>
    <t>18133::SWI EXCAVATING INC</t>
  </si>
  <si>
    <t>PCP-00064073</t>
  </si>
  <si>
    <t>gsanders@mccarthy.com</t>
  </si>
  <si>
    <t>+1 480 737 9730</t>
  </si>
  <si>
    <t>PCP-00063E8E</t>
  </si>
  <si>
    <t>tbrown@trinityoilfieldservices.com</t>
  </si>
  <si>
    <t>+1 575 263-6251</t>
  </si>
  <si>
    <t>PCP-00033CC4</t>
  </si>
  <si>
    <t>mgreen@silverton.co.us</t>
  </si>
  <si>
    <t>+1 970 387-5522</t>
  </si>
  <si>
    <t>TOWN OF SILVERTON</t>
  </si>
  <si>
    <t>PCP-00038F2A</t>
  </si>
  <si>
    <t>kylefly2k@gmail.com</t>
  </si>
  <si>
    <t>griebel</t>
  </si>
  <si>
    <t>+1 303 808 2585</t>
  </si>
  <si>
    <t>Kylefly2k@gmail.com</t>
  </si>
  <si>
    <t>PACIFIC AEROMOTIVE CORPORATI</t>
  </si>
  <si>
    <t>115 cheesman st</t>
  </si>
  <si>
    <t>p.o box 450</t>
  </si>
  <si>
    <t>erie</t>
  </si>
  <si>
    <t>67163::PACIFIC AEROMOTIVE CORPORATI ON</t>
  </si>
  <si>
    <t>PCP-00064099</t>
  </si>
  <si>
    <t>kg4410200</t>
  </si>
  <si>
    <t>Nea</t>
  </si>
  <si>
    <t>+1 314-985-9850</t>
  </si>
  <si>
    <t>lorin@kolbgrading.com</t>
  </si>
  <si>
    <t>PPT-0100C673</t>
  </si>
  <si>
    <t>shawn.woods@navenergy.com</t>
  </si>
  <si>
    <t>+1 505 598 3335</t>
  </si>
  <si>
    <t>PCP-00063FC6</t>
  </si>
  <si>
    <t>fyatruckingllc@gmail.com</t>
  </si>
  <si>
    <t>FYATRUCKING LLC</t>
  </si>
  <si>
    <t>PCP-00062FA8</t>
  </si>
  <si>
    <t>STEVETCDBUILDS</t>
  </si>
  <si>
    <t xml:space="preserve">Gilbert </t>
  </si>
  <si>
    <t>+1 303 916 8065</t>
  </si>
  <si>
    <t>STEVE@TCDBUILDS.COM</t>
  </si>
  <si>
    <t>TUFT CONST &amp; DEVT INC</t>
  </si>
  <si>
    <t>2921 W 25th Ave</t>
  </si>
  <si>
    <t>89591::TUFT CONST &amp; DEVT INC</t>
  </si>
  <si>
    <t>PCP-00063FF3</t>
  </si>
  <si>
    <t>service@advancediesel.co</t>
  </si>
  <si>
    <t>+1 575 496 4506</t>
  </si>
  <si>
    <t>ADVANCE DIESEL SERVICES</t>
  </si>
  <si>
    <t>PO Box 310</t>
  </si>
  <si>
    <t>01946::ADVANCE DIESEL SERVICES</t>
  </si>
  <si>
    <t>PCP-00063FE1</t>
  </si>
  <si>
    <t>krista.daily@vermeermw.com</t>
  </si>
  <si>
    <t>+1 505 345 8787</t>
  </si>
  <si>
    <t>9005 Washington St NE</t>
  </si>
  <si>
    <t>PCP-00063F41</t>
  </si>
  <si>
    <t>hgalvez@sarecycling.com</t>
  </si>
  <si>
    <t>Galvez</t>
  </si>
  <si>
    <t>+1 310 270 0571</t>
  </si>
  <si>
    <t>hgalvez@Sarecycling.com</t>
  </si>
  <si>
    <t>PCP-0005A3F2</t>
  </si>
  <si>
    <t>hlhearne@pcrs.net</t>
  </si>
  <si>
    <t>Hearne</t>
  </si>
  <si>
    <t xml:space="preserve">Hal </t>
  </si>
  <si>
    <t>+1 970 209 7848</t>
  </si>
  <si>
    <t>HLHEARNE@PCRS.NET</t>
  </si>
  <si>
    <t>1641 County Road 771</t>
  </si>
  <si>
    <t>Ohio City</t>
  </si>
  <si>
    <t>PCP-000640F5</t>
  </si>
  <si>
    <t>michaeljarnott@gmail.com</t>
  </si>
  <si>
    <t>Arnott</t>
  </si>
  <si>
    <t>Michael Arnott</t>
  </si>
  <si>
    <t>U.S. 36</t>
  </si>
  <si>
    <t>PCP-00063FF8</t>
  </si>
  <si>
    <t>e350gbh</t>
  </si>
  <si>
    <t>herring_garrett@wagnerequipment.com</t>
  </si>
  <si>
    <t>PIP-11070629</t>
  </si>
  <si>
    <t>rwillis1@harsco.com</t>
  </si>
  <si>
    <t>+56 934158954</t>
  </si>
  <si>
    <t>Región de Antofagasta</t>
  </si>
  <si>
    <t>PCP-00063B31</t>
  </si>
  <si>
    <t>cdyyas2</t>
  </si>
  <si>
    <t>Stai</t>
  </si>
  <si>
    <t>aaron.stai@ryancentral.com</t>
  </si>
  <si>
    <t>PSP-000A316E</t>
  </si>
  <si>
    <t>d.strothcamp@kolbgrading.com</t>
  </si>
  <si>
    <t>Strothcamp</t>
  </si>
  <si>
    <t>PPW-0003D7EE</t>
  </si>
  <si>
    <t>diane@generalhydronics.com</t>
  </si>
  <si>
    <t>Boles</t>
  </si>
  <si>
    <t>+1 575 430 1403</t>
  </si>
  <si>
    <t>1001 Zuni Dr Ste D</t>
  </si>
  <si>
    <t>36756::GENERAL HYDRONICS UTILITES L LC</t>
  </si>
  <si>
    <t>PCP-000645DA</t>
  </si>
  <si>
    <t>chavezrichie1505@gmail.com</t>
  </si>
  <si>
    <t>+1 915 276 1386</t>
  </si>
  <si>
    <t>PRIME CRETE INC</t>
  </si>
  <si>
    <t>561 East Rd</t>
  </si>
  <si>
    <t>70096::PRIME CRETE INC</t>
  </si>
  <si>
    <t>PCP-00064507</t>
  </si>
  <si>
    <t>pitchfork1</t>
  </si>
  <si>
    <t>pitchforkdirtrental@gmail.com</t>
  </si>
  <si>
    <t>PPW-AE3BFE6D</t>
  </si>
  <si>
    <t>michael.luginski@kodiakgas.com</t>
  </si>
  <si>
    <t>Luginski</t>
  </si>
  <si>
    <t>+1 740 340 4090</t>
  </si>
  <si>
    <t>350 Highway 7 N</t>
  </si>
  <si>
    <t>Powhatan Point</t>
  </si>
  <si>
    <t>PCP-00063DA0</t>
  </si>
  <si>
    <t>d430mm14</t>
  </si>
  <si>
    <t>Mavrotheris</t>
  </si>
  <si>
    <t>mavrotherism@vmcmail.com</t>
  </si>
  <si>
    <t>PSP-000A3616</t>
  </si>
  <si>
    <t>rtmoringa@gmail.com</t>
  </si>
  <si>
    <t>HABTE</t>
  </si>
  <si>
    <t>ROBEL</t>
  </si>
  <si>
    <t>+1 817 808 5122</t>
  </si>
  <si>
    <t>ROBEL HABTE</t>
  </si>
  <si>
    <t xml:space="preserve">814 HONEY  MAQPLE  STREET  </t>
  </si>
  <si>
    <t>PRINCETON TX</t>
  </si>
  <si>
    <t>PCP-0003D066</t>
  </si>
  <si>
    <t>colby.easley@slatonbros.com</t>
  </si>
  <si>
    <t>Easley</t>
  </si>
  <si>
    <t>+1 720 737 1187</t>
  </si>
  <si>
    <t>SLATON BROS  INC</t>
  </si>
  <si>
    <t>PCP-0006445D</t>
  </si>
  <si>
    <t>kring@kidco.ca</t>
  </si>
  <si>
    <t>Ring</t>
  </si>
  <si>
    <t>+1 403 370 4622</t>
  </si>
  <si>
    <t>PCP-000645DF</t>
  </si>
  <si>
    <t>manuelperez8813@gmail.com</t>
  </si>
  <si>
    <t>+1 719 650 0486</t>
  </si>
  <si>
    <t>Manuelperez8813@gmail.com</t>
  </si>
  <si>
    <t>FRESH LANDSCAPES</t>
  </si>
  <si>
    <t>7628 Peachleaf Dr</t>
  </si>
  <si>
    <t>39287::FRESH LANDSCAPES</t>
  </si>
  <si>
    <t>PCP-00064698</t>
  </si>
  <si>
    <t>jwillingham@enerflex.com</t>
  </si>
  <si>
    <t>+1 405 738 7775</t>
  </si>
  <si>
    <t>PCP-00039F42</t>
  </si>
  <si>
    <t>afec1991@gmail.com</t>
  </si>
  <si>
    <t>+593 4-241-4444</t>
  </si>
  <si>
    <t>cnc</t>
  </si>
  <si>
    <t>Francisco de marcos 321 y chimborazo</t>
  </si>
  <si>
    <t>Guayaquil</t>
  </si>
  <si>
    <t>Guayas</t>
  </si>
  <si>
    <t>PCP-000645D6</t>
  </si>
  <si>
    <t>arigbeandsonsintlltd2019@gmail.com</t>
  </si>
  <si>
    <t>Arigbe</t>
  </si>
  <si>
    <t>+234 8061634470</t>
  </si>
  <si>
    <t xml:space="preserve">ARIGBE AND SON'S INT'L LTD </t>
  </si>
  <si>
    <t>Plot C220B olumegbon Street Royal Garden</t>
  </si>
  <si>
    <t xml:space="preserve">Lekki </t>
  </si>
  <si>
    <t>Lagos</t>
  </si>
  <si>
    <t>NG</t>
  </si>
  <si>
    <t>PCP-000646C8</t>
  </si>
  <si>
    <t>kirtb@redmondminerals.com</t>
  </si>
  <si>
    <t>Kirt</t>
  </si>
  <si>
    <t>+1 435 201 1491</t>
  </si>
  <si>
    <t>6005 NORTH 100 WEST</t>
  </si>
  <si>
    <t>REDMOND</t>
  </si>
  <si>
    <t>PCP-00061163</t>
  </si>
  <si>
    <t>Wunderlich</t>
  </si>
  <si>
    <t>+1 6363773532</t>
  </si>
  <si>
    <t>PPW-0001F9D3</t>
  </si>
  <si>
    <t>cliff@capexcavating.com</t>
  </si>
  <si>
    <t>Goodwill</t>
  </si>
  <si>
    <t>+1 303 358 5256</t>
  </si>
  <si>
    <t>10759 Wcr 7 # 7</t>
  </si>
  <si>
    <t>PCP-00064411</t>
  </si>
  <si>
    <t>danhudson1960@gmail.com</t>
  </si>
  <si>
    <t>+1 970 234 8218</t>
  </si>
  <si>
    <t>HUDSON EXCAVATION LLC</t>
  </si>
  <si>
    <t>6984 Peach Valley Rd</t>
  </si>
  <si>
    <t>44622::HUDSON EXCAVATION LLC</t>
  </si>
  <si>
    <t>PCP-00064A21</t>
  </si>
  <si>
    <t>mmusilek@tristategt.org</t>
  </si>
  <si>
    <t>MUSILEK</t>
  </si>
  <si>
    <t>+1 303 854 3460</t>
  </si>
  <si>
    <t>PCP-00064991</t>
  </si>
  <si>
    <t>janelle.baier@holcim.com</t>
  </si>
  <si>
    <t>Baier</t>
  </si>
  <si>
    <t>Janelle</t>
  </si>
  <si>
    <t>+1 989 657 3808</t>
  </si>
  <si>
    <t>PCP-000648E7</t>
  </si>
  <si>
    <t>robert.estrella@gcinc.com</t>
  </si>
  <si>
    <t xml:space="preserve">Estrella </t>
  </si>
  <si>
    <t>+1 520 649 0560</t>
  </si>
  <si>
    <t>Robert.Estrella@GCINC.COM</t>
  </si>
  <si>
    <t xml:space="preserve">3140 e Cardenas dr </t>
  </si>
  <si>
    <t>Corona De Tucson</t>
  </si>
  <si>
    <t>PCP-000645A4</t>
  </si>
  <si>
    <t>marquez_jose81@yahoo.com</t>
  </si>
  <si>
    <t>+1 915 549 1832</t>
  </si>
  <si>
    <t>MARQUEZ &amp; SONS LANSCAPING &amp; GRADING</t>
  </si>
  <si>
    <t>4870 Kaag</t>
  </si>
  <si>
    <t>52680::MARQUEZ &amp; SONS LANDSCAPING &amp; GRADING</t>
  </si>
  <si>
    <t>PCP-000649BD</t>
  </si>
  <si>
    <t>felipe.amador@halliburton.com</t>
  </si>
  <si>
    <t>+1 956 278 9228</t>
  </si>
  <si>
    <t>Felipe.Amador@Halliburton.com</t>
  </si>
  <si>
    <t>6155 West Murphy Street</t>
  </si>
  <si>
    <t>PCP-000649C3</t>
  </si>
  <si>
    <t>PCP-00064BA3</t>
  </si>
  <si>
    <t>alan.santana@fronteraradiators.com</t>
  </si>
  <si>
    <t>+1 915 772 2124</t>
  </si>
  <si>
    <t>FRONTERA RADIATORS AND PARTS</t>
  </si>
  <si>
    <t>123 Chelsea St</t>
  </si>
  <si>
    <t>35223::FRONTERA RADIATORS AND PARTS</t>
  </si>
  <si>
    <t>PCP-00064A99</t>
  </si>
  <si>
    <t>adanish@fmi.com</t>
  </si>
  <si>
    <t>Danish</t>
  </si>
  <si>
    <t>Abid</t>
  </si>
  <si>
    <t>PCP-000649F1</t>
  </si>
  <si>
    <t>brandon@thedoitallbrothers.com</t>
  </si>
  <si>
    <t>Dazzio</t>
  </si>
  <si>
    <t>+1 7194703707</t>
  </si>
  <si>
    <t>PCP-00064BBB</t>
  </si>
  <si>
    <t>Dunwoody</t>
  </si>
  <si>
    <t>WM-CSI LANDFILL</t>
  </si>
  <si>
    <t>PCP-00064B96</t>
  </si>
  <si>
    <t>jason.cerda@halliburton.com</t>
  </si>
  <si>
    <t>cerda</t>
  </si>
  <si>
    <t>+1 210-722-7647</t>
  </si>
  <si>
    <t>halliburton</t>
  </si>
  <si>
    <t>101 Holt Rd, Victoria</t>
  </si>
  <si>
    <t>PCP-000649D2</t>
  </si>
  <si>
    <t>megal317706@gmail.com</t>
  </si>
  <si>
    <t>Megal</t>
  </si>
  <si>
    <t>+1 915-222-0588</t>
  </si>
  <si>
    <t>megal.a.wilson.mil@mail.mil</t>
  </si>
  <si>
    <t xml:space="preserve">Army </t>
  </si>
  <si>
    <t>11757 Mesquite Miel Dr</t>
  </si>
  <si>
    <t>PCP-0006495F</t>
  </si>
  <si>
    <t>l010_cat_user02</t>
  </si>
  <si>
    <t>Jacintha</t>
  </si>
  <si>
    <t>Juliet</t>
  </si>
  <si>
    <t>shivangi.tomar@accenture.com</t>
  </si>
  <si>
    <t>501, 10th street</t>
  </si>
  <si>
    <t>segsg</t>
  </si>
  <si>
    <t>PCP-000033CD</t>
  </si>
  <si>
    <t>hzhuang@swlinecable.com</t>
  </si>
  <si>
    <t>Zhuang</t>
  </si>
  <si>
    <t>Hua</t>
  </si>
  <si>
    <t>+1 505 873 8780</t>
  </si>
  <si>
    <t>SOUTHWEST LINE &amp; CABLE CO LLC</t>
  </si>
  <si>
    <t>7301 Reading Ave. SE</t>
  </si>
  <si>
    <t>80833::SOUTHWEST LINE &amp; CABLE CO LL</t>
  </si>
  <si>
    <t>PCP-000649B8</t>
  </si>
  <si>
    <t>oscar.marquez@p66.com</t>
  </si>
  <si>
    <t>+1 432 232 3391</t>
  </si>
  <si>
    <t>PO BOX 1029</t>
  </si>
  <si>
    <t>OZONA</t>
  </si>
  <si>
    <t>27479::DCP MIDSTREAM LP-HOBBS NM</t>
  </si>
  <si>
    <t>PCP-00062AB1</t>
  </si>
  <si>
    <t>cwaters@wagnerequipment.com</t>
  </si>
  <si>
    <t>+1 970-396-0146</t>
  </si>
  <si>
    <t>Elizabeth and Colton Waters</t>
  </si>
  <si>
    <t>24335 County Road 67</t>
  </si>
  <si>
    <t>PCP-00064D5F</t>
  </si>
  <si>
    <t>Eddieschmidt82@gmail.com</t>
  </si>
  <si>
    <t>24334 County Road 61</t>
  </si>
  <si>
    <t>PCP-00064D6C</t>
  </si>
  <si>
    <t>randyw@capitanusa.com</t>
  </si>
  <si>
    <t>Waldon</t>
  </si>
  <si>
    <t>+1 575 200 8655</t>
  </si>
  <si>
    <t>ORLA METRO MANAGEMENT</t>
  </si>
  <si>
    <t>413 Corrine Pl</t>
  </si>
  <si>
    <t>71105::ORLA METRO MANAGEMENT</t>
  </si>
  <si>
    <t>PCP-00064E17</t>
  </si>
  <si>
    <t>elchaseandson@gmail.com</t>
  </si>
  <si>
    <t>+1 970 415 6434</t>
  </si>
  <si>
    <t>E L CHASE AND SON CONSTRUCTI</t>
  </si>
  <si>
    <t>10996 N Solar Dr</t>
  </si>
  <si>
    <t>39946::E L CHASE AND SON CONSTRUCTI ON LLC</t>
  </si>
  <si>
    <t>PCP-00064E0E</t>
  </si>
  <si>
    <t>Schulman9970@gmail.com</t>
  </si>
  <si>
    <t>Schulman</t>
  </si>
  <si>
    <t>9273 Brush Creek Road</t>
  </si>
  <si>
    <t>PCP-00064EC6</t>
  </si>
  <si>
    <t>bloodcasey@gmail.com</t>
  </si>
  <si>
    <t>+1 719 214 2384</t>
  </si>
  <si>
    <t>CASEY BLOOD</t>
  </si>
  <si>
    <t>6576 Greenhorn Mountain Dr</t>
  </si>
  <si>
    <t>39945::CASEY BLOOD</t>
  </si>
  <si>
    <t>PCP-00064E7C</t>
  </si>
  <si>
    <t>ScottMartinPoverty</t>
  </si>
  <si>
    <t>+1 575 799 4230</t>
  </si>
  <si>
    <t>spearheartbar@gmail.com</t>
  </si>
  <si>
    <t>POVERTY FLATS LAND &amp; CATTLE</t>
  </si>
  <si>
    <t>530 Fort Sumner Rd</t>
  </si>
  <si>
    <t>69668::POVERTY FLATS LAND &amp; CATTLE</t>
  </si>
  <si>
    <t>PCP-000651CC</t>
  </si>
  <si>
    <t>guntherh1999@gmail.com</t>
  </si>
  <si>
    <t>Horschig</t>
  </si>
  <si>
    <t>Haans</t>
  </si>
  <si>
    <t>+1 575 491 5924</t>
  </si>
  <si>
    <t>ALAMO EARTHWORK &amp; PAVING</t>
  </si>
  <si>
    <t>PO Box 245</t>
  </si>
  <si>
    <t>PCP-00065324</t>
  </si>
  <si>
    <t>Jarred.b@landoexcavation.com</t>
  </si>
  <si>
    <t>+1 760 504 5621</t>
  </si>
  <si>
    <t>LANDO EXCAVATION LLC</t>
  </si>
  <si>
    <t>51313::LANDO EXCAVATION LLC</t>
  </si>
  <si>
    <t>PCP-00065272</t>
  </si>
  <si>
    <t>mdirito@facilitiescontracting.com</t>
  </si>
  <si>
    <t>Di Rito</t>
  </si>
  <si>
    <t>Maggie</t>
  </si>
  <si>
    <t>+1 303 798 7111</t>
  </si>
  <si>
    <t>FACILITIES CONTRACTING INC</t>
  </si>
  <si>
    <t>981 Southpark Dr</t>
  </si>
  <si>
    <t>PCP-00065378</t>
  </si>
  <si>
    <t>kent.ormseth@gcinc.com</t>
  </si>
  <si>
    <t>Ormseth</t>
  </si>
  <si>
    <t>+1 605 553 2434</t>
  </si>
  <si>
    <t>PCP-00063808</t>
  </si>
  <si>
    <t>a.stemmler@kolbgrading.com</t>
  </si>
  <si>
    <t>Stemmler</t>
  </si>
  <si>
    <t>+1 6363455108</t>
  </si>
  <si>
    <t>PCP-0000BE68</t>
  </si>
  <si>
    <t>m.wies@kolbgrading.com</t>
  </si>
  <si>
    <t>Wies</t>
  </si>
  <si>
    <t>PCP-0000163A</t>
  </si>
  <si>
    <t>Sgarcia@mpcdenver.com</t>
  </si>
  <si>
    <t>+1 720 308 7964</t>
  </si>
  <si>
    <t>MILLING PLUS CORP</t>
  </si>
  <si>
    <t>800 E 73rd Ave.</t>
  </si>
  <si>
    <t>52962::MILLING PAVING &amp; CONCRETE LL C</t>
  </si>
  <si>
    <t>PCP-0006522C</t>
  </si>
  <si>
    <t>+1 915 474 3216</t>
  </si>
  <si>
    <t>EL PASO TRUCK &amp; MACHINERY</t>
  </si>
  <si>
    <t>8761 Alameda Ave</t>
  </si>
  <si>
    <t>PCP-000652C9</t>
  </si>
  <si>
    <t>nated@arborvalleynursery.com</t>
  </si>
  <si>
    <t>+1 440 477 1589</t>
  </si>
  <si>
    <t>P.O. BOX 932</t>
  </si>
  <si>
    <t>PCP-0006507A</t>
  </si>
  <si>
    <t>rodolfocrodriguez27@gmail.com</t>
  </si>
  <si>
    <t>+1 4329243559</t>
  </si>
  <si>
    <t>Rodolfocrodriguez27@gmail.com</t>
  </si>
  <si>
    <t>Veraizon</t>
  </si>
  <si>
    <t>PCP-000652DB</t>
  </si>
  <si>
    <t>tomruss357@gmail.com</t>
  </si>
  <si>
    <t>PCP-00065092</t>
  </si>
  <si>
    <t>e250ldm2</t>
  </si>
  <si>
    <t>Maturino</t>
  </si>
  <si>
    <t>LeEtta</t>
  </si>
  <si>
    <t>Maturino_LeEtta@wagnerequipment.com</t>
  </si>
  <si>
    <t>PSP-0006FE24</t>
  </si>
  <si>
    <t>e350ozq</t>
  </si>
  <si>
    <t>quinones_omar@wagnerequipment.com</t>
  </si>
  <si>
    <t>PIP-10617506</t>
  </si>
  <si>
    <t>james.noonan@apac.com</t>
  </si>
  <si>
    <t>+1 620 960 9035</t>
  </si>
  <si>
    <t>James.noonan@apac.com</t>
  </si>
  <si>
    <t>PCP-000650A5</t>
  </si>
  <si>
    <t>Galvand4819@gmail.com</t>
  </si>
  <si>
    <t>PCP-000651CF</t>
  </si>
  <si>
    <t>crowsnest1</t>
  </si>
  <si>
    <t>+1 575 499 3045</t>
  </si>
  <si>
    <t>ap@3jtruckingllc.com</t>
  </si>
  <si>
    <t>PO BOX 3052</t>
  </si>
  <si>
    <t>PPW-80044646</t>
  </si>
  <si>
    <t>juliefairchild10@gmail.com</t>
  </si>
  <si>
    <t>Fairchild</t>
  </si>
  <si>
    <t>Juliefairchild10@gmail.com</t>
  </si>
  <si>
    <t>826 Vine Street</t>
  </si>
  <si>
    <t>Oceanside</t>
  </si>
  <si>
    <t>PCP-00065306</t>
  </si>
  <si>
    <t>koaltaylor434@gmail.com</t>
  </si>
  <si>
    <t>Koal</t>
  </si>
  <si>
    <t>+1 303 746 4485</t>
  </si>
  <si>
    <t>Koaltaylor434@gmail.com</t>
  </si>
  <si>
    <t>KOAL TAYLOR</t>
  </si>
  <si>
    <t>54333 County Road 23</t>
  </si>
  <si>
    <t>97998::KOAL TAYLOR</t>
  </si>
  <si>
    <t>PCP-0006524F</t>
  </si>
  <si>
    <t>egiesen@republicservices.com</t>
  </si>
  <si>
    <t>Giesen</t>
  </si>
  <si>
    <t>+1 763 972 4133</t>
  </si>
  <si>
    <t>PCP-0006581E</t>
  </si>
  <si>
    <t>nlucero@pol-nsn.gov</t>
  </si>
  <si>
    <t>+1 505 235 9124</t>
  </si>
  <si>
    <t>PUEBLO OF LAGUNA</t>
  </si>
  <si>
    <t>22 Captain Rd</t>
  </si>
  <si>
    <t>Laguna</t>
  </si>
  <si>
    <t>53910::PUEBLO OF LAGUNA</t>
  </si>
  <si>
    <t>PCP-000656D1</t>
  </si>
  <si>
    <t>luis.c@t2grecycle.com</t>
  </si>
  <si>
    <t>Carraco</t>
  </si>
  <si>
    <t>+1 720 298 6258</t>
  </si>
  <si>
    <t>12321 CNTY RD 41</t>
  </si>
  <si>
    <t>PCP-00065969</t>
  </si>
  <si>
    <t>benny.g.lopez.ctr@army.mil</t>
  </si>
  <si>
    <t>+1 575 678 2503</t>
  </si>
  <si>
    <t>SOUTHWEST RANGE SERVICES LLC</t>
  </si>
  <si>
    <t>White Sands Missile Range</t>
  </si>
  <si>
    <t>82116::SOUTHWEST RANGE SERVICES LLC</t>
  </si>
  <si>
    <t>PCP-0006576C</t>
  </si>
  <si>
    <t>aluckett@ci.alamogordo.nm.us</t>
  </si>
  <si>
    <t>Luckett</t>
  </si>
  <si>
    <t>1376 E. NINTH ST</t>
  </si>
  <si>
    <t>PCP-000657A9</t>
  </si>
  <si>
    <t>jlockard@co.washington.co.us</t>
  </si>
  <si>
    <t>lockard</t>
  </si>
  <si>
    <t>+1 9705541039</t>
  </si>
  <si>
    <t>washington county</t>
  </si>
  <si>
    <t>otis</t>
  </si>
  <si>
    <t>PCP-000658FA</t>
  </si>
  <si>
    <t>bobreed@rmceq.com</t>
  </si>
  <si>
    <t>EQUIPMENT</t>
  </si>
  <si>
    <t>+1 303 282 1355</t>
  </si>
  <si>
    <t>ROCKY MTN CONSTR EQUIPMENT</t>
  </si>
  <si>
    <t>5343 Cook St</t>
  </si>
  <si>
    <t>74847::ROCKY MTN CONSTRUCTION EQUIP MENT</t>
  </si>
  <si>
    <t>PCP-00065783</t>
  </si>
  <si>
    <t>ryan@bigskycivil.com</t>
  </si>
  <si>
    <t>+1 406 996 1230</t>
  </si>
  <si>
    <t>Ryan@bigskycivil.com</t>
  </si>
  <si>
    <t>420 Wilkinson St</t>
  </si>
  <si>
    <t>04560::BIG SKY CIVIL CONSTRUCTORS I NC</t>
  </si>
  <si>
    <t>PCP-0006560F</t>
  </si>
  <si>
    <t>bhott@fmi.com</t>
  </si>
  <si>
    <t>Hott</t>
  </si>
  <si>
    <t>+1 928 965 4329</t>
  </si>
  <si>
    <t>PCP-000657A0</t>
  </si>
  <si>
    <t>parts@etiglobal.com</t>
  </si>
  <si>
    <t>+1 970 786 5677</t>
  </si>
  <si>
    <t>PCP-00065806</t>
  </si>
  <si>
    <t>s.dee@kolbgrading.com</t>
  </si>
  <si>
    <t>+1 636 235 6385</t>
  </si>
  <si>
    <t>PCP-0005DD0E</t>
  </si>
  <si>
    <t>+1 575 439 4125</t>
  </si>
  <si>
    <t>PCP-00065795</t>
  </si>
  <si>
    <t>sbenke5@yahoo.com</t>
  </si>
  <si>
    <t>Benke</t>
  </si>
  <si>
    <t>+1 270 906 3354</t>
  </si>
  <si>
    <t>2154 Chimney Hollow Rd</t>
  </si>
  <si>
    <t>PCP-00065C1C</t>
  </si>
  <si>
    <t>juan@msconstructors.com</t>
  </si>
  <si>
    <t>+1 505 910 9501</t>
  </si>
  <si>
    <t>PCP-00065C0D</t>
  </si>
  <si>
    <t>michaelbrister@enerpipe.com</t>
  </si>
  <si>
    <t>+1 806 371 8851</t>
  </si>
  <si>
    <t>MICHAELBRISTER@ENERPIPE.COM</t>
  </si>
  <si>
    <t>ENERPIPE CORP</t>
  </si>
  <si>
    <t>P. O. BOX 2329</t>
  </si>
  <si>
    <t>Suite 910</t>
  </si>
  <si>
    <t>PCP-00065BF4</t>
  </si>
  <si>
    <t>elt465@aol.com</t>
  </si>
  <si>
    <t>+1 970 218 3307</t>
  </si>
  <si>
    <t>E L T CONSTRUCTION</t>
  </si>
  <si>
    <t>4563 E County Road 68</t>
  </si>
  <si>
    <t>89507::E L T CONSTRUCTION</t>
  </si>
  <si>
    <t>PCP-00065E77</t>
  </si>
  <si>
    <t>mtzelectric_569@msn.com</t>
  </si>
  <si>
    <t>+1 915 274 1223</t>
  </si>
  <si>
    <t>MTZ CONSTRUCTION</t>
  </si>
  <si>
    <t>505 Mesilla View Dr</t>
  </si>
  <si>
    <t>57495::MTZ CONTRACTORS INC</t>
  </si>
  <si>
    <t>PCP-00065E17</t>
  </si>
  <si>
    <t>freeinwy1@icloud.com</t>
  </si>
  <si>
    <t>+1 719 757 6763</t>
  </si>
  <si>
    <t>JEFF BEST</t>
  </si>
  <si>
    <t>6470 Good Fortune Rd</t>
  </si>
  <si>
    <t>39949::JEFF BEST</t>
  </si>
  <si>
    <t>PCP-00065A52</t>
  </si>
  <si>
    <t>levigoodroad@yahoo.com</t>
  </si>
  <si>
    <t>Goodroad</t>
  </si>
  <si>
    <t>+1 720 384 5353</t>
  </si>
  <si>
    <t>GOODROAD EXCAVATING</t>
  </si>
  <si>
    <t>4024 Boulder Dr</t>
  </si>
  <si>
    <t>38547::GOODROAD EXCAVATING</t>
  </si>
  <si>
    <t>PCP-00065EF4</t>
  </si>
  <si>
    <t>marco.nunez@masterfibers.com</t>
  </si>
  <si>
    <t>MARCO</t>
  </si>
  <si>
    <t>+1 915 726 0564</t>
  </si>
  <si>
    <t>MASTER FIBERS INC.</t>
  </si>
  <si>
    <t>1710 E Paisano Dr</t>
  </si>
  <si>
    <t>58579::MASTER FIBERS INC</t>
  </si>
  <si>
    <t>PCP-00065BD4</t>
  </si>
  <si>
    <t>al18dl</t>
  </si>
  <si>
    <t>Lewallen</t>
  </si>
  <si>
    <t>derrick.lewallen@brucknertruck.com</t>
  </si>
  <si>
    <t>BRUCKNER'S TRUCK &amp; EQUIPMENT</t>
  </si>
  <si>
    <t>PSP-0009BBAD</t>
  </si>
  <si>
    <t>seth.grant@roto-versal.com</t>
  </si>
  <si>
    <t>+1 970 415 3774</t>
  </si>
  <si>
    <t>Seth.grant@roto-versal.com</t>
  </si>
  <si>
    <t>ROTO-VERSAL</t>
  </si>
  <si>
    <t>1309 Roe Deer St</t>
  </si>
  <si>
    <t>77329::ROTO VERSAL</t>
  </si>
  <si>
    <t>PCP-00065D6E</t>
  </si>
  <si>
    <t>michael.dicamillo@newmont.com</t>
  </si>
  <si>
    <t>DiCamillo</t>
  </si>
  <si>
    <t>NEWMONT</t>
  </si>
  <si>
    <t>PCP-00065DE5</t>
  </si>
  <si>
    <t>ce490mp</t>
  </si>
  <si>
    <t>+1 307 464 4849</t>
  </si>
  <si>
    <t>dblackburn@peabodyenergy.com</t>
  </si>
  <si>
    <t>PPS-00083358</t>
  </si>
  <si>
    <t>e350jv1</t>
  </si>
  <si>
    <t>villa_jesus@wagnerequipment.com</t>
  </si>
  <si>
    <t>PSP-0009F6F1</t>
  </si>
  <si>
    <t>a5n9bd</t>
  </si>
  <si>
    <t>Delker</t>
  </si>
  <si>
    <t>+1 540 422 1825</t>
  </si>
  <si>
    <t>delkerb@rushenterprises.com</t>
  </si>
  <si>
    <t>PCP-00065C19</t>
  </si>
  <si>
    <t>lobosmachinery@yahoo.com</t>
  </si>
  <si>
    <t>+1 915 487 1444</t>
  </si>
  <si>
    <t>A O GENERAL CONTRACTORS</t>
  </si>
  <si>
    <t>1050 Diesel Dr</t>
  </si>
  <si>
    <t>00324::A O GENERAL CONTRACTORS</t>
  </si>
  <si>
    <t>PCP-00065C40</t>
  </si>
  <si>
    <t>a4wqev</t>
  </si>
  <si>
    <t>Valenzuelae@rushenterprises.com</t>
  </si>
  <si>
    <t>RUSH TRUCK CENTER - JOLIET</t>
  </si>
  <si>
    <t>PSP-000934BC</t>
  </si>
  <si>
    <t>sobseyz@gmail.com</t>
  </si>
  <si>
    <t>Sobsey</t>
  </si>
  <si>
    <t>+1 540-850-0561</t>
  </si>
  <si>
    <t xml:space="preserve">TAZ </t>
  </si>
  <si>
    <t>5984 Raleigh Cir</t>
  </si>
  <si>
    <t>PCP-000664FA</t>
  </si>
  <si>
    <t>meichten@republicservices.com</t>
  </si>
  <si>
    <t>Eichten</t>
  </si>
  <si>
    <t>Matthias</t>
  </si>
  <si>
    <t>+1 612 380 3727</t>
  </si>
  <si>
    <t>Meichten@republicservices.com</t>
  </si>
  <si>
    <t>PCP-00065ACC</t>
  </si>
  <si>
    <t>markzilm@gmail.com</t>
  </si>
  <si>
    <t>Zilm</t>
  </si>
  <si>
    <t>+1 970 379 2020</t>
  </si>
  <si>
    <t>MARK ZILM</t>
  </si>
  <si>
    <t>0173 PIEDMONT RD.</t>
  </si>
  <si>
    <t>PCP-0006642E</t>
  </si>
  <si>
    <t>armando.grajiola@propetroservices.com</t>
  </si>
  <si>
    <t>GRAJIOLA</t>
  </si>
  <si>
    <t>+1 432-221-8100</t>
  </si>
  <si>
    <t>2518 FM307</t>
  </si>
  <si>
    <t>PCP-0003ECC6</t>
  </si>
  <si>
    <t>2014shortbus@gmail.com</t>
  </si>
  <si>
    <t>+1 920 384 3197</t>
  </si>
  <si>
    <t>PO Box 3174</t>
  </si>
  <si>
    <t>64243::NAVAJO TRANSITIONAL ENERGY</t>
  </si>
  <si>
    <t>PCP-000664BB</t>
  </si>
  <si>
    <t>chris.otey@kiewit.com</t>
  </si>
  <si>
    <t>Otey</t>
  </si>
  <si>
    <t>+1 206 462 8987</t>
  </si>
  <si>
    <t>PCP-0006626B</t>
  </si>
  <si>
    <t>jonathon.tippett@libertyfrac.com</t>
  </si>
  <si>
    <t>+1 870 617 3663</t>
  </si>
  <si>
    <t>Jonathon.tippett@libertyfrac.com</t>
  </si>
  <si>
    <t>6300 W Interstate 20</t>
  </si>
  <si>
    <t>PCP-000664AB</t>
  </si>
  <si>
    <t>kkilcoin@sundt.com</t>
  </si>
  <si>
    <t>Kilcoin</t>
  </si>
  <si>
    <t>+1 623 888 1658</t>
  </si>
  <si>
    <t>PCP-00066340</t>
  </si>
  <si>
    <t>lgleason@uvwua.com</t>
  </si>
  <si>
    <t>Lynda</t>
  </si>
  <si>
    <t>+1 970 249 3818</t>
  </si>
  <si>
    <t>UNCOMPAHGRE VALLEY WATER USE</t>
  </si>
  <si>
    <t>601 N Park Ave</t>
  </si>
  <si>
    <t>91110::UNCOMPAHGRE VALLEY WATER USE RS</t>
  </si>
  <si>
    <t>PCP-000661E5</t>
  </si>
  <si>
    <t>chrismendez495@hotmail.com</t>
  </si>
  <si>
    <t>+1 575 910 6247</t>
  </si>
  <si>
    <t>ChrisMendez495@hotmail.com</t>
  </si>
  <si>
    <t>RUDY'S TOWING SERVICE LLC</t>
  </si>
  <si>
    <t>6221 DEVONIAN ST</t>
  </si>
  <si>
    <t>73030::RUDY'S TOWING SERVICE LLC</t>
  </si>
  <si>
    <t>PCP-00066156</t>
  </si>
  <si>
    <t>tmaccioli@ihcscott.com</t>
  </si>
  <si>
    <t>maccioli</t>
  </si>
  <si>
    <t>PCP-0006640C</t>
  </si>
  <si>
    <t>jasonfawn@yahoo.com</t>
  </si>
  <si>
    <t>MCCAIG</t>
  </si>
  <si>
    <t>Fort Carson Range Operations</t>
  </si>
  <si>
    <t>100 Pleasure Trl</t>
  </si>
  <si>
    <t>PCP-000663BF</t>
  </si>
  <si>
    <t>e250eas4</t>
  </si>
  <si>
    <t>Schottleutner</t>
  </si>
  <si>
    <t>Schottleutner_Eric@wagnerequipment.com</t>
  </si>
  <si>
    <t>PSP-00091CB3</t>
  </si>
  <si>
    <t>joelmarquez28@hotmail.com</t>
  </si>
  <si>
    <t>+1 720-255-6823</t>
  </si>
  <si>
    <t xml:space="preserve">CMC enterprises </t>
  </si>
  <si>
    <t>17250 E Exposition Ave</t>
  </si>
  <si>
    <t>PCP-000661DE</t>
  </si>
  <si>
    <t>jphillips@reaperroust.com</t>
  </si>
  <si>
    <t xml:space="preserve">Phillips </t>
  </si>
  <si>
    <t>+1 970 818 6387</t>
  </si>
  <si>
    <t>JPHILLIPS@REAPERROUST.COM</t>
  </si>
  <si>
    <t>REAPER ROUSTABOUT</t>
  </si>
  <si>
    <t>35244 County Road 55</t>
  </si>
  <si>
    <t>74032::REAPER ROUSTABOUT</t>
  </si>
  <si>
    <t>PCP-000661A1</t>
  </si>
  <si>
    <t>zenitramconstruction@yahoo.com</t>
  </si>
  <si>
    <t xml:space="preserve">Emiliano </t>
  </si>
  <si>
    <t>+1 970 769 2236</t>
  </si>
  <si>
    <t>ZENITRAM CONSTRUCTION</t>
  </si>
  <si>
    <t>674 Dove Ranch Rd</t>
  </si>
  <si>
    <t>94575::ZENITRAM CONSTRUCTION</t>
  </si>
  <si>
    <t>PCP-00066713</t>
  </si>
  <si>
    <t>tim.prescott@wurx.us</t>
  </si>
  <si>
    <t>+1 307 277 6058</t>
  </si>
  <si>
    <t>WH LLC</t>
  </si>
  <si>
    <t>PCP-0004753E</t>
  </si>
  <si>
    <t>jjorgenson@cjatiuoe.org</t>
  </si>
  <si>
    <t xml:space="preserve">Jorgenson </t>
  </si>
  <si>
    <t>+1 720 998 6291</t>
  </si>
  <si>
    <t>PCP-00066829</t>
  </si>
  <si>
    <t>tschopmeyer@peabodyenergy.com</t>
  </si>
  <si>
    <t>Schopmeyer</t>
  </si>
  <si>
    <t>+1 812 208 2048</t>
  </si>
  <si>
    <t>PCP-00025327</t>
  </si>
  <si>
    <t>rc.tucker08@gmail.com</t>
  </si>
  <si>
    <t xml:space="preserve">Tucker </t>
  </si>
  <si>
    <t xml:space="preserve">Ross </t>
  </si>
  <si>
    <t>+1 217 870 1035</t>
  </si>
  <si>
    <t>ROSS TUCKER</t>
  </si>
  <si>
    <t>2791 Maroon Bells Ave</t>
  </si>
  <si>
    <t>77370::ROSS TUCKER</t>
  </si>
  <si>
    <t>PCP-00066861</t>
  </si>
  <si>
    <t>e250tce</t>
  </si>
  <si>
    <t>Eckhardt_Trevor@wagnerequipment.com</t>
  </si>
  <si>
    <t>PSP-000684D3</t>
  </si>
  <si>
    <t>t.van.ackeren@icloud.com</t>
  </si>
  <si>
    <t>Van Ackeren</t>
  </si>
  <si>
    <t>+1 720 454 7724</t>
  </si>
  <si>
    <t>BEAVER BUILDERS LLC</t>
  </si>
  <si>
    <t>4660 S Clarkson St</t>
  </si>
  <si>
    <t>06932::BEAVER BUILDERS LLC</t>
  </si>
  <si>
    <t>PCP-00066840</t>
  </si>
  <si>
    <t>zebulon_mcmanama@napastore.com</t>
  </si>
  <si>
    <t xml:space="preserve"> Mcmanama</t>
  </si>
  <si>
    <t>Zebulon</t>
  </si>
  <si>
    <t>+1 720 316 0609</t>
  </si>
  <si>
    <t>NAPA CITY OF WESTMINSTER-GEN</t>
  </si>
  <si>
    <t>6405 W 88th Ave</t>
  </si>
  <si>
    <t>64352::NAPA CITY OF WESTMINSTER-GEN UINE PARTS</t>
  </si>
  <si>
    <t>PCP-000666B1</t>
  </si>
  <si>
    <t>adam.carney@transdev.com</t>
  </si>
  <si>
    <t>103 West Pine Lodge Road</t>
  </si>
  <si>
    <t>PCP-00066836</t>
  </si>
  <si>
    <t>paulg@donaanacounty.org</t>
  </si>
  <si>
    <t>Garay</t>
  </si>
  <si>
    <t>+1 575 647 7121</t>
  </si>
  <si>
    <t>PCP-00066916</t>
  </si>
  <si>
    <t>nathandooley642@yahoo.com</t>
  </si>
  <si>
    <t>+1 505 488 8621</t>
  </si>
  <si>
    <t>THE NAVAJO NATION</t>
  </si>
  <si>
    <t>901A Jones Ranch Rd</t>
  </si>
  <si>
    <t>Vanderwagen</t>
  </si>
  <si>
    <t>64260::THE NAVAJO NATION</t>
  </si>
  <si>
    <t>PCP-000667E1</t>
  </si>
  <si>
    <t>vosslerrodeo@gmail.com</t>
  </si>
  <si>
    <t>Vossler</t>
  </si>
  <si>
    <t>+1 307 214 1289</t>
  </si>
  <si>
    <t>CARTEL DRILLING LLC       ##</t>
  </si>
  <si>
    <t>WY 82644</t>
  </si>
  <si>
    <t>14323::CARTEL DRILLING LLC</t>
  </si>
  <si>
    <t>PCP-00066C5B</t>
  </si>
  <si>
    <t>jonathan.faith@iea.net</t>
  </si>
  <si>
    <t>Faith</t>
  </si>
  <si>
    <t>+1 800 688 3775</t>
  </si>
  <si>
    <t>Jonathan.Faith@iea.net</t>
  </si>
  <si>
    <t>PCP-0006BD9E</t>
  </si>
  <si>
    <t>SWIExcavatingInc</t>
  </si>
  <si>
    <t>+1 213 880 8119</t>
  </si>
  <si>
    <t>PCP-00070060</t>
  </si>
  <si>
    <t>steve.bannister1980@hotmail.com</t>
  </si>
  <si>
    <t xml:space="preserve">Bannister </t>
  </si>
  <si>
    <t>+1 970 379 2388</t>
  </si>
  <si>
    <t>S&amp;S GENERAL CONSTRUCTION LLC</t>
  </si>
  <si>
    <t>110 Haystack Rd</t>
  </si>
  <si>
    <t>77534::S&amp;S GENERAL CONSTRUCTION LLC</t>
  </si>
  <si>
    <t>PCP-0006C15C</t>
  </si>
  <si>
    <t>andres_mata@yahoo.com</t>
  </si>
  <si>
    <t xml:space="preserve">Andres </t>
  </si>
  <si>
    <t>+1 915 637 8237</t>
  </si>
  <si>
    <t>338 Riverside Dr</t>
  </si>
  <si>
    <t>PCP-0006F91C</t>
  </si>
  <si>
    <t>MORASTAR_FARMS</t>
  </si>
  <si>
    <t>+1 385 381 9014</t>
  </si>
  <si>
    <t>Mahonri@morastarfarms.com</t>
  </si>
  <si>
    <t>1991 5600rd</t>
  </si>
  <si>
    <t>PCP-0007014E</t>
  </si>
  <si>
    <t>manager@crystalparkhoa.org</t>
  </si>
  <si>
    <t>+1 719 685 9729</t>
  </si>
  <si>
    <t>810 Crystal Park Rd</t>
  </si>
  <si>
    <t>Manitou Springs</t>
  </si>
  <si>
    <t>PCP-0006D047</t>
  </si>
  <si>
    <t>a6bujm</t>
  </si>
  <si>
    <t>james.meyer@mhc.com</t>
  </si>
  <si>
    <t>PSP-000A4183</t>
  </si>
  <si>
    <t>duckels@aol.com</t>
  </si>
  <si>
    <t>Duckels</t>
  </si>
  <si>
    <t>+1 970 846 2883</t>
  </si>
  <si>
    <t>3500 Duckels Ct</t>
  </si>
  <si>
    <t>27327::DUCKELS CONSTRUCTION INC</t>
  </si>
  <si>
    <t>PCP-0006D9A4</t>
  </si>
  <si>
    <t>cpierce87</t>
  </si>
  <si>
    <t>Chancey</t>
  </si>
  <si>
    <t>cpierce@3bearllc.com</t>
  </si>
  <si>
    <t>3 Bear Energy LLC</t>
  </si>
  <si>
    <t>PPW-1084A85A</t>
  </si>
  <si>
    <t>todd@haynes-exc.com</t>
  </si>
  <si>
    <t>Haynes Excavation, Inc</t>
  </si>
  <si>
    <t>12696 6450 Road</t>
  </si>
  <si>
    <t>PCP-0006A689</t>
  </si>
  <si>
    <t>saltcreekmid</t>
  </si>
  <si>
    <t>+1 8326577176</t>
  </si>
  <si>
    <t>manuel.gonzales@scmid.com</t>
  </si>
  <si>
    <t>Salt Creek Midstream</t>
  </si>
  <si>
    <t>PCP-00069B67</t>
  </si>
  <si>
    <t>e250bm</t>
  </si>
  <si>
    <t>PSP-000873FB</t>
  </si>
  <si>
    <t>tpack@blattnerenergy.com</t>
  </si>
  <si>
    <t>+1 254 964 4822</t>
  </si>
  <si>
    <t>PCP-0005F43C</t>
  </si>
  <si>
    <t>ray@roselawnpueblo.org</t>
  </si>
  <si>
    <t>+1 719 299 4767</t>
  </si>
  <si>
    <t>ROSELAWN CEMETERY ASSOC</t>
  </si>
  <si>
    <t>PCP-0006C20D</t>
  </si>
  <si>
    <t>rglsal9@aol.com</t>
  </si>
  <si>
    <t>+1 915 867 2172</t>
  </si>
  <si>
    <t>HACIENDAS DEL NORTE WATER</t>
  </si>
  <si>
    <t>13931 Sagebrush Cir</t>
  </si>
  <si>
    <t>41044::HACIENDAS DEL NORTE WATER</t>
  </si>
  <si>
    <t>PCP-0006B2D2</t>
  </si>
  <si>
    <t>perkinsexcavatingllc@yahoo.com</t>
  </si>
  <si>
    <t>+1 303 883 0568</t>
  </si>
  <si>
    <t>PerkinsExcavatingLLC@yahoo.com</t>
  </si>
  <si>
    <t>PERKINS EXCAVATING</t>
  </si>
  <si>
    <t>11383 Bradbury Ranch Dr</t>
  </si>
  <si>
    <t>68365::PERKINS EXCAVATING LLC</t>
  </si>
  <si>
    <t>PCP-0006E52D</t>
  </si>
  <si>
    <t>maxlandscape</t>
  </si>
  <si>
    <t>+1 303 944 0186</t>
  </si>
  <si>
    <t>MAX THOMPSON LANDSCAPING</t>
  </si>
  <si>
    <t>15005 W 48th Ave</t>
  </si>
  <si>
    <t>58836::MAX THOMPSON LANDSCAPING</t>
  </si>
  <si>
    <t>PCP-0006FB4C</t>
  </si>
  <si>
    <t>f.cruz@cummins.com</t>
  </si>
  <si>
    <t>+1 915 996 8533</t>
  </si>
  <si>
    <t>CUMMINS MID SOUTH</t>
  </si>
  <si>
    <t>PO Box 291989</t>
  </si>
  <si>
    <t>21711::CUMMINS MID SOUTH</t>
  </si>
  <si>
    <t>PCP-000798C5</t>
  </si>
  <si>
    <t>Logan.sutherland73@gmail.com</t>
  </si>
  <si>
    <t>29414 U.S. 160</t>
  </si>
  <si>
    <t>PCP-00079137</t>
  </si>
  <si>
    <t>phillipsd@vmcmail.com</t>
  </si>
  <si>
    <t>Phillipsd@vmcmail.com</t>
  </si>
  <si>
    <t>PCP-0005E77A</t>
  </si>
  <si>
    <t>e459-cat-support</t>
  </si>
  <si>
    <t>E459 CAT</t>
  </si>
  <si>
    <t>+1 231 231 2223</t>
  </si>
  <si>
    <t>TRAFFIC &amp; LIGHTING SYS LLC</t>
  </si>
  <si>
    <t>PO BOX 14788</t>
  </si>
  <si>
    <t>OKLAHOMA CITY</t>
  </si>
  <si>
    <t>PPW-0003DD33</t>
  </si>
  <si>
    <t>bernardo.estrada@martinmarietta.com</t>
  </si>
  <si>
    <t>Bernardo</t>
  </si>
  <si>
    <t>+1 720 376 0265</t>
  </si>
  <si>
    <t>27650 E 26th Ave</t>
  </si>
  <si>
    <t>PCP-0007906B</t>
  </si>
  <si>
    <t>ryan.alaga@gcinc.com</t>
  </si>
  <si>
    <t>Alaga</t>
  </si>
  <si>
    <t>+1 831 750 8924</t>
  </si>
  <si>
    <t>PCP-00079D6F</t>
  </si>
  <si>
    <t>jackson.schorno@gcinc.com</t>
  </si>
  <si>
    <t>Schorno</t>
  </si>
  <si>
    <t>+1 509 306 1881</t>
  </si>
  <si>
    <t>PCP-0005FDDB</t>
  </si>
  <si>
    <t>jaimib@kolbgrading.com</t>
  </si>
  <si>
    <t>Burbridge</t>
  </si>
  <si>
    <t xml:space="preserve">Jaimi  </t>
  </si>
  <si>
    <t>+1 6368666655</t>
  </si>
  <si>
    <t>PPW-00042B8A</t>
  </si>
  <si>
    <t>b1g2kb</t>
  </si>
  <si>
    <t>Beardslee</t>
  </si>
  <si>
    <t>+1 859 938 3245</t>
  </si>
  <si>
    <t>katie.beardslee@carmeuse.com</t>
  </si>
  <si>
    <t>PSP-0009FF57</t>
  </si>
  <si>
    <t>thom@tmtcutters.com</t>
  </si>
  <si>
    <t>+1 303 883 6991</t>
  </si>
  <si>
    <t>TMT CUTTERS</t>
  </si>
  <si>
    <t>2550 H Bar G Rd</t>
  </si>
  <si>
    <t>PCP-00079D5D</t>
  </si>
  <si>
    <t>bradly.nelson@libertyfrac.com</t>
  </si>
  <si>
    <t>+1 430 216 8375</t>
  </si>
  <si>
    <t>7104 Big Blue Ave</t>
  </si>
  <si>
    <t>PCP-00078ACC</t>
  </si>
  <si>
    <t>TripleCrossExcavating@gmail.com</t>
  </si>
  <si>
    <t xml:space="preserve">Creighton </t>
  </si>
  <si>
    <t>+1 719 393 2746</t>
  </si>
  <si>
    <t>TRIPLE CROSS EXCAVATING LLC</t>
  </si>
  <si>
    <t>3217 Oakes Mill Pl</t>
  </si>
  <si>
    <t>87263::TRIPLE CROSS EXCAVATING LLC</t>
  </si>
  <si>
    <t>PCP-00078F0C</t>
  </si>
  <si>
    <t>zimmyzoom1</t>
  </si>
  <si>
    <t>+1 432 448 5465</t>
  </si>
  <si>
    <t>patricksparkman82@yahoo.com</t>
  </si>
  <si>
    <t>BADGER BMB SERVICES INC</t>
  </si>
  <si>
    <t>PO BOX 350</t>
  </si>
  <si>
    <t>PPT-1073C6B9</t>
  </si>
  <si>
    <t>mario.carrillo@jjctrs.com</t>
  </si>
  <si>
    <t>Carrillo</t>
  </si>
  <si>
    <t>+1 720 243 5067</t>
  </si>
  <si>
    <t>J JIREH CONTRACTORS INC</t>
  </si>
  <si>
    <t>8420 STEELE ST.</t>
  </si>
  <si>
    <t>49171::J JIREH CONTRACTORS INC</t>
  </si>
  <si>
    <t>PCP-0007885F</t>
  </si>
  <si>
    <t>fmedina@dzrtruckrepair.com</t>
  </si>
  <si>
    <t>+1 915 519 2120</t>
  </si>
  <si>
    <t>DZR TRUCK REPAIR LLC</t>
  </si>
  <si>
    <t>1245 Doy Dr</t>
  </si>
  <si>
    <t>39953::DZR TRUCK REPAIR LLC</t>
  </si>
  <si>
    <t>PCP-00079793</t>
  </si>
  <si>
    <t>paulj01@gmail.com</t>
  </si>
  <si>
    <t>+1 505 350 2519</t>
  </si>
  <si>
    <t>SOUTHWEST PRODUCTION SERVICE</t>
  </si>
  <si>
    <t>1520 Tejana Mesa Pl NE</t>
  </si>
  <si>
    <t>77332::SOUTHWEST PRODUCTION SERVICE S</t>
  </si>
  <si>
    <t>PCP-000799B5</t>
  </si>
  <si>
    <t>ecruz@republicservices.com</t>
  </si>
  <si>
    <t>Erika</t>
  </si>
  <si>
    <t>+1 619 207 1917</t>
  </si>
  <si>
    <t>PCP-00065BD5</t>
  </si>
  <si>
    <t>jamie@merrittscapes.com</t>
  </si>
  <si>
    <t>+1 303 324 9324</t>
  </si>
  <si>
    <t>MERRITTSCAPE LLC</t>
  </si>
  <si>
    <t>654 Wcr # 7</t>
  </si>
  <si>
    <t>59319::MERRITTSCAPE LLC</t>
  </si>
  <si>
    <t>PCP-0007A12F</t>
  </si>
  <si>
    <t>david.casares@ibwc.gov</t>
  </si>
  <si>
    <t>+1 915 502 7868</t>
  </si>
  <si>
    <t>INT'L BOUNDARY &amp; WATER COM</t>
  </si>
  <si>
    <t>405 S Miranda St</t>
  </si>
  <si>
    <t>46326a::INT'L BOUNDARY &amp; WATER COM</t>
  </si>
  <si>
    <t>PCP-0007A0B0</t>
  </si>
  <si>
    <t>brian@geneseefoundation.org</t>
  </si>
  <si>
    <t>Maillett</t>
  </si>
  <si>
    <t>+1 303 210 5587</t>
  </si>
  <si>
    <t>Brian@GeneseeFoundation.org</t>
  </si>
  <si>
    <t>GENESEE FOUNDATION</t>
  </si>
  <si>
    <t>24425 Currant Dr</t>
  </si>
  <si>
    <t>39957::GENESEE FOUNDATION</t>
  </si>
  <si>
    <t>PCP-0007A25B</t>
  </si>
  <si>
    <t>keith.likes@fourcornersmaterials.com</t>
  </si>
  <si>
    <t>+1 970 759 1584</t>
  </si>
  <si>
    <t>9755 Road 213</t>
  </si>
  <si>
    <t>PCP-0007A26D</t>
  </si>
  <si>
    <t>wboyle@republicservices.com</t>
  </si>
  <si>
    <t>boyle</t>
  </si>
  <si>
    <t>+1 440 774 5039</t>
  </si>
  <si>
    <t>PCP-00060329</t>
  </si>
  <si>
    <t>southwest_diesel@yahoo.com</t>
  </si>
  <si>
    <t>Woolen</t>
  </si>
  <si>
    <t>+1 575 491 1737</t>
  </si>
  <si>
    <t>pdwdirtwork@gmail.com</t>
  </si>
  <si>
    <t>PRESLAR'S DIRTWORKS</t>
  </si>
  <si>
    <t>PO Box 214</t>
  </si>
  <si>
    <t>69944::PRESLAR'S DIRTWORKS</t>
  </si>
  <si>
    <t>PCP-0007A183</t>
  </si>
  <si>
    <t>tommy_cross@kindermorgan.com</t>
  </si>
  <si>
    <t>+1 813 293 9490</t>
  </si>
  <si>
    <t>4310 Pendola Point Road</t>
  </si>
  <si>
    <t>PCP-00078F0A</t>
  </si>
  <si>
    <t>aalvarado6853@las-cruces.org</t>
  </si>
  <si>
    <t>ARI</t>
  </si>
  <si>
    <t>+1 575 528 3483</t>
  </si>
  <si>
    <t>AALVARADO6853@LAS-CRUCES.ORG</t>
  </si>
  <si>
    <t>CITY OF LAS CRUCES-UTIL &amp; WA</t>
  </si>
  <si>
    <t>680 N Motel Blvd</t>
  </si>
  <si>
    <t>54624::CITY OF LAS CRUCES-UTIL &amp; WA STE</t>
  </si>
  <si>
    <t>PCP-0007A29C</t>
  </si>
  <si>
    <t>anthraciteexcavation@outlook.com</t>
  </si>
  <si>
    <t>Kruthaupt</t>
  </si>
  <si>
    <t>+1 970 209 6389</t>
  </si>
  <si>
    <t>Anthraciteexcavation@outlook.com</t>
  </si>
  <si>
    <t>ANTHRACITE EXCAVATION LLC</t>
  </si>
  <si>
    <t>341 Blackfoot Trl</t>
  </si>
  <si>
    <t>00476::CREEKSIDE ANGLING/ENVIRO</t>
  </si>
  <si>
    <t>PCP-0007A1A4</t>
  </si>
  <si>
    <t>seven_roads4</t>
  </si>
  <si>
    <t>ROADS</t>
  </si>
  <si>
    <t>SEVEN</t>
  </si>
  <si>
    <t>(305) 3778997</t>
  </si>
  <si>
    <t>parts@sevenroadsgroup.com</t>
  </si>
  <si>
    <t>SEVEN ROADS</t>
  </si>
  <si>
    <t xml:space="preserve">Av. De la Fe 521 </t>
  </si>
  <si>
    <t>Nuevo León</t>
  </si>
  <si>
    <t>PPW-8002E897</t>
  </si>
  <si>
    <t>tonolopez98@gmail.com</t>
  </si>
  <si>
    <t>+1 614 235 8602</t>
  </si>
  <si>
    <t>CACH</t>
  </si>
  <si>
    <t>3460 SLOCUM ST</t>
  </si>
  <si>
    <t>39958::CACH</t>
  </si>
  <si>
    <t>PCP-0007A1EF</t>
  </si>
  <si>
    <t>dbugg@candelariaconstruction.com</t>
  </si>
  <si>
    <t>Bugg</t>
  </si>
  <si>
    <t>+1 505 787 1496</t>
  </si>
  <si>
    <t>26050 Road L</t>
  </si>
  <si>
    <t>PCP-0007A1A7</t>
  </si>
  <si>
    <t>jesse@pacificnorthent.com</t>
  </si>
  <si>
    <t>Weiland</t>
  </si>
  <si>
    <t>+1 720 331 9081</t>
  </si>
  <si>
    <t>PACIFIC NORTH ENTERPRISES LLC</t>
  </si>
  <si>
    <t>66900::PACIFIC NORTH ENTERPRISES LL C</t>
  </si>
  <si>
    <t>PPW-5251ED55</t>
  </si>
  <si>
    <t>lbarron0217</t>
  </si>
  <si>
    <t xml:space="preserve">Lorena </t>
  </si>
  <si>
    <t>+1 915 276 3893</t>
  </si>
  <si>
    <t>lbarron0217@gmail.com</t>
  </si>
  <si>
    <t>JOSE GAMEZ</t>
  </si>
  <si>
    <t>39225::JOSE GAMEZ</t>
  </si>
  <si>
    <t>PCP-0007A2E0</t>
  </si>
  <si>
    <t>brandon@alpine-meadows.com</t>
  </si>
  <si>
    <t>Jocelyn</t>
  </si>
  <si>
    <t>+1 303 501 6767</t>
  </si>
  <si>
    <t>ALPINE MEADOWS PROP MGMT</t>
  </si>
  <si>
    <t>416 S Ridge St</t>
  </si>
  <si>
    <t>02754::ALPINE MEADOWS PROP MGMT</t>
  </si>
  <si>
    <t>PCP-0007A262</t>
  </si>
  <si>
    <t>shop@msconstructors.com</t>
  </si>
  <si>
    <t>Mountain States</t>
  </si>
  <si>
    <t>6301 Pan American FRWY NE # 111</t>
  </si>
  <si>
    <t>PCP-0007A0B2</t>
  </si>
  <si>
    <t>bobbie@huecobolson.com</t>
  </si>
  <si>
    <t>Wrigjht</t>
  </si>
  <si>
    <t xml:space="preserve">Bobbie </t>
  </si>
  <si>
    <t>Bobbie@huecobolson.com</t>
  </si>
  <si>
    <t>PCP-0007A291</t>
  </si>
  <si>
    <t>midwestfarms</t>
  </si>
  <si>
    <t>Foss</t>
  </si>
  <si>
    <t>+1 719 340 1032</t>
  </si>
  <si>
    <t>MIDWEST FARMS</t>
  </si>
  <si>
    <t>290 14th St</t>
  </si>
  <si>
    <t>60046::MIDWEST FARMS LLC</t>
  </si>
  <si>
    <t>PCP-0007A0EB</t>
  </si>
  <si>
    <t>danteharmony@gmail.com</t>
  </si>
  <si>
    <t xml:space="preserve">Harmony </t>
  </si>
  <si>
    <t>Dante</t>
  </si>
  <si>
    <t>+1 520 906 5363</t>
  </si>
  <si>
    <t>TEAM HARMONY WORLDWIDE LLC</t>
  </si>
  <si>
    <t>1902 County Road 214</t>
  </si>
  <si>
    <t>85838::TEAM HARMONY WORLDWIDE LLC</t>
  </si>
  <si>
    <t>PCP-0007A349</t>
  </si>
  <si>
    <t>benglehart@skyblue-dd.com</t>
  </si>
  <si>
    <t xml:space="preserve">Englehart </t>
  </si>
  <si>
    <t>+1 307 640 4447</t>
  </si>
  <si>
    <t>BENGLEHART@SKYBLUE-DD.COM</t>
  </si>
  <si>
    <t>TYKE CONSTRUCTION LLC</t>
  </si>
  <si>
    <t>PO Box 120</t>
  </si>
  <si>
    <t>85194::TYKE CONSTRUCTION LLC</t>
  </si>
  <si>
    <t>PCP-0007A0A7</t>
  </si>
  <si>
    <t>jjh670@yahoo.com</t>
  </si>
  <si>
    <t>+1 303 895 7830</t>
  </si>
  <si>
    <t>DONE RIGHT WELDING AND FABRI</t>
  </si>
  <si>
    <t>151 Valdai St</t>
  </si>
  <si>
    <t>39954::DONE RIGHT WELDING AND FABRI CATION</t>
  </si>
  <si>
    <t>PCP-0007A021</t>
  </si>
  <si>
    <t>raymundo2360@gmail.com</t>
  </si>
  <si>
    <t xml:space="preserve">Aguirre </t>
  </si>
  <si>
    <t>D &amp; D CONCRETE LLC</t>
  </si>
  <si>
    <t>26205::D&amp;D CONCRETE LLC</t>
  </si>
  <si>
    <t>PPW-00045669</t>
  </si>
  <si>
    <t>utilitiesqperformance@gmail.com</t>
  </si>
  <si>
    <t>+1 505 219 9929</t>
  </si>
  <si>
    <t>UTILITY QUALITY PERFORMANCE</t>
  </si>
  <si>
    <t xml:space="preserve">2311 Metzgar rd sw </t>
  </si>
  <si>
    <t>77298::UTILITY QUALITY PERFORMANCE</t>
  </si>
  <si>
    <t>PCP-00079EA3</t>
  </si>
  <si>
    <t>sentryconstruction</t>
  </si>
  <si>
    <t xml:space="preserve"> Young</t>
  </si>
  <si>
    <t>+1 970-376-2020</t>
  </si>
  <si>
    <t xml:space="preserve">SENTRY CONSTRUCTION INC </t>
  </si>
  <si>
    <t>PO Box 480</t>
  </si>
  <si>
    <t>PCP-0007A31F</t>
  </si>
  <si>
    <t>todd.weiland@archrock.com</t>
  </si>
  <si>
    <t>weiland</t>
  </si>
  <si>
    <t>archrock</t>
  </si>
  <si>
    <t>2976 Krista Street</t>
  </si>
  <si>
    <t>PCP-0007A314</t>
  </si>
  <si>
    <t>melissa.oyler@btconstruction.com</t>
  </si>
  <si>
    <t>Oyler</t>
  </si>
  <si>
    <t>Meilssa</t>
  </si>
  <si>
    <t>+1 303-591-3463</t>
  </si>
  <si>
    <t>BT Construction, Inc.</t>
  </si>
  <si>
    <t>PPW-F66AC2B6</t>
  </si>
  <si>
    <t>Freshwaterspeed@gmail.com</t>
  </si>
  <si>
    <t>Crabtree</t>
  </si>
  <si>
    <t>1605 51st Avenue</t>
  </si>
  <si>
    <t>PCP-0007A06B</t>
  </si>
  <si>
    <t>superiorearthworks</t>
  </si>
  <si>
    <t xml:space="preserve">Servando </t>
  </si>
  <si>
    <t>+1 970 396 2528</t>
  </si>
  <si>
    <t>1008 18th Ave</t>
  </si>
  <si>
    <t>PCP-0007A2D0</t>
  </si>
  <si>
    <t>jgon</t>
  </si>
  <si>
    <t>+1 575 942 4782</t>
  </si>
  <si>
    <t>jgonzales@crosscountryis.com</t>
  </si>
  <si>
    <t>21231::CROSS COUNTRY PIPELINE SPLY,30926::CROSS COUNTRY PIPELINE</t>
  </si>
  <si>
    <t>PCP-0007A16B</t>
  </si>
  <si>
    <t>mitchmartin</t>
  </si>
  <si>
    <t>+1 970 946 7293</t>
  </si>
  <si>
    <t>MITCH.MARTIN7@GMAIL.COM</t>
  </si>
  <si>
    <t>M &amp; M CONSTRUCTION LLC</t>
  </si>
  <si>
    <t>1300 N Pagosa Blvd</t>
  </si>
  <si>
    <t>55365::M &amp; M CONSTRUCTION LLC</t>
  </si>
  <si>
    <t>PCP-0007A30F</t>
  </si>
  <si>
    <t>candhrodshop@yahoo.com</t>
  </si>
  <si>
    <t>Leppert</t>
  </si>
  <si>
    <t>+1 970 443 4688</t>
  </si>
  <si>
    <t>CANDHRODSHOP@YAHOO.COM</t>
  </si>
  <si>
    <t>MEREDITH S HODGES TRUST</t>
  </si>
  <si>
    <t>2457 S County Road 19</t>
  </si>
  <si>
    <t>56034::MEREDITH S HODGES TRUST</t>
  </si>
  <si>
    <t>PCP-0007A191</t>
  </si>
  <si>
    <t>cromeroffice@gmail.com</t>
  </si>
  <si>
    <t>Cromer</t>
  </si>
  <si>
    <t>+1 970 326 8349</t>
  </si>
  <si>
    <t>CROMER CONTRACTING CO INC</t>
  </si>
  <si>
    <t>PO Box 126</t>
  </si>
  <si>
    <t>21202::CROMER CONTRACTING CO INC</t>
  </si>
  <si>
    <t>PCP-0007A135</t>
  </si>
  <si>
    <t>thillis@ci.alamosa.co.us</t>
  </si>
  <si>
    <t>Hillis</t>
  </si>
  <si>
    <t>TIm</t>
  </si>
  <si>
    <t>+1 719 589 5485</t>
  </si>
  <si>
    <t>CITY OF ALAMOSA</t>
  </si>
  <si>
    <t>1410 Independence Way</t>
  </si>
  <si>
    <t>02152::CITY OF ALAMOSA</t>
  </si>
  <si>
    <t>PCP-0007A94A</t>
  </si>
  <si>
    <t>Lbarron0217@gmail.com</t>
  </si>
  <si>
    <t>Gamez</t>
  </si>
  <si>
    <t>+1 915 256 1153</t>
  </si>
  <si>
    <t>PCP-00003089</t>
  </si>
  <si>
    <t>monasteryolmc@gmail.com</t>
  </si>
  <si>
    <t>+1 223 289 5062</t>
  </si>
  <si>
    <t>PETRUS HOLDINGS INC</t>
  </si>
  <si>
    <t>1280 Dry Creek Dr</t>
  </si>
  <si>
    <t>71507::PETRUS HOLDINGS INC</t>
  </si>
  <si>
    <t>PCP-0007A92F</t>
  </si>
  <si>
    <t>dagassdorf@gmail.com</t>
  </si>
  <si>
    <t>gassdorf</t>
  </si>
  <si>
    <t>+1 623 695 1916</t>
  </si>
  <si>
    <t>GOOD IDEA VENTURES</t>
  </si>
  <si>
    <t>776 Forbes Park Rd</t>
  </si>
  <si>
    <t>39961::GOOD IDEA VENTURES</t>
  </si>
  <si>
    <t>PCP-0007A692</t>
  </si>
  <si>
    <t>cutratesewer</t>
  </si>
  <si>
    <t>+1 719 369 3509</t>
  </si>
  <si>
    <t>cutratesewer@outlook.com</t>
  </si>
  <si>
    <t>CUT RATE SEWER &amp; DRAIN INC</t>
  </si>
  <si>
    <t>PO Box 3433</t>
  </si>
  <si>
    <t>22119::CUT RATE SEWER &amp; DRAIN INC</t>
  </si>
  <si>
    <t>PCP-0007A7E0</t>
  </si>
  <si>
    <t>maupena6@gmail.com</t>
  </si>
  <si>
    <t>+1 575 942 5401</t>
  </si>
  <si>
    <t>Maupena6@gmail.com</t>
  </si>
  <si>
    <t>GORILLA TRUCKING LLC</t>
  </si>
  <si>
    <t>1811 N Brazos Ave</t>
  </si>
  <si>
    <t>39963::GORILLA TRUCKING LLC</t>
  </si>
  <si>
    <t>PCP-0007A954</t>
  </si>
  <si>
    <t>sso108901</t>
  </si>
  <si>
    <t>FRIDRICH</t>
  </si>
  <si>
    <t>PPW-8001BAF6</t>
  </si>
  <si>
    <t>wmelton@henkels.com</t>
  </si>
  <si>
    <t>+1 609 685 4420</t>
  </si>
  <si>
    <t>08016</t>
  </si>
  <si>
    <t>PCP-00064852</t>
  </si>
  <si>
    <t>kalebstaley@gmail.com</t>
  </si>
  <si>
    <t>STALEY</t>
  </si>
  <si>
    <t>KALEB</t>
  </si>
  <si>
    <t>+1 970 768 7051</t>
  </si>
  <si>
    <t>HOCHEDER FARMS</t>
  </si>
  <si>
    <t>19349 RD 25 # 24</t>
  </si>
  <si>
    <t>39960::HOCHEDER FARMS</t>
  </si>
  <si>
    <t>PCP-0007A682</t>
  </si>
  <si>
    <t>khennig@odinenv.com</t>
  </si>
  <si>
    <t>Hennig</t>
  </si>
  <si>
    <t>Klaus</t>
  </si>
  <si>
    <t>+1 530 320 8156</t>
  </si>
  <si>
    <t>4740 ROCKLIN RD.</t>
  </si>
  <si>
    <t>ROCKLIN</t>
  </si>
  <si>
    <t>PCP-0007A95A</t>
  </si>
  <si>
    <t>mimaa@cswind.com</t>
  </si>
  <si>
    <t>Macaluso</t>
  </si>
  <si>
    <t>+1 719 242 8645</t>
  </si>
  <si>
    <t>VESTAS TOWER AMERICA INC</t>
  </si>
  <si>
    <t>100 Tower Rd</t>
  </si>
  <si>
    <t>93299::CS WIND AMERICA INC</t>
  </si>
  <si>
    <t>PCP-0007A6F0</t>
  </si>
  <si>
    <t>ironforge80135@gmail.com</t>
  </si>
  <si>
    <t>Larabee</t>
  </si>
  <si>
    <t xml:space="preserve">Will </t>
  </si>
  <si>
    <t>+1 720 312 7095</t>
  </si>
  <si>
    <t>IRON FORGE TRAILERS</t>
  </si>
  <si>
    <t>7144 Reynolds Dr</t>
  </si>
  <si>
    <t>PCP-0007A7F2</t>
  </si>
  <si>
    <t>amy.lane@csicompressco.com</t>
  </si>
  <si>
    <t>+1 575 885 3586</t>
  </si>
  <si>
    <t>PCP-0007A622</t>
  </si>
  <si>
    <t>turnerhunter01@gmail.com</t>
  </si>
  <si>
    <t>hunter</t>
  </si>
  <si>
    <t>+1 970 714 8141</t>
  </si>
  <si>
    <t>HUNTER TURNER</t>
  </si>
  <si>
    <t>2812 13th Ave</t>
  </si>
  <si>
    <t>98001::HUNTER TURNER</t>
  </si>
  <si>
    <t>PCP-0007A6EA</t>
  </si>
  <si>
    <t>tpeterso1@fmi.com</t>
  </si>
  <si>
    <t>+1 928 215 2117</t>
  </si>
  <si>
    <t>PCP-0007A629</t>
  </si>
  <si>
    <t>ariana@aracogroupllc.com</t>
  </si>
  <si>
    <t>Aracogroupllc.com</t>
  </si>
  <si>
    <t>A&amp;H Leasing, Llc</t>
  </si>
  <si>
    <t>+1 7197285809</t>
  </si>
  <si>
    <t>Ariana@aracogroupllc.com</t>
  </si>
  <si>
    <t>PCP-0007A7CA</t>
  </si>
  <si>
    <t>langdonmoore</t>
  </si>
  <si>
    <t>Langdon</t>
  </si>
  <si>
    <t>langdonmoore20@gmail.com</t>
  </si>
  <si>
    <t>1525 Country Club Circle</t>
  </si>
  <si>
    <t>PCP-0007A624</t>
  </si>
  <si>
    <t>wade.mcarthur@imerys.com</t>
  </si>
  <si>
    <t>McArthur</t>
  </si>
  <si>
    <t>+1 706 502 2317</t>
  </si>
  <si>
    <t>9986 Hwy 53 E</t>
  </si>
  <si>
    <t>Marble Hill</t>
  </si>
  <si>
    <t>PCP-00061307</t>
  </si>
  <si>
    <t>tway@bearexcavating.com</t>
  </si>
  <si>
    <t xml:space="preserve">Way </t>
  </si>
  <si>
    <t xml:space="preserve">TJ </t>
  </si>
  <si>
    <t>+1 720 985 4414</t>
  </si>
  <si>
    <t>Tway@bearexcavating.com</t>
  </si>
  <si>
    <t>BEAR EXCAVATING / BEAR CAPITAL VENTURES</t>
  </si>
  <si>
    <t>PO Box 933</t>
  </si>
  <si>
    <t>PCP-0007A747</t>
  </si>
  <si>
    <t>dirthog3@gmail.com</t>
  </si>
  <si>
    <t>Spiegel</t>
  </si>
  <si>
    <t>+1 970 904 0694</t>
  </si>
  <si>
    <t>SPIEGEL CONSTRUCTION INC</t>
  </si>
  <si>
    <t>PO Box 1320</t>
  </si>
  <si>
    <t>80982::SPIEGEL CONSTRUCTION INC</t>
  </si>
  <si>
    <t>PCP-0007A934</t>
  </si>
  <si>
    <t>spiegelconstruction</t>
  </si>
  <si>
    <t>+1 970-904-0694</t>
  </si>
  <si>
    <t>PCP-0007A923</t>
  </si>
  <si>
    <t>shawn@tblexcavating.com</t>
  </si>
  <si>
    <t>Mckee</t>
  </si>
  <si>
    <t>+1 303 364 2268</t>
  </si>
  <si>
    <t>Shawn@tblexcavating.com</t>
  </si>
  <si>
    <t>TBL EXCAVATING INC</t>
  </si>
  <si>
    <t>13802 E. SMITH DR.</t>
  </si>
  <si>
    <t>PCP-0007A8BF</t>
  </si>
  <si>
    <t>darinsanders19@gmail.com</t>
  </si>
  <si>
    <t>Darinsanders19@gmail.com</t>
  </si>
  <si>
    <t>748 Grand Avenue</t>
  </si>
  <si>
    <t>77801::DARIN SANDERS</t>
  </si>
  <si>
    <t>PCP-0007A93A</t>
  </si>
  <si>
    <t>hsquire@brannan1.com</t>
  </si>
  <si>
    <t>Squire</t>
  </si>
  <si>
    <t>+1 303 358 8286</t>
  </si>
  <si>
    <t>PCP-0000C562</t>
  </si>
  <si>
    <t>skeeter@bandpent.com</t>
  </si>
  <si>
    <t>Pedigrew</t>
  </si>
  <si>
    <t>+1 901 489 9878</t>
  </si>
  <si>
    <t>PREWETT ENTERPRISES INC DBA</t>
  </si>
  <si>
    <t>PO Box 386</t>
  </si>
  <si>
    <t>Walls</t>
  </si>
  <si>
    <t>70828::PREWETT ENTERPRISES INC DBA B&amp;P ENTERPRISES</t>
  </si>
  <si>
    <t>PCP-0007ADFC</t>
  </si>
  <si>
    <t>KIDDERDIESEL@GMAIL.COM</t>
  </si>
  <si>
    <t>+1 970 309 2338</t>
  </si>
  <si>
    <t>KIDDER DIESEL SERVICES LLC</t>
  </si>
  <si>
    <t>90 Badger Rd</t>
  </si>
  <si>
    <t>51747::KIDDER DIESEL SERVICES LLC</t>
  </si>
  <si>
    <t>PCP-0007ACB5</t>
  </si>
  <si>
    <t>johnfielding</t>
  </si>
  <si>
    <t>Fielding</t>
  </si>
  <si>
    <t>+1 970 846 3012</t>
  </si>
  <si>
    <t>1dancewithwood@gmail.com</t>
  </si>
  <si>
    <t>JOHN FIELDING</t>
  </si>
  <si>
    <t>47575 County Road 52w</t>
  </si>
  <si>
    <t>33454::JOHN FIELDING</t>
  </si>
  <si>
    <t>PCP-0007AE93</t>
  </si>
  <si>
    <t>janfre911@gmail.com</t>
  </si>
  <si>
    <t>Freid</t>
  </si>
  <si>
    <t>Janey</t>
  </si>
  <si>
    <t>+1 970 355 5518</t>
  </si>
  <si>
    <t>ATLAS SIGNS AND PLAQUES</t>
  </si>
  <si>
    <t>8957 Hwy 133</t>
  </si>
  <si>
    <t>39972::ATLAS SIGNS AND PLAQUES</t>
  </si>
  <si>
    <t>PCP-0007AD68</t>
  </si>
  <si>
    <t>Jgoode@jwenergy.com</t>
  </si>
  <si>
    <t>+1 720 498 7362</t>
  </si>
  <si>
    <t>47897c::JW POWER - COLORADO</t>
  </si>
  <si>
    <t>PCP-0003494C</t>
  </si>
  <si>
    <t>aaronbonnes@elevatedpaving.com</t>
  </si>
  <si>
    <t>+1 720 708 8173</t>
  </si>
  <si>
    <t>ELEVATED PAVING</t>
  </si>
  <si>
    <t>31019::ELEVATED PAVING</t>
  </si>
  <si>
    <t>PPW-8002EC0B</t>
  </si>
  <si>
    <t>elevatedpaving</t>
  </si>
  <si>
    <t>AARONBONNES@ELEVATEDPAVING.COM</t>
  </si>
  <si>
    <t>12198 Ridge Rd</t>
  </si>
  <si>
    <t>PCP-0007AE61</t>
  </si>
  <si>
    <t>deserttowingelpaso@gmail.com</t>
  </si>
  <si>
    <t>YANEZ</t>
  </si>
  <si>
    <t xml:space="preserve">JOSE </t>
  </si>
  <si>
    <t>+1 915 269 1326</t>
  </si>
  <si>
    <t>DESERT TOWING EL PASO</t>
  </si>
  <si>
    <t>6257 Patria</t>
  </si>
  <si>
    <t>39964::DESERT TOWING EL PASO</t>
  </si>
  <si>
    <t>PCP-0007ADC2</t>
  </si>
  <si>
    <t>mrw-contracting</t>
  </si>
  <si>
    <t xml:space="preserve">Welu </t>
  </si>
  <si>
    <t>+1 563 513 8811</t>
  </si>
  <si>
    <t>MRW-CONTRACTING@OUTLOOK.COM</t>
  </si>
  <si>
    <t>516 Hickory Rdg</t>
  </si>
  <si>
    <t>PCP-0007ACA1</t>
  </si>
  <si>
    <t>kalewis69</t>
  </si>
  <si>
    <t>+1 720 733 2027</t>
  </si>
  <si>
    <t>kalewis69@gmail.com</t>
  </si>
  <si>
    <t>TOI ENTERPRISES LLC</t>
  </si>
  <si>
    <t>4043 S Interstate 25</t>
  </si>
  <si>
    <t>55136::TOI ENTERPRISES LLC</t>
  </si>
  <si>
    <t>PCP-0007ADDB</t>
  </si>
  <si>
    <t>al18br</t>
  </si>
  <si>
    <t>breed@brucknertruck.com</t>
  </si>
  <si>
    <t>PSP-000A0027</t>
  </si>
  <si>
    <t>jason.agres@wildcat.net</t>
  </si>
  <si>
    <t>Agres</t>
  </si>
  <si>
    <t>+1 719 726 5870</t>
  </si>
  <si>
    <t>Jason.Agres@wildcat.net</t>
  </si>
  <si>
    <t>PCP-0007AE3F</t>
  </si>
  <si>
    <t>angel.foxvog@wildcat.net</t>
  </si>
  <si>
    <t>Foxvog</t>
  </si>
  <si>
    <t xml:space="preserve">Angel </t>
  </si>
  <si>
    <t>+1 719 828 4947</t>
  </si>
  <si>
    <t>PCP-0007AC2B</t>
  </si>
  <si>
    <t>cityofaspen</t>
  </si>
  <si>
    <t>ADRIAN</t>
  </si>
  <si>
    <t>+1 970 319 7756</t>
  </si>
  <si>
    <t>adrian.lujan@aspen.gov</t>
  </si>
  <si>
    <t>CITY OF ASPEN</t>
  </si>
  <si>
    <t>1080 Power Plant Rd</t>
  </si>
  <si>
    <t>03511::CITY OF ASPEN</t>
  </si>
  <si>
    <t>PCP-0007ABEC</t>
  </si>
  <si>
    <t>PCP-0007AE9B</t>
  </si>
  <si>
    <t>PPW-0002070A</t>
  </si>
  <si>
    <t>agdiesel78@gmail.com</t>
  </si>
  <si>
    <t>+1 915 781 5171</t>
  </si>
  <si>
    <t>AG DIESEL</t>
  </si>
  <si>
    <t>290 Rio West Dr</t>
  </si>
  <si>
    <t>39966::AG DIESEL</t>
  </si>
  <si>
    <t>PCP-0007AE85</t>
  </si>
  <si>
    <t>billrice@sopris.net</t>
  </si>
  <si>
    <t>+1 970 379 4909</t>
  </si>
  <si>
    <t>IRMW LLC</t>
  </si>
  <si>
    <t>PO Box 1252</t>
  </si>
  <si>
    <t>46959::IRMW LLC</t>
  </si>
  <si>
    <t>PCP-0007AC99</t>
  </si>
  <si>
    <t>joserocha</t>
  </si>
  <si>
    <t>+1 915 730 0807</t>
  </si>
  <si>
    <t>j.a.rocha10@gmail.com</t>
  </si>
  <si>
    <t>JOSE ROCHA</t>
  </si>
  <si>
    <t>14460 Desert Sage Dr</t>
  </si>
  <si>
    <t>77335::JOSE ROCHA</t>
  </si>
  <si>
    <t>PCP-0007AE36</t>
  </si>
  <si>
    <t>rtelkapa@fmi.com</t>
  </si>
  <si>
    <t>Telkapally</t>
  </si>
  <si>
    <t>Ravi Teja</t>
  </si>
  <si>
    <t>+1 928 432 2325</t>
  </si>
  <si>
    <t>PCP-0007ADCC</t>
  </si>
  <si>
    <t>sandvtrades@gmail.com</t>
  </si>
  <si>
    <t>+1 970 250 2594</t>
  </si>
  <si>
    <t>Sandvtrades@gmail.com</t>
  </si>
  <si>
    <t>S&amp;V TRADES LLC</t>
  </si>
  <si>
    <t>104 W 4th St</t>
  </si>
  <si>
    <t>77176::S&amp;V TRADES LLC</t>
  </si>
  <si>
    <t>PCP-0007AE0A</t>
  </si>
  <si>
    <t>raul@3stopnotchtransport.com</t>
  </si>
  <si>
    <t>+1 432 232 6099</t>
  </si>
  <si>
    <t>3 S TOP NOTCH TRANSPORT</t>
  </si>
  <si>
    <t>1357 Sahara Desert Dr</t>
  </si>
  <si>
    <t>77336::3 S TOP NOTCH TRANSPORT</t>
  </si>
  <si>
    <t>PCP-0007AE7B</t>
  </si>
  <si>
    <t>Nathanleblanc02@gmail.com</t>
  </si>
  <si>
    <t>PCP-0007ADC8</t>
  </si>
  <si>
    <t>jerica.jay@halliburton.com</t>
  </si>
  <si>
    <t>Jerica</t>
  </si>
  <si>
    <t>+1 916 218 8010</t>
  </si>
  <si>
    <t>PCP-0007AC13</t>
  </si>
  <si>
    <t>rondeauco@gmail.com</t>
  </si>
  <si>
    <t xml:space="preserve">Rondeau </t>
  </si>
  <si>
    <t>Geof</t>
  </si>
  <si>
    <t>+1 970 531 2837</t>
  </si>
  <si>
    <t>RONDEAUCO@GMAIL.COM</t>
  </si>
  <si>
    <t>RONDEAU CONSTRUCTION INC</t>
  </si>
  <si>
    <t>PO Box 4158</t>
  </si>
  <si>
    <t>75305::RONDEAU CONSTRUCTION INC</t>
  </si>
  <si>
    <t>PCP-0007ACDE</t>
  </si>
  <si>
    <t>TCSROCKANDDIRT@GMAIL.COM</t>
  </si>
  <si>
    <t>+1 719 980 3245</t>
  </si>
  <si>
    <t>TUCKER CUSTOM SERVICE</t>
  </si>
  <si>
    <t>16507 Road Gg</t>
  </si>
  <si>
    <t>Rocky Ford</t>
  </si>
  <si>
    <t>89508::TUCKER CUSTOM SERVICE</t>
  </si>
  <si>
    <t>PCP-0007AE97</t>
  </si>
  <si>
    <t>jarred.b</t>
  </si>
  <si>
    <t xml:space="preserve">Berkel </t>
  </si>
  <si>
    <t xml:space="preserve">Jarred </t>
  </si>
  <si>
    <t>jarred.b@landoexcavation.com</t>
  </si>
  <si>
    <t>835 E Yampa St</t>
  </si>
  <si>
    <t>PCP-0007AE52</t>
  </si>
  <si>
    <t>nicholas@dawater.org</t>
  </si>
  <si>
    <t>Rhodes</t>
  </si>
  <si>
    <t>+1 575 263 2638</t>
  </si>
  <si>
    <t>DONA ANA MUTUAL DOM WATER</t>
  </si>
  <si>
    <t>5535 Ledesma</t>
  </si>
  <si>
    <t>26806::DONA ANA MUTUAL DOM WATER C</t>
  </si>
  <si>
    <t>PCP-0007AE75</t>
  </si>
  <si>
    <t>duewestconstruction@gmail.com</t>
  </si>
  <si>
    <t>+1 970 409 9147</t>
  </si>
  <si>
    <t>DUE WEST CONSTRUCTION LLC</t>
  </si>
  <si>
    <t>24732::DUE WEST CONSTRUCTION LLC</t>
  </si>
  <si>
    <t>PCP-00008968</t>
  </si>
  <si>
    <t>losdelgado@switched.com</t>
  </si>
  <si>
    <t xml:space="preserve">Guillermo </t>
  </si>
  <si>
    <t>+1 970 301 7317</t>
  </si>
  <si>
    <t>GDL TRUCKING SERVICE</t>
  </si>
  <si>
    <t>2120 62nd Ave</t>
  </si>
  <si>
    <t>39979::GDL TRUCKING SERVICE</t>
  </si>
  <si>
    <t>PCP-0007AFBD</t>
  </si>
  <si>
    <t>upatrailllc@gmail.com</t>
  </si>
  <si>
    <t>Hoff</t>
  </si>
  <si>
    <t>+1 720 339 8288</t>
  </si>
  <si>
    <t>UP A TRAIL LLC</t>
  </si>
  <si>
    <t>230 N 2nd St Trlr 77</t>
  </si>
  <si>
    <t>98002::UP A TRAIL LLC</t>
  </si>
  <si>
    <t>PCP-0007B22C</t>
  </si>
  <si>
    <t>thorgriffin7129@gmail.com</t>
  </si>
  <si>
    <t>+1 575-200-9671</t>
  </si>
  <si>
    <t>Endeavor Energy Resources</t>
  </si>
  <si>
    <t>150 County Road 218</t>
  </si>
  <si>
    <t>PCP-0007B13D</t>
  </si>
  <si>
    <t>qrewdaniel@gmail.com</t>
  </si>
  <si>
    <t>+1 915 704 9300</t>
  </si>
  <si>
    <t>1513 Greg Powers Dr Apt A</t>
  </si>
  <si>
    <t>PCP-0007B0F5</t>
  </si>
  <si>
    <t>m-hick@mtnserver.net</t>
  </si>
  <si>
    <t>+1 303 582 1710</t>
  </si>
  <si>
    <t>BEN HICKS</t>
  </si>
  <si>
    <t>390 Rangeview Ct</t>
  </si>
  <si>
    <t>39969::BEN HICKS</t>
  </si>
  <si>
    <t>PCP-0007B12A</t>
  </si>
  <si>
    <t>saenzruben81@gmail.com</t>
  </si>
  <si>
    <t>+1 915 256 6619</t>
  </si>
  <si>
    <t>RUBEN SAENZ</t>
  </si>
  <si>
    <t>4 Los Cocos Ln</t>
  </si>
  <si>
    <t>83568::RUBA'S ROCKWALL &amp; MORE</t>
  </si>
  <si>
    <t>PCP-0007B4F8</t>
  </si>
  <si>
    <t>jsnow@gamallc.com</t>
  </si>
  <si>
    <t>+1 575 361 0605</t>
  </si>
  <si>
    <t>GAMA CONSTRUCTION LLC</t>
  </si>
  <si>
    <t>36865::GAMA CONSTRUCTION LLC</t>
  </si>
  <si>
    <t>PCP-0007B493</t>
  </si>
  <si>
    <t>ssandhoff@aselv.com</t>
  </si>
  <si>
    <t>Shoff</t>
  </si>
  <si>
    <t>+1 801 803 8025</t>
  </si>
  <si>
    <t>AMERICAN SOUTHWEST ELECTRIC</t>
  </si>
  <si>
    <t>4485 Riviera Ridge Ave</t>
  </si>
  <si>
    <t>04625::AMERICAN SOUTHWEST ELECTRIC</t>
  </si>
  <si>
    <t>PCP-0007B647</t>
  </si>
  <si>
    <t>rguevara03@gmail.com</t>
  </si>
  <si>
    <t>+1 915 787 0802</t>
  </si>
  <si>
    <t>FX</t>
  </si>
  <si>
    <t>13473 Zacatal Dr</t>
  </si>
  <si>
    <t>39968::FX</t>
  </si>
  <si>
    <t>PCP-0007B3A5</t>
  </si>
  <si>
    <t>alvarorivera</t>
  </si>
  <si>
    <t>ALVARO</t>
  </si>
  <si>
    <t>+1 915 407 2434</t>
  </si>
  <si>
    <t>alrira69@hotmail.com</t>
  </si>
  <si>
    <t>ALVARO RIVERA</t>
  </si>
  <si>
    <t>3509 Hueco Ave Apt 03</t>
  </si>
  <si>
    <t>77337::ALVARO RIVERA</t>
  </si>
  <si>
    <t>PCP-0007B606</t>
  </si>
  <si>
    <t>Brendannielsen11@gmail.com</t>
  </si>
  <si>
    <t>10976 East Wesley Avenue</t>
  </si>
  <si>
    <t>PCP-0007B503</t>
  </si>
  <si>
    <t>devin@uptownalamo.com</t>
  </si>
  <si>
    <t>Primeau</t>
  </si>
  <si>
    <t xml:space="preserve">Devin </t>
  </si>
  <si>
    <t>+1 575 437 6611</t>
  </si>
  <si>
    <t>UPTOWN RENTALS</t>
  </si>
  <si>
    <t>1007 Monroe Ave</t>
  </si>
  <si>
    <t>92029::UPTOWN RENTALS</t>
  </si>
  <si>
    <t>PCP-0007B665</t>
  </si>
  <si>
    <t>jerrysheavyequipmentrepair@gmail.com</t>
  </si>
  <si>
    <t>+1 915 491 0255</t>
  </si>
  <si>
    <t>JERRY'S HEAVY EQUIPMENT REPA</t>
  </si>
  <si>
    <t>107 Washita Trl</t>
  </si>
  <si>
    <t>71124::JERRY'S HEAVY EQUIPMENT REPA IR</t>
  </si>
  <si>
    <t>PCP-0007B464</t>
  </si>
  <si>
    <t>dieselpowerservice1@gmail.com</t>
  </si>
  <si>
    <t>Esquer</t>
  </si>
  <si>
    <t>+1 915 633 4385</t>
  </si>
  <si>
    <t>DESERT DIESEL</t>
  </si>
  <si>
    <t>10700 Robin Rd</t>
  </si>
  <si>
    <t>39976::DESERT DIESEL</t>
  </si>
  <si>
    <t>PCP-0007B620</t>
  </si>
  <si>
    <t>sfletcher@kraemerna.com</t>
  </si>
  <si>
    <t>+1 720 879 2019</t>
  </si>
  <si>
    <t>PCP-0007B626</t>
  </si>
  <si>
    <t>info-sales@coloradolift.com</t>
  </si>
  <si>
    <t>Scileppi</t>
  </si>
  <si>
    <t>Lynlee</t>
  </si>
  <si>
    <t>+1 303 948 5577</t>
  </si>
  <si>
    <t>COLORADOLIFT EQUIPMENT INC</t>
  </si>
  <si>
    <t>10440 W Bradford Rd Ste</t>
  </si>
  <si>
    <t>18571::COLORADOLIFT EQUIPMENT INC</t>
  </si>
  <si>
    <t>PCP-0007B57D</t>
  </si>
  <si>
    <t>esaucedo64@yahoo.com</t>
  </si>
  <si>
    <t>Elias</t>
  </si>
  <si>
    <t>+1 915 892 9161</t>
  </si>
  <si>
    <t>KAWIS TRANSPORT</t>
  </si>
  <si>
    <t>1101 Chris Forbes</t>
  </si>
  <si>
    <t>71123::KAWIS TRANSPORT</t>
  </si>
  <si>
    <t>PCP-0007B444</t>
  </si>
  <si>
    <t>enrique28nieto@gmail.com</t>
  </si>
  <si>
    <t>+1 915 345 7147</t>
  </si>
  <si>
    <t>ISIS ACTION</t>
  </si>
  <si>
    <t>4601 Titanic Ave</t>
  </si>
  <si>
    <t>71126::ISIS ACTION</t>
  </si>
  <si>
    <t>PCP-0007B4CB</t>
  </si>
  <si>
    <t>egamajr@gamallc.com</t>
  </si>
  <si>
    <t>Gama Jr</t>
  </si>
  <si>
    <t>+1 575 202 6220</t>
  </si>
  <si>
    <t>2402 Dona Ana</t>
  </si>
  <si>
    <t>PCP-0007B4A5</t>
  </si>
  <si>
    <t>vvillalva99631431@gmail.com</t>
  </si>
  <si>
    <t xml:space="preserve">Villalva </t>
  </si>
  <si>
    <t xml:space="preserve">Vidal </t>
  </si>
  <si>
    <t>+1 915 922 9963</t>
  </si>
  <si>
    <t>VIDAL VILLALVA JR.</t>
  </si>
  <si>
    <t>12450 Pellicano Dr</t>
  </si>
  <si>
    <t>93248::VIDAL VILLALVA JR</t>
  </si>
  <si>
    <t>PCP-0007B504</t>
  </si>
  <si>
    <t>josecummiss7@gmail.com</t>
  </si>
  <si>
    <t>+1 575 937 6979</t>
  </si>
  <si>
    <t>GARCIA CONSTRUCTION</t>
  </si>
  <si>
    <t>PO Box 2343</t>
  </si>
  <si>
    <t>39975::GARCIA CONSTRUCTION</t>
  </si>
  <si>
    <t>PCP-0007B5BA</t>
  </si>
  <si>
    <t>robert.yazzie3@gmail.com</t>
  </si>
  <si>
    <t xml:space="preserve">Yazzie </t>
  </si>
  <si>
    <t>+1 505-516-9675</t>
  </si>
  <si>
    <t xml:space="preserve">BIA Road Maintenance </t>
  </si>
  <si>
    <t>PO Box 4233</t>
  </si>
  <si>
    <t>Chinle</t>
  </si>
  <si>
    <t>PCP-0007B4DC</t>
  </si>
  <si>
    <t>AlvaroOrozco</t>
  </si>
  <si>
    <t xml:space="preserve">ALVARO </t>
  </si>
  <si>
    <t>+1 575 567 9539</t>
  </si>
  <si>
    <t>maquinariachuy93@hotmail.com</t>
  </si>
  <si>
    <t>ALVARO OROZCO</t>
  </si>
  <si>
    <t>6210 Pilar Rd SE</t>
  </si>
  <si>
    <t>71125::ALVARO OROZCO</t>
  </si>
  <si>
    <t>PCP-0007B4C6</t>
  </si>
  <si>
    <t>manuelvigueriachavez@gmail.com</t>
  </si>
  <si>
    <t>Vigueria</t>
  </si>
  <si>
    <t>+1 915-764-1068</t>
  </si>
  <si>
    <t>Sierra service</t>
  </si>
  <si>
    <t>901 W Main Dr</t>
  </si>
  <si>
    <t>PCP-0007B492</t>
  </si>
  <si>
    <t>a2zdieselservices</t>
  </si>
  <si>
    <t>PAZ</t>
  </si>
  <si>
    <t>+1 915 852 2155</t>
  </si>
  <si>
    <t>a2zdieselservices@hotmail.com</t>
  </si>
  <si>
    <t>A2Z DIESEL SERVICES</t>
  </si>
  <si>
    <t>12801 Sparks Dr</t>
  </si>
  <si>
    <t>39974::A2Z DIESEL SERVICES</t>
  </si>
  <si>
    <t>PCP-0007B56C</t>
  </si>
  <si>
    <t>jimm@brannan1.com</t>
  </si>
  <si>
    <t>+1 720 910 3773</t>
  </si>
  <si>
    <t>PCP-0007B62B</t>
  </si>
  <si>
    <t>kellyclapper1999</t>
  </si>
  <si>
    <t xml:space="preserve">Clapper </t>
  </si>
  <si>
    <t>+1 719 349 1999</t>
  </si>
  <si>
    <t>kellyclapper1999@gmail.com</t>
  </si>
  <si>
    <t>KELLY CLAPPER</t>
  </si>
  <si>
    <t>13421 County Road 29</t>
  </si>
  <si>
    <t>13769::KELLY CLAPPER</t>
  </si>
  <si>
    <t>PCP-0007BC29</t>
  </si>
  <si>
    <t>readyrigstowing@gmail.com</t>
  </si>
  <si>
    <t xml:space="preserve">Humberto </t>
  </si>
  <si>
    <t>+1 575 430 2586</t>
  </si>
  <si>
    <t>READY RIGS TOWING</t>
  </si>
  <si>
    <t>22200 Stern Dr</t>
  </si>
  <si>
    <t>77338::READY RIGS TOWING</t>
  </si>
  <si>
    <t>PCP-0007BA22</t>
  </si>
  <si>
    <t>alvarezjoseluis1972@gmail.com</t>
  </si>
  <si>
    <t>+1 915 407 5361</t>
  </si>
  <si>
    <t>PCP-0007BBDE</t>
  </si>
  <si>
    <t>alamols@yahoo.com</t>
  </si>
  <si>
    <t>Royo</t>
  </si>
  <si>
    <t>+1 915 497 2555</t>
  </si>
  <si>
    <t>ALAMO LIVESTOCK</t>
  </si>
  <si>
    <t>796 Fescue Dr</t>
  </si>
  <si>
    <t>39981::ALAMO LIVESTOCK</t>
  </si>
  <si>
    <t>PCP-0007BB8E</t>
  </si>
  <si>
    <t>steve.clem@kiewit.com</t>
  </si>
  <si>
    <t>clem</t>
  </si>
  <si>
    <t>+1 360 608 9176</t>
  </si>
  <si>
    <t>PCP-0007A311</t>
  </si>
  <si>
    <t>jlingle@nova-compression.com</t>
  </si>
  <si>
    <t>Lingle</t>
  </si>
  <si>
    <t>+1 5128180879</t>
  </si>
  <si>
    <t>2500 Woodbine Dr</t>
  </si>
  <si>
    <t>PCP-00028627</t>
  </si>
  <si>
    <t>beardwesley19@yahoo.com</t>
  </si>
  <si>
    <t>beard</t>
  </si>
  <si>
    <t>+1 575 932 9953</t>
  </si>
  <si>
    <t>UNIQUE BUILDERS</t>
  </si>
  <si>
    <t>3370 Shady Grove Ln</t>
  </si>
  <si>
    <t>98006::UNIQUE BUILDERS</t>
  </si>
  <si>
    <t>PCP-0007BCD8</t>
  </si>
  <si>
    <t>brandenjaquias</t>
  </si>
  <si>
    <t>Jaquias</t>
  </si>
  <si>
    <t>+1 719 922 6133</t>
  </si>
  <si>
    <t>branden.jaquias@wildcat.net</t>
  </si>
  <si>
    <t>8570 Criterion Dr</t>
  </si>
  <si>
    <t>PCP-0007BC60</t>
  </si>
  <si>
    <t>empirecons0923@gmail.com</t>
  </si>
  <si>
    <t xml:space="preserve">Cisneros </t>
  </si>
  <si>
    <t>+1 915 202 1388</t>
  </si>
  <si>
    <t>EMPIRE CONSTRUCTION</t>
  </si>
  <si>
    <t>336 Delhi Pl</t>
  </si>
  <si>
    <t>39980::EMPIRE CONSTRUCTION</t>
  </si>
  <si>
    <t>PCP-0007BB75</t>
  </si>
  <si>
    <t>david.neadow@carmeuse.com</t>
  </si>
  <si>
    <t>Neadow</t>
  </si>
  <si>
    <t>DJ</t>
  </si>
  <si>
    <t>+1 906 283 2245</t>
  </si>
  <si>
    <t>15W Co.Rd. 432</t>
  </si>
  <si>
    <t>Gulliver</t>
  </si>
  <si>
    <t>PCP-0007B90C</t>
  </si>
  <si>
    <t>pareluis7@hotmail.com</t>
  </si>
  <si>
    <t>+1 915 342 8933</t>
  </si>
  <si>
    <t>PARE DIESEL</t>
  </si>
  <si>
    <t>11615 Elizabeth Dr</t>
  </si>
  <si>
    <t>67567::PARE DIESEL</t>
  </si>
  <si>
    <t>PCP-0007BA8D</t>
  </si>
  <si>
    <t>gregory.wilson@heicivil.com</t>
  </si>
  <si>
    <t>PCP-0001543C</t>
  </si>
  <si>
    <t>sergiosservice</t>
  </si>
  <si>
    <t>SERGIO</t>
  </si>
  <si>
    <t>+1 915 253 8599</t>
  </si>
  <si>
    <t>sergiosdieselservice@gmail.com</t>
  </si>
  <si>
    <t>SERGIO DIESEL SERVICE</t>
  </si>
  <si>
    <t>270 Amparo Rd</t>
  </si>
  <si>
    <t>77340::SERGIO DIESEL SERVICE</t>
  </si>
  <si>
    <t>PCP-0007BBAF</t>
  </si>
  <si>
    <t>dandes7699@gmail.com</t>
  </si>
  <si>
    <t>Andes</t>
  </si>
  <si>
    <t>+1 612 810 3513</t>
  </si>
  <si>
    <t>Dandes7699@gmail.com</t>
  </si>
  <si>
    <t>6435 chantilly pl</t>
  </si>
  <si>
    <t>02705::AMES CONSTRUCTION INC</t>
  </si>
  <si>
    <t>PCP-0007BC78</t>
  </si>
  <si>
    <t>curtis@beattydiesel.com</t>
  </si>
  <si>
    <t>+1 6054309209</t>
  </si>
  <si>
    <t>Beatty Diesel Services LLC</t>
  </si>
  <si>
    <t>PCP-0007BB69</t>
  </si>
  <si>
    <t>+1 915-822-7233</t>
  </si>
  <si>
    <t>10501 Dyer St</t>
  </si>
  <si>
    <t>PCP-0007B984</t>
  </si>
  <si>
    <t>ssskccb6430@yahoo.com</t>
  </si>
  <si>
    <t xml:space="preserve">Samantha </t>
  </si>
  <si>
    <t>+1 303 916 9380</t>
  </si>
  <si>
    <t>31916 County Road 6</t>
  </si>
  <si>
    <t>PCP-0007BB10</t>
  </si>
  <si>
    <t>asandoval@cscsugar.com</t>
  </si>
  <si>
    <t xml:space="preserve">Antonio </t>
  </si>
  <si>
    <t>+1 915 253 5819</t>
  </si>
  <si>
    <t>CSC SUGAR</t>
  </si>
  <si>
    <t>4656 Ripley Dr</t>
  </si>
  <si>
    <t>39983::CSC SUGAR</t>
  </si>
  <si>
    <t>PCP-0007BF81</t>
  </si>
  <si>
    <t>muncapher</t>
  </si>
  <si>
    <t>Uncapher</t>
  </si>
  <si>
    <t>+1 970 618 2567</t>
  </si>
  <si>
    <t>muncapher@hotmail.com</t>
  </si>
  <si>
    <t>327 Cleveland Pl</t>
  </si>
  <si>
    <t>PCP-0007C211</t>
  </si>
  <si>
    <t>johnk.midway</t>
  </si>
  <si>
    <t>Karabatsos</t>
  </si>
  <si>
    <t>+1 303 519 4675</t>
  </si>
  <si>
    <t>johnk.midway@gmail.com</t>
  </si>
  <si>
    <t>COLORADOS MIDWAY MOTORS INC.</t>
  </si>
  <si>
    <t>4540 County Road 5</t>
  </si>
  <si>
    <t>51770::COLORADOS MIDWAY MOTORS INC</t>
  </si>
  <si>
    <t>PCP-0007C118</t>
  </si>
  <si>
    <t>aaron.saffold@holcim.com</t>
  </si>
  <si>
    <t>+1 719 663 7974</t>
  </si>
  <si>
    <t>PCP-0007C0E4</t>
  </si>
  <si>
    <t>ray-roselawn</t>
  </si>
  <si>
    <t xml:space="preserve">Ray </t>
  </si>
  <si>
    <t>1706 Roselawn Rd</t>
  </si>
  <si>
    <t>75438::ROSELAWN CEMETERY ASSOC</t>
  </si>
  <si>
    <t>PCP-0007C12A</t>
  </si>
  <si>
    <t>bnbservices</t>
  </si>
  <si>
    <t>PCP-0007C15A</t>
  </si>
  <si>
    <t>agplumbingamez2022@gmail.com</t>
  </si>
  <si>
    <t>GAMEZ</t>
  </si>
  <si>
    <t>AGPLUMBINGAMEZ2022@GMAIL.COM</t>
  </si>
  <si>
    <t>14841 Allemands</t>
  </si>
  <si>
    <t>PCP-0007BF7A</t>
  </si>
  <si>
    <t>napicat22</t>
  </si>
  <si>
    <t>+1 505 608 4669</t>
  </si>
  <si>
    <t>davis.brandon69@gmail.com</t>
  </si>
  <si>
    <t>NAPIO &amp;M NAVAJO AG PRODUCTS</t>
  </si>
  <si>
    <t>10086 Nm Hwy # 371</t>
  </si>
  <si>
    <t>63908::NAPIO &amp;M NAVAJO AG PRODUCTS</t>
  </si>
  <si>
    <t>PCP-0007BEDF</t>
  </si>
  <si>
    <t>grupogepsat</t>
  </si>
  <si>
    <t>GUILLERMO</t>
  </si>
  <si>
    <t>+1 915 756 6897</t>
  </si>
  <si>
    <t>grupogepsat.industrial@hotmail.com</t>
  </si>
  <si>
    <t>GRUPO GEPSAT INDUSTRIAL</t>
  </si>
  <si>
    <t>AV RAMON RIVERS LARA</t>
  </si>
  <si>
    <t>JUAREZ CHH</t>
  </si>
  <si>
    <t>39985::GRUPO GEPSAT INDUSTRIAL</t>
  </si>
  <si>
    <t>PCP-0007C0FB</t>
  </si>
  <si>
    <t>crdonaldson@pcl.com</t>
  </si>
  <si>
    <t xml:space="preserve">Donaldson </t>
  </si>
  <si>
    <t xml:space="preserve">Corey </t>
  </si>
  <si>
    <t>+1 720 930 8120</t>
  </si>
  <si>
    <t>2000 S Colorado Blvd</t>
  </si>
  <si>
    <t>66967::PCL CONSTRUCTION SRVCS INC</t>
  </si>
  <si>
    <t>PCP-0007C08A</t>
  </si>
  <si>
    <t>JASONFINLEY</t>
  </si>
  <si>
    <t>+1 720 626 9993</t>
  </si>
  <si>
    <t>JASON_FINLEY@HOTMAIL.COM</t>
  </si>
  <si>
    <t>PCP-0007C0C5</t>
  </si>
  <si>
    <t>josemuniz</t>
  </si>
  <si>
    <t>MUNIZ</t>
  </si>
  <si>
    <t>+1 915 244 2943</t>
  </si>
  <si>
    <t>isaiahmuniz@yahoo.com</t>
  </si>
  <si>
    <t>JOSE I MUNIZ</t>
  </si>
  <si>
    <t>869 Mont Blanc Dr</t>
  </si>
  <si>
    <t>62533::JOSE I MUNIZ</t>
  </si>
  <si>
    <t>PCP-0007BEB3</t>
  </si>
  <si>
    <t>lisa@mathtopianprep.com</t>
  </si>
  <si>
    <t>+1 404-692-1976</t>
  </si>
  <si>
    <t>Mathtopian Preparation, Inc.</t>
  </si>
  <si>
    <t>3365 Piedmont Rd NE, Suite 1400</t>
  </si>
  <si>
    <t>PCP-00027E57</t>
  </si>
  <si>
    <t>sixstringz99@gmail.com</t>
  </si>
  <si>
    <t>+1 541 303 4060</t>
  </si>
  <si>
    <t>421 N Hooper Ave A7/POB 936</t>
  </si>
  <si>
    <t>Soda Springs</t>
  </si>
  <si>
    <t>PCP-0007BF54</t>
  </si>
  <si>
    <t>cwwoody94@gmail.com</t>
  </si>
  <si>
    <t>+1 970 531 1603</t>
  </si>
  <si>
    <t>LODGE POLE CONSTRUCTION</t>
  </si>
  <si>
    <t>300 Christiansen Ave</t>
  </si>
  <si>
    <t>55666::LODGE POLE CONSTRUCTION</t>
  </si>
  <si>
    <t>PCP-0007C147</t>
  </si>
  <si>
    <t>gamachem@vmcmail.com</t>
  </si>
  <si>
    <t>Gamache</t>
  </si>
  <si>
    <t>+1 540 455 0363</t>
  </si>
  <si>
    <t>5650 Industrial Dr</t>
  </si>
  <si>
    <t>PCP-0007BAFD</t>
  </si>
  <si>
    <t>a13rcjk</t>
  </si>
  <si>
    <t>Krell</t>
  </si>
  <si>
    <t>carl.krell@mhc.com</t>
  </si>
  <si>
    <t>PSP-0008CA39</t>
  </si>
  <si>
    <t>danhamann@protonmail.com</t>
  </si>
  <si>
    <t>Hamann</t>
  </si>
  <si>
    <t>SUNDANCE PC</t>
  </si>
  <si>
    <t>1584 Douglas Ln</t>
  </si>
  <si>
    <t>77343::SUNDANCE PC</t>
  </si>
  <si>
    <t>PCP-0007C05A</t>
  </si>
  <si>
    <t>joedocheff@brennermaterials.com</t>
  </si>
  <si>
    <t>Docheff</t>
  </si>
  <si>
    <t>+1 970 531 5058</t>
  </si>
  <si>
    <t>BRENNER MATERIALS LLC</t>
  </si>
  <si>
    <t>PO Box 1150</t>
  </si>
  <si>
    <t>09306::BRENNER MATERIALS LLC</t>
  </si>
  <si>
    <t>PCP-0007C5D0</t>
  </si>
  <si>
    <t>cynthia.snyder@usacompression.com</t>
  </si>
  <si>
    <t>Cynthia</t>
  </si>
  <si>
    <t>Cynthia.snyder@usacompression.com</t>
  </si>
  <si>
    <t>PCP-0006A809</t>
  </si>
  <si>
    <t>+1 970 692 1456</t>
  </si>
  <si>
    <t>PCP-0007C5F1</t>
  </si>
  <si>
    <t>vmctruckrepair@gmail.com</t>
  </si>
  <si>
    <t xml:space="preserve">MANUEL </t>
  </si>
  <si>
    <t>+1 915 630 3685</t>
  </si>
  <si>
    <t>VMC TRUCK REPAIR</t>
  </si>
  <si>
    <t>11311 Stockyard Dr</t>
  </si>
  <si>
    <t>98008::VMC TRUCK REPAIR</t>
  </si>
  <si>
    <t>PCP-0007C595</t>
  </si>
  <si>
    <t>codyrunyan@outlook.com</t>
  </si>
  <si>
    <t>+1 575 538 1685</t>
  </si>
  <si>
    <t>CODY AND KYLA RUNYAN</t>
  </si>
  <si>
    <t>29 Ks Rd</t>
  </si>
  <si>
    <t>14307::CODY AND KYLA RUNYAN</t>
  </si>
  <si>
    <t>PCP-0007C616</t>
  </si>
  <si>
    <t>tgibbs</t>
  </si>
  <si>
    <t>GIBBS</t>
  </si>
  <si>
    <t>+1 9406821667</t>
  </si>
  <si>
    <t>940-682-1667</t>
  </si>
  <si>
    <t>thomas.gibbs@archrock.com</t>
  </si>
  <si>
    <t>PPT-10733035</t>
  </si>
  <si>
    <t>gwater01</t>
  </si>
  <si>
    <t>+1 806 640 7616</t>
  </si>
  <si>
    <t>jgillenwater@wanzek.com</t>
  </si>
  <si>
    <t>PCP-0007C537</t>
  </si>
  <si>
    <t>nestorlopez585@gmail.com</t>
  </si>
  <si>
    <t>Nestor</t>
  </si>
  <si>
    <t>+1 915 504 2727</t>
  </si>
  <si>
    <t>NL TRUCKING</t>
  </si>
  <si>
    <t>7950 Kiely Rd</t>
  </si>
  <si>
    <t>71136::NL TRUCKING</t>
  </si>
  <si>
    <t>PCP-0007C525</t>
  </si>
  <si>
    <t>psbrown@maximcrane.com</t>
  </si>
  <si>
    <t>+1 720 788 8265</t>
  </si>
  <si>
    <t>MAXIM CRANE WORKS</t>
  </si>
  <si>
    <t>Ddi Bldg</t>
  </si>
  <si>
    <t>Bridgeville</t>
  </si>
  <si>
    <t>61470::MAXIM CRANE WORKS</t>
  </si>
  <si>
    <t>PCP-0007C45F</t>
  </si>
  <si>
    <t>rey@alpinegardens.com</t>
  </si>
  <si>
    <t>jimenez</t>
  </si>
  <si>
    <t>Rey</t>
  </si>
  <si>
    <t>+1 970 371 7539</t>
  </si>
  <si>
    <t>NATURESCAPE INC</t>
  </si>
  <si>
    <t>7029 S College Ave</t>
  </si>
  <si>
    <t>PCP-0007C544</t>
  </si>
  <si>
    <t>krisbohling_its</t>
  </si>
  <si>
    <t>kris - wagner demo</t>
  </si>
  <si>
    <t>+1 303-961-8752</t>
  </si>
  <si>
    <t>bohling_kris@wagnerequipment.com</t>
  </si>
  <si>
    <t>ITS EQUIPMENT LLC</t>
  </si>
  <si>
    <t>PCP-0007C653</t>
  </si>
  <si>
    <t>morgan@diamondhsr.com</t>
  </si>
  <si>
    <t>McNelly</t>
  </si>
  <si>
    <t>+1 575-725-1706</t>
  </si>
  <si>
    <t>Diamond Hotshot and Rental</t>
  </si>
  <si>
    <t>1310 W Kansas Ave</t>
  </si>
  <si>
    <t>PCP-0007C4DC</t>
  </si>
  <si>
    <t>tpettis@republicservices.com</t>
  </si>
  <si>
    <t>Pettis</t>
  </si>
  <si>
    <t>+1 251 238 9007</t>
  </si>
  <si>
    <t>PCP-0007C546</t>
  </si>
  <si>
    <t>d436cs</t>
  </si>
  <si>
    <t>Cris</t>
  </si>
  <si>
    <t>+1 251 327 8347</t>
  </si>
  <si>
    <t>Cris.Stewart@bwpmlp.com</t>
  </si>
  <si>
    <t>BOARDWALK PIPELINE PARTNERS LP</t>
  </si>
  <si>
    <t>PO BOX 20008</t>
  </si>
  <si>
    <t>OWENSBORO</t>
  </si>
  <si>
    <t>PIP-10129541</t>
  </si>
  <si>
    <t>erica.nix@westernmidstream.com</t>
  </si>
  <si>
    <t>NIX</t>
  </si>
  <si>
    <t>+1 903 452 5545</t>
  </si>
  <si>
    <t>ERICA.NIX@WESTERNMIDSTREAM.COM</t>
  </si>
  <si>
    <t>4687 W State Highway 302</t>
  </si>
  <si>
    <t>PCP-0007C5F2</t>
  </si>
  <si>
    <t>david@landscapeworkshopinc.com</t>
  </si>
  <si>
    <t>+1 970 390 8737</t>
  </si>
  <si>
    <t>DAVID@LANDSCAPEWORKSHOPINC.COM</t>
  </si>
  <si>
    <t>LANDSCAPE WORKSHOP INC</t>
  </si>
  <si>
    <t>485 County Road 112</t>
  </si>
  <si>
    <t>54362::LANDSCAPE WORKSHOP INC</t>
  </si>
  <si>
    <t>PCP-0007C6AF</t>
  </si>
  <si>
    <t>chad@lecoprecast.com</t>
  </si>
  <si>
    <t>+1 575 382 0501</t>
  </si>
  <si>
    <t>LECO INDUSTRIES INC</t>
  </si>
  <si>
    <t>PO Box 13008</t>
  </si>
  <si>
    <t>54892::LECO INDUSTRIES INC</t>
  </si>
  <si>
    <t>PCP-0007CBD5</t>
  </si>
  <si>
    <t>tylerthomp</t>
  </si>
  <si>
    <t>+1 719 289 8329</t>
  </si>
  <si>
    <t>Totalequipmentsolutionsllc@gmail.com</t>
  </si>
  <si>
    <t>TOTAL EQUIPMENT SOLUTIONS LL</t>
  </si>
  <si>
    <t>594 E Paradise Dr</t>
  </si>
  <si>
    <t>97918::TOTAL EQUIPMENT SOLUTIONS LL C</t>
  </si>
  <si>
    <t>PCP-0007CB9A</t>
  </si>
  <si>
    <t>jdeleon1019@gmail.com</t>
  </si>
  <si>
    <t>+1 915 808 7039</t>
  </si>
  <si>
    <t>Jdeleon1019@gmail.com</t>
  </si>
  <si>
    <t>RODRIGUEZ A TRUCKING</t>
  </si>
  <si>
    <t>1279 Gaucho Rd</t>
  </si>
  <si>
    <t>76026::RODRIGUEZ A TRUCKING</t>
  </si>
  <si>
    <t>PCP-0007CAAA</t>
  </si>
  <si>
    <t>garcesandsontrucking@usa.com</t>
  </si>
  <si>
    <t>Garces</t>
  </si>
  <si>
    <t>+1 915 478 2695</t>
  </si>
  <si>
    <t>GARCES AND SON TRUCKING</t>
  </si>
  <si>
    <t>4902 Garnet Pl</t>
  </si>
  <si>
    <t>38002::GARCES AND SON TRUCKING</t>
  </si>
  <si>
    <t>PCP-0007CAD6</t>
  </si>
  <si>
    <t>swelch@brucknertruck.com</t>
  </si>
  <si>
    <t>+1 303 388 6225</t>
  </si>
  <si>
    <t>PCP-0007C9CD</t>
  </si>
  <si>
    <t>+1 575 200 2878</t>
  </si>
  <si>
    <t>210 Red Cloud Rd</t>
  </si>
  <si>
    <t>PCP-0007CAC9</t>
  </si>
  <si>
    <t>nicole.molinar@intrepidpotash.com</t>
  </si>
  <si>
    <t>molinar</t>
  </si>
  <si>
    <t>nicole</t>
  </si>
  <si>
    <t>+1 575 602 1106</t>
  </si>
  <si>
    <t>PCP-0007CA9B</t>
  </si>
  <si>
    <t>lobosservices</t>
  </si>
  <si>
    <t>Asebedo</t>
  </si>
  <si>
    <t>+1 432 889 1660</t>
  </si>
  <si>
    <t>starr.miner@lobosservices.us</t>
  </si>
  <si>
    <t>LOBO'S SERVICES</t>
  </si>
  <si>
    <t>PPT-01102277</t>
  </si>
  <si>
    <t>efrenponce65@gmail.com</t>
  </si>
  <si>
    <t xml:space="preserve">Efren </t>
  </si>
  <si>
    <t>+1 915 263 0923</t>
  </si>
  <si>
    <t>APOLLO CONSTRUCTION INC</t>
  </si>
  <si>
    <t>3653 Trina Pl</t>
  </si>
  <si>
    <t>04818::APOLLO CONSTRUCTION INC</t>
  </si>
  <si>
    <t>PCP-0007C9E4</t>
  </si>
  <si>
    <t>kyle.francone@trappermine.com</t>
  </si>
  <si>
    <t>Francone</t>
  </si>
  <si>
    <t>+1 970 326 3992</t>
  </si>
  <si>
    <t>25910 S Hwy 13</t>
  </si>
  <si>
    <t>PCP-0007CA19</t>
  </si>
  <si>
    <t>lmoran@kolbgrading.com</t>
  </si>
  <si>
    <t>+1 636-441-0200</t>
  </si>
  <si>
    <t>PPW-8003A06A</t>
  </si>
  <si>
    <t>alexfc</t>
  </si>
  <si>
    <t>Coriz</t>
  </si>
  <si>
    <t>+1 505 747 3628</t>
  </si>
  <si>
    <t>acoriz1@yahoo.com</t>
  </si>
  <si>
    <t>ALEX CORIZ</t>
  </si>
  <si>
    <t>PO Box 979</t>
  </si>
  <si>
    <t>Chimayo</t>
  </si>
  <si>
    <t>21786::ALEX CORIZ</t>
  </si>
  <si>
    <t>PCP-0007C88D</t>
  </si>
  <si>
    <t>a1p2am</t>
  </si>
  <si>
    <t>Marin</t>
  </si>
  <si>
    <t>amarin@inland-group.com</t>
  </si>
  <si>
    <t>PSP-000806B6</t>
  </si>
  <si>
    <t>t_neels@far-west-services.com</t>
  </si>
  <si>
    <t>PSP-00081864</t>
  </si>
  <si>
    <t>brandon.miladin@archrock.com</t>
  </si>
  <si>
    <t>Miladin</t>
  </si>
  <si>
    <t>+1 432 967 6526</t>
  </si>
  <si>
    <t>PCP-0003B6B6</t>
  </si>
  <si>
    <t>shanejayjoy@yahoo.com</t>
  </si>
  <si>
    <t>+1 318 992 3604</t>
  </si>
  <si>
    <t>2576 Evelyn Blvd</t>
  </si>
  <si>
    <t>PCP-0007CD65</t>
  </si>
  <si>
    <t>tabernash97@hotmail.com</t>
  </si>
  <si>
    <t>bergquist</t>
  </si>
  <si>
    <t>+1 970 575 1122</t>
  </si>
  <si>
    <t>TABERNASH CONSTRUCTION</t>
  </si>
  <si>
    <t>45 County Road 825</t>
  </si>
  <si>
    <t>85392::TABERNASH CONSTRUCTION</t>
  </si>
  <si>
    <t>PCP-0007CD06</t>
  </si>
  <si>
    <t>ryan.kenkel@sharpoilfieldservices.com</t>
  </si>
  <si>
    <t>Kenkel</t>
  </si>
  <si>
    <t>+1 307 331 1340</t>
  </si>
  <si>
    <t>SHARP OILFIELD SERVICES LLC</t>
  </si>
  <si>
    <t>208 34th St E Unit 301</t>
  </si>
  <si>
    <t>78954::SHARP OILFIELD SERVICES LLC</t>
  </si>
  <si>
    <t>PCP-0007CE4D</t>
  </si>
  <si>
    <t>adamglanz@hotmail.com</t>
  </si>
  <si>
    <t>GLANZ</t>
  </si>
  <si>
    <t>+1 970 689 0146</t>
  </si>
  <si>
    <t>ADAMS ATV AND CYCLE REPAIR</t>
  </si>
  <si>
    <t>41500 County Road G</t>
  </si>
  <si>
    <t>39988::ADAMS ATV AND CYCLE REPAIR</t>
  </si>
  <si>
    <t>PCP-0007CE73</t>
  </si>
  <si>
    <t>cfperez</t>
  </si>
  <si>
    <t>CFPerez@thiess.com</t>
  </si>
  <si>
    <t>APOQUINDO 4501 PISO 17</t>
  </si>
  <si>
    <t>SANTIAGO</t>
  </si>
  <si>
    <t>REGION METROPOLITANA DE SANTIAGO</t>
  </si>
  <si>
    <t>PPT-10765139</t>
  </si>
  <si>
    <t>bigskysys@aol.com</t>
  </si>
  <si>
    <t>Big Sky Systems</t>
  </si>
  <si>
    <t>PPW-80046C05</t>
  </si>
  <si>
    <t>andreattaexcavating@gmail.com</t>
  </si>
  <si>
    <t>+1 719 738 3538</t>
  </si>
  <si>
    <t>Andreattaexcavating@gmail.com</t>
  </si>
  <si>
    <t>HAROLD ANDREATTA</t>
  </si>
  <si>
    <t>11146 County Road 310</t>
  </si>
  <si>
    <t>02914::HAROLD ANDREATTA</t>
  </si>
  <si>
    <t>PCP-0007CEB8</t>
  </si>
  <si>
    <t>mjarmon@co.montezuma.co.us</t>
  </si>
  <si>
    <t>Jarmon</t>
  </si>
  <si>
    <t>+1 970 565 9858</t>
  </si>
  <si>
    <t>MONTEZUMA COUNTY</t>
  </si>
  <si>
    <t>26100 County Road F</t>
  </si>
  <si>
    <t>61373::MONTEZUMA COUNTY LANDFILL</t>
  </si>
  <si>
    <t>PCP-0007D33E</t>
  </si>
  <si>
    <t>legacylines@outlook.com</t>
  </si>
  <si>
    <t>+1 915 279 9750</t>
  </si>
  <si>
    <t>LEGACY LINES</t>
  </si>
  <si>
    <t>813 Crathorne St</t>
  </si>
  <si>
    <t>71140::LEGACY LINES</t>
  </si>
  <si>
    <t>PCP-0007D334</t>
  </si>
  <si>
    <t>morrowfarms.john@gmail.com</t>
  </si>
  <si>
    <t>+1 575 993 0100</t>
  </si>
  <si>
    <t>MORROW FARMS</t>
  </si>
  <si>
    <t>13625 Uvas Valley Rd NE</t>
  </si>
  <si>
    <t>61789::MORROW FARMS</t>
  </si>
  <si>
    <t>PCP-0007D3C7</t>
  </si>
  <si>
    <t>scott.vrzal.smh@gmail.com</t>
  </si>
  <si>
    <t>VRZAL</t>
  </si>
  <si>
    <t xml:space="preserve">SCOTT </t>
  </si>
  <si>
    <t>+1 612 290 0955</t>
  </si>
  <si>
    <t>SCOTT.VRZAL.SMH@GMAIL.COM</t>
  </si>
  <si>
    <t xml:space="preserve">360 N STATE AVE </t>
  </si>
  <si>
    <t>Le Center</t>
  </si>
  <si>
    <t>PCP-000632F3</t>
  </si>
  <si>
    <t>davis.mendoza@kodiakgas.com</t>
  </si>
  <si>
    <t xml:space="preserve">Mendoza </t>
  </si>
  <si>
    <t>+1 575 200 5835</t>
  </si>
  <si>
    <t>PCP-0007D382</t>
  </si>
  <si>
    <t>bahaconstruction</t>
  </si>
  <si>
    <t>Ghamdi</t>
  </si>
  <si>
    <t>Mohammed</t>
  </si>
  <si>
    <t>+1 719 404 3367</t>
  </si>
  <si>
    <t>accounting@bahagc.com</t>
  </si>
  <si>
    <t>BAHA CONSTRUCTION</t>
  </si>
  <si>
    <t>1015 W 10th St</t>
  </si>
  <si>
    <t>08139::BAHA CONSTRUCTION INC</t>
  </si>
  <si>
    <t>PCP-0007D2FC</t>
  </si>
  <si>
    <t>jack.mcguire@barnard-inc.com</t>
  </si>
  <si>
    <t>+1 720 695 0049</t>
  </si>
  <si>
    <t>PCP-0007CB85</t>
  </si>
  <si>
    <t>cory.moorehouse@martinmarietta.com</t>
  </si>
  <si>
    <t>Moorehouse</t>
  </si>
  <si>
    <t>+1 970 305 7205</t>
  </si>
  <si>
    <t>PCP-0007D3DC</t>
  </si>
  <si>
    <t>mcdonoughexcavating@gmail.com</t>
  </si>
  <si>
    <t xml:space="preserve">Mcdonough </t>
  </si>
  <si>
    <t xml:space="preserve">Riley </t>
  </si>
  <si>
    <t>+1 970 531 1493</t>
  </si>
  <si>
    <t>MCDONOUGH EXCAVATING</t>
  </si>
  <si>
    <t>PO Box 47</t>
  </si>
  <si>
    <t>57427::MCDONOUGH EXCAVATING</t>
  </si>
  <si>
    <t>PCP-0007D2B1</t>
  </si>
  <si>
    <t>kevin.evans@fioreandsons.com</t>
  </si>
  <si>
    <t>+1 720 910 3327</t>
  </si>
  <si>
    <t>PCP-0007D30C</t>
  </si>
  <si>
    <t>jacobadams</t>
  </si>
  <si>
    <t>+1 585 645 4735</t>
  </si>
  <si>
    <t>Jacob.adams@dolomitegroup.com</t>
  </si>
  <si>
    <t>1200 Atlantic ave.</t>
  </si>
  <si>
    <t>PCP-0005E2D2</t>
  </si>
  <si>
    <t>marrieta100@gmail.com</t>
  </si>
  <si>
    <t xml:space="preserve">Arrieta </t>
  </si>
  <si>
    <t>+1 915 303 6093</t>
  </si>
  <si>
    <t>CATWALK CABIN</t>
  </si>
  <si>
    <t>105 Coupland Ct</t>
  </si>
  <si>
    <t>39993::CATWALK CABIN</t>
  </si>
  <si>
    <t>PCP-0007D3A3</t>
  </si>
  <si>
    <t>santoscardenas@icloud.com</t>
  </si>
  <si>
    <t>+1 915 777 9324</t>
  </si>
  <si>
    <t>CARDENAS INDUSTRIAL</t>
  </si>
  <si>
    <t>1979 Victory Dr</t>
  </si>
  <si>
    <t>39994::CARDENAS INDUSTRIAL</t>
  </si>
  <si>
    <t>PCP-0007D3E0</t>
  </si>
  <si>
    <t>MICHAEL.BRIGHT@HPMCONTRACTING.COM</t>
  </si>
  <si>
    <t xml:space="preserve">Bright </t>
  </si>
  <si>
    <t>9781 S MERIDIAN BLVD</t>
  </si>
  <si>
    <t>STE 120</t>
  </si>
  <si>
    <t>PCP-0007D3F3</t>
  </si>
  <si>
    <t>cr120ac</t>
  </si>
  <si>
    <t>Ogalde</t>
  </si>
  <si>
    <t>fogalde@thiess.com</t>
  </si>
  <si>
    <t>FINNING CHILE</t>
  </si>
  <si>
    <t>PIP-11190267</t>
  </si>
  <si>
    <t>tonnie@whitecloudpipeline.com</t>
  </si>
  <si>
    <t>Tonnie</t>
  </si>
  <si>
    <t>+1 575 622 5995</t>
  </si>
  <si>
    <t>WHITECLOUD PIPELINE CORPORATION</t>
  </si>
  <si>
    <t>PO Box 2184</t>
  </si>
  <si>
    <t>96375::WHITE CLOUD PIPELINE CORPORA TION</t>
  </si>
  <si>
    <t>PCP-0007D340</t>
  </si>
  <si>
    <t>dueler75@gmail.com</t>
  </si>
  <si>
    <t>+1 575 545 7429</t>
  </si>
  <si>
    <t>JW DONALDSON CO INC</t>
  </si>
  <si>
    <t>1480 River Rd NE</t>
  </si>
  <si>
    <t>26788::JW DONALDSON CO INC</t>
  </si>
  <si>
    <t>PCP-0007D313</t>
  </si>
  <si>
    <t>drkmaclaren@gmail.com</t>
  </si>
  <si>
    <t>MacLaren</t>
  </si>
  <si>
    <t>Drkmaclaren@gmail.com</t>
  </si>
  <si>
    <t>1030 Kearney Street</t>
  </si>
  <si>
    <t>PCP-0007D3D5</t>
  </si>
  <si>
    <t>24evcs@gmail.com</t>
  </si>
  <si>
    <t>+1 7204259228</t>
  </si>
  <si>
    <t>24EVCS LLC</t>
  </si>
  <si>
    <t>PCP-0007D09C</t>
  </si>
  <si>
    <t>jddairy@aol.com</t>
  </si>
  <si>
    <t>Docheff Jr.</t>
  </si>
  <si>
    <t>+1 970 371 6312</t>
  </si>
  <si>
    <t>BLUE SKY DAIRY LLC</t>
  </si>
  <si>
    <t>4513 Wcr # 32</t>
  </si>
  <si>
    <t>08262::BLUE SKY DAIRY LLC</t>
  </si>
  <si>
    <t>PCP-0007D20D</t>
  </si>
  <si>
    <t>totalequipmentsolutionsllc@gmail.com</t>
  </si>
  <si>
    <t>PCP-0007D263</t>
  </si>
  <si>
    <t>jp@jpmasonry.net</t>
  </si>
  <si>
    <t xml:space="preserve">Pinela </t>
  </si>
  <si>
    <t>+1 303 715 8948</t>
  </si>
  <si>
    <t>JP MASONRY CO</t>
  </si>
  <si>
    <t>883 E 98th Ave</t>
  </si>
  <si>
    <t>49908::JP MASONRY CO</t>
  </si>
  <si>
    <t>PCP-0007D1D1</t>
  </si>
  <si>
    <t>wilson@whitmorepestcontrol.com</t>
  </si>
  <si>
    <t>+1 720 256 0798</t>
  </si>
  <si>
    <t>WHITMORE PEST CONTROL</t>
  </si>
  <si>
    <t>PO Box 456</t>
  </si>
  <si>
    <t>98009::WHITMORE PEST CONTROL</t>
  </si>
  <si>
    <t>PCP-0007D4A6</t>
  </si>
  <si>
    <t>gnelson@co.montezuma.co.us</t>
  </si>
  <si>
    <t>+1 970 501 9250</t>
  </si>
  <si>
    <t>PCP-0007D360</t>
  </si>
  <si>
    <t>earlson@rnsb.k12.nm.us</t>
  </si>
  <si>
    <t>Earlson</t>
  </si>
  <si>
    <t>+1 505 440 3534</t>
  </si>
  <si>
    <t>RAMAH NAVAJO SCHOOL BOARD, INC.</t>
  </si>
  <si>
    <t>125 Bia Route 140</t>
  </si>
  <si>
    <t>Pinehill</t>
  </si>
  <si>
    <t>73375::RAMAH NAVAJO SCHOOL BRD INC</t>
  </si>
  <si>
    <t>PCP-0007D6FA</t>
  </si>
  <si>
    <t>mrosales.saabsite@gmail.com</t>
  </si>
  <si>
    <t>+1 915 273 5557</t>
  </si>
  <si>
    <t>SAAB SITE CONTRACTOR</t>
  </si>
  <si>
    <t>77348::SAAB SITE CONTRACTOR</t>
  </si>
  <si>
    <t>PCP-0007D732</t>
  </si>
  <si>
    <t>matthew.thompson</t>
  </si>
  <si>
    <t xml:space="preserve">THOMPSON </t>
  </si>
  <si>
    <t>+1 405-639-9576</t>
  </si>
  <si>
    <t>MATTHEW.THOMPSON@KODIAKGAS.COM</t>
  </si>
  <si>
    <t>400 NE 145TH PLACE</t>
  </si>
  <si>
    <t>PIEDMONT</t>
  </si>
  <si>
    <t>PCP-00056B35</t>
  </si>
  <si>
    <t>joedirt1965@yahoo.com</t>
  </si>
  <si>
    <t>+1 970 904 0181</t>
  </si>
  <si>
    <t>ALPINE SNOW REMOVAL &amp; TRUCK</t>
  </si>
  <si>
    <t>177 Alpine Ranch Rd</t>
  </si>
  <si>
    <t>02409::ALPINE SNOW REMOVAL &amp; TRUCK</t>
  </si>
  <si>
    <t>PCP-0007DA09</t>
  </si>
  <si>
    <t>info@momentumworx.com</t>
  </si>
  <si>
    <t>Neill</t>
  </si>
  <si>
    <t>+1 215 237 9672</t>
  </si>
  <si>
    <t>Info@momentumworx.com</t>
  </si>
  <si>
    <t>MOMENTUM WORX</t>
  </si>
  <si>
    <t>500 N Cannon Ave</t>
  </si>
  <si>
    <t>Lansdale</t>
  </si>
  <si>
    <t>71143::MOMENTUM WORX</t>
  </si>
  <si>
    <t>PCP-0007D7C7</t>
  </si>
  <si>
    <t>jordan.bennett@martinmarietta.com</t>
  </si>
  <si>
    <t>+1 213 544 2786</t>
  </si>
  <si>
    <t>PCP-00062D33</t>
  </si>
  <si>
    <t>malachy.ferguson@kiewit.com</t>
  </si>
  <si>
    <t>Malachy</t>
  </si>
  <si>
    <t>2650 Pitt River Rd</t>
  </si>
  <si>
    <t>Port Coquitlam</t>
  </si>
  <si>
    <t>V3C 1R9</t>
  </si>
  <si>
    <t>PCP-0005C038</t>
  </si>
  <si>
    <t>nbrown@cnjoilfieldsvcs.com</t>
  </si>
  <si>
    <t>+1 505 516 7044</t>
  </si>
  <si>
    <t>PO BOX 568</t>
  </si>
  <si>
    <t>PCP-0007D859</t>
  </si>
  <si>
    <t>turqmtn@hotmail.com</t>
  </si>
  <si>
    <t>+1 575 993 4788</t>
  </si>
  <si>
    <t>TURQUOISE MTN CONST</t>
  </si>
  <si>
    <t>4064 demos ave</t>
  </si>
  <si>
    <t>89605::TURQUOISE MTN CONST</t>
  </si>
  <si>
    <t>PCP-0007D822</t>
  </si>
  <si>
    <t>mariaelenatrucking@gmail.com</t>
  </si>
  <si>
    <t>+1 915 873 2952</t>
  </si>
  <si>
    <t>MARIA ELENA TRUCKING</t>
  </si>
  <si>
    <t>1106 Tiffany Rd</t>
  </si>
  <si>
    <t>71145::MARIA ELENA TRUCKING</t>
  </si>
  <si>
    <t>PCP-0007D856</t>
  </si>
  <si>
    <t>lleinberger@powderhorn.com</t>
  </si>
  <si>
    <t>Linenberger</t>
  </si>
  <si>
    <t>+1 970 268 5700</t>
  </si>
  <si>
    <t>LLEINBERGER@POWDERHORN.COM</t>
  </si>
  <si>
    <t>POWDERHORN MOUNTAIN RESORT</t>
  </si>
  <si>
    <t>69739::POWDERHORN MOUNTAIN RESORT</t>
  </si>
  <si>
    <t>PCP-0007D9F1</t>
  </si>
  <si>
    <t>logan.earls@archrock.com</t>
  </si>
  <si>
    <t>+1 4327018204</t>
  </si>
  <si>
    <t>PCP-00021755</t>
  </si>
  <si>
    <t>megasalvagesales@gmail.com</t>
  </si>
  <si>
    <t>schefter</t>
  </si>
  <si>
    <t>+1 970 231 0576</t>
  </si>
  <si>
    <t>AARON SCHEFTER</t>
  </si>
  <si>
    <t>140 2nd St SW</t>
  </si>
  <si>
    <t>77350::AARON SCHEFTER</t>
  </si>
  <si>
    <t>PCP-0007DA9D</t>
  </si>
  <si>
    <t>ignacio.elizondo@copart.com</t>
  </si>
  <si>
    <t xml:space="preserve">Ignacio </t>
  </si>
  <si>
    <t>+1 915 352 9343</t>
  </si>
  <si>
    <t>COPART</t>
  </si>
  <si>
    <t>501 Valley Chili Rd</t>
  </si>
  <si>
    <t>19998::COPART</t>
  </si>
  <si>
    <t>PCP-0007D74E</t>
  </si>
  <si>
    <t>chad.storkel@coviacorp.com</t>
  </si>
  <si>
    <t>Storkel</t>
  </si>
  <si>
    <t>+1 608 387 6534</t>
  </si>
  <si>
    <t>PCP-00063F44</t>
  </si>
  <si>
    <t>ropernm</t>
  </si>
  <si>
    <t>ryan@roper-nm.com</t>
  </si>
  <si>
    <t>PPW-8000946A</t>
  </si>
  <si>
    <t>newmexicotrans@gmail.com</t>
  </si>
  <si>
    <t>Esoinoza</t>
  </si>
  <si>
    <t>+1 915 238 5347</t>
  </si>
  <si>
    <t>FMI TRADING LLC</t>
  </si>
  <si>
    <t>8261 S Desert Blvd</t>
  </si>
  <si>
    <t>17815::FMI TRADING LLC</t>
  </si>
  <si>
    <t>PCP-0007D73D</t>
  </si>
  <si>
    <t>beau@ebcenterprises.com</t>
  </si>
  <si>
    <t xml:space="preserve">Kraus </t>
  </si>
  <si>
    <t>+1 970 471 1049</t>
  </si>
  <si>
    <t>EBC ENTERPRISES INC</t>
  </si>
  <si>
    <t>PO Box 64</t>
  </si>
  <si>
    <t>HYGIENE          CO</t>
  </si>
  <si>
    <t>80533-0064</t>
  </si>
  <si>
    <t>29857::EBC ENTERPRISES INC</t>
  </si>
  <si>
    <t>PCP-0007DA54</t>
  </si>
  <si>
    <t>wendy.tutton@repavellc.com</t>
  </si>
  <si>
    <t>Tutton</t>
  </si>
  <si>
    <t>+1 7194710110</t>
  </si>
  <si>
    <t>RePave, LLC</t>
  </si>
  <si>
    <t>PCP-0007DA41</t>
  </si>
  <si>
    <t>jesus.balderasjimenez@archrock.com</t>
  </si>
  <si>
    <t>balderas</t>
  </si>
  <si>
    <t>+1 9705903630</t>
  </si>
  <si>
    <t>PCP-00065BD1</t>
  </si>
  <si>
    <t>animasexcavating</t>
  </si>
  <si>
    <t>Zarlingo</t>
  </si>
  <si>
    <t>+1 970 403 2787</t>
  </si>
  <si>
    <t>MIKE@ANIMASEXCAVATING.COM</t>
  </si>
  <si>
    <t>ANIMAS EXC LLC</t>
  </si>
  <si>
    <t>2942 E 4th Ave L378829</t>
  </si>
  <si>
    <t>04263::ANIMAS EXCAVATING LLC</t>
  </si>
  <si>
    <t>PCP-0007D78A</t>
  </si>
  <si>
    <t>elite.dslc@gmail.com</t>
  </si>
  <si>
    <t>+1 575 312 1766</t>
  </si>
  <si>
    <t>ELITE DIESEL SERVICES</t>
  </si>
  <si>
    <t>1950 Copper Loop</t>
  </si>
  <si>
    <t>39998::ELITE DIESEL SERVICES</t>
  </si>
  <si>
    <t>PCP-0007DE2A</t>
  </si>
  <si>
    <t>road3@gilanet.com</t>
  </si>
  <si>
    <t>McKeen</t>
  </si>
  <si>
    <t>+1 575 519 0335</t>
  </si>
  <si>
    <t>CATRON COUNTY</t>
  </si>
  <si>
    <t>PO BOX 507</t>
  </si>
  <si>
    <t>RESERVE</t>
  </si>
  <si>
    <t>PCP-0007E068</t>
  </si>
  <si>
    <t>rossymiramontes@yahoo.com</t>
  </si>
  <si>
    <t>Miramontes</t>
  </si>
  <si>
    <t>+1 915 328 1141</t>
  </si>
  <si>
    <t>MIRAMONTES TRUCKING</t>
  </si>
  <si>
    <t>13324 Cameldale Dr</t>
  </si>
  <si>
    <t>71149::MIRAMONTES TRUCKING</t>
  </si>
  <si>
    <t>PCP-0007DF96</t>
  </si>
  <si>
    <t>jeff@bentleyweldinginc.com</t>
  </si>
  <si>
    <t>+1 970 473 0904</t>
  </si>
  <si>
    <t>BENTLEY WELDING INC</t>
  </si>
  <si>
    <t>PO Box 961</t>
  </si>
  <si>
    <t>07249::BENTLEY WELDING INC</t>
  </si>
  <si>
    <t>PCP-0007DD9F</t>
  </si>
  <si>
    <t>+1 719 207 2003</t>
  </si>
  <si>
    <t>JOSH@BEARSSLANDSCAPING.COM</t>
  </si>
  <si>
    <t>BEARSS LANDSCAPING</t>
  </si>
  <si>
    <t>PO Box 4452</t>
  </si>
  <si>
    <t>06856::BEARSS LANDSCAPING,34395::FADING WEST CONSTRUCTION LLC</t>
  </si>
  <si>
    <t>PCP-0007E039</t>
  </si>
  <si>
    <t>nheater.13@gmail.com</t>
  </si>
  <si>
    <t xml:space="preserve">Heater </t>
  </si>
  <si>
    <t>+1 719 849 0977</t>
  </si>
  <si>
    <t>PAVEMENT MAINTENANCE SERVICE</t>
  </si>
  <si>
    <t>67908::PAVEMENT MAINTENANCE SERVICE</t>
  </si>
  <si>
    <t>PCP-0007E071</t>
  </si>
  <si>
    <t>mcorona073111@gmail.com</t>
  </si>
  <si>
    <t>+1 915 781 5517</t>
  </si>
  <si>
    <t>915 HAULER</t>
  </si>
  <si>
    <t>3701 N Zaragoza Rd</t>
  </si>
  <si>
    <t>39996::915 HAULER</t>
  </si>
  <si>
    <t>PCP-0007DD43</t>
  </si>
  <si>
    <t>ChristianRomero</t>
  </si>
  <si>
    <t>CHRISTIAN</t>
  </si>
  <si>
    <t>+1 915 255 7787</t>
  </si>
  <si>
    <t>christianromero3312@gmail.com</t>
  </si>
  <si>
    <t>CHRISTIAN ROMERO</t>
  </si>
  <si>
    <t>4601 Ladder Ct</t>
  </si>
  <si>
    <t>77351::CHRISTIAN ROMERO</t>
  </si>
  <si>
    <t>PCP-0007DD94</t>
  </si>
  <si>
    <t>dave.marshall</t>
  </si>
  <si>
    <t xml:space="preserve">Marshall </t>
  </si>
  <si>
    <t>+1 303 883 6294</t>
  </si>
  <si>
    <t>DAVE.MARSHALL@BASELINEEXCAVATION.COM</t>
  </si>
  <si>
    <t>BELLA VILLA BUILDERS LLC</t>
  </si>
  <si>
    <t>PO Box 875</t>
  </si>
  <si>
    <t>09120::BELLA VILLA BUILDERS LLC</t>
  </si>
  <si>
    <t>PCP-0007DDBB</t>
  </si>
  <si>
    <t>kwalker@genesisendeavors.com</t>
  </si>
  <si>
    <t>KEITH</t>
  </si>
  <si>
    <t>+1 318 439 0452</t>
  </si>
  <si>
    <t>PCP-0007DEF5</t>
  </si>
  <si>
    <t>jking@genesisendeavors.com</t>
  </si>
  <si>
    <t>julian</t>
  </si>
  <si>
    <t>+1 580 889 0187</t>
  </si>
  <si>
    <t>GENESIS ENDEAVORS</t>
  </si>
  <si>
    <t>PCP-0007D371</t>
  </si>
  <si>
    <t>jtbenes@gmail.com</t>
  </si>
  <si>
    <t>Benes</t>
  </si>
  <si>
    <t>+1 303 918 6610</t>
  </si>
  <si>
    <t>SILVERHEELS LAND &amp; CATTLE</t>
  </si>
  <si>
    <t>PO Box 1552</t>
  </si>
  <si>
    <t>79509::SILVERHEELS LAND &amp; CATTLE</t>
  </si>
  <si>
    <t>PCP-0007DDCB</t>
  </si>
  <si>
    <t>lencousa@gmail.com</t>
  </si>
  <si>
    <t>Lenco</t>
  </si>
  <si>
    <t>+1 915 755 9300</t>
  </si>
  <si>
    <t>LENCO</t>
  </si>
  <si>
    <t>5013 Wren Ave</t>
  </si>
  <si>
    <t>71148::LENCO</t>
  </si>
  <si>
    <t>PCP-0007DF9A</t>
  </si>
  <si>
    <t>lexi@allpurposepavingcolorado.com</t>
  </si>
  <si>
    <t xml:space="preserve">Young </t>
  </si>
  <si>
    <t xml:space="preserve">Lexi </t>
  </si>
  <si>
    <t>+1 719 492 5449</t>
  </si>
  <si>
    <t>PO Box 9662</t>
  </si>
  <si>
    <t>PCP-0007E027</t>
  </si>
  <si>
    <t>maintenance@atlasmetal.com</t>
  </si>
  <si>
    <t xml:space="preserve">Dijonn </t>
  </si>
  <si>
    <t>+1 720 270 7337</t>
  </si>
  <si>
    <t>ATLAS METAL AND IRON CORP</t>
  </si>
  <si>
    <t>1100 Umatilla St</t>
  </si>
  <si>
    <t>03835::ATLAS METAL &amp; IRON CORP</t>
  </si>
  <si>
    <t>PCP-0007DFF0</t>
  </si>
  <si>
    <t>chevyporter@yahoo.com</t>
  </si>
  <si>
    <t>+1 307 359 2875</t>
  </si>
  <si>
    <t>NORTHWINDS OF WYOMING INC.</t>
  </si>
  <si>
    <t>19909 County Road 39</t>
  </si>
  <si>
    <t>64068::NORTHWINDS OF WYOMING INC</t>
  </si>
  <si>
    <t>PCP-0007E054</t>
  </si>
  <si>
    <t>swautoexpress@gmail.com</t>
  </si>
  <si>
    <t>+1 915 726 2442</t>
  </si>
  <si>
    <t>SOUTHWEST AUTO EXPRESS</t>
  </si>
  <si>
    <t xml:space="preserve">14408 delta point </t>
  </si>
  <si>
    <t>77352::SOUTHWEST AUTO EXPRESS</t>
  </si>
  <si>
    <t>PCP-0007DFC1</t>
  </si>
  <si>
    <t>cory@rdpipeline.com</t>
  </si>
  <si>
    <t>Lemmel</t>
  </si>
  <si>
    <t>+1 303 929 1439</t>
  </si>
  <si>
    <t>CORY@RDPIPELINE.COM</t>
  </si>
  <si>
    <t>R &amp; D PIPELINE</t>
  </si>
  <si>
    <t>10200 W 26th Ave</t>
  </si>
  <si>
    <t>72324::R &amp; D PIPELINE</t>
  </si>
  <si>
    <t>PCP-0007DF34</t>
  </si>
  <si>
    <t>david.ivey.5@us.af.mil</t>
  </si>
  <si>
    <t>IVEY</t>
  </si>
  <si>
    <t>+1 505 846 0902</t>
  </si>
  <si>
    <t>DAVID.IVEY.5@US.AF.MIL</t>
  </si>
  <si>
    <t>KIRTLAND AFB</t>
  </si>
  <si>
    <t>7500 Prairie Rd</t>
  </si>
  <si>
    <t>51642::KIRTLAND AFB</t>
  </si>
  <si>
    <t>PCP-0007DD91</t>
  </si>
  <si>
    <t>esparzamatt@yahoo.com</t>
  </si>
  <si>
    <t>+1 817 344 9745</t>
  </si>
  <si>
    <t>JM TRUCKING</t>
  </si>
  <si>
    <t>2705 Hawk St</t>
  </si>
  <si>
    <t>47696::JM TRUCKING</t>
  </si>
  <si>
    <t>PCP-0007DE26</t>
  </si>
  <si>
    <t>ELPASOFLOWCONTROL@GMAIL.COM</t>
  </si>
  <si>
    <t xml:space="preserve">PIMENTEL </t>
  </si>
  <si>
    <t>EL PASO FLOW CONTROL PLUMBING LLC</t>
  </si>
  <si>
    <t>13086::EL PASO FLOW CONTROL PLUMBIN G LLC</t>
  </si>
  <si>
    <t>PPW-00032C6A</t>
  </si>
  <si>
    <t>stanljohnson61@gmail.com</t>
  </si>
  <si>
    <t>+1 970 219 1071</t>
  </si>
  <si>
    <t>Stanljohnson61@gmail.com</t>
  </si>
  <si>
    <t>STANLEY JOHNSON</t>
  </si>
  <si>
    <t>1925 GREENWING DR</t>
  </si>
  <si>
    <t>49951::STANLEY JOHNSON</t>
  </si>
  <si>
    <t>PCP-0007E179</t>
  </si>
  <si>
    <t>jkeever@republicservices.com</t>
  </si>
  <si>
    <t>Keever</t>
  </si>
  <si>
    <t>+1 303 210 6215</t>
  </si>
  <si>
    <t>JKeever@republicservices.com</t>
  </si>
  <si>
    <t>PCP-0007DE00</t>
  </si>
  <si>
    <t>rce.ram@aol.com</t>
  </si>
  <si>
    <t>Espinosa Jr</t>
  </si>
  <si>
    <t>AFFORDABLE MOBILE TRUCK SERVICES, LLC</t>
  </si>
  <si>
    <t>373 Crescent Drive</t>
  </si>
  <si>
    <t>florissant</t>
  </si>
  <si>
    <t>PCP-0007E14B</t>
  </si>
  <si>
    <t>info@summitviewlandscapes.com</t>
  </si>
  <si>
    <t>HOLLAMBY</t>
  </si>
  <si>
    <t>+1 719 332 8849</t>
  </si>
  <si>
    <t>SUMMIT VIEW LANDSCAPES</t>
  </si>
  <si>
    <t>10833 Torreys Peak Way</t>
  </si>
  <si>
    <t>76096::SUMMIT VIEW LANDSCAPES</t>
  </si>
  <si>
    <t>PCP-0007DF2C</t>
  </si>
  <si>
    <t>ruben_caballero123@yahoo.com</t>
  </si>
  <si>
    <t>Caballero</t>
  </si>
  <si>
    <t>+1 651 224 2424</t>
  </si>
  <si>
    <t>Q3 CONTRACTING INC</t>
  </si>
  <si>
    <t>3066 Spruce St</t>
  </si>
  <si>
    <t>Saint Paul</t>
  </si>
  <si>
    <t>72146::Q3 CONTRACTING INC</t>
  </si>
  <si>
    <t>PCP-0007DE9E</t>
  </si>
  <si>
    <t>raudeltena</t>
  </si>
  <si>
    <t xml:space="preserve">Raudel </t>
  </si>
  <si>
    <t>+1 720 800 1972</t>
  </si>
  <si>
    <t>raudelmachinery@live.com.mx</t>
  </si>
  <si>
    <t>RAUDEL TENA</t>
  </si>
  <si>
    <t>S Jasper Cir Apt 102</t>
  </si>
  <si>
    <t>71150::RAUDEL TENA</t>
  </si>
  <si>
    <t>PCP-0007E018</t>
  </si>
  <si>
    <t>david.pizarro@nasa.gov</t>
  </si>
  <si>
    <t>Pizarro</t>
  </si>
  <si>
    <t>+1 575 524 5645</t>
  </si>
  <si>
    <t>SIERRA LOBO INC</t>
  </si>
  <si>
    <t>77180::SIERRA LOBO INC</t>
  </si>
  <si>
    <t>PCP-0007DE9C</t>
  </si>
  <si>
    <t>coloradocivil</t>
  </si>
  <si>
    <t>+1 720 376 0805</t>
  </si>
  <si>
    <t>2049 W Hamilton Pl</t>
  </si>
  <si>
    <t>PCP-0007DE34</t>
  </si>
  <si>
    <t>justin.vannatta@ngsgi.com</t>
  </si>
  <si>
    <t>+1 432 803 2513</t>
  </si>
  <si>
    <t>Justin.VanNatta@ngsgi.com</t>
  </si>
  <si>
    <t>402 Energy Ave Ste H</t>
  </si>
  <si>
    <t>PCP-0007E56F</t>
  </si>
  <si>
    <t>isaac.jardon@libertypowerinnovations.com</t>
  </si>
  <si>
    <t>Jardon</t>
  </si>
  <si>
    <t>+1 281 650 6275</t>
  </si>
  <si>
    <t>950 17th St</t>
  </si>
  <si>
    <t>PCP-0007E3A4</t>
  </si>
  <si>
    <t>MARKA@TOTALTURFSERVICES.COM</t>
  </si>
  <si>
    <t>Arrimour</t>
  </si>
  <si>
    <t>+1 267 784 9578</t>
  </si>
  <si>
    <t>TOTAL TURF SERVICES, INC.</t>
  </si>
  <si>
    <t>1965 Byberry Rd</t>
  </si>
  <si>
    <t>Huntingdon Valley</t>
  </si>
  <si>
    <t>88096::TOTAL TURF GOLF SERVICES INC</t>
  </si>
  <si>
    <t>PCP-0007E6B1</t>
  </si>
  <si>
    <t>npasillas@republicservices.com</t>
  </si>
  <si>
    <t xml:space="preserve">PASILLAS </t>
  </si>
  <si>
    <t>CHICHO</t>
  </si>
  <si>
    <t>+1 6232290038</t>
  </si>
  <si>
    <t>NPASILLAS@REPUBLICSERVICES.COM</t>
  </si>
  <si>
    <t>34853 E Co 12TH ST</t>
  </si>
  <si>
    <t xml:space="preserve">WELLTON </t>
  </si>
  <si>
    <t>PCP-0004A735</t>
  </si>
  <si>
    <t>rjackson@aspenwallwood.com</t>
  </si>
  <si>
    <t>Sitton</t>
  </si>
  <si>
    <t xml:space="preserve">Robyn </t>
  </si>
  <si>
    <t>+1 970 759 3079</t>
  </si>
  <si>
    <t>S&amp;S LOGGING</t>
  </si>
  <si>
    <t>PO Box 613</t>
  </si>
  <si>
    <t>74036::S&amp;S LOGGING</t>
  </si>
  <si>
    <t>PCP-0007E47A</t>
  </si>
  <si>
    <t>jtoomey@dawsonohana.com</t>
  </si>
  <si>
    <t xml:space="preserve">Toomey </t>
  </si>
  <si>
    <t>+1 303 944 3372</t>
  </si>
  <si>
    <t>MANION CONSTRUCTION INC.</t>
  </si>
  <si>
    <t>PO Box 271301</t>
  </si>
  <si>
    <t>85004::MANION CONSTRUCTION INC</t>
  </si>
  <si>
    <t>PCP-0007E751</t>
  </si>
  <si>
    <t>salfaudoa75@gmail.com</t>
  </si>
  <si>
    <t>Faudoa</t>
  </si>
  <si>
    <t xml:space="preserve">Salvador </t>
  </si>
  <si>
    <t>+1 575 915 0908</t>
  </si>
  <si>
    <t>DO RITE REPAIR</t>
  </si>
  <si>
    <t>115 Wagon Trail Rd</t>
  </si>
  <si>
    <t>98011::DO RITE REPAIR</t>
  </si>
  <si>
    <t>PCP-0007E4B9</t>
  </si>
  <si>
    <t>stuart@onsightmechanic.com</t>
  </si>
  <si>
    <t>+1 720 924 2993</t>
  </si>
  <si>
    <t>ONSIGHT MECHANIC</t>
  </si>
  <si>
    <t>6491 Jib Ct</t>
  </si>
  <si>
    <t>66692::ONSIGHT MECHANIC</t>
  </si>
  <si>
    <t>PCP-0007E41A</t>
  </si>
  <si>
    <t>veronicalambert62@yahoo.com</t>
  </si>
  <si>
    <t>lambert</t>
  </si>
  <si>
    <t>veronica</t>
  </si>
  <si>
    <t>+1 619 807 4576</t>
  </si>
  <si>
    <t>VERNOICA LAMBERT</t>
  </si>
  <si>
    <t>84 Culebra Dr Hc 61 Box 866</t>
  </si>
  <si>
    <t>71158::VERNOICA LAMBERT</t>
  </si>
  <si>
    <t>PCP-0007E5F3</t>
  </si>
  <si>
    <t>kilmert</t>
  </si>
  <si>
    <t>+1 303 518 6886</t>
  </si>
  <si>
    <t>kilmert2@gmail.com</t>
  </si>
  <si>
    <t>PCP-0007E393</t>
  </si>
  <si>
    <t>aaronchappell</t>
  </si>
  <si>
    <t>+1 210 710 1081</t>
  </si>
  <si>
    <t>txcby235@yahoo.com</t>
  </si>
  <si>
    <t>AARON CHAPPELL</t>
  </si>
  <si>
    <t>1465 Marbach Rd</t>
  </si>
  <si>
    <t>71160::AARON CHAPPELL</t>
  </si>
  <si>
    <t>PCP-0007E6E5</t>
  </si>
  <si>
    <t>cgile@hoopercorp.com</t>
  </si>
  <si>
    <t>Gile</t>
  </si>
  <si>
    <t>44104::HOOPER CORPORATION</t>
  </si>
  <si>
    <t>PCP-000667A7</t>
  </si>
  <si>
    <t>bgonzales@ydsp-nsn.gov</t>
  </si>
  <si>
    <t>+1 915 471 3361</t>
  </si>
  <si>
    <t>YSLETA DEL SUR PUEBLO</t>
  </si>
  <si>
    <t>PO Box 159</t>
  </si>
  <si>
    <t>99571::YSLETA DEL SUR PUEBLO</t>
  </si>
  <si>
    <t>PCP-0007E4D9</t>
  </si>
  <si>
    <t>chris.makowski@libertyfrac.com</t>
  </si>
  <si>
    <t>Makowski</t>
  </si>
  <si>
    <t>+1 586 646 3785</t>
  </si>
  <si>
    <t>PCP-0007E698</t>
  </si>
  <si>
    <t>royobrig@gmail.com</t>
  </si>
  <si>
    <t>Obrigewitch</t>
  </si>
  <si>
    <t>+1 720 384 5093</t>
  </si>
  <si>
    <t>ROY OBRIGEWITCH</t>
  </si>
  <si>
    <t>39403 County Road 147</t>
  </si>
  <si>
    <t>74317::ROY OBRIGEWITCH</t>
  </si>
  <si>
    <t>PCP-0007E59B</t>
  </si>
  <si>
    <t>MARCOS@GOULDCONSTRUCTION.COM</t>
  </si>
  <si>
    <t>+1 970 640 1040</t>
  </si>
  <si>
    <t>GOULD CONSTRUCT</t>
  </si>
  <si>
    <t>PCP-0007E605</t>
  </si>
  <si>
    <t>fandiab</t>
  </si>
  <si>
    <t>Akbar</t>
  </si>
  <si>
    <t>Fandi</t>
  </si>
  <si>
    <t>+62 21 2754 736</t>
  </si>
  <si>
    <t>FBratawijaya@thiess.co.id</t>
  </si>
  <si>
    <t>Ratu Prabu 2,Jl. TB. Simatupang Kav. 1B</t>
  </si>
  <si>
    <t xml:space="preserve">Jakarta </t>
  </si>
  <si>
    <t>PPT-1076178C</t>
  </si>
  <si>
    <t>danstine1313</t>
  </si>
  <si>
    <t xml:space="preserve">Eckstine </t>
  </si>
  <si>
    <t>+1 970 250 2910</t>
  </si>
  <si>
    <t>danstine1313@gmail.com</t>
  </si>
  <si>
    <t>STEINCRUSHER LLC</t>
  </si>
  <si>
    <t>5083 Hwy 348</t>
  </si>
  <si>
    <t>81494::STEINCRUSHER LLC</t>
  </si>
  <si>
    <t>PCP-0007E6CD</t>
  </si>
  <si>
    <t>victor.garcia@usacompression.com</t>
  </si>
  <si>
    <t>+1 737 497 2838</t>
  </si>
  <si>
    <t>Victor.Garcia@usacompression.com</t>
  </si>
  <si>
    <t>PCP-0007E630</t>
  </si>
  <si>
    <t>thomasaustin933@gmail.com</t>
  </si>
  <si>
    <t>+1 970 492 5102</t>
  </si>
  <si>
    <t>Thomasaustin933@gmail.com</t>
  </si>
  <si>
    <t>NOCO LANDSCAPE AND IRRIGATIO</t>
  </si>
  <si>
    <t>310 53rd Avenue Ct</t>
  </si>
  <si>
    <t>71162::NOCO LANDSCAPE AND IRRIGATIO N</t>
  </si>
  <si>
    <t>PCP-0007E771</t>
  </si>
  <si>
    <t>chadwin.cox</t>
  </si>
  <si>
    <t xml:space="preserve">Chadwin </t>
  </si>
  <si>
    <t>2501 Mill St</t>
  </si>
  <si>
    <t>PCP-0007E73F</t>
  </si>
  <si>
    <t>edroc76@gmail.com</t>
  </si>
  <si>
    <t>+1 915 493 4318</t>
  </si>
  <si>
    <t>EDDIE ROCHA</t>
  </si>
  <si>
    <t>8713 Gazelle Dr</t>
  </si>
  <si>
    <t>72930::EDDIE ROCHA</t>
  </si>
  <si>
    <t>PCP-0007E3E6</t>
  </si>
  <si>
    <t>john.dallum@jeffco.k12.co.us</t>
  </si>
  <si>
    <t>Dallum</t>
  </si>
  <si>
    <t>+1 303 982 2500</t>
  </si>
  <si>
    <t>JEFFERSON COUNTY SCHOOL</t>
  </si>
  <si>
    <t>809 Quail St Bldg 1</t>
  </si>
  <si>
    <t>48750::JEFFERSON COUNTY SCH DIST R</t>
  </si>
  <si>
    <t>PCP-0007E5FA</t>
  </si>
  <si>
    <t>jdallum</t>
  </si>
  <si>
    <t>809 Quail St Bldg 3</t>
  </si>
  <si>
    <t>PCP-0007E615</t>
  </si>
  <si>
    <t>e250_cat_sup</t>
  </si>
  <si>
    <t>account</t>
  </si>
  <si>
    <t>+1 210 453 9870</t>
  </si>
  <si>
    <t>nandhini.senthil@accenture.com</t>
  </si>
  <si>
    <t>12 Test Address</t>
  </si>
  <si>
    <t>PPS-00000843</t>
  </si>
  <si>
    <t>ropp@ironwomancon.com</t>
  </si>
  <si>
    <t>Opp</t>
  </si>
  <si>
    <t>+1 720 630 1926</t>
  </si>
  <si>
    <t>10771 Idalia Way</t>
  </si>
  <si>
    <t>PCP-0007E368</t>
  </si>
  <si>
    <t>gts7469@comcast.net</t>
  </si>
  <si>
    <t>G&amp;amp;A Landscaping</t>
  </si>
  <si>
    <t>PPW-8001B139</t>
  </si>
  <si>
    <t>johnnycmaez@gmail.com</t>
  </si>
  <si>
    <t>+1 970 703 6550</t>
  </si>
  <si>
    <t>PCP-0007E632</t>
  </si>
  <si>
    <t>BalderramasTrucking</t>
  </si>
  <si>
    <t>SAMUEL</t>
  </si>
  <si>
    <t>+1 575 635 0190</t>
  </si>
  <si>
    <t>ebalderr575@yahoo.com</t>
  </si>
  <si>
    <t>BALDERRAMA'S TRUCKING</t>
  </si>
  <si>
    <t>5260 Saddle Mountain Rd</t>
  </si>
  <si>
    <t>71155::BALDERRAMA'S TRUCKING</t>
  </si>
  <si>
    <t>PCP-0007E53C</t>
  </si>
  <si>
    <t>alfred.sepulveda2@gmail.com</t>
  </si>
  <si>
    <t xml:space="preserve">Alfredo </t>
  </si>
  <si>
    <t>+1 915 222 4373</t>
  </si>
  <si>
    <t>SEPULVEDA TRANSPORTATION</t>
  </si>
  <si>
    <t>304 Stephanie</t>
  </si>
  <si>
    <t>77354::SEPULVEDA TRANSPORTATION</t>
  </si>
  <si>
    <t>PCP-0007EB17</t>
  </si>
  <si>
    <t>derksen.fences@gmail.com</t>
  </si>
  <si>
    <t>Derksen</t>
  </si>
  <si>
    <t>+1 719 238 8523</t>
  </si>
  <si>
    <t>DERKSEN CONCRETE FENCES</t>
  </si>
  <si>
    <t>PCP-0001057F</t>
  </si>
  <si>
    <t>johnlord9485@gmail.com</t>
  </si>
  <si>
    <t>+1 331 643 3121</t>
  </si>
  <si>
    <t>PPW-80042A7C</t>
  </si>
  <si>
    <t>vegahector1973</t>
  </si>
  <si>
    <t>+1 915 694 5841</t>
  </si>
  <si>
    <t>QUEST CONTRACTING INC</t>
  </si>
  <si>
    <t>3560 Lee Blvd</t>
  </si>
  <si>
    <t>72188::QUEST CONTRACTING INC</t>
  </si>
  <si>
    <t>PCP-0007EACD</t>
  </si>
  <si>
    <t>javier.valtierrez@wsilverinc.com</t>
  </si>
  <si>
    <t>Valtierrez</t>
  </si>
  <si>
    <t>+1 915 262 9899</t>
  </si>
  <si>
    <t>Javier.valtierrez@wsilverinc.com</t>
  </si>
  <si>
    <t>Doniphan Dr</t>
  </si>
  <si>
    <t>PCP-0007E9E5</t>
  </si>
  <si>
    <t>dpolinski@republicservices.com</t>
  </si>
  <si>
    <t>Polinski</t>
  </si>
  <si>
    <t>+1 716 288 4509</t>
  </si>
  <si>
    <t>7750 cherry Creek Dr south</t>
  </si>
  <si>
    <t>PCP-0007E960</t>
  </si>
  <si>
    <t>1andrewreyes9731@gmail.com</t>
  </si>
  <si>
    <t>PCP-0007EC43</t>
  </si>
  <si>
    <t>lakota.mcinturff37@gmail.com</t>
  </si>
  <si>
    <t>McInturff</t>
  </si>
  <si>
    <t>Kari Jo</t>
  </si>
  <si>
    <t>+1 970 531 9810</t>
  </si>
  <si>
    <t>ALLEGIANT MGMT CO</t>
  </si>
  <si>
    <t>PO Box 66</t>
  </si>
  <si>
    <t>02291::ALLEGIANT MGMT CO</t>
  </si>
  <si>
    <t>PCP-0007E9FF</t>
  </si>
  <si>
    <t>i4mlee@gmail.com</t>
  </si>
  <si>
    <t>+1 303 396 5668</t>
  </si>
  <si>
    <t>3BL FARM</t>
  </si>
  <si>
    <t>7955 Oxford Rd</t>
  </si>
  <si>
    <t>71163::3BL FARM</t>
  </si>
  <si>
    <t>PCP-0007E94F</t>
  </si>
  <si>
    <t>jn_casas@yahoo.com</t>
  </si>
  <si>
    <t xml:space="preserve">Casas </t>
  </si>
  <si>
    <t>+1 915 822 7233</t>
  </si>
  <si>
    <t>JUAN CASAS</t>
  </si>
  <si>
    <t>700 North Zaragoza Ste 292</t>
  </si>
  <si>
    <t>71167::JUAN CASAS</t>
  </si>
  <si>
    <t>PCP-0007EAFD</t>
  </si>
  <si>
    <t xml:space="preserve">Haller </t>
  </si>
  <si>
    <t>+1 575 942 0814</t>
  </si>
  <si>
    <t>NEW MEXICO RENTALS</t>
  </si>
  <si>
    <t>PO Box 669</t>
  </si>
  <si>
    <t>PCP-0007EBAC</t>
  </si>
  <si>
    <t>ulises_monreal2009</t>
  </si>
  <si>
    <t>Monreal</t>
  </si>
  <si>
    <t>+1 915 443 0773</t>
  </si>
  <si>
    <t>ulises_monreal2009@hotmail.com</t>
  </si>
  <si>
    <t>MONREAL TRUCKING AND GRADING</t>
  </si>
  <si>
    <t>11424 Roseville Dr</t>
  </si>
  <si>
    <t>71169::MONREAL TRUCKING AND GRADING SERVICES</t>
  </si>
  <si>
    <t>PCP-0007EBBD</t>
  </si>
  <si>
    <t>daveelps@aol.com</t>
  </si>
  <si>
    <t>+1 915 920 0372</t>
  </si>
  <si>
    <t>DM DEMOLITION</t>
  </si>
  <si>
    <t>3007 Polk Ave</t>
  </si>
  <si>
    <t>71170::DM DEMOLITION</t>
  </si>
  <si>
    <t>PCP-0007EBF5</t>
  </si>
  <si>
    <t>indexc</t>
  </si>
  <si>
    <t>KOBAK</t>
  </si>
  <si>
    <t>+1 2162761666</t>
  </si>
  <si>
    <t>216-276-1666</t>
  </si>
  <si>
    <t>bkobak@indexc.com</t>
  </si>
  <si>
    <t>PPS-0000AAE1</t>
  </si>
  <si>
    <t>ndavis78781@gmail.com</t>
  </si>
  <si>
    <t>+1 6025992974</t>
  </si>
  <si>
    <t>CFF</t>
  </si>
  <si>
    <t>PCP-0007EC98</t>
  </si>
  <si>
    <t>eduardo@ecdirtpavingllc.com</t>
  </si>
  <si>
    <t>+1 915 383 0782</t>
  </si>
  <si>
    <t>EVOLUTION CONSTRUCTION</t>
  </si>
  <si>
    <t>11436 Victor Flores Pl</t>
  </si>
  <si>
    <t>71164::EVOLUTION CONSTRUCTION</t>
  </si>
  <si>
    <t>PCP-0007EA49</t>
  </si>
  <si>
    <t>cmichael@wanzek.com</t>
  </si>
  <si>
    <t>+1 208 479 2450</t>
  </si>
  <si>
    <t>PCP-0007E075</t>
  </si>
  <si>
    <t>gkelley454@msn.com</t>
  </si>
  <si>
    <t>+1 702 738 5351</t>
  </si>
  <si>
    <t>TXR ENTERPRISES LLC</t>
  </si>
  <si>
    <t>4840 n Juliano Rd</t>
  </si>
  <si>
    <t>98013::TXR ENTERPRISES LLC</t>
  </si>
  <si>
    <t>PCP-0007DE36</t>
  </si>
  <si>
    <t>justin.carlile1@gmail.com</t>
  </si>
  <si>
    <t>Carlile</t>
  </si>
  <si>
    <t>+1 830 591 3386</t>
  </si>
  <si>
    <t>PCP-0007EEA9</t>
  </si>
  <si>
    <t>daniceledon86@gmail.com</t>
  </si>
  <si>
    <t>+1 2404406322</t>
  </si>
  <si>
    <t>Acn</t>
  </si>
  <si>
    <t>PCP-0007EDF4</t>
  </si>
  <si>
    <t>bhnr@gmx.com</t>
  </si>
  <si>
    <t>+1 3037106395</t>
  </si>
  <si>
    <t>PCP-0007EEA4</t>
  </si>
  <si>
    <t>jarod@threedllc.com</t>
  </si>
  <si>
    <t>Rodebaugh</t>
  </si>
  <si>
    <t>+1 970 986 1322</t>
  </si>
  <si>
    <t>ADVANCED CONCRETE OF COLORADO LLC</t>
  </si>
  <si>
    <t>170 Tz Trl</t>
  </si>
  <si>
    <t>04146::ADVANCED CONCRETE OF COLORAD O LLC</t>
  </si>
  <si>
    <t>PCP-0007EE73</t>
  </si>
  <si>
    <t>mcocq@harsco.com</t>
  </si>
  <si>
    <t>COCQ</t>
  </si>
  <si>
    <t>Mickael</t>
  </si>
  <si>
    <t>+33 674795919</t>
  </si>
  <si>
    <t>PCP-0007F0A2</t>
  </si>
  <si>
    <t>joe@411lift.com</t>
  </si>
  <si>
    <t xml:space="preserve">Avitia </t>
  </si>
  <si>
    <t>+1 915 778 0058</t>
  </si>
  <si>
    <t>LIFT TRUCK SERVICES</t>
  </si>
  <si>
    <t>1701 Magoffin Ave</t>
  </si>
  <si>
    <t>53638::LIFT TRUCK SERVICES</t>
  </si>
  <si>
    <t>PCP-0007F30A</t>
  </si>
  <si>
    <t>saucedac@rushenterprises.com</t>
  </si>
  <si>
    <t>+1 956 435 5634</t>
  </si>
  <si>
    <t>Saucedac@rushenterprises.com</t>
  </si>
  <si>
    <t>PCP-0007F34B</t>
  </si>
  <si>
    <t>djmconstructionnm@outlook.com</t>
  </si>
  <si>
    <t>+1 505 259 2404</t>
  </si>
  <si>
    <t>DJM CONSTRUCTION INC</t>
  </si>
  <si>
    <t>1220 Villita Loop</t>
  </si>
  <si>
    <t>25222::DJM CONSTRUCTION INC</t>
  </si>
  <si>
    <t>PCP-0007F3AB</t>
  </si>
  <si>
    <t>jon@gio-co.com</t>
  </si>
  <si>
    <t>Fraley</t>
  </si>
  <si>
    <t>GIOVONNI CONSTRUCTION LLC</t>
  </si>
  <si>
    <t>305 21ST AVE EAST STE 2</t>
  </si>
  <si>
    <t>58601-6900</t>
  </si>
  <si>
    <t>37125::GIOVONNI CONSTRUCTION LLC</t>
  </si>
  <si>
    <t>PCP-0007F10A</t>
  </si>
  <si>
    <t>jorge.perez@threesonscon.com</t>
  </si>
  <si>
    <t>+1 720 581 9573</t>
  </si>
  <si>
    <t>14 Inverness Dr E</t>
  </si>
  <si>
    <t>PCP-0007F18C</t>
  </si>
  <si>
    <t>raulalvarado568@icloud.com</t>
  </si>
  <si>
    <t xml:space="preserve">Alvarado </t>
  </si>
  <si>
    <t>+1 720 226 2999</t>
  </si>
  <si>
    <t>DJ'S SNOWPLOWING</t>
  </si>
  <si>
    <t>2555 E Highway 224</t>
  </si>
  <si>
    <t>24301::DJ'S SNOWPLOWING &amp; MNTN INC</t>
  </si>
  <si>
    <t>PCP-0007F38E</t>
  </si>
  <si>
    <t>rangehands@gmail.com</t>
  </si>
  <si>
    <t>+1 505 470 3542</t>
  </si>
  <si>
    <t>RANGELAND HANDS INC</t>
  </si>
  <si>
    <t>46 County Rd</t>
  </si>
  <si>
    <t>14278::RANGELAND HANDS INC</t>
  </si>
  <si>
    <t>PCP-0007F32F</t>
  </si>
  <si>
    <t>jbmel35@gmail.com</t>
  </si>
  <si>
    <t>Melero</t>
  </si>
  <si>
    <t>+1 575 993 8921</t>
  </si>
  <si>
    <t>275 Carver Rd</t>
  </si>
  <si>
    <t>PCP-0007F3AF</t>
  </si>
  <si>
    <t>renecamorlinga</t>
  </si>
  <si>
    <t>CAMORLINGA</t>
  </si>
  <si>
    <t>LUIS RENE</t>
  </si>
  <si>
    <t>+1 915 305 5718</t>
  </si>
  <si>
    <t>renecamorlinga@gmail.com</t>
  </si>
  <si>
    <t>MACONSA</t>
  </si>
  <si>
    <t>6520 Capulin</t>
  </si>
  <si>
    <t>71181::MACONSA</t>
  </si>
  <si>
    <t>PCP-0007F254</t>
  </si>
  <si>
    <t>hector.rincon@tkelevator.com</t>
  </si>
  <si>
    <t>TK ELEVATOR</t>
  </si>
  <si>
    <t>1477 Lomaland Dr Ste D1</t>
  </si>
  <si>
    <t>98015::TK ELEVATOR</t>
  </si>
  <si>
    <t>PCP-0007F3B7</t>
  </si>
  <si>
    <t>misaelcampos3950p@gmail.com</t>
  </si>
  <si>
    <t xml:space="preserve">Campos </t>
  </si>
  <si>
    <t>+1 720 643 0171</t>
  </si>
  <si>
    <t>CHACON PAVING INC</t>
  </si>
  <si>
    <t>1701 E 114th Pl</t>
  </si>
  <si>
    <t>15760::CHACON PAVING INC</t>
  </si>
  <si>
    <t>PCP-0007F209</t>
  </si>
  <si>
    <t>iran_a_saucedo@hotmail.com</t>
  </si>
  <si>
    <t>Iran</t>
  </si>
  <si>
    <t>+1 915-779-6664</t>
  </si>
  <si>
    <t>MICAPSA</t>
  </si>
  <si>
    <t>8855 Viscount Blvd Ste D</t>
  </si>
  <si>
    <t>PCP-0007F43B</t>
  </si>
  <si>
    <t>bhixson@smyrnareadymix.com</t>
  </si>
  <si>
    <t>+1 720 724 0856</t>
  </si>
  <si>
    <t>1145 Quivas St</t>
  </si>
  <si>
    <t>PCP-0007F3A8</t>
  </si>
  <si>
    <t>roger@dbuilders.org</t>
  </si>
  <si>
    <t>DIAMOND EDGE BUILDERS LLC</t>
  </si>
  <si>
    <t>212 NM HWY #333</t>
  </si>
  <si>
    <t>71175::DIAMOND EDGE BUILDERS LLC</t>
  </si>
  <si>
    <t>PCP-0007EFBC</t>
  </si>
  <si>
    <t>rentacero@gmail.com</t>
  </si>
  <si>
    <t xml:space="preserve">Ivan </t>
  </si>
  <si>
    <t>Rentacero@gmail.com</t>
  </si>
  <si>
    <t xml:space="preserve">Sam Solutions </t>
  </si>
  <si>
    <t>1745 Shea Center Drive suite 400</t>
  </si>
  <si>
    <t>PCP-0007F408</t>
  </si>
  <si>
    <t>nicoaleglinton@gmail.com</t>
  </si>
  <si>
    <t>Cait</t>
  </si>
  <si>
    <t>+1 7207244710</t>
  </si>
  <si>
    <t>CASH</t>
  </si>
  <si>
    <t>PCP-0007F2B7</t>
  </si>
  <si>
    <t>trugritexcavating@gmail.com</t>
  </si>
  <si>
    <t xml:space="preserve">Jessop </t>
  </si>
  <si>
    <t xml:space="preserve">Edson </t>
  </si>
  <si>
    <t>+1 832 740 2600</t>
  </si>
  <si>
    <t>TRUGRIT ENTERPRISES LLC</t>
  </si>
  <si>
    <t>5827 W 600 N</t>
  </si>
  <si>
    <t>97976::TRUGRIT ENTERPRISES LLC</t>
  </si>
  <si>
    <t>PCP-0007F15A</t>
  </si>
  <si>
    <t>juanbecerraconcrete@gmail.com</t>
  </si>
  <si>
    <t>+1 915 873 0539</t>
  </si>
  <si>
    <t>JUAN BECERRA CONCRETE</t>
  </si>
  <si>
    <t>15517 Lexa Dean</t>
  </si>
  <si>
    <t>71191::JUAN BECERRA CONCRETE</t>
  </si>
  <si>
    <t>PCP-0007F9AE</t>
  </si>
  <si>
    <t>glsantillantrucking</t>
  </si>
  <si>
    <t>SANTILLON</t>
  </si>
  <si>
    <t>+1 575 649 4685</t>
  </si>
  <si>
    <t>glsantillantrucking@gmail.com</t>
  </si>
  <si>
    <t>G&amp;L SANTILLAN TRUCKING</t>
  </si>
  <si>
    <t>5945 Garcia Dr</t>
  </si>
  <si>
    <t>71187::G&amp;L SANTILLAN TRUCKING</t>
  </si>
  <si>
    <t>PCP-0007F89E</t>
  </si>
  <si>
    <t>rfmedina80@gmail.com</t>
  </si>
  <si>
    <t>+1 575 993 2111</t>
  </si>
  <si>
    <t>MEDINA FARMS</t>
  </si>
  <si>
    <t>5156 Hunters Chase Rd</t>
  </si>
  <si>
    <t>71183::MEDINA FARMS</t>
  </si>
  <si>
    <t>PCP-0007F356</t>
  </si>
  <si>
    <t>hectoresparza966@gmail.com</t>
  </si>
  <si>
    <t>esparza</t>
  </si>
  <si>
    <t>hector</t>
  </si>
  <si>
    <t>+1 505 220 4982</t>
  </si>
  <si>
    <t>UNIVERSAL ENTERPRISES</t>
  </si>
  <si>
    <t>1403 Northern Blvd NW</t>
  </si>
  <si>
    <t>98018::UNIVERSAL ENTERPRISES</t>
  </si>
  <si>
    <t>PCP-0007F8C8</t>
  </si>
  <si>
    <t>edwind0608</t>
  </si>
  <si>
    <t xml:space="preserve">Edwin </t>
  </si>
  <si>
    <t>+1 720 990 3560</t>
  </si>
  <si>
    <t>edwind0608@gmail.com</t>
  </si>
  <si>
    <t>EDWIN MARROQUINE</t>
  </si>
  <si>
    <t>7625 County Road 19</t>
  </si>
  <si>
    <t>58543::EDWIN MARROQUINE</t>
  </si>
  <si>
    <t>PCP-0007F7FB</t>
  </si>
  <si>
    <t>dave.mcguire@lumen.com</t>
  </si>
  <si>
    <t xml:space="preserve">Mcguire </t>
  </si>
  <si>
    <t>+1 575 312 2739</t>
  </si>
  <si>
    <t>CENTURYLINK</t>
  </si>
  <si>
    <t>4301 Bogan Ave NE</t>
  </si>
  <si>
    <t>90945::CENTURYLINK</t>
  </si>
  <si>
    <t>PCP-0007F90F</t>
  </si>
  <si>
    <t>mputnam@republicservices.com</t>
  </si>
  <si>
    <t>Putnam</t>
  </si>
  <si>
    <t>Marilee</t>
  </si>
  <si>
    <t>+1 205 648 1000</t>
  </si>
  <si>
    <t>MPutnam@republicservices.com</t>
  </si>
  <si>
    <t>PCP-0007D6C3</t>
  </si>
  <si>
    <t>rakel_g@yahoo.com</t>
  </si>
  <si>
    <t>+1 915 740 2301</t>
  </si>
  <si>
    <t>MG PLUMBING</t>
  </si>
  <si>
    <t>14673 Van Fleet Rd</t>
  </si>
  <si>
    <t>58659::MG PLUMBING</t>
  </si>
  <si>
    <t>PCP-0007FA91</t>
  </si>
  <si>
    <t>maquinastres@hotmail.com</t>
  </si>
  <si>
    <t>+1 915 667 5849</t>
  </si>
  <si>
    <t>8 TRUCKING</t>
  </si>
  <si>
    <t>6404 Mohawk Ave</t>
  </si>
  <si>
    <t>98016::8 TRUCKING</t>
  </si>
  <si>
    <t>PCP-0007F705</t>
  </si>
  <si>
    <t>nmrllong@gmail.com</t>
  </si>
  <si>
    <t xml:space="preserve">Long </t>
  </si>
  <si>
    <t>+1 915 276 1584</t>
  </si>
  <si>
    <t>GOIN OSAGE</t>
  </si>
  <si>
    <t>204 Paloma Blanca Dr</t>
  </si>
  <si>
    <t>71189::GOIN OSAGE</t>
  </si>
  <si>
    <t>PCP-0007F985</t>
  </si>
  <si>
    <t>sterrettalfalfa@yahoo.com</t>
  </si>
  <si>
    <t>Sterrett</t>
  </si>
  <si>
    <t>+1 575 420 2953</t>
  </si>
  <si>
    <t>STERRETT ALFALFA FARMS</t>
  </si>
  <si>
    <t>7692 Wichita Rd</t>
  </si>
  <si>
    <t>98017::STERRETT ALFALFA FARMS</t>
  </si>
  <si>
    <t>PCP-0007F703</t>
  </si>
  <si>
    <t>romerochris3312@gmail.com</t>
  </si>
  <si>
    <t>LAS CRUCES RECYCLING</t>
  </si>
  <si>
    <t>961 Copper Loop</t>
  </si>
  <si>
    <t>71185::LAS CRUCES RECYCLING</t>
  </si>
  <si>
    <t>PCP-0007F788</t>
  </si>
  <si>
    <t>rhaley@axip.com</t>
  </si>
  <si>
    <t>+1 575 602 1286</t>
  </si>
  <si>
    <t>AXIP ENERGY SVCS LP</t>
  </si>
  <si>
    <t>PCP-0007F6BA</t>
  </si>
  <si>
    <t>romero.luis</t>
  </si>
  <si>
    <t>+52 8661204797</t>
  </si>
  <si>
    <t>luis.romero@motherson.com</t>
  </si>
  <si>
    <t>Alphabet de Mexico de Monclova S.A. de C. V. (MWSI)</t>
  </si>
  <si>
    <t>Adolfo López Mateos</t>
  </si>
  <si>
    <t>Monclova</t>
  </si>
  <si>
    <t>COA</t>
  </si>
  <si>
    <t>02101</t>
  </si>
  <si>
    <t>PCP-0007F9EC</t>
  </si>
  <si>
    <t>a13rwmt</t>
  </si>
  <si>
    <t>william.thompson@mhc.com</t>
  </si>
  <si>
    <t>PSP-000A55E7</t>
  </si>
  <si>
    <t>timmay7887@gmail.com</t>
  </si>
  <si>
    <t>+1 720 404 3335</t>
  </si>
  <si>
    <t>Timmay7887@gmail.com</t>
  </si>
  <si>
    <t>TIM FLOYD</t>
  </si>
  <si>
    <t>9215 W Maplewood Ave</t>
  </si>
  <si>
    <t>71190::TIM FLOYD</t>
  </si>
  <si>
    <t>PCP-0007F856</t>
  </si>
  <si>
    <t>borremansinc1@gmail.com</t>
  </si>
  <si>
    <t>Borreman</t>
  </si>
  <si>
    <t>+1 970 409 9860</t>
  </si>
  <si>
    <t>BORREMANS INC</t>
  </si>
  <si>
    <t>PO Box 1629</t>
  </si>
  <si>
    <t>08772::BORREMANS INC</t>
  </si>
  <si>
    <t>PCP-0007FA13</t>
  </si>
  <si>
    <t>macollatz@hotmail.com</t>
  </si>
  <si>
    <t>Collatz</t>
  </si>
  <si>
    <t>Arlan</t>
  </si>
  <si>
    <t>PPW-80023076</t>
  </si>
  <si>
    <t>cdvcarino1102@gmail.com</t>
  </si>
  <si>
    <t>CARINO</t>
  </si>
  <si>
    <t>CHARMAINE DENISSE</t>
  </si>
  <si>
    <t>CHARMAINE.CARIO@YAHOO.COM</t>
  </si>
  <si>
    <t>Carnation</t>
  </si>
  <si>
    <t>Bacoor</t>
  </si>
  <si>
    <t>Cavite</t>
  </si>
  <si>
    <t>PPW-79A04CC2</t>
  </si>
  <si>
    <t>juju.samora61@gmail.com</t>
  </si>
  <si>
    <t>876 Capulin Lane</t>
  </si>
  <si>
    <t>PCP-0007FB12</t>
  </si>
  <si>
    <t>jd027072@gmail.com</t>
  </si>
  <si>
    <t>+1 720-237-2238</t>
  </si>
  <si>
    <t>RedLine Construction, Inc.</t>
  </si>
  <si>
    <t>26780 E 160th Ave</t>
  </si>
  <si>
    <t>PCP-0007FAE3</t>
  </si>
  <si>
    <t>damianleeq@gmail.com</t>
  </si>
  <si>
    <t>+1 719 580 6695</t>
  </si>
  <si>
    <t>COLORADO RECYCLING LLC</t>
  </si>
  <si>
    <t>1567 Us Hwy 160 E</t>
  </si>
  <si>
    <t>56150::COLORADO RECYCLING LLC</t>
  </si>
  <si>
    <t>PCP-0007F9CF</t>
  </si>
  <si>
    <t>vgrant@butlermill.com</t>
  </si>
  <si>
    <t>+1 260 213 6111</t>
  </si>
  <si>
    <t>PCP-0007F897</t>
  </si>
  <si>
    <t>vgrant@levynet.com</t>
  </si>
  <si>
    <t>butler</t>
  </si>
  <si>
    <t>PCP-0007E55E</t>
  </si>
  <si>
    <t>suncitytruck1@gmail.com</t>
  </si>
  <si>
    <t>+1 915 526 5914</t>
  </si>
  <si>
    <t>SUN CITY TRUCKING</t>
  </si>
  <si>
    <t>112 Laura Gale</t>
  </si>
  <si>
    <t>98019::SUN CITY TRUCKING</t>
  </si>
  <si>
    <t>PCP-0007FE5A</t>
  </si>
  <si>
    <t>kcooprider@enerflex.com</t>
  </si>
  <si>
    <t>+1 570 726 0500</t>
  </si>
  <si>
    <t>PPW-8003A818</t>
  </si>
  <si>
    <t>westdividecattle@gmail.com</t>
  </si>
  <si>
    <t>Rippy</t>
  </si>
  <si>
    <t>Dow</t>
  </si>
  <si>
    <t>+1 970 230 0427</t>
  </si>
  <si>
    <t>WEST DIVIDE CATTLE LLC</t>
  </si>
  <si>
    <t>10031 County Road 311</t>
  </si>
  <si>
    <t>97827::WEST DIVIDE CATTLE LLC</t>
  </si>
  <si>
    <t>PCP-0008014E</t>
  </si>
  <si>
    <t>greg.correale@copart.com</t>
  </si>
  <si>
    <t>Correale</t>
  </si>
  <si>
    <t>+1 781 568 0691</t>
  </si>
  <si>
    <t>New Hampshire</t>
  </si>
  <si>
    <t>03034</t>
  </si>
  <si>
    <t>PCP-0007F569</t>
  </si>
  <si>
    <t>SouthwestCycling</t>
  </si>
  <si>
    <t>+1 970 749 7802</t>
  </si>
  <si>
    <t>31898 Road V.6</t>
  </si>
  <si>
    <t>PCP-0007FE08</t>
  </si>
  <si>
    <t>oscar.maldonado@cmtholdingsllc.com</t>
  </si>
  <si>
    <t>+1 915 302 1311</t>
  </si>
  <si>
    <t>NEXT GENERATION IMAGING</t>
  </si>
  <si>
    <t>10197 Alameda Ave Ste B</t>
  </si>
  <si>
    <t>71197::NEXT GENERATION IMAGING</t>
  </si>
  <si>
    <t>PCP-000800CD</t>
  </si>
  <si>
    <t>Bboroughf@kraemerna.com</t>
  </si>
  <si>
    <t>Boroughf</t>
  </si>
  <si>
    <t>bboroughf@kraemerna.com</t>
  </si>
  <si>
    <t>PPW-E1FC074A</t>
  </si>
  <si>
    <t>brett@regalcolorado.com</t>
  </si>
  <si>
    <t>+1 801 935 0683</t>
  </si>
  <si>
    <t>Brett@regalcolorado.com</t>
  </si>
  <si>
    <t>7435 S Mobile St</t>
  </si>
  <si>
    <t>PCP-00080181</t>
  </si>
  <si>
    <t>snjs1016@gmail.com</t>
  </si>
  <si>
    <t>+1 575 496 1391</t>
  </si>
  <si>
    <t>SNJ MOBILE HOME SPECIALIST</t>
  </si>
  <si>
    <t>98020::SNJ MOBILE HOME SPECIALIST</t>
  </si>
  <si>
    <t>PPW-00041183</t>
  </si>
  <si>
    <t>goodlandconstruction</t>
  </si>
  <si>
    <t>+1 303 598 2250</t>
  </si>
  <si>
    <t>matt@goodlandconstruction.com</t>
  </si>
  <si>
    <t>760 Nile St</t>
  </si>
  <si>
    <t>PCP-000800E3</t>
  </si>
  <si>
    <t>epictrails@biglooptrails.com</t>
  </si>
  <si>
    <t>BIG LOOP TRAILS</t>
  </si>
  <si>
    <t>PO BOX 806</t>
  </si>
  <si>
    <t>09297::BIG LOOP TRAILS</t>
  </si>
  <si>
    <t>PCP-0007FE18</t>
  </si>
  <si>
    <t>rubenlozano</t>
  </si>
  <si>
    <t>LOZANO</t>
  </si>
  <si>
    <t>RUBEN ANTONIO</t>
  </si>
  <si>
    <t>+1 915 499 5112</t>
  </si>
  <si>
    <t>lozanoruben9@hotmail.com</t>
  </si>
  <si>
    <t>RUBEN LOZANO</t>
  </si>
  <si>
    <t>516 Yolanda</t>
  </si>
  <si>
    <t>Panama City</t>
  </si>
  <si>
    <t>98023::RUBEN LOZANO</t>
  </si>
  <si>
    <t>PCP-000800DE</t>
  </si>
  <si>
    <t>saldana.v@sbcglobal.net</t>
  </si>
  <si>
    <t xml:space="preserve">Mario </t>
  </si>
  <si>
    <t>+1 915 727 4651</t>
  </si>
  <si>
    <t>ELENA TAPIA</t>
  </si>
  <si>
    <t>3341 Tierra Angel Dr</t>
  </si>
  <si>
    <t>98024::ELENA TAPIA</t>
  </si>
  <si>
    <t>PCP-00080092</t>
  </si>
  <si>
    <t>jbarlow@kraemerna.com</t>
  </si>
  <si>
    <t>+1 303 349 2229</t>
  </si>
  <si>
    <t>PCP-0007FE00</t>
  </si>
  <si>
    <t>acecoringandcutting</t>
  </si>
  <si>
    <t>McDermott</t>
  </si>
  <si>
    <t>+1 970 409 0269</t>
  </si>
  <si>
    <t>acecoringandcutting@yahoo.com</t>
  </si>
  <si>
    <t>ACE CORING AND CUTTING</t>
  </si>
  <si>
    <t>1708 Mullenville Rd</t>
  </si>
  <si>
    <t>04273::ACE CORING AND CUTTING</t>
  </si>
  <si>
    <t>PCP-0008010A</t>
  </si>
  <si>
    <t>myersbros@hotmail.com</t>
  </si>
  <si>
    <t>Tolsma</t>
  </si>
  <si>
    <t>PSP-00071A1B</t>
  </si>
  <si>
    <t>mariadaniela.garcia@motherson.com</t>
  </si>
  <si>
    <t>Maria Daniela</t>
  </si>
  <si>
    <t>+1 915-400-3021</t>
  </si>
  <si>
    <t>MSSL Wiring Systems</t>
  </si>
  <si>
    <t>7A Zane Grey St</t>
  </si>
  <si>
    <t>PCP-0008012B</t>
  </si>
  <si>
    <t>bbetrus@ihcscott.com</t>
  </si>
  <si>
    <t>Betrus</t>
  </si>
  <si>
    <t>5630 FRANKLIN ST, DENVER, COLORADO 80216, US</t>
  </si>
  <si>
    <t>PCP-0004D354</t>
  </si>
  <si>
    <t>sunnytfarm@gmail.com</t>
  </si>
  <si>
    <t>Sunny T Farm</t>
  </si>
  <si>
    <t>PO Box 69</t>
  </si>
  <si>
    <t>PCP-0007FC75</t>
  </si>
  <si>
    <t>adanny67@yahoo.com</t>
  </si>
  <si>
    <t>+1 575 574 5964</t>
  </si>
  <si>
    <t>MIRA LOMA INC</t>
  </si>
  <si>
    <t>10 Mira Loma</t>
  </si>
  <si>
    <t>71194::MIRA LOMA INC</t>
  </si>
  <si>
    <t>PCP-0007FEAE</t>
  </si>
  <si>
    <t>06desertfox@gmail.com</t>
  </si>
  <si>
    <t>+1 575-590-1353</t>
  </si>
  <si>
    <t>3 Moonshine Ln</t>
  </si>
  <si>
    <t>PCP-0007FD38</t>
  </si>
  <si>
    <t>wilsonsservicesdiversified@gmail.com</t>
  </si>
  <si>
    <t>+1 970-565-9112</t>
  </si>
  <si>
    <t xml:space="preserve">Wilsons Services Diversified LLC </t>
  </si>
  <si>
    <t>18244 Road G</t>
  </si>
  <si>
    <t>PCP-0007FC8D</t>
  </si>
  <si>
    <t>kyle.roberts@kiewit.com</t>
  </si>
  <si>
    <t>+1 808 321 5112</t>
  </si>
  <si>
    <t>51607bu::KIEWIT INFR #104612,51607cp::KIEWIT INFR #105313</t>
  </si>
  <si>
    <t>PCP-00080142</t>
  </si>
  <si>
    <t>mernst@ironmountaincs.com</t>
  </si>
  <si>
    <t>+1 719 237 0751</t>
  </si>
  <si>
    <t>PCP-00080517</t>
  </si>
  <si>
    <t>jason@jdmasonryllc.com</t>
  </si>
  <si>
    <t>Dekowzan</t>
  </si>
  <si>
    <t>+1 303 523 4080</t>
  </si>
  <si>
    <t>JASON@JDMASONRYLLC.COM</t>
  </si>
  <si>
    <t>JD MASONRY</t>
  </si>
  <si>
    <t>PO Box 3850</t>
  </si>
  <si>
    <t>47503::JD MASONRY</t>
  </si>
  <si>
    <t>PCP-00080822</t>
  </si>
  <si>
    <t>scottmandula@gmail.com</t>
  </si>
  <si>
    <t>DeWitt</t>
  </si>
  <si>
    <t>+1 817-939-6761</t>
  </si>
  <si>
    <t>SCOTTMANDULA@GMAIL.COM</t>
  </si>
  <si>
    <t>SCOTT DEWITT</t>
  </si>
  <si>
    <t>240 MCCAMPBELL RD</t>
  </si>
  <si>
    <t>PCP-00023F63</t>
  </si>
  <si>
    <t>jlpachec0@hotmail.com</t>
  </si>
  <si>
    <t>+1 817 914 6984</t>
  </si>
  <si>
    <t>TRI STAR SERVICES LLC</t>
  </si>
  <si>
    <t>2403 Los Alamos St</t>
  </si>
  <si>
    <t>77398::TRI STAR SERVICES LLC</t>
  </si>
  <si>
    <t>PCP-00080606</t>
  </si>
  <si>
    <t>sjwiner@kwentllc.com</t>
  </si>
  <si>
    <t xml:space="preserve">Winer </t>
  </si>
  <si>
    <t>+1 970 759 3954</t>
  </si>
  <si>
    <t>SJWINER@KWENTLLC.COM</t>
  </si>
  <si>
    <t>K W ENTERPRISES</t>
  </si>
  <si>
    <t>PO Box 2055</t>
  </si>
  <si>
    <t>50506::K W ENTERPRISES</t>
  </si>
  <si>
    <t>PCP-000806F3</t>
  </si>
  <si>
    <t>FatboyContracting</t>
  </si>
  <si>
    <t>+1 720 519 5510</t>
  </si>
  <si>
    <t>PHEINRICH010@GMAIL.COM</t>
  </si>
  <si>
    <t>PCP-000806CF</t>
  </si>
  <si>
    <t>nivekredlim@gmail.com</t>
  </si>
  <si>
    <t xml:space="preserve">Milder </t>
  </si>
  <si>
    <t>+1 719 429 2226</t>
  </si>
  <si>
    <t>KEVIN MILDER</t>
  </si>
  <si>
    <t>401 EAGLE RANCH RD</t>
  </si>
  <si>
    <t>60331::KEVIN MILDER</t>
  </si>
  <si>
    <t>PCP-000804AB</t>
  </si>
  <si>
    <t>mark.hardman@kilgorecontracting.com</t>
  </si>
  <si>
    <t>Hardman</t>
  </si>
  <si>
    <t>+1 801 330 5657</t>
  </si>
  <si>
    <t>Mark.hardman@kilgorecontracting.com</t>
  </si>
  <si>
    <t>PCP-000657E1</t>
  </si>
  <si>
    <t>markrich7784az@gmail.com</t>
  </si>
  <si>
    <t>+1 480 730 1033</t>
  </si>
  <si>
    <t xml:space="preserve">1302 WEST DRIVERS WAY </t>
  </si>
  <si>
    <t>PCP-000804C6</t>
  </si>
  <si>
    <t>brad@bucksdiesel.com</t>
  </si>
  <si>
    <t>+1 719-852-5638</t>
  </si>
  <si>
    <t>Buck's Diesel LLC</t>
  </si>
  <si>
    <t>1122 Us Hwy 285 N</t>
  </si>
  <si>
    <t>PCP-00080790</t>
  </si>
  <si>
    <t>tbrackett@republicservices.com</t>
  </si>
  <si>
    <t>brackett</t>
  </si>
  <si>
    <t>+1 719-651-0521</t>
  </si>
  <si>
    <t>4005 Interpark Dr</t>
  </si>
  <si>
    <t>PCP-000804A8</t>
  </si>
  <si>
    <t>Dgalindo</t>
  </si>
  <si>
    <t>APACHE BARRICADE</t>
  </si>
  <si>
    <t>11560 Pellicano Dr</t>
  </si>
  <si>
    <t>PCP-000800E6</t>
  </si>
  <si>
    <t>garage@cityofcarlsbadnm.com</t>
  </si>
  <si>
    <t>+1 575 887 6394</t>
  </si>
  <si>
    <t>1702 WEST FOX</t>
  </si>
  <si>
    <t>PCP-00080B97</t>
  </si>
  <si>
    <t>randy@themosierteam.com</t>
  </si>
  <si>
    <t xml:space="preserve">Mosier </t>
  </si>
  <si>
    <t>+1 214 803 3436</t>
  </si>
  <si>
    <t>MOSIER</t>
  </si>
  <si>
    <t>204 Playa Tronones Ave</t>
  </si>
  <si>
    <t>98036::MOSIER</t>
  </si>
  <si>
    <t>PCP-00080AF8</t>
  </si>
  <si>
    <t>a2zyjh1</t>
  </si>
  <si>
    <t>hernandezj21@RushEnterprises.Com</t>
  </si>
  <si>
    <t>PSP-000A0806</t>
  </si>
  <si>
    <t>travisepr@hotmail.com</t>
  </si>
  <si>
    <t>+1 303 720 0789</t>
  </si>
  <si>
    <t>EPR</t>
  </si>
  <si>
    <t>6036 King Ct</t>
  </si>
  <si>
    <t>98038::EPR</t>
  </si>
  <si>
    <t>PCP-00080BE3</t>
  </si>
  <si>
    <t>eei99@comcast.net</t>
  </si>
  <si>
    <t xml:space="preserve">London </t>
  </si>
  <si>
    <t>+1 303 946 9195</t>
  </si>
  <si>
    <t>I G W T MINING</t>
  </si>
  <si>
    <t>4875 S Routt St</t>
  </si>
  <si>
    <t>45765::I G W T MINING</t>
  </si>
  <si>
    <t>PCP-00080BB0</t>
  </si>
  <si>
    <t>benjaminsanchezvasquez@yahoo.com</t>
  </si>
  <si>
    <t>+1 720 363 7915</t>
  </si>
  <si>
    <t>benjaminsanchezVasquez@yahoo.com</t>
  </si>
  <si>
    <t>J&amp;L CONSTRUCTION INC</t>
  </si>
  <si>
    <t>5377 S Taft St</t>
  </si>
  <si>
    <t>47432::J&amp;L CONSTRUCTION INC</t>
  </si>
  <si>
    <t>PCP-00080CDB</t>
  </si>
  <si>
    <t>snwdrt@gmail.com</t>
  </si>
  <si>
    <t xml:space="preserve">Kurt </t>
  </si>
  <si>
    <t>+1 207 272 9768</t>
  </si>
  <si>
    <t>SNWDRT@GMAIL.COM</t>
  </si>
  <si>
    <t>KURT WORKS</t>
  </si>
  <si>
    <t>PO Box 1238</t>
  </si>
  <si>
    <t>50823::KURT WORKS</t>
  </si>
  <si>
    <t>PCP-00080B2C</t>
  </si>
  <si>
    <t>dbrainard@enerflex.com</t>
  </si>
  <si>
    <t>Brainard</t>
  </si>
  <si>
    <t>1 St. Ave.Suites # 2 &amp; 3</t>
  </si>
  <si>
    <t>PCP-00080AE5</t>
  </si>
  <si>
    <t>bmccarthy@wwmach.com</t>
  </si>
  <si>
    <t>+1 303 435 0502</t>
  </si>
  <si>
    <t>BMcCarthy@wwmach.com</t>
  </si>
  <si>
    <t>PCP-00080427</t>
  </si>
  <si>
    <t>b2vwag</t>
  </si>
  <si>
    <t>AUSTIN.GREGORY@CARMEUSE.COM</t>
  </si>
  <si>
    <t>PSP-0009FC4A</t>
  </si>
  <si>
    <t>concretoschamizal@outlook.com</t>
  </si>
  <si>
    <t>+52 6566993266</t>
  </si>
  <si>
    <t>CONCRETOS PREMEX CHAMIZAL</t>
  </si>
  <si>
    <t>12546 Breeder Cup Way</t>
  </si>
  <si>
    <t>98037::CONCRETOS PREMEX CHAMIZAL</t>
  </si>
  <si>
    <t>PCP-00080B2D</t>
  </si>
  <si>
    <t>susie@husmannplumbing.co</t>
  </si>
  <si>
    <t xml:space="preserve">Husmann </t>
  </si>
  <si>
    <t xml:space="preserve">Susie </t>
  </si>
  <si>
    <t>+1 719 589 4125</t>
  </si>
  <si>
    <t>SUSIE@HUSMANNPLUMBING.CO</t>
  </si>
  <si>
    <t>HUSMANN PLUMBING INC</t>
  </si>
  <si>
    <t>18 County Road 1.2 S</t>
  </si>
  <si>
    <t>44910::HUSMANN PLUMBING INC</t>
  </si>
  <si>
    <t>PCP-00080B8D</t>
  </si>
  <si>
    <t>chris.elevationsexcavation@gmail.com</t>
  </si>
  <si>
    <t>+1 719 239 8221</t>
  </si>
  <si>
    <t>CHRIS.ELEVATIONSEXCAVATION@GMAIL.COM</t>
  </si>
  <si>
    <t>CHRISTOPHER CURTIS</t>
  </si>
  <si>
    <t>765 LEPRECHAUN LN</t>
  </si>
  <si>
    <t>13758::CHRISTOPHER CURTIS</t>
  </si>
  <si>
    <t>PCP-00080CD8</t>
  </si>
  <si>
    <t>rsheley@sunraygaming.com</t>
  </si>
  <si>
    <t>Sheley</t>
  </si>
  <si>
    <t>+1 505 566 1255</t>
  </si>
  <si>
    <t>SUNRAY GAMING OF NEW MEXICO</t>
  </si>
  <si>
    <t>39 Road 5568</t>
  </si>
  <si>
    <t>82767::SUNRAY GAMING OF NEW MEXICO</t>
  </si>
  <si>
    <t>PCP-00080B39</t>
  </si>
  <si>
    <t>shamushamm20@gmail.com</t>
  </si>
  <si>
    <t>Ham</t>
  </si>
  <si>
    <t>Shamus</t>
  </si>
  <si>
    <t>+1 601 764 8166</t>
  </si>
  <si>
    <t>MG DYESS INC</t>
  </si>
  <si>
    <t>PO Box 520</t>
  </si>
  <si>
    <t>Bassfield</t>
  </si>
  <si>
    <t>91113::MG DYESS INC</t>
  </si>
  <si>
    <t>PCP-00080CA3</t>
  </si>
  <si>
    <t>jk88043@yahoo.com</t>
  </si>
  <si>
    <t>Home</t>
  </si>
  <si>
    <t>Tyrone Mine</t>
  </si>
  <si>
    <t>PCP-00080A56</t>
  </si>
  <si>
    <t>jrramos@cityofcarlsbadnm.com</t>
  </si>
  <si>
    <t>+1 575 885 6262</t>
  </si>
  <si>
    <t>1702 W Fox St</t>
  </si>
  <si>
    <t>PCP-00080C52</t>
  </si>
  <si>
    <t>carrillovm@elpasotexas.gov</t>
  </si>
  <si>
    <t>carrillo</t>
  </si>
  <si>
    <t>+1 915 212 6225</t>
  </si>
  <si>
    <t>PCP-00080E38</t>
  </si>
  <si>
    <t>osborneruble9235@gmail.com</t>
  </si>
  <si>
    <t>+1 303 426 9629</t>
  </si>
  <si>
    <t>BELLIO TRUCK &amp; EQUIPMENT LLC</t>
  </si>
  <si>
    <t>777 W 62nd Ave</t>
  </si>
  <si>
    <t>07150::BELLIO TRUCK &amp; EQUIPMENT LLC</t>
  </si>
  <si>
    <t>PCP-00080DD8</t>
  </si>
  <si>
    <t>melanie.veloz@sec-ep.com</t>
  </si>
  <si>
    <t>Veloz</t>
  </si>
  <si>
    <t>+1 432 924 4673</t>
  </si>
  <si>
    <t>PCP-0007D149</t>
  </si>
  <si>
    <t>711trukr@gmail.com</t>
  </si>
  <si>
    <t>Coate</t>
  </si>
  <si>
    <t>+1 720 530 7018</t>
  </si>
  <si>
    <t>COATE TRANSPORTATION</t>
  </si>
  <si>
    <t>2122 Gold Dust Trl</t>
  </si>
  <si>
    <t>25461::COATE TRANSPORTATION</t>
  </si>
  <si>
    <t>PCP-00080E43</t>
  </si>
  <si>
    <t>kam_engineer@mail.ru</t>
  </si>
  <si>
    <t>Малюга</t>
  </si>
  <si>
    <t>Роман</t>
  </si>
  <si>
    <t>+7 9140220645</t>
  </si>
  <si>
    <t>ООО Тымлатский рыбокомбинат</t>
  </si>
  <si>
    <t>Производственная 5</t>
  </si>
  <si>
    <t>Петропавловск-Камчатский</t>
  </si>
  <si>
    <t>Камчатский край</t>
  </si>
  <si>
    <t>PPW-000445AF</t>
  </si>
  <si>
    <t>mir.inayatullah@mpcl.com.pk</t>
  </si>
  <si>
    <t>Inayatullah</t>
  </si>
  <si>
    <t>Mir</t>
  </si>
  <si>
    <t>+92 3360361350</t>
  </si>
  <si>
    <t>Mari Petroleum Company Limited</t>
  </si>
  <si>
    <t>Hyderabad</t>
  </si>
  <si>
    <t>PCP-00080F27</t>
  </si>
  <si>
    <t>w.strishock@gmail.com</t>
  </si>
  <si>
    <t xml:space="preserve">Strishock </t>
  </si>
  <si>
    <t>+1 719 360 8354</t>
  </si>
  <si>
    <t>WAYNE STRISHOCK</t>
  </si>
  <si>
    <t>14555 Sun Hills Dr</t>
  </si>
  <si>
    <t>71198::WAYNE STRISHOCK</t>
  </si>
  <si>
    <t>PCP-00081280</t>
  </si>
  <si>
    <t>jfreeland-davis@levynet.com</t>
  </si>
  <si>
    <t>Freeland-Davis</t>
  </si>
  <si>
    <t>+1 260 442 7749</t>
  </si>
  <si>
    <t xml:space="preserve">2734 S 800 E </t>
  </si>
  <si>
    <t>PCP-0007A2BA</t>
  </si>
  <si>
    <t>charles_schoellkopf@kindermorgan.com</t>
  </si>
  <si>
    <t>Schoellkopf</t>
  </si>
  <si>
    <t>PCP-0007E333</t>
  </si>
  <si>
    <t>delgadolouie807@gmail.com</t>
  </si>
  <si>
    <t>Louie</t>
  </si>
  <si>
    <t>+1 915 245 9367</t>
  </si>
  <si>
    <t>ET CABLE</t>
  </si>
  <si>
    <t>8051 Alamo Ave</t>
  </si>
  <si>
    <t>PCP-000812F5</t>
  </si>
  <si>
    <t>harrymanj@hotmail.com</t>
  </si>
  <si>
    <t>HARRYMAN</t>
  </si>
  <si>
    <t>+1 970 580 8394</t>
  </si>
  <si>
    <t>HARRYMAN FARMS</t>
  </si>
  <si>
    <t>34565 County Road 32</t>
  </si>
  <si>
    <t>40100::HARRYMAN FARMS</t>
  </si>
  <si>
    <t>PCP-00081534</t>
  </si>
  <si>
    <t>gpexcavation</t>
  </si>
  <si>
    <t>+1 970 708 2270</t>
  </si>
  <si>
    <t>gpexcavation@gmail.com</t>
  </si>
  <si>
    <t>GROUND POUNDERS LLC</t>
  </si>
  <si>
    <t>Placerville</t>
  </si>
  <si>
    <t>38584::GROUND POUNDERS LLC</t>
  </si>
  <si>
    <t>PCP-000812AE</t>
  </si>
  <si>
    <t>jim.bucknell@libertyenergy.com</t>
  </si>
  <si>
    <t>Bucknell</t>
  </si>
  <si>
    <t>+1 432 305 8378</t>
  </si>
  <si>
    <t>3213 W Louisiana Ave</t>
  </si>
  <si>
    <t>PCP-0008145A</t>
  </si>
  <si>
    <t>bucknelljamesa@gmail.com</t>
  </si>
  <si>
    <t>BUCKNELL</t>
  </si>
  <si>
    <t>PCP-0008140E</t>
  </si>
  <si>
    <t>anton.trainer@hyperionexcavating.com</t>
  </si>
  <si>
    <t>Anton</t>
  </si>
  <si>
    <t>+1 303 775 6877</t>
  </si>
  <si>
    <t>HYPERION EXCAVATING LLC</t>
  </si>
  <si>
    <t>PCP-000421B6</t>
  </si>
  <si>
    <t>ida@greatergroundsllc.com</t>
  </si>
  <si>
    <t>Ida</t>
  </si>
  <si>
    <t>PPW-80027D9B</t>
  </si>
  <si>
    <t>ggilbert@gci-co.com</t>
  </si>
  <si>
    <t>+1 720 530 4522</t>
  </si>
  <si>
    <t>GILBERT CONTRACTING INC.</t>
  </si>
  <si>
    <t>PCP-00081419</t>
  </si>
  <si>
    <t>ggilbert75</t>
  </si>
  <si>
    <t>PPW-800113AC</t>
  </si>
  <si>
    <t>james@columbineconcrete.com</t>
  </si>
  <si>
    <t>Letson</t>
  </si>
  <si>
    <t>+1 970 904 6109</t>
  </si>
  <si>
    <t>COLUMBINE HILLS CONSTRUCTION</t>
  </si>
  <si>
    <t>PO BOX 2369</t>
  </si>
  <si>
    <t>19022::COLUMBINE HILLS CONSTRUCTION LLC,19022a::COLUMBINE HILLS EQUIPMENT LL C</t>
  </si>
  <si>
    <t>PCP-00081340</t>
  </si>
  <si>
    <t>accounting@swswa.com</t>
  </si>
  <si>
    <t>Carolina</t>
  </si>
  <si>
    <t>PPW-00013BEC</t>
  </si>
  <si>
    <t>a5bcjr</t>
  </si>
  <si>
    <t>Jardiel.Ramirez@mhc.com</t>
  </si>
  <si>
    <t>PSP-00092904</t>
  </si>
  <si>
    <t>a5bcjl</t>
  </si>
  <si>
    <t>Laquerre</t>
  </si>
  <si>
    <t>James.Laquerre@mhc.com</t>
  </si>
  <si>
    <t>PSP-000A73E6</t>
  </si>
  <si>
    <t>greatergrounds</t>
  </si>
  <si>
    <t>Bentz</t>
  </si>
  <si>
    <t>Greater Grounds Landscaping</t>
  </si>
  <si>
    <t>PCP-000812DE</t>
  </si>
  <si>
    <t>branden.warehime@usacompression.com</t>
  </si>
  <si>
    <t>Warehime</t>
  </si>
  <si>
    <t>PCP-0008123A</t>
  </si>
  <si>
    <t>timmy.cowan@usacompression.com</t>
  </si>
  <si>
    <t>Timmy</t>
  </si>
  <si>
    <t>+1 405 446 3701</t>
  </si>
  <si>
    <t>Timmy.cowan@usacompression.com</t>
  </si>
  <si>
    <t>PCP-0005B406</t>
  </si>
  <si>
    <t>innunez@sundt.com</t>
  </si>
  <si>
    <t>+1 602 342 7745</t>
  </si>
  <si>
    <t>PCP-00081457</t>
  </si>
  <si>
    <t>prebish5@lpbroadband.net</t>
  </si>
  <si>
    <t>Prebish</t>
  </si>
  <si>
    <t>+1 970 669 4884</t>
  </si>
  <si>
    <t>HOOF &amp; PAW LLC</t>
  </si>
  <si>
    <t>3656 N County Road 3</t>
  </si>
  <si>
    <t>72061::HOOF &amp; PAW LLC</t>
  </si>
  <si>
    <t>PCP-00081480</t>
  </si>
  <si>
    <t>denisonequipment@gmail.com</t>
  </si>
  <si>
    <t>+1 970 623 9230</t>
  </si>
  <si>
    <t>DENISON EQUIPMENT LLC</t>
  </si>
  <si>
    <t>211 Poplar Way</t>
  </si>
  <si>
    <t>04819::DENISON EQUIPMENT LLC</t>
  </si>
  <si>
    <t>PCP-000814EC</t>
  </si>
  <si>
    <t>deimechanic@duranexcavating.com</t>
  </si>
  <si>
    <t>+1 970 351 0192</t>
  </si>
  <si>
    <t>14332 COUNTY RD. 64</t>
  </si>
  <si>
    <t>PCP-00081447</t>
  </si>
  <si>
    <t>jhedges738@gmail.com</t>
  </si>
  <si>
    <t>+1 970 697 7036</t>
  </si>
  <si>
    <t>3050 67th Avenue</t>
  </si>
  <si>
    <t>PCP-000817A0</t>
  </si>
  <si>
    <t>a0barh</t>
  </si>
  <si>
    <t>Rosalee</t>
  </si>
  <si>
    <t>hernandezr6@rushenterprises.com</t>
  </si>
  <si>
    <t>PSP-000A7690</t>
  </si>
  <si>
    <t>odessa_parts</t>
  </si>
  <si>
    <t>SERNA</t>
  </si>
  <si>
    <t>ANTONIO</t>
  </si>
  <si>
    <t>aserna@keanegrp.com</t>
  </si>
  <si>
    <t>4460 HWY 77</t>
  </si>
  <si>
    <t>ROBSTOWN</t>
  </si>
  <si>
    <t>PPT-1076C1B5</t>
  </si>
  <si>
    <t>hectorzesati</t>
  </si>
  <si>
    <t>ZESATI</t>
  </si>
  <si>
    <t>+1 505 582 4064</t>
  </si>
  <si>
    <t>red_hpparts@yahoo.com</t>
  </si>
  <si>
    <t>HECTOR ZESATI</t>
  </si>
  <si>
    <t>3027 Pershing Dr</t>
  </si>
  <si>
    <t>99649::HECTOR ZESATI</t>
  </si>
  <si>
    <t>PCP-00081930</t>
  </si>
  <si>
    <t>asisneros@simonteam.com</t>
  </si>
  <si>
    <t>+1 308 520 5813</t>
  </si>
  <si>
    <t>SIMON CONTRACTORS - NE</t>
  </si>
  <si>
    <t>NEBRASKA SITE</t>
  </si>
  <si>
    <t>PO BOX 130</t>
  </si>
  <si>
    <t>North Platte</t>
  </si>
  <si>
    <t>48270::SIMON CONTRACTORS - NE</t>
  </si>
  <si>
    <t>PCP-000817EB</t>
  </si>
  <si>
    <t>sburchett@whitesvillemill.com</t>
  </si>
  <si>
    <t>Burchett</t>
  </si>
  <si>
    <t>Sandi</t>
  </si>
  <si>
    <t>PCP-000812C8</t>
  </si>
  <si>
    <t>johnphoenix</t>
  </si>
  <si>
    <t xml:space="preserve">Gallup </t>
  </si>
  <si>
    <t>+1 907 831 1881</t>
  </si>
  <si>
    <t>John@phoenixrecycling.com</t>
  </si>
  <si>
    <t>PO Box 2882</t>
  </si>
  <si>
    <t>PCP-00081785</t>
  </si>
  <si>
    <t>crde</t>
  </si>
  <si>
    <t>CHARMAIN</t>
  </si>
  <si>
    <t>CRDE@CENTURYTEL.NET</t>
  </si>
  <si>
    <t>Colorado Rock &amp; Dirt Excavation, LLC</t>
  </si>
  <si>
    <t>PPI-00085EFF</t>
  </si>
  <si>
    <t>jesus.a.mendiola@p66.com</t>
  </si>
  <si>
    <t>Mendiola</t>
  </si>
  <si>
    <t>+1 575-686-0667</t>
  </si>
  <si>
    <t>89 Lusk Rd</t>
  </si>
  <si>
    <t>PCP-0008195E</t>
  </si>
  <si>
    <t>tyler.bush@kodiakgas.com</t>
  </si>
  <si>
    <t>PCP-0003BB36</t>
  </si>
  <si>
    <t>a0badv</t>
  </si>
  <si>
    <t>Valled@rushenterprises.com</t>
  </si>
  <si>
    <t>PSP-000A7692</t>
  </si>
  <si>
    <t>Alejandromedina</t>
  </si>
  <si>
    <t>MEDINA</t>
  </si>
  <si>
    <t>+52 6563229252</t>
  </si>
  <si>
    <t>alejandromedinahe7@gmail.com</t>
  </si>
  <si>
    <t>ALEJANDRO MEDINA</t>
  </si>
  <si>
    <t>Calle Sorgo 10022</t>
  </si>
  <si>
    <t>66170::ALEJANDRO MEDINA</t>
  </si>
  <si>
    <t>PCP-0008187B</t>
  </si>
  <si>
    <t>jsokolowski@harsco.com</t>
  </si>
  <si>
    <t>Sokolowski</t>
  </si>
  <si>
    <t>+1 251 395 7973</t>
  </si>
  <si>
    <t>PCP-000805EF</t>
  </si>
  <si>
    <t>water-king@att.net</t>
  </si>
  <si>
    <t>+1 915 329 7346</t>
  </si>
  <si>
    <t>WATER KING</t>
  </si>
  <si>
    <t>1003 Omar St</t>
  </si>
  <si>
    <t>93585::WATER KING</t>
  </si>
  <si>
    <t>PCP-00081D28</t>
  </si>
  <si>
    <t>vikingosconstructioninc@gmail.com</t>
  </si>
  <si>
    <t>+1 915 301 2104</t>
  </si>
  <si>
    <t>VIKINGOS CONSTRUCTION</t>
  </si>
  <si>
    <t>10928 Tom Weiskopf Dr</t>
  </si>
  <si>
    <t>92523::VIKINGOS CONSTRUCTION</t>
  </si>
  <si>
    <t>PCP-00081F3A</t>
  </si>
  <si>
    <t>jvazquez@republicservices.com</t>
  </si>
  <si>
    <t>Vazquez</t>
  </si>
  <si>
    <t>54290a::REPUBLIC SERVICES INC,54290b::REPUBLIC SERVICES INC</t>
  </si>
  <si>
    <t>PCP-00081FA3</t>
  </si>
  <si>
    <t>joseluis@elpasotruss.com</t>
  </si>
  <si>
    <t>+1 915 633 4421</t>
  </si>
  <si>
    <t>EL PASO TRUSS INC</t>
  </si>
  <si>
    <t>9931 Railroad Dr</t>
  </si>
  <si>
    <t>30387::EL PASO TRUSS INC</t>
  </si>
  <si>
    <t>PCP-00081F83</t>
  </si>
  <si>
    <t>codyc@willowcreekcompanies.com</t>
  </si>
  <si>
    <t>+1 970 812 6794</t>
  </si>
  <si>
    <t>PCP-0002E3D9</t>
  </si>
  <si>
    <t>melendezconcrete2017@gmail.com</t>
  </si>
  <si>
    <t>+1 915 275 6034</t>
  </si>
  <si>
    <t>MELENDEZ CONCRETE GROUP LLC</t>
  </si>
  <si>
    <t>13451 Stable Rd</t>
  </si>
  <si>
    <t>59152::MELENDEZ CONCRETE GROUP LLC</t>
  </si>
  <si>
    <t>PCP-00081EEC</t>
  </si>
  <si>
    <t>isabelchavez1</t>
  </si>
  <si>
    <t>Isabel</t>
  </si>
  <si>
    <t>+1 303 495 3363</t>
  </si>
  <si>
    <t>ap@chavezconstructioninc.com</t>
  </si>
  <si>
    <t>CHAVEZ CONSTRUCTION</t>
  </si>
  <si>
    <t>15847::CHAVEZ CONSTRUCTION</t>
  </si>
  <si>
    <t>PPT-107604C0</t>
  </si>
  <si>
    <t>lubedudes16@gmail.com</t>
  </si>
  <si>
    <t>Dudes</t>
  </si>
  <si>
    <t>Lube</t>
  </si>
  <si>
    <t>+1 724 272 5272</t>
  </si>
  <si>
    <t>PCP-0006669B</t>
  </si>
  <si>
    <t>mbaldwin@wadsco.com</t>
  </si>
  <si>
    <t>+1 208 513 3163</t>
  </si>
  <si>
    <t>166 EAST 14400 SOUTH</t>
  </si>
  <si>
    <t>SUITE 200</t>
  </si>
  <si>
    <t>PCP-0007BA3D</t>
  </si>
  <si>
    <t>matt.goss@coloradosprings.gov</t>
  </si>
  <si>
    <t>Goss</t>
  </si>
  <si>
    <t>+1 719 385 7715</t>
  </si>
  <si>
    <t>PCP-0008198B</t>
  </si>
  <si>
    <t>office3@sbcompanies.com</t>
  </si>
  <si>
    <t>Seifert</t>
  </si>
  <si>
    <t>+1 719 783 2757</t>
  </si>
  <si>
    <t>198 Range View Loop</t>
  </si>
  <si>
    <t>78578::SEIFERT TRUCKING COMPANY</t>
  </si>
  <si>
    <t>PCP-000825D3</t>
  </si>
  <si>
    <t>lqmoffett@swindsales.com</t>
  </si>
  <si>
    <t>laquita</t>
  </si>
  <si>
    <t>+1 817-491-0621</t>
  </si>
  <si>
    <t>TRENCH TECH</t>
  </si>
  <si>
    <t>330 BENSON LN</t>
  </si>
  <si>
    <t>PCP-0004FAFD</t>
  </si>
  <si>
    <t>azproscape@yahoo.com</t>
  </si>
  <si>
    <t>Zavala</t>
  </si>
  <si>
    <t>+1 915 328 5099</t>
  </si>
  <si>
    <t>PROSCAPE LANDSCAPE MAINTENAN</t>
  </si>
  <si>
    <t>13654 Guerrero Dr</t>
  </si>
  <si>
    <t>69884::PROSCAPE LANDSCAPE MAINTENAN CE AND SERVICE</t>
  </si>
  <si>
    <t>PCP-00082383</t>
  </si>
  <si>
    <t>jeich@fcgov.com</t>
  </si>
  <si>
    <t>Eich</t>
  </si>
  <si>
    <t>+1 970 215 2412</t>
  </si>
  <si>
    <t>PCP-0008263B</t>
  </si>
  <si>
    <t>Hercules Flamenco</t>
  </si>
  <si>
    <t>PCP-00082426</t>
  </si>
  <si>
    <t>Workman</t>
  </si>
  <si>
    <t>howardlf@wm.com</t>
  </si>
  <si>
    <t>Big Spring</t>
  </si>
  <si>
    <t>PCP-0008253D</t>
  </si>
  <si>
    <t>snscontractors</t>
  </si>
  <si>
    <t>+1 970 260 3406</t>
  </si>
  <si>
    <t>2241 Hill St</t>
  </si>
  <si>
    <t>PCP-000823D5</t>
  </si>
  <si>
    <t>sanmiguelmasonry@gmail.com</t>
  </si>
  <si>
    <t>+1 970 901 7458</t>
  </si>
  <si>
    <t>SAN MIGUEL MASONRY</t>
  </si>
  <si>
    <t>653 Opal Dr</t>
  </si>
  <si>
    <t>79735::SAN MIGUEL MASONRY</t>
  </si>
  <si>
    <t>PCP-0008242D</t>
  </si>
  <si>
    <t>esteban844651@gmail.com</t>
  </si>
  <si>
    <t xml:space="preserve">Salcido </t>
  </si>
  <si>
    <t>Esteban</t>
  </si>
  <si>
    <t>+1 575-223-3015</t>
  </si>
  <si>
    <t>AC El Paso trucking</t>
  </si>
  <si>
    <t>PO Box 3731</t>
  </si>
  <si>
    <t>PCP-000826EB</t>
  </si>
  <si>
    <t>Fast Lion</t>
  </si>
  <si>
    <t>PCP-0003D839</t>
  </si>
  <si>
    <t>d430ag6</t>
  </si>
  <si>
    <t>Gigandet</t>
  </si>
  <si>
    <t>Austen</t>
  </si>
  <si>
    <t>+1 205 668 6235</t>
  </si>
  <si>
    <t>austen.gigandet@carmeuse.com</t>
  </si>
  <si>
    <t>PSP-000A7ACB</t>
  </si>
  <si>
    <t>davidflowers@amesco.com</t>
  </si>
  <si>
    <t>+1 612 499 2419</t>
  </si>
  <si>
    <t>PCP-00081F9B</t>
  </si>
  <si>
    <t>elvalleautoparts@yahoo.com</t>
  </si>
  <si>
    <t>+1 915 497 0351</t>
  </si>
  <si>
    <t>EL VALLE AUTO PARTS</t>
  </si>
  <si>
    <t>PO Box 528</t>
  </si>
  <si>
    <t>30757::EL VALLE AUTO PARTS</t>
  </si>
  <si>
    <t>PCP-00082895</t>
  </si>
  <si>
    <t>horizoneconstruction1@gmail.com</t>
  </si>
  <si>
    <t>Horizoneconstruction1@gmail.com</t>
  </si>
  <si>
    <t>HORIZONE CONSTRUCTION I LTD</t>
  </si>
  <si>
    <t>4529 Osborne Dr Ste A</t>
  </si>
  <si>
    <t>44220::HORIZONE CONSTRUCTION I LTD</t>
  </si>
  <si>
    <t>PCP-00082935</t>
  </si>
  <si>
    <t>pandpservicesllc</t>
  </si>
  <si>
    <t xml:space="preserve">Silva </t>
  </si>
  <si>
    <t>+1 720 383 2813</t>
  </si>
  <si>
    <t>PANDPSERVICESLLC@YAHOO.COM</t>
  </si>
  <si>
    <t>140 Denber Ave Ste F</t>
  </si>
  <si>
    <t>PCP-0008306A</t>
  </si>
  <si>
    <t>lucas_wells88@yahoo.com</t>
  </si>
  <si>
    <t>+1 970 739 3734</t>
  </si>
  <si>
    <t>WELLS CATTLE</t>
  </si>
  <si>
    <t>Box 3 Hc 75</t>
  </si>
  <si>
    <t>94814::WELLS CATTLE</t>
  </si>
  <si>
    <t>PCP-00082EC6</t>
  </si>
  <si>
    <t>jtran@gipi.com</t>
  </si>
  <si>
    <t>Tran</t>
  </si>
  <si>
    <t>+1 905 301 2010</t>
  </si>
  <si>
    <t>JTran@gipi.com</t>
  </si>
  <si>
    <t>PCP-0007F726</t>
  </si>
  <si>
    <t>jrynearson@nadinc.com</t>
  </si>
  <si>
    <t>Rynearson</t>
  </si>
  <si>
    <t>+1 775 397 1649</t>
  </si>
  <si>
    <t>PCP-0007F246</t>
  </si>
  <si>
    <t>nicole@spartan-const.com</t>
  </si>
  <si>
    <t>Alarcon</t>
  </si>
  <si>
    <t>+1 915 760 6171</t>
  </si>
  <si>
    <t>SPARTAN CONSTRUCTION OF NM</t>
  </si>
  <si>
    <t>240 Thunderbird Dr Ste E</t>
  </si>
  <si>
    <t>79354::SPARTAN CONSTRUCTION OF NM</t>
  </si>
  <si>
    <t>PCP-00082FA1</t>
  </si>
  <si>
    <t>cfservicesofnm@gmail.com</t>
  </si>
  <si>
    <t>+1 575 513 0633</t>
  </si>
  <si>
    <t>CF SERVICES</t>
  </si>
  <si>
    <t>PO Box 85</t>
  </si>
  <si>
    <t>15660::CF SERVICES</t>
  </si>
  <si>
    <t>PCP-00083024</t>
  </si>
  <si>
    <t>urbanissa_jrz</t>
  </si>
  <si>
    <t>S.A. de C.V.</t>
  </si>
  <si>
    <t>Urbanissa</t>
  </si>
  <si>
    <t>656 311 1815</t>
  </si>
  <si>
    <t>COMPRASMANTENIMIENTO@URBANISSA.COM</t>
  </si>
  <si>
    <t>URBANISSA S.A. DE C.V.</t>
  </si>
  <si>
    <t>JUAREZ</t>
  </si>
  <si>
    <t>PPT-4000BFF8</t>
  </si>
  <si>
    <t>GITKE'S FIELD SERVICE</t>
  </si>
  <si>
    <t>PCP-000388EA</t>
  </si>
  <si>
    <t>Leblanc</t>
  </si>
  <si>
    <t>BENNETT</t>
  </si>
  <si>
    <t>PCP-0008308B</t>
  </si>
  <si>
    <t>PCP-0007C5C9</t>
  </si>
  <si>
    <t>mseewald67@gmail.com</t>
  </si>
  <si>
    <t xml:space="preserve">Maverick </t>
  </si>
  <si>
    <t>+1 970-539-8644</t>
  </si>
  <si>
    <t>Seewald Ag</t>
  </si>
  <si>
    <t>29827 Us-6</t>
  </si>
  <si>
    <t>PCP-0008301A</t>
  </si>
  <si>
    <t>e83abt</t>
  </si>
  <si>
    <t>btaylor@megacorpinc.com</t>
  </si>
  <si>
    <t>PPS-00010EBA</t>
  </si>
  <si>
    <t>a117mm3</t>
  </si>
  <si>
    <t>PSP-00086C0E</t>
  </si>
  <si>
    <t>jvarner@remingtonconst.com</t>
  </si>
  <si>
    <t>+1 775 388 3933</t>
  </si>
  <si>
    <t>2215 Pinion RD</t>
  </si>
  <si>
    <t>PCP-0005CAE8</t>
  </si>
  <si>
    <t>ky.mydock@kodiakgas.com</t>
  </si>
  <si>
    <t>Mydock</t>
  </si>
  <si>
    <t>Ky</t>
  </si>
  <si>
    <t>PCP-000822EE</t>
  </si>
  <si>
    <t>dirtpoorrci@gmail.com</t>
  </si>
  <si>
    <t>+1 970 361 6282</t>
  </si>
  <si>
    <t>RUNDLE CONSTRUCTION</t>
  </si>
  <si>
    <t>14354 Rimrock Rd</t>
  </si>
  <si>
    <t>PCP-0008697A</t>
  </si>
  <si>
    <t>dennyo@kolbgrading.com</t>
  </si>
  <si>
    <t>+1 636-244-7656</t>
  </si>
  <si>
    <t>PPW-0003CD00</t>
  </si>
  <si>
    <t>ryan.little@libertyfrac.com</t>
  </si>
  <si>
    <t>+1 801 910 8660</t>
  </si>
  <si>
    <t>Ryan.Little@libertyfrac.com</t>
  </si>
  <si>
    <t>PCP-00090929</t>
  </si>
  <si>
    <t>jeff@ovhomes.net</t>
  </si>
  <si>
    <t>+1 970 219 0008</t>
  </si>
  <si>
    <t>OAK VALLEY HOMES</t>
  </si>
  <si>
    <t>5209 Maywood Ct</t>
  </si>
  <si>
    <t>66039::OAK VALLEY HOMES</t>
  </si>
  <si>
    <t>PCP-000994F5</t>
  </si>
  <si>
    <t>gunner.bartlett@kiewit.com</t>
  </si>
  <si>
    <t>+1 360 580 9496</t>
  </si>
  <si>
    <t>PCP-0001BCC4</t>
  </si>
  <si>
    <t>dlawson@blattnerenergy.com</t>
  </si>
  <si>
    <t xml:space="preserve">Lawson </t>
  </si>
  <si>
    <t>+1 509 951 9712</t>
  </si>
  <si>
    <t>PCP-00082619</t>
  </si>
  <si>
    <t>smejia@suncityprecast.com</t>
  </si>
  <si>
    <t>+1 915 777 8783</t>
  </si>
  <si>
    <t>SUN CITY PRECAST LLC</t>
  </si>
  <si>
    <t>13131 Allemande Rd</t>
  </si>
  <si>
    <t>76180::SUN CITY PRECAST LLC</t>
  </si>
  <si>
    <t>PCP-000993CB</t>
  </si>
  <si>
    <t>vltrucking67@gmail.com</t>
  </si>
  <si>
    <t>+1 915 274 0361</t>
  </si>
  <si>
    <t>VL TRUCKING</t>
  </si>
  <si>
    <t>8888 Rabe Ct</t>
  </si>
  <si>
    <t>92443::VL TRUCKING</t>
  </si>
  <si>
    <t>PCP-000994A0</t>
  </si>
  <si>
    <t>desertequipment.nm@gmail.com</t>
  </si>
  <si>
    <t>Asbill</t>
  </si>
  <si>
    <t>+1 575 621 6231</t>
  </si>
  <si>
    <t>DESERT EQUIPMENT REPAIR</t>
  </si>
  <si>
    <t>PO Box 0150</t>
  </si>
  <si>
    <t>22276::DESERT EQUIPMENT REPAIR</t>
  </si>
  <si>
    <t>PCP-0009932E</t>
  </si>
  <si>
    <t>jim_brazel</t>
  </si>
  <si>
    <t xml:space="preserve">143 brazel ranch rd </t>
  </si>
  <si>
    <t>PCP-0009932C</t>
  </si>
  <si>
    <t>curtiscreighton@hotmail.com</t>
  </si>
  <si>
    <t>+1 575 523 8790</t>
  </si>
  <si>
    <t>CURTISCREIGHTON@HOTMAIL.COM</t>
  </si>
  <si>
    <t>HORSE N HOUND</t>
  </si>
  <si>
    <t>374 Lewis Rd</t>
  </si>
  <si>
    <t>44327::HORSE N HOUND</t>
  </si>
  <si>
    <t>PCP-00099517</t>
  </si>
  <si>
    <t>Terrick</t>
  </si>
  <si>
    <t>PCP-00099509</t>
  </si>
  <si>
    <t>PCP-00099503</t>
  </si>
  <si>
    <t>PCP-000994FF</t>
  </si>
  <si>
    <t>PCP-0007C5CE</t>
  </si>
  <si>
    <t>romero013c@gmail.com</t>
  </si>
  <si>
    <t>Randolph</t>
  </si>
  <si>
    <t>On the go lube</t>
  </si>
  <si>
    <t>3840 Brentwood St</t>
  </si>
  <si>
    <t>PCP-000994FC</t>
  </si>
  <si>
    <t>jlopez4fmi</t>
  </si>
  <si>
    <t>+1 575-654-6429</t>
  </si>
  <si>
    <t>Freeport McmMoran</t>
  </si>
  <si>
    <t>PCP-000994C6</t>
  </si>
  <si>
    <t>sethherg@yahoo.com</t>
  </si>
  <si>
    <t>Hergenreter</t>
  </si>
  <si>
    <t>SETH</t>
  </si>
  <si>
    <t>Craig Powersports</t>
  </si>
  <si>
    <t>PPW-00022E9E</t>
  </si>
  <si>
    <t>Jnicklaus2347@gmail.com</t>
  </si>
  <si>
    <t>Nicklaus</t>
  </si>
  <si>
    <t>2518 Rocky Ln</t>
  </si>
  <si>
    <t>PCP-0009905B</t>
  </si>
  <si>
    <t>a2s8gt</t>
  </si>
  <si>
    <t>gene.taylor@robertstruck.com</t>
  </si>
  <si>
    <t>PSP-000A6EC6</t>
  </si>
  <si>
    <t>PCP-00099391</t>
  </si>
  <si>
    <t>jsedillo2fmi</t>
  </si>
  <si>
    <t>+1 575-652-1705</t>
  </si>
  <si>
    <t>Freeport McMoRan Inc.</t>
  </si>
  <si>
    <t>137 Geronimo St</t>
  </si>
  <si>
    <t>Hurley</t>
  </si>
  <si>
    <t>PCP-000994F9</t>
  </si>
  <si>
    <t>ChairezTrucking</t>
  </si>
  <si>
    <t>RAUL</t>
  </si>
  <si>
    <t>+1 239 478 3131</t>
  </si>
  <si>
    <t>rg611976@gmail.com</t>
  </si>
  <si>
    <t>CHAIREZ TRUCKING</t>
  </si>
  <si>
    <t>535 Tretle View St</t>
  </si>
  <si>
    <t>15735::CHAIREZ TRUCKING</t>
  </si>
  <si>
    <t>PCP-00083071</t>
  </si>
  <si>
    <t>allan@zunielectric.com</t>
  </si>
  <si>
    <t>+1 575 434 6265</t>
  </si>
  <si>
    <t>PO Box 1909</t>
  </si>
  <si>
    <t>47917::ZUNI ELECTRIC INC</t>
  </si>
  <si>
    <t>PCP-00099A95</t>
  </si>
  <si>
    <t>nations_auto@yahoo.com</t>
  </si>
  <si>
    <t xml:space="preserve">Contreras </t>
  </si>
  <si>
    <t>+1 915 613 7089</t>
  </si>
  <si>
    <t>NATIONS AUTO CENTER</t>
  </si>
  <si>
    <t>3901 N Piedras St</t>
  </si>
  <si>
    <t>64119::NATIONS AUTO CENTER</t>
  </si>
  <si>
    <t>PCP-00099A6F</t>
  </si>
  <si>
    <t>extremeus4@msn.com</t>
  </si>
  <si>
    <t>+1 505 269 7932</t>
  </si>
  <si>
    <t>EXTREME TRUCKING</t>
  </si>
  <si>
    <t>1212 Cielo Vista Del Sur</t>
  </si>
  <si>
    <t>31603::EXTREME TRUCKING</t>
  </si>
  <si>
    <t>PCP-00099B21</t>
  </si>
  <si>
    <t>shickman1985@gmail.com</t>
  </si>
  <si>
    <t xml:space="preserve">Stephen </t>
  </si>
  <si>
    <t>+1 719 688 5131</t>
  </si>
  <si>
    <t>Shickman1985@gmail.com</t>
  </si>
  <si>
    <t>STEPHEN HICKMAN</t>
  </si>
  <si>
    <t>38796 COUNTY RD 1</t>
  </si>
  <si>
    <t>42449::STEPHEN HICKMAN</t>
  </si>
  <si>
    <t>PCP-00099AE9</t>
  </si>
  <si>
    <t>bradlubbers@lowerark.com</t>
  </si>
  <si>
    <t>Lubbers</t>
  </si>
  <si>
    <t>+1 719 691 8779</t>
  </si>
  <si>
    <t>LOWER ARKANSAS VALLEY WATER</t>
  </si>
  <si>
    <t>34247 Road 7</t>
  </si>
  <si>
    <t>53330::LOWER ARKANSAS VALLEY WATER CONSERVANCY</t>
  </si>
  <si>
    <t>PCP-00099B30</t>
  </si>
  <si>
    <t>arickman</t>
  </si>
  <si>
    <t>Rickman</t>
  </si>
  <si>
    <t>+1 361 243 6771</t>
  </si>
  <si>
    <t>austin.rickman@csicompressco.com</t>
  </si>
  <si>
    <t>PPW-6E3E37DC</t>
  </si>
  <si>
    <t>blasererik@gmail.com</t>
  </si>
  <si>
    <t>Blaser</t>
  </si>
  <si>
    <t>+1 970 415 7780</t>
  </si>
  <si>
    <t>LONG MEADOW FARM LLC</t>
  </si>
  <si>
    <t>34600 COUNTY RD. 31</t>
  </si>
  <si>
    <t>55751::LONG MEADOW FARM LLC</t>
  </si>
  <si>
    <t>PCP-0009ABA8</t>
  </si>
  <si>
    <t>madeline.chester@kiewit.com</t>
  </si>
  <si>
    <t>Madeline</t>
  </si>
  <si>
    <t>+1 984 220 1036</t>
  </si>
  <si>
    <t>6935 Industrial Drive</t>
  </si>
  <si>
    <t>Mebane</t>
  </si>
  <si>
    <t>PCP-00040040</t>
  </si>
  <si>
    <t>adiaz6@republicservices.com</t>
  </si>
  <si>
    <t>DIAZ</t>
  </si>
  <si>
    <t>ARMENGOL</t>
  </si>
  <si>
    <t>+1 661-544-5545</t>
  </si>
  <si>
    <t>ADIAZ6@REPUBLICSERVICES.COM</t>
  </si>
  <si>
    <t>14747 San Fernando Rd</t>
  </si>
  <si>
    <t>Sylmar</t>
  </si>
  <si>
    <t>PCP-00051BEC</t>
  </si>
  <si>
    <t>ovasquez@republicservices.com</t>
  </si>
  <si>
    <t>OSCAR</t>
  </si>
  <si>
    <t>OVASQUEZ@REPUBLICSERVICES.COM</t>
  </si>
  <si>
    <t>LAS VEGAS</t>
  </si>
  <si>
    <t>89165-1814</t>
  </si>
  <si>
    <t>PCP-0004E8A9</t>
  </si>
  <si>
    <t>brent.jessen@trappermine.com</t>
  </si>
  <si>
    <t>Jessen</t>
  </si>
  <si>
    <t>25910 Hwy. 13</t>
  </si>
  <si>
    <t>PCP-0009AF42</t>
  </si>
  <si>
    <t>linarespolo94@gmail.com</t>
  </si>
  <si>
    <t>Leopoldo</t>
  </si>
  <si>
    <t>+1 915 856 1409</t>
  </si>
  <si>
    <t>MODERN VISION CONSTRUCTION</t>
  </si>
  <si>
    <t>4820 Wingard Dr</t>
  </si>
  <si>
    <t>63142::MODERN VISION CONSTRUCTION</t>
  </si>
  <si>
    <t>PCP-0009B019</t>
  </si>
  <si>
    <t>demianalvarado007@gmail.com</t>
  </si>
  <si>
    <t xml:space="preserve">Rogelio </t>
  </si>
  <si>
    <t>+1 915 224 5782</t>
  </si>
  <si>
    <t>ROGELIO ALAVARDO</t>
  </si>
  <si>
    <t>14266 Desert Bush Dr</t>
  </si>
  <si>
    <t>00956::ROGELIO ALAVARDO</t>
  </si>
  <si>
    <t>PCP-0009AA73</t>
  </si>
  <si>
    <t>cmang@kraemerna.com</t>
  </si>
  <si>
    <t>Mang</t>
  </si>
  <si>
    <t>+1 720 450 0588</t>
  </si>
  <si>
    <t>PCP-00099B46</t>
  </si>
  <si>
    <t>mobilemike44@gmail.com</t>
  </si>
  <si>
    <t>Keagle</t>
  </si>
  <si>
    <t>+1 915 373 8469</t>
  </si>
  <si>
    <t>FLEET SERVICES SOLUTION</t>
  </si>
  <si>
    <t>13783 Madero Dr</t>
  </si>
  <si>
    <t>32738::FLEET SERVICES SOLUTION</t>
  </si>
  <si>
    <t>PCP-00099B4A</t>
  </si>
  <si>
    <t>Tlindsey79778@gmail.com</t>
  </si>
  <si>
    <t>+1 432 208 2435</t>
  </si>
  <si>
    <t>LINDSEY CATTLE TEXAS DAKOATA</t>
  </si>
  <si>
    <t>413 Hull Rd</t>
  </si>
  <si>
    <t>52543::LINDSEY CATTLE TEXAS DAKOATA PARTNERS</t>
  </si>
  <si>
    <t>PCP-00099AD2</t>
  </si>
  <si>
    <t>aaronherrera992@yahoo.com</t>
  </si>
  <si>
    <t>+1 915 255 9713</t>
  </si>
  <si>
    <t>JADA CONTRACTORS LLC</t>
  </si>
  <si>
    <t>11661 Flor Preciosa Ln</t>
  </si>
  <si>
    <t>47406::JADA CONTRACTORS LLC</t>
  </si>
  <si>
    <t>PCP-0009AC0C</t>
  </si>
  <si>
    <t>guillenjoe8@gmail.com</t>
  </si>
  <si>
    <t xml:space="preserve">Guillen </t>
  </si>
  <si>
    <t>+1 575 649 9152</t>
  </si>
  <si>
    <t>ENJ SERVICES</t>
  </si>
  <si>
    <t>1840 Highway 478</t>
  </si>
  <si>
    <t>29444::ENJ SERVICES</t>
  </si>
  <si>
    <t>PCP-0009B891</t>
  </si>
  <si>
    <t>jbuschman@flatironcorp.com</t>
  </si>
  <si>
    <t>PPW-8003EFA4</t>
  </si>
  <si>
    <t>w_toney</t>
  </si>
  <si>
    <t>+1 575 574 7045</t>
  </si>
  <si>
    <t>PCP-00099A3F</t>
  </si>
  <si>
    <t>d.miles@kolbgrading.com</t>
  </si>
  <si>
    <t xml:space="preserve">Olendorff </t>
  </si>
  <si>
    <t>PPW-00035A41</t>
  </si>
  <si>
    <t>howlettjerry77@gmail.com</t>
  </si>
  <si>
    <t xml:space="preserve">Jnh Trucking </t>
  </si>
  <si>
    <t>14367 Rd 26</t>
  </si>
  <si>
    <t>PCP-0007EB8C</t>
  </si>
  <si>
    <t>adamstrans</t>
  </si>
  <si>
    <t>ADAMS</t>
  </si>
  <si>
    <t>RALPH</t>
  </si>
  <si>
    <t>+1 915 539 6114</t>
  </si>
  <si>
    <t>adamstrans5@gmail.com</t>
  </si>
  <si>
    <t>ADAMS TRANSPORT</t>
  </si>
  <si>
    <t>15431 Buckwheat St</t>
  </si>
  <si>
    <t>01920::ADAMS TRANSPORT</t>
  </si>
  <si>
    <t>PCP-0009A248</t>
  </si>
  <si>
    <t>Haydenfetter@yahoo.com</t>
  </si>
  <si>
    <t>10215 Knoll Ct</t>
  </si>
  <si>
    <t>PCP-0007FDC8</t>
  </si>
  <si>
    <t>mike.scherrer98@gmail.com</t>
  </si>
  <si>
    <t>Scherrer</t>
  </si>
  <si>
    <t>435 1/2 Colorow Drive</t>
  </si>
  <si>
    <t>PCP-0007F206</t>
  </si>
  <si>
    <t>Arivas@compassnrg.com</t>
  </si>
  <si>
    <t>2117 Harwood Drive</t>
  </si>
  <si>
    <t>PCP-0007EE37</t>
  </si>
  <si>
    <t>Tryston.Donaway@bnsf.com</t>
  </si>
  <si>
    <t>Donaway</t>
  </si>
  <si>
    <t>Tryston</t>
  </si>
  <si>
    <t xml:space="preserve">Bnsf </t>
  </si>
  <si>
    <t>260 East 44th Avenue</t>
  </si>
  <si>
    <t>PCP-0007DE92</t>
  </si>
  <si>
    <t>lmethola@co.eddy.nm.us</t>
  </si>
  <si>
    <t>Methola</t>
  </si>
  <si>
    <t>EDDY COUNTY</t>
  </si>
  <si>
    <t>PCP-00099478</t>
  </si>
  <si>
    <t>willy.goforth@kodiakgas.com</t>
  </si>
  <si>
    <t>Goforth</t>
  </si>
  <si>
    <t>Kodiak Gas</t>
  </si>
  <si>
    <t>PCP-0002D92D</t>
  </si>
  <si>
    <t>Just2211@msn.com</t>
  </si>
  <si>
    <t>Cronk</t>
  </si>
  <si>
    <t>43905 East 64th Avenue</t>
  </si>
  <si>
    <t>PCP-00099B1C</t>
  </si>
  <si>
    <t>mariana.salinas@me.com</t>
  </si>
  <si>
    <t>Mariana</t>
  </si>
  <si>
    <t>Company Test</t>
  </si>
  <si>
    <t>123 TEST STREET</t>
  </si>
  <si>
    <t>PCP-000135B6</t>
  </si>
  <si>
    <t>jfclawnservice@gmail.com</t>
  </si>
  <si>
    <t>+1 915 269 4115</t>
  </si>
  <si>
    <t>JFC LAWN MAINTENANCE</t>
  </si>
  <si>
    <t>5589 Montoya Dr</t>
  </si>
  <si>
    <t>47651::JFC LAWN MAINTENANCE</t>
  </si>
  <si>
    <t>PCP-0009939D</t>
  </si>
  <si>
    <t>mmolano@fmi.com</t>
  </si>
  <si>
    <t>+1 575-590-0656</t>
  </si>
  <si>
    <t>Freeport-McMoRan</t>
  </si>
  <si>
    <t>PCP-0009B687</t>
  </si>
  <si>
    <t>hrsmallproducts@yahoo.com</t>
  </si>
  <si>
    <t>+1 505 263 8723</t>
  </si>
  <si>
    <t>H R VIGIL SMALL PRODUCTS</t>
  </si>
  <si>
    <t>334 State Highway 518</t>
  </si>
  <si>
    <t>44569::H R VIGIL SMALL PRODUCTS</t>
  </si>
  <si>
    <t>PCP-00099F43</t>
  </si>
  <si>
    <t>bryanred4@icloud.com</t>
  </si>
  <si>
    <t>+1 432 803 0196</t>
  </si>
  <si>
    <t>INTERSTATE TOWING</t>
  </si>
  <si>
    <t>305 Sabine Dr</t>
  </si>
  <si>
    <t>46572::INTERSTATE TOWING</t>
  </si>
  <si>
    <t>PCP-0009DDC8</t>
  </si>
  <si>
    <t>td00_bpc123</t>
  </si>
  <si>
    <t>bryan.corrigan@perficient.com</t>
  </si>
  <si>
    <t>2701 Springfield Rd # 1</t>
  </si>
  <si>
    <t>PCP-00037C1F</t>
  </si>
  <si>
    <t>shop@chexcavation.com</t>
  </si>
  <si>
    <t>peregoy</t>
  </si>
  <si>
    <t>+1 970 834 2247</t>
  </si>
  <si>
    <t>43646 County Road 45</t>
  </si>
  <si>
    <t>PCP-0009DB93</t>
  </si>
  <si>
    <t>jbrown1</t>
  </si>
  <si>
    <t>jbrown@snelsonco.com</t>
  </si>
  <si>
    <t>PPT-1076AEFD</t>
  </si>
  <si>
    <t>clintc</t>
  </si>
  <si>
    <t>Clemon</t>
  </si>
  <si>
    <t>clint.clemon@wasteconnections.com</t>
  </si>
  <si>
    <t>PPW-75944F22</t>
  </si>
  <si>
    <t>estimating@wwasphaltpaving.com</t>
  </si>
  <si>
    <t>+1 601 736 1203</t>
  </si>
  <si>
    <t>WARREN &amp; WARREN ASPHALT PG20</t>
  </si>
  <si>
    <t xml:space="preserve">14 Larry Warren Rd </t>
  </si>
  <si>
    <t>Tylertown</t>
  </si>
  <si>
    <t>PCP-0007CA78</t>
  </si>
  <si>
    <t>jim@jims24hour.com</t>
  </si>
  <si>
    <t>Raeder</t>
  </si>
  <si>
    <t>+1 720 812 8618</t>
  </si>
  <si>
    <t>Jim@jims24hour.com</t>
  </si>
  <si>
    <t>JIMS 24 HOUR TRUCK AND EQUIP</t>
  </si>
  <si>
    <t>8182 Mt Princeton St</t>
  </si>
  <si>
    <t>47697::JIMS 24 HOUR TRUCK AND EQUIP</t>
  </si>
  <si>
    <t>PCP-0009DB5B</t>
  </si>
  <si>
    <t>william.ohara@ashgrove.com</t>
  </si>
  <si>
    <t>O'hara</t>
  </si>
  <si>
    <t>+1 360 910 6291</t>
  </si>
  <si>
    <t>PCP-0009ABFF</t>
  </si>
  <si>
    <t>sfoster@republicservices.com</t>
  </si>
  <si>
    <t>+1 307 851 1805</t>
  </si>
  <si>
    <t>3666 Highway 59</t>
  </si>
  <si>
    <t>PCP-0009DB91</t>
  </si>
  <si>
    <t>cshaefer@nadinc.com</t>
  </si>
  <si>
    <t>Shaefer</t>
  </si>
  <si>
    <t>PCP-0009DDB1</t>
  </si>
  <si>
    <t>abran.nandin@propetroservices.com</t>
  </si>
  <si>
    <t>Nandin</t>
  </si>
  <si>
    <t>Abran</t>
  </si>
  <si>
    <t>+1 432 352 5513</t>
  </si>
  <si>
    <t>2518 FM 307</t>
  </si>
  <si>
    <t>PCP-0009A965</t>
  </si>
  <si>
    <t>gwoods@pyramidconstructioninc.com</t>
  </si>
  <si>
    <t>+1 719 217 4273</t>
  </si>
  <si>
    <t>2950 Janitell Rd</t>
  </si>
  <si>
    <t>PCP-0009DEB7</t>
  </si>
  <si>
    <t>kolby.rmwright@yahoo.com</t>
  </si>
  <si>
    <t>Wtight</t>
  </si>
  <si>
    <t>Kolby</t>
  </si>
  <si>
    <t>+1 214 335 0841</t>
  </si>
  <si>
    <t>R M WRIGHT CONSTRUCTION</t>
  </si>
  <si>
    <t>285 Rio West Dr</t>
  </si>
  <si>
    <t>97331::R M WRIGHT CONSTRUCTION</t>
  </si>
  <si>
    <t>PCP-0009DC52</t>
  </si>
  <si>
    <t>fabica074@gmail.com</t>
  </si>
  <si>
    <t>Fabiola</t>
  </si>
  <si>
    <t>+1 915 801 5627</t>
  </si>
  <si>
    <t>GUZSOL TEAM TRANSPORT</t>
  </si>
  <si>
    <t>13525 Zacatal Dr</t>
  </si>
  <si>
    <t>37996::GUZSOL TEAM TRANSPORT</t>
  </si>
  <si>
    <t>PCP-0009DE11</t>
  </si>
  <si>
    <t>e250bds</t>
  </si>
  <si>
    <t>Stimpson_Bran@wagnerequipment.com</t>
  </si>
  <si>
    <t>PSP-000A7A6F</t>
  </si>
  <si>
    <t>suzanne@insightautoglass.com</t>
  </si>
  <si>
    <t>+1 720 318 9799</t>
  </si>
  <si>
    <t>6920 S. JORDAN RD., STE. G</t>
  </si>
  <si>
    <t>PCP-0009DEDD</t>
  </si>
  <si>
    <t>wgerber7@gmail.com</t>
  </si>
  <si>
    <t>E Gerber</t>
  </si>
  <si>
    <t>+1 970 629 2305</t>
  </si>
  <si>
    <t>LAZY DJ LLC</t>
  </si>
  <si>
    <t>110 County Road 212</t>
  </si>
  <si>
    <t>61576::LAZY DJ LLC</t>
  </si>
  <si>
    <t>PCP-0009DDC5</t>
  </si>
  <si>
    <t>utcompany</t>
  </si>
  <si>
    <t>UBALDO</t>
  </si>
  <si>
    <t>+1 915 858 0166</t>
  </si>
  <si>
    <t>PCP-0009DC5D</t>
  </si>
  <si>
    <t>srlbjv</t>
  </si>
  <si>
    <t>+1 575-313-2961</t>
  </si>
  <si>
    <t>FMI Chino Mine</t>
  </si>
  <si>
    <t>PO Box 253</t>
  </si>
  <si>
    <t>PCP-0009DEF9</t>
  </si>
  <si>
    <t>alecdlg</t>
  </si>
  <si>
    <t>De La Garza</t>
  </si>
  <si>
    <t>alec.delagarza@kodiakgas.com</t>
  </si>
  <si>
    <t>Kodiak Gas Service</t>
  </si>
  <si>
    <t>PCP-0009DC6D</t>
  </si>
  <si>
    <t>a5anbe</t>
  </si>
  <si>
    <t>+1 null</t>
  </si>
  <si>
    <t>beicher@mctrux.com</t>
  </si>
  <si>
    <t>PSP-000A836C</t>
  </si>
  <si>
    <t>+1 575-654-1633</t>
  </si>
  <si>
    <t>PCP-0009DD4F</t>
  </si>
  <si>
    <t>damstrucking@gmail.com</t>
  </si>
  <si>
    <t xml:space="preserve">Duvoir </t>
  </si>
  <si>
    <t>Damstrucking@gmail.com</t>
  </si>
  <si>
    <t>D.A.M.S TRUCKING AND TRANSPO</t>
  </si>
  <si>
    <t>790 West Calle Allegre Drive</t>
  </si>
  <si>
    <t>23536::D.A.M.S TRUCKING AND TRANSPO</t>
  </si>
  <si>
    <t>PCP-0009DF01</t>
  </si>
  <si>
    <t>simmons.preston@safariendeavors.com</t>
  </si>
  <si>
    <t>Simmons</t>
  </si>
  <si>
    <t>psimmons@safariendeavors.com</t>
  </si>
  <si>
    <t>Safari Endeavors LLC</t>
  </si>
  <si>
    <t>PO BOX 419</t>
  </si>
  <si>
    <t>QUANAH</t>
  </si>
  <si>
    <t>PPW-0001C100</t>
  </si>
  <si>
    <t>andrew@swiexcavating.com</t>
  </si>
  <si>
    <t>Hansne</t>
  </si>
  <si>
    <t>+1 308 830 1747</t>
  </si>
  <si>
    <t>PCP-0009E41F</t>
  </si>
  <si>
    <t>ijimenez2</t>
  </si>
  <si>
    <t xml:space="preserve">Jimenez </t>
  </si>
  <si>
    <t>PCP-0009E4A6</t>
  </si>
  <si>
    <t>eaw2jh</t>
  </si>
  <si>
    <t>3500 State highway 120</t>
  </si>
  <si>
    <t>Florence</t>
  </si>
  <si>
    <t>PSP-000789F3</t>
  </si>
  <si>
    <t>jonathan@mhbwy.com</t>
  </si>
  <si>
    <t>Dillman</t>
  </si>
  <si>
    <t>+1 307 274 1841</t>
  </si>
  <si>
    <t>72491::RME HOLDING &amp; OPERATIONS LLC</t>
  </si>
  <si>
    <t>PCP-0009E30F</t>
  </si>
  <si>
    <t>mmontanez@walshgroup.com</t>
  </si>
  <si>
    <t>+1 727 739 6822</t>
  </si>
  <si>
    <t>ARCHER WESTERN - DE MOYA PINELLAS GATEWAY</t>
  </si>
  <si>
    <t>4343 ANCHOR PLAZA PKWY STE 155</t>
  </si>
  <si>
    <t>TAMPA</t>
  </si>
  <si>
    <t>PCP-0009E387</t>
  </si>
  <si>
    <t>jceballos@encoreofs.com</t>
  </si>
  <si>
    <t>+1 432 640 9345</t>
  </si>
  <si>
    <t>ENCORE OILFIELD SERVICES LLC</t>
  </si>
  <si>
    <t>71165::ENCORE OILFIELD SERVICES LLC</t>
  </si>
  <si>
    <t>PCP-0009E259</t>
  </si>
  <si>
    <t>joshk@logancountyco.gov</t>
  </si>
  <si>
    <t>+1 970 520 9473</t>
  </si>
  <si>
    <t>LOGAN COUNTY ROAD &amp; BRIDGE</t>
  </si>
  <si>
    <t>315 Main St</t>
  </si>
  <si>
    <t>55659::LOGAN COUNTY SOLID WASTE DEP</t>
  </si>
  <si>
    <t>PCP-0009E27F</t>
  </si>
  <si>
    <t>f.alvarezaguilas@gmail.com</t>
  </si>
  <si>
    <t>+1 915 493 0214</t>
  </si>
  <si>
    <t>FRANCISCO ALVAREZ</t>
  </si>
  <si>
    <t>410 Luminous Ln</t>
  </si>
  <si>
    <t>39674::FRANCISCO ALVAREZ</t>
  </si>
  <si>
    <t>PCP-0009DEB2</t>
  </si>
  <si>
    <t>atdisposalinc@gmail.com</t>
  </si>
  <si>
    <t xml:space="preserve">Anzaldua </t>
  </si>
  <si>
    <t xml:space="preserve">Stephanie </t>
  </si>
  <si>
    <t>+1 575 646 6389</t>
  </si>
  <si>
    <t>AT DISPOSAL</t>
  </si>
  <si>
    <t>705 El Bordo Rd SW</t>
  </si>
  <si>
    <t>01080::AT DISPOSAL</t>
  </si>
  <si>
    <t>PCP-0009E29F</t>
  </si>
  <si>
    <t>jjfang13@icloud.com</t>
  </si>
  <si>
    <t>+1 307 399 6811</t>
  </si>
  <si>
    <t>CF PADILLA LLC</t>
  </si>
  <si>
    <t>62A TRIBAL RD 90</t>
  </si>
  <si>
    <t>67218::CF PADILLA LLC</t>
  </si>
  <si>
    <t>PCP-0009E235</t>
  </si>
  <si>
    <t>vic@apolloconstructors.com</t>
  </si>
  <si>
    <t xml:space="preserve">Huff </t>
  </si>
  <si>
    <t xml:space="preserve">Victor </t>
  </si>
  <si>
    <t>+1 915 861 3469</t>
  </si>
  <si>
    <t>4616 Titanic Ave</t>
  </si>
  <si>
    <t>PCP-0009E232</t>
  </si>
  <si>
    <t>natalie.corser@trappermine.com</t>
  </si>
  <si>
    <t>Corser</t>
  </si>
  <si>
    <t>PCP-0009E241</t>
  </si>
  <si>
    <t>maquinaria@gualan.com.mx</t>
  </si>
  <si>
    <t xml:space="preserve">Wiebe </t>
  </si>
  <si>
    <t>+1 915 449 1474</t>
  </si>
  <si>
    <t>MAQUINARIA AGRICOLA E INDUST</t>
  </si>
  <si>
    <t>14399 Peyton Rd</t>
  </si>
  <si>
    <t>57176::MAQUINARIA AGRICOLA E INDUST RIAL GUALAN</t>
  </si>
  <si>
    <t>PCP-0009E2B3</t>
  </si>
  <si>
    <t>rjauregui@cmdei.com</t>
  </si>
  <si>
    <t>JAUREGUI</t>
  </si>
  <si>
    <t>RAMON</t>
  </si>
  <si>
    <t>+1 915 491 4898</t>
  </si>
  <si>
    <t>RJAUREGUI@CMDEI.COM</t>
  </si>
  <si>
    <t>CMD ENDEAVORS INC</t>
  </si>
  <si>
    <t>11351 James Watts Dr Ste D</t>
  </si>
  <si>
    <t>13044::CMD ENDEAVORS INC</t>
  </si>
  <si>
    <t>PCP-0009E440</t>
  </si>
  <si>
    <t>rluceroscrap@gmail.com</t>
  </si>
  <si>
    <t>Romulo</t>
  </si>
  <si>
    <t>+1 915 727 9130</t>
  </si>
  <si>
    <t>LUCERO SCRAP</t>
  </si>
  <si>
    <t>10717 Alameda Ave</t>
  </si>
  <si>
    <t>52544::LUCERO SCRAP</t>
  </si>
  <si>
    <t>PCP-0009E3D1</t>
  </si>
  <si>
    <t>djborgy</t>
  </si>
  <si>
    <t>Borgmeyer</t>
  </si>
  <si>
    <t>+1 573 291 8143</t>
  </si>
  <si>
    <t>573 291 8143</t>
  </si>
  <si>
    <t>dborgmeyer@capitalquarries.com</t>
  </si>
  <si>
    <t>822 West Stadium</t>
  </si>
  <si>
    <t>PPI-0002744F</t>
  </si>
  <si>
    <t>Palomino_joseph@wagnerequipment.com</t>
  </si>
  <si>
    <t>PCP-0009E51D</t>
  </si>
  <si>
    <t>torres_carlos1980@yahoo.com</t>
  </si>
  <si>
    <t>R Torres</t>
  </si>
  <si>
    <t>+1 575-574-7028</t>
  </si>
  <si>
    <t>1913 Plata Rd</t>
  </si>
  <si>
    <t>PCP-0009E346</t>
  </si>
  <si>
    <t>tstarr01</t>
  </si>
  <si>
    <t>Starr</t>
  </si>
  <si>
    <t>Teria</t>
  </si>
  <si>
    <t>teria.starr@archrock.com</t>
  </si>
  <si>
    <t>PCP-00000FFA</t>
  </si>
  <si>
    <t>ap@crc-co.net</t>
  </si>
  <si>
    <t>PPW-8003E65E</t>
  </si>
  <si>
    <t>roadmastersig@hotmail.com</t>
  </si>
  <si>
    <t xml:space="preserve">Isaac </t>
  </si>
  <si>
    <t>+1 915 329 7666</t>
  </si>
  <si>
    <t>ROAD MASTERS</t>
  </si>
  <si>
    <t>7262 Doniphan Dr</t>
  </si>
  <si>
    <t>73033::ROAD MASTERS</t>
  </si>
  <si>
    <t>PCP-0009E42A</t>
  </si>
  <si>
    <t>stalliongroup@live.com</t>
  </si>
  <si>
    <t xml:space="preserve">Perea </t>
  </si>
  <si>
    <t>+1 915 240 6000</t>
  </si>
  <si>
    <t>STALLION COMMERCIAL</t>
  </si>
  <si>
    <t>12708 Montana Ave Ste J</t>
  </si>
  <si>
    <t>73556::STALLION COMMERCIAL</t>
  </si>
  <si>
    <t>PCP-0009E880</t>
  </si>
  <si>
    <t>nguyen.tang</t>
  </si>
  <si>
    <t>Tang</t>
  </si>
  <si>
    <t>Nguyen</t>
  </si>
  <si>
    <t>Nguyen.Tang@usacompression.com</t>
  </si>
  <si>
    <t>PCP-0009C625</t>
  </si>
  <si>
    <t>agreenbeing@gmail.com</t>
  </si>
  <si>
    <t>+1 303 748 1818</t>
  </si>
  <si>
    <t>JONNY CASH</t>
  </si>
  <si>
    <t>8691 Garrison Ct</t>
  </si>
  <si>
    <t>PCP-0009E8DB</t>
  </si>
  <si>
    <t>dreamertr2012@gmail.com</t>
  </si>
  <si>
    <t>+1 915 920 6758</t>
  </si>
  <si>
    <t>CP DREAMER TRUCKING LLC</t>
  </si>
  <si>
    <t>14840 Loera St</t>
  </si>
  <si>
    <t>23525::CP DREAMER TRUCKING LLC</t>
  </si>
  <si>
    <t>PCP-0009E730</t>
  </si>
  <si>
    <t>parts@protechdieselinc.com</t>
  </si>
  <si>
    <t>+1 915 206 3671</t>
  </si>
  <si>
    <t>PROTECH DIESEL</t>
  </si>
  <si>
    <t>PO Box 2740</t>
  </si>
  <si>
    <t>69892::PROTECH DIESEL</t>
  </si>
  <si>
    <t>PCP-0009E891</t>
  </si>
  <si>
    <t>flara@troyconstruction.com</t>
  </si>
  <si>
    <t>+1 8329292785</t>
  </si>
  <si>
    <t>ccreley@troyconstruction.com</t>
  </si>
  <si>
    <t>TROY CONSTRUCTION, LLP</t>
  </si>
  <si>
    <t>8521 MCHARD ROAD</t>
  </si>
  <si>
    <t>P.O. BOX 450862</t>
  </si>
  <si>
    <t>76181::TROY CONSTRUCTION LLP</t>
  </si>
  <si>
    <t>PPW-80025A8E</t>
  </si>
  <si>
    <t>ian.m@polarfield.com</t>
  </si>
  <si>
    <t>McEwen</t>
  </si>
  <si>
    <t>+1 720 456 9695</t>
  </si>
  <si>
    <t>8100 Shaffer Pkwy Unit 100</t>
  </si>
  <si>
    <t>PCP-0009E8B0</t>
  </si>
  <si>
    <t>Javiersaenz</t>
  </si>
  <si>
    <t xml:space="preserve">JAVIER </t>
  </si>
  <si>
    <t>+1 915 342 6185</t>
  </si>
  <si>
    <t>javsl61@gmail.com</t>
  </si>
  <si>
    <t>CONSTRUCTORA AZMAJA</t>
  </si>
  <si>
    <t>5669 Burning Tree Dr</t>
  </si>
  <si>
    <t>23528::CONSTRUCTORA AZMAJA</t>
  </si>
  <si>
    <t>PCP-0009E82D</t>
  </si>
  <si>
    <t>twooldridge@peabodyenergy.com</t>
  </si>
  <si>
    <t>Wooldridge</t>
  </si>
  <si>
    <t>+1 307 464 4681</t>
  </si>
  <si>
    <t>TWooldridge@peabodyenergy.com</t>
  </si>
  <si>
    <t>339 A. Antelope Rd</t>
  </si>
  <si>
    <t>PCP-0009960D</t>
  </si>
  <si>
    <t>ricardosalazar</t>
  </si>
  <si>
    <t>SALAZAR</t>
  </si>
  <si>
    <t>+1 915 496 5931</t>
  </si>
  <si>
    <t>r_salazar_20@outlook.com</t>
  </si>
  <si>
    <t>RSCP TRUCKING</t>
  </si>
  <si>
    <t>1521 Opossun Cir</t>
  </si>
  <si>
    <t>73034::RSCP TRUCKING</t>
  </si>
  <si>
    <t>PCP-0009E847</t>
  </si>
  <si>
    <t>harveycuadra@yahoo.com</t>
  </si>
  <si>
    <t xml:space="preserve">Cuadra </t>
  </si>
  <si>
    <t>+1 915 525 0902</t>
  </si>
  <si>
    <t>HARVEY CUADRA</t>
  </si>
  <si>
    <t>11712 Chito Samaniego Dr</t>
  </si>
  <si>
    <t>23527::HARVEY CUADRA</t>
  </si>
  <si>
    <t>PCP-0009E6CE</t>
  </si>
  <si>
    <t>brandon.millikan@libertyenergy.com</t>
  </si>
  <si>
    <t>Millikan</t>
  </si>
  <si>
    <t>+1 918 752 5741</t>
  </si>
  <si>
    <t>8025 S Sooner Rd</t>
  </si>
  <si>
    <t>Guthrie</t>
  </si>
  <si>
    <t>PCP-0009E765</t>
  </si>
  <si>
    <t>bstanforfmi</t>
  </si>
  <si>
    <t>+1 520 603 3819</t>
  </si>
  <si>
    <t>F.C.X</t>
  </si>
  <si>
    <t>33203::F.C.X</t>
  </si>
  <si>
    <t>PCP-0009E7AA</t>
  </si>
  <si>
    <t>Jordan.mcavoy@yahoo.com</t>
  </si>
  <si>
    <t>McAvoy</t>
  </si>
  <si>
    <t>Jordan’</t>
  </si>
  <si>
    <t>309 South Kathleen Avenue</t>
  </si>
  <si>
    <t>PCP-0009E7BB</t>
  </si>
  <si>
    <t>PCP-0007FA2C</t>
  </si>
  <si>
    <t>sorrantia1</t>
  </si>
  <si>
    <t>+1 575-694-1349</t>
  </si>
  <si>
    <t>SORRANTI@FMI.COM</t>
  </si>
  <si>
    <t>2020 Alpine Cir</t>
  </si>
  <si>
    <t>PCP-0009E73B</t>
  </si>
  <si>
    <t>bob5demayo@msn.com</t>
  </si>
  <si>
    <t>+1 602 295 7729</t>
  </si>
  <si>
    <t>TRIPLE R CRANE</t>
  </si>
  <si>
    <t>201 W. 3rd St</t>
  </si>
  <si>
    <t>83497::TRIPLE R CRANE</t>
  </si>
  <si>
    <t>PCP-0009E711</t>
  </si>
  <si>
    <t>Alex05oronia@gmail.com</t>
  </si>
  <si>
    <t xml:space="preserve">Oronia </t>
  </si>
  <si>
    <t>501 East 47th Avenue</t>
  </si>
  <si>
    <t>PCP-0009EA0C</t>
  </si>
  <si>
    <t>bob5demayo</t>
  </si>
  <si>
    <t>201 West 3rd Street</t>
  </si>
  <si>
    <t>PCP-0009EADD</t>
  </si>
  <si>
    <t>apsjarrad@outlook.com</t>
  </si>
  <si>
    <t>Despres</t>
  </si>
  <si>
    <t xml:space="preserve">Jarrad </t>
  </si>
  <si>
    <t>+1 970 901 4094</t>
  </si>
  <si>
    <t>ALL PRO SERVICES LLC</t>
  </si>
  <si>
    <t>16239 6400 Rd</t>
  </si>
  <si>
    <t>04823::ALL PRO SERVICES LLC</t>
  </si>
  <si>
    <t>PCP-0009EB44</t>
  </si>
  <si>
    <t>jasmrtz5@gmail.com</t>
  </si>
  <si>
    <t>+1 575 779 8494</t>
  </si>
  <si>
    <t>JASMINE MARTINEZ</t>
  </si>
  <si>
    <t>2 Camino Alto</t>
  </si>
  <si>
    <t>52935::JASMINE MARTINEZ</t>
  </si>
  <si>
    <t>PCP-0009EAF6</t>
  </si>
  <si>
    <t>waterman.trucking23@gmail.com</t>
  </si>
  <si>
    <t>Waterman</t>
  </si>
  <si>
    <t>+1 805 814 6168</t>
  </si>
  <si>
    <t>WATERMAN TRUCKING LLC</t>
  </si>
  <si>
    <t>5700 W 32nd St</t>
  </si>
  <si>
    <t>93586::WATERMAN TRUCKING LLC</t>
  </si>
  <si>
    <t>PCP-0009EEDE</t>
  </si>
  <si>
    <t>cpatterson@ihcscott.com</t>
  </si>
  <si>
    <t>+1 720 490 7419</t>
  </si>
  <si>
    <t>PCP-0009ED51</t>
  </si>
  <si>
    <t>mcg@arrowbldg.com</t>
  </si>
  <si>
    <t>McGlohon</t>
  </si>
  <si>
    <t>+1 915 778 1147</t>
  </si>
  <si>
    <t>ARROW BUILDING CORP.</t>
  </si>
  <si>
    <t>6095 Surarty</t>
  </si>
  <si>
    <t>03338::ARROW BUILDING CORP</t>
  </si>
  <si>
    <t>PCP-0009F1D3</t>
  </si>
  <si>
    <t>jakeobkirkpatrick</t>
  </si>
  <si>
    <t>Jakeob</t>
  </si>
  <si>
    <t>+1 720 591 0847</t>
  </si>
  <si>
    <t>jakeob.kirkpatrick@fioreandsons.com</t>
  </si>
  <si>
    <t>PCP-0009F1E2</t>
  </si>
  <si>
    <t>aescobedo</t>
  </si>
  <si>
    <t>+1 909 657 3600</t>
  </si>
  <si>
    <t>aescobedo@hardhatequipment.com</t>
  </si>
  <si>
    <t>PCP-0009F10C</t>
  </si>
  <si>
    <t>dwhopkins</t>
  </si>
  <si>
    <t>HOPKINS</t>
  </si>
  <si>
    <t>WAYNE</t>
  </si>
  <si>
    <t>+1 979 289 5995</t>
  </si>
  <si>
    <t>979-289-5995</t>
  </si>
  <si>
    <t>david.hopkins@archrock.com</t>
  </si>
  <si>
    <t>PPT-107313A9</t>
  </si>
  <si>
    <t>noels@msconstructors.com</t>
  </si>
  <si>
    <t>+1 575 343 6399</t>
  </si>
  <si>
    <t>PCP-0009F329</t>
  </si>
  <si>
    <t>vehmaint@eldora.com</t>
  </si>
  <si>
    <t>Vehicle shop</t>
  </si>
  <si>
    <t>Eldora ski resort</t>
  </si>
  <si>
    <t>+1 303 416 8655</t>
  </si>
  <si>
    <t>ELDORA ENTERPRISES LTD</t>
  </si>
  <si>
    <t>2861 Eldora Ski Rd # 140</t>
  </si>
  <si>
    <t>30439::ELDORA ENTERPRISES LTD</t>
  </si>
  <si>
    <t>PCP-0009F399</t>
  </si>
  <si>
    <t>ricardolebaron</t>
  </si>
  <si>
    <t>LEBARON</t>
  </si>
  <si>
    <t>+1 701 264 9934</t>
  </si>
  <si>
    <t>thelmaray_6@hotmail.com</t>
  </si>
  <si>
    <t>RICARDO LEBARON</t>
  </si>
  <si>
    <t>120 Cebolla Ln</t>
  </si>
  <si>
    <t>56190::RICARDO LEBARON</t>
  </si>
  <si>
    <t>PCP-0009F34F</t>
  </si>
  <si>
    <t>ahoward@wwmach.com</t>
  </si>
  <si>
    <t>AJ</t>
  </si>
  <si>
    <t>+1 817 357 2909</t>
  </si>
  <si>
    <t>PCP-0009F25E</t>
  </si>
  <si>
    <t>coloradoblake@gmail.com</t>
  </si>
  <si>
    <t>Berlin</t>
  </si>
  <si>
    <t xml:space="preserve">Blake </t>
  </si>
  <si>
    <t>+1 970 430 9535</t>
  </si>
  <si>
    <t>Coloradoblake@gmail.com</t>
  </si>
  <si>
    <t>POWER MOUNTAIN DIESEL PERFOR</t>
  </si>
  <si>
    <t>1812 Remington St</t>
  </si>
  <si>
    <t>69765::POWER MOUNTAIN DIESEL PERFOR MANCE</t>
  </si>
  <si>
    <t>PCP-0009F342</t>
  </si>
  <si>
    <t>phillipjb2411@yahoo.com</t>
  </si>
  <si>
    <t xml:space="preserve">Barnard Construction </t>
  </si>
  <si>
    <t>1 Chimney Hollow Rd</t>
  </si>
  <si>
    <t>PCP-0009F36F</t>
  </si>
  <si>
    <t>mails4giftgabb@yahoo.com</t>
  </si>
  <si>
    <t>Efe godsgift</t>
  </si>
  <si>
    <t>1905 Briton Lane</t>
  </si>
  <si>
    <t>Chesapeake</t>
  </si>
  <si>
    <t>PCP-0009F257</t>
  </si>
  <si>
    <t>chr.rivera@epcounty.com</t>
  </si>
  <si>
    <t>County of El Paso</t>
  </si>
  <si>
    <t>PCP-0009F22A</t>
  </si>
  <si>
    <t>roadrunnerheavyhaul@outlook.com</t>
  </si>
  <si>
    <t>ROAD RUNNER HEAVY HAUL LLC</t>
  </si>
  <si>
    <t>4985 LESLIE PL</t>
  </si>
  <si>
    <t>73057::ROAD RUNNER HEAVY HAUL LLC</t>
  </si>
  <si>
    <t>PCP-0009F130</t>
  </si>
  <si>
    <t xml:space="preserve">Wesley </t>
  </si>
  <si>
    <t>+1 575 636 7937</t>
  </si>
  <si>
    <t>Wesley.reno@agequipmentllc.com</t>
  </si>
  <si>
    <t>PCP-0009F1E3</t>
  </si>
  <si>
    <t>a116jc</t>
  </si>
  <si>
    <t>Cartee</t>
  </si>
  <si>
    <t>jared.cartee@mhc.com</t>
  </si>
  <si>
    <t>PSP-000A8C2A</t>
  </si>
  <si>
    <t>normand.levesque@kodiakgas.com</t>
  </si>
  <si>
    <t>Levesque</t>
  </si>
  <si>
    <t>+1 4322461559</t>
  </si>
  <si>
    <t>Paul.levesque@kodiakgas.com</t>
  </si>
  <si>
    <t>3110 SCR 1180</t>
  </si>
  <si>
    <t>PCP-000532D5</t>
  </si>
  <si>
    <t>d430sl1</t>
  </si>
  <si>
    <t>Lovell</t>
  </si>
  <si>
    <t>lovells@vmcmail.com</t>
  </si>
  <si>
    <t>PSP-0006C5FB</t>
  </si>
  <si>
    <t>cadeblake556@gmail.com</t>
  </si>
  <si>
    <t>PCP-0009F616</t>
  </si>
  <si>
    <t>dwiles881@gmail.com</t>
  </si>
  <si>
    <t>Wiles</t>
  </si>
  <si>
    <t>+1 303 981 8741</t>
  </si>
  <si>
    <t>WILES AND SONS</t>
  </si>
  <si>
    <t>255 e diamond ave</t>
  </si>
  <si>
    <t>93587::WILES AND SONS</t>
  </si>
  <si>
    <t>PCP-0009F7E3</t>
  </si>
  <si>
    <t>gloria.mount#aggregate-us.com</t>
  </si>
  <si>
    <t>+1 303 853 9354</t>
  </si>
  <si>
    <t>gloria.mount@holcim.com</t>
  </si>
  <si>
    <t>9009 Quince Street Unit A &amp; B</t>
  </si>
  <si>
    <t>07730::AGGREGATE INDUSTRIES WCR INC,19885::HOLCIM WCR INC,19885c::HOLCIM CONTRACTING,19885q::HOLCIM MORRISON QUARRY</t>
  </si>
  <si>
    <t>PCP-0009F5D1</t>
  </si>
  <si>
    <t>a3wwjm1</t>
  </si>
  <si>
    <t>jmcdonald@jgpete.com</t>
  </si>
  <si>
    <t>PETERBILT OF UTAH, INC.</t>
  </si>
  <si>
    <t>PSP-000A1183</t>
  </si>
  <si>
    <t>jsullivan@enerflex.com</t>
  </si>
  <si>
    <t>+1 806 664 2000</t>
  </si>
  <si>
    <t>PCP-0005DF81</t>
  </si>
  <si>
    <t>osolis@wwmach.com</t>
  </si>
  <si>
    <t>Oswaldo</t>
  </si>
  <si>
    <t>PCP-0009F8AC</t>
  </si>
  <si>
    <t>joshua.wood@libertyfrac.com</t>
  </si>
  <si>
    <t>+1 432 530 9063</t>
  </si>
  <si>
    <t>Joshua.Wood@libertyfrac.com</t>
  </si>
  <si>
    <t>317 Turpin Dr</t>
  </si>
  <si>
    <t>Azle</t>
  </si>
  <si>
    <t>PCP-0009F6BA</t>
  </si>
  <si>
    <t>prose1</t>
  </si>
  <si>
    <t>Weinstein</t>
  </si>
  <si>
    <t>+1 720-933-0455</t>
  </si>
  <si>
    <t>coryatstanford@gmail.com</t>
  </si>
  <si>
    <t>Dee Drive</t>
  </si>
  <si>
    <t>5413 Dee Dr NE</t>
  </si>
  <si>
    <t>PCP-0009F802</t>
  </si>
  <si>
    <t>prosepuzzle</t>
  </si>
  <si>
    <t>corybweinstein@gmail.com</t>
  </si>
  <si>
    <t xml:space="preserve">Prose Puzzlew </t>
  </si>
  <si>
    <t>PCP-0009F7FA</t>
  </si>
  <si>
    <t>cmontoya1</t>
  </si>
  <si>
    <t>+1 575-956-5134</t>
  </si>
  <si>
    <t>Freeport Macmoran</t>
  </si>
  <si>
    <t>3221 N Mann Dr</t>
  </si>
  <si>
    <t>PCP-0009F71C</t>
  </si>
  <si>
    <t>PCP-0009F8AA</t>
  </si>
  <si>
    <t>larry.bullock</t>
  </si>
  <si>
    <t xml:space="preserve">Bullock </t>
  </si>
  <si>
    <t>larry.bullock@kodiakgas.com</t>
  </si>
  <si>
    <t>PCP-0009FF4F</t>
  </si>
  <si>
    <t>Zarate</t>
  </si>
  <si>
    <t>PCP-0009FEEA</t>
  </si>
  <si>
    <t>intertechpower@yahoo.com</t>
  </si>
  <si>
    <t>Kizito</t>
  </si>
  <si>
    <t>+1 915 276 7771</t>
  </si>
  <si>
    <t>INTERTECH POWER SYSTEMS LLC</t>
  </si>
  <si>
    <t>6400 Airport Rd</t>
  </si>
  <si>
    <t>45600::INTERTECH POWER SYSTEMS LLC</t>
  </si>
  <si>
    <t>PCP-0009FC77</t>
  </si>
  <si>
    <t>resrocket@rocketmail.com</t>
  </si>
  <si>
    <t>+1 505 330 5780</t>
  </si>
  <si>
    <t>PCP-0009FE00</t>
  </si>
  <si>
    <t>stephen.salas@quaycounty-nm.gov</t>
  </si>
  <si>
    <t>+1 575 815 9945</t>
  </si>
  <si>
    <t>QUAY COUNTY ROAD DEPT</t>
  </si>
  <si>
    <t>PO BOX 1246</t>
  </si>
  <si>
    <t>TUCUMCARI</t>
  </si>
  <si>
    <t>PCP-0009FDCE</t>
  </si>
  <si>
    <t>skyridgeco</t>
  </si>
  <si>
    <t>+1 915 525 6825</t>
  </si>
  <si>
    <t>agarcia@skyridgeco.net</t>
  </si>
  <si>
    <t>SKYRIDGE CONSTRUCTION LLC</t>
  </si>
  <si>
    <t>4650 Emory Rd</t>
  </si>
  <si>
    <t>71071::SKYRIDGE CONSTRUCTION LLC</t>
  </si>
  <si>
    <t>PCP-0009FE59</t>
  </si>
  <si>
    <t>Yurchak</t>
  </si>
  <si>
    <t>PCP-0009FF22</t>
  </si>
  <si>
    <t>Hammond</t>
  </si>
  <si>
    <t>PCP-0009FF1F</t>
  </si>
  <si>
    <t>clcarter@lazydays.com</t>
  </si>
  <si>
    <t>+1 970 278 1900</t>
  </si>
  <si>
    <t>LAZYDAYS RV</t>
  </si>
  <si>
    <t>4777 Marketplace Dr</t>
  </si>
  <si>
    <t>72303::LAZYDAYS RV</t>
  </si>
  <si>
    <t>PCP-0009FCCC</t>
  </si>
  <si>
    <t>GIEMALVIDREZ@YAHOO.COM</t>
  </si>
  <si>
    <t>Giem</t>
  </si>
  <si>
    <t>Daniel Giem Trucking</t>
  </si>
  <si>
    <t>1360 Marshall Street</t>
  </si>
  <si>
    <t>PCP-0005D819</t>
  </si>
  <si>
    <t>haguec@mail.gvsu.edu</t>
  </si>
  <si>
    <t>Hague</t>
  </si>
  <si>
    <t>+1 2484676023</t>
  </si>
  <si>
    <t>Country boy mine</t>
  </si>
  <si>
    <t>PCP-0009FE2B</t>
  </si>
  <si>
    <t>david.balovich@holtcat.com</t>
  </si>
  <si>
    <t>Balovich</t>
  </si>
  <si>
    <t>+1 9727212009</t>
  </si>
  <si>
    <t>Holt Cat</t>
  </si>
  <si>
    <t>PCP-0009FBBA</t>
  </si>
  <si>
    <t>PCP-0009FEF0</t>
  </si>
  <si>
    <t>Lacey Bass</t>
  </si>
  <si>
    <t>PCP-0009FED8</t>
  </si>
  <si>
    <t>PCP-0009FEAB</t>
  </si>
  <si>
    <t>PCP-0009FF26</t>
  </si>
  <si>
    <t>james.johnson@phoenix-services.com</t>
  </si>
  <si>
    <t>+1 610 806 2618</t>
  </si>
  <si>
    <t>Radnor</t>
  </si>
  <si>
    <t>PCP-0009F867</t>
  </si>
  <si>
    <t>joe@earthx.us</t>
  </si>
  <si>
    <t>+1 719 314 6314</t>
  </si>
  <si>
    <t>JOE@EARTHX.US</t>
  </si>
  <si>
    <t>EARTHX</t>
  </si>
  <si>
    <t>TNT LANDSCAPING INC DBA</t>
  </si>
  <si>
    <t>2439 E SAINT VRAIN ST</t>
  </si>
  <si>
    <t>39858::EARTHX</t>
  </si>
  <si>
    <t>PCP-000A03E9</t>
  </si>
  <si>
    <t>indericksonj</t>
  </si>
  <si>
    <t xml:space="preserve">Jessica </t>
  </si>
  <si>
    <t>PCP-000A01E1</t>
  </si>
  <si>
    <t>brad.holman@lafarge.com</t>
  </si>
  <si>
    <t>+1 416 518 3502</t>
  </si>
  <si>
    <t>PCP-000A0440</t>
  </si>
  <si>
    <t>rigobertoserna@hotmail.com</t>
  </si>
  <si>
    <t>Rigoberto</t>
  </si>
  <si>
    <t>+1 970 319 5739</t>
  </si>
  <si>
    <t>RIGOBERTO SERNA</t>
  </si>
  <si>
    <t>5101 County Road 233</t>
  </si>
  <si>
    <t>79982::RIGOBERTO SERNA</t>
  </si>
  <si>
    <t>PCP-000A0345</t>
  </si>
  <si>
    <t>brent.stuhlsatz@apac.com</t>
  </si>
  <si>
    <t>Stuhlsatz</t>
  </si>
  <si>
    <t>PCP-0009F296</t>
  </si>
  <si>
    <t>dloya@power-equip.com</t>
  </si>
  <si>
    <t>+1 505 537 7448</t>
  </si>
  <si>
    <t>GOLDEN EQUIPMENT COMPANY</t>
  </si>
  <si>
    <t>721 CANDELARIA RD NE</t>
  </si>
  <si>
    <t>PCP-000A0387</t>
  </si>
  <si>
    <t>menygon@yahoo.com.mx</t>
  </si>
  <si>
    <t>+1 915 418 1768</t>
  </si>
  <si>
    <t>MANUEL GONZALEZ</t>
  </si>
  <si>
    <t>1105 Catalina Way Apt F</t>
  </si>
  <si>
    <t>34459::MANUEL GONZALEZ</t>
  </si>
  <si>
    <t>PCP-000A0372</t>
  </si>
  <si>
    <t>Zvotaw@simonteam.com</t>
  </si>
  <si>
    <t>Votaw</t>
  </si>
  <si>
    <t>329 Spring Beauty Drive</t>
  </si>
  <si>
    <t>PCP-000A0412</t>
  </si>
  <si>
    <t>Wcowtruck@gmail.com</t>
  </si>
  <si>
    <t>56869 Cherry Rd</t>
  </si>
  <si>
    <t>PCP-000A02A3</t>
  </si>
  <si>
    <t>philip.mazure@halliburton.com</t>
  </si>
  <si>
    <t>Mazure</t>
  </si>
  <si>
    <t>Philip.Mazure@halliburton.com</t>
  </si>
  <si>
    <t>4780 Hwy. 64</t>
  </si>
  <si>
    <t>PCP-000A01CA</t>
  </si>
  <si>
    <t>dsserna@bmmachinery.com</t>
  </si>
  <si>
    <t>Darleen</t>
  </si>
  <si>
    <t>+1 915 772 9007</t>
  </si>
  <si>
    <t>B &amp; M MACHINERY CO</t>
  </si>
  <si>
    <t>7170 Copperqueen Dr</t>
  </si>
  <si>
    <t>05972::B &amp; M MACHINERY CO</t>
  </si>
  <si>
    <t>PCP-000A020B</t>
  </si>
  <si>
    <t>iescorp2023</t>
  </si>
  <si>
    <t xml:space="preserve">Breckenfelder </t>
  </si>
  <si>
    <t>+1 303 827 4818</t>
  </si>
  <si>
    <t>PCP-000A0206</t>
  </si>
  <si>
    <t>plima@targaresources.com</t>
  </si>
  <si>
    <t>Lima</t>
  </si>
  <si>
    <t>Targa Resources</t>
  </si>
  <si>
    <t>201 S 4th St</t>
  </si>
  <si>
    <t>PCP-000A05A4</t>
  </si>
  <si>
    <t>lunatic53@msn.com</t>
  </si>
  <si>
    <t>Hartshorn</t>
  </si>
  <si>
    <t>CHRIS HARTSHORN</t>
  </si>
  <si>
    <t>2610 SUNSET LN</t>
  </si>
  <si>
    <t>40937::CHRIS HARTSHORN</t>
  </si>
  <si>
    <t>PCP-0001B523</t>
  </si>
  <si>
    <t>zavaletaj737@gmail.com</t>
  </si>
  <si>
    <t xml:space="preserve">Zavaleta </t>
  </si>
  <si>
    <t>+1 719 354 5611</t>
  </si>
  <si>
    <t>PACHUCO'S TRUCKING LLC</t>
  </si>
  <si>
    <t>5175 Eldon Dr S</t>
  </si>
  <si>
    <t>67038::PACHUCO'S TRUCKING LLC</t>
  </si>
  <si>
    <t>PCP-000A083E</t>
  </si>
  <si>
    <t>mjbailey404@gmail.com</t>
  </si>
  <si>
    <t>+1 318-706-9560</t>
  </si>
  <si>
    <t>16 Sunnybrook Ln</t>
  </si>
  <si>
    <t>Haughton</t>
  </si>
  <si>
    <t>PCP-000A076D</t>
  </si>
  <si>
    <t>gavin@glhconstruction.com</t>
  </si>
  <si>
    <t>G L H CONSTRUCTION CO INC</t>
  </si>
  <si>
    <t>PCP-000A0C49</t>
  </si>
  <si>
    <t>adelinavalles1325@gmail.com</t>
  </si>
  <si>
    <t>+1 575 706 3829</t>
  </si>
  <si>
    <t>Adelinavalles1325@gmail.com</t>
  </si>
  <si>
    <t>INTREPID HB PLANT</t>
  </si>
  <si>
    <t>2315 Oregon St</t>
  </si>
  <si>
    <t>40104::INTREPID HB PLANT</t>
  </si>
  <si>
    <t>PCP-000A0BD4</t>
  </si>
  <si>
    <t>lenin.hernandez@jpriceenergy.com</t>
  </si>
  <si>
    <t>Lenin</t>
  </si>
  <si>
    <t>+1 714 686 6905</t>
  </si>
  <si>
    <t>J PRICE ENERGY SERVICES LLC</t>
  </si>
  <si>
    <t>PO Box 485</t>
  </si>
  <si>
    <t>Madill</t>
  </si>
  <si>
    <t>49779::J PRICE ENERGY SERVICES LLC</t>
  </si>
  <si>
    <t>PCP-000A0AA2</t>
  </si>
  <si>
    <t>karen.duran.7@gmail.com</t>
  </si>
  <si>
    <t>Karen.Duran.7@gmail.com</t>
  </si>
  <si>
    <t>111 N Main</t>
  </si>
  <si>
    <t>PCP-00065E6A</t>
  </si>
  <si>
    <t>m.tucker@kolbgrading.com</t>
  </si>
  <si>
    <t>+1 6363455122</t>
  </si>
  <si>
    <t>PCP-00053342</t>
  </si>
  <si>
    <t>PCP-000A0B6B</t>
  </si>
  <si>
    <t>htindustrial@netscape.net</t>
  </si>
  <si>
    <t>+1 915 315 6073</t>
  </si>
  <si>
    <t>HIDRATECK INDUSTRIAL</t>
  </si>
  <si>
    <t>11125 Nautical Dr</t>
  </si>
  <si>
    <t>42867::HIDRATECK INDUSTRIAL</t>
  </si>
  <si>
    <t>PCP-000A0B85</t>
  </si>
  <si>
    <t>jluevano612@gmail.com</t>
  </si>
  <si>
    <t>Luevano</t>
  </si>
  <si>
    <t>+1 915 667 5541</t>
  </si>
  <si>
    <t>RANCO RESPONSE</t>
  </si>
  <si>
    <t>1137 Luna Dr</t>
  </si>
  <si>
    <t>74143::RANCO RESPONSE</t>
  </si>
  <si>
    <t>PCP-000A0B35</t>
  </si>
  <si>
    <t>abujanda@grupopimsa.com</t>
  </si>
  <si>
    <t>Bujanda</t>
  </si>
  <si>
    <t>PCP-000A0B78</t>
  </si>
  <si>
    <t>txmex325@yahoo.com</t>
  </si>
  <si>
    <t>PCP-0004D9A4</t>
  </si>
  <si>
    <t>fred.savard@kiewit.com</t>
  </si>
  <si>
    <t>Savard</t>
  </si>
  <si>
    <t>+1 780 815 3413</t>
  </si>
  <si>
    <t>T7X3R9</t>
  </si>
  <si>
    <t>PCP-0004EE18</t>
  </si>
  <si>
    <t>melanie.meredith@fortressds.com</t>
  </si>
  <si>
    <t>+1 720 600 8687</t>
  </si>
  <si>
    <t>PCP-000A11DC</t>
  </si>
  <si>
    <t>khogan35@gmail.com</t>
  </si>
  <si>
    <t>+1 303 591 6023</t>
  </si>
  <si>
    <t>PCP-000A1296</t>
  </si>
  <si>
    <t>familyrodarte0911@gmail.com</t>
  </si>
  <si>
    <t>Rodarte</t>
  </si>
  <si>
    <t>+1 915 231 8996</t>
  </si>
  <si>
    <t>JR CONSTRUCTION LLC</t>
  </si>
  <si>
    <t>12232 Tierra Maya Dr</t>
  </si>
  <si>
    <t>49898::JR CONSTRUCTION LLC</t>
  </si>
  <si>
    <t>PCP-000A124B</t>
  </si>
  <si>
    <t>ben.cepican@martinmarietta.com</t>
  </si>
  <si>
    <t>Cepican</t>
  </si>
  <si>
    <t>+1 404 372 6626</t>
  </si>
  <si>
    <t>7621 Rock Mountain Rd</t>
  </si>
  <si>
    <t>Lithonia</t>
  </si>
  <si>
    <t>PCP-0007D6BC</t>
  </si>
  <si>
    <t>gsix1</t>
  </si>
  <si>
    <t>+1 303 515 0166</t>
  </si>
  <si>
    <t>gsixservicesinc@gmail.com</t>
  </si>
  <si>
    <t>GSIX 1 SERVICE INC</t>
  </si>
  <si>
    <t>7963 Greenwood Blvd</t>
  </si>
  <si>
    <t>34427::GSIX 1 SERVICE INC</t>
  </si>
  <si>
    <t>PCP-000A12AB</t>
  </si>
  <si>
    <t>robertkiewit1884</t>
  </si>
  <si>
    <t>robert.lea@kiewit.com</t>
  </si>
  <si>
    <t>PCP-0003EE66</t>
  </si>
  <si>
    <t>rob.sexton@shellyco.com</t>
  </si>
  <si>
    <t>sexton</t>
  </si>
  <si>
    <t>+1 740 404 1949</t>
  </si>
  <si>
    <t>PCP-000A0B28</t>
  </si>
  <si>
    <t>tinomrtz@gmail.com</t>
  </si>
  <si>
    <t>+1 915 787 9071</t>
  </si>
  <si>
    <t>CALHOUN'S FARM SERVICES</t>
  </si>
  <si>
    <t>86 Haasville Rd</t>
  </si>
  <si>
    <t>20972::CALHOUN'S FARM SERVICES</t>
  </si>
  <si>
    <t>PCP-000A12C3</t>
  </si>
  <si>
    <t>b2vwkm</t>
  </si>
  <si>
    <t>KAYLEE</t>
  </si>
  <si>
    <t>+1 540 481 0092</t>
  </si>
  <si>
    <t>Kaylee.Martinez@carmeuse.com</t>
  </si>
  <si>
    <t>PSP-00095AE8</t>
  </si>
  <si>
    <t>b2vwjm</t>
  </si>
  <si>
    <t>john.martinez@carmeuse.com</t>
  </si>
  <si>
    <t>PSP-00094A6E</t>
  </si>
  <si>
    <t>franciscomachine@icloud.com</t>
  </si>
  <si>
    <t>+1 915 999 0875</t>
  </si>
  <si>
    <t>DM RENTALS</t>
  </si>
  <si>
    <t>6600 Doniphan Dr</t>
  </si>
  <si>
    <t>27252::DM RENTALS</t>
  </si>
  <si>
    <t>PCP-000A1124</t>
  </si>
  <si>
    <t>4T4ExcavationLLC@gmail.com</t>
  </si>
  <si>
    <t>Brandan</t>
  </si>
  <si>
    <t>+1 575 921 4484</t>
  </si>
  <si>
    <t>4T4 EXCAVATION</t>
  </si>
  <si>
    <t>00502::4T4 EXCAVATION</t>
  </si>
  <si>
    <t>PPW-0001C4D5</t>
  </si>
  <si>
    <t>Jscott@targaresources.com</t>
  </si>
  <si>
    <t>Targa resources</t>
  </si>
  <si>
    <t>8201 New Mexico 322</t>
  </si>
  <si>
    <t>PCP-000A1322</t>
  </si>
  <si>
    <t>gil@valleyginco.com</t>
  </si>
  <si>
    <t>+1 915 764 2648</t>
  </si>
  <si>
    <t>VALLEY GIN CO</t>
  </si>
  <si>
    <t>PO Box 50</t>
  </si>
  <si>
    <t>84660::VALLEY GIN CO</t>
  </si>
  <si>
    <t>PCP-000A134F</t>
  </si>
  <si>
    <t>kbehrman@tristategt.org</t>
  </si>
  <si>
    <t>behrman</t>
  </si>
  <si>
    <t>kristopher</t>
  </si>
  <si>
    <t>+1 970 942 3433</t>
  </si>
  <si>
    <t>KBehrman@tristategt.org</t>
  </si>
  <si>
    <t>PCP-000A140F</t>
  </si>
  <si>
    <t>dhopp@tristategt.org</t>
  </si>
  <si>
    <t>Hopp</t>
  </si>
  <si>
    <t>+1 435 790 8913</t>
  </si>
  <si>
    <t>DHopp@tristategt.org</t>
  </si>
  <si>
    <t>PCP-000A135B</t>
  </si>
  <si>
    <t>travis.nygren@daughertyranches.com</t>
  </si>
  <si>
    <t>Nygren</t>
  </si>
  <si>
    <t>+1 575 513 2648</t>
  </si>
  <si>
    <t>DAUGHERTY RANCHES LLC</t>
  </si>
  <si>
    <t>37341 TX-54</t>
  </si>
  <si>
    <t>PCP-0004A846</t>
  </si>
  <si>
    <t>PCP-000A131A</t>
  </si>
  <si>
    <t>jlopez@smithppi.com</t>
  </si>
  <si>
    <t>Jeremaih</t>
  </si>
  <si>
    <t>+1 505 290 5813</t>
  </si>
  <si>
    <t xml:space="preserve">P.O. Box 27527 </t>
  </si>
  <si>
    <t>PCP-000A1138</t>
  </si>
  <si>
    <t>Western Vegetation Management</t>
  </si>
  <si>
    <t>PPW-80037A0E</t>
  </si>
  <si>
    <t>stevenavarrette@gmail.com</t>
  </si>
  <si>
    <t xml:space="preserve">Navarrette </t>
  </si>
  <si>
    <t>+1 915 873 4470</t>
  </si>
  <si>
    <t>STEVE NAVARRETTE</t>
  </si>
  <si>
    <t>305 Cypress St</t>
  </si>
  <si>
    <t>64476::STEVE NAVARRETTE</t>
  </si>
  <si>
    <t>PCP-000A12DD</t>
  </si>
  <si>
    <t>p_moreno@icloud.com</t>
  </si>
  <si>
    <t xml:space="preserve">Pablo </t>
  </si>
  <si>
    <t>MORENOS REMODELING LLC</t>
  </si>
  <si>
    <t>1024 Los Moros Dr</t>
  </si>
  <si>
    <t>52712::MORENOS REMODELING LLC</t>
  </si>
  <si>
    <t>PCP-000A1183</t>
  </si>
  <si>
    <t>bryantw@wcnx.org</t>
  </si>
  <si>
    <t>+1 318 469 3252</t>
  </si>
  <si>
    <t>1158 Landfill Road</t>
  </si>
  <si>
    <t>Oakdale</t>
  </si>
  <si>
    <t>PCP-0008266F</t>
  </si>
  <si>
    <t>privateermotoworx@me.com</t>
  </si>
  <si>
    <t>Westermeyer</t>
  </si>
  <si>
    <t>+1 801-918-6552</t>
  </si>
  <si>
    <t>Privateer Moto Worx</t>
  </si>
  <si>
    <t>60 Sparrow Ct</t>
  </si>
  <si>
    <t>PCP-000A1A59</t>
  </si>
  <si>
    <t>mpalma75</t>
  </si>
  <si>
    <t>+1 928 399 8187</t>
  </si>
  <si>
    <t>palmas@palmastruckandtrailer.com</t>
  </si>
  <si>
    <t>PALMAS TRUCK AND TRAILER</t>
  </si>
  <si>
    <t>1410 W Luckey St</t>
  </si>
  <si>
    <t>PCP-000A1800</t>
  </si>
  <si>
    <t>armando.montes@equipmentshare.com</t>
  </si>
  <si>
    <t>+1 915 526 0024</t>
  </si>
  <si>
    <t>5710 Bull Run Dr</t>
  </si>
  <si>
    <t>Columbia</t>
  </si>
  <si>
    <t>PCP-000A1991</t>
  </si>
  <si>
    <t>cowboyjrv@aol.com</t>
  </si>
  <si>
    <t>+1 915 474 4719</t>
  </si>
  <si>
    <t>INDIAN CLIFFS RANCH INC</t>
  </si>
  <si>
    <t>PO Box 1056</t>
  </si>
  <si>
    <t>45902::RANCH RESTAURANTS DBA CATTLE MAN'S RESTAURANT</t>
  </si>
  <si>
    <t>PCP-000A1836</t>
  </si>
  <si>
    <t>armun670@gmail.com</t>
  </si>
  <si>
    <t xml:space="preserve">Arnulfo </t>
  </si>
  <si>
    <t>+1 915 422 5702</t>
  </si>
  <si>
    <t>MUNOZ TRUCKING</t>
  </si>
  <si>
    <t>712 Luna Dr</t>
  </si>
  <si>
    <t>62245::MUNOZ TRUCKING</t>
  </si>
  <si>
    <t>PCP-000A16BA</t>
  </si>
  <si>
    <t>csanger@turnkey-builders.com</t>
  </si>
  <si>
    <t>Sanger</t>
  </si>
  <si>
    <t>+1 970 539 0616</t>
  </si>
  <si>
    <t>TURN KEY BUILDERS</t>
  </si>
  <si>
    <t>33421 County Road 33</t>
  </si>
  <si>
    <t>89606::TURN KEY BUILDERS</t>
  </si>
  <si>
    <t>PCP-000A19B6</t>
  </si>
  <si>
    <t>kaka.adhikari@gmail.com</t>
  </si>
  <si>
    <t>Adhikari</t>
  </si>
  <si>
    <t>Karan</t>
  </si>
  <si>
    <t>+91 80540 48169</t>
  </si>
  <si>
    <t>Newdelhi</t>
  </si>
  <si>
    <t>New Delhi</t>
  </si>
  <si>
    <t>Delhi</t>
  </si>
  <si>
    <t>080123</t>
  </si>
  <si>
    <t>PCP-000A1566</t>
  </si>
  <si>
    <t>a1p2gp</t>
  </si>
  <si>
    <t>PSP-000A6A35</t>
  </si>
  <si>
    <t>rajeshkumar0510@gmail.com</t>
  </si>
  <si>
    <t>+91 9603103899</t>
  </si>
  <si>
    <t>CATERPILLAR INC,</t>
  </si>
  <si>
    <t>Ascendas IT PARK</t>
  </si>
  <si>
    <t>CHENNAI</t>
  </si>
  <si>
    <t>PCP-00081C45</t>
  </si>
  <si>
    <t>rbrady@inland-group.com</t>
  </si>
  <si>
    <t>+1 760 259 3629</t>
  </si>
  <si>
    <t>INLAND KENWORTH, INC.</t>
  </si>
  <si>
    <t>1600 W. WASHINGTON BLVD.</t>
  </si>
  <si>
    <t>MONTEBELLO</t>
  </si>
  <si>
    <t>PCP-000A1672</t>
  </si>
  <si>
    <t>+1 9283998187</t>
  </si>
  <si>
    <t>Palma's Truck and Trailer</t>
  </si>
  <si>
    <t>PCP-00016DF5</t>
  </si>
  <si>
    <t>Cadence.lm@yahoo.com</t>
  </si>
  <si>
    <t>Martich</t>
  </si>
  <si>
    <t>Gusher Oilfield Services</t>
  </si>
  <si>
    <t>PCP-000A1711</t>
  </si>
  <si>
    <t>bmxr144</t>
  </si>
  <si>
    <t>Housey</t>
  </si>
  <si>
    <t>+1 505-697-0884</t>
  </si>
  <si>
    <t>bmxr144@aol.com</t>
  </si>
  <si>
    <t>Scott Housey Truck</t>
  </si>
  <si>
    <t>501 Cerro De Ortega Dr SE</t>
  </si>
  <si>
    <t>PCP-000A1702</t>
  </si>
  <si>
    <t>dahryl27@gmail.com</t>
  </si>
  <si>
    <t>Dahryl</t>
  </si>
  <si>
    <t>+1 601-562-8555</t>
  </si>
  <si>
    <t>7055 Blazing Trail Dr</t>
  </si>
  <si>
    <t>PCP-000A1592</t>
  </si>
  <si>
    <t>9363jbrown@gmail.com</t>
  </si>
  <si>
    <t>+1 575 762 9852</t>
  </si>
  <si>
    <t>705 E 1st St</t>
  </si>
  <si>
    <t>77842::SAM SANDERS MATERIALS INC</t>
  </si>
  <si>
    <t>PCP-000A17D4</t>
  </si>
  <si>
    <t>bbarson@fisherind.com</t>
  </si>
  <si>
    <t>Barson</t>
  </si>
  <si>
    <t>+1 480 549 8718</t>
  </si>
  <si>
    <t>PCP-000A0CAC</t>
  </si>
  <si>
    <t>corey.blake@csicompressco.com</t>
  </si>
  <si>
    <t>+1 304 969 7130</t>
  </si>
  <si>
    <t>1893 East Pike St</t>
  </si>
  <si>
    <t>Clarksburg</t>
  </si>
  <si>
    <t>PCP-000A174D</t>
  </si>
  <si>
    <t>rhockin@repsrv.com</t>
  </si>
  <si>
    <t>Hockin</t>
  </si>
  <si>
    <t>+1 510-970-7230</t>
  </si>
  <si>
    <t>1 Parr Boulevard Bldg C</t>
  </si>
  <si>
    <t>PCP-000577ED</t>
  </si>
  <si>
    <t>Jothan</t>
  </si>
  <si>
    <t>PCP-000A1DE8</t>
  </si>
  <si>
    <t>dunnteller@gmail.com</t>
  </si>
  <si>
    <t xml:space="preserve">Christian </t>
  </si>
  <si>
    <t>+1 970 294 1742</t>
  </si>
  <si>
    <t>DUNN TELLER ENTERPRISES</t>
  </si>
  <si>
    <t>45407 County Road 41</t>
  </si>
  <si>
    <t>22277::DUNN TELLER ENTERPRISES</t>
  </si>
  <si>
    <t>PCP-000A1CE3</t>
  </si>
  <si>
    <t>alphapablo@aol.com</t>
  </si>
  <si>
    <t>+1 505 934 4176</t>
  </si>
  <si>
    <t>STRUCTURAL SPECIALTIES</t>
  </si>
  <si>
    <t>2700 Alvarado Dr NE</t>
  </si>
  <si>
    <t>66208::STRUCTURAL SPECIALTIES</t>
  </si>
  <si>
    <t>PCP-000A1DC8</t>
  </si>
  <si>
    <t>fleet23</t>
  </si>
  <si>
    <t>Vilhauer</t>
  </si>
  <si>
    <t>Heidi</t>
  </si>
  <si>
    <t>+1 970 219 1408</t>
  </si>
  <si>
    <t>vilhauhj@co.larimer.co.us</t>
  </si>
  <si>
    <t>54472::LARIMER COUNTY,54478::LARIMER COUNTY ROAD &amp; BRIDGE</t>
  </si>
  <si>
    <t>PCP-000A1D6F</t>
  </si>
  <si>
    <t>taylor@msconstructors.com</t>
  </si>
  <si>
    <t>+1 970 234 7391</t>
  </si>
  <si>
    <t>PCP-000A1CA3</t>
  </si>
  <si>
    <t>+1 303 591 9218</t>
  </si>
  <si>
    <t>PCP-0002BA19</t>
  </si>
  <si>
    <t>epearson@rangoinc.com</t>
  </si>
  <si>
    <t xml:space="preserve">Erik </t>
  </si>
  <si>
    <t>+1 602 920 1165</t>
  </si>
  <si>
    <t>PCP-000A1C54</t>
  </si>
  <si>
    <t>Rodolfomuela</t>
  </si>
  <si>
    <t>MUELA</t>
  </si>
  <si>
    <t>RODOLFO</t>
  </si>
  <si>
    <t>+1 614 334 1078</t>
  </si>
  <si>
    <t>towwy17@hotmail.com</t>
  </si>
  <si>
    <t>MUELA CONSTRUCCION</t>
  </si>
  <si>
    <t>Calle Simona Barba 6745</t>
  </si>
  <si>
    <t>57527::MUELA CONSTRUCCION</t>
  </si>
  <si>
    <t>PCP-000A1CBA</t>
  </si>
  <si>
    <t>jim.brown@trappermine.com</t>
  </si>
  <si>
    <t>+1 970 620 0953</t>
  </si>
  <si>
    <t>PCP-000A1D1A</t>
  </si>
  <si>
    <t>tanner.johnson</t>
  </si>
  <si>
    <t>4601 Brenda St NE</t>
  </si>
  <si>
    <t>PCP-000A1CFB</t>
  </si>
  <si>
    <t>dwitherite@simonteam.com</t>
  </si>
  <si>
    <t>Witherite</t>
  </si>
  <si>
    <t>+1 970 792 6453</t>
  </si>
  <si>
    <t>4819 S INDUSTRIAL RD</t>
  </si>
  <si>
    <t>PO BOX 209</t>
  </si>
  <si>
    <t>CHEYENNE</t>
  </si>
  <si>
    <t>82003-0209</t>
  </si>
  <si>
    <t>PCP-000A1E7F</t>
  </si>
  <si>
    <t>matthew.bailey@libertyenergy.com</t>
  </si>
  <si>
    <t>+1 318 706 9560</t>
  </si>
  <si>
    <t>PCP-000A1DB4</t>
  </si>
  <si>
    <t>ctr3340</t>
  </si>
  <si>
    <t>+1 719-374-4880</t>
  </si>
  <si>
    <t>PCP-000A1E67</t>
  </si>
  <si>
    <t>thomas.h.geyer.civ@army.mil</t>
  </si>
  <si>
    <t>DOD   407th LRC</t>
  </si>
  <si>
    <t>1794 aberdeen</t>
  </si>
  <si>
    <t>PCP-000A1C95</t>
  </si>
  <si>
    <t>raptor73cry@gmail.com</t>
  </si>
  <si>
    <t>703 North Olive Street</t>
  </si>
  <si>
    <t>PCP-000A1CDA</t>
  </si>
  <si>
    <t>jprince</t>
  </si>
  <si>
    <t>Prince</t>
  </si>
  <si>
    <t>justin.prince@encana.com</t>
  </si>
  <si>
    <t>PPW-000444D1</t>
  </si>
  <si>
    <t>PCP-000A1F2D</t>
  </si>
  <si>
    <t>mannyramirezzz801@gmail.com</t>
  </si>
  <si>
    <t>+1 915 224 3306</t>
  </si>
  <si>
    <t>J RAMIREZ CONSTRUCTION</t>
  </si>
  <si>
    <t>327 Inglewood Dr</t>
  </si>
  <si>
    <t>48324::J RAMIREZ CONSTRUCTION</t>
  </si>
  <si>
    <t>PCP-000A1EA1</t>
  </si>
  <si>
    <t>elmarquenospr@gmail.com</t>
  </si>
  <si>
    <t xml:space="preserve">Gerardo </t>
  </si>
  <si>
    <t>+1 915 249 9995</t>
  </si>
  <si>
    <t>GERARDO FIERRO</t>
  </si>
  <si>
    <t>103 Equestrian Ln</t>
  </si>
  <si>
    <t>31999::GERARDO FIERRO</t>
  </si>
  <si>
    <t>PCP-000A2223</t>
  </si>
  <si>
    <t>ljackson@ezexcavating.com</t>
  </si>
  <si>
    <t>+1 303 437 2395</t>
  </si>
  <si>
    <t>PCP-00081ECC</t>
  </si>
  <si>
    <t>mtzco@hotmail.com</t>
  </si>
  <si>
    <t>NUESTRO LP</t>
  </si>
  <si>
    <t>10413 Montevideo St</t>
  </si>
  <si>
    <t>65332::NUESTRO LP</t>
  </si>
  <si>
    <t>PCP-000A2335</t>
  </si>
  <si>
    <t>Trey.Ellis1@Archrock.com</t>
  </si>
  <si>
    <t>+1 432 212 1198</t>
  </si>
  <si>
    <t>PCP-0001A992</t>
  </si>
  <si>
    <t>jhill@sprintwaste.com</t>
  </si>
  <si>
    <t>+1 281 277 3277</t>
  </si>
  <si>
    <t>PPW-0002A3D4</t>
  </si>
  <si>
    <t>westtexasdesertrepair1</t>
  </si>
  <si>
    <t xml:space="preserve">Baeza </t>
  </si>
  <si>
    <t xml:space="preserve">Savanah </t>
  </si>
  <si>
    <t>+1 915 251 1543</t>
  </si>
  <si>
    <t>WEST TEXAS DESERT REPAIR</t>
  </si>
  <si>
    <t>96072::WEST TEXAS DESERT REPAIR</t>
  </si>
  <si>
    <t>PCP-000A2343</t>
  </si>
  <si>
    <t>cmartinez4@republicservices.com</t>
  </si>
  <si>
    <t>+1 702 449 6493</t>
  </si>
  <si>
    <t>PCP-00016036</t>
  </si>
  <si>
    <t>imamon@indexc.com</t>
  </si>
  <si>
    <t>Mamon</t>
  </si>
  <si>
    <t>PCP-0009DED5</t>
  </si>
  <si>
    <t>flow.master80@yahoo.com</t>
  </si>
  <si>
    <t>+1 956 764 9433</t>
  </si>
  <si>
    <t>Flow.master80@yahoo.com</t>
  </si>
  <si>
    <t>TORO OILFIELD SERVICES LLC</t>
  </si>
  <si>
    <t>3015 N YS HWY 83</t>
  </si>
  <si>
    <t>PCP-0009DDB4</t>
  </si>
  <si>
    <t>ap@bearexcavating.com</t>
  </si>
  <si>
    <t>Forsyth</t>
  </si>
  <si>
    <t>Madeleine</t>
  </si>
  <si>
    <t>AP@bearexcavating.com</t>
  </si>
  <si>
    <t>Bear Excavating</t>
  </si>
  <si>
    <t>PCP-0000F2D8</t>
  </si>
  <si>
    <t>don@forsyth1.com</t>
  </si>
  <si>
    <t>+1 303-717-7692</t>
  </si>
  <si>
    <t>Don@forsyth1.com</t>
  </si>
  <si>
    <t>DF Coach services</t>
  </si>
  <si>
    <t>17726 W 63rd Pl</t>
  </si>
  <si>
    <t>PCP-000A2395</t>
  </si>
  <si>
    <t>miss_princess242004@yahoo.com</t>
  </si>
  <si>
    <t>Chatman</t>
  </si>
  <si>
    <t>+1 510-453-1675</t>
  </si>
  <si>
    <t>Ashasisle</t>
  </si>
  <si>
    <t>12030 County Road 23.3</t>
  </si>
  <si>
    <t>PCP-000A232B</t>
  </si>
  <si>
    <t>caitlyn.taussig@gmail.com</t>
  </si>
  <si>
    <t xml:space="preserve">Taussig </t>
  </si>
  <si>
    <t xml:space="preserve">Caitlyn </t>
  </si>
  <si>
    <t>1038 County Road 17</t>
  </si>
  <si>
    <t>PCP-000A22C5</t>
  </si>
  <si>
    <t>jaymesobeski@yahoo.com</t>
  </si>
  <si>
    <t>Sobeski</t>
  </si>
  <si>
    <t>+1 9708194779</t>
  </si>
  <si>
    <t>PCP-000111ED</t>
  </si>
  <si>
    <t>swf_elpaso@outlook.com</t>
  </si>
  <si>
    <t>+1 915-532-7120</t>
  </si>
  <si>
    <t>SOUTHWEST FUEL INJECTION SERVICE</t>
  </si>
  <si>
    <t>2001 E. PAISANO</t>
  </si>
  <si>
    <t>PCP-000A21C4</t>
  </si>
  <si>
    <t>+1 915 355 6050</t>
  </si>
  <si>
    <t>5364 Lucas Rd</t>
  </si>
  <si>
    <t>42063::AARON HIGAREDA</t>
  </si>
  <si>
    <t>PCP-000A23A6</t>
  </si>
  <si>
    <t>mskrez@gmail.com</t>
  </si>
  <si>
    <t>Skrzecz</t>
  </si>
  <si>
    <t>+1 602-448-8381</t>
  </si>
  <si>
    <t>MBB LLC</t>
  </si>
  <si>
    <t>14842 S Foxtail Ln</t>
  </si>
  <si>
    <t>PCP-000A2458</t>
  </si>
  <si>
    <t>eltamal6921@gmail.com</t>
  </si>
  <si>
    <t>+1 915 407 4407</t>
  </si>
  <si>
    <t>RODOLFO R TRUCKING</t>
  </si>
  <si>
    <t>1466 Osullivan Dr</t>
  </si>
  <si>
    <t>73040::RODOLFO R TRUCKING</t>
  </si>
  <si>
    <t>PCP-000A22FA</t>
  </si>
  <si>
    <t>martin.tommylee@gmail.com</t>
  </si>
  <si>
    <t>+1 720-819-9486</t>
  </si>
  <si>
    <t>Branching Out Tree Service</t>
  </si>
  <si>
    <t>151 Terra Vista St</t>
  </si>
  <si>
    <t>PCP-000A258B</t>
  </si>
  <si>
    <t>parker@fortressds.com</t>
  </si>
  <si>
    <t>Guttersen</t>
  </si>
  <si>
    <t>+1 970 371 1111</t>
  </si>
  <si>
    <t>23691 HWY. 263</t>
  </si>
  <si>
    <t>PCP-000A2663</t>
  </si>
  <si>
    <t>rmeadows@usbr.gov</t>
  </si>
  <si>
    <t>+1 505 427 0234</t>
  </si>
  <si>
    <t>2401 New Mexico # 1</t>
  </si>
  <si>
    <t>PCP-000A2A25</t>
  </si>
  <si>
    <t>sergiohinojos1986@gmail.com</t>
  </si>
  <si>
    <t>+1 915 274 7877</t>
  </si>
  <si>
    <t>TEXAS CONCRETE AND ASPHALT</t>
  </si>
  <si>
    <t>14361 Roaring Spgs</t>
  </si>
  <si>
    <t>86442::TEXAS CONCRETE AND ASPHALT</t>
  </si>
  <si>
    <t>PCP-000A28EF</t>
  </si>
  <si>
    <t>abigailbujanda@outlook.es</t>
  </si>
  <si>
    <t>Herminio</t>
  </si>
  <si>
    <t>+1 915 255 6132</t>
  </si>
  <si>
    <t>TRITURADOS HB</t>
  </si>
  <si>
    <t>11709 Flor Celosia Dr</t>
  </si>
  <si>
    <t>84661::TRITURADOS HB</t>
  </si>
  <si>
    <t>PCP-000A2AD5</t>
  </si>
  <si>
    <t>jantellecamachoperez@gmail.com</t>
  </si>
  <si>
    <t>Jantellecamachoperez@gmail.com</t>
  </si>
  <si>
    <t>JKJ TRUCKING</t>
  </si>
  <si>
    <t>15970 Dale Avenue</t>
  </si>
  <si>
    <t>51096::JKJ TRUCKING</t>
  </si>
  <si>
    <t>PCP-000A2958</t>
  </si>
  <si>
    <t>wolfie1170</t>
  </si>
  <si>
    <t>Mixon</t>
  </si>
  <si>
    <t>wolfie1170@yahoo.com</t>
  </si>
  <si>
    <t>BAILEY TREE LLC</t>
  </si>
  <si>
    <t>8728 W. GLASGOW PL.</t>
  </si>
  <si>
    <t>07495::BAILEY TREE LLC</t>
  </si>
  <si>
    <t>PCP-000A294E</t>
  </si>
  <si>
    <t>jvancleave@larimer.org</t>
  </si>
  <si>
    <t>Van Cleave</t>
  </si>
  <si>
    <t>J.C.</t>
  </si>
  <si>
    <t>+1 970 568 7670</t>
  </si>
  <si>
    <t>PCP-000A2936</t>
  </si>
  <si>
    <t>larsentransport2@gmail.com</t>
  </si>
  <si>
    <t>Larsen</t>
  </si>
  <si>
    <t>+1 970 931 2820</t>
  </si>
  <si>
    <t>LARSEN TRANSPORTATION LLC</t>
  </si>
  <si>
    <t>552 Legion St</t>
  </si>
  <si>
    <t>55019::LARSEN TRANSPORTATION LLC</t>
  </si>
  <si>
    <t>PCP-000A2A8B</t>
  </si>
  <si>
    <t>maurovillalba</t>
  </si>
  <si>
    <t>VILLALBA</t>
  </si>
  <si>
    <t>MAURO</t>
  </si>
  <si>
    <t>+1 575 937 3010</t>
  </si>
  <si>
    <t>maurovillalbascompany@gmail.com</t>
  </si>
  <si>
    <t>VILLALBA CUTTING</t>
  </si>
  <si>
    <t>205 S Parnell Dr</t>
  </si>
  <si>
    <t>93268::VILLALBA CUTTING</t>
  </si>
  <si>
    <t>PCP-000A29C9</t>
  </si>
  <si>
    <t>eli.tello@libertyfrac.com</t>
  </si>
  <si>
    <t>TELLO</t>
  </si>
  <si>
    <t>ELI</t>
  </si>
  <si>
    <t>+1 469 594 5774</t>
  </si>
  <si>
    <t>Eli.Tello@libertyfrac.com</t>
  </si>
  <si>
    <t>21111 Chance Ln</t>
  </si>
  <si>
    <t>PCP-000A2B91</t>
  </si>
  <si>
    <t>gary.feiner@arcosa.com</t>
  </si>
  <si>
    <t>Feiner</t>
  </si>
  <si>
    <t>+1 303 514 1616</t>
  </si>
  <si>
    <t>Gary.Feiner@arcosa.com</t>
  </si>
  <si>
    <t>ARCOSA LWB LLC DBA ARCOSA LIGHTWEIGHT</t>
  </si>
  <si>
    <t>11728 Hwy 93</t>
  </si>
  <si>
    <t>PCP-000A2A00</t>
  </si>
  <si>
    <t>zmarks@gce-pc.com</t>
  </si>
  <si>
    <t>Marks</t>
  </si>
  <si>
    <t>GUTIERREZ CANALES ENGINEERING PC</t>
  </si>
  <si>
    <t>PCP-0003E966</t>
  </si>
  <si>
    <t>+1 720-309-8155</t>
  </si>
  <si>
    <t>Bailey Tree</t>
  </si>
  <si>
    <t>1801 W Union Ave</t>
  </si>
  <si>
    <t>PCP-000A2938</t>
  </si>
  <si>
    <t>tello7svt@hotmail.com</t>
  </si>
  <si>
    <t>+1 469-594-5774</t>
  </si>
  <si>
    <t>Liberty Oil Field Services</t>
  </si>
  <si>
    <t>PCP-000A2B7D</t>
  </si>
  <si>
    <t>nicholas.boland@libertyenergy.com</t>
  </si>
  <si>
    <t>Boland</t>
  </si>
  <si>
    <t>+1 780-882-1157</t>
  </si>
  <si>
    <t>Nicholas.Boland@libertyenergy.com</t>
  </si>
  <si>
    <t>Liberty energy</t>
  </si>
  <si>
    <t>10615 88 St</t>
  </si>
  <si>
    <t>T8X 1P5</t>
  </si>
  <si>
    <t>PCP-000A2B1B</t>
  </si>
  <si>
    <t>ridsllc@gmail.com</t>
  </si>
  <si>
    <t>+1 575 635 1306</t>
  </si>
  <si>
    <t>RID'S CUSTOMS</t>
  </si>
  <si>
    <t>125 Farney Ln</t>
  </si>
  <si>
    <t>76184::RID'S CUSTOMS</t>
  </si>
  <si>
    <t>PCP-000A30EB</t>
  </si>
  <si>
    <t>Aaron.joslin@usacompression.com</t>
  </si>
  <si>
    <t>Joslin</t>
  </si>
  <si>
    <t>USA COMPRESSION</t>
  </si>
  <si>
    <t>615 DEL RIO ST</t>
  </si>
  <si>
    <t>PCP-000A3045</t>
  </si>
  <si>
    <t>avgarcia@usbr.gov</t>
  </si>
  <si>
    <t>+1 505 525 3999</t>
  </si>
  <si>
    <t>PCP-000A2DC5</t>
  </si>
  <si>
    <t>aldabal@bouldercolorado.gov</t>
  </si>
  <si>
    <t>Aldaba</t>
  </si>
  <si>
    <t>+1 720 415 2549</t>
  </si>
  <si>
    <t>2520 55</t>
  </si>
  <si>
    <t>PCP-000A2AD3</t>
  </si>
  <si>
    <t>aandecsi@gmail.com</t>
  </si>
  <si>
    <t>+1 915 490 5436</t>
  </si>
  <si>
    <t>E LANDSCAPES &amp; HUALIN</t>
  </si>
  <si>
    <t>8644 Holmsley Trl</t>
  </si>
  <si>
    <t>29603::E LANDSCAPES &amp; HUALIN</t>
  </si>
  <si>
    <t>PCP-000A3046</t>
  </si>
  <si>
    <t>jggc_02</t>
  </si>
  <si>
    <t>Juan Carlos</t>
  </si>
  <si>
    <t>+1 432 385 6444</t>
  </si>
  <si>
    <t>jggc_02@hotmail.com</t>
  </si>
  <si>
    <t>JUAN GONZALEZ</t>
  </si>
  <si>
    <t>2346 W F St</t>
  </si>
  <si>
    <t>37181::JUAN GONZALEZ</t>
  </si>
  <si>
    <t>PCP-000A30E0</t>
  </si>
  <si>
    <t>joeslandcleaning</t>
  </si>
  <si>
    <t>+1 915 491 4638</t>
  </si>
  <si>
    <t>joeslandcleaning@gmail.com</t>
  </si>
  <si>
    <t>JOES LAND CLEANING</t>
  </si>
  <si>
    <t>1007 Fargrove St</t>
  </si>
  <si>
    <t>47423::JOES LAND CLEANING</t>
  </si>
  <si>
    <t>PCP-000A2FA5</t>
  </si>
  <si>
    <t>sgonzalez@powermotivecorp.com</t>
  </si>
  <si>
    <t xml:space="preserve">SERGIO </t>
  </si>
  <si>
    <t>+1 915 944 5262</t>
  </si>
  <si>
    <t xml:space="preserve">1181 BURGUNDY DR </t>
  </si>
  <si>
    <t>PCP-000A308F</t>
  </si>
  <si>
    <t>easton108@gmail.com</t>
  </si>
  <si>
    <t>Eisele</t>
  </si>
  <si>
    <t>Easton</t>
  </si>
  <si>
    <t>DARRIN EISELE DBA D&amp;L LAND MANAGEMENT CO.</t>
  </si>
  <si>
    <t>31676::D&amp;L LAND MANAGEMENT CO INC</t>
  </si>
  <si>
    <t>PCP-000A30D1</t>
  </si>
  <si>
    <t>alopez@connellresources.com</t>
  </si>
  <si>
    <t>AMBER</t>
  </si>
  <si>
    <t>+1 970 567 7560</t>
  </si>
  <si>
    <t>ALOPEZ@CONNELLRESOURCES.COM</t>
  </si>
  <si>
    <t>PCP-000A2F82</t>
  </si>
  <si>
    <t>sheepbaylac@gmail.com</t>
  </si>
  <si>
    <t>+1 907 917 0313</t>
  </si>
  <si>
    <t>LITTLE OWL RANCH</t>
  </si>
  <si>
    <t>12000 COUNTY RD 326</t>
  </si>
  <si>
    <t>53444::LITTLE OWL RANCH</t>
  </si>
  <si>
    <t>PCP-000A2E54</t>
  </si>
  <si>
    <t>a6bucal</t>
  </si>
  <si>
    <t>cesar.linares@mhc.com</t>
  </si>
  <si>
    <t>PSP-000A93A4</t>
  </si>
  <si>
    <t>wyattdowell@yahoo.com</t>
  </si>
  <si>
    <t>Dowell</t>
  </si>
  <si>
    <t>+1 719 980 2099</t>
  </si>
  <si>
    <t>WYATTDOWELL@YAHOO.COM</t>
  </si>
  <si>
    <t>CITY OF LAS ANIMAS</t>
  </si>
  <si>
    <t>PO Box 468</t>
  </si>
  <si>
    <t>54604::CITY OF LAS ANIMAS</t>
  </si>
  <si>
    <t>PCP-000A2EF4</t>
  </si>
  <si>
    <t>jerremycandc@gmail.com</t>
  </si>
  <si>
    <t xml:space="preserve">Jerremy </t>
  </si>
  <si>
    <t>+1 720 456 8664</t>
  </si>
  <si>
    <t>ERIC CARLSON DBA C&amp;C CONSTRUCTION</t>
  </si>
  <si>
    <t>12715::C &amp; C CONSTRUCTION</t>
  </si>
  <si>
    <t>PCP-000A2F26</t>
  </si>
  <si>
    <t>dexter.drones@libertyfrac.com</t>
  </si>
  <si>
    <t>Drones</t>
  </si>
  <si>
    <t>+1 423 202 1396</t>
  </si>
  <si>
    <t>950 17th St # 24</t>
  </si>
  <si>
    <t>PCP-000A2F41</t>
  </si>
  <si>
    <t>Surich@transwest.com</t>
  </si>
  <si>
    <t>Transwest truck trailer rv</t>
  </si>
  <si>
    <t>20770 East I-76 Frontage Road</t>
  </si>
  <si>
    <t>PCP-000A3157</t>
  </si>
  <si>
    <t>fantastic</t>
  </si>
  <si>
    <t>Chung</t>
  </si>
  <si>
    <t>+1 608-556-9045</t>
  </si>
  <si>
    <t>nickchung020@gmail.com</t>
  </si>
  <si>
    <t xml:space="preserve">Fantastic </t>
  </si>
  <si>
    <t>2534 N Prospect Ave</t>
  </si>
  <si>
    <t>PCP-000A301C</t>
  </si>
  <si>
    <t>elevatedexcavating</t>
  </si>
  <si>
    <t>elevatedexcavating@gmail.com</t>
  </si>
  <si>
    <t>Elevated Excavating</t>
  </si>
  <si>
    <t>PPT-10760FD3</t>
  </si>
  <si>
    <t>Droot41@gmail.com</t>
  </si>
  <si>
    <t xml:space="preserve">Root </t>
  </si>
  <si>
    <t>PCP-000A2E3F</t>
  </si>
  <si>
    <t>raulross09@gmail.com</t>
  </si>
  <si>
    <t>+1 915 691 2443</t>
  </si>
  <si>
    <t>SOUTHWESTERN INDUSTRL RIGG</t>
  </si>
  <si>
    <t>PO Box 27166</t>
  </si>
  <si>
    <t>80643::SOUTHWESTERN INDUSTRL RIGG</t>
  </si>
  <si>
    <t>PCP-000A2FAD</t>
  </si>
  <si>
    <t>star_pavers@sbcglobal.net</t>
  </si>
  <si>
    <t>+1 915 256 6682</t>
  </si>
  <si>
    <t>STAR PAVERS CONSTRUCTION</t>
  </si>
  <si>
    <t>11601 Pellicano Dr Ste C3</t>
  </si>
  <si>
    <t>81167::STAR PAVERS CONSTRUCTION</t>
  </si>
  <si>
    <t>PCP-000A2F4F</t>
  </si>
  <si>
    <t>john.whittington@advance-auto.com</t>
  </si>
  <si>
    <t>+1 575 208 1925</t>
  </si>
  <si>
    <t>ADVANCE AUTO PARTS</t>
  </si>
  <si>
    <t>125 S Main St</t>
  </si>
  <si>
    <t>04828::ADVANCE AUTO PARTS</t>
  </si>
  <si>
    <t>PCP-000A30EC</t>
  </si>
  <si>
    <t>jeffhays100@gmail.com</t>
  </si>
  <si>
    <t>+1 719 429 8569</t>
  </si>
  <si>
    <t>JEFF HAYS</t>
  </si>
  <si>
    <t>4821 Garden Park Rd</t>
  </si>
  <si>
    <t>41858::JEFF HAYS</t>
  </si>
  <si>
    <t>PCP-000A34F7</t>
  </si>
  <si>
    <t xml:space="preserve">Sich </t>
  </si>
  <si>
    <t>+1 308 730 0395</t>
  </si>
  <si>
    <t>TOWN OF PONCHA SPRINGS</t>
  </si>
  <si>
    <t xml:space="preserve">333 Burnett Ave </t>
  </si>
  <si>
    <t>69814::TOWN OF PONCHA SPRINGS</t>
  </si>
  <si>
    <t>PCP-000A3507</t>
  </si>
  <si>
    <t>cowtruck2016@hotmail.com</t>
  </si>
  <si>
    <t>Victoriano</t>
  </si>
  <si>
    <t>+1 915 803 6480</t>
  </si>
  <si>
    <t>COW TEXAS TRUCK SALES</t>
  </si>
  <si>
    <t>14367 Gateway Blvd W</t>
  </si>
  <si>
    <t>20510::COW TEXAS TRUCK SALES</t>
  </si>
  <si>
    <t>PCP-000A36A3</t>
  </si>
  <si>
    <t>rickdestea@lamcorporation.com</t>
  </si>
  <si>
    <t>Destea</t>
  </si>
  <si>
    <t>+1 505 722 0965</t>
  </si>
  <si>
    <t>RICKDESTEA@LAMCORPORATION.COM</t>
  </si>
  <si>
    <t>LAM CORPORATION</t>
  </si>
  <si>
    <t>317 Bortot Dr</t>
  </si>
  <si>
    <t>54167::LAM CORPORATION</t>
  </si>
  <si>
    <t>PCP-000A36A0</t>
  </si>
  <si>
    <t>wfgrizzlycontracting@gmail.com</t>
  </si>
  <si>
    <t>+1 863-205-2307</t>
  </si>
  <si>
    <t>Wfgrizzlycontracting@gmail.com</t>
  </si>
  <si>
    <t>GRIZZLY CONTRACTING</t>
  </si>
  <si>
    <t>421 Harrow St</t>
  </si>
  <si>
    <t>PCP-000A33C0</t>
  </si>
  <si>
    <t>Spalding</t>
  </si>
  <si>
    <t xml:space="preserve">Timothy </t>
  </si>
  <si>
    <t>+1 575 241 3368</t>
  </si>
  <si>
    <t>AZTEC RENTAL OF HOBBS</t>
  </si>
  <si>
    <t>329 E NAVAJO</t>
  </si>
  <si>
    <t>PCP-000A36C5</t>
  </si>
  <si>
    <t>Jhtllc17@gmail.com</t>
  </si>
  <si>
    <t>Jht llc</t>
  </si>
  <si>
    <t>823 West Gum Avenue</t>
  </si>
  <si>
    <t>PCP-000A359A</t>
  </si>
  <si>
    <t>kilmansfleetservice@gmail.com</t>
  </si>
  <si>
    <t>Kilman</t>
  </si>
  <si>
    <t>+1 6023977848</t>
  </si>
  <si>
    <t>michaelkilman@amesco.com</t>
  </si>
  <si>
    <t>PPW-80024E8E</t>
  </si>
  <si>
    <t>+1 318 505 4816</t>
  </si>
  <si>
    <t>PCP-000A39B6</t>
  </si>
  <si>
    <t>rosaliocanava@gmail.com</t>
  </si>
  <si>
    <t>+1 915 764 2350</t>
  </si>
  <si>
    <t>FIVE R ENTERPRISES INC</t>
  </si>
  <si>
    <t>PO Box 137</t>
  </si>
  <si>
    <t>34053::FIVE R ENTERPRISES INC</t>
  </si>
  <si>
    <t>PCP-000A3B0F</t>
  </si>
  <si>
    <t>sales@bensonbros.com</t>
  </si>
  <si>
    <t xml:space="preserve">Benson </t>
  </si>
  <si>
    <t xml:space="preserve">Hans </t>
  </si>
  <si>
    <t>+1 970 835 3128</t>
  </si>
  <si>
    <t>Sales@bensonbros.com</t>
  </si>
  <si>
    <t>BENSON BROTHERS TRUCK &amp; EQPT</t>
  </si>
  <si>
    <t>21240 Austin Rd</t>
  </si>
  <si>
    <t>07230::BENSON BROTHERS TRUCK &amp; EQPT</t>
  </si>
  <si>
    <t>PCP-000A3A87</t>
  </si>
  <si>
    <t>billknight@comcast.net</t>
  </si>
  <si>
    <t>+1 970 481 0867</t>
  </si>
  <si>
    <t>BILLKNIGHT@COMCAST.NET</t>
  </si>
  <si>
    <t>COLORADO FLAGSTONE INC</t>
  </si>
  <si>
    <t>PO Box 63</t>
  </si>
  <si>
    <t>Masonville</t>
  </si>
  <si>
    <t>18300::COLORADO FLAGSTONE INC</t>
  </si>
  <si>
    <t>PCP-000A3B0C</t>
  </si>
  <si>
    <t>juandediosc</t>
  </si>
  <si>
    <t>LOYA</t>
  </si>
  <si>
    <t>JUAN DE DIOS</t>
  </si>
  <si>
    <t>+1 915 204 4058</t>
  </si>
  <si>
    <t>jloya_57@hotmail.com</t>
  </si>
  <si>
    <t>INMOBILIARIA SAN URIEL</t>
  </si>
  <si>
    <t>AVE DE LAS QUINTAS #20</t>
  </si>
  <si>
    <t xml:space="preserve">HIDALGO DEL PARRAL </t>
  </si>
  <si>
    <t>45708::INMOBILIARIA SAN URIEL</t>
  </si>
  <si>
    <t>PCP-000A3BB2</t>
  </si>
  <si>
    <t>adqualls@eprod.com</t>
  </si>
  <si>
    <t>+1 773 750 7109</t>
  </si>
  <si>
    <t>3009 E Greene ST</t>
  </si>
  <si>
    <t>30441::ENTERPRISE</t>
  </si>
  <si>
    <t>PCP-000A3BC0</t>
  </si>
  <si>
    <t>gas@walsenburg.org</t>
  </si>
  <si>
    <t>+1 719 890 0049</t>
  </si>
  <si>
    <t>CITY OF WALSENBURG</t>
  </si>
  <si>
    <t>525 S Albert Ave</t>
  </si>
  <si>
    <t>93840::CITY OF WALSENBURG</t>
  </si>
  <si>
    <t>PCP-000A3AF4</t>
  </si>
  <si>
    <t>garrettj@tsjconstruction.com</t>
  </si>
  <si>
    <t>PO BOX 453</t>
  </si>
  <si>
    <t>CLEVELAND</t>
  </si>
  <si>
    <t>PCP-0000A8F7</t>
  </si>
  <si>
    <t>zach.kaan@windigous.com</t>
  </si>
  <si>
    <t xml:space="preserve">Kaan </t>
  </si>
  <si>
    <t xml:space="preserve">Zach </t>
  </si>
  <si>
    <t>+1 303 365 6827</t>
  </si>
  <si>
    <t>WINDIGO LOGISTICS LLC</t>
  </si>
  <si>
    <t>AURORA SITE</t>
  </si>
  <si>
    <t>1933 TOWER RD</t>
  </si>
  <si>
    <t>95814::WINDIGO LOGISTICS LLC</t>
  </si>
  <si>
    <t>PCP-000A408F</t>
  </si>
  <si>
    <t>highcountryxx</t>
  </si>
  <si>
    <t>+1 970 318 6712</t>
  </si>
  <si>
    <t>PO Box 84</t>
  </si>
  <si>
    <t>Como</t>
  </si>
  <si>
    <t>42080::HIGH COUNTRY EXCAVATION LLC</t>
  </si>
  <si>
    <t>PCP-000A4176</t>
  </si>
  <si>
    <t>luis@denvereast.com</t>
  </si>
  <si>
    <t xml:space="preserve">Gonzalez </t>
  </si>
  <si>
    <t>+1 720 277 4244</t>
  </si>
  <si>
    <t>DENVER EAST MACHINERY</t>
  </si>
  <si>
    <t>15507 E 18th Ave</t>
  </si>
  <si>
    <t>25560::DENVER EAST MACHINERY CO</t>
  </si>
  <si>
    <t>PCP-000A4015</t>
  </si>
  <si>
    <t>jcbryant1962@yahoo.com</t>
  </si>
  <si>
    <t>+1 4326533273</t>
  </si>
  <si>
    <t>bryant@generalmachine.us</t>
  </si>
  <si>
    <t>General Machine &amp; Supply</t>
  </si>
  <si>
    <t>P.O. BOX 2249</t>
  </si>
  <si>
    <t>PPW-8000976E</t>
  </si>
  <si>
    <t>dustin.butala@gmail.com</t>
  </si>
  <si>
    <t>Hapl</t>
  </si>
  <si>
    <t>+1 719 221 7854</t>
  </si>
  <si>
    <t>BUTALA CONSTRUCTION CO</t>
  </si>
  <si>
    <t>PO Box 907</t>
  </si>
  <si>
    <t>10264::BUTALA CONSTRUCTION CO</t>
  </si>
  <si>
    <t>PCP-000A4067</t>
  </si>
  <si>
    <t>robert.jimerson@dorsar.com</t>
  </si>
  <si>
    <t>Jimerson</t>
  </si>
  <si>
    <t>+1 915 208 9018</t>
  </si>
  <si>
    <t>FARM ONE LTD CO</t>
  </si>
  <si>
    <t>9009 Mount San Berdu Dr</t>
  </si>
  <si>
    <t>32588::FARM ONE LTD CO</t>
  </si>
  <si>
    <t>PCP-000A4191</t>
  </si>
  <si>
    <t>joseelkatch@gmail.com</t>
  </si>
  <si>
    <t>+1 719-565-7911</t>
  </si>
  <si>
    <t>Jp trucking</t>
  </si>
  <si>
    <t>2115 Lynwood Ln</t>
  </si>
  <si>
    <t>PCP-000A41A1</t>
  </si>
  <si>
    <t>myersbros</t>
  </si>
  <si>
    <t xml:space="preserve">Darlington </t>
  </si>
  <si>
    <t>+1 719 852 4606</t>
  </si>
  <si>
    <t>myersbrosparts@yahoo.com</t>
  </si>
  <si>
    <t>MYERS BROS TRUCK &amp; TRACT RPR</t>
  </si>
  <si>
    <t>1197 Us Hwy 285 N</t>
  </si>
  <si>
    <t>62656::MYERS BROS TRUCK &amp; TRACT RPR</t>
  </si>
  <si>
    <t>PCP-000A41AB</t>
  </si>
  <si>
    <t>medina.logistics.llc@gmail.com</t>
  </si>
  <si>
    <t>MEDINA FRIEGHT LLC</t>
  </si>
  <si>
    <t>57975::MEDINA FRIEGHT LLC</t>
  </si>
  <si>
    <t>PCP-000A40ED</t>
  </si>
  <si>
    <t>Ariel.e.Greenwood@gmail.com</t>
  </si>
  <si>
    <t>P.O. Box 116</t>
  </si>
  <si>
    <t>Wagon Mound</t>
  </si>
  <si>
    <t>PCP-000A4430</t>
  </si>
  <si>
    <t>asanc78@gmail.com</t>
  </si>
  <si>
    <t>+1 915 443 9334</t>
  </si>
  <si>
    <t>ADRIAN SANCHEZ</t>
  </si>
  <si>
    <t>7825 Helen Of Troy Dr</t>
  </si>
  <si>
    <t>79988::ADRIAN SANCHEZ</t>
  </si>
  <si>
    <t>PCP-000A4445</t>
  </si>
  <si>
    <t>deisenhand@churchranch.com</t>
  </si>
  <si>
    <t>Eisenhand</t>
  </si>
  <si>
    <t>+1 303 469 1873</t>
  </si>
  <si>
    <t>CHURCH RANCH CORPORATE CTR</t>
  </si>
  <si>
    <t>20009 Highway 72</t>
  </si>
  <si>
    <t>16570::CHURCH RANCH CORPORATE CTR</t>
  </si>
  <si>
    <t>PCP-000A4929</t>
  </si>
  <si>
    <t>gfstorage</t>
  </si>
  <si>
    <t>Teti</t>
  </si>
  <si>
    <t>+1 303 204 2259</t>
  </si>
  <si>
    <t>f.teti@gandfstorage.com</t>
  </si>
  <si>
    <t>G &amp; F STORAGE</t>
  </si>
  <si>
    <t>6301 Federal Blvd Unit 3</t>
  </si>
  <si>
    <t>38516::G &amp; F STORAGE</t>
  </si>
  <si>
    <t>PCP-000A47F7</t>
  </si>
  <si>
    <t>Nathan.Wagner@halliburton.com</t>
  </si>
  <si>
    <t>12035 East Montana Place</t>
  </si>
  <si>
    <t>PCP-000A483F</t>
  </si>
  <si>
    <t>witzelworks@gmail.com</t>
  </si>
  <si>
    <t>Witzel</t>
  </si>
  <si>
    <t>Donn</t>
  </si>
  <si>
    <t>+1 719 342 5513</t>
  </si>
  <si>
    <t>DONN WITZEL</t>
  </si>
  <si>
    <t>955 15th St</t>
  </si>
  <si>
    <t>97224::DONN WITZEL</t>
  </si>
  <si>
    <t>PCP-000A479F</t>
  </si>
  <si>
    <t>redworks28@gmail.com</t>
  </si>
  <si>
    <t>+1 915 787 9391</t>
  </si>
  <si>
    <t>EL PASO TOWING COMPANY</t>
  </si>
  <si>
    <t>428 Frederick Rd</t>
  </si>
  <si>
    <t>30325::EL PASO TOWING COMPANY</t>
  </si>
  <si>
    <t>PCP-000A47F4</t>
  </si>
  <si>
    <t>kevin.mcgirr@mesacounty.us</t>
  </si>
  <si>
    <t>+1 303 437 4739</t>
  </si>
  <si>
    <t>P.O. BOX 20000</t>
  </si>
  <si>
    <t>PCP-000A4962</t>
  </si>
  <si>
    <t>ak48kjo</t>
  </si>
  <si>
    <t>Olan</t>
  </si>
  <si>
    <t>Kai.Olan@mhc.com</t>
  </si>
  <si>
    <t>PSP-000923DB</t>
  </si>
  <si>
    <t>j.granados0777@yahoo.com</t>
  </si>
  <si>
    <t>Granados</t>
  </si>
  <si>
    <t>+1 915 490 0132</t>
  </si>
  <si>
    <t>FOUR OF A KIND</t>
  </si>
  <si>
    <t>5249 Buffalo Creek Dr</t>
  </si>
  <si>
    <t>35463::FOUR OF A KIND</t>
  </si>
  <si>
    <t>PCP-000A3FFC</t>
  </si>
  <si>
    <t>josh@bluefinwatersolutions.com</t>
  </si>
  <si>
    <t>+1 432 888 1162</t>
  </si>
  <si>
    <t>24047 State Hwy 74</t>
  </si>
  <si>
    <t>Purcell</t>
  </si>
  <si>
    <t>09410::BLUEFIN WATER SOLUTIONS LLC</t>
  </si>
  <si>
    <t>PCP-000A495F</t>
  </si>
  <si>
    <t>steven.erik.madrid@gmail.com</t>
  </si>
  <si>
    <t>+1 915 217 4777</t>
  </si>
  <si>
    <t>STEVEN MADRID</t>
  </si>
  <si>
    <t>7317 Dale Rd Ste B</t>
  </si>
  <si>
    <t>57998::STEVEN MADRID</t>
  </si>
  <si>
    <t>PCP-000A49B0</t>
  </si>
  <si>
    <t>marqueztrucking@yahoo.com</t>
  </si>
  <si>
    <t xml:space="preserve">Exiquio </t>
  </si>
  <si>
    <t>+1 915 328 0908</t>
  </si>
  <si>
    <t>MARQUEZ TRUCKING</t>
  </si>
  <si>
    <t>1127 Los Santos Dr</t>
  </si>
  <si>
    <t>52713::MARQUEZ TRUCKING</t>
  </si>
  <si>
    <t>PCP-000A4899</t>
  </si>
  <si>
    <t>meliasfpep@gmail.com</t>
  </si>
  <si>
    <t>+1 915 621 8535</t>
  </si>
  <si>
    <t>FORKLIFT PARTS &amp; SUPPLIES OF</t>
  </si>
  <si>
    <t>11394 James Watt Dr Ste 705</t>
  </si>
  <si>
    <t>34820::FORKLIFT PARTS &amp; SUPPLIES OF EL PASO</t>
  </si>
  <si>
    <t>PCP-000A4872</t>
  </si>
  <si>
    <t>mslofbay@gmail.com</t>
  </si>
  <si>
    <t>PCP-000A483B</t>
  </si>
  <si>
    <t>tsdudeck@hotmail.com</t>
  </si>
  <si>
    <t>Dudeck</t>
  </si>
  <si>
    <t>+1 303 880 2049</t>
  </si>
  <si>
    <t>PCP-000A477D</t>
  </si>
  <si>
    <t>bammott16@gmail.com</t>
  </si>
  <si>
    <t>Mott</t>
  </si>
  <si>
    <t>+1 918 340 3420</t>
  </si>
  <si>
    <t>PCP-000A4774</t>
  </si>
  <si>
    <t>mj_gomez05@icloud.com</t>
  </si>
  <si>
    <t xml:space="preserve">Manual </t>
  </si>
  <si>
    <t>+1 918 933 1936</t>
  </si>
  <si>
    <t>M&amp;A EXCAVATING LLC</t>
  </si>
  <si>
    <t>2235 Asoka St</t>
  </si>
  <si>
    <t>61474::M&amp;A EXCAVATING LLC</t>
  </si>
  <si>
    <t>PCP-000A475D</t>
  </si>
  <si>
    <t>jsaldana@redlundequipment.com</t>
  </si>
  <si>
    <t>+1 719-336-2243</t>
  </si>
  <si>
    <t>redlund equipment</t>
  </si>
  <si>
    <t>7265 Us Hwy 50</t>
  </si>
  <si>
    <t>PCP-000A49D0</t>
  </si>
  <si>
    <t>jacob.hanson356@gmail.com</t>
  </si>
  <si>
    <t xml:space="preserve">344 w main st </t>
  </si>
  <si>
    <t>PCP-000A497A</t>
  </si>
  <si>
    <t>servdiverim@hotmail.es</t>
  </si>
  <si>
    <t>Portillo</t>
  </si>
  <si>
    <t>Victor M</t>
  </si>
  <si>
    <t>+1 720-850-7162</t>
  </si>
  <si>
    <t>SDIM</t>
  </si>
  <si>
    <t>545 Barcelona Dr</t>
  </si>
  <si>
    <t>PCP-000A4990</t>
  </si>
  <si>
    <t>halliburtonsis</t>
  </si>
  <si>
    <t>+1 9795676231</t>
  </si>
  <si>
    <t>JOHNATHON.WALKER@HALLIBURTON.COM</t>
  </si>
  <si>
    <t>PPT-1066A124</t>
  </si>
  <si>
    <t>ryderjenik@gmail.com</t>
  </si>
  <si>
    <t>Jenik</t>
  </si>
  <si>
    <t>Ryder</t>
  </si>
  <si>
    <t>+1 970 520 1303</t>
  </si>
  <si>
    <t>HV RANCH</t>
  </si>
  <si>
    <t>4985 County Road 30</t>
  </si>
  <si>
    <t>Sedgwick</t>
  </si>
  <si>
    <t>40991::HV RANCH</t>
  </si>
  <si>
    <t>PCP-000A4865</t>
  </si>
  <si>
    <t>jen@slcolorado.com</t>
  </si>
  <si>
    <t>Flanagan</t>
  </si>
  <si>
    <t>+1 303 986 4000</t>
  </si>
  <si>
    <t>SUSTAINABLE LANDSCAPES COLO</t>
  </si>
  <si>
    <t>6101 W 11th Ave Unit 2</t>
  </si>
  <si>
    <t>77438::SUSTAINABLE LANDSCAPES COLO</t>
  </si>
  <si>
    <t>PCP-000A47B7</t>
  </si>
  <si>
    <t>lazyh</t>
  </si>
  <si>
    <t>Hammil</t>
  </si>
  <si>
    <t>LAZYHEXCAVATING@GMAIL.COM</t>
  </si>
  <si>
    <t>3215 Pinehurst Cir</t>
  </si>
  <si>
    <t>PCP-000A4F5B</t>
  </si>
  <si>
    <t>gmctech573@gmail.com</t>
  </si>
  <si>
    <t>14794 East 2nd Avenue</t>
  </si>
  <si>
    <t>PCP-000A4F4A</t>
  </si>
  <si>
    <t>labarreda@megadraulicgroup.com</t>
  </si>
  <si>
    <t>+1 915 613 0860</t>
  </si>
  <si>
    <t>MEGADRAULIC GROUP, LLC</t>
  </si>
  <si>
    <t>7424 Brays Landing Dr</t>
  </si>
  <si>
    <t>PCP-000A4D7C</t>
  </si>
  <si>
    <t>grethey</t>
  </si>
  <si>
    <t>Grethey</t>
  </si>
  <si>
    <t>Tim.grethey@millstoneweber.com</t>
  </si>
  <si>
    <t>MILLSTONE WEBER LLC</t>
  </si>
  <si>
    <t>PPW-185829EB</t>
  </si>
  <si>
    <t>rigovarela66@icloud.com</t>
  </si>
  <si>
    <t>+1 575 649 6399</t>
  </si>
  <si>
    <t>DOUG LACK FARMS</t>
  </si>
  <si>
    <t>PO Box 218</t>
  </si>
  <si>
    <t>53808::DOUG LACK FARMS</t>
  </si>
  <si>
    <t>PCP-000A4D63</t>
  </si>
  <si>
    <t>millstoneweber</t>
  </si>
  <si>
    <t>+1 309 824 8347</t>
  </si>
  <si>
    <t>tim.grethey@millstoneweber.com</t>
  </si>
  <si>
    <t>601 Fountain Lakes Blvd</t>
  </si>
  <si>
    <t>60530::MILLSTONE WEBER LLC</t>
  </si>
  <si>
    <t>PCP-000A4E73</t>
  </si>
  <si>
    <t>cesarp@wsilverinc.com</t>
  </si>
  <si>
    <t>+1 915 217 2992</t>
  </si>
  <si>
    <t>PCP-000A501C</t>
  </si>
  <si>
    <t>evan@altitudelandscapes.com</t>
  </si>
  <si>
    <t>Lambourne</t>
  </si>
  <si>
    <t>+1 720 934 1640</t>
  </si>
  <si>
    <t>ALTITUDE LAWNCARE &amp; LANDSCAP E INC</t>
  </si>
  <si>
    <t>381 Emery Rd</t>
  </si>
  <si>
    <t>00390::ALTITUDE LAWNCARE &amp; LANDSCAP E INC</t>
  </si>
  <si>
    <t>PCP-000A4FA7</t>
  </si>
  <si>
    <t>jpdieselpwr@gmail.com</t>
  </si>
  <si>
    <t>Pollard</t>
  </si>
  <si>
    <t>Iron Horse Diesel, LLC</t>
  </si>
  <si>
    <t>563 Bentwood Street</t>
  </si>
  <si>
    <t>PCP-000A4EFC</t>
  </si>
  <si>
    <t>matt.redus@libertyfrac.com</t>
  </si>
  <si>
    <t>redus</t>
  </si>
  <si>
    <t>+1 210-867-0602</t>
  </si>
  <si>
    <t>Matt.Redus@libertyfrac.com</t>
  </si>
  <si>
    <t xml:space="preserve">liberty oilfield services </t>
  </si>
  <si>
    <t>118 Peach Ln</t>
  </si>
  <si>
    <t>Schertz</t>
  </si>
  <si>
    <t>PCP-000A4EE9</t>
  </si>
  <si>
    <t>jkapp@power-equip.com</t>
  </si>
  <si>
    <t>Kapp</t>
  </si>
  <si>
    <t>+1 9706570766</t>
  </si>
  <si>
    <t>PCP-000A4D1A</t>
  </si>
  <si>
    <t>omsanchez</t>
  </si>
  <si>
    <t xml:space="preserve">Omar </t>
  </si>
  <si>
    <t>+1 915-772-9007</t>
  </si>
  <si>
    <t>omsanchez@bmmachinery.com</t>
  </si>
  <si>
    <t>BM Machinery</t>
  </si>
  <si>
    <t>PCP-000A4D83</t>
  </si>
  <si>
    <t>PCP-000A4D67</t>
  </si>
  <si>
    <t>jimnaspen</t>
  </si>
  <si>
    <t>TOMBERLIN</t>
  </si>
  <si>
    <t>+1 970-456-1096</t>
  </si>
  <si>
    <t>MVP MGMT</t>
  </si>
  <si>
    <t>805 Blake Ave</t>
  </si>
  <si>
    <t>PCP-000A5019</t>
  </si>
  <si>
    <t>PCP-000A4A2B</t>
  </si>
  <si>
    <t>sanchez96angel96@gmail.com</t>
  </si>
  <si>
    <t>+1 915 821 7500</t>
  </si>
  <si>
    <t>ALPHA SOUTHWEST INC</t>
  </si>
  <si>
    <t>11105 Dyer St</t>
  </si>
  <si>
    <t>02573::ALPHA SOUTHWEST INC</t>
  </si>
  <si>
    <t>PCP-000A4CC7</t>
  </si>
  <si>
    <t>Joshuabandy055@gmail.com</t>
  </si>
  <si>
    <t>10225 East Girard Avenue</t>
  </si>
  <si>
    <t>PCP-000A506C</t>
  </si>
  <si>
    <t>david.nixon@exxonmobil.com</t>
  </si>
  <si>
    <t>+1 501 206 9470</t>
  </si>
  <si>
    <t>PCP-000A4E0E</t>
  </si>
  <si>
    <t>mikeoc@snowbridgeinc.com</t>
  </si>
  <si>
    <t>Ohri</t>
  </si>
  <si>
    <t>+1 719 839 5639</t>
  </si>
  <si>
    <t>SNOWBRIDGE INC</t>
  </si>
  <si>
    <t>PO Box 2917</t>
  </si>
  <si>
    <t>80242::SNOWBRIDGE INC</t>
  </si>
  <si>
    <t>PCP-000A565E</t>
  </si>
  <si>
    <t>thatchercarlin@gmail.com</t>
  </si>
  <si>
    <t>505 Cedro St</t>
  </si>
  <si>
    <t>PCP-000A5413</t>
  </si>
  <si>
    <t>guernseygrading@gmail.com</t>
  </si>
  <si>
    <t>+1 303 550 0216</t>
  </si>
  <si>
    <t>GUERNSEYS GRADING &amp; EXCAVATING</t>
  </si>
  <si>
    <t>PCP-000A547C</t>
  </si>
  <si>
    <t>rogelioagl@yahoo.com</t>
  </si>
  <si>
    <t>+1 915 740 2872</t>
  </si>
  <si>
    <t>RLA TRUCKING</t>
  </si>
  <si>
    <t>9500 Mcintosh Dr</t>
  </si>
  <si>
    <t>73064::RLA TRUCKING</t>
  </si>
  <si>
    <t>PCP-000A5442</t>
  </si>
  <si>
    <t>jacob.cortez@archrock.com</t>
  </si>
  <si>
    <t>+1 432 221 6918</t>
  </si>
  <si>
    <t>Jacob.Cortez@Archrock.com</t>
  </si>
  <si>
    <t>9704 W I20</t>
  </si>
  <si>
    <t>PCP-00062B52</t>
  </si>
  <si>
    <t>Will@mceconstructionllc.com</t>
  </si>
  <si>
    <t>Mckechnie</t>
  </si>
  <si>
    <t>MCE CONSTRUCTION LLC</t>
  </si>
  <si>
    <t>2114 ORCHARD BLOOM DR</t>
  </si>
  <si>
    <t>62246::MCE CONSTRUCTION LLC</t>
  </si>
  <si>
    <t>PCP-000A5179</t>
  </si>
  <si>
    <t>seth.jenkins@riovalleybiofuels.com</t>
  </si>
  <si>
    <t>+1 915 791 8720</t>
  </si>
  <si>
    <t>PCP-000A53AC</t>
  </si>
  <si>
    <t>carlos.chavez@autojad.com</t>
  </si>
  <si>
    <t>+1 614 487 2583</t>
  </si>
  <si>
    <t>AUTOJAD</t>
  </si>
  <si>
    <t>1049 Eastside Rd Ste A</t>
  </si>
  <si>
    <t>04830::AUTOJAD</t>
  </si>
  <si>
    <t>PCP-000A5562</t>
  </si>
  <si>
    <t>nationalleasing</t>
  </si>
  <si>
    <t>Hansell</t>
  </si>
  <si>
    <t>+1 602 741 4888</t>
  </si>
  <si>
    <t>DAVE.HANSELL@NATIONALLEASING.NET</t>
  </si>
  <si>
    <t>NATIONAL LEASING OF ARIZONA</t>
  </si>
  <si>
    <t>5212 Shavano Ct</t>
  </si>
  <si>
    <t>64055::NATIONAL LEASING OF ARIZONA</t>
  </si>
  <si>
    <t>PCP-000A5655</t>
  </si>
  <si>
    <t>thomas@ruderbuilt.com</t>
  </si>
  <si>
    <t>Thomas@ruderbuilt.com</t>
  </si>
  <si>
    <t>7010 Grandview Avenue</t>
  </si>
  <si>
    <t>PCP-000A5732</t>
  </si>
  <si>
    <t>marv@proag.farm</t>
  </si>
  <si>
    <t>Marv</t>
  </si>
  <si>
    <t>+1 970 397 1022</t>
  </si>
  <si>
    <t>PRO AG</t>
  </si>
  <si>
    <t>518 Main St</t>
  </si>
  <si>
    <t>69893::PRO AG</t>
  </si>
  <si>
    <t>PCP-000A5709</t>
  </si>
  <si>
    <t>lee.clopton@kodiakgas.com</t>
  </si>
  <si>
    <t>Clopton</t>
  </si>
  <si>
    <t>906 Butternut Street</t>
  </si>
  <si>
    <t>PCP-00042AD1</t>
  </si>
  <si>
    <t>jimbabwe</t>
  </si>
  <si>
    <t>Mc</t>
  </si>
  <si>
    <t>Blaisefb@hotmail.com</t>
  </si>
  <si>
    <t>1240 Voiles Street</t>
  </si>
  <si>
    <t>PCP-000A5661</t>
  </si>
  <si>
    <t>M.herrington@rmpowertrain.com</t>
  </si>
  <si>
    <t>Herrington</t>
  </si>
  <si>
    <t xml:space="preserve">Rocky Mountain Powertrain </t>
  </si>
  <si>
    <t>10300 East 107th Place</t>
  </si>
  <si>
    <t>PCP-000A557C</t>
  </si>
  <si>
    <t>jusduran@ihcscott.com</t>
  </si>
  <si>
    <t>duran</t>
  </si>
  <si>
    <t>PCP-000A5526</t>
  </si>
  <si>
    <t>office@murphyconstructors.com</t>
  </si>
  <si>
    <t>Nudell</t>
  </si>
  <si>
    <t>+1 719 475 1634</t>
  </si>
  <si>
    <t>MURPHY CONSTRS OF COLO SPGS</t>
  </si>
  <si>
    <t>2245 BROADWAY ST</t>
  </si>
  <si>
    <t>62531::MURPHY CONSTRS OF COLO SPGS</t>
  </si>
  <si>
    <t>PCP-000A553C</t>
  </si>
  <si>
    <t>josep.vista10@gmail.com</t>
  </si>
  <si>
    <t xml:space="preserve">Piña </t>
  </si>
  <si>
    <t>+1 915 269 1474</t>
  </si>
  <si>
    <t>AMO ENTERPRISES</t>
  </si>
  <si>
    <t>950 Pendale Rd</t>
  </si>
  <si>
    <t>02765::AMO ENTERPRISES</t>
  </si>
  <si>
    <t>PCP-000A5A7F</t>
  </si>
  <si>
    <t>agomez@hilcorp.com</t>
  </si>
  <si>
    <t>+1 5053200234</t>
  </si>
  <si>
    <t>Hilcorp Energy</t>
  </si>
  <si>
    <t>360 Cr 3100</t>
  </si>
  <si>
    <t>PCP-000A5B51</t>
  </si>
  <si>
    <t>2nd2none.dispatch@gmail.com</t>
  </si>
  <si>
    <t>Hollins</t>
  </si>
  <si>
    <t>+1 575 405 6267</t>
  </si>
  <si>
    <t>2ND 2 NONE</t>
  </si>
  <si>
    <t>1360 Lenox Ave</t>
  </si>
  <si>
    <t>00959::2ND 2 NONE</t>
  </si>
  <si>
    <t>PCP-000A5BEA</t>
  </si>
  <si>
    <t>wpitre@wilcoindustrial.com</t>
  </si>
  <si>
    <t>+1 225 573 3900</t>
  </si>
  <si>
    <t>PO Box 710</t>
  </si>
  <si>
    <t>Marrero</t>
  </si>
  <si>
    <t>96805::WILCO MARSH BUGGIES &amp; DRGLNE</t>
  </si>
  <si>
    <t>PCP-000A5A96</t>
  </si>
  <si>
    <t>dtorres@cottongin.mx</t>
  </si>
  <si>
    <t>DIEGO ARMANDO</t>
  </si>
  <si>
    <t>+52 6141965787</t>
  </si>
  <si>
    <t>AHUMADA COTTON GIN</t>
  </si>
  <si>
    <t>7101 N Mesa St # 543</t>
  </si>
  <si>
    <t>PCP-000A59B7</t>
  </si>
  <si>
    <t>andresquintero292@gmail.com</t>
  </si>
  <si>
    <t>+1 928 247 1181</t>
  </si>
  <si>
    <t>U S PIPE AND IRRIGATION LLC</t>
  </si>
  <si>
    <t>1000 Stockdale Hwy Ste 100</t>
  </si>
  <si>
    <t>PCP-000A36BD</t>
  </si>
  <si>
    <t>dvalencia@enerflex.com</t>
  </si>
  <si>
    <t>+1 575 725 9401</t>
  </si>
  <si>
    <t xml:space="preserve">5600 production lane </t>
  </si>
  <si>
    <t>PCP-000A5B4C</t>
  </si>
  <si>
    <t>marcusvargas6@gmail.com</t>
  </si>
  <si>
    <t xml:space="preserve">Marcus </t>
  </si>
  <si>
    <t>+1 720 838 5807</t>
  </si>
  <si>
    <t>5442 S Coolidge St</t>
  </si>
  <si>
    <t>56817::MARVIN ENTERPRISE LLC</t>
  </si>
  <si>
    <t>PCP-000A59EA</t>
  </si>
  <si>
    <t>melledge@crosscountryis.com</t>
  </si>
  <si>
    <t>Elledge</t>
  </si>
  <si>
    <t>+1 303 361 6797</t>
  </si>
  <si>
    <t>PCP-000A59CF</t>
  </si>
  <si>
    <t>PCP-000A56AB</t>
  </si>
  <si>
    <t>mdolalde1025@gmail.com</t>
  </si>
  <si>
    <t>Olalde</t>
  </si>
  <si>
    <t>PCP-000A5D65</t>
  </si>
  <si>
    <t>sophiayoung725c@gmail.com</t>
  </si>
  <si>
    <t>Sophia</t>
  </si>
  <si>
    <t>PCP-000A592C</t>
  </si>
  <si>
    <t>Skylineridgeconstruction@yahoo.com</t>
  </si>
  <si>
    <t xml:space="preserve">Adan </t>
  </si>
  <si>
    <t>3A El Potrero Rd</t>
  </si>
  <si>
    <t>PCP-000A5D61</t>
  </si>
  <si>
    <t>wpitre</t>
  </si>
  <si>
    <t>+1 225-573-3900</t>
  </si>
  <si>
    <t xml:space="preserve">Wilco Marsh Buggies &amp; Drglne </t>
  </si>
  <si>
    <t>PCP-000A5C02</t>
  </si>
  <si>
    <t>cisnetransportation@gmail.com</t>
  </si>
  <si>
    <t>+1 915 231 8864</t>
  </si>
  <si>
    <t>CISNE TRANSPORTATION</t>
  </si>
  <si>
    <t>504 Agua De Flor</t>
  </si>
  <si>
    <t>16664::CISNE TRANSPORTATION</t>
  </si>
  <si>
    <t>PCP-000A477E</t>
  </si>
  <si>
    <t>bvalbuena@sec-ep.com</t>
  </si>
  <si>
    <t>Valbuena</t>
  </si>
  <si>
    <t>+1 281 955 8044</t>
  </si>
  <si>
    <t>PCP-000A5ECF</t>
  </si>
  <si>
    <t>tmiller@archaea.energy</t>
  </si>
  <si>
    <t>+1 7208376782</t>
  </si>
  <si>
    <t>TMiller@archaea.energy</t>
  </si>
  <si>
    <t>ARCHAEA ENERGY</t>
  </si>
  <si>
    <t>2200 Weld County Road 6</t>
  </si>
  <si>
    <t>PPW-6CD3BB61</t>
  </si>
  <si>
    <t>highcountryex</t>
  </si>
  <si>
    <t xml:space="preserve">Shelter </t>
  </si>
  <si>
    <t xml:space="preserve">Emanuel </t>
  </si>
  <si>
    <t>+1 719 285 3218</t>
  </si>
  <si>
    <t>HIGH COUNTRY EXCAVATING</t>
  </si>
  <si>
    <t>2150 Mitchell Mountain Rd</t>
  </si>
  <si>
    <t>Silver Cliff</t>
  </si>
  <si>
    <t>42878::HIGH COUNTRY EXCAVATING</t>
  </si>
  <si>
    <t>PCP-000A6185</t>
  </si>
  <si>
    <t>steveortega706@outlook.com</t>
  </si>
  <si>
    <t>Steveortega706@outlook.com</t>
  </si>
  <si>
    <t>Kodiak gas services</t>
  </si>
  <si>
    <t>PCP-000022F2</t>
  </si>
  <si>
    <t>Benjamin.arguello@gmail.com</t>
  </si>
  <si>
    <t xml:space="preserve">Arguello </t>
  </si>
  <si>
    <t>PCP-000A618F</t>
  </si>
  <si>
    <t>whice</t>
  </si>
  <si>
    <t>Hice</t>
  </si>
  <si>
    <t>+1 432-425-6477</t>
  </si>
  <si>
    <t>whice@sixgunenergyservices.com</t>
  </si>
  <si>
    <t>Six Gun Energy Services</t>
  </si>
  <si>
    <t>152 County Road 320</t>
  </si>
  <si>
    <t>PCP-000A60ED</t>
  </si>
  <si>
    <t>PCP-000A5FA8</t>
  </si>
  <si>
    <t>rafael-arredondo2011@hotmail.com</t>
  </si>
  <si>
    <t>+1 9709659487</t>
  </si>
  <si>
    <t>Self Employed</t>
  </si>
  <si>
    <t>PCP-000A630C</t>
  </si>
  <si>
    <t>markhard314@gmail.com</t>
  </si>
  <si>
    <t xml:space="preserve">Harding </t>
  </si>
  <si>
    <t>+1 575 260 9144</t>
  </si>
  <si>
    <t>MARK HARDING</t>
  </si>
  <si>
    <t>82 Tonto Dr</t>
  </si>
  <si>
    <t>Timberon</t>
  </si>
  <si>
    <t>45332::MARK HARDING</t>
  </si>
  <si>
    <t>PCP-000A63FE</t>
  </si>
  <si>
    <t>vgutierrez@dh-united.com</t>
  </si>
  <si>
    <t>+1 915 478 6584</t>
  </si>
  <si>
    <t>D &amp; H PUMP SERVICE INC</t>
  </si>
  <si>
    <t>12100 Crownpoint</t>
  </si>
  <si>
    <t>Live Oak</t>
  </si>
  <si>
    <t>24470::D&amp;H UNITED FUELING SOLUTIONS INC</t>
  </si>
  <si>
    <t>PCP-000A667F</t>
  </si>
  <si>
    <t>adam.trujillo@americangypsum.com</t>
  </si>
  <si>
    <t>+1 970 274 1383</t>
  </si>
  <si>
    <t>PO BOX 199290</t>
  </si>
  <si>
    <t>75219-9290</t>
  </si>
  <si>
    <t>29434::AMERICAN GYPSUM/COLORADO</t>
  </si>
  <si>
    <t>PCP-000A668A</t>
  </si>
  <si>
    <t>barron1691@gmail.com</t>
  </si>
  <si>
    <t>+1 303 918 8789</t>
  </si>
  <si>
    <t>ABC ASPHALT INC</t>
  </si>
  <si>
    <t>PO Box 1226</t>
  </si>
  <si>
    <t>00898::ABC ASPHALT INC</t>
  </si>
  <si>
    <t>PCP-000A6629</t>
  </si>
  <si>
    <t>callen626@yahoo.com</t>
  </si>
  <si>
    <t>PCP-000A6518</t>
  </si>
  <si>
    <t>SIX GUN ENERGY SERVICES</t>
  </si>
  <si>
    <t>PPW-80029BAB</t>
  </si>
  <si>
    <t>schellfarms@live.com</t>
  </si>
  <si>
    <t>Schell</t>
  </si>
  <si>
    <t>Schell Farms LLC</t>
  </si>
  <si>
    <t>21957 County Road 34</t>
  </si>
  <si>
    <t>PCP-000A686A</t>
  </si>
  <si>
    <t>marcoleyva14@gmail.com</t>
  </si>
  <si>
    <t>+1 915 494 1439</t>
  </si>
  <si>
    <t>MARCO LEYVA</t>
  </si>
  <si>
    <t>14616 Big John Dr</t>
  </si>
  <si>
    <t>54334::MARCO LEYVA</t>
  </si>
  <si>
    <t>PCP-000A6789</t>
  </si>
  <si>
    <t>rduncan@enquest.us</t>
  </si>
  <si>
    <t>+1 817 694 1753</t>
  </si>
  <si>
    <t>ENQUEST ENERGY SOLUTIONS</t>
  </si>
  <si>
    <t>1105 S GRANDVIEW AVE</t>
  </si>
  <si>
    <t>29604::ENQUEST ENERGY SOLUTIONS</t>
  </si>
  <si>
    <t>PPW-353FF92C</t>
  </si>
  <si>
    <t>Jbassplayer22@gmail.com</t>
  </si>
  <si>
    <t xml:space="preserve">Rocky mountain aggregate </t>
  </si>
  <si>
    <t>67246 T Road</t>
  </si>
  <si>
    <t>PCP-000A6756</t>
  </si>
  <si>
    <t>Montestruckinginc@gmail.com</t>
  </si>
  <si>
    <t xml:space="preserve">Montes </t>
  </si>
  <si>
    <t>13601 Socorro Road</t>
  </si>
  <si>
    <t>PCP-000A6879</t>
  </si>
  <si>
    <t>a23qpjm</t>
  </si>
  <si>
    <t>Mulberry</t>
  </si>
  <si>
    <t>pmulberry@transwest.com</t>
  </si>
  <si>
    <t>PIP-10727283</t>
  </si>
  <si>
    <t>fae270790@gmail.com</t>
  </si>
  <si>
    <t>+1 209 584 4433</t>
  </si>
  <si>
    <t>TEC TRUCKING</t>
  </si>
  <si>
    <t>12949 Eastbrook Dr Apt 262</t>
  </si>
  <si>
    <t>83606::TEC TRUCKING</t>
  </si>
  <si>
    <t>PCP-000A6B95</t>
  </si>
  <si>
    <t>alexander.martinez@kodiakgas.com</t>
  </si>
  <si>
    <t>+1 432 813 9427</t>
  </si>
  <si>
    <t>PCP-000A6B7F</t>
  </si>
  <si>
    <t>tl.rector@yahoo.com</t>
  </si>
  <si>
    <t>+1 720 296 0479</t>
  </si>
  <si>
    <t>7154 Robertsdale St</t>
  </si>
  <si>
    <t>PCP-000A6C5B</t>
  </si>
  <si>
    <t>aaron@airgeninc.com</t>
  </si>
  <si>
    <t>+1 432 638 6365</t>
  </si>
  <si>
    <t>AIRGEN EQUIPMENT</t>
  </si>
  <si>
    <t xml:space="preserve">3600 Kermit Hwy </t>
  </si>
  <si>
    <t>PPW-800038B7</t>
  </si>
  <si>
    <t>fabmed9@gmail.com</t>
  </si>
  <si>
    <t>+1 719 960 7693</t>
  </si>
  <si>
    <t>FABMED9@GMAIL.COM</t>
  </si>
  <si>
    <t>DERKSEN LAND</t>
  </si>
  <si>
    <t>435 Troy Hill Rd</t>
  </si>
  <si>
    <t>25299::DERKSEN LAND</t>
  </si>
  <si>
    <t>PCP-000A6B42</t>
  </si>
  <si>
    <t>doublerrauto@yahoo.com</t>
  </si>
  <si>
    <t>+1 505-429-1095</t>
  </si>
  <si>
    <t>Done Broke Inc.</t>
  </si>
  <si>
    <t>513 Nm Hwy 104</t>
  </si>
  <si>
    <t>PCP-000A6B8F</t>
  </si>
  <si>
    <t>indrangelj</t>
  </si>
  <si>
    <t>189 North Kuner Road</t>
  </si>
  <si>
    <t>PCP-000A5AAD</t>
  </si>
  <si>
    <t>rjservice@yucca.net</t>
  </si>
  <si>
    <t>Oden</t>
  </si>
  <si>
    <t>PSP-000A981A</t>
  </si>
  <si>
    <t>jrtrucktrailer01@yahoo.com</t>
  </si>
  <si>
    <t>Josue</t>
  </si>
  <si>
    <t>+1 915 799 1754</t>
  </si>
  <si>
    <t>JR TRUCK &amp; TRAILER</t>
  </si>
  <si>
    <t>24200 Stern Dr</t>
  </si>
  <si>
    <t>47408::JR TRUCK &amp; TRAILER</t>
  </si>
  <si>
    <t>PCP-000A6C36</t>
  </si>
  <si>
    <t>gabo883h@gmail.com</t>
  </si>
  <si>
    <t>+1 915 226 3862</t>
  </si>
  <si>
    <t>PCP-000A6B06</t>
  </si>
  <si>
    <t>amadorsamuel927@gmail.com</t>
  </si>
  <si>
    <t>Nexgen water solutions llc</t>
  </si>
  <si>
    <t>NM-128</t>
  </si>
  <si>
    <t>PCP-0002912D</t>
  </si>
  <si>
    <t>carmen.savala@archrock.com</t>
  </si>
  <si>
    <t>Savala</t>
  </si>
  <si>
    <t>Carmen.Savala@Archrock.com</t>
  </si>
  <si>
    <t>PPW-8003450F</t>
  </si>
  <si>
    <t>industrialinjection</t>
  </si>
  <si>
    <t>Bauldree</t>
  </si>
  <si>
    <t>+1 800 955 0476</t>
  </si>
  <si>
    <t>mindy@industrialinjection.com</t>
  </si>
  <si>
    <t>INDUSTRIAL INJECTION SERVICE</t>
  </si>
  <si>
    <t>1201 S 700 W</t>
  </si>
  <si>
    <t>PPT-400104D5</t>
  </si>
  <si>
    <t>brian@mchughhomesinc.com</t>
  </si>
  <si>
    <t>+1 720 635 8981</t>
  </si>
  <si>
    <t>MCHUGH HOMES INC</t>
  </si>
  <si>
    <t>30796 Burland Rd</t>
  </si>
  <si>
    <t>52934::MCHUGH HOMES INC</t>
  </si>
  <si>
    <t>PCP-000A70A9</t>
  </si>
  <si>
    <t>calabresetrucking</t>
  </si>
  <si>
    <t>TOM CALABRESE TRUCKING INC</t>
  </si>
  <si>
    <t>7480 York St</t>
  </si>
  <si>
    <t>87905::TOM CALABRESE TRUCKING INC</t>
  </si>
  <si>
    <t>PCP-000A71AE</t>
  </si>
  <si>
    <t>Yandle_kenneth@wagnerequipment.com</t>
  </si>
  <si>
    <t>Yandle</t>
  </si>
  <si>
    <t>PCP-000A6EFC</t>
  </si>
  <si>
    <t>apedregon</t>
  </si>
  <si>
    <t>+1 505 934 5790</t>
  </si>
  <si>
    <t>3601 Pan American Fwy NE</t>
  </si>
  <si>
    <t>PCP-000A71D2</t>
  </si>
  <si>
    <t>silva_xavier@wagnerequipment.com</t>
  </si>
  <si>
    <t>xavier</t>
  </si>
  <si>
    <t>+1 915 525 4998</t>
  </si>
  <si>
    <t>PCP-000A70F8</t>
  </si>
  <si>
    <t>clayton.seiler@kodiakgas.com</t>
  </si>
  <si>
    <t>Seiler</t>
  </si>
  <si>
    <t>Carlsbad`</t>
  </si>
  <si>
    <t>PCP-0009DC68</t>
  </si>
  <si>
    <t>info@nexcavating.com</t>
  </si>
  <si>
    <t>Nottingham</t>
  </si>
  <si>
    <t>+1 970 977 0579</t>
  </si>
  <si>
    <t>NOTTINGHAM EXCAVATING &amp; TRUCKING INC.</t>
  </si>
  <si>
    <t>64064::NOTTINGHAM EXCAVATING &amp; TRUC KING INC</t>
  </si>
  <si>
    <t>PCP-0000BA2A</t>
  </si>
  <si>
    <t>lgoddard</t>
  </si>
  <si>
    <t>+1 970 768 7249</t>
  </si>
  <si>
    <t>DEPENDABLE DIESEL REPAIR LLC</t>
  </si>
  <si>
    <t>607 4th Ave</t>
  </si>
  <si>
    <t>PCP-000A73F3</t>
  </si>
  <si>
    <t>ryanh@cameratahomes.com</t>
  </si>
  <si>
    <t>+1 303 895 9794</t>
  </si>
  <si>
    <t>CAMERATA HOMES LLC</t>
  </si>
  <si>
    <t>7091 S Sedalia St</t>
  </si>
  <si>
    <t>13710::CAMERATA HOMES LLC</t>
  </si>
  <si>
    <t>PCP-000A748F</t>
  </si>
  <si>
    <t>caleb.tellez@libertyfrac.com</t>
  </si>
  <si>
    <t>+1 210 771 9954</t>
  </si>
  <si>
    <t>PCP-000A73BF</t>
  </si>
  <si>
    <t>travis@tombstonediesel.com</t>
  </si>
  <si>
    <t>Kurz</t>
  </si>
  <si>
    <t>+1 720 389 8569</t>
  </si>
  <si>
    <t>TOMBSTONE DIESEL</t>
  </si>
  <si>
    <t>720 Jerry St</t>
  </si>
  <si>
    <t>86633::TOMBSTONE DIESEL</t>
  </si>
  <si>
    <t>PCP-000A7475</t>
  </si>
  <si>
    <t>profilewesternmid</t>
  </si>
  <si>
    <t>Midstream</t>
  </si>
  <si>
    <t>PCP-000A7632</t>
  </si>
  <si>
    <t>lp1westernmid</t>
  </si>
  <si>
    <t>PCP-000A7629</t>
  </si>
  <si>
    <t>Beauwood1983@gmail.com</t>
  </si>
  <si>
    <t>Woodcock</t>
  </si>
  <si>
    <t>PCP-000A76A8</t>
  </si>
  <si>
    <t>ferhec</t>
  </si>
  <si>
    <t>Ferhec</t>
  </si>
  <si>
    <t xml:space="preserve">Obras y Pavimentos </t>
  </si>
  <si>
    <t xml:space="preserve"> omar6cat@yahoo.com.mx</t>
  </si>
  <si>
    <t>OBRAS Y PAVIMENTOS FERHEC, S.A. DE C.V.</t>
  </si>
  <si>
    <t>PPS-0000D818</t>
  </si>
  <si>
    <t>allan.lee.2@us.af.mil</t>
  </si>
  <si>
    <t>+1 575 572 3738</t>
  </si>
  <si>
    <t>P.O. Drawer S</t>
  </si>
  <si>
    <t>PCP-000A75AD</t>
  </si>
  <si>
    <t>laguerallcep@gmail.com</t>
  </si>
  <si>
    <t>Yuliana</t>
  </si>
  <si>
    <t>+1 915 247 1329</t>
  </si>
  <si>
    <t>LA GUERA LLC</t>
  </si>
  <si>
    <t>9290 Mccombs St</t>
  </si>
  <si>
    <t>54159::LA GUERA LLC</t>
  </si>
  <si>
    <t>PCP-000A762B</t>
  </si>
  <si>
    <t>levi.davis@kodiakgas.com</t>
  </si>
  <si>
    <t>Levi.Davis@kodiakgas.com</t>
  </si>
  <si>
    <t>KodiakGasServices</t>
  </si>
  <si>
    <t>Kodiak Gas Services LLC</t>
  </si>
  <si>
    <t>Petroleum Drive</t>
  </si>
  <si>
    <t>PCP-00012173</t>
  </si>
  <si>
    <t>c.dena@denaoutdoorsolutions.com</t>
  </si>
  <si>
    <t>Dena</t>
  </si>
  <si>
    <t>+1 575 201 4417</t>
  </si>
  <si>
    <t>DENA OUTDOOR SOLUTIONS LLC</t>
  </si>
  <si>
    <t>5075 Yuma St</t>
  </si>
  <si>
    <t>23537::DENA OUTDOOR SOLUTIONS LLC</t>
  </si>
  <si>
    <t>PCP-000A7556</t>
  </si>
  <si>
    <t>lp2westernmid</t>
  </si>
  <si>
    <t>PCP-000A762D</t>
  </si>
  <si>
    <t>vjmarrone@gmail.com</t>
  </si>
  <si>
    <t>Marrone</t>
  </si>
  <si>
    <t>+1 303 929 8988</t>
  </si>
  <si>
    <t>WELBY DIESEL REPAIR LLC</t>
  </si>
  <si>
    <t>633 Park Place Dr</t>
  </si>
  <si>
    <t>94717::WELBY DIESEL REPAIR LLC</t>
  </si>
  <si>
    <t>PCP-000A75B7</t>
  </si>
  <si>
    <t>shawn.worthington@rtx.com</t>
  </si>
  <si>
    <t>+1 530 300 1919</t>
  </si>
  <si>
    <t>shawn.worthington@RTX.com</t>
  </si>
  <si>
    <t>559 Fort Fillmore Rd</t>
  </si>
  <si>
    <t>73726::RAYTHEON POLAR SERVICE CO</t>
  </si>
  <si>
    <t>PCP-000A7A8D</t>
  </si>
  <si>
    <t>jhendu55@gmail.com</t>
  </si>
  <si>
    <t>SKYFUEL</t>
  </si>
  <si>
    <t>PO Box 7032</t>
  </si>
  <si>
    <t>76995::SKYFUEL</t>
  </si>
  <si>
    <t>PCP-000A7746</t>
  </si>
  <si>
    <t>ch1sj@yahoo.com</t>
  </si>
  <si>
    <t>+1 505 320 4884</t>
  </si>
  <si>
    <t>QUALITY DRILLING INC</t>
  </si>
  <si>
    <t>PO Box 310367</t>
  </si>
  <si>
    <t>Mexican Hat</t>
  </si>
  <si>
    <t>71790::QUALITY DRILLING INC</t>
  </si>
  <si>
    <t>PCP-000A7AB1</t>
  </si>
  <si>
    <t>rocksymas@hotmail.com</t>
  </si>
  <si>
    <t>+1 575 377 3617</t>
  </si>
  <si>
    <t>RocksYMas@hotmail.com</t>
  </si>
  <si>
    <t>SS ROCKS Y MAS</t>
  </si>
  <si>
    <t>P. O. Box 27</t>
  </si>
  <si>
    <t>76996::SS ROCKS Y MAS</t>
  </si>
  <si>
    <t>PCP-000A7A5D</t>
  </si>
  <si>
    <t>agonzales@kelleydewatering.com</t>
  </si>
  <si>
    <t>Gonzales jr</t>
  </si>
  <si>
    <t>Aurelio</t>
  </si>
  <si>
    <t>KELLEY DEWATERING &amp; CONST CO</t>
  </si>
  <si>
    <t>5175 CLAY AVE SW</t>
  </si>
  <si>
    <t>51060::KELLEY DEWATERING &amp; CONST CO</t>
  </si>
  <si>
    <t>PCP-000A7ACD</t>
  </si>
  <si>
    <t>c.w.smith662@gmail.com</t>
  </si>
  <si>
    <t>+1 601-214-5309</t>
  </si>
  <si>
    <t>PCP-000A7ADC</t>
  </si>
  <si>
    <t>joe.lee@martinmarietta.com</t>
  </si>
  <si>
    <t>+1 970 219 1231</t>
  </si>
  <si>
    <t>Joe.Lee@martinmarietta.com</t>
  </si>
  <si>
    <t>58361::MARTIN MARIETTA MATERIALS</t>
  </si>
  <si>
    <t>PCP-000A7A91</t>
  </si>
  <si>
    <t>ross.leonard@wpi.com</t>
  </si>
  <si>
    <t>+1 985 217 0054</t>
  </si>
  <si>
    <t>WAUKESHA PEARCE IND</t>
  </si>
  <si>
    <t>12320 South Main Street</t>
  </si>
  <si>
    <t>PCP-00027B49</t>
  </si>
  <si>
    <t>d440af</t>
  </si>
  <si>
    <t>felix</t>
  </si>
  <si>
    <t>Ashley.felix@wpi.com</t>
  </si>
  <si>
    <t>PUCKETT</t>
  </si>
  <si>
    <t>PSP-00095523</t>
  </si>
  <si>
    <t>beauwood</t>
  </si>
  <si>
    <t xml:space="preserve">Woodcock </t>
  </si>
  <si>
    <t xml:space="preserve">Beau </t>
  </si>
  <si>
    <t>+1 970 978 8091</t>
  </si>
  <si>
    <t>beauwood1983@gmail.com</t>
  </si>
  <si>
    <t>BIG THOMPSON COMPOST LLC</t>
  </si>
  <si>
    <t>102 S Olive Ave</t>
  </si>
  <si>
    <t>87478::BIG THOMPSON COMPOST LLC</t>
  </si>
  <si>
    <t>PCP-000A7C07</t>
  </si>
  <si>
    <t>julio.caballero@libertyfrac.com</t>
  </si>
  <si>
    <t>+1 208 695 3037</t>
  </si>
  <si>
    <t>PCP-000A7D21</t>
  </si>
  <si>
    <t>zunimtntl@gmail.com</t>
  </si>
  <si>
    <t>+1 505 409 7764</t>
  </si>
  <si>
    <t>Zunimtntl@gmail.com</t>
  </si>
  <si>
    <t>ZMTL LLC</t>
  </si>
  <si>
    <t>67 Old Landfill Rd</t>
  </si>
  <si>
    <t>99858::ZMTL LLC</t>
  </si>
  <si>
    <t>PCP-000A7D4B</t>
  </si>
  <si>
    <t>tswearingen@mmsteam.com</t>
  </si>
  <si>
    <t>Swearingen</t>
  </si>
  <si>
    <t>+1 309 620 6251</t>
  </si>
  <si>
    <t>MANUFACTURING MAINTENANCE SO</t>
  </si>
  <si>
    <t>14646 Watson Rd</t>
  </si>
  <si>
    <t>Marquette Heights</t>
  </si>
  <si>
    <t>52711::MANUFACTURING MAINTENANCE SO LUTIONS</t>
  </si>
  <si>
    <t>PCP-000A7FF0</t>
  </si>
  <si>
    <t>summitexc</t>
  </si>
  <si>
    <t>Crichton</t>
  </si>
  <si>
    <t>+1 307 851 2268</t>
  </si>
  <si>
    <t>service@summitexc.com</t>
  </si>
  <si>
    <t>SUMMIT EXCAVATION &amp; GRADING</t>
  </si>
  <si>
    <t>Greybull</t>
  </si>
  <si>
    <t>82967::SUMMIT EXCAVATION &amp; GRADING LLC</t>
  </si>
  <si>
    <t>PCP-000A7ECD</t>
  </si>
  <si>
    <t>karla@milehighpaving.com</t>
  </si>
  <si>
    <t>Gratton</t>
  </si>
  <si>
    <t>Karla</t>
  </si>
  <si>
    <t>+1 303 472 7994</t>
  </si>
  <si>
    <t>REPAVE LLC</t>
  </si>
  <si>
    <t>77311::REPAVE LLC</t>
  </si>
  <si>
    <t>PCP-000A7ED2</t>
  </si>
  <si>
    <t>gerkfarms@gmail.com</t>
  </si>
  <si>
    <t>Gerk</t>
  </si>
  <si>
    <t>+1 970 520 1697</t>
  </si>
  <si>
    <t>GERK FARMS LLC</t>
  </si>
  <si>
    <t>27908 Hwy 138</t>
  </si>
  <si>
    <t>36807::GERK FARMS LLC</t>
  </si>
  <si>
    <t>PCP-000A8050</t>
  </si>
  <si>
    <t>dsimmons_21@live.com</t>
  </si>
  <si>
    <t>+1 970 878 3316</t>
  </si>
  <si>
    <t>VALLEY REPAIR INC</t>
  </si>
  <si>
    <t>431 E Market St</t>
  </si>
  <si>
    <t>92799::VALLEY REPAIR INC</t>
  </si>
  <si>
    <t>PCP-000A8012</t>
  </si>
  <si>
    <t>Lashcroft95@icloud.com</t>
  </si>
  <si>
    <t xml:space="preserve">Ashcroft </t>
  </si>
  <si>
    <t>Redfoxfarms</t>
  </si>
  <si>
    <t>3537 U.S. 64</t>
  </si>
  <si>
    <t>PCP-000A813A</t>
  </si>
  <si>
    <t>j.delarosa@delarosatrans.com</t>
  </si>
  <si>
    <t xml:space="preserve">De La Rosa </t>
  </si>
  <si>
    <t>+1 915 238 7561</t>
  </si>
  <si>
    <t>DE LA ROSA TRANSPORTATION</t>
  </si>
  <si>
    <t>222 Holguin</t>
  </si>
  <si>
    <t>25711::DE LA ROSA TRANSPORTATION</t>
  </si>
  <si>
    <t>PCP-000A7FA2</t>
  </si>
  <si>
    <t>josandoval@hilcorp.com</t>
  </si>
  <si>
    <t>+1 505 330 2430</t>
  </si>
  <si>
    <t>382 Road 3100</t>
  </si>
  <si>
    <t>PCP-000A7EEA</t>
  </si>
  <si>
    <t>dunawayexc</t>
  </si>
  <si>
    <t>Dunaway</t>
  </si>
  <si>
    <t>+1 303 632 6495</t>
  </si>
  <si>
    <t>mike.dunawayexcavating@gmail.com</t>
  </si>
  <si>
    <t>PAT &amp; MICHAEL DUNAWAY DBA DUNAWAY EXCAVATING</t>
  </si>
  <si>
    <t>52560 E 19th Ave</t>
  </si>
  <si>
    <t>PCP-000A7FA6</t>
  </si>
  <si>
    <t>bob@knoxbuilt.com</t>
  </si>
  <si>
    <t>+1 720 212 7667</t>
  </si>
  <si>
    <t>BK BUILDERS</t>
  </si>
  <si>
    <t>605 Emerald St</t>
  </si>
  <si>
    <t>07855::BK BUILDERS</t>
  </si>
  <si>
    <t>PCP-000A7F5B</t>
  </si>
  <si>
    <t>jennifer.wert@mgbryan.com</t>
  </si>
  <si>
    <t>Wert</t>
  </si>
  <si>
    <t>+1 405 618 7158</t>
  </si>
  <si>
    <t>M.G. BRYAN EQUIPMENT COMPANY</t>
  </si>
  <si>
    <t>4441 W. Airport Freeway</t>
  </si>
  <si>
    <t>Suite 355</t>
  </si>
  <si>
    <t>57546::M.G. BRYAN</t>
  </si>
  <si>
    <t>PPW-8003D4C0</t>
  </si>
  <si>
    <t>brian.connell@myterracare.net</t>
  </si>
  <si>
    <t>+1 720 616 9285</t>
  </si>
  <si>
    <t>TERRACARE ASSOCIATES</t>
  </si>
  <si>
    <t>8201 SOUTHPARK LANE</t>
  </si>
  <si>
    <t>86399::TERRACARE ASSOCIATES LLC</t>
  </si>
  <si>
    <t>PCP-000A8375</t>
  </si>
  <si>
    <t>jcase.casesolutions@gmail.com</t>
  </si>
  <si>
    <t>+1 701 822 0501</t>
  </si>
  <si>
    <t>Jcase.casesolutions@gmail.com</t>
  </si>
  <si>
    <t>CASE SOLUTIONS</t>
  </si>
  <si>
    <t>126 6th St</t>
  </si>
  <si>
    <t>18318::CASE SOLUTIONS</t>
  </si>
  <si>
    <t>PCP-000A8341</t>
  </si>
  <si>
    <t>j.showalter@me.com</t>
  </si>
  <si>
    <t>Showalter</t>
  </si>
  <si>
    <t>+1 505 360 1030</t>
  </si>
  <si>
    <t>DESERT VIEW TRUCK</t>
  </si>
  <si>
    <t>766 Road 3000</t>
  </si>
  <si>
    <t>25738::DESERT VIEW TRUCK</t>
  </si>
  <si>
    <t>PCP-000A83BA</t>
  </si>
  <si>
    <t>suresr3</t>
  </si>
  <si>
    <t>Sureshbabu</t>
  </si>
  <si>
    <t>Roshan</t>
  </si>
  <si>
    <t>Roshan.Sureshbabu@cat.com</t>
  </si>
  <si>
    <t>PSP-0008AD84</t>
  </si>
  <si>
    <t>roybonitasierra@hotmail.com</t>
  </si>
  <si>
    <t>+1 915 545 3372</t>
  </si>
  <si>
    <t>GOOSE NECK TRANSPORTATION</t>
  </si>
  <si>
    <t>7035 Glendora Ln</t>
  </si>
  <si>
    <t>37408::GOOSE NECK TRANSPORTATION</t>
  </si>
  <si>
    <t>PCP-000A8376</t>
  </si>
  <si>
    <t>constructoraochoa</t>
  </si>
  <si>
    <t xml:space="preserve">OCHOA </t>
  </si>
  <si>
    <t>CARLOS E</t>
  </si>
  <si>
    <t>+1 575 652 7393</t>
  </si>
  <si>
    <t>brother8a@hotmail.com</t>
  </si>
  <si>
    <t>CONSTRUCTORA OCHOA SA DE CV</t>
  </si>
  <si>
    <t>Calle Chihuahua 1575</t>
  </si>
  <si>
    <t>18313::CONSTRUCTORA OCHOA SA DE CV</t>
  </si>
  <si>
    <t>PCP-000A832A</t>
  </si>
  <si>
    <t>rgxtransporte</t>
  </si>
  <si>
    <t xml:space="preserve">REY </t>
  </si>
  <si>
    <t>+1 915 221 0665</t>
  </si>
  <si>
    <t>erey@rgxpress.com</t>
  </si>
  <si>
    <t>RGX TRANSPORTE DE CARGA INTE</t>
  </si>
  <si>
    <t>6248 Edgemere Blvd Ste 106</t>
  </si>
  <si>
    <t>76028::RGX TRANSPORTE DE CARGA INTE RNACIONAL</t>
  </si>
  <si>
    <t>PCP-000A855E</t>
  </si>
  <si>
    <t>mechanic@harmacenergy.com</t>
  </si>
  <si>
    <t>Cumplido</t>
  </si>
  <si>
    <t>+1 214 854 5377</t>
  </si>
  <si>
    <t>PCP-000A712F</t>
  </si>
  <si>
    <t>salvsosas@gmail.com</t>
  </si>
  <si>
    <t>+1 9152084050</t>
  </si>
  <si>
    <t>sal inc</t>
  </si>
  <si>
    <t>5929 Via Norte Ln</t>
  </si>
  <si>
    <t>PCP-000A864B</t>
  </si>
  <si>
    <t>sabrina.hopcroft@barnard-inc.com</t>
  </si>
  <si>
    <t>Hopcroft</t>
  </si>
  <si>
    <t>+1 406 595 0751</t>
  </si>
  <si>
    <t>PCP-000A82AD</t>
  </si>
  <si>
    <t>jwollert@brightonco.gov</t>
  </si>
  <si>
    <t>Wollert</t>
  </si>
  <si>
    <t>+1 303 910 6805</t>
  </si>
  <si>
    <t>CITY OF BRIGHTON</t>
  </si>
  <si>
    <t>500 S 4th Ave</t>
  </si>
  <si>
    <t>PCP-000A8416</t>
  </si>
  <si>
    <t>anglin</t>
  </si>
  <si>
    <t>+1 248 866 7789</t>
  </si>
  <si>
    <t>248.866.7789</t>
  </si>
  <si>
    <t>visionlink@anglincivil.com</t>
  </si>
  <si>
    <t>48265 NINE MILE ROAD</t>
  </si>
  <si>
    <t>NORTHVILLE</t>
  </si>
  <si>
    <t>PPI-00076A4E</t>
  </si>
  <si>
    <t>chris.clifton@mosaicco.com</t>
  </si>
  <si>
    <t>Clifton</t>
  </si>
  <si>
    <t>+1 575 499 9120</t>
  </si>
  <si>
    <t>Chris.Clifton@mosaicco.com</t>
  </si>
  <si>
    <t>CHRIS CLIFTON</t>
  </si>
  <si>
    <t>6420 Grandi Rd</t>
  </si>
  <si>
    <t>16566::CHRIS CLIFTON</t>
  </si>
  <si>
    <t>PCP-000A87FD</t>
  </si>
  <si>
    <t>precisionmobilerepairllc@gmail.com</t>
  </si>
  <si>
    <t>Bloom</t>
  </si>
  <si>
    <t>+1 719 666 4362</t>
  </si>
  <si>
    <t>Precisionmobilerepairllc@gmail.com</t>
  </si>
  <si>
    <t>PRECISION MOBILE REPAIR</t>
  </si>
  <si>
    <t>8095 Oliver Rd</t>
  </si>
  <si>
    <t>70553::PRECISION MOBILE REPAIR</t>
  </si>
  <si>
    <t>PCP-000A88E9</t>
  </si>
  <si>
    <t>esmallwood@powermotivecorp.com</t>
  </si>
  <si>
    <t>Smallwood</t>
  </si>
  <si>
    <t>+1 719 322 6620</t>
  </si>
  <si>
    <t>Esmallwood@powermotivecorp.com</t>
  </si>
  <si>
    <t>PCP-000A8881</t>
  </si>
  <si>
    <t>scott@pelinoexcavation.com</t>
  </si>
  <si>
    <t>+1 719 395 5366</t>
  </si>
  <si>
    <t>PELINO, INC. DBA PELINO EXCAVATION</t>
  </si>
  <si>
    <t>Po Box</t>
  </si>
  <si>
    <t>68178::PELINO INC</t>
  </si>
  <si>
    <t>PCP-000A88DA</t>
  </si>
  <si>
    <t>richsitts</t>
  </si>
  <si>
    <t xml:space="preserve">Stitts </t>
  </si>
  <si>
    <t xml:space="preserve">Rich </t>
  </si>
  <si>
    <t>+1 970 729 1995</t>
  </si>
  <si>
    <t>richsitts@yahoo.com</t>
  </si>
  <si>
    <t>SUMMIT CONCRETE INC</t>
  </si>
  <si>
    <t>PO Box 16175</t>
  </si>
  <si>
    <t>80287::SUMMIT CONCRETE INC</t>
  </si>
  <si>
    <t>PCP-000A8949</t>
  </si>
  <si>
    <t>btarver@fuzionfs.com</t>
  </si>
  <si>
    <t>Blaze</t>
  </si>
  <si>
    <t>+1 970 397 8395</t>
  </si>
  <si>
    <t>FUZION FIELD SERVICE</t>
  </si>
  <si>
    <t>2435 2nd Ave</t>
  </si>
  <si>
    <t>48623::FUZION FIELD SERVICE</t>
  </si>
  <si>
    <t>PCP-000A8852</t>
  </si>
  <si>
    <t>victranberg@live.com</t>
  </si>
  <si>
    <t xml:space="preserve">Tranberg </t>
  </si>
  <si>
    <t xml:space="preserve">Vic </t>
  </si>
  <si>
    <t>+1 303 913 0132</t>
  </si>
  <si>
    <t>TRANBERG CONSTRUCTION</t>
  </si>
  <si>
    <t>03138::TRANBERG CONSTRUCTION</t>
  </si>
  <si>
    <t>PCP-000A8991</t>
  </si>
  <si>
    <t>b0082vmh</t>
  </si>
  <si>
    <t>m.herrington@rmpowertrain.com</t>
  </si>
  <si>
    <t>WESTERN DIESEL SVCS DBA ROCKY MOUNTAIN</t>
  </si>
  <si>
    <t>PSP-000A91A7</t>
  </si>
  <si>
    <t>ivanbecerra915@gmail.com</t>
  </si>
  <si>
    <t xml:space="preserve">Becerra </t>
  </si>
  <si>
    <t>+1 915 503 8644</t>
  </si>
  <si>
    <t>ACA CONCRETE CONSTRUCTION LL</t>
  </si>
  <si>
    <t>14336 Patriot Point Dr</t>
  </si>
  <si>
    <t>04382::ACA CONCRETE CONSTRUCTION LL C</t>
  </si>
  <si>
    <t>PCP-000A8A19</t>
  </si>
  <si>
    <t>acdf379@gmail.com</t>
  </si>
  <si>
    <t>+1 970 219 0899</t>
  </si>
  <si>
    <t>CUSTOM DESIGN FABRICATORS</t>
  </si>
  <si>
    <t>127 Star View Dr</t>
  </si>
  <si>
    <t>07076::CUSTOM DESIGN FABRICATORS</t>
  </si>
  <si>
    <t>PCP-000A8A99</t>
  </si>
  <si>
    <t>e250_sathya_test</t>
  </si>
  <si>
    <t>n</t>
  </si>
  <si>
    <t>sathyadev</t>
  </si>
  <si>
    <t>s.narayansamy@perficient.com</t>
  </si>
  <si>
    <t>Street Address</t>
  </si>
  <si>
    <t>Buckley Afb</t>
  </si>
  <si>
    <t>PQP-00002961</t>
  </si>
  <si>
    <t>jsierra923@gmail.com</t>
  </si>
  <si>
    <t>+1 575 323 1023</t>
  </si>
  <si>
    <t>SIERRA EMERGENCY VEHICLE OUT</t>
  </si>
  <si>
    <t>401 Carver Rd</t>
  </si>
  <si>
    <t>71975::SIERRA EMERGENCY VEHICLE OUT FITTERS LLC</t>
  </si>
  <si>
    <t>PCP-000A8EB7</t>
  </si>
  <si>
    <t>elliottk@rushenterprises.com</t>
  </si>
  <si>
    <t>Elliottk@rushenterprises.com</t>
  </si>
  <si>
    <t>PCP-000A8E47</t>
  </si>
  <si>
    <t>a3mhtpl</t>
  </si>
  <si>
    <t>2575 I-25</t>
  </si>
  <si>
    <t>PCP-000A8EA7</t>
  </si>
  <si>
    <t>jeffquinn40@gmail.com</t>
  </si>
  <si>
    <t>Jeffquinn40@gmail.com</t>
  </si>
  <si>
    <t>JEFF QUINN</t>
  </si>
  <si>
    <t>291 Hidden Dr</t>
  </si>
  <si>
    <t>72258::JEFF QUINN</t>
  </si>
  <si>
    <t>PCP-000A8FD7</t>
  </si>
  <si>
    <t>rob1mmurray@gmail.com</t>
  </si>
  <si>
    <t>+1 505 620 9261</t>
  </si>
  <si>
    <t>HONEYWELL</t>
  </si>
  <si>
    <t>16 Debonair Dr SE</t>
  </si>
  <si>
    <t>41292::HONEYWELL</t>
  </si>
  <si>
    <t>PCP-000A8E01</t>
  </si>
  <si>
    <t>mannyvilla911@gmail.com</t>
  </si>
  <si>
    <t xml:space="preserve">Villa </t>
  </si>
  <si>
    <t>+1 915 283 8652</t>
  </si>
  <si>
    <t>DIESEL SPECIALIST</t>
  </si>
  <si>
    <t>12925 Petunia Dr</t>
  </si>
  <si>
    <t>22421::DIESEL SPECIALIST</t>
  </si>
  <si>
    <t>PCP-000A8DFC</t>
  </si>
  <si>
    <t>derrick221@gmx.com</t>
  </si>
  <si>
    <t>Tour</t>
  </si>
  <si>
    <t xml:space="preserve">Derric </t>
  </si>
  <si>
    <t>+1 303 749 2584</t>
  </si>
  <si>
    <t>Derrick221@gmx.com</t>
  </si>
  <si>
    <t>DERRICK LLC</t>
  </si>
  <si>
    <t>615 Bogue St</t>
  </si>
  <si>
    <t>25958::DERRICK LLC</t>
  </si>
  <si>
    <t>PCP-000A8CC8</t>
  </si>
  <si>
    <t>santitostrucking@gmail.com</t>
  </si>
  <si>
    <t>Torres-Cardoza</t>
  </si>
  <si>
    <t>santos</t>
  </si>
  <si>
    <t>santos torres cardoza</t>
  </si>
  <si>
    <t>PPW-8004726D</t>
  </si>
  <si>
    <t>alanfunk763@gmail.com</t>
  </si>
  <si>
    <t>+1 970 627 8424</t>
  </si>
  <si>
    <t>GRAND LAKE HARDWARE</t>
  </si>
  <si>
    <t>700 Grand Ave # 589</t>
  </si>
  <si>
    <t>44846::GRAND LAKE HARDWARE</t>
  </si>
  <si>
    <t>PCP-000A8EFC</t>
  </si>
  <si>
    <t>sclarno</t>
  </si>
  <si>
    <t>+1 719 551 9713</t>
  </si>
  <si>
    <t>11230 County 91</t>
  </si>
  <si>
    <t>PCP-000A8D02</t>
  </si>
  <si>
    <t>jhfriessen</t>
  </si>
  <si>
    <t>Friessen</t>
  </si>
  <si>
    <t>Jacobo</t>
  </si>
  <si>
    <t>432-788-7123</t>
  </si>
  <si>
    <t>jfwelding1@yahoo.com</t>
  </si>
  <si>
    <t>Jacob Freisson</t>
  </si>
  <si>
    <t>323 CR 306D PO Box 593</t>
  </si>
  <si>
    <t>PPT-10759179</t>
  </si>
  <si>
    <t>jonathan.fuentes@usacompression.com</t>
  </si>
  <si>
    <t>+1 432 813 5850</t>
  </si>
  <si>
    <t xml:space="preserve">415 N Oak St </t>
  </si>
  <si>
    <t>PCP-0009FDF4</t>
  </si>
  <si>
    <t>dan@westernad.com</t>
  </si>
  <si>
    <t>+1 970 227 6135</t>
  </si>
  <si>
    <t>Dan@Westernad.com</t>
  </si>
  <si>
    <t>DIRTWORKS LLC</t>
  </si>
  <si>
    <t>951 Cougar Run Ln</t>
  </si>
  <si>
    <t>25215::DIRTWORKS LLC</t>
  </si>
  <si>
    <t>PCP-000A8F5E</t>
  </si>
  <si>
    <t>wwharkey@yahoo.com</t>
  </si>
  <si>
    <t>harkey</t>
  </si>
  <si>
    <t>WESLEY HARKEY</t>
  </si>
  <si>
    <t>118 Lamay Rd</t>
  </si>
  <si>
    <t>Nogal</t>
  </si>
  <si>
    <t>41514::WESLEY HARKEY</t>
  </si>
  <si>
    <t>PCP-000A8DC4</t>
  </si>
  <si>
    <t>Thomas@halburns.com</t>
  </si>
  <si>
    <t>708 Barelas Court</t>
  </si>
  <si>
    <t>PCP-000A8EC3</t>
  </si>
  <si>
    <t>wipahep669@ksyhtc.com</t>
  </si>
  <si>
    <t>+1 920 621 9670</t>
  </si>
  <si>
    <t>J BRANNAM</t>
  </si>
  <si>
    <t>4783 Tea Berry Ln</t>
  </si>
  <si>
    <t>09197::J BRANNAM</t>
  </si>
  <si>
    <t>PCP-000A8F73</t>
  </si>
  <si>
    <t>texmark22@gmail.com</t>
  </si>
  <si>
    <t>Tarantino</t>
  </si>
  <si>
    <t>KGGM GROUP LLC</t>
  </si>
  <si>
    <t>PO Box 640603</t>
  </si>
  <si>
    <t>52157::KGGM GROUP LLC</t>
  </si>
  <si>
    <t>PCP-000A9309</t>
  </si>
  <si>
    <t>elcanagalaviz@gmail.com</t>
  </si>
  <si>
    <t xml:space="preserve">Galaviz </t>
  </si>
  <si>
    <t>Elcana</t>
  </si>
  <si>
    <t>+1 505 227 7122</t>
  </si>
  <si>
    <t>G&amp;F DIESEL SERVICES LLC</t>
  </si>
  <si>
    <t>512 Virginia St SE</t>
  </si>
  <si>
    <t>37443::G&amp;F DIESEL SERVICES LLC</t>
  </si>
  <si>
    <t>PCP-000A93E1</t>
  </si>
  <si>
    <t>soriaandsons47@gmail.com</t>
  </si>
  <si>
    <t xml:space="preserve">Soria </t>
  </si>
  <si>
    <t>SORIAANDSONS47@GMAIL.COM</t>
  </si>
  <si>
    <t>SORIA &amp; SON PAVING</t>
  </si>
  <si>
    <t>574 S 17TH AVE</t>
  </si>
  <si>
    <t>83575::SORIA &amp; SON PAVING</t>
  </si>
  <si>
    <t>PCP-000A934D</t>
  </si>
  <si>
    <t xml:space="preserve">Melinda </t>
  </si>
  <si>
    <t>Wagner Equipment Co.- Albuq. Power Systems</t>
  </si>
  <si>
    <t>PCP-000A9387</t>
  </si>
  <si>
    <t>chunnki304@gmail.com</t>
  </si>
  <si>
    <t>+1 575 545 8560</t>
  </si>
  <si>
    <t>PCP-000A91DD</t>
  </si>
  <si>
    <t>jonathanfuentesusa</t>
  </si>
  <si>
    <t>415 N Oak St</t>
  </si>
  <si>
    <t>PCP-000A9213</t>
  </si>
  <si>
    <t>rusty.holley@williams.com</t>
  </si>
  <si>
    <t>Holley</t>
  </si>
  <si>
    <t>+1 720 750 2082</t>
  </si>
  <si>
    <t>NORTHWEST PIPELINE LLC</t>
  </si>
  <si>
    <t>PPW-800354F4</t>
  </si>
  <si>
    <t>jarambulah@hotmail.com</t>
  </si>
  <si>
    <t>Arambula</t>
  </si>
  <si>
    <t>+1 915 276 8322</t>
  </si>
  <si>
    <t>POWER CONCRETE AND EQUIPMENT</t>
  </si>
  <si>
    <t>13785 Paseo Central Ave</t>
  </si>
  <si>
    <t>70908::POWER CONCRETE AND EQUIPMENT INC</t>
  </si>
  <si>
    <t>PCP-000A93CF</t>
  </si>
  <si>
    <t>t&amp;senergyservices</t>
  </si>
  <si>
    <t>Tejeda</t>
  </si>
  <si>
    <t>+1 575 704 4904</t>
  </si>
  <si>
    <t>tnsenergyservicesllc@gmail.com</t>
  </si>
  <si>
    <t>T&amp;S ENERGY SERVICES LLC</t>
  </si>
  <si>
    <t>709 N Chavez St</t>
  </si>
  <si>
    <t>86508::T&amp;S ENERGY SERVICES LLC</t>
  </si>
  <si>
    <t>PCP-000A9AEB</t>
  </si>
  <si>
    <t>dirtdoc.co@gmail.com</t>
  </si>
  <si>
    <t>+1 719 221 4106</t>
  </si>
  <si>
    <t>DIRT DOC</t>
  </si>
  <si>
    <t>10180 West County Road 190</t>
  </si>
  <si>
    <t>PCP-0007F2AF</t>
  </si>
  <si>
    <t>paty@westsideweldinginc.com</t>
  </si>
  <si>
    <t>Arzate</t>
  </si>
  <si>
    <t>+1 915 877 5345</t>
  </si>
  <si>
    <t>WESTSIDE WELDING INC</t>
  </si>
  <si>
    <t>94966::WESTSIDE WELDING INC</t>
  </si>
  <si>
    <t>PCP-000A8A1C</t>
  </si>
  <si>
    <t>limburgd</t>
  </si>
  <si>
    <t>Limburg</t>
  </si>
  <si>
    <t>+1 303 345 7849</t>
  </si>
  <si>
    <t>limburgd@gmail.com</t>
  </si>
  <si>
    <t>ROSIE'S RESTORATION AND REPA</t>
  </si>
  <si>
    <t>949 Aspen Village Rd</t>
  </si>
  <si>
    <t>73044::ROSIE'S RESTORATION AND REPA IR</t>
  </si>
  <si>
    <t>PCP-000A998D</t>
  </si>
  <si>
    <t>dwfieldservice</t>
  </si>
  <si>
    <t>+1 303 587 2216</t>
  </si>
  <si>
    <t>dwfieldservice@gmail.com</t>
  </si>
  <si>
    <t>D&amp;W FIELD SERVICE</t>
  </si>
  <si>
    <t>4731 River Highlands Loop</t>
  </si>
  <si>
    <t>25724::D&amp;W FIELD SERVICE</t>
  </si>
  <si>
    <t>PCP-000A9982</t>
  </si>
  <si>
    <t>mgarlit</t>
  </si>
  <si>
    <t>Garlit</t>
  </si>
  <si>
    <t>+1 618 339 7512</t>
  </si>
  <si>
    <t>618-339-7512</t>
  </si>
  <si>
    <t>mike.garlit@englemartin.com</t>
  </si>
  <si>
    <t>ENGLE MARTIN AND ASSOCIATES</t>
  </si>
  <si>
    <t>5565 Glenridge Connector, #900</t>
  </si>
  <si>
    <t>31062::ENGLE MARTIN AND ASSOCIATES</t>
  </si>
  <si>
    <t>PPW-800206FE</t>
  </si>
  <si>
    <t>cooleyjeemiah@gmail.com</t>
  </si>
  <si>
    <t>+1 720 232 6327</t>
  </si>
  <si>
    <t>COOLEY INC</t>
  </si>
  <si>
    <t>8935 Us Highway 16 W Apt 34</t>
  </si>
  <si>
    <t>20269::COOLEY INC</t>
  </si>
  <si>
    <t>PCP-000A9A39</t>
  </si>
  <si>
    <t>santafemario</t>
  </si>
  <si>
    <t>+1 915 252 0357</t>
  </si>
  <si>
    <t>santafemario@yahoo.com</t>
  </si>
  <si>
    <t>MARIO CARDENAS</t>
  </si>
  <si>
    <t>14680 Masada Dr</t>
  </si>
  <si>
    <t>19509::MARIO CARDENAS</t>
  </si>
  <si>
    <t>PCP-000A9A23</t>
  </si>
  <si>
    <t>antillontransport</t>
  </si>
  <si>
    <t>ANTILLON</t>
  </si>
  <si>
    <t>EDWIN</t>
  </si>
  <si>
    <t>+1 915 630 0936</t>
  </si>
  <si>
    <t>edwinaga_35@hotmail.com</t>
  </si>
  <si>
    <t>ANTILLON TRANSPORT LLC</t>
  </si>
  <si>
    <t>410 Thorn Ave Apt 5 Bld A</t>
  </si>
  <si>
    <t>04835::ANTILLON TRANSPORT LLC</t>
  </si>
  <si>
    <t>PCP-000A9A78</t>
  </si>
  <si>
    <t>harley2552@gmail.com</t>
  </si>
  <si>
    <t>Kestner</t>
  </si>
  <si>
    <t>+1 828 390 5106</t>
  </si>
  <si>
    <t>HARLEY KESTNER</t>
  </si>
  <si>
    <t>5651 Cherbourg Cir Apt D</t>
  </si>
  <si>
    <t>50124::HARLEY KESTNER</t>
  </si>
  <si>
    <t>PCP-000A9B3B</t>
  </si>
  <si>
    <t>brucewagner@wagnerequipment.com</t>
  </si>
  <si>
    <t>+1 303 888 7763</t>
  </si>
  <si>
    <t>WAGNER EQUIPMENT CO</t>
  </si>
  <si>
    <t>93717::BRUCE WAGNER</t>
  </si>
  <si>
    <t>PCP-000A9A82</t>
  </si>
  <si>
    <t>bnaething@capitalsand.com</t>
  </si>
  <si>
    <t>Naething</t>
  </si>
  <si>
    <t>Capital Sand Proppants</t>
  </si>
  <si>
    <t>PCP-0001DD56</t>
  </si>
  <si>
    <t>dalistruckparts25260</t>
  </si>
  <si>
    <t>+1 915 504 4936</t>
  </si>
  <si>
    <t>dalistruckparts@gmail.com</t>
  </si>
  <si>
    <t>DALIS TRUCK PARTS</t>
  </si>
  <si>
    <t>441 Mahan</t>
  </si>
  <si>
    <t>25260::DALIS TRUCK PARTS</t>
  </si>
  <si>
    <t>PCP-000A9F77</t>
  </si>
  <si>
    <t>ckpowerdfw</t>
  </si>
  <si>
    <t>Kinsey</t>
  </si>
  <si>
    <t>+1 682 772 5289</t>
  </si>
  <si>
    <t>jkinsey@ckpower.com</t>
  </si>
  <si>
    <t>CK POWER PRODUCTS</t>
  </si>
  <si>
    <t>1100 RESEARCH BLVD</t>
  </si>
  <si>
    <t>ST LOUIS</t>
  </si>
  <si>
    <t>PCP-000A9F1F</t>
  </si>
  <si>
    <t>rafalutz77@hotmail.com</t>
  </si>
  <si>
    <t>16059 East 35th Avenue</t>
  </si>
  <si>
    <t>76032::RSL CONSTRUCTION</t>
  </si>
  <si>
    <t>PCP-000A9D7C</t>
  </si>
  <si>
    <t>adrianstransport@yahoo.com</t>
  </si>
  <si>
    <t>+1 915 702 4537</t>
  </si>
  <si>
    <t>ADRIANS TRANSPORT</t>
  </si>
  <si>
    <t>5572 Mike Vane Dr</t>
  </si>
  <si>
    <t>04837::ADRIANS TRANSPORT</t>
  </si>
  <si>
    <t>PCP-000A9ECE</t>
  </si>
  <si>
    <t>gm@timberonwater.com</t>
  </si>
  <si>
    <t>harding</t>
  </si>
  <si>
    <t>+1 575 987 2250</t>
  </si>
  <si>
    <t>TIMBERON WATER &amp; SANITATION</t>
  </si>
  <si>
    <t>87686::TIMBERON WATER &amp; SANITATION</t>
  </si>
  <si>
    <t>PCP-000220B2</t>
  </si>
  <si>
    <t>Nickdee</t>
  </si>
  <si>
    <t>Nickhardworkdee@icloud.com</t>
  </si>
  <si>
    <t>Structures</t>
  </si>
  <si>
    <t>7425 E 86th Ave</t>
  </si>
  <si>
    <t>PCP-000A9D86</t>
  </si>
  <si>
    <t>cooleyjeremiah@gmail.com</t>
  </si>
  <si>
    <t>8935 US HIGHWAY 16</t>
  </si>
  <si>
    <t>APT 34</t>
  </si>
  <si>
    <t>BUFFALO</t>
  </si>
  <si>
    <t>PCP-000A9E74</t>
  </si>
  <si>
    <t>PCP-000A8ED5</t>
  </si>
  <si>
    <t>ernestine.montoya@farismachinery.com</t>
  </si>
  <si>
    <t>Ernestine</t>
  </si>
  <si>
    <t>+1 720 322 7430</t>
  </si>
  <si>
    <t>FARIS MACHINERY COMPANY</t>
  </si>
  <si>
    <t>5770 E 77th Ave</t>
  </si>
  <si>
    <t>PCP-000A8F05</t>
  </si>
  <si>
    <t>johnwaynesuggsjr82509</t>
  </si>
  <si>
    <t>Suggs</t>
  </si>
  <si>
    <t>+1 575 644 5327</t>
  </si>
  <si>
    <t>irma@johnnysseptic.com</t>
  </si>
  <si>
    <t>JOHN WAYNE SUGGS JR</t>
  </si>
  <si>
    <t>82509::JOHN WAYNE SUGGS JR</t>
  </si>
  <si>
    <t>PCP-000A9D84</t>
  </si>
  <si>
    <t>Jwareham586</t>
  </si>
  <si>
    <t>Wareham</t>
  </si>
  <si>
    <t>Warehamcustombuilders@gmail.com</t>
  </si>
  <si>
    <t>Wareham Custom Builders</t>
  </si>
  <si>
    <t>10389 48 Road</t>
  </si>
  <si>
    <t>PCP-000AA00F</t>
  </si>
  <si>
    <t>au283@cummins.com</t>
  </si>
  <si>
    <t>+1 915 996 3402</t>
  </si>
  <si>
    <t>PCP-000A9EF7</t>
  </si>
  <si>
    <t>mko</t>
  </si>
  <si>
    <t>Ko</t>
  </si>
  <si>
    <t>Maleia</t>
  </si>
  <si>
    <t>+1 719 367 4475</t>
  </si>
  <si>
    <t>mko@SCHMIDTCO.CO</t>
  </si>
  <si>
    <t>PCP-000AA439</t>
  </si>
  <si>
    <t>glendale_dot@yahoo.com</t>
  </si>
  <si>
    <t>+1 206 473 8752</t>
  </si>
  <si>
    <t>DIAMOND SURFACE INC</t>
  </si>
  <si>
    <t>21025 Commerce Blvd Ste 900</t>
  </si>
  <si>
    <t>26360::DIAMOND SURFACE INC</t>
  </si>
  <si>
    <t>PCP-000AA1CC</t>
  </si>
  <si>
    <t>davidherrera</t>
  </si>
  <si>
    <t xml:space="preserve">Rene </t>
  </si>
  <si>
    <t>+1 915 491 7841</t>
  </si>
  <si>
    <t>david.herrera1467@gmail.com</t>
  </si>
  <si>
    <t>RENE F HERRERA</t>
  </si>
  <si>
    <t>15101 Mica Dr</t>
  </si>
  <si>
    <t>42540::RENE F HERRERA</t>
  </si>
  <si>
    <t>PCP-000AA36C</t>
  </si>
  <si>
    <t>jeremiahfarley5@gmail.com</t>
  </si>
  <si>
    <t>+1 817 863 4038</t>
  </si>
  <si>
    <t>SOUTHWEST SALT</t>
  </si>
  <si>
    <t>7728 COUNTY ROAD 915</t>
  </si>
  <si>
    <t>76192::SOUTHWEST SALT</t>
  </si>
  <si>
    <t>PCP-000AA32E</t>
  </si>
  <si>
    <t>adrianandmelgarcia@gmail.com</t>
  </si>
  <si>
    <t>+1 806 778 5818</t>
  </si>
  <si>
    <t>7121 Highway 84</t>
  </si>
  <si>
    <t>Shallowater</t>
  </si>
  <si>
    <t>PCP-000AA0A5</t>
  </si>
  <si>
    <t>cody.evans@archrock.com</t>
  </si>
  <si>
    <t>+1 575 725 2448</t>
  </si>
  <si>
    <t>88220-8945</t>
  </si>
  <si>
    <t>PCP-000A758E</t>
  </si>
  <si>
    <t>ChrisLongan</t>
  </si>
  <si>
    <t>Longan</t>
  </si>
  <si>
    <t>Therealchrislongan@gmail.com</t>
  </si>
  <si>
    <t>356 Falcon Rd</t>
  </si>
  <si>
    <t>PCP-000AA494</t>
  </si>
  <si>
    <t>PCP-0009FD46</t>
  </si>
  <si>
    <t>e250jme</t>
  </si>
  <si>
    <t>ellis_justin@wagnerequipment.com</t>
  </si>
  <si>
    <t>PIP-10748612</t>
  </si>
  <si>
    <t>ap74bp</t>
  </si>
  <si>
    <t>Pickens</t>
  </si>
  <si>
    <t>brian.pickens@transwest.com</t>
  </si>
  <si>
    <t>PSP-000AD22D</t>
  </si>
  <si>
    <t>irvinrguez@yahoo.com</t>
  </si>
  <si>
    <t>Irod Trucking LLC</t>
  </si>
  <si>
    <t>PPW-0002FBFA</t>
  </si>
  <si>
    <t>benally427</t>
  </si>
  <si>
    <t>+1 505 215 3719</t>
  </si>
  <si>
    <t>benally_2004@msn.com</t>
  </si>
  <si>
    <t>SHAUN BENALLY</t>
  </si>
  <si>
    <t>56 Road 6406</t>
  </si>
  <si>
    <t>09498::SHAUN BENALLY</t>
  </si>
  <si>
    <t>PCP-000AA4F0</t>
  </si>
  <si>
    <t>arron.teter@heicivil.com</t>
  </si>
  <si>
    <t>Teter</t>
  </si>
  <si>
    <t>+1 720 544 3744</t>
  </si>
  <si>
    <t>PCP-000AA41E</t>
  </si>
  <si>
    <t>anytimeplumbing505</t>
  </si>
  <si>
    <t>+1 505 670 8389</t>
  </si>
  <si>
    <t>anytimeplumbing505@gmail.com</t>
  </si>
  <si>
    <t>ANYTIME PLUMBING &amp; SEWER LLC</t>
  </si>
  <si>
    <t>1528 Center Dr</t>
  </si>
  <si>
    <t>00943::ANYTIME PLUMBING &amp; SEWER LLC</t>
  </si>
  <si>
    <t>PCP-000AA963</t>
  </si>
  <si>
    <t>ruben3205</t>
  </si>
  <si>
    <t>+1 915 269 7571</t>
  </si>
  <si>
    <t>ruben3205@yahoo.com</t>
  </si>
  <si>
    <t>CASAS CONSTRUCTION</t>
  </si>
  <si>
    <t xml:space="preserve">12773 Mesa Bonita </t>
  </si>
  <si>
    <t>19865::CASAS CONSTRUCTION</t>
  </si>
  <si>
    <t>PCP-000AA6F5</t>
  </si>
  <si>
    <t>sebastian.castro@csicompressco.com</t>
  </si>
  <si>
    <t>sebastian</t>
  </si>
  <si>
    <t>+1 936 363 7661</t>
  </si>
  <si>
    <t>13636 Pinewood village dr</t>
  </si>
  <si>
    <t>Conroe</t>
  </si>
  <si>
    <t>PCP-000A2FFC</t>
  </si>
  <si>
    <t>praappool@yahoo.com</t>
  </si>
  <si>
    <t>+1 915 274 3859</t>
  </si>
  <si>
    <t>PRAAP POOL EXCAVATION</t>
  </si>
  <si>
    <t>8625 Centennial Dr</t>
  </si>
  <si>
    <t>69097::PRAAP POOL EXCAVATION</t>
  </si>
  <si>
    <t>PCP-000AA801</t>
  </si>
  <si>
    <t>vatransport</t>
  </si>
  <si>
    <t>Canales</t>
  </si>
  <si>
    <t>+1 575 650 2892</t>
  </si>
  <si>
    <t>vatransportllc1728@gmail.com</t>
  </si>
  <si>
    <t>VA TRANSPORT LLC</t>
  </si>
  <si>
    <t>2311 S Pinon St</t>
  </si>
  <si>
    <t>93466::VA TRANSPORT LLC</t>
  </si>
  <si>
    <t>PCP-000AA941</t>
  </si>
  <si>
    <t>ibarra</t>
  </si>
  <si>
    <t>miguel</t>
  </si>
  <si>
    <t>+1 505-474-4441</t>
  </si>
  <si>
    <t>Anytime Plumbing</t>
  </si>
  <si>
    <t>PCP-000AA772</t>
  </si>
  <si>
    <t>glrogers@eprod.com</t>
  </si>
  <si>
    <t>+1 505 535 1321</t>
  </si>
  <si>
    <t>GLRogers@eprod.com</t>
  </si>
  <si>
    <t>PCP-000AA8D3</t>
  </si>
  <si>
    <t>normagtz3@yahoo.com</t>
  </si>
  <si>
    <t xml:space="preserve">Norma </t>
  </si>
  <si>
    <t>+1 915 875 9599</t>
  </si>
  <si>
    <t>J R LANDSCAPING</t>
  </si>
  <si>
    <t>1161 Tower Trail Ln</t>
  </si>
  <si>
    <t>74696::JR LANDSCAPING</t>
  </si>
  <si>
    <t>PCP-000AA819</t>
  </si>
  <si>
    <t>invoices@7rivers.us</t>
  </si>
  <si>
    <t>+1 575 457 2506</t>
  </si>
  <si>
    <t>SEVEN RIVERS INC</t>
  </si>
  <si>
    <t>78759::SEVEN RIVERS INC</t>
  </si>
  <si>
    <t>PCP-000AA902</t>
  </si>
  <si>
    <t>mseshop</t>
  </si>
  <si>
    <t xml:space="preserve"> And Sons</t>
  </si>
  <si>
    <t>+1 970 776 6655</t>
  </si>
  <si>
    <t>Derek@martinandsonsco.com</t>
  </si>
  <si>
    <t>18868 County Road 3</t>
  </si>
  <si>
    <t>PCP-000AA90D</t>
  </si>
  <si>
    <t>henry@plainviewtrucktrailer.com</t>
  </si>
  <si>
    <t>Segovia</t>
  </si>
  <si>
    <t>PSP-000A9816</t>
  </si>
  <si>
    <t>pclconstruction</t>
  </si>
  <si>
    <t>Vielhauer</t>
  </si>
  <si>
    <t>+1 720 670 6530</t>
  </si>
  <si>
    <t>evielhauer@pcl.com</t>
  </si>
  <si>
    <t>2000 S Colorado Blvd Tower 2 Suite 2 500</t>
  </si>
  <si>
    <t>PCP-000AA8F1</t>
  </si>
  <si>
    <t>nstar</t>
  </si>
  <si>
    <t>Sahm</t>
  </si>
  <si>
    <t>+1 970 531 4222</t>
  </si>
  <si>
    <t>NStarllcco@yahoo.com</t>
  </si>
  <si>
    <t>NSTAR LLC</t>
  </si>
  <si>
    <t>24202 COUNTY RD 47.5</t>
  </si>
  <si>
    <t>Boncarbo</t>
  </si>
  <si>
    <t>65445::NSTAR LLC</t>
  </si>
  <si>
    <t>PCP-000AAB8E</t>
  </si>
  <si>
    <t>td00_qa_test02</t>
  </si>
  <si>
    <t>Chilaka</t>
  </si>
  <si>
    <t>Mounika</t>
  </si>
  <si>
    <t>m.yadav.loganathan@accenture.com</t>
  </si>
  <si>
    <t>123 CHAPECK LANE</t>
  </si>
  <si>
    <t>SAINT CHARLES</t>
  </si>
  <si>
    <t>PCP-00004FA7</t>
  </si>
  <si>
    <t>jaterrazas27@gmail.com</t>
  </si>
  <si>
    <t xml:space="preserve">Terrazas </t>
  </si>
  <si>
    <t>+1 915 525 0973</t>
  </si>
  <si>
    <t>JUAN TERRAZAS</t>
  </si>
  <si>
    <t>11460 Sundance Ave</t>
  </si>
  <si>
    <t>86413::JUAN TERRAZAS</t>
  </si>
  <si>
    <t>PCP-000AAD96</t>
  </si>
  <si>
    <t>continentalsupply</t>
  </si>
  <si>
    <t xml:space="preserve">Janssen </t>
  </si>
  <si>
    <t>+1 970 834 2822</t>
  </si>
  <si>
    <t>continentalsupply@q.com</t>
  </si>
  <si>
    <t>CONTINENTAL SUPPLY</t>
  </si>
  <si>
    <t>19808::CONTINENTAL SUPPLY</t>
  </si>
  <si>
    <t>PCP-000AAC23</t>
  </si>
  <si>
    <t>rcass</t>
  </si>
  <si>
    <t>Cass</t>
  </si>
  <si>
    <t>+1 720 415 1339</t>
  </si>
  <si>
    <t>RCASS@WEIFIELDGROUP.COM</t>
  </si>
  <si>
    <t>WEIFIELD GROUP CONTRACTING LLC</t>
  </si>
  <si>
    <t>6950 S Jordan Rd</t>
  </si>
  <si>
    <t>94636::WEIFIELD GRP CONTRACTNG LLC</t>
  </si>
  <si>
    <t>PCP-000AAD6D</t>
  </si>
  <si>
    <t>e250_wagner_ia_test</t>
  </si>
  <si>
    <t>Sathyadev</t>
  </si>
  <si>
    <t>Narayanasamy_sathyadev@cat.com</t>
  </si>
  <si>
    <t>PQP-00002D8D</t>
  </si>
  <si>
    <t>rothgery&amp;sons</t>
  </si>
  <si>
    <t>Rothgery</t>
  </si>
  <si>
    <t>+1 970 485 9249</t>
  </si>
  <si>
    <t>ROTHGERYANDSONS@GMAIL.COM</t>
  </si>
  <si>
    <t>ROTHGERY &amp; SONS LLC</t>
  </si>
  <si>
    <t>PO BOX 7399 PMB 206</t>
  </si>
  <si>
    <t>75557::ROTHGERY &amp; SONS LLC</t>
  </si>
  <si>
    <t>PCP-000AAD62</t>
  </si>
  <si>
    <t>lesleyodom@yahoo.com</t>
  </si>
  <si>
    <t xml:space="preserve">Lesley </t>
  </si>
  <si>
    <t>+1 505 491 4206</t>
  </si>
  <si>
    <t>300 North 4104</t>
  </si>
  <si>
    <t>PCP-000AAB72</t>
  </si>
  <si>
    <t>justinhawkins99@yahoo.com</t>
  </si>
  <si>
    <t>J'S CONSTRUCTION</t>
  </si>
  <si>
    <t>2540 Catalpa Street</t>
  </si>
  <si>
    <t>48706::J'S CONSTRUCTION</t>
  </si>
  <si>
    <t>PCP-000AABCC</t>
  </si>
  <si>
    <t>mnrtransport1961@yahoo.com</t>
  </si>
  <si>
    <t>+1 915 787 9688</t>
  </si>
  <si>
    <t>MISIL TRANSPORT</t>
  </si>
  <si>
    <t>7224 Canyon Run Dr</t>
  </si>
  <si>
    <t>58661::MISIL TRANSPORT</t>
  </si>
  <si>
    <t>PCP-000AAC0D</t>
  </si>
  <si>
    <t>austin.bartz@kodiakgas.com</t>
  </si>
  <si>
    <t>Bartz</t>
  </si>
  <si>
    <t>+1 325 212 6083</t>
  </si>
  <si>
    <t>PCP-0005C6FD</t>
  </si>
  <si>
    <t>evstrucking@outlook.com</t>
  </si>
  <si>
    <t xml:space="preserve">Emmanuel </t>
  </si>
  <si>
    <t>+1 915 765 7077</t>
  </si>
  <si>
    <t>EVS TRUCKING</t>
  </si>
  <si>
    <t>649 BIR CIRLE</t>
  </si>
  <si>
    <t>31762::EVS TRUCKING</t>
  </si>
  <si>
    <t>PCP-000AACDC</t>
  </si>
  <si>
    <t>Roth_Jericho</t>
  </si>
  <si>
    <t>Roth-Noble</t>
  </si>
  <si>
    <t>Jericho</t>
  </si>
  <si>
    <t>Roth_Jericho@wagnerequipment.com</t>
  </si>
  <si>
    <t>PCP-000AAC8E</t>
  </si>
  <si>
    <t>MarkMark</t>
  </si>
  <si>
    <t>Bon</t>
  </si>
  <si>
    <t>Mark.bon@usacompression.com</t>
  </si>
  <si>
    <t>PCP-000AAE01</t>
  </si>
  <si>
    <t>Ty2011</t>
  </si>
  <si>
    <t>Tyus</t>
  </si>
  <si>
    <t>tyus_frank@yahoo.com</t>
  </si>
  <si>
    <t>PCP-000AABC9</t>
  </si>
  <si>
    <t>vwcano</t>
  </si>
  <si>
    <t>+1 505 527 0159</t>
  </si>
  <si>
    <t>Vcano@powermotivecorp.com</t>
  </si>
  <si>
    <t>PCP-000AA1CA</t>
  </si>
  <si>
    <t>Dillonkimberlin</t>
  </si>
  <si>
    <t xml:space="preserve">Dillon </t>
  </si>
  <si>
    <t>dillon@coloradogc.com</t>
  </si>
  <si>
    <t xml:space="preserve">Pantheon Development </t>
  </si>
  <si>
    <t>401 Castello Ave</t>
  </si>
  <si>
    <t xml:space="preserve">Fairplay </t>
  </si>
  <si>
    <t>PCP-000AAE8B</t>
  </si>
  <si>
    <t>troy.surber@archrock.com</t>
  </si>
  <si>
    <t>Surber</t>
  </si>
  <si>
    <t>+1 432 530 4225</t>
  </si>
  <si>
    <t xml:space="preserve">9704 E interstate 20 </t>
  </si>
  <si>
    <t>PPW-80010889</t>
  </si>
  <si>
    <t>kmanguso</t>
  </si>
  <si>
    <t>Manguso</t>
  </si>
  <si>
    <t>Kristen</t>
  </si>
  <si>
    <t>+1 970 531 1366</t>
  </si>
  <si>
    <t>kmanguso2002@yahoo.com</t>
  </si>
  <si>
    <t>WEED WIZARD LLC</t>
  </si>
  <si>
    <t>5001 County Rd 22</t>
  </si>
  <si>
    <t>95207::WEED WIZARD LLC</t>
  </si>
  <si>
    <t>PCP-000AB8A5</t>
  </si>
  <si>
    <t>lane</t>
  </si>
  <si>
    <t>+1 970-815-6714</t>
  </si>
  <si>
    <t>lanem19@gmail.com</t>
  </si>
  <si>
    <t xml:space="preserve">L + K construction </t>
  </si>
  <si>
    <t>565 Rustic Rd</t>
  </si>
  <si>
    <t>Bellvue</t>
  </si>
  <si>
    <t>PCP-000AB854</t>
  </si>
  <si>
    <t>jasonstruck</t>
  </si>
  <si>
    <t xml:space="preserve">Struck </t>
  </si>
  <si>
    <t>Jasonrstruck@gmail.com</t>
  </si>
  <si>
    <t>FUZION LLC</t>
  </si>
  <si>
    <t xml:space="preserve">135 los Cordovas </t>
  </si>
  <si>
    <t>39922::FUZION LLC</t>
  </si>
  <si>
    <t>PCP-000AB4E4</t>
  </si>
  <si>
    <t>tarantinomark</t>
  </si>
  <si>
    <t xml:space="preserve">Tarantino </t>
  </si>
  <si>
    <t>+1 915 637 6352</t>
  </si>
  <si>
    <t>Paso</t>
  </si>
  <si>
    <t>PCP-000AD40D</t>
  </si>
  <si>
    <t>gtztransportllc@gmail.com</t>
  </si>
  <si>
    <t>+1 325 315 3929</t>
  </si>
  <si>
    <t>GUTIERREZ TRANSPORT LLC</t>
  </si>
  <si>
    <t>95 Joe Willa Rd</t>
  </si>
  <si>
    <t>37427::GUTIERREZ TRANSPORT LLC</t>
  </si>
  <si>
    <t>PCP-000AC922</t>
  </si>
  <si>
    <t>dweitzel74</t>
  </si>
  <si>
    <t xml:space="preserve">Weitzel </t>
  </si>
  <si>
    <t>+1 970 482 4983</t>
  </si>
  <si>
    <t>dougweitzelinc@gmail.com</t>
  </si>
  <si>
    <t>DOUG WEITZEL EXCAVTG &amp; SUPL</t>
  </si>
  <si>
    <t>2630 W Mulberry St</t>
  </si>
  <si>
    <t>94692::DOUG WEITZEL EXCAVTG &amp; SUPL</t>
  </si>
  <si>
    <t>PCP-000AD7B2</t>
  </si>
  <si>
    <t>ritogarcia</t>
  </si>
  <si>
    <t>+1 970 985 5663</t>
  </si>
  <si>
    <t>ritogarcia86@gmail.com</t>
  </si>
  <si>
    <t>C &amp; R FIELD SERVICES</t>
  </si>
  <si>
    <t>50346 County Road 23</t>
  </si>
  <si>
    <t>12872::C &amp; R FIELD SERVICES</t>
  </si>
  <si>
    <t>PCP-000AC62F</t>
  </si>
  <si>
    <t>ethanrector</t>
  </si>
  <si>
    <t xml:space="preserve">Ethan </t>
  </si>
  <si>
    <t>+1 720 320 4654</t>
  </si>
  <si>
    <t>trevoreckhardt21@gmail.com</t>
  </si>
  <si>
    <t>RECTOR ETHAN</t>
  </si>
  <si>
    <t>59416 E Commanche Way</t>
  </si>
  <si>
    <t>74003::RECTOR ETHAN</t>
  </si>
  <si>
    <t>PCP-000AC68C</t>
  </si>
  <si>
    <t>Spore</t>
  </si>
  <si>
    <t>Timesthree99@gmail.com</t>
  </si>
  <si>
    <t xml:space="preserve">High Timber Logging LLC </t>
  </si>
  <si>
    <t xml:space="preserve">5989 cr 5 </t>
  </si>
  <si>
    <t>PCP-000AC866</t>
  </si>
  <si>
    <t>desiree.simons@serco-na.com</t>
  </si>
  <si>
    <t>+1 719 318 8112</t>
  </si>
  <si>
    <t>PCP-000AC65F</t>
  </si>
  <si>
    <t>kevina</t>
  </si>
  <si>
    <t xml:space="preserve">Avery </t>
  </si>
  <si>
    <t>+1 303 726 1424</t>
  </si>
  <si>
    <t>kevin.avery@atacustomservicesllc.com</t>
  </si>
  <si>
    <t>ATA CUSTOM SERVICES</t>
  </si>
  <si>
    <t>15024 S Wandcrest Dr</t>
  </si>
  <si>
    <t>08116::ATA CUSTOM SERVICES INC</t>
  </si>
  <si>
    <t>PCP-000AD34E</t>
  </si>
  <si>
    <t>viaerowireless</t>
  </si>
  <si>
    <t>+1 970 467 5352</t>
  </si>
  <si>
    <t>darren.green@viaero.com</t>
  </si>
  <si>
    <t>VIAERO  WIRELESS</t>
  </si>
  <si>
    <t>1228 W Platte Ave</t>
  </si>
  <si>
    <t>93229::NE COLORADO CELLULAR</t>
  </si>
  <si>
    <t>PCP-000AC7F3</t>
  </si>
  <si>
    <t>jamesvalora-71</t>
  </si>
  <si>
    <t>james.valora@navenergy.com</t>
  </si>
  <si>
    <t>302 Rd 4101</t>
  </si>
  <si>
    <t>PCP-000AD4A4</t>
  </si>
  <si>
    <t>Aaron.Evans</t>
  </si>
  <si>
    <t>aaron.evans@wildcat.net</t>
  </si>
  <si>
    <t>Wildcat Construction</t>
  </si>
  <si>
    <t>8570 Criterion Dr.</t>
  </si>
  <si>
    <t>Suite 118</t>
  </si>
  <si>
    <t>PCP-000AD106</t>
  </si>
  <si>
    <t>jimw@weaverbuilt.net</t>
  </si>
  <si>
    <t>+1 303 981 0368</t>
  </si>
  <si>
    <t>WEAVERBUILT LLC</t>
  </si>
  <si>
    <t>42132 Ridge Rd</t>
  </si>
  <si>
    <t>95210::WEAVERBUILT LLC</t>
  </si>
  <si>
    <t>PCP-000AC40D</t>
  </si>
  <si>
    <t>janethwiebe@gmail.com</t>
  </si>
  <si>
    <t xml:space="preserve">Janeth </t>
  </si>
  <si>
    <t>+1 915 200 8603</t>
  </si>
  <si>
    <t>JANETH WIEBE</t>
  </si>
  <si>
    <t>3820 Rene</t>
  </si>
  <si>
    <t>94648::JANETH WIEBE</t>
  </si>
  <si>
    <t>PCP-000AF871</t>
  </si>
  <si>
    <t>sandra.pommer79</t>
  </si>
  <si>
    <t>+1 832 712 4698</t>
  </si>
  <si>
    <t>Sandra.pommer@Kodiakgas.com</t>
  </si>
  <si>
    <t>PCP-000AC56A</t>
  </si>
  <si>
    <t>joelguillen0713@gmail.com</t>
  </si>
  <si>
    <t>+1 915 691 7136</t>
  </si>
  <si>
    <t>THE CAT CARGO TRANSPORTER</t>
  </si>
  <si>
    <t>229 Caribe Cir</t>
  </si>
  <si>
    <t>86268::THE CAT CARGO TRANSPORTER</t>
  </si>
  <si>
    <t>PCP-000AFDB5</t>
  </si>
  <si>
    <t>victorvega</t>
  </si>
  <si>
    <t>+1 720 427 7546</t>
  </si>
  <si>
    <t>vmv0jag@gmail.com</t>
  </si>
  <si>
    <t>VEGA GRADING LLC</t>
  </si>
  <si>
    <t>11423 Albion St</t>
  </si>
  <si>
    <t>91405::VEGA GRADING LLC</t>
  </si>
  <si>
    <t>PCP-000AFF10</t>
  </si>
  <si>
    <t>Terrazas_Joshua@wagnerequipment.com</t>
  </si>
  <si>
    <t>2501 w amador</t>
  </si>
  <si>
    <t>PCP-000AF73B</t>
  </si>
  <si>
    <t>davidbilbrey@ymail.com</t>
  </si>
  <si>
    <t>Bilbrey</t>
  </si>
  <si>
    <t>+1 8068911044</t>
  </si>
  <si>
    <t>ALLIED OILFIELD MACHINE &amp; PUMP</t>
  </si>
  <si>
    <t>PCP-00009E83</t>
  </si>
  <si>
    <t>soilsolutions@gojade.org</t>
  </si>
  <si>
    <t>+1 719 588 9728</t>
  </si>
  <si>
    <t>ROGERS BROTHERS FARMS LLC</t>
  </si>
  <si>
    <t>15453 E Us Highway 160</t>
  </si>
  <si>
    <t>73164::ROGERS BROTHERS FARMS LLC</t>
  </si>
  <si>
    <t>PCP-000AF5F7</t>
  </si>
  <si>
    <t>PCP-000ACBD4</t>
  </si>
  <si>
    <t>jmiranad@wwmach.com</t>
  </si>
  <si>
    <t>jmiranda@wwmach.com</t>
  </si>
  <si>
    <t>PCP-000B036B</t>
  </si>
  <si>
    <t>dynasuper99@gmail.com</t>
  </si>
  <si>
    <t>+1 682 206 5903</t>
  </si>
  <si>
    <t>TESMEC USA</t>
  </si>
  <si>
    <t>12520 E Fm 917</t>
  </si>
  <si>
    <t>86364::TESMEC</t>
  </si>
  <si>
    <t>PCP-000AF9C4</t>
  </si>
  <si>
    <t>cody.lemasters@wasteconnections.com</t>
  </si>
  <si>
    <t>Lemasters</t>
  </si>
  <si>
    <t xml:space="preserve">4285 PACE ST </t>
  </si>
  <si>
    <t>North Charleston</t>
  </si>
  <si>
    <t>PPW-00020856</t>
  </si>
  <si>
    <t>taylor.lovell</t>
  </si>
  <si>
    <t>+1 406 589 6200</t>
  </si>
  <si>
    <t>taylor.lovell@barnard-inc.com</t>
  </si>
  <si>
    <t xml:space="preserve">1 Chimney Hallow Rd </t>
  </si>
  <si>
    <t>PCP-000B1AB3</t>
  </si>
  <si>
    <t>thedustinmorgeson</t>
  </si>
  <si>
    <t>morgeson</t>
  </si>
  <si>
    <t>dustin</t>
  </si>
  <si>
    <t>+1 812 528 4413</t>
  </si>
  <si>
    <t>morgie1370@gmail.com</t>
  </si>
  <si>
    <t>320 State Highway 446</t>
  </si>
  <si>
    <t>PCP-000B2001</t>
  </si>
  <si>
    <t>pablo16.rodriguez8@gmail.com</t>
  </si>
  <si>
    <t>+1 915 822 2611</t>
  </si>
  <si>
    <t>DAL-TILE CORP</t>
  </si>
  <si>
    <t>12001 Railroad Dr</t>
  </si>
  <si>
    <t>24577::DAL-TILE CORP</t>
  </si>
  <si>
    <t>PCP-000B2576</t>
  </si>
  <si>
    <t>akissick</t>
  </si>
  <si>
    <t>+1 719 601 6026</t>
  </si>
  <si>
    <t>akissick@ur.com</t>
  </si>
  <si>
    <t>UNITED RENTALS PUEBLO</t>
  </si>
  <si>
    <t>221 SANTA FE DR</t>
  </si>
  <si>
    <t>77923::UNITED RENTALS PUEBLO</t>
  </si>
  <si>
    <t>PCP-000B2864</t>
  </si>
  <si>
    <t>greentreeswa55249</t>
  </si>
  <si>
    <t>+1 575 285 9905</t>
  </si>
  <si>
    <t>josh@greentreeswa.org</t>
  </si>
  <si>
    <t>GREENTREE SOLID WASTE AUTH</t>
  </si>
  <si>
    <t>26590 Us Hwy 70</t>
  </si>
  <si>
    <t>55249::GREENTREE SOLID WASTE AUTH</t>
  </si>
  <si>
    <t>PCP-000B1F77</t>
  </si>
  <si>
    <t>Randmyrick</t>
  </si>
  <si>
    <t>Myrick</t>
  </si>
  <si>
    <t xml:space="preserve">Rand </t>
  </si>
  <si>
    <t>randmyrick@hotmail.com</t>
  </si>
  <si>
    <t>R&amp;amp;D</t>
  </si>
  <si>
    <t>325 East 4th ave</t>
  </si>
  <si>
    <t>PCP-000B19DC</t>
  </si>
  <si>
    <t>erikhdz12@yahoo.com</t>
  </si>
  <si>
    <t>+1 915 449 7790</t>
  </si>
  <si>
    <t>TRIBAL OFFROAD AND ENGINEERI</t>
  </si>
  <si>
    <t>609 Santiago Bustamante Ave</t>
  </si>
  <si>
    <t>86269::TRIBAL OFFROAD AND ENGINEERI NG</t>
  </si>
  <si>
    <t>PCP-000B2028</t>
  </si>
  <si>
    <t>edwardsco</t>
  </si>
  <si>
    <t>+1 6203399184</t>
  </si>
  <si>
    <t>(620) 339-9184</t>
  </si>
  <si>
    <t>rneilson@edwards.kscoxmail.com</t>
  </si>
  <si>
    <t>EDWARDS COUNTY HIGHWAY DEPT</t>
  </si>
  <si>
    <t>730 W. 6th Street</t>
  </si>
  <si>
    <t>Kinsley</t>
  </si>
  <si>
    <t>PPT-400084DF</t>
  </si>
  <si>
    <t>eroland@bowenic.com</t>
  </si>
  <si>
    <t>Roland</t>
  </si>
  <si>
    <t xml:space="preserve">Earl </t>
  </si>
  <si>
    <t>+1 915 238 3265</t>
  </si>
  <si>
    <t>BOWEN INDUSTRIAL CONTR</t>
  </si>
  <si>
    <t>14755 Montana Ave</t>
  </si>
  <si>
    <t>08834::BOWEN INDUSTRIAL CONTR</t>
  </si>
  <si>
    <t>PCP-000B238A</t>
  </si>
  <si>
    <t>a23qjf1</t>
  </si>
  <si>
    <t>josh.fields@transwest.com</t>
  </si>
  <si>
    <t>PSP-000ADF03</t>
  </si>
  <si>
    <t>albert@amerilinkllc.com</t>
  </si>
  <si>
    <t>Yoshimoto</t>
  </si>
  <si>
    <t>+1 915 328 0518</t>
  </si>
  <si>
    <t>AMERILINK LLC</t>
  </si>
  <si>
    <t>12530 Pellicano Dr</t>
  </si>
  <si>
    <t>04841::AMERILINK LLC</t>
  </si>
  <si>
    <t>PCP-000B24D6</t>
  </si>
  <si>
    <t>a116krh</t>
  </si>
  <si>
    <t>kevin.harper@mhc.com</t>
  </si>
  <si>
    <t>PIP-10652563</t>
  </si>
  <si>
    <t>shiflettfarms@gmail.com</t>
  </si>
  <si>
    <t>Shiflett</t>
  </si>
  <si>
    <t>+1 575 267 4325</t>
  </si>
  <si>
    <t>DALE SHIFLETT FARMS LLC</t>
  </si>
  <si>
    <t>17165 Saddle Bag Rd NE</t>
  </si>
  <si>
    <t>78997::DALE SHIFLETT FARMS LLC</t>
  </si>
  <si>
    <t>PCP-000B2250</t>
  </si>
  <si>
    <t>kilbertrucking@gmail.com</t>
  </si>
  <si>
    <t xml:space="preserve">Jerod </t>
  </si>
  <si>
    <t>+1 970 381 9525</t>
  </si>
  <si>
    <t>Kilbertrucking@gmail.com</t>
  </si>
  <si>
    <t>KILBER TRUCKING</t>
  </si>
  <si>
    <t>15281 County Road 96</t>
  </si>
  <si>
    <t>50844::KILBER TRUCKING</t>
  </si>
  <si>
    <t>PCP-000B4BA3</t>
  </si>
  <si>
    <t>vanfleet</t>
  </si>
  <si>
    <t>VAN FLEET</t>
  </si>
  <si>
    <t xml:space="preserve">A. </t>
  </si>
  <si>
    <t>vanfleetexc@kc.rr.com</t>
  </si>
  <si>
    <t>AF VAN FLEET EXCAVATING</t>
  </si>
  <si>
    <t>PPI-0003319C</t>
  </si>
  <si>
    <t>generalshale60</t>
  </si>
  <si>
    <t>+1 303 435 3279</t>
  </si>
  <si>
    <t>jason.mcgraw@generalshale.com</t>
  </si>
  <si>
    <t>PCP-000B5168</t>
  </si>
  <si>
    <t>handspope@contractor.net</t>
  </si>
  <si>
    <t xml:space="preserve">Hands </t>
  </si>
  <si>
    <t>+1 720-227-1251</t>
  </si>
  <si>
    <t>Handspope@contractor.net</t>
  </si>
  <si>
    <t>Hands Farms Machinary</t>
  </si>
  <si>
    <t>13944 Fillmore St</t>
  </si>
  <si>
    <t>PCP-000B4CC5</t>
  </si>
  <si>
    <t>Other -- FRAUD</t>
  </si>
  <si>
    <t>coffey1989@gmail.com</t>
  </si>
  <si>
    <t>Coffey1989@gmail.com</t>
  </si>
  <si>
    <t>Coffey Tree</t>
  </si>
  <si>
    <t>PCP-0003EF95</t>
  </si>
  <si>
    <t>dbarber</t>
  </si>
  <si>
    <t>+1 5055998220</t>
  </si>
  <si>
    <t>dbarber@fmtn.org</t>
  </si>
  <si>
    <t>City of Farmington</t>
  </si>
  <si>
    <t>101 Browning Pkwy</t>
  </si>
  <si>
    <t>PCP-000B5286</t>
  </si>
  <si>
    <t>francisco2023</t>
  </si>
  <si>
    <t>+1 915-999-0875</t>
  </si>
  <si>
    <t xml:space="preserve">Francisco Munoz </t>
  </si>
  <si>
    <t>PCP-000B4CDB</t>
  </si>
  <si>
    <t>luis.pena@energytransfer.com</t>
  </si>
  <si>
    <t>pena</t>
  </si>
  <si>
    <t>luis</t>
  </si>
  <si>
    <t>+1 620-309-7640</t>
  </si>
  <si>
    <t>6297 Co. Rd 301</t>
  </si>
  <si>
    <t>PCP-00009ED6</t>
  </si>
  <si>
    <t>westdivide</t>
  </si>
  <si>
    <t xml:space="preserve">Rippy </t>
  </si>
  <si>
    <t xml:space="preserve">Dow </t>
  </si>
  <si>
    <t>WESTDIVIDECATTLE@GMAIL.COM</t>
  </si>
  <si>
    <t>PCP-000B735F</t>
  </si>
  <si>
    <t>cravej1</t>
  </si>
  <si>
    <t>+1 303 952 5611</t>
  </si>
  <si>
    <t>Craven_Jeffrey@cat.com</t>
  </si>
  <si>
    <t>PSP-000121F1</t>
  </si>
  <si>
    <t>nestor.ruiz@usacompression.com</t>
  </si>
  <si>
    <t>+1 432 290 6227</t>
  </si>
  <si>
    <t>136 Raul Flores Blvd</t>
  </si>
  <si>
    <t>PCP-000B7357</t>
  </si>
  <si>
    <t>juliogonzalez2023</t>
  </si>
  <si>
    <t>+1 915-218-3104</t>
  </si>
  <si>
    <t>juliogz1718@gmail.com</t>
  </si>
  <si>
    <t xml:space="preserve">Julio Gonzalez </t>
  </si>
  <si>
    <t>13478 Petunia Dr</t>
  </si>
  <si>
    <t>PCP-000B7AC7</t>
  </si>
  <si>
    <t>a0bccs</t>
  </si>
  <si>
    <t>Simpkinsc@rushenterprises.com</t>
  </si>
  <si>
    <t>PSP-00074DD4</t>
  </si>
  <si>
    <t>handymanny19</t>
  </si>
  <si>
    <t>+1 720 673 7124</t>
  </si>
  <si>
    <t>Mannyramirezperalta@gmail.com</t>
  </si>
  <si>
    <t>EMMANUEL RAMIREZ</t>
  </si>
  <si>
    <t>2051 Zlaten dr</t>
  </si>
  <si>
    <t>76193::EMMANUEL RAMIREZ</t>
  </si>
  <si>
    <t>PCP-000B9439</t>
  </si>
  <si>
    <t>cddistel</t>
  </si>
  <si>
    <t>Distel</t>
  </si>
  <si>
    <t>+1 970 901 4062</t>
  </si>
  <si>
    <t>chuck@distelcontracting.com</t>
  </si>
  <si>
    <t>DISTEL CONTRACTING</t>
  </si>
  <si>
    <t>12408 5875 Rd</t>
  </si>
  <si>
    <t>27245::DISTEL CONTRACTING</t>
  </si>
  <si>
    <t>PCP-000B9619</t>
  </si>
  <si>
    <t>Dlape01</t>
  </si>
  <si>
    <t>Lape</t>
  </si>
  <si>
    <t>Douglas.lape@aol.com</t>
  </si>
  <si>
    <t>1006 N. Edwards st</t>
  </si>
  <si>
    <t>PCP-000BBC37</t>
  </si>
  <si>
    <t>heather.byrd</t>
  </si>
  <si>
    <t>Byrd</t>
  </si>
  <si>
    <t>+1 575 703 8853</t>
  </si>
  <si>
    <t>heather.byrd@kodiakgas.com</t>
  </si>
  <si>
    <t>PCP-000BD3B4</t>
  </si>
  <si>
    <t>heather.castillo@kodiakgas.com</t>
  </si>
  <si>
    <t>+1 432 967 9371</t>
  </si>
  <si>
    <t>PCP-000BD3BA</t>
  </si>
  <si>
    <t>rioseden48@gmail.com</t>
  </si>
  <si>
    <t xml:space="preserve">Rios </t>
  </si>
  <si>
    <t xml:space="preserve">Eden </t>
  </si>
  <si>
    <t>+1 915 422 2137</t>
  </si>
  <si>
    <t>OCTOBER'S R&amp;O TRUCKING</t>
  </si>
  <si>
    <t>933 Agua Prieta Dr</t>
  </si>
  <si>
    <t>65927::OCTOBER'S R&amp;O TRUCKING</t>
  </si>
  <si>
    <t>PCP-000BD680</t>
  </si>
  <si>
    <t>glenn@jhservicesinc.com</t>
  </si>
  <si>
    <t>Dunnahoo</t>
  </si>
  <si>
    <t>+1 505 238 3845</t>
  </si>
  <si>
    <t>PCP-000BDC0E</t>
  </si>
  <si>
    <t>ryanlittle98</t>
  </si>
  <si>
    <t>+1 661 675 5128</t>
  </si>
  <si>
    <t>ryanlittle98@icloud.com</t>
  </si>
  <si>
    <t>501 Yuma Ct</t>
  </si>
  <si>
    <t>PCP-000BE7F9</t>
  </si>
  <si>
    <t>supersteel</t>
  </si>
  <si>
    <t>Arizmendis</t>
  </si>
  <si>
    <t>+1 909 856 0984</t>
  </si>
  <si>
    <t>supersteel69tacoma@yahoo.com</t>
  </si>
  <si>
    <t>CARLOS ARIZMENDIS</t>
  </si>
  <si>
    <t>2453 Gold Rush Dr Apt 3</t>
  </si>
  <si>
    <t>04842::CARLOS ARIZMENDIS</t>
  </si>
  <si>
    <t>PCP-000BE7FB</t>
  </si>
  <si>
    <t>allseasonsexc</t>
  </si>
  <si>
    <t>+1 719 240 3893</t>
  </si>
  <si>
    <t>excavation75@msn.com</t>
  </si>
  <si>
    <t>ALL SEASONS EXCAVATING</t>
  </si>
  <si>
    <t>PO Box 19715</t>
  </si>
  <si>
    <t>Colorado City</t>
  </si>
  <si>
    <t>96898::ALL SEASONS EXCAVATING LLC</t>
  </si>
  <si>
    <t>PCP-000BD9E5</t>
  </si>
  <si>
    <t>aguilar.david</t>
  </si>
  <si>
    <t>PCP-000BD9FE</t>
  </si>
  <si>
    <t>bwilletto@nationalwestern.com</t>
  </si>
  <si>
    <t>WILLETTO</t>
  </si>
  <si>
    <t>BECKY</t>
  </si>
  <si>
    <t>+1 720 261 5221</t>
  </si>
  <si>
    <t>NATIONAL WESTERN STOCK SHOW</t>
  </si>
  <si>
    <t>4655 Humboldt St</t>
  </si>
  <si>
    <t>64110::NATIONAL WESTERN STOCK SHOW</t>
  </si>
  <si>
    <t>PCP-000BD71B</t>
  </si>
  <si>
    <t>mrtruefeather</t>
  </si>
  <si>
    <t>Truefeather</t>
  </si>
  <si>
    <t>Lakota</t>
  </si>
  <si>
    <t>Lakota@truefeather.us</t>
  </si>
  <si>
    <t>314 S Main Ave</t>
  </si>
  <si>
    <t>PCP-000BD5BC</t>
  </si>
  <si>
    <t>dustin.reyna</t>
  </si>
  <si>
    <t>+1 469 534 1002</t>
  </si>
  <si>
    <t>dustin.reyna@libertyenergy.com</t>
  </si>
  <si>
    <t>PCP-000BCFFA</t>
  </si>
  <si>
    <t>gerencia.chihuahua@filtralub.com</t>
  </si>
  <si>
    <t>RASCON VARELA</t>
  </si>
  <si>
    <t>OSCAR JAVIER</t>
  </si>
  <si>
    <t>+52 6144774350</t>
  </si>
  <si>
    <t>FILTRALUB SA DE CV</t>
  </si>
  <si>
    <t>BONIFICIO SALINAS 212</t>
  </si>
  <si>
    <t>MONTERREY</t>
  </si>
  <si>
    <t>NUEVO LEON</t>
  </si>
  <si>
    <t>PCP-000A925B</t>
  </si>
  <si>
    <t>tlz2023</t>
  </si>
  <si>
    <t>+1 432 232 9206</t>
  </si>
  <si>
    <t>tony.zamora@sec-ep.com</t>
  </si>
  <si>
    <t>158 Airport Road</t>
  </si>
  <si>
    <t>George West</t>
  </si>
  <si>
    <t>PCP-000BDD1B</t>
  </si>
  <si>
    <t>uib026</t>
  </si>
  <si>
    <t>alfredo6297@comcast.net</t>
  </si>
  <si>
    <t>FLY HIGH TRUCKING LLC</t>
  </si>
  <si>
    <t>1635 Foxtrail Dr # 351</t>
  </si>
  <si>
    <t>33775::FLY HIGH TRUCKING LLC</t>
  </si>
  <si>
    <t>PCP-000BFC71</t>
  </si>
  <si>
    <t>ohale</t>
  </si>
  <si>
    <t>Oak</t>
  </si>
  <si>
    <t>+1 806 278 0006</t>
  </si>
  <si>
    <t>ohale@enerflex.com</t>
  </si>
  <si>
    <t>120 W Texas St</t>
  </si>
  <si>
    <t>PPI-0008ACB6</t>
  </si>
  <si>
    <t>g.andjservices01@gmail.com</t>
  </si>
  <si>
    <t>+1 915 637 1729</t>
  </si>
  <si>
    <t>G&amp;J SERVICES</t>
  </si>
  <si>
    <t>211 Eubank</t>
  </si>
  <si>
    <t>38003::G&amp;J SERVICES</t>
  </si>
  <si>
    <t>PCP-000BFE01</t>
  </si>
  <si>
    <t>danielfields@precisionairdrilling.com</t>
  </si>
  <si>
    <t>+1 970 953 9536</t>
  </si>
  <si>
    <t>PRECISION AIR DRILLING SVCS</t>
  </si>
  <si>
    <t>PO Box 3055</t>
  </si>
  <si>
    <t>68304::PRECISION AIR DRILLING SVCS</t>
  </si>
  <si>
    <t>PCP-000C0377</t>
  </si>
  <si>
    <t>a07ejia</t>
  </si>
  <si>
    <t>+1 651 638 5800</t>
  </si>
  <si>
    <t>BOYER TRUCKS, INC.</t>
  </si>
  <si>
    <t>PSP-000AE203</t>
  </si>
  <si>
    <t>lawrencebehl@aol.com</t>
  </si>
  <si>
    <t>Behl</t>
  </si>
  <si>
    <t>LAWRENCE BEHL ENTERPRISES IN</t>
  </si>
  <si>
    <t>55087 Us Highway 285</t>
  </si>
  <si>
    <t>Shawnee</t>
  </si>
  <si>
    <t>54758::LAWRENCE BEHL ENTERPRISES IN</t>
  </si>
  <si>
    <t>PCP-000B7A34</t>
  </si>
  <si>
    <t>jamej1</t>
  </si>
  <si>
    <t>+1 303 921 5816</t>
  </si>
  <si>
    <t>JIMMY W JAMES</t>
  </si>
  <si>
    <t>48266::JIMMY W JAMES</t>
  </si>
  <si>
    <t>PCP-000C3171</t>
  </si>
  <si>
    <t>christophe.versee@csicompressco.com</t>
  </si>
  <si>
    <t>Versee</t>
  </si>
  <si>
    <t>+1 832 365 2257</t>
  </si>
  <si>
    <t>PCP-000AABFA</t>
  </si>
  <si>
    <t>rasama46z$</t>
  </si>
  <si>
    <t>+1 915 471 8729</t>
  </si>
  <si>
    <t>rsm021170mtz@gmail.com</t>
  </si>
  <si>
    <t>SANCHEZ TRUCKING</t>
  </si>
  <si>
    <t>12409 Sombra Grande Dr</t>
  </si>
  <si>
    <t>81573::SANCHEZ TRUCKING</t>
  </si>
  <si>
    <t>PCP-000C1BC0</t>
  </si>
  <si>
    <t>rockymountianrush@gmail.com</t>
  </si>
  <si>
    <t>O'Malley</t>
  </si>
  <si>
    <t>+1 970 586 4575</t>
  </si>
  <si>
    <t>Rockymountianrush@gmail.com</t>
  </si>
  <si>
    <t>NEIL O'MALLEY</t>
  </si>
  <si>
    <t>5769 Hwy 7</t>
  </si>
  <si>
    <t>67039::NEIL O'MALLEY</t>
  </si>
  <si>
    <t>PCP-000C3903</t>
  </si>
  <si>
    <t>irvinchairez@yahoo.com</t>
  </si>
  <si>
    <t xml:space="preserve">Chairez </t>
  </si>
  <si>
    <t xml:space="preserve">Irvin </t>
  </si>
  <si>
    <t>+1 575 915 7017</t>
  </si>
  <si>
    <t>IrvinChairez@yahoo.com</t>
  </si>
  <si>
    <t>I&amp;A TRANSPORTATION</t>
  </si>
  <si>
    <t>46569::I&amp;A TRANSPORTATION</t>
  </si>
  <si>
    <t>PCP-000C325B</t>
  </si>
  <si>
    <t>FourPW</t>
  </si>
  <si>
    <t>Hermes</t>
  </si>
  <si>
    <t>chermes@4riversequipment.com</t>
  </si>
  <si>
    <t>685 E Enterprise Dr</t>
  </si>
  <si>
    <t>PCP-000C38DA</t>
  </si>
  <si>
    <t>davida@nine-degrees.com</t>
  </si>
  <si>
    <t xml:space="preserve"> Mejia</t>
  </si>
  <si>
    <t>+1 915 533 4842</t>
  </si>
  <si>
    <t>NINE DEGREES CONSTRUCTION LL</t>
  </si>
  <si>
    <t>64294::NINE DEGREES CONSTRUCTION LL C</t>
  </si>
  <si>
    <t>PCP-000C30D1</t>
  </si>
  <si>
    <t>FourRivers</t>
  </si>
  <si>
    <t>4Rivers PW</t>
  </si>
  <si>
    <t>PCP-000C2E61</t>
  </si>
  <si>
    <t>matdylan60</t>
  </si>
  <si>
    <t>acosta</t>
  </si>
  <si>
    <t xml:space="preserve">mathew </t>
  </si>
  <si>
    <t>+1 575 390 6841</t>
  </si>
  <si>
    <t>dylan@tri-tonservices.com</t>
  </si>
  <si>
    <t>PCP-000C397B</t>
  </si>
  <si>
    <t>konnerbabb</t>
  </si>
  <si>
    <t>Babb</t>
  </si>
  <si>
    <t>Konner</t>
  </si>
  <si>
    <t>+1 575 390 6584</t>
  </si>
  <si>
    <t>konner@tri-tonservices.com</t>
  </si>
  <si>
    <t>PCP-000C3964</t>
  </si>
  <si>
    <t>e250krh</t>
  </si>
  <si>
    <t>Hubbs_Kenneth@wagnerequipment.com</t>
  </si>
  <si>
    <t>PSP-0007A9E1</t>
  </si>
  <si>
    <t>jduran@total-operations.com</t>
  </si>
  <si>
    <t>+1 4328944559</t>
  </si>
  <si>
    <t>Total Operations &amp; Production Services</t>
  </si>
  <si>
    <t>1500 Industrial Park Dr</t>
  </si>
  <si>
    <t>PCP-000C393D</t>
  </si>
  <si>
    <t>Dm80643</t>
  </si>
  <si>
    <t>Dm76148@gmail.com</t>
  </si>
  <si>
    <t>33160 Co Rd 20</t>
  </si>
  <si>
    <t xml:space="preserve">Keenesburg </t>
  </si>
  <si>
    <t>PCP-000C31AD</t>
  </si>
  <si>
    <t>zintiacervera@gmail.com</t>
  </si>
  <si>
    <t>Cervera</t>
  </si>
  <si>
    <t>Arnie</t>
  </si>
  <si>
    <t>+1 806 241 8376</t>
  </si>
  <si>
    <t>ROCKIN A DIESEL</t>
  </si>
  <si>
    <t>4632 HARVARD ST</t>
  </si>
  <si>
    <t>PCP-0005CC26</t>
  </si>
  <si>
    <t>russh1</t>
  </si>
  <si>
    <t>Hamel</t>
  </si>
  <si>
    <t>+1 303 564 1118</t>
  </si>
  <si>
    <t>empireco.demolition@gmail.com</t>
  </si>
  <si>
    <t>EMPIRE DEMO &amp; PROPERTY SVCS</t>
  </si>
  <si>
    <t>PO Box 1849</t>
  </si>
  <si>
    <t>30741::EMPIRE DEMO &amp; PROPERTY SVCS LLC</t>
  </si>
  <si>
    <t>PCP-000C443A</t>
  </si>
  <si>
    <t>a4m4aj</t>
  </si>
  <si>
    <t>Jiminez</t>
  </si>
  <si>
    <t>Jimeneza3@rushenterprises.com</t>
  </si>
  <si>
    <t>PSP-00092616</t>
  </si>
  <si>
    <t>gabriel.lozoya</t>
  </si>
  <si>
    <t>Lozoya Guerrero</t>
  </si>
  <si>
    <t>+1 480-745-2254</t>
  </si>
  <si>
    <t>gabriel.lozoya@liumaq.com</t>
  </si>
  <si>
    <t>Equipos Osenal</t>
  </si>
  <si>
    <t>Homero 384</t>
  </si>
  <si>
    <t>PCP-000C443F</t>
  </si>
  <si>
    <t>+52 6141816794</t>
  </si>
  <si>
    <t>EQUIPOS OSENAL S.A. DE C.V.</t>
  </si>
  <si>
    <t>U</t>
  </si>
  <si>
    <t xml:space="preserve"> 01</t>
  </si>
  <si>
    <t>PCP-000A47BA</t>
  </si>
  <si>
    <t>leoblancq1974</t>
  </si>
  <si>
    <t>Amehd</t>
  </si>
  <si>
    <t>Leoblancq@gmail.com</t>
  </si>
  <si>
    <t xml:space="preserve">Ab America towing </t>
  </si>
  <si>
    <t>1359 Michelle ct</t>
  </si>
  <si>
    <t>Q</t>
  </si>
  <si>
    <t>PCP-000C4439</t>
  </si>
  <si>
    <t>eltoro104</t>
  </si>
  <si>
    <t>+1 915-407-3360</t>
  </si>
  <si>
    <t>jvrrojas84@gmail.com</t>
  </si>
  <si>
    <t>9K Ranch llc</t>
  </si>
  <si>
    <t>9 K Rnch</t>
  </si>
  <si>
    <t>PCP-000C43EF</t>
  </si>
  <si>
    <t>david.barajas@libertyenergy.com</t>
  </si>
  <si>
    <t>+1 701 590 3631</t>
  </si>
  <si>
    <t>PCP-000C4326</t>
  </si>
  <si>
    <t>cesardl</t>
  </si>
  <si>
    <t>+1 720 218 1943</t>
  </si>
  <si>
    <t>cesardiazloya1@gmail.com</t>
  </si>
  <si>
    <t>CESAR DIAZ</t>
  </si>
  <si>
    <t>8571 Corona St</t>
  </si>
  <si>
    <t>26081::CESAR DIAZ</t>
  </si>
  <si>
    <t>PCP-000C50BD</t>
  </si>
  <si>
    <t>jbowell970</t>
  </si>
  <si>
    <t>Bowell</t>
  </si>
  <si>
    <t>+1 970 366 2018</t>
  </si>
  <si>
    <t>craneguy969@live.com</t>
  </si>
  <si>
    <t>1 Chimney Hollow Road</t>
  </si>
  <si>
    <t>PCP-000C4B7A</t>
  </si>
  <si>
    <t>a678jk</t>
  </si>
  <si>
    <t>justin.kirkpatrick@mhc.com</t>
  </si>
  <si>
    <t>PSP-000AEC6A</t>
  </si>
  <si>
    <t>bso-uk</t>
  </si>
  <si>
    <t>Abdul Hamid</t>
  </si>
  <si>
    <t>Tasawar</t>
  </si>
  <si>
    <t>+44 1613830953</t>
  </si>
  <si>
    <t>tasawar@bsoservices.com</t>
  </si>
  <si>
    <t>BLUE SKY OILFIELD SUPPLY &amp; S</t>
  </si>
  <si>
    <t>Astley Park Estates, Astley Park Busines</t>
  </si>
  <si>
    <t>MANCHESTER</t>
  </si>
  <si>
    <t>GB-GM</t>
  </si>
  <si>
    <t>M29 7JY</t>
  </si>
  <si>
    <t>PCP-000B41F2</t>
  </si>
  <si>
    <t>jacob.smith@navenergy.com</t>
  </si>
  <si>
    <t>+1 505 947 4373</t>
  </si>
  <si>
    <t>Jacob.Smith@NavEnergy.com</t>
  </si>
  <si>
    <t>PCP-0009F863</t>
  </si>
  <si>
    <t>esands1971@gmail.com</t>
  </si>
  <si>
    <t>+1 720 607 6070</t>
  </si>
  <si>
    <t>Esands1971@gmail.com</t>
  </si>
  <si>
    <t>6725 King St</t>
  </si>
  <si>
    <t>PCP-000C4E51</t>
  </si>
  <si>
    <t>mattcamp62</t>
  </si>
  <si>
    <t>campbell</t>
  </si>
  <si>
    <t>+1 325 315 7227</t>
  </si>
  <si>
    <t>matthew.campbell@voltagrid.com</t>
  </si>
  <si>
    <t>VOLTAGRID LLC</t>
  </si>
  <si>
    <t>2235 Sopris Circle</t>
  </si>
  <si>
    <t>PCP-000A9D38</t>
  </si>
  <si>
    <t>david@recessfactory.com</t>
  </si>
  <si>
    <t>Janowiec</t>
  </si>
  <si>
    <t>PPW-80024D08</t>
  </si>
  <si>
    <t>tyler.heide@heicivil.com</t>
  </si>
  <si>
    <t>Heide</t>
  </si>
  <si>
    <t>+1 303 727 0986</t>
  </si>
  <si>
    <t>Tyler.Heide@heicivil.com</t>
  </si>
  <si>
    <t>44615::HUDICK EXCAVATING INC</t>
  </si>
  <si>
    <t>PCP-000C5089</t>
  </si>
  <si>
    <t>eric@drakecycles.com</t>
  </si>
  <si>
    <t>PPW-80030D94</t>
  </si>
  <si>
    <t>arkomaops</t>
  </si>
  <si>
    <t>tullrich@arkomaops.com</t>
  </si>
  <si>
    <t>ARKOMA OPERATIONS LLC</t>
  </si>
  <si>
    <t>2121 S Columbia Ave suite 101</t>
  </si>
  <si>
    <t>PCP-000C34E3</t>
  </si>
  <si>
    <t>juan.soto@patenergy.com</t>
  </si>
  <si>
    <t>PATTERSON UTI DRILLING CO</t>
  </si>
  <si>
    <t>1509 HWY. 6 &amp; 50</t>
  </si>
  <si>
    <t>FRUITA</t>
  </si>
  <si>
    <t>PCP-0007A035</t>
  </si>
  <si>
    <t>dhead@nova-compression.com</t>
  </si>
  <si>
    <t>+1 903 261 2354</t>
  </si>
  <si>
    <t>DHEAD@NOVA-COMPRESSION.COM</t>
  </si>
  <si>
    <t>513 fm 2207</t>
  </si>
  <si>
    <t>Gladewater</t>
  </si>
  <si>
    <t>75647-6704</t>
  </si>
  <si>
    <t>PCP-000A4D9B</t>
  </si>
  <si>
    <t>summittransport</t>
  </si>
  <si>
    <t>+1 970 424 2260</t>
  </si>
  <si>
    <t>cj.construction@ymail.com</t>
  </si>
  <si>
    <t>SUMMIT TRANSPORT INC</t>
  </si>
  <si>
    <t>PO Box 2801</t>
  </si>
  <si>
    <t>82614::SUMMIT TRANSPORT INC</t>
  </si>
  <si>
    <t>PCP-000C68E5</t>
  </si>
  <si>
    <t>gravelmountain</t>
  </si>
  <si>
    <t>Selby</t>
  </si>
  <si>
    <t>+1 970 531 3305</t>
  </si>
  <si>
    <t>wselby15@hotmail.com</t>
  </si>
  <si>
    <t>GRAVEL MOUNTAIN LAND SERVICE</t>
  </si>
  <si>
    <t>PO Box 1864</t>
  </si>
  <si>
    <t>39199::GRAVEL MOUNTAIN LAND SERVICE S LLC</t>
  </si>
  <si>
    <t>PCP-000C6AB1</t>
  </si>
  <si>
    <t>obeteusebio123@gmail.com</t>
  </si>
  <si>
    <t>Eusebio</t>
  </si>
  <si>
    <t>Obet</t>
  </si>
  <si>
    <t>+1 915 292 0037</t>
  </si>
  <si>
    <t>OBET ELI EUSEBIO</t>
  </si>
  <si>
    <t>7003 4th St Unit C</t>
  </si>
  <si>
    <t>70914::OBET ELI EUSEBIO</t>
  </si>
  <si>
    <t>PCP-000C6D07</t>
  </si>
  <si>
    <t>oscar615.us@icloud.com</t>
  </si>
  <si>
    <t>Sarinana</t>
  </si>
  <si>
    <t>+1 915 843 9780</t>
  </si>
  <si>
    <t>SARINA'S CONSTRUCTION</t>
  </si>
  <si>
    <t>540 Agua Del Rio</t>
  </si>
  <si>
    <t>76994::SARINA'S CONSTRUCTION</t>
  </si>
  <si>
    <t>PCP-000C6B4B</t>
  </si>
  <si>
    <t>fgarcia2023</t>
  </si>
  <si>
    <t>+1 719 659 6011</t>
  </si>
  <si>
    <t>fredrickgarcia@comcast.net</t>
  </si>
  <si>
    <t>30 S. NEVADA AVE., STE. 101</t>
  </si>
  <si>
    <t>P.O. BOX 1575</t>
  </si>
  <si>
    <t>PCP-000C684B</t>
  </si>
  <si>
    <t>benjaman.sands@heicivil.com</t>
  </si>
  <si>
    <t>Benjaman</t>
  </si>
  <si>
    <t>+1 720 498 5763</t>
  </si>
  <si>
    <t>PCP-000C6B17</t>
  </si>
  <si>
    <t>fgarcia-69</t>
  </si>
  <si>
    <t xml:space="preserve">Felipe </t>
  </si>
  <si>
    <t>+1 505 426 7470</t>
  </si>
  <si>
    <t>felipe@tri-tonservices.com</t>
  </si>
  <si>
    <t>PCP-000C67CA</t>
  </si>
  <si>
    <t>eportugal070993</t>
  </si>
  <si>
    <t>Portugal</t>
  </si>
  <si>
    <t>+52 2871135138</t>
  </si>
  <si>
    <t>eportugal070993@gmail.com</t>
  </si>
  <si>
    <t>CANALES NIEVES BEATRIZ ADRIA NA</t>
  </si>
  <si>
    <t>Av Los Cedros Lt 1</t>
  </si>
  <si>
    <t>OAX</t>
  </si>
  <si>
    <t>PCP-000C68E4</t>
  </si>
  <si>
    <t>Donte.erickson@archrock.com</t>
  </si>
  <si>
    <t>Donte</t>
  </si>
  <si>
    <t>PCP-000C684F</t>
  </si>
  <si>
    <t>Crichardson</t>
  </si>
  <si>
    <t>Caden</t>
  </si>
  <si>
    <t>243caden@gmail.com</t>
  </si>
  <si>
    <t>PCP-000C6F14</t>
  </si>
  <si>
    <t>elevateddiesel</t>
  </si>
  <si>
    <t>+1 307 389 0529</t>
  </si>
  <si>
    <t>elevateddieselrepair@gmail.com</t>
  </si>
  <si>
    <t>ELEVATED DIESEL</t>
  </si>
  <si>
    <t>546 8th St SE</t>
  </si>
  <si>
    <t>24199::ELEVATED DIESEL</t>
  </si>
  <si>
    <t>PCP-000C745B</t>
  </si>
  <si>
    <t>ibanez1996</t>
  </si>
  <si>
    <t>ibanez</t>
  </si>
  <si>
    <t>+1 720 289 5452</t>
  </si>
  <si>
    <t>luisibanez66@yahoo.com</t>
  </si>
  <si>
    <t>HBS TRASH</t>
  </si>
  <si>
    <t>11380 County 2</t>
  </si>
  <si>
    <t>40111::HBS TRASH</t>
  </si>
  <si>
    <t>PCP-000C75E0</t>
  </si>
  <si>
    <t>trucking.hardluck@gmail.com</t>
  </si>
  <si>
    <t>HARD LUCK TRUCKING INC</t>
  </si>
  <si>
    <t>49705::HARD LUCK TRUCKING INC</t>
  </si>
  <si>
    <t>PCP-000C6A10</t>
  </si>
  <si>
    <t>bkoelling95</t>
  </si>
  <si>
    <t xml:space="preserve">Koelling </t>
  </si>
  <si>
    <t>+1 970 560 9171</t>
  </si>
  <si>
    <t>bkoelling95@gmail.com</t>
  </si>
  <si>
    <t>2815 H Rd</t>
  </si>
  <si>
    <t>90330::BUREAU OF LAND MANAGEMENT</t>
  </si>
  <si>
    <t>PCP-000C7618</t>
  </si>
  <si>
    <t>thssnare07@gmail.com</t>
  </si>
  <si>
    <t>WAUKESHA PEARCE</t>
  </si>
  <si>
    <t>514 Isle Of Cuba Road</t>
  </si>
  <si>
    <t>Schriever</t>
  </si>
  <si>
    <t>PCP-0007A9FC</t>
  </si>
  <si>
    <t>kristen.mcelhaney@kodiakgas.com</t>
  </si>
  <si>
    <t>+1 575 909 1057</t>
  </si>
  <si>
    <t>PCP-000C745F</t>
  </si>
  <si>
    <t>russell.seymour@libertyfrac.com</t>
  </si>
  <si>
    <t>+1 707 318 6239</t>
  </si>
  <si>
    <t>380 Cylamen</t>
  </si>
  <si>
    <t>PCP-000C75FE</t>
  </si>
  <si>
    <t>tcash20</t>
  </si>
  <si>
    <t xml:space="preserve">Tannin </t>
  </si>
  <si>
    <t>Tannincash@grantsdeltatire.com</t>
  </si>
  <si>
    <t>CASH PROPERTIES LLC</t>
  </si>
  <si>
    <t>833 E SANTA FE AVE</t>
  </si>
  <si>
    <t>PCP-000C73E7</t>
  </si>
  <si>
    <t>ccltest1</t>
  </si>
  <si>
    <t>PCP-00028CE7</t>
  </si>
  <si>
    <t>rm_td00_cat_support</t>
  </si>
  <si>
    <t>PCP-0001F0E6</t>
  </si>
  <si>
    <t>c280jes</t>
  </si>
  <si>
    <t>+52 6444107008</t>
  </si>
  <si>
    <t>lmontoya@matco.com.mx</t>
  </si>
  <si>
    <t>GRUPO CONSTRUCCIONES PLANIFICADAS S.A. D</t>
  </si>
  <si>
    <t>PERIFÉRICO PONIENTE #770</t>
  </si>
  <si>
    <t>COL. PALO VERDE</t>
  </si>
  <si>
    <t>HERMOSILLO</t>
  </si>
  <si>
    <t>SONORA</t>
  </si>
  <si>
    <t>PSP-00075BAB</t>
  </si>
  <si>
    <t>jwillavl</t>
  </si>
  <si>
    <t xml:space="preserve">Williams </t>
  </si>
  <si>
    <t>+1 970 618 3020</t>
  </si>
  <si>
    <t>jordan@aspenvalleylandscaping.com</t>
  </si>
  <si>
    <t>ASPEN VALLEY LANDSCAPING</t>
  </si>
  <si>
    <t>PO Box 9619</t>
  </si>
  <si>
    <t>03623::ASPEN VALLEY LANDSCAPING</t>
  </si>
  <si>
    <t>PCP-000C7482</t>
  </si>
  <si>
    <t>barnesg</t>
  </si>
  <si>
    <t>+1 412 660 0236</t>
  </si>
  <si>
    <t>gbarnes@indexc.com</t>
  </si>
  <si>
    <t>PIP-10796037</t>
  </si>
  <si>
    <t>zach.barnes@kodiakgas.com</t>
  </si>
  <si>
    <t>+1 575 361 0691</t>
  </si>
  <si>
    <t>PCP-000C745D</t>
  </si>
  <si>
    <t>aleck0diak</t>
  </si>
  <si>
    <t>+1 505 240 2196</t>
  </si>
  <si>
    <t>PCP-000C7B2C</t>
  </si>
  <si>
    <t>mmaese05@aol.com</t>
  </si>
  <si>
    <t>Maese</t>
  </si>
  <si>
    <t>+1 915 892 6569</t>
  </si>
  <si>
    <t>M&amp;M TOWING</t>
  </si>
  <si>
    <t>11274 Rankin Dr Apt B</t>
  </si>
  <si>
    <t>61661::M&amp;M TOWING</t>
  </si>
  <si>
    <t>PCP-000C7902</t>
  </si>
  <si>
    <t>damillerh&amp;e</t>
  </si>
  <si>
    <t>+1 720 925 0155</t>
  </si>
  <si>
    <t>DAMILLER@he-equipment.com</t>
  </si>
  <si>
    <t>9200 E 96th Ave</t>
  </si>
  <si>
    <t>40836::H &amp; E EQUIPMENT SVCS-HENDERS ON</t>
  </si>
  <si>
    <t>PCP-000C79AF</t>
  </si>
  <si>
    <t>mbrown34</t>
  </si>
  <si>
    <t>PPT-01007C5A</t>
  </si>
  <si>
    <t>jim.senger</t>
  </si>
  <si>
    <t>Senger</t>
  </si>
  <si>
    <t>+1 701-893-8299</t>
  </si>
  <si>
    <t>jim.senger@comcast.net</t>
  </si>
  <si>
    <t>Mountain View Dairy Goats</t>
  </si>
  <si>
    <t>39516 County Road 15</t>
  </si>
  <si>
    <t>PCP-000C7B49</t>
  </si>
  <si>
    <t>csal210</t>
  </si>
  <si>
    <t xml:space="preserve">Salaiz </t>
  </si>
  <si>
    <t>charlessalaiz@yahoo.com</t>
  </si>
  <si>
    <t xml:space="preserve">Rosedale transport </t>
  </si>
  <si>
    <t>340 Wenda Dr</t>
  </si>
  <si>
    <t>PCP-000C794B</t>
  </si>
  <si>
    <t>visionpkgjoe@outlook.com</t>
  </si>
  <si>
    <t xml:space="preserve">Fonseca </t>
  </si>
  <si>
    <t>+1 915 253 3486</t>
  </si>
  <si>
    <t>VISION PACKAGING LLC</t>
  </si>
  <si>
    <t>1281 Joe Battle Blvd Ste A</t>
  </si>
  <si>
    <t>92939::VISION PACKAGING LLC</t>
  </si>
  <si>
    <t>PCP-000C791A</t>
  </si>
  <si>
    <t>avallone</t>
  </si>
  <si>
    <t>AVALLONE</t>
  </si>
  <si>
    <t>+1 5755711558</t>
  </si>
  <si>
    <t>avallonemech@hotmail.com</t>
  </si>
  <si>
    <t>avallone mechanical company</t>
  </si>
  <si>
    <t>PCP-000C7B4A</t>
  </si>
  <si>
    <t>amityirrigation</t>
  </si>
  <si>
    <t>Reinert</t>
  </si>
  <si>
    <t>+1 719 688 0288</t>
  </si>
  <si>
    <t>amitysuper@gmail.com</t>
  </si>
  <si>
    <t>AMITY MUTUAL IRRIGATION</t>
  </si>
  <si>
    <t>02715::AMITY MUTUAL IRRIGATION</t>
  </si>
  <si>
    <t>PCP-000C84E6</t>
  </si>
  <si>
    <t>jacewagner1017@gmail.com</t>
  </si>
  <si>
    <t>+1 720 708 6534</t>
  </si>
  <si>
    <t>Jacewagner1017@gmail.com</t>
  </si>
  <si>
    <t>LOBATO CONSTRUCTION LLC</t>
  </si>
  <si>
    <t>1333 W 120th Ave Ste 306</t>
  </si>
  <si>
    <t>55638::LOBATO CONSTRUCTION LLC</t>
  </si>
  <si>
    <t>PCP-000C8421</t>
  </si>
  <si>
    <t>hustletransportation.elptx@gmail.com</t>
  </si>
  <si>
    <t>+1 915 248 9333</t>
  </si>
  <si>
    <t>HUSTLE TRANSPORTATION LLC</t>
  </si>
  <si>
    <t>5853 Clydesdale Dr</t>
  </si>
  <si>
    <t>41863::HUSTLE TRANSPORTATION LLC</t>
  </si>
  <si>
    <t>PCP-000C84E9</t>
  </si>
  <si>
    <t>gopestrong</t>
  </si>
  <si>
    <t>+1 915 242 3552</t>
  </si>
  <si>
    <t>gopestrongep@gmail.com</t>
  </si>
  <si>
    <t>GOPE STRONG LLC</t>
  </si>
  <si>
    <t>3530 Mark Jason Dr</t>
  </si>
  <si>
    <t>38558::GOPE STRONG LLC</t>
  </si>
  <si>
    <t>PCP-000C8334</t>
  </si>
  <si>
    <t>miguelmacias2585@gmail.com</t>
  </si>
  <si>
    <t>+1 575 840 3354</t>
  </si>
  <si>
    <t>MJ TRUCKING</t>
  </si>
  <si>
    <t>3604 Camilla Dr</t>
  </si>
  <si>
    <t>57994::MJ TRUCKING</t>
  </si>
  <si>
    <t>PCP-000C8553</t>
  </si>
  <si>
    <t>adrianornelas</t>
  </si>
  <si>
    <t>+1 903 530 8429</t>
  </si>
  <si>
    <t>adrian.ornelas@libertyfrac.com</t>
  </si>
  <si>
    <t>13955 State Hwy 110 N</t>
  </si>
  <si>
    <t>PCP-000C854B</t>
  </si>
  <si>
    <t>sso123812</t>
  </si>
  <si>
    <t>Stride</t>
  </si>
  <si>
    <t>Brandon.Stride@mhc.com</t>
  </si>
  <si>
    <t>PCP-000C854D</t>
  </si>
  <si>
    <t>THall</t>
  </si>
  <si>
    <t>Ranchmanager@pinecliffranch.org</t>
  </si>
  <si>
    <t>Pine Cliff Ranch</t>
  </si>
  <si>
    <t>5689 West Pine Cliff Avenue</t>
  </si>
  <si>
    <t>PCP-000C84DE</t>
  </si>
  <si>
    <t>jpjaquezconcrete</t>
  </si>
  <si>
    <t>Aguado</t>
  </si>
  <si>
    <t xml:space="preserve">Rodolfo </t>
  </si>
  <si>
    <t>aguadorodo@gmail.com</t>
  </si>
  <si>
    <t xml:space="preserve">Jp Jaquez concrete </t>
  </si>
  <si>
    <t>3963 County Road 6</t>
  </si>
  <si>
    <t>PCP-000C8315</t>
  </si>
  <si>
    <t>sso121526</t>
  </si>
  <si>
    <t>PCP-0003A7AA</t>
  </si>
  <si>
    <t>mccanntrucking@comcast.net</t>
  </si>
  <si>
    <t>Mccann</t>
  </si>
  <si>
    <t xml:space="preserve">Mccann Trucking LLC </t>
  </si>
  <si>
    <t>7622 Jerry Circle Southwest</t>
  </si>
  <si>
    <t>PCP-000C8281</t>
  </si>
  <si>
    <t>Arquiro</t>
  </si>
  <si>
    <t>PCP-000C83CE</t>
  </si>
  <si>
    <t>steverouth</t>
  </si>
  <si>
    <t>Routh</t>
  </si>
  <si>
    <t>+1 701 774 2166</t>
  </si>
  <si>
    <t>srouth@enerflex.com</t>
  </si>
  <si>
    <t>PPT-1075BC1C</t>
  </si>
  <si>
    <t>john@365greenhouse.com</t>
  </si>
  <si>
    <t>Vandervalk</t>
  </si>
  <si>
    <t>+1 719 649 1030</t>
  </si>
  <si>
    <t>365 GREENHOUSE</t>
  </si>
  <si>
    <t>1282 Hofstead Ter</t>
  </si>
  <si>
    <t>38004::365 GREENHOUSE</t>
  </si>
  <si>
    <t>PCP-000C85E0</t>
  </si>
  <si>
    <t>gel.rlp@gmail.com</t>
  </si>
  <si>
    <t>Lopes Pereira</t>
  </si>
  <si>
    <t>Rogerio</t>
  </si>
  <si>
    <t>+1 970 617 8637</t>
  </si>
  <si>
    <t>ROGERIO LOPES PEREIRA</t>
  </si>
  <si>
    <t>4999 Alur St</t>
  </si>
  <si>
    <t>55367::ROGERIO LOPES PEREIRA</t>
  </si>
  <si>
    <t>PCP-000C8E8A</t>
  </si>
  <si>
    <t>angie.nevarez@motherson.com</t>
  </si>
  <si>
    <t>+1 915 400 3019</t>
  </si>
  <si>
    <t>MSSL WIRING SYSTME INC</t>
  </si>
  <si>
    <t>7 Zane Grey St Ste A</t>
  </si>
  <si>
    <t>60836::MSSL WIRING SYSTME INC</t>
  </si>
  <si>
    <t>PCP-000C8D5F</t>
  </si>
  <si>
    <t>+1 619 993 1093</t>
  </si>
  <si>
    <t>BROWN HORSE ENGINEERING INC</t>
  </si>
  <si>
    <t>21726 North Rd</t>
  </si>
  <si>
    <t>Eckert</t>
  </si>
  <si>
    <t>08494::BROWN HORSE ENGINEERING INC</t>
  </si>
  <si>
    <t>PCP-000C8F24</t>
  </si>
  <si>
    <t>aheredia@cmdei.com</t>
  </si>
  <si>
    <t>11351 James Watt Dr Bldg D</t>
  </si>
  <si>
    <t>PCP-000C8BEF</t>
  </si>
  <si>
    <t>cmimms2023</t>
  </si>
  <si>
    <t>+1 719 964 4031</t>
  </si>
  <si>
    <t>Casey.Mimms@wasteconnections.com</t>
  </si>
  <si>
    <t>PCP-000C8EDE</t>
  </si>
  <si>
    <t>greg306</t>
  </si>
  <si>
    <t>Freeman construction</t>
  </si>
  <si>
    <t>490 County Road 162</t>
  </si>
  <si>
    <t>PCP-000C79AC</t>
  </si>
  <si>
    <t>Spencer.Hardle@hpmcontracting.com</t>
  </si>
  <si>
    <t>Hardle</t>
  </si>
  <si>
    <t>PPW-800427A7</t>
  </si>
  <si>
    <t>suzi.heinert@hpmcontracting.com</t>
  </si>
  <si>
    <t>spencer.hardle@hpmcontracting.com</t>
  </si>
  <si>
    <t>PCP-0001782A</t>
  </si>
  <si>
    <t>mariocisne10</t>
  </si>
  <si>
    <t>+1 575 635 5235</t>
  </si>
  <si>
    <t>mariocisne10@icloud.com</t>
  </si>
  <si>
    <t>CISNEROS TRUCKING</t>
  </si>
  <si>
    <t>100 Edgewater Ct</t>
  </si>
  <si>
    <t>19152::CISNEROS TRUCKING</t>
  </si>
  <si>
    <t>PCP-000C8E87</t>
  </si>
  <si>
    <t>ccard@simonteam.com</t>
  </si>
  <si>
    <t>Simon Contractors</t>
  </si>
  <si>
    <t>PCP-0004302C</t>
  </si>
  <si>
    <t>mh@highcountrymasonry.com</t>
  </si>
  <si>
    <t>HIGH COUNTRY MASONRY</t>
  </si>
  <si>
    <t xml:space="preserve">1212 County Rd. 321 </t>
  </si>
  <si>
    <t xml:space="preserve">Rifle </t>
  </si>
  <si>
    <t>PCP-00016264</t>
  </si>
  <si>
    <t>Gregory.Feaster</t>
  </si>
  <si>
    <t>Feaster</t>
  </si>
  <si>
    <t>+1 318 751 4533</t>
  </si>
  <si>
    <t>Gregory.Feaster@libertyfrac.com</t>
  </si>
  <si>
    <t>Floor 24</t>
  </si>
  <si>
    <t>PCP-000C8A7A</t>
  </si>
  <si>
    <t>eatelles</t>
  </si>
  <si>
    <t>Telles</t>
  </si>
  <si>
    <t>+1 7192719288</t>
  </si>
  <si>
    <t>Eugene.Telles@unitedrf.com</t>
  </si>
  <si>
    <t>UNITED RF</t>
  </si>
  <si>
    <t>LA LUZ</t>
  </si>
  <si>
    <t>PCP-000C9778</t>
  </si>
  <si>
    <t>mwoods@powermotivecorp.com</t>
  </si>
  <si>
    <t>+1 719 922 2193</t>
  </si>
  <si>
    <t>Mwoods@powermotivecorp.com</t>
  </si>
  <si>
    <t>u69729::POWER MOTIVE CORP</t>
  </si>
  <si>
    <t>PCP-0009F271</t>
  </si>
  <si>
    <t>cimason53@gmail.com</t>
  </si>
  <si>
    <t xml:space="preserve">Mason </t>
  </si>
  <si>
    <t xml:space="preserve">Cecil </t>
  </si>
  <si>
    <t>+1 707 292 1358</t>
  </si>
  <si>
    <t>SLEEVELESS TRANSPORTATION</t>
  </si>
  <si>
    <t>3388 S Leawood Ave</t>
  </si>
  <si>
    <t>83498::SLEEVELESS TRANSPORTATION</t>
  </si>
  <si>
    <t>PCP-000C9F16</t>
  </si>
  <si>
    <t>dstrauss@sema.inc</t>
  </si>
  <si>
    <t>+1 719 621 8192</t>
  </si>
  <si>
    <t>PCP-000A2AE8</t>
  </si>
  <si>
    <t>gbroome@sema.inc</t>
  </si>
  <si>
    <t>+1 720 392 4846</t>
  </si>
  <si>
    <t>PCP-000CA0BD</t>
  </si>
  <si>
    <t>a1p2pj</t>
  </si>
  <si>
    <t>pjuarez@inland-group.com</t>
  </si>
  <si>
    <t>PSP-000AF8F5</t>
  </si>
  <si>
    <t>merpsa</t>
  </si>
  <si>
    <t>RAMOS</t>
  </si>
  <si>
    <t>ANA</t>
  </si>
  <si>
    <t>+52 6143399324</t>
  </si>
  <si>
    <t>ana.ramos@merpsa.com</t>
  </si>
  <si>
    <t>MERP EDIFICACIONES Y</t>
  </si>
  <si>
    <t>TERRACERIAS SA DE CV</t>
  </si>
  <si>
    <t>ESTRADA BOCANEGRA #1702</t>
  </si>
  <si>
    <t>59311::MERP EDIFICACIONES Y</t>
  </si>
  <si>
    <t>PCP-000C9FE3</t>
  </si>
  <si>
    <t>ryan.williams3@kiewit.com</t>
  </si>
  <si>
    <t>IPP REPOWERING-840MW</t>
  </si>
  <si>
    <t>850 W. BRUSH WELLMAN RD DELTA</t>
  </si>
  <si>
    <t>DELTA</t>
  </si>
  <si>
    <t>84624-9522</t>
  </si>
  <si>
    <t>PCP-0002A263</t>
  </si>
  <si>
    <t>matt12</t>
  </si>
  <si>
    <t>Rutt</t>
  </si>
  <si>
    <t>Dirtdox64@gmail.com</t>
  </si>
  <si>
    <t>Desert premiere</t>
  </si>
  <si>
    <t>2435 Tovar Rd</t>
  </si>
  <si>
    <t>PCP-000CA0A4</t>
  </si>
  <si>
    <t>cowgirlexc</t>
  </si>
  <si>
    <t>Logue</t>
  </si>
  <si>
    <t>+1 720 818 6004</t>
  </si>
  <si>
    <t>cowgirldemo@gmail.com</t>
  </si>
  <si>
    <t>COWGIRL DEMOLITION &amp; EXCAVAT</t>
  </si>
  <si>
    <t>672 S 36th Ave</t>
  </si>
  <si>
    <t>98022::COWGIRL DEMOLITION &amp; EXCAVAT ING LLC</t>
  </si>
  <si>
    <t>PCP-000CA0FB</t>
  </si>
  <si>
    <t>juniorcat</t>
  </si>
  <si>
    <t xml:space="preserve">Escobar </t>
  </si>
  <si>
    <t xml:space="preserve">Ismael </t>
  </si>
  <si>
    <t>+1 719 393 3363</t>
  </si>
  <si>
    <t>ismaelescobar3363@gmail.com</t>
  </si>
  <si>
    <t>ARTHUR REGIONAL LANDFILL INC</t>
  </si>
  <si>
    <t>138 W Troy Ave</t>
  </si>
  <si>
    <t>39938::ARTHUR REGIONAL LANDFILL INC</t>
  </si>
  <si>
    <t>PCP-000C9D52</t>
  </si>
  <si>
    <t>darktimber</t>
  </si>
  <si>
    <t xml:space="preserve">Goodwin </t>
  </si>
  <si>
    <t>+1 970-901-8403</t>
  </si>
  <si>
    <t>darktimbercrane@gmail.com</t>
  </si>
  <si>
    <t>Dark timber crane</t>
  </si>
  <si>
    <t>1363 6500 Rd</t>
  </si>
  <si>
    <t>PCP-000CA109</t>
  </si>
  <si>
    <t>kelsey@eandmequipment.com</t>
  </si>
  <si>
    <t>Csapo</t>
  </si>
  <si>
    <t>EDWARD</t>
  </si>
  <si>
    <t>+1 805 708 6138</t>
  </si>
  <si>
    <t>E&amp;M EQUIPMENT LLC</t>
  </si>
  <si>
    <t>29041::E&amp;M EQUIPMENT LLC</t>
  </si>
  <si>
    <t>PCP-00002F89</t>
  </si>
  <si>
    <t>bkoelling</t>
  </si>
  <si>
    <t>Koelling</t>
  </si>
  <si>
    <t>+1 573 645 0432</t>
  </si>
  <si>
    <t>8007 Route W</t>
  </si>
  <si>
    <t>PCP-000CA4BA</t>
  </si>
  <si>
    <t>iconicrp1</t>
  </si>
  <si>
    <t>Prokop</t>
  </si>
  <si>
    <t>Reise</t>
  </si>
  <si>
    <t>+1 720 320 1472</t>
  </si>
  <si>
    <t>Reise@iconiccontractinginc.com</t>
  </si>
  <si>
    <t>ICONIC CONTRACTING</t>
  </si>
  <si>
    <t>ELIZABETH, COLORADO</t>
  </si>
  <si>
    <t>61558::ICONIC CONTRACTING</t>
  </si>
  <si>
    <t>PCP-000C8B50</t>
  </si>
  <si>
    <t>a116bs</t>
  </si>
  <si>
    <t>PSP-000AF505</t>
  </si>
  <si>
    <t>tomasmarmolejo</t>
  </si>
  <si>
    <t>MARMOLEJO</t>
  </si>
  <si>
    <t>TOMAS</t>
  </si>
  <si>
    <t>tomasmarm@gmail.com</t>
  </si>
  <si>
    <t>TOMAS MARMOLEJO</t>
  </si>
  <si>
    <t>107 Linda Vista Ln</t>
  </si>
  <si>
    <t>62254::TOMAS MARMOLEJO</t>
  </si>
  <si>
    <t>PCP-000CA76D</t>
  </si>
  <si>
    <t>mjohnson@hamonbuilt.com</t>
  </si>
  <si>
    <t>+1 720 668 3901</t>
  </si>
  <si>
    <t>720-668-3901</t>
  </si>
  <si>
    <t>5670 Franklin St</t>
  </si>
  <si>
    <t>PCP-000CA49E</t>
  </si>
  <si>
    <t>mcampos87</t>
  </si>
  <si>
    <t>CAMPOS</t>
  </si>
  <si>
    <t>+1 432-234-2765</t>
  </si>
  <si>
    <t>Michael_Campos@eogresources.com</t>
  </si>
  <si>
    <t>EOG Resources</t>
  </si>
  <si>
    <t>2517 N Travis Dr</t>
  </si>
  <si>
    <t>PCP-000CA6F3</t>
  </si>
  <si>
    <t>fmunoz07</t>
  </si>
  <si>
    <t>+1 303 396 7844</t>
  </si>
  <si>
    <t>munozfrank07@gmail.com</t>
  </si>
  <si>
    <t>LIFESCAPE ASSOCIATES INC.</t>
  </si>
  <si>
    <t>455 S Platte River Dr</t>
  </si>
  <si>
    <t>15890::LIFESCAPE ASSOCIATES INC</t>
  </si>
  <si>
    <t>PCP-000CA4CC</t>
  </si>
  <si>
    <t>andrew.mcclelland@heicivil.com</t>
  </si>
  <si>
    <t>McClelland</t>
  </si>
  <si>
    <t>+1 720 390 8087</t>
  </si>
  <si>
    <t>andrewmcclelland@heicivil.com</t>
  </si>
  <si>
    <t>PCP-000CA6CF</t>
  </si>
  <si>
    <t>ap@tboneconstruction.com</t>
  </si>
  <si>
    <t>Thibault</t>
  </si>
  <si>
    <t>T-Bone Construction, Inc.</t>
  </si>
  <si>
    <t>PPW-80030A79</t>
  </si>
  <si>
    <t>travisweaver@hotmail.com</t>
  </si>
  <si>
    <t>+1 620 376 4600</t>
  </si>
  <si>
    <t>T BAR J CAPITAL LLC</t>
  </si>
  <si>
    <t>1578 County Road C</t>
  </si>
  <si>
    <t>Tribune</t>
  </si>
  <si>
    <t>PPW-00040598</t>
  </si>
  <si>
    <t>zuelkem1984</t>
  </si>
  <si>
    <t>Zuelke</t>
  </si>
  <si>
    <t>+1 303-908-6473</t>
  </si>
  <si>
    <t>Zuelkem1984@yahoo.com</t>
  </si>
  <si>
    <t>Z's trucking</t>
  </si>
  <si>
    <t>2727 S Upham St</t>
  </si>
  <si>
    <t>PCP-000CA986</t>
  </si>
  <si>
    <t>shopforeman</t>
  </si>
  <si>
    <t>clay</t>
  </si>
  <si>
    <t>brandon</t>
  </si>
  <si>
    <t>+1 7196552534</t>
  </si>
  <si>
    <t>shopforeman@saguachecounty-co.gov</t>
  </si>
  <si>
    <t>saguache county road and bridge</t>
  </si>
  <si>
    <t>3rd St 202</t>
  </si>
  <si>
    <t>PCP-000CA7A3</t>
  </si>
  <si>
    <t>daltonemond913@gmail.com</t>
  </si>
  <si>
    <t>Emond</t>
  </si>
  <si>
    <t>+1 774 320 5330</t>
  </si>
  <si>
    <t>STEAMBOAT POWDERCATS LLC</t>
  </si>
  <si>
    <t>1724 Mt Werner Cir</t>
  </si>
  <si>
    <t>81432::STEAMBOAT POWDERCATS LLC</t>
  </si>
  <si>
    <t>PCP-000CA4AC</t>
  </si>
  <si>
    <t>e250cdh1</t>
  </si>
  <si>
    <t>henderson_carson@wagnerequipment.com</t>
  </si>
  <si>
    <t>PSP-000A4EB3</t>
  </si>
  <si>
    <t>e250dwt</t>
  </si>
  <si>
    <t>trujillo_dalton@wagnerequipment.com</t>
  </si>
  <si>
    <t>PSP-000A7195</t>
  </si>
  <si>
    <t>E250BG2</t>
  </si>
  <si>
    <t>Byran</t>
  </si>
  <si>
    <t>goodson_bryan@wagnerequipment.com</t>
  </si>
  <si>
    <t>PSP-000996DB</t>
  </si>
  <si>
    <t>Leoblanco</t>
  </si>
  <si>
    <t xml:space="preserve">Blanco </t>
  </si>
  <si>
    <t>PCP-000CAB42</t>
  </si>
  <si>
    <t>e250td</t>
  </si>
  <si>
    <t>Doney_Tyler@wagnerequipment.com</t>
  </si>
  <si>
    <t>PSP-0007A28C</t>
  </si>
  <si>
    <t>Thornmusket1776</t>
  </si>
  <si>
    <t>Andrewsloth294@gmail.com</t>
  </si>
  <si>
    <t>344 Nicklaus Drive Southeast</t>
  </si>
  <si>
    <t>PCP-000CB295</t>
  </si>
  <si>
    <t>Johnkorpita</t>
  </si>
  <si>
    <t>Korpita</t>
  </si>
  <si>
    <t>Jokospeedshop@gmail.com</t>
  </si>
  <si>
    <t>6085 Luther Road</t>
  </si>
  <si>
    <t>PCP-000CAF43</t>
  </si>
  <si>
    <t>E250JCV</t>
  </si>
  <si>
    <t>Valdez-Barela</t>
  </si>
  <si>
    <t>Jadon</t>
  </si>
  <si>
    <t>valdez-barela_jadon@wagnerequipment.com</t>
  </si>
  <si>
    <t>PSP-000A7196</t>
  </si>
  <si>
    <t>kzubia617@gmail.com</t>
  </si>
  <si>
    <t xml:space="preserve">Zubia </t>
  </si>
  <si>
    <t>+1 915 852 9490</t>
  </si>
  <si>
    <t>KYA TRANSPORT</t>
  </si>
  <si>
    <t>10413 Amado Pl</t>
  </si>
  <si>
    <t>51246::KYA TRANSPORT</t>
  </si>
  <si>
    <t>PCP-000CB8DA</t>
  </si>
  <si>
    <t>quintanasantiago@yahoo.com</t>
  </si>
  <si>
    <t>+1 915 540 2527</t>
  </si>
  <si>
    <t>SUN CITY TOWING</t>
  </si>
  <si>
    <t>600 Bell Gordon St</t>
  </si>
  <si>
    <t>79999::SUN CITY TOWING</t>
  </si>
  <si>
    <t>PCP-000CB757</t>
  </si>
  <si>
    <t>jryancentennial</t>
  </si>
  <si>
    <t>+1 970 235 2111</t>
  </si>
  <si>
    <t>jryan@centennialaspen.com</t>
  </si>
  <si>
    <t>CENTENNIAL APARTMENTS</t>
  </si>
  <si>
    <t>100 Luke Short Ct</t>
  </si>
  <si>
    <t>08739::CENTENNIAL APARTMENTS</t>
  </si>
  <si>
    <t>PCP-000CB917</t>
  </si>
  <si>
    <t>prestigerentals08</t>
  </si>
  <si>
    <t>+1 5758408746</t>
  </si>
  <si>
    <t>jorges@prestigerentalsllc.com</t>
  </si>
  <si>
    <t>7183 Roswell Hwy</t>
  </si>
  <si>
    <t>70056::PRESTIGE EQUIPMENT RENTAL LL</t>
  </si>
  <si>
    <t>PPW-00037651</t>
  </si>
  <si>
    <t>gccenergyinc</t>
  </si>
  <si>
    <t>Energy Inc</t>
  </si>
  <si>
    <t>GCC</t>
  </si>
  <si>
    <t>PCP-000CB813</t>
  </si>
  <si>
    <t>gccenergy</t>
  </si>
  <si>
    <t>64067::GCC ENERGY</t>
  </si>
  <si>
    <t>PCP-000CB808</t>
  </si>
  <si>
    <t>msthomas1</t>
  </si>
  <si>
    <t>spencer@ptbreck.com</t>
  </si>
  <si>
    <t>Thomas outdoors</t>
  </si>
  <si>
    <t>PCP-000CB97D</t>
  </si>
  <si>
    <t>newoz.breck@gmail.com</t>
  </si>
  <si>
    <t>Postles</t>
  </si>
  <si>
    <t>NEW OZ SNOW REMOVAL</t>
  </si>
  <si>
    <t>64605::NEW OZ SNOW REMOVAL</t>
  </si>
  <si>
    <t>PPW-0001F686</t>
  </si>
  <si>
    <t>tlincoln</t>
  </si>
  <si>
    <t>+1 720 215 6779</t>
  </si>
  <si>
    <t>tlincoln@sunlandasphalt.com</t>
  </si>
  <si>
    <t>SUNLAND ASPHALT</t>
  </si>
  <si>
    <t>12365 Dumont Way</t>
  </si>
  <si>
    <t>07830::SUNLAND ASPHALT CONSTRUCTION INC</t>
  </si>
  <si>
    <t>PCP-000AA3CF</t>
  </si>
  <si>
    <t>gccsun</t>
  </si>
  <si>
    <t>Sun</t>
  </si>
  <si>
    <t>PCP-000CB803</t>
  </si>
  <si>
    <t>alexstanton@comcast.net</t>
  </si>
  <si>
    <t>85 S Union B</t>
  </si>
  <si>
    <t>#508</t>
  </si>
  <si>
    <t>PCP-000CB7CA</t>
  </si>
  <si>
    <t>gccrio</t>
  </si>
  <si>
    <t>Rio</t>
  </si>
  <si>
    <t>600 S. CHERRY STREET</t>
  </si>
  <si>
    <t>PCP-000CB7F3</t>
  </si>
  <si>
    <t>erica@garcominc.com</t>
  </si>
  <si>
    <t>+1 915 525 8526</t>
  </si>
  <si>
    <t>GARCOM INC</t>
  </si>
  <si>
    <t>1008 Diesel Dr</t>
  </si>
  <si>
    <t>36355::GARCOM INC</t>
  </si>
  <si>
    <t>PCP-000CB6E9</t>
  </si>
  <si>
    <t>ngarcia@mmexcavation.com</t>
  </si>
  <si>
    <t>+1 970 352 5220</t>
  </si>
  <si>
    <t>PCP-000CBBBD</t>
  </si>
  <si>
    <t>Compression</t>
  </si>
  <si>
    <t>ryan.nash@dvn.com</t>
  </si>
  <si>
    <t>Devon Energy Corporation</t>
  </si>
  <si>
    <t>PCP-000CB9CD</t>
  </si>
  <si>
    <t>castillotruckservicellc@gmail.com</t>
  </si>
  <si>
    <t xml:space="preserve">Hugo </t>
  </si>
  <si>
    <t>+1 915 274 6642</t>
  </si>
  <si>
    <t>CASTILLO TRUCK SERVICE</t>
  </si>
  <si>
    <t>11498 Janis Ave</t>
  </si>
  <si>
    <t>21716::CASTILLO TRUCK SERVICE</t>
  </si>
  <si>
    <t>PCP-000CBC63</t>
  </si>
  <si>
    <t>rbarraza52@gmail.com</t>
  </si>
  <si>
    <t xml:space="preserve">Barraza </t>
  </si>
  <si>
    <t>+1 915 256 5736</t>
  </si>
  <si>
    <t>BARRAZA LOGISTICS</t>
  </si>
  <si>
    <t>15950 Harrison Rd</t>
  </si>
  <si>
    <t>14727::BARRAZA LOGISTICS</t>
  </si>
  <si>
    <t>PCP-000CBC3A</t>
  </si>
  <si>
    <t>scottsmail519</t>
  </si>
  <si>
    <t>+1 970 301 5288</t>
  </si>
  <si>
    <t>mercersc@co.larimer.co.us</t>
  </si>
  <si>
    <t>PCP-000CBC83</t>
  </si>
  <si>
    <t>lhernandez@nova-compression.com</t>
  </si>
  <si>
    <t>+1 432 741 5621</t>
  </si>
  <si>
    <t>PCP-000CBB1B</t>
  </si>
  <si>
    <t>alvaromolina49@yahoo.com</t>
  </si>
  <si>
    <t xml:space="preserve">MOLINA </t>
  </si>
  <si>
    <t>+1 915 525 0215</t>
  </si>
  <si>
    <t>MOLINA TRUCKING</t>
  </si>
  <si>
    <t>529 E Lisa Dr</t>
  </si>
  <si>
    <t>62435::MOLINA TRUCKING</t>
  </si>
  <si>
    <t>PCP-000CBB89</t>
  </si>
  <si>
    <t>m.mejia@sweattconstruction.com</t>
  </si>
  <si>
    <t>marco</t>
  </si>
  <si>
    <t>+1 432 631 7731</t>
  </si>
  <si>
    <t>M.mejia@sweattconstruction.com</t>
  </si>
  <si>
    <t>PCP-000CBB27</t>
  </si>
  <si>
    <t>kcorp105545</t>
  </si>
  <si>
    <t xml:space="preserve">Corporation </t>
  </si>
  <si>
    <t>51607cv::KIEWIT INFR #105545</t>
  </si>
  <si>
    <t>PCP-000CBC45</t>
  </si>
  <si>
    <t>southwestautoglassep@gmail.com</t>
  </si>
  <si>
    <t>+1 915 595 4444</t>
  </si>
  <si>
    <t>SOUTHWEST AUTO GLASS</t>
  </si>
  <si>
    <t>9433 Montana Ave</t>
  </si>
  <si>
    <t>80821::SOUTHWEST AUTO GLASS</t>
  </si>
  <si>
    <t>PCP-000CBBD9</t>
  </si>
  <si>
    <t>magallanes91@yahoo.com</t>
  </si>
  <si>
    <t>Magallanes</t>
  </si>
  <si>
    <t>4 circle drive</t>
  </si>
  <si>
    <t>PCP-0004F50A</t>
  </si>
  <si>
    <t>turkeyroost</t>
  </si>
  <si>
    <t>Dobbs</t>
  </si>
  <si>
    <t>+1 970-316-2725</t>
  </si>
  <si>
    <t>eric@scottipc.com</t>
  </si>
  <si>
    <t>SCOTT IPC</t>
  </si>
  <si>
    <t>330 Prickly Pear Path</t>
  </si>
  <si>
    <t>PCP-000CBD0E</t>
  </si>
  <si>
    <t>Doportoj</t>
  </si>
  <si>
    <t>Doporto</t>
  </si>
  <si>
    <t>ar1777043@gmail.com</t>
  </si>
  <si>
    <t>921 Jason st</t>
  </si>
  <si>
    <t>PCP-000CBD05</t>
  </si>
  <si>
    <t>Peters1091@icloud.com</t>
  </si>
  <si>
    <t xml:space="preserve">Bernard </t>
  </si>
  <si>
    <t xml:space="preserve">jpk construction </t>
  </si>
  <si>
    <t>814se Ave G</t>
  </si>
  <si>
    <t xml:space="preserve">Seminole </t>
  </si>
  <si>
    <t>PCP-000CBC21</t>
  </si>
  <si>
    <t>molinatrucking</t>
  </si>
  <si>
    <t>+1 915-274-6642</t>
  </si>
  <si>
    <t>hugovmx87@gmail.com</t>
  </si>
  <si>
    <t xml:space="preserve">Castillo Truck Service </t>
  </si>
  <si>
    <t>PCP-000CBBDD</t>
  </si>
  <si>
    <t>skimble@mmexcavation.com</t>
  </si>
  <si>
    <t>Kimble</t>
  </si>
  <si>
    <t>PCP-000CBBA9</t>
  </si>
  <si>
    <t>Jacob.henas</t>
  </si>
  <si>
    <t>Henas</t>
  </si>
  <si>
    <t>Jacob.henas@kiewit.com</t>
  </si>
  <si>
    <t>PCP-000CBDD3</t>
  </si>
  <si>
    <t>bctech.ta@gmail.com</t>
  </si>
  <si>
    <t>+1 970-473-5214</t>
  </si>
  <si>
    <t>Anderson Ranch llc.</t>
  </si>
  <si>
    <t>35883 County Road 81</t>
  </si>
  <si>
    <t>PCP-000CBD3C</t>
  </si>
  <si>
    <t>pace</t>
  </si>
  <si>
    <t>+1 970-270-8715</t>
  </si>
  <si>
    <t>benpace75@gmail.com</t>
  </si>
  <si>
    <t xml:space="preserve">Ben Pace LLC </t>
  </si>
  <si>
    <t>781 1575 Rd</t>
  </si>
  <si>
    <t>PCP-000CBE0A</t>
  </si>
  <si>
    <t>antihero</t>
  </si>
  <si>
    <t>Kodi</t>
  </si>
  <si>
    <t>Thespambin@live.com</t>
  </si>
  <si>
    <t>Air Force</t>
  </si>
  <si>
    <t>Air Force Academy</t>
  </si>
  <si>
    <t>PCP-000CBDD6</t>
  </si>
  <si>
    <t>siradonis</t>
  </si>
  <si>
    <t>Attidore</t>
  </si>
  <si>
    <t>Adonis</t>
  </si>
  <si>
    <t>adonisatt@gmail.com</t>
  </si>
  <si>
    <t>8739 Vinkins Road</t>
  </si>
  <si>
    <t>PCP-000CBEC0</t>
  </si>
  <si>
    <t>pmunoz.89.pm@gmail.com</t>
  </si>
  <si>
    <t>+1 915 208 2540</t>
  </si>
  <si>
    <t>THE GARICK GROUP INC</t>
  </si>
  <si>
    <t>7181 Copperqueen Dr</t>
  </si>
  <si>
    <t>36384::THE GARICK GROUP INC</t>
  </si>
  <si>
    <t>PCP-000CC364</t>
  </si>
  <si>
    <t>Relverum12</t>
  </si>
  <si>
    <t xml:space="preserve">elverum </t>
  </si>
  <si>
    <t>relverum12@gmail.com</t>
  </si>
  <si>
    <t xml:space="preserve">Equipment Maintenance technicians </t>
  </si>
  <si>
    <t>13780 East Smith Drive</t>
  </si>
  <si>
    <t>PCP-000CC26B</t>
  </si>
  <si>
    <t>m.a.zafar@accenture.com</t>
  </si>
  <si>
    <t>Zafar</t>
  </si>
  <si>
    <t>Bilal</t>
  </si>
  <si>
    <t>PCP-00027BC3</t>
  </si>
  <si>
    <t>a1p2el</t>
  </si>
  <si>
    <t>Eluna@inland-group.com</t>
  </si>
  <si>
    <t>PSP-0005A03D</t>
  </si>
  <si>
    <t>andy.lank</t>
  </si>
  <si>
    <t>+1 719 453 3445</t>
  </si>
  <si>
    <t>Andy.Lankford@tboneconstruction.com</t>
  </si>
  <si>
    <t>PCP-000CC23B</t>
  </si>
  <si>
    <t>wlove44</t>
  </si>
  <si>
    <t>+1 432 556 5503</t>
  </si>
  <si>
    <t>chiplove@sbcglobal.net</t>
  </si>
  <si>
    <t>W E LOVE RANCH</t>
  </si>
  <si>
    <t>1101 N Hermosa St</t>
  </si>
  <si>
    <t>94252::W E LOVE RANCH</t>
  </si>
  <si>
    <t>PCP-000CC1C6</t>
  </si>
  <si>
    <t>jhefton</t>
  </si>
  <si>
    <t>Hefton</t>
  </si>
  <si>
    <t>+1 970 629 3098</t>
  </si>
  <si>
    <t>gearsandmore@gmail.com</t>
  </si>
  <si>
    <t>JOE HEFTON SERVICES LLC</t>
  </si>
  <si>
    <t>1050 YOLETA LANE</t>
  </si>
  <si>
    <t>48145::JOE HEFTON SERVICES LLC</t>
  </si>
  <si>
    <t>PCP-000CC3F9</t>
  </si>
  <si>
    <t>mtannel@hamoninfrastrucure.com</t>
  </si>
  <si>
    <t>Tannel</t>
  </si>
  <si>
    <t>Mtannel@hamoninfrastrucure.com</t>
  </si>
  <si>
    <t>PCP-000CB6DF</t>
  </si>
  <si>
    <t>irodriguez@sprcnm.com</t>
  </si>
  <si>
    <t xml:space="preserve">Isabel </t>
  </si>
  <si>
    <t>+1 915 499 3030</t>
  </si>
  <si>
    <t>MYWAY HOLDINGS LLC/DBA</t>
  </si>
  <si>
    <t>1200 Futurity Dr</t>
  </si>
  <si>
    <t>62707::MYWAY HOLDINGS LLC/DBA</t>
  </si>
  <si>
    <t>PCP-000CC1A4</t>
  </si>
  <si>
    <t>layneh31</t>
  </si>
  <si>
    <t>+1 505-553-2786</t>
  </si>
  <si>
    <t>layne@mysolarnm.com</t>
  </si>
  <si>
    <t>MySolar</t>
  </si>
  <si>
    <t>2301 yale blvd SE</t>
  </si>
  <si>
    <t>PCP-000CC211</t>
  </si>
  <si>
    <t>guyd45</t>
  </si>
  <si>
    <t xml:space="preserve">Duplantier </t>
  </si>
  <si>
    <t>+1 970 730 9333</t>
  </si>
  <si>
    <t>guy@gouldconstruction.com</t>
  </si>
  <si>
    <t>GOULD CONSTRUCTION</t>
  </si>
  <si>
    <t>6874 CO-82</t>
  </si>
  <si>
    <t>PCP-000CBE36</t>
  </si>
  <si>
    <t>stilbrya</t>
  </si>
  <si>
    <t>+1 720-940-1782</t>
  </si>
  <si>
    <t>bryans@blueskyplumbing.com</t>
  </si>
  <si>
    <t>Blue Sky Plumbing Heating &amp; Electric</t>
  </si>
  <si>
    <t>9830 W I 70 Frontage rd</t>
  </si>
  <si>
    <t>wheat Ridge</t>
  </si>
  <si>
    <t>PCP-000CC420</t>
  </si>
  <si>
    <t>e250jmh2</t>
  </si>
  <si>
    <t>Jordyn</t>
  </si>
  <si>
    <t>hart_jordyn@wagnerequipment.com</t>
  </si>
  <si>
    <t>PSP-000A3B25</t>
  </si>
  <si>
    <t>aallain</t>
  </si>
  <si>
    <t>Allain</t>
  </si>
  <si>
    <t>aallain@sema.inc</t>
  </si>
  <si>
    <t>SEMA CONSTRUCTION</t>
  </si>
  <si>
    <t>7353 S EAGLE ST</t>
  </si>
  <si>
    <t>PCP-000C6810</t>
  </si>
  <si>
    <t>rujones@Compassnrg.com</t>
  </si>
  <si>
    <t>+1 432 290 4722</t>
  </si>
  <si>
    <t>COMPASS COMPRESSION</t>
  </si>
  <si>
    <t>4444 BRITTMOORE RD</t>
  </si>
  <si>
    <t>PCP-00044797</t>
  </si>
  <si>
    <t>e250jmh15</t>
  </si>
  <si>
    <t xml:space="preserve">Jordyn </t>
  </si>
  <si>
    <t>+1 720 822 7948</t>
  </si>
  <si>
    <t>PCP-000CC1CF</t>
  </si>
  <si>
    <t>mattknutson24@gmail.com</t>
  </si>
  <si>
    <t>Knudson</t>
  </si>
  <si>
    <t>+1 970 381 6426</t>
  </si>
  <si>
    <t>Mattknutson24@gmail.com</t>
  </si>
  <si>
    <t>MJK ENTERPRISES</t>
  </si>
  <si>
    <t>201 38th Ave</t>
  </si>
  <si>
    <t>57257::MJK ENTERPRISES</t>
  </si>
  <si>
    <t>PCP-000CC17C</t>
  </si>
  <si>
    <t>jcamigoexpress@gmail.com</t>
  </si>
  <si>
    <t>Chin</t>
  </si>
  <si>
    <t>+1 915 630 9365</t>
  </si>
  <si>
    <t>JC AMIGO EXPRESS</t>
  </si>
  <si>
    <t>9852 Vandenburg St</t>
  </si>
  <si>
    <t>49104::JC AMIGO EXPRESS</t>
  </si>
  <si>
    <t>PCP-000CC8AF</t>
  </si>
  <si>
    <t>hv.maintenance</t>
  </si>
  <si>
    <t>HV.Maintenance@libertyfrac.com</t>
  </si>
  <si>
    <t>950 17th St Fl 24</t>
  </si>
  <si>
    <t>PCP-000CC836</t>
  </si>
  <si>
    <t>cullen.mcginty@mmpas.com</t>
  </si>
  <si>
    <t>McGinty</t>
  </si>
  <si>
    <t>+1 786 824 8512</t>
  </si>
  <si>
    <t>16614 E 11th Pl</t>
  </si>
  <si>
    <t>PCP-000CC81B</t>
  </si>
  <si>
    <t>jamesdean1089@gmail.com</t>
  </si>
  <si>
    <t>17146 E Nassau Pl</t>
  </si>
  <si>
    <t>PCP-000CC53E</t>
  </si>
  <si>
    <t>amandal23</t>
  </si>
  <si>
    <t xml:space="preserve">Amanda </t>
  </si>
  <si>
    <t>+1 575 355 3601</t>
  </si>
  <si>
    <t>amandaL4@plateautel.net</t>
  </si>
  <si>
    <t>1235 North 7th Street</t>
  </si>
  <si>
    <t>PCP-000CC90D</t>
  </si>
  <si>
    <t>iv6n</t>
  </si>
  <si>
    <t>CANIZALES</t>
  </si>
  <si>
    <t>+1 520 600 6866</t>
  </si>
  <si>
    <t>ivanc@alscindustrial.com</t>
  </si>
  <si>
    <t>ATLAS TRADING SOLUTIONS</t>
  </si>
  <si>
    <t>64 E Broadwat Road Suite 200</t>
  </si>
  <si>
    <t>PCP-000CCCDC</t>
  </si>
  <si>
    <t>WMCAT2023</t>
  </si>
  <si>
    <t>MCCANN</t>
  </si>
  <si>
    <t>KATHY</t>
  </si>
  <si>
    <t>KMCCANN@WM.COM</t>
  </si>
  <si>
    <t>15 PARK AVE</t>
  </si>
  <si>
    <t>PCP-000CCC94</t>
  </si>
  <si>
    <t>e250_punchout_csp1</t>
  </si>
  <si>
    <t>Anwar</t>
  </si>
  <si>
    <t>Abuhena</t>
  </si>
  <si>
    <t>+1 214-872-9823</t>
  </si>
  <si>
    <t>abuhena.anwar@accenture.com</t>
  </si>
  <si>
    <t>1234 Test St</t>
  </si>
  <si>
    <t>PCP-000CCD13</t>
  </si>
  <si>
    <t>ironhidehauling</t>
  </si>
  <si>
    <t>Pingree</t>
  </si>
  <si>
    <t>pingree33@gmail.com</t>
  </si>
  <si>
    <t>IronHide hauling</t>
  </si>
  <si>
    <t>17338 Birds Foot Trl</t>
  </si>
  <si>
    <t>PCP-000CCDC5</t>
  </si>
  <si>
    <t>daveomailia</t>
  </si>
  <si>
    <t>OMailia</t>
  </si>
  <si>
    <t>domailia@yahoo.com</t>
  </si>
  <si>
    <t>340 County Road 31</t>
  </si>
  <si>
    <t>PCP-000CD10B</t>
  </si>
  <si>
    <t>jgtruckcompany</t>
  </si>
  <si>
    <t>Guzman.jesus@outlook.com</t>
  </si>
  <si>
    <t xml:space="preserve">JG Truck Company </t>
  </si>
  <si>
    <t>1040 S Buchanan St</t>
  </si>
  <si>
    <t>PCP-000CD15D</t>
  </si>
  <si>
    <t>alpinecraftsmen@hotmail.com</t>
  </si>
  <si>
    <t>+1 719 239 4162</t>
  </si>
  <si>
    <t>ALPINE CRAFTSMEN LLC</t>
  </si>
  <si>
    <t>00129::ALPINE CRAFTSMEN LLC</t>
  </si>
  <si>
    <t>PPW-8002F6AA</t>
  </si>
  <si>
    <t>bryan.goodwin@voltagrid.com</t>
  </si>
  <si>
    <t>2510 47th Avenue</t>
  </si>
  <si>
    <t>PCP-0003C09E</t>
  </si>
  <si>
    <t>Cj31092</t>
  </si>
  <si>
    <t>Cjtorres12@gmail.com</t>
  </si>
  <si>
    <t>996 South Palomar Drive</t>
  </si>
  <si>
    <t>PCP-000CD604</t>
  </si>
  <si>
    <t>Adubbelde@ironwomancon.com</t>
  </si>
  <si>
    <t>Dubbelde</t>
  </si>
  <si>
    <t>PCP-000328EB</t>
  </si>
  <si>
    <t>taylordisner</t>
  </si>
  <si>
    <t>Disner</t>
  </si>
  <si>
    <t>Taylordisner@hotmail.com</t>
  </si>
  <si>
    <t>905 E 24th Street Rd</t>
  </si>
  <si>
    <t>PCP-000CD8B2</t>
  </si>
  <si>
    <t>jmchugh</t>
  </si>
  <si>
    <t>+1 720-936-3575</t>
  </si>
  <si>
    <t>jmchugh1958@hotmail.com</t>
  </si>
  <si>
    <t>LERDC</t>
  </si>
  <si>
    <t>2000 S County Road 29</t>
  </si>
  <si>
    <t>PCP-000CD96C</t>
  </si>
  <si>
    <t>dennis.miller@terraspanutility.com</t>
  </si>
  <si>
    <t>+1 303-710-9672</t>
  </si>
  <si>
    <t>ComTec Underground</t>
  </si>
  <si>
    <t>4164 York St</t>
  </si>
  <si>
    <t>PCP-00065427</t>
  </si>
  <si>
    <t>levi.barks@kodiakgas.com</t>
  </si>
  <si>
    <t>barks</t>
  </si>
  <si>
    <t>+1 720 467 1628</t>
  </si>
  <si>
    <t>PCP-0000058B</t>
  </si>
  <si>
    <t>triplercrane</t>
  </si>
  <si>
    <t>201 W 3RD ST</t>
  </si>
  <si>
    <t>PCP-000CE55D</t>
  </si>
  <si>
    <t>stevenstewart@ffc8.org</t>
  </si>
  <si>
    <t>+1 719 287 0210</t>
  </si>
  <si>
    <t>FOUNTAIN SCHOOL DIST 8</t>
  </si>
  <si>
    <t>11355 Old Pueblo Rd</t>
  </si>
  <si>
    <t>34871::FOUNTAIN SCHOOL DIST 8</t>
  </si>
  <si>
    <t>PCP-000CE55B</t>
  </si>
  <si>
    <t>hugley.andy@gmail.com</t>
  </si>
  <si>
    <t>Hugley</t>
  </si>
  <si>
    <t>+1 970 531 9425</t>
  </si>
  <si>
    <t>ANDY HUGLEY</t>
  </si>
  <si>
    <t>220 E Moffat # B 183</t>
  </si>
  <si>
    <t>41264::ANDY HUGLEY</t>
  </si>
  <si>
    <t>PCP-000CE39C</t>
  </si>
  <si>
    <t>montanacontractors09@gmail.com</t>
  </si>
  <si>
    <t>Ofny</t>
  </si>
  <si>
    <t>+1 915 333 9457</t>
  </si>
  <si>
    <t>GOD SPEED GARAGE</t>
  </si>
  <si>
    <t>14741 Horizon Blvd</t>
  </si>
  <si>
    <t>40113::GOD SPEED GARAGE</t>
  </si>
  <si>
    <t>PCP-000CE2D4</t>
  </si>
  <si>
    <t>ebenavidez78</t>
  </si>
  <si>
    <t>benavidez</t>
  </si>
  <si>
    <t>eddie joe</t>
  </si>
  <si>
    <t>+1 970-518-6279</t>
  </si>
  <si>
    <t>eddie.benavidez@transwest.com</t>
  </si>
  <si>
    <t>transwest</t>
  </si>
  <si>
    <t>342 S 4th St</t>
  </si>
  <si>
    <t>PCP-000CE13E</t>
  </si>
  <si>
    <t>cat416b</t>
  </si>
  <si>
    <t>+1 720-272-1334</t>
  </si>
  <si>
    <t>cardenaslandscape@comcast.net</t>
  </si>
  <si>
    <t>Cardenas landscape llc</t>
  </si>
  <si>
    <t>10476 Humboldt St</t>
  </si>
  <si>
    <t>PCP-000CE893</t>
  </si>
  <si>
    <t>drakesauto2</t>
  </si>
  <si>
    <t>+1 719-221-2393</t>
  </si>
  <si>
    <t>Drakesautomotive@outlook.com</t>
  </si>
  <si>
    <t>Drakes Automotive &amp; Unique Customs LLC</t>
  </si>
  <si>
    <t>433 Walnut St</t>
  </si>
  <si>
    <t>PCP-000CE830</t>
  </si>
  <si>
    <t>drakesauto</t>
  </si>
  <si>
    <t>PCP-000CE82B</t>
  </si>
  <si>
    <t>antoniol@ardenttraffic.com</t>
  </si>
  <si>
    <t>+1 303-819-0606</t>
  </si>
  <si>
    <t>Ardent Traffic Services Inc</t>
  </si>
  <si>
    <t>6651 Colorado Blvd</t>
  </si>
  <si>
    <t>PCP-000CE5B4</t>
  </si>
  <si>
    <t>kmccann</t>
  </si>
  <si>
    <t>+1 970 384 6211</t>
  </si>
  <si>
    <t>PCP-000CE171</t>
  </si>
  <si>
    <t>lup1595</t>
  </si>
  <si>
    <t>quezada jr</t>
  </si>
  <si>
    <t xml:space="preserve">jose g </t>
  </si>
  <si>
    <t>+1 720 839 8534</t>
  </si>
  <si>
    <t>portiny.93q@gmail.com</t>
  </si>
  <si>
    <t>4395 Mt Oxford St</t>
  </si>
  <si>
    <t>PCP-000CE1B4</t>
  </si>
  <si>
    <t>crcpaving</t>
  </si>
  <si>
    <t>+1 575 571 0322</t>
  </si>
  <si>
    <t>1060 Sayles Rd</t>
  </si>
  <si>
    <t>PCP-000CF1C9</t>
  </si>
  <si>
    <t>rockymountaincon</t>
  </si>
  <si>
    <t>Youmans</t>
  </si>
  <si>
    <t>jasony@rmceq.com</t>
  </si>
  <si>
    <t>PCP-000CEFEF</t>
  </si>
  <si>
    <t>amys</t>
  </si>
  <si>
    <t xml:space="preserve">Spor </t>
  </si>
  <si>
    <t xml:space="preserve">Amy </t>
  </si>
  <si>
    <t>+1 970 327 0155</t>
  </si>
  <si>
    <t>acmexcavation.office@gmail.com</t>
  </si>
  <si>
    <t>ACM EXCAVATION LLC</t>
  </si>
  <si>
    <t>PO Box 334</t>
  </si>
  <si>
    <t>01638::ACM EXCAVATION LLC</t>
  </si>
  <si>
    <t>PCP-000CF1F1</t>
  </si>
  <si>
    <t>a5yudc</t>
  </si>
  <si>
    <t>Cometti</t>
  </si>
  <si>
    <t>doug@bissettspecialty.com</t>
  </si>
  <si>
    <t>PSP-0004CD89</t>
  </si>
  <si>
    <t>npowers@brinkred.com</t>
  </si>
  <si>
    <t>+1 605 593 6160</t>
  </si>
  <si>
    <t>BRINK CONSTRUCTORS INC</t>
  </si>
  <si>
    <t>2950 N Plaza Dr</t>
  </si>
  <si>
    <t>06955::BRINK CONSTRUCTORS INC</t>
  </si>
  <si>
    <t>PPW-8003C737</t>
  </si>
  <si>
    <t>dturner@alliantpower.com</t>
  </si>
  <si>
    <t>duane</t>
  </si>
  <si>
    <t>719-859-3715</t>
  </si>
  <si>
    <t>Alliant Power</t>
  </si>
  <si>
    <t>36 North Laser Drive</t>
  </si>
  <si>
    <t>PCP-000CF231</t>
  </si>
  <si>
    <t>tino82</t>
  </si>
  <si>
    <t>Florentino</t>
  </si>
  <si>
    <t>Lopezfamily38@outlook.com</t>
  </si>
  <si>
    <t>1609 Standpipe Road</t>
  </si>
  <si>
    <t>PCP-000CEF00</t>
  </si>
  <si>
    <t>e250_csp_qa</t>
  </si>
  <si>
    <t>CSP</t>
  </si>
  <si>
    <t>+1 9845012345</t>
  </si>
  <si>
    <t>Central Park St</t>
  </si>
  <si>
    <t>Larue</t>
  </si>
  <si>
    <t>PCP-00055DFD</t>
  </si>
  <si>
    <t>GeorgeE</t>
  </si>
  <si>
    <t xml:space="preserve">Ellinger </t>
  </si>
  <si>
    <t>scoobydrew4721@gmail.com</t>
  </si>
  <si>
    <t xml:space="preserve">Ellinger Logging </t>
  </si>
  <si>
    <t>62 Spanish Daggers Drive</t>
  </si>
  <si>
    <t>PCP-000CF248</t>
  </si>
  <si>
    <t>dekunle64</t>
  </si>
  <si>
    <t>Yunus</t>
  </si>
  <si>
    <t>Adekunle</t>
  </si>
  <si>
    <t>+234 7068174137</t>
  </si>
  <si>
    <t>dekunle64@gmail.com</t>
  </si>
  <si>
    <t>Arigbe &amp; Sons International Limited</t>
  </si>
  <si>
    <t>Ekpen 82</t>
  </si>
  <si>
    <t>Warri</t>
  </si>
  <si>
    <t>Warri South Central</t>
  </si>
  <si>
    <t>PCP-000CEFDD</t>
  </si>
  <si>
    <t>tsoltero@salud.unm.edu</t>
  </si>
  <si>
    <t>+1 505 900 6027</t>
  </si>
  <si>
    <t>UNIVERSITY HOSPITAL -ALB</t>
  </si>
  <si>
    <t>PO BOX 80600</t>
  </si>
  <si>
    <t>87198-0600</t>
  </si>
  <si>
    <t>PCP-000CEFEC</t>
  </si>
  <si>
    <t>awisely</t>
  </si>
  <si>
    <t>Wisely</t>
  </si>
  <si>
    <t>Wisely21@comcast.net</t>
  </si>
  <si>
    <t xml:space="preserve">JJ Excavation Inc </t>
  </si>
  <si>
    <t>197 NM-121</t>
  </si>
  <si>
    <t>PCP-000CF527</t>
  </si>
  <si>
    <t>ksmithland</t>
  </si>
  <si>
    <t>+1 303-829-9810</t>
  </si>
  <si>
    <t>ksmithland@aol.com</t>
  </si>
  <si>
    <t>Smith Land &amp; Cattle Co. Inc.</t>
  </si>
  <si>
    <t>7950 Indiana St</t>
  </si>
  <si>
    <t>PCP-000CF033</t>
  </si>
  <si>
    <t>mbeard@hoopercorp.com</t>
  </si>
  <si>
    <t>Beard</t>
  </si>
  <si>
    <t>+1 608 220 5253</t>
  </si>
  <si>
    <t>6450 Pederson Crossing Blvd</t>
  </si>
  <si>
    <t>PCP-000A92ED</t>
  </si>
  <si>
    <t>fioreshop</t>
  </si>
  <si>
    <t xml:space="preserve">Shop </t>
  </si>
  <si>
    <t xml:space="preserve">Fiore </t>
  </si>
  <si>
    <t>fioreparts@gmail.com</t>
  </si>
  <si>
    <t>PCP-000CF8BC</t>
  </si>
  <si>
    <t>cmbcaldwell</t>
  </si>
  <si>
    <t>+1 303 319 6954</t>
  </si>
  <si>
    <t>chris.caldwell@tallgrass.com</t>
  </si>
  <si>
    <t>370 Van Gordon St</t>
  </si>
  <si>
    <t>85481::TALLGRASS ENERGY PARTNERS LP</t>
  </si>
  <si>
    <t>PCP-000CFA55</t>
  </si>
  <si>
    <t>e350bp</t>
  </si>
  <si>
    <t>Perez_Bernard@wagnerequipment.com</t>
  </si>
  <si>
    <t>PPI-0007EF39</t>
  </si>
  <si>
    <t>crossroadsfarmllc@gmail.com</t>
  </si>
  <si>
    <t>+1 719-588-1926</t>
  </si>
  <si>
    <t>Cross Roads Farm LLC</t>
  </si>
  <si>
    <t>11500 County Road 2 W</t>
  </si>
  <si>
    <t>PCP-000CFEBE</t>
  </si>
  <si>
    <t>steven11@engineer.com</t>
  </si>
  <si>
    <t xml:space="preserve">Hoots </t>
  </si>
  <si>
    <t>+1 970-247-3586</t>
  </si>
  <si>
    <t>Steven11@engineer.com</t>
  </si>
  <si>
    <t>Steve Trucks and Machinary</t>
  </si>
  <si>
    <t>PCP-000CF95D</t>
  </si>
  <si>
    <t>Other -- Possible fraud account, tried to order as Stephen Armijo, Steven Hoots and two different emails; steven11@engineer.com and stephen221@engineer.com.</t>
  </si>
  <si>
    <t>apeterson</t>
  </si>
  <si>
    <t>+1 970 413 0163</t>
  </si>
  <si>
    <t>apeterson@connellresources.com</t>
  </si>
  <si>
    <t>PCP-000CFAA7</t>
  </si>
  <si>
    <t>motorsupplyplus</t>
  </si>
  <si>
    <t>+1 575 430 0789</t>
  </si>
  <si>
    <t>MOTORSUPPLYPLUS@OUTLOOK.COM</t>
  </si>
  <si>
    <t>MOTOR SUPPLY INC</t>
  </si>
  <si>
    <t>2214 N White Sands Blvd</t>
  </si>
  <si>
    <t>61975::MOTOR SUPPLY INC</t>
  </si>
  <si>
    <t>PCP-000CF97C</t>
  </si>
  <si>
    <t>tomasrodriguez</t>
  </si>
  <si>
    <t xml:space="preserve">TOMAS </t>
  </si>
  <si>
    <t>+1 915 630 6087</t>
  </si>
  <si>
    <t>tomy4860@gmail.com</t>
  </si>
  <si>
    <t>T&amp;A RODRIGUEZ TRUCKING</t>
  </si>
  <si>
    <t>6226 Arch Bridge Dr</t>
  </si>
  <si>
    <t>85488::T&amp;A RODRIGUEZ TRUCKING</t>
  </si>
  <si>
    <t>PCP-000D0C1E</t>
  </si>
  <si>
    <t>tblumenthal@sterlingcrane.com</t>
  </si>
  <si>
    <t>Blumenthal</t>
  </si>
  <si>
    <t>Sterling Crane</t>
  </si>
  <si>
    <t>PCP-000D0980</t>
  </si>
  <si>
    <t>d09nepolaj</t>
  </si>
  <si>
    <t>nepolello</t>
  </si>
  <si>
    <t>+1 309 453 8888</t>
  </si>
  <si>
    <t>PCP-000A82F4</t>
  </si>
  <si>
    <t>gormaf</t>
  </si>
  <si>
    <t>+1 505 258 2949</t>
  </si>
  <si>
    <t>ferguson.gorman@navenergy.com</t>
  </si>
  <si>
    <t>PCP-000D0F01</t>
  </si>
  <si>
    <t>chadd@gouldconstruction.com</t>
  </si>
  <si>
    <t>Chadd</t>
  </si>
  <si>
    <t>+1 970 296 0767</t>
  </si>
  <si>
    <t>PCP-000D0DFE</t>
  </si>
  <si>
    <t>mark.horn@archrock.com</t>
  </si>
  <si>
    <t>+1 337 359 3400</t>
  </si>
  <si>
    <t>PCP-0007A0DD</t>
  </si>
  <si>
    <t>constsolutions@icloud.com</t>
  </si>
  <si>
    <t>Nordyke</t>
  </si>
  <si>
    <t>+1 719 371 1395</t>
  </si>
  <si>
    <t>CONSTRUCTION SLTNS OF CO LLC</t>
  </si>
  <si>
    <t>980 Meadowdale Ln</t>
  </si>
  <si>
    <t>19650::CONSTRUCTION SLTNS OF CO LLC</t>
  </si>
  <si>
    <t>PCP-000D0DD1</t>
  </si>
  <si>
    <t>kbergerh2</t>
  </si>
  <si>
    <t>Berger</t>
  </si>
  <si>
    <t>+1 815 685 3485</t>
  </si>
  <si>
    <t>kberger@huwaenterprises.com</t>
  </si>
  <si>
    <t>4626 W. COUNTY RD. 65</t>
  </si>
  <si>
    <t>PCP-000D099B</t>
  </si>
  <si>
    <t>Ajohn6714</t>
  </si>
  <si>
    <t>John_alex@wagnerequipment.com</t>
  </si>
  <si>
    <t>PCP-000D0DFC</t>
  </si>
  <si>
    <t>dyllanmartyn9696@gmail.com</t>
  </si>
  <si>
    <t>Galligan</t>
  </si>
  <si>
    <t>Dyllan</t>
  </si>
  <si>
    <t>+1 303-886-8956</t>
  </si>
  <si>
    <t>239 Firestone Cir</t>
  </si>
  <si>
    <t>PCP-000D0A03</t>
  </si>
  <si>
    <t>e250jps1</t>
  </si>
  <si>
    <t>silva_jacob@wagnerequipment.com</t>
  </si>
  <si>
    <t>PSP-000B0A07</t>
  </si>
  <si>
    <t>e250ep1</t>
  </si>
  <si>
    <t>perez_elijah@wagnerequipment.com</t>
  </si>
  <si>
    <t>PSP-000A713B</t>
  </si>
  <si>
    <t>e250bcr</t>
  </si>
  <si>
    <t>Rosten</t>
  </si>
  <si>
    <t>rosten_bradley@wagnerequipment.com</t>
  </si>
  <si>
    <t>PSP-0008E1FF</t>
  </si>
  <si>
    <t>smyers5</t>
  </si>
  <si>
    <t>smyers5@wm.com</t>
  </si>
  <si>
    <t>PCP-000D0EAE</t>
  </si>
  <si>
    <t>derek@mmexcavation.com</t>
  </si>
  <si>
    <t>Novy</t>
  </si>
  <si>
    <t>PCP-000D0BE4</t>
  </si>
  <si>
    <t>renae@alcanspring.com</t>
  </si>
  <si>
    <t>+1 970 241 2655</t>
  </si>
  <si>
    <t>ALCAN SPRING</t>
  </si>
  <si>
    <t>2242 Hwy 6 And 50</t>
  </si>
  <si>
    <t>04868::ALCAN SPRING</t>
  </si>
  <si>
    <t>PCP-000D1960</t>
  </si>
  <si>
    <t>steven.morton@kodiakgas.com</t>
  </si>
  <si>
    <t>+1 575 725 3065</t>
  </si>
  <si>
    <t>Petroleum Dr</t>
  </si>
  <si>
    <t>PCP-000D1D4F</t>
  </si>
  <si>
    <t>marianogaytan4@gmail.com</t>
  </si>
  <si>
    <t>Gaytan</t>
  </si>
  <si>
    <t>+1 915 241 6074</t>
  </si>
  <si>
    <t>GAYTAN ROADSIDE SERVICE</t>
  </si>
  <si>
    <t>2207 Silver Ave</t>
  </si>
  <si>
    <t>38079::GAYTAN ROADSIDE SERVICE</t>
  </si>
  <si>
    <t>PCP-000D196C</t>
  </si>
  <si>
    <t>gavenpike</t>
  </si>
  <si>
    <t>+1 719-371-2289</t>
  </si>
  <si>
    <t>gaven_79@yahoo.com</t>
  </si>
  <si>
    <t xml:space="preserve">Arkansas Valley Drilling </t>
  </si>
  <si>
    <t>600 Canon Ridge Rd</t>
  </si>
  <si>
    <t>PCP-000D1B87</t>
  </si>
  <si>
    <t>monroy_ruben@wagnerequipment.com</t>
  </si>
  <si>
    <t>Monroy</t>
  </si>
  <si>
    <t>+1 915-821-7651</t>
  </si>
  <si>
    <t>PCP-000D1C65</t>
  </si>
  <si>
    <t>jack@highplainscs.com</t>
  </si>
  <si>
    <t>+1 970-619-9259</t>
  </si>
  <si>
    <t>High Plains Construction Services</t>
  </si>
  <si>
    <t>310 Frontier Ct</t>
  </si>
  <si>
    <t>PCP-000D1C54</t>
  </si>
  <si>
    <t>cpdelgado2@msn.com</t>
  </si>
  <si>
    <t xml:space="preserve">Delgado </t>
  </si>
  <si>
    <t>Cpdelgado2@msn.com</t>
  </si>
  <si>
    <t>55 Dreamcatcher Drive</t>
  </si>
  <si>
    <t>Fence Lake</t>
  </si>
  <si>
    <t>PCP-000656A4</t>
  </si>
  <si>
    <t>info@ethoslandscapingco.com</t>
  </si>
  <si>
    <t>Rohrig</t>
  </si>
  <si>
    <t>Kreston</t>
  </si>
  <si>
    <t>+1 970-401-2730</t>
  </si>
  <si>
    <t>Ethos Landscaping</t>
  </si>
  <si>
    <t>PO Box 34</t>
  </si>
  <si>
    <t>PCP-000D1A76</t>
  </si>
  <si>
    <t>dmoore@boydjones.biz</t>
  </si>
  <si>
    <t>dave</t>
  </si>
  <si>
    <t>+1 402 590 0086</t>
  </si>
  <si>
    <t>BOYD JONES CONSTRUCTION COMP ANY</t>
  </si>
  <si>
    <t>950 S 10TH ST STE 100</t>
  </si>
  <si>
    <t>PCP-000D1A94</t>
  </si>
  <si>
    <t>e250ats1</t>
  </si>
  <si>
    <t>Seeba</t>
  </si>
  <si>
    <t>Seeba_Austin@wagnerequipment.com</t>
  </si>
  <si>
    <t>PSP-0008AA53</t>
  </si>
  <si>
    <t>e250rxm3</t>
  </si>
  <si>
    <t>PIP-10247182</t>
  </si>
  <si>
    <t>jstruckinginc</t>
  </si>
  <si>
    <t>+1 505 330 3645</t>
  </si>
  <si>
    <t>j_s_trucking@yahoo.com</t>
  </si>
  <si>
    <t>J S TRUCKING INC</t>
  </si>
  <si>
    <t>35 Rito</t>
  </si>
  <si>
    <t>47914::J S TRUCKING INC</t>
  </si>
  <si>
    <t>PCP-000D1C75</t>
  </si>
  <si>
    <t>reym</t>
  </si>
  <si>
    <t>+1 618-800-1139</t>
  </si>
  <si>
    <t>reymedinalerma@gmail.com</t>
  </si>
  <si>
    <t xml:space="preserve">Taller de máquinaria </t>
  </si>
  <si>
    <t>Santos Degollado</t>
  </si>
  <si>
    <t>Victoria De Durango</t>
  </si>
  <si>
    <t>DUR</t>
  </si>
  <si>
    <t>PCP-000D186D</t>
  </si>
  <si>
    <t>eldoradohaulingllc</t>
  </si>
  <si>
    <t>Eldoradohaulingllc@gmail.com</t>
  </si>
  <si>
    <t>El dorado hauling llc</t>
  </si>
  <si>
    <t>18983 East 53rd Avenue</t>
  </si>
  <si>
    <t>PCP-000D1BAF</t>
  </si>
  <si>
    <t>ariw1112</t>
  </si>
  <si>
    <t>Werick</t>
  </si>
  <si>
    <t>+1 719 468 1095</t>
  </si>
  <si>
    <t>ari20022013werick@gmail.com</t>
  </si>
  <si>
    <t>ARIW</t>
  </si>
  <si>
    <t>900 S 2nd St Apt 1</t>
  </si>
  <si>
    <t>00963::ARIW</t>
  </si>
  <si>
    <t>PCP-000D262E</t>
  </si>
  <si>
    <t>kmatransportation@yahoo.com</t>
  </si>
  <si>
    <t>Jayce</t>
  </si>
  <si>
    <t>KMA TRANSPORTATION</t>
  </si>
  <si>
    <t>1115 buttercup rd</t>
  </si>
  <si>
    <t>50845::KMA TRANSPORTATION</t>
  </si>
  <si>
    <t>PPW-0EECD70D</t>
  </si>
  <si>
    <t>laugelm</t>
  </si>
  <si>
    <t xml:space="preserve">Laugel </t>
  </si>
  <si>
    <t>+1 970 685 7105</t>
  </si>
  <si>
    <t>laugelm@yahoo.com</t>
  </si>
  <si>
    <t>RAFTER T RANCH</t>
  </si>
  <si>
    <t>2121 COUNTY RD 175</t>
  </si>
  <si>
    <t>BAYFIELD</t>
  </si>
  <si>
    <t>73162::RAFTER T RANCH</t>
  </si>
  <si>
    <t>PCP-000D4222</t>
  </si>
  <si>
    <t>vmrlogistics22@gmail.com</t>
  </si>
  <si>
    <t xml:space="preserve">Rocha </t>
  </si>
  <si>
    <t>+1 915 493 1898</t>
  </si>
  <si>
    <t>VMR LOGISTICS LLC</t>
  </si>
  <si>
    <t>401 Bonameak Dr</t>
  </si>
  <si>
    <t>92533::VMR LOGISTICS LLC</t>
  </si>
  <si>
    <t>PCP-000D428C</t>
  </si>
  <si>
    <t>earlsontso</t>
  </si>
  <si>
    <t>+1 505 495 9588</t>
  </si>
  <si>
    <t>Bia Route 140</t>
  </si>
  <si>
    <t>PCP-000D438C</t>
  </si>
  <si>
    <t>erniemcalister</t>
  </si>
  <si>
    <t xml:space="preserve">Mcalister </t>
  </si>
  <si>
    <t>+1 505 450 1767</t>
  </si>
  <si>
    <t>ernie@msconstructors.com</t>
  </si>
  <si>
    <t>PCP-000D468D</t>
  </si>
  <si>
    <t>mountainmonkey76</t>
  </si>
  <si>
    <t>Plank</t>
  </si>
  <si>
    <t>+1 970 874 7070</t>
  </si>
  <si>
    <t>leonplank@deltabuildingcenters.com</t>
  </si>
  <si>
    <t>1796 Hwy 50</t>
  </si>
  <si>
    <t>PCP-000D4019</t>
  </si>
  <si>
    <t>elichee03@gmail.com</t>
  </si>
  <si>
    <t>PO Box A115</t>
  </si>
  <si>
    <t>Tsaile</t>
  </si>
  <si>
    <t>PCP-000CC7C1</t>
  </si>
  <si>
    <t>Buff</t>
  </si>
  <si>
    <t>Buffington</t>
  </si>
  <si>
    <t>Riley.buffington@yahoo.com</t>
  </si>
  <si>
    <t>7165 High St</t>
  </si>
  <si>
    <t>PCP-000D4177</t>
  </si>
  <si>
    <t>srodgers@wwmach.com</t>
  </si>
  <si>
    <t>+1 719 749 8336</t>
  </si>
  <si>
    <t>PCP-000D4586</t>
  </si>
  <si>
    <t>generationsllc5@gmail.com</t>
  </si>
  <si>
    <t>+1 610 368 1598</t>
  </si>
  <si>
    <t>GENERATIONS LLC</t>
  </si>
  <si>
    <t>737 Meadowbrook Dr</t>
  </si>
  <si>
    <t>Coatesville</t>
  </si>
  <si>
    <t>PCP-00037810</t>
  </si>
  <si>
    <t>jakewahl1999</t>
  </si>
  <si>
    <t xml:space="preserve">Wahlenmaier </t>
  </si>
  <si>
    <t>+1 817-694-5617</t>
  </si>
  <si>
    <t>jwahl@weskangrain.com</t>
  </si>
  <si>
    <t>Weskan Grain</t>
  </si>
  <si>
    <t>72375 State Highway 96</t>
  </si>
  <si>
    <t>PCP-000D43B6</t>
  </si>
  <si>
    <t>accountspayable@globalug.com</t>
  </si>
  <si>
    <t>Ensign</t>
  </si>
  <si>
    <t>+1 719 471 7414</t>
  </si>
  <si>
    <t>641 Winters Drive</t>
  </si>
  <si>
    <t>PCP-000D533A</t>
  </si>
  <si>
    <t>thomasceravolo</t>
  </si>
  <si>
    <t>Ceravolo</t>
  </si>
  <si>
    <t>+1 970 388 1193</t>
  </si>
  <si>
    <t>Thomas.ceravolo@usacompression.com</t>
  </si>
  <si>
    <t>600 Lone Tree Cir</t>
  </si>
  <si>
    <t>PCP-000D5470</t>
  </si>
  <si>
    <t>cornerstonegolf</t>
  </si>
  <si>
    <t xml:space="preserve">Medina </t>
  </si>
  <si>
    <t>robert.medina@cornerstoneclub.com</t>
  </si>
  <si>
    <t>CORNERSTONE OWNERS ASSOCIATI</t>
  </si>
  <si>
    <t>1000 Cornerstone Trl</t>
  </si>
  <si>
    <t>15373::CORNERSTONE CLUB LLC</t>
  </si>
  <si>
    <t>PCP-000D5583</t>
  </si>
  <si>
    <t>robertbp</t>
  </si>
  <si>
    <t xml:space="preserve">Gazotti </t>
  </si>
  <si>
    <t>+1 303 746 8660</t>
  </si>
  <si>
    <t>robert.gazotti@buckleypowder.com</t>
  </si>
  <si>
    <t>BUCKLEY POWDER CO.</t>
  </si>
  <si>
    <t>42 Inverness Dr E</t>
  </si>
  <si>
    <t>09834::BUCKLEY POWDER CO</t>
  </si>
  <si>
    <t>PCP-000D52B8</t>
  </si>
  <si>
    <t>curtis.devers@energytransfer.com</t>
  </si>
  <si>
    <t>Devers</t>
  </si>
  <si>
    <t>+1 575-988-5589</t>
  </si>
  <si>
    <t>PCP-000D544C</t>
  </si>
  <si>
    <t>a1wqmw</t>
  </si>
  <si>
    <t>mwilson@inland-group.com</t>
  </si>
  <si>
    <t>PSP-0009B6A4</t>
  </si>
  <si>
    <t>Volcic</t>
  </si>
  <si>
    <t>480-244-9235</t>
  </si>
  <si>
    <t>PCP-000D545E</t>
  </si>
  <si>
    <t>D'John</t>
  </si>
  <si>
    <t>PCP-000D5457</t>
  </si>
  <si>
    <t>371292jb</t>
  </si>
  <si>
    <t>PCP-000D5400</t>
  </si>
  <si>
    <t>davidaude</t>
  </si>
  <si>
    <t>AUDE</t>
  </si>
  <si>
    <t>+1 915 474 9573</t>
  </si>
  <si>
    <t>david_aude74@hotmail.com</t>
  </si>
  <si>
    <t>DIA REAL INVESTMENT LLC</t>
  </si>
  <si>
    <t>780 Timothy Ln</t>
  </si>
  <si>
    <t>26691::DIA REAL INVESTMENT LLC</t>
  </si>
  <si>
    <t>PCP-000D538D</t>
  </si>
  <si>
    <t>Rmrepair</t>
  </si>
  <si>
    <t>rmrepairltd@gmail.com</t>
  </si>
  <si>
    <t>Rocky Mountain Repair Ltd.</t>
  </si>
  <si>
    <t>92 North Silicon Drive.</t>
  </si>
  <si>
    <t>PCP-000D5172</t>
  </si>
  <si>
    <t>richwc</t>
  </si>
  <si>
    <t xml:space="preserve">Weimer </t>
  </si>
  <si>
    <t>+1 970 308 7575</t>
  </si>
  <si>
    <t>admin@weimerconstruction.live</t>
  </si>
  <si>
    <t>WEIMER CONSTRUCTION</t>
  </si>
  <si>
    <t>815 14th St SW</t>
  </si>
  <si>
    <t>94655::WEIMER CONSTRUCTION</t>
  </si>
  <si>
    <t>PCP-000D68A8</t>
  </si>
  <si>
    <t>paule.wagner@heicivil.com</t>
  </si>
  <si>
    <t>+1 720 415 2813</t>
  </si>
  <si>
    <t>PCP-000D6ABF</t>
  </si>
  <si>
    <t>cory.contois@bluehatrentals.com</t>
  </si>
  <si>
    <t>Contois</t>
  </si>
  <si>
    <t>+1 303 990 6371</t>
  </si>
  <si>
    <t>JE DUNN CONSTRUCTION CO</t>
  </si>
  <si>
    <t>17010 E 24th Ave</t>
  </si>
  <si>
    <t>49333::BLUE HAT CRANE &amp; EQPT</t>
  </si>
  <si>
    <t>PCP-000D6491</t>
  </si>
  <si>
    <t>Michaelskeaton69</t>
  </si>
  <si>
    <t>michaelskeaton69@gmail.com</t>
  </si>
  <si>
    <t>117 Pine Hill Trail</t>
  </si>
  <si>
    <t>PCP-000D62A2</t>
  </si>
  <si>
    <t>chusymm</t>
  </si>
  <si>
    <t>symmonds</t>
  </si>
  <si>
    <t>chuck</t>
  </si>
  <si>
    <t>+1 970 216 9967</t>
  </si>
  <si>
    <t>csymmonds@power-equip.com</t>
  </si>
  <si>
    <t>POWER EQUIPMENT COMPANY</t>
  </si>
  <si>
    <t>1150 Madison Ln</t>
  </si>
  <si>
    <t>PCP-000D6773</t>
  </si>
  <si>
    <t>ccltest3</t>
  </si>
  <si>
    <t>ccltest_07</t>
  </si>
  <si>
    <t>PO box 3456</t>
  </si>
  <si>
    <t>PCP-00028CF6</t>
  </si>
  <si>
    <t>gccalltest1</t>
  </si>
  <si>
    <t>ALL</t>
  </si>
  <si>
    <t>36057::GCC RIO GRANDE INC,36063::GCC RIO GRANDE-PUEBLO,36859::GCC SUN CITY MATERIALS LLC,64067::GCC ENERGY</t>
  </si>
  <si>
    <t>PCP-000D7D1D</t>
  </si>
  <si>
    <t>ncovault</t>
  </si>
  <si>
    <t>Covault</t>
  </si>
  <si>
    <t>+1 815 219 8536</t>
  </si>
  <si>
    <t>tuksapr@gmail.com</t>
  </si>
  <si>
    <t>BISON PEAK RESORT</t>
  </si>
  <si>
    <t>8255 Hidden Pine Dr</t>
  </si>
  <si>
    <t>09155::BISON PEAK RESORT</t>
  </si>
  <si>
    <t>PCP-000D829C</t>
  </si>
  <si>
    <t>shawn.floyd@mtwestservices.com</t>
  </si>
  <si>
    <t>FLOYD</t>
  </si>
  <si>
    <t>MOUNTAINWEST SERVICES LLC</t>
  </si>
  <si>
    <t>1635 E. 2000 S.</t>
  </si>
  <si>
    <t>59419::MOUNTAINWEST SERVICES LLC</t>
  </si>
  <si>
    <t>PPW-F8CCF42B</t>
  </si>
  <si>
    <t>kodiak564</t>
  </si>
  <si>
    <t>Kodiak564@gmail.com</t>
  </si>
  <si>
    <t>STEWART KING</t>
  </si>
  <si>
    <t>37126 SOARING EAGLE CIR</t>
  </si>
  <si>
    <t>51063::STEWART KING</t>
  </si>
  <si>
    <t>PCP-000D8745</t>
  </si>
  <si>
    <t>honeycuttshd@gmail.com</t>
  </si>
  <si>
    <t>Tricia</t>
  </si>
  <si>
    <t>PSP-000B19D1</t>
  </si>
  <si>
    <t>bjackson2@sd27j.net</t>
  </si>
  <si>
    <t>+1 303 655 8994</t>
  </si>
  <si>
    <t>Bjackson2@sd27j.net</t>
  </si>
  <si>
    <t>BRIGHTON SD 27 J</t>
  </si>
  <si>
    <t>11701 Potomac St</t>
  </si>
  <si>
    <t>09368::BRIGHTON SD 27 J</t>
  </si>
  <si>
    <t>PCP-000D7EB6</t>
  </si>
  <si>
    <t>vnapo1987@yahoo.com</t>
  </si>
  <si>
    <t>Velazaquez</t>
  </si>
  <si>
    <t>+1 310 567 0922</t>
  </si>
  <si>
    <t>NAPO'S TRANSPORT</t>
  </si>
  <si>
    <t>816 Sartori Ave Apt 6</t>
  </si>
  <si>
    <t>64279::NAPO'S TRANSPORT</t>
  </si>
  <si>
    <t>PCP-000D7DD2</t>
  </si>
  <si>
    <t xml:space="preserve">BEN-YEHUDA </t>
  </si>
  <si>
    <t xml:space="preserve">YOSEFF </t>
  </si>
  <si>
    <t>+1 917 902 5518</t>
  </si>
  <si>
    <t xml:space="preserve">407 EAST WACO ST </t>
  </si>
  <si>
    <t>99591::YB-Y</t>
  </si>
  <si>
    <t>PCP-000D7A1C</t>
  </si>
  <si>
    <t>robu</t>
  </si>
  <si>
    <t xml:space="preserve">Urquhart </t>
  </si>
  <si>
    <t>+1 970 209 0888</t>
  </si>
  <si>
    <t>DRYCREEK@SOPRIS.NET</t>
  </si>
  <si>
    <t>N.L. CATTLE</t>
  </si>
  <si>
    <t>5817 Hwy 348</t>
  </si>
  <si>
    <t>92061::N L CATTLE</t>
  </si>
  <si>
    <t>PCP-000D7E1D</t>
  </si>
  <si>
    <t>e250nha</t>
  </si>
  <si>
    <t>H.</t>
  </si>
  <si>
    <t>awbrey_nathan@wagnerequipment.com</t>
  </si>
  <si>
    <t>PSP-000B1367</t>
  </si>
  <si>
    <t>mroberts1986</t>
  </si>
  <si>
    <t>+1 575 361 2338</t>
  </si>
  <si>
    <t>mroberts@usacompression.com</t>
  </si>
  <si>
    <t>2112 n rojo dr</t>
  </si>
  <si>
    <t>PPW-00022753</t>
  </si>
  <si>
    <t>gabrielnerf</t>
  </si>
  <si>
    <t>Nerf</t>
  </si>
  <si>
    <t>+1 808 594 8727</t>
  </si>
  <si>
    <t>gabrielnerf@gmail.com</t>
  </si>
  <si>
    <t>PCP-000D9816</t>
  </si>
  <si>
    <t>jason@ronadero.com</t>
  </si>
  <si>
    <t>Hanagan</t>
  </si>
  <si>
    <t>HANAGAN SPECIALY SERVICES</t>
  </si>
  <si>
    <t>42957::HANAGAN SPECIALTY SERVICES</t>
  </si>
  <si>
    <t>PPW-0001FBC9</t>
  </si>
  <si>
    <t>morrofleet</t>
  </si>
  <si>
    <t>+1 915 408 8524</t>
  </si>
  <si>
    <t>morrofleetservices@gmail.com</t>
  </si>
  <si>
    <t>MORRO FLEET SERVICES</t>
  </si>
  <si>
    <t>10801 Jadestone St</t>
  </si>
  <si>
    <t>59418::MORRO FLEET SERVICES</t>
  </si>
  <si>
    <t>PCP-000D93A2</t>
  </si>
  <si>
    <t>thotas7</t>
  </si>
  <si>
    <t>Thota</t>
  </si>
  <si>
    <t>Saketh</t>
  </si>
  <si>
    <t>Saketh.Thota@cat.com</t>
  </si>
  <si>
    <t>PSP-0004CB00</t>
  </si>
  <si>
    <t>Freelandexcavating</t>
  </si>
  <si>
    <t>Freelandexcavating@outlook.com</t>
  </si>
  <si>
    <t>FREELAND EXCAVATING LLC</t>
  </si>
  <si>
    <t>35619::FREELAND EXCAVATING LLC</t>
  </si>
  <si>
    <t>PPT-10766EB1</t>
  </si>
  <si>
    <t>Stang401</t>
  </si>
  <si>
    <t>Stang</t>
  </si>
  <si>
    <t>Jared7910@gmail.com</t>
  </si>
  <si>
    <t>12773 Pine Valley Circle</t>
  </si>
  <si>
    <t>PCP-000D9E59</t>
  </si>
  <si>
    <t>ryanc@arborvalleynursery.com</t>
  </si>
  <si>
    <t>+1 719 323 1422</t>
  </si>
  <si>
    <t>PCP-00052891</t>
  </si>
  <si>
    <t>GradyGibson2024</t>
  </si>
  <si>
    <t>Gibsongrady1656@gmail.com</t>
  </si>
  <si>
    <t>Zak Dirt</t>
  </si>
  <si>
    <t>CO 80504</t>
  </si>
  <si>
    <t>PCP-000D92BF</t>
  </si>
  <si>
    <t>redrockex@hotmail.com</t>
  </si>
  <si>
    <t>PPW-0002D752</t>
  </si>
  <si>
    <t>Localspy51</t>
  </si>
  <si>
    <t>Caeden</t>
  </si>
  <si>
    <t>Localspy51@outlook.com</t>
  </si>
  <si>
    <t>11003 Bellaire Way</t>
  </si>
  <si>
    <t>PCP-000DB576</t>
  </si>
  <si>
    <t>robsaline</t>
  </si>
  <si>
    <t>Saline</t>
  </si>
  <si>
    <t>+1 505 259 3459</t>
  </si>
  <si>
    <t>rob.bigshorts.saline6@gmail.com</t>
  </si>
  <si>
    <t>A&amp;S ETC</t>
  </si>
  <si>
    <t>1800 Twilight Rd SE</t>
  </si>
  <si>
    <t>04862::A&amp;S ETC</t>
  </si>
  <si>
    <t>PCP-000DCCBC</t>
  </si>
  <si>
    <t>Dillonval</t>
  </si>
  <si>
    <t>Localspy50@icloud.com</t>
  </si>
  <si>
    <t>PCP-000DCCBF</t>
  </si>
  <si>
    <t>Luckyvernando</t>
  </si>
  <si>
    <t>Lucky vernando</t>
  </si>
  <si>
    <t>Ahmad</t>
  </si>
  <si>
    <t>Ahmadluckyvernando@gmail.com</t>
  </si>
  <si>
    <t>PCP-000DCEC3</t>
  </si>
  <si>
    <t>mecanders2023</t>
  </si>
  <si>
    <t>Mechanic@andersensales.com</t>
  </si>
  <si>
    <t>ANDERSENS SALES &amp; SALVAGE</t>
  </si>
  <si>
    <t>1490 E. 8TH ST</t>
  </si>
  <si>
    <t>06324::ANDERSENS SALES &amp; SALVAGE</t>
  </si>
  <si>
    <t>PCP-000DDDBA</t>
  </si>
  <si>
    <t>sso124017</t>
  </si>
  <si>
    <t>Frahmann</t>
  </si>
  <si>
    <t>andrew.frahmann@mhc.com</t>
  </si>
  <si>
    <t>PCP-000D6A23</t>
  </si>
  <si>
    <t>alexander.harris@heicivil.com</t>
  </si>
  <si>
    <t>+1 720 926 4802</t>
  </si>
  <si>
    <t>PCP-000DDF07</t>
  </si>
  <si>
    <t>e250cdd</t>
  </si>
  <si>
    <t>Dellinger</t>
  </si>
  <si>
    <t>dellinger_christopher@wagnerequipment.com</t>
  </si>
  <si>
    <t>PSP-000AEEC2</t>
  </si>
  <si>
    <t>austinwood3875</t>
  </si>
  <si>
    <t>Toller</t>
  </si>
  <si>
    <t>+1 512 748 8985</t>
  </si>
  <si>
    <t>invoices@austinwoodrecycling.com</t>
  </si>
  <si>
    <t>AUSTIN WOOD RECYCLING</t>
  </si>
  <si>
    <t>3875 E. WHITESTONE BLVD</t>
  </si>
  <si>
    <t>Cedar Park</t>
  </si>
  <si>
    <t>PPW-80004555</t>
  </si>
  <si>
    <t>onewhowrenches</t>
  </si>
  <si>
    <t>+1 719 420 1954</t>
  </si>
  <si>
    <t>matthew.sotelo@blackhillscorp.com</t>
  </si>
  <si>
    <t>BLACK HILLS CORPORATION</t>
  </si>
  <si>
    <t>105 S Victoria Ave</t>
  </si>
  <si>
    <t>07827::BLACK HILLS ENERGY</t>
  </si>
  <si>
    <t>PCP-000DE6FF</t>
  </si>
  <si>
    <t>chris@gouldconstruction.com</t>
  </si>
  <si>
    <t>Crecelius</t>
  </si>
  <si>
    <t>+1 970 618 4694</t>
  </si>
  <si>
    <t>PCP-0007E41C</t>
  </si>
  <si>
    <t>ija359</t>
  </si>
  <si>
    <t>+1 303 717 7860</t>
  </si>
  <si>
    <t>Lonnie.miller@westernmidstream.com</t>
  </si>
  <si>
    <t>PCP-000E06C5</t>
  </si>
  <si>
    <t>motorsupplyplus@outlook.com</t>
  </si>
  <si>
    <t>+1 575 437 6417</t>
  </si>
  <si>
    <t>PCP-000E065E</t>
  </si>
  <si>
    <t>j.jardon@minerafrisco.com.mx</t>
  </si>
  <si>
    <t>JULIO.JARDON@ICLOUD.COM</t>
  </si>
  <si>
    <t>MINERA TAYAHUA</t>
  </si>
  <si>
    <t>PPW-8A364E17</t>
  </si>
  <si>
    <t>jrussell1@fmi.com</t>
  </si>
  <si>
    <t>+1 480 213 5671</t>
  </si>
  <si>
    <t>1357 N Quail Ln</t>
  </si>
  <si>
    <t>PCP-000E1088</t>
  </si>
  <si>
    <t>mcexcavation</t>
  </si>
  <si>
    <t>Mcinturff</t>
  </si>
  <si>
    <t>+1 719 359 0297</t>
  </si>
  <si>
    <t>mcexcavationjosh@gmail.com</t>
  </si>
  <si>
    <t>MC EXCAVATION</t>
  </si>
  <si>
    <t>11143 FALLING SNOW LN</t>
  </si>
  <si>
    <t>61358::MC EXCAVATION</t>
  </si>
  <si>
    <t>PCP-000E0D73</t>
  </si>
  <si>
    <t>e250rdf</t>
  </si>
  <si>
    <t>Ficklin</t>
  </si>
  <si>
    <t>ficklin_robert@wagnerequipment.com</t>
  </si>
  <si>
    <t>PIP-10237590</t>
  </si>
  <si>
    <t>daniel.brewer</t>
  </si>
  <si>
    <t>+1 720 355 0947</t>
  </si>
  <si>
    <t>bijou.grading@gmail.com</t>
  </si>
  <si>
    <t>BIJOU GRADING INC.</t>
  </si>
  <si>
    <t>13737 County Road 102</t>
  </si>
  <si>
    <t>09317::BIJOU GRADING INC</t>
  </si>
  <si>
    <t>PCP-000E0E48</t>
  </si>
  <si>
    <t>gccall1</t>
  </si>
  <si>
    <t>PCP-000E40B7</t>
  </si>
  <si>
    <t>jeff@klingconstruction.net</t>
  </si>
  <si>
    <t>+1 303 881 8517</t>
  </si>
  <si>
    <t>KLING CONSTRUCTION</t>
  </si>
  <si>
    <t>8121 S. ESTES ST.</t>
  </si>
  <si>
    <t>PCP-000E4820</t>
  </si>
  <si>
    <t>a5n9jsm</t>
  </si>
  <si>
    <t>montoyas@rushenterprises.com</t>
  </si>
  <si>
    <t>PPI-0005ECB9</t>
  </si>
  <si>
    <t>todd.eder</t>
  </si>
  <si>
    <t>Eder</t>
  </si>
  <si>
    <t>todd.eder@copart.com</t>
  </si>
  <si>
    <t>501 VALLEY CHILI RD</t>
  </si>
  <si>
    <t>PCP-000D603D</t>
  </si>
  <si>
    <t>jwill1979@gmail.com</t>
  </si>
  <si>
    <t>PCP-000E3A56</t>
  </si>
  <si>
    <t>drgalby@gmail.com</t>
  </si>
  <si>
    <t>Galbraith</t>
  </si>
  <si>
    <t>+1 303 273 3330</t>
  </si>
  <si>
    <t>COLORADO SCHOOL OF MINES</t>
  </si>
  <si>
    <t>1500 Illinois St</t>
  </si>
  <si>
    <t>18481::COLORADO SCHOOL OF MINES</t>
  </si>
  <si>
    <t>PCP-000E4AED</t>
  </si>
  <si>
    <t>agoutlawdieselrepair@gmail.com</t>
  </si>
  <si>
    <t>Giovanni</t>
  </si>
  <si>
    <t>+1 915 342 6799</t>
  </si>
  <si>
    <t>A&amp;G OUTLAW DIESEL REPAIR &amp; F</t>
  </si>
  <si>
    <t>8290 Doniphan Dr</t>
  </si>
  <si>
    <t>04865::A&amp;G OUTLAW DIESEL REPAIR &amp; F AB</t>
  </si>
  <si>
    <t>PCP-000E5058</t>
  </si>
  <si>
    <t>lavender.adamc@gmail.com</t>
  </si>
  <si>
    <t>Lavender</t>
  </si>
  <si>
    <t>+1 817 915 0174</t>
  </si>
  <si>
    <t>4026 Hamilton Cir</t>
  </si>
  <si>
    <t>PCP-000E44D1</t>
  </si>
  <si>
    <t>cliff@empiredairy.com</t>
  </si>
  <si>
    <t>Schutts</t>
  </si>
  <si>
    <t>+1 970 768 7789</t>
  </si>
  <si>
    <t>EMPIRE DAIRY</t>
  </si>
  <si>
    <t>1473 COUNTY RD. S</t>
  </si>
  <si>
    <t>WIGGINS</t>
  </si>
  <si>
    <t>80654-9065</t>
  </si>
  <si>
    <t>30735::EMPIRE DAIRY</t>
  </si>
  <si>
    <t>PCP-000E7503</t>
  </si>
  <si>
    <t>thomas.lamb@usacompression.com</t>
  </si>
  <si>
    <t>Lamb</t>
  </si>
  <si>
    <t>+1 817 771 7048</t>
  </si>
  <si>
    <t>PCP-00081254</t>
  </si>
  <si>
    <t>mcbrisc_1</t>
  </si>
  <si>
    <t>+1 303 635 8827</t>
  </si>
  <si>
    <t>PSP-0005FF49</t>
  </si>
  <si>
    <t>Fanjoy</t>
  </si>
  <si>
    <t>PCP-000E7210</t>
  </si>
  <si>
    <t>Neighbor</t>
  </si>
  <si>
    <t>PCP-000E71AB</t>
  </si>
  <si>
    <t>Whyte</t>
  </si>
  <si>
    <t>PCP-000E7163</t>
  </si>
  <si>
    <t>hernandezazeneth03@gmail.com</t>
  </si>
  <si>
    <t>Azeneth</t>
  </si>
  <si>
    <t>+1 915-599-7050</t>
  </si>
  <si>
    <t xml:space="preserve">Pull pallets </t>
  </si>
  <si>
    <t>PO Box 952</t>
  </si>
  <si>
    <t>PCP-000E6B84</t>
  </si>
  <si>
    <t>kurt.rutgers@jedunn.com</t>
  </si>
  <si>
    <t>+1 360 661 3520</t>
  </si>
  <si>
    <t>CENK JE DUNN CONSTRUCTION GROUP INC</t>
  </si>
  <si>
    <t>1001 LOCUST STREET</t>
  </si>
  <si>
    <t>KANSAS CITY</t>
  </si>
  <si>
    <t>49893::JE DUNN CONSTRUCTION GROUP I NC</t>
  </si>
  <si>
    <t>PCP-000EAC59</t>
  </si>
  <si>
    <t>kyle.shutte.10@gmail.com</t>
  </si>
  <si>
    <t>Shutte</t>
  </si>
  <si>
    <t>508 Iowa Avenue</t>
  </si>
  <si>
    <t>Seibert</t>
  </si>
  <si>
    <t>PCP-000EAD10</t>
  </si>
  <si>
    <t>david.hartstein@libertyfrac.com</t>
  </si>
  <si>
    <t>Hartstein</t>
  </si>
  <si>
    <t>+1 432 488 7738</t>
  </si>
  <si>
    <t>David.Hartstein@libertyfrac.com</t>
  </si>
  <si>
    <t>2677 A And M Ave</t>
  </si>
  <si>
    <t>PCP-000EAD21</t>
  </si>
  <si>
    <t>fgarcia@csu.org</t>
  </si>
  <si>
    <t>PCP-000EACD9</t>
  </si>
  <si>
    <t>gccenergy57</t>
  </si>
  <si>
    <t>+1 303-365-8981</t>
  </si>
  <si>
    <t>PCP-000EACBB</t>
  </si>
  <si>
    <t>tina.smerek@gmail.com</t>
  </si>
  <si>
    <t>Smerek</t>
  </si>
  <si>
    <t>+1 952-200-9263</t>
  </si>
  <si>
    <t>Cat Digital - Test Account</t>
  </si>
  <si>
    <t>1150 Petras St</t>
  </si>
  <si>
    <t>PCP-000EA983</t>
  </si>
  <si>
    <t>daniel.martinez</t>
  </si>
  <si>
    <t>Daniel.Martinez@wasteconnections.com</t>
  </si>
  <si>
    <t>Waste Connections</t>
  </si>
  <si>
    <t>5021 EDITH BOULEVARD NORTHEAST</t>
  </si>
  <si>
    <t>PCP-000D542F</t>
  </si>
  <si>
    <t>joseph.potter@mhc.com</t>
  </si>
  <si>
    <t>+1 970-710-8092</t>
  </si>
  <si>
    <t>2201 S Broadway</t>
  </si>
  <si>
    <t>PCP-000EA42F</t>
  </si>
  <si>
    <t>jon@tri-tonservices.com</t>
  </si>
  <si>
    <t>kohl</t>
  </si>
  <si>
    <t>+1 210 724 2654</t>
  </si>
  <si>
    <t>PCP-000EA33C</t>
  </si>
  <si>
    <t>joseluisguzman49@gmail.com</t>
  </si>
  <si>
    <t>+1 915 356 8286</t>
  </si>
  <si>
    <t>JL GUZMAN CARRIERS</t>
  </si>
  <si>
    <t>11704 Scott Simpson Dr</t>
  </si>
  <si>
    <t>49094::JL GUZMAN CARRIERS</t>
  </si>
  <si>
    <t>PCP-000EAC21</t>
  </si>
  <si>
    <t>e250jdh3</t>
  </si>
  <si>
    <t>Hilliker</t>
  </si>
  <si>
    <t>hilliker_jeremey@wagnerequipment.com</t>
  </si>
  <si>
    <t>PSP-00085C62</t>
  </si>
  <si>
    <t>krishon.williams@sjlouis.com</t>
  </si>
  <si>
    <t>Krishon</t>
  </si>
  <si>
    <t>+1 715 415 4193</t>
  </si>
  <si>
    <t>S J LOUIS CONSTRUCTION INC</t>
  </si>
  <si>
    <t xml:space="preserve">1351 Broadway St W </t>
  </si>
  <si>
    <t>55937::S J LOUIS CONSTRUCTION INC</t>
  </si>
  <si>
    <t>PCP-000EAC7A</t>
  </si>
  <si>
    <t>frdiesel</t>
  </si>
  <si>
    <t>GEOVANNI</t>
  </si>
  <si>
    <t>+1 575 605 4659</t>
  </si>
  <si>
    <t>Frdiesel@yahoo.com</t>
  </si>
  <si>
    <t>F&amp;R DIESEL</t>
  </si>
  <si>
    <t>2805 NW COUNTY RD, HOBBS, NEW MEXICO 88240, US</t>
  </si>
  <si>
    <t>33488::F&amp;R DIESEL LLC</t>
  </si>
  <si>
    <t>PCP-000EAC8B</t>
  </si>
  <si>
    <t>justin.kent@libertyfrac.com</t>
  </si>
  <si>
    <t>+1 870 588 7527</t>
  </si>
  <si>
    <t>247 Pine Acres Dr</t>
  </si>
  <si>
    <t>Higden</t>
  </si>
  <si>
    <t>PCP-000EAD12</t>
  </si>
  <si>
    <t>a78mrg</t>
  </si>
  <si>
    <t>Granado</t>
  </si>
  <si>
    <t>GranadoR@RushEnterprises.com</t>
  </si>
  <si>
    <t>PSP-00067573</t>
  </si>
  <si>
    <t>mkemech1@gmail.com</t>
  </si>
  <si>
    <t>+1 307 761 1929</t>
  </si>
  <si>
    <t>MKE MECHANICAL LLC</t>
  </si>
  <si>
    <t>1527 Shilo Springs Rd</t>
  </si>
  <si>
    <t>57494::MKE MECHANICAL LLC</t>
  </si>
  <si>
    <t>PCP-000EBDCD</t>
  </si>
  <si>
    <t>gaiajean</t>
  </si>
  <si>
    <t>Delago</t>
  </si>
  <si>
    <t>Gaia</t>
  </si>
  <si>
    <t>+1 239 233 5173</t>
  </si>
  <si>
    <t>gaiajeanette@gmail.com</t>
  </si>
  <si>
    <t>PCP-000EDC21</t>
  </si>
  <si>
    <t>joshua.damian@libertyenergy.com</t>
  </si>
  <si>
    <t>DAMIAN</t>
  </si>
  <si>
    <t>+1 949 315 0492</t>
  </si>
  <si>
    <t>Joshua.Damian@Libertyenergy.com</t>
  </si>
  <si>
    <t>232 Buckeye Ave</t>
  </si>
  <si>
    <t>PCP-000EDCC2</t>
  </si>
  <si>
    <t>cowansnowplowing@gmail.com</t>
  </si>
  <si>
    <t>+1 719 221 4963</t>
  </si>
  <si>
    <t>COWAN SNOWPLOWING</t>
  </si>
  <si>
    <t>27720 Aspen Ridge Cir</t>
  </si>
  <si>
    <t>22181::COWAN SNOWPLOWING</t>
  </si>
  <si>
    <t>PCP-000EDCC4</t>
  </si>
  <si>
    <t>trdgz812@yahoo.com</t>
  </si>
  <si>
    <t>+1 5757810731</t>
  </si>
  <si>
    <t>Lumbermotive</t>
  </si>
  <si>
    <t>PCP-0001A983</t>
  </si>
  <si>
    <t>haulincrude@gmail.com</t>
  </si>
  <si>
    <t>+1 915-276-5595</t>
  </si>
  <si>
    <t xml:space="preserve">CCW TRUCKING </t>
  </si>
  <si>
    <t>7142 Sumter St</t>
  </si>
  <si>
    <t>PCP-000EDC0B</t>
  </si>
  <si>
    <t>Willatencio1977@gmail.com</t>
  </si>
  <si>
    <t>P.O. Box917</t>
  </si>
  <si>
    <t>Rociada</t>
  </si>
  <si>
    <t>PCP-000EDC26</t>
  </si>
  <si>
    <t>ray.dew@verizon.net</t>
  </si>
  <si>
    <t>Dew</t>
  </si>
  <si>
    <t>Glennwood</t>
  </si>
  <si>
    <t>+1 281 332 8431</t>
  </si>
  <si>
    <t>RDR</t>
  </si>
  <si>
    <t>2602 Austin Street</t>
  </si>
  <si>
    <t>League City</t>
  </si>
  <si>
    <t>PCP-000D5011</t>
  </si>
  <si>
    <t>judyd@timmermancattle.com</t>
  </si>
  <si>
    <t>Timmerman</t>
  </si>
  <si>
    <t>+1 970 522 8668</t>
  </si>
  <si>
    <t>TIMMERMAN &amp; SONS FEEDING CO</t>
  </si>
  <si>
    <t>14352 County Road 22</t>
  </si>
  <si>
    <t>87727::TIMMERMAN &amp; SONS FEEDING CO</t>
  </si>
  <si>
    <t>PCP-000EEA04</t>
  </si>
  <si>
    <t>gshipley@adkelectric.com</t>
  </si>
  <si>
    <t xml:space="preserve">Shipley </t>
  </si>
  <si>
    <t>+1 303 781 7400</t>
  </si>
  <si>
    <t>ADK ELECTRIC CORP.</t>
  </si>
  <si>
    <t>3705 S Jason St</t>
  </si>
  <si>
    <t>01866::ADK ELECTRIC CORP</t>
  </si>
  <si>
    <t>PCP-000EED88</t>
  </si>
  <si>
    <t>zane.rowland@thiess.com</t>
  </si>
  <si>
    <t>Rowland</t>
  </si>
  <si>
    <t xml:space="preserve">Zane </t>
  </si>
  <si>
    <t>+1 859 447 2231</t>
  </si>
  <si>
    <t>1703 Elk Run Rd</t>
  </si>
  <si>
    <t>PCP-000EF5CB</t>
  </si>
  <si>
    <t>osiel.garcia@libertyfrac.com</t>
  </si>
  <si>
    <t>Osiel</t>
  </si>
  <si>
    <t>+1 956 513 5372</t>
  </si>
  <si>
    <t>Osiel.Garcia@libertyfrac.com</t>
  </si>
  <si>
    <t>2516 Rocky Mountain Ave</t>
  </si>
  <si>
    <t>PCP-000EF46C</t>
  </si>
  <si>
    <t>mario.delarosa@libertyfrac.com</t>
  </si>
  <si>
    <t>+1 956 904 9209</t>
  </si>
  <si>
    <t>Mario.Delarosa@libertyfrac.com</t>
  </si>
  <si>
    <t>817 Sabrina Dr</t>
  </si>
  <si>
    <t>Alamo</t>
  </si>
  <si>
    <t>PCP-000EF456</t>
  </si>
  <si>
    <t>kyle@rmceq.com</t>
  </si>
  <si>
    <t>McElroy</t>
  </si>
  <si>
    <t>PCP-000EF0AE</t>
  </si>
  <si>
    <t>osrayalden@gmail.com</t>
  </si>
  <si>
    <t>alkarmy</t>
  </si>
  <si>
    <t>MOHAMMAD</t>
  </si>
  <si>
    <t>+1 267-213-3096</t>
  </si>
  <si>
    <t>mk-spareparts</t>
  </si>
  <si>
    <t>PCP-000EE697</t>
  </si>
  <si>
    <t>stahlexcavating1@gmail.com</t>
  </si>
  <si>
    <t>+1 970 210 4633</t>
  </si>
  <si>
    <t>STAHL EXCAVATING</t>
  </si>
  <si>
    <t>3445 F 3/4 Rd</t>
  </si>
  <si>
    <t>81135::STAHL EXCAVATING</t>
  </si>
  <si>
    <t>PCP-000EEA89</t>
  </si>
  <si>
    <t>challengerservices2019</t>
  </si>
  <si>
    <t>Nowlin</t>
  </si>
  <si>
    <t>+1 3617828105</t>
  </si>
  <si>
    <t>jnowlin@challengertx.com</t>
  </si>
  <si>
    <t>Challenger Services Inc</t>
  </si>
  <si>
    <t>61 CR 423</t>
  </si>
  <si>
    <t>Ganado</t>
  </si>
  <si>
    <t>PPW-800179F7</t>
  </si>
  <si>
    <t>robtheobald</t>
  </si>
  <si>
    <t>+1 970 409 7978</t>
  </si>
  <si>
    <t>PPT-1075F229</t>
  </si>
  <si>
    <t>wongmechanicalllc16@gmail.com</t>
  </si>
  <si>
    <t>Wong</t>
  </si>
  <si>
    <t>+1 505 910 7870</t>
  </si>
  <si>
    <t>WONG MECHANICAL</t>
  </si>
  <si>
    <t>3900 Hawkins St NE Ste B</t>
  </si>
  <si>
    <t>95421::WONG MECHANICAL</t>
  </si>
  <si>
    <t>PCP-000EF10F</t>
  </si>
  <si>
    <t>angel@mans-co.com</t>
  </si>
  <si>
    <t>+1 575 642 3280</t>
  </si>
  <si>
    <t>MANSCO</t>
  </si>
  <si>
    <t>62300::MANSCO</t>
  </si>
  <si>
    <t>PCP-000EEE87</t>
  </si>
  <si>
    <t>+1 719 338 1635</t>
  </si>
  <si>
    <t>AWS GRADING &amp; LANDSCAPING LLC</t>
  </si>
  <si>
    <t>11148 Fossil Dust Drive</t>
  </si>
  <si>
    <t>82573::AWS GRADING &amp; LANDSCAPING LL C</t>
  </si>
  <si>
    <t>PCP-0001944F</t>
  </si>
  <si>
    <t>cmills@csu.org</t>
  </si>
  <si>
    <t>+1 719 322 3566</t>
  </si>
  <si>
    <t>18485::CITY OF COLORADO SPRINGS</t>
  </si>
  <si>
    <t>PCP-000EE916</t>
  </si>
  <si>
    <t>jkendoit@gmail.com</t>
  </si>
  <si>
    <t>Bordier</t>
  </si>
  <si>
    <t>+1 915 373 5948</t>
  </si>
  <si>
    <t>J KEN PIPE &amp; STEEL LLC</t>
  </si>
  <si>
    <t>13190 Allemande Rd</t>
  </si>
  <si>
    <t>47132::J KEN PIPE &amp; STEEL LLC</t>
  </si>
  <si>
    <t>PCP-000F1030</t>
  </si>
  <si>
    <t>joelramosruiz@gmail.com</t>
  </si>
  <si>
    <t>50500 N Whyte Hardee Blvd</t>
  </si>
  <si>
    <t>Hardeeville</t>
  </si>
  <si>
    <t>PCP-000F09DB</t>
  </si>
  <si>
    <t>a0babd</t>
  </si>
  <si>
    <t>Dueling</t>
  </si>
  <si>
    <t>Duelingb@rushenterprises.com</t>
  </si>
  <si>
    <t>PSP-000AF9D1</t>
  </si>
  <si>
    <t>andres.silva@libertyfrac.com</t>
  </si>
  <si>
    <t>Flores Silva</t>
  </si>
  <si>
    <t>+1 830 335 0504</t>
  </si>
  <si>
    <t>Andres.Silva@libertyfrac.com</t>
  </si>
  <si>
    <t>PCP-000F183C</t>
  </si>
  <si>
    <t>tim.orta@libertyfrac.com</t>
  </si>
  <si>
    <t>Orta</t>
  </si>
  <si>
    <t>+1 832 920 6950</t>
  </si>
  <si>
    <t>6906 Fountain Lilly Dr</t>
  </si>
  <si>
    <t>Humble</t>
  </si>
  <si>
    <t>PCP-000F182F</t>
  </si>
  <si>
    <t>imran.khalid@libertyfrac.com</t>
  </si>
  <si>
    <t>KHALID</t>
  </si>
  <si>
    <t>IMRAN</t>
  </si>
  <si>
    <t>Imran.khalid@libertyfrac.com</t>
  </si>
  <si>
    <t>PCP-000F0E55</t>
  </si>
  <si>
    <t>edgar.diaz-tapia@prinoth.com</t>
  </si>
  <si>
    <t>PCP-000F1000</t>
  </si>
  <si>
    <t>wfoskidoo</t>
  </si>
  <si>
    <t>+1 970 219 5298</t>
  </si>
  <si>
    <t>mountaintoppowersports@outlook.com</t>
  </si>
  <si>
    <t>MOUNTAIN TOP POWERSPORTS</t>
  </si>
  <si>
    <t>118 Hays Ave</t>
  </si>
  <si>
    <t>60332::MOUNTAIN TOP POWERSPORTS</t>
  </si>
  <si>
    <t>PCP-000EF768</t>
  </si>
  <si>
    <t>jsanchez@hoopercorp.com</t>
  </si>
  <si>
    <t>+1 720 766 5202</t>
  </si>
  <si>
    <t>6255 Dexter St</t>
  </si>
  <si>
    <t>PCP-000F1155</t>
  </si>
  <si>
    <t>dhensler@hoopercorp.com</t>
  </si>
  <si>
    <t>Hensler</t>
  </si>
  <si>
    <t>+1 608 640 9730</t>
  </si>
  <si>
    <t>Dhensler@hoopercorp.com</t>
  </si>
  <si>
    <t>PCP-0007ACED</t>
  </si>
  <si>
    <t>svettraino@casttrans.com</t>
  </si>
  <si>
    <t>Vettraino</t>
  </si>
  <si>
    <t>+1 303 534 6376</t>
  </si>
  <si>
    <t>CAST TRANSPORTATION</t>
  </si>
  <si>
    <t>9850 Havana St</t>
  </si>
  <si>
    <t>18059::CAST TRANSPORTATION</t>
  </si>
  <si>
    <t>PCP-000F197B</t>
  </si>
  <si>
    <t>e250dxb3</t>
  </si>
  <si>
    <t>boyd_dale@wagnerequipment.com</t>
  </si>
  <si>
    <t>PIP-10691992</t>
  </si>
  <si>
    <t>eric@nexcavating.com</t>
  </si>
  <si>
    <t>+1 970 640 0322</t>
  </si>
  <si>
    <t>27 Commerce Center Rd</t>
  </si>
  <si>
    <t>PCP-000F1254</t>
  </si>
  <si>
    <t>371392sn</t>
  </si>
  <si>
    <t>PCP-000EF377</t>
  </si>
  <si>
    <t>ghufron@airdrilling.com</t>
  </si>
  <si>
    <t>Gifari</t>
  </si>
  <si>
    <t>M Ghufron</t>
  </si>
  <si>
    <t>+62 81903104800</t>
  </si>
  <si>
    <t>PT Airdrilling</t>
  </si>
  <si>
    <t>Sentul</t>
  </si>
  <si>
    <t>Bogor</t>
  </si>
  <si>
    <t>Banten</t>
  </si>
  <si>
    <t>PCP-000F2689</t>
  </si>
  <si>
    <t>lee.orman@mhc.com</t>
  </si>
  <si>
    <t>Orman</t>
  </si>
  <si>
    <t>+1 720-941-0815</t>
  </si>
  <si>
    <t>Lee.Orman@mhc.com</t>
  </si>
  <si>
    <t>13710 Compark Blvd</t>
  </si>
  <si>
    <t>PCP-000F1A81</t>
  </si>
  <si>
    <t>Thompson28g@hotmail.com</t>
  </si>
  <si>
    <t>Garson</t>
  </si>
  <si>
    <t>70900 County Road 109</t>
  </si>
  <si>
    <t>Genoa</t>
  </si>
  <si>
    <t>PCP-000F1A33</t>
  </si>
  <si>
    <t>Mandlseptic@gmail.com</t>
  </si>
  <si>
    <t>Lampert</t>
  </si>
  <si>
    <t>Mandlseptic</t>
  </si>
  <si>
    <t>1652 Cary Ln</t>
  </si>
  <si>
    <t>PCP-000F13C4</t>
  </si>
  <si>
    <t>a6bulo</t>
  </si>
  <si>
    <t>PSP-000B2FD0</t>
  </si>
  <si>
    <t>paul.rahfeldt@gmc.builders</t>
  </si>
  <si>
    <t>Rahfeldt</t>
  </si>
  <si>
    <t>+1 402 853 2637</t>
  </si>
  <si>
    <t>GRAY MATTER CONSTRUCTION</t>
  </si>
  <si>
    <t>12900 Stroh Ranch Pl Ste 12</t>
  </si>
  <si>
    <t>40114::GRAY MATTER CONSTRUCTION</t>
  </si>
  <si>
    <t>PCP-000F4180</t>
  </si>
  <si>
    <t>Bernardgreen82@gmail.com</t>
  </si>
  <si>
    <t>7932 a bayonet cut</t>
  </si>
  <si>
    <t>Ft carson</t>
  </si>
  <si>
    <t>PCP-000F3B9E</t>
  </si>
  <si>
    <t>scottdiesel1985@gmail.com</t>
  </si>
  <si>
    <t>+1 303 419 8302</t>
  </si>
  <si>
    <t>SCOTT DIESEL &amp; FARM SER INC</t>
  </si>
  <si>
    <t>11434 HIGHWAY 52</t>
  </si>
  <si>
    <t>80621-8362</t>
  </si>
  <si>
    <t>78378::SCOTT DIESEL &amp; FARM SER INC</t>
  </si>
  <si>
    <t>PCP-000F4852</t>
  </si>
  <si>
    <t>nowak_aron@yahoo.com</t>
  </si>
  <si>
    <t>Nowak</t>
  </si>
  <si>
    <t>Aron</t>
  </si>
  <si>
    <t>+1 575 626 3727</t>
  </si>
  <si>
    <t>PCP-000F4499</t>
  </si>
  <si>
    <t>wesley@riollc.com</t>
  </si>
  <si>
    <t>Schaeffer</t>
  </si>
  <si>
    <t>+1 720 685 0452</t>
  </si>
  <si>
    <t>WESLEY@RIOLLC.COM</t>
  </si>
  <si>
    <t>RIO LLC</t>
  </si>
  <si>
    <t>78438::RIO LLC</t>
  </si>
  <si>
    <t>PCP-000F3C45</t>
  </si>
  <si>
    <t>jeffery.davis@archrock.com</t>
  </si>
  <si>
    <t>+1 405 312 3755</t>
  </si>
  <si>
    <t>Jeffery.davis@archrock.com</t>
  </si>
  <si>
    <t>PCP-000288E9</t>
  </si>
  <si>
    <t>michael.smith@tntxtruck.com</t>
  </si>
  <si>
    <t>+1 505 360 8924</t>
  </si>
  <si>
    <t>785 Sandstone Ave</t>
  </si>
  <si>
    <t>PCP-000F3AEC</t>
  </si>
  <si>
    <t>joefetters46@gmail.com</t>
  </si>
  <si>
    <t>+1 719 239 1246</t>
  </si>
  <si>
    <t>HPS</t>
  </si>
  <si>
    <t>209 Mount Traver Dr</t>
  </si>
  <si>
    <t>40498::HPS</t>
  </si>
  <si>
    <t>PCP-000F3A6C</t>
  </si>
  <si>
    <t>monica.mason@archrock.com</t>
  </si>
  <si>
    <t>+1 432 221 6962</t>
  </si>
  <si>
    <t>MONICA.MASON@ARCHROCK.COM</t>
  </si>
  <si>
    <t>PCP-000F36D4</t>
  </si>
  <si>
    <t>heath.shirley@voltagrid.com</t>
  </si>
  <si>
    <t>+1 903 669 9681</t>
  </si>
  <si>
    <t>PCP-000F4389</t>
  </si>
  <si>
    <t>info@g-amcent.com</t>
  </si>
  <si>
    <t>Oleg</t>
  </si>
  <si>
    <t>+1 916-546-9985</t>
  </si>
  <si>
    <t>General Amcent Group OOO</t>
  </si>
  <si>
    <t>Kansas City, Mo</t>
  </si>
  <si>
    <t>PCP-000F306A</t>
  </si>
  <si>
    <t>904585240@qq.com</t>
  </si>
  <si>
    <t>magget</t>
  </si>
  <si>
    <t>leo</t>
  </si>
  <si>
    <t>+1 484-509-8729</t>
  </si>
  <si>
    <t>USA</t>
  </si>
  <si>
    <t>2205 Massy</t>
  </si>
  <si>
    <t>PCP-000F50A0</t>
  </si>
  <si>
    <t>maturino_leetta@wagnerequipment.com</t>
  </si>
  <si>
    <t>PCP-000F4413</t>
  </si>
  <si>
    <t>jhonjairosanguinoalver@gmail.com</t>
  </si>
  <si>
    <t>Sanguino Alvernia</t>
  </si>
  <si>
    <t>Yhon Jairo</t>
  </si>
  <si>
    <t>+1 7209530380</t>
  </si>
  <si>
    <t>Jhonjairosanguinoalver@gmail.com</t>
  </si>
  <si>
    <t>Casa</t>
  </si>
  <si>
    <t>PCP-000F3BFF</t>
  </si>
  <si>
    <t>pardotruckcenterllc@gmail.com</t>
  </si>
  <si>
    <t>+1 915 892 3391</t>
  </si>
  <si>
    <t>PARDO TRUCK CENTER</t>
  </si>
  <si>
    <t>16253 Gateway Blvd W</t>
  </si>
  <si>
    <t>68774::PARDO TRUCK CENTER</t>
  </si>
  <si>
    <t>PCP-000F3970</t>
  </si>
  <si>
    <t>lwedum6507</t>
  </si>
  <si>
    <t>Wedum</t>
  </si>
  <si>
    <t>+1 406 750 3078</t>
  </si>
  <si>
    <t>Lwedum6@gmail.com</t>
  </si>
  <si>
    <t>PCP-000F7463</t>
  </si>
  <si>
    <t>kw1952@aol.com</t>
  </si>
  <si>
    <t>+1 909 229 5034</t>
  </si>
  <si>
    <t>C&amp;M LANDSCAPE &amp; DESIGN</t>
  </si>
  <si>
    <t>860 E Organ Rd</t>
  </si>
  <si>
    <t>21352::C&amp;M LANDSCAPE &amp; DESIGN</t>
  </si>
  <si>
    <t>PCP-000F681B</t>
  </si>
  <si>
    <t>joshua.gala@heicivil.com</t>
  </si>
  <si>
    <t>Gala</t>
  </si>
  <si>
    <t>160 County Road 118</t>
  </si>
  <si>
    <t>PCP-000F7014</t>
  </si>
  <si>
    <t>georgechiangs@outlook.com</t>
  </si>
  <si>
    <t>Shihua Chiang</t>
  </si>
  <si>
    <t>+1 626-898-3515</t>
  </si>
  <si>
    <t>CALIBRE ENGINEERING INC</t>
  </si>
  <si>
    <t>1089 El Campo Dr</t>
  </si>
  <si>
    <t>Pasadena</t>
  </si>
  <si>
    <t>PCP-000F6BBB</t>
  </si>
  <si>
    <t>h1602681</t>
  </si>
  <si>
    <t>Sam.Kamp@empire-cat.com</t>
  </si>
  <si>
    <t>30768::EMPIRE MACHINERY CO</t>
  </si>
  <si>
    <t>PIP-11113235</t>
  </si>
  <si>
    <t>k.ontiveros@sweattconstruction.com</t>
  </si>
  <si>
    <t>ONTIVEROS</t>
  </si>
  <si>
    <t>KENNY</t>
  </si>
  <si>
    <t>+1 575 552 5234</t>
  </si>
  <si>
    <t>K.ONTIVEROS@SWEATTCONSTRUCTION.COM</t>
  </si>
  <si>
    <t>PCP-000F10CD</t>
  </si>
  <si>
    <t>e250ras</t>
  </si>
  <si>
    <t>Saavedra</t>
  </si>
  <si>
    <t>saavedra_robert@wagnerequipment.com</t>
  </si>
  <si>
    <t>PPI-00022600</t>
  </si>
  <si>
    <t>contact@eco-friendlyllc.com</t>
  </si>
  <si>
    <t>Baseer</t>
  </si>
  <si>
    <t>+1 325-272-1466</t>
  </si>
  <si>
    <t>Contact@eco-friendlyllc.com</t>
  </si>
  <si>
    <t xml:space="preserve">Eco-Friendly LLC </t>
  </si>
  <si>
    <t>PCP-000F9585</t>
  </si>
  <si>
    <t>dalen.wood@wsu.edu</t>
  </si>
  <si>
    <t>Dalen</t>
  </si>
  <si>
    <t>182 E HWY 70</t>
  </si>
  <si>
    <t>PCP-000F907F</t>
  </si>
  <si>
    <t>jbillings@encoreofs.com</t>
  </si>
  <si>
    <t>PCP-000FDC0F</t>
  </si>
  <si>
    <t>codycavaliers@hotmail.com</t>
  </si>
  <si>
    <t>+1 719 339 7710</t>
  </si>
  <si>
    <t>CJ FIELD SERVICES LLC</t>
  </si>
  <si>
    <t>11161 Laredo St</t>
  </si>
  <si>
    <t>12887::CJ FIELD SERVICES LLC</t>
  </si>
  <si>
    <t>PCP-001007C5</t>
  </si>
  <si>
    <t>tylersauer92@gmail.com</t>
  </si>
  <si>
    <t>Auer</t>
  </si>
  <si>
    <t>+1 713 560 9153</t>
  </si>
  <si>
    <t>PCP-001011BD</t>
  </si>
  <si>
    <t>wfoskidoo800</t>
  </si>
  <si>
    <t>118 Hays ave</t>
  </si>
  <si>
    <t>PCP-0000BDE5</t>
  </si>
  <si>
    <t>amichnay@live.com</t>
  </si>
  <si>
    <t>Michnay</t>
  </si>
  <si>
    <t>Amichnay@live.com</t>
  </si>
  <si>
    <t>23125 Yampakita Lane</t>
  </si>
  <si>
    <t>PCP-00103235</t>
  </si>
  <si>
    <t>howard@eaglemesa.com</t>
  </si>
  <si>
    <t>+1 3039562408</t>
  </si>
  <si>
    <t>Eagle Mesa Ranch</t>
  </si>
  <si>
    <t>8921 Eastridge Rd</t>
  </si>
  <si>
    <t>PCP-000F23F4</t>
  </si>
  <si>
    <t>a6qels</t>
  </si>
  <si>
    <t>laura.switzer@mhc.com</t>
  </si>
  <si>
    <t>MHC KENWORTH CORTEZ</t>
  </si>
  <si>
    <t>18395::MHC KENWORTH/CORTEZ</t>
  </si>
  <si>
    <t>PSP-000B2307</t>
  </si>
  <si>
    <t>alexander.shannon.contractor@usap.gov</t>
  </si>
  <si>
    <t>+1 541 941 7402</t>
  </si>
  <si>
    <t>alexander.shannon.contractor@USAP.gov</t>
  </si>
  <si>
    <t>PCP-00106275</t>
  </si>
  <si>
    <t>msduehrssen@yahoo.com</t>
  </si>
  <si>
    <t>Duehrssen</t>
  </si>
  <si>
    <t>MICHAEL DUEHRSSEN</t>
  </si>
  <si>
    <t>1020 County Road 294</t>
  </si>
  <si>
    <t>21511::MICHAEL DUEHRSSEN</t>
  </si>
  <si>
    <t>PCP-00106C17</t>
  </si>
  <si>
    <t>gilahorses@hotmail.com</t>
  </si>
  <si>
    <t>Been</t>
  </si>
  <si>
    <t>+1 575 535 4338</t>
  </si>
  <si>
    <t>99 Barka Rd</t>
  </si>
  <si>
    <t>Gila</t>
  </si>
  <si>
    <t>PCP-00106F4D</t>
  </si>
  <si>
    <t>velocitypower.co@gmail.com</t>
  </si>
  <si>
    <t>Hargadin</t>
  </si>
  <si>
    <t>+1 720 394 4831</t>
  </si>
  <si>
    <t>VELOCITY POWER LLC</t>
  </si>
  <si>
    <t>405 Foxtail Dr</t>
  </si>
  <si>
    <t>93467::VELOCITY POWER LLC</t>
  </si>
  <si>
    <t>PCP-001061D5</t>
  </si>
  <si>
    <t>mark@acglp.com</t>
  </si>
  <si>
    <t>Dittmar</t>
  </si>
  <si>
    <t>+1 915 479 4500</t>
  </si>
  <si>
    <t>ACCESS COMMUNICATIONS GROUP</t>
  </si>
  <si>
    <t>2017 Texas Ave</t>
  </si>
  <si>
    <t>01282::ACCESS COMMUNICATIONS GROUP LLC</t>
  </si>
  <si>
    <t>PCP-00105ECC</t>
  </si>
  <si>
    <t>+1 719 992 4629</t>
  </si>
  <si>
    <t>8663 S. COUNTY RD. 109</t>
  </si>
  <si>
    <t>81101-9423</t>
  </si>
  <si>
    <t>PCP-00105BAA</t>
  </si>
  <si>
    <t>adamklecker2@gmail.com</t>
  </si>
  <si>
    <t>Klecker</t>
  </si>
  <si>
    <t>+1 719 850 1751</t>
  </si>
  <si>
    <t>KLECKER FARMS INC</t>
  </si>
  <si>
    <t>4392 E County Road 4 N</t>
  </si>
  <si>
    <t>50903::KLECKER FARMS INC</t>
  </si>
  <si>
    <t>PCP-00106141</t>
  </si>
  <si>
    <t>juliogz1718</t>
  </si>
  <si>
    <t>+1 915 218 3104</t>
  </si>
  <si>
    <t>JGZ ENTERPRISES</t>
  </si>
  <si>
    <t>47087::JGZ ENTERPRISES</t>
  </si>
  <si>
    <t>PCP-001089FF</t>
  </si>
  <si>
    <t>jacob@jgallc.com</t>
  </si>
  <si>
    <t>+1 915 920 7393</t>
  </si>
  <si>
    <t>TRINITY TRACTOR LLC</t>
  </si>
  <si>
    <t>PO Box 221066</t>
  </si>
  <si>
    <t>85543::TRINITY TRACTOR LLC</t>
  </si>
  <si>
    <t>PCP-00108635</t>
  </si>
  <si>
    <t>climaxmolymaintenance@o365thiess.onmicrosoft.com</t>
  </si>
  <si>
    <t>Group Email</t>
  </si>
  <si>
    <t>Thiess Climax</t>
  </si>
  <si>
    <t>ClimaxMolyMaintenance@o365thiess.onmicrosoft.com</t>
  </si>
  <si>
    <t>PCP-00108C24</t>
  </si>
  <si>
    <t>winnemucca</t>
  </si>
  <si>
    <t>Nevada Gold Mines</t>
  </si>
  <si>
    <t>+1 7756356337</t>
  </si>
  <si>
    <t>newmont.mining@newmont.com</t>
  </si>
  <si>
    <t>NEVADA GOLD MINES</t>
  </si>
  <si>
    <t>35 Miles North East of Golconda</t>
  </si>
  <si>
    <t>1505 Twin Creeks Road</t>
  </si>
  <si>
    <t>PPI-0000ECC6</t>
  </si>
  <si>
    <t>dani.godwin@gmail.com</t>
  </si>
  <si>
    <t>+1 719 480 9163</t>
  </si>
  <si>
    <t>Dani.godwin@gmail.com</t>
  </si>
  <si>
    <t>KLECKER RANCH</t>
  </si>
  <si>
    <t>235 Dennis St</t>
  </si>
  <si>
    <t>50406::KLECKER RANCH</t>
  </si>
  <si>
    <t>PCP-00108113</t>
  </si>
  <si>
    <t>dusty@dustysdirtworks.com</t>
  </si>
  <si>
    <t>+1 970 749 1903</t>
  </si>
  <si>
    <t>DUSTY'S DIRT WORKS</t>
  </si>
  <si>
    <t>6010 Carmon Dr</t>
  </si>
  <si>
    <t>27751::DUSTY'S DIRT WORKS</t>
  </si>
  <si>
    <t>PCP-00107F3F</t>
  </si>
  <si>
    <t>esalgado@inmep.com.mx</t>
  </si>
  <si>
    <t>+1 915 299 9882</t>
  </si>
  <si>
    <t>MINING MACHINERY PARTS</t>
  </si>
  <si>
    <t>500 W Overland Ave Ste 250</t>
  </si>
  <si>
    <t>56890::MINING MACHINERY PARTS</t>
  </si>
  <si>
    <t>PCP-0010845A</t>
  </si>
  <si>
    <t>bcamarillo@amarillomachinery.com</t>
  </si>
  <si>
    <t>Camarillo</t>
  </si>
  <si>
    <t>+1 806-372-7800</t>
  </si>
  <si>
    <t>D E RICE CONSTRUCTION</t>
  </si>
  <si>
    <t>PCP-0002E458</t>
  </si>
  <si>
    <t>e250jmk1</t>
  </si>
  <si>
    <t>kissick_james@wagnerequipment.com</t>
  </si>
  <si>
    <t>PSP-000A7130</t>
  </si>
  <si>
    <t>juradooaudi@gmail.com</t>
  </si>
  <si>
    <t>Audenedcio</t>
  </si>
  <si>
    <t>+1 915 850 5998</t>
  </si>
  <si>
    <t>AJ TRUCKING</t>
  </si>
  <si>
    <t>3561 Rebecca Ln</t>
  </si>
  <si>
    <t>05897::AJ TRUCKING</t>
  </si>
  <si>
    <t>PCP-0010B7AC</t>
  </si>
  <si>
    <t>katie.orourke@libertyfrac.com</t>
  </si>
  <si>
    <t>ORourke</t>
  </si>
  <si>
    <t>+1 720 879 3430</t>
  </si>
  <si>
    <t>1222 East 22nd Street</t>
  </si>
  <si>
    <t>PCP-00080838</t>
  </si>
  <si>
    <t>vstratton@aviroofing.com</t>
  </si>
  <si>
    <t>+1 303 241 3311</t>
  </si>
  <si>
    <t>AVI ROOFING INC</t>
  </si>
  <si>
    <t>1290 E 58th Ave</t>
  </si>
  <si>
    <t>04853::AVI ROOFING INC</t>
  </si>
  <si>
    <t>PCP-0010B593</t>
  </si>
  <si>
    <t>ryoungblood@kpk.com</t>
  </si>
  <si>
    <t>Youngblood</t>
  </si>
  <si>
    <t>+1 970 313 6951</t>
  </si>
  <si>
    <t>KP KAUFFMAN CO INC.</t>
  </si>
  <si>
    <t>10137 County Road 19</t>
  </si>
  <si>
    <t>50455::KP KAUFFMAN CO INC</t>
  </si>
  <si>
    <t>PCP-0010AF2D</t>
  </si>
  <si>
    <t>hutch&amp;sons</t>
  </si>
  <si>
    <t>Hutch</t>
  </si>
  <si>
    <t>+1 970 946 8461</t>
  </si>
  <si>
    <t>337 Paciente Pl</t>
  </si>
  <si>
    <t>PCP-0010B635</t>
  </si>
  <si>
    <t>facility</t>
  </si>
  <si>
    <t>Dusing</t>
  </si>
  <si>
    <t>facility@timberlinelodge.org</t>
  </si>
  <si>
    <t>Timberline Ministries</t>
  </si>
  <si>
    <t>415 Cr-5001</t>
  </si>
  <si>
    <t>PCP-000A98D4</t>
  </si>
  <si>
    <t>juanluis1235@gmail.com</t>
  </si>
  <si>
    <t>+1 303 898 4115</t>
  </si>
  <si>
    <t>KELLEY CONTRACTING LLC</t>
  </si>
  <si>
    <t>16255 W 61st Ave</t>
  </si>
  <si>
    <t>50792::KELLEY CONTRACTING LLC</t>
  </si>
  <si>
    <t>PCP-0010B4A8</t>
  </si>
  <si>
    <t>trchristensen@wwmach.com</t>
  </si>
  <si>
    <t>+1 385 985 4051</t>
  </si>
  <si>
    <t>PCP-0010B8E4</t>
  </si>
  <si>
    <t>dbaumbarger4u@gmail.com</t>
  </si>
  <si>
    <t>baumbarger</t>
  </si>
  <si>
    <t>1118 18th St</t>
  </si>
  <si>
    <t>PCP-0010C817</t>
  </si>
  <si>
    <t>omar.gaspargaspar@icloud.com</t>
  </si>
  <si>
    <t>Alonso</t>
  </si>
  <si>
    <t>+1 915 808 8840</t>
  </si>
  <si>
    <t>JURADO CONSTRUCTION</t>
  </si>
  <si>
    <t>717 Villa Flores Dr</t>
  </si>
  <si>
    <t>70978::JURADO CONSTRUCTION</t>
  </si>
  <si>
    <t>PCP-0010B1E8</t>
  </si>
  <si>
    <t>tarango0261@gmail.com</t>
  </si>
  <si>
    <t>14684 Connolly Drive</t>
  </si>
  <si>
    <t>PCP-0010B30A</t>
  </si>
  <si>
    <t>rory.lester@archrock.com</t>
  </si>
  <si>
    <t>+1 307 799 7519</t>
  </si>
  <si>
    <t>PCP-0010B004</t>
  </si>
  <si>
    <t>chaos.crew.bishop@gmail.com</t>
  </si>
  <si>
    <t>8291 Queen Street</t>
  </si>
  <si>
    <t>PCP-0010DEF8</t>
  </si>
  <si>
    <t>dgrah@ci.alamogordo.nm.us</t>
  </si>
  <si>
    <t>Grah</t>
  </si>
  <si>
    <t>+1 575 415 5813</t>
  </si>
  <si>
    <t>10 Young Ct</t>
  </si>
  <si>
    <t>PCP-0010DA1A</t>
  </si>
  <si>
    <t>daivdfosterle@outlook.com</t>
  </si>
  <si>
    <t>Lee Foster</t>
  </si>
  <si>
    <t>+1 619-653-7817</t>
  </si>
  <si>
    <t>COLORADO AUTO &amp; PARTS, INC</t>
  </si>
  <si>
    <t>926 S 45th St Apt 7</t>
  </si>
  <si>
    <t>San Diego</t>
  </si>
  <si>
    <t>PCP-0010D132</t>
  </si>
  <si>
    <t>rmarin@keystone-ce.net</t>
  </si>
  <si>
    <t>+1 915 702 3261</t>
  </si>
  <si>
    <t>KEYSTONE GC LLC</t>
  </si>
  <si>
    <t>2718 Wyoming Ave</t>
  </si>
  <si>
    <t>49954::KEYSTONE GC LLC</t>
  </si>
  <si>
    <t>PCP-0010DFCC</t>
  </si>
  <si>
    <t>orangeskysbleedblack@mac.com</t>
  </si>
  <si>
    <t>Westfall</t>
  </si>
  <si>
    <t>228 East 42nd Street</t>
  </si>
  <si>
    <t>PCP-0010E649</t>
  </si>
  <si>
    <t>emac3206@gmail.com</t>
  </si>
  <si>
    <t>Kembel</t>
  </si>
  <si>
    <t>TEK Farms LLC</t>
  </si>
  <si>
    <t>22951 Cr U.5</t>
  </si>
  <si>
    <t>PCP-0010ED7D</t>
  </si>
  <si>
    <t>rene_davilab@hotmail.com</t>
  </si>
  <si>
    <t>+1 303-588-5544</t>
  </si>
  <si>
    <t>15984 Maroon Bells Dr</t>
  </si>
  <si>
    <t>PCP-001100F7</t>
  </si>
  <si>
    <t>varazifa@tutuapp.bid</t>
  </si>
  <si>
    <t>Alice</t>
  </si>
  <si>
    <t>Varazifa</t>
  </si>
  <si>
    <t>+1 2085810551</t>
  </si>
  <si>
    <t>Oak &amp; Stone Remodeling</t>
  </si>
  <si>
    <t>PCP-0010A1EA</t>
  </si>
  <si>
    <t>erikgames@ymail.com</t>
  </si>
  <si>
    <t>Games</t>
  </si>
  <si>
    <t>+1 970-219-1777</t>
  </si>
  <si>
    <t>DJ Games LLC</t>
  </si>
  <si>
    <t>1888 Cambridge Ct</t>
  </si>
  <si>
    <t>PCP-0011364E</t>
  </si>
  <si>
    <t>keving7989</t>
  </si>
  <si>
    <t>+1 720 757 5106</t>
  </si>
  <si>
    <t>kevingutierrez7989@gmail.com</t>
  </si>
  <si>
    <t>GUTIERRA</t>
  </si>
  <si>
    <t>17011 E 16th Ave</t>
  </si>
  <si>
    <t>38085::GUTIERRA</t>
  </si>
  <si>
    <t>PCP-00114720</t>
  </si>
  <si>
    <t>PCP-001146FD</t>
  </si>
  <si>
    <t>a5a4lp</t>
  </si>
  <si>
    <t>+1 866 913 7383</t>
  </si>
  <si>
    <t>Lyndon.Price@dobbspeterbilt.com</t>
  </si>
  <si>
    <t>WESTERN PETERBILT, LLC</t>
  </si>
  <si>
    <t>PIP-10637749</t>
  </si>
  <si>
    <t>a5n9mp</t>
  </si>
  <si>
    <t>Pearson-Franco</t>
  </si>
  <si>
    <t>francom1@rushenterprises.com</t>
  </si>
  <si>
    <t>PSP-000B358C</t>
  </si>
  <si>
    <t>jalbus@duffycrane.com</t>
  </si>
  <si>
    <t xml:space="preserve">Albus </t>
  </si>
  <si>
    <t>+1 303 963 6532</t>
  </si>
  <si>
    <t>DUFFY CRANE &amp; HAULING</t>
  </si>
  <si>
    <t>10180 Brighton Rd</t>
  </si>
  <si>
    <t>27340::DUFFY CRANE &amp; HAULING INC</t>
  </si>
  <si>
    <t>PCP-0011492A</t>
  </si>
  <si>
    <t>Drajewich3169@gmail.com</t>
  </si>
  <si>
    <t>Rajewich</t>
  </si>
  <si>
    <t>+1 970 644 2158</t>
  </si>
  <si>
    <t>PCP-00114DC0</t>
  </si>
  <si>
    <t>anthonynygren@icloud.com</t>
  </si>
  <si>
    <t>19840 County Road 84</t>
  </si>
  <si>
    <t>PCP-00113D80</t>
  </si>
  <si>
    <t>PCP-0011498B</t>
  </si>
  <si>
    <t>e250cdc</t>
  </si>
  <si>
    <t>conley_cody@wagnerequipment.com</t>
  </si>
  <si>
    <t>PIP-10725054</t>
  </si>
  <si>
    <t>ajmart.ajm@gmail.com</t>
  </si>
  <si>
    <t>Ajmart.ajm@gmail.com</t>
  </si>
  <si>
    <t>27 Ocean View Drive</t>
  </si>
  <si>
    <t>Los Cerrillos</t>
  </si>
  <si>
    <t>PCP-0011506C</t>
  </si>
  <si>
    <t>kevin@underwoodforestry.com</t>
  </si>
  <si>
    <t>Whited-Ford</t>
  </si>
  <si>
    <t>Underwood Forestry LLC</t>
  </si>
  <si>
    <t>32490 Rd R</t>
  </si>
  <si>
    <t>PCP-00114C53</t>
  </si>
  <si>
    <t>jstmd13@yahoo.com</t>
  </si>
  <si>
    <t>truitt</t>
  </si>
  <si>
    <t>+1 520-508-0754</t>
  </si>
  <si>
    <t>truitt radiation oncology services</t>
  </si>
  <si>
    <t>169 Mark Rd</t>
  </si>
  <si>
    <t>PCP-0011498C</t>
  </si>
  <si>
    <t>Jpsorel82@gmail.com</t>
  </si>
  <si>
    <t>Sorel</t>
  </si>
  <si>
    <t>Compassion food distribution</t>
  </si>
  <si>
    <t>1991 Aspen Circle</t>
  </si>
  <si>
    <t>PCP-0011435F</t>
  </si>
  <si>
    <t>garrett.ames@kiewit.com</t>
  </si>
  <si>
    <t>PCP-0005DFAF</t>
  </si>
  <si>
    <t>aubrey.trayer@csicompressco.com</t>
  </si>
  <si>
    <t>Trayer</t>
  </si>
  <si>
    <t>+1 505 402 3761</t>
  </si>
  <si>
    <t>PCP-00115E9F</t>
  </si>
  <si>
    <t>benredekopp</t>
  </si>
  <si>
    <t>Redekopp</t>
  </si>
  <si>
    <t>+1 432 955 5181</t>
  </si>
  <si>
    <t>redekoppb@yahoo.com</t>
  </si>
  <si>
    <t>REDEKOPP, BENJAMIN</t>
  </si>
  <si>
    <t>375 County Road 402</t>
  </si>
  <si>
    <t>PCP-001160E5</t>
  </si>
  <si>
    <t>logan@vmwest.us</t>
  </si>
  <si>
    <t>Pipher</t>
  </si>
  <si>
    <t>+1 970 778 2280</t>
  </si>
  <si>
    <t>VM WEST LP</t>
  </si>
  <si>
    <t>650 N Main St</t>
  </si>
  <si>
    <t>93412::VM WEST LP</t>
  </si>
  <si>
    <t>PCP-001162A1</t>
  </si>
  <si>
    <t>Patrickstrey@gmail.com</t>
  </si>
  <si>
    <t>Strey</t>
  </si>
  <si>
    <t>+1 435 299 8295</t>
  </si>
  <si>
    <t>PCP-00116949</t>
  </si>
  <si>
    <t>trmoore</t>
  </si>
  <si>
    <t>+1 360 508 4266</t>
  </si>
  <si>
    <t>trmoore@enerflex.com</t>
  </si>
  <si>
    <t>2175 W. Blairtown Road</t>
  </si>
  <si>
    <t>PCP-000CBCA4</t>
  </si>
  <si>
    <t>gjacobsen@cuttersedgenm.com</t>
  </si>
  <si>
    <t>Jacobsen</t>
  </si>
  <si>
    <t>PPW-800234A8</t>
  </si>
  <si>
    <t>Austin_Quillen</t>
  </si>
  <si>
    <t>Quillen</t>
  </si>
  <si>
    <t>aquillen2002@gmail.com</t>
  </si>
  <si>
    <t>PCP-00115F6E</t>
  </si>
  <si>
    <t>Robertocardenas_63@hotmail.com</t>
  </si>
  <si>
    <t>PCP-00115F48</t>
  </si>
  <si>
    <t>zhubbard91@gmail.com</t>
  </si>
  <si>
    <t>hubbard</t>
  </si>
  <si>
    <t>Western Excavation inc.</t>
  </si>
  <si>
    <t>7238 County Road 315</t>
  </si>
  <si>
    <t>PCP-00116917</t>
  </si>
  <si>
    <t>zimapropertiestx@gmail.com</t>
  </si>
  <si>
    <t>Chaparro</t>
  </si>
  <si>
    <t>Cesar Ivan</t>
  </si>
  <si>
    <t>Zimapropertiestx@gmail.com</t>
  </si>
  <si>
    <t>Zima Properties LLC</t>
  </si>
  <si>
    <t>914 North Lee Street</t>
  </si>
  <si>
    <t>PCP-00116BB8</t>
  </si>
  <si>
    <t>taxman@mesanetworks.net</t>
  </si>
  <si>
    <t>Kapaun</t>
  </si>
  <si>
    <t>+1 970-532-2929</t>
  </si>
  <si>
    <t>Thomas Kapaun Inc</t>
  </si>
  <si>
    <t>5360 W County Road 6</t>
  </si>
  <si>
    <t>PCP-00116969</t>
  </si>
  <si>
    <t>bbrenner@wagnerequipment.com</t>
  </si>
  <si>
    <t>PCP-001160C5</t>
  </si>
  <si>
    <t>+1 970 773 1384</t>
  </si>
  <si>
    <t>PCP-00115FAC</t>
  </si>
  <si>
    <t>Perez-Maltos_Miguel@wagnerequipment.com</t>
  </si>
  <si>
    <t>Perez-Maltos</t>
  </si>
  <si>
    <t>PCP-00118BFE</t>
  </si>
  <si>
    <t>adrian_martinez20@outlook.com</t>
  </si>
  <si>
    <t>+1 303-301-4327</t>
  </si>
  <si>
    <t>Adrian_martinez20@outlook.com</t>
  </si>
  <si>
    <t>Diesel motorsports</t>
  </si>
  <si>
    <t>4454 S Winona Ct</t>
  </si>
  <si>
    <t>PCP-0011962F</t>
  </si>
  <si>
    <t>tom_austin@mountainpeakllc.com</t>
  </si>
  <si>
    <t>+1 720-854-9775</t>
  </si>
  <si>
    <t>Mountain Peak LLC</t>
  </si>
  <si>
    <t>8585 Braun Loop</t>
  </si>
  <si>
    <t>PCP-00118075</t>
  </si>
  <si>
    <t>cjones@mccormickasphaltpaving.com</t>
  </si>
  <si>
    <t>+1 719-349-0586</t>
  </si>
  <si>
    <t>Bettis Asphalt</t>
  </si>
  <si>
    <t>30887 Us Hwy 24</t>
  </si>
  <si>
    <t>PCP-001179E6</t>
  </si>
  <si>
    <t>michaelwelter@hotmail.com</t>
  </si>
  <si>
    <t>Welter</t>
  </si>
  <si>
    <t>+1 970-673-0696</t>
  </si>
  <si>
    <t>blah</t>
  </si>
  <si>
    <t>502 N Sholdt Dr</t>
  </si>
  <si>
    <t>PCP-00118B53</t>
  </si>
  <si>
    <t>garciaweldingnm@gmail.com</t>
  </si>
  <si>
    <t>garcia welding &amp;amp; excavation LLC</t>
  </si>
  <si>
    <t>444 Romeroville Frontage Rd</t>
  </si>
  <si>
    <t>PCP-00118791</t>
  </si>
  <si>
    <t>aaron.hdsn@hotmail.com</t>
  </si>
  <si>
    <t>PCP-00118FE9</t>
  </si>
  <si>
    <t>d271bnh</t>
  </si>
  <si>
    <t>bryan.holland@resourceee.com</t>
  </si>
  <si>
    <t>LOUISIANA MACHINERY CO. L.L.C.</t>
  </si>
  <si>
    <t>PSP-000A81DE</t>
  </si>
  <si>
    <t>arobinson@powermotivecorp.com</t>
  </si>
  <si>
    <t>+1 303 435 7695</t>
  </si>
  <si>
    <t>PCP-0011B869</t>
  </si>
  <si>
    <t>anastacio.almance@kodiakgas.com</t>
  </si>
  <si>
    <t>Almance</t>
  </si>
  <si>
    <t>Anastacio</t>
  </si>
  <si>
    <t>Anastacio.almance@kodiakgas.com</t>
  </si>
  <si>
    <t>600 grazer ln</t>
  </si>
  <si>
    <t>PCP-0002A5FD</t>
  </si>
  <si>
    <t>service.prr@ocsnet.net</t>
  </si>
  <si>
    <t>PORTERVILLE</t>
  </si>
  <si>
    <t>MITCH BROWN GEN ENG INC</t>
  </si>
  <si>
    <t>14200 RD. 284</t>
  </si>
  <si>
    <t>Porterville</t>
  </si>
  <si>
    <t>PPW-00024860</t>
  </si>
  <si>
    <t>dsg.inc@icloud.com</t>
  </si>
  <si>
    <t xml:space="preserve">Eddy </t>
  </si>
  <si>
    <t>+1 505 900 4065</t>
  </si>
  <si>
    <t>DURAN SAND &amp; GRAVEL</t>
  </si>
  <si>
    <t>27414::DURAN SAND &amp; GRAVEL</t>
  </si>
  <si>
    <t>PCP-000608F1</t>
  </si>
  <si>
    <t>Motohunter49@gmail.com</t>
  </si>
  <si>
    <t>+1 970 312 6973</t>
  </si>
  <si>
    <t>PCP-0011B31A</t>
  </si>
  <si>
    <t>paulk@citcgroupinc.com</t>
  </si>
  <si>
    <t>+1 702-377-9144</t>
  </si>
  <si>
    <t>CITC Group Inc.</t>
  </si>
  <si>
    <t>4778 Austin Bluffs Pkwy</t>
  </si>
  <si>
    <t>PCP-0011B3AC</t>
  </si>
  <si>
    <t>maranalandfill@wm.com</t>
  </si>
  <si>
    <t>PCP-0011AD97</t>
  </si>
  <si>
    <t>PCP-000D5431</t>
  </si>
  <si>
    <t>PCP-0011B0BF</t>
  </si>
  <si>
    <t>sorosco@eeronline.com</t>
  </si>
  <si>
    <t>+1 4322344034</t>
  </si>
  <si>
    <t>Sorosco@eeronline.com</t>
  </si>
  <si>
    <t>ENERGY SERVICES CONST DIV DIV OF ENDEAVOR ENERGY</t>
  </si>
  <si>
    <t>110 N MARIENFELD</t>
  </si>
  <si>
    <t>PPW-80048881</t>
  </si>
  <si>
    <t>mbarker@republicservices.com</t>
  </si>
  <si>
    <t>+1 970 609 7191</t>
  </si>
  <si>
    <t>PCP-0011AAC4</t>
  </si>
  <si>
    <t>PCP-000D5448</t>
  </si>
  <si>
    <t>Jarrick.henio.23@gmail.com</t>
  </si>
  <si>
    <t>Henio</t>
  </si>
  <si>
    <t>Jarrick</t>
  </si>
  <si>
    <t>Jarrick repairs</t>
  </si>
  <si>
    <t>3 Prewitt St</t>
  </si>
  <si>
    <t>PCP-0011F62C</t>
  </si>
  <si>
    <t>Jimmybrown0403@icloud.com</t>
  </si>
  <si>
    <t>279 South Bailey Drive</t>
  </si>
  <si>
    <t>PCP-00120576</t>
  </si>
  <si>
    <t>c_porch</t>
  </si>
  <si>
    <t>Porch</t>
  </si>
  <si>
    <t>+1 780 714 4825</t>
  </si>
  <si>
    <t>cporch@thompsoncg.ca</t>
  </si>
  <si>
    <t>THOMPSON BROS LP</t>
  </si>
  <si>
    <t>BOX 4300</t>
  </si>
  <si>
    <t>SPRUCE GROVE</t>
  </si>
  <si>
    <t>T7X 3B4</t>
  </si>
  <si>
    <t>97933::THOMPSON BROS CONSTR LP</t>
  </si>
  <si>
    <t>PCP-000D8241</t>
  </si>
  <si>
    <t>a0barw</t>
  </si>
  <si>
    <t>winnr@RushEnterprises.Com</t>
  </si>
  <si>
    <t>PSP-000B39DA</t>
  </si>
  <si>
    <t>jjjuradojonathan02</t>
  </si>
  <si>
    <t>jurado</t>
  </si>
  <si>
    <t>+1 970 584 4047</t>
  </si>
  <si>
    <t>jjjuradojonathan02@icloud.com</t>
  </si>
  <si>
    <t>JNE LAND CLEARING</t>
  </si>
  <si>
    <t>601 S Santa Monica St</t>
  </si>
  <si>
    <t>50846::JNE LAND CLEARING</t>
  </si>
  <si>
    <t>PCP-0012593F</t>
  </si>
  <si>
    <t>a6qepsip</t>
  </si>
  <si>
    <t>Setup</t>
  </si>
  <si>
    <t>Catip</t>
  </si>
  <si>
    <t>+1 833 487 0386</t>
  </si>
  <si>
    <t>(833) 487-0386</t>
  </si>
  <si>
    <t>catipsetup+a6qe@gmail.com</t>
  </si>
  <si>
    <t>PCP-00125AFB</t>
  </si>
  <si>
    <t>randi.orris@4riversequipment.com</t>
  </si>
  <si>
    <t>Yu</t>
  </si>
  <si>
    <t>+1 970 247 4460</t>
  </si>
  <si>
    <t>josh.yu@4riversequipment.com</t>
  </si>
  <si>
    <t>75250::4 RIVERS EQUIPMENT LLC</t>
  </si>
  <si>
    <t>PCP-00125333</t>
  </si>
  <si>
    <t>ogris</t>
  </si>
  <si>
    <t>Dalrick</t>
  </si>
  <si>
    <t>+1 719 220 4140</t>
  </si>
  <si>
    <t>21603 State Hwy 12</t>
  </si>
  <si>
    <t>PCP-00125149</t>
  </si>
  <si>
    <t>winn</t>
  </si>
  <si>
    <t>randy</t>
  </si>
  <si>
    <t>+1 888-895-7383</t>
  </si>
  <si>
    <t>PCP-00124965</t>
  </si>
  <si>
    <t>ricks@qannex.com</t>
  </si>
  <si>
    <t>Salinas</t>
  </si>
  <si>
    <t>+1 915 791 0060</t>
  </si>
  <si>
    <t>QANNEX CORP</t>
  </si>
  <si>
    <t>8600 Gateway Blvd E</t>
  </si>
  <si>
    <t>71793::QANNEX CORP</t>
  </si>
  <si>
    <t>PCP-00124DE8</t>
  </si>
  <si>
    <t>dbland@trcexcavation.com</t>
  </si>
  <si>
    <t>Bland</t>
  </si>
  <si>
    <t>Dalani</t>
  </si>
  <si>
    <t>+1 720 930 3550</t>
  </si>
  <si>
    <t>PCP-00125590</t>
  </si>
  <si>
    <t>e250lla</t>
  </si>
  <si>
    <t>Arnett</t>
  </si>
  <si>
    <t>Lyele</t>
  </si>
  <si>
    <t>Arnett_Lyele@wagnerequipment.com</t>
  </si>
  <si>
    <t>PSP-00043DB6</t>
  </si>
  <si>
    <t>e250rek</t>
  </si>
  <si>
    <t>Kratzer</t>
  </si>
  <si>
    <t>Kratzer_Robert@wagnerequipment.com</t>
  </si>
  <si>
    <t>PSP-000B3DA3</t>
  </si>
  <si>
    <t>scott@lefthandexc.com</t>
  </si>
  <si>
    <t>Aschenbrenner</t>
  </si>
  <si>
    <t>+1 303 833 3326</t>
  </si>
  <si>
    <t>LEFT HAND EXCAVATING</t>
  </si>
  <si>
    <t>3756 Eureka Way</t>
  </si>
  <si>
    <t>54880::LEFT HAND EXCAVATING</t>
  </si>
  <si>
    <t>PCP-0012556D</t>
  </si>
  <si>
    <t>e250tns1</t>
  </si>
  <si>
    <t>scott_travis@wagnerequipment.com</t>
  </si>
  <si>
    <t>PSP-000A71C0</t>
  </si>
  <si>
    <t>PCP-001256E3</t>
  </si>
  <si>
    <t>npridy@cityofmontrose.org</t>
  </si>
  <si>
    <t>Pridy</t>
  </si>
  <si>
    <t>+1 970 417 7070</t>
  </si>
  <si>
    <t>PCP-001294A2</t>
  </si>
  <si>
    <t>lawrence.harrington@transdev.com</t>
  </si>
  <si>
    <t>Harrington</t>
  </si>
  <si>
    <t>+1 720 977 6341</t>
  </si>
  <si>
    <t>1330 E 126th Ave</t>
  </si>
  <si>
    <t>PCP-0012970F</t>
  </si>
  <si>
    <t>aaron.hdsn@gmail.com</t>
  </si>
  <si>
    <t>+1 970 901 8890</t>
  </si>
  <si>
    <t>Aaron.hdsn@gmail.com</t>
  </si>
  <si>
    <t>PCP-00115F3D</t>
  </si>
  <si>
    <t>mechanic@sterlingcolo.com</t>
  </si>
  <si>
    <t>+1 970 521 9244</t>
  </si>
  <si>
    <t>MECHANIC@sterlingcolo.com</t>
  </si>
  <si>
    <t>PO BOX 4000</t>
  </si>
  <si>
    <t>ATTN: ACCTS PAYABLE</t>
  </si>
  <si>
    <t>PCP-0012816E</t>
  </si>
  <si>
    <t>brhodes@flatironcorp.com</t>
  </si>
  <si>
    <t>+1 469 450 6867</t>
  </si>
  <si>
    <t>385 INTERLOCKEN CRESCENT, STE. 900</t>
  </si>
  <si>
    <t>PCP-00129CD5</t>
  </si>
  <si>
    <t>railsmc</t>
  </si>
  <si>
    <t>Railsback</t>
  </si>
  <si>
    <t>+1 520 648 4707</t>
  </si>
  <si>
    <t>RAILSBACK_MATT_C@cat.com</t>
  </si>
  <si>
    <t>PPS-0008C4DC</t>
  </si>
  <si>
    <t>eliseo@jobeco.com</t>
  </si>
  <si>
    <t>Montellano</t>
  </si>
  <si>
    <t>+1 915 341 2531</t>
  </si>
  <si>
    <t>1150 Southview Drive</t>
  </si>
  <si>
    <t>PCP-001294A9</t>
  </si>
  <si>
    <t>delrealconcrete@gmail.com</t>
  </si>
  <si>
    <t>+1 303 901 4593</t>
  </si>
  <si>
    <t>DELREALCONCRETE@GMAIL.COM</t>
  </si>
  <si>
    <t>DEL REAL CONCRETE</t>
  </si>
  <si>
    <t>6900 Osage St</t>
  </si>
  <si>
    <t>24730::DEL REAL CONCRETE</t>
  </si>
  <si>
    <t>PCP-001281F3</t>
  </si>
  <si>
    <t>dstephenson@tbtc.net</t>
  </si>
  <si>
    <t>+1 575 585 2700</t>
  </si>
  <si>
    <t>TULAROSA BASIN TELEPHONE CO</t>
  </si>
  <si>
    <t>503 St Francis Dr</t>
  </si>
  <si>
    <t>89534::TULAROSA BASIN TELEPHONE CO</t>
  </si>
  <si>
    <t>PCP-0012D198</t>
  </si>
  <si>
    <t>marcodiaz@heiloftexas.com</t>
  </si>
  <si>
    <t>+1 915 706 2621</t>
  </si>
  <si>
    <t>HEIL OF TEXAS</t>
  </si>
  <si>
    <t>9545 Plaza Cir</t>
  </si>
  <si>
    <t>41263::HEIL OF TEXAS</t>
  </si>
  <si>
    <t>PCP-0012CB27</t>
  </si>
  <si>
    <t>jeromebogner</t>
  </si>
  <si>
    <t xml:space="preserve">Bogner </t>
  </si>
  <si>
    <t xml:space="preserve">Jerome </t>
  </si>
  <si>
    <t>+1 719 496 6371</t>
  </si>
  <si>
    <t>parkmanager@fploa.org</t>
  </si>
  <si>
    <t>PCP-0012CE95</t>
  </si>
  <si>
    <t>admin@sandoval-lc.com</t>
  </si>
  <si>
    <t>Del Ferraro</t>
  </si>
  <si>
    <t>+1 575 524 6878</t>
  </si>
  <si>
    <t>G. SANDOVAL CONSTRUCTION, INC.</t>
  </si>
  <si>
    <t>650 Montana Avenue</t>
  </si>
  <si>
    <t>Suite B</t>
  </si>
  <si>
    <t>PCP-0012C77C</t>
  </si>
  <si>
    <t>jemclaren70@gmail.com</t>
  </si>
  <si>
    <t>McLaren</t>
  </si>
  <si>
    <t>Dirtdevil</t>
  </si>
  <si>
    <t>27929 Highway 82</t>
  </si>
  <si>
    <t>PCP-0012C587</t>
  </si>
  <si>
    <t>PCP-001284F1</t>
  </si>
  <si>
    <t>jtimko5@aol.com</t>
  </si>
  <si>
    <t>Timko</t>
  </si>
  <si>
    <t>+1 970-396-3689</t>
  </si>
  <si>
    <t>Associated Finishers</t>
  </si>
  <si>
    <t>24868 County Road 40</t>
  </si>
  <si>
    <t>PCP-0012C2CB</t>
  </si>
  <si>
    <t>smsales</t>
  </si>
  <si>
    <t>Pusic</t>
  </si>
  <si>
    <t>vpusic@75thstreetquarry.com</t>
  </si>
  <si>
    <t>SM Sales</t>
  </si>
  <si>
    <t>17524 W SIERRA HWY</t>
  </si>
  <si>
    <t>SANTA CLARITA</t>
  </si>
  <si>
    <t>PPT-0100D850</t>
  </si>
  <si>
    <t>Tfpaveco@gmail.com</t>
  </si>
  <si>
    <t>Farrow</t>
  </si>
  <si>
    <t>PCP-0012D330</t>
  </si>
  <si>
    <t>rcardenas@ztexconstruction.com</t>
  </si>
  <si>
    <t>CARDENAS</t>
  </si>
  <si>
    <t>+1 915 251 3992</t>
  </si>
  <si>
    <t>RCARDENAS@ZTEXCONSTRUCTION.COM</t>
  </si>
  <si>
    <t>PCP-00118004</t>
  </si>
  <si>
    <t>larry.tekler@wnco.com</t>
  </si>
  <si>
    <t>Tekler</t>
  </si>
  <si>
    <t>PMX Larry</t>
  </si>
  <si>
    <t>+1 303 226 7895</t>
  </si>
  <si>
    <t>SOUTHWEST AIRLINES CO</t>
  </si>
  <si>
    <t>26405 E 107th Ave</t>
  </si>
  <si>
    <t>80781::SOUTHWEST AIRLINES</t>
  </si>
  <si>
    <t>PCP-0012F6A2</t>
  </si>
  <si>
    <t>Raymond.Coyle@yahoo.com</t>
  </si>
  <si>
    <t>Coyle</t>
  </si>
  <si>
    <t>6725 Defoe Avenue</t>
  </si>
  <si>
    <t>PCP-0012FC2E</t>
  </si>
  <si>
    <t>sshelly@swcp.com</t>
  </si>
  <si>
    <t>Teel</t>
  </si>
  <si>
    <t>+1 505 922 9099</t>
  </si>
  <si>
    <t>STEVE SHELLY LANDSCAPES</t>
  </si>
  <si>
    <t>78890::STEVE SHELLY LANDSCAPES</t>
  </si>
  <si>
    <t>PCP-0013033F</t>
  </si>
  <si>
    <t>laperez@precisionmpi.com</t>
  </si>
  <si>
    <t xml:space="preserve">Perez </t>
  </si>
  <si>
    <t xml:space="preserve">Luz </t>
  </si>
  <si>
    <t>+1 915 526 7015</t>
  </si>
  <si>
    <t>MPI MACHINERY &amp; DESIGN</t>
  </si>
  <si>
    <t>1520 Goodyear Dr</t>
  </si>
  <si>
    <t>62257::MPI MACHINERY &amp; DESIGN</t>
  </si>
  <si>
    <t>PCP-00130793</t>
  </si>
  <si>
    <t>kroesch89@gmail.com</t>
  </si>
  <si>
    <t>Roesch</t>
  </si>
  <si>
    <t>+1 719 688 0104</t>
  </si>
  <si>
    <t>KELLY ROESCH</t>
  </si>
  <si>
    <t>34132 County Road 26</t>
  </si>
  <si>
    <t>Mc Clave</t>
  </si>
  <si>
    <t>74151::KELLY ROESCH</t>
  </si>
  <si>
    <t>PCP-00130B96</t>
  </si>
  <si>
    <t>anthony.eavenson@crossfireaggregate.com</t>
  </si>
  <si>
    <t>Eavenson</t>
  </si>
  <si>
    <t>Ace</t>
  </si>
  <si>
    <t>+1 505 330 1671</t>
  </si>
  <si>
    <t>Anthony.Eavenson@crossfireaggregate.com</t>
  </si>
  <si>
    <t>PO BOX 352</t>
  </si>
  <si>
    <t>PCP-001315C4</t>
  </si>
  <si>
    <t>twovalleytire@yahoo.com</t>
  </si>
  <si>
    <t>+1 970 524 8473</t>
  </si>
  <si>
    <t>TWO VALLEY TIRE LLC</t>
  </si>
  <si>
    <t>PO Box 4</t>
  </si>
  <si>
    <t>83433::TWO VALLEY TIRE LLC</t>
  </si>
  <si>
    <t>PCP-00130D9E</t>
  </si>
  <si>
    <t>smithsmaterials@outlook.com</t>
  </si>
  <si>
    <t>+1 970 676 4055</t>
  </si>
  <si>
    <t>PCP-0001790A</t>
  </si>
  <si>
    <t>daren.rowe@hulcher.com</t>
  </si>
  <si>
    <t>Daren</t>
  </si>
  <si>
    <t>+1 940 626 9255</t>
  </si>
  <si>
    <t>HULCHER SERVICES INC</t>
  </si>
  <si>
    <t>1200 Defiel rd</t>
  </si>
  <si>
    <t>PCP-000A5F1C</t>
  </si>
  <si>
    <t>inmotiondiesel@gmail.com</t>
  </si>
  <si>
    <t>Jens</t>
  </si>
  <si>
    <t>+1 970 631 6791</t>
  </si>
  <si>
    <t>IN MOTION DIESEL REPAIR</t>
  </si>
  <si>
    <t>3807 State St</t>
  </si>
  <si>
    <t>46574::IN MOTION DIESEL REPAIR</t>
  </si>
  <si>
    <t>PCP-00131477</t>
  </si>
  <si>
    <t>tbrooks@capturepointllc.com</t>
  </si>
  <si>
    <t>+1 469 584 2038</t>
  </si>
  <si>
    <t>jcleveland@capturepointllc.com</t>
  </si>
  <si>
    <t>CAPTURE POINT LLC</t>
  </si>
  <si>
    <t>1101 CENTRAL EXPRESSWAY S, STE 150</t>
  </si>
  <si>
    <t>39604::CAPTURE POINT LLC</t>
  </si>
  <si>
    <t>PCP-0005C6BD</t>
  </si>
  <si>
    <t>gjohnston@enerflex.com</t>
  </si>
  <si>
    <t>+1 575 361 6419</t>
  </si>
  <si>
    <t>PCP-001307FD</t>
  </si>
  <si>
    <t>e250al1</t>
  </si>
  <si>
    <t>leach_austin@wagnerequipment.com</t>
  </si>
  <si>
    <t>PSP-000B2481</t>
  </si>
  <si>
    <t>+1 970 729 1085</t>
  </si>
  <si>
    <t>WILLIAMS CONSTRUCTION</t>
  </si>
  <si>
    <t>PCP-00130340</t>
  </si>
  <si>
    <t>cody.twinguns@gmail.com</t>
  </si>
  <si>
    <t>+1 970 456 2169</t>
  </si>
  <si>
    <t>TWIN GUNS ENTERPRISE LLC</t>
  </si>
  <si>
    <t>230 ASPEN RD</t>
  </si>
  <si>
    <t>89678::TWIN GUNS ENTERPRISES LLC</t>
  </si>
  <si>
    <t>PCP-0003FEE3</t>
  </si>
  <si>
    <t>hhoscan@yahoo.com</t>
  </si>
  <si>
    <t xml:space="preserve">Homero </t>
  </si>
  <si>
    <t>+1 915 383 9700</t>
  </si>
  <si>
    <t>HOSCAN</t>
  </si>
  <si>
    <t>7978 Alameda Ave</t>
  </si>
  <si>
    <t>40044::HOSCAN ASSET MANAGEMENT LLC</t>
  </si>
  <si>
    <t>PCP-00130153</t>
  </si>
  <si>
    <t>rad1radu@yahoo.com</t>
  </si>
  <si>
    <t>Rad</t>
  </si>
  <si>
    <t>Radu</t>
  </si>
  <si>
    <t>Rad1Radu@yahoo.com</t>
  </si>
  <si>
    <t>4407 Griffin Street</t>
  </si>
  <si>
    <t>Portsmouth</t>
  </si>
  <si>
    <t>PCP-0011BA03</t>
  </si>
  <si>
    <t>christianbubba@gmail.com</t>
  </si>
  <si>
    <t>36 Waterhole Rd</t>
  </si>
  <si>
    <t>PCP-00130874</t>
  </si>
  <si>
    <t>kubicj</t>
  </si>
  <si>
    <t>Kubicki</t>
  </si>
  <si>
    <t>+1 309 636 5858</t>
  </si>
  <si>
    <t>Kubicki_Jessica@cat.com</t>
  </si>
  <si>
    <t>PIP-10002926</t>
  </si>
  <si>
    <t>acmepepe@gmail.com</t>
  </si>
  <si>
    <t>+1 505-280-7127</t>
  </si>
  <si>
    <t>ACME IRON &amp; METAL CO</t>
  </si>
  <si>
    <t>6144 2nd NW</t>
  </si>
  <si>
    <t>01571::ACME IRON &amp; METAL CO</t>
  </si>
  <si>
    <t>PCP-00130A99</t>
  </si>
  <si>
    <t>jpontius@republicservices.com</t>
  </si>
  <si>
    <t>Pontius</t>
  </si>
  <si>
    <t>+1 719 792 3350</t>
  </si>
  <si>
    <t>06032::REPUBLIC SERVICES INC,06489::REPUBLIC SERVICES INC,54290::REPUBLIC SERVICES INC,54290a::REPUBLIC SERVICES INC,54290b::REPUBLIC SERVICES INC</t>
  </si>
  <si>
    <t>PCP-00133D54</t>
  </si>
  <si>
    <t>tskeels@auroragov.org</t>
  </si>
  <si>
    <t>Skeels</t>
  </si>
  <si>
    <t>+1 303 739 1780</t>
  </si>
  <si>
    <t>CITY OF AURORA COLORADO</t>
  </si>
  <si>
    <t>26631 E Quincy Ave</t>
  </si>
  <si>
    <t>PCP-00133373</t>
  </si>
  <si>
    <t>office@burgooncompany.com</t>
  </si>
  <si>
    <t>Company</t>
  </si>
  <si>
    <t>Burgoon</t>
  </si>
  <si>
    <t>+1 409 766 1900</t>
  </si>
  <si>
    <t>EVCO PARTNERS LP DBA BURGOON COMPANY</t>
  </si>
  <si>
    <t>PO BOX 1168</t>
  </si>
  <si>
    <t>GALVESTON</t>
  </si>
  <si>
    <t>49272::BURGOON COMPANY</t>
  </si>
  <si>
    <t>PPW-00019260</t>
  </si>
  <si>
    <t>brianverhulst@gmail.com</t>
  </si>
  <si>
    <t>Verhulst</t>
  </si>
  <si>
    <t>+1 9702324671</t>
  </si>
  <si>
    <t>PCP-00002C80</t>
  </si>
  <si>
    <t>taylor.woolmington</t>
  </si>
  <si>
    <t>Woolmington</t>
  </si>
  <si>
    <t>+1 7198503235</t>
  </si>
  <si>
    <t>taylor.woolmington@state.co.us</t>
  </si>
  <si>
    <t>Colorado Parks and Wildlife</t>
  </si>
  <si>
    <t>7405 W. Hwy 50, Suite 100</t>
  </si>
  <si>
    <t>PCP-00133378</t>
  </si>
  <si>
    <t>rpruyne</t>
  </si>
  <si>
    <t>Pruyne</t>
  </si>
  <si>
    <t>+1 570 533 1499</t>
  </si>
  <si>
    <t>randy.pruyne@usacompression.com</t>
  </si>
  <si>
    <t>PPW-00037E0F</t>
  </si>
  <si>
    <t>scunningham20@yahoo.com</t>
  </si>
  <si>
    <t>Stephon</t>
  </si>
  <si>
    <t>Fortress Development Solutions</t>
  </si>
  <si>
    <t>4976 West 5th Street</t>
  </si>
  <si>
    <t>PCP-00133AF3</t>
  </si>
  <si>
    <t>eaehjm</t>
  </si>
  <si>
    <t>jmonds@enerflex.com</t>
  </si>
  <si>
    <t>1001 south faudre</t>
  </si>
  <si>
    <t>PSP-0008D609</t>
  </si>
  <si>
    <t>benbrv21@gmail.com</t>
  </si>
  <si>
    <t>+1 505-927-2232</t>
  </si>
  <si>
    <t xml:space="preserve">Pine hills </t>
  </si>
  <si>
    <t>Coyote</t>
  </si>
  <si>
    <t>PCP-0013653A</t>
  </si>
  <si>
    <t>denwill1107@gmail.com</t>
  </si>
  <si>
    <t>+1 719 401 7046</t>
  </si>
  <si>
    <t>ACME SEPTIC</t>
  </si>
  <si>
    <t>585 Big Sky Ct</t>
  </si>
  <si>
    <t>39608::ACME SEPTIC</t>
  </si>
  <si>
    <t>PCP-001379F0</t>
  </si>
  <si>
    <t>saovaluk</t>
  </si>
  <si>
    <t>SIMA-AREE</t>
  </si>
  <si>
    <t>SAOVALUK</t>
  </si>
  <si>
    <t>+1 303 412 8513</t>
  </si>
  <si>
    <t>saovaluk@sima-aree.com</t>
  </si>
  <si>
    <t>SA HYDROLOGICAL CONSTRUCTION</t>
  </si>
  <si>
    <t>8639 Gladiola Cir</t>
  </si>
  <si>
    <t>81580::SA HYDROLOGICAL CONSTRUCTION EQUIPMENT AND SUPPLY</t>
  </si>
  <si>
    <t>PCP-00136A98</t>
  </si>
  <si>
    <t>emery.carrasco12@gmail.com</t>
  </si>
  <si>
    <t>Emery</t>
  </si>
  <si>
    <t>504 Walker Farm Road</t>
  </si>
  <si>
    <t>PCP-00137463</t>
  </si>
  <si>
    <t>shawn.d.clifton@gmail.com</t>
  </si>
  <si>
    <t>Shawn.d.clifton@gmail.com</t>
  </si>
  <si>
    <t>2616 6 Mile Road</t>
  </si>
  <si>
    <t>Racine</t>
  </si>
  <si>
    <t>PCP-00137652</t>
  </si>
  <si>
    <t>johnstock@highmountainconcepts.com</t>
  </si>
  <si>
    <t>+1 970 209 5538</t>
  </si>
  <si>
    <t>HIGH MOUNTAIN CONCEPTS</t>
  </si>
  <si>
    <t>1283 County Road 738</t>
  </si>
  <si>
    <t>42484::HIGH MOUNTAIN CONCEPTS</t>
  </si>
  <si>
    <t>PCP-001378AF</t>
  </si>
  <si>
    <t>rbeland@republicservices.com</t>
  </si>
  <si>
    <t>Beland</t>
  </si>
  <si>
    <t>+1 719 726 1091</t>
  </si>
  <si>
    <t>PCP-0013840D</t>
  </si>
  <si>
    <t>luis.contreras@chavescounty.gov</t>
  </si>
  <si>
    <t>+1 575 444 6462</t>
  </si>
  <si>
    <t>PO BOX 1817</t>
  </si>
  <si>
    <t>88202-1817</t>
  </si>
  <si>
    <t>PCP-00138FDF</t>
  </si>
  <si>
    <t>nateflyingyjranch</t>
  </si>
  <si>
    <t>+1 970 466 0825</t>
  </si>
  <si>
    <t>Nate@FlyingYJranch.com</t>
  </si>
  <si>
    <t>FLYING Y-J RANCH</t>
  </si>
  <si>
    <t>53730 CO ROAD Z</t>
  </si>
  <si>
    <t>51887::FLYING Y-J RANCH</t>
  </si>
  <si>
    <t>PCP-00139288</t>
  </si>
  <si>
    <t>andrew.murrieta@ngsgi.com</t>
  </si>
  <si>
    <t>MURRIETA</t>
  </si>
  <si>
    <t>+1 432 316 8345</t>
  </si>
  <si>
    <t>ANDREW.MURRIETA@NGSGI.COM</t>
  </si>
  <si>
    <t>PCP-001386E5</t>
  </si>
  <si>
    <t>a6bucp</t>
  </si>
  <si>
    <t>chad.phelps@mhc.com</t>
  </si>
  <si>
    <t>PSP-000B4BEA</t>
  </si>
  <si>
    <t>blackhawktowing915@gmail.com</t>
  </si>
  <si>
    <t>+1 915 667 5997</t>
  </si>
  <si>
    <t>BLACK HAWK TOWING</t>
  </si>
  <si>
    <t>232 Bauxite Ave</t>
  </si>
  <si>
    <t>08504::BLACK HAWK TOWING</t>
  </si>
  <si>
    <t>PCP-001392D0</t>
  </si>
  <si>
    <t>gus.braddock@usacompression.com</t>
  </si>
  <si>
    <t>Braddock</t>
  </si>
  <si>
    <t>+1 432 280 8391</t>
  </si>
  <si>
    <t>Gus.Braddock@usacompression.com</t>
  </si>
  <si>
    <t>PCP-00139578</t>
  </si>
  <si>
    <t>steven.standard@usacompression.com</t>
  </si>
  <si>
    <t>Standard</t>
  </si>
  <si>
    <t>+1 432 967 5069</t>
  </si>
  <si>
    <t>PCP-001390B2</t>
  </si>
  <si>
    <t>christopher.mumba@usacompression.com</t>
  </si>
  <si>
    <t>Mumba</t>
  </si>
  <si>
    <t>+1 432 710 5581</t>
  </si>
  <si>
    <t>PCP-00138FC7</t>
  </si>
  <si>
    <t>fuzionfs</t>
  </si>
  <si>
    <t>PO Box 200638</t>
  </si>
  <si>
    <t>PCP-0013925D</t>
  </si>
  <si>
    <t>conradkropf478@gmail.com</t>
  </si>
  <si>
    <t>Kropf</t>
  </si>
  <si>
    <t>+1 970 234 5162</t>
  </si>
  <si>
    <t>KROPF CONSTRUCTION</t>
  </si>
  <si>
    <t>49958::KROPF CONSTRUCTION</t>
  </si>
  <si>
    <t>PCP-00139611</t>
  </si>
  <si>
    <t>holcim3500</t>
  </si>
  <si>
    <t>MARIETTA</t>
  </si>
  <si>
    <t>+1 719 280 3681</t>
  </si>
  <si>
    <t>PCP-0013822E</t>
  </si>
  <si>
    <t>Coggin</t>
  </si>
  <si>
    <t>ccoggin@wm.com</t>
  </si>
  <si>
    <t>PCP-001360CD</t>
  </si>
  <si>
    <t>dino33064@yahoo.com</t>
  </si>
  <si>
    <t>Grigorescu</t>
  </si>
  <si>
    <t>+1 303 888 8632</t>
  </si>
  <si>
    <t>DINO GRIGORESCU</t>
  </si>
  <si>
    <t>9062 south gray lane</t>
  </si>
  <si>
    <t>38087::DINO GRIGORESCU</t>
  </si>
  <si>
    <t>PCP-001394E1</t>
  </si>
  <si>
    <t>george.kelly@navenergy.com</t>
  </si>
  <si>
    <t>+1 505 598 3357</t>
  </si>
  <si>
    <t>George.Kelly@navenergy.com</t>
  </si>
  <si>
    <t>PCP-00138AD7</t>
  </si>
  <si>
    <t>racheal.ellison@navenergy.com</t>
  </si>
  <si>
    <t>Ellison</t>
  </si>
  <si>
    <t>+1 505 517 8907</t>
  </si>
  <si>
    <t>Racheal.Ellison@navenergy.com</t>
  </si>
  <si>
    <t>PCP-00138ABA</t>
  </si>
  <si>
    <t>kyle.lyon@usacompression.com</t>
  </si>
  <si>
    <t>lyon</t>
  </si>
  <si>
    <t>+1 575 416 0396</t>
  </si>
  <si>
    <t>PCP-00045C98</t>
  </si>
  <si>
    <t>salexg44@yahoo.com</t>
  </si>
  <si>
    <t>Salexg44@yahoo.com</t>
  </si>
  <si>
    <t>620 North Dunlavy Avenue</t>
  </si>
  <si>
    <t>NM 87063</t>
  </si>
  <si>
    <t>PCP-0013917C</t>
  </si>
  <si>
    <t>e250esc</t>
  </si>
  <si>
    <t>Christensen_Eric@wagnerequipment.com</t>
  </si>
  <si>
    <t>PIP-11113518</t>
  </si>
  <si>
    <t>cobosalonso@yahoo.com</t>
  </si>
  <si>
    <t>Heliezem</t>
  </si>
  <si>
    <t>+1 575 200 4856</t>
  </si>
  <si>
    <t>PCP-00022E2D</t>
  </si>
  <si>
    <t>zkrueger@mrlightning.com</t>
  </si>
  <si>
    <t>+1 719 499 3966</t>
  </si>
  <si>
    <t>MR. LIGHTNING</t>
  </si>
  <si>
    <t>3788 Interpark Dr</t>
  </si>
  <si>
    <t>62650::MR LIGHTNING</t>
  </si>
  <si>
    <t>PCP-001391C3</t>
  </si>
  <si>
    <t>lucyo@abrothersmilling.com</t>
  </si>
  <si>
    <t>PPW-8004156C</t>
  </si>
  <si>
    <t>8trucking@gmail.com</t>
  </si>
  <si>
    <t>Pineda</t>
  </si>
  <si>
    <t>+1 4323862621</t>
  </si>
  <si>
    <t>8’s trucking</t>
  </si>
  <si>
    <t>411 s Dallas st</t>
  </si>
  <si>
    <t>PCP-000E41F2</t>
  </si>
  <si>
    <t>craig.uehling@aebi-schmidt.com</t>
  </si>
  <si>
    <t>uehling</t>
  </si>
  <si>
    <t>+1 720 299 6742</t>
  </si>
  <si>
    <t>AMEREQUIP CORPORATION</t>
  </si>
  <si>
    <t>7424 Antelope Meadows Cir</t>
  </si>
  <si>
    <t>PCP-0013B91A</t>
  </si>
  <si>
    <t>kwilliams@atecsteel.com</t>
  </si>
  <si>
    <t>keifer</t>
  </si>
  <si>
    <t>+1 877 457 5352</t>
  </si>
  <si>
    <t>ATEC STEEL</t>
  </si>
  <si>
    <t>1000 w 5th street</t>
  </si>
  <si>
    <t>baxter springs</t>
  </si>
  <si>
    <t>03827::ATEC STEEL</t>
  </si>
  <si>
    <t>PCP-00050C7C</t>
  </si>
  <si>
    <t>PCP-0013AA20</t>
  </si>
  <si>
    <t>tlucas96@trcexcavation.com</t>
  </si>
  <si>
    <t>+1 406 894 3335</t>
  </si>
  <si>
    <t>Tlucas96@trcexcavation.com</t>
  </si>
  <si>
    <t>PCP-0013A80D</t>
  </si>
  <si>
    <t>Frs.hinata.01@gmail.com</t>
  </si>
  <si>
    <t>223 Herts Way</t>
  </si>
  <si>
    <t>PCP-0013B470</t>
  </si>
  <si>
    <t>joshbigboss</t>
  </si>
  <si>
    <t>Parada</t>
  </si>
  <si>
    <t>Antraxx85@gmail.com</t>
  </si>
  <si>
    <t>3303 East Grand Plains Road</t>
  </si>
  <si>
    <t>PCP-0013AFC9</t>
  </si>
  <si>
    <t>sso124225</t>
  </si>
  <si>
    <t>PCP-00133C55</t>
  </si>
  <si>
    <t>crgutierrez947@gmail.com</t>
  </si>
  <si>
    <t>715 Los Arboles Avenue Northwest</t>
  </si>
  <si>
    <t>PCP-0013ADE7</t>
  </si>
  <si>
    <t>e350mcb</t>
  </si>
  <si>
    <t>Benedict</t>
  </si>
  <si>
    <t>benedict_madison@wagnerequipment.com</t>
  </si>
  <si>
    <t>PIP-11070559</t>
  </si>
  <si>
    <t>e250jmh3</t>
  </si>
  <si>
    <t>Hatchell</t>
  </si>
  <si>
    <t>hatchell_justin@wagnerequipment.com</t>
  </si>
  <si>
    <t>PSP-000B4835</t>
  </si>
  <si>
    <t>e250jtm1</t>
  </si>
  <si>
    <t>Matheny</t>
  </si>
  <si>
    <t>+1 720 966 0051</t>
  </si>
  <si>
    <t>Matheny_Justin@wagnerequipment.com</t>
  </si>
  <si>
    <t>PSP-00045CBA</t>
  </si>
  <si>
    <t>juan.herrera@fmhsolutions.com</t>
  </si>
  <si>
    <t>+1 800 592 1035</t>
  </si>
  <si>
    <t>1054 Hawkins Blvd</t>
  </si>
  <si>
    <t>18113::FMH MATERIAL HANDLING SOLUT</t>
  </si>
  <si>
    <t>PCP-0013AF42</t>
  </si>
  <si>
    <t>twilliams@brannan1.com</t>
  </si>
  <si>
    <t>+1 303 356 3079</t>
  </si>
  <si>
    <t>PCP-0013A952</t>
  </si>
  <si>
    <t>a4bbcr</t>
  </si>
  <si>
    <t>+1 209 758 1766</t>
  </si>
  <si>
    <t>criley@goflory.com</t>
  </si>
  <si>
    <t>FLORY INDUSTRIES</t>
  </si>
  <si>
    <t>PSP-0004B326</t>
  </si>
  <si>
    <t>odessashopmaintenance@nextierofs.com</t>
  </si>
  <si>
    <t>Engle</t>
  </si>
  <si>
    <t>+1 903 920 6408</t>
  </si>
  <si>
    <t>Odessashopmaintenance@NexTierofs.com</t>
  </si>
  <si>
    <t>8200 E i-20</t>
  </si>
  <si>
    <t>PCP-001426C7</t>
  </si>
  <si>
    <t>spbstowing@yahoo.com</t>
  </si>
  <si>
    <t>Bejarano</t>
  </si>
  <si>
    <t>+1 915 279 9569</t>
  </si>
  <si>
    <t>SPBS TOWING</t>
  </si>
  <si>
    <t>478 Horizon Blvd</t>
  </si>
  <si>
    <t>76993::SPBS TOWING</t>
  </si>
  <si>
    <t>PCP-0013DEF9</t>
  </si>
  <si>
    <t>colby.oehlert@voltagrid.com</t>
  </si>
  <si>
    <t>Oehlert</t>
  </si>
  <si>
    <t>+1 346 386 8503</t>
  </si>
  <si>
    <t>PCP-00052589</t>
  </si>
  <si>
    <t>ricky.hurlich@martinmarietta.com</t>
  </si>
  <si>
    <t>Hurlich</t>
  </si>
  <si>
    <t>+1 970 286 6117</t>
  </si>
  <si>
    <t>27486 County Road 13</t>
  </si>
  <si>
    <t>PCP-00140C81</t>
  </si>
  <si>
    <t>Elbrock</t>
  </si>
  <si>
    <t>tricia</t>
  </si>
  <si>
    <t>PPW-0001D215</t>
  </si>
  <si>
    <t>Derek.Funk@KLX.com</t>
  </si>
  <si>
    <t>KLX Energy Services</t>
  </si>
  <si>
    <t>833 U.S. 85</t>
  </si>
  <si>
    <t>PCP-00170FFC</t>
  </si>
  <si>
    <t>a1gwte</t>
  </si>
  <si>
    <t>Tyrell</t>
  </si>
  <si>
    <t>Elliottc@rushenterprises.com</t>
  </si>
  <si>
    <t>PSP-000B50B9</t>
  </si>
  <si>
    <t>goegleink</t>
  </si>
  <si>
    <t>Goeglein</t>
  </si>
  <si>
    <t>Goegleink@gmail.com</t>
  </si>
  <si>
    <t>35640 Campbell Ave</t>
  </si>
  <si>
    <t>PCP-0014A72B</t>
  </si>
  <si>
    <t>Trujillo_dalton@wagnerequipment.com</t>
  </si>
  <si>
    <t>PCP-0013DBB9</t>
  </si>
  <si>
    <t>Ryan.dulworth@libertyenergy.com</t>
  </si>
  <si>
    <t>Dulworth</t>
  </si>
  <si>
    <t>PCP-0013D9B7</t>
  </si>
  <si>
    <t>dustin.mitchell@summitmidstream.com</t>
  </si>
  <si>
    <t>+1 307 299 2945</t>
  </si>
  <si>
    <t>1950 HWY. 6 &amp; 50</t>
  </si>
  <si>
    <t>PCP-0013DAEC</t>
  </si>
  <si>
    <t>jack.cline@martinmarietta.com</t>
  </si>
  <si>
    <t>PCP-0014190C</t>
  </si>
  <si>
    <t>gregjmontoya@yahoo.com</t>
  </si>
  <si>
    <t>+1 505-617-5648</t>
  </si>
  <si>
    <t>Montoyatllc</t>
  </si>
  <si>
    <t>3 Montoya Ln</t>
  </si>
  <si>
    <t>Rainsville</t>
  </si>
  <si>
    <t>PCP-0016191F</t>
  </si>
  <si>
    <t>betho.marquez@gmail.com</t>
  </si>
  <si>
    <t xml:space="preserve">Marquez </t>
  </si>
  <si>
    <t>+1 575 631 2782</t>
  </si>
  <si>
    <t>TECHS SOLUTIONS</t>
  </si>
  <si>
    <t>2830 Harrison Ave Apt 14</t>
  </si>
  <si>
    <t>85411::TECHS SOLUTIONS</t>
  </si>
  <si>
    <t>PCP-001A26BF</t>
  </si>
  <si>
    <t>jmiranda@yutani.cl</t>
  </si>
  <si>
    <t>+56 981366600</t>
  </si>
  <si>
    <t>SERVICIOS DE INGENIERÍA, SERVICIOS Y PRO</t>
  </si>
  <si>
    <t>OSVALDO SILVA CASTELLON DEPTO 702 206</t>
  </si>
  <si>
    <t>PCP-000581CB</t>
  </si>
  <si>
    <t>PCP-001BA0E0</t>
  </si>
  <si>
    <t>Peek</t>
  </si>
  <si>
    <t>Eyan</t>
  </si>
  <si>
    <t>crestedbuttets@wm.com</t>
  </si>
  <si>
    <t>PCP-001A1B60</t>
  </si>
  <si>
    <t>Hemphill</t>
  </si>
  <si>
    <t>467 Riverland Dr</t>
  </si>
  <si>
    <t>PCP-001A0F12</t>
  </si>
  <si>
    <t>Camp</t>
  </si>
  <si>
    <t>PCP-001A06A4</t>
  </si>
  <si>
    <t>PCP-001A0A49</t>
  </si>
  <si>
    <t>Tubman</t>
  </si>
  <si>
    <t>PCP-001A1E52</t>
  </si>
  <si>
    <t>PCP-001A178F</t>
  </si>
  <si>
    <t>Holler</t>
  </si>
  <si>
    <t>PCP-001A1247</t>
  </si>
  <si>
    <t>Brozek</t>
  </si>
  <si>
    <t>PCP-001A2264</t>
  </si>
  <si>
    <t>gcurry@fmi.com</t>
  </si>
  <si>
    <t>+1 719 427 7574</t>
  </si>
  <si>
    <t>PCP-001C89BD</t>
  </si>
  <si>
    <t>shop@troyforming.com</t>
  </si>
  <si>
    <t>Thirsk</t>
  </si>
  <si>
    <t>+1 303 367 1567</t>
  </si>
  <si>
    <t>TROY FORMING CONCRETE INC</t>
  </si>
  <si>
    <t>998 Salida Way</t>
  </si>
  <si>
    <t>89260::TROY FORMING CONCRETE INC</t>
  </si>
  <si>
    <t>PCP-00192C07</t>
  </si>
  <si>
    <t>jjoganah@ttsltd.mu</t>
  </si>
  <si>
    <t>Joganah</t>
  </si>
  <si>
    <t>Jaina</t>
  </si>
  <si>
    <t>+230 650 9504</t>
  </si>
  <si>
    <t>RAZEL CAMEROUN</t>
  </si>
  <si>
    <t>1st Floor, Standard Chartered Tower,</t>
  </si>
  <si>
    <t>19 Cybercity Ebène</t>
  </si>
  <si>
    <t>EBENE</t>
  </si>
  <si>
    <t>MU</t>
  </si>
  <si>
    <t>PCP-0004E7F9</t>
  </si>
  <si>
    <t>i@ss-ss.ru</t>
  </si>
  <si>
    <t>SHU</t>
  </si>
  <si>
    <t>SERG</t>
  </si>
  <si>
    <t>10221 South Fairgate Way</t>
  </si>
  <si>
    <t>Колорадо</t>
  </si>
  <si>
    <t>PCP-00179AC9</t>
  </si>
  <si>
    <t>Aaron.hdsn@outlook.com</t>
  </si>
  <si>
    <t>Mountain valley contracting</t>
  </si>
  <si>
    <t>PCP-001C2C88</t>
  </si>
  <si>
    <t>Manuel.Mendoza@energytransfer.com</t>
  </si>
  <si>
    <t>2564 Pecos Highway</t>
  </si>
  <si>
    <t>PCP-001C2581</t>
  </si>
  <si>
    <t>austin@mvcgj.com</t>
  </si>
  <si>
    <t>PCP-001B34E1</t>
  </si>
  <si>
    <t>totallynotacatemployee@proton.me</t>
  </si>
  <si>
    <t>Notacatemployee</t>
  </si>
  <si>
    <t>Totally</t>
  </si>
  <si>
    <t>+1 309-563-5566</t>
  </si>
  <si>
    <t>TotallyNotacatemployee@proton.me</t>
  </si>
  <si>
    <t>Notacompany</t>
  </si>
  <si>
    <t>510 W Madison St</t>
  </si>
  <si>
    <t>PCP-001AF6C5</t>
  </si>
  <si>
    <t>perez_eli@wagnerequipment.com</t>
  </si>
  <si>
    <t>PCP-001A714F</t>
  </si>
  <si>
    <t>cbane121598@gmail.com</t>
  </si>
  <si>
    <t>Bane</t>
  </si>
  <si>
    <t>Cotton</t>
  </si>
  <si>
    <t xml:space="preserve">Mountain Valley Contracting </t>
  </si>
  <si>
    <t>PCP-00195A7D</t>
  </si>
  <si>
    <t>ted.branscombe@newmont.com</t>
  </si>
  <si>
    <t>Branscombe</t>
  </si>
  <si>
    <t>+1 343 999 2580</t>
  </si>
  <si>
    <t>6900 E Layton Ave</t>
  </si>
  <si>
    <t>PCP-001A925C</t>
  </si>
  <si>
    <t>phillip.tinoco@newmont.com</t>
  </si>
  <si>
    <t>+1 719 851 4192</t>
  </si>
  <si>
    <t>PHILLIP.TINOCO@NEWMONT.COM</t>
  </si>
  <si>
    <t>PCP-00020129</t>
  </si>
  <si>
    <t>david.henderson@newmont.com</t>
  </si>
  <si>
    <t>+1 303 596 4281</t>
  </si>
  <si>
    <t>PCP-00197CE5</t>
  </si>
  <si>
    <t>schwinj</t>
  </si>
  <si>
    <t>Schwind</t>
  </si>
  <si>
    <t>+1 775 385 3533</t>
  </si>
  <si>
    <t>nicholas.schwind@newmont.com</t>
  </si>
  <si>
    <t>PCP-0018B87E</t>
  </si>
  <si>
    <t>e250bmh</t>
  </si>
  <si>
    <t>Hard</t>
  </si>
  <si>
    <t>hard_brian@wagnerequipment.com</t>
  </si>
  <si>
    <t>PSP-000B2259</t>
  </si>
  <si>
    <t>e250lej</t>
  </si>
  <si>
    <t>Leif</t>
  </si>
  <si>
    <t>Jensen_Leif@wagnerequipment.com</t>
  </si>
  <si>
    <t>PSP-0006354D</t>
  </si>
  <si>
    <t>037391</t>
  </si>
  <si>
    <t>PCP-001B9C91</t>
  </si>
  <si>
    <t>PCP-001BA53A</t>
  </si>
  <si>
    <t>ce490wti03</t>
  </si>
  <si>
    <t>Durfee</t>
  </si>
  <si>
    <t>+1 307 755 2131</t>
  </si>
  <si>
    <t>1-307-703-4305</t>
  </si>
  <si>
    <t>hdurfee@wyotech.edu</t>
  </si>
  <si>
    <t>4373 NORTH 3RD STREET</t>
  </si>
  <si>
    <t>PPS-00001854</t>
  </si>
  <si>
    <t>carlo_forti@napastore.com</t>
  </si>
  <si>
    <t>Forti</t>
  </si>
  <si>
    <t>Carlo</t>
  </si>
  <si>
    <t>carlo_Forti@napastore.com</t>
  </si>
  <si>
    <t>GENUINE PARTS CO</t>
  </si>
  <si>
    <t>1510 2nd St NW</t>
  </si>
  <si>
    <t>36507::GENUINE PARTS CO</t>
  </si>
  <si>
    <t>PCP-002224AB</t>
  </si>
  <si>
    <t>justin-jackson@hotmail.com</t>
  </si>
  <si>
    <t>+1 719 740 1948</t>
  </si>
  <si>
    <t>JUSTIN JACKSON</t>
  </si>
  <si>
    <t>PO Box 311</t>
  </si>
  <si>
    <t>Simla</t>
  </si>
  <si>
    <t>70948::JUSTIN JACKSON</t>
  </si>
  <si>
    <t>PCP-00211BA7</t>
  </si>
  <si>
    <t>javiermendez757@gmail.com</t>
  </si>
  <si>
    <t>+1 915 300 3613</t>
  </si>
  <si>
    <t>MENLO</t>
  </si>
  <si>
    <t>4700 Rosa Ave</t>
  </si>
  <si>
    <t>63144::MENLO</t>
  </si>
  <si>
    <t>PCP-00227278</t>
  </si>
  <si>
    <t>lolivas@fnfinc.com</t>
  </si>
  <si>
    <t>+1 4802169948</t>
  </si>
  <si>
    <t>PPW-80018B73</t>
  </si>
  <si>
    <t>Ankrumcasey033@gmail.com</t>
  </si>
  <si>
    <t>Ankrum</t>
  </si>
  <si>
    <t>9550 Wilderness Road</t>
  </si>
  <si>
    <t>PCP-0021A352</t>
  </si>
  <si>
    <t>n.beyler@yahoo.com</t>
  </si>
  <si>
    <t>Beyler</t>
  </si>
  <si>
    <t>+1 970 396 4404</t>
  </si>
  <si>
    <t>NATE BEYLER</t>
  </si>
  <si>
    <t>311 3rd st</t>
  </si>
  <si>
    <t>08529::NATE BEYLER</t>
  </si>
  <si>
    <t>PCP-00227322</t>
  </si>
  <si>
    <t>brandon.crowsey@libertyfrac.com</t>
  </si>
  <si>
    <t>crowsey</t>
  </si>
  <si>
    <t>+1 903 229 2977</t>
  </si>
  <si>
    <t>Brandon.Crowsey@libertyfrac.com</t>
  </si>
  <si>
    <t>602 N Old Indian Trl</t>
  </si>
  <si>
    <t>Kemp</t>
  </si>
  <si>
    <t>PCP-0020F7FE</t>
  </si>
  <si>
    <t>raul.gomez@tpwd.texas.gov</t>
  </si>
  <si>
    <t>Franklin Mountains State Park</t>
  </si>
  <si>
    <t>2100 Tom Mays Access Rd</t>
  </si>
  <si>
    <t>PCP-0021AD19</t>
  </si>
  <si>
    <t>bntl3@aol.com</t>
  </si>
  <si>
    <t>+1 7208270781</t>
  </si>
  <si>
    <t>TCW Equipment Field Service LLC</t>
  </si>
  <si>
    <t>PCP-00216758</t>
  </si>
  <si>
    <t>anevarez1101</t>
  </si>
  <si>
    <t>150 Loma Grande Rd</t>
  </si>
  <si>
    <t>83349::DON SWANNERS TREE SERVICE</t>
  </si>
  <si>
    <t>PCP-0020E4E8</t>
  </si>
  <si>
    <t>poss77@hotmail.com</t>
  </si>
  <si>
    <t>Poss</t>
  </si>
  <si>
    <t>+1 719 760 0525</t>
  </si>
  <si>
    <t>POSS FARMS</t>
  </si>
  <si>
    <t>39145 county road 29</t>
  </si>
  <si>
    <t>70561::POSS FARMS</t>
  </si>
  <si>
    <t>PCP-0022A4FC</t>
  </si>
  <si>
    <t>michael.vandel@maxamtirena.com</t>
  </si>
  <si>
    <t>Vandel</t>
  </si>
  <si>
    <t>2706 Dixon Creek Lane</t>
  </si>
  <si>
    <t>PCP-002296F9</t>
  </si>
  <si>
    <t>dwaghct@gmail.com</t>
  </si>
  <si>
    <t>+1 505 453 8822</t>
  </si>
  <si>
    <t>HIGH COUNTRY TRUCKING LLC</t>
  </si>
  <si>
    <t>181 N Kiowa Rd</t>
  </si>
  <si>
    <t>42467::HIGH COUNTRY TRUCKING LLC</t>
  </si>
  <si>
    <t>PCP-0022D518</t>
  </si>
  <si>
    <t>muhamamd.ammar@hilonggroup.com</t>
  </si>
  <si>
    <t>Ammar</t>
  </si>
  <si>
    <t xml:space="preserve">Muhammad </t>
  </si>
  <si>
    <t>+92 302 8662398</t>
  </si>
  <si>
    <t>Hilong Oil Service&amp; Engineering</t>
  </si>
  <si>
    <t xml:space="preserve">Banglow#25,Khayaban-e-Hafiz,PhaseV.DHA. </t>
  </si>
  <si>
    <t>Karachi</t>
  </si>
  <si>
    <t>PCP-000487AF</t>
  </si>
  <si>
    <t>Vic324@icloud.com</t>
  </si>
  <si>
    <t>809 Georgia Street</t>
  </si>
  <si>
    <t>PCP-00149D71</t>
  </si>
  <si>
    <t>alejandro.cerda@kawaskar.com</t>
  </si>
  <si>
    <t>CERDA</t>
  </si>
  <si>
    <t>+56 9 7584 8172</t>
  </si>
  <si>
    <t>ALEJANDRO.CERDA@KAWASKAR.COM</t>
  </si>
  <si>
    <t>KAWASKAR SPA</t>
  </si>
  <si>
    <t>Calle Eleuterio Ramírez 1277</t>
  </si>
  <si>
    <t>Iquique</t>
  </si>
  <si>
    <t>Tarapacá</t>
  </si>
  <si>
    <t>PCP-0023BFCB</t>
  </si>
  <si>
    <t>rriverajose693@gmail.com</t>
  </si>
  <si>
    <t>+1 720 609 7940</t>
  </si>
  <si>
    <t>RIVERA ROOFING INC</t>
  </si>
  <si>
    <t>2900 S Zuni St</t>
  </si>
  <si>
    <t>74152::RIVERA ROOFING INC</t>
  </si>
  <si>
    <t>PCP-0025318B</t>
  </si>
  <si>
    <t>rcarreon@usbr.gov</t>
  </si>
  <si>
    <t>Robertro</t>
  </si>
  <si>
    <t>+1 575 223 9936</t>
  </si>
  <si>
    <t>4696 N Hwy 51</t>
  </si>
  <si>
    <t>PCP-0024E027</t>
  </si>
  <si>
    <t>fastestfernandez@hotmail.com</t>
  </si>
  <si>
    <t>+1 970 589 2507</t>
  </si>
  <si>
    <t>WHITING FARMS</t>
  </si>
  <si>
    <t>5796 Sawmill Mesa Rd</t>
  </si>
  <si>
    <t>96560::WHITING FARMS</t>
  </si>
  <si>
    <t>PCP-0025271A</t>
  </si>
  <si>
    <t>dillon.demott@kiewit.com</t>
  </si>
  <si>
    <t>DeMott</t>
  </si>
  <si>
    <t>+1 720 595 0354</t>
  </si>
  <si>
    <t>Dillon.DeMott@Kiewit.com</t>
  </si>
  <si>
    <t>4825 East Historic Hwy 66</t>
  </si>
  <si>
    <t>51607dd::KIEWIT INFR #105698</t>
  </si>
  <si>
    <t>PCP-0024D3D4</t>
  </si>
  <si>
    <t>4gswiggins@gmail.com</t>
  </si>
  <si>
    <t xml:space="preserve">Gildow </t>
  </si>
  <si>
    <t>+1 970 380 9438</t>
  </si>
  <si>
    <t>4G'S LAND AND LIVESTOCK LLC</t>
  </si>
  <si>
    <t>1259 County Road M.5</t>
  </si>
  <si>
    <t>38089::4G'S LAND AND LIVESTOCK LLC</t>
  </si>
  <si>
    <t>PCP-0024AFA7</t>
  </si>
  <si>
    <t>vmajrad@gmail.com</t>
  </si>
  <si>
    <t>+1 806 787 7831</t>
  </si>
  <si>
    <t>ACOSTA DRILLING</t>
  </si>
  <si>
    <t>2002 County Road L</t>
  </si>
  <si>
    <t>04869::ACOSTA DRILLING</t>
  </si>
  <si>
    <t>PCP-002505BF</t>
  </si>
  <si>
    <t>jeremiah.groeneweg@libertyfrac.com</t>
  </si>
  <si>
    <t>Groeneweg</t>
  </si>
  <si>
    <t>jeremiah</t>
  </si>
  <si>
    <t>+1 425 457 0409</t>
  </si>
  <si>
    <t>Jeremiah.Groeneweg@libertyfrac.com</t>
  </si>
  <si>
    <t>PCP-002535BF</t>
  </si>
  <si>
    <t>clay.b.8@hotmail.com</t>
  </si>
  <si>
    <t>+1 303 990 2620</t>
  </si>
  <si>
    <t>NELSON &amp; SON CONSTRUCTION SR VC INC</t>
  </si>
  <si>
    <t>601 16th St # C160</t>
  </si>
  <si>
    <t>64469::NELSON &amp; SON CONSTRUCTION SR VC INC</t>
  </si>
  <si>
    <t>PCP-0024D1DA</t>
  </si>
  <si>
    <t>jace.p@mti-aib.com</t>
  </si>
  <si>
    <t>POOL</t>
  </si>
  <si>
    <t>JACE</t>
  </si>
  <si>
    <t>+1 800 527 8427</t>
  </si>
  <si>
    <t>JACE.P@MTI-AIB.COM</t>
  </si>
  <si>
    <t>POOL SPECIALIZED TRUCKING LL</t>
  </si>
  <si>
    <t>3397 Us-259s</t>
  </si>
  <si>
    <t>69747::POOL SPECIALIZED TRUCKING LL C</t>
  </si>
  <si>
    <t>PCP-00251657</t>
  </si>
  <si>
    <t>pilo@allin1drywallservices.net</t>
  </si>
  <si>
    <t>Porfirio</t>
  </si>
  <si>
    <t>+1 970 208 6596</t>
  </si>
  <si>
    <t>ALL IN 1 DRYWALL SERVICES LL</t>
  </si>
  <si>
    <t>497 Catspaw Ct</t>
  </si>
  <si>
    <t>04870::ALL IN 1 DRYWALL SERVICES LL C</t>
  </si>
  <si>
    <t>PCP-00253619</t>
  </si>
  <si>
    <t>tlucas@trcexcavation.com</t>
  </si>
  <si>
    <t>LUCAS</t>
  </si>
  <si>
    <t>TINA</t>
  </si>
  <si>
    <t>+1 307 202 1143</t>
  </si>
  <si>
    <t>Tlucas@trcexcavation.com</t>
  </si>
  <si>
    <t>PCP-002513BF</t>
  </si>
  <si>
    <t>colinm@moonriverfs.com</t>
  </si>
  <si>
    <t>+1 701 516 0151</t>
  </si>
  <si>
    <t>LLC</t>
  </si>
  <si>
    <t>169 90TH AVE SW</t>
  </si>
  <si>
    <t>58636-9271</t>
  </si>
  <si>
    <t>PCP-00268663</t>
  </si>
  <si>
    <t>lerma48</t>
  </si>
  <si>
    <t>noe</t>
  </si>
  <si>
    <t>+1 9562362981</t>
  </si>
  <si>
    <t>Noe.lerma@archrock.com</t>
  </si>
  <si>
    <t>PPT-1073CAE7</t>
  </si>
  <si>
    <t>patrick.davila@borderint.com</t>
  </si>
  <si>
    <t>+1 575 489 9943</t>
  </si>
  <si>
    <t>631 Hwy 70 W</t>
  </si>
  <si>
    <t>PCP-0025F929</t>
  </si>
  <si>
    <t>jfagler</t>
  </si>
  <si>
    <t>Fagler</t>
  </si>
  <si>
    <t>+1 970 223 3151</t>
  </si>
  <si>
    <t>jfagler@connellresources.com</t>
  </si>
  <si>
    <t>ASSOCIATED AUCTION SERVICES LLC</t>
  </si>
  <si>
    <t>14918::CAT AUCTION SERVICES</t>
  </si>
  <si>
    <t>PPW-7CB45DF6</t>
  </si>
  <si>
    <t>kyoungberg@sema.inc</t>
  </si>
  <si>
    <t>youngberg</t>
  </si>
  <si>
    <t>kyler</t>
  </si>
  <si>
    <t>+1 303 902 4688</t>
  </si>
  <si>
    <t>PCP-0012461A</t>
  </si>
  <si>
    <t>tow9001@gmail.com</t>
  </si>
  <si>
    <t>+1 915 820 9001</t>
  </si>
  <si>
    <t>CHECKERED FLAT TOWING</t>
  </si>
  <si>
    <t>176 Quadri Ct</t>
  </si>
  <si>
    <t>21040::CHECKERED FLAT TOWING</t>
  </si>
  <si>
    <t>PCP-0025F52C</t>
  </si>
  <si>
    <t>buzzzy305@yahoo.com</t>
  </si>
  <si>
    <t>Gallous</t>
  </si>
  <si>
    <t>+1 970 630 4687</t>
  </si>
  <si>
    <t>DRY CREEK GULCH FARMS LLC</t>
  </si>
  <si>
    <t>505A E 8th Ave</t>
  </si>
  <si>
    <t>27304::DRY CREEK GULCH FARMS LLC</t>
  </si>
  <si>
    <t>PCP-0025F5CF</t>
  </si>
  <si>
    <t>chris.spratt@libertyfrac.com</t>
  </si>
  <si>
    <t>+1 702 561 3283</t>
  </si>
  <si>
    <t>Chris.Spratt@libertyfrac.com</t>
  </si>
  <si>
    <t>602 E Long Cir</t>
  </si>
  <si>
    <t>PCP-002605D4</t>
  </si>
  <si>
    <t>J.gildow23@gmail.com</t>
  </si>
  <si>
    <t>Gildow</t>
  </si>
  <si>
    <t>1259 County Road M 5/10</t>
  </si>
  <si>
    <t>PCP-00264C1E</t>
  </si>
  <si>
    <t>tjlrix@gmail.com</t>
  </si>
  <si>
    <t>Elissa</t>
  </si>
  <si>
    <t>PCP-0002E906</t>
  </si>
  <si>
    <t>a6bugc</t>
  </si>
  <si>
    <t>Clementi</t>
  </si>
  <si>
    <t>gino.clementi@mhc.com</t>
  </si>
  <si>
    <t>PSP-000B57B8</t>
  </si>
  <si>
    <t>wwbackhoe@msn.com</t>
  </si>
  <si>
    <t>+1 303 434 7204</t>
  </si>
  <si>
    <t>PO Box 341</t>
  </si>
  <si>
    <t>PCP-0000731D</t>
  </si>
  <si>
    <t>schroedertruck</t>
  </si>
  <si>
    <t xml:space="preserve">Caldwell </t>
  </si>
  <si>
    <t>+1 303 227 1057</t>
  </si>
  <si>
    <t>kristen.l@schroedertruck.com</t>
  </si>
  <si>
    <t>SCHROEDER TRUCK REPAIR</t>
  </si>
  <si>
    <t>8909 Yosemite St</t>
  </si>
  <si>
    <t>76202::SCHROEDER TRUCK REPAIR</t>
  </si>
  <si>
    <t>PCP-002726F9</t>
  </si>
  <si>
    <t>robert@roperinc.com</t>
  </si>
  <si>
    <t>+1 432 276 1776</t>
  </si>
  <si>
    <t>PCP-000C6A04</t>
  </si>
  <si>
    <t>larry@coloradoexcavatingllc.com</t>
  </si>
  <si>
    <t>Custodio</t>
  </si>
  <si>
    <t>+1 970 948 5079</t>
  </si>
  <si>
    <t>LARRY@COLORADOEXCAVATINGLLC.COM</t>
  </si>
  <si>
    <t>COLORADO EXCAVATING</t>
  </si>
  <si>
    <t>111 Blue Creek Trl</t>
  </si>
  <si>
    <t>93252::COLORADO EXCAVATING</t>
  </si>
  <si>
    <t>PCP-00266230</t>
  </si>
  <si>
    <t>dennis_vanoosten@napastore.com</t>
  </si>
  <si>
    <t>VANOOSTEN</t>
  </si>
  <si>
    <t>+1 719 385 5956</t>
  </si>
  <si>
    <t>DENNIS_VANOOSTEN@NAPASTORE.COM</t>
  </si>
  <si>
    <t>NAPA AUTO PARTS</t>
  </si>
  <si>
    <t>404 W Fontantero</t>
  </si>
  <si>
    <t>63911::NAPA AUTO PARTS</t>
  </si>
  <si>
    <t>PCP-0027264B</t>
  </si>
  <si>
    <t>costeve@outlook.com</t>
  </si>
  <si>
    <t>+1 719 839 5163</t>
  </si>
  <si>
    <t>CRYSTAL PARK HOA</t>
  </si>
  <si>
    <t>21518::CRYSTAL PARK HOA</t>
  </si>
  <si>
    <t>PCP-002750B6</t>
  </si>
  <si>
    <t>lizethog075@gmail.com</t>
  </si>
  <si>
    <t>+1 720 648 9699</t>
  </si>
  <si>
    <t>378 TRUCKING</t>
  </si>
  <si>
    <t>25544 E Byers Dr</t>
  </si>
  <si>
    <t>85418::378 TRUCKING</t>
  </si>
  <si>
    <t>PCP-0027CAD8</t>
  </si>
  <si>
    <t>yuridia.castaneda-negrete@newmont.com</t>
  </si>
  <si>
    <t>Castaneda-Negrete</t>
  </si>
  <si>
    <t>Yuridia</t>
  </si>
  <si>
    <t>+1 303 519 2392</t>
  </si>
  <si>
    <t>Yuridia.Castaneda-Negrete@newmont.com</t>
  </si>
  <si>
    <t>NEWMONT CANADA CORP</t>
  </si>
  <si>
    <t>PCP-001AB511</t>
  </si>
  <si>
    <t>Flood@ironbuffaloholdings.com</t>
  </si>
  <si>
    <t>Iron</t>
  </si>
  <si>
    <t>Iron buffalo</t>
  </si>
  <si>
    <t>5590 E 55th Ave</t>
  </si>
  <si>
    <t>CO 80022</t>
  </si>
  <si>
    <t>PCP-0027CA91</t>
  </si>
  <si>
    <t>george_jhett@wagnerequipment.com</t>
  </si>
  <si>
    <t>Jhett</t>
  </si>
  <si>
    <t>George_Jhett@wagnerequipment.com</t>
  </si>
  <si>
    <t>3131 North Roslyn Street</t>
  </si>
  <si>
    <t>PCP-0027745A</t>
  </si>
  <si>
    <t>zach.hooker@5rcattle.com</t>
  </si>
  <si>
    <t>Hooker</t>
  </si>
  <si>
    <t>+1 970 222 6822</t>
  </si>
  <si>
    <t>FIVE RIVERS RANCH CATTLE</t>
  </si>
  <si>
    <t>28625 U.S. HWY. 34</t>
  </si>
  <si>
    <t>PCP-00275671</t>
  </si>
  <si>
    <t>mguerriero@cusi.com</t>
  </si>
  <si>
    <t>Guerriero</t>
  </si>
  <si>
    <t>+1 870 897 8611</t>
  </si>
  <si>
    <t>CONTINENTAL UTILITY SLTNS IN</t>
  </si>
  <si>
    <t>30300 Marshall Rdg</t>
  </si>
  <si>
    <t>19936::CONTINENTAL UTILITY SLTNS IN</t>
  </si>
  <si>
    <t>PCP-0028F062</t>
  </si>
  <si>
    <t>ammccoy@sundt.com</t>
  </si>
  <si>
    <t>+1 602 859 6999</t>
  </si>
  <si>
    <t>PCP-0013B089</t>
  </si>
  <si>
    <t>pwfour</t>
  </si>
  <si>
    <t>+1 719 433 5149</t>
  </si>
  <si>
    <t>685 East Enterprise Drive</t>
  </si>
  <si>
    <t>PCP-000C5124</t>
  </si>
  <si>
    <t>jesus.carrillo324.jl@gmail.com</t>
  </si>
  <si>
    <t>+1 720 518 1291</t>
  </si>
  <si>
    <t>Jesus.carrillo324.jl@gmail.com</t>
  </si>
  <si>
    <t>JESUS CARRILLO</t>
  </si>
  <si>
    <t>5527 Revere St</t>
  </si>
  <si>
    <t>CO 80239</t>
  </si>
  <si>
    <t>13193::JESUS CARRILLO</t>
  </si>
  <si>
    <t>PCP-0029B51C</t>
  </si>
  <si>
    <t>rusty@mainlinerr.com</t>
  </si>
  <si>
    <t>COOK</t>
  </si>
  <si>
    <t>RUSTY</t>
  </si>
  <si>
    <t>+1 515 554 4873</t>
  </si>
  <si>
    <t>RUSTY@MAINLINERR.COM</t>
  </si>
  <si>
    <t>MAINLINE SERVICES</t>
  </si>
  <si>
    <t>10502 North Ambassador Drive</t>
  </si>
  <si>
    <t>SUITE 100</t>
  </si>
  <si>
    <t>PCP-002780EF</t>
  </si>
  <si>
    <t>viperkb78@yahoo.com</t>
  </si>
  <si>
    <t>+1 720 341 8230</t>
  </si>
  <si>
    <t>MR ASPHALT</t>
  </si>
  <si>
    <t>9895 W 81st Dr</t>
  </si>
  <si>
    <t>60907::MR ASPHALT</t>
  </si>
  <si>
    <t>PCP-00299990</t>
  </si>
  <si>
    <t>claudia.vigil@libertyenergy.com</t>
  </si>
  <si>
    <t>+1 432 634 4983</t>
  </si>
  <si>
    <t>PCP-002954DB</t>
  </si>
  <si>
    <t>dornrm@yahoo.com</t>
  </si>
  <si>
    <t>Vonfeldt</t>
  </si>
  <si>
    <t>+1 970 867 2968</t>
  </si>
  <si>
    <t>DORN READY MIX CORP</t>
  </si>
  <si>
    <t>PO Box 636</t>
  </si>
  <si>
    <t>26874::DORN READY MIX CORP</t>
  </si>
  <si>
    <t>PCP-00294D6D</t>
  </si>
  <si>
    <t>jholcomb@keller-na.com</t>
  </si>
  <si>
    <t>Holcomb</t>
  </si>
  <si>
    <t>+1 972 294 5000</t>
  </si>
  <si>
    <t>214-212-6439</t>
  </si>
  <si>
    <t>KELLER NORTH AMERICA INC.</t>
  </si>
  <si>
    <t>1913 DUTTON DR</t>
  </si>
  <si>
    <t>BLDG 4</t>
  </si>
  <si>
    <t>SAN MARCOS</t>
  </si>
  <si>
    <t>PCP-002A49AC</t>
  </si>
  <si>
    <t>smanzanares@republicservices.com</t>
  </si>
  <si>
    <t>Manzanares</t>
  </si>
  <si>
    <t>+1 720 936 6754</t>
  </si>
  <si>
    <t>PCP-002AA0E9</t>
  </si>
  <si>
    <t>smeakins@stalkbender.com</t>
  </si>
  <si>
    <t>Meakins</t>
  </si>
  <si>
    <t>+1 970 520 3549</t>
  </si>
  <si>
    <t>MAJESTA FARMS LLC</t>
  </si>
  <si>
    <t>42045 County Road 3</t>
  </si>
  <si>
    <t>Haxtun</t>
  </si>
  <si>
    <t>57907::MAJESTA FARMS LLC</t>
  </si>
  <si>
    <t>PCP-002A7687</t>
  </si>
  <si>
    <t>a6r2mk</t>
  </si>
  <si>
    <t>matthew.keeler@borderint.com</t>
  </si>
  <si>
    <t>BORDER INTERNATIONAL TRUCKS</t>
  </si>
  <si>
    <t>PSP-000B5EE5</t>
  </si>
  <si>
    <t>+1 480 244 9238</t>
  </si>
  <si>
    <t>PCP-002A618D</t>
  </si>
  <si>
    <t>klpurchase@yahoo.com</t>
  </si>
  <si>
    <t>Todman</t>
  </si>
  <si>
    <t>Kevinlee</t>
  </si>
  <si>
    <t>+1 505 917 5823</t>
  </si>
  <si>
    <t>KEVIN LEE TODMAN</t>
  </si>
  <si>
    <t>1421 SARA WAY SOTUHEAST</t>
  </si>
  <si>
    <t>85355::KEVIN LEE TODMAN</t>
  </si>
  <si>
    <t>PCP-0029F2A3</t>
  </si>
  <si>
    <t>Jeffrey.brown.5903@gmail.com</t>
  </si>
  <si>
    <t>1011 Hidalgo Rural Road</t>
  </si>
  <si>
    <t>PCP-00271B13</t>
  </si>
  <si>
    <t>raulok33@gmail.com</t>
  </si>
  <si>
    <t>Mayagoitia</t>
  </si>
  <si>
    <t>Raul Alan</t>
  </si>
  <si>
    <t>+1 915-777-0780</t>
  </si>
  <si>
    <t>Mayco Diesel</t>
  </si>
  <si>
    <t>1200 Wind Ridge Dr</t>
  </si>
  <si>
    <t>PCP-002A4F95</t>
  </si>
  <si>
    <t>PCP-002A6225</t>
  </si>
  <si>
    <t>koraachi</t>
  </si>
  <si>
    <t>JOSE LUIS</t>
  </si>
  <si>
    <t>+1 915 274 0648</t>
  </si>
  <si>
    <t>jose.garcia.guerrero83@gmail.com</t>
  </si>
  <si>
    <t>KORAACHI INC</t>
  </si>
  <si>
    <t>8500 Edgemere Blvd</t>
  </si>
  <si>
    <t>52112::KORAACHI INC</t>
  </si>
  <si>
    <t>PCP-002A6295</t>
  </si>
  <si>
    <t>contact@633construction.com</t>
  </si>
  <si>
    <t>Swain</t>
  </si>
  <si>
    <t>+1 719 287 0680</t>
  </si>
  <si>
    <t>633 CONSTRUCTION LLC</t>
  </si>
  <si>
    <t>470 Tamarron Dr</t>
  </si>
  <si>
    <t>19511::633 CONSTRUCTION LLC</t>
  </si>
  <si>
    <t>PCP-002B5CC6</t>
  </si>
  <si>
    <t>tberryman25@gmail.com</t>
  </si>
  <si>
    <t>Berryman</t>
  </si>
  <si>
    <t>+1 505-927-3460</t>
  </si>
  <si>
    <t>BERRYMAN RANCH</t>
  </si>
  <si>
    <t>PO Box 213</t>
  </si>
  <si>
    <t>Cebolla</t>
  </si>
  <si>
    <t>07278::BERRYMAN RANCH</t>
  </si>
  <si>
    <t>PCP-002B5F91</t>
  </si>
  <si>
    <t>alexsoqui@gmail.com</t>
  </si>
  <si>
    <t>Soqui</t>
  </si>
  <si>
    <t>+1 575 602 8760</t>
  </si>
  <si>
    <t>HEATH ANDREATTA EXC. LLC</t>
  </si>
  <si>
    <t>503 E Albertson Cir</t>
  </si>
  <si>
    <t>02915::HEATH ANDREATTA EXC LLC</t>
  </si>
  <si>
    <t>PCP-002D3082</t>
  </si>
  <si>
    <t>080621</t>
  </si>
  <si>
    <t>Koos</t>
  </si>
  <si>
    <t>+1 801 330 7478</t>
  </si>
  <si>
    <t>PCP-002B58F7</t>
  </si>
  <si>
    <t>rmena@4riversequipment.com</t>
  </si>
  <si>
    <t>PCP-002CF3CB</t>
  </si>
  <si>
    <t>bigboy1564@hotmail.com</t>
  </si>
  <si>
    <t>+1 915 342 7086</t>
  </si>
  <si>
    <t>LVH TRUCKING</t>
  </si>
  <si>
    <t>221 Vista Bonita St</t>
  </si>
  <si>
    <t>54500::LVH TRUCKING</t>
  </si>
  <si>
    <t>PCP-002CFC8B</t>
  </si>
  <si>
    <t>jeselyn.graham@archrock.com</t>
  </si>
  <si>
    <t>graham</t>
  </si>
  <si>
    <t>jeselyn</t>
  </si>
  <si>
    <t>+1 432 703 8962</t>
  </si>
  <si>
    <t>PCP-002CE987</t>
  </si>
  <si>
    <t>a6r2ks</t>
  </si>
  <si>
    <t>kyle.staley@borderint.com</t>
  </si>
  <si>
    <t>PSP-000B5F1F</t>
  </si>
  <si>
    <t>a6r2gm</t>
  </si>
  <si>
    <t>gabriel.mauro@borderint.com</t>
  </si>
  <si>
    <t>PSP-000B60A9</t>
  </si>
  <si>
    <t>jeffrey.valencia@borderint.com</t>
  </si>
  <si>
    <t>+1 575 215 7488</t>
  </si>
  <si>
    <t>PCP-002C75E5</t>
  </si>
  <si>
    <t>julio.rodriguez@borderint.com</t>
  </si>
  <si>
    <t>+1 915 858 4644</t>
  </si>
  <si>
    <t>12283 Rojas Dr</t>
  </si>
  <si>
    <t>08645::RJ BORDER INTERNATIONAL</t>
  </si>
  <si>
    <t>PCP-002C7130</t>
  </si>
  <si>
    <t>drowley@arkomaops.com</t>
  </si>
  <si>
    <t>+1 970 749 6741</t>
  </si>
  <si>
    <t>11025 CR 310</t>
  </si>
  <si>
    <t>PCP-002CB449</t>
  </si>
  <si>
    <t>borderlandsealcote@yahoo.com</t>
  </si>
  <si>
    <t>+1 915 276 3935</t>
  </si>
  <si>
    <t>BORDERLAND SEAL COATING</t>
  </si>
  <si>
    <t>19301 Kimberly</t>
  </si>
  <si>
    <t>08508::BORDERLAND SEAL COATING</t>
  </si>
  <si>
    <t>PCP-002CE1D9</t>
  </si>
  <si>
    <t>snipe-0plots@icloud.com</t>
  </si>
  <si>
    <t>+1 970 620 6524</t>
  </si>
  <si>
    <t>1908 Coyote Ct</t>
  </si>
  <si>
    <t>PCP-002C4AB9</t>
  </si>
  <si>
    <t>alvaro.dominguez@libertyfrac.com</t>
  </si>
  <si>
    <t>+1 915 543 1748</t>
  </si>
  <si>
    <t>Alvaro.Dominguez@libertyfrac.com</t>
  </si>
  <si>
    <t>14329 Desert Shadow Dr</t>
  </si>
  <si>
    <t>PCP-002C4A99</t>
  </si>
  <si>
    <t>adam.lavender@libertyfrac.com</t>
  </si>
  <si>
    <t>+1 817 617 9952</t>
  </si>
  <si>
    <t>PCP-002C2DCC</t>
  </si>
  <si>
    <t>Rachel_kelly07@yahoo.com</t>
  </si>
  <si>
    <t>72402 Luvie Rd</t>
  </si>
  <si>
    <t>PCP-002D7E40</t>
  </si>
  <si>
    <t>saraellas@yahoo.com</t>
  </si>
  <si>
    <t>+1 719 644 5963</t>
  </si>
  <si>
    <t>SARA MCNEAL</t>
  </si>
  <si>
    <t>57000::SARA MCNEAL</t>
  </si>
  <si>
    <t>PCP-002D1D29</t>
  </si>
  <si>
    <t>wadeberry</t>
  </si>
  <si>
    <t xml:space="preserve">Berry </t>
  </si>
  <si>
    <t>+1 575 640 7258</t>
  </si>
  <si>
    <t>wadeberry11@gmail.com</t>
  </si>
  <si>
    <t>DEVIL DUSTERS INC</t>
  </si>
  <si>
    <t>PO BOX 1348</t>
  </si>
  <si>
    <t>ARTESIA</t>
  </si>
  <si>
    <t>25570::DEVIL DUSTERS INC</t>
  </si>
  <si>
    <t>PCP-002D9072</t>
  </si>
  <si>
    <t>+1 720 876 2633</t>
  </si>
  <si>
    <t>PCP-002B5880</t>
  </si>
  <si>
    <t>Romes</t>
  </si>
  <si>
    <t>+1 970 250 0472</t>
  </si>
  <si>
    <t>PCP-002B58AD</t>
  </si>
  <si>
    <t>Reisch</t>
  </si>
  <si>
    <t>+1 720 876 2630</t>
  </si>
  <si>
    <t>PCP-002B59C8</t>
  </si>
  <si>
    <t>+1 228 224 4864</t>
  </si>
  <si>
    <t>PCP-002B5A8E</t>
  </si>
  <si>
    <t>justin.mertens@njc.edu</t>
  </si>
  <si>
    <t>Mertens</t>
  </si>
  <si>
    <t>+1 970 521 6868</t>
  </si>
  <si>
    <t>NORTHEASTERN JUNIOR COLLEGE</t>
  </si>
  <si>
    <t>64071::NORTHEASTERN JUNIOR COLLEGE</t>
  </si>
  <si>
    <t>PCP-002D0672</t>
  </si>
  <si>
    <t>xfigueroa@blattnerenergy.com</t>
  </si>
  <si>
    <t>+1 320 293 6683</t>
  </si>
  <si>
    <t>PCP-002E8705</t>
  </si>
  <si>
    <t>gargamtransportllc@yahoo.com</t>
  </si>
  <si>
    <t>+1 209 402 6907</t>
  </si>
  <si>
    <t>GARGAM TRANSPORT</t>
  </si>
  <si>
    <t>PO Box 141</t>
  </si>
  <si>
    <t>38091::GARGAM TRANSPORT</t>
  </si>
  <si>
    <t>PCP-002E9927</t>
  </si>
  <si>
    <t>jm_va83@hotmail.com</t>
  </si>
  <si>
    <t>VELAZQUEZ</t>
  </si>
  <si>
    <t>JOSE MIGUEL</t>
  </si>
  <si>
    <t>+52 6271239911</t>
  </si>
  <si>
    <t>MAQUILADORA AGUILD NEGRA SA</t>
  </si>
  <si>
    <t>CARRETERA VIA CORTA A CHIHUAHUA KM 7.5</t>
  </si>
  <si>
    <t>PARRAL</t>
  </si>
  <si>
    <t>57271::MAQUILADORA AGUILD NEGRA SA DE CV</t>
  </si>
  <si>
    <t>PCP-002ED827</t>
  </si>
  <si>
    <t>rjunker@mct-ind.com</t>
  </si>
  <si>
    <t>Junker</t>
  </si>
  <si>
    <t>+1 505 803 0022</t>
  </si>
  <si>
    <t>Rjunker@mct-ind.com</t>
  </si>
  <si>
    <t>MCT INDUSTRIES, INC.</t>
  </si>
  <si>
    <t>500 Tierra Montana Loop</t>
  </si>
  <si>
    <t>61063::MCT INDUSTRIES INC GOV DIV</t>
  </si>
  <si>
    <t>PCP-002EC5B3</t>
  </si>
  <si>
    <t>michaelahernandez141@gmail.com</t>
  </si>
  <si>
    <t>+1 432 227 5116</t>
  </si>
  <si>
    <t>Michaelahernandez141@gmail.com</t>
  </si>
  <si>
    <t>MICHAEL HERNANDEZ</t>
  </si>
  <si>
    <t>420 Sierra Ave</t>
  </si>
  <si>
    <t>Presidio County</t>
  </si>
  <si>
    <t>43066::MICHAEL HERNANDEZ</t>
  </si>
  <si>
    <t>PCP-002E4CEA</t>
  </si>
  <si>
    <t>tmorrison3696@gmail.com</t>
  </si>
  <si>
    <t>+1 308 650 2572</t>
  </si>
  <si>
    <t>STAMPEDE TRUCKING</t>
  </si>
  <si>
    <t>3415 Piggott Rd</t>
  </si>
  <si>
    <t>81584::STAMPEDE TRUCKING</t>
  </si>
  <si>
    <t>PCP-002E5D0A</t>
  </si>
  <si>
    <t>dave.klein@fluorgov.com</t>
  </si>
  <si>
    <t>+1 303 677 3158</t>
  </si>
  <si>
    <t>PCP-002E7F5C</t>
  </si>
  <si>
    <t>holcim2swmilton</t>
  </si>
  <si>
    <t>Cement</t>
  </si>
  <si>
    <t>St Lawrence</t>
  </si>
  <si>
    <t>800-451-0041140</t>
  </si>
  <si>
    <t>kdewitt@stlawrencecement.com</t>
  </si>
  <si>
    <t>HOLCIM US INC - CATSKILL</t>
  </si>
  <si>
    <t>CATSKILL CEMENT PLANT</t>
  </si>
  <si>
    <t>6446 Rt 9W</t>
  </si>
  <si>
    <t>CATSKILL</t>
  </si>
  <si>
    <t>PPS-000015C2</t>
  </si>
  <si>
    <t>cdconcrete7@aol.com</t>
  </si>
  <si>
    <t>+1 720 296 3521</t>
  </si>
  <si>
    <t>C&amp;D CONCRETE INC.</t>
  </si>
  <si>
    <t>PO Box 12366</t>
  </si>
  <si>
    <t>12814::C&amp;D CONCRETE INC</t>
  </si>
  <si>
    <t>PCP-002E839F</t>
  </si>
  <si>
    <t>awatsonkd7yuw@gmail.com</t>
  </si>
  <si>
    <t>+1 970 291 6976</t>
  </si>
  <si>
    <t>BAR A RANCH</t>
  </si>
  <si>
    <t>PO BOX H</t>
  </si>
  <si>
    <t>TAPONAS</t>
  </si>
  <si>
    <t>34526::BAR A RANCH</t>
  </si>
  <si>
    <t>PCP-002E7D9A</t>
  </si>
  <si>
    <t>leapyear1122@gmail.com</t>
  </si>
  <si>
    <t>pierre</t>
  </si>
  <si>
    <t>+1 719 839 1036</t>
  </si>
  <si>
    <t>717 Sussex Dr</t>
  </si>
  <si>
    <t>Vestavia Hills</t>
  </si>
  <si>
    <t>PCP-002F06E4</t>
  </si>
  <si>
    <t>Aespinosa121118@gmail.com</t>
  </si>
  <si>
    <t>TSANDSONSTRUCKING</t>
  </si>
  <si>
    <t>PCP-002EDA7C</t>
  </si>
  <si>
    <t>justin.hartung@peabodygeneral.com</t>
  </si>
  <si>
    <t>+1 512 241 5731</t>
  </si>
  <si>
    <t>PCP-002E717B</t>
  </si>
  <si>
    <t>e253js2</t>
  </si>
  <si>
    <t>+1 719 250 3125</t>
  </si>
  <si>
    <t>shultz_jason@wagnerequipment.com</t>
  </si>
  <si>
    <t>PCP-002E7845</t>
  </si>
  <si>
    <t>e250cag2</t>
  </si>
  <si>
    <t>Corbin</t>
  </si>
  <si>
    <t>grace_corbin@wagnerequipment.com</t>
  </si>
  <si>
    <t>PSP-000B6172</t>
  </si>
  <si>
    <t>CAT®  Inspect,MyWagnerCat.com,Parts.Cat.com + Includes SIS Parts Books,SIS2.0 Web - Service Information,Vision Link</t>
  </si>
  <si>
    <t>robert@rsmequipmentservices.com</t>
  </si>
  <si>
    <t>+1 505 331 2275</t>
  </si>
  <si>
    <t>RSM EQUIPMENT SERVICES</t>
  </si>
  <si>
    <t>1155 Chavez Ln</t>
  </si>
  <si>
    <t>73469::RSM EQUIPMENT SERVICES</t>
  </si>
  <si>
    <t>PCP-00305F89</t>
  </si>
  <si>
    <t>nobu.ishizuki@summitcountyco.gov</t>
  </si>
  <si>
    <t>ishizuki</t>
  </si>
  <si>
    <t>nobu</t>
  </si>
  <si>
    <t>+1 970 471 0686</t>
  </si>
  <si>
    <t>P.O. BOX 3789</t>
  </si>
  <si>
    <t>dillon</t>
  </si>
  <si>
    <t>PCP-00308643</t>
  </si>
  <si>
    <t>eieio2k@gmail.com</t>
  </si>
  <si>
    <t>+1 303 514 3314</t>
  </si>
  <si>
    <t>K&amp;L FARM</t>
  </si>
  <si>
    <t>520 N County Road 197</t>
  </si>
  <si>
    <t>50847::K&amp;L FARM</t>
  </si>
  <si>
    <t>PCP-00304BFF</t>
  </si>
  <si>
    <t>randy.webb@prim.com</t>
  </si>
  <si>
    <t>+1 405 439 2719</t>
  </si>
  <si>
    <t>69862::PRIMORIS RENEWABLE ENERGY IN C</t>
  </si>
  <si>
    <t>PCP-00081D44</t>
  </si>
  <si>
    <t>jbeau6742</t>
  </si>
  <si>
    <t>Beauprez</t>
  </si>
  <si>
    <t>+1 970 761 0712</t>
  </si>
  <si>
    <t>Jimbeauprez@gmail.com</t>
  </si>
  <si>
    <t>EAGLE WING RANCH</t>
  </si>
  <si>
    <t>6742 County Road 24</t>
  </si>
  <si>
    <t>Coalmont</t>
  </si>
  <si>
    <t>29059::EAGLE WING RANCH</t>
  </si>
  <si>
    <t>PCP-000D5910</t>
  </si>
  <si>
    <t>ac59@outlook.com</t>
  </si>
  <si>
    <t>+1 970 901 2468</t>
  </si>
  <si>
    <t>COLLATZ</t>
  </si>
  <si>
    <t>PO Box 28127</t>
  </si>
  <si>
    <t>20279::COLLATZ</t>
  </si>
  <si>
    <t>PCP-003072EB</t>
  </si>
  <si>
    <t>frank_villa_1@yahoo.com</t>
  </si>
  <si>
    <t>villanueva</t>
  </si>
  <si>
    <t>+1 970 301 7538</t>
  </si>
  <si>
    <t>22 St Rd # 5025 W</t>
  </si>
  <si>
    <t>PCP-0030429B</t>
  </si>
  <si>
    <t>thorin.ebrecht@westernmidstream.com</t>
  </si>
  <si>
    <t>Ebrecht</t>
  </si>
  <si>
    <t>Thorin</t>
  </si>
  <si>
    <t>+1 970 576 6451</t>
  </si>
  <si>
    <t>Thorin.Ebrecht@westernmidstream.com</t>
  </si>
  <si>
    <t>PCP-00302739</t>
  </si>
  <si>
    <t>dale_hartman@shamrockfoods.com</t>
  </si>
  <si>
    <t>Farms</t>
  </si>
  <si>
    <t>Shamrock</t>
  </si>
  <si>
    <t>+1 520 221 5233</t>
  </si>
  <si>
    <t>Dale_Hartman@Shamrockfoods.com</t>
  </si>
  <si>
    <t>5199 IVY ST.</t>
  </si>
  <si>
    <t>PCP-002ED5D5</t>
  </si>
  <si>
    <t>sso124348</t>
  </si>
  <si>
    <t>lincolnt@rushenterprises.com</t>
  </si>
  <si>
    <t>PCP-0030A5D7</t>
  </si>
  <si>
    <t>cruse_anita@wagnerequipment.com</t>
  </si>
  <si>
    <t>Cruse</t>
  </si>
  <si>
    <t>112 Turner Drive</t>
  </si>
  <si>
    <t>PCP-00301281</t>
  </si>
  <si>
    <t>001711</t>
  </si>
  <si>
    <t>PCP-00306222</t>
  </si>
  <si>
    <t>jyamartino@nwmidstream.com</t>
  </si>
  <si>
    <t>Yamartino</t>
  </si>
  <si>
    <t>Jillian</t>
  </si>
  <si>
    <t>+1 207 745 0783</t>
  </si>
  <si>
    <t>NORTHWIND MIDSTREAM</t>
  </si>
  <si>
    <t>3240 N Cook St.</t>
  </si>
  <si>
    <t>63717::NORTHWIND MIDSTREAM</t>
  </si>
  <si>
    <t>PCP-0030433C</t>
  </si>
  <si>
    <t>zackwilson13@gmail.com</t>
  </si>
  <si>
    <t>+1 847 347 3464</t>
  </si>
  <si>
    <t>Zackwilson13@gmail.com</t>
  </si>
  <si>
    <t>ZACK WILSON</t>
  </si>
  <si>
    <t>377 East 4th Avenue</t>
  </si>
  <si>
    <t>95991::ZACK WILSON</t>
  </si>
  <si>
    <t>PCP-00301456</t>
  </si>
  <si>
    <t>e14leos</t>
  </si>
  <si>
    <t>Service</t>
  </si>
  <si>
    <t>Encore</t>
  </si>
  <si>
    <t>Oilfield</t>
  </si>
  <si>
    <t>kwylie@encoreofs.com</t>
  </si>
  <si>
    <t>PIP-10828278</t>
  </si>
  <si>
    <t>35 Rito De Los Pinos Road</t>
  </si>
  <si>
    <t>PCP-0008082C</t>
  </si>
  <si>
    <t>borja@gouldconstruction.com</t>
  </si>
  <si>
    <t xml:space="preserve">Marcos </t>
  </si>
  <si>
    <t>Borja@gouldconstruction.com</t>
  </si>
  <si>
    <t>PO Box 130</t>
  </si>
  <si>
    <t>PCP-0032E87F</t>
  </si>
  <si>
    <t>pinoto2666@namewok.com</t>
  </si>
  <si>
    <t>Bromund</t>
  </si>
  <si>
    <t>+1 847-666-5902</t>
  </si>
  <si>
    <t>Sherry Constructions</t>
  </si>
  <si>
    <t>110 Memory Ln</t>
  </si>
  <si>
    <t>Carpentersville</t>
  </si>
  <si>
    <t>PCP-003386BE</t>
  </si>
  <si>
    <t>pattym@nine-degrees.com</t>
  </si>
  <si>
    <t>+1 575 621 0794</t>
  </si>
  <si>
    <t>101 Maguey Ct Ste 2</t>
  </si>
  <si>
    <t>PCP-0032D913</t>
  </si>
  <si>
    <t>joecrut.59@gmail.com</t>
  </si>
  <si>
    <t>Cruthers</t>
  </si>
  <si>
    <t>PCP-0032B521</t>
  </si>
  <si>
    <t>suncitypaving@outlook.com</t>
  </si>
  <si>
    <t>+1 915 241 9228</t>
  </si>
  <si>
    <t>SUN CITY PAVING &amp; EXCAVATION</t>
  </si>
  <si>
    <t>13112 Celtic</t>
  </si>
  <si>
    <t>77282::SUN CITY PAVING &amp; EXCAVATION LLC</t>
  </si>
  <si>
    <t>PCP-00326CE2</t>
  </si>
  <si>
    <t>dfiedler05@yahoo.com</t>
  </si>
  <si>
    <t xml:space="preserve">Fiedler </t>
  </si>
  <si>
    <t>+1 719 200 4250</t>
  </si>
  <si>
    <t>5355 Montezuma Rd</t>
  </si>
  <si>
    <t>00252::ALL SUMMIT ALWAYS PROFESSION</t>
  </si>
  <si>
    <t>PCP-0032EAA7</t>
  </si>
  <si>
    <t>da240816@gmail.com</t>
  </si>
  <si>
    <t>Munish</t>
  </si>
  <si>
    <t>DA LLC</t>
  </si>
  <si>
    <t>5158 Church Road</t>
  </si>
  <si>
    <t>Mount Laurel Township</t>
  </si>
  <si>
    <t>08054</t>
  </si>
  <si>
    <t>PCP-0032F1E3</t>
  </si>
  <si>
    <t>sbaca@hbstrash.com</t>
  </si>
  <si>
    <t>BURKE</t>
  </si>
  <si>
    <t>SAMANTHA</t>
  </si>
  <si>
    <t>+1 720 788 6402</t>
  </si>
  <si>
    <t>HOME BUILDER SERVICES</t>
  </si>
  <si>
    <t>11380 Highway 2</t>
  </si>
  <si>
    <t>41874::HOME BUILDER SERVICES</t>
  </si>
  <si>
    <t>PCP-0034A02C</t>
  </si>
  <si>
    <t>lpineda36@outlook.com</t>
  </si>
  <si>
    <t>+1 915 474 6728</t>
  </si>
  <si>
    <t>SAN ISIDRO FARM</t>
  </si>
  <si>
    <t>1512 Vista De Oro Dr</t>
  </si>
  <si>
    <t>82144::SAN ISIDRO FARM</t>
  </si>
  <si>
    <t>PCP-00351371</t>
  </si>
  <si>
    <t>luisg@co.summit.co.us</t>
  </si>
  <si>
    <t>+1 970 418 1159</t>
  </si>
  <si>
    <t>LuisG@co.summit.co.us</t>
  </si>
  <si>
    <t>PCP-0034A730</t>
  </si>
  <si>
    <t>edward.roybal@hajoca.com</t>
  </si>
  <si>
    <t>+1 505 438 5025</t>
  </si>
  <si>
    <t>DAHL OF SANTA FE DIVISION OF</t>
  </si>
  <si>
    <t>1000 Siler Park Ln</t>
  </si>
  <si>
    <t>24198::DAHL OF SANTA FE DIVISION OF HAJOCA</t>
  </si>
  <si>
    <t>PCP-003488AA</t>
  </si>
  <si>
    <t>jesuscarrillo22chucho@gmail.com</t>
  </si>
  <si>
    <t>+1 915 691 4860</t>
  </si>
  <si>
    <t>CARRILLO ROCK WALL</t>
  </si>
  <si>
    <t>4801 S Main St</t>
  </si>
  <si>
    <t>17468::CARRILLO ROCK WALL</t>
  </si>
  <si>
    <t>PCP-00347C6D</t>
  </si>
  <si>
    <t>rivera.22@att.net</t>
  </si>
  <si>
    <t>+1 915 217 4760</t>
  </si>
  <si>
    <t>RIVERA TIRE SERVICE</t>
  </si>
  <si>
    <t>1424 Tule Ct</t>
  </si>
  <si>
    <t>76203::RIVERA TIRE SERVICE</t>
  </si>
  <si>
    <t>PCP-0034A1E7</t>
  </si>
  <si>
    <t>angel.muniz@wasteconnections.com</t>
  </si>
  <si>
    <t>+1 575 942 0098</t>
  </si>
  <si>
    <t>PCP-00347AD5</t>
  </si>
  <si>
    <t>maintenance@ravencrest.org</t>
  </si>
  <si>
    <t>Alsum</t>
  </si>
  <si>
    <t>+1 979 586 8118</t>
  </si>
  <si>
    <t>RAVENCREST CHALET</t>
  </si>
  <si>
    <t>501 Pole Hill Rd</t>
  </si>
  <si>
    <t>73642::RAVENCREST CHALET</t>
  </si>
  <si>
    <t>PCP-00349441</t>
  </si>
  <si>
    <t>elijahrmaestas@gmail.com</t>
  </si>
  <si>
    <t>+1 505-901-0612</t>
  </si>
  <si>
    <t xml:space="preserve">3M Equipment </t>
  </si>
  <si>
    <t>19698 Us Highway 84/285</t>
  </si>
  <si>
    <t>PCP-0034CA12</t>
  </si>
  <si>
    <t>Dieselmatt@hotmail.com</t>
  </si>
  <si>
    <t>8444 East Jamison Circle North</t>
  </si>
  <si>
    <t>PCP-003485B3</t>
  </si>
  <si>
    <t>loriloveswill@gmail.com</t>
  </si>
  <si>
    <t>Hausman</t>
  </si>
  <si>
    <t>Alcon construction</t>
  </si>
  <si>
    <t>12233 County Road 5 South</t>
  </si>
  <si>
    <t>PCP-00346C49</t>
  </si>
  <si>
    <t>aaron@diamondexcavating.com</t>
  </si>
  <si>
    <t>Daschke</t>
  </si>
  <si>
    <t>PCP-003431D0</t>
  </si>
  <si>
    <t>rjarales@aol.com</t>
  </si>
  <si>
    <t>Valley Diesel Truck Repair</t>
  </si>
  <si>
    <t>7 Mesa Vista</t>
  </si>
  <si>
    <t>PCP-0033F64F</t>
  </si>
  <si>
    <t>javier.espinoza@usacompression.com</t>
  </si>
  <si>
    <t>+1 432 894 3398</t>
  </si>
  <si>
    <t>Javier.Espinoza@usacompression.com</t>
  </si>
  <si>
    <t>PCP-003453F8</t>
  </si>
  <si>
    <t>kelleycontracting</t>
  </si>
  <si>
    <t>Juanluis1235@gmail.com</t>
  </si>
  <si>
    <t>PCP-0034C846</t>
  </si>
  <si>
    <t>cbrundage07</t>
  </si>
  <si>
    <t>Brundage</t>
  </si>
  <si>
    <t>+1 435 268 9194</t>
  </si>
  <si>
    <t>cbrundage07@icloud.com</t>
  </si>
  <si>
    <t>PHILLIPS HEAVY EQUIPMENT</t>
  </si>
  <si>
    <t>315 S 1200 W</t>
  </si>
  <si>
    <t>Tooele</t>
  </si>
  <si>
    <t>71012::PHILLIPS HEAVY EQUIPMENT</t>
  </si>
  <si>
    <t>PCP-00365B03</t>
  </si>
  <si>
    <t>Daniel.torres4@kiewit.com</t>
  </si>
  <si>
    <t>3918 Gross Dam Road</t>
  </si>
  <si>
    <t>PCP-003628F5</t>
  </si>
  <si>
    <t>jstelly@westervelt.com</t>
  </si>
  <si>
    <t>Stelly</t>
  </si>
  <si>
    <t>+1 337-258-3904</t>
  </si>
  <si>
    <t>Westervelt Ecological Services</t>
  </si>
  <si>
    <t>602 Park Point Dr Ste 265</t>
  </si>
  <si>
    <t>PCP-003658A8</t>
  </si>
  <si>
    <t>tcbainer@hotmail.com</t>
  </si>
  <si>
    <t>Bainer</t>
  </si>
  <si>
    <t>+1 9702905127</t>
  </si>
  <si>
    <t>PPW-00028685</t>
  </si>
  <si>
    <t>Jlipman7210@gmail.com</t>
  </si>
  <si>
    <t>8524 North Silo Road</t>
  </si>
  <si>
    <t>PCP-00389342</t>
  </si>
  <si>
    <t>rghlandscaping11</t>
  </si>
  <si>
    <t>+1 303 888 6326</t>
  </si>
  <si>
    <t>rafael@rghlandscaping.com</t>
  </si>
  <si>
    <t>RGH LANDSCAPING LLC</t>
  </si>
  <si>
    <t>Dener</t>
  </si>
  <si>
    <t>74138::RGH LANDSCAPING LLC</t>
  </si>
  <si>
    <t>PCP-000C9DD5</t>
  </si>
  <si>
    <t>rghgamboa@icloud.com</t>
  </si>
  <si>
    <t>PO#390545</t>
  </si>
  <si>
    <t>PCP-000C9DC8</t>
  </si>
  <si>
    <t>thiessclimaxmining@o365thiess.onmicrosoft.com</t>
  </si>
  <si>
    <t>+1 801 597 3359</t>
  </si>
  <si>
    <t>PCP-003A7B15</t>
  </si>
  <si>
    <t>cody.wedemeier@usacompression.com</t>
  </si>
  <si>
    <t>Wedemeier</t>
  </si>
  <si>
    <t>+1 432 701 2528</t>
  </si>
  <si>
    <t>PCP-0039E9DD</t>
  </si>
  <si>
    <t>smokinknuckles@yahoo.com</t>
  </si>
  <si>
    <t>+1 303 905 7525</t>
  </si>
  <si>
    <t>SMOKIN KNUCKLES WELDING</t>
  </si>
  <si>
    <t>11942 E. HARVARD AVE.</t>
  </si>
  <si>
    <t>82564::SMOKIN KNUCKLES WELDING</t>
  </si>
  <si>
    <t>PPW-80007B60</t>
  </si>
  <si>
    <t>ygdiesel1</t>
  </si>
  <si>
    <t xml:space="preserve">Easley </t>
  </si>
  <si>
    <t xml:space="preserve">Stetson </t>
  </si>
  <si>
    <t>+1 432 755 4585</t>
  </si>
  <si>
    <t>ygdiesel1@gmail.com</t>
  </si>
  <si>
    <t>YG DIESEL</t>
  </si>
  <si>
    <t>303 Winter St</t>
  </si>
  <si>
    <t>99998::YG DIESEL</t>
  </si>
  <si>
    <t>PCP-003AA5C7</t>
  </si>
  <si>
    <t>dpenney1063</t>
  </si>
  <si>
    <t>Penney</t>
  </si>
  <si>
    <t>mr.dylanpenney@gmail.com</t>
  </si>
  <si>
    <t>29950 Rock Point Trail</t>
  </si>
  <si>
    <t>PCP-003B0B41</t>
  </si>
  <si>
    <t>jdharvey94</t>
  </si>
  <si>
    <t>+1 318 918 5258</t>
  </si>
  <si>
    <t>jessedharvey@gmail.com</t>
  </si>
  <si>
    <t>PCP-003A0DEA</t>
  </si>
  <si>
    <t>mike@copavementsolutions.com</t>
  </si>
  <si>
    <t>+1 720 244 9339</t>
  </si>
  <si>
    <t>Mike@copavementsolutions.com</t>
  </si>
  <si>
    <t>COLORADO PAVEMENT SOLUTIONS LLC</t>
  </si>
  <si>
    <t>11327 North Cottontail Lane</t>
  </si>
  <si>
    <t>15434::COLORADO PAVEMENT SOLUTIONS LLC</t>
  </si>
  <si>
    <t>PCP-003A016A</t>
  </si>
  <si>
    <t>gwest</t>
  </si>
  <si>
    <t>+1 814 520 1402</t>
  </si>
  <si>
    <t>gwest@entact.com</t>
  </si>
  <si>
    <t>PCP-000D52A3</t>
  </si>
  <si>
    <t>marram0175@gmail.com</t>
  </si>
  <si>
    <t>+1 915 780 3369</t>
  </si>
  <si>
    <t>MARGOT TRUCKING</t>
  </si>
  <si>
    <t>1366 Adabel Dr</t>
  </si>
  <si>
    <t>58101::MARGOT TRUCKING</t>
  </si>
  <si>
    <t>PCP-003A87BC</t>
  </si>
  <si>
    <t>a6qebf</t>
  </si>
  <si>
    <t>brandon.fisher@mhc.com</t>
  </si>
  <si>
    <t>PSP-000B2303</t>
  </si>
  <si>
    <t>dtpacheco106@gmail.com</t>
  </si>
  <si>
    <t>1436 33rd Circle Southeast</t>
  </si>
  <si>
    <t>PCP-0032BFDC</t>
  </si>
  <si>
    <t>a960jl</t>
  </si>
  <si>
    <t>JACOB.RDSC@GMAIL.COM</t>
  </si>
  <si>
    <t>PSP-000B6AD5</t>
  </si>
  <si>
    <t>bromero@co.sanmiguel.nm.us</t>
  </si>
  <si>
    <t>+1 505 718 0884</t>
  </si>
  <si>
    <t>PCP-0002836D</t>
  </si>
  <si>
    <t>+1 719 242 3292</t>
  </si>
  <si>
    <t>ADOBE VALLEY RANCH</t>
  </si>
  <si>
    <t>PPW-B4D10301</t>
  </si>
  <si>
    <t>jiminezarmando@gmail.com</t>
  </si>
  <si>
    <t>+1 575 520 6020</t>
  </si>
  <si>
    <t>8990 Franklin Rd SE</t>
  </si>
  <si>
    <t>04874::AJ TRUCKING</t>
  </si>
  <si>
    <t>PCP-003C92FC</t>
  </si>
  <si>
    <t>vinsonenterprises19@gmail.com</t>
  </si>
  <si>
    <t>+1 970 599 3281</t>
  </si>
  <si>
    <t>Vinsonenterprises19@gmail.com</t>
  </si>
  <si>
    <t>VINSON ENTERPRISES INC</t>
  </si>
  <si>
    <t>1336 Sioux Blvd</t>
  </si>
  <si>
    <t>93429::VINSON ENTERPRISES INC</t>
  </si>
  <si>
    <t>PCP-003BFDE5</t>
  </si>
  <si>
    <t>sergio.1981</t>
  </si>
  <si>
    <t>+1 720 277 2995</t>
  </si>
  <si>
    <t>Sergio81.sg89@gmail.com</t>
  </si>
  <si>
    <t>GG CONCRETE LCC</t>
  </si>
  <si>
    <t>3054 West Dakota Avenue</t>
  </si>
  <si>
    <t>34413::GG CONCRETE LCC</t>
  </si>
  <si>
    <t>PCP-003C41AD</t>
  </si>
  <si>
    <t>kellydickson@earthlink.net</t>
  </si>
  <si>
    <t>+1 660 265 5775</t>
  </si>
  <si>
    <t>RKD HOLDINGS LLC</t>
  </si>
  <si>
    <t>PCP-0007D342</t>
  </si>
  <si>
    <t xml:space="preserve">Van Bibber </t>
  </si>
  <si>
    <t xml:space="preserve">Noah </t>
  </si>
  <si>
    <t>+1 720 355 7227</t>
  </si>
  <si>
    <t>NVANBIBBER@LAWRENCE-CONSTRUCTION.COM</t>
  </si>
  <si>
    <t>9002 N Moore Rd</t>
  </si>
  <si>
    <t>PCP-003AA683</t>
  </si>
  <si>
    <t>shane@dirtguysllc.com</t>
  </si>
  <si>
    <t>+1 719 371 3234</t>
  </si>
  <si>
    <t>DIRT GUYS LLC</t>
  </si>
  <si>
    <t>PCP-00138CBA</t>
  </si>
  <si>
    <t>cjfrancisco@msn.com</t>
  </si>
  <si>
    <t>UNDERGROUND SPECIALTIES</t>
  </si>
  <si>
    <t>PPW-000292EB</t>
  </si>
  <si>
    <t>a6r2tm</t>
  </si>
  <si>
    <t>TEPS</t>
  </si>
  <si>
    <t>clark_mike@wagnerequipment.com</t>
  </si>
  <si>
    <t>PSP-000B6F4C</t>
  </si>
  <si>
    <t>ddhellyer@gmail.com</t>
  </si>
  <si>
    <t>Hellyer</t>
  </si>
  <si>
    <t>50500 County Road 74</t>
  </si>
  <si>
    <t>PCP-003CF8EC</t>
  </si>
  <si>
    <t>erosiondr@gmail.com</t>
  </si>
  <si>
    <t xml:space="preserve">Blakely </t>
  </si>
  <si>
    <t>+1 720-520-1975</t>
  </si>
  <si>
    <t>Edr</t>
  </si>
  <si>
    <t>4245 Picutis Rd</t>
  </si>
  <si>
    <t>PCP-003C97CB</t>
  </si>
  <si>
    <t>wcrowther10@icloud.com</t>
  </si>
  <si>
    <t>Crowther</t>
  </si>
  <si>
    <t>+1 719 580 1057</t>
  </si>
  <si>
    <t>SOUTHWAY CONSTRUCTION CO</t>
  </si>
  <si>
    <t>117 WHITE PINE DR.</t>
  </si>
  <si>
    <t>80661::SOUTHWAY CONST CO</t>
  </si>
  <si>
    <t>PCP-003C3E52</t>
  </si>
  <si>
    <t>rvarela69@yahoo.com</t>
  </si>
  <si>
    <t>+1 915 549 6934</t>
  </si>
  <si>
    <t>DESERT VIEW TOWING</t>
  </si>
  <si>
    <t>5028 Pikes Peak Dr</t>
  </si>
  <si>
    <t>26550::DESERT VIEW TOWING</t>
  </si>
  <si>
    <t>PCP-003CA88F</t>
  </si>
  <si>
    <t>jilinc2022@gmail.com</t>
  </si>
  <si>
    <t>+1 915 352 7770</t>
  </si>
  <si>
    <t>JiLinc2022@gmail.com</t>
  </si>
  <si>
    <t>JIL ENTERPRISES INC</t>
  </si>
  <si>
    <t>517 Abogota Pl</t>
  </si>
  <si>
    <t>48492::JIL ENTERPRISES INC</t>
  </si>
  <si>
    <t>PCP-003C8733</t>
  </si>
  <si>
    <t>adamcbrowning@gmail.com</t>
  </si>
  <si>
    <t>browning</t>
  </si>
  <si>
    <t>+1 303 913 2326</t>
  </si>
  <si>
    <t>B2 EXCAVATING LLC</t>
  </si>
  <si>
    <t>PCP-00017FA7</t>
  </si>
  <si>
    <t>mendozaservices@msn.com</t>
  </si>
  <si>
    <t>MENDOZA DEMOLITION SVCS INC</t>
  </si>
  <si>
    <t>PCP-0000FC6C</t>
  </si>
  <si>
    <t>ajdirtworks</t>
  </si>
  <si>
    <t>ajdirtworks@gmail.com</t>
  </si>
  <si>
    <t>A J CONST INC</t>
  </si>
  <si>
    <t>PPW-8000B435</t>
  </si>
  <si>
    <t>david@lignumsupport.com</t>
  </si>
  <si>
    <t>Mittelstadt</t>
  </si>
  <si>
    <t>+1 661-800-8875</t>
  </si>
  <si>
    <t>LIGNUM SUPPORT</t>
  </si>
  <si>
    <t>32101 Whisler Rd</t>
  </si>
  <si>
    <t>Mc Farland</t>
  </si>
  <si>
    <t>PCP-00053340</t>
  </si>
  <si>
    <t>Goldsmith_doyle@wagnerequipment.com</t>
  </si>
  <si>
    <t>PCP-003FDCDB</t>
  </si>
  <si>
    <t>jay@mssi.us</t>
  </si>
  <si>
    <t>Seavy</t>
  </si>
  <si>
    <t>+1 719 369 7334</t>
  </si>
  <si>
    <t>MAXIMUM SECURITY SYSTEMS INC</t>
  </si>
  <si>
    <t>219 Locke Mountain Ln</t>
  </si>
  <si>
    <t>61454::MAXIMUM SECURITY SYSTEMS INC</t>
  </si>
  <si>
    <t>PCP-00434C9E</t>
  </si>
  <si>
    <t>casey.gamble@usacompression.com</t>
  </si>
  <si>
    <t xml:space="preserve">Gamble </t>
  </si>
  <si>
    <t>+1 432 813 4778</t>
  </si>
  <si>
    <t>Casey.Gamble@usacompression.com</t>
  </si>
  <si>
    <t>614 Del Rio St</t>
  </si>
  <si>
    <t>PCP-0041EB35</t>
  </si>
  <si>
    <t>casey.posey@usacompression.com</t>
  </si>
  <si>
    <t>Posey</t>
  </si>
  <si>
    <t>+1 432 967 6341</t>
  </si>
  <si>
    <t>454 County Road 131</t>
  </si>
  <si>
    <t>Edna</t>
  </si>
  <si>
    <t>PCP-003F59A4</t>
  </si>
  <si>
    <t>steven.skalla@global-compression.com</t>
  </si>
  <si>
    <t>+1 303 408 1191</t>
  </si>
  <si>
    <t>GLOBAL COMPRESSION</t>
  </si>
  <si>
    <t>804 Sabil Dr</t>
  </si>
  <si>
    <t>38092::GLOBAL COMPRESSION</t>
  </si>
  <si>
    <t>PCP-004380B2</t>
  </si>
  <si>
    <t>colbyknoy</t>
  </si>
  <si>
    <t>Knoy</t>
  </si>
  <si>
    <t>+1 317 697 2646</t>
  </si>
  <si>
    <t>colby.knoy@archrock.com</t>
  </si>
  <si>
    <t>PCP-000C9E24</t>
  </si>
  <si>
    <t>a6r2rt</t>
  </si>
  <si>
    <t>Rodolfo.Tafoya@borderint.com</t>
  </si>
  <si>
    <t>PSP-000B5EEB</t>
  </si>
  <si>
    <t>a6r2bg</t>
  </si>
  <si>
    <t>Gandarilla-Luna</t>
  </si>
  <si>
    <t>Bryan.Gandarilla-Luna@borderint.com</t>
  </si>
  <si>
    <t>PSP-000B5EFF</t>
  </si>
  <si>
    <t>a6r2mm</t>
  </si>
  <si>
    <t>mark.morris@borderint.com</t>
  </si>
  <si>
    <t>PSP-000B5EEE</t>
  </si>
  <si>
    <t>a6r2rds</t>
  </si>
  <si>
    <t>Robert.Sifuentes@borderint.com</t>
  </si>
  <si>
    <t>PSP-000B5F00</t>
  </si>
  <si>
    <t>a6r2pd</t>
  </si>
  <si>
    <t>Patrick.Davila@borderint.com</t>
  </si>
  <si>
    <t>PSP-000B5EE9</t>
  </si>
  <si>
    <t>a6r2js</t>
  </si>
  <si>
    <t>James.Sterling@borderint.com</t>
  </si>
  <si>
    <t>PSP-000B5F03</t>
  </si>
  <si>
    <t>a6r2jav</t>
  </si>
  <si>
    <t>joe.vigil@borderint.com</t>
  </si>
  <si>
    <t>PSP-000B5EED</t>
  </si>
  <si>
    <t>ike@daughertyranches.com</t>
  </si>
  <si>
    <t>Vorheis</t>
  </si>
  <si>
    <t>+1 432 207 2088</t>
  </si>
  <si>
    <t>SALT FLAT</t>
  </si>
  <si>
    <t>PCP-00448F14</t>
  </si>
  <si>
    <t>dirtheadpat@yahoo.com</t>
  </si>
  <si>
    <t>McKinnon</t>
  </si>
  <si>
    <t>+1 303 601 4394</t>
  </si>
  <si>
    <t>DIR HEAD SERVICES</t>
  </si>
  <si>
    <t>1212 Meadowville Rd</t>
  </si>
  <si>
    <t>Laketown</t>
  </si>
  <si>
    <t>PCP-004014A8</t>
  </si>
  <si>
    <t>n96163063@gmail.com</t>
  </si>
  <si>
    <t>+1 720-724-4710</t>
  </si>
  <si>
    <t>31375 E 162nd Ave</t>
  </si>
  <si>
    <t>PCP-00415BE5</t>
  </si>
  <si>
    <t>garcestransportllc@gmail.com</t>
  </si>
  <si>
    <t xml:space="preserve">Garces </t>
  </si>
  <si>
    <t>+1 915 373 6457</t>
  </si>
  <si>
    <t>GARCES TRANSPORT LLC</t>
  </si>
  <si>
    <t>5305 Raymond Telles Dr</t>
  </si>
  <si>
    <t>38288::GARCES TRANSPORT LLC</t>
  </si>
  <si>
    <t>PCP-00404DD4</t>
  </si>
  <si>
    <t>a13rkr</t>
  </si>
  <si>
    <t>Keith.Romero@mhc.com</t>
  </si>
  <si>
    <t>PSP-000B718E</t>
  </si>
  <si>
    <t>clopezcl</t>
  </si>
  <si>
    <t>+1 970 471 6213</t>
  </si>
  <si>
    <t>PO Box 2134</t>
  </si>
  <si>
    <t>54228::CERES LANDCARE</t>
  </si>
  <si>
    <t>PCP-0054F67C</t>
  </si>
  <si>
    <t>esonatured@outlook.com</t>
  </si>
  <si>
    <t>Natured</t>
  </si>
  <si>
    <t>Eso</t>
  </si>
  <si>
    <t>+1 505-592-6525</t>
  </si>
  <si>
    <t>EsoNatured@Outlook.com</t>
  </si>
  <si>
    <t>Oceti Sakowin Confederation</t>
  </si>
  <si>
    <t>141 S Knox Ct</t>
  </si>
  <si>
    <t>PCP-0056E4DA</t>
  </si>
  <si>
    <t>fernando@bedrocklandscapingmaterial.com</t>
  </si>
  <si>
    <t>+1 720 491 2590</t>
  </si>
  <si>
    <t>Fernando@bedrocklandscapingmaterial.com</t>
  </si>
  <si>
    <t>BEDROCK LANDSCAPING MATERIALS</t>
  </si>
  <si>
    <t>14880 BRIGHTON RD.</t>
  </si>
  <si>
    <t>06976::BEDROCK LANDSCAPING MTRL</t>
  </si>
  <si>
    <t>PCP-00568061</t>
  </si>
  <si>
    <t>ramindustrialcontractors@gmail.com</t>
  </si>
  <si>
    <t>Aranda</t>
  </si>
  <si>
    <t>+1 915 227 9035</t>
  </si>
  <si>
    <t>RAM INDUSTRIAL CONTRACTORS L</t>
  </si>
  <si>
    <t>798 Chillington Rd</t>
  </si>
  <si>
    <t>73069::RAM INDUSTRIAL CONTRACTORS L LC</t>
  </si>
  <si>
    <t>PCP-0056C19B</t>
  </si>
  <si>
    <t>a117vlm</t>
  </si>
  <si>
    <t>mohr</t>
  </si>
  <si>
    <t>virgil</t>
  </si>
  <si>
    <t>lynn</t>
  </si>
  <si>
    <t>virgil.mohr@mhc.com</t>
  </si>
  <si>
    <t>PPI-0000C171</t>
  </si>
  <si>
    <t>trinity.t-rail.transload@outlook.com</t>
  </si>
  <si>
    <t>+1 956 271 2166</t>
  </si>
  <si>
    <t>TRINITY T-RAIL TRANSLOAD</t>
  </si>
  <si>
    <t>319 sunland park</t>
  </si>
  <si>
    <t>85752::TRINITY T-RAIL TRANSLOAD</t>
  </si>
  <si>
    <t>PCP-005C412E</t>
  </si>
  <si>
    <t>stangraham1@icloud.com</t>
  </si>
  <si>
    <t xml:space="preserve">Graham </t>
  </si>
  <si>
    <t>+1 575 496 8430</t>
  </si>
  <si>
    <t>ORGAN MOUNTAIN DISPOSAL</t>
  </si>
  <si>
    <t>4064 Calle De Estrellas</t>
  </si>
  <si>
    <t>66696::ORGAN MOUNTAIN DISPOSAL</t>
  </si>
  <si>
    <t>PCP-005BAFEC</t>
  </si>
  <si>
    <t>e.pena@wagnerconstructioninc.com</t>
  </si>
  <si>
    <t>edgar</t>
  </si>
  <si>
    <t>+1 720 569 6006</t>
  </si>
  <si>
    <t>592 S Mead Streat</t>
  </si>
  <si>
    <t>PCP-005A549A</t>
  </si>
  <si>
    <t>annettedelgado94@yahoo.com</t>
  </si>
  <si>
    <t xml:space="preserve">DELGADO </t>
  </si>
  <si>
    <t xml:space="preserve">ANNETTE </t>
  </si>
  <si>
    <t>+1 915 356 6196</t>
  </si>
  <si>
    <t>MAD MECHANICS</t>
  </si>
  <si>
    <t>12016 Parchment Pl</t>
  </si>
  <si>
    <t>59166::MAD MECHANICS</t>
  </si>
  <si>
    <t>PCP-005C5FA7</t>
  </si>
  <si>
    <t>iholcombe@blattnerenergy.com</t>
  </si>
  <si>
    <t>+1 320 895 9901</t>
  </si>
  <si>
    <t>PCP-0054F793</t>
  </si>
  <si>
    <t>mminne88</t>
  </si>
  <si>
    <t>Minne</t>
  </si>
  <si>
    <t>+1 303 710 2028</t>
  </si>
  <si>
    <t>matthew.minne@kodiakgas.com</t>
  </si>
  <si>
    <t>PPW-80045B6C</t>
  </si>
  <si>
    <t>mxrrieta@gmail.com</t>
  </si>
  <si>
    <t>Murrieta</t>
  </si>
  <si>
    <t>+1 619 539 0661</t>
  </si>
  <si>
    <t>816 Hidalgo Rd # 404</t>
  </si>
  <si>
    <t>PCP-005AB23F</t>
  </si>
  <si>
    <t>advancedunderground</t>
  </si>
  <si>
    <t>PCP-005A5EAC</t>
  </si>
  <si>
    <t>johnsoncedric12@outlook.com</t>
  </si>
  <si>
    <t>Cedric</t>
  </si>
  <si>
    <t>+1 720 502 8893</t>
  </si>
  <si>
    <t>Johnsoncedric12@outlook.com</t>
  </si>
  <si>
    <t>JOHNSON TRUCKS AND SERVICES</t>
  </si>
  <si>
    <t>2739 Badlands Ct</t>
  </si>
  <si>
    <t>49959::JOHNSON TRUCKS AND SERVICES INC</t>
  </si>
  <si>
    <t>PCP-005A9199</t>
  </si>
  <si>
    <t>cadeprice14@gmail.com</t>
  </si>
  <si>
    <t>+1 970 623 4843</t>
  </si>
  <si>
    <t>ACE RANCH LLC</t>
  </si>
  <si>
    <t>11251 Hidden Mesa Rd</t>
  </si>
  <si>
    <t>04875::ACE RANCH LLC</t>
  </si>
  <si>
    <t>PCP-005C1B22</t>
  </si>
  <si>
    <t>CynthiaMEckstein@gmail.com</t>
  </si>
  <si>
    <t>Eckstein</t>
  </si>
  <si>
    <t>1015 W Oak St</t>
  </si>
  <si>
    <t>PCP-0068905D</t>
  </si>
  <si>
    <t>efrainsebastian55@gmail.com</t>
  </si>
  <si>
    <t>Soco concrete llc</t>
  </si>
  <si>
    <t>3101 Oneal ave Pueblo</t>
  </si>
  <si>
    <t>PCP-0001DD52</t>
  </si>
  <si>
    <t>phernandez@intl-hydrostatics.com</t>
  </si>
  <si>
    <t>Paloma</t>
  </si>
  <si>
    <t>+1 915 255 1558</t>
  </si>
  <si>
    <t>INTERNATIONAL HYDROSTATICS</t>
  </si>
  <si>
    <t>11394 James Watt Dr Ste 703</t>
  </si>
  <si>
    <t>46323::INTERNATIONAL HYDROSTATICS</t>
  </si>
  <si>
    <t>PCP-007030F1</t>
  </si>
  <si>
    <t>a6r3vl</t>
  </si>
  <si>
    <t>Verenesto</t>
  </si>
  <si>
    <t>nesto@vermeercolorado.com</t>
  </si>
  <si>
    <t>VERMEER SALES &amp; SERVICE OF COLORADO</t>
  </si>
  <si>
    <t>PSP-000B74D7</t>
  </si>
  <si>
    <t>a6r3dd</t>
  </si>
  <si>
    <t>deannad@vermeercolorado.com</t>
  </si>
  <si>
    <t>PSP-000B74BD</t>
  </si>
  <si>
    <t>sergio.indio915@gmail.com</t>
  </si>
  <si>
    <t>Sergio A</t>
  </si>
  <si>
    <t>+1 915 256 5676</t>
  </si>
  <si>
    <t>SERGIO A RODRIGUEZ</t>
  </si>
  <si>
    <t>1285 Gaucho Rd</t>
  </si>
  <si>
    <t>73166::SERGIO A RODRIGUEZ</t>
  </si>
  <si>
    <t>PCP-006F9E06</t>
  </si>
  <si>
    <t>erichernandez@wiers.com</t>
  </si>
  <si>
    <t>+1 303 941 5402</t>
  </si>
  <si>
    <t>PCP-0073A826</t>
  </si>
  <si>
    <t>eugene@milehire.co.za</t>
  </si>
  <si>
    <t>Duvenhage</t>
  </si>
  <si>
    <t>+27 82 564 9919</t>
  </si>
  <si>
    <t>Milestone Plant Hire</t>
  </si>
  <si>
    <t>Western Cape</t>
  </si>
  <si>
    <t>PCP-006D5EE6</t>
  </si>
  <si>
    <t>j_jconstructionllc@yahoo.com</t>
  </si>
  <si>
    <t>+1 720-400-1280</t>
  </si>
  <si>
    <t>J &amp; J Construction Company</t>
  </si>
  <si>
    <t>6891 E 80th Ave</t>
  </si>
  <si>
    <t>PCP-0071D0A0</t>
  </si>
  <si>
    <t>cruszczyk@mosscm.com</t>
  </si>
  <si>
    <t>Ruszczyk</t>
  </si>
  <si>
    <t>+1 352 346 0623</t>
  </si>
  <si>
    <t>Cruszczyk@mosscm.com</t>
  </si>
  <si>
    <t>2039 Cox Road</t>
  </si>
  <si>
    <t>McDavid</t>
  </si>
  <si>
    <t>PCP-003F4D94</t>
  </si>
  <si>
    <t>brightsidelogistics@gmail.com</t>
  </si>
  <si>
    <t>+1 470 527 9393</t>
  </si>
  <si>
    <t>BRIGHTSIDE LOGISTICS, LLC</t>
  </si>
  <si>
    <t>922 Silver Lake Dr</t>
  </si>
  <si>
    <t xml:space="preserve">Acworth </t>
  </si>
  <si>
    <t>PPW-80019983</t>
  </si>
  <si>
    <t>shop@skisantafe.com</t>
  </si>
  <si>
    <t>+1 505 992 5094</t>
  </si>
  <si>
    <t>SANTA FE SKI COMPANY</t>
  </si>
  <si>
    <t>NO. 10 TRAMWAY LOOP N.E.</t>
  </si>
  <si>
    <t>77989::SANTA FE SKI COMPANY</t>
  </si>
  <si>
    <t>PCP-006FA616</t>
  </si>
  <si>
    <t>Justyn.hamilton@gmail.com</t>
  </si>
  <si>
    <t>Willownook stone</t>
  </si>
  <si>
    <t>167 Spaulding Lane</t>
  </si>
  <si>
    <t>PCP-0073A611</t>
  </si>
  <si>
    <t>nace_handh@outlook.com</t>
  </si>
  <si>
    <t>+1 719-989-0819</t>
  </si>
  <si>
    <t>H and H Forestry Services</t>
  </si>
  <si>
    <t>1545 County Road 350</t>
  </si>
  <si>
    <t>PCP-00729B36</t>
  </si>
  <si>
    <t>sfenske</t>
  </si>
  <si>
    <t>Fenske</t>
  </si>
  <si>
    <t>+1 970 433 2839</t>
  </si>
  <si>
    <t>steve@avalonlandscaping.biz</t>
  </si>
  <si>
    <t>AVALON LANDSCAPING &amp; MAINTEN</t>
  </si>
  <si>
    <t>04082::AVALON LANDSCAPING &amp; MAINTEN ANCE INC</t>
  </si>
  <si>
    <t>PPW-8003C68E</t>
  </si>
  <si>
    <t>dlmerkley</t>
  </si>
  <si>
    <t>Merkley</t>
  </si>
  <si>
    <t>Dakotah</t>
  </si>
  <si>
    <t>dakotah@generatorsource.com</t>
  </si>
  <si>
    <t>625 Baseline Road</t>
  </si>
  <si>
    <t>PPW-00040594</t>
  </si>
  <si>
    <t>info@theyetisgarage.com</t>
  </si>
  <si>
    <t>Gifford</t>
  </si>
  <si>
    <t>+1 970-401-1056</t>
  </si>
  <si>
    <t>The Yeti's Garage</t>
  </si>
  <si>
    <t>68 Continental Ct # B8</t>
  </si>
  <si>
    <t>PCP-007A2892</t>
  </si>
  <si>
    <t>levi@centennialcw.com</t>
  </si>
  <si>
    <t xml:space="preserve">Cunliffe </t>
  </si>
  <si>
    <t>+1 303 419 7223</t>
  </si>
  <si>
    <t>CENTENNIAL CONCRETE &amp; WATERPROOFING/BROWN BROTHERS</t>
  </si>
  <si>
    <t>15253 E Fremont Dr</t>
  </si>
  <si>
    <t>04849::CENTENNIAL CONCRETE &amp; WATERP ROOFING</t>
  </si>
  <si>
    <t>PCP-007ACF47</t>
  </si>
  <si>
    <t>ray@executive-company.com</t>
  </si>
  <si>
    <t>+1 719 358 3344</t>
  </si>
  <si>
    <t>RAY@EXECUTIVE-COMPANY.COM</t>
  </si>
  <si>
    <t>NORTH ACADEMY LEASING INC</t>
  </si>
  <si>
    <t>13540 Meadowgrass Dr Ste 200</t>
  </si>
  <si>
    <t>64976::NORTH ACADEMY LEASING INC</t>
  </si>
  <si>
    <t>PCP-007B22CA</t>
  </si>
  <si>
    <t>slc.develop1@gmail.com</t>
  </si>
  <si>
    <t>Figgs</t>
  </si>
  <si>
    <t>+1 970 803 4432</t>
  </si>
  <si>
    <t>SHELTON DAIRY</t>
  </si>
  <si>
    <t>23043 W. COUNTY RD. 42</t>
  </si>
  <si>
    <t>78938::SHELTON DAIRY</t>
  </si>
  <si>
    <t>PCP-0082CD3D</t>
  </si>
  <si>
    <t>pereirl0</t>
  </si>
  <si>
    <t>+1 303 336 3695</t>
  </si>
  <si>
    <t>+1 970 6178637</t>
  </si>
  <si>
    <t>PEREIRA_Rogerio_L@cat.com</t>
  </si>
  <si>
    <t>PPS-0009D6FD</t>
  </si>
  <si>
    <t>josh.burks@martinmarietta.com</t>
  </si>
  <si>
    <t>+1 719 285 5859</t>
  </si>
  <si>
    <t>PCP-00836C71</t>
  </si>
  <si>
    <t>a6r3im</t>
  </si>
  <si>
    <t>ISD</t>
  </si>
  <si>
    <t>PSP-000B74D9</t>
  </si>
  <si>
    <t>rogeriolp</t>
  </si>
  <si>
    <t>Pereira</t>
  </si>
  <si>
    <t>PCP-008341F9</t>
  </si>
  <si>
    <t>alexpingrey@markitforestry.com</t>
  </si>
  <si>
    <t>Pingrey</t>
  </si>
  <si>
    <t>+1 312 213 1191</t>
  </si>
  <si>
    <t>MARKIT FORESTRY MGMT LLC</t>
  </si>
  <si>
    <t>1916 Aerotech Dr</t>
  </si>
  <si>
    <t>59389::MARKIT FORESTRY MGMT LLC</t>
  </si>
  <si>
    <t>PCP-0083A233</t>
  </si>
  <si>
    <t>c.milligan@sweattconstruction.com</t>
  </si>
  <si>
    <t>+1 575 365 5751</t>
  </si>
  <si>
    <t>2401 Pecos Avenue</t>
  </si>
  <si>
    <t>PCP-0085D88E</t>
  </si>
  <si>
    <t>j.milligan@sweattconstruction.com</t>
  </si>
  <si>
    <t>+1 575 231 9807</t>
  </si>
  <si>
    <t>PCP-008402C2</t>
  </si>
  <si>
    <t>mm@schofex.com</t>
  </si>
  <si>
    <t>+1 970 471 3850</t>
  </si>
  <si>
    <t>SCHOFIELD EXCAVATION INC</t>
  </si>
  <si>
    <t>106 OAK RIDGE DR.</t>
  </si>
  <si>
    <t>P.O. BOX 612</t>
  </si>
  <si>
    <t>GYPSUM</t>
  </si>
  <si>
    <t>PCP-00841238</t>
  </si>
  <si>
    <t>mark.bellows@usacompression.com</t>
  </si>
  <si>
    <t>Bellows</t>
  </si>
  <si>
    <t>+1 903 263 7906</t>
  </si>
  <si>
    <t>PCP-000A5B09</t>
  </si>
  <si>
    <t>+1 303 913 5328</t>
  </si>
  <si>
    <t>25 CLOVER DRIVE</t>
  </si>
  <si>
    <t>PCP-0084F2F8</t>
  </si>
  <si>
    <t>danied28</t>
  </si>
  <si>
    <t>Deenu</t>
  </si>
  <si>
    <t>+91 8015974255</t>
  </si>
  <si>
    <t>Deenu.Daniel@cat.com</t>
  </si>
  <si>
    <t>PSP-00087D2F</t>
  </si>
  <si>
    <t>jacobschwartz@roesleinae.com</t>
  </si>
  <si>
    <t>+1 719 469 0152</t>
  </si>
  <si>
    <t>ROESLEIN ALTERNATIVE ENERGY</t>
  </si>
  <si>
    <t>6402 Prices Ln</t>
  </si>
  <si>
    <t>76205::ROESLEIN ALTERNATIVE ENERGY</t>
  </si>
  <si>
    <t>PCP-008177E4</t>
  </si>
  <si>
    <t>kodiak_davis</t>
  </si>
  <si>
    <t>+1 575 703 0764</t>
  </si>
  <si>
    <t>PCP-0085ED52</t>
  </si>
  <si>
    <t>jcramirez71@icloud.com</t>
  </si>
  <si>
    <t>+1 915 637 5263</t>
  </si>
  <si>
    <t>JC RAMIREZ TRUCKING</t>
  </si>
  <si>
    <t>14248 Bryce Dr</t>
  </si>
  <si>
    <t>73385::JC RAMIREZ TRUCKING</t>
  </si>
  <si>
    <t>PCP-0085F5AE</t>
  </si>
  <si>
    <t>dougbay29@gmail.com</t>
  </si>
  <si>
    <t>Bay</t>
  </si>
  <si>
    <t>32105 County Road 29</t>
  </si>
  <si>
    <t>La Junta</t>
  </si>
  <si>
    <t>PCP-0086E6C6</t>
  </si>
  <si>
    <t>yepesay512@laymro.com</t>
  </si>
  <si>
    <t>gwg</t>
  </si>
  <si>
    <t>fwef</t>
  </si>
  <si>
    <t>+1 225-345-5345</t>
  </si>
  <si>
    <t>ff</t>
  </si>
  <si>
    <t>Fd</t>
  </si>
  <si>
    <t>Brookline</t>
  </si>
  <si>
    <t>VT</t>
  </si>
  <si>
    <t>05345</t>
  </si>
  <si>
    <t>PCP-0086D3A3</t>
  </si>
  <si>
    <t>a6qejp</t>
  </si>
  <si>
    <t>PSP-000B2308</t>
  </si>
  <si>
    <t>rsilva@mtireadymix.com</t>
  </si>
  <si>
    <t>PCP-0088F69D</t>
  </si>
  <si>
    <t>jusduran@wwclyde.net</t>
  </si>
  <si>
    <t>ww clyde</t>
  </si>
  <si>
    <t>PCP-0088579B</t>
  </si>
  <si>
    <t>a6r3hs</t>
  </si>
  <si>
    <t>hectors@vermeercolorado.com</t>
  </si>
  <si>
    <t>PSP-000B74BE</t>
  </si>
  <si>
    <t>fab.sin84</t>
  </si>
  <si>
    <t>+1 505 270 5203</t>
  </si>
  <si>
    <t>2908 19th St NW</t>
  </si>
  <si>
    <t>PCP-00880D21</t>
  </si>
  <si>
    <t>dboyd2@republicservices.com</t>
  </si>
  <si>
    <t>+1 720 590 4289</t>
  </si>
  <si>
    <t>DBoyd2@republicservices.com</t>
  </si>
  <si>
    <t>8480 Tower Rd</t>
  </si>
  <si>
    <t>PCP-0088812D</t>
  </si>
  <si>
    <t>crownhilllandscaping@yahoo.com</t>
  </si>
  <si>
    <t>Midroy</t>
  </si>
  <si>
    <t>Eric Midroy</t>
  </si>
  <si>
    <t>+1 303 618 0731</t>
  </si>
  <si>
    <t>CROWN HILL LANDSCAPING</t>
  </si>
  <si>
    <t>PPW-80023D84</t>
  </si>
  <si>
    <t>treichert</t>
  </si>
  <si>
    <t>Reichert</t>
  </si>
  <si>
    <t>+1 406 226 2273</t>
  </si>
  <si>
    <t>treichert@westmoreland.com</t>
  </si>
  <si>
    <t>WESTERN ENERGY COMPANY</t>
  </si>
  <si>
    <t>CASTLE ROCK ROAD</t>
  </si>
  <si>
    <t>WAREHOUSE A</t>
  </si>
  <si>
    <t>COLSTRIP</t>
  </si>
  <si>
    <t>PCP-000C6905</t>
  </si>
  <si>
    <t>donslandscaping@wildblue.net</t>
  </si>
  <si>
    <t>+1 719 544 0116</t>
  </si>
  <si>
    <t>DON'S LANDSCAPING</t>
  </si>
  <si>
    <t>26801::DON'S LANDSCAPING</t>
  </si>
  <si>
    <t>PPW-80033197</t>
  </si>
  <si>
    <t>william.coulson@eldonjames.com</t>
  </si>
  <si>
    <t>Clouson</t>
  </si>
  <si>
    <t>+1 970 222 7499</t>
  </si>
  <si>
    <t>William.Coulson@eldonjames.com</t>
  </si>
  <si>
    <t>CORTINA REAL ESTATE</t>
  </si>
  <si>
    <t>2201 Ledoux Dr</t>
  </si>
  <si>
    <t>39542::CORTINA REAL ESTATE</t>
  </si>
  <si>
    <t>PCP-00886332</t>
  </si>
  <si>
    <t>accountspayable@ccrscrap.com</t>
  </si>
  <si>
    <t>+1 720 498 1252</t>
  </si>
  <si>
    <t>CHERRY CREEK RECYCLING LLC</t>
  </si>
  <si>
    <t>PCP-0007DF2A</t>
  </si>
  <si>
    <t>larry@sunnyranch.net</t>
  </si>
  <si>
    <t>SUNNY RANCH</t>
  </si>
  <si>
    <t>PO Box 7877</t>
  </si>
  <si>
    <t>82952::SUNNY RANCH</t>
  </si>
  <si>
    <t>PCP-00888340</t>
  </si>
  <si>
    <t>ilmar.maldonado@libertyenergy.com</t>
  </si>
  <si>
    <t>Ilmar</t>
  </si>
  <si>
    <t>+1 405 546 0770</t>
  </si>
  <si>
    <t>PCP-0088F4AB</t>
  </si>
  <si>
    <t>ap@highrollergroup.com</t>
  </si>
  <si>
    <t>Harmac</t>
  </si>
  <si>
    <t>+1 936 598 8587</t>
  </si>
  <si>
    <t>PPW-800206F9</t>
  </si>
  <si>
    <t>amy@rmtnlandscape.com</t>
  </si>
  <si>
    <t>Gust</t>
  </si>
  <si>
    <t>+1 719 371 3115</t>
  </si>
  <si>
    <t>TEZAK EQUIPMENT LLC</t>
  </si>
  <si>
    <t>1087 East Holiday Drive</t>
  </si>
  <si>
    <t>PCP-0086720F</t>
  </si>
  <si>
    <t>+1 575 623 1824</t>
  </si>
  <si>
    <t>CUSTOM SAND &amp; GRAVEL LLC</t>
  </si>
  <si>
    <t>14316::CUSTOM SAND &amp; GRAVEL LLC</t>
  </si>
  <si>
    <t>PCP-008832A2</t>
  </si>
  <si>
    <t>kevin.lass@iea.net</t>
  </si>
  <si>
    <t>Lass</t>
  </si>
  <si>
    <t>+1 812 298 6156</t>
  </si>
  <si>
    <t>PCP-0087BE6C</t>
  </si>
  <si>
    <t>a6r3at</t>
  </si>
  <si>
    <t>Topping</t>
  </si>
  <si>
    <t>aaront@vermeercolorado.com</t>
  </si>
  <si>
    <t>PSP-000B74BF</t>
  </si>
  <si>
    <t>a1045z0ml</t>
  </si>
  <si>
    <t>Langiano</t>
  </si>
  <si>
    <t>+1 303 681 1847</t>
  </si>
  <si>
    <t>MIKE_LANGIANO@TRIMBLE.COM</t>
  </si>
  <si>
    <t>Trimble Navigation Limited</t>
  </si>
  <si>
    <t>88805::TRIMBLE NAVIGATION LTD</t>
  </si>
  <si>
    <t>PIP-10700211</t>
  </si>
  <si>
    <t>mr.maquinaria@yahoo.com</t>
  </si>
  <si>
    <t>Iglesias</t>
  </si>
  <si>
    <t>+1 915 532 8450</t>
  </si>
  <si>
    <t>MR MAQUINARIA</t>
  </si>
  <si>
    <t>2000 E Paisano Dr</t>
  </si>
  <si>
    <t>61303::MR MAQUINARIA</t>
  </si>
  <si>
    <t>PCP-008BF9A8</t>
  </si>
  <si>
    <t>octavioqd@gmail.com</t>
  </si>
  <si>
    <t>QUINTANA</t>
  </si>
  <si>
    <t>OCTAVIO</t>
  </si>
  <si>
    <t>+1 970 473 6736</t>
  </si>
  <si>
    <t>45490 County Road 39</t>
  </si>
  <si>
    <t>PCP-008BA816</t>
  </si>
  <si>
    <t>mbcompanies</t>
  </si>
  <si>
    <t>Companies</t>
  </si>
  <si>
    <t>MB</t>
  </si>
  <si>
    <t>+1 920 483 0597</t>
  </si>
  <si>
    <t>M-B COMPANIES INC OF WISCONSIN</t>
  </si>
  <si>
    <t>chilton</t>
  </si>
  <si>
    <t>PCP-000D004F</t>
  </si>
  <si>
    <t>papachon1452@gmail.com</t>
  </si>
  <si>
    <t>Henry Daly St</t>
  </si>
  <si>
    <t>PCP-008C4F4E</t>
  </si>
  <si>
    <t>td00_cat_iatest2</t>
  </si>
  <si>
    <t>PCP-00081A6E</t>
  </si>
  <si>
    <t>brian.barackman@yahoo.com</t>
  </si>
  <si>
    <t>Barackman</t>
  </si>
  <si>
    <t>+1 970 306 2288</t>
  </si>
  <si>
    <t>DIGGIN IT RIVER WORKS INC</t>
  </si>
  <si>
    <t>PO Box 1249</t>
  </si>
  <si>
    <t>24674::DIGGIN IT RIVER WORKS INC,tp24674::DIGGIN IT RIVER WORKS INC</t>
  </si>
  <si>
    <t>PCP-008BBDF6</t>
  </si>
  <si>
    <t>kellyyr@hotmail.com</t>
  </si>
  <si>
    <t>+1 970 729 1834</t>
  </si>
  <si>
    <t>ARROWHEAD CUSTOM HOMES</t>
  </si>
  <si>
    <t>PCP-000CF10A</t>
  </si>
  <si>
    <t>timberlinetrailcraft</t>
  </si>
  <si>
    <t>+1 719 491 3677</t>
  </si>
  <si>
    <t>TIMBERLINE LANDSCAPING INC</t>
  </si>
  <si>
    <t>8110 Opportunity Vw</t>
  </si>
  <si>
    <t>PCP-008BB041</t>
  </si>
  <si>
    <t>dustinrstein@gmail.com</t>
  </si>
  <si>
    <t>+1 970-769-1222</t>
  </si>
  <si>
    <t>Box D Bar LLC</t>
  </si>
  <si>
    <t>PO Box 1208</t>
  </si>
  <si>
    <t>PCP-008C1C8A</t>
  </si>
  <si>
    <t>ssaathoff86@yahoo.com</t>
  </si>
  <si>
    <t>Saathoff</t>
  </si>
  <si>
    <t>+1 719 214 3646</t>
  </si>
  <si>
    <t>SHANE SAATHOFF</t>
  </si>
  <si>
    <t>2605 cr 358</t>
  </si>
  <si>
    <t>81252-9857</t>
  </si>
  <si>
    <t>79584::SHANE SAATHOFF</t>
  </si>
  <si>
    <t>PCP-008E21C5</t>
  </si>
  <si>
    <t>gabehartf@gmail.com</t>
  </si>
  <si>
    <t>Gabehart</t>
  </si>
  <si>
    <t>4311 U.S. 64</t>
  </si>
  <si>
    <t>PCP-008DCDA5</t>
  </si>
  <si>
    <t>test_demo_proda</t>
  </si>
  <si>
    <t>+1 786-789-0987</t>
  </si>
  <si>
    <t>p.raj.thatepally@accenture.com</t>
  </si>
  <si>
    <t>ABC Company</t>
  </si>
  <si>
    <t>Lakeview St</t>
  </si>
  <si>
    <t>PCP-003B4EBE</t>
  </si>
  <si>
    <t>cat754350@gmail.com</t>
  </si>
  <si>
    <t>dasda</t>
  </si>
  <si>
    <t>sd</t>
  </si>
  <si>
    <t>+1 224-457-6832</t>
  </si>
  <si>
    <t>sc</t>
  </si>
  <si>
    <t>Fsdf</t>
  </si>
  <si>
    <t>03523</t>
  </si>
  <si>
    <t>PCP-008E70FD</t>
  </si>
  <si>
    <t>trevor@sagemountainbuilders.com</t>
  </si>
  <si>
    <t>Messa</t>
  </si>
  <si>
    <t>+1 719 839 1400</t>
  </si>
  <si>
    <t>TREVOR@SAGEMOUNTAINBUILDERS.COM</t>
  </si>
  <si>
    <t>SAGE MTN BUILDERS</t>
  </si>
  <si>
    <t>1001 Emma Ln Unit D</t>
  </si>
  <si>
    <t>77188::SAGE MTN BUILDERS</t>
  </si>
  <si>
    <t>PCP-008EC1F8</t>
  </si>
  <si>
    <t>dcollins@nova-compression.com</t>
  </si>
  <si>
    <t>Colllins</t>
  </si>
  <si>
    <t>+1 888 272 0768</t>
  </si>
  <si>
    <t>DCollins@nova-compression.com</t>
  </si>
  <si>
    <t>PCP-0001B018</t>
  </si>
  <si>
    <t>eadsrick871@gmail.com</t>
  </si>
  <si>
    <t>EADS</t>
  </si>
  <si>
    <t>EADSRICK871@GMAIL.COM</t>
  </si>
  <si>
    <t>RICK EADS</t>
  </si>
  <si>
    <t>3476 Silverstone Dr</t>
  </si>
  <si>
    <t>PCP-008ED039</t>
  </si>
  <si>
    <t>mfields@wagnerequipment.com</t>
  </si>
  <si>
    <t>Mke</t>
  </si>
  <si>
    <t>Mfields@wagnerequipment.com</t>
  </si>
  <si>
    <t>990 Meadowbrook Parkway</t>
  </si>
  <si>
    <t>PCP-008EC851</t>
  </si>
  <si>
    <t>info@nmrestore.com</t>
  </si>
  <si>
    <t>+1 505 470 9856</t>
  </si>
  <si>
    <t>NEW MEXICO RESTORATION</t>
  </si>
  <si>
    <t>6470 Cerros Grandes Dr</t>
  </si>
  <si>
    <t>70959::NEW MEXICO RESTORATION</t>
  </si>
  <si>
    <t>PCP-008EAB36</t>
  </si>
  <si>
    <t>frank@canonblancoranch.net</t>
  </si>
  <si>
    <t>Kelton</t>
  </si>
  <si>
    <t>+1 4324484767</t>
  </si>
  <si>
    <t>Frank@canonblancoranch.net</t>
  </si>
  <si>
    <t>Canon Blanco Ranch</t>
  </si>
  <si>
    <t>1272A Ojo De La Vaca Rd</t>
  </si>
  <si>
    <t>PCP-008EA298</t>
  </si>
  <si>
    <t>msaiz@dub-l-ee.com</t>
  </si>
  <si>
    <t>Mercedes</t>
  </si>
  <si>
    <t>+1 505 217 4881</t>
  </si>
  <si>
    <t>98 Highway 66 E</t>
  </si>
  <si>
    <t>PCP-008EC7DB</t>
  </si>
  <si>
    <t>jace@sieteinc.net</t>
  </si>
  <si>
    <t>+1 719 676 7777</t>
  </si>
  <si>
    <t>Jace@sieteinc.net</t>
  </si>
  <si>
    <t>PO BOX 202</t>
  </si>
  <si>
    <t>PCP-008EC271</t>
  </si>
  <si>
    <t>leonardbridge2@gmail.com</t>
  </si>
  <si>
    <t>Bridge Ii</t>
  </si>
  <si>
    <t>+1 505-550-7033</t>
  </si>
  <si>
    <t>Lassen Enterprises</t>
  </si>
  <si>
    <t>2210 Vista Oriente NW</t>
  </si>
  <si>
    <t>PCP-008EBE82</t>
  </si>
  <si>
    <t>johnshields380@gmail.com</t>
  </si>
  <si>
    <t>Shields</t>
  </si>
  <si>
    <t>Johnshields380@gmail.com</t>
  </si>
  <si>
    <t>813 w leyda ave</t>
  </si>
  <si>
    <t>West plains</t>
  </si>
  <si>
    <t>PCP-008EB5C8</t>
  </si>
  <si>
    <t>roverton@harsco.com</t>
  </si>
  <si>
    <t>Overton</t>
  </si>
  <si>
    <t>Riandria</t>
  </si>
  <si>
    <t>+1 719 733 7462</t>
  </si>
  <si>
    <t>HARSCO METALS GROUP</t>
  </si>
  <si>
    <t>PCP-0007CAF3</t>
  </si>
  <si>
    <t>beardog1929@gmail.com</t>
  </si>
  <si>
    <t>Beardog1929@gmail.com</t>
  </si>
  <si>
    <t>4775 Cherokee Trl NW</t>
  </si>
  <si>
    <t>PCP-008EF3C2</t>
  </si>
  <si>
    <t>tirwin@gordoncon.com</t>
  </si>
  <si>
    <t>+1 907 347 8159</t>
  </si>
  <si>
    <t>GORDON CONSTRUCTION CO INC</t>
  </si>
  <si>
    <t>PCP-008F2F4A</t>
  </si>
  <si>
    <t>kiewest132</t>
  </si>
  <si>
    <t>+1 303 325 1237</t>
  </si>
  <si>
    <t>dkelsey@kraemerna.com</t>
  </si>
  <si>
    <t>900 W Castleton dr</t>
  </si>
  <si>
    <t>PPW-47FF44D5</t>
  </si>
  <si>
    <t>apple4354646</t>
  </si>
  <si>
    <t>DASD</t>
  </si>
  <si>
    <t>sqS</t>
  </si>
  <si>
    <t>+1 225-268-4425</t>
  </si>
  <si>
    <t>apple522351@gmail.com</t>
  </si>
  <si>
    <t>dwdw</t>
  </si>
  <si>
    <t>Efwef</t>
  </si>
  <si>
    <t>PCP-008F4BCF</t>
  </si>
  <si>
    <t>aarrey35@gmail.com</t>
  </si>
  <si>
    <t>Arrey</t>
  </si>
  <si>
    <t>Aarrey35@gmail.com</t>
  </si>
  <si>
    <t>203 main st</t>
  </si>
  <si>
    <t>PCP-008F0CD9</t>
  </si>
  <si>
    <t>cody.sweigart@accbuilt.com</t>
  </si>
  <si>
    <t>Sweigart</t>
  </si>
  <si>
    <t>+1 720-202-5183</t>
  </si>
  <si>
    <t>Cody.Sweigart@accbuilt.com</t>
  </si>
  <si>
    <t>American Civil Constructors</t>
  </si>
  <si>
    <t>4901 S Windermere St</t>
  </si>
  <si>
    <t>PCP-008BF76C</t>
  </si>
  <si>
    <t>Jmbhydraulics@gmail.com</t>
  </si>
  <si>
    <t>JMB Hydraulics</t>
  </si>
  <si>
    <t xml:space="preserve">1 Lakeview Cir </t>
  </si>
  <si>
    <t>PCP-008F139B</t>
  </si>
  <si>
    <t>arzaga_veronica@wagnerequipment.com</t>
  </si>
  <si>
    <t>PCP-008F127D</t>
  </si>
  <si>
    <t>+1 719-250-3125</t>
  </si>
  <si>
    <t>PCP-002E75BB</t>
  </si>
  <si>
    <t>e250js2</t>
  </si>
  <si>
    <t>PSP-000B5D9E</t>
  </si>
  <si>
    <t>aaron@bedrocklandscapingmaterial.com</t>
  </si>
  <si>
    <t>Weatherbie</t>
  </si>
  <si>
    <t>+1 720 682 7776</t>
  </si>
  <si>
    <t>14880 Brighton Rd</t>
  </si>
  <si>
    <t>PCP-008F1C3A</t>
  </si>
  <si>
    <t>tim.gallagher@kiewit.com</t>
  </si>
  <si>
    <t>Gallagher</t>
  </si>
  <si>
    <t>+1 630 750 0150</t>
  </si>
  <si>
    <t>Tim.Gallagher@kiewit.com</t>
  </si>
  <si>
    <t>1900 W Van Buren St</t>
  </si>
  <si>
    <t>PCP-0005B20F</t>
  </si>
  <si>
    <t>adam.padilla@blackhillscorp.com</t>
  </si>
  <si>
    <t>padilla</t>
  </si>
  <si>
    <t>+1 719 420 1955</t>
  </si>
  <si>
    <t>07833::BLACK HILLS ENERGY - PUEBLO</t>
  </si>
  <si>
    <t>PCP-008F24AE</t>
  </si>
  <si>
    <t>+1 575 361 4751</t>
  </si>
  <si>
    <t>PCP-0086208E</t>
  </si>
  <si>
    <t>a117yc</t>
  </si>
  <si>
    <t>Castillon</t>
  </si>
  <si>
    <t>Yasmine</t>
  </si>
  <si>
    <t>yasmine.castillon@mhc.com</t>
  </si>
  <si>
    <t>PSP-000B8230</t>
  </si>
  <si>
    <t>dnatransportllc1320@gmail.com</t>
  </si>
  <si>
    <t>+1 915 497 6420</t>
  </si>
  <si>
    <t>DNA TRANSPORT LLC</t>
  </si>
  <si>
    <t>8153 Staghorn Dr</t>
  </si>
  <si>
    <t>25784::DNA TRANSPORT LLC</t>
  </si>
  <si>
    <t>PCP-008FA7F3</t>
  </si>
  <si>
    <t>barb_03@yahoo.com</t>
  </si>
  <si>
    <t>+1 915 478 0625</t>
  </si>
  <si>
    <t>SYNERGY PROJECT CONTRACTORS INC</t>
  </si>
  <si>
    <t>3318 Rosa Ave</t>
  </si>
  <si>
    <t>83554::SYNERGY PROJECT CONTRACTORS INC</t>
  </si>
  <si>
    <t>PCP-008F8CDA</t>
  </si>
  <si>
    <t>a6r3pb</t>
  </si>
  <si>
    <t>PSP-000B74BC</t>
  </si>
  <si>
    <t>mark.vasquez72</t>
  </si>
  <si>
    <t>vasquez</t>
  </si>
  <si>
    <t>+1 505 543 2146</t>
  </si>
  <si>
    <t>mark.vasquez@kodiakgas.com</t>
  </si>
  <si>
    <t>PCP-008F8416</t>
  </si>
  <si>
    <t>tthomp_99</t>
  </si>
  <si>
    <t>+1 505 549 5882</t>
  </si>
  <si>
    <t>505-549-5882</t>
  </si>
  <si>
    <t>Tanner.thompson@kodiakgas.com</t>
  </si>
  <si>
    <t>PCP-008F370D</t>
  </si>
  <si>
    <t>westsidediesel915@gmail.com</t>
  </si>
  <si>
    <t>Cadena</t>
  </si>
  <si>
    <t xml:space="preserve">Calisto </t>
  </si>
  <si>
    <t>+1 915 886 7013</t>
  </si>
  <si>
    <t>WESTSIDE DIESEL</t>
  </si>
  <si>
    <t>1005 S Main St</t>
  </si>
  <si>
    <t>94817::WESTSIDE DIESEL</t>
  </si>
  <si>
    <t>PCP-008FA9CA</t>
  </si>
  <si>
    <t>beccageiger1</t>
  </si>
  <si>
    <t>PPT-40008900</t>
  </si>
  <si>
    <t>cpeeples</t>
  </si>
  <si>
    <t>Peeples</t>
  </si>
  <si>
    <t>+1 303 776 7207</t>
  </si>
  <si>
    <t>peeples_cody@hotmail.com</t>
  </si>
  <si>
    <t>BOULDER WHITE ROCK</t>
  </si>
  <si>
    <t>PO Box 119</t>
  </si>
  <si>
    <t>08530::BOULDER WHITE ROCK</t>
  </si>
  <si>
    <t>PCP-008F908C</t>
  </si>
  <si>
    <t>PPW-8003C33D</t>
  </si>
  <si>
    <t>leonreaser@yahoo.com</t>
  </si>
  <si>
    <t>Reaser</t>
  </si>
  <si>
    <t>+1 208-701-9172</t>
  </si>
  <si>
    <t>3399 W 33rd S</t>
  </si>
  <si>
    <t>PCP-008F9E7E</t>
  </si>
  <si>
    <t>davididoy</t>
  </si>
  <si>
    <t>idoy</t>
  </si>
  <si>
    <t>505 901 3285</t>
  </si>
  <si>
    <t>david.idoy@kodiakgas.com</t>
  </si>
  <si>
    <t>kodiak gas inc</t>
  </si>
  <si>
    <t>708 West Washington Avenue</t>
  </si>
  <si>
    <t>PCP-008F83B7</t>
  </si>
  <si>
    <t>PCP-008EAAD8</t>
  </si>
  <si>
    <t>greenrd4242@gmail.com</t>
  </si>
  <si>
    <t xml:space="preserve">Greene </t>
  </si>
  <si>
    <t>+1 575-499-4295</t>
  </si>
  <si>
    <t xml:space="preserve">Badlands </t>
  </si>
  <si>
    <t>73 Robert’s rd</t>
  </si>
  <si>
    <t>PCP-008F91E8</t>
  </si>
  <si>
    <t>ben.harman@5rcattle.com</t>
  </si>
  <si>
    <t>HARMAN</t>
  </si>
  <si>
    <t>+1 765 307 8281</t>
  </si>
  <si>
    <t>BEN.HARMAN@5RCATTLE.COM</t>
  </si>
  <si>
    <t>80644-9525</t>
  </si>
  <si>
    <t>PCP-008B9F9D</t>
  </si>
  <si>
    <t>aj@evswa.com</t>
  </si>
  <si>
    <t>+1 505 717 5451</t>
  </si>
  <si>
    <t>AJ@EVSWA.COM</t>
  </si>
  <si>
    <t>249 Sidewinder Rd</t>
  </si>
  <si>
    <t>PCP-008F206C</t>
  </si>
  <si>
    <t>jesse.duarte@intrepidpotash.com</t>
  </si>
  <si>
    <t>+1 575 706 2608</t>
  </si>
  <si>
    <t>Jesse.Duarte@intrepidpotash.com</t>
  </si>
  <si>
    <t>1996 Potash Mines Road</t>
  </si>
  <si>
    <t>PCP-008FE6AF</t>
  </si>
  <si>
    <t>+1 970-640-9699</t>
  </si>
  <si>
    <t>Mountain Edge General Contractors LLC</t>
  </si>
  <si>
    <t>PCP-00901C83</t>
  </si>
  <si>
    <t>rhaheedtruckinginc@gmail.com</t>
  </si>
  <si>
    <t>Rhaheed</t>
  </si>
  <si>
    <t>Sharieff</t>
  </si>
  <si>
    <t>+1 772-579-7727</t>
  </si>
  <si>
    <t>RTS</t>
  </si>
  <si>
    <t>4130 Worlington Terr</t>
  </si>
  <si>
    <t>Fort Pierce</t>
  </si>
  <si>
    <t>PCP-000A6149</t>
  </si>
  <si>
    <t>hedget</t>
  </si>
  <si>
    <t>+1 309 636 5127</t>
  </si>
  <si>
    <t>+1 720 925 8577</t>
  </si>
  <si>
    <t>Tanya.Hedges@cat.com</t>
  </si>
  <si>
    <t>PSP-000570DB</t>
  </si>
  <si>
    <t>mcrumpton63@hotmail.com</t>
  </si>
  <si>
    <t>Crumpton</t>
  </si>
  <si>
    <t>3100 Beaver Brook Canyon Rd</t>
  </si>
  <si>
    <t>PCP-008FE910</t>
  </si>
  <si>
    <t>worldwideoperating</t>
  </si>
  <si>
    <t>+1 303 435 1554</t>
  </si>
  <si>
    <t>303-435-1554</t>
  </si>
  <si>
    <t>bfink@wrsrents.com</t>
  </si>
  <si>
    <t>PPT-1073D066</t>
  </si>
  <si>
    <t>157528cl</t>
  </si>
  <si>
    <t>PCP-002B5995</t>
  </si>
  <si>
    <t>vgpainting74@gmail.com</t>
  </si>
  <si>
    <t>+1 915 244 0998</t>
  </si>
  <si>
    <t>VGP GENERAL CONSTRUCTION</t>
  </si>
  <si>
    <t>351 Hodaka Way</t>
  </si>
  <si>
    <t>93442::VGP GENERAL CONSTRUCTION</t>
  </si>
  <si>
    <t>PCP-00906EEB</t>
  </si>
  <si>
    <t>dkite@nova-compression.com</t>
  </si>
  <si>
    <t>+1 432 638 6733</t>
  </si>
  <si>
    <t>PCP-00116348</t>
  </si>
  <si>
    <t>breynolds@encoreofs.com</t>
  </si>
  <si>
    <t>Braxton</t>
  </si>
  <si>
    <t>+1 575 605 9707</t>
  </si>
  <si>
    <t>PCP-00905BA6</t>
  </si>
  <si>
    <t>sergioaep@gmail.com</t>
  </si>
  <si>
    <t>+1 915 261 6799</t>
  </si>
  <si>
    <t>COYUMA PROPERTIES</t>
  </si>
  <si>
    <t>1112 Desierto Seco Dr</t>
  </si>
  <si>
    <t>17839::COYUMA PROPERTIES</t>
  </si>
  <si>
    <t>PCP-00905838</t>
  </si>
  <si>
    <t>andrew.johnson@belair-us.com</t>
  </si>
  <si>
    <t>+1 612 219 9749</t>
  </si>
  <si>
    <t>PCP-00905DCC</t>
  </si>
  <si>
    <t>D_baumbarger</t>
  </si>
  <si>
    <t>Baumbarger</t>
  </si>
  <si>
    <t>Peed Equipment</t>
  </si>
  <si>
    <t>PCP-003B1B59</t>
  </si>
  <si>
    <t>shawn.roseland@belair-us.com</t>
  </si>
  <si>
    <t>Roseland</t>
  </si>
  <si>
    <t>+1 651 247 8919</t>
  </si>
  <si>
    <t>PCP-00906BDC</t>
  </si>
  <si>
    <t>bisonexcavation@gmail.com</t>
  </si>
  <si>
    <t>Rafferty</t>
  </si>
  <si>
    <t>720-987-6418</t>
  </si>
  <si>
    <t>Bison Excavation</t>
  </si>
  <si>
    <t>18803 County Road 5</t>
  </si>
  <si>
    <t>PCP-0090A396</t>
  </si>
  <si>
    <t>dominguezort_63@yahoo.com.mx</t>
  </si>
  <si>
    <t>Dominguez Ortiz</t>
  </si>
  <si>
    <t>Rosendo</t>
  </si>
  <si>
    <t>+1 656-270-2888</t>
  </si>
  <si>
    <t>Rubermaq</t>
  </si>
  <si>
    <t>Calle Ricardo León 6213</t>
  </si>
  <si>
    <t>PCP-0090A756</t>
  </si>
  <si>
    <t>davidjua120700@gmail.com</t>
  </si>
  <si>
    <t>12781 Cavanaugh Road</t>
  </si>
  <si>
    <t>PCP-00909BDA</t>
  </si>
  <si>
    <t>dantegerace@gmail.com</t>
  </si>
  <si>
    <t>+1 720 785 0904</t>
  </si>
  <si>
    <t>PCP-0090C39C</t>
  </si>
  <si>
    <t>travis.couch@usacompression.com</t>
  </si>
  <si>
    <t>couch</t>
  </si>
  <si>
    <t>+1 432 556 4122</t>
  </si>
  <si>
    <t>PCP-0000D8F1</t>
  </si>
  <si>
    <t>01204446540</t>
  </si>
  <si>
    <t>Abdel naby</t>
  </si>
  <si>
    <t>Medhat</t>
  </si>
  <si>
    <t>medhat.abdelnaby@powerhouseegypt.com</t>
  </si>
  <si>
    <t>POWER HOUSE CO.</t>
  </si>
  <si>
    <t>OCTOBER GIZA CITY</t>
  </si>
  <si>
    <t>Giza</t>
  </si>
  <si>
    <t>CAIRO</t>
  </si>
  <si>
    <t>PPW-00039D4C</t>
  </si>
  <si>
    <t>pkennedycpa@gmail.com</t>
  </si>
  <si>
    <t>+1 505-620-8601</t>
  </si>
  <si>
    <t>Patrick Kennedy</t>
  </si>
  <si>
    <t>Ruidoso Financial Ctr</t>
  </si>
  <si>
    <t>PCP-0090D198</t>
  </si>
  <si>
    <t>dreamtrucking@icloud.com</t>
  </si>
  <si>
    <t>+1 505-373-8926</t>
  </si>
  <si>
    <t>dreAm trucking</t>
  </si>
  <si>
    <t>212 Red Earth Rd</t>
  </si>
  <si>
    <t>PCP-0090C8CA</t>
  </si>
  <si>
    <t>dbrady@harsco.com</t>
  </si>
  <si>
    <t>PBP-00024260</t>
  </si>
  <si>
    <t>franzpeters@yahoo.com</t>
  </si>
  <si>
    <t xml:space="preserve">Peters Friessen </t>
  </si>
  <si>
    <t>+52 6251547616</t>
  </si>
  <si>
    <t>14399 PEYTON RD</t>
  </si>
  <si>
    <t>PCP-00914638</t>
  </si>
  <si>
    <t>clinares1</t>
  </si>
  <si>
    <t>+1 786 590 9520</t>
  </si>
  <si>
    <t>clinares@nova-compression.com</t>
  </si>
  <si>
    <t>PCP-000B72AE</t>
  </si>
  <si>
    <t>jakesdieselperformance@yahoo.com</t>
  </si>
  <si>
    <t>JAKE'S DIESEL PERFORMANCE</t>
  </si>
  <si>
    <t>1814 E. FM 41</t>
  </si>
  <si>
    <t>PPW-80038F21</t>
  </si>
  <si>
    <t>urbanissa</t>
  </si>
  <si>
    <t xml:space="preserve">Citlalli </t>
  </si>
  <si>
    <t>+52 6563591147</t>
  </si>
  <si>
    <t>comprasmantenimiento@urbanissa.com</t>
  </si>
  <si>
    <t>URBANISSA</t>
  </si>
  <si>
    <t>92038::URBANISSA LLC</t>
  </si>
  <si>
    <t>PCP-00906EB3</t>
  </si>
  <si>
    <t>dklein@jscole.com</t>
  </si>
  <si>
    <t>+1 415 720 2760</t>
  </si>
  <si>
    <t>J.S. COLE CO.</t>
  </si>
  <si>
    <t>320 DEER ISLAND LN</t>
  </si>
  <si>
    <t>47906::JS COLE COMPANY</t>
  </si>
  <si>
    <t>PPW-80008ADA</t>
  </si>
  <si>
    <t>jbatrucking75@hotmail.com</t>
  </si>
  <si>
    <t>portillo</t>
  </si>
  <si>
    <t>brenda</t>
  </si>
  <si>
    <t>+1 303 668 4007</t>
  </si>
  <si>
    <t>JBA TRUCKING LLC</t>
  </si>
  <si>
    <t>14910 Watkins Rd</t>
  </si>
  <si>
    <t>48691::JBA TRUCKING LLC</t>
  </si>
  <si>
    <t>PCP-00914548</t>
  </si>
  <si>
    <t>eavkjh</t>
  </si>
  <si>
    <t>HORWITZ</t>
  </si>
  <si>
    <t>jeremy.horwitz@archrock.com</t>
  </si>
  <si>
    <t>ARCHROCK SERVICES, LP</t>
  </si>
  <si>
    <t>PSP-0005621E</t>
  </si>
  <si>
    <t>Kris.schartau@survone.com</t>
  </si>
  <si>
    <t>Schartau</t>
  </si>
  <si>
    <t>Surveillance One</t>
  </si>
  <si>
    <t>1196 Diamond Circle</t>
  </si>
  <si>
    <t>Ste Q</t>
  </si>
  <si>
    <t>PCP-0091134B</t>
  </si>
  <si>
    <t>minirosa2@msn.com</t>
  </si>
  <si>
    <t>+1 303-919-3330</t>
  </si>
  <si>
    <t>6766 High Dr</t>
  </si>
  <si>
    <t>PCP-009110F5</t>
  </si>
  <si>
    <t>sroybal@outlook.com</t>
  </si>
  <si>
    <t>+1 575-512-6539</t>
  </si>
  <si>
    <t>Steven roybal</t>
  </si>
  <si>
    <t>1033 Terreno Rd</t>
  </si>
  <si>
    <t>La Loma</t>
  </si>
  <si>
    <t>PCP-0090FCD7</t>
  </si>
  <si>
    <t>jasontroyer@savageco.com</t>
  </si>
  <si>
    <t>+1 970 276 9969</t>
  </si>
  <si>
    <t>PCP-0079F2C6</t>
  </si>
  <si>
    <t>cannonairforcebase13862</t>
  </si>
  <si>
    <t>Deluna</t>
  </si>
  <si>
    <t>+1 575 749 1299</t>
  </si>
  <si>
    <t>TOMAS.DELUNA@US.AF.MIL</t>
  </si>
  <si>
    <t>209 N Perimeter Rd</t>
  </si>
  <si>
    <t>PCP-00912D45</t>
  </si>
  <si>
    <t>a00ygb</t>
  </si>
  <si>
    <t>BOYER FORD OF SIOUX FALLS,INC.</t>
  </si>
  <si>
    <t>PSP-000B8C84</t>
  </si>
  <si>
    <t>mthompson@nova-compression.com</t>
  </si>
  <si>
    <t xml:space="preserve">MATTHEW </t>
  </si>
  <si>
    <t>+1 405 639 9576</t>
  </si>
  <si>
    <t>PCP-0090FD09</t>
  </si>
  <si>
    <t>slc.eastshop@gmail.com</t>
  </si>
  <si>
    <t>East Shop</t>
  </si>
  <si>
    <t>SLC</t>
  </si>
  <si>
    <t>LA SALLE</t>
  </si>
  <si>
    <t>PCP-00917422</t>
  </si>
  <si>
    <t>fisherlandscapinginc@gmail.com</t>
  </si>
  <si>
    <t>+1 970 302 6911</t>
  </si>
  <si>
    <t>Fisherlandscapinginc@gmail.com</t>
  </si>
  <si>
    <t>20749 Hwy 392</t>
  </si>
  <si>
    <t>32246::FISHER LANDSCAPING INC</t>
  </si>
  <si>
    <t>PCP-0091787E</t>
  </si>
  <si>
    <t>tnewton@republicservices.com</t>
  </si>
  <si>
    <t>+1 505 513 0373</t>
  </si>
  <si>
    <t>PCP-00569FAA</t>
  </si>
  <si>
    <t>william.zimmer@kiewit.com</t>
  </si>
  <si>
    <t>+1 571 318 3410</t>
  </si>
  <si>
    <t>3819 gross dam rd</t>
  </si>
  <si>
    <t>PCP-0091B223</t>
  </si>
  <si>
    <t>bree.stacy@csicompressco.com</t>
  </si>
  <si>
    <t>Bree</t>
  </si>
  <si>
    <t>+1 5753025297</t>
  </si>
  <si>
    <t>bree.stacy@kodiakgas.com</t>
  </si>
  <si>
    <t>2404 E Greene Street</t>
  </si>
  <si>
    <t>PCP-0091AFF8</t>
  </si>
  <si>
    <t>mezar3706@gmail.com</t>
  </si>
  <si>
    <t>+1 915 291 9579</t>
  </si>
  <si>
    <t>HERNANDEZ LAND CLEANING</t>
  </si>
  <si>
    <t>682 Sunny Sands Dr</t>
  </si>
  <si>
    <t>40993::HERNANDEZ LAND CLEANING</t>
  </si>
  <si>
    <t>PCP-00918C6C</t>
  </si>
  <si>
    <t>cristianfisher@t-svm.com</t>
  </si>
  <si>
    <t xml:space="preserve">Varela </t>
  </si>
  <si>
    <t>+1 656-359-2672</t>
  </si>
  <si>
    <t>Cristianfisher@t-svm.com</t>
  </si>
  <si>
    <t>Transportes SVM</t>
  </si>
  <si>
    <t>Ave Manuel J Clothuier</t>
  </si>
  <si>
    <t>Valparaiso</t>
  </si>
  <si>
    <t>PCP-0091ADE0</t>
  </si>
  <si>
    <t>rick@altewindandsolar.com</t>
  </si>
  <si>
    <t>+1 970 482 7652</t>
  </si>
  <si>
    <t>ALT E WIND &amp; SOLAR</t>
  </si>
  <si>
    <t>734 Elk Ranch Ln</t>
  </si>
  <si>
    <t>04817::ALT E WIND &amp; SOLAR</t>
  </si>
  <si>
    <t>PCP-0091A725</t>
  </si>
  <si>
    <t>ejurado5280@gmail.com</t>
  </si>
  <si>
    <t>+1 970-987-6040</t>
  </si>
  <si>
    <t>edds</t>
  </si>
  <si>
    <t>5033 County Road 335 # 273</t>
  </si>
  <si>
    <t>PCP-0091A77F</t>
  </si>
  <si>
    <t>sales@hallshay.com</t>
  </si>
  <si>
    <t>+1 970-630-2111</t>
  </si>
  <si>
    <t>Halls Hay and Equipment</t>
  </si>
  <si>
    <t>8885 County Road Dd</t>
  </si>
  <si>
    <t>PCP-00919655</t>
  </si>
  <si>
    <t>justinj1</t>
  </si>
  <si>
    <t>+1 5202601180</t>
  </si>
  <si>
    <t>520-260-1180</t>
  </si>
  <si>
    <t>jjackson@borderland-inc.com</t>
  </si>
  <si>
    <t>Borderland Construction</t>
  </si>
  <si>
    <t>400 E. 38TH ST.</t>
  </si>
  <si>
    <t>PPT-10735518</t>
  </si>
  <si>
    <t>caudesirk@enerflex.com</t>
  </si>
  <si>
    <t>Audesirk</t>
  </si>
  <si>
    <t>PCP-00063DB2</t>
  </si>
  <si>
    <t>kcorp1602-tic</t>
  </si>
  <si>
    <t>3873 Astrozon Blvd</t>
  </si>
  <si>
    <t>PCP-0091B186</t>
  </si>
  <si>
    <t>lissette.bustamante@usacompression.com</t>
  </si>
  <si>
    <t>bustamante</t>
  </si>
  <si>
    <t>lissette</t>
  </si>
  <si>
    <t>+1 432 894 4790</t>
  </si>
  <si>
    <t>PCP-00911635</t>
  </si>
  <si>
    <t>ahammer@wagnerequipment.com</t>
  </si>
  <si>
    <t>18000 SMITH RD.</t>
  </si>
  <si>
    <t>PCP-0091E35B</t>
  </si>
  <si>
    <t>james.munoz@usda.gov</t>
  </si>
  <si>
    <t>+1 505 603 5234</t>
  </si>
  <si>
    <t>SANTA FE NATIONAL FOREST</t>
  </si>
  <si>
    <t>1188 Hwy 386</t>
  </si>
  <si>
    <t>Anton Chico</t>
  </si>
  <si>
    <t>77917::SANTA FE NATIONAL FOREST</t>
  </si>
  <si>
    <t>PCP-00921DC5</t>
  </si>
  <si>
    <t>jhanfleischer@fleischerstransport.com</t>
  </si>
  <si>
    <t>Fleischer</t>
  </si>
  <si>
    <t>Jhan</t>
  </si>
  <si>
    <t>+1 970 485 0615</t>
  </si>
  <si>
    <t>FLEISCHER'S TRANSPORT CORPORATION</t>
  </si>
  <si>
    <t xml:space="preserve">112 North 3rd Street </t>
  </si>
  <si>
    <t>PCP-0091BE7D</t>
  </si>
  <si>
    <t>jorgecarlosr@hotmail.com</t>
  </si>
  <si>
    <t>Jorge Carlos</t>
  </si>
  <si>
    <t>+52 6291014588</t>
  </si>
  <si>
    <t>CAMPUZANO HERMANOS S. P. R.</t>
  </si>
  <si>
    <t>5655 Burning Tree Dr</t>
  </si>
  <si>
    <t>14257::CAMPUZANO HERMANOS S. P. R. DE R.L. DE CV</t>
  </si>
  <si>
    <t>PCP-00921A18</t>
  </si>
  <si>
    <t>PCP-0001B76F</t>
  </si>
  <si>
    <t>Adam@valmora.com</t>
  </si>
  <si>
    <t>Watrous Valley Ranch</t>
  </si>
  <si>
    <t>State Route 97</t>
  </si>
  <si>
    <t>Watrous</t>
  </si>
  <si>
    <t>PCP-0092016A</t>
  </si>
  <si>
    <t>Mteigh31@gmail.com</t>
  </si>
  <si>
    <t>Teigh</t>
  </si>
  <si>
    <t>PCP-009224EA</t>
  </si>
  <si>
    <t>advanceddiesel15@gmail.com</t>
  </si>
  <si>
    <t xml:space="preserve">Hulstrom </t>
  </si>
  <si>
    <t>+1 303-827-4445</t>
  </si>
  <si>
    <t xml:space="preserve">Advanced Diesel Repair </t>
  </si>
  <si>
    <t>2600 County Road 7</t>
  </si>
  <si>
    <t>PCP-00921E3D</t>
  </si>
  <si>
    <t>lanfordexcavation@gmail.com</t>
  </si>
  <si>
    <t>+1 575 571 3245</t>
  </si>
  <si>
    <t>PCP-0091F245</t>
  </si>
  <si>
    <t>james.frazier@energytransfer.com</t>
  </si>
  <si>
    <t>+1 432 701 1109</t>
  </si>
  <si>
    <t>764 Private Rd 211J</t>
  </si>
  <si>
    <t>PPW-7499C2F0</t>
  </si>
  <si>
    <t>kentndm</t>
  </si>
  <si>
    <t>Kentner</t>
  </si>
  <si>
    <t>+1 309 266 0137</t>
  </si>
  <si>
    <t>+1 309 620 0776</t>
  </si>
  <si>
    <t>Kentner_Dan_M@cat.com</t>
  </si>
  <si>
    <t>PPS-00063A33</t>
  </si>
  <si>
    <t>biggunrace@gmail.com</t>
  </si>
  <si>
    <t>+1 970 314 4721</t>
  </si>
  <si>
    <t>Biggunrace@gmail.com</t>
  </si>
  <si>
    <t>PCP-008F7566</t>
  </si>
  <si>
    <t>gdlucero77@gmail.com</t>
  </si>
  <si>
    <t>+1 970 424 2350</t>
  </si>
  <si>
    <t>PCP-008F7769</t>
  </si>
  <si>
    <t>josephelder</t>
  </si>
  <si>
    <t>ELDER</t>
  </si>
  <si>
    <t>+1 915 260 0848</t>
  </si>
  <si>
    <t>JOSEPH_ELDER28@YAHOO.COM</t>
  </si>
  <si>
    <t>JOSEPH ELDER</t>
  </si>
  <si>
    <t>105 Walling St</t>
  </si>
  <si>
    <t>29373::JOSEPH ELDER</t>
  </si>
  <si>
    <t>PCP-0092790D</t>
  </si>
  <si>
    <t>higaredaconstruction</t>
  </si>
  <si>
    <t xml:space="preserve">SEBASTIAN </t>
  </si>
  <si>
    <t>+1 915 305 6352</t>
  </si>
  <si>
    <t>sebastian.rodriguez15@gmail.com</t>
  </si>
  <si>
    <t>HIGAREDA CONSTRUCTION</t>
  </si>
  <si>
    <t>15000 Karen Kay Dr</t>
  </si>
  <si>
    <t>42457::HIGAREDA CONSTRUCTION</t>
  </si>
  <si>
    <t>PCP-00928DC3</t>
  </si>
  <si>
    <t>sgutierrez@dignpave.com</t>
  </si>
  <si>
    <t>+1 915 873 6701</t>
  </si>
  <si>
    <t>Sgutierrez@dignpave.com</t>
  </si>
  <si>
    <t>PCP-00925FB6</t>
  </si>
  <si>
    <t>josephelder1</t>
  </si>
  <si>
    <t>PCP-00927A70</t>
  </si>
  <si>
    <t>conrad.gallegos@bfpilumber.com</t>
  </si>
  <si>
    <t>+1 719 379 4263</t>
  </si>
  <si>
    <t xml:space="preserve">29492 County RD 12 </t>
  </si>
  <si>
    <t>PCP-00926DCD</t>
  </si>
  <si>
    <t>thermo_1</t>
  </si>
  <si>
    <t>575-762-9152</t>
  </si>
  <si>
    <t>575-693-1739</t>
  </si>
  <si>
    <t>tim@latauto.com</t>
  </si>
  <si>
    <t>LAT Automotive</t>
  </si>
  <si>
    <t>4201 cottonwood dr</t>
  </si>
  <si>
    <t>PPT-01010227</t>
  </si>
  <si>
    <t>zimaproperties</t>
  </si>
  <si>
    <t>CHAPARRO</t>
  </si>
  <si>
    <t>CESAR</t>
  </si>
  <si>
    <t>+1 915 487 6064</t>
  </si>
  <si>
    <t>omartrebel@hotmail.com</t>
  </si>
  <si>
    <t>ZIMA PROPERTIES</t>
  </si>
  <si>
    <t>532 Country Oaks Dr</t>
  </si>
  <si>
    <t>99997::ZIMA PROPERTIES</t>
  </si>
  <si>
    <t>PCP-00925E9C</t>
  </si>
  <si>
    <t>seth@strataexcavation.com</t>
  </si>
  <si>
    <t>Dumph</t>
  </si>
  <si>
    <t>+1 303-578-8392</t>
  </si>
  <si>
    <t xml:space="preserve">Strata Excavation </t>
  </si>
  <si>
    <t>1454 County Road 41</t>
  </si>
  <si>
    <t>PCP-009271AB</t>
  </si>
  <si>
    <t>wmpueblo1</t>
  </si>
  <si>
    <t xml:space="preserve">WMpueblo </t>
  </si>
  <si>
    <t>1 Environmental Pl</t>
  </si>
  <si>
    <t>94244::WASTE MGMT OF PUEBLO</t>
  </si>
  <si>
    <t>PCP-00928A83</t>
  </si>
  <si>
    <t>angel1986</t>
  </si>
  <si>
    <t>canada</t>
  </si>
  <si>
    <t>+1 720 354 0420</t>
  </si>
  <si>
    <t>angelc@canadaconstruction.net</t>
  </si>
  <si>
    <t>CANADA CONSTRUCTION LLC</t>
  </si>
  <si>
    <t>13895::CANADA CONSTRUCTION LLC</t>
  </si>
  <si>
    <t>PCP-0092979A</t>
  </si>
  <si>
    <t>benitoloya01@gmail.com</t>
  </si>
  <si>
    <t>+1 720 612 8878</t>
  </si>
  <si>
    <t>LOYA CONSTRUCTION INC.</t>
  </si>
  <si>
    <t>7070 Dahlia St</t>
  </si>
  <si>
    <t>53299::LOYA CONSTRUCTION INC</t>
  </si>
  <si>
    <t>PCP-0092F0B5</t>
  </si>
  <si>
    <t>m.velasquez@roswell-nm.gov</t>
  </si>
  <si>
    <t>velasquez</t>
  </si>
  <si>
    <t>+1 575 910 1412</t>
  </si>
  <si>
    <t>PCP-0092F37A</t>
  </si>
  <si>
    <t>linsday.perez@barnard-inc.com</t>
  </si>
  <si>
    <t>Linsday</t>
  </si>
  <si>
    <t>+1 970 800 1266</t>
  </si>
  <si>
    <t>PCP-0092F1A8</t>
  </si>
  <si>
    <t>mr.pg84@gmail.com</t>
  </si>
  <si>
    <t>+1 575 408 2330</t>
  </si>
  <si>
    <t>1723 Leanne St</t>
  </si>
  <si>
    <t>51589::KINDER MORGAN</t>
  </si>
  <si>
    <t>PCP-0092C64D</t>
  </si>
  <si>
    <t>luis.canas@kodiakgas.com</t>
  </si>
  <si>
    <t>canas</t>
  </si>
  <si>
    <t>+1 505 379 6277</t>
  </si>
  <si>
    <t>PCP-0092DD8B</t>
  </si>
  <si>
    <t>joshua.richard@libertyenergy.com</t>
  </si>
  <si>
    <t>+1 337 308 0864</t>
  </si>
  <si>
    <t>JOSHUA.RICHARD@LIBERTYENERGY.COM</t>
  </si>
  <si>
    <t>PCP-0092F649</t>
  </si>
  <si>
    <t>krtassetmanager@outlook.com</t>
  </si>
  <si>
    <t>aliimatafitafi</t>
  </si>
  <si>
    <t>sione</t>
  </si>
  <si>
    <t>+1 575 318 3307</t>
  </si>
  <si>
    <t>62 180 Hwy W # 2368</t>
  </si>
  <si>
    <t>PCP-0092F211</t>
  </si>
  <si>
    <t>mattascoeq</t>
  </si>
  <si>
    <t>ANNETTE</t>
  </si>
  <si>
    <t>+1 806 441 2405</t>
  </si>
  <si>
    <t>806-441-2405</t>
  </si>
  <si>
    <t>AROSS@ASCOEQ.COM</t>
  </si>
  <si>
    <t>ASSOCIATED SUPPLY CO INC</t>
  </si>
  <si>
    <t>PO BOX 3888</t>
  </si>
  <si>
    <t>PPT-4000D067</t>
  </si>
  <si>
    <t>wmmontevista</t>
  </si>
  <si>
    <t xml:space="preserve">WMmontevista </t>
  </si>
  <si>
    <t>1245 Us Highway 285 N</t>
  </si>
  <si>
    <t>94312::WASTE MANAGEMENT - MONTE VIS TA</t>
  </si>
  <si>
    <t>PCP-0092D12C</t>
  </si>
  <si>
    <t>wmdivide1</t>
  </si>
  <si>
    <t>WMdivide</t>
  </si>
  <si>
    <t>176 Weaverville Rd</t>
  </si>
  <si>
    <t>94193::WASTE MGMT INC-DIVIDE CO</t>
  </si>
  <si>
    <t>PCP-0092CFC2</t>
  </si>
  <si>
    <t>mlietz@ymail.com</t>
  </si>
  <si>
    <t>Lietz</t>
  </si>
  <si>
    <t>+1 719-508-1339</t>
  </si>
  <si>
    <t>BTN Opportunities LLC</t>
  </si>
  <si>
    <t>47801 Pheasant Crest Rd</t>
  </si>
  <si>
    <t>PCP-0092B457</t>
  </si>
  <si>
    <t>wmsalida</t>
  </si>
  <si>
    <t xml:space="preserve">WMsalida </t>
  </si>
  <si>
    <t>230 Jones Ave</t>
  </si>
  <si>
    <t>94073::WASTE MGMT - SALIDA/BUENA VS</t>
  </si>
  <si>
    <t>PCP-0092D0C6</t>
  </si>
  <si>
    <t>james.dante@mansfield.energy</t>
  </si>
  <si>
    <t>+1 303 361 0096</t>
  </si>
  <si>
    <t>WESTERN FLEET SERVICES</t>
  </si>
  <si>
    <t>15600 E 19th Ave Unit C</t>
  </si>
  <si>
    <t>PCP-0092E4CE</t>
  </si>
  <si>
    <t>nortenioconstruction@gmail.com</t>
  </si>
  <si>
    <t>+1 5054441407</t>
  </si>
  <si>
    <t>Nortenioconstruction@gmail.com</t>
  </si>
  <si>
    <t>Nortenio Construction</t>
  </si>
  <si>
    <t>PCP-00018A50</t>
  </si>
  <si>
    <t>mperea@sundt.com</t>
  </si>
  <si>
    <t>perea</t>
  </si>
  <si>
    <t>+1 210 823 7135</t>
  </si>
  <si>
    <t>2905 s 18th place</t>
  </si>
  <si>
    <t>PCP-00931591</t>
  </si>
  <si>
    <t>hicksdarius5@gmail.com</t>
  </si>
  <si>
    <t>Hicksdarius5@gmail.com</t>
  </si>
  <si>
    <t>3644 IGUANA DRIVE</t>
  </si>
  <si>
    <t>PCP-009332EA</t>
  </si>
  <si>
    <t>Marcosvdown@hotmail.com</t>
  </si>
  <si>
    <t>467 W VENTURA DR</t>
  </si>
  <si>
    <t>PUEBLO WEST</t>
  </si>
  <si>
    <t>PCP-00933D0A</t>
  </si>
  <si>
    <t>merri.peterson@csicompressco.com</t>
  </si>
  <si>
    <t>Merri</t>
  </si>
  <si>
    <t>PPW-000327B2</t>
  </si>
  <si>
    <t>jrmartinez6657</t>
  </si>
  <si>
    <t>+1 214-454-0867</t>
  </si>
  <si>
    <t>jrmartinez6657@gmail.com</t>
  </si>
  <si>
    <t>Qualtek renewables</t>
  </si>
  <si>
    <t>1405 N Gateway Blvd</t>
  </si>
  <si>
    <t>Forney</t>
  </si>
  <si>
    <t>PCP-000AAE99</t>
  </si>
  <si>
    <t>stephon.cunningham@fortressds.com</t>
  </si>
  <si>
    <t>+1 970 673 5763</t>
  </si>
  <si>
    <t>PCP-009385CF</t>
  </si>
  <si>
    <t>jclogistics</t>
  </si>
  <si>
    <t>ISLAS</t>
  </si>
  <si>
    <t>JULIO</t>
  </si>
  <si>
    <t>+1 915 543 8515</t>
  </si>
  <si>
    <t>julioislas30@yahoo.com</t>
  </si>
  <si>
    <t>JC LOGISTICS</t>
  </si>
  <si>
    <t>3109 Coyote Draw Pl</t>
  </si>
  <si>
    <t>49098::JC LOGISTICS</t>
  </si>
  <si>
    <t>PCP-00937687</t>
  </si>
  <si>
    <t>+1 970 474 3576</t>
  </si>
  <si>
    <t>SEDGWICK COUNTY RD &amp; BRIDGE</t>
  </si>
  <si>
    <t>223 S. CEDAR</t>
  </si>
  <si>
    <t>PCP-00926A89</t>
  </si>
  <si>
    <t>calvarez@sundt.com</t>
  </si>
  <si>
    <t>+1 480 271 2791</t>
  </si>
  <si>
    <t>PCP-00938267</t>
  </si>
  <si>
    <t>flyingmconstruction@hotmail.com</t>
  </si>
  <si>
    <t>+1 505 632 1703</t>
  </si>
  <si>
    <t>FLYING M CONST &amp; TRUCKNG LLC</t>
  </si>
  <si>
    <t>PO Box 597</t>
  </si>
  <si>
    <t>51721::FLYING M CONST &amp; TRUCKNG LLC</t>
  </si>
  <si>
    <t>PCP-0093A0D2</t>
  </si>
  <si>
    <t>bchavez116@comcast.net</t>
  </si>
  <si>
    <t>+1 5057151249</t>
  </si>
  <si>
    <t>VIDA ENCANTADA LLC</t>
  </si>
  <si>
    <t>10155 Edith Blvd NE</t>
  </si>
  <si>
    <t>92752::VIDA ENCANTADA LLC</t>
  </si>
  <si>
    <t>PCP-009368ED</t>
  </si>
  <si>
    <t>jgeiger@bwdconstruction.com</t>
  </si>
  <si>
    <t xml:space="preserve">Geiger </t>
  </si>
  <si>
    <t>+1 970 270 6892</t>
  </si>
  <si>
    <t>BWD CONSTRUCTION LLC</t>
  </si>
  <si>
    <t>597 NAVAJO TRAIL DR.</t>
  </si>
  <si>
    <t>06504::BWD CONSTRUCTION LLC</t>
  </si>
  <si>
    <t>PCP-00939674</t>
  </si>
  <si>
    <t>Benjamine</t>
  </si>
  <si>
    <t>PCP-0092DC4B</t>
  </si>
  <si>
    <t>Para</t>
  </si>
  <si>
    <t>PCP-0092DB59</t>
  </si>
  <si>
    <t>PCP-0092DBF9</t>
  </si>
  <si>
    <t>cindy.eilken@trappermine.com</t>
  </si>
  <si>
    <t>Eilkin</t>
  </si>
  <si>
    <t>25910 S HIGHWAY 13</t>
  </si>
  <si>
    <t>PCP-0093721A</t>
  </si>
  <si>
    <t>rusty.baeza@energytransfer.com</t>
  </si>
  <si>
    <t>+1 575-361-3807</t>
  </si>
  <si>
    <t>Rusty.Baeza@energytransfer.com</t>
  </si>
  <si>
    <t xml:space="preserve">energy transfer </t>
  </si>
  <si>
    <t>108 S 5th St</t>
  </si>
  <si>
    <t>PCP-00936EE6</t>
  </si>
  <si>
    <t>keith@nrsolutionsgroup.com</t>
  </si>
  <si>
    <t>Kyhl</t>
  </si>
  <si>
    <t>+1 307 760 1514</t>
  </si>
  <si>
    <t>NRSG INC. NATURAL RESOURCE SOLUTION GROUP</t>
  </si>
  <si>
    <t>64140::NRSG INC NATURAL RESOURCE SO LUTIONS GROUP INC</t>
  </si>
  <si>
    <t>PPW-80029651</t>
  </si>
  <si>
    <t>jamesg@auiinc.net</t>
  </si>
  <si>
    <t>Gallimore</t>
  </si>
  <si>
    <t>+1 505 242 4848</t>
  </si>
  <si>
    <t>7420 READING AVE. SE</t>
  </si>
  <si>
    <t>87119-9825</t>
  </si>
  <si>
    <t>PCP-0093FA3B</t>
  </si>
  <si>
    <t>jstelly88@gmail.com</t>
  </si>
  <si>
    <t>+1 337 258 3904</t>
  </si>
  <si>
    <t>WESTERVELT ECOLOGICAL SERVIC</t>
  </si>
  <si>
    <t>WESTERVELT COMPANY</t>
  </si>
  <si>
    <t>600 NORTH MARKED BLVD</t>
  </si>
  <si>
    <t>97854::WESTERVELT ECOLOGICAL SERVIC ES</t>
  </si>
  <si>
    <t>PCP-0093FE79</t>
  </si>
  <si>
    <t>brody@tlmconstructors.com</t>
  </si>
  <si>
    <t>+1 970 302 1555</t>
  </si>
  <si>
    <t>PO Box 336638</t>
  </si>
  <si>
    <t>PCP-0093F435</t>
  </si>
  <si>
    <t>jaedon@tlmconstructors.com</t>
  </si>
  <si>
    <t>MILLS</t>
  </si>
  <si>
    <t>JAEDON</t>
  </si>
  <si>
    <t>+1 970 301 0043</t>
  </si>
  <si>
    <t>PCP-0093F2B4</t>
  </si>
  <si>
    <t>dsteinmetz@wwclyde.net</t>
  </si>
  <si>
    <t>+1 970 518 2359</t>
  </si>
  <si>
    <t>PCP-00887C17</t>
  </si>
  <si>
    <t>bulldozer77@msn.com</t>
  </si>
  <si>
    <t>+1 720 839 3365</t>
  </si>
  <si>
    <t>STRONG'S EXC &amp; TRUCKING</t>
  </si>
  <si>
    <t>82221::STRONG ENTERPRISES INC</t>
  </si>
  <si>
    <t>PCP-00942225</t>
  </si>
  <si>
    <t>Kynnon</t>
  </si>
  <si>
    <t>PCP-00941924</t>
  </si>
  <si>
    <t>Mercer</t>
  </si>
  <si>
    <t>PCP-00940D97</t>
  </si>
  <si>
    <t>jose.rangel@archrock.com</t>
  </si>
  <si>
    <t>+1 214 325 0086</t>
  </si>
  <si>
    <t>4923 Cheryl Ln</t>
  </si>
  <si>
    <t>PCP-0093ED54</t>
  </si>
  <si>
    <t>PCP-0094180D</t>
  </si>
  <si>
    <t>tyrone.ott@trappermine.com</t>
  </si>
  <si>
    <t>Ott</t>
  </si>
  <si>
    <t>PCP-0093FD0D</t>
  </si>
  <si>
    <t>kmullinnix</t>
  </si>
  <si>
    <t>Mullinnix</t>
  </si>
  <si>
    <t>+1 5419774185</t>
  </si>
  <si>
    <t>kmullinnix@esiops.com</t>
  </si>
  <si>
    <t>Energyneering Solutions, Inc</t>
  </si>
  <si>
    <t>PPT-106732A3</t>
  </si>
  <si>
    <t>soruyostrucking</t>
  </si>
  <si>
    <t>+52 6566601068</t>
  </si>
  <si>
    <t>soruyostrucking86@gmail.com</t>
  </si>
  <si>
    <t>SORUYOS TRUCKING</t>
  </si>
  <si>
    <t>Calle Batalla De Zacatecas 9519</t>
  </si>
  <si>
    <t>81587::SORUYOS TRUCKING</t>
  </si>
  <si>
    <t>PCP-0093F861</t>
  </si>
  <si>
    <t>tgiba@gcc.com</t>
  </si>
  <si>
    <t>Giba</t>
  </si>
  <si>
    <t>+1 432 556 6794</t>
  </si>
  <si>
    <t xml:space="preserve">16501 West Murphy Street </t>
  </si>
  <si>
    <t>PCP-002C952F</t>
  </si>
  <si>
    <t>cobi.faz@gmail.com</t>
  </si>
  <si>
    <t>Faz</t>
  </si>
  <si>
    <t xml:space="preserve">Cobi </t>
  </si>
  <si>
    <t>Cobi.faz@gmail.com</t>
  </si>
  <si>
    <t>2707 Wausau Ave</t>
  </si>
  <si>
    <t>PCP-000A01F4</t>
  </si>
  <si>
    <t>a116ch</t>
  </si>
  <si>
    <t>Chris.holcomb@mhc.com</t>
  </si>
  <si>
    <t>PSP-000B9405</t>
  </si>
  <si>
    <t>rwequipment24@gmail.com</t>
  </si>
  <si>
    <t>wiebe</t>
  </si>
  <si>
    <t xml:space="preserve">benny </t>
  </si>
  <si>
    <t>+52 6251157663</t>
  </si>
  <si>
    <t>RW EQUIPMENT</t>
  </si>
  <si>
    <t>8855 Viscount Blvd</t>
  </si>
  <si>
    <t>76207::RW EQUIPMENT</t>
  </si>
  <si>
    <t>PCP-00947ED0</t>
  </si>
  <si>
    <t>awearthworkskyle</t>
  </si>
  <si>
    <t xml:space="preserve">Robbins </t>
  </si>
  <si>
    <t>+1 970 275 4455</t>
  </si>
  <si>
    <t>AWEARTHWORKSKYLE@OUTLOOK.COM</t>
  </si>
  <si>
    <t>510 S Wisconsin St</t>
  </si>
  <si>
    <t>PCP-00946008</t>
  </si>
  <si>
    <t>simbasimmons68@yahoo.com</t>
  </si>
  <si>
    <t>+1 309 696 9523</t>
  </si>
  <si>
    <t>100 NE ADAMS</t>
  </si>
  <si>
    <t>LQ3810</t>
  </si>
  <si>
    <t>61629-3810</t>
  </si>
  <si>
    <t>PCP-00947B38</t>
  </si>
  <si>
    <t>pipewelding97@gmail.com</t>
  </si>
  <si>
    <t>+1 719 210 0910</t>
  </si>
  <si>
    <t>P.O. BOX 88022</t>
  </si>
  <si>
    <t>80908-3950</t>
  </si>
  <si>
    <t>PCP-00946E90</t>
  </si>
  <si>
    <t>david3grijalva@gmail.com</t>
  </si>
  <si>
    <t>+1 575 519 9742</t>
  </si>
  <si>
    <t>DG CONSTRUCTION LLC</t>
  </si>
  <si>
    <t>201 Maple St</t>
  </si>
  <si>
    <t>24195::DG CONSTRUCTION LLC</t>
  </si>
  <si>
    <t>PCP-009475CA</t>
  </si>
  <si>
    <t>waterworksplus@hotmail.com</t>
  </si>
  <si>
    <t>baros</t>
  </si>
  <si>
    <t>+1 719 859 1813</t>
  </si>
  <si>
    <t>WATERWORKSPLUS@HOTMAIL.COM</t>
  </si>
  <si>
    <t>WATER WORKS PLUS LLC</t>
  </si>
  <si>
    <t>20004 Aspen Rose Dr</t>
  </si>
  <si>
    <t>94395::WATER WORKS PLUS LLC</t>
  </si>
  <si>
    <t>PCP-00948753</t>
  </si>
  <si>
    <t>redpartsinc</t>
  </si>
  <si>
    <t>+1 915 251 1376</t>
  </si>
  <si>
    <t>Red_inc@myyahoo.com</t>
  </si>
  <si>
    <t>RED PARTS INC</t>
  </si>
  <si>
    <t>71508::RED PARTS INC</t>
  </si>
  <si>
    <t>PCP-009488DD</t>
  </si>
  <si>
    <t>aduran@kraemerna.com</t>
  </si>
  <si>
    <t>+1 303 621 6698</t>
  </si>
  <si>
    <t>PCP-00948756</t>
  </si>
  <si>
    <t>jworrell@auroragov.org</t>
  </si>
  <si>
    <t>Worrell</t>
  </si>
  <si>
    <t>+1 719 836 2003</t>
  </si>
  <si>
    <t>PCP-009455C6</t>
  </si>
  <si>
    <t>jsnbaca@yahoo.com</t>
  </si>
  <si>
    <t>+1 575-799-6841</t>
  </si>
  <si>
    <t>Baca Ranch</t>
  </si>
  <si>
    <t>635 Chicosa St</t>
  </si>
  <si>
    <t>PCP-009461B6</t>
  </si>
  <si>
    <t>saraella</t>
  </si>
  <si>
    <t>PCP-00921F38</t>
  </si>
  <si>
    <t>garris.buckaloo@barnard-inc.com</t>
  </si>
  <si>
    <t>Buckaloo</t>
  </si>
  <si>
    <t>+1 580 504 5659</t>
  </si>
  <si>
    <t>PCP-00944939</t>
  </si>
  <si>
    <t>hov</t>
  </si>
  <si>
    <t>Ho</t>
  </si>
  <si>
    <t>Vanessa.Ho@cat.com</t>
  </si>
  <si>
    <t>19856::CONVERGYS CUST MANAG GROUP</t>
  </si>
  <si>
    <t>PSP-000B4DEA</t>
  </si>
  <si>
    <t>e250jxc3</t>
  </si>
  <si>
    <t>Clarkson</t>
  </si>
  <si>
    <t>clarkson_jacob@wagnerequipment.com</t>
  </si>
  <si>
    <t>PIP-10374004</t>
  </si>
  <si>
    <t>kenneth.manzo@wasteconnections.com</t>
  </si>
  <si>
    <t>Manzo</t>
  </si>
  <si>
    <t>+1 719 491 7944</t>
  </si>
  <si>
    <t>PCP-00950060</t>
  </si>
  <si>
    <t>phoenixfireenterprisesllc@gmail.com</t>
  </si>
  <si>
    <t>+1 719 447 5091</t>
  </si>
  <si>
    <t>PHOENIX FIRE PROTECTION ENTE</t>
  </si>
  <si>
    <t>1416 York Ave</t>
  </si>
  <si>
    <t>67973::PHOENIX FIRE PROTECTION ENTE RPRISES LLC</t>
  </si>
  <si>
    <t>PCP-0094EA74</t>
  </si>
  <si>
    <t>dalton.09@gmail.com</t>
  </si>
  <si>
    <t>Comstock</t>
  </si>
  <si>
    <t>+1 720 572 9080</t>
  </si>
  <si>
    <t>Dalton.09@gmail.com</t>
  </si>
  <si>
    <t>PCP-0094EB71</t>
  </si>
  <si>
    <t>joseram23@yahoo.com</t>
  </si>
  <si>
    <t>+1 915 710 2222</t>
  </si>
  <si>
    <t>RMZ EMPIRE LLC</t>
  </si>
  <si>
    <t>541 Nichols Rd</t>
  </si>
  <si>
    <t>73083::RMZ EMPIRE LLC</t>
  </si>
  <si>
    <t>PCP-0094EE63</t>
  </si>
  <si>
    <t>jrstinson4th@gmail.com</t>
  </si>
  <si>
    <t>+1 505 320 6076</t>
  </si>
  <si>
    <t>JOHNNY STINSON</t>
  </si>
  <si>
    <t>13423 County Road 38.9</t>
  </si>
  <si>
    <t>77019::JOHNNY STINSON</t>
  </si>
  <si>
    <t>PCP-00950750</t>
  </si>
  <si>
    <t>wschmanke@escomailbox.com</t>
  </si>
  <si>
    <t>Schmanke</t>
  </si>
  <si>
    <t>+1 720 830 9291</t>
  </si>
  <si>
    <t>Wschmanke@escomailbox.com</t>
  </si>
  <si>
    <t>3540 EVERGREEN PKWY.</t>
  </si>
  <si>
    <t>PCP-009504B5</t>
  </si>
  <si>
    <t>nate.dreher@ghphipps.com</t>
  </si>
  <si>
    <t>Dreher</t>
  </si>
  <si>
    <t>+1 303 591 1427</t>
  </si>
  <si>
    <t>GERALD H. PHIPPS INC.</t>
  </si>
  <si>
    <t>80011-7811</t>
  </si>
  <si>
    <t>36786::GERALD H PHIPPS INC</t>
  </si>
  <si>
    <t>PCP-0004A81B</t>
  </si>
  <si>
    <t>mpalmer2@fmi.com</t>
  </si>
  <si>
    <t>+1 575 912 5805</t>
  </si>
  <si>
    <t>Tyrone Mine Road Hwy 90 S</t>
  </si>
  <si>
    <t>PCP-0094E442</t>
  </si>
  <si>
    <t>michael.reza@prideindustries.com</t>
  </si>
  <si>
    <t>REZA</t>
  </si>
  <si>
    <t>1288 IRWIN ROAD</t>
  </si>
  <si>
    <t>FORT BLISS</t>
  </si>
  <si>
    <t>PCP-00950A57</t>
  </si>
  <si>
    <t>nathon.montes@heicivil.com</t>
  </si>
  <si>
    <t>Nathon</t>
  </si>
  <si>
    <t>+1 720 951 5040</t>
  </si>
  <si>
    <t>PCP-00950016</t>
  </si>
  <si>
    <t>j.garey@sweattconstruction.com</t>
  </si>
  <si>
    <t>Garey</t>
  </si>
  <si>
    <t>+1 575 840 4848</t>
  </si>
  <si>
    <t>J.garey@sweattconstruction.com</t>
  </si>
  <si>
    <t>2301 PECOS AVE</t>
  </si>
  <si>
    <t>PCP-0094CA86</t>
  </si>
  <si>
    <t>mike.cordova</t>
  </si>
  <si>
    <t>+1 432 269 7582</t>
  </si>
  <si>
    <t>mike.cordova@csicompressco.com</t>
  </si>
  <si>
    <t>PCP-00905800</t>
  </si>
  <si>
    <t>justinrundlerci@gmail.com</t>
  </si>
  <si>
    <t>Justinrundlerci@gmail.com</t>
  </si>
  <si>
    <t>R.I.C Rental Solutions</t>
  </si>
  <si>
    <t>14354 RIMROCK ROAD</t>
  </si>
  <si>
    <t>HOTCHKISS</t>
  </si>
  <si>
    <t>PCP-0095392D</t>
  </si>
  <si>
    <t>navarrette.gustavo@icloud.com</t>
  </si>
  <si>
    <t>navarrette</t>
  </si>
  <si>
    <t>Nacho</t>
  </si>
  <si>
    <t>+1 575 420 4727</t>
  </si>
  <si>
    <t>EXPRESS AUTO GLASS</t>
  </si>
  <si>
    <t>67 Ken St</t>
  </si>
  <si>
    <t>32288::EXPRESS AUTO GLASS</t>
  </si>
  <si>
    <t>PCP-00955CD7</t>
  </si>
  <si>
    <t>pedro.dkei@gmail.com</t>
  </si>
  <si>
    <t>Lazarin</t>
  </si>
  <si>
    <t>+1 575 640 4743</t>
  </si>
  <si>
    <t>DAVE KOENIG ENTERPRISES</t>
  </si>
  <si>
    <t>PO Box 903</t>
  </si>
  <si>
    <t>52106::DAVE KOENIG ENTERPRISES</t>
  </si>
  <si>
    <t>PCP-0095472D</t>
  </si>
  <si>
    <t>joseph.r.oleski.mil@army.mil</t>
  </si>
  <si>
    <t>Oleski</t>
  </si>
  <si>
    <t>+1 610 724 2594</t>
  </si>
  <si>
    <t>21025 Steel Rain Rd</t>
  </si>
  <si>
    <t>34780::FORT BLISS</t>
  </si>
  <si>
    <t>PCP-009528D2</t>
  </si>
  <si>
    <t>t.archuleta@sweattconstruction.com</t>
  </si>
  <si>
    <t>+1 575 840 5484</t>
  </si>
  <si>
    <t xml:space="preserve">2401 pecos ave </t>
  </si>
  <si>
    <t>PCP-00954294</t>
  </si>
  <si>
    <t>melissa.kleeberg@arycorp.com</t>
  </si>
  <si>
    <t>Kleeberg</t>
  </si>
  <si>
    <t>+1 970 391 0882</t>
  </si>
  <si>
    <t>PCP-000268A7</t>
  </si>
  <si>
    <t>david.troyer@westernmidstream.com</t>
  </si>
  <si>
    <t>+1 325 514 9266</t>
  </si>
  <si>
    <t>David.Troyer@westernmidstream.com</t>
  </si>
  <si>
    <t>PCP-0095649E</t>
  </si>
  <si>
    <t>dadams@compassnrg.com</t>
  </si>
  <si>
    <t>+1 806 216 1351</t>
  </si>
  <si>
    <t>PPW-80037CB6</t>
  </si>
  <si>
    <t>fernandochavez2114@gmail.com</t>
  </si>
  <si>
    <t>+1 720 660 5615</t>
  </si>
  <si>
    <t>DENVER METAL RECYCLING</t>
  </si>
  <si>
    <t>4770 Ivy St</t>
  </si>
  <si>
    <t>26646::DENVER METAL RECYCLING</t>
  </si>
  <si>
    <t>PCP-00954C68</t>
  </si>
  <si>
    <t>seth@mvcgj.com</t>
  </si>
  <si>
    <t>+1 970 778 1024</t>
  </si>
  <si>
    <t>MOUNTAIN VALLEY CONTRACTING</t>
  </si>
  <si>
    <t>PCP-009542EC</t>
  </si>
  <si>
    <t>juanureno1105@hotmail.com</t>
  </si>
  <si>
    <t>Ureno</t>
  </si>
  <si>
    <t>+1 915 875 6910</t>
  </si>
  <si>
    <t>BLUE ENERGY SOLUTION</t>
  </si>
  <si>
    <t>14932 Louis Baudoin Ct</t>
  </si>
  <si>
    <t>10262::BLUE ENERGY SOLUTION</t>
  </si>
  <si>
    <t>PCP-009552B7</t>
  </si>
  <si>
    <t>Austin.g2005.1979@gmail.com</t>
  </si>
  <si>
    <t>PCP-0095364A</t>
  </si>
  <si>
    <t>kayden.koepp@heicivil.com</t>
  </si>
  <si>
    <t>Koepp</t>
  </si>
  <si>
    <t>Kayden</t>
  </si>
  <si>
    <t>Kayden.Koepp@heicivil.com</t>
  </si>
  <si>
    <t>PCP-00956802</t>
  </si>
  <si>
    <t>mt.mcfee@gmail.com</t>
  </si>
  <si>
    <t>+1 7193697459</t>
  </si>
  <si>
    <t>Mt.mcfee@gmail.com</t>
  </si>
  <si>
    <t>PCP-00946576</t>
  </si>
  <si>
    <t>e250spn</t>
  </si>
  <si>
    <t>nesbitt_shawn@wagnerequipment.com</t>
  </si>
  <si>
    <t>PSP-000A3884</t>
  </si>
  <si>
    <t>Manage PCC Invoice Access,MyWagnerCat.com,Parts.Cat.com + Includes SIS Parts Books</t>
  </si>
  <si>
    <t>ahanke738@gmail.com</t>
  </si>
  <si>
    <t>Hanke</t>
  </si>
  <si>
    <t>+1 720-456-8521</t>
  </si>
  <si>
    <t>Aaron hanke</t>
  </si>
  <si>
    <t>946 Singletree Rd</t>
  </si>
  <si>
    <t>PCP-0095899A</t>
  </si>
  <si>
    <t>manuel.vg140679@gmail.com</t>
  </si>
  <si>
    <t>200 WEST WALLINGTON DRIVE</t>
  </si>
  <si>
    <t>PCP-00957F0D</t>
  </si>
  <si>
    <t>deeseltech@yahoo.com</t>
  </si>
  <si>
    <t>+1 970-580-9414</t>
  </si>
  <si>
    <t>back 9 truck &amp; trailer</t>
  </si>
  <si>
    <t>411 N Washington Ave</t>
  </si>
  <si>
    <t>PCP-00958294</t>
  </si>
  <si>
    <t>Loader414@gmail.com</t>
  </si>
  <si>
    <t>174 REGENCY BOULEVARD</t>
  </si>
  <si>
    <t>PCP-0095AFB7</t>
  </si>
  <si>
    <t>rkight@csu.org</t>
  </si>
  <si>
    <t>Kight</t>
  </si>
  <si>
    <t>+1 719 668 8597</t>
  </si>
  <si>
    <t>CITY OF COLORADO SPRINGS</t>
  </si>
  <si>
    <t>18488::COLORADO SPRINGS UTILITIES</t>
  </si>
  <si>
    <t>PCP-0095E5CC</t>
  </si>
  <si>
    <t>carrillosavanah</t>
  </si>
  <si>
    <t>11641 U.S Hwg # 90</t>
  </si>
  <si>
    <t>PCP-0095FFF3</t>
  </si>
  <si>
    <t>rcorona@ur.com</t>
  </si>
  <si>
    <t>Cororna</t>
  </si>
  <si>
    <t>+1 915 491 6425</t>
  </si>
  <si>
    <t>UNITED RENTALS</t>
  </si>
  <si>
    <t>PO Box 30129</t>
  </si>
  <si>
    <t>PCP-0095EABD</t>
  </si>
  <si>
    <t>curtljones82@gmail.com</t>
  </si>
  <si>
    <t>+1 719 349 0586</t>
  </si>
  <si>
    <t>STRATTON EQUITY COOP</t>
  </si>
  <si>
    <t>298 1st street</t>
  </si>
  <si>
    <t>82088::STRATTON EQUITY COOP</t>
  </si>
  <si>
    <t>PCP-00960D44</t>
  </si>
  <si>
    <t>plantsoftheriogrande@gmail.com</t>
  </si>
  <si>
    <t>+1 575 835 8685</t>
  </si>
  <si>
    <t>PLANTS OF THE RIO GRANDE</t>
  </si>
  <si>
    <t>524 Nm Highway 408</t>
  </si>
  <si>
    <t>Lemitar</t>
  </si>
  <si>
    <t>70795::PLANTS OF THE RIO GRANDE</t>
  </si>
  <si>
    <t>PCP-0095EB98</t>
  </si>
  <si>
    <t>Anthonykruszynski96@gmail.com</t>
  </si>
  <si>
    <t>Kruszynski</t>
  </si>
  <si>
    <t>BARNARD CONSTRUCTION</t>
  </si>
  <si>
    <t>2145 CHIMNEY HOLLOW RD.</t>
  </si>
  <si>
    <t>PCP-0095E618</t>
  </si>
  <si>
    <t>manny@ironhorsesupply.com</t>
  </si>
  <si>
    <t>+1 432 254 0401</t>
  </si>
  <si>
    <t>MANNY@IRONHORSESUPPLY.COM</t>
  </si>
  <si>
    <t>IRON HORSE SUPPLY LLC</t>
  </si>
  <si>
    <t>922 N. GRANT AVE</t>
  </si>
  <si>
    <t>PCP-00050D40</t>
  </si>
  <si>
    <t>jorgejrortiz5481@gmail.com</t>
  </si>
  <si>
    <t>+1 915-330-8803</t>
  </si>
  <si>
    <t xml:space="preserve">Mountain crushers </t>
  </si>
  <si>
    <t>716 Dryden Rd</t>
  </si>
  <si>
    <t>PCP-0096243A</t>
  </si>
  <si>
    <t>anhellperez413@gmail.com</t>
  </si>
  <si>
    <t>+1 915 603 8070</t>
  </si>
  <si>
    <t>A 1 RECYCLE</t>
  </si>
  <si>
    <t>224 Angelina Blvd</t>
  </si>
  <si>
    <t>01083::A 1 RECYCLE</t>
  </si>
  <si>
    <t>PCP-0095EC08</t>
  </si>
  <si>
    <t>tony@kt-res.com</t>
  </si>
  <si>
    <t>+1 303-886-8733</t>
  </si>
  <si>
    <t>KT Resources LLC</t>
  </si>
  <si>
    <t>5841 Hwy 140</t>
  </si>
  <si>
    <t>PCP-00961AE6</t>
  </si>
  <si>
    <t>Calabasasbob@gmail.com</t>
  </si>
  <si>
    <t>Romeo</t>
  </si>
  <si>
    <t>11250 COLORADO 347</t>
  </si>
  <si>
    <t>PCP-0095C4C1</t>
  </si>
  <si>
    <t>e250mbh</t>
  </si>
  <si>
    <t>Harmos</t>
  </si>
  <si>
    <t>Martn</t>
  </si>
  <si>
    <t>Buckminster</t>
  </si>
  <si>
    <t>harmos_martin@wagnerequipment.com</t>
  </si>
  <si>
    <t>PSP-000A5840</t>
  </si>
  <si>
    <t>tyler.statham@csicompressco.com</t>
  </si>
  <si>
    <t>Statham</t>
  </si>
  <si>
    <t>+1 575 361 2086</t>
  </si>
  <si>
    <t>PCP-0096815A</t>
  </si>
  <si>
    <t>6charly6brown6@gmail.com</t>
  </si>
  <si>
    <t>Gaun</t>
  </si>
  <si>
    <t>+1 970 576 6723</t>
  </si>
  <si>
    <t>PCP-009666B8</t>
  </si>
  <si>
    <t>ehproduceandmeatco@hotmail.com</t>
  </si>
  <si>
    <t>+1 915 472 6437</t>
  </si>
  <si>
    <t>EH PRODUCE</t>
  </si>
  <si>
    <t>370 Princeton Way</t>
  </si>
  <si>
    <t>29307::EH PRODUCE</t>
  </si>
  <si>
    <t>PCP-00968E8A</t>
  </si>
  <si>
    <t>daniel@meeske.co</t>
  </si>
  <si>
    <t>+1 719 359 0779</t>
  </si>
  <si>
    <t>PCP-00901BB7</t>
  </si>
  <si>
    <t>jamesking031316@gmail.com</t>
  </si>
  <si>
    <t>301Chapman road</t>
  </si>
  <si>
    <t>PCP-00967519</t>
  </si>
  <si>
    <t>swebblinemen@gmail.com</t>
  </si>
  <si>
    <t>+1 915 549 6956</t>
  </si>
  <si>
    <t>HOOK IT AND GO TRANSPORTATIO</t>
  </si>
  <si>
    <t>3229 Nederland Ln</t>
  </si>
  <si>
    <t>40519::HOOK IT AND GO TRANSPORTATIO N</t>
  </si>
  <si>
    <t>PCP-0096764B</t>
  </si>
  <si>
    <t>jason.t_faust@yahoo.com</t>
  </si>
  <si>
    <t>Faust</t>
  </si>
  <si>
    <t>+1 575 386 9772</t>
  </si>
  <si>
    <t>FAUST DIESEL AND WELDING LLC</t>
  </si>
  <si>
    <t>51 Faust Ridge Rd</t>
  </si>
  <si>
    <t>34374::FAUST DIESEL AND WELDING LLC</t>
  </si>
  <si>
    <t>PCP-00963ADF</t>
  </si>
  <si>
    <t>david_fowler@napastore.com</t>
  </si>
  <si>
    <t>+1 719-385-5952</t>
  </si>
  <si>
    <t xml:space="preserve">Napa IBS </t>
  </si>
  <si>
    <t>PCP-00968A9E</t>
  </si>
  <si>
    <t>cindy_lou_l@yahoo.com</t>
  </si>
  <si>
    <t>+1 720-447-0410</t>
  </si>
  <si>
    <t>Custom Designs Construction LLC</t>
  </si>
  <si>
    <t>7840 Tejon St</t>
  </si>
  <si>
    <t>PCP-00969BA6</t>
  </si>
  <si>
    <t>papabearfelipe14@gmail.com</t>
  </si>
  <si>
    <t>Baltazar</t>
  </si>
  <si>
    <t>+1 915 433 2486</t>
  </si>
  <si>
    <t>PAPA BEAR DELIVERY SERVICE</t>
  </si>
  <si>
    <t>460 Chicken Farm Rd</t>
  </si>
  <si>
    <t>69808::PAPA BEAR DELIVERY SERVICE</t>
  </si>
  <si>
    <t>PCP-00965492</t>
  </si>
  <si>
    <t>jay@checkmyroof.com</t>
  </si>
  <si>
    <t>Tamlin</t>
  </si>
  <si>
    <t>+1 720 808 0201</t>
  </si>
  <si>
    <t>ROOF CHECK INC.</t>
  </si>
  <si>
    <t>1610 Skyway Dr</t>
  </si>
  <si>
    <t>75344::ROOF CHECK</t>
  </si>
  <si>
    <t>PCP-0096F40B</t>
  </si>
  <si>
    <t>Darcie@mvcgj.com</t>
  </si>
  <si>
    <t>Darcie</t>
  </si>
  <si>
    <t>+1 970 208 6468</t>
  </si>
  <si>
    <t>PCP-000214DA</t>
  </si>
  <si>
    <t>earthscreationlandscaping@hotmail.com</t>
  </si>
  <si>
    <t>Custer</t>
  </si>
  <si>
    <t>Obanyon</t>
  </si>
  <si>
    <t>+1 719 492 3274</t>
  </si>
  <si>
    <t>EARTHSCREATIONLANDSCAPING@HOTMAIL.COM</t>
  </si>
  <si>
    <t>EARTHS CREATIONS LANDSCAPING</t>
  </si>
  <si>
    <t>PO Box 406</t>
  </si>
  <si>
    <t>29575::EARTHS CREATIONS LANDSCAPING</t>
  </si>
  <si>
    <t>PCP-0096E930</t>
  </si>
  <si>
    <t>chrisf.bcb@gmail.com</t>
  </si>
  <si>
    <t>Franich</t>
  </si>
  <si>
    <t>+1 575 635 9900</t>
  </si>
  <si>
    <t>BEAR CREEK BUILDERS</t>
  </si>
  <si>
    <t>4500 Northwind Rd</t>
  </si>
  <si>
    <t>09509::BEAR CREEK BUILDERS</t>
  </si>
  <si>
    <t>PCP-0096CFF6</t>
  </si>
  <si>
    <t>gilarlette20@gmail.com</t>
  </si>
  <si>
    <t>+1 915 691 3547</t>
  </si>
  <si>
    <t>ANDREWS AUTOMOTIVE</t>
  </si>
  <si>
    <t>1153 Tower Trail Ln</t>
  </si>
  <si>
    <t>04880::ANDREWS AUTOMOTIVE</t>
  </si>
  <si>
    <t>PCP-0096E5A3</t>
  </si>
  <si>
    <t>shane@mavchemicals.com</t>
  </si>
  <si>
    <t>Madden</t>
  </si>
  <si>
    <t>+1 303-249-3124</t>
  </si>
  <si>
    <t>Maverick Chemical Solutions, LLC</t>
  </si>
  <si>
    <t>1845 Galapagos Ct</t>
  </si>
  <si>
    <t>PCP-0096BCE6</t>
  </si>
  <si>
    <t>andrew_long@genpt.com</t>
  </si>
  <si>
    <t>+1 719 385 6646</t>
  </si>
  <si>
    <t>NAPA IBS - COLORADO SPRINGS</t>
  </si>
  <si>
    <t>61706::NAPA IBS - COLORADO SPRINGS</t>
  </si>
  <si>
    <t>PCP-0096F7DB</t>
  </si>
  <si>
    <t>bigjohn97</t>
  </si>
  <si>
    <t>Lively</t>
  </si>
  <si>
    <t>Jrlively4897@gmail.com</t>
  </si>
  <si>
    <t>19213 W HWY 70</t>
  </si>
  <si>
    <t>MADILL</t>
  </si>
  <si>
    <t>PCP-009709B1</t>
  </si>
  <si>
    <t>evan.rddirtwork@gmail.com</t>
  </si>
  <si>
    <t>Nye</t>
  </si>
  <si>
    <t>RD Blankenship Dirt Work</t>
  </si>
  <si>
    <t>54 GRAVELPIT ROAD</t>
  </si>
  <si>
    <t>PCP-00970395</t>
  </si>
  <si>
    <t>affordable.m.m@hotmail.com</t>
  </si>
  <si>
    <t>Woodhams</t>
  </si>
  <si>
    <t>+1 970-379-3132</t>
  </si>
  <si>
    <t>Affordable MM services</t>
  </si>
  <si>
    <t>1863 M Rd</t>
  </si>
  <si>
    <t>PCP-0096E9D3</t>
  </si>
  <si>
    <t>dale.eliasonsr@aps.com</t>
  </si>
  <si>
    <t xml:space="preserve">Eliason </t>
  </si>
  <si>
    <t xml:space="preserve">Dale </t>
  </si>
  <si>
    <t>+1 602 370 1815</t>
  </si>
  <si>
    <t>Dale.EliasonSr@aps.com</t>
  </si>
  <si>
    <t>PINNACLE WEST CAPITAL CORP</t>
  </si>
  <si>
    <t>Two Arizona Center</t>
  </si>
  <si>
    <t>03233::PINNACLE WEST CAPITAL CORP</t>
  </si>
  <si>
    <t>PCP-0096D416</t>
  </si>
  <si>
    <t>hutchauto22@yahoo.com</t>
  </si>
  <si>
    <t xml:space="preserve">Hutchinsons </t>
  </si>
  <si>
    <t>+1 432 381 8307</t>
  </si>
  <si>
    <t>358 Hwy 55</t>
  </si>
  <si>
    <t>Bourg</t>
  </si>
  <si>
    <t>PCP-00973DCC</t>
  </si>
  <si>
    <t>a6r2jc1</t>
  </si>
  <si>
    <t>Ceniceros</t>
  </si>
  <si>
    <t>josue.ceniceros@borderint.com</t>
  </si>
  <si>
    <t>08645::RJ BORDER INTERNATIONAL,08665::BORDER INTERNATIONAL TRUCKS</t>
  </si>
  <si>
    <t>PSP-000B5EFD</t>
  </si>
  <si>
    <t>sales@craigentaggert.com</t>
  </si>
  <si>
    <t>+1 575 524 1662</t>
  </si>
  <si>
    <t>CRAIGENTAGGERT SUPPLY INC</t>
  </si>
  <si>
    <t>1100 W Amador Ave</t>
  </si>
  <si>
    <t>13316::CRAIGENTAGGERT SUPPLY INC</t>
  </si>
  <si>
    <t>PCP-00976314</t>
  </si>
  <si>
    <t>sales@mesillaindustrial.com</t>
  </si>
  <si>
    <t>+1 575 650 7030</t>
  </si>
  <si>
    <t>MESILLA INDUSTRIAL MACHINING</t>
  </si>
  <si>
    <t>995 W Hadley Ave</t>
  </si>
  <si>
    <t>60822::MESILLA INDUSTRIAL MACHINING</t>
  </si>
  <si>
    <t>PCP-0097639A</t>
  </si>
  <si>
    <t>kristen.henry@live.com</t>
  </si>
  <si>
    <t>+1 719 640 6404</t>
  </si>
  <si>
    <t>ROB'S HEAVY EQUIPMENT</t>
  </si>
  <si>
    <t>8092 County Road 109</t>
  </si>
  <si>
    <t>Mosca</t>
  </si>
  <si>
    <t>75314::ROB'S HEAVY EQPT REPAIR</t>
  </si>
  <si>
    <t>PCP-0097640F</t>
  </si>
  <si>
    <t>tkofield</t>
  </si>
  <si>
    <t>Tankavich</t>
  </si>
  <si>
    <t>+1 214 460 2260</t>
  </si>
  <si>
    <t>214-460-2260</t>
  </si>
  <si>
    <t>mark@tkoequipment.com</t>
  </si>
  <si>
    <t>T K O EQUIPMENT COMPANY</t>
  </si>
  <si>
    <t>2850 HARDROCK ROAD</t>
  </si>
  <si>
    <t>84904::TKO EQUIPMENT COMPANY</t>
  </si>
  <si>
    <t>PPI-0002E3E7</t>
  </si>
  <si>
    <t>betoazruiz@yahoo.com</t>
  </si>
  <si>
    <t>ruiz</t>
  </si>
  <si>
    <t>gilberto</t>
  </si>
  <si>
    <t>+1 602-619-2296</t>
  </si>
  <si>
    <t>9473 pluto rd</t>
  </si>
  <si>
    <t>PCP-00910CE1</t>
  </si>
  <si>
    <t>thomas.byrns@tristategt.org</t>
  </si>
  <si>
    <t>Byrns</t>
  </si>
  <si>
    <t>+1 505 549 8106</t>
  </si>
  <si>
    <t>88890::TRI STATE GEN &amp; TRANS ASSOC</t>
  </si>
  <si>
    <t>PCP-0097539A</t>
  </si>
  <si>
    <t>jrhbujanda@gmail.com</t>
  </si>
  <si>
    <t>+1 915 228 5724</t>
  </si>
  <si>
    <t>COMPADRITO SHOP</t>
  </si>
  <si>
    <t>3618 John Henry St</t>
  </si>
  <si>
    <t>20774::COMPADRITO SHOP</t>
  </si>
  <si>
    <t>PCP-00976E2D</t>
  </si>
  <si>
    <t>northeightyllc</t>
  </si>
  <si>
    <t>northeightyllc@gmail.com</t>
  </si>
  <si>
    <t>North Eighty LLC</t>
  </si>
  <si>
    <t>1902 LOBO CANYON ROAD</t>
  </si>
  <si>
    <t>GRANTS</t>
  </si>
  <si>
    <t>PPW-000324F2</t>
  </si>
  <si>
    <t>Lschauber@co.socorro.nm.us</t>
  </si>
  <si>
    <t>Schauber</t>
  </si>
  <si>
    <t>2403 NM-1</t>
  </si>
  <si>
    <t>PCP-00977785</t>
  </si>
  <si>
    <t>gbotkin35@gmail.com</t>
  </si>
  <si>
    <t>+1 512-917-7043</t>
  </si>
  <si>
    <t xml:space="preserve">G M Botkin Construction </t>
  </si>
  <si>
    <t>363 Nogal Canyon Rd</t>
  </si>
  <si>
    <t>PCP-00976F74</t>
  </si>
  <si>
    <t>jameswendel111@gmail.com</t>
  </si>
  <si>
    <t>+1 970 380 5473</t>
  </si>
  <si>
    <t>PCP-00977A7A</t>
  </si>
  <si>
    <t>richard.martinez@vitalgrp.net</t>
  </si>
  <si>
    <t>+1 505 934 7744</t>
  </si>
  <si>
    <t>richard@vitalgrp.net</t>
  </si>
  <si>
    <t>VITAL CONSULTING GROUP, L.L.C.</t>
  </si>
  <si>
    <t>PO Box 94778</t>
  </si>
  <si>
    <t>92491::VITAL CONSULTING GROUP LLC</t>
  </si>
  <si>
    <t>PCP-0097D863</t>
  </si>
  <si>
    <t>3birdogs</t>
  </si>
  <si>
    <t>+1 307 464 2841</t>
  </si>
  <si>
    <t>ellis.day@cldpk.com</t>
  </si>
  <si>
    <t>3703 Red Lodge Dr</t>
  </si>
  <si>
    <t>PPT-107513EE</t>
  </si>
  <si>
    <t>mechanic@andersensales.com</t>
  </si>
  <si>
    <t xml:space="preserve">Les </t>
  </si>
  <si>
    <t>PCP-0097C5F3</t>
  </si>
  <si>
    <t>charlie@laluzdirt.com</t>
  </si>
  <si>
    <t>Breidhaupt</t>
  </si>
  <si>
    <t>+1 575 415 0553</t>
  </si>
  <si>
    <t>LA LUZ DIRT &amp; PAVING LLC</t>
  </si>
  <si>
    <t>166 Highway 82</t>
  </si>
  <si>
    <t>53780::LA LUZ DIRT &amp; PAVING LLC</t>
  </si>
  <si>
    <t>PCP-0097C2AE</t>
  </si>
  <si>
    <t>baxter@sieteinc.net</t>
  </si>
  <si>
    <t>+1 719 994 3148</t>
  </si>
  <si>
    <t>719 307 3700</t>
  </si>
  <si>
    <t>4491 Bent Brothers Blvd,</t>
  </si>
  <si>
    <t>PCP-0097C7CB</t>
  </si>
  <si>
    <t>e.torres@sweattconstruction.com</t>
  </si>
  <si>
    <t>torres</t>
  </si>
  <si>
    <t>+1 575 840 8378</t>
  </si>
  <si>
    <t>PCP-0097F066</t>
  </si>
  <si>
    <t>mheaton@granbyranch.com</t>
  </si>
  <si>
    <t>Heaton</t>
  </si>
  <si>
    <t>+1 618 315 8073</t>
  </si>
  <si>
    <t>GRANBY RANCH AMENITITES</t>
  </si>
  <si>
    <t>P.O. BOX 798</t>
  </si>
  <si>
    <t>42100::GR OPERATIONS LLC</t>
  </si>
  <si>
    <t>PCP-0097DAA2</t>
  </si>
  <si>
    <t>goodluckconstruction</t>
  </si>
  <si>
    <t>+1 720 364 8866</t>
  </si>
  <si>
    <t>37037 E 12th Pl</t>
  </si>
  <si>
    <t>PCP-0097C0A9</t>
  </si>
  <si>
    <t>PCP-0097E26D</t>
  </si>
  <si>
    <t>seanldblackyhillman@gmail.com</t>
  </si>
  <si>
    <t>Hillman</t>
  </si>
  <si>
    <t>+1 970 210 7296</t>
  </si>
  <si>
    <t>Seanldblackyhillman@gmail.com</t>
  </si>
  <si>
    <t>PCP-009785AF</t>
  </si>
  <si>
    <t>testeo</t>
  </si>
  <si>
    <t>Centralapp</t>
  </si>
  <si>
    <t>Sofia.cesana@accenture.com</t>
  </si>
  <si>
    <t>Address 123</t>
  </si>
  <si>
    <t>San francisco</t>
  </si>
  <si>
    <t>PCP-000450F3</t>
  </si>
  <si>
    <t>justinsanford51@ymail.com</t>
  </si>
  <si>
    <t>+1 970 433 3703</t>
  </si>
  <si>
    <t>PCP-0097D1BA</t>
  </si>
  <si>
    <t>matt@mvcgj.com</t>
  </si>
  <si>
    <t>+1 970 314 4628</t>
  </si>
  <si>
    <t>PCP-0097D4D3</t>
  </si>
  <si>
    <t>amermigkas@blm.gov</t>
  </si>
  <si>
    <t>Mermigkas</t>
  </si>
  <si>
    <t>+1 575-200-0363</t>
  </si>
  <si>
    <t>Bureau of Land Management</t>
  </si>
  <si>
    <t>620 E Greene St</t>
  </si>
  <si>
    <t>PCP-0097F6B1</t>
  </si>
  <si>
    <t>lebsackd6t@gmail.com</t>
  </si>
  <si>
    <t>Lebsack</t>
  </si>
  <si>
    <t>PCP-0097EC5A</t>
  </si>
  <si>
    <t>e250dsm</t>
  </si>
  <si>
    <t>Marcella</t>
  </si>
  <si>
    <t>+1 970 531 2607</t>
  </si>
  <si>
    <t>Marcella_David@wagnerequipment.com</t>
  </si>
  <si>
    <t>PSP-0002A0BE</t>
  </si>
  <si>
    <t>bnbservices303@gmail.com</t>
  </si>
  <si>
    <t>+1 7204010164</t>
  </si>
  <si>
    <t>BNB Services</t>
  </si>
  <si>
    <t>PCP-0000702B</t>
  </si>
  <si>
    <t>tom.stoltzfus@comcast.net</t>
  </si>
  <si>
    <t>Stoltzfus</t>
  </si>
  <si>
    <t>+1 719 272 1594</t>
  </si>
  <si>
    <t>TOM.STOLTZFUS@COMCAST.NET</t>
  </si>
  <si>
    <t>THOMAS STOLTZFUS</t>
  </si>
  <si>
    <t>20901 W County Road 80C</t>
  </si>
  <si>
    <t>76209::THOMAS STOLTZFUS</t>
  </si>
  <si>
    <t>PCP-009830EF</t>
  </si>
  <si>
    <t>e250cjr</t>
  </si>
  <si>
    <t>richardson_cody@wagnerequipment.com</t>
  </si>
  <si>
    <t>PSP-000B996A</t>
  </si>
  <si>
    <t>clopezjr@majormotionlogistics.com</t>
  </si>
  <si>
    <t>+1 915 227 8192</t>
  </si>
  <si>
    <t>CESAR LOPEZ</t>
  </si>
  <si>
    <t>3730 TAYLOR AVE</t>
  </si>
  <si>
    <t>54504::CESAR LOPEZ</t>
  </si>
  <si>
    <t>PCP-0098BA6B</t>
  </si>
  <si>
    <t>Jorgelon198679@gmail.com</t>
  </si>
  <si>
    <t>4707 EAST 95TH DRIVE</t>
  </si>
  <si>
    <t>PCP-0098ADD0</t>
  </si>
  <si>
    <t>michael.diaz@usda.gov</t>
  </si>
  <si>
    <t>+1 575 313 9200</t>
  </si>
  <si>
    <t>GILA NATIONAL FOREST</t>
  </si>
  <si>
    <t>3005 CAMINO DEL BOSQUE</t>
  </si>
  <si>
    <t>37004::GILA NATIONAL FOREST</t>
  </si>
  <si>
    <t>PCP-0098B5DD</t>
  </si>
  <si>
    <t>0202jason@gmail.com</t>
  </si>
  <si>
    <t>+1 9134061701</t>
  </si>
  <si>
    <t>0202Jason@gmail.com</t>
  </si>
  <si>
    <t>JASON SMITH</t>
  </si>
  <si>
    <t>2700 Stanley Rd</t>
  </si>
  <si>
    <t>77407::JASON SMITH</t>
  </si>
  <si>
    <t>PCP-000090AE</t>
  </si>
  <si>
    <t>lonestarparts</t>
  </si>
  <si>
    <t>+1 832-993-4860</t>
  </si>
  <si>
    <t>gbrewer@lonestarforklift.com</t>
  </si>
  <si>
    <t>LONESTAR FORKLIFT</t>
  </si>
  <si>
    <t>4213 FOREST LN</t>
  </si>
  <si>
    <t>GARLAND</t>
  </si>
  <si>
    <t>53890::LONESTAR FORKLIFT</t>
  </si>
  <si>
    <t>PCP-0002FFEE</t>
  </si>
  <si>
    <t>rgarcia@mct-ind.com</t>
  </si>
  <si>
    <t>+1 505 345 8651</t>
  </si>
  <si>
    <t>M C T INDUSTRIES INC</t>
  </si>
  <si>
    <t>7451 PAN AM FRWY NE</t>
  </si>
  <si>
    <t>56804::M C T INDUSTRIES INC</t>
  </si>
  <si>
    <t>PCP-00989976</t>
  </si>
  <si>
    <t>raul.amesquita@ftsi.com</t>
  </si>
  <si>
    <t>Amesquita</t>
  </si>
  <si>
    <t>333 SHOPS BOULEVARD</t>
  </si>
  <si>
    <t>WILLOW PARK</t>
  </si>
  <si>
    <t>PPW-80004E4A</t>
  </si>
  <si>
    <t>redemptiondiesel0@gmail.com</t>
  </si>
  <si>
    <t>Hoeffner</t>
  </si>
  <si>
    <t>+1 303 495 0240</t>
  </si>
  <si>
    <t>REDEMPTION DIESEL</t>
  </si>
  <si>
    <t>45 S County Road 159</t>
  </si>
  <si>
    <t>76208::REDEMPTION DIESEL</t>
  </si>
  <si>
    <t>PCP-0098C5D1</t>
  </si>
  <si>
    <t>e250rda1</t>
  </si>
  <si>
    <t>arnold_richard@wagnerequipment.com</t>
  </si>
  <si>
    <t>PSP-000A4E28</t>
  </si>
  <si>
    <t>e250mag1</t>
  </si>
  <si>
    <t>garcia_miguel@wagnerequipment.com</t>
  </si>
  <si>
    <t>PSP-000A7947</t>
  </si>
  <si>
    <t>e250jwd</t>
  </si>
  <si>
    <t>Destito</t>
  </si>
  <si>
    <t>destito_john@wagnerequipment.com</t>
  </si>
  <si>
    <t>PSP-000ADC0E</t>
  </si>
  <si>
    <t>e250jb3</t>
  </si>
  <si>
    <t>beck_jonathan@wagnerequipment.com</t>
  </si>
  <si>
    <t>PSP-000AB728</t>
  </si>
  <si>
    <t>e250glr1</t>
  </si>
  <si>
    <t>Robinette</t>
  </si>
  <si>
    <t>robinette_george@wagnerequipment.com</t>
  </si>
  <si>
    <t>PSP-000932CD</t>
  </si>
  <si>
    <t>Giancarlo</t>
  </si>
  <si>
    <t>PCP-0098A247</t>
  </si>
  <si>
    <t>PCP-0098A267</t>
  </si>
  <si>
    <t>PCP-0097FBD1</t>
  </si>
  <si>
    <t>e250aac</t>
  </si>
  <si>
    <t>Cano_Andrew@wagnerequipment.com</t>
  </si>
  <si>
    <t>PSP-000A392C</t>
  </si>
  <si>
    <t>lambrecht.jay@gmail.com</t>
  </si>
  <si>
    <t>Lambrecht</t>
  </si>
  <si>
    <t>Lambrecht.jay@gmail.com</t>
  </si>
  <si>
    <t>105 NICKERSON AVENUE</t>
  </si>
  <si>
    <t>PONCHA SPRINGS</t>
  </si>
  <si>
    <t>PCP-0098D0F1</t>
  </si>
  <si>
    <t>narcelaura@gmail.com</t>
  </si>
  <si>
    <t>Narce</t>
  </si>
  <si>
    <t>7830 ROSLYN STREET</t>
  </si>
  <si>
    <t>PCP-0098C682</t>
  </si>
  <si>
    <t>aalvarez1263@gmail.com</t>
  </si>
  <si>
    <t>114 Augusta Dr</t>
  </si>
  <si>
    <t>Santa Teresa, NM</t>
  </si>
  <si>
    <t>88008-9614</t>
  </si>
  <si>
    <t>PCP-0098B0AA</t>
  </si>
  <si>
    <t>william.hollinger@energytransfer.com</t>
  </si>
  <si>
    <t>Hollinger</t>
  </si>
  <si>
    <t>+1 575 840 5582</t>
  </si>
  <si>
    <t>3807 Manor Cir</t>
  </si>
  <si>
    <t>PCP-00988AA9</t>
  </si>
  <si>
    <t>carhunter77@icloud.com</t>
  </si>
  <si>
    <t>Wally</t>
  </si>
  <si>
    <t>+1 303 834 2166</t>
  </si>
  <si>
    <t>6405 VALMONT ROAD</t>
  </si>
  <si>
    <t>PCP-009918B2</t>
  </si>
  <si>
    <t>bryan.cochran@usacompression.com</t>
  </si>
  <si>
    <t>1 (575) 361-9858</t>
  </si>
  <si>
    <t>1 575-361-9858</t>
  </si>
  <si>
    <t>Bryan.cochran@usacompression.com</t>
  </si>
  <si>
    <t>615 DEL RIO STREET</t>
  </si>
  <si>
    <t>PCP-00990844</t>
  </si>
  <si>
    <t>mardene@klingconstruction.net</t>
  </si>
  <si>
    <t>Herbst</t>
  </si>
  <si>
    <t>Mardene</t>
  </si>
  <si>
    <t>+1 303 808 7018</t>
  </si>
  <si>
    <t>PCP-00991133</t>
  </si>
  <si>
    <t>daniel_espinoza85@yahoo.com</t>
  </si>
  <si>
    <t>+1 830 399 9043</t>
  </si>
  <si>
    <t>DANNY'S SERVICE CO INC</t>
  </si>
  <si>
    <t>PO BOX 1177</t>
  </si>
  <si>
    <t>DENVER CITY</t>
  </si>
  <si>
    <t>24689::DANNY'S SERVICE CO INC</t>
  </si>
  <si>
    <t>PCP-00991E95</t>
  </si>
  <si>
    <t>dcinciripini</t>
  </si>
  <si>
    <t>Cinciripini</t>
  </si>
  <si>
    <t>+1 724 493 7084</t>
  </si>
  <si>
    <t>dcinciripini@entact.com</t>
  </si>
  <si>
    <t>PCP-000B227F</t>
  </si>
  <si>
    <t>n_araceli</t>
  </si>
  <si>
    <t>Villalobos Leo</t>
  </si>
  <si>
    <t>Norma</t>
  </si>
  <si>
    <t>Araceli</t>
  </si>
  <si>
    <t xml:space="preserve">miguel_reynoso@prodigy.net.mx </t>
  </si>
  <si>
    <t>Norma Araceli Villalobos Leo</t>
  </si>
  <si>
    <t>PPS-00006644</t>
  </si>
  <si>
    <t>kbode@nationalwestern.com</t>
  </si>
  <si>
    <t>BODE</t>
  </si>
  <si>
    <t>+1 303 297 1166</t>
  </si>
  <si>
    <t>4655 HUMBOLDT ST.</t>
  </si>
  <si>
    <t>PCP-0099000D</t>
  </si>
  <si>
    <t>curtis.fuoss@usacompression.com</t>
  </si>
  <si>
    <t>fuoss</t>
  </si>
  <si>
    <t>+1 575 988 4536</t>
  </si>
  <si>
    <t>PCP-00990F98</t>
  </si>
  <si>
    <t>cpavlicek@gmail.com</t>
  </si>
  <si>
    <t>Pavlicek</t>
  </si>
  <si>
    <t>+1 936 348 1902</t>
  </si>
  <si>
    <t>CIRCLE K CONSTRUCTION LLC</t>
  </si>
  <si>
    <t>933 N State HWY 6</t>
  </si>
  <si>
    <t>PCP-0098F93B</t>
  </si>
  <si>
    <t>cottoncityauto@gmail.com</t>
  </si>
  <si>
    <t>Tooraen</t>
  </si>
  <si>
    <t>+1 505 388 8200</t>
  </si>
  <si>
    <t>COTTON CITY AUTO</t>
  </si>
  <si>
    <t>1403 Highway 313</t>
  </si>
  <si>
    <t>ALGODONES</t>
  </si>
  <si>
    <t>20284::COTTON CITY AUTO</t>
  </si>
  <si>
    <t>PCP-0099209C</t>
  </si>
  <si>
    <t>agrifabco</t>
  </si>
  <si>
    <t>OLIVARES</t>
  </si>
  <si>
    <t>+1 970 702 4318</t>
  </si>
  <si>
    <t>lobo23955@gmail.com</t>
  </si>
  <si>
    <t>AGRIFAB COLORADO LLC</t>
  </si>
  <si>
    <t>WINDSOR</t>
  </si>
  <si>
    <t>PCP-0098FE55</t>
  </si>
  <si>
    <t>e250js3</t>
  </si>
  <si>
    <t>Stenbakken</t>
  </si>
  <si>
    <t>+1 720 636 5434</t>
  </si>
  <si>
    <t>stenbakken_jayson@wagnerequipment.com</t>
  </si>
  <si>
    <t>PSP-000B78DE</t>
  </si>
  <si>
    <t>e250ee1</t>
  </si>
  <si>
    <t>Elliott_Eric@wagnerequipment.com</t>
  </si>
  <si>
    <t>PSP-000815D2</t>
  </si>
  <si>
    <t>e250eac1</t>
  </si>
  <si>
    <t>cruse_emily@wagnerequipment.com</t>
  </si>
  <si>
    <t>PSP-000815AF</t>
  </si>
  <si>
    <t>e250bjw3</t>
  </si>
  <si>
    <t>watchman_brandon@wagnerequipment.com</t>
  </si>
  <si>
    <t>PSP-0006F6A1</t>
  </si>
  <si>
    <t>e250axv1</t>
  </si>
  <si>
    <t>+1 303 349 8196</t>
  </si>
  <si>
    <t>vigil_aaron@wagnerequipment.com</t>
  </si>
  <si>
    <t>PIP-10224522</t>
  </si>
  <si>
    <t>e250agc</t>
  </si>
  <si>
    <t>Chesney</t>
  </si>
  <si>
    <t>Chesney_Anthony@wagnerequipment.com</t>
  </si>
  <si>
    <t>PSP-0003E158</t>
  </si>
  <si>
    <t>e250dj</t>
  </si>
  <si>
    <t>johnson_dustin@wagnerequipment.com</t>
  </si>
  <si>
    <t>PSP-0009E29A</t>
  </si>
  <si>
    <t>Anson.clark@kiewit.com</t>
  </si>
  <si>
    <t>3819 Gross Dam Road</t>
  </si>
  <si>
    <t>PCP-009933DE</t>
  </si>
  <si>
    <t>Aaron.faulkner@energytransfer.com</t>
  </si>
  <si>
    <t>610 COMMERCE ST</t>
  </si>
  <si>
    <t>JAL</t>
  </si>
  <si>
    <t>PCP-009927AF</t>
  </si>
  <si>
    <t>hof1</t>
  </si>
  <si>
    <t>Francisco.Ho@cat.com</t>
  </si>
  <si>
    <t>PSP-000B62C4</t>
  </si>
  <si>
    <t>mario@boulderagg.com</t>
  </si>
  <si>
    <t>+1 720 326 4969</t>
  </si>
  <si>
    <t>PCP-00992061</t>
  </si>
  <si>
    <t>a6r2rm</t>
  </si>
  <si>
    <t>raul.morales@borderint.com</t>
  </si>
  <si>
    <t>PSP-000B5EFA</t>
  </si>
  <si>
    <t>ak48dm</t>
  </si>
  <si>
    <t>Dustin.McDowell@mhc.com</t>
  </si>
  <si>
    <t>PSP-000B8FC6</t>
  </si>
  <si>
    <t>a.schau@kirbycorp.com</t>
  </si>
  <si>
    <t>+1 719 423 0350</t>
  </si>
  <si>
    <t>STEWART &amp; STEVENSON INC.</t>
  </si>
  <si>
    <t>5840 DAHLIA ST</t>
  </si>
  <si>
    <t>PCP-00998BCE</t>
  </si>
  <si>
    <t>erivera3@republicservices.com</t>
  </si>
  <si>
    <t>+1 720 369 0868</t>
  </si>
  <si>
    <t>ERivera3@republicservices.com</t>
  </si>
  <si>
    <t>PCP-000A0FBB</t>
  </si>
  <si>
    <t>douggrant@sopris.net</t>
  </si>
  <si>
    <t>+1 970 274 0543</t>
  </si>
  <si>
    <t>GRANT BROTHERS CONSTRUCTION</t>
  </si>
  <si>
    <t>PO BOX 1027</t>
  </si>
  <si>
    <t>37805::GRANT BROTHERS CONSTRUCTION</t>
  </si>
  <si>
    <t>PCP-0099A116</t>
  </si>
  <si>
    <t>marshallreed41@yahoo.com</t>
  </si>
  <si>
    <t>+1 915 253 4660</t>
  </si>
  <si>
    <t>MM REED TRUCKING INC</t>
  </si>
  <si>
    <t>11120 Pipecreek Ct</t>
  </si>
  <si>
    <t>62258::MM REED TRUCKING INC</t>
  </si>
  <si>
    <t>PCP-00999ACD</t>
  </si>
  <si>
    <t>austin.camachomarrufo@libertyenergy.com</t>
  </si>
  <si>
    <t>Camacho Marrufo</t>
  </si>
  <si>
    <t>+1 432 967 8945</t>
  </si>
  <si>
    <t>7104 W COUNTY RD 116</t>
  </si>
  <si>
    <t>PCP-00997436</t>
  </si>
  <si>
    <t>e250ma3</t>
  </si>
  <si>
    <t>anderson_matthew@wagnerequipment.com</t>
  </si>
  <si>
    <t>PSP-0008BD76</t>
  </si>
  <si>
    <t>e250rgf</t>
  </si>
  <si>
    <t>Freiberg</t>
  </si>
  <si>
    <t>+1 575 647 9700</t>
  </si>
  <si>
    <t>+1 575 642 7631</t>
  </si>
  <si>
    <t>freiberg_robert@wagnerequipment.com</t>
  </si>
  <si>
    <t>PSP-0001941D</t>
  </si>
  <si>
    <t>e250lrj</t>
  </si>
  <si>
    <t>Reider</t>
  </si>
  <si>
    <t>johnston_logan@wagnerequipment.com</t>
  </si>
  <si>
    <t>PSP-00087231</t>
  </si>
  <si>
    <t>e250cch</t>
  </si>
  <si>
    <t>Heltzel</t>
  </si>
  <si>
    <t>Heltzel_Clifford@wagnerequipment.com</t>
  </si>
  <si>
    <t>PSP-00032A44</t>
  </si>
  <si>
    <t>harriscustomhomesnm@gmail.com</t>
  </si>
  <si>
    <t>9175 ALAMEDA BLVD NE</t>
  </si>
  <si>
    <t>PCP-0098B6F7</t>
  </si>
  <si>
    <t>cinthiaalvarez96@gmail.com</t>
  </si>
  <si>
    <t>Caldera</t>
  </si>
  <si>
    <t>Cinthia</t>
  </si>
  <si>
    <t>332 LUNA AZUL DRIVE</t>
  </si>
  <si>
    <t>CHAPARRAL</t>
  </si>
  <si>
    <t>PCP-00017657</t>
  </si>
  <si>
    <t>Plucinski</t>
  </si>
  <si>
    <t>Plucinski_heston@wagnerequipment.com</t>
  </si>
  <si>
    <t>PCP-00998F92</t>
  </si>
  <si>
    <t>saubleranchco@bacavalley.com</t>
  </si>
  <si>
    <t>Sauble</t>
  </si>
  <si>
    <t>Sauble Ranch Co</t>
  </si>
  <si>
    <t>1261 CIR DOT RNCH RD</t>
  </si>
  <si>
    <t>PCP-0099815C</t>
  </si>
  <si>
    <t>+1 303 801 8790</t>
  </si>
  <si>
    <t>PCP-0099870A</t>
  </si>
  <si>
    <t>grunza</t>
  </si>
  <si>
    <t>Grundy</t>
  </si>
  <si>
    <t>harrison.grundy.contractor@usap.gov</t>
  </si>
  <si>
    <t>PAE (NZ) LIMITED</t>
  </si>
  <si>
    <t>PCP-000F761F</t>
  </si>
  <si>
    <t>mounethiphavong@gmail.com</t>
  </si>
  <si>
    <t>+1 720 461 4437</t>
  </si>
  <si>
    <t>Mounethiphavong@gmail.com</t>
  </si>
  <si>
    <t>PCP-0099E2A8</t>
  </si>
  <si>
    <t>e250jde2</t>
  </si>
  <si>
    <t>Edwards_Jace@wagnerequipment.com</t>
  </si>
  <si>
    <t>PSP-00082842</t>
  </si>
  <si>
    <t>gor1972osc@icloud.com</t>
  </si>
  <si>
    <t>Gordillo</t>
  </si>
  <si>
    <t>+1 720 921 4734</t>
  </si>
  <si>
    <t>PCP-009A06B4</t>
  </si>
  <si>
    <t>dklewis@csu.org</t>
  </si>
  <si>
    <t>+1 719 668 3880</t>
  </si>
  <si>
    <t>PCP-0099EAEE</t>
  </si>
  <si>
    <t>kehndan@yahoo.com</t>
  </si>
  <si>
    <t>+1 970 692 7236</t>
  </si>
  <si>
    <t>KEHN INVESTMENTS</t>
  </si>
  <si>
    <t>5900 South County Road 5</t>
  </si>
  <si>
    <t>PCP-0056537C</t>
  </si>
  <si>
    <t>e250is</t>
  </si>
  <si>
    <t>Isis</t>
  </si>
  <si>
    <t>shaw_isis@wagnerequipment.com</t>
  </si>
  <si>
    <t>PSP-000A7115</t>
  </si>
  <si>
    <t>e250ldm1</t>
  </si>
  <si>
    <t>Manns</t>
  </si>
  <si>
    <t>Manns_lloyd@wagnerequipment.com</t>
  </si>
  <si>
    <t>PPI-0005555C</t>
  </si>
  <si>
    <t>e250njt</t>
  </si>
  <si>
    <t>Trujillo_Nicholas@wagnerequipment.com</t>
  </si>
  <si>
    <t>PSP-0006C81F</t>
  </si>
  <si>
    <t>alfonsovaldes@gmail.com</t>
  </si>
  <si>
    <t>Valdes</t>
  </si>
  <si>
    <t>558 MEADOW WILLOW DRIVE</t>
  </si>
  <si>
    <t>PCP-009A2A43</t>
  </si>
  <si>
    <t>Bestequipremi@yahoo.com</t>
  </si>
  <si>
    <t>Remi</t>
  </si>
  <si>
    <t>7806 SHERMAN ST</t>
  </si>
  <si>
    <t>PCP-009A26B0</t>
  </si>
  <si>
    <t>Chaos2law@gmail.com</t>
  </si>
  <si>
    <t>480 EAST 78TH PLACE</t>
  </si>
  <si>
    <t>PCP-009A204A</t>
  </si>
  <si>
    <t>evogonzo2020@gmail.com</t>
  </si>
  <si>
    <t>+1 720 448 8183</t>
  </si>
  <si>
    <t>PCP-009A0A9A</t>
  </si>
  <si>
    <t>e250rj</t>
  </si>
  <si>
    <t>johnson_raymond@wagnerequipment.com</t>
  </si>
  <si>
    <t>PSP-0008A79A</t>
  </si>
  <si>
    <t>adamcorns</t>
  </si>
  <si>
    <t>Corns</t>
  </si>
  <si>
    <t>+1 303 915 0313</t>
  </si>
  <si>
    <t>adam@coloradoautoandparts.com</t>
  </si>
  <si>
    <t>COLORADO AUTO &amp; PARTS, INC.</t>
  </si>
  <si>
    <t>2151 W. RADCLIFF AVE.</t>
  </si>
  <si>
    <t>18062::COLORADO AUTO &amp; PARTS</t>
  </si>
  <si>
    <t>PCP-0099FD46</t>
  </si>
  <si>
    <t>marvinsamayoa3124@gmail.com</t>
  </si>
  <si>
    <t>Samayoa</t>
  </si>
  <si>
    <t>MARVIN AND SON CONSTRUCTION LLC</t>
  </si>
  <si>
    <t>10255 E 143RD WAY</t>
  </si>
  <si>
    <t>PCP-00969992</t>
  </si>
  <si>
    <t>asedillo@fmi.com</t>
  </si>
  <si>
    <t>625 Dayhill street</t>
  </si>
  <si>
    <t>PCP-009A8277</t>
  </si>
  <si>
    <t>kcorp_nds1014</t>
  </si>
  <si>
    <t>ecommercewagner+3@gmail.com</t>
  </si>
  <si>
    <t>3527 WABASH STREET</t>
  </si>
  <si>
    <t>NDS – Northern Delivery System</t>
  </si>
  <si>
    <t>PCP-009A5730</t>
  </si>
  <si>
    <t>kcorp_cos_area_shop_1014</t>
  </si>
  <si>
    <t>ecommercewagner+2@gmail.com</t>
  </si>
  <si>
    <t>3651 WABASH STREET</t>
  </si>
  <si>
    <t>COS Area Shop 1014</t>
  </si>
  <si>
    <t>PCP-009A560E</t>
  </si>
  <si>
    <t>kcorp_cs_hot_plant</t>
  </si>
  <si>
    <t>ecommercewagner@gmail.com</t>
  </si>
  <si>
    <t>Colorado Springs Hot Plant</t>
  </si>
  <si>
    <t>PCP-009A5219</t>
  </si>
  <si>
    <t>g.sandels2017@gmail.com</t>
  </si>
  <si>
    <t>Sandels</t>
  </si>
  <si>
    <t>P.O. BOX 3426</t>
  </si>
  <si>
    <t>PCP-009A4DF5</t>
  </si>
  <si>
    <t>cbahe@navajopride.com</t>
  </si>
  <si>
    <t>Bahe</t>
  </si>
  <si>
    <t>NAVAJO AGRICULTURE PRODUCTS</t>
  </si>
  <si>
    <t>10086 hwy 371</t>
  </si>
  <si>
    <t>65329::NAVAJO AGRICULTURE PRODUCTS INDUSTRY</t>
  </si>
  <si>
    <t>PCP-009A7962</t>
  </si>
  <si>
    <t>5211_112</t>
  </si>
  <si>
    <t>WED Pena Blanca</t>
  </si>
  <si>
    <t>ecommercewagner+6@gmail.com</t>
  </si>
  <si>
    <t>PCP-009A7D9D</t>
  </si>
  <si>
    <t>pacheco_jackie@yahoo.com</t>
  </si>
  <si>
    <t>Sesar</t>
  </si>
  <si>
    <t>CRESPOS TRUCKING</t>
  </si>
  <si>
    <t>203 NORTH 8TH AVENUE</t>
  </si>
  <si>
    <t>20842::CRESPOS TRUCKING</t>
  </si>
  <si>
    <t>PCP-009A7682</t>
  </si>
  <si>
    <t>tbarnett@4riversequipment.com</t>
  </si>
  <si>
    <t>BARNETT</t>
  </si>
  <si>
    <t>TBARNETT@4RIVERSEQUIPMENT.COM</t>
  </si>
  <si>
    <t>2301 CANDELARIA ROAD NORTHEAST</t>
  </si>
  <si>
    <t>PCP-009A8198</t>
  </si>
  <si>
    <t>jgmccormick01@outlook.com</t>
  </si>
  <si>
    <t>McCormick</t>
  </si>
  <si>
    <t>JEFF MCCORMICK</t>
  </si>
  <si>
    <t>16930 COUNTY RD 55</t>
  </si>
  <si>
    <t>HOLYOKE</t>
  </si>
  <si>
    <t>57272::JEFF MCCORMICK</t>
  </si>
  <si>
    <t>PCP-009A7358</t>
  </si>
  <si>
    <t>e250gl2</t>
  </si>
  <si>
    <t>Linder</t>
  </si>
  <si>
    <t>linder_george@wagnerequipment.com</t>
  </si>
  <si>
    <t>PSP-000B5C33</t>
  </si>
  <si>
    <t>e250par</t>
  </si>
  <si>
    <t>Rouf</t>
  </si>
  <si>
    <t>roud_patrick@wagnerequipment.com</t>
  </si>
  <si>
    <t>PSP-0008BD58</t>
  </si>
  <si>
    <t>dlangston@enerflex.com</t>
  </si>
  <si>
    <t>derrick</t>
  </si>
  <si>
    <t>enerflex</t>
  </si>
  <si>
    <t>5600 PRODUCTION LN</t>
  </si>
  <si>
    <t>PCP-009A4846</t>
  </si>
  <si>
    <t>bhucks45242@gmail.com</t>
  </si>
  <si>
    <t>Hucks</t>
  </si>
  <si>
    <t>Braeden</t>
  </si>
  <si>
    <t>Bhucks45242@gmail.com</t>
  </si>
  <si>
    <t>9316 JACKRABBIT LANE</t>
  </si>
  <si>
    <t>PCP-009A2F59</t>
  </si>
  <si>
    <t>x190-cat-support</t>
  </si>
  <si>
    <t>X190 CAT</t>
  </si>
  <si>
    <t>+91 9624784312</t>
  </si>
  <si>
    <t>TEST INTERNI NAKUP</t>
  </si>
  <si>
    <t>LIPOVA</t>
  </si>
  <si>
    <t>MODLETICE</t>
  </si>
  <si>
    <t>CZ</t>
  </si>
  <si>
    <t>PPW-0003DED0</t>
  </si>
  <si>
    <t>gaston_geoff@wagnerequipment.com</t>
  </si>
  <si>
    <t>WAGNER EQ INVENTORY</t>
  </si>
  <si>
    <t>PCP-009452F3</t>
  </si>
  <si>
    <t>kcorp_cos_area_shop</t>
  </si>
  <si>
    <t>ecommercewagner+1@gmail.com</t>
  </si>
  <si>
    <t>COS Area Shop</t>
  </si>
  <si>
    <t>51607cy::KIEWIT INFR #105815</t>
  </si>
  <si>
    <t>PCP-009A5417</t>
  </si>
  <si>
    <t>kcorp105818</t>
  </si>
  <si>
    <t>1044-Kiewit Infrastr South Co</t>
  </si>
  <si>
    <t>51607bt::KIEWIT INFR #105055,51607dg::KIEWIT INFR #105818</t>
  </si>
  <si>
    <t>PCP-009A6B4F</t>
  </si>
  <si>
    <t>cpogden@hotmail.com</t>
  </si>
  <si>
    <t>+1 360 207 1769</t>
  </si>
  <si>
    <t>CHRIS OGDEN DBA PRIVATE RV</t>
  </si>
  <si>
    <t>3104 Kitchen Dick Rd</t>
  </si>
  <si>
    <t>Sequim</t>
  </si>
  <si>
    <t>98382-7303</t>
  </si>
  <si>
    <t>PCP-000A9EE2</t>
  </si>
  <si>
    <t>jp.moreno.cruz@gmail.com</t>
  </si>
  <si>
    <t>312 JUDGE BEAN CIRCLE</t>
  </si>
  <si>
    <t>PCP-009A96A2</t>
  </si>
  <si>
    <t>bclark@expediapower.com</t>
  </si>
  <si>
    <t>Expedia Power</t>
  </si>
  <si>
    <t>2245 W Saddle Way</t>
  </si>
  <si>
    <t>Taylorsville</t>
  </si>
  <si>
    <t>PCP-009AA4C8</t>
  </si>
  <si>
    <t>a6r2ar</t>
  </si>
  <si>
    <t>Alfredo.Ramos@borderint.com</t>
  </si>
  <si>
    <t>PSP-000B5EF3</t>
  </si>
  <si>
    <t>orazalin.nurbolatt@gmail.com</t>
  </si>
  <si>
    <t>Orazalin</t>
  </si>
  <si>
    <t>Nurbolat</t>
  </si>
  <si>
    <t>+7 7025034023</t>
  </si>
  <si>
    <t>BF8668</t>
  </si>
  <si>
    <t>PCP-009AC1D5</t>
  </si>
  <si>
    <t>austinarcher72@gmail.com</t>
  </si>
  <si>
    <t>9277 COUNTY ROAD 42</t>
  </si>
  <si>
    <t>PCP-009AB96D</t>
  </si>
  <si>
    <t>Jesse.hutchins@proton.me</t>
  </si>
  <si>
    <t>PCP-009ACF13</t>
  </si>
  <si>
    <t>cloughcattleco@msn.com</t>
  </si>
  <si>
    <t>Cloughcattleco@msn.com</t>
  </si>
  <si>
    <t>TOTAL PROPERTY INC.</t>
  </si>
  <si>
    <t>9960 S RANCH RD</t>
  </si>
  <si>
    <t>88104::TOTAL PROPERTY INC</t>
  </si>
  <si>
    <t>PCP-009B180F</t>
  </si>
  <si>
    <t>codygilley82@gmail.com</t>
  </si>
  <si>
    <t>Gilley</t>
  </si>
  <si>
    <t>PO BOX 485</t>
  </si>
  <si>
    <t>221 PLAZA</t>
  </si>
  <si>
    <t>Maadill</t>
  </si>
  <si>
    <t>PCP-009B04E4</t>
  </si>
  <si>
    <t>squad-integrations@fleetio.com</t>
  </si>
  <si>
    <t>Wamer</t>
  </si>
  <si>
    <t>(205) 291-3963</t>
  </si>
  <si>
    <t>FLEETIO - WAGNER TEST CUSTOMER</t>
  </si>
  <si>
    <t>18000 SMITH RD</t>
  </si>
  <si>
    <t>PCP-009B1AE4</t>
  </si>
  <si>
    <t>mvilla.elterrero@gmail.com</t>
  </si>
  <si>
    <t>EL TERRERO CONSTRUCTION</t>
  </si>
  <si>
    <t>PO BOX 46185</t>
  </si>
  <si>
    <t>30432::EL TERRERO CONSTRUCTION</t>
  </si>
  <si>
    <t>PCP-009B2BAC</t>
  </si>
  <si>
    <t>ckelsey@blattnerenergy.com</t>
  </si>
  <si>
    <t>Ckelsey@blattnerenergy.com</t>
  </si>
  <si>
    <t>400 County Road 50</t>
  </si>
  <si>
    <t>PCP-009B3658</t>
  </si>
  <si>
    <t>ROPER CONSTRUCTION, INC.</t>
  </si>
  <si>
    <t>PO box 969</t>
  </si>
  <si>
    <t>10543::ROPER CONSTRUCTION INC</t>
  </si>
  <si>
    <t>PCP-009B1344</t>
  </si>
  <si>
    <t>ccordonnier@republicservices.com</t>
  </si>
  <si>
    <t>Cordonnier</t>
  </si>
  <si>
    <t>4005 INTERPARK DR</t>
  </si>
  <si>
    <t>Suite A</t>
  </si>
  <si>
    <t>PCP-009B27AE</t>
  </si>
  <si>
    <t>gengelhardt@republicservices.com</t>
  </si>
  <si>
    <t>Engelhardt</t>
  </si>
  <si>
    <t>4005 INTERPARK DR SUITE A</t>
  </si>
  <si>
    <t>PCP-009B26C6</t>
  </si>
  <si>
    <t>jbgrizzly@hotmail.com</t>
  </si>
  <si>
    <t>CLOUGH CATTLE &amp; FENCE CO</t>
  </si>
  <si>
    <t>9910 S RANCH RD</t>
  </si>
  <si>
    <t>17813::CLOUGH CATTLE &amp; FENCE CO</t>
  </si>
  <si>
    <t>PCP-009B12D8</t>
  </si>
  <si>
    <t>aroberts@swiftwaterenergy.com</t>
  </si>
  <si>
    <t>+1 4323491238</t>
  </si>
  <si>
    <t>ecarrasco@swiftwater.com</t>
  </si>
  <si>
    <t>2401 N County Rd 1287</t>
  </si>
  <si>
    <t>PPW-80000ED5</t>
  </si>
  <si>
    <t>e250meh</t>
  </si>
  <si>
    <t>Herrera_Marty@wagnerequipment.com</t>
  </si>
  <si>
    <t>PIP-11006720</t>
  </si>
  <si>
    <t>e250ld2</t>
  </si>
  <si>
    <t>Duricy</t>
  </si>
  <si>
    <t>duricy_luke@wagnerequipment.com</t>
  </si>
  <si>
    <t>PSP-000A95EB</t>
  </si>
  <si>
    <t>e250bm2</t>
  </si>
  <si>
    <t>Martson</t>
  </si>
  <si>
    <t>martson_brayden@wagnerequipment.com</t>
  </si>
  <si>
    <t>PSP-0009A52C</t>
  </si>
  <si>
    <t>e250zdh</t>
  </si>
  <si>
    <t>Hartig</t>
  </si>
  <si>
    <t>hartig_zachary@wagnerequipment.com</t>
  </si>
  <si>
    <t>PSP-000B6E5C</t>
  </si>
  <si>
    <t>e250cch2</t>
  </si>
  <si>
    <t>Hall_Christopher@wagnerequipment.com</t>
  </si>
  <si>
    <t>PSP-000B93A6</t>
  </si>
  <si>
    <t>rmarshall@rockmountwelding.com</t>
  </si>
  <si>
    <t>4916 JACKSON STREET</t>
  </si>
  <si>
    <t>PCP-009B1E9E</t>
  </si>
  <si>
    <t>ishelkovich@gmail.com</t>
  </si>
  <si>
    <t>Shelkovich</t>
  </si>
  <si>
    <t>5505 SOUTH KENTON WAY</t>
  </si>
  <si>
    <t>PCP-009B4764</t>
  </si>
  <si>
    <t>juanalvvv1@gmail.com</t>
  </si>
  <si>
    <t>Juanalvvv1@gmail.com</t>
  </si>
  <si>
    <t>224 N 17TH CT</t>
  </si>
  <si>
    <t>PCP-009B45D3</t>
  </si>
  <si>
    <t>elkryd@gmail.com</t>
  </si>
  <si>
    <t>Elkryd@gmail.com</t>
  </si>
  <si>
    <t>Becker &amp; Sons, LLC</t>
  </si>
  <si>
    <t>746 COUNTY ROAD 129</t>
  </si>
  <si>
    <t>WESTCLIFFE</t>
  </si>
  <si>
    <t>PCP-009B16EC</t>
  </si>
  <si>
    <t>e250mh</t>
  </si>
  <si>
    <t>Miseal</t>
  </si>
  <si>
    <t>hernandez_misael@wagnerequipment.com</t>
  </si>
  <si>
    <t>PSP-000B860B</t>
  </si>
  <si>
    <t>billdunston5@gmail.com</t>
  </si>
  <si>
    <t>Dunston</t>
  </si>
  <si>
    <t>WALDEN CORPORATION</t>
  </si>
  <si>
    <t>PO BOX 1870</t>
  </si>
  <si>
    <t>MONUMENT</t>
  </si>
  <si>
    <t>96849::WALDEN CORPORATION</t>
  </si>
  <si>
    <t>PCP-009B304F</t>
  </si>
  <si>
    <t>efrainelrudo@live.com</t>
  </si>
  <si>
    <t>EL RUDO GENERAL CONSTRUCTION</t>
  </si>
  <si>
    <t>3412 Hollyglenn St</t>
  </si>
  <si>
    <t>30928::EL RUDO GENERAL CONSTRUCTION</t>
  </si>
  <si>
    <t>PCP-009B2319</t>
  </si>
  <si>
    <t>deb@mountainvisions.net</t>
  </si>
  <si>
    <t>+1 3033040144</t>
  </si>
  <si>
    <t>YEAGER EXCAVATING</t>
  </si>
  <si>
    <t>9149 Sunshine Canyon Dr</t>
  </si>
  <si>
    <t>99383::YEAGER EXCAVATING</t>
  </si>
  <si>
    <t>PCP-009B78BF</t>
  </si>
  <si>
    <t>5547bk@gmail.com</t>
  </si>
  <si>
    <t>kELLY</t>
  </si>
  <si>
    <t>WILLIAM</t>
  </si>
  <si>
    <t>KELLY WILLIAM</t>
  </si>
  <si>
    <t>15 Live Oak Circle U1739</t>
  </si>
  <si>
    <t>Brackettville</t>
  </si>
  <si>
    <t>PCP-009A5F2B</t>
  </si>
  <si>
    <t>e250ezc</t>
  </si>
  <si>
    <t>+1 720 245 4904</t>
  </si>
  <si>
    <t>cline_eric@wagnerequipment.com</t>
  </si>
  <si>
    <t>PPI-00022313</t>
  </si>
  <si>
    <t>e250ee</t>
  </si>
  <si>
    <t>estrada_enrique@wagnerequipment.com</t>
  </si>
  <si>
    <t>PSP-0005E617</t>
  </si>
  <si>
    <t>e250dvv</t>
  </si>
  <si>
    <t>Voss_donnie@wagnerequipment.com</t>
  </si>
  <si>
    <t>PPI-0002A273</t>
  </si>
  <si>
    <t>e250bev</t>
  </si>
  <si>
    <t>Veatch</t>
  </si>
  <si>
    <t>veatch_bruce@wagnerequipment.com</t>
  </si>
  <si>
    <t>PSP-00018F8B</t>
  </si>
  <si>
    <t>andrew.harubin@fluorgov.com</t>
  </si>
  <si>
    <t>Harubin</t>
  </si>
  <si>
    <t>17699 E Steamboat Ave</t>
  </si>
  <si>
    <t>Bldg 201</t>
  </si>
  <si>
    <t>PCP-009B76EF</t>
  </si>
  <si>
    <t>carl.brewer@bpx.com</t>
  </si>
  <si>
    <t>+1 4327554453</t>
  </si>
  <si>
    <t>BPX</t>
  </si>
  <si>
    <t>PCP-009B6FCD</t>
  </si>
  <si>
    <t>trevor.galuardi@gmail.com</t>
  </si>
  <si>
    <t>Galuardi</t>
  </si>
  <si>
    <t>Trevor.galuardi@gmail.com</t>
  </si>
  <si>
    <t>1760 MONTGOMERY CIRCLE</t>
  </si>
  <si>
    <t>PCP-009B49D5</t>
  </si>
  <si>
    <t>johnathon.goode@summitmidstream.com</t>
  </si>
  <si>
    <t>41980 CO-14</t>
  </si>
  <si>
    <t>BRIGGSDALE</t>
  </si>
  <si>
    <t>PCP-009B765B</t>
  </si>
  <si>
    <t>e250rtr</t>
  </si>
  <si>
    <t>Romero_Robert@wagnerequipment.com</t>
  </si>
  <si>
    <t>PPS-00078892</t>
  </si>
  <si>
    <t>e250kk1</t>
  </si>
  <si>
    <t>Keneway</t>
  </si>
  <si>
    <t>Keneway_Kyle@wagnerequipment.com</t>
  </si>
  <si>
    <t>PSP-0006D033</t>
  </si>
  <si>
    <t>artmorales45@gmail.com</t>
  </si>
  <si>
    <t>27633 Pine Valley dr.</t>
  </si>
  <si>
    <t>PCP-009BAF3F</t>
  </si>
  <si>
    <t>jonathon.medina@wpi.com</t>
  </si>
  <si>
    <t>Joanthon</t>
  </si>
  <si>
    <t>Jonathon.medina@Wpi.com</t>
  </si>
  <si>
    <t>12320 SOUTH MAIN STREET</t>
  </si>
  <si>
    <t>PCP-009B6789</t>
  </si>
  <si>
    <t>mrubenis@pandj.com</t>
  </si>
  <si>
    <t>Rubenis</t>
  </si>
  <si>
    <t>Maris</t>
  </si>
  <si>
    <t>KNOXVILLE</t>
  </si>
  <si>
    <t>68626::PHILLIPS &amp; JORDAN INC</t>
  </si>
  <si>
    <t>PCP-009C18D4</t>
  </si>
  <si>
    <t>e250bxm2</t>
  </si>
  <si>
    <t>Morris_brian@wagnerequipment.com</t>
  </si>
  <si>
    <t>PIP-10376626</t>
  </si>
  <si>
    <t>joshua.armstrong@hulcher.com</t>
  </si>
  <si>
    <t>+1 817 361 2934</t>
  </si>
  <si>
    <t>HULCHER SERVICE INC</t>
  </si>
  <si>
    <t>PO BOX 271</t>
  </si>
  <si>
    <t>44738::HULCHER SERVICES INC</t>
  </si>
  <si>
    <t>PCP-00050FAD</t>
  </si>
  <si>
    <t>dmartinez3@republicservices.com</t>
  </si>
  <si>
    <t>+1 505 801 0176</t>
  </si>
  <si>
    <t>06031::REPUBLIC SERVICES</t>
  </si>
  <si>
    <t>PCP-0071EE8A</t>
  </si>
  <si>
    <t>swmd1187@gmail.com</t>
  </si>
  <si>
    <t>Evangelista</t>
  </si>
  <si>
    <t>SOUTHWEST METAL LLC</t>
  </si>
  <si>
    <t>1187 RILEY WAY</t>
  </si>
  <si>
    <t>81593::SOUTHWEST METAL LLC</t>
  </si>
  <si>
    <t>PCP-009C00C5</t>
  </si>
  <si>
    <t>chuha.sdm@gmail.com</t>
  </si>
  <si>
    <t>Huha</t>
  </si>
  <si>
    <t>+1 435 668 4511</t>
  </si>
  <si>
    <t>SLADEN D MARKHAM LLC</t>
  </si>
  <si>
    <t>148 W INDUSTRIAL DR A1</t>
  </si>
  <si>
    <t>PCP-00080117</t>
  </si>
  <si>
    <t>parts@dzrtruckrepair.com</t>
  </si>
  <si>
    <t>1245 DOY DR</t>
  </si>
  <si>
    <t>PCP-009C1C82</t>
  </si>
  <si>
    <t>julienielsen</t>
  </si>
  <si>
    <t>+1 435 630 4043</t>
  </si>
  <si>
    <t>jnielsen@swansonindustries.com</t>
  </si>
  <si>
    <t>MORGANTOWN MACHINE &amp; HYDRAULICS</t>
  </si>
  <si>
    <t>464 ROBINSON DR.</t>
  </si>
  <si>
    <t>NEW PHILADELPHIA</t>
  </si>
  <si>
    <t>PPT-10750F38</t>
  </si>
  <si>
    <t>e250bl2</t>
  </si>
  <si>
    <t>Braiden</t>
  </si>
  <si>
    <t>lay_braiden@wagnerequipment.com</t>
  </si>
  <si>
    <t>PSP-000AA334</t>
  </si>
  <si>
    <t>Pantoja</t>
  </si>
  <si>
    <t>PCP-009BB1E0</t>
  </si>
  <si>
    <t>SMcClain@republicservices.com</t>
  </si>
  <si>
    <t>Republic services</t>
  </si>
  <si>
    <t>4005 INTERPARK DRIVE</t>
  </si>
  <si>
    <t>suite A</t>
  </si>
  <si>
    <t>PCP-009BEEC4</t>
  </si>
  <si>
    <t>e250wsg</t>
  </si>
  <si>
    <t>wesley_gregory@wagnerequipment.com</t>
  </si>
  <si>
    <t>PIP-10900136</t>
  </si>
  <si>
    <t>e250df</t>
  </si>
  <si>
    <t>Fay</t>
  </si>
  <si>
    <t>fay_dawson@wagnerequipment.com</t>
  </si>
  <si>
    <t>PSP-00084CAA</t>
  </si>
  <si>
    <t>e250ai1</t>
  </si>
  <si>
    <t>Iboa</t>
  </si>
  <si>
    <t>iboa_adan@wagnerequipment.com</t>
  </si>
  <si>
    <t>PSP-000B5BDD</t>
  </si>
  <si>
    <t>juarenze8@gmail.com</t>
  </si>
  <si>
    <t>SOUTHWESTERN INDUSTRIAL CONT</t>
  </si>
  <si>
    <t>7155 Industrial Ave</t>
  </si>
  <si>
    <t>81621::SOUTHWESTERN INDUSTRIAL CONT RACTORS &amp; RIGGERS INC</t>
  </si>
  <si>
    <t>PCP-009BF6FD</t>
  </si>
  <si>
    <t>e250cjd</t>
  </si>
  <si>
    <t>Degney</t>
  </si>
  <si>
    <t>+1 303 365 8954</t>
  </si>
  <si>
    <t>Degney_Colby@wagnerequipment.com</t>
  </si>
  <si>
    <t>PIP-11023247</t>
  </si>
  <si>
    <t>e250tra</t>
  </si>
  <si>
    <t>Andresen</t>
  </si>
  <si>
    <t>andresen_tim@wagnerequipment.com</t>
  </si>
  <si>
    <t>PPS-00067924</t>
  </si>
  <si>
    <t>e250zcm</t>
  </si>
  <si>
    <t>moore_zachary@wagnerequipment.com</t>
  </si>
  <si>
    <t>PSP-000B5BE8</t>
  </si>
  <si>
    <t>e250scb1</t>
  </si>
  <si>
    <t>Brodie</t>
  </si>
  <si>
    <t>Brodie_Scott@wagnerequipment.com</t>
  </si>
  <si>
    <t>PSP-0008FFF7</t>
  </si>
  <si>
    <t>bray83@live.com</t>
  </si>
  <si>
    <t>BRAY</t>
  </si>
  <si>
    <t>ROBERT BRAY</t>
  </si>
  <si>
    <t>1964 N. OCOTILLO RD.</t>
  </si>
  <si>
    <t>BENSON</t>
  </si>
  <si>
    <t>PPW-00012ADA</t>
  </si>
  <si>
    <t>e250dee1</t>
  </si>
  <si>
    <t>Eberhard_Douglas@wagnerequipment.com</t>
  </si>
  <si>
    <t>PSP-00027AD9</t>
  </si>
  <si>
    <t>info@gio-co.com</t>
  </si>
  <si>
    <t>Lawton</t>
  </si>
  <si>
    <t>2206 DOWNHILL DRIVE</t>
  </si>
  <si>
    <t>PCP-009C5B68</t>
  </si>
  <si>
    <t>mongolianmadness</t>
  </si>
  <si>
    <t>DeMunbrun</t>
  </si>
  <si>
    <t>+1 970-778-1166</t>
  </si>
  <si>
    <t>daved@willowcreekcompanies.com</t>
  </si>
  <si>
    <t>Willow Creek Companpies</t>
  </si>
  <si>
    <t>PPW-7C04B3BF</t>
  </si>
  <si>
    <t>ANDAMOSANCHEZ@GMAIL.COM</t>
  </si>
  <si>
    <t>Andamo</t>
  </si>
  <si>
    <t>+1 575-770-6745</t>
  </si>
  <si>
    <t>ANDAMO SANCHEZ EXCAVATING</t>
  </si>
  <si>
    <t>PO BOX 696</t>
  </si>
  <si>
    <t>01808::ANDAMO SANCHEZ EXCAVATING</t>
  </si>
  <si>
    <t>PCP-0001ADA9</t>
  </si>
  <si>
    <t>buyer1@probordersuppliers.com</t>
  </si>
  <si>
    <t>PRO BORDER SUPPLIES</t>
  </si>
  <si>
    <t>12273 GATEWAY BOULEVARD WEST</t>
  </si>
  <si>
    <t>67879::PRO BORDER SUPPLIES</t>
  </si>
  <si>
    <t>PCP-009C5D6E</t>
  </si>
  <si>
    <t>haley_evan@yahoo.com</t>
  </si>
  <si>
    <t>PCP-009C54A5</t>
  </si>
  <si>
    <t>todd_greer@nps.gov</t>
  </si>
  <si>
    <t>GREER</t>
  </si>
  <si>
    <t>TODD_GREER@NPS.GOV</t>
  </si>
  <si>
    <t>1000 HWY 36</t>
  </si>
  <si>
    <t>ESTES PARK</t>
  </si>
  <si>
    <t>PCP-009C5E2D</t>
  </si>
  <si>
    <t>5254_601</t>
  </si>
  <si>
    <t>Repair Shop</t>
  </si>
  <si>
    <t>WED NM</t>
  </si>
  <si>
    <t>CREDIT CARD PURCHASES ONLY</t>
  </si>
  <si>
    <t>PCP-009C6A3C</t>
  </si>
  <si>
    <t>sanderscrew1@yahoo.com</t>
  </si>
  <si>
    <t>SANDERS DISCOUNT PARTS LLC</t>
  </si>
  <si>
    <t>2547 ANDERSON RD</t>
  </si>
  <si>
    <t>Customer DCN: 3006561</t>
  </si>
  <si>
    <t>MCALESTER</t>
  </si>
  <si>
    <t>PCP-009C6D76</t>
  </si>
  <si>
    <t>Ksmithland@aol.com</t>
  </si>
  <si>
    <t>KEVIN SMITH</t>
  </si>
  <si>
    <t>7950 Indiana Street</t>
  </si>
  <si>
    <t>80055::KEVIN SMITH</t>
  </si>
  <si>
    <t>PCP-009C70BC</t>
  </si>
  <si>
    <t>alagui0774@gmail.com</t>
  </si>
  <si>
    <t>SOLID WORK</t>
  </si>
  <si>
    <t>P.O, BOx 931</t>
  </si>
  <si>
    <t>76211::SOLID WORK</t>
  </si>
  <si>
    <t>PCP-009C5DA9</t>
  </si>
  <si>
    <t>chuytruckingco@yahoo.com</t>
  </si>
  <si>
    <t>Lozano Jr.</t>
  </si>
  <si>
    <t>CHUY TRUCKING INC</t>
  </si>
  <si>
    <t>10456 APHONIA DRIVE</t>
  </si>
  <si>
    <t>16584::CHUY TRUCKING INC</t>
  </si>
  <si>
    <t>PCP-009C5916</t>
  </si>
  <si>
    <t>e250cab2</t>
  </si>
  <si>
    <t>Anderson Leon</t>
  </si>
  <si>
    <t>barnes_cody@wagnerequipment.com</t>
  </si>
  <si>
    <t>PSP-000B0E35</t>
  </si>
  <si>
    <t>mannes.richard@gmail.com</t>
  </si>
  <si>
    <t>Mannes</t>
  </si>
  <si>
    <t>Mannes.richard@gmail.com</t>
  </si>
  <si>
    <t>12747 N 5TH ST</t>
  </si>
  <si>
    <t>PCP-009C85E4</t>
  </si>
  <si>
    <t>mikeabl81@yahoo.com</t>
  </si>
  <si>
    <t>22958 COUNTY ROAD R</t>
  </si>
  <si>
    <t>PCP-009C7AB6</t>
  </si>
  <si>
    <t>stetson@sm-western.com</t>
  </si>
  <si>
    <t>DeVette</t>
  </si>
  <si>
    <t>STETSON DE VETTE</t>
  </si>
  <si>
    <t>12346 NORTH PINEY LAKE ROAD</t>
  </si>
  <si>
    <t>26037::SM WESTERN LLC</t>
  </si>
  <si>
    <t>PCP-009C7DDD</t>
  </si>
  <si>
    <t>e250ps1</t>
  </si>
  <si>
    <t>sandoval_patrick@wagnerequipment.com</t>
  </si>
  <si>
    <t>PSP-000A9599</t>
  </si>
  <si>
    <t>colefamilytrucking@yahoo.com</t>
  </si>
  <si>
    <t>COLE FMAILY TRUCKING LLC</t>
  </si>
  <si>
    <t>72894 U.S. 40</t>
  </si>
  <si>
    <t>21063::COLE FMAILY TRUCKING LLC</t>
  </si>
  <si>
    <t>PCP-009C6463</t>
  </si>
  <si>
    <t>nick.lunder@martinmarietta.com</t>
  </si>
  <si>
    <t>Lunder</t>
  </si>
  <si>
    <t>PCP-009C5040</t>
  </si>
  <si>
    <t>info@alpineexcavation.com</t>
  </si>
  <si>
    <t>Ule</t>
  </si>
  <si>
    <t>ALPINE EXCAVATION AND LAND C LEARING LLC</t>
  </si>
  <si>
    <t>7999 COUNTY ROAD 312</t>
  </si>
  <si>
    <t>PCP-009CAA1A</t>
  </si>
  <si>
    <t>office@l7contracting.com</t>
  </si>
  <si>
    <t>Durval</t>
  </si>
  <si>
    <t>Office@L7Contracting.com</t>
  </si>
  <si>
    <t>L 7 CONTRACTING INC</t>
  </si>
  <si>
    <t>8360 RACE STREET</t>
  </si>
  <si>
    <t>53278::L7 CONTRACTING INC</t>
  </si>
  <si>
    <t>PCP-009CB03C</t>
  </si>
  <si>
    <t>pvelauqp@gmail.com</t>
  </si>
  <si>
    <t>vela</t>
  </si>
  <si>
    <t>Perla</t>
  </si>
  <si>
    <t>2311 METZGAR RD SW</t>
  </si>
  <si>
    <t>PCP-009CB8F4</t>
  </si>
  <si>
    <t>matowanagi71@gmail.com</t>
  </si>
  <si>
    <t>202 EAST ALBUQUERQUE STREET</t>
  </si>
  <si>
    <t>PCP-009CBEDD</t>
  </si>
  <si>
    <t>e250jjo</t>
  </si>
  <si>
    <t>Oldham_Joshua@wagnerequipment.com</t>
  </si>
  <si>
    <t>PIP-11113517</t>
  </si>
  <si>
    <t>e250cxs1</t>
  </si>
  <si>
    <t>smith_colton@wagnerequipment.com</t>
  </si>
  <si>
    <t>PIP-10454082</t>
  </si>
  <si>
    <t>e250brl1</t>
  </si>
  <si>
    <t>Llanes</t>
  </si>
  <si>
    <t>Llanes_Brandon@wagnerequipment.com</t>
  </si>
  <si>
    <t>PSP-0006EEF8</t>
  </si>
  <si>
    <t>hugo.gutierrez@gsa.gov</t>
  </si>
  <si>
    <t>Guiterrez</t>
  </si>
  <si>
    <t>CAPITAL BRAND GROUP</t>
  </si>
  <si>
    <t>700 E SAN ANTONIO AVE</t>
  </si>
  <si>
    <t>19043::CAPITAL BRAND GROUP</t>
  </si>
  <si>
    <t>PCP-009CAEF1</t>
  </si>
  <si>
    <t>kermit365@gmail.com</t>
  </si>
  <si>
    <t>Kermit365@gmail.com</t>
  </si>
  <si>
    <t>153 KILGORE STREET</t>
  </si>
  <si>
    <t>PCP-009CA357</t>
  </si>
  <si>
    <t>jed@peakexcavationwy.com</t>
  </si>
  <si>
    <t>Bechel</t>
  </si>
  <si>
    <t>PEAK EXCAVATION</t>
  </si>
  <si>
    <t>5028 HWY 26</t>
  </si>
  <si>
    <t>Dubois</t>
  </si>
  <si>
    <t>PCP-009B1FF2</t>
  </si>
  <si>
    <t>admin@thehelm.net</t>
  </si>
  <si>
    <t>JASON GIPSON</t>
  </si>
  <si>
    <t>204 SUDDERTH DR</t>
  </si>
  <si>
    <t>37107::JASON GIPSON</t>
  </si>
  <si>
    <t>PCP-009CDF88</t>
  </si>
  <si>
    <t>e250ea</t>
  </si>
  <si>
    <t>Ambriz_Esteban@wagnerequipment.com</t>
  </si>
  <si>
    <t>PIP-11108852</t>
  </si>
  <si>
    <t>neilamin@hotmail.com</t>
  </si>
  <si>
    <t>Amin</t>
  </si>
  <si>
    <t>4490 S WOLCOTT CT</t>
  </si>
  <si>
    <t>PCP-009CE117</t>
  </si>
  <si>
    <t>holdershane08@yahoo.com</t>
  </si>
  <si>
    <t>Shane Holder Construction</t>
  </si>
  <si>
    <t>626 DEL NORTE DRIVE</t>
  </si>
  <si>
    <t>PPW-8003C11B</t>
  </si>
  <si>
    <t>Aguliar</t>
  </si>
  <si>
    <t>PCP-000CA017</t>
  </si>
  <si>
    <t>dsedillo@eprod.com</t>
  </si>
  <si>
    <t>Enterprise Products</t>
  </si>
  <si>
    <t>1210 SOUTH COUNTRY CLUB CIRCLE</t>
  </si>
  <si>
    <t>PCP-009D0496</t>
  </si>
  <si>
    <t>lrutgers@alamosaschools.org</t>
  </si>
  <si>
    <t>Rutgers</t>
  </si>
  <si>
    <t>ALAMOSA SCHOOL DISTRICT</t>
  </si>
  <si>
    <t>2050 LAVA LN</t>
  </si>
  <si>
    <t>ALAMOSA</t>
  </si>
  <si>
    <t>02157::ALAMOSA SCHOOL DISTRICT R</t>
  </si>
  <si>
    <t>PCP-009D51C2</t>
  </si>
  <si>
    <t>edgar.j68@yahoo.com</t>
  </si>
  <si>
    <t>Esgar</t>
  </si>
  <si>
    <t>Edgar.j68@yahoo.com</t>
  </si>
  <si>
    <t>Estés trucking llc</t>
  </si>
  <si>
    <t>2500 EAST HARMONY ROAD #397</t>
  </si>
  <si>
    <t>PCP-009D2AA7</t>
  </si>
  <si>
    <t>lacy@crestedbutte.net</t>
  </si>
  <si>
    <t>lacy construction</t>
  </si>
  <si>
    <t>LACY CONSTRUCTION COMPANY</t>
  </si>
  <si>
    <t>P.O. BOX 836</t>
  </si>
  <si>
    <t>crested butte</t>
  </si>
  <si>
    <t>81224-0836</t>
  </si>
  <si>
    <t>53818::LACY CONSTRUCTION COMPANY</t>
  </si>
  <si>
    <t>PCP-009D4574</t>
  </si>
  <si>
    <t>andy.kidd@outlook.com</t>
  </si>
  <si>
    <t>kidd</t>
  </si>
  <si>
    <t>ROLLING HILLS PROPERTIES LLC</t>
  </si>
  <si>
    <t>38500 cr 29</t>
  </si>
  <si>
    <t>eaton</t>
  </si>
  <si>
    <t>PCP-0097BF7E</t>
  </si>
  <si>
    <t>franciscoestrada54410@gmail.com</t>
  </si>
  <si>
    <t>PANCHO'S FENCING AND ROCKWALLS</t>
  </si>
  <si>
    <t>P.O. Box 1090</t>
  </si>
  <si>
    <t>Mesilla</t>
  </si>
  <si>
    <t>69480::PANCHO'S FENCING AND ROCKWAL LS</t>
  </si>
  <si>
    <t>PCP-009D41D5</t>
  </si>
  <si>
    <t>dkreiling@wwclyde.net</t>
  </si>
  <si>
    <t>Kreiling</t>
  </si>
  <si>
    <t>Dkreiling@wwclyde.net</t>
  </si>
  <si>
    <t>PCP-008C40ED</t>
  </si>
  <si>
    <t>josephdylan581@gmail.com</t>
  </si>
  <si>
    <t>10303 E DRY CREEK RD #300</t>
  </si>
  <si>
    <t>PCP-009D43BD</t>
  </si>
  <si>
    <t>e250rso</t>
  </si>
  <si>
    <t>osborne_robby@wagnerequipment.com</t>
  </si>
  <si>
    <t>PSP-000881FA</t>
  </si>
  <si>
    <t>e250pra</t>
  </si>
  <si>
    <t>Antell</t>
  </si>
  <si>
    <t>Antell_Paul@wagnerequipment.com</t>
  </si>
  <si>
    <t>PSP-00028199</t>
  </si>
  <si>
    <t>e250ejt</t>
  </si>
  <si>
    <t>Tyra</t>
  </si>
  <si>
    <t>tyra_eli@wagnerequipment.com</t>
  </si>
  <si>
    <t>PSP-000A2F0A</t>
  </si>
  <si>
    <t>e250deb</t>
  </si>
  <si>
    <t>brehm_donald@wagnerequipment.com</t>
  </si>
  <si>
    <t>PIP-11107553</t>
  </si>
  <si>
    <t>Jorge.0586@yahoo.com</t>
  </si>
  <si>
    <t>10480 COUNTY ROAD 13</t>
  </si>
  <si>
    <t>ANTONITO</t>
  </si>
  <si>
    <t>PCP-009D6002</t>
  </si>
  <si>
    <t>alext@mainelectric.com</t>
  </si>
  <si>
    <t>Temmert</t>
  </si>
  <si>
    <t>Main Electric</t>
  </si>
  <si>
    <t>653 EAST ENTERPRISE DRIVE</t>
  </si>
  <si>
    <t>PCP-009D42F4</t>
  </si>
  <si>
    <t>bludvl505@yahoo.com</t>
  </si>
  <si>
    <t>Bludvl505@yahoo.com</t>
  </si>
  <si>
    <t>2401 1ST STREET NORTHWEST</t>
  </si>
  <si>
    <t>PCP-009D6352</t>
  </si>
  <si>
    <t>e250emt</t>
  </si>
  <si>
    <t>Elisha</t>
  </si>
  <si>
    <t>Tucker_Elisha@wagnerequipment.com</t>
  </si>
  <si>
    <t>PSP-0004F160</t>
  </si>
  <si>
    <t>dieselpowerhp500@hotmail.com</t>
  </si>
  <si>
    <t>EG DIESEL REPAIR</t>
  </si>
  <si>
    <t>3602 KRAG STREET</t>
  </si>
  <si>
    <t>30196::EG DIESEL REPAIR</t>
  </si>
  <si>
    <t>PCP-009D3B89</t>
  </si>
  <si>
    <t>mikbryant@hotmail.com</t>
  </si>
  <si>
    <t>LINCOLN TRANSPORTATION</t>
  </si>
  <si>
    <t>PO BOX 780</t>
  </si>
  <si>
    <t>55261::LINCOLN TRANSPORTATION</t>
  </si>
  <si>
    <t>PCP-009D30FC</t>
  </si>
  <si>
    <t>brandon.garcia</t>
  </si>
  <si>
    <t>+1 432 288 0128</t>
  </si>
  <si>
    <t>3110 S County Road 1180</t>
  </si>
  <si>
    <t>PCP-00919834</t>
  </si>
  <si>
    <t>milton.robins.1@us.af.mil</t>
  </si>
  <si>
    <t>Robins</t>
  </si>
  <si>
    <t>Holloman AFB</t>
  </si>
  <si>
    <t>PCP-009DBC00</t>
  </si>
  <si>
    <t>e250bl1</t>
  </si>
  <si>
    <t>larson_brenden@wagnerequipment.com</t>
  </si>
  <si>
    <t>PSP-000932F4</t>
  </si>
  <si>
    <t>e250ds3</t>
  </si>
  <si>
    <t>Serrano_Daniel@wagnerequipment.com</t>
  </si>
  <si>
    <t>PSP-00069342</t>
  </si>
  <si>
    <t>tespinoza024@gmail.com</t>
  </si>
  <si>
    <t>HUGHES APACHE RANCH LP</t>
  </si>
  <si>
    <t>745 E Mulberry Ste 100</t>
  </si>
  <si>
    <t>44697::HUGHES APACHE RANCH LP</t>
  </si>
  <si>
    <t>PCP-009DBAF9</t>
  </si>
  <si>
    <t>joseluisg</t>
  </si>
  <si>
    <t>joselitog.1718@hotmail.com</t>
  </si>
  <si>
    <t>JOSE LUIS GARCIA</t>
  </si>
  <si>
    <t>PRADERAS DEL MEZQUITE 8626</t>
  </si>
  <si>
    <t>CIUDAD JUÁREZ</t>
  </si>
  <si>
    <t>38102::JOSE LUIS GARCIA</t>
  </si>
  <si>
    <t>PCP-009DABCB</t>
  </si>
  <si>
    <t>e250dxh</t>
  </si>
  <si>
    <t>Hanson_david@wagnerequipment.com</t>
  </si>
  <si>
    <t>PPI-000223C8</t>
  </si>
  <si>
    <t>e250bmw</t>
  </si>
  <si>
    <t>williams_brandon@wagnerequipment.com</t>
  </si>
  <si>
    <t>PSP-000B67F7</t>
  </si>
  <si>
    <t>morgan_griffith@genpt.com</t>
  </si>
  <si>
    <t>Morgan_griffith@genpt.com</t>
  </si>
  <si>
    <t>NAPA IBS</t>
  </si>
  <si>
    <t>404 WEST FONTANERO STREET</t>
  </si>
  <si>
    <t>PCP-009DB351</t>
  </si>
  <si>
    <t>myceliumdave@gmail.com</t>
  </si>
  <si>
    <t>Wolken</t>
  </si>
  <si>
    <t>3075 ASH AVENUE</t>
  </si>
  <si>
    <t>PCP-009DC0F0</t>
  </si>
  <si>
    <t>benjamin.monson@kiewit.com</t>
  </si>
  <si>
    <t>Monson</t>
  </si>
  <si>
    <t>Benjamin.Monson@Kiewit.com</t>
  </si>
  <si>
    <t>PCP-009D84F3</t>
  </si>
  <si>
    <t>ptaylor@fmi.com</t>
  </si>
  <si>
    <t>4155 ROCKHOUND RD SE</t>
  </si>
  <si>
    <t>PCP-009DBBCF</t>
  </si>
  <si>
    <t>luisaramir345</t>
  </si>
  <si>
    <t>luisaramir345@gmail.com</t>
  </si>
  <si>
    <t>FRONTIER BORDER</t>
  </si>
  <si>
    <t>1474 PIN CUSHION ROAD</t>
  </si>
  <si>
    <t>HORIZON CITY</t>
  </si>
  <si>
    <t>35455::FRONTIER BORDER</t>
  </si>
  <si>
    <t>PCP-009DB23A</t>
  </si>
  <si>
    <t>samantha.gray@hitachiglobalairpower.com</t>
  </si>
  <si>
    <t>3440 MORNINGSTAR DRIVE</t>
  </si>
  <si>
    <t>PCP-009D8385</t>
  </si>
  <si>
    <t>scott.white.1@us.af.mil</t>
  </si>
  <si>
    <t>880 OCCOTILLO</t>
  </si>
  <si>
    <t>PCP-009D8884</t>
  </si>
  <si>
    <t>Ibrahim-sinan811@hotmail.com</t>
  </si>
  <si>
    <t>Sinan</t>
  </si>
  <si>
    <t>Ibrahim</t>
  </si>
  <si>
    <t>+967 774233537</t>
  </si>
  <si>
    <t>Isinan1990@gmail.com</t>
  </si>
  <si>
    <t>Yemen</t>
  </si>
  <si>
    <t>Sana</t>
  </si>
  <si>
    <t>02169</t>
  </si>
  <si>
    <t>PCP-0001B521</t>
  </si>
  <si>
    <t>PCP-009DB1C5</t>
  </si>
  <si>
    <t>e250cdj</t>
  </si>
  <si>
    <t>+1 970 846 1858</t>
  </si>
  <si>
    <t>jensen_craig@wagnerequipment.com</t>
  </si>
  <si>
    <t>PPS-0005DBC0</t>
  </si>
  <si>
    <t>mariandrade973@gmail.com</t>
  </si>
  <si>
    <t>MIGUEL DESANTIAGO</t>
  </si>
  <si>
    <t>604 Villa Romero</t>
  </si>
  <si>
    <t>23535::MIGUEL DESANTIAGO</t>
  </si>
  <si>
    <t>PCP-009E05BB</t>
  </si>
  <si>
    <t>jamesmanigold@gmail.com</t>
  </si>
  <si>
    <t>MANIGOLD</t>
  </si>
  <si>
    <t>JAMESMANIGOLD@GMAIL.COM</t>
  </si>
  <si>
    <t>HEART JM TRANSPORTATION</t>
  </si>
  <si>
    <t>5760 fm192</t>
  </si>
  <si>
    <t>fort hancock</t>
  </si>
  <si>
    <t>41163::HEART JM TRANSPORTATION</t>
  </si>
  <si>
    <t>PCP-009E14B7</t>
  </si>
  <si>
    <t>jblessing@jfecc.net</t>
  </si>
  <si>
    <t>Blessing</t>
  </si>
  <si>
    <t>+1 6602164678</t>
  </si>
  <si>
    <t>J.F. EDWARDS CONSTRUCTION</t>
  </si>
  <si>
    <t>220 S. Chicago St.</t>
  </si>
  <si>
    <t>Geneseo</t>
  </si>
  <si>
    <t>PCP-0000AF56</t>
  </si>
  <si>
    <t>fj.r.gajardo.civ@army.mil</t>
  </si>
  <si>
    <t>GAJARDO</t>
  </si>
  <si>
    <t>FJ</t>
  </si>
  <si>
    <t>+1 9155696713</t>
  </si>
  <si>
    <t>408-504-8971</t>
  </si>
  <si>
    <t>FJ.R.GAJARDO.CIV@aRMY.MIL</t>
  </si>
  <si>
    <t>ECS 87</t>
  </si>
  <si>
    <t>PCP-009DEB30</t>
  </si>
  <si>
    <t>e250dg1</t>
  </si>
  <si>
    <t>gonzales_dominick@wagnerequipment.com</t>
  </si>
  <si>
    <t>PSP-0006D293</t>
  </si>
  <si>
    <t>richardpfenner1@gmail.com</t>
  </si>
  <si>
    <t>Fenner</t>
  </si>
  <si>
    <t>1613 ALLISON ST</t>
  </si>
  <si>
    <t>Apt. 3</t>
  </si>
  <si>
    <t>PCP-009E0B92</t>
  </si>
  <si>
    <t>olmer.marquez@aspen.gov</t>
  </si>
  <si>
    <t>MARQUEZ</t>
  </si>
  <si>
    <t>OLMER</t>
  </si>
  <si>
    <t>OLMER.MARQUEZ@ASPEN.GOV</t>
  </si>
  <si>
    <t>CITY OF ASPEN PARKS</t>
  </si>
  <si>
    <t>585 CEMETARY LN.</t>
  </si>
  <si>
    <t>PCP-009E043F</t>
  </si>
  <si>
    <t>jmayerson@trautnergeotech.com</t>
  </si>
  <si>
    <t>Mayerson</t>
  </si>
  <si>
    <t>Trautner Geotech</t>
  </si>
  <si>
    <t>649 TECH CENTER DRIVE</t>
  </si>
  <si>
    <t>PCP-009E0455</t>
  </si>
  <si>
    <t>svanderpool@craneserviceinc.com</t>
  </si>
  <si>
    <t>Vanderpool</t>
  </si>
  <si>
    <t>ML Crane</t>
  </si>
  <si>
    <t>505 MURRAY RD SE</t>
  </si>
  <si>
    <t>PCP-009DFF46</t>
  </si>
  <si>
    <t>vigiljacob2004@gmail.com</t>
  </si>
  <si>
    <t>Martin Vigil Trucking &amp; Diesel Repair</t>
  </si>
  <si>
    <t>6961 GAUMER LN</t>
  </si>
  <si>
    <t>PCP-009DFC94</t>
  </si>
  <si>
    <t>credir</t>
  </si>
  <si>
    <t>Credito</t>
  </si>
  <si>
    <t>Ritche</t>
  </si>
  <si>
    <t>Ritche.Credito@cat.com</t>
  </si>
  <si>
    <t>PSP-000B2843</t>
  </si>
  <si>
    <t>rory_lorimor@soconapa.com</t>
  </si>
  <si>
    <t>LORIMOR</t>
  </si>
  <si>
    <t>RORY</t>
  </si>
  <si>
    <t>+1 7196468398</t>
  </si>
  <si>
    <t>Napa Auto Parts</t>
  </si>
  <si>
    <t>1210 S Hancock Expy</t>
  </si>
  <si>
    <t>PCP-009E0C7C</t>
  </si>
  <si>
    <t>bvelasquez@epcwid1.org</t>
  </si>
  <si>
    <t>13247 ALAMEDA AVENUE</t>
  </si>
  <si>
    <t>PCP-009E60DE</t>
  </si>
  <si>
    <t>e250dmc1</t>
  </si>
  <si>
    <t>Cevallos</t>
  </si>
  <si>
    <t>cevallos_dale@wagnerequipment.com</t>
  </si>
  <si>
    <t>PIP-10755053</t>
  </si>
  <si>
    <t>testuser1701</t>
  </si>
  <si>
    <t>ecommercewagner+9@gmail.com</t>
  </si>
  <si>
    <t>18000 EAST SMITH ROAD</t>
  </si>
  <si>
    <t>PCP-009E83E6</t>
  </si>
  <si>
    <t>douglaserosenberger</t>
  </si>
  <si>
    <t>Rosenberger</t>
  </si>
  <si>
    <t>+1 4322029238</t>
  </si>
  <si>
    <t>douglaserosenberger@yahoo.com</t>
  </si>
  <si>
    <t>Doug Rosenberger</t>
  </si>
  <si>
    <t>P.O. BOX 95</t>
  </si>
  <si>
    <t>Wickett</t>
  </si>
  <si>
    <t>13482::CLOVERLEAF CONSTRUCTION</t>
  </si>
  <si>
    <t>PPT-4000A453</t>
  </si>
  <si>
    <t>jmcgrew@heylcivil.com</t>
  </si>
  <si>
    <t xml:space="preserve">Heyl Construction </t>
  </si>
  <si>
    <t>Jodie</t>
  </si>
  <si>
    <t>PPW-0001776E</t>
  </si>
  <si>
    <t>bmfram@live.com</t>
  </si>
  <si>
    <t>Byler</t>
  </si>
  <si>
    <t>B&amp;M FRAMING LLC</t>
  </si>
  <si>
    <t>1277 CNTY RD 118</t>
  </si>
  <si>
    <t>WEST CLIFF</t>
  </si>
  <si>
    <t>39706::B&amp;M FRAMING LLC</t>
  </si>
  <si>
    <t>PCP-009E92A8</t>
  </si>
  <si>
    <t>lerma56</t>
  </si>
  <si>
    <t>lerma</t>
  </si>
  <si>
    <t>noe.lerma@archrock.com</t>
  </si>
  <si>
    <t>2411 FERGUSON RD</t>
  </si>
  <si>
    <t>PCP-009E913B</t>
  </si>
  <si>
    <t>e250twr1</t>
  </si>
  <si>
    <t>Riggs_Thomas@wagnerequipment.com</t>
  </si>
  <si>
    <t>PSP-0008CD66</t>
  </si>
  <si>
    <t>PSP-00075659</t>
  </si>
  <si>
    <t>kaikleer@gmail.com</t>
  </si>
  <si>
    <t>Kleer</t>
  </si>
  <si>
    <t>KAI KLEER</t>
  </si>
  <si>
    <t>1105 HILLCREST DRIVE</t>
  </si>
  <si>
    <t>52113::KAI KLEER</t>
  </si>
  <si>
    <t>PCP-009E78BA</t>
  </si>
  <si>
    <t>jchilson7@gmail.com</t>
  </si>
  <si>
    <t>Chilson</t>
  </si>
  <si>
    <t>Chilson Earthmoving</t>
  </si>
  <si>
    <t>12412 mcr W.5</t>
  </si>
  <si>
    <t>Weldona</t>
  </si>
  <si>
    <t>PCP-009E9E96</t>
  </si>
  <si>
    <t>benito</t>
  </si>
  <si>
    <t>Loya construction</t>
  </si>
  <si>
    <t>18880 EAST 120TH AVENUE</t>
  </si>
  <si>
    <t>PPW-00040951</t>
  </si>
  <si>
    <t>jesusmurillo82@yahoo.com</t>
  </si>
  <si>
    <t>1214 EAST KANSAS STREET</t>
  </si>
  <si>
    <t>PCP-009E815F</t>
  </si>
  <si>
    <t>richard.hunt11c@gmail.com</t>
  </si>
  <si>
    <t>5020 FAIRBANKS DRIVE</t>
  </si>
  <si>
    <t>PCP-009E5F88</t>
  </si>
  <si>
    <t>stevenskalla70@gmail.com</t>
  </si>
  <si>
    <t>804 SABIL DRIVE</t>
  </si>
  <si>
    <t>PCP-009E7575</t>
  </si>
  <si>
    <t>villegasandson@gmail.com</t>
  </si>
  <si>
    <t>Viilegas</t>
  </si>
  <si>
    <t>VILLEGAS &amp; SON INC</t>
  </si>
  <si>
    <t>11845 DIAMOND HEAD</t>
  </si>
  <si>
    <t>93281::VILLEGAS &amp; SON INC</t>
  </si>
  <si>
    <t>PCP-009E6AEC</t>
  </si>
  <si>
    <t>eg8531@att.com</t>
  </si>
  <si>
    <t>AT&amp;T SERVICES INC</t>
  </si>
  <si>
    <t>1340 W Monroe</t>
  </si>
  <si>
    <t>00196::AT&amp;T SERVICES INC</t>
  </si>
  <si>
    <t>PCP-009ED57D</t>
  </si>
  <si>
    <t>dkjones6401@yahoo.com</t>
  </si>
  <si>
    <t>DELTA CONSTRUCTORS, LLC</t>
  </si>
  <si>
    <t>351 EAST 104TH AVENUE</t>
  </si>
  <si>
    <t>26539::DELTA CONSTRUCTORS LLC</t>
  </si>
  <si>
    <t>PCP-009EC945</t>
  </si>
  <si>
    <t>bduggar97@gmail.com</t>
  </si>
  <si>
    <t>Duggar</t>
  </si>
  <si>
    <t>DUGGAR RANCH</t>
  </si>
  <si>
    <t>1154 BAILEY RD</t>
  </si>
  <si>
    <t>CUERVO</t>
  </si>
  <si>
    <t>26849::DUGGAR RANCH</t>
  </si>
  <si>
    <t>PCP-009ED8AA</t>
  </si>
  <si>
    <t>spanishman57@gmail.com</t>
  </si>
  <si>
    <t>ABB'S TRUCKING</t>
  </si>
  <si>
    <t>12146 ALEX GUERRERO CIRCLE</t>
  </si>
  <si>
    <t>04888::ABB'S TRUCKING</t>
  </si>
  <si>
    <t>PCP-009EE72D</t>
  </si>
  <si>
    <t>e250jl4</t>
  </si>
  <si>
    <t>Lung</t>
  </si>
  <si>
    <t>Jakeb</t>
  </si>
  <si>
    <t>lung_jakeb@wagnerequipment.com</t>
  </si>
  <si>
    <t>PSP-000B88EB</t>
  </si>
  <si>
    <t>tyler73welda@gmail.com</t>
  </si>
  <si>
    <t>Welda</t>
  </si>
  <si>
    <t>414 14th st</t>
  </si>
  <si>
    <t>PCP-009EE29D</t>
  </si>
  <si>
    <t>e250mba</t>
  </si>
  <si>
    <t>adkins_matthew@wagnerequipment.com</t>
  </si>
  <si>
    <t>PSP-0007768B</t>
  </si>
  <si>
    <t>e250dcm</t>
  </si>
  <si>
    <t>Marshall_Dalton@wagnerequipment.com</t>
  </si>
  <si>
    <t>PSP-000815C6</t>
  </si>
  <si>
    <t>josea@lonestarforklift.com</t>
  </si>
  <si>
    <t>4213 Forest Ln</t>
  </si>
  <si>
    <t>Garland</t>
  </si>
  <si>
    <t>PCP-009ED983</t>
  </si>
  <si>
    <t>chase.freeman@libertyfrac.com</t>
  </si>
  <si>
    <t>Chase.Freeman@libertyfrac.com</t>
  </si>
  <si>
    <t>7104 WEST COUNTY ROAD 116</t>
  </si>
  <si>
    <t>PCP-009EBC61</t>
  </si>
  <si>
    <t>e250ck</t>
  </si>
  <si>
    <t>Kettle</t>
  </si>
  <si>
    <t>Kettle_CJ@wagnerequipment.com</t>
  </si>
  <si>
    <t>PSP-000B3BC4</t>
  </si>
  <si>
    <t>gilarob@outlook.com</t>
  </si>
  <si>
    <t>PCP-009EFA0C</t>
  </si>
  <si>
    <t>ricardo.guzman3@kiewit.com</t>
  </si>
  <si>
    <t>3819 GROSS DAM RD</t>
  </si>
  <si>
    <t>PCP-009F0759</t>
  </si>
  <si>
    <t>Super.Hernandez@yahoo.com</t>
  </si>
  <si>
    <t>Sergio’s Diesel Service</t>
  </si>
  <si>
    <t>537 PASEO REAL DRIVE</t>
  </si>
  <si>
    <t>PCP-009F2999</t>
  </si>
  <si>
    <t>stevenkpercell@gmail.com</t>
  </si>
  <si>
    <t>Percell</t>
  </si>
  <si>
    <t>12929 COUNTY ROAD 26</t>
  </si>
  <si>
    <t>PCP-009F30E8</t>
  </si>
  <si>
    <t>e250ah1</t>
  </si>
  <si>
    <t>hawkins_austin@wagnerequipment.com</t>
  </si>
  <si>
    <t>PSP-000A5560</t>
  </si>
  <si>
    <t>e250dt</t>
  </si>
  <si>
    <t>tanner_dakota@wagnerequipment.com</t>
  </si>
  <si>
    <t>PSP-000AD726</t>
  </si>
  <si>
    <t>e250jrm1</t>
  </si>
  <si>
    <t>maglietto_jerry@wagnerequipment.com</t>
  </si>
  <si>
    <t>PSP-000B9F2D</t>
  </si>
  <si>
    <t>Lonnie.kurth@wpi.com</t>
  </si>
  <si>
    <t>Kurth</t>
  </si>
  <si>
    <t>393 NORTH DENVER AVENUE</t>
  </si>
  <si>
    <t>PCP-009F7EFB</t>
  </si>
  <si>
    <t>PCP-009F6F92</t>
  </si>
  <si>
    <t>bc24@loram.com</t>
  </si>
  <si>
    <t>Melko</t>
  </si>
  <si>
    <t>+1 612 770 8230</t>
  </si>
  <si>
    <t>BC24@loram.com</t>
  </si>
  <si>
    <t>LORAM MAINTENANCE OF WAY INC</t>
  </si>
  <si>
    <t>3900 Arrowhead Dr</t>
  </si>
  <si>
    <t>HAMEL</t>
  </si>
  <si>
    <t>53878::LORAM MAINTENANCE OF WAY</t>
  </si>
  <si>
    <t>PCP-00308505</t>
  </si>
  <si>
    <t>lorigreen22</t>
  </si>
  <si>
    <t>+1 7198592022</t>
  </si>
  <si>
    <t>lorigreen22@gmail.com</t>
  </si>
  <si>
    <t>GREEN CONSTRUCTION LLC</t>
  </si>
  <si>
    <t>126 Gault St</t>
  </si>
  <si>
    <t>PPT-1076B4E1</t>
  </si>
  <si>
    <t>cmcgrew@cdhconsult.com</t>
  </si>
  <si>
    <t>McGrew</t>
  </si>
  <si>
    <t>CDH Consulting</t>
  </si>
  <si>
    <t>2051 ZLATEN DRIVE</t>
  </si>
  <si>
    <t>A218</t>
  </si>
  <si>
    <t>PCP-009F737B</t>
  </si>
  <si>
    <t>mannkentj@gmail.com</t>
  </si>
  <si>
    <t>+1 785-410-8883</t>
  </si>
  <si>
    <t>Mann LLC</t>
  </si>
  <si>
    <t>12321 N Harold St</t>
  </si>
  <si>
    <t>PCP-00031FE3</t>
  </si>
  <si>
    <t>e250sam1</t>
  </si>
  <si>
    <t>Mudge</t>
  </si>
  <si>
    <t>mudge_steven@wagnerequipment.com</t>
  </si>
  <si>
    <t>PIP-10329307</t>
  </si>
  <si>
    <t>tag386@rhyolite.com</t>
  </si>
  <si>
    <t>Schryver</t>
  </si>
  <si>
    <t>VERNON J SCHRYVER</t>
  </si>
  <si>
    <t>2482 Lee Hill Dr</t>
  </si>
  <si>
    <t>Bouler</t>
  </si>
  <si>
    <t>PCP-009F00E6</t>
  </si>
  <si>
    <t>quinn_cat_user</t>
  </si>
  <si>
    <t>+1 323 938 5911</t>
  </si>
  <si>
    <t>PCP-00004118</t>
  </si>
  <si>
    <t>Gabriel.Mendoza@kodiakgas.com</t>
  </si>
  <si>
    <t>PCP-009FCFBB</t>
  </si>
  <si>
    <t>axisexcavate@gmail.com</t>
  </si>
  <si>
    <t>SAKO EXCAVATION LLC</t>
  </si>
  <si>
    <t>PO BOX 1103</t>
  </si>
  <si>
    <t>OURAY</t>
  </si>
  <si>
    <t>77654::SAKO EXCAVATION LLC</t>
  </si>
  <si>
    <t>PCP-009FFB0B</t>
  </si>
  <si>
    <t>oeaconstructora</t>
  </si>
  <si>
    <t>oeaconstructora05@yahoo.com</t>
  </si>
  <si>
    <t>OEA CONSTRUCTORA S A DE CV</t>
  </si>
  <si>
    <t>65932::OEA CONSTRUCTORA S A DE CV</t>
  </si>
  <si>
    <t>PCP-009FDD95</t>
  </si>
  <si>
    <t>desiderioflores@gmail.com</t>
  </si>
  <si>
    <t>DESIDERIOFLORES@GMAIL.COM</t>
  </si>
  <si>
    <t>ENCHANTED PROPERTIES LTD</t>
  </si>
  <si>
    <t>4001 INDIAN SCHOOL ROAD NORTHEAST</t>
  </si>
  <si>
    <t>30801::ENCHANTED PROPERTIES LTD</t>
  </si>
  <si>
    <t>PCP-009FE541</t>
  </si>
  <si>
    <t>e250jd</t>
  </si>
  <si>
    <t>davis_jordan@wagnerequipment.com</t>
  </si>
  <si>
    <t>PSP-00075126</t>
  </si>
  <si>
    <t>miguel@daughertyranches.com</t>
  </si>
  <si>
    <t>alva</t>
  </si>
  <si>
    <t>PCP-009FC968</t>
  </si>
  <si>
    <t>rherrell@mach1construction.com</t>
  </si>
  <si>
    <t>Herrell</t>
  </si>
  <si>
    <t>MACH 1 CONSTRUCTION</t>
  </si>
  <si>
    <t>28 Sheffield Rd</t>
  </si>
  <si>
    <t>57638::MACH 1 CONSTRUCTION</t>
  </si>
  <si>
    <t>PCP-009FFDC6</t>
  </si>
  <si>
    <t>tanya.sanchez@cementation.com</t>
  </si>
  <si>
    <t>+1 3032608015</t>
  </si>
  <si>
    <t>CEMENTATION USA, INC.</t>
  </si>
  <si>
    <t>10150 S Centennial Pkwy Ste 400</t>
  </si>
  <si>
    <t>15388::CEMENTATION USA INC</t>
  </si>
  <si>
    <t>PCP-00A032CE</t>
  </si>
  <si>
    <t>justnsol05@yahoo.com</t>
  </si>
  <si>
    <t>RITO MAGALLANES</t>
  </si>
  <si>
    <t>5732 EDINBURG</t>
  </si>
  <si>
    <t>60996::RITO MAGALLANES</t>
  </si>
  <si>
    <t>PCP-00A0531D</t>
  </si>
  <si>
    <t>mario@msconstructors.com</t>
  </si>
  <si>
    <t>PCP-00A038B2</t>
  </si>
  <si>
    <t>agricolahnosleanos@hotmail.com</t>
  </si>
  <si>
    <t>AGRICOLA HERMANOS LEANOS</t>
  </si>
  <si>
    <t>418 DARTMOUTH AVENUE</t>
  </si>
  <si>
    <t>04889::AGRICOLA HERMANOS LEANOS</t>
  </si>
  <si>
    <t>PCP-00A046B2</t>
  </si>
  <si>
    <t>venriquez7481@hotmail.com</t>
  </si>
  <si>
    <t>Christopher E</t>
  </si>
  <si>
    <t>VAZQUEZ TRUCKING TOWING</t>
  </si>
  <si>
    <t>717 Building B</t>
  </si>
  <si>
    <t>92440::VAZQUEZ TRUCKING TOWING</t>
  </si>
  <si>
    <t>PCP-00A03401</t>
  </si>
  <si>
    <t>e250rcp</t>
  </si>
  <si>
    <t>Remington</t>
  </si>
  <si>
    <t>pepin_remington@wagnerequipment.com</t>
  </si>
  <si>
    <t>PSP-0009997D</t>
  </si>
  <si>
    <t>ziapueblo99768</t>
  </si>
  <si>
    <t>anthony.toribio@ziapueblo.org</t>
  </si>
  <si>
    <t>ZIA PUEBLO</t>
  </si>
  <si>
    <t>135 capital square dr</t>
  </si>
  <si>
    <t>zia pueblo</t>
  </si>
  <si>
    <t>99768::ZIA PUEBLO</t>
  </si>
  <si>
    <t>PCP-00A03A4B</t>
  </si>
  <si>
    <t>kenan@geocivilconstruction.com</t>
  </si>
  <si>
    <t>Kenan</t>
  </si>
  <si>
    <t>+1 3039900929</t>
  </si>
  <si>
    <t>GeoCivil Construction LGeoCivil Construction</t>
  </si>
  <si>
    <t>PCP-0003F0C7</t>
  </si>
  <si>
    <t>polesen@flatironcorp.com</t>
  </si>
  <si>
    <t>Olesen</t>
  </si>
  <si>
    <t>PCP-00055643</t>
  </si>
  <si>
    <t>sylbomar60@yahoo.com</t>
  </si>
  <si>
    <t>RAYTHEON COMPANY</t>
  </si>
  <si>
    <t>P.O. Box 660425</t>
  </si>
  <si>
    <t>73691::RAYTHEON COMPANY</t>
  </si>
  <si>
    <t>PCP-00A049A9</t>
  </si>
  <si>
    <t>atlasconstructioncolorado@gmail.com</t>
  </si>
  <si>
    <t>ATLAS CONSTRUCTION SERVICES</t>
  </si>
  <si>
    <t>14610 HOLLY ST</t>
  </si>
  <si>
    <t>CO 80602</t>
  </si>
  <si>
    <t>PCP-0003C25E</t>
  </si>
  <si>
    <t>jddllc</t>
  </si>
  <si>
    <t>+1 385-335-9933</t>
  </si>
  <si>
    <t>3696 S Scenic Blvd</t>
  </si>
  <si>
    <t>LITTLEFIELD</t>
  </si>
  <si>
    <t>PCP-00019B0A</t>
  </si>
  <si>
    <t>jack.hasik@energytransfer.com</t>
  </si>
  <si>
    <t>Hasik</t>
  </si>
  <si>
    <t>+1 6206553406</t>
  </si>
  <si>
    <t>Chickasha</t>
  </si>
  <si>
    <t>PCP-000491AD</t>
  </si>
  <si>
    <t>e250hp</t>
  </si>
  <si>
    <t>plucinski_heston@wagnerequipment.com</t>
  </si>
  <si>
    <t>PSP-000B6EF7</t>
  </si>
  <si>
    <t>CAT®  Inspect,My.Cat.com,MyWagnerCat.com,Parts.Cat.com + Includes SIS Parts Books,SIS2.0 Web - Service Information,SOS Services Web</t>
  </si>
  <si>
    <t>jdlopez073@gmail.com</t>
  </si>
  <si>
    <t>NAHUM RODRIGUEZ AND JESUS LO PEZ</t>
  </si>
  <si>
    <t>1334 ARRUBA ROAD</t>
  </si>
  <si>
    <t>CANUTILLO</t>
  </si>
  <si>
    <t>76156::NAHUM RODRIGUEZ AND JESUS LO PEZ</t>
  </si>
  <si>
    <t>PCP-00A09E9A</t>
  </si>
  <si>
    <t>zachjohnson@amesco.com</t>
  </si>
  <si>
    <t>Zachjohnson@amesco.com</t>
  </si>
  <si>
    <t>20790 east smith road</t>
  </si>
  <si>
    <t>auroara</t>
  </si>
  <si>
    <t>PCP-00A0AB9B</t>
  </si>
  <si>
    <t>12409 SOMBRA GRANDE DR</t>
  </si>
  <si>
    <t>PCP-00A0AE7A</t>
  </si>
  <si>
    <t>jamie.goff@archrock.com</t>
  </si>
  <si>
    <t>+1 575 247 1717</t>
  </si>
  <si>
    <t>2411 Ferguson</t>
  </si>
  <si>
    <t>PCP-0007F647</t>
  </si>
  <si>
    <t>hprieto72@gmail.com</t>
  </si>
  <si>
    <t>DOUBLE M RANCH</t>
  </si>
  <si>
    <t>157 Double M Ranch Rd</t>
  </si>
  <si>
    <t>26995::DOUBLE M RANCH</t>
  </si>
  <si>
    <t>PCP-00A0B93B</t>
  </si>
  <si>
    <t>e250db1</t>
  </si>
  <si>
    <t>Biekert</t>
  </si>
  <si>
    <t>biekert_dane@wagnerequipment.com</t>
  </si>
  <si>
    <t>PSP-0009F5E4</t>
  </si>
  <si>
    <t>tuxpanmichoacan1982@gmail.com</t>
  </si>
  <si>
    <t>Etic</t>
  </si>
  <si>
    <t>Accent</t>
  </si>
  <si>
    <t>5919 EDITH BOULEVARD NORTHEAST</t>
  </si>
  <si>
    <t>PCP-00A0A907</t>
  </si>
  <si>
    <t>ha02la1</t>
  </si>
  <si>
    <t>altamir</t>
  </si>
  <si>
    <t>PSP-0008B03A</t>
  </si>
  <si>
    <t>tyson@playcoparkbuilders.com</t>
  </si>
  <si>
    <t>PLAYCO PARK BUILDERS</t>
  </si>
  <si>
    <t>1457 W MAPLE AVE</t>
  </si>
  <si>
    <t>69272::PLAYCO PARK BUILDERS</t>
  </si>
  <si>
    <t>PCP-00A0A99B</t>
  </si>
  <si>
    <t>r2parts@navajopride.com</t>
  </si>
  <si>
    <t>+1 5055662646</t>
  </si>
  <si>
    <t>PCP-00A0A00D</t>
  </si>
  <si>
    <t>e250mdj1</t>
  </si>
  <si>
    <t>javier_maria@wagnerequipment.com</t>
  </si>
  <si>
    <t>PSP-000579E2</t>
  </si>
  <si>
    <t>e250ech</t>
  </si>
  <si>
    <t>Hernandez_eric@wagnerequipment.com</t>
  </si>
  <si>
    <t>PIP-11124735</t>
  </si>
  <si>
    <t>consultingdan+cat@gmail.com</t>
  </si>
  <si>
    <t>Mas</t>
  </si>
  <si>
    <t>ConsultingDan, LLC.</t>
  </si>
  <si>
    <t>11425 BLACK FOREST ROAD</t>
  </si>
  <si>
    <t>#88348</t>
  </si>
  <si>
    <t>PCP-00A0C495</t>
  </si>
  <si>
    <t>e250kr3</t>
  </si>
  <si>
    <t>ramsey_kevin@wagnerequipment.com</t>
  </si>
  <si>
    <t>PSP-000B9F45</t>
  </si>
  <si>
    <t>coronadobuildingco@gmail.com</t>
  </si>
  <si>
    <t>Masoud</t>
  </si>
  <si>
    <t>CORONADO BUILDING COMPANY LL</t>
  </si>
  <si>
    <t>p.o box 220251</t>
  </si>
  <si>
    <t>19041::CORONADO BUILDING COMPANY LL C</t>
  </si>
  <si>
    <t>PCP-00A11EB5</t>
  </si>
  <si>
    <t>pguitierrez@bullcreekpipeline.com</t>
  </si>
  <si>
    <t>BULL CREEK PIPELINE SERVICES LLC</t>
  </si>
  <si>
    <t>PO BOX 100275</t>
  </si>
  <si>
    <t>39474::BULL CREEK PIPELINE</t>
  </si>
  <si>
    <t>PCP-009FD0B8</t>
  </si>
  <si>
    <t>angelservices123@yahoo.com</t>
  </si>
  <si>
    <t>Kip</t>
  </si>
  <si>
    <t>Angelservices123@yahoo.com</t>
  </si>
  <si>
    <t>Angel Services</t>
  </si>
  <si>
    <t>11371 3800 RD</t>
  </si>
  <si>
    <t>PAONIA</t>
  </si>
  <si>
    <t>PCP-00A111FA</t>
  </si>
  <si>
    <t>mike.loya@hotmail.com</t>
  </si>
  <si>
    <t>Mike.loya@hotmail.com</t>
  </si>
  <si>
    <t>5022 W GRANEROS RD</t>
  </si>
  <si>
    <t>COLORADO CITY</t>
  </si>
  <si>
    <t>PCP-009779E8</t>
  </si>
  <si>
    <t>Phdbvrkn2021@icloud.com</t>
  </si>
  <si>
    <t>10412 WALKER DRIVE NORTHEAST</t>
  </si>
  <si>
    <t>PCP-00A129A3</t>
  </si>
  <si>
    <t>Hector.CastroArreola@rtx.com</t>
  </si>
  <si>
    <t>Raytheon</t>
  </si>
  <si>
    <t>7201 MONTANA AVENUE</t>
  </si>
  <si>
    <t>PCP-00A0DD61</t>
  </si>
  <si>
    <t>propaminllc@gmail.com</t>
  </si>
  <si>
    <t>AROS</t>
  </si>
  <si>
    <t>+1 5208412203</t>
  </si>
  <si>
    <t>PROPAMINLLC@GMAIL.COM</t>
  </si>
  <si>
    <t>PROPAMIN LLC</t>
  </si>
  <si>
    <t>861 N INDUSTIAL PARK AVE</t>
  </si>
  <si>
    <t>NOGALES</t>
  </si>
  <si>
    <t>PCP-00013579</t>
  </si>
  <si>
    <t>office@ajlogisticscorp.com</t>
  </si>
  <si>
    <t>A &amp; J Logistics, Corp.</t>
  </si>
  <si>
    <t>6230 QUAY STREET</t>
  </si>
  <si>
    <t>PCP-00A11A9B</t>
  </si>
  <si>
    <t>carolpayne@comcast.net</t>
  </si>
  <si>
    <t>17457 East Belleview Place</t>
  </si>
  <si>
    <t>80015-2424</t>
  </si>
  <si>
    <t>PCP-00A10261</t>
  </si>
  <si>
    <t>jwilliams@blattnerenergy.com</t>
  </si>
  <si>
    <t>johnny</t>
  </si>
  <si>
    <t>blattner energy .com</t>
  </si>
  <si>
    <t>400 COUNTY ROAD 50</t>
  </si>
  <si>
    <t>PCP-00A0F338</t>
  </si>
  <si>
    <t>clifford.davis@sturgeonservices.com</t>
  </si>
  <si>
    <t>CLIFFORD.DAVIS@STURGEONSERVICES.COM</t>
  </si>
  <si>
    <t>STURGEON SERVICES OF TEXAS</t>
  </si>
  <si>
    <t>PO BOX 2840</t>
  </si>
  <si>
    <t>82384::STURGEON SERVICES OF TEXAS</t>
  </si>
  <si>
    <t>PCP-00A10780</t>
  </si>
  <si>
    <t>e250dlm</t>
  </si>
  <si>
    <t>Marston</t>
  </si>
  <si>
    <t>marston_daniel@wagnerequipment.com</t>
  </si>
  <si>
    <t>PSP-000A2EE4</t>
  </si>
  <si>
    <t>thomashbwalters@hotmail.com</t>
  </si>
  <si>
    <t>177 BILL WAITE RD</t>
  </si>
  <si>
    <t>ALLENSPARK</t>
  </si>
  <si>
    <t>PCP-00A135A8</t>
  </si>
  <si>
    <t>emt323@ymail.com</t>
  </si>
  <si>
    <t>EMT323@YMAIL.COM</t>
  </si>
  <si>
    <t>MO'S CRUSHING</t>
  </si>
  <si>
    <t>1705 E GREENE</t>
  </si>
  <si>
    <t>PCP-00A13A87</t>
  </si>
  <si>
    <t>chavez_he@yahoo.com.mx</t>
  </si>
  <si>
    <t>+52 8712114855</t>
  </si>
  <si>
    <t>Hugo Chavez</t>
  </si>
  <si>
    <t>Cerrada del Arco 5</t>
  </si>
  <si>
    <t>Torreon</t>
  </si>
  <si>
    <t>PCP-0091F746</t>
  </si>
  <si>
    <t>litofe8150@etopys.com</t>
  </si>
  <si>
    <t>shater</t>
  </si>
  <si>
    <t>NORTH NEW YORK AVENUE</t>
  </si>
  <si>
    <t>PCP-00A1561D</t>
  </si>
  <si>
    <t>a23qvm</t>
  </si>
  <si>
    <t>victor.montes@transwest.com</t>
  </si>
  <si>
    <t>PSP-000BC19A</t>
  </si>
  <si>
    <t>hmiranda</t>
  </si>
  <si>
    <t>info@psibearing.com</t>
  </si>
  <si>
    <t>PSI BEARING AND HYDRAULIC SE RVIE LLC</t>
  </si>
  <si>
    <t>1145 Barranca Dr</t>
  </si>
  <si>
    <t>66939::PSI BEARING AND HYDRAULIC SE RVIE LLC</t>
  </si>
  <si>
    <t>PCP-00A1B06C</t>
  </si>
  <si>
    <t>millerblades</t>
  </si>
  <si>
    <t>+1 9514532830</t>
  </si>
  <si>
    <t>darren@millerblades.com</t>
  </si>
  <si>
    <t>Miller Blades Inc</t>
  </si>
  <si>
    <t>P.O. Box 9000-150</t>
  </si>
  <si>
    <t>ALTA LOMA</t>
  </si>
  <si>
    <t>PPS-0000C0C4</t>
  </si>
  <si>
    <t>jesus.martinez@cubomm.com.mx</t>
  </si>
  <si>
    <t>CUBO CONSTRUCTOR MM SA DE CV</t>
  </si>
  <si>
    <t>14213 BUSINESS AVENUE SUITE B</t>
  </si>
  <si>
    <t>LAREDO</t>
  </si>
  <si>
    <t>PCP-00A1BBE8</t>
  </si>
  <si>
    <t>mmcclarin@lascruces.gov</t>
  </si>
  <si>
    <t>mcclarin</t>
  </si>
  <si>
    <t>melvin</t>
  </si>
  <si>
    <t>MMCCLARIN@LASCRUCES.GOV</t>
  </si>
  <si>
    <t>1501 E HADLEY AVE BLDG B</t>
  </si>
  <si>
    <t>54623::CITY OF LAS CRUCES,54630::CITY OF LAS CRUCES,54650::CITY OF LAS CRUCES FLT SVCS</t>
  </si>
  <si>
    <t>PCP-00A1A681</t>
  </si>
  <si>
    <t>tc705896@gmail.com</t>
  </si>
  <si>
    <t>210 RED CLOUD RD</t>
  </si>
  <si>
    <t>PCP-00A1B815</t>
  </si>
  <si>
    <t>derekd@asphaltrepair.com</t>
  </si>
  <si>
    <t>DeWIndt</t>
  </si>
  <si>
    <t>A1-CHIPSEAL COMPANY, ROCKY MTN PAVEMENT MAINTENANC</t>
  </si>
  <si>
    <t>2505 EAST 74TH AVENUE</t>
  </si>
  <si>
    <t>74998::A1-CHIPSEAL COMPANY</t>
  </si>
  <si>
    <t>PCP-00A1AA2E</t>
  </si>
  <si>
    <t>e250bsu</t>
  </si>
  <si>
    <t>Upchurch_Bradley@wagnerequipment.com</t>
  </si>
  <si>
    <t>PSP-00052FCE</t>
  </si>
  <si>
    <t>reevescounty@wm.com</t>
  </si>
  <si>
    <t xml:space="preserve">616 E Interstate 10 Service Rd </t>
  </si>
  <si>
    <t>PCP-00A134CB</t>
  </si>
  <si>
    <t>trappracatsupuser</t>
  </si>
  <si>
    <t>Trapp_Rich@cat.com</t>
  </si>
  <si>
    <t>PSP-00078BAC</t>
  </si>
  <si>
    <t>Landerostruckingservices@gmail.com</t>
  </si>
  <si>
    <t>37442 COUNTY ROAD 65</t>
  </si>
  <si>
    <t>GALETON</t>
  </si>
  <si>
    <t>PCP-00A1D091</t>
  </si>
  <si>
    <t>alexsissa1@hotmail.com</t>
  </si>
  <si>
    <t>Sisa Acuña</t>
  </si>
  <si>
    <t>Abel Alexander</t>
  </si>
  <si>
    <t>1131 14st</t>
  </si>
  <si>
    <t>PCP-00A1AC03</t>
  </si>
  <si>
    <t>pastor@mtzionlcms.org</t>
  </si>
  <si>
    <t>Melius</t>
  </si>
  <si>
    <t>14781 Huron Street</t>
  </si>
  <si>
    <t>PCP-00A1A379</t>
  </si>
  <si>
    <t>kamereonw@udenergyservices.com</t>
  </si>
  <si>
    <t>Kamereon</t>
  </si>
  <si>
    <t>Kamereonw@udenergyservices.com</t>
  </si>
  <si>
    <t>2284 WEST 2000 SOUTH</t>
  </si>
  <si>
    <t>ROOSEVELT</t>
  </si>
  <si>
    <t>PCP-00A1A307</t>
  </si>
  <si>
    <t>e250sb3</t>
  </si>
  <si>
    <t>Bybee</t>
  </si>
  <si>
    <t>bybee_sarah@wagnerequipment.com</t>
  </si>
  <si>
    <t>PSP-000B54CB</t>
  </si>
  <si>
    <t>e250ja1</t>
  </si>
  <si>
    <t>Armenta</t>
  </si>
  <si>
    <t>armenta_jacob@wagnerequipment.com</t>
  </si>
  <si>
    <t>PSP-0009E939</t>
  </si>
  <si>
    <t>brady.baronet@usacompression.com</t>
  </si>
  <si>
    <t>Baronet</t>
  </si>
  <si>
    <t>PCP-00A197EE</t>
  </si>
  <si>
    <t>office@aaa-trucking.net</t>
  </si>
  <si>
    <t>Duenez</t>
  </si>
  <si>
    <t>AAA TRUCKING</t>
  </si>
  <si>
    <t>204 KENNEL LN</t>
  </si>
  <si>
    <t>00967::AAA TRUCKING</t>
  </si>
  <si>
    <t>PCP-00A19C66</t>
  </si>
  <si>
    <t>e250elw</t>
  </si>
  <si>
    <t>Walker_Edgar@wagnerequipment.com</t>
  </si>
  <si>
    <t>PSP-000B93A4</t>
  </si>
  <si>
    <t>c.camarena@exodoindustrial.com</t>
  </si>
  <si>
    <t>EXODO INDUSTRIAL</t>
  </si>
  <si>
    <t>12470 Gateway Blvd. E</t>
  </si>
  <si>
    <t>31769::EXODO INDUSTRIAL</t>
  </si>
  <si>
    <t>PCP-00A1FBDF</t>
  </si>
  <si>
    <t>bmoreno@wwclyde.net</t>
  </si>
  <si>
    <t>Bmoreno@wwclyde.net</t>
  </si>
  <si>
    <t>5630 FRANKLIN STREET</t>
  </si>
  <si>
    <t>46880::IHC SCOTT D/B INTERSTATE HIG HWAY CONST INC,93673::W.W.CLYDE &amp; CO.</t>
  </si>
  <si>
    <t>PCP-00A22BEE</t>
  </si>
  <si>
    <t>fasteddie2guns@gmail.com</t>
  </si>
  <si>
    <t>OWL CREEK RANCH</t>
  </si>
  <si>
    <t>106 ELM</t>
  </si>
  <si>
    <t>66576::OWL CREEK RANCH</t>
  </si>
  <si>
    <t>PCP-00A22D9D</t>
  </si>
  <si>
    <t>Carlosmagdaleno54@gmail.com</t>
  </si>
  <si>
    <t>Magdaleno</t>
  </si>
  <si>
    <t>1400 HUNTER DRIVE</t>
  </si>
  <si>
    <t>PCP-00A1EE54</t>
  </si>
  <si>
    <t>dbrake7967@gmail.com</t>
  </si>
  <si>
    <t>Brake</t>
  </si>
  <si>
    <t>12961 PRINCE CT</t>
  </si>
  <si>
    <t>PCP-00A21010</t>
  </si>
  <si>
    <t>marshall.luke321@gmail.com</t>
  </si>
  <si>
    <t>Marshall.luke321@gmail.com</t>
  </si>
  <si>
    <t>Macgregor Ranch</t>
  </si>
  <si>
    <t>1301 CLARA DRIVE</t>
  </si>
  <si>
    <t>PCP-00A20B84</t>
  </si>
  <si>
    <t>disgustingwithtaste@gmail.com</t>
  </si>
  <si>
    <t>D’Amato</t>
  </si>
  <si>
    <t>Disgustingwithtaste@gmail.com</t>
  </si>
  <si>
    <t>Diesel Dog Trucking</t>
  </si>
  <si>
    <t>390 PUERTOCITO ROAD</t>
  </si>
  <si>
    <t>SANDIA PARK</t>
  </si>
  <si>
    <t>PCP-00A1E909</t>
  </si>
  <si>
    <t>Joeldees@hotmail.com</t>
  </si>
  <si>
    <t>57 SOLANA DRIVE</t>
  </si>
  <si>
    <t>ALAMOGORDO</t>
  </si>
  <si>
    <t>PCP-00A2349B</t>
  </si>
  <si>
    <t>jack.stussi@barnard-inc.com</t>
  </si>
  <si>
    <t>Stussi</t>
  </si>
  <si>
    <t>PCP-00A292B2</t>
  </si>
  <si>
    <t>mariasingh1874@gmail.com</t>
  </si>
  <si>
    <t>LSS LOGISTICS LLC</t>
  </si>
  <si>
    <t>228 FOSSIL STREET</t>
  </si>
  <si>
    <t>53445::LSS LOGISTICS LLC</t>
  </si>
  <si>
    <t>PCP-00A280EF</t>
  </si>
  <si>
    <t>salgadohx@nmortho.net</t>
  </si>
  <si>
    <t>Herb</t>
  </si>
  <si>
    <t>2100 LOUISIANA BLVD NE</t>
  </si>
  <si>
    <t>Suite 410</t>
  </si>
  <si>
    <t>PCP-00A263CA</t>
  </si>
  <si>
    <t>andrew@mvcgj.com</t>
  </si>
  <si>
    <t>Andrew@mvcgj.com</t>
  </si>
  <si>
    <t>2756 WINTERS AVE</t>
  </si>
  <si>
    <t>PCP-009882D3</t>
  </si>
  <si>
    <t>Sti200813@gmail.com</t>
  </si>
  <si>
    <t>PCP-00A25C4A</t>
  </si>
  <si>
    <t>cdattel@mines.edu</t>
  </si>
  <si>
    <t>Dattel</t>
  </si>
  <si>
    <t>clinton</t>
  </si>
  <si>
    <t>1500 illinois st</t>
  </si>
  <si>
    <t>PCP-00A25A90</t>
  </si>
  <si>
    <t>ryan.hubbard@rbc.us</t>
  </si>
  <si>
    <t>Ryan.Hubbard@RBC.us</t>
  </si>
  <si>
    <t>RIO BLANCO COUNTY DIST. 123</t>
  </si>
  <si>
    <t>570 2nd street</t>
  </si>
  <si>
    <t>74440::RIO BLANCO COUNTY DIST 123</t>
  </si>
  <si>
    <t>PCP-00A26BDF</t>
  </si>
  <si>
    <t>jbailey@mddistributors.com</t>
  </si>
  <si>
    <t>bailey</t>
  </si>
  <si>
    <t>+1 512-573-5776</t>
  </si>
  <si>
    <t>JBAILEY@MDDISTRIBUTORS.COM</t>
  </si>
  <si>
    <t>6931 NAVIGATION</t>
  </si>
  <si>
    <t>PCP-00009A8E</t>
  </si>
  <si>
    <t>osolis</t>
  </si>
  <si>
    <t>+1 385 345 5303</t>
  </si>
  <si>
    <t>PCP-0009FBC4</t>
  </si>
  <si>
    <t>Mstar7.lucero@gmail.com</t>
  </si>
  <si>
    <t>Morning Star equipment service</t>
  </si>
  <si>
    <t>1604 EAST BLANCO BOULEVARD</t>
  </si>
  <si>
    <t>BLOOMFIELD</t>
  </si>
  <si>
    <t>PCP-00A2A5D4</t>
  </si>
  <si>
    <t>e250pew</t>
  </si>
  <si>
    <t>Warren_Paul@wagnerequipment.com</t>
  </si>
  <si>
    <t>PSP-000244BD</t>
  </si>
  <si>
    <t>e250ah3</t>
  </si>
  <si>
    <t>Alicia</t>
  </si>
  <si>
    <t>hill_alicia@wagnerequipment.com</t>
  </si>
  <si>
    <t>PSP-000A8144</t>
  </si>
  <si>
    <t>alyssa.long@arycorp.com</t>
  </si>
  <si>
    <t>Alyssa</t>
  </si>
  <si>
    <t>PCP-00A2914A</t>
  </si>
  <si>
    <t>elozano@nwdrivetrain.com</t>
  </si>
  <si>
    <t>ENRIQUE</t>
  </si>
  <si>
    <t>+1 832-906-0236</t>
  </si>
  <si>
    <t>NORTHWEST DRIVE TRAIN</t>
  </si>
  <si>
    <t>11432 FM 529 RD</t>
  </si>
  <si>
    <t>PCP-000256F0</t>
  </si>
  <si>
    <t>arrasalejandra7@gmail.com</t>
  </si>
  <si>
    <t>RUIZ BUILDING INDUSTRIES</t>
  </si>
  <si>
    <t>7029 Copper Canyon</t>
  </si>
  <si>
    <t>76217::RUIZ BUILDING INDUSTRIES</t>
  </si>
  <si>
    <t>PCP-00A2E124</t>
  </si>
  <si>
    <t>hprieto72+1@gmail.com</t>
  </si>
  <si>
    <t>MACIAS QUARRY</t>
  </si>
  <si>
    <t>15549 LEXA DEAN DRIVE</t>
  </si>
  <si>
    <t>52932::MACIAS QUARRY</t>
  </si>
  <si>
    <t>PCP-00A2E86B</t>
  </si>
  <si>
    <t>alexanderlwright@gmail.com</t>
  </si>
  <si>
    <t>DELARA ESTATES FARM</t>
  </si>
  <si>
    <t>150 West Lisa Dr</t>
  </si>
  <si>
    <t>22242::DELARA ESTATES FARM</t>
  </si>
  <si>
    <t>PCP-00A2DE09</t>
  </si>
  <si>
    <t>jordan@msconstructors.com</t>
  </si>
  <si>
    <t>Zapien</t>
  </si>
  <si>
    <t>Jordan@msconstructors.com</t>
  </si>
  <si>
    <t>PCP-00A2DCB7</t>
  </si>
  <si>
    <t>coyle.hagerty@kiewit.com</t>
  </si>
  <si>
    <t>Hagerty</t>
  </si>
  <si>
    <t>Coyle.Hagerty@kiewit.com</t>
  </si>
  <si>
    <t>PCP-00A0B55E</t>
  </si>
  <si>
    <t>mikey.hdz24@gmail.com</t>
  </si>
  <si>
    <t>HDZ LOGISTICS</t>
  </si>
  <si>
    <t>7249 LA JUNTA DRIVE</t>
  </si>
  <si>
    <t>42469::HDZ LOGISTICS</t>
  </si>
  <si>
    <t>PCP-00A2E391</t>
  </si>
  <si>
    <t>gustavogomez</t>
  </si>
  <si>
    <t>GUSTAVO</t>
  </si>
  <si>
    <t>leticia121165@gmail.com</t>
  </si>
  <si>
    <t>L&amp;G TRUCKING</t>
  </si>
  <si>
    <t>11431 DELANO DRIVE</t>
  </si>
  <si>
    <t>53459::L&amp;G TRUCKING</t>
  </si>
  <si>
    <t>PCP-00A2F6FC</t>
  </si>
  <si>
    <t>vhugojimen@live.com</t>
  </si>
  <si>
    <t>VICTOR JIMENEZ</t>
  </si>
  <si>
    <t>PCP-0000633F</t>
  </si>
  <si>
    <t>john.mattive@millerpipeline.com</t>
  </si>
  <si>
    <t>Mattive</t>
  </si>
  <si>
    <t>K.R. SWERDFEGER</t>
  </si>
  <si>
    <t>421 E. INDUSTRIAL BLVD.</t>
  </si>
  <si>
    <t>PCP-00A2DA99</t>
  </si>
  <si>
    <t>thomas.wilton@elbertcounty-co.gov</t>
  </si>
  <si>
    <t>Wilton</t>
  </si>
  <si>
    <t>Thomas.Wilton@elbertcounty-co.gov</t>
  </si>
  <si>
    <t>PCP-00A2D36A</t>
  </si>
  <si>
    <t>mike.eastman@elbertcounty-co.gov</t>
  </si>
  <si>
    <t>Eastman</t>
  </si>
  <si>
    <t>Mike.eastman@elbertcounty-co.gov</t>
  </si>
  <si>
    <t>PCP-00A2D563</t>
  </si>
  <si>
    <t>a4zgsc</t>
  </si>
  <si>
    <t>scarter@jgpete.com</t>
  </si>
  <si>
    <t>PSP-000A7816</t>
  </si>
  <si>
    <t>riograndeautoparts@hotmail.com</t>
  </si>
  <si>
    <t>Ayala</t>
  </si>
  <si>
    <t>Bianca</t>
  </si>
  <si>
    <t>RG PICK A PART</t>
  </si>
  <si>
    <t>8330 DONIPHAN DR</t>
  </si>
  <si>
    <t>73327::RG PICK A PART</t>
  </si>
  <si>
    <t>PCP-00A2F613</t>
  </si>
  <si>
    <t>prieto_hilda@wagnerequipment.com</t>
  </si>
  <si>
    <t>Macias Quarry</t>
  </si>
  <si>
    <t>PCP-00A2E639</t>
  </si>
  <si>
    <t>racher.wrenching@gmail.com</t>
  </si>
  <si>
    <t>Racher</t>
  </si>
  <si>
    <t>Racher.wrenching@gmail.com</t>
  </si>
  <si>
    <t>Racher Wrenching</t>
  </si>
  <si>
    <t>201county line road</t>
  </si>
  <si>
    <t>corona</t>
  </si>
  <si>
    <t>PCP-00A2D586</t>
  </si>
  <si>
    <t>pc21hitch</t>
  </si>
  <si>
    <t>pete@proflatfee.com</t>
  </si>
  <si>
    <t>4033 CEDAR MOUNTAIN ROAD</t>
  </si>
  <si>
    <t>DIVIDE</t>
  </si>
  <si>
    <t>PCP-00A2C823</t>
  </si>
  <si>
    <t>OFF</t>
  </si>
  <si>
    <t>Off Family ranch</t>
  </si>
  <si>
    <t>10587 U.S. 160</t>
  </si>
  <si>
    <t>PCP-00A2C6FC</t>
  </si>
  <si>
    <t>e250jms</t>
  </si>
  <si>
    <t>schreck_jim@wagnerequipment.com</t>
  </si>
  <si>
    <t>PPI-00074916</t>
  </si>
  <si>
    <t>e250rlh1</t>
  </si>
  <si>
    <t>horvath_robert@wagnerequipment.com</t>
  </si>
  <si>
    <t>PSP-000932C0</t>
  </si>
  <si>
    <t>e250rt</t>
  </si>
  <si>
    <t>Thrutchley</t>
  </si>
  <si>
    <t>thrutchley_riley@wagnerequipment.com</t>
  </si>
  <si>
    <t>PSP-0005E305</t>
  </si>
  <si>
    <t>e250med</t>
  </si>
  <si>
    <t>DeAngelis</t>
  </si>
  <si>
    <t>deangelis_michael@wagnerequipment.com</t>
  </si>
  <si>
    <t>PPS-00067795</t>
  </si>
  <si>
    <t>e250jb6</t>
  </si>
  <si>
    <t>boggs_justin@wagnerequipment.com</t>
  </si>
  <si>
    <t>PSP-000B88FD</t>
  </si>
  <si>
    <t>e250gh1</t>
  </si>
  <si>
    <t>Hefton_Grant@wagnerequipment.com</t>
  </si>
  <si>
    <t>PSP-00097E39</t>
  </si>
  <si>
    <t>e250bab1</t>
  </si>
  <si>
    <t>Brenner_Bridger@wagnerequipment.com</t>
  </si>
  <si>
    <t>PSP-00074B44</t>
  </si>
  <si>
    <t>PCP-00A2ECCE</t>
  </si>
  <si>
    <t>charsand13@live.com</t>
  </si>
  <si>
    <t>Routt Sanitation</t>
  </si>
  <si>
    <t>PCP-0004A624</t>
  </si>
  <si>
    <t>Manage PCC Invoice Access,My.Cat.com,MyWagnerCat.com</t>
  </si>
  <si>
    <t>5164_731</t>
  </si>
  <si>
    <t>WED Sales New Mexico</t>
  </si>
  <si>
    <t>ecommercewagner+15@gmail.com</t>
  </si>
  <si>
    <t>PCP-00A33F34</t>
  </si>
  <si>
    <t>e250jsg</t>
  </si>
  <si>
    <t>+1 303 739 3142</t>
  </si>
  <si>
    <t>Gean_Jeffry@wagnerequipment.com</t>
  </si>
  <si>
    <t>PSP-00077C49</t>
  </si>
  <si>
    <t>TWright@republicservices.com</t>
  </si>
  <si>
    <t>PCP-00A32583</t>
  </si>
  <si>
    <t>crheavyequipmentrepair@gmail.com</t>
  </si>
  <si>
    <t>CNR HEAVY EQUIPMENT REPAIR</t>
  </si>
  <si>
    <t>308 TOKAY AVENUE</t>
  </si>
  <si>
    <t>13639::CNR HEAVY EQUIPMENT REPAIR</t>
  </si>
  <si>
    <t>PCP-00A325E1</t>
  </si>
  <si>
    <t>gmel2991@gmail.com</t>
  </si>
  <si>
    <t>Jerrys</t>
  </si>
  <si>
    <t>Gmel2991@gmail.com</t>
  </si>
  <si>
    <t>JERRY'S DIESEL MECHANIC INC</t>
  </si>
  <si>
    <t>2425 STAFFORD BLVD</t>
  </si>
  <si>
    <t>48898::JERRY'S DIESEL MECHANIC INC</t>
  </si>
  <si>
    <t>PCP-00A3302D</t>
  </si>
  <si>
    <t>felixparedes</t>
  </si>
  <si>
    <t>PAREDES</t>
  </si>
  <si>
    <t>FELIX</t>
  </si>
  <si>
    <t>fparedes54@yahoo.com</t>
  </si>
  <si>
    <t>FELIX PAREDES</t>
  </si>
  <si>
    <t>1609 SOUTH COLORADO STREET</t>
  </si>
  <si>
    <t>70680::FELIX PAREDES</t>
  </si>
  <si>
    <t>PCP-00A344BD</t>
  </si>
  <si>
    <t>eddiejr@etechenv.com</t>
  </si>
  <si>
    <t xml:space="preserve">Heriberto </t>
  </si>
  <si>
    <t>ETECH ENVIRONMENTAL &amp; SAFETY SOLUTIONS INC</t>
  </si>
  <si>
    <t>PO BOX 8469</t>
  </si>
  <si>
    <t>PCP-000A5CAF</t>
  </si>
  <si>
    <t>meghan@sergeantseptic.com</t>
  </si>
  <si>
    <t>Meghan</t>
  </si>
  <si>
    <t>+1 989 965-2359</t>
  </si>
  <si>
    <t>76186::SSSE LLC</t>
  </si>
  <si>
    <t>PCP-00002FCB</t>
  </si>
  <si>
    <t>ssrc020070@gmail.com</t>
  </si>
  <si>
    <t>Mccash</t>
  </si>
  <si>
    <t>425 WEISSENFLUH RD</t>
  </si>
  <si>
    <t>YODER</t>
  </si>
  <si>
    <t>PCP-00A31E4F</t>
  </si>
  <si>
    <t>e250bck</t>
  </si>
  <si>
    <t>kern_braden@wagnerequipment.com</t>
  </si>
  <si>
    <t>PSP-000932D2</t>
  </si>
  <si>
    <t>hot.rodr@yahoo.com</t>
  </si>
  <si>
    <t>Kupper</t>
  </si>
  <si>
    <t>7605 WINDFORD</t>
  </si>
  <si>
    <t>PCP-00A34A63</t>
  </si>
  <si>
    <t>pickeb1</t>
  </si>
  <si>
    <t>+1 303 476 7254</t>
  </si>
  <si>
    <t>Brandon.Pickett@cat.com</t>
  </si>
  <si>
    <t>PSP-000570E2</t>
  </si>
  <si>
    <t>tom.davis@stservco.com</t>
  </si>
  <si>
    <t>1600 WEST HARVARD AVENUE</t>
  </si>
  <si>
    <t>PCP-00A32CE7</t>
  </si>
  <si>
    <t>salesaturk@gmail.com</t>
  </si>
  <si>
    <t>Mccane</t>
  </si>
  <si>
    <t>44 65TH STREET</t>
  </si>
  <si>
    <t>WEST NEW YORK</t>
  </si>
  <si>
    <t>07093</t>
  </si>
  <si>
    <t>PCP-00A31B4F</t>
  </si>
  <si>
    <t>nathenlarimore1@gmail.com</t>
  </si>
  <si>
    <t>Larimore</t>
  </si>
  <si>
    <t>3740 SILICA DR.</t>
  </si>
  <si>
    <t>PCP-00A3237A</t>
  </si>
  <si>
    <t>hprieto72+2@gmail.com</t>
  </si>
  <si>
    <t>CORTEK CONSTRUCTION</t>
  </si>
  <si>
    <t>10890 Burt Road</t>
  </si>
  <si>
    <t>21801::CORTEK CONSTRUCTION</t>
  </si>
  <si>
    <t>PCP-00A3432B</t>
  </si>
  <si>
    <t>Kilbertrucking@live.com</t>
  </si>
  <si>
    <t>Kilber Trucking LLC</t>
  </si>
  <si>
    <t>15281 COUNTY ROAD 96</t>
  </si>
  <si>
    <t>NUNN</t>
  </si>
  <si>
    <t>PCP-00A36123</t>
  </si>
  <si>
    <t>Simsvc7@gmail.com</t>
  </si>
  <si>
    <t>Hoodz customs and repair llc</t>
  </si>
  <si>
    <t>21450 HIGHSTAKES VW</t>
  </si>
  <si>
    <t>PCP-00A37011</t>
  </si>
  <si>
    <t>uorozco382@gmail.com</t>
  </si>
  <si>
    <t>Carsan Express LLC</t>
  </si>
  <si>
    <t>4300 FLORENCE AVENUE</t>
  </si>
  <si>
    <t>PCP-00A372D8</t>
  </si>
  <si>
    <t>strite73@gmail.com</t>
  </si>
  <si>
    <t>Strite</t>
  </si>
  <si>
    <t>2190 STATE ROUTE 41</t>
  </si>
  <si>
    <t>PCP-00A36D91</t>
  </si>
  <si>
    <t>joeytruelock@gmail.com</t>
  </si>
  <si>
    <t>truelock</t>
  </si>
  <si>
    <t>Joeytruelock@gmail.com</t>
  </si>
  <si>
    <t>260 OAK HL DR</t>
  </si>
  <si>
    <t>NORWOOD</t>
  </si>
  <si>
    <t>PCP-00A3685C</t>
  </si>
  <si>
    <t>larrygoad04@gmail.com</t>
  </si>
  <si>
    <t>Larrygoad04@gmail.com</t>
  </si>
  <si>
    <t>1222 SOUTH 1ST STREET</t>
  </si>
  <si>
    <t>CAÑON CITY</t>
  </si>
  <si>
    <t>PCP-00A373D0</t>
  </si>
  <si>
    <t>dacastello@hotmail.com</t>
  </si>
  <si>
    <t>DaCastello</t>
  </si>
  <si>
    <t>Dacastello@hotmail.com</t>
  </si>
  <si>
    <t>32 PELICAN STREET</t>
  </si>
  <si>
    <t>ALLIGATOR POINT</t>
  </si>
  <si>
    <t>PCP-00A39359</t>
  </si>
  <si>
    <t>e250tnm</t>
  </si>
  <si>
    <t>McCandless</t>
  </si>
  <si>
    <t>McCandless_Timothy@wagnerequipment.com</t>
  </si>
  <si>
    <t>PIP-11024925</t>
  </si>
  <si>
    <t>raymond.myers@exxonmobil.com</t>
  </si>
  <si>
    <t>myers</t>
  </si>
  <si>
    <t>raymond</t>
  </si>
  <si>
    <t>+1 713-461-9627</t>
  </si>
  <si>
    <t xml:space="preserve">ExxonMobil </t>
  </si>
  <si>
    <t>2215 terminal drive</t>
  </si>
  <si>
    <t>Galveston</t>
  </si>
  <si>
    <t>PCP-00080775</t>
  </si>
  <si>
    <t>ExxonMobil</t>
  </si>
  <si>
    <t>932 BUCK JACKSON ROAD</t>
  </si>
  <si>
    <t>PCP-00A37DAC</t>
  </si>
  <si>
    <t>ejdbear2000@gmail.com</t>
  </si>
  <si>
    <t>Dustrude</t>
  </si>
  <si>
    <t>PCP-00A39131</t>
  </si>
  <si>
    <t>matt@skyviewnm.com</t>
  </si>
  <si>
    <t>Schreiber</t>
  </si>
  <si>
    <t>Skyview Holdings</t>
  </si>
  <si>
    <t>19 Nebula Cloud</t>
  </si>
  <si>
    <t>PCP-00976A7D</t>
  </si>
  <si>
    <t>adrian.garcia@archrock.com</t>
  </si>
  <si>
    <t>PCP-00A3C0D8</t>
  </si>
  <si>
    <t>hernandezevyn@gmail.com</t>
  </si>
  <si>
    <t>Evyn</t>
  </si>
  <si>
    <t>Jerry’s Heavy Equiment Repair</t>
  </si>
  <si>
    <t>cox faranthony</t>
  </si>
  <si>
    <t>Anthiny</t>
  </si>
  <si>
    <t>PCP-00A3E133</t>
  </si>
  <si>
    <t>kevin.krause@kiewit.com</t>
  </si>
  <si>
    <t>Krause</t>
  </si>
  <si>
    <t>+1 303 726 9303</t>
  </si>
  <si>
    <t>PCP-0005A8B5</t>
  </si>
  <si>
    <t>admin@mans-co.com</t>
  </si>
  <si>
    <t>1996 SOUTH VALLEY DRIVE</t>
  </si>
  <si>
    <t>PCP-00988FCD</t>
  </si>
  <si>
    <t>sandraarzate@hotmail.com</t>
  </si>
  <si>
    <t>PAULINA ESTRADA</t>
  </si>
  <si>
    <t>calle 3a #614</t>
  </si>
  <si>
    <t>aldama</t>
  </si>
  <si>
    <t>29862::PAULINA ESTRADA</t>
  </si>
  <si>
    <t>PCP-00A3D526</t>
  </si>
  <si>
    <t>e250cjm2</t>
  </si>
  <si>
    <t>Calee</t>
  </si>
  <si>
    <t>Mills_Calee@wagnerequipment.com</t>
  </si>
  <si>
    <t>PSP-0006C816</t>
  </si>
  <si>
    <t>e250tdw</t>
  </si>
  <si>
    <t>wagner_timothy@wagnerequipment.com</t>
  </si>
  <si>
    <t>PSP-0001D5BA</t>
  </si>
  <si>
    <t>lightfootecological@gmail.com</t>
  </si>
  <si>
    <t>Earl</t>
  </si>
  <si>
    <t>Light Foot Ecological, llc</t>
  </si>
  <si>
    <t>1000 Cordova Pl. #530</t>
  </si>
  <si>
    <t>PCP-00A3F81D</t>
  </si>
  <si>
    <t>ddcconst@msn.com</t>
  </si>
  <si>
    <t>Cossel</t>
  </si>
  <si>
    <t>Cossel Farms</t>
  </si>
  <si>
    <t>53497 hwy 50 east</t>
  </si>
  <si>
    <t>PCP-00A3F405</t>
  </si>
  <si>
    <t>jrjlwolf</t>
  </si>
  <si>
    <t>Jrjlwolf@yahoo.com</t>
  </si>
  <si>
    <t>tenaha</t>
  </si>
  <si>
    <t>PCP-00A3CC5B</t>
  </si>
  <si>
    <t>arocksolidroof@gmail.com</t>
  </si>
  <si>
    <t>micke</t>
  </si>
  <si>
    <t>jamison</t>
  </si>
  <si>
    <t>120 MCCUMBER LANE</t>
  </si>
  <si>
    <t>FLORENCE</t>
  </si>
  <si>
    <t>PCP-00A3E2D6</t>
  </si>
  <si>
    <t>gavinrilinger@icloud.com</t>
  </si>
  <si>
    <t>Rilinger</t>
  </si>
  <si>
    <t>west side</t>
  </si>
  <si>
    <t>840 TOPEKA WAY</t>
  </si>
  <si>
    <t>PCP-00A3E0EA</t>
  </si>
  <si>
    <t>hotrodguy70@gmail.com</t>
  </si>
  <si>
    <t>house</t>
  </si>
  <si>
    <t>josh.house@energytransfer.com</t>
  </si>
  <si>
    <t xml:space="preserve">4221 jones st </t>
  </si>
  <si>
    <t>PCP-00A3C722</t>
  </si>
  <si>
    <t>Kadenanderson85@gmail.com</t>
  </si>
  <si>
    <t>Kaden</t>
  </si>
  <si>
    <t>1312 63RD AVENUE</t>
  </si>
  <si>
    <t>PCP-00A3CB34</t>
  </si>
  <si>
    <t>Cravens_lizz@wagnerequipment.com</t>
  </si>
  <si>
    <t>Cravens</t>
  </si>
  <si>
    <t>Lizz</t>
  </si>
  <si>
    <t>PCP-00A3BF5D</t>
  </si>
  <si>
    <t>joseph.hernandez@archrock.com</t>
  </si>
  <si>
    <t>+1 4322691456</t>
  </si>
  <si>
    <t>PCP-00A3BF06</t>
  </si>
  <si>
    <t>grantedifice</t>
  </si>
  <si>
    <t>Edifice</t>
  </si>
  <si>
    <t>grant@gowithedifice.com</t>
  </si>
  <si>
    <t>EDIFICE</t>
  </si>
  <si>
    <t>620 ABBY ROAD</t>
  </si>
  <si>
    <t>LA MESA</t>
  </si>
  <si>
    <t>30066::EDIFICE</t>
  </si>
  <si>
    <t>PCP-00A44CD6</t>
  </si>
  <si>
    <t>sonnyvaldez5676@gmail.com</t>
  </si>
  <si>
    <t>Sonnyvaldez5676@gmail.com</t>
  </si>
  <si>
    <t>229 MANUEL DRIVE</t>
  </si>
  <si>
    <t>PCP-009F7327</t>
  </si>
  <si>
    <t>fleetandparts@co.otero.nm.us</t>
  </si>
  <si>
    <t>Roadshop</t>
  </si>
  <si>
    <t>Otero County</t>
  </si>
  <si>
    <t>7085 US Hwy 54 70</t>
  </si>
  <si>
    <t>PCP-00A44848</t>
  </si>
  <si>
    <t>steven.knapp@martinmarietta.com</t>
  </si>
  <si>
    <t>knapp</t>
  </si>
  <si>
    <t>2001 WEST 64TH LANE</t>
  </si>
  <si>
    <t>PCP-00A43795</t>
  </si>
  <si>
    <t>lucas.olson@kiewit.com</t>
  </si>
  <si>
    <t>Lucas.Olson@Kiewit.com</t>
  </si>
  <si>
    <t>3527 WABASH ST</t>
  </si>
  <si>
    <t>COS AREA PROJECT</t>
  </si>
  <si>
    <t>80906-1525</t>
  </si>
  <si>
    <t>PCP-00A4510F</t>
  </si>
  <si>
    <t>bpires@hoopercorp.com</t>
  </si>
  <si>
    <t>Pires</t>
  </si>
  <si>
    <t>6255 DEXTER STREET</t>
  </si>
  <si>
    <t>PCP-00A453A4</t>
  </si>
  <si>
    <t>younker25@gmail.com</t>
  </si>
  <si>
    <t>Younker</t>
  </si>
  <si>
    <t>YATES LEGACY</t>
  </si>
  <si>
    <t>680 SOUTH FAIRACRES ROAD</t>
  </si>
  <si>
    <t>98588::YATES LEGACY</t>
  </si>
  <si>
    <t>PCP-00A431DB</t>
  </si>
  <si>
    <t>gloria.franklin@libertyenergy.com</t>
  </si>
  <si>
    <t>2675 valley view dr</t>
  </si>
  <si>
    <t>shreveport</t>
  </si>
  <si>
    <t>PCP-00A4475D</t>
  </si>
  <si>
    <t>rhughes@co.otero.nm.us</t>
  </si>
  <si>
    <t xml:space="preserve">7085 Hwy 54 70 </t>
  </si>
  <si>
    <t>PCP-00A44709</t>
  </si>
  <si>
    <t>texasrepublictransport@gmail.com</t>
  </si>
  <si>
    <t>westtexan2@gmail.com</t>
  </si>
  <si>
    <t>TEXAS REPUBLIC TRANSPORT</t>
  </si>
  <si>
    <t>7100 AIRLINE RD UNIT 30251-SPC776</t>
  </si>
  <si>
    <t>SPC 776</t>
  </si>
  <si>
    <t>PPW-80019C0E</t>
  </si>
  <si>
    <t>pineprairee@aol.com</t>
  </si>
  <si>
    <t>beeler</t>
  </si>
  <si>
    <t>DAVID BEELER</t>
  </si>
  <si>
    <t>37533 pheasant run</t>
  </si>
  <si>
    <t>elizabeth</t>
  </si>
  <si>
    <t>10547::DAVID BEELER</t>
  </si>
  <si>
    <t>PCP-00A4504B</t>
  </si>
  <si>
    <t>e250sxs3</t>
  </si>
  <si>
    <t>Steel</t>
  </si>
  <si>
    <t>Second</t>
  </si>
  <si>
    <t>grace_brian@wagnerequipment.com</t>
  </si>
  <si>
    <t>PIP-10695304</t>
  </si>
  <si>
    <t>e250ds2</t>
  </si>
  <si>
    <t>Shaffer_Daniel@wagnerequipment.com</t>
  </si>
  <si>
    <t>PSP-00055ACB</t>
  </si>
  <si>
    <t>tgritcherson@gmail.com</t>
  </si>
  <si>
    <t>Ritcherson</t>
  </si>
  <si>
    <t>91 SUSAN Ln #803</t>
  </si>
  <si>
    <t>PCP-00A45ABF</t>
  </si>
  <si>
    <t>obcwoodworks@gmail.com</t>
  </si>
  <si>
    <t>Obcwoodworks@gmail.com</t>
  </si>
  <si>
    <t>OBC Woodworks</t>
  </si>
  <si>
    <t>1322 32ND LANE</t>
  </si>
  <si>
    <t>PCP-00A4650A</t>
  </si>
  <si>
    <t>deltatimber</t>
  </si>
  <si>
    <t>eric@deltatimber.com</t>
  </si>
  <si>
    <t>Delta Timber Company</t>
  </si>
  <si>
    <t>1915 N TOWNSEND AVE</t>
  </si>
  <si>
    <t>PCP-00A452EB</t>
  </si>
  <si>
    <t>olsen_kaycee@wagnerequipment.com</t>
  </si>
  <si>
    <t>Kaycee</t>
  </si>
  <si>
    <t>PCP-00A44B57</t>
  </si>
  <si>
    <t>mjohnson@goaardvark.com</t>
  </si>
  <si>
    <t>+1 7042316816</t>
  </si>
  <si>
    <t>MJOHNSON@GOAARDVARK.COM</t>
  </si>
  <si>
    <t>goAardvark.com</t>
  </si>
  <si>
    <t>166 Huntington Ridge Pl</t>
  </si>
  <si>
    <t>MOORESVILLE</t>
  </si>
  <si>
    <t>PCP-00A43D88</t>
  </si>
  <si>
    <t>e250af3</t>
  </si>
  <si>
    <t>Floeter</t>
  </si>
  <si>
    <t>Floeter_Anna@wagnerequipment.com</t>
  </si>
  <si>
    <t>PSP-000A387F</t>
  </si>
  <si>
    <t>sinek34461@funvane.com</t>
  </si>
  <si>
    <t>PRO STAR GARDEN MANAGEMENT</t>
  </si>
  <si>
    <t>150 MOUNT TABOR ROAD</t>
  </si>
  <si>
    <t>BUCHANAN</t>
  </si>
  <si>
    <t>68818::PRO STAR GARDEN MANAGEMENT</t>
  </si>
  <si>
    <t>PCP-00A45AF0</t>
  </si>
  <si>
    <t>clandcaster@crosscountryis.com</t>
  </si>
  <si>
    <t>Landcaster</t>
  </si>
  <si>
    <t>2251 RIFLE STREET</t>
  </si>
  <si>
    <t>PCP-00A49116</t>
  </si>
  <si>
    <t>pokymarsh@gmail.com</t>
  </si>
  <si>
    <t>marsh</t>
  </si>
  <si>
    <t>+1 6203768069</t>
  </si>
  <si>
    <t>HARTLAND FARMS</t>
  </si>
  <si>
    <t>5722 County Road Kk.5</t>
  </si>
  <si>
    <t>PBP-00018642</t>
  </si>
  <si>
    <t>bob47brewer@yahoo.com</t>
  </si>
  <si>
    <t>BREWER</t>
  </si>
  <si>
    <t>BREWER CONST &amp; HAULING</t>
  </si>
  <si>
    <t>18255 WESTRIDGE RD</t>
  </si>
  <si>
    <t>09340::BREWER CONST &amp; HAULING</t>
  </si>
  <si>
    <t>PCP-00A4C3B3</t>
  </si>
  <si>
    <t>Veryfast27@yahoo.com</t>
  </si>
  <si>
    <t>3509 CASS DR</t>
  </si>
  <si>
    <t>PCP-00A48E6C</t>
  </si>
  <si>
    <t>jbammfarms@gmail.com</t>
  </si>
  <si>
    <t>5722 COUNTY ROAD KK 5</t>
  </si>
  <si>
    <t>FOWLER</t>
  </si>
  <si>
    <t>PCP-00A4D920</t>
  </si>
  <si>
    <t>jmjurmu26@hotmail.com</t>
  </si>
  <si>
    <t>Jurmu</t>
  </si>
  <si>
    <t>51 MESA CIRCLE</t>
  </si>
  <si>
    <t>SILT</t>
  </si>
  <si>
    <t>PCP-00A4D830</t>
  </si>
  <si>
    <t>e250jm</t>
  </si>
  <si>
    <t>Martinez_Joshua@wagnerequipment.com</t>
  </si>
  <si>
    <t>PSP-000484A0</t>
  </si>
  <si>
    <t>john.stephens@libertyenergy.com</t>
  </si>
  <si>
    <t>PCP-00A5416C</t>
  </si>
  <si>
    <t>Mdevine@ironwomancon.com</t>
  </si>
  <si>
    <t>PCP-00A50F46</t>
  </si>
  <si>
    <t>nmagparts@gmail.com</t>
  </si>
  <si>
    <t>De Luna</t>
  </si>
  <si>
    <t>NEW MEXICO AG PARTS AND SUPP</t>
  </si>
  <si>
    <t>3025 ALVAREZ RD</t>
  </si>
  <si>
    <t>64066::NEW MEXICO AG PARTS AND SUPP LIES</t>
  </si>
  <si>
    <t>PCP-00A5166D</t>
  </si>
  <si>
    <t>jmiller@kraemerna.com</t>
  </si>
  <si>
    <t>900 w castleton rd</t>
  </si>
  <si>
    <t>ste 220</t>
  </si>
  <si>
    <t>castlerock</t>
  </si>
  <si>
    <t>PCP-00A4916B</t>
  </si>
  <si>
    <t>paul.deleon1@kiewit.com</t>
  </si>
  <si>
    <t>Paul.deleon1@kiewit.com</t>
  </si>
  <si>
    <t>PCP-00A50E9E</t>
  </si>
  <si>
    <t>rrich@buffalocounty.ne.gov</t>
  </si>
  <si>
    <t>+1 3082361237</t>
  </si>
  <si>
    <t>BUFFALO COUNTY HIGHWAY DEPT.</t>
  </si>
  <si>
    <t>9730 Antelope Ave</t>
  </si>
  <si>
    <t>Kearney</t>
  </si>
  <si>
    <t>68847-1106</t>
  </si>
  <si>
    <t>PCP-000227A5</t>
  </si>
  <si>
    <t>e250sbl</t>
  </si>
  <si>
    <t>Lauria</t>
  </si>
  <si>
    <t>Lauria_Samuel@wagnerequipment.com</t>
  </si>
  <si>
    <t>PSP-0002940C</t>
  </si>
  <si>
    <t>e250jrs2</t>
  </si>
  <si>
    <t>Schawe</t>
  </si>
  <si>
    <t>Schawe_Jeffrey@wagnerequipment.com</t>
  </si>
  <si>
    <t>PSP-00055C60</t>
  </si>
  <si>
    <t>e250jbh</t>
  </si>
  <si>
    <t>Horval</t>
  </si>
  <si>
    <t>horval_jesse@wagnerequipment.com</t>
  </si>
  <si>
    <t>PSP-000BCCD1</t>
  </si>
  <si>
    <t>wakesurfer0325@gmail.com</t>
  </si>
  <si>
    <t>Bauman</t>
  </si>
  <si>
    <t>13643 LINDEN COURT</t>
  </si>
  <si>
    <t>PCP-00A55527</t>
  </si>
  <si>
    <t>Renehumanes84@gmail.com</t>
  </si>
  <si>
    <t>Humanes</t>
  </si>
  <si>
    <t>RNH Transport</t>
  </si>
  <si>
    <t>12612 LILLINGTON STREET</t>
  </si>
  <si>
    <t>SAN ELIZARIO</t>
  </si>
  <si>
    <t>PCP-00A54C09</t>
  </si>
  <si>
    <t>Jspetter@blm.gov</t>
  </si>
  <si>
    <t>Spetter</t>
  </si>
  <si>
    <t>US BLM-GRAND JUNCTION</t>
  </si>
  <si>
    <t>2815 H RD</t>
  </si>
  <si>
    <t>PCP-00A51E79</t>
  </si>
  <si>
    <t>anselmo_pgz28@hotmail.com</t>
  </si>
  <si>
    <t>Perez guerrero</t>
  </si>
  <si>
    <t xml:space="preserve">Anselmo </t>
  </si>
  <si>
    <t>10236 valle rico dr</t>
  </si>
  <si>
    <t>PCP-0004F957</t>
  </si>
  <si>
    <t>Bduautomotive@gmail.com</t>
  </si>
  <si>
    <t>Umstot</t>
  </si>
  <si>
    <t>58534 HWY 330 E</t>
  </si>
  <si>
    <t>COLLBRAN</t>
  </si>
  <si>
    <t>PCP-00A51328</t>
  </si>
  <si>
    <t>dlamb</t>
  </si>
  <si>
    <t>Donna</t>
  </si>
  <si>
    <t>Dlamb@wagnerequipment.com</t>
  </si>
  <si>
    <t>PCP-00A50C87</t>
  </si>
  <si>
    <t>jerry1danielconstnm@gmail.com</t>
  </si>
  <si>
    <t>+1 575 403 7666</t>
  </si>
  <si>
    <t>DANIEL CONSTRUCTION CO</t>
  </si>
  <si>
    <t>PPW-C288BBDE</t>
  </si>
  <si>
    <t>pgonzalez@atlassand.com</t>
  </si>
  <si>
    <t>Pryscilla</t>
  </si>
  <si>
    <t>+1 956-652-4445</t>
  </si>
  <si>
    <t>5914 W COURTYARD DR</t>
  </si>
  <si>
    <t>PCP-0001D206</t>
  </si>
  <si>
    <t>jpagoaga@gcc.com</t>
  </si>
  <si>
    <t>Pagoaga</t>
  </si>
  <si>
    <t>11783 NM-337</t>
  </si>
  <si>
    <t>TIJERAS</t>
  </si>
  <si>
    <t>36110::GCC RIO GRANDE INC</t>
  </si>
  <si>
    <t>PCP-00A5A59B</t>
  </si>
  <si>
    <t>e250mhr</t>
  </si>
  <si>
    <t>rhoades_martin@wagnerequipment.com</t>
  </si>
  <si>
    <t>PPI-0007F41D</t>
  </si>
  <si>
    <t>e250arb</t>
  </si>
  <si>
    <t>bartels_aaron@wagnerequipment.com</t>
  </si>
  <si>
    <t>PSP-0008B66D</t>
  </si>
  <si>
    <t>e250chm</t>
  </si>
  <si>
    <t>meyers_chase@wagnerequipment.com</t>
  </si>
  <si>
    <t>PSP-0002928D</t>
  </si>
  <si>
    <t>superwomantrucking@gmail.com</t>
  </si>
  <si>
    <t>Denys</t>
  </si>
  <si>
    <t>Super woman trucking llc</t>
  </si>
  <si>
    <t>2560 BARNHART STREET</t>
  </si>
  <si>
    <t>PCP-00A5A124</t>
  </si>
  <si>
    <t>mmccalmont@arnoldmachinery.com</t>
  </si>
  <si>
    <t>McCalmont</t>
  </si>
  <si>
    <t>Arnold Machinery Company</t>
  </si>
  <si>
    <t>6280 Desert Rd SE</t>
  </si>
  <si>
    <t>Building D</t>
  </si>
  <si>
    <t>PCP-00A5A07C</t>
  </si>
  <si>
    <t>Robin.Glover@doggett.com</t>
  </si>
  <si>
    <t>Vernon Gene Mega Store</t>
  </si>
  <si>
    <t>13675 GATEWAY BOULEVARD WEST</t>
  </si>
  <si>
    <t>PCP-00A59FA1</t>
  </si>
  <si>
    <t>Cbohl90@gmail.com</t>
  </si>
  <si>
    <t>58307 RUNDLE DRIVE</t>
  </si>
  <si>
    <t>MOFFAT</t>
  </si>
  <si>
    <t>PCP-00A5B053</t>
  </si>
  <si>
    <t>srapidcreek@gmail.com</t>
  </si>
  <si>
    <t>Scoggins</t>
  </si>
  <si>
    <t>Bill Scoggins Loader Service</t>
  </si>
  <si>
    <t>3198 B Road 81503</t>
  </si>
  <si>
    <t>PCP-00A5DC98</t>
  </si>
  <si>
    <t>jacobeshell135@gmail.com</t>
  </si>
  <si>
    <t>Jacobeshell135@gmail.com</t>
  </si>
  <si>
    <t>JacobShell</t>
  </si>
  <si>
    <t>6006 Katie Emma Drive</t>
  </si>
  <si>
    <t>Powder Springs</t>
  </si>
  <si>
    <t>PCP-00046733</t>
  </si>
  <si>
    <t>rodrigueztrucking141@gmail.com</t>
  </si>
  <si>
    <t>Reynaldo</t>
  </si>
  <si>
    <t>+1 7202069154</t>
  </si>
  <si>
    <t>Rodriguez Trucking</t>
  </si>
  <si>
    <t>20649 STATE HIGHWAY 52</t>
  </si>
  <si>
    <t>PCP-00A5DCAE</t>
  </si>
  <si>
    <t>rbrown@aeromedicaleducation.org</t>
  </si>
  <si>
    <t>43 Rolling Hills Rd</t>
  </si>
  <si>
    <t>PCP-00A5DB35</t>
  </si>
  <si>
    <t>gorman@iqsewertech.com</t>
  </si>
  <si>
    <t>IQ SEWER TECH</t>
  </si>
  <si>
    <t>6110 W 76TH AVE</t>
  </si>
  <si>
    <t>50758::IQ SEWER TECH</t>
  </si>
  <si>
    <t>PCP-0000529F</t>
  </si>
  <si>
    <t>joshua.evans@libertyenergy.com</t>
  </si>
  <si>
    <t>PCP-00A65FAC</t>
  </si>
  <si>
    <t>btmobley96@gmail.com</t>
  </si>
  <si>
    <t>SIERRA ALTA RANCH LLC</t>
  </si>
  <si>
    <t>P.O. Box 417</t>
  </si>
  <si>
    <t>76984::SIERRA ALTA RANCH LLC</t>
  </si>
  <si>
    <t>PCP-00A65A6C</t>
  </si>
  <si>
    <t>dcjumbo2010</t>
  </si>
  <si>
    <t>Jumbo</t>
  </si>
  <si>
    <t>+1 9154784816</t>
  </si>
  <si>
    <t>dewayne.jumbo@energytransfer.com</t>
  </si>
  <si>
    <t>PPW-00015BA6</t>
  </si>
  <si>
    <t>bking119</t>
  </si>
  <si>
    <t>bking@mmsolutions.biz</t>
  </si>
  <si>
    <t>MM SOLUTIONS</t>
  </si>
  <si>
    <t>3915 NORTH GARFIELD AVENUE</t>
  </si>
  <si>
    <t>ATTN Brennan King</t>
  </si>
  <si>
    <t>57069::MM SOLUTIONS</t>
  </si>
  <si>
    <t>PCP-00A67B8F</t>
  </si>
  <si>
    <t>Josh.house@energytransfer.com</t>
  </si>
  <si>
    <t>PCP-00A6423B</t>
  </si>
  <si>
    <t>pdavis@wwclyde.net</t>
  </si>
  <si>
    <t>+1 720 725 1849</t>
  </si>
  <si>
    <t>PCP-00114005</t>
  </si>
  <si>
    <t>Kdg1278@yahoo.com</t>
  </si>
  <si>
    <t>18255 RD DD</t>
  </si>
  <si>
    <t>PLEASANT VIEW</t>
  </si>
  <si>
    <t>PCP-00A64401</t>
  </si>
  <si>
    <t>e250tg1</t>
  </si>
  <si>
    <t>Gonzalez_Tomas@wagnerequipment.com</t>
  </si>
  <si>
    <t>PSP-0007C2FD</t>
  </si>
  <si>
    <t>nick.matter@libertyenergy.com</t>
  </si>
  <si>
    <t>Matter</t>
  </si>
  <si>
    <t>PCP-00A66301</t>
  </si>
  <si>
    <t>e250cfb1</t>
  </si>
  <si>
    <t>Bunney</t>
  </si>
  <si>
    <t>Corwin</t>
  </si>
  <si>
    <t>bunney_corwin@wagnerequipment.com</t>
  </si>
  <si>
    <t>PSP-0007AA1C</t>
  </si>
  <si>
    <t>kleen_green01@yahoo.com</t>
  </si>
  <si>
    <t>arguello</t>
  </si>
  <si>
    <t>742 baca street</t>
  </si>
  <si>
    <t>santafe</t>
  </si>
  <si>
    <t>PCP-00A68101</t>
  </si>
  <si>
    <t>badging@anglincivil.com</t>
  </si>
  <si>
    <t>Snipes</t>
  </si>
  <si>
    <t>Anglin Civil LLC</t>
  </si>
  <si>
    <t>PCP-00A65C26</t>
  </si>
  <si>
    <t>towasa69@gmail.com</t>
  </si>
  <si>
    <t>10295 majestic view sw</t>
  </si>
  <si>
    <t>PCP-00A652C1</t>
  </si>
  <si>
    <t>e350ajw</t>
  </si>
  <si>
    <t>webster_avery@wagnerequipment.com</t>
  </si>
  <si>
    <t>PSP-000BBD3B</t>
  </si>
  <si>
    <t>car.tek@icloud.com</t>
  </si>
  <si>
    <t>CAR TEK</t>
  </si>
  <si>
    <t>4030 TYLER AVENUE</t>
  </si>
  <si>
    <t>13643::CAR TEK</t>
  </si>
  <si>
    <t>PCP-00A6BE38</t>
  </si>
  <si>
    <t>egarcia@ironwomancon.com</t>
  </si>
  <si>
    <t>PCP-00A6D1EF</t>
  </si>
  <si>
    <t>michael.mcmillen@energytransfer.com</t>
  </si>
  <si>
    <t>McMillen</t>
  </si>
  <si>
    <t>23751 COUNTY ROAD 30</t>
  </si>
  <si>
    <t>PCP-00A6C176</t>
  </si>
  <si>
    <t>cortezhills</t>
  </si>
  <si>
    <t>Rhiley</t>
  </si>
  <si>
    <t>+1 7754684224</t>
  </si>
  <si>
    <t>trhiley@barrick.com</t>
  </si>
  <si>
    <t>P. O. BOX 669</t>
  </si>
  <si>
    <t>CARLIN</t>
  </si>
  <si>
    <t>PPI-0002686F</t>
  </si>
  <si>
    <t>hprieto72+4@gmail.com</t>
  </si>
  <si>
    <t>VEGA'S LANDSCAPING &amp; EXCAVAT</t>
  </si>
  <si>
    <t>1107 Dewey Ln</t>
  </si>
  <si>
    <t>93138::VEGA'S LANDSCAPING &amp; EXCAVAT ION</t>
  </si>
  <si>
    <t>PCP-00A6C873</t>
  </si>
  <si>
    <t>alan.lewis@libertyenergy.com</t>
  </si>
  <si>
    <t>PCP-00A6FB71</t>
  </si>
  <si>
    <t>john.crowder@libertyenergy.com</t>
  </si>
  <si>
    <t>Crowder</t>
  </si>
  <si>
    <t>John.Crowder@libertyenergy.com</t>
  </si>
  <si>
    <t>1108 S Cribbon Ave.</t>
  </si>
  <si>
    <t>PCP-00A204E6</t>
  </si>
  <si>
    <t>christopher.valenzuela@libertyenergy.com</t>
  </si>
  <si>
    <t>350 TUCKER RD</t>
  </si>
  <si>
    <t>PCP-00A6B2FB</t>
  </si>
  <si>
    <t>grayson.hernandez@libertyenergy.com</t>
  </si>
  <si>
    <t>Grayson</t>
  </si>
  <si>
    <t>Grayson.Hernandez@libertyenergy.com</t>
  </si>
  <si>
    <t>PCP-00A6AE45</t>
  </si>
  <si>
    <t>christopher.valenzuela@libertyfrac.com</t>
  </si>
  <si>
    <t>PCP-00A6ACCF</t>
  </si>
  <si>
    <t>brett.rigby@libertyenergy.com</t>
  </si>
  <si>
    <t>PCP-00A6AB5D</t>
  </si>
  <si>
    <t>martids</t>
  </si>
  <si>
    <t>+1 309 264 8792</t>
  </si>
  <si>
    <t>Martin_Shawn@cat.com</t>
  </si>
  <si>
    <t>PPS-00095EF7</t>
  </si>
  <si>
    <t>alan.doubleeranch@gmail.com</t>
  </si>
  <si>
    <t>Eggleston</t>
  </si>
  <si>
    <t>84 Double E Ranch Road</t>
  </si>
  <si>
    <t>PCP-00A6E616</t>
  </si>
  <si>
    <t>SeveroSoto</t>
  </si>
  <si>
    <t>Severo</t>
  </si>
  <si>
    <t>ssoto@ironwomancon.com</t>
  </si>
  <si>
    <t>PCP-00A6D7BA</t>
  </si>
  <si>
    <t>Joeyflhx2011@gmail.com</t>
  </si>
  <si>
    <t>Aymond</t>
  </si>
  <si>
    <t>514 DOC ADAMS RD</t>
  </si>
  <si>
    <t>PAGOSA SPRINGS</t>
  </si>
  <si>
    <t>PCP-00A6C3F1</t>
  </si>
  <si>
    <t>sperez@ironwomancon.com</t>
  </si>
  <si>
    <t>PCP-00A6D7FF</t>
  </si>
  <si>
    <t>jrguerrero@ironwomancon.com</t>
  </si>
  <si>
    <t>R Guerrero</t>
  </si>
  <si>
    <t>Joaquín</t>
  </si>
  <si>
    <t>PCP-00A6DDC4</t>
  </si>
  <si>
    <t>chris.dennis@libertyenergy.com</t>
  </si>
  <si>
    <t>2675 Valley View Dr.</t>
  </si>
  <si>
    <t>PCP-00A6AEA9</t>
  </si>
  <si>
    <t>asflores@ironwomancon.com</t>
  </si>
  <si>
    <t>PCP-00A6DBB3</t>
  </si>
  <si>
    <t>Spencer@ptbreck.com</t>
  </si>
  <si>
    <t>384 SANDREED DRIVE</t>
  </si>
  <si>
    <t>FAIRPLAY</t>
  </si>
  <si>
    <t>PCP-00A6C952</t>
  </si>
  <si>
    <t>acortez@ironwomancon.com</t>
  </si>
  <si>
    <t>PCP-00A6D3FC</t>
  </si>
  <si>
    <t>Isantana@ironwomancon.com</t>
  </si>
  <si>
    <t>Ivaan</t>
  </si>
  <si>
    <t>PCP-00A6E78C</t>
  </si>
  <si>
    <t>mapacheco@ironwomancon.com</t>
  </si>
  <si>
    <t>Almazan Pacheco</t>
  </si>
  <si>
    <t>Marco Antonio</t>
  </si>
  <si>
    <t>PCP-00A6DC43</t>
  </si>
  <si>
    <t>Jagarcia@ironwomancon.com</t>
  </si>
  <si>
    <t>PCP-00A6DB82</t>
  </si>
  <si>
    <t>Jluevano@ironwomancon.com</t>
  </si>
  <si>
    <t>PCP-00A6DB08</t>
  </si>
  <si>
    <t>jcervantes@ironwomancon.com</t>
  </si>
  <si>
    <t>PCP-00A6D960</t>
  </si>
  <si>
    <t>troy_smithco</t>
  </si>
  <si>
    <t>+1 5757406011</t>
  </si>
  <si>
    <t>Troy@smithco.cc</t>
  </si>
  <si>
    <t>SMITHCO CONSTRUCTION INC.</t>
  </si>
  <si>
    <t>PCP-00A6AC33</t>
  </si>
  <si>
    <t>adrian.banuelos@libertyenergy.com</t>
  </si>
  <si>
    <t>Adrian.banuelos@libertyenergy.com</t>
  </si>
  <si>
    <t xml:space="preserve">2675 valley view dr </t>
  </si>
  <si>
    <t>PCP-00A74173</t>
  </si>
  <si>
    <t>erik.arnold@libertyenergy.com</t>
  </si>
  <si>
    <t>2675 VALLEY VIEW DR.</t>
  </si>
  <si>
    <t>PCP-00A74129</t>
  </si>
  <si>
    <t>fg68818@gmail.com</t>
  </si>
  <si>
    <t>GOMEZ TRUCKING</t>
  </si>
  <si>
    <t>709 ZINN ROAD</t>
  </si>
  <si>
    <t>38107::GOMEZ TRUCKING</t>
  </si>
  <si>
    <t>PCP-00A73A17</t>
  </si>
  <si>
    <t>dispatch@epcarmover.com</t>
  </si>
  <si>
    <t>APODACA AUTO TRANSPORT</t>
  </si>
  <si>
    <t>14493 CASSIDY DRIVE</t>
  </si>
  <si>
    <t>04896::APODACA AUTO TRANSPORT</t>
  </si>
  <si>
    <t>PCP-00A733C5</t>
  </si>
  <si>
    <t>chris.ertola@summitcountyco.gov</t>
  </si>
  <si>
    <t>Ertola</t>
  </si>
  <si>
    <t>PCP-0030CC49</t>
  </si>
  <si>
    <t>rafaelrafael0607@gmail.com</t>
  </si>
  <si>
    <t>UNLIMITED CONSTRUCTION</t>
  </si>
  <si>
    <t>4154-3 SEVEN RIVERS HWY</t>
  </si>
  <si>
    <t>91102::UNLIMITED CONSTRUCTION 2 LLC</t>
  </si>
  <si>
    <t>PCP-00A7325D</t>
  </si>
  <si>
    <t>lrcanas</t>
  </si>
  <si>
    <t>Canas</t>
  </si>
  <si>
    <t>PCP-00042FC3</t>
  </si>
  <si>
    <t>swcrb</t>
  </si>
  <si>
    <t>SWC Road and bridge</t>
  </si>
  <si>
    <t>+1 307 922 5415</t>
  </si>
  <si>
    <t>swcrb@sweetwatercountywy.gov</t>
  </si>
  <si>
    <t>SWEETWATER COUNTY ROAD &amp; BRIDGE</t>
  </si>
  <si>
    <t>1616 W. 2ND STREET</t>
  </si>
  <si>
    <t>PCP-000CE586</t>
  </si>
  <si>
    <t>charlie@generalhydronics.com</t>
  </si>
  <si>
    <t>Alamagordo</t>
  </si>
  <si>
    <t>PCP-00A72207</t>
  </si>
  <si>
    <t>Atermaat@jaksdieselrepairs.com</t>
  </si>
  <si>
    <t>JAKS Diesel Repairs</t>
  </si>
  <si>
    <t>PCP-00A746D1</t>
  </si>
  <si>
    <t>JDVigil26</t>
  </si>
  <si>
    <t>joev@morton-electric.com</t>
  </si>
  <si>
    <t>MORTON ELECTRIC INC.</t>
  </si>
  <si>
    <t>1049 MEADOW LN.</t>
  </si>
  <si>
    <t>PCP-00A73684</t>
  </si>
  <si>
    <t>rileycl</t>
  </si>
  <si>
    <t>+1 317 460 1851</t>
  </si>
  <si>
    <t>Riley_Christopher_L@cat.com</t>
  </si>
  <si>
    <t>PSP-0002B5A4</t>
  </si>
  <si>
    <t>wade.meaney@libertyenergy.com</t>
  </si>
  <si>
    <t>meaney</t>
  </si>
  <si>
    <t>Wade.Meaney@libertyenergy.com</t>
  </si>
  <si>
    <t>9540 EAST 104TH AVENUE</t>
  </si>
  <si>
    <t>PCP-00A74208</t>
  </si>
  <si>
    <t>Amcgowan@airdrilling.com</t>
  </si>
  <si>
    <t>Mcgowan</t>
  </si>
  <si>
    <t>3908 CHOLLA DRIVE NORTHEAST</t>
  </si>
  <si>
    <t>PCP-00A73CE3</t>
  </si>
  <si>
    <t>JDVigil</t>
  </si>
  <si>
    <t>PCP-00A7376D</t>
  </si>
  <si>
    <t>e250wjd2</t>
  </si>
  <si>
    <t>delgado_william@wagnerequipment.com</t>
  </si>
  <si>
    <t>PSP-000A7CC0</t>
  </si>
  <si>
    <t>e250cad2</t>
  </si>
  <si>
    <t>diaz_connor@wagnerequipment.com</t>
  </si>
  <si>
    <t>PSP-000A31F4</t>
  </si>
  <si>
    <t>e250ojk</t>
  </si>
  <si>
    <t>Kraber</t>
  </si>
  <si>
    <t>+1 3037393000</t>
  </si>
  <si>
    <t>Kraber_Owen@wagnerequipment.com</t>
  </si>
  <si>
    <t>PSP-000BB5FD</t>
  </si>
  <si>
    <t>edgar.toribio@libertyenergy.com</t>
  </si>
  <si>
    <t>Edgar.Toribio@libertyenergy.com</t>
  </si>
  <si>
    <t>PCP-00A74306</t>
  </si>
  <si>
    <t>braden.millikan@libertyenergy.com</t>
  </si>
  <si>
    <t>Braden.Millikan@libertyenergy.com</t>
  </si>
  <si>
    <t>8025 South Sooner Road</t>
  </si>
  <si>
    <t>PCP-00A742FE</t>
  </si>
  <si>
    <t>patrice.milandou@libertyenergy.com</t>
  </si>
  <si>
    <t>Milandou</t>
  </si>
  <si>
    <t>patrice</t>
  </si>
  <si>
    <t>PCP-00A742F7</t>
  </si>
  <si>
    <t>marcel.landry@libertyenergy.com</t>
  </si>
  <si>
    <t>2676 Valley View Dr</t>
  </si>
  <si>
    <t>PCP-00A74274</t>
  </si>
  <si>
    <t>david.hartstein@libertyenergy.com</t>
  </si>
  <si>
    <t>David.Hartstein@libertyenergy.com</t>
  </si>
  <si>
    <t>PCP-00A74222</t>
  </si>
  <si>
    <t>heinz.mikat@libertyenergy.com</t>
  </si>
  <si>
    <t>Mikat</t>
  </si>
  <si>
    <t>Heinz</t>
  </si>
  <si>
    <t>2675 VALLEY VIEW DRIVE</t>
  </si>
  <si>
    <t>PCP-00A741EE</t>
  </si>
  <si>
    <t>jeremy.roberts@libertyenergy.com</t>
  </si>
  <si>
    <t>PCP-00A741E7</t>
  </si>
  <si>
    <t>leon.reaser@libertyenergy.com</t>
  </si>
  <si>
    <t>EAST 104TH AVENUE</t>
  </si>
  <si>
    <t>PCP-00A741B0</t>
  </si>
  <si>
    <t>e250cj1</t>
  </si>
  <si>
    <t>Jimenez-Rosas</t>
  </si>
  <si>
    <t>jimenez-rosas_carlos@wagnerequipment.com</t>
  </si>
  <si>
    <t>PSP-0009FCB5</t>
  </si>
  <si>
    <t>dbpeanut101@gmail.com</t>
  </si>
  <si>
    <t>Jurewicz</t>
  </si>
  <si>
    <t>PCP-00A7A52F</t>
  </si>
  <si>
    <t>Pmwegner86@gmail.com</t>
  </si>
  <si>
    <t>Wegner</t>
  </si>
  <si>
    <t>19 SANDIA PARK LANE</t>
  </si>
  <si>
    <t>PCP-00A7BC7D</t>
  </si>
  <si>
    <t>Jramirez@wilbanks.us</t>
  </si>
  <si>
    <t>Wilbanks trucking services</t>
  </si>
  <si>
    <t>11246 LOVINGTON HIGHWAY</t>
  </si>
  <si>
    <t>PCP-00A7AF80</t>
  </si>
  <si>
    <t>e250tp</t>
  </si>
  <si>
    <t>pitre_tyler@wagnerequipment.com</t>
  </si>
  <si>
    <t>PSP-000AD331</t>
  </si>
  <si>
    <t>Cole.bakerfarms@gmail.com</t>
  </si>
  <si>
    <t>110 N BOLTON RD</t>
  </si>
  <si>
    <t>PCP-0091B59B</t>
  </si>
  <si>
    <t>Amendez@ironwomancon.com</t>
  </si>
  <si>
    <t>PCP-00A7A044</t>
  </si>
  <si>
    <t>ironwomandemo@gmail.com</t>
  </si>
  <si>
    <t>PCP-00A7B9EB</t>
  </si>
  <si>
    <t>e250cal1</t>
  </si>
  <si>
    <t>Litchenberg</t>
  </si>
  <si>
    <t>Avry</t>
  </si>
  <si>
    <t>litchenberg_cameron@wagnerequipment.com</t>
  </si>
  <si>
    <t>PSP-000B8609</t>
  </si>
  <si>
    <t>bryan@eqpintl.com</t>
  </si>
  <si>
    <t>+1 303-699-7766</t>
  </si>
  <si>
    <t>EQUIPMENT INTERNATIONAL</t>
  </si>
  <si>
    <t>8156 US Hwy 522 South</t>
  </si>
  <si>
    <t>Mc Veytown</t>
  </si>
  <si>
    <t>PCP-0003DDF6</t>
  </si>
  <si>
    <t>ptsdesigns</t>
  </si>
  <si>
    <t>DOWNS</t>
  </si>
  <si>
    <t>WALLACE</t>
  </si>
  <si>
    <t>ptsdtrailbuilding@gmail.com</t>
  </si>
  <si>
    <t>PINNACLE TRAIL SYSTEMS</t>
  </si>
  <si>
    <t>68994::PINNACLE TRAIL SYSTEMS</t>
  </si>
  <si>
    <t>PPW-800055AC</t>
  </si>
  <si>
    <t>TribboysX4</t>
  </si>
  <si>
    <t>Tribble &amp;amp; Sons Construction, LLC</t>
  </si>
  <si>
    <t>31258 J ROAD</t>
  </si>
  <si>
    <t>PPT-1066696D</t>
  </si>
  <si>
    <t>tbrink554@gmail.com</t>
  </si>
  <si>
    <t>Brink</t>
  </si>
  <si>
    <t>23651 E LOST CREEK TRAIL</t>
  </si>
  <si>
    <t>AGATE</t>
  </si>
  <si>
    <t>PCP-00A782E9</t>
  </si>
  <si>
    <t>owesley@jhlconstructors.com</t>
  </si>
  <si>
    <t>+1 7202445967</t>
  </si>
  <si>
    <t>JHL ENTERPRISES, INC. DBA JHL CONSTRUCTORS, INC.</t>
  </si>
  <si>
    <t>PCP-000804C8</t>
  </si>
  <si>
    <t>markbrown82406@gmail.com</t>
  </si>
  <si>
    <t>5000 US HWY 36</t>
  </si>
  <si>
    <t>PCP-00A79F6B</t>
  </si>
  <si>
    <t>rjenkins@republicservices.com</t>
  </si>
  <si>
    <t>+1 720-590-4049</t>
  </si>
  <si>
    <t>PCP-0002C1E8</t>
  </si>
  <si>
    <t>rafael.alvarado@daughertyranches.com</t>
  </si>
  <si>
    <t>PCP-00A79987</t>
  </si>
  <si>
    <t>e250jv2</t>
  </si>
  <si>
    <t>Valentin_Joseph@wagnerequipment.com</t>
  </si>
  <si>
    <t>PSP-000B4740</t>
  </si>
  <si>
    <t>joseph.akina@copart.com</t>
  </si>
  <si>
    <t>Akina</t>
  </si>
  <si>
    <t>3999 S Loop 335 E</t>
  </si>
  <si>
    <t>PCP-0004C238</t>
  </si>
  <si>
    <t>jafgerkeexcavating.com</t>
  </si>
  <si>
    <t>Fremstad</t>
  </si>
  <si>
    <t>jaf@gerkeexcavating.com</t>
  </si>
  <si>
    <t>GERKE EXCAVATING INC</t>
  </si>
  <si>
    <t>15341 WI-131</t>
  </si>
  <si>
    <t>TOMAH</t>
  </si>
  <si>
    <t>PCP-00A7A029</t>
  </si>
  <si>
    <t>youngsmobileservice@gmail.com</t>
  </si>
  <si>
    <t>YOUNGS MOBILE SERVICE</t>
  </si>
  <si>
    <t>180 42ND ST SE</t>
  </si>
  <si>
    <t>99544::YOUNGS MOBILE SERVICE</t>
  </si>
  <si>
    <t>PCP-00A8020E</t>
  </si>
  <si>
    <t>franciscoromero</t>
  </si>
  <si>
    <t>romerofrabcisco@gmail.com</t>
  </si>
  <si>
    <t>FRANCISCO ROMERO</t>
  </si>
  <si>
    <t>901 W DESERT ST</t>
  </si>
  <si>
    <t>VAN HORN</t>
  </si>
  <si>
    <t>83122::FRANCISCO ROMERO</t>
  </si>
  <si>
    <t>PCP-00A7F9C2</t>
  </si>
  <si>
    <t>rgrodriguez@ironwomancon.com</t>
  </si>
  <si>
    <t>PCP-00A7DAA1</t>
  </si>
  <si>
    <t>ahaday10@aol.com</t>
  </si>
  <si>
    <t>Aday</t>
  </si>
  <si>
    <t>ADAY FARMS LLC</t>
  </si>
  <si>
    <t>39 WATSON ROAD</t>
  </si>
  <si>
    <t>ESTANCIA</t>
  </si>
  <si>
    <t>01793::ADAY FARMS</t>
  </si>
  <si>
    <t>PCP-00A802C3</t>
  </si>
  <si>
    <t>e250hs1</t>
  </si>
  <si>
    <t>Salter</t>
  </si>
  <si>
    <t>salter_hunter@wagnerequipment.com</t>
  </si>
  <si>
    <t>PSP-00090C35</t>
  </si>
  <si>
    <t>e250esb</t>
  </si>
  <si>
    <t>Blossom</t>
  </si>
  <si>
    <t>ernest</t>
  </si>
  <si>
    <t>blossom_ernest@wagnerequipment.com</t>
  </si>
  <si>
    <t>PSP-000A70E8</t>
  </si>
  <si>
    <t>e250tdo</t>
  </si>
  <si>
    <t>Tylan</t>
  </si>
  <si>
    <t>Olsen_tylan@wagnerequipment.com</t>
  </si>
  <si>
    <t>PIP-10224246</t>
  </si>
  <si>
    <t>e250dlh</t>
  </si>
  <si>
    <t>harris_doug@wagnerequipment.com</t>
  </si>
  <si>
    <t>PSP-000BCE13</t>
  </si>
  <si>
    <t>hessenbruchabraham@gmail.com</t>
  </si>
  <si>
    <t>Hessenbruch</t>
  </si>
  <si>
    <t>Abraham</t>
  </si>
  <si>
    <t>csc pm services</t>
  </si>
  <si>
    <t>4520 DEL VERDE DRIVE</t>
  </si>
  <si>
    <t>PCP-00A829F7</t>
  </si>
  <si>
    <t>melyoung5532@yahoo.com</t>
  </si>
  <si>
    <t>Navajo Housing Authority</t>
  </si>
  <si>
    <t>P.O. Box 5262</t>
  </si>
  <si>
    <t>Window Rock</t>
  </si>
  <si>
    <t>PCP-00A82382</t>
  </si>
  <si>
    <t>meldodan@centurylink.net</t>
  </si>
  <si>
    <t>Rockwell</t>
  </si>
  <si>
    <t>15439 ROAD 35</t>
  </si>
  <si>
    <t>PCP-00A84C29</t>
  </si>
  <si>
    <t>purchasing@mwfab.net</t>
  </si>
  <si>
    <t>Milberger</t>
  </si>
  <si>
    <t>Midwest Fabrication &amp; Steel</t>
  </si>
  <si>
    <t>1015 EAST NORTHERN AVENUE</t>
  </si>
  <si>
    <t>PCP-00A876C4</t>
  </si>
  <si>
    <t>bendrotar@gmail.com</t>
  </si>
  <si>
    <t>Drotar</t>
  </si>
  <si>
    <t>25750 WELD COUNTY ROAD 17</t>
  </si>
  <si>
    <t>PCP-00A88815</t>
  </si>
  <si>
    <t>David.haldeman@hulcher.com</t>
  </si>
  <si>
    <t>Haldeman</t>
  </si>
  <si>
    <t>Hulcher Services</t>
  </si>
  <si>
    <t>204 E RIVER RD</t>
  </si>
  <si>
    <t>BELEN</t>
  </si>
  <si>
    <t>PCP-00A8B081</t>
  </si>
  <si>
    <t>shawn.williams@usacompression.com</t>
  </si>
  <si>
    <t>PCP-00A8C63F</t>
  </si>
  <si>
    <t>stindtbk</t>
  </si>
  <si>
    <t>Ramey</t>
  </si>
  <si>
    <t>217-556-8669</t>
  </si>
  <si>
    <t>barbara@williamsconstruction.biz</t>
  </si>
  <si>
    <t>PO Box 704</t>
  </si>
  <si>
    <t>PPT-01010ED9</t>
  </si>
  <si>
    <t>nlopez@thiess.com</t>
  </si>
  <si>
    <t>PCP-00A21E8B</t>
  </si>
  <si>
    <t>ron.a.baca@gmail.com</t>
  </si>
  <si>
    <t>BACA RANCH</t>
  </si>
  <si>
    <t>1114 PRIVATE RD 3462</t>
  </si>
  <si>
    <t>LEXINGTON</t>
  </si>
  <si>
    <t>06595::BACA RANCH</t>
  </si>
  <si>
    <t>PCP-00A62151</t>
  </si>
  <si>
    <t>billing@midcoloradoconstruction.com</t>
  </si>
  <si>
    <t>MID COLORADO CONSTRUCTION LLP</t>
  </si>
  <si>
    <t>16451 CR 102</t>
  </si>
  <si>
    <t>PCP-00A8A30F</t>
  </si>
  <si>
    <t>James.carpenter@nhplc.com</t>
  </si>
  <si>
    <t>NORTH HOUSTON POLE LINE</t>
  </si>
  <si>
    <t>850 ALDINE MAIL ROUTE</t>
  </si>
  <si>
    <t>PCP-00A885B8</t>
  </si>
  <si>
    <t>e250bwl</t>
  </si>
  <si>
    <t>lyon_bryce@wagnerequipment.com</t>
  </si>
  <si>
    <t>PSP-000BA943</t>
  </si>
  <si>
    <t>e250jpb</t>
  </si>
  <si>
    <t>bragg_joshua@wagnerequipment.com</t>
  </si>
  <si>
    <t>PIP-10748598</t>
  </si>
  <si>
    <t>e250mrb</t>
  </si>
  <si>
    <t>Burshtynsky</t>
  </si>
  <si>
    <t>burshtynsky_mark@wagnerequipment.com</t>
  </si>
  <si>
    <t>PSP-0009C0F4</t>
  </si>
  <si>
    <t>korsak@marathonpetroleum.com</t>
  </si>
  <si>
    <t>Orsak</t>
  </si>
  <si>
    <t>KOrsak@marathonpetroleum.com</t>
  </si>
  <si>
    <t>4109 GRANDI RD</t>
  </si>
  <si>
    <t>PCP-00A8EEE8</t>
  </si>
  <si>
    <t>e250br</t>
  </si>
  <si>
    <t>rodriguez_bruno@wagnerequipment.com</t>
  </si>
  <si>
    <t>PSP-000932D9</t>
  </si>
  <si>
    <t>jlee@sundt.com</t>
  </si>
  <si>
    <t>+1 6023976972</t>
  </si>
  <si>
    <t>1903 E UNIVERISITY</t>
  </si>
  <si>
    <t>DR</t>
  </si>
  <si>
    <t>PPW-8000BC86</t>
  </si>
  <si>
    <t>chapinconstruction@live.com</t>
  </si>
  <si>
    <t>CHAPIN</t>
  </si>
  <si>
    <t>Chapin Construction</t>
  </si>
  <si>
    <t>PO BOX 148</t>
  </si>
  <si>
    <t>Opal</t>
  </si>
  <si>
    <t>PPW-80010790</t>
  </si>
  <si>
    <t>juan_gonzalez@napastore.com</t>
  </si>
  <si>
    <t>JUAN</t>
  </si>
  <si>
    <t>JUAN_GONZALEZ@NAPASTORE.COM</t>
  </si>
  <si>
    <t>BROWN BROTHERS NAPA IBS</t>
  </si>
  <si>
    <t>9109 MONACO STREET</t>
  </si>
  <si>
    <t>PCP-00A8EAB6</t>
  </si>
  <si>
    <t>matthew.gartner@claystoneconstruction.com</t>
  </si>
  <si>
    <t>CLAYSTONE CONSTRUCTION LLC</t>
  </si>
  <si>
    <t>11840 STATE HIGHWAY 52</t>
  </si>
  <si>
    <t>PCP-00A92CD1</t>
  </si>
  <si>
    <t>malucero@kfoxtv.com</t>
  </si>
  <si>
    <t>KFOX TV</t>
  </si>
  <si>
    <t>200 S ALTO MESA DR</t>
  </si>
  <si>
    <t>50422::KFOX TV</t>
  </si>
  <si>
    <t>PCP-00A91C4B</t>
  </si>
  <si>
    <t>larry.elkins2@martinmarietta.com</t>
  </si>
  <si>
    <t>+1 9704439058</t>
  </si>
  <si>
    <t>Larry.Elkins2@martinmarietta.com</t>
  </si>
  <si>
    <t>27486 COUNTY ROAD 13</t>
  </si>
  <si>
    <t>PCP-00A8EC15</t>
  </si>
  <si>
    <t>b0082vba</t>
  </si>
  <si>
    <t>brandy@rmpowertrain.com</t>
  </si>
  <si>
    <t>PSP-000A6A8F</t>
  </si>
  <si>
    <t>barrondario01@gmail.com</t>
  </si>
  <si>
    <t>Dario</t>
  </si>
  <si>
    <t>dario.barronavila@libertyenergy.com</t>
  </si>
  <si>
    <t>PCP-00A8FCB8</t>
  </si>
  <si>
    <t>Snider</t>
  </si>
  <si>
    <t>basaltts@wm.com</t>
  </si>
  <si>
    <t>PCP-00A92ADD</t>
  </si>
  <si>
    <t>PCP-00A929D4</t>
  </si>
  <si>
    <t>edward.valles@up.com</t>
  </si>
  <si>
    <t xml:space="preserve">1800 Westland Rd </t>
  </si>
  <si>
    <t>Chayenne</t>
  </si>
  <si>
    <t>PCP-00A902A4</t>
  </si>
  <si>
    <t>PCP-00A92B27</t>
  </si>
  <si>
    <t>051083</t>
  </si>
  <si>
    <t>McCann</t>
  </si>
  <si>
    <t>PCP-00A92B93</t>
  </si>
  <si>
    <t>e250th2</t>
  </si>
  <si>
    <t>Hudson_Tyson@wagnerequipment.com</t>
  </si>
  <si>
    <t>PSP-000A4E3F</t>
  </si>
  <si>
    <t>michael_bustamante@napastore.com</t>
  </si>
  <si>
    <t xml:space="preserve">10610 NORTH LOOP </t>
  </si>
  <si>
    <t>PCP-00A931D0</t>
  </si>
  <si>
    <t>e250brw1</t>
  </si>
  <si>
    <t>White_Blaine@wagnerequipment.com</t>
  </si>
  <si>
    <t>PIP-11024561</t>
  </si>
  <si>
    <t>noonross@yahoo.com</t>
  </si>
  <si>
    <t>Noon</t>
  </si>
  <si>
    <t>+1 520-604-6503</t>
  </si>
  <si>
    <t>NOON CATTLE AND CONTRACTING</t>
  </si>
  <si>
    <t>64 Holbrook Dr</t>
  </si>
  <si>
    <t>Sonoita</t>
  </si>
  <si>
    <t>PCP-000210EA</t>
  </si>
  <si>
    <t>jolm</t>
  </si>
  <si>
    <t>Olm</t>
  </si>
  <si>
    <t>+1 5209552212</t>
  </si>
  <si>
    <t>jolm@borderland-inc.com</t>
  </si>
  <si>
    <t>BORDERLAND CONSTRUCTION</t>
  </si>
  <si>
    <t>PCP-0001DD35</t>
  </si>
  <si>
    <t>outlook2007</t>
  </si>
  <si>
    <t>+1 7202258513</t>
  </si>
  <si>
    <t>sales@outlookenterprisesllc.com</t>
  </si>
  <si>
    <t>OUTLOOK ENTERPRISES LLC</t>
  </si>
  <si>
    <t>820 S Lipan St</t>
  </si>
  <si>
    <t>66584::OUTLOOK ENTERPRISES LLC</t>
  </si>
  <si>
    <t>PCP-00A9972C</t>
  </si>
  <si>
    <t>e500jhardy</t>
  </si>
  <si>
    <t>JHardy@blattnerenergy.com</t>
  </si>
  <si>
    <t>PSP-0008AC51</t>
  </si>
  <si>
    <t>kylestrouse33@gmail.com</t>
  </si>
  <si>
    <t>Strouse</t>
  </si>
  <si>
    <t>KyleStrouse33@gmail.com</t>
  </si>
  <si>
    <t>Mountain Home Contractors</t>
  </si>
  <si>
    <t>3131 HOMESTAKE PLACE</t>
  </si>
  <si>
    <t>FLORISSANT</t>
  </si>
  <si>
    <t>PCP-00A9AA18</t>
  </si>
  <si>
    <t>ashley@aggregatetechnologies.com</t>
  </si>
  <si>
    <t>ashley</t>
  </si>
  <si>
    <t>10700 TOWER OAKS BLVD</t>
  </si>
  <si>
    <t>PCP-00A98486</t>
  </si>
  <si>
    <t>2828gabriel@gmail.com</t>
  </si>
  <si>
    <t>76 ARMIJO ROAD</t>
  </si>
  <si>
    <t>PCP-00A97698</t>
  </si>
  <si>
    <t>jcowger@summitlineconstruction.com</t>
  </si>
  <si>
    <t>+1 575 649 3889</t>
  </si>
  <si>
    <t>SUMMIT LINE CONSTRUCTION</t>
  </si>
  <si>
    <t>441 W POWER LINE RD</t>
  </si>
  <si>
    <t>Heber City</t>
  </si>
  <si>
    <t>PCP-00063F1D</t>
  </si>
  <si>
    <t>e250tjj</t>
  </si>
  <si>
    <t>Jurgensen</t>
  </si>
  <si>
    <t>Jurgensen_Tyler@wagnerequipment.com</t>
  </si>
  <si>
    <t>PSP-00092261</t>
  </si>
  <si>
    <t>e250bf</t>
  </si>
  <si>
    <t>fox_brooke@wagnerequipment.com</t>
  </si>
  <si>
    <t>PSP-000AE431</t>
  </si>
  <si>
    <t>mctransportation915@gmail.com</t>
  </si>
  <si>
    <t>MC TRANSPORTATION LLC</t>
  </si>
  <si>
    <t xml:space="preserve">307 FM 2119 </t>
  </si>
  <si>
    <t>P.O. Box 1942</t>
  </si>
  <si>
    <t>59637::MC TRANSPORTATION LLC</t>
  </si>
  <si>
    <t>PCP-00A978E1</t>
  </si>
  <si>
    <t>carloscaldera</t>
  </si>
  <si>
    <t>caldera</t>
  </si>
  <si>
    <t>+1 5202601469</t>
  </si>
  <si>
    <t>(520)260-1469</t>
  </si>
  <si>
    <t>carloscaldera@borderland-inc.com</t>
  </si>
  <si>
    <t>PPT-40001A38</t>
  </si>
  <si>
    <t>tino@montezumapavingco.com</t>
  </si>
  <si>
    <t>DaSalla</t>
  </si>
  <si>
    <t>+1 6022788100</t>
  </si>
  <si>
    <t>MONTEZUMA PAVING COMPANY</t>
  </si>
  <si>
    <t>3526 N. 42ND AVE.</t>
  </si>
  <si>
    <t>N. 42nd Ave.</t>
  </si>
  <si>
    <t>PPW-000245EF</t>
  </si>
  <si>
    <t>wadams@cap-az.com</t>
  </si>
  <si>
    <t>+1 623-694-8188</t>
  </si>
  <si>
    <t>CENTRAL ARIZONA PROJECT</t>
  </si>
  <si>
    <t>23636 N. 7TH ST.</t>
  </si>
  <si>
    <t>PCP-0003E9A6</t>
  </si>
  <si>
    <t>office@highlandsite.works</t>
  </si>
  <si>
    <t>Brughelli</t>
  </si>
  <si>
    <t>Rachael</t>
  </si>
  <si>
    <t>HIGHLAND SITEWORKS LLC</t>
  </si>
  <si>
    <t>306 SOUTH LOOKOUT MOUNTAIN ROAD</t>
  </si>
  <si>
    <t>PPW-FA49272B</t>
  </si>
  <si>
    <t>Geovanni</t>
  </si>
  <si>
    <t>+1 915-803-7345</t>
  </si>
  <si>
    <t>PCP-0000D09D</t>
  </si>
  <si>
    <t>michael.j.wilson@tallgrass.com</t>
  </si>
  <si>
    <t>34511 COUNTY ROAD 39</t>
  </si>
  <si>
    <t>PEETZ</t>
  </si>
  <si>
    <t>PCP-00A9EA56</t>
  </si>
  <si>
    <t>scasey1904</t>
  </si>
  <si>
    <t>stevec@kimbrellelectric.com</t>
  </si>
  <si>
    <t>KIMBRELL ELECTRIC INC</t>
  </si>
  <si>
    <t>7593 N. 73RD DR.</t>
  </si>
  <si>
    <t>PCP-0004BA36</t>
  </si>
  <si>
    <t>mtzirrig@att.net</t>
  </si>
  <si>
    <t>Abelardo</t>
  </si>
  <si>
    <t>MARTINEZ IRRIGTN &amp; LNDSCP</t>
  </si>
  <si>
    <t>7724 Tortec Dr</t>
  </si>
  <si>
    <t>58244::MARTINEZ IRRIGTN &amp; LNDSCP</t>
  </si>
  <si>
    <t>PCP-00AA11B0</t>
  </si>
  <si>
    <t>mtannel@hamoninfrastructure.com</t>
  </si>
  <si>
    <t>PCP-00A9EA3E</t>
  </si>
  <si>
    <t>aost13</t>
  </si>
  <si>
    <t>Ost</t>
  </si>
  <si>
    <t>andre@deerlakeelectric.com</t>
  </si>
  <si>
    <t>Deer Lake Electric</t>
  </si>
  <si>
    <t>6986 SOUTH NORFOLK STREET</t>
  </si>
  <si>
    <t>FOXFIELD</t>
  </si>
  <si>
    <t>PCP-00A9EE55</t>
  </si>
  <si>
    <t>Lindel_Libby@wagnerequipment.com</t>
  </si>
  <si>
    <t>Lindel</t>
  </si>
  <si>
    <t>Libby</t>
  </si>
  <si>
    <t>PCP-00AA01E6</t>
  </si>
  <si>
    <t>brady.broyles@gmail.com</t>
  </si>
  <si>
    <t>Blue Haven Youth Camp</t>
  </si>
  <si>
    <t>Camp Blue Haven</t>
  </si>
  <si>
    <t>62 CAMP S ST</t>
  </si>
  <si>
    <t>PCP-00A9ECBA</t>
  </si>
  <si>
    <t>e250gal</t>
  </si>
  <si>
    <t>Lewis_gregory@wagnerequipment.com</t>
  </si>
  <si>
    <t>PPS-0008BBF6</t>
  </si>
  <si>
    <t>e250st1</t>
  </si>
  <si>
    <t>Timmons</t>
  </si>
  <si>
    <t>Timmons_Seth@wagnerequipment.com</t>
  </si>
  <si>
    <t>PSP-00091ED7</t>
  </si>
  <si>
    <t>snyder5304@gmail.com</t>
  </si>
  <si>
    <t>DF RANCH PARTNERS LP</t>
  </si>
  <si>
    <t>3811 TURTLE CREEK BLVD, STE 1315</t>
  </si>
  <si>
    <t>PCP-00AA1C17</t>
  </si>
  <si>
    <t>juanpolanco</t>
  </si>
  <si>
    <t>POLANCO</t>
  </si>
  <si>
    <t>juanpolanco1987@gmail.com</t>
  </si>
  <si>
    <t>DESERT TRUCKING</t>
  </si>
  <si>
    <t>302 3RD ST</t>
  </si>
  <si>
    <t>25854::DESERT TRUCKING</t>
  </si>
  <si>
    <t>PCP-00AA5DC0</t>
  </si>
  <si>
    <t>a5tejo</t>
  </si>
  <si>
    <t>Ornelas-Ramos</t>
  </si>
  <si>
    <t>Jairo.Ornelas-Ramos@mhctrp.com</t>
  </si>
  <si>
    <t>PSP-000BF910</t>
  </si>
  <si>
    <t>Steve.Hammond@csicompressco.com</t>
  </si>
  <si>
    <t>PPW-000327A2</t>
  </si>
  <si>
    <t>romeroone</t>
  </si>
  <si>
    <t>+1 480 297 4502</t>
  </si>
  <si>
    <t>rromero@stingerbridgeandiron.com</t>
  </si>
  <si>
    <t>4248 N Hwy 87</t>
  </si>
  <si>
    <t>Coolidge</t>
  </si>
  <si>
    <t>PCP-000D1961</t>
  </si>
  <si>
    <t>e250dy</t>
  </si>
  <si>
    <t>York</t>
  </si>
  <si>
    <t>York_Daniel@wagnerequipment.com</t>
  </si>
  <si>
    <t>PSP-00023C30</t>
  </si>
  <si>
    <t>matthew.parker@williams.com</t>
  </si>
  <si>
    <t>Williams Fort Lupton Gas Plant</t>
  </si>
  <si>
    <t>4501 CR 35</t>
  </si>
  <si>
    <t>PCP-00AA535D</t>
  </si>
  <si>
    <t>e250swh1</t>
  </si>
  <si>
    <t>Hash</t>
  </si>
  <si>
    <t>hash_stephen@wagnerequipment.com</t>
  </si>
  <si>
    <t>PSP-000B2537</t>
  </si>
  <si>
    <t>e250mxb2</t>
  </si>
  <si>
    <t>Buckland</t>
  </si>
  <si>
    <t>buckland_mason@wagnerequipment.com</t>
  </si>
  <si>
    <t>PIP-10630862</t>
  </si>
  <si>
    <t>kyle.spalding@truist.com</t>
  </si>
  <si>
    <t>Truist Equipment Financing</t>
  </si>
  <si>
    <t>307 International Circle</t>
  </si>
  <si>
    <t>Ste 600</t>
  </si>
  <si>
    <t>Hunt Valley</t>
  </si>
  <si>
    <t>PCP-00AA668E</t>
  </si>
  <si>
    <t>alex@resilientoilfield.com</t>
  </si>
  <si>
    <t>+1 432-230-8364</t>
  </si>
  <si>
    <t>RESILIENT OILFIELD SRV</t>
  </si>
  <si>
    <t>PO BOX 51804</t>
  </si>
  <si>
    <t>75777::RESILIENT OILFIELD SERVICES LLC</t>
  </si>
  <si>
    <t>PCP-000331B6</t>
  </si>
  <si>
    <t>mike.shipley@keymedia.com</t>
  </si>
  <si>
    <t>Shipley</t>
  </si>
  <si>
    <t>+1 720-771-2868</t>
  </si>
  <si>
    <t>Key Media</t>
  </si>
  <si>
    <t>95 Gold Hill</t>
  </si>
  <si>
    <t>PCP-000CD021</t>
  </si>
  <si>
    <t>mlhig1@yahoo.com</t>
  </si>
  <si>
    <t>Mlhig1@yahoo.com</t>
  </si>
  <si>
    <t>Sky Pirates Aviation</t>
  </si>
  <si>
    <t>30977 COUNTY ROAD 86</t>
  </si>
  <si>
    <t>SIMLA</t>
  </si>
  <si>
    <t>PCP-00AA8654</t>
  </si>
  <si>
    <t>redbarnbuilders</t>
  </si>
  <si>
    <t>Stapelman</t>
  </si>
  <si>
    <t>Drew@redbarnbuilders.com</t>
  </si>
  <si>
    <t>Red Barn Builders</t>
  </si>
  <si>
    <t>10498 PEACEFUL WAY</t>
  </si>
  <si>
    <t>PCP-00AA8409</t>
  </si>
  <si>
    <t>Garry.moore@co.mckinley.nm.us</t>
  </si>
  <si>
    <t>Northwest New Mexico Regional Solid Waste Authority</t>
  </si>
  <si>
    <t>101 RED MESA BLUFFS DRIVE</t>
  </si>
  <si>
    <t>THOREAU</t>
  </si>
  <si>
    <t>PCP-00AA8755</t>
  </si>
  <si>
    <t>evaneezer49@hotmail.com</t>
  </si>
  <si>
    <t>Yamagishi</t>
  </si>
  <si>
    <t>5778 ADKISSON PL</t>
  </si>
  <si>
    <t>PCP-00AA7F2D</t>
  </si>
  <si>
    <t>Stavnesj@yahoo.com</t>
  </si>
  <si>
    <t>Stavnes</t>
  </si>
  <si>
    <t>Stavnes Proformance</t>
  </si>
  <si>
    <t>125 CAVE SPRING DRIVE</t>
  </si>
  <si>
    <t>PCP-00AAA547</t>
  </si>
  <si>
    <t>adamclayer@gmail.com</t>
  </si>
  <si>
    <t>5509 SUMMER RIDGE RD NW</t>
  </si>
  <si>
    <t>PCP-00AAA86C</t>
  </si>
  <si>
    <t>ajnilson2000@gmail.com</t>
  </si>
  <si>
    <t>80 INVERNESS DRIVE EAST</t>
  </si>
  <si>
    <t>80112-5114</t>
  </si>
  <si>
    <t>PCP-00AAF908</t>
  </si>
  <si>
    <t>paul@mchughhomesinc.com</t>
  </si>
  <si>
    <t>+1 3037729186</t>
  </si>
  <si>
    <t>PCP-000A4F62</t>
  </si>
  <si>
    <t>kcmshop01@gmail.com</t>
  </si>
  <si>
    <t>PO BOX 50</t>
  </si>
  <si>
    <t>ANIMAS</t>
  </si>
  <si>
    <t>PCP-00AB1C8E</t>
  </si>
  <si>
    <t>mario.marquez@libertyenergy.com</t>
  </si>
  <si>
    <t>Mario.Marquez@libertyenergy.com</t>
  </si>
  <si>
    <t>PCP-00AAF86C</t>
  </si>
  <si>
    <t>Barron Avila</t>
  </si>
  <si>
    <t>Dario A</t>
  </si>
  <si>
    <t>PCP-00AAE797</t>
  </si>
  <si>
    <t>parrammster@gmail.com</t>
  </si>
  <si>
    <t>TOM PARRA</t>
  </si>
  <si>
    <t>P.O. Box 363</t>
  </si>
  <si>
    <t>91852::TOM PARRA</t>
  </si>
  <si>
    <t>PCP-00AAFC04</t>
  </si>
  <si>
    <t>receptionamountainconstruction@gmail.com</t>
  </si>
  <si>
    <t>A Mountain</t>
  </si>
  <si>
    <t>Receptionamountainconstruction@gmail.com</t>
  </si>
  <si>
    <t>1177 SCOGGINS AVENUE</t>
  </si>
  <si>
    <t>PCP-00AB1733</t>
  </si>
  <si>
    <t>e250jp</t>
  </si>
  <si>
    <t>Painter</t>
  </si>
  <si>
    <t>Painter_Jeff@wagnerequipment.com</t>
  </si>
  <si>
    <t>PSP-000BC751</t>
  </si>
  <si>
    <t>rcwill76@q.com</t>
  </si>
  <si>
    <t>1029 NORTH CEDAR STREET</t>
  </si>
  <si>
    <t>PCP-00AB0BB3</t>
  </si>
  <si>
    <t>smithshopllc@gmail.com</t>
  </si>
  <si>
    <t>The Smith Shop LLC</t>
  </si>
  <si>
    <t>14616 County RD 96</t>
  </si>
  <si>
    <t>PCP-00AAFC27</t>
  </si>
  <si>
    <t>aaron.johnson@libertyenergy.com</t>
  </si>
  <si>
    <t>PCP-00AADA6F</t>
  </si>
  <si>
    <t>brian.kellogg@csicompressco.com</t>
  </si>
  <si>
    <t>Kellogg</t>
  </si>
  <si>
    <t>+1 435-790-5427</t>
  </si>
  <si>
    <t>1735 Hughes Landing Blvd., Suite. 200</t>
  </si>
  <si>
    <t>PCP-00013780</t>
  </si>
  <si>
    <t>softears@protonmail.com</t>
  </si>
  <si>
    <t>John Adams Construction</t>
  </si>
  <si>
    <t>5512 ORIENT RD</t>
  </si>
  <si>
    <t>PCP-00ABA736</t>
  </si>
  <si>
    <t>pedroontiveros</t>
  </si>
  <si>
    <t>castap856@gmail.com</t>
  </si>
  <si>
    <t>PEDRO ONTIVEROS</t>
  </si>
  <si>
    <t>950 REPOLLO LN</t>
  </si>
  <si>
    <t>VADO</t>
  </si>
  <si>
    <t>66690::PEDRO ONTIVEROS</t>
  </si>
  <si>
    <t>PCP-00AB9B05</t>
  </si>
  <si>
    <t>ethan.showman@va.gov</t>
  </si>
  <si>
    <t>SHOWMAN</t>
  </si>
  <si>
    <t>EHTAN</t>
  </si>
  <si>
    <t>ETHAN.SHOWMAN@VA.GOV</t>
  </si>
  <si>
    <t>10545 DRENNAN RD</t>
  </si>
  <si>
    <t>PCP-00AB6983</t>
  </si>
  <si>
    <t>e.sanchez915@yahoo.com</t>
  </si>
  <si>
    <t>EMMANUEL SANCHEZ</t>
  </si>
  <si>
    <t>6008 Camino Alegre Dr</t>
  </si>
  <si>
    <t>76981::EMMANUEL SANCHEZ</t>
  </si>
  <si>
    <t>PCP-00AB8207</t>
  </si>
  <si>
    <t>edwardcbreen@gmail.com</t>
  </si>
  <si>
    <t>Edward C</t>
  </si>
  <si>
    <t>+1 575 405-7951</t>
  </si>
  <si>
    <t>GRADE RUNNERS INC</t>
  </si>
  <si>
    <t>37808::GRADE RUNNERS INC</t>
  </si>
  <si>
    <t>PCP-000320A3</t>
  </si>
  <si>
    <t>sfrendi@airdrilling.com</t>
  </si>
  <si>
    <t>FRENDI</t>
  </si>
  <si>
    <t>Sami</t>
  </si>
  <si>
    <t>+1 8329576093</t>
  </si>
  <si>
    <t>18155 Chisholm Trl</t>
  </si>
  <si>
    <t>PCP-00029875</t>
  </si>
  <si>
    <t>chrisjcullen@msn.com</t>
  </si>
  <si>
    <t>ALLBLAST LLC</t>
  </si>
  <si>
    <t>1900 ST. CHARLES RD.</t>
  </si>
  <si>
    <t>21675::ALLBLAST LLC</t>
  </si>
  <si>
    <t>PCP-00AB9BB7</t>
  </si>
  <si>
    <t>donvanderwal</t>
  </si>
  <si>
    <t>don.vanderwal@wildcat.net</t>
  </si>
  <si>
    <t>8570 CRITERION DR</t>
  </si>
  <si>
    <t>PCP-00AB8156</t>
  </si>
  <si>
    <t>josh.neel@equipmentshare.com</t>
  </si>
  <si>
    <t>Neel</t>
  </si>
  <si>
    <t>+1 7193184169</t>
  </si>
  <si>
    <t>PCP-00AB5E34</t>
  </si>
  <si>
    <t>panamacattle</t>
  </si>
  <si>
    <t>SPENCER</t>
  </si>
  <si>
    <t>SHAUN</t>
  </si>
  <si>
    <t>panamacattleco@gmail.com</t>
  </si>
  <si>
    <t>PANAMA CATTLE COMPANY LLC</t>
  </si>
  <si>
    <t>898 G-032</t>
  </si>
  <si>
    <t>PINON</t>
  </si>
  <si>
    <t>68817::PANAMA CATTLE COMPANY LLC</t>
  </si>
  <si>
    <t>PCP-00AB6BA6</t>
  </si>
  <si>
    <t>e250nip</t>
  </si>
  <si>
    <t>pacheco_nicholas@wagnerequipment.com</t>
  </si>
  <si>
    <t>PSP-000B0A09</t>
  </si>
  <si>
    <t>e250kdb</t>
  </si>
  <si>
    <t>Bonfoey</t>
  </si>
  <si>
    <t>bonfoey_kale@wagnerequipment.com</t>
  </si>
  <si>
    <t>PSP-0009333A</t>
  </si>
  <si>
    <t>e250mac3</t>
  </si>
  <si>
    <t>Castro_Mario@wagnerequipment.com</t>
  </si>
  <si>
    <t>PSP-00099A22</t>
  </si>
  <si>
    <t>e250js1</t>
  </si>
  <si>
    <t>Scheetz</t>
  </si>
  <si>
    <t>scheetz_jeremy@wagnerequipment.com</t>
  </si>
  <si>
    <t>PSP-00099DCB</t>
  </si>
  <si>
    <t>mccmontana</t>
  </si>
  <si>
    <t>Taunton</t>
  </si>
  <si>
    <t>james@montanacivil.com</t>
  </si>
  <si>
    <t>Montana Civil Contractors</t>
  </si>
  <si>
    <t>62 SKYWAY BOULEVARD</t>
  </si>
  <si>
    <t>BELGRADE</t>
  </si>
  <si>
    <t>PCP-00ABA315</t>
  </si>
  <si>
    <t>Donaldaragon343@gmail.com</t>
  </si>
  <si>
    <t>1506 SALAZAR STREET</t>
  </si>
  <si>
    <t>PCP-00AB84D1</t>
  </si>
  <si>
    <t>jmilam235</t>
  </si>
  <si>
    <t>MILAM</t>
  </si>
  <si>
    <t>JMILAM@AXIP.COM</t>
  </si>
  <si>
    <t>AXIP ENERGY</t>
  </si>
  <si>
    <t>PCP-0000FE92</t>
  </si>
  <si>
    <t>ap@centennialtools.com</t>
  </si>
  <si>
    <t xml:space="preserve">Centennial Tools &amp;amp; Services </t>
  </si>
  <si>
    <t>PPW-8001B906</t>
  </si>
  <si>
    <t>matthewdutchbrown@outlook.com</t>
  </si>
  <si>
    <t>Hoods up</t>
  </si>
  <si>
    <t>6527 Y O RD</t>
  </si>
  <si>
    <t>DEXTER</t>
  </si>
  <si>
    <t>PCP-00AB6B2B</t>
  </si>
  <si>
    <t>etrevino@hobbsnm.org</t>
  </si>
  <si>
    <t>CITY OF HOBBS</t>
  </si>
  <si>
    <t>200 E BROADWAY ST</t>
  </si>
  <si>
    <t>43440::CITY OF HOBBS</t>
  </si>
  <si>
    <t>PCP-00AB7669</t>
  </si>
  <si>
    <t>tonijo@roadsidesupplies.com</t>
  </si>
  <si>
    <t>Rogge</t>
  </si>
  <si>
    <t>Toni Jo</t>
  </si>
  <si>
    <t>+1 7196965307</t>
  </si>
  <si>
    <t>ap@roadsidesupplies.com</t>
  </si>
  <si>
    <t>Road Side Supplies LLC</t>
  </si>
  <si>
    <t>PCP-00025D5E</t>
  </si>
  <si>
    <t>clarktad5</t>
  </si>
  <si>
    <t>patzo95@hotmail.com</t>
  </si>
  <si>
    <t>Tad Clark</t>
  </si>
  <si>
    <t>1842 SILVER SPUR WAY</t>
  </si>
  <si>
    <t>PPW-8003CE53</t>
  </si>
  <si>
    <t>e250bvl1</t>
  </si>
  <si>
    <t>V.</t>
  </si>
  <si>
    <t>lewis_benjamin@wagnerequipment.com</t>
  </si>
  <si>
    <t>PSP-000BF832</t>
  </si>
  <si>
    <t>vrossroad1@yahoo.com</t>
  </si>
  <si>
    <t>V ROSS ROAD SERVICE JR</t>
  </si>
  <si>
    <t>12300 Camino de la Rosa</t>
  </si>
  <si>
    <t>92910::V ROSS ROAD SERVICE JR</t>
  </si>
  <si>
    <t>PCP-00AC1079</t>
  </si>
  <si>
    <t>garci378</t>
  </si>
  <si>
    <t>Jeffrey.Garcia@cat.com</t>
  </si>
  <si>
    <t>PSP-000B8734</t>
  </si>
  <si>
    <t>matt.richtsmeier@libertyenergy.com</t>
  </si>
  <si>
    <t>Richtsmeier</t>
  </si>
  <si>
    <t>Matt.Richtsmeier@Libertyenergy.com</t>
  </si>
  <si>
    <t>950 17TH STREET</t>
  </si>
  <si>
    <t>PCP-00ABD1D2</t>
  </si>
  <si>
    <t>jesusmadrid@demingexcavatinginc.com</t>
  </si>
  <si>
    <t>DEMING EXCAVATING</t>
  </si>
  <si>
    <t>3635 Columbus Rd SE</t>
  </si>
  <si>
    <t>25365::DEMING EXCAVATING INC</t>
  </si>
  <si>
    <t>PCP-00ABFDA1</t>
  </si>
  <si>
    <t>e250ser1</t>
  </si>
  <si>
    <t>Rajzer</t>
  </si>
  <si>
    <t>Rajzer_steven@wagnerequipment.com</t>
  </si>
  <si>
    <t>PIP-10260836</t>
  </si>
  <si>
    <t>millea52</t>
  </si>
  <si>
    <t>Angela.Miller@cat.com</t>
  </si>
  <si>
    <t>Teksystems, Inc.</t>
  </si>
  <si>
    <t>PSP-000B7DD3</t>
  </si>
  <si>
    <t>Davidsonzac25@gmail.com</t>
  </si>
  <si>
    <t>410 HIGBY HOLE ROAD</t>
  </si>
  <si>
    <t>PCP-00AC211E</t>
  </si>
  <si>
    <t>Eli.embrey@gmail.com</t>
  </si>
  <si>
    <t>505 GRAZER LN</t>
  </si>
  <si>
    <t>PCP-00AC1DF8</t>
  </si>
  <si>
    <t>Grt_25@hotmail.com</t>
  </si>
  <si>
    <t>1040 EAST 7TH STREET</t>
  </si>
  <si>
    <t>PCP-00AC1C64</t>
  </si>
  <si>
    <t>farrisdusty503@gmail.com</t>
  </si>
  <si>
    <t>Farrisdusty503@gmail.com</t>
  </si>
  <si>
    <t>2094 CO RD 326</t>
  </si>
  <si>
    <t>PCP-00AC0A30</t>
  </si>
  <si>
    <t>Bill_snipes@fws.gov</t>
  </si>
  <si>
    <t>Bitter Lake National Wildlife Refuge</t>
  </si>
  <si>
    <t>4200 E PINE LODGE RD</t>
  </si>
  <si>
    <t>PCP-00AC041A</t>
  </si>
  <si>
    <t>rmsolutions34@gmail.com</t>
  </si>
  <si>
    <t>Wal.rod16@gmail.com</t>
  </si>
  <si>
    <t>RM Solutions LLC</t>
  </si>
  <si>
    <t>2613 CUATRO MILPAS RD SW</t>
  </si>
  <si>
    <t>PCP-00ABE612</t>
  </si>
  <si>
    <t>Bronsonkashcroft@yahoo.com</t>
  </si>
  <si>
    <t>Ashcroft</t>
  </si>
  <si>
    <t>185 RD 4990</t>
  </si>
  <si>
    <t>PCP-0004617B</t>
  </si>
  <si>
    <t>mcreason74@gmail.com</t>
  </si>
  <si>
    <t>3244 ROOD CT</t>
  </si>
  <si>
    <t>CLIFTON</t>
  </si>
  <si>
    <t>PCP-00AC1012</t>
  </si>
  <si>
    <t>mmcfee@nativeconstructionco.com</t>
  </si>
  <si>
    <t>Mcfee</t>
  </si>
  <si>
    <t>1734 YORK AVE</t>
  </si>
  <si>
    <t>PCP-00AC12CB</t>
  </si>
  <si>
    <t>hprieto72+5@gmail.com</t>
  </si>
  <si>
    <t>LOBOS MACHINERY</t>
  </si>
  <si>
    <t>12300 CARLOS BOMBACH AVENUE</t>
  </si>
  <si>
    <t>53759::LOBOS MACHINERY</t>
  </si>
  <si>
    <t>PCP-00ABDE76</t>
  </si>
  <si>
    <t>mkllgg@yahoo.com</t>
  </si>
  <si>
    <t>34 Bifano Rd</t>
  </si>
  <si>
    <t>PCP-00AC5455</t>
  </si>
  <si>
    <t>amootpointinc@aol.com</t>
  </si>
  <si>
    <t>MOOT</t>
  </si>
  <si>
    <t>A MOOT POINT CONST CO</t>
  </si>
  <si>
    <t>PO BOX 142</t>
  </si>
  <si>
    <t>INDIAN HILLS</t>
  </si>
  <si>
    <t>03493::A MOOT POINT CONST CO</t>
  </si>
  <si>
    <t>PCP-00AC6816</t>
  </si>
  <si>
    <t>don_martinpavingco.com</t>
  </si>
  <si>
    <t>don@martinpavingco.com</t>
  </si>
  <si>
    <t>MARTIN CONSTRUCTION CO</t>
  </si>
  <si>
    <t>2345 Rimrock Ave</t>
  </si>
  <si>
    <t>Suite 400-0374</t>
  </si>
  <si>
    <t>70934::MARTIN CONSTRUCTION CO</t>
  </si>
  <si>
    <t>PCP-00AC6BCB</t>
  </si>
  <si>
    <t>jlamanna@brannan1.com</t>
  </si>
  <si>
    <t>Lamanna</t>
  </si>
  <si>
    <t>PCP-00AC71ED</t>
  </si>
  <si>
    <t>cathythiel77@gmail.com</t>
  </si>
  <si>
    <t>Cathy Thiel</t>
  </si>
  <si>
    <t>2523 G 1/2 RD</t>
  </si>
  <si>
    <t>PCP-00AC8343</t>
  </si>
  <si>
    <t>judsonkipp@westernwrecking.com</t>
  </si>
  <si>
    <t>KIPP</t>
  </si>
  <si>
    <t>JUDSON</t>
  </si>
  <si>
    <t>JUDSONKIPP@WESTERNWRECKING.COM</t>
  </si>
  <si>
    <t>WESTERN WRECKING</t>
  </si>
  <si>
    <t>8431 S WARHAWK RD</t>
  </si>
  <si>
    <t>82347::WESTERN WRECKING</t>
  </si>
  <si>
    <t>PCP-00AC674E</t>
  </si>
  <si>
    <t>tjvigil@northglenn.org</t>
  </si>
  <si>
    <t>VIJIL</t>
  </si>
  <si>
    <t>TJVIGIL@NORTHGLENN.ORG</t>
  </si>
  <si>
    <t>CITY OF NORTHGLENN</t>
  </si>
  <si>
    <t>2350 W 112TH AVE</t>
  </si>
  <si>
    <t>NORTHGLENN</t>
  </si>
  <si>
    <t>65163::CITY OF NORTHGLENN</t>
  </si>
  <si>
    <t>PCP-00AC6665</t>
  </si>
  <si>
    <t>derrickross409@gmail.com</t>
  </si>
  <si>
    <t>Derrickross409@gmail.com</t>
  </si>
  <si>
    <t>COLORADO MOTOSPORTS</t>
  </si>
  <si>
    <t>41581 COMANCHE CREEK RD</t>
  </si>
  <si>
    <t>80117-8600</t>
  </si>
  <si>
    <t>PCP-00AC8D0A</t>
  </si>
  <si>
    <t>joaquin.melendez@borderint.com</t>
  </si>
  <si>
    <t>2701 W AMADOR AVE</t>
  </si>
  <si>
    <t>PCP-00AC7AD6</t>
  </si>
  <si>
    <t>COMMONWEALTH CONSTRUCTION LLC</t>
  </si>
  <si>
    <t>5300 MARSHALL DR</t>
  </si>
  <si>
    <t>PCP-00AC6E43</t>
  </si>
  <si>
    <t>bryce.carter@kodiakgas.com</t>
  </si>
  <si>
    <t>+1 432-556-1584</t>
  </si>
  <si>
    <t>PCP-00034331</t>
  </si>
  <si>
    <t>hschwinn@ironwomancon.com</t>
  </si>
  <si>
    <t>Schwinn</t>
  </si>
  <si>
    <t>PCP-00A7ACA8</t>
  </si>
  <si>
    <t>kris@mycenviro.com</t>
  </si>
  <si>
    <t>SHARMA</t>
  </si>
  <si>
    <t>KRISHNA</t>
  </si>
  <si>
    <t>MYC ENVIRONMENTAL &amp; CONSTRUCTION, LL</t>
  </si>
  <si>
    <t>5400 Vierra Ave SW</t>
  </si>
  <si>
    <t>PCP-00AC8B77</t>
  </si>
  <si>
    <t>sean.devlin@libertyenergy.com</t>
  </si>
  <si>
    <t>Devlin</t>
  </si>
  <si>
    <t>Sean.Devlin@libertyenergy.com</t>
  </si>
  <si>
    <t>PCP-00ACAC29</t>
  </si>
  <si>
    <t>bestexpress01@hotmail.com</t>
  </si>
  <si>
    <t>M EXPRESS INC</t>
  </si>
  <si>
    <t>12255 EAGLE HEART DRIVE</t>
  </si>
  <si>
    <t>59308::M EXPRESS INC</t>
  </si>
  <si>
    <t>PCP-00ACB0D1</t>
  </si>
  <si>
    <t>e250mab</t>
  </si>
  <si>
    <t>Bejos</t>
  </si>
  <si>
    <t>bejos_mark@wagnerequipment.com</t>
  </si>
  <si>
    <t>PPI-000222C0</t>
  </si>
  <si>
    <t>evillegas@ironwomancon.com</t>
  </si>
  <si>
    <t>PCP-00A6E234</t>
  </si>
  <si>
    <t>eareyes@ironwomancon.com</t>
  </si>
  <si>
    <t>Arce Reyes</t>
  </si>
  <si>
    <t>PCP-00A7D8A1</t>
  </si>
  <si>
    <t>kchairez@ironwomancon.com</t>
  </si>
  <si>
    <t>PCP-00A554A3</t>
  </si>
  <si>
    <t>casamerolake@navajochapters.org</t>
  </si>
  <si>
    <t>LISTER</t>
  </si>
  <si>
    <t>KIMBERLY</t>
  </si>
  <si>
    <t>+1 5057862457</t>
  </si>
  <si>
    <t>Navajo Nation Casamero Lake Chapter</t>
  </si>
  <si>
    <t>1037A County Road 19</t>
  </si>
  <si>
    <t>PCP-00ACDF5E</t>
  </si>
  <si>
    <t>rjgleeson</t>
  </si>
  <si>
    <t>Gleeson</t>
  </si>
  <si>
    <t>ryan@rjgleeson.com</t>
  </si>
  <si>
    <t>R J Gleeson Construction</t>
  </si>
  <si>
    <t>4930 GEIGER BLVD</t>
  </si>
  <si>
    <t>PCP-00ACD16B</t>
  </si>
  <si>
    <t>daniel.valdez@newmont.com</t>
  </si>
  <si>
    <t>10101 E DRY CREEK RD</t>
  </si>
  <si>
    <t>PCP-00ACD147</t>
  </si>
  <si>
    <t>becktchris@gmail.com</t>
  </si>
  <si>
    <t>Becks Automotive &amp; Diesel</t>
  </si>
  <si>
    <t>5253 E 77TH AVE</t>
  </si>
  <si>
    <t>PCP-00ACB965</t>
  </si>
  <si>
    <t>davmartinez@lascruces.gov</t>
  </si>
  <si>
    <t>DAVMARTINEZ@LASCRUCES.GOV</t>
  </si>
  <si>
    <t>1501 E HADLEY AVE</t>
  </si>
  <si>
    <t>BLDG C</t>
  </si>
  <si>
    <t>PCP-00ACB050</t>
  </si>
  <si>
    <t>tarecotruckingllc@gmail.com</t>
  </si>
  <si>
    <t>TARECO TRUCKING LLC</t>
  </si>
  <si>
    <t>7037 SONORA DRIVE NORTH</t>
  </si>
  <si>
    <t>PCP-00AC413A</t>
  </si>
  <si>
    <t>jbrachtenbach@redlundequipment.com</t>
  </si>
  <si>
    <t>BRACHTENBACH</t>
  </si>
  <si>
    <t>JBRACHTENBACH@REDLUNDEQUIPMENT.COM</t>
  </si>
  <si>
    <t>REDLUND EQUIPMENT</t>
  </si>
  <si>
    <t>507 E 8TH AVE</t>
  </si>
  <si>
    <t>YUMA</t>
  </si>
  <si>
    <t>PCP-00ACBA61</t>
  </si>
  <si>
    <t>t.holman@pandj.com</t>
  </si>
  <si>
    <t>T.Holman@pandj.com</t>
  </si>
  <si>
    <t>PCP-00ACD0BE</t>
  </si>
  <si>
    <t>miller.miller@kiewit.com</t>
  </si>
  <si>
    <t>PCP-00ACFA50</t>
  </si>
  <si>
    <t>rwatson22@msn.com</t>
  </si>
  <si>
    <t>Premier Real Estate Investments</t>
  </si>
  <si>
    <t>30 marble quarry rd</t>
  </si>
  <si>
    <t>Marble</t>
  </si>
  <si>
    <t>PCP-00ACFDB7</t>
  </si>
  <si>
    <t>cristiano997438966@gmail.com</t>
  </si>
  <si>
    <t>Alves</t>
  </si>
  <si>
    <t>Cristiano diesel</t>
  </si>
  <si>
    <t>Paraná</t>
  </si>
  <si>
    <t>PCP-00AD183D</t>
  </si>
  <si>
    <t>jimmie.demarco@libertyenergy.com</t>
  </si>
  <si>
    <t>De Marco</t>
  </si>
  <si>
    <t>Jimmie</t>
  </si>
  <si>
    <t>Jimmie.DeMarco@libertyenergy.com</t>
  </si>
  <si>
    <t>6322 CLEAR CREEK PKWY</t>
  </si>
  <si>
    <t>PCP-00AD11C5</t>
  </si>
  <si>
    <t>zane.timko@kiewit.com</t>
  </si>
  <si>
    <t>+1 303 710 6229</t>
  </si>
  <si>
    <t>Zane.Timko@kiewit.com</t>
  </si>
  <si>
    <t>PCP-00252B44</t>
  </si>
  <si>
    <t>kenowenshayfarms@gmail.com</t>
  </si>
  <si>
    <t>KENNETH OWENS HAYFARMS</t>
  </si>
  <si>
    <t>231 TULIE GATE ROAD</t>
  </si>
  <si>
    <t>TULAROSA</t>
  </si>
  <si>
    <t>PCP-00AD3782</t>
  </si>
  <si>
    <t>tsykes@cuchara.org</t>
  </si>
  <si>
    <t>Sykes</t>
  </si>
  <si>
    <t>CUCHARAS SANITATION &amp; WATER</t>
  </si>
  <si>
    <t>16925 STATE HIGHWAY 12</t>
  </si>
  <si>
    <t>LA VETA</t>
  </si>
  <si>
    <t>81055-9775</t>
  </si>
  <si>
    <t>21565::CUCHARAS SANITATION &amp; WATER</t>
  </si>
  <si>
    <t>PCP-00AD5A84</t>
  </si>
  <si>
    <t>desertlands</t>
  </si>
  <si>
    <t>EUSEBIO</t>
  </si>
  <si>
    <t>chevoramirez0211@gmail.com</t>
  </si>
  <si>
    <t>DESERTLAND SERVICES</t>
  </si>
  <si>
    <t>8 SINGH RD</t>
  </si>
  <si>
    <t>MESQUITE</t>
  </si>
  <si>
    <t>26866::DESERTLAND SERVICES</t>
  </si>
  <si>
    <t>PCP-00AD7192</t>
  </si>
  <si>
    <t>+1 4802449234</t>
  </si>
  <si>
    <t>PCP-00AD6EDA</t>
  </si>
  <si>
    <t>PCP-00AD6E5B</t>
  </si>
  <si>
    <t>Gavino</t>
  </si>
  <si>
    <t>PCP-00AD6D8C</t>
  </si>
  <si>
    <t>floydenterprises74llc@gmail.com</t>
  </si>
  <si>
    <t>RONALD WILLIAMS</t>
  </si>
  <si>
    <t>PO Box 774</t>
  </si>
  <si>
    <t>34494::RONALD WILLIAMS</t>
  </si>
  <si>
    <t>PCP-00AD6F31</t>
  </si>
  <si>
    <t>e250eas3</t>
  </si>
  <si>
    <t>Evrett</t>
  </si>
  <si>
    <t>Shaw_Evrett@wagnerequipment.com</t>
  </si>
  <si>
    <t>PSP-0003ECFD</t>
  </si>
  <si>
    <t>agutierrez1</t>
  </si>
  <si>
    <t>45673::ITS UNLIMITED INC,45750::ITS EQUIPMENT LLC,46442::ITS EQUIPMENT LLC,47005::IRON WOMAN CONST &amp; ENVIR SVC,ic46442::ITS,pm45750::ITS EQUIPMENT LLC,u46442::ITS</t>
  </si>
  <si>
    <t>PCP-00AD76DC</t>
  </si>
  <si>
    <t>ironwomandemo</t>
  </si>
  <si>
    <t>PCP-00AD751D</t>
  </si>
  <si>
    <t>Donsiow@msn.com</t>
  </si>
  <si>
    <t>Siow</t>
  </si>
  <si>
    <t>Pueblo of Laguna</t>
  </si>
  <si>
    <t>5 SANDY HILL RD</t>
  </si>
  <si>
    <t>NEW LAGUNA</t>
  </si>
  <si>
    <t>PCP-00AD7C8A</t>
  </si>
  <si>
    <t>snsainz@gmail.com</t>
  </si>
  <si>
    <t>Sainz</t>
  </si>
  <si>
    <t>+1 8086838866</t>
  </si>
  <si>
    <t>Four Dragons, LLC</t>
  </si>
  <si>
    <t>PCP-00AD52DE</t>
  </si>
  <si>
    <t>grandjunctionice@gmail.com</t>
  </si>
  <si>
    <t>Abshire</t>
  </si>
  <si>
    <t>Eben</t>
  </si>
  <si>
    <t>3655 G 7/10Rd</t>
  </si>
  <si>
    <t>PCP-00AD4305</t>
  </si>
  <si>
    <t>agjuarez</t>
  </si>
  <si>
    <t>Garfio Juarez</t>
  </si>
  <si>
    <t>Ancelmo</t>
  </si>
  <si>
    <t>PCP-00AD765C</t>
  </si>
  <si>
    <t>rgbump@flareconstruction.com</t>
  </si>
  <si>
    <t>Bump</t>
  </si>
  <si>
    <t>FLARE CONSTRUCTION</t>
  </si>
  <si>
    <t>COALVILLE</t>
  </si>
  <si>
    <t>PCP-00AD5958</t>
  </si>
  <si>
    <t>camposxpress@gmail.com</t>
  </si>
  <si>
    <t>CAMPOS XPRESS LLC</t>
  </si>
  <si>
    <t>5425 PLAINVIEW DRIVE</t>
  </si>
  <si>
    <t>19241::CAMPOS XPRESS LLC</t>
  </si>
  <si>
    <t>PCP-00ADE1E2</t>
  </si>
  <si>
    <t>jecontreras@ironwomancon.com</t>
  </si>
  <si>
    <t>PCP-00A72ADD</t>
  </si>
  <si>
    <t>toddk5</t>
  </si>
  <si>
    <t>LYNN</t>
  </si>
  <si>
    <t>todd@k5servicesllc.com</t>
  </si>
  <si>
    <t>K-5 SERVICES LLC  ##</t>
  </si>
  <si>
    <t>PO BOX 1358</t>
  </si>
  <si>
    <t>CAT COMMERCIAL ACCOUNT</t>
  </si>
  <si>
    <t>MASON TX</t>
  </si>
  <si>
    <t>PCP-00ACC859</t>
  </si>
  <si>
    <t>rwelston@pcius.com</t>
  </si>
  <si>
    <t>Welston</t>
  </si>
  <si>
    <t>P.O. Box A</t>
  </si>
  <si>
    <t>PCP-00ADDC4B</t>
  </si>
  <si>
    <t>parker.norfleet@borderint.com</t>
  </si>
  <si>
    <t>Norfleet</t>
  </si>
  <si>
    <t>2701 WEST AMADOR AVENUE</t>
  </si>
  <si>
    <t>PCP-00ADCC0C</t>
  </si>
  <si>
    <t>Jamakinj@gmail.com</t>
  </si>
  <si>
    <t>Aiello</t>
  </si>
  <si>
    <t>362 JOSEF CIRCLE</t>
  </si>
  <si>
    <t>PCP-00ADBC66</t>
  </si>
  <si>
    <t>e250ekn</t>
  </si>
  <si>
    <t>K.</t>
  </si>
  <si>
    <t>neel_ethan@wagnerequipment.com</t>
  </si>
  <si>
    <t>PSP-000BF16D</t>
  </si>
  <si>
    <t>jcarrola@ironwomancon.com</t>
  </si>
  <si>
    <t>Carrola Arce</t>
  </si>
  <si>
    <t>PCP-00A6DB4B</t>
  </si>
  <si>
    <t>tspindel@ironwomancon.com</t>
  </si>
  <si>
    <t>Spindel</t>
  </si>
  <si>
    <t>PCP-00A51DF8</t>
  </si>
  <si>
    <t>rsimmons@ironwomancon.com</t>
  </si>
  <si>
    <t>PCP-00A51A97</t>
  </si>
  <si>
    <t>rsanchez@ironwomancon.com</t>
  </si>
  <si>
    <t>Rafa</t>
  </si>
  <si>
    <t>PCP-00A55678</t>
  </si>
  <si>
    <t>mcarrillo@ironwomancon.com</t>
  </si>
  <si>
    <t>PCP-00A6D5F2</t>
  </si>
  <si>
    <t>jocarrola@ironwomancon.com</t>
  </si>
  <si>
    <t>Carrola Piedra</t>
  </si>
  <si>
    <t>PCP-00A6DC52</t>
  </si>
  <si>
    <t>jcontreras@ironwomancon.com</t>
  </si>
  <si>
    <t>PCP-00A72A67</t>
  </si>
  <si>
    <t>icpiedra@ironwomancon.com</t>
  </si>
  <si>
    <t>Carrola</t>
  </si>
  <si>
    <t>PCP-00A6D5D9</t>
  </si>
  <si>
    <t>jramirez@ironwomancon.com</t>
  </si>
  <si>
    <t>PCP-00A6D823</t>
  </si>
  <si>
    <t>mtodoseiciuc@ironwomancon.com</t>
  </si>
  <si>
    <t>Todoseiciuc</t>
  </si>
  <si>
    <t>Mihail</t>
  </si>
  <si>
    <t>PCP-00A7D587</t>
  </si>
  <si>
    <t>njechura@ironwomancon.com</t>
  </si>
  <si>
    <t>Jechura</t>
  </si>
  <si>
    <t>PCP-00A7DC32</t>
  </si>
  <si>
    <t>smarquez@ironwomancon.com</t>
  </si>
  <si>
    <t>PCP-00A7DFAC</t>
  </si>
  <si>
    <t>mmorones</t>
  </si>
  <si>
    <t>Morones</t>
  </si>
  <si>
    <t>PCP-00ADEEC0</t>
  </si>
  <si>
    <t>jmcarrola</t>
  </si>
  <si>
    <t>Juan Manuel</t>
  </si>
  <si>
    <t>PCP-00ADEE68</t>
  </si>
  <si>
    <t>jjimenez1</t>
  </si>
  <si>
    <t>PCP-00ADEE03</t>
  </si>
  <si>
    <t>gpaz</t>
  </si>
  <si>
    <t>Paz</t>
  </si>
  <si>
    <t>PCP-00ADECF1</t>
  </si>
  <si>
    <t>gcano</t>
  </si>
  <si>
    <t>PCP-00ADD8B7</t>
  </si>
  <si>
    <t>acastillo1</t>
  </si>
  <si>
    <t>Castillo-Nevarez</t>
  </si>
  <si>
    <t>PCP-00ADD7F0</t>
  </si>
  <si>
    <t>vcordova</t>
  </si>
  <si>
    <t>PCP-00ADD765</t>
  </si>
  <si>
    <t>turning_gears@hotmail.com</t>
  </si>
  <si>
    <t>265 FORESIDE RD</t>
  </si>
  <si>
    <t>TOPSHAM</t>
  </si>
  <si>
    <t>04086</t>
  </si>
  <si>
    <t>PCP-00ADB39C</t>
  </si>
  <si>
    <t>jlgarcia</t>
  </si>
  <si>
    <t>Lopez Garcia</t>
  </si>
  <si>
    <t>Jesus Antonio</t>
  </si>
  <si>
    <t>PCP-00ADD047</t>
  </si>
  <si>
    <t>icpiedra</t>
  </si>
  <si>
    <t>PCP-00ADCC4E</t>
  </si>
  <si>
    <t>rchavez@ironwomancon.com</t>
  </si>
  <si>
    <t>PCP-00A6CA82</t>
  </si>
  <si>
    <t>amfuentes</t>
  </si>
  <si>
    <t>Mendoza Fuentes</t>
  </si>
  <si>
    <t>PCP-00ADC602</t>
  </si>
  <si>
    <t>juanvazquez1</t>
  </si>
  <si>
    <t>VAZQUEZ</t>
  </si>
  <si>
    <t>jc_vazz@hotmail.com</t>
  </si>
  <si>
    <t>UNION AGROPECUARIA GRUVAFA</t>
  </si>
  <si>
    <t>DE LA TERTULIA 2342</t>
  </si>
  <si>
    <t>91380::UNION AGROPECUARIA GRUVAFA</t>
  </si>
  <si>
    <t>PCP-00ADF677</t>
  </si>
  <si>
    <t>datsmyboy11799@gmail.com</t>
  </si>
  <si>
    <t>CROWLEY COUNTY</t>
  </si>
  <si>
    <t>603 MAIN ST., NO. 02</t>
  </si>
  <si>
    <t>ORDWAY</t>
  </si>
  <si>
    <t>PCP-00ADFC82</t>
  </si>
  <si>
    <t>jmalvarado</t>
  </si>
  <si>
    <t>Martinez Alvarado</t>
  </si>
  <si>
    <t>PCP-00ADD1C4</t>
  </si>
  <si>
    <t>hrivas</t>
  </si>
  <si>
    <t>Hernan</t>
  </si>
  <si>
    <t>PCP-00ADCB68</t>
  </si>
  <si>
    <t>oantillon</t>
  </si>
  <si>
    <t>PCP-00ADD6A5</t>
  </si>
  <si>
    <t>svogt</t>
  </si>
  <si>
    <t>PCP-00ADD75D</t>
  </si>
  <si>
    <t>omota</t>
  </si>
  <si>
    <t>PCP-00ADD547</t>
  </si>
  <si>
    <t>osotelo</t>
  </si>
  <si>
    <t>Osbaldo</t>
  </si>
  <si>
    <t>PCP-00ADD4F5</t>
  </si>
  <si>
    <t>mmendoza1</t>
  </si>
  <si>
    <t>PCP-00ADD435</t>
  </si>
  <si>
    <t>lavarela</t>
  </si>
  <si>
    <t>Luis Armando</t>
  </si>
  <si>
    <t>PCP-00ADD367</t>
  </si>
  <si>
    <t>lcavazos</t>
  </si>
  <si>
    <t>PCP-00ADD238</t>
  </si>
  <si>
    <t>jluevano</t>
  </si>
  <si>
    <t>PCP-00ADD0E6</t>
  </si>
  <si>
    <t>jloya</t>
  </si>
  <si>
    <t>PCP-00ADCF89</t>
  </si>
  <si>
    <t>jpvenegas</t>
  </si>
  <si>
    <t>Pitones Venegas</t>
  </si>
  <si>
    <t>PCP-00ADCEE2</t>
  </si>
  <si>
    <t>jrobinson1</t>
  </si>
  <si>
    <t>PCP-00ADCE92</t>
  </si>
  <si>
    <t>jmruiz</t>
  </si>
  <si>
    <t>Munoz Ruiz</t>
  </si>
  <si>
    <t>PCP-00ADCDF5</t>
  </si>
  <si>
    <t>jrusak</t>
  </si>
  <si>
    <t>Rusak</t>
  </si>
  <si>
    <t>PCP-00ADCD89</t>
  </si>
  <si>
    <t>ipfernandez</t>
  </si>
  <si>
    <t>Perez Fernandez</t>
  </si>
  <si>
    <t>PCP-00ADCCD7</t>
  </si>
  <si>
    <t>iparada</t>
  </si>
  <si>
    <t>PCP-00ADCBF7</t>
  </si>
  <si>
    <t>globatos</t>
  </si>
  <si>
    <t>Lobatos</t>
  </si>
  <si>
    <t>Gusmaro</t>
  </si>
  <si>
    <t>PCP-00ADCAE7</t>
  </si>
  <si>
    <t>dcoria1</t>
  </si>
  <si>
    <t>Coria</t>
  </si>
  <si>
    <t>PCP-00ADC969</t>
  </si>
  <si>
    <t>cguzman</t>
  </si>
  <si>
    <t>PCP-00ADC8FA</t>
  </si>
  <si>
    <t>aserrano2</t>
  </si>
  <si>
    <t>+1 7206888911</t>
  </si>
  <si>
    <t>PCP-00ADC880</t>
  </si>
  <si>
    <t>ammoreno</t>
  </si>
  <si>
    <t>Mendoza Moreno</t>
  </si>
  <si>
    <t>PCP-00ADC748</t>
  </si>
  <si>
    <t>openloop</t>
  </si>
  <si>
    <t>PARTS DEPARTMENT</t>
  </si>
  <si>
    <t>OPEN LOOP ENERGY</t>
  </si>
  <si>
    <t>+1 9283222507</t>
  </si>
  <si>
    <t>928-322-2507</t>
  </si>
  <si>
    <t>PARTSDEPT@OPENLOOP.NET</t>
  </si>
  <si>
    <t>PO BOX 391</t>
  </si>
  <si>
    <t>Safford</t>
  </si>
  <si>
    <t>PPT-4000DA6A</t>
  </si>
  <si>
    <t>coronamark@ymail.com</t>
  </si>
  <si>
    <t>MFH ENVIRONMENTAL CORP</t>
  </si>
  <si>
    <t>1932 W PAISANO</t>
  </si>
  <si>
    <t>57014::MFH ENVIRONMENTAL CORP</t>
  </si>
  <si>
    <t>PCP-00AE57A4</t>
  </si>
  <si>
    <t>saenzrt@elpasotexas.gov</t>
  </si>
  <si>
    <t>2600 DARRINGTON ROAD</t>
  </si>
  <si>
    <t>PCP-0002CC99</t>
  </si>
  <si>
    <t>hprieto72+6@gmail.com</t>
  </si>
  <si>
    <t>Fraire</t>
  </si>
  <si>
    <t>GERARDO FRAIRE</t>
  </si>
  <si>
    <t>10410 Carter Scott</t>
  </si>
  <si>
    <t>34434::GERARDO FRAIRE</t>
  </si>
  <si>
    <t>PCP-00AE4A5B</t>
  </si>
  <si>
    <t>lopezlandscapefence@aol.com</t>
  </si>
  <si>
    <t>HIRAM LOPEZ</t>
  </si>
  <si>
    <t>51 SUNRISE ROAD</t>
  </si>
  <si>
    <t>55966::HIRAM LOPEZ DBA LOPEZ LANDS</t>
  </si>
  <si>
    <t>PCP-00AE471B</t>
  </si>
  <si>
    <t>jvasquez@ezexcavating.com</t>
  </si>
  <si>
    <t>Blue</t>
  </si>
  <si>
    <t>PCP-00AE31FF</t>
  </si>
  <si>
    <t>jordan.powell@patenergy.com</t>
  </si>
  <si>
    <t>+1 9703660931</t>
  </si>
  <si>
    <t>10713 W. Sam Houston Parkway N. Suite700</t>
  </si>
  <si>
    <t>PPW-00000967</t>
  </si>
  <si>
    <t>cjb2369@icloud.com</t>
  </si>
  <si>
    <t>1724 SOUTH ROOSEVELT ROAD 11</t>
  </si>
  <si>
    <t>PORTALES</t>
  </si>
  <si>
    <t>PCP-00AE4AE6</t>
  </si>
  <si>
    <t>gustavo.desantiago@sunlandpark-nm.gov</t>
  </si>
  <si>
    <t>De Santiago</t>
  </si>
  <si>
    <t>CITY OF SUNLAND PARK</t>
  </si>
  <si>
    <t>1000 MCNUTT RD STE A</t>
  </si>
  <si>
    <t>STE A</t>
  </si>
  <si>
    <t>82791::CITY OF SUNLAND PARK</t>
  </si>
  <si>
    <t>PCP-00AE71D9</t>
  </si>
  <si>
    <t>jeremy.reyes@libertyenergy.com</t>
  </si>
  <si>
    <t>Jeremy.Reyes@libertyenergy.com</t>
  </si>
  <si>
    <t>PCP-00AE45AE</t>
  </si>
  <si>
    <t>billy_halde@hotmail.com</t>
  </si>
  <si>
    <t>Halde</t>
  </si>
  <si>
    <t>+1 320 815 5118</t>
  </si>
  <si>
    <t>BILLY HALDE</t>
  </si>
  <si>
    <t>PO BOX 884</t>
  </si>
  <si>
    <t>HUGO</t>
  </si>
  <si>
    <t>PCP-00941D00</t>
  </si>
  <si>
    <t>e250cib</t>
  </si>
  <si>
    <t>Bild</t>
  </si>
  <si>
    <t>Bild_Christopher@wagnerequipment.com</t>
  </si>
  <si>
    <t>PSP-000ABDC2</t>
  </si>
  <si>
    <t>e250trc</t>
  </si>
  <si>
    <t>creek_timothy@wagnerequipment.com</t>
  </si>
  <si>
    <t>PSP-0009C11F</t>
  </si>
  <si>
    <t>e250fra</t>
  </si>
  <si>
    <t>Angel_Francisco@wagnerequipment.com</t>
  </si>
  <si>
    <t>PSP-000444FF</t>
  </si>
  <si>
    <t>kimlopez</t>
  </si>
  <si>
    <t>kims@willowcreekcompanies.com</t>
  </si>
  <si>
    <t>743 HORIZON CT</t>
  </si>
  <si>
    <t>PCP-00ADEEF1</t>
  </si>
  <si>
    <t>acopeland</t>
  </si>
  <si>
    <t>+1 2319410107</t>
  </si>
  <si>
    <t>231-941-0107</t>
  </si>
  <si>
    <t>acopeland@ngcsi.com</t>
  </si>
  <si>
    <t>PPT-1073623B</t>
  </si>
  <si>
    <t>vlad@westforkconstruction.co</t>
  </si>
  <si>
    <t>Bocharov</t>
  </si>
  <si>
    <t>Vlad</t>
  </si>
  <si>
    <t>WEST FORK CONSTRUCTION</t>
  </si>
  <si>
    <t>98014::WEST FORK CONSTRUCTION</t>
  </si>
  <si>
    <t>PCP-00099533</t>
  </si>
  <si>
    <t>CAT®  Inspect,Manage PCC Invoice Access,My.Cat.com,MyWagnerCat.com</t>
  </si>
  <si>
    <t>e250cpt</t>
  </si>
  <si>
    <t>Thorpen</t>
  </si>
  <si>
    <t>thorpen_cole@wagnerequpment.com</t>
  </si>
  <si>
    <t>PSP-000C0880</t>
  </si>
  <si>
    <t>dustin.traw@ecisite.net</t>
  </si>
  <si>
    <t>TRAW</t>
  </si>
  <si>
    <t>DUSTIN.TRAW@ECISITE.NET</t>
  </si>
  <si>
    <t>ECI SITE CONST MGMNT INC</t>
  </si>
  <si>
    <t>2526 E HWY 402</t>
  </si>
  <si>
    <t>31110::ECI SITE CONST MGMNT INC</t>
  </si>
  <si>
    <t>PCP-00AEAC99</t>
  </si>
  <si>
    <t>isaac.gonzalez@urenco.com</t>
  </si>
  <si>
    <t>LOUISIANA ENERGY SERVICES LP</t>
  </si>
  <si>
    <t>275 NEW MEXICO 176</t>
  </si>
  <si>
    <t>EUNICE</t>
  </si>
  <si>
    <t>55863::LOUISIANA ENERGY SERVICES LP</t>
  </si>
  <si>
    <t>PCP-00AECEEC</t>
  </si>
  <si>
    <t>peakequipmentsolutions</t>
  </si>
  <si>
    <t>AKERS</t>
  </si>
  <si>
    <t>LEVI</t>
  </si>
  <si>
    <t>levi@peakequipmentsolutions.com</t>
  </si>
  <si>
    <t>PEAK EQUIPMENT SOLUTIONS</t>
  </si>
  <si>
    <t>20358 BALD MTN CIR</t>
  </si>
  <si>
    <t>68134::PEAK EQUIPMENT SOLUTIONS</t>
  </si>
  <si>
    <t>PCP-00AEAA64</t>
  </si>
  <si>
    <t>alex@realhomesales.org</t>
  </si>
  <si>
    <t>Alexandro</t>
  </si>
  <si>
    <t>56605 E 32nd Ave</t>
  </si>
  <si>
    <t>PCP-00053EF8</t>
  </si>
  <si>
    <t>riowes</t>
  </si>
  <si>
    <t>+1 303-257-9492</t>
  </si>
  <si>
    <t>PPW-72DB2307</t>
  </si>
  <si>
    <t>straft@msn.com</t>
  </si>
  <si>
    <t>Raftopoulos</t>
  </si>
  <si>
    <t>TWO BAR SHEEP CO LLC</t>
  </si>
  <si>
    <t>1040 STOCK DRIVE</t>
  </si>
  <si>
    <t>89807::TWO BAR SHEEP CO LLC</t>
  </si>
  <si>
    <t>PCP-00AEDAAF</t>
  </si>
  <si>
    <t>1932packard</t>
  </si>
  <si>
    <t>mark@restorecars.com</t>
  </si>
  <si>
    <t>CLAYTON RESTORATIONS LTD</t>
  </si>
  <si>
    <t>1751 W. Wolfensberger Rd.</t>
  </si>
  <si>
    <t>17513::CLAYTON RESTORATIONS LTD</t>
  </si>
  <si>
    <t>PCP-00AEB4A2</t>
  </si>
  <si>
    <t>carlsbadfamily777@gmail.com</t>
  </si>
  <si>
    <t>Standiford</t>
  </si>
  <si>
    <t>Carlsbadfamily777@gmail.com</t>
  </si>
  <si>
    <t>910 WEST PIERCE STREET #274</t>
  </si>
  <si>
    <t>PCP-00AECE46</t>
  </si>
  <si>
    <t>jvrrojas84+1@gmail.com</t>
  </si>
  <si>
    <t>JAVIER ROJAS</t>
  </si>
  <si>
    <t>9k ranch hcr 66-466</t>
  </si>
  <si>
    <t>73664::JAVIER ROJAS</t>
  </si>
  <si>
    <t>PCP-00AED81C</t>
  </si>
  <si>
    <t>e250ms10</t>
  </si>
  <si>
    <t>Schlueter</t>
  </si>
  <si>
    <t>schlueter_mason@wagnerequipment.com</t>
  </si>
  <si>
    <t>PSP-000BC7B2</t>
  </si>
  <si>
    <t>e250mas</t>
  </si>
  <si>
    <t>Stambuck</t>
  </si>
  <si>
    <t>Marilyn</t>
  </si>
  <si>
    <t>stambuck_marilyn@wagnerequipment.com</t>
  </si>
  <si>
    <t>PPI-0000CF8B</t>
  </si>
  <si>
    <t>acastillo@ironwomancon.com</t>
  </si>
  <si>
    <t>PCP-00A6CEA8</t>
  </si>
  <si>
    <t>lavarela@ironwomancon.com</t>
  </si>
  <si>
    <t>Luis a</t>
  </si>
  <si>
    <t>PCP-00A6D944</t>
  </si>
  <si>
    <t>e250src</t>
  </si>
  <si>
    <t>chavez_shayne@wagnerequipment.com</t>
  </si>
  <si>
    <t>PSP-000B1D77</t>
  </si>
  <si>
    <t>harold@ironboundauctions.com</t>
  </si>
  <si>
    <t>kLASSEN</t>
  </si>
  <si>
    <t>+1 4322459627</t>
  </si>
  <si>
    <t>HAROLD@IRONBOUNDAUCTIONS.COM</t>
  </si>
  <si>
    <t>Iron Bound</t>
  </si>
  <si>
    <t>897 Us Hwy 180 W</t>
  </si>
  <si>
    <t>PCP-00AEA8A4</t>
  </si>
  <si>
    <t>e350is</t>
  </si>
  <si>
    <t>simmons_ian@wagnerequipment.com</t>
  </si>
  <si>
    <t>PSP-000AB23D</t>
  </si>
  <si>
    <t>beau.nulik@gmail.com</t>
  </si>
  <si>
    <t>NULIK</t>
  </si>
  <si>
    <t>BEAU</t>
  </si>
  <si>
    <t>BEAU.NULIK@GMAIL.COM</t>
  </si>
  <si>
    <t>B &amp; R CATTLE COMPANY</t>
  </si>
  <si>
    <t>311 LONGS RD</t>
  </si>
  <si>
    <t>SILVERTHORNE</t>
  </si>
  <si>
    <t>04779::B &amp; R CATTLE COMPANY</t>
  </si>
  <si>
    <t>PCP-00AF3540</t>
  </si>
  <si>
    <t>hprieto72+9@gmail.com</t>
  </si>
  <si>
    <t>JUAN ESCOBAR</t>
  </si>
  <si>
    <t>7095 Payan Road</t>
  </si>
  <si>
    <t>31702::JUAN ESCOBAR</t>
  </si>
  <si>
    <t>PCP-00AF17F9</t>
  </si>
  <si>
    <t>partsoc2@rkjequip.com</t>
  </si>
  <si>
    <t>BISSETT SPECIALITY EQUIPMENT</t>
  </si>
  <si>
    <t xml:space="preserve">p.o. bOX 1470 </t>
  </si>
  <si>
    <t>fAIRACRES</t>
  </si>
  <si>
    <t>PCP-00AF3052</t>
  </si>
  <si>
    <t>jennyely62@icloud.com</t>
  </si>
  <si>
    <t>8521 McHard Road</t>
  </si>
  <si>
    <t>PCP-00AF2021</t>
  </si>
  <si>
    <t>Lkumferman@gmail.com</t>
  </si>
  <si>
    <t>Kumferman</t>
  </si>
  <si>
    <t>6709 2ND ST</t>
  </si>
  <si>
    <t>PCP-00AF38D3</t>
  </si>
  <si>
    <t>jmelendrez@enerflex.com</t>
  </si>
  <si>
    <t>Melendrez</t>
  </si>
  <si>
    <t>jmelendrez@ENERFLEX.COM</t>
  </si>
  <si>
    <t>PCP-00AF2E60</t>
  </si>
  <si>
    <t>gerry90.jzamora@outlook.com</t>
  </si>
  <si>
    <t>ZAMORA EXCAVATING INC</t>
  </si>
  <si>
    <t>17453 HWY 82</t>
  </si>
  <si>
    <t>PO BOX 754</t>
  </si>
  <si>
    <t>99670::ZAMORA EXCAVATING INC</t>
  </si>
  <si>
    <t>PCP-00AF2F92</t>
  </si>
  <si>
    <t>e250kxa</t>
  </si>
  <si>
    <t>anderson_ken@wagnerequipment.com</t>
  </si>
  <si>
    <t>PPS-000A63C8</t>
  </si>
  <si>
    <t>kobisj@gmail.com</t>
  </si>
  <si>
    <t>Kobie</t>
  </si>
  <si>
    <t>+1 520 343 4441</t>
  </si>
  <si>
    <t>JORDAN KOBIE</t>
  </si>
  <si>
    <t>7608 86th St</t>
  </si>
  <si>
    <t>79424-7725</t>
  </si>
  <si>
    <t>PCP-0007C58C</t>
  </si>
  <si>
    <t>hprieto72+11@gmail.com</t>
  </si>
  <si>
    <t>12431 Triple Crown</t>
  </si>
  <si>
    <t>49178::VICTOR JIMENEZ</t>
  </si>
  <si>
    <t>PCP-00AF2B42</t>
  </si>
  <si>
    <t>hprieto72+10@gmail.com</t>
  </si>
  <si>
    <t>Vaquera</t>
  </si>
  <si>
    <t>DIAMOND HOMES</t>
  </si>
  <si>
    <t>373 ESCALANTE DR</t>
  </si>
  <si>
    <t>26188::DIAMOND HOMES</t>
  </si>
  <si>
    <t>PCP-00AF24DE</t>
  </si>
  <si>
    <t>danny.spaulding@discoverynr.com</t>
  </si>
  <si>
    <t>Spaulding</t>
  </si>
  <si>
    <t>+1 325 500 5628</t>
  </si>
  <si>
    <t>POWER SYSTEMS SERVICE SA DE CV</t>
  </si>
  <si>
    <t>4630 WINDY GORGE DR</t>
  </si>
  <si>
    <t>PCP-002EA28B</t>
  </si>
  <si>
    <t>hlgwilliams@gmail.com</t>
  </si>
  <si>
    <t>R. Scott</t>
  </si>
  <si>
    <t>B and S Williams Transportation LLC</t>
  </si>
  <si>
    <t>42968 County Rd. 147</t>
  </si>
  <si>
    <t>PCP-00AF2B7F</t>
  </si>
  <si>
    <t>Stallsworth</t>
  </si>
  <si>
    <t>PCP-00AF3B9D</t>
  </si>
  <si>
    <t>Wolfvillage</t>
  </si>
  <si>
    <t>Villalobospagosa@gmail.com</t>
  </si>
  <si>
    <t>275 EAST GOLF PLACE</t>
  </si>
  <si>
    <t>PCP-00AF5DA8</t>
  </si>
  <si>
    <t>barronsautoandtire</t>
  </si>
  <si>
    <t>Gruis</t>
  </si>
  <si>
    <t>Admin@barronsautoandtire.com</t>
  </si>
  <si>
    <t>Barron’s Auto and Tire</t>
  </si>
  <si>
    <t>17880 U.S. 40</t>
  </si>
  <si>
    <t>PCP-00AF4A41</t>
  </si>
  <si>
    <t>weberindustriesllc@gmail.com</t>
  </si>
  <si>
    <t>Weber Industries, Ltd.</t>
  </si>
  <si>
    <t>32062 COLORADO 92</t>
  </si>
  <si>
    <t>PCP-00AF5352</t>
  </si>
  <si>
    <t>Watzboyz1@gmail.com</t>
  </si>
  <si>
    <t>30911 U.S. 160</t>
  </si>
  <si>
    <t>PCP-00AF561C</t>
  </si>
  <si>
    <t>dakota.dana@libertyenergy.com</t>
  </si>
  <si>
    <t>Dakota.Dana@libertyenergy.com</t>
  </si>
  <si>
    <t>6322 Clear Creek Park Way</t>
  </si>
  <si>
    <t>PCP-00AF736D</t>
  </si>
  <si>
    <t>johnny@epcarmover.com</t>
  </si>
  <si>
    <t>apodaca</t>
  </si>
  <si>
    <t>PCP-00AF7228</t>
  </si>
  <si>
    <t>aeayon@gmail.com</t>
  </si>
  <si>
    <t>Kilton</t>
  </si>
  <si>
    <t>17 TOME HILL RD</t>
  </si>
  <si>
    <t>PCP-00AF6771</t>
  </si>
  <si>
    <t>brandoncericola@icloud.com</t>
  </si>
  <si>
    <t>Cericola</t>
  </si>
  <si>
    <t>B&amp;D Auto Sales LLC</t>
  </si>
  <si>
    <t>11615 LEXINGTON AVENUE NORTHEAST</t>
  </si>
  <si>
    <t>PCP-00AF76C4</t>
  </si>
  <si>
    <t>Ponko934@gmail.com</t>
  </si>
  <si>
    <t>737 25 RD</t>
  </si>
  <si>
    <t>PCP-00AF6DC2</t>
  </si>
  <si>
    <t>Carllayx@gmail.com</t>
  </si>
  <si>
    <t>98 spruce way</t>
  </si>
  <si>
    <t>Black hawk</t>
  </si>
  <si>
    <t>PCP-00AF790B</t>
  </si>
  <si>
    <t>Jeff.madsen@silverlinefinishing.com</t>
  </si>
  <si>
    <t>SILVERLINE FINISHING INC</t>
  </si>
  <si>
    <t>9501 W 900 S</t>
  </si>
  <si>
    <t>OGDEN</t>
  </si>
  <si>
    <t>84404-9788</t>
  </si>
  <si>
    <t>PCP-00AF9616</t>
  </si>
  <si>
    <t>wolferacing333@gmail.com</t>
  </si>
  <si>
    <t>6745 trinchera ln</t>
  </si>
  <si>
    <t>PCP-00AFB68E</t>
  </si>
  <si>
    <t>terrazas17@me.com</t>
  </si>
  <si>
    <t>WARREN CONSTRUCTION</t>
  </si>
  <si>
    <t xml:space="preserve">po drawer n </t>
  </si>
  <si>
    <t>mesilla</t>
  </si>
  <si>
    <t>93958::WARREN CONSTRUCTION</t>
  </si>
  <si>
    <t>PCP-00B0191F</t>
  </si>
  <si>
    <t>estelah312@gmail.com</t>
  </si>
  <si>
    <t>Estela</t>
  </si>
  <si>
    <t>HVG TRUCKING</t>
  </si>
  <si>
    <t>601 MARLOW PLACE</t>
  </si>
  <si>
    <t>ARLINGTON</t>
  </si>
  <si>
    <t>41331::HVG TRUCKING</t>
  </si>
  <si>
    <t>PCP-00B01C64</t>
  </si>
  <si>
    <t>a3mhtp1</t>
  </si>
  <si>
    <t>Trini</t>
  </si>
  <si>
    <t>pachecot@rushenterprises.com</t>
  </si>
  <si>
    <t>PSP-000AC946</t>
  </si>
  <si>
    <t>jessyfl@yahoo.com</t>
  </si>
  <si>
    <t>JESUS MUNOZ</t>
  </si>
  <si>
    <t xml:space="preserve">708 portillo avenida </t>
  </si>
  <si>
    <t>el paso tx</t>
  </si>
  <si>
    <t>58453::JESUS MUNOZ</t>
  </si>
  <si>
    <t>PCP-00B00366</t>
  </si>
  <si>
    <t>charlotte.baker@trappermine.com</t>
  </si>
  <si>
    <t>+1 9708266171</t>
  </si>
  <si>
    <t>25910 South Hwy 13</t>
  </si>
  <si>
    <t>PCP-00AFF00F</t>
  </si>
  <si>
    <t>mafernandez@wwclyde.net</t>
  </si>
  <si>
    <t>PCP-00AFE1F0</t>
  </si>
  <si>
    <t>guessw1989</t>
  </si>
  <si>
    <t>line</t>
  </si>
  <si>
    <t>bline@tfc-construction.com</t>
  </si>
  <si>
    <t>TFC INC DBA Neversummer Construction</t>
  </si>
  <si>
    <t>P.O. Box 915</t>
  </si>
  <si>
    <t>PCP-00B0352F</t>
  </si>
  <si>
    <t>Beau.burgess@kodiakgas.com</t>
  </si>
  <si>
    <t>Kodiakgas</t>
  </si>
  <si>
    <t>5215 PETROLEUM DRIVE</t>
  </si>
  <si>
    <t>PCP-00B02C4D</t>
  </si>
  <si>
    <t>carly.nieto@mhc.com</t>
  </si>
  <si>
    <t>Carly</t>
  </si>
  <si>
    <t>12500 ROJAS DRIVE</t>
  </si>
  <si>
    <t>PCP-00B01291</t>
  </si>
  <si>
    <t>milehighhelo@yahoo.com</t>
  </si>
  <si>
    <t>6880 COUNTY HIGHWAY 73</t>
  </si>
  <si>
    <t>EVERGREEN</t>
  </si>
  <si>
    <t>PCP-00B01072</t>
  </si>
  <si>
    <t>mingopapa@gmail.com</t>
  </si>
  <si>
    <t>158 RAINBOW DRIVE #5882</t>
  </si>
  <si>
    <t>LIVINGSTON</t>
  </si>
  <si>
    <t>PCP-00B00143</t>
  </si>
  <si>
    <t>dalanaspinner@gmail.com</t>
  </si>
  <si>
    <t>Dalana</t>
  </si>
  <si>
    <t>4724 STAFFORD PL NW</t>
  </si>
  <si>
    <t>PCP-00AFE931</t>
  </si>
  <si>
    <t>bpecquet@steamboat.com</t>
  </si>
  <si>
    <t>Pecquet</t>
  </si>
  <si>
    <t>2305 Mount Werner Circle</t>
  </si>
  <si>
    <t>PCP-00AFFA27</t>
  </si>
  <si>
    <t>e250jmc4</t>
  </si>
  <si>
    <t>Jonnie</t>
  </si>
  <si>
    <t>cavazos_jonnie@wagnerequipment.com</t>
  </si>
  <si>
    <t>PSP-000C0D5C</t>
  </si>
  <si>
    <t>banuelasmartin2@gmail.com</t>
  </si>
  <si>
    <t>Banuelas</t>
  </si>
  <si>
    <t>MARTIN BANUELAS</t>
  </si>
  <si>
    <t>337 east borderland #5</t>
  </si>
  <si>
    <t>09097::MARTIN BANUELAS</t>
  </si>
  <si>
    <t>PCP-00AFF629</t>
  </si>
  <si>
    <t>Justinhalley@yahoo.com</t>
  </si>
  <si>
    <t>Halley</t>
  </si>
  <si>
    <t>PCP-00B00899</t>
  </si>
  <si>
    <t>sauced06348@gmail.com</t>
  </si>
  <si>
    <t>Sauced06348@gmail.com</t>
  </si>
  <si>
    <t>SAUCEDO OIL FIELD SERVICES</t>
  </si>
  <si>
    <t>PO BOX 1058</t>
  </si>
  <si>
    <t>78137::SAUCEDO OIL FIELD SERVICES</t>
  </si>
  <si>
    <t>PCP-00B00277</t>
  </si>
  <si>
    <t>chad@atcenergyservices.com</t>
  </si>
  <si>
    <t>Averette</t>
  </si>
  <si>
    <t>ADVANCED TECHNOLOGY CONST</t>
  </si>
  <si>
    <t>511 FORSTER AVE</t>
  </si>
  <si>
    <t>COAHOMA</t>
  </si>
  <si>
    <t>PPW-0002F9B9</t>
  </si>
  <si>
    <t>Romerose@co.larimer.co.us</t>
  </si>
  <si>
    <t>925 COLUMBIA ROAD</t>
  </si>
  <si>
    <t>PCP-00B076C5</t>
  </si>
  <si>
    <t>charliesdiesel</t>
  </si>
  <si>
    <t>parts@charliesdiesel.com</t>
  </si>
  <si>
    <t>CHARLIES DIESEL SERVICE</t>
  </si>
  <si>
    <t>14808 Hwy 14</t>
  </si>
  <si>
    <t>15945::CHARLIES DIESEL SERVICE</t>
  </si>
  <si>
    <t>PCP-00B08E51</t>
  </si>
  <si>
    <t>lonnyparsons@ruidoso-nm.gov</t>
  </si>
  <si>
    <t>PARSONS</t>
  </si>
  <si>
    <t>LONNY</t>
  </si>
  <si>
    <t>LONNYPARSONS@RUIDOSO-NM.GOV</t>
  </si>
  <si>
    <t>200 CLOSE RD</t>
  </si>
  <si>
    <t>PCP-00B017E2</t>
  </si>
  <si>
    <t>carmen.mceleney@libertyenergy.com</t>
  </si>
  <si>
    <t>McEleney</t>
  </si>
  <si>
    <t>53394::LOS LEASING COMPANY LLC,55232::LIBERTY OILFIELD SERVICES</t>
  </si>
  <si>
    <t>PCP-00B070C7</t>
  </si>
  <si>
    <t>1950oldnavy@gmail.com</t>
  </si>
  <si>
    <t>JESSE ANTILLON</t>
  </si>
  <si>
    <t>2721 M AVE</t>
  </si>
  <si>
    <t>68847-4745</t>
  </si>
  <si>
    <t>PCP-00AFB4AF</t>
  </si>
  <si>
    <t>kmcclary@yucca.net</t>
  </si>
  <si>
    <t>McClary</t>
  </si>
  <si>
    <t>HEFLIN CONSTRUCTION INC.</t>
  </si>
  <si>
    <t>2010A SOUTH ROOSEVELT ROAD 6</t>
  </si>
  <si>
    <t>40914::HEFLIN CONSTRUCTION INC</t>
  </si>
  <si>
    <t>PCP-00B09222</t>
  </si>
  <si>
    <t>Vette</t>
  </si>
  <si>
    <t>Lesv@ramirezandsonsinc.com</t>
  </si>
  <si>
    <t>RAMIREZ &amp; SONS INC.</t>
  </si>
  <si>
    <t>3404 NORTH ENTERPRISE DRIVE</t>
  </si>
  <si>
    <t>PCP-00B0848D</t>
  </si>
  <si>
    <t>bransonroadworks</t>
  </si>
  <si>
    <t>TOMMY@BRANSONROADWORKS.COM</t>
  </si>
  <si>
    <t>BRANSON TRAFFIC CONTROL INC</t>
  </si>
  <si>
    <t>221 HIGHWAY 172</t>
  </si>
  <si>
    <t>09294::BRANSON TRAFFIC CONTROL INC</t>
  </si>
  <si>
    <t>PCP-00B06E92</t>
  </si>
  <si>
    <t>SEBASTIAN RODRIGUEZ</t>
  </si>
  <si>
    <t>14991 KAREN KAY DR</t>
  </si>
  <si>
    <t>79938-8392</t>
  </si>
  <si>
    <t>77126::SEBASTIAN RODRIGUEZ</t>
  </si>
  <si>
    <t>PCP-00B07E12</t>
  </si>
  <si>
    <t>Schuster9962@gmail.com</t>
  </si>
  <si>
    <t>Schuster</t>
  </si>
  <si>
    <t>PCP-00B07084</t>
  </si>
  <si>
    <t>e250brb</t>
  </si>
  <si>
    <t>brown_ben@wagnerequipment.com</t>
  </si>
  <si>
    <t>PSP-000BC1F3</t>
  </si>
  <si>
    <t>e250sda</t>
  </si>
  <si>
    <t>aguirre_stephen@wagnerequipment.com</t>
  </si>
  <si>
    <t>PIP-10992732</t>
  </si>
  <si>
    <t>tyler.dehaan@bluehatrentals.com</t>
  </si>
  <si>
    <t>17010 EAST 24TH AVENUE</t>
  </si>
  <si>
    <t>PCP-00B080AD</t>
  </si>
  <si>
    <t>eric_worthen@hotmail.com</t>
  </si>
  <si>
    <t>Eric_Worthen@hotmail.com</t>
  </si>
  <si>
    <t>1000 MILKY WAY DRIVE</t>
  </si>
  <si>
    <t>Box 2465</t>
  </si>
  <si>
    <t>MILAN</t>
  </si>
  <si>
    <t>PCP-00AF4377</t>
  </si>
  <si>
    <t>hprieto72+12@gmail.com</t>
  </si>
  <si>
    <t>Elizardo</t>
  </si>
  <si>
    <t>E &amp; M TRUCKING</t>
  </si>
  <si>
    <t>10884 REEF SANDS DRIVE</t>
  </si>
  <si>
    <t>29117::E &amp; M TRUCKING</t>
  </si>
  <si>
    <t>PCP-00B0698F</t>
  </si>
  <si>
    <t>luke.anderson@barnard-inc.com</t>
  </si>
  <si>
    <t>701 GOLD AVE</t>
  </si>
  <si>
    <t>PCP-00B06DA8</t>
  </si>
  <si>
    <t>kcorpus50</t>
  </si>
  <si>
    <t>51607dj::KIEWIT INFR 105965</t>
  </si>
  <si>
    <t>PCP-00B0DD8C</t>
  </si>
  <si>
    <t>adriana@jescogroup.com</t>
  </si>
  <si>
    <t>+1 7137245209</t>
  </si>
  <si>
    <t>adriana@4jti.com</t>
  </si>
  <si>
    <t xml:space="preserve">Jesse’s Trucking, Inc. </t>
  </si>
  <si>
    <t>8412 Wallisville Rd.</t>
  </si>
  <si>
    <t>PPW-00029003</t>
  </si>
  <si>
    <t>joe@productiondownhole.com</t>
  </si>
  <si>
    <t xml:space="preserve">Ontiveros </t>
  </si>
  <si>
    <t>+1 806 215 3453</t>
  </si>
  <si>
    <t>PRODUCTION DOWNHOLE SVCS</t>
  </si>
  <si>
    <t xml:space="preserve">1209 Highway 83 west </t>
  </si>
  <si>
    <t>Denver City</t>
  </si>
  <si>
    <t>70407::PRODUCTION DOWNHOLE SVC INC</t>
  </si>
  <si>
    <t>PCP-000A0A7C</t>
  </si>
  <si>
    <t>jperez@combsaz.com</t>
  </si>
  <si>
    <t>PO BOX 10789</t>
  </si>
  <si>
    <t>PCP-00B0E4B2</t>
  </si>
  <si>
    <t>kbrogdon3006@gmail.com</t>
  </si>
  <si>
    <t>+1 5752005107</t>
  </si>
  <si>
    <t>05959::BDS ENTERPRISES LLC</t>
  </si>
  <si>
    <t>PCP-00B0C29C</t>
  </si>
  <si>
    <t>clozoya@cahillservices.com</t>
  </si>
  <si>
    <t>Lozoya</t>
  </si>
  <si>
    <t>BLACKOUT ENERGY</t>
  </si>
  <si>
    <t>895 n 5th ave unit A</t>
  </si>
  <si>
    <t>39454::BLACKOUT ENERGY</t>
  </si>
  <si>
    <t>PCP-00B0F773</t>
  </si>
  <si>
    <t>marbleinventory@csqmarble.com</t>
  </si>
  <si>
    <t>Stone Quarries</t>
  </si>
  <si>
    <t>COLORADO STONE QUARRIES, INC.</t>
  </si>
  <si>
    <t>1734 HWY 50</t>
  </si>
  <si>
    <t>18710a::COLORADO STONE QUARRIES</t>
  </si>
  <si>
    <t>PCP-00B0FD81</t>
  </si>
  <si>
    <t>ksmead@enerflex.com</t>
  </si>
  <si>
    <t>Katrena</t>
  </si>
  <si>
    <t>+1 5759091838</t>
  </si>
  <si>
    <t>5600 Production ln</t>
  </si>
  <si>
    <t>PCP-00B0F9A5</t>
  </si>
  <si>
    <t>dadieselllc@gmail.com</t>
  </si>
  <si>
    <t>DARK ANGEL DIESEL</t>
  </si>
  <si>
    <t>2878 FOUNTAIN AVENUE</t>
  </si>
  <si>
    <t>23533::DARK ANGEL DIESEL</t>
  </si>
  <si>
    <t>PCP-00B0E100</t>
  </si>
  <si>
    <t>steve.kaae@libertyenergy.com</t>
  </si>
  <si>
    <t>Kaae</t>
  </si>
  <si>
    <t>Steve.Kaae@libertyenergy.com</t>
  </si>
  <si>
    <t>PCP-00B0F45E</t>
  </si>
  <si>
    <t>sanlag76@outlook.com</t>
  </si>
  <si>
    <t>LARREA</t>
  </si>
  <si>
    <t>S&amp;A AUTOMOTIVE SERVICE</t>
  </si>
  <si>
    <t>10299 DYER STREET</t>
  </si>
  <si>
    <t>76977::S&amp;A AUTOMOTIVE SERVICE</t>
  </si>
  <si>
    <t>PCP-00B0E951</t>
  </si>
  <si>
    <t>patrickelpaso21@gmail.com</t>
  </si>
  <si>
    <t>+1 8068934791</t>
  </si>
  <si>
    <t>HIGH QUALITY FENCE</t>
  </si>
  <si>
    <t>11004 Chippendale Ave</t>
  </si>
  <si>
    <t>42073::HIGH QUALITY FENCE</t>
  </si>
  <si>
    <t>PCP-00B0EC72</t>
  </si>
  <si>
    <t>wcho300@gmail.com</t>
  </si>
  <si>
    <t>32920 EAST 88TH AVENUE</t>
  </si>
  <si>
    <t>PCP-00B0EFCC</t>
  </si>
  <si>
    <t>Barberwill812@icloud.com</t>
  </si>
  <si>
    <t>114 SOUTH CLAREMONT STREET</t>
  </si>
  <si>
    <t>PCP-00B0EA0B</t>
  </si>
  <si>
    <t>Lukeodell@gmail.com</t>
  </si>
  <si>
    <t>ODell</t>
  </si>
  <si>
    <t>45 ORION VIEW TRAIL</t>
  </si>
  <si>
    <t>EDGEWOOD</t>
  </si>
  <si>
    <t>PCP-00B0E926</t>
  </si>
  <si>
    <t>zach3020@yahoo.com</t>
  </si>
  <si>
    <t>A-Z MOBILE MECHANIC</t>
  </si>
  <si>
    <t>17986 N CNTY RD 15</t>
  </si>
  <si>
    <t>04720::A Z MOBILE MECHANIC</t>
  </si>
  <si>
    <t>PCP-00B0D406</t>
  </si>
  <si>
    <t>e250_punchout_submitter</t>
  </si>
  <si>
    <t>Submitter</t>
  </si>
  <si>
    <t>h.a.sampathkumar@accenture.com</t>
  </si>
  <si>
    <t>NORSKE CANADA - ELK FALLS</t>
  </si>
  <si>
    <t>PCP-008EE096</t>
  </si>
  <si>
    <t>kameselin201@gmail.com</t>
  </si>
  <si>
    <t>SENETH DISTRIBUTION</t>
  </si>
  <si>
    <t>464 BANDOLINA DRIVE</t>
  </si>
  <si>
    <t>76976::SENETH DISTRIBUTION</t>
  </si>
  <si>
    <t>PCP-00B14EF4</t>
  </si>
  <si>
    <t>anthonycuseo@yahoo.com</t>
  </si>
  <si>
    <t>CUSEO</t>
  </si>
  <si>
    <t>ANTHONY CUSEO</t>
  </si>
  <si>
    <t>11353 BULLSEYE STREET</t>
  </si>
  <si>
    <t>21441::ANTHONY CUSEO</t>
  </si>
  <si>
    <t>PCP-00B12D11</t>
  </si>
  <si>
    <t>e250_punchout_admin</t>
  </si>
  <si>
    <t>PCP-008EE077</t>
  </si>
  <si>
    <t>e250_punchout_submitter2</t>
  </si>
  <si>
    <t>50Limit</t>
  </si>
  <si>
    <t>+1 2148729823</t>
  </si>
  <si>
    <t>4405 NORTH ISLAND HIGHWAY</t>
  </si>
  <si>
    <t>PO BOX 2000</t>
  </si>
  <si>
    <t>CAMPBELL RIVER</t>
  </si>
  <si>
    <t>V9W 5C9</t>
  </si>
  <si>
    <t>PCP-00926C93</t>
  </si>
  <si>
    <t>bwielands@hotmail.com</t>
  </si>
  <si>
    <t>Wieland</t>
  </si>
  <si>
    <t>Bwielands@hotmail.com</t>
  </si>
  <si>
    <t>4K ENVIRONMENTAL</t>
  </si>
  <si>
    <t>2655 STATE ROUTE 108</t>
  </si>
  <si>
    <t>TEXICO</t>
  </si>
  <si>
    <t>00305::4K ENVIRONMENTAL</t>
  </si>
  <si>
    <t>PCP-00B165B0</t>
  </si>
  <si>
    <t>ajlogistics6@gmail.com</t>
  </si>
  <si>
    <t>AJ LOGISTICS</t>
  </si>
  <si>
    <t>615 E AFTON RD</t>
  </si>
  <si>
    <t>04903::AJ LOGISTICS</t>
  </si>
  <si>
    <t>PCP-00B14CFC</t>
  </si>
  <si>
    <t>part$</t>
  </si>
  <si>
    <t>WALDMAN</t>
  </si>
  <si>
    <t>PARTS@CONNELLRESOURCES.COM</t>
  </si>
  <si>
    <t>6615 POWELL STREET</t>
  </si>
  <si>
    <t>PCP-00B1367D</t>
  </si>
  <si>
    <t>lmontoya@connellresources.com</t>
  </si>
  <si>
    <t>PCP-00B12ECB</t>
  </si>
  <si>
    <t>sargeantc</t>
  </si>
  <si>
    <t>Sargeant</t>
  </si>
  <si>
    <t>PCP-002E57E5</t>
  </si>
  <si>
    <t>e250_punchout_approver</t>
  </si>
  <si>
    <t>Approver</t>
  </si>
  <si>
    <t>PCP-008EE128</t>
  </si>
  <si>
    <t>elier_limcy@hotmail.com</t>
  </si>
  <si>
    <t>Limcy</t>
  </si>
  <si>
    <t>American Gua LLC</t>
  </si>
  <si>
    <t>414 NORTH TURNER STREET</t>
  </si>
  <si>
    <t>PCP-00B1592A</t>
  </si>
  <si>
    <t>jmackinney@lakewood.org</t>
  </si>
  <si>
    <t>Mackinney</t>
  </si>
  <si>
    <t>+1 3039877164</t>
  </si>
  <si>
    <t>CITY OF LAKEWOOD</t>
  </si>
  <si>
    <t>1050 Quail St</t>
  </si>
  <si>
    <t>PCP-00B140EC</t>
  </si>
  <si>
    <t>e250cj2</t>
  </si>
  <si>
    <t>johnson_corey@wagnerequipment.com</t>
  </si>
  <si>
    <t>PSP-000BFD6B</t>
  </si>
  <si>
    <t>e250cf2</t>
  </si>
  <si>
    <t>french_charles@wagnerequipment.com</t>
  </si>
  <si>
    <t>PSP-000BEB0C</t>
  </si>
  <si>
    <t>panther.energy@yahoo.com</t>
  </si>
  <si>
    <t>EMMANUEL</t>
  </si>
  <si>
    <t>1179 SOUTH 3RD STREET</t>
  </si>
  <si>
    <t>NM 88252</t>
  </si>
  <si>
    <t>PCP-00B12DFD</t>
  </si>
  <si>
    <t>rickyholguinjr@gmail.com</t>
  </si>
  <si>
    <t>Rickyholguinjr@gmail.com</t>
  </si>
  <si>
    <t>Rockin</t>
  </si>
  <si>
    <t>665 greentree rd nw</t>
  </si>
  <si>
    <t>PCP-00B13E29</t>
  </si>
  <si>
    <t>kylekembel@me.com</t>
  </si>
  <si>
    <t>KARI &amp; KYLE KEMBEL</t>
  </si>
  <si>
    <t>69 PRESERVE DRIVE</t>
  </si>
  <si>
    <t>50736::KARI &amp; KYLE KEMBEL</t>
  </si>
  <si>
    <t>PCP-00B13FAE</t>
  </si>
  <si>
    <t>e250_punchout_submitter1</t>
  </si>
  <si>
    <t>noLimit</t>
  </si>
  <si>
    <t>PCP-00926BFC</t>
  </si>
  <si>
    <t>alec.vanthorre@archrock.com</t>
  </si>
  <si>
    <t>VanThorre</t>
  </si>
  <si>
    <t>1426 CIMARRON CT</t>
  </si>
  <si>
    <t>PCP-00B16989</t>
  </si>
  <si>
    <t>Hunter.love96@outlook.com</t>
  </si>
  <si>
    <t>Loves mechanic services and welding</t>
  </si>
  <si>
    <t>205 KEN PRATT BOULEVARD</t>
  </si>
  <si>
    <t>Ste 120 pmb 92</t>
  </si>
  <si>
    <t>PCP-00B175F9</t>
  </si>
  <si>
    <t>vico_n83@outlook.com</t>
  </si>
  <si>
    <t>2103 ALGERITA STREET</t>
  </si>
  <si>
    <t>PCP-00B17C0D</t>
  </si>
  <si>
    <t>juan.balance@gmail.com</t>
  </si>
  <si>
    <t>cazorla</t>
  </si>
  <si>
    <t>D AND H TRUCKING</t>
  </si>
  <si>
    <t>141 ONSUREZ RD</t>
  </si>
  <si>
    <t>24184::D AND H TRUCKING</t>
  </si>
  <si>
    <t>PCP-00B1751F</t>
  </si>
  <si>
    <t>gtinbm@gmail.com</t>
  </si>
  <si>
    <t>Gtinbm@gmail.com</t>
  </si>
  <si>
    <t>P.O. Box 3473</t>
  </si>
  <si>
    <t>PCP-00B1A1AE</t>
  </si>
  <si>
    <t>chris.pardo31@protonmail.com</t>
  </si>
  <si>
    <t>+1 9165053308</t>
  </si>
  <si>
    <t>Chris Pardo</t>
  </si>
  <si>
    <t>PCP-00B1A84C</t>
  </si>
  <si>
    <t>horizonvue@gmail.com</t>
  </si>
  <si>
    <t>Carpio</t>
  </si>
  <si>
    <t>+1 9703028241</t>
  </si>
  <si>
    <t>HORIZON VUE DAIRY</t>
  </si>
  <si>
    <t>44202::HORIZON VUE DAIRY</t>
  </si>
  <si>
    <t>PCP-00004771</t>
  </si>
  <si>
    <t>igorrell@cogentcompanies.com</t>
  </si>
  <si>
    <t>LEE MATHEWS EQPT INC-DENVER</t>
  </si>
  <si>
    <t>14452 WEST 44TH AVENUE</t>
  </si>
  <si>
    <t>58802::LEE MATHEWS EQPT INC-DENVER</t>
  </si>
  <si>
    <t>PCP-00B1DDBE</t>
  </si>
  <si>
    <t>rjb@gerkeexcavating.com</t>
  </si>
  <si>
    <t>BURKHALTER</t>
  </si>
  <si>
    <t>RJB@GERKEEXCAVATING.COM</t>
  </si>
  <si>
    <t>15341 STATE HWY 131</t>
  </si>
  <si>
    <t>PCP-0009DC08</t>
  </si>
  <si>
    <t>tj@elitediesel.biz</t>
  </si>
  <si>
    <t>+1 307-400-5090</t>
  </si>
  <si>
    <t>ELITE DIESEL SERVICE INC</t>
  </si>
  <si>
    <t>104 Robert Ave</t>
  </si>
  <si>
    <t>PCP-000137D4</t>
  </si>
  <si>
    <t>danielc1386@gmail.com</t>
  </si>
  <si>
    <t>Danielc1386@gmail.com</t>
  </si>
  <si>
    <t>ADG TRUCKING LLC</t>
  </si>
  <si>
    <t>7204 NM-8</t>
  </si>
  <si>
    <t>04904::ADG TRUCKING LLC</t>
  </si>
  <si>
    <t>PCP-00B1DDA4</t>
  </si>
  <si>
    <t>contourlogic</t>
  </si>
  <si>
    <t>scott@contourlogic.com</t>
  </si>
  <si>
    <t>CONTOUR LOGIC LLC</t>
  </si>
  <si>
    <t>PO Box 810</t>
  </si>
  <si>
    <t>25281::CONTOUR LOGIC LLC</t>
  </si>
  <si>
    <t>PCP-00B207F8</t>
  </si>
  <si>
    <t>cparker@gentechus.com</t>
  </si>
  <si>
    <t>+1 720 843 3822</t>
  </si>
  <si>
    <t>ARIZONA GENERATOR TECHNOLOGY, INC. DBA GEN-TECH</t>
  </si>
  <si>
    <t>8080 Pontiac Street</t>
  </si>
  <si>
    <t>36564::ARIZONA GENERATOR TECHNOLOGY,75006::GEN-TECH OF COLORADO LLC</t>
  </si>
  <si>
    <t>PCP-0044937D</t>
  </si>
  <si>
    <t>alextemmert</t>
  </si>
  <si>
    <t>PPW-80047C66</t>
  </si>
  <si>
    <t>area13117</t>
  </si>
  <si>
    <t>joseph.franco@archrock.com</t>
  </si>
  <si>
    <t>PCP-00B1E12C</t>
  </si>
  <si>
    <t>sarge2d@gmail.com</t>
  </si>
  <si>
    <t>Mercier</t>
  </si>
  <si>
    <t>54 Cheyenne Place</t>
  </si>
  <si>
    <t>PCP-00B1C9A7</t>
  </si>
  <si>
    <t>lance.paa@state.co.us</t>
  </si>
  <si>
    <t>Paa</t>
  </si>
  <si>
    <t>+1 3036970067</t>
  </si>
  <si>
    <t>Colorado State Patrol</t>
  </si>
  <si>
    <t>25450 RIDING CENTER DRIVE</t>
  </si>
  <si>
    <t>PCP-00B1D883</t>
  </si>
  <si>
    <t>nathan.weida@gmail.com</t>
  </si>
  <si>
    <t>Weida</t>
  </si>
  <si>
    <t>US (+1)(918) 894-3116</t>
  </si>
  <si>
    <t>FRONTIER HOMES LLC</t>
  </si>
  <si>
    <t>33608::FRONTIER HOMES LLC</t>
  </si>
  <si>
    <t>PCP-000B3627</t>
  </si>
  <si>
    <t>e250esc1</t>
  </si>
  <si>
    <t>Cerna</t>
  </si>
  <si>
    <t>cerna_eric@wagnerequipment.com</t>
  </si>
  <si>
    <t>PSP-000AD244</t>
  </si>
  <si>
    <t>alexvalenzuela</t>
  </si>
  <si>
    <t>VALENZUELA</t>
  </si>
  <si>
    <t>alexsv0523@gmail.com</t>
  </si>
  <si>
    <t>ALEJANDRO VALENZUELA</t>
  </si>
  <si>
    <t>2148 CON LOCKHART PL</t>
  </si>
  <si>
    <t>92768::ALEJANDRO VALENZUELA</t>
  </si>
  <si>
    <t>PCP-00B2673B</t>
  </si>
  <si>
    <t>vrmconcrete</t>
  </si>
  <si>
    <t>+1 7196660722</t>
  </si>
  <si>
    <t>noah@vrmconcrete.com</t>
  </si>
  <si>
    <t>VELOCITY CONSTRUCTORS INC.</t>
  </si>
  <si>
    <t>2107 W College Ave</t>
  </si>
  <si>
    <t>93212::VELOCITY CONSTRUCTORS INC</t>
  </si>
  <si>
    <t>PCP-00B26237</t>
  </si>
  <si>
    <t>shaun@westsidetrucktrailer.com</t>
  </si>
  <si>
    <t>Dobyns</t>
  </si>
  <si>
    <t>+1 713 460 1925</t>
  </si>
  <si>
    <t>WESTSIDE TRUCK &amp; TRAILER SERVICES, INC.</t>
  </si>
  <si>
    <t>13324 Hempstead rd.</t>
  </si>
  <si>
    <t>PCP-000A5A98</t>
  </si>
  <si>
    <t>jonathan.welebir@henryhilloil.com</t>
  </si>
  <si>
    <t>Welebir</t>
  </si>
  <si>
    <t>Moose</t>
  </si>
  <si>
    <t>HENRY HILL OIL SERVICES LLC</t>
  </si>
  <si>
    <t>1202 6th st</t>
  </si>
  <si>
    <t>suite 200</t>
  </si>
  <si>
    <t>39817::HENRY HILL OIL SERVICES LLC</t>
  </si>
  <si>
    <t>PCP-00B261B9</t>
  </si>
  <si>
    <t>salvadorgonzalez</t>
  </si>
  <si>
    <t>SALVADOR</t>
  </si>
  <si>
    <t>chavglez17@gmail.com</t>
  </si>
  <si>
    <t>MARISOL BERUMEN - GONZALEZ</t>
  </si>
  <si>
    <t>4836 EMORY ROAD</t>
  </si>
  <si>
    <t>61258::DABEGO CONSTRUCTION LLC</t>
  </si>
  <si>
    <t>PCP-00B26DAC</t>
  </si>
  <si>
    <t>michael@nmtravertine.com</t>
  </si>
  <si>
    <t>Lardner</t>
  </si>
  <si>
    <t>NEW MEXICO TRAVERTINE</t>
  </si>
  <si>
    <t>3700 CAMINO DEL LLANO</t>
  </si>
  <si>
    <t>64599::NEW MEXICO TRAVERTINE</t>
  </si>
  <si>
    <t>PCP-00B24D32</t>
  </si>
  <si>
    <t>jose.valadez@archrock.com</t>
  </si>
  <si>
    <t>Valadez</t>
  </si>
  <si>
    <t>PPW-800053A0</t>
  </si>
  <si>
    <t>ejgamez0717@gmail.com</t>
  </si>
  <si>
    <t>POLLO VILLA DBA VILLA AND SONS CONSTRUCTION</t>
  </si>
  <si>
    <t>16260 s forest Park ave</t>
  </si>
  <si>
    <t>PPW-AF285655</t>
  </si>
  <si>
    <t>e250tdg</t>
  </si>
  <si>
    <t>Grevious</t>
  </si>
  <si>
    <t>grevious_todd@wagnerequipment.com</t>
  </si>
  <si>
    <t>PPS-00082D78</t>
  </si>
  <si>
    <t>e250nir</t>
  </si>
  <si>
    <t>Refvem_Nate@wagnerequipment.com</t>
  </si>
  <si>
    <t>PIP-11033383</t>
  </si>
  <si>
    <t>omendoza0911@yahoo.com</t>
  </si>
  <si>
    <t>MENDOZA'S HAULING</t>
  </si>
  <si>
    <t>4775 DUNN DRIVE</t>
  </si>
  <si>
    <t>58716::MENDOZA'S HAULING</t>
  </si>
  <si>
    <t>PCP-00B27106</t>
  </si>
  <si>
    <t>PCP-00B242B1</t>
  </si>
  <si>
    <t>Cowboyarcher23@yahoo.com</t>
  </si>
  <si>
    <t>Morgan timber products</t>
  </si>
  <si>
    <t>2532 cr 54 g</t>
  </si>
  <si>
    <t>PCP-00B26B79</t>
  </si>
  <si>
    <t>cw@werdconst.com</t>
  </si>
  <si>
    <t xml:space="preserve">Werderitch </t>
  </si>
  <si>
    <t xml:space="preserve">Werderitch Construction </t>
  </si>
  <si>
    <t>8557 MOUNTAIN VIEW FARMS LANE</t>
  </si>
  <si>
    <t>PPW-0002FB2F</t>
  </si>
  <si>
    <t>dhudson1962@gmail.com</t>
  </si>
  <si>
    <t>Delaine</t>
  </si>
  <si>
    <t>Hudson Excavation</t>
  </si>
  <si>
    <t>6984 PEACH VALLEY RD</t>
  </si>
  <si>
    <t>PCP-009B9E2C</t>
  </si>
  <si>
    <t>e250jkn</t>
  </si>
  <si>
    <t>Kniley</t>
  </si>
  <si>
    <t>nichols_john@wagnerequipment.com</t>
  </si>
  <si>
    <t>PSP-000A77B9</t>
  </si>
  <si>
    <t>dickey.hamilton@teamhalo.us</t>
  </si>
  <si>
    <t>Dickey</t>
  </si>
  <si>
    <t>HALO SERVICES</t>
  </si>
  <si>
    <t>412 N. 3rd Street</t>
  </si>
  <si>
    <t>PCP-00B238D7</t>
  </si>
  <si>
    <t>rbarbosa@trailbossinc.com</t>
  </si>
  <si>
    <t>BARBOSA</t>
  </si>
  <si>
    <t>TRAILBOSS ENTERPRISE INC</t>
  </si>
  <si>
    <t>201 e 3rd ave</t>
  </si>
  <si>
    <t>anchorage</t>
  </si>
  <si>
    <t>86548::TRAILBOSS ENTERPRISE INC</t>
  </si>
  <si>
    <t>PCP-00B26FE4</t>
  </si>
  <si>
    <t>jacob.florez@energytransfer.com</t>
  </si>
  <si>
    <t>Florez</t>
  </si>
  <si>
    <t>+1 432 202 3734</t>
  </si>
  <si>
    <t>602 e 35th st</t>
  </si>
  <si>
    <t>PCP-000A226E</t>
  </si>
  <si>
    <t>marblemotorworks@gmail.com</t>
  </si>
  <si>
    <t>Marble Motor Works</t>
  </si>
  <si>
    <t>333 E. STATE ST.</t>
  </si>
  <si>
    <t>Mable</t>
  </si>
  <si>
    <t>PCP-00B24559</t>
  </si>
  <si>
    <t>vicoparna_g86@outlook.com</t>
  </si>
  <si>
    <t>PCP-00B24B5C</t>
  </si>
  <si>
    <t>e250gtk</t>
  </si>
  <si>
    <t>Kier</t>
  </si>
  <si>
    <t>Kier_Grant@wagnerequipment.com</t>
  </si>
  <si>
    <t>PSP-0002AD10</t>
  </si>
  <si>
    <t>csheline@ironmountaincs.com</t>
  </si>
  <si>
    <t>Sheline</t>
  </si>
  <si>
    <t>75 TALAMIN CT., STE. A</t>
  </si>
  <si>
    <t>PCP-00B25D78</t>
  </si>
  <si>
    <t>tlong@brettconstruction.net</t>
  </si>
  <si>
    <t>+1 9367767129</t>
  </si>
  <si>
    <t>sanchezuriel97@gmail.com</t>
  </si>
  <si>
    <t>BRETT CONSTRUCTION CO INC</t>
  </si>
  <si>
    <t>45842 FM 2481</t>
  </si>
  <si>
    <t>HICO</t>
  </si>
  <si>
    <t>PCP-0000A9EE</t>
  </si>
  <si>
    <t>manuelzamora96@hotmail.com</t>
  </si>
  <si>
    <t>Manuelzamora96@hotmail.com</t>
  </si>
  <si>
    <t>2004 Livingston Rd</t>
  </si>
  <si>
    <t>PCP-0001CEE3</t>
  </si>
  <si>
    <t>northplainselectriccoop1</t>
  </si>
  <si>
    <t>+1 806-664-0018</t>
  </si>
  <si>
    <t>wyatt.voyles@warrencat.com</t>
  </si>
  <si>
    <t>NORTH PLAINS ELECTRIC ##</t>
  </si>
  <si>
    <t>PO Box 1008</t>
  </si>
  <si>
    <t>Perryton</t>
  </si>
  <si>
    <t>PCP-00047523</t>
  </si>
  <si>
    <t>egoats@redcedargathering.com</t>
  </si>
  <si>
    <t>Goats</t>
  </si>
  <si>
    <t>PCP-00004519</t>
  </si>
  <si>
    <t>walker@zadoon.com</t>
  </si>
  <si>
    <t>ZADOON LLC</t>
  </si>
  <si>
    <t>1290 BAY DALE DR</t>
  </si>
  <si>
    <t>MARYLAND</t>
  </si>
  <si>
    <t>PCP-00B2CC2E</t>
  </si>
  <si>
    <t>cprmechanic@gmail.com</t>
  </si>
  <si>
    <t>Paine</t>
  </si>
  <si>
    <t>CPR MOBILE MECH</t>
  </si>
  <si>
    <t>117 23rd ave</t>
  </si>
  <si>
    <t>66674::CPR MOBILE MECH</t>
  </si>
  <si>
    <t>PCP-00B2EC15</t>
  </si>
  <si>
    <t>e250erl</t>
  </si>
  <si>
    <t>Legarretta</t>
  </si>
  <si>
    <t>Legarretta_Erin@wagnerequipment.com</t>
  </si>
  <si>
    <t>PSP-00031947</t>
  </si>
  <si>
    <t>j.b.52@hotmail.com</t>
  </si>
  <si>
    <t>BAEZA CATTLE</t>
  </si>
  <si>
    <t>1801 East Stockyard Rd</t>
  </si>
  <si>
    <t>08551::BAEZA CATTLE</t>
  </si>
  <si>
    <t>PCP-00B2DC26</t>
  </si>
  <si>
    <t>mantovaniaj83@gmail.com</t>
  </si>
  <si>
    <t>Mantovani</t>
  </si>
  <si>
    <t>PCP-0097E0AF</t>
  </si>
  <si>
    <t>jaksdiesel</t>
  </si>
  <si>
    <t>+1 9703975786</t>
  </si>
  <si>
    <t>admin@jaksdieselrepairs.com</t>
  </si>
  <si>
    <t>JAKS DIESEL REPAIRS LLC</t>
  </si>
  <si>
    <t>4305 BUFFALO TRL</t>
  </si>
  <si>
    <t>47424::JAKS DIESEL REPAIRS LLC</t>
  </si>
  <si>
    <t>PCP-00B2E1F2</t>
  </si>
  <si>
    <t>Blower327@gmail.com</t>
  </si>
  <si>
    <t>Lightning precision</t>
  </si>
  <si>
    <t>15327 cnty rd 24</t>
  </si>
  <si>
    <t>PCP-00B2F381</t>
  </si>
  <si>
    <t>patrickcompedra@gmail.com</t>
  </si>
  <si>
    <t>Patrick Schneider</t>
  </si>
  <si>
    <t>America Multiservices Equipment LLC</t>
  </si>
  <si>
    <t>PCP-00B2CA20</t>
  </si>
  <si>
    <t>GPR</t>
  </si>
  <si>
    <t>Fetzko</t>
  </si>
  <si>
    <t>john@carslikenew.com</t>
  </si>
  <si>
    <t>3030 South Grand Ave</t>
  </si>
  <si>
    <t>Office</t>
  </si>
  <si>
    <t>glenwood springs</t>
  </si>
  <si>
    <t>PCP-00B2B1F6</t>
  </si>
  <si>
    <t>Drofyecak@gmail.com</t>
  </si>
  <si>
    <t>3352 ARROWHEAD ROAD</t>
  </si>
  <si>
    <t>LAPORTE</t>
  </si>
  <si>
    <t>PCP-00B2BC00</t>
  </si>
  <si>
    <t>drew.schrader@barnard-inc.com</t>
  </si>
  <si>
    <t>Schrader</t>
  </si>
  <si>
    <t>PCP-00B2ACD7</t>
  </si>
  <si>
    <t>hafierro73@yahoo.com</t>
  </si>
  <si>
    <t>HECTOR ARMANDINO FIERRO</t>
  </si>
  <si>
    <t>907 TYLER SETH AVENUE</t>
  </si>
  <si>
    <t>33447::HECTOR ARMANDINO FIERRO</t>
  </si>
  <si>
    <t>PCP-00B35BC9</t>
  </si>
  <si>
    <t>jokospeedshop@gmail.com</t>
  </si>
  <si>
    <t>6085 LUTHER ROAD</t>
  </si>
  <si>
    <t>PCP-00B32D7B</t>
  </si>
  <si>
    <t>jlira</t>
  </si>
  <si>
    <t>jlira@wsilverinc.com</t>
  </si>
  <si>
    <t>9059 DONIPHAN DRIVE</t>
  </si>
  <si>
    <t>VINTON</t>
  </si>
  <si>
    <t>PCP-00B36016</t>
  </si>
  <si>
    <t>mamendoza.1213@gmail.com</t>
  </si>
  <si>
    <t>Jose Javier</t>
  </si>
  <si>
    <t>JM &amp; SONS LLC</t>
  </si>
  <si>
    <t>16172 Mesa Rock St</t>
  </si>
  <si>
    <t>47444::JM &amp; SONS LLC</t>
  </si>
  <si>
    <t>PCP-00B34424</t>
  </si>
  <si>
    <t>aguttersenllc</t>
  </si>
  <si>
    <t>PPT-0100C65C</t>
  </si>
  <si>
    <t>george@demcon.net</t>
  </si>
  <si>
    <t>69666 Market Ave</t>
  </si>
  <si>
    <t>PCP-00B35557</t>
  </si>
  <si>
    <t>tony403755@gmail.com</t>
  </si>
  <si>
    <t>Ulloa</t>
  </si>
  <si>
    <t>ULLOA DIESEL TECH LLC</t>
  </si>
  <si>
    <t>3674 DEER GRASS CIRCLE</t>
  </si>
  <si>
    <t>91385::ULLOA DIESEL TECH LLC</t>
  </si>
  <si>
    <t>PCP-00B345BD</t>
  </si>
  <si>
    <t>eymer13@gmail.com</t>
  </si>
  <si>
    <t>Eymer</t>
  </si>
  <si>
    <t>UNION GANADERA REGIONAL DE C</t>
  </si>
  <si>
    <t>100 Frontera Road</t>
  </si>
  <si>
    <t>90677::UNION GANADERA REGIONAL DE C HIHUAHUA</t>
  </si>
  <si>
    <t>PCP-00B33D4E</t>
  </si>
  <si>
    <t>brianc@ridgerockinc.com</t>
  </si>
  <si>
    <t>cottongim</t>
  </si>
  <si>
    <t>+1 801 633 7632</t>
  </si>
  <si>
    <t>Brianc@ridgerockinc.com</t>
  </si>
  <si>
    <t>RIDGE ROCK</t>
  </si>
  <si>
    <t>6611 SOUTH COTTONWOOD ST</t>
  </si>
  <si>
    <t>MURRAY</t>
  </si>
  <si>
    <t>PCP-000A3A33</t>
  </si>
  <si>
    <t>jorgeramos61@yahoo.com</t>
  </si>
  <si>
    <t>JR TRANSPORT INC</t>
  </si>
  <si>
    <t>15428 MARINA AVENUE</t>
  </si>
  <si>
    <t>47084::JR TRANSPORT INC</t>
  </si>
  <si>
    <t>PCP-00B33F29</t>
  </si>
  <si>
    <t>rgcroadshop@riograndecounty.org</t>
  </si>
  <si>
    <t>Rascon</t>
  </si>
  <si>
    <t>RIO GRANDE COUNTY</t>
  </si>
  <si>
    <t>168 N Washington st</t>
  </si>
  <si>
    <t>74470::RIO GRANDE COUNTY</t>
  </si>
  <si>
    <t>PCP-00B3414C</t>
  </si>
  <si>
    <t>doug.warren@jmacce.com</t>
  </si>
  <si>
    <t>+1 8175388789</t>
  </si>
  <si>
    <t>JMAC COMPLETION EQUIPMENT LLC</t>
  </si>
  <si>
    <t>8703 Eagle Mountain Cir</t>
  </si>
  <si>
    <t>PPW-CCBB26FF</t>
  </si>
  <si>
    <t>Smyth</t>
  </si>
  <si>
    <t>graywolfregional@wm.com</t>
  </si>
  <si>
    <t>PCP-00B2F42C</t>
  </si>
  <si>
    <t>Ethan_valencia@trimble.com</t>
  </si>
  <si>
    <t>2041 5TH AVE</t>
  </si>
  <si>
    <t>PCP-00B36DA5</t>
  </si>
  <si>
    <t>Yajagioel@icloud.com</t>
  </si>
  <si>
    <t>Eligio</t>
  </si>
  <si>
    <t>5795 SOUTHMOOR DR LOT 18</t>
  </si>
  <si>
    <t>FOUNTAIN</t>
  </si>
  <si>
    <t>PCP-00B36A3B</t>
  </si>
  <si>
    <t>Chatto300@gmail.com</t>
  </si>
  <si>
    <t>Velasco</t>
  </si>
  <si>
    <t>1533 n Penasco</t>
  </si>
  <si>
    <t>PCP-00B35F4F</t>
  </si>
  <si>
    <t>Hahahaiwnskdnsbfens@gmail.com</t>
  </si>
  <si>
    <t>Acosta Arrieta</t>
  </si>
  <si>
    <t>Gioel</t>
  </si>
  <si>
    <t>5795 SOUTHMOOR DRIVE</t>
  </si>
  <si>
    <t>PCP-00B35B81</t>
  </si>
  <si>
    <t>joerudolph303</t>
  </si>
  <si>
    <t>Rudolph</t>
  </si>
  <si>
    <t>joe@freestoneaquatics.com</t>
  </si>
  <si>
    <t>10825 NORTH POLAR LANE</t>
  </si>
  <si>
    <t>PCP-00B33677</t>
  </si>
  <si>
    <t>murphytransandlogistics@gmail.com</t>
  </si>
  <si>
    <t>MURPHY TRANSPORTATION &amp; LOGI</t>
  </si>
  <si>
    <t>1650 county rd 116</t>
  </si>
  <si>
    <t>comanche</t>
  </si>
  <si>
    <t>57713::MURPHY TRANSPORTATION &amp; LOGI STICS</t>
  </si>
  <si>
    <t>PCP-00B39B7B</t>
  </si>
  <si>
    <t>jkullmann303@gmail.com</t>
  </si>
  <si>
    <t>Kullmann</t>
  </si>
  <si>
    <t>Jkullmann303@gmail.com</t>
  </si>
  <si>
    <t>1300 84TH AVENUE</t>
  </si>
  <si>
    <t>PCP-00B3A1D6</t>
  </si>
  <si>
    <t>mdowns@ironmountaincs.com</t>
  </si>
  <si>
    <t>Downs</t>
  </si>
  <si>
    <t>PCP-00B38D39</t>
  </si>
  <si>
    <t>jrmontaostos48@gmail.com</t>
  </si>
  <si>
    <t>Montanes</t>
  </si>
  <si>
    <t>3560 LEE BLVD</t>
  </si>
  <si>
    <t>PCP-00B3BE3D</t>
  </si>
  <si>
    <t>evan@arapahoerental.com</t>
  </si>
  <si>
    <t>MOORE</t>
  </si>
  <si>
    <t>EVAN@ARAPAHOERENTAL.COM</t>
  </si>
  <si>
    <t>201 MAIN ST</t>
  </si>
  <si>
    <t>PCP-00006385</t>
  </si>
  <si>
    <t>bronsonrue@gmail.com</t>
  </si>
  <si>
    <t>Rue</t>
  </si>
  <si>
    <t>BRONSON'S EQUIP SVC &amp; REPAIR</t>
  </si>
  <si>
    <t>176 EL VALLE LOOP</t>
  </si>
  <si>
    <t>SAN PATRICIO</t>
  </si>
  <si>
    <t>09538::BRONSON'S EQUIP SVC &amp; REPAIR</t>
  </si>
  <si>
    <t>PCP-00B3BBD1</t>
  </si>
  <si>
    <t>gastontrucking64@gmail.com</t>
  </si>
  <si>
    <t>GASTON TRUCKING</t>
  </si>
  <si>
    <t>9165 Texas Red Dr</t>
  </si>
  <si>
    <t>35993::GASTON TRUCKING</t>
  </si>
  <si>
    <t>PCP-00B3B4BD</t>
  </si>
  <si>
    <t>e250af1</t>
  </si>
  <si>
    <t>Fetty</t>
  </si>
  <si>
    <t>fetty_ashley@wagnerequipment.com</t>
  </si>
  <si>
    <t>PSP-0008B988</t>
  </si>
  <si>
    <t>e250ab4</t>
  </si>
  <si>
    <t>Breon</t>
  </si>
  <si>
    <t>Alexandra</t>
  </si>
  <si>
    <t>breon_alexandra@wagnerequipment.com</t>
  </si>
  <si>
    <t>PSP-0009332D</t>
  </si>
  <si>
    <t>jordan@daughertyranches.com</t>
  </si>
  <si>
    <t>Hurt</t>
  </si>
  <si>
    <t>+1 432-207-2585</t>
  </si>
  <si>
    <t>24187::DAUGHERTY RANCHES LLC</t>
  </si>
  <si>
    <t>PCP-00038818</t>
  </si>
  <si>
    <t>dpenasa@unm.edu</t>
  </si>
  <si>
    <t>Penasa</t>
  </si>
  <si>
    <t>UNIVERSITY OF NEW MEXICO</t>
  </si>
  <si>
    <t>PHYSICAL PLANT DEPT</t>
  </si>
  <si>
    <t>ROOM 222</t>
  </si>
  <si>
    <t>PCP-00B0F022</t>
  </si>
  <si>
    <t>bucioalonso61@gmail.com</t>
  </si>
  <si>
    <t>Bucio</t>
  </si>
  <si>
    <t>ADVANCE TOWING</t>
  </si>
  <si>
    <t>1324 North Knox Ave</t>
  </si>
  <si>
    <t>Ft Hancock</t>
  </si>
  <si>
    <t>04907::ADVANCE TOWING</t>
  </si>
  <si>
    <t>PCP-00B3A90D</t>
  </si>
  <si>
    <t>maxsavsajevsa@gmail.com</t>
  </si>
  <si>
    <t>savsajevs</t>
  </si>
  <si>
    <t>Maksims</t>
  </si>
  <si>
    <t>Maxsavsajevsa@gmail.com</t>
  </si>
  <si>
    <t>203 EAST HIGH STREET</t>
  </si>
  <si>
    <t>FORFAR</t>
  </si>
  <si>
    <t>DD8 2HL</t>
  </si>
  <si>
    <t>PCP-00B3C033</t>
  </si>
  <si>
    <t>jlazyj</t>
  </si>
  <si>
    <t>Mike@weedstore.cc</t>
  </si>
  <si>
    <t>BK Ranch</t>
  </si>
  <si>
    <t>3 Agua Chiquita Road</t>
  </si>
  <si>
    <t>PCP-00B3C70A</t>
  </si>
  <si>
    <t>angelrivera.1879@gmail.com</t>
  </si>
  <si>
    <t>Angelrivera.1879@gmail.com</t>
  </si>
  <si>
    <t>5456 OLD HIGHWAY 37</t>
  </si>
  <si>
    <t>LAKELAND</t>
  </si>
  <si>
    <t>Others</t>
  </si>
  <si>
    <t>PCP-00B3C36F</t>
  </si>
  <si>
    <t>justinwesch@hotmail.com</t>
  </si>
  <si>
    <t>Esch</t>
  </si>
  <si>
    <t>Justinwesch@hotmail.com</t>
  </si>
  <si>
    <t>207 COURTHOUSE RD</t>
  </si>
  <si>
    <t>PCP-00B3B4FA</t>
  </si>
  <si>
    <t>cdenny@elkpond.net</t>
  </si>
  <si>
    <t>9129 Hillview Road</t>
  </si>
  <si>
    <t>PCP-00B3A9F9</t>
  </si>
  <si>
    <t>kale.reynolds@wasteconnections.com</t>
  </si>
  <si>
    <t>5970 N US Hwy 85</t>
  </si>
  <si>
    <t>PCP-00B3A5AD</t>
  </si>
  <si>
    <t>gavinasher1234@icloud.com</t>
  </si>
  <si>
    <t>Gavinasher1234@icloud.com</t>
  </si>
  <si>
    <t>GAVIN ASHER</t>
  </si>
  <si>
    <t>12 NORFOLK SQUARE</t>
  </si>
  <si>
    <t>ANTRIM</t>
  </si>
  <si>
    <t>BT41 2SE</t>
  </si>
  <si>
    <t>PCP-00B3CBEE</t>
  </si>
  <si>
    <t>jcarwile@titan-gc.com</t>
  </si>
  <si>
    <t>Titan Builders, Inc.</t>
  </si>
  <si>
    <t>220 S WILCOX ST</t>
  </si>
  <si>
    <t># 1417</t>
  </si>
  <si>
    <t>PCP-00B3D959</t>
  </si>
  <si>
    <t>Joshwcool@gmail.com</t>
  </si>
  <si>
    <t>Weathers</t>
  </si>
  <si>
    <t>1060 ROCKHOUND RD SE</t>
  </si>
  <si>
    <t>PCP-00B3DE97</t>
  </si>
  <si>
    <t>jrwilkins1993@yahoo.com</t>
  </si>
  <si>
    <t>PCP-00B3D84E</t>
  </si>
  <si>
    <t>Chuck.miaster96@hotmail.com</t>
  </si>
  <si>
    <t>9900 SPAIN RD NE</t>
  </si>
  <si>
    <t>PCP-00B41BEE</t>
  </si>
  <si>
    <t>williamstodd@comcast.net</t>
  </si>
  <si>
    <t>Basalt Concrete</t>
  </si>
  <si>
    <t>123 PASEO RD</t>
  </si>
  <si>
    <t>PCP-00B4125D</t>
  </si>
  <si>
    <t>marcosmolinar96@gmail.com</t>
  </si>
  <si>
    <t>Marcosmolinar96@gmail.com</t>
  </si>
  <si>
    <t>Marcos Trucking LLC</t>
  </si>
  <si>
    <t>1612 PALOMINO COURT</t>
  </si>
  <si>
    <t>PCP-00B408CB</t>
  </si>
  <si>
    <t>tonyromero29@yahoo.com</t>
  </si>
  <si>
    <t>4 SAN FRANCISCO ROAD UNIT 378</t>
  </si>
  <si>
    <t>RANCHOS DE TAOS</t>
  </si>
  <si>
    <t>PCP-00B40494</t>
  </si>
  <si>
    <t>chapmanlog26@gmail.com</t>
  </si>
  <si>
    <t>Chapmanlog26@gmail.com</t>
  </si>
  <si>
    <t>1806 WEST RUNYAN AVENUE</t>
  </si>
  <si>
    <t>PCP-00B40541</t>
  </si>
  <si>
    <t>s.ashik2299@gmail.com</t>
  </si>
  <si>
    <t>Ashik</t>
  </si>
  <si>
    <t>Shazzad</t>
  </si>
  <si>
    <t>S.ashik2299@gmail.com</t>
  </si>
  <si>
    <t>50 HEATON STREET</t>
  </si>
  <si>
    <t>JESMOND NSW</t>
  </si>
  <si>
    <t>New South Wales</t>
  </si>
  <si>
    <t>PCP-00B40029</t>
  </si>
  <si>
    <t>sjbechtel@windstream.net</t>
  </si>
  <si>
    <t>+1 5757433902</t>
  </si>
  <si>
    <t>Service Unlimited</t>
  </si>
  <si>
    <t>TRUTH OR CONSEQUENCES</t>
  </si>
  <si>
    <t>87901-7416</t>
  </si>
  <si>
    <t>PCP-00B3FEDD</t>
  </si>
  <si>
    <t>john.eckman@archrock.com</t>
  </si>
  <si>
    <t>Eckman</t>
  </si>
  <si>
    <t>PCP-00B40933</t>
  </si>
  <si>
    <t>jmiran41@gmail.com</t>
  </si>
  <si>
    <t>MIRANDA'S TRAILERS AND MORE</t>
  </si>
  <si>
    <t>15261 MICA DRIVE</t>
  </si>
  <si>
    <t>60926::MIRANDA'S TRAILERS AND MORE LLC</t>
  </si>
  <si>
    <t>PCP-00B44789</t>
  </si>
  <si>
    <t>eamqlxs</t>
  </si>
  <si>
    <t>productlink@wagnerequipment.com</t>
  </si>
  <si>
    <t>DEVON ENERGY CORPORATION</t>
  </si>
  <si>
    <t>PIP-10674220</t>
  </si>
  <si>
    <t>acobos@acarriers.com</t>
  </si>
  <si>
    <t>PLANTA LUZ ASFALTO</t>
  </si>
  <si>
    <t>Baudelio Perez 511</t>
  </si>
  <si>
    <t>CD Juarez</t>
  </si>
  <si>
    <t>68816::PLANTA LUZ ASFALTO</t>
  </si>
  <si>
    <t>PCP-00B44F54</t>
  </si>
  <si>
    <t>rosmanmineralrocks@gmail.com</t>
  </si>
  <si>
    <t>ROSMAN CORP</t>
  </si>
  <si>
    <t>860 ANDERSON RD</t>
  </si>
  <si>
    <t>76223::ROSMAN CORP</t>
  </si>
  <si>
    <t>PCP-00B45663</t>
  </si>
  <si>
    <t>jwatson@brannan1.com</t>
  </si>
  <si>
    <t>PCP-00B46830</t>
  </si>
  <si>
    <t>jimcearthwork@gmail.com</t>
  </si>
  <si>
    <t>J &amp; C EARTHWORK SERVICE</t>
  </si>
  <si>
    <t>2634 MONTEBELLO DR W</t>
  </si>
  <si>
    <t>47459::J &amp; C EARTHWORK SERVICE</t>
  </si>
  <si>
    <t>PCP-00B4759E</t>
  </si>
  <si>
    <t>alopez122674@gmail.com</t>
  </si>
  <si>
    <t>CA (+1)(720) 727-5819</t>
  </si>
  <si>
    <t>PCP-00022AE0</t>
  </si>
  <si>
    <t>angel.melo@sec-ep.com</t>
  </si>
  <si>
    <t>Melo</t>
  </si>
  <si>
    <t>9523 FAIRBANKS NORTH HOUSTON ROAD</t>
  </si>
  <si>
    <t>PCP-00B1EA96</t>
  </si>
  <si>
    <t>cdrfad@gmail.com</t>
  </si>
  <si>
    <t>+1 303 596 2885</t>
  </si>
  <si>
    <t>NO REGRETS MARINE LLC</t>
  </si>
  <si>
    <t>5400 Montemalaga Dr</t>
  </si>
  <si>
    <t>Rancho Palos Verdes</t>
  </si>
  <si>
    <t>PCP-000C9461</t>
  </si>
  <si>
    <t>noah.davidson@kiewit.com</t>
  </si>
  <si>
    <t>Noah.Davidson@kiewit.com</t>
  </si>
  <si>
    <t>PCP-00B3A2AF</t>
  </si>
  <si>
    <t>garret@colocustomlift.com</t>
  </si>
  <si>
    <t>Hathorne</t>
  </si>
  <si>
    <t>COLORADO CUSTOM LIFT INC</t>
  </si>
  <si>
    <t>41629 Rd</t>
  </si>
  <si>
    <t>18147::COLORADO CUSTOM LIFT INC</t>
  </si>
  <si>
    <t>PCP-00B44217</t>
  </si>
  <si>
    <t>melendez423@icloud.com</t>
  </si>
  <si>
    <t>7424 2ND ST NW</t>
  </si>
  <si>
    <t>PCP-00B44139</t>
  </si>
  <si>
    <t>r.hayes519@gmail.com</t>
  </si>
  <si>
    <t>A-CORE INC/A CORE CONCRETE C</t>
  </si>
  <si>
    <t xml:space="preserve">1495 WOOLSEY HEIGHTS </t>
  </si>
  <si>
    <t>01647::A-CORE INC/A CORE CONCRETE C UTTING SPECIALIST</t>
  </si>
  <si>
    <t>PCP-00B4649C</t>
  </si>
  <si>
    <t>e250gj</t>
  </si>
  <si>
    <t>jacoby_gunnar@wagnerequipment.com</t>
  </si>
  <si>
    <t>PSP-0005E2F7</t>
  </si>
  <si>
    <t>alexrivera1980@icloud.com</t>
  </si>
  <si>
    <t>RIVERA'S TRUCKING</t>
  </si>
  <si>
    <t>909 CARTER AVENUE</t>
  </si>
  <si>
    <t>LOVINGTON</t>
  </si>
  <si>
    <t>73230::RIVERA'S TRUCKING</t>
  </si>
  <si>
    <t>PCP-00B45B17</t>
  </si>
  <si>
    <t>Nocodieseldude@gmail.com</t>
  </si>
  <si>
    <t>52229 COUNTY ROAD 21</t>
  </si>
  <si>
    <t>PCP-00B476ED</t>
  </si>
  <si>
    <t>nessjosh8@gmail.com</t>
  </si>
  <si>
    <t>81 CHELSEA CT</t>
  </si>
  <si>
    <t>EAGLE</t>
  </si>
  <si>
    <t>PCP-00B4570E</t>
  </si>
  <si>
    <t>Kinsercressler@gmail.com</t>
  </si>
  <si>
    <t>Kinser</t>
  </si>
  <si>
    <t>3689 RD 1.7</t>
  </si>
  <si>
    <t>DOVE CREEK</t>
  </si>
  <si>
    <t>PCP-00B450C8</t>
  </si>
  <si>
    <t>caterpillard5k2xl@gmail.com</t>
  </si>
  <si>
    <t xml:space="preserve">ZLC mobile heavy diesel </t>
  </si>
  <si>
    <t>10250 RAPTOR LOOP</t>
  </si>
  <si>
    <t>PEYTON</t>
  </si>
  <si>
    <t>PCP-00B44CCD</t>
  </si>
  <si>
    <t>wagnertestcws</t>
  </si>
  <si>
    <t>redboard58@gmail.com</t>
  </si>
  <si>
    <t>PCP-00B458D9</t>
  </si>
  <si>
    <t>edelta.llc@gmail.com</t>
  </si>
  <si>
    <t>Edelta.llc@gmail.com</t>
  </si>
  <si>
    <t>EDELTA INC</t>
  </si>
  <si>
    <t>PO BOX 11645</t>
  </si>
  <si>
    <t>30297::EDELTA INC</t>
  </si>
  <si>
    <t>PCP-00B472D8</t>
  </si>
  <si>
    <t>b0082vvn</t>
  </si>
  <si>
    <t>Valerie</t>
  </si>
  <si>
    <t>vnoelle@rmpowertrain.com</t>
  </si>
  <si>
    <t>PSP-000C0142</t>
  </si>
  <si>
    <t>cecilia.m.garcia@nabors.com</t>
  </si>
  <si>
    <t>Nabors Industries</t>
  </si>
  <si>
    <t>515 W GREENS RD</t>
  </si>
  <si>
    <t>PCP-00B4B61F</t>
  </si>
  <si>
    <t>mccarthy111@gmail.com</t>
  </si>
  <si>
    <t>308 -A WEAVERVILLE RD</t>
  </si>
  <si>
    <t>PCP-00B4C74A</t>
  </si>
  <si>
    <t>jccontractor</t>
  </si>
  <si>
    <t>Canche</t>
  </si>
  <si>
    <t>Cindy@jc-contractor.com</t>
  </si>
  <si>
    <t>JC CONTRACTOR LLC</t>
  </si>
  <si>
    <t>12951 STRASBURG RD</t>
  </si>
  <si>
    <t>47652::JC CONTRACTOR</t>
  </si>
  <si>
    <t>PCP-00B4BE68</t>
  </si>
  <si>
    <t>enrique8sub@hotmail.com</t>
  </si>
  <si>
    <t>PRESTO OILFIELD SVCS LLC</t>
  </si>
  <si>
    <t>3000 N Garfield St</t>
  </si>
  <si>
    <t>70550::PRESTO OILFIELD SERVICES LLC</t>
  </si>
  <si>
    <t>PCP-00B4DBB3</t>
  </si>
  <si>
    <t>armedinava@sundt.com</t>
  </si>
  <si>
    <t>PCP-00A29657</t>
  </si>
  <si>
    <t>maymisautoglass@gmail.com</t>
  </si>
  <si>
    <t>Maymis</t>
  </si>
  <si>
    <t>MAYMIS AUTO GLASS</t>
  </si>
  <si>
    <t>2205 SOLANO DRIVE</t>
  </si>
  <si>
    <t>57737::MAYMIS AUTO GLASS</t>
  </si>
  <si>
    <t>PCP-00B4DC39</t>
  </si>
  <si>
    <t>jtapia700@gmail.com</t>
  </si>
  <si>
    <t>B &amp; G CONCRETE</t>
  </si>
  <si>
    <t>19581::B &amp; G CONCRETE</t>
  </si>
  <si>
    <t>PPW-0003394B</t>
  </si>
  <si>
    <t>dkruppy</t>
  </si>
  <si>
    <t>Krupp</t>
  </si>
  <si>
    <t>+1 4196813610</t>
  </si>
  <si>
    <t>dan@grandcountylandscaping.com</t>
  </si>
  <si>
    <t>Grand County Landscaping</t>
  </si>
  <si>
    <t>GRANBY</t>
  </si>
  <si>
    <t>PCP-000C8DFF</t>
  </si>
  <si>
    <t>cory.mayabb@res-group.com</t>
  </si>
  <si>
    <t>Mayabb</t>
  </si>
  <si>
    <t>Res America Construction</t>
  </si>
  <si>
    <t>1601 19TH STREET</t>
  </si>
  <si>
    <t>PCP-00B4E65F</t>
  </si>
  <si>
    <t>mcfaddenjake17@gmail.com</t>
  </si>
  <si>
    <t>922 BOB BLVD</t>
  </si>
  <si>
    <t>BRUSH</t>
  </si>
  <si>
    <t>PCP-00B4CB77</t>
  </si>
  <si>
    <t>Jakepena97@yahoo.com</t>
  </si>
  <si>
    <t>201 N AVE C</t>
  </si>
  <si>
    <t>TATUM</t>
  </si>
  <si>
    <t>PCP-00B4C9BA</t>
  </si>
  <si>
    <t>arservices970@gmail.com</t>
  </si>
  <si>
    <t>A R WELDING</t>
  </si>
  <si>
    <t>23686 COUNTY RD 39</t>
  </si>
  <si>
    <t>04261::AR WELDING</t>
  </si>
  <si>
    <t>PCP-00B4E77B</t>
  </si>
  <si>
    <t>pwillmuth@franks-supply.com</t>
  </si>
  <si>
    <t>Willmuth</t>
  </si>
  <si>
    <t xml:space="preserve">Franks Supply Company </t>
  </si>
  <si>
    <t>331 STANFORD DRIVE NE</t>
  </si>
  <si>
    <t>PCP-009DA119</t>
  </si>
  <si>
    <t>mccarthyd@tellercounty.gov</t>
  </si>
  <si>
    <t>PCP-00B4E77D</t>
  </si>
  <si>
    <t>chris.oconnor@wnco.com</t>
  </si>
  <si>
    <t>O’Connor</t>
  </si>
  <si>
    <t>Chris.oconnor@wnco.com</t>
  </si>
  <si>
    <t>26405 E 107TH AVE</t>
  </si>
  <si>
    <t>Plant MX</t>
  </si>
  <si>
    <t>PCP-00B51E03</t>
  </si>
  <si>
    <t>l.gallegos@sweattconstruction.com</t>
  </si>
  <si>
    <t>L.gallegos@sweattconstruction.com</t>
  </si>
  <si>
    <t>2401 PECOS AVENUE</t>
  </si>
  <si>
    <t>PCP-00B51739</t>
  </si>
  <si>
    <t>tarazonangel03@gmail.com</t>
  </si>
  <si>
    <t>Tarazon</t>
  </si>
  <si>
    <t>4529 Osborne Dr STE A</t>
  </si>
  <si>
    <t>PCP-00B549DF</t>
  </si>
  <si>
    <t>billtorres6@gmail.com</t>
  </si>
  <si>
    <t>BILL TORRES</t>
  </si>
  <si>
    <t>2106 VIA TESORO</t>
  </si>
  <si>
    <t>86591::BILL TORRES</t>
  </si>
  <si>
    <t>PCP-00B535D3</t>
  </si>
  <si>
    <t>a0bcbt</t>
  </si>
  <si>
    <t>Blase</t>
  </si>
  <si>
    <t>Tarverb@rushenterprises.com</t>
  </si>
  <si>
    <t>PSP-000C25E6</t>
  </si>
  <si>
    <t>nefiarmendariz@yahoo.com</t>
  </si>
  <si>
    <t>Nefi</t>
  </si>
  <si>
    <t>AMEX INC</t>
  </si>
  <si>
    <t>1367 ALELI ROAD</t>
  </si>
  <si>
    <t>01777::AMEX INC</t>
  </si>
  <si>
    <t>PCP-00B52505</t>
  </si>
  <si>
    <t>antonio.pineda@ibwc.gov</t>
  </si>
  <si>
    <t>+1 9152530366</t>
  </si>
  <si>
    <t>PCP-0002C6EC</t>
  </si>
  <si>
    <t>hersamuel69@yahoo.com</t>
  </si>
  <si>
    <t>VALUE TIRES</t>
  </si>
  <si>
    <t>13141 SOLEEN ROAD</t>
  </si>
  <si>
    <t>93049::VALUE TIRES</t>
  </si>
  <si>
    <t>PCP-00B52C42</t>
  </si>
  <si>
    <t>orlando@allscapesconcrete.com</t>
  </si>
  <si>
    <t>+1 7205059111</t>
  </si>
  <si>
    <t>ALLSCAPES CONCRETE &amp; DESIGN LL</t>
  </si>
  <si>
    <t>04886::ALLSCAPES CONCRETE</t>
  </si>
  <si>
    <t>PCP-009B0DCA</t>
  </si>
  <si>
    <t>sueltc1</t>
  </si>
  <si>
    <t>Suelto</t>
  </si>
  <si>
    <t>Carl Kerron</t>
  </si>
  <si>
    <t>CarlKerron.Suelto@cat.com</t>
  </si>
  <si>
    <t>PSP-000B876E</t>
  </si>
  <si>
    <t>dwestbrook@sisbarro.com</t>
  </si>
  <si>
    <t>WESTBROOK</t>
  </si>
  <si>
    <t>dwestBrook@sisbarro.com</t>
  </si>
  <si>
    <t>SISBARRO</t>
  </si>
  <si>
    <t>4211 NEW MEXICO 549</t>
  </si>
  <si>
    <t>82969::SISBARRO</t>
  </si>
  <si>
    <t>PCP-00B5388E</t>
  </si>
  <si>
    <t>alamoglasspros</t>
  </si>
  <si>
    <t>sales@alamoglasspros.com</t>
  </si>
  <si>
    <t>ALAMO GLASS PRO</t>
  </si>
  <si>
    <t>11555 PELÍCANO DRIVE</t>
  </si>
  <si>
    <t>suite a</t>
  </si>
  <si>
    <t>04159::ALAMO GLASS PRO</t>
  </si>
  <si>
    <t>PCP-00B5280F</t>
  </si>
  <si>
    <t>1788trucklane@gmail.com</t>
  </si>
  <si>
    <t>17-88 TRUCK LANE LLC</t>
  </si>
  <si>
    <t>12204 Chato Villa Dr</t>
  </si>
  <si>
    <t>86592::17-88 TRUCK LANE LLC</t>
  </si>
  <si>
    <t>PCP-00B55154</t>
  </si>
  <si>
    <t>emersonbrad@gmail.com</t>
  </si>
  <si>
    <t>27738 County Farm rd.</t>
  </si>
  <si>
    <t>PCP-00B537F0</t>
  </si>
  <si>
    <t>ungerjuan4@gmail.com</t>
  </si>
  <si>
    <t>Unger</t>
  </si>
  <si>
    <t>1040 COUNTY ROAD 300B</t>
  </si>
  <si>
    <t>PCP-00B5253A</t>
  </si>
  <si>
    <t>jason.garrett@scmid.com</t>
  </si>
  <si>
    <t>1311 INTERSTATE 20 West</t>
  </si>
  <si>
    <t>PCP-00B4DEDB</t>
  </si>
  <si>
    <t>bhofer@reynoldspolymer.com</t>
  </si>
  <si>
    <t>Hofer</t>
  </si>
  <si>
    <t>Brianna</t>
  </si>
  <si>
    <t>Reynolds Polymer Technology, Inc.</t>
  </si>
  <si>
    <t>607 HOLLINGSWORTH AVENUE</t>
  </si>
  <si>
    <t>PCP-00B54150</t>
  </si>
  <si>
    <t>bill_savage@kindermorgan.com</t>
  </si>
  <si>
    <t>EL PASO NATURAL GAS COMPANY</t>
  </si>
  <si>
    <t>2316 W BENDER BLVD</t>
  </si>
  <si>
    <t>30324::EL PASO NATURAL GAS</t>
  </si>
  <si>
    <t>PCP-00B54977</t>
  </si>
  <si>
    <t>amchairez@jwenergy.com</t>
  </si>
  <si>
    <t>3611 NATIONAL PARKS HIGHWAY</t>
  </si>
  <si>
    <t>PCP-00B55B12</t>
  </si>
  <si>
    <t>ndicamillo.bc@gmail.com</t>
  </si>
  <si>
    <t>BINNS</t>
  </si>
  <si>
    <t>NDICAMILLO.BC@GMAIL.COM</t>
  </si>
  <si>
    <t>BINNS CONSTRUCTIONS</t>
  </si>
  <si>
    <t>2700 MISSOURI AVE</t>
  </si>
  <si>
    <t>STE 1</t>
  </si>
  <si>
    <t>07695::BINNS CONSTRUCTIONS</t>
  </si>
  <si>
    <t>PCP-00B539A6</t>
  </si>
  <si>
    <t>bettosconstruction@yahoo.com</t>
  </si>
  <si>
    <t>monarrez</t>
  </si>
  <si>
    <t>asencion</t>
  </si>
  <si>
    <t>+1 9702101017</t>
  </si>
  <si>
    <t>BETTOS CONSTRUCTION</t>
  </si>
  <si>
    <t>palisade</t>
  </si>
  <si>
    <t>08077::BETTOS CONSTRUCTION</t>
  </si>
  <si>
    <t>PCP-00021876</t>
  </si>
  <si>
    <t>hdurfee</t>
  </si>
  <si>
    <t>PCP-00026C0E</t>
  </si>
  <si>
    <t>hd2500jr@outlook.com</t>
  </si>
  <si>
    <t>BACKHOE SERVICES BENNETT INC</t>
  </si>
  <si>
    <t>1375 VIEW RIDGE ROAD</t>
  </si>
  <si>
    <t>06162::BACKHOE SERVICES BENNETT INC</t>
  </si>
  <si>
    <t>PCP-00B5993B</t>
  </si>
  <si>
    <t>mechanic@pateconstruction.net</t>
  </si>
  <si>
    <t xml:space="preserve">87 N Mission Ave </t>
  </si>
  <si>
    <t>PCP-00B5938F</t>
  </si>
  <si>
    <t>djritchlin@cityofdeming.org</t>
  </si>
  <si>
    <t>Ritchlin</t>
  </si>
  <si>
    <t xml:space="preserve">201 east airport rd </t>
  </si>
  <si>
    <t>PCP-00B584F1</t>
  </si>
  <si>
    <t>socorro_medrano@yahoo.com</t>
  </si>
  <si>
    <t>MEDRANO</t>
  </si>
  <si>
    <t>MEDRANOS RESTABOUT</t>
  </si>
  <si>
    <t>4104 TAOS STREET</t>
  </si>
  <si>
    <t>61699::MEDRANOS RESTABOUT</t>
  </si>
  <si>
    <t>PCP-00B5AEB7</t>
  </si>
  <si>
    <t>tachovelarde.63@gmail.com</t>
  </si>
  <si>
    <t>Emiio</t>
  </si>
  <si>
    <t>P.O. Box 279</t>
  </si>
  <si>
    <t>Sierra Blance</t>
  </si>
  <si>
    <t>PCP-00B5AD68</t>
  </si>
  <si>
    <t>chance@pimaoil.com</t>
  </si>
  <si>
    <t>greenwood</t>
  </si>
  <si>
    <t>PIMA OILFIELD RENTALS INC</t>
  </si>
  <si>
    <t>PO BOX 247</t>
  </si>
  <si>
    <t>PLAINS</t>
  </si>
  <si>
    <t>PCP-00AB0951</t>
  </si>
  <si>
    <t>hbarrera@compassnrg.com</t>
  </si>
  <si>
    <t>Hugoberto</t>
  </si>
  <si>
    <t>PCP-00A99279</t>
  </si>
  <si>
    <t>kosi</t>
  </si>
  <si>
    <t>Terance</t>
  </si>
  <si>
    <t>+1 5052151268</t>
  </si>
  <si>
    <t>parts@kosinm.com</t>
  </si>
  <si>
    <t>KELLEY OILFIELD SERVICE</t>
  </si>
  <si>
    <t>3601 N 1st St</t>
  </si>
  <si>
    <t>51061::KELLEY OILFIELD SERVICE</t>
  </si>
  <si>
    <t>PCP-00B5B79C</t>
  </si>
  <si>
    <t>mota.daniel211@gmail.com</t>
  </si>
  <si>
    <t>Moto</t>
  </si>
  <si>
    <t>DJM EXCAVATION</t>
  </si>
  <si>
    <t>1105 MCKINLEY AVE</t>
  </si>
  <si>
    <t>24848::DJM EXCAVATION</t>
  </si>
  <si>
    <t>PCP-00B5B203</t>
  </si>
  <si>
    <t>agerrerod@gmail.com</t>
  </si>
  <si>
    <t>Guerrero</t>
  </si>
  <si>
    <t>+1 5756028760</t>
  </si>
  <si>
    <t>Agerrerod@gmail.com</t>
  </si>
  <si>
    <t>1036 Colorado # 12</t>
  </si>
  <si>
    <t>PCP-00B5B8A5</t>
  </si>
  <si>
    <t>lacuna83151@gmail.com</t>
  </si>
  <si>
    <t>Acuna</t>
  </si>
  <si>
    <t>ACUNA &amp; SONS TRUCKING</t>
  </si>
  <si>
    <t>905 W JESUS CARREON AVE</t>
  </si>
  <si>
    <t>columbus</t>
  </si>
  <si>
    <t>04911::ACUNA &amp; SONS TRUCKING</t>
  </si>
  <si>
    <t>PCP-00B5ADE8</t>
  </si>
  <si>
    <t>e250jb2</t>
  </si>
  <si>
    <t>Bakersky</t>
  </si>
  <si>
    <t>bakersky_jesse@wagnerequipment.com</t>
  </si>
  <si>
    <t>PSP-000A76EF</t>
  </si>
  <si>
    <t>e250rdd</t>
  </si>
  <si>
    <t>Dore</t>
  </si>
  <si>
    <t>dore_ryan@wagnerequipment.com</t>
  </si>
  <si>
    <t>PSP-000989FA</t>
  </si>
  <si>
    <t>e250ajs1</t>
  </si>
  <si>
    <t>Sproveri</t>
  </si>
  <si>
    <t>sproveri_adam@wagnerequipment.com</t>
  </si>
  <si>
    <t>PIP-10200359</t>
  </si>
  <si>
    <t>daughenbaughcon</t>
  </si>
  <si>
    <t>Mark@daughenbaughconstruction.com</t>
  </si>
  <si>
    <t>34601 CR 33</t>
  </si>
  <si>
    <t>24830::DAUGHENBAUGH CONSTRUCTION</t>
  </si>
  <si>
    <t>PCP-00B595D8</t>
  </si>
  <si>
    <t>stewart.miller@trappermine.com</t>
  </si>
  <si>
    <t>PCP-00B5A290</t>
  </si>
  <si>
    <t>lukem2114@gmail.com</t>
  </si>
  <si>
    <t>Lukem2114@gmail.com</t>
  </si>
  <si>
    <t>PRESTON ROAD</t>
  </si>
  <si>
    <t>RAINWORTH</t>
  </si>
  <si>
    <t>NG21</t>
  </si>
  <si>
    <t>PCP-00B5AA6F</t>
  </si>
  <si>
    <t>jeremiah.bowen@williams.com</t>
  </si>
  <si>
    <t>Jeremiah.bowen@williams.com</t>
  </si>
  <si>
    <t>Rocky Mountain Midstream</t>
  </si>
  <si>
    <t>13781 PACIFIC CIRCLE</t>
  </si>
  <si>
    <t>PCP-00B5A8B9</t>
  </si>
  <si>
    <t>r120_bryan_submitter</t>
  </si>
  <si>
    <t>Bryan.Corrigan@perficient.com</t>
  </si>
  <si>
    <t>AMECO CHILE S.A.</t>
  </si>
  <si>
    <t>650 REDWOOD HWY.</t>
  </si>
  <si>
    <t>GRANTS PASS</t>
  </si>
  <si>
    <t>OREGON</t>
  </si>
  <si>
    <t>PQP-00003972</t>
  </si>
  <si>
    <t>drodriguez24</t>
  </si>
  <si>
    <t>PCP-00B59ED6</t>
  </si>
  <si>
    <t>fcastorena</t>
  </si>
  <si>
    <t>Florencio</t>
  </si>
  <si>
    <t>PCP-00B59DE5</t>
  </si>
  <si>
    <t>ccuevas</t>
  </si>
  <si>
    <t>Cristianandres7789@gmail.com</t>
  </si>
  <si>
    <t>12503 E. Euclid Dr</t>
  </si>
  <si>
    <t>PCP-00B5965F</t>
  </si>
  <si>
    <t>eqinspect@ironwomancon.com</t>
  </si>
  <si>
    <t>12503 E. Euclid St</t>
  </si>
  <si>
    <t>PCP-00B58DCD</t>
  </si>
  <si>
    <t>aalmazan1</t>
  </si>
  <si>
    <t>Almazan</t>
  </si>
  <si>
    <t>12503 E Euclid St.</t>
  </si>
  <si>
    <t>PCP-00B58690</t>
  </si>
  <si>
    <t>macguire.j.shaw@lmco.com</t>
  </si>
  <si>
    <t>Macguire</t>
  </si>
  <si>
    <t>LOCKHEED MARTIN</t>
  </si>
  <si>
    <t>12257 S WADSWORTH BLVD</t>
  </si>
  <si>
    <t>55607::LOCKHEED MARTIN</t>
  </si>
  <si>
    <t>PCP-00B590F8</t>
  </si>
  <si>
    <t>victorpalacios302@gmail.com</t>
  </si>
  <si>
    <t>Palacios</t>
  </si>
  <si>
    <t>PCP-00B58CCE</t>
  </si>
  <si>
    <t>hunterhebb97@gmail.com</t>
  </si>
  <si>
    <t>Hebb</t>
  </si>
  <si>
    <t>5669 BINO ROAD</t>
  </si>
  <si>
    <t>GREENCASTLE</t>
  </si>
  <si>
    <t>PCP-00B5C709</t>
  </si>
  <si>
    <t>joshuadelagarza89@gmail.com</t>
  </si>
  <si>
    <t>5603 SAVANNAH WOODS LANE</t>
  </si>
  <si>
    <t>ROSHARON</t>
  </si>
  <si>
    <t>PCP-00B58028</t>
  </si>
  <si>
    <t>e14lrgm</t>
  </si>
  <si>
    <t>G3 Drilling</t>
  </si>
  <si>
    <t>+1 817 308 0401</t>
  </si>
  <si>
    <t>raymond.martin@g3drilling.com</t>
  </si>
  <si>
    <t>42 INVERNESS DR. E.</t>
  </si>
  <si>
    <t>ENGELWOOD</t>
  </si>
  <si>
    <t>PIP-10900505</t>
  </si>
  <si>
    <t>swearpl</t>
  </si>
  <si>
    <t>Swearinger</t>
  </si>
  <si>
    <t>Swearinger_Patti_L@cat.com</t>
  </si>
  <si>
    <t>PPS-0008C840</t>
  </si>
  <si>
    <t>freddy@cginm.com</t>
  </si>
  <si>
    <t>CUSTOM GRADING</t>
  </si>
  <si>
    <t>PCP-00B5FCF7</t>
  </si>
  <si>
    <t>sotorockdimension@gmail.com</t>
  </si>
  <si>
    <t>+1 9159208031</t>
  </si>
  <si>
    <t>PCP-00B618E6</t>
  </si>
  <si>
    <t>ignnaciob@gmail.com</t>
  </si>
  <si>
    <t>J &amp; B CONSTRUCTION LLC</t>
  </si>
  <si>
    <t>2506 EAST BAYAUD PLACE</t>
  </si>
  <si>
    <t>48792::J &amp; B CONSTRUCTION LLC</t>
  </si>
  <si>
    <t>PCP-00B6188A</t>
  </si>
  <si>
    <t>rwinslow@wwmach.com</t>
  </si>
  <si>
    <t>2951 CHAMBERS RD</t>
  </si>
  <si>
    <t>AURORA,</t>
  </si>
  <si>
    <t>PCP-00B61284</t>
  </si>
  <si>
    <t>stewartsnow</t>
  </si>
  <si>
    <t>Ssnow@visionmech.net</t>
  </si>
  <si>
    <t>VISION AIR HVAC INC</t>
  </si>
  <si>
    <t>5 William White Blvd</t>
  </si>
  <si>
    <t>93353::VISION AIR HVAC INC</t>
  </si>
  <si>
    <t>PCP-00B5FAA0</t>
  </si>
  <si>
    <t>e250ibh</t>
  </si>
  <si>
    <t>Isac</t>
  </si>
  <si>
    <t>henderson_isac@wagnerequipment.com</t>
  </si>
  <si>
    <t>PSP-000C1A74</t>
  </si>
  <si>
    <t>topazmountainhomes@gmail.com</t>
  </si>
  <si>
    <t>Mcdonough</t>
  </si>
  <si>
    <t>TOPAZMOUNTAINHOMES@GMAIL.COM</t>
  </si>
  <si>
    <t>TOPAZ CUSTOM MTN HOMES</t>
  </si>
  <si>
    <t>PO Box 723</t>
  </si>
  <si>
    <t>87294::TOPAZ CUSTOM MTN HOMES</t>
  </si>
  <si>
    <t>PCP-00B600C1</t>
  </si>
  <si>
    <t>Andrewbmartinez7@gmail.com</t>
  </si>
  <si>
    <t>1225 ALVARADO ROAD</t>
  </si>
  <si>
    <t>PCP-00B61B21</t>
  </si>
  <si>
    <t>tiff797</t>
  </si>
  <si>
    <t>+1 7015090456</t>
  </si>
  <si>
    <t>Azet5@protonmail.com</t>
  </si>
  <si>
    <t>CTG</t>
  </si>
  <si>
    <t>8356 Hwy 180</t>
  </si>
  <si>
    <t>PCP-00B60549</t>
  </si>
  <si>
    <t>Jcasillas</t>
  </si>
  <si>
    <t>Jaimecasillas52@gmail.com</t>
  </si>
  <si>
    <t>PCP-00B5EE41</t>
  </si>
  <si>
    <t>randy-gomez@comcast.net</t>
  </si>
  <si>
    <t>TRACTORS-R-US</t>
  </si>
  <si>
    <t>395 DIAZ ROAD</t>
  </si>
  <si>
    <t>84666::TRACTORS-R-US</t>
  </si>
  <si>
    <t>PCP-00B6003D</t>
  </si>
  <si>
    <t>emzavala</t>
  </si>
  <si>
    <t>Morales Zavala</t>
  </si>
  <si>
    <t>PCP-00B6058F</t>
  </si>
  <si>
    <t>ddevencenty</t>
  </si>
  <si>
    <t>DeVencenty</t>
  </si>
  <si>
    <t>PCP-00B6052E</t>
  </si>
  <si>
    <t>mrodriguez24</t>
  </si>
  <si>
    <t>PCP-00B604B1</t>
  </si>
  <si>
    <t>jrodriguez20</t>
  </si>
  <si>
    <t>PCP-00B6024E</t>
  </si>
  <si>
    <t>balvarez24</t>
  </si>
  <si>
    <t>PCP-00B601BB</t>
  </si>
  <si>
    <t>cgamboa</t>
  </si>
  <si>
    <t>PCP-00B5FCEC</t>
  </si>
  <si>
    <t>jcasillas24</t>
  </si>
  <si>
    <t>PCP-00B5FCA7</t>
  </si>
  <si>
    <t>lvarela24</t>
  </si>
  <si>
    <t>PCP-00B5FC17</t>
  </si>
  <si>
    <t>jrguerrero</t>
  </si>
  <si>
    <t>Ruffino Guerrero</t>
  </si>
  <si>
    <t>PCP-00B5FBA9</t>
  </si>
  <si>
    <t>jgarcia24</t>
  </si>
  <si>
    <t>PCP-00B5F9FE</t>
  </si>
  <si>
    <t>lramirez</t>
  </si>
  <si>
    <t>PCP-00B606C9</t>
  </si>
  <si>
    <t>jstumbaugh@wwmach.com</t>
  </si>
  <si>
    <t>Stumbaugh</t>
  </si>
  <si>
    <t>97193::WORLDWIDE MACHINERY HOBBS</t>
  </si>
  <si>
    <t>PCP-00B600AC</t>
  </si>
  <si>
    <t>Kleinwayne@gmail.com</t>
  </si>
  <si>
    <t>kleinschmidt</t>
  </si>
  <si>
    <t>Dr.Releaf Inc.</t>
  </si>
  <si>
    <t>8145 CALHAN HIGHWAY</t>
  </si>
  <si>
    <t>CALHAN</t>
  </si>
  <si>
    <t>PCP-00B61D33</t>
  </si>
  <si>
    <t>lesv</t>
  </si>
  <si>
    <t>+1 5753703950</t>
  </si>
  <si>
    <t>lesv@ramirezandsonsinc.com</t>
  </si>
  <si>
    <t>PCP-00B5F4BC</t>
  </si>
  <si>
    <t>arrinpace@gmail.com</t>
  </si>
  <si>
    <t>Arrin</t>
  </si>
  <si>
    <t>104 COLUMBINE LN</t>
  </si>
  <si>
    <t>PARACHUTE</t>
  </si>
  <si>
    <t>PCP-00B63F1F</t>
  </si>
  <si>
    <t>jonathan_eisert@yahoo.com</t>
  </si>
  <si>
    <t>Eisert</t>
  </si>
  <si>
    <t>Jonathan_Eisert@yahoo.com</t>
  </si>
  <si>
    <t>PCP-00B62E9D</t>
  </si>
  <si>
    <t>brendan.pojar@gmail.com</t>
  </si>
  <si>
    <t>Pojar</t>
  </si>
  <si>
    <t>429 COUNTY ROAD F</t>
  </si>
  <si>
    <t>SCRIBNER</t>
  </si>
  <si>
    <t>PCP-00B63D04</t>
  </si>
  <si>
    <t>Brutus1814@icloud.com</t>
  </si>
  <si>
    <t>Mckenney</t>
  </si>
  <si>
    <t>56 MASCARENAS RD</t>
  </si>
  <si>
    <t>QUESTA</t>
  </si>
  <si>
    <t>PCP-00B63924</t>
  </si>
  <si>
    <t>brendoni94@hotmail.com</t>
  </si>
  <si>
    <t>BrendonI94@hotmail.com</t>
  </si>
  <si>
    <t>57444 APPLE RD</t>
  </si>
  <si>
    <t>BOONE</t>
  </si>
  <si>
    <t>PCP-00B6297F</t>
  </si>
  <si>
    <t>ridgwaylife1129@gmail.com</t>
  </si>
  <si>
    <t>High Country Mfg, Inc</t>
  </si>
  <si>
    <t>103 N 4TH ST</t>
  </si>
  <si>
    <t>PCP-00B6240C</t>
  </si>
  <si>
    <t>e250nad</t>
  </si>
  <si>
    <t>dominguez_nicholas@wagnerequipment.com</t>
  </si>
  <si>
    <t>PSP-000ACCE4</t>
  </si>
  <si>
    <t>schneiderbrockton3@gmail.com</t>
  </si>
  <si>
    <t>Brockton</t>
  </si>
  <si>
    <t>Schneiderbrockton3@gmail.com</t>
  </si>
  <si>
    <t>5306 CLUB COURT</t>
  </si>
  <si>
    <t>PCP-00B65208</t>
  </si>
  <si>
    <t>rjohnson@miningequipmentltd.com</t>
  </si>
  <si>
    <t>Mining equipment</t>
  </si>
  <si>
    <t>344 NM-170</t>
  </si>
  <si>
    <t>PCP-00B65BEB</t>
  </si>
  <si>
    <t>jerry@directdenver.com</t>
  </si>
  <si>
    <t>JVG EQUIPMENT LLC</t>
  </si>
  <si>
    <t>5500 E 56th ave</t>
  </si>
  <si>
    <t>79047::JVG EQUIPMENT LLC</t>
  </si>
  <si>
    <t>PCP-00B68455</t>
  </si>
  <si>
    <t>A0BAJT</t>
  </si>
  <si>
    <t>Tuinder</t>
  </si>
  <si>
    <t>Tuinderj@RushEnterprises.Com</t>
  </si>
  <si>
    <t>PSP-000BCE73</t>
  </si>
  <si>
    <t>johnnytapia@lcstructural.com</t>
  </si>
  <si>
    <t>LC STRUCTURAL INC</t>
  </si>
  <si>
    <t>720 E CHESTNUT AVE</t>
  </si>
  <si>
    <t>59059::LC STRUCTURAL INC</t>
  </si>
  <si>
    <t>PCP-00B6B212</t>
  </si>
  <si>
    <t>eagleviewcontractorslc@gmail.com</t>
  </si>
  <si>
    <t>Contractors, LC</t>
  </si>
  <si>
    <t>Eagle View</t>
  </si>
  <si>
    <t>US (+1)(575) 993-3646</t>
  </si>
  <si>
    <t>EAGLE VIEW CONTRACTORS</t>
  </si>
  <si>
    <t>29624::EAGLE VIEW CONTRACTORS</t>
  </si>
  <si>
    <t>PCP-0001F4A6</t>
  </si>
  <si>
    <t>joe529921@gmail.com</t>
  </si>
  <si>
    <t>Favela</t>
  </si>
  <si>
    <t>FAVELA'S TRUCKING</t>
  </si>
  <si>
    <t>720 BERGER CT</t>
  </si>
  <si>
    <t>33072::FAVELA'S TRUCKING</t>
  </si>
  <si>
    <t>PCP-00B69653</t>
  </si>
  <si>
    <t>autotecnicamotriz@gmail.com</t>
  </si>
  <si>
    <t>VALLES</t>
  </si>
  <si>
    <t>AUTO TECHNICA MOTRIZ</t>
  </si>
  <si>
    <t>AVE. CONSTITUCION NUM. 1213</t>
  </si>
  <si>
    <t>NUEVO CASAS GRANDES</t>
  </si>
  <si>
    <t>00970::AUTO TECHNICA MOTRIZ</t>
  </si>
  <si>
    <t>PCP-00B693BB</t>
  </si>
  <si>
    <t>reyescarlossti@gmail.com</t>
  </si>
  <si>
    <t>PLACIDO REYES</t>
  </si>
  <si>
    <t>158 Bluegill loop</t>
  </si>
  <si>
    <t>72878::CARLOS &amp; PLACIDO REYES</t>
  </si>
  <si>
    <t>PCP-00B6A01F</t>
  </si>
  <si>
    <t>dubsnyder@gmail.com</t>
  </si>
  <si>
    <t>201 East Broadway</t>
  </si>
  <si>
    <t>PCP-00B6B4DC</t>
  </si>
  <si>
    <t>lj2000_pacheco@yahoo.com</t>
  </si>
  <si>
    <t>Gwen</t>
  </si>
  <si>
    <t>LJ PACHECO AUTO PARTS LLC</t>
  </si>
  <si>
    <t>STATE HIGHWAY 518</t>
  </si>
  <si>
    <t>MORA</t>
  </si>
  <si>
    <t>53537::LJ PACHECO AUTO PARTS LLC</t>
  </si>
  <si>
    <t>PCP-00B6A9D7</t>
  </si>
  <si>
    <t>chandlerelote80@gmail.com</t>
  </si>
  <si>
    <t>Elote</t>
  </si>
  <si>
    <t>70 TECUBE ROAD</t>
  </si>
  <si>
    <t>DULCE</t>
  </si>
  <si>
    <t>PCP-00B69A20</t>
  </si>
  <si>
    <t>joshdenton211@gmail.com</t>
  </si>
  <si>
    <t>Tarzan Tree care</t>
  </si>
  <si>
    <t>29577 LARKSPUR DRIVE</t>
  </si>
  <si>
    <t>PCP-00B69103</t>
  </si>
  <si>
    <t>coxkyler66@gmail.com</t>
  </si>
  <si>
    <t>Kyler</t>
  </si>
  <si>
    <t>+1 5759373249</t>
  </si>
  <si>
    <t>Coxkyler66@gmail.com</t>
  </si>
  <si>
    <t>T cox inc</t>
  </si>
  <si>
    <t>PCP-00B68B35</t>
  </si>
  <si>
    <t>brian9-6@hotmail.com</t>
  </si>
  <si>
    <t>Brian9-6@hotmail.com</t>
  </si>
  <si>
    <t>512 ROBYN RD</t>
  </si>
  <si>
    <t>PCP-00B68AEA</t>
  </si>
  <si>
    <t>nageshnagu</t>
  </si>
  <si>
    <t>Venkatsamy</t>
  </si>
  <si>
    <t>Nagesh</t>
  </si>
  <si>
    <t>+91 9659782166</t>
  </si>
  <si>
    <t>nagesh08ec059@gmail.com</t>
  </si>
  <si>
    <t>Hosur</t>
  </si>
  <si>
    <t>PCP-00AE86AC</t>
  </si>
  <si>
    <t>barj44@gmail.com</t>
  </si>
  <si>
    <t>NORTH BAR INDUSTRIES LLC</t>
  </si>
  <si>
    <t>5324 EDITH BLVD NE</t>
  </si>
  <si>
    <t>65018::NORTH BAR INDUSTRIES LLC</t>
  </si>
  <si>
    <t>PCP-00B6AEF3</t>
  </si>
  <si>
    <t>jose.m.jg1738@gmail.com</t>
  </si>
  <si>
    <t>Jose.m.jg1738@gmail.com</t>
  </si>
  <si>
    <t>MG concert</t>
  </si>
  <si>
    <t>2905 Highway 50</t>
  </si>
  <si>
    <t>PCP-00B6B5F6</t>
  </si>
  <si>
    <t>e250cbm1</t>
  </si>
  <si>
    <t>meek_connor@wagnerequipment.com</t>
  </si>
  <si>
    <t>PSP-000C1B18</t>
  </si>
  <si>
    <t>cdr.construction@yahoo.com</t>
  </si>
  <si>
    <t>CDR CONSTRUCTION LLC</t>
  </si>
  <si>
    <t xml:space="preserve">4696 Oshea </t>
  </si>
  <si>
    <t>13094::CDR CONSTRUCTION LLC</t>
  </si>
  <si>
    <t>PCP-00B6FC05</t>
  </si>
  <si>
    <t>jbecker@wwclyde.net</t>
  </si>
  <si>
    <t>PCP-00B70CDD</t>
  </si>
  <si>
    <t>thorntonblade@aol.com</t>
  </si>
  <si>
    <t>THORNTON CONSTRUCTION LLC</t>
  </si>
  <si>
    <t>1921 Reservoir Rd</t>
  </si>
  <si>
    <t>87515::THORNTON CONSTRUCTION LLC</t>
  </si>
  <si>
    <t>PCP-00B7231F</t>
  </si>
  <si>
    <t>jsolis2668@gmail.com</t>
  </si>
  <si>
    <t>JOSE SOLIS SERRANO EXCAVATIN G LLC</t>
  </si>
  <si>
    <t>PO BOX 1828</t>
  </si>
  <si>
    <t>50754::JOSE SOLIS SERRANO EXCAVATIN G LLC</t>
  </si>
  <si>
    <t>PCP-00B6F918</t>
  </si>
  <si>
    <t>b247man@gmail.com</t>
  </si>
  <si>
    <t>+1 309 363 9599</t>
  </si>
  <si>
    <t>SANGIOVANNI CORPORATION</t>
  </si>
  <si>
    <t>PCP-00022D3D</t>
  </si>
  <si>
    <t>ethan@toadpropertymanagement.com</t>
  </si>
  <si>
    <t>Ethan@toadpropertymanagement.com</t>
  </si>
  <si>
    <t>318 ELK AVE UNIT 10</t>
  </si>
  <si>
    <t>CRESTED BUTTE</t>
  </si>
  <si>
    <t>87829::TOAD PROPERTY MANAGEMENT INC</t>
  </si>
  <si>
    <t>PCP-00B704CB</t>
  </si>
  <si>
    <t>lance@montezumawater.org</t>
  </si>
  <si>
    <t>Lance@MontezumaWater.org</t>
  </si>
  <si>
    <t>MONTEZUMA WATER CO</t>
  </si>
  <si>
    <t>28024 RD T</t>
  </si>
  <si>
    <t>DOLORES</t>
  </si>
  <si>
    <t>61509::MONTEZUMA WATER CO</t>
  </si>
  <si>
    <t>PCP-00B7272C</t>
  </si>
  <si>
    <t>jason.borbon@sec-ep.com</t>
  </si>
  <si>
    <t>Borbon</t>
  </si>
  <si>
    <t>+1 9366613460</t>
  </si>
  <si>
    <t>PCP-00B6EFBE</t>
  </si>
  <si>
    <t>jessbackhoe@gmail.com</t>
  </si>
  <si>
    <t>16719 Carrie Ct</t>
  </si>
  <si>
    <t>PCP-00B719BA</t>
  </si>
  <si>
    <t>lswearingen151@aol.com</t>
  </si>
  <si>
    <t>LSwearingen151@aol.com</t>
  </si>
  <si>
    <t>211 W Alto</t>
  </si>
  <si>
    <t>88240-3303</t>
  </si>
  <si>
    <t>PCP-00B6F59E</t>
  </si>
  <si>
    <t>dpache019@gmail.com</t>
  </si>
  <si>
    <t>MACARIO NAJERA</t>
  </si>
  <si>
    <t>5752 Tropicana Ave</t>
  </si>
  <si>
    <t>64217::MACARIO NAJERA</t>
  </si>
  <si>
    <t>PCP-00B6B29C</t>
  </si>
  <si>
    <t>lyla.zornic@kiewit.com</t>
  </si>
  <si>
    <t>Zornic</t>
  </si>
  <si>
    <t>Lyla</t>
  </si>
  <si>
    <t>Lyla.Zornic@kiewit.com</t>
  </si>
  <si>
    <t>PCP-00B4AE76</t>
  </si>
  <si>
    <t>don@smssnow.com</t>
  </si>
  <si>
    <t>GROUNDMASTERS</t>
  </si>
  <si>
    <t>7710 EAST CHERRY CREEK SOUTH DRIVE</t>
  </si>
  <si>
    <t>38362::GROUNDMASTERS</t>
  </si>
  <si>
    <t>PCP-00B71939</t>
  </si>
  <si>
    <t>vicente.cruz@txdot.gov</t>
  </si>
  <si>
    <t>135 Slaton Rd</t>
  </si>
  <si>
    <t>PCP-00B721DA</t>
  </si>
  <si>
    <t>jose.flores@libertyenergy.com</t>
  </si>
  <si>
    <t>Jose.flores@libertyenergy.com</t>
  </si>
  <si>
    <t>PCP-00B6F758</t>
  </si>
  <si>
    <t>andrew.reyes@libertyenergy.com</t>
  </si>
  <si>
    <t>Andrew.Reyes@libertyenergy.com</t>
  </si>
  <si>
    <t>9550 EAST 104TH AVENUE</t>
  </si>
  <si>
    <t>PCP-00B6F6C6</t>
  </si>
  <si>
    <t>joe.garcia3@libertyenergy.com</t>
  </si>
  <si>
    <t>Joe.garcia3@libertyenergy.com</t>
  </si>
  <si>
    <t>350 tucker rd</t>
  </si>
  <si>
    <t>PCP-00B6F665</t>
  </si>
  <si>
    <t>michael.huff@libertyenergy.com</t>
  </si>
  <si>
    <t>Michael.Huff@libertyenergy.com</t>
  </si>
  <si>
    <t>PCP-00B6F63A</t>
  </si>
  <si>
    <t>rt66towing@gmail.com</t>
  </si>
  <si>
    <t>ROUTE 66 AUTO REPAIR</t>
  </si>
  <si>
    <t>550 Historic Route 66</t>
  </si>
  <si>
    <t>75620::ROUTE 66 AUTO REPAIR</t>
  </si>
  <si>
    <t>PCP-00B71198</t>
  </si>
  <si>
    <t>e250gpf</t>
  </si>
  <si>
    <t>Frantz</t>
  </si>
  <si>
    <t>Frantz_Glendon@wagnerequipment.com</t>
  </si>
  <si>
    <t>PIP-10951280</t>
  </si>
  <si>
    <t>pantherenergy</t>
  </si>
  <si>
    <t>kayla@pantherenergy.net</t>
  </si>
  <si>
    <t>PPT-1074F798</t>
  </si>
  <si>
    <t>enriquerodguez@gmail.com</t>
  </si>
  <si>
    <t>Enriquerodguez@gmail.com</t>
  </si>
  <si>
    <t>RGC CONSTRUCTION LLC</t>
  </si>
  <si>
    <t>1304 DECLOVINA STREET</t>
  </si>
  <si>
    <t>PCP-00B730F2</t>
  </si>
  <si>
    <t>daltonhatten@yahoo.com</t>
  </si>
  <si>
    <t>hatten</t>
  </si>
  <si>
    <t>dalton</t>
  </si>
  <si>
    <t>827 EXMOOR CIR</t>
  </si>
  <si>
    <t>PCP-00B726BA</t>
  </si>
  <si>
    <t>soccer_ca_rg@yahoo.com</t>
  </si>
  <si>
    <t>Zamarripa</t>
  </si>
  <si>
    <t>A&amp;S Constructions</t>
  </si>
  <si>
    <t>839 MACKENZIE AVENUE</t>
  </si>
  <si>
    <t>PCP-00B71D01</t>
  </si>
  <si>
    <t>Canyonramrhodes@gmail.com</t>
  </si>
  <si>
    <t>Canyon</t>
  </si>
  <si>
    <t>5904 SOUTH DATURA STREET</t>
  </si>
  <si>
    <t>PCP-00B70FBF</t>
  </si>
  <si>
    <t>adam.smith099@outlook.com</t>
  </si>
  <si>
    <t>1 CUERDALE LANE</t>
  </si>
  <si>
    <t>PRESTON</t>
  </si>
  <si>
    <t>PR5 4bj</t>
  </si>
  <si>
    <t>PCP-00B6CCA7</t>
  </si>
  <si>
    <t>tobdoggie@yahoo.com</t>
  </si>
  <si>
    <t>2840 DAVIS RANCH RD</t>
  </si>
  <si>
    <t>BELLVUE</t>
  </si>
  <si>
    <t>PCP-00B6CE68</t>
  </si>
  <si>
    <t>vsvpnick19@gmail.com</t>
  </si>
  <si>
    <t>3760 JOHN HENRY STREET</t>
  </si>
  <si>
    <t>PCP-00B6CC4D</t>
  </si>
  <si>
    <t>jesseffaf@gmail.com</t>
  </si>
  <si>
    <t>Jesseffaf@gmail.com</t>
  </si>
  <si>
    <t>556 MCMULLIN DRIVE</t>
  </si>
  <si>
    <t>PCP-00B6C9A1</t>
  </si>
  <si>
    <t>james.fox@wasteconnections.com</t>
  </si>
  <si>
    <t>fox</t>
  </si>
  <si>
    <t>James.fox@wasteconnections.com</t>
  </si>
  <si>
    <t>10000 SQUIRREL CREEK ROAD</t>
  </si>
  <si>
    <t>PCP-00B6F26B</t>
  </si>
  <si>
    <t>c.d.gen.inc@gmail.com</t>
  </si>
  <si>
    <t>P.O. Box 16627</t>
  </si>
  <si>
    <t>PCP-00B71368</t>
  </si>
  <si>
    <t>adrian.boyett@kodiakgas.com</t>
  </si>
  <si>
    <t>Boyett</t>
  </si>
  <si>
    <t>PCP-00048A70</t>
  </si>
  <si>
    <t>jaime.flores@walmart.com</t>
  </si>
  <si>
    <t>WAL-MART DC 6019</t>
  </si>
  <si>
    <t>7500 EAST CROSSROADS BOULEVARD</t>
  </si>
  <si>
    <t>64988::WAL-MART DC 6019</t>
  </si>
  <si>
    <t>PCP-00B768DB</t>
  </si>
  <si>
    <t>bfeken</t>
  </si>
  <si>
    <t>+1 6202021087</t>
  </si>
  <si>
    <t>bfeken@crosslandconstruction.com</t>
  </si>
  <si>
    <t>CROSSLAND CONST CO INC</t>
  </si>
  <si>
    <t>PO BOX 45</t>
  </si>
  <si>
    <t>PPT-107378EE</t>
  </si>
  <si>
    <t>hthauling@gmail.com</t>
  </si>
  <si>
    <t>Neufeld</t>
  </si>
  <si>
    <t>+1 432 209 0288</t>
  </si>
  <si>
    <t>LONE STAR TRUCK PARTS ##</t>
  </si>
  <si>
    <t>240 CR 401J</t>
  </si>
  <si>
    <t>PCP-0005B47F</t>
  </si>
  <si>
    <t>cassie.chavez@sec-ep.com</t>
  </si>
  <si>
    <t>PCP-00B44D0D</t>
  </si>
  <si>
    <t>oscarvarela</t>
  </si>
  <si>
    <t>VARELA</t>
  </si>
  <si>
    <t>mispedidos20@gmail.com</t>
  </si>
  <si>
    <t>OSCAR VARELA</t>
  </si>
  <si>
    <t>6070 GATEWAY BOULEVARD EAST</t>
  </si>
  <si>
    <t>93495::OSCAR VARELA</t>
  </si>
  <si>
    <t>PCP-00B791C3</t>
  </si>
  <si>
    <t>abedson92@hotmail.com</t>
  </si>
  <si>
    <t>Bath</t>
  </si>
  <si>
    <t>KEITH BATH</t>
  </si>
  <si>
    <t>16134 CR 23</t>
  </si>
  <si>
    <t>06663::KEITH BATH</t>
  </si>
  <si>
    <t>PCP-00B78AD6</t>
  </si>
  <si>
    <t>guillegayet0984@gmail.com</t>
  </si>
  <si>
    <t>MONTANO TRUCKING</t>
  </si>
  <si>
    <t>530 2nd st sw</t>
  </si>
  <si>
    <t>58998::MONTANO TRUCKING</t>
  </si>
  <si>
    <t>PCP-00B7800F</t>
  </si>
  <si>
    <t>e250jsm1</t>
  </si>
  <si>
    <t>Mascarenas_Jeremy@wagnerequipment.com</t>
  </si>
  <si>
    <t>PSP-000BF671</t>
  </si>
  <si>
    <t>scott@manuppella.com</t>
  </si>
  <si>
    <t>Manuppella</t>
  </si>
  <si>
    <t>MANUPPELLA ENTERPRISES INC</t>
  </si>
  <si>
    <t>126 BURNS DRIVE</t>
  </si>
  <si>
    <t>PCP-000384B9</t>
  </si>
  <si>
    <t>Ethan.larson@archrock.com</t>
  </si>
  <si>
    <t>1426 CIMARRON COURT</t>
  </si>
  <si>
    <t>PCP-00B765D1</t>
  </si>
  <si>
    <t>520 5th st</t>
  </si>
  <si>
    <t>PCP-00B763C7</t>
  </si>
  <si>
    <t>cbraning@msn.com</t>
  </si>
  <si>
    <t>BRANING</t>
  </si>
  <si>
    <t>Braning Land Surveying</t>
  </si>
  <si>
    <t>4445 Eldridge Street</t>
  </si>
  <si>
    <t>PCP-00B75B3E</t>
  </si>
  <si>
    <t>import@ikom-trading.com</t>
  </si>
  <si>
    <t>Rumi</t>
  </si>
  <si>
    <t>+971 585497877</t>
  </si>
  <si>
    <t>Ikom Trading FZCO</t>
  </si>
  <si>
    <t>IFZA Business Park, DDP, Building A2</t>
  </si>
  <si>
    <t>PCP-00877A5B</t>
  </si>
  <si>
    <t>d92moon@gmail.com</t>
  </si>
  <si>
    <t>PO BOX 2827</t>
  </si>
  <si>
    <t>PCP-00B7668A</t>
  </si>
  <si>
    <t>eddie87558@yahoo.com</t>
  </si>
  <si>
    <t>WILSON'S TREE SERVICE</t>
  </si>
  <si>
    <t>po box 1008</t>
  </si>
  <si>
    <t>82008::WILSON'S TREE SERVICE</t>
  </si>
  <si>
    <t>PCP-00B7783C</t>
  </si>
  <si>
    <t>kevin@kvstructures.com</t>
  </si>
  <si>
    <t>shimizu</t>
  </si>
  <si>
    <t>KV STRUCTURES INC</t>
  </si>
  <si>
    <t>PO Box 400</t>
  </si>
  <si>
    <t>cedar ridge</t>
  </si>
  <si>
    <t>PCP-00B77074</t>
  </si>
  <si>
    <t>tim.micklich@arycorp.com</t>
  </si>
  <si>
    <t>Micklich</t>
  </si>
  <si>
    <t>PCP-00B7F184</t>
  </si>
  <si>
    <t>rubioever88@gmail.com</t>
  </si>
  <si>
    <t>Everardo</t>
  </si>
  <si>
    <t>+1 5053868442</t>
  </si>
  <si>
    <t>PO BOX 1658</t>
  </si>
  <si>
    <t>PCP-00B7C779</t>
  </si>
  <si>
    <t>Villareal</t>
  </si>
  <si>
    <t>AMP PRO ELECTRIC</t>
  </si>
  <si>
    <t>300 2 Combs RMB 88</t>
  </si>
  <si>
    <t>PCP-00B7D227</t>
  </si>
  <si>
    <t>e250cdr</t>
  </si>
  <si>
    <t>Chandra</t>
  </si>
  <si>
    <t>Rodriguez_Chandra@wagnerequipment.com</t>
  </si>
  <si>
    <t>PSP-000C294D</t>
  </si>
  <si>
    <t>e250mh1</t>
  </si>
  <si>
    <t>hendricks_mike@wagnerequipment.com</t>
  </si>
  <si>
    <t>PSP-000C2EF0</t>
  </si>
  <si>
    <t>kgregerson@sema.inc</t>
  </si>
  <si>
    <t>Gregerson</t>
  </si>
  <si>
    <t>Kori</t>
  </si>
  <si>
    <t>PCP-00B7CCDB</t>
  </si>
  <si>
    <t>lesterbrjr@gmail.com</t>
  </si>
  <si>
    <t>27661 US Hwy 160</t>
  </si>
  <si>
    <t>PCP-00B7C802</t>
  </si>
  <si>
    <t>chevypower713@gmail.com</t>
  </si>
  <si>
    <t>Barger</t>
  </si>
  <si>
    <t>Rocky mountain mobile truck repair LLC</t>
  </si>
  <si>
    <t>476 Forest Glen tr</t>
  </si>
  <si>
    <t>PCP-0003E62A</t>
  </si>
  <si>
    <t>m.ancona213@gmail.com</t>
  </si>
  <si>
    <t>ancona</t>
  </si>
  <si>
    <t>2704 IRIS ROAD NORTHEAST</t>
  </si>
  <si>
    <t>PCP-00B7E6FB</t>
  </si>
  <si>
    <t>celsior460@ymail.com</t>
  </si>
  <si>
    <t>OMORI</t>
  </si>
  <si>
    <t>WILLIS</t>
  </si>
  <si>
    <t>95-128 LOKIHI STREET</t>
  </si>
  <si>
    <t>MILILANI</t>
  </si>
  <si>
    <t>Hawaii</t>
  </si>
  <si>
    <t>PCP-00B7D907</t>
  </si>
  <si>
    <t>Mahan.christopher@me.com</t>
  </si>
  <si>
    <t>14676 BRIGHTON RD</t>
  </si>
  <si>
    <t>PCP-00B7D25B</t>
  </si>
  <si>
    <t>Justin.Wartsbaugh@williams.com</t>
  </si>
  <si>
    <t>Wartsbaugh</t>
  </si>
  <si>
    <t>PCP-00B7CBBB</t>
  </si>
  <si>
    <t>cody@drillingequipmentrepairs.com</t>
  </si>
  <si>
    <t>Swank</t>
  </si>
  <si>
    <t>5153 S 94TH E AVE</t>
  </si>
  <si>
    <t>PCP-00B7C96F</t>
  </si>
  <si>
    <t>eagleconcrete10@gmail.com</t>
  </si>
  <si>
    <t>Arias</t>
  </si>
  <si>
    <t>+1 505 577 7299</t>
  </si>
  <si>
    <t>EAGLE CONCRETE CONSTRUCTION</t>
  </si>
  <si>
    <t>7054 Vuelta Vistoso</t>
  </si>
  <si>
    <t>29450::EAGLE CONCRETE CONSTRUCTION</t>
  </si>
  <si>
    <t>PCP-0004EE49</t>
  </si>
  <si>
    <t>nmds_2008@hotmail.com</t>
  </si>
  <si>
    <t>BILL MILLER EQUIPMENT SALES</t>
  </si>
  <si>
    <t>PO BOX 620</t>
  </si>
  <si>
    <t>MOUNT SAVAGE</t>
  </si>
  <si>
    <t>08333::BILL MILLER EQUIPMENT SALES</t>
  </si>
  <si>
    <t>PCP-00B83C2D</t>
  </si>
  <si>
    <t>hunterlane711@icloud.com</t>
  </si>
  <si>
    <t>COLORADO TRAILS RANCH</t>
  </si>
  <si>
    <t>12161 CR 240</t>
  </si>
  <si>
    <t>18751::COLORADO TRAILS RANCH</t>
  </si>
  <si>
    <t>PCP-00B85258</t>
  </si>
  <si>
    <t>rbadwound@enerflex.com</t>
  </si>
  <si>
    <t>Badwound</t>
  </si>
  <si>
    <t>+1 307 682 2405</t>
  </si>
  <si>
    <t>PCP-0099071E</t>
  </si>
  <si>
    <t>e250jwm1</t>
  </si>
  <si>
    <t>Milburn</t>
  </si>
  <si>
    <t>milburn_jason@wagnerequipment.com</t>
  </si>
  <si>
    <t>PSP-000C0B45</t>
  </si>
  <si>
    <t>e250aji</t>
  </si>
  <si>
    <t>irving_austin@wagnerequipment.com</t>
  </si>
  <si>
    <t>PSP-000BBA63</t>
  </si>
  <si>
    <t>beatrizmercado@gmail.com</t>
  </si>
  <si>
    <t>beatriz</t>
  </si>
  <si>
    <t>1468 cherokee ridge</t>
  </si>
  <si>
    <t>PCP-00B8333E</t>
  </si>
  <si>
    <t>mecu27@hotmail.com</t>
  </si>
  <si>
    <t>Magdiel</t>
  </si>
  <si>
    <t>Mecu27@hotmail.com</t>
  </si>
  <si>
    <t>445 XIMENO AVENUE</t>
  </si>
  <si>
    <t>LONG BEACH</t>
  </si>
  <si>
    <t>PCP-00B85E55</t>
  </si>
  <si>
    <t>Asadahiro@hilcorp.com</t>
  </si>
  <si>
    <t>Sadahiro</t>
  </si>
  <si>
    <t>PO BOX 61529</t>
  </si>
  <si>
    <t>PCP-00B83172</t>
  </si>
  <si>
    <t>mahdi.balin@gmail.com</t>
  </si>
  <si>
    <t>balin</t>
  </si>
  <si>
    <t>mahdi</t>
  </si>
  <si>
    <t>SAKA LLC</t>
  </si>
  <si>
    <t>12645 MEMORIAL DR SUITE F1</t>
  </si>
  <si>
    <t>PCP-00B745E3</t>
  </si>
  <si>
    <t>masondh.dustrol@gmail.com</t>
  </si>
  <si>
    <t>2925 HWY 114 RD</t>
  </si>
  <si>
    <t>PCP-00B82239</t>
  </si>
  <si>
    <t>e250rlw3</t>
  </si>
  <si>
    <t>whitlock_robert@wagnerequipment.com</t>
  </si>
  <si>
    <t>PSP-0007E5E3</t>
  </si>
  <si>
    <t>swiftcreek1@reagan.com</t>
  </si>
  <si>
    <t>SWIFT CREEK BRUSH CUTTERS</t>
  </si>
  <si>
    <t>13366 ROAD 105TH</t>
  </si>
  <si>
    <t>83419::SWIFT CREEK BRUSH CUTTERS</t>
  </si>
  <si>
    <t>PCP-00B824BF</t>
  </si>
  <si>
    <t>kennedyarriaza101@gmail.com</t>
  </si>
  <si>
    <t>Arriaza</t>
  </si>
  <si>
    <t>1517 JADESTONE LANE</t>
  </si>
  <si>
    <t>CORONA</t>
  </si>
  <si>
    <t>PCP-00B85FE2</t>
  </si>
  <si>
    <t>chrislilly@sundanceco.com</t>
  </si>
  <si>
    <t>Sundance Montana LLp</t>
  </si>
  <si>
    <t>3405 E OVERLAND RD</t>
  </si>
  <si>
    <t>MERIDIAN</t>
  </si>
  <si>
    <t>PCP-00B87A6B</t>
  </si>
  <si>
    <t>robin.young@usacompression.com</t>
  </si>
  <si>
    <t>+1 432 634 1391</t>
  </si>
  <si>
    <t>PCP-00565692</t>
  </si>
  <si>
    <t>tlwaggie87@gmail.com</t>
  </si>
  <si>
    <t>+1 7204029001</t>
  </si>
  <si>
    <t>Sirinity Ridge Alpacas</t>
  </si>
  <si>
    <t xml:space="preserve">718 Old Pulaski Rd </t>
  </si>
  <si>
    <t>Neshannock</t>
  </si>
  <si>
    <t>PPW-000251E1</t>
  </si>
  <si>
    <t>Austin@marshallforestry.com</t>
  </si>
  <si>
    <t>Waller</t>
  </si>
  <si>
    <t>Marshall forestry</t>
  </si>
  <si>
    <t>4047 PONDEROSA DRIVE</t>
  </si>
  <si>
    <t>PCP-00B890D0</t>
  </si>
  <si>
    <t>jmsbuildersllc@gmail.com</t>
  </si>
  <si>
    <t>Shoopman</t>
  </si>
  <si>
    <t>JMS Builders</t>
  </si>
  <si>
    <t>15844 ROAD 25</t>
  </si>
  <si>
    <t>PCP-00B89807</t>
  </si>
  <si>
    <t>haynesmechanic@protonmail.com</t>
  </si>
  <si>
    <t>Inc</t>
  </si>
  <si>
    <t>Haynes Excavation</t>
  </si>
  <si>
    <t>12696 6450 ROAD</t>
  </si>
  <si>
    <t>PCP-00B8F74E</t>
  </si>
  <si>
    <t>matthewzachary@icloud.com</t>
  </si>
  <si>
    <t>Mitchell Milling</t>
  </si>
  <si>
    <t>209 NORTH 5TH AVENUE</t>
  </si>
  <si>
    <t>NEW HOME</t>
  </si>
  <si>
    <t>PCP-00B3E39D</t>
  </si>
  <si>
    <t>mahonri@morastarfarms.com</t>
  </si>
  <si>
    <t>PPW-4D001501</t>
  </si>
  <si>
    <t>jamesdyer101@gmail.com</t>
  </si>
  <si>
    <t>+1 432-661-8409</t>
  </si>
  <si>
    <t>MUSTANG EXTREME</t>
  </si>
  <si>
    <t>1900 east county road 140</t>
  </si>
  <si>
    <t>PCP-0003A3B1</t>
  </si>
  <si>
    <t>aahernandez@enerflex.com</t>
  </si>
  <si>
    <t>Aalan</t>
  </si>
  <si>
    <t>aahernandez@ENERFLEX.COM</t>
  </si>
  <si>
    <t>2013 1ST AVE UNIT 2 &amp; 3</t>
  </si>
  <si>
    <t>PCP-00B8EAE4</t>
  </si>
  <si>
    <t>steven.dail@libertyenergy.com</t>
  </si>
  <si>
    <t>Dail</t>
  </si>
  <si>
    <t>Steven.Dail@libertyenergy.com</t>
  </si>
  <si>
    <t>PCP-00B8FA99</t>
  </si>
  <si>
    <t>juan.gutierrez@libertyenergy.com</t>
  </si>
  <si>
    <t>Juan.gutierrez@libertyenergy.com</t>
  </si>
  <si>
    <t>1131 GUADALUPE DRIVE</t>
  </si>
  <si>
    <t>CIBOLO</t>
  </si>
  <si>
    <t>PCP-00B8EC97</t>
  </si>
  <si>
    <t>scott.rose@libertyenergy.com</t>
  </si>
  <si>
    <t>Scott.rose@libertyenergy.com</t>
  </si>
  <si>
    <t>PCP-00B8ED1C</t>
  </si>
  <si>
    <t>luis.rayosrodriguez@libertyenergy.com</t>
  </si>
  <si>
    <t>Rayos</t>
  </si>
  <si>
    <t>PCP-00B8EDFE</t>
  </si>
  <si>
    <t>terry.pipes@libertyenergy.com</t>
  </si>
  <si>
    <t>Pipes</t>
  </si>
  <si>
    <t>Terrance</t>
  </si>
  <si>
    <t>+1 3184010898</t>
  </si>
  <si>
    <t>Terry.Pipes@libertyenergy.com</t>
  </si>
  <si>
    <t>PCP-00B8ED24</t>
  </si>
  <si>
    <t>jaden.lucero@libertyenergy.com</t>
  </si>
  <si>
    <t>+1 5058014572</t>
  </si>
  <si>
    <t>Jaden.Lucero@libertyenergy.com</t>
  </si>
  <si>
    <t>4700 S 15th E</t>
  </si>
  <si>
    <t>VERNAL</t>
  </si>
  <si>
    <t>PCP-00B8ED38</t>
  </si>
  <si>
    <t>russell.seymour@libertyenergy.com</t>
  </si>
  <si>
    <t>Russell.Seymour@libertyenergy.com</t>
  </si>
  <si>
    <t>cibolo</t>
  </si>
  <si>
    <t>PCP-00B8ECDF</t>
  </si>
  <si>
    <t>e250jh5</t>
  </si>
  <si>
    <t>hendren_jay@wagnerequipment.com</t>
  </si>
  <si>
    <t>PSP-000ACD13</t>
  </si>
  <si>
    <t>e250ruc</t>
  </si>
  <si>
    <t>critchfield_rusty@wagnerequipment.com</t>
  </si>
  <si>
    <t>PPI-0005514B</t>
  </si>
  <si>
    <t>dlucas@sema.inc</t>
  </si>
  <si>
    <t>7353 SOUTH EAGLE STREET</t>
  </si>
  <si>
    <t>PCP-00B8D4EA</t>
  </si>
  <si>
    <t>tcox@ceiconstructors.com</t>
  </si>
  <si>
    <t>Express</t>
  </si>
  <si>
    <t>CONCRETE EXPRESS</t>
  </si>
  <si>
    <t>2027 W Colfax Ave</t>
  </si>
  <si>
    <t>PCP-00B857D7</t>
  </si>
  <si>
    <t>ratcliffdlarry@gmail.com</t>
  </si>
  <si>
    <t>Ratcliff</t>
  </si>
  <si>
    <t>RatcliffDLarry@gmail.com</t>
  </si>
  <si>
    <t>LR Equipment Repair</t>
  </si>
  <si>
    <t>304 S. 5th street</t>
  </si>
  <si>
    <t>PO box 371</t>
  </si>
  <si>
    <t>PCP-00B91525</t>
  </si>
  <si>
    <t>tyler.pomeroy@flyingdiamondcontrols.com</t>
  </si>
  <si>
    <t>Pomeroy</t>
  </si>
  <si>
    <t>Flying Diamond Controls LLC</t>
  </si>
  <si>
    <t>14648 COUNTY ROAD 16.5</t>
  </si>
  <si>
    <t>ATWOOD</t>
  </si>
  <si>
    <t>PCP-00B90B31</t>
  </si>
  <si>
    <t>Jman122294@gmail.com</t>
  </si>
  <si>
    <t>640 LOVELAND STREET</t>
  </si>
  <si>
    <t>PCP-00B8DE71</t>
  </si>
  <si>
    <t>317 nebraska ave.</t>
  </si>
  <si>
    <t>PCP-00B8D374</t>
  </si>
  <si>
    <t>Coby@marshallforestry.com</t>
  </si>
  <si>
    <t>Dodson</t>
  </si>
  <si>
    <t>Coby</t>
  </si>
  <si>
    <t>2300 YARROW STREET</t>
  </si>
  <si>
    <t>PCP-00B8C599</t>
  </si>
  <si>
    <t>Errbeymoreno@gmail.com</t>
  </si>
  <si>
    <t>Errb</t>
  </si>
  <si>
    <t>SOUTHWEST BODY AND TOWING</t>
  </si>
  <si>
    <t>1523 S FIRST</t>
  </si>
  <si>
    <t>PCP-00B8BE92</t>
  </si>
  <si>
    <t>a6r3bm</t>
  </si>
  <si>
    <t>brianm@vermeercolorado.com</t>
  </si>
  <si>
    <t>PSP-000B74BB</t>
  </si>
  <si>
    <t>e250kw1</t>
  </si>
  <si>
    <t>Womeldorff</t>
  </si>
  <si>
    <t>Womeldorff_Keith@wagnerequipment.com</t>
  </si>
  <si>
    <t>PSP-0008F113</t>
  </si>
  <si>
    <t>jaziel.vargas@encoparts.com.mx</t>
  </si>
  <si>
    <t>VARGAS</t>
  </si>
  <si>
    <t>JAZIEL ELI</t>
  </si>
  <si>
    <t>MOLIENDA Y REFACCIONES NZK</t>
  </si>
  <si>
    <t>AVE. HOMERO #500</t>
  </si>
  <si>
    <t>CHIUHUAHUA, CHUIHUAHUA</t>
  </si>
  <si>
    <t>60939::MOLIENDA Y REFACCIONES NZK</t>
  </si>
  <si>
    <t>PCP-00B8FBE5</t>
  </si>
  <si>
    <t>steven.howell@kodiakgas.com</t>
  </si>
  <si>
    <t>+1 5759884444</t>
  </si>
  <si>
    <t>PCP-0008132B</t>
  </si>
  <si>
    <t>juanhernandezrtx</t>
  </si>
  <si>
    <t>jmhernandez@rtx.com</t>
  </si>
  <si>
    <t>WHITE SANDS MISSILE RANGE</t>
  </si>
  <si>
    <t>WHITE SANDS</t>
  </si>
  <si>
    <t>73728::RAYTHEON</t>
  </si>
  <si>
    <t>PCP-00B944A5</t>
  </si>
  <si>
    <t>doug.brightwater@gmail.com</t>
  </si>
  <si>
    <t>Scholten</t>
  </si>
  <si>
    <t>BRIGHTWATER CATTLE COMPANY</t>
  </si>
  <si>
    <t>18829 COUNTY RD 95</t>
  </si>
  <si>
    <t>HAXTUN</t>
  </si>
  <si>
    <t>PCP-00B961B1</t>
  </si>
  <si>
    <t>hvidana@jdabrams.com</t>
  </si>
  <si>
    <t>Vidana</t>
  </si>
  <si>
    <t>J.D. ABRAMS</t>
  </si>
  <si>
    <t>PCP-00B963BB</t>
  </si>
  <si>
    <t>tony@earthworkssupply.net</t>
  </si>
  <si>
    <t>EARTH WORKS SUPPLY</t>
  </si>
  <si>
    <t>PO BOX 1557</t>
  </si>
  <si>
    <t>29568::EARTH WORKS SUPPLY</t>
  </si>
  <si>
    <t>PCP-00B9686A</t>
  </si>
  <si>
    <t>e250jws</t>
  </si>
  <si>
    <t>Smith_Joseph@wagnerequipment.com</t>
  </si>
  <si>
    <t>PSP-000C1D28</t>
  </si>
  <si>
    <t>e250jep2</t>
  </si>
  <si>
    <t>phillips_james@wagnerequipment.com</t>
  </si>
  <si>
    <t>PSP-000BFBBB</t>
  </si>
  <si>
    <t>jgarcia@epwater.org</t>
  </si>
  <si>
    <t xml:space="preserve">P.O. Box 511 </t>
  </si>
  <si>
    <t>PCP-00B96069</t>
  </si>
  <si>
    <t>vdusi@sema.inc</t>
  </si>
  <si>
    <t>Dusi</t>
  </si>
  <si>
    <t>Venkata</t>
  </si>
  <si>
    <t>PCP-00B95AC1</t>
  </si>
  <si>
    <t>tnorth@stresscon.com</t>
  </si>
  <si>
    <t>3440 DRENNAN ROAD</t>
  </si>
  <si>
    <t>82137::STRESSCON CORPORATION</t>
  </si>
  <si>
    <t>PCP-00B9688E</t>
  </si>
  <si>
    <t>dmedina4@colostate.edu</t>
  </si>
  <si>
    <t>424 DERRY DR</t>
  </si>
  <si>
    <t>PCP-00B9788C</t>
  </si>
  <si>
    <t>jmedwards282@gmail.com</t>
  </si>
  <si>
    <t>Van Horn Auto Supply</t>
  </si>
  <si>
    <t>201 E Broadway</t>
  </si>
  <si>
    <t>PCP-00B9512C</t>
  </si>
  <si>
    <t>speedymack71@yahoo.com</t>
  </si>
  <si>
    <t>4310 Monica Lane</t>
  </si>
  <si>
    <t>PCP-00B94CAC</t>
  </si>
  <si>
    <t>Jesusmendiola6@gmail.com</t>
  </si>
  <si>
    <t>1131 EAST KANSAS STREET</t>
  </si>
  <si>
    <t>PCP-00B935DF</t>
  </si>
  <si>
    <t>chattn</t>
  </si>
  <si>
    <t>Chatterjee</t>
  </si>
  <si>
    <t>Navonil</t>
  </si>
  <si>
    <t>Navonil.Chatterjee@cat.com</t>
  </si>
  <si>
    <t>Deloitte Touche Tohmatsu India LLP</t>
  </si>
  <si>
    <t>PSP-0005C51B</t>
  </si>
  <si>
    <t>humberto.caldera@heicivil.com</t>
  </si>
  <si>
    <t>5460 MONTANA VISTA WAY</t>
  </si>
  <si>
    <t>PCP-00B989EC</t>
  </si>
  <si>
    <t>john.bolser@heicivil.com</t>
  </si>
  <si>
    <t>Bolser</t>
  </si>
  <si>
    <t>PCP-00B989D1</t>
  </si>
  <si>
    <t>joshua.m.ralls@gmail.com</t>
  </si>
  <si>
    <t>Ralls</t>
  </si>
  <si>
    <t>630 HWY 105</t>
  </si>
  <si>
    <t>PALMER LAKE</t>
  </si>
  <si>
    <t>PCP-00B96E5F</t>
  </si>
  <si>
    <t>lewilson2004@gmail.com</t>
  </si>
  <si>
    <t>L&amp;W TRANSPORTATION</t>
  </si>
  <si>
    <t>3296 BERGEMANN RD</t>
  </si>
  <si>
    <t>55755::L&amp;W TRANSPORTATION</t>
  </si>
  <si>
    <t>PCP-00B9F413</t>
  </si>
  <si>
    <t>justice.bell@libertyenergy.com</t>
  </si>
  <si>
    <t>Justice.Bell@Libertyenergy.com</t>
  </si>
  <si>
    <t>PCP-00B9F1B3</t>
  </si>
  <si>
    <t>cjalvarez0901@gmail.com</t>
  </si>
  <si>
    <t>+1 5752410884</t>
  </si>
  <si>
    <t>96095::WEST STATES ENERGY CONTRACTO RS</t>
  </si>
  <si>
    <t>PCP-00021815</t>
  </si>
  <si>
    <t>hprieto72+8@gmail.com</t>
  </si>
  <si>
    <t>+1 5759218248</t>
  </si>
  <si>
    <t>PO Box 1353</t>
  </si>
  <si>
    <t>02178::ALAMO TRANSIT MIX</t>
  </si>
  <si>
    <t>PCP-00B9D19D</t>
  </si>
  <si>
    <t>patsmc280@gmail.com</t>
  </si>
  <si>
    <t>patsmc280@Gmail.com</t>
  </si>
  <si>
    <t>X FIELD SERVICES LLC</t>
  </si>
  <si>
    <t>2450 WEST 3RD STREET</t>
  </si>
  <si>
    <t>99252::X FIELD SERVICES LLC</t>
  </si>
  <si>
    <t>PCP-00B9E6F3</t>
  </si>
  <si>
    <t>nik@ndtreeservice.co</t>
  </si>
  <si>
    <t>Lenski</t>
  </si>
  <si>
    <t>Nik@ndtreeservice.co</t>
  </si>
  <si>
    <t>N&amp;D TREE</t>
  </si>
  <si>
    <t>2718 AUTUMN WAY</t>
  </si>
  <si>
    <t>63736::N&amp;D TREE</t>
  </si>
  <si>
    <t>PCP-00B9B4B0</t>
  </si>
  <si>
    <t>brian.reyes@libertyenergy.com</t>
  </si>
  <si>
    <t>Brian.reyes@libertyenergy.com</t>
  </si>
  <si>
    <t>PCP-00B9F355</t>
  </si>
  <si>
    <t>willie.jernigan@libertyenergy.com</t>
  </si>
  <si>
    <t>Willie.Jernigan@Libertyenergy.com</t>
  </si>
  <si>
    <t>2675 Vally view Dr</t>
  </si>
  <si>
    <t>PCP-00B9F2A7</t>
  </si>
  <si>
    <t>lee.haggerty@libertyenergy.com</t>
  </si>
  <si>
    <t>Haggerty</t>
  </si>
  <si>
    <t>Lee.Haggerty@Libertyenergy.com</t>
  </si>
  <si>
    <t>PCP-00B9F26C</t>
  </si>
  <si>
    <t>adam.morris@libertyenergy.com</t>
  </si>
  <si>
    <t>Adam.morris@libertyenergy.com</t>
  </si>
  <si>
    <t>PCP-00B9F249</t>
  </si>
  <si>
    <t>jesse.farina@libertyenergy.com</t>
  </si>
  <si>
    <t>PCP-00B9F1ED</t>
  </si>
  <si>
    <t>will.seeley@libertyenergy.com</t>
  </si>
  <si>
    <t>Seeley</t>
  </si>
  <si>
    <t>Will.Seeley@libertyenergy.com</t>
  </si>
  <si>
    <t>PCP-00B9F21F</t>
  </si>
  <si>
    <t>steve.zuelke@libertyenergy.com</t>
  </si>
  <si>
    <t>350 TUCKER ROAD</t>
  </si>
  <si>
    <t>PCP-00B9F182</t>
  </si>
  <si>
    <t>jose.nunes@libertyenergy.com</t>
  </si>
  <si>
    <t>Nunes</t>
  </si>
  <si>
    <t>Jose.nunes@libertyenergy.com</t>
  </si>
  <si>
    <t>PCP-00B9F15C</t>
  </si>
  <si>
    <t>e250tab2</t>
  </si>
  <si>
    <t>Burroughs</t>
  </si>
  <si>
    <t>Titus</t>
  </si>
  <si>
    <t>burroughs_titus@wagnerequipment.com</t>
  </si>
  <si>
    <t>PSP-000AFECE</t>
  </si>
  <si>
    <t>jgmanning@csu.org</t>
  </si>
  <si>
    <t>1210 HANCOCK EXPRESSWAY</t>
  </si>
  <si>
    <t>PCP-00B9C47C</t>
  </si>
  <si>
    <t>usa12223@gmail.com</t>
  </si>
  <si>
    <t>30 BAKER LANE</t>
  </si>
  <si>
    <t>YERINGTON</t>
  </si>
  <si>
    <t>PCP-00BA07B2</t>
  </si>
  <si>
    <t>hphillips@agri-inject.com</t>
  </si>
  <si>
    <t>Hillary</t>
  </si>
  <si>
    <t>Agri-Inject</t>
  </si>
  <si>
    <t>5500 US Hwy 34</t>
  </si>
  <si>
    <t>PCP-00B9F41B</t>
  </si>
  <si>
    <t>rlgardner1980@gmail.com</t>
  </si>
  <si>
    <t>Octagon Civil</t>
  </si>
  <si>
    <t>PCP-00B9F3C6</t>
  </si>
  <si>
    <t>ericthomaswelton@yahoo.com</t>
  </si>
  <si>
    <t>Welton</t>
  </si>
  <si>
    <t>PCP-00B9F286</t>
  </si>
  <si>
    <t>dallas.fox@oct-usa.com</t>
  </si>
  <si>
    <t>PCP-00B9F114</t>
  </si>
  <si>
    <t>bass.fishing.d@gmail.com</t>
  </si>
  <si>
    <t>PCP-00B9EE5F</t>
  </si>
  <si>
    <t>olivasmiguel1@yahoo.com</t>
  </si>
  <si>
    <t>Miguel Olivas</t>
  </si>
  <si>
    <t>PCP-00B9EDE5</t>
  </si>
  <si>
    <t>kayleigh20609@gmail.com</t>
  </si>
  <si>
    <t>Winfrey</t>
  </si>
  <si>
    <t>Kayleigh</t>
  </si>
  <si>
    <t>1242 DORIS CIRCLE</t>
  </si>
  <si>
    <t>PCP-00B9EBF9</t>
  </si>
  <si>
    <t>edward33</t>
  </si>
  <si>
    <t>Klassen</t>
  </si>
  <si>
    <t>250-425-2818</t>
  </si>
  <si>
    <t>sparwoodcs@cil.ab.ca</t>
  </si>
  <si>
    <t>Columbia Industries Ltd. (Sparwood)</t>
  </si>
  <si>
    <t>681 Douglas Fir Road</t>
  </si>
  <si>
    <t>Sparwood</t>
  </si>
  <si>
    <t>V0B 2G0</t>
  </si>
  <si>
    <t>PPS-00001872</t>
  </si>
  <si>
    <t>manuel_altamirano@kindermorgan.com</t>
  </si>
  <si>
    <t>12600 MCCombs</t>
  </si>
  <si>
    <t>51692a::KINDER MORGAN/EL PASO NATURA L GAS OPERATIONS</t>
  </si>
  <si>
    <t>PCP-00BA3B20</t>
  </si>
  <si>
    <t>jorgev.rodriguez@yahoo.com</t>
  </si>
  <si>
    <t>TWO BROTHERS LANDSCAPES</t>
  </si>
  <si>
    <t>5856 Monaco Ste B</t>
  </si>
  <si>
    <t>81533::TWO BROTHERS LANDSCAPES</t>
  </si>
  <si>
    <t>PCP-00BA5EAA</t>
  </si>
  <si>
    <t>micah.johnson@kodiakgas.com</t>
  </si>
  <si>
    <t>5215 PETROLEUM DR</t>
  </si>
  <si>
    <t>ENGINE LOCATION EDDY COUNTY NEW MEXICO</t>
  </si>
  <si>
    <t>PCP-00BA352E</t>
  </si>
  <si>
    <t>mike@cocivilco.com</t>
  </si>
  <si>
    <t>MIKE@COCIVILCO.COM</t>
  </si>
  <si>
    <t>COLORADO CIVIL CONSTRUCTION</t>
  </si>
  <si>
    <t>PO Box 207</t>
  </si>
  <si>
    <t>18216::COLORADO CIVIL CONSTRUCTION</t>
  </si>
  <si>
    <t>PCP-00BA5EDE</t>
  </si>
  <si>
    <t>superintendent@flcc.net</t>
  </si>
  <si>
    <t>Sniff</t>
  </si>
  <si>
    <t>+1 7194691160</t>
  </si>
  <si>
    <t>FORT LYON CANAL CO</t>
  </si>
  <si>
    <t>PCP-00BA56C0</t>
  </si>
  <si>
    <t>smartbrothersinc@gmail.com</t>
  </si>
  <si>
    <t>3254 CR 31</t>
  </si>
  <si>
    <t>PCP-00BA38DF</t>
  </si>
  <si>
    <t>14802 West 44th Avenue</t>
  </si>
  <si>
    <t>03654::APC CONSTRUCTION CO LLC</t>
  </si>
  <si>
    <t>PCP-0006DE4E</t>
  </si>
  <si>
    <t>shadedsprings@gmail.com</t>
  </si>
  <si>
    <t>Nathen</t>
  </si>
  <si>
    <t>SHADED SPRINGS</t>
  </si>
  <si>
    <t>910-K E Redd Road</t>
  </si>
  <si>
    <t>79408::SHADED SPRINGS</t>
  </si>
  <si>
    <t>PCP-00BA4DC6</t>
  </si>
  <si>
    <t>arobinson@thinkviably.com</t>
  </si>
  <si>
    <t>+1 7204351864</t>
  </si>
  <si>
    <t>6345 DOWNING ST</t>
  </si>
  <si>
    <t>PCP-00BA4739</t>
  </si>
  <si>
    <t>jnltruckparts@outlook.com</t>
  </si>
  <si>
    <t>JNL Truck Parts</t>
  </si>
  <si>
    <t>3 DOS LOCOS</t>
  </si>
  <si>
    <t>PCP-00BA4F69</t>
  </si>
  <si>
    <t>tamakaburriss@gmail.com</t>
  </si>
  <si>
    <t>Burriss II</t>
  </si>
  <si>
    <t>Burriss services</t>
  </si>
  <si>
    <t>14535 CLOPPER RD</t>
  </si>
  <si>
    <t>BOYDS</t>
  </si>
  <si>
    <t>PCP-00BA4A5B</t>
  </si>
  <si>
    <t>chadwst</t>
  </si>
  <si>
    <t>+1 309 494 5068</t>
  </si>
  <si>
    <t>+1 309 2732799</t>
  </si>
  <si>
    <t>Chadwick_Sam_T@cat.com</t>
  </si>
  <si>
    <t>PSP-00016309</t>
  </si>
  <si>
    <t>redtailcoyote@gmail.com</t>
  </si>
  <si>
    <t>2132 HALL AVENUE</t>
  </si>
  <si>
    <t>PCP-00BA20BB</t>
  </si>
  <si>
    <t>edborunda@gmail.com</t>
  </si>
  <si>
    <t>Borunda</t>
  </si>
  <si>
    <t>Edborunda@gmail.com</t>
  </si>
  <si>
    <t>128 MAPLE ST</t>
  </si>
  <si>
    <t>PCP-00BA1542</t>
  </si>
  <si>
    <t>e250clm2</t>
  </si>
  <si>
    <t>merrill_cody@wagnerequipment.com</t>
  </si>
  <si>
    <t>PSP-0006AEB0</t>
  </si>
  <si>
    <t>e250de</t>
  </si>
  <si>
    <t>Demitrius</t>
  </si>
  <si>
    <t>escobedo_demitrius@wagnerequipment.com</t>
  </si>
  <si>
    <t>PSP-00089099</t>
  </si>
  <si>
    <t>csanchez24</t>
  </si>
  <si>
    <t>PCP-00BA5222</t>
  </si>
  <si>
    <t>sramirez24</t>
  </si>
  <si>
    <t>Sinohe</t>
  </si>
  <si>
    <t>PCP-00BA3D66</t>
  </si>
  <si>
    <t>fcardenas</t>
  </si>
  <si>
    <t>PCP-00BA3CCC</t>
  </si>
  <si>
    <t>PCP-00BA29AF</t>
  </si>
  <si>
    <t>altparts</t>
  </si>
  <si>
    <t>MIGUEZ</t>
  </si>
  <si>
    <t>+1 9364653587</t>
  </si>
  <si>
    <t>936-465-3587</t>
  </si>
  <si>
    <t>apacgeneral@aol.com</t>
  </si>
  <si>
    <t>Mustang Tractor &amp; Equipment</t>
  </si>
  <si>
    <t>12800 NORTHWEST FREEWAY</t>
  </si>
  <si>
    <t>REF: NO V253913</t>
  </si>
  <si>
    <t>PPS-00003261</t>
  </si>
  <si>
    <t>mj1masonry@yahoo.com</t>
  </si>
  <si>
    <t>AG (+1)(970) 485-5326</t>
  </si>
  <si>
    <t>MJ MASONARY &amp; STUCCO LLC</t>
  </si>
  <si>
    <t>57261::MJ MASONRY &amp; STUCCO LLC</t>
  </si>
  <si>
    <t>PCP-0007DAF9</t>
  </si>
  <si>
    <t>admin@coloradorockanddirt.com</t>
  </si>
  <si>
    <t>LeeAnn</t>
  </si>
  <si>
    <t>+1 9702643478</t>
  </si>
  <si>
    <t>COLORADO ROCK &amp; DIRT INC.</t>
  </si>
  <si>
    <t>2039 E Highway 160</t>
  </si>
  <si>
    <t>18554::COLORADO ROCK &amp; DIRT INC</t>
  </si>
  <si>
    <t>PCP-00BA485A</t>
  </si>
  <si>
    <t>rpmxconst</t>
  </si>
  <si>
    <t>+1 4694464130</t>
  </si>
  <si>
    <t>Rjohnson@rpmxconstruction.com</t>
  </si>
  <si>
    <t>RPMX CONSTRUCTION LLC</t>
  </si>
  <si>
    <t>5208 TENNYSON PKWY STE 130</t>
  </si>
  <si>
    <t>Ste 130</t>
  </si>
  <si>
    <t>75024-4207</t>
  </si>
  <si>
    <t>PPI-000821E2</t>
  </si>
  <si>
    <t>rhernandex@yahoo.com</t>
  </si>
  <si>
    <t>OTONIEL</t>
  </si>
  <si>
    <t>SARGE TRUCKING SERVICES CORP</t>
  </si>
  <si>
    <t>210 FULBRIGHT</t>
  </si>
  <si>
    <t>77266::SARGE TRUCKING SERVICES CORP</t>
  </si>
  <si>
    <t>PCP-00BAB4EF</t>
  </si>
  <si>
    <t>dpadilla@petemartindrillingllc.com</t>
  </si>
  <si>
    <t>PETE MARTIN DRILLING INC</t>
  </si>
  <si>
    <t>22891 Cr23 3/4</t>
  </si>
  <si>
    <t>PCP-00BAA450</t>
  </si>
  <si>
    <t>hprieto72+20@gmail.com</t>
  </si>
  <si>
    <t>PCP-00BAB882</t>
  </si>
  <si>
    <t>integritygar@gmail.com</t>
  </si>
  <si>
    <t>INTEGRITY GARAGE BLDRS LLC</t>
  </si>
  <si>
    <t>2610 W 98TH DR</t>
  </si>
  <si>
    <t>Federal Heights</t>
  </si>
  <si>
    <t>45888::INTEGRITY GARAGE BUILDERS</t>
  </si>
  <si>
    <t>PCP-00BA9902</t>
  </si>
  <si>
    <t>robert.lynch2@kiewit.com</t>
  </si>
  <si>
    <t>Lynch</t>
  </si>
  <si>
    <t>Robert.Lynch2@kiewit.com</t>
  </si>
  <si>
    <t>PCP-00BA92E6</t>
  </si>
  <si>
    <t>troy.wiemer@kiewit.com</t>
  </si>
  <si>
    <t>Wiemer</t>
  </si>
  <si>
    <t>2401 PICADILLY RD</t>
  </si>
  <si>
    <t>PCP-00BA8C7C</t>
  </si>
  <si>
    <t>reardoncrunch@aol.com</t>
  </si>
  <si>
    <t xml:space="preserve">Reardon </t>
  </si>
  <si>
    <t>US (+1)(802) 233-8685</t>
  </si>
  <si>
    <t>MICHAEL REARDON</t>
  </si>
  <si>
    <t>76224::MICHAEL REARDON</t>
  </si>
  <si>
    <t>PCP-00BA6542</t>
  </si>
  <si>
    <t>cmmedina@marathonpetroleum.com</t>
  </si>
  <si>
    <t>CMMedina@marathonpetroleum.com</t>
  </si>
  <si>
    <t>MARATHON OIL COMPANY</t>
  </si>
  <si>
    <t>4109 GRANDI RURAL ROAD</t>
  </si>
  <si>
    <t>58307::MARATHON OIL COMPANY</t>
  </si>
  <si>
    <t>PCP-00BAA5B9</t>
  </si>
  <si>
    <t>mattclick@outlook.com</t>
  </si>
  <si>
    <t>Click</t>
  </si>
  <si>
    <t>Mattclick@outlook.com</t>
  </si>
  <si>
    <t>CUTTING EDGE GRADING LLC</t>
  </si>
  <si>
    <t>PPW-00041295</t>
  </si>
  <si>
    <t>chaskins@petemartindrillingllc.com</t>
  </si>
  <si>
    <t>PO BOX 1935</t>
  </si>
  <si>
    <t>PCP-00B00890</t>
  </si>
  <si>
    <t>Kc@highplainscs.com</t>
  </si>
  <si>
    <t>Kc</t>
  </si>
  <si>
    <t>310 FRONTIER CT</t>
  </si>
  <si>
    <t>MILLIKEN</t>
  </si>
  <si>
    <t>PCP-00BA8FDD</t>
  </si>
  <si>
    <t>e250rrp</t>
  </si>
  <si>
    <t>Petty_Robert@wagnerequipment.com</t>
  </si>
  <si>
    <t>PSP-0006CA94</t>
  </si>
  <si>
    <t>e250jdh1</t>
  </si>
  <si>
    <t>Hollady</t>
  </si>
  <si>
    <t>Hollady_Jacob@wagnerequipment.com</t>
  </si>
  <si>
    <t>PSP-00047422</t>
  </si>
  <si>
    <t>e250tlh</t>
  </si>
  <si>
    <t>Hollingsworth</t>
  </si>
  <si>
    <t>hollingsworth_timothy@wagnerequipment.com</t>
  </si>
  <si>
    <t>PSP-000B60AB</t>
  </si>
  <si>
    <t>e250dm1</t>
  </si>
  <si>
    <t>Meryhew</t>
  </si>
  <si>
    <t>meryhew_dylan@wagnerequipment.com</t>
  </si>
  <si>
    <t>PSP-000BD165</t>
  </si>
  <si>
    <t>Lenon794@gmail.com</t>
  </si>
  <si>
    <t>Lenon</t>
  </si>
  <si>
    <t>Lenon's auto care</t>
  </si>
  <si>
    <t>11450 HURON STREET</t>
  </si>
  <si>
    <t>Unit k</t>
  </si>
  <si>
    <t>PCP-00BAC467</t>
  </si>
  <si>
    <t>esparzagustavo766@gmail.com</t>
  </si>
  <si>
    <t>RHINO ENVIROMENTAL</t>
  </si>
  <si>
    <t>4601 Honda Pass Ste K</t>
  </si>
  <si>
    <t>72587::RHINO ENVIRONMENTAL SERV INC</t>
  </si>
  <si>
    <t>PCP-00BAB3BC</t>
  </si>
  <si>
    <t>szaidi@pcl.com</t>
  </si>
  <si>
    <t>Zaidi</t>
  </si>
  <si>
    <t>Saiyed Shahzeb</t>
  </si>
  <si>
    <t>+1 6823601518</t>
  </si>
  <si>
    <t>+1 682-360-1518</t>
  </si>
  <si>
    <t>PCP-00945438</t>
  </si>
  <si>
    <t>wade.morrow</t>
  </si>
  <si>
    <t>+1 405-226-0835</t>
  </si>
  <si>
    <t>wade.morrow@usacompression.com</t>
  </si>
  <si>
    <t>PCP-000163E9</t>
  </si>
  <si>
    <t>csilco@ewingos.com</t>
  </si>
  <si>
    <t>Silco</t>
  </si>
  <si>
    <t>Ewing Outdoor Supply</t>
  </si>
  <si>
    <t>6601 SOUTH SANTA FE DRIVE</t>
  </si>
  <si>
    <t>PCP-00BAD927</t>
  </si>
  <si>
    <t>mharley2000@gmail.com</t>
  </si>
  <si>
    <t>Stanhope</t>
  </si>
  <si>
    <t>1018 N MESA ST</t>
  </si>
  <si>
    <t>PCP-00BAD508</t>
  </si>
  <si>
    <t>anthonymckay3@gmail.com</t>
  </si>
  <si>
    <t>Anthonymckay3@gmail.com</t>
  </si>
  <si>
    <t>Po box 3795</t>
  </si>
  <si>
    <t>Farmington nm</t>
  </si>
  <si>
    <t>PCP-00BADFAE</t>
  </si>
  <si>
    <t>ernie1125@msn.com</t>
  </si>
  <si>
    <t>Ernie1125@msn.com</t>
  </si>
  <si>
    <t>16135 GOLD CREEK DRIVE</t>
  </si>
  <si>
    <t>PCP-00BAD0D6</t>
  </si>
  <si>
    <t>david.beaton@wsp.com</t>
  </si>
  <si>
    <t>Beaton</t>
  </si>
  <si>
    <t>+1 805 580 6302</t>
  </si>
  <si>
    <t>WSP</t>
  </si>
  <si>
    <t>1600 BOULEVARD RENÉ-LÉVESQUE WEST</t>
  </si>
  <si>
    <t>11TH FLOOR</t>
  </si>
  <si>
    <t>MONTRÉAL</t>
  </si>
  <si>
    <t>QUEBEC</t>
  </si>
  <si>
    <t>H3H 1P9</t>
  </si>
  <si>
    <t>PCP-0005F7BE</t>
  </si>
  <si>
    <t>ccrcfg</t>
  </si>
  <si>
    <t>PSP-000BA5D3</t>
  </si>
  <si>
    <t>bemerson491@gmail.com</t>
  </si>
  <si>
    <t>Landworks Services LLC</t>
  </si>
  <si>
    <t>PCP-00041EB0</t>
  </si>
  <si>
    <t>shawn.nagy@quantaservices.com</t>
  </si>
  <si>
    <t>+1 320 470 9690</t>
  </si>
  <si>
    <t>Shawn.Nagy@quantaservices.com</t>
  </si>
  <si>
    <t>PCP-0098F58A</t>
  </si>
  <si>
    <t>sso125440</t>
  </si>
  <si>
    <t>Christian.Szog@mhc.com</t>
  </si>
  <si>
    <t>PCP-00BA565B</t>
  </si>
  <si>
    <t>miguel.sosaa1969@gmail.com</t>
  </si>
  <si>
    <t>SOSA</t>
  </si>
  <si>
    <t>M&amp;N TRUCK TIRE SERVICE LLC</t>
  </si>
  <si>
    <t>108 STEPHANIE DRIVE</t>
  </si>
  <si>
    <t>58454::M&amp;N TRUCK TIRE SERVICE LLC</t>
  </si>
  <si>
    <t>PCP-00BB53CF</t>
  </si>
  <si>
    <t>noepaez@bram-construction.com</t>
  </si>
  <si>
    <t>+1 7209803628</t>
  </si>
  <si>
    <t>1961 w 64th Ave</t>
  </si>
  <si>
    <t>PCP-00BB406A</t>
  </si>
  <si>
    <t>eliazarhernandez1980@yahoo.com</t>
  </si>
  <si>
    <t>Eliazar</t>
  </si>
  <si>
    <t>HERNANDEZ TRANSPORTATION</t>
  </si>
  <si>
    <t>2210 Snow Road</t>
  </si>
  <si>
    <t>41330::HERNANDEZ TRANSPORTATION</t>
  </si>
  <si>
    <t>PCP-00BB496D</t>
  </si>
  <si>
    <t>lestala@vemac.us</t>
  </si>
  <si>
    <t>Estala-Cardona</t>
  </si>
  <si>
    <t>Lestala@vemac.us</t>
  </si>
  <si>
    <t>1919 E. Rio Grande Ave.</t>
  </si>
  <si>
    <t>PCP-00BB3F63</t>
  </si>
  <si>
    <t>dr2782723@gmail.com</t>
  </si>
  <si>
    <t>DANIEL ROSALES TRUCKING</t>
  </si>
  <si>
    <t xml:space="preserve">319 Anita st </t>
  </si>
  <si>
    <t>sunland park</t>
  </si>
  <si>
    <t>26834::DANIEL ROSALES TRUCKING</t>
  </si>
  <si>
    <t>PCP-00BB2E67</t>
  </si>
  <si>
    <t>robt.duran5563@yahoo.com</t>
  </si>
  <si>
    <t>EL PASO STAR READY MIX</t>
  </si>
  <si>
    <t>117 South Moon Road</t>
  </si>
  <si>
    <t>30304::EL PASO STAR READY MIX INC</t>
  </si>
  <si>
    <t>PCP-00BB553E</t>
  </si>
  <si>
    <t>mallory.k.wright@vailresorts.com</t>
  </si>
  <si>
    <t xml:space="preserve">Mallory </t>
  </si>
  <si>
    <t>PCP-0007CB58</t>
  </si>
  <si>
    <t>tcoalson@wwclyde.net</t>
  </si>
  <si>
    <t>PCP-00BB2DE1</t>
  </si>
  <si>
    <t>ken.mcvay@icloud.com</t>
  </si>
  <si>
    <t>Mc Vay</t>
  </si>
  <si>
    <t>5/A CATTLE RANCH CONSTRUCTIO</t>
  </si>
  <si>
    <t>La Vina St</t>
  </si>
  <si>
    <t>20649::5/A CATTLE RANCH CONSTRUCTIO N LLC</t>
  </si>
  <si>
    <t>PCP-00BB3351</t>
  </si>
  <si>
    <t>bshields@1888is.com</t>
  </si>
  <si>
    <t>1888 INDUSTRIAL SERVICES LLC</t>
  </si>
  <si>
    <t>5754 WEST 11TH STREET</t>
  </si>
  <si>
    <t>Suite 204</t>
  </si>
  <si>
    <t>03444::1888 INDUSTRIAL SERVICES LLC</t>
  </si>
  <si>
    <t>PCP-00BB5362</t>
  </si>
  <si>
    <t>dsmythe@1888is.com</t>
  </si>
  <si>
    <t>Smythe</t>
  </si>
  <si>
    <t>41350 COUNTY ROAD 33</t>
  </si>
  <si>
    <t>AULT</t>
  </si>
  <si>
    <t>PCP-00BB5391</t>
  </si>
  <si>
    <t>e250jt1</t>
  </si>
  <si>
    <t>Trempe</t>
  </si>
  <si>
    <t>Jaymeson</t>
  </si>
  <si>
    <t>trempe_jaymeson@wagnerequipment.com</t>
  </si>
  <si>
    <t>PSP-000BEEA6</t>
  </si>
  <si>
    <t>decoteauhouse@gmail.com</t>
  </si>
  <si>
    <t>20 ROAD 3721</t>
  </si>
  <si>
    <t>H1</t>
  </si>
  <si>
    <t>PCP-00BB2F2E</t>
  </si>
  <si>
    <t>frivera@lesnainc.com</t>
  </si>
  <si>
    <t>8805 YERMOLAND DRIVE</t>
  </si>
  <si>
    <t>PCP-00BB584B</t>
  </si>
  <si>
    <t>chadpace27@yahoo.com</t>
  </si>
  <si>
    <t>311 main ST.</t>
  </si>
  <si>
    <t>PCP-00BB9A35</t>
  </si>
  <si>
    <t>wesleykendrick@yahoo.com</t>
  </si>
  <si>
    <t>KENDRICK</t>
  </si>
  <si>
    <t>WESLEY</t>
  </si>
  <si>
    <t>WESLEYKENDRICK@YAHOO.COM</t>
  </si>
  <si>
    <t>COLFAX CONSTRUCTION</t>
  </si>
  <si>
    <t>400 FAIRVIEW AVE</t>
  </si>
  <si>
    <t>RATON</t>
  </si>
  <si>
    <t>19777::COLFAX CONSTRUCTION CO</t>
  </si>
  <si>
    <t>PCP-00BB91DC</t>
  </si>
  <si>
    <t>malvarez</t>
  </si>
  <si>
    <t>ALvarez</t>
  </si>
  <si>
    <t>PCP-00BBB372</t>
  </si>
  <si>
    <t>rrangel24</t>
  </si>
  <si>
    <t>PCP-00BA338A</t>
  </si>
  <si>
    <t>icerratoavila</t>
  </si>
  <si>
    <t>Cerrato Avila</t>
  </si>
  <si>
    <t>PCP-00BBB2D1</t>
  </si>
  <si>
    <t>eaz2mb</t>
  </si>
  <si>
    <t>+1 505 598 4417</t>
  </si>
  <si>
    <t>matthew.brown@navenergy.com</t>
  </si>
  <si>
    <t>PSP-0008426C</t>
  </si>
  <si>
    <t>jacob.vanderlinden@heicivil.com</t>
  </si>
  <si>
    <t>Vanderlinden</t>
  </si>
  <si>
    <t>Jacob.Vanderlinden@heicivil.com</t>
  </si>
  <si>
    <t>160 COUNTY ROAD 118</t>
  </si>
  <si>
    <t>FRANKTOWN</t>
  </si>
  <si>
    <t>40833::H &amp; H MACHINERY LLC</t>
  </si>
  <si>
    <t>PCP-00BBA858</t>
  </si>
  <si>
    <t>noahtraxler11@gmail.com</t>
  </si>
  <si>
    <t>Burl</t>
  </si>
  <si>
    <t>133 VALENCIA RD</t>
  </si>
  <si>
    <t>PCP-00BBB5E5</t>
  </si>
  <si>
    <t>e250tjr3</t>
  </si>
  <si>
    <t>russell_tj@wagnerequipment.com</t>
  </si>
  <si>
    <t>PSP-000C18DD</t>
  </si>
  <si>
    <t>curtis.j.duncan@live.com</t>
  </si>
  <si>
    <t>Curtis.j.Duncan@live.com</t>
  </si>
  <si>
    <t>DUNCAN CONTRACTING</t>
  </si>
  <si>
    <t>18748 ROAD V</t>
  </si>
  <si>
    <t>PCP-00BAD5B8</t>
  </si>
  <si>
    <t>e300-cat-support</t>
  </si>
  <si>
    <t>E300 CAT</t>
  </si>
  <si>
    <t>PPW-0003DD28</t>
  </si>
  <si>
    <t>e250awh</t>
  </si>
  <si>
    <t>Halbeisen</t>
  </si>
  <si>
    <t>halbeisen_alec@wagnerequipment.com</t>
  </si>
  <si>
    <t>PSP-0008326B</t>
  </si>
  <si>
    <t>mlombardi@cherrycreekcountryclub.com</t>
  </si>
  <si>
    <t>Lombardi</t>
  </si>
  <si>
    <t>MLOMBARDI@CHERRYCREEKCOUNTRYCLUB.COM</t>
  </si>
  <si>
    <t>CHERRY CREEK COUNTRY CLUB</t>
  </si>
  <si>
    <t>2405 SOUTH YOSEMITE STREET</t>
  </si>
  <si>
    <t>16105::CHERRY CREEK COUNTRY CLUB</t>
  </si>
  <si>
    <t>PCP-00BBA9FA</t>
  </si>
  <si>
    <t>gtownroadandbridge@townofgeorgetown.us</t>
  </si>
  <si>
    <t>Shafer</t>
  </si>
  <si>
    <t>GTOWNROADANDBRIDGE@TOWNOFGEORGETOWN.US</t>
  </si>
  <si>
    <t>TOWN OF GEORGETOWN</t>
  </si>
  <si>
    <t>PO BOX 426</t>
  </si>
  <si>
    <t>GEORGETOWN</t>
  </si>
  <si>
    <t>36750::TOWN OF GEORGETOWN</t>
  </si>
  <si>
    <t>PCP-00BBADAF</t>
  </si>
  <si>
    <t>nickfriess359@gmail.com</t>
  </si>
  <si>
    <t>friess</t>
  </si>
  <si>
    <t>nickolas</t>
  </si>
  <si>
    <t>WESTERN TRUCK &amp; AUTO MAINT</t>
  </si>
  <si>
    <t>6655 YORK STREET</t>
  </si>
  <si>
    <t>PCP-00BB3C3D</t>
  </si>
  <si>
    <t>e250bp2</t>
  </si>
  <si>
    <t>Pool</t>
  </si>
  <si>
    <t>pool_brady@wagnerequipment.com</t>
  </si>
  <si>
    <t>PSP-000B5BA0</t>
  </si>
  <si>
    <t>elder.cothren@libertyenergy.com</t>
  </si>
  <si>
    <t>Cothren</t>
  </si>
  <si>
    <t>Elder.Cothren@libertyenergy.com</t>
  </si>
  <si>
    <t>7104 W CR-116</t>
  </si>
  <si>
    <t>PCP-00BC0DF0</t>
  </si>
  <si>
    <t>hector@ditchwitchsouthwest.com</t>
  </si>
  <si>
    <t>DITCH WITCH SLS &amp; SVC EL PAS</t>
  </si>
  <si>
    <t>10033 Railroad</t>
  </si>
  <si>
    <t>26506::DITCH WITCH SLS &amp; SVC EL PAS</t>
  </si>
  <si>
    <t>PCP-00BBEEC8</t>
  </si>
  <si>
    <t>e250jmb</t>
  </si>
  <si>
    <t>buchanan_jonah@wagnerequipment.com</t>
  </si>
  <si>
    <t>PIP-10748587</t>
  </si>
  <si>
    <t>d7r2it1</t>
  </si>
  <si>
    <t>PSP-000C3F2B</t>
  </si>
  <si>
    <t>lance_scott_81@hotmail.com</t>
  </si>
  <si>
    <t>2211 HARVEY PL</t>
  </si>
  <si>
    <t>PCP-00BC1976</t>
  </si>
  <si>
    <t>e250ajg5</t>
  </si>
  <si>
    <t>Garcia_Anthony@wagnerequipment.com</t>
  </si>
  <si>
    <t>PSP-00051B15</t>
  </si>
  <si>
    <t>PPW-80033D07</t>
  </si>
  <si>
    <t>jkenyon@on-sitesvcs.com</t>
  </si>
  <si>
    <t>+1 6828950945</t>
  </si>
  <si>
    <t>On-Sites Services</t>
  </si>
  <si>
    <t>PO BOX 190574</t>
  </si>
  <si>
    <t>PCP-00BC1058</t>
  </si>
  <si>
    <t>e250mwa</t>
  </si>
  <si>
    <t>anderson_merrill@wagnerequipment.com</t>
  </si>
  <si>
    <t>PSP-000B97A4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</si>
</sst>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5407"/>
  <sheetViews>
    <sheetView tabSelected="1" workbookViewId="0"/>
  </sheetViews>
  <sheetFormatPr defaultRowHeight="14.5" x14ac:dyDescent="0.35"/>
  <sheetData>
    <row r="1" spans="1:4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5">
      <c r="A2" t="s">
        <v>43</v>
      </c>
      <c r="B2" t="s">
        <v>44</v>
      </c>
      <c r="C2" t="s">
        <v>45</v>
      </c>
      <c r="D2" t="s">
        <v>46</v>
      </c>
      <c r="F2" t="s">
        <v>47</v>
      </c>
      <c r="H2" t="s">
        <v>48</v>
      </c>
      <c r="J2" t="s">
        <v>49</v>
      </c>
      <c r="P2" t="s">
        <v>50</v>
      </c>
      <c r="U2" s="1">
        <v>37251.536111111112</v>
      </c>
      <c r="V2" s="1">
        <v>37251.536111111112</v>
      </c>
      <c r="W2" s="1">
        <v>37278.576388888891</v>
      </c>
      <c r="X2" s="1">
        <v>37691.334722222222</v>
      </c>
      <c r="AC2" t="s">
        <v>51</v>
      </c>
      <c r="AD2">
        <v>2969485219</v>
      </c>
      <c r="AE2" s="1">
        <v>37784</v>
      </c>
      <c r="AG2" t="s">
        <v>52</v>
      </c>
      <c r="AH2" t="s">
        <v>53</v>
      </c>
      <c r="AJ2" t="s">
        <v>53</v>
      </c>
      <c r="AO2" t="s">
        <v>54</v>
      </c>
    </row>
    <row r="3" spans="1:43" x14ac:dyDescent="0.35">
      <c r="A3" t="s">
        <v>55</v>
      </c>
      <c r="B3" t="s">
        <v>56</v>
      </c>
      <c r="C3" t="s">
        <v>57</v>
      </c>
      <c r="D3" t="s">
        <v>58</v>
      </c>
      <c r="F3" t="s">
        <v>59</v>
      </c>
      <c r="H3" t="s">
        <v>60</v>
      </c>
      <c r="I3" t="s">
        <v>61</v>
      </c>
      <c r="J3" t="s">
        <v>62</v>
      </c>
      <c r="K3" t="s">
        <v>63</v>
      </c>
      <c r="M3" t="s">
        <v>64</v>
      </c>
      <c r="N3" t="s">
        <v>65</v>
      </c>
      <c r="O3">
        <v>80022</v>
      </c>
      <c r="P3" t="s">
        <v>50</v>
      </c>
      <c r="U3" s="1">
        <v>37509.506944444445</v>
      </c>
      <c r="V3" s="1">
        <v>37509.511805555558</v>
      </c>
      <c r="W3" s="1">
        <v>37510.723611111112</v>
      </c>
      <c r="X3" s="1">
        <v>44043.481944444444</v>
      </c>
      <c r="Y3" s="1">
        <v>42648.51458333333</v>
      </c>
      <c r="AC3" t="s">
        <v>51</v>
      </c>
      <c r="AD3">
        <v>2969479981</v>
      </c>
      <c r="AE3" s="1">
        <v>37426</v>
      </c>
      <c r="AF3" t="s">
        <v>66</v>
      </c>
      <c r="AG3" t="s">
        <v>67</v>
      </c>
      <c r="AH3" t="s">
        <v>53</v>
      </c>
      <c r="AJ3" t="s">
        <v>53</v>
      </c>
      <c r="AL3" t="s">
        <v>68</v>
      </c>
      <c r="AO3" t="s">
        <v>54</v>
      </c>
      <c r="AP3" s="1">
        <v>45475.414583333331</v>
      </c>
      <c r="AQ3" s="1">
        <v>45442.71875</v>
      </c>
    </row>
    <row r="4" spans="1:43" x14ac:dyDescent="0.35">
      <c r="A4" t="s">
        <v>69</v>
      </c>
      <c r="B4" t="s">
        <v>70</v>
      </c>
      <c r="C4" t="s">
        <v>71</v>
      </c>
      <c r="D4" t="s">
        <v>72</v>
      </c>
      <c r="F4" t="s">
        <v>73</v>
      </c>
      <c r="H4" t="s">
        <v>74</v>
      </c>
      <c r="I4" t="s">
        <v>61</v>
      </c>
      <c r="J4" t="s">
        <v>75</v>
      </c>
      <c r="P4" t="s">
        <v>50</v>
      </c>
      <c r="U4" s="1">
        <v>37515.704861111109</v>
      </c>
      <c r="V4" s="1">
        <v>37517.525694444441</v>
      </c>
      <c r="W4" s="1">
        <v>37515.71597222222</v>
      </c>
      <c r="X4" s="1">
        <v>42887.435416666667</v>
      </c>
      <c r="Y4" s="1">
        <v>42277.410416666666</v>
      </c>
      <c r="AC4" t="s">
        <v>51</v>
      </c>
      <c r="AD4">
        <v>2969480024</v>
      </c>
      <c r="AE4" s="1">
        <v>37427</v>
      </c>
      <c r="AF4" t="s">
        <v>76</v>
      </c>
      <c r="AG4" t="s">
        <v>77</v>
      </c>
      <c r="AH4" t="s">
        <v>53</v>
      </c>
      <c r="AJ4" t="s">
        <v>53</v>
      </c>
      <c r="AL4" t="s">
        <v>78</v>
      </c>
      <c r="AO4" t="s">
        <v>54</v>
      </c>
      <c r="AP4" s="1">
        <v>45471.617361111108</v>
      </c>
      <c r="AQ4" s="1">
        <v>45471.625</v>
      </c>
    </row>
    <row r="5" spans="1:43" x14ac:dyDescent="0.35">
      <c r="A5" t="s">
        <v>79</v>
      </c>
      <c r="B5" t="s">
        <v>80</v>
      </c>
      <c r="C5" t="s">
        <v>81</v>
      </c>
      <c r="D5" t="s">
        <v>46</v>
      </c>
      <c r="F5" t="s">
        <v>82</v>
      </c>
      <c r="G5" t="s">
        <v>83</v>
      </c>
      <c r="H5" t="s">
        <v>84</v>
      </c>
      <c r="J5" t="s">
        <v>85</v>
      </c>
      <c r="P5" t="s">
        <v>50</v>
      </c>
      <c r="U5" s="1">
        <v>37608.502083333333</v>
      </c>
      <c r="V5" s="1">
        <v>37608.502083333333</v>
      </c>
      <c r="W5" s="1">
        <v>37775.655555555553</v>
      </c>
      <c r="X5" s="1">
        <v>37777.623611111114</v>
      </c>
      <c r="AC5" t="s">
        <v>51</v>
      </c>
      <c r="AD5">
        <v>2969485219</v>
      </c>
      <c r="AE5" s="1">
        <v>37784</v>
      </c>
      <c r="AG5" t="s">
        <v>86</v>
      </c>
      <c r="AH5" t="s">
        <v>53</v>
      </c>
      <c r="AJ5" t="s">
        <v>53</v>
      </c>
      <c r="AO5" t="s">
        <v>54</v>
      </c>
      <c r="AP5" s="1">
        <v>45156.658333333333</v>
      </c>
    </row>
    <row r="6" spans="1:43" x14ac:dyDescent="0.35">
      <c r="A6" t="s">
        <v>87</v>
      </c>
      <c r="B6" t="s">
        <v>88</v>
      </c>
      <c r="C6" t="s">
        <v>89</v>
      </c>
      <c r="F6" t="s">
        <v>90</v>
      </c>
      <c r="H6" t="s">
        <v>91</v>
      </c>
      <c r="I6" t="s">
        <v>61</v>
      </c>
      <c r="J6" t="s">
        <v>92</v>
      </c>
      <c r="P6" t="s">
        <v>50</v>
      </c>
      <c r="U6" s="1">
        <v>37608.502083333333</v>
      </c>
      <c r="V6" s="1">
        <v>37608.502083333333</v>
      </c>
      <c r="W6" s="1">
        <v>38576.459722222222</v>
      </c>
      <c r="X6" s="1">
        <v>43271.727777777778</v>
      </c>
      <c r="AC6" t="s">
        <v>51</v>
      </c>
      <c r="AD6">
        <v>2969475309</v>
      </c>
      <c r="AE6" s="1">
        <v>37159</v>
      </c>
      <c r="AF6" t="s">
        <v>93</v>
      </c>
      <c r="AG6" t="s">
        <v>94</v>
      </c>
      <c r="AH6" t="s">
        <v>53</v>
      </c>
      <c r="AJ6" t="s">
        <v>53</v>
      </c>
      <c r="AL6" t="s">
        <v>68</v>
      </c>
      <c r="AO6" t="s">
        <v>54</v>
      </c>
      <c r="AP6" s="1">
        <v>45418.509722222225</v>
      </c>
    </row>
    <row r="7" spans="1:43" x14ac:dyDescent="0.35">
      <c r="A7" t="s">
        <v>95</v>
      </c>
      <c r="B7" t="s">
        <v>96</v>
      </c>
      <c r="C7" t="s">
        <v>97</v>
      </c>
      <c r="D7" t="s">
        <v>98</v>
      </c>
      <c r="F7" t="s">
        <v>47</v>
      </c>
      <c r="G7" t="s">
        <v>99</v>
      </c>
      <c r="H7" t="s">
        <v>100</v>
      </c>
      <c r="I7" t="s">
        <v>101</v>
      </c>
      <c r="J7" t="s">
        <v>49</v>
      </c>
      <c r="P7" t="s">
        <v>50</v>
      </c>
      <c r="U7" s="1">
        <v>37643.551388888889</v>
      </c>
      <c r="V7" s="1">
        <v>37643.551388888889</v>
      </c>
      <c r="W7" s="1">
        <v>39220.408333333333</v>
      </c>
      <c r="X7" s="1">
        <v>42172.370833333334</v>
      </c>
      <c r="AC7" t="s">
        <v>51</v>
      </c>
      <c r="AD7">
        <v>2969485219</v>
      </c>
      <c r="AE7" s="1">
        <v>37784</v>
      </c>
      <c r="AF7" t="s">
        <v>102</v>
      </c>
      <c r="AG7" t="s">
        <v>103</v>
      </c>
      <c r="AH7" t="s">
        <v>53</v>
      </c>
      <c r="AJ7" t="s">
        <v>53</v>
      </c>
      <c r="AL7" t="s">
        <v>68</v>
      </c>
      <c r="AO7" t="s">
        <v>54</v>
      </c>
    </row>
    <row r="8" spans="1:43" x14ac:dyDescent="0.35">
      <c r="A8" t="s">
        <v>104</v>
      </c>
      <c r="B8" t="s">
        <v>105</v>
      </c>
      <c r="C8" t="s">
        <v>106</v>
      </c>
      <c r="D8" t="s">
        <v>107</v>
      </c>
      <c r="F8" t="s">
        <v>108</v>
      </c>
      <c r="G8" t="s">
        <v>109</v>
      </c>
      <c r="H8" t="s">
        <v>110</v>
      </c>
      <c r="J8" t="s">
        <v>49</v>
      </c>
      <c r="P8" t="s">
        <v>50</v>
      </c>
      <c r="U8" s="1">
        <v>37798.288888888892</v>
      </c>
      <c r="V8" s="1">
        <v>37798.288888888892</v>
      </c>
      <c r="AC8" t="s">
        <v>51</v>
      </c>
      <c r="AD8">
        <v>2969485219</v>
      </c>
      <c r="AE8" s="1">
        <v>37784</v>
      </c>
      <c r="AG8" t="s">
        <v>111</v>
      </c>
      <c r="AH8" t="s">
        <v>53</v>
      </c>
      <c r="AJ8" t="s">
        <v>53</v>
      </c>
      <c r="AK8" t="s">
        <v>112</v>
      </c>
      <c r="AL8" t="s">
        <v>68</v>
      </c>
      <c r="AO8" t="s">
        <v>54</v>
      </c>
    </row>
    <row r="9" spans="1:43" x14ac:dyDescent="0.35">
      <c r="A9" t="s">
        <v>113</v>
      </c>
      <c r="B9" t="s">
        <v>114</v>
      </c>
      <c r="C9" t="s">
        <v>115</v>
      </c>
      <c r="D9" t="s">
        <v>116</v>
      </c>
      <c r="F9" t="s">
        <v>117</v>
      </c>
      <c r="G9" t="s">
        <v>118</v>
      </c>
      <c r="H9" t="s">
        <v>119</v>
      </c>
      <c r="I9" t="s">
        <v>101</v>
      </c>
      <c r="J9" t="s">
        <v>120</v>
      </c>
      <c r="K9" t="s">
        <v>121</v>
      </c>
      <c r="L9" t="s">
        <v>122</v>
      </c>
      <c r="M9" t="s">
        <v>123</v>
      </c>
      <c r="N9" t="s">
        <v>124</v>
      </c>
      <c r="O9">
        <v>88310</v>
      </c>
      <c r="P9" t="s">
        <v>50</v>
      </c>
      <c r="R9" t="s">
        <v>125</v>
      </c>
      <c r="U9" s="1">
        <v>37704.765972222223</v>
      </c>
      <c r="V9" s="1">
        <v>37921.713194444441</v>
      </c>
      <c r="W9" s="1">
        <v>37705.393750000003</v>
      </c>
      <c r="X9" s="1">
        <v>40695.949305555558</v>
      </c>
      <c r="AC9" t="s">
        <v>51</v>
      </c>
      <c r="AD9">
        <v>2969484189</v>
      </c>
      <c r="AE9" s="1">
        <v>37705</v>
      </c>
      <c r="AF9" t="s">
        <v>126</v>
      </c>
      <c r="AG9" t="s">
        <v>127</v>
      </c>
      <c r="AH9" t="s">
        <v>53</v>
      </c>
      <c r="AJ9" t="s">
        <v>53</v>
      </c>
      <c r="AL9" t="s">
        <v>68</v>
      </c>
      <c r="AO9" t="s">
        <v>54</v>
      </c>
      <c r="AP9" s="1">
        <v>45474.667361111111</v>
      </c>
    </row>
    <row r="10" spans="1:43" x14ac:dyDescent="0.35">
      <c r="A10" t="s">
        <v>128</v>
      </c>
      <c r="B10" t="s">
        <v>129</v>
      </c>
      <c r="C10" t="s">
        <v>130</v>
      </c>
      <c r="H10" t="s">
        <v>131</v>
      </c>
      <c r="I10" t="s">
        <v>61</v>
      </c>
      <c r="J10" t="s">
        <v>132</v>
      </c>
      <c r="P10" t="s">
        <v>50</v>
      </c>
      <c r="U10" s="1">
        <v>37957.620138888888</v>
      </c>
      <c r="V10" s="1">
        <v>37957.620138888888</v>
      </c>
      <c r="W10" s="1">
        <v>37957.638194444444</v>
      </c>
      <c r="X10" s="1">
        <v>42020.145833333336</v>
      </c>
      <c r="Y10" s="1">
        <v>45476.418055555558</v>
      </c>
      <c r="Z10">
        <v>91649.73</v>
      </c>
      <c r="AA10" t="s">
        <v>133</v>
      </c>
      <c r="AC10" t="s">
        <v>51</v>
      </c>
      <c r="AD10">
        <v>2969480024</v>
      </c>
      <c r="AE10" s="1">
        <v>37427</v>
      </c>
      <c r="AF10" t="s">
        <v>134</v>
      </c>
      <c r="AG10" t="s">
        <v>135</v>
      </c>
      <c r="AH10" t="s">
        <v>53</v>
      </c>
      <c r="AJ10" t="s">
        <v>53</v>
      </c>
      <c r="AL10" t="s">
        <v>78</v>
      </c>
      <c r="AO10" t="s">
        <v>54</v>
      </c>
    </row>
    <row r="11" spans="1:43" x14ac:dyDescent="0.35">
      <c r="A11" t="s">
        <v>136</v>
      </c>
      <c r="B11" t="s">
        <v>137</v>
      </c>
      <c r="C11" t="s">
        <v>138</v>
      </c>
      <c r="H11" t="s">
        <v>139</v>
      </c>
      <c r="I11" t="s">
        <v>61</v>
      </c>
      <c r="J11" t="s">
        <v>132</v>
      </c>
      <c r="P11" t="s">
        <v>50</v>
      </c>
      <c r="U11" s="1">
        <v>37957.631944444445</v>
      </c>
      <c r="V11" s="1">
        <v>37957.631944444445</v>
      </c>
      <c r="W11" s="1">
        <v>37957.637499999997</v>
      </c>
      <c r="X11" s="1">
        <v>37958.433333333334</v>
      </c>
      <c r="Y11" s="1">
        <v>45476.409722222219</v>
      </c>
      <c r="Z11">
        <v>227380.2</v>
      </c>
      <c r="AA11" t="s">
        <v>133</v>
      </c>
      <c r="AC11" t="s">
        <v>51</v>
      </c>
      <c r="AD11">
        <v>2969480024</v>
      </c>
      <c r="AE11" s="1">
        <v>37427</v>
      </c>
      <c r="AF11" t="s">
        <v>140</v>
      </c>
      <c r="AG11" t="s">
        <v>141</v>
      </c>
      <c r="AH11" t="s">
        <v>53</v>
      </c>
      <c r="AJ11" t="s">
        <v>53</v>
      </c>
      <c r="AL11" t="s">
        <v>78</v>
      </c>
      <c r="AO11" t="s">
        <v>54</v>
      </c>
    </row>
    <row r="12" spans="1:43" x14ac:dyDescent="0.35">
      <c r="A12" t="s">
        <v>142</v>
      </c>
      <c r="B12" t="s">
        <v>143</v>
      </c>
      <c r="C12" t="s">
        <v>138</v>
      </c>
      <c r="H12" t="s">
        <v>144</v>
      </c>
      <c r="I12" t="s">
        <v>61</v>
      </c>
      <c r="J12" t="s">
        <v>132</v>
      </c>
      <c r="P12" t="s">
        <v>50</v>
      </c>
      <c r="U12" s="1">
        <v>37957.68472222222</v>
      </c>
      <c r="V12" s="1">
        <v>37957.68472222222</v>
      </c>
      <c r="W12" s="1">
        <v>37958.404861111114</v>
      </c>
      <c r="X12" s="1">
        <v>39189.597222222219</v>
      </c>
      <c r="Y12" s="1">
        <v>45475.573611111111</v>
      </c>
      <c r="Z12">
        <v>106993.3</v>
      </c>
      <c r="AA12" t="s">
        <v>133</v>
      </c>
      <c r="AC12" t="s">
        <v>51</v>
      </c>
      <c r="AD12">
        <v>2969480024</v>
      </c>
      <c r="AE12" s="1">
        <v>37427</v>
      </c>
      <c r="AF12" t="s">
        <v>145</v>
      </c>
      <c r="AG12" t="s">
        <v>146</v>
      </c>
      <c r="AH12" t="s">
        <v>53</v>
      </c>
      <c r="AJ12" t="s">
        <v>53</v>
      </c>
      <c r="AL12" t="s">
        <v>78</v>
      </c>
      <c r="AO12" t="s">
        <v>54</v>
      </c>
    </row>
    <row r="13" spans="1:43" x14ac:dyDescent="0.35">
      <c r="A13" t="s">
        <v>147</v>
      </c>
      <c r="B13" t="s">
        <v>148</v>
      </c>
      <c r="C13" t="s">
        <v>149</v>
      </c>
      <c r="H13" t="s">
        <v>150</v>
      </c>
      <c r="I13" t="s">
        <v>61</v>
      </c>
      <c r="J13" t="s">
        <v>132</v>
      </c>
      <c r="P13" t="s">
        <v>50</v>
      </c>
      <c r="U13" s="1">
        <v>37957.691666666666</v>
      </c>
      <c r="V13" s="1">
        <v>37957.691666666666</v>
      </c>
      <c r="W13" s="1">
        <v>37958.404166666667</v>
      </c>
      <c r="X13" s="1">
        <v>37958.422222222223</v>
      </c>
      <c r="Y13" s="1">
        <v>45476.436111111114</v>
      </c>
      <c r="Z13">
        <v>80844.41</v>
      </c>
      <c r="AA13" t="s">
        <v>133</v>
      </c>
      <c r="AC13" t="s">
        <v>51</v>
      </c>
      <c r="AD13">
        <v>2969480024</v>
      </c>
      <c r="AE13" s="1">
        <v>37427</v>
      </c>
      <c r="AF13" t="s">
        <v>151</v>
      </c>
      <c r="AG13" t="s">
        <v>152</v>
      </c>
      <c r="AH13" t="s">
        <v>53</v>
      </c>
      <c r="AJ13" t="s">
        <v>53</v>
      </c>
      <c r="AL13" t="s">
        <v>78</v>
      </c>
      <c r="AO13" t="s">
        <v>54</v>
      </c>
    </row>
    <row r="14" spans="1:43" x14ac:dyDescent="0.35">
      <c r="A14" t="s">
        <v>153</v>
      </c>
      <c r="B14" t="s">
        <v>154</v>
      </c>
      <c r="C14" t="s">
        <v>155</v>
      </c>
      <c r="H14" t="s">
        <v>156</v>
      </c>
      <c r="I14" t="s">
        <v>61</v>
      </c>
      <c r="J14" t="s">
        <v>132</v>
      </c>
      <c r="P14" t="s">
        <v>50</v>
      </c>
      <c r="U14" s="1">
        <v>37957.6875</v>
      </c>
      <c r="V14" s="1">
        <v>37958.431944444441</v>
      </c>
      <c r="W14" s="1">
        <v>37958.404861111114</v>
      </c>
      <c r="X14" s="1">
        <v>37958.43472222222</v>
      </c>
      <c r="Y14" s="1">
        <v>45476.422222222223</v>
      </c>
      <c r="Z14">
        <v>228967.45</v>
      </c>
      <c r="AA14" t="s">
        <v>133</v>
      </c>
      <c r="AC14" t="s">
        <v>51</v>
      </c>
      <c r="AD14">
        <v>2969480024</v>
      </c>
      <c r="AE14" s="1">
        <v>37427</v>
      </c>
      <c r="AF14" t="s">
        <v>76</v>
      </c>
      <c r="AG14" t="s">
        <v>157</v>
      </c>
      <c r="AH14" t="s">
        <v>53</v>
      </c>
      <c r="AJ14" t="s">
        <v>53</v>
      </c>
      <c r="AL14" t="s">
        <v>78</v>
      </c>
      <c r="AO14" t="s">
        <v>54</v>
      </c>
    </row>
    <row r="15" spans="1:43" x14ac:dyDescent="0.35">
      <c r="A15" t="s">
        <v>158</v>
      </c>
      <c r="B15" t="s">
        <v>159</v>
      </c>
      <c r="C15" t="s">
        <v>130</v>
      </c>
      <c r="H15" t="s">
        <v>160</v>
      </c>
      <c r="I15" t="s">
        <v>61</v>
      </c>
      <c r="J15" t="s">
        <v>132</v>
      </c>
      <c r="P15" t="s">
        <v>50</v>
      </c>
      <c r="U15" s="1">
        <v>37957.625</v>
      </c>
      <c r="V15" s="1">
        <v>37973.607638888891</v>
      </c>
      <c r="W15" s="1">
        <v>37957.638194444444</v>
      </c>
      <c r="X15" s="1">
        <v>37973.650694444441</v>
      </c>
      <c r="Y15" s="1">
        <v>45476.415972222225</v>
      </c>
      <c r="Z15">
        <v>34347.949999999997</v>
      </c>
      <c r="AA15" t="s">
        <v>133</v>
      </c>
      <c r="AC15" t="s">
        <v>51</v>
      </c>
      <c r="AD15">
        <v>2969480024</v>
      </c>
      <c r="AE15" s="1">
        <v>37427</v>
      </c>
      <c r="AF15" t="s">
        <v>161</v>
      </c>
      <c r="AG15" t="s">
        <v>162</v>
      </c>
      <c r="AH15" t="s">
        <v>53</v>
      </c>
      <c r="AJ15" t="s">
        <v>53</v>
      </c>
      <c r="AL15" t="s">
        <v>78</v>
      </c>
      <c r="AO15" t="s">
        <v>54</v>
      </c>
    </row>
    <row r="16" spans="1:43" x14ac:dyDescent="0.35">
      <c r="A16" t="s">
        <v>163</v>
      </c>
      <c r="B16" t="s">
        <v>164</v>
      </c>
      <c r="C16" t="s">
        <v>165</v>
      </c>
      <c r="F16" t="s">
        <v>166</v>
      </c>
      <c r="G16" t="s">
        <v>167</v>
      </c>
      <c r="H16" t="s">
        <v>168</v>
      </c>
      <c r="I16" t="s">
        <v>169</v>
      </c>
      <c r="J16" t="s">
        <v>170</v>
      </c>
      <c r="K16" t="s">
        <v>171</v>
      </c>
      <c r="M16" t="s">
        <v>172</v>
      </c>
      <c r="N16" t="s">
        <v>65</v>
      </c>
      <c r="O16">
        <v>81626</v>
      </c>
      <c r="P16" t="s">
        <v>50</v>
      </c>
      <c r="U16" s="1">
        <v>37916.473611111112</v>
      </c>
      <c r="V16" s="1">
        <v>38047.682638888888</v>
      </c>
      <c r="W16" s="1">
        <v>38196.409722222219</v>
      </c>
      <c r="X16" s="1">
        <v>42661.633333333331</v>
      </c>
      <c r="Y16" s="1">
        <v>42656.530555555553</v>
      </c>
      <c r="AC16" t="s">
        <v>53</v>
      </c>
      <c r="AD16">
        <v>2969475477</v>
      </c>
      <c r="AE16" s="1">
        <v>37166.661111111112</v>
      </c>
      <c r="AF16" t="s">
        <v>173</v>
      </c>
      <c r="AG16" t="s">
        <v>174</v>
      </c>
      <c r="AH16" t="s">
        <v>53</v>
      </c>
      <c r="AJ16" t="s">
        <v>53</v>
      </c>
      <c r="AL16" t="s">
        <v>68</v>
      </c>
      <c r="AO16" t="s">
        <v>54</v>
      </c>
      <c r="AP16" s="1">
        <v>45349.604861111111</v>
      </c>
      <c r="AQ16" s="1">
        <v>45349.646527777775</v>
      </c>
    </row>
    <row r="17" spans="1:43" x14ac:dyDescent="0.35">
      <c r="A17" t="s">
        <v>175</v>
      </c>
      <c r="B17" t="s">
        <v>176</v>
      </c>
      <c r="C17" t="s">
        <v>177</v>
      </c>
      <c r="D17" t="s">
        <v>98</v>
      </c>
      <c r="F17" t="s">
        <v>47</v>
      </c>
      <c r="H17" t="s">
        <v>178</v>
      </c>
      <c r="I17" t="s">
        <v>179</v>
      </c>
      <c r="J17" t="s">
        <v>49</v>
      </c>
      <c r="P17" t="s">
        <v>50</v>
      </c>
      <c r="U17" s="1">
        <v>37974.447222222225</v>
      </c>
      <c r="V17" s="1">
        <v>38055.706250000003</v>
      </c>
      <c r="W17" s="1">
        <v>38026.963194444441</v>
      </c>
      <c r="X17" s="1">
        <v>42268.419444444444</v>
      </c>
      <c r="Y17" s="1">
        <v>41831.487500000003</v>
      </c>
      <c r="AC17" t="s">
        <v>51</v>
      </c>
      <c r="AD17">
        <v>2969485219</v>
      </c>
      <c r="AE17" s="1">
        <v>37784</v>
      </c>
      <c r="AF17" t="s">
        <v>180</v>
      </c>
      <c r="AG17" t="s">
        <v>181</v>
      </c>
      <c r="AH17" t="s">
        <v>53</v>
      </c>
      <c r="AJ17" t="s">
        <v>53</v>
      </c>
      <c r="AK17" t="s">
        <v>182</v>
      </c>
      <c r="AL17" t="s">
        <v>68</v>
      </c>
      <c r="AO17" t="s">
        <v>54</v>
      </c>
    </row>
    <row r="18" spans="1:43" x14ac:dyDescent="0.35">
      <c r="A18" t="s">
        <v>183</v>
      </c>
      <c r="B18" t="s">
        <v>184</v>
      </c>
      <c r="C18" t="s">
        <v>45</v>
      </c>
      <c r="D18" t="s">
        <v>58</v>
      </c>
      <c r="F18" t="s">
        <v>185</v>
      </c>
      <c r="H18" t="s">
        <v>186</v>
      </c>
      <c r="J18" t="s">
        <v>49</v>
      </c>
      <c r="P18" t="s">
        <v>50</v>
      </c>
      <c r="U18" s="1">
        <v>38119.6875</v>
      </c>
      <c r="V18" s="1">
        <v>38119.688194444447</v>
      </c>
      <c r="W18" s="1">
        <v>38713.688194444447</v>
      </c>
      <c r="X18" s="1">
        <v>40568.595138888886</v>
      </c>
      <c r="AC18" t="s">
        <v>51</v>
      </c>
      <c r="AD18">
        <v>2969485219</v>
      </c>
      <c r="AE18" s="1">
        <v>37784</v>
      </c>
      <c r="AG18" t="s">
        <v>187</v>
      </c>
      <c r="AH18" t="s">
        <v>53</v>
      </c>
      <c r="AJ18" t="s">
        <v>53</v>
      </c>
      <c r="AL18" t="s">
        <v>78</v>
      </c>
      <c r="AO18" t="s">
        <v>54</v>
      </c>
    </row>
    <row r="19" spans="1:43" x14ac:dyDescent="0.35">
      <c r="A19" t="s">
        <v>188</v>
      </c>
      <c r="B19" t="s">
        <v>189</v>
      </c>
      <c r="C19" t="s">
        <v>190</v>
      </c>
      <c r="D19" t="s">
        <v>107</v>
      </c>
      <c r="F19" t="s">
        <v>191</v>
      </c>
      <c r="G19" t="s">
        <v>192</v>
      </c>
      <c r="H19" t="s">
        <v>193</v>
      </c>
      <c r="I19" t="s">
        <v>101</v>
      </c>
      <c r="J19" t="s">
        <v>49</v>
      </c>
      <c r="P19" t="s">
        <v>50</v>
      </c>
      <c r="U19" s="1">
        <v>38167.68472222222</v>
      </c>
      <c r="V19" s="1">
        <v>38167.685416666667</v>
      </c>
      <c r="W19" s="1">
        <v>43390.682638888888</v>
      </c>
      <c r="X19" s="1">
        <v>45035.629166666666</v>
      </c>
      <c r="AC19" t="s">
        <v>51</v>
      </c>
      <c r="AD19">
        <v>1000000000</v>
      </c>
      <c r="AE19" s="1">
        <v>37295</v>
      </c>
      <c r="AG19" t="s">
        <v>194</v>
      </c>
      <c r="AH19" t="s">
        <v>53</v>
      </c>
      <c r="AJ19" t="s">
        <v>53</v>
      </c>
      <c r="AK19" t="s">
        <v>112</v>
      </c>
      <c r="AL19" t="s">
        <v>78</v>
      </c>
      <c r="AO19" t="s">
        <v>54</v>
      </c>
      <c r="AP19" s="1">
        <v>45393.592361111114</v>
      </c>
    </row>
    <row r="20" spans="1:43" x14ac:dyDescent="0.35">
      <c r="A20" t="s">
        <v>195</v>
      </c>
      <c r="B20" t="s">
        <v>196</v>
      </c>
      <c r="C20" t="s">
        <v>106</v>
      </c>
      <c r="D20" t="s">
        <v>98</v>
      </c>
      <c r="F20" t="s">
        <v>197</v>
      </c>
      <c r="G20" t="s">
        <v>198</v>
      </c>
      <c r="H20" t="s">
        <v>199</v>
      </c>
      <c r="I20" t="s">
        <v>200</v>
      </c>
      <c r="J20" t="s">
        <v>49</v>
      </c>
      <c r="P20" t="s">
        <v>50</v>
      </c>
      <c r="U20" s="1">
        <v>38190.431944444441</v>
      </c>
      <c r="V20" s="1">
        <v>38190.431944444441</v>
      </c>
      <c r="W20" s="1">
        <v>44798.492361111108</v>
      </c>
      <c r="X20" s="1">
        <v>45201.553472222222</v>
      </c>
      <c r="Y20" s="1">
        <v>44805.344444444447</v>
      </c>
      <c r="AC20" t="s">
        <v>51</v>
      </c>
      <c r="AD20">
        <v>1000000000</v>
      </c>
      <c r="AE20" s="1">
        <v>37295</v>
      </c>
      <c r="AG20" t="s">
        <v>201</v>
      </c>
      <c r="AH20" t="s">
        <v>53</v>
      </c>
      <c r="AJ20" t="s">
        <v>53</v>
      </c>
      <c r="AK20" t="s">
        <v>202</v>
      </c>
      <c r="AL20" t="s">
        <v>68</v>
      </c>
      <c r="AO20" t="s">
        <v>54</v>
      </c>
      <c r="AP20" s="1">
        <v>45470.7</v>
      </c>
      <c r="AQ20" s="1">
        <v>45078.558333333334</v>
      </c>
    </row>
    <row r="21" spans="1:43" x14ac:dyDescent="0.35">
      <c r="A21" t="s">
        <v>203</v>
      </c>
      <c r="B21" t="s">
        <v>204</v>
      </c>
      <c r="C21" t="s">
        <v>205</v>
      </c>
      <c r="D21" t="s">
        <v>206</v>
      </c>
      <c r="F21" t="s">
        <v>207</v>
      </c>
      <c r="G21" t="s">
        <v>208</v>
      </c>
      <c r="H21" t="s">
        <v>209</v>
      </c>
      <c r="I21" t="s">
        <v>169</v>
      </c>
      <c r="J21" t="s">
        <v>210</v>
      </c>
      <c r="K21" t="s">
        <v>211</v>
      </c>
      <c r="M21" t="s">
        <v>212</v>
      </c>
      <c r="N21" t="s">
        <v>213</v>
      </c>
      <c r="O21">
        <v>81434</v>
      </c>
      <c r="P21" t="s">
        <v>50</v>
      </c>
      <c r="U21" s="1">
        <v>38203.375</v>
      </c>
      <c r="V21" s="1">
        <v>38203.375</v>
      </c>
      <c r="W21" s="1">
        <v>38203.39166666667</v>
      </c>
      <c r="X21" s="1">
        <v>42650.722222222219</v>
      </c>
      <c r="AC21" t="s">
        <v>53</v>
      </c>
      <c r="AD21">
        <v>2969507580</v>
      </c>
      <c r="AE21" s="1">
        <v>38202.447916666664</v>
      </c>
      <c r="AF21" t="s">
        <v>214</v>
      </c>
      <c r="AG21" t="s">
        <v>215</v>
      </c>
      <c r="AH21" t="s">
        <v>53</v>
      </c>
      <c r="AJ21" t="s">
        <v>53</v>
      </c>
      <c r="AL21" t="s">
        <v>68</v>
      </c>
      <c r="AO21" t="s">
        <v>54</v>
      </c>
      <c r="AP21" s="1">
        <v>45475.449305555558</v>
      </c>
    </row>
    <row r="22" spans="1:43" x14ac:dyDescent="0.35">
      <c r="A22" t="s">
        <v>216</v>
      </c>
      <c r="B22" t="s">
        <v>217</v>
      </c>
      <c r="C22" t="s">
        <v>218</v>
      </c>
      <c r="D22" t="s">
        <v>219</v>
      </c>
      <c r="F22" t="s">
        <v>47</v>
      </c>
      <c r="H22" t="s">
        <v>220</v>
      </c>
      <c r="J22" t="s">
        <v>49</v>
      </c>
      <c r="P22" t="s">
        <v>50</v>
      </c>
      <c r="U22" s="1">
        <v>38370.742361111108</v>
      </c>
      <c r="V22" s="1">
        <v>38370.742361111108</v>
      </c>
      <c r="W22" s="1">
        <v>44761.638888888891</v>
      </c>
      <c r="X22" s="1">
        <v>45070.368055555555</v>
      </c>
      <c r="AC22" t="s">
        <v>53</v>
      </c>
      <c r="AD22">
        <v>1000000000</v>
      </c>
      <c r="AE22" s="1">
        <v>37295</v>
      </c>
      <c r="AG22" t="s">
        <v>221</v>
      </c>
      <c r="AH22" t="s">
        <v>53</v>
      </c>
      <c r="AJ22" t="s">
        <v>53</v>
      </c>
      <c r="AL22" t="s">
        <v>78</v>
      </c>
      <c r="AO22" t="s">
        <v>54</v>
      </c>
      <c r="AP22" s="1">
        <v>45287.767361111109</v>
      </c>
    </row>
    <row r="23" spans="1:43" x14ac:dyDescent="0.35">
      <c r="A23" t="s">
        <v>222</v>
      </c>
      <c r="B23" t="s">
        <v>223</v>
      </c>
      <c r="C23" t="s">
        <v>224</v>
      </c>
      <c r="D23" t="s">
        <v>98</v>
      </c>
      <c r="F23" t="s">
        <v>225</v>
      </c>
      <c r="H23" t="s">
        <v>226</v>
      </c>
      <c r="J23" t="s">
        <v>62</v>
      </c>
      <c r="P23" t="s">
        <v>50</v>
      </c>
      <c r="R23" t="s">
        <v>227</v>
      </c>
      <c r="U23" s="1">
        <v>37523.669444444444</v>
      </c>
      <c r="V23" s="1">
        <v>38488.397916666669</v>
      </c>
      <c r="W23" s="1">
        <v>37523.699305555558</v>
      </c>
      <c r="X23" s="1">
        <v>41869.421527777777</v>
      </c>
      <c r="Y23" s="1">
        <v>41869.423611111109</v>
      </c>
      <c r="AC23" t="s">
        <v>51</v>
      </c>
      <c r="AD23">
        <v>2969479981</v>
      </c>
      <c r="AE23" s="1">
        <v>37426</v>
      </c>
      <c r="AF23" t="s">
        <v>228</v>
      </c>
      <c r="AG23" t="s">
        <v>229</v>
      </c>
      <c r="AH23" t="s">
        <v>53</v>
      </c>
      <c r="AJ23" t="s">
        <v>53</v>
      </c>
      <c r="AL23" t="s">
        <v>68</v>
      </c>
      <c r="AO23" t="s">
        <v>54</v>
      </c>
      <c r="AP23" s="1">
        <v>43327.510416666664</v>
      </c>
    </row>
    <row r="24" spans="1:43" x14ac:dyDescent="0.35">
      <c r="A24" t="s">
        <v>230</v>
      </c>
      <c r="B24" t="s">
        <v>231</v>
      </c>
      <c r="C24" t="s">
        <v>232</v>
      </c>
      <c r="F24" t="s">
        <v>233</v>
      </c>
      <c r="H24" t="s">
        <v>234</v>
      </c>
      <c r="I24" t="s">
        <v>61</v>
      </c>
      <c r="J24" t="s">
        <v>235</v>
      </c>
      <c r="P24" t="s">
        <v>50</v>
      </c>
      <c r="U24" s="1">
        <v>38488.570138888892</v>
      </c>
      <c r="V24" s="1">
        <v>38488.571527777778</v>
      </c>
      <c r="W24" s="1">
        <v>38497.573611111111</v>
      </c>
      <c r="X24" s="1">
        <v>42703.430555555555</v>
      </c>
      <c r="Y24" s="1">
        <v>42649.590277777781</v>
      </c>
      <c r="AC24" t="s">
        <v>51</v>
      </c>
      <c r="AD24">
        <v>2969479529</v>
      </c>
      <c r="AE24" s="1">
        <v>37399</v>
      </c>
      <c r="AF24" t="s">
        <v>236</v>
      </c>
      <c r="AG24" t="s">
        <v>237</v>
      </c>
      <c r="AH24" t="s">
        <v>53</v>
      </c>
      <c r="AJ24" t="s">
        <v>53</v>
      </c>
      <c r="AL24" t="s">
        <v>68</v>
      </c>
      <c r="AO24" t="s">
        <v>54</v>
      </c>
      <c r="AP24" s="1">
        <v>43388.638888888891</v>
      </c>
      <c r="AQ24" s="1">
        <v>43388.640277777777</v>
      </c>
    </row>
    <row r="25" spans="1:43" x14ac:dyDescent="0.35">
      <c r="A25" t="s">
        <v>238</v>
      </c>
      <c r="B25" t="s">
        <v>239</v>
      </c>
      <c r="C25" t="s">
        <v>106</v>
      </c>
      <c r="D25" t="s">
        <v>240</v>
      </c>
      <c r="F25" t="s">
        <v>47</v>
      </c>
      <c r="H25" t="s">
        <v>241</v>
      </c>
      <c r="I25" t="s">
        <v>101</v>
      </c>
      <c r="J25" t="s">
        <v>49</v>
      </c>
      <c r="P25" t="s">
        <v>50</v>
      </c>
      <c r="U25" s="1">
        <v>38506.606249999997</v>
      </c>
      <c r="V25" s="1">
        <v>38506.606249999997</v>
      </c>
      <c r="W25" s="1">
        <v>44798.494444444441</v>
      </c>
      <c r="X25" s="1">
        <v>44798.494444444441</v>
      </c>
      <c r="AC25" t="s">
        <v>51</v>
      </c>
      <c r="AD25">
        <v>1000000000</v>
      </c>
      <c r="AE25" s="1">
        <v>37295</v>
      </c>
      <c r="AG25" t="s">
        <v>242</v>
      </c>
      <c r="AH25" t="s">
        <v>53</v>
      </c>
      <c r="AJ25" t="s">
        <v>53</v>
      </c>
      <c r="AK25" t="s">
        <v>202</v>
      </c>
      <c r="AL25" t="s">
        <v>68</v>
      </c>
      <c r="AO25" t="s">
        <v>54</v>
      </c>
      <c r="AP25" s="1">
        <v>45449.523611111108</v>
      </c>
    </row>
    <row r="26" spans="1:43" x14ac:dyDescent="0.35">
      <c r="A26" t="s">
        <v>243</v>
      </c>
      <c r="B26" t="s">
        <v>244</v>
      </c>
      <c r="C26" t="s">
        <v>245</v>
      </c>
      <c r="D26" t="s">
        <v>246</v>
      </c>
      <c r="F26" t="s">
        <v>247</v>
      </c>
      <c r="G26" t="s">
        <v>248</v>
      </c>
      <c r="H26" t="s">
        <v>249</v>
      </c>
      <c r="I26" t="s">
        <v>179</v>
      </c>
      <c r="J26" t="s">
        <v>250</v>
      </c>
      <c r="K26" t="s">
        <v>251</v>
      </c>
      <c r="M26" t="s">
        <v>252</v>
      </c>
      <c r="N26" t="s">
        <v>253</v>
      </c>
      <c r="O26">
        <v>88061</v>
      </c>
      <c r="P26" t="s">
        <v>50</v>
      </c>
      <c r="U26" s="1">
        <v>37608.502083333333</v>
      </c>
      <c r="V26" s="1">
        <v>38539.477083333331</v>
      </c>
      <c r="W26" s="1">
        <v>37616.411805555559</v>
      </c>
      <c r="X26" s="1">
        <v>42681.615277777775</v>
      </c>
      <c r="Y26" s="1">
        <v>42657.632638888892</v>
      </c>
      <c r="AC26" t="s">
        <v>51</v>
      </c>
      <c r="AD26">
        <v>2969474184</v>
      </c>
      <c r="AE26" s="1">
        <v>37082</v>
      </c>
      <c r="AF26" t="s">
        <v>254</v>
      </c>
      <c r="AG26" t="s">
        <v>255</v>
      </c>
      <c r="AH26" t="s">
        <v>53</v>
      </c>
      <c r="AJ26" t="s">
        <v>53</v>
      </c>
      <c r="AL26" t="s">
        <v>68</v>
      </c>
      <c r="AO26" t="s">
        <v>54</v>
      </c>
      <c r="AP26" s="1">
        <v>45476.594444444447</v>
      </c>
      <c r="AQ26" s="1">
        <v>45124.533333333333</v>
      </c>
    </row>
    <row r="27" spans="1:43" x14ac:dyDescent="0.35">
      <c r="A27" t="s">
        <v>256</v>
      </c>
      <c r="B27" t="s">
        <v>257</v>
      </c>
      <c r="C27" t="s">
        <v>258</v>
      </c>
      <c r="F27" t="s">
        <v>259</v>
      </c>
      <c r="H27" t="s">
        <v>260</v>
      </c>
      <c r="I27" t="s">
        <v>61</v>
      </c>
      <c r="J27" t="s">
        <v>261</v>
      </c>
      <c r="K27" t="s">
        <v>262</v>
      </c>
      <c r="M27" t="s">
        <v>263</v>
      </c>
      <c r="N27" t="s">
        <v>264</v>
      </c>
      <c r="O27">
        <v>78220</v>
      </c>
      <c r="P27" t="s">
        <v>50</v>
      </c>
      <c r="U27" s="1">
        <v>38546.445138888892</v>
      </c>
      <c r="V27" s="1">
        <v>38546.445138888892</v>
      </c>
      <c r="W27" s="1">
        <v>38546.450694444444</v>
      </c>
      <c r="X27" s="1">
        <v>43841.730555555558</v>
      </c>
      <c r="Y27" s="1">
        <v>42649.899305555555</v>
      </c>
      <c r="AC27" t="s">
        <v>51</v>
      </c>
      <c r="AD27">
        <v>2969475309</v>
      </c>
      <c r="AE27" s="1">
        <v>37159</v>
      </c>
      <c r="AF27" t="s">
        <v>93</v>
      </c>
      <c r="AG27" t="s">
        <v>265</v>
      </c>
      <c r="AH27" t="s">
        <v>53</v>
      </c>
      <c r="AJ27" t="s">
        <v>53</v>
      </c>
      <c r="AL27" t="s">
        <v>78</v>
      </c>
      <c r="AO27" t="s">
        <v>54</v>
      </c>
      <c r="AP27" s="1">
        <v>45475.509722222225</v>
      </c>
      <c r="AQ27" s="1">
        <v>45461.473611111112</v>
      </c>
    </row>
    <row r="28" spans="1:43" x14ac:dyDescent="0.35">
      <c r="A28" t="s">
        <v>266</v>
      </c>
      <c r="B28" t="s">
        <v>267</v>
      </c>
      <c r="C28" t="s">
        <v>116</v>
      </c>
      <c r="D28" t="s">
        <v>268</v>
      </c>
      <c r="F28" t="s">
        <v>269</v>
      </c>
      <c r="H28" t="s">
        <v>270</v>
      </c>
      <c r="I28" t="s">
        <v>271</v>
      </c>
      <c r="J28" t="s">
        <v>272</v>
      </c>
      <c r="K28" t="s">
        <v>273</v>
      </c>
      <c r="M28" t="s">
        <v>274</v>
      </c>
      <c r="N28" t="s">
        <v>275</v>
      </c>
      <c r="O28">
        <v>27612</v>
      </c>
      <c r="P28" t="s">
        <v>50</v>
      </c>
      <c r="R28" t="s">
        <v>276</v>
      </c>
      <c r="U28" s="1">
        <v>38595.458333333336</v>
      </c>
      <c r="V28" s="1">
        <v>38595.458333333336</v>
      </c>
      <c r="W28" s="1">
        <v>38706.559027777781</v>
      </c>
      <c r="X28" s="1">
        <v>44210.697916666664</v>
      </c>
      <c r="Y28" s="1">
        <v>42649.415277777778</v>
      </c>
      <c r="AC28" t="s">
        <v>51</v>
      </c>
      <c r="AD28">
        <v>2969474461</v>
      </c>
      <c r="AE28" s="1">
        <v>37104.381944444445</v>
      </c>
      <c r="AF28" t="s">
        <v>277</v>
      </c>
      <c r="AG28" t="s">
        <v>278</v>
      </c>
      <c r="AH28" t="s">
        <v>53</v>
      </c>
      <c r="AJ28" t="s">
        <v>53</v>
      </c>
      <c r="AL28" t="s">
        <v>68</v>
      </c>
      <c r="AO28" t="s">
        <v>54</v>
      </c>
      <c r="AP28" s="1">
        <v>45475.480555555558</v>
      </c>
      <c r="AQ28" s="1">
        <v>45415.402777777781</v>
      </c>
    </row>
    <row r="29" spans="1:43" x14ac:dyDescent="0.35">
      <c r="A29" t="s">
        <v>279</v>
      </c>
      <c r="B29" t="s">
        <v>280</v>
      </c>
      <c r="C29" t="s">
        <v>281</v>
      </c>
      <c r="D29" t="s">
        <v>282</v>
      </c>
      <c r="F29" t="s">
        <v>283</v>
      </c>
      <c r="H29" t="s">
        <v>284</v>
      </c>
      <c r="I29" t="s">
        <v>61</v>
      </c>
      <c r="J29" t="s">
        <v>285</v>
      </c>
      <c r="K29" t="s">
        <v>286</v>
      </c>
      <c r="M29" t="s">
        <v>143</v>
      </c>
      <c r="N29" t="s">
        <v>287</v>
      </c>
      <c r="O29">
        <v>81505</v>
      </c>
      <c r="P29" t="s">
        <v>50</v>
      </c>
      <c r="R29" t="s">
        <v>288</v>
      </c>
      <c r="U29" s="1">
        <v>38512.415972222225</v>
      </c>
      <c r="V29" s="1">
        <v>38639.310416666667</v>
      </c>
      <c r="W29" s="1">
        <v>38530.712500000001</v>
      </c>
      <c r="X29" s="1">
        <v>42664.320138888892</v>
      </c>
      <c r="Y29" s="1">
        <v>42655.531944444447</v>
      </c>
      <c r="AC29" t="s">
        <v>51</v>
      </c>
      <c r="AD29">
        <v>2969480024</v>
      </c>
      <c r="AE29" s="1">
        <v>37427</v>
      </c>
      <c r="AF29" t="s">
        <v>289</v>
      </c>
      <c r="AG29" t="s">
        <v>290</v>
      </c>
      <c r="AH29" t="s">
        <v>53</v>
      </c>
      <c r="AJ29" t="s">
        <v>53</v>
      </c>
      <c r="AL29" t="s">
        <v>291</v>
      </c>
      <c r="AO29" t="s">
        <v>54</v>
      </c>
      <c r="AP29" s="1">
        <v>45470.449305555558</v>
      </c>
      <c r="AQ29" s="1">
        <v>45470.647222222222</v>
      </c>
    </row>
    <row r="30" spans="1:43" x14ac:dyDescent="0.35">
      <c r="A30" t="s">
        <v>292</v>
      </c>
      <c r="B30" t="s">
        <v>293</v>
      </c>
      <c r="C30" t="s">
        <v>245</v>
      </c>
      <c r="D30" t="s">
        <v>294</v>
      </c>
      <c r="F30" t="s">
        <v>295</v>
      </c>
      <c r="H30" t="s">
        <v>296</v>
      </c>
      <c r="I30" t="s">
        <v>61</v>
      </c>
      <c r="J30" t="s">
        <v>155</v>
      </c>
      <c r="K30" t="s">
        <v>297</v>
      </c>
      <c r="M30" t="s">
        <v>298</v>
      </c>
      <c r="N30" t="s">
        <v>213</v>
      </c>
      <c r="O30">
        <v>80216</v>
      </c>
      <c r="P30" t="s">
        <v>50</v>
      </c>
      <c r="U30" s="1">
        <v>38643.522222222222</v>
      </c>
      <c r="V30" s="1">
        <v>38643.522222222222</v>
      </c>
      <c r="W30" s="1">
        <v>38643.565972222219</v>
      </c>
      <c r="X30" s="1">
        <v>43378.714583333334</v>
      </c>
      <c r="Y30" s="1">
        <v>42653.429166666669</v>
      </c>
      <c r="AC30" t="s">
        <v>51</v>
      </c>
      <c r="AD30">
        <v>2969480024</v>
      </c>
      <c r="AE30" s="1">
        <v>37427</v>
      </c>
      <c r="AF30" t="s">
        <v>134</v>
      </c>
      <c r="AG30" t="s">
        <v>299</v>
      </c>
      <c r="AH30" t="s">
        <v>53</v>
      </c>
      <c r="AJ30" t="s">
        <v>53</v>
      </c>
      <c r="AL30" t="s">
        <v>78</v>
      </c>
      <c r="AO30" t="s">
        <v>54</v>
      </c>
      <c r="AP30" s="1">
        <v>45474.474999999999</v>
      </c>
      <c r="AQ30" s="1">
        <v>45474.541666666664</v>
      </c>
    </row>
    <row r="31" spans="1:43" x14ac:dyDescent="0.35">
      <c r="A31" t="s">
        <v>300</v>
      </c>
      <c r="B31" t="s">
        <v>301</v>
      </c>
      <c r="C31" t="s">
        <v>302</v>
      </c>
      <c r="D31" t="s">
        <v>303</v>
      </c>
      <c r="F31" t="s">
        <v>47</v>
      </c>
      <c r="H31" t="s">
        <v>304</v>
      </c>
      <c r="J31" t="s">
        <v>49</v>
      </c>
      <c r="P31" t="s">
        <v>50</v>
      </c>
      <c r="U31" s="1">
        <v>38648.382638888892</v>
      </c>
      <c r="V31" s="1">
        <v>38648.382638888892</v>
      </c>
      <c r="W31" s="1">
        <v>44726.57708333333</v>
      </c>
      <c r="X31" s="1">
        <v>44726.57708333333</v>
      </c>
      <c r="AC31" t="s">
        <v>51</v>
      </c>
      <c r="AD31">
        <v>1000000000</v>
      </c>
      <c r="AE31" s="1">
        <v>37295</v>
      </c>
      <c r="AG31" t="s">
        <v>305</v>
      </c>
      <c r="AH31" t="s">
        <v>53</v>
      </c>
      <c r="AJ31" t="s">
        <v>53</v>
      </c>
      <c r="AK31" t="s">
        <v>182</v>
      </c>
      <c r="AL31" t="s">
        <v>78</v>
      </c>
      <c r="AO31" t="s">
        <v>54</v>
      </c>
      <c r="AP31" s="1">
        <v>45474.576388888891</v>
      </c>
    </row>
    <row r="32" spans="1:43" x14ac:dyDescent="0.35">
      <c r="A32" t="s">
        <v>306</v>
      </c>
      <c r="B32" t="s">
        <v>307</v>
      </c>
      <c r="C32" t="s">
        <v>308</v>
      </c>
      <c r="D32" t="s">
        <v>309</v>
      </c>
      <c r="F32" t="s">
        <v>310</v>
      </c>
      <c r="G32" t="s">
        <v>311</v>
      </c>
      <c r="H32" t="s">
        <v>312</v>
      </c>
      <c r="I32" t="s">
        <v>179</v>
      </c>
      <c r="J32" t="s">
        <v>313</v>
      </c>
      <c r="K32" t="s">
        <v>314</v>
      </c>
      <c r="M32" t="s">
        <v>315</v>
      </c>
      <c r="N32" t="s">
        <v>253</v>
      </c>
      <c r="O32">
        <v>87413</v>
      </c>
      <c r="P32" t="s">
        <v>50</v>
      </c>
      <c r="U32" s="1">
        <v>38695.402083333334</v>
      </c>
      <c r="V32" s="1">
        <v>38695.402083333334</v>
      </c>
      <c r="W32" s="1">
        <v>38831.693055555559</v>
      </c>
      <c r="X32" s="1">
        <v>43690.661111111112</v>
      </c>
      <c r="Y32" s="1">
        <v>42641.541666666664</v>
      </c>
      <c r="AC32" t="s">
        <v>51</v>
      </c>
      <c r="AD32">
        <v>2969507295</v>
      </c>
      <c r="AE32" s="1">
        <v>38183.515972222223</v>
      </c>
      <c r="AF32" t="s">
        <v>316</v>
      </c>
      <c r="AG32" t="s">
        <v>317</v>
      </c>
      <c r="AH32" t="s">
        <v>53</v>
      </c>
      <c r="AJ32" t="s">
        <v>53</v>
      </c>
      <c r="AK32" t="s">
        <v>112</v>
      </c>
      <c r="AL32" t="s">
        <v>68</v>
      </c>
      <c r="AO32" t="s">
        <v>54</v>
      </c>
      <c r="AP32" s="1">
        <v>44592.683333333334</v>
      </c>
      <c r="AQ32" s="1">
        <v>44512.29583333333</v>
      </c>
    </row>
    <row r="33" spans="1:43" x14ac:dyDescent="0.35">
      <c r="A33" t="s">
        <v>318</v>
      </c>
      <c r="B33" t="s">
        <v>319</v>
      </c>
      <c r="C33" t="s">
        <v>320</v>
      </c>
      <c r="F33" t="s">
        <v>321</v>
      </c>
      <c r="H33" t="s">
        <v>322</v>
      </c>
      <c r="I33" t="s">
        <v>101</v>
      </c>
      <c r="J33" t="s">
        <v>323</v>
      </c>
      <c r="K33" t="s">
        <v>324</v>
      </c>
      <c r="M33" t="s">
        <v>325</v>
      </c>
      <c r="N33" t="s">
        <v>326</v>
      </c>
      <c r="O33">
        <v>81303</v>
      </c>
      <c r="P33" t="s">
        <v>50</v>
      </c>
      <c r="U33" s="1">
        <v>38695.674305555556</v>
      </c>
      <c r="V33" s="1">
        <v>38695.674305555556</v>
      </c>
      <c r="W33" s="1">
        <v>41080.655555555553</v>
      </c>
      <c r="X33" s="1">
        <v>42641.415277777778</v>
      </c>
      <c r="AC33" t="s">
        <v>51</v>
      </c>
      <c r="AD33">
        <v>2969551137</v>
      </c>
      <c r="AE33" s="1">
        <v>40288.591666666667</v>
      </c>
      <c r="AF33" t="s">
        <v>327</v>
      </c>
      <c r="AG33" t="s">
        <v>328</v>
      </c>
      <c r="AH33" t="s">
        <v>53</v>
      </c>
      <c r="AJ33" t="s">
        <v>53</v>
      </c>
      <c r="AL33" t="s">
        <v>68</v>
      </c>
      <c r="AO33" t="s">
        <v>54</v>
      </c>
      <c r="AP33" s="1">
        <v>45365.553472222222</v>
      </c>
      <c r="AQ33" s="1">
        <v>45322.660416666666</v>
      </c>
    </row>
    <row r="34" spans="1:43" x14ac:dyDescent="0.35">
      <c r="A34" t="s">
        <v>329</v>
      </c>
      <c r="B34" t="s">
        <v>330</v>
      </c>
      <c r="C34" t="s">
        <v>331</v>
      </c>
      <c r="D34" t="s">
        <v>219</v>
      </c>
      <c r="F34" t="s">
        <v>332</v>
      </c>
      <c r="G34" t="s">
        <v>333</v>
      </c>
      <c r="H34" t="s">
        <v>334</v>
      </c>
      <c r="J34" t="s">
        <v>49</v>
      </c>
      <c r="P34" t="s">
        <v>50</v>
      </c>
      <c r="U34" s="1">
        <v>38720.724305555559</v>
      </c>
      <c r="V34" s="1">
        <v>38720.724305555559</v>
      </c>
      <c r="W34" s="1">
        <v>38721.356944444444</v>
      </c>
      <c r="X34" s="1">
        <v>38721.356944444444</v>
      </c>
      <c r="AC34" t="s">
        <v>51</v>
      </c>
      <c r="AD34">
        <v>2969485219</v>
      </c>
      <c r="AE34" s="1">
        <v>37784</v>
      </c>
      <c r="AG34" t="s">
        <v>335</v>
      </c>
      <c r="AH34" t="s">
        <v>53</v>
      </c>
      <c r="AJ34" t="s">
        <v>53</v>
      </c>
      <c r="AL34" t="s">
        <v>78</v>
      </c>
      <c r="AO34" t="s">
        <v>54</v>
      </c>
    </row>
    <row r="35" spans="1:43" x14ac:dyDescent="0.35">
      <c r="A35" t="s">
        <v>336</v>
      </c>
      <c r="B35" t="s">
        <v>337</v>
      </c>
      <c r="C35" t="s">
        <v>338</v>
      </c>
      <c r="F35" t="s">
        <v>339</v>
      </c>
      <c r="G35">
        <v>3033565177</v>
      </c>
      <c r="H35" t="s">
        <v>340</v>
      </c>
      <c r="I35" t="s">
        <v>179</v>
      </c>
      <c r="J35" t="s">
        <v>341</v>
      </c>
      <c r="K35" t="s">
        <v>342</v>
      </c>
      <c r="M35" t="s">
        <v>343</v>
      </c>
      <c r="N35" t="s">
        <v>213</v>
      </c>
      <c r="O35">
        <v>80403</v>
      </c>
      <c r="P35" t="s">
        <v>50</v>
      </c>
      <c r="U35" s="1">
        <v>38706.463194444441</v>
      </c>
      <c r="V35" s="1">
        <v>38747.682638888888</v>
      </c>
      <c r="W35" s="1">
        <v>38706.552777777775</v>
      </c>
      <c r="X35" s="1">
        <v>42654.63958333333</v>
      </c>
      <c r="Y35" s="1">
        <v>42654.640277777777</v>
      </c>
      <c r="AC35" t="s">
        <v>51</v>
      </c>
      <c r="AD35">
        <v>2969475445</v>
      </c>
      <c r="AE35" s="1">
        <v>37166.661111111112</v>
      </c>
      <c r="AF35" t="s">
        <v>344</v>
      </c>
      <c r="AG35" t="s">
        <v>345</v>
      </c>
      <c r="AH35" t="s">
        <v>53</v>
      </c>
      <c r="AJ35" t="s">
        <v>53</v>
      </c>
      <c r="AL35" t="s">
        <v>68</v>
      </c>
      <c r="AO35" t="s">
        <v>54</v>
      </c>
      <c r="AP35" s="1">
        <v>45442.751388888886</v>
      </c>
      <c r="AQ35" s="1">
        <v>45442.75277777778</v>
      </c>
    </row>
    <row r="36" spans="1:43" x14ac:dyDescent="0.35">
      <c r="A36" t="s">
        <v>346</v>
      </c>
      <c r="B36" t="s">
        <v>347</v>
      </c>
      <c r="C36" t="s">
        <v>348</v>
      </c>
      <c r="D36" t="s">
        <v>349</v>
      </c>
      <c r="F36" t="s">
        <v>350</v>
      </c>
      <c r="H36" t="s">
        <v>351</v>
      </c>
      <c r="I36" t="s">
        <v>169</v>
      </c>
      <c r="J36" t="s">
        <v>352</v>
      </c>
      <c r="K36" t="s">
        <v>353</v>
      </c>
      <c r="M36" t="s">
        <v>354</v>
      </c>
      <c r="N36" t="s">
        <v>253</v>
      </c>
      <c r="O36">
        <v>87059</v>
      </c>
      <c r="P36" t="s">
        <v>50</v>
      </c>
      <c r="U36" s="1">
        <v>38848.419444444444</v>
      </c>
      <c r="V36" s="1">
        <v>38848.42083333333</v>
      </c>
      <c r="W36" s="1">
        <v>38848.454861111109</v>
      </c>
      <c r="X36" s="1">
        <v>45453.581944444442</v>
      </c>
      <c r="Y36" s="1">
        <v>45455.655555555553</v>
      </c>
      <c r="Z36">
        <v>8899.92</v>
      </c>
      <c r="AA36" t="s">
        <v>133</v>
      </c>
      <c r="AC36" t="s">
        <v>51</v>
      </c>
      <c r="AD36">
        <v>2969723035</v>
      </c>
      <c r="AE36" s="1">
        <v>42767.491666666669</v>
      </c>
      <c r="AF36" t="s">
        <v>355</v>
      </c>
      <c r="AG36" t="s">
        <v>356</v>
      </c>
      <c r="AH36" t="s">
        <v>53</v>
      </c>
      <c r="AJ36" t="s">
        <v>53</v>
      </c>
      <c r="AL36" t="s">
        <v>78</v>
      </c>
      <c r="AO36" t="s">
        <v>54</v>
      </c>
      <c r="AP36" s="1">
        <v>45471.322916666664</v>
      </c>
    </row>
    <row r="37" spans="1:43" x14ac:dyDescent="0.35">
      <c r="A37" t="s">
        <v>357</v>
      </c>
      <c r="B37" t="s">
        <v>358</v>
      </c>
      <c r="C37" t="s">
        <v>359</v>
      </c>
      <c r="D37" t="s">
        <v>98</v>
      </c>
      <c r="F37" t="s">
        <v>47</v>
      </c>
      <c r="H37" t="s">
        <v>360</v>
      </c>
      <c r="J37" t="s">
        <v>49</v>
      </c>
      <c r="P37" t="s">
        <v>50</v>
      </c>
      <c r="U37" s="1">
        <v>38876.693055555559</v>
      </c>
      <c r="V37" s="1">
        <v>38876.693055555559</v>
      </c>
      <c r="W37" s="1">
        <v>44473.540277777778</v>
      </c>
      <c r="X37" s="1">
        <v>44473.540277777778</v>
      </c>
      <c r="AC37" t="s">
        <v>51</v>
      </c>
      <c r="AD37">
        <v>1000000000</v>
      </c>
      <c r="AE37" s="1">
        <v>37295</v>
      </c>
      <c r="AG37" t="s">
        <v>361</v>
      </c>
      <c r="AH37" t="s">
        <v>53</v>
      </c>
      <c r="AJ37" t="s">
        <v>53</v>
      </c>
      <c r="AL37" t="s">
        <v>78</v>
      </c>
      <c r="AO37" t="s">
        <v>54</v>
      </c>
      <c r="AP37" s="1">
        <v>44685.656944444447</v>
      </c>
    </row>
    <row r="38" spans="1:43" x14ac:dyDescent="0.35">
      <c r="A38" t="s">
        <v>362</v>
      </c>
      <c r="B38" t="s">
        <v>363</v>
      </c>
      <c r="C38" t="s">
        <v>364</v>
      </c>
      <c r="F38" t="s">
        <v>365</v>
      </c>
      <c r="G38" t="s">
        <v>366</v>
      </c>
      <c r="H38" t="s">
        <v>367</v>
      </c>
      <c r="I38" t="s">
        <v>179</v>
      </c>
      <c r="J38" t="s">
        <v>368</v>
      </c>
      <c r="K38" t="s">
        <v>369</v>
      </c>
      <c r="M38" t="s">
        <v>370</v>
      </c>
      <c r="N38" t="s">
        <v>253</v>
      </c>
      <c r="O38">
        <v>88240</v>
      </c>
      <c r="P38" t="s">
        <v>50</v>
      </c>
      <c r="U38" s="1">
        <v>38887.688888888886</v>
      </c>
      <c r="V38" s="1">
        <v>38887.688888888886</v>
      </c>
      <c r="W38" s="1">
        <v>38887.713888888888</v>
      </c>
      <c r="X38" s="1">
        <v>42773.37222222222</v>
      </c>
      <c r="Y38" s="1">
        <v>42612.458333333336</v>
      </c>
      <c r="AC38" t="s">
        <v>51</v>
      </c>
      <c r="AD38">
        <v>2969813000</v>
      </c>
      <c r="AE38" s="1">
        <v>43271.730555555558</v>
      </c>
      <c r="AF38" t="s">
        <v>371</v>
      </c>
      <c r="AG38" t="s">
        <v>372</v>
      </c>
      <c r="AH38" t="s">
        <v>53</v>
      </c>
      <c r="AJ38" t="s">
        <v>53</v>
      </c>
      <c r="AK38" t="s">
        <v>202</v>
      </c>
      <c r="AL38" t="s">
        <v>68</v>
      </c>
      <c r="AO38" t="s">
        <v>54</v>
      </c>
      <c r="AP38" s="1">
        <v>45470.374305555553</v>
      </c>
      <c r="AQ38" s="1">
        <v>45398.490277777775</v>
      </c>
    </row>
    <row r="39" spans="1:43" x14ac:dyDescent="0.35">
      <c r="A39" t="s">
        <v>373</v>
      </c>
      <c r="B39" t="s">
        <v>374</v>
      </c>
      <c r="C39" t="s">
        <v>375</v>
      </c>
      <c r="F39" t="s">
        <v>376</v>
      </c>
      <c r="H39" t="s">
        <v>377</v>
      </c>
      <c r="I39" t="s">
        <v>61</v>
      </c>
      <c r="J39" t="s">
        <v>378</v>
      </c>
      <c r="P39" t="s">
        <v>50</v>
      </c>
      <c r="U39" s="1">
        <v>38901.511805555558</v>
      </c>
      <c r="V39" s="1">
        <v>38901.511805555558</v>
      </c>
      <c r="W39" s="1">
        <v>38901.515277777777</v>
      </c>
      <c r="X39" s="1">
        <v>44211.53402777778</v>
      </c>
      <c r="Y39" s="1">
        <v>42569.705555555556</v>
      </c>
      <c r="AC39" t="s">
        <v>51</v>
      </c>
      <c r="AD39">
        <v>2969514550</v>
      </c>
      <c r="AE39" s="1">
        <v>38603.547222222223</v>
      </c>
      <c r="AF39" t="s">
        <v>379</v>
      </c>
      <c r="AG39" t="s">
        <v>380</v>
      </c>
      <c r="AH39" t="s">
        <v>53</v>
      </c>
      <c r="AJ39" t="s">
        <v>53</v>
      </c>
      <c r="AL39" t="s">
        <v>78</v>
      </c>
      <c r="AO39" t="s">
        <v>54</v>
      </c>
      <c r="AP39" s="1">
        <v>45467.473611111112</v>
      </c>
      <c r="AQ39" s="1">
        <v>45033.773611111108</v>
      </c>
    </row>
    <row r="40" spans="1:43" x14ac:dyDescent="0.35">
      <c r="A40" t="s">
        <v>381</v>
      </c>
      <c r="B40" t="s">
        <v>382</v>
      </c>
      <c r="C40" t="s">
        <v>383</v>
      </c>
      <c r="D40" t="s">
        <v>384</v>
      </c>
      <c r="F40" t="s">
        <v>385</v>
      </c>
      <c r="H40" t="s">
        <v>386</v>
      </c>
      <c r="J40" t="s">
        <v>85</v>
      </c>
      <c r="P40" t="s">
        <v>50</v>
      </c>
      <c r="U40" s="1">
        <v>38978.51458333333</v>
      </c>
      <c r="V40" s="1">
        <v>38978.51458333333</v>
      </c>
      <c r="W40" s="1">
        <v>44620.411111111112</v>
      </c>
      <c r="X40" s="1">
        <v>45030.335416666669</v>
      </c>
      <c r="AC40" t="s">
        <v>51</v>
      </c>
      <c r="AD40">
        <v>2969485219</v>
      </c>
      <c r="AE40" s="1">
        <v>37784</v>
      </c>
      <c r="AF40" t="s">
        <v>180</v>
      </c>
      <c r="AG40" t="s">
        <v>387</v>
      </c>
      <c r="AH40" t="s">
        <v>53</v>
      </c>
      <c r="AJ40" t="s">
        <v>53</v>
      </c>
      <c r="AL40" t="s">
        <v>78</v>
      </c>
      <c r="AO40" t="s">
        <v>54</v>
      </c>
      <c r="AP40" s="1">
        <v>45196.410416666666</v>
      </c>
    </row>
    <row r="41" spans="1:43" x14ac:dyDescent="0.35">
      <c r="A41" t="s">
        <v>388</v>
      </c>
      <c r="B41" t="s">
        <v>389</v>
      </c>
      <c r="C41" t="s">
        <v>390</v>
      </c>
      <c r="D41" t="s">
        <v>391</v>
      </c>
      <c r="F41" t="s">
        <v>392</v>
      </c>
      <c r="H41" t="s">
        <v>393</v>
      </c>
      <c r="I41" t="s">
        <v>394</v>
      </c>
      <c r="J41" t="s">
        <v>395</v>
      </c>
      <c r="K41" t="s">
        <v>396</v>
      </c>
      <c r="M41" t="s">
        <v>397</v>
      </c>
      <c r="N41" t="s">
        <v>398</v>
      </c>
      <c r="O41">
        <v>88301</v>
      </c>
      <c r="P41" t="s">
        <v>50</v>
      </c>
      <c r="R41" t="s">
        <v>399</v>
      </c>
      <c r="U41" s="1">
        <v>38994.593055555553</v>
      </c>
      <c r="V41" s="1">
        <v>38994.597916666666</v>
      </c>
      <c r="W41" s="1">
        <v>38994.656944444447</v>
      </c>
      <c r="X41" s="1">
        <v>43475.35</v>
      </c>
      <c r="Y41" s="1">
        <v>42648.459722222222</v>
      </c>
      <c r="AC41" t="s">
        <v>51</v>
      </c>
      <c r="AD41">
        <v>2969513122</v>
      </c>
      <c r="AE41" s="1">
        <v>38516.644444444442</v>
      </c>
      <c r="AF41" t="s">
        <v>400</v>
      </c>
      <c r="AG41" t="s">
        <v>401</v>
      </c>
      <c r="AH41" t="s">
        <v>53</v>
      </c>
      <c r="AJ41" t="s">
        <v>53</v>
      </c>
      <c r="AK41" t="s">
        <v>202</v>
      </c>
      <c r="AL41" t="s">
        <v>68</v>
      </c>
      <c r="AO41" t="s">
        <v>54</v>
      </c>
      <c r="AP41" s="1">
        <v>44195.307638888888</v>
      </c>
      <c r="AQ41" s="1">
        <v>44182.727777777778</v>
      </c>
    </row>
    <row r="42" spans="1:43" x14ac:dyDescent="0.35">
      <c r="A42" t="s">
        <v>402</v>
      </c>
      <c r="B42" t="s">
        <v>403</v>
      </c>
      <c r="C42" t="s">
        <v>404</v>
      </c>
      <c r="D42" t="s">
        <v>282</v>
      </c>
      <c r="F42" t="s">
        <v>405</v>
      </c>
      <c r="H42" t="s">
        <v>406</v>
      </c>
      <c r="J42" t="s">
        <v>407</v>
      </c>
      <c r="P42" t="s">
        <v>50</v>
      </c>
      <c r="U42" s="1">
        <v>39003.363888888889</v>
      </c>
      <c r="V42" s="1">
        <v>39003.363888888889</v>
      </c>
      <c r="W42" s="1">
        <v>39003.606944444444</v>
      </c>
      <c r="X42" s="1">
        <v>40709.34652777778</v>
      </c>
      <c r="Y42" s="1">
        <v>40590.563194444447</v>
      </c>
      <c r="AC42" t="s">
        <v>51</v>
      </c>
      <c r="AD42">
        <v>2969475309</v>
      </c>
      <c r="AE42" s="1">
        <v>37159</v>
      </c>
      <c r="AF42" t="s">
        <v>408</v>
      </c>
      <c r="AG42" t="s">
        <v>409</v>
      </c>
      <c r="AH42" t="s">
        <v>53</v>
      </c>
      <c r="AJ42" t="s">
        <v>53</v>
      </c>
      <c r="AL42" t="s">
        <v>68</v>
      </c>
      <c r="AO42" t="s">
        <v>54</v>
      </c>
    </row>
    <row r="43" spans="1:43" x14ac:dyDescent="0.35">
      <c r="A43" t="s">
        <v>410</v>
      </c>
      <c r="B43" t="s">
        <v>411</v>
      </c>
      <c r="C43" t="s">
        <v>106</v>
      </c>
      <c r="F43" t="s">
        <v>412</v>
      </c>
      <c r="G43" t="s">
        <v>413</v>
      </c>
      <c r="H43" t="s">
        <v>414</v>
      </c>
      <c r="I43" t="s">
        <v>415</v>
      </c>
      <c r="J43" t="s">
        <v>416</v>
      </c>
      <c r="K43" t="s">
        <v>417</v>
      </c>
      <c r="L43" t="s">
        <v>418</v>
      </c>
      <c r="M43" t="s">
        <v>419</v>
      </c>
      <c r="N43" t="s">
        <v>253</v>
      </c>
      <c r="O43">
        <v>87104</v>
      </c>
      <c r="P43" t="s">
        <v>50</v>
      </c>
      <c r="U43" s="1">
        <v>38384.67291666667</v>
      </c>
      <c r="V43" s="1">
        <v>39041.586805555555</v>
      </c>
      <c r="W43" s="1">
        <v>38390.418055555558</v>
      </c>
      <c r="X43" s="1">
        <v>43586.330555555556</v>
      </c>
      <c r="Y43" s="1">
        <v>42653.736805555556</v>
      </c>
      <c r="AC43" t="s">
        <v>51</v>
      </c>
      <c r="AD43">
        <v>2969520327</v>
      </c>
      <c r="AE43" s="1">
        <v>38951.397222222222</v>
      </c>
      <c r="AF43" t="s">
        <v>420</v>
      </c>
      <c r="AG43" t="s">
        <v>421</v>
      </c>
      <c r="AH43" t="s">
        <v>53</v>
      </c>
      <c r="AJ43" t="s">
        <v>53</v>
      </c>
      <c r="AL43" t="s">
        <v>68</v>
      </c>
      <c r="AO43" t="s">
        <v>54</v>
      </c>
      <c r="AP43" s="1">
        <v>45475.488194444442</v>
      </c>
      <c r="AQ43" s="1">
        <v>45475.697916666664</v>
      </c>
    </row>
    <row r="44" spans="1:43" x14ac:dyDescent="0.35">
      <c r="A44" t="s">
        <v>422</v>
      </c>
      <c r="B44" t="s">
        <v>423</v>
      </c>
      <c r="C44" t="s">
        <v>424</v>
      </c>
      <c r="D44" t="s">
        <v>425</v>
      </c>
      <c r="F44" t="s">
        <v>426</v>
      </c>
      <c r="G44" t="s">
        <v>427</v>
      </c>
      <c r="H44" t="s">
        <v>428</v>
      </c>
      <c r="I44" t="s">
        <v>179</v>
      </c>
      <c r="J44" t="s">
        <v>429</v>
      </c>
      <c r="K44" t="s">
        <v>430</v>
      </c>
      <c r="M44" t="s">
        <v>431</v>
      </c>
      <c r="N44" t="s">
        <v>213</v>
      </c>
      <c r="O44">
        <v>80112</v>
      </c>
      <c r="P44" t="s">
        <v>50</v>
      </c>
      <c r="U44" s="1">
        <v>38730.404166666667</v>
      </c>
      <c r="V44" s="1">
        <v>39055.381944444445</v>
      </c>
      <c r="W44" s="1">
        <v>38730.410416666666</v>
      </c>
      <c r="X44" s="1">
        <v>42670.455555555556</v>
      </c>
      <c r="Y44" s="1">
        <v>42655.570833333331</v>
      </c>
      <c r="AC44" t="s">
        <v>51</v>
      </c>
      <c r="AD44">
        <v>2969480426</v>
      </c>
      <c r="AE44" s="1">
        <v>37448</v>
      </c>
      <c r="AF44" t="s">
        <v>432</v>
      </c>
      <c r="AG44" t="s">
        <v>433</v>
      </c>
      <c r="AH44" t="s">
        <v>53</v>
      </c>
      <c r="AJ44" t="s">
        <v>53</v>
      </c>
      <c r="AL44" t="s">
        <v>68</v>
      </c>
      <c r="AO44" t="s">
        <v>54</v>
      </c>
      <c r="AP44" s="1">
        <v>45475.30972222222</v>
      </c>
      <c r="AQ44" s="1">
        <v>44301.513888888891</v>
      </c>
    </row>
    <row r="45" spans="1:43" x14ac:dyDescent="0.35">
      <c r="A45" t="s">
        <v>434</v>
      </c>
      <c r="B45" t="s">
        <v>435</v>
      </c>
      <c r="C45" t="s">
        <v>436</v>
      </c>
      <c r="D45" t="s">
        <v>437</v>
      </c>
      <c r="F45" t="s">
        <v>438</v>
      </c>
      <c r="H45" t="s">
        <v>439</v>
      </c>
      <c r="J45" t="s">
        <v>49</v>
      </c>
      <c r="P45" t="s">
        <v>50</v>
      </c>
      <c r="U45" s="1">
        <v>39086.5625</v>
      </c>
      <c r="V45" s="1">
        <v>39086.563194444447</v>
      </c>
      <c r="W45" s="1">
        <v>44455.668055555558</v>
      </c>
      <c r="X45" s="1">
        <v>45141.410416666666</v>
      </c>
      <c r="AC45" t="s">
        <v>51</v>
      </c>
      <c r="AD45">
        <v>1000000000</v>
      </c>
      <c r="AE45" s="1">
        <v>37295</v>
      </c>
      <c r="AG45" t="s">
        <v>440</v>
      </c>
      <c r="AH45" t="s">
        <v>53</v>
      </c>
      <c r="AJ45" t="s">
        <v>53</v>
      </c>
      <c r="AK45" t="s">
        <v>202</v>
      </c>
      <c r="AL45" t="s">
        <v>68</v>
      </c>
      <c r="AO45" t="s">
        <v>54</v>
      </c>
      <c r="AP45" s="1">
        <v>45449.38958333333</v>
      </c>
      <c r="AQ45" s="1">
        <v>45351.472222222219</v>
      </c>
    </row>
    <row r="46" spans="1:43" x14ac:dyDescent="0.35">
      <c r="A46" t="s">
        <v>441</v>
      </c>
      <c r="B46" t="s">
        <v>442</v>
      </c>
      <c r="C46" t="s">
        <v>443</v>
      </c>
      <c r="F46">
        <v>13033555900</v>
      </c>
      <c r="H46" t="s">
        <v>444</v>
      </c>
      <c r="I46" t="s">
        <v>179</v>
      </c>
      <c r="J46" t="s">
        <v>445</v>
      </c>
      <c r="K46" t="s">
        <v>446</v>
      </c>
      <c r="M46" t="s">
        <v>137</v>
      </c>
      <c r="N46" t="s">
        <v>213</v>
      </c>
      <c r="O46">
        <v>80216</v>
      </c>
      <c r="P46" t="s">
        <v>50</v>
      </c>
      <c r="U46" s="1">
        <v>39087.706944444442</v>
      </c>
      <c r="V46" s="1">
        <v>39087.706944444442</v>
      </c>
      <c r="W46" s="1">
        <v>39090.579861111109</v>
      </c>
      <c r="X46" s="1">
        <v>44501.436111111114</v>
      </c>
      <c r="Y46" s="1">
        <v>42653.706250000003</v>
      </c>
      <c r="AC46" t="s">
        <v>51</v>
      </c>
      <c r="AD46">
        <v>2969522468</v>
      </c>
      <c r="AE46" s="1">
        <v>39090.576388888891</v>
      </c>
      <c r="AF46" t="s">
        <v>447</v>
      </c>
      <c r="AG46" t="s">
        <v>448</v>
      </c>
      <c r="AH46" t="s">
        <v>53</v>
      </c>
      <c r="AJ46" t="s">
        <v>53</v>
      </c>
      <c r="AL46" t="s">
        <v>68</v>
      </c>
      <c r="AO46" t="s">
        <v>54</v>
      </c>
      <c r="AP46" s="1">
        <v>45476.522222222222</v>
      </c>
      <c r="AQ46" s="1">
        <v>45476.529166666667</v>
      </c>
    </row>
    <row r="47" spans="1:43" x14ac:dyDescent="0.35">
      <c r="A47" t="s">
        <v>449</v>
      </c>
      <c r="B47" t="s">
        <v>450</v>
      </c>
      <c r="C47" t="s">
        <v>359</v>
      </c>
      <c r="D47" t="s">
        <v>451</v>
      </c>
      <c r="F47">
        <f>1505-344-5030</f>
        <v>-3869</v>
      </c>
      <c r="H47" t="s">
        <v>452</v>
      </c>
      <c r="I47" t="s">
        <v>179</v>
      </c>
      <c r="J47" t="s">
        <v>453</v>
      </c>
      <c r="K47" t="s">
        <v>454</v>
      </c>
      <c r="L47" t="s">
        <v>455</v>
      </c>
      <c r="M47" t="s">
        <v>419</v>
      </c>
      <c r="N47" t="s">
        <v>398</v>
      </c>
      <c r="O47">
        <v>87107</v>
      </c>
      <c r="P47" t="s">
        <v>50</v>
      </c>
      <c r="U47" s="1">
        <v>39014.371527777781</v>
      </c>
      <c r="V47" s="1">
        <v>39111.351388888892</v>
      </c>
      <c r="W47" s="1">
        <v>39021.519444444442</v>
      </c>
      <c r="X47" s="1">
        <v>44436.549305555556</v>
      </c>
      <c r="Y47" s="1">
        <v>42657.662499999999</v>
      </c>
      <c r="AC47" t="s">
        <v>51</v>
      </c>
      <c r="AD47">
        <v>2969521508</v>
      </c>
      <c r="AE47" s="1">
        <v>39021.518055555556</v>
      </c>
      <c r="AF47" t="s">
        <v>456</v>
      </c>
      <c r="AG47" t="s">
        <v>457</v>
      </c>
      <c r="AH47" t="s">
        <v>53</v>
      </c>
      <c r="AJ47" t="s">
        <v>53</v>
      </c>
      <c r="AK47" t="s">
        <v>112</v>
      </c>
      <c r="AL47" t="s">
        <v>68</v>
      </c>
      <c r="AO47" t="s">
        <v>54</v>
      </c>
      <c r="AP47" s="1">
        <v>45422.393750000003</v>
      </c>
      <c r="AQ47" s="1">
        <v>45322.729861111111</v>
      </c>
    </row>
    <row r="48" spans="1:43" x14ac:dyDescent="0.35">
      <c r="A48" t="s">
        <v>458</v>
      </c>
      <c r="B48" t="s">
        <v>459</v>
      </c>
      <c r="C48" t="s">
        <v>460</v>
      </c>
      <c r="F48" t="s">
        <v>461</v>
      </c>
      <c r="G48" t="s">
        <v>462</v>
      </c>
      <c r="H48" t="s">
        <v>463</v>
      </c>
      <c r="I48" t="s">
        <v>464</v>
      </c>
      <c r="J48" t="s">
        <v>465</v>
      </c>
      <c r="K48" t="s">
        <v>466</v>
      </c>
      <c r="M48" t="s">
        <v>467</v>
      </c>
      <c r="N48" t="s">
        <v>468</v>
      </c>
      <c r="O48">
        <v>80610</v>
      </c>
      <c r="P48" t="s">
        <v>50</v>
      </c>
      <c r="R48" t="s">
        <v>469</v>
      </c>
      <c r="U48" s="1">
        <v>39139.459722222222</v>
      </c>
      <c r="V48" s="1">
        <v>39139.459722222222</v>
      </c>
      <c r="W48" s="1">
        <v>39140.32708333333</v>
      </c>
      <c r="X48" s="1">
        <v>42653.722222222219</v>
      </c>
      <c r="Y48" s="1">
        <v>42634.814583333333</v>
      </c>
      <c r="AC48" t="s">
        <v>51</v>
      </c>
      <c r="AD48">
        <v>2969543968</v>
      </c>
      <c r="AE48" s="1">
        <v>40032.470138888886</v>
      </c>
      <c r="AF48" t="s">
        <v>470</v>
      </c>
      <c r="AG48" t="s">
        <v>471</v>
      </c>
      <c r="AH48" t="s">
        <v>53</v>
      </c>
      <c r="AJ48" t="s">
        <v>53</v>
      </c>
      <c r="AK48" t="s">
        <v>112</v>
      </c>
      <c r="AL48" t="s">
        <v>68</v>
      </c>
      <c r="AO48" t="s">
        <v>54</v>
      </c>
      <c r="AP48" s="1">
        <v>44062.452777777777</v>
      </c>
      <c r="AQ48" s="1">
        <v>42665.731944444444</v>
      </c>
    </row>
    <row r="49" spans="1:43" x14ac:dyDescent="0.35">
      <c r="A49" t="s">
        <v>472</v>
      </c>
      <c r="B49" t="s">
        <v>473</v>
      </c>
      <c r="C49" t="s">
        <v>474</v>
      </c>
      <c r="H49" t="s">
        <v>475</v>
      </c>
      <c r="I49" t="s">
        <v>394</v>
      </c>
      <c r="J49" t="s">
        <v>476</v>
      </c>
      <c r="P49" t="s">
        <v>50</v>
      </c>
      <c r="U49" s="1">
        <v>39148.615972222222</v>
      </c>
      <c r="V49" s="1">
        <v>39148.615972222222</v>
      </c>
      <c r="W49" s="1">
        <v>39149.361805555556</v>
      </c>
      <c r="X49" s="1">
        <v>42678.481249999997</v>
      </c>
      <c r="AC49" t="s">
        <v>51</v>
      </c>
      <c r="AD49">
        <v>2969475443</v>
      </c>
      <c r="AE49" s="1">
        <v>37166.661111111112</v>
      </c>
      <c r="AF49" t="s">
        <v>477</v>
      </c>
      <c r="AG49" t="s">
        <v>478</v>
      </c>
      <c r="AH49" t="s">
        <v>53</v>
      </c>
      <c r="AJ49" t="s">
        <v>53</v>
      </c>
      <c r="AK49" t="s">
        <v>112</v>
      </c>
      <c r="AL49" t="s">
        <v>68</v>
      </c>
      <c r="AO49" t="s">
        <v>54</v>
      </c>
      <c r="AP49" s="1">
        <v>44950.51458333333</v>
      </c>
    </row>
    <row r="50" spans="1:43" x14ac:dyDescent="0.35">
      <c r="A50" t="s">
        <v>479</v>
      </c>
      <c r="B50" t="s">
        <v>480</v>
      </c>
      <c r="C50" t="s">
        <v>481</v>
      </c>
      <c r="F50" t="s">
        <v>47</v>
      </c>
      <c r="H50" t="s">
        <v>482</v>
      </c>
      <c r="I50" t="s">
        <v>415</v>
      </c>
      <c r="J50" t="s">
        <v>49</v>
      </c>
      <c r="P50" t="s">
        <v>50</v>
      </c>
      <c r="U50" s="1">
        <v>37166.343055555553</v>
      </c>
      <c r="V50" s="1">
        <v>39168.424305555556</v>
      </c>
      <c r="W50" s="1">
        <v>39791.702777777777</v>
      </c>
      <c r="X50" s="1">
        <v>42459.652777777781</v>
      </c>
      <c r="AC50" t="s">
        <v>53</v>
      </c>
      <c r="AD50">
        <v>2969485219</v>
      </c>
      <c r="AE50" s="1">
        <v>37784</v>
      </c>
      <c r="AF50" t="s">
        <v>483</v>
      </c>
      <c r="AG50" t="s">
        <v>484</v>
      </c>
      <c r="AH50" t="s">
        <v>53</v>
      </c>
      <c r="AJ50" t="s">
        <v>53</v>
      </c>
      <c r="AL50" t="s">
        <v>68</v>
      </c>
      <c r="AO50" t="s">
        <v>54</v>
      </c>
      <c r="AP50" s="1">
        <v>44698.59097222222</v>
      </c>
    </row>
    <row r="51" spans="1:43" x14ac:dyDescent="0.35">
      <c r="A51" t="s">
        <v>485</v>
      </c>
      <c r="B51" t="s">
        <v>486</v>
      </c>
      <c r="C51" t="s">
        <v>487</v>
      </c>
      <c r="F51" t="s">
        <v>488</v>
      </c>
      <c r="G51" t="s">
        <v>489</v>
      </c>
      <c r="H51" t="s">
        <v>490</v>
      </c>
      <c r="I51" t="s">
        <v>179</v>
      </c>
      <c r="J51" t="s">
        <v>491</v>
      </c>
      <c r="K51" t="s">
        <v>492</v>
      </c>
      <c r="M51" t="s">
        <v>419</v>
      </c>
      <c r="N51" t="s">
        <v>398</v>
      </c>
      <c r="O51">
        <v>87109</v>
      </c>
      <c r="P51" t="s">
        <v>50</v>
      </c>
      <c r="U51" s="1">
        <v>38096.621527777781</v>
      </c>
      <c r="V51" s="1">
        <v>39168.59097222222</v>
      </c>
      <c r="AC51" t="s">
        <v>51</v>
      </c>
      <c r="AD51">
        <v>2969472760</v>
      </c>
      <c r="AE51" s="1">
        <v>36916.71597222222</v>
      </c>
      <c r="AG51" t="s">
        <v>493</v>
      </c>
      <c r="AH51" t="s">
        <v>53</v>
      </c>
      <c r="AJ51" t="s">
        <v>53</v>
      </c>
      <c r="AK51" t="s">
        <v>494</v>
      </c>
      <c r="AL51" t="s">
        <v>78</v>
      </c>
      <c r="AO51" t="s">
        <v>54</v>
      </c>
    </row>
    <row r="52" spans="1:43" x14ac:dyDescent="0.35">
      <c r="A52" t="s">
        <v>495</v>
      </c>
      <c r="B52" t="s">
        <v>496</v>
      </c>
      <c r="C52" t="s">
        <v>496</v>
      </c>
      <c r="F52" t="s">
        <v>497</v>
      </c>
      <c r="H52" t="s">
        <v>498</v>
      </c>
      <c r="I52" t="s">
        <v>179</v>
      </c>
      <c r="J52" t="s">
        <v>499</v>
      </c>
      <c r="K52" t="s">
        <v>500</v>
      </c>
      <c r="M52" t="s">
        <v>252</v>
      </c>
      <c r="N52" t="s">
        <v>501</v>
      </c>
      <c r="O52">
        <v>88061</v>
      </c>
      <c r="P52" t="s">
        <v>50</v>
      </c>
      <c r="Q52" t="s">
        <v>502</v>
      </c>
      <c r="U52" s="1">
        <v>39184.500694444447</v>
      </c>
      <c r="V52" s="1">
        <v>39184.500694444447</v>
      </c>
      <c r="W52" s="1">
        <v>39184.509722222225</v>
      </c>
      <c r="X52" s="1">
        <v>44105.370833333334</v>
      </c>
      <c r="Y52" s="1">
        <v>41121.5625</v>
      </c>
      <c r="AC52" t="s">
        <v>51</v>
      </c>
      <c r="AD52">
        <v>2969474184</v>
      </c>
      <c r="AE52" s="1">
        <v>37082</v>
      </c>
      <c r="AF52" t="s">
        <v>503</v>
      </c>
      <c r="AG52" t="s">
        <v>504</v>
      </c>
      <c r="AH52" t="s">
        <v>53</v>
      </c>
      <c r="AJ52" t="s">
        <v>53</v>
      </c>
      <c r="AL52" t="s">
        <v>505</v>
      </c>
      <c r="AO52" t="s">
        <v>54</v>
      </c>
      <c r="AP52" s="1">
        <v>45476.577777777777</v>
      </c>
    </row>
    <row r="53" spans="1:43" x14ac:dyDescent="0.35">
      <c r="A53" t="s">
        <v>506</v>
      </c>
      <c r="B53" t="s">
        <v>507</v>
      </c>
      <c r="C53" t="s">
        <v>508</v>
      </c>
      <c r="F53" t="s">
        <v>509</v>
      </c>
      <c r="H53" t="s">
        <v>510</v>
      </c>
      <c r="I53" t="s">
        <v>101</v>
      </c>
      <c r="J53" t="s">
        <v>511</v>
      </c>
      <c r="K53" t="s">
        <v>512</v>
      </c>
      <c r="M53" t="s">
        <v>513</v>
      </c>
      <c r="N53" t="s">
        <v>253</v>
      </c>
      <c r="O53">
        <v>88203</v>
      </c>
      <c r="P53" t="s">
        <v>50</v>
      </c>
      <c r="Q53" t="s">
        <v>502</v>
      </c>
      <c r="U53" s="1">
        <v>39217.386111111111</v>
      </c>
      <c r="V53" s="1">
        <v>39217.386111111111</v>
      </c>
      <c r="W53" s="1">
        <v>39217.464583333334</v>
      </c>
      <c r="X53" s="1">
        <v>44439.638194444444</v>
      </c>
      <c r="Y53" s="1">
        <v>42647.708333333336</v>
      </c>
      <c r="AC53" t="s">
        <v>53</v>
      </c>
      <c r="AD53">
        <v>2969523827</v>
      </c>
      <c r="AE53" s="1">
        <v>39149.357638888891</v>
      </c>
      <c r="AF53" t="s">
        <v>514</v>
      </c>
      <c r="AG53" t="s">
        <v>515</v>
      </c>
      <c r="AH53" t="s">
        <v>53</v>
      </c>
      <c r="AJ53" t="s">
        <v>53</v>
      </c>
      <c r="AL53" t="s">
        <v>516</v>
      </c>
      <c r="AO53" t="s">
        <v>54</v>
      </c>
      <c r="AP53" s="1">
        <v>44593.70416666667</v>
      </c>
      <c r="AQ53" s="1">
        <v>44593.708333333336</v>
      </c>
    </row>
    <row r="54" spans="1:43" x14ac:dyDescent="0.35">
      <c r="A54" t="s">
        <v>517</v>
      </c>
      <c r="B54" t="s">
        <v>518</v>
      </c>
      <c r="C54" t="s">
        <v>519</v>
      </c>
      <c r="F54" t="s">
        <v>520</v>
      </c>
      <c r="G54" t="s">
        <v>521</v>
      </c>
      <c r="H54" t="s">
        <v>522</v>
      </c>
      <c r="I54" t="s">
        <v>101</v>
      </c>
      <c r="J54" t="s">
        <v>523</v>
      </c>
      <c r="K54" t="s">
        <v>524</v>
      </c>
      <c r="M54" t="s">
        <v>525</v>
      </c>
      <c r="N54" t="s">
        <v>326</v>
      </c>
      <c r="O54">
        <v>80011</v>
      </c>
      <c r="P54" t="s">
        <v>50</v>
      </c>
      <c r="Q54" t="s">
        <v>502</v>
      </c>
      <c r="U54" s="1">
        <v>38597.602777777778</v>
      </c>
      <c r="V54" s="1">
        <v>39252.443749999999</v>
      </c>
      <c r="W54" s="1">
        <v>38597.65</v>
      </c>
      <c r="X54" s="1">
        <v>44183.661805555559</v>
      </c>
      <c r="Y54" s="1">
        <v>41799.393750000003</v>
      </c>
      <c r="AC54" t="s">
        <v>51</v>
      </c>
      <c r="AD54">
        <v>2969481577</v>
      </c>
      <c r="AE54" s="1">
        <v>37524</v>
      </c>
      <c r="AF54" t="s">
        <v>526</v>
      </c>
      <c r="AG54" t="s">
        <v>527</v>
      </c>
      <c r="AH54" t="s">
        <v>53</v>
      </c>
      <c r="AJ54" t="s">
        <v>53</v>
      </c>
      <c r="AL54" t="s">
        <v>68</v>
      </c>
      <c r="AO54" t="s">
        <v>54</v>
      </c>
      <c r="AP54" s="1">
        <v>45286.647916666669</v>
      </c>
      <c r="AQ54" s="1">
        <v>44018.652777777781</v>
      </c>
    </row>
    <row r="55" spans="1:43" x14ac:dyDescent="0.35">
      <c r="A55" t="s">
        <v>528</v>
      </c>
      <c r="B55" t="s">
        <v>529</v>
      </c>
      <c r="C55" t="s">
        <v>530</v>
      </c>
      <c r="D55" t="s">
        <v>531</v>
      </c>
      <c r="F55" t="s">
        <v>532</v>
      </c>
      <c r="H55" t="s">
        <v>533</v>
      </c>
      <c r="I55" t="s">
        <v>61</v>
      </c>
      <c r="J55" t="s">
        <v>534</v>
      </c>
      <c r="P55" t="s">
        <v>50</v>
      </c>
      <c r="Q55" t="s">
        <v>502</v>
      </c>
      <c r="U55" s="1">
        <v>39269.47152777778</v>
      </c>
      <c r="V55" s="1">
        <v>39269.47152777778</v>
      </c>
      <c r="W55" s="1">
        <v>39269.477777777778</v>
      </c>
      <c r="X55" s="1">
        <v>42306.553472222222</v>
      </c>
      <c r="Y55" s="1">
        <v>42306.482638888891</v>
      </c>
      <c r="AC55" t="s">
        <v>51</v>
      </c>
      <c r="AD55">
        <v>2969480024</v>
      </c>
      <c r="AE55" s="1">
        <v>37427</v>
      </c>
      <c r="AF55" t="s">
        <v>140</v>
      </c>
      <c r="AG55" t="s">
        <v>535</v>
      </c>
      <c r="AH55" t="s">
        <v>53</v>
      </c>
      <c r="AJ55" t="s">
        <v>53</v>
      </c>
      <c r="AK55" t="s">
        <v>536</v>
      </c>
      <c r="AL55" t="s">
        <v>68</v>
      </c>
      <c r="AO55" t="s">
        <v>54</v>
      </c>
      <c r="AP55" s="1">
        <v>45476.322916666664</v>
      </c>
      <c r="AQ55" s="1">
        <v>45463.626388888886</v>
      </c>
    </row>
    <row r="56" spans="1:43" x14ac:dyDescent="0.35">
      <c r="A56" t="s">
        <v>537</v>
      </c>
      <c r="B56" t="s">
        <v>538</v>
      </c>
      <c r="C56" t="s">
        <v>539</v>
      </c>
      <c r="F56" t="s">
        <v>540</v>
      </c>
      <c r="G56" t="s">
        <v>541</v>
      </c>
      <c r="H56" t="s">
        <v>542</v>
      </c>
      <c r="I56" t="s">
        <v>179</v>
      </c>
      <c r="J56" t="s">
        <v>543</v>
      </c>
      <c r="K56" t="s">
        <v>544</v>
      </c>
      <c r="M56" t="s">
        <v>545</v>
      </c>
      <c r="N56" t="s">
        <v>398</v>
      </c>
      <c r="O56">
        <v>88005</v>
      </c>
      <c r="P56" t="s">
        <v>50</v>
      </c>
      <c r="Q56" t="s">
        <v>502</v>
      </c>
      <c r="U56" s="1">
        <v>39269.709027777775</v>
      </c>
      <c r="V56" s="1">
        <v>39269.709027777775</v>
      </c>
      <c r="W56" s="1">
        <v>39272.559027777781</v>
      </c>
      <c r="X56" s="1">
        <v>42682.364583333336</v>
      </c>
      <c r="Y56" s="1">
        <v>42509.618750000001</v>
      </c>
      <c r="AC56" t="s">
        <v>53</v>
      </c>
      <c r="AD56">
        <v>2969517772</v>
      </c>
      <c r="AE56" s="1">
        <v>38796.600694444445</v>
      </c>
      <c r="AF56" t="s">
        <v>546</v>
      </c>
      <c r="AG56" t="s">
        <v>547</v>
      </c>
      <c r="AH56" t="s">
        <v>53</v>
      </c>
      <c r="AJ56" t="s">
        <v>53</v>
      </c>
      <c r="AK56" t="s">
        <v>536</v>
      </c>
      <c r="AL56" t="s">
        <v>68</v>
      </c>
      <c r="AO56" t="s">
        <v>54</v>
      </c>
      <c r="AP56" s="1">
        <v>44447.291666666664</v>
      </c>
      <c r="AQ56" s="1">
        <v>44447.293055555558</v>
      </c>
    </row>
    <row r="57" spans="1:43" x14ac:dyDescent="0.35">
      <c r="A57" t="s">
        <v>548</v>
      </c>
      <c r="B57" t="s">
        <v>549</v>
      </c>
      <c r="C57" t="s">
        <v>550</v>
      </c>
      <c r="D57" t="s">
        <v>219</v>
      </c>
      <c r="F57" t="s">
        <v>551</v>
      </c>
      <c r="G57" t="s">
        <v>551</v>
      </c>
      <c r="H57" t="s">
        <v>552</v>
      </c>
      <c r="I57" t="s">
        <v>179</v>
      </c>
      <c r="J57" t="s">
        <v>553</v>
      </c>
      <c r="K57" t="s">
        <v>554</v>
      </c>
      <c r="L57" t="s">
        <v>555</v>
      </c>
      <c r="M57" t="s">
        <v>545</v>
      </c>
      <c r="N57" t="s">
        <v>398</v>
      </c>
      <c r="O57">
        <v>88012</v>
      </c>
      <c r="P57" t="s">
        <v>50</v>
      </c>
      <c r="Q57" t="s">
        <v>502</v>
      </c>
      <c r="U57" s="1">
        <v>39275.543055555558</v>
      </c>
      <c r="V57" s="1">
        <v>39275.543055555558</v>
      </c>
      <c r="W57" s="1">
        <v>39275.560416666667</v>
      </c>
      <c r="X57" s="1">
        <v>43959.749305555553</v>
      </c>
      <c r="AC57" t="s">
        <v>51</v>
      </c>
      <c r="AD57">
        <v>2969526348</v>
      </c>
      <c r="AE57" s="1">
        <v>39275.55972222222</v>
      </c>
      <c r="AF57" t="s">
        <v>556</v>
      </c>
      <c r="AG57" t="s">
        <v>557</v>
      </c>
      <c r="AH57" t="s">
        <v>53</v>
      </c>
      <c r="AJ57" t="s">
        <v>53</v>
      </c>
      <c r="AL57" t="s">
        <v>68</v>
      </c>
      <c r="AO57" t="s">
        <v>54</v>
      </c>
      <c r="AP57" s="1">
        <v>45385.640277777777</v>
      </c>
      <c r="AQ57" s="1">
        <v>45287.556250000001</v>
      </c>
    </row>
    <row r="58" spans="1:43" x14ac:dyDescent="0.35">
      <c r="A58" t="s">
        <v>558</v>
      </c>
      <c r="B58" t="s">
        <v>559</v>
      </c>
      <c r="C58" t="s">
        <v>560</v>
      </c>
      <c r="F58" t="s">
        <v>561</v>
      </c>
      <c r="G58" t="s">
        <v>562</v>
      </c>
      <c r="H58" t="s">
        <v>563</v>
      </c>
      <c r="I58" t="s">
        <v>179</v>
      </c>
      <c r="J58" t="s">
        <v>564</v>
      </c>
      <c r="K58" t="s">
        <v>565</v>
      </c>
      <c r="M58" t="s">
        <v>566</v>
      </c>
      <c r="N58" t="s">
        <v>567</v>
      </c>
      <c r="O58">
        <v>80640</v>
      </c>
      <c r="P58" t="s">
        <v>50</v>
      </c>
      <c r="Q58" t="s">
        <v>502</v>
      </c>
      <c r="U58" s="1">
        <v>39280.459027777775</v>
      </c>
      <c r="V58" s="1">
        <v>39280.459027777775</v>
      </c>
      <c r="W58" s="1">
        <v>39280.463888888888</v>
      </c>
      <c r="X58" s="1">
        <v>42242.65625</v>
      </c>
      <c r="AC58" t="s">
        <v>51</v>
      </c>
      <c r="AD58">
        <v>2969509020</v>
      </c>
      <c r="AE58" s="1">
        <v>38282.433333333334</v>
      </c>
      <c r="AF58" t="s">
        <v>568</v>
      </c>
      <c r="AG58" t="s">
        <v>569</v>
      </c>
      <c r="AH58" t="s">
        <v>53</v>
      </c>
      <c r="AJ58" t="s">
        <v>53</v>
      </c>
      <c r="AK58" t="s">
        <v>570</v>
      </c>
      <c r="AL58" t="s">
        <v>68</v>
      </c>
      <c r="AO58" t="s">
        <v>54</v>
      </c>
      <c r="AP58" s="1">
        <v>45166.532638888886</v>
      </c>
      <c r="AQ58" s="1">
        <v>45009.71597222222</v>
      </c>
    </row>
    <row r="59" spans="1:43" x14ac:dyDescent="0.35">
      <c r="A59" t="s">
        <v>571</v>
      </c>
      <c r="B59" t="s">
        <v>572</v>
      </c>
      <c r="C59" t="s">
        <v>573</v>
      </c>
      <c r="F59" t="s">
        <v>574</v>
      </c>
      <c r="H59" t="s">
        <v>575</v>
      </c>
      <c r="I59" t="s">
        <v>61</v>
      </c>
      <c r="J59" t="s">
        <v>534</v>
      </c>
      <c r="P59" t="s">
        <v>50</v>
      </c>
      <c r="Q59" t="s">
        <v>502</v>
      </c>
      <c r="U59" s="1">
        <v>39287.3125</v>
      </c>
      <c r="V59" s="1">
        <v>39287.313888888886</v>
      </c>
      <c r="W59" s="1">
        <v>39289.507638888892</v>
      </c>
      <c r="X59" s="1">
        <v>42032.682638888888</v>
      </c>
      <c r="Y59" s="1">
        <v>40672.424305555556</v>
      </c>
      <c r="AC59" t="s">
        <v>51</v>
      </c>
      <c r="AD59">
        <v>2969480024</v>
      </c>
      <c r="AE59" s="1">
        <v>37427</v>
      </c>
      <c r="AF59" t="s">
        <v>140</v>
      </c>
      <c r="AG59" t="s">
        <v>576</v>
      </c>
      <c r="AH59" t="s">
        <v>53</v>
      </c>
      <c r="AJ59" t="s">
        <v>53</v>
      </c>
      <c r="AK59" t="s">
        <v>536</v>
      </c>
      <c r="AO59" t="s">
        <v>54</v>
      </c>
      <c r="AP59" s="1">
        <v>45468.652777777781</v>
      </c>
    </row>
    <row r="60" spans="1:43" x14ac:dyDescent="0.35">
      <c r="A60" t="s">
        <v>577</v>
      </c>
      <c r="B60" t="s">
        <v>578</v>
      </c>
      <c r="C60" t="s">
        <v>579</v>
      </c>
      <c r="D60" t="s">
        <v>240</v>
      </c>
      <c r="F60" t="s">
        <v>580</v>
      </c>
      <c r="H60" t="s">
        <v>581</v>
      </c>
      <c r="I60" t="s">
        <v>61</v>
      </c>
      <c r="J60" t="s">
        <v>582</v>
      </c>
      <c r="P60" t="s">
        <v>50</v>
      </c>
      <c r="Q60" t="s">
        <v>502</v>
      </c>
      <c r="U60" s="1">
        <v>39288.480555555558</v>
      </c>
      <c r="V60" s="1">
        <v>39288.480555555558</v>
      </c>
      <c r="W60" s="1">
        <v>39288.652777777781</v>
      </c>
      <c r="X60" s="1">
        <v>42696.46597222222</v>
      </c>
      <c r="Y60" s="1">
        <v>42619.552083333336</v>
      </c>
      <c r="AC60" t="s">
        <v>51</v>
      </c>
      <c r="AD60">
        <v>2969479981</v>
      </c>
      <c r="AE60" s="1">
        <v>37426</v>
      </c>
      <c r="AF60" t="s">
        <v>583</v>
      </c>
      <c r="AG60" t="s">
        <v>584</v>
      </c>
      <c r="AH60" t="s">
        <v>53</v>
      </c>
      <c r="AJ60" t="s">
        <v>53</v>
      </c>
      <c r="AK60" t="s">
        <v>570</v>
      </c>
      <c r="AO60" t="s">
        <v>54</v>
      </c>
      <c r="AP60" s="1">
        <v>45450.412499999999</v>
      </c>
      <c r="AQ60" s="1">
        <v>45450.413888888892</v>
      </c>
    </row>
    <row r="61" spans="1:43" x14ac:dyDescent="0.35">
      <c r="A61" t="s">
        <v>585</v>
      </c>
      <c r="B61" t="s">
        <v>586</v>
      </c>
      <c r="C61" t="s">
        <v>587</v>
      </c>
      <c r="F61" t="s">
        <v>588</v>
      </c>
      <c r="G61">
        <v>3032292327</v>
      </c>
      <c r="H61" t="s">
        <v>589</v>
      </c>
      <c r="I61" t="s">
        <v>179</v>
      </c>
      <c r="J61" t="s">
        <v>491</v>
      </c>
      <c r="K61" t="s">
        <v>590</v>
      </c>
      <c r="M61" t="s">
        <v>591</v>
      </c>
      <c r="N61" t="s">
        <v>592</v>
      </c>
      <c r="O61">
        <v>82801</v>
      </c>
      <c r="P61" t="s">
        <v>50</v>
      </c>
      <c r="U61" s="1">
        <v>38096.622916666667</v>
      </c>
      <c r="V61" s="1">
        <v>39294.630555555559</v>
      </c>
      <c r="W61" s="1">
        <v>39296.411805555559</v>
      </c>
      <c r="X61" s="1">
        <v>40962.652083333334</v>
      </c>
      <c r="AC61" t="s">
        <v>51</v>
      </c>
      <c r="AD61">
        <v>2969472760</v>
      </c>
      <c r="AE61" s="1">
        <v>36916.71597222222</v>
      </c>
      <c r="AG61" t="s">
        <v>593</v>
      </c>
      <c r="AH61" t="s">
        <v>53</v>
      </c>
      <c r="AJ61" t="s">
        <v>53</v>
      </c>
      <c r="AO61" t="s">
        <v>54</v>
      </c>
    </row>
    <row r="62" spans="1:43" x14ac:dyDescent="0.35">
      <c r="A62" t="s">
        <v>594</v>
      </c>
      <c r="B62" t="s">
        <v>595</v>
      </c>
      <c r="C62" t="s">
        <v>596</v>
      </c>
      <c r="F62" t="s">
        <v>283</v>
      </c>
      <c r="H62" t="s">
        <v>597</v>
      </c>
      <c r="J62" t="s">
        <v>285</v>
      </c>
      <c r="P62" t="s">
        <v>50</v>
      </c>
      <c r="Q62" t="s">
        <v>502</v>
      </c>
      <c r="U62" s="1">
        <v>39294.675000000003</v>
      </c>
      <c r="V62" s="1">
        <v>39294.675000000003</v>
      </c>
      <c r="W62" s="1">
        <v>39363.438194444447</v>
      </c>
      <c r="X62" s="1">
        <v>42691.73333333333</v>
      </c>
      <c r="AC62" t="s">
        <v>51</v>
      </c>
      <c r="AD62">
        <v>2969480024</v>
      </c>
      <c r="AE62" s="1">
        <v>37427</v>
      </c>
      <c r="AF62" t="s">
        <v>145</v>
      </c>
      <c r="AG62" t="s">
        <v>598</v>
      </c>
      <c r="AH62" t="s">
        <v>53</v>
      </c>
      <c r="AJ62" t="s">
        <v>53</v>
      </c>
      <c r="AL62" t="s">
        <v>68</v>
      </c>
      <c r="AO62" t="s">
        <v>54</v>
      </c>
      <c r="AP62" s="1">
        <v>44313.615277777775</v>
      </c>
    </row>
    <row r="63" spans="1:43" x14ac:dyDescent="0.35">
      <c r="A63" t="s">
        <v>599</v>
      </c>
      <c r="B63" t="s">
        <v>600</v>
      </c>
      <c r="C63" t="s">
        <v>601</v>
      </c>
      <c r="D63" t="s">
        <v>602</v>
      </c>
      <c r="F63" t="s">
        <v>603</v>
      </c>
      <c r="G63">
        <v>3039446831</v>
      </c>
      <c r="H63" t="s">
        <v>604</v>
      </c>
      <c r="I63" t="s">
        <v>179</v>
      </c>
      <c r="J63" t="s">
        <v>605</v>
      </c>
      <c r="K63" t="s">
        <v>606</v>
      </c>
      <c r="L63" t="s">
        <v>606</v>
      </c>
      <c r="M63" t="s">
        <v>607</v>
      </c>
      <c r="N63" t="s">
        <v>608</v>
      </c>
      <c r="O63">
        <v>80204</v>
      </c>
      <c r="P63" t="s">
        <v>50</v>
      </c>
      <c r="Q63" t="s">
        <v>502</v>
      </c>
      <c r="U63" s="1">
        <v>39337.604166666664</v>
      </c>
      <c r="V63" s="1">
        <v>39337.604166666664</v>
      </c>
      <c r="W63" s="1">
        <v>39338.34652777778</v>
      </c>
      <c r="X63" s="1">
        <v>45355.547222222223</v>
      </c>
      <c r="Y63" s="1">
        <v>42655.425000000003</v>
      </c>
      <c r="AC63" t="s">
        <v>51</v>
      </c>
      <c r="AD63">
        <v>2969511143</v>
      </c>
      <c r="AE63" s="1">
        <v>38412.474305555559</v>
      </c>
      <c r="AF63" t="s">
        <v>609</v>
      </c>
      <c r="AG63" t="s">
        <v>610</v>
      </c>
      <c r="AH63" t="s">
        <v>53</v>
      </c>
      <c r="AJ63" t="s">
        <v>53</v>
      </c>
      <c r="AK63" t="s">
        <v>536</v>
      </c>
      <c r="AL63" t="s">
        <v>68</v>
      </c>
      <c r="AO63" t="s">
        <v>54</v>
      </c>
      <c r="AP63" s="1">
        <v>45476.371527777781</v>
      </c>
      <c r="AQ63" s="1">
        <v>45476.37222222222</v>
      </c>
    </row>
    <row r="64" spans="1:43" x14ac:dyDescent="0.35">
      <c r="A64" t="s">
        <v>611</v>
      </c>
      <c r="B64" t="s">
        <v>612</v>
      </c>
      <c r="C64" t="s">
        <v>613</v>
      </c>
      <c r="F64" t="s">
        <v>614</v>
      </c>
      <c r="H64" t="s">
        <v>615</v>
      </c>
      <c r="I64" t="s">
        <v>169</v>
      </c>
      <c r="J64" t="s">
        <v>616</v>
      </c>
      <c r="K64" t="s">
        <v>617</v>
      </c>
      <c r="M64" t="s">
        <v>212</v>
      </c>
      <c r="N64" t="s">
        <v>326</v>
      </c>
      <c r="O64">
        <v>81434</v>
      </c>
      <c r="P64" t="s">
        <v>50</v>
      </c>
      <c r="Q64" t="s">
        <v>502</v>
      </c>
      <c r="U64" s="1">
        <v>39349.498611111114</v>
      </c>
      <c r="V64" s="1">
        <v>39349.498611111114</v>
      </c>
      <c r="W64" s="1">
        <v>39349.502083333333</v>
      </c>
      <c r="X64" s="1">
        <v>42536.336111111108</v>
      </c>
      <c r="Y64" s="1">
        <v>44539.377083333333</v>
      </c>
      <c r="AC64" t="s">
        <v>51</v>
      </c>
      <c r="AD64">
        <v>2969472973</v>
      </c>
      <c r="AE64" s="1">
        <v>36931</v>
      </c>
      <c r="AF64" t="s">
        <v>618</v>
      </c>
      <c r="AG64" t="s">
        <v>619</v>
      </c>
      <c r="AH64" t="s">
        <v>53</v>
      </c>
      <c r="AJ64" t="s">
        <v>53</v>
      </c>
      <c r="AL64" t="s">
        <v>68</v>
      </c>
      <c r="AO64" t="s">
        <v>54</v>
      </c>
    </row>
    <row r="65" spans="1:43" x14ac:dyDescent="0.35">
      <c r="A65" t="s">
        <v>620</v>
      </c>
      <c r="B65" t="s">
        <v>621</v>
      </c>
      <c r="C65" t="s">
        <v>622</v>
      </c>
      <c r="D65" t="s">
        <v>623</v>
      </c>
      <c r="F65" t="s">
        <v>47</v>
      </c>
      <c r="H65" t="s">
        <v>624</v>
      </c>
      <c r="J65" t="s">
        <v>85</v>
      </c>
      <c r="P65" t="s">
        <v>50</v>
      </c>
      <c r="Q65" t="s">
        <v>502</v>
      </c>
      <c r="U65" s="1">
        <v>39373.4</v>
      </c>
      <c r="V65" s="1">
        <v>39373.4</v>
      </c>
      <c r="W65" s="1">
        <v>44726.578472222223</v>
      </c>
      <c r="X65" s="1">
        <v>44726.578472222223</v>
      </c>
      <c r="AC65" t="s">
        <v>51</v>
      </c>
      <c r="AD65">
        <v>1000000000</v>
      </c>
      <c r="AE65" s="1">
        <v>37295</v>
      </c>
      <c r="AG65" t="s">
        <v>625</v>
      </c>
      <c r="AH65" t="s">
        <v>53</v>
      </c>
      <c r="AJ65" t="s">
        <v>53</v>
      </c>
      <c r="AK65" t="s">
        <v>182</v>
      </c>
      <c r="AL65" t="s">
        <v>78</v>
      </c>
      <c r="AO65" t="s">
        <v>54</v>
      </c>
      <c r="AP65" s="1">
        <v>45440.365972222222</v>
      </c>
    </row>
    <row r="66" spans="1:43" x14ac:dyDescent="0.35">
      <c r="A66" t="s">
        <v>626</v>
      </c>
      <c r="B66" t="s">
        <v>627</v>
      </c>
      <c r="C66" t="s">
        <v>628</v>
      </c>
      <c r="F66" t="s">
        <v>629</v>
      </c>
      <c r="G66" t="s">
        <v>630</v>
      </c>
      <c r="H66" t="s">
        <v>631</v>
      </c>
      <c r="I66" t="s">
        <v>632</v>
      </c>
      <c r="J66" t="s">
        <v>633</v>
      </c>
      <c r="K66" t="s">
        <v>634</v>
      </c>
      <c r="L66" t="s">
        <v>635</v>
      </c>
      <c r="M66" t="s">
        <v>636</v>
      </c>
      <c r="N66" t="s">
        <v>637</v>
      </c>
      <c r="O66">
        <v>78618</v>
      </c>
      <c r="P66" t="s">
        <v>50</v>
      </c>
      <c r="Q66" t="s">
        <v>502</v>
      </c>
      <c r="U66" s="1">
        <v>39385.554166666669</v>
      </c>
      <c r="V66" s="1">
        <v>39385.554166666669</v>
      </c>
      <c r="W66" s="1">
        <v>39386.468055555553</v>
      </c>
      <c r="X66" s="1">
        <v>41927.734722222223</v>
      </c>
      <c r="AC66" t="s">
        <v>51</v>
      </c>
      <c r="AD66">
        <v>2969545691</v>
      </c>
      <c r="AE66" s="1">
        <v>40101.513194444444</v>
      </c>
      <c r="AF66" t="s">
        <v>638</v>
      </c>
      <c r="AG66" t="s">
        <v>639</v>
      </c>
      <c r="AH66" t="s">
        <v>53</v>
      </c>
      <c r="AJ66" t="s">
        <v>53</v>
      </c>
      <c r="AK66" t="s">
        <v>182</v>
      </c>
      <c r="AL66" t="s">
        <v>68</v>
      </c>
      <c r="AO66" t="s">
        <v>54</v>
      </c>
    </row>
    <row r="67" spans="1:43" x14ac:dyDescent="0.35">
      <c r="A67" t="s">
        <v>640</v>
      </c>
      <c r="B67" t="s">
        <v>641</v>
      </c>
      <c r="C67" t="s">
        <v>642</v>
      </c>
      <c r="D67" t="s">
        <v>643</v>
      </c>
      <c r="F67" t="s">
        <v>644</v>
      </c>
      <c r="H67" t="s">
        <v>645</v>
      </c>
      <c r="I67" t="s">
        <v>179</v>
      </c>
      <c r="J67" t="s">
        <v>646</v>
      </c>
      <c r="K67" t="s">
        <v>647</v>
      </c>
      <c r="M67" t="s">
        <v>648</v>
      </c>
      <c r="N67" t="s">
        <v>65</v>
      </c>
      <c r="O67" t="s">
        <v>649</v>
      </c>
      <c r="P67" t="s">
        <v>50</v>
      </c>
      <c r="R67" t="s">
        <v>469</v>
      </c>
      <c r="U67" s="1">
        <v>37586.878472222219</v>
      </c>
      <c r="V67" s="1">
        <v>39385.675694444442</v>
      </c>
      <c r="W67" s="1">
        <v>39112.633333333331</v>
      </c>
      <c r="X67" s="1">
        <v>43810.401388888888</v>
      </c>
      <c r="Y67" s="1">
        <v>42457.375</v>
      </c>
      <c r="AC67" t="s">
        <v>53</v>
      </c>
      <c r="AD67">
        <v>2969522944</v>
      </c>
      <c r="AE67" s="1">
        <v>39112.632638888892</v>
      </c>
      <c r="AF67" t="s">
        <v>650</v>
      </c>
      <c r="AG67" t="s">
        <v>651</v>
      </c>
      <c r="AH67" t="s">
        <v>53</v>
      </c>
      <c r="AJ67" t="s">
        <v>53</v>
      </c>
      <c r="AK67" t="s">
        <v>202</v>
      </c>
      <c r="AL67" t="s">
        <v>68</v>
      </c>
      <c r="AO67" t="s">
        <v>54</v>
      </c>
      <c r="AP67" s="1">
        <v>45399.493055555555</v>
      </c>
      <c r="AQ67" s="1">
        <v>45399.495138888888</v>
      </c>
    </row>
    <row r="68" spans="1:43" x14ac:dyDescent="0.35">
      <c r="A68" t="s">
        <v>652</v>
      </c>
      <c r="B68" t="s">
        <v>653</v>
      </c>
      <c r="C68" t="s">
        <v>375</v>
      </c>
      <c r="D68" t="s">
        <v>654</v>
      </c>
      <c r="F68" t="s">
        <v>655</v>
      </c>
      <c r="H68" t="s">
        <v>656</v>
      </c>
      <c r="J68" t="s">
        <v>49</v>
      </c>
      <c r="P68" t="s">
        <v>50</v>
      </c>
      <c r="Q68" t="s">
        <v>502</v>
      </c>
      <c r="U68" s="1">
        <v>39402.606944444444</v>
      </c>
      <c r="V68" s="1">
        <v>39402.606944444444</v>
      </c>
      <c r="W68" s="1">
        <v>39402.645138888889</v>
      </c>
      <c r="X68" s="1">
        <v>41453.461805555555</v>
      </c>
      <c r="AC68" t="s">
        <v>51</v>
      </c>
      <c r="AD68">
        <v>2969485219</v>
      </c>
      <c r="AE68" s="1">
        <v>37784</v>
      </c>
      <c r="AF68" t="s">
        <v>657</v>
      </c>
      <c r="AG68" t="s">
        <v>658</v>
      </c>
      <c r="AH68" t="s">
        <v>53</v>
      </c>
      <c r="AJ68" t="s">
        <v>53</v>
      </c>
      <c r="AK68" t="s">
        <v>536</v>
      </c>
      <c r="AL68" t="s">
        <v>68</v>
      </c>
      <c r="AO68" t="s">
        <v>54</v>
      </c>
    </row>
    <row r="69" spans="1:43" x14ac:dyDescent="0.35">
      <c r="A69" t="s">
        <v>659</v>
      </c>
      <c r="B69" t="s">
        <v>660</v>
      </c>
      <c r="C69" t="s">
        <v>106</v>
      </c>
      <c r="D69" t="s">
        <v>98</v>
      </c>
      <c r="F69" t="s">
        <v>661</v>
      </c>
      <c r="G69" t="s">
        <v>662</v>
      </c>
      <c r="H69" t="s">
        <v>663</v>
      </c>
      <c r="J69" t="s">
        <v>49</v>
      </c>
      <c r="P69" t="s">
        <v>50</v>
      </c>
      <c r="Q69" t="s">
        <v>502</v>
      </c>
      <c r="U69" s="1">
        <v>39406.414583333331</v>
      </c>
      <c r="V69" s="1">
        <v>39406.414583333331</v>
      </c>
      <c r="W69" s="1">
        <v>44209.676388888889</v>
      </c>
      <c r="X69" s="1">
        <v>44209.676388888889</v>
      </c>
      <c r="AC69" t="s">
        <v>51</v>
      </c>
      <c r="AD69">
        <v>1000000000</v>
      </c>
      <c r="AE69" s="1">
        <v>37295</v>
      </c>
      <c r="AG69" t="s">
        <v>664</v>
      </c>
      <c r="AH69" t="s">
        <v>53</v>
      </c>
      <c r="AJ69" t="s">
        <v>53</v>
      </c>
      <c r="AK69" t="s">
        <v>665</v>
      </c>
      <c r="AO69" t="s">
        <v>54</v>
      </c>
      <c r="AP69" s="1">
        <v>45436.463888888888</v>
      </c>
    </row>
    <row r="70" spans="1:43" x14ac:dyDescent="0.35">
      <c r="A70" t="s">
        <v>666</v>
      </c>
      <c r="B70" t="s">
        <v>667</v>
      </c>
      <c r="C70" t="s">
        <v>668</v>
      </c>
      <c r="F70" t="s">
        <v>669</v>
      </c>
      <c r="H70" t="s">
        <v>670</v>
      </c>
      <c r="I70" t="s">
        <v>61</v>
      </c>
      <c r="J70" t="s">
        <v>261</v>
      </c>
      <c r="K70" t="s">
        <v>671</v>
      </c>
      <c r="M70" t="s">
        <v>672</v>
      </c>
      <c r="N70" t="s">
        <v>65</v>
      </c>
      <c r="O70">
        <v>81001</v>
      </c>
      <c r="P70" t="s">
        <v>50</v>
      </c>
      <c r="Q70" t="s">
        <v>502</v>
      </c>
      <c r="R70" t="s">
        <v>673</v>
      </c>
      <c r="U70" s="1">
        <v>39406.589583333334</v>
      </c>
      <c r="V70" s="1">
        <v>39406.589583333334</v>
      </c>
      <c r="W70" s="1">
        <v>39406.691666666666</v>
      </c>
      <c r="X70" s="1">
        <v>39422.556944444441</v>
      </c>
      <c r="Y70" s="1">
        <v>45471.372916666667</v>
      </c>
      <c r="Z70">
        <v>7965.04</v>
      </c>
      <c r="AA70" t="s">
        <v>133</v>
      </c>
      <c r="AC70" t="s">
        <v>53</v>
      </c>
      <c r="AD70">
        <v>2969475309</v>
      </c>
      <c r="AE70" s="1">
        <v>37159</v>
      </c>
      <c r="AF70" t="s">
        <v>674</v>
      </c>
      <c r="AG70" t="s">
        <v>675</v>
      </c>
      <c r="AH70" t="s">
        <v>53</v>
      </c>
      <c r="AJ70" t="s">
        <v>53</v>
      </c>
      <c r="AL70" t="s">
        <v>78</v>
      </c>
      <c r="AO70" t="s">
        <v>54</v>
      </c>
    </row>
    <row r="71" spans="1:43" x14ac:dyDescent="0.35">
      <c r="A71" t="s">
        <v>676</v>
      </c>
      <c r="B71" t="s">
        <v>677</v>
      </c>
      <c r="C71" t="s">
        <v>678</v>
      </c>
      <c r="F71" t="s">
        <v>679</v>
      </c>
      <c r="G71">
        <v>8017853152</v>
      </c>
      <c r="H71" t="s">
        <v>680</v>
      </c>
      <c r="I71" t="s">
        <v>681</v>
      </c>
      <c r="J71" t="s">
        <v>682</v>
      </c>
      <c r="K71" t="s">
        <v>683</v>
      </c>
      <c r="L71" t="s">
        <v>684</v>
      </c>
      <c r="M71" t="s">
        <v>685</v>
      </c>
      <c r="N71" t="s">
        <v>686</v>
      </c>
      <c r="O71">
        <v>84062</v>
      </c>
      <c r="P71" t="s">
        <v>50</v>
      </c>
      <c r="Q71" t="s">
        <v>502</v>
      </c>
      <c r="U71" s="1">
        <v>39184.581250000003</v>
      </c>
      <c r="V71" s="1">
        <v>39407.37222222222</v>
      </c>
      <c r="W71" s="1">
        <v>39188.672222222223</v>
      </c>
      <c r="X71" s="1">
        <v>42235.634722222225</v>
      </c>
      <c r="AC71" t="s">
        <v>53</v>
      </c>
      <c r="AD71">
        <v>2969680285</v>
      </c>
      <c r="AE71" s="1">
        <v>42263.737500000003</v>
      </c>
      <c r="AF71" t="s">
        <v>687</v>
      </c>
      <c r="AG71" t="s">
        <v>688</v>
      </c>
      <c r="AH71" t="s">
        <v>53</v>
      </c>
      <c r="AJ71" t="s">
        <v>53</v>
      </c>
      <c r="AL71" t="s">
        <v>68</v>
      </c>
      <c r="AO71" t="s">
        <v>54</v>
      </c>
    </row>
    <row r="72" spans="1:43" x14ac:dyDescent="0.35">
      <c r="A72" t="s">
        <v>689</v>
      </c>
      <c r="B72" t="s">
        <v>690</v>
      </c>
      <c r="C72" t="s">
        <v>691</v>
      </c>
      <c r="F72" t="s">
        <v>692</v>
      </c>
      <c r="G72" t="s">
        <v>693</v>
      </c>
      <c r="H72" t="s">
        <v>694</v>
      </c>
      <c r="I72" t="s">
        <v>179</v>
      </c>
      <c r="J72" t="s">
        <v>695</v>
      </c>
      <c r="K72" t="s">
        <v>696</v>
      </c>
      <c r="M72" t="s">
        <v>697</v>
      </c>
      <c r="N72" t="s">
        <v>287</v>
      </c>
      <c r="O72">
        <v>80537</v>
      </c>
      <c r="P72" t="s">
        <v>50</v>
      </c>
      <c r="U72" s="1">
        <v>39009.670138888891</v>
      </c>
      <c r="V72" s="1">
        <v>39457.62222222222</v>
      </c>
      <c r="W72" s="1">
        <v>39009.671527777777</v>
      </c>
      <c r="X72" s="1">
        <v>44501.490277777775</v>
      </c>
      <c r="Y72" s="1">
        <v>42657.745138888888</v>
      </c>
      <c r="AC72" t="s">
        <v>51</v>
      </c>
      <c r="AD72">
        <v>2969477631</v>
      </c>
      <c r="AE72" s="1">
        <v>37298</v>
      </c>
      <c r="AF72" t="s">
        <v>698</v>
      </c>
      <c r="AG72" t="s">
        <v>699</v>
      </c>
      <c r="AH72" t="s">
        <v>53</v>
      </c>
      <c r="AJ72" t="s">
        <v>53</v>
      </c>
      <c r="AL72" t="s">
        <v>68</v>
      </c>
      <c r="AO72" t="s">
        <v>54</v>
      </c>
      <c r="AP72" s="1">
        <v>45476.645833333336</v>
      </c>
      <c r="AQ72" s="1">
        <v>45476.646527777775</v>
      </c>
    </row>
    <row r="73" spans="1:43" x14ac:dyDescent="0.35">
      <c r="A73" t="s">
        <v>700</v>
      </c>
      <c r="B73" t="s">
        <v>701</v>
      </c>
      <c r="C73" t="s">
        <v>702</v>
      </c>
      <c r="D73" t="s">
        <v>98</v>
      </c>
      <c r="F73" t="s">
        <v>47</v>
      </c>
      <c r="G73" t="s">
        <v>703</v>
      </c>
      <c r="H73" t="s">
        <v>704</v>
      </c>
      <c r="J73" t="s">
        <v>49</v>
      </c>
      <c r="P73" t="s">
        <v>50</v>
      </c>
      <c r="U73" s="1">
        <v>37197.361805555556</v>
      </c>
      <c r="V73" s="1">
        <v>39470.443055555559</v>
      </c>
      <c r="W73" s="1">
        <v>44985.600694444445</v>
      </c>
      <c r="X73" s="1">
        <v>44985.600694444445</v>
      </c>
      <c r="AC73" t="s">
        <v>51</v>
      </c>
      <c r="AD73">
        <v>1000000000</v>
      </c>
      <c r="AE73" s="1">
        <v>37295</v>
      </c>
      <c r="AG73" t="s">
        <v>705</v>
      </c>
      <c r="AH73" t="s">
        <v>53</v>
      </c>
      <c r="AJ73" t="s">
        <v>53</v>
      </c>
      <c r="AK73" t="s">
        <v>570</v>
      </c>
      <c r="AO73" t="s">
        <v>54</v>
      </c>
      <c r="AP73" s="1">
        <v>45316.522916666669</v>
      </c>
    </row>
    <row r="74" spans="1:43" x14ac:dyDescent="0.35">
      <c r="A74" t="s">
        <v>706</v>
      </c>
      <c r="B74" t="s">
        <v>653</v>
      </c>
      <c r="C74" t="s">
        <v>707</v>
      </c>
      <c r="F74" t="s">
        <v>708</v>
      </c>
      <c r="H74" t="s">
        <v>709</v>
      </c>
      <c r="I74" t="s">
        <v>61</v>
      </c>
      <c r="J74" t="s">
        <v>710</v>
      </c>
      <c r="P74" t="s">
        <v>50</v>
      </c>
      <c r="U74" s="1">
        <v>38365.713888888888</v>
      </c>
      <c r="V74" s="1">
        <v>39477.65347222222</v>
      </c>
      <c r="W74" s="1">
        <v>38383.695833333331</v>
      </c>
      <c r="X74" s="1">
        <v>42786.529166666667</v>
      </c>
      <c r="Y74" s="1">
        <v>42657.804861111108</v>
      </c>
      <c r="AC74" t="s">
        <v>51</v>
      </c>
      <c r="AD74">
        <v>2969477838</v>
      </c>
      <c r="AE74" s="1">
        <v>37309</v>
      </c>
      <c r="AF74" t="s">
        <v>711</v>
      </c>
      <c r="AG74" t="s">
        <v>712</v>
      </c>
      <c r="AH74" t="s">
        <v>53</v>
      </c>
      <c r="AJ74" t="s">
        <v>53</v>
      </c>
      <c r="AL74" t="s">
        <v>68</v>
      </c>
      <c r="AO74" t="s">
        <v>54</v>
      </c>
      <c r="AP74" s="1">
        <v>43469.545138888891</v>
      </c>
      <c r="AQ74" s="1">
        <v>43452.62222222222</v>
      </c>
    </row>
    <row r="75" spans="1:43" x14ac:dyDescent="0.35">
      <c r="A75" t="s">
        <v>713</v>
      </c>
      <c r="B75" t="s">
        <v>714</v>
      </c>
      <c r="C75" t="s">
        <v>715</v>
      </c>
      <c r="D75" t="s">
        <v>716</v>
      </c>
      <c r="F75" t="s">
        <v>717</v>
      </c>
      <c r="G75" t="s">
        <v>718</v>
      </c>
      <c r="H75" t="s">
        <v>719</v>
      </c>
      <c r="I75" t="s">
        <v>720</v>
      </c>
      <c r="J75" t="s">
        <v>721</v>
      </c>
      <c r="K75" t="s">
        <v>722</v>
      </c>
      <c r="M75" t="s">
        <v>723</v>
      </c>
      <c r="N75" t="s">
        <v>724</v>
      </c>
      <c r="O75">
        <v>78250</v>
      </c>
      <c r="P75" t="s">
        <v>50</v>
      </c>
      <c r="Q75" t="s">
        <v>502</v>
      </c>
      <c r="U75" s="1">
        <v>39478.624305555553</v>
      </c>
      <c r="V75" s="1">
        <v>39478.624305555553</v>
      </c>
      <c r="W75" s="1">
        <v>39490.576388888891</v>
      </c>
      <c r="X75" s="1">
        <v>44202.705555555556</v>
      </c>
      <c r="AC75" t="s">
        <v>51</v>
      </c>
      <c r="AD75">
        <v>2969530816</v>
      </c>
      <c r="AE75" s="1">
        <v>39490.575694444444</v>
      </c>
      <c r="AG75" t="s">
        <v>725</v>
      </c>
      <c r="AH75" t="s">
        <v>53</v>
      </c>
      <c r="AJ75" t="s">
        <v>53</v>
      </c>
      <c r="AL75" t="s">
        <v>68</v>
      </c>
      <c r="AO75" t="s">
        <v>54</v>
      </c>
      <c r="AP75" s="1">
        <v>44482.633333333331</v>
      </c>
    </row>
    <row r="76" spans="1:43" x14ac:dyDescent="0.35">
      <c r="A76" t="s">
        <v>726</v>
      </c>
      <c r="B76" t="s">
        <v>727</v>
      </c>
      <c r="C76" t="s">
        <v>728</v>
      </c>
      <c r="F76">
        <f>1970-379-4975</f>
        <v>-3384</v>
      </c>
      <c r="H76" t="s">
        <v>729</v>
      </c>
      <c r="I76" t="s">
        <v>200</v>
      </c>
      <c r="J76" t="s">
        <v>730</v>
      </c>
      <c r="K76" t="s">
        <v>731</v>
      </c>
      <c r="M76" t="s">
        <v>732</v>
      </c>
      <c r="N76" t="s">
        <v>287</v>
      </c>
      <c r="O76">
        <v>81635</v>
      </c>
      <c r="P76" t="s">
        <v>50</v>
      </c>
      <c r="Q76" t="s">
        <v>502</v>
      </c>
      <c r="U76" s="1">
        <v>39490.734722222223</v>
      </c>
      <c r="V76" s="1">
        <v>39490.734722222223</v>
      </c>
      <c r="W76" s="1">
        <v>39491.517361111109</v>
      </c>
      <c r="X76" s="1">
        <v>41536.575694444444</v>
      </c>
      <c r="AC76" t="s">
        <v>51</v>
      </c>
      <c r="AD76">
        <v>2969511176</v>
      </c>
      <c r="AE76" s="1">
        <v>38413.688888888886</v>
      </c>
      <c r="AF76" t="s">
        <v>733</v>
      </c>
      <c r="AG76" t="s">
        <v>734</v>
      </c>
      <c r="AH76" t="s">
        <v>53</v>
      </c>
      <c r="AJ76" t="s">
        <v>53</v>
      </c>
      <c r="AK76" t="s">
        <v>182</v>
      </c>
      <c r="AL76" t="s">
        <v>68</v>
      </c>
      <c r="AO76" t="s">
        <v>54</v>
      </c>
      <c r="AP76" s="1">
        <v>43464.329861111109</v>
      </c>
    </row>
    <row r="77" spans="1:43" x14ac:dyDescent="0.35">
      <c r="A77" t="s">
        <v>735</v>
      </c>
      <c r="B77" t="s">
        <v>736</v>
      </c>
      <c r="C77" t="s">
        <v>106</v>
      </c>
      <c r="F77" t="s">
        <v>737</v>
      </c>
      <c r="H77" t="s">
        <v>738</v>
      </c>
      <c r="I77" t="s">
        <v>101</v>
      </c>
      <c r="J77" t="s">
        <v>739</v>
      </c>
      <c r="K77" t="s">
        <v>740</v>
      </c>
      <c r="M77" t="s">
        <v>298</v>
      </c>
      <c r="N77" t="s">
        <v>287</v>
      </c>
      <c r="O77">
        <v>80216</v>
      </c>
      <c r="P77" t="s">
        <v>50</v>
      </c>
      <c r="Q77" t="s">
        <v>502</v>
      </c>
      <c r="U77" s="1">
        <v>39512.595138888886</v>
      </c>
      <c r="V77" s="1">
        <v>39512.595138888886</v>
      </c>
      <c r="W77" s="1">
        <v>39517.354861111111</v>
      </c>
      <c r="X77" s="1">
        <v>43740.32916666667</v>
      </c>
      <c r="Y77" s="1">
        <v>42657.478472222225</v>
      </c>
      <c r="AC77" t="s">
        <v>51</v>
      </c>
      <c r="AD77">
        <v>2969475436</v>
      </c>
      <c r="AE77" s="1">
        <v>37166.661111111112</v>
      </c>
      <c r="AF77" t="s">
        <v>741</v>
      </c>
      <c r="AG77" t="s">
        <v>742</v>
      </c>
      <c r="AH77" t="s">
        <v>53</v>
      </c>
      <c r="AJ77" t="s">
        <v>53</v>
      </c>
      <c r="AL77" t="s">
        <v>68</v>
      </c>
      <c r="AO77" t="s">
        <v>54</v>
      </c>
      <c r="AP77" s="1">
        <v>45476.553472222222</v>
      </c>
      <c r="AQ77" s="1">
        <v>45476.619444444441</v>
      </c>
    </row>
    <row r="78" spans="1:43" x14ac:dyDescent="0.35">
      <c r="A78" t="s">
        <v>743</v>
      </c>
      <c r="B78" t="s">
        <v>653</v>
      </c>
      <c r="C78" t="s">
        <v>71</v>
      </c>
      <c r="D78" t="s">
        <v>98</v>
      </c>
      <c r="F78" t="s">
        <v>47</v>
      </c>
      <c r="H78" t="s">
        <v>744</v>
      </c>
      <c r="J78" t="s">
        <v>49</v>
      </c>
      <c r="P78" t="s">
        <v>50</v>
      </c>
      <c r="Q78" t="s">
        <v>502</v>
      </c>
      <c r="U78" s="1">
        <v>39533.381944444445</v>
      </c>
      <c r="V78" s="1">
        <v>39533.381944444445</v>
      </c>
      <c r="W78" s="1">
        <v>39533.401388888888</v>
      </c>
      <c r="X78" s="1">
        <v>40875.618055555555</v>
      </c>
      <c r="AC78" t="s">
        <v>51</v>
      </c>
      <c r="AD78">
        <v>2969485219</v>
      </c>
      <c r="AE78" s="1">
        <v>37784</v>
      </c>
      <c r="AG78" t="s">
        <v>745</v>
      </c>
      <c r="AH78" t="s">
        <v>53</v>
      </c>
      <c r="AJ78" t="s">
        <v>53</v>
      </c>
      <c r="AK78" t="s">
        <v>182</v>
      </c>
      <c r="AL78" t="s">
        <v>78</v>
      </c>
      <c r="AO78" t="s">
        <v>54</v>
      </c>
    </row>
    <row r="79" spans="1:43" x14ac:dyDescent="0.35">
      <c r="A79" t="s">
        <v>746</v>
      </c>
      <c r="B79" t="s">
        <v>747</v>
      </c>
      <c r="C79" t="s">
        <v>748</v>
      </c>
      <c r="F79" t="s">
        <v>749</v>
      </c>
      <c r="H79" t="s">
        <v>750</v>
      </c>
      <c r="I79" t="s">
        <v>179</v>
      </c>
      <c r="J79" t="s">
        <v>751</v>
      </c>
      <c r="K79" t="s">
        <v>752</v>
      </c>
      <c r="M79" t="s">
        <v>753</v>
      </c>
      <c r="N79" t="s">
        <v>724</v>
      </c>
      <c r="O79">
        <v>79915</v>
      </c>
      <c r="P79" t="s">
        <v>50</v>
      </c>
      <c r="Q79" t="s">
        <v>502</v>
      </c>
      <c r="U79" s="1">
        <v>39533.522222222222</v>
      </c>
      <c r="V79" s="1">
        <v>39533.522222222222</v>
      </c>
      <c r="W79" s="1">
        <v>39533.555555555555</v>
      </c>
      <c r="X79" s="1">
        <v>42653.65</v>
      </c>
      <c r="Y79" s="1">
        <v>42653.654166666667</v>
      </c>
      <c r="AC79" t="s">
        <v>51</v>
      </c>
      <c r="AD79">
        <v>2969579013</v>
      </c>
      <c r="AE79" s="1">
        <v>41156.661111111112</v>
      </c>
      <c r="AF79" t="s">
        <v>754</v>
      </c>
      <c r="AG79" t="s">
        <v>755</v>
      </c>
      <c r="AH79" t="s">
        <v>53</v>
      </c>
      <c r="AJ79" t="s">
        <v>53</v>
      </c>
      <c r="AL79" t="s">
        <v>78</v>
      </c>
      <c r="AO79" t="s">
        <v>54</v>
      </c>
      <c r="AP79" s="1">
        <v>45442.465277777781</v>
      </c>
      <c r="AQ79" s="1">
        <v>45422.603472222225</v>
      </c>
    </row>
    <row r="80" spans="1:43" x14ac:dyDescent="0.35">
      <c r="A80" t="s">
        <v>756</v>
      </c>
      <c r="B80" t="s">
        <v>757</v>
      </c>
      <c r="C80" t="s">
        <v>758</v>
      </c>
      <c r="D80" t="s">
        <v>759</v>
      </c>
      <c r="F80" t="s">
        <v>760</v>
      </c>
      <c r="H80" t="s">
        <v>761</v>
      </c>
      <c r="J80" t="s">
        <v>534</v>
      </c>
      <c r="P80" t="s">
        <v>50</v>
      </c>
      <c r="Q80" t="s">
        <v>502</v>
      </c>
      <c r="U80" s="1">
        <v>39536.759722222225</v>
      </c>
      <c r="V80" s="1">
        <v>39536.760416666664</v>
      </c>
      <c r="W80" s="1">
        <v>39538.34375</v>
      </c>
      <c r="X80" s="1">
        <v>40824.070138888892</v>
      </c>
      <c r="AC80" t="s">
        <v>51</v>
      </c>
      <c r="AD80">
        <v>2969480024</v>
      </c>
      <c r="AE80" s="1">
        <v>37427</v>
      </c>
      <c r="AF80" t="s">
        <v>140</v>
      </c>
      <c r="AG80" t="s">
        <v>762</v>
      </c>
      <c r="AH80" t="s">
        <v>53</v>
      </c>
      <c r="AJ80" t="s">
        <v>53</v>
      </c>
      <c r="AK80" t="s">
        <v>536</v>
      </c>
      <c r="AL80" t="s">
        <v>68</v>
      </c>
      <c r="AO80" t="s">
        <v>54</v>
      </c>
    </row>
    <row r="81" spans="1:43" x14ac:dyDescent="0.35">
      <c r="A81" t="s">
        <v>763</v>
      </c>
      <c r="B81" t="s">
        <v>764</v>
      </c>
      <c r="C81" t="s">
        <v>765</v>
      </c>
      <c r="F81" t="s">
        <v>766</v>
      </c>
      <c r="H81" t="s">
        <v>767</v>
      </c>
      <c r="I81" t="s">
        <v>179</v>
      </c>
      <c r="J81" t="s">
        <v>768</v>
      </c>
      <c r="K81" t="s">
        <v>769</v>
      </c>
      <c r="M81" t="s">
        <v>770</v>
      </c>
      <c r="N81" t="s">
        <v>213</v>
      </c>
      <c r="O81">
        <v>81334</v>
      </c>
      <c r="P81" t="s">
        <v>50</v>
      </c>
      <c r="Q81" t="s">
        <v>502</v>
      </c>
      <c r="U81" s="1">
        <v>39547.715277777781</v>
      </c>
      <c r="V81" s="1">
        <v>39547.715277777781</v>
      </c>
      <c r="W81" s="1">
        <v>39547.745138888888</v>
      </c>
      <c r="X81" s="1">
        <v>42654.472222222219</v>
      </c>
      <c r="Y81" s="1">
        <v>42654.472916666666</v>
      </c>
      <c r="AC81" t="s">
        <v>51</v>
      </c>
      <c r="AD81">
        <v>2969504834</v>
      </c>
      <c r="AE81" s="1">
        <v>38020.65625</v>
      </c>
      <c r="AF81" t="s">
        <v>771</v>
      </c>
      <c r="AG81" t="s">
        <v>772</v>
      </c>
      <c r="AH81" t="s">
        <v>53</v>
      </c>
      <c r="AJ81" t="s">
        <v>53</v>
      </c>
      <c r="AL81" t="s">
        <v>68</v>
      </c>
      <c r="AO81" t="s">
        <v>54</v>
      </c>
      <c r="AP81" s="1">
        <v>45476.455555555556</v>
      </c>
      <c r="AQ81" s="1">
        <v>45476.456250000003</v>
      </c>
    </row>
    <row r="82" spans="1:43" x14ac:dyDescent="0.35">
      <c r="A82" t="s">
        <v>773</v>
      </c>
      <c r="B82" t="s">
        <v>774</v>
      </c>
      <c r="C82" t="s">
        <v>775</v>
      </c>
      <c r="D82" t="s">
        <v>776</v>
      </c>
      <c r="F82" t="s">
        <v>777</v>
      </c>
      <c r="G82" t="s">
        <v>778</v>
      </c>
      <c r="H82" t="s">
        <v>779</v>
      </c>
      <c r="I82" t="s">
        <v>780</v>
      </c>
      <c r="J82" t="s">
        <v>781</v>
      </c>
      <c r="K82" t="s">
        <v>782</v>
      </c>
      <c r="M82" t="s">
        <v>783</v>
      </c>
      <c r="N82" t="s">
        <v>253</v>
      </c>
      <c r="O82">
        <v>88337</v>
      </c>
      <c r="P82" t="s">
        <v>50</v>
      </c>
      <c r="Q82" t="s">
        <v>502</v>
      </c>
      <c r="R82" t="s">
        <v>784</v>
      </c>
      <c r="U82" s="1">
        <v>37591.897222222222</v>
      </c>
      <c r="V82" s="1">
        <v>39547.936111111114</v>
      </c>
      <c r="W82" s="1">
        <v>37901.526388888888</v>
      </c>
      <c r="X82" s="1">
        <v>43796.987500000003</v>
      </c>
      <c r="Y82" s="1">
        <v>42339.436111111114</v>
      </c>
      <c r="AC82" t="s">
        <v>51</v>
      </c>
      <c r="AD82">
        <v>2969482619</v>
      </c>
      <c r="AE82" s="1">
        <v>37592</v>
      </c>
      <c r="AF82" t="s">
        <v>785</v>
      </c>
      <c r="AG82" t="s">
        <v>786</v>
      </c>
      <c r="AH82" t="s">
        <v>53</v>
      </c>
      <c r="AJ82" t="s">
        <v>53</v>
      </c>
      <c r="AL82" t="s">
        <v>68</v>
      </c>
      <c r="AO82" t="s">
        <v>54</v>
      </c>
      <c r="AP82" s="1">
        <v>45349.525000000001</v>
      </c>
      <c r="AQ82" s="1">
        <v>44732.529861111114</v>
      </c>
    </row>
    <row r="83" spans="1:43" x14ac:dyDescent="0.35">
      <c r="A83" t="s">
        <v>787</v>
      </c>
      <c r="B83" t="s">
        <v>788</v>
      </c>
      <c r="C83" t="s">
        <v>789</v>
      </c>
      <c r="D83" t="s">
        <v>240</v>
      </c>
      <c r="F83" t="s">
        <v>283</v>
      </c>
      <c r="H83" t="s">
        <v>790</v>
      </c>
      <c r="J83" t="s">
        <v>285</v>
      </c>
      <c r="P83" t="s">
        <v>50</v>
      </c>
      <c r="Q83" t="s">
        <v>502</v>
      </c>
      <c r="U83" s="1">
        <v>39551.709027777775</v>
      </c>
      <c r="V83" s="1">
        <v>39551.709027777775</v>
      </c>
      <c r="W83" s="1">
        <v>39552.527083333334</v>
      </c>
      <c r="X83" s="1">
        <v>39552.527083333334</v>
      </c>
      <c r="AC83" t="s">
        <v>51</v>
      </c>
      <c r="AD83">
        <v>2969480024</v>
      </c>
      <c r="AE83" s="1">
        <v>37427</v>
      </c>
      <c r="AF83" t="s">
        <v>145</v>
      </c>
      <c r="AG83" t="s">
        <v>791</v>
      </c>
      <c r="AH83" t="s">
        <v>53</v>
      </c>
      <c r="AJ83" t="s">
        <v>53</v>
      </c>
      <c r="AL83" t="s">
        <v>78</v>
      </c>
      <c r="AO83" t="s">
        <v>54</v>
      </c>
    </row>
    <row r="84" spans="1:43" x14ac:dyDescent="0.35">
      <c r="A84" t="s">
        <v>792</v>
      </c>
      <c r="B84" t="s">
        <v>793</v>
      </c>
      <c r="C84" t="s">
        <v>794</v>
      </c>
      <c r="H84" t="s">
        <v>795</v>
      </c>
      <c r="I84" t="s">
        <v>179</v>
      </c>
      <c r="J84" t="s">
        <v>796</v>
      </c>
      <c r="K84" t="s">
        <v>797</v>
      </c>
      <c r="M84" t="s">
        <v>753</v>
      </c>
      <c r="N84" t="s">
        <v>798</v>
      </c>
      <c r="O84">
        <v>79907</v>
      </c>
      <c r="P84" t="s">
        <v>50</v>
      </c>
      <c r="Q84" t="s">
        <v>502</v>
      </c>
      <c r="U84" s="1">
        <v>39568.309027777781</v>
      </c>
      <c r="V84" s="1">
        <v>39568.309027777781</v>
      </c>
      <c r="W84" s="1">
        <v>39569.370138888888</v>
      </c>
      <c r="X84" s="1">
        <v>44481.695833333331</v>
      </c>
      <c r="Y84" s="1">
        <v>40679.511111111111</v>
      </c>
      <c r="AC84" t="s">
        <v>53</v>
      </c>
      <c r="AD84">
        <v>2969475971</v>
      </c>
      <c r="AE84" s="1">
        <v>37194</v>
      </c>
      <c r="AF84" t="s">
        <v>799</v>
      </c>
      <c r="AG84" t="s">
        <v>800</v>
      </c>
      <c r="AH84" t="s">
        <v>53</v>
      </c>
      <c r="AJ84" t="s">
        <v>53</v>
      </c>
      <c r="AK84" t="s">
        <v>570</v>
      </c>
      <c r="AL84" t="s">
        <v>68</v>
      </c>
      <c r="AO84" t="s">
        <v>54</v>
      </c>
      <c r="AP84" s="1">
        <v>45391.665972222225</v>
      </c>
    </row>
    <row r="85" spans="1:43" x14ac:dyDescent="0.35">
      <c r="A85" t="s">
        <v>801</v>
      </c>
      <c r="B85" t="s">
        <v>802</v>
      </c>
      <c r="C85" t="s">
        <v>803</v>
      </c>
      <c r="F85" t="s">
        <v>804</v>
      </c>
      <c r="H85" t="s">
        <v>805</v>
      </c>
      <c r="I85" t="s">
        <v>61</v>
      </c>
      <c r="J85" t="s">
        <v>806</v>
      </c>
      <c r="K85" t="s">
        <v>807</v>
      </c>
      <c r="M85" t="s">
        <v>566</v>
      </c>
      <c r="N85" t="s">
        <v>608</v>
      </c>
      <c r="O85">
        <v>80640</v>
      </c>
      <c r="P85" t="s">
        <v>50</v>
      </c>
      <c r="Q85" t="s">
        <v>502</v>
      </c>
      <c r="U85" s="1">
        <v>39580.52847222222</v>
      </c>
      <c r="V85" s="1">
        <v>39580.52847222222</v>
      </c>
      <c r="W85" s="1">
        <v>39580.535416666666</v>
      </c>
      <c r="X85" s="1">
        <v>40770.838888888888</v>
      </c>
      <c r="AC85" t="s">
        <v>51</v>
      </c>
      <c r="AD85">
        <v>2969532859</v>
      </c>
      <c r="AE85" s="1">
        <v>39580.534722222219</v>
      </c>
      <c r="AF85" t="s">
        <v>808</v>
      </c>
      <c r="AG85" t="s">
        <v>809</v>
      </c>
      <c r="AH85" t="s">
        <v>53</v>
      </c>
      <c r="AJ85" t="s">
        <v>53</v>
      </c>
      <c r="AL85" t="s">
        <v>78</v>
      </c>
      <c r="AO85" t="s">
        <v>54</v>
      </c>
    </row>
    <row r="86" spans="1:43" x14ac:dyDescent="0.35">
      <c r="A86" t="s">
        <v>810</v>
      </c>
      <c r="B86" t="s">
        <v>811</v>
      </c>
      <c r="C86" t="s">
        <v>812</v>
      </c>
      <c r="F86" t="s">
        <v>813</v>
      </c>
      <c r="G86" t="s">
        <v>814</v>
      </c>
      <c r="H86" t="s">
        <v>815</v>
      </c>
      <c r="I86" t="s">
        <v>816</v>
      </c>
      <c r="J86" t="s">
        <v>817</v>
      </c>
      <c r="K86" t="s">
        <v>818</v>
      </c>
      <c r="M86" t="s">
        <v>419</v>
      </c>
      <c r="N86" t="s">
        <v>253</v>
      </c>
      <c r="O86">
        <v>87123</v>
      </c>
      <c r="P86" t="s">
        <v>50</v>
      </c>
      <c r="Q86" t="s">
        <v>502</v>
      </c>
      <c r="U86" s="1">
        <v>39569.708333333336</v>
      </c>
      <c r="V86" s="1">
        <v>39581.645138888889</v>
      </c>
      <c r="W86" s="1">
        <v>39581.651388888888</v>
      </c>
      <c r="X86" s="1">
        <v>42675.910416666666</v>
      </c>
      <c r="AC86" t="s">
        <v>53</v>
      </c>
      <c r="AD86">
        <v>2969484674</v>
      </c>
      <c r="AE86" s="1">
        <v>37741</v>
      </c>
      <c r="AF86" t="s">
        <v>819</v>
      </c>
      <c r="AG86" t="s">
        <v>820</v>
      </c>
      <c r="AH86" t="s">
        <v>53</v>
      </c>
      <c r="AJ86" t="s">
        <v>53</v>
      </c>
      <c r="AK86" t="s">
        <v>570</v>
      </c>
      <c r="AL86" t="s">
        <v>78</v>
      </c>
      <c r="AO86" t="s">
        <v>54</v>
      </c>
      <c r="AP86" s="1">
        <v>45469.375694444447</v>
      </c>
      <c r="AQ86" s="1">
        <v>41527.365972222222</v>
      </c>
    </row>
    <row r="87" spans="1:43" x14ac:dyDescent="0.35">
      <c r="A87" t="s">
        <v>821</v>
      </c>
      <c r="B87" t="s">
        <v>822</v>
      </c>
      <c r="C87" t="s">
        <v>390</v>
      </c>
      <c r="F87" t="s">
        <v>823</v>
      </c>
      <c r="H87" t="s">
        <v>824</v>
      </c>
      <c r="I87" t="s">
        <v>61</v>
      </c>
      <c r="J87" t="s">
        <v>825</v>
      </c>
      <c r="P87" t="s">
        <v>50</v>
      </c>
      <c r="Q87" t="s">
        <v>502</v>
      </c>
      <c r="U87" s="1">
        <v>39450.570138888892</v>
      </c>
      <c r="V87" s="1">
        <v>39588.752083333333</v>
      </c>
      <c r="W87" s="1">
        <v>39451.708333333336</v>
      </c>
      <c r="X87" s="1">
        <v>43265.438888888886</v>
      </c>
      <c r="Y87" s="1">
        <v>42657.473611111112</v>
      </c>
      <c r="AC87" t="s">
        <v>51</v>
      </c>
      <c r="AD87">
        <v>2969480621</v>
      </c>
      <c r="AE87" s="1">
        <v>37459</v>
      </c>
      <c r="AF87" t="s">
        <v>826</v>
      </c>
      <c r="AG87" t="s">
        <v>827</v>
      </c>
      <c r="AH87" t="s">
        <v>53</v>
      </c>
      <c r="AJ87" t="s">
        <v>53</v>
      </c>
      <c r="AL87" t="s">
        <v>68</v>
      </c>
      <c r="AO87" t="s">
        <v>54</v>
      </c>
      <c r="AP87" s="1">
        <v>44224.450694444444</v>
      </c>
      <c r="AQ87" s="1">
        <v>44224.463194444441</v>
      </c>
    </row>
    <row r="88" spans="1:43" x14ac:dyDescent="0.35">
      <c r="A88" t="s">
        <v>828</v>
      </c>
      <c r="B88" t="s">
        <v>829</v>
      </c>
      <c r="C88" t="s">
        <v>830</v>
      </c>
      <c r="F88" t="s">
        <v>831</v>
      </c>
      <c r="H88" t="s">
        <v>832</v>
      </c>
      <c r="I88" t="s">
        <v>833</v>
      </c>
      <c r="J88" t="s">
        <v>834</v>
      </c>
      <c r="K88" t="s">
        <v>835</v>
      </c>
      <c r="M88" t="s">
        <v>525</v>
      </c>
      <c r="N88" t="s">
        <v>213</v>
      </c>
      <c r="O88">
        <v>80011</v>
      </c>
      <c r="P88" t="s">
        <v>50</v>
      </c>
      <c r="Q88" t="s">
        <v>502</v>
      </c>
      <c r="U88" s="1">
        <v>39591.597916666666</v>
      </c>
      <c r="V88" s="1">
        <v>39591.597916666666</v>
      </c>
      <c r="W88" s="1">
        <v>39591.599305555559</v>
      </c>
      <c r="X88" s="1">
        <v>43773.694444444445</v>
      </c>
      <c r="Y88" s="1">
        <v>42655.668749999997</v>
      </c>
      <c r="AC88" t="s">
        <v>51</v>
      </c>
      <c r="AD88">
        <v>2969533306</v>
      </c>
      <c r="AE88" s="1">
        <v>39591.598611111112</v>
      </c>
      <c r="AF88" t="s">
        <v>836</v>
      </c>
      <c r="AG88" t="s">
        <v>837</v>
      </c>
      <c r="AH88" t="s">
        <v>53</v>
      </c>
      <c r="AJ88" t="s">
        <v>53</v>
      </c>
      <c r="AK88" t="s">
        <v>570</v>
      </c>
      <c r="AL88" t="s">
        <v>68</v>
      </c>
      <c r="AO88" t="s">
        <v>54</v>
      </c>
      <c r="AP88" s="1">
        <v>45476.657638888886</v>
      </c>
      <c r="AQ88" s="1">
        <v>45476.470833333333</v>
      </c>
    </row>
    <row r="89" spans="1:43" x14ac:dyDescent="0.35">
      <c r="A89" t="s">
        <v>838</v>
      </c>
      <c r="B89" t="s">
        <v>839</v>
      </c>
      <c r="C89" t="s">
        <v>840</v>
      </c>
      <c r="F89" t="s">
        <v>841</v>
      </c>
      <c r="H89" t="s">
        <v>842</v>
      </c>
      <c r="I89" t="s">
        <v>101</v>
      </c>
      <c r="J89" t="s">
        <v>843</v>
      </c>
      <c r="K89" t="s">
        <v>844</v>
      </c>
      <c r="M89" t="s">
        <v>143</v>
      </c>
      <c r="N89" t="s">
        <v>287</v>
      </c>
      <c r="O89">
        <v>81505</v>
      </c>
      <c r="P89" t="s">
        <v>50</v>
      </c>
      <c r="Q89" t="s">
        <v>502</v>
      </c>
      <c r="U89" s="1">
        <v>39603.729166666664</v>
      </c>
      <c r="V89" s="1">
        <v>39603.729166666664</v>
      </c>
      <c r="W89" s="1">
        <v>39604.370138888888</v>
      </c>
      <c r="X89" s="1">
        <v>43412.552083333336</v>
      </c>
      <c r="Y89" s="1">
        <v>42536.545138888891</v>
      </c>
      <c r="AC89" t="s">
        <v>53</v>
      </c>
      <c r="AD89">
        <v>2969522216</v>
      </c>
      <c r="AE89" s="1">
        <v>39069.332638888889</v>
      </c>
      <c r="AF89" t="s">
        <v>845</v>
      </c>
      <c r="AG89" t="s">
        <v>846</v>
      </c>
      <c r="AH89" t="s">
        <v>53</v>
      </c>
      <c r="AJ89" t="s">
        <v>53</v>
      </c>
      <c r="AK89" t="s">
        <v>536</v>
      </c>
      <c r="AL89" t="s">
        <v>68</v>
      </c>
      <c r="AO89" t="s">
        <v>54</v>
      </c>
      <c r="AP89" s="1">
        <v>45415.664583333331</v>
      </c>
      <c r="AQ89" s="1">
        <v>44939.609027777777</v>
      </c>
    </row>
    <row r="90" spans="1:43" x14ac:dyDescent="0.35">
      <c r="A90" t="s">
        <v>847</v>
      </c>
      <c r="B90" t="s">
        <v>848</v>
      </c>
      <c r="C90" t="s">
        <v>849</v>
      </c>
      <c r="D90" t="s">
        <v>98</v>
      </c>
      <c r="F90" t="s">
        <v>850</v>
      </c>
      <c r="G90" t="s">
        <v>851</v>
      </c>
      <c r="H90" t="s">
        <v>852</v>
      </c>
      <c r="I90" t="s">
        <v>394</v>
      </c>
      <c r="J90" t="s">
        <v>853</v>
      </c>
      <c r="K90" t="s">
        <v>854</v>
      </c>
      <c r="M90" t="s">
        <v>159</v>
      </c>
      <c r="N90" t="s">
        <v>287</v>
      </c>
      <c r="O90">
        <v>80922</v>
      </c>
      <c r="P90" t="s">
        <v>50</v>
      </c>
      <c r="Q90" t="s">
        <v>502</v>
      </c>
      <c r="R90" t="s">
        <v>855</v>
      </c>
      <c r="S90" t="s">
        <v>856</v>
      </c>
      <c r="T90">
        <v>30319</v>
      </c>
      <c r="U90" s="1">
        <v>39618.539583333331</v>
      </c>
      <c r="V90" s="1">
        <v>39622.336111111108</v>
      </c>
      <c r="W90" s="1">
        <v>39618.668055555558</v>
      </c>
      <c r="X90" s="1">
        <v>42677.690972222219</v>
      </c>
      <c r="AC90" t="s">
        <v>51</v>
      </c>
      <c r="AD90">
        <v>2969477715</v>
      </c>
      <c r="AE90" s="1">
        <v>37302</v>
      </c>
      <c r="AF90" t="s">
        <v>857</v>
      </c>
      <c r="AG90" t="s">
        <v>858</v>
      </c>
      <c r="AH90" t="s">
        <v>53</v>
      </c>
      <c r="AJ90" t="s">
        <v>53</v>
      </c>
      <c r="AK90" t="s">
        <v>570</v>
      </c>
      <c r="AL90" t="s">
        <v>68</v>
      </c>
      <c r="AO90" t="s">
        <v>54</v>
      </c>
      <c r="AP90" s="1">
        <v>45476.318055555559</v>
      </c>
      <c r="AQ90" s="1">
        <v>45474.486805555556</v>
      </c>
    </row>
    <row r="91" spans="1:43" x14ac:dyDescent="0.35">
      <c r="A91" t="s">
        <v>859</v>
      </c>
      <c r="B91" t="s">
        <v>653</v>
      </c>
      <c r="C91" t="s">
        <v>860</v>
      </c>
      <c r="D91" t="s">
        <v>861</v>
      </c>
      <c r="F91" t="s">
        <v>47</v>
      </c>
      <c r="G91" t="s">
        <v>862</v>
      </c>
      <c r="H91" t="s">
        <v>863</v>
      </c>
      <c r="J91" t="s">
        <v>49</v>
      </c>
      <c r="P91" t="s">
        <v>50</v>
      </c>
      <c r="Q91" t="s">
        <v>502</v>
      </c>
      <c r="S91" t="s">
        <v>856</v>
      </c>
      <c r="T91" s="2" t="s">
        <v>864</v>
      </c>
      <c r="U91" s="1">
        <v>39638.42291666667</v>
      </c>
      <c r="V91" s="1">
        <v>39638.42291666667</v>
      </c>
      <c r="W91" s="1">
        <v>39638.716666666667</v>
      </c>
      <c r="X91" s="1">
        <v>39638.716666666667</v>
      </c>
      <c r="AC91" t="s">
        <v>53</v>
      </c>
      <c r="AD91">
        <v>2969485219</v>
      </c>
      <c r="AE91" s="1">
        <v>37784</v>
      </c>
      <c r="AG91" t="s">
        <v>865</v>
      </c>
      <c r="AH91" t="s">
        <v>53</v>
      </c>
      <c r="AJ91" t="s">
        <v>53</v>
      </c>
      <c r="AK91" t="s">
        <v>182</v>
      </c>
      <c r="AL91" t="s">
        <v>78</v>
      </c>
      <c r="AO91" t="s">
        <v>54</v>
      </c>
    </row>
    <row r="92" spans="1:43" x14ac:dyDescent="0.35">
      <c r="A92" t="s">
        <v>866</v>
      </c>
      <c r="B92" t="s">
        <v>867</v>
      </c>
      <c r="C92" t="s">
        <v>587</v>
      </c>
      <c r="D92" t="s">
        <v>309</v>
      </c>
      <c r="F92" t="s">
        <v>868</v>
      </c>
      <c r="G92" t="s">
        <v>869</v>
      </c>
      <c r="H92" t="s">
        <v>870</v>
      </c>
      <c r="J92" t="s">
        <v>871</v>
      </c>
      <c r="K92" t="s">
        <v>872</v>
      </c>
      <c r="M92" t="s">
        <v>873</v>
      </c>
      <c r="N92" t="s">
        <v>287</v>
      </c>
      <c r="O92">
        <v>80477</v>
      </c>
      <c r="P92" t="s">
        <v>50</v>
      </c>
      <c r="Q92" t="s">
        <v>502</v>
      </c>
      <c r="R92" t="s">
        <v>874</v>
      </c>
      <c r="S92" t="s">
        <v>856</v>
      </c>
      <c r="T92">
        <v>31531</v>
      </c>
      <c r="U92" s="1">
        <v>39647.671527777777</v>
      </c>
      <c r="V92" s="1">
        <v>39647.671527777777</v>
      </c>
      <c r="W92" s="1">
        <v>39647.675000000003</v>
      </c>
      <c r="X92" s="1">
        <v>41337.796527777777</v>
      </c>
      <c r="AC92" t="s">
        <v>53</v>
      </c>
      <c r="AD92">
        <v>2969534535</v>
      </c>
      <c r="AE92" s="1">
        <v>39647.674305555556</v>
      </c>
      <c r="AF92" t="s">
        <v>875</v>
      </c>
      <c r="AG92" t="s">
        <v>876</v>
      </c>
      <c r="AH92" t="s">
        <v>53</v>
      </c>
      <c r="AJ92" t="s">
        <v>53</v>
      </c>
      <c r="AL92" t="s">
        <v>68</v>
      </c>
      <c r="AO92" t="s">
        <v>54</v>
      </c>
    </row>
    <row r="93" spans="1:43" x14ac:dyDescent="0.35">
      <c r="A93" t="s">
        <v>877</v>
      </c>
      <c r="B93" t="s">
        <v>878</v>
      </c>
      <c r="C93" t="s">
        <v>879</v>
      </c>
      <c r="D93" t="s">
        <v>437</v>
      </c>
      <c r="F93" t="s">
        <v>880</v>
      </c>
      <c r="H93" t="s">
        <v>881</v>
      </c>
      <c r="I93" t="s">
        <v>61</v>
      </c>
      <c r="J93" t="s">
        <v>882</v>
      </c>
      <c r="P93" t="s">
        <v>50</v>
      </c>
      <c r="Q93" t="s">
        <v>502</v>
      </c>
      <c r="R93" t="s">
        <v>883</v>
      </c>
      <c r="S93" t="s">
        <v>856</v>
      </c>
      <c r="T93">
        <v>74906</v>
      </c>
      <c r="U93" s="1">
        <v>39649.73541666667</v>
      </c>
      <c r="V93" s="1">
        <v>39649.73541666667</v>
      </c>
      <c r="W93" s="1">
        <v>39650.331944444442</v>
      </c>
      <c r="X93" s="1">
        <v>42271.65902777778</v>
      </c>
      <c r="Y93" s="1">
        <v>40410.694444444445</v>
      </c>
      <c r="AC93" t="s">
        <v>51</v>
      </c>
      <c r="AD93">
        <v>2969482269</v>
      </c>
      <c r="AE93" s="1">
        <v>37567</v>
      </c>
      <c r="AF93" t="s">
        <v>884</v>
      </c>
      <c r="AG93" t="s">
        <v>885</v>
      </c>
      <c r="AH93" t="s">
        <v>53</v>
      </c>
      <c r="AJ93" t="s">
        <v>53</v>
      </c>
      <c r="AK93" t="s">
        <v>536</v>
      </c>
      <c r="AL93" t="s">
        <v>68</v>
      </c>
      <c r="AO93" t="s">
        <v>54</v>
      </c>
    </row>
    <row r="94" spans="1:43" x14ac:dyDescent="0.35">
      <c r="A94" t="s">
        <v>886</v>
      </c>
      <c r="B94" t="s">
        <v>887</v>
      </c>
      <c r="C94" t="s">
        <v>888</v>
      </c>
      <c r="D94" t="s">
        <v>531</v>
      </c>
      <c r="H94" t="s">
        <v>889</v>
      </c>
      <c r="I94" t="s">
        <v>61</v>
      </c>
      <c r="J94" t="s">
        <v>75</v>
      </c>
      <c r="P94" t="s">
        <v>50</v>
      </c>
      <c r="Q94" t="s">
        <v>502</v>
      </c>
      <c r="S94" t="s">
        <v>856</v>
      </c>
      <c r="T94" t="s">
        <v>890</v>
      </c>
      <c r="U94" s="1">
        <v>39673.519444444442</v>
      </c>
      <c r="V94" s="1">
        <v>39673.519444444442</v>
      </c>
      <c r="W94" s="1">
        <v>40182.672222222223</v>
      </c>
      <c r="X94" s="1">
        <v>42241.321527777778</v>
      </c>
      <c r="Y94" s="1">
        <v>41702.60833333333</v>
      </c>
      <c r="AC94" t="s">
        <v>51</v>
      </c>
      <c r="AD94">
        <v>2969480024</v>
      </c>
      <c r="AE94" s="1">
        <v>37427</v>
      </c>
      <c r="AF94" t="s">
        <v>76</v>
      </c>
      <c r="AG94" t="s">
        <v>891</v>
      </c>
      <c r="AH94" t="s">
        <v>53</v>
      </c>
      <c r="AJ94" t="s">
        <v>53</v>
      </c>
      <c r="AK94" t="s">
        <v>570</v>
      </c>
      <c r="AL94" t="s">
        <v>68</v>
      </c>
      <c r="AO94" t="s">
        <v>54</v>
      </c>
      <c r="AP94" s="1">
        <v>44431.440972222219</v>
      </c>
    </row>
    <row r="95" spans="1:43" x14ac:dyDescent="0.35">
      <c r="A95" t="s">
        <v>892</v>
      </c>
      <c r="B95" t="s">
        <v>893</v>
      </c>
      <c r="C95" t="s">
        <v>894</v>
      </c>
      <c r="F95" t="s">
        <v>895</v>
      </c>
      <c r="H95" t="s">
        <v>896</v>
      </c>
      <c r="I95" t="s">
        <v>179</v>
      </c>
      <c r="J95" t="s">
        <v>491</v>
      </c>
      <c r="K95" t="s">
        <v>897</v>
      </c>
      <c r="M95" t="s">
        <v>898</v>
      </c>
      <c r="N95" t="s">
        <v>899</v>
      </c>
      <c r="O95">
        <v>58852</v>
      </c>
      <c r="P95" t="s">
        <v>50</v>
      </c>
      <c r="U95" s="1">
        <v>38588.675000000003</v>
      </c>
      <c r="V95" s="1">
        <v>39674.603472222225</v>
      </c>
      <c r="W95" s="1">
        <v>44027.53125</v>
      </c>
      <c r="X95" s="1">
        <v>44932.50277777778</v>
      </c>
      <c r="AC95" t="s">
        <v>51</v>
      </c>
      <c r="AD95">
        <v>2969472760</v>
      </c>
      <c r="AE95" s="1">
        <v>36916.71597222222</v>
      </c>
      <c r="AF95" t="s">
        <v>900</v>
      </c>
      <c r="AG95" t="s">
        <v>901</v>
      </c>
      <c r="AH95" t="s">
        <v>53</v>
      </c>
      <c r="AJ95" t="s">
        <v>53</v>
      </c>
      <c r="AL95" t="s">
        <v>78</v>
      </c>
      <c r="AO95" t="s">
        <v>54</v>
      </c>
      <c r="AP95" s="1">
        <v>44952.488888888889</v>
      </c>
    </row>
    <row r="96" spans="1:43" x14ac:dyDescent="0.35">
      <c r="A96" t="s">
        <v>902</v>
      </c>
      <c r="B96" t="s">
        <v>903</v>
      </c>
      <c r="C96" t="s">
        <v>904</v>
      </c>
      <c r="D96" t="s">
        <v>905</v>
      </c>
      <c r="F96" t="s">
        <v>906</v>
      </c>
      <c r="G96" t="s">
        <v>907</v>
      </c>
      <c r="H96" t="s">
        <v>908</v>
      </c>
      <c r="I96" t="s">
        <v>394</v>
      </c>
      <c r="J96" t="s">
        <v>909</v>
      </c>
      <c r="K96" t="s">
        <v>910</v>
      </c>
      <c r="L96" t="s">
        <v>911</v>
      </c>
      <c r="M96" t="s">
        <v>912</v>
      </c>
      <c r="N96" t="s">
        <v>253</v>
      </c>
      <c r="O96">
        <v>87532</v>
      </c>
      <c r="P96" t="s">
        <v>50</v>
      </c>
      <c r="R96" t="s">
        <v>913</v>
      </c>
      <c r="U96" s="1">
        <v>38636.486805555556</v>
      </c>
      <c r="V96" s="1">
        <v>39679.547222222223</v>
      </c>
      <c r="W96" s="1">
        <v>38636.54583333333</v>
      </c>
      <c r="X96" s="1">
        <v>40948.548611111109</v>
      </c>
      <c r="AC96" t="s">
        <v>51</v>
      </c>
      <c r="AD96">
        <v>2969514949</v>
      </c>
      <c r="AE96" s="1">
        <v>38636.543055555558</v>
      </c>
      <c r="AF96" t="s">
        <v>914</v>
      </c>
      <c r="AG96" t="s">
        <v>915</v>
      </c>
      <c r="AH96" t="s">
        <v>53</v>
      </c>
      <c r="AJ96" t="s">
        <v>53</v>
      </c>
      <c r="AK96" t="s">
        <v>536</v>
      </c>
      <c r="AL96" t="s">
        <v>68</v>
      </c>
      <c r="AO96" t="s">
        <v>54</v>
      </c>
    </row>
    <row r="97" spans="1:43" x14ac:dyDescent="0.35">
      <c r="A97" t="s">
        <v>916</v>
      </c>
      <c r="B97" t="s">
        <v>917</v>
      </c>
      <c r="C97" t="s">
        <v>728</v>
      </c>
      <c r="D97" t="s">
        <v>861</v>
      </c>
      <c r="F97" t="s">
        <v>47</v>
      </c>
      <c r="H97" t="s">
        <v>918</v>
      </c>
      <c r="I97" t="s">
        <v>179</v>
      </c>
      <c r="J97" t="s">
        <v>49</v>
      </c>
      <c r="P97" t="s">
        <v>50</v>
      </c>
      <c r="U97" s="1">
        <v>37558.632638888892</v>
      </c>
      <c r="V97" s="1">
        <v>39706.472222222219</v>
      </c>
      <c r="W97" s="1">
        <v>37736.71597222222</v>
      </c>
      <c r="X97" s="1">
        <v>42261.745833333334</v>
      </c>
      <c r="AC97" t="s">
        <v>53</v>
      </c>
      <c r="AD97">
        <v>2969485219</v>
      </c>
      <c r="AE97" s="1">
        <v>37784</v>
      </c>
      <c r="AG97" t="s">
        <v>919</v>
      </c>
      <c r="AH97" t="s">
        <v>53</v>
      </c>
      <c r="AJ97" t="s">
        <v>53</v>
      </c>
      <c r="AL97" t="s">
        <v>68</v>
      </c>
      <c r="AO97" t="s">
        <v>54</v>
      </c>
      <c r="AP97" s="1">
        <v>45447.460416666669</v>
      </c>
    </row>
    <row r="98" spans="1:43" x14ac:dyDescent="0.35">
      <c r="A98" t="s">
        <v>920</v>
      </c>
      <c r="B98" t="s">
        <v>921</v>
      </c>
      <c r="C98" t="s">
        <v>218</v>
      </c>
      <c r="D98" t="s">
        <v>922</v>
      </c>
      <c r="F98" t="s">
        <v>923</v>
      </c>
      <c r="H98" t="s">
        <v>924</v>
      </c>
      <c r="I98" t="s">
        <v>61</v>
      </c>
      <c r="J98" t="s">
        <v>925</v>
      </c>
      <c r="K98" t="s">
        <v>926</v>
      </c>
      <c r="M98" t="s">
        <v>137</v>
      </c>
      <c r="N98" t="s">
        <v>65</v>
      </c>
      <c r="O98" t="s">
        <v>927</v>
      </c>
      <c r="P98" t="s">
        <v>50</v>
      </c>
      <c r="Q98" t="s">
        <v>502</v>
      </c>
      <c r="R98" t="s">
        <v>928</v>
      </c>
      <c r="S98" t="s">
        <v>856</v>
      </c>
      <c r="T98" t="s">
        <v>929</v>
      </c>
      <c r="U98" s="1">
        <v>39724.436805555553</v>
      </c>
      <c r="V98" s="1">
        <v>39724.436805555553</v>
      </c>
      <c r="W98" s="1">
        <v>39724.441666666666</v>
      </c>
      <c r="X98" s="1">
        <v>44694.615972222222</v>
      </c>
      <c r="AC98" t="s">
        <v>51</v>
      </c>
      <c r="AD98">
        <v>2969510894</v>
      </c>
      <c r="AE98" s="1">
        <v>38400.48541666667</v>
      </c>
      <c r="AF98" t="s">
        <v>930</v>
      </c>
      <c r="AG98" t="s">
        <v>931</v>
      </c>
      <c r="AH98" t="s">
        <v>53</v>
      </c>
      <c r="AJ98" t="s">
        <v>53</v>
      </c>
      <c r="AL98" t="s">
        <v>78</v>
      </c>
      <c r="AO98" t="s">
        <v>54</v>
      </c>
      <c r="AP98" s="1">
        <v>45309.361111111109</v>
      </c>
    </row>
    <row r="99" spans="1:43" x14ac:dyDescent="0.35">
      <c r="A99" t="s">
        <v>932</v>
      </c>
      <c r="B99" t="s">
        <v>933</v>
      </c>
      <c r="C99" t="s">
        <v>934</v>
      </c>
      <c r="D99" t="s">
        <v>51</v>
      </c>
      <c r="H99" t="s">
        <v>935</v>
      </c>
      <c r="J99" t="s">
        <v>534</v>
      </c>
      <c r="P99" t="s">
        <v>50</v>
      </c>
      <c r="Q99" t="s">
        <v>502</v>
      </c>
      <c r="S99" t="s">
        <v>856</v>
      </c>
      <c r="T99" t="s">
        <v>936</v>
      </c>
      <c r="U99" s="1">
        <v>39741.31527777778</v>
      </c>
      <c r="V99" s="1">
        <v>39741.31527777778</v>
      </c>
      <c r="W99" s="1">
        <v>39741.572222222225</v>
      </c>
      <c r="X99" s="1">
        <v>43278.496527777781</v>
      </c>
      <c r="AC99" t="s">
        <v>51</v>
      </c>
      <c r="AD99">
        <v>2969480024</v>
      </c>
      <c r="AE99" s="1">
        <v>37427</v>
      </c>
      <c r="AF99" t="s">
        <v>140</v>
      </c>
      <c r="AG99" t="s">
        <v>937</v>
      </c>
      <c r="AH99" t="s">
        <v>53</v>
      </c>
      <c r="AJ99" t="s">
        <v>53</v>
      </c>
      <c r="AL99" t="s">
        <v>68</v>
      </c>
      <c r="AO99" t="s">
        <v>54</v>
      </c>
      <c r="AP99" s="1">
        <v>44119.534722222219</v>
      </c>
    </row>
    <row r="100" spans="1:43" x14ac:dyDescent="0.35">
      <c r="A100" t="s">
        <v>938</v>
      </c>
      <c r="B100" t="s">
        <v>939</v>
      </c>
      <c r="C100" t="s">
        <v>940</v>
      </c>
      <c r="F100" t="s">
        <v>47</v>
      </c>
      <c r="H100" t="s">
        <v>941</v>
      </c>
      <c r="I100" t="s">
        <v>816</v>
      </c>
      <c r="J100" t="s">
        <v>49</v>
      </c>
      <c r="P100" t="s">
        <v>50</v>
      </c>
      <c r="Q100" t="s">
        <v>502</v>
      </c>
      <c r="S100" t="s">
        <v>856</v>
      </c>
      <c r="T100" t="s">
        <v>942</v>
      </c>
      <c r="U100" s="1">
        <v>39771.436805555553</v>
      </c>
      <c r="V100" s="1">
        <v>39771.436805555553</v>
      </c>
      <c r="W100" s="1">
        <v>39771.521527777775</v>
      </c>
      <c r="X100" s="1">
        <v>42716.529861111114</v>
      </c>
      <c r="AC100" t="s">
        <v>53</v>
      </c>
      <c r="AD100">
        <v>2969485219</v>
      </c>
      <c r="AE100" s="1">
        <v>37784</v>
      </c>
      <c r="AG100" t="s">
        <v>943</v>
      </c>
      <c r="AH100" t="s">
        <v>53</v>
      </c>
      <c r="AJ100" t="s">
        <v>53</v>
      </c>
      <c r="AK100" t="s">
        <v>536</v>
      </c>
      <c r="AL100" t="s">
        <v>68</v>
      </c>
      <c r="AO100" t="s">
        <v>54</v>
      </c>
      <c r="AP100" s="1">
        <v>43881.458333333336</v>
      </c>
    </row>
    <row r="101" spans="1:43" x14ac:dyDescent="0.35">
      <c r="A101" t="s">
        <v>944</v>
      </c>
      <c r="B101" t="s">
        <v>945</v>
      </c>
      <c r="C101" t="s">
        <v>946</v>
      </c>
      <c r="D101" t="s">
        <v>451</v>
      </c>
      <c r="F101" t="s">
        <v>47</v>
      </c>
      <c r="G101" t="s">
        <v>947</v>
      </c>
      <c r="H101" t="s">
        <v>948</v>
      </c>
      <c r="J101" t="s">
        <v>49</v>
      </c>
      <c r="P101" t="s">
        <v>50</v>
      </c>
      <c r="Q101" t="s">
        <v>502</v>
      </c>
      <c r="S101" t="s">
        <v>856</v>
      </c>
      <c r="T101">
        <v>12</v>
      </c>
      <c r="U101" s="1">
        <v>39776.501388888886</v>
      </c>
      <c r="V101" s="1">
        <v>39776.742361111108</v>
      </c>
      <c r="W101" s="1">
        <v>39776.745138888888</v>
      </c>
      <c r="X101" s="1">
        <v>40848.43472222222</v>
      </c>
      <c r="AC101" t="s">
        <v>51</v>
      </c>
      <c r="AD101">
        <v>2969485219</v>
      </c>
      <c r="AE101" s="1">
        <v>37784</v>
      </c>
      <c r="AG101" t="s">
        <v>949</v>
      </c>
      <c r="AH101" t="s">
        <v>53</v>
      </c>
      <c r="AJ101" t="s">
        <v>53</v>
      </c>
      <c r="AK101" t="s">
        <v>536</v>
      </c>
      <c r="AL101" t="s">
        <v>68</v>
      </c>
      <c r="AO101" t="s">
        <v>54</v>
      </c>
    </row>
    <row r="102" spans="1:43" x14ac:dyDescent="0.35">
      <c r="A102" t="s">
        <v>950</v>
      </c>
      <c r="B102" t="s">
        <v>951</v>
      </c>
      <c r="C102" t="s">
        <v>952</v>
      </c>
      <c r="D102" t="s">
        <v>677</v>
      </c>
      <c r="F102" t="s">
        <v>953</v>
      </c>
      <c r="H102" t="s">
        <v>954</v>
      </c>
      <c r="I102" t="s">
        <v>200</v>
      </c>
      <c r="J102" t="s">
        <v>955</v>
      </c>
      <c r="K102" t="s">
        <v>956</v>
      </c>
      <c r="M102" t="s">
        <v>143</v>
      </c>
      <c r="N102" t="s">
        <v>65</v>
      </c>
      <c r="O102">
        <v>81505</v>
      </c>
      <c r="P102" t="s">
        <v>50</v>
      </c>
      <c r="Q102" t="s">
        <v>502</v>
      </c>
      <c r="S102" t="s">
        <v>856</v>
      </c>
      <c r="T102">
        <v>3023159</v>
      </c>
      <c r="U102" s="1">
        <v>39785.458333333336</v>
      </c>
      <c r="V102" s="1">
        <v>39785.458333333336</v>
      </c>
      <c r="W102" s="1">
        <v>39785.476388888892</v>
      </c>
      <c r="X102" s="1">
        <v>43165.486805555556</v>
      </c>
      <c r="AC102" t="s">
        <v>51</v>
      </c>
      <c r="AD102">
        <v>2969515534</v>
      </c>
      <c r="AE102" s="1">
        <v>38666.551388888889</v>
      </c>
      <c r="AF102" t="s">
        <v>957</v>
      </c>
      <c r="AG102" t="s">
        <v>958</v>
      </c>
      <c r="AH102" t="s">
        <v>53</v>
      </c>
      <c r="AJ102" t="s">
        <v>53</v>
      </c>
      <c r="AL102" t="s">
        <v>78</v>
      </c>
      <c r="AO102" t="s">
        <v>54</v>
      </c>
      <c r="AP102" s="1">
        <v>45469.536111111112</v>
      </c>
    </row>
    <row r="103" spans="1:43" x14ac:dyDescent="0.35">
      <c r="A103" t="s">
        <v>959</v>
      </c>
      <c r="B103" t="s">
        <v>960</v>
      </c>
      <c r="C103" t="s">
        <v>961</v>
      </c>
      <c r="D103" t="s">
        <v>58</v>
      </c>
      <c r="F103" t="s">
        <v>574</v>
      </c>
      <c r="H103" t="s">
        <v>962</v>
      </c>
      <c r="I103" t="s">
        <v>415</v>
      </c>
      <c r="J103" t="s">
        <v>534</v>
      </c>
      <c r="K103" t="s">
        <v>963</v>
      </c>
      <c r="M103" t="s">
        <v>964</v>
      </c>
      <c r="N103" t="s">
        <v>468</v>
      </c>
      <c r="O103">
        <v>80216</v>
      </c>
      <c r="P103" t="s">
        <v>50</v>
      </c>
      <c r="R103" t="s">
        <v>965</v>
      </c>
      <c r="U103" s="1">
        <v>38735.359722222223</v>
      </c>
      <c r="V103" s="1">
        <v>39787.613194444442</v>
      </c>
      <c r="W103" s="1">
        <v>38735.451388888891</v>
      </c>
      <c r="X103" s="1">
        <v>44085.459722222222</v>
      </c>
      <c r="Y103" s="1">
        <v>42642.643750000003</v>
      </c>
      <c r="AC103" t="s">
        <v>51</v>
      </c>
      <c r="AD103">
        <v>2969480024</v>
      </c>
      <c r="AE103" s="1">
        <v>37427</v>
      </c>
      <c r="AF103" t="s">
        <v>140</v>
      </c>
      <c r="AG103" t="s">
        <v>966</v>
      </c>
      <c r="AH103" t="s">
        <v>53</v>
      </c>
      <c r="AJ103" t="s">
        <v>53</v>
      </c>
      <c r="AK103" t="s">
        <v>536</v>
      </c>
      <c r="AL103" t="s">
        <v>68</v>
      </c>
      <c r="AO103" t="s">
        <v>54</v>
      </c>
      <c r="AP103" s="1">
        <v>45476.540972222225</v>
      </c>
      <c r="AQ103" s="1">
        <v>45476.543055555558</v>
      </c>
    </row>
    <row r="104" spans="1:43" x14ac:dyDescent="0.35">
      <c r="A104" t="s">
        <v>967</v>
      </c>
      <c r="B104" t="s">
        <v>968</v>
      </c>
      <c r="C104" t="s">
        <v>969</v>
      </c>
      <c r="F104" t="s">
        <v>47</v>
      </c>
      <c r="G104" t="s">
        <v>970</v>
      </c>
      <c r="H104" t="s">
        <v>971</v>
      </c>
      <c r="J104" t="s">
        <v>49</v>
      </c>
      <c r="P104" t="s">
        <v>50</v>
      </c>
      <c r="Q104" t="s">
        <v>502</v>
      </c>
      <c r="S104" t="s">
        <v>856</v>
      </c>
      <c r="T104" t="s">
        <v>972</v>
      </c>
      <c r="U104" s="1">
        <v>39799.454861111109</v>
      </c>
      <c r="V104" s="1">
        <v>39799.454861111109</v>
      </c>
      <c r="W104" s="1">
        <v>39799.707638888889</v>
      </c>
      <c r="X104" s="1">
        <v>40665.722916666666</v>
      </c>
      <c r="AC104" t="s">
        <v>51</v>
      </c>
      <c r="AD104">
        <v>2969485219</v>
      </c>
      <c r="AE104" s="1">
        <v>37784</v>
      </c>
      <c r="AG104" t="s">
        <v>973</v>
      </c>
      <c r="AH104" t="s">
        <v>53</v>
      </c>
      <c r="AJ104" t="s">
        <v>53</v>
      </c>
      <c r="AK104" t="s">
        <v>182</v>
      </c>
      <c r="AL104" t="s">
        <v>78</v>
      </c>
      <c r="AO104" t="s">
        <v>54</v>
      </c>
    </row>
    <row r="105" spans="1:43" x14ac:dyDescent="0.35">
      <c r="A105" t="s">
        <v>974</v>
      </c>
      <c r="B105" t="s">
        <v>975</v>
      </c>
      <c r="C105" t="s">
        <v>976</v>
      </c>
      <c r="H105" t="s">
        <v>977</v>
      </c>
      <c r="I105" t="s">
        <v>394</v>
      </c>
      <c r="J105" t="s">
        <v>978</v>
      </c>
      <c r="K105" t="s">
        <v>979</v>
      </c>
      <c r="M105" t="s">
        <v>980</v>
      </c>
      <c r="N105" t="s">
        <v>253</v>
      </c>
      <c r="O105">
        <v>88101</v>
      </c>
      <c r="P105" t="s">
        <v>50</v>
      </c>
      <c r="Q105" t="s">
        <v>502</v>
      </c>
      <c r="S105" t="s">
        <v>856</v>
      </c>
      <c r="T105">
        <v>17755</v>
      </c>
      <c r="U105" s="1">
        <v>39804.57916666667</v>
      </c>
      <c r="V105" s="1">
        <v>39804.57916666667</v>
      </c>
      <c r="W105" s="1">
        <v>39804.67291666667</v>
      </c>
      <c r="X105" s="1">
        <v>43805.615972222222</v>
      </c>
      <c r="AC105" t="s">
        <v>51</v>
      </c>
      <c r="AD105">
        <v>2969481214</v>
      </c>
      <c r="AE105" s="1">
        <v>37496</v>
      </c>
      <c r="AF105" t="s">
        <v>981</v>
      </c>
      <c r="AG105" t="s">
        <v>982</v>
      </c>
      <c r="AH105" t="s">
        <v>53</v>
      </c>
      <c r="AJ105" t="s">
        <v>53</v>
      </c>
      <c r="AL105" t="s">
        <v>78</v>
      </c>
      <c r="AO105" t="s">
        <v>54</v>
      </c>
      <c r="AP105" s="1">
        <v>45446.368750000001</v>
      </c>
      <c r="AQ105" s="1">
        <v>44110.606249999997</v>
      </c>
    </row>
    <row r="106" spans="1:43" x14ac:dyDescent="0.35">
      <c r="A106" t="s">
        <v>983</v>
      </c>
      <c r="B106" t="s">
        <v>984</v>
      </c>
      <c r="C106" t="s">
        <v>985</v>
      </c>
      <c r="F106" t="s">
        <v>986</v>
      </c>
      <c r="H106" t="s">
        <v>987</v>
      </c>
      <c r="J106" t="s">
        <v>988</v>
      </c>
      <c r="K106" t="s">
        <v>989</v>
      </c>
      <c r="M106" t="s">
        <v>990</v>
      </c>
      <c r="N106" t="s">
        <v>65</v>
      </c>
      <c r="O106">
        <v>81601</v>
      </c>
      <c r="P106" t="s">
        <v>50</v>
      </c>
      <c r="Q106" t="s">
        <v>502</v>
      </c>
      <c r="R106" t="s">
        <v>991</v>
      </c>
      <c r="S106" t="s">
        <v>856</v>
      </c>
      <c r="T106">
        <v>37618</v>
      </c>
      <c r="U106" s="1">
        <v>39813.384722222225</v>
      </c>
      <c r="V106" s="1">
        <v>39813.384722222225</v>
      </c>
      <c r="W106" s="1">
        <v>39813.38958333333</v>
      </c>
      <c r="X106" s="1">
        <v>40574.402777777781</v>
      </c>
      <c r="AC106" t="s">
        <v>53</v>
      </c>
      <c r="AD106">
        <v>2969475440</v>
      </c>
      <c r="AE106" s="1">
        <v>37166.661111111112</v>
      </c>
      <c r="AF106" t="s">
        <v>992</v>
      </c>
      <c r="AG106" t="s">
        <v>993</v>
      </c>
      <c r="AH106" t="s">
        <v>53</v>
      </c>
      <c r="AJ106" t="s">
        <v>53</v>
      </c>
      <c r="AK106" t="s">
        <v>536</v>
      </c>
      <c r="AL106" t="s">
        <v>68</v>
      </c>
      <c r="AO106" t="s">
        <v>54</v>
      </c>
      <c r="AP106" s="1">
        <v>43859.454861111109</v>
      </c>
    </row>
    <row r="107" spans="1:43" x14ac:dyDescent="0.35">
      <c r="A107" t="s">
        <v>994</v>
      </c>
      <c r="B107" t="s">
        <v>995</v>
      </c>
      <c r="C107" t="s">
        <v>996</v>
      </c>
      <c r="D107" t="s">
        <v>219</v>
      </c>
      <c r="F107" t="s">
        <v>47</v>
      </c>
      <c r="H107" t="s">
        <v>997</v>
      </c>
      <c r="J107" t="s">
        <v>49</v>
      </c>
      <c r="P107" t="s">
        <v>50</v>
      </c>
      <c r="Q107" t="s">
        <v>502</v>
      </c>
      <c r="S107" t="s">
        <v>856</v>
      </c>
      <c r="T107">
        <v>11111</v>
      </c>
      <c r="U107" s="1">
        <v>39832.589583333334</v>
      </c>
      <c r="V107" s="1">
        <v>39832.589583333334</v>
      </c>
      <c r="W107" s="1">
        <v>44798.49722222222</v>
      </c>
      <c r="X107" s="1">
        <v>44798.49722222222</v>
      </c>
      <c r="AC107" t="s">
        <v>51</v>
      </c>
      <c r="AD107">
        <v>1000000000</v>
      </c>
      <c r="AE107" s="1">
        <v>37295</v>
      </c>
      <c r="AG107" t="s">
        <v>998</v>
      </c>
      <c r="AH107" t="s">
        <v>53</v>
      </c>
      <c r="AJ107" t="s">
        <v>53</v>
      </c>
      <c r="AK107" t="s">
        <v>536</v>
      </c>
      <c r="AL107" t="s">
        <v>78</v>
      </c>
      <c r="AO107" t="s">
        <v>54</v>
      </c>
    </row>
    <row r="108" spans="1:43" x14ac:dyDescent="0.35">
      <c r="A108" t="s">
        <v>999</v>
      </c>
      <c r="B108" t="s">
        <v>1000</v>
      </c>
      <c r="C108" t="s">
        <v>715</v>
      </c>
      <c r="F108" t="s">
        <v>1001</v>
      </c>
      <c r="G108" t="s">
        <v>1002</v>
      </c>
      <c r="H108" t="s">
        <v>1003</v>
      </c>
      <c r="I108" t="s">
        <v>394</v>
      </c>
      <c r="J108" t="s">
        <v>1004</v>
      </c>
      <c r="K108" t="s">
        <v>1005</v>
      </c>
      <c r="M108" t="s">
        <v>1006</v>
      </c>
      <c r="N108" t="s">
        <v>608</v>
      </c>
      <c r="O108">
        <v>80907</v>
      </c>
      <c r="P108" t="s">
        <v>50</v>
      </c>
      <c r="Q108" t="s">
        <v>502</v>
      </c>
      <c r="R108" t="s">
        <v>1007</v>
      </c>
      <c r="S108" t="s">
        <v>856</v>
      </c>
      <c r="T108">
        <v>18493</v>
      </c>
      <c r="U108" s="1">
        <v>39846.52847222222</v>
      </c>
      <c r="V108" s="1">
        <v>39846.52847222222</v>
      </c>
      <c r="W108" s="1">
        <v>39846.682638888888</v>
      </c>
      <c r="X108" s="1">
        <v>44211.336111111108</v>
      </c>
      <c r="Y108" s="1">
        <v>42650.453472222223</v>
      </c>
      <c r="AC108" t="s">
        <v>51</v>
      </c>
      <c r="AD108">
        <v>2969608691</v>
      </c>
      <c r="AE108" s="1">
        <v>41662.450694444444</v>
      </c>
      <c r="AF108" t="s">
        <v>1008</v>
      </c>
      <c r="AG108" t="s">
        <v>1009</v>
      </c>
      <c r="AH108" t="s">
        <v>53</v>
      </c>
      <c r="AJ108" t="s">
        <v>53</v>
      </c>
      <c r="AK108" t="s">
        <v>536</v>
      </c>
      <c r="AL108" t="s">
        <v>68</v>
      </c>
      <c r="AO108" t="s">
        <v>54</v>
      </c>
      <c r="AP108" s="1">
        <v>45252.806944444441</v>
      </c>
      <c r="AQ108" s="1">
        <v>45252.810416666667</v>
      </c>
    </row>
    <row r="109" spans="1:43" x14ac:dyDescent="0.35">
      <c r="A109" t="s">
        <v>1010</v>
      </c>
      <c r="B109" t="s">
        <v>1011</v>
      </c>
      <c r="C109" t="s">
        <v>1012</v>
      </c>
      <c r="F109">
        <v>11111111</v>
      </c>
      <c r="H109" t="s">
        <v>1013</v>
      </c>
      <c r="I109" t="s">
        <v>169</v>
      </c>
      <c r="J109" t="s">
        <v>1014</v>
      </c>
      <c r="K109" t="s">
        <v>874</v>
      </c>
      <c r="M109" t="s">
        <v>874</v>
      </c>
      <c r="N109" t="s">
        <v>874</v>
      </c>
      <c r="O109">
        <v>222222</v>
      </c>
      <c r="P109" t="s">
        <v>50</v>
      </c>
      <c r="Q109" t="s">
        <v>502</v>
      </c>
      <c r="S109" t="s">
        <v>856</v>
      </c>
      <c r="T109" t="s">
        <v>1015</v>
      </c>
      <c r="U109" s="1">
        <v>39849.423611111109</v>
      </c>
      <c r="V109" s="1">
        <v>39849.423611111109</v>
      </c>
      <c r="W109" s="1">
        <v>39849.467361111114</v>
      </c>
      <c r="X109" s="1">
        <v>45126.270833333336</v>
      </c>
      <c r="Y109" s="1">
        <v>45477.392361111109</v>
      </c>
      <c r="Z109">
        <v>717099.96</v>
      </c>
      <c r="AA109" t="s">
        <v>133</v>
      </c>
      <c r="AC109" t="s">
        <v>53</v>
      </c>
      <c r="AD109">
        <v>2969480780</v>
      </c>
      <c r="AE109" s="1">
        <v>37467</v>
      </c>
      <c r="AF109" t="s">
        <v>1016</v>
      </c>
      <c r="AG109" t="s">
        <v>1017</v>
      </c>
      <c r="AH109" t="s">
        <v>53</v>
      </c>
      <c r="AJ109" t="s">
        <v>53</v>
      </c>
      <c r="AL109" t="s">
        <v>68</v>
      </c>
      <c r="AO109" t="s">
        <v>54</v>
      </c>
      <c r="AP109" s="1">
        <v>43972.525000000001</v>
      </c>
    </row>
    <row r="110" spans="1:43" x14ac:dyDescent="0.35">
      <c r="A110" t="s">
        <v>1018</v>
      </c>
      <c r="B110" t="s">
        <v>1019</v>
      </c>
      <c r="C110" t="s">
        <v>1020</v>
      </c>
      <c r="D110" t="s">
        <v>437</v>
      </c>
      <c r="F110" t="s">
        <v>1021</v>
      </c>
      <c r="H110" t="s">
        <v>1022</v>
      </c>
      <c r="I110" t="s">
        <v>61</v>
      </c>
      <c r="J110" t="s">
        <v>407</v>
      </c>
      <c r="P110" t="s">
        <v>50</v>
      </c>
      <c r="Q110" t="s">
        <v>502</v>
      </c>
      <c r="S110" t="s">
        <v>856</v>
      </c>
      <c r="T110">
        <v>75868</v>
      </c>
      <c r="U110" s="1">
        <v>39856.510416666664</v>
      </c>
      <c r="V110" s="1">
        <v>39856.510416666664</v>
      </c>
      <c r="W110" s="1">
        <v>39857.498611111114</v>
      </c>
      <c r="X110" s="1">
        <v>41746.486805555556</v>
      </c>
      <c r="Y110" s="1">
        <v>41453.645138888889</v>
      </c>
      <c r="AC110" t="s">
        <v>51</v>
      </c>
      <c r="AD110">
        <v>2969475309</v>
      </c>
      <c r="AE110" s="1">
        <v>37159</v>
      </c>
      <c r="AF110" t="s">
        <v>408</v>
      </c>
      <c r="AG110" t="s">
        <v>1023</v>
      </c>
      <c r="AH110" t="s">
        <v>53</v>
      </c>
      <c r="AJ110" t="s">
        <v>53</v>
      </c>
      <c r="AK110" t="s">
        <v>570</v>
      </c>
      <c r="AL110" t="s">
        <v>68</v>
      </c>
      <c r="AO110" t="s">
        <v>54</v>
      </c>
    </row>
    <row r="111" spans="1:43" x14ac:dyDescent="0.35">
      <c r="A111" t="s">
        <v>1024</v>
      </c>
      <c r="B111" t="s">
        <v>1025</v>
      </c>
      <c r="C111" t="s">
        <v>613</v>
      </c>
      <c r="D111" t="s">
        <v>1026</v>
      </c>
      <c r="F111" t="s">
        <v>1027</v>
      </c>
      <c r="H111" t="s">
        <v>1028</v>
      </c>
      <c r="I111" t="s">
        <v>61</v>
      </c>
      <c r="J111" t="s">
        <v>1029</v>
      </c>
      <c r="K111" t="s">
        <v>1030</v>
      </c>
      <c r="M111" t="s">
        <v>1031</v>
      </c>
      <c r="N111" t="s">
        <v>1032</v>
      </c>
      <c r="O111">
        <v>80229</v>
      </c>
      <c r="P111" t="s">
        <v>50</v>
      </c>
      <c r="Q111" t="s">
        <v>502</v>
      </c>
      <c r="S111" t="s">
        <v>856</v>
      </c>
      <c r="T111">
        <v>95581</v>
      </c>
      <c r="U111" s="1">
        <v>39861.600694444445</v>
      </c>
      <c r="V111" s="1">
        <v>39861.600694444445</v>
      </c>
      <c r="W111" s="1">
        <v>39861.679166666669</v>
      </c>
      <c r="X111" s="1">
        <v>40729.462500000001</v>
      </c>
      <c r="AC111" t="s">
        <v>53</v>
      </c>
      <c r="AD111">
        <v>2969539427</v>
      </c>
      <c r="AE111" s="1">
        <v>39861.678472222222</v>
      </c>
      <c r="AF111" t="s">
        <v>1033</v>
      </c>
      <c r="AG111" t="s">
        <v>1034</v>
      </c>
      <c r="AH111" t="s">
        <v>53</v>
      </c>
      <c r="AJ111" t="s">
        <v>53</v>
      </c>
      <c r="AK111" t="s">
        <v>570</v>
      </c>
      <c r="AL111" t="s">
        <v>68</v>
      </c>
      <c r="AO111" t="s">
        <v>54</v>
      </c>
      <c r="AP111" s="1">
        <v>45155.395138888889</v>
      </c>
    </row>
    <row r="112" spans="1:43" x14ac:dyDescent="0.35">
      <c r="A112" t="s">
        <v>1035</v>
      </c>
      <c r="B112" t="s">
        <v>1036</v>
      </c>
      <c r="C112" t="s">
        <v>1037</v>
      </c>
      <c r="F112" t="s">
        <v>47</v>
      </c>
      <c r="G112" t="s">
        <v>1038</v>
      </c>
      <c r="H112" t="s">
        <v>1039</v>
      </c>
      <c r="I112" t="s">
        <v>101</v>
      </c>
      <c r="J112" t="s">
        <v>49</v>
      </c>
      <c r="P112" t="s">
        <v>50</v>
      </c>
      <c r="Q112" t="s">
        <v>502</v>
      </c>
      <c r="S112" t="s">
        <v>856</v>
      </c>
      <c r="T112">
        <v>1</v>
      </c>
      <c r="U112" s="1">
        <v>39864.737500000003</v>
      </c>
      <c r="V112" s="1">
        <v>39864.737500000003</v>
      </c>
      <c r="W112" s="1">
        <v>39864.739583333336</v>
      </c>
      <c r="X112" s="1">
        <v>40875.602777777778</v>
      </c>
      <c r="AC112" t="s">
        <v>51</v>
      </c>
      <c r="AD112">
        <v>2969485219</v>
      </c>
      <c r="AE112" s="1">
        <v>37784</v>
      </c>
      <c r="AG112" t="s">
        <v>1040</v>
      </c>
      <c r="AH112" t="s">
        <v>53</v>
      </c>
      <c r="AJ112" t="s">
        <v>53</v>
      </c>
      <c r="AK112" t="s">
        <v>182</v>
      </c>
      <c r="AL112" t="s">
        <v>78</v>
      </c>
      <c r="AO112" t="s">
        <v>54</v>
      </c>
    </row>
    <row r="113" spans="1:43" x14ac:dyDescent="0.35">
      <c r="A113" t="s">
        <v>1041</v>
      </c>
      <c r="B113" t="s">
        <v>1042</v>
      </c>
      <c r="C113" t="s">
        <v>1043</v>
      </c>
      <c r="D113" t="s">
        <v>922</v>
      </c>
      <c r="F113" t="s">
        <v>1044</v>
      </c>
      <c r="G113" t="s">
        <v>1045</v>
      </c>
      <c r="H113" t="s">
        <v>1046</v>
      </c>
      <c r="I113" t="s">
        <v>200</v>
      </c>
      <c r="J113" t="s">
        <v>1047</v>
      </c>
      <c r="K113" t="s">
        <v>1048</v>
      </c>
      <c r="M113" t="s">
        <v>325</v>
      </c>
      <c r="N113" t="s">
        <v>65</v>
      </c>
      <c r="O113">
        <v>81303</v>
      </c>
      <c r="P113" t="s">
        <v>50</v>
      </c>
      <c r="Q113" t="s">
        <v>502</v>
      </c>
      <c r="S113" t="s">
        <v>856</v>
      </c>
      <c r="T113">
        <v>21240</v>
      </c>
      <c r="U113" s="1">
        <v>39874.751388888886</v>
      </c>
      <c r="V113" s="1">
        <v>39874.751388888886</v>
      </c>
      <c r="W113" s="1">
        <v>39875.700694444444</v>
      </c>
      <c r="X113" s="1">
        <v>43159.742361111108</v>
      </c>
      <c r="Y113" s="1">
        <v>42454.713194444441</v>
      </c>
      <c r="AC113" t="s">
        <v>51</v>
      </c>
      <c r="AD113">
        <v>2969559124</v>
      </c>
      <c r="AE113" s="1">
        <v>40583.598611111112</v>
      </c>
      <c r="AF113" t="s">
        <v>1049</v>
      </c>
      <c r="AG113" t="s">
        <v>1050</v>
      </c>
      <c r="AH113" t="s">
        <v>53</v>
      </c>
      <c r="AJ113" t="s">
        <v>53</v>
      </c>
      <c r="AK113" t="s">
        <v>536</v>
      </c>
      <c r="AL113" t="s">
        <v>68</v>
      </c>
      <c r="AO113" t="s">
        <v>54</v>
      </c>
      <c r="AP113" s="1">
        <v>45474.565972222219</v>
      </c>
      <c r="AQ113" s="1">
        <v>43521.6875</v>
      </c>
    </row>
    <row r="114" spans="1:43" x14ac:dyDescent="0.35">
      <c r="A114" t="s">
        <v>1051</v>
      </c>
      <c r="B114" t="s">
        <v>653</v>
      </c>
      <c r="C114" t="s">
        <v>1052</v>
      </c>
      <c r="D114" t="s">
        <v>654</v>
      </c>
      <c r="F114" t="s">
        <v>1053</v>
      </c>
      <c r="H114" t="s">
        <v>1054</v>
      </c>
      <c r="I114" t="s">
        <v>394</v>
      </c>
      <c r="J114" t="s">
        <v>49</v>
      </c>
      <c r="P114" t="s">
        <v>50</v>
      </c>
      <c r="Q114" t="s">
        <v>502</v>
      </c>
      <c r="S114" t="s">
        <v>856</v>
      </c>
      <c r="T114">
        <v>1</v>
      </c>
      <c r="U114" s="1">
        <v>39883.419444444444</v>
      </c>
      <c r="V114" s="1">
        <v>39883.419444444444</v>
      </c>
      <c r="W114" s="1">
        <v>39883.426388888889</v>
      </c>
      <c r="X114" s="1">
        <v>41957.426388888889</v>
      </c>
      <c r="AC114" t="s">
        <v>51</v>
      </c>
      <c r="AD114">
        <v>2969485219</v>
      </c>
      <c r="AE114" s="1">
        <v>37784</v>
      </c>
      <c r="AG114" t="s">
        <v>1055</v>
      </c>
      <c r="AH114" t="s">
        <v>53</v>
      </c>
      <c r="AJ114" t="s">
        <v>53</v>
      </c>
      <c r="AK114" t="s">
        <v>536</v>
      </c>
      <c r="AL114" t="s">
        <v>68</v>
      </c>
      <c r="AO114" t="s">
        <v>54</v>
      </c>
    </row>
    <row r="115" spans="1:43" x14ac:dyDescent="0.35">
      <c r="A115" t="s">
        <v>1056</v>
      </c>
      <c r="B115" t="s">
        <v>1057</v>
      </c>
      <c r="C115" t="s">
        <v>1058</v>
      </c>
      <c r="F115" t="s">
        <v>1059</v>
      </c>
      <c r="H115" t="s">
        <v>1060</v>
      </c>
      <c r="I115" t="s">
        <v>101</v>
      </c>
      <c r="J115" t="s">
        <v>739</v>
      </c>
      <c r="K115" t="s">
        <v>1061</v>
      </c>
      <c r="M115" t="s">
        <v>1031</v>
      </c>
      <c r="N115" t="s">
        <v>468</v>
      </c>
      <c r="O115">
        <v>80216</v>
      </c>
      <c r="P115" t="s">
        <v>50</v>
      </c>
      <c r="Q115" t="s">
        <v>502</v>
      </c>
      <c r="S115" t="s">
        <v>856</v>
      </c>
      <c r="T115">
        <v>33599</v>
      </c>
      <c r="U115" s="1">
        <v>39910.674305555556</v>
      </c>
      <c r="V115" s="1">
        <v>39910.674305555556</v>
      </c>
      <c r="W115" s="1">
        <v>39910.676388888889</v>
      </c>
      <c r="X115" s="1">
        <v>42670.541666666664</v>
      </c>
      <c r="Y115" s="1">
        <v>42359.461805555555</v>
      </c>
      <c r="AC115" t="s">
        <v>51</v>
      </c>
      <c r="AD115">
        <v>2969475436</v>
      </c>
      <c r="AE115" s="1">
        <v>37166.661111111112</v>
      </c>
      <c r="AF115" t="s">
        <v>741</v>
      </c>
      <c r="AG115" t="s">
        <v>1062</v>
      </c>
      <c r="AH115" t="s">
        <v>53</v>
      </c>
      <c r="AJ115" t="s">
        <v>53</v>
      </c>
      <c r="AK115" t="s">
        <v>536</v>
      </c>
      <c r="AL115" t="s">
        <v>68</v>
      </c>
      <c r="AO115" t="s">
        <v>54</v>
      </c>
      <c r="AP115" s="1">
        <v>43494.538194444445</v>
      </c>
    </row>
    <row r="116" spans="1:43" x14ac:dyDescent="0.35">
      <c r="A116" t="s">
        <v>1063</v>
      </c>
      <c r="B116" t="s">
        <v>677</v>
      </c>
      <c r="C116" t="s">
        <v>1064</v>
      </c>
      <c r="D116" t="s">
        <v>1065</v>
      </c>
      <c r="F116" t="s">
        <v>1066</v>
      </c>
      <c r="H116" t="s">
        <v>1067</v>
      </c>
      <c r="I116" t="s">
        <v>101</v>
      </c>
      <c r="J116" t="s">
        <v>1068</v>
      </c>
      <c r="K116" t="s">
        <v>1069</v>
      </c>
      <c r="L116" t="s">
        <v>1068</v>
      </c>
      <c r="M116" t="s">
        <v>1070</v>
      </c>
      <c r="N116" t="s">
        <v>326</v>
      </c>
      <c r="O116">
        <v>81137</v>
      </c>
      <c r="P116" t="s">
        <v>50</v>
      </c>
      <c r="Q116" t="s">
        <v>502</v>
      </c>
      <c r="R116" t="s">
        <v>1071</v>
      </c>
      <c r="S116" t="s">
        <v>856</v>
      </c>
      <c r="T116">
        <v>59982</v>
      </c>
      <c r="U116" s="1">
        <v>39913.402083333334</v>
      </c>
      <c r="V116" s="1">
        <v>39913.402083333334</v>
      </c>
      <c r="W116" s="1">
        <v>39913.458333333336</v>
      </c>
      <c r="X116" s="1">
        <v>42466.393055555556</v>
      </c>
      <c r="AC116" t="s">
        <v>51</v>
      </c>
      <c r="AD116">
        <v>2969540810</v>
      </c>
      <c r="AE116" s="1">
        <v>39913.457638888889</v>
      </c>
      <c r="AF116" t="s">
        <v>1072</v>
      </c>
      <c r="AG116" t="s">
        <v>1073</v>
      </c>
      <c r="AH116" t="s">
        <v>53</v>
      </c>
      <c r="AJ116" t="s">
        <v>53</v>
      </c>
      <c r="AK116" t="s">
        <v>182</v>
      </c>
      <c r="AL116" t="s">
        <v>68</v>
      </c>
      <c r="AO116" t="s">
        <v>54</v>
      </c>
      <c r="AP116" s="1">
        <v>45412.339583333334</v>
      </c>
    </row>
    <row r="117" spans="1:43" x14ac:dyDescent="0.35">
      <c r="A117" t="s">
        <v>1074</v>
      </c>
      <c r="B117" t="s">
        <v>1075</v>
      </c>
      <c r="C117" t="s">
        <v>1076</v>
      </c>
      <c r="F117" t="s">
        <v>1077</v>
      </c>
      <c r="H117" t="s">
        <v>1078</v>
      </c>
      <c r="I117" t="s">
        <v>415</v>
      </c>
      <c r="J117" t="s">
        <v>1079</v>
      </c>
      <c r="K117" t="s">
        <v>1080</v>
      </c>
      <c r="M117" t="s">
        <v>419</v>
      </c>
      <c r="N117" t="s">
        <v>398</v>
      </c>
      <c r="O117">
        <v>87102</v>
      </c>
      <c r="P117" t="s">
        <v>50</v>
      </c>
      <c r="Q117" t="s">
        <v>502</v>
      </c>
      <c r="R117" t="s">
        <v>1081</v>
      </c>
      <c r="S117" t="s">
        <v>856</v>
      </c>
      <c r="T117" s="2" t="s">
        <v>1082</v>
      </c>
      <c r="U117" s="1">
        <v>39933.473611111112</v>
      </c>
      <c r="V117" s="1">
        <v>39933.473611111112</v>
      </c>
      <c r="W117" s="1">
        <v>39933.67083333333</v>
      </c>
      <c r="X117" s="1">
        <v>42809.486111111109</v>
      </c>
      <c r="Y117" s="1">
        <v>42646.474305555559</v>
      </c>
      <c r="AC117" t="s">
        <v>51</v>
      </c>
      <c r="AD117">
        <v>2969541342</v>
      </c>
      <c r="AE117" s="1">
        <v>39933.670138888891</v>
      </c>
      <c r="AF117" t="s">
        <v>1083</v>
      </c>
      <c r="AG117" t="s">
        <v>1084</v>
      </c>
      <c r="AH117" t="s">
        <v>53</v>
      </c>
      <c r="AJ117" t="s">
        <v>53</v>
      </c>
      <c r="AK117" t="s">
        <v>570</v>
      </c>
      <c r="AL117" t="s">
        <v>68</v>
      </c>
      <c r="AO117" t="s">
        <v>54</v>
      </c>
      <c r="AP117" s="1">
        <v>45397.6875</v>
      </c>
      <c r="AQ117" s="1">
        <v>45309.68472222222</v>
      </c>
    </row>
    <row r="118" spans="1:43" x14ac:dyDescent="0.35">
      <c r="A118" t="s">
        <v>1085</v>
      </c>
      <c r="B118" t="s">
        <v>1086</v>
      </c>
      <c r="C118" t="s">
        <v>1087</v>
      </c>
      <c r="F118" t="s">
        <v>1088</v>
      </c>
      <c r="H118" t="s">
        <v>1089</v>
      </c>
      <c r="I118" t="s">
        <v>101</v>
      </c>
      <c r="J118" t="s">
        <v>1090</v>
      </c>
      <c r="K118" t="s">
        <v>1091</v>
      </c>
      <c r="M118" t="s">
        <v>1092</v>
      </c>
      <c r="N118" t="s">
        <v>65</v>
      </c>
      <c r="O118">
        <v>80615</v>
      </c>
      <c r="P118" t="s">
        <v>50</v>
      </c>
      <c r="Q118" t="s">
        <v>502</v>
      </c>
      <c r="S118" t="s">
        <v>856</v>
      </c>
      <c r="T118" s="2" t="s">
        <v>1093</v>
      </c>
      <c r="U118" s="1">
        <v>39974.790972222225</v>
      </c>
      <c r="V118" s="1">
        <v>39974.790972222225</v>
      </c>
      <c r="W118" s="1">
        <v>39975.370833333334</v>
      </c>
      <c r="X118" s="1">
        <v>42299.65347222222</v>
      </c>
      <c r="AC118" t="s">
        <v>53</v>
      </c>
      <c r="AD118">
        <v>2969542484</v>
      </c>
      <c r="AE118" s="1">
        <v>39975.370138888888</v>
      </c>
      <c r="AF118" t="s">
        <v>1094</v>
      </c>
      <c r="AG118" t="s">
        <v>1095</v>
      </c>
      <c r="AH118" t="s">
        <v>53</v>
      </c>
      <c r="AJ118" t="s">
        <v>53</v>
      </c>
      <c r="AL118" t="s">
        <v>68</v>
      </c>
      <c r="AO118" t="s">
        <v>54</v>
      </c>
      <c r="AP118" s="1">
        <v>45401.709027777775</v>
      </c>
      <c r="AQ118" s="1">
        <v>44397.804861111108</v>
      </c>
    </row>
    <row r="119" spans="1:43" x14ac:dyDescent="0.35">
      <c r="A119" t="s">
        <v>1096</v>
      </c>
      <c r="B119" t="s">
        <v>1097</v>
      </c>
      <c r="C119" t="s">
        <v>1098</v>
      </c>
      <c r="F119" t="s">
        <v>1099</v>
      </c>
      <c r="G119" t="s">
        <v>1100</v>
      </c>
      <c r="H119" t="s">
        <v>1101</v>
      </c>
      <c r="I119" t="s">
        <v>179</v>
      </c>
      <c r="J119" t="s">
        <v>1102</v>
      </c>
      <c r="K119" t="s">
        <v>1103</v>
      </c>
      <c r="M119" t="s">
        <v>1104</v>
      </c>
      <c r="N119" t="s">
        <v>1105</v>
      </c>
      <c r="O119">
        <v>81639</v>
      </c>
      <c r="P119" t="s">
        <v>50</v>
      </c>
      <c r="Q119" t="s">
        <v>502</v>
      </c>
      <c r="R119" t="s">
        <v>1106</v>
      </c>
      <c r="S119" t="s">
        <v>856</v>
      </c>
      <c r="T119">
        <v>69945</v>
      </c>
      <c r="U119" s="1">
        <v>39989.370138888888</v>
      </c>
      <c r="V119" s="1">
        <v>39989.370138888888</v>
      </c>
      <c r="W119" s="1">
        <v>39990.393750000003</v>
      </c>
      <c r="X119" s="1">
        <v>42661.331250000003</v>
      </c>
      <c r="Y119" s="1">
        <v>42656.559027777781</v>
      </c>
      <c r="AC119" t="s">
        <v>53</v>
      </c>
      <c r="AD119">
        <v>2969542938</v>
      </c>
      <c r="AE119" s="1">
        <v>39990.392361111109</v>
      </c>
      <c r="AF119" t="s">
        <v>1107</v>
      </c>
      <c r="AG119" t="s">
        <v>1108</v>
      </c>
      <c r="AH119" t="s">
        <v>53</v>
      </c>
      <c r="AJ119" t="s">
        <v>53</v>
      </c>
      <c r="AK119" t="s">
        <v>182</v>
      </c>
      <c r="AL119" t="s">
        <v>68</v>
      </c>
      <c r="AO119" t="s">
        <v>54</v>
      </c>
      <c r="AP119" s="1">
        <v>45470.529166666667</v>
      </c>
      <c r="AQ119" s="1">
        <v>45462.347222222219</v>
      </c>
    </row>
    <row r="120" spans="1:43" x14ac:dyDescent="0.35">
      <c r="A120" t="s">
        <v>1109</v>
      </c>
      <c r="B120" t="s">
        <v>1110</v>
      </c>
      <c r="C120" t="s">
        <v>1111</v>
      </c>
      <c r="F120" t="s">
        <v>1112</v>
      </c>
      <c r="G120" t="s">
        <v>1113</v>
      </c>
      <c r="H120" t="s">
        <v>1114</v>
      </c>
      <c r="I120" t="s">
        <v>1115</v>
      </c>
      <c r="J120" t="s">
        <v>1116</v>
      </c>
      <c r="K120" t="s">
        <v>1117</v>
      </c>
      <c r="L120" t="s">
        <v>1118</v>
      </c>
      <c r="M120" t="s">
        <v>1119</v>
      </c>
      <c r="N120" t="s">
        <v>65</v>
      </c>
      <c r="O120">
        <v>80440</v>
      </c>
      <c r="P120" t="s">
        <v>50</v>
      </c>
      <c r="Q120" t="s">
        <v>502</v>
      </c>
      <c r="R120" t="s">
        <v>1120</v>
      </c>
      <c r="S120" t="s">
        <v>856</v>
      </c>
      <c r="T120">
        <v>51050</v>
      </c>
      <c r="U120" s="1">
        <v>39990.97152777778</v>
      </c>
      <c r="V120" s="1">
        <v>39990.97152777778</v>
      </c>
      <c r="W120" s="1">
        <v>40000.543055555558</v>
      </c>
      <c r="X120" s="1">
        <v>43322.840277777781</v>
      </c>
      <c r="Y120" s="1">
        <v>42101.836111111108</v>
      </c>
      <c r="AC120" t="s">
        <v>51</v>
      </c>
      <c r="AD120">
        <v>2969543124</v>
      </c>
      <c r="AE120" s="1">
        <v>40000.542361111111</v>
      </c>
      <c r="AF120" t="s">
        <v>1121</v>
      </c>
      <c r="AG120" t="s">
        <v>1122</v>
      </c>
      <c r="AH120" t="s">
        <v>53</v>
      </c>
      <c r="AJ120" t="s">
        <v>53</v>
      </c>
      <c r="AK120" t="s">
        <v>536</v>
      </c>
      <c r="AL120" t="s">
        <v>68</v>
      </c>
      <c r="AO120" t="s">
        <v>54</v>
      </c>
      <c r="AP120" s="1">
        <v>44543.47152777778</v>
      </c>
      <c r="AQ120" s="1">
        <v>44051.663888888892</v>
      </c>
    </row>
    <row r="121" spans="1:43" x14ac:dyDescent="0.35">
      <c r="A121" t="s">
        <v>1123</v>
      </c>
      <c r="B121" t="s">
        <v>793</v>
      </c>
      <c r="C121" t="s">
        <v>1124</v>
      </c>
      <c r="D121" t="s">
        <v>58</v>
      </c>
      <c r="F121" t="s">
        <v>1125</v>
      </c>
      <c r="G121" t="s">
        <v>1126</v>
      </c>
      <c r="H121" t="s">
        <v>1127</v>
      </c>
      <c r="I121" t="s">
        <v>780</v>
      </c>
      <c r="J121" t="s">
        <v>1128</v>
      </c>
      <c r="K121" t="s">
        <v>1129</v>
      </c>
      <c r="M121" t="s">
        <v>1130</v>
      </c>
      <c r="N121" t="s">
        <v>253</v>
      </c>
      <c r="O121">
        <v>87801</v>
      </c>
      <c r="P121" t="s">
        <v>50</v>
      </c>
      <c r="Q121" t="s">
        <v>502</v>
      </c>
      <c r="S121" t="s">
        <v>856</v>
      </c>
      <c r="T121">
        <v>10008</v>
      </c>
      <c r="U121" s="1">
        <v>40004.38958333333</v>
      </c>
      <c r="V121" s="1">
        <v>40004.38958333333</v>
      </c>
      <c r="W121" s="1">
        <v>40007.32916666667</v>
      </c>
      <c r="X121" s="1">
        <v>42163.759722222225</v>
      </c>
      <c r="AC121" t="s">
        <v>51</v>
      </c>
      <c r="AD121">
        <v>2969509802</v>
      </c>
      <c r="AE121" s="1">
        <v>38330.731944444444</v>
      </c>
      <c r="AF121" t="s">
        <v>1131</v>
      </c>
      <c r="AG121" t="s">
        <v>1132</v>
      </c>
      <c r="AH121" t="s">
        <v>53</v>
      </c>
      <c r="AJ121" t="s">
        <v>53</v>
      </c>
      <c r="AK121" t="s">
        <v>536</v>
      </c>
      <c r="AL121" t="s">
        <v>68</v>
      </c>
      <c r="AO121" t="s">
        <v>54</v>
      </c>
      <c r="AP121" s="1">
        <v>44743.729861111111</v>
      </c>
      <c r="AQ121" s="1">
        <v>43599.677083333336</v>
      </c>
    </row>
    <row r="122" spans="1:43" x14ac:dyDescent="0.35">
      <c r="A122" t="s">
        <v>1133</v>
      </c>
      <c r="B122" t="s">
        <v>1134</v>
      </c>
      <c r="C122" t="s">
        <v>1135</v>
      </c>
      <c r="F122" t="s">
        <v>1136</v>
      </c>
      <c r="G122" t="s">
        <v>1137</v>
      </c>
      <c r="H122" t="s">
        <v>1138</v>
      </c>
      <c r="I122" t="s">
        <v>179</v>
      </c>
      <c r="J122" t="s">
        <v>1139</v>
      </c>
      <c r="K122" t="s">
        <v>1140</v>
      </c>
      <c r="M122" t="s">
        <v>753</v>
      </c>
      <c r="N122" t="s">
        <v>798</v>
      </c>
      <c r="O122">
        <v>79928</v>
      </c>
      <c r="P122" t="s">
        <v>50</v>
      </c>
      <c r="S122" t="s">
        <v>856</v>
      </c>
      <c r="T122">
        <v>49215</v>
      </c>
      <c r="U122" s="1">
        <v>38504.411111111112</v>
      </c>
      <c r="V122" s="1">
        <v>40015.628472222219</v>
      </c>
      <c r="W122" s="1">
        <v>38513.56527777778</v>
      </c>
      <c r="X122" s="1">
        <v>43907.386111111111</v>
      </c>
      <c r="Y122" s="1">
        <v>42580.423611111109</v>
      </c>
      <c r="AC122" t="s">
        <v>51</v>
      </c>
      <c r="AD122">
        <v>2969474667</v>
      </c>
      <c r="AE122" s="1">
        <v>37110</v>
      </c>
      <c r="AF122" t="s">
        <v>1141</v>
      </c>
      <c r="AG122" t="s">
        <v>1142</v>
      </c>
      <c r="AH122" t="s">
        <v>53</v>
      </c>
      <c r="AJ122" t="s">
        <v>53</v>
      </c>
      <c r="AL122" t="s">
        <v>68</v>
      </c>
      <c r="AO122" t="s">
        <v>54</v>
      </c>
      <c r="AP122" s="1">
        <v>45225.696527777778</v>
      </c>
      <c r="AQ122" s="1">
        <v>44316.715277777781</v>
      </c>
    </row>
    <row r="123" spans="1:43" x14ac:dyDescent="0.35">
      <c r="A123" t="s">
        <v>1143</v>
      </c>
      <c r="B123" t="s">
        <v>1144</v>
      </c>
      <c r="C123" t="s">
        <v>1145</v>
      </c>
      <c r="D123" t="s">
        <v>1146</v>
      </c>
      <c r="F123" t="s">
        <v>1147</v>
      </c>
      <c r="H123" t="s">
        <v>1148</v>
      </c>
      <c r="J123" t="s">
        <v>407</v>
      </c>
      <c r="P123" t="s">
        <v>50</v>
      </c>
      <c r="Q123" t="s">
        <v>502</v>
      </c>
      <c r="R123" t="s">
        <v>1149</v>
      </c>
      <c r="S123" t="s">
        <v>856</v>
      </c>
      <c r="T123">
        <v>75868</v>
      </c>
      <c r="U123" s="1">
        <v>40018.552777777775</v>
      </c>
      <c r="V123" s="1">
        <v>40018.552777777775</v>
      </c>
      <c r="W123" s="1">
        <v>40021.666666666664</v>
      </c>
      <c r="X123" s="1">
        <v>40583.70208333333</v>
      </c>
      <c r="Y123" s="1">
        <v>40583.703472222223</v>
      </c>
      <c r="AC123" t="s">
        <v>51</v>
      </c>
      <c r="AD123">
        <v>2969475309</v>
      </c>
      <c r="AE123" s="1">
        <v>37159</v>
      </c>
      <c r="AF123" t="s">
        <v>408</v>
      </c>
      <c r="AG123" t="s">
        <v>1150</v>
      </c>
      <c r="AH123" t="s">
        <v>53</v>
      </c>
      <c r="AJ123" t="s">
        <v>53</v>
      </c>
      <c r="AK123" t="s">
        <v>536</v>
      </c>
      <c r="AL123" t="s">
        <v>68</v>
      </c>
      <c r="AO123" t="s">
        <v>54</v>
      </c>
    </row>
    <row r="124" spans="1:43" x14ac:dyDescent="0.35">
      <c r="A124" t="s">
        <v>1151</v>
      </c>
      <c r="B124" t="s">
        <v>1152</v>
      </c>
      <c r="C124" t="s">
        <v>530</v>
      </c>
      <c r="D124" t="s">
        <v>861</v>
      </c>
      <c r="F124" t="s">
        <v>405</v>
      </c>
      <c r="H124" t="s">
        <v>1153</v>
      </c>
      <c r="I124" t="s">
        <v>61</v>
      </c>
      <c r="J124" t="s">
        <v>407</v>
      </c>
      <c r="P124" t="s">
        <v>50</v>
      </c>
      <c r="Q124" t="s">
        <v>502</v>
      </c>
      <c r="S124" t="s">
        <v>856</v>
      </c>
      <c r="T124">
        <v>75868</v>
      </c>
      <c r="U124" s="1">
        <v>40021.439583333333</v>
      </c>
      <c r="V124" s="1">
        <v>40021.439583333333</v>
      </c>
      <c r="W124" s="1">
        <v>40021.665972222225</v>
      </c>
      <c r="X124" s="1">
        <v>42447.75</v>
      </c>
      <c r="Y124" s="1">
        <v>42398.348611111112</v>
      </c>
      <c r="AC124" t="s">
        <v>51</v>
      </c>
      <c r="AD124">
        <v>2969475309</v>
      </c>
      <c r="AE124" s="1">
        <v>37159</v>
      </c>
      <c r="AF124" t="s">
        <v>1154</v>
      </c>
      <c r="AG124" t="s">
        <v>1155</v>
      </c>
      <c r="AH124" t="s">
        <v>53</v>
      </c>
      <c r="AJ124" t="s">
        <v>53</v>
      </c>
      <c r="AL124" t="s">
        <v>68</v>
      </c>
      <c r="AO124" t="s">
        <v>54</v>
      </c>
      <c r="AP124" s="1">
        <v>45475.285416666666</v>
      </c>
      <c r="AQ124" s="1">
        <v>45474.629861111112</v>
      </c>
    </row>
    <row r="125" spans="1:43" x14ac:dyDescent="0.35">
      <c r="A125" t="s">
        <v>1156</v>
      </c>
      <c r="B125" t="s">
        <v>1157</v>
      </c>
      <c r="C125" t="s">
        <v>375</v>
      </c>
      <c r="D125" t="s">
        <v>623</v>
      </c>
      <c r="F125" t="s">
        <v>1158</v>
      </c>
      <c r="G125" t="s">
        <v>1159</v>
      </c>
      <c r="H125" t="s">
        <v>1160</v>
      </c>
      <c r="J125" t="s">
        <v>1161</v>
      </c>
      <c r="K125" t="s">
        <v>1162</v>
      </c>
      <c r="M125" t="s">
        <v>1163</v>
      </c>
      <c r="N125" t="s">
        <v>253</v>
      </c>
      <c r="O125">
        <v>87416</v>
      </c>
      <c r="P125" t="s">
        <v>50</v>
      </c>
      <c r="Q125" t="s">
        <v>502</v>
      </c>
      <c r="S125" t="s">
        <v>856</v>
      </c>
      <c r="T125" t="s">
        <v>1164</v>
      </c>
      <c r="U125" s="1">
        <v>40023.680555555555</v>
      </c>
      <c r="V125" s="1">
        <v>40023.680555555555</v>
      </c>
      <c r="W125" s="1">
        <v>40023.682638888888</v>
      </c>
      <c r="X125" s="1">
        <v>40204.624305555553</v>
      </c>
      <c r="AC125" t="s">
        <v>53</v>
      </c>
      <c r="AD125">
        <v>2969483619</v>
      </c>
      <c r="AE125" s="1">
        <v>37663</v>
      </c>
      <c r="AF125" t="s">
        <v>1165</v>
      </c>
      <c r="AG125" t="s">
        <v>1166</v>
      </c>
      <c r="AH125" t="s">
        <v>53</v>
      </c>
      <c r="AJ125" t="s">
        <v>53</v>
      </c>
      <c r="AK125" t="s">
        <v>536</v>
      </c>
      <c r="AL125" t="s">
        <v>68</v>
      </c>
      <c r="AO125" t="s">
        <v>54</v>
      </c>
    </row>
    <row r="126" spans="1:43" x14ac:dyDescent="0.35">
      <c r="A126" t="s">
        <v>1167</v>
      </c>
      <c r="B126" t="s">
        <v>1168</v>
      </c>
      <c r="C126" t="s">
        <v>1169</v>
      </c>
      <c r="F126" t="s">
        <v>1170</v>
      </c>
      <c r="H126" t="s">
        <v>1171</v>
      </c>
      <c r="I126" t="s">
        <v>179</v>
      </c>
      <c r="J126" t="s">
        <v>1172</v>
      </c>
      <c r="K126" t="s">
        <v>1173</v>
      </c>
      <c r="L126" t="s">
        <v>1174</v>
      </c>
      <c r="M126" t="s">
        <v>1175</v>
      </c>
      <c r="N126" t="s">
        <v>253</v>
      </c>
      <c r="O126">
        <v>87305</v>
      </c>
      <c r="P126" t="s">
        <v>50</v>
      </c>
      <c r="Q126" t="s">
        <v>502</v>
      </c>
      <c r="R126" t="s">
        <v>1176</v>
      </c>
      <c r="S126" t="s">
        <v>856</v>
      </c>
      <c r="T126">
        <v>57304</v>
      </c>
      <c r="U126" s="1">
        <v>40024.699999999997</v>
      </c>
      <c r="V126" s="1">
        <v>40024.699999999997</v>
      </c>
      <c r="W126" s="1">
        <v>40024.702777777777</v>
      </c>
      <c r="X126" s="1">
        <v>42655.647222222222</v>
      </c>
      <c r="Y126" s="1">
        <v>42655.384027777778</v>
      </c>
      <c r="AC126" t="s">
        <v>53</v>
      </c>
      <c r="AD126">
        <v>2969483941</v>
      </c>
      <c r="AE126" s="1">
        <v>37685</v>
      </c>
      <c r="AF126" t="s">
        <v>1177</v>
      </c>
      <c r="AG126" t="s">
        <v>1178</v>
      </c>
      <c r="AH126" t="s">
        <v>53</v>
      </c>
      <c r="AJ126" t="s">
        <v>53</v>
      </c>
      <c r="AK126" t="s">
        <v>536</v>
      </c>
      <c r="AL126" t="s">
        <v>68</v>
      </c>
      <c r="AO126" t="s">
        <v>54</v>
      </c>
      <c r="AP126" s="1">
        <v>44349.54791666667</v>
      </c>
      <c r="AQ126" s="1">
        <v>44349.546527777777</v>
      </c>
    </row>
    <row r="127" spans="1:43" x14ac:dyDescent="0.35">
      <c r="A127" t="s">
        <v>1179</v>
      </c>
      <c r="B127" t="s">
        <v>1180</v>
      </c>
      <c r="C127" t="s">
        <v>560</v>
      </c>
      <c r="F127" t="s">
        <v>1181</v>
      </c>
      <c r="H127" t="s">
        <v>1182</v>
      </c>
      <c r="I127" t="s">
        <v>464</v>
      </c>
      <c r="J127" t="s">
        <v>465</v>
      </c>
      <c r="K127" t="s">
        <v>1183</v>
      </c>
      <c r="M127" t="s">
        <v>607</v>
      </c>
      <c r="N127" t="s">
        <v>468</v>
      </c>
      <c r="O127">
        <v>80216</v>
      </c>
      <c r="P127" t="s">
        <v>50</v>
      </c>
      <c r="Q127" t="s">
        <v>502</v>
      </c>
      <c r="S127" t="s">
        <v>856</v>
      </c>
      <c r="T127">
        <v>94263</v>
      </c>
      <c r="U127" s="1">
        <v>40038.479166666664</v>
      </c>
      <c r="V127" s="1">
        <v>40038.479166666664</v>
      </c>
      <c r="W127" s="1">
        <v>40038.481249999997</v>
      </c>
      <c r="X127" s="1">
        <v>42671.395833333336</v>
      </c>
      <c r="Y127" s="1">
        <v>40382.352777777778</v>
      </c>
      <c r="AC127" t="s">
        <v>53</v>
      </c>
      <c r="AD127">
        <v>2969543968</v>
      </c>
      <c r="AE127" s="1">
        <v>40032.470138888886</v>
      </c>
      <c r="AF127" t="s">
        <v>1184</v>
      </c>
      <c r="AG127" t="s">
        <v>1185</v>
      </c>
      <c r="AH127" t="s">
        <v>53</v>
      </c>
      <c r="AJ127" t="s">
        <v>53</v>
      </c>
      <c r="AL127" t="s">
        <v>68</v>
      </c>
      <c r="AO127" t="s">
        <v>54</v>
      </c>
      <c r="AP127" s="1">
        <v>43188.498611111114</v>
      </c>
    </row>
    <row r="128" spans="1:43" x14ac:dyDescent="0.35">
      <c r="A128" t="s">
        <v>1186</v>
      </c>
      <c r="B128" t="s">
        <v>1187</v>
      </c>
      <c r="C128" t="s">
        <v>1188</v>
      </c>
      <c r="F128" t="s">
        <v>1189</v>
      </c>
      <c r="G128" t="s">
        <v>1190</v>
      </c>
      <c r="H128" t="s">
        <v>1191</v>
      </c>
      <c r="I128" t="s">
        <v>101</v>
      </c>
      <c r="J128" t="s">
        <v>1192</v>
      </c>
      <c r="K128" t="s">
        <v>1193</v>
      </c>
      <c r="M128" t="s">
        <v>1194</v>
      </c>
      <c r="N128" t="s">
        <v>1195</v>
      </c>
      <c r="O128">
        <v>88101</v>
      </c>
      <c r="P128" t="s">
        <v>50</v>
      </c>
      <c r="Q128" t="s">
        <v>502</v>
      </c>
      <c r="R128" t="s">
        <v>1196</v>
      </c>
      <c r="S128" t="s">
        <v>856</v>
      </c>
      <c r="T128">
        <v>60186</v>
      </c>
      <c r="U128" s="1">
        <v>40044.890972222223</v>
      </c>
      <c r="V128" s="1">
        <v>40044.890972222223</v>
      </c>
      <c r="W128" s="1">
        <v>40045.344444444447</v>
      </c>
      <c r="X128" s="1">
        <v>42635.568055555559</v>
      </c>
      <c r="AC128" t="s">
        <v>51</v>
      </c>
      <c r="AD128">
        <v>2969544254</v>
      </c>
      <c r="AE128" s="1">
        <v>40045.34375</v>
      </c>
      <c r="AF128" t="s">
        <v>1197</v>
      </c>
      <c r="AG128" t="s">
        <v>1198</v>
      </c>
      <c r="AH128" t="s">
        <v>53</v>
      </c>
      <c r="AJ128" t="s">
        <v>53</v>
      </c>
      <c r="AL128" t="s">
        <v>68</v>
      </c>
      <c r="AO128" t="s">
        <v>54</v>
      </c>
      <c r="AP128" s="1">
        <v>45463.611111111109</v>
      </c>
    </row>
    <row r="129" spans="1:43" x14ac:dyDescent="0.35">
      <c r="A129" t="s">
        <v>1199</v>
      </c>
      <c r="B129" t="s">
        <v>1200</v>
      </c>
      <c r="C129" t="s">
        <v>1201</v>
      </c>
      <c r="H129" t="s">
        <v>1202</v>
      </c>
      <c r="I129" t="s">
        <v>169</v>
      </c>
      <c r="J129" t="s">
        <v>49</v>
      </c>
      <c r="K129" t="s">
        <v>1203</v>
      </c>
      <c r="M129" t="s">
        <v>1204</v>
      </c>
      <c r="N129" t="s">
        <v>1205</v>
      </c>
      <c r="O129" t="s">
        <v>1206</v>
      </c>
      <c r="P129" t="s">
        <v>50</v>
      </c>
      <c r="Q129" t="s">
        <v>502</v>
      </c>
      <c r="S129" t="s">
        <v>856</v>
      </c>
      <c r="T129">
        <v>30760</v>
      </c>
      <c r="U129" s="1">
        <v>39317.411805555559</v>
      </c>
      <c r="V129" s="1">
        <v>40049.644444444442</v>
      </c>
      <c r="W129" s="1">
        <v>39317.414583333331</v>
      </c>
      <c r="X129" s="1">
        <v>41843.540972222225</v>
      </c>
      <c r="Y129" s="1">
        <v>45476.421527777777</v>
      </c>
      <c r="Z129">
        <v>134455.62</v>
      </c>
      <c r="AA129" t="s">
        <v>133</v>
      </c>
      <c r="AC129" t="s">
        <v>51</v>
      </c>
      <c r="AD129">
        <v>2969473071</v>
      </c>
      <c r="AE129" s="1">
        <v>36957</v>
      </c>
      <c r="AF129" t="s">
        <v>1207</v>
      </c>
      <c r="AG129" t="s">
        <v>1208</v>
      </c>
      <c r="AH129" t="s">
        <v>53</v>
      </c>
      <c r="AJ129" t="s">
        <v>53</v>
      </c>
      <c r="AK129" t="s">
        <v>291</v>
      </c>
      <c r="AL129" t="s">
        <v>78</v>
      </c>
      <c r="AO129" t="s">
        <v>54</v>
      </c>
    </row>
    <row r="130" spans="1:43" x14ac:dyDescent="0.35">
      <c r="A130" t="s">
        <v>1209</v>
      </c>
      <c r="B130" t="s">
        <v>1210</v>
      </c>
      <c r="C130" t="s">
        <v>45</v>
      </c>
      <c r="F130" t="s">
        <v>1211</v>
      </c>
      <c r="H130" t="s">
        <v>1212</v>
      </c>
      <c r="I130" t="s">
        <v>1213</v>
      </c>
      <c r="J130" t="s">
        <v>1214</v>
      </c>
      <c r="K130" t="s">
        <v>1215</v>
      </c>
      <c r="M130" t="s">
        <v>1216</v>
      </c>
      <c r="N130" t="s">
        <v>1217</v>
      </c>
      <c r="O130">
        <v>67530</v>
      </c>
      <c r="P130" t="s">
        <v>50</v>
      </c>
      <c r="Q130" t="s">
        <v>502</v>
      </c>
      <c r="S130" t="s">
        <v>856</v>
      </c>
      <c r="T130">
        <v>49510</v>
      </c>
      <c r="U130" s="1">
        <v>40067.622916666667</v>
      </c>
      <c r="V130" s="1">
        <v>40067.622916666667</v>
      </c>
      <c r="W130" s="1">
        <v>40067.624305555553</v>
      </c>
      <c r="X130" s="1">
        <v>40499.772222222222</v>
      </c>
      <c r="AC130" t="s">
        <v>51</v>
      </c>
      <c r="AD130">
        <v>2969474286</v>
      </c>
      <c r="AE130" s="1">
        <v>37089.508333333331</v>
      </c>
      <c r="AF130" t="s">
        <v>1218</v>
      </c>
      <c r="AG130" t="s">
        <v>1219</v>
      </c>
      <c r="AH130" t="s">
        <v>53</v>
      </c>
      <c r="AJ130" t="s">
        <v>53</v>
      </c>
      <c r="AL130" t="s">
        <v>78</v>
      </c>
      <c r="AO130" t="s">
        <v>54</v>
      </c>
      <c r="AP130" s="1">
        <v>44095.709722222222</v>
      </c>
      <c r="AQ130" s="1">
        <v>44095.713194444441</v>
      </c>
    </row>
    <row r="131" spans="1:43" x14ac:dyDescent="0.35">
      <c r="A131" t="s">
        <v>1220</v>
      </c>
      <c r="B131" t="s">
        <v>1221</v>
      </c>
      <c r="C131" t="s">
        <v>1222</v>
      </c>
      <c r="D131" t="s">
        <v>1223</v>
      </c>
      <c r="F131" t="s">
        <v>1224</v>
      </c>
      <c r="G131" t="s">
        <v>1225</v>
      </c>
      <c r="H131" t="s">
        <v>1226</v>
      </c>
      <c r="I131" t="s">
        <v>169</v>
      </c>
      <c r="J131" t="s">
        <v>1227</v>
      </c>
      <c r="K131" t="s">
        <v>1228</v>
      </c>
      <c r="M131" t="s">
        <v>1229</v>
      </c>
      <c r="N131" t="s">
        <v>253</v>
      </c>
      <c r="O131">
        <v>88220</v>
      </c>
      <c r="P131" t="s">
        <v>50</v>
      </c>
      <c r="Q131" t="s">
        <v>502</v>
      </c>
      <c r="R131" t="s">
        <v>469</v>
      </c>
      <c r="S131" t="s">
        <v>856</v>
      </c>
      <c r="T131">
        <v>91286</v>
      </c>
      <c r="U131" s="1">
        <v>40073.623611111114</v>
      </c>
      <c r="V131" s="1">
        <v>40073.623611111114</v>
      </c>
      <c r="W131" s="1">
        <v>40073.629861111112</v>
      </c>
      <c r="X131" s="1">
        <v>42534.453472222223</v>
      </c>
      <c r="Y131" s="1">
        <v>42292.633333333331</v>
      </c>
      <c r="AC131" t="s">
        <v>51</v>
      </c>
      <c r="AD131">
        <v>2969544943</v>
      </c>
      <c r="AE131" s="1">
        <v>40073.629166666666</v>
      </c>
      <c r="AF131" t="s">
        <v>1230</v>
      </c>
      <c r="AG131" t="s">
        <v>1231</v>
      </c>
      <c r="AH131" t="s">
        <v>53</v>
      </c>
      <c r="AJ131" t="s">
        <v>53</v>
      </c>
      <c r="AK131" t="s">
        <v>536</v>
      </c>
      <c r="AL131" t="s">
        <v>78</v>
      </c>
      <c r="AO131" t="s">
        <v>54</v>
      </c>
      <c r="AP131" s="1">
        <v>45182.476388888892</v>
      </c>
    </row>
    <row r="132" spans="1:43" x14ac:dyDescent="0.35">
      <c r="A132" t="s">
        <v>1232</v>
      </c>
      <c r="B132" t="s">
        <v>1233</v>
      </c>
      <c r="C132" t="s">
        <v>1234</v>
      </c>
      <c r="F132" t="s">
        <v>1235</v>
      </c>
      <c r="G132">
        <v>5058031616</v>
      </c>
      <c r="H132" t="s">
        <v>1236</v>
      </c>
      <c r="I132" t="s">
        <v>394</v>
      </c>
      <c r="J132" t="s">
        <v>1237</v>
      </c>
      <c r="K132" t="s">
        <v>1238</v>
      </c>
      <c r="M132" t="s">
        <v>1239</v>
      </c>
      <c r="N132" t="s">
        <v>253</v>
      </c>
      <c r="O132" t="s">
        <v>1240</v>
      </c>
      <c r="P132" t="s">
        <v>50</v>
      </c>
      <c r="Q132" t="s">
        <v>502</v>
      </c>
      <c r="S132" t="s">
        <v>856</v>
      </c>
      <c r="T132">
        <v>79227</v>
      </c>
      <c r="U132" s="1">
        <v>40073.760416666664</v>
      </c>
      <c r="V132" s="1">
        <v>40073.760416666664</v>
      </c>
      <c r="W132" s="1">
        <v>40074.353472222225</v>
      </c>
      <c r="X132" s="1">
        <v>44040.43472222222</v>
      </c>
      <c r="AC132" t="s">
        <v>51</v>
      </c>
      <c r="AD132">
        <v>2969536520</v>
      </c>
      <c r="AE132" s="1">
        <v>39741.570833333331</v>
      </c>
      <c r="AF132" t="s">
        <v>1241</v>
      </c>
      <c r="AG132" t="s">
        <v>1242</v>
      </c>
      <c r="AH132" t="s">
        <v>53</v>
      </c>
      <c r="AJ132" t="s">
        <v>53</v>
      </c>
      <c r="AK132" t="s">
        <v>536</v>
      </c>
      <c r="AL132" t="s">
        <v>68</v>
      </c>
      <c r="AO132" t="s">
        <v>54</v>
      </c>
      <c r="AP132" s="1">
        <v>45265.356944444444</v>
      </c>
    </row>
    <row r="133" spans="1:43" x14ac:dyDescent="0.35">
      <c r="A133" t="s">
        <v>1243</v>
      </c>
      <c r="B133" t="s">
        <v>1244</v>
      </c>
      <c r="C133" t="s">
        <v>1245</v>
      </c>
      <c r="F133" t="s">
        <v>1246</v>
      </c>
      <c r="G133" t="s">
        <v>1247</v>
      </c>
      <c r="H133" t="s">
        <v>1248</v>
      </c>
      <c r="I133" t="s">
        <v>179</v>
      </c>
      <c r="J133" t="s">
        <v>1249</v>
      </c>
      <c r="K133" t="s">
        <v>1250</v>
      </c>
      <c r="M133" t="s">
        <v>1251</v>
      </c>
      <c r="N133" t="s">
        <v>213</v>
      </c>
      <c r="O133">
        <v>80006</v>
      </c>
      <c r="P133" t="s">
        <v>50</v>
      </c>
      <c r="Q133" t="s">
        <v>502</v>
      </c>
      <c r="S133" t="s">
        <v>856</v>
      </c>
      <c r="T133" s="2" t="s">
        <v>1252</v>
      </c>
      <c r="U133" s="1">
        <v>40074.46875</v>
      </c>
      <c r="V133" s="1">
        <v>40074.46875</v>
      </c>
      <c r="W133" s="1">
        <v>40074.472916666666</v>
      </c>
      <c r="X133" s="1">
        <v>43203.493055555555</v>
      </c>
      <c r="Y133" s="1">
        <v>42657.872916666667</v>
      </c>
      <c r="AC133" t="s">
        <v>51</v>
      </c>
      <c r="AD133">
        <v>2969510910</v>
      </c>
      <c r="AE133" s="1">
        <v>38400.700694444444</v>
      </c>
      <c r="AF133" t="s">
        <v>1253</v>
      </c>
      <c r="AG133" t="s">
        <v>1254</v>
      </c>
      <c r="AH133" t="s">
        <v>53</v>
      </c>
      <c r="AJ133" t="s">
        <v>53</v>
      </c>
      <c r="AK133" t="s">
        <v>570</v>
      </c>
      <c r="AL133" t="s">
        <v>68</v>
      </c>
      <c r="AO133" t="s">
        <v>54</v>
      </c>
      <c r="AP133" s="1">
        <v>45476.634722222225</v>
      </c>
      <c r="AQ133" s="1">
        <v>45474.429861111108</v>
      </c>
    </row>
    <row r="134" spans="1:43" x14ac:dyDescent="0.35">
      <c r="A134" t="s">
        <v>1255</v>
      </c>
      <c r="B134" t="s">
        <v>1256</v>
      </c>
      <c r="C134" t="s">
        <v>1257</v>
      </c>
      <c r="F134">
        <v>17204003387</v>
      </c>
      <c r="H134" t="s">
        <v>1258</v>
      </c>
      <c r="I134" t="s">
        <v>101</v>
      </c>
      <c r="J134" t="s">
        <v>1259</v>
      </c>
      <c r="K134" t="s">
        <v>1260</v>
      </c>
      <c r="M134" t="s">
        <v>1261</v>
      </c>
      <c r="N134" t="s">
        <v>213</v>
      </c>
      <c r="O134">
        <v>80104</v>
      </c>
      <c r="P134" t="s">
        <v>50</v>
      </c>
      <c r="Q134" t="s">
        <v>502</v>
      </c>
      <c r="R134" t="s">
        <v>1262</v>
      </c>
      <c r="S134" t="s">
        <v>856</v>
      </c>
      <c r="T134">
        <v>21500</v>
      </c>
      <c r="U134" s="1">
        <v>40071.666666666664</v>
      </c>
      <c r="V134" s="1">
        <v>40075.57708333333</v>
      </c>
      <c r="W134" s="1">
        <v>40072.48333333333</v>
      </c>
      <c r="X134" s="1">
        <v>40764.961805555555</v>
      </c>
      <c r="AC134" t="s">
        <v>53</v>
      </c>
      <c r="AD134">
        <v>2969544886</v>
      </c>
      <c r="AE134" s="1">
        <v>40072.482638888891</v>
      </c>
      <c r="AF134" t="s">
        <v>1263</v>
      </c>
      <c r="AG134" t="s">
        <v>1264</v>
      </c>
      <c r="AH134" t="s">
        <v>53</v>
      </c>
      <c r="AJ134" t="s">
        <v>53</v>
      </c>
      <c r="AL134" t="s">
        <v>68</v>
      </c>
      <c r="AO134" t="s">
        <v>54</v>
      </c>
      <c r="AP134" s="1">
        <v>45336.884027777778</v>
      </c>
      <c r="AQ134" s="1">
        <v>44757.525694444441</v>
      </c>
    </row>
    <row r="135" spans="1:43" x14ac:dyDescent="0.35">
      <c r="A135" t="s">
        <v>1265</v>
      </c>
      <c r="B135" t="s">
        <v>1266</v>
      </c>
      <c r="C135" t="s">
        <v>904</v>
      </c>
      <c r="F135" t="s">
        <v>1267</v>
      </c>
      <c r="G135" t="s">
        <v>1268</v>
      </c>
      <c r="H135" t="s">
        <v>1269</v>
      </c>
      <c r="I135" t="s">
        <v>101</v>
      </c>
      <c r="J135" t="s">
        <v>1270</v>
      </c>
      <c r="K135" t="s">
        <v>1271</v>
      </c>
      <c r="M135" t="s">
        <v>1272</v>
      </c>
      <c r="N135" t="s">
        <v>65</v>
      </c>
      <c r="O135">
        <v>80403</v>
      </c>
      <c r="P135" t="s">
        <v>50</v>
      </c>
      <c r="Q135" t="s">
        <v>502</v>
      </c>
      <c r="R135" t="s">
        <v>1273</v>
      </c>
      <c r="S135" t="s">
        <v>856</v>
      </c>
      <c r="T135" t="s">
        <v>1274</v>
      </c>
      <c r="U135" s="1">
        <v>40092.355555555558</v>
      </c>
      <c r="V135" s="1">
        <v>40092.355555555558</v>
      </c>
      <c r="W135" s="1">
        <v>40563.420138888891</v>
      </c>
      <c r="X135" s="1">
        <v>42561.558333333334</v>
      </c>
      <c r="Y135" s="1">
        <v>41255.694444444445</v>
      </c>
      <c r="AC135" t="s">
        <v>51</v>
      </c>
      <c r="AD135">
        <v>2969558491</v>
      </c>
      <c r="AE135" s="1">
        <v>40563.418749999997</v>
      </c>
      <c r="AF135" t="s">
        <v>1275</v>
      </c>
      <c r="AG135" t="s">
        <v>1276</v>
      </c>
      <c r="AH135" t="s">
        <v>53</v>
      </c>
      <c r="AJ135" t="s">
        <v>53</v>
      </c>
      <c r="AK135" t="s">
        <v>536</v>
      </c>
      <c r="AL135" t="s">
        <v>68</v>
      </c>
      <c r="AO135" t="s">
        <v>54</v>
      </c>
      <c r="AP135" s="1">
        <v>45467.907638888886</v>
      </c>
      <c r="AQ135" s="1">
        <v>43674.35</v>
      </c>
    </row>
    <row r="136" spans="1:43" x14ac:dyDescent="0.35">
      <c r="A136" t="s">
        <v>1277</v>
      </c>
      <c r="B136" t="s">
        <v>1278</v>
      </c>
      <c r="C136" t="s">
        <v>613</v>
      </c>
      <c r="F136" t="s">
        <v>1279</v>
      </c>
      <c r="H136" t="s">
        <v>1280</v>
      </c>
      <c r="I136" t="s">
        <v>169</v>
      </c>
      <c r="J136" t="s">
        <v>1161</v>
      </c>
      <c r="K136" t="s">
        <v>1281</v>
      </c>
      <c r="M136" t="s">
        <v>1163</v>
      </c>
      <c r="N136" t="s">
        <v>1282</v>
      </c>
      <c r="O136">
        <v>87416</v>
      </c>
      <c r="P136" t="s">
        <v>50</v>
      </c>
      <c r="Q136" t="s">
        <v>502</v>
      </c>
      <c r="S136" t="s">
        <v>856</v>
      </c>
      <c r="T136" s="2" t="s">
        <v>1283</v>
      </c>
      <c r="U136" s="1">
        <v>40095.344444444447</v>
      </c>
      <c r="V136" s="1">
        <v>40095.344444444447</v>
      </c>
      <c r="W136" s="1">
        <v>40095.351388888892</v>
      </c>
      <c r="X136" s="1">
        <v>41707.840277777781</v>
      </c>
      <c r="AC136" t="s">
        <v>51</v>
      </c>
      <c r="AD136">
        <v>2969483619</v>
      </c>
      <c r="AE136" s="1">
        <v>37663</v>
      </c>
      <c r="AF136" t="s">
        <v>1165</v>
      </c>
      <c r="AG136" t="s">
        <v>1284</v>
      </c>
      <c r="AH136" t="s">
        <v>53</v>
      </c>
      <c r="AJ136" t="s">
        <v>53</v>
      </c>
      <c r="AL136" t="s">
        <v>78</v>
      </c>
      <c r="AO136" t="s">
        <v>54</v>
      </c>
    </row>
    <row r="137" spans="1:43" x14ac:dyDescent="0.35">
      <c r="A137" t="s">
        <v>1285</v>
      </c>
      <c r="B137" t="s">
        <v>1286</v>
      </c>
      <c r="C137" t="s">
        <v>1287</v>
      </c>
      <c r="F137">
        <v>505</v>
      </c>
      <c r="H137" t="s">
        <v>1288</v>
      </c>
      <c r="J137" t="s">
        <v>1161</v>
      </c>
      <c r="K137" t="s">
        <v>1289</v>
      </c>
      <c r="M137" t="s">
        <v>1289</v>
      </c>
      <c r="N137" t="s">
        <v>1289</v>
      </c>
      <c r="O137" t="s">
        <v>1289</v>
      </c>
      <c r="P137" t="s">
        <v>50</v>
      </c>
      <c r="Q137" t="s">
        <v>502</v>
      </c>
      <c r="S137" t="s">
        <v>856</v>
      </c>
      <c r="T137">
        <v>0</v>
      </c>
      <c r="U137" s="1">
        <v>40095.350694444445</v>
      </c>
      <c r="V137" s="1">
        <v>40095.350694444445</v>
      </c>
      <c r="W137" s="1">
        <v>40095.352083333331</v>
      </c>
      <c r="X137" s="1">
        <v>41977.52847222222</v>
      </c>
      <c r="AC137" t="s">
        <v>51</v>
      </c>
      <c r="AD137">
        <v>2969483619</v>
      </c>
      <c r="AE137" s="1">
        <v>37663</v>
      </c>
      <c r="AF137" t="s">
        <v>1165</v>
      </c>
      <c r="AG137" t="s">
        <v>1290</v>
      </c>
      <c r="AH137" t="s">
        <v>53</v>
      </c>
      <c r="AJ137" t="s">
        <v>53</v>
      </c>
      <c r="AL137" t="s">
        <v>78</v>
      </c>
      <c r="AO137" t="s">
        <v>54</v>
      </c>
      <c r="AP137" s="1">
        <v>42723.452777777777</v>
      </c>
    </row>
    <row r="138" spans="1:43" x14ac:dyDescent="0.35">
      <c r="A138" t="s">
        <v>1291</v>
      </c>
      <c r="B138" t="s">
        <v>1292</v>
      </c>
      <c r="C138" t="s">
        <v>904</v>
      </c>
      <c r="F138" t="s">
        <v>1293</v>
      </c>
      <c r="H138" t="s">
        <v>1294</v>
      </c>
      <c r="I138" t="s">
        <v>169</v>
      </c>
      <c r="J138" t="s">
        <v>1227</v>
      </c>
      <c r="K138" t="s">
        <v>1295</v>
      </c>
      <c r="M138" t="s">
        <v>1296</v>
      </c>
      <c r="N138" t="s">
        <v>253</v>
      </c>
      <c r="O138">
        <v>88220</v>
      </c>
      <c r="P138" t="s">
        <v>50</v>
      </c>
      <c r="Q138" t="s">
        <v>502</v>
      </c>
      <c r="R138" t="s">
        <v>883</v>
      </c>
      <c r="S138" t="s">
        <v>856</v>
      </c>
      <c r="T138">
        <v>91286</v>
      </c>
      <c r="U138" s="1">
        <v>40101.598611111112</v>
      </c>
      <c r="V138" s="1">
        <v>40101.598611111112</v>
      </c>
      <c r="W138" s="1">
        <v>40101.681250000001</v>
      </c>
      <c r="X138" s="1">
        <v>42591.426388888889</v>
      </c>
      <c r="Y138" s="1">
        <v>42347.683333333334</v>
      </c>
      <c r="AC138" t="s">
        <v>51</v>
      </c>
      <c r="AD138">
        <v>2969544943</v>
      </c>
      <c r="AE138" s="1">
        <v>40073.629166666666</v>
      </c>
      <c r="AF138" t="s">
        <v>1230</v>
      </c>
      <c r="AG138" t="s">
        <v>1297</v>
      </c>
      <c r="AH138" t="s">
        <v>53</v>
      </c>
      <c r="AJ138" t="s">
        <v>53</v>
      </c>
      <c r="AK138" t="s">
        <v>536</v>
      </c>
      <c r="AL138" t="s">
        <v>68</v>
      </c>
      <c r="AO138" t="s">
        <v>54</v>
      </c>
      <c r="AP138" s="1">
        <v>45237.657638888886</v>
      </c>
    </row>
    <row r="139" spans="1:43" x14ac:dyDescent="0.35">
      <c r="A139" t="s">
        <v>1298</v>
      </c>
      <c r="B139" t="s">
        <v>1299</v>
      </c>
      <c r="C139" t="s">
        <v>1300</v>
      </c>
      <c r="D139" t="s">
        <v>1301</v>
      </c>
      <c r="F139" t="s">
        <v>1302</v>
      </c>
      <c r="G139" t="s">
        <v>1303</v>
      </c>
      <c r="H139" t="s">
        <v>1304</v>
      </c>
      <c r="I139" t="s">
        <v>200</v>
      </c>
      <c r="J139" t="s">
        <v>1305</v>
      </c>
      <c r="K139" t="s">
        <v>1306</v>
      </c>
      <c r="M139" t="s">
        <v>1307</v>
      </c>
      <c r="N139" t="s">
        <v>264</v>
      </c>
      <c r="O139">
        <v>77380</v>
      </c>
      <c r="P139" t="s">
        <v>50</v>
      </c>
      <c r="Q139" t="s">
        <v>502</v>
      </c>
      <c r="S139" t="s">
        <v>856</v>
      </c>
      <c r="T139">
        <v>19237</v>
      </c>
      <c r="U139" s="1">
        <v>38306.451388888891</v>
      </c>
      <c r="V139" s="1">
        <v>40107.749305555553</v>
      </c>
      <c r="W139" s="1">
        <v>38306.493750000001</v>
      </c>
      <c r="X139" s="1">
        <v>42674.589583333334</v>
      </c>
      <c r="Y139" s="1">
        <v>42656.338194444441</v>
      </c>
      <c r="AC139" t="s">
        <v>51</v>
      </c>
      <c r="AD139">
        <v>2969474645</v>
      </c>
      <c r="AE139" s="1">
        <v>37110.530555555553</v>
      </c>
      <c r="AF139" t="s">
        <v>1308</v>
      </c>
      <c r="AG139" t="s">
        <v>1309</v>
      </c>
      <c r="AH139" t="s">
        <v>53</v>
      </c>
      <c r="AJ139" t="s">
        <v>53</v>
      </c>
      <c r="AK139" t="s">
        <v>182</v>
      </c>
      <c r="AL139" t="s">
        <v>68</v>
      </c>
      <c r="AO139" t="s">
        <v>54</v>
      </c>
      <c r="AP139" s="1">
        <v>45476.743055555555</v>
      </c>
      <c r="AQ139" s="1">
        <v>45476.742361111108</v>
      </c>
    </row>
    <row r="140" spans="1:43" x14ac:dyDescent="0.35">
      <c r="A140" t="s">
        <v>1310</v>
      </c>
      <c r="B140" t="s">
        <v>1311</v>
      </c>
      <c r="C140" t="s">
        <v>1312</v>
      </c>
      <c r="D140" t="s">
        <v>58</v>
      </c>
      <c r="H140" t="s">
        <v>1313</v>
      </c>
      <c r="I140" t="s">
        <v>61</v>
      </c>
      <c r="J140" t="s">
        <v>62</v>
      </c>
      <c r="P140" t="s">
        <v>50</v>
      </c>
      <c r="Q140" t="s">
        <v>502</v>
      </c>
      <c r="S140" t="s">
        <v>856</v>
      </c>
      <c r="T140">
        <v>88495</v>
      </c>
      <c r="U140" s="1">
        <v>40128.674305555556</v>
      </c>
      <c r="V140" s="1">
        <v>40128.674305555556</v>
      </c>
      <c r="W140" s="1">
        <v>40128.676388888889</v>
      </c>
      <c r="X140" s="1">
        <v>43038.742361111108</v>
      </c>
      <c r="Y140" s="1">
        <v>42654.334027777775</v>
      </c>
      <c r="AC140" t="s">
        <v>51</v>
      </c>
      <c r="AD140">
        <v>2969479981</v>
      </c>
      <c r="AE140" s="1">
        <v>37426</v>
      </c>
      <c r="AF140" t="s">
        <v>1314</v>
      </c>
      <c r="AG140" t="s">
        <v>1315</v>
      </c>
      <c r="AH140" t="s">
        <v>53</v>
      </c>
      <c r="AJ140" t="s">
        <v>53</v>
      </c>
      <c r="AK140" t="s">
        <v>570</v>
      </c>
      <c r="AL140" t="s">
        <v>68</v>
      </c>
      <c r="AO140" t="s">
        <v>54</v>
      </c>
      <c r="AP140" s="1">
        <v>45476.415277777778</v>
      </c>
      <c r="AQ140" s="1">
        <v>45474.425000000003</v>
      </c>
    </row>
    <row r="141" spans="1:43" x14ac:dyDescent="0.35">
      <c r="A141" t="s">
        <v>1316</v>
      </c>
      <c r="B141" t="s">
        <v>1317</v>
      </c>
      <c r="C141" t="s">
        <v>302</v>
      </c>
      <c r="F141" t="s">
        <v>1318</v>
      </c>
      <c r="G141" t="s">
        <v>1319</v>
      </c>
      <c r="H141" t="s">
        <v>1320</v>
      </c>
      <c r="I141" t="s">
        <v>179</v>
      </c>
      <c r="J141" t="s">
        <v>1321</v>
      </c>
      <c r="K141" t="s">
        <v>1322</v>
      </c>
      <c r="M141" t="s">
        <v>1323</v>
      </c>
      <c r="N141" t="s">
        <v>213</v>
      </c>
      <c r="O141">
        <v>80026</v>
      </c>
      <c r="P141" t="s">
        <v>50</v>
      </c>
      <c r="Q141" t="s">
        <v>502</v>
      </c>
      <c r="S141" t="s">
        <v>856</v>
      </c>
      <c r="T141">
        <v>19380</v>
      </c>
      <c r="U141" s="1">
        <v>40133.502083333333</v>
      </c>
      <c r="V141" s="1">
        <v>40133.502083333333</v>
      </c>
      <c r="W141" s="1">
        <v>40133.515972222223</v>
      </c>
      <c r="X141" s="1">
        <v>43803.635416666664</v>
      </c>
      <c r="Y141" s="1">
        <v>42605.558333333334</v>
      </c>
      <c r="AC141" t="s">
        <v>51</v>
      </c>
      <c r="AD141">
        <v>2969547278</v>
      </c>
      <c r="AE141" s="1">
        <v>40133.515972222223</v>
      </c>
      <c r="AF141" t="s">
        <v>1324</v>
      </c>
      <c r="AG141" t="s">
        <v>1325</v>
      </c>
      <c r="AH141" t="s">
        <v>53</v>
      </c>
      <c r="AJ141" t="s">
        <v>53</v>
      </c>
      <c r="AL141" t="s">
        <v>68</v>
      </c>
      <c r="AO141" t="s">
        <v>54</v>
      </c>
      <c r="AP141" s="1">
        <v>45467.373611111114</v>
      </c>
      <c r="AQ141" s="1">
        <v>45425.731249999997</v>
      </c>
    </row>
    <row r="142" spans="1:43" x14ac:dyDescent="0.35">
      <c r="A142" t="s">
        <v>1326</v>
      </c>
      <c r="B142" t="s">
        <v>1327</v>
      </c>
      <c r="C142" t="s">
        <v>1328</v>
      </c>
      <c r="F142" t="s">
        <v>1329</v>
      </c>
      <c r="G142">
        <v>3032615391</v>
      </c>
      <c r="H142" t="s">
        <v>1330</v>
      </c>
      <c r="I142" t="s">
        <v>101</v>
      </c>
      <c r="J142" t="s">
        <v>1331</v>
      </c>
      <c r="K142" t="s">
        <v>1332</v>
      </c>
      <c r="M142" t="s">
        <v>1333</v>
      </c>
      <c r="N142" t="s">
        <v>287</v>
      </c>
      <c r="O142">
        <v>80110</v>
      </c>
      <c r="P142" t="s">
        <v>50</v>
      </c>
      <c r="Q142" t="s">
        <v>502</v>
      </c>
      <c r="S142" t="s">
        <v>856</v>
      </c>
      <c r="T142">
        <v>44608</v>
      </c>
      <c r="U142" s="1">
        <v>40135.741666666669</v>
      </c>
      <c r="V142" s="1">
        <v>40135.741666666669</v>
      </c>
      <c r="W142" s="1">
        <v>40136.329861111109</v>
      </c>
      <c r="X142" s="1">
        <v>44508.504861111112</v>
      </c>
      <c r="Y142" s="1">
        <v>42648.720833333333</v>
      </c>
      <c r="AC142" t="s">
        <v>51</v>
      </c>
      <c r="AD142">
        <v>2969547369</v>
      </c>
      <c r="AE142" s="1">
        <v>40136.329861111109</v>
      </c>
      <c r="AF142" t="s">
        <v>1334</v>
      </c>
      <c r="AG142" t="s">
        <v>1335</v>
      </c>
      <c r="AH142" t="s">
        <v>53</v>
      </c>
      <c r="AJ142" t="s">
        <v>53</v>
      </c>
      <c r="AK142" t="s">
        <v>536</v>
      </c>
      <c r="AL142" t="s">
        <v>68</v>
      </c>
      <c r="AO142" t="s">
        <v>54</v>
      </c>
      <c r="AP142" s="1">
        <v>45412.719444444447</v>
      </c>
      <c r="AQ142" s="1">
        <v>44508.509722222225</v>
      </c>
    </row>
    <row r="143" spans="1:43" x14ac:dyDescent="0.35">
      <c r="A143" t="s">
        <v>1336</v>
      </c>
      <c r="B143" t="s">
        <v>1337</v>
      </c>
      <c r="C143" t="s">
        <v>1338</v>
      </c>
      <c r="D143" t="s">
        <v>654</v>
      </c>
      <c r="F143" t="s">
        <v>1339</v>
      </c>
      <c r="H143" t="s">
        <v>1340</v>
      </c>
      <c r="I143" t="s">
        <v>61</v>
      </c>
      <c r="J143" t="s">
        <v>1341</v>
      </c>
      <c r="P143" t="s">
        <v>50</v>
      </c>
      <c r="Q143" t="s">
        <v>502</v>
      </c>
      <c r="S143" t="s">
        <v>856</v>
      </c>
      <c r="T143">
        <v>68438</v>
      </c>
      <c r="U143" s="1">
        <v>40137.597222222219</v>
      </c>
      <c r="V143" s="1">
        <v>40137.597222222219</v>
      </c>
      <c r="W143" s="1">
        <v>40137.652777777781</v>
      </c>
      <c r="X143" s="1">
        <v>40850.519444444442</v>
      </c>
      <c r="Y143" s="1">
        <v>40850.527777777781</v>
      </c>
      <c r="AC143" t="s">
        <v>51</v>
      </c>
      <c r="AD143">
        <v>2969474049</v>
      </c>
      <c r="AE143" s="1">
        <v>37062</v>
      </c>
      <c r="AF143" t="s">
        <v>1342</v>
      </c>
      <c r="AG143" t="s">
        <v>1343</v>
      </c>
      <c r="AH143" t="s">
        <v>53</v>
      </c>
      <c r="AJ143" t="s">
        <v>53</v>
      </c>
      <c r="AL143" t="s">
        <v>78</v>
      </c>
      <c r="AO143" t="s">
        <v>54</v>
      </c>
    </row>
    <row r="144" spans="1:43" x14ac:dyDescent="0.35">
      <c r="A144" t="s">
        <v>1344</v>
      </c>
      <c r="B144" t="s">
        <v>1345</v>
      </c>
      <c r="C144" t="s">
        <v>309</v>
      </c>
      <c r="D144" t="s">
        <v>437</v>
      </c>
      <c r="H144" t="s">
        <v>1346</v>
      </c>
      <c r="I144" t="s">
        <v>61</v>
      </c>
      <c r="J144" t="s">
        <v>1347</v>
      </c>
      <c r="P144" t="s">
        <v>50</v>
      </c>
      <c r="Q144" t="s">
        <v>502</v>
      </c>
      <c r="R144" t="s">
        <v>1348</v>
      </c>
      <c r="S144" t="s">
        <v>856</v>
      </c>
      <c r="T144">
        <v>18380</v>
      </c>
      <c r="U144" s="1">
        <v>40141.729861111111</v>
      </c>
      <c r="V144" s="1">
        <v>40141.729861111111</v>
      </c>
      <c r="W144" s="1">
        <v>40142.325694444444</v>
      </c>
      <c r="X144" s="1">
        <v>43143.574305555558</v>
      </c>
      <c r="Y144" s="1">
        <v>42657.590277777781</v>
      </c>
      <c r="AC144" t="s">
        <v>51</v>
      </c>
      <c r="AD144">
        <v>2969480024</v>
      </c>
      <c r="AE144" s="1">
        <v>37427</v>
      </c>
      <c r="AF144" t="s">
        <v>161</v>
      </c>
      <c r="AG144" t="s">
        <v>1349</v>
      </c>
      <c r="AH144" t="s">
        <v>53</v>
      </c>
      <c r="AJ144" t="s">
        <v>53</v>
      </c>
      <c r="AK144" t="s">
        <v>570</v>
      </c>
      <c r="AL144" t="s">
        <v>68</v>
      </c>
      <c r="AO144" t="s">
        <v>54</v>
      </c>
      <c r="AP144" s="1">
        <v>45476.40347222222</v>
      </c>
      <c r="AQ144" s="1">
        <v>45468.679166666669</v>
      </c>
    </row>
    <row r="145" spans="1:43" x14ac:dyDescent="0.35">
      <c r="A145" t="s">
        <v>1350</v>
      </c>
      <c r="B145" t="s">
        <v>1351</v>
      </c>
      <c r="C145" t="s">
        <v>1352</v>
      </c>
      <c r="F145" t="s">
        <v>1353</v>
      </c>
      <c r="G145" t="s">
        <v>1354</v>
      </c>
      <c r="H145" t="s">
        <v>1355</v>
      </c>
      <c r="I145" t="s">
        <v>61</v>
      </c>
      <c r="J145" t="s">
        <v>1356</v>
      </c>
      <c r="K145" t="s">
        <v>1357</v>
      </c>
      <c r="L145" t="s">
        <v>1358</v>
      </c>
      <c r="M145" t="s">
        <v>1359</v>
      </c>
      <c r="N145" t="s">
        <v>468</v>
      </c>
      <c r="O145">
        <v>80112</v>
      </c>
      <c r="P145" t="s">
        <v>50</v>
      </c>
      <c r="Q145" t="s">
        <v>502</v>
      </c>
      <c r="S145" t="s">
        <v>856</v>
      </c>
      <c r="T145">
        <v>18116</v>
      </c>
      <c r="U145" s="1">
        <v>40156.420138888891</v>
      </c>
      <c r="V145" s="1">
        <v>40156.420138888891</v>
      </c>
      <c r="W145" s="1">
        <v>40156.436111111114</v>
      </c>
      <c r="X145" s="1">
        <v>43521.308333333334</v>
      </c>
      <c r="Y145" s="1">
        <v>42644.420138888891</v>
      </c>
      <c r="AC145" t="s">
        <v>53</v>
      </c>
      <c r="AD145">
        <v>2969535992</v>
      </c>
      <c r="AE145" s="1">
        <v>39716.675694444442</v>
      </c>
      <c r="AF145" t="s">
        <v>1360</v>
      </c>
      <c r="AG145" t="s">
        <v>1361</v>
      </c>
      <c r="AH145" t="s">
        <v>53</v>
      </c>
      <c r="AJ145" t="s">
        <v>53</v>
      </c>
      <c r="AK145" t="s">
        <v>536</v>
      </c>
      <c r="AL145" t="s">
        <v>68</v>
      </c>
      <c r="AO145" t="s">
        <v>54</v>
      </c>
      <c r="AP145" s="1">
        <v>45476.402083333334</v>
      </c>
      <c r="AQ145" s="1">
        <v>45476.40347222222</v>
      </c>
    </row>
    <row r="146" spans="1:43" x14ac:dyDescent="0.35">
      <c r="A146" t="s">
        <v>1362</v>
      </c>
      <c r="B146" t="s">
        <v>1363</v>
      </c>
      <c r="C146" t="s">
        <v>1364</v>
      </c>
      <c r="F146" t="s">
        <v>1365</v>
      </c>
      <c r="G146" t="s">
        <v>1366</v>
      </c>
      <c r="H146" t="s">
        <v>1367</v>
      </c>
      <c r="I146" t="s">
        <v>1368</v>
      </c>
      <c r="J146" t="s">
        <v>1369</v>
      </c>
      <c r="K146" t="s">
        <v>1370</v>
      </c>
      <c r="M146" t="s">
        <v>1371</v>
      </c>
      <c r="N146" t="s">
        <v>468</v>
      </c>
      <c r="O146">
        <v>80734</v>
      </c>
      <c r="P146" t="s">
        <v>50</v>
      </c>
      <c r="Q146" t="s">
        <v>502</v>
      </c>
      <c r="S146" t="s">
        <v>856</v>
      </c>
      <c r="T146">
        <v>54955</v>
      </c>
      <c r="U146" s="1">
        <v>40156.533333333333</v>
      </c>
      <c r="V146" s="1">
        <v>40157.478472222225</v>
      </c>
      <c r="W146" s="1">
        <v>40291.427777777775</v>
      </c>
      <c r="X146" s="1">
        <v>42556.402777777781</v>
      </c>
      <c r="Y146" s="1">
        <v>42240.510416666664</v>
      </c>
      <c r="AC146" t="s">
        <v>51</v>
      </c>
      <c r="AD146">
        <v>2969513258</v>
      </c>
      <c r="AE146" s="1">
        <v>38520.731944444444</v>
      </c>
      <c r="AF146" t="s">
        <v>1372</v>
      </c>
      <c r="AG146" t="s">
        <v>1373</v>
      </c>
      <c r="AH146" t="s">
        <v>53</v>
      </c>
      <c r="AJ146" t="s">
        <v>53</v>
      </c>
      <c r="AK146" t="s">
        <v>570</v>
      </c>
      <c r="AL146" t="s">
        <v>68</v>
      </c>
      <c r="AO146" t="s">
        <v>54</v>
      </c>
      <c r="AP146" s="1">
        <v>45397.617361111108</v>
      </c>
      <c r="AQ146" s="1">
        <v>45307.670138888891</v>
      </c>
    </row>
    <row r="147" spans="1:43" x14ac:dyDescent="0.35">
      <c r="A147" t="s">
        <v>1374</v>
      </c>
      <c r="B147" t="s">
        <v>80</v>
      </c>
      <c r="C147" t="s">
        <v>302</v>
      </c>
      <c r="D147" t="s">
        <v>437</v>
      </c>
      <c r="F147" t="s">
        <v>283</v>
      </c>
      <c r="H147" t="s">
        <v>1375</v>
      </c>
      <c r="I147" t="s">
        <v>61</v>
      </c>
      <c r="J147" t="s">
        <v>285</v>
      </c>
      <c r="P147" t="s">
        <v>50</v>
      </c>
      <c r="Q147" t="s">
        <v>502</v>
      </c>
      <c r="S147" t="s">
        <v>856</v>
      </c>
      <c r="T147">
        <v>18379</v>
      </c>
      <c r="U147" s="1">
        <v>40165.409722222219</v>
      </c>
      <c r="V147" s="1">
        <v>40165.409722222219</v>
      </c>
      <c r="W147" s="1">
        <v>40168.384722222225</v>
      </c>
      <c r="X147" s="1">
        <v>42655.631249999999</v>
      </c>
      <c r="Y147" s="1">
        <v>42654.429166666669</v>
      </c>
      <c r="AC147" t="s">
        <v>51</v>
      </c>
      <c r="AD147">
        <v>2969480024</v>
      </c>
      <c r="AE147" s="1">
        <v>37427</v>
      </c>
      <c r="AF147" t="s">
        <v>1376</v>
      </c>
      <c r="AG147" t="s">
        <v>1377</v>
      </c>
      <c r="AH147" t="s">
        <v>53</v>
      </c>
      <c r="AJ147" t="s">
        <v>53</v>
      </c>
      <c r="AL147" t="s">
        <v>68</v>
      </c>
      <c r="AO147" t="s">
        <v>54</v>
      </c>
      <c r="AP147" s="1">
        <v>45475.690972222219</v>
      </c>
      <c r="AQ147" s="1">
        <v>45475.692361111112</v>
      </c>
    </row>
    <row r="148" spans="1:43" x14ac:dyDescent="0.35">
      <c r="A148" t="s">
        <v>1378</v>
      </c>
      <c r="B148" t="s">
        <v>1379</v>
      </c>
      <c r="C148" t="s">
        <v>116</v>
      </c>
      <c r="D148" t="s">
        <v>1380</v>
      </c>
      <c r="F148" t="s">
        <v>1381</v>
      </c>
      <c r="G148" t="s">
        <v>1382</v>
      </c>
      <c r="H148" t="s">
        <v>1383</v>
      </c>
      <c r="I148" t="s">
        <v>1368</v>
      </c>
      <c r="J148" t="s">
        <v>1384</v>
      </c>
      <c r="K148" t="s">
        <v>1385</v>
      </c>
      <c r="M148" t="s">
        <v>1386</v>
      </c>
      <c r="N148" t="s">
        <v>468</v>
      </c>
      <c r="O148">
        <v>80733</v>
      </c>
      <c r="P148" t="s">
        <v>50</v>
      </c>
      <c r="Q148" t="s">
        <v>502</v>
      </c>
      <c r="S148" t="s">
        <v>856</v>
      </c>
      <c r="T148">
        <v>67500</v>
      </c>
      <c r="U148" s="1">
        <v>40170.754166666666</v>
      </c>
      <c r="V148" s="1">
        <v>40170.754166666666</v>
      </c>
      <c r="W148" s="1">
        <v>40175.342361111114</v>
      </c>
      <c r="X148" s="1">
        <v>43704.475694444445</v>
      </c>
      <c r="Y148" s="1">
        <v>42649.598611111112</v>
      </c>
      <c r="AC148" t="s">
        <v>51</v>
      </c>
      <c r="AD148">
        <v>2969548199</v>
      </c>
      <c r="AE148" s="1">
        <v>40175.341666666667</v>
      </c>
      <c r="AF148" t="s">
        <v>1387</v>
      </c>
      <c r="AG148" t="s">
        <v>1388</v>
      </c>
      <c r="AH148" t="s">
        <v>53</v>
      </c>
      <c r="AJ148" t="s">
        <v>53</v>
      </c>
      <c r="AL148" t="s">
        <v>68</v>
      </c>
      <c r="AO148" t="s">
        <v>54</v>
      </c>
      <c r="AP148" s="1">
        <v>44368.665972222225</v>
      </c>
      <c r="AQ148" s="1">
        <v>43026.448611111111</v>
      </c>
    </row>
    <row r="149" spans="1:43" x14ac:dyDescent="0.35">
      <c r="A149" t="s">
        <v>1389</v>
      </c>
      <c r="B149" t="s">
        <v>1390</v>
      </c>
      <c r="C149" t="s">
        <v>1391</v>
      </c>
      <c r="D149" t="s">
        <v>1392</v>
      </c>
      <c r="F149" t="s">
        <v>1393</v>
      </c>
      <c r="H149" t="s">
        <v>1394</v>
      </c>
      <c r="I149" t="s">
        <v>101</v>
      </c>
      <c r="J149" t="s">
        <v>1395</v>
      </c>
      <c r="K149" t="s">
        <v>1396</v>
      </c>
      <c r="M149" t="s">
        <v>1397</v>
      </c>
      <c r="N149" t="s">
        <v>65</v>
      </c>
      <c r="O149" t="s">
        <v>1398</v>
      </c>
      <c r="P149" t="s">
        <v>50</v>
      </c>
      <c r="Q149" t="s">
        <v>502</v>
      </c>
      <c r="S149" t="s">
        <v>856</v>
      </c>
      <c r="T149">
        <v>66207</v>
      </c>
      <c r="U149" s="1">
        <v>40175.519444444442</v>
      </c>
      <c r="V149" s="1">
        <v>40175.519444444442</v>
      </c>
      <c r="W149" s="1">
        <v>40175.526388888888</v>
      </c>
      <c r="X149" s="1">
        <v>42661.667361111111</v>
      </c>
      <c r="Y149" s="1">
        <v>42631.372916666667</v>
      </c>
      <c r="AC149" t="s">
        <v>51</v>
      </c>
      <c r="AD149">
        <v>2969532322</v>
      </c>
      <c r="AE149" s="1">
        <v>39559.404166666667</v>
      </c>
      <c r="AF149" t="s">
        <v>1399</v>
      </c>
      <c r="AG149" t="s">
        <v>1400</v>
      </c>
      <c r="AH149" t="s">
        <v>53</v>
      </c>
      <c r="AJ149" t="s">
        <v>53</v>
      </c>
      <c r="AK149" t="s">
        <v>536</v>
      </c>
      <c r="AL149" t="s">
        <v>68</v>
      </c>
      <c r="AO149" t="s">
        <v>54</v>
      </c>
      <c r="AP149" s="1">
        <v>45447.560416666667</v>
      </c>
      <c r="AQ149" s="1">
        <v>45433.418749999997</v>
      </c>
    </row>
    <row r="150" spans="1:43" x14ac:dyDescent="0.35">
      <c r="A150" t="s">
        <v>1401</v>
      </c>
      <c r="B150" t="s">
        <v>1402</v>
      </c>
      <c r="C150" t="s">
        <v>1403</v>
      </c>
      <c r="F150" t="s">
        <v>1404</v>
      </c>
      <c r="H150" t="s">
        <v>1405</v>
      </c>
      <c r="I150" t="s">
        <v>61</v>
      </c>
      <c r="J150" t="s">
        <v>1406</v>
      </c>
      <c r="K150" t="s">
        <v>1407</v>
      </c>
      <c r="M150" t="s">
        <v>1408</v>
      </c>
      <c r="N150" t="s">
        <v>65</v>
      </c>
      <c r="O150">
        <v>81052</v>
      </c>
      <c r="P150" t="s">
        <v>50</v>
      </c>
      <c r="Q150" t="s">
        <v>502</v>
      </c>
      <c r="S150" t="s">
        <v>856</v>
      </c>
      <c r="T150" s="2" t="s">
        <v>1409</v>
      </c>
      <c r="U150" s="1">
        <v>40190.828472222223</v>
      </c>
      <c r="V150" s="1">
        <v>40190.828472222223</v>
      </c>
      <c r="W150" s="1">
        <v>40191.327777777777</v>
      </c>
      <c r="X150" s="1">
        <v>43942.745833333334</v>
      </c>
      <c r="Y150" s="1">
        <v>41993.552083333336</v>
      </c>
      <c r="AC150" t="s">
        <v>53</v>
      </c>
      <c r="AD150">
        <v>2969480261</v>
      </c>
      <c r="AE150" s="1">
        <v>37438</v>
      </c>
      <c r="AF150" t="s">
        <v>1410</v>
      </c>
      <c r="AG150" t="s">
        <v>1411</v>
      </c>
      <c r="AH150" t="s">
        <v>53</v>
      </c>
      <c r="AJ150" t="s">
        <v>53</v>
      </c>
      <c r="AK150" t="s">
        <v>570</v>
      </c>
      <c r="AL150" t="s">
        <v>68</v>
      </c>
      <c r="AO150" t="s">
        <v>54</v>
      </c>
      <c r="AP150" s="1">
        <v>45454.677083333336</v>
      </c>
      <c r="AQ150" s="1">
        <v>45146.665972222225</v>
      </c>
    </row>
    <row r="151" spans="1:43" x14ac:dyDescent="0.35">
      <c r="A151" t="s">
        <v>1412</v>
      </c>
      <c r="B151" t="s">
        <v>1413</v>
      </c>
      <c r="C151" t="s">
        <v>1414</v>
      </c>
      <c r="F151" t="s">
        <v>1415</v>
      </c>
      <c r="H151" t="s">
        <v>1416</v>
      </c>
      <c r="I151" t="s">
        <v>394</v>
      </c>
      <c r="J151" t="s">
        <v>1128</v>
      </c>
      <c r="K151" t="s">
        <v>1417</v>
      </c>
      <c r="M151" t="s">
        <v>1130</v>
      </c>
      <c r="N151" t="s">
        <v>253</v>
      </c>
      <c r="O151">
        <v>87801</v>
      </c>
      <c r="P151" t="s">
        <v>50</v>
      </c>
      <c r="Q151" t="s">
        <v>502</v>
      </c>
      <c r="S151" t="s">
        <v>856</v>
      </c>
      <c r="T151">
        <v>10008</v>
      </c>
      <c r="U151" s="1">
        <v>40191.685416666667</v>
      </c>
      <c r="V151" s="1">
        <v>40191.685416666667</v>
      </c>
      <c r="W151" s="1">
        <v>40192.348611111112</v>
      </c>
      <c r="X151" s="1">
        <v>43256.57916666667</v>
      </c>
      <c r="AC151" t="s">
        <v>51</v>
      </c>
      <c r="AD151">
        <v>2969509802</v>
      </c>
      <c r="AE151" s="1">
        <v>38330.731944444444</v>
      </c>
      <c r="AF151" t="s">
        <v>1131</v>
      </c>
      <c r="AG151" t="s">
        <v>1418</v>
      </c>
      <c r="AH151" t="s">
        <v>53</v>
      </c>
      <c r="AJ151" t="s">
        <v>53</v>
      </c>
      <c r="AL151" t="s">
        <v>68</v>
      </c>
      <c r="AO151" t="s">
        <v>54</v>
      </c>
      <c r="AP151" s="1">
        <v>44384.627083333333</v>
      </c>
    </row>
    <row r="152" spans="1:43" x14ac:dyDescent="0.35">
      <c r="A152" t="s">
        <v>1419</v>
      </c>
      <c r="B152" t="s">
        <v>1420</v>
      </c>
      <c r="C152" t="s">
        <v>1421</v>
      </c>
      <c r="F152" t="s">
        <v>1415</v>
      </c>
      <c r="H152" t="s">
        <v>1416</v>
      </c>
      <c r="I152" t="s">
        <v>1422</v>
      </c>
      <c r="J152" t="s">
        <v>1128</v>
      </c>
      <c r="K152" t="s">
        <v>1417</v>
      </c>
      <c r="M152" t="s">
        <v>1130</v>
      </c>
      <c r="N152" t="s">
        <v>253</v>
      </c>
      <c r="O152">
        <v>87801</v>
      </c>
      <c r="P152" t="s">
        <v>50</v>
      </c>
      <c r="Q152" t="s">
        <v>502</v>
      </c>
      <c r="S152" t="s">
        <v>856</v>
      </c>
      <c r="T152">
        <v>10008</v>
      </c>
      <c r="U152" s="1">
        <v>40191.703472222223</v>
      </c>
      <c r="V152" s="1">
        <v>40191.703472222223</v>
      </c>
      <c r="W152" s="1">
        <v>40192.348611111112</v>
      </c>
      <c r="X152" s="1">
        <v>42562.612500000003</v>
      </c>
      <c r="AC152" t="s">
        <v>51</v>
      </c>
      <c r="AD152">
        <v>2969509802</v>
      </c>
      <c r="AE152" s="1">
        <v>38330.731944444444</v>
      </c>
      <c r="AF152" t="s">
        <v>1131</v>
      </c>
      <c r="AG152" t="s">
        <v>1423</v>
      </c>
      <c r="AH152" t="s">
        <v>53</v>
      </c>
      <c r="AJ152" t="s">
        <v>53</v>
      </c>
      <c r="AL152" t="s">
        <v>68</v>
      </c>
      <c r="AO152" t="s">
        <v>54</v>
      </c>
      <c r="AP152" s="1">
        <v>44538.570138888892</v>
      </c>
    </row>
    <row r="153" spans="1:43" x14ac:dyDescent="0.35">
      <c r="A153" t="s">
        <v>1424</v>
      </c>
      <c r="B153" t="s">
        <v>1425</v>
      </c>
      <c r="C153" t="s">
        <v>759</v>
      </c>
      <c r="F153" t="s">
        <v>1415</v>
      </c>
      <c r="H153" t="s">
        <v>1416</v>
      </c>
      <c r="I153" t="s">
        <v>394</v>
      </c>
      <c r="J153" t="s">
        <v>1128</v>
      </c>
      <c r="K153" t="s">
        <v>1417</v>
      </c>
      <c r="M153" t="s">
        <v>1130</v>
      </c>
      <c r="N153" t="s">
        <v>253</v>
      </c>
      <c r="O153">
        <v>87801</v>
      </c>
      <c r="P153" t="s">
        <v>50</v>
      </c>
      <c r="Q153" t="s">
        <v>502</v>
      </c>
      <c r="S153" t="s">
        <v>856</v>
      </c>
      <c r="T153">
        <v>10008</v>
      </c>
      <c r="U153" s="1">
        <v>40191.705555555556</v>
      </c>
      <c r="V153" s="1">
        <v>40191.705555555556</v>
      </c>
      <c r="W153" s="1">
        <v>40192.348611111112</v>
      </c>
      <c r="X153" s="1">
        <v>42590.629861111112</v>
      </c>
      <c r="AC153" t="s">
        <v>51</v>
      </c>
      <c r="AD153">
        <v>2969509802</v>
      </c>
      <c r="AE153" s="1">
        <v>38330.731944444444</v>
      </c>
      <c r="AF153" t="s">
        <v>1131</v>
      </c>
      <c r="AG153" t="s">
        <v>1426</v>
      </c>
      <c r="AH153" t="s">
        <v>53</v>
      </c>
      <c r="AJ153" t="s">
        <v>53</v>
      </c>
      <c r="AL153" t="s">
        <v>68</v>
      </c>
      <c r="AO153" t="s">
        <v>54</v>
      </c>
      <c r="AP153" s="1">
        <v>45084.510416666664</v>
      </c>
    </row>
    <row r="154" spans="1:43" x14ac:dyDescent="0.35">
      <c r="A154" t="s">
        <v>1427</v>
      </c>
      <c r="B154" t="s">
        <v>1428</v>
      </c>
      <c r="C154" t="s">
        <v>1429</v>
      </c>
      <c r="F154" t="s">
        <v>1430</v>
      </c>
      <c r="H154" t="s">
        <v>1431</v>
      </c>
      <c r="I154" t="s">
        <v>1432</v>
      </c>
      <c r="J154" t="s">
        <v>1433</v>
      </c>
      <c r="K154" t="s">
        <v>1434</v>
      </c>
      <c r="M154" t="s">
        <v>1435</v>
      </c>
      <c r="N154" t="s">
        <v>1436</v>
      </c>
      <c r="O154">
        <v>73533</v>
      </c>
      <c r="P154" t="s">
        <v>50</v>
      </c>
      <c r="Q154" t="s">
        <v>502</v>
      </c>
      <c r="S154" t="s">
        <v>856</v>
      </c>
      <c r="T154">
        <v>41147</v>
      </c>
      <c r="U154" s="1">
        <v>40214.695833333331</v>
      </c>
      <c r="V154" s="1">
        <v>40214.695833333331</v>
      </c>
      <c r="W154" s="1">
        <v>40214.707638888889</v>
      </c>
      <c r="X154" s="1">
        <v>42653.40625</v>
      </c>
      <c r="Y154" s="1">
        <v>42650.696527777778</v>
      </c>
      <c r="AC154" t="s">
        <v>53</v>
      </c>
      <c r="AD154">
        <v>2969479704</v>
      </c>
      <c r="AE154" s="1">
        <v>37406</v>
      </c>
      <c r="AF154" t="s">
        <v>1437</v>
      </c>
      <c r="AG154" t="s">
        <v>1438</v>
      </c>
      <c r="AH154" t="s">
        <v>53</v>
      </c>
      <c r="AJ154" t="s">
        <v>53</v>
      </c>
      <c r="AK154" t="s">
        <v>536</v>
      </c>
      <c r="AL154" t="s">
        <v>68</v>
      </c>
      <c r="AO154" t="s">
        <v>54</v>
      </c>
      <c r="AP154" s="1">
        <v>45476.613194444442</v>
      </c>
      <c r="AQ154" s="1">
        <v>44512.736805555556</v>
      </c>
    </row>
    <row r="155" spans="1:43" x14ac:dyDescent="0.35">
      <c r="A155" t="s">
        <v>1439</v>
      </c>
      <c r="B155" t="s">
        <v>1440</v>
      </c>
      <c r="C155" t="s">
        <v>424</v>
      </c>
      <c r="F155" t="s">
        <v>1441</v>
      </c>
      <c r="H155" t="s">
        <v>1442</v>
      </c>
      <c r="I155" t="s">
        <v>101</v>
      </c>
      <c r="J155" t="s">
        <v>1443</v>
      </c>
      <c r="K155" t="s">
        <v>1444</v>
      </c>
      <c r="M155" t="s">
        <v>1445</v>
      </c>
      <c r="N155" t="s">
        <v>65</v>
      </c>
      <c r="O155" t="s">
        <v>1446</v>
      </c>
      <c r="P155" t="s">
        <v>50</v>
      </c>
      <c r="Q155" t="s">
        <v>502</v>
      </c>
      <c r="R155" t="s">
        <v>1447</v>
      </c>
      <c r="S155" t="s">
        <v>856</v>
      </c>
      <c r="T155">
        <v>13150</v>
      </c>
      <c r="U155" s="1">
        <v>40230.84375</v>
      </c>
      <c r="V155" s="1">
        <v>40230.84375</v>
      </c>
      <c r="W155" s="1">
        <v>40231.348611111112</v>
      </c>
      <c r="X155" s="1">
        <v>43890.370138888888</v>
      </c>
      <c r="Y155" s="1">
        <v>41438.836111111108</v>
      </c>
      <c r="AC155" t="s">
        <v>51</v>
      </c>
      <c r="AD155">
        <v>2969549633</v>
      </c>
      <c r="AE155" s="1">
        <v>40231.347916666666</v>
      </c>
      <c r="AF155" t="s">
        <v>1448</v>
      </c>
      <c r="AG155" t="s">
        <v>1449</v>
      </c>
      <c r="AH155" t="s">
        <v>53</v>
      </c>
      <c r="AJ155" t="s">
        <v>53</v>
      </c>
      <c r="AL155" t="s">
        <v>68</v>
      </c>
      <c r="AO155" t="s">
        <v>54</v>
      </c>
      <c r="AP155" s="1">
        <v>45449.456944444442</v>
      </c>
      <c r="AQ155" s="1">
        <v>44424.554166666669</v>
      </c>
    </row>
    <row r="156" spans="1:43" x14ac:dyDescent="0.35">
      <c r="A156" t="s">
        <v>1450</v>
      </c>
      <c r="B156" t="s">
        <v>1451</v>
      </c>
      <c r="C156" t="s">
        <v>1452</v>
      </c>
      <c r="F156" t="s">
        <v>1453</v>
      </c>
      <c r="H156" t="s">
        <v>1454</v>
      </c>
      <c r="I156" t="s">
        <v>179</v>
      </c>
      <c r="J156" t="s">
        <v>523</v>
      </c>
      <c r="K156" t="s">
        <v>1061</v>
      </c>
      <c r="M156" t="s">
        <v>525</v>
      </c>
      <c r="N156" t="s">
        <v>1455</v>
      </c>
      <c r="O156">
        <v>80011</v>
      </c>
      <c r="P156" t="s">
        <v>50</v>
      </c>
      <c r="Q156" t="s">
        <v>502</v>
      </c>
      <c r="S156" t="s">
        <v>856</v>
      </c>
      <c r="T156">
        <v>97188</v>
      </c>
      <c r="U156" s="1">
        <v>40231.713194444441</v>
      </c>
      <c r="V156" s="1">
        <v>40231.713194444441</v>
      </c>
      <c r="W156" s="1">
        <v>40231.714583333334</v>
      </c>
      <c r="X156" s="1">
        <v>43550.448611111111</v>
      </c>
      <c r="AC156" t="s">
        <v>51</v>
      </c>
      <c r="AD156">
        <v>2969481577</v>
      </c>
      <c r="AE156" s="1">
        <v>37524</v>
      </c>
      <c r="AF156" t="s">
        <v>526</v>
      </c>
      <c r="AG156" t="s">
        <v>1456</v>
      </c>
      <c r="AH156" t="s">
        <v>53</v>
      </c>
      <c r="AJ156" t="s">
        <v>53</v>
      </c>
      <c r="AL156" t="s">
        <v>78</v>
      </c>
      <c r="AO156" t="s">
        <v>54</v>
      </c>
      <c r="AP156" s="1">
        <v>44067.768750000003</v>
      </c>
    </row>
    <row r="157" spans="1:43" x14ac:dyDescent="0.35">
      <c r="A157" t="s">
        <v>1457</v>
      </c>
      <c r="B157" t="s">
        <v>1458</v>
      </c>
      <c r="C157" t="s">
        <v>1459</v>
      </c>
      <c r="F157" t="s">
        <v>1460</v>
      </c>
      <c r="G157" t="s">
        <v>1461</v>
      </c>
      <c r="H157" t="s">
        <v>1462</v>
      </c>
      <c r="I157" t="s">
        <v>179</v>
      </c>
      <c r="J157" t="s">
        <v>1463</v>
      </c>
      <c r="K157" t="s">
        <v>1464</v>
      </c>
      <c r="M157" t="s">
        <v>1465</v>
      </c>
      <c r="N157" t="s">
        <v>1466</v>
      </c>
      <c r="O157">
        <v>67867</v>
      </c>
      <c r="P157" t="s">
        <v>50</v>
      </c>
      <c r="Q157" t="s">
        <v>502</v>
      </c>
      <c r="S157" t="s">
        <v>856</v>
      </c>
      <c r="T157">
        <v>48428</v>
      </c>
      <c r="U157" s="1">
        <v>40247.402083333334</v>
      </c>
      <c r="V157" s="1">
        <v>40247.402083333334</v>
      </c>
      <c r="W157" s="1">
        <v>40249.345833333333</v>
      </c>
      <c r="X157" s="1">
        <v>42585.736111111109</v>
      </c>
      <c r="Y157" s="1">
        <v>42585.716666666667</v>
      </c>
      <c r="AC157" t="s">
        <v>51</v>
      </c>
      <c r="AD157">
        <v>2969474290</v>
      </c>
      <c r="AE157" s="1">
        <v>37089.508333333331</v>
      </c>
      <c r="AF157" t="s">
        <v>1467</v>
      </c>
      <c r="AG157" t="s">
        <v>1468</v>
      </c>
      <c r="AH157" t="s">
        <v>53</v>
      </c>
      <c r="AJ157" t="s">
        <v>53</v>
      </c>
      <c r="AL157" t="s">
        <v>68</v>
      </c>
      <c r="AO157" t="s">
        <v>54</v>
      </c>
    </row>
    <row r="158" spans="1:43" x14ac:dyDescent="0.35">
      <c r="A158" t="s">
        <v>1469</v>
      </c>
      <c r="B158" t="s">
        <v>1470</v>
      </c>
      <c r="C158" t="s">
        <v>1471</v>
      </c>
      <c r="F158" t="s">
        <v>1472</v>
      </c>
      <c r="H158" t="s">
        <v>1473</v>
      </c>
      <c r="I158" t="s">
        <v>61</v>
      </c>
      <c r="J158" t="s">
        <v>1474</v>
      </c>
      <c r="P158" t="s">
        <v>50</v>
      </c>
      <c r="Q158" t="s">
        <v>502</v>
      </c>
      <c r="R158" t="s">
        <v>1475</v>
      </c>
      <c r="S158" t="s">
        <v>856</v>
      </c>
      <c r="T158">
        <v>72325</v>
      </c>
      <c r="U158" s="1">
        <v>40255.604166666664</v>
      </c>
      <c r="V158" s="1">
        <v>40255.604166666664</v>
      </c>
      <c r="W158" s="1">
        <v>40255.679166666669</v>
      </c>
      <c r="X158" s="1">
        <v>42682.668749999997</v>
      </c>
      <c r="Y158" s="1">
        <v>42654.675694444442</v>
      </c>
      <c r="AC158" t="s">
        <v>51</v>
      </c>
      <c r="AD158">
        <v>2969482060</v>
      </c>
      <c r="AE158" s="1">
        <v>37557</v>
      </c>
      <c r="AF158" t="s">
        <v>1476</v>
      </c>
      <c r="AG158" t="s">
        <v>1477</v>
      </c>
      <c r="AH158" t="s">
        <v>53</v>
      </c>
      <c r="AJ158" t="s">
        <v>53</v>
      </c>
      <c r="AL158" t="s">
        <v>68</v>
      </c>
      <c r="AO158" t="s">
        <v>54</v>
      </c>
      <c r="AP158" s="1">
        <v>45476.474999999999</v>
      </c>
      <c r="AQ158" s="1">
        <v>45476.589583333334</v>
      </c>
    </row>
    <row r="159" spans="1:43" x14ac:dyDescent="0.35">
      <c r="A159" t="s">
        <v>1478</v>
      </c>
      <c r="B159" t="s">
        <v>1479</v>
      </c>
      <c r="C159" t="s">
        <v>702</v>
      </c>
      <c r="D159" t="s">
        <v>530</v>
      </c>
      <c r="F159" t="s">
        <v>1480</v>
      </c>
      <c r="H159" t="s">
        <v>1481</v>
      </c>
      <c r="I159" t="s">
        <v>200</v>
      </c>
      <c r="J159" t="s">
        <v>882</v>
      </c>
      <c r="P159" t="s">
        <v>50</v>
      </c>
      <c r="Q159" t="s">
        <v>502</v>
      </c>
      <c r="S159" t="s">
        <v>856</v>
      </c>
      <c r="T159">
        <v>74911</v>
      </c>
      <c r="U159" s="1">
        <v>40262.649305555555</v>
      </c>
      <c r="V159" s="1">
        <v>40262.649305555555</v>
      </c>
      <c r="W159" s="1">
        <v>40262.650694444441</v>
      </c>
      <c r="X159" s="1">
        <v>41796.661805555559</v>
      </c>
      <c r="Y159" s="1">
        <v>41003.620833333334</v>
      </c>
      <c r="AC159" t="s">
        <v>51</v>
      </c>
      <c r="AD159">
        <v>2969482269</v>
      </c>
      <c r="AE159" s="1">
        <v>37567</v>
      </c>
      <c r="AF159" t="s">
        <v>1482</v>
      </c>
      <c r="AG159" t="s">
        <v>1483</v>
      </c>
      <c r="AH159" t="s">
        <v>53</v>
      </c>
      <c r="AJ159" t="s">
        <v>53</v>
      </c>
      <c r="AL159" t="s">
        <v>68</v>
      </c>
      <c r="AO159" t="s">
        <v>54</v>
      </c>
    </row>
    <row r="160" spans="1:43" x14ac:dyDescent="0.35">
      <c r="A160" t="s">
        <v>1484</v>
      </c>
      <c r="B160" t="s">
        <v>1485</v>
      </c>
      <c r="C160" t="s">
        <v>205</v>
      </c>
      <c r="D160" t="s">
        <v>654</v>
      </c>
      <c r="F160" t="s">
        <v>1480</v>
      </c>
      <c r="H160" t="s">
        <v>1481</v>
      </c>
      <c r="I160" t="s">
        <v>61</v>
      </c>
      <c r="J160" t="s">
        <v>882</v>
      </c>
      <c r="P160" t="s">
        <v>50</v>
      </c>
      <c r="Q160" t="s">
        <v>502</v>
      </c>
      <c r="S160" t="s">
        <v>856</v>
      </c>
      <c r="T160">
        <v>74911</v>
      </c>
      <c r="U160" s="1">
        <v>40262.665277777778</v>
      </c>
      <c r="V160" s="1">
        <v>40262.665277777778</v>
      </c>
      <c r="W160" s="1">
        <v>40262.667361111111</v>
      </c>
      <c r="X160" s="1">
        <v>41198.446527777778</v>
      </c>
      <c r="Y160" s="1">
        <v>41025.47152777778</v>
      </c>
      <c r="AC160" t="s">
        <v>51</v>
      </c>
      <c r="AD160">
        <v>2969482269</v>
      </c>
      <c r="AE160" s="1">
        <v>37567</v>
      </c>
      <c r="AF160" t="s">
        <v>1482</v>
      </c>
      <c r="AG160" t="s">
        <v>1486</v>
      </c>
      <c r="AH160" t="s">
        <v>53</v>
      </c>
      <c r="AJ160" t="s">
        <v>53</v>
      </c>
      <c r="AL160" t="s">
        <v>68</v>
      </c>
      <c r="AO160" t="s">
        <v>54</v>
      </c>
    </row>
    <row r="161" spans="1:43" x14ac:dyDescent="0.35">
      <c r="A161" t="s">
        <v>1487</v>
      </c>
      <c r="B161" t="s">
        <v>1488</v>
      </c>
      <c r="C161" t="s">
        <v>1489</v>
      </c>
      <c r="D161" t="s">
        <v>240</v>
      </c>
      <c r="F161" t="s">
        <v>1490</v>
      </c>
      <c r="H161" t="s">
        <v>1491</v>
      </c>
      <c r="I161" t="s">
        <v>101</v>
      </c>
      <c r="J161" t="s">
        <v>1492</v>
      </c>
      <c r="K161" t="s">
        <v>1493</v>
      </c>
      <c r="M161" t="s">
        <v>990</v>
      </c>
      <c r="N161" t="s">
        <v>65</v>
      </c>
      <c r="O161">
        <v>81602</v>
      </c>
      <c r="P161" t="s">
        <v>50</v>
      </c>
      <c r="Q161" t="s">
        <v>502</v>
      </c>
      <c r="S161" t="s">
        <v>856</v>
      </c>
      <c r="T161" t="s">
        <v>1494</v>
      </c>
      <c r="U161" s="1">
        <v>40264.747916666667</v>
      </c>
      <c r="V161" s="1">
        <v>40264.747916666667</v>
      </c>
      <c r="W161" s="1">
        <v>40266.682638888888</v>
      </c>
      <c r="X161" s="1">
        <v>43906.671527777777</v>
      </c>
      <c r="AC161" t="s">
        <v>53</v>
      </c>
      <c r="AD161">
        <v>2969550553</v>
      </c>
      <c r="AE161" s="1">
        <v>40266.682638888888</v>
      </c>
      <c r="AF161" t="s">
        <v>1495</v>
      </c>
      <c r="AG161" t="s">
        <v>1496</v>
      </c>
      <c r="AH161" t="s">
        <v>53</v>
      </c>
      <c r="AJ161" t="s">
        <v>53</v>
      </c>
      <c r="AK161" t="s">
        <v>536</v>
      </c>
      <c r="AL161" t="s">
        <v>68</v>
      </c>
      <c r="AO161" t="s">
        <v>54</v>
      </c>
      <c r="AP161" s="1">
        <v>45196.473611111112</v>
      </c>
    </row>
    <row r="162" spans="1:43" x14ac:dyDescent="0.35">
      <c r="A162" t="s">
        <v>1497</v>
      </c>
      <c r="B162" t="s">
        <v>1498</v>
      </c>
      <c r="C162" t="s">
        <v>1499</v>
      </c>
      <c r="F162" t="s">
        <v>1500</v>
      </c>
      <c r="H162" t="s">
        <v>1501</v>
      </c>
      <c r="I162" t="s">
        <v>394</v>
      </c>
      <c r="J162" t="s">
        <v>1502</v>
      </c>
      <c r="K162" t="s">
        <v>1503</v>
      </c>
      <c r="M162" t="s">
        <v>1504</v>
      </c>
      <c r="N162" t="s">
        <v>65</v>
      </c>
      <c r="O162">
        <v>81650</v>
      </c>
      <c r="P162" t="s">
        <v>50</v>
      </c>
      <c r="Q162" t="s">
        <v>502</v>
      </c>
      <c r="R162" t="s">
        <v>1505</v>
      </c>
      <c r="S162" t="s">
        <v>856</v>
      </c>
      <c r="T162">
        <v>36296</v>
      </c>
      <c r="U162" s="1">
        <v>39423.622916666667</v>
      </c>
      <c r="V162" s="1">
        <v>40267.379861111112</v>
      </c>
      <c r="W162" s="1">
        <v>39427.494444444441</v>
      </c>
      <c r="X162" s="1">
        <v>43461.494444444441</v>
      </c>
      <c r="Y162" s="1">
        <v>42628.540972222225</v>
      </c>
      <c r="AC162" t="s">
        <v>53</v>
      </c>
      <c r="AD162">
        <v>2969509428</v>
      </c>
      <c r="AE162" s="1">
        <v>38306.704861111109</v>
      </c>
      <c r="AF162" t="s">
        <v>1506</v>
      </c>
      <c r="AG162" t="s">
        <v>1507</v>
      </c>
      <c r="AH162" t="s">
        <v>53</v>
      </c>
      <c r="AJ162" t="s">
        <v>53</v>
      </c>
      <c r="AK162" t="s">
        <v>536</v>
      </c>
      <c r="AL162" t="s">
        <v>68</v>
      </c>
      <c r="AO162" t="s">
        <v>54</v>
      </c>
      <c r="AP162" s="1">
        <v>44509.684027777781</v>
      </c>
      <c r="AQ162" s="1">
        <v>44364.454861111109</v>
      </c>
    </row>
    <row r="163" spans="1:43" x14ac:dyDescent="0.35">
      <c r="A163" t="s">
        <v>1508</v>
      </c>
      <c r="B163" t="s">
        <v>1509</v>
      </c>
      <c r="C163" t="s">
        <v>1510</v>
      </c>
      <c r="F163">
        <v>16025012812</v>
      </c>
      <c r="H163" t="s">
        <v>1511</v>
      </c>
      <c r="I163" t="s">
        <v>179</v>
      </c>
      <c r="J163" t="s">
        <v>1512</v>
      </c>
      <c r="K163" t="s">
        <v>1513</v>
      </c>
      <c r="M163" t="s">
        <v>1514</v>
      </c>
      <c r="N163" t="s">
        <v>1515</v>
      </c>
      <c r="O163">
        <v>85242</v>
      </c>
      <c r="P163" t="s">
        <v>50</v>
      </c>
      <c r="Q163" t="s">
        <v>502</v>
      </c>
      <c r="S163" t="s">
        <v>856</v>
      </c>
      <c r="T163">
        <v>49348</v>
      </c>
      <c r="U163" s="1">
        <v>40275.429166666669</v>
      </c>
      <c r="V163" s="1">
        <v>40275.429166666669</v>
      </c>
      <c r="W163" s="1">
        <v>40275.431944444441</v>
      </c>
      <c r="X163" s="1">
        <v>40968.297222222223</v>
      </c>
      <c r="AC163" t="s">
        <v>51</v>
      </c>
      <c r="AD163">
        <v>2969483064</v>
      </c>
      <c r="AE163" s="1">
        <v>37627</v>
      </c>
      <c r="AG163" t="s">
        <v>1516</v>
      </c>
      <c r="AH163" t="s">
        <v>53</v>
      </c>
      <c r="AJ163" t="s">
        <v>53</v>
      </c>
      <c r="AL163" t="s">
        <v>68</v>
      </c>
      <c r="AO163" t="s">
        <v>54</v>
      </c>
    </row>
    <row r="164" spans="1:43" x14ac:dyDescent="0.35">
      <c r="A164" t="s">
        <v>1517</v>
      </c>
      <c r="B164" t="s">
        <v>1518</v>
      </c>
      <c r="C164" t="s">
        <v>1519</v>
      </c>
      <c r="F164">
        <v>5756873442</v>
      </c>
      <c r="H164" t="s">
        <v>1520</v>
      </c>
      <c r="I164" t="s">
        <v>1368</v>
      </c>
      <c r="J164" t="s">
        <v>1521</v>
      </c>
      <c r="K164" t="s">
        <v>1522</v>
      </c>
      <c r="M164" t="s">
        <v>1523</v>
      </c>
      <c r="N164" t="s">
        <v>253</v>
      </c>
      <c r="O164">
        <v>88344</v>
      </c>
      <c r="P164" t="s">
        <v>50</v>
      </c>
      <c r="Q164" t="s">
        <v>502</v>
      </c>
      <c r="S164" t="s">
        <v>856</v>
      </c>
      <c r="T164">
        <v>69872</v>
      </c>
      <c r="U164" s="1">
        <v>40283.611805555556</v>
      </c>
      <c r="V164" s="1">
        <v>40283.611805555556</v>
      </c>
      <c r="W164" s="1">
        <v>40283.631249999999</v>
      </c>
      <c r="X164" s="1">
        <v>44081.484722222223</v>
      </c>
      <c r="Y164" s="1">
        <v>42091.738194444442</v>
      </c>
      <c r="AC164" t="s">
        <v>53</v>
      </c>
      <c r="AD164">
        <v>2969483047</v>
      </c>
      <c r="AE164" s="1">
        <v>37627</v>
      </c>
      <c r="AF164" t="s">
        <v>1524</v>
      </c>
      <c r="AG164" t="s">
        <v>1525</v>
      </c>
      <c r="AH164" t="s">
        <v>53</v>
      </c>
      <c r="AJ164" t="s">
        <v>53</v>
      </c>
      <c r="AL164" t="s">
        <v>78</v>
      </c>
      <c r="AO164" t="s">
        <v>54</v>
      </c>
      <c r="AP164" s="1">
        <v>45324.473611111112</v>
      </c>
      <c r="AQ164" s="1">
        <v>44784.462500000001</v>
      </c>
    </row>
    <row r="165" spans="1:43" x14ac:dyDescent="0.35">
      <c r="A165" t="s">
        <v>1526</v>
      </c>
      <c r="B165" t="s">
        <v>1527</v>
      </c>
      <c r="C165" t="s">
        <v>1528</v>
      </c>
      <c r="F165" t="s">
        <v>880</v>
      </c>
      <c r="H165" t="s">
        <v>1529</v>
      </c>
      <c r="I165" t="s">
        <v>415</v>
      </c>
      <c r="J165" t="s">
        <v>882</v>
      </c>
      <c r="P165" t="s">
        <v>50</v>
      </c>
      <c r="Q165" t="s">
        <v>502</v>
      </c>
      <c r="S165" t="s">
        <v>856</v>
      </c>
      <c r="T165">
        <v>74906</v>
      </c>
      <c r="U165" s="1">
        <v>40308.500694444447</v>
      </c>
      <c r="V165" s="1">
        <v>40308.500694444447</v>
      </c>
      <c r="W165" s="1">
        <v>40308.50277777778</v>
      </c>
      <c r="X165" s="1">
        <v>41116.588888888888</v>
      </c>
      <c r="Y165" s="1">
        <v>41032.426388888889</v>
      </c>
      <c r="AC165" t="s">
        <v>51</v>
      </c>
      <c r="AD165">
        <v>2969482269</v>
      </c>
      <c r="AE165" s="1">
        <v>37567</v>
      </c>
      <c r="AF165" t="s">
        <v>884</v>
      </c>
      <c r="AG165" t="s">
        <v>1530</v>
      </c>
      <c r="AH165" t="s">
        <v>53</v>
      </c>
      <c r="AJ165" t="s">
        <v>53</v>
      </c>
      <c r="AK165" t="s">
        <v>570</v>
      </c>
      <c r="AL165" t="s">
        <v>68</v>
      </c>
      <c r="AO165" t="s">
        <v>54</v>
      </c>
      <c r="AP165" s="1">
        <v>43755.615277777775</v>
      </c>
    </row>
    <row r="166" spans="1:43" x14ac:dyDescent="0.35">
      <c r="A166" t="s">
        <v>1531</v>
      </c>
      <c r="B166" t="s">
        <v>1532</v>
      </c>
      <c r="C166" t="s">
        <v>375</v>
      </c>
      <c r="F166" t="s">
        <v>1533</v>
      </c>
      <c r="H166" t="s">
        <v>1534</v>
      </c>
      <c r="I166" t="s">
        <v>169</v>
      </c>
      <c r="J166" t="s">
        <v>49</v>
      </c>
      <c r="K166" t="s">
        <v>1535</v>
      </c>
      <c r="M166" t="s">
        <v>1536</v>
      </c>
      <c r="N166" t="s">
        <v>398</v>
      </c>
      <c r="O166">
        <v>87421</v>
      </c>
      <c r="P166" t="s">
        <v>50</v>
      </c>
      <c r="Q166" t="s">
        <v>502</v>
      </c>
      <c r="S166" t="s">
        <v>856</v>
      </c>
      <c r="T166">
        <v>78213</v>
      </c>
      <c r="U166" s="1">
        <v>40310.397222222222</v>
      </c>
      <c r="V166" s="1">
        <v>40310.397222222222</v>
      </c>
      <c r="W166" s="1">
        <v>40310.554861111108</v>
      </c>
      <c r="X166" s="1">
        <v>41855.49722222222</v>
      </c>
      <c r="AC166" t="s">
        <v>51</v>
      </c>
      <c r="AD166">
        <v>2969692786</v>
      </c>
      <c r="AE166" s="1">
        <v>42410.699305555558</v>
      </c>
      <c r="AG166" t="s">
        <v>1537</v>
      </c>
      <c r="AH166" t="s">
        <v>53</v>
      </c>
      <c r="AJ166" t="s">
        <v>53</v>
      </c>
      <c r="AK166" t="s">
        <v>536</v>
      </c>
      <c r="AL166" t="s">
        <v>291</v>
      </c>
      <c r="AO166" t="s">
        <v>54</v>
      </c>
    </row>
    <row r="167" spans="1:43" x14ac:dyDescent="0.35">
      <c r="A167" t="s">
        <v>1538</v>
      </c>
      <c r="B167" t="s">
        <v>1539</v>
      </c>
      <c r="C167" t="s">
        <v>1540</v>
      </c>
      <c r="F167" t="s">
        <v>1541</v>
      </c>
      <c r="H167" t="s">
        <v>1542</v>
      </c>
      <c r="I167" t="s">
        <v>61</v>
      </c>
      <c r="J167" t="s">
        <v>1543</v>
      </c>
      <c r="M167" t="s">
        <v>1544</v>
      </c>
      <c r="N167" t="s">
        <v>124</v>
      </c>
      <c r="O167">
        <v>88005</v>
      </c>
      <c r="P167" t="s">
        <v>50</v>
      </c>
      <c r="Q167" t="s">
        <v>502</v>
      </c>
      <c r="S167" t="s">
        <v>856</v>
      </c>
      <c r="T167">
        <v>75881</v>
      </c>
      <c r="U167" s="1">
        <v>40331.431250000001</v>
      </c>
      <c r="V167" s="1">
        <v>40331.431250000001</v>
      </c>
      <c r="W167" s="1">
        <v>40331.43472222222</v>
      </c>
      <c r="X167" s="1">
        <v>43571.754861111112</v>
      </c>
      <c r="Y167" s="1">
        <v>42655.593055555553</v>
      </c>
      <c r="AC167" t="s">
        <v>51</v>
      </c>
      <c r="AD167">
        <v>2969475309</v>
      </c>
      <c r="AE167" s="1">
        <v>37159</v>
      </c>
      <c r="AF167" t="s">
        <v>1545</v>
      </c>
      <c r="AG167" t="s">
        <v>1546</v>
      </c>
      <c r="AH167" t="s">
        <v>53</v>
      </c>
      <c r="AJ167" t="s">
        <v>53</v>
      </c>
      <c r="AL167" t="s">
        <v>68</v>
      </c>
      <c r="AO167" t="s">
        <v>54</v>
      </c>
      <c r="AP167" s="1">
        <v>45471.590277777781</v>
      </c>
      <c r="AQ167" s="1">
        <v>45467.466666666667</v>
      </c>
    </row>
    <row r="168" spans="1:43" x14ac:dyDescent="0.35">
      <c r="A168" t="s">
        <v>1547</v>
      </c>
      <c r="B168" t="s">
        <v>1548</v>
      </c>
      <c r="C168" t="s">
        <v>961</v>
      </c>
      <c r="F168" t="s">
        <v>1549</v>
      </c>
      <c r="H168" t="s">
        <v>1550</v>
      </c>
      <c r="I168" t="s">
        <v>101</v>
      </c>
      <c r="J168" t="s">
        <v>1551</v>
      </c>
      <c r="K168" t="s">
        <v>1552</v>
      </c>
      <c r="M168" t="s">
        <v>1553</v>
      </c>
      <c r="N168" t="s">
        <v>213</v>
      </c>
      <c r="O168">
        <v>81201</v>
      </c>
      <c r="P168" t="s">
        <v>50</v>
      </c>
      <c r="Q168" t="s">
        <v>502</v>
      </c>
      <c r="S168" t="s">
        <v>856</v>
      </c>
      <c r="T168">
        <v>15762</v>
      </c>
      <c r="U168" s="1">
        <v>40336.525000000001</v>
      </c>
      <c r="V168" s="1">
        <v>40336.525000000001</v>
      </c>
      <c r="W168" s="1">
        <v>40336.52847222222</v>
      </c>
      <c r="X168" s="1">
        <v>43173.507638888892</v>
      </c>
      <c r="Y168" s="1">
        <v>42656.395833333336</v>
      </c>
      <c r="AC168" t="s">
        <v>53</v>
      </c>
      <c r="AD168">
        <v>2969552354</v>
      </c>
      <c r="AE168" s="1">
        <v>40336.527777777781</v>
      </c>
      <c r="AF168" t="s">
        <v>1554</v>
      </c>
      <c r="AG168" t="s">
        <v>1555</v>
      </c>
      <c r="AH168" t="s">
        <v>53</v>
      </c>
      <c r="AJ168" t="s">
        <v>53</v>
      </c>
      <c r="AK168" t="s">
        <v>570</v>
      </c>
      <c r="AL168" t="s">
        <v>68</v>
      </c>
      <c r="AO168" t="s">
        <v>54</v>
      </c>
      <c r="AP168" s="1">
        <v>45463.438194444447</v>
      </c>
      <c r="AQ168" s="1">
        <v>45449.494444444441</v>
      </c>
    </row>
    <row r="169" spans="1:43" x14ac:dyDescent="0.35">
      <c r="A169" t="s">
        <v>1556</v>
      </c>
      <c r="B169" t="s">
        <v>1557</v>
      </c>
      <c r="C169" t="s">
        <v>1043</v>
      </c>
      <c r="D169" t="s">
        <v>654</v>
      </c>
      <c r="F169" t="s">
        <v>47</v>
      </c>
      <c r="H169" t="s">
        <v>1558</v>
      </c>
      <c r="J169" t="s">
        <v>49</v>
      </c>
      <c r="P169" t="s">
        <v>50</v>
      </c>
      <c r="Q169" t="s">
        <v>502</v>
      </c>
      <c r="R169" t="s">
        <v>1559</v>
      </c>
      <c r="S169" t="s">
        <v>856</v>
      </c>
      <c r="T169" t="s">
        <v>1560</v>
      </c>
      <c r="U169" s="1">
        <v>40354.373611111114</v>
      </c>
      <c r="V169" s="1">
        <v>40354.373611111114</v>
      </c>
      <c r="W169" s="1">
        <v>42713.423611111109</v>
      </c>
      <c r="X169" s="1">
        <v>42713.423611111109</v>
      </c>
      <c r="AC169" t="s">
        <v>51</v>
      </c>
      <c r="AD169">
        <v>1000000000</v>
      </c>
      <c r="AE169" s="1">
        <v>37295</v>
      </c>
      <c r="AG169" t="s">
        <v>1561</v>
      </c>
      <c r="AH169" t="s">
        <v>53</v>
      </c>
      <c r="AJ169" t="s">
        <v>53</v>
      </c>
      <c r="AK169" t="s">
        <v>570</v>
      </c>
      <c r="AO169" t="s">
        <v>54</v>
      </c>
      <c r="AP169" s="1">
        <v>45293.692361111112</v>
      </c>
    </row>
    <row r="170" spans="1:43" x14ac:dyDescent="0.35">
      <c r="A170" t="s">
        <v>1562</v>
      </c>
      <c r="B170" t="s">
        <v>1563</v>
      </c>
      <c r="C170" t="s">
        <v>1564</v>
      </c>
      <c r="F170" t="s">
        <v>1565</v>
      </c>
      <c r="H170" t="s">
        <v>1566</v>
      </c>
      <c r="I170" t="s">
        <v>464</v>
      </c>
      <c r="J170" t="s">
        <v>1567</v>
      </c>
      <c r="K170" t="s">
        <v>1568</v>
      </c>
      <c r="M170" t="s">
        <v>1569</v>
      </c>
      <c r="N170" t="s">
        <v>1570</v>
      </c>
      <c r="O170">
        <v>84104</v>
      </c>
      <c r="P170" t="s">
        <v>50</v>
      </c>
      <c r="Q170" t="s">
        <v>502</v>
      </c>
      <c r="S170" t="s">
        <v>856</v>
      </c>
      <c r="T170">
        <v>94066</v>
      </c>
      <c r="U170" s="1">
        <v>40358.551388888889</v>
      </c>
      <c r="V170" s="1">
        <v>40358.551388888889</v>
      </c>
      <c r="W170" s="1">
        <v>40358.67291666667</v>
      </c>
      <c r="X170" s="1">
        <v>42627.793749999997</v>
      </c>
      <c r="Y170" s="1">
        <v>41130.44027777778</v>
      </c>
      <c r="AC170" t="s">
        <v>51</v>
      </c>
      <c r="AD170">
        <v>2969543968</v>
      </c>
      <c r="AE170" s="1">
        <v>40032.470138888886</v>
      </c>
      <c r="AF170" t="s">
        <v>1571</v>
      </c>
      <c r="AG170" t="s">
        <v>1572</v>
      </c>
      <c r="AH170" t="s">
        <v>53</v>
      </c>
      <c r="AJ170" t="s">
        <v>53</v>
      </c>
      <c r="AK170" t="s">
        <v>536</v>
      </c>
      <c r="AL170" t="s">
        <v>68</v>
      </c>
      <c r="AO170" t="s">
        <v>54</v>
      </c>
      <c r="AP170" s="1">
        <v>44967.440972222219</v>
      </c>
    </row>
    <row r="171" spans="1:43" x14ac:dyDescent="0.35">
      <c r="A171" t="s">
        <v>1573</v>
      </c>
      <c r="B171" t="s">
        <v>1574</v>
      </c>
      <c r="C171" t="s">
        <v>72</v>
      </c>
      <c r="D171" t="s">
        <v>1575</v>
      </c>
      <c r="F171" t="s">
        <v>1541</v>
      </c>
      <c r="H171" t="s">
        <v>1576</v>
      </c>
      <c r="I171" t="s">
        <v>61</v>
      </c>
      <c r="J171" t="s">
        <v>1543</v>
      </c>
      <c r="P171" t="s">
        <v>50</v>
      </c>
      <c r="Q171" t="s">
        <v>502</v>
      </c>
      <c r="R171" t="s">
        <v>1577</v>
      </c>
      <c r="S171" t="s">
        <v>856</v>
      </c>
      <c r="T171">
        <v>75881</v>
      </c>
      <c r="U171" s="1">
        <v>40368.544444444444</v>
      </c>
      <c r="V171" s="1">
        <v>40368.544444444444</v>
      </c>
      <c r="W171" s="1">
        <v>40368.548611111109</v>
      </c>
      <c r="X171" s="1">
        <v>42656.702777777777</v>
      </c>
      <c r="Y171" s="1">
        <v>42656.706250000003</v>
      </c>
      <c r="AC171" t="s">
        <v>51</v>
      </c>
      <c r="AD171">
        <v>2969475309</v>
      </c>
      <c r="AE171" s="1">
        <v>37159</v>
      </c>
      <c r="AG171" t="s">
        <v>1578</v>
      </c>
      <c r="AH171" t="s">
        <v>53</v>
      </c>
      <c r="AJ171" t="s">
        <v>53</v>
      </c>
      <c r="AL171" t="s">
        <v>68</v>
      </c>
      <c r="AO171" t="s">
        <v>54</v>
      </c>
      <c r="AP171" s="1">
        <v>42664.525000000001</v>
      </c>
    </row>
    <row r="172" spans="1:43" x14ac:dyDescent="0.35">
      <c r="A172" t="s">
        <v>1579</v>
      </c>
      <c r="B172" t="s">
        <v>1580</v>
      </c>
      <c r="C172" t="s">
        <v>383</v>
      </c>
      <c r="F172">
        <v>17192485159</v>
      </c>
      <c r="H172" t="s">
        <v>1581</v>
      </c>
      <c r="I172" t="s">
        <v>179</v>
      </c>
      <c r="J172" t="s">
        <v>1582</v>
      </c>
      <c r="K172" t="s">
        <v>1583</v>
      </c>
      <c r="M172" t="s">
        <v>1553</v>
      </c>
      <c r="N172" t="s">
        <v>287</v>
      </c>
      <c r="O172">
        <v>81201</v>
      </c>
      <c r="P172" t="s">
        <v>50</v>
      </c>
      <c r="Q172" t="s">
        <v>502</v>
      </c>
      <c r="R172" t="s">
        <v>1584</v>
      </c>
      <c r="S172" t="s">
        <v>856</v>
      </c>
      <c r="T172">
        <v>61089</v>
      </c>
      <c r="U172" s="1">
        <v>40373.430555555555</v>
      </c>
      <c r="V172" s="1">
        <v>40373.430555555555</v>
      </c>
      <c r="W172" s="1">
        <v>40373.548611111109</v>
      </c>
      <c r="X172" s="1">
        <v>43852.338194444441</v>
      </c>
      <c r="Y172" s="1">
        <v>41312.525694444441</v>
      </c>
      <c r="AC172" t="s">
        <v>53</v>
      </c>
      <c r="AD172">
        <v>2969553467</v>
      </c>
      <c r="AE172" s="1">
        <v>40373.548611111109</v>
      </c>
      <c r="AF172" t="s">
        <v>1585</v>
      </c>
      <c r="AG172" t="s">
        <v>1586</v>
      </c>
      <c r="AH172" t="s">
        <v>53</v>
      </c>
      <c r="AJ172" t="s">
        <v>53</v>
      </c>
      <c r="AK172" t="s">
        <v>570</v>
      </c>
      <c r="AL172" t="s">
        <v>68</v>
      </c>
      <c r="AO172" t="s">
        <v>54</v>
      </c>
      <c r="AP172" s="1">
        <v>44419.40902777778</v>
      </c>
      <c r="AQ172" s="1">
        <v>43789.693055555559</v>
      </c>
    </row>
    <row r="173" spans="1:43" x14ac:dyDescent="0.35">
      <c r="A173" t="s">
        <v>1587</v>
      </c>
      <c r="B173" t="s">
        <v>1588</v>
      </c>
      <c r="C173" t="s">
        <v>1589</v>
      </c>
      <c r="D173" t="s">
        <v>246</v>
      </c>
      <c r="F173" t="s">
        <v>1590</v>
      </c>
      <c r="G173">
        <v>5756936484</v>
      </c>
      <c r="H173" t="s">
        <v>1591</v>
      </c>
      <c r="J173" t="s">
        <v>978</v>
      </c>
      <c r="K173" t="s">
        <v>1592</v>
      </c>
      <c r="M173" t="s">
        <v>980</v>
      </c>
      <c r="N173" t="s">
        <v>1593</v>
      </c>
      <c r="O173">
        <v>88101</v>
      </c>
      <c r="P173" t="s">
        <v>50</v>
      </c>
      <c r="Q173" t="s">
        <v>502</v>
      </c>
      <c r="R173" t="s">
        <v>1594</v>
      </c>
      <c r="S173" t="s">
        <v>856</v>
      </c>
      <c r="T173">
        <v>17755</v>
      </c>
      <c r="U173" s="1">
        <v>40373.59097222222</v>
      </c>
      <c r="V173" s="1">
        <v>40373.59097222222</v>
      </c>
      <c r="W173" s="1">
        <v>40373.661805555559</v>
      </c>
      <c r="X173" s="1">
        <v>40373.661805555559</v>
      </c>
      <c r="AC173" t="s">
        <v>51</v>
      </c>
      <c r="AD173">
        <v>2969481214</v>
      </c>
      <c r="AE173" s="1">
        <v>37496</v>
      </c>
      <c r="AF173" t="s">
        <v>981</v>
      </c>
      <c r="AG173" t="s">
        <v>1595</v>
      </c>
      <c r="AH173" t="s">
        <v>53</v>
      </c>
      <c r="AJ173" t="s">
        <v>53</v>
      </c>
      <c r="AK173" t="s">
        <v>570</v>
      </c>
      <c r="AL173" t="s">
        <v>78</v>
      </c>
      <c r="AO173" t="s">
        <v>54</v>
      </c>
      <c r="AP173" s="1">
        <v>44872.488194444442</v>
      </c>
    </row>
    <row r="174" spans="1:43" x14ac:dyDescent="0.35">
      <c r="A174" t="s">
        <v>1596</v>
      </c>
      <c r="B174" t="s">
        <v>1597</v>
      </c>
      <c r="C174" t="s">
        <v>702</v>
      </c>
      <c r="F174" t="s">
        <v>233</v>
      </c>
      <c r="H174" t="s">
        <v>1598</v>
      </c>
      <c r="I174" t="s">
        <v>61</v>
      </c>
      <c r="J174" t="s">
        <v>235</v>
      </c>
      <c r="P174" t="s">
        <v>50</v>
      </c>
      <c r="Q174" t="s">
        <v>502</v>
      </c>
      <c r="S174" t="s">
        <v>856</v>
      </c>
      <c r="T174">
        <v>82785</v>
      </c>
      <c r="U174" s="1">
        <v>40374.426388888889</v>
      </c>
      <c r="V174" s="1">
        <v>40374.427777777775</v>
      </c>
      <c r="W174" s="1">
        <v>40374.454861111109</v>
      </c>
      <c r="X174" s="1">
        <v>41285.431944444441</v>
      </c>
      <c r="Y174" s="1">
        <v>41285.432638888888</v>
      </c>
      <c r="AC174" t="s">
        <v>51</v>
      </c>
      <c r="AD174">
        <v>2969479529</v>
      </c>
      <c r="AE174" s="1">
        <v>37399</v>
      </c>
      <c r="AF174" t="s">
        <v>236</v>
      </c>
      <c r="AG174" t="s">
        <v>1599</v>
      </c>
      <c r="AH174" t="s">
        <v>53</v>
      </c>
      <c r="AJ174" t="s">
        <v>53</v>
      </c>
      <c r="AL174" t="s">
        <v>68</v>
      </c>
      <c r="AO174" t="s">
        <v>54</v>
      </c>
    </row>
    <row r="175" spans="1:43" x14ac:dyDescent="0.35">
      <c r="A175" t="s">
        <v>1600</v>
      </c>
      <c r="B175" t="s">
        <v>1601</v>
      </c>
      <c r="C175" t="s">
        <v>1602</v>
      </c>
      <c r="F175" t="s">
        <v>90</v>
      </c>
      <c r="H175" t="s">
        <v>1603</v>
      </c>
      <c r="I175" t="s">
        <v>61</v>
      </c>
      <c r="J175" t="s">
        <v>92</v>
      </c>
      <c r="P175" t="s">
        <v>50</v>
      </c>
      <c r="Q175" t="s">
        <v>502</v>
      </c>
      <c r="S175" t="s">
        <v>856</v>
      </c>
      <c r="T175" t="s">
        <v>1604</v>
      </c>
      <c r="U175" s="1">
        <v>40375.746527777781</v>
      </c>
      <c r="V175" s="1">
        <v>40375.746527777781</v>
      </c>
      <c r="W175" s="1">
        <v>40378.355555555558</v>
      </c>
      <c r="X175" s="1">
        <v>42662.411805555559</v>
      </c>
      <c r="Y175" s="1">
        <v>42653.556944444441</v>
      </c>
      <c r="AC175" t="s">
        <v>51</v>
      </c>
      <c r="AD175">
        <v>2969475309</v>
      </c>
      <c r="AE175" s="1">
        <v>37159</v>
      </c>
      <c r="AF175" t="s">
        <v>93</v>
      </c>
      <c r="AG175" t="s">
        <v>1605</v>
      </c>
      <c r="AH175" t="s">
        <v>53</v>
      </c>
      <c r="AJ175" t="s">
        <v>53</v>
      </c>
      <c r="AK175" t="s">
        <v>536</v>
      </c>
      <c r="AL175" t="s">
        <v>68</v>
      </c>
      <c r="AO175" t="s">
        <v>54</v>
      </c>
      <c r="AP175" s="1">
        <v>45153.511111111111</v>
      </c>
      <c r="AQ175" s="1">
        <v>45106.582638888889</v>
      </c>
    </row>
    <row r="176" spans="1:43" x14ac:dyDescent="0.35">
      <c r="A176" t="s">
        <v>1606</v>
      </c>
      <c r="B176" t="s">
        <v>1607</v>
      </c>
      <c r="C176" t="s">
        <v>1608</v>
      </c>
      <c r="F176" t="s">
        <v>90</v>
      </c>
      <c r="H176" t="s">
        <v>1609</v>
      </c>
      <c r="I176" t="s">
        <v>61</v>
      </c>
      <c r="J176" t="s">
        <v>92</v>
      </c>
      <c r="P176" t="s">
        <v>50</v>
      </c>
      <c r="Q176" t="s">
        <v>502</v>
      </c>
      <c r="S176" t="s">
        <v>856</v>
      </c>
      <c r="T176" t="s">
        <v>1610</v>
      </c>
      <c r="U176" s="1">
        <v>40381.486111111109</v>
      </c>
      <c r="V176" s="1">
        <v>40381.486111111109</v>
      </c>
      <c r="W176" s="1">
        <v>40382.339583333334</v>
      </c>
      <c r="X176" s="1">
        <v>43011.431250000001</v>
      </c>
      <c r="Y176" s="1">
        <v>42657.629861111112</v>
      </c>
      <c r="AC176" t="s">
        <v>51</v>
      </c>
      <c r="AD176">
        <v>2969475309</v>
      </c>
      <c r="AE176" s="1">
        <v>37159</v>
      </c>
      <c r="AF176" t="s">
        <v>93</v>
      </c>
      <c r="AG176" t="s">
        <v>1611</v>
      </c>
      <c r="AH176" t="s">
        <v>53</v>
      </c>
      <c r="AJ176" t="s">
        <v>53</v>
      </c>
      <c r="AK176" t="s">
        <v>536</v>
      </c>
      <c r="AL176" t="s">
        <v>68</v>
      </c>
      <c r="AO176" t="s">
        <v>54</v>
      </c>
      <c r="AP176" s="1">
        <v>44930.631249999999</v>
      </c>
      <c r="AQ176" s="1">
        <v>44872.602777777778</v>
      </c>
    </row>
    <row r="177" spans="1:43" x14ac:dyDescent="0.35">
      <c r="A177" t="s">
        <v>1612</v>
      </c>
      <c r="B177" t="s">
        <v>1613</v>
      </c>
      <c r="C177" t="s">
        <v>1614</v>
      </c>
      <c r="F177" t="s">
        <v>90</v>
      </c>
      <c r="H177" t="s">
        <v>1615</v>
      </c>
      <c r="I177" t="s">
        <v>61</v>
      </c>
      <c r="J177" t="s">
        <v>92</v>
      </c>
      <c r="P177" t="s">
        <v>50</v>
      </c>
      <c r="Q177" t="s">
        <v>502</v>
      </c>
      <c r="R177" t="s">
        <v>1577</v>
      </c>
      <c r="S177" t="s">
        <v>856</v>
      </c>
      <c r="T177" t="s">
        <v>1604</v>
      </c>
      <c r="U177" s="1">
        <v>40385.451388888891</v>
      </c>
      <c r="V177" s="1">
        <v>40385.451388888891</v>
      </c>
      <c r="W177" s="1">
        <v>40385.455555555556</v>
      </c>
      <c r="X177" s="1">
        <v>45363.404861111114</v>
      </c>
      <c r="Y177" s="1">
        <v>42657.707638888889</v>
      </c>
      <c r="AC177" t="s">
        <v>51</v>
      </c>
      <c r="AD177">
        <v>2969475309</v>
      </c>
      <c r="AE177" s="1">
        <v>37159</v>
      </c>
      <c r="AF177" t="s">
        <v>93</v>
      </c>
      <c r="AG177" t="s">
        <v>1616</v>
      </c>
      <c r="AH177" t="s">
        <v>53</v>
      </c>
      <c r="AJ177" t="s">
        <v>53</v>
      </c>
      <c r="AL177" t="s">
        <v>68</v>
      </c>
      <c r="AO177" t="s">
        <v>54</v>
      </c>
      <c r="AP177" s="1">
        <v>45467.697222222225</v>
      </c>
      <c r="AQ177" s="1">
        <v>45467.698611111111</v>
      </c>
    </row>
    <row r="178" spans="1:43" x14ac:dyDescent="0.35">
      <c r="A178" t="s">
        <v>1617</v>
      </c>
      <c r="B178" t="s">
        <v>1618</v>
      </c>
      <c r="C178" t="s">
        <v>1619</v>
      </c>
      <c r="D178" t="s">
        <v>1620</v>
      </c>
      <c r="H178" t="s">
        <v>1621</v>
      </c>
      <c r="I178" t="s">
        <v>61</v>
      </c>
      <c r="J178" t="s">
        <v>1341</v>
      </c>
      <c r="P178" t="s">
        <v>50</v>
      </c>
      <c r="Q178" t="s">
        <v>502</v>
      </c>
      <c r="S178" t="s">
        <v>856</v>
      </c>
      <c r="T178">
        <v>68438</v>
      </c>
      <c r="U178" s="1">
        <v>40397.470833333333</v>
      </c>
      <c r="V178" s="1">
        <v>40397.470833333333</v>
      </c>
      <c r="W178" s="1">
        <v>40399.370833333334</v>
      </c>
      <c r="X178" s="1">
        <v>43283.427083333336</v>
      </c>
      <c r="Y178" s="1">
        <v>42653.431944444441</v>
      </c>
      <c r="AC178" t="s">
        <v>53</v>
      </c>
      <c r="AD178">
        <v>2969474049</v>
      </c>
      <c r="AE178" s="1">
        <v>37062</v>
      </c>
      <c r="AF178" t="s">
        <v>1342</v>
      </c>
      <c r="AG178" t="s">
        <v>1622</v>
      </c>
      <c r="AH178" t="s">
        <v>53</v>
      </c>
      <c r="AJ178" t="s">
        <v>53</v>
      </c>
      <c r="AL178" t="s">
        <v>68</v>
      </c>
      <c r="AO178" t="s">
        <v>54</v>
      </c>
      <c r="AP178" s="1">
        <v>45471.48541666667</v>
      </c>
      <c r="AQ178" s="1">
        <v>45454.536805555559</v>
      </c>
    </row>
    <row r="179" spans="1:43" x14ac:dyDescent="0.35">
      <c r="A179" t="s">
        <v>1623</v>
      </c>
      <c r="B179" t="s">
        <v>1624</v>
      </c>
      <c r="C179" t="s">
        <v>1625</v>
      </c>
      <c r="F179" t="s">
        <v>1626</v>
      </c>
      <c r="G179" t="s">
        <v>1627</v>
      </c>
      <c r="H179" t="s">
        <v>1628</v>
      </c>
      <c r="I179" t="s">
        <v>394</v>
      </c>
      <c r="J179" t="s">
        <v>1629</v>
      </c>
      <c r="K179" t="s">
        <v>1630</v>
      </c>
      <c r="L179" t="s">
        <v>1631</v>
      </c>
      <c r="M179" t="s">
        <v>1632</v>
      </c>
      <c r="N179" t="s">
        <v>287</v>
      </c>
      <c r="O179">
        <v>81149</v>
      </c>
      <c r="P179" t="s">
        <v>50</v>
      </c>
      <c r="Q179" t="s">
        <v>502</v>
      </c>
      <c r="R179" t="s">
        <v>1007</v>
      </c>
      <c r="S179" t="s">
        <v>856</v>
      </c>
      <c r="T179" t="s">
        <v>1633</v>
      </c>
      <c r="U179" s="1">
        <v>38630.678472222222</v>
      </c>
      <c r="V179" s="1">
        <v>40406.677777777775</v>
      </c>
      <c r="W179" s="1">
        <v>38637.384722222225</v>
      </c>
      <c r="X179" s="1">
        <v>42936.693055555559</v>
      </c>
      <c r="Y179" s="1">
        <v>42648.666666666664</v>
      </c>
      <c r="AC179" t="s">
        <v>51</v>
      </c>
      <c r="AD179">
        <v>2969514958</v>
      </c>
      <c r="AE179" s="1">
        <v>38637.383333333331</v>
      </c>
      <c r="AF179" t="s">
        <v>1634</v>
      </c>
      <c r="AG179" t="s">
        <v>1635</v>
      </c>
      <c r="AH179" t="s">
        <v>53</v>
      </c>
      <c r="AJ179" t="s">
        <v>53</v>
      </c>
      <c r="AL179" t="s">
        <v>78</v>
      </c>
      <c r="AO179" t="s">
        <v>54</v>
      </c>
      <c r="AP179" s="1">
        <v>44695.853472222225</v>
      </c>
      <c r="AQ179" s="1">
        <v>43097.359722222223</v>
      </c>
    </row>
    <row r="180" spans="1:43" x14ac:dyDescent="0.35">
      <c r="A180" t="s">
        <v>1636</v>
      </c>
      <c r="B180" t="s">
        <v>1637</v>
      </c>
      <c r="C180" t="s">
        <v>172</v>
      </c>
      <c r="F180" t="s">
        <v>1638</v>
      </c>
      <c r="G180" t="s">
        <v>1639</v>
      </c>
      <c r="H180" t="s">
        <v>1640</v>
      </c>
      <c r="I180" t="s">
        <v>169</v>
      </c>
      <c r="J180" t="s">
        <v>1014</v>
      </c>
      <c r="K180" t="s">
        <v>1641</v>
      </c>
      <c r="L180" t="s">
        <v>1642</v>
      </c>
      <c r="M180" t="s">
        <v>1643</v>
      </c>
      <c r="N180" t="s">
        <v>287</v>
      </c>
      <c r="O180">
        <v>80429</v>
      </c>
      <c r="P180" t="s">
        <v>50</v>
      </c>
      <c r="Q180" t="s">
        <v>502</v>
      </c>
      <c r="S180" t="s">
        <v>856</v>
      </c>
      <c r="T180">
        <v>68564</v>
      </c>
      <c r="U180" s="1">
        <v>39842.731944444444</v>
      </c>
      <c r="V180" s="1">
        <v>40413.388888888891</v>
      </c>
      <c r="W180" s="1">
        <v>39843.461805555555</v>
      </c>
      <c r="X180" s="1">
        <v>42661.518750000003</v>
      </c>
      <c r="AC180" t="s">
        <v>51</v>
      </c>
      <c r="AD180">
        <v>2969480780</v>
      </c>
      <c r="AE180" s="1">
        <v>37467</v>
      </c>
      <c r="AF180" t="s">
        <v>1644</v>
      </c>
      <c r="AG180" t="s">
        <v>1645</v>
      </c>
      <c r="AH180" t="s">
        <v>53</v>
      </c>
      <c r="AJ180" t="s">
        <v>53</v>
      </c>
      <c r="AK180" t="s">
        <v>536</v>
      </c>
      <c r="AL180" t="s">
        <v>68</v>
      </c>
      <c r="AO180" t="s">
        <v>54</v>
      </c>
      <c r="AP180" s="1">
        <v>43047.529861111114</v>
      </c>
    </row>
    <row r="181" spans="1:43" x14ac:dyDescent="0.35">
      <c r="A181" t="s">
        <v>1646</v>
      </c>
      <c r="B181" t="s">
        <v>1647</v>
      </c>
      <c r="C181" t="s">
        <v>375</v>
      </c>
      <c r="D181" t="s">
        <v>1648</v>
      </c>
      <c r="H181" t="s">
        <v>1649</v>
      </c>
      <c r="I181" t="s">
        <v>61</v>
      </c>
      <c r="J181" t="s">
        <v>62</v>
      </c>
      <c r="P181" t="s">
        <v>50</v>
      </c>
      <c r="Q181" t="s">
        <v>502</v>
      </c>
      <c r="S181" t="s">
        <v>856</v>
      </c>
      <c r="T181">
        <v>88495</v>
      </c>
      <c r="U181" s="1">
        <v>40430.502083333333</v>
      </c>
      <c r="V181" s="1">
        <v>40430.502083333333</v>
      </c>
      <c r="W181" s="1">
        <v>40430.637499999997</v>
      </c>
      <c r="X181" s="1">
        <v>42145.568749999999</v>
      </c>
      <c r="Y181" s="1">
        <v>42095.638888888891</v>
      </c>
      <c r="AC181" t="s">
        <v>51</v>
      </c>
      <c r="AD181">
        <v>2969479981</v>
      </c>
      <c r="AE181" s="1">
        <v>37426</v>
      </c>
      <c r="AF181" t="s">
        <v>1314</v>
      </c>
      <c r="AG181" t="s">
        <v>1650</v>
      </c>
      <c r="AH181" t="s">
        <v>53</v>
      </c>
      <c r="AJ181" t="s">
        <v>53</v>
      </c>
      <c r="AK181" t="s">
        <v>536</v>
      </c>
      <c r="AL181" t="s">
        <v>68</v>
      </c>
      <c r="AO181" t="s">
        <v>54</v>
      </c>
    </row>
    <row r="182" spans="1:43" x14ac:dyDescent="0.35">
      <c r="A182" t="s">
        <v>1651</v>
      </c>
      <c r="B182" t="s">
        <v>1652</v>
      </c>
      <c r="C182" t="s">
        <v>1653</v>
      </c>
      <c r="D182" t="s">
        <v>437</v>
      </c>
      <c r="H182" t="s">
        <v>1654</v>
      </c>
      <c r="J182" t="s">
        <v>62</v>
      </c>
      <c r="P182" t="s">
        <v>50</v>
      </c>
      <c r="Q182" t="s">
        <v>502</v>
      </c>
      <c r="S182" t="s">
        <v>856</v>
      </c>
      <c r="T182">
        <v>88495</v>
      </c>
      <c r="U182" s="1">
        <v>40431.438194444447</v>
      </c>
      <c r="V182" s="1">
        <v>40431.438194444447</v>
      </c>
      <c r="W182" s="1">
        <v>42668.427083333336</v>
      </c>
      <c r="X182" s="1">
        <v>42793.64166666667</v>
      </c>
      <c r="AC182" t="s">
        <v>51</v>
      </c>
      <c r="AD182">
        <v>2969479981</v>
      </c>
      <c r="AE182" s="1">
        <v>37426</v>
      </c>
      <c r="AF182" t="s">
        <v>1655</v>
      </c>
      <c r="AG182" t="s">
        <v>1656</v>
      </c>
      <c r="AH182" t="s">
        <v>53</v>
      </c>
      <c r="AJ182" t="s">
        <v>53</v>
      </c>
      <c r="AK182" t="s">
        <v>536</v>
      </c>
      <c r="AL182" t="s">
        <v>68</v>
      </c>
      <c r="AO182" t="s">
        <v>54</v>
      </c>
      <c r="AP182" s="1">
        <v>45460.410416666666</v>
      </c>
    </row>
    <row r="183" spans="1:43" x14ac:dyDescent="0.35">
      <c r="A183" t="s">
        <v>1657</v>
      </c>
      <c r="B183" t="s">
        <v>1658</v>
      </c>
      <c r="C183" t="s">
        <v>1657</v>
      </c>
      <c r="F183" t="s">
        <v>1659</v>
      </c>
      <c r="H183" t="s">
        <v>1660</v>
      </c>
      <c r="I183" t="s">
        <v>1661</v>
      </c>
      <c r="J183" t="s">
        <v>1662</v>
      </c>
      <c r="K183" t="s">
        <v>1663</v>
      </c>
      <c r="M183" t="s">
        <v>1664</v>
      </c>
      <c r="N183" t="s">
        <v>213</v>
      </c>
      <c r="O183">
        <v>80516</v>
      </c>
      <c r="P183" t="s">
        <v>50</v>
      </c>
      <c r="Q183" t="s">
        <v>502</v>
      </c>
      <c r="R183" t="s">
        <v>1665</v>
      </c>
      <c r="S183" t="s">
        <v>856</v>
      </c>
      <c r="T183">
        <v>65294</v>
      </c>
      <c r="U183" s="1">
        <v>40442.53402777778</v>
      </c>
      <c r="V183" s="1">
        <v>40442.53402777778</v>
      </c>
      <c r="W183" s="1">
        <v>40444.460416666669</v>
      </c>
      <c r="X183" s="1">
        <v>43479.556944444441</v>
      </c>
      <c r="Y183" s="1">
        <v>42205.603472222225</v>
      </c>
      <c r="AC183" t="s">
        <v>53</v>
      </c>
      <c r="AD183">
        <v>2969513693</v>
      </c>
      <c r="AE183" s="1">
        <v>38547.488888888889</v>
      </c>
      <c r="AF183" t="s">
        <v>1666</v>
      </c>
      <c r="AG183" t="s">
        <v>1667</v>
      </c>
      <c r="AH183" t="s">
        <v>53</v>
      </c>
      <c r="AJ183" t="s">
        <v>53</v>
      </c>
      <c r="AK183" t="s">
        <v>536</v>
      </c>
      <c r="AL183" t="s">
        <v>68</v>
      </c>
      <c r="AO183" t="s">
        <v>54</v>
      </c>
      <c r="AP183" s="1">
        <v>45448.365972222222</v>
      </c>
      <c r="AQ183" s="1">
        <v>45245.505555555559</v>
      </c>
    </row>
    <row r="184" spans="1:43" x14ac:dyDescent="0.35">
      <c r="A184" t="s">
        <v>1668</v>
      </c>
      <c r="B184" t="s">
        <v>1669</v>
      </c>
      <c r="C184" t="s">
        <v>1670</v>
      </c>
      <c r="F184" t="s">
        <v>1671</v>
      </c>
      <c r="H184" t="s">
        <v>1672</v>
      </c>
      <c r="I184" t="s">
        <v>179</v>
      </c>
      <c r="J184" t="s">
        <v>1673</v>
      </c>
      <c r="K184" t="s">
        <v>1061</v>
      </c>
      <c r="L184" t="s">
        <v>1118</v>
      </c>
      <c r="M184" t="s">
        <v>525</v>
      </c>
      <c r="N184" t="s">
        <v>65</v>
      </c>
      <c r="O184">
        <v>80011</v>
      </c>
      <c r="P184" t="s">
        <v>50</v>
      </c>
      <c r="Q184" t="s">
        <v>502</v>
      </c>
      <c r="S184" t="s">
        <v>856</v>
      </c>
      <c r="T184" s="2" t="s">
        <v>1674</v>
      </c>
      <c r="U184" s="1">
        <v>40448.709027777775</v>
      </c>
      <c r="V184" s="1">
        <v>40448.709027777775</v>
      </c>
      <c r="W184" s="1">
        <v>40449.350694444445</v>
      </c>
      <c r="X184" s="1">
        <v>44210.73541666667</v>
      </c>
      <c r="Y184" s="1">
        <v>42658.363194444442</v>
      </c>
      <c r="AC184" t="s">
        <v>51</v>
      </c>
      <c r="AD184">
        <v>2969473349</v>
      </c>
      <c r="AE184" s="1">
        <v>37012.460416666669</v>
      </c>
      <c r="AF184" t="s">
        <v>1675</v>
      </c>
      <c r="AG184" t="s">
        <v>1676</v>
      </c>
      <c r="AH184" t="s">
        <v>53</v>
      </c>
      <c r="AJ184" t="s">
        <v>53</v>
      </c>
      <c r="AL184" t="s">
        <v>78</v>
      </c>
      <c r="AO184" t="s">
        <v>54</v>
      </c>
      <c r="AP184" s="1">
        <v>45397.422222222223</v>
      </c>
      <c r="AQ184" s="1">
        <v>45231.460416666669</v>
      </c>
    </row>
    <row r="185" spans="1:43" x14ac:dyDescent="0.35">
      <c r="A185" t="s">
        <v>1677</v>
      </c>
      <c r="B185" t="s">
        <v>1678</v>
      </c>
      <c r="C185" t="s">
        <v>1679</v>
      </c>
      <c r="F185" t="s">
        <v>1680</v>
      </c>
      <c r="G185" t="s">
        <v>1681</v>
      </c>
      <c r="H185" t="s">
        <v>1682</v>
      </c>
      <c r="I185" t="s">
        <v>415</v>
      </c>
      <c r="J185" t="s">
        <v>49</v>
      </c>
      <c r="P185" t="s">
        <v>50</v>
      </c>
      <c r="Q185" t="s">
        <v>502</v>
      </c>
      <c r="S185" t="s">
        <v>856</v>
      </c>
      <c r="T185" t="s">
        <v>1061</v>
      </c>
      <c r="U185" s="1">
        <v>40457.663888888892</v>
      </c>
      <c r="V185" s="1">
        <v>40457.663888888892</v>
      </c>
      <c r="W185" s="1">
        <v>40724.722222222219</v>
      </c>
      <c r="X185" s="1">
        <v>45394.60833333333</v>
      </c>
      <c r="Y185" s="1">
        <v>41218.416666666664</v>
      </c>
      <c r="AC185" t="s">
        <v>51</v>
      </c>
      <c r="AD185">
        <v>2969485219</v>
      </c>
      <c r="AE185" s="1">
        <v>37784</v>
      </c>
      <c r="AF185" t="s">
        <v>483</v>
      </c>
      <c r="AG185" t="s">
        <v>1683</v>
      </c>
      <c r="AH185" t="s">
        <v>53</v>
      </c>
      <c r="AJ185" t="s">
        <v>53</v>
      </c>
      <c r="AK185" t="s">
        <v>182</v>
      </c>
      <c r="AL185" t="s">
        <v>78</v>
      </c>
      <c r="AO185" t="s">
        <v>54</v>
      </c>
      <c r="AP185" s="1">
        <v>45463.468055555553</v>
      </c>
    </row>
    <row r="186" spans="1:43" x14ac:dyDescent="0.35">
      <c r="A186" t="s">
        <v>1684</v>
      </c>
      <c r="B186" t="s">
        <v>1685</v>
      </c>
      <c r="C186" t="s">
        <v>1686</v>
      </c>
      <c r="F186" t="s">
        <v>1687</v>
      </c>
      <c r="G186" t="s">
        <v>1688</v>
      </c>
      <c r="H186" t="s">
        <v>1689</v>
      </c>
      <c r="I186" t="s">
        <v>1690</v>
      </c>
      <c r="J186" t="s">
        <v>1433</v>
      </c>
      <c r="K186" t="s">
        <v>1691</v>
      </c>
      <c r="M186" t="s">
        <v>1692</v>
      </c>
      <c r="N186" t="s">
        <v>398</v>
      </c>
      <c r="O186">
        <v>88240</v>
      </c>
      <c r="P186" t="s">
        <v>50</v>
      </c>
      <c r="Q186" t="s">
        <v>502</v>
      </c>
      <c r="R186" t="s">
        <v>883</v>
      </c>
      <c r="S186" t="s">
        <v>856</v>
      </c>
      <c r="T186">
        <v>41127</v>
      </c>
      <c r="U186" s="1">
        <v>40463.424305555556</v>
      </c>
      <c r="V186" s="1">
        <v>40463.424305555556</v>
      </c>
      <c r="W186" s="1">
        <v>40463.432638888888</v>
      </c>
      <c r="X186" s="1">
        <v>42590.569444444445</v>
      </c>
      <c r="AC186" t="s">
        <v>51</v>
      </c>
      <c r="AD186">
        <v>2969479704</v>
      </c>
      <c r="AE186" s="1">
        <v>37406</v>
      </c>
      <c r="AF186" t="s">
        <v>1693</v>
      </c>
      <c r="AG186" t="s">
        <v>1694</v>
      </c>
      <c r="AH186" t="s">
        <v>53</v>
      </c>
      <c r="AJ186" t="s">
        <v>53</v>
      </c>
      <c r="AK186" t="s">
        <v>570</v>
      </c>
      <c r="AL186" t="s">
        <v>68</v>
      </c>
      <c r="AO186" t="s">
        <v>54</v>
      </c>
      <c r="AP186" s="1">
        <v>44155.928472222222</v>
      </c>
      <c r="AQ186" s="1">
        <v>43639.435416666667</v>
      </c>
    </row>
    <row r="187" spans="1:43" x14ac:dyDescent="0.35">
      <c r="A187" t="s">
        <v>1695</v>
      </c>
      <c r="B187" t="s">
        <v>1696</v>
      </c>
      <c r="C187" t="s">
        <v>1697</v>
      </c>
      <c r="D187" t="s">
        <v>58</v>
      </c>
      <c r="F187" t="s">
        <v>1698</v>
      </c>
      <c r="H187" t="s">
        <v>1699</v>
      </c>
      <c r="I187" t="s">
        <v>61</v>
      </c>
      <c r="J187" t="s">
        <v>1700</v>
      </c>
      <c r="P187" t="s">
        <v>50</v>
      </c>
      <c r="Q187" t="s">
        <v>502</v>
      </c>
      <c r="S187" t="s">
        <v>856</v>
      </c>
      <c r="T187">
        <v>75864</v>
      </c>
      <c r="U187" s="1">
        <v>40463.614583333336</v>
      </c>
      <c r="V187" s="1">
        <v>40463.614583333336</v>
      </c>
      <c r="W187" s="1">
        <v>40463.643750000003</v>
      </c>
      <c r="X187" s="1">
        <v>43613.541666666664</v>
      </c>
      <c r="Y187" s="1">
        <v>42653.742361111108</v>
      </c>
      <c r="AC187" t="s">
        <v>51</v>
      </c>
      <c r="AD187">
        <v>2969475309</v>
      </c>
      <c r="AE187" s="1">
        <v>37159</v>
      </c>
      <c r="AF187" t="s">
        <v>674</v>
      </c>
      <c r="AG187" t="s">
        <v>1701</v>
      </c>
      <c r="AH187" t="s">
        <v>53</v>
      </c>
      <c r="AJ187" t="s">
        <v>53</v>
      </c>
      <c r="AK187" t="s">
        <v>570</v>
      </c>
      <c r="AL187" t="s">
        <v>68</v>
      </c>
      <c r="AO187" t="s">
        <v>54</v>
      </c>
      <c r="AP187" s="1">
        <v>44238.684027777781</v>
      </c>
      <c r="AQ187" s="1">
        <v>43888.510416666664</v>
      </c>
    </row>
    <row r="188" spans="1:43" x14ac:dyDescent="0.35">
      <c r="A188" t="s">
        <v>1702</v>
      </c>
      <c r="B188" t="s">
        <v>1703</v>
      </c>
      <c r="C188" t="s">
        <v>1704</v>
      </c>
      <c r="D188" t="s">
        <v>58</v>
      </c>
      <c r="F188" t="s">
        <v>47</v>
      </c>
      <c r="G188" t="s">
        <v>1705</v>
      </c>
      <c r="H188" t="s">
        <v>1706</v>
      </c>
      <c r="J188" t="s">
        <v>49</v>
      </c>
      <c r="P188" t="s">
        <v>50</v>
      </c>
      <c r="Q188" t="s">
        <v>502</v>
      </c>
      <c r="S188" t="s">
        <v>856</v>
      </c>
      <c r="T188" t="s">
        <v>972</v>
      </c>
      <c r="U188" s="1">
        <v>40470.584722222222</v>
      </c>
      <c r="V188" s="1">
        <v>40470.584722222222</v>
      </c>
      <c r="W188" s="1">
        <v>40470.71597222222</v>
      </c>
      <c r="X188" s="1">
        <v>41241.524305555555</v>
      </c>
      <c r="AC188" t="s">
        <v>51</v>
      </c>
      <c r="AD188">
        <v>2969485219</v>
      </c>
      <c r="AE188" s="1">
        <v>37784</v>
      </c>
      <c r="AF188" t="s">
        <v>102</v>
      </c>
      <c r="AG188" t="s">
        <v>1707</v>
      </c>
      <c r="AH188" t="s">
        <v>53</v>
      </c>
      <c r="AJ188" t="s">
        <v>53</v>
      </c>
      <c r="AK188" t="s">
        <v>536</v>
      </c>
      <c r="AL188" t="s">
        <v>68</v>
      </c>
      <c r="AO188" t="s">
        <v>54</v>
      </c>
    </row>
    <row r="189" spans="1:43" x14ac:dyDescent="0.35">
      <c r="A189" t="s">
        <v>1708</v>
      </c>
      <c r="B189" t="s">
        <v>257</v>
      </c>
      <c r="C189" t="s">
        <v>1709</v>
      </c>
      <c r="F189" t="s">
        <v>1710</v>
      </c>
      <c r="G189" t="s">
        <v>1711</v>
      </c>
      <c r="H189" t="s">
        <v>1712</v>
      </c>
      <c r="I189" t="s">
        <v>61</v>
      </c>
      <c r="J189" t="s">
        <v>1713</v>
      </c>
      <c r="K189">
        <v>13675</v>
      </c>
      <c r="L189" t="s">
        <v>1714</v>
      </c>
      <c r="M189" t="s">
        <v>753</v>
      </c>
      <c r="N189" t="s">
        <v>637</v>
      </c>
      <c r="O189">
        <v>79926</v>
      </c>
      <c r="P189" t="s">
        <v>50</v>
      </c>
      <c r="U189" s="1">
        <v>37712.384027777778</v>
      </c>
      <c r="V189" s="1">
        <v>40472.688888888886</v>
      </c>
      <c r="W189" s="1">
        <v>37714.675694444442</v>
      </c>
      <c r="X189" s="1">
        <v>44182.424305555556</v>
      </c>
      <c r="Y189" s="1">
        <v>42655.40902777778</v>
      </c>
      <c r="AC189" t="s">
        <v>51</v>
      </c>
      <c r="AD189">
        <v>2969510670</v>
      </c>
      <c r="AE189" s="1">
        <v>38387.707638888889</v>
      </c>
      <c r="AF189" t="s">
        <v>1715</v>
      </c>
      <c r="AG189" t="s">
        <v>1716</v>
      </c>
      <c r="AH189" t="s">
        <v>53</v>
      </c>
      <c r="AJ189" t="s">
        <v>53</v>
      </c>
      <c r="AK189" t="s">
        <v>536</v>
      </c>
      <c r="AL189" t="s">
        <v>68</v>
      </c>
      <c r="AO189" t="s">
        <v>54</v>
      </c>
      <c r="AP189" s="1">
        <v>44263.393055555556</v>
      </c>
      <c r="AQ189" s="1">
        <v>44202.504166666666</v>
      </c>
    </row>
    <row r="190" spans="1:43" x14ac:dyDescent="0.35">
      <c r="A190" t="s">
        <v>1717</v>
      </c>
      <c r="B190" t="s">
        <v>1718</v>
      </c>
      <c r="C190" t="s">
        <v>803</v>
      </c>
      <c r="D190" t="s">
        <v>58</v>
      </c>
      <c r="F190" t="s">
        <v>1698</v>
      </c>
      <c r="H190" t="s">
        <v>1719</v>
      </c>
      <c r="I190" t="s">
        <v>61</v>
      </c>
      <c r="J190" t="s">
        <v>1700</v>
      </c>
      <c r="P190" t="s">
        <v>50</v>
      </c>
      <c r="Q190" t="s">
        <v>502</v>
      </c>
      <c r="S190" t="s">
        <v>856</v>
      </c>
      <c r="T190">
        <v>75864</v>
      </c>
      <c r="U190" s="1">
        <v>40476.670138888891</v>
      </c>
      <c r="V190" s="1">
        <v>40476.670138888891</v>
      </c>
      <c r="W190" s="1">
        <v>40476.703472222223</v>
      </c>
      <c r="X190" s="1">
        <v>43619.311805555553</v>
      </c>
      <c r="Y190" s="1">
        <v>42655.679166666669</v>
      </c>
      <c r="AC190" t="s">
        <v>51</v>
      </c>
      <c r="AD190">
        <v>2969475309</v>
      </c>
      <c r="AE190" s="1">
        <v>37159</v>
      </c>
      <c r="AF190" t="s">
        <v>674</v>
      </c>
      <c r="AG190" t="s">
        <v>1720</v>
      </c>
      <c r="AH190" t="s">
        <v>53</v>
      </c>
      <c r="AJ190" t="s">
        <v>53</v>
      </c>
      <c r="AK190" t="s">
        <v>570</v>
      </c>
      <c r="AL190" t="s">
        <v>68</v>
      </c>
      <c r="AO190" t="s">
        <v>54</v>
      </c>
      <c r="AP190" s="1">
        <v>43796.395138888889</v>
      </c>
      <c r="AQ190" s="1">
        <v>43795.631944444445</v>
      </c>
    </row>
    <row r="191" spans="1:43" x14ac:dyDescent="0.35">
      <c r="A191" t="s">
        <v>1721</v>
      </c>
      <c r="B191" t="s">
        <v>1722</v>
      </c>
      <c r="C191" t="s">
        <v>1723</v>
      </c>
      <c r="D191" t="s">
        <v>349</v>
      </c>
      <c r="F191" t="s">
        <v>405</v>
      </c>
      <c r="H191" t="s">
        <v>1724</v>
      </c>
      <c r="J191" t="s">
        <v>407</v>
      </c>
      <c r="P191" t="s">
        <v>50</v>
      </c>
      <c r="Q191" t="s">
        <v>502</v>
      </c>
      <c r="S191" t="s">
        <v>856</v>
      </c>
      <c r="T191">
        <v>75868</v>
      </c>
      <c r="U191" s="1">
        <v>40483.698611111111</v>
      </c>
      <c r="V191" s="1">
        <v>40483.698611111111</v>
      </c>
      <c r="W191" s="1">
        <v>40484.347916666666</v>
      </c>
      <c r="X191" s="1">
        <v>40630.942361111112</v>
      </c>
      <c r="Y191" s="1">
        <v>40630.943055555559</v>
      </c>
      <c r="AC191" t="s">
        <v>51</v>
      </c>
      <c r="AD191">
        <v>2969475309</v>
      </c>
      <c r="AE191" s="1">
        <v>37159</v>
      </c>
      <c r="AF191" t="s">
        <v>408</v>
      </c>
      <c r="AG191" t="s">
        <v>1725</v>
      </c>
      <c r="AH191" t="s">
        <v>53</v>
      </c>
      <c r="AJ191" t="s">
        <v>53</v>
      </c>
      <c r="AK191" t="s">
        <v>536</v>
      </c>
      <c r="AL191" t="s">
        <v>68</v>
      </c>
      <c r="AO191" t="s">
        <v>54</v>
      </c>
    </row>
    <row r="192" spans="1:43" x14ac:dyDescent="0.35">
      <c r="A192" t="s">
        <v>1726</v>
      </c>
      <c r="B192" t="s">
        <v>1727</v>
      </c>
      <c r="C192" t="s">
        <v>1728</v>
      </c>
      <c r="D192" t="s">
        <v>98</v>
      </c>
      <c r="H192" t="s">
        <v>1729</v>
      </c>
      <c r="I192" t="s">
        <v>61</v>
      </c>
      <c r="J192" t="s">
        <v>62</v>
      </c>
      <c r="P192" t="s">
        <v>50</v>
      </c>
      <c r="Q192" t="s">
        <v>502</v>
      </c>
      <c r="S192" t="s">
        <v>856</v>
      </c>
      <c r="T192" t="s">
        <v>1726</v>
      </c>
      <c r="U192" s="1">
        <v>40486.357638888891</v>
      </c>
      <c r="V192" s="1">
        <v>40486.357638888891</v>
      </c>
      <c r="W192" s="1">
        <v>40486.563194444447</v>
      </c>
      <c r="X192" s="1">
        <v>42929.665972222225</v>
      </c>
      <c r="Y192" s="1">
        <v>42524.436111111114</v>
      </c>
      <c r="AC192" t="s">
        <v>51</v>
      </c>
      <c r="AD192">
        <v>2969479981</v>
      </c>
      <c r="AE192" s="1">
        <v>37426</v>
      </c>
      <c r="AF192" t="s">
        <v>1314</v>
      </c>
      <c r="AG192" t="s">
        <v>1730</v>
      </c>
      <c r="AH192" t="s">
        <v>53</v>
      </c>
      <c r="AJ192" t="s">
        <v>53</v>
      </c>
      <c r="AL192" t="s">
        <v>68</v>
      </c>
      <c r="AO192" t="s">
        <v>54</v>
      </c>
      <c r="AP192" s="1">
        <v>45470.595833333333</v>
      </c>
      <c r="AQ192" s="1">
        <v>43412.436111111114</v>
      </c>
    </row>
    <row r="193" spans="1:43" x14ac:dyDescent="0.35">
      <c r="A193" t="s">
        <v>1731</v>
      </c>
      <c r="B193" t="s">
        <v>1440</v>
      </c>
      <c r="C193" t="s">
        <v>1732</v>
      </c>
      <c r="F193" t="s">
        <v>1733</v>
      </c>
      <c r="H193" t="s">
        <v>1734</v>
      </c>
      <c r="I193" t="s">
        <v>200</v>
      </c>
      <c r="J193" t="s">
        <v>1735</v>
      </c>
      <c r="K193" t="s">
        <v>1736</v>
      </c>
      <c r="M193" t="s">
        <v>1737</v>
      </c>
      <c r="N193" t="s">
        <v>287</v>
      </c>
      <c r="O193">
        <v>80640</v>
      </c>
      <c r="P193" t="s">
        <v>50</v>
      </c>
      <c r="Q193" t="s">
        <v>502</v>
      </c>
      <c r="S193" t="s">
        <v>856</v>
      </c>
      <c r="T193">
        <v>69807</v>
      </c>
      <c r="U193" s="1">
        <v>40491.556250000001</v>
      </c>
      <c r="V193" s="1">
        <v>40492.49722222222</v>
      </c>
      <c r="W193" s="1">
        <v>40491.677083333336</v>
      </c>
      <c r="X193" s="1">
        <v>43472.462500000001</v>
      </c>
      <c r="Y193" s="1">
        <v>42619.57916666667</v>
      </c>
      <c r="AC193" t="s">
        <v>51</v>
      </c>
      <c r="AD193">
        <v>2969556704</v>
      </c>
      <c r="AE193" s="1">
        <v>40491.676388888889</v>
      </c>
      <c r="AF193" t="s">
        <v>1738</v>
      </c>
      <c r="AG193" t="s">
        <v>1739</v>
      </c>
      <c r="AH193" t="s">
        <v>53</v>
      </c>
      <c r="AJ193" t="s">
        <v>53</v>
      </c>
      <c r="AK193" t="s">
        <v>570</v>
      </c>
      <c r="AL193" t="s">
        <v>68</v>
      </c>
      <c r="AO193" t="s">
        <v>54</v>
      </c>
      <c r="AP193" s="1">
        <v>45476.388194444444</v>
      </c>
      <c r="AQ193" s="1">
        <v>45455.436805555553</v>
      </c>
    </row>
    <row r="194" spans="1:43" x14ac:dyDescent="0.35">
      <c r="A194" t="s">
        <v>1740</v>
      </c>
      <c r="B194" t="s">
        <v>1741</v>
      </c>
      <c r="C194" t="s">
        <v>1742</v>
      </c>
      <c r="F194" t="s">
        <v>1743</v>
      </c>
      <c r="G194">
        <v>5754410666</v>
      </c>
      <c r="H194" t="s">
        <v>1744</v>
      </c>
      <c r="I194" t="s">
        <v>200</v>
      </c>
      <c r="J194" t="s">
        <v>1745</v>
      </c>
      <c r="K194" t="s">
        <v>1746</v>
      </c>
      <c r="M194" t="s">
        <v>1747</v>
      </c>
      <c r="N194" t="s">
        <v>1195</v>
      </c>
      <c r="O194">
        <v>88240</v>
      </c>
      <c r="P194" t="s">
        <v>50</v>
      </c>
      <c r="Q194" t="s">
        <v>502</v>
      </c>
      <c r="R194" t="s">
        <v>469</v>
      </c>
      <c r="S194" t="s">
        <v>856</v>
      </c>
      <c r="T194">
        <v>56805</v>
      </c>
      <c r="U194" s="1">
        <v>40505.481249999997</v>
      </c>
      <c r="V194" s="1">
        <v>40505.481249999997</v>
      </c>
      <c r="W194" s="1">
        <v>40505.490277777775</v>
      </c>
      <c r="X194" s="1">
        <v>42628.288888888892</v>
      </c>
      <c r="Y194" s="1">
        <v>40528.790277777778</v>
      </c>
      <c r="AC194" t="s">
        <v>51</v>
      </c>
      <c r="AD194">
        <v>2969505625</v>
      </c>
      <c r="AE194" s="1">
        <v>38069.513888888891</v>
      </c>
      <c r="AF194" t="s">
        <v>1748</v>
      </c>
      <c r="AG194" t="s">
        <v>1749</v>
      </c>
      <c r="AH194" t="s">
        <v>53</v>
      </c>
      <c r="AJ194" t="s">
        <v>53</v>
      </c>
      <c r="AK194" t="s">
        <v>570</v>
      </c>
      <c r="AL194" t="s">
        <v>68</v>
      </c>
      <c r="AO194" t="s">
        <v>54</v>
      </c>
    </row>
    <row r="195" spans="1:43" x14ac:dyDescent="0.35">
      <c r="A195" t="s">
        <v>1750</v>
      </c>
      <c r="B195" t="s">
        <v>1751</v>
      </c>
      <c r="C195" t="s">
        <v>1752</v>
      </c>
      <c r="D195" t="s">
        <v>1648</v>
      </c>
      <c r="F195" t="s">
        <v>1753</v>
      </c>
      <c r="H195" t="s">
        <v>1754</v>
      </c>
      <c r="J195" t="s">
        <v>85</v>
      </c>
      <c r="P195" t="s">
        <v>50</v>
      </c>
      <c r="U195" s="1">
        <v>37608.502083333333</v>
      </c>
      <c r="V195" s="1">
        <v>40505.622916666667</v>
      </c>
      <c r="W195" s="1">
        <v>44588.411805555559</v>
      </c>
      <c r="X195" s="1">
        <v>44588.411805555559</v>
      </c>
      <c r="AC195" t="s">
        <v>51</v>
      </c>
      <c r="AD195">
        <v>2969485219</v>
      </c>
      <c r="AE195" s="1">
        <v>37784</v>
      </c>
      <c r="AF195" t="s">
        <v>180</v>
      </c>
      <c r="AG195" t="s">
        <v>1755</v>
      </c>
      <c r="AH195" t="s">
        <v>53</v>
      </c>
      <c r="AJ195" t="s">
        <v>53</v>
      </c>
      <c r="AK195" t="s">
        <v>570</v>
      </c>
      <c r="AL195" t="s">
        <v>78</v>
      </c>
      <c r="AO195" t="s">
        <v>54</v>
      </c>
      <c r="AP195" s="1">
        <v>45348.445138888892</v>
      </c>
    </row>
    <row r="196" spans="1:43" x14ac:dyDescent="0.35">
      <c r="A196" t="s">
        <v>1756</v>
      </c>
      <c r="B196" t="s">
        <v>1757</v>
      </c>
      <c r="C196" t="s">
        <v>1758</v>
      </c>
      <c r="F196" t="s">
        <v>1759</v>
      </c>
      <c r="H196" t="s">
        <v>1760</v>
      </c>
      <c r="I196" t="s">
        <v>169</v>
      </c>
      <c r="J196" t="s">
        <v>1761</v>
      </c>
      <c r="K196" t="s">
        <v>1762</v>
      </c>
      <c r="M196" t="s">
        <v>159</v>
      </c>
      <c r="N196" t="s">
        <v>65</v>
      </c>
      <c r="O196">
        <v>80910</v>
      </c>
      <c r="P196" t="s">
        <v>50</v>
      </c>
      <c r="S196" t="s">
        <v>856</v>
      </c>
      <c r="T196">
        <v>78172</v>
      </c>
      <c r="U196" s="1">
        <v>38258.691666666666</v>
      </c>
      <c r="V196" s="1">
        <v>40511.416666666664</v>
      </c>
      <c r="W196" s="1">
        <v>38259.481944444444</v>
      </c>
      <c r="X196" s="1">
        <v>45363.416666666664</v>
      </c>
      <c r="Y196" s="1">
        <v>44880.919444444444</v>
      </c>
      <c r="AC196" t="s">
        <v>53</v>
      </c>
      <c r="AD196">
        <v>2969476832</v>
      </c>
      <c r="AE196" s="1">
        <v>37243</v>
      </c>
      <c r="AF196" t="s">
        <v>1763</v>
      </c>
      <c r="AG196" t="s">
        <v>1764</v>
      </c>
      <c r="AH196" t="s">
        <v>53</v>
      </c>
      <c r="AJ196" t="s">
        <v>53</v>
      </c>
      <c r="AL196" t="s">
        <v>78</v>
      </c>
      <c r="AO196" t="s">
        <v>54</v>
      </c>
      <c r="AP196" s="1">
        <v>44967.52847222222</v>
      </c>
    </row>
    <row r="197" spans="1:43" x14ac:dyDescent="0.35">
      <c r="A197" t="s">
        <v>1765</v>
      </c>
      <c r="B197" t="s">
        <v>1766</v>
      </c>
      <c r="C197" t="s">
        <v>1338</v>
      </c>
      <c r="D197" t="s">
        <v>1767</v>
      </c>
      <c r="F197" t="s">
        <v>1768</v>
      </c>
      <c r="H197" t="s">
        <v>1769</v>
      </c>
      <c r="I197" t="s">
        <v>61</v>
      </c>
      <c r="J197" t="s">
        <v>1770</v>
      </c>
      <c r="P197" t="s">
        <v>50</v>
      </c>
      <c r="Q197" t="s">
        <v>502</v>
      </c>
      <c r="R197" t="s">
        <v>1771</v>
      </c>
      <c r="S197" t="s">
        <v>856</v>
      </c>
      <c r="T197">
        <v>75874</v>
      </c>
      <c r="U197" s="1">
        <v>40514.681944444441</v>
      </c>
      <c r="V197" s="1">
        <v>40514.681944444441</v>
      </c>
      <c r="W197" s="1">
        <v>40514.685416666667</v>
      </c>
      <c r="X197" s="1">
        <v>43279.515277777777</v>
      </c>
      <c r="Y197" s="1">
        <v>42656.699305555558</v>
      </c>
      <c r="AC197" t="s">
        <v>51</v>
      </c>
      <c r="AD197">
        <v>2969475309</v>
      </c>
      <c r="AE197" s="1">
        <v>37159</v>
      </c>
      <c r="AF197" t="s">
        <v>1772</v>
      </c>
      <c r="AG197" t="s">
        <v>1773</v>
      </c>
      <c r="AH197" t="s">
        <v>53</v>
      </c>
      <c r="AJ197" t="s">
        <v>53</v>
      </c>
      <c r="AL197" t="s">
        <v>68</v>
      </c>
      <c r="AO197" t="s">
        <v>54</v>
      </c>
      <c r="AP197" s="1">
        <v>45476.445138888892</v>
      </c>
      <c r="AQ197" s="1">
        <v>45474.688194444447</v>
      </c>
    </row>
    <row r="198" spans="1:43" x14ac:dyDescent="0.35">
      <c r="A198" t="s">
        <v>1774</v>
      </c>
      <c r="B198" t="s">
        <v>1210</v>
      </c>
      <c r="C198" t="s">
        <v>1775</v>
      </c>
      <c r="D198" t="s">
        <v>107</v>
      </c>
      <c r="F198" t="s">
        <v>1776</v>
      </c>
      <c r="H198" t="s">
        <v>1777</v>
      </c>
      <c r="I198" t="s">
        <v>415</v>
      </c>
      <c r="J198" t="s">
        <v>1347</v>
      </c>
      <c r="P198" t="s">
        <v>50</v>
      </c>
      <c r="Q198" t="s">
        <v>502</v>
      </c>
      <c r="S198" t="s">
        <v>856</v>
      </c>
      <c r="T198">
        <v>18380</v>
      </c>
      <c r="U198" s="1">
        <v>40520.508333333331</v>
      </c>
      <c r="V198" s="1">
        <v>40520.508333333331</v>
      </c>
      <c r="W198" s="1">
        <v>40520.533333333333</v>
      </c>
      <c r="X198" s="1">
        <v>42683.509722222225</v>
      </c>
      <c r="Y198" s="1">
        <v>42657.489583333336</v>
      </c>
      <c r="AC198" t="s">
        <v>51</v>
      </c>
      <c r="AD198">
        <v>2969480024</v>
      </c>
      <c r="AE198" s="1">
        <v>37427</v>
      </c>
      <c r="AF198" t="s">
        <v>161</v>
      </c>
      <c r="AG198" t="s">
        <v>1778</v>
      </c>
      <c r="AH198" t="s">
        <v>53</v>
      </c>
      <c r="AJ198" t="s">
        <v>53</v>
      </c>
      <c r="AL198" t="s">
        <v>68</v>
      </c>
      <c r="AO198" t="s">
        <v>54</v>
      </c>
      <c r="AP198" s="1">
        <v>45474.895833333336</v>
      </c>
      <c r="AQ198" s="1">
        <v>45474.902777777781</v>
      </c>
    </row>
    <row r="199" spans="1:43" x14ac:dyDescent="0.35">
      <c r="A199" t="s">
        <v>1779</v>
      </c>
      <c r="B199" t="s">
        <v>1780</v>
      </c>
      <c r="C199" t="s">
        <v>1781</v>
      </c>
      <c r="D199" t="s">
        <v>1782</v>
      </c>
      <c r="F199" t="s">
        <v>1783</v>
      </c>
      <c r="G199" t="s">
        <v>1784</v>
      </c>
      <c r="H199" t="s">
        <v>1785</v>
      </c>
      <c r="I199" t="s">
        <v>179</v>
      </c>
      <c r="J199" t="s">
        <v>1786</v>
      </c>
      <c r="K199" t="s">
        <v>1787</v>
      </c>
      <c r="M199" t="s">
        <v>1788</v>
      </c>
      <c r="N199" t="s">
        <v>213</v>
      </c>
      <c r="O199">
        <v>81212</v>
      </c>
      <c r="P199" t="s">
        <v>50</v>
      </c>
      <c r="Q199" t="s">
        <v>502</v>
      </c>
      <c r="R199" t="s">
        <v>1789</v>
      </c>
      <c r="S199" t="s">
        <v>856</v>
      </c>
      <c r="T199">
        <v>86460</v>
      </c>
      <c r="U199" s="1">
        <v>39125.55972222222</v>
      </c>
      <c r="V199" s="1">
        <v>40523.447916666664</v>
      </c>
      <c r="W199" s="1">
        <v>39134.396527777775</v>
      </c>
      <c r="X199" s="1">
        <v>45463.431944444441</v>
      </c>
      <c r="Y199" s="1">
        <v>45448.722222222219</v>
      </c>
      <c r="Z199">
        <v>3495.09</v>
      </c>
      <c r="AA199" t="s">
        <v>133</v>
      </c>
      <c r="AC199" t="s">
        <v>51</v>
      </c>
      <c r="AD199">
        <v>2969523499</v>
      </c>
      <c r="AE199" s="1">
        <v>39134.395833333336</v>
      </c>
      <c r="AG199" t="s">
        <v>1790</v>
      </c>
      <c r="AH199" t="s">
        <v>53</v>
      </c>
      <c r="AJ199" t="s">
        <v>53</v>
      </c>
      <c r="AK199" t="s">
        <v>112</v>
      </c>
      <c r="AL199" t="s">
        <v>68</v>
      </c>
      <c r="AO199" t="s">
        <v>54</v>
      </c>
      <c r="AP199" s="1">
        <v>45476.361111111109</v>
      </c>
      <c r="AQ199" s="1">
        <v>45147.474999999999</v>
      </c>
    </row>
    <row r="200" spans="1:43" x14ac:dyDescent="0.35">
      <c r="A200" t="s">
        <v>1791</v>
      </c>
      <c r="B200" t="s">
        <v>1792</v>
      </c>
      <c r="C200" t="s">
        <v>1499</v>
      </c>
      <c r="D200" t="s">
        <v>1767</v>
      </c>
      <c r="F200" t="s">
        <v>47</v>
      </c>
      <c r="H200" t="s">
        <v>1793</v>
      </c>
      <c r="J200" t="s">
        <v>49</v>
      </c>
      <c r="P200" t="s">
        <v>50</v>
      </c>
      <c r="Q200" t="s">
        <v>502</v>
      </c>
      <c r="S200" t="s">
        <v>856</v>
      </c>
      <c r="T200">
        <v>57008</v>
      </c>
      <c r="U200" s="1">
        <v>40532.589583333334</v>
      </c>
      <c r="V200" s="1">
        <v>40532.589583333334</v>
      </c>
      <c r="AC200" t="s">
        <v>53</v>
      </c>
      <c r="AD200">
        <v>2969485219</v>
      </c>
      <c r="AE200" s="1">
        <v>37784</v>
      </c>
      <c r="AG200" t="s">
        <v>1794</v>
      </c>
      <c r="AH200" t="s">
        <v>53</v>
      </c>
      <c r="AJ200" t="s">
        <v>53</v>
      </c>
      <c r="AK200" t="s">
        <v>1795</v>
      </c>
      <c r="AO200" t="s">
        <v>54</v>
      </c>
    </row>
    <row r="201" spans="1:43" x14ac:dyDescent="0.35">
      <c r="A201" t="s">
        <v>1796</v>
      </c>
      <c r="B201" t="s">
        <v>1797</v>
      </c>
      <c r="C201" t="s">
        <v>1798</v>
      </c>
      <c r="F201" t="s">
        <v>1799</v>
      </c>
      <c r="H201" t="s">
        <v>1800</v>
      </c>
      <c r="I201" t="s">
        <v>61</v>
      </c>
      <c r="J201" t="s">
        <v>1801</v>
      </c>
      <c r="P201" t="s">
        <v>50</v>
      </c>
      <c r="Q201" t="s">
        <v>502</v>
      </c>
      <c r="S201" t="s">
        <v>856</v>
      </c>
      <c r="T201">
        <v>75904</v>
      </c>
      <c r="U201" s="1">
        <v>40532.659722222219</v>
      </c>
      <c r="V201" s="1">
        <v>40532.659722222219</v>
      </c>
      <c r="W201" s="1">
        <v>40532.664583333331</v>
      </c>
      <c r="X201" s="1">
        <v>42510.460416666669</v>
      </c>
      <c r="Y201" s="1">
        <v>42486.63958333333</v>
      </c>
      <c r="AC201" t="s">
        <v>51</v>
      </c>
      <c r="AD201">
        <v>2969475309</v>
      </c>
      <c r="AE201" s="1">
        <v>37159</v>
      </c>
      <c r="AG201" t="s">
        <v>1802</v>
      </c>
      <c r="AH201" t="s">
        <v>53</v>
      </c>
      <c r="AJ201" t="s">
        <v>53</v>
      </c>
      <c r="AK201" t="s">
        <v>570</v>
      </c>
      <c r="AL201" t="s">
        <v>68</v>
      </c>
      <c r="AO201" t="s">
        <v>54</v>
      </c>
    </row>
    <row r="202" spans="1:43" x14ac:dyDescent="0.35">
      <c r="A202" t="s">
        <v>1803</v>
      </c>
      <c r="B202" t="s">
        <v>1804</v>
      </c>
      <c r="C202" t="s">
        <v>1805</v>
      </c>
      <c r="F202" t="s">
        <v>1806</v>
      </c>
      <c r="H202" t="s">
        <v>1807</v>
      </c>
      <c r="I202" t="s">
        <v>415</v>
      </c>
      <c r="J202" t="s">
        <v>1808</v>
      </c>
      <c r="K202" t="s">
        <v>1809</v>
      </c>
      <c r="L202" t="s">
        <v>1810</v>
      </c>
      <c r="M202" t="s">
        <v>1811</v>
      </c>
      <c r="N202" t="s">
        <v>1812</v>
      </c>
      <c r="O202">
        <v>79907</v>
      </c>
      <c r="P202" t="s">
        <v>50</v>
      </c>
      <c r="Q202" t="s">
        <v>502</v>
      </c>
      <c r="R202" t="s">
        <v>1813</v>
      </c>
      <c r="S202" t="s">
        <v>856</v>
      </c>
      <c r="T202">
        <v>26249</v>
      </c>
      <c r="U202" s="1">
        <v>40535.424305555556</v>
      </c>
      <c r="V202" s="1">
        <v>40535.424305555556</v>
      </c>
      <c r="W202" s="1">
        <v>40539.370833333334</v>
      </c>
      <c r="X202" s="1">
        <v>43784.825694444444</v>
      </c>
      <c r="AC202" t="s">
        <v>51</v>
      </c>
      <c r="AD202">
        <v>2969557790</v>
      </c>
      <c r="AE202" s="1">
        <v>40539.367361111108</v>
      </c>
      <c r="AF202" t="s">
        <v>1814</v>
      </c>
      <c r="AG202" t="s">
        <v>1815</v>
      </c>
      <c r="AH202" t="s">
        <v>53</v>
      </c>
      <c r="AJ202" t="s">
        <v>53</v>
      </c>
      <c r="AK202" t="s">
        <v>570</v>
      </c>
      <c r="AL202" t="s">
        <v>68</v>
      </c>
      <c r="AO202" t="s">
        <v>54</v>
      </c>
      <c r="AP202" s="1">
        <v>45457.555555555555</v>
      </c>
    </row>
    <row r="203" spans="1:43" x14ac:dyDescent="0.35">
      <c r="A203" t="s">
        <v>1816</v>
      </c>
      <c r="B203" t="s">
        <v>1817</v>
      </c>
      <c r="C203" t="s">
        <v>904</v>
      </c>
      <c r="F203" t="s">
        <v>1818</v>
      </c>
      <c r="H203" t="s">
        <v>1819</v>
      </c>
      <c r="I203" t="s">
        <v>200</v>
      </c>
      <c r="J203" t="s">
        <v>1820</v>
      </c>
      <c r="K203" t="s">
        <v>1821</v>
      </c>
      <c r="M203" t="s">
        <v>1822</v>
      </c>
      <c r="N203" t="s">
        <v>213</v>
      </c>
      <c r="O203" t="s">
        <v>1823</v>
      </c>
      <c r="P203" t="s">
        <v>50</v>
      </c>
      <c r="Q203" t="s">
        <v>502</v>
      </c>
      <c r="R203" t="s">
        <v>1824</v>
      </c>
      <c r="S203" t="s">
        <v>856</v>
      </c>
      <c r="T203">
        <v>57451</v>
      </c>
      <c r="U203" s="1">
        <v>40549.410416666666</v>
      </c>
      <c r="V203" s="1">
        <v>40549.410416666666</v>
      </c>
      <c r="W203" s="1">
        <v>40549.441666666666</v>
      </c>
      <c r="X203" s="1">
        <v>42130.4375</v>
      </c>
      <c r="Y203" s="1">
        <v>42093.352083333331</v>
      </c>
      <c r="AC203" t="s">
        <v>53</v>
      </c>
      <c r="AD203">
        <v>2969555138</v>
      </c>
      <c r="AE203" s="1">
        <v>40434.697916666664</v>
      </c>
      <c r="AF203" t="s">
        <v>1825</v>
      </c>
      <c r="AG203" t="s">
        <v>1826</v>
      </c>
      <c r="AH203" t="s">
        <v>53</v>
      </c>
      <c r="AJ203" t="s">
        <v>53</v>
      </c>
      <c r="AL203" t="s">
        <v>68</v>
      </c>
      <c r="AO203" t="s">
        <v>54</v>
      </c>
      <c r="AP203" s="1">
        <v>45475.511111111111</v>
      </c>
      <c r="AQ203" s="1">
        <v>45476.538888888892</v>
      </c>
    </row>
    <row r="204" spans="1:43" x14ac:dyDescent="0.35">
      <c r="A204" t="s">
        <v>1827</v>
      </c>
      <c r="B204" t="s">
        <v>1828</v>
      </c>
      <c r="C204" t="s">
        <v>1829</v>
      </c>
      <c r="F204" t="s">
        <v>1830</v>
      </c>
      <c r="G204" t="s">
        <v>1831</v>
      </c>
      <c r="H204" t="s">
        <v>1832</v>
      </c>
      <c r="I204" t="s">
        <v>179</v>
      </c>
      <c r="J204" t="s">
        <v>1833</v>
      </c>
      <c r="K204" t="s">
        <v>1834</v>
      </c>
      <c r="M204" t="s">
        <v>143</v>
      </c>
      <c r="N204" t="s">
        <v>65</v>
      </c>
      <c r="O204">
        <v>81501</v>
      </c>
      <c r="P204" t="s">
        <v>50</v>
      </c>
      <c r="Q204" t="s">
        <v>502</v>
      </c>
      <c r="R204" t="s">
        <v>1835</v>
      </c>
      <c r="S204" t="s">
        <v>856</v>
      </c>
      <c r="T204">
        <v>67653</v>
      </c>
      <c r="U204" s="1">
        <v>40568.804166666669</v>
      </c>
      <c r="V204" s="1">
        <v>40568.804166666669</v>
      </c>
      <c r="W204" s="1">
        <v>40569.324305555558</v>
      </c>
      <c r="X204" s="1">
        <v>43507.861111111109</v>
      </c>
      <c r="Y204" s="1">
        <v>42647.331250000003</v>
      </c>
      <c r="AC204" t="s">
        <v>51</v>
      </c>
      <c r="AD204">
        <v>2969521975</v>
      </c>
      <c r="AE204" s="1">
        <v>39052.567361111112</v>
      </c>
      <c r="AF204" t="s">
        <v>1836</v>
      </c>
      <c r="AG204" t="s">
        <v>1837</v>
      </c>
      <c r="AH204" t="s">
        <v>53</v>
      </c>
      <c r="AJ204" t="s">
        <v>53</v>
      </c>
      <c r="AL204" t="s">
        <v>68</v>
      </c>
      <c r="AO204" t="s">
        <v>54</v>
      </c>
      <c r="AP204" s="1">
        <v>45463.62222222222</v>
      </c>
      <c r="AQ204" s="1">
        <v>45463.638194444444</v>
      </c>
    </row>
    <row r="205" spans="1:43" x14ac:dyDescent="0.35">
      <c r="A205" t="s">
        <v>1838</v>
      </c>
      <c r="B205" t="s">
        <v>1839</v>
      </c>
      <c r="C205" t="s">
        <v>1614</v>
      </c>
      <c r="F205" t="s">
        <v>1840</v>
      </c>
      <c r="G205">
        <v>3039944001</v>
      </c>
      <c r="H205" t="s">
        <v>1841</v>
      </c>
      <c r="I205" t="s">
        <v>179</v>
      </c>
      <c r="J205" t="s">
        <v>1842</v>
      </c>
      <c r="K205" t="s">
        <v>1843</v>
      </c>
      <c r="M205" t="s">
        <v>1333</v>
      </c>
      <c r="N205" t="s">
        <v>213</v>
      </c>
      <c r="O205">
        <v>80112</v>
      </c>
      <c r="P205" t="s">
        <v>50</v>
      </c>
      <c r="Q205" t="s">
        <v>502</v>
      </c>
      <c r="S205" t="s">
        <v>856</v>
      </c>
      <c r="T205" t="s">
        <v>1061</v>
      </c>
      <c r="U205" s="1">
        <v>40451.463888888888</v>
      </c>
      <c r="V205" s="1">
        <v>40571.724305555559</v>
      </c>
      <c r="W205" s="1">
        <v>40451.466666666667</v>
      </c>
      <c r="X205" s="1">
        <v>45356.558333333334</v>
      </c>
      <c r="Y205" s="1">
        <v>42657.461805555555</v>
      </c>
      <c r="AC205" t="s">
        <v>51</v>
      </c>
      <c r="AD205">
        <v>2969475411</v>
      </c>
      <c r="AE205" s="1">
        <v>37166.661111111112</v>
      </c>
      <c r="AF205" t="s">
        <v>1844</v>
      </c>
      <c r="AG205" t="s">
        <v>1845</v>
      </c>
      <c r="AH205" t="s">
        <v>53</v>
      </c>
      <c r="AJ205" t="s">
        <v>53</v>
      </c>
      <c r="AL205" t="s">
        <v>68</v>
      </c>
      <c r="AO205" t="s">
        <v>54</v>
      </c>
      <c r="AP205" s="1">
        <v>45471.686805555553</v>
      </c>
      <c r="AQ205" s="1">
        <v>45471.6875</v>
      </c>
    </row>
    <row r="206" spans="1:43" x14ac:dyDescent="0.35">
      <c r="A206" t="s">
        <v>1846</v>
      </c>
      <c r="B206" t="s">
        <v>1847</v>
      </c>
      <c r="C206" t="s">
        <v>530</v>
      </c>
      <c r="D206" t="s">
        <v>58</v>
      </c>
      <c r="F206" t="s">
        <v>1848</v>
      </c>
      <c r="H206" t="s">
        <v>1849</v>
      </c>
      <c r="I206" t="s">
        <v>61</v>
      </c>
      <c r="J206" t="s">
        <v>825</v>
      </c>
      <c r="P206" t="s">
        <v>50</v>
      </c>
      <c r="Q206" t="s">
        <v>502</v>
      </c>
      <c r="R206" t="s">
        <v>1447</v>
      </c>
      <c r="S206" t="s">
        <v>856</v>
      </c>
      <c r="T206">
        <v>46188</v>
      </c>
      <c r="U206" s="1">
        <v>40591.436111111114</v>
      </c>
      <c r="V206" s="1">
        <v>40591.436111111114</v>
      </c>
      <c r="W206" s="1">
        <v>40618.648611111108</v>
      </c>
      <c r="X206" s="1">
        <v>42667.618750000001</v>
      </c>
      <c r="Y206" s="1">
        <v>42493.667361111111</v>
      </c>
      <c r="AC206" t="s">
        <v>51</v>
      </c>
      <c r="AD206">
        <v>2969480621</v>
      </c>
      <c r="AE206" s="1">
        <v>37459</v>
      </c>
      <c r="AF206" t="s">
        <v>1850</v>
      </c>
      <c r="AG206" t="s">
        <v>1851</v>
      </c>
      <c r="AH206" t="s">
        <v>53</v>
      </c>
      <c r="AJ206" t="s">
        <v>53</v>
      </c>
      <c r="AL206" t="s">
        <v>68</v>
      </c>
      <c r="AO206" t="s">
        <v>54</v>
      </c>
      <c r="AP206" s="1">
        <v>43977.425694444442</v>
      </c>
      <c r="AQ206" s="1">
        <v>43977.460416666669</v>
      </c>
    </row>
    <row r="207" spans="1:43" x14ac:dyDescent="0.35">
      <c r="A207" t="s">
        <v>1852</v>
      </c>
      <c r="B207" t="s">
        <v>1853</v>
      </c>
      <c r="C207" t="s">
        <v>309</v>
      </c>
      <c r="D207" t="s">
        <v>219</v>
      </c>
      <c r="F207" t="s">
        <v>1854</v>
      </c>
      <c r="H207" t="s">
        <v>1855</v>
      </c>
      <c r="I207" t="s">
        <v>61</v>
      </c>
      <c r="J207" t="s">
        <v>882</v>
      </c>
      <c r="P207" t="s">
        <v>50</v>
      </c>
      <c r="Q207" t="s">
        <v>502</v>
      </c>
      <c r="S207" t="s">
        <v>856</v>
      </c>
      <c r="T207">
        <v>74911</v>
      </c>
      <c r="U207" s="1">
        <v>40604.372916666667</v>
      </c>
      <c r="V207" s="1">
        <v>40604.372916666667</v>
      </c>
      <c r="W207" s="1">
        <v>40604.375</v>
      </c>
      <c r="X207" s="1">
        <v>42971.692361111112</v>
      </c>
      <c r="AC207" t="s">
        <v>51</v>
      </c>
      <c r="AD207">
        <v>2969482269</v>
      </c>
      <c r="AE207" s="1">
        <v>37567</v>
      </c>
      <c r="AF207" t="s">
        <v>1856</v>
      </c>
      <c r="AG207" t="s">
        <v>1857</v>
      </c>
      <c r="AH207" t="s">
        <v>53</v>
      </c>
      <c r="AJ207" t="s">
        <v>53</v>
      </c>
      <c r="AL207" t="s">
        <v>68</v>
      </c>
      <c r="AO207" t="s">
        <v>54</v>
      </c>
      <c r="AP207" s="1">
        <v>42971.692361111112</v>
      </c>
    </row>
    <row r="208" spans="1:43" x14ac:dyDescent="0.35">
      <c r="A208" t="s">
        <v>1858</v>
      </c>
      <c r="B208" t="s">
        <v>1859</v>
      </c>
      <c r="C208" t="s">
        <v>1860</v>
      </c>
      <c r="D208" t="s">
        <v>654</v>
      </c>
      <c r="F208" t="s">
        <v>405</v>
      </c>
      <c r="H208" t="s">
        <v>1861</v>
      </c>
      <c r="J208" t="s">
        <v>407</v>
      </c>
      <c r="P208" t="s">
        <v>50</v>
      </c>
      <c r="Q208" t="s">
        <v>502</v>
      </c>
      <c r="S208" t="s">
        <v>856</v>
      </c>
      <c r="T208">
        <v>75868</v>
      </c>
      <c r="U208" s="1">
        <v>40609.463194444441</v>
      </c>
      <c r="V208" s="1">
        <v>40609.463194444441</v>
      </c>
      <c r="W208" s="1">
        <v>40609.473611111112</v>
      </c>
      <c r="X208" s="1">
        <v>42800.393055555556</v>
      </c>
      <c r="AC208" t="s">
        <v>51</v>
      </c>
      <c r="AD208">
        <v>2969475309</v>
      </c>
      <c r="AE208" s="1">
        <v>37159</v>
      </c>
      <c r="AF208" t="s">
        <v>408</v>
      </c>
      <c r="AG208" t="s">
        <v>1862</v>
      </c>
      <c r="AH208" t="s">
        <v>53</v>
      </c>
      <c r="AJ208" t="s">
        <v>53</v>
      </c>
      <c r="AK208" t="s">
        <v>570</v>
      </c>
      <c r="AL208" t="s">
        <v>68</v>
      </c>
      <c r="AO208" t="s">
        <v>54</v>
      </c>
      <c r="AP208" s="1">
        <v>44434.595833333333</v>
      </c>
    </row>
    <row r="209" spans="1:43" x14ac:dyDescent="0.35">
      <c r="A209" t="s">
        <v>1863</v>
      </c>
      <c r="B209" t="s">
        <v>1864</v>
      </c>
      <c r="C209" t="s">
        <v>1865</v>
      </c>
      <c r="F209" t="s">
        <v>1866</v>
      </c>
      <c r="H209" t="s">
        <v>1867</v>
      </c>
      <c r="I209" t="s">
        <v>179</v>
      </c>
      <c r="J209" t="s">
        <v>1868</v>
      </c>
      <c r="K209" t="s">
        <v>1869</v>
      </c>
      <c r="M209" t="s">
        <v>1870</v>
      </c>
      <c r="N209" t="s">
        <v>468</v>
      </c>
      <c r="O209">
        <v>80403</v>
      </c>
      <c r="P209" t="s">
        <v>50</v>
      </c>
      <c r="Q209" t="s">
        <v>502</v>
      </c>
      <c r="S209" t="s">
        <v>856</v>
      </c>
      <c r="T209">
        <v>15023</v>
      </c>
      <c r="U209" s="1">
        <v>40610.436805555553</v>
      </c>
      <c r="V209" s="1">
        <v>40610.436805555553</v>
      </c>
      <c r="W209" s="1">
        <v>40610.439583333333</v>
      </c>
      <c r="X209" s="1">
        <v>42682.792361111111</v>
      </c>
      <c r="Y209" s="1">
        <v>42656.585416666669</v>
      </c>
      <c r="AC209" t="s">
        <v>51</v>
      </c>
      <c r="AD209">
        <v>2969485812</v>
      </c>
      <c r="AE209" s="1">
        <v>37833</v>
      </c>
      <c r="AF209" t="s">
        <v>1871</v>
      </c>
      <c r="AG209" t="s">
        <v>1872</v>
      </c>
      <c r="AH209" t="s">
        <v>53</v>
      </c>
      <c r="AJ209" t="s">
        <v>53</v>
      </c>
      <c r="AK209" t="s">
        <v>536</v>
      </c>
      <c r="AL209" t="s">
        <v>68</v>
      </c>
      <c r="AO209" t="s">
        <v>54</v>
      </c>
      <c r="AP209" s="1">
        <v>45104.845833333333</v>
      </c>
      <c r="AQ209" s="1">
        <v>44853.650694444441</v>
      </c>
    </row>
    <row r="210" spans="1:43" x14ac:dyDescent="0.35">
      <c r="A210" t="s">
        <v>1873</v>
      </c>
      <c r="B210" t="s">
        <v>1874</v>
      </c>
      <c r="C210" t="s">
        <v>106</v>
      </c>
      <c r="F210" t="s">
        <v>1875</v>
      </c>
      <c r="H210" t="s">
        <v>1876</v>
      </c>
      <c r="I210" t="s">
        <v>61</v>
      </c>
      <c r="J210" t="s">
        <v>1877</v>
      </c>
      <c r="K210" t="s">
        <v>1878</v>
      </c>
      <c r="M210" t="s">
        <v>1879</v>
      </c>
      <c r="N210" t="s">
        <v>326</v>
      </c>
      <c r="O210">
        <v>80501</v>
      </c>
      <c r="P210" t="s">
        <v>50</v>
      </c>
      <c r="Q210" t="s">
        <v>502</v>
      </c>
      <c r="S210" t="s">
        <v>856</v>
      </c>
      <c r="T210">
        <v>62334</v>
      </c>
      <c r="U210" s="1">
        <v>40612.470833333333</v>
      </c>
      <c r="V210" s="1">
        <v>40612.470833333333</v>
      </c>
      <c r="W210" s="1">
        <v>40612.697222222225</v>
      </c>
      <c r="X210" s="1">
        <v>43834.401388888888</v>
      </c>
      <c r="Y210" s="1">
        <v>41593.520138888889</v>
      </c>
      <c r="AC210" t="s">
        <v>51</v>
      </c>
      <c r="AD210">
        <v>2969560346</v>
      </c>
      <c r="AE210" s="1">
        <v>40612.696527777778</v>
      </c>
      <c r="AF210" t="s">
        <v>1880</v>
      </c>
      <c r="AG210" t="s">
        <v>1881</v>
      </c>
      <c r="AH210" t="s">
        <v>53</v>
      </c>
      <c r="AJ210" t="s">
        <v>53</v>
      </c>
      <c r="AL210" t="s">
        <v>68</v>
      </c>
      <c r="AO210" t="s">
        <v>54</v>
      </c>
      <c r="AP210" s="1">
        <v>45428.62777777778</v>
      </c>
      <c r="AQ210" s="1">
        <v>44487.342361111114</v>
      </c>
    </row>
    <row r="211" spans="1:43" x14ac:dyDescent="0.35">
      <c r="A211" t="s">
        <v>1882</v>
      </c>
      <c r="B211" t="s">
        <v>1883</v>
      </c>
      <c r="C211" t="s">
        <v>952</v>
      </c>
      <c r="F211" t="s">
        <v>1884</v>
      </c>
      <c r="G211" t="s">
        <v>1885</v>
      </c>
      <c r="H211" t="s">
        <v>1886</v>
      </c>
      <c r="I211" t="s">
        <v>179</v>
      </c>
      <c r="J211" t="s">
        <v>1887</v>
      </c>
      <c r="K211" t="s">
        <v>1888</v>
      </c>
      <c r="M211" t="s">
        <v>1889</v>
      </c>
      <c r="N211" t="s">
        <v>213</v>
      </c>
      <c r="O211">
        <v>80424</v>
      </c>
      <c r="P211" t="s">
        <v>50</v>
      </c>
      <c r="S211" t="s">
        <v>856</v>
      </c>
      <c r="T211" t="s">
        <v>1890</v>
      </c>
      <c r="U211" s="1">
        <v>37307.645138888889</v>
      </c>
      <c r="V211" s="1">
        <v>40616.679861111108</v>
      </c>
      <c r="W211" s="1">
        <v>37328.62777777778</v>
      </c>
      <c r="X211" s="1">
        <v>43868.35833333333</v>
      </c>
      <c r="Y211" s="1">
        <v>42467.762499999997</v>
      </c>
      <c r="AC211" t="s">
        <v>51</v>
      </c>
      <c r="AD211">
        <v>2969475468</v>
      </c>
      <c r="AE211" s="1">
        <v>37166.661111111112</v>
      </c>
      <c r="AF211" t="s">
        <v>1891</v>
      </c>
      <c r="AG211" t="s">
        <v>1892</v>
      </c>
      <c r="AH211" t="s">
        <v>53</v>
      </c>
      <c r="AJ211" t="s">
        <v>53</v>
      </c>
      <c r="AK211" t="s">
        <v>112</v>
      </c>
      <c r="AL211" t="s">
        <v>68</v>
      </c>
      <c r="AO211" t="s">
        <v>54</v>
      </c>
      <c r="AP211" s="1">
        <v>45457.635416666664</v>
      </c>
      <c r="AQ211" s="1">
        <v>45334.488888888889</v>
      </c>
    </row>
    <row r="212" spans="1:43" x14ac:dyDescent="0.35">
      <c r="A212" t="s">
        <v>1893</v>
      </c>
      <c r="B212" t="s">
        <v>1894</v>
      </c>
      <c r="C212" t="s">
        <v>728</v>
      </c>
      <c r="F212" t="s">
        <v>1895</v>
      </c>
      <c r="G212" t="s">
        <v>1896</v>
      </c>
      <c r="H212" t="s">
        <v>1897</v>
      </c>
      <c r="I212" t="s">
        <v>200</v>
      </c>
      <c r="J212" t="s">
        <v>1898</v>
      </c>
      <c r="K212" t="s">
        <v>1899</v>
      </c>
      <c r="M212" t="s">
        <v>325</v>
      </c>
      <c r="N212" t="s">
        <v>213</v>
      </c>
      <c r="O212">
        <v>81303</v>
      </c>
      <c r="P212" t="s">
        <v>50</v>
      </c>
      <c r="Q212" t="s">
        <v>502</v>
      </c>
      <c r="R212" t="s">
        <v>1900</v>
      </c>
      <c r="S212" t="s">
        <v>856</v>
      </c>
      <c r="T212">
        <v>73762</v>
      </c>
      <c r="U212" s="1">
        <v>40618.409722222219</v>
      </c>
      <c r="V212" s="1">
        <v>40618.409722222219</v>
      </c>
      <c r="W212" s="1">
        <v>40618.445833333331</v>
      </c>
      <c r="X212" s="1">
        <v>44084.734027777777</v>
      </c>
      <c r="Y212" s="1">
        <v>42640.618750000001</v>
      </c>
      <c r="AC212" t="s">
        <v>51</v>
      </c>
      <c r="AD212">
        <v>2969537040</v>
      </c>
      <c r="AE212" s="1">
        <v>39764.680555555555</v>
      </c>
      <c r="AF212" t="s">
        <v>1901</v>
      </c>
      <c r="AG212" t="s">
        <v>1902</v>
      </c>
      <c r="AH212" t="s">
        <v>53</v>
      </c>
      <c r="AJ212" t="s">
        <v>53</v>
      </c>
      <c r="AK212" t="s">
        <v>182</v>
      </c>
      <c r="AL212" t="s">
        <v>68</v>
      </c>
      <c r="AO212" t="s">
        <v>54</v>
      </c>
      <c r="AP212" s="1">
        <v>45467.813888888886</v>
      </c>
      <c r="AQ212" s="1">
        <v>45460.665972222225</v>
      </c>
    </row>
    <row r="213" spans="1:43" x14ac:dyDescent="0.35">
      <c r="A213" t="s">
        <v>1903</v>
      </c>
      <c r="B213" t="s">
        <v>1904</v>
      </c>
      <c r="C213" t="s">
        <v>1905</v>
      </c>
      <c r="F213" t="s">
        <v>1906</v>
      </c>
      <c r="G213" t="s">
        <v>1907</v>
      </c>
      <c r="H213" t="s">
        <v>1908</v>
      </c>
      <c r="I213" t="s">
        <v>1909</v>
      </c>
      <c r="J213" t="s">
        <v>1910</v>
      </c>
      <c r="K213" t="s">
        <v>1911</v>
      </c>
      <c r="M213" t="s">
        <v>1912</v>
      </c>
      <c r="N213" t="s">
        <v>65</v>
      </c>
      <c r="O213">
        <v>80120</v>
      </c>
      <c r="P213" t="s">
        <v>50</v>
      </c>
      <c r="Q213" t="s">
        <v>502</v>
      </c>
      <c r="S213" t="s">
        <v>856</v>
      </c>
      <c r="T213" t="s">
        <v>1913</v>
      </c>
      <c r="U213" s="1">
        <v>40618.595138888886</v>
      </c>
      <c r="V213" s="1">
        <v>40618.595138888886</v>
      </c>
      <c r="W213" s="1">
        <v>40618.640972222223</v>
      </c>
      <c r="X213" s="1">
        <v>42619.659722222219</v>
      </c>
      <c r="AC213" t="s">
        <v>51</v>
      </c>
      <c r="AD213">
        <v>2969735272</v>
      </c>
      <c r="AE213" s="1">
        <v>42845.40902777778</v>
      </c>
      <c r="AF213" t="s">
        <v>1914</v>
      </c>
      <c r="AG213" t="s">
        <v>1915</v>
      </c>
      <c r="AH213" t="s">
        <v>53</v>
      </c>
      <c r="AJ213" t="s">
        <v>53</v>
      </c>
      <c r="AK213" t="s">
        <v>570</v>
      </c>
      <c r="AL213" t="s">
        <v>68</v>
      </c>
      <c r="AO213" t="s">
        <v>54</v>
      </c>
      <c r="AP213" s="1">
        <v>45461.390277777777</v>
      </c>
      <c r="AQ213" s="1">
        <v>45384.531944444447</v>
      </c>
    </row>
    <row r="214" spans="1:43" x14ac:dyDescent="0.35">
      <c r="A214" t="s">
        <v>1916</v>
      </c>
      <c r="B214" t="s">
        <v>403</v>
      </c>
      <c r="C214" t="s">
        <v>940</v>
      </c>
      <c r="D214" t="s">
        <v>861</v>
      </c>
      <c r="F214" t="s">
        <v>1917</v>
      </c>
      <c r="H214" t="s">
        <v>1918</v>
      </c>
      <c r="I214" t="s">
        <v>61</v>
      </c>
      <c r="J214" t="s">
        <v>1919</v>
      </c>
      <c r="P214" t="s">
        <v>50</v>
      </c>
      <c r="Q214" t="s">
        <v>502</v>
      </c>
      <c r="R214" t="s">
        <v>1920</v>
      </c>
      <c r="S214" t="s">
        <v>856</v>
      </c>
      <c r="T214">
        <v>32491</v>
      </c>
      <c r="U214" s="1">
        <v>40624.510416666664</v>
      </c>
      <c r="V214" s="1">
        <v>40624.510416666664</v>
      </c>
      <c r="W214" s="1">
        <v>40624.511805555558</v>
      </c>
      <c r="X214" s="1">
        <v>43619.568749999999</v>
      </c>
      <c r="Y214" s="1">
        <v>42641.390972222223</v>
      </c>
      <c r="AC214" t="s">
        <v>51</v>
      </c>
      <c r="AD214">
        <v>2969477838</v>
      </c>
      <c r="AE214" s="1">
        <v>37309</v>
      </c>
      <c r="AF214" t="s">
        <v>1921</v>
      </c>
      <c r="AG214" t="s">
        <v>1922</v>
      </c>
      <c r="AH214" t="s">
        <v>53</v>
      </c>
      <c r="AJ214" t="s">
        <v>53</v>
      </c>
      <c r="AK214" t="s">
        <v>570</v>
      </c>
      <c r="AL214" t="s">
        <v>68</v>
      </c>
      <c r="AO214" t="s">
        <v>54</v>
      </c>
      <c r="AP214" s="1">
        <v>45426.570138888892</v>
      </c>
      <c r="AQ214" s="1">
        <v>45411.433333333334</v>
      </c>
    </row>
    <row r="215" spans="1:43" x14ac:dyDescent="0.35">
      <c r="A215" t="s">
        <v>1923</v>
      </c>
      <c r="B215" t="s">
        <v>1924</v>
      </c>
      <c r="C215" t="s">
        <v>1925</v>
      </c>
      <c r="F215" t="s">
        <v>1926</v>
      </c>
      <c r="H215" t="s">
        <v>1927</v>
      </c>
      <c r="I215" t="s">
        <v>61</v>
      </c>
      <c r="J215" t="s">
        <v>882</v>
      </c>
      <c r="P215" t="s">
        <v>50</v>
      </c>
      <c r="Q215" t="s">
        <v>502</v>
      </c>
      <c r="S215" t="s">
        <v>856</v>
      </c>
      <c r="T215" t="s">
        <v>1928</v>
      </c>
      <c r="U215" s="1">
        <v>40627.5</v>
      </c>
      <c r="V215" s="1">
        <v>40627.5</v>
      </c>
      <c r="W215" s="1">
        <v>40630.649305555555</v>
      </c>
      <c r="X215" s="1">
        <v>43648.612500000003</v>
      </c>
      <c r="Y215" s="1">
        <v>42656.549305555556</v>
      </c>
      <c r="AC215" t="s">
        <v>53</v>
      </c>
      <c r="AD215">
        <v>2969482269</v>
      </c>
      <c r="AE215" s="1">
        <v>37567</v>
      </c>
      <c r="AF215" t="s">
        <v>884</v>
      </c>
      <c r="AG215" t="s">
        <v>1929</v>
      </c>
      <c r="AH215" t="s">
        <v>53</v>
      </c>
      <c r="AJ215" t="s">
        <v>53</v>
      </c>
      <c r="AK215" t="s">
        <v>536</v>
      </c>
      <c r="AL215" t="s">
        <v>68</v>
      </c>
      <c r="AO215" t="s">
        <v>54</v>
      </c>
      <c r="AP215" s="1">
        <v>44461.581944444442</v>
      </c>
      <c r="AQ215" s="1">
        <v>43616.486111111109</v>
      </c>
    </row>
    <row r="216" spans="1:43" x14ac:dyDescent="0.35">
      <c r="A216" t="s">
        <v>1930</v>
      </c>
      <c r="B216" t="s">
        <v>1931</v>
      </c>
      <c r="C216" t="s">
        <v>1932</v>
      </c>
      <c r="F216" t="s">
        <v>1710</v>
      </c>
      <c r="H216" t="s">
        <v>1933</v>
      </c>
      <c r="I216" t="s">
        <v>61</v>
      </c>
      <c r="J216" t="s">
        <v>1713</v>
      </c>
      <c r="P216" t="s">
        <v>50</v>
      </c>
      <c r="U216" s="1">
        <v>39104.413888888892</v>
      </c>
      <c r="V216" s="1">
        <v>40632.745138888888</v>
      </c>
      <c r="W216" s="1">
        <v>39111.472222222219</v>
      </c>
      <c r="X216" s="1">
        <v>43613.405555555553</v>
      </c>
      <c r="Y216" s="1">
        <v>42599.379861111112</v>
      </c>
      <c r="AC216" t="s">
        <v>51</v>
      </c>
      <c r="AD216">
        <v>2969510670</v>
      </c>
      <c r="AE216" s="1">
        <v>38387.707638888889</v>
      </c>
      <c r="AF216" t="s">
        <v>1715</v>
      </c>
      <c r="AG216" t="s">
        <v>1934</v>
      </c>
      <c r="AH216" t="s">
        <v>53</v>
      </c>
      <c r="AJ216" t="s">
        <v>53</v>
      </c>
      <c r="AK216" t="s">
        <v>202</v>
      </c>
      <c r="AL216" t="s">
        <v>68</v>
      </c>
      <c r="AO216" t="s">
        <v>54</v>
      </c>
      <c r="AP216" s="1">
        <v>44194.643750000003</v>
      </c>
      <c r="AQ216" s="1">
        <v>44174.619444444441</v>
      </c>
    </row>
    <row r="217" spans="1:43" x14ac:dyDescent="0.35">
      <c r="A217" t="s">
        <v>1935</v>
      </c>
      <c r="B217" t="s">
        <v>1936</v>
      </c>
      <c r="C217" t="s">
        <v>1937</v>
      </c>
      <c r="F217" t="s">
        <v>1938</v>
      </c>
      <c r="H217" t="s">
        <v>1939</v>
      </c>
      <c r="I217" t="s">
        <v>179</v>
      </c>
      <c r="J217" t="s">
        <v>1940</v>
      </c>
      <c r="K217" t="s">
        <v>1941</v>
      </c>
      <c r="M217" t="s">
        <v>753</v>
      </c>
      <c r="N217" t="s">
        <v>798</v>
      </c>
      <c r="O217">
        <v>79905</v>
      </c>
      <c r="P217" t="s">
        <v>50</v>
      </c>
      <c r="Q217" t="s">
        <v>502</v>
      </c>
      <c r="S217" t="s">
        <v>856</v>
      </c>
      <c r="T217">
        <v>34843</v>
      </c>
      <c r="U217" s="1">
        <v>40644.720833333333</v>
      </c>
      <c r="V217" s="1">
        <v>40644.720833333333</v>
      </c>
      <c r="W217" s="1">
        <v>40646.490277777775</v>
      </c>
      <c r="X217" s="1">
        <v>41528.476388888892</v>
      </c>
      <c r="AC217" t="s">
        <v>51</v>
      </c>
      <c r="AD217">
        <v>2969475102</v>
      </c>
      <c r="AE217" s="1">
        <v>37141</v>
      </c>
      <c r="AF217" t="s">
        <v>1942</v>
      </c>
      <c r="AG217" t="s">
        <v>1943</v>
      </c>
      <c r="AH217" t="s">
        <v>53</v>
      </c>
      <c r="AJ217" t="s">
        <v>53</v>
      </c>
      <c r="AK217" t="s">
        <v>536</v>
      </c>
      <c r="AL217" t="s">
        <v>68</v>
      </c>
      <c r="AO217" t="s">
        <v>54</v>
      </c>
    </row>
    <row r="218" spans="1:43" x14ac:dyDescent="0.35">
      <c r="A218" t="s">
        <v>1944</v>
      </c>
      <c r="B218" t="s">
        <v>747</v>
      </c>
      <c r="C218" t="s">
        <v>1945</v>
      </c>
      <c r="D218" t="s">
        <v>922</v>
      </c>
      <c r="F218" t="s">
        <v>1946</v>
      </c>
      <c r="H218" t="s">
        <v>1947</v>
      </c>
      <c r="I218" t="s">
        <v>415</v>
      </c>
      <c r="J218" t="s">
        <v>85</v>
      </c>
      <c r="P218" t="s">
        <v>50</v>
      </c>
      <c r="Q218" t="s">
        <v>502</v>
      </c>
      <c r="S218" t="s">
        <v>856</v>
      </c>
      <c r="T218">
        <v>1</v>
      </c>
      <c r="U218" s="1">
        <v>40651.446527777778</v>
      </c>
      <c r="V218" s="1">
        <v>40651.446527777778</v>
      </c>
      <c r="W218" s="1">
        <v>40750.673611111109</v>
      </c>
      <c r="X218" s="1">
        <v>40750.673611111109</v>
      </c>
      <c r="AC218" t="s">
        <v>51</v>
      </c>
      <c r="AD218">
        <v>2969485219</v>
      </c>
      <c r="AE218" s="1">
        <v>37784</v>
      </c>
      <c r="AG218" t="s">
        <v>1948</v>
      </c>
      <c r="AH218" t="s">
        <v>53</v>
      </c>
      <c r="AJ218" t="s">
        <v>53</v>
      </c>
      <c r="AK218" t="s">
        <v>1949</v>
      </c>
      <c r="AO218" t="s">
        <v>54</v>
      </c>
    </row>
    <row r="219" spans="1:43" x14ac:dyDescent="0.35">
      <c r="A219" t="s">
        <v>1950</v>
      </c>
      <c r="B219" t="s">
        <v>1951</v>
      </c>
      <c r="C219" t="s">
        <v>89</v>
      </c>
      <c r="D219" t="s">
        <v>1952</v>
      </c>
      <c r="F219" t="s">
        <v>574</v>
      </c>
      <c r="H219" t="s">
        <v>1953</v>
      </c>
      <c r="I219" t="s">
        <v>61</v>
      </c>
      <c r="J219" t="s">
        <v>534</v>
      </c>
      <c r="P219" t="s">
        <v>50</v>
      </c>
      <c r="Q219" t="s">
        <v>502</v>
      </c>
      <c r="R219" t="s">
        <v>1954</v>
      </c>
      <c r="S219" t="s">
        <v>856</v>
      </c>
      <c r="T219">
        <v>18381</v>
      </c>
      <c r="U219" s="1">
        <v>40654.544444444444</v>
      </c>
      <c r="V219" s="1">
        <v>40654.544444444444</v>
      </c>
      <c r="W219" s="1">
        <v>40654.648611111108</v>
      </c>
      <c r="X219" s="1">
        <v>42780.731944444444</v>
      </c>
      <c r="Y219" s="1">
        <v>42563.505555555559</v>
      </c>
      <c r="AC219" t="s">
        <v>51</v>
      </c>
      <c r="AD219">
        <v>2969480024</v>
      </c>
      <c r="AE219" s="1">
        <v>37427</v>
      </c>
      <c r="AF219" t="s">
        <v>140</v>
      </c>
      <c r="AG219" t="s">
        <v>1955</v>
      </c>
      <c r="AH219" t="s">
        <v>53</v>
      </c>
      <c r="AJ219" t="s">
        <v>53</v>
      </c>
      <c r="AL219" t="s">
        <v>78</v>
      </c>
      <c r="AO219" t="s">
        <v>54</v>
      </c>
      <c r="AP219" s="1">
        <v>45464.470138888886</v>
      </c>
      <c r="AQ219" s="1">
        <v>45464.472916666666</v>
      </c>
    </row>
    <row r="220" spans="1:43" x14ac:dyDescent="0.35">
      <c r="A220" t="s">
        <v>1956</v>
      </c>
      <c r="B220" t="s">
        <v>1957</v>
      </c>
      <c r="C220" t="s">
        <v>1958</v>
      </c>
      <c r="D220" t="s">
        <v>861</v>
      </c>
      <c r="H220" t="s">
        <v>1959</v>
      </c>
      <c r="I220" t="s">
        <v>61</v>
      </c>
      <c r="J220" t="s">
        <v>1960</v>
      </c>
      <c r="P220" t="s">
        <v>50</v>
      </c>
      <c r="Q220" t="s">
        <v>502</v>
      </c>
      <c r="S220" t="s">
        <v>856</v>
      </c>
      <c r="T220" t="s">
        <v>1961</v>
      </c>
      <c r="U220" s="1">
        <v>40659.682638888888</v>
      </c>
      <c r="V220" s="1">
        <v>40659.682638888888</v>
      </c>
      <c r="W220" s="1">
        <v>40660.430555555555</v>
      </c>
      <c r="X220" s="1">
        <v>42122.400000000001</v>
      </c>
      <c r="AC220" t="s">
        <v>51</v>
      </c>
      <c r="AD220">
        <v>2969479981</v>
      </c>
      <c r="AE220" s="1">
        <v>37426</v>
      </c>
      <c r="AF220" t="s">
        <v>1962</v>
      </c>
      <c r="AG220" t="s">
        <v>1963</v>
      </c>
      <c r="AH220" t="s">
        <v>53</v>
      </c>
      <c r="AJ220" t="s">
        <v>53</v>
      </c>
      <c r="AK220" t="s">
        <v>570</v>
      </c>
      <c r="AL220" t="s">
        <v>68</v>
      </c>
      <c r="AO220" t="s">
        <v>54</v>
      </c>
      <c r="AP220" s="1">
        <v>44180.534722222219</v>
      </c>
    </row>
    <row r="221" spans="1:43" x14ac:dyDescent="0.35">
      <c r="A221" t="s">
        <v>1964</v>
      </c>
      <c r="B221" t="s">
        <v>1965</v>
      </c>
      <c r="C221" t="s">
        <v>1052</v>
      </c>
      <c r="D221" t="s">
        <v>1648</v>
      </c>
      <c r="H221" t="s">
        <v>1966</v>
      </c>
      <c r="I221" t="s">
        <v>61</v>
      </c>
      <c r="J221" t="s">
        <v>1967</v>
      </c>
      <c r="P221" t="s">
        <v>50</v>
      </c>
      <c r="Q221" t="s">
        <v>502</v>
      </c>
      <c r="S221" t="s">
        <v>856</v>
      </c>
      <c r="T221">
        <v>75867</v>
      </c>
      <c r="U221" s="1">
        <v>40669.684027777781</v>
      </c>
      <c r="V221" s="1">
        <v>40669.684027777781</v>
      </c>
      <c r="W221" s="1">
        <v>40669.686111111114</v>
      </c>
      <c r="X221" s="1">
        <v>43125.663194444445</v>
      </c>
      <c r="Y221" s="1">
        <v>41869.617361111108</v>
      </c>
      <c r="AC221" t="s">
        <v>51</v>
      </c>
      <c r="AD221">
        <v>2969475309</v>
      </c>
      <c r="AE221" s="1">
        <v>37159</v>
      </c>
      <c r="AF221" t="s">
        <v>1968</v>
      </c>
      <c r="AG221" t="s">
        <v>1969</v>
      </c>
      <c r="AH221" t="s">
        <v>53</v>
      </c>
      <c r="AJ221" t="s">
        <v>53</v>
      </c>
      <c r="AL221" t="s">
        <v>68</v>
      </c>
      <c r="AO221" t="s">
        <v>54</v>
      </c>
      <c r="AP221" s="1">
        <v>43125.663194444445</v>
      </c>
      <c r="AQ221" s="1">
        <v>42747.465277777781</v>
      </c>
    </row>
    <row r="222" spans="1:43" x14ac:dyDescent="0.35">
      <c r="A222" t="s">
        <v>1970</v>
      </c>
      <c r="B222" t="s">
        <v>1971</v>
      </c>
      <c r="C222" t="s">
        <v>1972</v>
      </c>
      <c r="F222" t="s">
        <v>1973</v>
      </c>
      <c r="G222">
        <v>5753175425</v>
      </c>
      <c r="H222" t="s">
        <v>1974</v>
      </c>
      <c r="I222" t="s">
        <v>464</v>
      </c>
      <c r="J222" t="s">
        <v>1975</v>
      </c>
      <c r="K222" t="s">
        <v>1976</v>
      </c>
      <c r="M222" t="s">
        <v>1977</v>
      </c>
      <c r="N222" t="s">
        <v>501</v>
      </c>
      <c r="O222">
        <v>88202</v>
      </c>
      <c r="P222" t="s">
        <v>50</v>
      </c>
      <c r="Q222" t="s">
        <v>502</v>
      </c>
      <c r="S222" t="s">
        <v>856</v>
      </c>
      <c r="T222">
        <v>36323</v>
      </c>
      <c r="U222" s="1">
        <v>40694.6875</v>
      </c>
      <c r="V222" s="1">
        <v>40694.6875</v>
      </c>
      <c r="W222" s="1">
        <v>40694.70208333333</v>
      </c>
      <c r="X222" s="1">
        <v>43866.654166666667</v>
      </c>
      <c r="Y222" s="1">
        <v>41203.90902777778</v>
      </c>
      <c r="AC222" t="s">
        <v>51</v>
      </c>
      <c r="AD222">
        <v>2969563304</v>
      </c>
      <c r="AE222" s="1">
        <v>40694.701388888891</v>
      </c>
      <c r="AF222" t="s">
        <v>1978</v>
      </c>
      <c r="AG222" t="s">
        <v>1979</v>
      </c>
      <c r="AH222" t="s">
        <v>53</v>
      </c>
      <c r="AJ222" t="s">
        <v>53</v>
      </c>
      <c r="AL222" t="s">
        <v>68</v>
      </c>
      <c r="AO222" t="s">
        <v>54</v>
      </c>
      <c r="AP222" s="1">
        <v>45474.495833333334</v>
      </c>
      <c r="AQ222" s="1">
        <v>45467.629861111112</v>
      </c>
    </row>
    <row r="223" spans="1:43" x14ac:dyDescent="0.35">
      <c r="A223" t="s">
        <v>1980</v>
      </c>
      <c r="B223" t="s">
        <v>1981</v>
      </c>
      <c r="C223" t="s">
        <v>1982</v>
      </c>
      <c r="D223" t="s">
        <v>58</v>
      </c>
      <c r="F223" t="s">
        <v>574</v>
      </c>
      <c r="H223" t="s">
        <v>1983</v>
      </c>
      <c r="I223" t="s">
        <v>61</v>
      </c>
      <c r="J223" t="s">
        <v>534</v>
      </c>
      <c r="P223" t="s">
        <v>50</v>
      </c>
      <c r="Q223" t="s">
        <v>502</v>
      </c>
      <c r="R223" t="s">
        <v>1984</v>
      </c>
      <c r="S223" t="s">
        <v>856</v>
      </c>
      <c r="T223">
        <v>18381</v>
      </c>
      <c r="U223" s="1">
        <v>40696.691666666666</v>
      </c>
      <c r="V223" s="1">
        <v>40696.691666666666</v>
      </c>
      <c r="W223" s="1">
        <v>40697.299305555556</v>
      </c>
      <c r="X223" s="1">
        <v>42262.398611111108</v>
      </c>
      <c r="Y223" s="1">
        <v>41450.545138888891</v>
      </c>
      <c r="AC223" t="s">
        <v>51</v>
      </c>
      <c r="AD223">
        <v>2969480024</v>
      </c>
      <c r="AE223" s="1">
        <v>37427</v>
      </c>
      <c r="AF223" t="s">
        <v>140</v>
      </c>
      <c r="AG223" t="s">
        <v>1985</v>
      </c>
      <c r="AH223" t="s">
        <v>53</v>
      </c>
      <c r="AJ223" t="s">
        <v>53</v>
      </c>
      <c r="AL223" t="s">
        <v>68</v>
      </c>
      <c r="AO223" t="s">
        <v>54</v>
      </c>
    </row>
    <row r="224" spans="1:43" x14ac:dyDescent="0.35">
      <c r="A224" t="s">
        <v>1986</v>
      </c>
      <c r="B224" t="s">
        <v>1987</v>
      </c>
      <c r="C224" t="s">
        <v>1988</v>
      </c>
      <c r="F224" t="s">
        <v>1989</v>
      </c>
      <c r="H224" t="s">
        <v>1990</v>
      </c>
      <c r="I224" t="s">
        <v>394</v>
      </c>
      <c r="J224" t="s">
        <v>1991</v>
      </c>
      <c r="K224" t="s">
        <v>1992</v>
      </c>
      <c r="L224" t="s">
        <v>1993</v>
      </c>
      <c r="M224" t="s">
        <v>1994</v>
      </c>
      <c r="N224" t="s">
        <v>65</v>
      </c>
      <c r="O224">
        <v>81089</v>
      </c>
      <c r="P224" t="s">
        <v>50</v>
      </c>
      <c r="Q224" t="s">
        <v>502</v>
      </c>
      <c r="S224" t="s">
        <v>856</v>
      </c>
      <c r="T224">
        <v>44650</v>
      </c>
      <c r="U224" s="1">
        <v>40700.526388888888</v>
      </c>
      <c r="V224" s="1">
        <v>40700.526388888888</v>
      </c>
      <c r="W224" s="1">
        <v>40700.530555555553</v>
      </c>
      <c r="X224" s="1">
        <v>41719.589583333334</v>
      </c>
      <c r="AC224" t="s">
        <v>51</v>
      </c>
      <c r="AD224">
        <v>2969557442</v>
      </c>
      <c r="AE224" s="1">
        <v>40521.625</v>
      </c>
      <c r="AF224" t="s">
        <v>1995</v>
      </c>
      <c r="AG224" t="s">
        <v>1996</v>
      </c>
      <c r="AH224" t="s">
        <v>53</v>
      </c>
      <c r="AJ224" t="s">
        <v>53</v>
      </c>
      <c r="AK224" t="s">
        <v>536</v>
      </c>
      <c r="AL224" t="s">
        <v>68</v>
      </c>
      <c r="AO224" t="s">
        <v>54</v>
      </c>
    </row>
    <row r="225" spans="1:43" x14ac:dyDescent="0.35">
      <c r="A225" t="s">
        <v>1997</v>
      </c>
      <c r="B225" t="s">
        <v>1997</v>
      </c>
      <c r="C225" t="s">
        <v>1998</v>
      </c>
      <c r="F225" t="s">
        <v>1999</v>
      </c>
      <c r="H225" t="s">
        <v>2000</v>
      </c>
      <c r="I225" t="s">
        <v>169</v>
      </c>
      <c r="J225" t="s">
        <v>1014</v>
      </c>
      <c r="K225" t="s">
        <v>2001</v>
      </c>
      <c r="M225" t="s">
        <v>2002</v>
      </c>
      <c r="N225" t="s">
        <v>398</v>
      </c>
      <c r="O225">
        <v>88023</v>
      </c>
      <c r="P225" t="s">
        <v>50</v>
      </c>
      <c r="Q225" t="s">
        <v>502</v>
      </c>
      <c r="S225" t="s">
        <v>856</v>
      </c>
      <c r="T225">
        <v>16345</v>
      </c>
      <c r="U225" s="1">
        <v>40716.495833333334</v>
      </c>
      <c r="V225" s="1">
        <v>40716.495833333334</v>
      </c>
      <c r="W225" s="1">
        <v>40716.5</v>
      </c>
      <c r="X225" s="1">
        <v>44250.459722222222</v>
      </c>
      <c r="AC225" t="s">
        <v>51</v>
      </c>
      <c r="AD225">
        <v>2969480780</v>
      </c>
      <c r="AE225" s="1">
        <v>37467</v>
      </c>
      <c r="AF225" t="s">
        <v>2003</v>
      </c>
      <c r="AG225" t="s">
        <v>2004</v>
      </c>
      <c r="AH225" t="s">
        <v>53</v>
      </c>
      <c r="AJ225" t="s">
        <v>53</v>
      </c>
      <c r="AL225" t="s">
        <v>68</v>
      </c>
      <c r="AO225" t="s">
        <v>54</v>
      </c>
      <c r="AP225" s="1">
        <v>44469.637499999997</v>
      </c>
    </row>
    <row r="226" spans="1:43" x14ac:dyDescent="0.35">
      <c r="A226" t="s">
        <v>2005</v>
      </c>
      <c r="B226" t="s">
        <v>2006</v>
      </c>
      <c r="C226" t="s">
        <v>302</v>
      </c>
      <c r="D226" t="s">
        <v>2007</v>
      </c>
      <c r="F226" t="s">
        <v>2008</v>
      </c>
      <c r="G226" t="s">
        <v>2009</v>
      </c>
      <c r="H226" t="s">
        <v>2010</v>
      </c>
      <c r="I226" t="s">
        <v>1909</v>
      </c>
      <c r="J226" t="s">
        <v>2011</v>
      </c>
      <c r="K226" t="s">
        <v>430</v>
      </c>
      <c r="M226" t="s">
        <v>431</v>
      </c>
      <c r="N226" t="s">
        <v>213</v>
      </c>
      <c r="O226">
        <v>80112</v>
      </c>
      <c r="P226" t="s">
        <v>50</v>
      </c>
      <c r="Q226" t="s">
        <v>502</v>
      </c>
      <c r="R226" t="s">
        <v>1669</v>
      </c>
      <c r="S226" t="s">
        <v>856</v>
      </c>
      <c r="T226">
        <v>78625</v>
      </c>
      <c r="U226" s="1">
        <v>39582.633333333331</v>
      </c>
      <c r="V226" s="1">
        <v>40724.691666666666</v>
      </c>
      <c r="W226" s="1">
        <v>39582.642361111109</v>
      </c>
      <c r="X226" s="1">
        <v>44211.511111111111</v>
      </c>
      <c r="Y226" s="1">
        <v>42657.423611111109</v>
      </c>
      <c r="AC226" t="s">
        <v>51</v>
      </c>
      <c r="AD226">
        <v>2969480426</v>
      </c>
      <c r="AE226" s="1">
        <v>37448</v>
      </c>
      <c r="AF226" t="s">
        <v>2012</v>
      </c>
      <c r="AG226" t="s">
        <v>2013</v>
      </c>
      <c r="AH226" t="s">
        <v>53</v>
      </c>
      <c r="AJ226" t="s">
        <v>53</v>
      </c>
      <c r="AK226" t="s">
        <v>536</v>
      </c>
      <c r="AL226" t="s">
        <v>68</v>
      </c>
      <c r="AO226" t="s">
        <v>54</v>
      </c>
      <c r="AP226" s="1">
        <v>45476.692361111112</v>
      </c>
      <c r="AQ226" s="1">
        <v>45476.694444444445</v>
      </c>
    </row>
    <row r="227" spans="1:43" x14ac:dyDescent="0.35">
      <c r="A227" t="s">
        <v>2014</v>
      </c>
      <c r="B227" t="s">
        <v>2015</v>
      </c>
      <c r="C227" t="s">
        <v>2016</v>
      </c>
      <c r="D227" t="s">
        <v>58</v>
      </c>
      <c r="F227" t="s">
        <v>2017</v>
      </c>
      <c r="G227" t="s">
        <v>2018</v>
      </c>
      <c r="H227" t="s">
        <v>2019</v>
      </c>
      <c r="I227" t="s">
        <v>2020</v>
      </c>
      <c r="J227" t="s">
        <v>49</v>
      </c>
      <c r="P227" t="s">
        <v>50</v>
      </c>
      <c r="U227" s="1">
        <v>37978.773611111108</v>
      </c>
      <c r="V227" s="1">
        <v>40729.527083333334</v>
      </c>
      <c r="W227" s="1">
        <v>38425.711111111108</v>
      </c>
      <c r="X227" s="1">
        <v>40858.838194444441</v>
      </c>
      <c r="AC227" t="s">
        <v>51</v>
      </c>
      <c r="AD227">
        <v>2969485219</v>
      </c>
      <c r="AE227" s="1">
        <v>37784</v>
      </c>
      <c r="AF227" t="s">
        <v>2021</v>
      </c>
      <c r="AG227" t="s">
        <v>2022</v>
      </c>
      <c r="AH227" t="s">
        <v>53</v>
      </c>
      <c r="AJ227" t="s">
        <v>53</v>
      </c>
      <c r="AK227" t="s">
        <v>2023</v>
      </c>
      <c r="AL227" t="s">
        <v>68</v>
      </c>
      <c r="AO227" t="s">
        <v>54</v>
      </c>
      <c r="AP227" s="1">
        <v>45476.604166666664</v>
      </c>
    </row>
    <row r="228" spans="1:43" x14ac:dyDescent="0.35">
      <c r="A228" t="s">
        <v>2024</v>
      </c>
      <c r="B228" t="s">
        <v>1613</v>
      </c>
      <c r="C228" t="s">
        <v>2025</v>
      </c>
      <c r="D228" t="s">
        <v>58</v>
      </c>
      <c r="F228" t="s">
        <v>2026</v>
      </c>
      <c r="H228" t="s">
        <v>2027</v>
      </c>
      <c r="I228" t="s">
        <v>464</v>
      </c>
      <c r="J228" t="s">
        <v>2028</v>
      </c>
      <c r="K228" t="s">
        <v>2029</v>
      </c>
      <c r="L228" t="s">
        <v>2030</v>
      </c>
      <c r="M228" t="s">
        <v>1307</v>
      </c>
      <c r="N228" t="s">
        <v>798</v>
      </c>
      <c r="O228">
        <v>77380</v>
      </c>
      <c r="P228" t="s">
        <v>50</v>
      </c>
      <c r="Q228" t="s">
        <v>502</v>
      </c>
      <c r="S228" t="s">
        <v>856</v>
      </c>
      <c r="T228">
        <v>53945</v>
      </c>
      <c r="U228" s="1">
        <v>40738.62777777778</v>
      </c>
      <c r="V228" s="1">
        <v>40738.62777777778</v>
      </c>
      <c r="W228" s="1">
        <v>40738.631944444445</v>
      </c>
      <c r="X228" s="1">
        <v>42097.613194444442</v>
      </c>
      <c r="AC228" t="s">
        <v>51</v>
      </c>
      <c r="AD228">
        <v>2969532847</v>
      </c>
      <c r="AE228" s="1">
        <v>39580.404166666667</v>
      </c>
      <c r="AF228" t="s">
        <v>2031</v>
      </c>
      <c r="AG228" t="s">
        <v>2032</v>
      </c>
      <c r="AH228" t="s">
        <v>53</v>
      </c>
      <c r="AJ228" t="s">
        <v>53</v>
      </c>
      <c r="AL228" t="s">
        <v>68</v>
      </c>
      <c r="AO228" t="s">
        <v>54</v>
      </c>
      <c r="AP228" s="1">
        <v>45470.748611111114</v>
      </c>
      <c r="AQ228" s="1">
        <v>45019.72152777778</v>
      </c>
    </row>
    <row r="229" spans="1:43" x14ac:dyDescent="0.35">
      <c r="A229" t="s">
        <v>2033</v>
      </c>
      <c r="B229" t="s">
        <v>164</v>
      </c>
      <c r="C229" t="s">
        <v>2034</v>
      </c>
      <c r="F229" t="s">
        <v>2035</v>
      </c>
      <c r="G229" t="s">
        <v>2036</v>
      </c>
      <c r="H229" t="s">
        <v>2037</v>
      </c>
      <c r="I229" t="s">
        <v>200</v>
      </c>
      <c r="J229" t="s">
        <v>2038</v>
      </c>
      <c r="K229" t="s">
        <v>2039</v>
      </c>
      <c r="M229" t="s">
        <v>315</v>
      </c>
      <c r="N229" t="s">
        <v>253</v>
      </c>
      <c r="O229">
        <v>87413</v>
      </c>
      <c r="P229" t="s">
        <v>50</v>
      </c>
      <c r="Q229" t="s">
        <v>502</v>
      </c>
      <c r="S229" t="s">
        <v>856</v>
      </c>
      <c r="T229">
        <v>41179</v>
      </c>
      <c r="U229" s="1">
        <v>40668.43472222222</v>
      </c>
      <c r="V229" s="1">
        <v>40743.497916666667</v>
      </c>
      <c r="W229" s="1">
        <v>40668.436805555553</v>
      </c>
      <c r="X229" s="1">
        <v>44201.615972222222</v>
      </c>
      <c r="Y229" s="1">
        <v>42656.491666666669</v>
      </c>
      <c r="AC229" t="s">
        <v>51</v>
      </c>
      <c r="AD229">
        <v>2969562459</v>
      </c>
      <c r="AE229" s="1">
        <v>40668.436111111114</v>
      </c>
      <c r="AF229" t="s">
        <v>2040</v>
      </c>
      <c r="AG229" t="s">
        <v>2041</v>
      </c>
      <c r="AH229" t="s">
        <v>53</v>
      </c>
      <c r="AJ229" t="s">
        <v>53</v>
      </c>
      <c r="AL229" t="s">
        <v>68</v>
      </c>
      <c r="AO229" t="s">
        <v>54</v>
      </c>
      <c r="AP229" s="1">
        <v>45470.384027777778</v>
      </c>
      <c r="AQ229" s="1">
        <v>45469.738194444442</v>
      </c>
    </row>
    <row r="230" spans="1:43" x14ac:dyDescent="0.35">
      <c r="A230" t="s">
        <v>2042</v>
      </c>
      <c r="B230" t="s">
        <v>2043</v>
      </c>
      <c r="C230" t="s">
        <v>1798</v>
      </c>
      <c r="F230" t="s">
        <v>2044</v>
      </c>
      <c r="H230" t="s">
        <v>2045</v>
      </c>
      <c r="I230" t="s">
        <v>169</v>
      </c>
      <c r="J230" t="s">
        <v>2046</v>
      </c>
      <c r="K230" t="s">
        <v>2047</v>
      </c>
      <c r="M230" t="s">
        <v>2048</v>
      </c>
      <c r="N230" t="s">
        <v>398</v>
      </c>
      <c r="O230">
        <v>87401</v>
      </c>
      <c r="P230" t="s">
        <v>50</v>
      </c>
      <c r="Q230" t="s">
        <v>502</v>
      </c>
      <c r="S230" t="s">
        <v>856</v>
      </c>
      <c r="T230">
        <v>77741</v>
      </c>
      <c r="U230" s="1">
        <v>40744.532638888886</v>
      </c>
      <c r="V230" s="1">
        <v>40744.532638888886</v>
      </c>
      <c r="W230" s="1">
        <v>40745.313194444447</v>
      </c>
      <c r="X230" s="1">
        <v>43852.611111111109</v>
      </c>
      <c r="AC230" t="s">
        <v>53</v>
      </c>
      <c r="AD230">
        <v>2969564728</v>
      </c>
      <c r="AE230" s="1">
        <v>40745.3125</v>
      </c>
      <c r="AF230" t="s">
        <v>2049</v>
      </c>
      <c r="AG230" t="s">
        <v>2050</v>
      </c>
      <c r="AH230" t="s">
        <v>53</v>
      </c>
      <c r="AJ230" t="s">
        <v>53</v>
      </c>
      <c r="AK230" t="s">
        <v>182</v>
      </c>
      <c r="AL230" t="s">
        <v>68</v>
      </c>
      <c r="AO230" t="s">
        <v>54</v>
      </c>
      <c r="AP230" s="1">
        <v>45470.67083333333</v>
      </c>
    </row>
    <row r="231" spans="1:43" x14ac:dyDescent="0.35">
      <c r="A231" t="s">
        <v>2051</v>
      </c>
      <c r="B231" t="s">
        <v>2052</v>
      </c>
      <c r="C231" t="s">
        <v>2053</v>
      </c>
      <c r="F231" t="s">
        <v>2054</v>
      </c>
      <c r="H231" t="s">
        <v>2055</v>
      </c>
      <c r="I231" t="s">
        <v>179</v>
      </c>
      <c r="J231" t="s">
        <v>2056</v>
      </c>
      <c r="K231" t="s">
        <v>2057</v>
      </c>
      <c r="M231" t="s">
        <v>159</v>
      </c>
      <c r="N231" t="s">
        <v>287</v>
      </c>
      <c r="O231">
        <v>80905</v>
      </c>
      <c r="P231" t="s">
        <v>50</v>
      </c>
      <c r="S231" t="s">
        <v>856</v>
      </c>
      <c r="T231">
        <v>74928</v>
      </c>
      <c r="U231" s="1">
        <v>37286.37222222222</v>
      </c>
      <c r="V231" s="1">
        <v>40749.524305555555</v>
      </c>
      <c r="W231" s="1">
        <v>37505.647222222222</v>
      </c>
      <c r="X231" s="1">
        <v>43742.2</v>
      </c>
      <c r="Y231" s="1">
        <v>42399.367361111108</v>
      </c>
      <c r="AC231" t="s">
        <v>51</v>
      </c>
      <c r="AD231">
        <v>2969475465</v>
      </c>
      <c r="AE231" s="1">
        <v>37166.661111111112</v>
      </c>
      <c r="AG231" t="s">
        <v>2058</v>
      </c>
      <c r="AH231" t="s">
        <v>53</v>
      </c>
      <c r="AJ231" t="s">
        <v>53</v>
      </c>
      <c r="AL231" t="s">
        <v>68</v>
      </c>
      <c r="AO231" t="s">
        <v>54</v>
      </c>
      <c r="AP231" s="1">
        <v>43052.45208333333</v>
      </c>
      <c r="AQ231" s="1">
        <v>42125.435416666667</v>
      </c>
    </row>
    <row r="232" spans="1:43" x14ac:dyDescent="0.35">
      <c r="A232" t="s">
        <v>2059</v>
      </c>
      <c r="B232" t="s">
        <v>2060</v>
      </c>
      <c r="C232" t="s">
        <v>71</v>
      </c>
      <c r="D232" t="s">
        <v>107</v>
      </c>
      <c r="F232" t="s">
        <v>283</v>
      </c>
      <c r="H232" t="s">
        <v>2061</v>
      </c>
      <c r="I232" t="s">
        <v>61</v>
      </c>
      <c r="J232" t="s">
        <v>285</v>
      </c>
      <c r="P232" t="s">
        <v>50</v>
      </c>
      <c r="Q232" t="s">
        <v>502</v>
      </c>
      <c r="R232" t="s">
        <v>2062</v>
      </c>
      <c r="S232" t="s">
        <v>856</v>
      </c>
      <c r="T232">
        <v>18379</v>
      </c>
      <c r="U232" s="1">
        <v>40751.416666666664</v>
      </c>
      <c r="V232" s="1">
        <v>40751.416666666664</v>
      </c>
      <c r="W232" s="1">
        <v>40751.446527777778</v>
      </c>
      <c r="X232" s="1">
        <v>40959.395138888889</v>
      </c>
      <c r="Y232" s="1">
        <v>40947.609027777777</v>
      </c>
      <c r="AC232" t="s">
        <v>51</v>
      </c>
      <c r="AD232">
        <v>2969480024</v>
      </c>
      <c r="AE232" s="1">
        <v>37427</v>
      </c>
      <c r="AF232" t="s">
        <v>145</v>
      </c>
      <c r="AG232" t="s">
        <v>2063</v>
      </c>
      <c r="AH232" t="s">
        <v>53</v>
      </c>
      <c r="AJ232" t="s">
        <v>53</v>
      </c>
      <c r="AL232" t="s">
        <v>68</v>
      </c>
      <c r="AO232" t="s">
        <v>54</v>
      </c>
    </row>
    <row r="233" spans="1:43" x14ac:dyDescent="0.35">
      <c r="A233" t="s">
        <v>2064</v>
      </c>
      <c r="B233" t="s">
        <v>2065</v>
      </c>
      <c r="C233" t="s">
        <v>2066</v>
      </c>
      <c r="D233" t="s">
        <v>451</v>
      </c>
      <c r="F233" t="s">
        <v>2067</v>
      </c>
      <c r="H233" t="s">
        <v>2068</v>
      </c>
      <c r="I233" t="s">
        <v>169</v>
      </c>
      <c r="J233" t="s">
        <v>85</v>
      </c>
      <c r="P233" t="s">
        <v>50</v>
      </c>
      <c r="Q233" t="s">
        <v>502</v>
      </c>
      <c r="S233" t="s">
        <v>856</v>
      </c>
      <c r="T233" t="s">
        <v>2069</v>
      </c>
      <c r="U233" s="1">
        <v>40753.599305555559</v>
      </c>
      <c r="V233" s="1">
        <v>40753.599305555559</v>
      </c>
      <c r="W233" s="1">
        <v>42450.407638888886</v>
      </c>
      <c r="X233" s="1">
        <v>45378.563194444447</v>
      </c>
      <c r="AC233" t="s">
        <v>53</v>
      </c>
      <c r="AD233">
        <v>1000000000</v>
      </c>
      <c r="AE233" s="1">
        <v>37295</v>
      </c>
      <c r="AG233" t="s">
        <v>2070</v>
      </c>
      <c r="AH233" t="s">
        <v>53</v>
      </c>
      <c r="AJ233" t="s">
        <v>53</v>
      </c>
      <c r="AK233" t="s">
        <v>570</v>
      </c>
      <c r="AO233" t="s">
        <v>54</v>
      </c>
      <c r="AP233" s="1">
        <v>45378.564583333333</v>
      </c>
    </row>
    <row r="234" spans="1:43" x14ac:dyDescent="0.35">
      <c r="A234" t="s">
        <v>2071</v>
      </c>
      <c r="B234" t="s">
        <v>2072</v>
      </c>
      <c r="C234" t="s">
        <v>2073</v>
      </c>
      <c r="D234" t="s">
        <v>623</v>
      </c>
      <c r="H234" t="s">
        <v>2074</v>
      </c>
      <c r="I234" t="s">
        <v>61</v>
      </c>
      <c r="J234" t="s">
        <v>75</v>
      </c>
      <c r="P234" t="s">
        <v>50</v>
      </c>
      <c r="Q234" t="s">
        <v>502</v>
      </c>
      <c r="S234" t="s">
        <v>856</v>
      </c>
      <c r="T234">
        <v>18378</v>
      </c>
      <c r="U234" s="1">
        <v>40763.426388888889</v>
      </c>
      <c r="V234" s="1">
        <v>40763.426388888889</v>
      </c>
      <c r="W234" s="1">
        <v>40763.435416666667</v>
      </c>
      <c r="X234" s="1">
        <v>41362.353472222225</v>
      </c>
      <c r="Y234" s="1">
        <v>41254.629861111112</v>
      </c>
      <c r="AC234" t="s">
        <v>53</v>
      </c>
      <c r="AD234">
        <v>2969480024</v>
      </c>
      <c r="AE234" s="1">
        <v>37427</v>
      </c>
      <c r="AF234" t="s">
        <v>76</v>
      </c>
      <c r="AG234" t="s">
        <v>2075</v>
      </c>
      <c r="AH234" t="s">
        <v>53</v>
      </c>
      <c r="AJ234" t="s">
        <v>53</v>
      </c>
      <c r="AL234" t="s">
        <v>68</v>
      </c>
      <c r="AO234" t="s">
        <v>54</v>
      </c>
    </row>
    <row r="235" spans="1:43" x14ac:dyDescent="0.35">
      <c r="A235" t="s">
        <v>2076</v>
      </c>
      <c r="B235" t="s">
        <v>2077</v>
      </c>
      <c r="C235" t="s">
        <v>2078</v>
      </c>
      <c r="D235" t="s">
        <v>58</v>
      </c>
      <c r="H235" t="s">
        <v>2079</v>
      </c>
      <c r="I235" t="s">
        <v>61</v>
      </c>
      <c r="J235" t="s">
        <v>534</v>
      </c>
      <c r="P235" t="s">
        <v>50</v>
      </c>
      <c r="Q235" t="s">
        <v>502</v>
      </c>
      <c r="R235" t="s">
        <v>2080</v>
      </c>
      <c r="S235" t="s">
        <v>856</v>
      </c>
      <c r="T235">
        <v>18381</v>
      </c>
      <c r="U235" s="1">
        <v>40763.567361111112</v>
      </c>
      <c r="V235" s="1">
        <v>40763.567361111112</v>
      </c>
      <c r="W235" s="1">
        <v>40766.436805555553</v>
      </c>
      <c r="X235" s="1">
        <v>42437.845138888886</v>
      </c>
      <c r="Y235" s="1">
        <v>41478.510416666664</v>
      </c>
      <c r="AC235" t="s">
        <v>51</v>
      </c>
      <c r="AD235">
        <v>2969480024</v>
      </c>
      <c r="AE235" s="1">
        <v>37427</v>
      </c>
      <c r="AF235" t="s">
        <v>140</v>
      </c>
      <c r="AG235" t="s">
        <v>2081</v>
      </c>
      <c r="AH235" t="s">
        <v>53</v>
      </c>
      <c r="AJ235" t="s">
        <v>53</v>
      </c>
      <c r="AL235" t="s">
        <v>78</v>
      </c>
      <c r="AO235" t="s">
        <v>54</v>
      </c>
      <c r="AP235" s="1">
        <v>43619.558333333334</v>
      </c>
    </row>
    <row r="236" spans="1:43" x14ac:dyDescent="0.35">
      <c r="A236" t="s">
        <v>2082</v>
      </c>
      <c r="B236" t="s">
        <v>2083</v>
      </c>
      <c r="C236" t="s">
        <v>375</v>
      </c>
      <c r="F236" t="s">
        <v>2084</v>
      </c>
      <c r="H236" t="s">
        <v>2085</v>
      </c>
      <c r="I236" t="s">
        <v>394</v>
      </c>
      <c r="J236" t="s">
        <v>2086</v>
      </c>
      <c r="K236" t="s">
        <v>2087</v>
      </c>
      <c r="L236" t="s">
        <v>2088</v>
      </c>
      <c r="M236" t="s">
        <v>2089</v>
      </c>
      <c r="N236" t="s">
        <v>213</v>
      </c>
      <c r="O236">
        <v>80443</v>
      </c>
      <c r="P236" t="s">
        <v>50</v>
      </c>
      <c r="Q236" t="s">
        <v>502</v>
      </c>
      <c r="S236" t="s">
        <v>856</v>
      </c>
      <c r="T236">
        <v>82579</v>
      </c>
      <c r="U236" s="1">
        <v>40765.742361111108</v>
      </c>
      <c r="V236" s="1">
        <v>40765.742361111108</v>
      </c>
      <c r="W236" s="1">
        <v>40766.313194444447</v>
      </c>
      <c r="X236" s="1">
        <v>43519.791666666664</v>
      </c>
      <c r="Y236" s="1">
        <v>42018.727777777778</v>
      </c>
      <c r="AC236" t="s">
        <v>51</v>
      </c>
      <c r="AD236">
        <v>2969512261</v>
      </c>
      <c r="AE236" s="1">
        <v>38467.474305555559</v>
      </c>
      <c r="AF236" t="s">
        <v>2090</v>
      </c>
      <c r="AG236" t="s">
        <v>2091</v>
      </c>
      <c r="AH236" t="s">
        <v>53</v>
      </c>
      <c r="AJ236" t="s">
        <v>53</v>
      </c>
      <c r="AK236" t="s">
        <v>182</v>
      </c>
      <c r="AL236" t="s">
        <v>68</v>
      </c>
      <c r="AO236" t="s">
        <v>54</v>
      </c>
      <c r="AP236" s="1">
        <v>45440.548611111109</v>
      </c>
    </row>
    <row r="237" spans="1:43" x14ac:dyDescent="0.35">
      <c r="A237" t="s">
        <v>2092</v>
      </c>
      <c r="B237" t="s">
        <v>2093</v>
      </c>
      <c r="C237" t="s">
        <v>2094</v>
      </c>
      <c r="D237" t="s">
        <v>451</v>
      </c>
      <c r="F237" t="s">
        <v>2095</v>
      </c>
      <c r="H237" t="s">
        <v>2096</v>
      </c>
      <c r="I237" t="s">
        <v>179</v>
      </c>
      <c r="J237" t="s">
        <v>491</v>
      </c>
      <c r="K237" t="s">
        <v>492</v>
      </c>
      <c r="M237" t="s">
        <v>419</v>
      </c>
      <c r="N237" t="s">
        <v>398</v>
      </c>
      <c r="O237">
        <v>87109</v>
      </c>
      <c r="P237" t="s">
        <v>50</v>
      </c>
      <c r="Q237" t="s">
        <v>502</v>
      </c>
      <c r="R237" t="s">
        <v>2097</v>
      </c>
      <c r="S237" t="s">
        <v>856</v>
      </c>
      <c r="T237" t="s">
        <v>2098</v>
      </c>
      <c r="U237" s="1">
        <v>40767.602083333331</v>
      </c>
      <c r="V237" s="1">
        <v>40767.602083333331</v>
      </c>
      <c r="W237" s="1">
        <v>40767.636111111111</v>
      </c>
      <c r="X237" s="1">
        <v>41695.095833333333</v>
      </c>
      <c r="Y237" s="1">
        <v>41655.848611111112</v>
      </c>
      <c r="AC237" t="s">
        <v>53</v>
      </c>
      <c r="AD237">
        <v>2969472760</v>
      </c>
      <c r="AE237" s="1">
        <v>36916.71597222222</v>
      </c>
      <c r="AF237" t="s">
        <v>2099</v>
      </c>
      <c r="AG237" t="s">
        <v>2100</v>
      </c>
      <c r="AH237" t="s">
        <v>53</v>
      </c>
      <c r="AJ237" t="s">
        <v>53</v>
      </c>
      <c r="AK237" t="s">
        <v>536</v>
      </c>
      <c r="AL237" t="s">
        <v>68</v>
      </c>
      <c r="AO237" t="s">
        <v>54</v>
      </c>
    </row>
    <row r="238" spans="1:43" x14ac:dyDescent="0.35">
      <c r="A238" t="s">
        <v>2101</v>
      </c>
      <c r="B238" t="s">
        <v>2102</v>
      </c>
      <c r="C238" t="s">
        <v>2103</v>
      </c>
      <c r="F238" t="s">
        <v>47</v>
      </c>
      <c r="H238" t="s">
        <v>2104</v>
      </c>
      <c r="I238" t="s">
        <v>101</v>
      </c>
      <c r="J238" t="s">
        <v>49</v>
      </c>
      <c r="P238" t="s">
        <v>50</v>
      </c>
      <c r="Q238" t="s">
        <v>502</v>
      </c>
      <c r="S238" t="s">
        <v>856</v>
      </c>
      <c r="T238">
        <v>1</v>
      </c>
      <c r="U238" s="1">
        <v>40472.626388888886</v>
      </c>
      <c r="V238" s="1">
        <v>40786.589583333334</v>
      </c>
      <c r="W238" s="1">
        <v>44798.493055555555</v>
      </c>
      <c r="X238" s="1">
        <v>44798.493055555555</v>
      </c>
      <c r="AC238" t="s">
        <v>51</v>
      </c>
      <c r="AD238">
        <v>1000000000</v>
      </c>
      <c r="AE238" s="1">
        <v>37295</v>
      </c>
      <c r="AG238" t="s">
        <v>2105</v>
      </c>
      <c r="AH238" t="s">
        <v>53</v>
      </c>
      <c r="AJ238" t="s">
        <v>53</v>
      </c>
      <c r="AK238" t="s">
        <v>536</v>
      </c>
      <c r="AL238" t="s">
        <v>68</v>
      </c>
      <c r="AO238" t="s">
        <v>54</v>
      </c>
      <c r="AP238" s="1">
        <v>45475.511805555558</v>
      </c>
    </row>
    <row r="239" spans="1:43" x14ac:dyDescent="0.35">
      <c r="A239" t="s">
        <v>2106</v>
      </c>
      <c r="B239" t="s">
        <v>653</v>
      </c>
      <c r="C239" t="s">
        <v>2107</v>
      </c>
      <c r="F239" t="s">
        <v>2108</v>
      </c>
      <c r="H239" t="s">
        <v>2109</v>
      </c>
      <c r="I239" t="s">
        <v>2110</v>
      </c>
      <c r="J239" t="s">
        <v>2111</v>
      </c>
      <c r="K239" t="s">
        <v>2112</v>
      </c>
      <c r="M239" t="s">
        <v>419</v>
      </c>
      <c r="N239" t="s">
        <v>253</v>
      </c>
      <c r="O239">
        <v>87113</v>
      </c>
      <c r="P239" t="s">
        <v>50</v>
      </c>
      <c r="Q239" t="s">
        <v>502</v>
      </c>
      <c r="S239" t="s">
        <v>856</v>
      </c>
      <c r="T239">
        <v>59075</v>
      </c>
      <c r="U239" s="1">
        <v>40395.397916666669</v>
      </c>
      <c r="V239" s="1">
        <v>40792.629861111112</v>
      </c>
      <c r="W239" s="1">
        <v>40395.42083333333</v>
      </c>
      <c r="X239" s="1">
        <v>42683.659722222219</v>
      </c>
      <c r="Y239" s="1">
        <v>42657.352777777778</v>
      </c>
      <c r="AC239" t="s">
        <v>51</v>
      </c>
      <c r="AD239">
        <v>2969554073</v>
      </c>
      <c r="AE239" s="1">
        <v>40395.42083333333</v>
      </c>
      <c r="AF239" t="s">
        <v>2113</v>
      </c>
      <c r="AG239" t="s">
        <v>2114</v>
      </c>
      <c r="AH239" t="s">
        <v>53</v>
      </c>
      <c r="AJ239" t="s">
        <v>53</v>
      </c>
      <c r="AL239" t="s">
        <v>78</v>
      </c>
      <c r="AO239" t="s">
        <v>54</v>
      </c>
      <c r="AP239" s="1">
        <v>45475.568749999999</v>
      </c>
      <c r="AQ239" s="1">
        <v>45475.424305555556</v>
      </c>
    </row>
    <row r="240" spans="1:43" x14ac:dyDescent="0.35">
      <c r="A240" t="s">
        <v>2115</v>
      </c>
      <c r="B240" t="s">
        <v>2116</v>
      </c>
      <c r="C240" t="s">
        <v>2117</v>
      </c>
      <c r="F240" t="s">
        <v>2118</v>
      </c>
      <c r="G240" t="s">
        <v>2119</v>
      </c>
      <c r="H240" t="s">
        <v>2120</v>
      </c>
      <c r="I240" t="s">
        <v>101</v>
      </c>
      <c r="J240" t="s">
        <v>1673</v>
      </c>
      <c r="K240" t="s">
        <v>2121</v>
      </c>
      <c r="M240" t="s">
        <v>2122</v>
      </c>
      <c r="N240" t="s">
        <v>2123</v>
      </c>
      <c r="O240">
        <v>55306</v>
      </c>
      <c r="P240" t="s">
        <v>50</v>
      </c>
      <c r="Q240" t="s">
        <v>502</v>
      </c>
      <c r="S240" t="s">
        <v>856</v>
      </c>
      <c r="T240" s="2" t="s">
        <v>2124</v>
      </c>
      <c r="U240" s="1">
        <v>40793.378472222219</v>
      </c>
      <c r="V240" s="1">
        <v>40793.378472222219</v>
      </c>
      <c r="W240" s="1">
        <v>40793.384027777778</v>
      </c>
      <c r="X240" s="1">
        <v>41213.390277777777</v>
      </c>
      <c r="Y240" s="1">
        <v>40849.37222222222</v>
      </c>
      <c r="AC240" t="s">
        <v>51</v>
      </c>
      <c r="AD240">
        <v>2969473349</v>
      </c>
      <c r="AE240" s="1">
        <v>37012.460416666669</v>
      </c>
      <c r="AF240" t="s">
        <v>2125</v>
      </c>
      <c r="AG240" t="s">
        <v>2126</v>
      </c>
      <c r="AH240" t="s">
        <v>53</v>
      </c>
      <c r="AJ240" t="s">
        <v>53</v>
      </c>
      <c r="AK240" t="s">
        <v>570</v>
      </c>
      <c r="AL240" t="s">
        <v>68</v>
      </c>
      <c r="AO240" t="s">
        <v>54</v>
      </c>
    </row>
    <row r="241" spans="1:43" x14ac:dyDescent="0.35">
      <c r="A241" t="s">
        <v>2127</v>
      </c>
      <c r="B241" t="s">
        <v>2128</v>
      </c>
      <c r="C241" t="s">
        <v>2129</v>
      </c>
      <c r="F241" t="s">
        <v>2130</v>
      </c>
      <c r="H241" t="s">
        <v>2131</v>
      </c>
      <c r="I241" t="s">
        <v>169</v>
      </c>
      <c r="J241" t="s">
        <v>2132</v>
      </c>
      <c r="K241" t="s">
        <v>2133</v>
      </c>
      <c r="M241" t="s">
        <v>2134</v>
      </c>
      <c r="N241" t="s">
        <v>253</v>
      </c>
      <c r="O241">
        <v>87143</v>
      </c>
      <c r="P241" t="s">
        <v>50</v>
      </c>
      <c r="S241" t="s">
        <v>856</v>
      </c>
      <c r="T241">
        <v>81101</v>
      </c>
      <c r="U241" s="1">
        <v>38966.480555555558</v>
      </c>
      <c r="V241" s="1">
        <v>40794.493055555555</v>
      </c>
      <c r="W241" s="1">
        <v>38966.532638888886</v>
      </c>
      <c r="X241" s="1">
        <v>44074.479166666664</v>
      </c>
      <c r="Y241" s="1">
        <v>42653.710416666669</v>
      </c>
      <c r="AC241" t="s">
        <v>51</v>
      </c>
      <c r="AD241">
        <v>2969520548</v>
      </c>
      <c r="AE241" s="1">
        <v>38966.530555555553</v>
      </c>
      <c r="AF241" t="s">
        <v>2135</v>
      </c>
      <c r="AG241" t="s">
        <v>2136</v>
      </c>
      <c r="AH241" t="s">
        <v>53</v>
      </c>
      <c r="AJ241" t="s">
        <v>53</v>
      </c>
      <c r="AK241" t="s">
        <v>112</v>
      </c>
      <c r="AL241" t="s">
        <v>68</v>
      </c>
      <c r="AO241" t="s">
        <v>54</v>
      </c>
      <c r="AP241" s="1">
        <v>45440.394444444442</v>
      </c>
      <c r="AQ241" s="1">
        <v>45436.694444444445</v>
      </c>
    </row>
    <row r="242" spans="1:43" x14ac:dyDescent="0.35">
      <c r="A242" t="s">
        <v>2137</v>
      </c>
      <c r="B242" t="s">
        <v>2138</v>
      </c>
      <c r="C242" t="s">
        <v>1043</v>
      </c>
      <c r="F242" t="s">
        <v>47</v>
      </c>
      <c r="H242" t="s">
        <v>2139</v>
      </c>
      <c r="I242" t="s">
        <v>816</v>
      </c>
      <c r="J242" t="s">
        <v>49</v>
      </c>
      <c r="P242" t="s">
        <v>50</v>
      </c>
      <c r="Q242" t="s">
        <v>502</v>
      </c>
      <c r="S242" t="s">
        <v>856</v>
      </c>
      <c r="T242" t="s">
        <v>2140</v>
      </c>
      <c r="U242" s="1">
        <v>40809.494444444441</v>
      </c>
      <c r="V242" s="1">
        <v>40809.494444444441</v>
      </c>
      <c r="W242" s="1">
        <v>40813.31527777778</v>
      </c>
      <c r="X242" s="1">
        <v>41101.679861111108</v>
      </c>
      <c r="AC242" t="s">
        <v>51</v>
      </c>
      <c r="AD242">
        <v>2969485219</v>
      </c>
      <c r="AE242" s="1">
        <v>37784</v>
      </c>
      <c r="AG242" t="s">
        <v>2141</v>
      </c>
      <c r="AH242" t="s">
        <v>53</v>
      </c>
      <c r="AJ242" t="s">
        <v>53</v>
      </c>
      <c r="AK242" t="s">
        <v>1949</v>
      </c>
      <c r="AL242" t="s">
        <v>78</v>
      </c>
      <c r="AO242" t="s">
        <v>54</v>
      </c>
    </row>
    <row r="243" spans="1:43" x14ac:dyDescent="0.35">
      <c r="A243" t="s">
        <v>2142</v>
      </c>
      <c r="B243" t="s">
        <v>2143</v>
      </c>
      <c r="C243" t="s">
        <v>530</v>
      </c>
      <c r="F243" t="s">
        <v>823</v>
      </c>
      <c r="H243" t="s">
        <v>2144</v>
      </c>
      <c r="I243" t="s">
        <v>61</v>
      </c>
      <c r="J243" t="s">
        <v>825</v>
      </c>
      <c r="P243" t="s">
        <v>50</v>
      </c>
      <c r="Q243" t="s">
        <v>502</v>
      </c>
      <c r="R243" t="s">
        <v>2145</v>
      </c>
      <c r="S243" t="s">
        <v>856</v>
      </c>
      <c r="T243">
        <v>46176</v>
      </c>
      <c r="U243" s="1">
        <v>40814.605555555558</v>
      </c>
      <c r="V243" s="1">
        <v>40814.605555555558</v>
      </c>
      <c r="W243" s="1">
        <v>40814.651388888888</v>
      </c>
      <c r="X243" s="1">
        <v>41737.621527777781</v>
      </c>
      <c r="Y243" s="1">
        <v>41737.512499999997</v>
      </c>
      <c r="AC243" t="s">
        <v>51</v>
      </c>
      <c r="AD243">
        <v>2969480621</v>
      </c>
      <c r="AE243" s="1">
        <v>37459</v>
      </c>
      <c r="AF243" t="s">
        <v>826</v>
      </c>
      <c r="AG243" t="s">
        <v>2146</v>
      </c>
      <c r="AH243" t="s">
        <v>53</v>
      </c>
      <c r="AJ243" t="s">
        <v>53</v>
      </c>
      <c r="AL243" t="s">
        <v>68</v>
      </c>
      <c r="AO243" t="s">
        <v>54</v>
      </c>
      <c r="AP243" s="1">
        <v>44158.548611111109</v>
      </c>
    </row>
    <row r="244" spans="1:43" x14ac:dyDescent="0.35">
      <c r="A244" t="s">
        <v>2147</v>
      </c>
      <c r="B244" t="s">
        <v>2148</v>
      </c>
      <c r="C244" t="s">
        <v>2149</v>
      </c>
      <c r="F244" t="s">
        <v>2150</v>
      </c>
      <c r="H244" t="s">
        <v>2151</v>
      </c>
      <c r="I244" t="s">
        <v>169</v>
      </c>
      <c r="J244" t="s">
        <v>1014</v>
      </c>
      <c r="K244" t="s">
        <v>2152</v>
      </c>
      <c r="M244" t="s">
        <v>2002</v>
      </c>
      <c r="N244" t="s">
        <v>253</v>
      </c>
      <c r="O244">
        <v>88023</v>
      </c>
      <c r="P244" t="s">
        <v>50</v>
      </c>
      <c r="Q244" t="s">
        <v>502</v>
      </c>
      <c r="S244" t="s">
        <v>856</v>
      </c>
      <c r="T244">
        <v>16345</v>
      </c>
      <c r="U244" s="1">
        <v>40827.365277777775</v>
      </c>
      <c r="V244" s="1">
        <v>40827.365277777775</v>
      </c>
      <c r="W244" s="1">
        <v>40827.374305555553</v>
      </c>
      <c r="X244" s="1">
        <v>44412.361111111109</v>
      </c>
      <c r="AC244" t="s">
        <v>51</v>
      </c>
      <c r="AD244">
        <v>2969480780</v>
      </c>
      <c r="AE244" s="1">
        <v>37467</v>
      </c>
      <c r="AF244" t="s">
        <v>2153</v>
      </c>
      <c r="AG244" t="s">
        <v>2154</v>
      </c>
      <c r="AH244" t="s">
        <v>53</v>
      </c>
      <c r="AJ244" t="s">
        <v>53</v>
      </c>
      <c r="AL244" t="s">
        <v>68</v>
      </c>
      <c r="AO244" t="s">
        <v>54</v>
      </c>
      <c r="AP244" s="1">
        <v>44937.404166666667</v>
      </c>
    </row>
    <row r="245" spans="1:43" x14ac:dyDescent="0.35">
      <c r="A245" t="s">
        <v>2155</v>
      </c>
      <c r="B245" t="s">
        <v>2156</v>
      </c>
      <c r="C245" t="s">
        <v>2157</v>
      </c>
      <c r="D245" t="s">
        <v>437</v>
      </c>
      <c r="F245" t="s">
        <v>47</v>
      </c>
      <c r="G245" t="s">
        <v>2158</v>
      </c>
      <c r="H245" t="s">
        <v>2159</v>
      </c>
      <c r="I245" t="s">
        <v>179</v>
      </c>
      <c r="J245" t="s">
        <v>49</v>
      </c>
      <c r="P245" t="s">
        <v>50</v>
      </c>
      <c r="Q245" t="s">
        <v>502</v>
      </c>
      <c r="S245" t="s">
        <v>856</v>
      </c>
      <c r="T245">
        <v>1</v>
      </c>
      <c r="U245" s="1">
        <v>40828.431944444441</v>
      </c>
      <c r="V245" s="1">
        <v>40828.431944444441</v>
      </c>
      <c r="W245" s="1">
        <v>40828.438888888886</v>
      </c>
      <c r="X245" s="1">
        <v>42152.5625</v>
      </c>
      <c r="AC245" t="s">
        <v>51</v>
      </c>
      <c r="AD245">
        <v>2969485219</v>
      </c>
      <c r="AE245" s="1">
        <v>37784</v>
      </c>
      <c r="AF245" t="s">
        <v>2021</v>
      </c>
      <c r="AG245" t="s">
        <v>2160</v>
      </c>
      <c r="AH245" t="s">
        <v>53</v>
      </c>
      <c r="AJ245" t="s">
        <v>53</v>
      </c>
      <c r="AL245" t="s">
        <v>78</v>
      </c>
      <c r="AO245" t="s">
        <v>54</v>
      </c>
      <c r="AP245" s="1">
        <v>45257.738194444442</v>
      </c>
    </row>
    <row r="246" spans="1:43" x14ac:dyDescent="0.35">
      <c r="A246" t="s">
        <v>2161</v>
      </c>
      <c r="B246" t="s">
        <v>2162</v>
      </c>
      <c r="C246" t="s">
        <v>2163</v>
      </c>
      <c r="F246" t="s">
        <v>2164</v>
      </c>
      <c r="H246" t="s">
        <v>2165</v>
      </c>
      <c r="I246" t="s">
        <v>101</v>
      </c>
      <c r="J246" t="s">
        <v>2166</v>
      </c>
      <c r="K246" t="s">
        <v>2167</v>
      </c>
      <c r="M246" t="s">
        <v>2168</v>
      </c>
      <c r="N246" t="s">
        <v>501</v>
      </c>
      <c r="O246">
        <v>87042</v>
      </c>
      <c r="P246" t="s">
        <v>50</v>
      </c>
      <c r="Q246" t="s">
        <v>502</v>
      </c>
      <c r="S246" t="s">
        <v>856</v>
      </c>
      <c r="T246">
        <v>46970</v>
      </c>
      <c r="U246" s="1">
        <v>40830.535416666666</v>
      </c>
      <c r="V246" s="1">
        <v>40830.535416666666</v>
      </c>
      <c r="W246" s="1">
        <v>40833.484027777777</v>
      </c>
      <c r="X246" s="1">
        <v>44203.536805555559</v>
      </c>
      <c r="Y246" s="1">
        <v>42656.65625</v>
      </c>
      <c r="AC246" t="s">
        <v>51</v>
      </c>
      <c r="AD246">
        <v>2969567310</v>
      </c>
      <c r="AE246" s="1">
        <v>40833.329861111109</v>
      </c>
      <c r="AF246" t="s">
        <v>2169</v>
      </c>
      <c r="AG246" t="s">
        <v>2170</v>
      </c>
      <c r="AH246" t="s">
        <v>53</v>
      </c>
      <c r="AJ246" t="s">
        <v>53</v>
      </c>
      <c r="AK246" t="s">
        <v>536</v>
      </c>
      <c r="AL246" t="s">
        <v>68</v>
      </c>
      <c r="AO246" t="s">
        <v>54</v>
      </c>
      <c r="AP246" s="1">
        <v>45476.6</v>
      </c>
      <c r="AQ246" s="1">
        <v>45428.706250000003</v>
      </c>
    </row>
    <row r="247" spans="1:43" x14ac:dyDescent="0.35">
      <c r="A247" t="s">
        <v>2171</v>
      </c>
      <c r="B247" t="s">
        <v>2172</v>
      </c>
      <c r="C247" t="s">
        <v>2171</v>
      </c>
      <c r="F247" t="s">
        <v>2173</v>
      </c>
      <c r="H247" t="s">
        <v>2174</v>
      </c>
      <c r="I247" t="s">
        <v>200</v>
      </c>
      <c r="J247" t="s">
        <v>2175</v>
      </c>
      <c r="K247" t="s">
        <v>2176</v>
      </c>
      <c r="M247" t="s">
        <v>2177</v>
      </c>
      <c r="N247" t="s">
        <v>253</v>
      </c>
      <c r="O247">
        <v>76901</v>
      </c>
      <c r="P247" t="s">
        <v>50</v>
      </c>
      <c r="Q247" t="s">
        <v>502</v>
      </c>
      <c r="S247" t="s">
        <v>856</v>
      </c>
      <c r="T247">
        <v>68328</v>
      </c>
      <c r="U247" s="1">
        <v>40837.146527777775</v>
      </c>
      <c r="V247" s="1">
        <v>40837.146527777775</v>
      </c>
      <c r="W247" s="1">
        <v>40841.364583333336</v>
      </c>
      <c r="X247" s="1">
        <v>41289.081944444442</v>
      </c>
      <c r="AC247" t="s">
        <v>51</v>
      </c>
      <c r="AD247">
        <v>2969535274</v>
      </c>
      <c r="AE247" s="1">
        <v>39685.71597222222</v>
      </c>
      <c r="AG247" t="s">
        <v>2178</v>
      </c>
      <c r="AH247" t="s">
        <v>53</v>
      </c>
      <c r="AJ247" t="s">
        <v>53</v>
      </c>
      <c r="AL247" t="s">
        <v>68</v>
      </c>
      <c r="AO247" t="s">
        <v>54</v>
      </c>
      <c r="AP247" s="1">
        <v>44516.638888888891</v>
      </c>
    </row>
    <row r="248" spans="1:43" x14ac:dyDescent="0.35">
      <c r="A248" t="s">
        <v>2179</v>
      </c>
      <c r="B248" t="s">
        <v>2180</v>
      </c>
      <c r="C248" t="s">
        <v>2181</v>
      </c>
      <c r="F248" t="s">
        <v>1500</v>
      </c>
      <c r="H248" t="s">
        <v>2182</v>
      </c>
      <c r="I248" t="s">
        <v>394</v>
      </c>
      <c r="J248" t="s">
        <v>1502</v>
      </c>
      <c r="K248" t="s">
        <v>2183</v>
      </c>
      <c r="M248" t="s">
        <v>2184</v>
      </c>
      <c r="N248" t="s">
        <v>608</v>
      </c>
      <c r="O248">
        <v>81650</v>
      </c>
      <c r="P248" t="s">
        <v>50</v>
      </c>
      <c r="Q248" t="s">
        <v>502</v>
      </c>
      <c r="S248" t="s">
        <v>856</v>
      </c>
      <c r="T248">
        <v>36296</v>
      </c>
      <c r="U248" s="1">
        <v>40841.674305555556</v>
      </c>
      <c r="V248" s="1">
        <v>40841.678472222222</v>
      </c>
      <c r="W248" s="1">
        <v>40842.634722222225</v>
      </c>
      <c r="X248" s="1">
        <v>43396.646527777775</v>
      </c>
      <c r="Y248" s="1">
        <v>42564.35</v>
      </c>
      <c r="AC248" t="s">
        <v>51</v>
      </c>
      <c r="AD248">
        <v>2969509428</v>
      </c>
      <c r="AE248" s="1">
        <v>38306.704861111109</v>
      </c>
      <c r="AF248" t="s">
        <v>1506</v>
      </c>
      <c r="AG248" t="s">
        <v>2185</v>
      </c>
      <c r="AH248" t="s">
        <v>53</v>
      </c>
      <c r="AJ248" t="s">
        <v>53</v>
      </c>
      <c r="AL248" t="s">
        <v>68</v>
      </c>
      <c r="AO248" t="s">
        <v>54</v>
      </c>
      <c r="AP248" s="1">
        <v>44805.685416666667</v>
      </c>
      <c r="AQ248" s="1">
        <v>44805.688888888886</v>
      </c>
    </row>
    <row r="249" spans="1:43" x14ac:dyDescent="0.35">
      <c r="A249" t="s">
        <v>2186</v>
      </c>
      <c r="B249" t="s">
        <v>2187</v>
      </c>
      <c r="C249" t="s">
        <v>2188</v>
      </c>
      <c r="F249">
        <f>1915-599-9508</f>
        <v>-8192</v>
      </c>
      <c r="H249" t="s">
        <v>2189</v>
      </c>
      <c r="I249" t="s">
        <v>61</v>
      </c>
      <c r="J249" t="s">
        <v>132</v>
      </c>
      <c r="K249" t="s">
        <v>297</v>
      </c>
      <c r="M249" t="s">
        <v>298</v>
      </c>
      <c r="N249" t="s">
        <v>213</v>
      </c>
      <c r="O249">
        <v>80216</v>
      </c>
      <c r="P249" t="s">
        <v>50</v>
      </c>
      <c r="S249" t="s">
        <v>856</v>
      </c>
      <c r="T249">
        <v>80623</v>
      </c>
      <c r="U249" s="1">
        <v>37608.502083333333</v>
      </c>
      <c r="V249" s="1">
        <v>40842.520833333336</v>
      </c>
      <c r="W249" s="1">
        <v>37637.481249999997</v>
      </c>
      <c r="X249" s="1">
        <v>43844.588194444441</v>
      </c>
      <c r="Y249" s="1">
        <v>42657.681944444441</v>
      </c>
      <c r="AC249" t="s">
        <v>51</v>
      </c>
      <c r="AD249">
        <v>2969480024</v>
      </c>
      <c r="AE249" s="1">
        <v>37427</v>
      </c>
      <c r="AF249" t="s">
        <v>151</v>
      </c>
      <c r="AG249" t="s">
        <v>2190</v>
      </c>
      <c r="AH249" t="s">
        <v>53</v>
      </c>
      <c r="AJ249" t="s">
        <v>53</v>
      </c>
      <c r="AL249" t="s">
        <v>68</v>
      </c>
      <c r="AO249" t="s">
        <v>54</v>
      </c>
      <c r="AP249" s="1">
        <v>45476.743750000001</v>
      </c>
      <c r="AQ249" s="1">
        <v>45476.463888888888</v>
      </c>
    </row>
    <row r="250" spans="1:43" x14ac:dyDescent="0.35">
      <c r="A250" t="s">
        <v>2191</v>
      </c>
      <c r="B250" t="s">
        <v>2192</v>
      </c>
      <c r="C250" t="s">
        <v>97</v>
      </c>
      <c r="F250" t="s">
        <v>2193</v>
      </c>
      <c r="H250" t="s">
        <v>2194</v>
      </c>
      <c r="I250" t="s">
        <v>179</v>
      </c>
      <c r="J250" t="s">
        <v>2195</v>
      </c>
      <c r="K250" t="s">
        <v>2196</v>
      </c>
      <c r="M250" t="s">
        <v>1296</v>
      </c>
      <c r="N250" t="s">
        <v>253</v>
      </c>
      <c r="O250">
        <v>88220</v>
      </c>
      <c r="P250" t="s">
        <v>50</v>
      </c>
      <c r="Q250" t="s">
        <v>502</v>
      </c>
      <c r="S250" t="s">
        <v>856</v>
      </c>
      <c r="T250">
        <v>19272</v>
      </c>
      <c r="U250" s="1">
        <v>40843.606944444444</v>
      </c>
      <c r="V250" s="1">
        <v>40843.606944444444</v>
      </c>
      <c r="W250" s="1">
        <v>40850.394444444442</v>
      </c>
      <c r="X250" s="1">
        <v>42674.692361111112</v>
      </c>
      <c r="AC250" t="s">
        <v>51</v>
      </c>
      <c r="AD250">
        <v>2969482085</v>
      </c>
      <c r="AE250" s="1">
        <v>37558</v>
      </c>
      <c r="AF250" t="s">
        <v>2197</v>
      </c>
      <c r="AG250" t="s">
        <v>2198</v>
      </c>
      <c r="AH250" t="s">
        <v>53</v>
      </c>
      <c r="AJ250" t="s">
        <v>53</v>
      </c>
      <c r="AK250" t="s">
        <v>570</v>
      </c>
      <c r="AL250" t="s">
        <v>68</v>
      </c>
      <c r="AO250" t="s">
        <v>54</v>
      </c>
      <c r="AP250" s="1">
        <v>45471.754166666666</v>
      </c>
      <c r="AQ250" s="1">
        <v>43237.401388888888</v>
      </c>
    </row>
    <row r="251" spans="1:43" x14ac:dyDescent="0.35">
      <c r="A251" t="s">
        <v>2199</v>
      </c>
      <c r="B251" t="s">
        <v>2200</v>
      </c>
      <c r="C251" t="s">
        <v>2201</v>
      </c>
      <c r="F251" t="s">
        <v>2202</v>
      </c>
      <c r="G251" t="s">
        <v>2203</v>
      </c>
      <c r="H251" t="s">
        <v>2204</v>
      </c>
      <c r="I251" t="s">
        <v>200</v>
      </c>
      <c r="J251" t="s">
        <v>2205</v>
      </c>
      <c r="K251" t="s">
        <v>2206</v>
      </c>
      <c r="M251" t="s">
        <v>2048</v>
      </c>
      <c r="N251" t="s">
        <v>253</v>
      </c>
      <c r="O251">
        <v>87401</v>
      </c>
      <c r="P251" t="s">
        <v>50</v>
      </c>
      <c r="Q251" t="s">
        <v>502</v>
      </c>
      <c r="S251" t="s">
        <v>856</v>
      </c>
      <c r="T251">
        <v>94886</v>
      </c>
      <c r="U251" s="1">
        <v>39505.429166666669</v>
      </c>
      <c r="V251" s="1">
        <v>40849.571527777778</v>
      </c>
      <c r="W251" s="1">
        <v>39525.700694444444</v>
      </c>
      <c r="X251" s="1">
        <v>42678.618750000001</v>
      </c>
      <c r="Y251" s="1">
        <v>42465.42291666667</v>
      </c>
      <c r="AC251" t="s">
        <v>51</v>
      </c>
      <c r="AD251">
        <v>2969531631</v>
      </c>
      <c r="AE251" s="1">
        <v>39525.691666666666</v>
      </c>
      <c r="AF251" t="s">
        <v>2207</v>
      </c>
      <c r="AG251" t="s">
        <v>2208</v>
      </c>
      <c r="AH251" t="s">
        <v>53</v>
      </c>
      <c r="AJ251" t="s">
        <v>53</v>
      </c>
      <c r="AL251" t="s">
        <v>68</v>
      </c>
      <c r="AO251" t="s">
        <v>54</v>
      </c>
      <c r="AP251" s="1">
        <v>45443.577777777777</v>
      </c>
      <c r="AQ251" s="1">
        <v>45443.576388888891</v>
      </c>
    </row>
    <row r="252" spans="1:43" x14ac:dyDescent="0.35">
      <c r="A252" t="s">
        <v>2209</v>
      </c>
      <c r="B252" t="s">
        <v>2210</v>
      </c>
      <c r="C252" t="s">
        <v>2211</v>
      </c>
      <c r="F252" t="s">
        <v>2212</v>
      </c>
      <c r="H252" t="s">
        <v>2213</v>
      </c>
      <c r="I252" t="s">
        <v>464</v>
      </c>
      <c r="J252" t="s">
        <v>2214</v>
      </c>
      <c r="K252" t="s">
        <v>2215</v>
      </c>
      <c r="M252" t="s">
        <v>2216</v>
      </c>
      <c r="N252" t="s">
        <v>608</v>
      </c>
      <c r="O252">
        <v>80301</v>
      </c>
      <c r="P252" t="s">
        <v>50</v>
      </c>
      <c r="Q252" t="s">
        <v>502</v>
      </c>
      <c r="S252" t="s">
        <v>856</v>
      </c>
      <c r="T252">
        <v>95241</v>
      </c>
      <c r="U252" s="1">
        <v>40849.609027777777</v>
      </c>
      <c r="V252" s="1">
        <v>40849.609027777777</v>
      </c>
      <c r="W252" s="1">
        <v>40850.352083333331</v>
      </c>
      <c r="X252" s="1">
        <v>42650.543055555558</v>
      </c>
      <c r="Y252" s="1">
        <v>42650.55</v>
      </c>
      <c r="AC252" t="s">
        <v>51</v>
      </c>
      <c r="AD252">
        <v>2969484069</v>
      </c>
      <c r="AE252" s="1">
        <v>37694</v>
      </c>
      <c r="AF252" t="s">
        <v>2217</v>
      </c>
      <c r="AG252" t="s">
        <v>2218</v>
      </c>
      <c r="AH252" t="s">
        <v>53</v>
      </c>
      <c r="AJ252" t="s">
        <v>53</v>
      </c>
      <c r="AL252" t="s">
        <v>78</v>
      </c>
      <c r="AO252" t="s">
        <v>54</v>
      </c>
      <c r="AP252" s="1">
        <v>45467.40347222222</v>
      </c>
      <c r="AQ252" s="1">
        <v>45356.493055555555</v>
      </c>
    </row>
    <row r="253" spans="1:43" x14ac:dyDescent="0.35">
      <c r="A253" t="s">
        <v>2219</v>
      </c>
      <c r="B253" t="s">
        <v>2220</v>
      </c>
      <c r="C253" t="s">
        <v>2221</v>
      </c>
      <c r="F253" t="s">
        <v>2222</v>
      </c>
      <c r="H253" t="s">
        <v>2223</v>
      </c>
      <c r="I253" t="s">
        <v>61</v>
      </c>
      <c r="J253" t="s">
        <v>2224</v>
      </c>
      <c r="K253" t="s">
        <v>2225</v>
      </c>
      <c r="L253" t="s">
        <v>2226</v>
      </c>
      <c r="M253" t="s">
        <v>298</v>
      </c>
      <c r="N253" t="s">
        <v>213</v>
      </c>
      <c r="O253">
        <v>80216</v>
      </c>
      <c r="P253" t="s">
        <v>50</v>
      </c>
      <c r="U253" s="1">
        <v>38687.495138888888</v>
      </c>
      <c r="V253" s="1">
        <v>40857.395138888889</v>
      </c>
      <c r="W253" s="1">
        <v>38687.547222222223</v>
      </c>
      <c r="X253" s="1">
        <v>43337.448611111111</v>
      </c>
      <c r="Y253" s="1">
        <v>42657.504861111112</v>
      </c>
      <c r="AC253" t="s">
        <v>51</v>
      </c>
      <c r="AD253">
        <v>2969479981</v>
      </c>
      <c r="AE253" s="1">
        <v>37426</v>
      </c>
      <c r="AF253" t="s">
        <v>1314</v>
      </c>
      <c r="AG253" t="s">
        <v>2227</v>
      </c>
      <c r="AH253" t="s">
        <v>53</v>
      </c>
      <c r="AJ253" t="s">
        <v>53</v>
      </c>
      <c r="AL253" t="s">
        <v>78</v>
      </c>
      <c r="AO253" t="s">
        <v>54</v>
      </c>
      <c r="AP253" s="1">
        <v>45476.714583333334</v>
      </c>
      <c r="AQ253" s="1">
        <v>45411.513194444444</v>
      </c>
    </row>
    <row r="254" spans="1:43" x14ac:dyDescent="0.35">
      <c r="A254" t="s">
        <v>2228</v>
      </c>
      <c r="B254" t="s">
        <v>2229</v>
      </c>
      <c r="C254" t="s">
        <v>904</v>
      </c>
      <c r="F254" t="s">
        <v>2230</v>
      </c>
      <c r="G254" t="s">
        <v>2231</v>
      </c>
      <c r="H254" t="s">
        <v>2232</v>
      </c>
      <c r="I254" t="s">
        <v>200</v>
      </c>
      <c r="J254" t="s">
        <v>2233</v>
      </c>
      <c r="K254" t="s">
        <v>2234</v>
      </c>
      <c r="M254" t="s">
        <v>154</v>
      </c>
      <c r="N254" t="s">
        <v>65</v>
      </c>
      <c r="O254">
        <v>80634</v>
      </c>
      <c r="P254" t="s">
        <v>50</v>
      </c>
      <c r="Q254" t="s">
        <v>502</v>
      </c>
      <c r="S254" t="s">
        <v>856</v>
      </c>
      <c r="T254">
        <v>56862</v>
      </c>
      <c r="U254" s="1">
        <v>39310.363888888889</v>
      </c>
      <c r="V254" s="1">
        <v>40858.62777777778</v>
      </c>
      <c r="W254" s="1">
        <v>39314.381249999999</v>
      </c>
      <c r="X254" s="1">
        <v>44106.433333333334</v>
      </c>
      <c r="Y254" s="1">
        <v>42653.504861111112</v>
      </c>
      <c r="AC254" t="s">
        <v>51</v>
      </c>
      <c r="AD254">
        <v>2969527055</v>
      </c>
      <c r="AE254" s="1">
        <v>39314.380555555559</v>
      </c>
      <c r="AF254" t="s">
        <v>2235</v>
      </c>
      <c r="AG254" t="s">
        <v>2236</v>
      </c>
      <c r="AH254" t="s">
        <v>53</v>
      </c>
      <c r="AJ254" t="s">
        <v>53</v>
      </c>
      <c r="AK254" t="s">
        <v>570</v>
      </c>
      <c r="AL254" t="s">
        <v>68</v>
      </c>
      <c r="AO254" t="s">
        <v>54</v>
      </c>
      <c r="AP254" s="1">
        <v>45471.718055555553</v>
      </c>
      <c r="AQ254" s="1">
        <v>45471.720138888886</v>
      </c>
    </row>
    <row r="255" spans="1:43" x14ac:dyDescent="0.35">
      <c r="A255" t="s">
        <v>2237</v>
      </c>
      <c r="B255" t="s">
        <v>423</v>
      </c>
      <c r="C255" t="s">
        <v>2238</v>
      </c>
      <c r="D255" t="s">
        <v>922</v>
      </c>
      <c r="H255" t="s">
        <v>2239</v>
      </c>
      <c r="I255" t="s">
        <v>101</v>
      </c>
      <c r="J255" t="s">
        <v>85</v>
      </c>
      <c r="P255" t="s">
        <v>50</v>
      </c>
      <c r="Q255" t="s">
        <v>502</v>
      </c>
      <c r="S255" t="s">
        <v>856</v>
      </c>
      <c r="T255">
        <v>1</v>
      </c>
      <c r="U255" s="1">
        <v>40862.550694444442</v>
      </c>
      <c r="V255" s="1">
        <v>40862.550694444442</v>
      </c>
      <c r="W255" s="1">
        <v>40862.552777777775</v>
      </c>
      <c r="X255" s="1">
        <v>41198.313888888886</v>
      </c>
      <c r="AC255" t="s">
        <v>51</v>
      </c>
      <c r="AD255">
        <v>2969485219</v>
      </c>
      <c r="AE255" s="1">
        <v>37784</v>
      </c>
      <c r="AG255" t="s">
        <v>2240</v>
      </c>
      <c r="AH255" t="s">
        <v>53</v>
      </c>
      <c r="AJ255" t="s">
        <v>53</v>
      </c>
      <c r="AO255" t="s">
        <v>54</v>
      </c>
    </row>
    <row r="256" spans="1:43" x14ac:dyDescent="0.35">
      <c r="A256" t="s">
        <v>2241</v>
      </c>
      <c r="B256" t="s">
        <v>2242</v>
      </c>
      <c r="C256" t="s">
        <v>587</v>
      </c>
      <c r="F256" t="s">
        <v>2243</v>
      </c>
      <c r="H256" t="s">
        <v>2244</v>
      </c>
      <c r="I256" t="s">
        <v>394</v>
      </c>
      <c r="J256" t="s">
        <v>2245</v>
      </c>
      <c r="K256" t="s">
        <v>2246</v>
      </c>
      <c r="L256" t="s">
        <v>2247</v>
      </c>
      <c r="M256" t="s">
        <v>2248</v>
      </c>
      <c r="N256" t="s">
        <v>65</v>
      </c>
      <c r="O256">
        <v>80498</v>
      </c>
      <c r="P256" t="s">
        <v>50</v>
      </c>
      <c r="Q256" t="s">
        <v>502</v>
      </c>
      <c r="S256" t="s">
        <v>856</v>
      </c>
      <c r="T256">
        <v>79624</v>
      </c>
      <c r="U256" s="1">
        <v>40889.357638888891</v>
      </c>
      <c r="V256" s="1">
        <v>40889.357638888891</v>
      </c>
      <c r="W256" s="1">
        <v>40889.412499999999</v>
      </c>
      <c r="X256" s="1">
        <v>41003.536805555559</v>
      </c>
      <c r="Y256" s="1">
        <v>40897.406944444447</v>
      </c>
      <c r="AC256" t="s">
        <v>51</v>
      </c>
      <c r="AD256">
        <v>2969568282</v>
      </c>
      <c r="AE256" s="1">
        <v>40868.435416666667</v>
      </c>
      <c r="AF256" t="s">
        <v>2249</v>
      </c>
      <c r="AG256" t="s">
        <v>2250</v>
      </c>
      <c r="AH256" t="s">
        <v>53</v>
      </c>
      <c r="AJ256" t="s">
        <v>53</v>
      </c>
      <c r="AK256" t="s">
        <v>536</v>
      </c>
      <c r="AL256" t="s">
        <v>68</v>
      </c>
      <c r="AO256" t="s">
        <v>54</v>
      </c>
      <c r="AP256" s="1">
        <v>45078.20416666667</v>
      </c>
    </row>
    <row r="257" spans="1:43" x14ac:dyDescent="0.35">
      <c r="A257" t="s">
        <v>2251</v>
      </c>
      <c r="B257" t="s">
        <v>2252</v>
      </c>
      <c r="C257" t="s">
        <v>2253</v>
      </c>
      <c r="F257" t="s">
        <v>2254</v>
      </c>
      <c r="G257" t="s">
        <v>2255</v>
      </c>
      <c r="H257" t="s">
        <v>2256</v>
      </c>
      <c r="I257" t="s">
        <v>2257</v>
      </c>
      <c r="J257" t="s">
        <v>272</v>
      </c>
      <c r="K257" t="s">
        <v>273</v>
      </c>
      <c r="M257" t="s">
        <v>274</v>
      </c>
      <c r="N257" t="s">
        <v>275</v>
      </c>
      <c r="O257">
        <v>27612</v>
      </c>
      <c r="P257" t="s">
        <v>50</v>
      </c>
      <c r="S257" t="s">
        <v>856</v>
      </c>
      <c r="T257">
        <v>58362</v>
      </c>
      <c r="U257" s="1">
        <v>38827.613888888889</v>
      </c>
      <c r="V257" s="1">
        <v>40897.649305555555</v>
      </c>
      <c r="W257" s="1">
        <v>38827.713194444441</v>
      </c>
      <c r="X257" s="1">
        <v>44595.49722222222</v>
      </c>
      <c r="AC257" t="s">
        <v>51</v>
      </c>
      <c r="AD257">
        <v>2969474461</v>
      </c>
      <c r="AE257" s="1">
        <v>37104.381944444445</v>
      </c>
      <c r="AF257" t="s">
        <v>2258</v>
      </c>
      <c r="AG257" t="s">
        <v>2259</v>
      </c>
      <c r="AH257" t="s">
        <v>53</v>
      </c>
      <c r="AJ257" t="s">
        <v>53</v>
      </c>
      <c r="AK257" t="s">
        <v>182</v>
      </c>
      <c r="AL257" t="s">
        <v>68</v>
      </c>
      <c r="AO257" t="s">
        <v>54</v>
      </c>
      <c r="AP257" s="1">
        <v>45454.277777777781</v>
      </c>
      <c r="AQ257" s="1">
        <v>43789.727777777778</v>
      </c>
    </row>
    <row r="258" spans="1:43" x14ac:dyDescent="0.35">
      <c r="A258" t="s">
        <v>2260</v>
      </c>
      <c r="B258" t="s">
        <v>2261</v>
      </c>
      <c r="C258" t="s">
        <v>1608</v>
      </c>
      <c r="F258" t="s">
        <v>2262</v>
      </c>
      <c r="H258" t="s">
        <v>2263</v>
      </c>
      <c r="I258" t="s">
        <v>61</v>
      </c>
      <c r="J258" t="s">
        <v>1967</v>
      </c>
      <c r="P258" t="s">
        <v>50</v>
      </c>
      <c r="Q258" t="s">
        <v>502</v>
      </c>
      <c r="S258" t="s">
        <v>856</v>
      </c>
      <c r="T258">
        <v>75867</v>
      </c>
      <c r="U258" s="1">
        <v>40911.606249999997</v>
      </c>
      <c r="V258" s="1">
        <v>40911.606249999997</v>
      </c>
      <c r="W258" s="1">
        <v>40911.67083333333</v>
      </c>
      <c r="X258" s="1">
        <v>42664.394444444442</v>
      </c>
      <c r="Y258" s="1">
        <v>42658.670138888891</v>
      </c>
      <c r="AC258" t="s">
        <v>51</v>
      </c>
      <c r="AD258">
        <v>2969475309</v>
      </c>
      <c r="AE258" s="1">
        <v>37159</v>
      </c>
      <c r="AF258" t="s">
        <v>2264</v>
      </c>
      <c r="AG258" t="s">
        <v>2265</v>
      </c>
      <c r="AH258" t="s">
        <v>53</v>
      </c>
      <c r="AJ258" t="s">
        <v>53</v>
      </c>
      <c r="AL258" t="s">
        <v>68</v>
      </c>
      <c r="AO258" t="s">
        <v>54</v>
      </c>
      <c r="AP258" s="1">
        <v>45476.600694444445</v>
      </c>
      <c r="AQ258" s="1">
        <v>45476.663194444445</v>
      </c>
    </row>
    <row r="259" spans="1:43" x14ac:dyDescent="0.35">
      <c r="A259" t="s">
        <v>2266</v>
      </c>
      <c r="B259" t="s">
        <v>2267</v>
      </c>
      <c r="C259" t="s">
        <v>1391</v>
      </c>
      <c r="D259" t="s">
        <v>2268</v>
      </c>
      <c r="F259" t="s">
        <v>2269</v>
      </c>
      <c r="G259" t="s">
        <v>2270</v>
      </c>
      <c r="H259" t="s">
        <v>2271</v>
      </c>
      <c r="I259" t="s">
        <v>61</v>
      </c>
      <c r="J259" t="s">
        <v>2272</v>
      </c>
      <c r="K259" t="s">
        <v>2273</v>
      </c>
      <c r="M259" t="s">
        <v>1747</v>
      </c>
      <c r="N259" t="s">
        <v>1195</v>
      </c>
      <c r="O259">
        <v>88240</v>
      </c>
      <c r="P259" t="s">
        <v>50</v>
      </c>
      <c r="Q259" t="s">
        <v>502</v>
      </c>
      <c r="R259" t="s">
        <v>469</v>
      </c>
      <c r="S259" t="s">
        <v>856</v>
      </c>
      <c r="T259">
        <v>65353</v>
      </c>
      <c r="U259" s="1">
        <v>40924.499305555553</v>
      </c>
      <c r="V259" s="1">
        <v>40924.499305555553</v>
      </c>
      <c r="W259" s="1">
        <v>40924.504861111112</v>
      </c>
      <c r="X259" s="1">
        <v>42039.355555555558</v>
      </c>
      <c r="AC259" t="s">
        <v>51</v>
      </c>
      <c r="AD259">
        <v>2969569864</v>
      </c>
      <c r="AE259" s="1">
        <v>40924.50277777778</v>
      </c>
      <c r="AF259" t="s">
        <v>2274</v>
      </c>
      <c r="AG259" t="s">
        <v>2275</v>
      </c>
      <c r="AH259" t="s">
        <v>53</v>
      </c>
      <c r="AJ259" t="s">
        <v>53</v>
      </c>
      <c r="AK259" t="s">
        <v>570</v>
      </c>
      <c r="AL259" t="s">
        <v>68</v>
      </c>
      <c r="AO259" t="s">
        <v>54</v>
      </c>
      <c r="AP259" s="1">
        <v>43532.589583333334</v>
      </c>
    </row>
    <row r="260" spans="1:43" x14ac:dyDescent="0.35">
      <c r="A260" t="s">
        <v>2276</v>
      </c>
      <c r="B260" t="s">
        <v>2277</v>
      </c>
      <c r="C260" t="s">
        <v>177</v>
      </c>
      <c r="F260" t="s">
        <v>2278</v>
      </c>
      <c r="H260" t="s">
        <v>2279</v>
      </c>
      <c r="I260" t="s">
        <v>169</v>
      </c>
      <c r="J260" t="s">
        <v>2280</v>
      </c>
      <c r="K260" t="s">
        <v>2281</v>
      </c>
      <c r="M260" t="s">
        <v>2282</v>
      </c>
      <c r="N260" t="s">
        <v>2283</v>
      </c>
      <c r="O260">
        <v>99216</v>
      </c>
      <c r="P260" t="s">
        <v>50</v>
      </c>
      <c r="Q260" t="s">
        <v>502</v>
      </c>
      <c r="S260" t="s">
        <v>856</v>
      </c>
      <c r="T260">
        <v>25147</v>
      </c>
      <c r="U260" s="1">
        <v>40924.540972222225</v>
      </c>
      <c r="V260" s="1">
        <v>40924.540972222225</v>
      </c>
      <c r="W260" s="1">
        <v>40924.552777777775</v>
      </c>
      <c r="X260" s="1">
        <v>42240.438194444447</v>
      </c>
      <c r="Y260" s="1">
        <v>40974.564583333333</v>
      </c>
      <c r="AC260" t="s">
        <v>51</v>
      </c>
      <c r="AD260">
        <v>2969479867</v>
      </c>
      <c r="AE260" s="1">
        <v>37418</v>
      </c>
      <c r="AF260" t="s">
        <v>2284</v>
      </c>
      <c r="AG260" t="s">
        <v>2285</v>
      </c>
      <c r="AH260" t="s">
        <v>53</v>
      </c>
      <c r="AJ260" t="s">
        <v>53</v>
      </c>
      <c r="AL260" t="s">
        <v>78</v>
      </c>
      <c r="AO260" t="s">
        <v>54</v>
      </c>
    </row>
    <row r="261" spans="1:43" x14ac:dyDescent="0.35">
      <c r="A261" t="s">
        <v>2286</v>
      </c>
      <c r="B261" t="s">
        <v>2287</v>
      </c>
      <c r="C261" t="s">
        <v>2288</v>
      </c>
      <c r="F261" t="s">
        <v>2289</v>
      </c>
      <c r="H261" t="s">
        <v>2290</v>
      </c>
      <c r="I261" t="s">
        <v>415</v>
      </c>
      <c r="J261" t="s">
        <v>2291</v>
      </c>
      <c r="K261" t="s">
        <v>2292</v>
      </c>
      <c r="M261" t="s">
        <v>1692</v>
      </c>
      <c r="N261" t="s">
        <v>253</v>
      </c>
      <c r="O261">
        <v>88240</v>
      </c>
      <c r="P261" t="s">
        <v>50</v>
      </c>
      <c r="Q261" t="s">
        <v>502</v>
      </c>
      <c r="R261" t="s">
        <v>883</v>
      </c>
      <c r="S261" t="s">
        <v>856</v>
      </c>
      <c r="T261" s="2" t="s">
        <v>2293</v>
      </c>
      <c r="U261" s="1">
        <v>40927.695138888892</v>
      </c>
      <c r="V261" s="1">
        <v>40927.695138888892</v>
      </c>
      <c r="W261" s="1">
        <v>40931.30972222222</v>
      </c>
      <c r="X261" s="1">
        <v>42565.493750000001</v>
      </c>
      <c r="Y261" s="1">
        <v>42565.504166666666</v>
      </c>
      <c r="AC261" t="s">
        <v>51</v>
      </c>
      <c r="AD261">
        <v>2969570090</v>
      </c>
      <c r="AE261" s="1">
        <v>40931.309027777781</v>
      </c>
      <c r="AF261" t="s">
        <v>2294</v>
      </c>
      <c r="AG261" t="s">
        <v>2295</v>
      </c>
      <c r="AH261" t="s">
        <v>53</v>
      </c>
      <c r="AJ261" t="s">
        <v>53</v>
      </c>
      <c r="AK261" t="s">
        <v>536</v>
      </c>
      <c r="AL261" t="s">
        <v>68</v>
      </c>
      <c r="AO261" t="s">
        <v>54</v>
      </c>
      <c r="AP261" s="1">
        <v>45393.415277777778</v>
      </c>
      <c r="AQ261" s="1">
        <v>42913.566666666666</v>
      </c>
    </row>
    <row r="262" spans="1:43" x14ac:dyDescent="0.35">
      <c r="A262" t="s">
        <v>2296</v>
      </c>
      <c r="B262" t="s">
        <v>2297</v>
      </c>
      <c r="C262" t="s">
        <v>2298</v>
      </c>
      <c r="D262" t="s">
        <v>1052</v>
      </c>
      <c r="F262" t="s">
        <v>2299</v>
      </c>
      <c r="G262" t="s">
        <v>2300</v>
      </c>
      <c r="H262" t="s">
        <v>2301</v>
      </c>
      <c r="I262" t="s">
        <v>179</v>
      </c>
      <c r="J262" t="s">
        <v>272</v>
      </c>
      <c r="K262" t="s">
        <v>273</v>
      </c>
      <c r="M262" t="s">
        <v>274</v>
      </c>
      <c r="N262" t="s">
        <v>275</v>
      </c>
      <c r="O262">
        <v>27612</v>
      </c>
      <c r="P262" t="s">
        <v>50</v>
      </c>
      <c r="S262" t="s">
        <v>856</v>
      </c>
      <c r="T262">
        <v>58362</v>
      </c>
      <c r="U262" s="1">
        <v>37859.572222222225</v>
      </c>
      <c r="V262" s="1">
        <v>40932.534722222219</v>
      </c>
      <c r="W262" s="1">
        <v>37861.655555555553</v>
      </c>
      <c r="X262" s="1">
        <v>42781.375</v>
      </c>
      <c r="AC262" t="s">
        <v>51</v>
      </c>
      <c r="AD262">
        <v>2969474461</v>
      </c>
      <c r="AE262" s="1">
        <v>37104.381944444445</v>
      </c>
      <c r="AF262" t="s">
        <v>2302</v>
      </c>
      <c r="AG262" t="s">
        <v>2303</v>
      </c>
      <c r="AH262" t="s">
        <v>53</v>
      </c>
      <c r="AJ262" t="s">
        <v>53</v>
      </c>
      <c r="AL262" t="s">
        <v>68</v>
      </c>
      <c r="AO262" t="s">
        <v>54</v>
      </c>
      <c r="AP262" s="1">
        <v>45475.630555555559</v>
      </c>
      <c r="AQ262" s="1">
        <v>43789.384027777778</v>
      </c>
    </row>
    <row r="263" spans="1:43" x14ac:dyDescent="0.35">
      <c r="A263" t="s">
        <v>2304</v>
      </c>
      <c r="B263" t="s">
        <v>2305</v>
      </c>
      <c r="C263" t="s">
        <v>587</v>
      </c>
      <c r="F263" t="s">
        <v>2306</v>
      </c>
      <c r="H263" t="s">
        <v>2307</v>
      </c>
      <c r="I263" t="s">
        <v>816</v>
      </c>
      <c r="J263" t="s">
        <v>85</v>
      </c>
      <c r="P263" t="s">
        <v>50</v>
      </c>
      <c r="Q263" t="s">
        <v>502</v>
      </c>
      <c r="S263" t="s">
        <v>856</v>
      </c>
      <c r="T263" t="s">
        <v>2308</v>
      </c>
      <c r="U263" s="1">
        <v>40932.619444444441</v>
      </c>
      <c r="V263" s="1">
        <v>40932.619444444441</v>
      </c>
      <c r="W263" s="1">
        <v>44069.683333333334</v>
      </c>
      <c r="X263" s="1">
        <v>44069.683333333334</v>
      </c>
      <c r="AC263" t="s">
        <v>51</v>
      </c>
      <c r="AD263">
        <v>2969485219</v>
      </c>
      <c r="AE263" s="1">
        <v>37784</v>
      </c>
      <c r="AF263" t="s">
        <v>2021</v>
      </c>
      <c r="AG263" t="s">
        <v>2309</v>
      </c>
      <c r="AH263" t="s">
        <v>53</v>
      </c>
      <c r="AJ263" t="s">
        <v>53</v>
      </c>
      <c r="AK263" t="s">
        <v>570</v>
      </c>
      <c r="AL263" t="s">
        <v>78</v>
      </c>
      <c r="AO263" t="s">
        <v>54</v>
      </c>
      <c r="AP263" s="1">
        <v>44603.720833333333</v>
      </c>
    </row>
    <row r="264" spans="1:43" x14ac:dyDescent="0.35">
      <c r="A264" t="s">
        <v>2310</v>
      </c>
      <c r="B264" t="s">
        <v>2311</v>
      </c>
      <c r="C264" t="s">
        <v>2312</v>
      </c>
      <c r="D264" t="s">
        <v>2313</v>
      </c>
      <c r="H264" t="s">
        <v>2314</v>
      </c>
      <c r="I264" t="s">
        <v>61</v>
      </c>
      <c r="J264" t="s">
        <v>75</v>
      </c>
      <c r="P264" t="s">
        <v>50</v>
      </c>
      <c r="Q264" t="s">
        <v>502</v>
      </c>
      <c r="S264" t="s">
        <v>856</v>
      </c>
      <c r="T264">
        <v>18378</v>
      </c>
      <c r="U264" s="1">
        <v>40933.387499999997</v>
      </c>
      <c r="V264" s="1">
        <v>40933.387499999997</v>
      </c>
      <c r="W264" s="1">
        <v>40933.415972222225</v>
      </c>
      <c r="X264" s="1">
        <v>44334.352777777778</v>
      </c>
      <c r="Y264" s="1">
        <v>42646.615972222222</v>
      </c>
      <c r="AC264" t="s">
        <v>51</v>
      </c>
      <c r="AD264">
        <v>2969480024</v>
      </c>
      <c r="AE264" s="1">
        <v>37427</v>
      </c>
      <c r="AF264" t="s">
        <v>76</v>
      </c>
      <c r="AG264" t="s">
        <v>2315</v>
      </c>
      <c r="AH264" t="s">
        <v>53</v>
      </c>
      <c r="AJ264" t="s">
        <v>53</v>
      </c>
      <c r="AL264" t="s">
        <v>68</v>
      </c>
      <c r="AO264" t="s">
        <v>54</v>
      </c>
      <c r="AP264" s="1">
        <v>45476.430555555555</v>
      </c>
      <c r="AQ264" s="1">
        <v>45476.461805555555</v>
      </c>
    </row>
    <row r="265" spans="1:43" x14ac:dyDescent="0.35">
      <c r="A265" t="s">
        <v>2316</v>
      </c>
      <c r="B265" t="s">
        <v>2317</v>
      </c>
      <c r="C265" t="s">
        <v>2318</v>
      </c>
      <c r="D265" t="s">
        <v>1767</v>
      </c>
      <c r="F265" t="s">
        <v>2319</v>
      </c>
      <c r="H265" t="s">
        <v>2320</v>
      </c>
      <c r="I265" t="s">
        <v>101</v>
      </c>
      <c r="J265" t="s">
        <v>49</v>
      </c>
      <c r="P265" t="s">
        <v>50</v>
      </c>
      <c r="U265" s="1">
        <v>38580.438888888886</v>
      </c>
      <c r="V265" s="1">
        <v>40947.695138888892</v>
      </c>
      <c r="W265" s="1">
        <v>43052.431250000001</v>
      </c>
      <c r="X265" s="1">
        <v>44413.304166666669</v>
      </c>
      <c r="AC265" t="s">
        <v>51</v>
      </c>
      <c r="AD265">
        <v>2969485219</v>
      </c>
      <c r="AE265" s="1">
        <v>37784</v>
      </c>
      <c r="AF265" t="s">
        <v>483</v>
      </c>
      <c r="AG265" t="s">
        <v>2321</v>
      </c>
      <c r="AH265" t="s">
        <v>53</v>
      </c>
      <c r="AJ265" t="s">
        <v>53</v>
      </c>
      <c r="AK265" t="s">
        <v>112</v>
      </c>
      <c r="AL265" t="s">
        <v>516</v>
      </c>
      <c r="AO265" t="s">
        <v>54</v>
      </c>
      <c r="AP265" s="1">
        <v>44645.413194444445</v>
      </c>
      <c r="AQ265" s="1">
        <v>42306.424305555556</v>
      </c>
    </row>
    <row r="266" spans="1:43" x14ac:dyDescent="0.35">
      <c r="A266" t="s">
        <v>2322</v>
      </c>
      <c r="B266" t="s">
        <v>1451</v>
      </c>
      <c r="C266" t="s">
        <v>2323</v>
      </c>
      <c r="F266" t="s">
        <v>2324</v>
      </c>
      <c r="H266" t="s">
        <v>2325</v>
      </c>
      <c r="I266" t="s">
        <v>464</v>
      </c>
      <c r="J266" t="s">
        <v>465</v>
      </c>
      <c r="K266" t="s">
        <v>2326</v>
      </c>
      <c r="M266" t="s">
        <v>525</v>
      </c>
      <c r="N266" t="s">
        <v>326</v>
      </c>
      <c r="O266">
        <v>80018</v>
      </c>
      <c r="P266" t="s">
        <v>50</v>
      </c>
      <c r="Q266" t="s">
        <v>502</v>
      </c>
      <c r="S266" t="s">
        <v>856</v>
      </c>
      <c r="T266">
        <v>25407</v>
      </c>
      <c r="U266" s="1">
        <v>40953.708333333336</v>
      </c>
      <c r="V266" s="1">
        <v>40953.708333333336</v>
      </c>
      <c r="W266" s="1">
        <v>40954.413888888892</v>
      </c>
      <c r="X266" s="1">
        <v>43998.59652777778</v>
      </c>
      <c r="AC266" t="s">
        <v>51</v>
      </c>
      <c r="AD266">
        <v>2969543968</v>
      </c>
      <c r="AE266" s="1">
        <v>40032.470138888886</v>
      </c>
      <c r="AF266" t="s">
        <v>2327</v>
      </c>
      <c r="AG266" t="s">
        <v>2328</v>
      </c>
      <c r="AH266" t="s">
        <v>53</v>
      </c>
      <c r="AJ266" t="s">
        <v>53</v>
      </c>
      <c r="AK266" t="s">
        <v>536</v>
      </c>
      <c r="AL266" t="s">
        <v>68</v>
      </c>
      <c r="AO266" t="s">
        <v>54</v>
      </c>
      <c r="AP266" s="1">
        <v>45378.523611111108</v>
      </c>
    </row>
    <row r="267" spans="1:43" x14ac:dyDescent="0.35">
      <c r="A267" t="s">
        <v>2329</v>
      </c>
      <c r="B267" t="s">
        <v>2330</v>
      </c>
      <c r="C267" t="s">
        <v>1052</v>
      </c>
      <c r="F267" t="s">
        <v>2331</v>
      </c>
      <c r="G267">
        <v>9702142364</v>
      </c>
      <c r="H267" t="s">
        <v>2332</v>
      </c>
      <c r="I267" t="s">
        <v>179</v>
      </c>
      <c r="J267" t="s">
        <v>272</v>
      </c>
      <c r="K267" t="s">
        <v>2333</v>
      </c>
      <c r="M267" t="s">
        <v>2334</v>
      </c>
      <c r="N267" t="s">
        <v>326</v>
      </c>
      <c r="O267">
        <v>80521</v>
      </c>
      <c r="P267" t="s">
        <v>50</v>
      </c>
      <c r="Q267" t="s">
        <v>502</v>
      </c>
      <c r="R267" t="s">
        <v>2335</v>
      </c>
      <c r="S267" t="s">
        <v>856</v>
      </c>
      <c r="T267">
        <v>58362</v>
      </c>
      <c r="U267" s="1">
        <v>38876.643055555556</v>
      </c>
      <c r="V267" s="1">
        <v>40960.388888888891</v>
      </c>
      <c r="W267" s="1">
        <v>38877.418055555558</v>
      </c>
      <c r="X267" s="1">
        <v>44641.429861111108</v>
      </c>
      <c r="AC267" t="s">
        <v>51</v>
      </c>
      <c r="AD267">
        <v>2969474461</v>
      </c>
      <c r="AE267" s="1">
        <v>37104.381944444445</v>
      </c>
      <c r="AF267" t="s">
        <v>2336</v>
      </c>
      <c r="AG267" t="s">
        <v>2337</v>
      </c>
      <c r="AH267" t="s">
        <v>53</v>
      </c>
      <c r="AJ267" t="s">
        <v>53</v>
      </c>
      <c r="AL267" t="s">
        <v>68</v>
      </c>
      <c r="AO267" t="s">
        <v>54</v>
      </c>
      <c r="AP267" s="1">
        <v>44704.467361111114</v>
      </c>
    </row>
    <row r="268" spans="1:43" x14ac:dyDescent="0.35">
      <c r="A268" t="s">
        <v>2338</v>
      </c>
      <c r="B268" t="s">
        <v>2339</v>
      </c>
      <c r="C268" t="s">
        <v>2340</v>
      </c>
      <c r="D268" t="s">
        <v>861</v>
      </c>
      <c r="F268" t="s">
        <v>2341</v>
      </c>
      <c r="H268" t="s">
        <v>2342</v>
      </c>
      <c r="I268" t="s">
        <v>2343</v>
      </c>
      <c r="J268" t="s">
        <v>92</v>
      </c>
      <c r="P268" t="s">
        <v>50</v>
      </c>
      <c r="Q268" t="s">
        <v>502</v>
      </c>
      <c r="S268" t="s">
        <v>856</v>
      </c>
      <c r="T268">
        <v>683102</v>
      </c>
      <c r="U268" s="1">
        <v>40961.412499999999</v>
      </c>
      <c r="V268" s="1">
        <v>40961.412499999999</v>
      </c>
      <c r="W268" s="1">
        <v>40962.309027777781</v>
      </c>
      <c r="X268" s="1">
        <v>42739.527083333334</v>
      </c>
      <c r="Y268" s="1">
        <v>42648.539583333331</v>
      </c>
      <c r="AC268" t="s">
        <v>51</v>
      </c>
      <c r="AD268">
        <v>2969475309</v>
      </c>
      <c r="AE268" s="1">
        <v>37159</v>
      </c>
      <c r="AF268" t="s">
        <v>93</v>
      </c>
      <c r="AG268" t="s">
        <v>2344</v>
      </c>
      <c r="AH268" t="s">
        <v>53</v>
      </c>
      <c r="AJ268" t="s">
        <v>53</v>
      </c>
      <c r="AL268" t="s">
        <v>68</v>
      </c>
      <c r="AO268" t="s">
        <v>54</v>
      </c>
      <c r="AP268" s="1">
        <v>44224.659722222219</v>
      </c>
      <c r="AQ268" s="1">
        <v>44216.629166666666</v>
      </c>
    </row>
    <row r="269" spans="1:43" x14ac:dyDescent="0.35">
      <c r="A269" t="s">
        <v>2345</v>
      </c>
      <c r="B269" t="s">
        <v>2346</v>
      </c>
      <c r="C269" t="s">
        <v>2347</v>
      </c>
      <c r="F269" t="s">
        <v>2348</v>
      </c>
      <c r="H269" t="s">
        <v>2349</v>
      </c>
      <c r="I269" t="s">
        <v>179</v>
      </c>
      <c r="J269" t="s">
        <v>2350</v>
      </c>
      <c r="K269" t="s">
        <v>2351</v>
      </c>
      <c r="M269" t="s">
        <v>159</v>
      </c>
      <c r="N269" t="s">
        <v>65</v>
      </c>
      <c r="O269">
        <v>80910</v>
      </c>
      <c r="P269" t="s">
        <v>50</v>
      </c>
      <c r="Q269" t="s">
        <v>502</v>
      </c>
      <c r="S269" t="s">
        <v>856</v>
      </c>
      <c r="T269">
        <v>78172</v>
      </c>
      <c r="U269" s="1">
        <v>40962.62777777778</v>
      </c>
      <c r="V269" s="1">
        <v>40962.62777777778</v>
      </c>
      <c r="W269" s="1">
        <v>40962.642361111109</v>
      </c>
      <c r="X269" s="1">
        <v>45468.415277777778</v>
      </c>
      <c r="Y269" s="1">
        <v>43441.614583333336</v>
      </c>
      <c r="AC269" t="s">
        <v>53</v>
      </c>
      <c r="AD269">
        <v>2969476832</v>
      </c>
      <c r="AE269" s="1">
        <v>37243</v>
      </c>
      <c r="AF269" t="s">
        <v>1763</v>
      </c>
      <c r="AG269" t="s">
        <v>2352</v>
      </c>
      <c r="AH269" t="s">
        <v>53</v>
      </c>
      <c r="AJ269" t="s">
        <v>53</v>
      </c>
      <c r="AK269" t="s">
        <v>536</v>
      </c>
      <c r="AL269" t="s">
        <v>68</v>
      </c>
      <c r="AO269" t="s">
        <v>54</v>
      </c>
      <c r="AP269" s="1">
        <v>45316.713888888888</v>
      </c>
      <c r="AQ269" s="1">
        <v>45310.486111111109</v>
      </c>
    </row>
    <row r="270" spans="1:43" x14ac:dyDescent="0.35">
      <c r="A270" t="s">
        <v>2353</v>
      </c>
      <c r="B270" t="s">
        <v>2354</v>
      </c>
      <c r="C270" t="s">
        <v>106</v>
      </c>
      <c r="F270" t="s">
        <v>2355</v>
      </c>
      <c r="H270" t="s">
        <v>2356</v>
      </c>
      <c r="I270" t="s">
        <v>179</v>
      </c>
      <c r="J270" t="s">
        <v>491</v>
      </c>
      <c r="K270" t="s">
        <v>492</v>
      </c>
      <c r="M270" t="s">
        <v>419</v>
      </c>
      <c r="N270" t="s">
        <v>253</v>
      </c>
      <c r="O270">
        <v>87109</v>
      </c>
      <c r="P270" t="s">
        <v>50</v>
      </c>
      <c r="Q270" t="s">
        <v>502</v>
      </c>
      <c r="S270" t="s">
        <v>856</v>
      </c>
      <c r="T270" t="s">
        <v>2357</v>
      </c>
      <c r="U270" s="1">
        <v>40962.664583333331</v>
      </c>
      <c r="V270" s="1">
        <v>40962.664583333331</v>
      </c>
      <c r="W270" s="1">
        <v>40962.675000000003</v>
      </c>
      <c r="X270" s="1">
        <v>42760.615972222222</v>
      </c>
      <c r="Y270" s="1">
        <v>41219.554861111108</v>
      </c>
      <c r="AC270" t="s">
        <v>53</v>
      </c>
      <c r="AD270">
        <v>2969472760</v>
      </c>
      <c r="AE270" s="1">
        <v>36916.71597222222</v>
      </c>
      <c r="AF270" t="s">
        <v>2358</v>
      </c>
      <c r="AG270" t="s">
        <v>2359</v>
      </c>
      <c r="AH270" t="s">
        <v>53</v>
      </c>
      <c r="AJ270" t="s">
        <v>53</v>
      </c>
      <c r="AL270" t="s">
        <v>68</v>
      </c>
      <c r="AO270" t="s">
        <v>54</v>
      </c>
    </row>
    <row r="271" spans="1:43" x14ac:dyDescent="0.35">
      <c r="A271" t="s">
        <v>2360</v>
      </c>
      <c r="B271" t="s">
        <v>2361</v>
      </c>
      <c r="C271" t="s">
        <v>2362</v>
      </c>
      <c r="F271" t="s">
        <v>2363</v>
      </c>
      <c r="G271">
        <v>9708463505</v>
      </c>
      <c r="H271" t="s">
        <v>2364</v>
      </c>
      <c r="I271" t="s">
        <v>179</v>
      </c>
      <c r="J271" t="s">
        <v>2365</v>
      </c>
      <c r="K271" t="s">
        <v>2366</v>
      </c>
      <c r="M271" t="s">
        <v>873</v>
      </c>
      <c r="N271" t="s">
        <v>287</v>
      </c>
      <c r="O271">
        <v>80487</v>
      </c>
      <c r="P271" t="s">
        <v>50</v>
      </c>
      <c r="Q271" t="s">
        <v>502</v>
      </c>
      <c r="S271" t="s">
        <v>856</v>
      </c>
      <c r="T271" t="s">
        <v>2367</v>
      </c>
      <c r="U271" s="1">
        <v>40938.541666666664</v>
      </c>
      <c r="V271" s="1">
        <v>40963.68472222222</v>
      </c>
      <c r="W271" s="1">
        <v>40940.561805555553</v>
      </c>
      <c r="X271" s="1">
        <v>41991.618055555555</v>
      </c>
      <c r="AC271" t="s">
        <v>53</v>
      </c>
      <c r="AD271">
        <v>2969519619</v>
      </c>
      <c r="AE271" s="1">
        <v>38909.625694444447</v>
      </c>
      <c r="AF271" t="s">
        <v>2368</v>
      </c>
      <c r="AG271" t="s">
        <v>2369</v>
      </c>
      <c r="AH271" t="s">
        <v>53</v>
      </c>
      <c r="AJ271" t="s">
        <v>53</v>
      </c>
      <c r="AK271" t="s">
        <v>536</v>
      </c>
      <c r="AL271" t="s">
        <v>68</v>
      </c>
      <c r="AO271" t="s">
        <v>54</v>
      </c>
    </row>
    <row r="272" spans="1:43" x14ac:dyDescent="0.35">
      <c r="A272" t="s">
        <v>2370</v>
      </c>
      <c r="B272" t="s">
        <v>2371</v>
      </c>
      <c r="C272" t="s">
        <v>2372</v>
      </c>
      <c r="D272" t="s">
        <v>2373</v>
      </c>
      <c r="F272" t="s">
        <v>2374</v>
      </c>
      <c r="G272" t="s">
        <v>2375</v>
      </c>
      <c r="H272" t="s">
        <v>2376</v>
      </c>
      <c r="I272" t="s">
        <v>271</v>
      </c>
      <c r="J272" t="s">
        <v>272</v>
      </c>
      <c r="K272" t="s">
        <v>2377</v>
      </c>
      <c r="M272" t="s">
        <v>2378</v>
      </c>
      <c r="N272" t="s">
        <v>65</v>
      </c>
      <c r="O272">
        <v>80521</v>
      </c>
      <c r="P272" t="s">
        <v>50</v>
      </c>
      <c r="Q272" t="s">
        <v>502</v>
      </c>
      <c r="S272" t="s">
        <v>856</v>
      </c>
      <c r="T272">
        <v>58362</v>
      </c>
      <c r="U272" s="1">
        <v>40154.48333333333</v>
      </c>
      <c r="V272" s="1">
        <v>40967.593055555553</v>
      </c>
      <c r="W272" s="1">
        <v>40154.581250000003</v>
      </c>
      <c r="X272" s="1">
        <v>44455.30972222222</v>
      </c>
      <c r="Y272" s="1">
        <v>42650.723611111112</v>
      </c>
      <c r="AC272" t="s">
        <v>51</v>
      </c>
      <c r="AD272">
        <v>2969474461</v>
      </c>
      <c r="AE272" s="1">
        <v>37104.381944444445</v>
      </c>
      <c r="AF272" t="s">
        <v>2336</v>
      </c>
      <c r="AG272" t="s">
        <v>2379</v>
      </c>
      <c r="AH272" t="s">
        <v>53</v>
      </c>
      <c r="AJ272" t="s">
        <v>53</v>
      </c>
      <c r="AK272" t="s">
        <v>182</v>
      </c>
      <c r="AL272" t="s">
        <v>68</v>
      </c>
      <c r="AO272" t="s">
        <v>54</v>
      </c>
      <c r="AP272" s="1">
        <v>45258.788888888892</v>
      </c>
      <c r="AQ272" s="1">
        <v>45257.73333333333</v>
      </c>
    </row>
    <row r="273" spans="1:43" x14ac:dyDescent="0.35">
      <c r="A273" t="s">
        <v>2380</v>
      </c>
      <c r="B273" t="s">
        <v>2381</v>
      </c>
      <c r="C273" t="s">
        <v>443</v>
      </c>
      <c r="F273" t="s">
        <v>2382</v>
      </c>
      <c r="H273" t="s">
        <v>2383</v>
      </c>
      <c r="I273" t="s">
        <v>101</v>
      </c>
      <c r="J273" t="s">
        <v>2365</v>
      </c>
      <c r="K273" t="s">
        <v>2384</v>
      </c>
      <c r="M273" t="s">
        <v>873</v>
      </c>
      <c r="N273" t="s">
        <v>213</v>
      </c>
      <c r="O273">
        <v>80487</v>
      </c>
      <c r="P273" t="s">
        <v>50</v>
      </c>
      <c r="Q273" t="s">
        <v>502</v>
      </c>
      <c r="S273" t="s">
        <v>856</v>
      </c>
      <c r="T273">
        <v>64143</v>
      </c>
      <c r="U273" s="1">
        <v>40968.318749999999</v>
      </c>
      <c r="V273" s="1">
        <v>40968.318749999999</v>
      </c>
      <c r="W273" s="1">
        <v>40968.328472222223</v>
      </c>
      <c r="X273" s="1">
        <v>42654.334722222222</v>
      </c>
      <c r="Y273" s="1">
        <v>42653.453472222223</v>
      </c>
      <c r="AC273" t="s">
        <v>51</v>
      </c>
      <c r="AD273">
        <v>2969519619</v>
      </c>
      <c r="AE273" s="1">
        <v>38909.625694444447</v>
      </c>
      <c r="AF273" t="s">
        <v>2368</v>
      </c>
      <c r="AG273" t="s">
        <v>2385</v>
      </c>
      <c r="AH273" t="s">
        <v>53</v>
      </c>
      <c r="AJ273" t="s">
        <v>53</v>
      </c>
      <c r="AL273" t="s">
        <v>68</v>
      </c>
      <c r="AO273" t="s">
        <v>54</v>
      </c>
      <c r="AP273" s="1">
        <v>45470.763194444444</v>
      </c>
      <c r="AQ273" s="1">
        <v>45470.765277777777</v>
      </c>
    </row>
    <row r="274" spans="1:43" x14ac:dyDescent="0.35">
      <c r="A274" t="s">
        <v>2386</v>
      </c>
      <c r="B274" t="s">
        <v>2387</v>
      </c>
      <c r="C274" t="s">
        <v>2388</v>
      </c>
      <c r="D274" t="s">
        <v>437</v>
      </c>
      <c r="H274" t="s">
        <v>2389</v>
      </c>
      <c r="I274" t="s">
        <v>61</v>
      </c>
      <c r="J274" t="s">
        <v>235</v>
      </c>
      <c r="P274" t="s">
        <v>50</v>
      </c>
      <c r="Q274" t="s">
        <v>502</v>
      </c>
      <c r="S274" t="s">
        <v>856</v>
      </c>
      <c r="T274">
        <v>82785</v>
      </c>
      <c r="U274" s="1">
        <v>40968.564583333333</v>
      </c>
      <c r="V274" s="1">
        <v>40968.564583333333</v>
      </c>
      <c r="W274" s="1">
        <v>40968.649305555555</v>
      </c>
      <c r="X274" s="1">
        <v>43969.442361111112</v>
      </c>
      <c r="Y274" s="1">
        <v>42580.587500000001</v>
      </c>
      <c r="AC274" t="s">
        <v>51</v>
      </c>
      <c r="AD274">
        <v>2969479529</v>
      </c>
      <c r="AE274" s="1">
        <v>37399</v>
      </c>
      <c r="AF274" t="s">
        <v>236</v>
      </c>
      <c r="AG274" t="s">
        <v>2390</v>
      </c>
      <c r="AH274" t="s">
        <v>53</v>
      </c>
      <c r="AJ274" t="s">
        <v>53</v>
      </c>
      <c r="AL274" t="s">
        <v>68</v>
      </c>
      <c r="AO274" t="s">
        <v>54</v>
      </c>
      <c r="AP274" s="1">
        <v>44960.412499999999</v>
      </c>
      <c r="AQ274" s="1">
        <v>44960.413888888892</v>
      </c>
    </row>
    <row r="275" spans="1:43" x14ac:dyDescent="0.35">
      <c r="A275" t="s">
        <v>2391</v>
      </c>
      <c r="B275" t="s">
        <v>653</v>
      </c>
      <c r="C275" t="s">
        <v>2392</v>
      </c>
      <c r="D275" t="s">
        <v>2393</v>
      </c>
      <c r="F275" t="s">
        <v>2394</v>
      </c>
      <c r="G275" t="s">
        <v>2395</v>
      </c>
      <c r="H275" t="s">
        <v>2396</v>
      </c>
      <c r="I275" t="s">
        <v>179</v>
      </c>
      <c r="J275" t="s">
        <v>1842</v>
      </c>
      <c r="K275" t="s">
        <v>2397</v>
      </c>
      <c r="M275" t="s">
        <v>1333</v>
      </c>
      <c r="N275" t="s">
        <v>287</v>
      </c>
      <c r="O275">
        <v>80828</v>
      </c>
      <c r="P275" t="s">
        <v>50</v>
      </c>
      <c r="Q275" t="s">
        <v>502</v>
      </c>
      <c r="R275" t="s">
        <v>2398</v>
      </c>
      <c r="S275" t="s">
        <v>856</v>
      </c>
      <c r="T275" s="2" t="s">
        <v>2399</v>
      </c>
      <c r="U275" s="1">
        <v>40954.618750000001</v>
      </c>
      <c r="V275" s="1">
        <v>40969.482638888891</v>
      </c>
      <c r="W275" s="1">
        <v>40955.354166666664</v>
      </c>
      <c r="X275" s="1">
        <v>42648.470138888886</v>
      </c>
      <c r="Y275" s="1">
        <v>42648.470833333333</v>
      </c>
      <c r="AC275" t="s">
        <v>51</v>
      </c>
      <c r="AD275">
        <v>2969475411</v>
      </c>
      <c r="AE275" s="1">
        <v>37166.661111111112</v>
      </c>
      <c r="AF275" t="s">
        <v>1844</v>
      </c>
      <c r="AG275" t="s">
        <v>2400</v>
      </c>
      <c r="AH275" t="s">
        <v>53</v>
      </c>
      <c r="AJ275" t="s">
        <v>53</v>
      </c>
      <c r="AK275" t="s">
        <v>536</v>
      </c>
      <c r="AL275" t="s">
        <v>68</v>
      </c>
      <c r="AO275" t="s">
        <v>54</v>
      </c>
      <c r="AP275" s="1">
        <v>45401.394444444442</v>
      </c>
      <c r="AQ275" s="1">
        <v>44672.64166666667</v>
      </c>
    </row>
    <row r="276" spans="1:43" x14ac:dyDescent="0.35">
      <c r="A276" t="s">
        <v>2401</v>
      </c>
      <c r="B276" t="s">
        <v>2402</v>
      </c>
      <c r="C276" t="s">
        <v>404</v>
      </c>
      <c r="D276" t="s">
        <v>2403</v>
      </c>
      <c r="F276" t="s">
        <v>2404</v>
      </c>
      <c r="G276" t="s">
        <v>2405</v>
      </c>
      <c r="H276" t="s">
        <v>2406</v>
      </c>
      <c r="I276" t="s">
        <v>179</v>
      </c>
      <c r="K276" t="s">
        <v>2407</v>
      </c>
      <c r="M276" t="s">
        <v>2408</v>
      </c>
      <c r="N276" t="s">
        <v>2409</v>
      </c>
      <c r="O276">
        <v>85705</v>
      </c>
      <c r="P276" t="s">
        <v>50</v>
      </c>
      <c r="Q276" t="s">
        <v>502</v>
      </c>
      <c r="S276" t="s">
        <v>856</v>
      </c>
      <c r="T276">
        <v>59252</v>
      </c>
      <c r="U276" s="1">
        <v>40973.550000000003</v>
      </c>
      <c r="V276" s="1">
        <v>40973.550000000003</v>
      </c>
      <c r="W276" s="1">
        <v>40973.553472222222</v>
      </c>
      <c r="X276" s="1">
        <v>42691.581250000003</v>
      </c>
      <c r="AC276" t="s">
        <v>51</v>
      </c>
      <c r="AD276">
        <v>9999999999</v>
      </c>
      <c r="AE276" s="1">
        <v>45196</v>
      </c>
      <c r="AG276" t="s">
        <v>2410</v>
      </c>
      <c r="AH276" t="s">
        <v>53</v>
      </c>
      <c r="AJ276" t="s">
        <v>53</v>
      </c>
      <c r="AK276" t="s">
        <v>536</v>
      </c>
      <c r="AL276" t="s">
        <v>68</v>
      </c>
      <c r="AO276" t="s">
        <v>54</v>
      </c>
      <c r="AP276" s="1">
        <v>45462.474999999999</v>
      </c>
      <c r="AQ276" s="1">
        <v>45188.588888888888</v>
      </c>
    </row>
    <row r="277" spans="1:43" x14ac:dyDescent="0.35">
      <c r="A277" t="s">
        <v>2411</v>
      </c>
      <c r="B277" t="s">
        <v>2412</v>
      </c>
      <c r="C277" t="s">
        <v>587</v>
      </c>
      <c r="D277" t="s">
        <v>349</v>
      </c>
      <c r="H277" t="s">
        <v>2413</v>
      </c>
      <c r="I277" t="s">
        <v>1115</v>
      </c>
      <c r="J277" t="s">
        <v>2414</v>
      </c>
      <c r="K277" t="s">
        <v>2415</v>
      </c>
      <c r="M277" t="s">
        <v>298</v>
      </c>
      <c r="N277" t="s">
        <v>65</v>
      </c>
      <c r="O277" t="s">
        <v>2416</v>
      </c>
      <c r="P277" t="s">
        <v>50</v>
      </c>
      <c r="Q277" t="s">
        <v>502</v>
      </c>
      <c r="R277" t="s">
        <v>2417</v>
      </c>
      <c r="S277" t="s">
        <v>856</v>
      </c>
      <c r="T277">
        <v>18215</v>
      </c>
      <c r="U277" s="1">
        <v>40975.675694444442</v>
      </c>
      <c r="V277" s="1">
        <v>40975.675694444442</v>
      </c>
      <c r="W277" s="1">
        <v>40975.681250000001</v>
      </c>
      <c r="X277" s="1">
        <v>43353.470833333333</v>
      </c>
      <c r="Y277" s="1">
        <v>42087.645138888889</v>
      </c>
      <c r="AC277" t="s">
        <v>51</v>
      </c>
      <c r="AD277">
        <v>2969481010</v>
      </c>
      <c r="AE277" s="1">
        <v>37482</v>
      </c>
      <c r="AF277" t="s">
        <v>2418</v>
      </c>
      <c r="AG277" t="s">
        <v>2419</v>
      </c>
      <c r="AH277" t="s">
        <v>53</v>
      </c>
      <c r="AJ277" t="s">
        <v>53</v>
      </c>
      <c r="AK277" t="s">
        <v>536</v>
      </c>
      <c r="AL277" t="s">
        <v>68</v>
      </c>
      <c r="AO277" t="s">
        <v>54</v>
      </c>
      <c r="AP277" s="1">
        <v>45475.47152777778</v>
      </c>
      <c r="AQ277" s="1">
        <v>45475.456250000003</v>
      </c>
    </row>
    <row r="278" spans="1:43" x14ac:dyDescent="0.35">
      <c r="A278" t="s">
        <v>2420</v>
      </c>
      <c r="B278" t="s">
        <v>2421</v>
      </c>
      <c r="C278" t="s">
        <v>894</v>
      </c>
      <c r="F278" t="s">
        <v>2422</v>
      </c>
      <c r="H278" t="s">
        <v>2423</v>
      </c>
      <c r="I278" t="s">
        <v>394</v>
      </c>
      <c r="J278" t="s">
        <v>2424</v>
      </c>
      <c r="K278" t="s">
        <v>2425</v>
      </c>
      <c r="M278" t="s">
        <v>431</v>
      </c>
      <c r="N278" t="s">
        <v>213</v>
      </c>
      <c r="O278">
        <v>80112</v>
      </c>
      <c r="P278" t="s">
        <v>50</v>
      </c>
      <c r="Q278" t="s">
        <v>502</v>
      </c>
      <c r="R278" t="s">
        <v>2426</v>
      </c>
      <c r="S278" t="s">
        <v>856</v>
      </c>
      <c r="T278" s="2" t="s">
        <v>2427</v>
      </c>
      <c r="U278" s="1">
        <v>39545.605555555558</v>
      </c>
      <c r="V278" s="1">
        <v>40977.568055555559</v>
      </c>
      <c r="W278" s="1">
        <v>39545.624305555553</v>
      </c>
      <c r="X278" s="1">
        <v>43945.48333333333</v>
      </c>
      <c r="Y278" s="1">
        <v>42626.43472222222</v>
      </c>
      <c r="AC278" t="s">
        <v>53</v>
      </c>
      <c r="AD278">
        <v>2969475404</v>
      </c>
      <c r="AE278" s="1">
        <v>37166.661111111112</v>
      </c>
      <c r="AF278" t="s">
        <v>2428</v>
      </c>
      <c r="AG278" t="s">
        <v>2429</v>
      </c>
      <c r="AH278" t="s">
        <v>53</v>
      </c>
      <c r="AJ278" t="s">
        <v>53</v>
      </c>
      <c r="AK278" t="s">
        <v>570</v>
      </c>
      <c r="AL278" t="s">
        <v>68</v>
      </c>
      <c r="AO278" t="s">
        <v>54</v>
      </c>
      <c r="AP278" s="1">
        <v>45476.6875</v>
      </c>
      <c r="AQ278" s="1">
        <v>45476.688194444447</v>
      </c>
    </row>
    <row r="279" spans="1:43" x14ac:dyDescent="0.35">
      <c r="A279" t="s">
        <v>2430</v>
      </c>
      <c r="B279" t="s">
        <v>2431</v>
      </c>
      <c r="C279" t="s">
        <v>302</v>
      </c>
      <c r="F279" t="s">
        <v>2432</v>
      </c>
      <c r="H279" t="s">
        <v>2433</v>
      </c>
      <c r="I279" t="s">
        <v>1909</v>
      </c>
      <c r="J279" t="s">
        <v>272</v>
      </c>
      <c r="K279" t="s">
        <v>2434</v>
      </c>
      <c r="M279" t="s">
        <v>159</v>
      </c>
      <c r="N279" t="s">
        <v>287</v>
      </c>
      <c r="O279">
        <v>80915</v>
      </c>
      <c r="P279" t="s">
        <v>50</v>
      </c>
      <c r="Q279" t="s">
        <v>502</v>
      </c>
      <c r="R279" t="s">
        <v>1274</v>
      </c>
      <c r="S279" t="s">
        <v>856</v>
      </c>
      <c r="T279">
        <v>58361</v>
      </c>
      <c r="U279" s="1">
        <v>40980.484027777777</v>
      </c>
      <c r="V279" s="1">
        <v>40980.484027777777</v>
      </c>
      <c r="W279" s="1">
        <v>40980.500694444447</v>
      </c>
      <c r="X279" s="1">
        <v>44532.388888888891</v>
      </c>
      <c r="Y279" s="1">
        <v>43353.587500000001</v>
      </c>
      <c r="AC279" t="s">
        <v>53</v>
      </c>
      <c r="AD279">
        <v>2969474461</v>
      </c>
      <c r="AE279" s="1">
        <v>37104.381944444445</v>
      </c>
      <c r="AF279" t="s">
        <v>2302</v>
      </c>
      <c r="AG279" t="s">
        <v>2435</v>
      </c>
      <c r="AH279" t="s">
        <v>53</v>
      </c>
      <c r="AJ279" t="s">
        <v>53</v>
      </c>
      <c r="AK279" t="s">
        <v>536</v>
      </c>
      <c r="AL279" t="s">
        <v>68</v>
      </c>
      <c r="AO279" t="s">
        <v>54</v>
      </c>
      <c r="AP279" s="1">
        <v>45475.665277777778</v>
      </c>
      <c r="AQ279" s="1">
        <v>44519.613888888889</v>
      </c>
    </row>
    <row r="280" spans="1:43" x14ac:dyDescent="0.35">
      <c r="A280" t="s">
        <v>2436</v>
      </c>
      <c r="B280" t="s">
        <v>2437</v>
      </c>
      <c r="C280" t="s">
        <v>2438</v>
      </c>
      <c r="D280" t="s">
        <v>905</v>
      </c>
      <c r="F280" t="s">
        <v>2439</v>
      </c>
      <c r="G280" t="s">
        <v>2440</v>
      </c>
      <c r="H280" t="s">
        <v>2441</v>
      </c>
      <c r="I280" t="s">
        <v>179</v>
      </c>
      <c r="J280" t="s">
        <v>272</v>
      </c>
      <c r="K280" t="s">
        <v>273</v>
      </c>
      <c r="M280" t="s">
        <v>274</v>
      </c>
      <c r="N280" t="s">
        <v>275</v>
      </c>
      <c r="O280">
        <v>27612</v>
      </c>
      <c r="P280" t="s">
        <v>50</v>
      </c>
      <c r="S280" t="s">
        <v>856</v>
      </c>
      <c r="T280">
        <v>58361</v>
      </c>
      <c r="U280" s="1">
        <v>38614.536805555559</v>
      </c>
      <c r="V280" s="1">
        <v>40981.613888888889</v>
      </c>
      <c r="W280" s="1">
        <v>38652.354861111111</v>
      </c>
      <c r="X280" s="1">
        <v>42683.508333333331</v>
      </c>
      <c r="Y280" s="1">
        <v>42639.520833333336</v>
      </c>
      <c r="AC280" t="s">
        <v>51</v>
      </c>
      <c r="AD280">
        <v>2969474461</v>
      </c>
      <c r="AE280" s="1">
        <v>37104.381944444445</v>
      </c>
      <c r="AF280" t="s">
        <v>2302</v>
      </c>
      <c r="AG280" t="s">
        <v>2442</v>
      </c>
      <c r="AH280" t="s">
        <v>53</v>
      </c>
      <c r="AJ280" t="s">
        <v>53</v>
      </c>
      <c r="AL280" t="s">
        <v>68</v>
      </c>
      <c r="AO280" t="s">
        <v>54</v>
      </c>
      <c r="AP280" s="1">
        <v>45476.680555555555</v>
      </c>
      <c r="AQ280" s="1">
        <v>45476.481944444444</v>
      </c>
    </row>
    <row r="281" spans="1:43" x14ac:dyDescent="0.35">
      <c r="A281" t="s">
        <v>2443</v>
      </c>
      <c r="B281" t="s">
        <v>1440</v>
      </c>
      <c r="C281" t="s">
        <v>2444</v>
      </c>
      <c r="D281" t="s">
        <v>98</v>
      </c>
      <c r="F281" t="s">
        <v>1848</v>
      </c>
      <c r="H281" t="s">
        <v>2445</v>
      </c>
      <c r="I281" t="s">
        <v>61</v>
      </c>
      <c r="J281" t="s">
        <v>825</v>
      </c>
      <c r="P281" t="s">
        <v>50</v>
      </c>
      <c r="Q281" t="s">
        <v>502</v>
      </c>
      <c r="R281" t="s">
        <v>1577</v>
      </c>
      <c r="S281" t="s">
        <v>856</v>
      </c>
      <c r="T281">
        <v>46188</v>
      </c>
      <c r="U281" s="1">
        <v>40981.645138888889</v>
      </c>
      <c r="V281" s="1">
        <v>40981.645138888889</v>
      </c>
      <c r="W281" s="1">
        <v>40981.654166666667</v>
      </c>
      <c r="X281" s="1">
        <v>42751.761805555558</v>
      </c>
      <c r="Y281" s="1">
        <v>42583.709722222222</v>
      </c>
      <c r="AC281" t="s">
        <v>51</v>
      </c>
      <c r="AD281">
        <v>2969480621</v>
      </c>
      <c r="AE281" s="1">
        <v>37459</v>
      </c>
      <c r="AF281" t="s">
        <v>1850</v>
      </c>
      <c r="AG281" t="s">
        <v>2446</v>
      </c>
      <c r="AH281" t="s">
        <v>53</v>
      </c>
      <c r="AJ281" t="s">
        <v>53</v>
      </c>
      <c r="AL281" t="s">
        <v>68</v>
      </c>
      <c r="AO281" t="s">
        <v>54</v>
      </c>
      <c r="AP281" s="1">
        <v>45036.654166666667</v>
      </c>
      <c r="AQ281" s="1">
        <v>44770.493750000001</v>
      </c>
    </row>
    <row r="282" spans="1:43" x14ac:dyDescent="0.35">
      <c r="A282" t="s">
        <v>2447</v>
      </c>
      <c r="B282" t="s">
        <v>2448</v>
      </c>
      <c r="C282" t="s">
        <v>530</v>
      </c>
      <c r="D282" t="s">
        <v>58</v>
      </c>
      <c r="F282" t="s">
        <v>1848</v>
      </c>
      <c r="H282" t="s">
        <v>2449</v>
      </c>
      <c r="I282" t="s">
        <v>61</v>
      </c>
      <c r="J282" t="s">
        <v>825</v>
      </c>
      <c r="P282" t="s">
        <v>50</v>
      </c>
      <c r="Q282" t="s">
        <v>502</v>
      </c>
      <c r="R282" t="s">
        <v>1771</v>
      </c>
      <c r="S282" t="s">
        <v>856</v>
      </c>
      <c r="T282">
        <v>46188</v>
      </c>
      <c r="U282" s="1">
        <v>40982.686111111114</v>
      </c>
      <c r="V282" s="1">
        <v>40982.686111111114</v>
      </c>
      <c r="W282" s="1">
        <v>40984.524305555555</v>
      </c>
      <c r="X282" s="1">
        <v>43235.696527777778</v>
      </c>
      <c r="Y282" s="1">
        <v>42514.748611111114</v>
      </c>
      <c r="AC282" t="s">
        <v>51</v>
      </c>
      <c r="AD282">
        <v>2969480621</v>
      </c>
      <c r="AE282" s="1">
        <v>37459</v>
      </c>
      <c r="AF282" t="s">
        <v>1850</v>
      </c>
      <c r="AG282" t="s">
        <v>2450</v>
      </c>
      <c r="AH282" t="s">
        <v>53</v>
      </c>
      <c r="AJ282" t="s">
        <v>53</v>
      </c>
      <c r="AL282" t="s">
        <v>68</v>
      </c>
      <c r="AO282" t="s">
        <v>54</v>
      </c>
      <c r="AP282" s="1">
        <v>43880.495138888888</v>
      </c>
      <c r="AQ282" s="1">
        <v>43880.525000000001</v>
      </c>
    </row>
    <row r="283" spans="1:43" x14ac:dyDescent="0.35">
      <c r="A283" t="s">
        <v>2451</v>
      </c>
      <c r="B283" t="s">
        <v>2452</v>
      </c>
      <c r="C283" t="s">
        <v>2453</v>
      </c>
      <c r="D283" t="s">
        <v>282</v>
      </c>
      <c r="F283" t="s">
        <v>385</v>
      </c>
      <c r="G283" t="s">
        <v>2454</v>
      </c>
      <c r="H283" t="s">
        <v>2455</v>
      </c>
      <c r="I283" t="s">
        <v>169</v>
      </c>
      <c r="J283" t="s">
        <v>85</v>
      </c>
      <c r="P283" t="s">
        <v>50</v>
      </c>
      <c r="Q283" t="s">
        <v>502</v>
      </c>
      <c r="S283" t="s">
        <v>856</v>
      </c>
      <c r="T283">
        <v>7037</v>
      </c>
      <c r="U283" s="1">
        <v>40990.473611111112</v>
      </c>
      <c r="V283" s="1">
        <v>40990.473611111112</v>
      </c>
      <c r="W283" s="1">
        <v>40990.524305555555</v>
      </c>
      <c r="X283" s="1">
        <v>43147.651388888888</v>
      </c>
      <c r="AC283" t="s">
        <v>51</v>
      </c>
      <c r="AD283">
        <v>2969485219</v>
      </c>
      <c r="AE283" s="1">
        <v>37784</v>
      </c>
      <c r="AF283" t="s">
        <v>483</v>
      </c>
      <c r="AG283" t="s">
        <v>2456</v>
      </c>
      <c r="AH283" t="s">
        <v>53</v>
      </c>
      <c r="AJ283" t="s">
        <v>53</v>
      </c>
      <c r="AK283" t="s">
        <v>536</v>
      </c>
      <c r="AL283" t="s">
        <v>68</v>
      </c>
      <c r="AO283" t="s">
        <v>54</v>
      </c>
      <c r="AP283" s="1">
        <v>45419.541666666664</v>
      </c>
    </row>
    <row r="284" spans="1:43" x14ac:dyDescent="0.35">
      <c r="A284" t="s">
        <v>2457</v>
      </c>
      <c r="B284" t="s">
        <v>2458</v>
      </c>
      <c r="C284" t="s">
        <v>2459</v>
      </c>
      <c r="D284" t="s">
        <v>861</v>
      </c>
      <c r="H284" t="s">
        <v>2460</v>
      </c>
      <c r="I284" t="s">
        <v>61</v>
      </c>
      <c r="J284" t="s">
        <v>1341</v>
      </c>
      <c r="P284" t="s">
        <v>50</v>
      </c>
      <c r="Q284" t="s">
        <v>502</v>
      </c>
      <c r="S284" t="s">
        <v>856</v>
      </c>
      <c r="T284">
        <v>68438</v>
      </c>
      <c r="U284" s="1">
        <v>40996.730555555558</v>
      </c>
      <c r="V284" s="1">
        <v>40996.730555555558</v>
      </c>
      <c r="W284" s="1">
        <v>40998.498611111114</v>
      </c>
      <c r="X284" s="1">
        <v>42649.419444444444</v>
      </c>
      <c r="Y284" s="1">
        <v>42647.486805555556</v>
      </c>
      <c r="AC284" t="s">
        <v>51</v>
      </c>
      <c r="AD284">
        <v>2969474049</v>
      </c>
      <c r="AE284" s="1">
        <v>37062</v>
      </c>
      <c r="AF284" t="s">
        <v>1342</v>
      </c>
      <c r="AG284" t="s">
        <v>2461</v>
      </c>
      <c r="AH284" t="s">
        <v>53</v>
      </c>
      <c r="AJ284" t="s">
        <v>53</v>
      </c>
      <c r="AL284" t="s">
        <v>68</v>
      </c>
      <c r="AO284" t="s">
        <v>54</v>
      </c>
      <c r="AP284" s="1">
        <v>45474.46875</v>
      </c>
      <c r="AQ284" s="1">
        <v>45474.470138888886</v>
      </c>
    </row>
    <row r="285" spans="1:43" x14ac:dyDescent="0.35">
      <c r="A285" t="s">
        <v>2462</v>
      </c>
      <c r="B285" t="s">
        <v>2463</v>
      </c>
      <c r="C285" t="s">
        <v>2464</v>
      </c>
      <c r="F285">
        <v>5054528000</v>
      </c>
      <c r="G285">
        <v>5054528000</v>
      </c>
      <c r="H285" t="s">
        <v>2465</v>
      </c>
      <c r="I285" t="s">
        <v>101</v>
      </c>
      <c r="J285" t="s">
        <v>2466</v>
      </c>
      <c r="K285" t="s">
        <v>2467</v>
      </c>
      <c r="L285" t="s">
        <v>2467</v>
      </c>
      <c r="M285" t="s">
        <v>2468</v>
      </c>
      <c r="N285" t="s">
        <v>398</v>
      </c>
      <c r="O285">
        <v>87105</v>
      </c>
      <c r="P285" t="s">
        <v>50</v>
      </c>
      <c r="Q285" t="s">
        <v>502</v>
      </c>
      <c r="S285" t="s">
        <v>856</v>
      </c>
      <c r="T285">
        <v>77974</v>
      </c>
      <c r="U285" s="1">
        <v>40997.504861111112</v>
      </c>
      <c r="V285" s="1">
        <v>40997.504861111112</v>
      </c>
      <c r="W285" s="1">
        <v>40998.536805555559</v>
      </c>
      <c r="X285" s="1">
        <v>44055.546527777777</v>
      </c>
      <c r="Y285" s="1">
        <v>42569.581944444442</v>
      </c>
      <c r="AC285" t="s">
        <v>51</v>
      </c>
      <c r="AD285">
        <v>2969572422</v>
      </c>
      <c r="AE285" s="1">
        <v>40998.536111111112</v>
      </c>
      <c r="AF285" t="s">
        <v>2469</v>
      </c>
      <c r="AG285" t="s">
        <v>2470</v>
      </c>
      <c r="AH285" t="s">
        <v>53</v>
      </c>
      <c r="AJ285" t="s">
        <v>53</v>
      </c>
      <c r="AK285" t="s">
        <v>536</v>
      </c>
      <c r="AL285" t="s">
        <v>68</v>
      </c>
      <c r="AO285" t="s">
        <v>54</v>
      </c>
      <c r="AP285" s="1">
        <v>45469.479861111111</v>
      </c>
      <c r="AQ285" s="1">
        <v>45433.62222222222</v>
      </c>
    </row>
    <row r="286" spans="1:43" x14ac:dyDescent="0.35">
      <c r="A286" t="s">
        <v>2471</v>
      </c>
      <c r="B286" t="s">
        <v>667</v>
      </c>
      <c r="C286" t="s">
        <v>2472</v>
      </c>
      <c r="F286" t="s">
        <v>2473</v>
      </c>
      <c r="H286" t="s">
        <v>2474</v>
      </c>
      <c r="I286" t="s">
        <v>61</v>
      </c>
      <c r="J286" t="s">
        <v>2224</v>
      </c>
      <c r="K286" t="s">
        <v>2475</v>
      </c>
      <c r="M286" t="s">
        <v>2476</v>
      </c>
      <c r="N286" t="s">
        <v>65</v>
      </c>
      <c r="O286" t="s">
        <v>2477</v>
      </c>
      <c r="P286" t="s">
        <v>50</v>
      </c>
      <c r="Q286" t="s">
        <v>502</v>
      </c>
      <c r="S286" t="s">
        <v>856</v>
      </c>
      <c r="T286" t="s">
        <v>936</v>
      </c>
      <c r="U286" s="1">
        <v>41015.554861111108</v>
      </c>
      <c r="V286" s="1">
        <v>41015.554861111108</v>
      </c>
      <c r="W286" s="1">
        <v>41015.618750000001</v>
      </c>
      <c r="X286" s="1">
        <v>42332.45</v>
      </c>
      <c r="Y286" s="1">
        <v>42492.604166666664</v>
      </c>
      <c r="AC286" t="s">
        <v>53</v>
      </c>
      <c r="AD286">
        <v>2969479981</v>
      </c>
      <c r="AE286" s="1">
        <v>37426</v>
      </c>
      <c r="AF286" t="s">
        <v>2478</v>
      </c>
      <c r="AG286" t="s">
        <v>2479</v>
      </c>
      <c r="AH286" t="s">
        <v>53</v>
      </c>
      <c r="AJ286" t="s">
        <v>53</v>
      </c>
      <c r="AL286" t="s">
        <v>78</v>
      </c>
      <c r="AO286" t="s">
        <v>54</v>
      </c>
      <c r="AP286" s="1">
        <v>44588.728472222225</v>
      </c>
      <c r="AQ286" s="1">
        <v>43690.722222222219</v>
      </c>
    </row>
    <row r="287" spans="1:43" x14ac:dyDescent="0.35">
      <c r="A287" t="s">
        <v>2480</v>
      </c>
      <c r="B287" t="s">
        <v>2481</v>
      </c>
      <c r="C287" t="s">
        <v>2482</v>
      </c>
      <c r="F287" t="s">
        <v>2483</v>
      </c>
      <c r="H287" t="s">
        <v>2484</v>
      </c>
      <c r="I287" t="s">
        <v>179</v>
      </c>
      <c r="J287" t="s">
        <v>1673</v>
      </c>
      <c r="K287" t="s">
        <v>2485</v>
      </c>
      <c r="M287" t="s">
        <v>525</v>
      </c>
      <c r="N287" t="s">
        <v>2486</v>
      </c>
      <c r="O287">
        <v>80011</v>
      </c>
      <c r="P287" t="s">
        <v>50</v>
      </c>
      <c r="Q287" t="s">
        <v>502</v>
      </c>
      <c r="S287" t="s">
        <v>856</v>
      </c>
      <c r="T287" t="s">
        <v>2487</v>
      </c>
      <c r="U287" s="1">
        <v>41019.646527777775</v>
      </c>
      <c r="V287" s="1">
        <v>41019.646527777775</v>
      </c>
      <c r="W287" s="1">
        <v>41620.306944444441</v>
      </c>
      <c r="X287" s="1">
        <v>41620.306944444441</v>
      </c>
      <c r="AC287" t="s">
        <v>51</v>
      </c>
      <c r="AD287">
        <v>2969473349</v>
      </c>
      <c r="AE287" s="1">
        <v>37012.460416666669</v>
      </c>
      <c r="AF287" t="s">
        <v>1675</v>
      </c>
      <c r="AG287" t="s">
        <v>2488</v>
      </c>
      <c r="AH287" t="s">
        <v>53</v>
      </c>
      <c r="AJ287" t="s">
        <v>53</v>
      </c>
      <c r="AK287" t="s">
        <v>570</v>
      </c>
      <c r="AL287" t="s">
        <v>78</v>
      </c>
      <c r="AO287" t="s">
        <v>54</v>
      </c>
      <c r="AP287" s="1">
        <v>44505.406944444447</v>
      </c>
      <c r="AQ287" s="1">
        <v>44442.527083333334</v>
      </c>
    </row>
    <row r="288" spans="1:43" x14ac:dyDescent="0.35">
      <c r="A288" t="s">
        <v>2489</v>
      </c>
      <c r="B288" t="s">
        <v>2490</v>
      </c>
      <c r="C288" t="s">
        <v>2491</v>
      </c>
      <c r="F288" t="s">
        <v>2492</v>
      </c>
      <c r="H288" t="s">
        <v>2493</v>
      </c>
      <c r="I288" t="s">
        <v>169</v>
      </c>
      <c r="J288" t="s">
        <v>1014</v>
      </c>
      <c r="K288" t="s">
        <v>2494</v>
      </c>
      <c r="M288" t="s">
        <v>2002</v>
      </c>
      <c r="N288" t="s">
        <v>253</v>
      </c>
      <c r="O288">
        <v>88023</v>
      </c>
      <c r="P288" t="s">
        <v>50</v>
      </c>
      <c r="Q288" t="s">
        <v>502</v>
      </c>
      <c r="S288" t="s">
        <v>856</v>
      </c>
      <c r="T288">
        <v>101459</v>
      </c>
      <c r="U288" s="1">
        <v>41022.366666666669</v>
      </c>
      <c r="V288" s="1">
        <v>41022.366666666669</v>
      </c>
      <c r="W288" s="1">
        <v>41022.390277777777</v>
      </c>
      <c r="X288" s="1">
        <v>42773.563194444447</v>
      </c>
      <c r="AC288" t="s">
        <v>53</v>
      </c>
      <c r="AD288">
        <v>2969480780</v>
      </c>
      <c r="AE288" s="1">
        <v>37467</v>
      </c>
      <c r="AF288" t="s">
        <v>2495</v>
      </c>
      <c r="AG288" t="s">
        <v>2496</v>
      </c>
      <c r="AH288" t="s">
        <v>53</v>
      </c>
      <c r="AJ288" t="s">
        <v>53</v>
      </c>
      <c r="AK288" t="s">
        <v>2497</v>
      </c>
      <c r="AL288" t="s">
        <v>68</v>
      </c>
      <c r="AO288" t="s">
        <v>54</v>
      </c>
      <c r="AP288" s="1">
        <v>44420.395833333336</v>
      </c>
    </row>
    <row r="289" spans="1:43" x14ac:dyDescent="0.35">
      <c r="A289" t="s">
        <v>2498</v>
      </c>
      <c r="B289" t="s">
        <v>2499</v>
      </c>
      <c r="C289" t="s">
        <v>2157</v>
      </c>
      <c r="D289" t="s">
        <v>240</v>
      </c>
      <c r="F289" t="s">
        <v>47</v>
      </c>
      <c r="H289" t="s">
        <v>2500</v>
      </c>
      <c r="J289" t="s">
        <v>85</v>
      </c>
      <c r="P289" t="s">
        <v>50</v>
      </c>
      <c r="U289" s="1">
        <v>37777.636111111111</v>
      </c>
      <c r="V289" s="1">
        <v>41022.613194444442</v>
      </c>
      <c r="W289" s="1">
        <v>41022.658333333333</v>
      </c>
      <c r="X289" s="1">
        <v>42035.557638888888</v>
      </c>
      <c r="AC289" t="s">
        <v>51</v>
      </c>
      <c r="AD289">
        <v>2969485219</v>
      </c>
      <c r="AE289" s="1">
        <v>37784</v>
      </c>
      <c r="AG289" t="s">
        <v>2501</v>
      </c>
      <c r="AH289" t="s">
        <v>53</v>
      </c>
      <c r="AJ289" t="s">
        <v>53</v>
      </c>
      <c r="AK289" t="s">
        <v>665</v>
      </c>
      <c r="AL289" t="s">
        <v>291</v>
      </c>
      <c r="AO289" t="s">
        <v>54</v>
      </c>
      <c r="AP289" s="1">
        <v>45476.559027777781</v>
      </c>
    </row>
    <row r="290" spans="1:43" x14ac:dyDescent="0.35">
      <c r="A290" t="s">
        <v>2502</v>
      </c>
      <c r="B290" t="s">
        <v>80</v>
      </c>
      <c r="C290" t="s">
        <v>702</v>
      </c>
      <c r="F290" t="s">
        <v>2503</v>
      </c>
      <c r="G290" t="s">
        <v>2504</v>
      </c>
      <c r="H290" t="s">
        <v>2505</v>
      </c>
      <c r="I290" t="s">
        <v>179</v>
      </c>
      <c r="J290" t="s">
        <v>2506</v>
      </c>
      <c r="K290" t="s">
        <v>2507</v>
      </c>
      <c r="M290" t="s">
        <v>2508</v>
      </c>
      <c r="N290" t="s">
        <v>2509</v>
      </c>
      <c r="O290">
        <v>85258</v>
      </c>
      <c r="P290" t="s">
        <v>50</v>
      </c>
      <c r="Q290" t="s">
        <v>502</v>
      </c>
      <c r="S290" t="s">
        <v>856</v>
      </c>
      <c r="T290">
        <v>13389</v>
      </c>
      <c r="U290" s="1">
        <v>41022.65347222222</v>
      </c>
      <c r="V290" s="1">
        <v>41022.65347222222</v>
      </c>
      <c r="W290" s="1">
        <v>41022.696527777778</v>
      </c>
      <c r="X290" s="1">
        <v>42640.344444444447</v>
      </c>
      <c r="Y290" s="1">
        <v>42640.345138888886</v>
      </c>
      <c r="AC290" t="s">
        <v>51</v>
      </c>
      <c r="AD290">
        <v>2969479112</v>
      </c>
      <c r="AE290" s="1">
        <v>37376</v>
      </c>
      <c r="AF290" t="s">
        <v>2510</v>
      </c>
      <c r="AG290" t="s">
        <v>2511</v>
      </c>
      <c r="AH290" t="s">
        <v>53</v>
      </c>
      <c r="AJ290" t="s">
        <v>53</v>
      </c>
      <c r="AK290" t="s">
        <v>2512</v>
      </c>
      <c r="AL290" t="s">
        <v>68</v>
      </c>
      <c r="AO290" t="s">
        <v>54</v>
      </c>
    </row>
    <row r="291" spans="1:43" x14ac:dyDescent="0.35">
      <c r="A291" t="s">
        <v>2513</v>
      </c>
      <c r="B291" t="s">
        <v>2514</v>
      </c>
      <c r="C291" t="s">
        <v>2515</v>
      </c>
      <c r="D291" t="s">
        <v>2516</v>
      </c>
      <c r="F291" t="s">
        <v>2517</v>
      </c>
      <c r="G291" t="s">
        <v>2518</v>
      </c>
      <c r="H291" t="s">
        <v>2519</v>
      </c>
      <c r="I291" t="s">
        <v>179</v>
      </c>
      <c r="J291" t="s">
        <v>491</v>
      </c>
      <c r="K291" t="s">
        <v>2520</v>
      </c>
      <c r="M291" t="s">
        <v>1912</v>
      </c>
      <c r="N291" t="s">
        <v>65</v>
      </c>
      <c r="O291">
        <v>80128</v>
      </c>
      <c r="P291" t="s">
        <v>50</v>
      </c>
      <c r="Q291" t="s">
        <v>502</v>
      </c>
      <c r="R291" t="s">
        <v>2521</v>
      </c>
      <c r="S291" t="s">
        <v>856</v>
      </c>
      <c r="T291" t="s">
        <v>2357</v>
      </c>
      <c r="U291" s="1">
        <v>41031.56527777778</v>
      </c>
      <c r="V291" s="1">
        <v>41031.56527777778</v>
      </c>
      <c r="W291" s="1">
        <v>41032.320138888892</v>
      </c>
      <c r="X291" s="1">
        <v>44211.220833333333</v>
      </c>
      <c r="AC291" t="s">
        <v>51</v>
      </c>
      <c r="AD291">
        <v>2969472760</v>
      </c>
      <c r="AE291" s="1">
        <v>36916.71597222222</v>
      </c>
      <c r="AF291" t="s">
        <v>2522</v>
      </c>
      <c r="AG291" t="s">
        <v>2523</v>
      </c>
      <c r="AH291" t="s">
        <v>53</v>
      </c>
      <c r="AJ291" t="s">
        <v>53</v>
      </c>
      <c r="AK291" t="s">
        <v>2512</v>
      </c>
      <c r="AL291" t="s">
        <v>68</v>
      </c>
      <c r="AO291" t="s">
        <v>54</v>
      </c>
      <c r="AP291" s="1">
        <v>44977.547222222223</v>
      </c>
      <c r="AQ291" s="1">
        <v>44585.395833333336</v>
      </c>
    </row>
    <row r="292" spans="1:43" x14ac:dyDescent="0.35">
      <c r="A292" t="s">
        <v>2524</v>
      </c>
      <c r="B292" t="s">
        <v>2525</v>
      </c>
      <c r="C292" t="s">
        <v>2526</v>
      </c>
      <c r="D292" t="s">
        <v>58</v>
      </c>
      <c r="H292" t="s">
        <v>2527</v>
      </c>
      <c r="I292" t="s">
        <v>61</v>
      </c>
      <c r="J292" t="s">
        <v>62</v>
      </c>
      <c r="P292" t="s">
        <v>50</v>
      </c>
      <c r="Q292" t="s">
        <v>502</v>
      </c>
      <c r="S292" t="s">
        <v>856</v>
      </c>
      <c r="T292" t="s">
        <v>2528</v>
      </c>
      <c r="U292" s="1">
        <v>41037.444444444445</v>
      </c>
      <c r="V292" s="1">
        <v>41037.444444444445</v>
      </c>
      <c r="W292" s="1">
        <v>41037.448611111111</v>
      </c>
      <c r="X292" s="1">
        <v>42672.770833333336</v>
      </c>
      <c r="Y292" s="1">
        <v>41707.351388888892</v>
      </c>
      <c r="AC292" t="s">
        <v>53</v>
      </c>
      <c r="AD292">
        <v>2969479981</v>
      </c>
      <c r="AE292" s="1">
        <v>37426</v>
      </c>
      <c r="AF292" t="s">
        <v>1314</v>
      </c>
      <c r="AG292" t="s">
        <v>2529</v>
      </c>
      <c r="AH292" t="s">
        <v>53</v>
      </c>
      <c r="AJ292" t="s">
        <v>53</v>
      </c>
      <c r="AK292" t="s">
        <v>2497</v>
      </c>
      <c r="AL292" t="s">
        <v>68</v>
      </c>
      <c r="AO292" t="s">
        <v>54</v>
      </c>
      <c r="AP292" s="1">
        <v>43193.457638888889</v>
      </c>
      <c r="AQ292" s="1">
        <v>43193.461111111108</v>
      </c>
    </row>
    <row r="293" spans="1:43" x14ac:dyDescent="0.35">
      <c r="A293" t="s">
        <v>2530</v>
      </c>
      <c r="B293" t="s">
        <v>2531</v>
      </c>
      <c r="C293" t="s">
        <v>2532</v>
      </c>
      <c r="D293" t="s">
        <v>240</v>
      </c>
      <c r="H293" t="s">
        <v>2533</v>
      </c>
      <c r="I293" t="s">
        <v>61</v>
      </c>
      <c r="J293" t="s">
        <v>62</v>
      </c>
      <c r="P293" t="s">
        <v>50</v>
      </c>
      <c r="Q293" t="s">
        <v>502</v>
      </c>
      <c r="S293" t="s">
        <v>856</v>
      </c>
      <c r="T293">
        <v>88495</v>
      </c>
      <c r="U293" s="1">
        <v>41037.568749999999</v>
      </c>
      <c r="V293" s="1">
        <v>41037.568749999999</v>
      </c>
      <c r="W293" s="1">
        <v>41037.620138888888</v>
      </c>
      <c r="X293" s="1">
        <v>41577.561111111114</v>
      </c>
      <c r="Y293" s="1">
        <v>41525.762499999997</v>
      </c>
      <c r="AC293" t="s">
        <v>51</v>
      </c>
      <c r="AD293">
        <v>2969479981</v>
      </c>
      <c r="AE293" s="1">
        <v>37426</v>
      </c>
      <c r="AF293" t="s">
        <v>1314</v>
      </c>
      <c r="AG293" t="s">
        <v>2534</v>
      </c>
      <c r="AH293" t="s">
        <v>53</v>
      </c>
      <c r="AJ293" t="s">
        <v>53</v>
      </c>
      <c r="AK293" t="s">
        <v>2512</v>
      </c>
      <c r="AL293" t="s">
        <v>68</v>
      </c>
      <c r="AO293" t="s">
        <v>54</v>
      </c>
      <c r="AP293" s="1">
        <v>44508.688888888886</v>
      </c>
    </row>
    <row r="294" spans="1:43" x14ac:dyDescent="0.35">
      <c r="A294" t="s">
        <v>2535</v>
      </c>
      <c r="B294" t="s">
        <v>2536</v>
      </c>
      <c r="C294" t="s">
        <v>860</v>
      </c>
      <c r="F294" t="s">
        <v>2537</v>
      </c>
      <c r="H294" t="s">
        <v>2538</v>
      </c>
      <c r="I294" t="s">
        <v>101</v>
      </c>
      <c r="J294" t="s">
        <v>2539</v>
      </c>
      <c r="K294" t="s">
        <v>2540</v>
      </c>
      <c r="M294" t="s">
        <v>2541</v>
      </c>
      <c r="N294" t="s">
        <v>65</v>
      </c>
      <c r="O294">
        <v>81621</v>
      </c>
      <c r="P294" t="s">
        <v>50</v>
      </c>
      <c r="Q294" t="s">
        <v>502</v>
      </c>
      <c r="S294" t="s">
        <v>856</v>
      </c>
      <c r="T294">
        <v>78018</v>
      </c>
      <c r="U294" s="1">
        <v>41001.643750000003</v>
      </c>
      <c r="V294" s="1">
        <v>41038.527083333334</v>
      </c>
      <c r="W294" s="1">
        <v>41001.65347222222</v>
      </c>
      <c r="X294" s="1">
        <v>42649.392361111109</v>
      </c>
      <c r="Y294" s="1">
        <v>42649.393055555556</v>
      </c>
      <c r="AC294" t="s">
        <v>51</v>
      </c>
      <c r="AD294">
        <v>2969572476</v>
      </c>
      <c r="AE294" s="1">
        <v>41001.65347222222</v>
      </c>
      <c r="AG294" t="s">
        <v>2542</v>
      </c>
      <c r="AH294" t="s">
        <v>53</v>
      </c>
      <c r="AJ294" t="s">
        <v>53</v>
      </c>
      <c r="AK294" t="s">
        <v>570</v>
      </c>
      <c r="AL294" t="s">
        <v>291</v>
      </c>
      <c r="AM294" s="1">
        <v>43068.654166666667</v>
      </c>
      <c r="AN294" t="s">
        <v>2543</v>
      </c>
      <c r="AO294" t="s">
        <v>54</v>
      </c>
      <c r="AP294" s="1">
        <v>43019.329861111109</v>
      </c>
      <c r="AQ294" s="1">
        <v>43019.330555555556</v>
      </c>
    </row>
    <row r="295" spans="1:43" x14ac:dyDescent="0.35">
      <c r="A295" t="s">
        <v>2544</v>
      </c>
      <c r="B295" t="s">
        <v>2545</v>
      </c>
      <c r="C295" t="s">
        <v>2546</v>
      </c>
      <c r="D295" t="s">
        <v>437</v>
      </c>
      <c r="H295" t="s">
        <v>2547</v>
      </c>
      <c r="I295" t="s">
        <v>61</v>
      </c>
      <c r="J295" t="s">
        <v>62</v>
      </c>
      <c r="P295" t="s">
        <v>50</v>
      </c>
      <c r="Q295" t="s">
        <v>502</v>
      </c>
      <c r="S295" t="s">
        <v>856</v>
      </c>
      <c r="T295">
        <v>88495</v>
      </c>
      <c r="U295" s="1">
        <v>41043.427083333336</v>
      </c>
      <c r="V295" s="1">
        <v>41043.427083333336</v>
      </c>
      <c r="W295" s="1">
        <v>41043.433333333334</v>
      </c>
      <c r="X295" s="1">
        <v>41077.462500000001</v>
      </c>
      <c r="AC295" t="s">
        <v>51</v>
      </c>
      <c r="AD295">
        <v>2969479981</v>
      </c>
      <c r="AE295" s="1">
        <v>37426</v>
      </c>
      <c r="AF295" t="s">
        <v>1314</v>
      </c>
      <c r="AG295" t="s">
        <v>2548</v>
      </c>
      <c r="AH295" t="s">
        <v>53</v>
      </c>
      <c r="AJ295" t="s">
        <v>53</v>
      </c>
      <c r="AK295" t="s">
        <v>2512</v>
      </c>
      <c r="AL295" t="s">
        <v>68</v>
      </c>
      <c r="AO295" t="s">
        <v>54</v>
      </c>
    </row>
    <row r="296" spans="1:43" x14ac:dyDescent="0.35">
      <c r="A296" t="s">
        <v>2549</v>
      </c>
      <c r="B296" t="s">
        <v>2550</v>
      </c>
      <c r="C296" t="s">
        <v>2551</v>
      </c>
      <c r="F296" t="s">
        <v>2552</v>
      </c>
      <c r="H296" t="s">
        <v>2553</v>
      </c>
      <c r="I296" t="s">
        <v>61</v>
      </c>
      <c r="J296" t="s">
        <v>407</v>
      </c>
      <c r="P296" t="s">
        <v>50</v>
      </c>
      <c r="Q296" t="s">
        <v>502</v>
      </c>
      <c r="R296" t="s">
        <v>2554</v>
      </c>
      <c r="S296" t="s">
        <v>856</v>
      </c>
      <c r="T296" t="s">
        <v>2555</v>
      </c>
      <c r="U296" s="1">
        <v>41045.731249999997</v>
      </c>
      <c r="V296" s="1">
        <v>41045.731249999997</v>
      </c>
      <c r="W296" s="1">
        <v>41046.336805555555</v>
      </c>
      <c r="X296" s="1">
        <v>43333.440972222219</v>
      </c>
      <c r="Y296" s="1">
        <v>42657.402777777781</v>
      </c>
      <c r="AC296" t="s">
        <v>51</v>
      </c>
      <c r="AD296">
        <v>2969475309</v>
      </c>
      <c r="AE296" s="1">
        <v>37159</v>
      </c>
      <c r="AF296" t="s">
        <v>2556</v>
      </c>
      <c r="AG296" t="s">
        <v>2557</v>
      </c>
      <c r="AH296" t="s">
        <v>53</v>
      </c>
      <c r="AJ296" t="s">
        <v>53</v>
      </c>
      <c r="AL296" t="s">
        <v>68</v>
      </c>
      <c r="AO296" t="s">
        <v>54</v>
      </c>
      <c r="AP296" s="1">
        <v>44232.661805555559</v>
      </c>
      <c r="AQ296" s="1">
        <v>44130.538194444445</v>
      </c>
    </row>
    <row r="297" spans="1:43" x14ac:dyDescent="0.35">
      <c r="A297" t="s">
        <v>2558</v>
      </c>
      <c r="B297" t="s">
        <v>2559</v>
      </c>
      <c r="C297" t="s">
        <v>894</v>
      </c>
      <c r="D297" t="s">
        <v>2268</v>
      </c>
      <c r="H297" t="s">
        <v>2560</v>
      </c>
      <c r="I297" t="s">
        <v>61</v>
      </c>
      <c r="J297" t="s">
        <v>62</v>
      </c>
      <c r="P297" t="s">
        <v>50</v>
      </c>
      <c r="Q297" t="s">
        <v>502</v>
      </c>
      <c r="S297" t="s">
        <v>856</v>
      </c>
      <c r="T297" t="s">
        <v>2528</v>
      </c>
      <c r="U297" s="1">
        <v>41046.058333333334</v>
      </c>
      <c r="V297" s="1">
        <v>41046.058333333334</v>
      </c>
      <c r="W297" s="1">
        <v>41046.339583333334</v>
      </c>
      <c r="X297" s="1">
        <v>41046.371527777781</v>
      </c>
      <c r="AC297" t="s">
        <v>51</v>
      </c>
      <c r="AD297">
        <v>2969479981</v>
      </c>
      <c r="AE297" s="1">
        <v>37426</v>
      </c>
      <c r="AF297" t="s">
        <v>1314</v>
      </c>
      <c r="AG297" t="s">
        <v>2561</v>
      </c>
      <c r="AH297" t="s">
        <v>53</v>
      </c>
      <c r="AJ297" t="s">
        <v>53</v>
      </c>
      <c r="AK297" t="s">
        <v>2512</v>
      </c>
      <c r="AL297" t="s">
        <v>68</v>
      </c>
      <c r="AO297" t="s">
        <v>54</v>
      </c>
      <c r="AP297" s="1">
        <v>44110.668749999997</v>
      </c>
    </row>
    <row r="298" spans="1:43" x14ac:dyDescent="0.35">
      <c r="A298" t="s">
        <v>2562</v>
      </c>
      <c r="B298" t="s">
        <v>2563</v>
      </c>
      <c r="C298" t="s">
        <v>2564</v>
      </c>
      <c r="D298" t="s">
        <v>46</v>
      </c>
      <c r="F298" t="s">
        <v>47</v>
      </c>
      <c r="H298" t="s">
        <v>2565</v>
      </c>
      <c r="I298" t="s">
        <v>101</v>
      </c>
      <c r="J298" t="s">
        <v>49</v>
      </c>
      <c r="P298" t="s">
        <v>50</v>
      </c>
      <c r="Q298" t="s">
        <v>502</v>
      </c>
      <c r="S298" t="s">
        <v>856</v>
      </c>
      <c r="T298">
        <v>1</v>
      </c>
      <c r="U298" s="1">
        <v>41050.669444444444</v>
      </c>
      <c r="V298" s="1">
        <v>41050.669444444444</v>
      </c>
      <c r="W298" s="1">
        <v>42713.420138888891</v>
      </c>
      <c r="X298" s="1">
        <v>44415.301388888889</v>
      </c>
      <c r="AC298" t="s">
        <v>51</v>
      </c>
      <c r="AD298">
        <v>1000000000</v>
      </c>
      <c r="AE298" s="1">
        <v>37295</v>
      </c>
      <c r="AG298" t="s">
        <v>2566</v>
      </c>
      <c r="AH298" t="s">
        <v>53</v>
      </c>
      <c r="AJ298" t="s">
        <v>53</v>
      </c>
      <c r="AK298" t="s">
        <v>291</v>
      </c>
      <c r="AL298" t="s">
        <v>78</v>
      </c>
      <c r="AO298" t="s">
        <v>54</v>
      </c>
      <c r="AP298" s="1">
        <v>45019.566666666666</v>
      </c>
    </row>
    <row r="299" spans="1:43" x14ac:dyDescent="0.35">
      <c r="A299" t="s">
        <v>2567</v>
      </c>
      <c r="B299" t="s">
        <v>2568</v>
      </c>
      <c r="C299" t="s">
        <v>258</v>
      </c>
      <c r="F299" t="s">
        <v>2569</v>
      </c>
      <c r="H299" t="s">
        <v>2570</v>
      </c>
      <c r="J299" t="s">
        <v>2571</v>
      </c>
      <c r="P299" t="s">
        <v>50</v>
      </c>
      <c r="Q299" t="s">
        <v>502</v>
      </c>
      <c r="S299" t="s">
        <v>856</v>
      </c>
      <c r="T299">
        <v>77781</v>
      </c>
      <c r="U299" s="1">
        <v>40164.679166666669</v>
      </c>
      <c r="V299" s="1">
        <v>41059.602777777778</v>
      </c>
      <c r="W299" s="1">
        <v>41060.699305555558</v>
      </c>
      <c r="X299" s="1">
        <v>41060.699305555558</v>
      </c>
      <c r="AC299" t="s">
        <v>51</v>
      </c>
      <c r="AD299">
        <v>2969510670</v>
      </c>
      <c r="AE299" s="1">
        <v>38387.707638888889</v>
      </c>
      <c r="AG299" t="s">
        <v>2572</v>
      </c>
      <c r="AH299" t="s">
        <v>53</v>
      </c>
      <c r="AJ299" t="s">
        <v>53</v>
      </c>
      <c r="AK299" t="s">
        <v>2573</v>
      </c>
      <c r="AL299" t="s">
        <v>291</v>
      </c>
      <c r="AO299" t="s">
        <v>54</v>
      </c>
    </row>
    <row r="300" spans="1:43" x14ac:dyDescent="0.35">
      <c r="A300" t="s">
        <v>2574</v>
      </c>
      <c r="B300" t="s">
        <v>2575</v>
      </c>
      <c r="C300" t="s">
        <v>2576</v>
      </c>
      <c r="D300" t="s">
        <v>46</v>
      </c>
      <c r="F300" t="s">
        <v>47</v>
      </c>
      <c r="H300" t="s">
        <v>2577</v>
      </c>
      <c r="I300" t="s">
        <v>2578</v>
      </c>
      <c r="J300" t="s">
        <v>85</v>
      </c>
      <c r="P300" t="s">
        <v>50</v>
      </c>
      <c r="Q300" t="s">
        <v>502</v>
      </c>
      <c r="R300" t="s">
        <v>2579</v>
      </c>
      <c r="S300" t="s">
        <v>856</v>
      </c>
      <c r="T300" t="s">
        <v>2580</v>
      </c>
      <c r="U300" s="1">
        <v>41059.680555555555</v>
      </c>
      <c r="V300" s="1">
        <v>41059.680555555555</v>
      </c>
      <c r="W300" s="1">
        <v>41059.708333333336</v>
      </c>
      <c r="X300" s="1">
        <v>45119.738194444442</v>
      </c>
      <c r="AC300" t="s">
        <v>51</v>
      </c>
      <c r="AD300">
        <v>2969485219</v>
      </c>
      <c r="AE300" s="1">
        <v>37784</v>
      </c>
      <c r="AF300" t="s">
        <v>102</v>
      </c>
      <c r="AG300" t="s">
        <v>2581</v>
      </c>
      <c r="AH300" t="s">
        <v>53</v>
      </c>
      <c r="AJ300" t="s">
        <v>53</v>
      </c>
      <c r="AK300" t="s">
        <v>2582</v>
      </c>
      <c r="AL300" t="s">
        <v>78</v>
      </c>
      <c r="AO300" t="s">
        <v>54</v>
      </c>
      <c r="AP300" s="1">
        <v>45261.418055555558</v>
      </c>
    </row>
    <row r="301" spans="1:43" x14ac:dyDescent="0.35">
      <c r="A301" t="s">
        <v>2583</v>
      </c>
      <c r="B301" t="s">
        <v>2584</v>
      </c>
      <c r="C301" t="s">
        <v>2585</v>
      </c>
      <c r="D301" t="s">
        <v>240</v>
      </c>
      <c r="F301" t="s">
        <v>2586</v>
      </c>
      <c r="G301" t="s">
        <v>2587</v>
      </c>
      <c r="H301" t="s">
        <v>2588</v>
      </c>
      <c r="I301" t="s">
        <v>415</v>
      </c>
      <c r="J301" t="s">
        <v>2589</v>
      </c>
      <c r="K301" t="s">
        <v>2590</v>
      </c>
      <c r="M301" t="s">
        <v>1664</v>
      </c>
      <c r="N301" t="s">
        <v>65</v>
      </c>
      <c r="O301">
        <v>80516</v>
      </c>
      <c r="P301" t="s">
        <v>50</v>
      </c>
      <c r="Q301" t="s">
        <v>502</v>
      </c>
      <c r="S301" t="s">
        <v>856</v>
      </c>
      <c r="T301">
        <v>46915</v>
      </c>
      <c r="U301" s="1">
        <v>41072.557638888888</v>
      </c>
      <c r="V301" s="1">
        <v>41072.557638888888</v>
      </c>
      <c r="W301" s="1">
        <v>41073.307638888888</v>
      </c>
      <c r="X301" s="1">
        <v>42713.625</v>
      </c>
      <c r="Y301" s="1">
        <v>41719.443749999999</v>
      </c>
      <c r="AC301" t="s">
        <v>51</v>
      </c>
      <c r="AD301">
        <v>2969575447</v>
      </c>
      <c r="AE301" s="1">
        <v>41073.306944444441</v>
      </c>
      <c r="AF301" t="s">
        <v>2591</v>
      </c>
      <c r="AG301" t="s">
        <v>2592</v>
      </c>
      <c r="AH301" t="s">
        <v>53</v>
      </c>
      <c r="AJ301" t="s">
        <v>53</v>
      </c>
      <c r="AL301" t="s">
        <v>68</v>
      </c>
      <c r="AO301" t="s">
        <v>54</v>
      </c>
      <c r="AP301" s="1">
        <v>45266.724999999999</v>
      </c>
    </row>
    <row r="302" spans="1:43" x14ac:dyDescent="0.35">
      <c r="A302" t="s">
        <v>2593</v>
      </c>
      <c r="B302" t="s">
        <v>2594</v>
      </c>
      <c r="C302" t="s">
        <v>2595</v>
      </c>
      <c r="F302" t="s">
        <v>2596</v>
      </c>
      <c r="H302" t="s">
        <v>2597</v>
      </c>
      <c r="I302" t="s">
        <v>464</v>
      </c>
      <c r="J302" t="s">
        <v>2598</v>
      </c>
      <c r="K302" t="s">
        <v>2599</v>
      </c>
      <c r="M302" t="s">
        <v>419</v>
      </c>
      <c r="N302" t="s">
        <v>253</v>
      </c>
      <c r="O302" t="s">
        <v>2600</v>
      </c>
      <c r="P302" t="s">
        <v>50</v>
      </c>
      <c r="Q302" t="s">
        <v>502</v>
      </c>
      <c r="S302" t="s">
        <v>856</v>
      </c>
      <c r="T302">
        <v>80619</v>
      </c>
      <c r="U302" s="1">
        <v>41075.615972222222</v>
      </c>
      <c r="V302" s="1">
        <v>41075.615972222222</v>
      </c>
      <c r="W302" s="1">
        <v>41075.618055555555</v>
      </c>
      <c r="X302" s="1">
        <v>43087.571527777778</v>
      </c>
      <c r="Y302" s="1">
        <v>42625.500694444447</v>
      </c>
      <c r="AC302" t="s">
        <v>51</v>
      </c>
      <c r="AD302">
        <v>2969474517</v>
      </c>
      <c r="AE302" s="1">
        <v>37106</v>
      </c>
      <c r="AF302" t="s">
        <v>2601</v>
      </c>
      <c r="AG302" t="s">
        <v>2602</v>
      </c>
      <c r="AH302" t="s">
        <v>53</v>
      </c>
      <c r="AJ302" t="s">
        <v>53</v>
      </c>
      <c r="AK302" t="s">
        <v>2512</v>
      </c>
      <c r="AL302" t="s">
        <v>68</v>
      </c>
      <c r="AO302" t="s">
        <v>54</v>
      </c>
      <c r="AP302" s="1">
        <v>45470.331250000003</v>
      </c>
      <c r="AQ302" s="1">
        <v>45376.412499999999</v>
      </c>
    </row>
    <row r="303" spans="1:43" x14ac:dyDescent="0.35">
      <c r="A303" t="s">
        <v>2603</v>
      </c>
      <c r="B303" t="s">
        <v>2604</v>
      </c>
      <c r="C303" t="s">
        <v>2605</v>
      </c>
      <c r="F303" t="s">
        <v>2606</v>
      </c>
      <c r="G303" t="s">
        <v>2607</v>
      </c>
      <c r="H303" t="s">
        <v>2608</v>
      </c>
      <c r="I303" t="s">
        <v>271</v>
      </c>
      <c r="J303" t="s">
        <v>2609</v>
      </c>
      <c r="K303" t="s">
        <v>2610</v>
      </c>
      <c r="M303" t="s">
        <v>1261</v>
      </c>
      <c r="N303" t="s">
        <v>213</v>
      </c>
      <c r="O303">
        <v>80104</v>
      </c>
      <c r="P303" t="s">
        <v>50</v>
      </c>
      <c r="S303" t="s">
        <v>856</v>
      </c>
      <c r="T303">
        <v>14801</v>
      </c>
      <c r="U303" s="1">
        <v>37166.661111111112</v>
      </c>
      <c r="V303" s="1">
        <v>41093.543055555558</v>
      </c>
      <c r="W303" s="1">
        <v>37167.585416666669</v>
      </c>
      <c r="X303" s="1">
        <v>42649.65902777778</v>
      </c>
      <c r="Y303" s="1">
        <v>42649.665277777778</v>
      </c>
      <c r="AC303" t="s">
        <v>53</v>
      </c>
      <c r="AD303">
        <v>2969475418</v>
      </c>
      <c r="AE303" s="1">
        <v>37166.661111111112</v>
      </c>
      <c r="AF303" t="s">
        <v>2611</v>
      </c>
      <c r="AG303" t="s">
        <v>2612</v>
      </c>
      <c r="AH303" t="s">
        <v>53</v>
      </c>
      <c r="AJ303" t="s">
        <v>53</v>
      </c>
      <c r="AK303" t="s">
        <v>570</v>
      </c>
      <c r="AL303" t="s">
        <v>68</v>
      </c>
      <c r="AO303" t="s">
        <v>54</v>
      </c>
      <c r="AP303" s="1">
        <v>45476.46875</v>
      </c>
      <c r="AQ303" s="1">
        <v>45476.474999999999</v>
      </c>
    </row>
    <row r="304" spans="1:43" x14ac:dyDescent="0.35">
      <c r="A304" t="s">
        <v>2613</v>
      </c>
      <c r="B304" t="s">
        <v>2614</v>
      </c>
      <c r="C304" t="s">
        <v>2615</v>
      </c>
      <c r="D304" t="s">
        <v>654</v>
      </c>
      <c r="F304" t="s">
        <v>1698</v>
      </c>
      <c r="H304" t="s">
        <v>2616</v>
      </c>
      <c r="I304" t="s">
        <v>61</v>
      </c>
      <c r="J304" t="s">
        <v>1700</v>
      </c>
      <c r="P304" t="s">
        <v>50</v>
      </c>
      <c r="Q304" t="s">
        <v>502</v>
      </c>
      <c r="S304" t="s">
        <v>856</v>
      </c>
      <c r="T304" t="s">
        <v>2617</v>
      </c>
      <c r="U304" s="1">
        <v>41123.579861111109</v>
      </c>
      <c r="V304" s="1">
        <v>41123.579861111109</v>
      </c>
      <c r="W304" s="1">
        <v>41124.691666666666</v>
      </c>
      <c r="X304" s="1">
        <v>43411.713194444441</v>
      </c>
      <c r="Y304" s="1">
        <v>42656.659722222219</v>
      </c>
      <c r="AC304" t="s">
        <v>51</v>
      </c>
      <c r="AD304">
        <v>2969475309</v>
      </c>
      <c r="AE304" s="1">
        <v>37159</v>
      </c>
      <c r="AF304" t="s">
        <v>674</v>
      </c>
      <c r="AG304" t="s">
        <v>2618</v>
      </c>
      <c r="AH304" t="s">
        <v>53</v>
      </c>
      <c r="AJ304" t="s">
        <v>53</v>
      </c>
      <c r="AL304" t="s">
        <v>68</v>
      </c>
      <c r="AO304" t="s">
        <v>54</v>
      </c>
      <c r="AP304" s="1">
        <v>43592.676388888889</v>
      </c>
      <c r="AQ304" s="1">
        <v>43592.677777777775</v>
      </c>
    </row>
    <row r="305" spans="1:43" x14ac:dyDescent="0.35">
      <c r="A305" t="s">
        <v>2619</v>
      </c>
      <c r="B305" t="s">
        <v>2620</v>
      </c>
      <c r="C305" t="s">
        <v>2621</v>
      </c>
      <c r="D305" t="s">
        <v>391</v>
      </c>
      <c r="F305" t="s">
        <v>283</v>
      </c>
      <c r="H305" t="s">
        <v>2622</v>
      </c>
      <c r="I305" t="s">
        <v>61</v>
      </c>
      <c r="J305" t="s">
        <v>285</v>
      </c>
      <c r="P305" t="s">
        <v>50</v>
      </c>
      <c r="Q305" t="s">
        <v>502</v>
      </c>
      <c r="R305" t="s">
        <v>2623</v>
      </c>
      <c r="S305" t="s">
        <v>856</v>
      </c>
      <c r="T305">
        <v>18379</v>
      </c>
      <c r="U305" s="1">
        <v>41123.681944444441</v>
      </c>
      <c r="V305" s="1">
        <v>41123.681944444441</v>
      </c>
      <c r="W305" s="1">
        <v>41124.451388888891</v>
      </c>
      <c r="X305" s="1">
        <v>42654.543055555558</v>
      </c>
      <c r="Y305" s="1">
        <v>42654.5</v>
      </c>
      <c r="AC305" t="s">
        <v>51</v>
      </c>
      <c r="AD305">
        <v>2969480024</v>
      </c>
      <c r="AE305" s="1">
        <v>37427</v>
      </c>
      <c r="AF305" t="s">
        <v>145</v>
      </c>
      <c r="AG305" t="s">
        <v>2624</v>
      </c>
      <c r="AH305" t="s">
        <v>53</v>
      </c>
      <c r="AJ305" t="s">
        <v>53</v>
      </c>
      <c r="AL305" t="s">
        <v>68</v>
      </c>
      <c r="AO305" t="s">
        <v>54</v>
      </c>
      <c r="AP305" s="1">
        <v>45476.684027777781</v>
      </c>
      <c r="AQ305" s="1">
        <v>45476.543749999997</v>
      </c>
    </row>
    <row r="306" spans="1:43" x14ac:dyDescent="0.35">
      <c r="A306" t="s">
        <v>2625</v>
      </c>
      <c r="B306" t="s">
        <v>984</v>
      </c>
      <c r="C306" t="s">
        <v>218</v>
      </c>
      <c r="F306">
        <v>19703798326</v>
      </c>
      <c r="G306">
        <v>9703798326</v>
      </c>
      <c r="H306" t="s">
        <v>2626</v>
      </c>
      <c r="I306" t="s">
        <v>179</v>
      </c>
      <c r="J306" t="s">
        <v>988</v>
      </c>
      <c r="K306" t="s">
        <v>2627</v>
      </c>
      <c r="M306" t="s">
        <v>2628</v>
      </c>
      <c r="N306" t="s">
        <v>213</v>
      </c>
      <c r="O306">
        <v>81602</v>
      </c>
      <c r="P306" t="s">
        <v>50</v>
      </c>
      <c r="Q306" t="s">
        <v>502</v>
      </c>
      <c r="S306" t="s">
        <v>856</v>
      </c>
      <c r="T306">
        <v>37618</v>
      </c>
      <c r="U306" s="1">
        <v>41149.42291666667</v>
      </c>
      <c r="V306" s="1">
        <v>41149.42291666667</v>
      </c>
      <c r="W306" s="1">
        <v>41149.519444444442</v>
      </c>
      <c r="X306" s="1">
        <v>42657.461111111108</v>
      </c>
      <c r="AC306" t="s">
        <v>51</v>
      </c>
      <c r="AD306">
        <v>2969475440</v>
      </c>
      <c r="AE306" s="1">
        <v>37166.661111111112</v>
      </c>
      <c r="AF306" t="s">
        <v>992</v>
      </c>
      <c r="AG306" t="s">
        <v>2629</v>
      </c>
      <c r="AH306" t="s">
        <v>53</v>
      </c>
      <c r="AJ306" t="s">
        <v>53</v>
      </c>
      <c r="AK306" t="s">
        <v>2512</v>
      </c>
      <c r="AL306" t="s">
        <v>68</v>
      </c>
      <c r="AO306" t="s">
        <v>54</v>
      </c>
      <c r="AP306" s="1">
        <v>45461.476388888892</v>
      </c>
      <c r="AQ306" s="1">
        <v>45176.747916666667</v>
      </c>
    </row>
    <row r="307" spans="1:43" x14ac:dyDescent="0.35">
      <c r="A307" t="s">
        <v>2630</v>
      </c>
      <c r="B307" t="s">
        <v>2631</v>
      </c>
      <c r="C307" t="s">
        <v>2632</v>
      </c>
      <c r="F307" t="s">
        <v>2633</v>
      </c>
      <c r="G307" t="s">
        <v>2633</v>
      </c>
      <c r="H307" t="s">
        <v>2634</v>
      </c>
      <c r="I307" t="s">
        <v>415</v>
      </c>
      <c r="J307" t="s">
        <v>2635</v>
      </c>
      <c r="K307" t="s">
        <v>2636</v>
      </c>
      <c r="M307" t="s">
        <v>2637</v>
      </c>
      <c r="N307" t="s">
        <v>253</v>
      </c>
      <c r="O307">
        <v>87153</v>
      </c>
      <c r="P307" t="s">
        <v>50</v>
      </c>
      <c r="Q307" t="s">
        <v>502</v>
      </c>
      <c r="R307" t="s">
        <v>2638</v>
      </c>
      <c r="S307" t="s">
        <v>856</v>
      </c>
      <c r="T307" s="2" t="s">
        <v>2639</v>
      </c>
      <c r="U307" s="1">
        <v>40942.462500000001</v>
      </c>
      <c r="V307" s="1">
        <v>41149.965277777781</v>
      </c>
      <c r="W307" s="1">
        <v>40947.366666666669</v>
      </c>
      <c r="X307" s="1">
        <v>43819.407638888886</v>
      </c>
      <c r="Y307" s="1">
        <v>41967.436111111114</v>
      </c>
      <c r="AC307" t="s">
        <v>51</v>
      </c>
      <c r="AD307">
        <v>2969570627</v>
      </c>
      <c r="AE307" s="1">
        <v>40947.365972222222</v>
      </c>
      <c r="AF307" t="s">
        <v>2640</v>
      </c>
      <c r="AG307" t="s">
        <v>2641</v>
      </c>
      <c r="AH307" t="s">
        <v>53</v>
      </c>
      <c r="AJ307" t="s">
        <v>53</v>
      </c>
      <c r="AL307" t="s">
        <v>68</v>
      </c>
      <c r="AO307" t="s">
        <v>54</v>
      </c>
      <c r="AP307" s="1">
        <v>44868.569444444445</v>
      </c>
    </row>
    <row r="308" spans="1:43" x14ac:dyDescent="0.35">
      <c r="A308" t="s">
        <v>2642</v>
      </c>
      <c r="B308" t="s">
        <v>2643</v>
      </c>
      <c r="C308" t="s">
        <v>2644</v>
      </c>
      <c r="D308" t="s">
        <v>2645</v>
      </c>
      <c r="F308" t="s">
        <v>2646</v>
      </c>
      <c r="G308" t="s">
        <v>2647</v>
      </c>
      <c r="H308" t="s">
        <v>2648</v>
      </c>
      <c r="I308" t="s">
        <v>200</v>
      </c>
      <c r="J308" t="s">
        <v>2649</v>
      </c>
      <c r="K308" t="s">
        <v>2650</v>
      </c>
      <c r="L308" t="s">
        <v>2651</v>
      </c>
      <c r="M308" t="s">
        <v>2652</v>
      </c>
      <c r="N308" t="s">
        <v>798</v>
      </c>
      <c r="O308">
        <v>79760</v>
      </c>
      <c r="P308" t="s">
        <v>50</v>
      </c>
      <c r="Q308" t="s">
        <v>502</v>
      </c>
      <c r="S308" t="s">
        <v>856</v>
      </c>
      <c r="T308">
        <v>36523</v>
      </c>
      <c r="U308" s="1">
        <v>41151.648611111108</v>
      </c>
      <c r="V308" s="1">
        <v>41151.648611111108</v>
      </c>
      <c r="W308" s="1">
        <v>41151.652777777781</v>
      </c>
      <c r="X308" s="1">
        <v>42682.59652777778</v>
      </c>
      <c r="Y308" s="1">
        <v>42461.761805555558</v>
      </c>
      <c r="AC308" t="s">
        <v>51</v>
      </c>
      <c r="AD308">
        <v>2969475276</v>
      </c>
      <c r="AE308" s="1">
        <v>37155</v>
      </c>
      <c r="AF308" t="s">
        <v>2653</v>
      </c>
      <c r="AG308" t="s">
        <v>2654</v>
      </c>
      <c r="AH308" t="s">
        <v>53</v>
      </c>
      <c r="AJ308" t="s">
        <v>53</v>
      </c>
      <c r="AL308" t="s">
        <v>68</v>
      </c>
      <c r="AO308" t="s">
        <v>54</v>
      </c>
    </row>
    <row r="309" spans="1:43" x14ac:dyDescent="0.35">
      <c r="A309" t="s">
        <v>2655</v>
      </c>
      <c r="B309" t="s">
        <v>2656</v>
      </c>
      <c r="C309" t="s">
        <v>338</v>
      </c>
      <c r="F309" t="s">
        <v>2657</v>
      </c>
      <c r="G309" t="s">
        <v>2658</v>
      </c>
      <c r="H309" t="s">
        <v>2659</v>
      </c>
      <c r="I309" t="s">
        <v>179</v>
      </c>
      <c r="J309" t="s">
        <v>341</v>
      </c>
      <c r="K309" t="s">
        <v>2660</v>
      </c>
      <c r="L309" t="s">
        <v>2660</v>
      </c>
      <c r="M309" t="s">
        <v>1397</v>
      </c>
      <c r="N309" t="s">
        <v>65</v>
      </c>
      <c r="O309">
        <v>80403</v>
      </c>
      <c r="P309" t="s">
        <v>50</v>
      </c>
      <c r="S309" t="s">
        <v>856</v>
      </c>
      <c r="T309">
        <v>51040</v>
      </c>
      <c r="U309" s="1">
        <v>37166.661111111112</v>
      </c>
      <c r="V309" s="1">
        <v>41152.518750000003</v>
      </c>
      <c r="W309" s="1">
        <v>37167.590277777781</v>
      </c>
      <c r="X309" s="1">
        <v>44020.367361111108</v>
      </c>
      <c r="Y309" s="1">
        <v>42647.315972222219</v>
      </c>
      <c r="AC309" t="s">
        <v>53</v>
      </c>
      <c r="AD309">
        <v>2969475445</v>
      </c>
      <c r="AE309" s="1">
        <v>37166.661111111112</v>
      </c>
      <c r="AF309" t="s">
        <v>344</v>
      </c>
      <c r="AG309" t="s">
        <v>2661</v>
      </c>
      <c r="AH309" t="s">
        <v>53</v>
      </c>
      <c r="AJ309" t="s">
        <v>53</v>
      </c>
      <c r="AL309" t="s">
        <v>68</v>
      </c>
      <c r="AO309" t="s">
        <v>54</v>
      </c>
      <c r="AP309" s="1">
        <v>45455.302777777775</v>
      </c>
      <c r="AQ309" s="1">
        <v>45453.743750000001</v>
      </c>
    </row>
    <row r="310" spans="1:43" x14ac:dyDescent="0.35">
      <c r="A310" t="s">
        <v>2662</v>
      </c>
      <c r="B310" t="s">
        <v>2663</v>
      </c>
      <c r="C310" t="s">
        <v>2664</v>
      </c>
      <c r="F310" t="s">
        <v>2665</v>
      </c>
      <c r="H310" t="s">
        <v>2666</v>
      </c>
      <c r="I310" t="s">
        <v>394</v>
      </c>
      <c r="J310" t="s">
        <v>2667</v>
      </c>
      <c r="K310" t="s">
        <v>2668</v>
      </c>
      <c r="L310" t="s">
        <v>2669</v>
      </c>
      <c r="M310" t="s">
        <v>159</v>
      </c>
      <c r="N310" t="s">
        <v>65</v>
      </c>
      <c r="O310">
        <v>80916</v>
      </c>
      <c r="P310" t="s">
        <v>50</v>
      </c>
      <c r="Q310" t="s">
        <v>502</v>
      </c>
      <c r="S310" t="s">
        <v>856</v>
      </c>
      <c r="T310">
        <v>18427</v>
      </c>
      <c r="U310" s="1">
        <v>41157.527777777781</v>
      </c>
      <c r="V310" s="1">
        <v>41157.527777777781</v>
      </c>
      <c r="W310" s="1">
        <v>41157.593055555553</v>
      </c>
      <c r="X310" s="1">
        <v>41157.593055555553</v>
      </c>
      <c r="AC310" t="s">
        <v>53</v>
      </c>
      <c r="AD310">
        <v>2969475420</v>
      </c>
      <c r="AE310" s="1">
        <v>37166.661111111112</v>
      </c>
      <c r="AF310" t="s">
        <v>2670</v>
      </c>
      <c r="AG310" t="s">
        <v>2671</v>
      </c>
      <c r="AH310" t="s">
        <v>53</v>
      </c>
      <c r="AJ310" t="s">
        <v>53</v>
      </c>
      <c r="AL310" t="s">
        <v>68</v>
      </c>
      <c r="AO310" t="s">
        <v>54</v>
      </c>
      <c r="AP310" s="1">
        <v>45475.520138888889</v>
      </c>
    </row>
    <row r="311" spans="1:43" x14ac:dyDescent="0.35">
      <c r="A311" t="s">
        <v>2672</v>
      </c>
      <c r="B311" t="s">
        <v>2673</v>
      </c>
      <c r="C311" t="s">
        <v>803</v>
      </c>
      <c r="D311" t="s">
        <v>219</v>
      </c>
      <c r="F311" t="s">
        <v>47</v>
      </c>
      <c r="H311" t="s">
        <v>2674</v>
      </c>
      <c r="I311" t="s">
        <v>169</v>
      </c>
      <c r="J311" t="s">
        <v>85</v>
      </c>
      <c r="P311" t="s">
        <v>50</v>
      </c>
      <c r="Q311" t="s">
        <v>502</v>
      </c>
      <c r="S311" t="s">
        <v>856</v>
      </c>
      <c r="T311" t="s">
        <v>2675</v>
      </c>
      <c r="U311" s="1">
        <v>41158.621527777781</v>
      </c>
      <c r="V311" s="1">
        <v>41158.621527777781</v>
      </c>
      <c r="W311" s="1">
        <v>45141.431944444441</v>
      </c>
      <c r="X311" s="1">
        <v>45141.431944444441</v>
      </c>
      <c r="AC311" t="s">
        <v>51</v>
      </c>
      <c r="AD311">
        <v>1000000000</v>
      </c>
      <c r="AE311" s="1">
        <v>37295</v>
      </c>
      <c r="AG311" t="s">
        <v>2676</v>
      </c>
      <c r="AH311" t="s">
        <v>53</v>
      </c>
      <c r="AJ311" t="s">
        <v>53</v>
      </c>
      <c r="AK311" t="s">
        <v>570</v>
      </c>
      <c r="AO311" t="s">
        <v>54</v>
      </c>
      <c r="AP311" s="1">
        <v>45141.445138888892</v>
      </c>
    </row>
    <row r="312" spans="1:43" x14ac:dyDescent="0.35">
      <c r="A312" t="s">
        <v>2677</v>
      </c>
      <c r="B312" t="s">
        <v>2678</v>
      </c>
      <c r="C312" t="s">
        <v>2679</v>
      </c>
      <c r="F312" t="s">
        <v>2680</v>
      </c>
      <c r="H312" t="s">
        <v>2681</v>
      </c>
      <c r="I312" t="s">
        <v>61</v>
      </c>
      <c r="J312" t="s">
        <v>2682</v>
      </c>
      <c r="K312" t="s">
        <v>2683</v>
      </c>
      <c r="L312" t="s">
        <v>2684</v>
      </c>
      <c r="M312" t="s">
        <v>2685</v>
      </c>
      <c r="N312" t="s">
        <v>65</v>
      </c>
      <c r="O312">
        <v>81140</v>
      </c>
      <c r="P312" t="s">
        <v>50</v>
      </c>
      <c r="Q312" t="s">
        <v>502</v>
      </c>
      <c r="S312" t="s">
        <v>856</v>
      </c>
      <c r="T312">
        <v>57291</v>
      </c>
      <c r="U312" s="1">
        <v>41164.913194444445</v>
      </c>
      <c r="V312" s="1">
        <v>41164.913194444445</v>
      </c>
      <c r="W312" s="1">
        <v>41165.397916666669</v>
      </c>
      <c r="X312" s="1">
        <v>42623.652083333334</v>
      </c>
      <c r="Y312" s="1">
        <v>42606.255555555559</v>
      </c>
      <c r="AC312" t="s">
        <v>51</v>
      </c>
      <c r="AD312">
        <v>2969579401</v>
      </c>
      <c r="AE312" s="1">
        <v>41165.397222222222</v>
      </c>
      <c r="AF312" t="s">
        <v>2686</v>
      </c>
      <c r="AG312" t="s">
        <v>2687</v>
      </c>
      <c r="AH312" t="s">
        <v>53</v>
      </c>
      <c r="AJ312" t="s">
        <v>53</v>
      </c>
      <c r="AK312" t="s">
        <v>2512</v>
      </c>
      <c r="AL312" t="s">
        <v>68</v>
      </c>
      <c r="AO312" t="s">
        <v>54</v>
      </c>
      <c r="AP312" s="1">
        <v>45448.392361111109</v>
      </c>
      <c r="AQ312" s="1">
        <v>45448.393750000003</v>
      </c>
    </row>
    <row r="313" spans="1:43" x14ac:dyDescent="0.35">
      <c r="A313" t="s">
        <v>2688</v>
      </c>
      <c r="B313" t="s">
        <v>2689</v>
      </c>
      <c r="C313" t="s">
        <v>309</v>
      </c>
      <c r="F313" t="s">
        <v>2690</v>
      </c>
      <c r="H313" t="s">
        <v>2691</v>
      </c>
      <c r="I313" t="s">
        <v>101</v>
      </c>
      <c r="J313" t="s">
        <v>49</v>
      </c>
      <c r="P313" t="s">
        <v>50</v>
      </c>
      <c r="Q313" t="s">
        <v>502</v>
      </c>
      <c r="S313" t="s">
        <v>856</v>
      </c>
      <c r="T313">
        <v>1</v>
      </c>
      <c r="U313" s="1">
        <v>41165.449305555558</v>
      </c>
      <c r="V313" s="1">
        <v>41165.449305555558</v>
      </c>
      <c r="AC313" t="s">
        <v>51</v>
      </c>
      <c r="AD313">
        <v>2969485219</v>
      </c>
      <c r="AE313" s="1">
        <v>37784</v>
      </c>
      <c r="AG313" t="s">
        <v>2692</v>
      </c>
      <c r="AH313" t="s">
        <v>53</v>
      </c>
      <c r="AJ313" t="s">
        <v>53</v>
      </c>
      <c r="AK313" t="s">
        <v>570</v>
      </c>
      <c r="AO313" t="s">
        <v>54</v>
      </c>
    </row>
    <row r="314" spans="1:43" x14ac:dyDescent="0.35">
      <c r="A314" t="s">
        <v>2693</v>
      </c>
      <c r="B314" t="s">
        <v>2694</v>
      </c>
      <c r="C314" t="s">
        <v>2695</v>
      </c>
      <c r="F314" t="s">
        <v>2696</v>
      </c>
      <c r="H314" t="s">
        <v>2697</v>
      </c>
      <c r="I314" t="s">
        <v>61</v>
      </c>
      <c r="J314" t="s">
        <v>2698</v>
      </c>
      <c r="K314" t="s">
        <v>2699</v>
      </c>
      <c r="M314" t="s">
        <v>2700</v>
      </c>
      <c r="N314" t="s">
        <v>213</v>
      </c>
      <c r="O314">
        <v>80910</v>
      </c>
      <c r="P314" t="s">
        <v>50</v>
      </c>
      <c r="Q314" t="s">
        <v>502</v>
      </c>
      <c r="R314" t="s">
        <v>2701</v>
      </c>
      <c r="S314" t="s">
        <v>856</v>
      </c>
      <c r="T314">
        <v>27249</v>
      </c>
      <c r="U314" s="1">
        <v>41172.6875</v>
      </c>
      <c r="V314" s="1">
        <v>41172.6875</v>
      </c>
      <c r="W314" s="1">
        <v>41173.611805555556</v>
      </c>
      <c r="X314" s="1">
        <v>41173.611805555556</v>
      </c>
      <c r="AC314" t="s">
        <v>51</v>
      </c>
      <c r="AD314">
        <v>2969579838</v>
      </c>
      <c r="AE314" s="1">
        <v>41173.611805555556</v>
      </c>
      <c r="AF314" t="s">
        <v>2702</v>
      </c>
      <c r="AG314" t="s">
        <v>2703</v>
      </c>
      <c r="AH314" t="s">
        <v>53</v>
      </c>
      <c r="AJ314" t="s">
        <v>53</v>
      </c>
      <c r="AK314" t="s">
        <v>2704</v>
      </c>
      <c r="AL314" t="s">
        <v>78</v>
      </c>
      <c r="AO314" t="s">
        <v>54</v>
      </c>
      <c r="AP314" s="1">
        <v>44568.5</v>
      </c>
    </row>
    <row r="315" spans="1:43" x14ac:dyDescent="0.35">
      <c r="A315" t="s">
        <v>2705</v>
      </c>
      <c r="B315" t="s">
        <v>2706</v>
      </c>
      <c r="C315" t="s">
        <v>383</v>
      </c>
      <c r="F315" t="s">
        <v>2707</v>
      </c>
      <c r="H315" t="s">
        <v>2708</v>
      </c>
      <c r="I315" t="s">
        <v>101</v>
      </c>
      <c r="J315" t="s">
        <v>2709</v>
      </c>
      <c r="K315" t="s">
        <v>2710</v>
      </c>
      <c r="M315" t="s">
        <v>2711</v>
      </c>
      <c r="N315" t="s">
        <v>608</v>
      </c>
      <c r="O315">
        <v>80128</v>
      </c>
      <c r="P315" t="s">
        <v>50</v>
      </c>
      <c r="Q315" t="s">
        <v>502</v>
      </c>
      <c r="R315" t="s">
        <v>2712</v>
      </c>
      <c r="S315" t="s">
        <v>856</v>
      </c>
      <c r="T315">
        <v>75280</v>
      </c>
      <c r="U315" s="1">
        <v>40800.395833333336</v>
      </c>
      <c r="V315" s="1">
        <v>41190.886111111111</v>
      </c>
      <c r="W315" s="1">
        <v>40800.449305555558</v>
      </c>
      <c r="X315" s="1">
        <v>43889.71875</v>
      </c>
      <c r="Y315" s="1">
        <v>42655.597916666666</v>
      </c>
      <c r="AC315" t="s">
        <v>51</v>
      </c>
      <c r="AD315">
        <v>2969566279</v>
      </c>
      <c r="AE315" s="1">
        <v>40800.419444444444</v>
      </c>
      <c r="AF315" t="s">
        <v>2713</v>
      </c>
      <c r="AG315" t="s">
        <v>2714</v>
      </c>
      <c r="AH315" t="s">
        <v>53</v>
      </c>
      <c r="AJ315" t="s">
        <v>53</v>
      </c>
      <c r="AK315" t="s">
        <v>570</v>
      </c>
      <c r="AL315" t="s">
        <v>68</v>
      </c>
      <c r="AO315" t="s">
        <v>54</v>
      </c>
      <c r="AP315" s="1">
        <v>45447.611111111109</v>
      </c>
      <c r="AQ315" s="1">
        <v>45321.339583333334</v>
      </c>
    </row>
    <row r="316" spans="1:43" x14ac:dyDescent="0.35">
      <c r="A316" t="s">
        <v>2715</v>
      </c>
      <c r="B316" t="s">
        <v>2716</v>
      </c>
      <c r="C316" t="s">
        <v>2717</v>
      </c>
      <c r="F316" t="s">
        <v>2718</v>
      </c>
      <c r="G316" t="s">
        <v>2718</v>
      </c>
      <c r="H316" t="s">
        <v>2719</v>
      </c>
      <c r="I316" t="s">
        <v>1368</v>
      </c>
      <c r="J316" t="s">
        <v>2720</v>
      </c>
      <c r="K316" t="s">
        <v>2721</v>
      </c>
      <c r="M316" t="s">
        <v>2722</v>
      </c>
      <c r="N316" t="s">
        <v>253</v>
      </c>
      <c r="O316">
        <v>88119</v>
      </c>
      <c r="P316" t="s">
        <v>50</v>
      </c>
      <c r="Q316" t="s">
        <v>502</v>
      </c>
      <c r="S316" t="s">
        <v>856</v>
      </c>
      <c r="T316">
        <v>70381</v>
      </c>
      <c r="U316" s="1">
        <v>41010.475694444445</v>
      </c>
      <c r="V316" s="1">
        <v>41199.492361111108</v>
      </c>
      <c r="W316" s="1">
        <v>41011.404166666667</v>
      </c>
      <c r="X316" s="1">
        <v>44087.950694444444</v>
      </c>
      <c r="Y316" s="1">
        <v>41900.638888888891</v>
      </c>
      <c r="AC316" t="s">
        <v>51</v>
      </c>
      <c r="AD316">
        <v>2969572818</v>
      </c>
      <c r="AE316" s="1">
        <v>41011.40347222222</v>
      </c>
      <c r="AF316" t="s">
        <v>2723</v>
      </c>
      <c r="AG316" t="s">
        <v>2724</v>
      </c>
      <c r="AH316" t="s">
        <v>53</v>
      </c>
      <c r="AJ316" t="s">
        <v>53</v>
      </c>
      <c r="AL316" t="s">
        <v>68</v>
      </c>
      <c r="AO316" t="s">
        <v>54</v>
      </c>
      <c r="AP316" s="1">
        <v>45260.604861111111</v>
      </c>
    </row>
    <row r="317" spans="1:43" x14ac:dyDescent="0.35">
      <c r="A317" t="s">
        <v>2725</v>
      </c>
      <c r="B317" t="s">
        <v>2726</v>
      </c>
      <c r="C317" t="s">
        <v>2725</v>
      </c>
      <c r="F317">
        <v>13038577830</v>
      </c>
      <c r="H317" t="s">
        <v>2727</v>
      </c>
      <c r="I317" t="s">
        <v>179</v>
      </c>
      <c r="J317" t="s">
        <v>2728</v>
      </c>
      <c r="K317" t="s">
        <v>2729</v>
      </c>
      <c r="M317" t="s">
        <v>1879</v>
      </c>
      <c r="N317" t="s">
        <v>287</v>
      </c>
      <c r="O317">
        <v>80621</v>
      </c>
      <c r="P317" t="s">
        <v>50</v>
      </c>
      <c r="Q317" t="s">
        <v>502</v>
      </c>
      <c r="S317" t="s">
        <v>856</v>
      </c>
      <c r="T317">
        <v>17397</v>
      </c>
      <c r="U317" s="1">
        <v>41217.420138888891</v>
      </c>
      <c r="V317" s="1">
        <v>41217.420138888891</v>
      </c>
      <c r="W317" s="1">
        <v>41218.448611111111</v>
      </c>
      <c r="X317" s="1">
        <v>41779.79791666667</v>
      </c>
      <c r="Y317" s="1">
        <v>41252.515277777777</v>
      </c>
      <c r="AC317" t="s">
        <v>51</v>
      </c>
      <c r="AD317">
        <v>2969581629</v>
      </c>
      <c r="AE317" s="1">
        <v>41218.44027777778</v>
      </c>
      <c r="AF317" t="s">
        <v>2730</v>
      </c>
      <c r="AG317" t="s">
        <v>2731</v>
      </c>
      <c r="AH317" t="s">
        <v>53</v>
      </c>
      <c r="AJ317" t="s">
        <v>53</v>
      </c>
      <c r="AL317" t="s">
        <v>68</v>
      </c>
      <c r="AO317" t="s">
        <v>54</v>
      </c>
      <c r="AP317" s="1">
        <v>45215.494444444441</v>
      </c>
    </row>
    <row r="318" spans="1:43" x14ac:dyDescent="0.35">
      <c r="A318" t="s">
        <v>2732</v>
      </c>
      <c r="B318" t="s">
        <v>2733</v>
      </c>
      <c r="C318" t="s">
        <v>2734</v>
      </c>
      <c r="F318" t="s">
        <v>1999</v>
      </c>
      <c r="H318" t="s">
        <v>2735</v>
      </c>
      <c r="I318" t="s">
        <v>169</v>
      </c>
      <c r="J318" t="s">
        <v>1014</v>
      </c>
      <c r="K318" t="s">
        <v>2736</v>
      </c>
      <c r="M318" t="s">
        <v>2002</v>
      </c>
      <c r="N318" t="s">
        <v>253</v>
      </c>
      <c r="O318">
        <v>88026</v>
      </c>
      <c r="P318" t="s">
        <v>50</v>
      </c>
      <c r="Q318" t="s">
        <v>502</v>
      </c>
      <c r="S318" t="s">
        <v>856</v>
      </c>
      <c r="T318">
        <v>16345</v>
      </c>
      <c r="U318" s="1">
        <v>41222.36041666667</v>
      </c>
      <c r="V318" s="1">
        <v>41222.36041666667</v>
      </c>
      <c r="W318" s="1">
        <v>41225.299305555556</v>
      </c>
      <c r="X318" s="1">
        <v>43310.670138888891</v>
      </c>
      <c r="AC318" t="s">
        <v>51</v>
      </c>
      <c r="AD318">
        <v>2969480780</v>
      </c>
      <c r="AE318" s="1">
        <v>37467</v>
      </c>
      <c r="AF318" t="s">
        <v>2003</v>
      </c>
      <c r="AG318" t="s">
        <v>2737</v>
      </c>
      <c r="AH318" t="s">
        <v>53</v>
      </c>
      <c r="AJ318" t="s">
        <v>53</v>
      </c>
      <c r="AK318" t="s">
        <v>2497</v>
      </c>
      <c r="AL318" t="s">
        <v>68</v>
      </c>
      <c r="AO318" t="s">
        <v>54</v>
      </c>
      <c r="AP318" s="1">
        <v>44154.612500000003</v>
      </c>
    </row>
    <row r="319" spans="1:43" x14ac:dyDescent="0.35">
      <c r="A319" t="s">
        <v>2738</v>
      </c>
      <c r="B319" t="s">
        <v>2739</v>
      </c>
      <c r="C319" t="s">
        <v>2740</v>
      </c>
      <c r="D319" t="s">
        <v>623</v>
      </c>
      <c r="F319" t="s">
        <v>2741</v>
      </c>
      <c r="H319" t="s">
        <v>2742</v>
      </c>
      <c r="I319" t="s">
        <v>101</v>
      </c>
      <c r="J319" t="s">
        <v>2743</v>
      </c>
      <c r="K319" t="s">
        <v>2744</v>
      </c>
      <c r="M319" t="s">
        <v>1119</v>
      </c>
      <c r="N319" t="s">
        <v>2745</v>
      </c>
      <c r="O319">
        <v>80440</v>
      </c>
      <c r="P319" t="s">
        <v>50</v>
      </c>
      <c r="Q319" t="s">
        <v>502</v>
      </c>
      <c r="R319" t="s">
        <v>2746</v>
      </c>
      <c r="S319" t="s">
        <v>856</v>
      </c>
      <c r="T319">
        <v>35151</v>
      </c>
      <c r="U319" s="1">
        <v>41225.394444444442</v>
      </c>
      <c r="V319" s="1">
        <v>41229.772222222222</v>
      </c>
      <c r="W319" s="1">
        <v>41295.536111111112</v>
      </c>
      <c r="X319" s="1">
        <v>42539.535416666666</v>
      </c>
      <c r="Y319" s="1">
        <v>42005.758333333331</v>
      </c>
      <c r="AC319" t="s">
        <v>51</v>
      </c>
      <c r="AD319">
        <v>2969585068</v>
      </c>
      <c r="AE319" s="1">
        <v>41295.534722222219</v>
      </c>
      <c r="AF319" t="s">
        <v>2747</v>
      </c>
      <c r="AG319" t="s">
        <v>2748</v>
      </c>
      <c r="AH319" t="s">
        <v>53</v>
      </c>
      <c r="AJ319" t="s">
        <v>53</v>
      </c>
      <c r="AL319" t="s">
        <v>68</v>
      </c>
      <c r="AO319" t="s">
        <v>54</v>
      </c>
      <c r="AP319" s="1">
        <v>45079.807638888888</v>
      </c>
    </row>
    <row r="320" spans="1:43" x14ac:dyDescent="0.35">
      <c r="A320" t="s">
        <v>2749</v>
      </c>
      <c r="B320" t="s">
        <v>78</v>
      </c>
      <c r="C320" t="s">
        <v>2750</v>
      </c>
      <c r="F320" t="s">
        <v>2751</v>
      </c>
      <c r="H320" t="s">
        <v>2752</v>
      </c>
      <c r="I320" t="s">
        <v>780</v>
      </c>
      <c r="J320" t="s">
        <v>2753</v>
      </c>
      <c r="K320" t="s">
        <v>2754</v>
      </c>
      <c r="M320" t="s">
        <v>2755</v>
      </c>
      <c r="N320" t="s">
        <v>2756</v>
      </c>
      <c r="O320">
        <v>33416</v>
      </c>
      <c r="P320" t="s">
        <v>50</v>
      </c>
      <c r="Q320" t="s">
        <v>502</v>
      </c>
      <c r="S320" t="s">
        <v>856</v>
      </c>
      <c r="T320">
        <v>49214</v>
      </c>
      <c r="U320" s="1">
        <v>41247.668055555558</v>
      </c>
      <c r="V320" s="1">
        <v>41247.668055555558</v>
      </c>
      <c r="W320" s="1">
        <v>41247.669444444444</v>
      </c>
      <c r="X320" s="1">
        <v>45348.602083333331</v>
      </c>
      <c r="Y320" s="1">
        <v>42542.526388888888</v>
      </c>
      <c r="AC320" t="s">
        <v>51</v>
      </c>
      <c r="AD320">
        <v>2969591641</v>
      </c>
      <c r="AE320" s="1">
        <v>41401.538194444445</v>
      </c>
      <c r="AF320" t="s">
        <v>2757</v>
      </c>
      <c r="AG320" t="s">
        <v>2758</v>
      </c>
      <c r="AH320" t="s">
        <v>53</v>
      </c>
      <c r="AJ320" t="s">
        <v>53</v>
      </c>
      <c r="AL320" t="s">
        <v>68</v>
      </c>
      <c r="AO320" t="s">
        <v>54</v>
      </c>
    </row>
    <row r="321" spans="1:43" x14ac:dyDescent="0.35">
      <c r="A321" t="s">
        <v>2759</v>
      </c>
      <c r="B321" t="s">
        <v>2760</v>
      </c>
      <c r="C321" t="s">
        <v>1037</v>
      </c>
      <c r="F321" t="s">
        <v>2761</v>
      </c>
      <c r="H321" t="s">
        <v>2762</v>
      </c>
      <c r="I321" t="s">
        <v>179</v>
      </c>
      <c r="J321" t="s">
        <v>2763</v>
      </c>
      <c r="K321" t="s">
        <v>2764</v>
      </c>
      <c r="M321" t="s">
        <v>137</v>
      </c>
      <c r="N321" t="s">
        <v>287</v>
      </c>
      <c r="O321">
        <v>80216</v>
      </c>
      <c r="P321" t="s">
        <v>50</v>
      </c>
      <c r="Q321" t="s">
        <v>502</v>
      </c>
      <c r="S321" t="s">
        <v>856</v>
      </c>
      <c r="T321">
        <v>47005</v>
      </c>
      <c r="U321" s="1">
        <v>41242.481249999997</v>
      </c>
      <c r="V321" s="1">
        <v>41248.344444444447</v>
      </c>
      <c r="W321" s="1">
        <v>41242.48333333333</v>
      </c>
      <c r="X321" s="1">
        <v>41250.597222222219</v>
      </c>
      <c r="AC321" t="s">
        <v>51</v>
      </c>
      <c r="AD321">
        <v>2969558362</v>
      </c>
      <c r="AE321" s="1">
        <v>40560.525000000001</v>
      </c>
      <c r="AF321" t="s">
        <v>2765</v>
      </c>
      <c r="AG321" t="s">
        <v>2766</v>
      </c>
      <c r="AH321" t="s">
        <v>53</v>
      </c>
      <c r="AJ321" t="s">
        <v>53</v>
      </c>
      <c r="AK321" t="s">
        <v>570</v>
      </c>
      <c r="AL321" t="s">
        <v>68</v>
      </c>
      <c r="AO321" t="s">
        <v>54</v>
      </c>
    </row>
    <row r="322" spans="1:43" x14ac:dyDescent="0.35">
      <c r="A322" t="s">
        <v>2767</v>
      </c>
      <c r="B322" t="s">
        <v>2768</v>
      </c>
      <c r="C322" t="s">
        <v>2769</v>
      </c>
      <c r="F322" t="s">
        <v>2770</v>
      </c>
      <c r="G322">
        <v>5757411970</v>
      </c>
      <c r="H322" t="s">
        <v>2771</v>
      </c>
      <c r="I322" t="s">
        <v>780</v>
      </c>
      <c r="J322" t="s">
        <v>2772</v>
      </c>
      <c r="K322" t="s">
        <v>2773</v>
      </c>
      <c r="M322" t="s">
        <v>2774</v>
      </c>
      <c r="N322" t="s">
        <v>398</v>
      </c>
      <c r="O322">
        <v>87529</v>
      </c>
      <c r="P322" t="s">
        <v>50</v>
      </c>
      <c r="Q322" t="s">
        <v>502</v>
      </c>
      <c r="S322" t="s">
        <v>856</v>
      </c>
      <c r="T322">
        <v>64902</v>
      </c>
      <c r="U322" s="1">
        <v>41250.652777777781</v>
      </c>
      <c r="V322" s="1">
        <v>41250.652777777781</v>
      </c>
      <c r="W322" s="1">
        <v>41250.72152777778</v>
      </c>
      <c r="X322" s="1">
        <v>43846.442361111112</v>
      </c>
      <c r="Y322" s="1">
        <v>42648.661111111112</v>
      </c>
      <c r="AC322" t="s">
        <v>51</v>
      </c>
      <c r="AD322">
        <v>2969509935</v>
      </c>
      <c r="AE322" s="1">
        <v>38338.417361111111</v>
      </c>
      <c r="AF322" t="s">
        <v>2775</v>
      </c>
      <c r="AG322" t="s">
        <v>2776</v>
      </c>
      <c r="AH322" t="s">
        <v>53</v>
      </c>
      <c r="AJ322" t="s">
        <v>53</v>
      </c>
      <c r="AK322" t="s">
        <v>2582</v>
      </c>
      <c r="AL322" t="s">
        <v>78</v>
      </c>
      <c r="AO322" t="s">
        <v>54</v>
      </c>
      <c r="AP322" s="1">
        <v>45475.770833333336</v>
      </c>
      <c r="AQ322" s="1">
        <v>45470.488194444442</v>
      </c>
    </row>
    <row r="323" spans="1:43" x14ac:dyDescent="0.35">
      <c r="A323" t="s">
        <v>2777</v>
      </c>
      <c r="B323" t="s">
        <v>2778</v>
      </c>
      <c r="C323" t="s">
        <v>2779</v>
      </c>
      <c r="F323" t="s">
        <v>2780</v>
      </c>
      <c r="H323" t="s">
        <v>2781</v>
      </c>
      <c r="I323" t="s">
        <v>464</v>
      </c>
      <c r="J323" t="s">
        <v>465</v>
      </c>
      <c r="K323" t="s">
        <v>2782</v>
      </c>
      <c r="M323" t="s">
        <v>2783</v>
      </c>
      <c r="N323" t="s">
        <v>264</v>
      </c>
      <c r="O323">
        <v>77002</v>
      </c>
      <c r="P323" t="s">
        <v>50</v>
      </c>
      <c r="Q323" t="s">
        <v>502</v>
      </c>
      <c r="S323" t="s">
        <v>856</v>
      </c>
      <c r="T323">
        <v>91792</v>
      </c>
      <c r="U323" s="1">
        <v>40484.343055555553</v>
      </c>
      <c r="V323" s="1">
        <v>41255.474999999999</v>
      </c>
      <c r="W323" s="1">
        <v>40484.345138888886</v>
      </c>
      <c r="X323" s="1">
        <v>45401.40347222222</v>
      </c>
      <c r="Y323" s="1">
        <v>45401.454861111109</v>
      </c>
      <c r="Z323">
        <v>300.51</v>
      </c>
      <c r="AA323" t="s">
        <v>133</v>
      </c>
      <c r="AC323" t="s">
        <v>51</v>
      </c>
      <c r="AD323">
        <v>2969543968</v>
      </c>
      <c r="AE323" s="1">
        <v>40032.470138888886</v>
      </c>
      <c r="AF323" t="s">
        <v>2784</v>
      </c>
      <c r="AG323" t="s">
        <v>2785</v>
      </c>
      <c r="AH323" t="s">
        <v>53</v>
      </c>
      <c r="AJ323" t="s">
        <v>53</v>
      </c>
      <c r="AK323" t="s">
        <v>182</v>
      </c>
      <c r="AL323" t="s">
        <v>68</v>
      </c>
      <c r="AO323" t="s">
        <v>54</v>
      </c>
      <c r="AP323" s="1">
        <v>45143.616666666669</v>
      </c>
    </row>
    <row r="324" spans="1:43" x14ac:dyDescent="0.35">
      <c r="A324" t="s">
        <v>2786</v>
      </c>
      <c r="B324" t="s">
        <v>2786</v>
      </c>
      <c r="C324" t="s">
        <v>331</v>
      </c>
      <c r="F324" t="s">
        <v>2787</v>
      </c>
      <c r="H324" t="s">
        <v>2788</v>
      </c>
      <c r="I324" t="s">
        <v>101</v>
      </c>
      <c r="J324" t="s">
        <v>2789</v>
      </c>
      <c r="K324" t="s">
        <v>2790</v>
      </c>
      <c r="M324" t="s">
        <v>2791</v>
      </c>
      <c r="N324" t="s">
        <v>326</v>
      </c>
      <c r="O324">
        <v>80603</v>
      </c>
      <c r="P324" t="s">
        <v>50</v>
      </c>
      <c r="Q324" t="s">
        <v>502</v>
      </c>
      <c r="S324" t="s">
        <v>856</v>
      </c>
      <c r="T324">
        <v>18360</v>
      </c>
      <c r="U324" s="1">
        <v>41270.544444444444</v>
      </c>
      <c r="V324" s="1">
        <v>41270.544444444444</v>
      </c>
      <c r="W324" s="1">
        <v>41270.654861111114</v>
      </c>
      <c r="X324" s="1">
        <v>42585.460416666669</v>
      </c>
      <c r="Y324" s="1">
        <v>42264.724305555559</v>
      </c>
      <c r="AC324" t="s">
        <v>51</v>
      </c>
      <c r="AD324">
        <v>2969584021</v>
      </c>
      <c r="AE324" s="1">
        <v>41270.654166666667</v>
      </c>
      <c r="AF324" t="s">
        <v>2792</v>
      </c>
      <c r="AG324" t="s">
        <v>2793</v>
      </c>
      <c r="AH324" t="s">
        <v>53</v>
      </c>
      <c r="AJ324" t="s">
        <v>53</v>
      </c>
      <c r="AL324" t="s">
        <v>68</v>
      </c>
      <c r="AO324" t="s">
        <v>54</v>
      </c>
      <c r="AP324" s="1">
        <v>45345.490972222222</v>
      </c>
    </row>
    <row r="325" spans="1:43" x14ac:dyDescent="0.35">
      <c r="A325" t="s">
        <v>2794</v>
      </c>
      <c r="B325" t="s">
        <v>2795</v>
      </c>
      <c r="C325" t="s">
        <v>172</v>
      </c>
      <c r="F325" t="s">
        <v>2796</v>
      </c>
      <c r="H325" t="s">
        <v>2797</v>
      </c>
      <c r="I325" t="s">
        <v>200</v>
      </c>
      <c r="J325" t="s">
        <v>2798</v>
      </c>
      <c r="K325" t="s">
        <v>2799</v>
      </c>
      <c r="M325" t="s">
        <v>2800</v>
      </c>
      <c r="N325" t="s">
        <v>287</v>
      </c>
      <c r="O325">
        <v>80601</v>
      </c>
      <c r="P325" t="s">
        <v>50</v>
      </c>
      <c r="Q325" t="s">
        <v>502</v>
      </c>
      <c r="S325" t="s">
        <v>856</v>
      </c>
      <c r="T325">
        <v>51404</v>
      </c>
      <c r="U325" s="1">
        <v>41277.494444444441</v>
      </c>
      <c r="V325" s="1">
        <v>41277.494444444441</v>
      </c>
      <c r="W325" s="1">
        <v>41277.632638888892</v>
      </c>
      <c r="X325" s="1">
        <v>41613.378472222219</v>
      </c>
      <c r="AC325" t="s">
        <v>51</v>
      </c>
      <c r="AD325">
        <v>2969476061</v>
      </c>
      <c r="AE325" s="1">
        <v>37200</v>
      </c>
      <c r="AF325" t="s">
        <v>2801</v>
      </c>
      <c r="AG325" t="s">
        <v>2802</v>
      </c>
      <c r="AH325" t="s">
        <v>53</v>
      </c>
      <c r="AJ325" t="s">
        <v>53</v>
      </c>
      <c r="AK325" t="s">
        <v>2512</v>
      </c>
      <c r="AL325" t="s">
        <v>68</v>
      </c>
      <c r="AO325" t="s">
        <v>54</v>
      </c>
    </row>
    <row r="326" spans="1:43" x14ac:dyDescent="0.35">
      <c r="A326" t="s">
        <v>2803</v>
      </c>
      <c r="B326" t="s">
        <v>2804</v>
      </c>
      <c r="C326" t="s">
        <v>2805</v>
      </c>
      <c r="D326" t="s">
        <v>282</v>
      </c>
      <c r="F326" t="s">
        <v>823</v>
      </c>
      <c r="H326" t="s">
        <v>2806</v>
      </c>
      <c r="I326" t="s">
        <v>61</v>
      </c>
      <c r="J326" t="s">
        <v>825</v>
      </c>
      <c r="P326" t="s">
        <v>50</v>
      </c>
      <c r="Q326" t="s">
        <v>502</v>
      </c>
      <c r="S326" t="s">
        <v>856</v>
      </c>
      <c r="T326" t="s">
        <v>2807</v>
      </c>
      <c r="U326" s="1">
        <v>41289.632638888892</v>
      </c>
      <c r="V326" s="1">
        <v>41289.632638888892</v>
      </c>
      <c r="W326" s="1">
        <v>41290.34097222222</v>
      </c>
      <c r="X326" s="1">
        <v>42662.517361111109</v>
      </c>
      <c r="Y326" s="1">
        <v>42656.554166666669</v>
      </c>
      <c r="AC326" t="s">
        <v>51</v>
      </c>
      <c r="AD326">
        <v>2969480621</v>
      </c>
      <c r="AE326" s="1">
        <v>37459</v>
      </c>
      <c r="AF326" t="s">
        <v>826</v>
      </c>
      <c r="AG326" t="s">
        <v>2808</v>
      </c>
      <c r="AH326" t="s">
        <v>53</v>
      </c>
      <c r="AJ326" t="s">
        <v>53</v>
      </c>
      <c r="AK326" t="s">
        <v>2512</v>
      </c>
      <c r="AL326" t="s">
        <v>68</v>
      </c>
      <c r="AO326" t="s">
        <v>54</v>
      </c>
      <c r="AP326" s="1">
        <v>45461.479166666664</v>
      </c>
      <c r="AQ326" s="1">
        <v>45461.481249999997</v>
      </c>
    </row>
    <row r="327" spans="1:43" x14ac:dyDescent="0.35">
      <c r="A327" t="s">
        <v>2809</v>
      </c>
      <c r="B327" t="s">
        <v>2810</v>
      </c>
      <c r="C327" t="s">
        <v>302</v>
      </c>
      <c r="F327" t="s">
        <v>2811</v>
      </c>
      <c r="H327" t="s">
        <v>2812</v>
      </c>
      <c r="I327" t="s">
        <v>2813</v>
      </c>
      <c r="J327" t="s">
        <v>523</v>
      </c>
      <c r="K327" t="s">
        <v>2814</v>
      </c>
      <c r="M327" t="s">
        <v>2815</v>
      </c>
      <c r="N327" t="s">
        <v>213</v>
      </c>
      <c r="O327">
        <v>80011</v>
      </c>
      <c r="P327" t="s">
        <v>50</v>
      </c>
      <c r="Q327" t="s">
        <v>502</v>
      </c>
      <c r="S327" t="s">
        <v>856</v>
      </c>
      <c r="T327" s="2" t="s">
        <v>2816</v>
      </c>
      <c r="U327" s="1">
        <v>41289.75</v>
      </c>
      <c r="V327" s="1">
        <v>41289.75</v>
      </c>
      <c r="W327" s="1">
        <v>41290.336111111108</v>
      </c>
      <c r="X327" s="1">
        <v>42683.37777777778</v>
      </c>
      <c r="Y327" s="1">
        <v>41752.59097222222</v>
      </c>
      <c r="AC327" t="s">
        <v>51</v>
      </c>
      <c r="AD327">
        <v>2969481577</v>
      </c>
      <c r="AE327" s="1">
        <v>37524</v>
      </c>
      <c r="AF327" t="s">
        <v>526</v>
      </c>
      <c r="AG327" t="s">
        <v>2817</v>
      </c>
      <c r="AH327" t="s">
        <v>53</v>
      </c>
      <c r="AJ327" t="s">
        <v>53</v>
      </c>
      <c r="AK327" t="s">
        <v>2497</v>
      </c>
      <c r="AL327" t="s">
        <v>68</v>
      </c>
      <c r="AO327" t="s">
        <v>54</v>
      </c>
      <c r="AP327" s="1">
        <v>45474.339583333334</v>
      </c>
      <c r="AQ327" s="1">
        <v>45472.347222222219</v>
      </c>
    </row>
    <row r="328" spans="1:43" x14ac:dyDescent="0.35">
      <c r="A328" t="s">
        <v>2818</v>
      </c>
      <c r="B328" t="s">
        <v>2819</v>
      </c>
      <c r="C328" t="s">
        <v>2820</v>
      </c>
      <c r="F328" t="s">
        <v>2821</v>
      </c>
      <c r="H328" t="s">
        <v>2822</v>
      </c>
      <c r="I328" t="s">
        <v>271</v>
      </c>
      <c r="J328" t="s">
        <v>272</v>
      </c>
      <c r="K328" t="s">
        <v>2823</v>
      </c>
      <c r="M328" t="s">
        <v>2378</v>
      </c>
      <c r="N328" t="s">
        <v>65</v>
      </c>
      <c r="O328">
        <v>80521</v>
      </c>
      <c r="P328" t="s">
        <v>50</v>
      </c>
      <c r="Q328" t="s">
        <v>502</v>
      </c>
      <c r="R328" t="s">
        <v>2824</v>
      </c>
      <c r="S328" t="s">
        <v>856</v>
      </c>
      <c r="T328" t="s">
        <v>2825</v>
      </c>
      <c r="U328" s="1">
        <v>39714.545138888891</v>
      </c>
      <c r="V328" s="1">
        <v>41292.584027777775</v>
      </c>
      <c r="W328" s="1">
        <v>39714.6875</v>
      </c>
      <c r="X328" s="1">
        <v>42676.522222222222</v>
      </c>
      <c r="AC328" t="s">
        <v>51</v>
      </c>
      <c r="AD328">
        <v>2969474461</v>
      </c>
      <c r="AE328" s="1">
        <v>37104.381944444445</v>
      </c>
      <c r="AG328" t="s">
        <v>2826</v>
      </c>
      <c r="AH328" t="s">
        <v>53</v>
      </c>
      <c r="AJ328" t="s">
        <v>53</v>
      </c>
      <c r="AL328" t="s">
        <v>291</v>
      </c>
      <c r="AO328" t="s">
        <v>54</v>
      </c>
      <c r="AP328" s="1">
        <v>45302.347916666666</v>
      </c>
    </row>
    <row r="329" spans="1:43" x14ac:dyDescent="0.35">
      <c r="A329" t="s">
        <v>2827</v>
      </c>
      <c r="B329" t="s">
        <v>2828</v>
      </c>
      <c r="C329" t="s">
        <v>2829</v>
      </c>
      <c r="F329" t="s">
        <v>2830</v>
      </c>
      <c r="G329" t="s">
        <v>2830</v>
      </c>
      <c r="H329" t="s">
        <v>2831</v>
      </c>
      <c r="I329" t="s">
        <v>179</v>
      </c>
      <c r="J329" t="s">
        <v>2832</v>
      </c>
      <c r="K329" t="s">
        <v>2833</v>
      </c>
      <c r="M329" t="s">
        <v>2834</v>
      </c>
      <c r="N329" t="s">
        <v>264</v>
      </c>
      <c r="O329">
        <v>79927</v>
      </c>
      <c r="P329" t="s">
        <v>50</v>
      </c>
      <c r="Q329" t="s">
        <v>502</v>
      </c>
      <c r="R329" t="s">
        <v>469</v>
      </c>
      <c r="S329" t="s">
        <v>856</v>
      </c>
      <c r="T329">
        <v>80843</v>
      </c>
      <c r="U329" s="1">
        <v>41298.696527777778</v>
      </c>
      <c r="V329" s="1">
        <v>41298.70208333333</v>
      </c>
      <c r="W329" s="1">
        <v>41311.615277777775</v>
      </c>
      <c r="X329" s="1">
        <v>43139.480555555558</v>
      </c>
      <c r="Y329" s="1">
        <v>42627.329861111109</v>
      </c>
      <c r="AC329" t="s">
        <v>51</v>
      </c>
      <c r="AD329">
        <v>2969511383</v>
      </c>
      <c r="AE329" s="1">
        <v>38422.599305555559</v>
      </c>
      <c r="AF329" t="s">
        <v>2835</v>
      </c>
      <c r="AG329" t="s">
        <v>2836</v>
      </c>
      <c r="AH329" t="s">
        <v>53</v>
      </c>
      <c r="AJ329" t="s">
        <v>53</v>
      </c>
      <c r="AK329" t="s">
        <v>2512</v>
      </c>
      <c r="AL329" t="s">
        <v>68</v>
      </c>
      <c r="AO329" t="s">
        <v>54</v>
      </c>
      <c r="AP329" s="1">
        <v>44846.768750000003</v>
      </c>
      <c r="AQ329" s="1">
        <v>44636.789583333331</v>
      </c>
    </row>
    <row r="330" spans="1:43" x14ac:dyDescent="0.35">
      <c r="A330" t="s">
        <v>2837</v>
      </c>
      <c r="B330" t="s">
        <v>539</v>
      </c>
      <c r="C330" t="s">
        <v>2838</v>
      </c>
      <c r="F330" t="s">
        <v>2839</v>
      </c>
      <c r="H330" t="s">
        <v>2840</v>
      </c>
      <c r="I330" t="s">
        <v>101</v>
      </c>
      <c r="J330" t="s">
        <v>2841</v>
      </c>
      <c r="K330" t="s">
        <v>2842</v>
      </c>
      <c r="M330" t="s">
        <v>2843</v>
      </c>
      <c r="N330" t="s">
        <v>253</v>
      </c>
      <c r="O330">
        <v>88033</v>
      </c>
      <c r="P330" t="s">
        <v>50</v>
      </c>
      <c r="Q330" t="s">
        <v>502</v>
      </c>
      <c r="S330" t="s">
        <v>856</v>
      </c>
      <c r="T330">
        <v>74086</v>
      </c>
      <c r="U330" s="1">
        <v>41304.491666666669</v>
      </c>
      <c r="V330" s="1">
        <v>41304.491666666669</v>
      </c>
      <c r="W330" s="1">
        <v>41304.492361111108</v>
      </c>
      <c r="X330" s="1">
        <v>41423.69027777778</v>
      </c>
      <c r="AC330" t="s">
        <v>51</v>
      </c>
      <c r="AD330">
        <v>2969584093</v>
      </c>
      <c r="AE330" s="1">
        <v>41274.668749999997</v>
      </c>
      <c r="AF330" t="s">
        <v>2844</v>
      </c>
      <c r="AG330" t="s">
        <v>2845</v>
      </c>
      <c r="AH330" t="s">
        <v>53</v>
      </c>
      <c r="AJ330" t="s">
        <v>53</v>
      </c>
      <c r="AK330" t="s">
        <v>570</v>
      </c>
      <c r="AL330" t="s">
        <v>68</v>
      </c>
      <c r="AO330" t="s">
        <v>54</v>
      </c>
    </row>
    <row r="331" spans="1:43" x14ac:dyDescent="0.35">
      <c r="A331" t="s">
        <v>2846</v>
      </c>
      <c r="B331" t="s">
        <v>2847</v>
      </c>
      <c r="C331" t="s">
        <v>2848</v>
      </c>
      <c r="F331" t="s">
        <v>2849</v>
      </c>
      <c r="G331" t="s">
        <v>2850</v>
      </c>
      <c r="H331" t="s">
        <v>2851</v>
      </c>
      <c r="I331" t="s">
        <v>200</v>
      </c>
      <c r="J331" t="s">
        <v>2852</v>
      </c>
      <c r="K331" t="s">
        <v>2853</v>
      </c>
      <c r="M331" t="s">
        <v>2783</v>
      </c>
      <c r="N331" t="s">
        <v>264</v>
      </c>
      <c r="O331">
        <v>77210</v>
      </c>
      <c r="P331" t="s">
        <v>50</v>
      </c>
      <c r="Q331" t="s">
        <v>502</v>
      </c>
      <c r="S331" t="s">
        <v>856</v>
      </c>
      <c r="T331">
        <v>18362</v>
      </c>
      <c r="U331" s="1">
        <v>41309.465277777781</v>
      </c>
      <c r="V331" s="1">
        <v>41309.465277777781</v>
      </c>
      <c r="W331" s="1">
        <v>41309.466666666667</v>
      </c>
      <c r="X331" s="1">
        <v>41795.458333333336</v>
      </c>
      <c r="AC331" t="s">
        <v>51</v>
      </c>
      <c r="AD331">
        <v>2969507443</v>
      </c>
      <c r="AE331" s="1">
        <v>38194.62777777778</v>
      </c>
      <c r="AF331" t="s">
        <v>2854</v>
      </c>
      <c r="AG331" t="s">
        <v>2855</v>
      </c>
      <c r="AH331" t="s">
        <v>53</v>
      </c>
      <c r="AJ331" t="s">
        <v>53</v>
      </c>
      <c r="AK331" t="s">
        <v>2497</v>
      </c>
      <c r="AL331" t="s">
        <v>68</v>
      </c>
      <c r="AO331" t="s">
        <v>54</v>
      </c>
      <c r="AP331" s="1">
        <v>45427.323611111111</v>
      </c>
    </row>
    <row r="332" spans="1:43" x14ac:dyDescent="0.35">
      <c r="A332" t="s">
        <v>2856</v>
      </c>
      <c r="B332" t="s">
        <v>2857</v>
      </c>
      <c r="C332" t="s">
        <v>587</v>
      </c>
      <c r="D332" t="s">
        <v>996</v>
      </c>
      <c r="H332" t="s">
        <v>2858</v>
      </c>
      <c r="I332" t="s">
        <v>61</v>
      </c>
      <c r="J332" t="s">
        <v>2859</v>
      </c>
      <c r="P332" t="s">
        <v>50</v>
      </c>
      <c r="Q332" t="s">
        <v>502</v>
      </c>
      <c r="S332" t="s">
        <v>856</v>
      </c>
      <c r="T332" t="s">
        <v>2860</v>
      </c>
      <c r="U332" s="1">
        <v>41319.522916666669</v>
      </c>
      <c r="V332" s="1">
        <v>41319.522916666669</v>
      </c>
      <c r="W332" s="1">
        <v>41319.580555555556</v>
      </c>
      <c r="X332" s="1">
        <v>43614.36041666667</v>
      </c>
      <c r="Y332" s="1">
        <v>42641.519444444442</v>
      </c>
      <c r="AC332" t="s">
        <v>51</v>
      </c>
      <c r="AD332">
        <v>2969480024</v>
      </c>
      <c r="AE332" s="1">
        <v>37427</v>
      </c>
      <c r="AF332" t="s">
        <v>134</v>
      </c>
      <c r="AG332" t="s">
        <v>2861</v>
      </c>
      <c r="AH332" t="s">
        <v>53</v>
      </c>
      <c r="AJ332" t="s">
        <v>53</v>
      </c>
      <c r="AK332" t="s">
        <v>2497</v>
      </c>
      <c r="AL332" t="s">
        <v>68</v>
      </c>
      <c r="AO332" t="s">
        <v>54</v>
      </c>
      <c r="AP332" s="1">
        <v>45476.455555555556</v>
      </c>
      <c r="AQ332" s="1">
        <v>45476.565972222219</v>
      </c>
    </row>
    <row r="333" spans="1:43" x14ac:dyDescent="0.35">
      <c r="A333" t="s">
        <v>2862</v>
      </c>
      <c r="B333" t="s">
        <v>2863</v>
      </c>
      <c r="C333" t="s">
        <v>587</v>
      </c>
      <c r="D333" t="s">
        <v>98</v>
      </c>
      <c r="F333" t="s">
        <v>2864</v>
      </c>
      <c r="H333" t="s">
        <v>2865</v>
      </c>
      <c r="I333" t="s">
        <v>415</v>
      </c>
      <c r="J333" t="s">
        <v>49</v>
      </c>
      <c r="P333" t="s">
        <v>50</v>
      </c>
      <c r="Q333" t="s">
        <v>502</v>
      </c>
      <c r="S333" t="s">
        <v>856</v>
      </c>
      <c r="T333" t="s">
        <v>2862</v>
      </c>
      <c r="U333" s="1">
        <v>41323.413194444445</v>
      </c>
      <c r="V333" s="1">
        <v>41323.413194444445</v>
      </c>
      <c r="W333" s="1">
        <v>41323.417361111111</v>
      </c>
      <c r="X333" s="1">
        <v>41323.417361111111</v>
      </c>
      <c r="AC333" t="s">
        <v>51</v>
      </c>
      <c r="AD333">
        <v>2969485219</v>
      </c>
      <c r="AE333" s="1">
        <v>37784</v>
      </c>
      <c r="AG333" t="s">
        <v>2866</v>
      </c>
      <c r="AH333" t="s">
        <v>53</v>
      </c>
      <c r="AJ333" t="s">
        <v>53</v>
      </c>
      <c r="AO333" t="s">
        <v>54</v>
      </c>
    </row>
    <row r="334" spans="1:43" x14ac:dyDescent="0.35">
      <c r="A334" t="s">
        <v>2867</v>
      </c>
      <c r="B334" t="s">
        <v>2868</v>
      </c>
      <c r="C334" t="s">
        <v>2869</v>
      </c>
      <c r="F334" t="s">
        <v>2870</v>
      </c>
      <c r="H334" t="s">
        <v>2871</v>
      </c>
      <c r="I334" t="s">
        <v>169</v>
      </c>
      <c r="J334" t="s">
        <v>2872</v>
      </c>
      <c r="K334" t="s">
        <v>2873</v>
      </c>
      <c r="M334" t="s">
        <v>2874</v>
      </c>
      <c r="N334" t="s">
        <v>65</v>
      </c>
      <c r="O334">
        <v>81641</v>
      </c>
      <c r="P334" t="s">
        <v>50</v>
      </c>
      <c r="Q334" t="s">
        <v>502</v>
      </c>
      <c r="S334" t="s">
        <v>856</v>
      </c>
      <c r="T334">
        <v>18954</v>
      </c>
      <c r="U334" s="1">
        <v>41324.643750000003</v>
      </c>
      <c r="V334" s="1">
        <v>41324.643750000003</v>
      </c>
      <c r="W334" s="1">
        <v>41324.689583333333</v>
      </c>
      <c r="X334" s="1">
        <v>44701.295138888891</v>
      </c>
      <c r="AC334" t="s">
        <v>53</v>
      </c>
      <c r="AD334">
        <v>2969586545</v>
      </c>
      <c r="AE334" s="1">
        <v>41324.683333333334</v>
      </c>
      <c r="AF334" t="s">
        <v>2875</v>
      </c>
      <c r="AG334" t="s">
        <v>2876</v>
      </c>
      <c r="AH334" t="s">
        <v>53</v>
      </c>
      <c r="AJ334" t="s">
        <v>53</v>
      </c>
      <c r="AL334" t="s">
        <v>68</v>
      </c>
      <c r="AO334" t="s">
        <v>54</v>
      </c>
      <c r="AP334" s="1">
        <v>45118.597222222219</v>
      </c>
    </row>
    <row r="335" spans="1:43" x14ac:dyDescent="0.35">
      <c r="A335" t="s">
        <v>2877</v>
      </c>
      <c r="B335" t="s">
        <v>2878</v>
      </c>
      <c r="C335" t="s">
        <v>587</v>
      </c>
      <c r="H335" t="s">
        <v>2879</v>
      </c>
      <c r="I335" t="s">
        <v>61</v>
      </c>
      <c r="J335" t="s">
        <v>825</v>
      </c>
      <c r="P335" t="s">
        <v>50</v>
      </c>
      <c r="Q335" t="s">
        <v>502</v>
      </c>
      <c r="S335" t="s">
        <v>856</v>
      </c>
      <c r="T335">
        <v>46176</v>
      </c>
      <c r="U335" s="1">
        <v>41330.379166666666</v>
      </c>
      <c r="V335" s="1">
        <v>41330.379166666666</v>
      </c>
      <c r="W335" s="1">
        <v>41330.384722222225</v>
      </c>
      <c r="X335" s="1">
        <v>41948.620138888888</v>
      </c>
      <c r="Y335" s="1">
        <v>41948.620833333334</v>
      </c>
      <c r="AC335" t="s">
        <v>51</v>
      </c>
      <c r="AD335">
        <v>2969480621</v>
      </c>
      <c r="AE335" s="1">
        <v>37459</v>
      </c>
      <c r="AF335" t="s">
        <v>826</v>
      </c>
      <c r="AG335" t="s">
        <v>2880</v>
      </c>
      <c r="AH335" t="s">
        <v>53</v>
      </c>
      <c r="AJ335" t="s">
        <v>53</v>
      </c>
      <c r="AL335" t="s">
        <v>68</v>
      </c>
      <c r="AO335" t="s">
        <v>54</v>
      </c>
    </row>
    <row r="336" spans="1:43" x14ac:dyDescent="0.35">
      <c r="A336" t="s">
        <v>2881</v>
      </c>
      <c r="B336" t="s">
        <v>2882</v>
      </c>
      <c r="C336" t="s">
        <v>2883</v>
      </c>
      <c r="F336" t="s">
        <v>2884</v>
      </c>
      <c r="G336" t="s">
        <v>2885</v>
      </c>
      <c r="H336" t="s">
        <v>2886</v>
      </c>
      <c r="I336" t="s">
        <v>169</v>
      </c>
      <c r="J336" t="s">
        <v>2887</v>
      </c>
      <c r="K336" t="s">
        <v>2888</v>
      </c>
      <c r="M336" t="s">
        <v>2889</v>
      </c>
      <c r="N336" t="s">
        <v>65</v>
      </c>
      <c r="O336">
        <v>81641</v>
      </c>
      <c r="P336" t="s">
        <v>50</v>
      </c>
      <c r="Q336" t="s">
        <v>502</v>
      </c>
      <c r="S336" t="s">
        <v>856</v>
      </c>
      <c r="T336">
        <v>18954</v>
      </c>
      <c r="U336" s="1">
        <v>41340.568749999999</v>
      </c>
      <c r="V336" s="1">
        <v>41340.568749999999</v>
      </c>
      <c r="W336" s="1">
        <v>41340.632638888892</v>
      </c>
      <c r="X336" s="1">
        <v>42639.705555555556</v>
      </c>
      <c r="AC336" t="s">
        <v>51</v>
      </c>
      <c r="AD336">
        <v>2969586545</v>
      </c>
      <c r="AE336" s="1">
        <v>41324.683333333334</v>
      </c>
      <c r="AF336" t="s">
        <v>2875</v>
      </c>
      <c r="AG336" t="s">
        <v>2890</v>
      </c>
      <c r="AH336" t="s">
        <v>53</v>
      </c>
      <c r="AJ336" t="s">
        <v>53</v>
      </c>
      <c r="AK336" t="s">
        <v>2497</v>
      </c>
      <c r="AL336" t="s">
        <v>68</v>
      </c>
      <c r="AO336" t="s">
        <v>54</v>
      </c>
      <c r="AP336" s="1">
        <v>45125.423611111109</v>
      </c>
    </row>
    <row r="337" spans="1:43" x14ac:dyDescent="0.35">
      <c r="A337" t="s">
        <v>2891</v>
      </c>
      <c r="B337" t="s">
        <v>2892</v>
      </c>
      <c r="C337" t="s">
        <v>2893</v>
      </c>
      <c r="F337" t="s">
        <v>2894</v>
      </c>
      <c r="H337" t="s">
        <v>2895</v>
      </c>
      <c r="I337" t="s">
        <v>169</v>
      </c>
      <c r="J337" t="s">
        <v>2896</v>
      </c>
      <c r="K337" t="s">
        <v>2897</v>
      </c>
      <c r="M337" t="s">
        <v>2889</v>
      </c>
      <c r="N337" t="s">
        <v>2898</v>
      </c>
      <c r="O337">
        <v>81641</v>
      </c>
      <c r="P337" t="s">
        <v>50</v>
      </c>
      <c r="Q337" t="s">
        <v>502</v>
      </c>
      <c r="S337" t="s">
        <v>856</v>
      </c>
      <c r="T337">
        <v>18954</v>
      </c>
      <c r="U337" s="1">
        <v>41340.59652777778</v>
      </c>
      <c r="V337" s="1">
        <v>41340.59652777778</v>
      </c>
      <c r="W337" s="1">
        <v>41340.637499999997</v>
      </c>
      <c r="X337" s="1">
        <v>44700.804166666669</v>
      </c>
      <c r="AC337" t="s">
        <v>51</v>
      </c>
      <c r="AD337">
        <v>2969829758</v>
      </c>
      <c r="AE337" s="1">
        <v>43336.662499999999</v>
      </c>
      <c r="AG337" t="s">
        <v>2899</v>
      </c>
      <c r="AH337" t="s">
        <v>53</v>
      </c>
      <c r="AJ337" t="s">
        <v>53</v>
      </c>
      <c r="AL337" t="s">
        <v>68</v>
      </c>
      <c r="AO337" t="s">
        <v>54</v>
      </c>
      <c r="AP337" s="1">
        <v>45189.131944444445</v>
      </c>
    </row>
    <row r="338" spans="1:43" x14ac:dyDescent="0.35">
      <c r="A338" t="s">
        <v>2900</v>
      </c>
      <c r="B338" t="s">
        <v>2901</v>
      </c>
      <c r="C338" t="s">
        <v>2902</v>
      </c>
      <c r="F338" t="s">
        <v>2903</v>
      </c>
      <c r="G338" t="s">
        <v>2904</v>
      </c>
      <c r="H338" t="s">
        <v>2905</v>
      </c>
      <c r="I338" t="s">
        <v>179</v>
      </c>
      <c r="J338" t="s">
        <v>491</v>
      </c>
      <c r="K338" t="s">
        <v>2906</v>
      </c>
      <c r="M338" t="s">
        <v>1912</v>
      </c>
      <c r="N338" t="s">
        <v>65</v>
      </c>
      <c r="O338">
        <v>80128</v>
      </c>
      <c r="P338" t="s">
        <v>50</v>
      </c>
      <c r="Q338" t="s">
        <v>502</v>
      </c>
      <c r="R338" t="s">
        <v>883</v>
      </c>
      <c r="S338" t="s">
        <v>856</v>
      </c>
      <c r="T338" t="s">
        <v>2907</v>
      </c>
      <c r="U338" s="1">
        <v>38492.694444444445</v>
      </c>
      <c r="V338" s="1">
        <v>41347.557638888888</v>
      </c>
      <c r="W338" s="1">
        <v>38947.5625</v>
      </c>
      <c r="X338" s="1">
        <v>43735.402777777781</v>
      </c>
      <c r="Y338" s="1">
        <v>43735.45208333333</v>
      </c>
      <c r="AC338" t="s">
        <v>53</v>
      </c>
      <c r="AD338">
        <v>2969472760</v>
      </c>
      <c r="AE338" s="1">
        <v>36916.71597222222</v>
      </c>
      <c r="AF338" t="s">
        <v>2908</v>
      </c>
      <c r="AG338" t="s">
        <v>2909</v>
      </c>
      <c r="AH338" t="s">
        <v>53</v>
      </c>
      <c r="AJ338" t="s">
        <v>53</v>
      </c>
      <c r="AK338" t="s">
        <v>570</v>
      </c>
      <c r="AL338" t="s">
        <v>68</v>
      </c>
      <c r="AO338" t="s">
        <v>54</v>
      </c>
      <c r="AP338" s="1">
        <v>43641.655555555553</v>
      </c>
    </row>
    <row r="339" spans="1:43" x14ac:dyDescent="0.35">
      <c r="A339" t="s">
        <v>2910</v>
      </c>
      <c r="B339" t="s">
        <v>2911</v>
      </c>
      <c r="C339" t="s">
        <v>2912</v>
      </c>
      <c r="F339" t="s">
        <v>2913</v>
      </c>
      <c r="H339" t="s">
        <v>2914</v>
      </c>
      <c r="I339" t="s">
        <v>101</v>
      </c>
      <c r="J339" t="s">
        <v>2915</v>
      </c>
      <c r="K339" t="s">
        <v>2916</v>
      </c>
      <c r="M339" t="s">
        <v>2917</v>
      </c>
      <c r="N339" t="s">
        <v>326</v>
      </c>
      <c r="O339" t="s">
        <v>2918</v>
      </c>
      <c r="P339" t="s">
        <v>50</v>
      </c>
      <c r="Q339" t="s">
        <v>502</v>
      </c>
      <c r="S339" t="s">
        <v>856</v>
      </c>
      <c r="T339">
        <v>41074</v>
      </c>
      <c r="U339" s="1">
        <v>41351.645138888889</v>
      </c>
      <c r="V339" s="1">
        <v>41351.645138888889</v>
      </c>
      <c r="W339" s="1">
        <v>41351.648611111108</v>
      </c>
      <c r="X339" s="1">
        <v>42025.470138888886</v>
      </c>
      <c r="AC339" t="s">
        <v>51</v>
      </c>
      <c r="AD339">
        <v>2969571371</v>
      </c>
      <c r="AE339" s="1">
        <v>40968.638888888891</v>
      </c>
      <c r="AF339" t="s">
        <v>2919</v>
      </c>
      <c r="AG339" t="s">
        <v>2920</v>
      </c>
      <c r="AH339" t="s">
        <v>53</v>
      </c>
      <c r="AJ339" t="s">
        <v>53</v>
      </c>
      <c r="AK339" t="s">
        <v>570</v>
      </c>
      <c r="AL339" t="s">
        <v>68</v>
      </c>
      <c r="AO339" t="s">
        <v>54</v>
      </c>
    </row>
    <row r="340" spans="1:43" x14ac:dyDescent="0.35">
      <c r="A340" t="s">
        <v>2921</v>
      </c>
      <c r="B340" t="s">
        <v>2922</v>
      </c>
      <c r="C340" t="s">
        <v>2923</v>
      </c>
      <c r="D340" t="s">
        <v>58</v>
      </c>
      <c r="F340" t="s">
        <v>47</v>
      </c>
      <c r="H340" t="s">
        <v>2924</v>
      </c>
      <c r="I340" t="s">
        <v>169</v>
      </c>
      <c r="J340" t="s">
        <v>85</v>
      </c>
      <c r="P340" t="s">
        <v>50</v>
      </c>
      <c r="Q340" t="s">
        <v>502</v>
      </c>
      <c r="S340" t="s">
        <v>856</v>
      </c>
      <c r="T340" t="s">
        <v>2921</v>
      </c>
      <c r="U340" s="1">
        <v>41358.690972222219</v>
      </c>
      <c r="V340" s="1">
        <v>41358.690972222219</v>
      </c>
      <c r="AC340" t="s">
        <v>51</v>
      </c>
      <c r="AD340">
        <v>2969485219</v>
      </c>
      <c r="AE340" s="1">
        <v>37784</v>
      </c>
      <c r="AG340" t="s">
        <v>2925</v>
      </c>
      <c r="AH340" t="s">
        <v>53</v>
      </c>
      <c r="AJ340" t="s">
        <v>53</v>
      </c>
      <c r="AK340" t="s">
        <v>570</v>
      </c>
      <c r="AO340" t="s">
        <v>54</v>
      </c>
    </row>
    <row r="341" spans="1:43" x14ac:dyDescent="0.35">
      <c r="A341" t="s">
        <v>2926</v>
      </c>
      <c r="B341" t="s">
        <v>2927</v>
      </c>
      <c r="C341" t="s">
        <v>383</v>
      </c>
      <c r="F341" t="s">
        <v>2928</v>
      </c>
      <c r="G341" t="s">
        <v>2929</v>
      </c>
      <c r="H341" t="s">
        <v>2930</v>
      </c>
      <c r="I341" t="s">
        <v>1213</v>
      </c>
      <c r="J341" t="s">
        <v>523</v>
      </c>
      <c r="K341" t="s">
        <v>2931</v>
      </c>
      <c r="M341" t="s">
        <v>1692</v>
      </c>
      <c r="N341" t="s">
        <v>253</v>
      </c>
      <c r="O341">
        <v>88240</v>
      </c>
      <c r="P341" t="s">
        <v>50</v>
      </c>
      <c r="Q341" t="s">
        <v>502</v>
      </c>
      <c r="S341" t="s">
        <v>856</v>
      </c>
      <c r="T341">
        <v>97193</v>
      </c>
      <c r="U341" s="1">
        <v>39773.613888888889</v>
      </c>
      <c r="V341" s="1">
        <v>41359.463888888888</v>
      </c>
      <c r="W341" s="1">
        <v>39773.711805555555</v>
      </c>
      <c r="X341" s="1">
        <v>43166.493055555555</v>
      </c>
      <c r="Y341" s="1">
        <v>42657.422222222223</v>
      </c>
      <c r="AC341" t="s">
        <v>53</v>
      </c>
      <c r="AD341">
        <v>2969481577</v>
      </c>
      <c r="AE341" s="1">
        <v>37524</v>
      </c>
      <c r="AF341" t="s">
        <v>526</v>
      </c>
      <c r="AG341" t="s">
        <v>2932</v>
      </c>
      <c r="AH341" t="s">
        <v>53</v>
      </c>
      <c r="AJ341" t="s">
        <v>53</v>
      </c>
      <c r="AL341" t="s">
        <v>78</v>
      </c>
      <c r="AO341" t="s">
        <v>54</v>
      </c>
      <c r="AP341" s="1">
        <v>44545.35</v>
      </c>
      <c r="AQ341" s="1">
        <v>44511.48541666667</v>
      </c>
    </row>
    <row r="342" spans="1:43" x14ac:dyDescent="0.35">
      <c r="A342" t="s">
        <v>2933</v>
      </c>
      <c r="B342" t="s">
        <v>184</v>
      </c>
      <c r="C342" t="s">
        <v>2615</v>
      </c>
      <c r="D342" t="s">
        <v>451</v>
      </c>
      <c r="H342" t="s">
        <v>2934</v>
      </c>
      <c r="I342" t="s">
        <v>61</v>
      </c>
      <c r="J342" t="s">
        <v>825</v>
      </c>
      <c r="P342" t="s">
        <v>50</v>
      </c>
      <c r="Q342" t="s">
        <v>502</v>
      </c>
      <c r="S342" t="s">
        <v>856</v>
      </c>
      <c r="T342" t="s">
        <v>2933</v>
      </c>
      <c r="U342" s="1">
        <v>41366.661805555559</v>
      </c>
      <c r="V342" s="1">
        <v>41366.662499999999</v>
      </c>
      <c r="W342" s="1">
        <v>41367.368055555555</v>
      </c>
      <c r="X342" s="1">
        <v>41816.543055555558</v>
      </c>
      <c r="Y342" s="1">
        <v>41790.505555555559</v>
      </c>
      <c r="AC342" t="s">
        <v>51</v>
      </c>
      <c r="AD342">
        <v>2969480621</v>
      </c>
      <c r="AE342" s="1">
        <v>37459</v>
      </c>
      <c r="AF342" t="s">
        <v>826</v>
      </c>
      <c r="AG342" t="s">
        <v>2935</v>
      </c>
      <c r="AH342" t="s">
        <v>53</v>
      </c>
      <c r="AJ342" t="s">
        <v>53</v>
      </c>
      <c r="AK342" t="s">
        <v>2512</v>
      </c>
      <c r="AL342" t="s">
        <v>68</v>
      </c>
      <c r="AO342" t="s">
        <v>54</v>
      </c>
      <c r="AP342" s="1">
        <v>45467.852777777778</v>
      </c>
      <c r="AQ342" s="1">
        <v>45348.461111111108</v>
      </c>
    </row>
    <row r="343" spans="1:43" x14ac:dyDescent="0.35">
      <c r="A343" t="s">
        <v>2936</v>
      </c>
      <c r="B343" t="s">
        <v>2901</v>
      </c>
      <c r="C343" t="s">
        <v>1312</v>
      </c>
      <c r="D343" t="s">
        <v>2937</v>
      </c>
      <c r="F343" t="s">
        <v>2938</v>
      </c>
      <c r="G343" t="s">
        <v>2939</v>
      </c>
      <c r="H343" t="s">
        <v>2940</v>
      </c>
      <c r="I343" t="s">
        <v>169</v>
      </c>
      <c r="J343" t="s">
        <v>49</v>
      </c>
      <c r="K343" t="s">
        <v>1641</v>
      </c>
      <c r="M343" t="s">
        <v>1643</v>
      </c>
      <c r="N343" t="s">
        <v>326</v>
      </c>
      <c r="O343">
        <v>80429</v>
      </c>
      <c r="P343" t="s">
        <v>50</v>
      </c>
      <c r="Q343" t="s">
        <v>502</v>
      </c>
      <c r="S343" t="s">
        <v>856</v>
      </c>
      <c r="T343">
        <v>1</v>
      </c>
      <c r="U343" s="1">
        <v>41374.348611111112</v>
      </c>
      <c r="V343" s="1">
        <v>41374.348611111112</v>
      </c>
      <c r="W343" s="1">
        <v>41374.356944444444</v>
      </c>
      <c r="X343" s="1">
        <v>41812.168055555558</v>
      </c>
      <c r="AC343" t="s">
        <v>53</v>
      </c>
      <c r="AD343">
        <v>2969480780</v>
      </c>
      <c r="AE343" s="1">
        <v>37467</v>
      </c>
      <c r="AF343" t="s">
        <v>1644</v>
      </c>
      <c r="AG343" t="s">
        <v>2941</v>
      </c>
      <c r="AH343" t="s">
        <v>53</v>
      </c>
      <c r="AJ343" t="s">
        <v>53</v>
      </c>
      <c r="AK343" t="s">
        <v>2512</v>
      </c>
      <c r="AL343" t="s">
        <v>68</v>
      </c>
      <c r="AO343" t="s">
        <v>54</v>
      </c>
    </row>
    <row r="344" spans="1:43" x14ac:dyDescent="0.35">
      <c r="A344" t="s">
        <v>2942</v>
      </c>
      <c r="B344" t="s">
        <v>2943</v>
      </c>
      <c r="C344" t="s">
        <v>2944</v>
      </c>
      <c r="F344" t="s">
        <v>574</v>
      </c>
      <c r="H344" t="s">
        <v>2945</v>
      </c>
      <c r="I344" t="s">
        <v>61</v>
      </c>
      <c r="J344" t="s">
        <v>534</v>
      </c>
      <c r="P344" t="s">
        <v>50</v>
      </c>
      <c r="Q344" t="s">
        <v>502</v>
      </c>
      <c r="R344" t="s">
        <v>2946</v>
      </c>
      <c r="S344" t="s">
        <v>856</v>
      </c>
      <c r="T344">
        <v>18381</v>
      </c>
      <c r="U344" s="1">
        <v>41375.429166666669</v>
      </c>
      <c r="V344" s="1">
        <v>41375.429166666669</v>
      </c>
      <c r="W344" s="1">
        <v>41375.438888888886</v>
      </c>
      <c r="X344" s="1">
        <v>43692.505555555559</v>
      </c>
      <c r="Y344" s="1">
        <v>42655.48541666667</v>
      </c>
      <c r="AC344" t="s">
        <v>51</v>
      </c>
      <c r="AD344">
        <v>2969480024</v>
      </c>
      <c r="AE344" s="1">
        <v>37427</v>
      </c>
      <c r="AF344" t="s">
        <v>140</v>
      </c>
      <c r="AG344" t="s">
        <v>2947</v>
      </c>
      <c r="AH344" t="s">
        <v>53</v>
      </c>
      <c r="AJ344" t="s">
        <v>53</v>
      </c>
      <c r="AL344" t="s">
        <v>68</v>
      </c>
      <c r="AO344" t="s">
        <v>54</v>
      </c>
      <c r="AP344" s="1">
        <v>45474.570833333331</v>
      </c>
      <c r="AQ344" s="1">
        <v>45474.519444444442</v>
      </c>
    </row>
    <row r="345" spans="1:43" x14ac:dyDescent="0.35">
      <c r="A345" t="s">
        <v>2948</v>
      </c>
      <c r="B345" t="s">
        <v>2949</v>
      </c>
      <c r="C345" t="s">
        <v>2950</v>
      </c>
      <c r="F345" t="s">
        <v>2951</v>
      </c>
      <c r="H345" t="s">
        <v>2952</v>
      </c>
      <c r="I345" t="s">
        <v>780</v>
      </c>
      <c r="J345" t="s">
        <v>2953</v>
      </c>
      <c r="K345" t="s">
        <v>2954</v>
      </c>
      <c r="M345" t="s">
        <v>2955</v>
      </c>
      <c r="N345" t="s">
        <v>65</v>
      </c>
      <c r="O345">
        <v>80020</v>
      </c>
      <c r="P345" t="s">
        <v>50</v>
      </c>
      <c r="Q345" t="s">
        <v>502</v>
      </c>
      <c r="S345" t="s">
        <v>856</v>
      </c>
      <c r="T345">
        <v>19885</v>
      </c>
      <c r="U345" s="1">
        <v>39218.53125</v>
      </c>
      <c r="V345" s="1">
        <v>41389.663194444445</v>
      </c>
      <c r="W345" s="1">
        <v>39218.554861111108</v>
      </c>
      <c r="X345" s="1">
        <v>45476.505555555559</v>
      </c>
      <c r="Y345" s="1">
        <v>45476.506944444445</v>
      </c>
      <c r="Z345">
        <v>360118.62</v>
      </c>
      <c r="AA345" t="s">
        <v>133</v>
      </c>
      <c r="AC345" t="s">
        <v>53</v>
      </c>
      <c r="AD345">
        <v>2969823183</v>
      </c>
      <c r="AE345" s="1">
        <v>43312.453472222223</v>
      </c>
      <c r="AF345" t="s">
        <v>2956</v>
      </c>
      <c r="AG345" t="s">
        <v>2957</v>
      </c>
      <c r="AH345" t="s">
        <v>53</v>
      </c>
      <c r="AJ345" t="s">
        <v>53</v>
      </c>
      <c r="AK345" t="s">
        <v>2512</v>
      </c>
      <c r="AL345" t="s">
        <v>68</v>
      </c>
      <c r="AO345" t="s">
        <v>54</v>
      </c>
      <c r="AP345" s="1">
        <v>45449.313888888886</v>
      </c>
      <c r="AQ345" s="1">
        <v>45306.525000000001</v>
      </c>
    </row>
    <row r="346" spans="1:43" x14ac:dyDescent="0.35">
      <c r="A346" t="s">
        <v>2958</v>
      </c>
      <c r="B346" t="s">
        <v>2959</v>
      </c>
      <c r="C346" t="s">
        <v>443</v>
      </c>
      <c r="F346" t="s">
        <v>2960</v>
      </c>
      <c r="H346" t="s">
        <v>2961</v>
      </c>
      <c r="I346" t="s">
        <v>464</v>
      </c>
      <c r="J346" t="s">
        <v>465</v>
      </c>
      <c r="K346" t="s">
        <v>2962</v>
      </c>
      <c r="M346" t="s">
        <v>525</v>
      </c>
      <c r="N346" t="s">
        <v>326</v>
      </c>
      <c r="O346">
        <v>80018</v>
      </c>
      <c r="P346" t="s">
        <v>50</v>
      </c>
      <c r="Q346" t="s">
        <v>502</v>
      </c>
      <c r="S346" t="s">
        <v>856</v>
      </c>
      <c r="T346" t="s">
        <v>1061</v>
      </c>
      <c r="U346" s="1">
        <v>41407.443749999999</v>
      </c>
      <c r="V346" s="1">
        <v>41407.443749999999</v>
      </c>
      <c r="W346" s="1">
        <v>41407.449999999997</v>
      </c>
      <c r="X346" s="1">
        <v>42605.513194444444</v>
      </c>
      <c r="AC346" t="s">
        <v>51</v>
      </c>
      <c r="AD346">
        <v>2969543968</v>
      </c>
      <c r="AE346" s="1">
        <v>40032.470138888886</v>
      </c>
      <c r="AF346" t="s">
        <v>2963</v>
      </c>
      <c r="AG346" t="s">
        <v>2964</v>
      </c>
      <c r="AH346" t="s">
        <v>53</v>
      </c>
      <c r="AJ346" t="s">
        <v>53</v>
      </c>
      <c r="AK346" t="s">
        <v>2497</v>
      </c>
      <c r="AL346" t="s">
        <v>68</v>
      </c>
      <c r="AO346" t="s">
        <v>54</v>
      </c>
      <c r="AP346" s="1">
        <v>43732.479166666664</v>
      </c>
    </row>
    <row r="347" spans="1:43" x14ac:dyDescent="0.35">
      <c r="A347" t="s">
        <v>2965</v>
      </c>
      <c r="B347" t="s">
        <v>2966</v>
      </c>
      <c r="C347" t="s">
        <v>860</v>
      </c>
      <c r="F347" t="s">
        <v>2960</v>
      </c>
      <c r="H347" t="s">
        <v>2961</v>
      </c>
      <c r="I347" t="s">
        <v>464</v>
      </c>
      <c r="J347" t="s">
        <v>465</v>
      </c>
      <c r="K347" t="s">
        <v>2962</v>
      </c>
      <c r="M347" t="s">
        <v>525</v>
      </c>
      <c r="N347" t="s">
        <v>326</v>
      </c>
      <c r="O347">
        <v>80018</v>
      </c>
      <c r="P347" t="s">
        <v>50</v>
      </c>
      <c r="Q347" t="s">
        <v>502</v>
      </c>
      <c r="S347" t="s">
        <v>856</v>
      </c>
      <c r="T347">
        <v>25407</v>
      </c>
      <c r="U347" s="1">
        <v>41407.448611111111</v>
      </c>
      <c r="V347" s="1">
        <v>41407.448611111111</v>
      </c>
      <c r="W347" s="1">
        <v>41407.449999999997</v>
      </c>
      <c r="X347" s="1">
        <v>45453.655555555553</v>
      </c>
      <c r="Y347" s="1">
        <v>45453.670138888891</v>
      </c>
      <c r="Z347">
        <v>10790.79</v>
      </c>
      <c r="AA347" t="s">
        <v>133</v>
      </c>
      <c r="AC347" t="s">
        <v>51</v>
      </c>
      <c r="AD347">
        <v>2969543968</v>
      </c>
      <c r="AE347" s="1">
        <v>40032.470138888886</v>
      </c>
      <c r="AF347" t="s">
        <v>2967</v>
      </c>
      <c r="AG347" t="s">
        <v>2968</v>
      </c>
      <c r="AH347" t="s">
        <v>53</v>
      </c>
      <c r="AJ347" t="s">
        <v>53</v>
      </c>
      <c r="AK347" t="s">
        <v>2497</v>
      </c>
      <c r="AL347" t="s">
        <v>68</v>
      </c>
      <c r="AO347" t="s">
        <v>54</v>
      </c>
      <c r="AP347" s="1">
        <v>45316.470833333333</v>
      </c>
      <c r="AQ347" s="1">
        <v>43833.584722222222</v>
      </c>
    </row>
    <row r="348" spans="1:43" x14ac:dyDescent="0.35">
      <c r="A348" t="s">
        <v>2969</v>
      </c>
      <c r="B348" t="s">
        <v>2970</v>
      </c>
      <c r="C348" t="s">
        <v>996</v>
      </c>
      <c r="D348" t="s">
        <v>654</v>
      </c>
      <c r="F348" t="s">
        <v>47</v>
      </c>
      <c r="H348" t="s">
        <v>2971</v>
      </c>
      <c r="I348" t="s">
        <v>169</v>
      </c>
      <c r="J348" t="s">
        <v>49</v>
      </c>
      <c r="P348" t="s">
        <v>50</v>
      </c>
      <c r="Q348" t="s">
        <v>502</v>
      </c>
      <c r="S348" t="s">
        <v>856</v>
      </c>
      <c r="T348">
        <v>59</v>
      </c>
      <c r="U348" s="1">
        <v>41416.635416666664</v>
      </c>
      <c r="V348" s="1">
        <v>41416.635416666664</v>
      </c>
      <c r="W348" s="1">
        <v>45041.404166666667</v>
      </c>
      <c r="X348" s="1">
        <v>45078.777777777781</v>
      </c>
      <c r="Y348" s="1">
        <v>45078.779166666667</v>
      </c>
      <c r="AC348" t="s">
        <v>53</v>
      </c>
      <c r="AD348">
        <v>1000000000</v>
      </c>
      <c r="AE348" s="1">
        <v>37295</v>
      </c>
      <c r="AG348" t="s">
        <v>2972</v>
      </c>
      <c r="AH348" t="s">
        <v>53</v>
      </c>
      <c r="AJ348" t="s">
        <v>53</v>
      </c>
      <c r="AK348" t="s">
        <v>2582</v>
      </c>
      <c r="AL348" t="s">
        <v>78</v>
      </c>
      <c r="AO348" t="s">
        <v>54</v>
      </c>
      <c r="AP348" s="1">
        <v>45218.453472222223</v>
      </c>
    </row>
    <row r="349" spans="1:43" x14ac:dyDescent="0.35">
      <c r="A349" t="s">
        <v>2973</v>
      </c>
      <c r="B349" t="s">
        <v>2974</v>
      </c>
      <c r="C349" t="s">
        <v>309</v>
      </c>
      <c r="D349" t="s">
        <v>437</v>
      </c>
      <c r="H349" t="s">
        <v>2975</v>
      </c>
      <c r="I349" t="s">
        <v>61</v>
      </c>
      <c r="J349" t="s">
        <v>407</v>
      </c>
      <c r="P349" t="s">
        <v>50</v>
      </c>
      <c r="Q349" t="s">
        <v>502</v>
      </c>
      <c r="S349" t="s">
        <v>856</v>
      </c>
      <c r="T349" t="s">
        <v>2976</v>
      </c>
      <c r="U349" s="1">
        <v>41430.523611111108</v>
      </c>
      <c r="V349" s="1">
        <v>41430.523611111108</v>
      </c>
      <c r="W349" s="1">
        <v>41430.526388888888</v>
      </c>
      <c r="X349" s="1">
        <v>42614.48541666667</v>
      </c>
      <c r="AC349" t="s">
        <v>51</v>
      </c>
      <c r="AD349">
        <v>2969475309</v>
      </c>
      <c r="AE349" s="1">
        <v>37159</v>
      </c>
      <c r="AF349" t="s">
        <v>2556</v>
      </c>
      <c r="AG349" t="s">
        <v>2977</v>
      </c>
      <c r="AH349" t="s">
        <v>53</v>
      </c>
      <c r="AJ349" t="s">
        <v>53</v>
      </c>
      <c r="AL349" t="s">
        <v>68</v>
      </c>
      <c r="AO349" t="s">
        <v>54</v>
      </c>
      <c r="AP349" s="1">
        <v>42919.603472222225</v>
      </c>
    </row>
    <row r="350" spans="1:43" x14ac:dyDescent="0.35">
      <c r="A350" t="s">
        <v>2978</v>
      </c>
      <c r="B350" t="s">
        <v>2979</v>
      </c>
      <c r="C350" t="s">
        <v>2980</v>
      </c>
      <c r="D350" t="s">
        <v>437</v>
      </c>
      <c r="H350" t="s">
        <v>2981</v>
      </c>
      <c r="I350" t="s">
        <v>61</v>
      </c>
      <c r="J350" t="s">
        <v>582</v>
      </c>
      <c r="P350" t="s">
        <v>50</v>
      </c>
      <c r="Q350" t="s">
        <v>502</v>
      </c>
      <c r="S350" t="s">
        <v>856</v>
      </c>
      <c r="T350" t="s">
        <v>2982</v>
      </c>
      <c r="U350" s="1">
        <v>41430.674305555556</v>
      </c>
      <c r="V350" s="1">
        <v>41430.674305555556</v>
      </c>
      <c r="W350" s="1">
        <v>41430.692361111112</v>
      </c>
      <c r="X350" s="1">
        <v>44074.427083333336</v>
      </c>
      <c r="Y350" s="1">
        <v>42131.474999999999</v>
      </c>
      <c r="AC350" t="s">
        <v>51</v>
      </c>
      <c r="AD350">
        <v>2969479981</v>
      </c>
      <c r="AE350" s="1">
        <v>37426</v>
      </c>
      <c r="AF350" t="s">
        <v>583</v>
      </c>
      <c r="AG350" t="s">
        <v>2983</v>
      </c>
      <c r="AH350" t="s">
        <v>53</v>
      </c>
      <c r="AJ350" t="s">
        <v>53</v>
      </c>
      <c r="AK350" t="s">
        <v>2512</v>
      </c>
      <c r="AL350" t="s">
        <v>68</v>
      </c>
      <c r="AO350" t="s">
        <v>54</v>
      </c>
      <c r="AP350" s="1">
        <v>45352.790277777778</v>
      </c>
      <c r="AQ350" s="1">
        <v>44883.379166666666</v>
      </c>
    </row>
    <row r="351" spans="1:43" x14ac:dyDescent="0.35">
      <c r="A351" t="s">
        <v>2984</v>
      </c>
      <c r="B351" t="s">
        <v>2985</v>
      </c>
      <c r="C351" t="s">
        <v>2986</v>
      </c>
      <c r="D351" t="s">
        <v>240</v>
      </c>
      <c r="H351" t="s">
        <v>2987</v>
      </c>
      <c r="I351" t="s">
        <v>61</v>
      </c>
      <c r="J351" t="s">
        <v>582</v>
      </c>
      <c r="P351" t="s">
        <v>50</v>
      </c>
      <c r="Q351" t="s">
        <v>502</v>
      </c>
      <c r="S351" t="s">
        <v>856</v>
      </c>
      <c r="T351">
        <v>88497</v>
      </c>
      <c r="U351" s="1">
        <v>41430.683333333334</v>
      </c>
      <c r="V351" s="1">
        <v>41430.683333333334</v>
      </c>
      <c r="W351" s="1">
        <v>41430.692361111112</v>
      </c>
      <c r="X351" s="1">
        <v>42633.438194444447</v>
      </c>
      <c r="Y351" s="1">
        <v>42590.686805555553</v>
      </c>
      <c r="AC351" t="s">
        <v>51</v>
      </c>
      <c r="AD351">
        <v>2969479981</v>
      </c>
      <c r="AE351" s="1">
        <v>37426</v>
      </c>
      <c r="AF351" t="s">
        <v>583</v>
      </c>
      <c r="AG351" t="s">
        <v>2988</v>
      </c>
      <c r="AH351" t="s">
        <v>53</v>
      </c>
      <c r="AJ351" t="s">
        <v>53</v>
      </c>
      <c r="AK351" t="s">
        <v>2512</v>
      </c>
      <c r="AL351" t="s">
        <v>68</v>
      </c>
      <c r="AO351" t="s">
        <v>54</v>
      </c>
      <c r="AP351" s="1">
        <v>43242.614583333336</v>
      </c>
      <c r="AQ351" s="1">
        <v>43096.379861111112</v>
      </c>
    </row>
    <row r="352" spans="1:43" x14ac:dyDescent="0.35">
      <c r="A352" t="s">
        <v>2989</v>
      </c>
      <c r="B352" t="s">
        <v>2990</v>
      </c>
      <c r="C352" t="s">
        <v>2991</v>
      </c>
      <c r="D352" t="s">
        <v>282</v>
      </c>
      <c r="H352" t="s">
        <v>2992</v>
      </c>
      <c r="I352" t="s">
        <v>61</v>
      </c>
      <c r="J352" t="s">
        <v>582</v>
      </c>
      <c r="P352" t="s">
        <v>50</v>
      </c>
      <c r="Q352" t="s">
        <v>502</v>
      </c>
      <c r="S352" t="s">
        <v>856</v>
      </c>
      <c r="T352">
        <v>88497</v>
      </c>
      <c r="U352" s="1">
        <v>41432.486111111109</v>
      </c>
      <c r="V352" s="1">
        <v>41432.486111111109</v>
      </c>
      <c r="W352" s="1">
        <v>41432.580555555556</v>
      </c>
      <c r="X352" s="1">
        <v>44202.451388888891</v>
      </c>
      <c r="AC352" t="s">
        <v>51</v>
      </c>
      <c r="AD352">
        <v>2969479981</v>
      </c>
      <c r="AE352" s="1">
        <v>37426</v>
      </c>
      <c r="AF352" t="s">
        <v>583</v>
      </c>
      <c r="AG352" t="s">
        <v>2993</v>
      </c>
      <c r="AH352" t="s">
        <v>53</v>
      </c>
      <c r="AJ352" t="s">
        <v>53</v>
      </c>
      <c r="AK352" t="s">
        <v>2512</v>
      </c>
      <c r="AL352" t="s">
        <v>68</v>
      </c>
      <c r="AO352" t="s">
        <v>54</v>
      </c>
      <c r="AP352" s="1">
        <v>44574.477777777778</v>
      </c>
      <c r="AQ352" s="1">
        <v>44574.478472222225</v>
      </c>
    </row>
    <row r="353" spans="1:43" x14ac:dyDescent="0.35">
      <c r="A353" t="s">
        <v>2994</v>
      </c>
      <c r="B353" t="s">
        <v>2995</v>
      </c>
      <c r="C353" t="s">
        <v>1058</v>
      </c>
      <c r="F353">
        <v>3304</v>
      </c>
      <c r="H353" t="s">
        <v>2996</v>
      </c>
      <c r="I353" t="s">
        <v>1368</v>
      </c>
      <c r="J353" t="s">
        <v>1842</v>
      </c>
      <c r="K353" t="s">
        <v>1061</v>
      </c>
      <c r="M353" t="s">
        <v>2997</v>
      </c>
      <c r="N353" t="s">
        <v>326</v>
      </c>
      <c r="O353">
        <v>80011</v>
      </c>
      <c r="P353" t="s">
        <v>50</v>
      </c>
      <c r="Q353" t="s">
        <v>502</v>
      </c>
      <c r="S353" t="s">
        <v>856</v>
      </c>
      <c r="T353" t="s">
        <v>1061</v>
      </c>
      <c r="U353" s="1">
        <v>41445.345833333333</v>
      </c>
      <c r="V353" s="1">
        <v>41445.345833333333</v>
      </c>
      <c r="W353" s="1">
        <v>41445.349305555559</v>
      </c>
      <c r="X353" s="1">
        <v>41585.357638888891</v>
      </c>
      <c r="AC353" t="s">
        <v>51</v>
      </c>
      <c r="AD353">
        <v>2969475411</v>
      </c>
      <c r="AE353" s="1">
        <v>37166.661111111112</v>
      </c>
      <c r="AF353" t="s">
        <v>1844</v>
      </c>
      <c r="AG353" t="s">
        <v>2998</v>
      </c>
      <c r="AH353" t="s">
        <v>53</v>
      </c>
      <c r="AJ353" t="s">
        <v>53</v>
      </c>
      <c r="AL353" t="s">
        <v>68</v>
      </c>
      <c r="AO353" t="s">
        <v>54</v>
      </c>
      <c r="AP353" s="1">
        <v>45039.633333333331</v>
      </c>
      <c r="AQ353" s="1">
        <v>43843.75</v>
      </c>
    </row>
    <row r="354" spans="1:43" x14ac:dyDescent="0.35">
      <c r="A354" t="s">
        <v>2999</v>
      </c>
      <c r="B354" t="s">
        <v>3000</v>
      </c>
      <c r="C354" t="s">
        <v>1932</v>
      </c>
      <c r="F354" t="s">
        <v>3001</v>
      </c>
      <c r="H354" t="s">
        <v>3002</v>
      </c>
      <c r="I354" t="s">
        <v>3003</v>
      </c>
      <c r="J354" t="s">
        <v>523</v>
      </c>
      <c r="K354" t="s">
        <v>3004</v>
      </c>
      <c r="M354" t="s">
        <v>3005</v>
      </c>
      <c r="N354" t="s">
        <v>798</v>
      </c>
      <c r="O354">
        <v>77530</v>
      </c>
      <c r="P354" t="s">
        <v>50</v>
      </c>
      <c r="Q354" t="s">
        <v>502</v>
      </c>
      <c r="S354" t="s">
        <v>856</v>
      </c>
      <c r="T354">
        <v>97188</v>
      </c>
      <c r="U354" s="1">
        <v>41446.50277777778</v>
      </c>
      <c r="V354" s="1">
        <v>41446.50277777778</v>
      </c>
      <c r="W354" s="1">
        <v>41446.509027777778</v>
      </c>
      <c r="X354" s="1">
        <v>44194.824305555558</v>
      </c>
      <c r="AC354" t="s">
        <v>53</v>
      </c>
      <c r="AD354">
        <v>2969481577</v>
      </c>
      <c r="AE354" s="1">
        <v>37524</v>
      </c>
      <c r="AF354" t="s">
        <v>526</v>
      </c>
      <c r="AG354" t="s">
        <v>3006</v>
      </c>
      <c r="AH354" t="s">
        <v>53</v>
      </c>
      <c r="AJ354" t="s">
        <v>53</v>
      </c>
      <c r="AK354" t="s">
        <v>2512</v>
      </c>
      <c r="AL354" t="s">
        <v>68</v>
      </c>
      <c r="AO354" t="s">
        <v>54</v>
      </c>
      <c r="AP354" s="1">
        <v>45401.696527777778</v>
      </c>
      <c r="AQ354" s="1">
        <v>44433.57916666667</v>
      </c>
    </row>
    <row r="355" spans="1:43" x14ac:dyDescent="0.35">
      <c r="A355" t="s">
        <v>3007</v>
      </c>
      <c r="B355" t="s">
        <v>3008</v>
      </c>
      <c r="C355" t="s">
        <v>3009</v>
      </c>
      <c r="F355" t="s">
        <v>3010</v>
      </c>
      <c r="H355" t="s">
        <v>3011</v>
      </c>
      <c r="I355" t="s">
        <v>394</v>
      </c>
      <c r="J355" t="s">
        <v>3012</v>
      </c>
      <c r="K355" t="s">
        <v>3013</v>
      </c>
      <c r="L355" t="s">
        <v>3014</v>
      </c>
      <c r="M355" t="s">
        <v>1879</v>
      </c>
      <c r="N355" t="s">
        <v>287</v>
      </c>
      <c r="O355">
        <v>80503</v>
      </c>
      <c r="P355" t="s">
        <v>50</v>
      </c>
      <c r="S355" t="s">
        <v>856</v>
      </c>
      <c r="T355" s="2" t="s">
        <v>3015</v>
      </c>
      <c r="U355" s="1">
        <v>37166.661111111112</v>
      </c>
      <c r="V355" s="1">
        <v>41465.600694444445</v>
      </c>
      <c r="W355" s="1">
        <v>37167.584027777775</v>
      </c>
      <c r="X355" s="1">
        <v>42613.545138888891</v>
      </c>
      <c r="Y355" s="1">
        <v>42563.342361111114</v>
      </c>
      <c r="AC355" t="s">
        <v>51</v>
      </c>
      <c r="AD355">
        <v>2969475413</v>
      </c>
      <c r="AE355" s="1">
        <v>37166.661111111112</v>
      </c>
      <c r="AF355" t="s">
        <v>3016</v>
      </c>
      <c r="AG355" t="s">
        <v>3017</v>
      </c>
      <c r="AH355" t="s">
        <v>53</v>
      </c>
      <c r="AJ355" t="s">
        <v>53</v>
      </c>
      <c r="AL355" t="s">
        <v>68</v>
      </c>
      <c r="AO355" t="s">
        <v>54</v>
      </c>
      <c r="AP355" s="1">
        <v>45475.427777777775</v>
      </c>
      <c r="AQ355" s="1">
        <v>45475.426388888889</v>
      </c>
    </row>
    <row r="356" spans="1:43" x14ac:dyDescent="0.35">
      <c r="A356" t="s">
        <v>3018</v>
      </c>
      <c r="B356" t="s">
        <v>3019</v>
      </c>
      <c r="C356" t="s">
        <v>996</v>
      </c>
      <c r="D356" t="s">
        <v>654</v>
      </c>
      <c r="F356" t="s">
        <v>3020</v>
      </c>
      <c r="G356" t="s">
        <v>3021</v>
      </c>
      <c r="H356" t="s">
        <v>3022</v>
      </c>
      <c r="I356" t="s">
        <v>61</v>
      </c>
      <c r="J356" t="s">
        <v>3023</v>
      </c>
      <c r="P356" t="s">
        <v>50</v>
      </c>
      <c r="Q356" t="s">
        <v>502</v>
      </c>
      <c r="R356" t="s">
        <v>3024</v>
      </c>
      <c r="S356" t="s">
        <v>856</v>
      </c>
      <c r="T356">
        <v>72093</v>
      </c>
      <c r="U356" s="1">
        <v>41467.707638888889</v>
      </c>
      <c r="V356" s="1">
        <v>41467.707638888889</v>
      </c>
      <c r="W356" s="1">
        <v>41470.319444444445</v>
      </c>
      <c r="X356" s="1">
        <v>41470.657638888886</v>
      </c>
      <c r="AC356" t="s">
        <v>53</v>
      </c>
      <c r="AD356">
        <v>2969480513</v>
      </c>
      <c r="AE356" s="1">
        <v>37453</v>
      </c>
      <c r="AF356" t="s">
        <v>3025</v>
      </c>
      <c r="AG356" t="s">
        <v>3026</v>
      </c>
      <c r="AH356" t="s">
        <v>53</v>
      </c>
      <c r="AJ356" t="s">
        <v>53</v>
      </c>
      <c r="AL356" t="s">
        <v>68</v>
      </c>
      <c r="AO356" t="s">
        <v>54</v>
      </c>
    </row>
    <row r="357" spans="1:43" x14ac:dyDescent="0.35">
      <c r="A357" t="s">
        <v>3027</v>
      </c>
      <c r="B357" t="s">
        <v>3028</v>
      </c>
      <c r="C357" t="s">
        <v>3029</v>
      </c>
      <c r="D357" t="s">
        <v>654</v>
      </c>
      <c r="F357" t="s">
        <v>3030</v>
      </c>
      <c r="G357">
        <v>9708342298</v>
      </c>
      <c r="H357" t="s">
        <v>3031</v>
      </c>
      <c r="I357" t="s">
        <v>200</v>
      </c>
      <c r="J357" t="s">
        <v>3032</v>
      </c>
      <c r="K357" t="s">
        <v>3033</v>
      </c>
      <c r="L357" t="s">
        <v>3034</v>
      </c>
      <c r="M357" t="s">
        <v>3035</v>
      </c>
      <c r="N357" t="s">
        <v>65</v>
      </c>
      <c r="O357">
        <v>80650</v>
      </c>
      <c r="P357" t="s">
        <v>50</v>
      </c>
      <c r="Q357" t="s">
        <v>502</v>
      </c>
      <c r="S357" t="s">
        <v>856</v>
      </c>
      <c r="T357">
        <v>36477</v>
      </c>
      <c r="U357" s="1">
        <v>41471.522222222222</v>
      </c>
      <c r="V357" s="1">
        <v>41471.522222222222</v>
      </c>
      <c r="W357" s="1">
        <v>41472.662499999999</v>
      </c>
      <c r="X357" s="1">
        <v>41479.29791666667</v>
      </c>
      <c r="AC357" t="s">
        <v>51</v>
      </c>
      <c r="AD357">
        <v>2969559039</v>
      </c>
      <c r="AE357" s="1">
        <v>40581.416666666664</v>
      </c>
      <c r="AF357" t="s">
        <v>3036</v>
      </c>
      <c r="AG357" t="s">
        <v>3037</v>
      </c>
      <c r="AH357" t="s">
        <v>53</v>
      </c>
      <c r="AJ357" t="s">
        <v>53</v>
      </c>
      <c r="AK357" t="s">
        <v>2512</v>
      </c>
      <c r="AL357" t="s">
        <v>68</v>
      </c>
      <c r="AO357" t="s">
        <v>54</v>
      </c>
      <c r="AP357" s="1">
        <v>45125.493750000001</v>
      </c>
      <c r="AQ357" s="1">
        <v>45125.49722222222</v>
      </c>
    </row>
    <row r="358" spans="1:43" x14ac:dyDescent="0.35">
      <c r="A358" t="s">
        <v>3038</v>
      </c>
      <c r="B358" t="s">
        <v>3039</v>
      </c>
      <c r="C358" t="s">
        <v>3040</v>
      </c>
      <c r="F358" t="s">
        <v>3041</v>
      </c>
      <c r="H358" t="s">
        <v>3042</v>
      </c>
      <c r="I358" t="s">
        <v>101</v>
      </c>
      <c r="J358" t="s">
        <v>3043</v>
      </c>
      <c r="K358" t="s">
        <v>3044</v>
      </c>
      <c r="M358" t="s">
        <v>2637</v>
      </c>
      <c r="N358" t="s">
        <v>253</v>
      </c>
      <c r="O358">
        <v>87107</v>
      </c>
      <c r="P358" t="s">
        <v>50</v>
      </c>
      <c r="Q358" t="s">
        <v>502</v>
      </c>
      <c r="R358" t="s">
        <v>1447</v>
      </c>
      <c r="S358" t="s">
        <v>856</v>
      </c>
      <c r="T358">
        <v>34966</v>
      </c>
      <c r="U358" s="1">
        <v>40375.423611111109</v>
      </c>
      <c r="V358" s="1">
        <v>41477.522916666669</v>
      </c>
      <c r="W358" s="1">
        <v>40375.546527777777</v>
      </c>
      <c r="X358" s="1">
        <v>43770.68472222222</v>
      </c>
      <c r="Y358" s="1">
        <v>42607.686805555553</v>
      </c>
      <c r="AC358" t="s">
        <v>51</v>
      </c>
      <c r="AD358">
        <v>2969529059</v>
      </c>
      <c r="AE358" s="1">
        <v>39405.652777777781</v>
      </c>
      <c r="AF358" t="s">
        <v>3045</v>
      </c>
      <c r="AG358" t="s">
        <v>3046</v>
      </c>
      <c r="AH358" t="s">
        <v>53</v>
      </c>
      <c r="AJ358" t="s">
        <v>53</v>
      </c>
      <c r="AK358" t="s">
        <v>2573</v>
      </c>
      <c r="AL358" t="s">
        <v>68</v>
      </c>
      <c r="AO358" t="s">
        <v>54</v>
      </c>
      <c r="AP358" s="1">
        <v>45399.663888888892</v>
      </c>
      <c r="AQ358" s="1">
        <v>45008.375694444447</v>
      </c>
    </row>
    <row r="359" spans="1:43" x14ac:dyDescent="0.35">
      <c r="A359" t="s">
        <v>3047</v>
      </c>
      <c r="B359" t="s">
        <v>196</v>
      </c>
      <c r="C359" t="s">
        <v>3048</v>
      </c>
      <c r="F359">
        <v>4177195430</v>
      </c>
      <c r="H359" t="s">
        <v>3049</v>
      </c>
      <c r="I359" t="s">
        <v>1213</v>
      </c>
      <c r="J359" t="s">
        <v>3050</v>
      </c>
      <c r="K359" t="s">
        <v>3051</v>
      </c>
      <c r="L359" t="s">
        <v>3052</v>
      </c>
      <c r="M359" t="s">
        <v>3053</v>
      </c>
      <c r="N359" t="s">
        <v>798</v>
      </c>
      <c r="O359">
        <v>77060</v>
      </c>
      <c r="P359" t="s">
        <v>50</v>
      </c>
      <c r="Q359" t="s">
        <v>502</v>
      </c>
      <c r="S359" t="s">
        <v>856</v>
      </c>
      <c r="T359">
        <v>62217</v>
      </c>
      <c r="U359" s="1">
        <v>41478.322916666664</v>
      </c>
      <c r="V359" s="1">
        <v>41478.322916666664</v>
      </c>
      <c r="W359" s="1">
        <v>41478.34375</v>
      </c>
      <c r="X359" s="1">
        <v>41478.394444444442</v>
      </c>
      <c r="AC359" t="s">
        <v>51</v>
      </c>
      <c r="AD359">
        <v>2969596531</v>
      </c>
      <c r="AE359" s="1">
        <v>41478.343055555553</v>
      </c>
      <c r="AG359" t="s">
        <v>3054</v>
      </c>
      <c r="AH359" t="s">
        <v>53</v>
      </c>
      <c r="AJ359" t="s">
        <v>53</v>
      </c>
      <c r="AK359" t="s">
        <v>2497</v>
      </c>
      <c r="AL359" t="s">
        <v>68</v>
      </c>
      <c r="AO359" t="s">
        <v>54</v>
      </c>
      <c r="AP359" s="1">
        <v>45085.582638888889</v>
      </c>
    </row>
    <row r="360" spans="1:43" x14ac:dyDescent="0.35">
      <c r="A360" t="s">
        <v>3055</v>
      </c>
      <c r="B360" t="s">
        <v>518</v>
      </c>
      <c r="C360" t="s">
        <v>904</v>
      </c>
      <c r="F360" t="s">
        <v>3056</v>
      </c>
      <c r="G360">
        <v>7204805359</v>
      </c>
      <c r="H360" t="s">
        <v>3057</v>
      </c>
      <c r="I360" t="s">
        <v>3058</v>
      </c>
      <c r="J360" t="s">
        <v>523</v>
      </c>
      <c r="K360" t="s">
        <v>2814</v>
      </c>
      <c r="M360" t="s">
        <v>525</v>
      </c>
      <c r="N360" t="s">
        <v>213</v>
      </c>
      <c r="O360">
        <v>80011</v>
      </c>
      <c r="P360" t="s">
        <v>50</v>
      </c>
      <c r="Q360" t="s">
        <v>502</v>
      </c>
      <c r="S360" t="s">
        <v>856</v>
      </c>
      <c r="T360">
        <v>97188</v>
      </c>
      <c r="U360" s="1">
        <v>41479.606944444444</v>
      </c>
      <c r="V360" s="1">
        <v>41479.606944444444</v>
      </c>
      <c r="W360" s="1">
        <v>41479.647222222222</v>
      </c>
      <c r="X360" s="1">
        <v>43166.709722222222</v>
      </c>
      <c r="Y360" s="1">
        <v>42654.379166666666</v>
      </c>
      <c r="AC360" t="s">
        <v>51</v>
      </c>
      <c r="AD360">
        <v>2969481577</v>
      </c>
      <c r="AE360" s="1">
        <v>37524</v>
      </c>
      <c r="AF360" t="s">
        <v>526</v>
      </c>
      <c r="AG360" t="s">
        <v>3059</v>
      </c>
      <c r="AH360" t="s">
        <v>53</v>
      </c>
      <c r="AJ360" t="s">
        <v>53</v>
      </c>
      <c r="AK360" t="s">
        <v>2512</v>
      </c>
      <c r="AL360" t="s">
        <v>68</v>
      </c>
      <c r="AO360" t="s">
        <v>54</v>
      </c>
      <c r="AP360" s="1">
        <v>45475.682638888888</v>
      </c>
      <c r="AQ360" s="1">
        <v>45475.68472222222</v>
      </c>
    </row>
    <row r="361" spans="1:43" x14ac:dyDescent="0.35">
      <c r="A361" t="s">
        <v>3060</v>
      </c>
      <c r="B361" t="s">
        <v>3061</v>
      </c>
      <c r="C361" t="s">
        <v>309</v>
      </c>
      <c r="F361" t="s">
        <v>3062</v>
      </c>
      <c r="G361" t="s">
        <v>3063</v>
      </c>
      <c r="H361" t="s">
        <v>3064</v>
      </c>
      <c r="I361" t="s">
        <v>780</v>
      </c>
      <c r="J361" t="s">
        <v>2953</v>
      </c>
      <c r="K361" t="s">
        <v>3065</v>
      </c>
      <c r="M361" t="s">
        <v>3066</v>
      </c>
      <c r="N361" t="s">
        <v>287</v>
      </c>
      <c r="O361">
        <v>80465</v>
      </c>
      <c r="P361" t="s">
        <v>50</v>
      </c>
      <c r="Q361" t="s">
        <v>502</v>
      </c>
      <c r="S361" t="s">
        <v>856</v>
      </c>
      <c r="T361">
        <v>19885</v>
      </c>
      <c r="U361" s="1">
        <v>41480.436805555553</v>
      </c>
      <c r="V361" s="1">
        <v>41480.436805555553</v>
      </c>
      <c r="W361" s="1">
        <v>41481.527083333334</v>
      </c>
      <c r="X361" s="1">
        <v>42096.413194444445</v>
      </c>
      <c r="Y361" s="1">
        <v>41802.55972222222</v>
      </c>
      <c r="AC361" t="s">
        <v>51</v>
      </c>
      <c r="AD361">
        <v>2969823183</v>
      </c>
      <c r="AE361" s="1">
        <v>43312.453472222223</v>
      </c>
      <c r="AF361" t="s">
        <v>3067</v>
      </c>
      <c r="AG361" t="s">
        <v>3068</v>
      </c>
      <c r="AH361" t="s">
        <v>53</v>
      </c>
      <c r="AJ361" t="s">
        <v>53</v>
      </c>
      <c r="AK361" t="s">
        <v>570</v>
      </c>
      <c r="AL361" t="s">
        <v>68</v>
      </c>
      <c r="AO361" t="s">
        <v>54</v>
      </c>
    </row>
    <row r="362" spans="1:43" x14ac:dyDescent="0.35">
      <c r="A362" t="s">
        <v>3069</v>
      </c>
      <c r="B362" t="s">
        <v>3070</v>
      </c>
      <c r="C362" t="s">
        <v>1998</v>
      </c>
      <c r="D362" t="s">
        <v>3071</v>
      </c>
      <c r="H362" t="s">
        <v>3072</v>
      </c>
      <c r="I362" t="s">
        <v>61</v>
      </c>
      <c r="J362" t="s">
        <v>2859</v>
      </c>
      <c r="P362" t="s">
        <v>50</v>
      </c>
      <c r="Q362" t="s">
        <v>502</v>
      </c>
      <c r="R362" t="s">
        <v>3073</v>
      </c>
      <c r="S362" t="s">
        <v>856</v>
      </c>
      <c r="T362">
        <v>18382</v>
      </c>
      <c r="U362" s="1">
        <v>39996.618055555555</v>
      </c>
      <c r="V362" s="1">
        <v>41491.702777777777</v>
      </c>
      <c r="W362" s="1">
        <v>39996.673611111109</v>
      </c>
      <c r="X362" s="1">
        <v>43521.503472222219</v>
      </c>
      <c r="Y362" s="1">
        <v>42657.392361111109</v>
      </c>
      <c r="AC362" t="s">
        <v>51</v>
      </c>
      <c r="AD362">
        <v>2969480024</v>
      </c>
      <c r="AE362" s="1">
        <v>37427</v>
      </c>
      <c r="AF362" t="s">
        <v>134</v>
      </c>
      <c r="AG362" t="s">
        <v>3074</v>
      </c>
      <c r="AH362" t="s">
        <v>53</v>
      </c>
      <c r="AJ362" t="s">
        <v>53</v>
      </c>
      <c r="AK362" t="s">
        <v>570</v>
      </c>
      <c r="AL362" t="s">
        <v>68</v>
      </c>
      <c r="AO362" t="s">
        <v>54</v>
      </c>
      <c r="AP362" s="1">
        <v>45476.652083333334</v>
      </c>
      <c r="AQ362" s="1">
        <v>45476.652777777781</v>
      </c>
    </row>
    <row r="363" spans="1:43" x14ac:dyDescent="0.35">
      <c r="A363" t="s">
        <v>3075</v>
      </c>
      <c r="B363" t="s">
        <v>3076</v>
      </c>
      <c r="C363" t="s">
        <v>3077</v>
      </c>
      <c r="F363" t="s">
        <v>3078</v>
      </c>
      <c r="G363">
        <v>7197830499</v>
      </c>
      <c r="H363" t="s">
        <v>3079</v>
      </c>
      <c r="I363" t="s">
        <v>394</v>
      </c>
      <c r="J363" t="s">
        <v>3080</v>
      </c>
      <c r="K363" t="s">
        <v>3081</v>
      </c>
      <c r="L363" t="s">
        <v>3082</v>
      </c>
      <c r="M363" t="s">
        <v>3083</v>
      </c>
      <c r="N363" t="s">
        <v>65</v>
      </c>
      <c r="O363">
        <v>81252</v>
      </c>
      <c r="P363" t="s">
        <v>50</v>
      </c>
      <c r="Q363" t="s">
        <v>502</v>
      </c>
      <c r="S363" t="s">
        <v>856</v>
      </c>
      <c r="T363">
        <v>21945</v>
      </c>
      <c r="U363" s="1">
        <v>41492.59097222222</v>
      </c>
      <c r="V363" s="1">
        <v>41492.59097222222</v>
      </c>
      <c r="W363" s="1">
        <v>41492.593055555553</v>
      </c>
      <c r="X363" s="1">
        <v>42654.601388888892</v>
      </c>
      <c r="Y363" s="1">
        <v>42654.629861111112</v>
      </c>
      <c r="AC363" t="s">
        <v>51</v>
      </c>
      <c r="AD363">
        <v>2969570706</v>
      </c>
      <c r="AE363" s="1">
        <v>40949.376388888886</v>
      </c>
      <c r="AF363" t="s">
        <v>3084</v>
      </c>
      <c r="AG363" t="s">
        <v>3085</v>
      </c>
      <c r="AH363" t="s">
        <v>53</v>
      </c>
      <c r="AJ363" t="s">
        <v>53</v>
      </c>
      <c r="AK363" t="s">
        <v>570</v>
      </c>
      <c r="AL363" t="s">
        <v>68</v>
      </c>
      <c r="AO363" t="s">
        <v>54</v>
      </c>
      <c r="AP363" s="1">
        <v>44853.688194444447</v>
      </c>
      <c r="AQ363" s="1">
        <v>44845.468055555553</v>
      </c>
    </row>
    <row r="364" spans="1:43" x14ac:dyDescent="0.35">
      <c r="A364" t="s">
        <v>3086</v>
      </c>
      <c r="B364" t="s">
        <v>3087</v>
      </c>
      <c r="C364" t="s">
        <v>338</v>
      </c>
      <c r="F364" t="s">
        <v>3088</v>
      </c>
      <c r="H364" t="s">
        <v>3089</v>
      </c>
      <c r="I364" t="s">
        <v>101</v>
      </c>
      <c r="J364" t="s">
        <v>3090</v>
      </c>
      <c r="K364" t="s">
        <v>3091</v>
      </c>
      <c r="M364" t="s">
        <v>3092</v>
      </c>
      <c r="N364" t="s">
        <v>637</v>
      </c>
      <c r="O364">
        <v>79928</v>
      </c>
      <c r="P364" t="s">
        <v>50</v>
      </c>
      <c r="Q364" t="s">
        <v>502</v>
      </c>
      <c r="R364" t="s">
        <v>1007</v>
      </c>
      <c r="S364" t="s">
        <v>856</v>
      </c>
      <c r="T364" s="2" t="s">
        <v>3093</v>
      </c>
      <c r="U364" s="1">
        <v>41365.671527777777</v>
      </c>
      <c r="V364" s="1">
        <v>41493.381249999999</v>
      </c>
      <c r="W364" s="1">
        <v>41366.302083333336</v>
      </c>
      <c r="X364" s="1">
        <v>42660.475694444445</v>
      </c>
      <c r="Y364" s="1">
        <v>42653.604861111111</v>
      </c>
      <c r="AC364" t="s">
        <v>51</v>
      </c>
      <c r="AD364">
        <v>2969520824</v>
      </c>
      <c r="AE364" s="1">
        <v>38982.364583333336</v>
      </c>
      <c r="AF364" t="s">
        <v>3094</v>
      </c>
      <c r="AG364" t="s">
        <v>3095</v>
      </c>
      <c r="AH364" t="s">
        <v>53</v>
      </c>
      <c r="AJ364" t="s">
        <v>53</v>
      </c>
      <c r="AK364" t="s">
        <v>570</v>
      </c>
      <c r="AL364" t="s">
        <v>68</v>
      </c>
      <c r="AO364" t="s">
        <v>54</v>
      </c>
      <c r="AP364" s="1">
        <v>45476.418055555558</v>
      </c>
      <c r="AQ364" s="1">
        <v>45464.642361111109</v>
      </c>
    </row>
    <row r="365" spans="1:43" x14ac:dyDescent="0.35">
      <c r="A365" t="s">
        <v>3096</v>
      </c>
      <c r="B365" t="s">
        <v>3097</v>
      </c>
      <c r="C365" t="s">
        <v>3096</v>
      </c>
      <c r="F365" t="s">
        <v>3098</v>
      </c>
      <c r="H365" t="s">
        <v>3099</v>
      </c>
      <c r="I365" t="s">
        <v>1368</v>
      </c>
      <c r="J365" t="s">
        <v>3100</v>
      </c>
      <c r="K365" t="s">
        <v>3101</v>
      </c>
      <c r="M365" t="s">
        <v>3102</v>
      </c>
      <c r="N365" t="s">
        <v>398</v>
      </c>
      <c r="O365">
        <v>88253</v>
      </c>
      <c r="P365" t="s">
        <v>50</v>
      </c>
      <c r="Q365" t="s">
        <v>502</v>
      </c>
      <c r="S365" t="s">
        <v>856</v>
      </c>
      <c r="T365">
        <v>15831</v>
      </c>
      <c r="U365" s="1">
        <v>41493.452777777777</v>
      </c>
      <c r="V365" s="1">
        <v>41493.452777777777</v>
      </c>
      <c r="W365" s="1">
        <v>41493.672222222223</v>
      </c>
      <c r="X365" s="1">
        <v>41816.473611111112</v>
      </c>
      <c r="AC365" t="s">
        <v>51</v>
      </c>
      <c r="AD365">
        <v>2969597298</v>
      </c>
      <c r="AE365" s="1">
        <v>41493.628472222219</v>
      </c>
      <c r="AF365" t="s">
        <v>3103</v>
      </c>
      <c r="AG365" t="s">
        <v>3104</v>
      </c>
      <c r="AH365" t="s">
        <v>53</v>
      </c>
      <c r="AJ365" t="s">
        <v>53</v>
      </c>
      <c r="AL365" t="s">
        <v>68</v>
      </c>
      <c r="AO365" t="s">
        <v>54</v>
      </c>
      <c r="AP365" s="1">
        <v>45086.757638888892</v>
      </c>
    </row>
    <row r="366" spans="1:43" x14ac:dyDescent="0.35">
      <c r="A366" t="s">
        <v>3105</v>
      </c>
      <c r="B366" t="s">
        <v>3106</v>
      </c>
      <c r="C366" t="s">
        <v>3107</v>
      </c>
      <c r="F366" t="s">
        <v>3108</v>
      </c>
      <c r="H366" t="s">
        <v>3109</v>
      </c>
      <c r="I366" t="s">
        <v>394</v>
      </c>
      <c r="J366" t="s">
        <v>3110</v>
      </c>
      <c r="K366" t="s">
        <v>3111</v>
      </c>
      <c r="L366" t="s">
        <v>3112</v>
      </c>
      <c r="M366" t="s">
        <v>873</v>
      </c>
      <c r="N366" t="s">
        <v>65</v>
      </c>
      <c r="O366">
        <v>80477</v>
      </c>
      <c r="P366" t="s">
        <v>50</v>
      </c>
      <c r="Q366" t="s">
        <v>502</v>
      </c>
      <c r="R366" t="s">
        <v>3113</v>
      </c>
      <c r="S366" t="s">
        <v>856</v>
      </c>
      <c r="T366">
        <v>81322</v>
      </c>
      <c r="U366" s="1">
        <v>41505.448611111111</v>
      </c>
      <c r="V366" s="1">
        <v>41505.448611111111</v>
      </c>
      <c r="W366" s="1">
        <v>41505.69027777778</v>
      </c>
      <c r="X366" s="1">
        <v>41505.69027777778</v>
      </c>
      <c r="AC366" t="s">
        <v>51</v>
      </c>
      <c r="AD366">
        <v>2969597835</v>
      </c>
      <c r="AE366" s="1">
        <v>41505.69027777778</v>
      </c>
      <c r="AF366" t="s">
        <v>3114</v>
      </c>
      <c r="AG366" t="s">
        <v>3115</v>
      </c>
      <c r="AH366" t="s">
        <v>53</v>
      </c>
      <c r="AJ366" t="s">
        <v>53</v>
      </c>
      <c r="AL366" t="s">
        <v>68</v>
      </c>
      <c r="AO366" t="s">
        <v>54</v>
      </c>
      <c r="AP366" s="1">
        <v>45469.341666666667</v>
      </c>
      <c r="AQ366" s="1">
        <v>45413.459027777775</v>
      </c>
    </row>
    <row r="367" spans="1:43" x14ac:dyDescent="0.35">
      <c r="A367" t="s">
        <v>3116</v>
      </c>
      <c r="B367" t="s">
        <v>3117</v>
      </c>
      <c r="C367" t="s">
        <v>309</v>
      </c>
      <c r="D367" t="s">
        <v>3118</v>
      </c>
      <c r="F367" t="s">
        <v>3119</v>
      </c>
      <c r="G367" t="s">
        <v>3120</v>
      </c>
      <c r="H367" t="s">
        <v>3121</v>
      </c>
      <c r="I367" t="s">
        <v>394</v>
      </c>
      <c r="J367" t="s">
        <v>3122</v>
      </c>
      <c r="K367" t="s">
        <v>3123</v>
      </c>
      <c r="M367" t="s">
        <v>3124</v>
      </c>
      <c r="N367" t="s">
        <v>253</v>
      </c>
      <c r="O367">
        <v>87035</v>
      </c>
      <c r="P367" t="s">
        <v>50</v>
      </c>
      <c r="Q367" t="s">
        <v>502</v>
      </c>
      <c r="S367" t="s">
        <v>856</v>
      </c>
      <c r="T367">
        <v>61801</v>
      </c>
      <c r="U367" s="1">
        <v>41506.635416666664</v>
      </c>
      <c r="V367" s="1">
        <v>41506.635416666664</v>
      </c>
      <c r="W367" s="1">
        <v>41506.685416666667</v>
      </c>
      <c r="X367" s="1">
        <v>41506.685416666667</v>
      </c>
      <c r="AC367" t="s">
        <v>51</v>
      </c>
      <c r="AD367">
        <v>2969597893</v>
      </c>
      <c r="AE367" s="1">
        <v>41506.685416666667</v>
      </c>
      <c r="AF367" t="s">
        <v>3125</v>
      </c>
      <c r="AG367" t="s">
        <v>3126</v>
      </c>
      <c r="AH367" t="s">
        <v>53</v>
      </c>
      <c r="AJ367" t="s">
        <v>53</v>
      </c>
      <c r="AK367" t="s">
        <v>2497</v>
      </c>
      <c r="AL367" t="s">
        <v>68</v>
      </c>
      <c r="AO367" t="s">
        <v>54</v>
      </c>
      <c r="AP367" s="1">
        <v>44544.438888888886</v>
      </c>
    </row>
    <row r="368" spans="1:43" x14ac:dyDescent="0.35">
      <c r="A368" t="s">
        <v>3127</v>
      </c>
      <c r="B368" t="s">
        <v>566</v>
      </c>
      <c r="C368" t="s">
        <v>3128</v>
      </c>
      <c r="F368" t="s">
        <v>3129</v>
      </c>
      <c r="H368" t="s">
        <v>3130</v>
      </c>
      <c r="I368" t="s">
        <v>200</v>
      </c>
      <c r="J368" t="s">
        <v>3131</v>
      </c>
      <c r="K368" t="s">
        <v>3132</v>
      </c>
      <c r="M368" t="s">
        <v>2184</v>
      </c>
      <c r="N368" t="s">
        <v>608</v>
      </c>
      <c r="O368">
        <v>81650</v>
      </c>
      <c r="P368" t="s">
        <v>50</v>
      </c>
      <c r="Q368" t="s">
        <v>502</v>
      </c>
      <c r="S368" t="s">
        <v>856</v>
      </c>
      <c r="T368">
        <v>82624</v>
      </c>
      <c r="U368" s="1">
        <v>41509.390277777777</v>
      </c>
      <c r="V368" s="1">
        <v>41509.390277777777</v>
      </c>
      <c r="W368" s="1">
        <v>41509.392361111109</v>
      </c>
      <c r="X368" s="1">
        <v>41509.392361111109</v>
      </c>
      <c r="AC368" t="s">
        <v>51</v>
      </c>
      <c r="AD368">
        <v>2969531924</v>
      </c>
      <c r="AE368" s="1">
        <v>39539.569444444445</v>
      </c>
      <c r="AG368" t="s">
        <v>3133</v>
      </c>
      <c r="AH368" t="s">
        <v>53</v>
      </c>
      <c r="AJ368" t="s">
        <v>53</v>
      </c>
      <c r="AK368" t="s">
        <v>2497</v>
      </c>
      <c r="AL368" t="s">
        <v>78</v>
      </c>
      <c r="AO368" t="s">
        <v>54</v>
      </c>
    </row>
    <row r="369" spans="1:43" x14ac:dyDescent="0.35">
      <c r="A369" t="s">
        <v>3134</v>
      </c>
      <c r="B369" t="s">
        <v>3135</v>
      </c>
      <c r="C369" t="s">
        <v>3136</v>
      </c>
      <c r="F369" t="s">
        <v>3137</v>
      </c>
      <c r="G369" t="s">
        <v>3138</v>
      </c>
      <c r="H369" t="s">
        <v>3139</v>
      </c>
      <c r="I369" t="s">
        <v>200</v>
      </c>
      <c r="J369" t="s">
        <v>3140</v>
      </c>
      <c r="K369" t="s">
        <v>3141</v>
      </c>
      <c r="M369" t="s">
        <v>298</v>
      </c>
      <c r="N369" t="s">
        <v>213</v>
      </c>
      <c r="O369">
        <v>80223</v>
      </c>
      <c r="P369" t="s">
        <v>50</v>
      </c>
      <c r="Q369" t="s">
        <v>502</v>
      </c>
      <c r="S369" t="s">
        <v>856</v>
      </c>
      <c r="T369">
        <v>99201</v>
      </c>
      <c r="U369" s="1">
        <v>41526.430555555555</v>
      </c>
      <c r="V369" s="1">
        <v>41526.430555555555</v>
      </c>
      <c r="W369" s="1">
        <v>41526.432638888888</v>
      </c>
      <c r="X369" s="1">
        <v>41740.459722222222</v>
      </c>
      <c r="Y369" s="1">
        <v>41528.665972222225</v>
      </c>
      <c r="AC369" t="s">
        <v>51</v>
      </c>
      <c r="AD369">
        <v>2969476628</v>
      </c>
      <c r="AE369" s="1">
        <v>37232</v>
      </c>
      <c r="AG369" t="s">
        <v>3142</v>
      </c>
      <c r="AH369" t="s">
        <v>53</v>
      </c>
      <c r="AJ369" t="s">
        <v>53</v>
      </c>
      <c r="AK369" t="s">
        <v>2497</v>
      </c>
      <c r="AL369" t="s">
        <v>291</v>
      </c>
      <c r="AO369" t="s">
        <v>54</v>
      </c>
      <c r="AP369" s="1">
        <v>45349.518750000003</v>
      </c>
    </row>
    <row r="370" spans="1:43" x14ac:dyDescent="0.35">
      <c r="A370" t="s">
        <v>3143</v>
      </c>
      <c r="B370" t="s">
        <v>903</v>
      </c>
      <c r="C370" t="s">
        <v>775</v>
      </c>
      <c r="F370" t="s">
        <v>1917</v>
      </c>
      <c r="H370" t="s">
        <v>3144</v>
      </c>
      <c r="I370" t="s">
        <v>61</v>
      </c>
      <c r="J370" t="s">
        <v>1919</v>
      </c>
      <c r="P370" t="s">
        <v>50</v>
      </c>
      <c r="Q370" t="s">
        <v>502</v>
      </c>
      <c r="S370" t="s">
        <v>856</v>
      </c>
      <c r="T370" t="s">
        <v>3145</v>
      </c>
      <c r="U370" s="1">
        <v>39968.651388888888</v>
      </c>
      <c r="V370" s="1">
        <v>41528.510416666664</v>
      </c>
      <c r="W370" s="1">
        <v>39969.339583333334</v>
      </c>
      <c r="X370" s="1">
        <v>41815.385416666664</v>
      </c>
      <c r="Y370" s="1">
        <v>41760.540972222225</v>
      </c>
      <c r="AC370" t="s">
        <v>51</v>
      </c>
      <c r="AD370">
        <v>2969477838</v>
      </c>
      <c r="AE370" s="1">
        <v>37309</v>
      </c>
      <c r="AF370" t="s">
        <v>1921</v>
      </c>
      <c r="AG370" t="s">
        <v>3146</v>
      </c>
      <c r="AH370" t="s">
        <v>53</v>
      </c>
      <c r="AJ370" t="s">
        <v>53</v>
      </c>
      <c r="AK370" t="s">
        <v>536</v>
      </c>
      <c r="AL370" t="s">
        <v>68</v>
      </c>
      <c r="AO370" t="s">
        <v>54</v>
      </c>
    </row>
    <row r="371" spans="1:43" x14ac:dyDescent="0.35">
      <c r="A371" t="s">
        <v>3147</v>
      </c>
      <c r="B371" t="s">
        <v>3148</v>
      </c>
      <c r="C371" t="s">
        <v>613</v>
      </c>
      <c r="F371" t="s">
        <v>3149</v>
      </c>
      <c r="H371" t="s">
        <v>3150</v>
      </c>
      <c r="I371" t="s">
        <v>3151</v>
      </c>
      <c r="J371" t="s">
        <v>3152</v>
      </c>
      <c r="K371" t="s">
        <v>3153</v>
      </c>
      <c r="M371" t="s">
        <v>3154</v>
      </c>
      <c r="N371" t="s">
        <v>213</v>
      </c>
      <c r="O371">
        <v>81123</v>
      </c>
      <c r="P371" t="s">
        <v>50</v>
      </c>
      <c r="Q371" t="s">
        <v>502</v>
      </c>
      <c r="S371" t="s">
        <v>856</v>
      </c>
      <c r="T371">
        <v>47812</v>
      </c>
      <c r="U371" s="1">
        <v>41533.331944444442</v>
      </c>
      <c r="V371" s="1">
        <v>41533.331944444442</v>
      </c>
      <c r="W371" s="1">
        <v>41533.333333333336</v>
      </c>
      <c r="X371" s="1">
        <v>42633.887499999997</v>
      </c>
      <c r="Y371" s="1">
        <v>42633.888888888891</v>
      </c>
      <c r="AC371" t="s">
        <v>51</v>
      </c>
      <c r="AD371">
        <v>2969599304</v>
      </c>
      <c r="AE371" s="1">
        <v>41533.309027777781</v>
      </c>
      <c r="AF371" t="s">
        <v>3155</v>
      </c>
      <c r="AG371" t="s">
        <v>3156</v>
      </c>
      <c r="AH371" t="s">
        <v>53</v>
      </c>
      <c r="AJ371" t="s">
        <v>53</v>
      </c>
      <c r="AL371" t="s">
        <v>68</v>
      </c>
      <c r="AO371" t="s">
        <v>54</v>
      </c>
      <c r="AP371" s="1">
        <v>45392.677083333336</v>
      </c>
      <c r="AQ371" s="1">
        <v>44827.296527777777</v>
      </c>
    </row>
    <row r="372" spans="1:43" x14ac:dyDescent="0.35">
      <c r="A372" t="s">
        <v>3157</v>
      </c>
      <c r="B372" t="s">
        <v>3158</v>
      </c>
      <c r="C372" t="s">
        <v>383</v>
      </c>
      <c r="F372" t="s">
        <v>3159</v>
      </c>
      <c r="H372" t="s">
        <v>3160</v>
      </c>
      <c r="I372" t="s">
        <v>61</v>
      </c>
      <c r="J372" t="s">
        <v>3161</v>
      </c>
      <c r="K372" t="s">
        <v>3162</v>
      </c>
      <c r="M372" t="s">
        <v>148</v>
      </c>
      <c r="N372" t="s">
        <v>264</v>
      </c>
      <c r="O372">
        <v>79936</v>
      </c>
      <c r="P372" t="s">
        <v>50</v>
      </c>
      <c r="Q372" t="s">
        <v>502</v>
      </c>
      <c r="S372" t="s">
        <v>856</v>
      </c>
      <c r="T372" s="2" t="s">
        <v>3163</v>
      </c>
      <c r="U372" s="1">
        <v>41535.402083333334</v>
      </c>
      <c r="V372" s="1">
        <v>41535.402777777781</v>
      </c>
      <c r="W372" s="1">
        <v>41535.683333333334</v>
      </c>
      <c r="X372" s="1">
        <v>44673.599305555559</v>
      </c>
      <c r="Y372" s="1">
        <v>42648.497916666667</v>
      </c>
      <c r="AC372" t="s">
        <v>51</v>
      </c>
      <c r="AD372">
        <v>2969483999</v>
      </c>
      <c r="AE372" s="1">
        <v>37690</v>
      </c>
      <c r="AF372" t="s">
        <v>3164</v>
      </c>
      <c r="AG372" t="s">
        <v>3165</v>
      </c>
      <c r="AH372" t="s">
        <v>53</v>
      </c>
      <c r="AJ372" t="s">
        <v>53</v>
      </c>
      <c r="AK372" t="s">
        <v>2512</v>
      </c>
      <c r="AL372" t="s">
        <v>68</v>
      </c>
      <c r="AO372" t="s">
        <v>54</v>
      </c>
      <c r="AP372" s="1">
        <v>45446.392361111109</v>
      </c>
      <c r="AQ372" s="1">
        <v>44384.604166666664</v>
      </c>
    </row>
    <row r="373" spans="1:43" x14ac:dyDescent="0.35">
      <c r="A373" t="s">
        <v>3166</v>
      </c>
      <c r="B373" t="s">
        <v>3167</v>
      </c>
      <c r="C373" t="s">
        <v>1608</v>
      </c>
      <c r="D373" t="s">
        <v>654</v>
      </c>
      <c r="F373" t="s">
        <v>3168</v>
      </c>
      <c r="H373" t="s">
        <v>3169</v>
      </c>
      <c r="I373" t="s">
        <v>61</v>
      </c>
      <c r="J373" t="s">
        <v>3170</v>
      </c>
      <c r="P373" t="s">
        <v>50</v>
      </c>
      <c r="Q373" t="s">
        <v>502</v>
      </c>
      <c r="S373" t="s">
        <v>856</v>
      </c>
      <c r="T373">
        <v>80623</v>
      </c>
      <c r="U373" s="1">
        <v>41537.519444444442</v>
      </c>
      <c r="V373" s="1">
        <v>41537.519444444442</v>
      </c>
      <c r="W373" s="1">
        <v>41537.520833333336</v>
      </c>
      <c r="X373" s="1">
        <v>41808.337500000001</v>
      </c>
      <c r="Y373" s="1">
        <v>41807.488194444442</v>
      </c>
      <c r="AC373" t="s">
        <v>51</v>
      </c>
      <c r="AD373">
        <v>2969480024</v>
      </c>
      <c r="AE373" s="1">
        <v>37427</v>
      </c>
      <c r="AF373" t="s">
        <v>151</v>
      </c>
      <c r="AG373" t="s">
        <v>3171</v>
      </c>
      <c r="AH373" t="s">
        <v>53</v>
      </c>
      <c r="AJ373" t="s">
        <v>53</v>
      </c>
      <c r="AK373" t="s">
        <v>2497</v>
      </c>
      <c r="AL373" t="s">
        <v>68</v>
      </c>
      <c r="AO373" t="s">
        <v>54</v>
      </c>
      <c r="AP373" s="1">
        <v>45469.35</v>
      </c>
      <c r="AQ373" s="1">
        <v>45464.557638888888</v>
      </c>
    </row>
    <row r="374" spans="1:43" x14ac:dyDescent="0.35">
      <c r="A374" t="s">
        <v>3172</v>
      </c>
      <c r="B374" t="s">
        <v>3173</v>
      </c>
      <c r="C374" t="s">
        <v>3174</v>
      </c>
      <c r="D374" t="s">
        <v>3175</v>
      </c>
      <c r="F374" t="s">
        <v>3176</v>
      </c>
      <c r="H374" t="s">
        <v>3177</v>
      </c>
      <c r="I374" t="s">
        <v>1213</v>
      </c>
      <c r="J374" t="s">
        <v>3178</v>
      </c>
      <c r="K374" t="s">
        <v>3179</v>
      </c>
      <c r="M374" t="s">
        <v>3180</v>
      </c>
      <c r="N374" t="s">
        <v>1195</v>
      </c>
      <c r="O374">
        <v>88231</v>
      </c>
      <c r="P374" t="s">
        <v>50</v>
      </c>
      <c r="Q374" t="s">
        <v>502</v>
      </c>
      <c r="S374" t="s">
        <v>856</v>
      </c>
      <c r="T374">
        <v>64861</v>
      </c>
      <c r="U374" s="1">
        <v>41540.380555555559</v>
      </c>
      <c r="V374" s="1">
        <v>41540.380555555559</v>
      </c>
      <c r="W374" s="1">
        <v>41541.400694444441</v>
      </c>
      <c r="X374" s="1">
        <v>42804.404861111114</v>
      </c>
      <c r="AC374" t="s">
        <v>51</v>
      </c>
      <c r="AD374">
        <v>2969599939</v>
      </c>
      <c r="AE374" s="1">
        <v>41541.397916666669</v>
      </c>
      <c r="AF374" t="s">
        <v>3181</v>
      </c>
      <c r="AG374" t="s">
        <v>3182</v>
      </c>
      <c r="AH374" t="s">
        <v>53</v>
      </c>
      <c r="AJ374" t="s">
        <v>53</v>
      </c>
      <c r="AK374" t="s">
        <v>2512</v>
      </c>
      <c r="AL374" t="s">
        <v>68</v>
      </c>
      <c r="AO374" t="s">
        <v>54</v>
      </c>
      <c r="AP374" s="1">
        <v>43614.636111111111</v>
      </c>
    </row>
    <row r="375" spans="1:43" x14ac:dyDescent="0.35">
      <c r="A375" t="s">
        <v>3183</v>
      </c>
      <c r="B375" t="s">
        <v>3184</v>
      </c>
      <c r="C375" t="s">
        <v>3185</v>
      </c>
      <c r="D375" t="s">
        <v>654</v>
      </c>
      <c r="F375" t="s">
        <v>3186</v>
      </c>
      <c r="H375" t="s">
        <v>3187</v>
      </c>
      <c r="I375" t="s">
        <v>61</v>
      </c>
      <c r="J375" t="s">
        <v>3170</v>
      </c>
      <c r="P375" t="s">
        <v>50</v>
      </c>
      <c r="Q375" t="s">
        <v>502</v>
      </c>
      <c r="S375" t="s">
        <v>856</v>
      </c>
      <c r="T375">
        <v>80623</v>
      </c>
      <c r="U375" s="1">
        <v>41541.46597222222</v>
      </c>
      <c r="V375" s="1">
        <v>41541.46597222222</v>
      </c>
      <c r="W375" s="1">
        <v>41547.551388888889</v>
      </c>
      <c r="X375" s="1">
        <v>44208.726388888892</v>
      </c>
      <c r="Y375" s="1">
        <v>42658.656944444447</v>
      </c>
      <c r="AC375" t="s">
        <v>51</v>
      </c>
      <c r="AD375">
        <v>2969480024</v>
      </c>
      <c r="AE375" s="1">
        <v>37427</v>
      </c>
      <c r="AF375" t="s">
        <v>151</v>
      </c>
      <c r="AG375" t="s">
        <v>3188</v>
      </c>
      <c r="AH375" t="s">
        <v>53</v>
      </c>
      <c r="AJ375" t="s">
        <v>53</v>
      </c>
      <c r="AK375" t="s">
        <v>2497</v>
      </c>
      <c r="AL375" t="s">
        <v>68</v>
      </c>
      <c r="AO375" t="s">
        <v>54</v>
      </c>
      <c r="AP375" s="1">
        <v>45465.775000000001</v>
      </c>
      <c r="AQ375" s="1">
        <v>45428.196527777778</v>
      </c>
    </row>
    <row r="376" spans="1:43" x14ac:dyDescent="0.35">
      <c r="A376" t="s">
        <v>3189</v>
      </c>
      <c r="B376" t="s">
        <v>3190</v>
      </c>
      <c r="C376" t="s">
        <v>3191</v>
      </c>
      <c r="F376" t="s">
        <v>3192</v>
      </c>
      <c r="G376">
        <v>7194867756</v>
      </c>
      <c r="H376" t="s">
        <v>3193</v>
      </c>
      <c r="I376" t="s">
        <v>169</v>
      </c>
      <c r="J376" t="s">
        <v>1014</v>
      </c>
      <c r="K376" t="s">
        <v>3194</v>
      </c>
      <c r="M376" t="s">
        <v>3195</v>
      </c>
      <c r="N376" t="s">
        <v>326</v>
      </c>
      <c r="O376">
        <v>80329</v>
      </c>
      <c r="P376" t="s">
        <v>50</v>
      </c>
      <c r="Q376" t="s">
        <v>502</v>
      </c>
      <c r="S376" t="s">
        <v>856</v>
      </c>
      <c r="T376">
        <v>17729</v>
      </c>
      <c r="U376" s="1">
        <v>41556.417361111111</v>
      </c>
      <c r="V376" s="1">
        <v>41556.417361111111</v>
      </c>
      <c r="W376" s="1">
        <v>41556.487500000003</v>
      </c>
      <c r="X376" s="1">
        <v>45216.775000000001</v>
      </c>
      <c r="AC376" t="s">
        <v>51</v>
      </c>
      <c r="AD376">
        <v>2969480780</v>
      </c>
      <c r="AE376" s="1">
        <v>37467</v>
      </c>
      <c r="AF376" t="s">
        <v>1644</v>
      </c>
      <c r="AG376" t="s">
        <v>3196</v>
      </c>
      <c r="AH376" t="s">
        <v>53</v>
      </c>
      <c r="AJ376" t="s">
        <v>53</v>
      </c>
      <c r="AL376" t="s">
        <v>68</v>
      </c>
      <c r="AO376" t="s">
        <v>54</v>
      </c>
      <c r="AP376" s="1">
        <v>45344.540277777778</v>
      </c>
    </row>
    <row r="377" spans="1:43" x14ac:dyDescent="0.35">
      <c r="A377" t="s">
        <v>3197</v>
      </c>
      <c r="B377" t="s">
        <v>403</v>
      </c>
      <c r="C377" t="s">
        <v>309</v>
      </c>
      <c r="F377" t="s">
        <v>3198</v>
      </c>
      <c r="H377" t="s">
        <v>3199</v>
      </c>
      <c r="I377" t="s">
        <v>179</v>
      </c>
      <c r="J377" t="s">
        <v>3200</v>
      </c>
      <c r="K377" t="s">
        <v>3201</v>
      </c>
      <c r="M377" t="s">
        <v>298</v>
      </c>
      <c r="N377" t="s">
        <v>213</v>
      </c>
      <c r="O377">
        <v>80216</v>
      </c>
      <c r="P377" t="s">
        <v>50</v>
      </c>
      <c r="S377" t="s">
        <v>856</v>
      </c>
      <c r="T377">
        <v>1</v>
      </c>
      <c r="U377" s="1">
        <v>39143.459027777775</v>
      </c>
      <c r="V377" s="1">
        <v>41557.415277777778</v>
      </c>
      <c r="W377" s="1">
        <v>39146.353472222225</v>
      </c>
      <c r="X377" s="1">
        <v>44090.981944444444</v>
      </c>
      <c r="AC377" t="s">
        <v>53</v>
      </c>
      <c r="AD377">
        <v>2969475428</v>
      </c>
      <c r="AE377" s="1">
        <v>37166.661111111112</v>
      </c>
      <c r="AF377" t="s">
        <v>3202</v>
      </c>
      <c r="AG377" t="s">
        <v>3203</v>
      </c>
      <c r="AH377" t="s">
        <v>53</v>
      </c>
      <c r="AJ377" t="s">
        <v>53</v>
      </c>
      <c r="AK377" t="s">
        <v>3204</v>
      </c>
      <c r="AL377" t="s">
        <v>78</v>
      </c>
      <c r="AO377" t="s">
        <v>54</v>
      </c>
      <c r="AP377" s="1">
        <v>45475.324305555558</v>
      </c>
      <c r="AQ377" s="1">
        <v>44833.668055555558</v>
      </c>
    </row>
    <row r="378" spans="1:43" x14ac:dyDescent="0.35">
      <c r="A378" t="s">
        <v>3205</v>
      </c>
      <c r="B378" t="s">
        <v>3206</v>
      </c>
      <c r="C378" t="s">
        <v>1403</v>
      </c>
      <c r="F378" t="s">
        <v>3207</v>
      </c>
      <c r="H378" t="s">
        <v>3208</v>
      </c>
      <c r="I378" t="s">
        <v>61</v>
      </c>
      <c r="J378" t="s">
        <v>1967</v>
      </c>
      <c r="P378" t="s">
        <v>50</v>
      </c>
      <c r="Q378" t="s">
        <v>502</v>
      </c>
      <c r="S378" t="s">
        <v>856</v>
      </c>
      <c r="T378" t="s">
        <v>3209</v>
      </c>
      <c r="U378" s="1">
        <v>41562.811805555553</v>
      </c>
      <c r="V378" s="1">
        <v>41562.811805555553</v>
      </c>
      <c r="W378" s="1">
        <v>41563.345833333333</v>
      </c>
      <c r="X378" s="1">
        <v>43060.552777777775</v>
      </c>
      <c r="Y378" s="1">
        <v>42656.936805555553</v>
      </c>
      <c r="AC378" t="s">
        <v>51</v>
      </c>
      <c r="AD378">
        <v>2969475309</v>
      </c>
      <c r="AE378" s="1">
        <v>37159</v>
      </c>
      <c r="AF378" t="s">
        <v>1968</v>
      </c>
      <c r="AG378" t="s">
        <v>3210</v>
      </c>
      <c r="AH378" t="s">
        <v>53</v>
      </c>
      <c r="AJ378" t="s">
        <v>53</v>
      </c>
      <c r="AK378" t="s">
        <v>2512</v>
      </c>
      <c r="AL378" t="s">
        <v>68</v>
      </c>
      <c r="AO378" t="s">
        <v>54</v>
      </c>
      <c r="AP378" s="1">
        <v>45471.620833333334</v>
      </c>
      <c r="AQ378" s="1">
        <v>45471.629166666666</v>
      </c>
    </row>
    <row r="379" spans="1:43" x14ac:dyDescent="0.35">
      <c r="A379" t="s">
        <v>3211</v>
      </c>
      <c r="B379" t="s">
        <v>3212</v>
      </c>
      <c r="C379" t="s">
        <v>622</v>
      </c>
      <c r="F379" t="s">
        <v>3213</v>
      </c>
      <c r="H379" t="s">
        <v>3214</v>
      </c>
      <c r="I379" t="s">
        <v>1909</v>
      </c>
      <c r="J379" t="s">
        <v>491</v>
      </c>
      <c r="K379" t="s">
        <v>3215</v>
      </c>
      <c r="M379" t="s">
        <v>525</v>
      </c>
      <c r="N379" t="s">
        <v>65</v>
      </c>
      <c r="O379">
        <v>80019</v>
      </c>
      <c r="P379" t="s">
        <v>50</v>
      </c>
      <c r="Q379" t="s">
        <v>502</v>
      </c>
      <c r="S379" t="s">
        <v>856</v>
      </c>
      <c r="T379">
        <v>27994</v>
      </c>
      <c r="U379" s="1">
        <v>41569.331944444442</v>
      </c>
      <c r="V379" s="1">
        <v>41569.331944444442</v>
      </c>
      <c r="W379" s="1">
        <v>41569.334722222222</v>
      </c>
      <c r="X379" s="1">
        <v>42346.657638888886</v>
      </c>
      <c r="AC379" t="s">
        <v>51</v>
      </c>
      <c r="AD379">
        <v>2969472760</v>
      </c>
      <c r="AE379" s="1">
        <v>36916.71597222222</v>
      </c>
      <c r="AF379" t="s">
        <v>3216</v>
      </c>
      <c r="AG379" t="s">
        <v>3217</v>
      </c>
      <c r="AH379" t="s">
        <v>53</v>
      </c>
      <c r="AJ379" t="s">
        <v>53</v>
      </c>
      <c r="AK379" t="s">
        <v>2497</v>
      </c>
      <c r="AL379" t="s">
        <v>68</v>
      </c>
      <c r="AO379" t="s">
        <v>54</v>
      </c>
    </row>
    <row r="380" spans="1:43" x14ac:dyDescent="0.35">
      <c r="A380" t="s">
        <v>3218</v>
      </c>
      <c r="B380" t="s">
        <v>3219</v>
      </c>
      <c r="C380" t="s">
        <v>383</v>
      </c>
      <c r="F380" t="s">
        <v>3220</v>
      </c>
      <c r="G380">
        <v>9702907994</v>
      </c>
      <c r="H380" t="s">
        <v>3221</v>
      </c>
      <c r="I380" t="s">
        <v>3222</v>
      </c>
      <c r="J380" t="s">
        <v>3223</v>
      </c>
      <c r="K380" t="s">
        <v>3224</v>
      </c>
      <c r="M380" t="s">
        <v>3225</v>
      </c>
      <c r="N380" t="s">
        <v>65</v>
      </c>
      <c r="O380">
        <v>80537</v>
      </c>
      <c r="P380" t="s">
        <v>50</v>
      </c>
      <c r="Q380" t="s">
        <v>502</v>
      </c>
      <c r="S380" t="s">
        <v>856</v>
      </c>
      <c r="T380">
        <v>31224</v>
      </c>
      <c r="U380" s="1">
        <v>41401.568055555559</v>
      </c>
      <c r="V380" s="1">
        <v>41569.53125</v>
      </c>
      <c r="W380" s="1">
        <v>41401.640277777777</v>
      </c>
      <c r="X380" s="1">
        <v>44179.59652777778</v>
      </c>
      <c r="Y380" s="1">
        <v>42640.739583333336</v>
      </c>
      <c r="AC380" t="s">
        <v>51</v>
      </c>
      <c r="AD380">
        <v>2969582700</v>
      </c>
      <c r="AE380" s="1">
        <v>41241.459027777775</v>
      </c>
      <c r="AF380" t="s">
        <v>3226</v>
      </c>
      <c r="AG380" t="s">
        <v>3227</v>
      </c>
      <c r="AH380" t="s">
        <v>53</v>
      </c>
      <c r="AJ380" t="s">
        <v>53</v>
      </c>
      <c r="AK380" t="s">
        <v>2512</v>
      </c>
      <c r="AL380" t="s">
        <v>68</v>
      </c>
      <c r="AO380" t="s">
        <v>54</v>
      </c>
      <c r="AP380" s="1">
        <v>45476.549305555556</v>
      </c>
      <c r="AQ380" s="1">
        <v>45474.561805555553</v>
      </c>
    </row>
    <row r="381" spans="1:43" x14ac:dyDescent="0.35">
      <c r="A381" t="s">
        <v>3228</v>
      </c>
      <c r="B381" t="s">
        <v>3229</v>
      </c>
      <c r="C381" t="s">
        <v>946</v>
      </c>
      <c r="D381" t="s">
        <v>2515</v>
      </c>
      <c r="F381" t="s">
        <v>3230</v>
      </c>
      <c r="H381" t="s">
        <v>3231</v>
      </c>
      <c r="I381" t="s">
        <v>179</v>
      </c>
      <c r="J381" t="s">
        <v>3232</v>
      </c>
      <c r="K381" t="s">
        <v>3233</v>
      </c>
      <c r="M381" t="s">
        <v>3234</v>
      </c>
      <c r="N381" t="s">
        <v>398</v>
      </c>
      <c r="O381">
        <v>88210</v>
      </c>
      <c r="P381" t="s">
        <v>50</v>
      </c>
      <c r="Q381" t="s">
        <v>502</v>
      </c>
      <c r="R381" t="s">
        <v>883</v>
      </c>
      <c r="S381" t="s">
        <v>856</v>
      </c>
      <c r="T381">
        <v>10064</v>
      </c>
      <c r="U381" s="1">
        <v>41297.661111111112</v>
      </c>
      <c r="V381" s="1">
        <v>41571.376388888886</v>
      </c>
      <c r="W381" s="1">
        <v>41297.711111111108</v>
      </c>
      <c r="X381" s="1">
        <v>43690.448611111111</v>
      </c>
      <c r="Y381" s="1">
        <v>42649.347916666666</v>
      </c>
      <c r="AC381" t="s">
        <v>51</v>
      </c>
      <c r="AD381">
        <v>2969585205</v>
      </c>
      <c r="AE381" s="1">
        <v>41297.710416666669</v>
      </c>
      <c r="AF381" t="s">
        <v>3235</v>
      </c>
      <c r="AG381" t="s">
        <v>3236</v>
      </c>
      <c r="AH381" t="s">
        <v>53</v>
      </c>
      <c r="AJ381" t="s">
        <v>53</v>
      </c>
      <c r="AK381" t="s">
        <v>570</v>
      </c>
      <c r="AL381" t="s">
        <v>68</v>
      </c>
      <c r="AO381" t="s">
        <v>54</v>
      </c>
      <c r="AP381" s="1">
        <v>45476.51458333333</v>
      </c>
      <c r="AQ381" s="1">
        <v>45475.470138888886</v>
      </c>
    </row>
    <row r="382" spans="1:43" x14ac:dyDescent="0.35">
      <c r="A382" t="s">
        <v>3237</v>
      </c>
      <c r="B382" t="s">
        <v>3238</v>
      </c>
      <c r="C382" t="s">
        <v>1037</v>
      </c>
      <c r="F382" t="s">
        <v>3239</v>
      </c>
      <c r="H382" t="s">
        <v>3240</v>
      </c>
      <c r="I382" t="s">
        <v>1115</v>
      </c>
      <c r="J382" t="s">
        <v>3241</v>
      </c>
      <c r="K382" t="s">
        <v>3242</v>
      </c>
      <c r="M382" t="s">
        <v>3083</v>
      </c>
      <c r="N382" t="s">
        <v>65</v>
      </c>
      <c r="O382">
        <v>81252</v>
      </c>
      <c r="P382" t="s">
        <v>50</v>
      </c>
      <c r="Q382" t="s">
        <v>502</v>
      </c>
      <c r="S382" t="s">
        <v>856</v>
      </c>
      <c r="T382">
        <v>19993</v>
      </c>
      <c r="U382" s="1">
        <v>41578.415277777778</v>
      </c>
      <c r="V382" s="1">
        <v>41578.415277777778</v>
      </c>
      <c r="W382" s="1">
        <v>41578.418055555558</v>
      </c>
      <c r="X382" s="1">
        <v>41782.499305555553</v>
      </c>
      <c r="AC382" t="s">
        <v>53</v>
      </c>
      <c r="AD382">
        <v>2969602131</v>
      </c>
      <c r="AE382" s="1">
        <v>41578.418055555558</v>
      </c>
      <c r="AF382" t="s">
        <v>3243</v>
      </c>
      <c r="AG382" t="s">
        <v>3244</v>
      </c>
      <c r="AH382" t="s">
        <v>53</v>
      </c>
      <c r="AJ382" t="s">
        <v>53</v>
      </c>
      <c r="AL382" t="s">
        <v>68</v>
      </c>
      <c r="AO382" t="s">
        <v>54</v>
      </c>
      <c r="AP382" s="1">
        <v>45203.464583333334</v>
      </c>
    </row>
    <row r="383" spans="1:43" x14ac:dyDescent="0.35">
      <c r="A383" t="s">
        <v>3245</v>
      </c>
      <c r="B383" t="s">
        <v>3246</v>
      </c>
      <c r="C383" t="s">
        <v>3247</v>
      </c>
      <c r="D383" t="s">
        <v>1118</v>
      </c>
      <c r="F383" t="s">
        <v>3248</v>
      </c>
      <c r="G383" t="s">
        <v>3249</v>
      </c>
      <c r="H383" t="s">
        <v>3250</v>
      </c>
      <c r="I383" t="s">
        <v>1213</v>
      </c>
      <c r="J383" t="s">
        <v>3251</v>
      </c>
      <c r="K383" t="s">
        <v>3252</v>
      </c>
      <c r="M383" t="s">
        <v>732</v>
      </c>
      <c r="N383" t="s">
        <v>326</v>
      </c>
      <c r="O383">
        <v>81635</v>
      </c>
      <c r="P383" t="s">
        <v>50</v>
      </c>
      <c r="Q383" t="s">
        <v>502</v>
      </c>
      <c r="S383" t="s">
        <v>856</v>
      </c>
      <c r="T383">
        <v>30497</v>
      </c>
      <c r="U383" s="1">
        <v>40210.601388888892</v>
      </c>
      <c r="V383" s="1">
        <v>41590.623611111114</v>
      </c>
      <c r="W383" s="1">
        <v>40210.636805555558</v>
      </c>
      <c r="X383" s="1">
        <v>42338.34652777778</v>
      </c>
      <c r="AC383" t="s">
        <v>51</v>
      </c>
      <c r="AD383">
        <v>2969516624</v>
      </c>
      <c r="AE383" s="1">
        <v>38736.647916666669</v>
      </c>
      <c r="AF383" t="s">
        <v>3253</v>
      </c>
      <c r="AG383" t="s">
        <v>3254</v>
      </c>
      <c r="AH383" t="s">
        <v>53</v>
      </c>
      <c r="AJ383" t="s">
        <v>53</v>
      </c>
      <c r="AK383" t="s">
        <v>1949</v>
      </c>
      <c r="AL383" t="s">
        <v>78</v>
      </c>
      <c r="AO383" t="s">
        <v>54</v>
      </c>
      <c r="AP383" s="1">
        <v>42744.486111111109</v>
      </c>
    </row>
    <row r="384" spans="1:43" x14ac:dyDescent="0.35">
      <c r="A384" t="s">
        <v>3255</v>
      </c>
      <c r="B384" t="s">
        <v>3256</v>
      </c>
      <c r="C384" t="s">
        <v>177</v>
      </c>
      <c r="D384" t="s">
        <v>1767</v>
      </c>
      <c r="F384">
        <v>5754476611</v>
      </c>
      <c r="G384" t="s">
        <v>3257</v>
      </c>
      <c r="H384" t="s">
        <v>3258</v>
      </c>
      <c r="I384" t="s">
        <v>1213</v>
      </c>
      <c r="J384" t="s">
        <v>3259</v>
      </c>
      <c r="K384" t="s">
        <v>3260</v>
      </c>
      <c r="M384" t="s">
        <v>3261</v>
      </c>
      <c r="N384" t="s">
        <v>253</v>
      </c>
      <c r="O384">
        <v>88419</v>
      </c>
      <c r="P384" t="s">
        <v>50</v>
      </c>
      <c r="Q384" t="s">
        <v>502</v>
      </c>
      <c r="R384" t="s">
        <v>3262</v>
      </c>
      <c r="S384" t="s">
        <v>856</v>
      </c>
      <c r="T384">
        <v>27141</v>
      </c>
      <c r="U384" s="1">
        <v>41592.90625</v>
      </c>
      <c r="V384" s="1">
        <v>41592.90625</v>
      </c>
      <c r="W384" s="1">
        <v>41596.395138888889</v>
      </c>
      <c r="X384" s="1">
        <v>42626.678472222222</v>
      </c>
      <c r="Y384" s="1">
        <v>42626.681944444441</v>
      </c>
      <c r="AC384" t="s">
        <v>51</v>
      </c>
      <c r="AD384">
        <v>2969603381</v>
      </c>
      <c r="AE384" s="1">
        <v>41596.394444444442</v>
      </c>
      <c r="AF384" t="s">
        <v>3263</v>
      </c>
      <c r="AG384" t="s">
        <v>3264</v>
      </c>
      <c r="AH384" t="s">
        <v>53</v>
      </c>
      <c r="AJ384" t="s">
        <v>53</v>
      </c>
      <c r="AK384" t="s">
        <v>570</v>
      </c>
      <c r="AL384" t="s">
        <v>68</v>
      </c>
      <c r="AO384" t="s">
        <v>54</v>
      </c>
      <c r="AP384" s="1">
        <v>45243.950694444444</v>
      </c>
      <c r="AQ384" s="1">
        <v>45243.95</v>
      </c>
    </row>
    <row r="385" spans="1:43" x14ac:dyDescent="0.35">
      <c r="A385" t="s">
        <v>3265</v>
      </c>
      <c r="B385" t="s">
        <v>3266</v>
      </c>
      <c r="C385" t="s">
        <v>3267</v>
      </c>
      <c r="F385" t="s">
        <v>3268</v>
      </c>
      <c r="G385">
        <v>3035876799</v>
      </c>
      <c r="H385" t="s">
        <v>3269</v>
      </c>
      <c r="I385" t="s">
        <v>101</v>
      </c>
      <c r="J385" t="s">
        <v>3270</v>
      </c>
      <c r="K385" t="s">
        <v>3271</v>
      </c>
      <c r="M385" t="s">
        <v>3272</v>
      </c>
      <c r="N385" t="s">
        <v>326</v>
      </c>
      <c r="O385">
        <v>80645</v>
      </c>
      <c r="P385" t="s">
        <v>50</v>
      </c>
      <c r="Q385" t="s">
        <v>502</v>
      </c>
      <c r="S385" t="s">
        <v>856</v>
      </c>
      <c r="T385">
        <v>60480</v>
      </c>
      <c r="U385" s="1">
        <v>41596.534722222219</v>
      </c>
      <c r="V385" s="1">
        <v>41596.534722222219</v>
      </c>
      <c r="W385" s="1">
        <v>41596.536111111112</v>
      </c>
      <c r="X385" s="1">
        <v>42646.417361111111</v>
      </c>
      <c r="Y385" s="1">
        <v>42637.5625</v>
      </c>
      <c r="AC385" t="s">
        <v>51</v>
      </c>
      <c r="AD385">
        <v>2969572042</v>
      </c>
      <c r="AE385" s="1">
        <v>40988.458333333336</v>
      </c>
      <c r="AG385" t="s">
        <v>3273</v>
      </c>
      <c r="AH385" t="s">
        <v>53</v>
      </c>
      <c r="AJ385" t="s">
        <v>53</v>
      </c>
      <c r="AK385" t="s">
        <v>2497</v>
      </c>
      <c r="AL385" t="s">
        <v>291</v>
      </c>
      <c r="AM385" s="1">
        <v>43048.443055555559</v>
      </c>
      <c r="AN385" t="s">
        <v>3274</v>
      </c>
      <c r="AO385" t="s">
        <v>54</v>
      </c>
      <c r="AP385" s="1">
        <v>42915.393055555556</v>
      </c>
      <c r="AQ385" s="1">
        <v>42845.339583333334</v>
      </c>
    </row>
    <row r="386" spans="1:43" x14ac:dyDescent="0.35">
      <c r="A386" t="s">
        <v>3275</v>
      </c>
      <c r="B386" t="s">
        <v>667</v>
      </c>
      <c r="C386" t="s">
        <v>2224</v>
      </c>
      <c r="F386" t="s">
        <v>3276</v>
      </c>
      <c r="H386" t="s">
        <v>3277</v>
      </c>
      <c r="I386" t="s">
        <v>61</v>
      </c>
      <c r="J386" t="s">
        <v>2224</v>
      </c>
      <c r="K386" t="s">
        <v>3278</v>
      </c>
      <c r="M386" t="s">
        <v>3279</v>
      </c>
      <c r="N386" t="s">
        <v>2486</v>
      </c>
      <c r="O386" t="s">
        <v>3280</v>
      </c>
      <c r="P386" t="s">
        <v>50</v>
      </c>
      <c r="Q386" t="s">
        <v>502</v>
      </c>
      <c r="R386" t="s">
        <v>2579</v>
      </c>
      <c r="S386" t="s">
        <v>856</v>
      </c>
      <c r="T386">
        <v>88496</v>
      </c>
      <c r="U386" s="1">
        <v>38916.597916666666</v>
      </c>
      <c r="V386" s="1">
        <v>41596.640972222223</v>
      </c>
      <c r="W386" s="1">
        <v>38917.428472222222</v>
      </c>
      <c r="X386" s="1">
        <v>43927.453472222223</v>
      </c>
      <c r="Y386" s="1">
        <v>42640.390972222223</v>
      </c>
      <c r="AC386" t="s">
        <v>53</v>
      </c>
      <c r="AD386">
        <v>2969479981</v>
      </c>
      <c r="AE386" s="1">
        <v>37426</v>
      </c>
      <c r="AF386" t="s">
        <v>3281</v>
      </c>
      <c r="AG386" t="s">
        <v>3282</v>
      </c>
      <c r="AH386" t="s">
        <v>53</v>
      </c>
      <c r="AJ386" t="s">
        <v>53</v>
      </c>
      <c r="AL386" t="s">
        <v>68</v>
      </c>
      <c r="AO386" t="s">
        <v>54</v>
      </c>
      <c r="AP386" s="1">
        <v>45030.458333333336</v>
      </c>
      <c r="AQ386" s="1">
        <v>45027.373611111114</v>
      </c>
    </row>
    <row r="387" spans="1:43" x14ac:dyDescent="0.35">
      <c r="A387" t="s">
        <v>3283</v>
      </c>
      <c r="B387" t="s">
        <v>3284</v>
      </c>
      <c r="C387" t="s">
        <v>3285</v>
      </c>
      <c r="D387" t="s">
        <v>240</v>
      </c>
      <c r="H387" t="s">
        <v>3286</v>
      </c>
      <c r="I387" t="s">
        <v>415</v>
      </c>
      <c r="J387" t="s">
        <v>235</v>
      </c>
      <c r="P387" t="s">
        <v>50</v>
      </c>
      <c r="Q387" t="s">
        <v>502</v>
      </c>
      <c r="S387" t="s">
        <v>856</v>
      </c>
      <c r="T387" t="s">
        <v>3287</v>
      </c>
      <c r="U387" s="1">
        <v>41603.664583333331</v>
      </c>
      <c r="V387" s="1">
        <v>41603.664583333331</v>
      </c>
      <c r="W387" s="1">
        <v>41603.665972222225</v>
      </c>
      <c r="X387" s="1">
        <v>41957.556250000001</v>
      </c>
      <c r="Y387" s="1">
        <v>41936.668055555558</v>
      </c>
      <c r="AC387" t="s">
        <v>51</v>
      </c>
      <c r="AD387">
        <v>2969479529</v>
      </c>
      <c r="AE387" s="1">
        <v>37399</v>
      </c>
      <c r="AF387" t="s">
        <v>236</v>
      </c>
      <c r="AG387" t="s">
        <v>3288</v>
      </c>
      <c r="AH387" t="s">
        <v>53</v>
      </c>
      <c r="AJ387" t="s">
        <v>53</v>
      </c>
      <c r="AL387" t="s">
        <v>68</v>
      </c>
      <c r="AO387" t="s">
        <v>54</v>
      </c>
    </row>
    <row r="388" spans="1:43" x14ac:dyDescent="0.35">
      <c r="A388" t="s">
        <v>3289</v>
      </c>
      <c r="B388" t="s">
        <v>3290</v>
      </c>
      <c r="C388" t="s">
        <v>860</v>
      </c>
      <c r="F388" t="s">
        <v>233</v>
      </c>
      <c r="H388" t="s">
        <v>3291</v>
      </c>
      <c r="I388" t="s">
        <v>61</v>
      </c>
      <c r="J388" t="s">
        <v>235</v>
      </c>
      <c r="P388" t="s">
        <v>50</v>
      </c>
      <c r="Q388" t="s">
        <v>502</v>
      </c>
      <c r="S388" t="s">
        <v>856</v>
      </c>
      <c r="T388">
        <v>82785</v>
      </c>
      <c r="U388" s="1">
        <v>40528.56527777778</v>
      </c>
      <c r="V388" s="1">
        <v>41610.697222222225</v>
      </c>
      <c r="W388" s="1">
        <v>40528.590277777781</v>
      </c>
      <c r="X388" s="1">
        <v>43619.397916666669</v>
      </c>
      <c r="Y388" s="1">
        <v>42643.647222222222</v>
      </c>
      <c r="AC388" t="s">
        <v>51</v>
      </c>
      <c r="AD388">
        <v>2969479529</v>
      </c>
      <c r="AE388" s="1">
        <v>37399</v>
      </c>
      <c r="AF388" t="s">
        <v>236</v>
      </c>
      <c r="AG388" t="s">
        <v>3292</v>
      </c>
      <c r="AH388" t="s">
        <v>53</v>
      </c>
      <c r="AJ388" t="s">
        <v>53</v>
      </c>
      <c r="AK388" t="s">
        <v>2512</v>
      </c>
      <c r="AL388" t="s">
        <v>68</v>
      </c>
      <c r="AO388" t="s">
        <v>54</v>
      </c>
      <c r="AP388" s="1">
        <v>43641.423611111109</v>
      </c>
      <c r="AQ388" s="1">
        <v>43635.48541666667</v>
      </c>
    </row>
    <row r="389" spans="1:43" x14ac:dyDescent="0.35">
      <c r="A389" t="s">
        <v>3293</v>
      </c>
      <c r="B389" t="s">
        <v>3294</v>
      </c>
      <c r="C389" t="s">
        <v>3295</v>
      </c>
      <c r="F389" t="s">
        <v>3296</v>
      </c>
      <c r="H389" t="s">
        <v>3297</v>
      </c>
      <c r="I389" t="s">
        <v>1909</v>
      </c>
      <c r="J389" t="s">
        <v>491</v>
      </c>
      <c r="K389" t="s">
        <v>3298</v>
      </c>
      <c r="M389" t="s">
        <v>3299</v>
      </c>
      <c r="N389" t="s">
        <v>798</v>
      </c>
      <c r="O389">
        <v>76051</v>
      </c>
      <c r="P389" t="s">
        <v>50</v>
      </c>
      <c r="Q389" t="s">
        <v>502</v>
      </c>
      <c r="S389" t="s">
        <v>856</v>
      </c>
      <c r="T389" t="s">
        <v>3300</v>
      </c>
      <c r="U389" s="1">
        <v>41622.546527777777</v>
      </c>
      <c r="V389" s="1">
        <v>41622.546527777777</v>
      </c>
      <c r="W389" s="1">
        <v>41624.321527777778</v>
      </c>
      <c r="X389" s="1">
        <v>42468.470833333333</v>
      </c>
      <c r="Y389" s="1">
        <v>41967.568055555559</v>
      </c>
      <c r="AC389" t="s">
        <v>51</v>
      </c>
      <c r="AD389">
        <v>2969472760</v>
      </c>
      <c r="AE389" s="1">
        <v>36916.71597222222</v>
      </c>
      <c r="AF389" t="s">
        <v>3301</v>
      </c>
      <c r="AG389" t="s">
        <v>3302</v>
      </c>
      <c r="AH389" t="s">
        <v>53</v>
      </c>
      <c r="AJ389" t="s">
        <v>53</v>
      </c>
      <c r="AK389" t="s">
        <v>2512</v>
      </c>
      <c r="AL389" t="s">
        <v>68</v>
      </c>
      <c r="AO389" t="s">
        <v>54</v>
      </c>
      <c r="AP389" s="1">
        <v>45422.529861111114</v>
      </c>
    </row>
    <row r="390" spans="1:43" x14ac:dyDescent="0.35">
      <c r="A390" t="s">
        <v>3303</v>
      </c>
      <c r="B390" t="s">
        <v>3304</v>
      </c>
      <c r="C390" t="s">
        <v>3305</v>
      </c>
      <c r="F390" t="s">
        <v>1393</v>
      </c>
      <c r="G390">
        <v>3034358139</v>
      </c>
      <c r="H390" t="s">
        <v>3306</v>
      </c>
      <c r="I390" t="s">
        <v>101</v>
      </c>
      <c r="J390" t="s">
        <v>3307</v>
      </c>
      <c r="K390" t="s">
        <v>3308</v>
      </c>
      <c r="M390" t="s">
        <v>1397</v>
      </c>
      <c r="N390" t="s">
        <v>326</v>
      </c>
      <c r="O390">
        <v>80403</v>
      </c>
      <c r="P390" t="s">
        <v>50</v>
      </c>
      <c r="Q390" t="s">
        <v>502</v>
      </c>
      <c r="S390" t="s">
        <v>856</v>
      </c>
      <c r="T390">
        <v>66207</v>
      </c>
      <c r="U390" s="1">
        <v>41626.498611111114</v>
      </c>
      <c r="V390" s="1">
        <v>41626.498611111114</v>
      </c>
      <c r="W390" s="1">
        <v>41626.515277777777</v>
      </c>
      <c r="X390" s="1">
        <v>44208.632638888892</v>
      </c>
      <c r="Y390" s="1">
        <v>42657.698611111111</v>
      </c>
      <c r="AC390" t="s">
        <v>51</v>
      </c>
      <c r="AD390">
        <v>2969532322</v>
      </c>
      <c r="AE390" s="1">
        <v>39559.404166666667</v>
      </c>
      <c r="AF390" t="s">
        <v>1399</v>
      </c>
      <c r="AG390" t="s">
        <v>3309</v>
      </c>
      <c r="AH390" t="s">
        <v>53</v>
      </c>
      <c r="AJ390" t="s">
        <v>53</v>
      </c>
      <c r="AK390" t="s">
        <v>2497</v>
      </c>
      <c r="AL390" t="s">
        <v>68</v>
      </c>
      <c r="AO390" t="s">
        <v>54</v>
      </c>
      <c r="AP390" s="1">
        <v>45457.643750000003</v>
      </c>
      <c r="AQ390" s="1">
        <v>45457.646527777775</v>
      </c>
    </row>
    <row r="391" spans="1:43" x14ac:dyDescent="0.35">
      <c r="A391" t="s">
        <v>3310</v>
      </c>
      <c r="B391" t="s">
        <v>803</v>
      </c>
      <c r="C391" t="s">
        <v>2740</v>
      </c>
      <c r="F391" t="s">
        <v>3311</v>
      </c>
      <c r="H391" t="s">
        <v>3312</v>
      </c>
      <c r="I391" t="s">
        <v>61</v>
      </c>
      <c r="J391" t="s">
        <v>1967</v>
      </c>
      <c r="P391" t="s">
        <v>50</v>
      </c>
      <c r="Q391" t="s">
        <v>502</v>
      </c>
      <c r="S391" t="s">
        <v>856</v>
      </c>
      <c r="T391">
        <v>75867</v>
      </c>
      <c r="U391" s="1">
        <v>41638.424305555556</v>
      </c>
      <c r="V391" s="1">
        <v>41638.424305555556</v>
      </c>
      <c r="W391" s="1">
        <v>41638.449305555558</v>
      </c>
      <c r="X391" s="1">
        <v>43311.547222222223</v>
      </c>
      <c r="Y391" s="1">
        <v>42656.488888888889</v>
      </c>
      <c r="AC391" t="s">
        <v>51</v>
      </c>
      <c r="AD391">
        <v>2969475309</v>
      </c>
      <c r="AE391" s="1">
        <v>37159</v>
      </c>
      <c r="AF391" t="s">
        <v>1968</v>
      </c>
      <c r="AG391" t="s">
        <v>3313</v>
      </c>
      <c r="AH391" t="s">
        <v>53</v>
      </c>
      <c r="AJ391" t="s">
        <v>53</v>
      </c>
      <c r="AK391" t="s">
        <v>2497</v>
      </c>
      <c r="AL391" t="s">
        <v>68</v>
      </c>
      <c r="AO391" t="s">
        <v>54</v>
      </c>
      <c r="AP391" s="1">
        <v>45476.488194444442</v>
      </c>
      <c r="AQ391" s="1">
        <v>45475.506944444445</v>
      </c>
    </row>
    <row r="392" spans="1:43" x14ac:dyDescent="0.35">
      <c r="A392" t="s">
        <v>3314</v>
      </c>
      <c r="B392" t="s">
        <v>3315</v>
      </c>
      <c r="C392" t="s">
        <v>3316</v>
      </c>
      <c r="F392" t="s">
        <v>3317</v>
      </c>
      <c r="H392" t="s">
        <v>3318</v>
      </c>
      <c r="I392" t="s">
        <v>394</v>
      </c>
      <c r="J392" t="s">
        <v>1004</v>
      </c>
      <c r="K392" t="s">
        <v>3319</v>
      </c>
      <c r="M392" t="s">
        <v>159</v>
      </c>
      <c r="N392" t="s">
        <v>65</v>
      </c>
      <c r="O392">
        <v>80903</v>
      </c>
      <c r="P392" t="s">
        <v>50</v>
      </c>
      <c r="Q392" t="s">
        <v>502</v>
      </c>
      <c r="S392" t="s">
        <v>3320</v>
      </c>
      <c r="T392">
        <v>78697</v>
      </c>
      <c r="U392" s="1">
        <v>41653.580555555556</v>
      </c>
      <c r="V392" s="1">
        <v>41653.580555555556</v>
      </c>
      <c r="W392" s="1">
        <v>41662.450694444444</v>
      </c>
      <c r="X392" s="1">
        <v>42657.597222222219</v>
      </c>
      <c r="Y392" s="1">
        <v>42657.599999999999</v>
      </c>
      <c r="AC392" t="s">
        <v>51</v>
      </c>
      <c r="AD392">
        <v>2969608691</v>
      </c>
      <c r="AE392" s="1">
        <v>41662.450694444444</v>
      </c>
      <c r="AF392" t="s">
        <v>1008</v>
      </c>
      <c r="AG392" t="s">
        <v>3321</v>
      </c>
      <c r="AH392" t="s">
        <v>53</v>
      </c>
      <c r="AJ392" t="s">
        <v>53</v>
      </c>
      <c r="AK392" t="s">
        <v>2497</v>
      </c>
      <c r="AL392" t="s">
        <v>68</v>
      </c>
      <c r="AO392" t="s">
        <v>54</v>
      </c>
      <c r="AP392" s="1">
        <v>45169.489583333336</v>
      </c>
      <c r="AQ392" s="1">
        <v>45169.496527777781</v>
      </c>
    </row>
    <row r="393" spans="1:43" x14ac:dyDescent="0.35">
      <c r="A393" t="s">
        <v>3322</v>
      </c>
      <c r="B393" t="s">
        <v>3323</v>
      </c>
      <c r="C393" t="s">
        <v>3324</v>
      </c>
      <c r="F393" t="s">
        <v>3325</v>
      </c>
      <c r="H393" t="s">
        <v>3326</v>
      </c>
      <c r="I393" t="s">
        <v>179</v>
      </c>
      <c r="J393" t="s">
        <v>1761</v>
      </c>
      <c r="K393" t="s">
        <v>2351</v>
      </c>
      <c r="M393" t="s">
        <v>159</v>
      </c>
      <c r="N393" t="s">
        <v>287</v>
      </c>
      <c r="O393">
        <v>80910</v>
      </c>
      <c r="P393" t="s">
        <v>50</v>
      </c>
      <c r="Q393" t="s">
        <v>502</v>
      </c>
      <c r="S393" t="s">
        <v>3320</v>
      </c>
      <c r="T393">
        <v>78172</v>
      </c>
      <c r="U393" s="1">
        <v>41656.500694444447</v>
      </c>
      <c r="V393" s="1">
        <v>41656.500694444447</v>
      </c>
      <c r="W393" s="1">
        <v>41659.3125</v>
      </c>
      <c r="X393" s="1">
        <v>45475.42083333333</v>
      </c>
      <c r="Y393" s="1">
        <v>45475.607638888891</v>
      </c>
      <c r="Z393">
        <v>86349.98</v>
      </c>
      <c r="AA393" t="s">
        <v>133</v>
      </c>
      <c r="AC393" t="s">
        <v>53</v>
      </c>
      <c r="AD393">
        <v>2969476832</v>
      </c>
      <c r="AE393" s="1">
        <v>37243</v>
      </c>
      <c r="AF393" t="s">
        <v>1763</v>
      </c>
      <c r="AG393" t="s">
        <v>3327</v>
      </c>
      <c r="AH393" t="s">
        <v>53</v>
      </c>
      <c r="AJ393" t="s">
        <v>53</v>
      </c>
      <c r="AL393" t="s">
        <v>68</v>
      </c>
      <c r="AO393" t="s">
        <v>54</v>
      </c>
      <c r="AP393" s="1">
        <v>44847.393750000003</v>
      </c>
    </row>
    <row r="394" spans="1:43" x14ac:dyDescent="0.35">
      <c r="A394" t="s">
        <v>3328</v>
      </c>
      <c r="B394" t="s">
        <v>3329</v>
      </c>
      <c r="C394" t="s">
        <v>3330</v>
      </c>
      <c r="F394" t="s">
        <v>3331</v>
      </c>
      <c r="G394">
        <v>9155453255</v>
      </c>
      <c r="H394" t="s">
        <v>3332</v>
      </c>
      <c r="I394" t="s">
        <v>179</v>
      </c>
      <c r="J394" t="s">
        <v>3333</v>
      </c>
      <c r="N394" t="s">
        <v>637</v>
      </c>
      <c r="O394">
        <v>79925</v>
      </c>
      <c r="P394" t="s">
        <v>50</v>
      </c>
      <c r="Q394" t="s">
        <v>502</v>
      </c>
      <c r="S394" t="s">
        <v>3320</v>
      </c>
      <c r="T394">
        <v>58108</v>
      </c>
      <c r="U394" s="1">
        <v>41659.480555555558</v>
      </c>
      <c r="V394" s="1">
        <v>41659.480555555558</v>
      </c>
      <c r="W394" s="1">
        <v>41659.482638888891</v>
      </c>
      <c r="X394" s="1">
        <v>44091.479166666664</v>
      </c>
      <c r="AC394" t="s">
        <v>51</v>
      </c>
      <c r="AD394">
        <v>2969608412</v>
      </c>
      <c r="AE394" s="1">
        <v>41659.482638888891</v>
      </c>
      <c r="AF394" t="s">
        <v>3334</v>
      </c>
      <c r="AG394" t="s">
        <v>3335</v>
      </c>
      <c r="AH394" t="s">
        <v>53</v>
      </c>
      <c r="AJ394" t="s">
        <v>53</v>
      </c>
      <c r="AK394" t="s">
        <v>2497</v>
      </c>
      <c r="AL394" t="s">
        <v>68</v>
      </c>
      <c r="AO394" t="s">
        <v>54</v>
      </c>
      <c r="AP394" s="1">
        <v>45468.371527777781</v>
      </c>
      <c r="AQ394" s="1">
        <v>45457.519444444442</v>
      </c>
    </row>
    <row r="395" spans="1:43" x14ac:dyDescent="0.35">
      <c r="A395" t="s">
        <v>3336</v>
      </c>
      <c r="B395" t="s">
        <v>3337</v>
      </c>
      <c r="C395" t="s">
        <v>3338</v>
      </c>
      <c r="F395" t="s">
        <v>3339</v>
      </c>
      <c r="H395" t="s">
        <v>3340</v>
      </c>
      <c r="I395" t="s">
        <v>179</v>
      </c>
      <c r="J395" t="s">
        <v>3341</v>
      </c>
      <c r="K395" t="s">
        <v>3342</v>
      </c>
      <c r="M395" t="s">
        <v>3343</v>
      </c>
      <c r="N395" t="s">
        <v>213</v>
      </c>
      <c r="O395">
        <v>81147</v>
      </c>
      <c r="P395" t="s">
        <v>50</v>
      </c>
      <c r="S395" t="s">
        <v>856</v>
      </c>
      <c r="T395" s="2" t="s">
        <v>3344</v>
      </c>
      <c r="U395" s="1">
        <v>38056.577777777777</v>
      </c>
      <c r="V395" s="1">
        <v>41662.466666666667</v>
      </c>
      <c r="W395" s="1">
        <v>38065.526388888888</v>
      </c>
      <c r="X395" s="1">
        <v>43808.598611111112</v>
      </c>
      <c r="Y395" s="1">
        <v>42639.589583333334</v>
      </c>
      <c r="AC395" t="s">
        <v>53</v>
      </c>
      <c r="AD395">
        <v>2969505583</v>
      </c>
      <c r="AE395" s="1">
        <v>38065.524305555555</v>
      </c>
      <c r="AF395" t="s">
        <v>3345</v>
      </c>
      <c r="AG395" t="s">
        <v>3346</v>
      </c>
      <c r="AH395" t="s">
        <v>53</v>
      </c>
      <c r="AJ395" t="s">
        <v>53</v>
      </c>
      <c r="AL395" t="s">
        <v>68</v>
      </c>
      <c r="AO395" t="s">
        <v>54</v>
      </c>
      <c r="AP395" s="1">
        <v>45463.638888888891</v>
      </c>
      <c r="AQ395" s="1">
        <v>44999.523611111108</v>
      </c>
    </row>
    <row r="396" spans="1:43" x14ac:dyDescent="0.35">
      <c r="A396" t="s">
        <v>3347</v>
      </c>
      <c r="B396" t="s">
        <v>3348</v>
      </c>
      <c r="C396" t="s">
        <v>3349</v>
      </c>
      <c r="F396" t="s">
        <v>3350</v>
      </c>
      <c r="G396" t="s">
        <v>3351</v>
      </c>
      <c r="H396" t="s">
        <v>3352</v>
      </c>
      <c r="I396" t="s">
        <v>1368</v>
      </c>
      <c r="J396" t="s">
        <v>3353</v>
      </c>
      <c r="K396" t="s">
        <v>3354</v>
      </c>
      <c r="M396" t="s">
        <v>513</v>
      </c>
      <c r="N396" t="s">
        <v>253</v>
      </c>
      <c r="O396">
        <v>88203</v>
      </c>
      <c r="P396" t="s">
        <v>50</v>
      </c>
      <c r="Q396" t="s">
        <v>502</v>
      </c>
      <c r="R396" t="s">
        <v>469</v>
      </c>
      <c r="S396" t="s">
        <v>3320</v>
      </c>
      <c r="T396">
        <v>69027</v>
      </c>
      <c r="U396" s="1">
        <v>41666.62222222222</v>
      </c>
      <c r="V396" s="1">
        <v>41666.62222222222</v>
      </c>
      <c r="W396" s="1">
        <v>41666.647222222222</v>
      </c>
      <c r="X396" s="1">
        <v>42536.489583333336</v>
      </c>
      <c r="Y396" s="1">
        <v>42524.663194444445</v>
      </c>
      <c r="AC396" t="s">
        <v>51</v>
      </c>
      <c r="AD396">
        <v>2969507886</v>
      </c>
      <c r="AE396" s="1">
        <v>38223.513194444444</v>
      </c>
      <c r="AF396" t="s">
        <v>3355</v>
      </c>
      <c r="AG396" t="s">
        <v>3356</v>
      </c>
      <c r="AH396" t="s">
        <v>53</v>
      </c>
      <c r="AJ396" t="s">
        <v>53</v>
      </c>
      <c r="AK396" t="s">
        <v>2512</v>
      </c>
      <c r="AL396" t="s">
        <v>68</v>
      </c>
      <c r="AO396" t="s">
        <v>54</v>
      </c>
      <c r="AP396" s="1">
        <v>44601.746527777781</v>
      </c>
    </row>
    <row r="397" spans="1:43" x14ac:dyDescent="0.35">
      <c r="A397" t="s">
        <v>3357</v>
      </c>
      <c r="B397" t="s">
        <v>3358</v>
      </c>
      <c r="C397" t="s">
        <v>3359</v>
      </c>
      <c r="F397" t="s">
        <v>3360</v>
      </c>
      <c r="H397" t="s">
        <v>3361</v>
      </c>
      <c r="I397" t="s">
        <v>415</v>
      </c>
      <c r="J397" t="s">
        <v>3362</v>
      </c>
      <c r="K397" t="s">
        <v>3363</v>
      </c>
      <c r="M397" t="s">
        <v>143</v>
      </c>
      <c r="N397" t="s">
        <v>213</v>
      </c>
      <c r="O397">
        <v>81501</v>
      </c>
      <c r="P397" t="s">
        <v>50</v>
      </c>
      <c r="Q397" t="s">
        <v>502</v>
      </c>
      <c r="S397" t="s">
        <v>3320</v>
      </c>
      <c r="T397">
        <v>55999</v>
      </c>
      <c r="U397" s="1">
        <v>40982.986805555556</v>
      </c>
      <c r="V397" s="1">
        <v>41666.76666666667</v>
      </c>
      <c r="W397" s="1">
        <v>40983.395833333336</v>
      </c>
      <c r="X397" s="1">
        <v>42641.405555555553</v>
      </c>
      <c r="AC397" t="s">
        <v>51</v>
      </c>
      <c r="AD397">
        <v>2969571906</v>
      </c>
      <c r="AE397" s="1">
        <v>40983.395138888889</v>
      </c>
      <c r="AF397" t="s">
        <v>3364</v>
      </c>
      <c r="AG397" t="s">
        <v>3365</v>
      </c>
      <c r="AH397" t="s">
        <v>53</v>
      </c>
      <c r="AJ397" t="s">
        <v>53</v>
      </c>
      <c r="AL397" t="s">
        <v>68</v>
      </c>
      <c r="AO397" t="s">
        <v>54</v>
      </c>
      <c r="AP397" s="1">
        <v>45475.509722222225</v>
      </c>
      <c r="AQ397" s="1">
        <v>45475.512499999997</v>
      </c>
    </row>
    <row r="398" spans="1:43" x14ac:dyDescent="0.35">
      <c r="A398" t="s">
        <v>3366</v>
      </c>
      <c r="B398" t="s">
        <v>1548</v>
      </c>
      <c r="C398" t="s">
        <v>106</v>
      </c>
      <c r="D398" t="s">
        <v>3367</v>
      </c>
      <c r="H398" t="s">
        <v>3368</v>
      </c>
      <c r="I398" t="s">
        <v>61</v>
      </c>
      <c r="J398" t="s">
        <v>62</v>
      </c>
      <c r="P398" t="s">
        <v>50</v>
      </c>
      <c r="Q398" t="s">
        <v>502</v>
      </c>
      <c r="S398" t="s">
        <v>3320</v>
      </c>
      <c r="U398" s="1">
        <v>41667.568749999999</v>
      </c>
      <c r="V398" s="1">
        <v>41667.569444444445</v>
      </c>
      <c r="W398" s="1">
        <v>41668.618055555555</v>
      </c>
      <c r="X398" s="1">
        <v>42674.679861111108</v>
      </c>
      <c r="AC398" t="s">
        <v>51</v>
      </c>
      <c r="AD398">
        <v>2969479981</v>
      </c>
      <c r="AE398" s="1">
        <v>37426</v>
      </c>
      <c r="AF398" t="s">
        <v>1314</v>
      </c>
      <c r="AG398" t="s">
        <v>3369</v>
      </c>
      <c r="AH398" t="s">
        <v>53</v>
      </c>
      <c r="AJ398" t="s">
        <v>53</v>
      </c>
      <c r="AK398" t="s">
        <v>2512</v>
      </c>
      <c r="AL398" t="s">
        <v>68</v>
      </c>
      <c r="AO398" t="s">
        <v>54</v>
      </c>
      <c r="AP398" s="1">
        <v>45474.293749999997</v>
      </c>
      <c r="AQ398" s="1">
        <v>45100.408333333333</v>
      </c>
    </row>
    <row r="399" spans="1:43" x14ac:dyDescent="0.35">
      <c r="A399" t="s">
        <v>3370</v>
      </c>
      <c r="B399" t="s">
        <v>3371</v>
      </c>
      <c r="C399" t="s">
        <v>2615</v>
      </c>
      <c r="D399" t="s">
        <v>2923</v>
      </c>
      <c r="F399" t="s">
        <v>3372</v>
      </c>
      <c r="G399" t="s">
        <v>3372</v>
      </c>
      <c r="H399" t="s">
        <v>3373</v>
      </c>
      <c r="I399" t="s">
        <v>101</v>
      </c>
      <c r="J399" t="s">
        <v>3374</v>
      </c>
      <c r="K399" t="s">
        <v>3375</v>
      </c>
      <c r="M399" t="s">
        <v>3376</v>
      </c>
      <c r="N399" t="s">
        <v>326</v>
      </c>
      <c r="O399">
        <v>80621</v>
      </c>
      <c r="P399" t="s">
        <v>50</v>
      </c>
      <c r="Q399" t="s">
        <v>502</v>
      </c>
      <c r="R399" t="s">
        <v>883</v>
      </c>
      <c r="S399" t="s">
        <v>3320</v>
      </c>
      <c r="U399" s="1">
        <v>41675.397916666669</v>
      </c>
      <c r="V399" s="1">
        <v>41675.397916666669</v>
      </c>
      <c r="W399" s="1">
        <v>41675.398611111108</v>
      </c>
      <c r="X399" s="1">
        <v>41675.399305555555</v>
      </c>
      <c r="AC399" t="s">
        <v>53</v>
      </c>
      <c r="AD399">
        <v>1000000001</v>
      </c>
      <c r="AE399" s="1">
        <v>39973.351388888892</v>
      </c>
      <c r="AF399" t="s">
        <v>3377</v>
      </c>
      <c r="AG399" t="s">
        <v>3378</v>
      </c>
      <c r="AH399" t="s">
        <v>51</v>
      </c>
      <c r="AI399" t="s">
        <v>51</v>
      </c>
      <c r="AJ399" t="s">
        <v>53</v>
      </c>
      <c r="AL399" t="s">
        <v>78</v>
      </c>
      <c r="AO399" t="s">
        <v>54</v>
      </c>
      <c r="AP399" s="1">
        <v>43567.335416666669</v>
      </c>
    </row>
    <row r="400" spans="1:43" x14ac:dyDescent="0.35">
      <c r="A400" t="s">
        <v>3379</v>
      </c>
      <c r="B400" t="s">
        <v>3380</v>
      </c>
      <c r="C400" t="s">
        <v>89</v>
      </c>
      <c r="D400" t="s">
        <v>320</v>
      </c>
      <c r="F400" t="s">
        <v>3381</v>
      </c>
      <c r="H400" t="s">
        <v>3382</v>
      </c>
      <c r="I400" t="s">
        <v>200</v>
      </c>
      <c r="K400" t="s">
        <v>3383</v>
      </c>
      <c r="M400" t="s">
        <v>2048</v>
      </c>
      <c r="N400" t="s">
        <v>253</v>
      </c>
      <c r="O400">
        <v>87401</v>
      </c>
      <c r="P400" t="s">
        <v>50</v>
      </c>
      <c r="Q400" t="s">
        <v>502</v>
      </c>
      <c r="S400" t="s">
        <v>3320</v>
      </c>
      <c r="U400" s="1">
        <v>41687.670138888891</v>
      </c>
      <c r="V400" s="1">
        <v>41687.670138888891</v>
      </c>
      <c r="W400" s="1">
        <v>41687.671527777777</v>
      </c>
      <c r="X400" s="1">
        <v>43214.71875</v>
      </c>
      <c r="AC400" t="s">
        <v>51</v>
      </c>
      <c r="AD400">
        <v>9999999999</v>
      </c>
      <c r="AE400" s="1">
        <v>45196</v>
      </c>
      <c r="AG400" t="s">
        <v>3384</v>
      </c>
      <c r="AH400" t="s">
        <v>51</v>
      </c>
      <c r="AI400" t="s">
        <v>51</v>
      </c>
      <c r="AJ400" t="s">
        <v>53</v>
      </c>
      <c r="AL400" t="s">
        <v>78</v>
      </c>
      <c r="AO400" t="s">
        <v>54</v>
      </c>
      <c r="AP400" s="1">
        <v>45462.337500000001</v>
      </c>
      <c r="AQ400" s="1">
        <v>42423.480555555558</v>
      </c>
    </row>
    <row r="401" spans="1:43" x14ac:dyDescent="0.35">
      <c r="A401" t="s">
        <v>3385</v>
      </c>
      <c r="B401" t="s">
        <v>3386</v>
      </c>
      <c r="C401" t="s">
        <v>205</v>
      </c>
      <c r="F401" t="s">
        <v>3387</v>
      </c>
      <c r="H401" t="s">
        <v>3388</v>
      </c>
      <c r="I401" t="s">
        <v>464</v>
      </c>
      <c r="J401" t="s">
        <v>3389</v>
      </c>
      <c r="K401" t="s">
        <v>3390</v>
      </c>
      <c r="M401" t="s">
        <v>1333</v>
      </c>
      <c r="N401" t="s">
        <v>326</v>
      </c>
      <c r="O401">
        <v>80110</v>
      </c>
      <c r="P401" t="s">
        <v>50</v>
      </c>
      <c r="Q401" t="s">
        <v>502</v>
      </c>
      <c r="S401" t="s">
        <v>3320</v>
      </c>
      <c r="T401" s="2" t="s">
        <v>3391</v>
      </c>
      <c r="U401" s="1">
        <v>41696.335416666669</v>
      </c>
      <c r="V401" s="1">
        <v>41696.335416666669</v>
      </c>
      <c r="W401" s="1">
        <v>41696.336111111108</v>
      </c>
      <c r="X401" s="1">
        <v>42276.635416666664</v>
      </c>
      <c r="AC401" t="s">
        <v>53</v>
      </c>
      <c r="AD401">
        <v>2969587327</v>
      </c>
      <c r="AE401" s="1">
        <v>41337.703472222223</v>
      </c>
      <c r="AF401" t="s">
        <v>3392</v>
      </c>
      <c r="AG401" t="s">
        <v>3393</v>
      </c>
      <c r="AH401" t="s">
        <v>51</v>
      </c>
      <c r="AI401" t="s">
        <v>51</v>
      </c>
      <c r="AJ401" t="s">
        <v>53</v>
      </c>
      <c r="AL401" t="s">
        <v>68</v>
      </c>
      <c r="AO401" t="s">
        <v>54</v>
      </c>
      <c r="AP401" s="1">
        <v>45446.597222222219</v>
      </c>
      <c r="AQ401" s="1">
        <v>45446.605555555558</v>
      </c>
    </row>
    <row r="402" spans="1:43" x14ac:dyDescent="0.35">
      <c r="A402" t="s">
        <v>3394</v>
      </c>
      <c r="B402" t="s">
        <v>3395</v>
      </c>
      <c r="C402" t="s">
        <v>3396</v>
      </c>
      <c r="F402" t="s">
        <v>3397</v>
      </c>
      <c r="G402" t="s">
        <v>3398</v>
      </c>
      <c r="H402" t="s">
        <v>3399</v>
      </c>
      <c r="I402" t="s">
        <v>179</v>
      </c>
      <c r="J402" t="s">
        <v>3400</v>
      </c>
      <c r="K402" t="s">
        <v>3401</v>
      </c>
      <c r="L402" t="s">
        <v>3402</v>
      </c>
      <c r="M402" t="s">
        <v>257</v>
      </c>
      <c r="N402" t="s">
        <v>287</v>
      </c>
      <c r="O402">
        <v>81321</v>
      </c>
      <c r="P402" t="s">
        <v>50</v>
      </c>
      <c r="Q402" t="s">
        <v>502</v>
      </c>
      <c r="S402" t="s">
        <v>3320</v>
      </c>
      <c r="T402">
        <v>64764</v>
      </c>
      <c r="U402" s="1">
        <v>39857.493055555555</v>
      </c>
      <c r="V402" s="1">
        <v>41696.633333333331</v>
      </c>
      <c r="W402" s="1">
        <v>40049.500694444447</v>
      </c>
      <c r="X402" s="1">
        <v>42415.404166666667</v>
      </c>
      <c r="Y402" s="1">
        <v>42415.405555555553</v>
      </c>
      <c r="AC402" t="s">
        <v>53</v>
      </c>
      <c r="AD402">
        <v>2969479598</v>
      </c>
      <c r="AE402" s="1">
        <v>37399</v>
      </c>
      <c r="AF402" t="s">
        <v>3403</v>
      </c>
      <c r="AG402" t="s">
        <v>3404</v>
      </c>
      <c r="AH402" t="s">
        <v>53</v>
      </c>
      <c r="AJ402" t="s">
        <v>53</v>
      </c>
      <c r="AL402" t="s">
        <v>68</v>
      </c>
      <c r="AO402" t="s">
        <v>54</v>
      </c>
    </row>
    <row r="403" spans="1:43" x14ac:dyDescent="0.35">
      <c r="A403" t="s">
        <v>3405</v>
      </c>
      <c r="B403" t="s">
        <v>3406</v>
      </c>
      <c r="C403" t="s">
        <v>904</v>
      </c>
      <c r="F403" t="s">
        <v>3407</v>
      </c>
      <c r="G403" t="s">
        <v>3408</v>
      </c>
      <c r="H403" t="s">
        <v>3409</v>
      </c>
      <c r="I403" t="s">
        <v>200</v>
      </c>
      <c r="J403" t="s">
        <v>3410</v>
      </c>
      <c r="K403" t="s">
        <v>3411</v>
      </c>
      <c r="M403" t="s">
        <v>3412</v>
      </c>
      <c r="N403" t="s">
        <v>65</v>
      </c>
      <c r="O403">
        <v>80743</v>
      </c>
      <c r="P403" t="s">
        <v>50</v>
      </c>
      <c r="Q403" t="s">
        <v>502</v>
      </c>
      <c r="R403" t="s">
        <v>3413</v>
      </c>
      <c r="S403" t="s">
        <v>3320</v>
      </c>
      <c r="T403">
        <v>81716</v>
      </c>
      <c r="U403" s="1">
        <v>41697.597222222219</v>
      </c>
      <c r="V403" s="1">
        <v>41697.598611111112</v>
      </c>
      <c r="W403" s="1">
        <v>41697.597916666666</v>
      </c>
      <c r="X403" s="1">
        <v>41704.412499999999</v>
      </c>
      <c r="AC403" t="s">
        <v>53</v>
      </c>
      <c r="AD403">
        <v>2969612751</v>
      </c>
      <c r="AE403" s="1">
        <v>41697.599999999999</v>
      </c>
      <c r="AF403" t="s">
        <v>3414</v>
      </c>
      <c r="AG403" t="s">
        <v>3415</v>
      </c>
      <c r="AH403" t="s">
        <v>53</v>
      </c>
      <c r="AJ403" t="s">
        <v>53</v>
      </c>
      <c r="AL403" t="s">
        <v>68</v>
      </c>
      <c r="AO403" t="s">
        <v>54</v>
      </c>
      <c r="AP403" s="1">
        <v>44768.404861111114</v>
      </c>
    </row>
    <row r="404" spans="1:43" x14ac:dyDescent="0.35">
      <c r="A404" t="s">
        <v>3416</v>
      </c>
      <c r="B404" t="s">
        <v>3417</v>
      </c>
      <c r="C404" t="s">
        <v>3418</v>
      </c>
      <c r="F404" t="s">
        <v>3419</v>
      </c>
      <c r="H404" t="s">
        <v>3420</v>
      </c>
      <c r="I404" t="s">
        <v>200</v>
      </c>
      <c r="J404" t="s">
        <v>3421</v>
      </c>
      <c r="K404" t="s">
        <v>3422</v>
      </c>
      <c r="M404" t="s">
        <v>325</v>
      </c>
      <c r="N404" t="s">
        <v>468</v>
      </c>
      <c r="O404">
        <v>81303</v>
      </c>
      <c r="P404" t="s">
        <v>50</v>
      </c>
      <c r="Q404" t="s">
        <v>502</v>
      </c>
      <c r="S404" t="s">
        <v>3320</v>
      </c>
      <c r="T404" s="2" t="s">
        <v>3423</v>
      </c>
      <c r="U404" s="1">
        <v>41698.67083333333</v>
      </c>
      <c r="V404" s="1">
        <v>41698.67083333333</v>
      </c>
      <c r="W404" s="1">
        <v>41698.671527777777</v>
      </c>
      <c r="X404" s="1">
        <v>41698.672222222223</v>
      </c>
      <c r="AC404" t="s">
        <v>53</v>
      </c>
      <c r="AD404">
        <v>2969579842</v>
      </c>
      <c r="AE404" s="1">
        <v>41173.645138888889</v>
      </c>
      <c r="AG404" t="s">
        <v>3424</v>
      </c>
      <c r="AH404" t="s">
        <v>51</v>
      </c>
      <c r="AI404" t="s">
        <v>51</v>
      </c>
      <c r="AJ404" t="s">
        <v>53</v>
      </c>
      <c r="AL404" t="s">
        <v>68</v>
      </c>
      <c r="AO404" t="s">
        <v>54</v>
      </c>
    </row>
    <row r="405" spans="1:43" x14ac:dyDescent="0.35">
      <c r="A405" t="s">
        <v>3425</v>
      </c>
      <c r="B405" t="s">
        <v>3426</v>
      </c>
      <c r="C405" t="s">
        <v>1732</v>
      </c>
      <c r="D405" t="s">
        <v>1865</v>
      </c>
      <c r="F405" t="s">
        <v>3427</v>
      </c>
      <c r="H405" t="s">
        <v>3428</v>
      </c>
      <c r="I405" t="s">
        <v>200</v>
      </c>
      <c r="J405" t="s">
        <v>3429</v>
      </c>
      <c r="K405" t="s">
        <v>3430</v>
      </c>
      <c r="M405" t="s">
        <v>3431</v>
      </c>
      <c r="N405" t="s">
        <v>65</v>
      </c>
      <c r="O405" t="s">
        <v>3432</v>
      </c>
      <c r="P405" t="s">
        <v>50</v>
      </c>
      <c r="Q405" t="s">
        <v>502</v>
      </c>
      <c r="S405" t="s">
        <v>3320</v>
      </c>
      <c r="U405" s="1">
        <v>41705.376388888886</v>
      </c>
      <c r="V405" s="1">
        <v>41705.376388888886</v>
      </c>
      <c r="W405" s="1">
        <v>41705.377083333333</v>
      </c>
      <c r="X405" s="1">
        <v>41705.377083333333</v>
      </c>
      <c r="AC405" t="s">
        <v>53</v>
      </c>
      <c r="AD405">
        <v>2969531924</v>
      </c>
      <c r="AE405" s="1">
        <v>39539.569444444445</v>
      </c>
      <c r="AF405" t="s">
        <v>3433</v>
      </c>
      <c r="AG405" t="s">
        <v>3434</v>
      </c>
      <c r="AH405" t="s">
        <v>51</v>
      </c>
      <c r="AI405" t="s">
        <v>51</v>
      </c>
      <c r="AJ405" t="s">
        <v>53</v>
      </c>
      <c r="AL405" t="s">
        <v>68</v>
      </c>
      <c r="AO405" t="s">
        <v>54</v>
      </c>
      <c r="AP405" s="1">
        <v>44621.48333333333</v>
      </c>
      <c r="AQ405" s="1">
        <v>42967.496527777781</v>
      </c>
    </row>
    <row r="406" spans="1:43" x14ac:dyDescent="0.35">
      <c r="A406" t="s">
        <v>3435</v>
      </c>
      <c r="B406" t="s">
        <v>3436</v>
      </c>
      <c r="C406" t="s">
        <v>3437</v>
      </c>
      <c r="F406">
        <v>5058991943</v>
      </c>
      <c r="G406">
        <v>5058991943</v>
      </c>
      <c r="H406" t="s">
        <v>3438</v>
      </c>
      <c r="I406" t="s">
        <v>2110</v>
      </c>
      <c r="J406" t="s">
        <v>3439</v>
      </c>
      <c r="K406" t="s">
        <v>3440</v>
      </c>
      <c r="M406" t="s">
        <v>419</v>
      </c>
      <c r="N406" t="s">
        <v>253</v>
      </c>
      <c r="O406">
        <v>87187</v>
      </c>
      <c r="P406" t="s">
        <v>50</v>
      </c>
      <c r="Q406" t="s">
        <v>502</v>
      </c>
      <c r="S406" t="s">
        <v>3320</v>
      </c>
      <c r="U406" s="1">
        <v>41705.493750000001</v>
      </c>
      <c r="V406" s="1">
        <v>41705.493750000001</v>
      </c>
      <c r="W406" s="1">
        <v>41705.494444444441</v>
      </c>
      <c r="X406" s="1">
        <v>41705.494444444441</v>
      </c>
      <c r="AC406" t="s">
        <v>53</v>
      </c>
      <c r="AD406">
        <v>2969758012</v>
      </c>
      <c r="AE406" s="1">
        <v>42998.462500000001</v>
      </c>
      <c r="AF406" t="s">
        <v>3441</v>
      </c>
      <c r="AG406" t="s">
        <v>3442</v>
      </c>
      <c r="AH406" t="s">
        <v>51</v>
      </c>
      <c r="AI406" t="s">
        <v>53</v>
      </c>
      <c r="AJ406" t="s">
        <v>51</v>
      </c>
      <c r="AL406" t="s">
        <v>78</v>
      </c>
      <c r="AO406" t="s">
        <v>54</v>
      </c>
      <c r="AP406" s="1">
        <v>45462.738194444442</v>
      </c>
      <c r="AQ406" s="1">
        <v>44383.611111111109</v>
      </c>
    </row>
    <row r="407" spans="1:43" x14ac:dyDescent="0.35">
      <c r="A407" t="s">
        <v>3443</v>
      </c>
      <c r="B407" t="s">
        <v>3444</v>
      </c>
      <c r="C407" t="s">
        <v>3445</v>
      </c>
      <c r="D407" t="s">
        <v>58</v>
      </c>
      <c r="F407" t="s">
        <v>1848</v>
      </c>
      <c r="H407" t="s">
        <v>3446</v>
      </c>
      <c r="I407" t="s">
        <v>61</v>
      </c>
      <c r="J407" t="s">
        <v>825</v>
      </c>
      <c r="P407" t="s">
        <v>50</v>
      </c>
      <c r="Q407" t="s">
        <v>502</v>
      </c>
      <c r="S407" t="s">
        <v>3320</v>
      </c>
      <c r="T407">
        <v>46188</v>
      </c>
      <c r="U407" s="1">
        <v>41705.525000000001</v>
      </c>
      <c r="V407" s="1">
        <v>41705.525000000001</v>
      </c>
      <c r="W407" s="1">
        <v>41705.527083333334</v>
      </c>
      <c r="X407" s="1">
        <v>43609.481944444444</v>
      </c>
      <c r="Y407" s="1">
        <v>42657.498611111114</v>
      </c>
      <c r="AC407" t="s">
        <v>51</v>
      </c>
      <c r="AD407">
        <v>2969480621</v>
      </c>
      <c r="AE407" s="1">
        <v>37459</v>
      </c>
      <c r="AF407" t="s">
        <v>1850</v>
      </c>
      <c r="AG407" t="s">
        <v>3447</v>
      </c>
      <c r="AH407" t="s">
        <v>53</v>
      </c>
      <c r="AJ407" t="s">
        <v>53</v>
      </c>
      <c r="AL407" t="s">
        <v>68</v>
      </c>
      <c r="AO407" t="s">
        <v>54</v>
      </c>
      <c r="AP407" s="1">
        <v>45476.672222222223</v>
      </c>
      <c r="AQ407" s="1">
        <v>45467.489583333336</v>
      </c>
    </row>
    <row r="408" spans="1:43" x14ac:dyDescent="0.35">
      <c r="A408" t="s">
        <v>3448</v>
      </c>
      <c r="B408" t="s">
        <v>3449</v>
      </c>
      <c r="C408" t="s">
        <v>308</v>
      </c>
      <c r="D408" t="s">
        <v>861</v>
      </c>
      <c r="F408" t="s">
        <v>3450</v>
      </c>
      <c r="G408" t="s">
        <v>3451</v>
      </c>
      <c r="H408" t="s">
        <v>3452</v>
      </c>
      <c r="I408" t="s">
        <v>2020</v>
      </c>
      <c r="J408" t="s">
        <v>3453</v>
      </c>
      <c r="K408" t="s">
        <v>3454</v>
      </c>
      <c r="M408" t="s">
        <v>513</v>
      </c>
      <c r="N408" t="s">
        <v>253</v>
      </c>
      <c r="O408">
        <v>88201</v>
      </c>
      <c r="P408" t="s">
        <v>50</v>
      </c>
      <c r="Q408" t="s">
        <v>502</v>
      </c>
      <c r="R408" t="s">
        <v>3455</v>
      </c>
      <c r="S408" t="s">
        <v>3320</v>
      </c>
      <c r="T408">
        <v>93786</v>
      </c>
      <c r="U408" s="1">
        <v>41709.593055555553</v>
      </c>
      <c r="V408" s="1">
        <v>41709.593055555553</v>
      </c>
      <c r="W408" s="1">
        <v>41709.594444444447</v>
      </c>
      <c r="X408" s="1">
        <v>44056.344444444447</v>
      </c>
      <c r="AC408" t="s">
        <v>51</v>
      </c>
      <c r="AD408">
        <v>2969552272</v>
      </c>
      <c r="AE408" s="1">
        <v>40331.452777777777</v>
      </c>
      <c r="AF408" t="s">
        <v>3456</v>
      </c>
      <c r="AG408" t="s">
        <v>3457</v>
      </c>
      <c r="AH408" t="s">
        <v>51</v>
      </c>
      <c r="AI408" t="s">
        <v>53</v>
      </c>
      <c r="AJ408" t="s">
        <v>51</v>
      </c>
      <c r="AL408" t="s">
        <v>68</v>
      </c>
      <c r="AO408" t="s">
        <v>54</v>
      </c>
      <c r="AP408" s="1">
        <v>45231.331944444442</v>
      </c>
    </row>
    <row r="409" spans="1:43" x14ac:dyDescent="0.35">
      <c r="A409" t="s">
        <v>3458</v>
      </c>
      <c r="B409" t="s">
        <v>3459</v>
      </c>
      <c r="C409" t="s">
        <v>3460</v>
      </c>
      <c r="D409" t="s">
        <v>58</v>
      </c>
      <c r="F409" t="s">
        <v>823</v>
      </c>
      <c r="H409" t="s">
        <v>3461</v>
      </c>
      <c r="I409" t="s">
        <v>61</v>
      </c>
      <c r="J409" t="s">
        <v>825</v>
      </c>
      <c r="P409" t="s">
        <v>50</v>
      </c>
      <c r="Q409" t="s">
        <v>502</v>
      </c>
      <c r="R409" t="s">
        <v>3462</v>
      </c>
      <c r="S409" t="s">
        <v>3320</v>
      </c>
      <c r="T409">
        <v>46176</v>
      </c>
      <c r="U409" s="1">
        <v>41709.645138888889</v>
      </c>
      <c r="V409" s="1">
        <v>41709.645138888889</v>
      </c>
      <c r="W409" s="1">
        <v>41709.654166666667</v>
      </c>
      <c r="X409" s="1">
        <v>42816.525000000001</v>
      </c>
      <c r="Y409" s="1">
        <v>42654.629166666666</v>
      </c>
      <c r="AC409" t="s">
        <v>51</v>
      </c>
      <c r="AD409">
        <v>2969480621</v>
      </c>
      <c r="AE409" s="1">
        <v>37459</v>
      </c>
      <c r="AF409" t="s">
        <v>826</v>
      </c>
      <c r="AG409" t="s">
        <v>3463</v>
      </c>
      <c r="AH409" t="s">
        <v>53</v>
      </c>
      <c r="AJ409" t="s">
        <v>53</v>
      </c>
      <c r="AL409" t="s">
        <v>68</v>
      </c>
      <c r="AO409" t="s">
        <v>54</v>
      </c>
      <c r="AP409" s="1">
        <v>44548.445833333331</v>
      </c>
      <c r="AQ409" s="1">
        <v>44530.365277777775</v>
      </c>
    </row>
    <row r="410" spans="1:43" x14ac:dyDescent="0.35">
      <c r="A410" t="s">
        <v>3464</v>
      </c>
      <c r="B410" t="s">
        <v>3465</v>
      </c>
      <c r="C410" t="s">
        <v>3466</v>
      </c>
      <c r="F410" t="s">
        <v>3467</v>
      </c>
      <c r="H410" t="s">
        <v>3468</v>
      </c>
      <c r="I410" t="s">
        <v>200</v>
      </c>
      <c r="J410" t="s">
        <v>3469</v>
      </c>
      <c r="K410" t="s">
        <v>3470</v>
      </c>
      <c r="M410" t="s">
        <v>154</v>
      </c>
      <c r="N410" t="s">
        <v>65</v>
      </c>
      <c r="O410">
        <v>80631</v>
      </c>
      <c r="P410" t="s">
        <v>50</v>
      </c>
      <c r="Q410" t="s">
        <v>502</v>
      </c>
      <c r="S410" t="s">
        <v>3320</v>
      </c>
      <c r="T410">
        <v>13035</v>
      </c>
      <c r="U410" s="1">
        <v>41711.525694444441</v>
      </c>
      <c r="V410" s="1">
        <v>41711.525694444441</v>
      </c>
      <c r="W410" s="1">
        <v>41711.527083333334</v>
      </c>
      <c r="X410" s="1">
        <v>41758.59375</v>
      </c>
      <c r="AC410" t="s">
        <v>53</v>
      </c>
      <c r="AD410">
        <v>2969702039</v>
      </c>
      <c r="AE410" s="1">
        <v>42528.619444444441</v>
      </c>
      <c r="AF410" t="s">
        <v>3471</v>
      </c>
      <c r="AG410" t="s">
        <v>3472</v>
      </c>
      <c r="AH410" t="s">
        <v>51</v>
      </c>
      <c r="AI410" t="s">
        <v>51</v>
      </c>
      <c r="AJ410" t="s">
        <v>53</v>
      </c>
      <c r="AL410" t="s">
        <v>68</v>
      </c>
      <c r="AO410" t="s">
        <v>54</v>
      </c>
    </row>
    <row r="411" spans="1:43" x14ac:dyDescent="0.35">
      <c r="A411" t="s">
        <v>3473</v>
      </c>
      <c r="B411" t="s">
        <v>3474</v>
      </c>
      <c r="C411" t="s">
        <v>3475</v>
      </c>
      <c r="F411" t="s">
        <v>3476</v>
      </c>
      <c r="H411" t="s">
        <v>3477</v>
      </c>
      <c r="I411" t="s">
        <v>179</v>
      </c>
      <c r="J411" t="s">
        <v>3478</v>
      </c>
      <c r="K411" t="s">
        <v>3479</v>
      </c>
      <c r="M411" t="s">
        <v>1333</v>
      </c>
      <c r="N411" t="s">
        <v>287</v>
      </c>
      <c r="O411">
        <v>80112</v>
      </c>
      <c r="P411" t="s">
        <v>50</v>
      </c>
      <c r="Q411" t="s">
        <v>502</v>
      </c>
      <c r="S411" t="s">
        <v>3320</v>
      </c>
      <c r="T411">
        <v>46880</v>
      </c>
      <c r="U411" s="1">
        <v>41717.320833333331</v>
      </c>
      <c r="V411" s="1">
        <v>41717.320833333331</v>
      </c>
      <c r="W411" s="1">
        <v>41717.321527777778</v>
      </c>
      <c r="X411" s="1">
        <v>44621.574305555558</v>
      </c>
      <c r="Y411" s="1">
        <v>42649.375</v>
      </c>
      <c r="AC411" t="s">
        <v>53</v>
      </c>
      <c r="AD411">
        <v>2969475096</v>
      </c>
      <c r="AE411" s="1">
        <v>37141</v>
      </c>
      <c r="AF411" t="s">
        <v>3480</v>
      </c>
      <c r="AG411" t="s">
        <v>3481</v>
      </c>
      <c r="AH411" t="s">
        <v>51</v>
      </c>
      <c r="AI411" t="s">
        <v>51</v>
      </c>
      <c r="AJ411" t="s">
        <v>53</v>
      </c>
      <c r="AL411" t="s">
        <v>68</v>
      </c>
      <c r="AO411" t="s">
        <v>54</v>
      </c>
      <c r="AP411" s="1">
        <v>44796.407638888886</v>
      </c>
      <c r="AQ411" s="1">
        <v>44236.261805555558</v>
      </c>
    </row>
    <row r="412" spans="1:43" x14ac:dyDescent="0.35">
      <c r="A412" t="s">
        <v>3482</v>
      </c>
      <c r="B412" t="s">
        <v>3483</v>
      </c>
      <c r="C412" t="s">
        <v>3349</v>
      </c>
      <c r="F412" t="s">
        <v>3484</v>
      </c>
      <c r="H412" t="s">
        <v>3485</v>
      </c>
      <c r="I412" t="s">
        <v>179</v>
      </c>
      <c r="J412" t="s">
        <v>3486</v>
      </c>
      <c r="K412" t="s">
        <v>3487</v>
      </c>
      <c r="M412" t="s">
        <v>137</v>
      </c>
      <c r="N412" t="s">
        <v>287</v>
      </c>
      <c r="O412">
        <v>80221</v>
      </c>
      <c r="P412" t="s">
        <v>50</v>
      </c>
      <c r="Q412" t="s">
        <v>502</v>
      </c>
      <c r="S412" t="s">
        <v>3320</v>
      </c>
      <c r="U412" s="1">
        <v>41712.667361111111</v>
      </c>
      <c r="V412" s="1">
        <v>41718.529166666667</v>
      </c>
      <c r="W412" s="1">
        <v>41712.668055555558</v>
      </c>
      <c r="X412" s="1">
        <v>42669.651388888888</v>
      </c>
      <c r="Y412" s="1">
        <v>42647.412499999999</v>
      </c>
      <c r="AC412" t="s">
        <v>53</v>
      </c>
      <c r="AD412">
        <v>2969512828</v>
      </c>
      <c r="AE412" s="1">
        <v>38498.572222222225</v>
      </c>
      <c r="AF412" t="s">
        <v>3488</v>
      </c>
      <c r="AG412" t="s">
        <v>3489</v>
      </c>
      <c r="AH412" t="s">
        <v>53</v>
      </c>
      <c r="AJ412" t="s">
        <v>53</v>
      </c>
      <c r="AL412" t="s">
        <v>68</v>
      </c>
      <c r="AO412" t="s">
        <v>54</v>
      </c>
      <c r="AP412" s="1">
        <v>45475.67083333333</v>
      </c>
      <c r="AQ412" s="1">
        <v>45475.672222222223</v>
      </c>
    </row>
    <row r="413" spans="1:43" x14ac:dyDescent="0.35">
      <c r="A413" t="s">
        <v>3490</v>
      </c>
      <c r="B413" t="s">
        <v>3491</v>
      </c>
      <c r="C413" t="s">
        <v>2991</v>
      </c>
      <c r="F413" t="s">
        <v>3492</v>
      </c>
      <c r="H413" t="s">
        <v>3493</v>
      </c>
      <c r="I413" t="s">
        <v>271</v>
      </c>
      <c r="J413" t="s">
        <v>3494</v>
      </c>
      <c r="K413" t="s">
        <v>3495</v>
      </c>
      <c r="M413" t="s">
        <v>3496</v>
      </c>
      <c r="N413" t="s">
        <v>65</v>
      </c>
      <c r="O413">
        <v>80504</v>
      </c>
      <c r="P413" t="s">
        <v>50</v>
      </c>
      <c r="Q413" t="s">
        <v>502</v>
      </c>
      <c r="S413" t="s">
        <v>3320</v>
      </c>
      <c r="T413">
        <v>99656</v>
      </c>
      <c r="U413" s="1">
        <v>41724.60833333333</v>
      </c>
      <c r="V413" s="1">
        <v>41724.60833333333</v>
      </c>
      <c r="W413" s="1">
        <v>41724.609027777777</v>
      </c>
      <c r="X413" s="1">
        <v>42650.54791666667</v>
      </c>
      <c r="Y413" s="1">
        <v>42611.517361111109</v>
      </c>
      <c r="AC413" t="s">
        <v>53</v>
      </c>
      <c r="AD413">
        <v>2969475485</v>
      </c>
      <c r="AE413" s="1">
        <v>37166.661111111112</v>
      </c>
      <c r="AF413" t="s">
        <v>3497</v>
      </c>
      <c r="AG413" t="s">
        <v>3498</v>
      </c>
      <c r="AH413" t="s">
        <v>51</v>
      </c>
      <c r="AI413" t="s">
        <v>51</v>
      </c>
      <c r="AJ413" t="s">
        <v>53</v>
      </c>
      <c r="AL413" t="s">
        <v>68</v>
      </c>
      <c r="AO413" t="s">
        <v>54</v>
      </c>
      <c r="AP413" s="1">
        <v>44355.418749999997</v>
      </c>
      <c r="AQ413" s="1">
        <v>43746.374305555553</v>
      </c>
    </row>
    <row r="414" spans="1:43" x14ac:dyDescent="0.35">
      <c r="A414" t="s">
        <v>3499</v>
      </c>
      <c r="B414" t="s">
        <v>3500</v>
      </c>
      <c r="C414" t="s">
        <v>383</v>
      </c>
      <c r="D414" t="s">
        <v>240</v>
      </c>
      <c r="H414" t="s">
        <v>3501</v>
      </c>
      <c r="I414" t="s">
        <v>61</v>
      </c>
      <c r="J414" t="s">
        <v>882</v>
      </c>
      <c r="P414" t="s">
        <v>50</v>
      </c>
      <c r="Q414" t="s">
        <v>502</v>
      </c>
      <c r="S414" t="s">
        <v>3320</v>
      </c>
      <c r="T414">
        <v>74906</v>
      </c>
      <c r="U414" s="1">
        <v>41731.408333333333</v>
      </c>
      <c r="V414" s="1">
        <v>41731.408333333333</v>
      </c>
      <c r="W414" s="1">
        <v>41731.410416666666</v>
      </c>
      <c r="X414" s="1">
        <v>41731.412499999999</v>
      </c>
      <c r="AC414" t="s">
        <v>51</v>
      </c>
      <c r="AD414">
        <v>2969482269</v>
      </c>
      <c r="AE414" s="1">
        <v>37567</v>
      </c>
      <c r="AF414" t="s">
        <v>884</v>
      </c>
      <c r="AG414" t="s">
        <v>3502</v>
      </c>
      <c r="AH414" t="s">
        <v>53</v>
      </c>
      <c r="AJ414" t="s">
        <v>53</v>
      </c>
      <c r="AL414" t="s">
        <v>68</v>
      </c>
      <c r="AO414" t="s">
        <v>54</v>
      </c>
    </row>
    <row r="415" spans="1:43" x14ac:dyDescent="0.35">
      <c r="A415" t="s">
        <v>3503</v>
      </c>
      <c r="B415" t="s">
        <v>2078</v>
      </c>
      <c r="C415" t="s">
        <v>3504</v>
      </c>
      <c r="H415" t="s">
        <v>3505</v>
      </c>
      <c r="I415" t="s">
        <v>61</v>
      </c>
      <c r="J415" t="s">
        <v>882</v>
      </c>
      <c r="P415" t="s">
        <v>50</v>
      </c>
      <c r="Q415" t="s">
        <v>502</v>
      </c>
      <c r="S415" t="s">
        <v>3320</v>
      </c>
      <c r="U415" s="1">
        <v>41738.452777777777</v>
      </c>
      <c r="V415" s="1">
        <v>41738.452777777777</v>
      </c>
      <c r="W415" s="1">
        <v>41738.510416666664</v>
      </c>
      <c r="X415" s="1">
        <v>41820.543749999997</v>
      </c>
      <c r="AC415" t="s">
        <v>51</v>
      </c>
      <c r="AD415">
        <v>2969482269</v>
      </c>
      <c r="AE415" s="1">
        <v>37567</v>
      </c>
      <c r="AF415" t="s">
        <v>884</v>
      </c>
      <c r="AG415" t="s">
        <v>3506</v>
      </c>
      <c r="AH415" t="s">
        <v>53</v>
      </c>
      <c r="AJ415" t="s">
        <v>53</v>
      </c>
      <c r="AK415" t="s">
        <v>2497</v>
      </c>
      <c r="AL415" t="s">
        <v>68</v>
      </c>
      <c r="AO415" t="s">
        <v>54</v>
      </c>
    </row>
    <row r="416" spans="1:43" x14ac:dyDescent="0.35">
      <c r="A416" t="s">
        <v>3507</v>
      </c>
      <c r="B416" t="s">
        <v>3508</v>
      </c>
      <c r="C416" t="s">
        <v>1471</v>
      </c>
      <c r="F416">
        <v>9702436344</v>
      </c>
      <c r="H416" t="s">
        <v>3509</v>
      </c>
      <c r="I416" t="s">
        <v>415</v>
      </c>
      <c r="J416" t="s">
        <v>3510</v>
      </c>
      <c r="K416" t="s">
        <v>3511</v>
      </c>
      <c r="M416" t="s">
        <v>143</v>
      </c>
      <c r="N416" t="s">
        <v>65</v>
      </c>
      <c r="O416">
        <v>81505</v>
      </c>
      <c r="P416" t="s">
        <v>50</v>
      </c>
      <c r="U416" s="1">
        <v>38569.470833333333</v>
      </c>
      <c r="V416" s="1">
        <v>41739.46597222222</v>
      </c>
      <c r="W416" s="1">
        <v>38575.63958333333</v>
      </c>
      <c r="X416" s="1">
        <v>42651.616666666669</v>
      </c>
      <c r="Y416" s="1">
        <v>42651.618055555555</v>
      </c>
      <c r="AC416" t="s">
        <v>51</v>
      </c>
      <c r="AD416">
        <v>2969514163</v>
      </c>
      <c r="AE416" s="1">
        <v>38575.519444444442</v>
      </c>
      <c r="AG416" t="s">
        <v>3512</v>
      </c>
      <c r="AH416" t="s">
        <v>53</v>
      </c>
      <c r="AJ416" t="s">
        <v>53</v>
      </c>
      <c r="AK416" t="s">
        <v>2573</v>
      </c>
      <c r="AL416" t="s">
        <v>68</v>
      </c>
      <c r="AO416" t="s">
        <v>54</v>
      </c>
      <c r="AP416" s="1">
        <v>44529.650694444441</v>
      </c>
      <c r="AQ416" s="1">
        <v>43777.445138888892</v>
      </c>
    </row>
    <row r="417" spans="1:43" x14ac:dyDescent="0.35">
      <c r="A417" t="s">
        <v>3513</v>
      </c>
      <c r="B417" t="s">
        <v>3514</v>
      </c>
      <c r="C417" t="s">
        <v>702</v>
      </c>
      <c r="F417" t="s">
        <v>2960</v>
      </c>
      <c r="H417" t="s">
        <v>2961</v>
      </c>
      <c r="I417" t="s">
        <v>464</v>
      </c>
      <c r="J417" t="s">
        <v>465</v>
      </c>
      <c r="K417" t="s">
        <v>3515</v>
      </c>
      <c r="M417" t="s">
        <v>3516</v>
      </c>
      <c r="N417" t="s">
        <v>65</v>
      </c>
      <c r="O417">
        <v>80018</v>
      </c>
      <c r="P417" t="s">
        <v>50</v>
      </c>
      <c r="Q417" t="s">
        <v>502</v>
      </c>
      <c r="S417" t="s">
        <v>3320</v>
      </c>
      <c r="T417" t="s">
        <v>3517</v>
      </c>
      <c r="U417" s="1">
        <v>41563.482638888891</v>
      </c>
      <c r="V417" s="1">
        <v>41746.43472222222</v>
      </c>
      <c r="W417" s="1">
        <v>41564.659722222219</v>
      </c>
      <c r="X417" s="1">
        <v>42600.657638888886</v>
      </c>
      <c r="Y417" s="1">
        <v>42548.506249999999</v>
      </c>
      <c r="AC417" t="s">
        <v>53</v>
      </c>
      <c r="AD417">
        <v>2969543968</v>
      </c>
      <c r="AE417" s="1">
        <v>40032.470138888886</v>
      </c>
      <c r="AF417" t="s">
        <v>3518</v>
      </c>
      <c r="AG417" t="s">
        <v>3519</v>
      </c>
      <c r="AH417" t="s">
        <v>53</v>
      </c>
      <c r="AJ417" t="s">
        <v>53</v>
      </c>
      <c r="AK417" t="s">
        <v>2512</v>
      </c>
      <c r="AL417" t="s">
        <v>68</v>
      </c>
      <c r="AO417" t="s">
        <v>54</v>
      </c>
      <c r="AP417" s="1">
        <v>43916.472916666666</v>
      </c>
      <c r="AQ417" s="1">
        <v>43885.879861111112</v>
      </c>
    </row>
    <row r="418" spans="1:43" x14ac:dyDescent="0.35">
      <c r="A418" t="s">
        <v>3520</v>
      </c>
      <c r="B418" t="s">
        <v>3521</v>
      </c>
      <c r="C418" t="s">
        <v>1865</v>
      </c>
      <c r="F418" t="s">
        <v>3522</v>
      </c>
      <c r="G418" t="s">
        <v>3523</v>
      </c>
      <c r="H418" t="s">
        <v>3524</v>
      </c>
      <c r="I418" t="s">
        <v>464</v>
      </c>
      <c r="J418" t="s">
        <v>465</v>
      </c>
      <c r="K418" t="s">
        <v>3525</v>
      </c>
      <c r="M418" t="s">
        <v>525</v>
      </c>
      <c r="N418" t="s">
        <v>65</v>
      </c>
      <c r="O418">
        <v>80018</v>
      </c>
      <c r="P418" t="s">
        <v>50</v>
      </c>
      <c r="Q418" t="s">
        <v>502</v>
      </c>
      <c r="S418" t="s">
        <v>3320</v>
      </c>
      <c r="T418">
        <v>25407</v>
      </c>
      <c r="U418" s="1">
        <v>41746.652777777781</v>
      </c>
      <c r="V418" s="1">
        <v>41746.652777777781</v>
      </c>
      <c r="W418" s="1">
        <v>41746.654166666667</v>
      </c>
      <c r="X418" s="1">
        <v>45442.642361111109</v>
      </c>
      <c r="Y418" s="1">
        <v>45442.645138888889</v>
      </c>
      <c r="Z418">
        <v>29032.54</v>
      </c>
      <c r="AA418" t="s">
        <v>133</v>
      </c>
      <c r="AC418" t="s">
        <v>53</v>
      </c>
      <c r="AD418">
        <v>2969543968</v>
      </c>
      <c r="AE418" s="1">
        <v>40032.470138888886</v>
      </c>
      <c r="AF418" t="s">
        <v>3526</v>
      </c>
      <c r="AG418" t="s">
        <v>3527</v>
      </c>
      <c r="AH418" t="s">
        <v>51</v>
      </c>
      <c r="AI418" t="s">
        <v>51</v>
      </c>
      <c r="AJ418" t="s">
        <v>53</v>
      </c>
      <c r="AL418" t="s">
        <v>68</v>
      </c>
      <c r="AO418" t="s">
        <v>54</v>
      </c>
      <c r="AP418" s="1">
        <v>45342.306944444441</v>
      </c>
      <c r="AQ418" s="1">
        <v>44068.668055555558</v>
      </c>
    </row>
    <row r="419" spans="1:43" x14ac:dyDescent="0.35">
      <c r="A419" t="s">
        <v>3528</v>
      </c>
      <c r="B419" t="s">
        <v>1210</v>
      </c>
      <c r="C419" t="s">
        <v>375</v>
      </c>
      <c r="D419" t="s">
        <v>240</v>
      </c>
      <c r="F419" t="s">
        <v>3529</v>
      </c>
      <c r="G419" t="s">
        <v>3530</v>
      </c>
      <c r="H419" t="s">
        <v>3531</v>
      </c>
      <c r="I419" t="s">
        <v>3532</v>
      </c>
      <c r="J419" t="s">
        <v>3533</v>
      </c>
      <c r="K419" t="s">
        <v>3534</v>
      </c>
      <c r="M419" t="s">
        <v>3053</v>
      </c>
      <c r="N419" t="s">
        <v>798</v>
      </c>
      <c r="O419">
        <v>77064</v>
      </c>
      <c r="P419" t="s">
        <v>50</v>
      </c>
      <c r="Q419" t="s">
        <v>502</v>
      </c>
      <c r="S419" t="s">
        <v>3320</v>
      </c>
      <c r="U419" s="1">
        <v>41756.472916666666</v>
      </c>
      <c r="V419" s="1">
        <v>41756.472916666666</v>
      </c>
      <c r="W419" s="1">
        <v>41757.313194444447</v>
      </c>
      <c r="X419" s="1">
        <v>42444.273611111108</v>
      </c>
      <c r="Y419" s="1">
        <v>42257.456250000003</v>
      </c>
      <c r="AC419" t="s">
        <v>53</v>
      </c>
      <c r="AD419">
        <v>2969509141</v>
      </c>
      <c r="AE419" s="1">
        <v>38288.693749999999</v>
      </c>
      <c r="AF419" t="s">
        <v>3535</v>
      </c>
      <c r="AG419" t="s">
        <v>3536</v>
      </c>
      <c r="AH419" t="s">
        <v>53</v>
      </c>
      <c r="AJ419" t="s">
        <v>53</v>
      </c>
      <c r="AK419" t="s">
        <v>2512</v>
      </c>
      <c r="AL419" t="s">
        <v>68</v>
      </c>
      <c r="AO419" t="s">
        <v>54</v>
      </c>
    </row>
    <row r="420" spans="1:43" x14ac:dyDescent="0.35">
      <c r="A420" t="s">
        <v>3537</v>
      </c>
      <c r="B420" t="s">
        <v>3538</v>
      </c>
      <c r="C420" t="s">
        <v>3539</v>
      </c>
      <c r="D420" t="s">
        <v>3540</v>
      </c>
      <c r="H420" t="s">
        <v>3541</v>
      </c>
      <c r="I420" t="s">
        <v>61</v>
      </c>
      <c r="J420" t="s">
        <v>1919</v>
      </c>
      <c r="P420" t="s">
        <v>50</v>
      </c>
      <c r="Q420" t="s">
        <v>502</v>
      </c>
      <c r="S420" t="s">
        <v>3320</v>
      </c>
      <c r="U420" s="1">
        <v>41757.575694444444</v>
      </c>
      <c r="V420" s="1">
        <v>41757.57708333333</v>
      </c>
      <c r="W420" s="1">
        <v>41757.601388888892</v>
      </c>
      <c r="X420" s="1">
        <v>43614.504166666666</v>
      </c>
      <c r="Y420" s="1">
        <v>42633.436111111114</v>
      </c>
      <c r="AC420" t="s">
        <v>51</v>
      </c>
      <c r="AD420">
        <v>2969477838</v>
      </c>
      <c r="AE420" s="1">
        <v>37309</v>
      </c>
      <c r="AF420" t="s">
        <v>1921</v>
      </c>
      <c r="AG420" t="s">
        <v>3542</v>
      </c>
      <c r="AH420" t="s">
        <v>53</v>
      </c>
      <c r="AJ420" t="s">
        <v>53</v>
      </c>
      <c r="AL420" t="s">
        <v>68</v>
      </c>
      <c r="AO420" t="s">
        <v>54</v>
      </c>
      <c r="AP420" s="1">
        <v>45467.57916666667</v>
      </c>
      <c r="AQ420" s="1">
        <v>45461.454861111109</v>
      </c>
    </row>
    <row r="421" spans="1:43" x14ac:dyDescent="0.35">
      <c r="A421" t="s">
        <v>3543</v>
      </c>
      <c r="B421" t="s">
        <v>3544</v>
      </c>
      <c r="C421" t="s">
        <v>3545</v>
      </c>
      <c r="F421" t="s">
        <v>3546</v>
      </c>
      <c r="H421" t="s">
        <v>3547</v>
      </c>
      <c r="I421" t="s">
        <v>179</v>
      </c>
      <c r="J421" t="s">
        <v>491</v>
      </c>
      <c r="K421" t="s">
        <v>3548</v>
      </c>
      <c r="M421" t="s">
        <v>525</v>
      </c>
      <c r="N421" t="s">
        <v>65</v>
      </c>
      <c r="O421" t="s">
        <v>3549</v>
      </c>
      <c r="P421" t="s">
        <v>50</v>
      </c>
      <c r="Q421" t="s">
        <v>502</v>
      </c>
      <c r="S421" t="s">
        <v>3320</v>
      </c>
      <c r="U421" s="1">
        <v>41758.44027777778</v>
      </c>
      <c r="V421" s="1">
        <v>41758.44027777778</v>
      </c>
      <c r="W421" s="1">
        <v>41758.441666666666</v>
      </c>
      <c r="X421" s="1">
        <v>43670.425000000003</v>
      </c>
      <c r="AC421" t="s">
        <v>53</v>
      </c>
      <c r="AD421">
        <v>2969472760</v>
      </c>
      <c r="AE421" s="1">
        <v>36916.71597222222</v>
      </c>
      <c r="AF421" t="s">
        <v>3550</v>
      </c>
      <c r="AG421" t="s">
        <v>3551</v>
      </c>
      <c r="AH421" t="s">
        <v>51</v>
      </c>
      <c r="AI421" t="s">
        <v>51</v>
      </c>
      <c r="AJ421" t="s">
        <v>53</v>
      </c>
      <c r="AL421" t="s">
        <v>68</v>
      </c>
      <c r="AO421" t="s">
        <v>54</v>
      </c>
      <c r="AP421" s="1">
        <v>44923.393055555556</v>
      </c>
    </row>
    <row r="422" spans="1:43" x14ac:dyDescent="0.35">
      <c r="A422" t="s">
        <v>3552</v>
      </c>
      <c r="B422" t="s">
        <v>3553</v>
      </c>
      <c r="C422" t="s">
        <v>3554</v>
      </c>
      <c r="F422" t="s">
        <v>2517</v>
      </c>
      <c r="H422" t="s">
        <v>3555</v>
      </c>
      <c r="I422" t="s">
        <v>179</v>
      </c>
      <c r="J422" t="s">
        <v>491</v>
      </c>
      <c r="K422" t="s">
        <v>3548</v>
      </c>
      <c r="M422" t="s">
        <v>525</v>
      </c>
      <c r="N422" t="s">
        <v>326</v>
      </c>
      <c r="O422">
        <v>80019</v>
      </c>
      <c r="P422" t="s">
        <v>50</v>
      </c>
      <c r="Q422" t="s">
        <v>502</v>
      </c>
      <c r="S422" t="s">
        <v>3320</v>
      </c>
      <c r="U422" s="1">
        <v>41758.450694444444</v>
      </c>
      <c r="V422" s="1">
        <v>41758.450694444444</v>
      </c>
      <c r="W422" s="1">
        <v>41758.451388888891</v>
      </c>
      <c r="X422" s="1">
        <v>42460.673611111109</v>
      </c>
      <c r="AC422" t="s">
        <v>53</v>
      </c>
      <c r="AD422">
        <v>2969472760</v>
      </c>
      <c r="AE422" s="1">
        <v>36916.71597222222</v>
      </c>
      <c r="AF422" t="s">
        <v>3550</v>
      </c>
      <c r="AG422" t="s">
        <v>3556</v>
      </c>
      <c r="AH422" t="s">
        <v>51</v>
      </c>
      <c r="AI422" t="s">
        <v>51</v>
      </c>
      <c r="AJ422" t="s">
        <v>53</v>
      </c>
      <c r="AL422" t="s">
        <v>68</v>
      </c>
      <c r="AO422" t="s">
        <v>54</v>
      </c>
      <c r="AP422" s="1">
        <v>43598.342361111114</v>
      </c>
    </row>
    <row r="423" spans="1:43" x14ac:dyDescent="0.35">
      <c r="A423" t="s">
        <v>3557</v>
      </c>
      <c r="B423" t="s">
        <v>3558</v>
      </c>
      <c r="C423" t="s">
        <v>3559</v>
      </c>
      <c r="F423" t="s">
        <v>3560</v>
      </c>
      <c r="H423" t="s">
        <v>3561</v>
      </c>
      <c r="I423" t="s">
        <v>101</v>
      </c>
      <c r="J423" t="s">
        <v>491</v>
      </c>
      <c r="K423" t="s">
        <v>3562</v>
      </c>
      <c r="M423" t="s">
        <v>1912</v>
      </c>
      <c r="N423" t="s">
        <v>326</v>
      </c>
      <c r="O423">
        <v>80128</v>
      </c>
      <c r="P423" t="s">
        <v>50</v>
      </c>
      <c r="Q423" t="s">
        <v>502</v>
      </c>
      <c r="S423" t="s">
        <v>3320</v>
      </c>
      <c r="U423" s="1">
        <v>41765.350694444445</v>
      </c>
      <c r="V423" s="1">
        <v>41765.350694444445</v>
      </c>
      <c r="W423" s="1">
        <v>41765.352083333331</v>
      </c>
      <c r="X423" s="1">
        <v>42508.790972222225</v>
      </c>
      <c r="Y423" s="1">
        <v>41981.439583333333</v>
      </c>
      <c r="AC423" t="s">
        <v>53</v>
      </c>
      <c r="AD423">
        <v>2969472760</v>
      </c>
      <c r="AE423" s="1">
        <v>36916.71597222222</v>
      </c>
      <c r="AF423" t="s">
        <v>3563</v>
      </c>
      <c r="AG423" t="s">
        <v>3564</v>
      </c>
      <c r="AH423" t="s">
        <v>51</v>
      </c>
      <c r="AI423" t="s">
        <v>51</v>
      </c>
      <c r="AJ423" t="s">
        <v>53</v>
      </c>
      <c r="AL423" t="s">
        <v>68</v>
      </c>
      <c r="AO423" t="s">
        <v>54</v>
      </c>
    </row>
    <row r="424" spans="1:43" x14ac:dyDescent="0.35">
      <c r="A424" t="s">
        <v>3565</v>
      </c>
      <c r="B424" t="s">
        <v>3566</v>
      </c>
      <c r="C424" t="s">
        <v>3567</v>
      </c>
      <c r="D424" t="s">
        <v>623</v>
      </c>
      <c r="F424" t="s">
        <v>3568</v>
      </c>
      <c r="H424" t="s">
        <v>3569</v>
      </c>
      <c r="I424" t="s">
        <v>464</v>
      </c>
      <c r="K424" t="s">
        <v>3570</v>
      </c>
      <c r="M424" t="s">
        <v>3571</v>
      </c>
      <c r="N424" t="s">
        <v>287</v>
      </c>
      <c r="O424">
        <v>80022</v>
      </c>
      <c r="P424" t="s">
        <v>50</v>
      </c>
      <c r="Q424" t="s">
        <v>502</v>
      </c>
      <c r="S424" t="s">
        <v>3320</v>
      </c>
      <c r="T424">
        <v>54290</v>
      </c>
      <c r="U424" s="1">
        <v>41766.371527777781</v>
      </c>
      <c r="V424" s="1">
        <v>41766.371527777781</v>
      </c>
      <c r="W424" s="1">
        <v>41766.37222222222</v>
      </c>
      <c r="X424" s="1">
        <v>45405.478472222225</v>
      </c>
      <c r="Y424" s="1">
        <v>45405.481249999997</v>
      </c>
      <c r="Z424">
        <v>49672.44</v>
      </c>
      <c r="AA424" t="s">
        <v>133</v>
      </c>
      <c r="AC424" t="s">
        <v>53</v>
      </c>
      <c r="AD424">
        <v>9999999999</v>
      </c>
      <c r="AE424" s="1">
        <v>45196</v>
      </c>
      <c r="AG424" t="s">
        <v>3572</v>
      </c>
      <c r="AH424" t="s">
        <v>51</v>
      </c>
      <c r="AI424" t="s">
        <v>51</v>
      </c>
      <c r="AJ424" t="s">
        <v>53</v>
      </c>
      <c r="AL424" t="s">
        <v>68</v>
      </c>
      <c r="AO424" t="s">
        <v>54</v>
      </c>
      <c r="AP424" s="1">
        <v>45413.46597222222</v>
      </c>
      <c r="AQ424" s="1">
        <v>44777.578472222223</v>
      </c>
    </row>
    <row r="425" spans="1:43" x14ac:dyDescent="0.35">
      <c r="A425" t="s">
        <v>3573</v>
      </c>
      <c r="B425" t="s">
        <v>1574</v>
      </c>
      <c r="C425" t="s">
        <v>952</v>
      </c>
      <c r="D425" t="s">
        <v>2923</v>
      </c>
      <c r="H425" t="s">
        <v>3574</v>
      </c>
      <c r="I425" t="s">
        <v>1368</v>
      </c>
      <c r="J425" t="s">
        <v>1801</v>
      </c>
      <c r="P425" t="s">
        <v>50</v>
      </c>
      <c r="Q425" t="s">
        <v>502</v>
      </c>
      <c r="S425" t="s">
        <v>3320</v>
      </c>
      <c r="U425" s="1">
        <v>41773.738888888889</v>
      </c>
      <c r="V425" s="1">
        <v>41773.738888888889</v>
      </c>
      <c r="W425" s="1">
        <v>41774.323611111111</v>
      </c>
      <c r="X425" s="1">
        <v>41859.759027777778</v>
      </c>
      <c r="Y425" s="1">
        <v>41846.553472222222</v>
      </c>
      <c r="AC425" t="s">
        <v>51</v>
      </c>
      <c r="AD425">
        <v>2969475309</v>
      </c>
      <c r="AE425" s="1">
        <v>37159</v>
      </c>
      <c r="AG425" t="s">
        <v>3575</v>
      </c>
      <c r="AH425" t="s">
        <v>53</v>
      </c>
      <c r="AJ425" t="s">
        <v>53</v>
      </c>
      <c r="AK425" t="s">
        <v>2512</v>
      </c>
      <c r="AL425" t="s">
        <v>68</v>
      </c>
      <c r="AO425" t="s">
        <v>54</v>
      </c>
    </row>
    <row r="426" spans="1:43" x14ac:dyDescent="0.35">
      <c r="A426" t="s">
        <v>3576</v>
      </c>
      <c r="B426" t="s">
        <v>3577</v>
      </c>
      <c r="C426" t="s">
        <v>3578</v>
      </c>
      <c r="F426" t="s">
        <v>3579</v>
      </c>
      <c r="H426" t="s">
        <v>3580</v>
      </c>
      <c r="I426" t="s">
        <v>101</v>
      </c>
      <c r="J426" t="s">
        <v>3581</v>
      </c>
      <c r="K426" t="s">
        <v>3582</v>
      </c>
      <c r="M426" t="s">
        <v>3234</v>
      </c>
      <c r="N426" t="s">
        <v>398</v>
      </c>
      <c r="O426">
        <v>88211</v>
      </c>
      <c r="P426" t="s">
        <v>50</v>
      </c>
      <c r="Q426" t="s">
        <v>502</v>
      </c>
      <c r="R426" t="s">
        <v>883</v>
      </c>
      <c r="S426" t="s">
        <v>3320</v>
      </c>
      <c r="T426">
        <v>43508</v>
      </c>
      <c r="U426" s="1">
        <v>41774.432638888888</v>
      </c>
      <c r="V426" s="1">
        <v>41774.432638888888</v>
      </c>
      <c r="W426" s="1">
        <v>41774.433333333334</v>
      </c>
      <c r="X426" s="1">
        <v>42507.615277777775</v>
      </c>
      <c r="AC426" t="s">
        <v>53</v>
      </c>
      <c r="AD426">
        <v>2969700566</v>
      </c>
      <c r="AE426" s="1">
        <v>42509.638194444444</v>
      </c>
      <c r="AF426" t="s">
        <v>3583</v>
      </c>
      <c r="AG426" t="s">
        <v>3584</v>
      </c>
      <c r="AH426" t="s">
        <v>51</v>
      </c>
      <c r="AI426" t="s">
        <v>51</v>
      </c>
      <c r="AJ426" t="s">
        <v>53</v>
      </c>
      <c r="AL426" t="s">
        <v>78</v>
      </c>
      <c r="AO426" t="s">
        <v>54</v>
      </c>
      <c r="AP426" s="1">
        <v>44112.6</v>
      </c>
    </row>
    <row r="427" spans="1:43" x14ac:dyDescent="0.35">
      <c r="A427" t="s">
        <v>3585</v>
      </c>
      <c r="B427" t="s">
        <v>3586</v>
      </c>
      <c r="C427" t="s">
        <v>976</v>
      </c>
      <c r="F427" t="s">
        <v>3587</v>
      </c>
      <c r="H427" t="s">
        <v>3588</v>
      </c>
      <c r="I427" t="s">
        <v>200</v>
      </c>
      <c r="J427" t="s">
        <v>3589</v>
      </c>
      <c r="K427" t="s">
        <v>3590</v>
      </c>
      <c r="M427" t="s">
        <v>3591</v>
      </c>
      <c r="N427" t="s">
        <v>3592</v>
      </c>
      <c r="O427">
        <v>87499</v>
      </c>
      <c r="P427" t="s">
        <v>50</v>
      </c>
      <c r="Q427" t="s">
        <v>502</v>
      </c>
      <c r="S427" t="s">
        <v>3320</v>
      </c>
      <c r="U427" s="1">
        <v>41774.711111111108</v>
      </c>
      <c r="V427" s="1">
        <v>41774.711111111108</v>
      </c>
      <c r="W427" s="1">
        <v>41774.712500000001</v>
      </c>
      <c r="X427" s="1">
        <v>42222.636111111111</v>
      </c>
      <c r="AC427" t="s">
        <v>53</v>
      </c>
      <c r="AD427">
        <v>2969572178</v>
      </c>
      <c r="AE427" s="1">
        <v>40991.371527777781</v>
      </c>
      <c r="AF427" t="s">
        <v>3593</v>
      </c>
      <c r="AG427" t="s">
        <v>3594</v>
      </c>
      <c r="AH427" t="s">
        <v>51</v>
      </c>
      <c r="AI427" t="s">
        <v>51</v>
      </c>
      <c r="AJ427" t="s">
        <v>53</v>
      </c>
      <c r="AL427" t="s">
        <v>68</v>
      </c>
      <c r="AO427" t="s">
        <v>54</v>
      </c>
      <c r="AP427" s="1">
        <v>45391.656944444447</v>
      </c>
    </row>
    <row r="428" spans="1:43" x14ac:dyDescent="0.35">
      <c r="A428" t="s">
        <v>3595</v>
      </c>
      <c r="B428" t="s">
        <v>3596</v>
      </c>
      <c r="C428" t="s">
        <v>3597</v>
      </c>
      <c r="H428" t="s">
        <v>3598</v>
      </c>
      <c r="I428" t="s">
        <v>2020</v>
      </c>
      <c r="J428" t="s">
        <v>3599</v>
      </c>
      <c r="K428" t="s">
        <v>3600</v>
      </c>
      <c r="M428" t="s">
        <v>3601</v>
      </c>
      <c r="N428" t="s">
        <v>1812</v>
      </c>
      <c r="O428" t="s">
        <v>3602</v>
      </c>
      <c r="P428" t="s">
        <v>50</v>
      </c>
      <c r="Q428" t="s">
        <v>502</v>
      </c>
      <c r="S428" t="s">
        <v>3320</v>
      </c>
      <c r="U428" s="1">
        <v>41778.36041666667</v>
      </c>
      <c r="V428" s="1">
        <v>41778.36041666667</v>
      </c>
      <c r="W428" s="1">
        <v>42256.585416666669</v>
      </c>
      <c r="X428" s="1">
        <v>44034.825694444444</v>
      </c>
      <c r="Y428" s="1">
        <v>42655.431250000001</v>
      </c>
      <c r="AC428" t="s">
        <v>51</v>
      </c>
      <c r="AD428">
        <v>2969540369</v>
      </c>
      <c r="AE428" s="1">
        <v>39897.671527777777</v>
      </c>
      <c r="AF428" t="s">
        <v>3603</v>
      </c>
      <c r="AG428" t="s">
        <v>3604</v>
      </c>
      <c r="AH428" t="s">
        <v>53</v>
      </c>
      <c r="AJ428" t="s">
        <v>53</v>
      </c>
      <c r="AK428" t="s">
        <v>291</v>
      </c>
      <c r="AL428" t="s">
        <v>78</v>
      </c>
      <c r="AO428" t="s">
        <v>54</v>
      </c>
      <c r="AP428" s="1">
        <v>45476.34097222222</v>
      </c>
      <c r="AQ428" s="1">
        <v>45456.582638888889</v>
      </c>
    </row>
    <row r="429" spans="1:43" x14ac:dyDescent="0.35">
      <c r="A429" t="s">
        <v>3605</v>
      </c>
      <c r="B429" t="s">
        <v>3606</v>
      </c>
      <c r="C429" t="s">
        <v>803</v>
      </c>
      <c r="F429">
        <v>17194996303</v>
      </c>
      <c r="H429" t="s">
        <v>3607</v>
      </c>
      <c r="I429" t="s">
        <v>101</v>
      </c>
      <c r="J429" t="s">
        <v>3608</v>
      </c>
      <c r="K429" t="s">
        <v>3609</v>
      </c>
      <c r="M429" t="s">
        <v>159</v>
      </c>
      <c r="N429" t="s">
        <v>287</v>
      </c>
      <c r="O429">
        <v>80920</v>
      </c>
      <c r="P429" t="s">
        <v>50</v>
      </c>
      <c r="Q429" t="s">
        <v>502</v>
      </c>
      <c r="S429" t="s">
        <v>3320</v>
      </c>
      <c r="T429">
        <v>97415</v>
      </c>
      <c r="U429" s="1">
        <v>41789.647916666669</v>
      </c>
      <c r="V429" s="1">
        <v>41789.647916666669</v>
      </c>
      <c r="W429" s="1">
        <v>41789.648611111108</v>
      </c>
      <c r="X429" s="1">
        <v>42622.779166666667</v>
      </c>
      <c r="Y429" s="1">
        <v>42622.779861111114</v>
      </c>
      <c r="AC429" t="s">
        <v>53</v>
      </c>
      <c r="AD429">
        <v>2969587895</v>
      </c>
      <c r="AE429" s="1">
        <v>41347.354166666664</v>
      </c>
      <c r="AF429" t="s">
        <v>3610</v>
      </c>
      <c r="AG429" t="s">
        <v>3611</v>
      </c>
      <c r="AH429" t="s">
        <v>51</v>
      </c>
      <c r="AI429" t="s">
        <v>51</v>
      </c>
      <c r="AJ429" t="s">
        <v>53</v>
      </c>
      <c r="AL429" t="s">
        <v>68</v>
      </c>
      <c r="AO429" t="s">
        <v>54</v>
      </c>
      <c r="AP429" s="1">
        <v>45460.547222222223</v>
      </c>
      <c r="AQ429" s="1">
        <v>45278.861111111109</v>
      </c>
    </row>
    <row r="430" spans="1:43" x14ac:dyDescent="0.35">
      <c r="A430" t="s">
        <v>3612</v>
      </c>
      <c r="B430" t="s">
        <v>3613</v>
      </c>
      <c r="C430" t="s">
        <v>3614</v>
      </c>
      <c r="F430" t="s">
        <v>3615</v>
      </c>
      <c r="H430" t="s">
        <v>3616</v>
      </c>
      <c r="I430" t="s">
        <v>394</v>
      </c>
      <c r="J430" t="s">
        <v>3617</v>
      </c>
      <c r="K430" t="s">
        <v>3618</v>
      </c>
      <c r="M430" t="s">
        <v>3619</v>
      </c>
      <c r="N430" t="s">
        <v>253</v>
      </c>
      <c r="O430">
        <v>88101</v>
      </c>
      <c r="P430" t="s">
        <v>50</v>
      </c>
      <c r="Q430" t="s">
        <v>502</v>
      </c>
      <c r="R430" t="s">
        <v>3620</v>
      </c>
      <c r="S430" t="s">
        <v>3320</v>
      </c>
      <c r="T430">
        <v>21771</v>
      </c>
      <c r="U430" s="1">
        <v>41666.465277777781</v>
      </c>
      <c r="V430" s="1">
        <v>41793.556944444441</v>
      </c>
      <c r="W430" s="1">
        <v>41666.506944444445</v>
      </c>
      <c r="X430" s="1">
        <v>43949.591666666667</v>
      </c>
      <c r="Y430" s="1">
        <v>42587.503472222219</v>
      </c>
      <c r="AC430" t="s">
        <v>51</v>
      </c>
      <c r="AD430">
        <v>2969539224</v>
      </c>
      <c r="AE430" s="1">
        <v>39854.59652777778</v>
      </c>
      <c r="AF430" t="s">
        <v>3621</v>
      </c>
      <c r="AG430" t="s">
        <v>3622</v>
      </c>
      <c r="AH430" t="s">
        <v>53</v>
      </c>
      <c r="AJ430" t="s">
        <v>53</v>
      </c>
      <c r="AK430" t="s">
        <v>570</v>
      </c>
      <c r="AL430" t="s">
        <v>68</v>
      </c>
      <c r="AO430" t="s">
        <v>54</v>
      </c>
      <c r="AP430" s="1">
        <v>45448.366666666669</v>
      </c>
      <c r="AQ430" s="1">
        <v>45441.664583333331</v>
      </c>
    </row>
    <row r="431" spans="1:43" x14ac:dyDescent="0.35">
      <c r="A431" t="s">
        <v>3623</v>
      </c>
      <c r="B431" t="s">
        <v>1485</v>
      </c>
      <c r="C431" t="s">
        <v>3624</v>
      </c>
      <c r="F431" t="s">
        <v>3625</v>
      </c>
      <c r="H431" t="s">
        <v>3626</v>
      </c>
      <c r="I431" t="s">
        <v>394</v>
      </c>
      <c r="J431" t="s">
        <v>3627</v>
      </c>
      <c r="K431" t="s">
        <v>3628</v>
      </c>
      <c r="M431" t="s">
        <v>1130</v>
      </c>
      <c r="N431" t="s">
        <v>253</v>
      </c>
      <c r="O431">
        <v>87801</v>
      </c>
      <c r="P431" t="s">
        <v>50</v>
      </c>
      <c r="Q431" t="s">
        <v>502</v>
      </c>
      <c r="S431" t="s">
        <v>3320</v>
      </c>
      <c r="T431">
        <v>80343</v>
      </c>
      <c r="U431" s="1">
        <v>39955.667361111111</v>
      </c>
      <c r="V431" s="1">
        <v>41801.696527777778</v>
      </c>
      <c r="W431" s="1">
        <v>39955.67083333333</v>
      </c>
      <c r="X431" s="1">
        <v>42775.456944444442</v>
      </c>
      <c r="Y431" s="1">
        <v>42375.527777777781</v>
      </c>
      <c r="AC431" t="s">
        <v>51</v>
      </c>
      <c r="AD431">
        <v>2969541894</v>
      </c>
      <c r="AE431" s="1">
        <v>39955.67083333333</v>
      </c>
      <c r="AF431" t="s">
        <v>3629</v>
      </c>
      <c r="AG431" t="s">
        <v>3630</v>
      </c>
      <c r="AH431" t="s">
        <v>53</v>
      </c>
      <c r="AJ431" t="s">
        <v>53</v>
      </c>
      <c r="AL431" t="s">
        <v>68</v>
      </c>
      <c r="AO431" t="s">
        <v>54</v>
      </c>
      <c r="AP431" s="1">
        <v>44476.462500000001</v>
      </c>
      <c r="AQ431" s="1">
        <v>44466.786111111112</v>
      </c>
    </row>
    <row r="432" spans="1:43" x14ac:dyDescent="0.35">
      <c r="A432" t="s">
        <v>3631</v>
      </c>
      <c r="B432" t="s">
        <v>3632</v>
      </c>
      <c r="C432" t="s">
        <v>2937</v>
      </c>
      <c r="F432" t="s">
        <v>574</v>
      </c>
      <c r="H432" t="s">
        <v>3633</v>
      </c>
      <c r="I432" t="s">
        <v>61</v>
      </c>
      <c r="J432" t="s">
        <v>534</v>
      </c>
      <c r="P432" t="s">
        <v>50</v>
      </c>
      <c r="Q432" t="s">
        <v>502</v>
      </c>
      <c r="R432" t="s">
        <v>2946</v>
      </c>
      <c r="S432" t="s">
        <v>3320</v>
      </c>
      <c r="T432">
        <v>18381</v>
      </c>
      <c r="U432" s="1">
        <v>41802.446527777778</v>
      </c>
      <c r="V432" s="1">
        <v>41802.446527777778</v>
      </c>
      <c r="W432" s="1">
        <v>41803.351388888892</v>
      </c>
      <c r="X432" s="1">
        <v>41803.351388888892</v>
      </c>
      <c r="AC432" t="s">
        <v>51</v>
      </c>
      <c r="AD432">
        <v>2969480024</v>
      </c>
      <c r="AE432" s="1">
        <v>37427</v>
      </c>
      <c r="AF432" t="s">
        <v>140</v>
      </c>
      <c r="AG432" t="s">
        <v>3634</v>
      </c>
      <c r="AH432" t="s">
        <v>53</v>
      </c>
      <c r="AJ432" t="s">
        <v>53</v>
      </c>
      <c r="AL432" t="s">
        <v>68</v>
      </c>
      <c r="AO432" t="s">
        <v>54</v>
      </c>
      <c r="AP432" s="1">
        <v>45470.571527777778</v>
      </c>
      <c r="AQ432" s="1">
        <v>45470.420138888891</v>
      </c>
    </row>
    <row r="433" spans="1:43" x14ac:dyDescent="0.35">
      <c r="A433" t="s">
        <v>3635</v>
      </c>
      <c r="B433" t="s">
        <v>3636</v>
      </c>
      <c r="C433" t="s">
        <v>3504</v>
      </c>
      <c r="D433" t="s">
        <v>3637</v>
      </c>
      <c r="F433" t="s">
        <v>3638</v>
      </c>
      <c r="H433" t="s">
        <v>3639</v>
      </c>
      <c r="I433" t="s">
        <v>101</v>
      </c>
      <c r="J433" t="s">
        <v>429</v>
      </c>
      <c r="K433" t="s">
        <v>3640</v>
      </c>
      <c r="M433" t="s">
        <v>3641</v>
      </c>
      <c r="N433" t="s">
        <v>326</v>
      </c>
      <c r="O433" t="s">
        <v>3642</v>
      </c>
      <c r="P433" t="s">
        <v>50</v>
      </c>
      <c r="Q433" t="s">
        <v>502</v>
      </c>
      <c r="S433" t="s">
        <v>3320</v>
      </c>
      <c r="T433">
        <v>78625</v>
      </c>
      <c r="U433" s="1">
        <v>41808.661111111112</v>
      </c>
      <c r="V433" s="1">
        <v>41808.661111111112</v>
      </c>
      <c r="W433" s="1">
        <v>41808.661805555559</v>
      </c>
      <c r="X433" s="1">
        <v>43622.341666666667</v>
      </c>
      <c r="AC433" t="s">
        <v>53</v>
      </c>
      <c r="AD433">
        <v>2969480426</v>
      </c>
      <c r="AE433" s="1">
        <v>37448</v>
      </c>
      <c r="AF433" t="s">
        <v>2012</v>
      </c>
      <c r="AG433" t="s">
        <v>3643</v>
      </c>
      <c r="AH433" t="s">
        <v>51</v>
      </c>
      <c r="AI433" t="s">
        <v>51</v>
      </c>
      <c r="AJ433" t="s">
        <v>53</v>
      </c>
      <c r="AL433" t="s">
        <v>68</v>
      </c>
      <c r="AO433" t="s">
        <v>54</v>
      </c>
      <c r="AP433" s="1">
        <v>45169.629861111112</v>
      </c>
    </row>
    <row r="434" spans="1:43" x14ac:dyDescent="0.35">
      <c r="A434" t="s">
        <v>3644</v>
      </c>
      <c r="B434" t="s">
        <v>3645</v>
      </c>
      <c r="C434" t="s">
        <v>587</v>
      </c>
      <c r="D434" t="s">
        <v>1648</v>
      </c>
      <c r="F434" t="s">
        <v>3646</v>
      </c>
      <c r="H434" t="s">
        <v>3647</v>
      </c>
      <c r="I434" t="s">
        <v>61</v>
      </c>
      <c r="J434" t="s">
        <v>710</v>
      </c>
      <c r="P434" t="s">
        <v>50</v>
      </c>
      <c r="Q434" t="s">
        <v>502</v>
      </c>
      <c r="S434" t="s">
        <v>3320</v>
      </c>
      <c r="U434" s="1">
        <v>41809.617361111108</v>
      </c>
      <c r="V434" s="1">
        <v>41809.617361111108</v>
      </c>
      <c r="W434" s="1">
        <v>41810.309027777781</v>
      </c>
      <c r="X434" s="1">
        <v>41810.309027777781</v>
      </c>
      <c r="AC434" t="s">
        <v>51</v>
      </c>
      <c r="AD434">
        <v>2969477838</v>
      </c>
      <c r="AE434" s="1">
        <v>37309</v>
      </c>
      <c r="AF434" t="s">
        <v>711</v>
      </c>
      <c r="AG434" t="s">
        <v>3648</v>
      </c>
      <c r="AH434" t="s">
        <v>53</v>
      </c>
      <c r="AJ434" t="s">
        <v>53</v>
      </c>
      <c r="AL434" t="s">
        <v>68</v>
      </c>
      <c r="AO434" t="s">
        <v>54</v>
      </c>
      <c r="AP434" s="1">
        <v>45327.445138888892</v>
      </c>
      <c r="AQ434" s="1">
        <v>45324.63958333333</v>
      </c>
    </row>
    <row r="435" spans="1:43" x14ac:dyDescent="0.35">
      <c r="A435" t="s">
        <v>3649</v>
      </c>
      <c r="B435" t="s">
        <v>3650</v>
      </c>
      <c r="C435" t="s">
        <v>3651</v>
      </c>
      <c r="F435" t="s">
        <v>3652</v>
      </c>
      <c r="G435" t="s">
        <v>3653</v>
      </c>
      <c r="H435" t="s">
        <v>3654</v>
      </c>
      <c r="I435" t="s">
        <v>179</v>
      </c>
      <c r="J435" t="s">
        <v>3655</v>
      </c>
      <c r="K435" t="s">
        <v>3656</v>
      </c>
      <c r="M435" t="s">
        <v>2800</v>
      </c>
      <c r="N435" t="s">
        <v>65</v>
      </c>
      <c r="O435">
        <v>80603</v>
      </c>
      <c r="P435" t="s">
        <v>50</v>
      </c>
      <c r="Q435" t="s">
        <v>502</v>
      </c>
      <c r="R435" t="s">
        <v>883</v>
      </c>
      <c r="S435" t="s">
        <v>3320</v>
      </c>
      <c r="T435">
        <v>70049</v>
      </c>
      <c r="U435" s="1">
        <v>41809.627083333333</v>
      </c>
      <c r="V435" s="1">
        <v>41809.627083333333</v>
      </c>
      <c r="W435" s="1">
        <v>41809.62777777778</v>
      </c>
      <c r="X435" s="1">
        <v>43696.487500000003</v>
      </c>
      <c r="AC435" t="s">
        <v>53</v>
      </c>
      <c r="AD435">
        <v>2969876504</v>
      </c>
      <c r="AE435" s="1">
        <v>43549.502083333333</v>
      </c>
      <c r="AF435" t="s">
        <v>3657</v>
      </c>
      <c r="AG435" t="s">
        <v>3658</v>
      </c>
      <c r="AH435" t="s">
        <v>51</v>
      </c>
      <c r="AI435" t="s">
        <v>51</v>
      </c>
      <c r="AJ435" t="s">
        <v>53</v>
      </c>
      <c r="AL435" t="s">
        <v>78</v>
      </c>
      <c r="AO435" t="s">
        <v>54</v>
      </c>
      <c r="AP435" s="1">
        <v>44902.402083333334</v>
      </c>
    </row>
    <row r="436" spans="1:43" x14ac:dyDescent="0.35">
      <c r="A436" t="s">
        <v>3659</v>
      </c>
      <c r="B436" t="s">
        <v>3660</v>
      </c>
      <c r="C436" t="s">
        <v>996</v>
      </c>
      <c r="D436" t="s">
        <v>3661</v>
      </c>
      <c r="F436" t="s">
        <v>3662</v>
      </c>
      <c r="G436" t="s">
        <v>3663</v>
      </c>
      <c r="H436" t="s">
        <v>3664</v>
      </c>
      <c r="I436" t="s">
        <v>200</v>
      </c>
      <c r="J436" t="s">
        <v>3665</v>
      </c>
      <c r="K436" t="s">
        <v>3666</v>
      </c>
      <c r="L436" t="s">
        <v>1118</v>
      </c>
      <c r="M436" t="s">
        <v>3667</v>
      </c>
      <c r="N436" t="s">
        <v>3668</v>
      </c>
      <c r="O436">
        <v>49686</v>
      </c>
      <c r="P436" t="s">
        <v>50</v>
      </c>
      <c r="Q436" t="s">
        <v>502</v>
      </c>
      <c r="S436" t="s">
        <v>3320</v>
      </c>
      <c r="U436" s="1">
        <v>41809.839583333334</v>
      </c>
      <c r="V436" s="1">
        <v>41809.839583333334</v>
      </c>
      <c r="W436" s="1">
        <v>41810.304166666669</v>
      </c>
      <c r="X436" s="1">
        <v>42536.840277777781</v>
      </c>
      <c r="AC436" t="s">
        <v>51</v>
      </c>
      <c r="AD436">
        <v>2969629793</v>
      </c>
      <c r="AE436" s="1">
        <v>41745.536111111112</v>
      </c>
      <c r="AG436" t="s">
        <v>3669</v>
      </c>
      <c r="AH436" t="s">
        <v>53</v>
      </c>
      <c r="AJ436" t="s">
        <v>53</v>
      </c>
      <c r="AL436" t="s">
        <v>68</v>
      </c>
      <c r="AO436" t="s">
        <v>54</v>
      </c>
      <c r="AP436" s="1">
        <v>43917.5625</v>
      </c>
      <c r="AQ436" s="1">
        <v>43496.410416666666</v>
      </c>
    </row>
    <row r="437" spans="1:43" x14ac:dyDescent="0.35">
      <c r="A437" t="s">
        <v>3670</v>
      </c>
      <c r="B437" t="s">
        <v>3671</v>
      </c>
      <c r="C437" t="s">
        <v>3672</v>
      </c>
      <c r="D437" t="s">
        <v>922</v>
      </c>
      <c r="F437" t="s">
        <v>3673</v>
      </c>
      <c r="G437" t="s">
        <v>3674</v>
      </c>
      <c r="H437" t="s">
        <v>3675</v>
      </c>
      <c r="I437" t="s">
        <v>2813</v>
      </c>
      <c r="J437" t="s">
        <v>3676</v>
      </c>
      <c r="K437" t="s">
        <v>3677</v>
      </c>
      <c r="M437" t="s">
        <v>3678</v>
      </c>
      <c r="N437" t="s">
        <v>253</v>
      </c>
      <c r="O437">
        <v>88220</v>
      </c>
      <c r="P437" t="s">
        <v>50</v>
      </c>
      <c r="Q437" t="s">
        <v>502</v>
      </c>
      <c r="R437" t="s">
        <v>3679</v>
      </c>
      <c r="S437" t="s">
        <v>3320</v>
      </c>
      <c r="T437">
        <v>14116</v>
      </c>
      <c r="U437" s="1">
        <v>41810.44027777778</v>
      </c>
      <c r="V437" s="1">
        <v>41810.44027777778</v>
      </c>
      <c r="W437" s="1">
        <v>41810.440972222219</v>
      </c>
      <c r="X437" s="1">
        <v>43537.793749999997</v>
      </c>
      <c r="AC437" t="s">
        <v>53</v>
      </c>
      <c r="AD437">
        <v>2972118471</v>
      </c>
      <c r="AE437" s="1">
        <v>44791.440972222219</v>
      </c>
      <c r="AF437" t="s">
        <v>3680</v>
      </c>
      <c r="AG437" t="s">
        <v>3681</v>
      </c>
      <c r="AH437" t="s">
        <v>51</v>
      </c>
      <c r="AI437" t="s">
        <v>51</v>
      </c>
      <c r="AJ437" t="s">
        <v>53</v>
      </c>
      <c r="AL437" t="s">
        <v>68</v>
      </c>
      <c r="AO437" t="s">
        <v>54</v>
      </c>
      <c r="AP437" s="1">
        <v>45272.53125</v>
      </c>
      <c r="AQ437" s="1">
        <v>45124.627083333333</v>
      </c>
    </row>
    <row r="438" spans="1:43" x14ac:dyDescent="0.35">
      <c r="A438" t="s">
        <v>3682</v>
      </c>
      <c r="B438" t="s">
        <v>3683</v>
      </c>
      <c r="C438" t="s">
        <v>1201</v>
      </c>
      <c r="F438" t="s">
        <v>3684</v>
      </c>
      <c r="G438" t="s">
        <v>3685</v>
      </c>
      <c r="H438" t="s">
        <v>1202</v>
      </c>
      <c r="I438" t="s">
        <v>169</v>
      </c>
      <c r="J438" t="s">
        <v>3686</v>
      </c>
      <c r="K438" t="s">
        <v>3687</v>
      </c>
      <c r="M438" t="s">
        <v>3688</v>
      </c>
      <c r="N438" t="s">
        <v>3689</v>
      </c>
      <c r="O438" t="s">
        <v>3690</v>
      </c>
      <c r="P438" t="s">
        <v>50</v>
      </c>
      <c r="Q438" t="s">
        <v>502</v>
      </c>
      <c r="S438" t="s">
        <v>3320</v>
      </c>
      <c r="U438" s="1">
        <v>41811.425694444442</v>
      </c>
      <c r="V438" s="1">
        <v>41811.425694444442</v>
      </c>
      <c r="W438" s="1">
        <v>41817.335416666669</v>
      </c>
      <c r="X438" s="1">
        <v>41817.335416666669</v>
      </c>
      <c r="AC438" t="s">
        <v>51</v>
      </c>
      <c r="AD438">
        <v>2969473071</v>
      </c>
      <c r="AE438" s="1">
        <v>36957</v>
      </c>
      <c r="AG438" t="s">
        <v>3691</v>
      </c>
      <c r="AH438" t="s">
        <v>53</v>
      </c>
      <c r="AJ438" t="s">
        <v>53</v>
      </c>
      <c r="AL438" t="s">
        <v>78</v>
      </c>
      <c r="AO438" t="s">
        <v>54</v>
      </c>
      <c r="AP438" s="1">
        <v>45470.468055555553</v>
      </c>
    </row>
    <row r="439" spans="1:43" x14ac:dyDescent="0.35">
      <c r="A439" t="s">
        <v>3692</v>
      </c>
      <c r="B439" t="s">
        <v>3693</v>
      </c>
      <c r="C439" t="s">
        <v>587</v>
      </c>
      <c r="D439" t="s">
        <v>58</v>
      </c>
      <c r="F439" t="s">
        <v>3694</v>
      </c>
      <c r="H439" t="s">
        <v>3695</v>
      </c>
      <c r="I439" t="s">
        <v>61</v>
      </c>
      <c r="J439" t="s">
        <v>1770</v>
      </c>
      <c r="P439" t="s">
        <v>50</v>
      </c>
      <c r="Q439" t="s">
        <v>502</v>
      </c>
      <c r="S439" t="s">
        <v>3320</v>
      </c>
      <c r="T439" t="s">
        <v>3696</v>
      </c>
      <c r="U439" s="1">
        <v>41815.386805555558</v>
      </c>
      <c r="V439" s="1">
        <v>41815.386805555558</v>
      </c>
      <c r="W439" s="1">
        <v>41815.42083333333</v>
      </c>
      <c r="X439" s="1">
        <v>42668.739583333336</v>
      </c>
      <c r="Y439" s="1">
        <v>42648.615972222222</v>
      </c>
      <c r="AC439" t="s">
        <v>51</v>
      </c>
      <c r="AD439">
        <v>2969475309</v>
      </c>
      <c r="AE439" s="1">
        <v>37159</v>
      </c>
      <c r="AF439" t="s">
        <v>1772</v>
      </c>
      <c r="AG439" t="s">
        <v>3697</v>
      </c>
      <c r="AH439" t="s">
        <v>53</v>
      </c>
      <c r="AJ439" t="s">
        <v>53</v>
      </c>
      <c r="AL439" t="s">
        <v>68</v>
      </c>
      <c r="AO439" t="s">
        <v>54</v>
      </c>
      <c r="AP439" s="1">
        <v>42692.74722222222</v>
      </c>
      <c r="AQ439" s="1">
        <v>42692.747916666667</v>
      </c>
    </row>
    <row r="440" spans="1:43" x14ac:dyDescent="0.35">
      <c r="A440" t="s">
        <v>3698</v>
      </c>
      <c r="B440" t="s">
        <v>2620</v>
      </c>
      <c r="C440" t="s">
        <v>1043</v>
      </c>
      <c r="F440" t="s">
        <v>47</v>
      </c>
      <c r="H440" t="s">
        <v>3699</v>
      </c>
      <c r="I440" t="s">
        <v>169</v>
      </c>
      <c r="J440" t="s">
        <v>49</v>
      </c>
      <c r="P440" t="s">
        <v>50</v>
      </c>
      <c r="Q440" t="s">
        <v>502</v>
      </c>
      <c r="S440" t="s">
        <v>3320</v>
      </c>
      <c r="U440" s="1">
        <v>41815.536111111112</v>
      </c>
      <c r="V440" s="1">
        <v>41815.536111111112</v>
      </c>
      <c r="W440" s="1">
        <v>41815.537499999999</v>
      </c>
      <c r="X440" s="1">
        <v>44258.384027777778</v>
      </c>
      <c r="AC440" t="s">
        <v>51</v>
      </c>
      <c r="AD440">
        <v>2969485219</v>
      </c>
      <c r="AE440" s="1">
        <v>37784</v>
      </c>
      <c r="AF440" t="s">
        <v>3700</v>
      </c>
      <c r="AG440" t="s">
        <v>3701</v>
      </c>
      <c r="AH440" t="s">
        <v>53</v>
      </c>
      <c r="AJ440" t="s">
        <v>53</v>
      </c>
      <c r="AL440" t="s">
        <v>68</v>
      </c>
      <c r="AO440" t="s">
        <v>54</v>
      </c>
      <c r="AP440" s="1">
        <v>45463.633333333331</v>
      </c>
    </row>
    <row r="441" spans="1:43" x14ac:dyDescent="0.35">
      <c r="A441" t="s">
        <v>3702</v>
      </c>
      <c r="B441" t="s">
        <v>3703</v>
      </c>
      <c r="C441" t="s">
        <v>946</v>
      </c>
      <c r="F441" t="s">
        <v>3704</v>
      </c>
      <c r="H441" t="s">
        <v>3705</v>
      </c>
      <c r="I441" t="s">
        <v>101</v>
      </c>
      <c r="J441" t="s">
        <v>323</v>
      </c>
      <c r="K441" t="s">
        <v>3706</v>
      </c>
      <c r="M441" t="s">
        <v>3707</v>
      </c>
      <c r="N441" t="s">
        <v>3708</v>
      </c>
      <c r="O441">
        <v>30338</v>
      </c>
      <c r="P441" t="s">
        <v>50</v>
      </c>
      <c r="S441" t="s">
        <v>856</v>
      </c>
      <c r="T441">
        <v>91674</v>
      </c>
      <c r="U441" s="1">
        <v>38420.601388888892</v>
      </c>
      <c r="V441" s="1">
        <v>41816.515277777777</v>
      </c>
      <c r="W441" s="1">
        <v>39870.606249999997</v>
      </c>
      <c r="X441" s="1">
        <v>45357.658333333333</v>
      </c>
      <c r="Y441" s="1">
        <v>40968.662499999999</v>
      </c>
      <c r="AC441" t="s">
        <v>51</v>
      </c>
      <c r="AD441">
        <v>2969551137</v>
      </c>
      <c r="AE441" s="1">
        <v>40288.591666666667</v>
      </c>
      <c r="AF441" t="s">
        <v>3709</v>
      </c>
      <c r="AG441" t="s">
        <v>3710</v>
      </c>
      <c r="AH441" t="s">
        <v>53</v>
      </c>
      <c r="AJ441" t="s">
        <v>53</v>
      </c>
      <c r="AK441" t="s">
        <v>536</v>
      </c>
      <c r="AL441" t="s">
        <v>68</v>
      </c>
      <c r="AO441" t="s">
        <v>54</v>
      </c>
      <c r="AP441" s="1">
        <v>45476.628472222219</v>
      </c>
      <c r="AQ441" s="1">
        <v>45476.632638888892</v>
      </c>
    </row>
    <row r="442" spans="1:43" x14ac:dyDescent="0.35">
      <c r="A442" t="s">
        <v>3711</v>
      </c>
      <c r="B442" t="s">
        <v>1767</v>
      </c>
      <c r="C442" t="s">
        <v>107</v>
      </c>
      <c r="D442" t="s">
        <v>861</v>
      </c>
      <c r="H442" t="s">
        <v>3712</v>
      </c>
      <c r="I442" t="s">
        <v>61</v>
      </c>
      <c r="J442" t="s">
        <v>62</v>
      </c>
      <c r="P442" t="s">
        <v>50</v>
      </c>
      <c r="Q442" t="s">
        <v>502</v>
      </c>
      <c r="R442" t="s">
        <v>3713</v>
      </c>
      <c r="S442" t="s">
        <v>3320</v>
      </c>
      <c r="T442" t="s">
        <v>3714</v>
      </c>
      <c r="U442" s="1">
        <v>41822.418055555558</v>
      </c>
      <c r="V442" s="1">
        <v>41822.418055555558</v>
      </c>
      <c r="W442" s="1">
        <v>42032.657638888886</v>
      </c>
      <c r="X442" s="1">
        <v>42067.518750000003</v>
      </c>
      <c r="AC442" t="s">
        <v>51</v>
      </c>
      <c r="AD442">
        <v>2969479981</v>
      </c>
      <c r="AE442" s="1">
        <v>37426</v>
      </c>
      <c r="AF442" t="s">
        <v>1655</v>
      </c>
      <c r="AG442" t="s">
        <v>3715</v>
      </c>
      <c r="AH442" t="s">
        <v>53</v>
      </c>
      <c r="AJ442" t="s">
        <v>53</v>
      </c>
      <c r="AK442" t="s">
        <v>291</v>
      </c>
      <c r="AL442" t="s">
        <v>78</v>
      </c>
      <c r="AO442" t="s">
        <v>54</v>
      </c>
    </row>
    <row r="443" spans="1:43" x14ac:dyDescent="0.35">
      <c r="A443" t="s">
        <v>3716</v>
      </c>
      <c r="B443" t="s">
        <v>3717</v>
      </c>
      <c r="C443" t="s">
        <v>3718</v>
      </c>
      <c r="D443" t="s">
        <v>98</v>
      </c>
      <c r="F443" t="s">
        <v>3719</v>
      </c>
      <c r="H443" t="s">
        <v>3720</v>
      </c>
      <c r="I443" t="s">
        <v>61</v>
      </c>
      <c r="J443" t="s">
        <v>3170</v>
      </c>
      <c r="P443" t="s">
        <v>50</v>
      </c>
      <c r="Q443" t="s">
        <v>502</v>
      </c>
      <c r="S443" t="s">
        <v>3320</v>
      </c>
      <c r="U443" s="1">
        <v>41823.438888888886</v>
      </c>
      <c r="V443" s="1">
        <v>41823.438888888886</v>
      </c>
      <c r="W443" s="1">
        <v>41827.311111111114</v>
      </c>
      <c r="X443" s="1">
        <v>41827.493055555555</v>
      </c>
      <c r="AC443" t="s">
        <v>51</v>
      </c>
      <c r="AD443">
        <v>2969480024</v>
      </c>
      <c r="AE443" s="1">
        <v>37427</v>
      </c>
      <c r="AF443" t="s">
        <v>151</v>
      </c>
      <c r="AG443" t="s">
        <v>3721</v>
      </c>
      <c r="AH443" t="s">
        <v>53</v>
      </c>
      <c r="AJ443" t="s">
        <v>53</v>
      </c>
      <c r="AK443" t="s">
        <v>2512</v>
      </c>
      <c r="AL443" t="s">
        <v>68</v>
      </c>
      <c r="AO443" t="s">
        <v>54</v>
      </c>
    </row>
    <row r="444" spans="1:43" x14ac:dyDescent="0.35">
      <c r="A444" t="s">
        <v>3722</v>
      </c>
      <c r="B444" t="s">
        <v>3723</v>
      </c>
      <c r="C444" t="s">
        <v>3724</v>
      </c>
      <c r="D444" t="s">
        <v>58</v>
      </c>
      <c r="H444" t="s">
        <v>3725</v>
      </c>
      <c r="I444" t="s">
        <v>61</v>
      </c>
      <c r="J444" t="s">
        <v>825</v>
      </c>
      <c r="P444" t="s">
        <v>50</v>
      </c>
      <c r="Q444" t="s">
        <v>502</v>
      </c>
      <c r="S444" t="s">
        <v>3320</v>
      </c>
      <c r="U444" s="1">
        <v>41823.627083333333</v>
      </c>
      <c r="V444" s="1">
        <v>41823.627083333333</v>
      </c>
      <c r="W444" s="1">
        <v>41827.329861111109</v>
      </c>
      <c r="X444" s="1">
        <v>42640.442361111112</v>
      </c>
      <c r="Y444" s="1">
        <v>42640.361111111109</v>
      </c>
      <c r="AC444" t="s">
        <v>51</v>
      </c>
      <c r="AD444">
        <v>2969480621</v>
      </c>
      <c r="AE444" s="1">
        <v>37459</v>
      </c>
      <c r="AF444" t="s">
        <v>826</v>
      </c>
      <c r="AG444" t="s">
        <v>3726</v>
      </c>
      <c r="AH444" t="s">
        <v>53</v>
      </c>
      <c r="AJ444" t="s">
        <v>53</v>
      </c>
      <c r="AL444" t="s">
        <v>68</v>
      </c>
      <c r="AO444" t="s">
        <v>54</v>
      </c>
    </row>
    <row r="445" spans="1:43" x14ac:dyDescent="0.35">
      <c r="A445" t="s">
        <v>3727</v>
      </c>
      <c r="B445" t="s">
        <v>3728</v>
      </c>
      <c r="C445" t="s">
        <v>3729</v>
      </c>
      <c r="D445" t="s">
        <v>282</v>
      </c>
      <c r="F445" t="s">
        <v>3730</v>
      </c>
      <c r="H445" t="s">
        <v>3731</v>
      </c>
      <c r="J445" t="s">
        <v>85</v>
      </c>
      <c r="P445" t="s">
        <v>50</v>
      </c>
      <c r="U445" s="1">
        <v>38770.536111111112</v>
      </c>
      <c r="V445" s="1">
        <v>41827.293749999997</v>
      </c>
      <c r="W445" s="1">
        <v>42685.35833333333</v>
      </c>
      <c r="X445" s="1">
        <v>42685.35833333333</v>
      </c>
      <c r="AC445" t="s">
        <v>51</v>
      </c>
      <c r="AD445">
        <v>2969485219</v>
      </c>
      <c r="AE445" s="1">
        <v>37784</v>
      </c>
      <c r="AG445" t="s">
        <v>3732</v>
      </c>
      <c r="AH445" t="s">
        <v>53</v>
      </c>
      <c r="AJ445" t="s">
        <v>53</v>
      </c>
      <c r="AK445" t="s">
        <v>570</v>
      </c>
      <c r="AL445" t="s">
        <v>78</v>
      </c>
      <c r="AO445" t="s">
        <v>54</v>
      </c>
    </row>
    <row r="446" spans="1:43" x14ac:dyDescent="0.35">
      <c r="A446" t="s">
        <v>3733</v>
      </c>
      <c r="B446" t="s">
        <v>3734</v>
      </c>
      <c r="C446" t="s">
        <v>3735</v>
      </c>
      <c r="D446" t="s">
        <v>1767</v>
      </c>
      <c r="F446" t="s">
        <v>3736</v>
      </c>
      <c r="G446" t="s">
        <v>3737</v>
      </c>
      <c r="H446" t="s">
        <v>3738</v>
      </c>
      <c r="I446" t="s">
        <v>3739</v>
      </c>
      <c r="J446" t="s">
        <v>3740</v>
      </c>
      <c r="K446" t="s">
        <v>3741</v>
      </c>
      <c r="M446" t="s">
        <v>3742</v>
      </c>
      <c r="N446" t="s">
        <v>1515</v>
      </c>
      <c r="O446">
        <v>85255</v>
      </c>
      <c r="P446" t="s">
        <v>50</v>
      </c>
      <c r="Q446" t="s">
        <v>502</v>
      </c>
      <c r="S446" t="s">
        <v>3320</v>
      </c>
      <c r="U446" s="1">
        <v>41827.613888888889</v>
      </c>
      <c r="V446" s="1">
        <v>41827.625</v>
      </c>
      <c r="W446" s="1">
        <v>41827.631249999999</v>
      </c>
      <c r="X446" s="1">
        <v>42478.57708333333</v>
      </c>
      <c r="Y446" s="1">
        <v>42380.55972222222</v>
      </c>
      <c r="AC446" t="s">
        <v>51</v>
      </c>
      <c r="AD446">
        <v>2969476244</v>
      </c>
      <c r="AE446" s="1">
        <v>37207</v>
      </c>
      <c r="AF446" t="s">
        <v>3743</v>
      </c>
      <c r="AG446" t="s">
        <v>3744</v>
      </c>
      <c r="AH446" t="s">
        <v>53</v>
      </c>
      <c r="AJ446" t="s">
        <v>53</v>
      </c>
      <c r="AK446" t="s">
        <v>2512</v>
      </c>
      <c r="AL446" t="s">
        <v>68</v>
      </c>
      <c r="AO446" t="s">
        <v>54</v>
      </c>
    </row>
    <row r="447" spans="1:43" x14ac:dyDescent="0.35">
      <c r="A447" t="s">
        <v>3745</v>
      </c>
      <c r="B447" t="s">
        <v>3746</v>
      </c>
      <c r="C447" t="s">
        <v>364</v>
      </c>
      <c r="F447" t="s">
        <v>3747</v>
      </c>
      <c r="G447">
        <v>3035251083</v>
      </c>
      <c r="H447" t="s">
        <v>3748</v>
      </c>
      <c r="I447" t="s">
        <v>394</v>
      </c>
      <c r="J447" t="s">
        <v>3749</v>
      </c>
      <c r="K447" t="s">
        <v>3750</v>
      </c>
      <c r="M447" t="s">
        <v>3751</v>
      </c>
      <c r="N447" t="s">
        <v>65</v>
      </c>
      <c r="O447">
        <v>80303</v>
      </c>
      <c r="P447" t="s">
        <v>50</v>
      </c>
      <c r="Q447" t="s">
        <v>502</v>
      </c>
      <c r="R447" t="s">
        <v>3752</v>
      </c>
      <c r="S447" t="s">
        <v>3320</v>
      </c>
      <c r="T447" s="2" t="s">
        <v>3753</v>
      </c>
      <c r="U447" s="1">
        <v>41346.519444444442</v>
      </c>
      <c r="V447" s="1">
        <v>41830.531944444447</v>
      </c>
      <c r="W447" s="1">
        <v>41346.522916666669</v>
      </c>
      <c r="X447" s="1">
        <v>44202.564583333333</v>
      </c>
      <c r="AC447" t="s">
        <v>51</v>
      </c>
      <c r="AD447">
        <v>2969528501</v>
      </c>
      <c r="AE447" s="1">
        <v>39379.53125</v>
      </c>
      <c r="AF447" t="s">
        <v>3754</v>
      </c>
      <c r="AG447" t="s">
        <v>3755</v>
      </c>
      <c r="AH447" t="s">
        <v>53</v>
      </c>
      <c r="AJ447" t="s">
        <v>53</v>
      </c>
      <c r="AL447" t="s">
        <v>68</v>
      </c>
      <c r="AO447" t="s">
        <v>54</v>
      </c>
      <c r="AP447" s="1">
        <v>44550.588888888888</v>
      </c>
    </row>
    <row r="448" spans="1:43" x14ac:dyDescent="0.35">
      <c r="A448" t="s">
        <v>3756</v>
      </c>
      <c r="B448" t="s">
        <v>653</v>
      </c>
      <c r="C448" t="s">
        <v>1429</v>
      </c>
      <c r="F448" t="s">
        <v>3757</v>
      </c>
      <c r="G448">
        <v>3034342301</v>
      </c>
      <c r="H448" t="s">
        <v>3758</v>
      </c>
      <c r="I448" t="s">
        <v>179</v>
      </c>
      <c r="J448" t="s">
        <v>1842</v>
      </c>
      <c r="K448" t="s">
        <v>3759</v>
      </c>
      <c r="M448" t="s">
        <v>1333</v>
      </c>
      <c r="N448" t="s">
        <v>65</v>
      </c>
      <c r="O448" t="s">
        <v>3760</v>
      </c>
      <c r="P448" t="s">
        <v>50</v>
      </c>
      <c r="Q448" t="s">
        <v>502</v>
      </c>
      <c r="S448" t="s">
        <v>3320</v>
      </c>
      <c r="T448" s="2" t="s">
        <v>2399</v>
      </c>
      <c r="U448" s="1">
        <v>40954.634722222225</v>
      </c>
      <c r="V448" s="1">
        <v>41831.380555555559</v>
      </c>
      <c r="W448" s="1">
        <v>40959.649305555555</v>
      </c>
      <c r="X448" s="1">
        <v>42657.319444444445</v>
      </c>
      <c r="Y448" s="1">
        <v>42657.321527777778</v>
      </c>
      <c r="AC448" t="s">
        <v>51</v>
      </c>
      <c r="AD448">
        <v>2969475411</v>
      </c>
      <c r="AE448" s="1">
        <v>37166.661111111112</v>
      </c>
      <c r="AF448" t="s">
        <v>1844</v>
      </c>
      <c r="AG448" t="s">
        <v>3761</v>
      </c>
      <c r="AH448" t="s">
        <v>53</v>
      </c>
      <c r="AJ448" t="s">
        <v>53</v>
      </c>
      <c r="AK448" t="s">
        <v>1949</v>
      </c>
      <c r="AL448" t="s">
        <v>78</v>
      </c>
      <c r="AO448" t="s">
        <v>54</v>
      </c>
      <c r="AP448" s="1">
        <v>44700.5</v>
      </c>
      <c r="AQ448" s="1">
        <v>44685.869444444441</v>
      </c>
    </row>
    <row r="449" spans="1:43" x14ac:dyDescent="0.35">
      <c r="A449" t="s">
        <v>3762</v>
      </c>
      <c r="B449" t="s">
        <v>3763</v>
      </c>
      <c r="C449" t="s">
        <v>3764</v>
      </c>
      <c r="F449" t="s">
        <v>3765</v>
      </c>
      <c r="H449" t="s">
        <v>3766</v>
      </c>
      <c r="I449" t="s">
        <v>200</v>
      </c>
      <c r="J449" t="s">
        <v>3767</v>
      </c>
      <c r="K449" t="s">
        <v>3768</v>
      </c>
      <c r="M449" t="s">
        <v>1296</v>
      </c>
      <c r="N449" t="s">
        <v>398</v>
      </c>
      <c r="O449">
        <v>88220</v>
      </c>
      <c r="P449" t="s">
        <v>50</v>
      </c>
      <c r="Q449" t="s">
        <v>502</v>
      </c>
      <c r="S449" t="s">
        <v>3320</v>
      </c>
      <c r="U449" s="1">
        <v>41834.568055555559</v>
      </c>
      <c r="V449" s="1">
        <v>41834.568055555559</v>
      </c>
      <c r="W449" s="1">
        <v>41834.569444444445</v>
      </c>
      <c r="X449" s="1">
        <v>42682.651388888888</v>
      </c>
      <c r="AC449" t="s">
        <v>53</v>
      </c>
      <c r="AD449">
        <v>2969515564</v>
      </c>
      <c r="AE449" s="1">
        <v>38667.748611111114</v>
      </c>
      <c r="AF449" t="s">
        <v>3769</v>
      </c>
      <c r="AG449" t="s">
        <v>3770</v>
      </c>
      <c r="AH449" t="s">
        <v>51</v>
      </c>
      <c r="AI449" t="s">
        <v>51</v>
      </c>
      <c r="AJ449" t="s">
        <v>53</v>
      </c>
      <c r="AL449" t="s">
        <v>68</v>
      </c>
      <c r="AO449" t="s">
        <v>54</v>
      </c>
      <c r="AP449" s="1">
        <v>42745.538194444445</v>
      </c>
    </row>
    <row r="450" spans="1:43" x14ac:dyDescent="0.35">
      <c r="A450" t="s">
        <v>3771</v>
      </c>
      <c r="B450" t="s">
        <v>3772</v>
      </c>
      <c r="C450" t="s">
        <v>3773</v>
      </c>
      <c r="F450" t="s">
        <v>3774</v>
      </c>
      <c r="H450" t="s">
        <v>3775</v>
      </c>
      <c r="I450" t="s">
        <v>179</v>
      </c>
      <c r="J450" t="s">
        <v>491</v>
      </c>
      <c r="K450" t="s">
        <v>3776</v>
      </c>
      <c r="M450" t="s">
        <v>3777</v>
      </c>
      <c r="N450" t="s">
        <v>3778</v>
      </c>
      <c r="O450">
        <v>68145</v>
      </c>
      <c r="P450" t="s">
        <v>50</v>
      </c>
      <c r="Q450" t="s">
        <v>502</v>
      </c>
      <c r="S450" t="s">
        <v>3320</v>
      </c>
      <c r="T450" t="s">
        <v>3779</v>
      </c>
      <c r="U450" s="1">
        <v>41835.520833333336</v>
      </c>
      <c r="V450" s="1">
        <v>41835.520833333336</v>
      </c>
      <c r="W450" s="1">
        <v>41835.521527777775</v>
      </c>
      <c r="X450" s="1">
        <v>44615.395833333336</v>
      </c>
      <c r="Y450" s="1">
        <v>42921.490277777775</v>
      </c>
      <c r="AC450" t="s">
        <v>53</v>
      </c>
      <c r="AD450">
        <v>2969472760</v>
      </c>
      <c r="AE450" s="1">
        <v>36916.71597222222</v>
      </c>
      <c r="AF450" t="s">
        <v>3780</v>
      </c>
      <c r="AG450" t="s">
        <v>3781</v>
      </c>
      <c r="AH450" t="s">
        <v>51</v>
      </c>
      <c r="AI450" t="s">
        <v>51</v>
      </c>
      <c r="AJ450" t="s">
        <v>53</v>
      </c>
      <c r="AL450" t="s">
        <v>68</v>
      </c>
      <c r="AO450" t="s">
        <v>54</v>
      </c>
      <c r="AP450" s="1">
        <v>44616.39166666667</v>
      </c>
    </row>
    <row r="451" spans="1:43" x14ac:dyDescent="0.35">
      <c r="A451" t="s">
        <v>3782</v>
      </c>
      <c r="B451" t="s">
        <v>3783</v>
      </c>
      <c r="C451" t="s">
        <v>3460</v>
      </c>
      <c r="F451">
        <f>1575-912-5056</f>
        <v>-4393</v>
      </c>
      <c r="H451" t="s">
        <v>3784</v>
      </c>
      <c r="I451" t="s">
        <v>169</v>
      </c>
      <c r="J451" t="s">
        <v>1014</v>
      </c>
      <c r="K451" t="s">
        <v>3785</v>
      </c>
      <c r="M451" t="s">
        <v>2002</v>
      </c>
      <c r="N451" t="s">
        <v>398</v>
      </c>
      <c r="O451">
        <v>88023</v>
      </c>
      <c r="P451" t="s">
        <v>50</v>
      </c>
      <c r="Q451" t="s">
        <v>502</v>
      </c>
      <c r="S451" t="s">
        <v>3320</v>
      </c>
      <c r="T451">
        <v>16345</v>
      </c>
      <c r="U451" s="1">
        <v>41836.634027777778</v>
      </c>
      <c r="V451" s="1">
        <v>41836.634027777778</v>
      </c>
      <c r="W451" s="1">
        <v>41836.635416666664</v>
      </c>
      <c r="X451" s="1">
        <v>43583.263194444444</v>
      </c>
      <c r="AC451" t="s">
        <v>53</v>
      </c>
      <c r="AD451">
        <v>2969480780</v>
      </c>
      <c r="AE451" s="1">
        <v>37467</v>
      </c>
      <c r="AF451" t="s">
        <v>2003</v>
      </c>
      <c r="AG451" t="s">
        <v>3786</v>
      </c>
      <c r="AH451" t="s">
        <v>51</v>
      </c>
      <c r="AI451" t="s">
        <v>51</v>
      </c>
      <c r="AJ451" t="s">
        <v>53</v>
      </c>
      <c r="AL451" t="s">
        <v>68</v>
      </c>
      <c r="AO451" t="s">
        <v>54</v>
      </c>
      <c r="AP451" s="1">
        <v>45447.486111111109</v>
      </c>
    </row>
    <row r="452" spans="1:43" x14ac:dyDescent="0.35">
      <c r="A452" t="s">
        <v>3787</v>
      </c>
      <c r="B452" t="s">
        <v>3788</v>
      </c>
      <c r="C452" t="s">
        <v>3789</v>
      </c>
      <c r="F452" t="s">
        <v>3774</v>
      </c>
      <c r="H452" t="s">
        <v>3775</v>
      </c>
      <c r="I452" t="s">
        <v>179</v>
      </c>
      <c r="J452" t="s">
        <v>491</v>
      </c>
      <c r="K452" t="s">
        <v>3776</v>
      </c>
      <c r="M452" t="s">
        <v>3777</v>
      </c>
      <c r="N452" t="s">
        <v>3778</v>
      </c>
      <c r="O452">
        <v>68145</v>
      </c>
      <c r="P452" t="s">
        <v>50</v>
      </c>
      <c r="Q452" t="s">
        <v>502</v>
      </c>
      <c r="S452" t="s">
        <v>3320</v>
      </c>
      <c r="U452" s="1">
        <v>41837.462500000001</v>
      </c>
      <c r="V452" s="1">
        <v>41837.462500000001</v>
      </c>
      <c r="W452" s="1">
        <v>41837.463194444441</v>
      </c>
      <c r="X452" s="1">
        <v>45070.481944444444</v>
      </c>
      <c r="Y452" s="1">
        <v>45477.587500000001</v>
      </c>
      <c r="Z452">
        <v>831068.39</v>
      </c>
      <c r="AA452" t="s">
        <v>133</v>
      </c>
      <c r="AC452" t="s">
        <v>53</v>
      </c>
      <c r="AD452">
        <v>2969472760</v>
      </c>
      <c r="AE452" s="1">
        <v>36916.71597222222</v>
      </c>
      <c r="AF452" t="s">
        <v>3790</v>
      </c>
      <c r="AG452" t="s">
        <v>3791</v>
      </c>
      <c r="AH452" t="s">
        <v>51</v>
      </c>
      <c r="AI452" t="s">
        <v>53</v>
      </c>
      <c r="AJ452" t="s">
        <v>51</v>
      </c>
      <c r="AL452" t="s">
        <v>68</v>
      </c>
      <c r="AO452" t="s">
        <v>54</v>
      </c>
    </row>
    <row r="453" spans="1:43" x14ac:dyDescent="0.35">
      <c r="A453" t="s">
        <v>3792</v>
      </c>
      <c r="B453" t="s">
        <v>403</v>
      </c>
      <c r="C453" t="s">
        <v>302</v>
      </c>
      <c r="D453" t="s">
        <v>58</v>
      </c>
      <c r="F453" t="s">
        <v>3793</v>
      </c>
      <c r="H453" t="s">
        <v>3794</v>
      </c>
      <c r="I453" t="s">
        <v>3795</v>
      </c>
      <c r="J453" t="s">
        <v>3796</v>
      </c>
      <c r="K453" t="s">
        <v>3797</v>
      </c>
      <c r="M453" t="s">
        <v>1692</v>
      </c>
      <c r="N453" t="s">
        <v>501</v>
      </c>
      <c r="O453">
        <v>88240</v>
      </c>
      <c r="P453" t="s">
        <v>50</v>
      </c>
      <c r="Q453" t="s">
        <v>502</v>
      </c>
      <c r="R453" t="s">
        <v>3798</v>
      </c>
      <c r="S453" t="s">
        <v>3320</v>
      </c>
      <c r="T453">
        <v>24335</v>
      </c>
      <c r="U453" s="1">
        <v>39049.632638888892</v>
      </c>
      <c r="V453" s="1">
        <v>41837.488888888889</v>
      </c>
      <c r="W453" s="1">
        <v>39049.635416666664</v>
      </c>
      <c r="X453" s="1">
        <v>44067.499305555553</v>
      </c>
      <c r="Y453" s="1">
        <v>42649.489583333336</v>
      </c>
      <c r="AC453" t="s">
        <v>51</v>
      </c>
      <c r="AD453">
        <v>2969521611</v>
      </c>
      <c r="AE453" s="1">
        <v>39028.604861111111</v>
      </c>
      <c r="AF453" t="s">
        <v>3799</v>
      </c>
      <c r="AG453" t="s">
        <v>3800</v>
      </c>
      <c r="AH453" t="s">
        <v>53</v>
      </c>
      <c r="AJ453" t="s">
        <v>53</v>
      </c>
      <c r="AL453" t="s">
        <v>68</v>
      </c>
      <c r="AO453" t="s">
        <v>54</v>
      </c>
      <c r="AP453" s="1">
        <v>44875.5625</v>
      </c>
      <c r="AQ453" s="1">
        <v>44804.557638888888</v>
      </c>
    </row>
    <row r="454" spans="1:43" x14ac:dyDescent="0.35">
      <c r="A454" t="s">
        <v>3801</v>
      </c>
      <c r="B454" t="s">
        <v>3802</v>
      </c>
      <c r="C454" t="s">
        <v>3803</v>
      </c>
      <c r="F454" t="s">
        <v>3804</v>
      </c>
      <c r="H454" t="s">
        <v>3805</v>
      </c>
      <c r="I454" t="s">
        <v>394</v>
      </c>
      <c r="J454" t="s">
        <v>3806</v>
      </c>
      <c r="K454" t="s">
        <v>3807</v>
      </c>
      <c r="M454" t="s">
        <v>3808</v>
      </c>
      <c r="N454" t="s">
        <v>65</v>
      </c>
      <c r="O454">
        <v>80701</v>
      </c>
      <c r="P454" t="s">
        <v>50</v>
      </c>
      <c r="S454" t="s">
        <v>3320</v>
      </c>
      <c r="T454">
        <v>61725</v>
      </c>
      <c r="U454" s="1">
        <v>38778.661805555559</v>
      </c>
      <c r="V454" s="1">
        <v>41842.529166666667</v>
      </c>
      <c r="W454" s="1">
        <v>38778.674305555556</v>
      </c>
      <c r="X454" s="1">
        <v>42684.461805555555</v>
      </c>
      <c r="Y454" s="1">
        <v>42643.667361111111</v>
      </c>
      <c r="AC454" t="s">
        <v>51</v>
      </c>
      <c r="AD454">
        <v>2969475453</v>
      </c>
      <c r="AE454" s="1">
        <v>37166.661111111112</v>
      </c>
      <c r="AF454" t="s">
        <v>3809</v>
      </c>
      <c r="AG454" t="s">
        <v>3810</v>
      </c>
      <c r="AH454" t="s">
        <v>53</v>
      </c>
      <c r="AJ454" t="s">
        <v>53</v>
      </c>
      <c r="AL454" t="s">
        <v>505</v>
      </c>
      <c r="AO454" t="s">
        <v>54</v>
      </c>
      <c r="AP454" s="1">
        <v>45299.420138888891</v>
      </c>
      <c r="AQ454" s="1">
        <v>44803.626388888886</v>
      </c>
    </row>
    <row r="455" spans="1:43" x14ac:dyDescent="0.35">
      <c r="A455" t="s">
        <v>3811</v>
      </c>
      <c r="B455" t="s">
        <v>3812</v>
      </c>
      <c r="C455" t="s">
        <v>3813</v>
      </c>
      <c r="F455" t="s">
        <v>3814</v>
      </c>
      <c r="H455" t="s">
        <v>3815</v>
      </c>
      <c r="I455" t="s">
        <v>780</v>
      </c>
      <c r="J455" t="s">
        <v>3816</v>
      </c>
      <c r="K455" t="s">
        <v>3817</v>
      </c>
      <c r="M455" t="s">
        <v>1879</v>
      </c>
      <c r="N455" t="s">
        <v>65</v>
      </c>
      <c r="O455">
        <v>80504</v>
      </c>
      <c r="P455" t="s">
        <v>50</v>
      </c>
      <c r="Q455" t="s">
        <v>502</v>
      </c>
      <c r="R455" t="s">
        <v>469</v>
      </c>
      <c r="S455" t="s">
        <v>3320</v>
      </c>
      <c r="T455" t="s">
        <v>3818</v>
      </c>
      <c r="U455" s="1">
        <v>41842.854861111111</v>
      </c>
      <c r="V455" s="1">
        <v>41842.867361111108</v>
      </c>
      <c r="W455" s="1">
        <v>41842.855555555558</v>
      </c>
      <c r="X455" s="1">
        <v>43808.506944444445</v>
      </c>
      <c r="Y455" s="1">
        <v>42653.5</v>
      </c>
      <c r="AC455" t="s">
        <v>51</v>
      </c>
      <c r="AD455">
        <v>2969475153</v>
      </c>
      <c r="AE455" s="1">
        <v>37146</v>
      </c>
      <c r="AF455" t="s">
        <v>3819</v>
      </c>
      <c r="AG455" t="s">
        <v>3820</v>
      </c>
      <c r="AH455" t="s">
        <v>51</v>
      </c>
      <c r="AJ455" t="s">
        <v>53</v>
      </c>
      <c r="AL455" t="s">
        <v>68</v>
      </c>
      <c r="AO455" t="s">
        <v>54</v>
      </c>
      <c r="AP455" s="1">
        <v>45428.602083333331</v>
      </c>
      <c r="AQ455" s="1">
        <v>45152.505555555559</v>
      </c>
    </row>
    <row r="456" spans="1:43" x14ac:dyDescent="0.35">
      <c r="A456" t="s">
        <v>3821</v>
      </c>
      <c r="B456" t="s">
        <v>3822</v>
      </c>
      <c r="C456" t="s">
        <v>2157</v>
      </c>
      <c r="F456" t="s">
        <v>3823</v>
      </c>
      <c r="H456" t="s">
        <v>3824</v>
      </c>
      <c r="I456" t="s">
        <v>780</v>
      </c>
      <c r="J456" t="s">
        <v>3816</v>
      </c>
      <c r="K456" t="s">
        <v>3825</v>
      </c>
      <c r="M456" t="s">
        <v>3826</v>
      </c>
      <c r="N456" t="s">
        <v>65</v>
      </c>
      <c r="O456">
        <v>80504</v>
      </c>
      <c r="P456" t="s">
        <v>50</v>
      </c>
      <c r="Q456" t="s">
        <v>502</v>
      </c>
      <c r="S456" t="s">
        <v>3320</v>
      </c>
      <c r="T456" t="s">
        <v>3818</v>
      </c>
      <c r="U456" s="1">
        <v>41843.61041666667</v>
      </c>
      <c r="V456" s="1">
        <v>41843.61041666667</v>
      </c>
      <c r="W456" s="1">
        <v>41843.611805555556</v>
      </c>
      <c r="X456" s="1">
        <v>43601.706250000003</v>
      </c>
      <c r="Y456" s="1">
        <v>42653.573611111111</v>
      </c>
      <c r="AC456" t="s">
        <v>53</v>
      </c>
      <c r="AD456">
        <v>2969475153</v>
      </c>
      <c r="AE456" s="1">
        <v>37146</v>
      </c>
      <c r="AF456" t="s">
        <v>3819</v>
      </c>
      <c r="AG456" t="s">
        <v>3827</v>
      </c>
      <c r="AH456" t="s">
        <v>51</v>
      </c>
      <c r="AI456" t="s">
        <v>51</v>
      </c>
      <c r="AJ456" t="s">
        <v>53</v>
      </c>
      <c r="AL456" t="s">
        <v>68</v>
      </c>
      <c r="AO456" t="s">
        <v>54</v>
      </c>
      <c r="AP456" s="1">
        <v>45474.548611111109</v>
      </c>
      <c r="AQ456" s="1">
        <v>45470.645138888889</v>
      </c>
    </row>
    <row r="457" spans="1:43" x14ac:dyDescent="0.35">
      <c r="A457" t="s">
        <v>3828</v>
      </c>
      <c r="B457" t="s">
        <v>3829</v>
      </c>
      <c r="C457" t="s">
        <v>258</v>
      </c>
      <c r="F457" t="s">
        <v>1854</v>
      </c>
      <c r="H457" t="s">
        <v>3830</v>
      </c>
      <c r="I457" t="s">
        <v>61</v>
      </c>
      <c r="J457" t="s">
        <v>882</v>
      </c>
      <c r="P457" t="s">
        <v>50</v>
      </c>
      <c r="Q457" t="s">
        <v>502</v>
      </c>
      <c r="S457" t="s">
        <v>3320</v>
      </c>
      <c r="U457" s="1">
        <v>41849.780555555553</v>
      </c>
      <c r="V457" s="1">
        <v>41849.780555555553</v>
      </c>
      <c r="W457" s="1">
        <v>41850.310416666667</v>
      </c>
      <c r="X457" s="1">
        <v>43616.450694444444</v>
      </c>
      <c r="AC457" t="s">
        <v>51</v>
      </c>
      <c r="AD457">
        <v>2969482269</v>
      </c>
      <c r="AE457" s="1">
        <v>37567</v>
      </c>
      <c r="AF457" t="s">
        <v>1856</v>
      </c>
      <c r="AG457" t="s">
        <v>3831</v>
      </c>
      <c r="AH457" t="s">
        <v>53</v>
      </c>
      <c r="AJ457" t="s">
        <v>53</v>
      </c>
      <c r="AK457" t="s">
        <v>2512</v>
      </c>
      <c r="AL457" t="s">
        <v>68</v>
      </c>
      <c r="AO457" t="s">
        <v>54</v>
      </c>
      <c r="AP457" s="1">
        <v>45461.600694444445</v>
      </c>
      <c r="AQ457" s="1">
        <v>45268.545138888891</v>
      </c>
    </row>
    <row r="458" spans="1:43" x14ac:dyDescent="0.35">
      <c r="A458" t="s">
        <v>3832</v>
      </c>
      <c r="B458" t="s">
        <v>3833</v>
      </c>
      <c r="C458" t="s">
        <v>3834</v>
      </c>
      <c r="F458">
        <v>9703804255</v>
      </c>
      <c r="H458" t="s">
        <v>3835</v>
      </c>
      <c r="I458" t="s">
        <v>415</v>
      </c>
      <c r="J458" t="s">
        <v>3836</v>
      </c>
      <c r="K458" t="s">
        <v>3837</v>
      </c>
      <c r="M458" t="s">
        <v>3838</v>
      </c>
      <c r="N458" t="s">
        <v>65</v>
      </c>
      <c r="O458">
        <v>80723</v>
      </c>
      <c r="P458" t="s">
        <v>50</v>
      </c>
      <c r="Q458" t="s">
        <v>502</v>
      </c>
      <c r="S458" t="s">
        <v>3320</v>
      </c>
      <c r="U458" s="1">
        <v>41850.621527777781</v>
      </c>
      <c r="V458" s="1">
        <v>41850.621527777781</v>
      </c>
      <c r="W458" s="1">
        <v>41850.622916666667</v>
      </c>
      <c r="X458" s="1">
        <v>44210.765972222223</v>
      </c>
      <c r="Y458" s="1">
        <v>42646.776388888888</v>
      </c>
      <c r="AC458" t="s">
        <v>53</v>
      </c>
      <c r="AD458">
        <v>2969661742</v>
      </c>
      <c r="AE458" s="1">
        <v>42052.42083333333</v>
      </c>
      <c r="AF458" t="s">
        <v>3839</v>
      </c>
      <c r="AG458" t="s">
        <v>3840</v>
      </c>
      <c r="AH458" t="s">
        <v>51</v>
      </c>
      <c r="AI458" t="s">
        <v>53</v>
      </c>
      <c r="AJ458" t="s">
        <v>51</v>
      </c>
      <c r="AL458" t="s">
        <v>78</v>
      </c>
      <c r="AO458" t="s">
        <v>54</v>
      </c>
      <c r="AP458" s="1">
        <v>45471.685416666667</v>
      </c>
      <c r="AQ458" s="1">
        <v>45469.688888888886</v>
      </c>
    </row>
    <row r="459" spans="1:43" x14ac:dyDescent="0.35">
      <c r="A459" t="s">
        <v>3841</v>
      </c>
      <c r="B459" t="s">
        <v>3842</v>
      </c>
      <c r="C459" t="s">
        <v>1499</v>
      </c>
      <c r="F459" t="s">
        <v>3843</v>
      </c>
      <c r="G459">
        <v>3096750430</v>
      </c>
      <c r="H459" t="s">
        <v>3844</v>
      </c>
      <c r="I459" t="s">
        <v>3845</v>
      </c>
      <c r="J459" t="s">
        <v>3846</v>
      </c>
      <c r="K459" t="s">
        <v>3847</v>
      </c>
      <c r="M459" t="s">
        <v>3848</v>
      </c>
      <c r="N459" t="s">
        <v>3849</v>
      </c>
      <c r="O459">
        <v>61602</v>
      </c>
      <c r="P459" t="s">
        <v>50</v>
      </c>
      <c r="Q459" t="s">
        <v>502</v>
      </c>
      <c r="S459" t="s">
        <v>3320</v>
      </c>
      <c r="U459" s="1">
        <v>41852.538888888892</v>
      </c>
      <c r="V459" s="1">
        <v>41852.538888888892</v>
      </c>
      <c r="W459" s="1">
        <v>41852.539583333331</v>
      </c>
      <c r="X459" s="1">
        <v>42121.512499999997</v>
      </c>
      <c r="AC459" t="s">
        <v>53</v>
      </c>
      <c r="AD459">
        <v>1000000001</v>
      </c>
      <c r="AE459" s="1">
        <v>39973.351388888892</v>
      </c>
      <c r="AF459" t="s">
        <v>3377</v>
      </c>
      <c r="AG459" t="s">
        <v>3850</v>
      </c>
      <c r="AH459" t="s">
        <v>51</v>
      </c>
      <c r="AI459" t="s">
        <v>53</v>
      </c>
      <c r="AJ459" t="s">
        <v>51</v>
      </c>
      <c r="AL459" t="s">
        <v>78</v>
      </c>
      <c r="AO459" t="s">
        <v>54</v>
      </c>
      <c r="AP459" s="1">
        <v>43581.557638888888</v>
      </c>
    </row>
    <row r="460" spans="1:43" x14ac:dyDescent="0.35">
      <c r="A460" t="s">
        <v>3851</v>
      </c>
      <c r="B460" t="s">
        <v>3852</v>
      </c>
      <c r="C460" t="s">
        <v>952</v>
      </c>
      <c r="D460" t="s">
        <v>3853</v>
      </c>
      <c r="F460" t="s">
        <v>3854</v>
      </c>
      <c r="G460">
        <v>5754205414</v>
      </c>
      <c r="H460" t="s">
        <v>3855</v>
      </c>
      <c r="I460" t="s">
        <v>101</v>
      </c>
      <c r="J460" t="s">
        <v>3856</v>
      </c>
      <c r="K460" t="s">
        <v>3857</v>
      </c>
      <c r="M460" t="s">
        <v>513</v>
      </c>
      <c r="N460" t="s">
        <v>1195</v>
      </c>
      <c r="O460">
        <v>88201</v>
      </c>
      <c r="P460" t="s">
        <v>50</v>
      </c>
      <c r="Q460" t="s">
        <v>502</v>
      </c>
      <c r="R460" t="s">
        <v>469</v>
      </c>
      <c r="S460" t="s">
        <v>3320</v>
      </c>
      <c r="T460">
        <v>21919</v>
      </c>
      <c r="U460" s="1">
        <v>41857.63958333333</v>
      </c>
      <c r="V460" s="1">
        <v>41857.63958333333</v>
      </c>
      <c r="W460" s="1">
        <v>41857.640972222223</v>
      </c>
      <c r="X460" s="1">
        <v>41875.925000000003</v>
      </c>
      <c r="AC460" t="s">
        <v>53</v>
      </c>
      <c r="AD460">
        <v>2969631255</v>
      </c>
      <c r="AE460" s="1">
        <v>41759.661111111112</v>
      </c>
      <c r="AF460" t="s">
        <v>3858</v>
      </c>
      <c r="AG460" t="s">
        <v>3859</v>
      </c>
      <c r="AH460" t="s">
        <v>51</v>
      </c>
      <c r="AI460" t="s">
        <v>51</v>
      </c>
      <c r="AJ460" t="s">
        <v>53</v>
      </c>
      <c r="AL460" t="s">
        <v>68</v>
      </c>
      <c r="AO460" t="s">
        <v>54</v>
      </c>
    </row>
    <row r="461" spans="1:43" x14ac:dyDescent="0.35">
      <c r="A461" t="s">
        <v>3860</v>
      </c>
      <c r="B461" t="s">
        <v>3861</v>
      </c>
      <c r="C461" t="s">
        <v>1775</v>
      </c>
      <c r="D461" t="s">
        <v>2078</v>
      </c>
      <c r="F461" t="s">
        <v>3862</v>
      </c>
      <c r="G461" t="s">
        <v>3863</v>
      </c>
      <c r="H461" t="s">
        <v>3864</v>
      </c>
      <c r="I461" t="s">
        <v>2813</v>
      </c>
      <c r="J461" t="s">
        <v>3865</v>
      </c>
      <c r="K461" t="s">
        <v>3866</v>
      </c>
      <c r="M461" t="s">
        <v>298</v>
      </c>
      <c r="N461" t="s">
        <v>213</v>
      </c>
      <c r="O461">
        <v>80003</v>
      </c>
      <c r="P461" t="s">
        <v>50</v>
      </c>
      <c r="Q461" t="s">
        <v>502</v>
      </c>
      <c r="S461" t="s">
        <v>3320</v>
      </c>
      <c r="T461">
        <v>72028</v>
      </c>
      <c r="U461" s="1">
        <v>40261.421527777777</v>
      </c>
      <c r="V461" s="1">
        <v>41864.361111111109</v>
      </c>
      <c r="W461" s="1">
        <v>40263.37222222222</v>
      </c>
      <c r="X461" s="1">
        <v>45355.397222222222</v>
      </c>
      <c r="Y461" s="1">
        <v>42653.464583333334</v>
      </c>
      <c r="AC461" t="s">
        <v>51</v>
      </c>
      <c r="AD461">
        <v>2969550507</v>
      </c>
      <c r="AE461" s="1">
        <v>40263.368750000001</v>
      </c>
      <c r="AF461" t="s">
        <v>3867</v>
      </c>
      <c r="AG461" t="s">
        <v>3868</v>
      </c>
      <c r="AH461" t="s">
        <v>53</v>
      </c>
      <c r="AJ461" t="s">
        <v>53</v>
      </c>
      <c r="AK461" t="s">
        <v>570</v>
      </c>
      <c r="AL461" t="s">
        <v>68</v>
      </c>
      <c r="AO461" t="s">
        <v>54</v>
      </c>
      <c r="AP461" s="1">
        <v>45475.588194444441</v>
      </c>
      <c r="AQ461" s="1">
        <v>45475.589583333334</v>
      </c>
    </row>
    <row r="462" spans="1:43" x14ac:dyDescent="0.35">
      <c r="A462" t="s">
        <v>3869</v>
      </c>
      <c r="B462" t="s">
        <v>3870</v>
      </c>
      <c r="C462" t="s">
        <v>3871</v>
      </c>
      <c r="F462" t="s">
        <v>3872</v>
      </c>
      <c r="G462" t="s">
        <v>3873</v>
      </c>
      <c r="H462" t="s">
        <v>3874</v>
      </c>
      <c r="I462" t="s">
        <v>2343</v>
      </c>
      <c r="J462" t="s">
        <v>3875</v>
      </c>
      <c r="K462" t="s">
        <v>3876</v>
      </c>
      <c r="M462" t="s">
        <v>1879</v>
      </c>
      <c r="N462" t="s">
        <v>287</v>
      </c>
      <c r="O462">
        <v>80504</v>
      </c>
      <c r="P462" t="s">
        <v>50</v>
      </c>
      <c r="Q462" t="s">
        <v>502</v>
      </c>
      <c r="S462" t="s">
        <v>3320</v>
      </c>
      <c r="T462">
        <v>44003</v>
      </c>
      <c r="U462" s="1">
        <v>41865.716666666667</v>
      </c>
      <c r="V462" s="1">
        <v>41869.366666666669</v>
      </c>
      <c r="W462" s="1">
        <v>41865.717361111114</v>
      </c>
      <c r="X462" s="1">
        <v>42199.441666666666</v>
      </c>
      <c r="AC462" t="s">
        <v>53</v>
      </c>
      <c r="AD462">
        <v>2969572303</v>
      </c>
      <c r="AE462" s="1">
        <v>40995.640972222223</v>
      </c>
      <c r="AF462" t="s">
        <v>3877</v>
      </c>
      <c r="AG462" t="s">
        <v>3878</v>
      </c>
      <c r="AH462" t="s">
        <v>51</v>
      </c>
      <c r="AJ462" t="s">
        <v>53</v>
      </c>
      <c r="AL462" t="s">
        <v>68</v>
      </c>
      <c r="AO462" t="s">
        <v>54</v>
      </c>
      <c r="AP462" s="1">
        <v>45463.570138888892</v>
      </c>
    </row>
    <row r="463" spans="1:43" x14ac:dyDescent="0.35">
      <c r="A463" t="s">
        <v>3879</v>
      </c>
      <c r="B463" t="s">
        <v>3880</v>
      </c>
      <c r="C463" t="s">
        <v>97</v>
      </c>
      <c r="F463" t="s">
        <v>3881</v>
      </c>
      <c r="G463" t="s">
        <v>3882</v>
      </c>
      <c r="H463" t="s">
        <v>3883</v>
      </c>
      <c r="I463" t="s">
        <v>179</v>
      </c>
      <c r="J463" t="s">
        <v>3740</v>
      </c>
      <c r="K463" t="s">
        <v>3884</v>
      </c>
      <c r="M463" t="s">
        <v>3885</v>
      </c>
      <c r="N463" t="s">
        <v>3886</v>
      </c>
      <c r="O463">
        <v>85255</v>
      </c>
      <c r="P463" t="s">
        <v>50</v>
      </c>
      <c r="Q463" t="s">
        <v>502</v>
      </c>
      <c r="S463" t="s">
        <v>3320</v>
      </c>
      <c r="U463" s="1">
        <v>41871.647916666669</v>
      </c>
      <c r="V463" s="1">
        <v>41871.647916666669</v>
      </c>
      <c r="W463" s="1">
        <v>41872.65625</v>
      </c>
      <c r="X463" s="1">
        <v>41873.634027777778</v>
      </c>
      <c r="AC463" t="s">
        <v>51</v>
      </c>
      <c r="AD463">
        <v>2969476244</v>
      </c>
      <c r="AE463" s="1">
        <v>37207</v>
      </c>
      <c r="AF463" t="s">
        <v>3743</v>
      </c>
      <c r="AG463" t="s">
        <v>3887</v>
      </c>
      <c r="AH463" t="s">
        <v>53</v>
      </c>
      <c r="AJ463" t="s">
        <v>53</v>
      </c>
      <c r="AK463" t="s">
        <v>2512</v>
      </c>
      <c r="AL463" t="s">
        <v>68</v>
      </c>
      <c r="AO463" t="s">
        <v>54</v>
      </c>
    </row>
    <row r="464" spans="1:43" x14ac:dyDescent="0.35">
      <c r="A464" t="s">
        <v>3888</v>
      </c>
      <c r="B464" t="s">
        <v>3889</v>
      </c>
      <c r="C464" t="s">
        <v>97</v>
      </c>
      <c r="F464" t="s">
        <v>3890</v>
      </c>
      <c r="H464" t="s">
        <v>3891</v>
      </c>
      <c r="I464" t="s">
        <v>61</v>
      </c>
      <c r="J464" t="s">
        <v>3892</v>
      </c>
      <c r="K464" t="s">
        <v>3893</v>
      </c>
      <c r="M464" t="s">
        <v>3894</v>
      </c>
      <c r="N464" t="s">
        <v>65</v>
      </c>
      <c r="O464">
        <v>80241</v>
      </c>
      <c r="P464" t="s">
        <v>50</v>
      </c>
      <c r="Q464" t="s">
        <v>502</v>
      </c>
      <c r="S464" t="s">
        <v>3320</v>
      </c>
      <c r="T464" s="2" t="s">
        <v>3895</v>
      </c>
      <c r="U464" s="1">
        <v>40060.414583333331</v>
      </c>
      <c r="V464" s="1">
        <v>41872.396527777775</v>
      </c>
      <c r="W464" s="1">
        <v>40060.436111111114</v>
      </c>
      <c r="X464" s="1">
        <v>42258.545138888891</v>
      </c>
      <c r="AC464" t="s">
        <v>51</v>
      </c>
      <c r="AD464">
        <v>2969544644</v>
      </c>
      <c r="AE464" s="1">
        <v>40060.435416666667</v>
      </c>
      <c r="AF464" t="s">
        <v>3896</v>
      </c>
      <c r="AG464" t="s">
        <v>3897</v>
      </c>
      <c r="AH464" t="s">
        <v>53</v>
      </c>
      <c r="AJ464" t="s">
        <v>53</v>
      </c>
      <c r="AK464" t="s">
        <v>570</v>
      </c>
      <c r="AL464" t="s">
        <v>78</v>
      </c>
      <c r="AO464" t="s">
        <v>54</v>
      </c>
      <c r="AP464" s="1">
        <v>45373.515972222223</v>
      </c>
    </row>
    <row r="465" spans="1:43" x14ac:dyDescent="0.35">
      <c r="A465" t="s">
        <v>3898</v>
      </c>
      <c r="B465" t="s">
        <v>3899</v>
      </c>
      <c r="C465" t="s">
        <v>894</v>
      </c>
      <c r="D465" t="s">
        <v>219</v>
      </c>
      <c r="H465" t="s">
        <v>3900</v>
      </c>
      <c r="I465" t="s">
        <v>61</v>
      </c>
      <c r="J465" t="s">
        <v>1967</v>
      </c>
      <c r="P465" t="s">
        <v>50</v>
      </c>
      <c r="Q465" t="s">
        <v>502</v>
      </c>
      <c r="S465" t="s">
        <v>3320</v>
      </c>
      <c r="U465" s="1">
        <v>41872.529166666667</v>
      </c>
      <c r="V465" s="1">
        <v>41872.529166666667</v>
      </c>
      <c r="W465" s="1">
        <v>41872.530555555553</v>
      </c>
      <c r="X465" s="1">
        <v>42740.34375</v>
      </c>
      <c r="Y465" s="1">
        <v>42569.6875</v>
      </c>
      <c r="AC465" t="s">
        <v>51</v>
      </c>
      <c r="AD465">
        <v>2969475309</v>
      </c>
      <c r="AE465" s="1">
        <v>37159</v>
      </c>
      <c r="AF465" t="s">
        <v>1968</v>
      </c>
      <c r="AG465" t="s">
        <v>3901</v>
      </c>
      <c r="AH465" t="s">
        <v>53</v>
      </c>
      <c r="AJ465" t="s">
        <v>53</v>
      </c>
      <c r="AK465" t="s">
        <v>2512</v>
      </c>
      <c r="AL465" t="s">
        <v>68</v>
      </c>
      <c r="AO465" t="s">
        <v>54</v>
      </c>
      <c r="AP465" s="1">
        <v>43847.508333333331</v>
      </c>
      <c r="AQ465" s="1">
        <v>43823.427083333336</v>
      </c>
    </row>
    <row r="466" spans="1:43" x14ac:dyDescent="0.35">
      <c r="A466" t="s">
        <v>3902</v>
      </c>
      <c r="B466" t="s">
        <v>3903</v>
      </c>
      <c r="C466" t="s">
        <v>996</v>
      </c>
      <c r="F466" t="s">
        <v>3904</v>
      </c>
      <c r="G466" t="s">
        <v>3905</v>
      </c>
      <c r="H466" t="s">
        <v>3906</v>
      </c>
      <c r="I466" t="s">
        <v>169</v>
      </c>
      <c r="J466" t="s">
        <v>1227</v>
      </c>
      <c r="K466" t="s">
        <v>3907</v>
      </c>
      <c r="L466" t="s">
        <v>3908</v>
      </c>
      <c r="M466" t="s">
        <v>1296</v>
      </c>
      <c r="N466" t="s">
        <v>398</v>
      </c>
      <c r="O466">
        <v>88220</v>
      </c>
      <c r="P466" t="s">
        <v>50</v>
      </c>
      <c r="Q466" t="s">
        <v>502</v>
      </c>
      <c r="S466" t="s">
        <v>3320</v>
      </c>
      <c r="U466" s="1">
        <v>41872.647916666669</v>
      </c>
      <c r="V466" s="1">
        <v>41872.647916666669</v>
      </c>
      <c r="W466" s="1">
        <v>41872.648611111108</v>
      </c>
      <c r="X466" s="1">
        <v>41872.648611111108</v>
      </c>
      <c r="AC466" t="s">
        <v>51</v>
      </c>
      <c r="AD466">
        <v>2969544943</v>
      </c>
      <c r="AE466" s="1">
        <v>40073.629166666666</v>
      </c>
      <c r="AF466" t="s">
        <v>1230</v>
      </c>
      <c r="AG466" t="s">
        <v>3909</v>
      </c>
      <c r="AH466" t="s">
        <v>51</v>
      </c>
      <c r="AI466" t="s">
        <v>51</v>
      </c>
      <c r="AJ466" t="s">
        <v>53</v>
      </c>
      <c r="AL466" t="s">
        <v>68</v>
      </c>
      <c r="AO466" t="s">
        <v>54</v>
      </c>
      <c r="AP466" s="1">
        <v>45244.515277777777</v>
      </c>
    </row>
    <row r="467" spans="1:43" x14ac:dyDescent="0.35">
      <c r="A467" t="s">
        <v>3910</v>
      </c>
      <c r="B467" t="s">
        <v>3911</v>
      </c>
      <c r="C467" t="s">
        <v>3912</v>
      </c>
      <c r="F467" t="s">
        <v>3913</v>
      </c>
      <c r="H467" t="s">
        <v>3914</v>
      </c>
      <c r="I467" t="s">
        <v>271</v>
      </c>
      <c r="J467" t="s">
        <v>3915</v>
      </c>
      <c r="K467" t="s">
        <v>3916</v>
      </c>
      <c r="M467" t="s">
        <v>1737</v>
      </c>
      <c r="N467" t="s">
        <v>65</v>
      </c>
      <c r="O467" t="s">
        <v>3917</v>
      </c>
      <c r="P467" t="s">
        <v>50</v>
      </c>
      <c r="Q467" t="s">
        <v>502</v>
      </c>
      <c r="S467" t="s">
        <v>3320</v>
      </c>
      <c r="U467" s="1">
        <v>41884.629166666666</v>
      </c>
      <c r="V467" s="1">
        <v>41884.629166666666</v>
      </c>
      <c r="W467" s="1">
        <v>41884.629861111112</v>
      </c>
      <c r="X467" s="1">
        <v>44211.453472222223</v>
      </c>
      <c r="Y467" s="1">
        <v>42653.331250000003</v>
      </c>
      <c r="AC467" t="s">
        <v>53</v>
      </c>
      <c r="AD467">
        <v>2969475408</v>
      </c>
      <c r="AE467" s="1">
        <v>37166.661111111112</v>
      </c>
      <c r="AF467" t="s">
        <v>3918</v>
      </c>
      <c r="AG467" t="s">
        <v>3919</v>
      </c>
      <c r="AH467" t="s">
        <v>51</v>
      </c>
      <c r="AI467" t="s">
        <v>51</v>
      </c>
      <c r="AJ467" t="s">
        <v>53</v>
      </c>
      <c r="AL467" t="s">
        <v>68</v>
      </c>
      <c r="AO467" t="s">
        <v>54</v>
      </c>
      <c r="AP467" s="1">
        <v>44754.636111111111</v>
      </c>
      <c r="AQ467" s="1">
        <v>44536.427083333336</v>
      </c>
    </row>
    <row r="468" spans="1:43" x14ac:dyDescent="0.35">
      <c r="A468" t="s">
        <v>3920</v>
      </c>
      <c r="B468" t="s">
        <v>707</v>
      </c>
      <c r="C468" t="s">
        <v>3921</v>
      </c>
      <c r="D468" t="s">
        <v>3922</v>
      </c>
      <c r="F468" t="s">
        <v>3923</v>
      </c>
      <c r="G468" t="s">
        <v>3924</v>
      </c>
      <c r="H468" t="s">
        <v>3925</v>
      </c>
      <c r="I468" t="s">
        <v>1909</v>
      </c>
      <c r="J468" t="s">
        <v>3740</v>
      </c>
      <c r="K468" t="s">
        <v>3926</v>
      </c>
      <c r="M468" t="s">
        <v>2508</v>
      </c>
      <c r="N468" t="s">
        <v>3886</v>
      </c>
      <c r="O468">
        <v>85255</v>
      </c>
      <c r="P468" t="s">
        <v>50</v>
      </c>
      <c r="Q468" t="s">
        <v>502</v>
      </c>
      <c r="S468" t="s">
        <v>3320</v>
      </c>
      <c r="T468">
        <v>75842</v>
      </c>
      <c r="U468" s="1">
        <v>41900.633333333331</v>
      </c>
      <c r="V468" s="1">
        <v>41900.633333333331</v>
      </c>
      <c r="W468" s="1">
        <v>41901.299305555556</v>
      </c>
      <c r="X468" s="1">
        <v>42488.384722222225</v>
      </c>
      <c r="Y468" s="1">
        <v>42383.381944444445</v>
      </c>
      <c r="AC468" t="s">
        <v>51</v>
      </c>
      <c r="AD468">
        <v>2969476244</v>
      </c>
      <c r="AE468" s="1">
        <v>37207</v>
      </c>
      <c r="AF468" t="s">
        <v>3743</v>
      </c>
      <c r="AG468" t="s">
        <v>3927</v>
      </c>
      <c r="AH468" t="s">
        <v>53</v>
      </c>
      <c r="AJ468" t="s">
        <v>53</v>
      </c>
      <c r="AK468" t="s">
        <v>2704</v>
      </c>
      <c r="AL468" t="s">
        <v>78</v>
      </c>
      <c r="AO468" t="s">
        <v>54</v>
      </c>
      <c r="AP468" s="1">
        <v>44909.337500000001</v>
      </c>
      <c r="AQ468" s="1">
        <v>44908.475694444445</v>
      </c>
    </row>
    <row r="469" spans="1:43" x14ac:dyDescent="0.35">
      <c r="A469" t="s">
        <v>3928</v>
      </c>
      <c r="B469" t="s">
        <v>3929</v>
      </c>
      <c r="C469" t="s">
        <v>3930</v>
      </c>
      <c r="F469" t="s">
        <v>3931</v>
      </c>
      <c r="H469" t="s">
        <v>3932</v>
      </c>
      <c r="I469" t="s">
        <v>271</v>
      </c>
      <c r="J469" t="s">
        <v>3933</v>
      </c>
      <c r="K469" t="s">
        <v>3934</v>
      </c>
      <c r="M469" t="s">
        <v>3935</v>
      </c>
      <c r="N469" t="s">
        <v>326</v>
      </c>
      <c r="O469" t="s">
        <v>3936</v>
      </c>
      <c r="P469" t="s">
        <v>50</v>
      </c>
      <c r="Q469" t="s">
        <v>502</v>
      </c>
      <c r="S469" t="s">
        <v>3320</v>
      </c>
      <c r="T469" s="2" t="s">
        <v>3937</v>
      </c>
      <c r="U469" s="1">
        <v>41904.59652777778</v>
      </c>
      <c r="V469" s="1">
        <v>41904.59652777778</v>
      </c>
      <c r="W469" s="1">
        <v>41904.597222222219</v>
      </c>
      <c r="X469" s="1">
        <v>41904.601388888892</v>
      </c>
      <c r="AC469" t="s">
        <v>53</v>
      </c>
      <c r="AD469">
        <v>2969551137</v>
      </c>
      <c r="AE469" s="1">
        <v>40288.591666666667</v>
      </c>
      <c r="AG469" t="s">
        <v>3938</v>
      </c>
      <c r="AH469" t="s">
        <v>51</v>
      </c>
      <c r="AI469" t="s">
        <v>53</v>
      </c>
      <c r="AJ469" t="s">
        <v>51</v>
      </c>
      <c r="AL469" t="s">
        <v>68</v>
      </c>
      <c r="AO469" t="s">
        <v>54</v>
      </c>
    </row>
    <row r="470" spans="1:43" x14ac:dyDescent="0.35">
      <c r="A470" t="s">
        <v>3939</v>
      </c>
      <c r="B470" t="s">
        <v>3940</v>
      </c>
      <c r="C470" t="s">
        <v>3941</v>
      </c>
      <c r="F470" t="s">
        <v>3942</v>
      </c>
      <c r="H470" t="s">
        <v>3943</v>
      </c>
      <c r="I470" t="s">
        <v>394</v>
      </c>
      <c r="J470" t="s">
        <v>3944</v>
      </c>
      <c r="K470" t="s">
        <v>3945</v>
      </c>
      <c r="M470" t="s">
        <v>3946</v>
      </c>
      <c r="N470" t="s">
        <v>287</v>
      </c>
      <c r="O470">
        <v>81261</v>
      </c>
      <c r="P470" t="s">
        <v>50</v>
      </c>
      <c r="Q470" t="s">
        <v>502</v>
      </c>
      <c r="S470" t="s">
        <v>3320</v>
      </c>
      <c r="T470">
        <v>69043</v>
      </c>
      <c r="U470" s="1">
        <v>39686.589583333334</v>
      </c>
      <c r="V470" s="1">
        <v>41907.624305555553</v>
      </c>
      <c r="W470" s="1">
        <v>39686.665277777778</v>
      </c>
      <c r="X470" s="1">
        <v>45352.434027777781</v>
      </c>
      <c r="Y470" s="1">
        <v>42654.464583333334</v>
      </c>
      <c r="AC470" t="s">
        <v>53</v>
      </c>
      <c r="AD470">
        <v>2969507294</v>
      </c>
      <c r="AE470" s="1">
        <v>38183.512499999997</v>
      </c>
      <c r="AF470" t="s">
        <v>3947</v>
      </c>
      <c r="AG470" t="s">
        <v>3948</v>
      </c>
      <c r="AH470" t="s">
        <v>53</v>
      </c>
      <c r="AJ470" t="s">
        <v>53</v>
      </c>
      <c r="AK470" t="s">
        <v>536</v>
      </c>
      <c r="AL470" t="s">
        <v>68</v>
      </c>
      <c r="AO470" t="s">
        <v>54</v>
      </c>
      <c r="AP470" s="1">
        <v>45476.327777777777</v>
      </c>
      <c r="AQ470" s="1">
        <v>45470.302083333336</v>
      </c>
    </row>
    <row r="471" spans="1:43" x14ac:dyDescent="0.35">
      <c r="A471" t="s">
        <v>3949</v>
      </c>
      <c r="B471" t="s">
        <v>3950</v>
      </c>
      <c r="C471" t="s">
        <v>3951</v>
      </c>
      <c r="F471" t="s">
        <v>3952</v>
      </c>
      <c r="H471" t="s">
        <v>3953</v>
      </c>
      <c r="I471" t="s">
        <v>780</v>
      </c>
      <c r="J471" t="s">
        <v>3954</v>
      </c>
      <c r="K471" t="s">
        <v>3955</v>
      </c>
      <c r="M471" t="s">
        <v>137</v>
      </c>
      <c r="N471" t="s">
        <v>213</v>
      </c>
      <c r="O471">
        <v>80216</v>
      </c>
      <c r="P471" t="s">
        <v>50</v>
      </c>
      <c r="Q471" t="s">
        <v>502</v>
      </c>
      <c r="S471" t="s">
        <v>3320</v>
      </c>
      <c r="T471" s="2" t="s">
        <v>3956</v>
      </c>
      <c r="U471" s="1">
        <v>41695.408333333333</v>
      </c>
      <c r="V471" s="1">
        <v>41914.405555555553</v>
      </c>
      <c r="W471" s="1">
        <v>41695.409722222219</v>
      </c>
      <c r="X471" s="1">
        <v>43979.599305555559</v>
      </c>
      <c r="Y471" s="1">
        <v>42658.461805555555</v>
      </c>
      <c r="AC471" t="s">
        <v>53</v>
      </c>
      <c r="AD471">
        <v>2969479278</v>
      </c>
      <c r="AE471" s="1">
        <v>37389</v>
      </c>
      <c r="AF471" t="s">
        <v>3957</v>
      </c>
      <c r="AG471" t="s">
        <v>3958</v>
      </c>
      <c r="AH471" t="s">
        <v>51</v>
      </c>
      <c r="AI471" t="s">
        <v>51</v>
      </c>
      <c r="AJ471" t="s">
        <v>53</v>
      </c>
      <c r="AK471" t="s">
        <v>570</v>
      </c>
      <c r="AL471" t="s">
        <v>68</v>
      </c>
      <c r="AO471" t="s">
        <v>54</v>
      </c>
      <c r="AP471" s="1">
        <v>45476.481944444444</v>
      </c>
      <c r="AQ471" s="1">
        <v>45476.620138888888</v>
      </c>
    </row>
    <row r="472" spans="1:43" x14ac:dyDescent="0.35">
      <c r="A472" t="s">
        <v>3959</v>
      </c>
      <c r="B472" t="s">
        <v>3960</v>
      </c>
      <c r="C472" t="s">
        <v>3961</v>
      </c>
      <c r="F472" t="s">
        <v>3962</v>
      </c>
      <c r="H472" t="s">
        <v>3963</v>
      </c>
      <c r="I472" t="s">
        <v>179</v>
      </c>
      <c r="J472" t="s">
        <v>3964</v>
      </c>
      <c r="K472" t="s">
        <v>3965</v>
      </c>
      <c r="M472" t="s">
        <v>3961</v>
      </c>
      <c r="N472" t="s">
        <v>213</v>
      </c>
      <c r="O472" t="s">
        <v>3966</v>
      </c>
      <c r="P472" t="s">
        <v>50</v>
      </c>
      <c r="Q472" t="s">
        <v>502</v>
      </c>
      <c r="R472" t="s">
        <v>3967</v>
      </c>
      <c r="S472" t="s">
        <v>3320</v>
      </c>
      <c r="T472" s="2" t="s">
        <v>3968</v>
      </c>
      <c r="U472" s="1">
        <v>37915.636805555558</v>
      </c>
      <c r="V472" s="1">
        <v>41918.511111111111</v>
      </c>
      <c r="W472" s="1">
        <v>37915.638194444444</v>
      </c>
      <c r="X472" s="1">
        <v>44048.640972222223</v>
      </c>
      <c r="Y472" s="1">
        <v>42654.470138888886</v>
      </c>
      <c r="AC472" t="s">
        <v>51</v>
      </c>
      <c r="AD472">
        <v>2969475406</v>
      </c>
      <c r="AE472" s="1">
        <v>37166.661111111112</v>
      </c>
      <c r="AF472" t="s">
        <v>3969</v>
      </c>
      <c r="AG472" t="s">
        <v>3970</v>
      </c>
      <c r="AH472" t="s">
        <v>53</v>
      </c>
      <c r="AJ472" t="s">
        <v>53</v>
      </c>
      <c r="AL472" t="s">
        <v>68</v>
      </c>
      <c r="AO472" t="s">
        <v>54</v>
      </c>
      <c r="AP472" s="1">
        <v>45476.380555555559</v>
      </c>
      <c r="AQ472" s="1">
        <v>45476.381944444445</v>
      </c>
    </row>
    <row r="473" spans="1:43" x14ac:dyDescent="0.35">
      <c r="A473" t="s">
        <v>3971</v>
      </c>
      <c r="B473" t="s">
        <v>3972</v>
      </c>
      <c r="C473" t="s">
        <v>308</v>
      </c>
      <c r="F473" t="s">
        <v>3931</v>
      </c>
      <c r="G473" t="s">
        <v>3973</v>
      </c>
      <c r="H473" t="s">
        <v>3974</v>
      </c>
      <c r="I473" t="s">
        <v>179</v>
      </c>
      <c r="J473" t="s">
        <v>3975</v>
      </c>
      <c r="K473" t="s">
        <v>3976</v>
      </c>
      <c r="M473" t="s">
        <v>1912</v>
      </c>
      <c r="N473" t="s">
        <v>213</v>
      </c>
      <c r="O473">
        <v>80125</v>
      </c>
      <c r="P473" t="s">
        <v>50</v>
      </c>
      <c r="Q473" t="s">
        <v>502</v>
      </c>
      <c r="R473" t="s">
        <v>3977</v>
      </c>
      <c r="S473" t="s">
        <v>3320</v>
      </c>
      <c r="T473" s="2" t="s">
        <v>3978</v>
      </c>
      <c r="U473" s="1">
        <v>40030.71597222222</v>
      </c>
      <c r="V473" s="1">
        <v>41922.382638888892</v>
      </c>
      <c r="W473" s="1">
        <v>40031.398611111108</v>
      </c>
      <c r="X473" s="1">
        <v>43381.575694444444</v>
      </c>
      <c r="Y473" s="1">
        <v>42656.324999999997</v>
      </c>
      <c r="AC473" t="s">
        <v>51</v>
      </c>
      <c r="AD473">
        <v>2969484676</v>
      </c>
      <c r="AE473" s="1">
        <v>37741</v>
      </c>
      <c r="AF473" t="s">
        <v>3979</v>
      </c>
      <c r="AG473" t="s">
        <v>3980</v>
      </c>
      <c r="AH473" t="s">
        <v>53</v>
      </c>
      <c r="AJ473" t="s">
        <v>53</v>
      </c>
      <c r="AK473" t="s">
        <v>536</v>
      </c>
      <c r="AL473" t="s">
        <v>68</v>
      </c>
      <c r="AO473" t="s">
        <v>54</v>
      </c>
      <c r="AP473" s="1">
        <v>45475.458333333336</v>
      </c>
      <c r="AQ473" s="1">
        <v>45475.459027777775</v>
      </c>
    </row>
    <row r="474" spans="1:43" x14ac:dyDescent="0.35">
      <c r="A474" t="s">
        <v>3981</v>
      </c>
      <c r="B474" t="s">
        <v>3982</v>
      </c>
      <c r="C474" t="s">
        <v>383</v>
      </c>
      <c r="D474" t="s">
        <v>759</v>
      </c>
      <c r="F474">
        <v>7346491982</v>
      </c>
      <c r="G474">
        <v>7346491982</v>
      </c>
      <c r="H474" t="s">
        <v>3983</v>
      </c>
      <c r="I474" t="s">
        <v>3984</v>
      </c>
      <c r="J474" t="s">
        <v>3985</v>
      </c>
      <c r="K474" t="s">
        <v>3986</v>
      </c>
      <c r="M474" t="s">
        <v>3987</v>
      </c>
      <c r="N474" t="s">
        <v>3668</v>
      </c>
      <c r="O474">
        <v>48160</v>
      </c>
      <c r="P474" t="s">
        <v>50</v>
      </c>
      <c r="Q474" t="s">
        <v>502</v>
      </c>
      <c r="R474" t="s">
        <v>3988</v>
      </c>
      <c r="S474" t="s">
        <v>3320</v>
      </c>
      <c r="U474" s="1">
        <v>41926.658333333333</v>
      </c>
      <c r="V474" s="1">
        <v>41926.658333333333</v>
      </c>
      <c r="W474" s="1">
        <v>41926.659722222219</v>
      </c>
      <c r="X474" s="1">
        <v>44076.576388888891</v>
      </c>
      <c r="AC474" t="s">
        <v>51</v>
      </c>
      <c r="AD474">
        <v>1000000001</v>
      </c>
      <c r="AE474" s="1">
        <v>39973.351388888892</v>
      </c>
      <c r="AF474" t="s">
        <v>3377</v>
      </c>
      <c r="AG474" t="s">
        <v>3989</v>
      </c>
      <c r="AH474" t="s">
        <v>51</v>
      </c>
      <c r="AI474" t="s">
        <v>53</v>
      </c>
      <c r="AJ474" t="s">
        <v>51</v>
      </c>
      <c r="AL474" t="s">
        <v>78</v>
      </c>
      <c r="AO474" t="s">
        <v>54</v>
      </c>
      <c r="AP474" s="1">
        <v>45264.693055555559</v>
      </c>
    </row>
    <row r="475" spans="1:43" x14ac:dyDescent="0.35">
      <c r="A475" t="s">
        <v>3990</v>
      </c>
      <c r="B475" t="s">
        <v>3991</v>
      </c>
      <c r="C475" t="s">
        <v>996</v>
      </c>
      <c r="D475" t="s">
        <v>654</v>
      </c>
      <c r="F475" t="s">
        <v>3992</v>
      </c>
      <c r="H475" t="s">
        <v>3993</v>
      </c>
      <c r="I475" t="s">
        <v>415</v>
      </c>
      <c r="J475" t="s">
        <v>825</v>
      </c>
      <c r="P475" t="s">
        <v>50</v>
      </c>
      <c r="Q475" t="s">
        <v>502</v>
      </c>
      <c r="S475" t="s">
        <v>3320</v>
      </c>
      <c r="U475" s="1">
        <v>41919.761805555558</v>
      </c>
      <c r="V475" s="1">
        <v>41927.410416666666</v>
      </c>
      <c r="W475" s="1">
        <v>42696.654861111114</v>
      </c>
      <c r="X475" s="1">
        <v>43735.753472222219</v>
      </c>
      <c r="AC475" t="s">
        <v>51</v>
      </c>
      <c r="AD475">
        <v>2969480621</v>
      </c>
      <c r="AE475" s="1">
        <v>37459</v>
      </c>
      <c r="AF475" t="s">
        <v>826</v>
      </c>
      <c r="AG475" t="s">
        <v>3994</v>
      </c>
      <c r="AH475" t="s">
        <v>53</v>
      </c>
      <c r="AJ475" t="s">
        <v>53</v>
      </c>
      <c r="AK475" t="s">
        <v>2582</v>
      </c>
      <c r="AL475" t="s">
        <v>78</v>
      </c>
      <c r="AO475" t="s">
        <v>54</v>
      </c>
      <c r="AP475" s="1">
        <v>44838.597916666666</v>
      </c>
      <c r="AQ475" s="1">
        <v>43587.619444444441</v>
      </c>
    </row>
    <row r="476" spans="1:43" x14ac:dyDescent="0.35">
      <c r="A476" t="s">
        <v>3995</v>
      </c>
      <c r="B476" t="s">
        <v>3996</v>
      </c>
      <c r="C476" t="s">
        <v>116</v>
      </c>
      <c r="D476" t="s">
        <v>3997</v>
      </c>
      <c r="F476" t="s">
        <v>3998</v>
      </c>
      <c r="G476" t="s">
        <v>3999</v>
      </c>
      <c r="H476" t="s">
        <v>4000</v>
      </c>
      <c r="I476" t="s">
        <v>101</v>
      </c>
      <c r="J476" t="s">
        <v>4001</v>
      </c>
      <c r="K476" t="s">
        <v>4002</v>
      </c>
      <c r="L476" t="s">
        <v>4003</v>
      </c>
      <c r="M476" t="s">
        <v>4004</v>
      </c>
      <c r="N476" t="s">
        <v>1195</v>
      </c>
      <c r="O476">
        <v>88210</v>
      </c>
      <c r="P476" t="s">
        <v>50</v>
      </c>
      <c r="S476" t="s">
        <v>856</v>
      </c>
      <c r="T476">
        <v>83414</v>
      </c>
      <c r="U476" s="1">
        <v>39007.625694444447</v>
      </c>
      <c r="V476" s="1">
        <v>41941.434027777781</v>
      </c>
      <c r="W476" s="1">
        <v>39007.672222222223</v>
      </c>
      <c r="X476" s="1">
        <v>44084.552083333336</v>
      </c>
      <c r="Y476" s="1">
        <v>42650.664583333331</v>
      </c>
      <c r="AC476" t="s">
        <v>51</v>
      </c>
      <c r="AD476">
        <v>2969512497</v>
      </c>
      <c r="AE476" s="1">
        <v>38481.407638888886</v>
      </c>
      <c r="AF476" t="s">
        <v>4005</v>
      </c>
      <c r="AG476" t="s">
        <v>4006</v>
      </c>
      <c r="AH476" t="s">
        <v>53</v>
      </c>
      <c r="AJ476" t="s">
        <v>53</v>
      </c>
      <c r="AK476" t="s">
        <v>3204</v>
      </c>
      <c r="AL476" t="s">
        <v>516</v>
      </c>
      <c r="AO476" t="s">
        <v>54</v>
      </c>
      <c r="AP476" s="1">
        <v>44686.45</v>
      </c>
      <c r="AQ476" s="1">
        <v>44686.45</v>
      </c>
    </row>
    <row r="477" spans="1:43" x14ac:dyDescent="0.35">
      <c r="A477" t="s">
        <v>4007</v>
      </c>
      <c r="B477" t="s">
        <v>4008</v>
      </c>
      <c r="C477" t="s">
        <v>1775</v>
      </c>
      <c r="D477" t="s">
        <v>623</v>
      </c>
      <c r="F477" t="s">
        <v>4009</v>
      </c>
      <c r="H477" t="s">
        <v>4010</v>
      </c>
      <c r="I477" t="s">
        <v>61</v>
      </c>
      <c r="J477" t="s">
        <v>4011</v>
      </c>
      <c r="P477" t="s">
        <v>50</v>
      </c>
      <c r="Q477" t="s">
        <v>502</v>
      </c>
      <c r="S477" t="s">
        <v>3320</v>
      </c>
      <c r="T477">
        <v>75415</v>
      </c>
      <c r="U477" s="1">
        <v>41946.636805555558</v>
      </c>
      <c r="V477" s="1">
        <v>41946.636805555558</v>
      </c>
      <c r="W477" s="1">
        <v>41948.026388888888</v>
      </c>
      <c r="X477" s="1">
        <v>42319.67291666667</v>
      </c>
      <c r="Y477" s="1">
        <v>42291.698611111111</v>
      </c>
      <c r="AC477" t="s">
        <v>51</v>
      </c>
      <c r="AD477">
        <v>2969482269</v>
      </c>
      <c r="AE477" s="1">
        <v>37567</v>
      </c>
      <c r="AF477" t="s">
        <v>4012</v>
      </c>
      <c r="AG477" t="s">
        <v>4013</v>
      </c>
      <c r="AH477" t="s">
        <v>53</v>
      </c>
      <c r="AJ477" t="s">
        <v>53</v>
      </c>
      <c r="AL477" t="s">
        <v>68</v>
      </c>
      <c r="AO477" t="s">
        <v>54</v>
      </c>
    </row>
    <row r="478" spans="1:43" x14ac:dyDescent="0.35">
      <c r="A478" t="s">
        <v>4014</v>
      </c>
      <c r="B478" t="s">
        <v>4015</v>
      </c>
      <c r="C478" t="s">
        <v>1429</v>
      </c>
      <c r="F478" t="s">
        <v>4016</v>
      </c>
      <c r="H478" t="s">
        <v>4017</v>
      </c>
      <c r="I478" t="s">
        <v>394</v>
      </c>
      <c r="J478" t="s">
        <v>4018</v>
      </c>
      <c r="K478" t="s">
        <v>4019</v>
      </c>
      <c r="M478" t="s">
        <v>4020</v>
      </c>
      <c r="N478" t="s">
        <v>213</v>
      </c>
      <c r="O478" t="s">
        <v>4021</v>
      </c>
      <c r="P478" t="s">
        <v>50</v>
      </c>
      <c r="Q478" t="s">
        <v>502</v>
      </c>
      <c r="S478" t="s">
        <v>3320</v>
      </c>
      <c r="T478">
        <v>54780</v>
      </c>
      <c r="U478" s="1">
        <v>41822.502083333333</v>
      </c>
      <c r="V478" s="1">
        <v>41949.368055555555</v>
      </c>
      <c r="W478" s="1">
        <v>41822.50277777778</v>
      </c>
      <c r="X478" s="1">
        <v>43829.582638888889</v>
      </c>
      <c r="Y478" s="1">
        <v>42646.634722222225</v>
      </c>
      <c r="AC478" t="s">
        <v>51</v>
      </c>
      <c r="AD478">
        <v>2969639314</v>
      </c>
      <c r="AE478" s="1">
        <v>41822.575694444444</v>
      </c>
      <c r="AF478" t="s">
        <v>4022</v>
      </c>
      <c r="AG478" t="s">
        <v>4023</v>
      </c>
      <c r="AH478" t="s">
        <v>51</v>
      </c>
      <c r="AI478" t="s">
        <v>51</v>
      </c>
      <c r="AJ478" t="s">
        <v>53</v>
      </c>
      <c r="AK478" t="s">
        <v>2512</v>
      </c>
      <c r="AL478" t="s">
        <v>68</v>
      </c>
      <c r="AO478" t="s">
        <v>54</v>
      </c>
      <c r="AP478" s="1">
        <v>45461.617361111108</v>
      </c>
      <c r="AQ478" s="1">
        <v>45461.618750000001</v>
      </c>
    </row>
    <row r="479" spans="1:43" x14ac:dyDescent="0.35">
      <c r="A479" t="s">
        <v>4024</v>
      </c>
      <c r="B479" t="s">
        <v>3348</v>
      </c>
      <c r="C479" t="s">
        <v>946</v>
      </c>
      <c r="F479" t="s">
        <v>4025</v>
      </c>
      <c r="G479" t="s">
        <v>4026</v>
      </c>
      <c r="H479" t="s">
        <v>4027</v>
      </c>
      <c r="I479" t="s">
        <v>179</v>
      </c>
      <c r="J479" t="s">
        <v>4028</v>
      </c>
      <c r="K479" t="s">
        <v>4029</v>
      </c>
      <c r="M479" t="s">
        <v>4030</v>
      </c>
      <c r="N479" t="s">
        <v>65</v>
      </c>
      <c r="O479">
        <v>81077</v>
      </c>
      <c r="P479" t="s">
        <v>50</v>
      </c>
      <c r="Q479" t="s">
        <v>502</v>
      </c>
      <c r="S479" t="s">
        <v>3320</v>
      </c>
      <c r="T479">
        <v>85167</v>
      </c>
      <c r="U479" s="1">
        <v>41430.600694444445</v>
      </c>
      <c r="V479" s="1">
        <v>41955.402777777781</v>
      </c>
      <c r="W479" s="1">
        <v>41430.606944444444</v>
      </c>
      <c r="X479" s="1">
        <v>44684.744444444441</v>
      </c>
      <c r="Y479" s="1">
        <v>42655.513888888891</v>
      </c>
      <c r="AC479" t="s">
        <v>51</v>
      </c>
      <c r="AD479">
        <v>2969593508</v>
      </c>
      <c r="AE479" s="1">
        <v>41430.606249999997</v>
      </c>
      <c r="AF479" t="s">
        <v>4031</v>
      </c>
      <c r="AG479" t="s">
        <v>4032</v>
      </c>
      <c r="AH479" t="s">
        <v>53</v>
      </c>
      <c r="AJ479" t="s">
        <v>53</v>
      </c>
      <c r="AK479" t="s">
        <v>570</v>
      </c>
      <c r="AL479" t="s">
        <v>68</v>
      </c>
      <c r="AO479" t="s">
        <v>54</v>
      </c>
      <c r="AP479" s="1">
        <v>45412.49722222222</v>
      </c>
      <c r="AQ479" s="1">
        <v>45407.386805555558</v>
      </c>
    </row>
    <row r="480" spans="1:43" x14ac:dyDescent="0.35">
      <c r="A480" t="s">
        <v>4033</v>
      </c>
      <c r="B480" t="s">
        <v>4034</v>
      </c>
      <c r="C480" t="s">
        <v>4035</v>
      </c>
      <c r="F480" t="s">
        <v>4036</v>
      </c>
      <c r="G480">
        <v>5204048505</v>
      </c>
      <c r="H480" t="s">
        <v>4037</v>
      </c>
      <c r="I480" t="s">
        <v>1909</v>
      </c>
      <c r="J480" t="s">
        <v>4038</v>
      </c>
      <c r="K480" t="s">
        <v>4039</v>
      </c>
      <c r="M480" t="s">
        <v>4040</v>
      </c>
      <c r="N480" t="s">
        <v>1515</v>
      </c>
      <c r="O480">
        <v>85743</v>
      </c>
      <c r="P480" t="s">
        <v>50</v>
      </c>
      <c r="Q480" t="s">
        <v>502</v>
      </c>
      <c r="S480" t="s">
        <v>3320</v>
      </c>
      <c r="U480" s="1">
        <v>41955.457638888889</v>
      </c>
      <c r="V480" s="1">
        <v>41955.457638888889</v>
      </c>
      <c r="W480" s="1">
        <v>41957.337500000001</v>
      </c>
      <c r="X480" s="1">
        <v>43769.536111111112</v>
      </c>
      <c r="Y480" s="1">
        <v>42653.940972222219</v>
      </c>
      <c r="AC480" t="s">
        <v>51</v>
      </c>
      <c r="AD480">
        <v>2972055515</v>
      </c>
      <c r="AE480" s="1">
        <v>44603.322222222225</v>
      </c>
      <c r="AF480" t="s">
        <v>4041</v>
      </c>
      <c r="AG480" t="s">
        <v>4042</v>
      </c>
      <c r="AH480" t="s">
        <v>53</v>
      </c>
      <c r="AJ480" t="s">
        <v>53</v>
      </c>
      <c r="AK480" t="s">
        <v>2512</v>
      </c>
      <c r="AL480" t="s">
        <v>68</v>
      </c>
      <c r="AO480" t="s">
        <v>54</v>
      </c>
      <c r="AP480" s="1">
        <v>45472.456250000003</v>
      </c>
      <c r="AQ480" s="1">
        <v>45397.51666666667</v>
      </c>
    </row>
    <row r="481" spans="1:43" x14ac:dyDescent="0.35">
      <c r="A481" t="s">
        <v>4043</v>
      </c>
      <c r="B481" t="s">
        <v>4044</v>
      </c>
      <c r="C481" t="s">
        <v>1499</v>
      </c>
      <c r="F481" t="s">
        <v>4045</v>
      </c>
      <c r="H481" t="s">
        <v>4046</v>
      </c>
      <c r="I481" t="s">
        <v>101</v>
      </c>
      <c r="J481" t="s">
        <v>4047</v>
      </c>
      <c r="K481" t="s">
        <v>4048</v>
      </c>
      <c r="M481" t="s">
        <v>3225</v>
      </c>
      <c r="N481" t="s">
        <v>65</v>
      </c>
      <c r="O481">
        <v>80538</v>
      </c>
      <c r="P481" t="s">
        <v>50</v>
      </c>
      <c r="Q481" t="s">
        <v>502</v>
      </c>
      <c r="S481" t="s">
        <v>3320</v>
      </c>
      <c r="T481">
        <v>20235</v>
      </c>
      <c r="U481" s="1">
        <v>41956.601388888892</v>
      </c>
      <c r="V481" s="1">
        <v>41956.601388888892</v>
      </c>
      <c r="W481" s="1">
        <v>41957.320138888892</v>
      </c>
      <c r="X481" s="1">
        <v>41964.710416666669</v>
      </c>
      <c r="Y481" s="1">
        <v>41964.711805555555</v>
      </c>
      <c r="AC481" t="s">
        <v>53</v>
      </c>
      <c r="AD481">
        <v>2969589810</v>
      </c>
      <c r="AE481" s="1">
        <v>41374.344444444447</v>
      </c>
      <c r="AF481" t="s">
        <v>4049</v>
      </c>
      <c r="AG481" t="s">
        <v>4050</v>
      </c>
      <c r="AH481" t="s">
        <v>53</v>
      </c>
      <c r="AJ481" t="s">
        <v>53</v>
      </c>
      <c r="AK481" t="s">
        <v>2512</v>
      </c>
      <c r="AL481" t="s">
        <v>68</v>
      </c>
      <c r="AO481" t="s">
        <v>54</v>
      </c>
    </row>
    <row r="482" spans="1:43" x14ac:dyDescent="0.35">
      <c r="A482" t="s">
        <v>4051</v>
      </c>
      <c r="B482" t="s">
        <v>883</v>
      </c>
      <c r="C482" t="s">
        <v>4052</v>
      </c>
      <c r="F482" t="s">
        <v>3220</v>
      </c>
      <c r="G482">
        <v>9702907994</v>
      </c>
      <c r="H482" t="s">
        <v>4053</v>
      </c>
      <c r="I482" t="s">
        <v>179</v>
      </c>
      <c r="J482" t="s">
        <v>3223</v>
      </c>
      <c r="K482" t="s">
        <v>4054</v>
      </c>
      <c r="M482" t="s">
        <v>3225</v>
      </c>
      <c r="N482" t="s">
        <v>213</v>
      </c>
      <c r="O482">
        <v>80537</v>
      </c>
      <c r="P482" t="s">
        <v>50</v>
      </c>
      <c r="Q482" t="s">
        <v>502</v>
      </c>
      <c r="S482" t="s">
        <v>3320</v>
      </c>
      <c r="U482" s="1">
        <v>41956.661111111112</v>
      </c>
      <c r="V482" s="1">
        <v>41956.661111111112</v>
      </c>
      <c r="W482" s="1">
        <v>41957.316666666666</v>
      </c>
      <c r="X482" s="1">
        <v>42641.578472222223</v>
      </c>
      <c r="AC482" t="s">
        <v>51</v>
      </c>
      <c r="AD482">
        <v>2969582700</v>
      </c>
      <c r="AE482" s="1">
        <v>41241.459027777775</v>
      </c>
      <c r="AF482" t="s">
        <v>3226</v>
      </c>
      <c r="AG482" t="s">
        <v>4055</v>
      </c>
      <c r="AH482" t="s">
        <v>53</v>
      </c>
      <c r="AJ482" t="s">
        <v>53</v>
      </c>
      <c r="AL482" t="s">
        <v>78</v>
      </c>
      <c r="AO482" t="s">
        <v>54</v>
      </c>
      <c r="AP482" s="1">
        <v>45476.629166666666</v>
      </c>
      <c r="AQ482" s="1">
        <v>45476.631249999999</v>
      </c>
    </row>
    <row r="483" spans="1:43" x14ac:dyDescent="0.35">
      <c r="A483" t="s">
        <v>4056</v>
      </c>
      <c r="B483" t="s">
        <v>2078</v>
      </c>
      <c r="C483" t="s">
        <v>89</v>
      </c>
      <c r="D483" t="s">
        <v>759</v>
      </c>
      <c r="F483" t="s">
        <v>4057</v>
      </c>
      <c r="H483" t="s">
        <v>4058</v>
      </c>
      <c r="I483" t="s">
        <v>179</v>
      </c>
      <c r="J483" t="s">
        <v>4059</v>
      </c>
      <c r="K483" t="s">
        <v>740</v>
      </c>
      <c r="M483" t="s">
        <v>137</v>
      </c>
      <c r="N483" t="s">
        <v>213</v>
      </c>
      <c r="O483">
        <v>80216</v>
      </c>
      <c r="P483" t="s">
        <v>50</v>
      </c>
      <c r="Q483" t="s">
        <v>502</v>
      </c>
      <c r="R483" t="s">
        <v>4060</v>
      </c>
      <c r="S483" t="s">
        <v>3320</v>
      </c>
      <c r="T483">
        <v>33599</v>
      </c>
      <c r="U483" s="1">
        <v>41961.686805555553</v>
      </c>
      <c r="V483" s="1">
        <v>41961.686805555553</v>
      </c>
      <c r="W483" s="1">
        <v>41961.6875</v>
      </c>
      <c r="X483" s="1">
        <v>42664.387499999997</v>
      </c>
      <c r="Y483" s="1">
        <v>42648.334027777775</v>
      </c>
      <c r="AC483" t="s">
        <v>53</v>
      </c>
      <c r="AD483">
        <v>2969475436</v>
      </c>
      <c r="AE483" s="1">
        <v>37166.661111111112</v>
      </c>
      <c r="AF483" t="s">
        <v>741</v>
      </c>
      <c r="AG483" t="s">
        <v>4061</v>
      </c>
      <c r="AH483" t="s">
        <v>51</v>
      </c>
      <c r="AI483" t="s">
        <v>51</v>
      </c>
      <c r="AJ483" t="s">
        <v>53</v>
      </c>
      <c r="AL483" t="s">
        <v>68</v>
      </c>
      <c r="AO483" t="s">
        <v>54</v>
      </c>
      <c r="AP483" s="1">
        <v>45471.645833333336</v>
      </c>
      <c r="AQ483" s="1">
        <v>45471.679861111108</v>
      </c>
    </row>
    <row r="484" spans="1:43" x14ac:dyDescent="0.35">
      <c r="A484" t="s">
        <v>4062</v>
      </c>
      <c r="B484" t="s">
        <v>4063</v>
      </c>
      <c r="C484" t="s">
        <v>375</v>
      </c>
      <c r="F484" t="s">
        <v>4064</v>
      </c>
      <c r="H484" t="s">
        <v>4065</v>
      </c>
      <c r="I484" t="s">
        <v>179</v>
      </c>
      <c r="J484" t="s">
        <v>3478</v>
      </c>
      <c r="K484" t="s">
        <v>4066</v>
      </c>
      <c r="M484" t="s">
        <v>3641</v>
      </c>
      <c r="N484" t="s">
        <v>287</v>
      </c>
      <c r="O484">
        <v>80112</v>
      </c>
      <c r="P484" t="s">
        <v>50</v>
      </c>
      <c r="Q484" t="s">
        <v>502</v>
      </c>
      <c r="S484" t="s">
        <v>3320</v>
      </c>
      <c r="U484" s="1">
        <v>41963.451388888891</v>
      </c>
      <c r="V484" s="1">
        <v>41963.451388888891</v>
      </c>
      <c r="W484" s="1">
        <v>41963.518750000003</v>
      </c>
      <c r="X484" s="1">
        <v>41963.518750000003</v>
      </c>
      <c r="AC484" t="s">
        <v>51</v>
      </c>
      <c r="AD484">
        <v>2969475096</v>
      </c>
      <c r="AE484" s="1">
        <v>37141</v>
      </c>
      <c r="AF484" t="s">
        <v>4067</v>
      </c>
      <c r="AG484" t="s">
        <v>4068</v>
      </c>
      <c r="AH484" t="s">
        <v>53</v>
      </c>
      <c r="AJ484" t="s">
        <v>53</v>
      </c>
      <c r="AK484" t="s">
        <v>2512</v>
      </c>
      <c r="AL484" t="s">
        <v>68</v>
      </c>
      <c r="AO484" t="s">
        <v>54</v>
      </c>
    </row>
    <row r="485" spans="1:43" x14ac:dyDescent="0.35">
      <c r="A485" t="s">
        <v>4069</v>
      </c>
      <c r="B485" t="s">
        <v>4070</v>
      </c>
      <c r="C485" t="s">
        <v>1798</v>
      </c>
      <c r="D485" t="s">
        <v>3367</v>
      </c>
      <c r="F485" t="s">
        <v>4071</v>
      </c>
      <c r="H485" t="s">
        <v>4072</v>
      </c>
      <c r="I485" t="s">
        <v>1368</v>
      </c>
      <c r="J485" t="s">
        <v>49</v>
      </c>
      <c r="P485" t="s">
        <v>50</v>
      </c>
      <c r="Q485" t="s">
        <v>502</v>
      </c>
      <c r="S485" t="s">
        <v>3320</v>
      </c>
      <c r="U485" s="1">
        <v>41963.667361111111</v>
      </c>
      <c r="V485" s="1">
        <v>41963.667361111111</v>
      </c>
      <c r="W485" s="1">
        <v>43608.409722222219</v>
      </c>
      <c r="X485" s="1">
        <v>43608.409722222219</v>
      </c>
      <c r="AC485" t="s">
        <v>51</v>
      </c>
      <c r="AD485">
        <v>2969485219</v>
      </c>
      <c r="AE485" s="1">
        <v>37784</v>
      </c>
      <c r="AG485" t="s">
        <v>4073</v>
      </c>
      <c r="AH485" t="s">
        <v>53</v>
      </c>
      <c r="AJ485" t="s">
        <v>53</v>
      </c>
      <c r="AK485" t="s">
        <v>2582</v>
      </c>
      <c r="AL485" t="s">
        <v>78</v>
      </c>
      <c r="AO485" t="s">
        <v>54</v>
      </c>
      <c r="AP485" s="1">
        <v>45461.436111111114</v>
      </c>
    </row>
    <row r="486" spans="1:43" x14ac:dyDescent="0.35">
      <c r="A486" t="s">
        <v>4074</v>
      </c>
      <c r="B486" t="s">
        <v>4075</v>
      </c>
      <c r="C486" t="s">
        <v>3567</v>
      </c>
      <c r="D486" t="s">
        <v>282</v>
      </c>
      <c r="H486" t="s">
        <v>4076</v>
      </c>
      <c r="I486" t="s">
        <v>415</v>
      </c>
      <c r="J486" t="s">
        <v>2859</v>
      </c>
      <c r="P486" t="s">
        <v>50</v>
      </c>
      <c r="Q486" t="s">
        <v>502</v>
      </c>
      <c r="R486" t="s">
        <v>4077</v>
      </c>
      <c r="S486" t="s">
        <v>3320</v>
      </c>
      <c r="T486">
        <v>18382</v>
      </c>
      <c r="U486" s="1">
        <v>41963.697222222225</v>
      </c>
      <c r="V486" s="1">
        <v>41963.697222222225</v>
      </c>
      <c r="W486" s="1">
        <v>41964.333333333336</v>
      </c>
      <c r="X486" s="1">
        <v>43011.409722222219</v>
      </c>
      <c r="Y486" s="1">
        <v>42143.706250000003</v>
      </c>
      <c r="AC486" t="s">
        <v>51</v>
      </c>
      <c r="AD486">
        <v>2969480024</v>
      </c>
      <c r="AE486" s="1">
        <v>37427</v>
      </c>
      <c r="AF486" t="s">
        <v>134</v>
      </c>
      <c r="AG486" t="s">
        <v>4078</v>
      </c>
      <c r="AH486" t="s">
        <v>53</v>
      </c>
      <c r="AJ486" t="s">
        <v>53</v>
      </c>
      <c r="AK486" t="s">
        <v>2497</v>
      </c>
      <c r="AL486" t="s">
        <v>68</v>
      </c>
      <c r="AO486" t="s">
        <v>54</v>
      </c>
      <c r="AP486" s="1">
        <v>43985.702777777777</v>
      </c>
      <c r="AQ486" s="1">
        <v>43984.748611111114</v>
      </c>
    </row>
    <row r="487" spans="1:43" x14ac:dyDescent="0.35">
      <c r="A487" t="s">
        <v>4079</v>
      </c>
      <c r="B487" t="s">
        <v>4080</v>
      </c>
      <c r="C487" t="s">
        <v>1798</v>
      </c>
      <c r="F487" t="s">
        <v>4081</v>
      </c>
      <c r="H487" t="s">
        <v>4082</v>
      </c>
      <c r="I487" t="s">
        <v>415</v>
      </c>
      <c r="J487" t="s">
        <v>4083</v>
      </c>
      <c r="K487" t="s">
        <v>4084</v>
      </c>
      <c r="M487" t="s">
        <v>4085</v>
      </c>
      <c r="N487" t="s">
        <v>65</v>
      </c>
      <c r="O487">
        <v>80021</v>
      </c>
      <c r="P487" t="s">
        <v>50</v>
      </c>
      <c r="Q487" t="s">
        <v>502</v>
      </c>
      <c r="S487" t="s">
        <v>3320</v>
      </c>
      <c r="T487">
        <v>51499</v>
      </c>
      <c r="U487" s="1">
        <v>41974.388888888891</v>
      </c>
      <c r="V487" s="1">
        <v>41974.515972222223</v>
      </c>
      <c r="W487" s="1">
        <v>41974.390277777777</v>
      </c>
      <c r="X487" s="1">
        <v>42683.458333333336</v>
      </c>
      <c r="Y487" s="1">
        <v>42506.586111111108</v>
      </c>
      <c r="AC487" t="s">
        <v>53</v>
      </c>
      <c r="AD487">
        <v>2969503261</v>
      </c>
      <c r="AE487" s="1">
        <v>37914</v>
      </c>
      <c r="AF487" t="s">
        <v>4086</v>
      </c>
      <c r="AG487" t="s">
        <v>4087</v>
      </c>
      <c r="AH487" t="s">
        <v>51</v>
      </c>
      <c r="AJ487" t="s">
        <v>53</v>
      </c>
      <c r="AL487" t="s">
        <v>68</v>
      </c>
      <c r="AO487" t="s">
        <v>54</v>
      </c>
      <c r="AP487" s="1">
        <v>45475.664583333331</v>
      </c>
      <c r="AQ487" s="1">
        <v>45313.365972222222</v>
      </c>
    </row>
    <row r="488" spans="1:43" x14ac:dyDescent="0.35">
      <c r="A488" t="s">
        <v>4088</v>
      </c>
      <c r="B488" t="s">
        <v>1757</v>
      </c>
      <c r="C488" t="s">
        <v>1608</v>
      </c>
      <c r="D488" t="s">
        <v>58</v>
      </c>
      <c r="F488" t="s">
        <v>47</v>
      </c>
      <c r="H488" t="s">
        <v>4089</v>
      </c>
      <c r="I488" t="s">
        <v>101</v>
      </c>
      <c r="J488" t="s">
        <v>49</v>
      </c>
      <c r="P488" t="s">
        <v>50</v>
      </c>
      <c r="U488" s="1">
        <v>38694.503472222219</v>
      </c>
      <c r="V488" s="1">
        <v>41975.378472222219</v>
      </c>
      <c r="W488" s="1">
        <v>42446.710416666669</v>
      </c>
      <c r="X488" s="1">
        <v>45202.474999999999</v>
      </c>
      <c r="Y488" s="1">
        <v>45202.472916666666</v>
      </c>
      <c r="AC488" t="s">
        <v>51</v>
      </c>
      <c r="AD488">
        <v>1000000000</v>
      </c>
      <c r="AE488" s="1">
        <v>37295</v>
      </c>
      <c r="AG488" t="s">
        <v>4090</v>
      </c>
      <c r="AH488" t="s">
        <v>53</v>
      </c>
      <c r="AJ488" t="s">
        <v>53</v>
      </c>
      <c r="AK488" t="s">
        <v>570</v>
      </c>
      <c r="AL488" t="s">
        <v>68</v>
      </c>
      <c r="AO488" t="s">
        <v>54</v>
      </c>
      <c r="AP488" s="1">
        <v>45475.563194444447</v>
      </c>
      <c r="AQ488" s="1">
        <v>45475.564583333333</v>
      </c>
    </row>
    <row r="489" spans="1:43" x14ac:dyDescent="0.35">
      <c r="A489" t="s">
        <v>4091</v>
      </c>
      <c r="B489" t="s">
        <v>4092</v>
      </c>
      <c r="C489" t="s">
        <v>4093</v>
      </c>
      <c r="H489" t="s">
        <v>4094</v>
      </c>
      <c r="I489" t="s">
        <v>179</v>
      </c>
      <c r="J489" t="s">
        <v>4095</v>
      </c>
      <c r="K489" t="s">
        <v>4096</v>
      </c>
      <c r="M489" t="s">
        <v>137</v>
      </c>
      <c r="N489" t="s">
        <v>65</v>
      </c>
      <c r="O489">
        <v>80229</v>
      </c>
      <c r="P489" t="s">
        <v>50</v>
      </c>
      <c r="Q489" t="s">
        <v>502</v>
      </c>
      <c r="S489" t="s">
        <v>3320</v>
      </c>
      <c r="T489">
        <v>36690</v>
      </c>
      <c r="U489" s="1">
        <v>41975.839583333334</v>
      </c>
      <c r="V489" s="1">
        <v>41975.839583333334</v>
      </c>
      <c r="W489" s="1">
        <v>41975.840277777781</v>
      </c>
      <c r="X489" s="1">
        <v>44207.519444444442</v>
      </c>
      <c r="AC489" t="s">
        <v>51</v>
      </c>
      <c r="AD489">
        <v>2969649703</v>
      </c>
      <c r="AE489" s="1">
        <v>41939.696527777778</v>
      </c>
      <c r="AF489" t="s">
        <v>4097</v>
      </c>
      <c r="AG489" t="s">
        <v>4098</v>
      </c>
      <c r="AH489" t="s">
        <v>51</v>
      </c>
      <c r="AI489" t="s">
        <v>51</v>
      </c>
      <c r="AJ489" t="s">
        <v>53</v>
      </c>
      <c r="AL489" t="s">
        <v>68</v>
      </c>
      <c r="AO489" t="s">
        <v>54</v>
      </c>
      <c r="AP489" s="1">
        <v>45475.665277777778</v>
      </c>
      <c r="AQ489" s="1">
        <v>45475.665972222225</v>
      </c>
    </row>
    <row r="490" spans="1:43" x14ac:dyDescent="0.35">
      <c r="A490" t="s">
        <v>4099</v>
      </c>
      <c r="B490" t="s">
        <v>3348</v>
      </c>
      <c r="C490" t="s">
        <v>4100</v>
      </c>
      <c r="D490" t="s">
        <v>58</v>
      </c>
      <c r="F490" t="s">
        <v>574</v>
      </c>
      <c r="H490" t="s">
        <v>4101</v>
      </c>
      <c r="I490" t="s">
        <v>2110</v>
      </c>
      <c r="J490" t="s">
        <v>534</v>
      </c>
      <c r="P490" t="s">
        <v>50</v>
      </c>
      <c r="Q490" t="s">
        <v>502</v>
      </c>
      <c r="S490" t="s">
        <v>3320</v>
      </c>
      <c r="U490" s="1">
        <v>41983.355555555558</v>
      </c>
      <c r="V490" s="1">
        <v>41983.355555555558</v>
      </c>
      <c r="W490" s="1">
        <v>41983.537499999999</v>
      </c>
      <c r="X490" s="1">
        <v>42661.643750000003</v>
      </c>
      <c r="Y490" s="1">
        <v>42641.67291666667</v>
      </c>
      <c r="AC490" t="s">
        <v>51</v>
      </c>
      <c r="AD490">
        <v>2969480024</v>
      </c>
      <c r="AE490" s="1">
        <v>37427</v>
      </c>
      <c r="AF490" t="s">
        <v>140</v>
      </c>
      <c r="AG490" t="s">
        <v>4102</v>
      </c>
      <c r="AH490" t="s">
        <v>53</v>
      </c>
      <c r="AJ490" t="s">
        <v>53</v>
      </c>
      <c r="AK490" t="s">
        <v>2497</v>
      </c>
      <c r="AL490" t="s">
        <v>68</v>
      </c>
      <c r="AO490" t="s">
        <v>54</v>
      </c>
      <c r="AP490" s="1">
        <v>44314.609722222223</v>
      </c>
      <c r="AQ490" s="1">
        <v>44314.60833333333</v>
      </c>
    </row>
    <row r="491" spans="1:43" x14ac:dyDescent="0.35">
      <c r="A491" t="s">
        <v>4103</v>
      </c>
      <c r="B491" t="s">
        <v>4104</v>
      </c>
      <c r="C491" t="s">
        <v>4105</v>
      </c>
      <c r="F491" t="s">
        <v>4106</v>
      </c>
      <c r="H491" t="s">
        <v>4107</v>
      </c>
      <c r="I491" t="s">
        <v>780</v>
      </c>
      <c r="J491" t="s">
        <v>4108</v>
      </c>
      <c r="K491" t="s">
        <v>4109</v>
      </c>
      <c r="M491" t="s">
        <v>4110</v>
      </c>
      <c r="N491" t="s">
        <v>798</v>
      </c>
      <c r="O491">
        <v>79936</v>
      </c>
      <c r="P491" t="s">
        <v>50</v>
      </c>
      <c r="Q491" t="s">
        <v>502</v>
      </c>
      <c r="S491" t="s">
        <v>3320</v>
      </c>
      <c r="T491">
        <v>44665</v>
      </c>
      <c r="U491" s="1">
        <v>41984.658333333333</v>
      </c>
      <c r="V491" s="1">
        <v>41984.658333333333</v>
      </c>
      <c r="W491" s="1">
        <v>41984.65902777778</v>
      </c>
      <c r="X491" s="1">
        <v>42562.373611111114</v>
      </c>
      <c r="Y491" s="1">
        <v>42446.647222222222</v>
      </c>
      <c r="AC491" t="s">
        <v>53</v>
      </c>
      <c r="AD491">
        <v>2969513111</v>
      </c>
      <c r="AE491" s="1">
        <v>38516.618055555555</v>
      </c>
      <c r="AF491" t="s">
        <v>4111</v>
      </c>
      <c r="AG491" t="s">
        <v>4112</v>
      </c>
      <c r="AH491" t="s">
        <v>51</v>
      </c>
      <c r="AI491" t="s">
        <v>53</v>
      </c>
      <c r="AJ491" t="s">
        <v>51</v>
      </c>
      <c r="AL491" t="s">
        <v>68</v>
      </c>
      <c r="AO491" t="s">
        <v>54</v>
      </c>
    </row>
    <row r="492" spans="1:43" x14ac:dyDescent="0.35">
      <c r="A492" t="s">
        <v>4113</v>
      </c>
      <c r="B492" t="s">
        <v>4114</v>
      </c>
      <c r="C492" t="s">
        <v>218</v>
      </c>
      <c r="D492" t="s">
        <v>58</v>
      </c>
      <c r="F492" t="s">
        <v>4115</v>
      </c>
      <c r="H492" t="s">
        <v>4116</v>
      </c>
      <c r="I492" t="s">
        <v>61</v>
      </c>
      <c r="J492" t="s">
        <v>92</v>
      </c>
      <c r="P492" t="s">
        <v>50</v>
      </c>
      <c r="Q492" t="s">
        <v>502</v>
      </c>
      <c r="S492" t="s">
        <v>3320</v>
      </c>
      <c r="U492" s="1">
        <v>42002.002083333333</v>
      </c>
      <c r="V492" s="1">
        <v>42002.002083333333</v>
      </c>
      <c r="W492" s="1">
        <v>42004.397916666669</v>
      </c>
      <c r="X492" s="1">
        <v>43556.382638888892</v>
      </c>
      <c r="Y492" s="1">
        <v>42243.567361111112</v>
      </c>
      <c r="AC492" t="s">
        <v>51</v>
      </c>
      <c r="AD492">
        <v>2969475309</v>
      </c>
      <c r="AE492" s="1">
        <v>37159</v>
      </c>
      <c r="AF492" t="s">
        <v>93</v>
      </c>
      <c r="AG492" t="s">
        <v>4117</v>
      </c>
      <c r="AH492" t="s">
        <v>53</v>
      </c>
      <c r="AJ492" t="s">
        <v>53</v>
      </c>
      <c r="AK492" t="s">
        <v>2512</v>
      </c>
      <c r="AL492" t="s">
        <v>68</v>
      </c>
      <c r="AO492" t="s">
        <v>54</v>
      </c>
      <c r="AP492" s="1">
        <v>44720.595138888886</v>
      </c>
      <c r="AQ492" s="1">
        <v>42660.65347222222</v>
      </c>
    </row>
    <row r="493" spans="1:43" x14ac:dyDescent="0.35">
      <c r="A493" t="s">
        <v>4118</v>
      </c>
      <c r="B493" t="s">
        <v>4119</v>
      </c>
      <c r="C493" t="s">
        <v>812</v>
      </c>
      <c r="F493" t="s">
        <v>4120</v>
      </c>
      <c r="G493">
        <v>7203716125</v>
      </c>
      <c r="H493" t="s">
        <v>4121</v>
      </c>
      <c r="I493" t="s">
        <v>61</v>
      </c>
      <c r="J493" t="s">
        <v>4122</v>
      </c>
      <c r="K493" t="s">
        <v>4123</v>
      </c>
      <c r="M493" t="s">
        <v>2800</v>
      </c>
      <c r="N493" t="s">
        <v>287</v>
      </c>
      <c r="O493">
        <v>80603</v>
      </c>
      <c r="P493" t="s">
        <v>50</v>
      </c>
      <c r="Q493" t="s">
        <v>502</v>
      </c>
      <c r="S493" t="s">
        <v>3320</v>
      </c>
      <c r="U493" s="1">
        <v>42002.584722222222</v>
      </c>
      <c r="V493" s="1">
        <v>42002.584722222222</v>
      </c>
      <c r="W493" s="1">
        <v>42002.585416666669</v>
      </c>
      <c r="X493" s="1">
        <v>44075.455555555556</v>
      </c>
      <c r="AC493" t="s">
        <v>53</v>
      </c>
      <c r="AD493">
        <v>2969654429</v>
      </c>
      <c r="AE493" s="1">
        <v>42002.590277777781</v>
      </c>
      <c r="AF493" t="s">
        <v>4124</v>
      </c>
      <c r="AG493" t="s">
        <v>4125</v>
      </c>
      <c r="AH493" t="s">
        <v>51</v>
      </c>
      <c r="AI493" t="s">
        <v>51</v>
      </c>
      <c r="AJ493" t="s">
        <v>53</v>
      </c>
      <c r="AL493" t="s">
        <v>68</v>
      </c>
      <c r="AO493" t="s">
        <v>54</v>
      </c>
      <c r="AP493" s="1">
        <v>44075.455555555556</v>
      </c>
      <c r="AQ493" s="1">
        <v>43643.918055555558</v>
      </c>
    </row>
    <row r="494" spans="1:43" x14ac:dyDescent="0.35">
      <c r="A494" t="s">
        <v>4126</v>
      </c>
      <c r="B494" t="s">
        <v>4127</v>
      </c>
      <c r="C494" t="s">
        <v>4128</v>
      </c>
      <c r="F494" t="s">
        <v>4129</v>
      </c>
      <c r="G494" t="s">
        <v>4130</v>
      </c>
      <c r="H494" t="s">
        <v>4131</v>
      </c>
      <c r="I494" t="s">
        <v>464</v>
      </c>
      <c r="J494" t="s">
        <v>2028</v>
      </c>
      <c r="K494" t="s">
        <v>4132</v>
      </c>
      <c r="M494" t="s">
        <v>4133</v>
      </c>
      <c r="N494" t="s">
        <v>468</v>
      </c>
      <c r="O494">
        <v>80516</v>
      </c>
      <c r="P494" t="s">
        <v>50</v>
      </c>
      <c r="Q494" t="s">
        <v>4134</v>
      </c>
      <c r="R494">
        <v>53945</v>
      </c>
      <c r="S494" t="s">
        <v>4135</v>
      </c>
      <c r="T494">
        <v>53945</v>
      </c>
      <c r="U494" s="1">
        <v>39939.447916666664</v>
      </c>
      <c r="V494" s="1">
        <v>42009.427083333336</v>
      </c>
      <c r="W494" s="1">
        <v>39939.543749999997</v>
      </c>
      <c r="X494" s="1">
        <v>42664.343055555553</v>
      </c>
      <c r="Y494" s="1">
        <v>42646.572222222225</v>
      </c>
      <c r="AC494" t="s">
        <v>51</v>
      </c>
      <c r="AD494">
        <v>2969532847</v>
      </c>
      <c r="AE494" s="1">
        <v>39580.404166666667</v>
      </c>
      <c r="AF494" t="s">
        <v>2031</v>
      </c>
      <c r="AG494" t="s">
        <v>4136</v>
      </c>
      <c r="AH494" t="s">
        <v>53</v>
      </c>
      <c r="AJ494" t="s">
        <v>53</v>
      </c>
      <c r="AK494" t="s">
        <v>2573</v>
      </c>
      <c r="AL494" t="s">
        <v>68</v>
      </c>
      <c r="AO494" t="s">
        <v>54</v>
      </c>
      <c r="AP494" s="1">
        <v>43666.581250000003</v>
      </c>
      <c r="AQ494" s="1">
        <v>43574.740277777775</v>
      </c>
    </row>
    <row r="495" spans="1:43" x14ac:dyDescent="0.35">
      <c r="A495" t="s">
        <v>4137</v>
      </c>
      <c r="B495" t="s">
        <v>4138</v>
      </c>
      <c r="C495" t="s">
        <v>4139</v>
      </c>
      <c r="D495" t="s">
        <v>437</v>
      </c>
      <c r="F495" t="s">
        <v>4140</v>
      </c>
      <c r="G495" t="s">
        <v>4141</v>
      </c>
      <c r="H495" t="s">
        <v>4142</v>
      </c>
      <c r="I495" t="s">
        <v>394</v>
      </c>
      <c r="J495" t="s">
        <v>4143</v>
      </c>
      <c r="K495" t="s">
        <v>4144</v>
      </c>
      <c r="L495" t="s">
        <v>4145</v>
      </c>
      <c r="M495" t="s">
        <v>1119</v>
      </c>
      <c r="N495" t="s">
        <v>65</v>
      </c>
      <c r="O495" t="s">
        <v>4146</v>
      </c>
      <c r="P495" t="s">
        <v>50</v>
      </c>
      <c r="Q495" t="s">
        <v>4134</v>
      </c>
      <c r="R495">
        <v>67521</v>
      </c>
      <c r="S495" t="s">
        <v>4135</v>
      </c>
      <c r="T495">
        <v>67521</v>
      </c>
      <c r="U495" s="1">
        <v>41342.387499999997</v>
      </c>
      <c r="V495" s="1">
        <v>42011.486111111109</v>
      </c>
      <c r="W495" s="1">
        <v>41344.314583333333</v>
      </c>
      <c r="X495" s="1">
        <v>43934.605555555558</v>
      </c>
      <c r="Y495" s="1">
        <v>42655.474305555559</v>
      </c>
      <c r="AC495" t="s">
        <v>51</v>
      </c>
      <c r="AD495">
        <v>2969475456</v>
      </c>
      <c r="AE495" s="1">
        <v>37166.661111111112</v>
      </c>
      <c r="AF495" t="s">
        <v>4147</v>
      </c>
      <c r="AG495" t="s">
        <v>4148</v>
      </c>
      <c r="AH495" t="s">
        <v>53</v>
      </c>
      <c r="AJ495" t="s">
        <v>53</v>
      </c>
      <c r="AK495" t="s">
        <v>2497</v>
      </c>
      <c r="AL495" t="s">
        <v>68</v>
      </c>
      <c r="AO495" t="s">
        <v>54</v>
      </c>
      <c r="AP495" s="1">
        <v>45476.623611111114</v>
      </c>
      <c r="AQ495" s="1">
        <v>45476.626388888886</v>
      </c>
    </row>
    <row r="496" spans="1:43" x14ac:dyDescent="0.35">
      <c r="A496" t="s">
        <v>4149</v>
      </c>
      <c r="B496" t="s">
        <v>4150</v>
      </c>
      <c r="C496" t="s">
        <v>4151</v>
      </c>
      <c r="F496" t="s">
        <v>4152</v>
      </c>
      <c r="H496" t="s">
        <v>4153</v>
      </c>
      <c r="I496" t="s">
        <v>179</v>
      </c>
      <c r="J496" t="s">
        <v>4154</v>
      </c>
      <c r="K496" t="s">
        <v>4155</v>
      </c>
      <c r="M496" t="s">
        <v>143</v>
      </c>
      <c r="N496" t="s">
        <v>213</v>
      </c>
      <c r="O496" t="s">
        <v>4156</v>
      </c>
      <c r="P496" t="s">
        <v>50</v>
      </c>
      <c r="Q496" t="s">
        <v>4134</v>
      </c>
      <c r="R496">
        <v>30363</v>
      </c>
      <c r="S496" t="s">
        <v>4135</v>
      </c>
      <c r="T496" t="s">
        <v>4157</v>
      </c>
      <c r="U496" s="1">
        <v>37749.637499999997</v>
      </c>
      <c r="V496" s="1">
        <v>42024.521527777775</v>
      </c>
      <c r="W496" s="1">
        <v>37756.50277777778</v>
      </c>
      <c r="X496" s="1">
        <v>44209.491666666669</v>
      </c>
      <c r="Y496" s="1">
        <v>42657.515277777777</v>
      </c>
      <c r="AC496" t="s">
        <v>51</v>
      </c>
      <c r="AD496">
        <v>2969484891</v>
      </c>
      <c r="AE496" s="1">
        <v>37756</v>
      </c>
      <c r="AF496" t="s">
        <v>4158</v>
      </c>
      <c r="AG496" t="s">
        <v>4159</v>
      </c>
      <c r="AH496" t="s">
        <v>53</v>
      </c>
      <c r="AJ496" t="s">
        <v>53</v>
      </c>
      <c r="AK496" t="s">
        <v>2512</v>
      </c>
      <c r="AL496" t="s">
        <v>68</v>
      </c>
      <c r="AO496" t="s">
        <v>54</v>
      </c>
      <c r="AP496" s="1">
        <v>45463.375</v>
      </c>
      <c r="AQ496" s="1">
        <v>45432.427777777775</v>
      </c>
    </row>
    <row r="497" spans="1:43" x14ac:dyDescent="0.35">
      <c r="A497" t="s">
        <v>4160</v>
      </c>
      <c r="B497" t="s">
        <v>4161</v>
      </c>
      <c r="C497" t="s">
        <v>4162</v>
      </c>
      <c r="F497" t="s">
        <v>47</v>
      </c>
      <c r="H497" t="s">
        <v>4163</v>
      </c>
      <c r="I497" t="s">
        <v>101</v>
      </c>
      <c r="J497" t="s">
        <v>49</v>
      </c>
      <c r="P497" t="s">
        <v>50</v>
      </c>
      <c r="Q497" t="s">
        <v>4134</v>
      </c>
      <c r="R497" t="s">
        <v>4164</v>
      </c>
      <c r="S497" t="s">
        <v>4135</v>
      </c>
      <c r="T497" t="s">
        <v>4164</v>
      </c>
      <c r="U497" s="1">
        <v>42025.395833333336</v>
      </c>
      <c r="V497" s="1">
        <v>42025.395833333336</v>
      </c>
      <c r="AC497" t="s">
        <v>53</v>
      </c>
      <c r="AD497">
        <v>2969485219</v>
      </c>
      <c r="AE497" s="1">
        <v>37784</v>
      </c>
      <c r="AG497" t="s">
        <v>4165</v>
      </c>
      <c r="AH497" t="s">
        <v>53</v>
      </c>
      <c r="AJ497" t="s">
        <v>53</v>
      </c>
      <c r="AK497" t="s">
        <v>570</v>
      </c>
      <c r="AO497" t="s">
        <v>54</v>
      </c>
    </row>
    <row r="498" spans="1:43" x14ac:dyDescent="0.35">
      <c r="A498" t="s">
        <v>4166</v>
      </c>
      <c r="B498" t="s">
        <v>4167</v>
      </c>
      <c r="C498" t="s">
        <v>1798</v>
      </c>
      <c r="D498" t="s">
        <v>98</v>
      </c>
      <c r="H498" t="s">
        <v>962</v>
      </c>
      <c r="I498" t="s">
        <v>61</v>
      </c>
      <c r="J498" t="s">
        <v>534</v>
      </c>
      <c r="P498" t="s">
        <v>50</v>
      </c>
      <c r="Q498" t="s">
        <v>4134</v>
      </c>
      <c r="R498" t="s">
        <v>4157</v>
      </c>
      <c r="S498" t="s">
        <v>4135</v>
      </c>
      <c r="T498" t="s">
        <v>4157</v>
      </c>
      <c r="U498" s="1">
        <v>42030.693749999999</v>
      </c>
      <c r="V498" s="1">
        <v>42030.693749999999</v>
      </c>
      <c r="W498" s="1">
        <v>42030.738194444442</v>
      </c>
      <c r="X498" s="1">
        <v>42030.738194444442</v>
      </c>
      <c r="AC498" t="s">
        <v>51</v>
      </c>
      <c r="AD498">
        <v>2969480024</v>
      </c>
      <c r="AE498" s="1">
        <v>37427</v>
      </c>
      <c r="AF498" t="s">
        <v>140</v>
      </c>
      <c r="AG498" t="s">
        <v>4168</v>
      </c>
      <c r="AH498" t="s">
        <v>53</v>
      </c>
      <c r="AJ498" t="s">
        <v>53</v>
      </c>
      <c r="AK498" t="s">
        <v>2497</v>
      </c>
      <c r="AL498" t="s">
        <v>78</v>
      </c>
      <c r="AO498" t="s">
        <v>54</v>
      </c>
      <c r="AP498" s="1">
        <v>45471.894444444442</v>
      </c>
      <c r="AQ498" s="1">
        <v>45467.791666666664</v>
      </c>
    </row>
    <row r="499" spans="1:43" x14ac:dyDescent="0.35">
      <c r="A499" t="s">
        <v>4169</v>
      </c>
      <c r="B499" t="s">
        <v>4170</v>
      </c>
      <c r="C499" t="s">
        <v>2605</v>
      </c>
      <c r="D499" t="s">
        <v>107</v>
      </c>
      <c r="F499" t="s">
        <v>405</v>
      </c>
      <c r="H499" t="s">
        <v>4171</v>
      </c>
      <c r="I499" t="s">
        <v>61</v>
      </c>
      <c r="J499" t="s">
        <v>407</v>
      </c>
      <c r="P499" t="s">
        <v>50</v>
      </c>
      <c r="Q499" t="s">
        <v>4134</v>
      </c>
      <c r="R499">
        <v>75868</v>
      </c>
      <c r="S499" t="s">
        <v>4135</v>
      </c>
      <c r="T499" t="s">
        <v>4157</v>
      </c>
      <c r="U499" s="1">
        <v>42031.632638888892</v>
      </c>
      <c r="V499" s="1">
        <v>42031.632638888892</v>
      </c>
      <c r="W499" s="1">
        <v>42031.698611111111</v>
      </c>
      <c r="X499" s="1">
        <v>42093.699305555558</v>
      </c>
      <c r="Y499" s="1">
        <v>42093.70416666667</v>
      </c>
      <c r="AC499" t="s">
        <v>53</v>
      </c>
      <c r="AD499">
        <v>2969475309</v>
      </c>
      <c r="AE499" s="1">
        <v>37159</v>
      </c>
      <c r="AF499" t="s">
        <v>408</v>
      </c>
      <c r="AG499" t="s">
        <v>4172</v>
      </c>
      <c r="AH499" t="s">
        <v>53</v>
      </c>
      <c r="AJ499" t="s">
        <v>53</v>
      </c>
      <c r="AK499" t="s">
        <v>291</v>
      </c>
      <c r="AL499" t="s">
        <v>78</v>
      </c>
      <c r="AO499" t="s">
        <v>54</v>
      </c>
    </row>
    <row r="500" spans="1:43" x14ac:dyDescent="0.35">
      <c r="A500" t="s">
        <v>4173</v>
      </c>
      <c r="B500" t="s">
        <v>4174</v>
      </c>
      <c r="C500" t="s">
        <v>3071</v>
      </c>
      <c r="D500" t="s">
        <v>58</v>
      </c>
      <c r="F500" t="s">
        <v>47</v>
      </c>
      <c r="H500" t="s">
        <v>4175</v>
      </c>
      <c r="I500" t="s">
        <v>200</v>
      </c>
      <c r="J500" t="s">
        <v>49</v>
      </c>
      <c r="P500" t="s">
        <v>50</v>
      </c>
      <c r="Q500" t="s">
        <v>4134</v>
      </c>
      <c r="R500" t="s">
        <v>4176</v>
      </c>
      <c r="S500" t="s">
        <v>4135</v>
      </c>
      <c r="T500" t="s">
        <v>4176</v>
      </c>
      <c r="U500" s="1">
        <v>42032.866666666669</v>
      </c>
      <c r="V500" s="1">
        <v>42032.866666666669</v>
      </c>
      <c r="AC500" t="s">
        <v>51</v>
      </c>
      <c r="AD500">
        <v>2969485219</v>
      </c>
      <c r="AE500" s="1">
        <v>37784</v>
      </c>
      <c r="AG500" t="s">
        <v>4177</v>
      </c>
      <c r="AH500" t="s">
        <v>53</v>
      </c>
      <c r="AJ500" t="s">
        <v>53</v>
      </c>
      <c r="AO500" t="s">
        <v>54</v>
      </c>
    </row>
    <row r="501" spans="1:43" x14ac:dyDescent="0.35">
      <c r="A501" t="s">
        <v>4178</v>
      </c>
      <c r="B501" t="s">
        <v>4179</v>
      </c>
      <c r="C501" t="s">
        <v>4180</v>
      </c>
      <c r="D501" t="s">
        <v>240</v>
      </c>
      <c r="F501">
        <v>9703803911</v>
      </c>
      <c r="G501">
        <v>9703803911</v>
      </c>
      <c r="H501" t="s">
        <v>4181</v>
      </c>
      <c r="I501" t="s">
        <v>1368</v>
      </c>
      <c r="J501" t="s">
        <v>4182</v>
      </c>
      <c r="K501" t="s">
        <v>4183</v>
      </c>
      <c r="M501" t="s">
        <v>3838</v>
      </c>
      <c r="N501" t="s">
        <v>65</v>
      </c>
      <c r="O501">
        <v>80723</v>
      </c>
      <c r="P501" t="s">
        <v>50</v>
      </c>
      <c r="Q501" t="s">
        <v>4134</v>
      </c>
      <c r="R501" t="s">
        <v>4184</v>
      </c>
      <c r="S501" t="s">
        <v>4135</v>
      </c>
      <c r="T501" t="s">
        <v>4185</v>
      </c>
      <c r="U501" s="1">
        <v>42033.448611111111</v>
      </c>
      <c r="V501" s="1">
        <v>42033.448611111111</v>
      </c>
      <c r="W501" s="1">
        <v>42769.665972222225</v>
      </c>
      <c r="X501" s="1">
        <v>42769.665972222225</v>
      </c>
      <c r="AC501" t="s">
        <v>53</v>
      </c>
      <c r="AD501">
        <v>2969654074</v>
      </c>
      <c r="AE501" s="1">
        <v>41995.354861111111</v>
      </c>
      <c r="AF501" t="s">
        <v>4186</v>
      </c>
      <c r="AG501" t="s">
        <v>4187</v>
      </c>
      <c r="AH501" t="s">
        <v>53</v>
      </c>
      <c r="AJ501" t="s">
        <v>53</v>
      </c>
      <c r="AL501" t="s">
        <v>78</v>
      </c>
      <c r="AO501" t="s">
        <v>54</v>
      </c>
      <c r="AP501" s="1">
        <v>42989.544444444444</v>
      </c>
      <c r="AQ501" s="1">
        <v>42829.911805555559</v>
      </c>
    </row>
    <row r="502" spans="1:43" x14ac:dyDescent="0.35">
      <c r="A502" t="s">
        <v>4188</v>
      </c>
      <c r="B502" t="s">
        <v>4189</v>
      </c>
      <c r="C502" t="s">
        <v>976</v>
      </c>
      <c r="D502" t="s">
        <v>4190</v>
      </c>
      <c r="F502" t="s">
        <v>4191</v>
      </c>
      <c r="G502" t="s">
        <v>4192</v>
      </c>
      <c r="H502" t="s">
        <v>4193</v>
      </c>
      <c r="I502" t="s">
        <v>1909</v>
      </c>
      <c r="J502" t="s">
        <v>4194</v>
      </c>
      <c r="K502" t="s">
        <v>4195</v>
      </c>
      <c r="M502" t="s">
        <v>4196</v>
      </c>
      <c r="N502" t="s">
        <v>2509</v>
      </c>
      <c r="O502">
        <v>85034</v>
      </c>
      <c r="P502" t="s">
        <v>50</v>
      </c>
      <c r="Q502" t="s">
        <v>4134</v>
      </c>
      <c r="R502" t="s">
        <v>4157</v>
      </c>
      <c r="S502" t="s">
        <v>4135</v>
      </c>
      <c r="T502" t="s">
        <v>4157</v>
      </c>
      <c r="U502" s="1">
        <v>42034.577777777777</v>
      </c>
      <c r="V502" s="1">
        <v>42034.577777777777</v>
      </c>
      <c r="W502" s="1">
        <v>42054.5</v>
      </c>
      <c r="X502" s="1">
        <v>42562.59097222222</v>
      </c>
      <c r="AC502" t="s">
        <v>51</v>
      </c>
      <c r="AD502">
        <v>2969542473</v>
      </c>
      <c r="AE502" s="1">
        <v>39974.713888888888</v>
      </c>
      <c r="AF502" t="s">
        <v>4197</v>
      </c>
      <c r="AG502" t="s">
        <v>4198</v>
      </c>
      <c r="AH502" t="s">
        <v>53</v>
      </c>
      <c r="AJ502" t="s">
        <v>53</v>
      </c>
      <c r="AK502" t="s">
        <v>2497</v>
      </c>
      <c r="AL502" t="s">
        <v>78</v>
      </c>
      <c r="AO502" t="s">
        <v>54</v>
      </c>
      <c r="AP502" s="1">
        <v>44655.570138888892</v>
      </c>
      <c r="AQ502" s="1">
        <v>44655.568749999999</v>
      </c>
    </row>
    <row r="503" spans="1:43" x14ac:dyDescent="0.35">
      <c r="A503" t="s">
        <v>4199</v>
      </c>
      <c r="B503" t="s">
        <v>4200</v>
      </c>
      <c r="C503" t="s">
        <v>4201</v>
      </c>
      <c r="F503" t="s">
        <v>4202</v>
      </c>
      <c r="G503">
        <v>9704024979</v>
      </c>
      <c r="H503" t="s">
        <v>4203</v>
      </c>
      <c r="I503" t="s">
        <v>179</v>
      </c>
      <c r="J503" t="s">
        <v>4204</v>
      </c>
      <c r="K503" t="s">
        <v>4205</v>
      </c>
      <c r="M503" t="s">
        <v>3225</v>
      </c>
      <c r="N503" t="s">
        <v>326</v>
      </c>
      <c r="O503" t="s">
        <v>4206</v>
      </c>
      <c r="P503" t="s">
        <v>50</v>
      </c>
      <c r="Q503" t="s">
        <v>4134</v>
      </c>
      <c r="R503">
        <v>20235</v>
      </c>
      <c r="S503" t="s">
        <v>4135</v>
      </c>
      <c r="T503">
        <v>20235</v>
      </c>
      <c r="U503" s="1">
        <v>41729.378472222219</v>
      </c>
      <c r="V503" s="1">
        <v>42034.755555555559</v>
      </c>
      <c r="W503" s="1">
        <v>41729.379166666666</v>
      </c>
      <c r="X503" s="1">
        <v>42488.627083333333</v>
      </c>
      <c r="Y503" s="1">
        <v>42465.436111111114</v>
      </c>
      <c r="AC503" t="s">
        <v>53</v>
      </c>
      <c r="AD503">
        <v>2969596507</v>
      </c>
      <c r="AE503" s="1">
        <v>41477.710416666669</v>
      </c>
      <c r="AF503" t="s">
        <v>4207</v>
      </c>
      <c r="AG503" t="s">
        <v>4208</v>
      </c>
      <c r="AH503" t="s">
        <v>53</v>
      </c>
      <c r="AJ503" t="s">
        <v>53</v>
      </c>
      <c r="AL503" t="s">
        <v>68</v>
      </c>
      <c r="AO503" t="s">
        <v>54</v>
      </c>
      <c r="AP503" s="1">
        <v>45258.541666666664</v>
      </c>
      <c r="AQ503" s="1">
        <v>45258.550694444442</v>
      </c>
    </row>
    <row r="504" spans="1:43" x14ac:dyDescent="0.35">
      <c r="A504" t="s">
        <v>4209</v>
      </c>
      <c r="B504" t="s">
        <v>4210</v>
      </c>
      <c r="C504" t="s">
        <v>4211</v>
      </c>
      <c r="F504" t="s">
        <v>4212</v>
      </c>
      <c r="G504">
        <v>5639206796</v>
      </c>
      <c r="H504" t="s">
        <v>4213</v>
      </c>
      <c r="I504" t="s">
        <v>4214</v>
      </c>
      <c r="J504" t="s">
        <v>4215</v>
      </c>
      <c r="K504" t="s">
        <v>4216</v>
      </c>
      <c r="M504" t="s">
        <v>4217</v>
      </c>
      <c r="N504" t="s">
        <v>4218</v>
      </c>
      <c r="O504">
        <v>52043</v>
      </c>
      <c r="P504" t="s">
        <v>50</v>
      </c>
      <c r="Q504" t="s">
        <v>4134</v>
      </c>
      <c r="R504" t="s">
        <v>4219</v>
      </c>
      <c r="S504" t="s">
        <v>4135</v>
      </c>
      <c r="T504" t="s">
        <v>4219</v>
      </c>
      <c r="U504" s="1">
        <v>42040.73541666667</v>
      </c>
      <c r="V504" s="1">
        <v>42040.73541666667</v>
      </c>
      <c r="AC504" t="s">
        <v>51</v>
      </c>
      <c r="AD504">
        <v>2969549736</v>
      </c>
      <c r="AE504" s="1">
        <v>40233.503472222219</v>
      </c>
      <c r="AG504" t="s">
        <v>4220</v>
      </c>
      <c r="AH504" t="s">
        <v>53</v>
      </c>
      <c r="AJ504" t="s">
        <v>53</v>
      </c>
      <c r="AK504" t="s">
        <v>4221</v>
      </c>
      <c r="AO504" t="s">
        <v>54</v>
      </c>
    </row>
    <row r="505" spans="1:43" x14ac:dyDescent="0.35">
      <c r="A505" t="s">
        <v>4222</v>
      </c>
      <c r="B505" t="s">
        <v>3870</v>
      </c>
      <c r="C505" t="s">
        <v>4223</v>
      </c>
      <c r="F505" t="s">
        <v>4224</v>
      </c>
      <c r="H505" t="s">
        <v>4225</v>
      </c>
      <c r="I505" t="s">
        <v>200</v>
      </c>
      <c r="J505" t="s">
        <v>4226</v>
      </c>
      <c r="K505" t="s">
        <v>4227</v>
      </c>
      <c r="M505" t="s">
        <v>315</v>
      </c>
      <c r="N505" t="s">
        <v>253</v>
      </c>
      <c r="O505">
        <v>87413</v>
      </c>
      <c r="P505" t="s">
        <v>50</v>
      </c>
      <c r="Q505" t="s">
        <v>4134</v>
      </c>
      <c r="R505">
        <v>64193</v>
      </c>
      <c r="S505" t="s">
        <v>4135</v>
      </c>
      <c r="T505">
        <v>64193</v>
      </c>
      <c r="U505" s="1">
        <v>42044.545138888891</v>
      </c>
      <c r="V505" s="1">
        <v>42044.552777777775</v>
      </c>
      <c r="W505" s="1">
        <v>42044.54583333333</v>
      </c>
      <c r="X505" s="1">
        <v>42670.355555555558</v>
      </c>
      <c r="Y505" s="1">
        <v>42657.522916666669</v>
      </c>
      <c r="AC505" t="s">
        <v>51</v>
      </c>
      <c r="AD505">
        <v>2969525847</v>
      </c>
      <c r="AE505" s="1">
        <v>39251.611111111109</v>
      </c>
      <c r="AF505" t="s">
        <v>4228</v>
      </c>
      <c r="AG505" t="s">
        <v>4229</v>
      </c>
      <c r="AH505" t="s">
        <v>51</v>
      </c>
      <c r="AJ505" t="s">
        <v>53</v>
      </c>
      <c r="AL505" t="s">
        <v>78</v>
      </c>
      <c r="AO505" t="s">
        <v>54</v>
      </c>
      <c r="AP505" s="1">
        <v>45467.586111111108</v>
      </c>
      <c r="AQ505" s="1">
        <v>45467.587500000001</v>
      </c>
    </row>
    <row r="506" spans="1:43" x14ac:dyDescent="0.35">
      <c r="A506" t="s">
        <v>4230</v>
      </c>
      <c r="B506" t="s">
        <v>4231</v>
      </c>
      <c r="C506" t="s">
        <v>89</v>
      </c>
      <c r="D506" t="s">
        <v>46</v>
      </c>
      <c r="F506" t="s">
        <v>47</v>
      </c>
      <c r="H506" t="s">
        <v>4232</v>
      </c>
      <c r="I506" t="s">
        <v>780</v>
      </c>
      <c r="J506" t="s">
        <v>49</v>
      </c>
      <c r="P506" t="s">
        <v>50</v>
      </c>
      <c r="Q506" t="s">
        <v>4134</v>
      </c>
      <c r="R506" t="s">
        <v>4233</v>
      </c>
      <c r="S506" t="s">
        <v>4135</v>
      </c>
      <c r="T506" t="s">
        <v>4219</v>
      </c>
      <c r="U506" s="1">
        <v>42045.078472222223</v>
      </c>
      <c r="V506" s="1">
        <v>42045.078472222223</v>
      </c>
      <c r="AC506" t="s">
        <v>51</v>
      </c>
      <c r="AD506">
        <v>2969485219</v>
      </c>
      <c r="AE506" s="1">
        <v>37784</v>
      </c>
      <c r="AG506" t="s">
        <v>4234</v>
      </c>
      <c r="AH506" t="s">
        <v>53</v>
      </c>
      <c r="AJ506" t="s">
        <v>53</v>
      </c>
      <c r="AK506" t="s">
        <v>78</v>
      </c>
      <c r="AO506" t="s">
        <v>54</v>
      </c>
    </row>
    <row r="507" spans="1:43" x14ac:dyDescent="0.35">
      <c r="A507" t="s">
        <v>4235</v>
      </c>
      <c r="B507" t="s">
        <v>4236</v>
      </c>
      <c r="C507" t="s">
        <v>4237</v>
      </c>
      <c r="D507" t="s">
        <v>2268</v>
      </c>
      <c r="F507" t="s">
        <v>4238</v>
      </c>
      <c r="G507" t="s">
        <v>4239</v>
      </c>
      <c r="H507" t="s">
        <v>4240</v>
      </c>
      <c r="I507" t="s">
        <v>1213</v>
      </c>
      <c r="J507" t="s">
        <v>4241</v>
      </c>
      <c r="K507" t="s">
        <v>4242</v>
      </c>
      <c r="M507" t="s">
        <v>4243</v>
      </c>
      <c r="N507" t="s">
        <v>4244</v>
      </c>
      <c r="O507">
        <v>98284</v>
      </c>
      <c r="P507" t="s">
        <v>50</v>
      </c>
      <c r="Q507" t="s">
        <v>4134</v>
      </c>
      <c r="R507">
        <v>80200</v>
      </c>
      <c r="S507" t="s">
        <v>4135</v>
      </c>
      <c r="T507" t="s">
        <v>4157</v>
      </c>
      <c r="U507" s="1">
        <v>42046.522916666669</v>
      </c>
      <c r="V507" s="1">
        <v>42046.522916666669</v>
      </c>
      <c r="W507" s="1">
        <v>42051.597222222219</v>
      </c>
      <c r="X507" s="1">
        <v>42072.431250000001</v>
      </c>
      <c r="AC507" t="s">
        <v>51</v>
      </c>
      <c r="AD507">
        <v>2969480277</v>
      </c>
      <c r="AE507" s="1">
        <v>37439</v>
      </c>
      <c r="AF507" t="s">
        <v>4245</v>
      </c>
      <c r="AG507" t="s">
        <v>4246</v>
      </c>
      <c r="AH507" t="s">
        <v>53</v>
      </c>
      <c r="AJ507" t="s">
        <v>53</v>
      </c>
      <c r="AK507" t="s">
        <v>2582</v>
      </c>
      <c r="AL507" t="s">
        <v>78</v>
      </c>
      <c r="AO507" t="s">
        <v>54</v>
      </c>
      <c r="AP507" s="1">
        <v>43922.892361111109</v>
      </c>
      <c r="AQ507" s="1">
        <v>43906.501388888886</v>
      </c>
    </row>
    <row r="508" spans="1:43" x14ac:dyDescent="0.35">
      <c r="A508" t="s">
        <v>4247</v>
      </c>
      <c r="B508" t="s">
        <v>653</v>
      </c>
      <c r="C508" t="s">
        <v>4248</v>
      </c>
      <c r="F508" t="s">
        <v>4249</v>
      </c>
      <c r="H508" t="s">
        <v>4250</v>
      </c>
      <c r="I508" t="s">
        <v>179</v>
      </c>
      <c r="J508" t="s">
        <v>1842</v>
      </c>
      <c r="K508" t="s">
        <v>4251</v>
      </c>
      <c r="M508" t="s">
        <v>1333</v>
      </c>
      <c r="N508" t="s">
        <v>65</v>
      </c>
      <c r="O508">
        <v>80112</v>
      </c>
      <c r="P508" t="s">
        <v>50</v>
      </c>
      <c r="Q508" t="s">
        <v>4134</v>
      </c>
      <c r="R508" s="2" t="s">
        <v>2399</v>
      </c>
      <c r="S508" t="s">
        <v>4135</v>
      </c>
      <c r="T508" t="s">
        <v>4157</v>
      </c>
      <c r="U508" s="1">
        <v>41674.40902777778</v>
      </c>
      <c r="V508" s="1">
        <v>42047.484722222223</v>
      </c>
      <c r="W508" s="1">
        <v>41674.409722222219</v>
      </c>
      <c r="X508" s="1">
        <v>44183.656944444447</v>
      </c>
      <c r="Y508" s="1">
        <v>42543.615972222222</v>
      </c>
      <c r="AC508" t="s">
        <v>53</v>
      </c>
      <c r="AD508">
        <v>2969475411</v>
      </c>
      <c r="AE508" s="1">
        <v>37166.661111111112</v>
      </c>
      <c r="AF508" t="s">
        <v>1844</v>
      </c>
      <c r="AG508" t="s">
        <v>4252</v>
      </c>
      <c r="AH508" t="s">
        <v>51</v>
      </c>
      <c r="AJ508" t="s">
        <v>53</v>
      </c>
      <c r="AL508" t="s">
        <v>68</v>
      </c>
      <c r="AO508" t="s">
        <v>54</v>
      </c>
      <c r="AP508" s="1">
        <v>45425.440972222219</v>
      </c>
      <c r="AQ508" s="1">
        <v>45428.422222222223</v>
      </c>
    </row>
    <row r="509" spans="1:43" x14ac:dyDescent="0.35">
      <c r="A509" t="s">
        <v>4253</v>
      </c>
      <c r="B509" t="s">
        <v>4254</v>
      </c>
      <c r="C509" t="s">
        <v>4255</v>
      </c>
      <c r="D509" t="s">
        <v>654</v>
      </c>
      <c r="F509" t="s">
        <v>4256</v>
      </c>
      <c r="H509" t="s">
        <v>4257</v>
      </c>
      <c r="I509" t="s">
        <v>464</v>
      </c>
      <c r="J509" t="s">
        <v>465</v>
      </c>
      <c r="K509" t="s">
        <v>4258</v>
      </c>
      <c r="M509" t="s">
        <v>4259</v>
      </c>
      <c r="N509" t="s">
        <v>1195</v>
      </c>
      <c r="O509">
        <v>87410</v>
      </c>
      <c r="P509" t="s">
        <v>50</v>
      </c>
      <c r="Q509" t="s">
        <v>4134</v>
      </c>
      <c r="R509" t="s">
        <v>4260</v>
      </c>
      <c r="S509" t="s">
        <v>4135</v>
      </c>
      <c r="T509" t="s">
        <v>4157</v>
      </c>
      <c r="U509" s="1">
        <v>42053.511111111111</v>
      </c>
      <c r="V509" s="1">
        <v>42053.511111111111</v>
      </c>
      <c r="W509" s="1">
        <v>42053.511805555558</v>
      </c>
      <c r="X509" s="1">
        <v>42681.700694444444</v>
      </c>
      <c r="AC509" t="s">
        <v>51</v>
      </c>
      <c r="AD509">
        <v>2969543968</v>
      </c>
      <c r="AE509" s="1">
        <v>40032.470138888886</v>
      </c>
      <c r="AF509" t="s">
        <v>4261</v>
      </c>
      <c r="AG509" t="s">
        <v>4262</v>
      </c>
      <c r="AH509" t="s">
        <v>51</v>
      </c>
      <c r="AI509" t="s">
        <v>51</v>
      </c>
      <c r="AJ509" t="s">
        <v>53</v>
      </c>
      <c r="AL509" t="s">
        <v>78</v>
      </c>
      <c r="AO509" t="s">
        <v>54</v>
      </c>
      <c r="AP509" s="1">
        <v>44523.523611111108</v>
      </c>
      <c r="AQ509" s="1">
        <v>43465.668749999997</v>
      </c>
    </row>
    <row r="510" spans="1:43" x14ac:dyDescent="0.35">
      <c r="A510" t="s">
        <v>4263</v>
      </c>
      <c r="B510" t="s">
        <v>4264</v>
      </c>
      <c r="C510" t="s">
        <v>3922</v>
      </c>
      <c r="F510" t="s">
        <v>4009</v>
      </c>
      <c r="H510" t="s">
        <v>4010</v>
      </c>
      <c r="I510" t="s">
        <v>4265</v>
      </c>
      <c r="J510" t="s">
        <v>4011</v>
      </c>
      <c r="P510" t="s">
        <v>50</v>
      </c>
      <c r="Q510" t="s">
        <v>4134</v>
      </c>
      <c r="R510">
        <v>75415</v>
      </c>
      <c r="S510" t="s">
        <v>4135</v>
      </c>
      <c r="T510" t="s">
        <v>4157</v>
      </c>
      <c r="U510" s="1">
        <v>42053.743055555555</v>
      </c>
      <c r="V510" s="1">
        <v>42053.743055555555</v>
      </c>
      <c r="W510" s="1">
        <v>42053.745138888888</v>
      </c>
      <c r="X510" s="1">
        <v>43566.775000000001</v>
      </c>
      <c r="Y510" s="1">
        <v>42544.715277777781</v>
      </c>
      <c r="AC510" t="s">
        <v>51</v>
      </c>
      <c r="AD510">
        <v>2969482269</v>
      </c>
      <c r="AE510" s="1">
        <v>37567</v>
      </c>
      <c r="AF510" t="s">
        <v>4012</v>
      </c>
      <c r="AG510" t="s">
        <v>4266</v>
      </c>
      <c r="AH510" t="s">
        <v>53</v>
      </c>
      <c r="AJ510" t="s">
        <v>53</v>
      </c>
      <c r="AL510" t="s">
        <v>78</v>
      </c>
      <c r="AO510" t="s">
        <v>54</v>
      </c>
      <c r="AP510" s="1">
        <v>45100.599305555559</v>
      </c>
      <c r="AQ510" s="1">
        <v>44529.668055555558</v>
      </c>
    </row>
    <row r="511" spans="1:43" x14ac:dyDescent="0.35">
      <c r="A511" t="s">
        <v>4267</v>
      </c>
      <c r="B511" t="s">
        <v>4268</v>
      </c>
      <c r="C511" t="s">
        <v>2444</v>
      </c>
      <c r="D511" t="s">
        <v>2482</v>
      </c>
      <c r="F511" t="s">
        <v>4009</v>
      </c>
      <c r="H511" t="s">
        <v>4010</v>
      </c>
      <c r="I511" t="s">
        <v>3058</v>
      </c>
      <c r="J511" t="s">
        <v>4011</v>
      </c>
      <c r="P511" t="s">
        <v>50</v>
      </c>
      <c r="Q511" t="s">
        <v>4134</v>
      </c>
      <c r="R511">
        <v>75415</v>
      </c>
      <c r="S511" t="s">
        <v>4135</v>
      </c>
      <c r="T511" t="s">
        <v>4157</v>
      </c>
      <c r="U511" s="1">
        <v>42053.751388888886</v>
      </c>
      <c r="V511" s="1">
        <v>42053.751388888886</v>
      </c>
      <c r="W511" s="1">
        <v>42054.395138888889</v>
      </c>
      <c r="X511" s="1">
        <v>44211.536805555559</v>
      </c>
      <c r="Y511" s="1">
        <v>42656.34097222222</v>
      </c>
      <c r="AC511" t="s">
        <v>51</v>
      </c>
      <c r="AD511">
        <v>2969482269</v>
      </c>
      <c r="AE511" s="1">
        <v>37567</v>
      </c>
      <c r="AF511" t="s">
        <v>4012</v>
      </c>
      <c r="AG511" t="s">
        <v>4269</v>
      </c>
      <c r="AH511" t="s">
        <v>53</v>
      </c>
      <c r="AJ511" t="s">
        <v>53</v>
      </c>
      <c r="AL511" t="s">
        <v>78</v>
      </c>
      <c r="AO511" t="s">
        <v>54</v>
      </c>
      <c r="AP511" s="1">
        <v>45471.416666666664</v>
      </c>
      <c r="AQ511" s="1">
        <v>45471.418749999997</v>
      </c>
    </row>
    <row r="512" spans="1:43" x14ac:dyDescent="0.35">
      <c r="A512" t="s">
        <v>4270</v>
      </c>
      <c r="B512" t="s">
        <v>4271</v>
      </c>
      <c r="C512" t="s">
        <v>4272</v>
      </c>
      <c r="D512" t="s">
        <v>1648</v>
      </c>
      <c r="I512" t="s">
        <v>61</v>
      </c>
      <c r="J512" t="s">
        <v>4011</v>
      </c>
      <c r="P512" t="s">
        <v>50</v>
      </c>
      <c r="Q512" t="s">
        <v>4134</v>
      </c>
      <c r="R512">
        <v>75415</v>
      </c>
      <c r="S512" t="s">
        <v>4135</v>
      </c>
      <c r="T512" t="s">
        <v>4157</v>
      </c>
      <c r="U512" s="1">
        <v>42053.774305555555</v>
      </c>
      <c r="V512" s="1">
        <v>42053.776388888888</v>
      </c>
      <c r="W512" s="1">
        <v>42054.363194444442</v>
      </c>
      <c r="X512" s="1">
        <v>42124.580555555556</v>
      </c>
      <c r="Y512" s="1">
        <v>42124.584027777775</v>
      </c>
      <c r="AC512" t="s">
        <v>51</v>
      </c>
      <c r="AD512">
        <v>2969482269</v>
      </c>
      <c r="AE512" s="1">
        <v>37567</v>
      </c>
      <c r="AF512" t="s">
        <v>4012</v>
      </c>
      <c r="AG512" t="s">
        <v>4273</v>
      </c>
      <c r="AH512" t="s">
        <v>53</v>
      </c>
      <c r="AJ512" t="s">
        <v>53</v>
      </c>
      <c r="AK512" t="s">
        <v>2497</v>
      </c>
      <c r="AL512" t="s">
        <v>78</v>
      </c>
      <c r="AO512" t="s">
        <v>54</v>
      </c>
    </row>
    <row r="513" spans="1:43" x14ac:dyDescent="0.35">
      <c r="A513" t="s">
        <v>4274</v>
      </c>
      <c r="B513" t="s">
        <v>4271</v>
      </c>
      <c r="C513" t="s">
        <v>860</v>
      </c>
      <c r="D513" t="s">
        <v>98</v>
      </c>
      <c r="F513" t="s">
        <v>4275</v>
      </c>
      <c r="H513" t="s">
        <v>4010</v>
      </c>
      <c r="I513" t="s">
        <v>61</v>
      </c>
      <c r="J513" t="s">
        <v>4011</v>
      </c>
      <c r="P513" t="s">
        <v>50</v>
      </c>
      <c r="Q513" t="s">
        <v>4134</v>
      </c>
      <c r="R513">
        <v>75415</v>
      </c>
      <c r="S513" t="s">
        <v>4135</v>
      </c>
      <c r="T513" t="s">
        <v>4276</v>
      </c>
      <c r="U513" s="1">
        <v>42054.37777777778</v>
      </c>
      <c r="V513" s="1">
        <v>42054.37777777778</v>
      </c>
      <c r="W513" s="1">
        <v>42054.38958333333</v>
      </c>
      <c r="X513" s="1">
        <v>43525.690972222219</v>
      </c>
      <c r="Y513" s="1">
        <v>42640.501388888886</v>
      </c>
      <c r="AC513" t="s">
        <v>51</v>
      </c>
      <c r="AD513">
        <v>2969482269</v>
      </c>
      <c r="AE513" s="1">
        <v>37567</v>
      </c>
      <c r="AF513" t="s">
        <v>4012</v>
      </c>
      <c r="AG513" t="s">
        <v>4277</v>
      </c>
      <c r="AH513" t="s">
        <v>53</v>
      </c>
      <c r="AJ513" t="s">
        <v>53</v>
      </c>
      <c r="AL513" t="s">
        <v>78</v>
      </c>
      <c r="AO513" t="s">
        <v>54</v>
      </c>
      <c r="AP513" s="1">
        <v>43558.527777777781</v>
      </c>
      <c r="AQ513" s="1">
        <v>43556.69027777778</v>
      </c>
    </row>
    <row r="514" spans="1:43" x14ac:dyDescent="0.35">
      <c r="A514" t="s">
        <v>4278</v>
      </c>
      <c r="B514" t="s">
        <v>4279</v>
      </c>
      <c r="C514" t="s">
        <v>1932</v>
      </c>
      <c r="D514" t="s">
        <v>4280</v>
      </c>
      <c r="F514" t="s">
        <v>4009</v>
      </c>
      <c r="H514" t="s">
        <v>4010</v>
      </c>
      <c r="I514" t="s">
        <v>61</v>
      </c>
      <c r="J514" t="s">
        <v>4011</v>
      </c>
      <c r="P514" t="s">
        <v>50</v>
      </c>
      <c r="Q514" t="s">
        <v>4134</v>
      </c>
      <c r="R514">
        <v>75415</v>
      </c>
      <c r="S514" t="s">
        <v>4135</v>
      </c>
      <c r="T514" t="s">
        <v>4157</v>
      </c>
      <c r="U514" s="1">
        <v>42054.381944444445</v>
      </c>
      <c r="V514" s="1">
        <v>42054.381944444445</v>
      </c>
      <c r="W514" s="1">
        <v>42054.390972222223</v>
      </c>
      <c r="X514" s="1">
        <v>43777.649305555555</v>
      </c>
      <c r="Y514" s="1">
        <v>42635.719444444447</v>
      </c>
      <c r="AC514" t="s">
        <v>51</v>
      </c>
      <c r="AD514">
        <v>2969482269</v>
      </c>
      <c r="AE514" s="1">
        <v>37567</v>
      </c>
      <c r="AF514" t="s">
        <v>4012</v>
      </c>
      <c r="AG514" t="s">
        <v>4281</v>
      </c>
      <c r="AH514" t="s">
        <v>53</v>
      </c>
      <c r="AJ514" t="s">
        <v>53</v>
      </c>
      <c r="AL514" t="s">
        <v>78</v>
      </c>
      <c r="AO514" t="s">
        <v>54</v>
      </c>
      <c r="AP514" s="1">
        <v>45392.543055555558</v>
      </c>
      <c r="AQ514" s="1">
        <v>45392.545138888891</v>
      </c>
    </row>
    <row r="515" spans="1:43" x14ac:dyDescent="0.35">
      <c r="A515" t="s">
        <v>4282</v>
      </c>
      <c r="B515" t="s">
        <v>4283</v>
      </c>
      <c r="C515" t="s">
        <v>309</v>
      </c>
      <c r="D515" t="s">
        <v>107</v>
      </c>
      <c r="F515" t="s">
        <v>4009</v>
      </c>
      <c r="H515" t="s">
        <v>4284</v>
      </c>
      <c r="I515" t="s">
        <v>61</v>
      </c>
      <c r="J515" t="s">
        <v>4011</v>
      </c>
      <c r="P515" t="s">
        <v>50</v>
      </c>
      <c r="Q515" t="s">
        <v>4134</v>
      </c>
      <c r="R515">
        <v>75415</v>
      </c>
      <c r="S515" t="s">
        <v>4135</v>
      </c>
      <c r="T515" t="s">
        <v>4157</v>
      </c>
      <c r="U515" s="1">
        <v>42054.62777777778</v>
      </c>
      <c r="V515" s="1">
        <v>42054.62777777778</v>
      </c>
      <c r="W515" s="1">
        <v>42054.629861111112</v>
      </c>
      <c r="X515" s="1">
        <v>45359.569444444445</v>
      </c>
      <c r="Y515" s="1">
        <v>42655.345833333333</v>
      </c>
      <c r="AC515" t="s">
        <v>51</v>
      </c>
      <c r="AD515">
        <v>2969482269</v>
      </c>
      <c r="AE515" s="1">
        <v>37567</v>
      </c>
      <c r="AF515" t="s">
        <v>4012</v>
      </c>
      <c r="AG515" t="s">
        <v>4285</v>
      </c>
      <c r="AH515" t="s">
        <v>53</v>
      </c>
      <c r="AJ515" t="s">
        <v>53</v>
      </c>
      <c r="AL515" t="s">
        <v>78</v>
      </c>
      <c r="AO515" t="s">
        <v>54</v>
      </c>
      <c r="AP515" s="1">
        <v>45456.336111111108</v>
      </c>
      <c r="AQ515" s="1">
        <v>45456.337500000001</v>
      </c>
    </row>
    <row r="516" spans="1:43" x14ac:dyDescent="0.35">
      <c r="A516" t="s">
        <v>4286</v>
      </c>
      <c r="B516" t="s">
        <v>4287</v>
      </c>
      <c r="C516" t="s">
        <v>309</v>
      </c>
      <c r="D516" t="s">
        <v>437</v>
      </c>
      <c r="F516" t="s">
        <v>4009</v>
      </c>
      <c r="H516" t="s">
        <v>4010</v>
      </c>
      <c r="I516" t="s">
        <v>61</v>
      </c>
      <c r="J516" t="s">
        <v>4011</v>
      </c>
      <c r="P516" t="s">
        <v>50</v>
      </c>
      <c r="Q516" t="s">
        <v>4134</v>
      </c>
      <c r="R516">
        <v>75415</v>
      </c>
      <c r="S516" t="s">
        <v>4135</v>
      </c>
      <c r="T516" t="s">
        <v>4157</v>
      </c>
      <c r="U516" s="1">
        <v>42054.629861111112</v>
      </c>
      <c r="V516" s="1">
        <v>42054.629861111112</v>
      </c>
      <c r="W516" s="1">
        <v>42054.631249999999</v>
      </c>
      <c r="X516" s="1">
        <v>42656.75277777778</v>
      </c>
      <c r="Y516" s="1">
        <v>42643.709722222222</v>
      </c>
      <c r="AC516" t="s">
        <v>51</v>
      </c>
      <c r="AD516">
        <v>2969482269</v>
      </c>
      <c r="AE516" s="1">
        <v>37567</v>
      </c>
      <c r="AF516" t="s">
        <v>4012</v>
      </c>
      <c r="AG516" t="s">
        <v>4288</v>
      </c>
      <c r="AH516" t="s">
        <v>53</v>
      </c>
      <c r="AJ516" t="s">
        <v>53</v>
      </c>
      <c r="AL516" t="s">
        <v>78</v>
      </c>
      <c r="AO516" t="s">
        <v>54</v>
      </c>
    </row>
    <row r="517" spans="1:43" x14ac:dyDescent="0.35">
      <c r="A517" t="s">
        <v>4289</v>
      </c>
      <c r="B517" t="s">
        <v>4290</v>
      </c>
      <c r="C517" t="s">
        <v>3567</v>
      </c>
      <c r="D517" t="s">
        <v>46</v>
      </c>
      <c r="F517" t="s">
        <v>4291</v>
      </c>
      <c r="H517" t="s">
        <v>4292</v>
      </c>
      <c r="I517" t="s">
        <v>200</v>
      </c>
      <c r="J517" t="s">
        <v>4293</v>
      </c>
      <c r="P517" t="s">
        <v>50</v>
      </c>
      <c r="Q517" t="s">
        <v>4134</v>
      </c>
      <c r="R517" t="s">
        <v>4294</v>
      </c>
      <c r="S517" t="s">
        <v>4135</v>
      </c>
      <c r="T517" t="s">
        <v>4295</v>
      </c>
      <c r="U517" s="1">
        <v>42059.631944444445</v>
      </c>
      <c r="V517" s="1">
        <v>42059.631944444445</v>
      </c>
      <c r="W517" s="1">
        <v>42377.412499999999</v>
      </c>
      <c r="X517" s="1">
        <v>42377.412499999999</v>
      </c>
      <c r="AC517" t="s">
        <v>51</v>
      </c>
      <c r="AD517">
        <v>2969634929</v>
      </c>
      <c r="AE517" s="1">
        <v>41799.665972222225</v>
      </c>
      <c r="AF517" t="s">
        <v>4296</v>
      </c>
      <c r="AG517" t="s">
        <v>4297</v>
      </c>
      <c r="AH517" t="s">
        <v>53</v>
      </c>
      <c r="AJ517" t="s">
        <v>53</v>
      </c>
      <c r="AL517" t="s">
        <v>78</v>
      </c>
      <c r="AO517" t="s">
        <v>54</v>
      </c>
    </row>
    <row r="518" spans="1:43" x14ac:dyDescent="0.35">
      <c r="A518" t="s">
        <v>4298</v>
      </c>
      <c r="B518" t="s">
        <v>4299</v>
      </c>
      <c r="C518" t="s">
        <v>2605</v>
      </c>
      <c r="D518" t="s">
        <v>240</v>
      </c>
      <c r="F518" t="s">
        <v>405</v>
      </c>
      <c r="H518" t="s">
        <v>4300</v>
      </c>
      <c r="I518" t="s">
        <v>61</v>
      </c>
      <c r="J518" t="s">
        <v>407</v>
      </c>
      <c r="P518" t="s">
        <v>50</v>
      </c>
      <c r="Q518" t="s">
        <v>4134</v>
      </c>
      <c r="R518" t="s">
        <v>4301</v>
      </c>
      <c r="S518" t="s">
        <v>4135</v>
      </c>
      <c r="T518" t="s">
        <v>4302</v>
      </c>
      <c r="U518" s="1">
        <v>42065.693749999999</v>
      </c>
      <c r="V518" s="1">
        <v>42065.693749999999</v>
      </c>
      <c r="W518" s="1">
        <v>42083.407638888886</v>
      </c>
      <c r="X518" s="1">
        <v>42654.724999999999</v>
      </c>
      <c r="Y518" s="1">
        <v>42654.727777777778</v>
      </c>
      <c r="AC518" t="s">
        <v>51</v>
      </c>
      <c r="AD518">
        <v>2969475309</v>
      </c>
      <c r="AE518" s="1">
        <v>37159</v>
      </c>
      <c r="AF518" t="s">
        <v>2264</v>
      </c>
      <c r="AG518" t="s">
        <v>4303</v>
      </c>
      <c r="AH518" t="s">
        <v>53</v>
      </c>
      <c r="AJ518" t="s">
        <v>53</v>
      </c>
      <c r="AK518" t="s">
        <v>2512</v>
      </c>
      <c r="AL518" t="s">
        <v>68</v>
      </c>
      <c r="AO518" t="s">
        <v>54</v>
      </c>
      <c r="AP518" s="1">
        <v>44951.352777777778</v>
      </c>
      <c r="AQ518" s="1">
        <v>44951.355555555558</v>
      </c>
    </row>
    <row r="519" spans="1:43" x14ac:dyDescent="0.35">
      <c r="A519" t="s">
        <v>4304</v>
      </c>
      <c r="B519" t="s">
        <v>4305</v>
      </c>
      <c r="C519" t="s">
        <v>4306</v>
      </c>
      <c r="F519" t="s">
        <v>4307</v>
      </c>
      <c r="H519" t="s">
        <v>4308</v>
      </c>
      <c r="I519" t="s">
        <v>61</v>
      </c>
      <c r="J519" t="s">
        <v>4309</v>
      </c>
      <c r="K519" t="s">
        <v>4310</v>
      </c>
      <c r="M519" t="s">
        <v>1737</v>
      </c>
      <c r="N519" t="s">
        <v>65</v>
      </c>
      <c r="O519">
        <v>80640</v>
      </c>
      <c r="P519" t="s">
        <v>50</v>
      </c>
      <c r="Q519" t="s">
        <v>4134</v>
      </c>
      <c r="R519">
        <v>95861</v>
      </c>
      <c r="S519" t="s">
        <v>4135</v>
      </c>
      <c r="T519" t="s">
        <v>4157</v>
      </c>
      <c r="U519" s="1">
        <v>42066.711111111108</v>
      </c>
      <c r="V519" s="1">
        <v>42066.711111111108</v>
      </c>
      <c r="W519" s="1">
        <v>42066.711805555555</v>
      </c>
      <c r="X519" s="1">
        <v>42669.730555555558</v>
      </c>
      <c r="AC519" t="s">
        <v>53</v>
      </c>
      <c r="AD519">
        <v>2969598026</v>
      </c>
      <c r="AE519" s="1">
        <v>41508.379861111112</v>
      </c>
      <c r="AF519" t="s">
        <v>4311</v>
      </c>
      <c r="AG519" t="s">
        <v>4312</v>
      </c>
      <c r="AH519" t="s">
        <v>51</v>
      </c>
      <c r="AI519" t="s">
        <v>51</v>
      </c>
      <c r="AJ519" t="s">
        <v>53</v>
      </c>
      <c r="AL519" t="s">
        <v>68</v>
      </c>
      <c r="AO519" t="s">
        <v>54</v>
      </c>
      <c r="AP519" s="1">
        <v>44211.715277777781</v>
      </c>
      <c r="AQ519" s="1">
        <v>43161.454861111109</v>
      </c>
    </row>
    <row r="520" spans="1:43" x14ac:dyDescent="0.35">
      <c r="A520" t="s">
        <v>4313</v>
      </c>
      <c r="B520" t="s">
        <v>4314</v>
      </c>
      <c r="C520" t="s">
        <v>4315</v>
      </c>
      <c r="F520" t="s">
        <v>4316</v>
      </c>
      <c r="G520">
        <v>3033867030</v>
      </c>
      <c r="H520" t="s">
        <v>4317</v>
      </c>
      <c r="I520" t="s">
        <v>61</v>
      </c>
      <c r="J520" t="s">
        <v>4309</v>
      </c>
      <c r="K520" t="s">
        <v>4318</v>
      </c>
      <c r="M520" t="s">
        <v>566</v>
      </c>
      <c r="N520" t="s">
        <v>287</v>
      </c>
      <c r="O520">
        <v>80640</v>
      </c>
      <c r="P520" t="s">
        <v>50</v>
      </c>
      <c r="Q520" t="s">
        <v>4134</v>
      </c>
      <c r="R520">
        <v>95861</v>
      </c>
      <c r="S520" t="s">
        <v>4135</v>
      </c>
      <c r="T520" t="s">
        <v>4157</v>
      </c>
      <c r="U520" s="1">
        <v>42066.713888888888</v>
      </c>
      <c r="V520" s="1">
        <v>42066.713888888888</v>
      </c>
      <c r="W520" s="1">
        <v>42066.714583333334</v>
      </c>
      <c r="X520" s="1">
        <v>42667.684027777781</v>
      </c>
      <c r="AC520" t="s">
        <v>51</v>
      </c>
      <c r="AD520">
        <v>2969598026</v>
      </c>
      <c r="AE520" s="1">
        <v>41508.379861111112</v>
      </c>
      <c r="AF520" t="s">
        <v>4311</v>
      </c>
      <c r="AG520" t="s">
        <v>4319</v>
      </c>
      <c r="AH520" t="s">
        <v>51</v>
      </c>
      <c r="AI520" t="s">
        <v>51</v>
      </c>
      <c r="AJ520" t="s">
        <v>53</v>
      </c>
      <c r="AL520" t="s">
        <v>68</v>
      </c>
      <c r="AO520" t="s">
        <v>54</v>
      </c>
      <c r="AP520" s="1">
        <v>45446.47152777778</v>
      </c>
    </row>
    <row r="521" spans="1:43" x14ac:dyDescent="0.35">
      <c r="A521" t="s">
        <v>4320</v>
      </c>
      <c r="B521" t="s">
        <v>4321</v>
      </c>
      <c r="C521" t="s">
        <v>1499</v>
      </c>
      <c r="F521" t="s">
        <v>4322</v>
      </c>
      <c r="G521">
        <v>7205382038</v>
      </c>
      <c r="H521" t="s">
        <v>4323</v>
      </c>
      <c r="I521" t="s">
        <v>3003</v>
      </c>
      <c r="J521" t="s">
        <v>4324</v>
      </c>
      <c r="K521" t="s">
        <v>4325</v>
      </c>
      <c r="M521" t="s">
        <v>4326</v>
      </c>
      <c r="N521" t="s">
        <v>65</v>
      </c>
      <c r="O521">
        <v>80643</v>
      </c>
      <c r="P521" t="s">
        <v>50</v>
      </c>
      <c r="Q521" t="s">
        <v>4134</v>
      </c>
      <c r="R521" t="s">
        <v>4327</v>
      </c>
      <c r="S521" t="s">
        <v>4135</v>
      </c>
      <c r="T521" t="s">
        <v>4302</v>
      </c>
      <c r="U521" s="1">
        <v>42069.472916666666</v>
      </c>
      <c r="V521" s="1">
        <v>42069.472916666666</v>
      </c>
      <c r="W521" s="1">
        <v>42069.677083333336</v>
      </c>
      <c r="X521" s="1">
        <v>42152.634027777778</v>
      </c>
      <c r="AC521" t="s">
        <v>51</v>
      </c>
      <c r="AD521">
        <v>2969661490</v>
      </c>
      <c r="AE521" s="1">
        <v>42047.555555555555</v>
      </c>
      <c r="AF521" t="s">
        <v>4328</v>
      </c>
      <c r="AG521" t="s">
        <v>4329</v>
      </c>
      <c r="AH521" t="s">
        <v>53</v>
      </c>
      <c r="AJ521" t="s">
        <v>53</v>
      </c>
      <c r="AK521" t="s">
        <v>2512</v>
      </c>
      <c r="AL521" t="s">
        <v>68</v>
      </c>
      <c r="AO521" t="s">
        <v>54</v>
      </c>
    </row>
    <row r="522" spans="1:43" x14ac:dyDescent="0.35">
      <c r="A522" t="s">
        <v>4330</v>
      </c>
      <c r="B522" t="s">
        <v>4331</v>
      </c>
      <c r="C522" t="s">
        <v>888</v>
      </c>
      <c r="D522" t="s">
        <v>46</v>
      </c>
      <c r="F522" t="s">
        <v>47</v>
      </c>
      <c r="H522" t="s">
        <v>4332</v>
      </c>
      <c r="I522" t="s">
        <v>179</v>
      </c>
      <c r="J522" t="s">
        <v>49</v>
      </c>
      <c r="P522" t="s">
        <v>50</v>
      </c>
      <c r="Q522" t="s">
        <v>4134</v>
      </c>
      <c r="R522" t="s">
        <v>4219</v>
      </c>
      <c r="S522" t="s">
        <v>4135</v>
      </c>
      <c r="T522" t="s">
        <v>4219</v>
      </c>
      <c r="U522" s="1">
        <v>42075.388194444444</v>
      </c>
      <c r="V522" s="1">
        <v>42075.388194444444</v>
      </c>
      <c r="AC522" t="s">
        <v>51</v>
      </c>
      <c r="AD522">
        <v>2969485219</v>
      </c>
      <c r="AE522" s="1">
        <v>37784</v>
      </c>
      <c r="AG522" t="s">
        <v>4333</v>
      </c>
      <c r="AH522" t="s">
        <v>53</v>
      </c>
      <c r="AJ522" t="s">
        <v>53</v>
      </c>
      <c r="AK522" t="s">
        <v>4334</v>
      </c>
      <c r="AO522" t="s">
        <v>54</v>
      </c>
    </row>
    <row r="523" spans="1:43" x14ac:dyDescent="0.35">
      <c r="A523" t="s">
        <v>4335</v>
      </c>
      <c r="B523" t="s">
        <v>4336</v>
      </c>
      <c r="C523" t="s">
        <v>4337</v>
      </c>
      <c r="D523" t="s">
        <v>861</v>
      </c>
      <c r="F523" t="s">
        <v>4338</v>
      </c>
      <c r="G523">
        <v>6237574842</v>
      </c>
      <c r="H523" t="s">
        <v>4339</v>
      </c>
      <c r="I523" t="s">
        <v>816</v>
      </c>
      <c r="J523" t="s">
        <v>4340</v>
      </c>
      <c r="K523" t="s">
        <v>4341</v>
      </c>
      <c r="M523" t="s">
        <v>4342</v>
      </c>
      <c r="N523" t="s">
        <v>2409</v>
      </c>
      <c r="O523" t="s">
        <v>4343</v>
      </c>
      <c r="P523" t="s">
        <v>50</v>
      </c>
      <c r="Q523" t="s">
        <v>4134</v>
      </c>
      <c r="R523">
        <v>36564</v>
      </c>
      <c r="S523" t="s">
        <v>4135</v>
      </c>
      <c r="T523" t="s">
        <v>4185</v>
      </c>
      <c r="U523" s="1">
        <v>42075.543749999997</v>
      </c>
      <c r="V523" s="1">
        <v>42075.543749999997</v>
      </c>
      <c r="AC523" t="s">
        <v>53</v>
      </c>
      <c r="AD523">
        <v>2969510156</v>
      </c>
      <c r="AE523" s="1">
        <v>38358.413194444445</v>
      </c>
      <c r="AG523" t="s">
        <v>4344</v>
      </c>
      <c r="AH523" t="s">
        <v>53</v>
      </c>
      <c r="AJ523" t="s">
        <v>53</v>
      </c>
      <c r="AK523" t="s">
        <v>4334</v>
      </c>
      <c r="AO523" t="s">
        <v>54</v>
      </c>
    </row>
    <row r="524" spans="1:43" x14ac:dyDescent="0.35">
      <c r="A524" t="s">
        <v>4345</v>
      </c>
      <c r="B524" t="s">
        <v>4346</v>
      </c>
      <c r="C524" t="s">
        <v>860</v>
      </c>
      <c r="F524" t="s">
        <v>4347</v>
      </c>
      <c r="G524" t="s">
        <v>4348</v>
      </c>
      <c r="H524" t="s">
        <v>4349</v>
      </c>
      <c r="I524" t="s">
        <v>2110</v>
      </c>
      <c r="J524" t="s">
        <v>4350</v>
      </c>
      <c r="K524" t="s">
        <v>4351</v>
      </c>
      <c r="M524" t="s">
        <v>4352</v>
      </c>
      <c r="N524" t="s">
        <v>4353</v>
      </c>
      <c r="O524">
        <v>97283</v>
      </c>
      <c r="P524" t="s">
        <v>50</v>
      </c>
      <c r="Q524" t="s">
        <v>4134</v>
      </c>
      <c r="R524">
        <v>35186</v>
      </c>
      <c r="S524" t="s">
        <v>4135</v>
      </c>
      <c r="T524" t="s">
        <v>4302</v>
      </c>
      <c r="U524" s="1">
        <v>42079.555555555555</v>
      </c>
      <c r="V524" s="1">
        <v>42079.555555555555</v>
      </c>
      <c r="W524" s="1">
        <v>42079.556250000001</v>
      </c>
      <c r="X524" s="1">
        <v>42300.751388888886</v>
      </c>
      <c r="Y524" s="1">
        <v>42300.75277777778</v>
      </c>
      <c r="AC524" t="s">
        <v>51</v>
      </c>
      <c r="AD524">
        <v>2969663939</v>
      </c>
      <c r="AE524" s="1">
        <v>42079.606249999997</v>
      </c>
      <c r="AF524" t="s">
        <v>4354</v>
      </c>
      <c r="AG524" t="s">
        <v>4355</v>
      </c>
      <c r="AH524" t="s">
        <v>51</v>
      </c>
      <c r="AI524" t="s">
        <v>51</v>
      </c>
      <c r="AJ524" t="s">
        <v>53</v>
      </c>
      <c r="AL524" t="s">
        <v>68</v>
      </c>
      <c r="AO524" t="s">
        <v>54</v>
      </c>
      <c r="AP524" s="1">
        <v>44687.506249999999</v>
      </c>
      <c r="AQ524" s="1">
        <v>44641.331250000003</v>
      </c>
    </row>
    <row r="525" spans="1:43" x14ac:dyDescent="0.35">
      <c r="A525" t="s">
        <v>4356</v>
      </c>
      <c r="B525" t="s">
        <v>4357</v>
      </c>
      <c r="C525" t="s">
        <v>205</v>
      </c>
      <c r="D525" t="s">
        <v>654</v>
      </c>
      <c r="F525" t="s">
        <v>4358</v>
      </c>
      <c r="G525" t="s">
        <v>4359</v>
      </c>
      <c r="H525" t="s">
        <v>4360</v>
      </c>
      <c r="I525" t="s">
        <v>61</v>
      </c>
      <c r="J525" t="s">
        <v>4361</v>
      </c>
      <c r="K525" t="s">
        <v>4362</v>
      </c>
      <c r="M525" t="s">
        <v>4363</v>
      </c>
      <c r="N525" t="s">
        <v>4364</v>
      </c>
      <c r="O525">
        <v>67735</v>
      </c>
      <c r="P525" t="s">
        <v>50</v>
      </c>
      <c r="Q525" t="s">
        <v>4134</v>
      </c>
      <c r="R525">
        <v>24408</v>
      </c>
      <c r="S525" t="s">
        <v>4135</v>
      </c>
      <c r="T525" t="s">
        <v>4365</v>
      </c>
      <c r="U525" s="1">
        <v>42080.690972222219</v>
      </c>
      <c r="V525" s="1">
        <v>42080.690972222219</v>
      </c>
      <c r="W525" s="1">
        <v>42080.692361111112</v>
      </c>
      <c r="X525" s="1">
        <v>43377.754861111112</v>
      </c>
      <c r="Y525" s="1">
        <v>42478.752083333333</v>
      </c>
      <c r="AC525" t="s">
        <v>51</v>
      </c>
      <c r="AD525">
        <v>2969664035</v>
      </c>
      <c r="AE525" s="1">
        <v>42080.70416666667</v>
      </c>
      <c r="AF525" t="s">
        <v>4366</v>
      </c>
      <c r="AG525" t="s">
        <v>4367</v>
      </c>
      <c r="AH525" t="s">
        <v>51</v>
      </c>
      <c r="AI525" t="s">
        <v>51</v>
      </c>
      <c r="AJ525" t="s">
        <v>53</v>
      </c>
      <c r="AL525" t="s">
        <v>68</v>
      </c>
      <c r="AO525" t="s">
        <v>54</v>
      </c>
      <c r="AP525" s="1">
        <v>45476.618750000001</v>
      </c>
      <c r="AQ525" s="1">
        <v>42663.68472222222</v>
      </c>
    </row>
    <row r="526" spans="1:43" x14ac:dyDescent="0.35">
      <c r="A526" t="s">
        <v>4368</v>
      </c>
      <c r="B526" t="s">
        <v>4369</v>
      </c>
      <c r="C526" t="s">
        <v>3475</v>
      </c>
      <c r="F526" t="s">
        <v>47</v>
      </c>
      <c r="H526" t="s">
        <v>4370</v>
      </c>
      <c r="I526" t="s">
        <v>101</v>
      </c>
      <c r="J526" t="s">
        <v>49</v>
      </c>
      <c r="P526" t="s">
        <v>50</v>
      </c>
      <c r="Q526" t="s">
        <v>4134</v>
      </c>
      <c r="R526" t="s">
        <v>874</v>
      </c>
      <c r="S526" t="s">
        <v>4135</v>
      </c>
      <c r="T526" t="s">
        <v>4371</v>
      </c>
      <c r="U526" s="1">
        <v>42082.675694444442</v>
      </c>
      <c r="V526" s="1">
        <v>42082.675694444442</v>
      </c>
      <c r="W526" s="1">
        <v>44102.586805555555</v>
      </c>
      <c r="X526" s="1">
        <v>44102.586805555555</v>
      </c>
      <c r="AC526" t="s">
        <v>51</v>
      </c>
      <c r="AD526">
        <v>2969485219</v>
      </c>
      <c r="AE526" s="1">
        <v>37784</v>
      </c>
      <c r="AF526" t="s">
        <v>2021</v>
      </c>
      <c r="AG526" t="s">
        <v>4372</v>
      </c>
      <c r="AH526" t="s">
        <v>53</v>
      </c>
      <c r="AJ526" t="s">
        <v>53</v>
      </c>
      <c r="AK526" t="s">
        <v>570</v>
      </c>
      <c r="AL526" t="s">
        <v>78</v>
      </c>
      <c r="AO526" t="s">
        <v>54</v>
      </c>
      <c r="AP526" s="1">
        <v>45476.328472222223</v>
      </c>
    </row>
    <row r="527" spans="1:43" x14ac:dyDescent="0.35">
      <c r="A527" t="s">
        <v>4373</v>
      </c>
      <c r="B527" t="s">
        <v>4374</v>
      </c>
      <c r="C527" t="s">
        <v>4375</v>
      </c>
      <c r="D527" t="s">
        <v>654</v>
      </c>
      <c r="F527" t="s">
        <v>4376</v>
      </c>
      <c r="H527" t="s">
        <v>4377</v>
      </c>
      <c r="I527" t="s">
        <v>816</v>
      </c>
      <c r="J527" t="s">
        <v>49</v>
      </c>
      <c r="P527" t="s">
        <v>50</v>
      </c>
      <c r="Q527" t="s">
        <v>4134</v>
      </c>
      <c r="R527" t="s">
        <v>4176</v>
      </c>
      <c r="S527" t="s">
        <v>4135</v>
      </c>
      <c r="T527" t="s">
        <v>4176</v>
      </c>
      <c r="U527" s="1">
        <v>42083.581250000003</v>
      </c>
      <c r="V527" s="1">
        <v>42083.581250000003</v>
      </c>
      <c r="W527" s="1">
        <v>42437.588888888888</v>
      </c>
      <c r="X527" s="1">
        <v>43628.61041666667</v>
      </c>
      <c r="Y527" s="1">
        <v>43292.584027777775</v>
      </c>
      <c r="AC527" t="s">
        <v>51</v>
      </c>
      <c r="AD527">
        <v>1000000000</v>
      </c>
      <c r="AE527" s="1">
        <v>37295</v>
      </c>
      <c r="AG527" t="s">
        <v>4378</v>
      </c>
      <c r="AH527" t="s">
        <v>53</v>
      </c>
      <c r="AJ527" t="s">
        <v>53</v>
      </c>
      <c r="AK527" t="s">
        <v>570</v>
      </c>
      <c r="AO527" t="s">
        <v>54</v>
      </c>
      <c r="AP527" s="1">
        <v>45393.472916666666</v>
      </c>
      <c r="AQ527" s="1">
        <v>45327.595138888886</v>
      </c>
    </row>
    <row r="528" spans="1:43" x14ac:dyDescent="0.35">
      <c r="A528" t="s">
        <v>4379</v>
      </c>
      <c r="B528" t="s">
        <v>4380</v>
      </c>
      <c r="C528" t="s">
        <v>946</v>
      </c>
      <c r="D528" t="s">
        <v>1648</v>
      </c>
      <c r="F528" t="s">
        <v>4381</v>
      </c>
      <c r="H528" t="s">
        <v>4382</v>
      </c>
      <c r="I528" t="s">
        <v>61</v>
      </c>
      <c r="J528" t="s">
        <v>1960</v>
      </c>
      <c r="P528" t="s">
        <v>50</v>
      </c>
      <c r="Q528" t="s">
        <v>4134</v>
      </c>
      <c r="R528">
        <v>88482</v>
      </c>
      <c r="S528" t="s">
        <v>4135</v>
      </c>
      <c r="T528" t="s">
        <v>4276</v>
      </c>
      <c r="U528" s="1">
        <v>42095.716666666667</v>
      </c>
      <c r="V528" s="1">
        <v>42095.716666666667</v>
      </c>
      <c r="W528" s="1">
        <v>42095.72152777778</v>
      </c>
      <c r="X528" s="1">
        <v>43619.55972222222</v>
      </c>
      <c r="Y528" s="1">
        <v>42655.727083333331</v>
      </c>
      <c r="AC528" t="s">
        <v>51</v>
      </c>
      <c r="AD528">
        <v>2969479981</v>
      </c>
      <c r="AE528" s="1">
        <v>37426</v>
      </c>
      <c r="AF528" t="s">
        <v>1962</v>
      </c>
      <c r="AG528" t="s">
        <v>4383</v>
      </c>
      <c r="AH528" t="s">
        <v>53</v>
      </c>
      <c r="AJ528" t="s">
        <v>53</v>
      </c>
      <c r="AK528" t="s">
        <v>2512</v>
      </c>
      <c r="AL528" t="s">
        <v>68</v>
      </c>
      <c r="AO528" t="s">
        <v>54</v>
      </c>
      <c r="AP528" s="1">
        <v>44168.517361111109</v>
      </c>
      <c r="AQ528" s="1">
        <v>44095.73333333333</v>
      </c>
    </row>
    <row r="529" spans="1:43" x14ac:dyDescent="0.35">
      <c r="A529" t="s">
        <v>4384</v>
      </c>
      <c r="B529" t="s">
        <v>4385</v>
      </c>
      <c r="C529" t="s">
        <v>4386</v>
      </c>
      <c r="D529" t="s">
        <v>437</v>
      </c>
      <c r="F529" t="s">
        <v>4387</v>
      </c>
      <c r="H529" t="s">
        <v>4388</v>
      </c>
      <c r="I529" t="s">
        <v>2343</v>
      </c>
      <c r="J529" t="s">
        <v>75</v>
      </c>
      <c r="P529" t="s">
        <v>50</v>
      </c>
      <c r="Q529" t="s">
        <v>4134</v>
      </c>
      <c r="R529" t="s">
        <v>4176</v>
      </c>
      <c r="S529" t="s">
        <v>4135</v>
      </c>
      <c r="T529" t="s">
        <v>4276</v>
      </c>
      <c r="U529" s="1">
        <v>42097.392361111109</v>
      </c>
      <c r="V529" s="1">
        <v>42097.392361111109</v>
      </c>
      <c r="W529" s="1">
        <v>42097.401388888888</v>
      </c>
      <c r="X529" s="1">
        <v>44202.59652777778</v>
      </c>
      <c r="Y529" s="1">
        <v>42657.461805555555</v>
      </c>
      <c r="AC529" t="s">
        <v>51</v>
      </c>
      <c r="AD529">
        <v>2969480024</v>
      </c>
      <c r="AE529" s="1">
        <v>37427</v>
      </c>
      <c r="AF529" t="s">
        <v>76</v>
      </c>
      <c r="AG529" t="s">
        <v>4389</v>
      </c>
      <c r="AH529" t="s">
        <v>53</v>
      </c>
      <c r="AJ529" t="s">
        <v>53</v>
      </c>
      <c r="AK529" t="s">
        <v>2497</v>
      </c>
      <c r="AL529" t="s">
        <v>68</v>
      </c>
      <c r="AO529" t="s">
        <v>54</v>
      </c>
      <c r="AP529" s="1">
        <v>45475.388194444444</v>
      </c>
      <c r="AQ529" s="1">
        <v>45475.38958333333</v>
      </c>
    </row>
    <row r="530" spans="1:43" x14ac:dyDescent="0.35">
      <c r="A530" t="s">
        <v>4390</v>
      </c>
      <c r="B530" t="s">
        <v>4391</v>
      </c>
      <c r="C530" t="s">
        <v>89</v>
      </c>
      <c r="D530" t="s">
        <v>46</v>
      </c>
      <c r="F530" t="s">
        <v>4392</v>
      </c>
      <c r="G530" t="s">
        <v>4393</v>
      </c>
      <c r="H530" t="s">
        <v>4394</v>
      </c>
      <c r="J530" t="s">
        <v>49</v>
      </c>
      <c r="P530" t="s">
        <v>50</v>
      </c>
      <c r="U530" s="1">
        <v>38909.404166666667</v>
      </c>
      <c r="V530" s="1">
        <v>42097.775694444441</v>
      </c>
      <c r="AC530" t="s">
        <v>51</v>
      </c>
      <c r="AD530">
        <v>2969485219</v>
      </c>
      <c r="AE530" s="1">
        <v>37784</v>
      </c>
      <c r="AG530" t="s">
        <v>4395</v>
      </c>
      <c r="AH530" t="s">
        <v>53</v>
      </c>
      <c r="AJ530" t="s">
        <v>53</v>
      </c>
      <c r="AK530" t="s">
        <v>570</v>
      </c>
      <c r="AO530" t="s">
        <v>54</v>
      </c>
    </row>
    <row r="531" spans="1:43" x14ac:dyDescent="0.35">
      <c r="A531" t="s">
        <v>4396</v>
      </c>
      <c r="B531" t="s">
        <v>4397</v>
      </c>
      <c r="C531" t="s">
        <v>4398</v>
      </c>
      <c r="F531" t="s">
        <v>4399</v>
      </c>
      <c r="H531" t="s">
        <v>4400</v>
      </c>
      <c r="I531" t="s">
        <v>394</v>
      </c>
      <c r="J531" t="s">
        <v>4401</v>
      </c>
      <c r="K531" t="s">
        <v>4402</v>
      </c>
      <c r="M531" t="s">
        <v>3412</v>
      </c>
      <c r="N531" t="s">
        <v>65</v>
      </c>
      <c r="O531">
        <v>80751</v>
      </c>
      <c r="P531" t="s">
        <v>50</v>
      </c>
      <c r="Q531" t="s">
        <v>4134</v>
      </c>
      <c r="R531">
        <v>55656</v>
      </c>
      <c r="S531" t="s">
        <v>4135</v>
      </c>
      <c r="T531" t="s">
        <v>4157</v>
      </c>
      <c r="U531" s="1">
        <v>39455.489583333336</v>
      </c>
      <c r="V531" s="1">
        <v>42102.505555555559</v>
      </c>
      <c r="W531" s="1">
        <v>39455.652777777781</v>
      </c>
      <c r="X531" s="1">
        <v>43992.541666666664</v>
      </c>
      <c r="Y531" s="1">
        <v>42642.7</v>
      </c>
      <c r="AC531" t="s">
        <v>51</v>
      </c>
      <c r="AD531">
        <v>2969522957</v>
      </c>
      <c r="AE531" s="1">
        <v>39113.364583333336</v>
      </c>
      <c r="AF531" t="s">
        <v>4403</v>
      </c>
      <c r="AG531" t="s">
        <v>4404</v>
      </c>
      <c r="AH531" t="s">
        <v>53</v>
      </c>
      <c r="AJ531" t="s">
        <v>53</v>
      </c>
      <c r="AK531" t="s">
        <v>291</v>
      </c>
      <c r="AL531" t="s">
        <v>78</v>
      </c>
      <c r="AO531" t="s">
        <v>54</v>
      </c>
      <c r="AP531" s="1">
        <v>45446.461805555555</v>
      </c>
      <c r="AQ531" s="1">
        <v>44755.379861111112</v>
      </c>
    </row>
    <row r="532" spans="1:43" x14ac:dyDescent="0.35">
      <c r="A532" t="s">
        <v>4405</v>
      </c>
      <c r="B532" t="s">
        <v>4406</v>
      </c>
      <c r="C532" t="s">
        <v>258</v>
      </c>
      <c r="F532" t="s">
        <v>4407</v>
      </c>
      <c r="G532" t="s">
        <v>4408</v>
      </c>
      <c r="H532" t="s">
        <v>4409</v>
      </c>
      <c r="I532" t="s">
        <v>394</v>
      </c>
      <c r="J532" t="s">
        <v>4410</v>
      </c>
      <c r="K532" t="s">
        <v>4411</v>
      </c>
      <c r="M532" t="s">
        <v>545</v>
      </c>
      <c r="N532" t="s">
        <v>398</v>
      </c>
      <c r="O532">
        <v>88001</v>
      </c>
      <c r="P532" t="s">
        <v>50</v>
      </c>
      <c r="Q532" t="s">
        <v>4134</v>
      </c>
      <c r="R532">
        <v>54623</v>
      </c>
      <c r="S532" t="s">
        <v>4135</v>
      </c>
      <c r="T532" t="s">
        <v>4157</v>
      </c>
      <c r="U532" s="1">
        <v>42102.6875</v>
      </c>
      <c r="V532" s="1">
        <v>42102.6875</v>
      </c>
      <c r="W532" s="1">
        <v>42102.688194444447</v>
      </c>
      <c r="X532" s="1">
        <v>42228.688888888886</v>
      </c>
      <c r="AC532" t="s">
        <v>51</v>
      </c>
      <c r="AD532">
        <v>2969665880</v>
      </c>
      <c r="AE532" s="1">
        <v>42102.689583333333</v>
      </c>
      <c r="AF532" t="s">
        <v>4412</v>
      </c>
      <c r="AG532" t="s">
        <v>4413</v>
      </c>
      <c r="AH532" t="s">
        <v>51</v>
      </c>
      <c r="AI532" t="s">
        <v>51</v>
      </c>
      <c r="AJ532" t="s">
        <v>53</v>
      </c>
      <c r="AL532" t="s">
        <v>68</v>
      </c>
      <c r="AO532" t="s">
        <v>54</v>
      </c>
      <c r="AP532" s="1">
        <v>44636.399305555555</v>
      </c>
    </row>
    <row r="533" spans="1:43" x14ac:dyDescent="0.35">
      <c r="A533" t="s">
        <v>4414</v>
      </c>
      <c r="B533" t="s">
        <v>4415</v>
      </c>
      <c r="C533" t="s">
        <v>4416</v>
      </c>
      <c r="D533" t="s">
        <v>4280</v>
      </c>
      <c r="F533" t="s">
        <v>4417</v>
      </c>
      <c r="G533" t="s">
        <v>4418</v>
      </c>
      <c r="H533" t="s">
        <v>4419</v>
      </c>
      <c r="I533" t="s">
        <v>394</v>
      </c>
      <c r="J533" t="s">
        <v>4420</v>
      </c>
      <c r="K533" t="s">
        <v>4421</v>
      </c>
      <c r="M533" t="s">
        <v>4422</v>
      </c>
      <c r="N533" t="s">
        <v>65</v>
      </c>
      <c r="O533">
        <v>80807</v>
      </c>
      <c r="P533" t="s">
        <v>50</v>
      </c>
      <c r="Q533" t="s">
        <v>4134</v>
      </c>
      <c r="R533">
        <v>71524</v>
      </c>
      <c r="S533" t="s">
        <v>4135</v>
      </c>
      <c r="T533" t="s">
        <v>4157</v>
      </c>
      <c r="U533" s="1">
        <v>42103.478472222225</v>
      </c>
      <c r="V533" s="1">
        <v>42103.478472222225</v>
      </c>
      <c r="W533" s="1">
        <v>42103.479166666664</v>
      </c>
      <c r="X533" s="1">
        <v>42103.479166666664</v>
      </c>
      <c r="AC533" t="s">
        <v>51</v>
      </c>
      <c r="AD533">
        <v>2969559532</v>
      </c>
      <c r="AE533" s="1">
        <v>40595.413888888892</v>
      </c>
      <c r="AF533" t="s">
        <v>4423</v>
      </c>
      <c r="AG533" t="s">
        <v>4424</v>
      </c>
      <c r="AH533" t="s">
        <v>51</v>
      </c>
      <c r="AI533" t="s">
        <v>51</v>
      </c>
      <c r="AJ533" t="s">
        <v>53</v>
      </c>
      <c r="AL533" t="s">
        <v>68</v>
      </c>
      <c r="AO533" t="s">
        <v>54</v>
      </c>
      <c r="AP533" s="1">
        <v>45476.717361111114</v>
      </c>
      <c r="AQ533" s="1">
        <v>44949.405555555553</v>
      </c>
    </row>
    <row r="534" spans="1:43" x14ac:dyDescent="0.35">
      <c r="A534" t="s">
        <v>4425</v>
      </c>
      <c r="B534" t="s">
        <v>747</v>
      </c>
      <c r="C534" t="s">
        <v>4426</v>
      </c>
      <c r="D534" t="s">
        <v>240</v>
      </c>
      <c r="F534" t="s">
        <v>4381</v>
      </c>
      <c r="H534" t="s">
        <v>4427</v>
      </c>
      <c r="I534" t="s">
        <v>61</v>
      </c>
      <c r="J534" t="s">
        <v>1960</v>
      </c>
      <c r="P534" t="s">
        <v>50</v>
      </c>
      <c r="Q534" t="s">
        <v>4134</v>
      </c>
      <c r="R534">
        <v>88482</v>
      </c>
      <c r="S534" t="s">
        <v>4135</v>
      </c>
      <c r="T534" t="s">
        <v>4276</v>
      </c>
      <c r="U534" s="1">
        <v>42104.410416666666</v>
      </c>
      <c r="V534" s="1">
        <v>42104.410416666666</v>
      </c>
      <c r="W534" s="1">
        <v>42104.492361111108</v>
      </c>
      <c r="X534" s="1">
        <v>43658.540277777778</v>
      </c>
      <c r="Y534" s="1">
        <v>42649.776388888888</v>
      </c>
      <c r="AC534" t="s">
        <v>51</v>
      </c>
      <c r="AD534">
        <v>2969479981</v>
      </c>
      <c r="AE534" s="1">
        <v>37426</v>
      </c>
      <c r="AF534" t="s">
        <v>1962</v>
      </c>
      <c r="AG534" t="s">
        <v>4428</v>
      </c>
      <c r="AH534" t="s">
        <v>53</v>
      </c>
      <c r="AJ534" t="s">
        <v>53</v>
      </c>
      <c r="AK534" t="s">
        <v>2512</v>
      </c>
      <c r="AL534" t="s">
        <v>68</v>
      </c>
      <c r="AO534" t="s">
        <v>54</v>
      </c>
      <c r="AP534" s="1">
        <v>45475.493055555555</v>
      </c>
      <c r="AQ534" s="1">
        <v>45461.474999999999</v>
      </c>
    </row>
    <row r="535" spans="1:43" x14ac:dyDescent="0.35">
      <c r="A535" t="s">
        <v>4429</v>
      </c>
      <c r="B535" t="s">
        <v>4430</v>
      </c>
      <c r="C535" t="s">
        <v>2253</v>
      </c>
      <c r="F535" t="s">
        <v>4431</v>
      </c>
      <c r="H535" t="s">
        <v>4432</v>
      </c>
      <c r="I535" t="s">
        <v>179</v>
      </c>
      <c r="J535" t="s">
        <v>4433</v>
      </c>
      <c r="K535" t="s">
        <v>4434</v>
      </c>
      <c r="M535" t="s">
        <v>4435</v>
      </c>
      <c r="N535" t="s">
        <v>4436</v>
      </c>
      <c r="O535" t="s">
        <v>4437</v>
      </c>
      <c r="P535" t="s">
        <v>4438</v>
      </c>
      <c r="Q535" t="s">
        <v>4134</v>
      </c>
      <c r="R535" t="s">
        <v>4157</v>
      </c>
      <c r="S535" t="s">
        <v>4135</v>
      </c>
      <c r="T535" t="s">
        <v>4219</v>
      </c>
      <c r="U535" s="1">
        <v>42104.497916666667</v>
      </c>
      <c r="V535" s="1">
        <v>42104.497916666667</v>
      </c>
      <c r="AC535" t="s">
        <v>53</v>
      </c>
      <c r="AD535">
        <v>2969504065</v>
      </c>
      <c r="AE535" s="1">
        <v>37967.421527777777</v>
      </c>
      <c r="AG535" t="s">
        <v>4439</v>
      </c>
      <c r="AH535" t="s">
        <v>53</v>
      </c>
      <c r="AJ535" t="s">
        <v>53</v>
      </c>
      <c r="AK535" t="s">
        <v>78</v>
      </c>
      <c r="AO535" t="s">
        <v>54</v>
      </c>
    </row>
    <row r="536" spans="1:43" x14ac:dyDescent="0.35">
      <c r="A536" t="s">
        <v>4440</v>
      </c>
      <c r="B536" t="s">
        <v>4441</v>
      </c>
      <c r="C536" t="s">
        <v>106</v>
      </c>
      <c r="D536" t="s">
        <v>98</v>
      </c>
      <c r="F536">
        <f>1303-918-354</f>
        <v>31</v>
      </c>
      <c r="G536">
        <v>3039180354</v>
      </c>
      <c r="H536" t="s">
        <v>4442</v>
      </c>
      <c r="I536" t="s">
        <v>2110</v>
      </c>
      <c r="J536" t="s">
        <v>4443</v>
      </c>
      <c r="K536" t="s">
        <v>4444</v>
      </c>
      <c r="M536" t="s">
        <v>4445</v>
      </c>
      <c r="N536" t="s">
        <v>287</v>
      </c>
      <c r="O536">
        <v>80138</v>
      </c>
      <c r="P536" t="s">
        <v>50</v>
      </c>
      <c r="Q536" t="s">
        <v>4134</v>
      </c>
      <c r="R536" t="s">
        <v>4185</v>
      </c>
      <c r="S536" t="s">
        <v>4135</v>
      </c>
      <c r="T536" t="s">
        <v>4185</v>
      </c>
      <c r="U536" s="1">
        <v>42106.824999999997</v>
      </c>
      <c r="V536" s="1">
        <v>42106.824999999997</v>
      </c>
      <c r="W536" s="1">
        <v>42106.825694444444</v>
      </c>
      <c r="X536" s="1">
        <v>43519.642361111109</v>
      </c>
      <c r="Y536" s="1">
        <v>42212.415277777778</v>
      </c>
      <c r="AC536" t="s">
        <v>51</v>
      </c>
      <c r="AD536">
        <v>2970015055</v>
      </c>
      <c r="AE536" s="1">
        <v>44117.459722222222</v>
      </c>
      <c r="AF536" t="s">
        <v>4446</v>
      </c>
      <c r="AG536" t="s">
        <v>4447</v>
      </c>
      <c r="AH536" t="s">
        <v>51</v>
      </c>
      <c r="AI536" t="s">
        <v>51</v>
      </c>
      <c r="AJ536" t="s">
        <v>53</v>
      </c>
      <c r="AL536" t="s">
        <v>68</v>
      </c>
      <c r="AO536" t="s">
        <v>54</v>
      </c>
      <c r="AP536" s="1">
        <v>45424.890972222223</v>
      </c>
      <c r="AQ536" s="1">
        <v>45400.916666666664</v>
      </c>
    </row>
    <row r="537" spans="1:43" x14ac:dyDescent="0.35">
      <c r="A537" t="s">
        <v>4448</v>
      </c>
      <c r="B537" t="s">
        <v>4449</v>
      </c>
      <c r="C537" t="s">
        <v>4450</v>
      </c>
      <c r="F537" t="s">
        <v>4451</v>
      </c>
      <c r="H537" t="s">
        <v>4452</v>
      </c>
      <c r="I537" t="s">
        <v>1213</v>
      </c>
      <c r="J537" t="s">
        <v>3131</v>
      </c>
      <c r="K537" t="s">
        <v>4453</v>
      </c>
      <c r="M537" t="s">
        <v>3431</v>
      </c>
      <c r="N537" t="s">
        <v>65</v>
      </c>
      <c r="O537">
        <v>81521</v>
      </c>
      <c r="P537" t="s">
        <v>50</v>
      </c>
      <c r="Q537" t="s">
        <v>4134</v>
      </c>
      <c r="R537">
        <v>13941</v>
      </c>
      <c r="S537" t="s">
        <v>4135</v>
      </c>
      <c r="T537">
        <v>13941</v>
      </c>
      <c r="U537" s="1">
        <v>41536.354166666664</v>
      </c>
      <c r="V537" s="1">
        <v>42107.35833333333</v>
      </c>
      <c r="W537" s="1">
        <v>42107.448611111111</v>
      </c>
      <c r="X537" s="1">
        <v>42460.561805555553</v>
      </c>
      <c r="Y537" s="1">
        <v>42402.670138888891</v>
      </c>
      <c r="AC537" t="s">
        <v>53</v>
      </c>
      <c r="AD537">
        <v>2969531924</v>
      </c>
      <c r="AE537" s="1">
        <v>39539.569444444445</v>
      </c>
      <c r="AF537" t="s">
        <v>3433</v>
      </c>
      <c r="AG537" t="s">
        <v>4454</v>
      </c>
      <c r="AH537" t="s">
        <v>53</v>
      </c>
      <c r="AJ537" t="s">
        <v>53</v>
      </c>
      <c r="AK537" t="s">
        <v>2497</v>
      </c>
      <c r="AL537" t="s">
        <v>68</v>
      </c>
      <c r="AO537" t="s">
        <v>54</v>
      </c>
      <c r="AP537" s="1">
        <v>44995.418749999997</v>
      </c>
      <c r="AQ537" s="1">
        <v>42863.442361111112</v>
      </c>
    </row>
    <row r="538" spans="1:43" x14ac:dyDescent="0.35">
      <c r="A538" t="s">
        <v>4455</v>
      </c>
      <c r="B538" t="s">
        <v>4456</v>
      </c>
      <c r="C538" t="s">
        <v>4457</v>
      </c>
      <c r="F538">
        <v>5755243551</v>
      </c>
      <c r="G538">
        <v>5755243551</v>
      </c>
      <c r="H538" t="s">
        <v>4458</v>
      </c>
      <c r="I538" t="s">
        <v>101</v>
      </c>
      <c r="J538" t="s">
        <v>4459</v>
      </c>
      <c r="K538" t="s">
        <v>4460</v>
      </c>
      <c r="L538" t="s">
        <v>4461</v>
      </c>
      <c r="M538" t="s">
        <v>545</v>
      </c>
      <c r="N538" t="s">
        <v>398</v>
      </c>
      <c r="O538">
        <v>88004</v>
      </c>
      <c r="P538" t="s">
        <v>50</v>
      </c>
      <c r="Q538" t="s">
        <v>4134</v>
      </c>
      <c r="R538">
        <v>42764</v>
      </c>
      <c r="S538" t="s">
        <v>4135</v>
      </c>
      <c r="T538" t="s">
        <v>4302</v>
      </c>
      <c r="U538" s="1">
        <v>42107.615972222222</v>
      </c>
      <c r="V538" s="1">
        <v>42107.615972222222</v>
      </c>
      <c r="W538" s="1">
        <v>42107.617361111108</v>
      </c>
      <c r="X538" s="1">
        <v>44222.515972222223</v>
      </c>
      <c r="AC538" t="s">
        <v>53</v>
      </c>
      <c r="AD538">
        <v>2969666202</v>
      </c>
      <c r="AE538" s="1">
        <v>42107.676388888889</v>
      </c>
      <c r="AF538" t="s">
        <v>4462</v>
      </c>
      <c r="AG538" t="s">
        <v>4463</v>
      </c>
      <c r="AH538" t="s">
        <v>51</v>
      </c>
      <c r="AI538" t="s">
        <v>51</v>
      </c>
      <c r="AJ538" t="s">
        <v>53</v>
      </c>
      <c r="AL538" t="s">
        <v>68</v>
      </c>
      <c r="AO538" t="s">
        <v>54</v>
      </c>
      <c r="AP538" s="1">
        <v>44336.649305555555</v>
      </c>
      <c r="AQ538" s="1">
        <v>42730.523611111108</v>
      </c>
    </row>
    <row r="539" spans="1:43" x14ac:dyDescent="0.35">
      <c r="A539" t="s">
        <v>4464</v>
      </c>
      <c r="B539" t="s">
        <v>4465</v>
      </c>
      <c r="C539" t="s">
        <v>4466</v>
      </c>
      <c r="F539" t="s">
        <v>4467</v>
      </c>
      <c r="H539" t="s">
        <v>4468</v>
      </c>
      <c r="I539" t="s">
        <v>179</v>
      </c>
      <c r="J539" t="s">
        <v>4469</v>
      </c>
      <c r="K539" t="s">
        <v>3201</v>
      </c>
      <c r="M539" t="s">
        <v>137</v>
      </c>
      <c r="N539" t="s">
        <v>213</v>
      </c>
      <c r="O539">
        <v>80216</v>
      </c>
      <c r="P539" t="s">
        <v>50</v>
      </c>
      <c r="Q539" t="s">
        <v>4134</v>
      </c>
      <c r="R539" t="s">
        <v>4470</v>
      </c>
      <c r="S539" t="s">
        <v>4135</v>
      </c>
      <c r="T539">
        <v>25475</v>
      </c>
      <c r="U539" s="1">
        <v>39905.837500000001</v>
      </c>
      <c r="V539" s="1">
        <v>42108.399305555555</v>
      </c>
      <c r="W539" s="1">
        <v>39906.397916666669</v>
      </c>
      <c r="X539" s="1">
        <v>43458.357638888891</v>
      </c>
      <c r="AC539" t="s">
        <v>51</v>
      </c>
      <c r="AD539">
        <v>2969475428</v>
      </c>
      <c r="AE539" s="1">
        <v>37166.661111111112</v>
      </c>
      <c r="AF539" t="s">
        <v>4471</v>
      </c>
      <c r="AG539" t="s">
        <v>4472</v>
      </c>
      <c r="AH539" t="s">
        <v>53</v>
      </c>
      <c r="AJ539" t="s">
        <v>53</v>
      </c>
      <c r="AK539" t="s">
        <v>570</v>
      </c>
      <c r="AL539" t="s">
        <v>68</v>
      </c>
      <c r="AO539" t="s">
        <v>54</v>
      </c>
      <c r="AP539" s="1">
        <v>45471.406944444447</v>
      </c>
    </row>
    <row r="540" spans="1:43" x14ac:dyDescent="0.35">
      <c r="A540" t="s">
        <v>4473</v>
      </c>
      <c r="B540" t="s">
        <v>4474</v>
      </c>
      <c r="C540" t="s">
        <v>4475</v>
      </c>
      <c r="D540" t="s">
        <v>451</v>
      </c>
      <c r="F540" t="s">
        <v>4476</v>
      </c>
      <c r="H540" t="s">
        <v>4477</v>
      </c>
      <c r="I540" t="s">
        <v>61</v>
      </c>
      <c r="J540" t="s">
        <v>75</v>
      </c>
      <c r="P540" t="s">
        <v>50</v>
      </c>
      <c r="Q540" t="s">
        <v>4134</v>
      </c>
      <c r="R540">
        <v>18378</v>
      </c>
      <c r="S540" t="s">
        <v>4135</v>
      </c>
      <c r="T540" t="s">
        <v>4157</v>
      </c>
      <c r="U540" s="1">
        <v>42109.505555555559</v>
      </c>
      <c r="V540" s="1">
        <v>42109.505555555559</v>
      </c>
      <c r="W540" s="1">
        <v>42109.5625</v>
      </c>
      <c r="X540" s="1">
        <v>42678.368750000001</v>
      </c>
      <c r="Y540" s="1">
        <v>42655.572222222225</v>
      </c>
      <c r="AC540" t="s">
        <v>53</v>
      </c>
      <c r="AD540">
        <v>2969480024</v>
      </c>
      <c r="AE540" s="1">
        <v>37427</v>
      </c>
      <c r="AF540" t="s">
        <v>76</v>
      </c>
      <c r="AG540" t="s">
        <v>4478</v>
      </c>
      <c r="AH540" t="s">
        <v>53</v>
      </c>
      <c r="AJ540" t="s">
        <v>53</v>
      </c>
      <c r="AK540" t="s">
        <v>2497</v>
      </c>
      <c r="AL540" t="s">
        <v>68</v>
      </c>
      <c r="AO540" t="s">
        <v>54</v>
      </c>
      <c r="AP540" s="1">
        <v>44589.598611111112</v>
      </c>
      <c r="AQ540" s="1">
        <v>44589.436805555553</v>
      </c>
    </row>
    <row r="541" spans="1:43" x14ac:dyDescent="0.35">
      <c r="A541" t="s">
        <v>4479</v>
      </c>
      <c r="B541" t="s">
        <v>4480</v>
      </c>
      <c r="C541" t="s">
        <v>3466</v>
      </c>
      <c r="D541" t="s">
        <v>240</v>
      </c>
      <c r="H541" t="s">
        <v>4481</v>
      </c>
      <c r="I541" t="s">
        <v>61</v>
      </c>
      <c r="J541" t="s">
        <v>62</v>
      </c>
      <c r="P541" t="s">
        <v>50</v>
      </c>
      <c r="Q541" t="s">
        <v>4134</v>
      </c>
      <c r="R541">
        <v>88495</v>
      </c>
      <c r="S541" t="s">
        <v>4135</v>
      </c>
      <c r="T541" t="s">
        <v>4157</v>
      </c>
      <c r="U541" s="1">
        <v>42109.660416666666</v>
      </c>
      <c r="V541" s="1">
        <v>42109.660416666666</v>
      </c>
      <c r="W541" s="1">
        <v>42109.675694444442</v>
      </c>
      <c r="X541" s="1">
        <v>42109.675694444442</v>
      </c>
      <c r="AC541" t="s">
        <v>51</v>
      </c>
      <c r="AD541">
        <v>2969479981</v>
      </c>
      <c r="AE541" s="1">
        <v>37426</v>
      </c>
      <c r="AF541" t="s">
        <v>1314</v>
      </c>
      <c r="AG541" t="s">
        <v>4482</v>
      </c>
      <c r="AH541" t="s">
        <v>53</v>
      </c>
      <c r="AJ541" t="s">
        <v>53</v>
      </c>
      <c r="AL541" t="s">
        <v>68</v>
      </c>
      <c r="AO541" t="s">
        <v>54</v>
      </c>
    </row>
    <row r="542" spans="1:43" x14ac:dyDescent="0.35">
      <c r="A542" t="s">
        <v>4483</v>
      </c>
      <c r="B542" t="s">
        <v>747</v>
      </c>
      <c r="C542" t="s">
        <v>1945</v>
      </c>
      <c r="D542" t="s">
        <v>922</v>
      </c>
      <c r="F542" t="s">
        <v>1946</v>
      </c>
      <c r="H542" t="s">
        <v>1947</v>
      </c>
      <c r="I542" t="s">
        <v>179</v>
      </c>
      <c r="J542" t="s">
        <v>49</v>
      </c>
      <c r="P542" t="s">
        <v>50</v>
      </c>
      <c r="Q542" t="s">
        <v>502</v>
      </c>
      <c r="S542" t="s">
        <v>3320</v>
      </c>
      <c r="U542" s="1">
        <v>41747.396527777775</v>
      </c>
      <c r="V542" s="1">
        <v>42110.671527777777</v>
      </c>
      <c r="W542" s="1">
        <v>42115.490277777775</v>
      </c>
      <c r="X542" s="1">
        <v>42303.581250000003</v>
      </c>
      <c r="AC542" t="s">
        <v>51</v>
      </c>
      <c r="AD542">
        <v>2969485219</v>
      </c>
      <c r="AE542" s="1">
        <v>37784</v>
      </c>
      <c r="AG542" t="s">
        <v>4484</v>
      </c>
      <c r="AH542" t="s">
        <v>53</v>
      </c>
      <c r="AJ542" t="s">
        <v>53</v>
      </c>
      <c r="AK542" t="s">
        <v>2512</v>
      </c>
      <c r="AL542" t="s">
        <v>68</v>
      </c>
      <c r="AO542" t="s">
        <v>54</v>
      </c>
      <c r="AP542" s="1">
        <v>45406.62777777778</v>
      </c>
    </row>
    <row r="543" spans="1:43" x14ac:dyDescent="0.35">
      <c r="A543" t="s">
        <v>4485</v>
      </c>
      <c r="B543" t="s">
        <v>667</v>
      </c>
      <c r="C543" t="s">
        <v>4486</v>
      </c>
      <c r="F543" t="s">
        <v>4487</v>
      </c>
      <c r="H543" t="s">
        <v>110</v>
      </c>
      <c r="I543" t="s">
        <v>61</v>
      </c>
      <c r="J543" t="s">
        <v>132</v>
      </c>
      <c r="K543" t="s">
        <v>4488</v>
      </c>
      <c r="M543" t="s">
        <v>370</v>
      </c>
      <c r="N543" t="s">
        <v>253</v>
      </c>
      <c r="O543">
        <v>88240</v>
      </c>
      <c r="P543" t="s">
        <v>50</v>
      </c>
      <c r="Q543" t="s">
        <v>4134</v>
      </c>
      <c r="R543" t="s">
        <v>4489</v>
      </c>
      <c r="S543" t="s">
        <v>4135</v>
      </c>
      <c r="T543" t="s">
        <v>4489</v>
      </c>
      <c r="U543" s="1">
        <v>42111.691666666666</v>
      </c>
      <c r="V543" s="1">
        <v>42111.691666666666</v>
      </c>
      <c r="W543" s="1">
        <v>42111.692361111112</v>
      </c>
      <c r="X543" s="1">
        <v>42116.363194444442</v>
      </c>
      <c r="Y543" s="1">
        <v>45147.541666666664</v>
      </c>
      <c r="AC543" t="s">
        <v>53</v>
      </c>
      <c r="AD543">
        <v>2969480024</v>
      </c>
      <c r="AE543" s="1">
        <v>37427</v>
      </c>
      <c r="AF543" t="s">
        <v>4490</v>
      </c>
      <c r="AG543" t="s">
        <v>4491</v>
      </c>
      <c r="AH543" t="s">
        <v>51</v>
      </c>
      <c r="AI543" t="s">
        <v>51</v>
      </c>
      <c r="AJ543" t="s">
        <v>53</v>
      </c>
      <c r="AL543" t="s">
        <v>78</v>
      </c>
      <c r="AO543" t="s">
        <v>54</v>
      </c>
    </row>
    <row r="544" spans="1:43" x14ac:dyDescent="0.35">
      <c r="A544" t="s">
        <v>4492</v>
      </c>
      <c r="B544" t="s">
        <v>4493</v>
      </c>
      <c r="C544" t="s">
        <v>4494</v>
      </c>
      <c r="D544" t="s">
        <v>437</v>
      </c>
      <c r="F544" t="s">
        <v>405</v>
      </c>
      <c r="H544" t="s">
        <v>4495</v>
      </c>
      <c r="I544" t="s">
        <v>61</v>
      </c>
      <c r="J544" t="s">
        <v>407</v>
      </c>
      <c r="P544" t="s">
        <v>50</v>
      </c>
      <c r="Q544" t="s">
        <v>4134</v>
      </c>
      <c r="R544">
        <v>75868</v>
      </c>
      <c r="S544" t="s">
        <v>4135</v>
      </c>
      <c r="T544" t="s">
        <v>4157</v>
      </c>
      <c r="U544" s="1">
        <v>42111.806944444441</v>
      </c>
      <c r="V544" s="1">
        <v>42111.806944444441</v>
      </c>
      <c r="W544" s="1">
        <v>42115.509027777778</v>
      </c>
      <c r="X544" s="1">
        <v>43187.775694444441</v>
      </c>
      <c r="Y544" s="1">
        <v>42654.568055555559</v>
      </c>
      <c r="AC544" t="s">
        <v>51</v>
      </c>
      <c r="AD544">
        <v>2969475309</v>
      </c>
      <c r="AE544" s="1">
        <v>37159</v>
      </c>
      <c r="AF544" t="s">
        <v>408</v>
      </c>
      <c r="AG544" t="s">
        <v>4496</v>
      </c>
      <c r="AH544" t="s">
        <v>53</v>
      </c>
      <c r="AJ544" t="s">
        <v>53</v>
      </c>
      <c r="AL544" t="s">
        <v>68</v>
      </c>
      <c r="AO544" t="s">
        <v>54</v>
      </c>
      <c r="AP544" s="1">
        <v>45440.369444444441</v>
      </c>
      <c r="AQ544" s="1">
        <v>44545.720138888886</v>
      </c>
    </row>
    <row r="545" spans="1:43" x14ac:dyDescent="0.35">
      <c r="A545" t="s">
        <v>4497</v>
      </c>
      <c r="B545" t="s">
        <v>4498</v>
      </c>
      <c r="C545" t="s">
        <v>4499</v>
      </c>
      <c r="F545" t="s">
        <v>4500</v>
      </c>
      <c r="G545" t="s">
        <v>4501</v>
      </c>
      <c r="H545" t="s">
        <v>4502</v>
      </c>
      <c r="I545" t="s">
        <v>394</v>
      </c>
      <c r="J545" t="s">
        <v>4503</v>
      </c>
      <c r="K545" t="s">
        <v>4504</v>
      </c>
      <c r="M545" t="s">
        <v>3496</v>
      </c>
      <c r="N545" t="s">
        <v>65</v>
      </c>
      <c r="O545">
        <v>80520</v>
      </c>
      <c r="P545" t="s">
        <v>50</v>
      </c>
      <c r="Q545" t="s">
        <v>4134</v>
      </c>
      <c r="R545">
        <v>33675</v>
      </c>
      <c r="S545" t="s">
        <v>4135</v>
      </c>
      <c r="T545" t="s">
        <v>4302</v>
      </c>
      <c r="U545" s="1">
        <v>42114.474305555559</v>
      </c>
      <c r="V545" s="1">
        <v>42114.474305555559</v>
      </c>
      <c r="W545" s="1">
        <v>42114.474999999999</v>
      </c>
      <c r="X545" s="1">
        <v>42628.407638888886</v>
      </c>
      <c r="AC545" t="s">
        <v>51</v>
      </c>
      <c r="AD545">
        <v>2969666811</v>
      </c>
      <c r="AE545" s="1">
        <v>42115.54583333333</v>
      </c>
      <c r="AF545" t="s">
        <v>4505</v>
      </c>
      <c r="AG545" t="s">
        <v>4506</v>
      </c>
      <c r="AH545" t="s">
        <v>51</v>
      </c>
      <c r="AI545" t="s">
        <v>51</v>
      </c>
      <c r="AJ545" t="s">
        <v>53</v>
      </c>
      <c r="AL545" t="s">
        <v>68</v>
      </c>
      <c r="AO545" t="s">
        <v>54</v>
      </c>
      <c r="AP545" s="1">
        <v>45418.380555555559</v>
      </c>
      <c r="AQ545" s="1">
        <v>45418.383333333331</v>
      </c>
    </row>
    <row r="546" spans="1:43" x14ac:dyDescent="0.35">
      <c r="A546" t="s">
        <v>4507</v>
      </c>
      <c r="B546" t="s">
        <v>4508</v>
      </c>
      <c r="C546" t="s">
        <v>4509</v>
      </c>
      <c r="D546" t="s">
        <v>46</v>
      </c>
      <c r="F546" t="s">
        <v>4510</v>
      </c>
      <c r="H546" t="s">
        <v>4511</v>
      </c>
      <c r="I546" t="s">
        <v>816</v>
      </c>
      <c r="J546" t="s">
        <v>49</v>
      </c>
      <c r="P546" t="s">
        <v>50</v>
      </c>
      <c r="Q546" t="s">
        <v>4134</v>
      </c>
      <c r="R546" t="s">
        <v>972</v>
      </c>
      <c r="S546" t="s">
        <v>4135</v>
      </c>
      <c r="T546" t="s">
        <v>972</v>
      </c>
      <c r="U546" s="1">
        <v>42115.623611111114</v>
      </c>
      <c r="V546" s="1">
        <v>42115.623611111114</v>
      </c>
      <c r="W546" s="1">
        <v>42529.654166666667</v>
      </c>
      <c r="X546" s="1">
        <v>42529.654166666667</v>
      </c>
      <c r="AC546" t="s">
        <v>51</v>
      </c>
      <c r="AD546">
        <v>2969485219</v>
      </c>
      <c r="AE546" s="1">
        <v>37784</v>
      </c>
      <c r="AG546" t="s">
        <v>4512</v>
      </c>
      <c r="AH546" t="s">
        <v>53</v>
      </c>
      <c r="AJ546" t="s">
        <v>53</v>
      </c>
      <c r="AK546" t="s">
        <v>2582</v>
      </c>
      <c r="AO546" t="s">
        <v>54</v>
      </c>
    </row>
    <row r="547" spans="1:43" x14ac:dyDescent="0.35">
      <c r="A547" t="s">
        <v>4513</v>
      </c>
      <c r="B547" t="s">
        <v>4514</v>
      </c>
      <c r="C547" t="s">
        <v>4515</v>
      </c>
      <c r="H547" t="s">
        <v>4516</v>
      </c>
      <c r="I547" t="s">
        <v>61</v>
      </c>
      <c r="J547" t="s">
        <v>4517</v>
      </c>
      <c r="P547" t="s">
        <v>50</v>
      </c>
      <c r="Q547" t="s">
        <v>4134</v>
      </c>
      <c r="R547" t="s">
        <v>4176</v>
      </c>
      <c r="S547" t="s">
        <v>4135</v>
      </c>
      <c r="T547" t="s">
        <v>4176</v>
      </c>
      <c r="U547" s="1">
        <v>42116.675694444442</v>
      </c>
      <c r="V547" s="1">
        <v>42116.675694444442</v>
      </c>
      <c r="W547" s="1">
        <v>42824.683333333334</v>
      </c>
      <c r="X547" s="1">
        <v>43060.606944444444</v>
      </c>
      <c r="AC547" t="s">
        <v>51</v>
      </c>
      <c r="AD547">
        <v>2969510670</v>
      </c>
      <c r="AE547" s="1">
        <v>38387.707638888889</v>
      </c>
      <c r="AF547" t="s">
        <v>4518</v>
      </c>
      <c r="AG547" t="s">
        <v>4519</v>
      </c>
      <c r="AH547" t="s">
        <v>53</v>
      </c>
      <c r="AJ547" t="s">
        <v>53</v>
      </c>
      <c r="AK547" t="s">
        <v>2582</v>
      </c>
      <c r="AL547" t="s">
        <v>78</v>
      </c>
      <c r="AO547" t="s">
        <v>54</v>
      </c>
      <c r="AP547" s="1">
        <v>43573.381249999999</v>
      </c>
      <c r="AQ547" s="1">
        <v>43213.73333333333</v>
      </c>
    </row>
    <row r="548" spans="1:43" x14ac:dyDescent="0.35">
      <c r="A548" t="s">
        <v>4520</v>
      </c>
      <c r="B548" t="s">
        <v>4521</v>
      </c>
      <c r="C548" t="s">
        <v>4522</v>
      </c>
      <c r="F548" t="s">
        <v>4523</v>
      </c>
      <c r="G548" t="s">
        <v>4524</v>
      </c>
      <c r="H548" t="s">
        <v>4525</v>
      </c>
      <c r="I548" t="s">
        <v>1909</v>
      </c>
      <c r="J548" t="s">
        <v>3740</v>
      </c>
      <c r="K548" t="s">
        <v>3741</v>
      </c>
      <c r="M548" t="s">
        <v>2508</v>
      </c>
      <c r="N548" t="s">
        <v>4526</v>
      </c>
      <c r="O548">
        <v>85255</v>
      </c>
      <c r="P548" t="s">
        <v>50</v>
      </c>
      <c r="Q548" t="s">
        <v>4134</v>
      </c>
      <c r="R548" t="s">
        <v>4527</v>
      </c>
      <c r="S548" t="s">
        <v>4135</v>
      </c>
      <c r="T548" t="s">
        <v>4157</v>
      </c>
      <c r="U548" s="1">
        <v>42116.720138888886</v>
      </c>
      <c r="V548" s="1">
        <v>42116.720138888886</v>
      </c>
      <c r="W548" s="1">
        <v>42116.722916666666</v>
      </c>
      <c r="X548" s="1">
        <v>42542.732638888891</v>
      </c>
      <c r="Y548" s="1">
        <v>42381.563888888886</v>
      </c>
      <c r="AC548" t="s">
        <v>51</v>
      </c>
      <c r="AD548">
        <v>2969476244</v>
      </c>
      <c r="AE548" s="1">
        <v>37207</v>
      </c>
      <c r="AF548" t="s">
        <v>3743</v>
      </c>
      <c r="AG548" t="s">
        <v>4528</v>
      </c>
      <c r="AH548" t="s">
        <v>53</v>
      </c>
      <c r="AJ548" t="s">
        <v>53</v>
      </c>
      <c r="AK548" t="s">
        <v>2512</v>
      </c>
      <c r="AL548" t="s">
        <v>68</v>
      </c>
      <c r="AO548" t="s">
        <v>54</v>
      </c>
      <c r="AP548" s="1">
        <v>44510.579861111109</v>
      </c>
      <c r="AQ548" s="1">
        <v>44510.587500000001</v>
      </c>
    </row>
    <row r="549" spans="1:43" x14ac:dyDescent="0.35">
      <c r="A549" t="s">
        <v>4529</v>
      </c>
      <c r="B549" t="s">
        <v>4530</v>
      </c>
      <c r="C549" t="s">
        <v>331</v>
      </c>
      <c r="F549" t="s">
        <v>4531</v>
      </c>
      <c r="G549">
        <v>5756265978</v>
      </c>
      <c r="H549" t="s">
        <v>4532</v>
      </c>
      <c r="I549" t="s">
        <v>179</v>
      </c>
      <c r="J549" t="s">
        <v>4533</v>
      </c>
      <c r="K549" t="s">
        <v>4534</v>
      </c>
      <c r="M549" t="s">
        <v>513</v>
      </c>
      <c r="N549" t="s">
        <v>501</v>
      </c>
      <c r="O549">
        <v>88201</v>
      </c>
      <c r="P549" t="s">
        <v>50</v>
      </c>
      <c r="Q549" t="s">
        <v>4134</v>
      </c>
      <c r="R549" s="2" t="s">
        <v>4535</v>
      </c>
      <c r="S549" t="s">
        <v>4135</v>
      </c>
      <c r="T549" s="2" t="s">
        <v>4535</v>
      </c>
      <c r="U549" s="1">
        <v>40555.628472222219</v>
      </c>
      <c r="V549" s="1">
        <v>42118.518055555556</v>
      </c>
      <c r="W549" s="1">
        <v>40555.631249999999</v>
      </c>
      <c r="X549" s="1">
        <v>42660.57708333333</v>
      </c>
      <c r="Y549" s="1">
        <v>42657.70416666667</v>
      </c>
      <c r="AC549" t="s">
        <v>51</v>
      </c>
      <c r="AD549">
        <v>2969475635</v>
      </c>
      <c r="AE549" s="1">
        <v>37174</v>
      </c>
      <c r="AF549" t="s">
        <v>4536</v>
      </c>
      <c r="AG549" t="s">
        <v>4537</v>
      </c>
      <c r="AH549" t="s">
        <v>53</v>
      </c>
      <c r="AJ549" t="s">
        <v>53</v>
      </c>
      <c r="AK549" t="s">
        <v>570</v>
      </c>
      <c r="AL549" t="s">
        <v>68</v>
      </c>
      <c r="AO549" t="s">
        <v>54</v>
      </c>
      <c r="AP549" s="1">
        <v>45476.395138888889</v>
      </c>
      <c r="AQ549" s="1">
        <v>45475.595833333333</v>
      </c>
    </row>
    <row r="550" spans="1:43" x14ac:dyDescent="0.35">
      <c r="A550" t="s">
        <v>4538</v>
      </c>
      <c r="B550" t="s">
        <v>4539</v>
      </c>
      <c r="C550" t="s">
        <v>4540</v>
      </c>
      <c r="D550" t="s">
        <v>58</v>
      </c>
      <c r="F550" t="s">
        <v>405</v>
      </c>
      <c r="H550" t="s">
        <v>4541</v>
      </c>
      <c r="I550" t="s">
        <v>61</v>
      </c>
      <c r="J550" t="s">
        <v>407</v>
      </c>
      <c r="P550" t="s">
        <v>50</v>
      </c>
      <c r="Q550" t="s">
        <v>4134</v>
      </c>
      <c r="R550">
        <v>75868</v>
      </c>
      <c r="S550" t="s">
        <v>4135</v>
      </c>
      <c r="T550" t="s">
        <v>4302</v>
      </c>
      <c r="U550" s="1">
        <v>42122.423611111109</v>
      </c>
      <c r="V550" s="1">
        <v>42122.423611111109</v>
      </c>
      <c r="W550" s="1">
        <v>42122.431250000001</v>
      </c>
      <c r="X550" s="1">
        <v>43136.504166666666</v>
      </c>
      <c r="Y550" s="1">
        <v>42529.543749999997</v>
      </c>
      <c r="AC550" t="s">
        <v>51</v>
      </c>
      <c r="AD550">
        <v>2969475309</v>
      </c>
      <c r="AE550" s="1">
        <v>37159</v>
      </c>
      <c r="AF550" t="s">
        <v>408</v>
      </c>
      <c r="AG550" t="s">
        <v>4542</v>
      </c>
      <c r="AH550" t="s">
        <v>53</v>
      </c>
      <c r="AJ550" t="s">
        <v>53</v>
      </c>
      <c r="AK550" t="s">
        <v>2512</v>
      </c>
      <c r="AL550" t="s">
        <v>68</v>
      </c>
      <c r="AO550" t="s">
        <v>54</v>
      </c>
      <c r="AP550" s="1">
        <v>43815.597222222219</v>
      </c>
      <c r="AQ550" s="1">
        <v>43798.42291666667</v>
      </c>
    </row>
    <row r="551" spans="1:43" x14ac:dyDescent="0.35">
      <c r="A551" t="s">
        <v>4543</v>
      </c>
      <c r="B551" t="s">
        <v>4544</v>
      </c>
      <c r="C551" t="s">
        <v>4545</v>
      </c>
      <c r="D551" t="s">
        <v>58</v>
      </c>
      <c r="F551" t="s">
        <v>4009</v>
      </c>
      <c r="H551" t="s">
        <v>4546</v>
      </c>
      <c r="I551" t="s">
        <v>61</v>
      </c>
      <c r="J551" t="s">
        <v>4011</v>
      </c>
      <c r="P551" t="s">
        <v>50</v>
      </c>
      <c r="Q551" t="s">
        <v>4134</v>
      </c>
      <c r="R551">
        <v>1</v>
      </c>
      <c r="S551" t="s">
        <v>4135</v>
      </c>
      <c r="T551" t="s">
        <v>4157</v>
      </c>
      <c r="U551" s="1">
        <v>42135.655555555553</v>
      </c>
      <c r="V551" s="1">
        <v>42135.655555555553</v>
      </c>
      <c r="W551" s="1">
        <v>42135.65625</v>
      </c>
      <c r="X551" s="1">
        <v>43355.470138888886</v>
      </c>
      <c r="AC551" t="s">
        <v>53</v>
      </c>
      <c r="AD551">
        <v>2969482269</v>
      </c>
      <c r="AE551" s="1">
        <v>37567</v>
      </c>
      <c r="AF551" t="s">
        <v>4012</v>
      </c>
      <c r="AG551" t="s">
        <v>4547</v>
      </c>
      <c r="AH551" t="s">
        <v>53</v>
      </c>
      <c r="AJ551" t="s">
        <v>53</v>
      </c>
      <c r="AL551" t="s">
        <v>68</v>
      </c>
      <c r="AO551" t="s">
        <v>54</v>
      </c>
      <c r="AP551" s="1">
        <v>43433.738888888889</v>
      </c>
      <c r="AQ551" s="1">
        <v>43433.747916666667</v>
      </c>
    </row>
    <row r="552" spans="1:43" x14ac:dyDescent="0.35">
      <c r="A552" t="s">
        <v>4548</v>
      </c>
      <c r="B552" t="s">
        <v>4549</v>
      </c>
      <c r="C552" t="s">
        <v>4550</v>
      </c>
      <c r="D552" t="s">
        <v>654</v>
      </c>
      <c r="F552" t="s">
        <v>4551</v>
      </c>
      <c r="G552" t="s">
        <v>4552</v>
      </c>
      <c r="H552" t="s">
        <v>4553</v>
      </c>
      <c r="I552" t="s">
        <v>394</v>
      </c>
      <c r="J552" t="s">
        <v>4554</v>
      </c>
      <c r="K552" t="s">
        <v>4555</v>
      </c>
      <c r="M552" t="s">
        <v>1912</v>
      </c>
      <c r="N552" t="s">
        <v>65</v>
      </c>
      <c r="O552">
        <v>80120</v>
      </c>
      <c r="P552" t="s">
        <v>50</v>
      </c>
      <c r="Q552" t="s">
        <v>4134</v>
      </c>
      <c r="R552">
        <v>69391</v>
      </c>
      <c r="S552" t="s">
        <v>4135</v>
      </c>
      <c r="T552" t="s">
        <v>4556</v>
      </c>
      <c r="U552" s="1">
        <v>42136.61041666667</v>
      </c>
      <c r="V552" s="1">
        <v>42136.61041666667</v>
      </c>
      <c r="W552" s="1">
        <v>42136.611805555556</v>
      </c>
      <c r="X552" s="1">
        <v>42356.652083333334</v>
      </c>
      <c r="AC552" t="s">
        <v>53</v>
      </c>
      <c r="AD552">
        <v>2969688791</v>
      </c>
      <c r="AE552" s="1">
        <v>42356.693055555559</v>
      </c>
      <c r="AG552" t="s">
        <v>4557</v>
      </c>
      <c r="AH552" t="s">
        <v>51</v>
      </c>
      <c r="AI552" t="s">
        <v>51</v>
      </c>
      <c r="AJ552" t="s">
        <v>53</v>
      </c>
      <c r="AO552" t="s">
        <v>54</v>
      </c>
      <c r="AP552" s="1">
        <v>45469.489583333336</v>
      </c>
    </row>
    <row r="553" spans="1:43" x14ac:dyDescent="0.35">
      <c r="A553" t="s">
        <v>4558</v>
      </c>
      <c r="B553" t="s">
        <v>677</v>
      </c>
      <c r="C553" t="s">
        <v>309</v>
      </c>
      <c r="F553" t="s">
        <v>4559</v>
      </c>
      <c r="H553" t="s">
        <v>4560</v>
      </c>
      <c r="I553" t="s">
        <v>394</v>
      </c>
      <c r="J553" t="s">
        <v>4561</v>
      </c>
      <c r="K553" t="s">
        <v>4562</v>
      </c>
      <c r="M553" t="s">
        <v>4563</v>
      </c>
      <c r="N553" t="s">
        <v>253</v>
      </c>
      <c r="O553">
        <v>87732</v>
      </c>
      <c r="P553" t="s">
        <v>50</v>
      </c>
      <c r="Q553" t="s">
        <v>4134</v>
      </c>
      <c r="R553">
        <v>61811</v>
      </c>
      <c r="S553" t="s">
        <v>4135</v>
      </c>
      <c r="T553" t="s">
        <v>4157</v>
      </c>
      <c r="U553" s="1">
        <v>42137.674305555556</v>
      </c>
      <c r="V553" s="1">
        <v>42137.674305555556</v>
      </c>
      <c r="W553" s="1">
        <v>42137.675000000003</v>
      </c>
      <c r="X553" s="1">
        <v>42137.675000000003</v>
      </c>
      <c r="AC553" t="s">
        <v>53</v>
      </c>
      <c r="AD553">
        <v>2969559408</v>
      </c>
      <c r="AE553" s="1">
        <v>40590.503472222219</v>
      </c>
      <c r="AF553" t="s">
        <v>4564</v>
      </c>
      <c r="AG553" t="s">
        <v>4565</v>
      </c>
      <c r="AH553" t="s">
        <v>51</v>
      </c>
      <c r="AI553" t="s">
        <v>51</v>
      </c>
      <c r="AJ553" t="s">
        <v>53</v>
      </c>
      <c r="AL553" t="s">
        <v>68</v>
      </c>
      <c r="AO553" t="s">
        <v>54</v>
      </c>
      <c r="AP553" s="1">
        <v>44965.640277777777</v>
      </c>
    </row>
    <row r="554" spans="1:43" x14ac:dyDescent="0.35">
      <c r="A554" t="s">
        <v>4566</v>
      </c>
      <c r="B554" t="s">
        <v>4567</v>
      </c>
      <c r="C554" t="s">
        <v>1429</v>
      </c>
      <c r="F554" t="s">
        <v>574</v>
      </c>
      <c r="H554" t="s">
        <v>4568</v>
      </c>
      <c r="I554" t="s">
        <v>61</v>
      </c>
      <c r="J554" t="s">
        <v>534</v>
      </c>
      <c r="P554" t="s">
        <v>50</v>
      </c>
      <c r="Q554" t="s">
        <v>4134</v>
      </c>
      <c r="R554" t="s">
        <v>4157</v>
      </c>
      <c r="S554" t="s">
        <v>4135</v>
      </c>
      <c r="T554" t="s">
        <v>4157</v>
      </c>
      <c r="U554" s="1">
        <v>42138.37777777778</v>
      </c>
      <c r="V554" s="1">
        <v>42138.37777777778</v>
      </c>
      <c r="W554" s="1">
        <v>42138.39166666667</v>
      </c>
      <c r="X554" s="1">
        <v>42660.754166666666</v>
      </c>
      <c r="Y554" s="1">
        <v>42658.675000000003</v>
      </c>
      <c r="AC554" t="s">
        <v>53</v>
      </c>
      <c r="AD554">
        <v>2969480024</v>
      </c>
      <c r="AE554" s="1">
        <v>37427</v>
      </c>
      <c r="AF554" t="s">
        <v>140</v>
      </c>
      <c r="AG554" t="s">
        <v>4569</v>
      </c>
      <c r="AH554" t="s">
        <v>53</v>
      </c>
      <c r="AJ554" t="s">
        <v>53</v>
      </c>
      <c r="AK554" t="s">
        <v>2497</v>
      </c>
      <c r="AL554" t="s">
        <v>68</v>
      </c>
      <c r="AO554" t="s">
        <v>54</v>
      </c>
      <c r="AP554" s="1">
        <v>45476.648611111108</v>
      </c>
      <c r="AQ554" s="1">
        <v>45476.651388888888</v>
      </c>
    </row>
    <row r="555" spans="1:43" x14ac:dyDescent="0.35">
      <c r="A555" t="s">
        <v>4570</v>
      </c>
      <c r="B555" t="s">
        <v>4571</v>
      </c>
      <c r="C555" t="s">
        <v>952</v>
      </c>
      <c r="F555" t="s">
        <v>4572</v>
      </c>
      <c r="H555" t="s">
        <v>4573</v>
      </c>
      <c r="I555" t="s">
        <v>101</v>
      </c>
      <c r="J555" t="s">
        <v>1842</v>
      </c>
      <c r="K555" t="s">
        <v>1843</v>
      </c>
      <c r="M555" t="s">
        <v>1333</v>
      </c>
      <c r="N555" t="s">
        <v>213</v>
      </c>
      <c r="O555">
        <v>80112</v>
      </c>
      <c r="P555" t="s">
        <v>50</v>
      </c>
      <c r="Q555" t="s">
        <v>4134</v>
      </c>
      <c r="R555" s="2" t="s">
        <v>2399</v>
      </c>
      <c r="S555" t="s">
        <v>4135</v>
      </c>
      <c r="T555" t="s">
        <v>4574</v>
      </c>
      <c r="U555" s="1">
        <v>42138.474999999999</v>
      </c>
      <c r="V555" s="1">
        <v>42138.474999999999</v>
      </c>
      <c r="W555" s="1">
        <v>42138.475694444445</v>
      </c>
      <c r="X555" s="1">
        <v>42654.711111111108</v>
      </c>
      <c r="Y555" s="1">
        <v>42654.713194444441</v>
      </c>
      <c r="AC555" t="s">
        <v>53</v>
      </c>
      <c r="AD555">
        <v>2969475411</v>
      </c>
      <c r="AE555" s="1">
        <v>37166.661111111112</v>
      </c>
      <c r="AF555" t="s">
        <v>1844</v>
      </c>
      <c r="AG555" t="s">
        <v>4575</v>
      </c>
      <c r="AH555" t="s">
        <v>51</v>
      </c>
      <c r="AI555" t="s">
        <v>51</v>
      </c>
      <c r="AJ555" t="s">
        <v>53</v>
      </c>
      <c r="AL555" t="s">
        <v>68</v>
      </c>
      <c r="AO555" t="s">
        <v>54</v>
      </c>
      <c r="AP555" s="1">
        <v>45475.737500000003</v>
      </c>
      <c r="AQ555" s="1">
        <v>45475.738194444442</v>
      </c>
    </row>
    <row r="556" spans="1:43" x14ac:dyDescent="0.35">
      <c r="A556" t="s">
        <v>4576</v>
      </c>
      <c r="B556" t="s">
        <v>4577</v>
      </c>
      <c r="C556" t="s">
        <v>4578</v>
      </c>
      <c r="F556" t="s">
        <v>4579</v>
      </c>
      <c r="H556" t="s">
        <v>4580</v>
      </c>
      <c r="I556" t="s">
        <v>780</v>
      </c>
      <c r="J556" t="s">
        <v>4581</v>
      </c>
      <c r="K556" t="s">
        <v>4582</v>
      </c>
      <c r="M556" t="s">
        <v>4583</v>
      </c>
      <c r="N556" t="s">
        <v>253</v>
      </c>
      <c r="O556">
        <v>87507</v>
      </c>
      <c r="P556" t="s">
        <v>50</v>
      </c>
      <c r="Q556" t="s">
        <v>4134</v>
      </c>
      <c r="R556" s="2" t="s">
        <v>4584</v>
      </c>
      <c r="S556" t="s">
        <v>4135</v>
      </c>
      <c r="T556" t="s">
        <v>4157</v>
      </c>
      <c r="U556" s="1">
        <v>42139.512499999997</v>
      </c>
      <c r="V556" s="1">
        <v>42139.512499999997</v>
      </c>
      <c r="W556" s="1">
        <v>42139.513194444444</v>
      </c>
      <c r="X556" s="1">
        <v>43885.542361111111</v>
      </c>
      <c r="AC556" t="s">
        <v>51</v>
      </c>
      <c r="AD556">
        <v>2969559909</v>
      </c>
      <c r="AE556" s="1">
        <v>40603.515277777777</v>
      </c>
      <c r="AF556" t="s">
        <v>4585</v>
      </c>
      <c r="AG556" t="s">
        <v>4586</v>
      </c>
      <c r="AH556" t="s">
        <v>51</v>
      </c>
      <c r="AI556" t="s">
        <v>51</v>
      </c>
      <c r="AJ556" t="s">
        <v>53</v>
      </c>
      <c r="AL556" t="s">
        <v>68</v>
      </c>
      <c r="AO556" t="s">
        <v>54</v>
      </c>
      <c r="AP556" s="1">
        <v>44925.951388888891</v>
      </c>
      <c r="AQ556" s="1">
        <v>43908.461805555555</v>
      </c>
    </row>
    <row r="557" spans="1:43" x14ac:dyDescent="0.35">
      <c r="A557" t="s">
        <v>4587</v>
      </c>
      <c r="B557" t="s">
        <v>4588</v>
      </c>
      <c r="C557" t="s">
        <v>4589</v>
      </c>
      <c r="F557" t="s">
        <v>4590</v>
      </c>
      <c r="H557" t="s">
        <v>4591</v>
      </c>
      <c r="J557" t="s">
        <v>4592</v>
      </c>
      <c r="K557" t="s">
        <v>4593</v>
      </c>
      <c r="M557" t="s">
        <v>753</v>
      </c>
      <c r="N557" t="s">
        <v>798</v>
      </c>
      <c r="O557">
        <v>79928</v>
      </c>
      <c r="P557" t="s">
        <v>50</v>
      </c>
      <c r="U557" s="1">
        <v>42140</v>
      </c>
      <c r="V557" s="1">
        <v>42140</v>
      </c>
      <c r="W557" s="1">
        <v>42140.767361111109</v>
      </c>
      <c r="X557" s="1">
        <v>42140.767361111109</v>
      </c>
      <c r="AC557" t="s">
        <v>53</v>
      </c>
      <c r="AD557">
        <v>2969838376</v>
      </c>
      <c r="AE557" s="1">
        <v>43364.428472222222</v>
      </c>
      <c r="AG557" t="s">
        <v>4594</v>
      </c>
      <c r="AH557" t="s">
        <v>51</v>
      </c>
      <c r="AJ557" t="s">
        <v>53</v>
      </c>
      <c r="AL557" t="s">
        <v>78</v>
      </c>
      <c r="AO557" t="s">
        <v>54</v>
      </c>
      <c r="AP557" s="1">
        <v>44756.658333333333</v>
      </c>
    </row>
    <row r="558" spans="1:43" x14ac:dyDescent="0.35">
      <c r="A558" t="s">
        <v>4595</v>
      </c>
      <c r="B558" t="s">
        <v>4596</v>
      </c>
      <c r="C558" t="s">
        <v>4597</v>
      </c>
      <c r="F558" t="s">
        <v>4598</v>
      </c>
      <c r="H558" t="s">
        <v>4599</v>
      </c>
      <c r="I558" t="s">
        <v>200</v>
      </c>
      <c r="J558" t="s">
        <v>1047</v>
      </c>
      <c r="K558" t="s">
        <v>4600</v>
      </c>
      <c r="M558" t="s">
        <v>4601</v>
      </c>
      <c r="N558" t="s">
        <v>468</v>
      </c>
      <c r="O558">
        <v>81303</v>
      </c>
      <c r="P558" t="s">
        <v>50</v>
      </c>
      <c r="Q558" t="s">
        <v>4134</v>
      </c>
      <c r="R558">
        <v>21240</v>
      </c>
      <c r="S558" t="s">
        <v>4135</v>
      </c>
      <c r="T558" t="s">
        <v>4602</v>
      </c>
      <c r="U558" s="1">
        <v>42144.757638888892</v>
      </c>
      <c r="V558" s="1">
        <v>42144.757638888892</v>
      </c>
      <c r="W558" s="1">
        <v>42144.758333333331</v>
      </c>
      <c r="X558" s="1">
        <v>42144.758333333331</v>
      </c>
      <c r="AC558" t="s">
        <v>53</v>
      </c>
      <c r="AD558">
        <v>2969559124</v>
      </c>
      <c r="AE558" s="1">
        <v>40583.598611111112</v>
      </c>
      <c r="AF558" t="s">
        <v>1049</v>
      </c>
      <c r="AG558" t="s">
        <v>4603</v>
      </c>
      <c r="AH558" t="s">
        <v>51</v>
      </c>
      <c r="AI558" t="s">
        <v>51</v>
      </c>
      <c r="AJ558" t="s">
        <v>53</v>
      </c>
      <c r="AL558" t="s">
        <v>78</v>
      </c>
      <c r="AO558" t="s">
        <v>54</v>
      </c>
    </row>
    <row r="559" spans="1:43" x14ac:dyDescent="0.35">
      <c r="A559" t="s">
        <v>4604</v>
      </c>
      <c r="B559" t="s">
        <v>4605</v>
      </c>
      <c r="C559" t="s">
        <v>2769</v>
      </c>
      <c r="F559" t="s">
        <v>4606</v>
      </c>
      <c r="G559" t="s">
        <v>4607</v>
      </c>
      <c r="H559" t="s">
        <v>4608</v>
      </c>
      <c r="I559" t="s">
        <v>169</v>
      </c>
      <c r="J559" t="s">
        <v>4609</v>
      </c>
      <c r="K559" t="s">
        <v>4610</v>
      </c>
      <c r="L559" t="s">
        <v>4611</v>
      </c>
      <c r="M559" t="s">
        <v>4612</v>
      </c>
      <c r="N559" t="s">
        <v>253</v>
      </c>
      <c r="O559">
        <v>88324</v>
      </c>
      <c r="P559" t="s">
        <v>50</v>
      </c>
      <c r="S559" t="s">
        <v>856</v>
      </c>
      <c r="T559" s="2" t="s">
        <v>4613</v>
      </c>
      <c r="U559" s="1">
        <v>37608.502083333333</v>
      </c>
      <c r="V559" s="1">
        <v>42154.510416666664</v>
      </c>
      <c r="W559" s="1">
        <v>37630.511805555558</v>
      </c>
      <c r="X559" s="1">
        <v>44083.711111111108</v>
      </c>
      <c r="Y559" s="1">
        <v>42626.752083333333</v>
      </c>
      <c r="AC559" t="s">
        <v>51</v>
      </c>
      <c r="AD559">
        <v>2969475115</v>
      </c>
      <c r="AE559" s="1">
        <v>37144</v>
      </c>
      <c r="AF559" t="s">
        <v>4614</v>
      </c>
      <c r="AG559" t="s">
        <v>4615</v>
      </c>
      <c r="AH559" t="s">
        <v>53</v>
      </c>
      <c r="AJ559" t="s">
        <v>53</v>
      </c>
      <c r="AK559" t="s">
        <v>2497</v>
      </c>
      <c r="AL559" t="s">
        <v>68</v>
      </c>
      <c r="AO559" t="s">
        <v>54</v>
      </c>
      <c r="AP559" s="1">
        <v>45337.572916666664</v>
      </c>
      <c r="AQ559" s="1">
        <v>45337.572222222225</v>
      </c>
    </row>
    <row r="560" spans="1:43" x14ac:dyDescent="0.35">
      <c r="A560" t="s">
        <v>4616</v>
      </c>
      <c r="B560" t="s">
        <v>4617</v>
      </c>
      <c r="C560" t="s">
        <v>4618</v>
      </c>
      <c r="F560" t="s">
        <v>47</v>
      </c>
      <c r="H560" t="s">
        <v>4619</v>
      </c>
      <c r="I560" t="s">
        <v>179</v>
      </c>
      <c r="J560" t="s">
        <v>49</v>
      </c>
      <c r="P560" t="s">
        <v>50</v>
      </c>
      <c r="Q560" t="s">
        <v>4134</v>
      </c>
      <c r="R560" t="s">
        <v>4620</v>
      </c>
      <c r="S560" t="s">
        <v>4135</v>
      </c>
      <c r="T560" t="s">
        <v>4621</v>
      </c>
      <c r="U560" s="1">
        <v>42158.4375</v>
      </c>
      <c r="V560" s="1">
        <v>42158.4375</v>
      </c>
      <c r="AC560" t="s">
        <v>53</v>
      </c>
      <c r="AD560">
        <v>2969485219</v>
      </c>
      <c r="AE560" s="1">
        <v>37784</v>
      </c>
      <c r="AG560" t="s">
        <v>4622</v>
      </c>
      <c r="AH560" t="s">
        <v>53</v>
      </c>
      <c r="AJ560" t="s">
        <v>53</v>
      </c>
      <c r="AK560" t="s">
        <v>570</v>
      </c>
      <c r="AO560" t="s">
        <v>54</v>
      </c>
    </row>
    <row r="561" spans="1:43" x14ac:dyDescent="0.35">
      <c r="A561" t="s">
        <v>4623</v>
      </c>
      <c r="B561" t="s">
        <v>4624</v>
      </c>
      <c r="C561" t="s">
        <v>4625</v>
      </c>
      <c r="F561" t="s">
        <v>4626</v>
      </c>
      <c r="G561">
        <v>7194862150</v>
      </c>
      <c r="H561" t="s">
        <v>4627</v>
      </c>
      <c r="I561" t="s">
        <v>169</v>
      </c>
      <c r="J561" t="s">
        <v>1014</v>
      </c>
      <c r="K561" t="s">
        <v>4628</v>
      </c>
      <c r="M561" t="s">
        <v>4629</v>
      </c>
      <c r="N561" t="s">
        <v>2409</v>
      </c>
      <c r="O561">
        <v>85002</v>
      </c>
      <c r="P561" t="s">
        <v>50</v>
      </c>
      <c r="Q561" t="s">
        <v>4134</v>
      </c>
      <c r="R561">
        <v>16345</v>
      </c>
      <c r="S561" t="s">
        <v>4135</v>
      </c>
      <c r="T561" t="s">
        <v>4630</v>
      </c>
      <c r="U561" s="1">
        <v>42164.520833333336</v>
      </c>
      <c r="V561" s="1">
        <v>42164.520833333336</v>
      </c>
      <c r="W561" s="1">
        <v>42164.521527777775</v>
      </c>
      <c r="X561" s="1">
        <v>42657.338194444441</v>
      </c>
      <c r="AC561" t="s">
        <v>53</v>
      </c>
      <c r="AD561">
        <v>2969480780</v>
      </c>
      <c r="AE561" s="1">
        <v>37467</v>
      </c>
      <c r="AF561" t="s">
        <v>4631</v>
      </c>
      <c r="AG561" t="s">
        <v>4632</v>
      </c>
      <c r="AH561" t="s">
        <v>51</v>
      </c>
      <c r="AI561" t="s">
        <v>51</v>
      </c>
      <c r="AJ561" t="s">
        <v>53</v>
      </c>
      <c r="AL561" t="s">
        <v>68</v>
      </c>
      <c r="AO561" t="s">
        <v>54</v>
      </c>
      <c r="AP561" s="1">
        <v>44648.59652777778</v>
      </c>
    </row>
    <row r="562" spans="1:43" x14ac:dyDescent="0.35">
      <c r="A562" t="s">
        <v>4633</v>
      </c>
      <c r="B562" t="s">
        <v>403</v>
      </c>
      <c r="C562" t="s">
        <v>4634</v>
      </c>
      <c r="D562" t="s">
        <v>4635</v>
      </c>
      <c r="F562" t="s">
        <v>4636</v>
      </c>
      <c r="H562" t="s">
        <v>4637</v>
      </c>
      <c r="I562" t="s">
        <v>179</v>
      </c>
      <c r="J562" t="s">
        <v>4638</v>
      </c>
      <c r="K562" t="s">
        <v>4639</v>
      </c>
      <c r="M562" t="s">
        <v>753</v>
      </c>
      <c r="N562" t="s">
        <v>637</v>
      </c>
      <c r="O562">
        <v>79912</v>
      </c>
      <c r="P562" t="s">
        <v>50</v>
      </c>
      <c r="Q562" t="s">
        <v>4134</v>
      </c>
      <c r="R562" t="s">
        <v>4640</v>
      </c>
      <c r="S562" t="s">
        <v>4135</v>
      </c>
      <c r="T562">
        <v>49597</v>
      </c>
      <c r="U562" s="1">
        <v>37923.61041666667</v>
      </c>
      <c r="V562" s="1">
        <v>42170.663888888892</v>
      </c>
      <c r="W562" s="1">
        <v>37924.493750000001</v>
      </c>
      <c r="X562" s="1">
        <v>44204.462500000001</v>
      </c>
      <c r="Y562" s="1">
        <v>42654.606944444444</v>
      </c>
      <c r="AC562" t="s">
        <v>51</v>
      </c>
      <c r="AD562">
        <v>2969601906</v>
      </c>
      <c r="AE562" s="1">
        <v>41576.309027777781</v>
      </c>
      <c r="AF562" t="s">
        <v>4641</v>
      </c>
      <c r="AG562" t="s">
        <v>4642</v>
      </c>
      <c r="AH562" t="s">
        <v>53</v>
      </c>
      <c r="AJ562" t="s">
        <v>53</v>
      </c>
      <c r="AK562" t="s">
        <v>182</v>
      </c>
      <c r="AL562" t="s">
        <v>68</v>
      </c>
      <c r="AO562" t="s">
        <v>54</v>
      </c>
      <c r="AP562" s="1">
        <v>45153.395833333336</v>
      </c>
      <c r="AQ562" s="1">
        <v>45153.399305555555</v>
      </c>
    </row>
    <row r="563" spans="1:43" x14ac:dyDescent="0.35">
      <c r="A563" t="s">
        <v>4643</v>
      </c>
      <c r="B563" t="s">
        <v>4644</v>
      </c>
      <c r="C563" t="s">
        <v>4645</v>
      </c>
      <c r="D563" t="s">
        <v>98</v>
      </c>
      <c r="F563" t="s">
        <v>880</v>
      </c>
      <c r="H563" t="s">
        <v>4646</v>
      </c>
      <c r="I563" t="s">
        <v>61</v>
      </c>
      <c r="J563" t="s">
        <v>882</v>
      </c>
      <c r="K563" t="s">
        <v>4647</v>
      </c>
      <c r="M563" t="s">
        <v>4648</v>
      </c>
      <c r="N563" t="s">
        <v>468</v>
      </c>
      <c r="O563">
        <v>80011</v>
      </c>
      <c r="P563" t="s">
        <v>50</v>
      </c>
      <c r="Q563" t="s">
        <v>4134</v>
      </c>
      <c r="R563">
        <v>74906</v>
      </c>
      <c r="S563" t="s">
        <v>4135</v>
      </c>
      <c r="T563" t="s">
        <v>4157</v>
      </c>
      <c r="U563" s="1">
        <v>42172.36041666667</v>
      </c>
      <c r="V563" s="1">
        <v>42172.36041666667</v>
      </c>
      <c r="W563" s="1">
        <v>42172.390972222223</v>
      </c>
      <c r="X563" s="1">
        <v>42172.390972222223</v>
      </c>
      <c r="AC563" t="s">
        <v>53</v>
      </c>
      <c r="AD563">
        <v>2969482269</v>
      </c>
      <c r="AE563" s="1">
        <v>37567</v>
      </c>
      <c r="AF563" t="s">
        <v>884</v>
      </c>
      <c r="AG563" t="s">
        <v>4649</v>
      </c>
      <c r="AH563" t="s">
        <v>53</v>
      </c>
      <c r="AJ563" t="s">
        <v>53</v>
      </c>
      <c r="AL563" t="s">
        <v>68</v>
      </c>
      <c r="AO563" t="s">
        <v>54</v>
      </c>
      <c r="AP563" s="1">
        <v>45364.435416666667</v>
      </c>
    </row>
    <row r="564" spans="1:43" x14ac:dyDescent="0.35">
      <c r="A564" t="s">
        <v>4650</v>
      </c>
      <c r="B564" t="s">
        <v>4651</v>
      </c>
      <c r="C564" t="s">
        <v>97</v>
      </c>
      <c r="D564" t="s">
        <v>3367</v>
      </c>
      <c r="F564" t="s">
        <v>47</v>
      </c>
      <c r="H564" t="s">
        <v>4652</v>
      </c>
      <c r="I564" t="s">
        <v>101</v>
      </c>
      <c r="J564" t="s">
        <v>49</v>
      </c>
      <c r="P564" t="s">
        <v>50</v>
      </c>
      <c r="Q564" t="s">
        <v>4134</v>
      </c>
      <c r="R564" t="s">
        <v>4185</v>
      </c>
      <c r="S564" t="s">
        <v>4135</v>
      </c>
      <c r="T564" t="s">
        <v>4302</v>
      </c>
      <c r="U564" s="1">
        <v>42172.37222222222</v>
      </c>
      <c r="V564" s="1">
        <v>42172.37222222222</v>
      </c>
      <c r="AC564" t="s">
        <v>51</v>
      </c>
      <c r="AD564">
        <v>2969485219</v>
      </c>
      <c r="AE564" s="1">
        <v>37784</v>
      </c>
      <c r="AG564" t="s">
        <v>4653</v>
      </c>
      <c r="AH564" t="s">
        <v>53</v>
      </c>
      <c r="AJ564" t="s">
        <v>53</v>
      </c>
      <c r="AK564" t="s">
        <v>4654</v>
      </c>
      <c r="AO564" t="s">
        <v>54</v>
      </c>
    </row>
    <row r="565" spans="1:43" x14ac:dyDescent="0.35">
      <c r="A565" t="s">
        <v>4655</v>
      </c>
      <c r="B565" t="s">
        <v>4656</v>
      </c>
      <c r="C565" t="s">
        <v>888</v>
      </c>
      <c r="F565" t="s">
        <v>4657</v>
      </c>
      <c r="G565" t="s">
        <v>4658</v>
      </c>
      <c r="H565" t="s">
        <v>4659</v>
      </c>
      <c r="I565" t="s">
        <v>271</v>
      </c>
      <c r="J565" t="s">
        <v>4660</v>
      </c>
      <c r="K565" t="s">
        <v>4661</v>
      </c>
      <c r="M565" t="s">
        <v>3412</v>
      </c>
      <c r="N565" t="s">
        <v>65</v>
      </c>
      <c r="O565">
        <v>80751</v>
      </c>
      <c r="P565" t="s">
        <v>50</v>
      </c>
      <c r="Q565" t="s">
        <v>4134</v>
      </c>
      <c r="R565" t="s">
        <v>469</v>
      </c>
      <c r="S565" t="s">
        <v>4135</v>
      </c>
      <c r="T565" t="s">
        <v>4157</v>
      </c>
      <c r="U565" s="1">
        <v>41759.45416666667</v>
      </c>
      <c r="V565" s="1">
        <v>42172.659722222219</v>
      </c>
      <c r="W565" s="1">
        <v>41759.454861111109</v>
      </c>
      <c r="X565" s="1">
        <v>43195.59375</v>
      </c>
      <c r="Y565" s="1">
        <v>42650.749305555553</v>
      </c>
      <c r="AC565" t="s">
        <v>51</v>
      </c>
      <c r="AD565">
        <v>2969549160</v>
      </c>
      <c r="AE565" s="1">
        <v>40212.447916666664</v>
      </c>
      <c r="AF565" t="s">
        <v>4662</v>
      </c>
      <c r="AG565" t="s">
        <v>4663</v>
      </c>
      <c r="AH565" t="s">
        <v>51</v>
      </c>
      <c r="AJ565" t="s">
        <v>53</v>
      </c>
      <c r="AL565" t="s">
        <v>68</v>
      </c>
      <c r="AO565" t="s">
        <v>54</v>
      </c>
      <c r="AP565" s="1">
        <v>45476.300694444442</v>
      </c>
      <c r="AQ565" s="1">
        <v>45474.647222222222</v>
      </c>
    </row>
    <row r="566" spans="1:43" x14ac:dyDescent="0.35">
      <c r="A566" t="s">
        <v>4664</v>
      </c>
      <c r="B566" t="s">
        <v>4665</v>
      </c>
      <c r="C566" t="s">
        <v>331</v>
      </c>
      <c r="F566" t="s">
        <v>4666</v>
      </c>
      <c r="G566" t="s">
        <v>4667</v>
      </c>
      <c r="H566" t="s">
        <v>4668</v>
      </c>
      <c r="I566" t="s">
        <v>179</v>
      </c>
      <c r="J566" t="s">
        <v>4669</v>
      </c>
      <c r="K566" t="s">
        <v>4670</v>
      </c>
      <c r="M566" t="s">
        <v>4671</v>
      </c>
      <c r="N566" t="s">
        <v>65</v>
      </c>
      <c r="O566">
        <v>81416</v>
      </c>
      <c r="P566" t="s">
        <v>50</v>
      </c>
      <c r="Q566" t="s">
        <v>4134</v>
      </c>
      <c r="R566" t="s">
        <v>4672</v>
      </c>
      <c r="S566" t="s">
        <v>4135</v>
      </c>
      <c r="T566">
        <v>24358</v>
      </c>
      <c r="U566" s="1">
        <v>40081.522222222222</v>
      </c>
      <c r="V566" s="1">
        <v>42174.438888888886</v>
      </c>
      <c r="W566" s="1">
        <v>40081.540277777778</v>
      </c>
      <c r="X566" s="1">
        <v>43570.601388888892</v>
      </c>
      <c r="Y566" s="1">
        <v>42654.42291666667</v>
      </c>
      <c r="AC566" t="s">
        <v>51</v>
      </c>
      <c r="AD566">
        <v>2969728645</v>
      </c>
      <c r="AE566" s="1">
        <v>42811.380555555559</v>
      </c>
      <c r="AF566" t="s">
        <v>4673</v>
      </c>
      <c r="AG566" t="s">
        <v>4674</v>
      </c>
      <c r="AH566" t="s">
        <v>53</v>
      </c>
      <c r="AJ566" t="s">
        <v>53</v>
      </c>
      <c r="AL566" t="s">
        <v>68</v>
      </c>
      <c r="AO566" t="s">
        <v>54</v>
      </c>
      <c r="AP566" s="1">
        <v>45471.664583333331</v>
      </c>
      <c r="AQ566" s="1">
        <v>45310.642361111109</v>
      </c>
    </row>
    <row r="567" spans="1:43" x14ac:dyDescent="0.35">
      <c r="A567" t="s">
        <v>4675</v>
      </c>
      <c r="B567" t="s">
        <v>4676</v>
      </c>
      <c r="C567" t="s">
        <v>849</v>
      </c>
      <c r="D567" t="s">
        <v>1782</v>
      </c>
      <c r="F567" t="s">
        <v>4677</v>
      </c>
      <c r="G567" t="s">
        <v>4678</v>
      </c>
      <c r="H567" t="s">
        <v>4679</v>
      </c>
      <c r="I567" t="s">
        <v>415</v>
      </c>
      <c r="J567" t="s">
        <v>4680</v>
      </c>
      <c r="K567" t="s">
        <v>4681</v>
      </c>
      <c r="M567" t="s">
        <v>1879</v>
      </c>
      <c r="N567" t="s">
        <v>213</v>
      </c>
      <c r="O567">
        <v>80503</v>
      </c>
      <c r="P567" t="s">
        <v>50</v>
      </c>
      <c r="Q567" t="s">
        <v>4134</v>
      </c>
      <c r="R567">
        <v>78960</v>
      </c>
      <c r="S567" t="s">
        <v>4135</v>
      </c>
      <c r="T567">
        <v>78960</v>
      </c>
      <c r="U567" s="1">
        <v>42177.629166666666</v>
      </c>
      <c r="V567" s="1">
        <v>42177.629166666666</v>
      </c>
      <c r="W567" s="1">
        <v>42177.67291666667</v>
      </c>
      <c r="X567" s="1">
        <v>43702.475694444445</v>
      </c>
      <c r="Y567" s="1">
        <v>42430.813194444447</v>
      </c>
      <c r="AC567" t="s">
        <v>51</v>
      </c>
      <c r="AD567">
        <v>2969671833</v>
      </c>
      <c r="AE567" s="1">
        <v>42177.672222222223</v>
      </c>
      <c r="AF567" t="s">
        <v>4682</v>
      </c>
      <c r="AG567" t="s">
        <v>4683</v>
      </c>
      <c r="AH567" t="s">
        <v>53</v>
      </c>
      <c r="AJ567" t="s">
        <v>53</v>
      </c>
      <c r="AL567" t="s">
        <v>68</v>
      </c>
      <c r="AO567" t="s">
        <v>54</v>
      </c>
      <c r="AP567" s="1">
        <v>45475.393750000003</v>
      </c>
      <c r="AQ567" s="1">
        <v>44700.378472222219</v>
      </c>
    </row>
    <row r="568" spans="1:43" x14ac:dyDescent="0.35">
      <c r="A568" t="s">
        <v>4684</v>
      </c>
      <c r="B568" t="s">
        <v>4685</v>
      </c>
      <c r="C568" t="s">
        <v>4686</v>
      </c>
      <c r="F568" t="s">
        <v>4687</v>
      </c>
      <c r="H568" t="s">
        <v>4688</v>
      </c>
      <c r="I568" t="s">
        <v>169</v>
      </c>
      <c r="J568" t="s">
        <v>2887</v>
      </c>
      <c r="K568" t="s">
        <v>2888</v>
      </c>
      <c r="M568" t="s">
        <v>2889</v>
      </c>
      <c r="N568" t="s">
        <v>326</v>
      </c>
      <c r="O568">
        <v>81641</v>
      </c>
      <c r="P568" t="s">
        <v>50</v>
      </c>
      <c r="Q568" t="s">
        <v>4134</v>
      </c>
      <c r="R568">
        <v>18954</v>
      </c>
      <c r="S568" t="s">
        <v>4135</v>
      </c>
      <c r="T568" t="s">
        <v>4689</v>
      </c>
      <c r="U568" s="1">
        <v>42179.897916666669</v>
      </c>
      <c r="V568" s="1">
        <v>42179.897916666669</v>
      </c>
      <c r="W568" s="1">
        <v>42179.899305555555</v>
      </c>
      <c r="X568" s="1">
        <v>43223.383333333331</v>
      </c>
      <c r="AC568" t="s">
        <v>53</v>
      </c>
      <c r="AD568">
        <v>2969586545</v>
      </c>
      <c r="AE568" s="1">
        <v>41324.683333333334</v>
      </c>
      <c r="AF568" t="s">
        <v>2875</v>
      </c>
      <c r="AG568" t="s">
        <v>4690</v>
      </c>
      <c r="AH568" t="s">
        <v>51</v>
      </c>
      <c r="AI568" t="s">
        <v>51</v>
      </c>
      <c r="AJ568" t="s">
        <v>53</v>
      </c>
      <c r="AL568" t="s">
        <v>68</v>
      </c>
      <c r="AO568" t="s">
        <v>54</v>
      </c>
      <c r="AP568" s="1">
        <v>43223.773611111108</v>
      </c>
    </row>
    <row r="569" spans="1:43" x14ac:dyDescent="0.35">
      <c r="A569" t="s">
        <v>4691</v>
      </c>
      <c r="B569" t="s">
        <v>4692</v>
      </c>
      <c r="C569" t="s">
        <v>904</v>
      </c>
      <c r="F569" t="s">
        <v>4693</v>
      </c>
      <c r="G569" t="s">
        <v>4694</v>
      </c>
      <c r="H569" t="s">
        <v>4695</v>
      </c>
      <c r="I569" t="s">
        <v>179</v>
      </c>
      <c r="J569" t="s">
        <v>4696</v>
      </c>
      <c r="K569" t="s">
        <v>4697</v>
      </c>
      <c r="M569" t="s">
        <v>4698</v>
      </c>
      <c r="N569" t="s">
        <v>213</v>
      </c>
      <c r="O569" t="s">
        <v>4699</v>
      </c>
      <c r="P569" t="s">
        <v>50</v>
      </c>
      <c r="Q569" t="s">
        <v>4134</v>
      </c>
      <c r="R569">
        <v>74292</v>
      </c>
      <c r="S569" t="s">
        <v>4135</v>
      </c>
      <c r="T569">
        <v>74292</v>
      </c>
      <c r="U569" s="1">
        <v>40890.433333333334</v>
      </c>
      <c r="V569" s="1">
        <v>42180.441666666666</v>
      </c>
      <c r="W569" s="1">
        <v>40898.356249999997</v>
      </c>
      <c r="X569" s="1">
        <v>42664.323611111111</v>
      </c>
      <c r="Y569" s="1">
        <v>42656.57916666667</v>
      </c>
      <c r="AC569" t="s">
        <v>53</v>
      </c>
      <c r="AD569">
        <v>2969569201</v>
      </c>
      <c r="AE569" s="1">
        <v>40898.355555555558</v>
      </c>
      <c r="AF569" t="s">
        <v>4700</v>
      </c>
      <c r="AG569" t="s">
        <v>4701</v>
      </c>
      <c r="AH569" t="s">
        <v>53</v>
      </c>
      <c r="AJ569" t="s">
        <v>53</v>
      </c>
      <c r="AK569" t="s">
        <v>536</v>
      </c>
      <c r="AL569" t="s">
        <v>68</v>
      </c>
      <c r="AO569" t="s">
        <v>54</v>
      </c>
      <c r="AP569" s="1">
        <v>45476.57708333333</v>
      </c>
      <c r="AQ569" s="1">
        <v>45476.582638888889</v>
      </c>
    </row>
    <row r="570" spans="1:43" x14ac:dyDescent="0.35">
      <c r="A570" t="s">
        <v>4702</v>
      </c>
      <c r="B570" t="s">
        <v>4703</v>
      </c>
      <c r="C570" t="s">
        <v>4704</v>
      </c>
      <c r="D570" t="s">
        <v>294</v>
      </c>
      <c r="F570" t="s">
        <v>4705</v>
      </c>
      <c r="H570" t="s">
        <v>4706</v>
      </c>
      <c r="I570" t="s">
        <v>61</v>
      </c>
      <c r="J570" t="s">
        <v>534</v>
      </c>
      <c r="P570" t="s">
        <v>50</v>
      </c>
      <c r="Q570" t="s">
        <v>4134</v>
      </c>
      <c r="R570">
        <v>18381</v>
      </c>
      <c r="S570" t="s">
        <v>4135</v>
      </c>
      <c r="T570" t="s">
        <v>4157</v>
      </c>
      <c r="U570" s="1">
        <v>42181.642361111109</v>
      </c>
      <c r="V570" s="1">
        <v>42181.642361111109</v>
      </c>
      <c r="W570" s="1">
        <v>42181.644444444442</v>
      </c>
      <c r="X570" s="1">
        <v>42604.354861111111</v>
      </c>
      <c r="Y570" s="1">
        <v>42548.895138888889</v>
      </c>
      <c r="AC570" t="s">
        <v>53</v>
      </c>
      <c r="AD570">
        <v>2969480024</v>
      </c>
      <c r="AE570" s="1">
        <v>37427</v>
      </c>
      <c r="AF570" t="s">
        <v>140</v>
      </c>
      <c r="AG570" t="s">
        <v>4707</v>
      </c>
      <c r="AH570" t="s">
        <v>53</v>
      </c>
      <c r="AJ570" t="s">
        <v>53</v>
      </c>
      <c r="AK570" t="s">
        <v>2512</v>
      </c>
      <c r="AL570" t="s">
        <v>68</v>
      </c>
      <c r="AO570" t="s">
        <v>54</v>
      </c>
      <c r="AP570" s="1">
        <v>45476.63958333333</v>
      </c>
      <c r="AQ570" s="1">
        <v>45475.405555555553</v>
      </c>
    </row>
    <row r="571" spans="1:43" x14ac:dyDescent="0.35">
      <c r="A571" t="s">
        <v>4708</v>
      </c>
      <c r="B571" t="s">
        <v>4709</v>
      </c>
      <c r="C571" t="s">
        <v>2482</v>
      </c>
      <c r="H571" t="s">
        <v>4710</v>
      </c>
      <c r="I571" t="s">
        <v>415</v>
      </c>
      <c r="J571" t="s">
        <v>4711</v>
      </c>
      <c r="K571" t="s">
        <v>4712</v>
      </c>
      <c r="M571" t="s">
        <v>4713</v>
      </c>
      <c r="N571" t="s">
        <v>468</v>
      </c>
      <c r="O571">
        <v>81401</v>
      </c>
      <c r="P571" t="s">
        <v>50</v>
      </c>
      <c r="Q571" t="s">
        <v>4134</v>
      </c>
      <c r="R571" t="s">
        <v>4219</v>
      </c>
      <c r="S571" t="s">
        <v>4135</v>
      </c>
      <c r="T571" t="s">
        <v>4157</v>
      </c>
      <c r="U571" s="1">
        <v>42184.663888888892</v>
      </c>
      <c r="V571" s="1">
        <v>42184.663888888892</v>
      </c>
      <c r="W571" s="1">
        <v>42184.665277777778</v>
      </c>
      <c r="X571" s="1">
        <v>43153.786805555559</v>
      </c>
      <c r="AC571" t="s">
        <v>53</v>
      </c>
      <c r="AD571">
        <v>2969672533</v>
      </c>
      <c r="AE571" s="1">
        <v>42184.667361111111</v>
      </c>
      <c r="AF571" t="s">
        <v>4714</v>
      </c>
      <c r="AG571" t="s">
        <v>4715</v>
      </c>
      <c r="AH571" t="s">
        <v>51</v>
      </c>
      <c r="AI571" t="s">
        <v>51</v>
      </c>
      <c r="AJ571" t="s">
        <v>53</v>
      </c>
      <c r="AL571" t="s">
        <v>68</v>
      </c>
      <c r="AO571" t="s">
        <v>54</v>
      </c>
      <c r="AP571" s="1">
        <v>45464.79791666667</v>
      </c>
      <c r="AQ571" s="1">
        <v>45459.498611111114</v>
      </c>
    </row>
    <row r="572" spans="1:43" x14ac:dyDescent="0.35">
      <c r="A572" t="s">
        <v>4716</v>
      </c>
      <c r="B572" t="s">
        <v>4717</v>
      </c>
      <c r="C572" t="s">
        <v>258</v>
      </c>
      <c r="H572" t="s">
        <v>4718</v>
      </c>
      <c r="I572" t="s">
        <v>61</v>
      </c>
      <c r="J572" t="s">
        <v>882</v>
      </c>
      <c r="P572" t="s">
        <v>50</v>
      </c>
      <c r="Q572" t="s">
        <v>4134</v>
      </c>
      <c r="R572" t="s">
        <v>1928</v>
      </c>
      <c r="S572" t="s">
        <v>4135</v>
      </c>
      <c r="T572" t="s">
        <v>4157</v>
      </c>
      <c r="U572" s="1">
        <v>42185.55</v>
      </c>
      <c r="V572" s="1">
        <v>42185.551388888889</v>
      </c>
      <c r="W572" s="1">
        <v>42185.59652777778</v>
      </c>
      <c r="X572" s="1">
        <v>42294.593055555553</v>
      </c>
      <c r="AC572" t="s">
        <v>53</v>
      </c>
      <c r="AD572">
        <v>2969482269</v>
      </c>
      <c r="AE572" s="1">
        <v>37567</v>
      </c>
      <c r="AF572" t="s">
        <v>884</v>
      </c>
      <c r="AG572" t="s">
        <v>4719</v>
      </c>
      <c r="AH572" t="s">
        <v>53</v>
      </c>
      <c r="AJ572" t="s">
        <v>53</v>
      </c>
      <c r="AK572" t="s">
        <v>2512</v>
      </c>
      <c r="AL572" t="s">
        <v>68</v>
      </c>
      <c r="AO572" t="s">
        <v>54</v>
      </c>
    </row>
    <row r="573" spans="1:43" x14ac:dyDescent="0.35">
      <c r="A573" t="s">
        <v>4720</v>
      </c>
      <c r="B573" t="s">
        <v>4721</v>
      </c>
      <c r="C573" t="s">
        <v>89</v>
      </c>
      <c r="D573" t="s">
        <v>46</v>
      </c>
      <c r="H573" t="s">
        <v>4722</v>
      </c>
      <c r="I573" t="s">
        <v>200</v>
      </c>
      <c r="J573" t="s">
        <v>4723</v>
      </c>
      <c r="P573" t="s">
        <v>4724</v>
      </c>
      <c r="Q573" t="s">
        <v>4134</v>
      </c>
      <c r="R573" t="s">
        <v>4725</v>
      </c>
      <c r="S573" t="s">
        <v>4135</v>
      </c>
      <c r="T573" t="s">
        <v>4726</v>
      </c>
      <c r="U573" s="1">
        <v>42187.422222222223</v>
      </c>
      <c r="V573" s="1">
        <v>42187.422222222223</v>
      </c>
      <c r="AC573" t="s">
        <v>53</v>
      </c>
      <c r="AD573">
        <v>2969477868</v>
      </c>
      <c r="AE573" s="1">
        <v>37312</v>
      </c>
      <c r="AG573" t="s">
        <v>4727</v>
      </c>
      <c r="AH573" t="s">
        <v>53</v>
      </c>
      <c r="AJ573" t="s">
        <v>53</v>
      </c>
      <c r="AO573" t="s">
        <v>54</v>
      </c>
    </row>
    <row r="574" spans="1:43" x14ac:dyDescent="0.35">
      <c r="A574" t="s">
        <v>4728</v>
      </c>
      <c r="B574" t="s">
        <v>4729</v>
      </c>
      <c r="C574" t="s">
        <v>4730</v>
      </c>
      <c r="F574" t="s">
        <v>4731</v>
      </c>
      <c r="G574">
        <v>4802163410</v>
      </c>
      <c r="H574" t="s">
        <v>4732</v>
      </c>
      <c r="I574" t="s">
        <v>780</v>
      </c>
      <c r="J574" t="s">
        <v>4733</v>
      </c>
      <c r="K574" t="s">
        <v>4734</v>
      </c>
      <c r="M574" t="s">
        <v>4735</v>
      </c>
      <c r="N574" t="s">
        <v>4736</v>
      </c>
      <c r="O574" t="s">
        <v>4737</v>
      </c>
      <c r="P574" t="s">
        <v>50</v>
      </c>
      <c r="Q574" t="s">
        <v>4134</v>
      </c>
      <c r="R574">
        <v>51567</v>
      </c>
      <c r="S574" t="s">
        <v>4135</v>
      </c>
      <c r="T574" t="s">
        <v>4157</v>
      </c>
      <c r="U574" s="1">
        <v>42191.39166666667</v>
      </c>
      <c r="V574" s="1">
        <v>42191.39166666667</v>
      </c>
      <c r="W574" s="1">
        <v>42191.427777777775</v>
      </c>
      <c r="X574" s="1">
        <v>42611.558333333334</v>
      </c>
      <c r="Y574" s="1">
        <v>42611.5625</v>
      </c>
      <c r="AC574" t="s">
        <v>53</v>
      </c>
      <c r="AD574">
        <v>2969477259</v>
      </c>
      <c r="AE574" s="1">
        <v>37277</v>
      </c>
      <c r="AF574" t="s">
        <v>4738</v>
      </c>
      <c r="AG574" t="s">
        <v>4739</v>
      </c>
      <c r="AH574" t="s">
        <v>53</v>
      </c>
      <c r="AJ574" t="s">
        <v>53</v>
      </c>
      <c r="AL574" t="s">
        <v>78</v>
      </c>
      <c r="AO574" t="s">
        <v>54</v>
      </c>
    </row>
    <row r="575" spans="1:43" x14ac:dyDescent="0.35">
      <c r="A575" t="s">
        <v>4740</v>
      </c>
      <c r="B575" t="s">
        <v>4741</v>
      </c>
      <c r="C575" t="s">
        <v>4645</v>
      </c>
      <c r="D575" t="s">
        <v>46</v>
      </c>
      <c r="F575" t="s">
        <v>4742</v>
      </c>
      <c r="H575" t="s">
        <v>4743</v>
      </c>
      <c r="I575" t="s">
        <v>200</v>
      </c>
      <c r="J575" t="s">
        <v>4723</v>
      </c>
      <c r="P575" t="s">
        <v>4724</v>
      </c>
      <c r="Q575" t="s">
        <v>4134</v>
      </c>
      <c r="R575" t="s">
        <v>4725</v>
      </c>
      <c r="S575" t="s">
        <v>4135</v>
      </c>
      <c r="T575" t="s">
        <v>4726</v>
      </c>
      <c r="U575" s="1">
        <v>42193.426388888889</v>
      </c>
      <c r="V575" s="1">
        <v>42193.426388888889</v>
      </c>
      <c r="AC575" t="s">
        <v>53</v>
      </c>
      <c r="AD575">
        <v>2969477868</v>
      </c>
      <c r="AE575" s="1">
        <v>37312</v>
      </c>
      <c r="AG575" t="s">
        <v>4744</v>
      </c>
      <c r="AH575" t="s">
        <v>53</v>
      </c>
      <c r="AJ575" t="s">
        <v>53</v>
      </c>
      <c r="AO575" t="s">
        <v>54</v>
      </c>
    </row>
    <row r="576" spans="1:43" x14ac:dyDescent="0.35">
      <c r="A576" t="s">
        <v>4745</v>
      </c>
      <c r="B576" t="s">
        <v>4746</v>
      </c>
      <c r="C576" t="s">
        <v>894</v>
      </c>
      <c r="D576" t="s">
        <v>240</v>
      </c>
      <c r="H576" t="s">
        <v>4747</v>
      </c>
      <c r="I576" t="s">
        <v>61</v>
      </c>
      <c r="J576" t="s">
        <v>1341</v>
      </c>
      <c r="P576" t="s">
        <v>50</v>
      </c>
      <c r="Q576" t="s">
        <v>4134</v>
      </c>
      <c r="R576" t="s">
        <v>4748</v>
      </c>
      <c r="S576" t="s">
        <v>4135</v>
      </c>
      <c r="T576" t="s">
        <v>4302</v>
      </c>
      <c r="U576" s="1">
        <v>42193.472916666666</v>
      </c>
      <c r="V576" s="1">
        <v>42193.472916666666</v>
      </c>
      <c r="W576" s="1">
        <v>42193.477083333331</v>
      </c>
      <c r="X576" s="1">
        <v>45357.70208333333</v>
      </c>
      <c r="Y576" s="1">
        <v>42654.632638888892</v>
      </c>
      <c r="AC576" t="s">
        <v>51</v>
      </c>
      <c r="AD576">
        <v>2969474049</v>
      </c>
      <c r="AE576" s="1">
        <v>37062</v>
      </c>
      <c r="AF576" t="s">
        <v>1342</v>
      </c>
      <c r="AG576" t="s">
        <v>4749</v>
      </c>
      <c r="AH576" t="s">
        <v>53</v>
      </c>
      <c r="AJ576" t="s">
        <v>53</v>
      </c>
      <c r="AK576" t="s">
        <v>2497</v>
      </c>
      <c r="AL576" t="s">
        <v>68</v>
      </c>
      <c r="AO576" t="s">
        <v>54</v>
      </c>
      <c r="AP576" s="1">
        <v>45476.618055555555</v>
      </c>
      <c r="AQ576" s="1">
        <v>45475.725694444445</v>
      </c>
    </row>
    <row r="577" spans="1:43" x14ac:dyDescent="0.35">
      <c r="A577" t="s">
        <v>4750</v>
      </c>
      <c r="B577" t="s">
        <v>4751</v>
      </c>
      <c r="C577" t="s">
        <v>4752</v>
      </c>
      <c r="F577" t="s">
        <v>4753</v>
      </c>
      <c r="H577" t="s">
        <v>4754</v>
      </c>
      <c r="I577" t="s">
        <v>179</v>
      </c>
      <c r="J577" t="s">
        <v>4755</v>
      </c>
      <c r="K577" t="s">
        <v>4756</v>
      </c>
      <c r="M577" t="s">
        <v>4757</v>
      </c>
      <c r="N577" t="s">
        <v>287</v>
      </c>
      <c r="O577">
        <v>81637</v>
      </c>
      <c r="P577" t="s">
        <v>50</v>
      </c>
      <c r="Q577" t="s">
        <v>4134</v>
      </c>
      <c r="R577">
        <v>31432</v>
      </c>
      <c r="S577" t="s">
        <v>4135</v>
      </c>
      <c r="T577" t="s">
        <v>4302</v>
      </c>
      <c r="U577" s="1">
        <v>42206.779861111114</v>
      </c>
      <c r="V577" s="1">
        <v>42206.779861111114</v>
      </c>
      <c r="W577" s="1">
        <v>42206.780555555553</v>
      </c>
      <c r="X577" s="1">
        <v>42486.512499999997</v>
      </c>
      <c r="Y577" s="1">
        <v>42486.513888888891</v>
      </c>
      <c r="AC577" t="s">
        <v>51</v>
      </c>
      <c r="AD577">
        <v>2969475434</v>
      </c>
      <c r="AE577" s="1">
        <v>37166.661111111112</v>
      </c>
      <c r="AF577" t="s">
        <v>4758</v>
      </c>
      <c r="AG577" t="s">
        <v>4759</v>
      </c>
      <c r="AH577" t="s">
        <v>51</v>
      </c>
      <c r="AI577" t="s">
        <v>51</v>
      </c>
      <c r="AJ577" t="s">
        <v>53</v>
      </c>
      <c r="AL577" t="s">
        <v>68</v>
      </c>
      <c r="AO577" t="s">
        <v>54</v>
      </c>
      <c r="AP577" s="1">
        <v>45447.674305555556</v>
      </c>
      <c r="AQ577" s="1">
        <v>45447.677083333336</v>
      </c>
    </row>
    <row r="578" spans="1:43" x14ac:dyDescent="0.35">
      <c r="A578" t="s">
        <v>4760</v>
      </c>
      <c r="B578" t="s">
        <v>4761</v>
      </c>
      <c r="C578" t="s">
        <v>1052</v>
      </c>
      <c r="F578" t="s">
        <v>4762</v>
      </c>
      <c r="G578">
        <v>4322883924</v>
      </c>
      <c r="H578" t="s">
        <v>4763</v>
      </c>
      <c r="I578" t="s">
        <v>200</v>
      </c>
      <c r="J578" t="s">
        <v>4764</v>
      </c>
      <c r="K578" t="s">
        <v>4765</v>
      </c>
      <c r="M578" t="s">
        <v>4766</v>
      </c>
      <c r="N578" t="s">
        <v>1466</v>
      </c>
      <c r="O578">
        <v>67880</v>
      </c>
      <c r="P578" t="s">
        <v>50</v>
      </c>
      <c r="U578" s="1">
        <v>42209</v>
      </c>
      <c r="V578" s="1">
        <v>42209</v>
      </c>
      <c r="AC578" t="s">
        <v>53</v>
      </c>
      <c r="AD578">
        <v>2969479537</v>
      </c>
      <c r="AE578" s="1">
        <v>37399</v>
      </c>
      <c r="AG578" t="s">
        <v>4767</v>
      </c>
      <c r="AH578" t="s">
        <v>51</v>
      </c>
      <c r="AJ578" t="s">
        <v>53</v>
      </c>
      <c r="AO578" t="s">
        <v>54</v>
      </c>
    </row>
    <row r="579" spans="1:43" x14ac:dyDescent="0.35">
      <c r="A579" t="s">
        <v>4768</v>
      </c>
      <c r="B579" t="s">
        <v>4769</v>
      </c>
      <c r="C579" t="s">
        <v>1625</v>
      </c>
      <c r="F579" t="s">
        <v>4770</v>
      </c>
      <c r="H579" t="s">
        <v>4771</v>
      </c>
      <c r="I579" t="s">
        <v>101</v>
      </c>
      <c r="J579" t="s">
        <v>4772</v>
      </c>
      <c r="K579" t="s">
        <v>4773</v>
      </c>
      <c r="M579" t="s">
        <v>419</v>
      </c>
      <c r="N579" t="s">
        <v>501</v>
      </c>
      <c r="O579">
        <v>87122</v>
      </c>
      <c r="P579" t="s">
        <v>50</v>
      </c>
      <c r="Q579" t="s">
        <v>4134</v>
      </c>
      <c r="R579">
        <v>24996</v>
      </c>
      <c r="S579" t="s">
        <v>4135</v>
      </c>
      <c r="T579" t="s">
        <v>4185</v>
      </c>
      <c r="U579" s="1">
        <v>42214.609027777777</v>
      </c>
      <c r="V579" s="1">
        <v>42214.609027777777</v>
      </c>
      <c r="W579" s="1">
        <v>42214.609722222223</v>
      </c>
      <c r="X579" s="1">
        <v>44648.717361111114</v>
      </c>
      <c r="AC579" t="s">
        <v>51</v>
      </c>
      <c r="AD579">
        <v>2969873130</v>
      </c>
      <c r="AE579" s="1">
        <v>43530.613888888889</v>
      </c>
      <c r="AF579" t="s">
        <v>4774</v>
      </c>
      <c r="AG579" t="s">
        <v>4775</v>
      </c>
      <c r="AH579" t="s">
        <v>51</v>
      </c>
      <c r="AI579" t="s">
        <v>51</v>
      </c>
      <c r="AJ579" t="s">
        <v>53</v>
      </c>
      <c r="AL579" t="s">
        <v>78</v>
      </c>
      <c r="AO579" t="s">
        <v>54</v>
      </c>
      <c r="AP579" s="1">
        <v>45475.710416666669</v>
      </c>
      <c r="AQ579" s="1">
        <v>43691.429166666669</v>
      </c>
    </row>
    <row r="580" spans="1:43" x14ac:dyDescent="0.35">
      <c r="A580" t="s">
        <v>4776</v>
      </c>
      <c r="B580" t="s">
        <v>4777</v>
      </c>
      <c r="C580" t="s">
        <v>4778</v>
      </c>
      <c r="F580" t="s">
        <v>4779</v>
      </c>
      <c r="H580" t="s">
        <v>4780</v>
      </c>
      <c r="I580" t="s">
        <v>394</v>
      </c>
      <c r="J580" t="s">
        <v>4781</v>
      </c>
      <c r="K580" t="s">
        <v>4782</v>
      </c>
      <c r="M580" t="s">
        <v>545</v>
      </c>
      <c r="N580" t="s">
        <v>253</v>
      </c>
      <c r="O580" t="s">
        <v>4783</v>
      </c>
      <c r="P580" t="s">
        <v>50</v>
      </c>
      <c r="Q580" t="s">
        <v>4134</v>
      </c>
      <c r="R580">
        <v>26803</v>
      </c>
      <c r="S580" t="s">
        <v>4135</v>
      </c>
      <c r="T580" t="s">
        <v>4276</v>
      </c>
      <c r="U580" s="1">
        <v>42215.504861111112</v>
      </c>
      <c r="V580" s="1">
        <v>42215.504861111112</v>
      </c>
      <c r="W580" s="1">
        <v>42215.506249999999</v>
      </c>
      <c r="X580" s="1">
        <v>42649.55</v>
      </c>
      <c r="AC580" t="s">
        <v>51</v>
      </c>
      <c r="AD580">
        <v>2969479051</v>
      </c>
      <c r="AE580" s="1">
        <v>37371</v>
      </c>
      <c r="AF580" t="s">
        <v>4784</v>
      </c>
      <c r="AG580" t="s">
        <v>4785</v>
      </c>
      <c r="AH580" t="s">
        <v>51</v>
      </c>
      <c r="AI580" t="s">
        <v>51</v>
      </c>
      <c r="AJ580" t="s">
        <v>53</v>
      </c>
      <c r="AL580" t="s">
        <v>68</v>
      </c>
      <c r="AO580" t="s">
        <v>54</v>
      </c>
      <c r="AP580" s="1">
        <v>45432.368750000001</v>
      </c>
      <c r="AQ580" s="1">
        <v>45308.498611111114</v>
      </c>
    </row>
    <row r="581" spans="1:43" x14ac:dyDescent="0.35">
      <c r="A581" t="s">
        <v>4786</v>
      </c>
      <c r="B581" t="s">
        <v>4787</v>
      </c>
      <c r="C581" t="s">
        <v>3191</v>
      </c>
      <c r="F581">
        <v>7207221750</v>
      </c>
      <c r="G581">
        <v>7207376141</v>
      </c>
      <c r="H581" t="s">
        <v>4788</v>
      </c>
      <c r="I581" t="s">
        <v>101</v>
      </c>
      <c r="J581" t="s">
        <v>4789</v>
      </c>
      <c r="K581" t="s">
        <v>4790</v>
      </c>
      <c r="M581" t="s">
        <v>4791</v>
      </c>
      <c r="N581" t="s">
        <v>287</v>
      </c>
      <c r="O581">
        <v>80470</v>
      </c>
      <c r="P581" t="s">
        <v>50</v>
      </c>
      <c r="Q581" t="s">
        <v>4134</v>
      </c>
      <c r="R581">
        <v>74272</v>
      </c>
      <c r="S581" t="s">
        <v>4135</v>
      </c>
      <c r="T581" t="s">
        <v>4157</v>
      </c>
      <c r="U581" s="1">
        <v>42216.357638888891</v>
      </c>
      <c r="V581" s="1">
        <v>42216.357638888891</v>
      </c>
      <c r="W581" s="1">
        <v>42216.359027777777</v>
      </c>
      <c r="X581" s="1">
        <v>42425.423611111109</v>
      </c>
      <c r="Y581" s="1">
        <v>42216.630555555559</v>
      </c>
      <c r="AC581" t="s">
        <v>51</v>
      </c>
      <c r="AD581">
        <v>2969676406</v>
      </c>
      <c r="AE581" s="1">
        <v>42216.370138888888</v>
      </c>
      <c r="AF581" t="s">
        <v>4792</v>
      </c>
      <c r="AG581" t="s">
        <v>4793</v>
      </c>
      <c r="AH581" t="s">
        <v>51</v>
      </c>
      <c r="AI581" t="s">
        <v>51</v>
      </c>
      <c r="AJ581" t="s">
        <v>53</v>
      </c>
      <c r="AL581" t="s">
        <v>68</v>
      </c>
      <c r="AO581" t="s">
        <v>54</v>
      </c>
      <c r="AP581" s="1">
        <v>43696.563888888886</v>
      </c>
      <c r="AQ581" s="1">
        <v>43323.875</v>
      </c>
    </row>
    <row r="582" spans="1:43" x14ac:dyDescent="0.35">
      <c r="A582" t="s">
        <v>4794</v>
      </c>
      <c r="B582" t="s">
        <v>4795</v>
      </c>
      <c r="C582" t="s">
        <v>383</v>
      </c>
      <c r="F582" t="s">
        <v>4796</v>
      </c>
      <c r="H582" t="s">
        <v>4797</v>
      </c>
      <c r="I582" t="s">
        <v>61</v>
      </c>
      <c r="J582" t="s">
        <v>882</v>
      </c>
      <c r="P582" t="s">
        <v>50</v>
      </c>
      <c r="Q582" t="s">
        <v>4134</v>
      </c>
      <c r="R582">
        <v>24906</v>
      </c>
      <c r="S582" t="s">
        <v>4135</v>
      </c>
      <c r="T582" t="s">
        <v>4157</v>
      </c>
      <c r="U582" s="1">
        <v>42217.380555555559</v>
      </c>
      <c r="V582" s="1">
        <v>42217.380555555559</v>
      </c>
      <c r="W582" s="1">
        <v>42220.470138888886</v>
      </c>
      <c r="X582" s="1">
        <v>42677.727777777778</v>
      </c>
      <c r="AC582" t="s">
        <v>53</v>
      </c>
      <c r="AD582">
        <v>2969482269</v>
      </c>
      <c r="AE582" s="1">
        <v>37567</v>
      </c>
      <c r="AF582" t="s">
        <v>884</v>
      </c>
      <c r="AG582" t="s">
        <v>4798</v>
      </c>
      <c r="AH582" t="s">
        <v>53</v>
      </c>
      <c r="AJ582" t="s">
        <v>53</v>
      </c>
      <c r="AK582" t="s">
        <v>2512</v>
      </c>
      <c r="AL582" t="s">
        <v>68</v>
      </c>
      <c r="AO582" t="s">
        <v>54</v>
      </c>
      <c r="AP582" s="1">
        <v>42677.727777777778</v>
      </c>
    </row>
    <row r="583" spans="1:43" x14ac:dyDescent="0.35">
      <c r="A583" t="s">
        <v>4799</v>
      </c>
      <c r="B583" t="s">
        <v>80</v>
      </c>
      <c r="C583" t="s">
        <v>728</v>
      </c>
      <c r="F583" t="s">
        <v>47</v>
      </c>
      <c r="H583" t="s">
        <v>4800</v>
      </c>
      <c r="I583" t="s">
        <v>101</v>
      </c>
      <c r="J583" t="s">
        <v>49</v>
      </c>
      <c r="P583" t="s">
        <v>50</v>
      </c>
      <c r="Q583" t="s">
        <v>4134</v>
      </c>
      <c r="R583" t="s">
        <v>936</v>
      </c>
      <c r="S583" t="s">
        <v>4135</v>
      </c>
      <c r="T583" t="s">
        <v>936</v>
      </c>
      <c r="U583" s="1">
        <v>42226.61041666667</v>
      </c>
      <c r="V583" s="1">
        <v>42226.61041666667</v>
      </c>
      <c r="W583" s="1">
        <v>44476.607638888891</v>
      </c>
      <c r="X583" s="1">
        <v>45153.399305555555</v>
      </c>
      <c r="AC583" t="s">
        <v>53</v>
      </c>
      <c r="AD583">
        <v>1000000000</v>
      </c>
      <c r="AE583" s="1">
        <v>37295</v>
      </c>
      <c r="AG583" t="s">
        <v>4801</v>
      </c>
      <c r="AH583" t="s">
        <v>53</v>
      </c>
      <c r="AJ583" t="s">
        <v>53</v>
      </c>
      <c r="AL583" t="s">
        <v>78</v>
      </c>
      <c r="AO583" t="s">
        <v>54</v>
      </c>
      <c r="AP583" s="1">
        <v>45034.761111111111</v>
      </c>
    </row>
    <row r="584" spans="1:43" x14ac:dyDescent="0.35">
      <c r="A584" t="s">
        <v>4802</v>
      </c>
      <c r="B584" t="s">
        <v>4803</v>
      </c>
      <c r="C584" t="s">
        <v>1145</v>
      </c>
      <c r="D584" t="s">
        <v>3367</v>
      </c>
      <c r="F584" t="s">
        <v>405</v>
      </c>
      <c r="H584" t="s">
        <v>4804</v>
      </c>
      <c r="I584" t="s">
        <v>61</v>
      </c>
      <c r="J584" t="s">
        <v>407</v>
      </c>
      <c r="P584" t="s">
        <v>50</v>
      </c>
      <c r="Q584" t="s">
        <v>4134</v>
      </c>
      <c r="R584" t="s">
        <v>4805</v>
      </c>
      <c r="S584" t="s">
        <v>4135</v>
      </c>
      <c r="T584" t="s">
        <v>4302</v>
      </c>
      <c r="U584" s="1">
        <v>42227.55</v>
      </c>
      <c r="V584" s="1">
        <v>42227.55</v>
      </c>
      <c r="W584" s="1">
        <v>42227.574999999997</v>
      </c>
      <c r="X584" s="1">
        <v>42780.685416666667</v>
      </c>
      <c r="Y584" s="1">
        <v>42586.386111111111</v>
      </c>
      <c r="AC584" t="s">
        <v>53</v>
      </c>
      <c r="AD584">
        <v>2969475309</v>
      </c>
      <c r="AE584" s="1">
        <v>37159</v>
      </c>
      <c r="AF584" t="s">
        <v>408</v>
      </c>
      <c r="AG584" t="s">
        <v>4806</v>
      </c>
      <c r="AH584" t="s">
        <v>53</v>
      </c>
      <c r="AJ584" t="s">
        <v>53</v>
      </c>
      <c r="AK584" t="s">
        <v>2497</v>
      </c>
      <c r="AL584" t="s">
        <v>68</v>
      </c>
      <c r="AO584" t="s">
        <v>54</v>
      </c>
      <c r="AP584" s="1">
        <v>44036.508333333331</v>
      </c>
      <c r="AQ584" s="1">
        <v>43664.460416666669</v>
      </c>
    </row>
    <row r="585" spans="1:43" x14ac:dyDescent="0.35">
      <c r="A585" t="s">
        <v>4807</v>
      </c>
      <c r="B585" t="s">
        <v>4808</v>
      </c>
      <c r="C585" t="s">
        <v>4809</v>
      </c>
      <c r="D585" t="s">
        <v>98</v>
      </c>
      <c r="H585" t="s">
        <v>4810</v>
      </c>
      <c r="I585" t="s">
        <v>61</v>
      </c>
      <c r="J585" t="s">
        <v>407</v>
      </c>
      <c r="P585" t="s">
        <v>50</v>
      </c>
      <c r="Q585" t="s">
        <v>4134</v>
      </c>
      <c r="R585" t="s">
        <v>4805</v>
      </c>
      <c r="S585" t="s">
        <v>4135</v>
      </c>
      <c r="T585" t="s">
        <v>4302</v>
      </c>
      <c r="U585" s="1">
        <v>42227.565972222219</v>
      </c>
      <c r="V585" s="1">
        <v>42227.565972222219</v>
      </c>
      <c r="W585" s="1">
        <v>42227.574999999997</v>
      </c>
      <c r="X585" s="1">
        <v>42282.489583333336</v>
      </c>
      <c r="Y585" s="1">
        <v>42278.522916666669</v>
      </c>
      <c r="AC585" t="s">
        <v>53</v>
      </c>
      <c r="AD585">
        <v>2969475309</v>
      </c>
      <c r="AE585" s="1">
        <v>37159</v>
      </c>
      <c r="AF585" t="s">
        <v>408</v>
      </c>
      <c r="AG585" t="s">
        <v>4811</v>
      </c>
      <c r="AH585" t="s">
        <v>53</v>
      </c>
      <c r="AJ585" t="s">
        <v>53</v>
      </c>
      <c r="AK585" t="s">
        <v>2512</v>
      </c>
      <c r="AL585" t="s">
        <v>68</v>
      </c>
      <c r="AO585" t="s">
        <v>54</v>
      </c>
    </row>
    <row r="586" spans="1:43" x14ac:dyDescent="0.35">
      <c r="A586" t="s">
        <v>4812</v>
      </c>
      <c r="B586" t="s">
        <v>4813</v>
      </c>
      <c r="C586" t="s">
        <v>4814</v>
      </c>
      <c r="F586" t="s">
        <v>4815</v>
      </c>
      <c r="H586" t="s">
        <v>4816</v>
      </c>
      <c r="I586" t="s">
        <v>61</v>
      </c>
      <c r="J586" t="s">
        <v>1967</v>
      </c>
      <c r="P586" t="s">
        <v>50</v>
      </c>
      <c r="Q586" t="s">
        <v>4134</v>
      </c>
      <c r="R586" t="s">
        <v>3209</v>
      </c>
      <c r="S586" t="s">
        <v>4135</v>
      </c>
      <c r="T586" t="s">
        <v>4302</v>
      </c>
      <c r="U586" s="1">
        <v>42228.699305555558</v>
      </c>
      <c r="V586" s="1">
        <v>42228.699305555558</v>
      </c>
      <c r="W586" s="1">
        <v>42228.701388888891</v>
      </c>
      <c r="X586" s="1">
        <v>43616.888194444444</v>
      </c>
      <c r="AC586" t="s">
        <v>53</v>
      </c>
      <c r="AD586">
        <v>2969475309</v>
      </c>
      <c r="AE586" s="1">
        <v>37159</v>
      </c>
      <c r="AF586" t="s">
        <v>1154</v>
      </c>
      <c r="AG586" t="s">
        <v>4817</v>
      </c>
      <c r="AH586" t="s">
        <v>53</v>
      </c>
      <c r="AJ586" t="s">
        <v>53</v>
      </c>
      <c r="AK586" t="s">
        <v>2512</v>
      </c>
      <c r="AL586" t="s">
        <v>68</v>
      </c>
      <c r="AO586" t="s">
        <v>54</v>
      </c>
      <c r="AP586" s="1">
        <v>45476.479166666664</v>
      </c>
      <c r="AQ586" s="1">
        <v>45475.584027777775</v>
      </c>
    </row>
    <row r="587" spans="1:43" x14ac:dyDescent="0.35">
      <c r="A587" t="s">
        <v>4818</v>
      </c>
      <c r="B587" t="s">
        <v>4819</v>
      </c>
      <c r="C587" t="s">
        <v>1686</v>
      </c>
      <c r="F587" t="s">
        <v>4820</v>
      </c>
      <c r="G587">
        <v>9152522718</v>
      </c>
      <c r="H587" t="s">
        <v>4821</v>
      </c>
      <c r="I587" t="s">
        <v>179</v>
      </c>
      <c r="J587" t="s">
        <v>4822</v>
      </c>
      <c r="K587" t="s">
        <v>4823</v>
      </c>
      <c r="M587" t="s">
        <v>753</v>
      </c>
      <c r="N587" t="s">
        <v>798</v>
      </c>
      <c r="O587">
        <v>79907</v>
      </c>
      <c r="P587" t="s">
        <v>50</v>
      </c>
      <c r="Q587" t="s">
        <v>4134</v>
      </c>
      <c r="R587" s="2" t="s">
        <v>4824</v>
      </c>
      <c r="S587" t="s">
        <v>4135</v>
      </c>
      <c r="T587" s="2" t="s">
        <v>4824</v>
      </c>
      <c r="U587" s="1">
        <v>40927.745833333334</v>
      </c>
      <c r="V587" s="1">
        <v>42229.727083333331</v>
      </c>
      <c r="W587" s="1">
        <v>40931.316666666666</v>
      </c>
      <c r="X587" s="1">
        <v>42600.382638888892</v>
      </c>
      <c r="AC587" t="s">
        <v>51</v>
      </c>
      <c r="AD587">
        <v>2969561976</v>
      </c>
      <c r="AE587" s="1">
        <v>40655.385416666664</v>
      </c>
      <c r="AF587" t="s">
        <v>4825</v>
      </c>
      <c r="AG587" t="s">
        <v>4826</v>
      </c>
      <c r="AH587" t="s">
        <v>53</v>
      </c>
      <c r="AJ587" t="s">
        <v>53</v>
      </c>
      <c r="AK587" t="s">
        <v>536</v>
      </c>
      <c r="AL587" t="s">
        <v>68</v>
      </c>
      <c r="AO587" t="s">
        <v>54</v>
      </c>
      <c r="AP587" s="1">
        <v>45104.668749999997</v>
      </c>
      <c r="AQ587" s="1">
        <v>43171.70208333333</v>
      </c>
    </row>
    <row r="588" spans="1:43" x14ac:dyDescent="0.35">
      <c r="A588" t="s">
        <v>4827</v>
      </c>
      <c r="B588" t="s">
        <v>4828</v>
      </c>
      <c r="C588" t="s">
        <v>320</v>
      </c>
      <c r="D588" t="s">
        <v>46</v>
      </c>
      <c r="F588" t="s">
        <v>47</v>
      </c>
      <c r="H588" t="s">
        <v>4829</v>
      </c>
      <c r="I588" t="s">
        <v>394</v>
      </c>
      <c r="J588" t="s">
        <v>49</v>
      </c>
      <c r="P588" t="s">
        <v>50</v>
      </c>
      <c r="Q588" t="s">
        <v>4134</v>
      </c>
      <c r="R588" t="s">
        <v>4219</v>
      </c>
      <c r="S588" t="s">
        <v>4135</v>
      </c>
      <c r="T588" t="s">
        <v>4219</v>
      </c>
      <c r="U588" s="1">
        <v>42230.677777777775</v>
      </c>
      <c r="V588" s="1">
        <v>42230.677777777775</v>
      </c>
      <c r="W588" s="1">
        <v>45141.727083333331</v>
      </c>
      <c r="X588" s="1">
        <v>45141.727083333331</v>
      </c>
      <c r="AC588" t="s">
        <v>53</v>
      </c>
      <c r="AD588">
        <v>1000000000</v>
      </c>
      <c r="AE588" s="1">
        <v>37295</v>
      </c>
      <c r="AG588" t="s">
        <v>4830</v>
      </c>
      <c r="AH588" t="s">
        <v>53</v>
      </c>
      <c r="AJ588" t="s">
        <v>53</v>
      </c>
      <c r="AK588" t="s">
        <v>4221</v>
      </c>
      <c r="AO588" t="s">
        <v>54</v>
      </c>
    </row>
    <row r="589" spans="1:43" x14ac:dyDescent="0.35">
      <c r="A589" t="s">
        <v>4831</v>
      </c>
      <c r="B589" t="s">
        <v>4832</v>
      </c>
      <c r="C589" t="s">
        <v>383</v>
      </c>
      <c r="F589" t="s">
        <v>4833</v>
      </c>
      <c r="H589" t="s">
        <v>4834</v>
      </c>
      <c r="J589" t="s">
        <v>4835</v>
      </c>
      <c r="K589" t="s">
        <v>4836</v>
      </c>
      <c r="M589" t="s">
        <v>4837</v>
      </c>
      <c r="N589" t="s">
        <v>65</v>
      </c>
      <c r="O589">
        <v>80758</v>
      </c>
      <c r="P589" t="s">
        <v>50</v>
      </c>
      <c r="U589" s="1">
        <v>42235</v>
      </c>
      <c r="V589" s="1">
        <v>42235</v>
      </c>
      <c r="W589" s="1">
        <v>42235.430555555555</v>
      </c>
      <c r="X589" s="1">
        <v>42235.430555555555</v>
      </c>
      <c r="AC589" t="s">
        <v>53</v>
      </c>
      <c r="AD589">
        <v>1000000001</v>
      </c>
      <c r="AE589" s="1">
        <v>39973.351388888892</v>
      </c>
      <c r="AF589" t="s">
        <v>3377</v>
      </c>
      <c r="AG589" t="s">
        <v>4838</v>
      </c>
      <c r="AH589" t="s">
        <v>51</v>
      </c>
      <c r="AJ589" t="s">
        <v>53</v>
      </c>
      <c r="AL589" t="s">
        <v>78</v>
      </c>
      <c r="AO589" t="s">
        <v>54</v>
      </c>
      <c r="AP589" s="1">
        <v>44600.588194444441</v>
      </c>
    </row>
    <row r="590" spans="1:43" x14ac:dyDescent="0.35">
      <c r="A590" t="s">
        <v>4839</v>
      </c>
      <c r="B590" t="s">
        <v>4840</v>
      </c>
      <c r="C590" t="s">
        <v>894</v>
      </c>
      <c r="D590" t="s">
        <v>98</v>
      </c>
      <c r="F590" t="s">
        <v>47</v>
      </c>
      <c r="H590" t="s">
        <v>4841</v>
      </c>
      <c r="I590" t="s">
        <v>101</v>
      </c>
      <c r="J590" t="s">
        <v>49</v>
      </c>
      <c r="P590" t="s">
        <v>50</v>
      </c>
      <c r="Q590" t="s">
        <v>4134</v>
      </c>
      <c r="R590">
        <v>1234</v>
      </c>
      <c r="S590" t="s">
        <v>4135</v>
      </c>
      <c r="T590" t="s">
        <v>4219</v>
      </c>
      <c r="U590" s="1">
        <v>42236.397222222222</v>
      </c>
      <c r="V590" s="1">
        <v>42236.397222222222</v>
      </c>
      <c r="W590" s="1">
        <v>42411.490972222222</v>
      </c>
      <c r="X590" s="1">
        <v>42411.490972222222</v>
      </c>
      <c r="AC590" t="s">
        <v>53</v>
      </c>
      <c r="AD590">
        <v>1000000000</v>
      </c>
      <c r="AE590" s="1">
        <v>37295</v>
      </c>
      <c r="AG590" t="s">
        <v>4842</v>
      </c>
      <c r="AH590" t="s">
        <v>53</v>
      </c>
      <c r="AJ590" t="s">
        <v>53</v>
      </c>
      <c r="AK590" t="s">
        <v>78</v>
      </c>
      <c r="AO590" t="s">
        <v>54</v>
      </c>
      <c r="AP590" s="1">
        <v>45120.777083333334</v>
      </c>
    </row>
    <row r="591" spans="1:43" x14ac:dyDescent="0.35">
      <c r="A591" t="s">
        <v>4843</v>
      </c>
      <c r="B591" t="s">
        <v>4844</v>
      </c>
      <c r="C591" t="s">
        <v>4845</v>
      </c>
      <c r="D591" t="s">
        <v>46</v>
      </c>
      <c r="F591" t="s">
        <v>47</v>
      </c>
      <c r="H591" t="s">
        <v>4846</v>
      </c>
      <c r="I591" t="s">
        <v>415</v>
      </c>
      <c r="J591" t="s">
        <v>49</v>
      </c>
      <c r="P591" t="s">
        <v>50</v>
      </c>
      <c r="Q591" t="s">
        <v>4134</v>
      </c>
      <c r="R591">
        <v>1234</v>
      </c>
      <c r="S591" t="s">
        <v>4135</v>
      </c>
      <c r="T591" t="s">
        <v>4157</v>
      </c>
      <c r="U591" s="1">
        <v>42236.430555555555</v>
      </c>
      <c r="V591" s="1">
        <v>42236.430555555555</v>
      </c>
      <c r="AC591" t="s">
        <v>53</v>
      </c>
      <c r="AD591">
        <v>2969485219</v>
      </c>
      <c r="AE591" s="1">
        <v>37784</v>
      </c>
      <c r="AG591" t="s">
        <v>4847</v>
      </c>
      <c r="AH591" t="s">
        <v>53</v>
      </c>
      <c r="AJ591" t="s">
        <v>53</v>
      </c>
      <c r="AK591" t="s">
        <v>78</v>
      </c>
      <c r="AO591" t="s">
        <v>54</v>
      </c>
    </row>
    <row r="592" spans="1:43" x14ac:dyDescent="0.35">
      <c r="A592" t="s">
        <v>4848</v>
      </c>
      <c r="B592" t="s">
        <v>4849</v>
      </c>
      <c r="C592" t="s">
        <v>4850</v>
      </c>
      <c r="F592" t="s">
        <v>4851</v>
      </c>
      <c r="H592" t="s">
        <v>4852</v>
      </c>
      <c r="I592" t="s">
        <v>4853</v>
      </c>
      <c r="J592" t="s">
        <v>4854</v>
      </c>
      <c r="K592" t="s">
        <v>4855</v>
      </c>
      <c r="M592" t="s">
        <v>4856</v>
      </c>
      <c r="N592" t="s">
        <v>637</v>
      </c>
      <c r="O592">
        <v>79360</v>
      </c>
      <c r="P592" t="s">
        <v>50</v>
      </c>
      <c r="Q592" t="s">
        <v>502</v>
      </c>
      <c r="R592" t="s">
        <v>883</v>
      </c>
      <c r="S592" t="s">
        <v>3320</v>
      </c>
      <c r="T592">
        <v>9166007</v>
      </c>
      <c r="U592" s="1">
        <v>41712.643750000003</v>
      </c>
      <c r="V592" s="1">
        <v>42240.502083333333</v>
      </c>
      <c r="AC592" t="s">
        <v>51</v>
      </c>
      <c r="AD592">
        <v>2969630742</v>
      </c>
      <c r="AE592" s="1">
        <v>41753.696527777778</v>
      </c>
      <c r="AG592" t="s">
        <v>4857</v>
      </c>
      <c r="AH592" t="s">
        <v>53</v>
      </c>
      <c r="AJ592" t="s">
        <v>53</v>
      </c>
      <c r="AK592" t="s">
        <v>4334</v>
      </c>
      <c r="AO592" t="s">
        <v>54</v>
      </c>
    </row>
    <row r="593" spans="1:43" x14ac:dyDescent="0.35">
      <c r="A593" t="s">
        <v>4858</v>
      </c>
      <c r="B593" t="s">
        <v>4859</v>
      </c>
      <c r="C593" t="s">
        <v>4860</v>
      </c>
      <c r="F593" t="s">
        <v>4861</v>
      </c>
      <c r="H593" t="s">
        <v>4862</v>
      </c>
      <c r="I593" t="s">
        <v>200</v>
      </c>
      <c r="J593" t="s">
        <v>4863</v>
      </c>
      <c r="K593" t="s">
        <v>4864</v>
      </c>
      <c r="M593" t="s">
        <v>4865</v>
      </c>
      <c r="N593" t="s">
        <v>4866</v>
      </c>
      <c r="O593">
        <v>79730</v>
      </c>
      <c r="P593" t="s">
        <v>50</v>
      </c>
      <c r="Q593" t="s">
        <v>4134</v>
      </c>
      <c r="R593" t="s">
        <v>4867</v>
      </c>
      <c r="S593" t="s">
        <v>4135</v>
      </c>
      <c r="T593" t="s">
        <v>4867</v>
      </c>
      <c r="U593" s="1">
        <v>42240.602777777778</v>
      </c>
      <c r="V593" s="1">
        <v>42240.602777777778</v>
      </c>
      <c r="W593" s="1">
        <v>42240.604166666664</v>
      </c>
      <c r="X593" s="1">
        <v>42240.604166666664</v>
      </c>
      <c r="AC593" t="s">
        <v>51</v>
      </c>
      <c r="AD593">
        <v>1000000001</v>
      </c>
      <c r="AE593" s="1">
        <v>39973.351388888892</v>
      </c>
      <c r="AF593" t="s">
        <v>3377</v>
      </c>
      <c r="AG593" t="s">
        <v>4868</v>
      </c>
      <c r="AH593" t="s">
        <v>51</v>
      </c>
      <c r="AI593" t="s">
        <v>53</v>
      </c>
      <c r="AJ593" t="s">
        <v>51</v>
      </c>
      <c r="AL593" t="s">
        <v>78</v>
      </c>
      <c r="AO593" t="s">
        <v>54</v>
      </c>
    </row>
    <row r="594" spans="1:43" x14ac:dyDescent="0.35">
      <c r="A594" t="s">
        <v>4869</v>
      </c>
      <c r="B594" t="s">
        <v>4870</v>
      </c>
      <c r="C594" t="s">
        <v>4871</v>
      </c>
      <c r="D594" t="s">
        <v>4870</v>
      </c>
      <c r="F594" t="s">
        <v>4872</v>
      </c>
      <c r="G594">
        <v>9704810117</v>
      </c>
      <c r="H594" t="s">
        <v>4873</v>
      </c>
      <c r="I594" t="s">
        <v>1368</v>
      </c>
      <c r="J594" t="s">
        <v>4874</v>
      </c>
      <c r="K594" t="s">
        <v>4875</v>
      </c>
      <c r="M594" t="s">
        <v>4876</v>
      </c>
      <c r="N594" t="s">
        <v>326</v>
      </c>
      <c r="O594">
        <v>80612</v>
      </c>
      <c r="P594" t="s">
        <v>50</v>
      </c>
      <c r="Q594" t="s">
        <v>4134</v>
      </c>
      <c r="R594" t="s">
        <v>4185</v>
      </c>
      <c r="S594" t="s">
        <v>4135</v>
      </c>
      <c r="T594" t="s">
        <v>4302</v>
      </c>
      <c r="U594" s="1">
        <v>42242.708333333336</v>
      </c>
      <c r="V594" s="1">
        <v>42242.708333333336</v>
      </c>
      <c r="W594" s="1">
        <v>42242.709027777775</v>
      </c>
      <c r="X594" s="1">
        <v>42243.587500000001</v>
      </c>
      <c r="Y594" s="1">
        <v>42243.59097222222</v>
      </c>
      <c r="AC594" t="s">
        <v>53</v>
      </c>
      <c r="AD594">
        <v>2969678762</v>
      </c>
      <c r="AE594" s="1">
        <v>42243.585416666669</v>
      </c>
      <c r="AG594" t="s">
        <v>4877</v>
      </c>
      <c r="AH594" t="s">
        <v>51</v>
      </c>
      <c r="AI594" t="s">
        <v>51</v>
      </c>
      <c r="AJ594" t="s">
        <v>53</v>
      </c>
      <c r="AL594" t="s">
        <v>68</v>
      </c>
      <c r="AO594" t="s">
        <v>54</v>
      </c>
    </row>
    <row r="595" spans="1:43" x14ac:dyDescent="0.35">
      <c r="A595" t="s">
        <v>4878</v>
      </c>
      <c r="B595" t="s">
        <v>4879</v>
      </c>
      <c r="C595" t="s">
        <v>530</v>
      </c>
      <c r="D595" t="s">
        <v>58</v>
      </c>
      <c r="F595" t="s">
        <v>47</v>
      </c>
      <c r="H595" t="s">
        <v>4880</v>
      </c>
      <c r="I595" t="s">
        <v>179</v>
      </c>
      <c r="J595" t="s">
        <v>49</v>
      </c>
      <c r="P595" t="s">
        <v>50</v>
      </c>
      <c r="Q595" t="s">
        <v>4134</v>
      </c>
      <c r="R595" t="s">
        <v>4219</v>
      </c>
      <c r="S595" t="s">
        <v>4135</v>
      </c>
      <c r="T595" t="s">
        <v>4219</v>
      </c>
      <c r="U595" s="1">
        <v>42243.379166666666</v>
      </c>
      <c r="V595" s="1">
        <v>42243.379166666666</v>
      </c>
      <c r="W595" s="1">
        <v>42411.492361111108</v>
      </c>
      <c r="X595" s="1">
        <v>43951.40347222222</v>
      </c>
      <c r="Y595" s="1">
        <v>43728.62222222222</v>
      </c>
      <c r="AC595" t="s">
        <v>53</v>
      </c>
      <c r="AD595">
        <v>1000000000</v>
      </c>
      <c r="AE595" s="1">
        <v>37295</v>
      </c>
      <c r="AG595" t="s">
        <v>4881</v>
      </c>
      <c r="AH595" t="s">
        <v>53</v>
      </c>
      <c r="AJ595" t="s">
        <v>53</v>
      </c>
      <c r="AK595" t="s">
        <v>78</v>
      </c>
      <c r="AO595" t="s">
        <v>54</v>
      </c>
      <c r="AP595" s="1">
        <v>45329.654166666667</v>
      </c>
      <c r="AQ595" s="1">
        <v>44050.54583333333</v>
      </c>
    </row>
    <row r="596" spans="1:43" x14ac:dyDescent="0.35">
      <c r="A596" t="s">
        <v>4882</v>
      </c>
      <c r="B596" t="s">
        <v>4883</v>
      </c>
      <c r="C596" t="s">
        <v>4884</v>
      </c>
      <c r="F596" t="s">
        <v>4885</v>
      </c>
      <c r="G596" t="s">
        <v>4886</v>
      </c>
      <c r="H596" t="s">
        <v>4887</v>
      </c>
      <c r="I596" t="s">
        <v>1368</v>
      </c>
      <c r="J596" t="s">
        <v>4888</v>
      </c>
      <c r="K596" t="s">
        <v>4889</v>
      </c>
      <c r="M596" t="s">
        <v>4890</v>
      </c>
      <c r="N596" t="s">
        <v>287</v>
      </c>
      <c r="O596">
        <v>80759</v>
      </c>
      <c r="P596" t="s">
        <v>50</v>
      </c>
      <c r="Q596" t="s">
        <v>4134</v>
      </c>
      <c r="R596">
        <v>59776</v>
      </c>
      <c r="S596" t="s">
        <v>4135</v>
      </c>
      <c r="T596" t="s">
        <v>4302</v>
      </c>
      <c r="U596" s="1">
        <v>42243.395138888889</v>
      </c>
      <c r="V596" s="1">
        <v>42243.395138888889</v>
      </c>
      <c r="W596" s="1">
        <v>42243.395833333336</v>
      </c>
      <c r="X596" s="1">
        <v>42243.395833333336</v>
      </c>
      <c r="AC596" t="s">
        <v>51</v>
      </c>
      <c r="AD596">
        <v>2969755155</v>
      </c>
      <c r="AE596" s="1">
        <v>42971.495833333334</v>
      </c>
      <c r="AF596" t="s">
        <v>4891</v>
      </c>
      <c r="AG596" t="s">
        <v>4892</v>
      </c>
      <c r="AH596" t="s">
        <v>51</v>
      </c>
      <c r="AI596" t="s">
        <v>51</v>
      </c>
      <c r="AJ596" t="s">
        <v>53</v>
      </c>
      <c r="AL596" t="s">
        <v>68</v>
      </c>
      <c r="AO596" t="s">
        <v>54</v>
      </c>
    </row>
    <row r="597" spans="1:43" x14ac:dyDescent="0.35">
      <c r="A597" t="s">
        <v>4893</v>
      </c>
      <c r="B597" t="s">
        <v>4894</v>
      </c>
      <c r="C597" t="s">
        <v>302</v>
      </c>
      <c r="F597" t="s">
        <v>4895</v>
      </c>
      <c r="G597">
        <v>3034350290</v>
      </c>
      <c r="H597" t="s">
        <v>4896</v>
      </c>
      <c r="I597" t="s">
        <v>2813</v>
      </c>
      <c r="J597" t="s">
        <v>4897</v>
      </c>
      <c r="K597" t="s">
        <v>4898</v>
      </c>
      <c r="M597" t="s">
        <v>4899</v>
      </c>
      <c r="N597" t="s">
        <v>213</v>
      </c>
      <c r="O597">
        <v>80621</v>
      </c>
      <c r="P597" t="s">
        <v>50</v>
      </c>
      <c r="Q597" t="s">
        <v>4134</v>
      </c>
      <c r="R597">
        <v>33427</v>
      </c>
      <c r="S597" t="s">
        <v>4135</v>
      </c>
      <c r="T597" t="s">
        <v>4157</v>
      </c>
      <c r="U597" s="1">
        <v>42244.413888888892</v>
      </c>
      <c r="V597" s="1">
        <v>42244.413888888892</v>
      </c>
      <c r="W597" s="1">
        <v>42247.375</v>
      </c>
      <c r="X597" s="1">
        <v>42650.682638888888</v>
      </c>
      <c r="Y597" s="1">
        <v>42650.559027777781</v>
      </c>
      <c r="AC597" t="s">
        <v>53</v>
      </c>
      <c r="AD597">
        <v>2969521292</v>
      </c>
      <c r="AE597" s="1">
        <v>39009.332638888889</v>
      </c>
      <c r="AF597" t="s">
        <v>4900</v>
      </c>
      <c r="AG597" t="s">
        <v>4901</v>
      </c>
      <c r="AH597" t="s">
        <v>53</v>
      </c>
      <c r="AJ597" t="s">
        <v>53</v>
      </c>
      <c r="AK597" t="s">
        <v>2512</v>
      </c>
      <c r="AL597" t="s">
        <v>68</v>
      </c>
      <c r="AO597" t="s">
        <v>54</v>
      </c>
      <c r="AP597" s="1">
        <v>45476.684027777781</v>
      </c>
      <c r="AQ597" s="1">
        <v>45022.59652777778</v>
      </c>
    </row>
    <row r="598" spans="1:43" x14ac:dyDescent="0.35">
      <c r="A598" t="s">
        <v>4902</v>
      </c>
      <c r="B598" t="s">
        <v>4903</v>
      </c>
      <c r="C598" t="s">
        <v>4904</v>
      </c>
      <c r="F598" t="s">
        <v>4905</v>
      </c>
      <c r="G598">
        <v>7196496126</v>
      </c>
      <c r="H598" t="s">
        <v>4906</v>
      </c>
      <c r="I598" t="s">
        <v>101</v>
      </c>
      <c r="J598" t="s">
        <v>4907</v>
      </c>
      <c r="K598" t="s">
        <v>4908</v>
      </c>
      <c r="M598" t="s">
        <v>4909</v>
      </c>
      <c r="N598" t="s">
        <v>65</v>
      </c>
      <c r="O598">
        <v>80831</v>
      </c>
      <c r="P598" t="s">
        <v>50</v>
      </c>
      <c r="Q598" t="s">
        <v>4134</v>
      </c>
      <c r="R598">
        <v>74021</v>
      </c>
      <c r="S598" t="s">
        <v>4135</v>
      </c>
      <c r="T598" t="s">
        <v>4302</v>
      </c>
      <c r="U598" s="1">
        <v>42244.761805555558</v>
      </c>
      <c r="V598" s="1">
        <v>42244.781944444447</v>
      </c>
      <c r="W598" s="1">
        <v>42244.763194444444</v>
      </c>
      <c r="X598" s="1">
        <v>42311.599305555559</v>
      </c>
      <c r="Y598" s="1">
        <v>42244.795138888891</v>
      </c>
      <c r="AC598" t="s">
        <v>51</v>
      </c>
      <c r="AD598">
        <v>2969678951</v>
      </c>
      <c r="AE598" s="1">
        <v>42247.413194444445</v>
      </c>
      <c r="AF598" t="s">
        <v>4910</v>
      </c>
      <c r="AG598" t="s">
        <v>4911</v>
      </c>
      <c r="AH598" t="s">
        <v>51</v>
      </c>
      <c r="AJ598" t="s">
        <v>53</v>
      </c>
      <c r="AL598" t="s">
        <v>68</v>
      </c>
      <c r="AO598" t="s">
        <v>54</v>
      </c>
      <c r="AP598" s="1">
        <v>44330.559027777781</v>
      </c>
    </row>
    <row r="599" spans="1:43" x14ac:dyDescent="0.35">
      <c r="A599" t="s">
        <v>4912</v>
      </c>
      <c r="B599" t="s">
        <v>4913</v>
      </c>
      <c r="C599" t="s">
        <v>309</v>
      </c>
      <c r="F599" t="s">
        <v>4914</v>
      </c>
      <c r="H599" t="s">
        <v>4915</v>
      </c>
      <c r="I599" t="s">
        <v>1368</v>
      </c>
      <c r="J599" t="s">
        <v>4916</v>
      </c>
      <c r="K599" t="s">
        <v>4917</v>
      </c>
      <c r="M599" t="s">
        <v>4918</v>
      </c>
      <c r="N599" t="s">
        <v>398</v>
      </c>
      <c r="O599" t="s">
        <v>4919</v>
      </c>
      <c r="P599" t="s">
        <v>50</v>
      </c>
      <c r="Q599" t="s">
        <v>4134</v>
      </c>
      <c r="R599">
        <v>19816</v>
      </c>
      <c r="S599" t="s">
        <v>4135</v>
      </c>
      <c r="T599">
        <v>19816</v>
      </c>
      <c r="U599" s="1">
        <v>42245.57708333333</v>
      </c>
      <c r="V599" s="1">
        <v>42245.57708333333</v>
      </c>
      <c r="W599" s="1">
        <v>42245.578472222223</v>
      </c>
      <c r="X599" s="1">
        <v>42245.590277777781</v>
      </c>
      <c r="Y599" s="1">
        <v>42245.588194444441</v>
      </c>
      <c r="AC599" t="s">
        <v>53</v>
      </c>
      <c r="AD599">
        <v>2969679106</v>
      </c>
      <c r="AE599" s="1">
        <v>42248.395138888889</v>
      </c>
      <c r="AF599" t="s">
        <v>4920</v>
      </c>
      <c r="AG599" t="s">
        <v>4921</v>
      </c>
      <c r="AH599" t="s">
        <v>51</v>
      </c>
      <c r="AI599" t="s">
        <v>51</v>
      </c>
      <c r="AJ599" t="s">
        <v>53</v>
      </c>
      <c r="AL599" t="s">
        <v>68</v>
      </c>
      <c r="AO599" t="s">
        <v>54</v>
      </c>
      <c r="AP599" s="1">
        <v>45440.540972222225</v>
      </c>
      <c r="AQ599" s="1">
        <v>43910.561805555553</v>
      </c>
    </row>
    <row r="600" spans="1:43" x14ac:dyDescent="0.35">
      <c r="A600" t="s">
        <v>4922</v>
      </c>
      <c r="B600" t="s">
        <v>4879</v>
      </c>
      <c r="C600" t="s">
        <v>97</v>
      </c>
      <c r="F600" t="s">
        <v>4923</v>
      </c>
      <c r="H600" t="s">
        <v>4924</v>
      </c>
      <c r="I600" t="s">
        <v>101</v>
      </c>
      <c r="J600" t="s">
        <v>4925</v>
      </c>
      <c r="K600" t="s">
        <v>4926</v>
      </c>
      <c r="M600" t="s">
        <v>4927</v>
      </c>
      <c r="N600" t="s">
        <v>4928</v>
      </c>
      <c r="O600">
        <v>43713</v>
      </c>
      <c r="P600" t="s">
        <v>50</v>
      </c>
      <c r="Q600" t="s">
        <v>4134</v>
      </c>
      <c r="R600" s="2" t="s">
        <v>4929</v>
      </c>
      <c r="S600" t="s">
        <v>4135</v>
      </c>
      <c r="T600" t="s">
        <v>4157</v>
      </c>
      <c r="U600" s="1">
        <v>42250.590277777781</v>
      </c>
      <c r="V600" s="1">
        <v>42250.590277777781</v>
      </c>
      <c r="W600" s="1">
        <v>42250.59097222222</v>
      </c>
      <c r="X600" s="1">
        <v>42635.406944444447</v>
      </c>
      <c r="Y600" s="1">
        <v>42327.722916666666</v>
      </c>
      <c r="AC600" t="s">
        <v>53</v>
      </c>
      <c r="AD600">
        <v>2969559346</v>
      </c>
      <c r="AE600" s="1">
        <v>40589.409722222219</v>
      </c>
      <c r="AF600" t="s">
        <v>4930</v>
      </c>
      <c r="AG600" t="s">
        <v>4931</v>
      </c>
      <c r="AH600" t="s">
        <v>51</v>
      </c>
      <c r="AI600" t="s">
        <v>51</v>
      </c>
      <c r="AJ600" t="s">
        <v>53</v>
      </c>
      <c r="AL600" t="s">
        <v>68</v>
      </c>
      <c r="AO600" t="s">
        <v>54</v>
      </c>
    </row>
    <row r="601" spans="1:43" x14ac:dyDescent="0.35">
      <c r="A601" t="s">
        <v>4932</v>
      </c>
      <c r="B601" t="s">
        <v>4933</v>
      </c>
      <c r="C601" t="s">
        <v>4934</v>
      </c>
      <c r="D601" t="s">
        <v>240</v>
      </c>
      <c r="F601" t="s">
        <v>405</v>
      </c>
      <c r="H601" t="s">
        <v>4935</v>
      </c>
      <c r="I601" t="s">
        <v>61</v>
      </c>
      <c r="J601" t="s">
        <v>407</v>
      </c>
      <c r="P601" t="s">
        <v>50</v>
      </c>
      <c r="Q601" t="s">
        <v>4134</v>
      </c>
      <c r="R601">
        <v>75868</v>
      </c>
      <c r="S601" t="s">
        <v>4135</v>
      </c>
      <c r="T601" t="s">
        <v>4157</v>
      </c>
      <c r="U601" s="1">
        <v>42250.591666666667</v>
      </c>
      <c r="V601" s="1">
        <v>42250.591666666667</v>
      </c>
      <c r="W601" s="1">
        <v>42250.618750000001</v>
      </c>
      <c r="X601" s="1">
        <v>42726.701388888891</v>
      </c>
      <c r="Y601" s="1">
        <v>42650.423611111109</v>
      </c>
      <c r="AC601" t="s">
        <v>53</v>
      </c>
      <c r="AD601">
        <v>2969475309</v>
      </c>
      <c r="AE601" s="1">
        <v>37159</v>
      </c>
      <c r="AF601" t="s">
        <v>408</v>
      </c>
      <c r="AG601" t="s">
        <v>4936</v>
      </c>
      <c r="AH601" t="s">
        <v>53</v>
      </c>
      <c r="AJ601" t="s">
        <v>53</v>
      </c>
      <c r="AK601" t="s">
        <v>2512</v>
      </c>
      <c r="AL601" t="s">
        <v>68</v>
      </c>
      <c r="AO601" t="s">
        <v>54</v>
      </c>
      <c r="AP601" s="1">
        <v>42726.352083333331</v>
      </c>
      <c r="AQ601" s="1">
        <v>42726.623611111114</v>
      </c>
    </row>
    <row r="602" spans="1:43" x14ac:dyDescent="0.35">
      <c r="A602" t="s">
        <v>4937</v>
      </c>
      <c r="B602" t="s">
        <v>507</v>
      </c>
      <c r="C602" t="s">
        <v>3191</v>
      </c>
      <c r="D602" t="s">
        <v>46</v>
      </c>
      <c r="F602" t="s">
        <v>47</v>
      </c>
      <c r="H602" t="s">
        <v>4938</v>
      </c>
      <c r="I602" t="s">
        <v>2110</v>
      </c>
      <c r="J602" t="s">
        <v>49</v>
      </c>
      <c r="P602" t="s">
        <v>50</v>
      </c>
      <c r="Q602" t="s">
        <v>4134</v>
      </c>
      <c r="R602">
        <v>1</v>
      </c>
      <c r="S602" t="s">
        <v>4135</v>
      </c>
      <c r="T602">
        <v>1</v>
      </c>
      <c r="U602" s="1">
        <v>42252.414583333331</v>
      </c>
      <c r="V602" s="1">
        <v>42252.414583333331</v>
      </c>
      <c r="AC602" t="s">
        <v>53</v>
      </c>
      <c r="AD602">
        <v>2969485219</v>
      </c>
      <c r="AE602" s="1">
        <v>37784</v>
      </c>
      <c r="AG602" t="s">
        <v>4939</v>
      </c>
      <c r="AH602" t="s">
        <v>53</v>
      </c>
      <c r="AJ602" t="s">
        <v>53</v>
      </c>
      <c r="AO602" t="s">
        <v>54</v>
      </c>
    </row>
    <row r="603" spans="1:43" x14ac:dyDescent="0.35">
      <c r="A603" t="s">
        <v>4940</v>
      </c>
      <c r="B603" t="s">
        <v>4941</v>
      </c>
      <c r="C603" t="s">
        <v>4942</v>
      </c>
      <c r="F603" t="s">
        <v>47</v>
      </c>
      <c r="H603" t="s">
        <v>4943</v>
      </c>
      <c r="I603" t="s">
        <v>101</v>
      </c>
      <c r="J603" t="s">
        <v>49</v>
      </c>
      <c r="P603" t="s">
        <v>50</v>
      </c>
      <c r="Q603" t="s">
        <v>4134</v>
      </c>
      <c r="R603" t="s">
        <v>4176</v>
      </c>
      <c r="S603" t="s">
        <v>4135</v>
      </c>
      <c r="T603" t="s">
        <v>4176</v>
      </c>
      <c r="U603" s="1">
        <v>42254.6875</v>
      </c>
      <c r="V603" s="1">
        <v>42254.6875</v>
      </c>
      <c r="W603" s="1">
        <v>42713.419444444444</v>
      </c>
      <c r="X603" s="1">
        <v>45242.390972222223</v>
      </c>
      <c r="Y603" s="1">
        <v>44340.446527777778</v>
      </c>
      <c r="AC603" t="s">
        <v>53</v>
      </c>
      <c r="AD603">
        <v>1000000000</v>
      </c>
      <c r="AE603" s="1">
        <v>37295</v>
      </c>
      <c r="AG603" t="s">
        <v>4944</v>
      </c>
      <c r="AH603" t="s">
        <v>53</v>
      </c>
      <c r="AJ603" t="s">
        <v>53</v>
      </c>
      <c r="AK603" t="s">
        <v>4334</v>
      </c>
      <c r="AO603" t="s">
        <v>54</v>
      </c>
      <c r="AP603" s="1">
        <v>45242.393055555556</v>
      </c>
    </row>
    <row r="604" spans="1:43" x14ac:dyDescent="0.35">
      <c r="A604" t="s">
        <v>4945</v>
      </c>
      <c r="B604" t="s">
        <v>4946</v>
      </c>
      <c r="C604" t="s">
        <v>1499</v>
      </c>
      <c r="D604" t="s">
        <v>1767</v>
      </c>
      <c r="F604" t="s">
        <v>47</v>
      </c>
      <c r="H604" t="s">
        <v>4947</v>
      </c>
      <c r="I604" t="s">
        <v>179</v>
      </c>
      <c r="J604" t="s">
        <v>49</v>
      </c>
      <c r="P604" t="s">
        <v>50</v>
      </c>
      <c r="Q604" t="s">
        <v>4134</v>
      </c>
      <c r="R604" t="s">
        <v>4219</v>
      </c>
      <c r="S604" t="s">
        <v>4135</v>
      </c>
      <c r="T604" t="s">
        <v>4219</v>
      </c>
      <c r="U604" s="1">
        <v>42255.386111111111</v>
      </c>
      <c r="V604" s="1">
        <v>42255.386111111111</v>
      </c>
      <c r="W604" s="1">
        <v>42713.415972222225</v>
      </c>
      <c r="X604" s="1">
        <v>45086.462500000001</v>
      </c>
      <c r="Y604" s="1">
        <v>45033.454861111109</v>
      </c>
      <c r="AC604" t="s">
        <v>53</v>
      </c>
      <c r="AD604">
        <v>1000000000</v>
      </c>
      <c r="AE604" s="1">
        <v>37295</v>
      </c>
      <c r="AG604" t="s">
        <v>4948</v>
      </c>
      <c r="AH604" t="s">
        <v>53</v>
      </c>
      <c r="AJ604" t="s">
        <v>53</v>
      </c>
      <c r="AO604" t="s">
        <v>54</v>
      </c>
    </row>
    <row r="605" spans="1:43" x14ac:dyDescent="0.35">
      <c r="A605" t="s">
        <v>4949</v>
      </c>
      <c r="B605" t="s">
        <v>4950</v>
      </c>
      <c r="C605" t="s">
        <v>4951</v>
      </c>
      <c r="F605">
        <v>5757603753</v>
      </c>
      <c r="H605" t="s">
        <v>4952</v>
      </c>
      <c r="I605" t="s">
        <v>1368</v>
      </c>
      <c r="J605" t="s">
        <v>4953</v>
      </c>
      <c r="K605" t="s">
        <v>4954</v>
      </c>
      <c r="M605" t="s">
        <v>2722</v>
      </c>
      <c r="N605" t="s">
        <v>398</v>
      </c>
      <c r="O605">
        <v>88119</v>
      </c>
      <c r="P605" t="s">
        <v>50</v>
      </c>
      <c r="Q605" t="s">
        <v>4134</v>
      </c>
      <c r="R605" t="s">
        <v>4157</v>
      </c>
      <c r="S605" t="s">
        <v>4135</v>
      </c>
      <c r="T605" t="s">
        <v>4489</v>
      </c>
      <c r="U605" s="1">
        <v>42255.429861111108</v>
      </c>
      <c r="V605" s="1">
        <v>42255.429861111108</v>
      </c>
      <c r="W605" s="1">
        <v>42255.430555555555</v>
      </c>
      <c r="X605" s="1">
        <v>43978.613888888889</v>
      </c>
      <c r="AC605" t="s">
        <v>53</v>
      </c>
      <c r="AD605">
        <v>1000000001</v>
      </c>
      <c r="AE605" s="1">
        <v>39973.351388888892</v>
      </c>
      <c r="AF605" t="s">
        <v>3377</v>
      </c>
      <c r="AG605" t="s">
        <v>4955</v>
      </c>
      <c r="AH605" t="s">
        <v>51</v>
      </c>
      <c r="AI605" t="s">
        <v>51</v>
      </c>
      <c r="AJ605" t="s">
        <v>53</v>
      </c>
      <c r="AL605" t="s">
        <v>78</v>
      </c>
      <c r="AO605" t="s">
        <v>54</v>
      </c>
      <c r="AP605" s="1">
        <v>45231.527083333334</v>
      </c>
    </row>
    <row r="606" spans="1:43" x14ac:dyDescent="0.35">
      <c r="A606" t="s">
        <v>4956</v>
      </c>
      <c r="B606" t="s">
        <v>4957</v>
      </c>
      <c r="C606" t="s">
        <v>375</v>
      </c>
      <c r="D606" t="s">
        <v>98</v>
      </c>
      <c r="H606" t="s">
        <v>4958</v>
      </c>
      <c r="I606" t="s">
        <v>415</v>
      </c>
      <c r="J606" t="s">
        <v>49</v>
      </c>
      <c r="P606" t="s">
        <v>50</v>
      </c>
      <c r="Q606" t="s">
        <v>4134</v>
      </c>
      <c r="R606" t="s">
        <v>4959</v>
      </c>
      <c r="S606" t="s">
        <v>4135</v>
      </c>
      <c r="T606" t="s">
        <v>4960</v>
      </c>
      <c r="U606" s="1">
        <v>42256.500694444447</v>
      </c>
      <c r="V606" s="1">
        <v>42256.500694444447</v>
      </c>
      <c r="AC606" t="s">
        <v>53</v>
      </c>
      <c r="AD606">
        <v>2969485219</v>
      </c>
      <c r="AE606" s="1">
        <v>37784</v>
      </c>
      <c r="AG606" t="s">
        <v>4961</v>
      </c>
      <c r="AH606" t="s">
        <v>53</v>
      </c>
      <c r="AJ606" t="s">
        <v>53</v>
      </c>
      <c r="AK606" t="s">
        <v>68</v>
      </c>
      <c r="AO606" t="s">
        <v>54</v>
      </c>
    </row>
    <row r="607" spans="1:43" x14ac:dyDescent="0.35">
      <c r="A607" t="s">
        <v>4962</v>
      </c>
      <c r="B607" t="s">
        <v>4963</v>
      </c>
      <c r="C607" t="s">
        <v>1471</v>
      </c>
      <c r="D607" t="s">
        <v>4964</v>
      </c>
      <c r="F607" t="s">
        <v>4965</v>
      </c>
      <c r="G607" t="s">
        <v>4965</v>
      </c>
      <c r="H607" t="s">
        <v>4966</v>
      </c>
      <c r="I607" t="s">
        <v>415</v>
      </c>
      <c r="J607" t="s">
        <v>49</v>
      </c>
      <c r="P607" t="s">
        <v>50</v>
      </c>
      <c r="Q607" t="s">
        <v>4134</v>
      </c>
      <c r="R607" t="s">
        <v>4967</v>
      </c>
      <c r="S607" t="s">
        <v>4135</v>
      </c>
      <c r="T607" t="s">
        <v>4176</v>
      </c>
      <c r="U607" s="1">
        <v>42256.635416666664</v>
      </c>
      <c r="V607" s="1">
        <v>42256.635416666664</v>
      </c>
      <c r="AC607" t="s">
        <v>53</v>
      </c>
      <c r="AD607">
        <v>2969485219</v>
      </c>
      <c r="AE607" s="1">
        <v>37784</v>
      </c>
      <c r="AG607" t="s">
        <v>4968</v>
      </c>
      <c r="AH607" t="s">
        <v>53</v>
      </c>
      <c r="AJ607" t="s">
        <v>53</v>
      </c>
      <c r="AO607" t="s">
        <v>54</v>
      </c>
    </row>
    <row r="608" spans="1:43" x14ac:dyDescent="0.35">
      <c r="A608" t="s">
        <v>4969</v>
      </c>
      <c r="B608" t="s">
        <v>4970</v>
      </c>
      <c r="C608" t="s">
        <v>4971</v>
      </c>
      <c r="F608" t="s">
        <v>4972</v>
      </c>
      <c r="G608" s="2" t="s">
        <v>4973</v>
      </c>
      <c r="H608" t="s">
        <v>4974</v>
      </c>
      <c r="I608" t="s">
        <v>415</v>
      </c>
      <c r="J608" t="s">
        <v>4975</v>
      </c>
      <c r="K608" t="s">
        <v>4976</v>
      </c>
      <c r="M608" t="s">
        <v>2378</v>
      </c>
      <c r="N608" t="s">
        <v>65</v>
      </c>
      <c r="O608">
        <v>80524</v>
      </c>
      <c r="P608" t="s">
        <v>50</v>
      </c>
      <c r="Q608" t="s">
        <v>4134</v>
      </c>
      <c r="R608">
        <v>45893</v>
      </c>
      <c r="S608" t="s">
        <v>4135</v>
      </c>
      <c r="T608" t="s">
        <v>4219</v>
      </c>
      <c r="U608" s="1">
        <v>42256.680555555555</v>
      </c>
      <c r="V608" s="1">
        <v>42256.68472222222</v>
      </c>
      <c r="W608" s="1">
        <v>44851.732638888891</v>
      </c>
      <c r="X608" s="1">
        <v>44851.732638888891</v>
      </c>
      <c r="AC608" t="s">
        <v>53</v>
      </c>
      <c r="AD608">
        <v>2969511721</v>
      </c>
      <c r="AE608" s="1">
        <v>38441.606249999997</v>
      </c>
      <c r="AF608" t="s">
        <v>4977</v>
      </c>
      <c r="AG608" t="s">
        <v>4978</v>
      </c>
      <c r="AH608" t="s">
        <v>53</v>
      </c>
      <c r="AJ608" t="s">
        <v>53</v>
      </c>
      <c r="AL608" t="s">
        <v>68</v>
      </c>
      <c r="AO608" t="s">
        <v>54</v>
      </c>
      <c r="AP608" s="1">
        <v>44896.4375</v>
      </c>
      <c r="AQ608" s="1">
        <v>44851.743055555555</v>
      </c>
    </row>
    <row r="609" spans="1:43" x14ac:dyDescent="0.35">
      <c r="A609" t="s">
        <v>4979</v>
      </c>
      <c r="B609" t="s">
        <v>2689</v>
      </c>
      <c r="C609" t="s">
        <v>1471</v>
      </c>
      <c r="F609" t="s">
        <v>47</v>
      </c>
      <c r="H609" t="s">
        <v>4980</v>
      </c>
      <c r="I609" t="s">
        <v>415</v>
      </c>
      <c r="J609" t="s">
        <v>49</v>
      </c>
      <c r="P609" t="s">
        <v>50</v>
      </c>
      <c r="Q609" t="s">
        <v>4134</v>
      </c>
      <c r="R609" t="s">
        <v>4981</v>
      </c>
      <c r="S609" t="s">
        <v>4135</v>
      </c>
      <c r="T609" t="s">
        <v>4219</v>
      </c>
      <c r="U609" s="1">
        <v>42258.279861111114</v>
      </c>
      <c r="V609" s="1">
        <v>42258.279861111114</v>
      </c>
      <c r="AC609" t="s">
        <v>53</v>
      </c>
      <c r="AD609">
        <v>2969485219</v>
      </c>
      <c r="AE609" s="1">
        <v>37784</v>
      </c>
      <c r="AG609" t="s">
        <v>4982</v>
      </c>
      <c r="AH609" t="s">
        <v>53</v>
      </c>
      <c r="AJ609" t="s">
        <v>53</v>
      </c>
      <c r="AO609" t="s">
        <v>54</v>
      </c>
    </row>
    <row r="610" spans="1:43" x14ac:dyDescent="0.35">
      <c r="A610" t="s">
        <v>4983</v>
      </c>
      <c r="B610" t="s">
        <v>4984</v>
      </c>
      <c r="C610" t="s">
        <v>4985</v>
      </c>
      <c r="F610" t="s">
        <v>4986</v>
      </c>
      <c r="H610" t="s">
        <v>4987</v>
      </c>
      <c r="I610" t="s">
        <v>61</v>
      </c>
      <c r="J610" t="s">
        <v>62</v>
      </c>
      <c r="P610" t="s">
        <v>50</v>
      </c>
      <c r="Q610" t="s">
        <v>4134</v>
      </c>
      <c r="R610">
        <v>88496</v>
      </c>
      <c r="S610" t="s">
        <v>4135</v>
      </c>
      <c r="T610" t="s">
        <v>4157</v>
      </c>
      <c r="U610" s="1">
        <v>42258.494444444441</v>
      </c>
      <c r="V610" s="1">
        <v>42258.494444444441</v>
      </c>
      <c r="W610" s="1">
        <v>42258.498611111114</v>
      </c>
      <c r="X610" s="1">
        <v>43363.476388888892</v>
      </c>
      <c r="Y610" s="1">
        <v>42650.498611111114</v>
      </c>
      <c r="AC610" t="s">
        <v>53</v>
      </c>
      <c r="AD610">
        <v>2969479981</v>
      </c>
      <c r="AE610" s="1">
        <v>37426</v>
      </c>
      <c r="AF610" t="s">
        <v>3281</v>
      </c>
      <c r="AG610" t="s">
        <v>4988</v>
      </c>
      <c r="AH610" t="s">
        <v>53</v>
      </c>
      <c r="AJ610" t="s">
        <v>53</v>
      </c>
      <c r="AL610" t="s">
        <v>68</v>
      </c>
      <c r="AO610" t="s">
        <v>54</v>
      </c>
      <c r="AP610" s="1">
        <v>44593.710416666669</v>
      </c>
      <c r="AQ610" s="1">
        <v>44572.51666666667</v>
      </c>
    </row>
    <row r="611" spans="1:43" x14ac:dyDescent="0.35">
      <c r="A611" t="s">
        <v>4989</v>
      </c>
      <c r="B611" t="s">
        <v>4990</v>
      </c>
      <c r="C611" t="s">
        <v>4991</v>
      </c>
      <c r="F611">
        <v>3035220244</v>
      </c>
      <c r="H611" t="s">
        <v>4992</v>
      </c>
      <c r="I611" t="s">
        <v>179</v>
      </c>
      <c r="J611" t="s">
        <v>4993</v>
      </c>
      <c r="K611" t="s">
        <v>4994</v>
      </c>
      <c r="M611" t="s">
        <v>4995</v>
      </c>
      <c r="N611" t="s">
        <v>65</v>
      </c>
      <c r="O611">
        <v>80465</v>
      </c>
      <c r="P611" t="s">
        <v>50</v>
      </c>
      <c r="Q611" t="s">
        <v>4134</v>
      </c>
      <c r="R611">
        <v>20938</v>
      </c>
      <c r="S611" t="s">
        <v>4135</v>
      </c>
      <c r="T611">
        <v>20938</v>
      </c>
      <c r="U611" s="1">
        <v>41277.818055555559</v>
      </c>
      <c r="V611" s="1">
        <v>42268.87777777778</v>
      </c>
      <c r="W611" s="1">
        <v>41278.387499999997</v>
      </c>
      <c r="X611" s="1">
        <v>42638.806944444441</v>
      </c>
      <c r="Y611" s="1">
        <v>42638.811805555553</v>
      </c>
      <c r="AC611" t="s">
        <v>51</v>
      </c>
      <c r="AD611">
        <v>2969575169</v>
      </c>
      <c r="AE611" s="1">
        <v>41066.400694444441</v>
      </c>
      <c r="AF611" t="s">
        <v>4996</v>
      </c>
      <c r="AG611" t="s">
        <v>4997</v>
      </c>
      <c r="AH611" t="s">
        <v>53</v>
      </c>
      <c r="AJ611" t="s">
        <v>53</v>
      </c>
      <c r="AK611" t="s">
        <v>291</v>
      </c>
      <c r="AL611" t="s">
        <v>78</v>
      </c>
      <c r="AO611" t="s">
        <v>54</v>
      </c>
      <c r="AP611" s="1">
        <v>45385.656944444447</v>
      </c>
      <c r="AQ611" s="1">
        <v>45385.667361111111</v>
      </c>
    </row>
    <row r="612" spans="1:43" x14ac:dyDescent="0.35">
      <c r="A612" t="s">
        <v>4998</v>
      </c>
      <c r="B612" t="s">
        <v>4999</v>
      </c>
      <c r="C612" t="s">
        <v>5000</v>
      </c>
      <c r="H612" t="s">
        <v>5001</v>
      </c>
      <c r="I612" t="s">
        <v>5002</v>
      </c>
      <c r="J612" t="s">
        <v>5003</v>
      </c>
      <c r="K612" t="s">
        <v>5004</v>
      </c>
      <c r="M612" t="s">
        <v>5005</v>
      </c>
      <c r="N612" t="s">
        <v>264</v>
      </c>
      <c r="O612">
        <v>75082</v>
      </c>
      <c r="P612" t="s">
        <v>50</v>
      </c>
      <c r="Q612" t="s">
        <v>502</v>
      </c>
      <c r="S612" t="s">
        <v>856</v>
      </c>
      <c r="T612">
        <v>93142</v>
      </c>
      <c r="U612" s="1">
        <v>39583.411111111112</v>
      </c>
      <c r="V612" s="1">
        <v>42272.461805555555</v>
      </c>
      <c r="W612" s="1">
        <v>42758.413888888892</v>
      </c>
      <c r="X612" s="1">
        <v>42758.413888888892</v>
      </c>
      <c r="AC612" t="s">
        <v>51</v>
      </c>
      <c r="AD612">
        <v>2969532986</v>
      </c>
      <c r="AE612" s="1">
        <v>39583.414583333331</v>
      </c>
      <c r="AG612" t="s">
        <v>5006</v>
      </c>
      <c r="AH612" t="s">
        <v>53</v>
      </c>
      <c r="AJ612" t="s">
        <v>53</v>
      </c>
      <c r="AK612" t="s">
        <v>2582</v>
      </c>
      <c r="AO612" t="s">
        <v>54</v>
      </c>
      <c r="AP612" s="1">
        <v>45321.411111111112</v>
      </c>
    </row>
    <row r="613" spans="1:43" x14ac:dyDescent="0.35">
      <c r="A613" t="s">
        <v>5007</v>
      </c>
      <c r="B613" t="s">
        <v>5008</v>
      </c>
      <c r="C613" t="s">
        <v>218</v>
      </c>
      <c r="D613" t="s">
        <v>5009</v>
      </c>
      <c r="H613" t="s">
        <v>5010</v>
      </c>
      <c r="I613" t="s">
        <v>3984</v>
      </c>
      <c r="J613" t="s">
        <v>5011</v>
      </c>
      <c r="P613" t="s">
        <v>50</v>
      </c>
      <c r="Q613" t="s">
        <v>4134</v>
      </c>
      <c r="R613" s="2" t="s">
        <v>5012</v>
      </c>
      <c r="S613" t="s">
        <v>4135</v>
      </c>
      <c r="T613" t="s">
        <v>4157</v>
      </c>
      <c r="U613" s="1">
        <v>42276.67291666667</v>
      </c>
      <c r="V613" s="1">
        <v>42276.67291666667</v>
      </c>
      <c r="W613" s="1">
        <v>42277.383333333331</v>
      </c>
      <c r="X613" s="1">
        <v>42797.357638888891</v>
      </c>
      <c r="Y613" s="1">
        <v>42622.541666666664</v>
      </c>
      <c r="AC613" t="s">
        <v>51</v>
      </c>
      <c r="AD613">
        <v>2969480513</v>
      </c>
      <c r="AE613" s="1">
        <v>37453</v>
      </c>
      <c r="AF613" t="s">
        <v>5013</v>
      </c>
      <c r="AG613" t="s">
        <v>5014</v>
      </c>
      <c r="AH613" t="s">
        <v>53</v>
      </c>
      <c r="AJ613" t="s">
        <v>53</v>
      </c>
      <c r="AK613" t="s">
        <v>2512</v>
      </c>
      <c r="AL613" t="s">
        <v>68</v>
      </c>
      <c r="AO613" t="s">
        <v>54</v>
      </c>
    </row>
    <row r="614" spans="1:43" x14ac:dyDescent="0.35">
      <c r="A614" t="s">
        <v>5015</v>
      </c>
      <c r="B614" t="s">
        <v>1440</v>
      </c>
      <c r="C614" t="s">
        <v>1829</v>
      </c>
      <c r="D614" t="s">
        <v>1648</v>
      </c>
      <c r="F614" t="s">
        <v>3020</v>
      </c>
      <c r="H614" t="s">
        <v>5016</v>
      </c>
      <c r="I614" t="s">
        <v>61</v>
      </c>
      <c r="J614" t="s">
        <v>5011</v>
      </c>
      <c r="P614" t="s">
        <v>50</v>
      </c>
      <c r="Q614" t="s">
        <v>4134</v>
      </c>
      <c r="R614" s="2" t="s">
        <v>5012</v>
      </c>
      <c r="S614" t="s">
        <v>4135</v>
      </c>
      <c r="T614" t="s">
        <v>4302</v>
      </c>
      <c r="U614" s="1">
        <v>42277.713194444441</v>
      </c>
      <c r="V614" s="1">
        <v>42277.713194444441</v>
      </c>
      <c r="W614" s="1">
        <v>42277.717361111114</v>
      </c>
      <c r="X614" s="1">
        <v>42508.375694444447</v>
      </c>
      <c r="Y614" s="1">
        <v>42495.693055555559</v>
      </c>
      <c r="AC614" t="s">
        <v>53</v>
      </c>
      <c r="AD614">
        <v>2969480513</v>
      </c>
      <c r="AE614" s="1">
        <v>37453</v>
      </c>
      <c r="AF614" t="s">
        <v>5013</v>
      </c>
      <c r="AG614" t="s">
        <v>5017</v>
      </c>
      <c r="AH614" t="s">
        <v>53</v>
      </c>
      <c r="AJ614" t="s">
        <v>53</v>
      </c>
      <c r="AK614" t="s">
        <v>2512</v>
      </c>
      <c r="AL614" t="s">
        <v>68</v>
      </c>
      <c r="AO614" t="s">
        <v>54</v>
      </c>
    </row>
    <row r="615" spans="1:43" x14ac:dyDescent="0.35">
      <c r="A615" t="s">
        <v>5018</v>
      </c>
      <c r="B615" t="s">
        <v>5019</v>
      </c>
      <c r="C615" t="s">
        <v>5020</v>
      </c>
      <c r="F615" t="s">
        <v>5021</v>
      </c>
      <c r="G615" t="s">
        <v>5022</v>
      </c>
      <c r="H615" t="s">
        <v>5023</v>
      </c>
      <c r="I615" t="s">
        <v>200</v>
      </c>
      <c r="J615" t="s">
        <v>5024</v>
      </c>
      <c r="K615" t="s">
        <v>5025</v>
      </c>
      <c r="M615" t="s">
        <v>5026</v>
      </c>
      <c r="N615" t="s">
        <v>468</v>
      </c>
      <c r="O615">
        <v>80645</v>
      </c>
      <c r="P615" t="s">
        <v>50</v>
      </c>
      <c r="Q615" t="s">
        <v>4134</v>
      </c>
      <c r="R615" s="2" t="s">
        <v>5027</v>
      </c>
      <c r="S615" t="s">
        <v>4135</v>
      </c>
      <c r="T615" s="2" t="s">
        <v>5027</v>
      </c>
      <c r="U615" s="1">
        <v>39632.654861111114</v>
      </c>
      <c r="V615" s="1">
        <v>42279.332638888889</v>
      </c>
      <c r="W615" s="1">
        <v>39632.657638888886</v>
      </c>
      <c r="X615" s="1">
        <v>42639.27847222222</v>
      </c>
      <c r="AC615" t="s">
        <v>51</v>
      </c>
      <c r="AD615">
        <v>2969477782</v>
      </c>
      <c r="AE615" s="1">
        <v>37306</v>
      </c>
      <c r="AF615" t="s">
        <v>5028</v>
      </c>
      <c r="AG615" t="s">
        <v>5029</v>
      </c>
      <c r="AH615" t="s">
        <v>53</v>
      </c>
      <c r="AJ615" t="s">
        <v>53</v>
      </c>
      <c r="AL615" t="s">
        <v>78</v>
      </c>
      <c r="AO615" t="s">
        <v>54</v>
      </c>
      <c r="AP615" s="1">
        <v>45425.379861111112</v>
      </c>
    </row>
    <row r="616" spans="1:43" x14ac:dyDescent="0.35">
      <c r="A616" t="s">
        <v>5030</v>
      </c>
      <c r="B616" t="s">
        <v>5031</v>
      </c>
      <c r="C616" t="s">
        <v>5032</v>
      </c>
      <c r="F616" t="s">
        <v>5033</v>
      </c>
      <c r="H616" t="s">
        <v>5034</v>
      </c>
      <c r="I616" t="s">
        <v>101</v>
      </c>
      <c r="J616" t="s">
        <v>5035</v>
      </c>
      <c r="K616" t="s">
        <v>5036</v>
      </c>
      <c r="M616" t="s">
        <v>5037</v>
      </c>
      <c r="N616" t="s">
        <v>65</v>
      </c>
      <c r="O616">
        <v>80456</v>
      </c>
      <c r="P616" t="s">
        <v>50</v>
      </c>
      <c r="Q616" t="s">
        <v>4134</v>
      </c>
      <c r="R616" t="s">
        <v>4185</v>
      </c>
      <c r="S616" t="s">
        <v>4135</v>
      </c>
      <c r="T616" t="s">
        <v>4185</v>
      </c>
      <c r="U616" s="1">
        <v>42280.324999999997</v>
      </c>
      <c r="V616" s="1">
        <v>42280.324999999997</v>
      </c>
      <c r="W616" s="1">
        <v>42280.325694444444</v>
      </c>
      <c r="X616" s="1">
        <v>43705.65902777778</v>
      </c>
      <c r="AC616" t="s">
        <v>51</v>
      </c>
      <c r="AD616">
        <v>1000000001</v>
      </c>
      <c r="AE616" s="1">
        <v>39973.351388888892</v>
      </c>
      <c r="AF616" t="s">
        <v>3377</v>
      </c>
      <c r="AG616" t="s">
        <v>5038</v>
      </c>
      <c r="AH616" t="s">
        <v>51</v>
      </c>
      <c r="AI616" t="s">
        <v>53</v>
      </c>
      <c r="AJ616" t="s">
        <v>51</v>
      </c>
      <c r="AL616" t="s">
        <v>78</v>
      </c>
      <c r="AO616" t="s">
        <v>54</v>
      </c>
      <c r="AP616" s="1">
        <v>44784.814583333333</v>
      </c>
      <c r="AQ616" s="1">
        <v>44506.422222222223</v>
      </c>
    </row>
    <row r="617" spans="1:43" x14ac:dyDescent="0.35">
      <c r="A617" t="s">
        <v>5039</v>
      </c>
      <c r="B617" t="s">
        <v>5040</v>
      </c>
      <c r="C617" t="s">
        <v>2444</v>
      </c>
      <c r="D617" t="s">
        <v>623</v>
      </c>
      <c r="F617" t="s">
        <v>5041</v>
      </c>
      <c r="H617" t="s">
        <v>5042</v>
      </c>
      <c r="I617" t="s">
        <v>61</v>
      </c>
      <c r="J617" t="s">
        <v>825</v>
      </c>
      <c r="P617" t="s">
        <v>50</v>
      </c>
      <c r="Q617" t="s">
        <v>4134</v>
      </c>
      <c r="R617">
        <v>46176</v>
      </c>
      <c r="S617" t="s">
        <v>4135</v>
      </c>
      <c r="T617" t="s">
        <v>4157</v>
      </c>
      <c r="U617" s="1">
        <v>42283.640972222223</v>
      </c>
      <c r="V617" s="1">
        <v>42283.640972222223</v>
      </c>
      <c r="W617" s="1">
        <v>42283.642361111109</v>
      </c>
      <c r="X617" s="1">
        <v>42717.645138888889</v>
      </c>
      <c r="Y617" s="1">
        <v>42649.831944444442</v>
      </c>
      <c r="AC617" t="s">
        <v>53</v>
      </c>
      <c r="AD617">
        <v>2969480621</v>
      </c>
      <c r="AE617" s="1">
        <v>37459</v>
      </c>
      <c r="AF617" t="s">
        <v>826</v>
      </c>
      <c r="AG617" t="s">
        <v>5043</v>
      </c>
      <c r="AH617" t="s">
        <v>53</v>
      </c>
      <c r="AJ617" t="s">
        <v>53</v>
      </c>
      <c r="AL617" t="s">
        <v>68</v>
      </c>
      <c r="AO617" t="s">
        <v>54</v>
      </c>
      <c r="AP617" s="1">
        <v>43895.650694444441</v>
      </c>
      <c r="AQ617" s="1">
        <v>43748.606249999997</v>
      </c>
    </row>
    <row r="618" spans="1:43" x14ac:dyDescent="0.35">
      <c r="A618" t="s">
        <v>5044</v>
      </c>
      <c r="B618" t="s">
        <v>5045</v>
      </c>
      <c r="C618" t="s">
        <v>622</v>
      </c>
      <c r="D618" t="s">
        <v>437</v>
      </c>
      <c r="H618" t="s">
        <v>5046</v>
      </c>
      <c r="I618" t="s">
        <v>61</v>
      </c>
      <c r="J618" t="s">
        <v>2472</v>
      </c>
      <c r="P618" t="s">
        <v>50</v>
      </c>
      <c r="Q618" t="s">
        <v>4134</v>
      </c>
      <c r="R618">
        <v>88499</v>
      </c>
      <c r="S618" t="s">
        <v>4135</v>
      </c>
      <c r="T618" t="s">
        <v>4157</v>
      </c>
      <c r="U618" s="1">
        <v>42285.54791666667</v>
      </c>
      <c r="V618" s="1">
        <v>42285.54791666667</v>
      </c>
      <c r="W618" s="1">
        <v>42285.597916666666</v>
      </c>
      <c r="X618" s="1">
        <v>43770.523611111108</v>
      </c>
      <c r="Y618" s="1">
        <v>42657.673611111109</v>
      </c>
      <c r="AC618" t="s">
        <v>53</v>
      </c>
      <c r="AD618">
        <v>2969479981</v>
      </c>
      <c r="AE618" s="1">
        <v>37426</v>
      </c>
      <c r="AF618" t="s">
        <v>5047</v>
      </c>
      <c r="AG618" t="s">
        <v>5048</v>
      </c>
      <c r="AH618" t="s">
        <v>53</v>
      </c>
      <c r="AJ618" t="s">
        <v>53</v>
      </c>
      <c r="AK618" t="s">
        <v>2497</v>
      </c>
      <c r="AL618" t="s">
        <v>68</v>
      </c>
      <c r="AO618" t="s">
        <v>54</v>
      </c>
      <c r="AP618" s="1">
        <v>45475.585416666669</v>
      </c>
      <c r="AQ618" s="1">
        <v>45427.396527777775</v>
      </c>
    </row>
    <row r="619" spans="1:43" x14ac:dyDescent="0.35">
      <c r="A619" t="s">
        <v>5049</v>
      </c>
      <c r="B619" t="s">
        <v>5050</v>
      </c>
      <c r="C619" t="s">
        <v>1076</v>
      </c>
      <c r="F619">
        <v>3036593747</v>
      </c>
      <c r="G619">
        <v>3036593747</v>
      </c>
      <c r="H619" t="s">
        <v>5051</v>
      </c>
      <c r="I619" t="s">
        <v>2110</v>
      </c>
      <c r="J619" t="s">
        <v>5052</v>
      </c>
      <c r="K619">
        <v>12650</v>
      </c>
      <c r="L619" t="s">
        <v>5053</v>
      </c>
      <c r="M619" t="s">
        <v>1737</v>
      </c>
      <c r="N619" t="s">
        <v>287</v>
      </c>
      <c r="O619">
        <v>80640</v>
      </c>
      <c r="P619" t="s">
        <v>50</v>
      </c>
      <c r="Q619" t="s">
        <v>4134</v>
      </c>
      <c r="R619">
        <v>93065</v>
      </c>
      <c r="S619" t="s">
        <v>4135</v>
      </c>
      <c r="T619" t="s">
        <v>4157</v>
      </c>
      <c r="U619" s="1">
        <v>42289.38958333333</v>
      </c>
      <c r="V619" s="1">
        <v>42289.38958333333</v>
      </c>
      <c r="W619" s="1">
        <v>42289.390277777777</v>
      </c>
      <c r="X619" s="1">
        <v>42289.736111111109</v>
      </c>
      <c r="AC619" t="s">
        <v>53</v>
      </c>
      <c r="AD619">
        <v>2969682653</v>
      </c>
      <c r="AE619" s="1">
        <v>42289.415277777778</v>
      </c>
      <c r="AF619" t="s">
        <v>5054</v>
      </c>
      <c r="AG619" t="s">
        <v>5055</v>
      </c>
      <c r="AH619" t="s">
        <v>51</v>
      </c>
      <c r="AI619" t="s">
        <v>51</v>
      </c>
      <c r="AJ619" t="s">
        <v>53</v>
      </c>
      <c r="AL619" t="s">
        <v>68</v>
      </c>
      <c r="AO619" t="s">
        <v>54</v>
      </c>
      <c r="AP619" s="1">
        <v>45426.62222222222</v>
      </c>
      <c r="AQ619" s="1">
        <v>44410.796527777777</v>
      </c>
    </row>
    <row r="620" spans="1:43" x14ac:dyDescent="0.35">
      <c r="A620" t="s">
        <v>5056</v>
      </c>
      <c r="B620" t="s">
        <v>57</v>
      </c>
      <c r="C620" t="s">
        <v>338</v>
      </c>
      <c r="F620" t="s">
        <v>5057</v>
      </c>
      <c r="G620">
        <v>6096815568</v>
      </c>
      <c r="H620" t="s">
        <v>5058</v>
      </c>
      <c r="I620" t="s">
        <v>179</v>
      </c>
      <c r="K620" t="s">
        <v>5059</v>
      </c>
      <c r="M620" t="s">
        <v>5060</v>
      </c>
      <c r="N620" t="s">
        <v>5061</v>
      </c>
      <c r="O620" s="2" t="s">
        <v>5062</v>
      </c>
      <c r="P620" t="s">
        <v>50</v>
      </c>
      <c r="Q620" t="s">
        <v>4134</v>
      </c>
      <c r="R620" t="s">
        <v>4219</v>
      </c>
      <c r="S620" t="s">
        <v>4135</v>
      </c>
      <c r="T620" t="s">
        <v>4157</v>
      </c>
      <c r="U620" s="1">
        <v>42289.698611111111</v>
      </c>
      <c r="V620" s="1">
        <v>42289.698611111111</v>
      </c>
      <c r="AC620" t="s">
        <v>53</v>
      </c>
      <c r="AD620">
        <v>9999999999</v>
      </c>
      <c r="AE620" s="1">
        <v>45196</v>
      </c>
      <c r="AG620" t="s">
        <v>5063</v>
      </c>
      <c r="AH620" t="s">
        <v>53</v>
      </c>
      <c r="AJ620" t="s">
        <v>53</v>
      </c>
      <c r="AK620" t="s">
        <v>78</v>
      </c>
      <c r="AO620" t="s">
        <v>54</v>
      </c>
    </row>
    <row r="621" spans="1:43" x14ac:dyDescent="0.35">
      <c r="A621" t="s">
        <v>5064</v>
      </c>
      <c r="B621" t="s">
        <v>4990</v>
      </c>
      <c r="C621" t="s">
        <v>375</v>
      </c>
      <c r="D621" t="s">
        <v>46</v>
      </c>
      <c r="F621" t="s">
        <v>5065</v>
      </c>
      <c r="H621" t="s">
        <v>5066</v>
      </c>
      <c r="I621" t="s">
        <v>179</v>
      </c>
      <c r="J621" t="s">
        <v>49</v>
      </c>
      <c r="P621" t="s">
        <v>50</v>
      </c>
      <c r="Q621" t="s">
        <v>4134</v>
      </c>
      <c r="R621" t="s">
        <v>4164</v>
      </c>
      <c r="S621" t="s">
        <v>4135</v>
      </c>
      <c r="T621" t="s">
        <v>5067</v>
      </c>
      <c r="U621" s="1">
        <v>42291.447916666664</v>
      </c>
      <c r="V621" s="1">
        <v>42291.447916666664</v>
      </c>
      <c r="W621" s="1">
        <v>44473.541666666664</v>
      </c>
      <c r="X621" s="1">
        <v>45454.341666666667</v>
      </c>
      <c r="AC621" t="s">
        <v>53</v>
      </c>
      <c r="AD621">
        <v>1000000000</v>
      </c>
      <c r="AE621" s="1">
        <v>37295</v>
      </c>
      <c r="AG621" t="s">
        <v>5068</v>
      </c>
      <c r="AH621" t="s">
        <v>53</v>
      </c>
      <c r="AJ621" t="s">
        <v>53</v>
      </c>
      <c r="AK621" t="s">
        <v>2512</v>
      </c>
      <c r="AL621" t="s">
        <v>78</v>
      </c>
      <c r="AO621" t="s">
        <v>54</v>
      </c>
      <c r="AP621" s="1">
        <v>45455.560416666667</v>
      </c>
    </row>
    <row r="622" spans="1:43" x14ac:dyDescent="0.35">
      <c r="A622" t="s">
        <v>5069</v>
      </c>
      <c r="B622" t="s">
        <v>2072</v>
      </c>
      <c r="C622" t="s">
        <v>5070</v>
      </c>
      <c r="D622" t="s">
        <v>46</v>
      </c>
      <c r="F622" t="s">
        <v>47</v>
      </c>
      <c r="H622" t="s">
        <v>5071</v>
      </c>
      <c r="I622" t="s">
        <v>415</v>
      </c>
      <c r="J622" t="s">
        <v>49</v>
      </c>
      <c r="P622" t="s">
        <v>50</v>
      </c>
      <c r="Q622" t="s">
        <v>4134</v>
      </c>
      <c r="R622" t="s">
        <v>4219</v>
      </c>
      <c r="S622" t="s">
        <v>4135</v>
      </c>
      <c r="T622" t="s">
        <v>4219</v>
      </c>
      <c r="U622" s="1">
        <v>42297.386111111111</v>
      </c>
      <c r="V622" s="1">
        <v>42297.386111111111</v>
      </c>
      <c r="W622" s="1">
        <v>42713.413888888892</v>
      </c>
      <c r="X622" s="1">
        <v>42871.646527777775</v>
      </c>
      <c r="Y622" s="1">
        <v>42774.752083333333</v>
      </c>
      <c r="AC622" t="s">
        <v>53</v>
      </c>
      <c r="AD622">
        <v>1000000000</v>
      </c>
      <c r="AE622" s="1">
        <v>37295</v>
      </c>
      <c r="AG622" t="s">
        <v>5072</v>
      </c>
      <c r="AH622" t="s">
        <v>53</v>
      </c>
      <c r="AJ622" t="s">
        <v>53</v>
      </c>
      <c r="AO622" t="s">
        <v>54</v>
      </c>
      <c r="AP622" s="1">
        <v>45437.342361111114</v>
      </c>
    </row>
    <row r="623" spans="1:43" x14ac:dyDescent="0.35">
      <c r="A623" t="s">
        <v>5073</v>
      </c>
      <c r="B623" t="s">
        <v>5074</v>
      </c>
      <c r="C623" t="s">
        <v>443</v>
      </c>
      <c r="F623" t="s">
        <v>5075</v>
      </c>
      <c r="H623" t="s">
        <v>5076</v>
      </c>
      <c r="I623" t="s">
        <v>394</v>
      </c>
      <c r="J623" t="s">
        <v>5077</v>
      </c>
      <c r="K623" t="s">
        <v>5078</v>
      </c>
      <c r="M623" t="s">
        <v>2048</v>
      </c>
      <c r="N623" t="s">
        <v>253</v>
      </c>
      <c r="O623">
        <v>87402</v>
      </c>
      <c r="P623" t="s">
        <v>50</v>
      </c>
      <c r="U623" s="1">
        <v>42299</v>
      </c>
      <c r="V623" s="1">
        <v>42299</v>
      </c>
      <c r="W623" s="1">
        <v>42299.501388888886</v>
      </c>
      <c r="X623" s="1">
        <v>42641.461111111108</v>
      </c>
      <c r="AC623" t="s">
        <v>53</v>
      </c>
      <c r="AD623">
        <v>2969773192</v>
      </c>
      <c r="AE623" s="1">
        <v>43111.386805555558</v>
      </c>
      <c r="AF623" t="s">
        <v>5079</v>
      </c>
      <c r="AG623" t="s">
        <v>5080</v>
      </c>
      <c r="AH623" t="s">
        <v>51</v>
      </c>
      <c r="AJ623" t="s">
        <v>53</v>
      </c>
      <c r="AL623" t="s">
        <v>78</v>
      </c>
      <c r="AO623" t="s">
        <v>54</v>
      </c>
      <c r="AP623" s="1">
        <v>45399.541666666664</v>
      </c>
      <c r="AQ623" s="1">
        <v>45265.549305555556</v>
      </c>
    </row>
    <row r="624" spans="1:43" x14ac:dyDescent="0.35">
      <c r="A624" t="s">
        <v>5081</v>
      </c>
      <c r="B624" t="s">
        <v>5082</v>
      </c>
      <c r="C624" t="s">
        <v>375</v>
      </c>
      <c r="F624" t="s">
        <v>5083</v>
      </c>
      <c r="H624" t="s">
        <v>5084</v>
      </c>
      <c r="I624" t="s">
        <v>415</v>
      </c>
      <c r="J624" t="s">
        <v>5085</v>
      </c>
      <c r="K624" t="s">
        <v>5086</v>
      </c>
      <c r="L624" t="s">
        <v>5087</v>
      </c>
      <c r="M624" t="s">
        <v>2089</v>
      </c>
      <c r="N624" t="s">
        <v>65</v>
      </c>
      <c r="O624" t="s">
        <v>5088</v>
      </c>
      <c r="P624" t="s">
        <v>50</v>
      </c>
      <c r="Q624" t="s">
        <v>4134</v>
      </c>
      <c r="R624">
        <v>19987</v>
      </c>
      <c r="S624" t="s">
        <v>4135</v>
      </c>
      <c r="T624" t="s">
        <v>4276</v>
      </c>
      <c r="U624" s="1">
        <v>39252.459027777775</v>
      </c>
      <c r="V624" s="1">
        <v>42299.56527777778</v>
      </c>
      <c r="W624" s="1">
        <v>39486.380555555559</v>
      </c>
      <c r="X624" s="1">
        <v>42621.487500000003</v>
      </c>
      <c r="Y624" s="1">
        <v>42621.515972222223</v>
      </c>
      <c r="AC624" t="s">
        <v>51</v>
      </c>
      <c r="AD624">
        <v>2969482117</v>
      </c>
      <c r="AE624" s="1">
        <v>37559</v>
      </c>
      <c r="AF624" t="s">
        <v>5089</v>
      </c>
      <c r="AG624" t="s">
        <v>5090</v>
      </c>
      <c r="AH624" t="s">
        <v>53</v>
      </c>
      <c r="AJ624" t="s">
        <v>53</v>
      </c>
      <c r="AK624" t="s">
        <v>536</v>
      </c>
      <c r="AL624" t="s">
        <v>68</v>
      </c>
      <c r="AO624" t="s">
        <v>54</v>
      </c>
      <c r="AP624" s="1">
        <v>45339.719444444447</v>
      </c>
      <c r="AQ624" s="1">
        <v>45339.718055555553</v>
      </c>
    </row>
    <row r="625" spans="1:43" x14ac:dyDescent="0.35">
      <c r="A625" t="s">
        <v>5091</v>
      </c>
      <c r="B625" t="s">
        <v>5092</v>
      </c>
      <c r="C625" t="s">
        <v>940</v>
      </c>
      <c r="F625" t="s">
        <v>5093</v>
      </c>
      <c r="H625" t="s">
        <v>5094</v>
      </c>
      <c r="I625" t="s">
        <v>179</v>
      </c>
      <c r="J625" t="s">
        <v>5095</v>
      </c>
      <c r="K625" t="s">
        <v>5096</v>
      </c>
      <c r="M625" t="s">
        <v>390</v>
      </c>
      <c r="N625" t="s">
        <v>65</v>
      </c>
      <c r="O625">
        <v>81049</v>
      </c>
      <c r="P625" t="s">
        <v>50</v>
      </c>
      <c r="Q625" t="s">
        <v>4134</v>
      </c>
      <c r="R625">
        <v>99469</v>
      </c>
      <c r="S625" t="s">
        <v>4135</v>
      </c>
      <c r="T625" t="s">
        <v>4302</v>
      </c>
      <c r="U625" s="1">
        <v>42301.362500000003</v>
      </c>
      <c r="V625" s="1">
        <v>42301.362500000003</v>
      </c>
      <c r="W625" s="1">
        <v>42301.363194444442</v>
      </c>
      <c r="X625" s="1">
        <v>43531.309027777781</v>
      </c>
      <c r="Y625" s="1">
        <v>42519.475694444445</v>
      </c>
      <c r="AC625" t="s">
        <v>53</v>
      </c>
      <c r="AD625">
        <v>2969517090</v>
      </c>
      <c r="AE625" s="1">
        <v>38761.603472222225</v>
      </c>
      <c r="AF625" t="s">
        <v>5097</v>
      </c>
      <c r="AG625" t="s">
        <v>5098</v>
      </c>
      <c r="AH625" t="s">
        <v>51</v>
      </c>
      <c r="AI625" t="s">
        <v>51</v>
      </c>
      <c r="AJ625" t="s">
        <v>53</v>
      </c>
      <c r="AL625" t="s">
        <v>68</v>
      </c>
      <c r="AO625" t="s">
        <v>54</v>
      </c>
      <c r="AP625" s="1">
        <v>45155.675000000003</v>
      </c>
      <c r="AQ625" s="1">
        <v>45036.940972222219</v>
      </c>
    </row>
    <row r="626" spans="1:43" x14ac:dyDescent="0.35">
      <c r="A626" t="s">
        <v>5099</v>
      </c>
      <c r="B626" t="s">
        <v>5100</v>
      </c>
      <c r="C626" t="s">
        <v>5101</v>
      </c>
      <c r="D626" t="s">
        <v>219</v>
      </c>
      <c r="F626" t="s">
        <v>47</v>
      </c>
      <c r="H626" t="s">
        <v>5102</v>
      </c>
      <c r="I626" t="s">
        <v>179</v>
      </c>
      <c r="J626" t="s">
        <v>49</v>
      </c>
      <c r="P626" t="s">
        <v>50</v>
      </c>
      <c r="Q626" t="s">
        <v>4134</v>
      </c>
      <c r="R626" t="s">
        <v>5103</v>
      </c>
      <c r="S626" t="s">
        <v>4135</v>
      </c>
      <c r="T626" t="s">
        <v>5104</v>
      </c>
      <c r="U626" s="1">
        <v>42304.425694444442</v>
      </c>
      <c r="V626" s="1">
        <v>42304.425694444442</v>
      </c>
      <c r="W626" s="1">
        <v>44477.518750000003</v>
      </c>
      <c r="X626" s="1">
        <v>44477.518750000003</v>
      </c>
      <c r="AC626" t="s">
        <v>53</v>
      </c>
      <c r="AD626">
        <v>2969485219</v>
      </c>
      <c r="AE626" s="1">
        <v>37784</v>
      </c>
      <c r="AF626" t="s">
        <v>483</v>
      </c>
      <c r="AG626" t="s">
        <v>5105</v>
      </c>
      <c r="AH626" t="s">
        <v>53</v>
      </c>
      <c r="AJ626" t="s">
        <v>53</v>
      </c>
      <c r="AK626" t="s">
        <v>570</v>
      </c>
      <c r="AL626" t="s">
        <v>78</v>
      </c>
      <c r="AO626" t="s">
        <v>54</v>
      </c>
      <c r="AP626" s="1">
        <v>44477.505555555559</v>
      </c>
    </row>
    <row r="627" spans="1:43" x14ac:dyDescent="0.35">
      <c r="A627" t="s">
        <v>5106</v>
      </c>
      <c r="B627" t="s">
        <v>5107</v>
      </c>
      <c r="C627" t="s">
        <v>5108</v>
      </c>
      <c r="D627">
        <v>3</v>
      </c>
      <c r="F627" t="s">
        <v>5109</v>
      </c>
      <c r="H627" t="s">
        <v>5110</v>
      </c>
      <c r="I627" t="s">
        <v>61</v>
      </c>
      <c r="J627" t="s">
        <v>4517</v>
      </c>
      <c r="P627" t="s">
        <v>50</v>
      </c>
      <c r="Q627" t="s">
        <v>4134</v>
      </c>
      <c r="R627">
        <v>26674</v>
      </c>
      <c r="S627" t="s">
        <v>4135</v>
      </c>
      <c r="T627" t="s">
        <v>4276</v>
      </c>
      <c r="U627" s="1">
        <v>42304.520833333336</v>
      </c>
      <c r="V627" s="1">
        <v>42304.520833333336</v>
      </c>
      <c r="W627" s="1">
        <v>42314.376388888886</v>
      </c>
      <c r="X627" s="1">
        <v>43606.68472222222</v>
      </c>
      <c r="Y627" s="1">
        <v>42656.40625</v>
      </c>
      <c r="AC627" t="s">
        <v>53</v>
      </c>
      <c r="AD627">
        <v>2969510670</v>
      </c>
      <c r="AE627" s="1">
        <v>38387.707638888889</v>
      </c>
      <c r="AF627" t="s">
        <v>4518</v>
      </c>
      <c r="AG627" t="s">
        <v>5111</v>
      </c>
      <c r="AH627" t="s">
        <v>53</v>
      </c>
      <c r="AJ627" t="s">
        <v>53</v>
      </c>
      <c r="AK627" t="s">
        <v>2497</v>
      </c>
      <c r="AL627" t="s">
        <v>68</v>
      </c>
      <c r="AO627" t="s">
        <v>54</v>
      </c>
      <c r="AP627" s="1">
        <v>45476.557638888888</v>
      </c>
      <c r="AQ627" s="1">
        <v>45462.443749999999</v>
      </c>
    </row>
    <row r="628" spans="1:43" x14ac:dyDescent="0.35">
      <c r="A628" t="s">
        <v>5112</v>
      </c>
      <c r="B628" t="s">
        <v>5113</v>
      </c>
      <c r="C628" t="s">
        <v>5114</v>
      </c>
      <c r="F628" t="s">
        <v>5115</v>
      </c>
      <c r="H628" t="s">
        <v>5116</v>
      </c>
      <c r="I628" t="s">
        <v>1368</v>
      </c>
      <c r="J628" t="s">
        <v>5117</v>
      </c>
      <c r="K628" t="s">
        <v>5118</v>
      </c>
      <c r="M628" t="s">
        <v>5119</v>
      </c>
      <c r="N628" t="s">
        <v>213</v>
      </c>
      <c r="O628" t="s">
        <v>5120</v>
      </c>
      <c r="P628" t="s">
        <v>50</v>
      </c>
      <c r="Q628" t="s">
        <v>4134</v>
      </c>
      <c r="R628" t="s">
        <v>972</v>
      </c>
      <c r="S628" t="s">
        <v>4135</v>
      </c>
      <c r="T628">
        <v>87539</v>
      </c>
      <c r="U628" s="1">
        <v>40036.378472222219</v>
      </c>
      <c r="V628" s="1">
        <v>42304.643055555556</v>
      </c>
      <c r="W628" s="1">
        <v>40036.54583333333</v>
      </c>
      <c r="X628" s="1">
        <v>43390.660416666666</v>
      </c>
      <c r="Y628" s="1">
        <v>42632.779166666667</v>
      </c>
      <c r="AC628" t="s">
        <v>51</v>
      </c>
      <c r="AD628">
        <v>2969484166</v>
      </c>
      <c r="AE628" s="1">
        <v>37701</v>
      </c>
      <c r="AF628" t="s">
        <v>5121</v>
      </c>
      <c r="AG628" t="s">
        <v>5122</v>
      </c>
      <c r="AH628" t="s">
        <v>53</v>
      </c>
      <c r="AJ628" t="s">
        <v>53</v>
      </c>
      <c r="AK628" t="s">
        <v>536</v>
      </c>
      <c r="AL628" t="s">
        <v>68</v>
      </c>
      <c r="AO628" t="s">
        <v>54</v>
      </c>
      <c r="AP628" s="1">
        <v>45449.700694444444</v>
      </c>
      <c r="AQ628" s="1">
        <v>45442.515277777777</v>
      </c>
    </row>
    <row r="629" spans="1:43" x14ac:dyDescent="0.35">
      <c r="A629" t="s">
        <v>5123</v>
      </c>
      <c r="B629" t="s">
        <v>5124</v>
      </c>
      <c r="C629" t="s">
        <v>5125</v>
      </c>
      <c r="F629">
        <v>2815302266</v>
      </c>
      <c r="H629" t="s">
        <v>5126</v>
      </c>
      <c r="I629" t="s">
        <v>1690</v>
      </c>
      <c r="J629" t="s">
        <v>5127</v>
      </c>
      <c r="K629" t="s">
        <v>5128</v>
      </c>
      <c r="M629" t="s">
        <v>2783</v>
      </c>
      <c r="N629" t="s">
        <v>264</v>
      </c>
      <c r="O629">
        <v>77084</v>
      </c>
      <c r="P629" t="s">
        <v>50</v>
      </c>
      <c r="Q629" t="s">
        <v>4134</v>
      </c>
      <c r="R629" t="s">
        <v>4176</v>
      </c>
      <c r="S629" t="s">
        <v>4135</v>
      </c>
      <c r="T629" t="s">
        <v>4176</v>
      </c>
      <c r="U629" s="1">
        <v>42309.240277777775</v>
      </c>
      <c r="V629" s="1">
        <v>42309.240277777775</v>
      </c>
      <c r="W629" s="1">
        <v>42309.240972222222</v>
      </c>
      <c r="X629" s="1">
        <v>42481.060416666667</v>
      </c>
      <c r="AC629" t="s">
        <v>51</v>
      </c>
      <c r="AD629">
        <v>1000000001</v>
      </c>
      <c r="AE629" s="1">
        <v>39973.351388888892</v>
      </c>
      <c r="AF629" t="s">
        <v>3377</v>
      </c>
      <c r="AG629" t="s">
        <v>5129</v>
      </c>
      <c r="AH629" t="s">
        <v>51</v>
      </c>
      <c r="AI629" t="s">
        <v>53</v>
      </c>
      <c r="AJ629" t="s">
        <v>51</v>
      </c>
      <c r="AL629" t="s">
        <v>78</v>
      </c>
      <c r="AO629" t="s">
        <v>54</v>
      </c>
      <c r="AP629" s="1">
        <v>44699.106249999997</v>
      </c>
    </row>
    <row r="630" spans="1:43" x14ac:dyDescent="0.35">
      <c r="A630" t="s">
        <v>5130</v>
      </c>
      <c r="B630" t="s">
        <v>5131</v>
      </c>
      <c r="C630" t="s">
        <v>5132</v>
      </c>
      <c r="D630" t="s">
        <v>5133</v>
      </c>
      <c r="F630" t="s">
        <v>5134</v>
      </c>
      <c r="H630" t="s">
        <v>5135</v>
      </c>
      <c r="I630" t="s">
        <v>179</v>
      </c>
      <c r="J630" t="s">
        <v>739</v>
      </c>
      <c r="K630" t="s">
        <v>5136</v>
      </c>
      <c r="M630" t="s">
        <v>5137</v>
      </c>
      <c r="N630" t="s">
        <v>2486</v>
      </c>
      <c r="O630" t="s">
        <v>5138</v>
      </c>
      <c r="P630" t="s">
        <v>50</v>
      </c>
      <c r="Q630" t="s">
        <v>4134</v>
      </c>
      <c r="R630">
        <v>33599</v>
      </c>
      <c r="S630" t="s">
        <v>4135</v>
      </c>
      <c r="T630" t="s">
        <v>5139</v>
      </c>
      <c r="U630" s="1">
        <v>42310.348611111112</v>
      </c>
      <c r="V630" s="1">
        <v>42310.348611111112</v>
      </c>
      <c r="W630" s="1">
        <v>42310.352083333331</v>
      </c>
      <c r="X630" s="1">
        <v>43955.474999999999</v>
      </c>
      <c r="Y630" s="1">
        <v>42657.786111111112</v>
      </c>
      <c r="AC630" t="s">
        <v>53</v>
      </c>
      <c r="AD630">
        <v>2969475436</v>
      </c>
      <c r="AE630" s="1">
        <v>37166.661111111112</v>
      </c>
      <c r="AF630" t="s">
        <v>741</v>
      </c>
      <c r="AG630" t="s">
        <v>5140</v>
      </c>
      <c r="AH630" t="s">
        <v>53</v>
      </c>
      <c r="AJ630" t="s">
        <v>53</v>
      </c>
      <c r="AK630" t="s">
        <v>2512</v>
      </c>
      <c r="AL630" t="s">
        <v>68</v>
      </c>
      <c r="AO630" t="s">
        <v>54</v>
      </c>
      <c r="AP630" s="1">
        <v>44636.616666666669</v>
      </c>
      <c r="AQ630" s="1">
        <v>43308.674305555556</v>
      </c>
    </row>
    <row r="631" spans="1:43" x14ac:dyDescent="0.35">
      <c r="A631" t="s">
        <v>5141</v>
      </c>
      <c r="B631" t="s">
        <v>5142</v>
      </c>
      <c r="C631" t="s">
        <v>5143</v>
      </c>
      <c r="D631" t="s">
        <v>5144</v>
      </c>
      <c r="F631">
        <v>211582000</v>
      </c>
      <c r="G631">
        <v>9211392902</v>
      </c>
      <c r="H631" t="s">
        <v>5145</v>
      </c>
      <c r="I631" t="s">
        <v>5146</v>
      </c>
      <c r="J631" t="s">
        <v>5147</v>
      </c>
      <c r="K631" t="s">
        <v>5148</v>
      </c>
      <c r="L631" t="s">
        <v>5148</v>
      </c>
      <c r="M631" t="s">
        <v>5149</v>
      </c>
      <c r="N631" t="s">
        <v>5150</v>
      </c>
      <c r="O631">
        <v>96536</v>
      </c>
      <c r="P631" t="s">
        <v>5151</v>
      </c>
      <c r="Q631" t="s">
        <v>4134</v>
      </c>
      <c r="R631" t="s">
        <v>4219</v>
      </c>
      <c r="S631" t="s">
        <v>4135</v>
      </c>
      <c r="T631" t="s">
        <v>4157</v>
      </c>
      <c r="U631" s="1">
        <v>42310.445138888892</v>
      </c>
      <c r="V631" s="1">
        <v>42310.447222222225</v>
      </c>
      <c r="AC631" t="s">
        <v>51</v>
      </c>
      <c r="AD631">
        <v>2973963955</v>
      </c>
      <c r="AE631" s="1">
        <v>45257.491666666669</v>
      </c>
      <c r="AG631" t="s">
        <v>5152</v>
      </c>
      <c r="AH631" t="s">
        <v>53</v>
      </c>
      <c r="AJ631" t="s">
        <v>53</v>
      </c>
      <c r="AK631" t="s">
        <v>4334</v>
      </c>
      <c r="AM631" s="1">
        <v>42314.499305555553</v>
      </c>
      <c r="AN631" t="s">
        <v>5153</v>
      </c>
      <c r="AO631" t="s">
        <v>54</v>
      </c>
    </row>
    <row r="632" spans="1:43" x14ac:dyDescent="0.35">
      <c r="A632" t="s">
        <v>5154</v>
      </c>
      <c r="B632" t="s">
        <v>903</v>
      </c>
      <c r="C632" t="s">
        <v>5155</v>
      </c>
      <c r="F632" t="s">
        <v>5156</v>
      </c>
      <c r="H632" t="s">
        <v>5157</v>
      </c>
      <c r="I632" t="s">
        <v>179</v>
      </c>
      <c r="J632" t="s">
        <v>1940</v>
      </c>
      <c r="K632" t="s">
        <v>5158</v>
      </c>
      <c r="M632" t="s">
        <v>753</v>
      </c>
      <c r="N632" t="s">
        <v>798</v>
      </c>
      <c r="O632">
        <v>79925</v>
      </c>
      <c r="P632" t="s">
        <v>50</v>
      </c>
      <c r="U632" s="1">
        <v>42312</v>
      </c>
      <c r="V632" s="1">
        <v>42312</v>
      </c>
      <c r="W632" s="1">
        <v>42312.568055555559</v>
      </c>
      <c r="X632" s="1">
        <v>42317.670138888891</v>
      </c>
      <c r="Y632" s="1">
        <v>42317.672222222223</v>
      </c>
      <c r="AC632" t="s">
        <v>53</v>
      </c>
      <c r="AD632">
        <v>2969475102</v>
      </c>
      <c r="AE632" s="1">
        <v>37141</v>
      </c>
      <c r="AF632" t="s">
        <v>1942</v>
      </c>
      <c r="AG632" t="s">
        <v>5159</v>
      </c>
      <c r="AH632" t="s">
        <v>51</v>
      </c>
      <c r="AJ632" t="s">
        <v>53</v>
      </c>
      <c r="AL632" t="s">
        <v>68</v>
      </c>
      <c r="AO632" t="s">
        <v>54</v>
      </c>
      <c r="AP632" s="1">
        <v>45474.546527777777</v>
      </c>
      <c r="AQ632" s="1">
        <v>45474.552083333336</v>
      </c>
    </row>
    <row r="633" spans="1:43" x14ac:dyDescent="0.35">
      <c r="A633" t="s">
        <v>5160</v>
      </c>
      <c r="B633" t="s">
        <v>5161</v>
      </c>
      <c r="C633" t="s">
        <v>996</v>
      </c>
      <c r="F633" t="s">
        <v>5162</v>
      </c>
      <c r="H633" t="s">
        <v>5163</v>
      </c>
      <c r="I633" t="s">
        <v>394</v>
      </c>
      <c r="J633" t="s">
        <v>5164</v>
      </c>
      <c r="K633" t="s">
        <v>5165</v>
      </c>
      <c r="M633" t="s">
        <v>4713</v>
      </c>
      <c r="N633" t="s">
        <v>213</v>
      </c>
      <c r="O633">
        <v>81401</v>
      </c>
      <c r="P633" t="s">
        <v>50</v>
      </c>
      <c r="Q633" t="s">
        <v>4134</v>
      </c>
      <c r="R633" t="s">
        <v>469</v>
      </c>
      <c r="S633" t="s">
        <v>4135</v>
      </c>
      <c r="T633" t="s">
        <v>5166</v>
      </c>
      <c r="U633" s="1">
        <v>38419.48333333333</v>
      </c>
      <c r="V633" s="1">
        <v>42312.617361111108</v>
      </c>
      <c r="W633" s="1">
        <v>38425.501388888886</v>
      </c>
      <c r="X633" s="1">
        <v>44545.412499999999</v>
      </c>
      <c r="Y633" s="1">
        <v>42636.442361111112</v>
      </c>
      <c r="AC633" t="s">
        <v>51</v>
      </c>
      <c r="AD633">
        <v>2969511364</v>
      </c>
      <c r="AE633" s="1">
        <v>38421.734722222223</v>
      </c>
      <c r="AF633" t="s">
        <v>5167</v>
      </c>
      <c r="AG633" t="s">
        <v>5168</v>
      </c>
      <c r="AH633" t="s">
        <v>53</v>
      </c>
      <c r="AJ633" t="s">
        <v>53</v>
      </c>
      <c r="AL633" t="s">
        <v>68</v>
      </c>
      <c r="AO633" t="s">
        <v>54</v>
      </c>
      <c r="AP633" s="1">
        <v>45469.396527777775</v>
      </c>
      <c r="AQ633" s="1">
        <v>45386.726388888892</v>
      </c>
    </row>
    <row r="634" spans="1:43" x14ac:dyDescent="0.35">
      <c r="A634" t="s">
        <v>5169</v>
      </c>
      <c r="B634" t="s">
        <v>5170</v>
      </c>
      <c r="C634" t="s">
        <v>1429</v>
      </c>
      <c r="F634" t="s">
        <v>5171</v>
      </c>
      <c r="G634">
        <v>3034350503</v>
      </c>
      <c r="H634" t="s">
        <v>5172</v>
      </c>
      <c r="I634" t="s">
        <v>3003</v>
      </c>
      <c r="J634" t="s">
        <v>5173</v>
      </c>
      <c r="K634" t="s">
        <v>2814</v>
      </c>
      <c r="M634" t="s">
        <v>525</v>
      </c>
      <c r="N634" t="s">
        <v>213</v>
      </c>
      <c r="O634">
        <v>80011</v>
      </c>
      <c r="P634" t="s">
        <v>50</v>
      </c>
      <c r="U634" s="1">
        <v>38792.604861111111</v>
      </c>
      <c r="V634" s="1">
        <v>42312.664583333331</v>
      </c>
      <c r="W634" s="1">
        <v>38792.605555555558</v>
      </c>
      <c r="X634" s="1">
        <v>43592.393055555556</v>
      </c>
      <c r="Y634" s="1">
        <v>42656.714583333334</v>
      </c>
      <c r="AC634" t="s">
        <v>51</v>
      </c>
      <c r="AD634">
        <v>2969481577</v>
      </c>
      <c r="AE634" s="1">
        <v>37524</v>
      </c>
      <c r="AF634" t="s">
        <v>526</v>
      </c>
      <c r="AG634" t="s">
        <v>5174</v>
      </c>
      <c r="AH634" t="s">
        <v>53</v>
      </c>
      <c r="AJ634" t="s">
        <v>53</v>
      </c>
      <c r="AK634" t="s">
        <v>2512</v>
      </c>
      <c r="AL634" t="s">
        <v>68</v>
      </c>
      <c r="AO634" t="s">
        <v>54</v>
      </c>
      <c r="AP634" s="1">
        <v>45474.4375</v>
      </c>
      <c r="AQ634" s="1">
        <v>45391.549305555556</v>
      </c>
    </row>
    <row r="635" spans="1:43" x14ac:dyDescent="0.35">
      <c r="A635" t="s">
        <v>5175</v>
      </c>
      <c r="B635" t="s">
        <v>5176</v>
      </c>
      <c r="C635" t="s">
        <v>5177</v>
      </c>
      <c r="F635" t="s">
        <v>5178</v>
      </c>
      <c r="H635" t="s">
        <v>5179</v>
      </c>
      <c r="I635" t="s">
        <v>2110</v>
      </c>
      <c r="J635" t="s">
        <v>5180</v>
      </c>
      <c r="K635" t="s">
        <v>5181</v>
      </c>
      <c r="M635" t="s">
        <v>5182</v>
      </c>
      <c r="N635" t="s">
        <v>287</v>
      </c>
      <c r="O635">
        <v>80137</v>
      </c>
      <c r="P635" t="s">
        <v>50</v>
      </c>
      <c r="Q635" t="s">
        <v>4134</v>
      </c>
      <c r="R635">
        <v>45061</v>
      </c>
      <c r="S635" t="s">
        <v>4135</v>
      </c>
      <c r="T635" t="s">
        <v>4157</v>
      </c>
      <c r="U635" s="1">
        <v>42269</v>
      </c>
      <c r="V635" s="1">
        <v>42317.380555555559</v>
      </c>
      <c r="W635" s="1">
        <v>42269.663194444445</v>
      </c>
      <c r="X635" s="1">
        <v>42269.663194444445</v>
      </c>
      <c r="AC635" t="s">
        <v>53</v>
      </c>
      <c r="AD635">
        <v>2969681557</v>
      </c>
      <c r="AE635" s="1">
        <v>42277.602777777778</v>
      </c>
      <c r="AF635" t="s">
        <v>5183</v>
      </c>
      <c r="AG635" t="s">
        <v>5184</v>
      </c>
      <c r="AH635" t="s">
        <v>51</v>
      </c>
      <c r="AJ635" t="s">
        <v>53</v>
      </c>
      <c r="AL635" t="s">
        <v>68</v>
      </c>
      <c r="AO635" t="s">
        <v>54</v>
      </c>
      <c r="AP635" s="1">
        <v>45470.681944444441</v>
      </c>
      <c r="AQ635" s="1">
        <v>44239.413888888892</v>
      </c>
    </row>
    <row r="636" spans="1:43" x14ac:dyDescent="0.35">
      <c r="A636" t="s">
        <v>5185</v>
      </c>
      <c r="B636" t="s">
        <v>5186</v>
      </c>
      <c r="C636" t="s">
        <v>2615</v>
      </c>
      <c r="D636" t="s">
        <v>302</v>
      </c>
      <c r="H636" t="s">
        <v>5187</v>
      </c>
      <c r="I636" t="s">
        <v>61</v>
      </c>
      <c r="J636" t="s">
        <v>1919</v>
      </c>
      <c r="P636" t="s">
        <v>50</v>
      </c>
      <c r="Q636" t="s">
        <v>4134</v>
      </c>
      <c r="R636">
        <v>32491</v>
      </c>
      <c r="S636" t="s">
        <v>4135</v>
      </c>
      <c r="T636" t="s">
        <v>4157</v>
      </c>
      <c r="U636" s="1">
        <v>42317.716666666667</v>
      </c>
      <c r="V636" s="1">
        <v>42317.716666666667</v>
      </c>
      <c r="W636" s="1">
        <v>42317.718055555553</v>
      </c>
      <c r="X636" s="1">
        <v>42409.517361111109</v>
      </c>
      <c r="Y636" s="1">
        <v>42395.622916666667</v>
      </c>
      <c r="AC636" t="s">
        <v>53</v>
      </c>
      <c r="AD636">
        <v>2969477838</v>
      </c>
      <c r="AE636" s="1">
        <v>37309</v>
      </c>
      <c r="AF636" t="s">
        <v>1921</v>
      </c>
      <c r="AG636" t="s">
        <v>5188</v>
      </c>
      <c r="AH636" t="s">
        <v>53</v>
      </c>
      <c r="AJ636" t="s">
        <v>53</v>
      </c>
      <c r="AL636" t="s">
        <v>78</v>
      </c>
      <c r="AO636" t="s">
        <v>54</v>
      </c>
      <c r="AP636" s="1">
        <v>43916.477083333331</v>
      </c>
      <c r="AQ636" s="1">
        <v>43734.727777777778</v>
      </c>
    </row>
    <row r="637" spans="1:43" x14ac:dyDescent="0.35">
      <c r="A637" t="s">
        <v>5189</v>
      </c>
      <c r="B637" t="s">
        <v>5190</v>
      </c>
      <c r="C637" t="s">
        <v>89</v>
      </c>
      <c r="F637">
        <v>3033382208</v>
      </c>
      <c r="H637" t="s">
        <v>5191</v>
      </c>
      <c r="J637" t="s">
        <v>5192</v>
      </c>
      <c r="K637" t="s">
        <v>5193</v>
      </c>
      <c r="M637" t="s">
        <v>5194</v>
      </c>
      <c r="N637" t="s">
        <v>1593</v>
      </c>
      <c r="O637">
        <v>80111</v>
      </c>
      <c r="P637" t="s">
        <v>50</v>
      </c>
      <c r="U637" s="1">
        <v>42318</v>
      </c>
      <c r="V637" s="1">
        <v>42318</v>
      </c>
      <c r="W637" s="1">
        <v>42318.55972222222</v>
      </c>
      <c r="X637" s="1">
        <v>42318.55972222222</v>
      </c>
      <c r="AC637" t="s">
        <v>53</v>
      </c>
      <c r="AD637">
        <v>1000000001</v>
      </c>
      <c r="AE637" s="1">
        <v>39973.351388888892</v>
      </c>
      <c r="AF637" t="s">
        <v>3377</v>
      </c>
      <c r="AG637" t="s">
        <v>5195</v>
      </c>
      <c r="AH637" t="s">
        <v>51</v>
      </c>
      <c r="AJ637" t="s">
        <v>53</v>
      </c>
      <c r="AL637" t="s">
        <v>78</v>
      </c>
      <c r="AO637" t="s">
        <v>54</v>
      </c>
      <c r="AP637" s="1">
        <v>45434.459027777775</v>
      </c>
    </row>
    <row r="638" spans="1:43" x14ac:dyDescent="0.35">
      <c r="A638" t="s">
        <v>5196</v>
      </c>
      <c r="B638" t="s">
        <v>5197</v>
      </c>
      <c r="C638" t="s">
        <v>969</v>
      </c>
      <c r="D638" t="s">
        <v>677</v>
      </c>
      <c r="F638" t="s">
        <v>5198</v>
      </c>
      <c r="G638" t="s">
        <v>5199</v>
      </c>
      <c r="H638" t="s">
        <v>5200</v>
      </c>
      <c r="I638" t="s">
        <v>101</v>
      </c>
      <c r="J638" t="s">
        <v>5201</v>
      </c>
      <c r="K638" t="s">
        <v>5202</v>
      </c>
      <c r="L638" t="s">
        <v>5203</v>
      </c>
      <c r="M638" t="s">
        <v>5204</v>
      </c>
      <c r="N638" t="s">
        <v>65</v>
      </c>
      <c r="O638">
        <v>81647</v>
      </c>
      <c r="P638" t="s">
        <v>50</v>
      </c>
      <c r="Q638" t="s">
        <v>4134</v>
      </c>
      <c r="R638">
        <v>85823</v>
      </c>
      <c r="S638" t="s">
        <v>4135</v>
      </c>
      <c r="T638" t="s">
        <v>4157</v>
      </c>
      <c r="U638" s="1">
        <v>41661.402083333334</v>
      </c>
      <c r="V638" s="1">
        <v>42320.338194444441</v>
      </c>
      <c r="W638" s="1">
        <v>42320.372916666667</v>
      </c>
      <c r="X638" s="1">
        <v>43917.347916666666</v>
      </c>
      <c r="AC638" t="s">
        <v>51</v>
      </c>
      <c r="AD638">
        <v>2969569429</v>
      </c>
      <c r="AE638" s="1">
        <v>40907.6875</v>
      </c>
      <c r="AF638" t="s">
        <v>5205</v>
      </c>
      <c r="AG638" t="s">
        <v>5206</v>
      </c>
      <c r="AH638" t="s">
        <v>53</v>
      </c>
      <c r="AJ638" t="s">
        <v>53</v>
      </c>
      <c r="AK638" t="s">
        <v>570</v>
      </c>
      <c r="AL638" t="s">
        <v>68</v>
      </c>
      <c r="AO638" t="s">
        <v>54</v>
      </c>
      <c r="AP638" s="1">
        <v>45433.291666666664</v>
      </c>
      <c r="AQ638" s="1">
        <v>45372.279861111114</v>
      </c>
    </row>
    <row r="639" spans="1:43" x14ac:dyDescent="0.35">
      <c r="A639" t="s">
        <v>5207</v>
      </c>
      <c r="B639" t="s">
        <v>5208</v>
      </c>
      <c r="C639" t="s">
        <v>5209</v>
      </c>
      <c r="H639" t="s">
        <v>5210</v>
      </c>
      <c r="I639" t="s">
        <v>61</v>
      </c>
      <c r="J639" t="s">
        <v>1919</v>
      </c>
      <c r="P639" t="s">
        <v>50</v>
      </c>
      <c r="Q639" t="s">
        <v>4134</v>
      </c>
      <c r="R639">
        <v>32491</v>
      </c>
      <c r="S639" t="s">
        <v>4135</v>
      </c>
      <c r="T639" t="s">
        <v>4157</v>
      </c>
      <c r="U639" s="1">
        <v>42320.460416666669</v>
      </c>
      <c r="V639" s="1">
        <v>42320.460416666669</v>
      </c>
      <c r="W639" s="1">
        <v>42320.461805555555</v>
      </c>
      <c r="X639" s="1">
        <v>42695.44027777778</v>
      </c>
      <c r="Y639" s="1">
        <v>42648.636111111111</v>
      </c>
      <c r="AC639" t="s">
        <v>53</v>
      </c>
      <c r="AD639">
        <v>2969477838</v>
      </c>
      <c r="AE639" s="1">
        <v>37309</v>
      </c>
      <c r="AF639" t="s">
        <v>1921</v>
      </c>
      <c r="AG639" t="s">
        <v>5211</v>
      </c>
      <c r="AH639" t="s">
        <v>53</v>
      </c>
      <c r="AJ639" t="s">
        <v>53</v>
      </c>
      <c r="AK639" t="s">
        <v>291</v>
      </c>
      <c r="AL639" t="s">
        <v>78</v>
      </c>
      <c r="AO639" t="s">
        <v>54</v>
      </c>
      <c r="AP639" s="1">
        <v>42769.492361111108</v>
      </c>
      <c r="AQ639" s="1">
        <v>42759.400694444441</v>
      </c>
    </row>
    <row r="640" spans="1:43" x14ac:dyDescent="0.35">
      <c r="A640" t="s">
        <v>5212</v>
      </c>
      <c r="B640" t="s">
        <v>5213</v>
      </c>
      <c r="C640" t="s">
        <v>2078</v>
      </c>
      <c r="D640" t="s">
        <v>623</v>
      </c>
      <c r="F640" t="s">
        <v>5214</v>
      </c>
      <c r="G640" t="s">
        <v>5215</v>
      </c>
      <c r="H640" t="s">
        <v>5216</v>
      </c>
      <c r="I640" t="s">
        <v>200</v>
      </c>
      <c r="J640" t="s">
        <v>5217</v>
      </c>
      <c r="K640" t="s">
        <v>5218</v>
      </c>
      <c r="M640" t="s">
        <v>2783</v>
      </c>
      <c r="N640" t="s">
        <v>264</v>
      </c>
      <c r="O640">
        <v>77269</v>
      </c>
      <c r="P640" t="s">
        <v>50</v>
      </c>
      <c r="Q640" t="s">
        <v>4134</v>
      </c>
      <c r="R640" t="s">
        <v>5219</v>
      </c>
      <c r="S640" t="s">
        <v>4135</v>
      </c>
      <c r="T640" s="2" t="s">
        <v>5220</v>
      </c>
      <c r="U640" s="1">
        <v>41564.493750000001</v>
      </c>
      <c r="V640" s="1">
        <v>42320.686111111114</v>
      </c>
      <c r="W640" s="1">
        <v>41564.640972222223</v>
      </c>
      <c r="X640" s="1">
        <v>42145.45208333333</v>
      </c>
      <c r="Y640" s="1">
        <v>41711.527083333334</v>
      </c>
      <c r="AC640" t="s">
        <v>51</v>
      </c>
      <c r="AD640">
        <v>2969475162</v>
      </c>
      <c r="AE640" s="1">
        <v>37147</v>
      </c>
      <c r="AF640" t="s">
        <v>5221</v>
      </c>
      <c r="AG640" t="s">
        <v>5222</v>
      </c>
      <c r="AH640" t="s">
        <v>53</v>
      </c>
      <c r="AJ640" t="s">
        <v>53</v>
      </c>
      <c r="AK640" t="s">
        <v>2497</v>
      </c>
      <c r="AL640" t="s">
        <v>68</v>
      </c>
      <c r="AO640" t="s">
        <v>54</v>
      </c>
      <c r="AP640" s="1">
        <v>45363.47152777778</v>
      </c>
      <c r="AQ640" s="1">
        <v>44865.504861111112</v>
      </c>
    </row>
    <row r="641" spans="1:43" x14ac:dyDescent="0.35">
      <c r="A641" t="s">
        <v>5223</v>
      </c>
      <c r="B641" t="s">
        <v>5224</v>
      </c>
      <c r="C641" t="s">
        <v>5225</v>
      </c>
      <c r="F641" t="s">
        <v>5226</v>
      </c>
      <c r="H641" t="s">
        <v>5227</v>
      </c>
      <c r="I641" t="s">
        <v>415</v>
      </c>
      <c r="J641" t="s">
        <v>5228</v>
      </c>
      <c r="K641" t="s">
        <v>5229</v>
      </c>
      <c r="M641" t="s">
        <v>5225</v>
      </c>
      <c r="N641" t="s">
        <v>5230</v>
      </c>
      <c r="O641">
        <v>80301</v>
      </c>
      <c r="P641" t="s">
        <v>50</v>
      </c>
      <c r="Q641" t="s">
        <v>4134</v>
      </c>
      <c r="R641" s="2" t="s">
        <v>5231</v>
      </c>
      <c r="S641" t="s">
        <v>4135</v>
      </c>
      <c r="T641" t="s">
        <v>5232</v>
      </c>
      <c r="U641" s="1">
        <v>42320.690972222219</v>
      </c>
      <c r="V641" s="1">
        <v>42320.690972222219</v>
      </c>
      <c r="W641" s="1">
        <v>42320.692361111112</v>
      </c>
      <c r="X641" s="1">
        <v>42768.9375</v>
      </c>
      <c r="AC641" t="s">
        <v>53</v>
      </c>
      <c r="AD641">
        <v>2969559391</v>
      </c>
      <c r="AE641" s="1">
        <v>40590.414583333331</v>
      </c>
      <c r="AF641" t="s">
        <v>5233</v>
      </c>
      <c r="AG641" t="s">
        <v>5234</v>
      </c>
      <c r="AH641" t="s">
        <v>51</v>
      </c>
      <c r="AI641" t="s">
        <v>51</v>
      </c>
      <c r="AJ641" t="s">
        <v>53</v>
      </c>
      <c r="AL641" t="s">
        <v>78</v>
      </c>
      <c r="AO641" t="s">
        <v>54</v>
      </c>
      <c r="AP641" s="1">
        <v>45195.407638888886</v>
      </c>
    </row>
    <row r="642" spans="1:43" x14ac:dyDescent="0.35">
      <c r="A642" t="s">
        <v>5235</v>
      </c>
      <c r="B642" t="s">
        <v>5236</v>
      </c>
      <c r="C642" t="s">
        <v>2347</v>
      </c>
      <c r="F642" t="s">
        <v>5237</v>
      </c>
      <c r="H642" t="s">
        <v>5238</v>
      </c>
      <c r="I642" t="s">
        <v>200</v>
      </c>
      <c r="J642" t="s">
        <v>5239</v>
      </c>
      <c r="K642" t="s">
        <v>5240</v>
      </c>
      <c r="M642" t="s">
        <v>2048</v>
      </c>
      <c r="N642" t="s">
        <v>398</v>
      </c>
      <c r="O642">
        <v>87401</v>
      </c>
      <c r="P642" t="s">
        <v>50</v>
      </c>
      <c r="Q642" t="s">
        <v>4134</v>
      </c>
      <c r="R642" t="s">
        <v>5219</v>
      </c>
      <c r="S642" t="s">
        <v>4135</v>
      </c>
      <c r="T642" t="s">
        <v>5219</v>
      </c>
      <c r="U642" s="1">
        <v>41767.129166666666</v>
      </c>
      <c r="V642" s="1">
        <v>42320.706944444442</v>
      </c>
      <c r="W642" s="1">
        <v>41767.129861111112</v>
      </c>
      <c r="X642" s="1">
        <v>42594.379166666666</v>
      </c>
      <c r="AC642" t="s">
        <v>53</v>
      </c>
      <c r="AD642">
        <v>2969475162</v>
      </c>
      <c r="AE642" s="1">
        <v>37147</v>
      </c>
      <c r="AF642" t="s">
        <v>5241</v>
      </c>
      <c r="AG642" t="s">
        <v>5242</v>
      </c>
      <c r="AH642" t="s">
        <v>51</v>
      </c>
      <c r="AJ642" t="s">
        <v>53</v>
      </c>
      <c r="AL642" t="s">
        <v>68</v>
      </c>
      <c r="AO642" t="s">
        <v>54</v>
      </c>
      <c r="AP642" s="1">
        <v>43760.724999999999</v>
      </c>
    </row>
    <row r="643" spans="1:43" x14ac:dyDescent="0.35">
      <c r="A643" t="s">
        <v>5243</v>
      </c>
      <c r="B643" t="s">
        <v>5244</v>
      </c>
      <c r="C643" t="s">
        <v>4860</v>
      </c>
      <c r="F643" t="s">
        <v>5245</v>
      </c>
      <c r="H643" t="s">
        <v>5246</v>
      </c>
      <c r="I643" t="s">
        <v>200</v>
      </c>
      <c r="J643" t="s">
        <v>5217</v>
      </c>
      <c r="K643" t="s">
        <v>5218</v>
      </c>
      <c r="M643" t="s">
        <v>2783</v>
      </c>
      <c r="N643" t="s">
        <v>264</v>
      </c>
      <c r="O643">
        <v>77269</v>
      </c>
      <c r="P643" t="s">
        <v>50</v>
      </c>
      <c r="Q643" t="s">
        <v>4134</v>
      </c>
      <c r="R643" t="s">
        <v>5219</v>
      </c>
      <c r="S643" t="s">
        <v>4135</v>
      </c>
      <c r="T643">
        <v>31606</v>
      </c>
      <c r="U643" s="1">
        <v>41594.87777777778</v>
      </c>
      <c r="V643" s="1">
        <v>42320.714583333334</v>
      </c>
      <c r="W643" s="1">
        <v>41598.658333333333</v>
      </c>
      <c r="X643" s="1">
        <v>42711.787499999999</v>
      </c>
      <c r="AC643" t="s">
        <v>51</v>
      </c>
      <c r="AD643">
        <v>2969475162</v>
      </c>
      <c r="AE643" s="1">
        <v>37147</v>
      </c>
      <c r="AF643" t="s">
        <v>5241</v>
      </c>
      <c r="AG643" t="s">
        <v>5247</v>
      </c>
      <c r="AH643" t="s">
        <v>53</v>
      </c>
      <c r="AJ643" t="s">
        <v>53</v>
      </c>
      <c r="AK643" t="s">
        <v>2497</v>
      </c>
      <c r="AL643" t="s">
        <v>68</v>
      </c>
      <c r="AO643" t="s">
        <v>54</v>
      </c>
      <c r="AP643" s="1">
        <v>45461.427777777775</v>
      </c>
    </row>
    <row r="644" spans="1:43" x14ac:dyDescent="0.35">
      <c r="A644" t="s">
        <v>5248</v>
      </c>
      <c r="B644" t="s">
        <v>5249</v>
      </c>
      <c r="C644" t="s">
        <v>3852</v>
      </c>
      <c r="D644" t="s">
        <v>5250</v>
      </c>
      <c r="F644" t="s">
        <v>5251</v>
      </c>
      <c r="G644" t="s">
        <v>5252</v>
      </c>
      <c r="H644" t="s">
        <v>5253</v>
      </c>
      <c r="I644" t="s">
        <v>3532</v>
      </c>
      <c r="J644" t="s">
        <v>5217</v>
      </c>
      <c r="K644" t="s">
        <v>5254</v>
      </c>
      <c r="M644" t="s">
        <v>3053</v>
      </c>
      <c r="N644" t="s">
        <v>798</v>
      </c>
      <c r="O644" t="s">
        <v>5255</v>
      </c>
      <c r="P644" t="s">
        <v>50</v>
      </c>
      <c r="Q644" t="s">
        <v>4134</v>
      </c>
      <c r="R644" t="s">
        <v>5219</v>
      </c>
      <c r="S644" t="s">
        <v>4135</v>
      </c>
      <c r="T644" t="s">
        <v>5219</v>
      </c>
      <c r="U644" s="1">
        <v>39294.579861111109</v>
      </c>
      <c r="V644" s="1">
        <v>42321.377083333333</v>
      </c>
      <c r="W644" s="1">
        <v>39741.712500000001</v>
      </c>
      <c r="X644" s="1">
        <v>39741.712500000001</v>
      </c>
      <c r="AC644" t="s">
        <v>51</v>
      </c>
      <c r="AD644">
        <v>2969475162</v>
      </c>
      <c r="AE644" s="1">
        <v>37147</v>
      </c>
      <c r="AG644" t="s">
        <v>5256</v>
      </c>
      <c r="AH644" t="s">
        <v>53</v>
      </c>
      <c r="AJ644" t="s">
        <v>53</v>
      </c>
      <c r="AK644" t="s">
        <v>570</v>
      </c>
      <c r="AL644" t="s">
        <v>291</v>
      </c>
      <c r="AO644" t="s">
        <v>54</v>
      </c>
    </row>
    <row r="645" spans="1:43" x14ac:dyDescent="0.35">
      <c r="A645" t="s">
        <v>5257</v>
      </c>
      <c r="B645" t="s">
        <v>5258</v>
      </c>
      <c r="C645" t="s">
        <v>4985</v>
      </c>
      <c r="F645" t="s">
        <v>5259</v>
      </c>
      <c r="H645" t="s">
        <v>5260</v>
      </c>
      <c r="I645" t="s">
        <v>200</v>
      </c>
      <c r="J645" t="s">
        <v>5217</v>
      </c>
      <c r="K645" t="s">
        <v>5218</v>
      </c>
      <c r="M645" t="s">
        <v>3053</v>
      </c>
      <c r="N645" t="s">
        <v>264</v>
      </c>
      <c r="O645">
        <v>77269</v>
      </c>
      <c r="P645" t="s">
        <v>50</v>
      </c>
      <c r="Q645" t="s">
        <v>4134</v>
      </c>
      <c r="R645" t="s">
        <v>5219</v>
      </c>
      <c r="S645" t="s">
        <v>4135</v>
      </c>
      <c r="T645">
        <v>31606</v>
      </c>
      <c r="U645" s="1">
        <v>41129.520833333336</v>
      </c>
      <c r="V645" s="1">
        <v>42321.381249999999</v>
      </c>
      <c r="W645" s="1">
        <v>41130.509027777778</v>
      </c>
      <c r="X645" s="1">
        <v>44701.156944444447</v>
      </c>
      <c r="Y645" s="1">
        <v>42541.716666666667</v>
      </c>
      <c r="AC645" t="s">
        <v>53</v>
      </c>
      <c r="AD645">
        <v>2969475162</v>
      </c>
      <c r="AE645" s="1">
        <v>37147</v>
      </c>
      <c r="AF645" t="s">
        <v>5241</v>
      </c>
      <c r="AG645" t="s">
        <v>5261</v>
      </c>
      <c r="AH645" t="s">
        <v>53</v>
      </c>
      <c r="AJ645" t="s">
        <v>53</v>
      </c>
      <c r="AK645" t="s">
        <v>2497</v>
      </c>
      <c r="AL645" t="s">
        <v>68</v>
      </c>
      <c r="AO645" t="s">
        <v>54</v>
      </c>
      <c r="AP645" s="1">
        <v>45474.356249999997</v>
      </c>
      <c r="AQ645" s="1">
        <v>45471.572222222225</v>
      </c>
    </row>
    <row r="646" spans="1:43" x14ac:dyDescent="0.35">
      <c r="A646" t="s">
        <v>5262</v>
      </c>
      <c r="B646" t="s">
        <v>5263</v>
      </c>
      <c r="C646" t="s">
        <v>5264</v>
      </c>
      <c r="F646" t="s">
        <v>5265</v>
      </c>
      <c r="G646" t="s">
        <v>5266</v>
      </c>
      <c r="H646" t="s">
        <v>5267</v>
      </c>
      <c r="I646" t="s">
        <v>200</v>
      </c>
      <c r="J646" t="s">
        <v>5217</v>
      </c>
      <c r="K646" t="s">
        <v>5218</v>
      </c>
      <c r="M646" t="s">
        <v>3053</v>
      </c>
      <c r="N646" t="s">
        <v>264</v>
      </c>
      <c r="O646">
        <v>77269</v>
      </c>
      <c r="P646" t="s">
        <v>50</v>
      </c>
      <c r="Q646" t="s">
        <v>4134</v>
      </c>
      <c r="R646" t="s">
        <v>5219</v>
      </c>
      <c r="S646" t="s">
        <v>4135</v>
      </c>
      <c r="T646" t="s">
        <v>5219</v>
      </c>
      <c r="U646" s="1">
        <v>41745.492361111108</v>
      </c>
      <c r="V646" s="1">
        <v>42321.383333333331</v>
      </c>
      <c r="W646" s="1">
        <v>41746.630555555559</v>
      </c>
      <c r="X646" s="1">
        <v>43367.363194444442</v>
      </c>
      <c r="AC646" t="s">
        <v>53</v>
      </c>
      <c r="AD646">
        <v>2969475162</v>
      </c>
      <c r="AE646" s="1">
        <v>37147</v>
      </c>
      <c r="AF646" t="s">
        <v>5241</v>
      </c>
      <c r="AG646" t="s">
        <v>5268</v>
      </c>
      <c r="AH646" t="s">
        <v>53</v>
      </c>
      <c r="AJ646" t="s">
        <v>53</v>
      </c>
      <c r="AL646" t="s">
        <v>78</v>
      </c>
      <c r="AO646" t="s">
        <v>54</v>
      </c>
      <c r="AP646" s="1">
        <v>45218.46875</v>
      </c>
    </row>
    <row r="647" spans="1:43" x14ac:dyDescent="0.35">
      <c r="A647" t="s">
        <v>5269</v>
      </c>
      <c r="B647" t="s">
        <v>5270</v>
      </c>
      <c r="C647" t="s">
        <v>5271</v>
      </c>
      <c r="F647" t="s">
        <v>5272</v>
      </c>
      <c r="G647" t="s">
        <v>5273</v>
      </c>
      <c r="H647" t="s">
        <v>5274</v>
      </c>
      <c r="I647" t="s">
        <v>200</v>
      </c>
      <c r="J647" t="s">
        <v>5217</v>
      </c>
      <c r="K647" t="s">
        <v>5275</v>
      </c>
      <c r="M647" t="s">
        <v>5276</v>
      </c>
      <c r="N647" t="s">
        <v>5277</v>
      </c>
      <c r="O647">
        <v>82601</v>
      </c>
      <c r="P647" t="s">
        <v>50</v>
      </c>
      <c r="Q647" t="s">
        <v>4134</v>
      </c>
      <c r="R647" t="s">
        <v>5278</v>
      </c>
      <c r="S647" t="s">
        <v>4135</v>
      </c>
      <c r="T647" t="s">
        <v>5219</v>
      </c>
      <c r="U647" s="1">
        <v>38931.603472222225</v>
      </c>
      <c r="V647" s="1">
        <v>42321.384027777778</v>
      </c>
      <c r="W647" s="1">
        <v>38938.449999999997</v>
      </c>
      <c r="X647" s="1">
        <v>39457.728472222225</v>
      </c>
      <c r="AC647" t="s">
        <v>51</v>
      </c>
      <c r="AD647">
        <v>2969475162</v>
      </c>
      <c r="AE647" s="1">
        <v>37147</v>
      </c>
      <c r="AF647" t="s">
        <v>5241</v>
      </c>
      <c r="AG647" t="s">
        <v>5279</v>
      </c>
      <c r="AH647" t="s">
        <v>53</v>
      </c>
      <c r="AJ647" t="s">
        <v>53</v>
      </c>
      <c r="AK647" t="s">
        <v>2512</v>
      </c>
      <c r="AL647" t="s">
        <v>68</v>
      </c>
      <c r="AO647" t="s">
        <v>54</v>
      </c>
      <c r="AP647" s="1">
        <v>45398.45208333333</v>
      </c>
      <c r="AQ647" s="1">
        <v>44018.692361111112</v>
      </c>
    </row>
    <row r="648" spans="1:43" x14ac:dyDescent="0.35">
      <c r="A648" t="s">
        <v>5280</v>
      </c>
      <c r="B648" t="s">
        <v>2819</v>
      </c>
      <c r="C648" t="s">
        <v>331</v>
      </c>
      <c r="F648" t="s">
        <v>5281</v>
      </c>
      <c r="G648" t="s">
        <v>5282</v>
      </c>
      <c r="H648" t="s">
        <v>5283</v>
      </c>
      <c r="I648" t="s">
        <v>200</v>
      </c>
      <c r="J648" t="s">
        <v>5217</v>
      </c>
      <c r="K648" t="s">
        <v>5284</v>
      </c>
      <c r="M648" t="s">
        <v>2048</v>
      </c>
      <c r="N648" t="s">
        <v>253</v>
      </c>
      <c r="O648" t="s">
        <v>5285</v>
      </c>
      <c r="P648" t="s">
        <v>50</v>
      </c>
      <c r="Q648" t="s">
        <v>4134</v>
      </c>
      <c r="R648" t="s">
        <v>5286</v>
      </c>
      <c r="S648" t="s">
        <v>4135</v>
      </c>
      <c r="T648">
        <v>31606</v>
      </c>
      <c r="U648" s="1">
        <v>39513.561805555553</v>
      </c>
      <c r="V648" s="1">
        <v>42321.386111111111</v>
      </c>
      <c r="W648" s="1">
        <v>39559.379166666666</v>
      </c>
      <c r="X648" s="1">
        <v>42654.597222222219</v>
      </c>
      <c r="Y648" s="1">
        <v>42364.375</v>
      </c>
      <c r="AC648" t="s">
        <v>51</v>
      </c>
      <c r="AD648">
        <v>2969475162</v>
      </c>
      <c r="AE648" s="1">
        <v>37147</v>
      </c>
      <c r="AF648" t="s">
        <v>5221</v>
      </c>
      <c r="AG648" t="s">
        <v>5287</v>
      </c>
      <c r="AH648" t="s">
        <v>53</v>
      </c>
      <c r="AJ648" t="s">
        <v>53</v>
      </c>
      <c r="AK648" t="s">
        <v>536</v>
      </c>
      <c r="AL648" t="s">
        <v>68</v>
      </c>
      <c r="AO648" t="s">
        <v>54</v>
      </c>
      <c r="AP648" s="1">
        <v>45468.740277777775</v>
      </c>
      <c r="AQ648" s="1">
        <v>45468.739583333336</v>
      </c>
    </row>
    <row r="649" spans="1:43" x14ac:dyDescent="0.35">
      <c r="A649" t="s">
        <v>5288</v>
      </c>
      <c r="B649" t="s">
        <v>5289</v>
      </c>
      <c r="C649" t="s">
        <v>5032</v>
      </c>
      <c r="D649" t="s">
        <v>4280</v>
      </c>
      <c r="F649" t="s">
        <v>5290</v>
      </c>
      <c r="H649" t="s">
        <v>5291</v>
      </c>
      <c r="I649" t="s">
        <v>200</v>
      </c>
      <c r="J649" t="s">
        <v>5239</v>
      </c>
      <c r="K649" t="s">
        <v>5292</v>
      </c>
      <c r="M649" t="s">
        <v>2048</v>
      </c>
      <c r="N649" t="s">
        <v>253</v>
      </c>
      <c r="O649">
        <v>87401</v>
      </c>
      <c r="P649" t="s">
        <v>5293</v>
      </c>
      <c r="Q649" t="s">
        <v>4134</v>
      </c>
      <c r="R649">
        <v>31606</v>
      </c>
      <c r="S649" t="s">
        <v>4135</v>
      </c>
      <c r="T649" t="s">
        <v>4219</v>
      </c>
      <c r="U649" s="1">
        <v>38985.507638888892</v>
      </c>
      <c r="V649" s="1">
        <v>42321.404166666667</v>
      </c>
      <c r="W649" s="1">
        <v>39034.667361111111</v>
      </c>
      <c r="X649" s="1">
        <v>43457.282638888886</v>
      </c>
      <c r="Y649" s="1">
        <v>41715.416666666664</v>
      </c>
      <c r="AC649" t="s">
        <v>51</v>
      </c>
      <c r="AD649">
        <v>2969475162</v>
      </c>
      <c r="AE649" s="1">
        <v>37147</v>
      </c>
      <c r="AF649" t="s">
        <v>5241</v>
      </c>
      <c r="AG649" t="s">
        <v>5294</v>
      </c>
      <c r="AH649" t="s">
        <v>53</v>
      </c>
      <c r="AJ649" t="s">
        <v>53</v>
      </c>
      <c r="AL649" t="s">
        <v>5295</v>
      </c>
      <c r="AO649" t="s">
        <v>54</v>
      </c>
      <c r="AP649" s="1">
        <v>45476.467361111114</v>
      </c>
      <c r="AQ649" s="1">
        <v>45476.476388888892</v>
      </c>
    </row>
    <row r="650" spans="1:43" x14ac:dyDescent="0.35">
      <c r="A650" t="s">
        <v>5296</v>
      </c>
      <c r="B650" t="s">
        <v>5297</v>
      </c>
      <c r="C650" t="s">
        <v>89</v>
      </c>
      <c r="D650" t="s">
        <v>437</v>
      </c>
      <c r="F650" t="s">
        <v>5298</v>
      </c>
      <c r="G650" t="s">
        <v>5299</v>
      </c>
      <c r="H650" t="s">
        <v>5300</v>
      </c>
      <c r="I650" t="s">
        <v>200</v>
      </c>
      <c r="J650" t="s">
        <v>5217</v>
      </c>
      <c r="K650" t="s">
        <v>5301</v>
      </c>
      <c r="M650" t="s">
        <v>5302</v>
      </c>
      <c r="N650" t="s">
        <v>5303</v>
      </c>
      <c r="O650">
        <v>82716</v>
      </c>
      <c r="P650" t="s">
        <v>50</v>
      </c>
      <c r="Q650" t="s">
        <v>4134</v>
      </c>
      <c r="R650" t="s">
        <v>5278</v>
      </c>
      <c r="S650" t="s">
        <v>4135</v>
      </c>
      <c r="T650">
        <v>31606</v>
      </c>
      <c r="U650" s="1">
        <v>38938.442361111112</v>
      </c>
      <c r="V650" s="1">
        <v>42321.450694444444</v>
      </c>
      <c r="W650" s="1">
        <v>38938.457638888889</v>
      </c>
      <c r="X650" s="1">
        <v>43939.932638888888</v>
      </c>
      <c r="Y650" s="1">
        <v>42306.746527777781</v>
      </c>
      <c r="AC650" t="s">
        <v>53</v>
      </c>
      <c r="AD650">
        <v>2969475162</v>
      </c>
      <c r="AE650" s="1">
        <v>37147</v>
      </c>
      <c r="AF650" t="s">
        <v>5241</v>
      </c>
      <c r="AG650" t="s">
        <v>5304</v>
      </c>
      <c r="AH650" t="s">
        <v>53</v>
      </c>
      <c r="AJ650" t="s">
        <v>53</v>
      </c>
      <c r="AL650" t="s">
        <v>68</v>
      </c>
      <c r="AO650" t="s">
        <v>54</v>
      </c>
      <c r="AP650" s="1">
        <v>45433.693055555559</v>
      </c>
      <c r="AQ650" s="1">
        <v>43886.609027777777</v>
      </c>
    </row>
    <row r="651" spans="1:43" x14ac:dyDescent="0.35">
      <c r="A651" t="s">
        <v>5305</v>
      </c>
      <c r="B651" t="s">
        <v>5306</v>
      </c>
      <c r="C651" t="s">
        <v>5307</v>
      </c>
      <c r="F651" t="s">
        <v>5308</v>
      </c>
      <c r="G651" t="s">
        <v>5309</v>
      </c>
      <c r="H651" t="s">
        <v>5310</v>
      </c>
      <c r="I651" t="s">
        <v>101</v>
      </c>
      <c r="J651" t="s">
        <v>5311</v>
      </c>
      <c r="K651" t="s">
        <v>5312</v>
      </c>
      <c r="M651" t="s">
        <v>148</v>
      </c>
      <c r="N651" t="s">
        <v>798</v>
      </c>
      <c r="O651" t="s">
        <v>5313</v>
      </c>
      <c r="P651" t="s">
        <v>50</v>
      </c>
      <c r="Q651" t="s">
        <v>4134</v>
      </c>
      <c r="R651">
        <v>99655</v>
      </c>
      <c r="S651" t="s">
        <v>4135</v>
      </c>
      <c r="T651" t="s">
        <v>5314</v>
      </c>
      <c r="U651" s="1">
        <v>42145.604861111111</v>
      </c>
      <c r="V651" s="1">
        <v>42328.537499999999</v>
      </c>
      <c r="W651" s="1">
        <v>42145.605555555558</v>
      </c>
      <c r="X651" s="1">
        <v>42258.491666666669</v>
      </c>
      <c r="AC651" t="s">
        <v>51</v>
      </c>
      <c r="AD651">
        <v>2969661919</v>
      </c>
      <c r="AE651" s="1">
        <v>42054.567361111112</v>
      </c>
      <c r="AG651" t="s">
        <v>5315</v>
      </c>
      <c r="AH651" t="s">
        <v>51</v>
      </c>
      <c r="AJ651" t="s">
        <v>53</v>
      </c>
      <c r="AL651" t="s">
        <v>291</v>
      </c>
      <c r="AO651" t="s">
        <v>54</v>
      </c>
      <c r="AP651" s="1">
        <v>44995.473611111112</v>
      </c>
      <c r="AQ651" s="1">
        <v>42326.701388888891</v>
      </c>
    </row>
    <row r="652" spans="1:43" x14ac:dyDescent="0.35">
      <c r="A652" t="s">
        <v>5316</v>
      </c>
      <c r="B652" t="s">
        <v>5317</v>
      </c>
      <c r="C652" t="s">
        <v>5318</v>
      </c>
      <c r="F652" t="s">
        <v>5319</v>
      </c>
      <c r="H652" t="s">
        <v>5320</v>
      </c>
      <c r="J652" t="s">
        <v>5321</v>
      </c>
      <c r="K652" t="s">
        <v>5322</v>
      </c>
      <c r="M652" t="s">
        <v>5323</v>
      </c>
      <c r="N652" t="s">
        <v>65</v>
      </c>
      <c r="O652">
        <v>80631</v>
      </c>
      <c r="P652" t="s">
        <v>50</v>
      </c>
      <c r="U652" s="1">
        <v>42332</v>
      </c>
      <c r="V652" s="1">
        <v>42332</v>
      </c>
      <c r="W652" s="1">
        <v>42332.491666666669</v>
      </c>
      <c r="X652" s="1">
        <v>42332.491666666669</v>
      </c>
      <c r="AC652" t="s">
        <v>53</v>
      </c>
      <c r="AD652">
        <v>2969648205</v>
      </c>
      <c r="AE652" s="1">
        <v>41920.477777777778</v>
      </c>
      <c r="AF652" t="s">
        <v>5324</v>
      </c>
      <c r="AG652" t="s">
        <v>5325</v>
      </c>
      <c r="AH652" t="s">
        <v>51</v>
      </c>
      <c r="AJ652" t="s">
        <v>53</v>
      </c>
      <c r="AL652" t="s">
        <v>78</v>
      </c>
      <c r="AO652" t="s">
        <v>54</v>
      </c>
      <c r="AP652" s="1">
        <v>44582.477777777778</v>
      </c>
      <c r="AQ652" s="1">
        <v>44216.802777777775</v>
      </c>
    </row>
    <row r="653" spans="1:43" x14ac:dyDescent="0.35">
      <c r="A653" t="s">
        <v>5326</v>
      </c>
      <c r="B653" t="s">
        <v>5327</v>
      </c>
      <c r="C653" t="s">
        <v>1499</v>
      </c>
      <c r="F653" t="s">
        <v>5328</v>
      </c>
      <c r="G653" t="s">
        <v>5329</v>
      </c>
      <c r="H653" t="s">
        <v>5330</v>
      </c>
      <c r="I653" t="s">
        <v>179</v>
      </c>
      <c r="J653" t="s">
        <v>5331</v>
      </c>
      <c r="K653" t="s">
        <v>5332</v>
      </c>
      <c r="L653" t="s">
        <v>1118</v>
      </c>
      <c r="M653" t="s">
        <v>5333</v>
      </c>
      <c r="N653" t="s">
        <v>65</v>
      </c>
      <c r="O653">
        <v>81648</v>
      </c>
      <c r="P653" t="s">
        <v>50</v>
      </c>
      <c r="Q653" t="s">
        <v>4134</v>
      </c>
      <c r="R653">
        <v>93555</v>
      </c>
      <c r="S653" t="s">
        <v>4135</v>
      </c>
      <c r="T653" t="s">
        <v>4630</v>
      </c>
      <c r="U653" s="1">
        <v>42171.537499999999</v>
      </c>
      <c r="V653" s="1">
        <v>42340.510416666664</v>
      </c>
      <c r="W653" s="1">
        <v>42171.538888888892</v>
      </c>
      <c r="X653" s="1">
        <v>44673.477083333331</v>
      </c>
      <c r="Y653" s="1">
        <v>42648.518055555556</v>
      </c>
      <c r="AC653" t="s">
        <v>51</v>
      </c>
      <c r="AD653">
        <v>2969479150</v>
      </c>
      <c r="AE653" s="1">
        <v>37378</v>
      </c>
      <c r="AF653" t="s">
        <v>5334</v>
      </c>
      <c r="AG653" t="s">
        <v>5335</v>
      </c>
      <c r="AH653" t="s">
        <v>51</v>
      </c>
      <c r="AJ653" t="s">
        <v>53</v>
      </c>
      <c r="AL653" t="s">
        <v>68</v>
      </c>
      <c r="AO653" t="s">
        <v>54</v>
      </c>
      <c r="AP653" s="1">
        <v>44725.468055555553</v>
      </c>
      <c r="AQ653" s="1">
        <v>44683.767361111109</v>
      </c>
    </row>
    <row r="654" spans="1:43" x14ac:dyDescent="0.35">
      <c r="A654" t="s">
        <v>5336</v>
      </c>
      <c r="B654" t="s">
        <v>5337</v>
      </c>
      <c r="C654" t="s">
        <v>5338</v>
      </c>
      <c r="D654" t="s">
        <v>861</v>
      </c>
      <c r="F654" t="s">
        <v>5339</v>
      </c>
      <c r="G654" t="s">
        <v>5340</v>
      </c>
      <c r="H654" t="s">
        <v>5341</v>
      </c>
      <c r="I654" t="s">
        <v>200</v>
      </c>
      <c r="J654" t="s">
        <v>5217</v>
      </c>
      <c r="K654" t="s">
        <v>5342</v>
      </c>
      <c r="M654" t="s">
        <v>5343</v>
      </c>
      <c r="N654" t="s">
        <v>798</v>
      </c>
      <c r="O654">
        <v>79706</v>
      </c>
      <c r="P654" t="s">
        <v>50</v>
      </c>
      <c r="Q654" t="s">
        <v>4134</v>
      </c>
      <c r="R654" t="s">
        <v>469</v>
      </c>
      <c r="S654" t="s">
        <v>4135</v>
      </c>
      <c r="T654">
        <v>19237</v>
      </c>
      <c r="U654" s="1">
        <v>41430.693749999999</v>
      </c>
      <c r="V654" s="1">
        <v>42344.519444444442</v>
      </c>
      <c r="W654" s="1">
        <v>41431.296527777777</v>
      </c>
      <c r="X654" s="1">
        <v>42621.40625</v>
      </c>
      <c r="Y654" s="1">
        <v>42058.737500000003</v>
      </c>
      <c r="AC654" t="s">
        <v>53</v>
      </c>
      <c r="AD654">
        <v>2969475162</v>
      </c>
      <c r="AE654" s="1">
        <v>37147</v>
      </c>
      <c r="AG654" t="s">
        <v>5344</v>
      </c>
      <c r="AH654" t="s">
        <v>53</v>
      </c>
      <c r="AJ654" t="s">
        <v>53</v>
      </c>
      <c r="AK654" t="s">
        <v>2497</v>
      </c>
      <c r="AL654" t="s">
        <v>68</v>
      </c>
      <c r="AO654" t="s">
        <v>54</v>
      </c>
    </row>
    <row r="655" spans="1:43" x14ac:dyDescent="0.35">
      <c r="A655" t="s">
        <v>5345</v>
      </c>
      <c r="B655" t="s">
        <v>5346</v>
      </c>
      <c r="C655" t="s">
        <v>3460</v>
      </c>
      <c r="F655" t="s">
        <v>5347</v>
      </c>
      <c r="H655" t="s">
        <v>5348</v>
      </c>
      <c r="J655" t="s">
        <v>5349</v>
      </c>
      <c r="K655" t="s">
        <v>5350</v>
      </c>
      <c r="M655" t="s">
        <v>5351</v>
      </c>
      <c r="N655" t="s">
        <v>253</v>
      </c>
      <c r="O655">
        <v>87107</v>
      </c>
      <c r="P655" t="s">
        <v>50</v>
      </c>
      <c r="U655" s="1">
        <v>42345</v>
      </c>
      <c r="V655" s="1">
        <v>42345</v>
      </c>
      <c r="W655" s="1">
        <v>42345.570833333331</v>
      </c>
      <c r="X655" s="1">
        <v>42530.772222222222</v>
      </c>
      <c r="Y655" s="1">
        <v>42530.775000000001</v>
      </c>
      <c r="AC655" t="s">
        <v>53</v>
      </c>
      <c r="AD655">
        <v>2969687749</v>
      </c>
      <c r="AE655" s="1">
        <v>42345.581250000003</v>
      </c>
      <c r="AF655" t="s">
        <v>5352</v>
      </c>
      <c r="AG655" t="s">
        <v>5353</v>
      </c>
      <c r="AH655" t="s">
        <v>51</v>
      </c>
      <c r="AJ655" t="s">
        <v>53</v>
      </c>
      <c r="AL655" t="s">
        <v>78</v>
      </c>
      <c r="AO655" t="s">
        <v>54</v>
      </c>
      <c r="AP655" s="1">
        <v>45475.571527777778</v>
      </c>
      <c r="AQ655" s="1">
        <v>45475.574305555558</v>
      </c>
    </row>
    <row r="656" spans="1:43" x14ac:dyDescent="0.35">
      <c r="A656" t="s">
        <v>5354</v>
      </c>
      <c r="B656" t="s">
        <v>5355</v>
      </c>
      <c r="C656" t="s">
        <v>2615</v>
      </c>
      <c r="D656" t="s">
        <v>5356</v>
      </c>
      <c r="F656" t="s">
        <v>5357</v>
      </c>
      <c r="G656" t="s">
        <v>5358</v>
      </c>
      <c r="H656" t="s">
        <v>5359</v>
      </c>
      <c r="I656" t="s">
        <v>179</v>
      </c>
      <c r="J656" t="s">
        <v>491</v>
      </c>
      <c r="K656" t="s">
        <v>5360</v>
      </c>
      <c r="M656" t="s">
        <v>1333</v>
      </c>
      <c r="N656" t="s">
        <v>287</v>
      </c>
      <c r="O656">
        <v>80112</v>
      </c>
      <c r="P656" t="s">
        <v>50</v>
      </c>
      <c r="Q656" t="s">
        <v>4134</v>
      </c>
      <c r="R656" t="s">
        <v>1274</v>
      </c>
      <c r="S656" t="s">
        <v>4135</v>
      </c>
      <c r="T656" t="s">
        <v>1274</v>
      </c>
      <c r="U656" s="1">
        <v>42345.495833333334</v>
      </c>
      <c r="V656" s="1">
        <v>42345.495833333334</v>
      </c>
      <c r="W656" s="1">
        <v>42345.496527777781</v>
      </c>
      <c r="X656" s="1">
        <v>42345.496527777781</v>
      </c>
      <c r="AC656" t="s">
        <v>53</v>
      </c>
      <c r="AD656">
        <v>2969472760</v>
      </c>
      <c r="AE656" s="1">
        <v>36916.71597222222</v>
      </c>
      <c r="AG656" t="s">
        <v>5361</v>
      </c>
      <c r="AH656" t="s">
        <v>51</v>
      </c>
      <c r="AI656" t="s">
        <v>51</v>
      </c>
      <c r="AJ656" t="s">
        <v>53</v>
      </c>
      <c r="AL656" t="s">
        <v>78</v>
      </c>
      <c r="AO656" t="s">
        <v>54</v>
      </c>
    </row>
    <row r="657" spans="1:43" x14ac:dyDescent="0.35">
      <c r="A657" t="s">
        <v>5362</v>
      </c>
      <c r="B657" t="s">
        <v>5363</v>
      </c>
      <c r="C657" t="s">
        <v>5362</v>
      </c>
      <c r="D657" t="s">
        <v>5364</v>
      </c>
      <c r="F657" t="s">
        <v>5365</v>
      </c>
      <c r="G657" t="s">
        <v>5366</v>
      </c>
      <c r="H657" t="s">
        <v>5367</v>
      </c>
      <c r="I657" t="s">
        <v>101</v>
      </c>
      <c r="J657" t="s">
        <v>5368</v>
      </c>
      <c r="K657" t="s">
        <v>5369</v>
      </c>
      <c r="M657" t="s">
        <v>2468</v>
      </c>
      <c r="N657" t="s">
        <v>398</v>
      </c>
      <c r="O657">
        <v>87105</v>
      </c>
      <c r="P657" t="s">
        <v>50</v>
      </c>
      <c r="U657" s="1">
        <v>38524.829861111109</v>
      </c>
      <c r="V657" s="1">
        <v>42345.656944444447</v>
      </c>
      <c r="W657" s="1">
        <v>38545.529861111114</v>
      </c>
      <c r="X657" s="1">
        <v>43557.61041666667</v>
      </c>
      <c r="Y657" s="1">
        <v>42613.496527777781</v>
      </c>
      <c r="AC657" t="s">
        <v>51</v>
      </c>
      <c r="AD657">
        <v>2969513651</v>
      </c>
      <c r="AE657" s="1">
        <v>38545.518055555556</v>
      </c>
      <c r="AF657" t="s">
        <v>5370</v>
      </c>
      <c r="AG657" t="s">
        <v>5371</v>
      </c>
      <c r="AH657" t="s">
        <v>53</v>
      </c>
      <c r="AJ657" t="s">
        <v>53</v>
      </c>
      <c r="AK657" t="s">
        <v>2512</v>
      </c>
      <c r="AL657" t="s">
        <v>68</v>
      </c>
      <c r="AO657" t="s">
        <v>54</v>
      </c>
      <c r="AP657" s="1">
        <v>45470.263194444444</v>
      </c>
      <c r="AQ657" s="1">
        <v>45455.465277777781</v>
      </c>
    </row>
    <row r="658" spans="1:43" x14ac:dyDescent="0.35">
      <c r="A658" t="s">
        <v>5372</v>
      </c>
      <c r="B658" t="s">
        <v>5373</v>
      </c>
      <c r="C658" t="s">
        <v>5374</v>
      </c>
      <c r="F658" t="s">
        <v>5375</v>
      </c>
      <c r="G658" t="s">
        <v>5376</v>
      </c>
      <c r="H658" t="s">
        <v>5377</v>
      </c>
      <c r="I658" t="s">
        <v>415</v>
      </c>
      <c r="J658" t="s">
        <v>5378</v>
      </c>
      <c r="K658" t="s">
        <v>5379</v>
      </c>
      <c r="M658" t="s">
        <v>3571</v>
      </c>
      <c r="N658" t="s">
        <v>65</v>
      </c>
      <c r="O658">
        <v>80022</v>
      </c>
      <c r="P658" t="s">
        <v>50</v>
      </c>
      <c r="Q658" t="s">
        <v>4134</v>
      </c>
      <c r="R658">
        <v>30722</v>
      </c>
      <c r="S658" t="s">
        <v>4135</v>
      </c>
      <c r="T658" t="s">
        <v>4302</v>
      </c>
      <c r="U658" s="1">
        <v>42353.589583333334</v>
      </c>
      <c r="V658" s="1">
        <v>42353.589583333334</v>
      </c>
      <c r="W658" s="1">
        <v>42353.590277777781</v>
      </c>
      <c r="X658" s="1">
        <v>43679.470138888886</v>
      </c>
      <c r="AC658" t="s">
        <v>53</v>
      </c>
      <c r="AD658">
        <v>2969688654</v>
      </c>
      <c r="AE658" s="1">
        <v>42355.379166666666</v>
      </c>
      <c r="AF658" t="s">
        <v>5380</v>
      </c>
      <c r="AG658" t="s">
        <v>5381</v>
      </c>
      <c r="AH658" t="s">
        <v>51</v>
      </c>
      <c r="AI658" t="s">
        <v>51</v>
      </c>
      <c r="AJ658" t="s">
        <v>53</v>
      </c>
      <c r="AL658" t="s">
        <v>78</v>
      </c>
      <c r="AO658" t="s">
        <v>54</v>
      </c>
      <c r="AP658" s="1">
        <v>44657.486805555556</v>
      </c>
      <c r="AQ658" s="1">
        <v>44652.490277777775</v>
      </c>
    </row>
    <row r="659" spans="1:43" x14ac:dyDescent="0.35">
      <c r="A659" t="s">
        <v>5382</v>
      </c>
      <c r="B659" t="s">
        <v>5383</v>
      </c>
      <c r="C659" t="s">
        <v>5384</v>
      </c>
      <c r="D659" t="s">
        <v>1767</v>
      </c>
      <c r="H659" t="s">
        <v>5385</v>
      </c>
      <c r="I659" t="s">
        <v>61</v>
      </c>
      <c r="J659" t="s">
        <v>62</v>
      </c>
      <c r="P659" t="s">
        <v>50</v>
      </c>
      <c r="Q659" t="s">
        <v>4134</v>
      </c>
      <c r="R659" t="s">
        <v>5382</v>
      </c>
      <c r="S659" t="s">
        <v>4135</v>
      </c>
      <c r="T659" t="s">
        <v>4157</v>
      </c>
      <c r="U659" s="1">
        <v>42355.400694444441</v>
      </c>
      <c r="V659" s="1">
        <v>42355.400694444441</v>
      </c>
      <c r="W659" s="1">
        <v>42355.499305555553</v>
      </c>
      <c r="X659" s="1">
        <v>42433.62222222222</v>
      </c>
      <c r="Y659" s="1">
        <v>42433.626388888886</v>
      </c>
      <c r="AC659" t="s">
        <v>53</v>
      </c>
      <c r="AD659">
        <v>2969479981</v>
      </c>
      <c r="AE659" s="1">
        <v>37426</v>
      </c>
      <c r="AF659" t="s">
        <v>1314</v>
      </c>
      <c r="AG659" t="s">
        <v>5386</v>
      </c>
      <c r="AH659" t="s">
        <v>53</v>
      </c>
      <c r="AJ659" t="s">
        <v>53</v>
      </c>
      <c r="AK659" t="s">
        <v>2704</v>
      </c>
      <c r="AL659" t="s">
        <v>78</v>
      </c>
      <c r="AO659" t="s">
        <v>54</v>
      </c>
      <c r="AP659" s="1">
        <v>45471.585416666669</v>
      </c>
      <c r="AQ659" s="1">
        <v>45201.418749999997</v>
      </c>
    </row>
    <row r="660" spans="1:43" x14ac:dyDescent="0.35">
      <c r="A660" t="s">
        <v>5387</v>
      </c>
      <c r="B660" t="s">
        <v>5388</v>
      </c>
      <c r="C660" t="s">
        <v>5389</v>
      </c>
      <c r="H660" t="s">
        <v>5390</v>
      </c>
      <c r="I660" t="s">
        <v>1368</v>
      </c>
      <c r="J660" t="s">
        <v>5391</v>
      </c>
      <c r="K660" t="s">
        <v>5392</v>
      </c>
      <c r="M660" t="s">
        <v>2378</v>
      </c>
      <c r="N660" t="s">
        <v>65</v>
      </c>
      <c r="O660">
        <v>80524</v>
      </c>
      <c r="P660" t="s">
        <v>50</v>
      </c>
      <c r="Q660" t="s">
        <v>4134</v>
      </c>
      <c r="R660">
        <v>13446</v>
      </c>
      <c r="S660" t="s">
        <v>4135</v>
      </c>
      <c r="T660" t="s">
        <v>4302</v>
      </c>
      <c r="U660" s="1">
        <v>42360.420138888891</v>
      </c>
      <c r="V660" s="1">
        <v>42360.420138888891</v>
      </c>
      <c r="W660" s="1">
        <v>42360.42083333333</v>
      </c>
      <c r="X660" s="1">
        <v>43213.426388888889</v>
      </c>
      <c r="AC660" t="s">
        <v>51</v>
      </c>
      <c r="AD660">
        <v>2969689086</v>
      </c>
      <c r="AE660" s="1">
        <v>42360.519444444442</v>
      </c>
      <c r="AF660" t="s">
        <v>5393</v>
      </c>
      <c r="AG660" t="s">
        <v>5394</v>
      </c>
      <c r="AH660" t="s">
        <v>51</v>
      </c>
      <c r="AI660" t="s">
        <v>51</v>
      </c>
      <c r="AJ660" t="s">
        <v>53</v>
      </c>
      <c r="AL660" t="s">
        <v>78</v>
      </c>
      <c r="AO660" t="s">
        <v>54</v>
      </c>
      <c r="AP660" s="1">
        <v>45463.433333333334</v>
      </c>
      <c r="AQ660" s="1">
        <v>45453.786805555559</v>
      </c>
    </row>
    <row r="661" spans="1:43" x14ac:dyDescent="0.35">
      <c r="A661" t="s">
        <v>5395</v>
      </c>
      <c r="B661" t="s">
        <v>5396</v>
      </c>
      <c r="C661" t="s">
        <v>5397</v>
      </c>
      <c r="F661" t="s">
        <v>5398</v>
      </c>
      <c r="H661" t="s">
        <v>5399</v>
      </c>
      <c r="I661" t="s">
        <v>5400</v>
      </c>
      <c r="J661" t="s">
        <v>5401</v>
      </c>
      <c r="K661" t="s">
        <v>5402</v>
      </c>
      <c r="M661" t="s">
        <v>5403</v>
      </c>
      <c r="N661" t="s">
        <v>5404</v>
      </c>
      <c r="O661" s="2" t="s">
        <v>5405</v>
      </c>
      <c r="P661" t="s">
        <v>50</v>
      </c>
      <c r="Q661" t="s">
        <v>4134</v>
      </c>
      <c r="R661" t="s">
        <v>4219</v>
      </c>
      <c r="S661" t="s">
        <v>4135</v>
      </c>
      <c r="T661" t="s">
        <v>4219</v>
      </c>
      <c r="U661" s="1">
        <v>42361.214583333334</v>
      </c>
      <c r="V661" s="1">
        <v>42361.214583333334</v>
      </c>
      <c r="AC661" t="s">
        <v>53</v>
      </c>
      <c r="AD661">
        <v>2969521463</v>
      </c>
      <c r="AE661" s="1">
        <v>39017.574999999997</v>
      </c>
      <c r="AG661" t="s">
        <v>5406</v>
      </c>
      <c r="AH661" t="s">
        <v>53</v>
      </c>
      <c r="AJ661" t="s">
        <v>53</v>
      </c>
      <c r="AK661" t="s">
        <v>78</v>
      </c>
      <c r="AO661" t="s">
        <v>54</v>
      </c>
    </row>
    <row r="662" spans="1:43" x14ac:dyDescent="0.35">
      <c r="A662" t="s">
        <v>5407</v>
      </c>
      <c r="B662" t="s">
        <v>5407</v>
      </c>
      <c r="C662" t="s">
        <v>2016</v>
      </c>
      <c r="F662" t="s">
        <v>5408</v>
      </c>
      <c r="H662" t="s">
        <v>5409</v>
      </c>
      <c r="I662" t="s">
        <v>816</v>
      </c>
      <c r="J662" t="s">
        <v>5410</v>
      </c>
      <c r="K662" t="s">
        <v>5411</v>
      </c>
      <c r="M662" t="s">
        <v>1737</v>
      </c>
      <c r="N662" t="s">
        <v>65</v>
      </c>
      <c r="O662">
        <v>80640</v>
      </c>
      <c r="P662" t="s">
        <v>50</v>
      </c>
      <c r="Q662" t="s">
        <v>4134</v>
      </c>
      <c r="R662">
        <v>21710</v>
      </c>
      <c r="S662" t="s">
        <v>4135</v>
      </c>
      <c r="T662" t="s">
        <v>4219</v>
      </c>
      <c r="U662" s="1">
        <v>42362.32916666667</v>
      </c>
      <c r="V662" s="1">
        <v>42362.32916666667</v>
      </c>
      <c r="W662" s="1">
        <v>42362.330555555556</v>
      </c>
      <c r="X662" s="1">
        <v>42648.441666666666</v>
      </c>
      <c r="AC662" t="s">
        <v>53</v>
      </c>
      <c r="AD662">
        <v>2969748671</v>
      </c>
      <c r="AE662" s="1">
        <v>42929.607638888891</v>
      </c>
      <c r="AF662" t="s">
        <v>5412</v>
      </c>
      <c r="AG662" t="s">
        <v>5413</v>
      </c>
      <c r="AH662" t="s">
        <v>51</v>
      </c>
      <c r="AI662" t="s">
        <v>51</v>
      </c>
      <c r="AJ662" t="s">
        <v>53</v>
      </c>
      <c r="AL662" t="s">
        <v>68</v>
      </c>
      <c r="AO662" t="s">
        <v>54</v>
      </c>
      <c r="AP662" s="1">
        <v>45391.384722222225</v>
      </c>
    </row>
    <row r="663" spans="1:43" x14ac:dyDescent="0.35">
      <c r="A663" t="s">
        <v>5414</v>
      </c>
      <c r="B663" t="s">
        <v>5415</v>
      </c>
      <c r="C663" t="s">
        <v>894</v>
      </c>
      <c r="F663" t="s">
        <v>4815</v>
      </c>
      <c r="H663" t="s">
        <v>5416</v>
      </c>
      <c r="I663" t="s">
        <v>61</v>
      </c>
      <c r="J663" t="s">
        <v>1967</v>
      </c>
      <c r="P663" t="s">
        <v>50</v>
      </c>
      <c r="Q663" t="s">
        <v>4134</v>
      </c>
      <c r="R663" t="s">
        <v>4176</v>
      </c>
      <c r="S663" t="s">
        <v>4135</v>
      </c>
      <c r="T663" t="s">
        <v>4176</v>
      </c>
      <c r="U663" s="1">
        <v>42362.42291666667</v>
      </c>
      <c r="V663" s="1">
        <v>42362.42291666667</v>
      </c>
      <c r="W663" s="1">
        <v>42366.388888888891</v>
      </c>
      <c r="X663" s="1">
        <v>42654.459027777775</v>
      </c>
      <c r="Y663" s="1">
        <v>42649.579861111109</v>
      </c>
      <c r="AC663" t="s">
        <v>53</v>
      </c>
      <c r="AD663">
        <v>2969475309</v>
      </c>
      <c r="AE663" s="1">
        <v>37159</v>
      </c>
      <c r="AF663" t="s">
        <v>1154</v>
      </c>
      <c r="AG663" t="s">
        <v>5417</v>
      </c>
      <c r="AH663" t="s">
        <v>53</v>
      </c>
      <c r="AJ663" t="s">
        <v>53</v>
      </c>
      <c r="AK663" t="s">
        <v>2582</v>
      </c>
      <c r="AL663" t="s">
        <v>78</v>
      </c>
      <c r="AO663" t="s">
        <v>54</v>
      </c>
      <c r="AP663" s="1">
        <v>45434.874305555553</v>
      </c>
      <c r="AQ663" s="1">
        <v>45013.759722222225</v>
      </c>
    </row>
    <row r="664" spans="1:43" x14ac:dyDescent="0.35">
      <c r="A664" t="s">
        <v>5418</v>
      </c>
      <c r="B664" t="s">
        <v>5419</v>
      </c>
      <c r="C664" t="s">
        <v>2016</v>
      </c>
      <c r="F664" t="s">
        <v>5420</v>
      </c>
      <c r="H664" t="s">
        <v>5421</v>
      </c>
      <c r="I664" t="s">
        <v>200</v>
      </c>
      <c r="J664" t="s">
        <v>5422</v>
      </c>
      <c r="K664" t="s">
        <v>5423</v>
      </c>
      <c r="M664" t="s">
        <v>4837</v>
      </c>
      <c r="N664" t="s">
        <v>287</v>
      </c>
      <c r="O664">
        <v>80758</v>
      </c>
      <c r="P664" t="s">
        <v>50</v>
      </c>
      <c r="Q664" t="s">
        <v>4134</v>
      </c>
      <c r="R664">
        <v>35385</v>
      </c>
      <c r="S664" t="s">
        <v>4135</v>
      </c>
      <c r="T664">
        <v>35385</v>
      </c>
      <c r="U664" s="1">
        <v>42367.427777777775</v>
      </c>
      <c r="V664" s="1">
        <v>42367.427777777775</v>
      </c>
      <c r="W664" s="1">
        <v>42367.428472222222</v>
      </c>
      <c r="X664" s="1">
        <v>42664.352777777778</v>
      </c>
      <c r="Y664" s="1">
        <v>42650.362500000003</v>
      </c>
      <c r="AC664" t="s">
        <v>53</v>
      </c>
      <c r="AD664">
        <v>2969689412</v>
      </c>
      <c r="AE664" s="1">
        <v>42367.463194444441</v>
      </c>
      <c r="AG664" t="s">
        <v>5424</v>
      </c>
      <c r="AH664" t="s">
        <v>51</v>
      </c>
      <c r="AI664" t="s">
        <v>51</v>
      </c>
      <c r="AJ664" t="s">
        <v>53</v>
      </c>
      <c r="AL664" t="s">
        <v>78</v>
      </c>
      <c r="AO664" t="s">
        <v>54</v>
      </c>
      <c r="AP664" s="1">
        <v>44306.359027777777</v>
      </c>
      <c r="AQ664" s="1">
        <v>44134.36041666667</v>
      </c>
    </row>
    <row r="665" spans="1:43" x14ac:dyDescent="0.35">
      <c r="A665" t="s">
        <v>5425</v>
      </c>
      <c r="B665" t="s">
        <v>5426</v>
      </c>
      <c r="C665" t="s">
        <v>5427</v>
      </c>
      <c r="F665" t="s">
        <v>5428</v>
      </c>
      <c r="H665" t="s">
        <v>5429</v>
      </c>
      <c r="I665" t="s">
        <v>394</v>
      </c>
      <c r="J665" t="s">
        <v>5430</v>
      </c>
      <c r="K665" t="s">
        <v>5431</v>
      </c>
      <c r="M665" t="s">
        <v>513</v>
      </c>
      <c r="N665" t="s">
        <v>253</v>
      </c>
      <c r="O665">
        <v>88201</v>
      </c>
      <c r="P665" t="s">
        <v>50</v>
      </c>
      <c r="Q665" t="s">
        <v>4134</v>
      </c>
      <c r="R665">
        <v>15782</v>
      </c>
      <c r="S665" t="s">
        <v>4135</v>
      </c>
      <c r="T665">
        <v>15782</v>
      </c>
      <c r="U665" s="1">
        <v>39826.334027777775</v>
      </c>
      <c r="V665" s="1">
        <v>42368.526388888888</v>
      </c>
      <c r="W665" s="1">
        <v>39826.568749999999</v>
      </c>
      <c r="X665" s="1">
        <v>42648.476388888892</v>
      </c>
      <c r="Y665" s="1">
        <v>42620.593055555553</v>
      </c>
      <c r="AC665" t="s">
        <v>53</v>
      </c>
      <c r="AD665">
        <v>2969572463</v>
      </c>
      <c r="AE665" s="1">
        <v>41001.470833333333</v>
      </c>
      <c r="AF665" t="s">
        <v>5432</v>
      </c>
      <c r="AG665" t="s">
        <v>5433</v>
      </c>
      <c r="AH665" t="s">
        <v>53</v>
      </c>
      <c r="AJ665" t="s">
        <v>53</v>
      </c>
      <c r="AL665" t="s">
        <v>68</v>
      </c>
      <c r="AO665" t="s">
        <v>54</v>
      </c>
      <c r="AP665" s="1">
        <v>44532.425000000003</v>
      </c>
      <c r="AQ665" s="1">
        <v>44489.708333333336</v>
      </c>
    </row>
    <row r="666" spans="1:43" x14ac:dyDescent="0.35">
      <c r="A666" t="s">
        <v>5434</v>
      </c>
      <c r="B666" t="s">
        <v>5435</v>
      </c>
      <c r="C666" t="s">
        <v>5436</v>
      </c>
      <c r="G666" t="s">
        <v>5437</v>
      </c>
      <c r="H666" t="s">
        <v>5438</v>
      </c>
      <c r="I666" t="s">
        <v>179</v>
      </c>
      <c r="J666" t="s">
        <v>5439</v>
      </c>
      <c r="K666" t="s">
        <v>5440</v>
      </c>
      <c r="M666" t="s">
        <v>5441</v>
      </c>
      <c r="N666" t="s">
        <v>1812</v>
      </c>
      <c r="O666">
        <v>75496</v>
      </c>
      <c r="P666" t="s">
        <v>50</v>
      </c>
      <c r="U666" s="1">
        <v>42371</v>
      </c>
      <c r="V666" s="1">
        <v>42371</v>
      </c>
      <c r="W666" s="1">
        <v>42373.374305555553</v>
      </c>
      <c r="X666" s="1">
        <v>42373.374305555553</v>
      </c>
      <c r="AC666" t="s">
        <v>53</v>
      </c>
      <c r="AD666">
        <v>1000000001</v>
      </c>
      <c r="AE666" s="1">
        <v>39973.351388888892</v>
      </c>
      <c r="AF666" t="s">
        <v>3377</v>
      </c>
      <c r="AG666" t="s">
        <v>5442</v>
      </c>
      <c r="AH666" t="s">
        <v>51</v>
      </c>
      <c r="AJ666" t="s">
        <v>53</v>
      </c>
      <c r="AL666" t="s">
        <v>78</v>
      </c>
      <c r="AO666" t="s">
        <v>5443</v>
      </c>
      <c r="AP666" s="1">
        <v>45325.381249999999</v>
      </c>
      <c r="AQ666" s="1">
        <v>42371.606944444444</v>
      </c>
    </row>
    <row r="667" spans="1:43" x14ac:dyDescent="0.35">
      <c r="A667" t="s">
        <v>5444</v>
      </c>
      <c r="B667" t="s">
        <v>5445</v>
      </c>
      <c r="C667" t="s">
        <v>5446</v>
      </c>
      <c r="F667" t="s">
        <v>5447</v>
      </c>
      <c r="H667" t="s">
        <v>5448</v>
      </c>
      <c r="I667" t="s">
        <v>61</v>
      </c>
      <c r="J667" t="s">
        <v>5449</v>
      </c>
      <c r="K667" t="s">
        <v>5450</v>
      </c>
      <c r="M667" t="s">
        <v>5451</v>
      </c>
      <c r="N667" t="s">
        <v>253</v>
      </c>
      <c r="O667">
        <v>87410</v>
      </c>
      <c r="P667" t="s">
        <v>50</v>
      </c>
      <c r="Q667" t="s">
        <v>4134</v>
      </c>
      <c r="R667">
        <v>89000</v>
      </c>
      <c r="S667" t="s">
        <v>4135</v>
      </c>
      <c r="T667">
        <v>89000</v>
      </c>
      <c r="U667" s="1">
        <v>41677.49722222222</v>
      </c>
      <c r="V667" s="1">
        <v>42377.613888888889</v>
      </c>
      <c r="W667" s="1">
        <v>41677.497916666667</v>
      </c>
      <c r="X667" s="1">
        <v>41695.570138888892</v>
      </c>
      <c r="AC667" t="s">
        <v>53</v>
      </c>
      <c r="AD667">
        <v>2969609584</v>
      </c>
      <c r="AE667" s="1">
        <v>41677.469444444447</v>
      </c>
      <c r="AF667" t="s">
        <v>5452</v>
      </c>
      <c r="AG667" t="s">
        <v>5453</v>
      </c>
      <c r="AH667" t="s">
        <v>51</v>
      </c>
      <c r="AJ667" t="s">
        <v>53</v>
      </c>
      <c r="AL667" t="s">
        <v>68</v>
      </c>
      <c r="AO667" t="s">
        <v>54</v>
      </c>
      <c r="AP667" s="1">
        <v>45099.754166666666</v>
      </c>
    </row>
    <row r="668" spans="1:43" x14ac:dyDescent="0.35">
      <c r="A668" t="s">
        <v>5454</v>
      </c>
      <c r="B668" t="s">
        <v>5455</v>
      </c>
      <c r="C668" t="s">
        <v>5456</v>
      </c>
      <c r="D668" t="s">
        <v>5457</v>
      </c>
      <c r="F668" t="s">
        <v>5458</v>
      </c>
      <c r="G668" t="s">
        <v>5459</v>
      </c>
      <c r="H668" t="s">
        <v>5460</v>
      </c>
      <c r="I668" t="s">
        <v>101</v>
      </c>
      <c r="J668" t="s">
        <v>2841</v>
      </c>
      <c r="K668" t="s">
        <v>5461</v>
      </c>
      <c r="M668" t="s">
        <v>5462</v>
      </c>
      <c r="N668" t="s">
        <v>501</v>
      </c>
      <c r="O668">
        <v>88033</v>
      </c>
      <c r="P668" t="s">
        <v>50</v>
      </c>
      <c r="Q668" t="s">
        <v>4134</v>
      </c>
      <c r="R668" t="s">
        <v>4302</v>
      </c>
      <c r="S668" t="s">
        <v>4135</v>
      </c>
      <c r="T668">
        <v>74086</v>
      </c>
      <c r="U668" s="1">
        <v>42381.435416666667</v>
      </c>
      <c r="V668" s="1">
        <v>42381.435416666667</v>
      </c>
      <c r="W668" s="1">
        <v>42381.436111111114</v>
      </c>
      <c r="X668" s="1">
        <v>44181.609027777777</v>
      </c>
      <c r="AC668" t="s">
        <v>51</v>
      </c>
      <c r="AD668">
        <v>2969584093</v>
      </c>
      <c r="AE668" s="1">
        <v>41274.668749999997</v>
      </c>
      <c r="AF668" t="s">
        <v>2844</v>
      </c>
      <c r="AG668" t="s">
        <v>5463</v>
      </c>
      <c r="AH668" t="s">
        <v>51</v>
      </c>
      <c r="AI668" t="s">
        <v>51</v>
      </c>
      <c r="AJ668" t="s">
        <v>53</v>
      </c>
      <c r="AL668" t="s">
        <v>68</v>
      </c>
      <c r="AO668" t="s">
        <v>54</v>
      </c>
      <c r="AP668" s="1">
        <v>45476.600694444445</v>
      </c>
      <c r="AQ668" s="1">
        <v>45470.511111111111</v>
      </c>
    </row>
    <row r="669" spans="1:43" x14ac:dyDescent="0.35">
      <c r="A669" t="s">
        <v>5464</v>
      </c>
      <c r="B669" t="s">
        <v>5465</v>
      </c>
      <c r="C669" t="s">
        <v>443</v>
      </c>
      <c r="D669" t="s">
        <v>451</v>
      </c>
      <c r="F669" t="s">
        <v>5466</v>
      </c>
      <c r="H669" t="s">
        <v>5467</v>
      </c>
      <c r="I669" t="s">
        <v>464</v>
      </c>
      <c r="J669" t="s">
        <v>5468</v>
      </c>
      <c r="K669" t="s">
        <v>5469</v>
      </c>
      <c r="M669" t="s">
        <v>5470</v>
      </c>
      <c r="N669" t="s">
        <v>1217</v>
      </c>
      <c r="O669">
        <v>67205</v>
      </c>
      <c r="P669" t="s">
        <v>50</v>
      </c>
      <c r="Q669" t="s">
        <v>4134</v>
      </c>
      <c r="R669">
        <v>82932</v>
      </c>
      <c r="S669" t="s">
        <v>4135</v>
      </c>
      <c r="T669" t="s">
        <v>4276</v>
      </c>
      <c r="U669" s="1">
        <v>42381.707638888889</v>
      </c>
      <c r="V669" s="1">
        <v>42381.707638888889</v>
      </c>
      <c r="AC669" t="s">
        <v>53</v>
      </c>
      <c r="AD669">
        <v>2969476859</v>
      </c>
      <c r="AE669" s="1">
        <v>37244</v>
      </c>
      <c r="AG669" t="s">
        <v>5471</v>
      </c>
      <c r="AH669" t="s">
        <v>53</v>
      </c>
      <c r="AJ669" t="s">
        <v>53</v>
      </c>
      <c r="AK669" t="s">
        <v>78</v>
      </c>
      <c r="AO669" t="s">
        <v>54</v>
      </c>
    </row>
    <row r="670" spans="1:43" x14ac:dyDescent="0.35">
      <c r="A670" t="s">
        <v>5472</v>
      </c>
      <c r="B670" t="s">
        <v>5473</v>
      </c>
      <c r="C670" t="s">
        <v>5474</v>
      </c>
      <c r="F670">
        <v>13073837055</v>
      </c>
      <c r="H670" t="s">
        <v>5475</v>
      </c>
      <c r="J670" t="s">
        <v>5476</v>
      </c>
      <c r="K670" t="s">
        <v>5477</v>
      </c>
      <c r="M670" t="s">
        <v>5478</v>
      </c>
      <c r="N670" t="s">
        <v>5479</v>
      </c>
      <c r="O670">
        <v>82321</v>
      </c>
      <c r="P670" t="s">
        <v>50</v>
      </c>
      <c r="U670" s="1">
        <v>42382</v>
      </c>
      <c r="V670" s="1">
        <v>42382</v>
      </c>
      <c r="W670" s="1">
        <v>42382.558333333334</v>
      </c>
      <c r="X670" s="1">
        <v>43417.522916666669</v>
      </c>
      <c r="AC670" t="s">
        <v>53</v>
      </c>
      <c r="AD670">
        <v>2969547854</v>
      </c>
      <c r="AE670" s="1">
        <v>40157.548611111109</v>
      </c>
      <c r="AF670" t="s">
        <v>5480</v>
      </c>
      <c r="AG670" t="s">
        <v>5481</v>
      </c>
      <c r="AH670" t="s">
        <v>51</v>
      </c>
      <c r="AJ670" t="s">
        <v>53</v>
      </c>
      <c r="AL670" t="s">
        <v>78</v>
      </c>
      <c r="AO670" t="s">
        <v>5443</v>
      </c>
      <c r="AP670" s="1">
        <v>44971.47152777778</v>
      </c>
      <c r="AQ670" s="1">
        <v>43656.805555555555</v>
      </c>
    </row>
    <row r="671" spans="1:43" x14ac:dyDescent="0.35">
      <c r="A671" t="s">
        <v>5482</v>
      </c>
      <c r="B671" t="s">
        <v>5483</v>
      </c>
      <c r="C671" t="s">
        <v>587</v>
      </c>
      <c r="F671" t="s">
        <v>5484</v>
      </c>
      <c r="H671" t="s">
        <v>5485</v>
      </c>
      <c r="I671" t="s">
        <v>101</v>
      </c>
      <c r="J671" t="s">
        <v>5486</v>
      </c>
      <c r="K671" t="s">
        <v>5487</v>
      </c>
      <c r="M671" t="s">
        <v>5488</v>
      </c>
      <c r="N671" t="s">
        <v>4526</v>
      </c>
      <c r="O671">
        <v>85034</v>
      </c>
      <c r="P671" t="s">
        <v>50</v>
      </c>
      <c r="Q671" t="s">
        <v>4134</v>
      </c>
      <c r="R671">
        <v>82769</v>
      </c>
      <c r="S671" t="s">
        <v>4135</v>
      </c>
      <c r="T671" t="s">
        <v>4219</v>
      </c>
      <c r="U671" s="1">
        <v>42382.706944444442</v>
      </c>
      <c r="V671" s="1">
        <v>42382.706944444442</v>
      </c>
      <c r="W671" s="1">
        <v>42382.708333333336</v>
      </c>
      <c r="X671" s="1">
        <v>43697.59097222222</v>
      </c>
      <c r="AC671" t="s">
        <v>51</v>
      </c>
      <c r="AD671">
        <v>2969542473</v>
      </c>
      <c r="AE671" s="1">
        <v>39974.713888888888</v>
      </c>
      <c r="AF671" t="s">
        <v>4197</v>
      </c>
      <c r="AG671" t="s">
        <v>5489</v>
      </c>
      <c r="AH671" t="s">
        <v>51</v>
      </c>
      <c r="AI671" t="s">
        <v>51</v>
      </c>
      <c r="AJ671" t="s">
        <v>53</v>
      </c>
      <c r="AL671" t="s">
        <v>68</v>
      </c>
      <c r="AO671" t="s">
        <v>54</v>
      </c>
      <c r="AP671" s="1">
        <v>45475.617361111108</v>
      </c>
      <c r="AQ671" s="1">
        <v>45467.413194444445</v>
      </c>
    </row>
    <row r="672" spans="1:43" x14ac:dyDescent="0.35">
      <c r="A672" t="s">
        <v>5490</v>
      </c>
      <c r="B672" t="s">
        <v>5491</v>
      </c>
      <c r="C672" t="s">
        <v>2769</v>
      </c>
      <c r="D672" t="s">
        <v>98</v>
      </c>
      <c r="F672" t="s">
        <v>5492</v>
      </c>
      <c r="G672" t="s">
        <v>5492</v>
      </c>
      <c r="H672" t="s">
        <v>5493</v>
      </c>
      <c r="I672" t="s">
        <v>101</v>
      </c>
      <c r="J672" t="s">
        <v>49</v>
      </c>
      <c r="P672" t="s">
        <v>50</v>
      </c>
      <c r="Q672" t="s">
        <v>4134</v>
      </c>
      <c r="R672" t="s">
        <v>5494</v>
      </c>
      <c r="S672" t="s">
        <v>4135</v>
      </c>
      <c r="T672" t="s">
        <v>5494</v>
      </c>
      <c r="U672" s="1">
        <v>42387.511805555558</v>
      </c>
      <c r="V672" s="1">
        <v>42387.511805555558</v>
      </c>
      <c r="AC672" t="s">
        <v>53</v>
      </c>
      <c r="AD672">
        <v>2969485219</v>
      </c>
      <c r="AE672" s="1">
        <v>37784</v>
      </c>
      <c r="AG672" t="s">
        <v>5495</v>
      </c>
      <c r="AH672" t="s">
        <v>53</v>
      </c>
      <c r="AJ672" t="s">
        <v>53</v>
      </c>
      <c r="AO672" t="s">
        <v>54</v>
      </c>
    </row>
    <row r="673" spans="1:43" x14ac:dyDescent="0.35">
      <c r="A673" t="s">
        <v>5496</v>
      </c>
      <c r="B673" t="s">
        <v>5497</v>
      </c>
      <c r="C673" t="s">
        <v>359</v>
      </c>
      <c r="D673" t="s">
        <v>107</v>
      </c>
      <c r="F673" t="s">
        <v>47</v>
      </c>
      <c r="H673" t="s">
        <v>5498</v>
      </c>
      <c r="I673" t="s">
        <v>101</v>
      </c>
      <c r="J673" t="s">
        <v>49</v>
      </c>
      <c r="P673" t="s">
        <v>50</v>
      </c>
      <c r="Q673" t="s">
        <v>4134</v>
      </c>
      <c r="R673" t="s">
        <v>4621</v>
      </c>
      <c r="S673" t="s">
        <v>4135</v>
      </c>
      <c r="T673" t="s">
        <v>4621</v>
      </c>
      <c r="U673" s="1">
        <v>42388.603472222225</v>
      </c>
      <c r="V673" s="1">
        <v>42388.603472222225</v>
      </c>
      <c r="AC673" t="s">
        <v>53</v>
      </c>
      <c r="AD673">
        <v>2969485219</v>
      </c>
      <c r="AE673" s="1">
        <v>37784</v>
      </c>
      <c r="AG673" t="s">
        <v>5499</v>
      </c>
      <c r="AH673" t="s">
        <v>53</v>
      </c>
      <c r="AJ673" t="s">
        <v>53</v>
      </c>
      <c r="AK673" t="s">
        <v>4334</v>
      </c>
      <c r="AO673" t="s">
        <v>54</v>
      </c>
    </row>
    <row r="674" spans="1:43" x14ac:dyDescent="0.35">
      <c r="A674" t="s">
        <v>5500</v>
      </c>
      <c r="B674" t="s">
        <v>5501</v>
      </c>
      <c r="C674" t="s">
        <v>5502</v>
      </c>
      <c r="F674" t="s">
        <v>5503</v>
      </c>
      <c r="H674" t="s">
        <v>5504</v>
      </c>
      <c r="I674" t="s">
        <v>5505</v>
      </c>
      <c r="J674" t="s">
        <v>5506</v>
      </c>
      <c r="K674" t="s">
        <v>5507</v>
      </c>
      <c r="M674" t="s">
        <v>5508</v>
      </c>
      <c r="N674" t="s">
        <v>326</v>
      </c>
      <c r="O674">
        <v>80022</v>
      </c>
      <c r="P674" t="s">
        <v>50</v>
      </c>
      <c r="Q674" t="s">
        <v>4134</v>
      </c>
      <c r="R674">
        <v>82932</v>
      </c>
      <c r="S674" t="s">
        <v>4135</v>
      </c>
      <c r="T674" t="s">
        <v>5509</v>
      </c>
      <c r="U674" s="1">
        <v>42394.34652777778</v>
      </c>
      <c r="V674" s="1">
        <v>42394.34652777778</v>
      </c>
      <c r="W674" s="1">
        <v>42394.347222222219</v>
      </c>
      <c r="X674" s="1">
        <v>42394.347916666666</v>
      </c>
      <c r="AC674" t="s">
        <v>53</v>
      </c>
      <c r="AD674">
        <v>2969530576</v>
      </c>
      <c r="AE674" s="1">
        <v>39479.637499999997</v>
      </c>
      <c r="AG674" t="s">
        <v>5510</v>
      </c>
      <c r="AH674" t="s">
        <v>51</v>
      </c>
      <c r="AI674" t="s">
        <v>53</v>
      </c>
      <c r="AJ674" t="s">
        <v>51</v>
      </c>
      <c r="AO674" t="s">
        <v>54</v>
      </c>
    </row>
    <row r="675" spans="1:43" x14ac:dyDescent="0.35">
      <c r="A675" t="s">
        <v>5511</v>
      </c>
      <c r="B675" t="s">
        <v>5512</v>
      </c>
      <c r="C675" t="s">
        <v>5513</v>
      </c>
      <c r="F675" t="s">
        <v>5514</v>
      </c>
      <c r="H675" t="s">
        <v>5515</v>
      </c>
      <c r="I675" t="s">
        <v>200</v>
      </c>
      <c r="J675" t="s">
        <v>5516</v>
      </c>
      <c r="K675" t="s">
        <v>5517</v>
      </c>
      <c r="M675" t="s">
        <v>607</v>
      </c>
      <c r="N675" t="s">
        <v>468</v>
      </c>
      <c r="O675">
        <v>80202</v>
      </c>
      <c r="P675" t="s">
        <v>50</v>
      </c>
      <c r="Q675" t="s">
        <v>4134</v>
      </c>
      <c r="R675">
        <v>55232</v>
      </c>
      <c r="S675" t="s">
        <v>4135</v>
      </c>
      <c r="T675" t="s">
        <v>4219</v>
      </c>
      <c r="U675" s="1">
        <v>42394.647222222222</v>
      </c>
      <c r="V675" s="1">
        <v>42394.647222222222</v>
      </c>
      <c r="W675" s="1">
        <v>42394.647916666669</v>
      </c>
      <c r="X675" s="1">
        <v>42394.647916666669</v>
      </c>
      <c r="AC675" t="s">
        <v>53</v>
      </c>
      <c r="AD675">
        <v>2969634929</v>
      </c>
      <c r="AE675" s="1">
        <v>41799.665972222225</v>
      </c>
      <c r="AG675" t="s">
        <v>5518</v>
      </c>
      <c r="AH675" t="s">
        <v>51</v>
      </c>
      <c r="AI675" t="s">
        <v>51</v>
      </c>
      <c r="AJ675" t="s">
        <v>53</v>
      </c>
      <c r="AL675" t="s">
        <v>78</v>
      </c>
      <c r="AO675" t="s">
        <v>54</v>
      </c>
    </row>
    <row r="676" spans="1:43" x14ac:dyDescent="0.35">
      <c r="A676" t="s">
        <v>5519</v>
      </c>
      <c r="B676" t="s">
        <v>5520</v>
      </c>
      <c r="C676" t="s">
        <v>961</v>
      </c>
      <c r="F676" t="s">
        <v>5514</v>
      </c>
      <c r="H676" t="s">
        <v>5521</v>
      </c>
      <c r="I676" t="s">
        <v>200</v>
      </c>
      <c r="J676" t="s">
        <v>5516</v>
      </c>
      <c r="K676" t="s">
        <v>5522</v>
      </c>
      <c r="M676" t="s">
        <v>607</v>
      </c>
      <c r="N676" t="s">
        <v>1593</v>
      </c>
      <c r="O676">
        <v>80202</v>
      </c>
      <c r="P676" t="s">
        <v>50</v>
      </c>
      <c r="Q676" t="s">
        <v>4134</v>
      </c>
      <c r="R676">
        <v>55232</v>
      </c>
      <c r="S676" t="s">
        <v>4135</v>
      </c>
      <c r="T676" t="s">
        <v>4219</v>
      </c>
      <c r="U676" s="1">
        <v>42394.682638888888</v>
      </c>
      <c r="V676" s="1">
        <v>42394.682638888888</v>
      </c>
      <c r="W676" s="1">
        <v>42394.684027777781</v>
      </c>
      <c r="X676" s="1">
        <v>42394.684027777781</v>
      </c>
      <c r="AC676" t="s">
        <v>53</v>
      </c>
      <c r="AD676">
        <v>2969634929</v>
      </c>
      <c r="AE676" s="1">
        <v>41799.665972222225</v>
      </c>
      <c r="AG676" t="s">
        <v>5523</v>
      </c>
      <c r="AH676" t="s">
        <v>51</v>
      </c>
      <c r="AI676" t="s">
        <v>51</v>
      </c>
      <c r="AJ676" t="s">
        <v>53</v>
      </c>
      <c r="AL676" t="s">
        <v>78</v>
      </c>
      <c r="AO676" t="s">
        <v>54</v>
      </c>
    </row>
    <row r="677" spans="1:43" x14ac:dyDescent="0.35">
      <c r="A677" t="s">
        <v>5524</v>
      </c>
      <c r="B677" t="s">
        <v>5525</v>
      </c>
      <c r="C677" t="s">
        <v>5526</v>
      </c>
      <c r="D677" t="s">
        <v>3367</v>
      </c>
      <c r="F677" t="s">
        <v>5527</v>
      </c>
      <c r="G677" t="s">
        <v>5528</v>
      </c>
      <c r="H677" t="s">
        <v>5529</v>
      </c>
      <c r="I677" t="s">
        <v>3532</v>
      </c>
      <c r="J677" t="s">
        <v>5530</v>
      </c>
      <c r="K677" t="s">
        <v>5531</v>
      </c>
      <c r="M677" t="s">
        <v>5532</v>
      </c>
      <c r="N677" t="s">
        <v>5533</v>
      </c>
      <c r="O677">
        <v>49756</v>
      </c>
      <c r="P677" t="s">
        <v>50</v>
      </c>
      <c r="Q677" t="s">
        <v>4134</v>
      </c>
      <c r="R677">
        <v>64198</v>
      </c>
      <c r="S677" t="s">
        <v>4135</v>
      </c>
      <c r="T677" t="s">
        <v>936</v>
      </c>
      <c r="U677" s="1">
        <v>42396.359027777777</v>
      </c>
      <c r="V677" s="1">
        <v>42396.359027777777</v>
      </c>
      <c r="W677" s="1">
        <v>42396.379166666666</v>
      </c>
      <c r="X677" s="1">
        <v>42396.379166666666</v>
      </c>
      <c r="AC677" t="s">
        <v>53</v>
      </c>
      <c r="AD677">
        <v>2969629793</v>
      </c>
      <c r="AE677" s="1">
        <v>41745.536111111112</v>
      </c>
      <c r="AG677" t="s">
        <v>5534</v>
      </c>
      <c r="AH677" t="s">
        <v>53</v>
      </c>
      <c r="AJ677" t="s">
        <v>53</v>
      </c>
      <c r="AK677" t="s">
        <v>2497</v>
      </c>
      <c r="AL677" t="s">
        <v>78</v>
      </c>
      <c r="AO677" t="s">
        <v>54</v>
      </c>
      <c r="AP677" s="1">
        <v>43837.606944444444</v>
      </c>
      <c r="AQ677" s="1">
        <v>43712.570138888892</v>
      </c>
    </row>
    <row r="678" spans="1:43" x14ac:dyDescent="0.35">
      <c r="A678" t="s">
        <v>5535</v>
      </c>
      <c r="B678" t="s">
        <v>5536</v>
      </c>
      <c r="C678" t="s">
        <v>5537</v>
      </c>
      <c r="D678" t="s">
        <v>623</v>
      </c>
      <c r="F678" t="s">
        <v>47</v>
      </c>
      <c r="H678" t="s">
        <v>5538</v>
      </c>
      <c r="I678" t="s">
        <v>101</v>
      </c>
      <c r="J678" t="s">
        <v>49</v>
      </c>
      <c r="P678" t="s">
        <v>50</v>
      </c>
      <c r="Q678" t="s">
        <v>4134</v>
      </c>
      <c r="R678" t="s">
        <v>4276</v>
      </c>
      <c r="S678" t="s">
        <v>4135</v>
      </c>
      <c r="T678" t="s">
        <v>4176</v>
      </c>
      <c r="U678" s="1">
        <v>42397.474999999999</v>
      </c>
      <c r="V678" s="1">
        <v>42397.474999999999</v>
      </c>
      <c r="W678" s="1">
        <v>42411.490972222222</v>
      </c>
      <c r="X678" s="1">
        <v>43279.406944444447</v>
      </c>
      <c r="Y678" s="1">
        <v>42488.467361111114</v>
      </c>
      <c r="AC678" t="s">
        <v>51</v>
      </c>
      <c r="AD678">
        <v>1000000000</v>
      </c>
      <c r="AE678" s="1">
        <v>37295</v>
      </c>
      <c r="AG678" t="s">
        <v>5539</v>
      </c>
      <c r="AH678" t="s">
        <v>53</v>
      </c>
      <c r="AJ678" t="s">
        <v>53</v>
      </c>
      <c r="AK678" t="s">
        <v>78</v>
      </c>
      <c r="AO678" t="s">
        <v>54</v>
      </c>
      <c r="AP678" s="1">
        <v>45418.775694444441</v>
      </c>
    </row>
    <row r="679" spans="1:43" x14ac:dyDescent="0.35">
      <c r="A679" t="s">
        <v>5540</v>
      </c>
      <c r="B679" t="s">
        <v>5541</v>
      </c>
      <c r="C679" t="s">
        <v>1447</v>
      </c>
      <c r="F679" t="s">
        <v>5542</v>
      </c>
      <c r="H679" t="s">
        <v>5543</v>
      </c>
      <c r="I679" t="s">
        <v>394</v>
      </c>
      <c r="J679" t="s">
        <v>5544</v>
      </c>
      <c r="K679" t="s">
        <v>5545</v>
      </c>
      <c r="M679" t="s">
        <v>419</v>
      </c>
      <c r="N679" t="s">
        <v>501</v>
      </c>
      <c r="O679">
        <v>87109</v>
      </c>
      <c r="P679" t="s">
        <v>50</v>
      </c>
      <c r="Q679" t="s">
        <v>4134</v>
      </c>
      <c r="R679" t="s">
        <v>5546</v>
      </c>
      <c r="S679" t="s">
        <v>4135</v>
      </c>
      <c r="T679" t="s">
        <v>5547</v>
      </c>
      <c r="U679" s="1">
        <v>41876.636111111111</v>
      </c>
      <c r="V679" s="1">
        <v>42402.368055555555</v>
      </c>
      <c r="W679" s="1">
        <v>41876.636805555558</v>
      </c>
      <c r="X679" s="1">
        <v>43949.496527777781</v>
      </c>
      <c r="Y679" s="1">
        <v>42656.588194444441</v>
      </c>
      <c r="AC679" t="s">
        <v>53</v>
      </c>
      <c r="AD679">
        <v>2969644672</v>
      </c>
      <c r="AE679" s="1">
        <v>41877.36041666667</v>
      </c>
      <c r="AF679" t="s">
        <v>5548</v>
      </c>
      <c r="AG679" t="s">
        <v>5549</v>
      </c>
      <c r="AH679" t="s">
        <v>51</v>
      </c>
      <c r="AJ679" t="s">
        <v>53</v>
      </c>
      <c r="AL679" t="s">
        <v>68</v>
      </c>
      <c r="AO679" t="s">
        <v>54</v>
      </c>
      <c r="AP679" s="1">
        <v>45474.466666666667</v>
      </c>
      <c r="AQ679" s="1">
        <v>45435.511111111111</v>
      </c>
    </row>
    <row r="680" spans="1:43" x14ac:dyDescent="0.35">
      <c r="A680" t="s">
        <v>5550</v>
      </c>
      <c r="B680" t="s">
        <v>5551</v>
      </c>
      <c r="C680" t="s">
        <v>1414</v>
      </c>
      <c r="F680" t="s">
        <v>5552</v>
      </c>
      <c r="H680" t="s">
        <v>5553</v>
      </c>
      <c r="I680" t="s">
        <v>179</v>
      </c>
      <c r="J680" t="s">
        <v>5554</v>
      </c>
      <c r="K680" t="s">
        <v>5555</v>
      </c>
      <c r="M680" t="s">
        <v>5556</v>
      </c>
      <c r="N680" t="s">
        <v>253</v>
      </c>
      <c r="O680">
        <v>87420</v>
      </c>
      <c r="P680" t="s">
        <v>50</v>
      </c>
      <c r="Q680" t="s">
        <v>4134</v>
      </c>
      <c r="R680">
        <v>64320</v>
      </c>
      <c r="S680" t="s">
        <v>4135</v>
      </c>
      <c r="T680" t="s">
        <v>4630</v>
      </c>
      <c r="U680" s="1">
        <v>42402.533333333333</v>
      </c>
      <c r="V680" s="1">
        <v>42402.533333333333</v>
      </c>
      <c r="W680" s="1">
        <v>42402.53402777778</v>
      </c>
      <c r="X680" s="1">
        <v>42654.631944444445</v>
      </c>
      <c r="AC680" t="s">
        <v>53</v>
      </c>
      <c r="AD680">
        <v>2969482426</v>
      </c>
      <c r="AE680" s="1">
        <v>37578</v>
      </c>
      <c r="AF680" t="s">
        <v>5557</v>
      </c>
      <c r="AG680" t="s">
        <v>5558</v>
      </c>
      <c r="AH680" t="s">
        <v>51</v>
      </c>
      <c r="AI680" t="s">
        <v>51</v>
      </c>
      <c r="AJ680" t="s">
        <v>53</v>
      </c>
      <c r="AL680" t="s">
        <v>78</v>
      </c>
      <c r="AO680" t="s">
        <v>54</v>
      </c>
      <c r="AP680" s="1">
        <v>44739.495138888888</v>
      </c>
      <c r="AQ680" s="1">
        <v>44287.638194444444</v>
      </c>
    </row>
    <row r="681" spans="1:43" x14ac:dyDescent="0.35">
      <c r="A681" t="s">
        <v>5559</v>
      </c>
      <c r="B681" t="s">
        <v>5560</v>
      </c>
      <c r="C681" t="s">
        <v>5561</v>
      </c>
      <c r="D681" t="s">
        <v>437</v>
      </c>
      <c r="F681" t="s">
        <v>47</v>
      </c>
      <c r="H681" t="s">
        <v>5562</v>
      </c>
      <c r="I681" t="s">
        <v>2578</v>
      </c>
      <c r="J681" t="s">
        <v>49</v>
      </c>
      <c r="P681" t="s">
        <v>50</v>
      </c>
      <c r="Q681" t="s">
        <v>4134</v>
      </c>
      <c r="R681" t="s">
        <v>4219</v>
      </c>
      <c r="S681" t="s">
        <v>4135</v>
      </c>
      <c r="T681" t="s">
        <v>4219</v>
      </c>
      <c r="U681" s="1">
        <v>42411.619444444441</v>
      </c>
      <c r="V681" s="1">
        <v>42411.619444444441</v>
      </c>
      <c r="AC681" t="s">
        <v>53</v>
      </c>
      <c r="AD681">
        <v>2969485219</v>
      </c>
      <c r="AE681" s="1">
        <v>37784</v>
      </c>
      <c r="AG681" t="s">
        <v>5563</v>
      </c>
      <c r="AH681" t="s">
        <v>53</v>
      </c>
      <c r="AJ681" t="s">
        <v>53</v>
      </c>
      <c r="AK681" t="s">
        <v>68</v>
      </c>
      <c r="AO681" t="s">
        <v>54</v>
      </c>
    </row>
    <row r="682" spans="1:43" x14ac:dyDescent="0.35">
      <c r="A682" t="s">
        <v>5564</v>
      </c>
      <c r="B682" t="s">
        <v>5565</v>
      </c>
      <c r="C682" t="s">
        <v>5566</v>
      </c>
      <c r="F682" t="s">
        <v>5567</v>
      </c>
      <c r="G682">
        <v>7804205889</v>
      </c>
      <c r="H682" t="s">
        <v>5568</v>
      </c>
      <c r="I682" t="s">
        <v>169</v>
      </c>
      <c r="J682" t="s">
        <v>5569</v>
      </c>
      <c r="K682" t="s">
        <v>5570</v>
      </c>
      <c r="M682" t="s">
        <v>5571</v>
      </c>
      <c r="N682" t="s">
        <v>5572</v>
      </c>
      <c r="O682" t="s">
        <v>5573</v>
      </c>
      <c r="P682" t="s">
        <v>4438</v>
      </c>
      <c r="Q682" t="s">
        <v>4134</v>
      </c>
      <c r="R682">
        <v>77736</v>
      </c>
      <c r="S682" t="s">
        <v>4135</v>
      </c>
      <c r="T682" t="s">
        <v>4276</v>
      </c>
      <c r="U682" s="1">
        <v>42415.395833333336</v>
      </c>
      <c r="V682" s="1">
        <v>42415.396527777775</v>
      </c>
      <c r="W682" s="1">
        <v>42415.455555555556</v>
      </c>
      <c r="X682" s="1">
        <v>45477.04583333333</v>
      </c>
      <c r="Y682" s="1">
        <v>42441.479861111111</v>
      </c>
      <c r="AC682" t="s">
        <v>53</v>
      </c>
      <c r="AD682">
        <v>2969692786</v>
      </c>
      <c r="AE682" s="1">
        <v>42410.699305555558</v>
      </c>
      <c r="AF682" t="s">
        <v>5574</v>
      </c>
      <c r="AG682" t="s">
        <v>5575</v>
      </c>
      <c r="AH682" t="s">
        <v>51</v>
      </c>
      <c r="AI682" t="s">
        <v>51</v>
      </c>
      <c r="AJ682" t="s">
        <v>53</v>
      </c>
      <c r="AL682" t="s">
        <v>78</v>
      </c>
      <c r="AO682" t="s">
        <v>54</v>
      </c>
      <c r="AP682" s="1">
        <v>45306.519444444442</v>
      </c>
    </row>
    <row r="683" spans="1:43" x14ac:dyDescent="0.35">
      <c r="A683" t="s">
        <v>5576</v>
      </c>
      <c r="B683" t="s">
        <v>5577</v>
      </c>
      <c r="C683" t="s">
        <v>2991</v>
      </c>
      <c r="D683" t="s">
        <v>98</v>
      </c>
      <c r="F683" t="s">
        <v>47</v>
      </c>
      <c r="G683" t="s">
        <v>5578</v>
      </c>
      <c r="H683" t="s">
        <v>5579</v>
      </c>
      <c r="I683" t="s">
        <v>179</v>
      </c>
      <c r="J683" t="s">
        <v>49</v>
      </c>
      <c r="P683" t="s">
        <v>50</v>
      </c>
      <c r="Q683" t="s">
        <v>4134</v>
      </c>
      <c r="R683" t="s">
        <v>5580</v>
      </c>
      <c r="S683" t="s">
        <v>4135</v>
      </c>
      <c r="T683" t="s">
        <v>4219</v>
      </c>
      <c r="U683" s="1">
        <v>42416.383333333331</v>
      </c>
      <c r="V683" s="1">
        <v>42416.383333333331</v>
      </c>
      <c r="AC683" t="s">
        <v>53</v>
      </c>
      <c r="AD683">
        <v>2969485219</v>
      </c>
      <c r="AE683" s="1">
        <v>37784</v>
      </c>
      <c r="AG683" t="s">
        <v>5581</v>
      </c>
      <c r="AH683" t="s">
        <v>53</v>
      </c>
      <c r="AJ683" t="s">
        <v>53</v>
      </c>
      <c r="AO683" t="s">
        <v>54</v>
      </c>
    </row>
    <row r="684" spans="1:43" x14ac:dyDescent="0.35">
      <c r="A684" t="s">
        <v>5582</v>
      </c>
      <c r="B684" t="s">
        <v>5583</v>
      </c>
      <c r="C684" t="s">
        <v>3554</v>
      </c>
      <c r="D684" t="s">
        <v>437</v>
      </c>
      <c r="F684" t="s">
        <v>5584</v>
      </c>
      <c r="H684" t="s">
        <v>5585</v>
      </c>
      <c r="I684" t="s">
        <v>415</v>
      </c>
      <c r="J684" t="s">
        <v>49</v>
      </c>
      <c r="P684" t="s">
        <v>50</v>
      </c>
      <c r="Q684" t="s">
        <v>4134</v>
      </c>
      <c r="R684" t="s">
        <v>5586</v>
      </c>
      <c r="S684" t="s">
        <v>4135</v>
      </c>
      <c r="T684" t="s">
        <v>5586</v>
      </c>
      <c r="U684" s="1">
        <v>42416.61041666667</v>
      </c>
      <c r="V684" s="1">
        <v>42416.61041666667</v>
      </c>
      <c r="W684" s="1">
        <v>45041.60833333333</v>
      </c>
      <c r="X684" s="1">
        <v>45041.60833333333</v>
      </c>
      <c r="AC684" t="s">
        <v>53</v>
      </c>
      <c r="AD684">
        <v>1000000000</v>
      </c>
      <c r="AE684" s="1">
        <v>37295</v>
      </c>
      <c r="AG684" t="s">
        <v>5587</v>
      </c>
      <c r="AH684" t="s">
        <v>53</v>
      </c>
      <c r="AJ684" t="s">
        <v>53</v>
      </c>
      <c r="AK684" t="s">
        <v>570</v>
      </c>
      <c r="AO684" t="s">
        <v>54</v>
      </c>
      <c r="AP684" s="1">
        <v>45458.426388888889</v>
      </c>
    </row>
    <row r="685" spans="1:43" x14ac:dyDescent="0.35">
      <c r="A685" t="s">
        <v>5588</v>
      </c>
      <c r="B685" t="s">
        <v>5589</v>
      </c>
      <c r="C685" t="s">
        <v>2912</v>
      </c>
      <c r="D685" t="s">
        <v>861</v>
      </c>
      <c r="F685" t="s">
        <v>5590</v>
      </c>
      <c r="H685" t="s">
        <v>5591</v>
      </c>
      <c r="I685" t="s">
        <v>101</v>
      </c>
      <c r="J685" t="s">
        <v>49</v>
      </c>
      <c r="P685" t="s">
        <v>50</v>
      </c>
      <c r="Q685" t="s">
        <v>4134</v>
      </c>
      <c r="R685" t="s">
        <v>5592</v>
      </c>
      <c r="S685" t="s">
        <v>4135</v>
      </c>
      <c r="T685" t="s">
        <v>5592</v>
      </c>
      <c r="U685" s="1">
        <v>42416.669444444444</v>
      </c>
      <c r="V685" s="1">
        <v>42416.669444444444</v>
      </c>
      <c r="AC685" t="s">
        <v>53</v>
      </c>
      <c r="AD685">
        <v>2969485219</v>
      </c>
      <c r="AE685" s="1">
        <v>37784</v>
      </c>
      <c r="AG685" t="s">
        <v>5593</v>
      </c>
      <c r="AH685" t="s">
        <v>53</v>
      </c>
      <c r="AJ685" t="s">
        <v>53</v>
      </c>
      <c r="AK685" t="s">
        <v>570</v>
      </c>
      <c r="AO685" t="s">
        <v>54</v>
      </c>
    </row>
    <row r="686" spans="1:43" x14ac:dyDescent="0.35">
      <c r="A686" t="s">
        <v>5594</v>
      </c>
      <c r="B686" t="s">
        <v>5595</v>
      </c>
      <c r="C686" t="s">
        <v>5596</v>
      </c>
      <c r="F686" t="s">
        <v>47</v>
      </c>
      <c r="H686" t="s">
        <v>5597</v>
      </c>
      <c r="I686" t="s">
        <v>415</v>
      </c>
      <c r="J686" t="s">
        <v>49</v>
      </c>
      <c r="P686" t="s">
        <v>50</v>
      </c>
      <c r="Q686" t="s">
        <v>4134</v>
      </c>
      <c r="R686" t="s">
        <v>5598</v>
      </c>
      <c r="S686" t="s">
        <v>4135</v>
      </c>
      <c r="T686" t="s">
        <v>5599</v>
      </c>
      <c r="U686" s="1">
        <v>42417.493055555555</v>
      </c>
      <c r="V686" s="1">
        <v>42417.493055555555</v>
      </c>
      <c r="AC686" t="s">
        <v>53</v>
      </c>
      <c r="AD686">
        <v>2969485219</v>
      </c>
      <c r="AE686" s="1">
        <v>37784</v>
      </c>
      <c r="AG686" t="s">
        <v>5600</v>
      </c>
      <c r="AH686" t="s">
        <v>53</v>
      </c>
      <c r="AJ686" t="s">
        <v>53</v>
      </c>
      <c r="AO686" t="s">
        <v>54</v>
      </c>
    </row>
    <row r="687" spans="1:43" x14ac:dyDescent="0.35">
      <c r="A687" t="s">
        <v>5601</v>
      </c>
      <c r="B687" t="s">
        <v>5602</v>
      </c>
      <c r="C687" t="s">
        <v>5603</v>
      </c>
      <c r="D687" t="s">
        <v>654</v>
      </c>
      <c r="F687" t="s">
        <v>47</v>
      </c>
      <c r="H687" t="s">
        <v>5604</v>
      </c>
      <c r="I687" t="s">
        <v>415</v>
      </c>
      <c r="J687" t="s">
        <v>49</v>
      </c>
      <c r="P687" t="s">
        <v>50</v>
      </c>
      <c r="Q687" t="s">
        <v>4134</v>
      </c>
      <c r="R687" t="s">
        <v>5598</v>
      </c>
      <c r="S687" t="s">
        <v>4135</v>
      </c>
      <c r="T687" t="s">
        <v>5605</v>
      </c>
      <c r="U687" s="1">
        <v>42417.665277777778</v>
      </c>
      <c r="V687" s="1">
        <v>42417.665277777778</v>
      </c>
      <c r="AC687" t="s">
        <v>53</v>
      </c>
      <c r="AD687">
        <v>2969485219</v>
      </c>
      <c r="AE687" s="1">
        <v>37784</v>
      </c>
      <c r="AG687" t="s">
        <v>5606</v>
      </c>
      <c r="AH687" t="s">
        <v>53</v>
      </c>
      <c r="AJ687" t="s">
        <v>53</v>
      </c>
      <c r="AO687" t="s">
        <v>54</v>
      </c>
    </row>
    <row r="688" spans="1:43" x14ac:dyDescent="0.35">
      <c r="A688" t="s">
        <v>5607</v>
      </c>
      <c r="B688" t="s">
        <v>5608</v>
      </c>
      <c r="C688" t="s">
        <v>338</v>
      </c>
      <c r="F688" t="s">
        <v>5609</v>
      </c>
      <c r="H688" t="s">
        <v>5610</v>
      </c>
      <c r="I688" t="s">
        <v>200</v>
      </c>
      <c r="J688" t="s">
        <v>5611</v>
      </c>
      <c r="K688" t="s">
        <v>5612</v>
      </c>
      <c r="M688" t="s">
        <v>5613</v>
      </c>
      <c r="N688" t="s">
        <v>592</v>
      </c>
      <c r="O688">
        <v>82604</v>
      </c>
      <c r="P688" t="s">
        <v>50</v>
      </c>
      <c r="Q688" t="s">
        <v>4134</v>
      </c>
      <c r="R688">
        <v>70480</v>
      </c>
      <c r="S688" t="s">
        <v>4135</v>
      </c>
      <c r="T688" t="s">
        <v>4276</v>
      </c>
      <c r="U688" s="1">
        <v>42418.637499999997</v>
      </c>
      <c r="V688" s="1">
        <v>42418.637499999997</v>
      </c>
      <c r="W688" s="1">
        <v>42418.638888888891</v>
      </c>
      <c r="X688" s="1">
        <v>42481.470138888886</v>
      </c>
      <c r="AC688" t="s">
        <v>53</v>
      </c>
      <c r="AD688">
        <v>2969477679</v>
      </c>
      <c r="AE688" s="1">
        <v>37300</v>
      </c>
      <c r="AF688" t="s">
        <v>5614</v>
      </c>
      <c r="AG688" t="s">
        <v>5615</v>
      </c>
      <c r="AH688" t="s">
        <v>51</v>
      </c>
      <c r="AI688" t="s">
        <v>53</v>
      </c>
      <c r="AJ688" t="s">
        <v>51</v>
      </c>
      <c r="AL688" t="s">
        <v>78</v>
      </c>
      <c r="AO688" t="s">
        <v>54</v>
      </c>
      <c r="AP688" s="1">
        <v>44957.375</v>
      </c>
      <c r="AQ688" s="1">
        <v>42695.559027777781</v>
      </c>
    </row>
    <row r="689" spans="1:43" x14ac:dyDescent="0.35">
      <c r="A689" t="s">
        <v>5616</v>
      </c>
      <c r="B689" t="s">
        <v>5617</v>
      </c>
      <c r="C689" t="s">
        <v>4809</v>
      </c>
      <c r="D689" t="s">
        <v>107</v>
      </c>
      <c r="F689" t="s">
        <v>47</v>
      </c>
      <c r="H689" t="s">
        <v>5618</v>
      </c>
      <c r="I689" t="s">
        <v>1909</v>
      </c>
      <c r="J689" t="s">
        <v>49</v>
      </c>
      <c r="P689" t="s">
        <v>50</v>
      </c>
      <c r="Q689" t="s">
        <v>4134</v>
      </c>
      <c r="R689" t="s">
        <v>5598</v>
      </c>
      <c r="S689" t="s">
        <v>4135</v>
      </c>
      <c r="T689" t="s">
        <v>5619</v>
      </c>
      <c r="U689" s="1">
        <v>42418.664583333331</v>
      </c>
      <c r="V689" s="1">
        <v>42418.664583333331</v>
      </c>
      <c r="AC689" t="s">
        <v>53</v>
      </c>
      <c r="AD689">
        <v>2969485219</v>
      </c>
      <c r="AE689" s="1">
        <v>37784</v>
      </c>
      <c r="AG689" t="s">
        <v>5620</v>
      </c>
      <c r="AH689" t="s">
        <v>53</v>
      </c>
      <c r="AJ689" t="s">
        <v>53</v>
      </c>
      <c r="AK689" t="s">
        <v>570</v>
      </c>
      <c r="AO689" t="s">
        <v>54</v>
      </c>
    </row>
    <row r="690" spans="1:43" x14ac:dyDescent="0.35">
      <c r="A690" t="s">
        <v>5621</v>
      </c>
      <c r="B690" t="s">
        <v>5622</v>
      </c>
      <c r="C690" t="s">
        <v>530</v>
      </c>
      <c r="D690" t="s">
        <v>58</v>
      </c>
      <c r="F690" t="s">
        <v>47</v>
      </c>
      <c r="H690" t="s">
        <v>5623</v>
      </c>
      <c r="I690" t="s">
        <v>101</v>
      </c>
      <c r="J690" t="s">
        <v>85</v>
      </c>
      <c r="P690" t="s">
        <v>50</v>
      </c>
      <c r="Q690" t="s">
        <v>4134</v>
      </c>
      <c r="R690" t="s">
        <v>4219</v>
      </c>
      <c r="S690" t="s">
        <v>4135</v>
      </c>
      <c r="T690" t="s">
        <v>4219</v>
      </c>
      <c r="U690" s="1">
        <v>42419.696527777778</v>
      </c>
      <c r="V690" s="1">
        <v>42419.696527777778</v>
      </c>
      <c r="AC690" t="s">
        <v>53</v>
      </c>
      <c r="AD690">
        <v>2969485219</v>
      </c>
      <c r="AE690" s="1">
        <v>37784</v>
      </c>
      <c r="AG690" t="s">
        <v>5624</v>
      </c>
      <c r="AH690" t="s">
        <v>53</v>
      </c>
      <c r="AJ690" t="s">
        <v>53</v>
      </c>
      <c r="AK690" t="s">
        <v>570</v>
      </c>
      <c r="AO690" t="s">
        <v>54</v>
      </c>
    </row>
    <row r="691" spans="1:43" x14ac:dyDescent="0.35">
      <c r="A691" t="s">
        <v>5625</v>
      </c>
      <c r="B691" t="s">
        <v>4550</v>
      </c>
      <c r="C691" t="s">
        <v>424</v>
      </c>
      <c r="F691" t="s">
        <v>47</v>
      </c>
      <c r="H691" t="s">
        <v>5626</v>
      </c>
      <c r="I691" t="s">
        <v>179</v>
      </c>
      <c r="J691" t="s">
        <v>49</v>
      </c>
      <c r="P691" t="s">
        <v>50</v>
      </c>
      <c r="Q691" t="s">
        <v>4134</v>
      </c>
      <c r="R691" t="s">
        <v>5103</v>
      </c>
      <c r="S691" t="s">
        <v>4135</v>
      </c>
      <c r="T691" t="s">
        <v>5103</v>
      </c>
      <c r="U691" s="1">
        <v>42422.486111111109</v>
      </c>
      <c r="V691" s="1">
        <v>42422.486111111109</v>
      </c>
      <c r="AC691" t="s">
        <v>53</v>
      </c>
      <c r="AD691">
        <v>2969485219</v>
      </c>
      <c r="AE691" s="1">
        <v>37784</v>
      </c>
      <c r="AG691" t="s">
        <v>5627</v>
      </c>
      <c r="AH691" t="s">
        <v>53</v>
      </c>
      <c r="AJ691" t="s">
        <v>53</v>
      </c>
      <c r="AK691" t="s">
        <v>2512</v>
      </c>
      <c r="AO691" t="s">
        <v>54</v>
      </c>
    </row>
    <row r="692" spans="1:43" x14ac:dyDescent="0.35">
      <c r="A692" t="s">
        <v>5628</v>
      </c>
      <c r="B692" t="s">
        <v>5629</v>
      </c>
      <c r="C692" t="s">
        <v>1732</v>
      </c>
      <c r="D692" t="s">
        <v>1076</v>
      </c>
      <c r="F692" t="s">
        <v>5630</v>
      </c>
      <c r="G692" t="s">
        <v>5631</v>
      </c>
      <c r="H692" t="s">
        <v>5632</v>
      </c>
      <c r="I692" t="s">
        <v>5633</v>
      </c>
      <c r="J692" t="s">
        <v>5634</v>
      </c>
      <c r="P692" t="s">
        <v>50</v>
      </c>
      <c r="U692" s="1">
        <v>42424</v>
      </c>
      <c r="V692" s="1">
        <v>42424</v>
      </c>
      <c r="AC692" t="s">
        <v>53</v>
      </c>
      <c r="AD692">
        <v>2969471864</v>
      </c>
      <c r="AE692" s="1">
        <v>36914</v>
      </c>
      <c r="AG692" t="s">
        <v>5635</v>
      </c>
      <c r="AH692" t="s">
        <v>51</v>
      </c>
      <c r="AJ692" t="s">
        <v>53</v>
      </c>
      <c r="AO692" t="s">
        <v>5443</v>
      </c>
    </row>
    <row r="693" spans="1:43" x14ac:dyDescent="0.35">
      <c r="A693" t="s">
        <v>5636</v>
      </c>
      <c r="B693" t="s">
        <v>5637</v>
      </c>
      <c r="C693" t="s">
        <v>2912</v>
      </c>
      <c r="F693" t="s">
        <v>5638</v>
      </c>
      <c r="H693" t="s">
        <v>5639</v>
      </c>
      <c r="I693" t="s">
        <v>169</v>
      </c>
      <c r="J693" t="s">
        <v>1014</v>
      </c>
      <c r="K693" t="s">
        <v>5640</v>
      </c>
      <c r="M693" t="s">
        <v>5641</v>
      </c>
      <c r="N693" t="s">
        <v>287</v>
      </c>
      <c r="O693">
        <v>80468</v>
      </c>
      <c r="P693" t="s">
        <v>50</v>
      </c>
      <c r="Q693" t="s">
        <v>4134</v>
      </c>
      <c r="R693" t="s">
        <v>5642</v>
      </c>
      <c r="S693" t="s">
        <v>4135</v>
      </c>
      <c r="T693">
        <v>22193</v>
      </c>
      <c r="U693" s="1">
        <v>40029.543749999997</v>
      </c>
      <c r="V693" s="1">
        <v>42424.340277777781</v>
      </c>
      <c r="W693" s="1">
        <v>40029.554166666669</v>
      </c>
      <c r="X693" s="1">
        <v>42872.517361111109</v>
      </c>
      <c r="AC693" t="s">
        <v>53</v>
      </c>
      <c r="AD693">
        <v>2969480780</v>
      </c>
      <c r="AE693" s="1">
        <v>37467</v>
      </c>
      <c r="AG693" t="s">
        <v>5643</v>
      </c>
      <c r="AH693" t="s">
        <v>53</v>
      </c>
      <c r="AJ693" t="s">
        <v>53</v>
      </c>
      <c r="AK693" t="s">
        <v>536</v>
      </c>
      <c r="AL693" t="s">
        <v>291</v>
      </c>
      <c r="AO693" t="s">
        <v>54</v>
      </c>
      <c r="AP693" s="1">
        <v>44637.4375</v>
      </c>
    </row>
    <row r="694" spans="1:43" x14ac:dyDescent="0.35">
      <c r="A694" t="s">
        <v>5644</v>
      </c>
      <c r="B694" t="s">
        <v>5645</v>
      </c>
      <c r="C694" t="s">
        <v>5646</v>
      </c>
      <c r="D694" t="s">
        <v>5647</v>
      </c>
      <c r="F694" t="s">
        <v>5648</v>
      </c>
      <c r="G694" t="s">
        <v>5649</v>
      </c>
      <c r="H694" t="s">
        <v>5650</v>
      </c>
      <c r="I694" t="s">
        <v>179</v>
      </c>
      <c r="J694" t="s">
        <v>3740</v>
      </c>
      <c r="K694" t="s">
        <v>3741</v>
      </c>
      <c r="M694" t="s">
        <v>5651</v>
      </c>
      <c r="N694" t="s">
        <v>1515</v>
      </c>
      <c r="O694">
        <v>85255</v>
      </c>
      <c r="P694" t="s">
        <v>50</v>
      </c>
      <c r="Q694" t="s">
        <v>4134</v>
      </c>
      <c r="R694" t="s">
        <v>4276</v>
      </c>
      <c r="S694" t="s">
        <v>4135</v>
      </c>
      <c r="T694" t="s">
        <v>4276</v>
      </c>
      <c r="U694" s="1">
        <v>42424.657638888886</v>
      </c>
      <c r="V694" s="1">
        <v>42424.657638888886</v>
      </c>
      <c r="W694" s="1">
        <v>42426.696527777778</v>
      </c>
      <c r="X694" s="1">
        <v>42508.020833333336</v>
      </c>
      <c r="AC694" t="s">
        <v>53</v>
      </c>
      <c r="AD694">
        <v>2969476244</v>
      </c>
      <c r="AE694" s="1">
        <v>37207</v>
      </c>
      <c r="AF694" t="s">
        <v>3743</v>
      </c>
      <c r="AG694" t="s">
        <v>5652</v>
      </c>
      <c r="AH694" t="s">
        <v>53</v>
      </c>
      <c r="AJ694" t="s">
        <v>53</v>
      </c>
      <c r="AK694" t="s">
        <v>2704</v>
      </c>
      <c r="AL694" t="s">
        <v>78</v>
      </c>
      <c r="AO694" t="s">
        <v>54</v>
      </c>
    </row>
    <row r="695" spans="1:43" x14ac:dyDescent="0.35">
      <c r="A695" t="s">
        <v>5653</v>
      </c>
      <c r="B695" t="s">
        <v>5654</v>
      </c>
      <c r="C695" t="s">
        <v>2444</v>
      </c>
      <c r="D695" t="s">
        <v>424</v>
      </c>
      <c r="H695" t="s">
        <v>5655</v>
      </c>
      <c r="I695" t="s">
        <v>3151</v>
      </c>
      <c r="J695" t="s">
        <v>5656</v>
      </c>
      <c r="K695" t="s">
        <v>5657</v>
      </c>
      <c r="M695" t="s">
        <v>5658</v>
      </c>
      <c r="N695" t="s">
        <v>65</v>
      </c>
      <c r="O695">
        <v>81631</v>
      </c>
      <c r="P695" t="s">
        <v>50</v>
      </c>
      <c r="Q695" t="s">
        <v>4134</v>
      </c>
      <c r="R695">
        <v>66150</v>
      </c>
      <c r="S695" t="s">
        <v>4135</v>
      </c>
      <c r="T695">
        <v>66150</v>
      </c>
      <c r="U695" s="1">
        <v>39146.830555555556</v>
      </c>
      <c r="V695" s="1">
        <v>42428.463194444441</v>
      </c>
      <c r="W695" s="1">
        <v>39325.46875</v>
      </c>
      <c r="X695" s="1">
        <v>44015.517361111109</v>
      </c>
      <c r="Y695" s="1">
        <v>42565.375</v>
      </c>
      <c r="AC695" t="s">
        <v>51</v>
      </c>
      <c r="AD695">
        <v>2969485586</v>
      </c>
      <c r="AE695" s="1">
        <v>37813</v>
      </c>
      <c r="AF695" t="s">
        <v>5659</v>
      </c>
      <c r="AG695" t="s">
        <v>5660</v>
      </c>
      <c r="AH695" t="s">
        <v>53</v>
      </c>
      <c r="AJ695" t="s">
        <v>53</v>
      </c>
      <c r="AK695" t="s">
        <v>112</v>
      </c>
      <c r="AL695" t="s">
        <v>68</v>
      </c>
      <c r="AO695" t="s">
        <v>54</v>
      </c>
      <c r="AP695" s="1">
        <v>45475.793749999997</v>
      </c>
      <c r="AQ695" s="1">
        <v>45171.779166666667</v>
      </c>
    </row>
    <row r="696" spans="1:43" x14ac:dyDescent="0.35">
      <c r="A696" t="s">
        <v>5661</v>
      </c>
      <c r="B696" t="s">
        <v>4903</v>
      </c>
      <c r="C696" t="s">
        <v>5662</v>
      </c>
      <c r="F696" t="s">
        <v>5663</v>
      </c>
      <c r="H696" t="s">
        <v>5664</v>
      </c>
      <c r="I696" t="s">
        <v>101</v>
      </c>
      <c r="J696" t="s">
        <v>5665</v>
      </c>
      <c r="K696" t="s">
        <v>5666</v>
      </c>
      <c r="M696" t="s">
        <v>5667</v>
      </c>
      <c r="N696" t="s">
        <v>326</v>
      </c>
      <c r="O696">
        <v>80903</v>
      </c>
      <c r="P696" t="s">
        <v>50</v>
      </c>
      <c r="Q696" t="s">
        <v>4134</v>
      </c>
      <c r="R696">
        <v>36096</v>
      </c>
      <c r="S696" t="s">
        <v>4135</v>
      </c>
      <c r="T696" t="s">
        <v>4630</v>
      </c>
      <c r="U696" s="1">
        <v>42429.407638888886</v>
      </c>
      <c r="V696" s="1">
        <v>42429.407638888886</v>
      </c>
      <c r="W696" s="1">
        <v>42429.408333333333</v>
      </c>
      <c r="X696" s="1">
        <v>43322.574999999997</v>
      </c>
      <c r="AC696" t="s">
        <v>53</v>
      </c>
      <c r="AD696">
        <v>2969694048</v>
      </c>
      <c r="AE696" s="1">
        <v>42429.42291666667</v>
      </c>
      <c r="AF696" t="s">
        <v>5668</v>
      </c>
      <c r="AG696" t="s">
        <v>5669</v>
      </c>
      <c r="AH696" t="s">
        <v>51</v>
      </c>
      <c r="AI696" t="s">
        <v>51</v>
      </c>
      <c r="AJ696" t="s">
        <v>53</v>
      </c>
      <c r="AL696" t="s">
        <v>78</v>
      </c>
      <c r="AO696" t="s">
        <v>54</v>
      </c>
      <c r="AP696" s="1">
        <v>44589.604861111111</v>
      </c>
      <c r="AQ696" s="1">
        <v>44116.667361111111</v>
      </c>
    </row>
    <row r="697" spans="1:43" x14ac:dyDescent="0.35">
      <c r="A697" t="s">
        <v>5670</v>
      </c>
      <c r="B697" t="s">
        <v>1703</v>
      </c>
      <c r="C697" t="s">
        <v>1704</v>
      </c>
      <c r="F697" t="s">
        <v>5671</v>
      </c>
      <c r="G697">
        <v>5758871143</v>
      </c>
      <c r="H697" t="s">
        <v>5672</v>
      </c>
      <c r="I697" t="s">
        <v>169</v>
      </c>
      <c r="J697" t="s">
        <v>5673</v>
      </c>
      <c r="K697" t="s">
        <v>5674</v>
      </c>
      <c r="M697" t="s">
        <v>3678</v>
      </c>
      <c r="N697" t="s">
        <v>253</v>
      </c>
      <c r="O697">
        <v>88220</v>
      </c>
      <c r="P697" t="s">
        <v>50</v>
      </c>
      <c r="Q697" t="s">
        <v>4134</v>
      </c>
      <c r="R697">
        <v>41123</v>
      </c>
      <c r="S697" t="s">
        <v>4135</v>
      </c>
      <c r="T697" t="s">
        <v>4276</v>
      </c>
      <c r="U697" s="1">
        <v>42429.621527777781</v>
      </c>
      <c r="V697" s="1">
        <v>42429.643750000003</v>
      </c>
      <c r="W697" s="1">
        <v>42429.62222222222</v>
      </c>
      <c r="X697" s="1">
        <v>42604.635416666664</v>
      </c>
      <c r="Y697" s="1">
        <v>42515.37222222222</v>
      </c>
      <c r="AC697" t="s">
        <v>53</v>
      </c>
      <c r="AD697">
        <v>2969694085</v>
      </c>
      <c r="AE697" s="1">
        <v>42429.625694444447</v>
      </c>
      <c r="AF697" t="s">
        <v>5675</v>
      </c>
      <c r="AG697" t="s">
        <v>5676</v>
      </c>
      <c r="AH697" t="s">
        <v>51</v>
      </c>
      <c r="AI697" t="s">
        <v>51</v>
      </c>
      <c r="AJ697" t="s">
        <v>53</v>
      </c>
      <c r="AK697" t="s">
        <v>291</v>
      </c>
      <c r="AL697" t="s">
        <v>78</v>
      </c>
      <c r="AO697" t="s">
        <v>54</v>
      </c>
      <c r="AP697" s="1">
        <v>45470.515972222223</v>
      </c>
      <c r="AQ697" s="1">
        <v>43594.631249999999</v>
      </c>
    </row>
    <row r="698" spans="1:43" x14ac:dyDescent="0.35">
      <c r="A698" t="s">
        <v>5677</v>
      </c>
      <c r="B698" t="s">
        <v>5678</v>
      </c>
      <c r="C698" t="s">
        <v>4272</v>
      </c>
      <c r="F698">
        <f>1814-915-2926</f>
        <v>-2027</v>
      </c>
      <c r="H698" t="s">
        <v>5679</v>
      </c>
      <c r="I698" t="s">
        <v>780</v>
      </c>
      <c r="J698" t="s">
        <v>5680</v>
      </c>
      <c r="K698" t="s">
        <v>5681</v>
      </c>
      <c r="L698" t="s">
        <v>5682</v>
      </c>
      <c r="M698" t="s">
        <v>5683</v>
      </c>
      <c r="N698" t="s">
        <v>287</v>
      </c>
      <c r="O698">
        <v>81623</v>
      </c>
      <c r="P698" t="s">
        <v>50</v>
      </c>
      <c r="Q698" t="s">
        <v>4134</v>
      </c>
      <c r="R698">
        <v>95689</v>
      </c>
      <c r="S698" t="s">
        <v>4135</v>
      </c>
      <c r="T698" t="s">
        <v>5684</v>
      </c>
      <c r="U698" s="1">
        <v>42430.356944444444</v>
      </c>
      <c r="V698" s="1">
        <v>42430.356944444444</v>
      </c>
      <c r="W698" s="1">
        <v>42430.357638888891</v>
      </c>
      <c r="X698" s="1">
        <v>42678.572916666664</v>
      </c>
      <c r="Y698" s="1">
        <v>42529.515277777777</v>
      </c>
      <c r="AC698" t="s">
        <v>53</v>
      </c>
      <c r="AD698">
        <v>2969512274</v>
      </c>
      <c r="AE698" s="1">
        <v>38467.637499999997</v>
      </c>
      <c r="AF698" t="s">
        <v>5685</v>
      </c>
      <c r="AG698" t="s">
        <v>5686</v>
      </c>
      <c r="AH698" t="s">
        <v>51</v>
      </c>
      <c r="AI698" t="s">
        <v>51</v>
      </c>
      <c r="AJ698" t="s">
        <v>53</v>
      </c>
      <c r="AL698" t="s">
        <v>78</v>
      </c>
      <c r="AO698" t="s">
        <v>54</v>
      </c>
      <c r="AP698" s="1">
        <v>45475.461111111108</v>
      </c>
      <c r="AQ698" s="1">
        <v>45463.452777777777</v>
      </c>
    </row>
    <row r="699" spans="1:43" x14ac:dyDescent="0.35">
      <c r="A699" t="s">
        <v>5687</v>
      </c>
      <c r="B699" t="s">
        <v>5688</v>
      </c>
      <c r="C699" t="s">
        <v>894</v>
      </c>
      <c r="F699" t="s">
        <v>5689</v>
      </c>
      <c r="H699" t="s">
        <v>5690</v>
      </c>
      <c r="I699" t="s">
        <v>61</v>
      </c>
      <c r="J699" t="s">
        <v>5691</v>
      </c>
      <c r="K699" t="s">
        <v>5692</v>
      </c>
      <c r="M699" t="s">
        <v>3808</v>
      </c>
      <c r="N699" t="s">
        <v>65</v>
      </c>
      <c r="O699" t="s">
        <v>5693</v>
      </c>
      <c r="P699" t="s">
        <v>50</v>
      </c>
      <c r="U699" s="1">
        <v>42432</v>
      </c>
      <c r="V699" s="1">
        <v>42432</v>
      </c>
      <c r="W699" s="1">
        <v>42432.737500000003</v>
      </c>
      <c r="X699" s="1">
        <v>42647.386805555558</v>
      </c>
      <c r="AC699" t="s">
        <v>53</v>
      </c>
      <c r="AD699">
        <v>2969586385</v>
      </c>
      <c r="AE699" s="1">
        <v>41320.435416666667</v>
      </c>
      <c r="AF699" t="s">
        <v>5694</v>
      </c>
      <c r="AG699" t="s">
        <v>5695</v>
      </c>
      <c r="AH699" t="s">
        <v>51</v>
      </c>
      <c r="AJ699" t="s">
        <v>53</v>
      </c>
      <c r="AL699" t="s">
        <v>78</v>
      </c>
      <c r="AO699" t="s">
        <v>5443</v>
      </c>
      <c r="AP699" s="1">
        <v>45474.63958333333</v>
      </c>
    </row>
    <row r="700" spans="1:43" x14ac:dyDescent="0.35">
      <c r="A700" t="s">
        <v>5696</v>
      </c>
      <c r="B700" t="s">
        <v>5595</v>
      </c>
      <c r="C700" t="s">
        <v>1076</v>
      </c>
      <c r="D700" t="s">
        <v>5697</v>
      </c>
      <c r="F700" t="s">
        <v>5698</v>
      </c>
      <c r="H700" t="s">
        <v>5699</v>
      </c>
      <c r="I700" t="s">
        <v>101</v>
      </c>
      <c r="J700" t="s">
        <v>5700</v>
      </c>
      <c r="K700" t="s">
        <v>5701</v>
      </c>
      <c r="M700" t="s">
        <v>5702</v>
      </c>
      <c r="N700" t="s">
        <v>253</v>
      </c>
      <c r="O700">
        <v>88355</v>
      </c>
      <c r="P700" t="s">
        <v>50</v>
      </c>
      <c r="Q700" t="s">
        <v>4134</v>
      </c>
      <c r="R700" t="s">
        <v>4185</v>
      </c>
      <c r="S700" t="s">
        <v>4135</v>
      </c>
      <c r="T700" t="s">
        <v>4185</v>
      </c>
      <c r="U700" s="1">
        <v>42433.294444444444</v>
      </c>
      <c r="V700" s="1">
        <v>42433.294444444444</v>
      </c>
      <c r="W700" s="1">
        <v>42433.295138888891</v>
      </c>
      <c r="X700" s="1">
        <v>42450.314583333333</v>
      </c>
      <c r="Y700" s="1">
        <v>42450.333333333336</v>
      </c>
      <c r="AC700" t="s">
        <v>53</v>
      </c>
      <c r="AD700">
        <v>2969894483</v>
      </c>
      <c r="AE700" s="1">
        <v>43647.338888888888</v>
      </c>
      <c r="AF700" t="s">
        <v>5703</v>
      </c>
      <c r="AG700" t="s">
        <v>5704</v>
      </c>
      <c r="AH700" t="s">
        <v>51</v>
      </c>
      <c r="AI700" t="s">
        <v>53</v>
      </c>
      <c r="AJ700" t="s">
        <v>51</v>
      </c>
      <c r="AL700" t="s">
        <v>68</v>
      </c>
      <c r="AO700" t="s">
        <v>54</v>
      </c>
    </row>
    <row r="701" spans="1:43" x14ac:dyDescent="0.35">
      <c r="A701" t="s">
        <v>5705</v>
      </c>
      <c r="B701" t="s">
        <v>5706</v>
      </c>
      <c r="C701" t="s">
        <v>338</v>
      </c>
      <c r="F701" t="s">
        <v>5707</v>
      </c>
      <c r="G701">
        <v>3039684415</v>
      </c>
      <c r="H701" t="s">
        <v>5708</v>
      </c>
      <c r="I701" t="s">
        <v>179</v>
      </c>
      <c r="J701" t="s">
        <v>341</v>
      </c>
      <c r="K701" t="s">
        <v>2660</v>
      </c>
      <c r="M701" t="s">
        <v>1397</v>
      </c>
      <c r="N701" t="s">
        <v>213</v>
      </c>
      <c r="O701">
        <v>80403</v>
      </c>
      <c r="P701" t="s">
        <v>50</v>
      </c>
      <c r="Q701" t="s">
        <v>4134</v>
      </c>
      <c r="R701">
        <v>51040</v>
      </c>
      <c r="S701" t="s">
        <v>4135</v>
      </c>
      <c r="T701" t="s">
        <v>4157</v>
      </c>
      <c r="U701" s="1">
        <v>42436.402083333334</v>
      </c>
      <c r="V701" s="1">
        <v>42436.402083333334</v>
      </c>
      <c r="W701" s="1">
        <v>42436.402777777781</v>
      </c>
      <c r="X701" s="1">
        <v>42654.6875</v>
      </c>
      <c r="Y701" s="1">
        <v>42654.698611111111</v>
      </c>
      <c r="AC701" t="s">
        <v>53</v>
      </c>
      <c r="AD701">
        <v>2969475445</v>
      </c>
      <c r="AE701" s="1">
        <v>37166.661111111112</v>
      </c>
      <c r="AF701" t="s">
        <v>344</v>
      </c>
      <c r="AG701" t="s">
        <v>5709</v>
      </c>
      <c r="AH701" t="s">
        <v>51</v>
      </c>
      <c r="AI701" t="s">
        <v>51</v>
      </c>
      <c r="AJ701" t="s">
        <v>53</v>
      </c>
      <c r="AL701" t="s">
        <v>78</v>
      </c>
      <c r="AO701" t="s">
        <v>54</v>
      </c>
      <c r="AP701" s="1">
        <v>45476.728472222225</v>
      </c>
      <c r="AQ701" s="1">
        <v>45476.728472222225</v>
      </c>
    </row>
    <row r="702" spans="1:43" x14ac:dyDescent="0.35">
      <c r="A702" t="s">
        <v>5710</v>
      </c>
      <c r="B702" t="s">
        <v>5711</v>
      </c>
      <c r="C702" t="s">
        <v>1037</v>
      </c>
      <c r="D702" t="s">
        <v>861</v>
      </c>
      <c r="F702" t="s">
        <v>5712</v>
      </c>
      <c r="H702" t="s">
        <v>5713</v>
      </c>
      <c r="I702" t="s">
        <v>101</v>
      </c>
      <c r="J702" t="s">
        <v>49</v>
      </c>
      <c r="P702" t="s">
        <v>50</v>
      </c>
      <c r="Q702" t="s">
        <v>4134</v>
      </c>
      <c r="R702">
        <v>1</v>
      </c>
      <c r="S702" t="s">
        <v>4135</v>
      </c>
      <c r="T702">
        <v>1</v>
      </c>
      <c r="U702" s="1">
        <v>42437.679166666669</v>
      </c>
      <c r="V702" s="1">
        <v>42437.679166666669</v>
      </c>
      <c r="W702" s="1">
        <v>42437.682638888888</v>
      </c>
      <c r="X702" s="1">
        <v>44370.714583333334</v>
      </c>
      <c r="AC702" t="s">
        <v>53</v>
      </c>
      <c r="AD702">
        <v>1000000000</v>
      </c>
      <c r="AE702" s="1">
        <v>37295</v>
      </c>
      <c r="AG702" t="s">
        <v>5714</v>
      </c>
      <c r="AH702" t="s">
        <v>53</v>
      </c>
      <c r="AJ702" t="s">
        <v>53</v>
      </c>
      <c r="AK702" t="s">
        <v>4334</v>
      </c>
      <c r="AO702" t="s">
        <v>54</v>
      </c>
      <c r="AP702" s="1">
        <v>45250.539583333331</v>
      </c>
    </row>
    <row r="703" spans="1:43" x14ac:dyDescent="0.35">
      <c r="A703" t="s">
        <v>5715</v>
      </c>
      <c r="B703" t="s">
        <v>5716</v>
      </c>
      <c r="C703" t="s">
        <v>5717</v>
      </c>
      <c r="F703" t="s">
        <v>5718</v>
      </c>
      <c r="H703" t="s">
        <v>5719</v>
      </c>
      <c r="I703" t="s">
        <v>394</v>
      </c>
      <c r="J703" t="s">
        <v>5720</v>
      </c>
      <c r="K703" t="s">
        <v>5721</v>
      </c>
      <c r="M703" t="s">
        <v>5722</v>
      </c>
      <c r="N703" t="s">
        <v>65</v>
      </c>
      <c r="O703">
        <v>81413</v>
      </c>
      <c r="P703" t="s">
        <v>50</v>
      </c>
      <c r="Q703" t="s">
        <v>4134</v>
      </c>
      <c r="R703">
        <v>25266</v>
      </c>
      <c r="S703" t="s">
        <v>4135</v>
      </c>
      <c r="T703" t="s">
        <v>4157</v>
      </c>
      <c r="U703" s="1">
        <v>42438.474305555559</v>
      </c>
      <c r="V703" s="1">
        <v>42438.474305555559</v>
      </c>
      <c r="W703" s="1">
        <v>42438.474999999999</v>
      </c>
      <c r="X703" s="1">
        <v>42668.399305555555</v>
      </c>
      <c r="Y703" s="1">
        <v>42656.472222222219</v>
      </c>
      <c r="AC703" t="s">
        <v>51</v>
      </c>
      <c r="AD703">
        <v>2969558364</v>
      </c>
      <c r="AE703" s="1">
        <v>40560.53125</v>
      </c>
      <c r="AF703" t="s">
        <v>5723</v>
      </c>
      <c r="AG703" t="s">
        <v>5724</v>
      </c>
      <c r="AH703" t="s">
        <v>51</v>
      </c>
      <c r="AI703" t="s">
        <v>51</v>
      </c>
      <c r="AJ703" t="s">
        <v>53</v>
      </c>
      <c r="AL703" t="s">
        <v>78</v>
      </c>
      <c r="AO703" t="s">
        <v>54</v>
      </c>
      <c r="AP703" s="1">
        <v>45468.40347222222</v>
      </c>
      <c r="AQ703" s="1">
        <v>45468.409722222219</v>
      </c>
    </row>
    <row r="704" spans="1:43" x14ac:dyDescent="0.35">
      <c r="A704" t="s">
        <v>5725</v>
      </c>
      <c r="B704" t="s">
        <v>5726</v>
      </c>
      <c r="C704" t="s">
        <v>952</v>
      </c>
      <c r="D704" t="s">
        <v>46</v>
      </c>
      <c r="F704" t="s">
        <v>47</v>
      </c>
      <c r="H704" t="s">
        <v>5727</v>
      </c>
      <c r="I704" t="s">
        <v>415</v>
      </c>
      <c r="J704" t="s">
        <v>49</v>
      </c>
      <c r="P704" t="s">
        <v>50</v>
      </c>
      <c r="Q704" t="s">
        <v>4134</v>
      </c>
      <c r="R704" t="s">
        <v>4219</v>
      </c>
      <c r="S704" t="s">
        <v>4135</v>
      </c>
      <c r="T704" t="s">
        <v>4219</v>
      </c>
      <c r="U704" s="1">
        <v>42439.525694444441</v>
      </c>
      <c r="V704" s="1">
        <v>42439.525694444441</v>
      </c>
      <c r="W704" s="1">
        <v>42439.554861111108</v>
      </c>
      <c r="X704" s="1">
        <v>44018.649305555555</v>
      </c>
      <c r="AC704" t="s">
        <v>53</v>
      </c>
      <c r="AD704">
        <v>1000000000</v>
      </c>
      <c r="AE704" s="1">
        <v>37295</v>
      </c>
      <c r="AG704" t="s">
        <v>5728</v>
      </c>
      <c r="AH704" t="s">
        <v>53</v>
      </c>
      <c r="AJ704" t="s">
        <v>53</v>
      </c>
      <c r="AK704" t="s">
        <v>4334</v>
      </c>
      <c r="AO704" t="s">
        <v>54</v>
      </c>
      <c r="AP704" s="1">
        <v>44788.619444444441</v>
      </c>
    </row>
    <row r="705" spans="1:43" x14ac:dyDescent="0.35">
      <c r="A705" t="s">
        <v>5729</v>
      </c>
      <c r="B705" t="s">
        <v>5730</v>
      </c>
      <c r="C705" t="s">
        <v>443</v>
      </c>
      <c r="F705" t="s">
        <v>5731</v>
      </c>
      <c r="H705" t="s">
        <v>5732</v>
      </c>
      <c r="I705" t="s">
        <v>61</v>
      </c>
      <c r="J705" t="s">
        <v>132</v>
      </c>
      <c r="K705" t="s">
        <v>297</v>
      </c>
      <c r="M705" t="s">
        <v>298</v>
      </c>
      <c r="N705" t="s">
        <v>213</v>
      </c>
      <c r="O705">
        <v>80216</v>
      </c>
      <c r="P705" t="s">
        <v>50</v>
      </c>
      <c r="Q705" t="s">
        <v>4134</v>
      </c>
      <c r="R705">
        <v>18378</v>
      </c>
      <c r="S705" t="s">
        <v>4135</v>
      </c>
      <c r="T705">
        <v>18378</v>
      </c>
      <c r="U705" s="1">
        <v>41769.75</v>
      </c>
      <c r="V705" s="1">
        <v>42439.953472222223</v>
      </c>
      <c r="W705" s="1">
        <v>41769.750694444447</v>
      </c>
      <c r="X705" s="1">
        <v>42723.760416666664</v>
      </c>
      <c r="Y705" s="1">
        <v>42657.55972222222</v>
      </c>
      <c r="AC705" t="s">
        <v>53</v>
      </c>
      <c r="AD705">
        <v>2969480024</v>
      </c>
      <c r="AE705" s="1">
        <v>37427</v>
      </c>
      <c r="AF705" t="s">
        <v>76</v>
      </c>
      <c r="AG705" t="s">
        <v>5733</v>
      </c>
      <c r="AH705" t="s">
        <v>51</v>
      </c>
      <c r="AJ705" t="s">
        <v>53</v>
      </c>
      <c r="AL705" t="s">
        <v>68</v>
      </c>
      <c r="AO705" t="s">
        <v>54</v>
      </c>
      <c r="AP705" s="1">
        <v>45475.650694444441</v>
      </c>
      <c r="AQ705" s="1">
        <v>45475.643750000003</v>
      </c>
    </row>
    <row r="706" spans="1:43" x14ac:dyDescent="0.35">
      <c r="A706" t="s">
        <v>5734</v>
      </c>
      <c r="B706" t="s">
        <v>5735</v>
      </c>
      <c r="C706" t="s">
        <v>309</v>
      </c>
      <c r="F706" t="s">
        <v>5736</v>
      </c>
      <c r="H706" t="s">
        <v>5737</v>
      </c>
      <c r="I706" t="s">
        <v>179</v>
      </c>
      <c r="J706" t="s">
        <v>5738</v>
      </c>
      <c r="K706" t="s">
        <v>5739</v>
      </c>
      <c r="M706" t="s">
        <v>1272</v>
      </c>
      <c r="N706" t="s">
        <v>213</v>
      </c>
      <c r="O706">
        <v>80003</v>
      </c>
      <c r="P706" t="s">
        <v>50</v>
      </c>
      <c r="Q706" t="s">
        <v>4134</v>
      </c>
      <c r="R706">
        <v>26177</v>
      </c>
      <c r="S706" t="s">
        <v>4135</v>
      </c>
      <c r="T706" t="s">
        <v>4157</v>
      </c>
      <c r="U706" s="1">
        <v>41809.6875</v>
      </c>
      <c r="V706" s="1">
        <v>42443.650694444441</v>
      </c>
      <c r="W706" s="1">
        <v>41809.688888888886</v>
      </c>
      <c r="X706" s="1">
        <v>42654.48333333333</v>
      </c>
      <c r="Y706" s="1">
        <v>42654.484027777777</v>
      </c>
      <c r="AC706" t="s">
        <v>53</v>
      </c>
      <c r="AD706">
        <v>2969503187</v>
      </c>
      <c r="AE706" s="1">
        <v>37909</v>
      </c>
      <c r="AF706" t="s">
        <v>5740</v>
      </c>
      <c r="AG706" t="s">
        <v>5741</v>
      </c>
      <c r="AH706" t="s">
        <v>51</v>
      </c>
      <c r="AJ706" t="s">
        <v>53</v>
      </c>
      <c r="AL706" t="s">
        <v>68</v>
      </c>
      <c r="AO706" t="s">
        <v>54</v>
      </c>
      <c r="AP706" s="1">
        <v>45476.450694444444</v>
      </c>
      <c r="AQ706" s="1">
        <v>45474.705555555556</v>
      </c>
    </row>
    <row r="707" spans="1:43" x14ac:dyDescent="0.35">
      <c r="A707" t="s">
        <v>5742</v>
      </c>
      <c r="B707" t="s">
        <v>5743</v>
      </c>
      <c r="C707" t="s">
        <v>106</v>
      </c>
      <c r="D707" t="s">
        <v>98</v>
      </c>
      <c r="H707" t="s">
        <v>5744</v>
      </c>
      <c r="I707" t="s">
        <v>61</v>
      </c>
      <c r="J707" t="s">
        <v>407</v>
      </c>
      <c r="P707" t="s">
        <v>50</v>
      </c>
      <c r="Q707" t="s">
        <v>4134</v>
      </c>
      <c r="R707">
        <v>75868</v>
      </c>
      <c r="S707" t="s">
        <v>4135</v>
      </c>
      <c r="T707" t="s">
        <v>4219</v>
      </c>
      <c r="U707" s="1">
        <v>42446.477777777778</v>
      </c>
      <c r="V707" s="1">
        <v>42446.477777777778</v>
      </c>
      <c r="W707" s="1">
        <v>42446.5</v>
      </c>
      <c r="X707" s="1">
        <v>42653.727777777778</v>
      </c>
      <c r="AC707" t="s">
        <v>53</v>
      </c>
      <c r="AD707">
        <v>2969475309</v>
      </c>
      <c r="AE707" s="1">
        <v>37159</v>
      </c>
      <c r="AF707" t="s">
        <v>408</v>
      </c>
      <c r="AG707" t="s">
        <v>5745</v>
      </c>
      <c r="AH707" t="s">
        <v>53</v>
      </c>
      <c r="AJ707" t="s">
        <v>53</v>
      </c>
      <c r="AK707" t="s">
        <v>2497</v>
      </c>
      <c r="AL707" t="s">
        <v>78</v>
      </c>
      <c r="AO707" t="s">
        <v>54</v>
      </c>
      <c r="AP707" s="1">
        <v>42733.552777777775</v>
      </c>
    </row>
    <row r="708" spans="1:43" x14ac:dyDescent="0.35">
      <c r="A708" t="s">
        <v>5746</v>
      </c>
      <c r="B708" t="s">
        <v>5747</v>
      </c>
      <c r="C708" t="s">
        <v>5748</v>
      </c>
      <c r="F708" t="s">
        <v>47</v>
      </c>
      <c r="H708" t="s">
        <v>5749</v>
      </c>
      <c r="I708" t="s">
        <v>179</v>
      </c>
      <c r="J708" t="s">
        <v>49</v>
      </c>
      <c r="P708" t="s">
        <v>50</v>
      </c>
      <c r="Q708" t="s">
        <v>4134</v>
      </c>
      <c r="R708" t="s">
        <v>972</v>
      </c>
      <c r="S708" t="s">
        <v>4135</v>
      </c>
      <c r="T708" t="s">
        <v>5750</v>
      </c>
      <c r="U708" s="1">
        <v>42450.425000000003</v>
      </c>
      <c r="V708" s="1">
        <v>42450.425000000003</v>
      </c>
      <c r="AC708" t="s">
        <v>53</v>
      </c>
      <c r="AD708">
        <v>2969485219</v>
      </c>
      <c r="AE708" s="1">
        <v>37784</v>
      </c>
      <c r="AG708" t="s">
        <v>5751</v>
      </c>
      <c r="AH708" t="s">
        <v>53</v>
      </c>
      <c r="AJ708" t="s">
        <v>53</v>
      </c>
      <c r="AK708" t="s">
        <v>570</v>
      </c>
      <c r="AO708" t="s">
        <v>54</v>
      </c>
    </row>
    <row r="709" spans="1:43" x14ac:dyDescent="0.35">
      <c r="A709" t="s">
        <v>5752</v>
      </c>
      <c r="B709" t="s">
        <v>5753</v>
      </c>
      <c r="C709" t="s">
        <v>5754</v>
      </c>
      <c r="F709">
        <v>9704937017</v>
      </c>
      <c r="G709">
        <v>9702220037</v>
      </c>
      <c r="H709" t="s">
        <v>5755</v>
      </c>
      <c r="I709" t="s">
        <v>780</v>
      </c>
      <c r="J709" t="s">
        <v>5756</v>
      </c>
      <c r="K709" t="s">
        <v>5757</v>
      </c>
      <c r="M709" t="s">
        <v>5758</v>
      </c>
      <c r="N709" t="s">
        <v>65</v>
      </c>
      <c r="O709">
        <v>80535</v>
      </c>
      <c r="P709" t="s">
        <v>50</v>
      </c>
      <c r="Q709" t="s">
        <v>4134</v>
      </c>
      <c r="R709" t="s">
        <v>4302</v>
      </c>
      <c r="S709" t="s">
        <v>5759</v>
      </c>
      <c r="T709">
        <v>18406</v>
      </c>
      <c r="U709" s="1">
        <v>41948.622916666667</v>
      </c>
      <c r="V709" s="1">
        <v>42454.378472222219</v>
      </c>
      <c r="W709" s="1">
        <v>41948.623611111114</v>
      </c>
      <c r="X709" s="1">
        <v>43374.363194444442</v>
      </c>
      <c r="Y709" s="1">
        <v>42500.382638888892</v>
      </c>
      <c r="AC709" t="s">
        <v>53</v>
      </c>
      <c r="AD709">
        <v>2969534815</v>
      </c>
      <c r="AE709" s="1">
        <v>39661.65</v>
      </c>
      <c r="AF709" t="s">
        <v>5760</v>
      </c>
      <c r="AG709" t="s">
        <v>5761</v>
      </c>
      <c r="AH709" t="s">
        <v>51</v>
      </c>
      <c r="AJ709" t="s">
        <v>53</v>
      </c>
      <c r="AL709" t="s">
        <v>68</v>
      </c>
      <c r="AO709" t="s">
        <v>54</v>
      </c>
      <c r="AP709" s="1">
        <v>44753.52847222222</v>
      </c>
      <c r="AQ709" s="1">
        <v>42983.464583333334</v>
      </c>
    </row>
    <row r="710" spans="1:43" x14ac:dyDescent="0.35">
      <c r="A710" t="s">
        <v>5762</v>
      </c>
      <c r="B710" t="s">
        <v>5763</v>
      </c>
      <c r="C710" t="s">
        <v>2016</v>
      </c>
      <c r="D710" t="s">
        <v>776</v>
      </c>
      <c r="F710" t="s">
        <v>5764</v>
      </c>
      <c r="G710" t="s">
        <v>5765</v>
      </c>
      <c r="H710" t="s">
        <v>5766</v>
      </c>
      <c r="I710" t="s">
        <v>1909</v>
      </c>
      <c r="J710" t="s">
        <v>5767</v>
      </c>
      <c r="K710" t="s">
        <v>5768</v>
      </c>
      <c r="M710" t="s">
        <v>5769</v>
      </c>
      <c r="N710" t="s">
        <v>264</v>
      </c>
      <c r="O710">
        <v>78633</v>
      </c>
      <c r="P710" t="s">
        <v>50</v>
      </c>
      <c r="U710" s="1">
        <v>42458</v>
      </c>
      <c r="V710" s="1">
        <v>42458</v>
      </c>
      <c r="AC710" t="s">
        <v>53</v>
      </c>
      <c r="AD710">
        <v>2969531328</v>
      </c>
      <c r="AE710" s="1">
        <v>39512.59375</v>
      </c>
      <c r="AG710" t="s">
        <v>5770</v>
      </c>
      <c r="AH710" t="s">
        <v>51</v>
      </c>
      <c r="AJ710" t="s">
        <v>53</v>
      </c>
      <c r="AO710" t="s">
        <v>5443</v>
      </c>
    </row>
    <row r="711" spans="1:43" x14ac:dyDescent="0.35">
      <c r="A711" t="s">
        <v>5771</v>
      </c>
      <c r="B711" t="s">
        <v>5772</v>
      </c>
      <c r="C711" t="s">
        <v>5773</v>
      </c>
      <c r="F711" t="s">
        <v>5774</v>
      </c>
      <c r="G711" t="s">
        <v>5775</v>
      </c>
      <c r="H711" t="s">
        <v>5776</v>
      </c>
      <c r="I711" t="s">
        <v>200</v>
      </c>
      <c r="J711" t="s">
        <v>5777</v>
      </c>
      <c r="K711" t="s">
        <v>731</v>
      </c>
      <c r="M711" t="s">
        <v>732</v>
      </c>
      <c r="N711" t="s">
        <v>65</v>
      </c>
      <c r="O711" t="s">
        <v>5778</v>
      </c>
      <c r="P711" t="s">
        <v>50</v>
      </c>
      <c r="Q711" t="s">
        <v>4134</v>
      </c>
      <c r="R711" s="2" t="s">
        <v>5779</v>
      </c>
      <c r="S711" t="s">
        <v>5759</v>
      </c>
      <c r="T711" t="s">
        <v>4276</v>
      </c>
      <c r="U711" s="1">
        <v>42079.675000000003</v>
      </c>
      <c r="V711" s="1">
        <v>42461.604166666664</v>
      </c>
      <c r="W711" s="1">
        <v>42079.675694444442</v>
      </c>
      <c r="X711" s="1">
        <v>42648.470833333333</v>
      </c>
      <c r="Y711" s="1">
        <v>42648.509722222225</v>
      </c>
      <c r="AC711" t="s">
        <v>53</v>
      </c>
      <c r="AD711">
        <v>2969511176</v>
      </c>
      <c r="AE711" s="1">
        <v>38413.688888888886</v>
      </c>
      <c r="AF711" t="s">
        <v>5780</v>
      </c>
      <c r="AG711" t="s">
        <v>5781</v>
      </c>
      <c r="AH711" t="s">
        <v>51</v>
      </c>
      <c r="AJ711" t="s">
        <v>53</v>
      </c>
      <c r="AL711" t="s">
        <v>68</v>
      </c>
      <c r="AO711" t="s">
        <v>54</v>
      </c>
      <c r="AP711" s="1">
        <v>45476.619444444441</v>
      </c>
      <c r="AQ711" s="1">
        <v>45330.45</v>
      </c>
    </row>
    <row r="712" spans="1:43" x14ac:dyDescent="0.35">
      <c r="A712" t="s">
        <v>5782</v>
      </c>
      <c r="B712" t="s">
        <v>1737</v>
      </c>
      <c r="C712" t="s">
        <v>894</v>
      </c>
      <c r="D712" t="s">
        <v>98</v>
      </c>
      <c r="F712" t="s">
        <v>47</v>
      </c>
      <c r="G712" t="s">
        <v>5783</v>
      </c>
      <c r="H712" t="s">
        <v>5784</v>
      </c>
      <c r="I712" t="s">
        <v>816</v>
      </c>
      <c r="J712" t="s">
        <v>49</v>
      </c>
      <c r="P712" t="s">
        <v>50</v>
      </c>
      <c r="Q712" t="s">
        <v>4134</v>
      </c>
      <c r="R712" t="s">
        <v>1560</v>
      </c>
      <c r="S712" t="s">
        <v>5759</v>
      </c>
      <c r="T712" t="s">
        <v>4219</v>
      </c>
      <c r="U712" s="1">
        <v>42464.673611111109</v>
      </c>
      <c r="V712" s="1">
        <v>42464.673611111109</v>
      </c>
      <c r="W712" s="1">
        <v>43116.659722222219</v>
      </c>
      <c r="X712" s="1">
        <v>45189.531944444447</v>
      </c>
      <c r="Y712" s="1">
        <v>45152.743055555555</v>
      </c>
      <c r="AC712" t="s">
        <v>53</v>
      </c>
      <c r="AD712">
        <v>1000000000</v>
      </c>
      <c r="AE712" s="1">
        <v>37295</v>
      </c>
      <c r="AG712" t="s">
        <v>5785</v>
      </c>
      <c r="AH712" t="s">
        <v>53</v>
      </c>
      <c r="AJ712" t="s">
        <v>53</v>
      </c>
      <c r="AO712" t="s">
        <v>54</v>
      </c>
      <c r="AP712" s="1">
        <v>45425.461111111108</v>
      </c>
      <c r="AQ712" s="1">
        <v>44060.484722222223</v>
      </c>
    </row>
    <row r="713" spans="1:43" x14ac:dyDescent="0.35">
      <c r="A713" t="s">
        <v>5786</v>
      </c>
      <c r="B713" t="s">
        <v>5787</v>
      </c>
      <c r="C713" t="s">
        <v>1775</v>
      </c>
      <c r="F713" t="s">
        <v>574</v>
      </c>
      <c r="H713" t="s">
        <v>5788</v>
      </c>
      <c r="I713" t="s">
        <v>61</v>
      </c>
      <c r="J713" t="s">
        <v>534</v>
      </c>
      <c r="P713" t="s">
        <v>50</v>
      </c>
      <c r="Q713" t="s">
        <v>4134</v>
      </c>
      <c r="R713" t="s">
        <v>5789</v>
      </c>
      <c r="S713" t="s">
        <v>5759</v>
      </c>
      <c r="T713" t="s">
        <v>4219</v>
      </c>
      <c r="U713" s="1">
        <v>42466.535416666666</v>
      </c>
      <c r="V713" s="1">
        <v>42466.535416666666</v>
      </c>
      <c r="W713" s="1">
        <v>42466.661111111112</v>
      </c>
      <c r="X713" s="1">
        <v>42467.379861111112</v>
      </c>
      <c r="AC713" t="s">
        <v>53</v>
      </c>
      <c r="AD713">
        <v>2969480024</v>
      </c>
      <c r="AE713" s="1">
        <v>37427</v>
      </c>
      <c r="AF713" t="s">
        <v>140</v>
      </c>
      <c r="AG713" t="s">
        <v>5790</v>
      </c>
      <c r="AH713" t="s">
        <v>53</v>
      </c>
      <c r="AJ713" t="s">
        <v>53</v>
      </c>
      <c r="AL713" t="s">
        <v>78</v>
      </c>
      <c r="AO713" t="s">
        <v>54</v>
      </c>
      <c r="AP713" s="1">
        <v>43837.800694444442</v>
      </c>
      <c r="AQ713" s="1">
        <v>43837.561805555553</v>
      </c>
    </row>
    <row r="714" spans="1:43" x14ac:dyDescent="0.35">
      <c r="A714" t="s">
        <v>5791</v>
      </c>
      <c r="B714" t="s">
        <v>2052</v>
      </c>
      <c r="C714" t="s">
        <v>359</v>
      </c>
      <c r="F714" t="s">
        <v>5792</v>
      </c>
      <c r="G714" t="s">
        <v>5793</v>
      </c>
      <c r="H714" t="s">
        <v>5794</v>
      </c>
      <c r="I714" t="s">
        <v>179</v>
      </c>
      <c r="J714" t="s">
        <v>3915</v>
      </c>
      <c r="K714" t="s">
        <v>5795</v>
      </c>
      <c r="M714" t="s">
        <v>1737</v>
      </c>
      <c r="N714" t="s">
        <v>213</v>
      </c>
      <c r="O714">
        <v>80640</v>
      </c>
      <c r="P714" t="s">
        <v>50</v>
      </c>
      <c r="Q714" t="s">
        <v>4134</v>
      </c>
      <c r="R714" s="2" t="s">
        <v>5796</v>
      </c>
      <c r="S714" t="s">
        <v>5759</v>
      </c>
      <c r="T714" t="s">
        <v>4157</v>
      </c>
      <c r="U714" s="1">
        <v>42467.477083333331</v>
      </c>
      <c r="V714" s="1">
        <v>42467.477083333331</v>
      </c>
      <c r="W714" s="1">
        <v>42467.477777777778</v>
      </c>
      <c r="X714" s="1">
        <v>44203.470138888886</v>
      </c>
      <c r="Y714" s="1">
        <v>42611.518055555556</v>
      </c>
      <c r="AC714" t="s">
        <v>53</v>
      </c>
      <c r="AD714">
        <v>2969475408</v>
      </c>
      <c r="AE714" s="1">
        <v>37166.661111111112</v>
      </c>
      <c r="AF714" t="s">
        <v>3918</v>
      </c>
      <c r="AG714" t="s">
        <v>5797</v>
      </c>
      <c r="AH714" t="s">
        <v>51</v>
      </c>
      <c r="AI714" t="s">
        <v>51</v>
      </c>
      <c r="AJ714" t="s">
        <v>53</v>
      </c>
      <c r="AL714" t="s">
        <v>68</v>
      </c>
      <c r="AO714" t="s">
        <v>54</v>
      </c>
      <c r="AP714" s="1">
        <v>45476.618055555555</v>
      </c>
      <c r="AQ714" s="1">
        <v>45474.539583333331</v>
      </c>
    </row>
    <row r="715" spans="1:43" x14ac:dyDescent="0.35">
      <c r="A715" t="s">
        <v>5798</v>
      </c>
      <c r="B715" t="s">
        <v>5799</v>
      </c>
      <c r="C715" t="s">
        <v>5800</v>
      </c>
      <c r="F715" t="s">
        <v>5801</v>
      </c>
      <c r="G715" t="s">
        <v>5802</v>
      </c>
      <c r="H715" t="s">
        <v>5803</v>
      </c>
      <c r="I715" t="s">
        <v>2813</v>
      </c>
      <c r="J715" t="s">
        <v>491</v>
      </c>
      <c r="K715" t="s">
        <v>492</v>
      </c>
      <c r="M715" t="s">
        <v>419</v>
      </c>
      <c r="N715" t="s">
        <v>253</v>
      </c>
      <c r="O715">
        <v>87109</v>
      </c>
      <c r="P715" t="s">
        <v>50</v>
      </c>
      <c r="Q715" t="s">
        <v>4134</v>
      </c>
      <c r="R715">
        <v>51801</v>
      </c>
      <c r="S715" t="s">
        <v>5759</v>
      </c>
      <c r="T715" t="s">
        <v>4219</v>
      </c>
      <c r="U715" s="1">
        <v>37608.502083333333</v>
      </c>
      <c r="V715" s="1">
        <v>42468.376388888886</v>
      </c>
      <c r="W715" s="1">
        <v>37616.421527777777</v>
      </c>
      <c r="X715" s="1">
        <v>43273.330555555556</v>
      </c>
      <c r="Y715" s="1">
        <v>42004.373611111114</v>
      </c>
      <c r="AC715" t="s">
        <v>51</v>
      </c>
      <c r="AD715">
        <v>2969472760</v>
      </c>
      <c r="AE715" s="1">
        <v>36916.71597222222</v>
      </c>
      <c r="AF715" t="s">
        <v>5804</v>
      </c>
      <c r="AG715" t="s">
        <v>5805</v>
      </c>
      <c r="AH715" t="s">
        <v>53</v>
      </c>
      <c r="AJ715" t="s">
        <v>53</v>
      </c>
      <c r="AL715" t="s">
        <v>5806</v>
      </c>
      <c r="AO715" t="s">
        <v>54</v>
      </c>
      <c r="AP715" s="1">
        <v>44908.711805555555</v>
      </c>
    </row>
    <row r="716" spans="1:43" x14ac:dyDescent="0.35">
      <c r="A716" t="s">
        <v>5807</v>
      </c>
      <c r="B716" t="s">
        <v>5808</v>
      </c>
      <c r="C716" t="s">
        <v>2664</v>
      </c>
      <c r="D716" t="s">
        <v>451</v>
      </c>
      <c r="F716" t="s">
        <v>5809</v>
      </c>
      <c r="H716" t="s">
        <v>5810</v>
      </c>
      <c r="I716" t="s">
        <v>179</v>
      </c>
      <c r="J716" t="s">
        <v>5811</v>
      </c>
      <c r="K716" t="s">
        <v>5812</v>
      </c>
      <c r="M716" t="s">
        <v>159</v>
      </c>
      <c r="N716" t="s">
        <v>287</v>
      </c>
      <c r="O716">
        <v>80930</v>
      </c>
      <c r="P716" t="s">
        <v>50</v>
      </c>
      <c r="Q716" t="s">
        <v>4134</v>
      </c>
      <c r="R716" s="2" t="s">
        <v>5813</v>
      </c>
      <c r="S716" t="s">
        <v>5759</v>
      </c>
      <c r="T716" t="s">
        <v>4157</v>
      </c>
      <c r="U716" s="1">
        <v>42469.289583333331</v>
      </c>
      <c r="V716" s="1">
        <v>42469.289583333331</v>
      </c>
      <c r="W716" s="1">
        <v>42469.290277777778</v>
      </c>
      <c r="X716" s="1">
        <v>43421.288888888892</v>
      </c>
      <c r="Y716" s="1">
        <v>42655.834722222222</v>
      </c>
      <c r="AC716" t="s">
        <v>53</v>
      </c>
      <c r="AD716">
        <v>2969697179</v>
      </c>
      <c r="AE716" s="1">
        <v>42471.381944444445</v>
      </c>
      <c r="AF716" t="s">
        <v>5814</v>
      </c>
      <c r="AG716" t="s">
        <v>5815</v>
      </c>
      <c r="AH716" t="s">
        <v>51</v>
      </c>
      <c r="AI716" t="s">
        <v>51</v>
      </c>
      <c r="AJ716" t="s">
        <v>53</v>
      </c>
      <c r="AL716" t="s">
        <v>78</v>
      </c>
      <c r="AO716" t="s">
        <v>54</v>
      </c>
      <c r="AP716" s="1">
        <v>44826.584027777775</v>
      </c>
      <c r="AQ716" s="1">
        <v>44826.586111111108</v>
      </c>
    </row>
    <row r="717" spans="1:43" x14ac:dyDescent="0.35">
      <c r="A717" t="s">
        <v>5816</v>
      </c>
      <c r="B717" t="s">
        <v>5817</v>
      </c>
      <c r="C717" t="s">
        <v>5818</v>
      </c>
      <c r="F717">
        <v>13036181882</v>
      </c>
      <c r="H717" t="s">
        <v>5819</v>
      </c>
      <c r="J717" t="s">
        <v>5820</v>
      </c>
      <c r="K717" t="s">
        <v>5821</v>
      </c>
      <c r="M717" t="s">
        <v>5822</v>
      </c>
      <c r="N717" t="s">
        <v>65</v>
      </c>
      <c r="O717">
        <v>80104</v>
      </c>
      <c r="P717" t="s">
        <v>50</v>
      </c>
      <c r="U717" s="1">
        <v>42472</v>
      </c>
      <c r="V717" s="1">
        <v>42472</v>
      </c>
      <c r="W717" s="1">
        <v>42472.716666666667</v>
      </c>
      <c r="X717" s="1">
        <v>42472.716666666667</v>
      </c>
      <c r="AC717" t="s">
        <v>53</v>
      </c>
      <c r="AD717">
        <v>2969697305</v>
      </c>
      <c r="AE717" s="1">
        <v>42472.723611111112</v>
      </c>
      <c r="AF717" t="s">
        <v>5823</v>
      </c>
      <c r="AG717" t="s">
        <v>5824</v>
      </c>
      <c r="AH717" t="s">
        <v>51</v>
      </c>
      <c r="AJ717" t="s">
        <v>53</v>
      </c>
      <c r="AL717" t="s">
        <v>78</v>
      </c>
      <c r="AO717" t="s">
        <v>5443</v>
      </c>
      <c r="AP717" s="1">
        <v>45393.668749999997</v>
      </c>
      <c r="AQ717" s="1">
        <v>45393.677777777775</v>
      </c>
    </row>
    <row r="718" spans="1:43" x14ac:dyDescent="0.35">
      <c r="A718" t="s">
        <v>5825</v>
      </c>
      <c r="B718" t="s">
        <v>5826</v>
      </c>
      <c r="C718" t="s">
        <v>5827</v>
      </c>
      <c r="D718" t="s">
        <v>437</v>
      </c>
      <c r="F718" t="s">
        <v>47</v>
      </c>
      <c r="H718" t="s">
        <v>5828</v>
      </c>
      <c r="I718" t="s">
        <v>415</v>
      </c>
      <c r="J718" t="s">
        <v>49</v>
      </c>
      <c r="P718" t="s">
        <v>50</v>
      </c>
      <c r="Q718" t="s">
        <v>4134</v>
      </c>
      <c r="R718" t="s">
        <v>4219</v>
      </c>
      <c r="S718" t="s">
        <v>5759</v>
      </c>
      <c r="T718" t="s">
        <v>4219</v>
      </c>
      <c r="U718" s="1">
        <v>42472.494444444441</v>
      </c>
      <c r="V718" s="1">
        <v>42472.494444444441</v>
      </c>
      <c r="AC718" t="s">
        <v>53</v>
      </c>
      <c r="AD718">
        <v>2969485219</v>
      </c>
      <c r="AE718" s="1">
        <v>37784</v>
      </c>
      <c r="AG718" t="s">
        <v>5829</v>
      </c>
      <c r="AH718" t="s">
        <v>53</v>
      </c>
      <c r="AJ718" t="s">
        <v>53</v>
      </c>
      <c r="AK718" t="s">
        <v>570</v>
      </c>
      <c r="AO718" t="s">
        <v>54</v>
      </c>
    </row>
    <row r="719" spans="1:43" x14ac:dyDescent="0.35">
      <c r="A719" t="s">
        <v>5830</v>
      </c>
      <c r="B719" t="s">
        <v>5831</v>
      </c>
      <c r="C719" t="s">
        <v>4971</v>
      </c>
      <c r="F719" t="s">
        <v>5832</v>
      </c>
      <c r="H719" t="s">
        <v>5833</v>
      </c>
      <c r="I719" t="s">
        <v>101</v>
      </c>
      <c r="J719" t="s">
        <v>5834</v>
      </c>
      <c r="K719" t="s">
        <v>5835</v>
      </c>
      <c r="M719" t="s">
        <v>5836</v>
      </c>
      <c r="N719" t="s">
        <v>608</v>
      </c>
      <c r="O719">
        <v>80836</v>
      </c>
      <c r="P719" t="s">
        <v>50</v>
      </c>
      <c r="Q719" t="s">
        <v>4134</v>
      </c>
      <c r="R719">
        <v>37839</v>
      </c>
      <c r="S719" t="s">
        <v>5759</v>
      </c>
      <c r="T719" t="s">
        <v>4157</v>
      </c>
      <c r="U719" s="1">
        <v>42018.658333333333</v>
      </c>
      <c r="V719" s="1">
        <v>42474.492361111108</v>
      </c>
      <c r="W719" s="1">
        <v>42018.65902777778</v>
      </c>
      <c r="X719" s="1">
        <v>42655.518750000003</v>
      </c>
      <c r="Y719" s="1">
        <v>42587.578472222223</v>
      </c>
      <c r="AC719" t="s">
        <v>53</v>
      </c>
      <c r="AD719">
        <v>2969534378</v>
      </c>
      <c r="AE719" s="1">
        <v>39640.665277777778</v>
      </c>
      <c r="AF719" t="s">
        <v>5837</v>
      </c>
      <c r="AG719" t="s">
        <v>5838</v>
      </c>
      <c r="AH719" t="s">
        <v>51</v>
      </c>
      <c r="AJ719" t="s">
        <v>53</v>
      </c>
      <c r="AL719" t="s">
        <v>68</v>
      </c>
      <c r="AO719" t="s">
        <v>54</v>
      </c>
      <c r="AP719" s="1">
        <v>45247.48333333333</v>
      </c>
      <c r="AQ719" s="1">
        <v>45247.484722222223</v>
      </c>
    </row>
    <row r="720" spans="1:43" x14ac:dyDescent="0.35">
      <c r="A720" t="s">
        <v>5839</v>
      </c>
      <c r="B720" t="s">
        <v>5840</v>
      </c>
      <c r="C720" t="s">
        <v>5841</v>
      </c>
      <c r="F720" t="s">
        <v>5842</v>
      </c>
      <c r="H720" t="s">
        <v>5843</v>
      </c>
      <c r="I720" t="s">
        <v>169</v>
      </c>
      <c r="J720" t="s">
        <v>5844</v>
      </c>
      <c r="K720" t="s">
        <v>5845</v>
      </c>
      <c r="M720" t="s">
        <v>1540</v>
      </c>
      <c r="N720" t="s">
        <v>287</v>
      </c>
      <c r="O720">
        <v>80860</v>
      </c>
      <c r="P720" t="s">
        <v>50</v>
      </c>
      <c r="Q720" t="s">
        <v>4134</v>
      </c>
      <c r="R720">
        <v>21070</v>
      </c>
      <c r="S720" t="s">
        <v>5759</v>
      </c>
      <c r="T720" t="s">
        <v>4157</v>
      </c>
      <c r="U720" s="1">
        <v>42478.496527777781</v>
      </c>
      <c r="V720" s="1">
        <v>42478.496527777781</v>
      </c>
      <c r="W720" s="1">
        <v>42478.49722222222</v>
      </c>
      <c r="X720" s="1">
        <v>44669.515277777777</v>
      </c>
      <c r="Y720" s="1">
        <v>42653.588888888888</v>
      </c>
      <c r="AC720" t="s">
        <v>53</v>
      </c>
      <c r="AD720">
        <v>2969475403</v>
      </c>
      <c r="AE720" s="1">
        <v>37166.661111111112</v>
      </c>
      <c r="AF720" t="s">
        <v>5846</v>
      </c>
      <c r="AG720" t="s">
        <v>5847</v>
      </c>
      <c r="AH720" t="s">
        <v>51</v>
      </c>
      <c r="AI720" t="s">
        <v>51</v>
      </c>
      <c r="AJ720" t="s">
        <v>53</v>
      </c>
      <c r="AL720" t="s">
        <v>78</v>
      </c>
      <c r="AO720" t="s">
        <v>54</v>
      </c>
      <c r="AP720" s="1">
        <v>45220.521527777775</v>
      </c>
      <c r="AQ720" s="1">
        <v>43535.202777777777</v>
      </c>
    </row>
    <row r="721" spans="1:43" x14ac:dyDescent="0.35">
      <c r="A721" t="s">
        <v>5848</v>
      </c>
      <c r="B721" t="s">
        <v>5849</v>
      </c>
      <c r="C721" t="s">
        <v>5850</v>
      </c>
      <c r="F721" t="s">
        <v>5842</v>
      </c>
      <c r="H721" t="s">
        <v>5851</v>
      </c>
      <c r="I721" t="s">
        <v>169</v>
      </c>
      <c r="J721" t="s">
        <v>5844</v>
      </c>
      <c r="K721" t="s">
        <v>5845</v>
      </c>
      <c r="M721" t="s">
        <v>1540</v>
      </c>
      <c r="N721" t="s">
        <v>287</v>
      </c>
      <c r="O721">
        <v>80860</v>
      </c>
      <c r="P721" t="s">
        <v>50</v>
      </c>
      <c r="Q721" t="s">
        <v>4134</v>
      </c>
      <c r="R721">
        <v>21070</v>
      </c>
      <c r="S721" t="s">
        <v>5759</v>
      </c>
      <c r="T721">
        <v>21070</v>
      </c>
      <c r="U721" s="1">
        <v>42478.503472222219</v>
      </c>
      <c r="V721" s="1">
        <v>42478.503472222219</v>
      </c>
      <c r="W721" s="1">
        <v>42478.504166666666</v>
      </c>
      <c r="X721" s="1">
        <v>42650.150694444441</v>
      </c>
      <c r="Y721" s="1">
        <v>42648.25</v>
      </c>
      <c r="AC721" t="s">
        <v>53</v>
      </c>
      <c r="AD721">
        <v>2969475403</v>
      </c>
      <c r="AE721" s="1">
        <v>37166.661111111112</v>
      </c>
      <c r="AG721" t="s">
        <v>5852</v>
      </c>
      <c r="AH721" t="s">
        <v>51</v>
      </c>
      <c r="AI721" t="s">
        <v>51</v>
      </c>
      <c r="AJ721" t="s">
        <v>53</v>
      </c>
      <c r="AO721" t="s">
        <v>54</v>
      </c>
      <c r="AP721" s="1">
        <v>45305.928472222222</v>
      </c>
      <c r="AQ721" s="1">
        <v>43511.994444444441</v>
      </c>
    </row>
    <row r="722" spans="1:43" x14ac:dyDescent="0.35">
      <c r="A722" t="s">
        <v>5853</v>
      </c>
      <c r="B722" t="s">
        <v>5854</v>
      </c>
      <c r="C722" t="s">
        <v>5855</v>
      </c>
      <c r="F722" t="s">
        <v>5856</v>
      </c>
      <c r="H722" t="s">
        <v>5857</v>
      </c>
      <c r="I722" t="s">
        <v>169</v>
      </c>
      <c r="J722" t="s">
        <v>5844</v>
      </c>
      <c r="K722" t="s">
        <v>5845</v>
      </c>
      <c r="M722" t="s">
        <v>1540</v>
      </c>
      <c r="N722" t="s">
        <v>287</v>
      </c>
      <c r="O722">
        <v>80860</v>
      </c>
      <c r="P722" t="s">
        <v>50</v>
      </c>
      <c r="Q722" t="s">
        <v>4134</v>
      </c>
      <c r="R722">
        <v>21070</v>
      </c>
      <c r="S722" t="s">
        <v>5759</v>
      </c>
      <c r="T722" t="s">
        <v>4157</v>
      </c>
      <c r="U722" s="1">
        <v>42478.540277777778</v>
      </c>
      <c r="V722" s="1">
        <v>42478.540277777778</v>
      </c>
      <c r="W722" s="1">
        <v>42478.540972222225</v>
      </c>
      <c r="X722" s="1">
        <v>43900.438888888886</v>
      </c>
      <c r="AC722" t="s">
        <v>53</v>
      </c>
      <c r="AD722">
        <v>2969475403</v>
      </c>
      <c r="AE722" s="1">
        <v>37166.661111111112</v>
      </c>
      <c r="AF722" t="s">
        <v>5846</v>
      </c>
      <c r="AG722" t="s">
        <v>5858</v>
      </c>
      <c r="AH722" t="s">
        <v>51</v>
      </c>
      <c r="AI722" t="s">
        <v>51</v>
      </c>
      <c r="AJ722" t="s">
        <v>53</v>
      </c>
      <c r="AL722" t="s">
        <v>68</v>
      </c>
      <c r="AO722" t="s">
        <v>54</v>
      </c>
      <c r="AP722" s="1">
        <v>45161.399305555555</v>
      </c>
    </row>
    <row r="723" spans="1:43" x14ac:dyDescent="0.35">
      <c r="A723" t="s">
        <v>5859</v>
      </c>
      <c r="B723" t="s">
        <v>5860</v>
      </c>
      <c r="C723" t="s">
        <v>5861</v>
      </c>
      <c r="F723" t="s">
        <v>5862</v>
      </c>
      <c r="H723" t="s">
        <v>5863</v>
      </c>
      <c r="J723" t="s">
        <v>5864</v>
      </c>
      <c r="K723" t="s">
        <v>5865</v>
      </c>
      <c r="M723" t="s">
        <v>5866</v>
      </c>
      <c r="N723" t="s">
        <v>65</v>
      </c>
      <c r="O723" t="s">
        <v>5867</v>
      </c>
      <c r="P723" t="s">
        <v>50</v>
      </c>
      <c r="U723" s="1">
        <v>42479</v>
      </c>
      <c r="V723" s="1">
        <v>42479</v>
      </c>
      <c r="W723" s="1">
        <v>42479.412499999999</v>
      </c>
      <c r="X723" s="1">
        <v>42486.456944444442</v>
      </c>
      <c r="AC723" t="s">
        <v>53</v>
      </c>
      <c r="AD723">
        <v>2969697952</v>
      </c>
      <c r="AE723" s="1">
        <v>42479.45416666667</v>
      </c>
      <c r="AF723" t="s">
        <v>5868</v>
      </c>
      <c r="AG723" t="s">
        <v>5869</v>
      </c>
      <c r="AH723" t="s">
        <v>51</v>
      </c>
      <c r="AJ723" t="s">
        <v>53</v>
      </c>
      <c r="AL723" t="s">
        <v>78</v>
      </c>
      <c r="AO723" t="s">
        <v>5443</v>
      </c>
      <c r="AP723" s="1">
        <v>44281.649305555555</v>
      </c>
      <c r="AQ723" s="1">
        <v>43091.629166666666</v>
      </c>
    </row>
    <row r="724" spans="1:43" x14ac:dyDescent="0.35">
      <c r="A724" t="s">
        <v>5870</v>
      </c>
      <c r="B724" t="s">
        <v>5871</v>
      </c>
      <c r="C724" t="s">
        <v>1932</v>
      </c>
      <c r="D724" t="s">
        <v>437</v>
      </c>
      <c r="F724" t="s">
        <v>5872</v>
      </c>
      <c r="H724" t="s">
        <v>234</v>
      </c>
      <c r="I724" t="s">
        <v>61</v>
      </c>
      <c r="J724" t="s">
        <v>235</v>
      </c>
      <c r="P724" t="s">
        <v>50</v>
      </c>
      <c r="Q724" t="s">
        <v>4134</v>
      </c>
      <c r="R724">
        <v>82785</v>
      </c>
      <c r="S724" t="s">
        <v>5759</v>
      </c>
      <c r="T724" t="s">
        <v>4157</v>
      </c>
      <c r="U724" s="1">
        <v>42479.395138888889</v>
      </c>
      <c r="V724" s="1">
        <v>42479.395138888889</v>
      </c>
      <c r="W724" s="1">
        <v>42479.413194444445</v>
      </c>
      <c r="X724" s="1">
        <v>42524.777083333334</v>
      </c>
      <c r="AC724" t="s">
        <v>53</v>
      </c>
      <c r="AD724">
        <v>2969479529</v>
      </c>
      <c r="AE724" s="1">
        <v>37399</v>
      </c>
      <c r="AF724" t="s">
        <v>236</v>
      </c>
      <c r="AG724" t="s">
        <v>5873</v>
      </c>
      <c r="AH724" t="s">
        <v>53</v>
      </c>
      <c r="AJ724" t="s">
        <v>53</v>
      </c>
      <c r="AL724" t="s">
        <v>78</v>
      </c>
      <c r="AO724" t="s">
        <v>54</v>
      </c>
    </row>
    <row r="725" spans="1:43" x14ac:dyDescent="0.35">
      <c r="A725" t="s">
        <v>5874</v>
      </c>
      <c r="B725" t="s">
        <v>5875</v>
      </c>
      <c r="C725" t="s">
        <v>5876</v>
      </c>
      <c r="D725" t="s">
        <v>58</v>
      </c>
      <c r="F725" t="s">
        <v>233</v>
      </c>
      <c r="H725" t="s">
        <v>5877</v>
      </c>
      <c r="I725" t="s">
        <v>415</v>
      </c>
      <c r="J725" t="s">
        <v>235</v>
      </c>
      <c r="P725" t="s">
        <v>50</v>
      </c>
      <c r="Q725" t="s">
        <v>4134</v>
      </c>
      <c r="R725" t="s">
        <v>4219</v>
      </c>
      <c r="S725" t="s">
        <v>5759</v>
      </c>
      <c r="T725" t="s">
        <v>4219</v>
      </c>
      <c r="U725" s="1">
        <v>42479.422222222223</v>
      </c>
      <c r="V725" s="1">
        <v>42479.422222222223</v>
      </c>
      <c r="W725" s="1">
        <v>42479.451388888891</v>
      </c>
      <c r="X725" s="1">
        <v>42654.415972222225</v>
      </c>
      <c r="Y725" s="1">
        <v>42654.418055555558</v>
      </c>
      <c r="AC725" t="s">
        <v>53</v>
      </c>
      <c r="AD725">
        <v>2969479529</v>
      </c>
      <c r="AE725" s="1">
        <v>37399</v>
      </c>
      <c r="AF725" t="s">
        <v>236</v>
      </c>
      <c r="AG725" t="s">
        <v>5878</v>
      </c>
      <c r="AH725" t="s">
        <v>53</v>
      </c>
      <c r="AJ725" t="s">
        <v>53</v>
      </c>
      <c r="AK725" t="s">
        <v>2582</v>
      </c>
      <c r="AL725" t="s">
        <v>78</v>
      </c>
      <c r="AO725" t="s">
        <v>54</v>
      </c>
      <c r="AP725" s="1">
        <v>43249.654861111114</v>
      </c>
      <c r="AQ725" s="1">
        <v>43249.65625</v>
      </c>
    </row>
    <row r="726" spans="1:43" x14ac:dyDescent="0.35">
      <c r="A726" t="s">
        <v>5879</v>
      </c>
      <c r="B726" t="s">
        <v>5880</v>
      </c>
      <c r="C726" t="s">
        <v>5881</v>
      </c>
      <c r="D726">
        <v>2</v>
      </c>
      <c r="H726" t="s">
        <v>5882</v>
      </c>
      <c r="I726" t="s">
        <v>61</v>
      </c>
      <c r="J726" t="s">
        <v>5883</v>
      </c>
      <c r="P726" t="s">
        <v>50</v>
      </c>
      <c r="Q726" t="s">
        <v>4134</v>
      </c>
      <c r="R726" t="s">
        <v>5884</v>
      </c>
      <c r="S726" t="s">
        <v>5759</v>
      </c>
      <c r="T726" t="s">
        <v>4157</v>
      </c>
      <c r="U726" s="1">
        <v>42479.496527777781</v>
      </c>
      <c r="V726" s="1">
        <v>42479.496527777781</v>
      </c>
      <c r="W726" s="1">
        <v>42479.500694444447</v>
      </c>
      <c r="X726" s="1">
        <v>42479.500694444447</v>
      </c>
      <c r="AC726" t="s">
        <v>53</v>
      </c>
      <c r="AD726">
        <v>2969479529</v>
      </c>
      <c r="AE726" s="1">
        <v>37399</v>
      </c>
      <c r="AF726" t="s">
        <v>5885</v>
      </c>
      <c r="AG726" t="s">
        <v>5886</v>
      </c>
      <c r="AH726" t="s">
        <v>53</v>
      </c>
      <c r="AJ726" t="s">
        <v>53</v>
      </c>
      <c r="AK726" t="s">
        <v>2704</v>
      </c>
      <c r="AL726" t="s">
        <v>78</v>
      </c>
      <c r="AO726" t="s">
        <v>54</v>
      </c>
    </row>
    <row r="727" spans="1:43" x14ac:dyDescent="0.35">
      <c r="A727" t="s">
        <v>5887</v>
      </c>
      <c r="B727" t="s">
        <v>5888</v>
      </c>
      <c r="C727" t="s">
        <v>2016</v>
      </c>
      <c r="D727" t="s">
        <v>1767</v>
      </c>
      <c r="H727" t="s">
        <v>5889</v>
      </c>
      <c r="I727" t="s">
        <v>61</v>
      </c>
      <c r="J727" t="s">
        <v>5883</v>
      </c>
      <c r="P727" t="s">
        <v>50</v>
      </c>
      <c r="Q727" t="s">
        <v>4134</v>
      </c>
      <c r="R727" t="s">
        <v>5884</v>
      </c>
      <c r="S727" t="s">
        <v>5759</v>
      </c>
      <c r="T727" t="s">
        <v>4157</v>
      </c>
      <c r="U727" s="1">
        <v>42479.49722222222</v>
      </c>
      <c r="V727" s="1">
        <v>42479.49722222222</v>
      </c>
      <c r="W727" s="1">
        <v>42479.498611111114</v>
      </c>
      <c r="X727" s="1">
        <v>43530.682638888888</v>
      </c>
      <c r="Y727" s="1">
        <v>42641.681944444441</v>
      </c>
      <c r="AC727" t="s">
        <v>53</v>
      </c>
      <c r="AD727">
        <v>2969479529</v>
      </c>
      <c r="AE727" s="1">
        <v>37399</v>
      </c>
      <c r="AF727" t="s">
        <v>5885</v>
      </c>
      <c r="AG727" t="s">
        <v>5890</v>
      </c>
      <c r="AH727" t="s">
        <v>53</v>
      </c>
      <c r="AJ727" t="s">
        <v>53</v>
      </c>
      <c r="AL727" t="s">
        <v>78</v>
      </c>
      <c r="AO727" t="s">
        <v>54</v>
      </c>
      <c r="AP727" s="1">
        <v>45471.424305555556</v>
      </c>
      <c r="AQ727" s="1">
        <v>45461.427777777775</v>
      </c>
    </row>
    <row r="728" spans="1:43" x14ac:dyDescent="0.35">
      <c r="A728" t="s">
        <v>5891</v>
      </c>
      <c r="B728" t="s">
        <v>5032</v>
      </c>
      <c r="C728" t="s">
        <v>5892</v>
      </c>
      <c r="D728" t="s">
        <v>3475</v>
      </c>
      <c r="F728" t="s">
        <v>5893</v>
      </c>
      <c r="G728" t="s">
        <v>5894</v>
      </c>
      <c r="H728" t="s">
        <v>5895</v>
      </c>
      <c r="I728" t="s">
        <v>200</v>
      </c>
      <c r="J728" t="s">
        <v>5896</v>
      </c>
      <c r="K728" t="s">
        <v>5897</v>
      </c>
      <c r="L728" t="s">
        <v>5898</v>
      </c>
      <c r="M728" t="s">
        <v>1296</v>
      </c>
      <c r="N728" t="s">
        <v>253</v>
      </c>
      <c r="O728">
        <v>88220</v>
      </c>
      <c r="P728" t="s">
        <v>50</v>
      </c>
      <c r="Q728" t="s">
        <v>4134</v>
      </c>
      <c r="R728">
        <v>92676</v>
      </c>
      <c r="S728" t="s">
        <v>5759</v>
      </c>
      <c r="T728" t="s">
        <v>4302</v>
      </c>
      <c r="U728" s="1">
        <v>42480.640277777777</v>
      </c>
      <c r="V728" s="1">
        <v>42480.640277777777</v>
      </c>
      <c r="W728" s="1">
        <v>42480.64166666667</v>
      </c>
      <c r="X728" s="1">
        <v>42480.64166666667</v>
      </c>
      <c r="AC728" t="s">
        <v>51</v>
      </c>
      <c r="AD728">
        <v>2969885009</v>
      </c>
      <c r="AE728" s="1">
        <v>43594.368750000001</v>
      </c>
      <c r="AF728" t="s">
        <v>5899</v>
      </c>
      <c r="AG728" t="s">
        <v>5900</v>
      </c>
      <c r="AH728" t="s">
        <v>51</v>
      </c>
      <c r="AI728" t="s">
        <v>51</v>
      </c>
      <c r="AJ728" t="s">
        <v>53</v>
      </c>
      <c r="AL728" t="s">
        <v>68</v>
      </c>
      <c r="AO728" t="s">
        <v>54</v>
      </c>
      <c r="AP728" s="1">
        <v>45386.637499999997</v>
      </c>
    </row>
    <row r="729" spans="1:43" x14ac:dyDescent="0.35">
      <c r="A729" t="s">
        <v>5901</v>
      </c>
      <c r="B729" t="s">
        <v>5902</v>
      </c>
      <c r="C729" t="s">
        <v>4450</v>
      </c>
      <c r="F729" t="s">
        <v>5903</v>
      </c>
      <c r="H729" t="s">
        <v>5904</v>
      </c>
      <c r="I729" t="s">
        <v>200</v>
      </c>
      <c r="J729" t="s">
        <v>5905</v>
      </c>
      <c r="K729" t="s">
        <v>5906</v>
      </c>
      <c r="M729" t="s">
        <v>5907</v>
      </c>
      <c r="N729" t="s">
        <v>287</v>
      </c>
      <c r="O729">
        <v>80550</v>
      </c>
      <c r="P729" t="s">
        <v>50</v>
      </c>
      <c r="Q729" t="s">
        <v>4134</v>
      </c>
      <c r="R729">
        <v>47494</v>
      </c>
      <c r="S729" t="s">
        <v>5759</v>
      </c>
      <c r="T729" t="s">
        <v>4157</v>
      </c>
      <c r="U729" s="1">
        <v>42487.630555555559</v>
      </c>
      <c r="V729" s="1">
        <v>42487.630555555559</v>
      </c>
      <c r="W729" s="1">
        <v>42487.631249999999</v>
      </c>
      <c r="X729" s="1">
        <v>44025.404166666667</v>
      </c>
      <c r="AC729" t="s">
        <v>51</v>
      </c>
      <c r="AD729">
        <v>2969544487</v>
      </c>
      <c r="AE729" s="1">
        <v>40056.386111111111</v>
      </c>
      <c r="AF729" t="s">
        <v>5908</v>
      </c>
      <c r="AG729" t="s">
        <v>5909</v>
      </c>
      <c r="AH729" t="s">
        <v>51</v>
      </c>
      <c r="AI729" t="s">
        <v>51</v>
      </c>
      <c r="AJ729" t="s">
        <v>53</v>
      </c>
      <c r="AL729" t="s">
        <v>68</v>
      </c>
      <c r="AO729" t="s">
        <v>54</v>
      </c>
      <c r="AP729" s="1">
        <v>45336.55</v>
      </c>
      <c r="AQ729" s="1">
        <v>45280.753472222219</v>
      </c>
    </row>
    <row r="730" spans="1:43" x14ac:dyDescent="0.35">
      <c r="A730" t="s">
        <v>5910</v>
      </c>
      <c r="B730" t="s">
        <v>5911</v>
      </c>
      <c r="C730" t="s">
        <v>946</v>
      </c>
      <c r="F730" t="s">
        <v>5912</v>
      </c>
      <c r="G730">
        <v>7205190464</v>
      </c>
      <c r="H730" t="s">
        <v>5913</v>
      </c>
      <c r="I730" t="s">
        <v>61</v>
      </c>
      <c r="J730" t="s">
        <v>5914</v>
      </c>
      <c r="K730" t="s">
        <v>5915</v>
      </c>
      <c r="M730" t="s">
        <v>137</v>
      </c>
      <c r="N730" t="s">
        <v>65</v>
      </c>
      <c r="O730">
        <v>80229</v>
      </c>
      <c r="P730" t="s">
        <v>50</v>
      </c>
      <c r="Q730" t="s">
        <v>4134</v>
      </c>
      <c r="R730">
        <v>14005</v>
      </c>
      <c r="S730" t="s">
        <v>5759</v>
      </c>
      <c r="T730" t="s">
        <v>4219</v>
      </c>
      <c r="U730" s="1">
        <v>42488.40902777778</v>
      </c>
      <c r="V730" s="1">
        <v>42488.40902777778</v>
      </c>
      <c r="W730" s="1">
        <v>42488.409722222219</v>
      </c>
      <c r="X730" s="1">
        <v>44212.487500000003</v>
      </c>
      <c r="Y730" s="1">
        <v>42569.581944444442</v>
      </c>
      <c r="AC730" t="s">
        <v>53</v>
      </c>
      <c r="AD730">
        <v>2969815000</v>
      </c>
      <c r="AE730" s="1">
        <v>43278.519444444442</v>
      </c>
      <c r="AF730" t="s">
        <v>5916</v>
      </c>
      <c r="AG730" t="s">
        <v>5917</v>
      </c>
      <c r="AH730" t="s">
        <v>51</v>
      </c>
      <c r="AI730" t="s">
        <v>51</v>
      </c>
      <c r="AJ730" t="s">
        <v>53</v>
      </c>
      <c r="AL730" t="s">
        <v>78</v>
      </c>
      <c r="AO730" t="s">
        <v>54</v>
      </c>
      <c r="AP730" s="1">
        <v>45464.561111111114</v>
      </c>
      <c r="AQ730" s="1">
        <v>44664.681250000001</v>
      </c>
    </row>
    <row r="731" spans="1:43" x14ac:dyDescent="0.35">
      <c r="A731" t="s">
        <v>5918</v>
      </c>
      <c r="B731" t="s">
        <v>642</v>
      </c>
      <c r="C731" t="s">
        <v>5919</v>
      </c>
      <c r="D731" t="s">
        <v>98</v>
      </c>
      <c r="F731" t="s">
        <v>5920</v>
      </c>
      <c r="G731">
        <v>8145901360</v>
      </c>
      <c r="H731" t="s">
        <v>5921</v>
      </c>
      <c r="I731" t="s">
        <v>61</v>
      </c>
      <c r="J731" t="s">
        <v>5922</v>
      </c>
      <c r="K731" t="s">
        <v>5923</v>
      </c>
      <c r="M731" t="s">
        <v>5924</v>
      </c>
      <c r="N731" t="s">
        <v>5925</v>
      </c>
      <c r="O731" t="s">
        <v>5926</v>
      </c>
      <c r="P731" t="s">
        <v>50</v>
      </c>
      <c r="Q731" t="s">
        <v>4134</v>
      </c>
      <c r="R731" t="s">
        <v>4185</v>
      </c>
      <c r="S731" t="s">
        <v>5759</v>
      </c>
      <c r="T731" t="s">
        <v>4185</v>
      </c>
      <c r="U731" s="1">
        <v>42491.837500000001</v>
      </c>
      <c r="V731" s="1">
        <v>42491.837500000001</v>
      </c>
      <c r="AC731" t="s">
        <v>51</v>
      </c>
      <c r="AD731">
        <v>2969585912</v>
      </c>
      <c r="AE731" s="1">
        <v>41310.42083333333</v>
      </c>
      <c r="AG731" t="s">
        <v>5927</v>
      </c>
      <c r="AH731" t="s">
        <v>53</v>
      </c>
      <c r="AJ731" t="s">
        <v>53</v>
      </c>
      <c r="AO731" t="s">
        <v>54</v>
      </c>
    </row>
    <row r="732" spans="1:43" x14ac:dyDescent="0.35">
      <c r="A732" t="s">
        <v>5928</v>
      </c>
      <c r="B732" t="s">
        <v>5929</v>
      </c>
      <c r="C732" t="s">
        <v>5930</v>
      </c>
      <c r="F732" t="s">
        <v>47</v>
      </c>
      <c r="H732" t="s">
        <v>5931</v>
      </c>
      <c r="I732" t="s">
        <v>179</v>
      </c>
      <c r="J732" t="s">
        <v>49</v>
      </c>
      <c r="P732" t="s">
        <v>50</v>
      </c>
      <c r="Q732" t="s">
        <v>4134</v>
      </c>
      <c r="R732" t="s">
        <v>4185</v>
      </c>
      <c r="S732" t="s">
        <v>5759</v>
      </c>
      <c r="T732" t="s">
        <v>4185</v>
      </c>
      <c r="U732" s="1">
        <v>42500.4</v>
      </c>
      <c r="V732" s="1">
        <v>42500.4</v>
      </c>
      <c r="AC732" t="s">
        <v>51</v>
      </c>
      <c r="AD732">
        <v>2969485219</v>
      </c>
      <c r="AE732" s="1">
        <v>37784</v>
      </c>
      <c r="AG732" t="s">
        <v>5932</v>
      </c>
      <c r="AH732" t="s">
        <v>53</v>
      </c>
      <c r="AJ732" t="s">
        <v>53</v>
      </c>
      <c r="AK732" t="s">
        <v>2582</v>
      </c>
      <c r="AO732" t="s">
        <v>54</v>
      </c>
    </row>
    <row r="733" spans="1:43" x14ac:dyDescent="0.35">
      <c r="A733" t="s">
        <v>5933</v>
      </c>
      <c r="B733" t="s">
        <v>5934</v>
      </c>
      <c r="C733" t="s">
        <v>5935</v>
      </c>
      <c r="D733" t="s">
        <v>1380</v>
      </c>
      <c r="F733" t="s">
        <v>574</v>
      </c>
      <c r="H733" t="s">
        <v>5936</v>
      </c>
      <c r="I733" t="s">
        <v>61</v>
      </c>
      <c r="J733" t="s">
        <v>534</v>
      </c>
      <c r="P733" t="s">
        <v>50</v>
      </c>
      <c r="Q733" t="s">
        <v>4134</v>
      </c>
      <c r="R733" t="s">
        <v>5789</v>
      </c>
      <c r="S733" t="s">
        <v>5759</v>
      </c>
      <c r="T733" t="s">
        <v>4527</v>
      </c>
      <c r="U733" s="1">
        <v>42500.429166666669</v>
      </c>
      <c r="V733" s="1">
        <v>42500.429166666669</v>
      </c>
      <c r="W733" s="1">
        <v>42500.445138888892</v>
      </c>
      <c r="X733" s="1">
        <v>42559.646527777775</v>
      </c>
      <c r="AC733" t="s">
        <v>53</v>
      </c>
      <c r="AD733">
        <v>2969480024</v>
      </c>
      <c r="AE733" s="1">
        <v>37427</v>
      </c>
      <c r="AF733" t="s">
        <v>140</v>
      </c>
      <c r="AG733" t="s">
        <v>5937</v>
      </c>
      <c r="AH733" t="s">
        <v>53</v>
      </c>
      <c r="AJ733" t="s">
        <v>53</v>
      </c>
      <c r="AK733" t="s">
        <v>2704</v>
      </c>
      <c r="AL733" t="s">
        <v>78</v>
      </c>
      <c r="AO733" t="s">
        <v>54</v>
      </c>
      <c r="AP733" s="1">
        <v>45404.59652777778</v>
      </c>
      <c r="AQ733" s="1">
        <v>45404.597916666666</v>
      </c>
    </row>
    <row r="734" spans="1:43" x14ac:dyDescent="0.35">
      <c r="A734" t="s">
        <v>5938</v>
      </c>
      <c r="B734" t="s">
        <v>5939</v>
      </c>
      <c r="C734" t="s">
        <v>830</v>
      </c>
      <c r="F734" t="s">
        <v>5940</v>
      </c>
      <c r="H734" t="s">
        <v>5941</v>
      </c>
      <c r="I734" t="s">
        <v>464</v>
      </c>
      <c r="J734" t="s">
        <v>5942</v>
      </c>
      <c r="K734" t="s">
        <v>5943</v>
      </c>
      <c r="M734" t="s">
        <v>5944</v>
      </c>
      <c r="N734" t="s">
        <v>253</v>
      </c>
      <c r="O734">
        <v>87323</v>
      </c>
      <c r="P734" t="s">
        <v>50</v>
      </c>
      <c r="Q734" t="s">
        <v>4134</v>
      </c>
      <c r="R734">
        <v>64885</v>
      </c>
      <c r="S734" t="s">
        <v>5759</v>
      </c>
      <c r="T734" t="s">
        <v>4630</v>
      </c>
      <c r="U734" s="1">
        <v>42502.491666666669</v>
      </c>
      <c r="V734" s="1">
        <v>42502.491666666669</v>
      </c>
      <c r="W734" s="1">
        <v>42502.492361111108</v>
      </c>
      <c r="X734" s="1">
        <v>42515.629861111112</v>
      </c>
      <c r="AC734" t="s">
        <v>53</v>
      </c>
      <c r="AD734">
        <v>2969544808</v>
      </c>
      <c r="AE734" s="1">
        <v>40067.679166666669</v>
      </c>
      <c r="AF734" t="s">
        <v>5945</v>
      </c>
      <c r="AG734" t="s">
        <v>5946</v>
      </c>
      <c r="AH734" t="s">
        <v>51</v>
      </c>
      <c r="AI734" t="s">
        <v>51</v>
      </c>
      <c r="AJ734" t="s">
        <v>53</v>
      </c>
      <c r="AL734" t="s">
        <v>78</v>
      </c>
      <c r="AO734" t="s">
        <v>54</v>
      </c>
      <c r="AP734" s="1">
        <v>44043.491666666669</v>
      </c>
    </row>
    <row r="735" spans="1:43" x14ac:dyDescent="0.35">
      <c r="A735" t="s">
        <v>5947</v>
      </c>
      <c r="B735" t="s">
        <v>530</v>
      </c>
      <c r="C735" t="s">
        <v>996</v>
      </c>
      <c r="F735" t="s">
        <v>5948</v>
      </c>
      <c r="H735" t="s">
        <v>5949</v>
      </c>
      <c r="I735" t="s">
        <v>179</v>
      </c>
      <c r="J735" t="s">
        <v>1761</v>
      </c>
      <c r="K735" t="s">
        <v>5950</v>
      </c>
      <c r="M735" t="s">
        <v>159</v>
      </c>
      <c r="N735" t="s">
        <v>65</v>
      </c>
      <c r="O735">
        <v>80910</v>
      </c>
      <c r="P735" t="s">
        <v>50</v>
      </c>
      <c r="Q735" t="s">
        <v>4134</v>
      </c>
      <c r="R735">
        <v>78172</v>
      </c>
      <c r="S735" t="s">
        <v>5759</v>
      </c>
      <c r="T735" t="s">
        <v>4302</v>
      </c>
      <c r="U735" s="1">
        <v>42503.427083333336</v>
      </c>
      <c r="V735" s="1">
        <v>42503.427083333336</v>
      </c>
      <c r="W735" s="1">
        <v>42503.427777777775</v>
      </c>
      <c r="X735" s="1">
        <v>44803.715277777781</v>
      </c>
      <c r="Y735" s="1">
        <v>44803.738194444442</v>
      </c>
      <c r="AC735" t="s">
        <v>53</v>
      </c>
      <c r="AD735">
        <v>2969476832</v>
      </c>
      <c r="AE735" s="1">
        <v>37243</v>
      </c>
      <c r="AF735" t="s">
        <v>1763</v>
      </c>
      <c r="AG735" t="s">
        <v>5951</v>
      </c>
      <c r="AH735" t="s">
        <v>51</v>
      </c>
      <c r="AI735" t="s">
        <v>51</v>
      </c>
      <c r="AJ735" t="s">
        <v>53</v>
      </c>
      <c r="AL735" t="s">
        <v>78</v>
      </c>
      <c r="AO735" t="s">
        <v>54</v>
      </c>
      <c r="AP735" s="1">
        <v>44847.42083333333</v>
      </c>
    </row>
    <row r="736" spans="1:43" x14ac:dyDescent="0.35">
      <c r="A736" t="s">
        <v>5952</v>
      </c>
      <c r="B736" t="s">
        <v>5953</v>
      </c>
      <c r="C736" t="s">
        <v>5954</v>
      </c>
      <c r="D736" t="s">
        <v>240</v>
      </c>
      <c r="F736" t="s">
        <v>47</v>
      </c>
      <c r="H736" t="s">
        <v>5955</v>
      </c>
      <c r="I736" t="s">
        <v>179</v>
      </c>
      <c r="J736" t="s">
        <v>49</v>
      </c>
      <c r="P736" t="s">
        <v>50</v>
      </c>
      <c r="Q736" t="s">
        <v>4134</v>
      </c>
      <c r="R736" t="s">
        <v>5103</v>
      </c>
      <c r="S736" t="s">
        <v>5759</v>
      </c>
      <c r="T736" t="s">
        <v>4219</v>
      </c>
      <c r="U736" s="1">
        <v>42503.509722222225</v>
      </c>
      <c r="V736" s="1">
        <v>42503.509722222225</v>
      </c>
      <c r="AC736" t="s">
        <v>53</v>
      </c>
      <c r="AD736">
        <v>2969485219</v>
      </c>
      <c r="AE736" s="1">
        <v>37784</v>
      </c>
      <c r="AG736" t="s">
        <v>5956</v>
      </c>
      <c r="AH736" t="s">
        <v>53</v>
      </c>
      <c r="AJ736" t="s">
        <v>53</v>
      </c>
      <c r="AO736" t="s">
        <v>54</v>
      </c>
    </row>
    <row r="737" spans="1:43" x14ac:dyDescent="0.35">
      <c r="A737" t="s">
        <v>5957</v>
      </c>
      <c r="B737" t="s">
        <v>5958</v>
      </c>
      <c r="C737" t="s">
        <v>5959</v>
      </c>
      <c r="F737" t="s">
        <v>5960</v>
      </c>
      <c r="H737" t="s">
        <v>5961</v>
      </c>
      <c r="I737" t="s">
        <v>179</v>
      </c>
      <c r="J737" t="s">
        <v>1761</v>
      </c>
      <c r="K737" t="s">
        <v>2351</v>
      </c>
      <c r="M737" t="s">
        <v>159</v>
      </c>
      <c r="N737" t="s">
        <v>65</v>
      </c>
      <c r="O737">
        <v>80910</v>
      </c>
      <c r="P737" t="s">
        <v>50</v>
      </c>
      <c r="Q737" t="s">
        <v>4134</v>
      </c>
      <c r="R737">
        <v>78172</v>
      </c>
      <c r="S737" t="s">
        <v>5759</v>
      </c>
      <c r="T737" t="s">
        <v>4302</v>
      </c>
      <c r="U737" s="1">
        <v>42503.546527777777</v>
      </c>
      <c r="V737" s="1">
        <v>42503.546527777777</v>
      </c>
      <c r="W737" s="1">
        <v>42503.547222222223</v>
      </c>
      <c r="X737" s="1">
        <v>44849.443749999999</v>
      </c>
      <c r="Y737" s="1">
        <v>44841.525694444441</v>
      </c>
      <c r="AC737" t="s">
        <v>53</v>
      </c>
      <c r="AD737">
        <v>2969476832</v>
      </c>
      <c r="AE737" s="1">
        <v>37243</v>
      </c>
      <c r="AF737" t="s">
        <v>1763</v>
      </c>
      <c r="AG737" t="s">
        <v>5962</v>
      </c>
      <c r="AH737" t="s">
        <v>51</v>
      </c>
      <c r="AI737" t="s">
        <v>51</v>
      </c>
      <c r="AJ737" t="s">
        <v>53</v>
      </c>
      <c r="AL737" t="s">
        <v>78</v>
      </c>
      <c r="AO737" t="s">
        <v>54</v>
      </c>
      <c r="AP737" s="1">
        <v>44805.655555555553</v>
      </c>
    </row>
    <row r="738" spans="1:43" x14ac:dyDescent="0.35">
      <c r="A738" t="s">
        <v>5963</v>
      </c>
      <c r="B738" t="s">
        <v>5964</v>
      </c>
      <c r="C738" t="s">
        <v>678</v>
      </c>
      <c r="F738" t="s">
        <v>5965</v>
      </c>
      <c r="G738" t="s">
        <v>5966</v>
      </c>
      <c r="H738" t="s">
        <v>5967</v>
      </c>
      <c r="I738" t="s">
        <v>169</v>
      </c>
      <c r="J738" t="s">
        <v>5968</v>
      </c>
      <c r="K738" t="s">
        <v>5969</v>
      </c>
      <c r="M738" t="s">
        <v>1643</v>
      </c>
      <c r="N738" t="s">
        <v>287</v>
      </c>
      <c r="O738">
        <v>80429</v>
      </c>
      <c r="P738" t="s">
        <v>50</v>
      </c>
      <c r="Q738" t="s">
        <v>4134</v>
      </c>
      <c r="R738">
        <v>17729</v>
      </c>
      <c r="S738" t="s">
        <v>5759</v>
      </c>
      <c r="T738" t="s">
        <v>4302</v>
      </c>
      <c r="U738" s="1">
        <v>42507.488194444442</v>
      </c>
      <c r="V738" s="1">
        <v>42507.488194444442</v>
      </c>
      <c r="W738" s="1">
        <v>42507.499305555553</v>
      </c>
      <c r="X738" s="1">
        <v>43050.572916666664</v>
      </c>
      <c r="AC738" t="s">
        <v>53</v>
      </c>
      <c r="AD738">
        <v>2969480780</v>
      </c>
      <c r="AE738" s="1">
        <v>37467</v>
      </c>
      <c r="AF738" t="s">
        <v>1644</v>
      </c>
      <c r="AG738" t="s">
        <v>5970</v>
      </c>
      <c r="AH738" t="s">
        <v>53</v>
      </c>
      <c r="AJ738" t="s">
        <v>53</v>
      </c>
      <c r="AK738" t="s">
        <v>2582</v>
      </c>
      <c r="AL738" t="s">
        <v>78</v>
      </c>
      <c r="AO738" t="s">
        <v>54</v>
      </c>
      <c r="AP738" s="1">
        <v>45203.311805555553</v>
      </c>
    </row>
    <row r="739" spans="1:43" x14ac:dyDescent="0.35">
      <c r="A739" t="s">
        <v>5971</v>
      </c>
      <c r="B739" t="s">
        <v>5972</v>
      </c>
      <c r="C739" t="s">
        <v>5973</v>
      </c>
      <c r="D739" t="s">
        <v>98</v>
      </c>
      <c r="F739" t="s">
        <v>405</v>
      </c>
      <c r="H739" t="s">
        <v>5974</v>
      </c>
      <c r="I739" t="s">
        <v>61</v>
      </c>
      <c r="J739" t="s">
        <v>407</v>
      </c>
      <c r="P739" t="s">
        <v>50</v>
      </c>
      <c r="Q739" t="s">
        <v>4134</v>
      </c>
      <c r="R739">
        <v>75868</v>
      </c>
      <c r="S739" t="s">
        <v>5759</v>
      </c>
      <c r="T739" t="s">
        <v>4302</v>
      </c>
      <c r="U739" s="1">
        <v>42507.682638888888</v>
      </c>
      <c r="V739" s="1">
        <v>42507.682638888888</v>
      </c>
      <c r="W739" s="1">
        <v>42507.713888888888</v>
      </c>
      <c r="X739" s="1">
        <v>42765.540972222225</v>
      </c>
      <c r="Y739" s="1">
        <v>42613.430555555555</v>
      </c>
      <c r="AC739" t="s">
        <v>53</v>
      </c>
      <c r="AD739">
        <v>2969475309</v>
      </c>
      <c r="AE739" s="1">
        <v>37159</v>
      </c>
      <c r="AF739" t="s">
        <v>408</v>
      </c>
      <c r="AG739" t="s">
        <v>5975</v>
      </c>
      <c r="AH739" t="s">
        <v>53</v>
      </c>
      <c r="AJ739" t="s">
        <v>53</v>
      </c>
      <c r="AK739" t="s">
        <v>2582</v>
      </c>
      <c r="AL739" t="s">
        <v>78</v>
      </c>
      <c r="AO739" t="s">
        <v>54</v>
      </c>
      <c r="AP739" s="1">
        <v>43073.665277777778</v>
      </c>
      <c r="AQ739" s="1">
        <v>43047.472222222219</v>
      </c>
    </row>
    <row r="740" spans="1:43" x14ac:dyDescent="0.35">
      <c r="A740" t="s">
        <v>5976</v>
      </c>
      <c r="B740" t="s">
        <v>5977</v>
      </c>
      <c r="C740" t="s">
        <v>5978</v>
      </c>
      <c r="D740" t="s">
        <v>623</v>
      </c>
      <c r="F740" t="s">
        <v>405</v>
      </c>
      <c r="H740" t="s">
        <v>5979</v>
      </c>
      <c r="I740" t="s">
        <v>61</v>
      </c>
      <c r="J740" t="s">
        <v>407</v>
      </c>
      <c r="P740" t="s">
        <v>50</v>
      </c>
      <c r="Q740" t="s">
        <v>4134</v>
      </c>
      <c r="R740">
        <v>75868</v>
      </c>
      <c r="S740" t="s">
        <v>5759</v>
      </c>
      <c r="T740" t="s">
        <v>4157</v>
      </c>
      <c r="U740" s="1">
        <v>42507.689583333333</v>
      </c>
      <c r="V740" s="1">
        <v>42507.689583333333</v>
      </c>
      <c r="W740" s="1">
        <v>42507.714583333334</v>
      </c>
      <c r="X740" s="1">
        <v>42509.785416666666</v>
      </c>
      <c r="AC740" t="s">
        <v>53</v>
      </c>
      <c r="AD740">
        <v>2969475309</v>
      </c>
      <c r="AE740" s="1">
        <v>37159</v>
      </c>
      <c r="AF740" t="s">
        <v>2264</v>
      </c>
      <c r="AG740" t="s">
        <v>5980</v>
      </c>
      <c r="AH740" t="s">
        <v>53</v>
      </c>
      <c r="AJ740" t="s">
        <v>53</v>
      </c>
      <c r="AK740" t="s">
        <v>2704</v>
      </c>
      <c r="AL740" t="s">
        <v>78</v>
      </c>
      <c r="AO740" t="s">
        <v>54</v>
      </c>
      <c r="AP740" s="1">
        <v>45475.640972222223</v>
      </c>
      <c r="AQ740" s="1">
        <v>45475.642361111109</v>
      </c>
    </row>
    <row r="741" spans="1:43" x14ac:dyDescent="0.35">
      <c r="A741" t="s">
        <v>5981</v>
      </c>
      <c r="B741" t="s">
        <v>5982</v>
      </c>
      <c r="C741" t="s">
        <v>5983</v>
      </c>
      <c r="D741" t="s">
        <v>58</v>
      </c>
      <c r="F741" t="s">
        <v>405</v>
      </c>
      <c r="H741" t="s">
        <v>5984</v>
      </c>
      <c r="I741" t="s">
        <v>61</v>
      </c>
      <c r="J741" t="s">
        <v>407</v>
      </c>
      <c r="P741" t="s">
        <v>50</v>
      </c>
      <c r="Q741" t="s">
        <v>4134</v>
      </c>
      <c r="R741">
        <v>75868</v>
      </c>
      <c r="S741" t="s">
        <v>5759</v>
      </c>
      <c r="T741" t="s">
        <v>4157</v>
      </c>
      <c r="U741" s="1">
        <v>42508.604861111111</v>
      </c>
      <c r="V741" s="1">
        <v>42508.604861111111</v>
      </c>
      <c r="W741" s="1">
        <v>42508.614583333336</v>
      </c>
      <c r="X741" s="1">
        <v>42508.614583333336</v>
      </c>
      <c r="AC741" t="s">
        <v>53</v>
      </c>
      <c r="AD741">
        <v>2969475309</v>
      </c>
      <c r="AE741" s="1">
        <v>37159</v>
      </c>
      <c r="AF741" t="s">
        <v>408</v>
      </c>
      <c r="AG741" t="s">
        <v>5985</v>
      </c>
      <c r="AH741" t="s">
        <v>53</v>
      </c>
      <c r="AJ741" t="s">
        <v>53</v>
      </c>
      <c r="AK741" t="s">
        <v>2704</v>
      </c>
      <c r="AL741" t="s">
        <v>78</v>
      </c>
      <c r="AO741" t="s">
        <v>54</v>
      </c>
    </row>
    <row r="742" spans="1:43" x14ac:dyDescent="0.35">
      <c r="A742" t="s">
        <v>5986</v>
      </c>
      <c r="B742" t="s">
        <v>5987</v>
      </c>
      <c r="C742" t="s">
        <v>5988</v>
      </c>
      <c r="F742" t="s">
        <v>5989</v>
      </c>
      <c r="H742" t="s">
        <v>5990</v>
      </c>
      <c r="J742" t="s">
        <v>5991</v>
      </c>
      <c r="K742" t="s">
        <v>5992</v>
      </c>
      <c r="L742" t="s">
        <v>5993</v>
      </c>
      <c r="M742" t="s">
        <v>3124</v>
      </c>
      <c r="N742" t="s">
        <v>253</v>
      </c>
      <c r="O742">
        <v>87035</v>
      </c>
      <c r="P742" t="s">
        <v>50</v>
      </c>
      <c r="U742" s="1">
        <v>42510</v>
      </c>
      <c r="V742" s="1">
        <v>42510</v>
      </c>
      <c r="W742" s="1">
        <v>42510.527777777781</v>
      </c>
      <c r="X742" s="1">
        <v>42510.527777777781</v>
      </c>
      <c r="AC742" t="s">
        <v>53</v>
      </c>
      <c r="AD742">
        <v>2969566663</v>
      </c>
      <c r="AE742" s="1">
        <v>40813.313194444447</v>
      </c>
      <c r="AF742" t="s">
        <v>5994</v>
      </c>
      <c r="AG742" t="s">
        <v>5995</v>
      </c>
      <c r="AH742" t="s">
        <v>51</v>
      </c>
      <c r="AJ742" t="s">
        <v>53</v>
      </c>
      <c r="AL742" t="s">
        <v>78</v>
      </c>
      <c r="AO742" t="s">
        <v>5443</v>
      </c>
      <c r="AP742" s="1">
        <v>44627.407638888886</v>
      </c>
      <c r="AQ742" s="1">
        <v>44538.586111111108</v>
      </c>
    </row>
    <row r="743" spans="1:43" x14ac:dyDescent="0.35">
      <c r="A743" t="s">
        <v>5996</v>
      </c>
      <c r="B743" t="s">
        <v>5997</v>
      </c>
      <c r="C743" t="s">
        <v>4211</v>
      </c>
      <c r="F743" t="s">
        <v>47</v>
      </c>
      <c r="H743" t="s">
        <v>5998</v>
      </c>
      <c r="I743" t="s">
        <v>179</v>
      </c>
      <c r="J743" t="s">
        <v>49</v>
      </c>
      <c r="P743" t="s">
        <v>50</v>
      </c>
      <c r="Q743" t="s">
        <v>4134</v>
      </c>
      <c r="R743" t="s">
        <v>5999</v>
      </c>
      <c r="S743" t="s">
        <v>5759</v>
      </c>
      <c r="T743" t="s">
        <v>6000</v>
      </c>
      <c r="U743" s="1">
        <v>42513.468055555553</v>
      </c>
      <c r="V743" s="1">
        <v>42513.468055555553</v>
      </c>
      <c r="AC743" t="s">
        <v>53</v>
      </c>
      <c r="AD743">
        <v>2969485219</v>
      </c>
      <c r="AE743" s="1">
        <v>37784</v>
      </c>
      <c r="AG743" t="s">
        <v>6001</v>
      </c>
      <c r="AH743" t="s">
        <v>53</v>
      </c>
      <c r="AJ743" t="s">
        <v>53</v>
      </c>
      <c r="AK743" t="s">
        <v>570</v>
      </c>
      <c r="AO743" t="s">
        <v>54</v>
      </c>
    </row>
    <row r="744" spans="1:43" x14ac:dyDescent="0.35">
      <c r="A744" t="s">
        <v>6002</v>
      </c>
      <c r="B744" t="s">
        <v>6003</v>
      </c>
      <c r="C744" t="s">
        <v>6004</v>
      </c>
      <c r="F744" t="s">
        <v>6005</v>
      </c>
      <c r="H744" t="s">
        <v>6006</v>
      </c>
      <c r="I744" t="s">
        <v>394</v>
      </c>
      <c r="J744" t="s">
        <v>6007</v>
      </c>
      <c r="K744" t="s">
        <v>6008</v>
      </c>
      <c r="M744" t="s">
        <v>4445</v>
      </c>
      <c r="N744" t="s">
        <v>65</v>
      </c>
      <c r="O744">
        <v>80134</v>
      </c>
      <c r="P744" t="s">
        <v>50</v>
      </c>
      <c r="Q744" t="s">
        <v>4134</v>
      </c>
      <c r="R744">
        <v>67625</v>
      </c>
      <c r="S744" t="s">
        <v>5759</v>
      </c>
      <c r="T744" t="s">
        <v>4157</v>
      </c>
      <c r="U744" s="1">
        <v>42513.515277777777</v>
      </c>
      <c r="V744" s="1">
        <v>42513.515277777777</v>
      </c>
      <c r="W744" s="1">
        <v>42513.515972222223</v>
      </c>
      <c r="X744" s="1">
        <v>43479.552777777775</v>
      </c>
      <c r="Y744" s="1">
        <v>42598.536111111112</v>
      </c>
      <c r="AC744" t="s">
        <v>53</v>
      </c>
      <c r="AD744">
        <v>2969700806</v>
      </c>
      <c r="AE744" s="1">
        <v>42513.525694444441</v>
      </c>
      <c r="AF744" t="s">
        <v>6009</v>
      </c>
      <c r="AG744" t="s">
        <v>6010</v>
      </c>
      <c r="AH744" t="s">
        <v>51</v>
      </c>
      <c r="AI744" t="s">
        <v>51</v>
      </c>
      <c r="AJ744" t="s">
        <v>53</v>
      </c>
      <c r="AL744" t="s">
        <v>78</v>
      </c>
      <c r="AO744" t="s">
        <v>54</v>
      </c>
      <c r="AP744" s="1">
        <v>45442.319444444445</v>
      </c>
      <c r="AQ744" s="1">
        <v>44314.311805555553</v>
      </c>
    </row>
    <row r="745" spans="1:43" x14ac:dyDescent="0.35">
      <c r="A745" t="s">
        <v>6011</v>
      </c>
      <c r="B745" t="s">
        <v>6012</v>
      </c>
      <c r="C745" t="s">
        <v>6013</v>
      </c>
      <c r="D745" t="s">
        <v>58</v>
      </c>
      <c r="F745" t="s">
        <v>6014</v>
      </c>
      <c r="H745" t="s">
        <v>6015</v>
      </c>
      <c r="I745" t="s">
        <v>61</v>
      </c>
      <c r="J745" t="s">
        <v>407</v>
      </c>
      <c r="P745" t="s">
        <v>50</v>
      </c>
      <c r="Q745" t="s">
        <v>4134</v>
      </c>
      <c r="R745">
        <v>75868</v>
      </c>
      <c r="S745" t="s">
        <v>5759</v>
      </c>
      <c r="T745" t="s">
        <v>4157</v>
      </c>
      <c r="U745" s="1">
        <v>42513.642361111109</v>
      </c>
      <c r="V745" s="1">
        <v>42513.642361111109</v>
      </c>
      <c r="W745" s="1">
        <v>42513.648611111108</v>
      </c>
      <c r="X745" s="1">
        <v>42683.673611111109</v>
      </c>
      <c r="Y745" s="1">
        <v>42649.566666666666</v>
      </c>
      <c r="AC745" t="s">
        <v>53</v>
      </c>
      <c r="AD745">
        <v>2969475309</v>
      </c>
      <c r="AE745" s="1">
        <v>37159</v>
      </c>
      <c r="AF745" t="s">
        <v>408</v>
      </c>
      <c r="AG745" t="s">
        <v>6016</v>
      </c>
      <c r="AH745" t="s">
        <v>53</v>
      </c>
      <c r="AJ745" t="s">
        <v>53</v>
      </c>
      <c r="AK745" t="s">
        <v>2704</v>
      </c>
      <c r="AL745" t="s">
        <v>78</v>
      </c>
      <c r="AO745" t="s">
        <v>54</v>
      </c>
      <c r="AP745" s="1">
        <v>42683.673611111109</v>
      </c>
      <c r="AQ745" s="1">
        <v>42683.675000000003</v>
      </c>
    </row>
    <row r="746" spans="1:43" x14ac:dyDescent="0.35">
      <c r="A746" t="s">
        <v>6017</v>
      </c>
      <c r="B746" t="s">
        <v>6018</v>
      </c>
      <c r="C746" t="s">
        <v>5318</v>
      </c>
      <c r="F746" t="s">
        <v>6019</v>
      </c>
      <c r="H746" t="s">
        <v>6020</v>
      </c>
      <c r="I746" t="s">
        <v>415</v>
      </c>
      <c r="J746" t="s">
        <v>6021</v>
      </c>
      <c r="K746" t="s">
        <v>6022</v>
      </c>
      <c r="M746" t="s">
        <v>6023</v>
      </c>
      <c r="N746" t="s">
        <v>608</v>
      </c>
      <c r="O746">
        <v>80482</v>
      </c>
      <c r="P746" t="s">
        <v>65</v>
      </c>
      <c r="U746" s="1">
        <v>42514</v>
      </c>
      <c r="V746" s="1">
        <v>42514</v>
      </c>
      <c r="W746" s="1">
        <v>42514.925000000003</v>
      </c>
      <c r="X746" s="1">
        <v>42576.551388888889</v>
      </c>
      <c r="AC746" t="s">
        <v>53</v>
      </c>
      <c r="AD746">
        <v>2972118620</v>
      </c>
      <c r="AE746" s="1">
        <v>44791.667361111111</v>
      </c>
      <c r="AF746" t="s">
        <v>6024</v>
      </c>
      <c r="AG746" t="s">
        <v>6025</v>
      </c>
      <c r="AH746" t="s">
        <v>51</v>
      </c>
      <c r="AJ746" t="s">
        <v>53</v>
      </c>
      <c r="AL746" t="s">
        <v>68</v>
      </c>
      <c r="AO746" t="s">
        <v>5443</v>
      </c>
      <c r="AP746" s="1">
        <v>44753.530555555553</v>
      </c>
      <c r="AQ746" s="1">
        <v>42836.921527777777</v>
      </c>
    </row>
    <row r="747" spans="1:43" x14ac:dyDescent="0.35">
      <c r="A747" t="s">
        <v>6026</v>
      </c>
      <c r="B747" t="s">
        <v>6027</v>
      </c>
      <c r="C747" t="s">
        <v>4545</v>
      </c>
      <c r="D747" t="s">
        <v>623</v>
      </c>
      <c r="H747" t="s">
        <v>6028</v>
      </c>
      <c r="I747" t="s">
        <v>61</v>
      </c>
      <c r="J747" t="s">
        <v>6029</v>
      </c>
      <c r="P747" t="s">
        <v>50</v>
      </c>
      <c r="Q747" t="s">
        <v>4134</v>
      </c>
      <c r="R747">
        <v>18391</v>
      </c>
      <c r="S747" t="s">
        <v>5759</v>
      </c>
      <c r="T747" t="s">
        <v>4157</v>
      </c>
      <c r="U747" s="1">
        <v>42515.580555555556</v>
      </c>
      <c r="V747" s="1">
        <v>42515.580555555556</v>
      </c>
      <c r="W747" s="1">
        <v>42515.643055555556</v>
      </c>
      <c r="X747" s="1">
        <v>43535.659722222219</v>
      </c>
      <c r="AC747" t="s">
        <v>53</v>
      </c>
      <c r="AD747">
        <v>2969480024</v>
      </c>
      <c r="AE747" s="1">
        <v>37427</v>
      </c>
      <c r="AF747" t="s">
        <v>4490</v>
      </c>
      <c r="AG747" t="s">
        <v>6030</v>
      </c>
      <c r="AH747" t="s">
        <v>53</v>
      </c>
      <c r="AJ747" t="s">
        <v>53</v>
      </c>
      <c r="AK747" t="s">
        <v>2497</v>
      </c>
      <c r="AL747" t="s">
        <v>68</v>
      </c>
      <c r="AO747" t="s">
        <v>54</v>
      </c>
      <c r="AP747" s="1">
        <v>45429.558333333334</v>
      </c>
      <c r="AQ747" s="1">
        <v>45429.55972222222</v>
      </c>
    </row>
    <row r="748" spans="1:43" x14ac:dyDescent="0.35">
      <c r="A748" t="s">
        <v>6031</v>
      </c>
      <c r="B748" t="s">
        <v>6032</v>
      </c>
      <c r="C748" t="s">
        <v>6033</v>
      </c>
      <c r="D748" t="s">
        <v>6034</v>
      </c>
      <c r="F748" t="s">
        <v>6035</v>
      </c>
      <c r="G748" t="s">
        <v>6036</v>
      </c>
      <c r="H748" t="s">
        <v>6037</v>
      </c>
      <c r="I748" t="s">
        <v>816</v>
      </c>
      <c r="J748" t="s">
        <v>6038</v>
      </c>
      <c r="K748" t="s">
        <v>6039</v>
      </c>
      <c r="M748" t="s">
        <v>6040</v>
      </c>
      <c r="N748" t="s">
        <v>4438</v>
      </c>
      <c r="O748">
        <v>92649</v>
      </c>
      <c r="P748" t="s">
        <v>50</v>
      </c>
      <c r="Q748" t="s">
        <v>4134</v>
      </c>
      <c r="R748">
        <v>35358</v>
      </c>
      <c r="S748" t="s">
        <v>5759</v>
      </c>
      <c r="T748" t="s">
        <v>6041</v>
      </c>
      <c r="U748" s="1">
        <v>42517.464583333334</v>
      </c>
      <c r="V748" s="1">
        <v>42517.464583333334</v>
      </c>
      <c r="W748" s="1">
        <v>42517.465277777781</v>
      </c>
      <c r="X748" s="1">
        <v>42517.465277777781</v>
      </c>
      <c r="AC748" t="s">
        <v>53</v>
      </c>
      <c r="AD748">
        <v>2969701214</v>
      </c>
      <c r="AE748" s="1">
        <v>42517.473611111112</v>
      </c>
      <c r="AG748" t="s">
        <v>6042</v>
      </c>
      <c r="AH748" t="s">
        <v>51</v>
      </c>
      <c r="AI748" t="s">
        <v>53</v>
      </c>
      <c r="AJ748" t="s">
        <v>51</v>
      </c>
      <c r="AL748" t="s">
        <v>78</v>
      </c>
      <c r="AO748" t="s">
        <v>54</v>
      </c>
    </row>
    <row r="749" spans="1:43" x14ac:dyDescent="0.35">
      <c r="A749" t="s">
        <v>6043</v>
      </c>
      <c r="B749" t="s">
        <v>6044</v>
      </c>
      <c r="C749" t="s">
        <v>6045</v>
      </c>
      <c r="F749" t="s">
        <v>6046</v>
      </c>
      <c r="G749">
        <v>5628228845</v>
      </c>
      <c r="H749" t="s">
        <v>6047</v>
      </c>
      <c r="I749" t="s">
        <v>816</v>
      </c>
      <c r="J749" t="s">
        <v>6038</v>
      </c>
      <c r="K749" t="s">
        <v>6048</v>
      </c>
      <c r="M749" t="s">
        <v>6049</v>
      </c>
      <c r="N749" t="s">
        <v>4438</v>
      </c>
      <c r="O749">
        <v>92408</v>
      </c>
      <c r="P749" t="s">
        <v>50</v>
      </c>
      <c r="Q749" t="s">
        <v>4134</v>
      </c>
      <c r="R749">
        <v>35358</v>
      </c>
      <c r="S749" t="s">
        <v>5759</v>
      </c>
      <c r="T749" t="s">
        <v>6041</v>
      </c>
      <c r="U749" s="1">
        <v>42517.470138888886</v>
      </c>
      <c r="V749" s="1">
        <v>42517.470138888886</v>
      </c>
      <c r="W749" s="1">
        <v>42517.47152777778</v>
      </c>
      <c r="X749" s="1">
        <v>42517.47152777778</v>
      </c>
      <c r="AC749" t="s">
        <v>53</v>
      </c>
      <c r="AD749">
        <v>2969701214</v>
      </c>
      <c r="AE749" s="1">
        <v>42517.473611111112</v>
      </c>
      <c r="AG749" t="s">
        <v>6050</v>
      </c>
      <c r="AH749" t="s">
        <v>51</v>
      </c>
      <c r="AI749" t="s">
        <v>53</v>
      </c>
      <c r="AJ749" t="s">
        <v>51</v>
      </c>
      <c r="AL749" t="s">
        <v>78</v>
      </c>
      <c r="AO749" t="s">
        <v>54</v>
      </c>
    </row>
    <row r="750" spans="1:43" x14ac:dyDescent="0.35">
      <c r="A750" t="s">
        <v>6051</v>
      </c>
      <c r="B750" t="s">
        <v>6052</v>
      </c>
      <c r="C750" t="s">
        <v>6053</v>
      </c>
      <c r="D750" t="s">
        <v>6054</v>
      </c>
      <c r="F750" t="s">
        <v>6055</v>
      </c>
      <c r="G750" t="s">
        <v>6056</v>
      </c>
      <c r="H750" t="s">
        <v>6057</v>
      </c>
      <c r="I750" t="s">
        <v>101</v>
      </c>
      <c r="J750" t="s">
        <v>5634</v>
      </c>
      <c r="P750" t="s">
        <v>50</v>
      </c>
      <c r="U750" s="1">
        <v>42522</v>
      </c>
      <c r="V750" s="1">
        <v>42522</v>
      </c>
      <c r="W750" s="1">
        <v>42522.375</v>
      </c>
      <c r="X750" s="1">
        <v>42522.375</v>
      </c>
      <c r="AC750" t="s">
        <v>53</v>
      </c>
      <c r="AD750">
        <v>1000000001</v>
      </c>
      <c r="AE750" s="1">
        <v>39973.351388888892</v>
      </c>
      <c r="AF750" t="s">
        <v>3377</v>
      </c>
      <c r="AG750" t="s">
        <v>6058</v>
      </c>
      <c r="AH750" t="s">
        <v>51</v>
      </c>
      <c r="AJ750" t="s">
        <v>53</v>
      </c>
      <c r="AL750" t="s">
        <v>78</v>
      </c>
      <c r="AO750" t="s">
        <v>5443</v>
      </c>
    </row>
    <row r="751" spans="1:43" x14ac:dyDescent="0.35">
      <c r="A751" t="s">
        <v>6059</v>
      </c>
      <c r="B751" t="s">
        <v>6060</v>
      </c>
      <c r="C751" t="s">
        <v>6061</v>
      </c>
      <c r="F751" t="s">
        <v>6062</v>
      </c>
      <c r="H751" t="s">
        <v>6063</v>
      </c>
      <c r="I751" t="s">
        <v>61</v>
      </c>
      <c r="J751" t="s">
        <v>92</v>
      </c>
      <c r="P751" t="s">
        <v>50</v>
      </c>
      <c r="Q751" t="s">
        <v>4134</v>
      </c>
      <c r="R751" t="s">
        <v>4219</v>
      </c>
      <c r="S751" t="s">
        <v>5759</v>
      </c>
      <c r="T751" t="s">
        <v>4219</v>
      </c>
      <c r="U751" s="1">
        <v>42523.681250000001</v>
      </c>
      <c r="V751" s="1">
        <v>42523.681250000001</v>
      </c>
      <c r="W751" s="1">
        <v>42523.685416666667</v>
      </c>
      <c r="X751" s="1">
        <v>42695.413888888892</v>
      </c>
      <c r="Y751" s="1">
        <v>42654.536111111112</v>
      </c>
      <c r="AC751" t="s">
        <v>53</v>
      </c>
      <c r="AD751">
        <v>2969475309</v>
      </c>
      <c r="AE751" s="1">
        <v>37159</v>
      </c>
      <c r="AF751" t="s">
        <v>93</v>
      </c>
      <c r="AG751" t="s">
        <v>6064</v>
      </c>
      <c r="AH751" t="s">
        <v>53</v>
      </c>
      <c r="AJ751" t="s">
        <v>53</v>
      </c>
      <c r="AK751" t="s">
        <v>2582</v>
      </c>
      <c r="AL751" t="s">
        <v>78</v>
      </c>
      <c r="AO751" t="s">
        <v>54</v>
      </c>
      <c r="AP751" s="1">
        <v>45458.586111111108</v>
      </c>
      <c r="AQ751" s="1">
        <v>45440.535416666666</v>
      </c>
    </row>
    <row r="752" spans="1:43" x14ac:dyDescent="0.35">
      <c r="A752" t="s">
        <v>6065</v>
      </c>
      <c r="B752" t="s">
        <v>80</v>
      </c>
      <c r="C752" t="s">
        <v>1471</v>
      </c>
      <c r="F752" t="s">
        <v>6066</v>
      </c>
      <c r="H752" t="s">
        <v>6067</v>
      </c>
      <c r="I752" t="s">
        <v>394</v>
      </c>
      <c r="J752" t="s">
        <v>6068</v>
      </c>
      <c r="K752" t="s">
        <v>6069</v>
      </c>
      <c r="M752" t="s">
        <v>6070</v>
      </c>
      <c r="N752" t="s">
        <v>65</v>
      </c>
      <c r="O752">
        <v>81527</v>
      </c>
      <c r="P752" t="s">
        <v>50</v>
      </c>
      <c r="U752" s="1">
        <v>42524</v>
      </c>
      <c r="V752" s="1">
        <v>42524</v>
      </c>
      <c r="W752" s="1">
        <v>42524.359722222223</v>
      </c>
      <c r="X752" s="1">
        <v>42635.402777777781</v>
      </c>
      <c r="Y752" s="1">
        <v>42634.629166666666</v>
      </c>
      <c r="AC752" t="s">
        <v>53</v>
      </c>
      <c r="AD752">
        <v>2969559900</v>
      </c>
      <c r="AE752" s="1">
        <v>40603.479861111111</v>
      </c>
      <c r="AF752" t="s">
        <v>6071</v>
      </c>
      <c r="AG752" t="s">
        <v>6072</v>
      </c>
      <c r="AH752" t="s">
        <v>51</v>
      </c>
      <c r="AJ752" t="s">
        <v>53</v>
      </c>
      <c r="AL752" t="s">
        <v>78</v>
      </c>
      <c r="AO752" t="s">
        <v>5443</v>
      </c>
      <c r="AP752" s="1">
        <v>45188.561805555553</v>
      </c>
      <c r="AQ752" s="1">
        <v>45055.477083333331</v>
      </c>
    </row>
    <row r="753" spans="1:43" x14ac:dyDescent="0.35">
      <c r="A753" t="s">
        <v>6073</v>
      </c>
      <c r="B753" t="s">
        <v>1703</v>
      </c>
      <c r="C753" t="s">
        <v>6074</v>
      </c>
      <c r="F753" t="s">
        <v>6075</v>
      </c>
      <c r="H753" t="s">
        <v>6076</v>
      </c>
      <c r="I753" t="s">
        <v>101</v>
      </c>
      <c r="J753" t="s">
        <v>6077</v>
      </c>
      <c r="K753" t="s">
        <v>6078</v>
      </c>
      <c r="M753" t="s">
        <v>257</v>
      </c>
      <c r="N753" t="s">
        <v>65</v>
      </c>
      <c r="O753">
        <v>81321</v>
      </c>
      <c r="P753" t="s">
        <v>50</v>
      </c>
      <c r="Q753" t="s">
        <v>4134</v>
      </c>
      <c r="R753">
        <v>24474</v>
      </c>
      <c r="S753" t="s">
        <v>5759</v>
      </c>
      <c r="T753" t="s">
        <v>4157</v>
      </c>
      <c r="U753" s="1">
        <v>42524.510416666664</v>
      </c>
      <c r="V753" s="1">
        <v>42524.510416666664</v>
      </c>
      <c r="W753" s="1">
        <v>42524.59097222222</v>
      </c>
      <c r="X753" s="1">
        <v>42524.59097222222</v>
      </c>
      <c r="AC753" t="s">
        <v>53</v>
      </c>
      <c r="AD753">
        <v>2969667174</v>
      </c>
      <c r="AE753" s="1">
        <v>42118.698611111111</v>
      </c>
      <c r="AF753" t="s">
        <v>6079</v>
      </c>
      <c r="AG753" t="s">
        <v>6080</v>
      </c>
      <c r="AH753" t="s">
        <v>53</v>
      </c>
      <c r="AJ753" t="s">
        <v>53</v>
      </c>
      <c r="AL753" t="s">
        <v>68</v>
      </c>
      <c r="AO753" t="s">
        <v>54</v>
      </c>
      <c r="AP753" s="1">
        <v>43657.827777777777</v>
      </c>
    </row>
    <row r="754" spans="1:43" x14ac:dyDescent="0.35">
      <c r="A754" t="s">
        <v>6081</v>
      </c>
      <c r="B754" t="s">
        <v>5258</v>
      </c>
      <c r="C754" t="s">
        <v>6082</v>
      </c>
      <c r="F754" t="s">
        <v>6083</v>
      </c>
      <c r="H754" t="s">
        <v>6084</v>
      </c>
      <c r="I754" t="s">
        <v>179</v>
      </c>
      <c r="J754" t="s">
        <v>6085</v>
      </c>
      <c r="K754" t="s">
        <v>6086</v>
      </c>
      <c r="L754" t="s">
        <v>6087</v>
      </c>
      <c r="M754" t="s">
        <v>137</v>
      </c>
      <c r="N754" t="s">
        <v>65</v>
      </c>
      <c r="O754">
        <v>80207</v>
      </c>
      <c r="P754" t="s">
        <v>50</v>
      </c>
      <c r="Q754" t="s">
        <v>4134</v>
      </c>
      <c r="R754">
        <v>95225</v>
      </c>
      <c r="S754" t="s">
        <v>5759</v>
      </c>
      <c r="T754">
        <v>95225</v>
      </c>
      <c r="U754" s="1">
        <v>41932.396527777775</v>
      </c>
      <c r="V754" s="1">
        <v>42524.588888888888</v>
      </c>
      <c r="W754" s="1">
        <v>41932.397916666669</v>
      </c>
      <c r="X754" s="1">
        <v>44691.520833333336</v>
      </c>
      <c r="AC754" t="s">
        <v>53</v>
      </c>
      <c r="AD754">
        <v>2969649082</v>
      </c>
      <c r="AE754" s="1">
        <v>41932.470833333333</v>
      </c>
      <c r="AF754" t="s">
        <v>6088</v>
      </c>
      <c r="AG754" t="s">
        <v>6089</v>
      </c>
      <c r="AH754" t="s">
        <v>51</v>
      </c>
      <c r="AJ754" t="s">
        <v>53</v>
      </c>
      <c r="AL754" t="s">
        <v>68</v>
      </c>
      <c r="AO754" t="s">
        <v>54</v>
      </c>
      <c r="AP754" s="1">
        <v>45476.40902777778</v>
      </c>
    </row>
    <row r="755" spans="1:43" x14ac:dyDescent="0.35">
      <c r="A755" t="s">
        <v>6090</v>
      </c>
      <c r="B755" t="s">
        <v>6091</v>
      </c>
      <c r="C755" t="s">
        <v>2444</v>
      </c>
      <c r="F755" t="s">
        <v>6092</v>
      </c>
      <c r="H755" t="s">
        <v>6093</v>
      </c>
      <c r="I755" t="s">
        <v>200</v>
      </c>
      <c r="J755" t="s">
        <v>6094</v>
      </c>
      <c r="K755" t="s">
        <v>6095</v>
      </c>
      <c r="M755" t="s">
        <v>6096</v>
      </c>
      <c r="N755" t="s">
        <v>501</v>
      </c>
      <c r="O755">
        <v>87415</v>
      </c>
      <c r="P755" t="s">
        <v>50</v>
      </c>
      <c r="Q755" t="s">
        <v>4134</v>
      </c>
      <c r="R755">
        <v>54930</v>
      </c>
      <c r="S755" t="s">
        <v>4135</v>
      </c>
      <c r="T755" t="s">
        <v>4302</v>
      </c>
      <c r="U755" s="1">
        <v>42339.322916666664</v>
      </c>
      <c r="V755" s="1">
        <v>42527.435416666667</v>
      </c>
      <c r="W755" s="1">
        <v>42339.324305555558</v>
      </c>
      <c r="X755" s="1">
        <v>44209.763194444444</v>
      </c>
      <c r="Y755" s="1">
        <v>42622.306250000001</v>
      </c>
      <c r="AC755" t="s">
        <v>51</v>
      </c>
      <c r="AD755">
        <v>2969609588</v>
      </c>
      <c r="AE755" s="1">
        <v>41677.486111111109</v>
      </c>
      <c r="AF755" t="s">
        <v>6097</v>
      </c>
      <c r="AG755" t="s">
        <v>6098</v>
      </c>
      <c r="AH755" t="s">
        <v>51</v>
      </c>
      <c r="AJ755" t="s">
        <v>53</v>
      </c>
      <c r="AK755" t="s">
        <v>291</v>
      </c>
      <c r="AL755" t="s">
        <v>78</v>
      </c>
      <c r="AO755" t="s">
        <v>54</v>
      </c>
      <c r="AP755" s="1">
        <v>45475.750694444447</v>
      </c>
      <c r="AQ755" s="1">
        <v>45462.52847222222</v>
      </c>
    </row>
    <row r="756" spans="1:43" x14ac:dyDescent="0.35">
      <c r="A756" t="s">
        <v>6099</v>
      </c>
      <c r="B756" t="s">
        <v>6100</v>
      </c>
      <c r="C756" t="s">
        <v>6101</v>
      </c>
      <c r="F756" t="s">
        <v>6102</v>
      </c>
      <c r="G756" t="s">
        <v>6102</v>
      </c>
      <c r="H756" t="s">
        <v>6103</v>
      </c>
      <c r="I756" t="s">
        <v>101</v>
      </c>
      <c r="J756" t="s">
        <v>49</v>
      </c>
      <c r="P756" t="s">
        <v>50</v>
      </c>
      <c r="Q756" t="s">
        <v>4134</v>
      </c>
      <c r="R756" t="s">
        <v>6104</v>
      </c>
      <c r="S756" t="s">
        <v>5759</v>
      </c>
      <c r="T756" t="s">
        <v>6104</v>
      </c>
      <c r="U756" s="1">
        <v>42527.556250000001</v>
      </c>
      <c r="V756" s="1">
        <v>42527.556250000001</v>
      </c>
      <c r="AC756" t="s">
        <v>53</v>
      </c>
      <c r="AD756">
        <v>2969485219</v>
      </c>
      <c r="AE756" s="1">
        <v>37784</v>
      </c>
      <c r="AG756" t="s">
        <v>6105</v>
      </c>
      <c r="AH756" t="s">
        <v>53</v>
      </c>
      <c r="AJ756" t="s">
        <v>53</v>
      </c>
      <c r="AK756" t="s">
        <v>2512</v>
      </c>
      <c r="AO756" t="s">
        <v>54</v>
      </c>
    </row>
    <row r="757" spans="1:43" x14ac:dyDescent="0.35">
      <c r="A757" t="s">
        <v>6106</v>
      </c>
      <c r="B757" t="s">
        <v>6107</v>
      </c>
      <c r="C757" t="s">
        <v>6108</v>
      </c>
      <c r="D757" t="s">
        <v>6109</v>
      </c>
      <c r="F757" t="s">
        <v>6110</v>
      </c>
      <c r="G757" t="s">
        <v>6111</v>
      </c>
      <c r="H757" t="s">
        <v>6112</v>
      </c>
      <c r="I757" t="s">
        <v>200</v>
      </c>
      <c r="J757" t="s">
        <v>6113</v>
      </c>
      <c r="K757" t="s">
        <v>6114</v>
      </c>
      <c r="M757" t="s">
        <v>2652</v>
      </c>
      <c r="N757" t="s">
        <v>798</v>
      </c>
      <c r="O757">
        <v>79764</v>
      </c>
      <c r="P757" t="s">
        <v>50</v>
      </c>
      <c r="Q757" t="s">
        <v>4134</v>
      </c>
      <c r="R757">
        <v>66846</v>
      </c>
      <c r="S757" t="s">
        <v>5759</v>
      </c>
      <c r="T757" t="s">
        <v>4157</v>
      </c>
      <c r="U757" s="1">
        <v>42528.618750000001</v>
      </c>
      <c r="V757" s="1">
        <v>42528.618750000001</v>
      </c>
      <c r="W757" s="1">
        <v>42528.675694444442</v>
      </c>
      <c r="X757" s="1">
        <v>42528.675694444442</v>
      </c>
      <c r="AC757" t="s">
        <v>53</v>
      </c>
      <c r="AD757">
        <v>2969588465</v>
      </c>
      <c r="AE757" s="1">
        <v>41355.659722222219</v>
      </c>
      <c r="AF757" t="s">
        <v>6115</v>
      </c>
      <c r="AG757" t="s">
        <v>6116</v>
      </c>
      <c r="AH757" t="s">
        <v>53</v>
      </c>
      <c r="AJ757" t="s">
        <v>53</v>
      </c>
      <c r="AK757" t="s">
        <v>2704</v>
      </c>
      <c r="AL757" t="s">
        <v>78</v>
      </c>
      <c r="AO757" t="s">
        <v>54</v>
      </c>
      <c r="AP757" s="1">
        <v>44638.42083333333</v>
      </c>
      <c r="AQ757" s="1">
        <v>44456.654166666667</v>
      </c>
    </row>
    <row r="758" spans="1:43" x14ac:dyDescent="0.35">
      <c r="A758" t="s">
        <v>6117</v>
      </c>
      <c r="B758" t="s">
        <v>6118</v>
      </c>
      <c r="C758" t="s">
        <v>2025</v>
      </c>
      <c r="D758" t="s">
        <v>53</v>
      </c>
      <c r="F758" t="s">
        <v>3646</v>
      </c>
      <c r="H758" t="s">
        <v>6119</v>
      </c>
      <c r="I758" t="s">
        <v>61</v>
      </c>
      <c r="J758" t="s">
        <v>710</v>
      </c>
      <c r="P758" t="s">
        <v>50</v>
      </c>
      <c r="Q758" t="s">
        <v>4134</v>
      </c>
      <c r="R758" s="2" t="s">
        <v>6120</v>
      </c>
      <c r="S758" t="s">
        <v>5759</v>
      </c>
      <c r="T758" t="s">
        <v>4276</v>
      </c>
      <c r="U758" s="1">
        <v>42536.625694444447</v>
      </c>
      <c r="V758" s="1">
        <v>42536.625694444447</v>
      </c>
      <c r="W758" s="1">
        <v>42541.748611111114</v>
      </c>
      <c r="X758" s="1">
        <v>43146.677777777775</v>
      </c>
      <c r="AC758" t="s">
        <v>53</v>
      </c>
      <c r="AD758">
        <v>2969477838</v>
      </c>
      <c r="AE758" s="1">
        <v>37309</v>
      </c>
      <c r="AF758" t="s">
        <v>711</v>
      </c>
      <c r="AG758" t="s">
        <v>6121</v>
      </c>
      <c r="AH758" t="s">
        <v>53</v>
      </c>
      <c r="AJ758" t="s">
        <v>53</v>
      </c>
      <c r="AK758" t="s">
        <v>2704</v>
      </c>
      <c r="AL758" t="s">
        <v>78</v>
      </c>
      <c r="AO758" t="s">
        <v>54</v>
      </c>
      <c r="AP758" s="1">
        <v>45474.582638888889</v>
      </c>
      <c r="AQ758" s="1">
        <v>45462.359722222223</v>
      </c>
    </row>
    <row r="759" spans="1:43" x14ac:dyDescent="0.35">
      <c r="A759" t="s">
        <v>6122</v>
      </c>
      <c r="B759" t="s">
        <v>4521</v>
      </c>
      <c r="C759" t="s">
        <v>6123</v>
      </c>
      <c r="D759" t="s">
        <v>437</v>
      </c>
      <c r="H759" t="s">
        <v>6124</v>
      </c>
      <c r="I759" t="s">
        <v>61</v>
      </c>
      <c r="J759" t="s">
        <v>710</v>
      </c>
      <c r="P759" t="s">
        <v>50</v>
      </c>
      <c r="Q759" t="s">
        <v>4134</v>
      </c>
      <c r="R759" t="s">
        <v>6125</v>
      </c>
      <c r="S759" t="s">
        <v>5759</v>
      </c>
      <c r="T759" t="s">
        <v>4176</v>
      </c>
      <c r="U759" s="1">
        <v>42537.631944444445</v>
      </c>
      <c r="V759" s="1">
        <v>42537.631944444445</v>
      </c>
      <c r="W759" s="1">
        <v>42541.724305555559</v>
      </c>
      <c r="X759" s="1">
        <v>42719.634027777778</v>
      </c>
      <c r="Y759" s="1">
        <v>42656.70208333333</v>
      </c>
      <c r="AC759" t="s">
        <v>53</v>
      </c>
      <c r="AD759">
        <v>2969477838</v>
      </c>
      <c r="AE759" s="1">
        <v>37309</v>
      </c>
      <c r="AF759" t="s">
        <v>711</v>
      </c>
      <c r="AG759" t="s">
        <v>6126</v>
      </c>
      <c r="AH759" t="s">
        <v>53</v>
      </c>
      <c r="AJ759" t="s">
        <v>53</v>
      </c>
      <c r="AK759" t="s">
        <v>2582</v>
      </c>
      <c r="AL759" t="s">
        <v>78</v>
      </c>
      <c r="AO759" t="s">
        <v>54</v>
      </c>
      <c r="AP759" s="1">
        <v>43376.409722222219</v>
      </c>
      <c r="AQ759" s="1">
        <v>43376.411805555559</v>
      </c>
    </row>
    <row r="760" spans="1:43" x14ac:dyDescent="0.35">
      <c r="A760" t="s">
        <v>6127</v>
      </c>
      <c r="B760" t="s">
        <v>3788</v>
      </c>
      <c r="C760" t="s">
        <v>3460</v>
      </c>
      <c r="F760" t="s">
        <v>6128</v>
      </c>
      <c r="G760">
        <v>9706292966</v>
      </c>
      <c r="H760" t="s">
        <v>6129</v>
      </c>
      <c r="I760" t="s">
        <v>415</v>
      </c>
      <c r="J760" t="s">
        <v>6130</v>
      </c>
      <c r="K760" t="s">
        <v>6131</v>
      </c>
      <c r="M760" t="s">
        <v>6132</v>
      </c>
      <c r="N760" t="s">
        <v>213</v>
      </c>
      <c r="O760">
        <v>81625</v>
      </c>
      <c r="P760" t="s">
        <v>50</v>
      </c>
      <c r="Q760" t="s">
        <v>4134</v>
      </c>
      <c r="R760">
        <v>24288</v>
      </c>
      <c r="S760" t="s">
        <v>5759</v>
      </c>
      <c r="T760" t="s">
        <v>4157</v>
      </c>
      <c r="U760" s="1">
        <v>42541.88958333333</v>
      </c>
      <c r="V760" s="1">
        <v>42541.88958333333</v>
      </c>
      <c r="W760" s="1">
        <v>42541.890972222223</v>
      </c>
      <c r="X760" s="1">
        <v>42593.332638888889</v>
      </c>
      <c r="AC760" t="s">
        <v>51</v>
      </c>
      <c r="AD760">
        <v>2969702872</v>
      </c>
      <c r="AE760" s="1">
        <v>42542.390277777777</v>
      </c>
      <c r="AF760" t="s">
        <v>6133</v>
      </c>
      <c r="AG760" t="s">
        <v>6134</v>
      </c>
      <c r="AH760" t="s">
        <v>51</v>
      </c>
      <c r="AI760" t="s">
        <v>51</v>
      </c>
      <c r="AJ760" t="s">
        <v>53</v>
      </c>
      <c r="AL760" t="s">
        <v>68</v>
      </c>
      <c r="AO760" t="s">
        <v>54</v>
      </c>
      <c r="AP760" s="1">
        <v>45467.406944444447</v>
      </c>
      <c r="AQ760" s="1">
        <v>44495.525694444441</v>
      </c>
    </row>
    <row r="761" spans="1:43" x14ac:dyDescent="0.35">
      <c r="A761" t="s">
        <v>6135</v>
      </c>
      <c r="B761" t="s">
        <v>2072</v>
      </c>
      <c r="C761" t="s">
        <v>6136</v>
      </c>
      <c r="F761" t="s">
        <v>6137</v>
      </c>
      <c r="H761" t="s">
        <v>6138</v>
      </c>
      <c r="I761" t="s">
        <v>179</v>
      </c>
      <c r="J761" t="s">
        <v>491</v>
      </c>
      <c r="K761" t="s">
        <v>3776</v>
      </c>
      <c r="M761" t="s">
        <v>3777</v>
      </c>
      <c r="N761" t="s">
        <v>3778</v>
      </c>
      <c r="O761">
        <v>68145</v>
      </c>
      <c r="P761" t="s">
        <v>50</v>
      </c>
      <c r="Q761" t="s">
        <v>4134</v>
      </c>
      <c r="R761" t="s">
        <v>6139</v>
      </c>
      <c r="S761" t="s">
        <v>5759</v>
      </c>
      <c r="T761" t="s">
        <v>4157</v>
      </c>
      <c r="U761" s="1">
        <v>42543.517361111109</v>
      </c>
      <c r="V761" s="1">
        <v>42543.517361111109</v>
      </c>
      <c r="W761" s="1">
        <v>42543.518750000003</v>
      </c>
      <c r="X761" s="1">
        <v>43553.105555555558</v>
      </c>
      <c r="Y761" s="1">
        <v>43538.542361111111</v>
      </c>
      <c r="AC761" t="s">
        <v>53</v>
      </c>
      <c r="AD761">
        <v>2969472760</v>
      </c>
      <c r="AE761" s="1">
        <v>36916.71597222222</v>
      </c>
      <c r="AF761" t="s">
        <v>6140</v>
      </c>
      <c r="AG761" t="s">
        <v>6141</v>
      </c>
      <c r="AH761" t="s">
        <v>51</v>
      </c>
      <c r="AI761" t="s">
        <v>51</v>
      </c>
      <c r="AJ761" t="s">
        <v>53</v>
      </c>
      <c r="AL761" t="s">
        <v>78</v>
      </c>
      <c r="AO761" t="s">
        <v>54</v>
      </c>
      <c r="AP761" s="1">
        <v>43481.431944444441</v>
      </c>
      <c r="AQ761" s="1">
        <v>43481.379861111112</v>
      </c>
    </row>
    <row r="762" spans="1:43" x14ac:dyDescent="0.35">
      <c r="A762" t="s">
        <v>6142</v>
      </c>
      <c r="B762" t="s">
        <v>6143</v>
      </c>
      <c r="C762" t="s">
        <v>303</v>
      </c>
      <c r="D762" t="s">
        <v>437</v>
      </c>
      <c r="F762" t="s">
        <v>47</v>
      </c>
      <c r="H762" t="s">
        <v>6144</v>
      </c>
      <c r="I762" t="s">
        <v>816</v>
      </c>
      <c r="J762" t="s">
        <v>85</v>
      </c>
      <c r="P762" t="s">
        <v>50</v>
      </c>
      <c r="Q762" t="s">
        <v>4134</v>
      </c>
      <c r="R762" t="s">
        <v>5103</v>
      </c>
      <c r="S762" t="s">
        <v>5759</v>
      </c>
      <c r="T762" t="s">
        <v>5103</v>
      </c>
      <c r="U762" s="1">
        <v>42563.331250000003</v>
      </c>
      <c r="V762" s="1">
        <v>42563.331250000003</v>
      </c>
      <c r="W762" s="1">
        <v>44077.431944444441</v>
      </c>
      <c r="X762" s="1">
        <v>44077.431944444441</v>
      </c>
      <c r="AC762" t="s">
        <v>51</v>
      </c>
      <c r="AD762">
        <v>2969485219</v>
      </c>
      <c r="AE762" s="1">
        <v>37784</v>
      </c>
      <c r="AF762" t="s">
        <v>2021</v>
      </c>
      <c r="AG762" t="s">
        <v>6145</v>
      </c>
      <c r="AH762" t="s">
        <v>53</v>
      </c>
      <c r="AJ762" t="s">
        <v>53</v>
      </c>
      <c r="AK762" t="s">
        <v>2582</v>
      </c>
      <c r="AL762" t="s">
        <v>78</v>
      </c>
      <c r="AO762" t="s">
        <v>54</v>
      </c>
      <c r="AP762" s="1">
        <v>45426.5625</v>
      </c>
    </row>
    <row r="763" spans="1:43" x14ac:dyDescent="0.35">
      <c r="A763" t="s">
        <v>6146</v>
      </c>
      <c r="B763" t="s">
        <v>6147</v>
      </c>
      <c r="C763" t="s">
        <v>6148</v>
      </c>
      <c r="F763" t="s">
        <v>47</v>
      </c>
      <c r="H763" t="s">
        <v>6149</v>
      </c>
      <c r="I763" t="s">
        <v>415</v>
      </c>
      <c r="J763" t="s">
        <v>85</v>
      </c>
      <c r="P763" t="s">
        <v>50</v>
      </c>
      <c r="Q763" t="s">
        <v>4134</v>
      </c>
      <c r="R763" t="s">
        <v>4219</v>
      </c>
      <c r="S763" t="s">
        <v>5759</v>
      </c>
      <c r="T763" t="s">
        <v>4219</v>
      </c>
      <c r="U763" s="1">
        <v>42563.332638888889</v>
      </c>
      <c r="V763" s="1">
        <v>42563.332638888889</v>
      </c>
      <c r="W763" s="1">
        <v>45223.443055555559</v>
      </c>
      <c r="X763" s="1">
        <v>45223.443055555559</v>
      </c>
      <c r="AC763" t="s">
        <v>53</v>
      </c>
      <c r="AD763">
        <v>1000000000</v>
      </c>
      <c r="AE763" s="1">
        <v>37295</v>
      </c>
      <c r="AG763" t="s">
        <v>6150</v>
      </c>
      <c r="AH763" t="s">
        <v>53</v>
      </c>
      <c r="AJ763" t="s">
        <v>53</v>
      </c>
      <c r="AO763" t="s">
        <v>54</v>
      </c>
    </row>
    <row r="764" spans="1:43" x14ac:dyDescent="0.35">
      <c r="A764" t="s">
        <v>6151</v>
      </c>
      <c r="B764" t="s">
        <v>6152</v>
      </c>
      <c r="C764" t="s">
        <v>2937</v>
      </c>
      <c r="F764" t="s">
        <v>6153</v>
      </c>
      <c r="H764" t="s">
        <v>6154</v>
      </c>
      <c r="J764" t="s">
        <v>6155</v>
      </c>
      <c r="K764" t="s">
        <v>6156</v>
      </c>
      <c r="M764" t="s">
        <v>419</v>
      </c>
      <c r="N764" t="s">
        <v>501</v>
      </c>
      <c r="O764">
        <v>87113</v>
      </c>
      <c r="P764" t="s">
        <v>50</v>
      </c>
      <c r="U764" s="1">
        <v>42564</v>
      </c>
      <c r="V764" s="1">
        <v>42564</v>
      </c>
      <c r="W764" s="1">
        <v>42564.352777777778</v>
      </c>
      <c r="X764" s="1">
        <v>45359.46597222222</v>
      </c>
      <c r="AC764" t="s">
        <v>53</v>
      </c>
      <c r="AD764">
        <v>2969704620</v>
      </c>
      <c r="AE764" s="1">
        <v>42564.384722222225</v>
      </c>
      <c r="AF764" t="s">
        <v>6157</v>
      </c>
      <c r="AG764" t="s">
        <v>6158</v>
      </c>
      <c r="AH764" t="s">
        <v>51</v>
      </c>
      <c r="AJ764" t="s">
        <v>53</v>
      </c>
      <c r="AL764" t="s">
        <v>68</v>
      </c>
      <c r="AO764" t="s">
        <v>5443</v>
      </c>
      <c r="AP764" s="1">
        <v>45476.627083333333</v>
      </c>
      <c r="AQ764" s="1">
        <v>45476.613888888889</v>
      </c>
    </row>
    <row r="765" spans="1:43" x14ac:dyDescent="0.35">
      <c r="A765" t="s">
        <v>6159</v>
      </c>
      <c r="B765" t="s">
        <v>6160</v>
      </c>
      <c r="C765" t="s">
        <v>2717</v>
      </c>
      <c r="F765" t="s">
        <v>6161</v>
      </c>
      <c r="H765" t="s">
        <v>6162</v>
      </c>
      <c r="I765" t="s">
        <v>169</v>
      </c>
      <c r="J765" t="s">
        <v>5569</v>
      </c>
      <c r="K765" t="s">
        <v>6163</v>
      </c>
      <c r="M765" t="s">
        <v>1536</v>
      </c>
      <c r="N765" t="s">
        <v>253</v>
      </c>
      <c r="O765">
        <v>87421</v>
      </c>
      <c r="P765" t="s">
        <v>50</v>
      </c>
      <c r="Q765" t="s">
        <v>4134</v>
      </c>
      <c r="R765" t="s">
        <v>6164</v>
      </c>
      <c r="S765" t="s">
        <v>5759</v>
      </c>
      <c r="T765">
        <v>78213</v>
      </c>
      <c r="U765" s="1">
        <v>40379.401388888888</v>
      </c>
      <c r="V765" s="1">
        <v>42570.665277777778</v>
      </c>
      <c r="W765" s="1">
        <v>42570.656944444447</v>
      </c>
      <c r="X765" s="1">
        <v>42570.656944444447</v>
      </c>
      <c r="AC765" t="s">
        <v>53</v>
      </c>
      <c r="AD765">
        <v>2969692786</v>
      </c>
      <c r="AE765" s="1">
        <v>42410.699305555558</v>
      </c>
      <c r="AF765" t="s">
        <v>5574</v>
      </c>
      <c r="AG765" t="s">
        <v>6165</v>
      </c>
      <c r="AH765" t="s">
        <v>53</v>
      </c>
      <c r="AJ765" t="s">
        <v>53</v>
      </c>
      <c r="AK765" t="s">
        <v>570</v>
      </c>
      <c r="AL765" t="s">
        <v>78</v>
      </c>
      <c r="AO765" t="s">
        <v>54</v>
      </c>
    </row>
    <row r="766" spans="1:43" x14ac:dyDescent="0.35">
      <c r="A766" t="s">
        <v>6166</v>
      </c>
      <c r="B766" t="s">
        <v>6167</v>
      </c>
      <c r="C766" t="s">
        <v>6168</v>
      </c>
      <c r="D766" t="s">
        <v>245</v>
      </c>
      <c r="F766" t="s">
        <v>574</v>
      </c>
      <c r="H766" t="s">
        <v>6169</v>
      </c>
      <c r="I766" t="s">
        <v>61</v>
      </c>
      <c r="J766" t="s">
        <v>534</v>
      </c>
      <c r="P766" t="s">
        <v>50</v>
      </c>
      <c r="Q766" t="s">
        <v>4134</v>
      </c>
      <c r="R766" t="s">
        <v>5789</v>
      </c>
      <c r="S766" t="s">
        <v>5759</v>
      </c>
      <c r="T766" t="s">
        <v>4157</v>
      </c>
      <c r="U766" s="1">
        <v>42571.661805555559</v>
      </c>
      <c r="V766" s="1">
        <v>42571.661805555559</v>
      </c>
      <c r="W766" s="1">
        <v>42576.694444444445</v>
      </c>
      <c r="X766" s="1">
        <v>42702.395833333336</v>
      </c>
      <c r="Y766" s="1">
        <v>42639.681250000001</v>
      </c>
      <c r="AC766" t="s">
        <v>53</v>
      </c>
      <c r="AD766">
        <v>2969480024</v>
      </c>
      <c r="AE766" s="1">
        <v>37427</v>
      </c>
      <c r="AF766" t="s">
        <v>140</v>
      </c>
      <c r="AG766" t="s">
        <v>6170</v>
      </c>
      <c r="AH766" t="s">
        <v>53</v>
      </c>
      <c r="AJ766" t="s">
        <v>53</v>
      </c>
      <c r="AK766" t="s">
        <v>2704</v>
      </c>
      <c r="AL766" t="s">
        <v>78</v>
      </c>
      <c r="AO766" t="s">
        <v>54</v>
      </c>
      <c r="AP766" s="1">
        <v>45470.421527777777</v>
      </c>
      <c r="AQ766" s="1">
        <v>45465.65902777778</v>
      </c>
    </row>
    <row r="767" spans="1:43" x14ac:dyDescent="0.35">
      <c r="A767" t="s">
        <v>6171</v>
      </c>
      <c r="B767" t="s">
        <v>6172</v>
      </c>
      <c r="C767" t="s">
        <v>6173</v>
      </c>
      <c r="F767" t="s">
        <v>6174</v>
      </c>
      <c r="H767" t="s">
        <v>6175</v>
      </c>
      <c r="J767" t="s">
        <v>6176</v>
      </c>
      <c r="K767" t="s">
        <v>6177</v>
      </c>
      <c r="M767" t="s">
        <v>1504</v>
      </c>
      <c r="N767" t="s">
        <v>65</v>
      </c>
      <c r="O767">
        <v>81650</v>
      </c>
      <c r="P767" t="s">
        <v>50</v>
      </c>
      <c r="U767" s="1">
        <v>42572</v>
      </c>
      <c r="V767" s="1">
        <v>42572</v>
      </c>
      <c r="W767" s="1">
        <v>42572.604166666664</v>
      </c>
      <c r="X767" s="1">
        <v>42572.604166666664</v>
      </c>
      <c r="AC767" t="s">
        <v>53</v>
      </c>
      <c r="AD767">
        <v>2969559897</v>
      </c>
      <c r="AE767" s="1">
        <v>40603.45416666667</v>
      </c>
      <c r="AF767" t="s">
        <v>6178</v>
      </c>
      <c r="AG767" t="s">
        <v>6179</v>
      </c>
      <c r="AH767" t="s">
        <v>51</v>
      </c>
      <c r="AJ767" t="s">
        <v>53</v>
      </c>
      <c r="AL767" t="s">
        <v>78</v>
      </c>
      <c r="AO767" t="s">
        <v>5443</v>
      </c>
      <c r="AP767" s="1">
        <v>45169.352777777778</v>
      </c>
      <c r="AQ767" s="1">
        <v>45139.325694444444</v>
      </c>
    </row>
    <row r="768" spans="1:43" x14ac:dyDescent="0.35">
      <c r="A768" t="s">
        <v>6180</v>
      </c>
      <c r="B768" t="s">
        <v>6181</v>
      </c>
      <c r="C768" t="s">
        <v>6182</v>
      </c>
      <c r="F768" t="s">
        <v>6183</v>
      </c>
      <c r="H768" t="s">
        <v>6184</v>
      </c>
      <c r="I768" t="s">
        <v>179</v>
      </c>
      <c r="J768" t="s">
        <v>323</v>
      </c>
      <c r="K768" t="s">
        <v>6185</v>
      </c>
      <c r="M768" t="s">
        <v>6186</v>
      </c>
      <c r="N768" t="s">
        <v>686</v>
      </c>
      <c r="O768">
        <v>84401</v>
      </c>
      <c r="P768" t="s">
        <v>50</v>
      </c>
      <c r="Q768" t="s">
        <v>4134</v>
      </c>
      <c r="R768">
        <v>91674</v>
      </c>
      <c r="S768" t="s">
        <v>5759</v>
      </c>
      <c r="T768">
        <v>91674</v>
      </c>
      <c r="U768" s="1">
        <v>42576.480555555558</v>
      </c>
      <c r="V768" s="1">
        <v>42576.480555555558</v>
      </c>
      <c r="W768" s="1">
        <v>42576.481249999997</v>
      </c>
      <c r="X768" s="1">
        <v>42646.680555555555</v>
      </c>
      <c r="AC768" t="s">
        <v>53</v>
      </c>
      <c r="AD768">
        <v>2969551137</v>
      </c>
      <c r="AE768" s="1">
        <v>40288.591666666667</v>
      </c>
      <c r="AF768" t="s">
        <v>6187</v>
      </c>
      <c r="AG768" t="s">
        <v>6188</v>
      </c>
      <c r="AH768" t="s">
        <v>51</v>
      </c>
      <c r="AI768" t="s">
        <v>51</v>
      </c>
      <c r="AJ768" t="s">
        <v>53</v>
      </c>
      <c r="AL768" t="s">
        <v>68</v>
      </c>
      <c r="AO768" t="s">
        <v>54</v>
      </c>
      <c r="AP768" s="1">
        <v>44428.498611111114</v>
      </c>
    </row>
    <row r="769" spans="1:43" x14ac:dyDescent="0.35">
      <c r="A769" t="s">
        <v>6189</v>
      </c>
      <c r="B769" t="s">
        <v>5596</v>
      </c>
      <c r="C769" t="s">
        <v>106</v>
      </c>
      <c r="D769" t="s">
        <v>240</v>
      </c>
      <c r="F769" t="s">
        <v>6190</v>
      </c>
      <c r="G769" t="s">
        <v>6190</v>
      </c>
      <c r="H769" t="s">
        <v>6191</v>
      </c>
      <c r="I769" t="s">
        <v>169</v>
      </c>
      <c r="J769" t="s">
        <v>49</v>
      </c>
      <c r="P769" t="s">
        <v>50</v>
      </c>
      <c r="Q769" t="s">
        <v>4134</v>
      </c>
      <c r="R769" t="s">
        <v>4185</v>
      </c>
      <c r="S769" t="s">
        <v>5759</v>
      </c>
      <c r="T769" t="s">
        <v>4185</v>
      </c>
      <c r="U769" s="1">
        <v>42578.65347222222</v>
      </c>
      <c r="V769" s="1">
        <v>42578.65347222222</v>
      </c>
      <c r="AC769" t="s">
        <v>53</v>
      </c>
      <c r="AD769">
        <v>2969485219</v>
      </c>
      <c r="AE769" s="1">
        <v>37784</v>
      </c>
      <c r="AG769" t="s">
        <v>6192</v>
      </c>
      <c r="AH769" t="s">
        <v>53</v>
      </c>
      <c r="AJ769" t="s">
        <v>53</v>
      </c>
      <c r="AK769" t="s">
        <v>6193</v>
      </c>
      <c r="AO769" t="s">
        <v>54</v>
      </c>
    </row>
    <row r="770" spans="1:43" x14ac:dyDescent="0.35">
      <c r="A770" t="s">
        <v>6194</v>
      </c>
      <c r="B770" t="s">
        <v>6195</v>
      </c>
      <c r="C770" t="s">
        <v>1686</v>
      </c>
      <c r="D770" t="s">
        <v>46</v>
      </c>
      <c r="F770" t="s">
        <v>47</v>
      </c>
      <c r="H770" t="s">
        <v>6196</v>
      </c>
      <c r="I770" t="s">
        <v>101</v>
      </c>
      <c r="J770" t="s">
        <v>49</v>
      </c>
      <c r="P770" t="s">
        <v>50</v>
      </c>
      <c r="Q770" t="s">
        <v>4134</v>
      </c>
      <c r="R770" t="s">
        <v>4219</v>
      </c>
      <c r="S770" t="s">
        <v>5759</v>
      </c>
      <c r="T770" t="s">
        <v>4219</v>
      </c>
      <c r="U770" s="1">
        <v>42582.796527777777</v>
      </c>
      <c r="V770" s="1">
        <v>42582.796527777777</v>
      </c>
      <c r="AC770" t="s">
        <v>53</v>
      </c>
      <c r="AD770">
        <v>2969485219</v>
      </c>
      <c r="AE770" s="1">
        <v>37784</v>
      </c>
      <c r="AG770" t="s">
        <v>6197</v>
      </c>
      <c r="AH770" t="s">
        <v>53</v>
      </c>
      <c r="AJ770" t="s">
        <v>53</v>
      </c>
      <c r="AK770" t="s">
        <v>78</v>
      </c>
      <c r="AO770" t="s">
        <v>54</v>
      </c>
    </row>
    <row r="771" spans="1:43" x14ac:dyDescent="0.35">
      <c r="A771" t="s">
        <v>6198</v>
      </c>
      <c r="B771" t="s">
        <v>6199</v>
      </c>
      <c r="C771" t="s">
        <v>6200</v>
      </c>
      <c r="F771" t="s">
        <v>6201</v>
      </c>
      <c r="G771">
        <v>4802296877</v>
      </c>
      <c r="H771" t="s">
        <v>6202</v>
      </c>
      <c r="I771" t="s">
        <v>6203</v>
      </c>
      <c r="J771" t="s">
        <v>6204</v>
      </c>
      <c r="K771" t="s">
        <v>6205</v>
      </c>
      <c r="M771" t="s">
        <v>6206</v>
      </c>
      <c r="N771" t="s">
        <v>4526</v>
      </c>
      <c r="O771">
        <v>85281</v>
      </c>
      <c r="P771" t="s">
        <v>50</v>
      </c>
      <c r="Q771" t="s">
        <v>4134</v>
      </c>
      <c r="R771">
        <v>34605</v>
      </c>
      <c r="S771" t="s">
        <v>5759</v>
      </c>
      <c r="T771">
        <v>34605</v>
      </c>
      <c r="U771" s="1">
        <v>39924.78125</v>
      </c>
      <c r="V771" s="1">
        <v>42584.521527777775</v>
      </c>
      <c r="W771" s="1">
        <v>39926.688194444447</v>
      </c>
      <c r="X771" s="1">
        <v>42692.317361111112</v>
      </c>
      <c r="Y771" s="1">
        <v>42657.668749999997</v>
      </c>
      <c r="AC771" t="s">
        <v>51</v>
      </c>
      <c r="AD771">
        <v>2969477856</v>
      </c>
      <c r="AE771" s="1">
        <v>37312</v>
      </c>
      <c r="AF771" t="s">
        <v>6207</v>
      </c>
      <c r="AG771" t="s">
        <v>6208</v>
      </c>
      <c r="AH771" t="s">
        <v>53</v>
      </c>
      <c r="AJ771" t="s">
        <v>53</v>
      </c>
      <c r="AL771" t="s">
        <v>68</v>
      </c>
      <c r="AO771" t="s">
        <v>54</v>
      </c>
    </row>
    <row r="772" spans="1:43" x14ac:dyDescent="0.35">
      <c r="A772" t="s">
        <v>6209</v>
      </c>
      <c r="B772" t="s">
        <v>5356</v>
      </c>
      <c r="C772" t="s">
        <v>1625</v>
      </c>
      <c r="F772" t="s">
        <v>737</v>
      </c>
      <c r="H772" t="s">
        <v>6210</v>
      </c>
      <c r="I772" t="s">
        <v>101</v>
      </c>
      <c r="J772" t="s">
        <v>739</v>
      </c>
      <c r="K772" t="s">
        <v>6211</v>
      </c>
      <c r="M772" t="s">
        <v>607</v>
      </c>
      <c r="N772" t="s">
        <v>468</v>
      </c>
      <c r="O772">
        <v>80216</v>
      </c>
      <c r="P772" t="s">
        <v>50</v>
      </c>
      <c r="Q772" t="s">
        <v>4134</v>
      </c>
      <c r="R772">
        <v>33599</v>
      </c>
      <c r="S772" t="s">
        <v>5759</v>
      </c>
      <c r="T772" t="s">
        <v>4157</v>
      </c>
      <c r="U772" s="1">
        <v>42585.570833333331</v>
      </c>
      <c r="V772" s="1">
        <v>42585.570833333331</v>
      </c>
      <c r="W772" s="1">
        <v>42585.571527777778</v>
      </c>
      <c r="X772" s="1">
        <v>42598.49722222222</v>
      </c>
      <c r="AC772" t="s">
        <v>53</v>
      </c>
      <c r="AD772">
        <v>2969475436</v>
      </c>
      <c r="AE772" s="1">
        <v>37166.661111111112</v>
      </c>
      <c r="AF772" t="s">
        <v>741</v>
      </c>
      <c r="AG772" t="s">
        <v>6212</v>
      </c>
      <c r="AH772" t="s">
        <v>51</v>
      </c>
      <c r="AI772" t="s">
        <v>51</v>
      </c>
      <c r="AJ772" t="s">
        <v>53</v>
      </c>
      <c r="AL772" t="s">
        <v>78</v>
      </c>
      <c r="AO772" t="s">
        <v>54</v>
      </c>
    </row>
    <row r="773" spans="1:43" x14ac:dyDescent="0.35">
      <c r="A773" t="s">
        <v>6213</v>
      </c>
      <c r="B773" t="s">
        <v>6214</v>
      </c>
      <c r="C773" t="s">
        <v>71</v>
      </c>
      <c r="D773" t="s">
        <v>107</v>
      </c>
      <c r="F773" t="s">
        <v>6215</v>
      </c>
      <c r="H773" t="s">
        <v>6216</v>
      </c>
      <c r="I773" t="s">
        <v>61</v>
      </c>
      <c r="J773" t="s">
        <v>825</v>
      </c>
      <c r="P773" t="s">
        <v>50</v>
      </c>
      <c r="Q773" t="s">
        <v>4134</v>
      </c>
      <c r="R773" t="s">
        <v>6217</v>
      </c>
      <c r="S773" t="s">
        <v>5759</v>
      </c>
      <c r="T773" t="s">
        <v>4276</v>
      </c>
      <c r="U773" s="1">
        <v>42585.755555555559</v>
      </c>
      <c r="V773" s="1">
        <v>42585.755555555559</v>
      </c>
      <c r="W773" s="1">
        <v>42586.413194444445</v>
      </c>
      <c r="X773" s="1">
        <v>42695.404166666667</v>
      </c>
      <c r="AC773" t="s">
        <v>53</v>
      </c>
      <c r="AD773">
        <v>2969480621</v>
      </c>
      <c r="AE773" s="1">
        <v>37459</v>
      </c>
      <c r="AF773" t="s">
        <v>826</v>
      </c>
      <c r="AG773" t="s">
        <v>6218</v>
      </c>
      <c r="AH773" t="s">
        <v>53</v>
      </c>
      <c r="AJ773" t="s">
        <v>53</v>
      </c>
      <c r="AK773" t="s">
        <v>2582</v>
      </c>
      <c r="AL773" t="s">
        <v>78</v>
      </c>
      <c r="AO773" t="s">
        <v>54</v>
      </c>
      <c r="AP773" s="1">
        <v>42695.404166666667</v>
      </c>
      <c r="AQ773" s="1">
        <v>42695.40625</v>
      </c>
    </row>
    <row r="774" spans="1:43" x14ac:dyDescent="0.35">
      <c r="A774" t="s">
        <v>6219</v>
      </c>
      <c r="B774" t="s">
        <v>6220</v>
      </c>
      <c r="C774" t="s">
        <v>6221</v>
      </c>
      <c r="H774" t="s">
        <v>6222</v>
      </c>
      <c r="I774" t="s">
        <v>169</v>
      </c>
      <c r="J774" t="s">
        <v>1014</v>
      </c>
      <c r="K774" t="s">
        <v>6223</v>
      </c>
      <c r="M774" t="s">
        <v>5488</v>
      </c>
      <c r="N774" t="s">
        <v>2409</v>
      </c>
      <c r="O774" t="s">
        <v>6224</v>
      </c>
      <c r="P774" t="s">
        <v>50</v>
      </c>
      <c r="Q774" t="s">
        <v>4134</v>
      </c>
      <c r="R774">
        <v>16345</v>
      </c>
      <c r="S774" t="s">
        <v>5759</v>
      </c>
      <c r="T774" t="s">
        <v>4157</v>
      </c>
      <c r="U774" s="1">
        <v>42590.709027777775</v>
      </c>
      <c r="V774" s="1">
        <v>42590.709027777775</v>
      </c>
      <c r="W774" s="1">
        <v>42590.709722222222</v>
      </c>
      <c r="X774" s="1">
        <v>42640.94027777778</v>
      </c>
      <c r="AC774" t="s">
        <v>53</v>
      </c>
      <c r="AD774">
        <v>2969480780</v>
      </c>
      <c r="AE774" s="1">
        <v>37467</v>
      </c>
      <c r="AF774" t="s">
        <v>2003</v>
      </c>
      <c r="AG774" t="s">
        <v>6225</v>
      </c>
      <c r="AH774" t="s">
        <v>51</v>
      </c>
      <c r="AI774" t="s">
        <v>51</v>
      </c>
      <c r="AJ774" t="s">
        <v>53</v>
      </c>
      <c r="AL774" t="s">
        <v>78</v>
      </c>
      <c r="AO774" t="s">
        <v>54</v>
      </c>
      <c r="AP774" s="1">
        <v>45468.902083333334</v>
      </c>
    </row>
    <row r="775" spans="1:43" x14ac:dyDescent="0.35">
      <c r="A775" t="s">
        <v>6226</v>
      </c>
      <c r="B775" t="s">
        <v>6227</v>
      </c>
      <c r="C775" t="s">
        <v>4645</v>
      </c>
      <c r="F775" t="s">
        <v>6228</v>
      </c>
      <c r="H775" t="s">
        <v>6229</v>
      </c>
      <c r="J775" t="s">
        <v>6230</v>
      </c>
      <c r="K775" t="s">
        <v>6231</v>
      </c>
      <c r="M775" t="s">
        <v>4445</v>
      </c>
      <c r="N775" t="s">
        <v>65</v>
      </c>
      <c r="O775">
        <v>80134</v>
      </c>
      <c r="P775" t="s">
        <v>50</v>
      </c>
      <c r="U775" s="1">
        <v>42593</v>
      </c>
      <c r="V775" s="1">
        <v>42593</v>
      </c>
      <c r="W775" s="1">
        <v>42593.512499999997</v>
      </c>
      <c r="X775" s="1">
        <v>45358.447222222225</v>
      </c>
      <c r="AC775" t="s">
        <v>53</v>
      </c>
      <c r="AD775">
        <v>2969626682</v>
      </c>
      <c r="AE775" s="1">
        <v>41718.603472222225</v>
      </c>
      <c r="AF775" t="s">
        <v>6232</v>
      </c>
      <c r="AG775" t="s">
        <v>6233</v>
      </c>
      <c r="AH775" t="s">
        <v>51</v>
      </c>
      <c r="AJ775" t="s">
        <v>53</v>
      </c>
      <c r="AL775" t="s">
        <v>78</v>
      </c>
      <c r="AO775" t="s">
        <v>5443</v>
      </c>
      <c r="AP775" s="1">
        <v>45476.586111111108</v>
      </c>
      <c r="AQ775" s="1">
        <v>45476.586805555555</v>
      </c>
    </row>
    <row r="776" spans="1:43" x14ac:dyDescent="0.35">
      <c r="A776" t="s">
        <v>6234</v>
      </c>
      <c r="B776" t="s">
        <v>6199</v>
      </c>
      <c r="C776" t="s">
        <v>2482</v>
      </c>
      <c r="F776">
        <v>9703562672</v>
      </c>
      <c r="G776">
        <v>9703562672</v>
      </c>
      <c r="H776" t="s">
        <v>6235</v>
      </c>
      <c r="I776" t="s">
        <v>1368</v>
      </c>
      <c r="J776" t="s">
        <v>6236</v>
      </c>
      <c r="K776" t="s">
        <v>6237</v>
      </c>
      <c r="M776" t="s">
        <v>154</v>
      </c>
      <c r="N776" t="s">
        <v>287</v>
      </c>
      <c r="O776">
        <v>80631</v>
      </c>
      <c r="P776" t="s">
        <v>50</v>
      </c>
      <c r="Q776" t="s">
        <v>4134</v>
      </c>
      <c r="R776" t="s">
        <v>4219</v>
      </c>
      <c r="S776" t="s">
        <v>5759</v>
      </c>
      <c r="T776" t="s">
        <v>4219</v>
      </c>
      <c r="U776" s="1">
        <v>42594.452777777777</v>
      </c>
      <c r="V776" s="1">
        <v>42594.452777777777</v>
      </c>
      <c r="W776" s="1">
        <v>42594.453472222223</v>
      </c>
      <c r="X776" s="1">
        <v>42604.438194444447</v>
      </c>
      <c r="AC776" t="s">
        <v>53</v>
      </c>
      <c r="AD776">
        <v>1000000001</v>
      </c>
      <c r="AE776" s="1">
        <v>39973.351388888892</v>
      </c>
      <c r="AF776" t="s">
        <v>3377</v>
      </c>
      <c r="AG776" t="s">
        <v>6238</v>
      </c>
      <c r="AH776" t="s">
        <v>51</v>
      </c>
      <c r="AI776" t="s">
        <v>53</v>
      </c>
      <c r="AJ776" t="s">
        <v>51</v>
      </c>
      <c r="AL776" t="s">
        <v>78</v>
      </c>
      <c r="AO776" t="s">
        <v>54</v>
      </c>
      <c r="AP776" s="1">
        <v>44418.45416666667</v>
      </c>
      <c r="AQ776" s="1">
        <v>43740.600694444445</v>
      </c>
    </row>
    <row r="777" spans="1:43" x14ac:dyDescent="0.35">
      <c r="A777" t="s">
        <v>6239</v>
      </c>
      <c r="B777" t="s">
        <v>2689</v>
      </c>
      <c r="C777" t="s">
        <v>1076</v>
      </c>
      <c r="F777" t="s">
        <v>6240</v>
      </c>
      <c r="H777" t="s">
        <v>6241</v>
      </c>
      <c r="I777" t="s">
        <v>179</v>
      </c>
      <c r="J777" t="s">
        <v>6242</v>
      </c>
      <c r="K777" t="s">
        <v>6243</v>
      </c>
      <c r="M777" t="s">
        <v>6244</v>
      </c>
      <c r="N777" t="s">
        <v>287</v>
      </c>
      <c r="O777">
        <v>80108</v>
      </c>
      <c r="P777" t="s">
        <v>50</v>
      </c>
      <c r="Q777" t="s">
        <v>4134</v>
      </c>
      <c r="R777" t="s">
        <v>6245</v>
      </c>
      <c r="S777" t="s">
        <v>5759</v>
      </c>
      <c r="T777" t="s">
        <v>4157</v>
      </c>
      <c r="U777" s="1">
        <v>42605.606249999997</v>
      </c>
      <c r="V777" s="1">
        <v>42605.606249999997</v>
      </c>
      <c r="W777" s="1">
        <v>42605.606944444444</v>
      </c>
      <c r="X777" s="1">
        <v>43836.55</v>
      </c>
      <c r="Y777" s="1">
        <v>42657.655555555553</v>
      </c>
      <c r="AC777" t="s">
        <v>51</v>
      </c>
      <c r="AD777">
        <v>2969507921</v>
      </c>
      <c r="AE777" s="1">
        <v>38224.743750000001</v>
      </c>
      <c r="AF777" t="s">
        <v>6246</v>
      </c>
      <c r="AG777" t="s">
        <v>6247</v>
      </c>
      <c r="AH777" t="s">
        <v>51</v>
      </c>
      <c r="AI777" t="s">
        <v>51</v>
      </c>
      <c r="AJ777" t="s">
        <v>53</v>
      </c>
      <c r="AL777" t="s">
        <v>78</v>
      </c>
      <c r="AO777" t="s">
        <v>54</v>
      </c>
      <c r="AP777" s="1">
        <v>44574.354861111111</v>
      </c>
      <c r="AQ777" s="1">
        <v>44372.682638888888</v>
      </c>
    </row>
    <row r="778" spans="1:43" x14ac:dyDescent="0.35">
      <c r="A778" t="s">
        <v>6248</v>
      </c>
      <c r="B778" t="s">
        <v>6249</v>
      </c>
      <c r="C778" t="s">
        <v>6250</v>
      </c>
      <c r="F778">
        <v>13602418788</v>
      </c>
      <c r="H778" t="s">
        <v>6251</v>
      </c>
      <c r="J778" t="s">
        <v>6252</v>
      </c>
      <c r="K778" t="s">
        <v>6253</v>
      </c>
      <c r="M778" t="s">
        <v>6254</v>
      </c>
      <c r="N778" t="s">
        <v>2283</v>
      </c>
      <c r="O778">
        <v>98606</v>
      </c>
      <c r="P778" t="s">
        <v>50</v>
      </c>
      <c r="U778" s="1">
        <v>42606</v>
      </c>
      <c r="V778" s="1">
        <v>42606</v>
      </c>
      <c r="W778" s="1">
        <v>42606.73333333333</v>
      </c>
      <c r="X778" s="1">
        <v>42606.73333333333</v>
      </c>
      <c r="AC778" t="s">
        <v>53</v>
      </c>
      <c r="AD778">
        <v>2972161667</v>
      </c>
      <c r="AE778" s="1">
        <v>44904.548611111109</v>
      </c>
      <c r="AG778" t="s">
        <v>6255</v>
      </c>
      <c r="AH778" t="s">
        <v>51</v>
      </c>
      <c r="AJ778" t="s">
        <v>53</v>
      </c>
      <c r="AL778" t="s">
        <v>78</v>
      </c>
      <c r="AO778" t="s">
        <v>5443</v>
      </c>
    </row>
    <row r="779" spans="1:43" x14ac:dyDescent="0.35">
      <c r="A779" t="s">
        <v>6256</v>
      </c>
      <c r="B779" t="s">
        <v>6257</v>
      </c>
      <c r="C779" t="s">
        <v>1499</v>
      </c>
      <c r="F779" t="s">
        <v>6258</v>
      </c>
      <c r="G779" t="s">
        <v>6259</v>
      </c>
      <c r="H779" t="s">
        <v>6260</v>
      </c>
      <c r="I779" t="s">
        <v>179</v>
      </c>
      <c r="J779" t="s">
        <v>6261</v>
      </c>
      <c r="K779" t="s">
        <v>6262</v>
      </c>
      <c r="M779" t="s">
        <v>6263</v>
      </c>
      <c r="N779" t="s">
        <v>65</v>
      </c>
      <c r="O779">
        <v>80737</v>
      </c>
      <c r="P779" t="s">
        <v>50</v>
      </c>
      <c r="Q779" t="s">
        <v>4134</v>
      </c>
      <c r="R779">
        <v>78520</v>
      </c>
      <c r="S779" t="s">
        <v>5759</v>
      </c>
      <c r="T779" t="s">
        <v>4219</v>
      </c>
      <c r="U779" s="1">
        <v>39273.743750000001</v>
      </c>
      <c r="V779" s="1">
        <v>42607.513888888891</v>
      </c>
      <c r="W779" s="1">
        <v>39274.341666666667</v>
      </c>
      <c r="X779" s="1">
        <v>42648.392361111109</v>
      </c>
      <c r="Y779" s="1">
        <v>42648.393750000003</v>
      </c>
      <c r="AC779" t="s">
        <v>51</v>
      </c>
      <c r="AD779">
        <v>2969515392</v>
      </c>
      <c r="AE779" s="1">
        <v>38659.569444444445</v>
      </c>
      <c r="AF779" t="s">
        <v>6264</v>
      </c>
      <c r="AG779" t="s">
        <v>6265</v>
      </c>
      <c r="AH779" t="s">
        <v>53</v>
      </c>
      <c r="AJ779" t="s">
        <v>53</v>
      </c>
      <c r="AK779" t="s">
        <v>536</v>
      </c>
      <c r="AL779" t="s">
        <v>68</v>
      </c>
      <c r="AO779" t="s">
        <v>54</v>
      </c>
      <c r="AP779" s="1">
        <v>44796.45</v>
      </c>
      <c r="AQ779" s="1">
        <v>44790.571527777778</v>
      </c>
    </row>
    <row r="780" spans="1:43" x14ac:dyDescent="0.35">
      <c r="A780" t="s">
        <v>6266</v>
      </c>
      <c r="B780" t="s">
        <v>5602</v>
      </c>
      <c r="C780" t="s">
        <v>6267</v>
      </c>
      <c r="D780" t="s">
        <v>451</v>
      </c>
      <c r="F780" t="s">
        <v>6268</v>
      </c>
      <c r="G780" t="s">
        <v>6269</v>
      </c>
      <c r="H780" t="s">
        <v>6270</v>
      </c>
      <c r="I780" t="s">
        <v>464</v>
      </c>
      <c r="J780" t="s">
        <v>6271</v>
      </c>
      <c r="K780" t="s">
        <v>6272</v>
      </c>
      <c r="L780" t="s">
        <v>6273</v>
      </c>
      <c r="M780" t="s">
        <v>6274</v>
      </c>
      <c r="N780" t="s">
        <v>501</v>
      </c>
      <c r="O780">
        <v>87502</v>
      </c>
      <c r="P780" t="s">
        <v>50</v>
      </c>
      <c r="Q780" t="s">
        <v>4134</v>
      </c>
      <c r="R780">
        <v>77959</v>
      </c>
      <c r="S780" t="s">
        <v>5759</v>
      </c>
      <c r="T780">
        <v>77959</v>
      </c>
      <c r="U780" s="1">
        <v>41983.643055555556</v>
      </c>
      <c r="V780" s="1">
        <v>42611.396527777775</v>
      </c>
      <c r="W780" s="1">
        <v>41983.643750000003</v>
      </c>
      <c r="X780" s="1">
        <v>42697.488888888889</v>
      </c>
      <c r="Y780" s="1">
        <v>42633.671527777777</v>
      </c>
      <c r="AC780" t="s">
        <v>51</v>
      </c>
      <c r="AD780">
        <v>2969483605</v>
      </c>
      <c r="AE780" s="1">
        <v>37662</v>
      </c>
      <c r="AF780" t="s">
        <v>6275</v>
      </c>
      <c r="AG780" t="s">
        <v>6276</v>
      </c>
      <c r="AH780" t="s">
        <v>51</v>
      </c>
      <c r="AJ780" t="s">
        <v>53</v>
      </c>
      <c r="AL780" t="s">
        <v>68</v>
      </c>
      <c r="AO780" t="s">
        <v>54</v>
      </c>
      <c r="AP780" s="1">
        <v>45474.434027777781</v>
      </c>
      <c r="AQ780" s="1">
        <v>45474.37777777778</v>
      </c>
    </row>
    <row r="781" spans="1:43" x14ac:dyDescent="0.35">
      <c r="A781" t="s">
        <v>6277</v>
      </c>
      <c r="B781" t="s">
        <v>6278</v>
      </c>
      <c r="C781" t="s">
        <v>2392</v>
      </c>
      <c r="F781" t="s">
        <v>6279</v>
      </c>
      <c r="G781" t="s">
        <v>6279</v>
      </c>
      <c r="H781" t="s">
        <v>6280</v>
      </c>
      <c r="I781" t="s">
        <v>101</v>
      </c>
      <c r="J781" t="s">
        <v>6281</v>
      </c>
      <c r="K781" t="s">
        <v>6282</v>
      </c>
      <c r="L781" t="s">
        <v>6283</v>
      </c>
      <c r="M781" t="s">
        <v>6284</v>
      </c>
      <c r="N781" t="s">
        <v>65</v>
      </c>
      <c r="O781">
        <v>81423</v>
      </c>
      <c r="P781" t="s">
        <v>50</v>
      </c>
      <c r="Q781" t="s">
        <v>4134</v>
      </c>
      <c r="R781">
        <v>72631</v>
      </c>
      <c r="S781" t="s">
        <v>5759</v>
      </c>
      <c r="T781" t="s">
        <v>4157</v>
      </c>
      <c r="U781" s="1">
        <v>37166.661111111112</v>
      </c>
      <c r="V781" s="1">
        <v>42612.511805555558</v>
      </c>
      <c r="W781" s="1">
        <v>37167.594444444447</v>
      </c>
      <c r="X781" s="1">
        <v>42671.647916666669</v>
      </c>
      <c r="Y781" s="1">
        <v>42612.511111111111</v>
      </c>
      <c r="AC781" t="s">
        <v>51</v>
      </c>
      <c r="AD781">
        <v>2969475461</v>
      </c>
      <c r="AE781" s="1">
        <v>37166.661111111112</v>
      </c>
      <c r="AF781" t="s">
        <v>6285</v>
      </c>
      <c r="AG781" t="s">
        <v>6286</v>
      </c>
      <c r="AH781" t="s">
        <v>53</v>
      </c>
      <c r="AJ781" t="s">
        <v>53</v>
      </c>
      <c r="AL781" t="s">
        <v>68</v>
      </c>
      <c r="AO781" t="s">
        <v>54</v>
      </c>
      <c r="AP781" s="1">
        <v>45445.804861111108</v>
      </c>
      <c r="AQ781" s="1">
        <v>45407.724305555559</v>
      </c>
    </row>
    <row r="782" spans="1:43" x14ac:dyDescent="0.35">
      <c r="A782" t="s">
        <v>6287</v>
      </c>
      <c r="B782" t="s">
        <v>6288</v>
      </c>
      <c r="C782" t="s">
        <v>6132</v>
      </c>
      <c r="D782" t="s">
        <v>716</v>
      </c>
      <c r="F782" t="s">
        <v>6289</v>
      </c>
      <c r="G782">
        <v>5759373810</v>
      </c>
      <c r="H782" t="s">
        <v>6290</v>
      </c>
      <c r="I782" t="s">
        <v>179</v>
      </c>
      <c r="J782" t="s">
        <v>499</v>
      </c>
      <c r="K782" t="s">
        <v>6291</v>
      </c>
      <c r="M782" t="s">
        <v>6292</v>
      </c>
      <c r="N782" t="s">
        <v>398</v>
      </c>
      <c r="O782">
        <v>88061</v>
      </c>
      <c r="P782" t="s">
        <v>50</v>
      </c>
      <c r="Q782" t="s">
        <v>4134</v>
      </c>
      <c r="R782">
        <v>41177</v>
      </c>
      <c r="S782" t="s">
        <v>5759</v>
      </c>
      <c r="T782" t="s">
        <v>4157</v>
      </c>
      <c r="U782" s="1">
        <v>42615.638888888891</v>
      </c>
      <c r="V782" s="1">
        <v>42615.638888888891</v>
      </c>
      <c r="W782" s="1">
        <v>42615.684027777781</v>
      </c>
      <c r="X782" s="1">
        <v>42654.411805555559</v>
      </c>
      <c r="AC782" t="s">
        <v>53</v>
      </c>
      <c r="AD782">
        <v>2969474184</v>
      </c>
      <c r="AE782" s="1">
        <v>37082</v>
      </c>
      <c r="AF782" t="s">
        <v>503</v>
      </c>
      <c r="AG782" t="s">
        <v>6293</v>
      </c>
      <c r="AH782" t="s">
        <v>53</v>
      </c>
      <c r="AJ782" t="s">
        <v>53</v>
      </c>
      <c r="AK782" t="s">
        <v>570</v>
      </c>
      <c r="AL782" t="s">
        <v>78</v>
      </c>
      <c r="AO782" t="s">
        <v>54</v>
      </c>
      <c r="AP782" s="1">
        <v>45448.439583333333</v>
      </c>
    </row>
    <row r="783" spans="1:43" x14ac:dyDescent="0.35">
      <c r="A783" t="s">
        <v>6294</v>
      </c>
      <c r="B783" t="s">
        <v>6295</v>
      </c>
      <c r="C783" t="s">
        <v>359</v>
      </c>
      <c r="F783" t="s">
        <v>5842</v>
      </c>
      <c r="G783">
        <v>7196894134</v>
      </c>
      <c r="H783" t="s">
        <v>6296</v>
      </c>
      <c r="I783" t="s">
        <v>169</v>
      </c>
      <c r="J783" t="s">
        <v>5844</v>
      </c>
      <c r="K783" t="s">
        <v>5845</v>
      </c>
      <c r="M783" t="s">
        <v>1540</v>
      </c>
      <c r="N783" t="s">
        <v>65</v>
      </c>
      <c r="O783">
        <v>80860</v>
      </c>
      <c r="P783" t="s">
        <v>50</v>
      </c>
      <c r="Q783" t="s">
        <v>4134</v>
      </c>
      <c r="R783">
        <v>21070</v>
      </c>
      <c r="S783" t="s">
        <v>5759</v>
      </c>
      <c r="T783" t="s">
        <v>4157</v>
      </c>
      <c r="U783" s="1">
        <v>42619.588194444441</v>
      </c>
      <c r="V783" s="1">
        <v>42619.588194444441</v>
      </c>
      <c r="W783" s="1">
        <v>42619.588888888888</v>
      </c>
      <c r="X783" s="1">
        <v>42649.71597222222</v>
      </c>
      <c r="Y783" s="1">
        <v>42643.009722222225</v>
      </c>
      <c r="AC783" t="s">
        <v>53</v>
      </c>
      <c r="AD783">
        <v>2969475403</v>
      </c>
      <c r="AE783" s="1">
        <v>37166.661111111112</v>
      </c>
      <c r="AF783" t="s">
        <v>5846</v>
      </c>
      <c r="AG783" t="s">
        <v>6297</v>
      </c>
      <c r="AH783" t="s">
        <v>51</v>
      </c>
      <c r="AI783" t="s">
        <v>51</v>
      </c>
      <c r="AJ783" t="s">
        <v>53</v>
      </c>
      <c r="AL783" t="s">
        <v>78</v>
      </c>
      <c r="AO783" t="s">
        <v>54</v>
      </c>
      <c r="AP783" s="1">
        <v>44829.774305555555</v>
      </c>
      <c r="AQ783" s="1">
        <v>43532.037499999999</v>
      </c>
    </row>
    <row r="784" spans="1:43" x14ac:dyDescent="0.35">
      <c r="A784" t="s">
        <v>6298</v>
      </c>
      <c r="B784" t="s">
        <v>5031</v>
      </c>
      <c r="C784" t="s">
        <v>5456</v>
      </c>
      <c r="F784" t="s">
        <v>6299</v>
      </c>
      <c r="H784" t="s">
        <v>6300</v>
      </c>
      <c r="I784" t="s">
        <v>394</v>
      </c>
      <c r="J784" t="s">
        <v>6301</v>
      </c>
      <c r="K784" t="s">
        <v>6302</v>
      </c>
      <c r="L784" t="s">
        <v>6303</v>
      </c>
      <c r="M784" t="s">
        <v>172</v>
      </c>
      <c r="N784" t="s">
        <v>287</v>
      </c>
      <c r="O784">
        <v>81625</v>
      </c>
      <c r="P784" t="s">
        <v>50</v>
      </c>
      <c r="Q784" t="s">
        <v>4134</v>
      </c>
      <c r="R784">
        <v>61038</v>
      </c>
      <c r="S784" t="s">
        <v>5759</v>
      </c>
      <c r="T784" t="s">
        <v>4157</v>
      </c>
      <c r="U784" s="1">
        <v>42620.40625</v>
      </c>
      <c r="V784" s="1">
        <v>42620.40625</v>
      </c>
      <c r="W784" s="1">
        <v>42620.406944444447</v>
      </c>
      <c r="X784" s="1">
        <v>42650.615277777775</v>
      </c>
      <c r="Y784" s="1">
        <v>42650.626388888886</v>
      </c>
      <c r="AC784" t="s">
        <v>53</v>
      </c>
      <c r="AD784">
        <v>2969517065</v>
      </c>
      <c r="AE784" s="1">
        <v>38758.525000000001</v>
      </c>
      <c r="AF784" t="s">
        <v>6304</v>
      </c>
      <c r="AG784" t="s">
        <v>6305</v>
      </c>
      <c r="AH784" t="s">
        <v>51</v>
      </c>
      <c r="AI784" t="s">
        <v>51</v>
      </c>
      <c r="AJ784" t="s">
        <v>53</v>
      </c>
      <c r="AL784" t="s">
        <v>78</v>
      </c>
      <c r="AO784" t="s">
        <v>54</v>
      </c>
      <c r="AP784" s="1">
        <v>45474.574305555558</v>
      </c>
      <c r="AQ784" s="1">
        <v>45474.57708333333</v>
      </c>
    </row>
    <row r="785" spans="1:43" x14ac:dyDescent="0.35">
      <c r="A785" t="s">
        <v>6306</v>
      </c>
      <c r="B785" t="s">
        <v>6307</v>
      </c>
      <c r="C785" t="s">
        <v>4545</v>
      </c>
      <c r="F785" t="s">
        <v>6308</v>
      </c>
      <c r="H785" t="s">
        <v>6309</v>
      </c>
      <c r="I785" t="s">
        <v>271</v>
      </c>
      <c r="J785" t="s">
        <v>6310</v>
      </c>
      <c r="K785" t="s">
        <v>4964</v>
      </c>
      <c r="M785" t="s">
        <v>1737</v>
      </c>
      <c r="N785" t="s">
        <v>326</v>
      </c>
      <c r="O785">
        <v>80640</v>
      </c>
      <c r="P785" t="s">
        <v>50</v>
      </c>
      <c r="Q785" t="s">
        <v>4134</v>
      </c>
      <c r="R785">
        <v>67774</v>
      </c>
      <c r="S785" t="s">
        <v>5759</v>
      </c>
      <c r="T785" t="s">
        <v>4630</v>
      </c>
      <c r="U785" s="1">
        <v>42620.493055555555</v>
      </c>
      <c r="V785" s="1">
        <v>42620.493055555555</v>
      </c>
      <c r="W785" s="1">
        <v>42620.493750000001</v>
      </c>
      <c r="X785" s="1">
        <v>42620.504861111112</v>
      </c>
      <c r="AC785" t="s">
        <v>53</v>
      </c>
      <c r="AD785">
        <v>2969704998</v>
      </c>
      <c r="AE785" s="1">
        <v>42569.544444444444</v>
      </c>
      <c r="AF785" t="s">
        <v>6311</v>
      </c>
      <c r="AG785" t="s">
        <v>6312</v>
      </c>
      <c r="AH785" t="s">
        <v>51</v>
      </c>
      <c r="AI785" t="s">
        <v>51</v>
      </c>
      <c r="AJ785" t="s">
        <v>53</v>
      </c>
      <c r="AL785" t="s">
        <v>78</v>
      </c>
      <c r="AO785" t="s">
        <v>54</v>
      </c>
      <c r="AP785" s="1">
        <v>44147.386805555558</v>
      </c>
      <c r="AQ785" s="1">
        <v>43112.345138888886</v>
      </c>
    </row>
    <row r="786" spans="1:43" x14ac:dyDescent="0.35">
      <c r="A786" t="s">
        <v>6313</v>
      </c>
      <c r="B786" t="s">
        <v>1532</v>
      </c>
      <c r="C786" t="s">
        <v>1222</v>
      </c>
      <c r="F786" t="s">
        <v>6314</v>
      </c>
      <c r="H786" t="s">
        <v>6315</v>
      </c>
      <c r="J786" t="s">
        <v>6316</v>
      </c>
      <c r="K786" t="s">
        <v>6317</v>
      </c>
      <c r="M786" t="s">
        <v>2378</v>
      </c>
      <c r="N786" t="s">
        <v>65</v>
      </c>
      <c r="O786">
        <v>80524</v>
      </c>
      <c r="P786" t="s">
        <v>50</v>
      </c>
      <c r="U786" s="1">
        <v>42626</v>
      </c>
      <c r="V786" s="1">
        <v>42626</v>
      </c>
      <c r="W786" s="1">
        <v>42626.709722222222</v>
      </c>
      <c r="X786" s="1">
        <v>44034.729861111111</v>
      </c>
      <c r="AC786" t="s">
        <v>53</v>
      </c>
      <c r="AD786">
        <v>2969709978</v>
      </c>
      <c r="AE786" s="1">
        <v>42632.484027777777</v>
      </c>
      <c r="AF786" t="s">
        <v>6318</v>
      </c>
      <c r="AG786" t="s">
        <v>6319</v>
      </c>
      <c r="AH786" t="s">
        <v>51</v>
      </c>
      <c r="AJ786" t="s">
        <v>53</v>
      </c>
      <c r="AL786" t="s">
        <v>78</v>
      </c>
      <c r="AO786" t="s">
        <v>5443</v>
      </c>
      <c r="AP786" s="1">
        <v>45327.722222222219</v>
      </c>
      <c r="AQ786" s="1">
        <v>45236.665277777778</v>
      </c>
    </row>
    <row r="787" spans="1:43" x14ac:dyDescent="0.35">
      <c r="A787" t="s">
        <v>6320</v>
      </c>
      <c r="B787" t="s">
        <v>6321</v>
      </c>
      <c r="C787" t="s">
        <v>6322</v>
      </c>
      <c r="F787" t="s">
        <v>6323</v>
      </c>
      <c r="H787" t="s">
        <v>6324</v>
      </c>
      <c r="I787" t="s">
        <v>61</v>
      </c>
      <c r="J787" t="s">
        <v>6325</v>
      </c>
      <c r="K787" t="s">
        <v>6326</v>
      </c>
      <c r="M787" t="s">
        <v>753</v>
      </c>
      <c r="N787" t="s">
        <v>798</v>
      </c>
      <c r="O787">
        <v>79928</v>
      </c>
      <c r="P787" t="s">
        <v>50</v>
      </c>
      <c r="Q787" t="s">
        <v>4134</v>
      </c>
      <c r="R787" t="s">
        <v>1669</v>
      </c>
      <c r="S787" t="s">
        <v>5759</v>
      </c>
      <c r="T787">
        <v>80335</v>
      </c>
      <c r="U787" s="1">
        <v>41495.383333333331</v>
      </c>
      <c r="V787" s="1">
        <v>42626.657638888886</v>
      </c>
      <c r="W787" s="1">
        <v>41495.388888888891</v>
      </c>
      <c r="X787" s="1">
        <v>42075.291666666664</v>
      </c>
      <c r="AC787" t="s">
        <v>51</v>
      </c>
      <c r="AD787">
        <v>2969597394</v>
      </c>
      <c r="AE787" s="1">
        <v>41495.37777777778</v>
      </c>
      <c r="AF787" t="s">
        <v>6327</v>
      </c>
      <c r="AG787" t="s">
        <v>6328</v>
      </c>
      <c r="AH787" t="s">
        <v>53</v>
      </c>
      <c r="AJ787" t="s">
        <v>53</v>
      </c>
      <c r="AK787" t="s">
        <v>2497</v>
      </c>
      <c r="AL787" t="s">
        <v>68</v>
      </c>
      <c r="AO787" t="s">
        <v>54</v>
      </c>
    </row>
    <row r="788" spans="1:43" x14ac:dyDescent="0.35">
      <c r="A788" t="s">
        <v>6329</v>
      </c>
      <c r="B788" t="s">
        <v>2937</v>
      </c>
      <c r="C788" t="s">
        <v>2393</v>
      </c>
      <c r="F788">
        <v>7194814941</v>
      </c>
      <c r="G788">
        <v>7196480111</v>
      </c>
      <c r="H788" t="s">
        <v>6330</v>
      </c>
      <c r="I788" t="s">
        <v>415</v>
      </c>
      <c r="J788" t="s">
        <v>6331</v>
      </c>
      <c r="K788" t="s">
        <v>6332</v>
      </c>
      <c r="M788" t="s">
        <v>6333</v>
      </c>
      <c r="N788" t="s">
        <v>326</v>
      </c>
      <c r="O788">
        <v>80132</v>
      </c>
      <c r="P788" t="s">
        <v>50</v>
      </c>
      <c r="Q788" t="s">
        <v>4134</v>
      </c>
      <c r="R788" s="2" t="s">
        <v>6334</v>
      </c>
      <c r="S788" t="s">
        <v>5759</v>
      </c>
      <c r="T788" t="s">
        <v>4302</v>
      </c>
      <c r="U788" s="1">
        <v>42626.693055555559</v>
      </c>
      <c r="V788" s="1">
        <v>42626.693055555559</v>
      </c>
      <c r="W788" s="1">
        <v>42626.694444444445</v>
      </c>
      <c r="X788" s="1">
        <v>42814.509027777778</v>
      </c>
      <c r="AC788" t="s">
        <v>53</v>
      </c>
      <c r="AD788">
        <v>2969709980</v>
      </c>
      <c r="AE788" s="1">
        <v>42632.490277777775</v>
      </c>
      <c r="AF788" t="s">
        <v>6335</v>
      </c>
      <c r="AG788" t="s">
        <v>6336</v>
      </c>
      <c r="AH788" t="s">
        <v>51</v>
      </c>
      <c r="AI788" t="s">
        <v>51</v>
      </c>
      <c r="AJ788" t="s">
        <v>53</v>
      </c>
      <c r="AL788" t="s">
        <v>78</v>
      </c>
      <c r="AO788" t="s">
        <v>54</v>
      </c>
      <c r="AP788" s="1">
        <v>44858.665277777778</v>
      </c>
      <c r="AQ788" s="1">
        <v>42871.684027777781</v>
      </c>
    </row>
    <row r="789" spans="1:43" x14ac:dyDescent="0.35">
      <c r="A789" t="s">
        <v>6337</v>
      </c>
      <c r="B789" t="s">
        <v>3567</v>
      </c>
      <c r="C789" t="s">
        <v>1076</v>
      </c>
      <c r="D789" t="s">
        <v>2923</v>
      </c>
      <c r="F789" t="s">
        <v>6338</v>
      </c>
      <c r="G789" t="s">
        <v>6339</v>
      </c>
      <c r="H789" t="s">
        <v>6340</v>
      </c>
      <c r="I789" t="s">
        <v>200</v>
      </c>
      <c r="J789" t="s">
        <v>1214</v>
      </c>
      <c r="K789" t="s">
        <v>6341</v>
      </c>
      <c r="M789" t="s">
        <v>1216</v>
      </c>
      <c r="N789" t="s">
        <v>4364</v>
      </c>
      <c r="O789">
        <v>67530</v>
      </c>
      <c r="P789" t="s">
        <v>50</v>
      </c>
      <c r="U789" s="1">
        <v>42631</v>
      </c>
      <c r="V789" s="1">
        <v>42631</v>
      </c>
      <c r="W789" s="1">
        <v>42632.379166666666</v>
      </c>
      <c r="X789" s="1">
        <v>42632.379166666666</v>
      </c>
      <c r="AC789" t="s">
        <v>53</v>
      </c>
      <c r="AD789">
        <v>2969474286</v>
      </c>
      <c r="AE789" s="1">
        <v>37089.508333333331</v>
      </c>
      <c r="AF789" t="s">
        <v>1218</v>
      </c>
      <c r="AG789" t="s">
        <v>6342</v>
      </c>
      <c r="AH789" t="s">
        <v>51</v>
      </c>
      <c r="AJ789" t="s">
        <v>53</v>
      </c>
      <c r="AL789" t="s">
        <v>78</v>
      </c>
      <c r="AO789" t="s">
        <v>5443</v>
      </c>
    </row>
    <row r="790" spans="1:43" x14ac:dyDescent="0.35">
      <c r="A790" t="s">
        <v>6343</v>
      </c>
      <c r="B790" t="s">
        <v>6344</v>
      </c>
      <c r="C790" t="s">
        <v>4162</v>
      </c>
      <c r="D790" t="s">
        <v>240</v>
      </c>
      <c r="F790" t="s">
        <v>574</v>
      </c>
      <c r="H790" t="s">
        <v>6345</v>
      </c>
      <c r="I790" t="s">
        <v>61</v>
      </c>
      <c r="J790" t="s">
        <v>534</v>
      </c>
      <c r="P790" t="s">
        <v>50</v>
      </c>
      <c r="Q790" t="s">
        <v>4134</v>
      </c>
      <c r="R790" t="s">
        <v>5789</v>
      </c>
      <c r="S790" t="s">
        <v>5759</v>
      </c>
      <c r="T790" t="s">
        <v>4219</v>
      </c>
      <c r="U790" s="1">
        <v>42632.442361111112</v>
      </c>
      <c r="V790" s="1">
        <v>42632.442361111112</v>
      </c>
      <c r="W790" s="1">
        <v>42632.453472222223</v>
      </c>
      <c r="X790" s="1">
        <v>42636.701388888891</v>
      </c>
      <c r="AC790" t="s">
        <v>53</v>
      </c>
      <c r="AD790">
        <v>2969480024</v>
      </c>
      <c r="AE790" s="1">
        <v>37427</v>
      </c>
      <c r="AF790" t="s">
        <v>140</v>
      </c>
      <c r="AG790" t="s">
        <v>6346</v>
      </c>
      <c r="AH790" t="s">
        <v>53</v>
      </c>
      <c r="AJ790" t="s">
        <v>53</v>
      </c>
      <c r="AK790" t="s">
        <v>2512</v>
      </c>
      <c r="AL790" t="s">
        <v>78</v>
      </c>
      <c r="AO790" t="s">
        <v>54</v>
      </c>
    </row>
    <row r="791" spans="1:43" x14ac:dyDescent="0.35">
      <c r="A791" t="s">
        <v>6347</v>
      </c>
      <c r="B791" t="s">
        <v>1539</v>
      </c>
      <c r="C791" t="s">
        <v>364</v>
      </c>
      <c r="D791" t="s">
        <v>98</v>
      </c>
      <c r="F791" t="s">
        <v>6348</v>
      </c>
      <c r="G791" t="s">
        <v>6349</v>
      </c>
      <c r="H791" t="s">
        <v>6350</v>
      </c>
      <c r="I791" t="s">
        <v>169</v>
      </c>
      <c r="J791" t="s">
        <v>1014</v>
      </c>
      <c r="K791" t="s">
        <v>6351</v>
      </c>
      <c r="M791" t="s">
        <v>6352</v>
      </c>
      <c r="N791" t="s">
        <v>398</v>
      </c>
      <c r="O791">
        <v>88023</v>
      </c>
      <c r="P791" t="s">
        <v>50</v>
      </c>
      <c r="Q791" t="s">
        <v>4134</v>
      </c>
      <c r="R791">
        <v>16345</v>
      </c>
      <c r="S791" t="s">
        <v>5759</v>
      </c>
      <c r="T791" t="s">
        <v>4176</v>
      </c>
      <c r="U791" s="1">
        <v>42052.457638888889</v>
      </c>
      <c r="V791" s="1">
        <v>42635.342361111114</v>
      </c>
      <c r="W791" s="1">
        <v>42052.459027777775</v>
      </c>
      <c r="X791" s="1">
        <v>44374.531944444447</v>
      </c>
      <c r="AC791" t="s">
        <v>51</v>
      </c>
      <c r="AD791">
        <v>2969480780</v>
      </c>
      <c r="AE791" s="1">
        <v>37467</v>
      </c>
      <c r="AF791" t="s">
        <v>2003</v>
      </c>
      <c r="AG791" t="s">
        <v>6353</v>
      </c>
      <c r="AH791" t="s">
        <v>51</v>
      </c>
      <c r="AJ791" t="s">
        <v>53</v>
      </c>
      <c r="AL791" t="s">
        <v>78</v>
      </c>
      <c r="AO791" t="s">
        <v>54</v>
      </c>
      <c r="AP791" s="1">
        <v>44946.138194444444</v>
      </c>
    </row>
    <row r="792" spans="1:43" x14ac:dyDescent="0.35">
      <c r="A792" t="s">
        <v>6354</v>
      </c>
      <c r="B792" t="s">
        <v>6355</v>
      </c>
      <c r="C792" t="s">
        <v>6356</v>
      </c>
      <c r="F792" t="s">
        <v>6357</v>
      </c>
      <c r="H792" t="s">
        <v>6358</v>
      </c>
      <c r="I792" t="s">
        <v>1115</v>
      </c>
      <c r="J792" t="s">
        <v>6359</v>
      </c>
      <c r="K792" t="s">
        <v>6360</v>
      </c>
      <c r="M792" t="s">
        <v>6361</v>
      </c>
      <c r="N792" t="s">
        <v>65</v>
      </c>
      <c r="O792">
        <v>80126</v>
      </c>
      <c r="P792" t="s">
        <v>50</v>
      </c>
      <c r="Q792" t="s">
        <v>4134</v>
      </c>
      <c r="S792" t="s">
        <v>5759</v>
      </c>
      <c r="U792" s="1">
        <v>42635.499305555553</v>
      </c>
      <c r="V792" s="1">
        <v>42635.499305555553</v>
      </c>
      <c r="W792" s="1">
        <v>42809.615972222222</v>
      </c>
      <c r="X792" s="1">
        <v>42809.615972222222</v>
      </c>
      <c r="AC792" t="s">
        <v>53</v>
      </c>
      <c r="AD792">
        <v>2969950509</v>
      </c>
      <c r="AE792" s="1">
        <v>43874.347222222219</v>
      </c>
      <c r="AF792" t="s">
        <v>6362</v>
      </c>
      <c r="AG792" t="s">
        <v>6363</v>
      </c>
      <c r="AH792" t="s">
        <v>53</v>
      </c>
      <c r="AJ792" t="s">
        <v>53</v>
      </c>
      <c r="AK792" t="s">
        <v>2497</v>
      </c>
      <c r="AL792" t="s">
        <v>68</v>
      </c>
      <c r="AO792" t="s">
        <v>54</v>
      </c>
      <c r="AP792" s="1">
        <v>45223.977777777778</v>
      </c>
      <c r="AQ792" s="1">
        <v>45223.98333333333</v>
      </c>
    </row>
    <row r="793" spans="1:43" x14ac:dyDescent="0.35">
      <c r="A793" t="s">
        <v>6364</v>
      </c>
      <c r="B793" t="s">
        <v>6365</v>
      </c>
      <c r="C793" t="s">
        <v>904</v>
      </c>
      <c r="D793" t="s">
        <v>53</v>
      </c>
      <c r="F793" t="s">
        <v>47</v>
      </c>
      <c r="H793" t="s">
        <v>6366</v>
      </c>
      <c r="I793" t="s">
        <v>179</v>
      </c>
      <c r="J793" t="s">
        <v>49</v>
      </c>
      <c r="P793" t="s">
        <v>50</v>
      </c>
      <c r="U793" s="1">
        <v>42635.640972222223</v>
      </c>
      <c r="V793" s="1">
        <v>42635.640972222223</v>
      </c>
      <c r="W793" s="1">
        <v>42713.417361111111</v>
      </c>
      <c r="X793" s="1">
        <v>43973.668055555558</v>
      </c>
      <c r="Y793" s="1">
        <v>43973.670138888891</v>
      </c>
      <c r="AC793" t="s">
        <v>53</v>
      </c>
      <c r="AD793">
        <v>1000000000</v>
      </c>
      <c r="AE793" s="1">
        <v>37295</v>
      </c>
      <c r="AG793" t="s">
        <v>6367</v>
      </c>
      <c r="AH793" t="s">
        <v>53</v>
      </c>
      <c r="AJ793" t="s">
        <v>53</v>
      </c>
      <c r="AK793" t="s">
        <v>570</v>
      </c>
      <c r="AO793" t="s">
        <v>54</v>
      </c>
      <c r="AP793" s="1">
        <v>45083.6875</v>
      </c>
    </row>
    <row r="794" spans="1:43" x14ac:dyDescent="0.35">
      <c r="A794" t="s">
        <v>6368</v>
      </c>
      <c r="B794" t="s">
        <v>6369</v>
      </c>
      <c r="C794" t="s">
        <v>6168</v>
      </c>
      <c r="F794" t="s">
        <v>6370</v>
      </c>
      <c r="H794" t="s">
        <v>6371</v>
      </c>
      <c r="J794" t="s">
        <v>6372</v>
      </c>
      <c r="K794" t="s">
        <v>6373</v>
      </c>
      <c r="M794" t="s">
        <v>143</v>
      </c>
      <c r="N794" t="s">
        <v>65</v>
      </c>
      <c r="O794">
        <v>81503</v>
      </c>
      <c r="P794" t="s">
        <v>50</v>
      </c>
      <c r="U794" s="1">
        <v>42636</v>
      </c>
      <c r="V794" s="1">
        <v>42636</v>
      </c>
      <c r="W794" s="1">
        <v>42636.44027777778</v>
      </c>
      <c r="X794" s="1">
        <v>42636.44027777778</v>
      </c>
      <c r="AC794" t="s">
        <v>53</v>
      </c>
      <c r="AD794">
        <v>2969511367</v>
      </c>
      <c r="AE794" s="1">
        <v>38421.737500000003</v>
      </c>
      <c r="AF794" t="s">
        <v>6374</v>
      </c>
      <c r="AG794" t="s">
        <v>6375</v>
      </c>
      <c r="AH794" t="s">
        <v>51</v>
      </c>
      <c r="AJ794" t="s">
        <v>53</v>
      </c>
      <c r="AL794" t="s">
        <v>78</v>
      </c>
      <c r="AO794" t="s">
        <v>5443</v>
      </c>
      <c r="AP794" s="1">
        <v>45475.47152777778</v>
      </c>
      <c r="AQ794" s="1">
        <v>45475.472916666666</v>
      </c>
    </row>
    <row r="795" spans="1:43" x14ac:dyDescent="0.35">
      <c r="A795" t="s">
        <v>6376</v>
      </c>
      <c r="B795" t="s">
        <v>6377</v>
      </c>
      <c r="C795" t="s">
        <v>2393</v>
      </c>
      <c r="F795" t="s">
        <v>1999</v>
      </c>
      <c r="H795" t="s">
        <v>6378</v>
      </c>
      <c r="I795" t="s">
        <v>169</v>
      </c>
      <c r="J795" t="s">
        <v>5968</v>
      </c>
      <c r="K795" t="s">
        <v>6379</v>
      </c>
      <c r="M795" t="s">
        <v>2002</v>
      </c>
      <c r="N795" t="s">
        <v>398</v>
      </c>
      <c r="O795">
        <v>88023</v>
      </c>
      <c r="P795" t="s">
        <v>50</v>
      </c>
      <c r="U795" s="1">
        <v>42638.915277777778</v>
      </c>
      <c r="V795" s="1">
        <v>42638.915277777778</v>
      </c>
      <c r="W795" s="1">
        <v>42638.915972222225</v>
      </c>
      <c r="X795" s="1">
        <v>42649.405555555553</v>
      </c>
      <c r="AC795" t="s">
        <v>53</v>
      </c>
      <c r="AD795">
        <v>2969480780</v>
      </c>
      <c r="AE795" s="1">
        <v>37467</v>
      </c>
      <c r="AF795" t="s">
        <v>6380</v>
      </c>
      <c r="AG795" t="s">
        <v>6381</v>
      </c>
      <c r="AH795" t="s">
        <v>51</v>
      </c>
      <c r="AI795" t="s">
        <v>51</v>
      </c>
      <c r="AJ795" t="s">
        <v>53</v>
      </c>
      <c r="AL795" t="s">
        <v>68</v>
      </c>
      <c r="AO795" t="s">
        <v>54</v>
      </c>
      <c r="AP795" s="1">
        <v>43951.277777777781</v>
      </c>
    </row>
    <row r="796" spans="1:43" x14ac:dyDescent="0.35">
      <c r="A796" t="s">
        <v>6382</v>
      </c>
      <c r="B796" t="s">
        <v>6383</v>
      </c>
      <c r="C796" t="s">
        <v>6384</v>
      </c>
      <c r="F796" t="s">
        <v>6385</v>
      </c>
      <c r="H796" t="s">
        <v>6386</v>
      </c>
      <c r="I796" t="s">
        <v>464</v>
      </c>
      <c r="J796" t="s">
        <v>6387</v>
      </c>
      <c r="K796" t="s">
        <v>3570</v>
      </c>
      <c r="M796" t="s">
        <v>3571</v>
      </c>
      <c r="N796" t="s">
        <v>287</v>
      </c>
      <c r="O796">
        <v>80022</v>
      </c>
      <c r="P796" t="s">
        <v>50</v>
      </c>
      <c r="U796" s="1">
        <v>42640.434027777781</v>
      </c>
      <c r="V796" s="1">
        <v>42640.434027777781</v>
      </c>
      <c r="W796" s="1">
        <v>42640.435416666667</v>
      </c>
      <c r="X796" s="1">
        <v>42640.435416666667</v>
      </c>
      <c r="AC796" t="s">
        <v>53</v>
      </c>
      <c r="AD796">
        <v>2969484892</v>
      </c>
      <c r="AE796" s="1">
        <v>37756</v>
      </c>
      <c r="AF796" t="s">
        <v>6388</v>
      </c>
      <c r="AG796" t="s">
        <v>6389</v>
      </c>
      <c r="AH796" t="s">
        <v>51</v>
      </c>
      <c r="AI796" t="s">
        <v>53</v>
      </c>
      <c r="AJ796" t="s">
        <v>51</v>
      </c>
      <c r="AL796" t="s">
        <v>78</v>
      </c>
      <c r="AO796" t="s">
        <v>54</v>
      </c>
    </row>
    <row r="797" spans="1:43" x14ac:dyDescent="0.35">
      <c r="A797" t="s">
        <v>6390</v>
      </c>
      <c r="B797" t="s">
        <v>2615</v>
      </c>
      <c r="C797" t="s">
        <v>383</v>
      </c>
      <c r="D797" t="s">
        <v>654</v>
      </c>
      <c r="F797" t="s">
        <v>47</v>
      </c>
      <c r="H797" t="s">
        <v>6391</v>
      </c>
      <c r="I797" t="s">
        <v>169</v>
      </c>
      <c r="J797" t="s">
        <v>49</v>
      </c>
      <c r="P797" t="s">
        <v>50</v>
      </c>
      <c r="U797" s="1">
        <v>42640.574305555558</v>
      </c>
      <c r="V797" s="1">
        <v>42640.574305555558</v>
      </c>
      <c r="W797" s="1">
        <v>42640.574999999997</v>
      </c>
      <c r="X797" s="1">
        <v>42641.599999999999</v>
      </c>
      <c r="AC797" t="s">
        <v>53</v>
      </c>
      <c r="AD797">
        <v>2969485219</v>
      </c>
      <c r="AE797" s="1">
        <v>37784</v>
      </c>
      <c r="AG797" t="s">
        <v>6392</v>
      </c>
      <c r="AH797" t="s">
        <v>53</v>
      </c>
      <c r="AJ797" t="s">
        <v>53</v>
      </c>
      <c r="AK797" t="s">
        <v>78</v>
      </c>
      <c r="AO797" t="s">
        <v>54</v>
      </c>
    </row>
    <row r="798" spans="1:43" x14ac:dyDescent="0.35">
      <c r="A798" t="s">
        <v>6393</v>
      </c>
      <c r="B798" t="s">
        <v>6394</v>
      </c>
      <c r="C798" t="s">
        <v>6395</v>
      </c>
      <c r="F798" t="s">
        <v>6385</v>
      </c>
      <c r="H798" t="s">
        <v>6386</v>
      </c>
      <c r="I798" t="s">
        <v>464</v>
      </c>
      <c r="J798" t="s">
        <v>6387</v>
      </c>
      <c r="K798" t="s">
        <v>3570</v>
      </c>
      <c r="M798" t="s">
        <v>3571</v>
      </c>
      <c r="N798" t="s">
        <v>287</v>
      </c>
      <c r="O798">
        <v>80022</v>
      </c>
      <c r="P798" t="s">
        <v>50</v>
      </c>
      <c r="U798" s="1">
        <v>42640.588888888888</v>
      </c>
      <c r="V798" s="1">
        <v>42640.588888888888</v>
      </c>
      <c r="W798" s="1">
        <v>42640.589583333334</v>
      </c>
      <c r="X798" s="1">
        <v>45308.068055555559</v>
      </c>
      <c r="Y798" s="1">
        <v>44650.6</v>
      </c>
      <c r="AC798" t="s">
        <v>53</v>
      </c>
      <c r="AD798">
        <v>2969484892</v>
      </c>
      <c r="AE798" s="1">
        <v>37756</v>
      </c>
      <c r="AF798" t="s">
        <v>6388</v>
      </c>
      <c r="AG798" t="s">
        <v>6396</v>
      </c>
      <c r="AH798" t="s">
        <v>51</v>
      </c>
      <c r="AI798" t="s">
        <v>53</v>
      </c>
      <c r="AJ798" t="s">
        <v>51</v>
      </c>
      <c r="AL798" t="s">
        <v>78</v>
      </c>
      <c r="AO798" t="s">
        <v>54</v>
      </c>
    </row>
    <row r="799" spans="1:43" x14ac:dyDescent="0.35">
      <c r="A799" t="s">
        <v>6397</v>
      </c>
      <c r="B799" t="s">
        <v>6344</v>
      </c>
      <c r="C799" t="s">
        <v>1429</v>
      </c>
      <c r="F799">
        <f>1719-392-4207</f>
        <v>-2880</v>
      </c>
      <c r="H799" t="s">
        <v>6398</v>
      </c>
      <c r="I799" t="s">
        <v>179</v>
      </c>
      <c r="J799" t="s">
        <v>1761</v>
      </c>
      <c r="K799" t="s">
        <v>1762</v>
      </c>
      <c r="M799" t="s">
        <v>159</v>
      </c>
      <c r="N799" t="s">
        <v>287</v>
      </c>
      <c r="O799">
        <v>80910</v>
      </c>
      <c r="P799" t="s">
        <v>50</v>
      </c>
      <c r="U799" s="1">
        <v>42640.697222222225</v>
      </c>
      <c r="V799" s="1">
        <v>42640.697222222225</v>
      </c>
      <c r="W799" s="1">
        <v>42640.697916666664</v>
      </c>
      <c r="X799" s="1">
        <v>45408.679861111108</v>
      </c>
      <c r="Y799" s="1">
        <v>45408.69027777778</v>
      </c>
      <c r="Z799">
        <v>1871.95</v>
      </c>
      <c r="AA799" t="s">
        <v>133</v>
      </c>
      <c r="AC799" t="s">
        <v>53</v>
      </c>
      <c r="AD799">
        <v>2969476832</v>
      </c>
      <c r="AE799" s="1">
        <v>37243</v>
      </c>
      <c r="AF799" t="s">
        <v>1763</v>
      </c>
      <c r="AG799" t="s">
        <v>6399</v>
      </c>
      <c r="AH799" t="s">
        <v>51</v>
      </c>
      <c r="AI799" t="s">
        <v>51</v>
      </c>
      <c r="AJ799" t="s">
        <v>53</v>
      </c>
      <c r="AL799" t="s">
        <v>78</v>
      </c>
      <c r="AO799" t="s">
        <v>54</v>
      </c>
      <c r="AP799" s="1">
        <v>45408.663194444445</v>
      </c>
    </row>
    <row r="800" spans="1:43" x14ac:dyDescent="0.35">
      <c r="A800" t="s">
        <v>6400</v>
      </c>
      <c r="B800" t="s">
        <v>6401</v>
      </c>
      <c r="C800" t="s">
        <v>177</v>
      </c>
      <c r="F800" t="s">
        <v>6402</v>
      </c>
      <c r="H800" t="s">
        <v>6403</v>
      </c>
      <c r="I800" t="s">
        <v>179</v>
      </c>
      <c r="J800" t="s">
        <v>49</v>
      </c>
      <c r="P800" t="s">
        <v>50</v>
      </c>
      <c r="U800" s="1">
        <v>42642.644444444442</v>
      </c>
      <c r="V800" s="1">
        <v>42642.644444444442</v>
      </c>
      <c r="AC800" t="s">
        <v>53</v>
      </c>
      <c r="AD800">
        <v>2969485219</v>
      </c>
      <c r="AE800" s="1">
        <v>37784</v>
      </c>
      <c r="AG800" t="s">
        <v>6404</v>
      </c>
      <c r="AH800" t="s">
        <v>53</v>
      </c>
      <c r="AJ800" t="s">
        <v>53</v>
      </c>
      <c r="AK800" t="s">
        <v>570</v>
      </c>
      <c r="AO800" t="s">
        <v>54</v>
      </c>
    </row>
    <row r="801" spans="1:43" x14ac:dyDescent="0.35">
      <c r="A801" t="s">
        <v>6405</v>
      </c>
      <c r="B801" t="s">
        <v>6406</v>
      </c>
      <c r="C801" t="s">
        <v>6407</v>
      </c>
      <c r="D801" t="s">
        <v>46</v>
      </c>
      <c r="F801" t="s">
        <v>6408</v>
      </c>
      <c r="H801" t="s">
        <v>6409</v>
      </c>
      <c r="I801" t="s">
        <v>415</v>
      </c>
      <c r="J801" t="s">
        <v>49</v>
      </c>
      <c r="P801" t="s">
        <v>50</v>
      </c>
      <c r="U801" s="1">
        <v>42642.68472222222</v>
      </c>
      <c r="V801" s="1">
        <v>42642.68472222222</v>
      </c>
      <c r="AC801" t="s">
        <v>53</v>
      </c>
      <c r="AD801">
        <v>2969485219</v>
      </c>
      <c r="AE801" s="1">
        <v>37784</v>
      </c>
      <c r="AG801" t="s">
        <v>6410</v>
      </c>
      <c r="AH801" t="s">
        <v>53</v>
      </c>
      <c r="AJ801" t="s">
        <v>53</v>
      </c>
      <c r="AK801" t="s">
        <v>570</v>
      </c>
      <c r="AO801" t="s">
        <v>54</v>
      </c>
    </row>
    <row r="802" spans="1:43" x14ac:dyDescent="0.35">
      <c r="A802" t="s">
        <v>6411</v>
      </c>
      <c r="B802" t="s">
        <v>6412</v>
      </c>
      <c r="C802" t="s">
        <v>894</v>
      </c>
      <c r="F802" t="s">
        <v>6413</v>
      </c>
      <c r="H802" t="s">
        <v>6414</v>
      </c>
      <c r="I802" t="s">
        <v>394</v>
      </c>
      <c r="J802" t="s">
        <v>1004</v>
      </c>
      <c r="K802" t="s">
        <v>6415</v>
      </c>
      <c r="M802" t="s">
        <v>159</v>
      </c>
      <c r="N802" t="s">
        <v>65</v>
      </c>
      <c r="O802">
        <v>80907</v>
      </c>
      <c r="P802" t="s">
        <v>50</v>
      </c>
      <c r="U802" s="1">
        <v>42643.728472222225</v>
      </c>
      <c r="V802" s="1">
        <v>42643.728472222225</v>
      </c>
      <c r="W802" s="1">
        <v>42643.729861111111</v>
      </c>
      <c r="X802" s="1">
        <v>43613.634027777778</v>
      </c>
      <c r="Y802" s="1">
        <v>42647.868055555555</v>
      </c>
      <c r="AC802" t="s">
        <v>53</v>
      </c>
      <c r="AD802">
        <v>2969608691</v>
      </c>
      <c r="AE802" s="1">
        <v>41662.450694444444</v>
      </c>
      <c r="AF802" t="s">
        <v>1008</v>
      </c>
      <c r="AG802" t="s">
        <v>6416</v>
      </c>
      <c r="AH802" t="s">
        <v>51</v>
      </c>
      <c r="AI802" t="s">
        <v>53</v>
      </c>
      <c r="AJ802" t="s">
        <v>51</v>
      </c>
      <c r="AL802" t="s">
        <v>78</v>
      </c>
      <c r="AO802" t="s">
        <v>54</v>
      </c>
      <c r="AP802" s="1">
        <v>45259.586111111108</v>
      </c>
      <c r="AQ802" s="1">
        <v>45247.318055555559</v>
      </c>
    </row>
    <row r="803" spans="1:43" x14ac:dyDescent="0.35">
      <c r="A803" t="s">
        <v>6417</v>
      </c>
      <c r="B803" t="s">
        <v>6418</v>
      </c>
      <c r="C803" t="s">
        <v>6419</v>
      </c>
      <c r="F803">
        <v>5054012318</v>
      </c>
      <c r="G803">
        <v>5054012318</v>
      </c>
      <c r="H803" t="s">
        <v>6420</v>
      </c>
      <c r="I803" t="s">
        <v>101</v>
      </c>
      <c r="J803" t="s">
        <v>6421</v>
      </c>
      <c r="K803" t="s">
        <v>6422</v>
      </c>
      <c r="M803" t="s">
        <v>6423</v>
      </c>
      <c r="N803" t="s">
        <v>501</v>
      </c>
      <c r="O803">
        <v>87031</v>
      </c>
      <c r="P803" t="s">
        <v>50</v>
      </c>
      <c r="U803" s="1">
        <v>42646.683333333334</v>
      </c>
      <c r="V803" s="1">
        <v>42646.683333333334</v>
      </c>
      <c r="W803" s="1">
        <v>42646.68472222222</v>
      </c>
      <c r="X803" s="1">
        <v>44564.402083333334</v>
      </c>
      <c r="Y803" s="1">
        <v>42648.654166666667</v>
      </c>
      <c r="AC803" t="s">
        <v>51</v>
      </c>
      <c r="AD803">
        <v>2972012982</v>
      </c>
      <c r="AE803" s="1">
        <v>44465.603472222225</v>
      </c>
      <c r="AF803" t="s">
        <v>6424</v>
      </c>
      <c r="AG803" t="s">
        <v>6425</v>
      </c>
      <c r="AH803" t="s">
        <v>51</v>
      </c>
      <c r="AI803" t="s">
        <v>51</v>
      </c>
      <c r="AJ803" t="s">
        <v>53</v>
      </c>
      <c r="AL803" t="s">
        <v>68</v>
      </c>
      <c r="AO803" t="s">
        <v>54</v>
      </c>
      <c r="AP803" s="1">
        <v>44748.745138888888</v>
      </c>
    </row>
    <row r="804" spans="1:43" x14ac:dyDescent="0.35">
      <c r="A804" t="s">
        <v>6426</v>
      </c>
      <c r="B804" t="s">
        <v>6427</v>
      </c>
      <c r="C804" t="s">
        <v>6428</v>
      </c>
      <c r="F804" t="s">
        <v>6429</v>
      </c>
      <c r="G804">
        <v>5059910272</v>
      </c>
      <c r="H804" t="s">
        <v>6430</v>
      </c>
      <c r="I804" t="s">
        <v>179</v>
      </c>
      <c r="J804" t="s">
        <v>6431</v>
      </c>
      <c r="K804" t="s">
        <v>6432</v>
      </c>
      <c r="M804" t="s">
        <v>6433</v>
      </c>
      <c r="N804" t="s">
        <v>124</v>
      </c>
      <c r="O804">
        <v>87107</v>
      </c>
      <c r="P804" t="s">
        <v>50</v>
      </c>
      <c r="U804" s="1">
        <v>42647.625</v>
      </c>
      <c r="V804" s="1">
        <v>42647.625</v>
      </c>
      <c r="W804" s="1">
        <v>42647.625694444447</v>
      </c>
      <c r="X804" s="1">
        <v>42683.493055555555</v>
      </c>
      <c r="Y804" s="1">
        <v>42654.40902777778</v>
      </c>
      <c r="AC804" t="s">
        <v>51</v>
      </c>
      <c r="AD804">
        <v>2969503311</v>
      </c>
      <c r="AE804" s="1">
        <v>37916</v>
      </c>
      <c r="AF804" t="s">
        <v>6434</v>
      </c>
      <c r="AG804" t="s">
        <v>6435</v>
      </c>
      <c r="AH804" t="s">
        <v>51</v>
      </c>
      <c r="AI804" t="s">
        <v>51</v>
      </c>
      <c r="AJ804" t="s">
        <v>53</v>
      </c>
      <c r="AL804" t="s">
        <v>78</v>
      </c>
      <c r="AO804" t="s">
        <v>54</v>
      </c>
      <c r="AP804" s="1">
        <v>45463.46597222222</v>
      </c>
      <c r="AQ804" s="1">
        <v>45436.272916666669</v>
      </c>
    </row>
    <row r="805" spans="1:43" x14ac:dyDescent="0.35">
      <c r="A805" t="s">
        <v>6436</v>
      </c>
      <c r="B805" t="s">
        <v>6437</v>
      </c>
      <c r="C805" t="s">
        <v>6438</v>
      </c>
      <c r="F805" t="s">
        <v>6439</v>
      </c>
      <c r="H805" t="s">
        <v>6440</v>
      </c>
      <c r="I805" t="s">
        <v>61</v>
      </c>
      <c r="J805" t="s">
        <v>6441</v>
      </c>
      <c r="P805" t="s">
        <v>50</v>
      </c>
      <c r="U805" s="1">
        <v>42648.435416666667</v>
      </c>
      <c r="V805" s="1">
        <v>42648.435416666667</v>
      </c>
      <c r="AC805" t="s">
        <v>53</v>
      </c>
      <c r="AD805">
        <v>2969475309</v>
      </c>
      <c r="AE805" s="1">
        <v>37159</v>
      </c>
      <c r="AG805" t="s">
        <v>6442</v>
      </c>
      <c r="AH805" t="s">
        <v>53</v>
      </c>
      <c r="AJ805" t="s">
        <v>53</v>
      </c>
      <c r="AK805" t="s">
        <v>68</v>
      </c>
      <c r="AO805" t="s">
        <v>54</v>
      </c>
    </row>
    <row r="806" spans="1:43" x14ac:dyDescent="0.35">
      <c r="A806" t="s">
        <v>6443</v>
      </c>
      <c r="B806" t="s">
        <v>4813</v>
      </c>
      <c r="C806" t="s">
        <v>302</v>
      </c>
      <c r="D806" t="s">
        <v>623</v>
      </c>
      <c r="F806" t="s">
        <v>6444</v>
      </c>
      <c r="H806" t="s">
        <v>6445</v>
      </c>
      <c r="I806" t="s">
        <v>271</v>
      </c>
      <c r="J806" t="s">
        <v>6446</v>
      </c>
      <c r="K806" t="s">
        <v>6447</v>
      </c>
      <c r="M806" t="s">
        <v>3619</v>
      </c>
      <c r="N806" t="s">
        <v>501</v>
      </c>
      <c r="O806">
        <v>88101</v>
      </c>
      <c r="P806" t="s">
        <v>50</v>
      </c>
      <c r="U806" s="1">
        <v>38658.678472222222</v>
      </c>
      <c r="V806" s="1">
        <v>42648.537499999999</v>
      </c>
      <c r="W806" s="1">
        <v>38659.34097222222</v>
      </c>
      <c r="X806" s="1">
        <v>42674.60833333333</v>
      </c>
      <c r="Y806" s="1">
        <v>42657.438194444447</v>
      </c>
      <c r="AC806" t="s">
        <v>51</v>
      </c>
      <c r="AD806">
        <v>2969515384</v>
      </c>
      <c r="AE806" s="1">
        <v>38659.338888888888</v>
      </c>
      <c r="AF806" t="s">
        <v>6448</v>
      </c>
      <c r="AG806" t="s">
        <v>6449</v>
      </c>
      <c r="AH806" t="s">
        <v>53</v>
      </c>
      <c r="AJ806" t="s">
        <v>53</v>
      </c>
      <c r="AK806" t="s">
        <v>182</v>
      </c>
      <c r="AL806" t="s">
        <v>68</v>
      </c>
      <c r="AO806" t="s">
        <v>54</v>
      </c>
      <c r="AP806" s="1">
        <v>45476.3</v>
      </c>
      <c r="AQ806" s="1">
        <v>45474.597916666666</v>
      </c>
    </row>
    <row r="807" spans="1:43" x14ac:dyDescent="0.35">
      <c r="A807" t="s">
        <v>6450</v>
      </c>
      <c r="B807" t="s">
        <v>6451</v>
      </c>
      <c r="C807" t="s">
        <v>3330</v>
      </c>
      <c r="D807" t="s">
        <v>98</v>
      </c>
      <c r="H807" t="s">
        <v>6452</v>
      </c>
      <c r="I807" t="s">
        <v>61</v>
      </c>
      <c r="J807" t="s">
        <v>6029</v>
      </c>
      <c r="P807" t="s">
        <v>50</v>
      </c>
      <c r="U807" s="1">
        <v>42650.502083333333</v>
      </c>
      <c r="V807" s="1">
        <v>42650.502083333333</v>
      </c>
      <c r="W807" s="1">
        <v>42650.506944444445</v>
      </c>
      <c r="X807" s="1">
        <v>42655.489583333336</v>
      </c>
      <c r="Y807" s="1">
        <v>42655.492361111108</v>
      </c>
      <c r="AC807" t="s">
        <v>53</v>
      </c>
      <c r="AD807">
        <v>2969480024</v>
      </c>
      <c r="AE807" s="1">
        <v>37427</v>
      </c>
      <c r="AF807" t="s">
        <v>4490</v>
      </c>
      <c r="AG807" t="s">
        <v>6453</v>
      </c>
      <c r="AH807" t="s">
        <v>53</v>
      </c>
      <c r="AJ807" t="s">
        <v>53</v>
      </c>
      <c r="AK807" t="s">
        <v>2704</v>
      </c>
      <c r="AL807" t="s">
        <v>78</v>
      </c>
      <c r="AO807" t="s">
        <v>54</v>
      </c>
      <c r="AP807" s="1">
        <v>42709.611111111109</v>
      </c>
      <c r="AQ807" s="1">
        <v>42670.497916666667</v>
      </c>
    </row>
    <row r="808" spans="1:43" x14ac:dyDescent="0.35">
      <c r="A808" t="s">
        <v>6454</v>
      </c>
      <c r="B808" t="s">
        <v>6455</v>
      </c>
      <c r="C808" t="s">
        <v>775</v>
      </c>
      <c r="F808" t="s">
        <v>6456</v>
      </c>
      <c r="H808" t="s">
        <v>6457</v>
      </c>
      <c r="I808" t="s">
        <v>169</v>
      </c>
      <c r="J808" t="s">
        <v>6458</v>
      </c>
      <c r="K808" t="s">
        <v>6459</v>
      </c>
      <c r="M808" t="s">
        <v>1737</v>
      </c>
      <c r="N808" t="s">
        <v>213</v>
      </c>
      <c r="O808" t="s">
        <v>769</v>
      </c>
      <c r="P808" t="s">
        <v>50</v>
      </c>
      <c r="U808" s="1">
        <v>37166.661111111112</v>
      </c>
      <c r="V808" s="1">
        <v>42653.615277777775</v>
      </c>
      <c r="W808" s="1">
        <v>37167.581250000003</v>
      </c>
      <c r="X808" s="1">
        <v>44033.685416666667</v>
      </c>
      <c r="Y808" s="1">
        <v>42653.613888888889</v>
      </c>
      <c r="AC808" t="s">
        <v>51</v>
      </c>
      <c r="AD808">
        <v>2969475438</v>
      </c>
      <c r="AE808" s="1">
        <v>37166.661111111112</v>
      </c>
      <c r="AF808" t="s">
        <v>6460</v>
      </c>
      <c r="AG808" t="s">
        <v>6461</v>
      </c>
      <c r="AH808" t="s">
        <v>53</v>
      </c>
      <c r="AJ808" t="s">
        <v>53</v>
      </c>
      <c r="AL808" t="s">
        <v>68</v>
      </c>
      <c r="AO808" t="s">
        <v>54</v>
      </c>
      <c r="AP808" s="1">
        <v>45471.585416666669</v>
      </c>
      <c r="AQ808" s="1">
        <v>45316.336111111108</v>
      </c>
    </row>
    <row r="809" spans="1:43" x14ac:dyDescent="0.35">
      <c r="A809" t="s">
        <v>6462</v>
      </c>
      <c r="B809" t="s">
        <v>6463</v>
      </c>
      <c r="C809" t="s">
        <v>6464</v>
      </c>
      <c r="D809" t="s">
        <v>46</v>
      </c>
      <c r="F809" t="s">
        <v>47</v>
      </c>
      <c r="H809" t="s">
        <v>6465</v>
      </c>
      <c r="I809" t="s">
        <v>179</v>
      </c>
      <c r="J809" t="s">
        <v>49</v>
      </c>
      <c r="P809" t="s">
        <v>50</v>
      </c>
      <c r="U809" s="1">
        <v>42653.723611111112</v>
      </c>
      <c r="V809" s="1">
        <v>42653.723611111112</v>
      </c>
      <c r="W809" s="1">
        <v>42653.724305555559</v>
      </c>
      <c r="X809" s="1">
        <v>44622.745138888888</v>
      </c>
      <c r="AC809" t="s">
        <v>53</v>
      </c>
      <c r="AD809">
        <v>2969485219</v>
      </c>
      <c r="AE809" s="1">
        <v>37784</v>
      </c>
      <c r="AF809" t="s">
        <v>6466</v>
      </c>
      <c r="AG809" t="s">
        <v>6467</v>
      </c>
      <c r="AH809" t="s">
        <v>53</v>
      </c>
      <c r="AJ809" t="s">
        <v>53</v>
      </c>
      <c r="AL809" t="s">
        <v>78</v>
      </c>
      <c r="AO809" t="s">
        <v>54</v>
      </c>
      <c r="AP809" s="1">
        <v>45026.629166666666</v>
      </c>
    </row>
    <row r="810" spans="1:43" x14ac:dyDescent="0.35">
      <c r="A810" t="s">
        <v>6468</v>
      </c>
      <c r="B810" t="s">
        <v>6469</v>
      </c>
      <c r="C810" t="s">
        <v>3504</v>
      </c>
      <c r="F810" t="s">
        <v>6470</v>
      </c>
      <c r="H810" t="s">
        <v>6471</v>
      </c>
      <c r="I810" t="s">
        <v>101</v>
      </c>
      <c r="J810" t="s">
        <v>2233</v>
      </c>
      <c r="K810" t="s">
        <v>2234</v>
      </c>
      <c r="M810" t="s">
        <v>154</v>
      </c>
      <c r="N810" t="s">
        <v>65</v>
      </c>
      <c r="O810">
        <v>80634</v>
      </c>
      <c r="P810" t="s">
        <v>50</v>
      </c>
      <c r="U810" s="1">
        <v>42654.438888888886</v>
      </c>
      <c r="V810" s="1">
        <v>42654.438888888886</v>
      </c>
      <c r="W810" s="1">
        <v>42654.439583333333</v>
      </c>
      <c r="X810" s="1">
        <v>42654.446527777778</v>
      </c>
      <c r="AC810" t="s">
        <v>53</v>
      </c>
      <c r="AD810">
        <v>2969527055</v>
      </c>
      <c r="AE810" s="1">
        <v>39314.380555555559</v>
      </c>
      <c r="AF810" t="s">
        <v>2235</v>
      </c>
      <c r="AG810" t="s">
        <v>6472</v>
      </c>
      <c r="AH810" t="s">
        <v>51</v>
      </c>
      <c r="AI810" t="s">
        <v>51</v>
      </c>
      <c r="AJ810" t="s">
        <v>53</v>
      </c>
      <c r="AL810" t="s">
        <v>68</v>
      </c>
      <c r="AO810" t="s">
        <v>54</v>
      </c>
      <c r="AP810" s="1">
        <v>45476.325694444444</v>
      </c>
      <c r="AQ810" s="1">
        <v>45476.339583333334</v>
      </c>
    </row>
    <row r="811" spans="1:43" x14ac:dyDescent="0.35">
      <c r="A811" t="s">
        <v>6473</v>
      </c>
      <c r="B811" t="s">
        <v>6474</v>
      </c>
      <c r="C811" t="s">
        <v>6475</v>
      </c>
      <c r="D811" t="s">
        <v>6476</v>
      </c>
      <c r="F811" t="s">
        <v>6477</v>
      </c>
      <c r="G811" t="s">
        <v>6478</v>
      </c>
      <c r="H811" t="s">
        <v>6479</v>
      </c>
      <c r="I811" t="s">
        <v>6480</v>
      </c>
      <c r="J811" t="s">
        <v>6481</v>
      </c>
      <c r="K811" t="s">
        <v>6482</v>
      </c>
      <c r="M811" t="s">
        <v>6483</v>
      </c>
      <c r="N811" t="s">
        <v>798</v>
      </c>
      <c r="O811" t="s">
        <v>6484</v>
      </c>
      <c r="P811" t="s">
        <v>50</v>
      </c>
      <c r="U811" s="1">
        <v>42656.408333333333</v>
      </c>
      <c r="V811" s="1">
        <v>42656.408333333333</v>
      </c>
      <c r="W811" s="1">
        <v>42656.51666666667</v>
      </c>
      <c r="X811" s="1">
        <v>42656.51666666667</v>
      </c>
      <c r="AC811" t="s">
        <v>53</v>
      </c>
      <c r="AD811">
        <v>2969519282</v>
      </c>
      <c r="AE811" s="1">
        <v>38884.572222222225</v>
      </c>
      <c r="AF811" t="s">
        <v>6485</v>
      </c>
      <c r="AG811" t="s">
        <v>6486</v>
      </c>
      <c r="AH811" t="s">
        <v>53</v>
      </c>
      <c r="AJ811" t="s">
        <v>53</v>
      </c>
      <c r="AK811" t="s">
        <v>291</v>
      </c>
      <c r="AL811" t="s">
        <v>78</v>
      </c>
      <c r="AO811" t="s">
        <v>54</v>
      </c>
    </row>
    <row r="812" spans="1:43" x14ac:dyDescent="0.35">
      <c r="A812" t="s">
        <v>6487</v>
      </c>
      <c r="B812" t="s">
        <v>6488</v>
      </c>
      <c r="C812" t="s">
        <v>2615</v>
      </c>
      <c r="F812" t="s">
        <v>6489</v>
      </c>
      <c r="H812" t="s">
        <v>6490</v>
      </c>
      <c r="I812" t="s">
        <v>101</v>
      </c>
      <c r="J812" t="s">
        <v>6491</v>
      </c>
      <c r="K812" t="s">
        <v>6492</v>
      </c>
      <c r="L812" t="s">
        <v>1118</v>
      </c>
      <c r="M812" t="s">
        <v>6493</v>
      </c>
      <c r="N812" t="s">
        <v>65</v>
      </c>
      <c r="O812">
        <v>80513</v>
      </c>
      <c r="P812" t="s">
        <v>50</v>
      </c>
      <c r="Q812" t="s">
        <v>502</v>
      </c>
      <c r="R812" t="s">
        <v>6494</v>
      </c>
      <c r="S812" t="s">
        <v>3320</v>
      </c>
      <c r="T812">
        <v>74723</v>
      </c>
      <c r="U812" s="1">
        <v>41936.87777777778</v>
      </c>
      <c r="V812" s="1">
        <v>42656.631249999999</v>
      </c>
      <c r="W812" s="1">
        <v>41936.879166666666</v>
      </c>
      <c r="X812" s="1">
        <v>42648.592361111114</v>
      </c>
      <c r="Y812" s="1">
        <v>42648.593055555553</v>
      </c>
      <c r="AC812" t="s">
        <v>53</v>
      </c>
      <c r="AD812">
        <v>2969649628</v>
      </c>
      <c r="AE812" s="1">
        <v>41939.335416666669</v>
      </c>
      <c r="AF812" t="s">
        <v>6495</v>
      </c>
      <c r="AG812" t="s">
        <v>6496</v>
      </c>
      <c r="AH812" t="s">
        <v>51</v>
      </c>
      <c r="AJ812" t="s">
        <v>53</v>
      </c>
      <c r="AL812" t="s">
        <v>68</v>
      </c>
      <c r="AO812" t="s">
        <v>54</v>
      </c>
      <c r="AP812" s="1">
        <v>44888.435416666667</v>
      </c>
      <c r="AQ812" s="1">
        <v>44517.65902777778</v>
      </c>
    </row>
    <row r="813" spans="1:43" x14ac:dyDescent="0.35">
      <c r="A813" t="s">
        <v>6497</v>
      </c>
      <c r="B813" t="s">
        <v>6498</v>
      </c>
      <c r="C813" t="s">
        <v>3624</v>
      </c>
      <c r="H813" t="s">
        <v>6499</v>
      </c>
      <c r="I813" t="s">
        <v>61</v>
      </c>
      <c r="J813" t="s">
        <v>882</v>
      </c>
      <c r="P813" t="s">
        <v>50</v>
      </c>
      <c r="U813" s="1">
        <v>42657.520138888889</v>
      </c>
      <c r="V813" s="1">
        <v>42657.520138888889</v>
      </c>
      <c r="W813" s="1">
        <v>42657.536111111112</v>
      </c>
      <c r="X813" s="1">
        <v>42657.539583333331</v>
      </c>
      <c r="AC813" t="s">
        <v>53</v>
      </c>
      <c r="AD813">
        <v>2969482269</v>
      </c>
      <c r="AE813" s="1">
        <v>37567</v>
      </c>
      <c r="AF813" t="s">
        <v>884</v>
      </c>
      <c r="AG813" t="s">
        <v>6500</v>
      </c>
      <c r="AH813" t="s">
        <v>53</v>
      </c>
      <c r="AJ813" t="s">
        <v>53</v>
      </c>
      <c r="AK813" t="s">
        <v>2497</v>
      </c>
      <c r="AL813" t="s">
        <v>78</v>
      </c>
      <c r="AO813" t="s">
        <v>54</v>
      </c>
      <c r="AP813" s="1">
        <v>42922.551388888889</v>
      </c>
      <c r="AQ813" s="1">
        <v>42860.390972222223</v>
      </c>
    </row>
    <row r="814" spans="1:43" x14ac:dyDescent="0.35">
      <c r="A814" t="s">
        <v>6501</v>
      </c>
      <c r="B814" t="s">
        <v>6502</v>
      </c>
      <c r="C814" t="s">
        <v>6503</v>
      </c>
      <c r="D814" t="s">
        <v>98</v>
      </c>
      <c r="F814" t="s">
        <v>6504</v>
      </c>
      <c r="H814" t="s">
        <v>1473</v>
      </c>
      <c r="I814" t="s">
        <v>61</v>
      </c>
      <c r="J814" t="s">
        <v>1474</v>
      </c>
      <c r="P814" t="s">
        <v>50</v>
      </c>
      <c r="U814" s="1">
        <v>42657.5625</v>
      </c>
      <c r="V814" s="1">
        <v>42657.5625</v>
      </c>
      <c r="W814" s="1">
        <v>42657.574305555558</v>
      </c>
      <c r="X814" s="1">
        <v>42977.630555555559</v>
      </c>
      <c r="AC814" t="s">
        <v>53</v>
      </c>
      <c r="AD814">
        <v>2969482060</v>
      </c>
      <c r="AE814" s="1">
        <v>37557</v>
      </c>
      <c r="AG814" t="s">
        <v>6505</v>
      </c>
      <c r="AH814" t="s">
        <v>53</v>
      </c>
      <c r="AJ814" t="s">
        <v>53</v>
      </c>
      <c r="AK814" t="s">
        <v>2512</v>
      </c>
      <c r="AL814" t="s">
        <v>78</v>
      </c>
      <c r="AO814" t="s">
        <v>54</v>
      </c>
      <c r="AP814" s="1">
        <v>43293.560416666667</v>
      </c>
    </row>
    <row r="815" spans="1:43" x14ac:dyDescent="0.35">
      <c r="A815" t="s">
        <v>6506</v>
      </c>
      <c r="B815" t="s">
        <v>6507</v>
      </c>
      <c r="C815" t="s">
        <v>587</v>
      </c>
      <c r="D815" t="s">
        <v>349</v>
      </c>
      <c r="F815" t="s">
        <v>6508</v>
      </c>
      <c r="G815" t="s">
        <v>6509</v>
      </c>
      <c r="H815" t="s">
        <v>6510</v>
      </c>
      <c r="I815" t="s">
        <v>61</v>
      </c>
      <c r="J815" t="s">
        <v>49</v>
      </c>
      <c r="P815" t="s">
        <v>50</v>
      </c>
      <c r="U815" s="1">
        <v>42659.71875</v>
      </c>
      <c r="V815" s="1">
        <v>42659.71875</v>
      </c>
      <c r="W815" s="1">
        <v>42663.714583333334</v>
      </c>
      <c r="X815" s="1">
        <v>42769.601388888892</v>
      </c>
      <c r="AC815" t="s">
        <v>53</v>
      </c>
      <c r="AD815">
        <v>2969485219</v>
      </c>
      <c r="AE815" s="1">
        <v>37784</v>
      </c>
      <c r="AF815" t="s">
        <v>6466</v>
      </c>
      <c r="AG815" t="s">
        <v>6511</v>
      </c>
      <c r="AH815" t="s">
        <v>53</v>
      </c>
      <c r="AJ815" t="s">
        <v>53</v>
      </c>
      <c r="AK815" t="s">
        <v>2582</v>
      </c>
      <c r="AL815" t="s">
        <v>78</v>
      </c>
      <c r="AO815" t="s">
        <v>54</v>
      </c>
      <c r="AP815" s="1">
        <v>45351.683333333334</v>
      </c>
    </row>
    <row r="816" spans="1:43" x14ac:dyDescent="0.35">
      <c r="A816" t="s">
        <v>6512</v>
      </c>
      <c r="B816" t="s">
        <v>6513</v>
      </c>
      <c r="C816" t="s">
        <v>6514</v>
      </c>
      <c r="F816" t="s">
        <v>6515</v>
      </c>
      <c r="H816" t="s">
        <v>6516</v>
      </c>
      <c r="J816" t="s">
        <v>6517</v>
      </c>
      <c r="K816" t="s">
        <v>6518</v>
      </c>
      <c r="M816" t="s">
        <v>159</v>
      </c>
      <c r="N816" t="s">
        <v>213</v>
      </c>
      <c r="O816" t="s">
        <v>6519</v>
      </c>
      <c r="P816" t="s">
        <v>50</v>
      </c>
      <c r="U816" s="1">
        <v>42663</v>
      </c>
      <c r="V816" s="1">
        <v>42663</v>
      </c>
      <c r="W816" s="1">
        <v>42663.745833333334</v>
      </c>
      <c r="X816" s="1">
        <v>43392.623611111114</v>
      </c>
      <c r="AC816" t="s">
        <v>53</v>
      </c>
      <c r="AD816">
        <v>2969570757</v>
      </c>
      <c r="AE816" s="1">
        <v>40952.341666666667</v>
      </c>
      <c r="AF816" t="s">
        <v>6520</v>
      </c>
      <c r="AG816" t="s">
        <v>6521</v>
      </c>
      <c r="AH816" t="s">
        <v>51</v>
      </c>
      <c r="AJ816" t="s">
        <v>53</v>
      </c>
      <c r="AL816" t="s">
        <v>78</v>
      </c>
      <c r="AO816" t="s">
        <v>5443</v>
      </c>
      <c r="AP816" s="1">
        <v>45475.619444444441</v>
      </c>
      <c r="AQ816" s="1">
        <v>45476.710416666669</v>
      </c>
    </row>
    <row r="817" spans="1:43" x14ac:dyDescent="0.35">
      <c r="A817" t="s">
        <v>6522</v>
      </c>
      <c r="B817" t="s">
        <v>6523</v>
      </c>
      <c r="C817" t="s">
        <v>1499</v>
      </c>
      <c r="F817" t="s">
        <v>6515</v>
      </c>
      <c r="H817" t="s">
        <v>6524</v>
      </c>
      <c r="J817" t="s">
        <v>6517</v>
      </c>
      <c r="K817" t="s">
        <v>6518</v>
      </c>
      <c r="M817" t="s">
        <v>159</v>
      </c>
      <c r="N817" t="s">
        <v>213</v>
      </c>
      <c r="O817" t="s">
        <v>6519</v>
      </c>
      <c r="P817" t="s">
        <v>50</v>
      </c>
      <c r="U817" s="1">
        <v>42663</v>
      </c>
      <c r="V817" s="1">
        <v>42663</v>
      </c>
      <c r="W817" s="1">
        <v>42663.754166666666</v>
      </c>
      <c r="X817" s="1">
        <v>42663.754166666666</v>
      </c>
      <c r="AC817" t="s">
        <v>53</v>
      </c>
      <c r="AD817">
        <v>2969570757</v>
      </c>
      <c r="AE817" s="1">
        <v>40952.341666666667</v>
      </c>
      <c r="AF817" t="s">
        <v>6520</v>
      </c>
      <c r="AG817" t="s">
        <v>6525</v>
      </c>
      <c r="AH817" t="s">
        <v>51</v>
      </c>
      <c r="AJ817" t="s">
        <v>53</v>
      </c>
      <c r="AL817" t="s">
        <v>78</v>
      </c>
      <c r="AO817" t="s">
        <v>5443</v>
      </c>
      <c r="AP817" s="1">
        <v>45469.651388888888</v>
      </c>
      <c r="AQ817" s="1">
        <v>45468.322916666664</v>
      </c>
    </row>
    <row r="818" spans="1:43" x14ac:dyDescent="0.35">
      <c r="A818" t="s">
        <v>6526</v>
      </c>
      <c r="B818" t="s">
        <v>6527</v>
      </c>
      <c r="C818" t="s">
        <v>302</v>
      </c>
      <c r="F818" t="s">
        <v>6528</v>
      </c>
      <c r="H818" t="s">
        <v>6529</v>
      </c>
      <c r="J818" t="s">
        <v>6530</v>
      </c>
      <c r="K818" t="s">
        <v>6531</v>
      </c>
      <c r="M818" t="s">
        <v>1261</v>
      </c>
      <c r="N818" t="s">
        <v>213</v>
      </c>
      <c r="O818">
        <v>80108</v>
      </c>
      <c r="P818" t="s">
        <v>50</v>
      </c>
      <c r="U818" s="1">
        <v>42663</v>
      </c>
      <c r="V818" s="1">
        <v>42663</v>
      </c>
      <c r="W818" s="1">
        <v>42663.529166666667</v>
      </c>
      <c r="X818" s="1">
        <v>43922.768750000003</v>
      </c>
      <c r="AC818" t="s">
        <v>53</v>
      </c>
      <c r="AD818">
        <v>2969507921</v>
      </c>
      <c r="AE818" s="1">
        <v>38224.743750000001</v>
      </c>
      <c r="AF818" t="s">
        <v>6246</v>
      </c>
      <c r="AG818" t="s">
        <v>6532</v>
      </c>
      <c r="AH818" t="s">
        <v>51</v>
      </c>
      <c r="AJ818" t="s">
        <v>53</v>
      </c>
      <c r="AL818" t="s">
        <v>68</v>
      </c>
      <c r="AO818" t="s">
        <v>5443</v>
      </c>
      <c r="AP818" s="1">
        <v>45468.57916666667</v>
      </c>
      <c r="AQ818" s="1">
        <v>45313.445833333331</v>
      </c>
    </row>
    <row r="819" spans="1:43" x14ac:dyDescent="0.35">
      <c r="A819" t="s">
        <v>6533</v>
      </c>
      <c r="B819" t="s">
        <v>1110</v>
      </c>
      <c r="C819" t="s">
        <v>177</v>
      </c>
      <c r="F819" t="s">
        <v>6515</v>
      </c>
      <c r="H819" t="s">
        <v>6534</v>
      </c>
      <c r="J819" t="s">
        <v>6517</v>
      </c>
      <c r="K819" t="s">
        <v>6518</v>
      </c>
      <c r="M819" t="s">
        <v>159</v>
      </c>
      <c r="N819" t="s">
        <v>213</v>
      </c>
      <c r="O819" t="s">
        <v>6519</v>
      </c>
      <c r="P819" t="s">
        <v>50</v>
      </c>
      <c r="U819" s="1">
        <v>42663</v>
      </c>
      <c r="V819" s="1">
        <v>42663</v>
      </c>
      <c r="W819" s="1">
        <v>42663.763888888891</v>
      </c>
      <c r="X819" s="1">
        <v>43333.64166666667</v>
      </c>
      <c r="AC819" t="s">
        <v>53</v>
      </c>
      <c r="AD819">
        <v>2969570757</v>
      </c>
      <c r="AE819" s="1">
        <v>40952.341666666667</v>
      </c>
      <c r="AF819" t="s">
        <v>6520</v>
      </c>
      <c r="AG819" t="s">
        <v>6535</v>
      </c>
      <c r="AH819" t="s">
        <v>51</v>
      </c>
      <c r="AJ819" t="s">
        <v>53</v>
      </c>
      <c r="AL819" t="s">
        <v>78</v>
      </c>
      <c r="AO819" t="s">
        <v>5443</v>
      </c>
      <c r="AP819" s="1">
        <v>45470.62777777778</v>
      </c>
      <c r="AQ819" s="1">
        <v>45470.629166666666</v>
      </c>
    </row>
    <row r="820" spans="1:43" x14ac:dyDescent="0.35">
      <c r="A820" t="s">
        <v>6536</v>
      </c>
      <c r="B820" t="s">
        <v>6537</v>
      </c>
      <c r="C820" t="s">
        <v>6538</v>
      </c>
      <c r="F820" t="s">
        <v>6539</v>
      </c>
      <c r="H820" t="s">
        <v>6540</v>
      </c>
      <c r="J820" t="s">
        <v>2953</v>
      </c>
      <c r="K820" t="s">
        <v>6541</v>
      </c>
      <c r="M820" t="s">
        <v>1737</v>
      </c>
      <c r="N820" t="s">
        <v>65</v>
      </c>
      <c r="O820" t="s">
        <v>6542</v>
      </c>
      <c r="P820" t="s">
        <v>50</v>
      </c>
      <c r="U820" s="1">
        <v>42663</v>
      </c>
      <c r="V820" s="1">
        <v>42663</v>
      </c>
      <c r="W820" s="1">
        <v>42663.343055555553</v>
      </c>
      <c r="X820" s="1">
        <v>43503.726388888892</v>
      </c>
      <c r="AC820" t="s">
        <v>53</v>
      </c>
      <c r="AD820">
        <v>2969823183</v>
      </c>
      <c r="AE820" s="1">
        <v>43312.453472222223</v>
      </c>
      <c r="AF820" t="s">
        <v>3067</v>
      </c>
      <c r="AG820" t="s">
        <v>6543</v>
      </c>
      <c r="AH820" t="s">
        <v>51</v>
      </c>
      <c r="AJ820" t="s">
        <v>53</v>
      </c>
      <c r="AL820" t="s">
        <v>78</v>
      </c>
      <c r="AO820" t="s">
        <v>5443</v>
      </c>
      <c r="AP820" s="1">
        <v>45474.468055555553</v>
      </c>
      <c r="AQ820" s="1">
        <v>43592.401388888888</v>
      </c>
    </row>
    <row r="821" spans="1:43" x14ac:dyDescent="0.35">
      <c r="A821" t="s">
        <v>6544</v>
      </c>
      <c r="B821" t="s">
        <v>6545</v>
      </c>
      <c r="C821" t="s">
        <v>5456</v>
      </c>
      <c r="F821" t="s">
        <v>6515</v>
      </c>
      <c r="H821" t="s">
        <v>6546</v>
      </c>
      <c r="J821" t="s">
        <v>6517</v>
      </c>
      <c r="K821" t="s">
        <v>6518</v>
      </c>
      <c r="M821" t="s">
        <v>159</v>
      </c>
      <c r="N821" t="s">
        <v>213</v>
      </c>
      <c r="O821" t="s">
        <v>6519</v>
      </c>
      <c r="P821" t="s">
        <v>50</v>
      </c>
      <c r="U821" s="1">
        <v>42663</v>
      </c>
      <c r="V821" s="1">
        <v>42663</v>
      </c>
      <c r="W821" s="1">
        <v>42663.758333333331</v>
      </c>
      <c r="X821" s="1">
        <v>43882.429861111108</v>
      </c>
      <c r="AC821" t="s">
        <v>53</v>
      </c>
      <c r="AD821">
        <v>2969570757</v>
      </c>
      <c r="AE821" s="1">
        <v>40952.341666666667</v>
      </c>
      <c r="AF821" t="s">
        <v>6520</v>
      </c>
      <c r="AG821" t="s">
        <v>6547</v>
      </c>
      <c r="AH821" t="s">
        <v>51</v>
      </c>
      <c r="AJ821" t="s">
        <v>53</v>
      </c>
      <c r="AL821" t="s">
        <v>78</v>
      </c>
      <c r="AO821" t="s">
        <v>5443</v>
      </c>
      <c r="AP821" s="1">
        <v>45474.636805555558</v>
      </c>
      <c r="AQ821" s="1">
        <v>45474.638194444444</v>
      </c>
    </row>
    <row r="822" spans="1:43" x14ac:dyDescent="0.35">
      <c r="A822" t="s">
        <v>6548</v>
      </c>
      <c r="B822" t="s">
        <v>6549</v>
      </c>
      <c r="C822" t="s">
        <v>302</v>
      </c>
      <c r="F822" t="s">
        <v>6550</v>
      </c>
      <c r="H822" t="s">
        <v>6551</v>
      </c>
      <c r="J822" t="s">
        <v>6552</v>
      </c>
      <c r="K822" t="s">
        <v>6553</v>
      </c>
      <c r="M822" t="s">
        <v>6554</v>
      </c>
      <c r="N822" t="s">
        <v>65</v>
      </c>
      <c r="O822">
        <v>80433</v>
      </c>
      <c r="P822" t="s">
        <v>50</v>
      </c>
      <c r="U822" s="1">
        <v>42664</v>
      </c>
      <c r="V822" s="1">
        <v>42664</v>
      </c>
      <c r="W822" s="1">
        <v>42664.676388888889</v>
      </c>
      <c r="X822" s="1">
        <v>42664.676388888889</v>
      </c>
      <c r="AC822" t="s">
        <v>53</v>
      </c>
      <c r="AD822">
        <v>2969693395</v>
      </c>
      <c r="AE822" s="1">
        <v>42419.65902777778</v>
      </c>
      <c r="AF822" t="s">
        <v>6555</v>
      </c>
      <c r="AG822" t="s">
        <v>6556</v>
      </c>
      <c r="AH822" t="s">
        <v>51</v>
      </c>
      <c r="AJ822" t="s">
        <v>53</v>
      </c>
      <c r="AL822" t="s">
        <v>78</v>
      </c>
      <c r="AO822" t="s">
        <v>5443</v>
      </c>
      <c r="AP822" s="1">
        <v>42664.681944444441</v>
      </c>
    </row>
    <row r="823" spans="1:43" x14ac:dyDescent="0.35">
      <c r="A823" t="s">
        <v>6557</v>
      </c>
      <c r="B823" t="s">
        <v>6558</v>
      </c>
      <c r="C823" t="s">
        <v>860</v>
      </c>
      <c r="F823">
        <v>13033568677</v>
      </c>
      <c r="H823" t="s">
        <v>6559</v>
      </c>
      <c r="J823" t="s">
        <v>739</v>
      </c>
      <c r="K823" t="s">
        <v>740</v>
      </c>
      <c r="M823" t="s">
        <v>137</v>
      </c>
      <c r="N823" t="s">
        <v>287</v>
      </c>
      <c r="O823">
        <v>80216</v>
      </c>
      <c r="P823" t="s">
        <v>50</v>
      </c>
      <c r="U823" s="1">
        <v>42669</v>
      </c>
      <c r="V823" s="1">
        <v>42669</v>
      </c>
      <c r="W823" s="1">
        <v>42669.337500000001</v>
      </c>
      <c r="X823" s="1">
        <v>43208.518055555556</v>
      </c>
      <c r="AC823" t="s">
        <v>53</v>
      </c>
      <c r="AD823">
        <v>2969475436</v>
      </c>
      <c r="AE823" s="1">
        <v>37166.661111111112</v>
      </c>
      <c r="AF823" t="s">
        <v>741</v>
      </c>
      <c r="AG823" t="s">
        <v>6560</v>
      </c>
      <c r="AH823" t="s">
        <v>51</v>
      </c>
      <c r="AJ823" t="s">
        <v>53</v>
      </c>
      <c r="AL823" t="s">
        <v>68</v>
      </c>
      <c r="AO823" t="s">
        <v>5443</v>
      </c>
      <c r="AP823" s="1">
        <v>45475.60833333333</v>
      </c>
      <c r="AQ823" s="1">
        <v>45471.595138888886</v>
      </c>
    </row>
    <row r="824" spans="1:43" x14ac:dyDescent="0.35">
      <c r="A824" t="s">
        <v>6561</v>
      </c>
      <c r="B824" t="s">
        <v>6562</v>
      </c>
      <c r="C824" t="s">
        <v>6563</v>
      </c>
      <c r="F824" t="s">
        <v>6564</v>
      </c>
      <c r="H824" t="s">
        <v>6565</v>
      </c>
      <c r="J824" t="s">
        <v>739</v>
      </c>
      <c r="K824" t="s">
        <v>6566</v>
      </c>
      <c r="M824" t="s">
        <v>137</v>
      </c>
      <c r="N824" t="s">
        <v>65</v>
      </c>
      <c r="O824" t="s">
        <v>5138</v>
      </c>
      <c r="P824" t="s">
        <v>50</v>
      </c>
      <c r="U824" s="1">
        <v>42669</v>
      </c>
      <c r="V824" s="1">
        <v>42669</v>
      </c>
      <c r="W824" s="1">
        <v>42669.373611111114</v>
      </c>
      <c r="X824" s="1">
        <v>44468.364583333336</v>
      </c>
      <c r="AC824" t="s">
        <v>53</v>
      </c>
      <c r="AD824">
        <v>2969475436</v>
      </c>
      <c r="AE824" s="1">
        <v>37166.661111111112</v>
      </c>
      <c r="AF824" t="s">
        <v>741</v>
      </c>
      <c r="AG824" t="s">
        <v>6567</v>
      </c>
      <c r="AH824" t="s">
        <v>51</v>
      </c>
      <c r="AJ824" t="s">
        <v>53</v>
      </c>
      <c r="AL824" t="s">
        <v>78</v>
      </c>
      <c r="AO824" t="s">
        <v>5443</v>
      </c>
      <c r="AP824" s="1">
        <v>44540.55972222222</v>
      </c>
      <c r="AQ824" s="1">
        <v>44532.440972222219</v>
      </c>
    </row>
    <row r="825" spans="1:43" x14ac:dyDescent="0.35">
      <c r="A825" t="s">
        <v>6568</v>
      </c>
      <c r="B825" t="s">
        <v>6569</v>
      </c>
      <c r="C825" t="s">
        <v>2016</v>
      </c>
      <c r="F825" t="s">
        <v>737</v>
      </c>
      <c r="H825" t="s">
        <v>6570</v>
      </c>
      <c r="J825" t="s">
        <v>739</v>
      </c>
      <c r="K825" t="s">
        <v>740</v>
      </c>
      <c r="M825" t="s">
        <v>137</v>
      </c>
      <c r="N825" t="s">
        <v>213</v>
      </c>
      <c r="O825">
        <v>80216</v>
      </c>
      <c r="P825" t="s">
        <v>50</v>
      </c>
      <c r="U825" s="1">
        <v>42669</v>
      </c>
      <c r="V825" s="1">
        <v>42669</v>
      </c>
      <c r="W825" s="1">
        <v>42669.356944444444</v>
      </c>
      <c r="X825" s="1">
        <v>44186.36041666667</v>
      </c>
      <c r="AC825" t="s">
        <v>53</v>
      </c>
      <c r="AD825">
        <v>2969475436</v>
      </c>
      <c r="AE825" s="1">
        <v>37166.661111111112</v>
      </c>
      <c r="AF825" t="s">
        <v>741</v>
      </c>
      <c r="AG825" t="s">
        <v>6571</v>
      </c>
      <c r="AH825" t="s">
        <v>51</v>
      </c>
      <c r="AJ825" t="s">
        <v>53</v>
      </c>
      <c r="AL825" t="s">
        <v>78</v>
      </c>
      <c r="AO825" t="s">
        <v>5443</v>
      </c>
      <c r="AP825" s="1">
        <v>45476.588194444441</v>
      </c>
      <c r="AQ825" s="1">
        <v>45476.597916666666</v>
      </c>
    </row>
    <row r="826" spans="1:43" x14ac:dyDescent="0.35">
      <c r="A826" t="s">
        <v>6572</v>
      </c>
      <c r="B826" t="s">
        <v>6573</v>
      </c>
      <c r="C826" t="s">
        <v>6574</v>
      </c>
      <c r="H826" t="s">
        <v>5135</v>
      </c>
      <c r="J826" t="s">
        <v>739</v>
      </c>
      <c r="K826" t="s">
        <v>740</v>
      </c>
      <c r="M826" t="s">
        <v>137</v>
      </c>
      <c r="N826" t="s">
        <v>65</v>
      </c>
      <c r="O826">
        <v>80216</v>
      </c>
      <c r="P826" t="s">
        <v>50</v>
      </c>
      <c r="U826" s="1">
        <v>42669</v>
      </c>
      <c r="V826" s="1">
        <v>42669</v>
      </c>
      <c r="W826" s="1">
        <v>42669.362500000003</v>
      </c>
      <c r="X826" s="1">
        <v>42669.362500000003</v>
      </c>
      <c r="AC826" t="s">
        <v>53</v>
      </c>
      <c r="AD826">
        <v>2969475436</v>
      </c>
      <c r="AE826" s="1">
        <v>37166.661111111112</v>
      </c>
      <c r="AF826" t="s">
        <v>741</v>
      </c>
      <c r="AG826" t="s">
        <v>6575</v>
      </c>
      <c r="AH826" t="s">
        <v>51</v>
      </c>
      <c r="AJ826" t="s">
        <v>53</v>
      </c>
      <c r="AL826" t="s">
        <v>78</v>
      </c>
      <c r="AO826" t="s">
        <v>5443</v>
      </c>
      <c r="AP826" s="1">
        <v>45414.518750000003</v>
      </c>
      <c r="AQ826" s="1">
        <v>43895.683333333334</v>
      </c>
    </row>
    <row r="827" spans="1:43" x14ac:dyDescent="0.35">
      <c r="A827" t="s">
        <v>6576</v>
      </c>
      <c r="B827" t="s">
        <v>6577</v>
      </c>
      <c r="C827" t="s">
        <v>89</v>
      </c>
      <c r="F827" t="s">
        <v>737</v>
      </c>
      <c r="H827" t="s">
        <v>6578</v>
      </c>
      <c r="J827" t="s">
        <v>4059</v>
      </c>
      <c r="K827" t="s">
        <v>740</v>
      </c>
      <c r="M827" t="s">
        <v>137</v>
      </c>
      <c r="N827" t="s">
        <v>213</v>
      </c>
      <c r="O827">
        <v>80216</v>
      </c>
      <c r="P827" t="s">
        <v>50</v>
      </c>
      <c r="U827" s="1">
        <v>42669</v>
      </c>
      <c r="V827" s="1">
        <v>42669</v>
      </c>
      <c r="W827" s="1">
        <v>42669.361111111109</v>
      </c>
      <c r="X827" s="1">
        <v>42669.361111111109</v>
      </c>
      <c r="AC827" t="s">
        <v>53</v>
      </c>
      <c r="AD827">
        <v>2969475436</v>
      </c>
      <c r="AE827" s="1">
        <v>37166.661111111112</v>
      </c>
      <c r="AF827" t="s">
        <v>741</v>
      </c>
      <c r="AG827" t="s">
        <v>6579</v>
      </c>
      <c r="AH827" t="s">
        <v>51</v>
      </c>
      <c r="AJ827" t="s">
        <v>53</v>
      </c>
      <c r="AL827" t="s">
        <v>68</v>
      </c>
      <c r="AO827" t="s">
        <v>5443</v>
      </c>
      <c r="AP827" s="1">
        <v>45476.581944444442</v>
      </c>
      <c r="AQ827" s="1">
        <v>45476.617361111108</v>
      </c>
    </row>
    <row r="828" spans="1:43" x14ac:dyDescent="0.35">
      <c r="A828" t="s">
        <v>6580</v>
      </c>
      <c r="B828" t="s">
        <v>3371</v>
      </c>
      <c r="C828" t="s">
        <v>6581</v>
      </c>
      <c r="F828" t="s">
        <v>6582</v>
      </c>
      <c r="H828" t="s">
        <v>6580</v>
      </c>
      <c r="J828" t="s">
        <v>6583</v>
      </c>
      <c r="K828" t="s">
        <v>6584</v>
      </c>
      <c r="M828" t="s">
        <v>6585</v>
      </c>
      <c r="N828" t="s">
        <v>65</v>
      </c>
      <c r="O828">
        <v>81122</v>
      </c>
      <c r="P828" t="s">
        <v>50</v>
      </c>
      <c r="U828" s="1">
        <v>42670</v>
      </c>
      <c r="V828" s="1">
        <v>42670</v>
      </c>
      <c r="W828" s="1">
        <v>42670.952777777777</v>
      </c>
      <c r="X828" s="1">
        <v>42670.952777777777</v>
      </c>
      <c r="AC828" t="s">
        <v>53</v>
      </c>
      <c r="AD828">
        <v>2972118623</v>
      </c>
      <c r="AE828" s="1">
        <v>44791.688888888886</v>
      </c>
      <c r="AF828" t="s">
        <v>6586</v>
      </c>
      <c r="AG828" t="s">
        <v>6587</v>
      </c>
      <c r="AH828" t="s">
        <v>51</v>
      </c>
      <c r="AJ828" t="s">
        <v>53</v>
      </c>
      <c r="AL828" t="s">
        <v>78</v>
      </c>
      <c r="AO828" t="s">
        <v>5443</v>
      </c>
      <c r="AP828" s="1">
        <v>44868.932638888888</v>
      </c>
      <c r="AQ828" s="1">
        <v>44319.997916666667</v>
      </c>
    </row>
    <row r="829" spans="1:43" x14ac:dyDescent="0.35">
      <c r="A829" t="s">
        <v>6588</v>
      </c>
      <c r="B829" t="s">
        <v>6589</v>
      </c>
      <c r="C829" t="s">
        <v>2615</v>
      </c>
      <c r="D829" t="s">
        <v>98</v>
      </c>
      <c r="F829" t="s">
        <v>6590</v>
      </c>
      <c r="H829" t="s">
        <v>6591</v>
      </c>
      <c r="I829" t="s">
        <v>61</v>
      </c>
      <c r="J829" t="s">
        <v>62</v>
      </c>
      <c r="P829" t="s">
        <v>50</v>
      </c>
      <c r="U829" s="1">
        <v>42670.591666666667</v>
      </c>
      <c r="V829" s="1">
        <v>42670.591666666667</v>
      </c>
      <c r="W829" s="1">
        <v>42670.593055555553</v>
      </c>
      <c r="X829" s="1">
        <v>42695.530555555553</v>
      </c>
      <c r="AC829" t="s">
        <v>53</v>
      </c>
      <c r="AD829">
        <v>2969479981</v>
      </c>
      <c r="AE829" s="1">
        <v>37426</v>
      </c>
      <c r="AF829" t="s">
        <v>1314</v>
      </c>
      <c r="AG829" t="s">
        <v>6592</v>
      </c>
      <c r="AH829" t="s">
        <v>53</v>
      </c>
      <c r="AJ829" t="s">
        <v>53</v>
      </c>
      <c r="AL829" t="s">
        <v>78</v>
      </c>
      <c r="AO829" t="s">
        <v>54</v>
      </c>
      <c r="AP829" s="1">
        <v>43389.521527777775</v>
      </c>
      <c r="AQ829" s="1">
        <v>43076.890972222223</v>
      </c>
    </row>
    <row r="830" spans="1:43" x14ac:dyDescent="0.35">
      <c r="A830" t="s">
        <v>6593</v>
      </c>
      <c r="B830" t="s">
        <v>6594</v>
      </c>
      <c r="C830" t="s">
        <v>106</v>
      </c>
      <c r="D830" t="s">
        <v>349</v>
      </c>
      <c r="H830" t="s">
        <v>6595</v>
      </c>
      <c r="I830" t="s">
        <v>61</v>
      </c>
      <c r="J830" t="s">
        <v>62</v>
      </c>
      <c r="P830" t="s">
        <v>50</v>
      </c>
      <c r="U830" s="1">
        <v>42670.620138888888</v>
      </c>
      <c r="V830" s="1">
        <v>42670.620138888888</v>
      </c>
      <c r="W830" s="1">
        <v>42670.621527777781</v>
      </c>
      <c r="X830" s="1">
        <v>42670.621527777781</v>
      </c>
      <c r="AC830" t="s">
        <v>53</v>
      </c>
      <c r="AD830">
        <v>2969479981</v>
      </c>
      <c r="AE830" s="1">
        <v>37426</v>
      </c>
      <c r="AF830" t="s">
        <v>1314</v>
      </c>
      <c r="AG830" t="s">
        <v>6596</v>
      </c>
      <c r="AH830" t="s">
        <v>53</v>
      </c>
      <c r="AJ830" t="s">
        <v>53</v>
      </c>
      <c r="AL830" t="s">
        <v>78</v>
      </c>
      <c r="AO830" t="s">
        <v>54</v>
      </c>
      <c r="AP830" s="1">
        <v>43523.706944444442</v>
      </c>
      <c r="AQ830" s="1">
        <v>43511.444444444445</v>
      </c>
    </row>
    <row r="831" spans="1:43" x14ac:dyDescent="0.35">
      <c r="A831" t="s">
        <v>6597</v>
      </c>
      <c r="B831" t="s">
        <v>6598</v>
      </c>
      <c r="C831" t="s">
        <v>1052</v>
      </c>
      <c r="F831">
        <v>7804692346</v>
      </c>
      <c r="H831" t="s">
        <v>6599</v>
      </c>
      <c r="J831" t="s">
        <v>6600</v>
      </c>
      <c r="K831" t="s">
        <v>6601</v>
      </c>
      <c r="M831" t="s">
        <v>137</v>
      </c>
      <c r="N831" t="s">
        <v>65</v>
      </c>
      <c r="O831">
        <v>80216</v>
      </c>
      <c r="P831" t="s">
        <v>50</v>
      </c>
      <c r="U831" s="1">
        <v>42671</v>
      </c>
      <c r="V831" s="1">
        <v>42671</v>
      </c>
      <c r="W831" s="1">
        <v>42671.620833333334</v>
      </c>
      <c r="X831" s="1">
        <v>43913.594444444447</v>
      </c>
      <c r="AC831" t="s">
        <v>53</v>
      </c>
      <c r="AD831">
        <v>1000000001</v>
      </c>
      <c r="AE831" s="1">
        <v>39973.351388888892</v>
      </c>
      <c r="AF831" t="s">
        <v>3377</v>
      </c>
      <c r="AG831" t="s">
        <v>6602</v>
      </c>
      <c r="AH831" t="s">
        <v>51</v>
      </c>
      <c r="AJ831" t="s">
        <v>53</v>
      </c>
      <c r="AL831" t="s">
        <v>78</v>
      </c>
      <c r="AO831" t="s">
        <v>5443</v>
      </c>
      <c r="AP831" s="1">
        <v>44706.645833333336</v>
      </c>
    </row>
    <row r="832" spans="1:43" x14ac:dyDescent="0.35">
      <c r="A832" t="s">
        <v>6603</v>
      </c>
      <c r="B832" t="s">
        <v>6604</v>
      </c>
      <c r="C832" t="s">
        <v>6605</v>
      </c>
      <c r="F832" t="s">
        <v>6606</v>
      </c>
      <c r="H832" t="s">
        <v>6607</v>
      </c>
      <c r="I832" t="s">
        <v>61</v>
      </c>
      <c r="J832" t="s">
        <v>1770</v>
      </c>
      <c r="P832" t="s">
        <v>50</v>
      </c>
      <c r="U832" s="1">
        <v>42671.51458333333</v>
      </c>
      <c r="V832" s="1">
        <v>42671.51458333333</v>
      </c>
      <c r="W832" s="1">
        <v>42671.515277777777</v>
      </c>
      <c r="X832" s="1">
        <v>43616.647916666669</v>
      </c>
      <c r="AC832" t="s">
        <v>53</v>
      </c>
      <c r="AD832">
        <v>2969475309</v>
      </c>
      <c r="AE832" s="1">
        <v>37159</v>
      </c>
      <c r="AF832" t="s">
        <v>1772</v>
      </c>
      <c r="AG832" t="s">
        <v>6608</v>
      </c>
      <c r="AH832" t="s">
        <v>53</v>
      </c>
      <c r="AJ832" t="s">
        <v>53</v>
      </c>
      <c r="AL832" t="s">
        <v>78</v>
      </c>
      <c r="AO832" t="s">
        <v>54</v>
      </c>
      <c r="AP832" s="1">
        <v>45476.572916666664</v>
      </c>
      <c r="AQ832" s="1">
        <v>45474.715277777781</v>
      </c>
    </row>
    <row r="833" spans="1:43" x14ac:dyDescent="0.35">
      <c r="A833" t="s">
        <v>6609</v>
      </c>
      <c r="B833" t="s">
        <v>6610</v>
      </c>
      <c r="C833" t="s">
        <v>1614</v>
      </c>
      <c r="F833" t="s">
        <v>283</v>
      </c>
      <c r="H833" t="s">
        <v>6611</v>
      </c>
      <c r="I833" t="s">
        <v>61</v>
      </c>
      <c r="J833" t="s">
        <v>285</v>
      </c>
      <c r="P833" t="s">
        <v>50</v>
      </c>
      <c r="U833" s="1">
        <v>42672.561111111114</v>
      </c>
      <c r="V833" s="1">
        <v>42672.561111111114</v>
      </c>
      <c r="W833" s="1">
        <v>42674.393750000003</v>
      </c>
      <c r="X833" s="1">
        <v>42674.393750000003</v>
      </c>
      <c r="AC833" t="s">
        <v>53</v>
      </c>
      <c r="AD833">
        <v>2969480024</v>
      </c>
      <c r="AE833" s="1">
        <v>37427</v>
      </c>
      <c r="AF833" t="s">
        <v>145</v>
      </c>
      <c r="AG833" t="s">
        <v>6612</v>
      </c>
      <c r="AH833" t="s">
        <v>53</v>
      </c>
      <c r="AJ833" t="s">
        <v>53</v>
      </c>
      <c r="AK833" t="s">
        <v>2704</v>
      </c>
      <c r="AL833" t="s">
        <v>78</v>
      </c>
      <c r="AO833" t="s">
        <v>54</v>
      </c>
      <c r="AP833" s="1">
        <v>45210.467361111114</v>
      </c>
      <c r="AQ833" s="1">
        <v>43360.552083333336</v>
      </c>
    </row>
    <row r="834" spans="1:43" x14ac:dyDescent="0.35">
      <c r="A834" t="s">
        <v>6613</v>
      </c>
      <c r="B834" t="s">
        <v>6614</v>
      </c>
      <c r="C834" t="s">
        <v>888</v>
      </c>
      <c r="F834" t="s">
        <v>6615</v>
      </c>
      <c r="H834" t="s">
        <v>6616</v>
      </c>
      <c r="J834" t="s">
        <v>2028</v>
      </c>
      <c r="K834" t="s">
        <v>6617</v>
      </c>
      <c r="M834" t="s">
        <v>129</v>
      </c>
      <c r="N834" t="s">
        <v>65</v>
      </c>
      <c r="O834">
        <v>81005</v>
      </c>
      <c r="P834" t="s">
        <v>50</v>
      </c>
      <c r="U834" s="1">
        <v>42675</v>
      </c>
      <c r="V834" s="1">
        <v>42675</v>
      </c>
      <c r="W834" s="1">
        <v>42675.35833333333</v>
      </c>
      <c r="X834" s="1">
        <v>42675.35833333333</v>
      </c>
      <c r="AC834" t="s">
        <v>53</v>
      </c>
      <c r="AD834">
        <v>2969532847</v>
      </c>
      <c r="AE834" s="1">
        <v>39580.404166666667</v>
      </c>
      <c r="AF834" t="s">
        <v>6618</v>
      </c>
      <c r="AG834" t="s">
        <v>6619</v>
      </c>
      <c r="AH834" t="s">
        <v>51</v>
      </c>
      <c r="AJ834" t="s">
        <v>53</v>
      </c>
      <c r="AL834" t="s">
        <v>68</v>
      </c>
      <c r="AO834" t="s">
        <v>5443</v>
      </c>
      <c r="AP834" s="1">
        <v>44333.65625</v>
      </c>
    </row>
    <row r="835" spans="1:43" x14ac:dyDescent="0.35">
      <c r="A835" t="s">
        <v>6620</v>
      </c>
      <c r="B835" t="s">
        <v>6621</v>
      </c>
      <c r="C835" t="s">
        <v>218</v>
      </c>
      <c r="D835" t="s">
        <v>654</v>
      </c>
      <c r="F835" t="s">
        <v>6622</v>
      </c>
      <c r="H835" t="s">
        <v>6623</v>
      </c>
      <c r="I835" t="s">
        <v>61</v>
      </c>
      <c r="J835" t="s">
        <v>62</v>
      </c>
      <c r="P835" t="s">
        <v>50</v>
      </c>
      <c r="U835" s="1">
        <v>42675.731944444444</v>
      </c>
      <c r="V835" s="1">
        <v>42675.731944444444</v>
      </c>
      <c r="W835" s="1">
        <v>42675.732638888891</v>
      </c>
      <c r="X835" s="1">
        <v>43252.70208333333</v>
      </c>
      <c r="AC835" t="s">
        <v>53</v>
      </c>
      <c r="AD835">
        <v>2969479981</v>
      </c>
      <c r="AE835" s="1">
        <v>37426</v>
      </c>
      <c r="AF835" t="s">
        <v>6624</v>
      </c>
      <c r="AG835" t="s">
        <v>6625</v>
      </c>
      <c r="AH835" t="s">
        <v>53</v>
      </c>
      <c r="AJ835" t="s">
        <v>53</v>
      </c>
      <c r="AL835" t="s">
        <v>78</v>
      </c>
      <c r="AO835" t="s">
        <v>54</v>
      </c>
      <c r="AP835" s="1">
        <v>45462.712500000001</v>
      </c>
      <c r="AQ835" s="1">
        <v>45414.484722222223</v>
      </c>
    </row>
    <row r="836" spans="1:43" x14ac:dyDescent="0.35">
      <c r="A836" t="s">
        <v>6626</v>
      </c>
      <c r="B836" t="s">
        <v>6627</v>
      </c>
      <c r="C836" t="s">
        <v>1625</v>
      </c>
      <c r="F836" t="s">
        <v>6628</v>
      </c>
      <c r="H836" t="s">
        <v>6629</v>
      </c>
      <c r="J836" t="s">
        <v>4309</v>
      </c>
      <c r="K836" t="s">
        <v>6630</v>
      </c>
      <c r="M836" t="s">
        <v>1737</v>
      </c>
      <c r="N836" t="s">
        <v>65</v>
      </c>
      <c r="O836">
        <v>80640</v>
      </c>
      <c r="P836" t="s">
        <v>50</v>
      </c>
      <c r="U836" s="1">
        <v>42676</v>
      </c>
      <c r="V836" s="1">
        <v>42676</v>
      </c>
      <c r="W836" s="1">
        <v>42676.488888888889</v>
      </c>
      <c r="X836" s="1">
        <v>42676.488888888889</v>
      </c>
      <c r="AC836" t="s">
        <v>53</v>
      </c>
      <c r="AD836">
        <v>2969598026</v>
      </c>
      <c r="AE836" s="1">
        <v>41508.379861111112</v>
      </c>
      <c r="AF836" t="s">
        <v>4311</v>
      </c>
      <c r="AG836" t="s">
        <v>6631</v>
      </c>
      <c r="AH836" t="s">
        <v>51</v>
      </c>
      <c r="AJ836" t="s">
        <v>53</v>
      </c>
      <c r="AL836" t="s">
        <v>78</v>
      </c>
      <c r="AO836" t="s">
        <v>5443</v>
      </c>
      <c r="AP836" s="1">
        <v>45462.461111111108</v>
      </c>
    </row>
    <row r="837" spans="1:43" x14ac:dyDescent="0.35">
      <c r="A837" t="s">
        <v>6632</v>
      </c>
      <c r="B837" t="s">
        <v>80</v>
      </c>
      <c r="C837" t="s">
        <v>6633</v>
      </c>
      <c r="D837" t="s">
        <v>654</v>
      </c>
      <c r="F837" t="s">
        <v>6634</v>
      </c>
      <c r="H837" t="s">
        <v>6635</v>
      </c>
      <c r="I837" t="s">
        <v>61</v>
      </c>
      <c r="J837" t="s">
        <v>62</v>
      </c>
      <c r="P837" t="s">
        <v>50</v>
      </c>
      <c r="U837" s="1">
        <v>42676.633333333331</v>
      </c>
      <c r="V837" s="1">
        <v>42676.633333333331</v>
      </c>
      <c r="W837" s="1">
        <v>42676.634027777778</v>
      </c>
      <c r="X837" s="1">
        <v>42688.493750000001</v>
      </c>
      <c r="AC837" t="s">
        <v>53</v>
      </c>
      <c r="AD837">
        <v>2969479981</v>
      </c>
      <c r="AE837" s="1">
        <v>37426</v>
      </c>
      <c r="AF837" t="s">
        <v>1314</v>
      </c>
      <c r="AG837" t="s">
        <v>6636</v>
      </c>
      <c r="AH837" t="s">
        <v>53</v>
      </c>
      <c r="AJ837" t="s">
        <v>53</v>
      </c>
      <c r="AL837" t="s">
        <v>78</v>
      </c>
      <c r="AO837" t="s">
        <v>54</v>
      </c>
      <c r="AP837" s="1">
        <v>45474.464583333334</v>
      </c>
      <c r="AQ837" s="1">
        <v>45371.571527777778</v>
      </c>
    </row>
    <row r="838" spans="1:43" x14ac:dyDescent="0.35">
      <c r="A838" t="s">
        <v>6637</v>
      </c>
      <c r="B838" t="s">
        <v>6638</v>
      </c>
      <c r="C838" t="s">
        <v>946</v>
      </c>
      <c r="F838" t="s">
        <v>6639</v>
      </c>
      <c r="G838" t="s">
        <v>6640</v>
      </c>
      <c r="H838" t="s">
        <v>6641</v>
      </c>
      <c r="I838" t="s">
        <v>101</v>
      </c>
      <c r="J838" t="s">
        <v>6642</v>
      </c>
      <c r="K838" t="s">
        <v>6643</v>
      </c>
      <c r="M838" t="s">
        <v>6644</v>
      </c>
      <c r="N838" t="s">
        <v>6645</v>
      </c>
      <c r="O838">
        <v>95827</v>
      </c>
      <c r="P838" t="s">
        <v>50</v>
      </c>
      <c r="U838" s="1">
        <v>42681</v>
      </c>
      <c r="V838" s="1">
        <v>42681</v>
      </c>
      <c r="W838" s="1">
        <v>42682.381249999999</v>
      </c>
      <c r="X838" s="1">
        <v>42682.381249999999</v>
      </c>
      <c r="AC838" t="s">
        <v>53</v>
      </c>
      <c r="AD838">
        <v>2969476247</v>
      </c>
      <c r="AE838" s="1">
        <v>37207</v>
      </c>
      <c r="AF838" t="s">
        <v>6646</v>
      </c>
      <c r="AG838" t="s">
        <v>6647</v>
      </c>
      <c r="AH838" t="s">
        <v>51</v>
      </c>
      <c r="AJ838" t="s">
        <v>53</v>
      </c>
      <c r="AL838" t="s">
        <v>78</v>
      </c>
      <c r="AO838" t="s">
        <v>5443</v>
      </c>
      <c r="AP838" s="1">
        <v>44088.981944444444</v>
      </c>
      <c r="AQ838" s="1">
        <v>44088.961111111108</v>
      </c>
    </row>
    <row r="839" spans="1:43" x14ac:dyDescent="0.35">
      <c r="A839" t="s">
        <v>6648</v>
      </c>
      <c r="B839" t="s">
        <v>6649</v>
      </c>
      <c r="C839" t="s">
        <v>218</v>
      </c>
      <c r="D839" t="s">
        <v>654</v>
      </c>
      <c r="H839" t="s">
        <v>6650</v>
      </c>
      <c r="I839" t="s">
        <v>61</v>
      </c>
      <c r="J839" t="s">
        <v>62</v>
      </c>
      <c r="P839" t="s">
        <v>50</v>
      </c>
      <c r="U839" s="1">
        <v>42682.397222222222</v>
      </c>
      <c r="V839" s="1">
        <v>42682.397222222222</v>
      </c>
      <c r="W839" s="1">
        <v>42682.399305555555</v>
      </c>
      <c r="X839" s="1">
        <v>42828.702777777777</v>
      </c>
      <c r="AC839" t="s">
        <v>53</v>
      </c>
      <c r="AD839">
        <v>2969479981</v>
      </c>
      <c r="AE839" s="1">
        <v>37426</v>
      </c>
      <c r="AF839" t="s">
        <v>1314</v>
      </c>
      <c r="AG839" t="s">
        <v>6651</v>
      </c>
      <c r="AH839" t="s">
        <v>53</v>
      </c>
      <c r="AJ839" t="s">
        <v>53</v>
      </c>
      <c r="AL839" t="s">
        <v>78</v>
      </c>
      <c r="AO839" t="s">
        <v>54</v>
      </c>
      <c r="AP839" s="1">
        <v>43616.324305555558</v>
      </c>
      <c r="AQ839" s="1">
        <v>43613.438194444447</v>
      </c>
    </row>
    <row r="840" spans="1:43" x14ac:dyDescent="0.35">
      <c r="A840" t="s">
        <v>6652</v>
      </c>
      <c r="B840" t="s">
        <v>6653</v>
      </c>
      <c r="C840" t="s">
        <v>894</v>
      </c>
      <c r="H840" t="s">
        <v>6654</v>
      </c>
      <c r="J840" t="s">
        <v>491</v>
      </c>
      <c r="K840" t="s">
        <v>6655</v>
      </c>
      <c r="M840" t="s">
        <v>6656</v>
      </c>
      <c r="N840" t="s">
        <v>6657</v>
      </c>
      <c r="O840">
        <v>68102</v>
      </c>
      <c r="P840" t="s">
        <v>50</v>
      </c>
      <c r="U840" s="1">
        <v>42684</v>
      </c>
      <c r="V840" s="1">
        <v>42684</v>
      </c>
      <c r="W840" s="1">
        <v>42684.668055555558</v>
      </c>
      <c r="X840" s="1">
        <v>43776.409722222219</v>
      </c>
      <c r="AC840" t="s">
        <v>53</v>
      </c>
      <c r="AD840">
        <v>2969472760</v>
      </c>
      <c r="AE840" s="1">
        <v>36916.71597222222</v>
      </c>
      <c r="AF840" t="s">
        <v>6658</v>
      </c>
      <c r="AG840" t="s">
        <v>6659</v>
      </c>
      <c r="AH840" t="s">
        <v>51</v>
      </c>
      <c r="AJ840" t="s">
        <v>53</v>
      </c>
      <c r="AL840" t="s">
        <v>78</v>
      </c>
      <c r="AO840" t="s">
        <v>5443</v>
      </c>
      <c r="AP840" s="1">
        <v>45362.711111111108</v>
      </c>
      <c r="AQ840" s="1">
        <v>44777.564583333333</v>
      </c>
    </row>
    <row r="841" spans="1:43" x14ac:dyDescent="0.35">
      <c r="A841" t="s">
        <v>6660</v>
      </c>
      <c r="B841" t="s">
        <v>6661</v>
      </c>
      <c r="C841" t="s">
        <v>6662</v>
      </c>
      <c r="F841" t="s">
        <v>831</v>
      </c>
      <c r="H841" t="s">
        <v>832</v>
      </c>
      <c r="J841" t="s">
        <v>834</v>
      </c>
      <c r="K841" t="s">
        <v>6663</v>
      </c>
      <c r="M841" t="s">
        <v>525</v>
      </c>
      <c r="N841" t="s">
        <v>65</v>
      </c>
      <c r="O841">
        <v>80011</v>
      </c>
      <c r="P841" t="s">
        <v>50</v>
      </c>
      <c r="U841" s="1">
        <v>42684</v>
      </c>
      <c r="V841" s="1">
        <v>42684</v>
      </c>
      <c r="W841" s="1">
        <v>42684.458333333336</v>
      </c>
      <c r="X841" s="1">
        <v>42684.458333333336</v>
      </c>
      <c r="AC841" t="s">
        <v>53</v>
      </c>
      <c r="AD841">
        <v>2969533306</v>
      </c>
      <c r="AE841" s="1">
        <v>39591.598611111112</v>
      </c>
      <c r="AF841" t="s">
        <v>836</v>
      </c>
      <c r="AG841" t="s">
        <v>6664</v>
      </c>
      <c r="AH841" t="s">
        <v>51</v>
      </c>
      <c r="AJ841" t="s">
        <v>53</v>
      </c>
      <c r="AL841" t="s">
        <v>78</v>
      </c>
      <c r="AO841" t="s">
        <v>5443</v>
      </c>
      <c r="AP841" s="1">
        <v>45426.591666666667</v>
      </c>
      <c r="AQ841" s="1">
        <v>45426.595138888886</v>
      </c>
    </row>
    <row r="842" spans="1:43" x14ac:dyDescent="0.35">
      <c r="A842" t="s">
        <v>6665</v>
      </c>
      <c r="B842" t="s">
        <v>2620</v>
      </c>
      <c r="C842" t="s">
        <v>6666</v>
      </c>
      <c r="F842" t="s">
        <v>831</v>
      </c>
      <c r="H842" t="s">
        <v>832</v>
      </c>
      <c r="J842" t="s">
        <v>6667</v>
      </c>
      <c r="K842" t="s">
        <v>6663</v>
      </c>
      <c r="M842" t="s">
        <v>525</v>
      </c>
      <c r="N842" t="s">
        <v>65</v>
      </c>
      <c r="O842">
        <v>80011</v>
      </c>
      <c r="P842" t="s">
        <v>50</v>
      </c>
      <c r="U842" s="1">
        <v>42684</v>
      </c>
      <c r="V842" s="1">
        <v>42684</v>
      </c>
      <c r="W842" s="1">
        <v>42684.461111111108</v>
      </c>
      <c r="X842" s="1">
        <v>42684.461111111108</v>
      </c>
      <c r="AC842" t="s">
        <v>53</v>
      </c>
      <c r="AD842">
        <v>2969533306</v>
      </c>
      <c r="AE842" s="1">
        <v>39591.598611111112</v>
      </c>
      <c r="AF842" t="s">
        <v>836</v>
      </c>
      <c r="AG842" t="s">
        <v>6668</v>
      </c>
      <c r="AH842" t="s">
        <v>51</v>
      </c>
      <c r="AJ842" t="s">
        <v>53</v>
      </c>
      <c r="AL842" t="s">
        <v>68</v>
      </c>
      <c r="AO842" t="s">
        <v>5443</v>
      </c>
      <c r="AP842" s="1">
        <v>45404.554861111108</v>
      </c>
      <c r="AQ842" s="1">
        <v>44802.600694444445</v>
      </c>
    </row>
    <row r="843" spans="1:43" x14ac:dyDescent="0.35">
      <c r="A843" t="s">
        <v>6669</v>
      </c>
      <c r="B843" t="s">
        <v>6670</v>
      </c>
      <c r="C843" t="s">
        <v>6671</v>
      </c>
      <c r="D843" t="s">
        <v>6672</v>
      </c>
      <c r="F843" t="s">
        <v>6673</v>
      </c>
      <c r="H843" t="s">
        <v>6674</v>
      </c>
      <c r="I843" t="s">
        <v>61</v>
      </c>
      <c r="J843" t="s">
        <v>62</v>
      </c>
      <c r="P843" t="s">
        <v>50</v>
      </c>
      <c r="U843" s="1">
        <v>42684.652083333334</v>
      </c>
      <c r="V843" s="1">
        <v>42684.652083333334</v>
      </c>
      <c r="W843" s="1">
        <v>42684.652777777781</v>
      </c>
      <c r="X843" s="1">
        <v>42962.654166666667</v>
      </c>
      <c r="AC843" t="s">
        <v>53</v>
      </c>
      <c r="AD843">
        <v>2969479981</v>
      </c>
      <c r="AE843" s="1">
        <v>37426</v>
      </c>
      <c r="AF843" t="s">
        <v>1314</v>
      </c>
      <c r="AG843" t="s">
        <v>6675</v>
      </c>
      <c r="AH843" t="s">
        <v>53</v>
      </c>
      <c r="AJ843" t="s">
        <v>53</v>
      </c>
      <c r="AL843" t="s">
        <v>78</v>
      </c>
      <c r="AO843" t="s">
        <v>54</v>
      </c>
      <c r="AP843" s="1">
        <v>43959.586805555555</v>
      </c>
      <c r="AQ843" s="1">
        <v>43719.470833333333</v>
      </c>
    </row>
    <row r="844" spans="1:43" x14ac:dyDescent="0.35">
      <c r="A844" t="s">
        <v>6676</v>
      </c>
      <c r="B844" t="s">
        <v>6677</v>
      </c>
      <c r="C844" t="s">
        <v>6678</v>
      </c>
      <c r="F844" t="s">
        <v>6679</v>
      </c>
      <c r="H844" t="s">
        <v>6680</v>
      </c>
      <c r="I844" t="s">
        <v>101</v>
      </c>
      <c r="J844" t="s">
        <v>6681</v>
      </c>
      <c r="K844" t="s">
        <v>1464</v>
      </c>
      <c r="M844" t="s">
        <v>1465</v>
      </c>
      <c r="N844" t="s">
        <v>1466</v>
      </c>
      <c r="O844">
        <v>67867</v>
      </c>
      <c r="P844" t="s">
        <v>50</v>
      </c>
      <c r="U844" s="1">
        <v>42688</v>
      </c>
      <c r="V844" s="1">
        <v>42688</v>
      </c>
      <c r="W844" s="1">
        <v>42689.522916666669</v>
      </c>
      <c r="X844" s="1">
        <v>42689.522916666669</v>
      </c>
      <c r="AC844" t="s">
        <v>53</v>
      </c>
      <c r="AD844">
        <v>2969474290</v>
      </c>
      <c r="AE844" s="1">
        <v>37089.508333333331</v>
      </c>
      <c r="AF844" t="s">
        <v>1467</v>
      </c>
      <c r="AG844" t="s">
        <v>6682</v>
      </c>
      <c r="AH844" t="s">
        <v>51</v>
      </c>
      <c r="AJ844" t="s">
        <v>53</v>
      </c>
      <c r="AL844" t="s">
        <v>78</v>
      </c>
      <c r="AO844" t="s">
        <v>5443</v>
      </c>
    </row>
    <row r="845" spans="1:43" x14ac:dyDescent="0.35">
      <c r="A845" t="s">
        <v>6683</v>
      </c>
      <c r="B845" t="s">
        <v>2339</v>
      </c>
      <c r="C845" t="s">
        <v>2937</v>
      </c>
      <c r="D845" t="s">
        <v>437</v>
      </c>
      <c r="H845" t="s">
        <v>6684</v>
      </c>
      <c r="J845" t="s">
        <v>710</v>
      </c>
      <c r="P845" t="s">
        <v>50</v>
      </c>
      <c r="U845" s="1">
        <v>42690</v>
      </c>
      <c r="V845" s="1">
        <v>42690</v>
      </c>
      <c r="W845" s="1">
        <v>42690.736111111109</v>
      </c>
      <c r="X845" s="1">
        <v>44077.686805555553</v>
      </c>
      <c r="AC845" t="s">
        <v>53</v>
      </c>
      <c r="AD845">
        <v>2969477838</v>
      </c>
      <c r="AE845" s="1">
        <v>37309</v>
      </c>
      <c r="AF845" t="s">
        <v>711</v>
      </c>
      <c r="AG845" t="s">
        <v>6685</v>
      </c>
      <c r="AH845" t="s">
        <v>51</v>
      </c>
      <c r="AJ845" t="s">
        <v>53</v>
      </c>
      <c r="AL845" t="s">
        <v>78</v>
      </c>
      <c r="AO845" t="s">
        <v>5443</v>
      </c>
      <c r="AP845" s="1">
        <v>44232.453472222223</v>
      </c>
      <c r="AQ845" s="1">
        <v>44231.451388888891</v>
      </c>
    </row>
    <row r="846" spans="1:43" x14ac:dyDescent="0.35">
      <c r="A846" t="s">
        <v>6686</v>
      </c>
      <c r="B846" t="s">
        <v>6687</v>
      </c>
      <c r="C846" t="s">
        <v>894</v>
      </c>
      <c r="D846" t="s">
        <v>98</v>
      </c>
      <c r="F846" t="s">
        <v>708</v>
      </c>
      <c r="H846" t="s">
        <v>6688</v>
      </c>
      <c r="J846" t="s">
        <v>710</v>
      </c>
      <c r="P846" t="s">
        <v>50</v>
      </c>
      <c r="U846" s="1">
        <v>42690</v>
      </c>
      <c r="V846" s="1">
        <v>42690</v>
      </c>
      <c r="W846" s="1">
        <v>42690.505555555559</v>
      </c>
      <c r="X846" s="1">
        <v>43971.384722222225</v>
      </c>
      <c r="AC846" t="s">
        <v>53</v>
      </c>
      <c r="AD846">
        <v>2969477838</v>
      </c>
      <c r="AE846" s="1">
        <v>37309</v>
      </c>
      <c r="AF846" t="s">
        <v>711</v>
      </c>
      <c r="AG846" t="s">
        <v>6689</v>
      </c>
      <c r="AH846" t="s">
        <v>51</v>
      </c>
      <c r="AJ846" t="s">
        <v>53</v>
      </c>
      <c r="AL846" t="s">
        <v>78</v>
      </c>
      <c r="AO846" t="s">
        <v>5443</v>
      </c>
      <c r="AP846" s="1">
        <v>45419.337500000001</v>
      </c>
      <c r="AQ846" s="1">
        <v>45399.554861111108</v>
      </c>
    </row>
    <row r="847" spans="1:43" x14ac:dyDescent="0.35">
      <c r="A847" t="s">
        <v>6690</v>
      </c>
      <c r="B847" t="s">
        <v>6691</v>
      </c>
      <c r="C847" t="s">
        <v>6692</v>
      </c>
      <c r="F847" t="s">
        <v>6693</v>
      </c>
      <c r="H847" t="s">
        <v>6694</v>
      </c>
      <c r="J847" t="s">
        <v>49</v>
      </c>
      <c r="P847" t="s">
        <v>50</v>
      </c>
      <c r="U847" s="1">
        <v>42690</v>
      </c>
      <c r="V847" s="1">
        <v>42690</v>
      </c>
      <c r="W847" s="1">
        <v>42690.655555555553</v>
      </c>
      <c r="X847" s="1">
        <v>44572.670138888891</v>
      </c>
      <c r="Y847" s="1">
        <v>44186.849305555559</v>
      </c>
      <c r="AC847" t="s">
        <v>53</v>
      </c>
      <c r="AD847">
        <v>1000000000</v>
      </c>
      <c r="AE847" s="1">
        <v>37295</v>
      </c>
      <c r="AG847" t="s">
        <v>6695</v>
      </c>
      <c r="AH847" t="s">
        <v>51</v>
      </c>
      <c r="AJ847" t="s">
        <v>53</v>
      </c>
      <c r="AL847" t="s">
        <v>78</v>
      </c>
      <c r="AO847" t="s">
        <v>5443</v>
      </c>
    </row>
    <row r="848" spans="1:43" x14ac:dyDescent="0.35">
      <c r="A848" t="s">
        <v>6696</v>
      </c>
      <c r="B848" t="s">
        <v>2339</v>
      </c>
      <c r="C848" t="s">
        <v>6697</v>
      </c>
      <c r="D848" t="s">
        <v>349</v>
      </c>
      <c r="H848" t="s">
        <v>6698</v>
      </c>
      <c r="I848" t="s">
        <v>61</v>
      </c>
      <c r="J848" t="s">
        <v>1543</v>
      </c>
      <c r="P848" t="s">
        <v>50</v>
      </c>
      <c r="U848" s="1">
        <v>42690.543055555558</v>
      </c>
      <c r="V848" s="1">
        <v>42690.543055555558</v>
      </c>
      <c r="W848" s="1">
        <v>42690.54583333333</v>
      </c>
      <c r="X848" s="1">
        <v>43190.590277777781</v>
      </c>
      <c r="AC848" t="s">
        <v>53</v>
      </c>
      <c r="AD848">
        <v>2969475309</v>
      </c>
      <c r="AE848" s="1">
        <v>37159</v>
      </c>
      <c r="AF848" t="s">
        <v>1545</v>
      </c>
      <c r="AG848" t="s">
        <v>6699</v>
      </c>
      <c r="AH848" t="s">
        <v>53</v>
      </c>
      <c r="AJ848" t="s">
        <v>53</v>
      </c>
      <c r="AL848" t="s">
        <v>78</v>
      </c>
      <c r="AO848" t="s">
        <v>54</v>
      </c>
      <c r="AP848" s="1">
        <v>43232.52847222222</v>
      </c>
      <c r="AQ848" s="1">
        <v>43192.636805555558</v>
      </c>
    </row>
    <row r="849" spans="1:43" x14ac:dyDescent="0.35">
      <c r="A849" t="s">
        <v>6700</v>
      </c>
      <c r="B849" t="s">
        <v>747</v>
      </c>
      <c r="C849" t="s">
        <v>6701</v>
      </c>
      <c r="D849" t="s">
        <v>861</v>
      </c>
      <c r="H849" t="s">
        <v>6702</v>
      </c>
      <c r="I849" t="s">
        <v>61</v>
      </c>
      <c r="J849" t="s">
        <v>710</v>
      </c>
      <c r="P849" t="s">
        <v>50</v>
      </c>
      <c r="U849" s="1">
        <v>42690.760416666664</v>
      </c>
      <c r="V849" s="1">
        <v>42690.760416666664</v>
      </c>
      <c r="W849" s="1">
        <v>42690.761111111111</v>
      </c>
      <c r="X849" s="1">
        <v>42752.422222222223</v>
      </c>
      <c r="AC849" t="s">
        <v>53</v>
      </c>
      <c r="AD849">
        <v>2969477838</v>
      </c>
      <c r="AE849" s="1">
        <v>37309</v>
      </c>
      <c r="AF849" t="s">
        <v>711</v>
      </c>
      <c r="AG849" t="s">
        <v>6703</v>
      </c>
      <c r="AH849" t="s">
        <v>53</v>
      </c>
      <c r="AJ849" t="s">
        <v>53</v>
      </c>
      <c r="AL849" t="s">
        <v>78</v>
      </c>
      <c r="AO849" t="s">
        <v>54</v>
      </c>
      <c r="AP849" s="1">
        <v>45447.497916666667</v>
      </c>
      <c r="AQ849" s="1">
        <v>45420.493750000001</v>
      </c>
    </row>
    <row r="850" spans="1:43" x14ac:dyDescent="0.35">
      <c r="A850" t="s">
        <v>6704</v>
      </c>
      <c r="B850" t="s">
        <v>6705</v>
      </c>
      <c r="C850" t="s">
        <v>946</v>
      </c>
      <c r="F850" t="s">
        <v>6706</v>
      </c>
      <c r="H850" t="s">
        <v>6707</v>
      </c>
      <c r="J850" t="s">
        <v>1014</v>
      </c>
      <c r="K850" t="s">
        <v>6708</v>
      </c>
      <c r="M850" t="s">
        <v>4629</v>
      </c>
      <c r="N850" t="s">
        <v>2409</v>
      </c>
      <c r="O850">
        <v>85002</v>
      </c>
      <c r="P850" t="s">
        <v>50</v>
      </c>
      <c r="U850" s="1">
        <v>42691</v>
      </c>
      <c r="V850" s="1">
        <v>42691</v>
      </c>
      <c r="W850" s="1">
        <v>42691.495833333334</v>
      </c>
      <c r="X850" s="1">
        <v>42691.495833333334</v>
      </c>
      <c r="AC850" t="s">
        <v>53</v>
      </c>
      <c r="AD850">
        <v>2969480780</v>
      </c>
      <c r="AE850" s="1">
        <v>37467</v>
      </c>
      <c r="AF850" t="s">
        <v>1644</v>
      </c>
      <c r="AG850" t="s">
        <v>6709</v>
      </c>
      <c r="AH850" t="s">
        <v>51</v>
      </c>
      <c r="AJ850" t="s">
        <v>53</v>
      </c>
      <c r="AL850" t="s">
        <v>78</v>
      </c>
      <c r="AO850" t="s">
        <v>5443</v>
      </c>
      <c r="AP850" s="1">
        <v>44374.480555555558</v>
      </c>
    </row>
    <row r="851" spans="1:43" x14ac:dyDescent="0.35">
      <c r="A851" t="s">
        <v>6710</v>
      </c>
      <c r="B851" t="s">
        <v>903</v>
      </c>
      <c r="C851" t="s">
        <v>6711</v>
      </c>
      <c r="D851" t="s">
        <v>1767</v>
      </c>
      <c r="H851" t="s">
        <v>6712</v>
      </c>
      <c r="I851" t="s">
        <v>61</v>
      </c>
      <c r="J851" t="s">
        <v>710</v>
      </c>
      <c r="P851" t="s">
        <v>50</v>
      </c>
      <c r="U851" s="1">
        <v>42691.436805555553</v>
      </c>
      <c r="V851" s="1">
        <v>42691.436805555553</v>
      </c>
      <c r="W851" s="1">
        <v>42691.436805555553</v>
      </c>
      <c r="X851" s="1">
        <v>42789.37777777778</v>
      </c>
      <c r="AC851" t="s">
        <v>53</v>
      </c>
      <c r="AD851">
        <v>2969477838</v>
      </c>
      <c r="AE851" s="1">
        <v>37309</v>
      </c>
      <c r="AF851" t="s">
        <v>711</v>
      </c>
      <c r="AG851" t="s">
        <v>6713</v>
      </c>
      <c r="AH851" t="s">
        <v>53</v>
      </c>
      <c r="AJ851" t="s">
        <v>53</v>
      </c>
      <c r="AL851" t="s">
        <v>78</v>
      </c>
      <c r="AO851" t="s">
        <v>54</v>
      </c>
      <c r="AP851" s="1">
        <v>42916.460416666669</v>
      </c>
      <c r="AQ851" s="1">
        <v>42906.640972222223</v>
      </c>
    </row>
    <row r="852" spans="1:43" x14ac:dyDescent="0.35">
      <c r="A852" t="s">
        <v>6714</v>
      </c>
      <c r="B852" t="s">
        <v>6715</v>
      </c>
      <c r="C852" t="s">
        <v>934</v>
      </c>
      <c r="F852" t="s">
        <v>6716</v>
      </c>
      <c r="H852" t="s">
        <v>6717</v>
      </c>
      <c r="I852" t="s">
        <v>61</v>
      </c>
      <c r="J852" t="s">
        <v>5883</v>
      </c>
      <c r="P852" t="s">
        <v>50</v>
      </c>
      <c r="U852" s="1">
        <v>42691.486111111109</v>
      </c>
      <c r="V852" s="1">
        <v>42691.486111111109</v>
      </c>
      <c r="W852" s="1">
        <v>42691.487500000003</v>
      </c>
      <c r="X852" s="1">
        <v>44209.477083333331</v>
      </c>
      <c r="AC852" t="s">
        <v>53</v>
      </c>
      <c r="AD852">
        <v>2969479529</v>
      </c>
      <c r="AE852" s="1">
        <v>37399</v>
      </c>
      <c r="AF852" t="s">
        <v>5885</v>
      </c>
      <c r="AG852" t="s">
        <v>6718</v>
      </c>
      <c r="AH852" t="s">
        <v>53</v>
      </c>
      <c r="AJ852" t="s">
        <v>53</v>
      </c>
      <c r="AL852" t="s">
        <v>78</v>
      </c>
      <c r="AO852" t="s">
        <v>54</v>
      </c>
      <c r="AP852" s="1">
        <v>45461.606944444444</v>
      </c>
      <c r="AQ852" s="1">
        <v>45461.60833333333</v>
      </c>
    </row>
    <row r="853" spans="1:43" x14ac:dyDescent="0.35">
      <c r="A853" t="s">
        <v>6719</v>
      </c>
      <c r="B853" t="s">
        <v>1286</v>
      </c>
      <c r="C853" t="s">
        <v>302</v>
      </c>
      <c r="D853" t="s">
        <v>861</v>
      </c>
      <c r="H853" t="s">
        <v>6720</v>
      </c>
      <c r="I853" t="s">
        <v>61</v>
      </c>
      <c r="J853" t="s">
        <v>710</v>
      </c>
      <c r="P853" t="s">
        <v>50</v>
      </c>
      <c r="U853" s="1">
        <v>42692</v>
      </c>
      <c r="V853" s="1">
        <v>42692</v>
      </c>
      <c r="W853" s="1">
        <v>42692.723611111112</v>
      </c>
      <c r="X853" s="1">
        <v>42949.538194444445</v>
      </c>
      <c r="AC853" t="s">
        <v>53</v>
      </c>
      <c r="AD853">
        <v>2969477838</v>
      </c>
      <c r="AE853" s="1">
        <v>37309</v>
      </c>
      <c r="AF853" t="s">
        <v>711</v>
      </c>
      <c r="AG853" t="s">
        <v>6721</v>
      </c>
      <c r="AH853" t="s">
        <v>51</v>
      </c>
      <c r="AJ853" t="s">
        <v>53</v>
      </c>
      <c r="AL853" t="s">
        <v>78</v>
      </c>
      <c r="AO853" t="s">
        <v>5443</v>
      </c>
      <c r="AP853" s="1">
        <v>42990.472222222219</v>
      </c>
      <c r="AQ853" s="1">
        <v>42990.488194444442</v>
      </c>
    </row>
    <row r="854" spans="1:43" x14ac:dyDescent="0.35">
      <c r="A854" t="s">
        <v>6722</v>
      </c>
      <c r="B854" t="s">
        <v>6723</v>
      </c>
      <c r="C854" t="s">
        <v>2444</v>
      </c>
      <c r="F854">
        <v>8166517281</v>
      </c>
      <c r="H854" t="s">
        <v>6724</v>
      </c>
      <c r="J854" t="s">
        <v>6725</v>
      </c>
      <c r="K854" t="s">
        <v>6726</v>
      </c>
      <c r="M854" t="s">
        <v>5194</v>
      </c>
      <c r="N854" t="s">
        <v>65</v>
      </c>
      <c r="O854">
        <v>80111</v>
      </c>
      <c r="P854" t="s">
        <v>50</v>
      </c>
      <c r="U854" s="1">
        <v>42694</v>
      </c>
      <c r="V854" s="1">
        <v>42694</v>
      </c>
      <c r="W854" s="1">
        <v>42694.894444444442</v>
      </c>
      <c r="X854" s="1">
        <v>42694.894444444442</v>
      </c>
      <c r="AC854" t="s">
        <v>53</v>
      </c>
      <c r="AD854">
        <v>1000000001</v>
      </c>
      <c r="AE854" s="1">
        <v>39973.351388888892</v>
      </c>
      <c r="AF854" t="s">
        <v>3377</v>
      </c>
      <c r="AG854" t="s">
        <v>6727</v>
      </c>
      <c r="AH854" t="s">
        <v>51</v>
      </c>
      <c r="AJ854" t="s">
        <v>53</v>
      </c>
      <c r="AL854" t="s">
        <v>78</v>
      </c>
      <c r="AO854" t="s">
        <v>5443</v>
      </c>
      <c r="AP854" s="1">
        <v>44448.519444444442</v>
      </c>
      <c r="AQ854" s="1">
        <v>42696.479861111111</v>
      </c>
    </row>
    <row r="855" spans="1:43" x14ac:dyDescent="0.35">
      <c r="A855" t="s">
        <v>6728</v>
      </c>
      <c r="B855" t="s">
        <v>6729</v>
      </c>
      <c r="C855" t="s">
        <v>6730</v>
      </c>
      <c r="D855">
        <v>4</v>
      </c>
      <c r="H855" t="s">
        <v>6731</v>
      </c>
      <c r="I855" t="s">
        <v>61</v>
      </c>
      <c r="J855" t="s">
        <v>92</v>
      </c>
      <c r="P855" t="s">
        <v>50</v>
      </c>
      <c r="U855" s="1">
        <v>42695.42083333333</v>
      </c>
      <c r="V855" s="1">
        <v>42695.42083333333</v>
      </c>
      <c r="W855" s="1">
        <v>42695.422222222223</v>
      </c>
      <c r="X855" s="1">
        <v>42695.422222222223</v>
      </c>
      <c r="AC855" t="s">
        <v>53</v>
      </c>
      <c r="AD855">
        <v>2969475309</v>
      </c>
      <c r="AE855" s="1">
        <v>37159</v>
      </c>
      <c r="AF855" t="s">
        <v>93</v>
      </c>
      <c r="AG855" t="s">
        <v>6732</v>
      </c>
      <c r="AH855" t="s">
        <v>53</v>
      </c>
      <c r="AJ855" t="s">
        <v>53</v>
      </c>
      <c r="AL855" t="s">
        <v>78</v>
      </c>
      <c r="AO855" t="s">
        <v>54</v>
      </c>
      <c r="AP855" s="1">
        <v>44828.571527777778</v>
      </c>
      <c r="AQ855" s="1">
        <v>44788.665972222225</v>
      </c>
    </row>
    <row r="856" spans="1:43" x14ac:dyDescent="0.35">
      <c r="A856" t="s">
        <v>6733</v>
      </c>
      <c r="B856" t="s">
        <v>6734</v>
      </c>
      <c r="C856" t="s">
        <v>3724</v>
      </c>
      <c r="D856" t="s">
        <v>861</v>
      </c>
      <c r="F856" t="s">
        <v>1768</v>
      </c>
      <c r="H856" t="s">
        <v>6735</v>
      </c>
      <c r="I856" t="s">
        <v>61</v>
      </c>
      <c r="J856" t="s">
        <v>1770</v>
      </c>
      <c r="P856" t="s">
        <v>50</v>
      </c>
      <c r="U856" s="1">
        <v>42695.55972222222</v>
      </c>
      <c r="V856" s="1">
        <v>42695.55972222222</v>
      </c>
      <c r="W856" s="1">
        <v>42695.561111111114</v>
      </c>
      <c r="X856" s="1">
        <v>43130.436805555553</v>
      </c>
      <c r="AC856" t="s">
        <v>53</v>
      </c>
      <c r="AD856">
        <v>2969475309</v>
      </c>
      <c r="AE856" s="1">
        <v>37159</v>
      </c>
      <c r="AF856" t="s">
        <v>1772</v>
      </c>
      <c r="AG856" t="s">
        <v>6736</v>
      </c>
      <c r="AH856" t="s">
        <v>53</v>
      </c>
      <c r="AJ856" t="s">
        <v>53</v>
      </c>
      <c r="AL856" t="s">
        <v>78</v>
      </c>
      <c r="AO856" t="s">
        <v>54</v>
      </c>
      <c r="AP856" s="1">
        <v>43656.536805555559</v>
      </c>
      <c r="AQ856" s="1">
        <v>43147.52847222222</v>
      </c>
    </row>
    <row r="857" spans="1:43" x14ac:dyDescent="0.35">
      <c r="A857" t="s">
        <v>6737</v>
      </c>
      <c r="B857" t="s">
        <v>3671</v>
      </c>
      <c r="C857" t="s">
        <v>1608</v>
      </c>
      <c r="F857">
        <v>3039428002</v>
      </c>
      <c r="H857" t="s">
        <v>6737</v>
      </c>
      <c r="J857" t="s">
        <v>6738</v>
      </c>
      <c r="K857" t="s">
        <v>6739</v>
      </c>
      <c r="M857" t="s">
        <v>1737</v>
      </c>
      <c r="N857" t="s">
        <v>65</v>
      </c>
      <c r="O857">
        <v>80640</v>
      </c>
      <c r="P857" t="s">
        <v>50</v>
      </c>
      <c r="U857" s="1">
        <v>42696</v>
      </c>
      <c r="V857" s="1">
        <v>42696</v>
      </c>
      <c r="W857" s="1">
        <v>42696.583333333336</v>
      </c>
      <c r="X857" s="1">
        <v>42696.583333333336</v>
      </c>
      <c r="AC857" t="s">
        <v>53</v>
      </c>
      <c r="AD857">
        <v>1000000001</v>
      </c>
      <c r="AE857" s="1">
        <v>39973.351388888892</v>
      </c>
      <c r="AF857" t="s">
        <v>3377</v>
      </c>
      <c r="AG857" t="s">
        <v>6740</v>
      </c>
      <c r="AH857" t="s">
        <v>51</v>
      </c>
      <c r="AJ857" t="s">
        <v>53</v>
      </c>
      <c r="AL857" t="s">
        <v>78</v>
      </c>
      <c r="AO857" t="s">
        <v>5443</v>
      </c>
      <c r="AP857" s="1">
        <v>45411.602083333331</v>
      </c>
    </row>
    <row r="858" spans="1:43" x14ac:dyDescent="0.35">
      <c r="A858" t="s">
        <v>6741</v>
      </c>
      <c r="B858" t="s">
        <v>6742</v>
      </c>
      <c r="C858" t="s">
        <v>3009</v>
      </c>
      <c r="F858" t="s">
        <v>6743</v>
      </c>
      <c r="H858" t="s">
        <v>6744</v>
      </c>
      <c r="J858" t="s">
        <v>6745</v>
      </c>
      <c r="K858" t="s">
        <v>6746</v>
      </c>
      <c r="M858" t="s">
        <v>2800</v>
      </c>
      <c r="N858" t="s">
        <v>65</v>
      </c>
      <c r="O858">
        <v>80601</v>
      </c>
      <c r="P858" t="s">
        <v>50</v>
      </c>
      <c r="U858" s="1">
        <v>42697</v>
      </c>
      <c r="V858" s="1">
        <v>42697</v>
      </c>
      <c r="W858" s="1">
        <v>42697.68472222222</v>
      </c>
      <c r="X858" s="1">
        <v>42697.68472222222</v>
      </c>
      <c r="AC858" t="s">
        <v>53</v>
      </c>
      <c r="AD858">
        <v>2969715990</v>
      </c>
      <c r="AE858" s="1">
        <v>42697.688888888886</v>
      </c>
      <c r="AF858" t="s">
        <v>6747</v>
      </c>
      <c r="AG858" t="s">
        <v>6748</v>
      </c>
      <c r="AH858" t="s">
        <v>51</v>
      </c>
      <c r="AJ858" t="s">
        <v>53</v>
      </c>
      <c r="AL858" t="s">
        <v>78</v>
      </c>
      <c r="AO858" t="s">
        <v>5443</v>
      </c>
      <c r="AP858" s="1">
        <v>45208.464583333334</v>
      </c>
      <c r="AQ858" s="1">
        <v>44137.431250000001</v>
      </c>
    </row>
    <row r="859" spans="1:43" x14ac:dyDescent="0.35">
      <c r="A859" t="s">
        <v>6749</v>
      </c>
      <c r="B859" t="s">
        <v>1470</v>
      </c>
      <c r="C859" t="s">
        <v>6750</v>
      </c>
      <c r="F859">
        <v>7194694120</v>
      </c>
      <c r="H859" t="s">
        <v>6751</v>
      </c>
      <c r="J859" t="s">
        <v>6752</v>
      </c>
      <c r="K859" t="s">
        <v>6753</v>
      </c>
      <c r="M859" t="s">
        <v>6754</v>
      </c>
      <c r="N859" t="s">
        <v>65</v>
      </c>
      <c r="O859">
        <v>81054</v>
      </c>
      <c r="P859" t="s">
        <v>50</v>
      </c>
      <c r="U859" s="1">
        <v>42702</v>
      </c>
      <c r="V859" s="1">
        <v>42702</v>
      </c>
      <c r="W859" s="1">
        <v>42702.401388888888</v>
      </c>
      <c r="X859" s="1">
        <v>43277.678472222222</v>
      </c>
      <c r="AC859" t="s">
        <v>53</v>
      </c>
      <c r="AD859">
        <v>1000000001</v>
      </c>
      <c r="AE859" s="1">
        <v>39973.351388888892</v>
      </c>
      <c r="AF859" t="s">
        <v>3377</v>
      </c>
      <c r="AG859" t="s">
        <v>6755</v>
      </c>
      <c r="AH859" t="s">
        <v>51</v>
      </c>
      <c r="AJ859" t="s">
        <v>53</v>
      </c>
      <c r="AL859" t="s">
        <v>78</v>
      </c>
      <c r="AO859" t="s">
        <v>5443</v>
      </c>
      <c r="AP859" s="1">
        <v>44608.688194444447</v>
      </c>
      <c r="AQ859" s="1">
        <v>43997.674305555556</v>
      </c>
    </row>
    <row r="860" spans="1:43" x14ac:dyDescent="0.35">
      <c r="A860" t="s">
        <v>6756</v>
      </c>
      <c r="B860" t="s">
        <v>6757</v>
      </c>
      <c r="C860" t="s">
        <v>309</v>
      </c>
      <c r="H860" t="s">
        <v>6758</v>
      </c>
      <c r="J860" t="s">
        <v>6759</v>
      </c>
      <c r="K860" t="s">
        <v>6760</v>
      </c>
      <c r="L860" t="s">
        <v>6761</v>
      </c>
      <c r="M860" t="s">
        <v>3808</v>
      </c>
      <c r="N860" t="s">
        <v>65</v>
      </c>
      <c r="O860">
        <v>80701</v>
      </c>
      <c r="P860" t="s">
        <v>50</v>
      </c>
      <c r="U860" s="1">
        <v>42702</v>
      </c>
      <c r="V860" s="1">
        <v>42702</v>
      </c>
      <c r="W860" s="1">
        <v>42702.647222222222</v>
      </c>
      <c r="X860" s="1">
        <v>42702.647222222222</v>
      </c>
      <c r="AC860" t="s">
        <v>53</v>
      </c>
      <c r="AD860">
        <v>2969547697</v>
      </c>
      <c r="AE860" s="1">
        <v>40150.503472222219</v>
      </c>
      <c r="AF860" t="s">
        <v>6762</v>
      </c>
      <c r="AG860" t="s">
        <v>6763</v>
      </c>
      <c r="AH860" t="s">
        <v>51</v>
      </c>
      <c r="AJ860" t="s">
        <v>53</v>
      </c>
      <c r="AL860" t="s">
        <v>78</v>
      </c>
      <c r="AO860" t="s">
        <v>5443</v>
      </c>
      <c r="AP860" s="1">
        <v>45462.497916666667</v>
      </c>
      <c r="AQ860" s="1">
        <v>45462.497916666667</v>
      </c>
    </row>
    <row r="861" spans="1:43" x14ac:dyDescent="0.35">
      <c r="A861" t="s">
        <v>6764</v>
      </c>
      <c r="B861" t="s">
        <v>6765</v>
      </c>
      <c r="C861" t="s">
        <v>6766</v>
      </c>
      <c r="F861" t="s">
        <v>6767</v>
      </c>
      <c r="G861">
        <v>5053309934</v>
      </c>
      <c r="H861" t="s">
        <v>6768</v>
      </c>
      <c r="I861" t="s">
        <v>169</v>
      </c>
      <c r="J861" t="s">
        <v>5569</v>
      </c>
      <c r="K861" t="s">
        <v>6163</v>
      </c>
      <c r="M861" t="s">
        <v>1536</v>
      </c>
      <c r="N861" t="s">
        <v>253</v>
      </c>
      <c r="O861">
        <v>874214</v>
      </c>
      <c r="P861" t="s">
        <v>50</v>
      </c>
      <c r="Q861" t="s">
        <v>502</v>
      </c>
      <c r="R861" t="s">
        <v>6769</v>
      </c>
      <c r="S861" t="s">
        <v>856</v>
      </c>
      <c r="T861">
        <v>78213</v>
      </c>
      <c r="U861" s="1">
        <v>40430.456944444442</v>
      </c>
      <c r="V861" s="1">
        <v>42702.486805555556</v>
      </c>
      <c r="W861" s="1">
        <v>42690.529861111114</v>
      </c>
      <c r="X861" s="1">
        <v>42690.529861111114</v>
      </c>
      <c r="AC861" t="s">
        <v>53</v>
      </c>
      <c r="AD861">
        <v>2969692786</v>
      </c>
      <c r="AE861" s="1">
        <v>42410.699305555558</v>
      </c>
      <c r="AG861" t="s">
        <v>6770</v>
      </c>
      <c r="AH861" t="s">
        <v>53</v>
      </c>
      <c r="AJ861" t="s">
        <v>53</v>
      </c>
      <c r="AK861" t="s">
        <v>1795</v>
      </c>
      <c r="AO861" t="s">
        <v>54</v>
      </c>
      <c r="AP861" s="1">
        <v>43229.493055555555</v>
      </c>
    </row>
    <row r="862" spans="1:43" x14ac:dyDescent="0.35">
      <c r="A862" t="s">
        <v>6771</v>
      </c>
      <c r="B862" t="s">
        <v>6772</v>
      </c>
      <c r="C862" t="s">
        <v>6773</v>
      </c>
      <c r="F862" t="s">
        <v>6774</v>
      </c>
      <c r="H862" t="s">
        <v>452</v>
      </c>
      <c r="J862" t="s">
        <v>453</v>
      </c>
      <c r="K862" t="s">
        <v>6775</v>
      </c>
      <c r="M862" t="s">
        <v>419</v>
      </c>
      <c r="N862" t="s">
        <v>501</v>
      </c>
      <c r="O862">
        <v>87107</v>
      </c>
      <c r="P862" t="s">
        <v>50</v>
      </c>
      <c r="U862" s="1">
        <v>42704</v>
      </c>
      <c r="V862" s="1">
        <v>42704</v>
      </c>
      <c r="W862" s="1">
        <v>42704.474999999999</v>
      </c>
      <c r="X862" s="1">
        <v>44244.654861111114</v>
      </c>
      <c r="AC862" t="s">
        <v>53</v>
      </c>
      <c r="AD862">
        <v>2969521508</v>
      </c>
      <c r="AE862" s="1">
        <v>39021.518055555556</v>
      </c>
      <c r="AF862" t="s">
        <v>456</v>
      </c>
      <c r="AG862" t="s">
        <v>6776</v>
      </c>
      <c r="AH862" t="s">
        <v>51</v>
      </c>
      <c r="AJ862" t="s">
        <v>53</v>
      </c>
      <c r="AL862" t="s">
        <v>68</v>
      </c>
      <c r="AO862" t="s">
        <v>5443</v>
      </c>
      <c r="AP862" s="1">
        <v>45475.78402777778</v>
      </c>
      <c r="AQ862" s="1">
        <v>45475.786805555559</v>
      </c>
    </row>
    <row r="863" spans="1:43" x14ac:dyDescent="0.35">
      <c r="A863" t="s">
        <v>6777</v>
      </c>
      <c r="B863" t="s">
        <v>6778</v>
      </c>
      <c r="C863" t="s">
        <v>6779</v>
      </c>
      <c r="F863" t="s">
        <v>6780</v>
      </c>
      <c r="H863" t="s">
        <v>6781</v>
      </c>
      <c r="J863" t="s">
        <v>6782</v>
      </c>
      <c r="K863" t="s">
        <v>6783</v>
      </c>
      <c r="M863" t="s">
        <v>419</v>
      </c>
      <c r="N863" t="s">
        <v>253</v>
      </c>
      <c r="O863">
        <v>87109</v>
      </c>
      <c r="P863" t="s">
        <v>50</v>
      </c>
      <c r="U863" s="1">
        <v>42705</v>
      </c>
      <c r="V863" s="1">
        <v>42705</v>
      </c>
      <c r="W863" s="1">
        <v>42705.738888888889</v>
      </c>
      <c r="X863" s="1">
        <v>42705.738888888889</v>
      </c>
      <c r="AC863" t="s">
        <v>53</v>
      </c>
      <c r="AD863">
        <v>2969716846</v>
      </c>
      <c r="AE863" s="1">
        <v>42709.395833333336</v>
      </c>
      <c r="AF863" t="s">
        <v>6784</v>
      </c>
      <c r="AG863" t="s">
        <v>6785</v>
      </c>
      <c r="AH863" t="s">
        <v>51</v>
      </c>
      <c r="AJ863" t="s">
        <v>53</v>
      </c>
      <c r="AL863" t="s">
        <v>78</v>
      </c>
      <c r="AO863" t="s">
        <v>5443</v>
      </c>
      <c r="AP863" s="1">
        <v>44846.663888888892</v>
      </c>
      <c r="AQ863" s="1">
        <v>44715.693055555559</v>
      </c>
    </row>
    <row r="864" spans="1:43" x14ac:dyDescent="0.35">
      <c r="A864" t="s">
        <v>6786</v>
      </c>
      <c r="B864" t="s">
        <v>487</v>
      </c>
      <c r="C864" t="s">
        <v>2016</v>
      </c>
      <c r="D864" t="s">
        <v>58</v>
      </c>
      <c r="F864" t="s">
        <v>47</v>
      </c>
      <c r="H864" t="s">
        <v>6787</v>
      </c>
      <c r="I864" t="s">
        <v>169</v>
      </c>
      <c r="J864" t="s">
        <v>49</v>
      </c>
      <c r="P864" t="s">
        <v>50</v>
      </c>
      <c r="U864" s="1">
        <v>42706.659722222219</v>
      </c>
      <c r="V864" s="1">
        <v>42706.659722222219</v>
      </c>
      <c r="W864" s="1">
        <v>42706.668055555558</v>
      </c>
      <c r="X864" s="1">
        <v>43146.454861111109</v>
      </c>
      <c r="Y864" s="1">
        <v>43146.458333333336</v>
      </c>
      <c r="AC864" t="s">
        <v>53</v>
      </c>
      <c r="AD864">
        <v>1000000000</v>
      </c>
      <c r="AE864" s="1">
        <v>37295</v>
      </c>
      <c r="AG864" t="s">
        <v>6788</v>
      </c>
      <c r="AH864" t="s">
        <v>53</v>
      </c>
      <c r="AJ864" t="s">
        <v>53</v>
      </c>
      <c r="AK864" t="s">
        <v>4334</v>
      </c>
      <c r="AO864" t="s">
        <v>54</v>
      </c>
      <c r="AP864" s="1">
        <v>44712.40902777778</v>
      </c>
    </row>
    <row r="865" spans="1:43" x14ac:dyDescent="0.35">
      <c r="A865" t="s">
        <v>6789</v>
      </c>
      <c r="B865" t="s">
        <v>6790</v>
      </c>
      <c r="C865" t="s">
        <v>702</v>
      </c>
      <c r="D865" t="s">
        <v>240</v>
      </c>
      <c r="F865" t="s">
        <v>47</v>
      </c>
      <c r="H865" t="s">
        <v>6791</v>
      </c>
      <c r="I865" t="s">
        <v>816</v>
      </c>
      <c r="J865" t="s">
        <v>49</v>
      </c>
      <c r="P865" t="s">
        <v>50</v>
      </c>
      <c r="U865" s="1">
        <v>42707.445138888892</v>
      </c>
      <c r="V865" s="1">
        <v>42707.445138888892</v>
      </c>
      <c r="W865" s="1">
        <v>43116.660416666666</v>
      </c>
      <c r="X865" s="1">
        <v>45211.754861111112</v>
      </c>
      <c r="Y865" s="1">
        <v>45197.669444444444</v>
      </c>
      <c r="AC865" t="s">
        <v>53</v>
      </c>
      <c r="AD865">
        <v>1000000000</v>
      </c>
      <c r="AE865" s="1">
        <v>37295</v>
      </c>
      <c r="AG865" t="s">
        <v>6792</v>
      </c>
      <c r="AH865" t="s">
        <v>53</v>
      </c>
      <c r="AJ865" t="s">
        <v>53</v>
      </c>
      <c r="AK865" t="s">
        <v>4334</v>
      </c>
      <c r="AO865" t="s">
        <v>54</v>
      </c>
      <c r="AP865" s="1">
        <v>45448.393055555556</v>
      </c>
      <c r="AQ865" s="1">
        <v>45461.631249999999</v>
      </c>
    </row>
    <row r="866" spans="1:43" x14ac:dyDescent="0.35">
      <c r="A866" t="s">
        <v>6793</v>
      </c>
      <c r="B866" t="s">
        <v>6794</v>
      </c>
      <c r="C866" t="s">
        <v>6795</v>
      </c>
      <c r="F866" t="s">
        <v>6796</v>
      </c>
      <c r="H866" t="s">
        <v>6797</v>
      </c>
      <c r="J866" t="s">
        <v>5844</v>
      </c>
      <c r="K866" t="s">
        <v>6798</v>
      </c>
      <c r="L866" t="s">
        <v>6799</v>
      </c>
      <c r="M866" t="s">
        <v>6800</v>
      </c>
      <c r="N866" t="s">
        <v>213</v>
      </c>
      <c r="O866">
        <v>80813</v>
      </c>
      <c r="P866" t="s">
        <v>50</v>
      </c>
      <c r="U866" s="1">
        <v>42713</v>
      </c>
      <c r="V866" s="1">
        <v>42713</v>
      </c>
      <c r="W866" s="1">
        <v>42713.611111111109</v>
      </c>
      <c r="X866" s="1">
        <v>44647.404166666667</v>
      </c>
      <c r="AC866" t="s">
        <v>53</v>
      </c>
      <c r="AD866">
        <v>2969475403</v>
      </c>
      <c r="AE866" s="1">
        <v>37166.661111111112</v>
      </c>
      <c r="AF866" t="s">
        <v>5846</v>
      </c>
      <c r="AG866" t="s">
        <v>6801</v>
      </c>
      <c r="AH866" t="s">
        <v>51</v>
      </c>
      <c r="AJ866" t="s">
        <v>53</v>
      </c>
      <c r="AL866" t="s">
        <v>68</v>
      </c>
      <c r="AO866" t="s">
        <v>5443</v>
      </c>
      <c r="AP866" s="1">
        <v>45476.472222222219</v>
      </c>
      <c r="AQ866" s="1">
        <v>43531.96875</v>
      </c>
    </row>
    <row r="867" spans="1:43" x14ac:dyDescent="0.35">
      <c r="A867" t="s">
        <v>6802</v>
      </c>
      <c r="B867" t="s">
        <v>6803</v>
      </c>
      <c r="C867" t="s">
        <v>587</v>
      </c>
      <c r="F867" t="s">
        <v>6804</v>
      </c>
      <c r="H867" t="s">
        <v>6805</v>
      </c>
      <c r="I867" t="s">
        <v>394</v>
      </c>
      <c r="J867" t="s">
        <v>6806</v>
      </c>
      <c r="K867" t="s">
        <v>6807</v>
      </c>
      <c r="M867" t="s">
        <v>5822</v>
      </c>
      <c r="N867" t="s">
        <v>65</v>
      </c>
      <c r="O867">
        <v>80109</v>
      </c>
      <c r="P867" t="s">
        <v>50</v>
      </c>
      <c r="Q867" t="s">
        <v>502</v>
      </c>
      <c r="S867" t="s">
        <v>856</v>
      </c>
      <c r="T867">
        <v>26970</v>
      </c>
      <c r="U867" s="1">
        <v>39975.450694444444</v>
      </c>
      <c r="V867" s="1">
        <v>42713.710416666669</v>
      </c>
      <c r="W867" s="1">
        <v>39975.452777777777</v>
      </c>
      <c r="X867" s="1">
        <v>43857.709027777775</v>
      </c>
      <c r="Y867" s="1">
        <v>42542.722916666666</v>
      </c>
      <c r="AC867" t="s">
        <v>51</v>
      </c>
      <c r="AD867">
        <v>2969475430</v>
      </c>
      <c r="AE867" s="1">
        <v>37166.661111111112</v>
      </c>
      <c r="AF867" t="s">
        <v>6808</v>
      </c>
      <c r="AG867" t="s">
        <v>6809</v>
      </c>
      <c r="AH867" t="s">
        <v>53</v>
      </c>
      <c r="AJ867" t="s">
        <v>53</v>
      </c>
      <c r="AL867" t="s">
        <v>78</v>
      </c>
      <c r="AO867" t="s">
        <v>54</v>
      </c>
      <c r="AP867" s="1">
        <v>45266.585416666669</v>
      </c>
      <c r="AQ867" s="1">
        <v>44405.627083333333</v>
      </c>
    </row>
    <row r="868" spans="1:43" x14ac:dyDescent="0.35">
      <c r="A868" t="s">
        <v>6810</v>
      </c>
      <c r="B868" t="s">
        <v>6811</v>
      </c>
      <c r="C868" t="s">
        <v>6812</v>
      </c>
      <c r="F868" t="s">
        <v>6813</v>
      </c>
      <c r="H868" t="s">
        <v>6814</v>
      </c>
      <c r="I868" t="s">
        <v>169</v>
      </c>
      <c r="K868" t="s">
        <v>6815</v>
      </c>
      <c r="M868" t="s">
        <v>2048</v>
      </c>
      <c r="N868" t="s">
        <v>398</v>
      </c>
      <c r="O868">
        <v>87499</v>
      </c>
      <c r="P868" t="s">
        <v>50</v>
      </c>
      <c r="U868" s="1">
        <v>42717.67083333333</v>
      </c>
      <c r="V868" s="1">
        <v>42717.67083333333</v>
      </c>
      <c r="W868" s="1">
        <v>42717.671527777777</v>
      </c>
      <c r="X868" s="1">
        <v>45449.361111111109</v>
      </c>
      <c r="AC868" t="s">
        <v>53</v>
      </c>
      <c r="AD868">
        <v>9999999999</v>
      </c>
      <c r="AE868" s="1">
        <v>45196</v>
      </c>
      <c r="AG868" t="s">
        <v>6816</v>
      </c>
      <c r="AH868" t="s">
        <v>51</v>
      </c>
      <c r="AI868" t="s">
        <v>53</v>
      </c>
      <c r="AJ868" t="s">
        <v>51</v>
      </c>
      <c r="AL868" t="s">
        <v>78</v>
      </c>
      <c r="AO868" t="s">
        <v>54</v>
      </c>
      <c r="AP868" s="1">
        <v>45471.321527777778</v>
      </c>
    </row>
    <row r="869" spans="1:43" x14ac:dyDescent="0.35">
      <c r="A869" t="s">
        <v>6817</v>
      </c>
      <c r="B869" t="s">
        <v>6818</v>
      </c>
      <c r="C869" t="s">
        <v>383</v>
      </c>
      <c r="F869" t="s">
        <v>6819</v>
      </c>
      <c r="H869" t="s">
        <v>6820</v>
      </c>
      <c r="J869" t="s">
        <v>1128</v>
      </c>
      <c r="K869" t="s">
        <v>6821</v>
      </c>
      <c r="M869" t="s">
        <v>1239</v>
      </c>
      <c r="N869" t="s">
        <v>253</v>
      </c>
      <c r="O869">
        <v>87901</v>
      </c>
      <c r="P869" t="s">
        <v>50</v>
      </c>
      <c r="U869" s="1">
        <v>42718</v>
      </c>
      <c r="V869" s="1">
        <v>42718</v>
      </c>
      <c r="W869" s="1">
        <v>42718.647222222222</v>
      </c>
      <c r="X869" s="1">
        <v>42718.647222222222</v>
      </c>
      <c r="AC869" t="s">
        <v>53</v>
      </c>
      <c r="AD869">
        <v>2969509802</v>
      </c>
      <c r="AE869" s="1">
        <v>38330.731944444444</v>
      </c>
      <c r="AF869" t="s">
        <v>6822</v>
      </c>
      <c r="AG869" t="s">
        <v>6823</v>
      </c>
      <c r="AH869" t="s">
        <v>51</v>
      </c>
      <c r="AJ869" t="s">
        <v>53</v>
      </c>
      <c r="AL869" t="s">
        <v>78</v>
      </c>
      <c r="AO869" t="s">
        <v>5443</v>
      </c>
      <c r="AP869" s="1">
        <v>45046.601388888892</v>
      </c>
      <c r="AQ869" s="1">
        <v>44096.592361111114</v>
      </c>
    </row>
    <row r="870" spans="1:43" x14ac:dyDescent="0.35">
      <c r="A870" t="s">
        <v>6824</v>
      </c>
      <c r="B870" t="s">
        <v>6825</v>
      </c>
      <c r="C870" t="s">
        <v>218</v>
      </c>
      <c r="D870" t="s">
        <v>46</v>
      </c>
      <c r="F870" t="s">
        <v>6826</v>
      </c>
      <c r="G870" t="s">
        <v>6827</v>
      </c>
      <c r="H870" t="s">
        <v>6828</v>
      </c>
      <c r="I870" t="s">
        <v>179</v>
      </c>
      <c r="J870" t="s">
        <v>49</v>
      </c>
      <c r="P870" t="s">
        <v>50</v>
      </c>
      <c r="U870" s="1">
        <v>42718.475694444445</v>
      </c>
      <c r="V870" s="1">
        <v>42718.475694444445</v>
      </c>
      <c r="AC870" t="s">
        <v>53</v>
      </c>
      <c r="AD870">
        <v>2969485219</v>
      </c>
      <c r="AE870" s="1">
        <v>37784</v>
      </c>
      <c r="AG870" t="s">
        <v>6829</v>
      </c>
      <c r="AH870" t="s">
        <v>53</v>
      </c>
      <c r="AJ870" t="s">
        <v>53</v>
      </c>
      <c r="AK870" t="s">
        <v>4334</v>
      </c>
      <c r="AO870" t="s">
        <v>54</v>
      </c>
    </row>
    <row r="871" spans="1:43" x14ac:dyDescent="0.35">
      <c r="A871" t="s">
        <v>6830</v>
      </c>
      <c r="B871" t="s">
        <v>6831</v>
      </c>
      <c r="C871" t="s">
        <v>1767</v>
      </c>
      <c r="H871" t="s">
        <v>6832</v>
      </c>
      <c r="J871" t="s">
        <v>6833</v>
      </c>
      <c r="O871">
        <v>80640</v>
      </c>
      <c r="P871" t="s">
        <v>50</v>
      </c>
      <c r="U871" s="1">
        <v>42719</v>
      </c>
      <c r="V871" s="1">
        <v>42719</v>
      </c>
      <c r="W871" s="1">
        <v>42719.431944444441</v>
      </c>
      <c r="X871" s="1">
        <v>42719.431944444441</v>
      </c>
      <c r="AC871" t="s">
        <v>53</v>
      </c>
      <c r="AD871">
        <v>2969718169</v>
      </c>
      <c r="AE871" s="1">
        <v>42719.4375</v>
      </c>
      <c r="AF871" t="s">
        <v>6834</v>
      </c>
      <c r="AG871" t="s">
        <v>6835</v>
      </c>
      <c r="AH871" t="s">
        <v>51</v>
      </c>
      <c r="AJ871" t="s">
        <v>53</v>
      </c>
      <c r="AL871" t="s">
        <v>78</v>
      </c>
      <c r="AO871" t="s">
        <v>5443</v>
      </c>
      <c r="AP871" s="1">
        <v>43733.652777777781</v>
      </c>
      <c r="AQ871" s="1">
        <v>43705.707638888889</v>
      </c>
    </row>
    <row r="872" spans="1:43" x14ac:dyDescent="0.35">
      <c r="A872" t="s">
        <v>6836</v>
      </c>
      <c r="B872" t="s">
        <v>6837</v>
      </c>
      <c r="C872" t="s">
        <v>3324</v>
      </c>
      <c r="D872" t="s">
        <v>98</v>
      </c>
      <c r="H872" t="s">
        <v>6838</v>
      </c>
      <c r="J872" t="s">
        <v>62</v>
      </c>
      <c r="P872" t="s">
        <v>50</v>
      </c>
      <c r="U872" s="1">
        <v>42719</v>
      </c>
      <c r="V872" s="1">
        <v>42719</v>
      </c>
      <c r="W872" s="1">
        <v>42719.647222222222</v>
      </c>
      <c r="X872" s="1">
        <v>42835.678472222222</v>
      </c>
      <c r="AC872" t="s">
        <v>53</v>
      </c>
      <c r="AD872">
        <v>2969479981</v>
      </c>
      <c r="AE872" s="1">
        <v>37426</v>
      </c>
      <c r="AF872" t="s">
        <v>1314</v>
      </c>
      <c r="AG872" t="s">
        <v>6839</v>
      </c>
      <c r="AH872" t="s">
        <v>51</v>
      </c>
      <c r="AJ872" t="s">
        <v>53</v>
      </c>
      <c r="AL872" t="s">
        <v>78</v>
      </c>
      <c r="AO872" t="s">
        <v>5443</v>
      </c>
      <c r="AP872" s="1">
        <v>45453.395833333336</v>
      </c>
      <c r="AQ872" s="1">
        <v>45252.588194444441</v>
      </c>
    </row>
    <row r="873" spans="1:43" x14ac:dyDescent="0.35">
      <c r="A873" t="s">
        <v>6840</v>
      </c>
      <c r="B873" t="s">
        <v>6841</v>
      </c>
      <c r="C873" t="s">
        <v>1471</v>
      </c>
      <c r="F873">
        <v>14066069436</v>
      </c>
      <c r="G873" t="s">
        <v>6842</v>
      </c>
      <c r="H873" t="s">
        <v>6843</v>
      </c>
      <c r="I873" t="s">
        <v>101</v>
      </c>
      <c r="J873" t="s">
        <v>6844</v>
      </c>
      <c r="K873" t="s">
        <v>6845</v>
      </c>
      <c r="M873" t="s">
        <v>6846</v>
      </c>
      <c r="N873" t="s">
        <v>213</v>
      </c>
      <c r="O873">
        <v>80621</v>
      </c>
      <c r="P873" t="s">
        <v>50</v>
      </c>
      <c r="U873" s="1">
        <v>42719</v>
      </c>
      <c r="V873" s="1">
        <v>42719</v>
      </c>
      <c r="AC873" t="s">
        <v>53</v>
      </c>
      <c r="AD873">
        <v>2969681689</v>
      </c>
      <c r="AE873" s="1">
        <v>42278.447222222225</v>
      </c>
      <c r="AG873" t="s">
        <v>6847</v>
      </c>
      <c r="AH873" t="s">
        <v>51</v>
      </c>
      <c r="AJ873" t="s">
        <v>53</v>
      </c>
      <c r="AO873" t="s">
        <v>5443</v>
      </c>
    </row>
    <row r="874" spans="1:43" x14ac:dyDescent="0.35">
      <c r="A874" t="s">
        <v>6848</v>
      </c>
      <c r="B874" t="s">
        <v>1110</v>
      </c>
      <c r="C874" t="s">
        <v>177</v>
      </c>
      <c r="F874" t="s">
        <v>6515</v>
      </c>
      <c r="G874" t="s">
        <v>6849</v>
      </c>
      <c r="H874" t="s">
        <v>6850</v>
      </c>
      <c r="I874" t="s">
        <v>179</v>
      </c>
      <c r="J874" t="s">
        <v>6517</v>
      </c>
      <c r="K874" t="s">
        <v>6851</v>
      </c>
      <c r="M874" t="s">
        <v>159</v>
      </c>
      <c r="N874" t="s">
        <v>2745</v>
      </c>
      <c r="O874" t="s">
        <v>6519</v>
      </c>
      <c r="P874" t="s">
        <v>50</v>
      </c>
      <c r="R874" t="s">
        <v>6852</v>
      </c>
      <c r="U874" s="1">
        <v>37166.661111111112</v>
      </c>
      <c r="V874" s="1">
        <v>42723.397222222222</v>
      </c>
      <c r="W874" s="1">
        <v>37167.594444444447</v>
      </c>
      <c r="X874" s="1">
        <v>43490.36041666667</v>
      </c>
      <c r="Y874" s="1">
        <v>42657.729166666664</v>
      </c>
      <c r="AC874" t="s">
        <v>51</v>
      </c>
      <c r="AD874">
        <v>2969570757</v>
      </c>
      <c r="AE874" s="1">
        <v>40952.341666666667</v>
      </c>
      <c r="AF874" t="s">
        <v>6520</v>
      </c>
      <c r="AG874" t="s">
        <v>6853</v>
      </c>
      <c r="AH874" t="s">
        <v>53</v>
      </c>
      <c r="AJ874" t="s">
        <v>53</v>
      </c>
      <c r="AL874" t="s">
        <v>68</v>
      </c>
      <c r="AM874" s="1">
        <v>43565.35833333333</v>
      </c>
      <c r="AN874" t="s">
        <v>6854</v>
      </c>
      <c r="AO874" t="s">
        <v>54</v>
      </c>
      <c r="AP874" s="1">
        <v>43530.664583333331</v>
      </c>
      <c r="AQ874" s="1">
        <v>43371.426388888889</v>
      </c>
    </row>
    <row r="875" spans="1:43" x14ac:dyDescent="0.35">
      <c r="A875" t="s">
        <v>6855</v>
      </c>
      <c r="B875" t="s">
        <v>1965</v>
      </c>
      <c r="C875" t="s">
        <v>5892</v>
      </c>
      <c r="F875" t="s">
        <v>6856</v>
      </c>
      <c r="H875" t="s">
        <v>6855</v>
      </c>
      <c r="J875" t="s">
        <v>6857</v>
      </c>
      <c r="K875" t="s">
        <v>6858</v>
      </c>
      <c r="M875" t="s">
        <v>2048</v>
      </c>
      <c r="N875" t="s">
        <v>253</v>
      </c>
      <c r="O875">
        <v>87402</v>
      </c>
      <c r="P875" t="s">
        <v>50</v>
      </c>
      <c r="U875" s="1">
        <v>42726</v>
      </c>
      <c r="V875" s="1">
        <v>42726</v>
      </c>
      <c r="W875" s="1">
        <v>42726.368055555555</v>
      </c>
      <c r="X875" s="1">
        <v>42726.368055555555</v>
      </c>
      <c r="AC875" t="s">
        <v>53</v>
      </c>
      <c r="AD875">
        <v>2969718778</v>
      </c>
      <c r="AE875" s="1">
        <v>42726.379861111112</v>
      </c>
      <c r="AF875" t="s">
        <v>6859</v>
      </c>
      <c r="AG875" t="s">
        <v>6860</v>
      </c>
      <c r="AH875" t="s">
        <v>51</v>
      </c>
      <c r="AJ875" t="s">
        <v>53</v>
      </c>
      <c r="AL875" t="s">
        <v>78</v>
      </c>
      <c r="AO875" t="s">
        <v>5443</v>
      </c>
      <c r="AP875" s="1">
        <v>45407.369444444441</v>
      </c>
      <c r="AQ875" s="1">
        <v>45407.375</v>
      </c>
    </row>
    <row r="876" spans="1:43" x14ac:dyDescent="0.35">
      <c r="A876" t="s">
        <v>6861</v>
      </c>
      <c r="B876" t="s">
        <v>6862</v>
      </c>
      <c r="C876" t="s">
        <v>904</v>
      </c>
      <c r="F876" t="s">
        <v>6863</v>
      </c>
      <c r="H876" t="s">
        <v>6864</v>
      </c>
      <c r="J876" t="s">
        <v>6865</v>
      </c>
      <c r="K876" t="s">
        <v>6866</v>
      </c>
      <c r="M876" t="s">
        <v>4035</v>
      </c>
      <c r="N876" t="s">
        <v>253</v>
      </c>
      <c r="O876">
        <v>88415</v>
      </c>
      <c r="P876" t="s">
        <v>50</v>
      </c>
      <c r="U876" s="1">
        <v>42733</v>
      </c>
      <c r="V876" s="1">
        <v>42733</v>
      </c>
      <c r="W876" s="1">
        <v>42733.433333333334</v>
      </c>
      <c r="X876" s="1">
        <v>42733.433333333334</v>
      </c>
      <c r="AC876" t="s">
        <v>53</v>
      </c>
      <c r="AD876">
        <v>2969535741</v>
      </c>
      <c r="AE876" s="1">
        <v>39707.370833333334</v>
      </c>
      <c r="AF876" t="s">
        <v>6867</v>
      </c>
      <c r="AG876" t="s">
        <v>6868</v>
      </c>
      <c r="AH876" t="s">
        <v>51</v>
      </c>
      <c r="AJ876" t="s">
        <v>53</v>
      </c>
      <c r="AL876" t="s">
        <v>78</v>
      </c>
      <c r="AO876" t="s">
        <v>5443</v>
      </c>
      <c r="AP876" s="1">
        <v>44868.454861111109</v>
      </c>
      <c r="AQ876" s="1">
        <v>44243.495833333334</v>
      </c>
    </row>
    <row r="877" spans="1:43" x14ac:dyDescent="0.35">
      <c r="A877" t="s">
        <v>6869</v>
      </c>
      <c r="B877" t="s">
        <v>6870</v>
      </c>
      <c r="C877" t="s">
        <v>894</v>
      </c>
      <c r="F877">
        <v>14324953154</v>
      </c>
      <c r="H877" t="s">
        <v>6871</v>
      </c>
      <c r="I877" t="s">
        <v>200</v>
      </c>
      <c r="K877" t="s">
        <v>1306</v>
      </c>
      <c r="M877" t="s">
        <v>1307</v>
      </c>
      <c r="N877" t="s">
        <v>264</v>
      </c>
      <c r="O877">
        <v>77380</v>
      </c>
      <c r="P877" t="s">
        <v>50</v>
      </c>
      <c r="U877" s="1">
        <v>42734</v>
      </c>
      <c r="V877" s="1">
        <v>42734</v>
      </c>
      <c r="W877" s="1">
        <v>42734.462500000001</v>
      </c>
      <c r="X877" s="1">
        <v>42734.462500000001</v>
      </c>
      <c r="AC877" t="s">
        <v>53</v>
      </c>
      <c r="AD877">
        <v>9999999999</v>
      </c>
      <c r="AE877" s="1">
        <v>45196</v>
      </c>
      <c r="AG877" t="s">
        <v>6872</v>
      </c>
      <c r="AH877" t="s">
        <v>51</v>
      </c>
      <c r="AJ877" t="s">
        <v>53</v>
      </c>
      <c r="AL877" t="s">
        <v>78</v>
      </c>
      <c r="AO877" t="s">
        <v>5443</v>
      </c>
      <c r="AP877" s="1">
        <v>45308.60833333333</v>
      </c>
      <c r="AQ877" s="1">
        <v>45308.664583333331</v>
      </c>
    </row>
    <row r="878" spans="1:43" x14ac:dyDescent="0.35">
      <c r="A878" t="s">
        <v>6873</v>
      </c>
      <c r="B878" t="s">
        <v>2689</v>
      </c>
      <c r="C878" t="s">
        <v>2883</v>
      </c>
      <c r="F878" t="s">
        <v>6874</v>
      </c>
      <c r="H878" t="s">
        <v>6875</v>
      </c>
      <c r="I878" t="s">
        <v>101</v>
      </c>
      <c r="J878" t="s">
        <v>6876</v>
      </c>
      <c r="K878" t="s">
        <v>6877</v>
      </c>
      <c r="M878" t="s">
        <v>6878</v>
      </c>
      <c r="N878" t="s">
        <v>65</v>
      </c>
      <c r="O878">
        <v>80138</v>
      </c>
      <c r="P878" t="s">
        <v>50</v>
      </c>
      <c r="Q878" t="s">
        <v>502</v>
      </c>
      <c r="S878" t="s">
        <v>856</v>
      </c>
      <c r="T878">
        <v>44829</v>
      </c>
      <c r="U878" s="1">
        <v>40646.351388888892</v>
      </c>
      <c r="V878" s="1">
        <v>42738.359027777777</v>
      </c>
      <c r="W878" s="1">
        <v>40646.453472222223</v>
      </c>
      <c r="X878" s="1">
        <v>44092.585416666669</v>
      </c>
      <c r="AC878" t="s">
        <v>51</v>
      </c>
      <c r="AD878">
        <v>2969530313</v>
      </c>
      <c r="AE878" s="1">
        <v>39468.506944444445</v>
      </c>
      <c r="AF878" t="s">
        <v>6879</v>
      </c>
      <c r="AG878" t="s">
        <v>6880</v>
      </c>
      <c r="AH878" t="s">
        <v>53</v>
      </c>
      <c r="AJ878" t="s">
        <v>53</v>
      </c>
      <c r="AL878" t="s">
        <v>68</v>
      </c>
      <c r="AO878" t="s">
        <v>54</v>
      </c>
      <c r="AP878" s="1">
        <v>45250.620833333334</v>
      </c>
    </row>
    <row r="879" spans="1:43" x14ac:dyDescent="0.35">
      <c r="A879" t="s">
        <v>6881</v>
      </c>
      <c r="B879" t="s">
        <v>6882</v>
      </c>
      <c r="C879" t="s">
        <v>89</v>
      </c>
      <c r="F879" t="s">
        <v>6883</v>
      </c>
      <c r="H879" t="s">
        <v>6884</v>
      </c>
      <c r="I879" t="s">
        <v>169</v>
      </c>
      <c r="J879" t="s">
        <v>6885</v>
      </c>
      <c r="K879" t="s">
        <v>6886</v>
      </c>
      <c r="M879" t="s">
        <v>2800</v>
      </c>
      <c r="N879" t="s">
        <v>65</v>
      </c>
      <c r="O879">
        <v>80601</v>
      </c>
      <c r="P879" t="s">
        <v>50</v>
      </c>
      <c r="U879" s="1">
        <v>42739</v>
      </c>
      <c r="V879" s="1">
        <v>42739</v>
      </c>
      <c r="W879" s="1">
        <v>42739.448611111111</v>
      </c>
      <c r="X879" s="1">
        <v>44593.511111111111</v>
      </c>
      <c r="Y879" s="1">
        <v>44530.666666666664</v>
      </c>
      <c r="AC879" t="s">
        <v>53</v>
      </c>
      <c r="AD879">
        <v>2969720013</v>
      </c>
      <c r="AE879" s="1">
        <v>42739.461111111108</v>
      </c>
      <c r="AF879" t="s">
        <v>6887</v>
      </c>
      <c r="AG879" t="s">
        <v>6888</v>
      </c>
      <c r="AH879" t="s">
        <v>51</v>
      </c>
      <c r="AJ879" t="s">
        <v>53</v>
      </c>
      <c r="AL879" t="s">
        <v>78</v>
      </c>
      <c r="AO879" t="s">
        <v>5443</v>
      </c>
      <c r="AP879" s="1">
        <v>45476.656944444447</v>
      </c>
      <c r="AQ879" s="1">
        <v>45176.741666666669</v>
      </c>
    </row>
    <row r="880" spans="1:43" x14ac:dyDescent="0.35">
      <c r="A880" t="s">
        <v>6889</v>
      </c>
      <c r="B880" t="s">
        <v>6890</v>
      </c>
      <c r="C880" t="s">
        <v>3789</v>
      </c>
      <c r="F880" t="s">
        <v>6137</v>
      </c>
      <c r="H880" t="s">
        <v>6891</v>
      </c>
      <c r="I880" t="s">
        <v>101</v>
      </c>
      <c r="J880" t="s">
        <v>491</v>
      </c>
      <c r="K880" t="s">
        <v>6892</v>
      </c>
      <c r="L880">
        <v>2903</v>
      </c>
      <c r="M880" t="s">
        <v>6893</v>
      </c>
      <c r="N880" t="s">
        <v>798</v>
      </c>
      <c r="O880">
        <v>79718</v>
      </c>
      <c r="P880" t="s">
        <v>50</v>
      </c>
      <c r="U880" s="1">
        <v>42747</v>
      </c>
      <c r="V880" s="1">
        <v>42747</v>
      </c>
      <c r="AC880" t="s">
        <v>53</v>
      </c>
      <c r="AD880">
        <v>2969472760</v>
      </c>
      <c r="AE880" s="1">
        <v>36916.71597222222</v>
      </c>
      <c r="AG880" t="s">
        <v>6894</v>
      </c>
      <c r="AH880" t="s">
        <v>51</v>
      </c>
      <c r="AJ880" t="s">
        <v>53</v>
      </c>
      <c r="AO880" t="s">
        <v>5443</v>
      </c>
    </row>
    <row r="881" spans="1:43" x14ac:dyDescent="0.35">
      <c r="A881" t="s">
        <v>6895</v>
      </c>
      <c r="B881" t="s">
        <v>6896</v>
      </c>
      <c r="C881" t="s">
        <v>1037</v>
      </c>
      <c r="F881" t="s">
        <v>47</v>
      </c>
      <c r="H881" t="s">
        <v>6897</v>
      </c>
      <c r="I881" t="s">
        <v>415</v>
      </c>
      <c r="J881" t="s">
        <v>85</v>
      </c>
      <c r="P881" t="s">
        <v>50</v>
      </c>
      <c r="U881" s="1">
        <v>42748.350694444445</v>
      </c>
      <c r="V881" s="1">
        <v>42748.350694444445</v>
      </c>
      <c r="W881" s="1">
        <v>42748.38958333333</v>
      </c>
      <c r="X881" s="1">
        <v>43096.404166666667</v>
      </c>
      <c r="AC881" t="s">
        <v>53</v>
      </c>
      <c r="AD881">
        <v>1000000000</v>
      </c>
      <c r="AE881" s="1">
        <v>37295</v>
      </c>
      <c r="AG881" t="s">
        <v>6898</v>
      </c>
      <c r="AH881" t="s">
        <v>53</v>
      </c>
      <c r="AJ881" t="s">
        <v>53</v>
      </c>
      <c r="AO881" t="s">
        <v>54</v>
      </c>
      <c r="AP881" s="1">
        <v>45217.673611111109</v>
      </c>
    </row>
    <row r="882" spans="1:43" x14ac:dyDescent="0.35">
      <c r="A882" t="s">
        <v>6899</v>
      </c>
      <c r="B882" t="s">
        <v>6900</v>
      </c>
      <c r="C882" t="s">
        <v>6901</v>
      </c>
      <c r="F882" t="s">
        <v>6902</v>
      </c>
      <c r="H882" t="s">
        <v>6903</v>
      </c>
      <c r="J882" t="s">
        <v>6904</v>
      </c>
      <c r="K882" t="s">
        <v>6905</v>
      </c>
      <c r="M882" t="s">
        <v>1879</v>
      </c>
      <c r="N882" t="s">
        <v>65</v>
      </c>
      <c r="O882" t="s">
        <v>6906</v>
      </c>
      <c r="P882" t="s">
        <v>50</v>
      </c>
      <c r="U882" s="1">
        <v>42751</v>
      </c>
      <c r="V882" s="1">
        <v>42751</v>
      </c>
      <c r="W882" s="1">
        <v>42751.724999999999</v>
      </c>
      <c r="X882" s="1">
        <v>42751.724999999999</v>
      </c>
      <c r="AC882" t="s">
        <v>53</v>
      </c>
      <c r="AD882">
        <v>2969721220</v>
      </c>
      <c r="AE882" s="1">
        <v>42751.727083333331</v>
      </c>
      <c r="AF882" t="s">
        <v>6907</v>
      </c>
      <c r="AG882" t="s">
        <v>6908</v>
      </c>
      <c r="AH882" t="s">
        <v>51</v>
      </c>
      <c r="AJ882" t="s">
        <v>53</v>
      </c>
      <c r="AL882" t="s">
        <v>78</v>
      </c>
      <c r="AO882" t="s">
        <v>5443</v>
      </c>
      <c r="AP882" s="1">
        <v>45450.273611111108</v>
      </c>
      <c r="AQ882" s="1">
        <v>45054.35833333333</v>
      </c>
    </row>
    <row r="883" spans="1:43" x14ac:dyDescent="0.35">
      <c r="A883" t="s">
        <v>6909</v>
      </c>
      <c r="B883" t="s">
        <v>6910</v>
      </c>
      <c r="C883" t="s">
        <v>6911</v>
      </c>
      <c r="D883" t="s">
        <v>861</v>
      </c>
      <c r="F883" t="s">
        <v>6912</v>
      </c>
      <c r="G883" t="s">
        <v>6913</v>
      </c>
      <c r="H883" t="s">
        <v>6914</v>
      </c>
      <c r="I883" t="s">
        <v>200</v>
      </c>
      <c r="J883" t="s">
        <v>5217</v>
      </c>
      <c r="K883" t="s">
        <v>5218</v>
      </c>
      <c r="M883" t="s">
        <v>2783</v>
      </c>
      <c r="N883" t="s">
        <v>264</v>
      </c>
      <c r="O883">
        <v>77269</v>
      </c>
      <c r="P883" t="s">
        <v>50</v>
      </c>
      <c r="U883" s="1">
        <v>42753</v>
      </c>
      <c r="V883" s="1">
        <v>42753</v>
      </c>
      <c r="AC883" t="s">
        <v>53</v>
      </c>
      <c r="AD883">
        <v>2969475162</v>
      </c>
      <c r="AE883" s="1">
        <v>37147</v>
      </c>
      <c r="AG883" t="s">
        <v>6915</v>
      </c>
      <c r="AH883" t="s">
        <v>51</v>
      </c>
      <c r="AJ883" t="s">
        <v>53</v>
      </c>
      <c r="AO883" t="s">
        <v>5443</v>
      </c>
    </row>
    <row r="884" spans="1:43" x14ac:dyDescent="0.35">
      <c r="A884" t="s">
        <v>6916</v>
      </c>
      <c r="B884" t="s">
        <v>6917</v>
      </c>
      <c r="C884" t="s">
        <v>1829</v>
      </c>
      <c r="F884" t="s">
        <v>6918</v>
      </c>
      <c r="H884" t="s">
        <v>6919</v>
      </c>
      <c r="J884" t="s">
        <v>6920</v>
      </c>
      <c r="K884" t="s">
        <v>6921</v>
      </c>
      <c r="M884" t="s">
        <v>6922</v>
      </c>
      <c r="N884" t="s">
        <v>65</v>
      </c>
      <c r="O884">
        <v>81212</v>
      </c>
      <c r="P884" t="s">
        <v>50</v>
      </c>
      <c r="U884" s="1">
        <v>42753</v>
      </c>
      <c r="V884" s="1">
        <v>42753</v>
      </c>
      <c r="W884" s="1">
        <v>42753.509722222225</v>
      </c>
      <c r="X884" s="1">
        <v>42753.509722222225</v>
      </c>
      <c r="AC884" t="s">
        <v>53</v>
      </c>
      <c r="AD884">
        <v>2969721452</v>
      </c>
      <c r="AE884" s="1">
        <v>42753.517361111109</v>
      </c>
      <c r="AF884" t="s">
        <v>6923</v>
      </c>
      <c r="AG884" t="s">
        <v>6924</v>
      </c>
      <c r="AH884" t="s">
        <v>51</v>
      </c>
      <c r="AJ884" t="s">
        <v>53</v>
      </c>
      <c r="AL884" t="s">
        <v>78</v>
      </c>
      <c r="AO884" t="s">
        <v>5443</v>
      </c>
      <c r="AP884" s="1">
        <v>45216.515972222223</v>
      </c>
      <c r="AQ884" s="1">
        <v>45216.522916666669</v>
      </c>
    </row>
    <row r="885" spans="1:43" x14ac:dyDescent="0.35">
      <c r="A885" t="s">
        <v>6925</v>
      </c>
      <c r="B885" t="s">
        <v>6926</v>
      </c>
      <c r="C885" t="s">
        <v>97</v>
      </c>
      <c r="F885" t="s">
        <v>6927</v>
      </c>
      <c r="H885" t="s">
        <v>6928</v>
      </c>
      <c r="J885" t="s">
        <v>1014</v>
      </c>
      <c r="K885" t="s">
        <v>6929</v>
      </c>
      <c r="M885" t="s">
        <v>1643</v>
      </c>
      <c r="N885" t="s">
        <v>1217</v>
      </c>
      <c r="O885">
        <v>67137</v>
      </c>
      <c r="P885" t="s">
        <v>50</v>
      </c>
      <c r="U885" s="1">
        <v>42754</v>
      </c>
      <c r="V885" s="1">
        <v>42754</v>
      </c>
      <c r="W885" s="1">
        <v>42754.520833333336</v>
      </c>
      <c r="X885" s="1">
        <v>42848.876388888886</v>
      </c>
      <c r="AC885" t="s">
        <v>53</v>
      </c>
      <c r="AD885">
        <v>2969480780</v>
      </c>
      <c r="AE885" s="1">
        <v>37467</v>
      </c>
      <c r="AF885" t="s">
        <v>1644</v>
      </c>
      <c r="AG885" t="s">
        <v>6930</v>
      </c>
      <c r="AH885" t="s">
        <v>51</v>
      </c>
      <c r="AJ885" t="s">
        <v>53</v>
      </c>
      <c r="AL885" t="s">
        <v>78</v>
      </c>
      <c r="AO885" t="s">
        <v>5443</v>
      </c>
      <c r="AP885" s="1">
        <v>44746.409722222219</v>
      </c>
    </row>
    <row r="886" spans="1:43" x14ac:dyDescent="0.35">
      <c r="A886" t="s">
        <v>6931</v>
      </c>
      <c r="B886" t="s">
        <v>6932</v>
      </c>
      <c r="C886" t="s">
        <v>6933</v>
      </c>
      <c r="F886" t="s">
        <v>6934</v>
      </c>
      <c r="G886">
        <v>5059471216</v>
      </c>
      <c r="H886" t="s">
        <v>6935</v>
      </c>
      <c r="I886" t="s">
        <v>169</v>
      </c>
      <c r="J886" t="s">
        <v>5569</v>
      </c>
      <c r="K886" t="s">
        <v>6936</v>
      </c>
      <c r="M886" t="s">
        <v>6937</v>
      </c>
      <c r="N886" t="s">
        <v>1282</v>
      </c>
      <c r="O886">
        <v>87416</v>
      </c>
      <c r="P886" t="s">
        <v>50</v>
      </c>
      <c r="Q886" t="s">
        <v>502</v>
      </c>
      <c r="S886" t="s">
        <v>856</v>
      </c>
      <c r="T886" s="2" t="s">
        <v>6938</v>
      </c>
      <c r="U886" s="1">
        <v>39756.429861111108</v>
      </c>
      <c r="V886" s="1">
        <v>42754.398611111108</v>
      </c>
      <c r="W886" s="1">
        <v>39756.626388888886</v>
      </c>
      <c r="X886" s="1">
        <v>45007.62222222222</v>
      </c>
      <c r="AC886" t="s">
        <v>51</v>
      </c>
      <c r="AD886">
        <v>2969692786</v>
      </c>
      <c r="AE886" s="1">
        <v>42410.699305555558</v>
      </c>
      <c r="AF886" t="s">
        <v>5574</v>
      </c>
      <c r="AG886" t="s">
        <v>6939</v>
      </c>
      <c r="AH886" t="s">
        <v>53</v>
      </c>
      <c r="AJ886" t="s">
        <v>53</v>
      </c>
      <c r="AK886" t="s">
        <v>536</v>
      </c>
      <c r="AL886" t="s">
        <v>68</v>
      </c>
      <c r="AO886" t="s">
        <v>54</v>
      </c>
      <c r="AP886" s="1">
        <v>45343.631944444445</v>
      </c>
    </row>
    <row r="887" spans="1:43" x14ac:dyDescent="0.35">
      <c r="A887" t="s">
        <v>6940</v>
      </c>
      <c r="B887" t="s">
        <v>6941</v>
      </c>
      <c r="C887" t="s">
        <v>1499</v>
      </c>
      <c r="F887" t="s">
        <v>6942</v>
      </c>
      <c r="H887" t="s">
        <v>6943</v>
      </c>
      <c r="J887" t="s">
        <v>5173</v>
      </c>
      <c r="K887" t="s">
        <v>2814</v>
      </c>
      <c r="M887" t="s">
        <v>525</v>
      </c>
      <c r="N887" t="s">
        <v>213</v>
      </c>
      <c r="O887">
        <v>80011</v>
      </c>
      <c r="P887" t="s">
        <v>50</v>
      </c>
      <c r="U887" s="1">
        <v>42755</v>
      </c>
      <c r="V887" s="1">
        <v>42755</v>
      </c>
      <c r="W887" s="1">
        <v>42755.53125</v>
      </c>
      <c r="X887" s="1">
        <v>44007.367361111108</v>
      </c>
      <c r="AC887" t="s">
        <v>53</v>
      </c>
      <c r="AD887">
        <v>2969481577</v>
      </c>
      <c r="AE887" s="1">
        <v>37524</v>
      </c>
      <c r="AF887" t="s">
        <v>6944</v>
      </c>
      <c r="AG887" t="s">
        <v>6945</v>
      </c>
      <c r="AH887" t="s">
        <v>51</v>
      </c>
      <c r="AJ887" t="s">
        <v>53</v>
      </c>
      <c r="AL887" t="s">
        <v>68</v>
      </c>
      <c r="AO887" t="s">
        <v>5443</v>
      </c>
      <c r="AP887" s="1">
        <v>45475.396527777775</v>
      </c>
      <c r="AQ887" s="1">
        <v>45475.46597222222</v>
      </c>
    </row>
    <row r="888" spans="1:43" x14ac:dyDescent="0.35">
      <c r="A888" t="s">
        <v>6946</v>
      </c>
      <c r="B888" t="s">
        <v>6947</v>
      </c>
      <c r="C888" t="s">
        <v>5032</v>
      </c>
      <c r="F888" t="s">
        <v>6948</v>
      </c>
      <c r="H888" t="s">
        <v>6949</v>
      </c>
      <c r="J888" t="s">
        <v>6950</v>
      </c>
      <c r="K888" t="s">
        <v>6951</v>
      </c>
      <c r="M888" t="s">
        <v>6952</v>
      </c>
      <c r="N888" t="s">
        <v>213</v>
      </c>
      <c r="O888">
        <v>80186</v>
      </c>
      <c r="P888" t="s">
        <v>50</v>
      </c>
      <c r="U888" s="1">
        <v>42755</v>
      </c>
      <c r="V888" s="1">
        <v>42755</v>
      </c>
      <c r="W888" s="1">
        <v>42755.881944444445</v>
      </c>
      <c r="X888" s="1">
        <v>42755.881944444445</v>
      </c>
      <c r="AC888" t="s">
        <v>53</v>
      </c>
      <c r="AD888">
        <v>2969961075</v>
      </c>
      <c r="AE888" s="1">
        <v>43922.477777777778</v>
      </c>
      <c r="AF888" t="s">
        <v>6953</v>
      </c>
      <c r="AG888" t="s">
        <v>6954</v>
      </c>
      <c r="AH888" t="s">
        <v>51</v>
      </c>
      <c r="AJ888" t="s">
        <v>53</v>
      </c>
      <c r="AL888" t="s">
        <v>78</v>
      </c>
      <c r="AO888" t="s">
        <v>5443</v>
      </c>
      <c r="AP888" s="1">
        <v>45427.435416666667</v>
      </c>
      <c r="AQ888" s="1">
        <v>45414.666666666664</v>
      </c>
    </row>
    <row r="889" spans="1:43" x14ac:dyDescent="0.35">
      <c r="A889" t="s">
        <v>6955</v>
      </c>
      <c r="B889" t="s">
        <v>6956</v>
      </c>
      <c r="C889" t="s">
        <v>6957</v>
      </c>
      <c r="F889">
        <v>7193378402</v>
      </c>
      <c r="H889" t="s">
        <v>6958</v>
      </c>
      <c r="J889" t="s">
        <v>6959</v>
      </c>
      <c r="K889" t="s">
        <v>6960</v>
      </c>
      <c r="M889" t="s">
        <v>159</v>
      </c>
      <c r="N889" t="s">
        <v>65</v>
      </c>
      <c r="O889" t="s">
        <v>6961</v>
      </c>
      <c r="P889" t="s">
        <v>50</v>
      </c>
      <c r="U889" s="1">
        <v>42755</v>
      </c>
      <c r="V889" s="1">
        <v>42755</v>
      </c>
      <c r="W889" s="1">
        <v>42755.818055555559</v>
      </c>
      <c r="X889" s="1">
        <v>42755.818055555559</v>
      </c>
      <c r="AC889" t="s">
        <v>53</v>
      </c>
      <c r="AD889">
        <v>1000000001</v>
      </c>
      <c r="AE889" s="1">
        <v>39973.351388888892</v>
      </c>
      <c r="AF889" t="s">
        <v>3377</v>
      </c>
      <c r="AG889" t="s">
        <v>6962</v>
      </c>
      <c r="AH889" t="s">
        <v>51</v>
      </c>
      <c r="AJ889" t="s">
        <v>53</v>
      </c>
      <c r="AL889" t="s">
        <v>78</v>
      </c>
      <c r="AO889" t="s">
        <v>5443</v>
      </c>
      <c r="AP889" s="1">
        <v>45474.718055555553</v>
      </c>
    </row>
    <row r="890" spans="1:43" x14ac:dyDescent="0.35">
      <c r="A890" t="s">
        <v>6963</v>
      </c>
      <c r="B890" t="s">
        <v>98</v>
      </c>
      <c r="C890" t="s">
        <v>6964</v>
      </c>
      <c r="D890" t="s">
        <v>6965</v>
      </c>
      <c r="F890" t="s">
        <v>405</v>
      </c>
      <c r="J890" t="s">
        <v>407</v>
      </c>
      <c r="P890" t="s">
        <v>50</v>
      </c>
      <c r="U890" s="1">
        <v>42758</v>
      </c>
      <c r="V890" s="1">
        <v>42758</v>
      </c>
      <c r="W890" s="1">
        <v>42758.598611111112</v>
      </c>
      <c r="X890" s="1">
        <v>42758.598611111112</v>
      </c>
      <c r="AC890" t="s">
        <v>53</v>
      </c>
      <c r="AD890">
        <v>2969475309</v>
      </c>
      <c r="AE890" s="1">
        <v>37159</v>
      </c>
      <c r="AF890" t="s">
        <v>408</v>
      </c>
      <c r="AG890" t="s">
        <v>6966</v>
      </c>
      <c r="AH890" t="s">
        <v>51</v>
      </c>
      <c r="AJ890" t="s">
        <v>53</v>
      </c>
      <c r="AL890" t="s">
        <v>78</v>
      </c>
      <c r="AO890" t="s">
        <v>5443</v>
      </c>
      <c r="AP890" s="1">
        <v>44231.636805555558</v>
      </c>
      <c r="AQ890" s="1">
        <v>43902.59652777778</v>
      </c>
    </row>
    <row r="891" spans="1:43" x14ac:dyDescent="0.35">
      <c r="A891" t="s">
        <v>6967</v>
      </c>
      <c r="B891" t="s">
        <v>6968</v>
      </c>
      <c r="C891" t="s">
        <v>2016</v>
      </c>
      <c r="D891" t="s">
        <v>451</v>
      </c>
      <c r="H891" t="s">
        <v>6969</v>
      </c>
      <c r="J891" t="s">
        <v>62</v>
      </c>
      <c r="P891" t="s">
        <v>50</v>
      </c>
      <c r="U891" s="1">
        <v>42759</v>
      </c>
      <c r="V891" s="1">
        <v>42759</v>
      </c>
      <c r="W891" s="1">
        <v>42759.70416666667</v>
      </c>
      <c r="X891" s="1">
        <v>42759.70416666667</v>
      </c>
      <c r="AC891" t="s">
        <v>53</v>
      </c>
      <c r="AD891">
        <v>2969479981</v>
      </c>
      <c r="AE891" s="1">
        <v>37426</v>
      </c>
      <c r="AF891" t="s">
        <v>1314</v>
      </c>
      <c r="AG891" t="s">
        <v>6970</v>
      </c>
      <c r="AH891" t="s">
        <v>51</v>
      </c>
      <c r="AJ891" t="s">
        <v>53</v>
      </c>
      <c r="AL891" t="s">
        <v>78</v>
      </c>
      <c r="AO891" t="s">
        <v>5443</v>
      </c>
      <c r="AP891" s="1">
        <v>45475.470138888886</v>
      </c>
      <c r="AQ891" s="1">
        <v>45237.322916666664</v>
      </c>
    </row>
    <row r="892" spans="1:43" x14ac:dyDescent="0.35">
      <c r="A892" t="s">
        <v>6971</v>
      </c>
      <c r="B892" t="s">
        <v>5773</v>
      </c>
      <c r="C892" t="s">
        <v>4272</v>
      </c>
      <c r="F892" t="s">
        <v>6972</v>
      </c>
      <c r="H892" t="s">
        <v>6973</v>
      </c>
      <c r="J892" t="s">
        <v>1910</v>
      </c>
      <c r="K892" t="s">
        <v>6974</v>
      </c>
      <c r="L892" t="s">
        <v>6975</v>
      </c>
      <c r="M892" t="s">
        <v>6976</v>
      </c>
      <c r="N892" t="s">
        <v>6977</v>
      </c>
      <c r="O892">
        <v>46278</v>
      </c>
      <c r="P892" t="s">
        <v>50</v>
      </c>
      <c r="U892" s="1">
        <v>42759</v>
      </c>
      <c r="V892" s="1">
        <v>42759</v>
      </c>
      <c r="W892" s="1">
        <v>42759.631944444445</v>
      </c>
      <c r="X892" s="1">
        <v>42759.631944444445</v>
      </c>
      <c r="AC892" t="s">
        <v>53</v>
      </c>
      <c r="AD892">
        <v>2969735272</v>
      </c>
      <c r="AE892" s="1">
        <v>42845.40902777778</v>
      </c>
      <c r="AF892" t="s">
        <v>6978</v>
      </c>
      <c r="AG892" t="s">
        <v>6979</v>
      </c>
      <c r="AH892" t="s">
        <v>51</v>
      </c>
      <c r="AJ892" t="s">
        <v>53</v>
      </c>
      <c r="AL892" t="s">
        <v>78</v>
      </c>
      <c r="AO892" t="s">
        <v>5443</v>
      </c>
      <c r="AP892" s="1">
        <v>45474.65625</v>
      </c>
      <c r="AQ892" s="1">
        <v>45475.324999999997</v>
      </c>
    </row>
    <row r="893" spans="1:43" x14ac:dyDescent="0.35">
      <c r="A893" t="s">
        <v>6980</v>
      </c>
      <c r="B893" t="s">
        <v>2620</v>
      </c>
      <c r="C893" t="s">
        <v>3466</v>
      </c>
      <c r="D893" t="s">
        <v>1065</v>
      </c>
      <c r="F893" t="s">
        <v>47</v>
      </c>
      <c r="H893" t="s">
        <v>6981</v>
      </c>
      <c r="J893" t="s">
        <v>85</v>
      </c>
      <c r="P893" t="s">
        <v>50</v>
      </c>
      <c r="U893" s="1">
        <v>42760</v>
      </c>
      <c r="V893" s="1">
        <v>42760</v>
      </c>
      <c r="W893" s="1">
        <v>45288.438888888886</v>
      </c>
      <c r="X893" s="1">
        <v>45288.438888888886</v>
      </c>
      <c r="AC893" t="s">
        <v>53</v>
      </c>
      <c r="AD893">
        <v>1000000000</v>
      </c>
      <c r="AE893" s="1">
        <v>37295</v>
      </c>
      <c r="AG893" t="s">
        <v>6982</v>
      </c>
      <c r="AH893" t="s">
        <v>51</v>
      </c>
      <c r="AJ893" t="s">
        <v>53</v>
      </c>
      <c r="AL893" t="s">
        <v>78</v>
      </c>
      <c r="AO893" t="s">
        <v>5443</v>
      </c>
      <c r="AP893" s="1">
        <v>44707.386111111111</v>
      </c>
    </row>
    <row r="894" spans="1:43" x14ac:dyDescent="0.35">
      <c r="A894" t="s">
        <v>6983</v>
      </c>
      <c r="B894" t="s">
        <v>5258</v>
      </c>
      <c r="C894" t="s">
        <v>6984</v>
      </c>
      <c r="D894" t="s">
        <v>451</v>
      </c>
      <c r="H894" t="s">
        <v>6985</v>
      </c>
      <c r="J894" t="s">
        <v>710</v>
      </c>
      <c r="P894" t="s">
        <v>50</v>
      </c>
      <c r="U894" s="1">
        <v>42761</v>
      </c>
      <c r="V894" s="1">
        <v>42761</v>
      </c>
      <c r="W894" s="1">
        <v>42761.491666666669</v>
      </c>
      <c r="X894" s="1">
        <v>42761.491666666669</v>
      </c>
      <c r="AC894" t="s">
        <v>53</v>
      </c>
      <c r="AD894">
        <v>2969477838</v>
      </c>
      <c r="AE894" s="1">
        <v>37309</v>
      </c>
      <c r="AF894" t="s">
        <v>6986</v>
      </c>
      <c r="AG894" t="s">
        <v>6987</v>
      </c>
      <c r="AH894" t="s">
        <v>51</v>
      </c>
      <c r="AJ894" t="s">
        <v>53</v>
      </c>
      <c r="AL894" t="s">
        <v>78</v>
      </c>
      <c r="AO894" t="s">
        <v>5443</v>
      </c>
      <c r="AP894" s="1">
        <v>42768.615972222222</v>
      </c>
    </row>
    <row r="895" spans="1:43" x14ac:dyDescent="0.35">
      <c r="A895" t="s">
        <v>6988</v>
      </c>
      <c r="B895" t="s">
        <v>6989</v>
      </c>
      <c r="C895" t="s">
        <v>2937</v>
      </c>
      <c r="D895" t="s">
        <v>451</v>
      </c>
      <c r="J895" t="s">
        <v>710</v>
      </c>
      <c r="P895" t="s">
        <v>50</v>
      </c>
      <c r="U895" s="1">
        <v>42761</v>
      </c>
      <c r="V895" s="1">
        <v>42761</v>
      </c>
      <c r="W895" s="1">
        <v>42761.554166666669</v>
      </c>
      <c r="X895" s="1">
        <v>42761.554166666669</v>
      </c>
      <c r="AC895" t="s">
        <v>53</v>
      </c>
      <c r="AD895">
        <v>2969477838</v>
      </c>
      <c r="AE895" s="1">
        <v>37309</v>
      </c>
      <c r="AF895" t="s">
        <v>711</v>
      </c>
      <c r="AG895" t="s">
        <v>6990</v>
      </c>
      <c r="AH895" t="s">
        <v>51</v>
      </c>
      <c r="AJ895" t="s">
        <v>53</v>
      </c>
      <c r="AL895" t="s">
        <v>78</v>
      </c>
      <c r="AO895" t="s">
        <v>5443</v>
      </c>
      <c r="AP895" s="1">
        <v>42787.604166666664</v>
      </c>
    </row>
    <row r="896" spans="1:43" x14ac:dyDescent="0.35">
      <c r="A896" t="s">
        <v>6991</v>
      </c>
      <c r="B896" t="s">
        <v>6992</v>
      </c>
      <c r="C896" t="s">
        <v>89</v>
      </c>
      <c r="D896" t="s">
        <v>240</v>
      </c>
      <c r="F896" t="s">
        <v>47</v>
      </c>
      <c r="H896" t="s">
        <v>6993</v>
      </c>
      <c r="I896" t="s">
        <v>200</v>
      </c>
      <c r="J896" t="s">
        <v>85</v>
      </c>
      <c r="P896" t="s">
        <v>50</v>
      </c>
      <c r="U896" s="1">
        <v>42761.497916666667</v>
      </c>
      <c r="V896" s="1">
        <v>42761.497916666667</v>
      </c>
      <c r="W896" s="1">
        <v>45040.484027777777</v>
      </c>
      <c r="X896" s="1">
        <v>45040.484027777777</v>
      </c>
      <c r="AC896" t="s">
        <v>53</v>
      </c>
      <c r="AD896">
        <v>1000000000</v>
      </c>
      <c r="AE896" s="1">
        <v>37295</v>
      </c>
      <c r="AG896" t="s">
        <v>6994</v>
      </c>
      <c r="AH896" t="s">
        <v>53</v>
      </c>
      <c r="AJ896" t="s">
        <v>53</v>
      </c>
      <c r="AK896" t="s">
        <v>570</v>
      </c>
      <c r="AL896" t="s">
        <v>78</v>
      </c>
      <c r="AO896" t="s">
        <v>54</v>
      </c>
      <c r="AP896" s="1">
        <v>45040.459722222222</v>
      </c>
    </row>
    <row r="897" spans="1:43" x14ac:dyDescent="0.35">
      <c r="A897" t="s">
        <v>6995</v>
      </c>
      <c r="B897" t="s">
        <v>6996</v>
      </c>
      <c r="C897" t="s">
        <v>6997</v>
      </c>
      <c r="D897" t="s">
        <v>240</v>
      </c>
      <c r="F897">
        <v>9079801507</v>
      </c>
      <c r="G897">
        <v>9079801507</v>
      </c>
      <c r="H897" t="s">
        <v>6998</v>
      </c>
      <c r="I897" t="s">
        <v>415</v>
      </c>
      <c r="J897" t="s">
        <v>6999</v>
      </c>
      <c r="K897" t="s">
        <v>7000</v>
      </c>
      <c r="M897" t="s">
        <v>7001</v>
      </c>
      <c r="N897" t="s">
        <v>253</v>
      </c>
      <c r="O897">
        <v>88316</v>
      </c>
      <c r="P897" t="s">
        <v>50</v>
      </c>
      <c r="U897" s="1">
        <v>42765</v>
      </c>
      <c r="V897" s="1">
        <v>42765</v>
      </c>
      <c r="W897" s="1">
        <v>42765.886111111111</v>
      </c>
      <c r="X897" s="1">
        <v>42765.886111111111</v>
      </c>
      <c r="AC897" t="s">
        <v>53</v>
      </c>
      <c r="AD897">
        <v>1000000001</v>
      </c>
      <c r="AE897" s="1">
        <v>39973.351388888892</v>
      </c>
      <c r="AF897" t="s">
        <v>3377</v>
      </c>
      <c r="AG897" t="s">
        <v>7002</v>
      </c>
      <c r="AH897" t="s">
        <v>51</v>
      </c>
      <c r="AJ897" t="s">
        <v>53</v>
      </c>
      <c r="AL897" t="s">
        <v>78</v>
      </c>
      <c r="AO897" t="s">
        <v>5443</v>
      </c>
      <c r="AP897" s="1">
        <v>45100.538194444445</v>
      </c>
      <c r="AQ897" s="1">
        <v>43506.837500000001</v>
      </c>
    </row>
    <row r="898" spans="1:43" x14ac:dyDescent="0.35">
      <c r="A898" t="s">
        <v>7003</v>
      </c>
      <c r="B898" t="s">
        <v>7004</v>
      </c>
      <c r="C898" t="s">
        <v>7005</v>
      </c>
      <c r="F898">
        <v>7193067094</v>
      </c>
      <c r="H898" t="s">
        <v>7006</v>
      </c>
      <c r="J898" t="s">
        <v>7007</v>
      </c>
      <c r="K898" t="s">
        <v>7008</v>
      </c>
      <c r="M898" t="s">
        <v>159</v>
      </c>
      <c r="N898" t="s">
        <v>65</v>
      </c>
      <c r="O898">
        <v>80916</v>
      </c>
      <c r="P898" t="s">
        <v>50</v>
      </c>
      <c r="U898" s="1">
        <v>42766</v>
      </c>
      <c r="V898" s="1">
        <v>42766</v>
      </c>
      <c r="W898" s="1">
        <v>42766.439583333333</v>
      </c>
      <c r="X898" s="1">
        <v>42766.439583333333</v>
      </c>
      <c r="AC898" t="s">
        <v>53</v>
      </c>
      <c r="AD898">
        <v>2969722899</v>
      </c>
      <c r="AE898" s="1">
        <v>42766.447916666664</v>
      </c>
      <c r="AF898" t="s">
        <v>7009</v>
      </c>
      <c r="AG898" t="s">
        <v>7010</v>
      </c>
      <c r="AH898" t="s">
        <v>51</v>
      </c>
      <c r="AJ898" t="s">
        <v>53</v>
      </c>
      <c r="AL898" t="s">
        <v>78</v>
      </c>
      <c r="AO898" t="s">
        <v>5443</v>
      </c>
      <c r="AP898" s="1">
        <v>44263.638888888891</v>
      </c>
    </row>
    <row r="899" spans="1:43" x14ac:dyDescent="0.35">
      <c r="A899" t="s">
        <v>7011</v>
      </c>
      <c r="B899" t="s">
        <v>3449</v>
      </c>
      <c r="C899" t="s">
        <v>894</v>
      </c>
      <c r="D899" t="s">
        <v>451</v>
      </c>
      <c r="F899" t="s">
        <v>7012</v>
      </c>
      <c r="H899" t="s">
        <v>7013</v>
      </c>
      <c r="I899" t="s">
        <v>415</v>
      </c>
      <c r="J899" t="s">
        <v>49</v>
      </c>
      <c r="P899" t="s">
        <v>50</v>
      </c>
      <c r="U899" s="1">
        <v>42766.678472222222</v>
      </c>
      <c r="V899" s="1">
        <v>42766.678472222222</v>
      </c>
      <c r="W899" s="1">
        <v>42766.693749999999</v>
      </c>
      <c r="X899" s="1">
        <v>42905.683333333334</v>
      </c>
      <c r="Y899" s="1">
        <v>42905.6875</v>
      </c>
      <c r="AC899" t="s">
        <v>53</v>
      </c>
      <c r="AD899">
        <v>1000000000</v>
      </c>
      <c r="AE899" s="1">
        <v>37295</v>
      </c>
      <c r="AG899" t="s">
        <v>7014</v>
      </c>
      <c r="AH899" t="s">
        <v>53</v>
      </c>
      <c r="AJ899" t="s">
        <v>53</v>
      </c>
      <c r="AK899" t="s">
        <v>4654</v>
      </c>
      <c r="AO899" t="s">
        <v>54</v>
      </c>
    </row>
    <row r="900" spans="1:43" x14ac:dyDescent="0.35">
      <c r="A900" t="s">
        <v>7015</v>
      </c>
      <c r="B900" t="s">
        <v>7016</v>
      </c>
      <c r="C900" t="s">
        <v>45</v>
      </c>
      <c r="F900" t="s">
        <v>7017</v>
      </c>
      <c r="H900" t="s">
        <v>7018</v>
      </c>
      <c r="J900" t="s">
        <v>272</v>
      </c>
      <c r="K900" t="s">
        <v>7019</v>
      </c>
      <c r="M900" t="s">
        <v>7020</v>
      </c>
      <c r="N900" t="s">
        <v>7021</v>
      </c>
      <c r="O900" t="s">
        <v>7022</v>
      </c>
      <c r="P900" t="s">
        <v>50</v>
      </c>
      <c r="U900" s="1">
        <v>42768</v>
      </c>
      <c r="V900" s="1">
        <v>42768</v>
      </c>
      <c r="W900" s="1">
        <v>42768.679166666669</v>
      </c>
      <c r="X900" s="1">
        <v>43486.626388888886</v>
      </c>
      <c r="AC900" t="s">
        <v>53</v>
      </c>
      <c r="AD900">
        <v>2969474461</v>
      </c>
      <c r="AE900" s="1">
        <v>37104.381944444445</v>
      </c>
      <c r="AF900" t="s">
        <v>7023</v>
      </c>
      <c r="AG900" t="s">
        <v>7024</v>
      </c>
      <c r="AH900" t="s">
        <v>51</v>
      </c>
      <c r="AJ900" t="s">
        <v>53</v>
      </c>
      <c r="AL900" t="s">
        <v>78</v>
      </c>
      <c r="AO900" t="s">
        <v>5443</v>
      </c>
      <c r="AP900" s="1">
        <v>45476.347222222219</v>
      </c>
    </row>
    <row r="901" spans="1:43" x14ac:dyDescent="0.35">
      <c r="A901" t="s">
        <v>7025</v>
      </c>
      <c r="B901" t="s">
        <v>7026</v>
      </c>
      <c r="C901" t="s">
        <v>424</v>
      </c>
      <c r="F901" t="s">
        <v>7027</v>
      </c>
      <c r="H901" t="s">
        <v>7028</v>
      </c>
      <c r="J901" t="s">
        <v>7029</v>
      </c>
      <c r="K901" t="s">
        <v>7030</v>
      </c>
      <c r="M901" t="s">
        <v>7031</v>
      </c>
      <c r="N901" t="s">
        <v>65</v>
      </c>
      <c r="O901">
        <v>80813</v>
      </c>
      <c r="P901" t="s">
        <v>50</v>
      </c>
      <c r="U901" s="1">
        <v>42771</v>
      </c>
      <c r="V901" s="1">
        <v>42771</v>
      </c>
      <c r="W901" s="1">
        <v>42771.494444444441</v>
      </c>
      <c r="X901" s="1">
        <v>42771.494444444441</v>
      </c>
      <c r="AC901" t="s">
        <v>53</v>
      </c>
      <c r="AD901">
        <v>2969779015</v>
      </c>
      <c r="AE901" s="1">
        <v>43145.652777777781</v>
      </c>
      <c r="AF901" t="s">
        <v>7032</v>
      </c>
      <c r="AG901" t="s">
        <v>7033</v>
      </c>
      <c r="AH901" t="s">
        <v>51</v>
      </c>
      <c r="AJ901" t="s">
        <v>53</v>
      </c>
      <c r="AL901" t="s">
        <v>78</v>
      </c>
      <c r="AO901" t="s">
        <v>5443</v>
      </c>
      <c r="AP901" s="1">
        <v>45462.481249999997</v>
      </c>
    </row>
    <row r="902" spans="1:43" x14ac:dyDescent="0.35">
      <c r="A902" t="s">
        <v>7034</v>
      </c>
      <c r="B902" t="s">
        <v>7035</v>
      </c>
      <c r="C902" t="s">
        <v>3912</v>
      </c>
      <c r="F902" t="s">
        <v>7036</v>
      </c>
      <c r="H902" t="s">
        <v>7037</v>
      </c>
      <c r="K902" t="s">
        <v>7038</v>
      </c>
      <c r="M902" t="s">
        <v>159</v>
      </c>
      <c r="N902" t="s">
        <v>65</v>
      </c>
      <c r="O902">
        <v>80915</v>
      </c>
      <c r="P902" t="s">
        <v>50</v>
      </c>
      <c r="U902" s="1">
        <v>42772</v>
      </c>
      <c r="V902" s="1">
        <v>42772</v>
      </c>
      <c r="AC902" t="s">
        <v>53</v>
      </c>
      <c r="AG902" t="s">
        <v>7039</v>
      </c>
      <c r="AH902" t="s">
        <v>51</v>
      </c>
      <c r="AJ902" t="s">
        <v>53</v>
      </c>
      <c r="AL902" t="s">
        <v>78</v>
      </c>
      <c r="AO902" t="s">
        <v>5443</v>
      </c>
    </row>
    <row r="903" spans="1:43" x14ac:dyDescent="0.35">
      <c r="A903" t="s">
        <v>7040</v>
      </c>
      <c r="B903" t="s">
        <v>7041</v>
      </c>
      <c r="C903" t="s">
        <v>888</v>
      </c>
      <c r="D903" t="s">
        <v>4964</v>
      </c>
      <c r="H903" t="s">
        <v>7042</v>
      </c>
      <c r="I903" t="s">
        <v>61</v>
      </c>
      <c r="J903" t="s">
        <v>7043</v>
      </c>
      <c r="P903" t="s">
        <v>50</v>
      </c>
      <c r="U903" s="1">
        <v>42774.552083333336</v>
      </c>
      <c r="V903" s="1">
        <v>42774.552083333336</v>
      </c>
      <c r="W903" s="1">
        <v>42774.552777777775</v>
      </c>
      <c r="X903" s="1">
        <v>43074.447916666664</v>
      </c>
      <c r="AC903" t="s">
        <v>53</v>
      </c>
      <c r="AD903">
        <v>2969475309</v>
      </c>
      <c r="AE903" s="1">
        <v>37159</v>
      </c>
      <c r="AF903" t="s">
        <v>7044</v>
      </c>
      <c r="AG903" t="s">
        <v>7045</v>
      </c>
      <c r="AH903" t="s">
        <v>53</v>
      </c>
      <c r="AJ903" t="s">
        <v>53</v>
      </c>
      <c r="AL903" t="s">
        <v>78</v>
      </c>
      <c r="AO903" t="s">
        <v>54</v>
      </c>
      <c r="AP903" s="1">
        <v>44039.446527777778</v>
      </c>
      <c r="AQ903" s="1">
        <v>44032.582638888889</v>
      </c>
    </row>
    <row r="904" spans="1:43" x14ac:dyDescent="0.35">
      <c r="A904" t="s">
        <v>7046</v>
      </c>
      <c r="B904" t="s">
        <v>7047</v>
      </c>
      <c r="C904" t="s">
        <v>7048</v>
      </c>
      <c r="F904" t="s">
        <v>7049</v>
      </c>
      <c r="H904" t="s">
        <v>7050</v>
      </c>
      <c r="I904" t="s">
        <v>200</v>
      </c>
      <c r="J904" t="s">
        <v>5217</v>
      </c>
      <c r="K904" t="s">
        <v>7051</v>
      </c>
      <c r="M904" t="s">
        <v>3053</v>
      </c>
      <c r="N904" t="s">
        <v>798</v>
      </c>
      <c r="O904">
        <v>77024</v>
      </c>
      <c r="P904" t="s">
        <v>50</v>
      </c>
      <c r="U904" s="1">
        <v>42779</v>
      </c>
      <c r="V904" s="1">
        <v>42779</v>
      </c>
      <c r="W904" s="1">
        <v>42779.681944444441</v>
      </c>
      <c r="X904" s="1">
        <v>42779.681944444441</v>
      </c>
      <c r="AC904" t="s">
        <v>53</v>
      </c>
      <c r="AD904">
        <v>2969475162</v>
      </c>
      <c r="AE904" s="1">
        <v>37147</v>
      </c>
      <c r="AG904" t="s">
        <v>7052</v>
      </c>
      <c r="AH904" t="s">
        <v>51</v>
      </c>
      <c r="AJ904" t="s">
        <v>53</v>
      </c>
      <c r="AL904" t="s">
        <v>78</v>
      </c>
      <c r="AO904" t="s">
        <v>5443</v>
      </c>
    </row>
    <row r="905" spans="1:43" x14ac:dyDescent="0.35">
      <c r="A905" t="s">
        <v>7053</v>
      </c>
      <c r="B905" t="s">
        <v>7054</v>
      </c>
      <c r="C905" t="s">
        <v>7055</v>
      </c>
      <c r="F905" t="s">
        <v>4572</v>
      </c>
      <c r="H905" t="s">
        <v>7056</v>
      </c>
      <c r="J905" t="s">
        <v>1842</v>
      </c>
      <c r="K905" t="s">
        <v>1843</v>
      </c>
      <c r="M905" t="s">
        <v>1333</v>
      </c>
      <c r="N905" t="s">
        <v>213</v>
      </c>
      <c r="O905">
        <v>80112</v>
      </c>
      <c r="P905" t="s">
        <v>50</v>
      </c>
      <c r="U905" s="1">
        <v>42781</v>
      </c>
      <c r="V905" s="1">
        <v>42781</v>
      </c>
      <c r="W905" s="1">
        <v>42781.675000000003</v>
      </c>
      <c r="X905" s="1">
        <v>42781.675000000003</v>
      </c>
      <c r="AC905" t="s">
        <v>53</v>
      </c>
      <c r="AD905">
        <v>2969475411</v>
      </c>
      <c r="AE905" s="1">
        <v>37166.661111111112</v>
      </c>
      <c r="AF905" t="s">
        <v>1844</v>
      </c>
      <c r="AG905" t="s">
        <v>7057</v>
      </c>
      <c r="AH905" t="s">
        <v>51</v>
      </c>
      <c r="AJ905" t="s">
        <v>53</v>
      </c>
      <c r="AL905" t="s">
        <v>78</v>
      </c>
      <c r="AO905" t="s">
        <v>5443</v>
      </c>
      <c r="AP905" s="1">
        <v>45460.432638888888</v>
      </c>
      <c r="AQ905" s="1">
        <v>45460.431944444441</v>
      </c>
    </row>
    <row r="906" spans="1:43" x14ac:dyDescent="0.35">
      <c r="A906" t="s">
        <v>7058</v>
      </c>
      <c r="B906" t="s">
        <v>7059</v>
      </c>
      <c r="C906" t="s">
        <v>4162</v>
      </c>
      <c r="F906" t="s">
        <v>7060</v>
      </c>
      <c r="H906" t="s">
        <v>7061</v>
      </c>
      <c r="J906" t="s">
        <v>7062</v>
      </c>
      <c r="K906" t="s">
        <v>7063</v>
      </c>
      <c r="M906" t="s">
        <v>7064</v>
      </c>
      <c r="N906" t="s">
        <v>213</v>
      </c>
      <c r="O906">
        <v>81427</v>
      </c>
      <c r="P906" t="s">
        <v>50</v>
      </c>
      <c r="U906" s="1">
        <v>42781</v>
      </c>
      <c r="V906" s="1">
        <v>42781</v>
      </c>
      <c r="W906" s="1">
        <v>42781.604166666664</v>
      </c>
      <c r="X906" s="1">
        <v>42781.604166666664</v>
      </c>
      <c r="AC906" t="s">
        <v>53</v>
      </c>
      <c r="AD906">
        <v>2969975926</v>
      </c>
      <c r="AE906" s="1">
        <v>43984.522916666669</v>
      </c>
      <c r="AF906" t="s">
        <v>7065</v>
      </c>
      <c r="AG906" t="s">
        <v>7066</v>
      </c>
      <c r="AH906" t="s">
        <v>51</v>
      </c>
      <c r="AJ906" t="s">
        <v>53</v>
      </c>
      <c r="AL906" t="s">
        <v>68</v>
      </c>
      <c r="AO906" t="s">
        <v>5443</v>
      </c>
      <c r="AP906" s="1">
        <v>45450.361805555556</v>
      </c>
    </row>
    <row r="907" spans="1:43" x14ac:dyDescent="0.35">
      <c r="A907" t="s">
        <v>7067</v>
      </c>
      <c r="B907" t="s">
        <v>7068</v>
      </c>
      <c r="C907" t="s">
        <v>7043</v>
      </c>
      <c r="F907" t="s">
        <v>7069</v>
      </c>
      <c r="H907" t="s">
        <v>7042</v>
      </c>
      <c r="I907" t="s">
        <v>61</v>
      </c>
      <c r="J907" t="s">
        <v>261</v>
      </c>
      <c r="K907" t="s">
        <v>7070</v>
      </c>
      <c r="M907" t="s">
        <v>2048</v>
      </c>
      <c r="N907" t="s">
        <v>253</v>
      </c>
      <c r="O907">
        <v>87401</v>
      </c>
      <c r="P907" t="s">
        <v>50</v>
      </c>
      <c r="U907" s="1">
        <v>42786.488888888889</v>
      </c>
      <c r="V907" s="1">
        <v>42786.488888888889</v>
      </c>
      <c r="W907" s="1">
        <v>42786.611111111109</v>
      </c>
      <c r="X907" s="1">
        <v>42786.611111111109</v>
      </c>
      <c r="Y907" s="1">
        <v>45461.415972222225</v>
      </c>
      <c r="Z907">
        <v>15768.14</v>
      </c>
      <c r="AA907" t="s">
        <v>133</v>
      </c>
      <c r="AC907" t="s">
        <v>53</v>
      </c>
      <c r="AD907">
        <v>2969475309</v>
      </c>
      <c r="AE907" s="1">
        <v>37159</v>
      </c>
      <c r="AF907" t="s">
        <v>7044</v>
      </c>
      <c r="AG907" t="s">
        <v>7071</v>
      </c>
      <c r="AH907" t="s">
        <v>53</v>
      </c>
      <c r="AJ907" t="s">
        <v>53</v>
      </c>
      <c r="AK907" t="s">
        <v>7072</v>
      </c>
      <c r="AL907" t="s">
        <v>78</v>
      </c>
      <c r="AO907" t="s">
        <v>54</v>
      </c>
      <c r="AP907" s="1">
        <v>42786.659722222219</v>
      </c>
    </row>
    <row r="908" spans="1:43" x14ac:dyDescent="0.35">
      <c r="A908" t="s">
        <v>7073</v>
      </c>
      <c r="B908" t="s">
        <v>7074</v>
      </c>
      <c r="C908" t="s">
        <v>7075</v>
      </c>
      <c r="H908" t="s">
        <v>7076</v>
      </c>
      <c r="I908" t="s">
        <v>61</v>
      </c>
      <c r="J908" t="s">
        <v>62</v>
      </c>
      <c r="P908" t="s">
        <v>50</v>
      </c>
      <c r="U908" s="1">
        <v>42788.706944444442</v>
      </c>
      <c r="V908" s="1">
        <v>42788.706944444442</v>
      </c>
      <c r="W908" s="1">
        <v>42788.707638888889</v>
      </c>
      <c r="X908" s="1">
        <v>42788.707638888889</v>
      </c>
      <c r="AC908" t="s">
        <v>53</v>
      </c>
      <c r="AD908">
        <v>2969479981</v>
      </c>
      <c r="AE908" s="1">
        <v>37426</v>
      </c>
      <c r="AF908" t="s">
        <v>1314</v>
      </c>
      <c r="AG908" t="s">
        <v>7077</v>
      </c>
      <c r="AH908" t="s">
        <v>53</v>
      </c>
      <c r="AJ908" t="s">
        <v>53</v>
      </c>
      <c r="AK908" t="s">
        <v>7072</v>
      </c>
      <c r="AL908" t="s">
        <v>78</v>
      </c>
      <c r="AO908" t="s">
        <v>54</v>
      </c>
      <c r="AP908" s="1">
        <v>43108.710416666669</v>
      </c>
    </row>
    <row r="909" spans="1:43" x14ac:dyDescent="0.35">
      <c r="A909" t="s">
        <v>7078</v>
      </c>
      <c r="B909" t="s">
        <v>7079</v>
      </c>
      <c r="C909" t="s">
        <v>89</v>
      </c>
      <c r="F909">
        <v>3034890594</v>
      </c>
      <c r="H909" t="s">
        <v>7080</v>
      </c>
      <c r="J909" t="s">
        <v>7081</v>
      </c>
      <c r="K909" t="s">
        <v>7082</v>
      </c>
      <c r="M909" t="s">
        <v>137</v>
      </c>
      <c r="N909" t="s">
        <v>213</v>
      </c>
      <c r="O909">
        <v>80216</v>
      </c>
      <c r="P909" t="s">
        <v>50</v>
      </c>
      <c r="U909" s="1">
        <v>42789</v>
      </c>
      <c r="V909" s="1">
        <v>42789</v>
      </c>
      <c r="W909" s="1">
        <v>42789.600694444445</v>
      </c>
      <c r="X909" s="1">
        <v>43875.429166666669</v>
      </c>
      <c r="AC909" t="s">
        <v>53</v>
      </c>
      <c r="AD909">
        <v>2969725856</v>
      </c>
      <c r="AE909" s="1">
        <v>42789.720138888886</v>
      </c>
      <c r="AF909" t="s">
        <v>7083</v>
      </c>
      <c r="AG909" t="s">
        <v>7084</v>
      </c>
      <c r="AH909" t="s">
        <v>51</v>
      </c>
      <c r="AJ909" t="s">
        <v>53</v>
      </c>
      <c r="AL909" t="s">
        <v>78</v>
      </c>
      <c r="AO909" t="s">
        <v>5443</v>
      </c>
      <c r="AP909" s="1">
        <v>45467.418055555558</v>
      </c>
      <c r="AQ909" s="1">
        <v>44369.486111111109</v>
      </c>
    </row>
    <row r="910" spans="1:43" x14ac:dyDescent="0.35">
      <c r="A910" t="s">
        <v>7085</v>
      </c>
      <c r="B910" t="s">
        <v>7086</v>
      </c>
      <c r="C910" t="s">
        <v>7087</v>
      </c>
      <c r="H910" t="s">
        <v>7088</v>
      </c>
      <c r="I910" t="s">
        <v>61</v>
      </c>
      <c r="J910" t="s">
        <v>92</v>
      </c>
      <c r="P910" t="s">
        <v>50</v>
      </c>
      <c r="U910" s="1">
        <v>42790.397222222222</v>
      </c>
      <c r="V910" s="1">
        <v>42790.397222222222</v>
      </c>
      <c r="W910" s="1">
        <v>42790.397916666669</v>
      </c>
      <c r="X910" s="1">
        <v>42790.397916666669</v>
      </c>
      <c r="AC910" t="s">
        <v>53</v>
      </c>
      <c r="AD910">
        <v>2969475309</v>
      </c>
      <c r="AE910" s="1">
        <v>37159</v>
      </c>
      <c r="AF910" t="s">
        <v>93</v>
      </c>
      <c r="AG910" t="s">
        <v>7089</v>
      </c>
      <c r="AH910" t="s">
        <v>53</v>
      </c>
      <c r="AJ910" t="s">
        <v>53</v>
      </c>
      <c r="AK910" t="s">
        <v>7072</v>
      </c>
      <c r="AL910" t="s">
        <v>78</v>
      </c>
      <c r="AO910" t="s">
        <v>54</v>
      </c>
      <c r="AP910" s="1">
        <v>43658.364583333336</v>
      </c>
      <c r="AQ910" s="1">
        <v>43643.675000000003</v>
      </c>
    </row>
    <row r="911" spans="1:43" x14ac:dyDescent="0.35">
      <c r="A911" t="s">
        <v>7090</v>
      </c>
      <c r="B911" t="s">
        <v>6989</v>
      </c>
      <c r="C911" t="s">
        <v>2937</v>
      </c>
      <c r="F911" t="s">
        <v>7091</v>
      </c>
      <c r="H911" t="s">
        <v>7092</v>
      </c>
      <c r="I911" t="s">
        <v>61</v>
      </c>
      <c r="J911" t="s">
        <v>7093</v>
      </c>
      <c r="K911" t="s">
        <v>7094</v>
      </c>
      <c r="M911" t="s">
        <v>7095</v>
      </c>
      <c r="N911" t="s">
        <v>7096</v>
      </c>
      <c r="O911">
        <v>71119</v>
      </c>
      <c r="P911" t="s">
        <v>50</v>
      </c>
      <c r="U911" s="1">
        <v>42790.474999999999</v>
      </c>
      <c r="V911" s="1">
        <v>42790.474999999999</v>
      </c>
      <c r="W911" s="1">
        <v>42790.474999999999</v>
      </c>
      <c r="X911" s="1">
        <v>42790.474999999999</v>
      </c>
      <c r="AC911" t="s">
        <v>53</v>
      </c>
      <c r="AD911">
        <v>2969477838</v>
      </c>
      <c r="AE911" s="1">
        <v>37309</v>
      </c>
      <c r="AF911" t="s">
        <v>6986</v>
      </c>
      <c r="AG911" t="s">
        <v>7097</v>
      </c>
      <c r="AH911" t="s">
        <v>53</v>
      </c>
      <c r="AJ911" t="s">
        <v>53</v>
      </c>
      <c r="AK911" t="s">
        <v>7072</v>
      </c>
      <c r="AL911" t="s">
        <v>78</v>
      </c>
      <c r="AO911" t="s">
        <v>54</v>
      </c>
      <c r="AP911" s="1">
        <v>45239.407638888886</v>
      </c>
      <c r="AQ911" s="1">
        <v>45239.410416666666</v>
      </c>
    </row>
    <row r="912" spans="1:43" x14ac:dyDescent="0.35">
      <c r="A912" t="s">
        <v>7098</v>
      </c>
      <c r="B912" t="s">
        <v>7099</v>
      </c>
      <c r="C912" t="s">
        <v>7100</v>
      </c>
      <c r="F912" t="s">
        <v>7101</v>
      </c>
      <c r="H912" t="s">
        <v>7102</v>
      </c>
      <c r="I912" t="s">
        <v>179</v>
      </c>
      <c r="J912" t="s">
        <v>7103</v>
      </c>
      <c r="K912" t="s">
        <v>7104</v>
      </c>
      <c r="M912" t="s">
        <v>1737</v>
      </c>
      <c r="N912" t="s">
        <v>287</v>
      </c>
      <c r="O912">
        <v>80640</v>
      </c>
      <c r="P912" t="s">
        <v>50</v>
      </c>
      <c r="U912" s="1">
        <v>42790.476388888892</v>
      </c>
      <c r="V912" s="1">
        <v>42790.476388888892</v>
      </c>
      <c r="W912" s="1">
        <v>42790.478472222225</v>
      </c>
      <c r="X912" s="1">
        <v>42790.486111111109</v>
      </c>
      <c r="AC912" t="s">
        <v>53</v>
      </c>
      <c r="AD912">
        <v>2969726055</v>
      </c>
      <c r="AE912" s="1">
        <v>42790.477777777778</v>
      </c>
      <c r="AF912" t="s">
        <v>7105</v>
      </c>
      <c r="AG912" t="s">
        <v>7106</v>
      </c>
      <c r="AH912" t="s">
        <v>53</v>
      </c>
      <c r="AJ912" t="s">
        <v>53</v>
      </c>
      <c r="AK912" t="s">
        <v>7107</v>
      </c>
      <c r="AL912" t="s">
        <v>78</v>
      </c>
      <c r="AO912" t="s">
        <v>54</v>
      </c>
      <c r="AP912" s="1">
        <v>43088.405555555553</v>
      </c>
    </row>
    <row r="913" spans="1:43" x14ac:dyDescent="0.35">
      <c r="A913" t="s">
        <v>7108</v>
      </c>
      <c r="B913" t="s">
        <v>7109</v>
      </c>
      <c r="C913" t="s">
        <v>4545</v>
      </c>
      <c r="F913" t="s">
        <v>47</v>
      </c>
      <c r="H913" t="s">
        <v>7110</v>
      </c>
      <c r="I913" t="s">
        <v>179</v>
      </c>
      <c r="J913" t="s">
        <v>49</v>
      </c>
      <c r="P913" t="s">
        <v>50</v>
      </c>
      <c r="U913" s="1">
        <v>42793.599999999999</v>
      </c>
      <c r="V913" s="1">
        <v>42793.599999999999</v>
      </c>
      <c r="AC913" t="s">
        <v>53</v>
      </c>
      <c r="AD913">
        <v>2969485219</v>
      </c>
      <c r="AE913" s="1">
        <v>37784</v>
      </c>
      <c r="AG913" t="s">
        <v>7111</v>
      </c>
      <c r="AH913" t="s">
        <v>53</v>
      </c>
      <c r="AJ913" t="s">
        <v>53</v>
      </c>
      <c r="AK913" t="s">
        <v>7112</v>
      </c>
      <c r="AO913" t="s">
        <v>54</v>
      </c>
    </row>
    <row r="914" spans="1:43" x14ac:dyDescent="0.35">
      <c r="A914" t="s">
        <v>7113</v>
      </c>
      <c r="B914" t="s">
        <v>7114</v>
      </c>
      <c r="C914" t="s">
        <v>2769</v>
      </c>
      <c r="F914" t="s">
        <v>7115</v>
      </c>
      <c r="H914" t="s">
        <v>7116</v>
      </c>
      <c r="J914" t="s">
        <v>7117</v>
      </c>
      <c r="K914" t="s">
        <v>7118</v>
      </c>
      <c r="M914" t="s">
        <v>159</v>
      </c>
      <c r="N914" t="s">
        <v>65</v>
      </c>
      <c r="O914">
        <v>80918</v>
      </c>
      <c r="P914" t="s">
        <v>50</v>
      </c>
      <c r="U914" s="1">
        <v>42794</v>
      </c>
      <c r="V914" s="1">
        <v>42794</v>
      </c>
      <c r="W914" s="1">
        <v>42794.387499999997</v>
      </c>
      <c r="X914" s="1">
        <v>42794.387499999997</v>
      </c>
      <c r="AC914" t="s">
        <v>53</v>
      </c>
      <c r="AD914">
        <v>2969515258</v>
      </c>
      <c r="AE914" s="1">
        <v>38652.375</v>
      </c>
      <c r="AF914" t="s">
        <v>7119</v>
      </c>
      <c r="AG914" t="s">
        <v>7120</v>
      </c>
      <c r="AH914" t="s">
        <v>51</v>
      </c>
      <c r="AJ914" t="s">
        <v>53</v>
      </c>
      <c r="AL914" t="s">
        <v>78</v>
      </c>
      <c r="AO914" t="s">
        <v>5443</v>
      </c>
      <c r="AP914" s="1">
        <v>45476.84652777778</v>
      </c>
      <c r="AQ914" s="1">
        <v>45476.847916666666</v>
      </c>
    </row>
    <row r="915" spans="1:43" x14ac:dyDescent="0.35">
      <c r="A915" t="s">
        <v>7121</v>
      </c>
      <c r="B915" t="s">
        <v>7122</v>
      </c>
      <c r="C915" t="s">
        <v>5155</v>
      </c>
      <c r="F915" t="s">
        <v>7123</v>
      </c>
      <c r="H915" t="s">
        <v>7124</v>
      </c>
      <c r="J915" t="s">
        <v>7125</v>
      </c>
      <c r="K915" t="s">
        <v>7126</v>
      </c>
      <c r="M915" t="s">
        <v>3225</v>
      </c>
      <c r="N915" t="s">
        <v>65</v>
      </c>
      <c r="O915">
        <v>80537</v>
      </c>
      <c r="P915" t="s">
        <v>50</v>
      </c>
      <c r="U915" s="1">
        <v>42794</v>
      </c>
      <c r="V915" s="1">
        <v>42794</v>
      </c>
      <c r="W915" s="1">
        <v>42794.520833333336</v>
      </c>
      <c r="X915" s="1">
        <v>42794.520833333336</v>
      </c>
      <c r="AC915" t="s">
        <v>53</v>
      </c>
      <c r="AD915">
        <v>2969555422</v>
      </c>
      <c r="AE915" s="1">
        <v>40444.418055555558</v>
      </c>
      <c r="AF915" t="s">
        <v>7127</v>
      </c>
      <c r="AG915" t="s">
        <v>7128</v>
      </c>
      <c r="AH915" t="s">
        <v>51</v>
      </c>
      <c r="AJ915" t="s">
        <v>53</v>
      </c>
      <c r="AL915" t="s">
        <v>78</v>
      </c>
      <c r="AO915" t="s">
        <v>5443</v>
      </c>
      <c r="AP915" s="1">
        <v>45239.572222222225</v>
      </c>
    </row>
    <row r="916" spans="1:43" x14ac:dyDescent="0.35">
      <c r="A916" t="s">
        <v>7129</v>
      </c>
      <c r="B916" t="s">
        <v>7130</v>
      </c>
      <c r="C916" t="s">
        <v>3803</v>
      </c>
      <c r="F916" t="s">
        <v>47</v>
      </c>
      <c r="H916" t="s">
        <v>7131</v>
      </c>
      <c r="I916" t="s">
        <v>179</v>
      </c>
      <c r="J916" t="s">
        <v>49</v>
      </c>
      <c r="P916" t="s">
        <v>50</v>
      </c>
      <c r="U916" s="1">
        <v>42795.71875</v>
      </c>
      <c r="V916" s="1">
        <v>42795.71875</v>
      </c>
      <c r="AC916" t="s">
        <v>53</v>
      </c>
      <c r="AD916">
        <v>2969485219</v>
      </c>
      <c r="AE916" s="1">
        <v>37784</v>
      </c>
      <c r="AG916" t="s">
        <v>7132</v>
      </c>
      <c r="AH916" t="s">
        <v>53</v>
      </c>
      <c r="AJ916" t="s">
        <v>53</v>
      </c>
      <c r="AK916" t="s">
        <v>570</v>
      </c>
      <c r="AO916" t="s">
        <v>54</v>
      </c>
    </row>
    <row r="917" spans="1:43" x14ac:dyDescent="0.35">
      <c r="A917" t="s">
        <v>7133</v>
      </c>
      <c r="B917" t="s">
        <v>3348</v>
      </c>
      <c r="C917" t="s">
        <v>7134</v>
      </c>
      <c r="D917" t="s">
        <v>98</v>
      </c>
      <c r="H917" t="s">
        <v>7135</v>
      </c>
      <c r="J917" t="s">
        <v>62</v>
      </c>
      <c r="P917" t="s">
        <v>50</v>
      </c>
      <c r="U917" s="1">
        <v>42796</v>
      </c>
      <c r="V917" s="1">
        <v>42796</v>
      </c>
      <c r="W917" s="1">
        <v>42796.629166666666</v>
      </c>
      <c r="X917" s="1">
        <v>43938.638194444444</v>
      </c>
      <c r="AC917" t="s">
        <v>53</v>
      </c>
      <c r="AD917">
        <v>2969479981</v>
      </c>
      <c r="AE917" s="1">
        <v>37426</v>
      </c>
      <c r="AF917" t="s">
        <v>1314</v>
      </c>
      <c r="AG917" t="s">
        <v>7136</v>
      </c>
      <c r="AH917" t="s">
        <v>51</v>
      </c>
      <c r="AJ917" t="s">
        <v>53</v>
      </c>
      <c r="AL917" t="s">
        <v>78</v>
      </c>
      <c r="AO917" t="s">
        <v>5443</v>
      </c>
      <c r="AP917" s="1">
        <v>44679.599305555559</v>
      </c>
      <c r="AQ917" s="1">
        <v>44679.60833333333</v>
      </c>
    </row>
    <row r="918" spans="1:43" x14ac:dyDescent="0.35">
      <c r="A918" t="s">
        <v>7137</v>
      </c>
      <c r="B918" t="s">
        <v>7138</v>
      </c>
      <c r="C918" t="s">
        <v>904</v>
      </c>
      <c r="D918" t="s">
        <v>443</v>
      </c>
      <c r="F918" t="s">
        <v>7139</v>
      </c>
      <c r="G918" t="s">
        <v>7140</v>
      </c>
      <c r="H918" t="s">
        <v>7141</v>
      </c>
      <c r="I918" t="s">
        <v>200</v>
      </c>
      <c r="J918" t="s">
        <v>7142</v>
      </c>
      <c r="K918" t="s">
        <v>7143</v>
      </c>
      <c r="M918" t="s">
        <v>7144</v>
      </c>
      <c r="N918" t="s">
        <v>1812</v>
      </c>
      <c r="O918">
        <v>77356</v>
      </c>
      <c r="P918" t="s">
        <v>50</v>
      </c>
      <c r="U918" s="1">
        <v>42797</v>
      </c>
      <c r="V918" s="1">
        <v>42797</v>
      </c>
      <c r="W918" s="1">
        <v>42797.536805555559</v>
      </c>
      <c r="X918" s="1">
        <v>42797.536805555559</v>
      </c>
      <c r="AC918" t="s">
        <v>53</v>
      </c>
      <c r="AD918">
        <v>2969584761</v>
      </c>
      <c r="AE918" s="1">
        <v>41288.714583333334</v>
      </c>
      <c r="AF918" t="s">
        <v>7145</v>
      </c>
      <c r="AG918" t="s">
        <v>7146</v>
      </c>
      <c r="AH918" t="s">
        <v>51</v>
      </c>
      <c r="AJ918" t="s">
        <v>53</v>
      </c>
      <c r="AL918" t="s">
        <v>78</v>
      </c>
      <c r="AO918" t="s">
        <v>5443</v>
      </c>
      <c r="AP918" s="1">
        <v>44522.51666666667</v>
      </c>
      <c r="AQ918" s="1">
        <v>43509.53125</v>
      </c>
    </row>
    <row r="919" spans="1:43" x14ac:dyDescent="0.35">
      <c r="A919" t="s">
        <v>7147</v>
      </c>
      <c r="B919" t="s">
        <v>5258</v>
      </c>
      <c r="C919" t="s">
        <v>331</v>
      </c>
      <c r="F919" t="s">
        <v>7148</v>
      </c>
      <c r="H919" t="s">
        <v>7149</v>
      </c>
      <c r="J919" t="s">
        <v>7150</v>
      </c>
      <c r="K919" t="s">
        <v>7151</v>
      </c>
      <c r="M919" t="s">
        <v>315</v>
      </c>
      <c r="N919" t="s">
        <v>253</v>
      </c>
      <c r="O919">
        <v>87413</v>
      </c>
      <c r="P919" t="s">
        <v>50</v>
      </c>
      <c r="U919" s="1">
        <v>42800</v>
      </c>
      <c r="V919" s="1">
        <v>42800</v>
      </c>
      <c r="W919" s="1">
        <v>42800.576388888891</v>
      </c>
      <c r="X919" s="1">
        <v>42800.576388888891</v>
      </c>
      <c r="AC919" t="s">
        <v>53</v>
      </c>
      <c r="AD919">
        <v>2969474645</v>
      </c>
      <c r="AE919" s="1">
        <v>37110.530555555553</v>
      </c>
      <c r="AF919" t="s">
        <v>7152</v>
      </c>
      <c r="AG919" t="s">
        <v>7153</v>
      </c>
      <c r="AH919" t="s">
        <v>51</v>
      </c>
      <c r="AJ919" t="s">
        <v>53</v>
      </c>
      <c r="AL919" t="s">
        <v>78</v>
      </c>
      <c r="AO919" t="s">
        <v>5443</v>
      </c>
      <c r="AP919" s="1">
        <v>45387.679166666669</v>
      </c>
      <c r="AQ919" s="1">
        <v>43087.469444444447</v>
      </c>
    </row>
    <row r="920" spans="1:43" x14ac:dyDescent="0.35">
      <c r="A920" t="s">
        <v>7154</v>
      </c>
      <c r="B920" t="s">
        <v>7155</v>
      </c>
      <c r="C920" t="s">
        <v>106</v>
      </c>
      <c r="F920" t="s">
        <v>7156</v>
      </c>
      <c r="H920" t="s">
        <v>7157</v>
      </c>
      <c r="I920" t="s">
        <v>101</v>
      </c>
      <c r="J920" t="s">
        <v>7158</v>
      </c>
      <c r="K920" t="s">
        <v>7159</v>
      </c>
      <c r="M920" t="s">
        <v>7160</v>
      </c>
      <c r="N920" t="s">
        <v>501</v>
      </c>
      <c r="O920">
        <v>87301</v>
      </c>
      <c r="P920" t="s">
        <v>50</v>
      </c>
      <c r="U920" s="1">
        <v>42800.54791666667</v>
      </c>
      <c r="V920" s="1">
        <v>42800.54791666667</v>
      </c>
      <c r="W920" s="1">
        <v>42800.55</v>
      </c>
      <c r="X920" s="1">
        <v>42800.55</v>
      </c>
      <c r="AC920" t="s">
        <v>53</v>
      </c>
      <c r="AD920">
        <v>2969726573</v>
      </c>
      <c r="AE920" s="1">
        <v>42795.383333333331</v>
      </c>
      <c r="AF920" t="s">
        <v>7161</v>
      </c>
      <c r="AG920" t="s">
        <v>7162</v>
      </c>
      <c r="AH920" t="s">
        <v>53</v>
      </c>
      <c r="AJ920" t="s">
        <v>53</v>
      </c>
      <c r="AK920" t="s">
        <v>7163</v>
      </c>
      <c r="AL920" t="s">
        <v>68</v>
      </c>
      <c r="AO920" t="s">
        <v>54</v>
      </c>
      <c r="AP920" s="1">
        <v>45476.638194444444</v>
      </c>
    </row>
    <row r="921" spans="1:43" x14ac:dyDescent="0.35">
      <c r="A921" t="s">
        <v>7164</v>
      </c>
      <c r="B921" t="s">
        <v>7165</v>
      </c>
      <c r="C921" t="s">
        <v>331</v>
      </c>
      <c r="F921">
        <v>9705313443</v>
      </c>
      <c r="H921" t="s">
        <v>7166</v>
      </c>
      <c r="J921" t="s">
        <v>7167</v>
      </c>
      <c r="K921" t="s">
        <v>7168</v>
      </c>
      <c r="M921" t="s">
        <v>7169</v>
      </c>
      <c r="N921" t="s">
        <v>65</v>
      </c>
      <c r="O921">
        <v>80459</v>
      </c>
      <c r="P921" t="s">
        <v>50</v>
      </c>
      <c r="U921" s="1">
        <v>42803</v>
      </c>
      <c r="V921" s="1">
        <v>42803</v>
      </c>
      <c r="W921" s="1">
        <v>42803.384722222225</v>
      </c>
      <c r="X921" s="1">
        <v>42803.384722222225</v>
      </c>
      <c r="AC921" t="s">
        <v>53</v>
      </c>
      <c r="AD921">
        <v>2972118627</v>
      </c>
      <c r="AE921" s="1">
        <v>44791.718055555553</v>
      </c>
      <c r="AF921" t="s">
        <v>7170</v>
      </c>
      <c r="AG921" t="s">
        <v>7171</v>
      </c>
      <c r="AH921" t="s">
        <v>51</v>
      </c>
      <c r="AJ921" t="s">
        <v>53</v>
      </c>
      <c r="AL921" t="s">
        <v>68</v>
      </c>
      <c r="AO921" t="s">
        <v>5443</v>
      </c>
      <c r="AP921" s="1">
        <v>45305.326388888891</v>
      </c>
      <c r="AQ921" s="1">
        <v>42815.511805555558</v>
      </c>
    </row>
    <row r="922" spans="1:43" x14ac:dyDescent="0.35">
      <c r="A922" t="s">
        <v>7172</v>
      </c>
      <c r="B922" t="s">
        <v>7173</v>
      </c>
      <c r="C922" t="s">
        <v>3929</v>
      </c>
      <c r="F922" t="s">
        <v>7174</v>
      </c>
      <c r="H922" t="s">
        <v>7175</v>
      </c>
      <c r="J922" t="s">
        <v>7176</v>
      </c>
      <c r="K922" t="s">
        <v>7177</v>
      </c>
      <c r="M922" t="s">
        <v>257</v>
      </c>
      <c r="N922" t="s">
        <v>65</v>
      </c>
      <c r="O922">
        <v>81321</v>
      </c>
      <c r="P922" t="s">
        <v>50</v>
      </c>
      <c r="U922" s="1">
        <v>42806</v>
      </c>
      <c r="V922" s="1">
        <v>42806</v>
      </c>
      <c r="W922" s="1">
        <v>42806.504166666666</v>
      </c>
      <c r="X922" s="1">
        <v>42806.504166666666</v>
      </c>
      <c r="AC922" t="s">
        <v>53</v>
      </c>
      <c r="AD922">
        <v>2972118629</v>
      </c>
      <c r="AE922" s="1">
        <v>44791.722222222219</v>
      </c>
      <c r="AF922" t="s">
        <v>7178</v>
      </c>
      <c r="AG922" t="s">
        <v>7179</v>
      </c>
      <c r="AH922" t="s">
        <v>51</v>
      </c>
      <c r="AJ922" t="s">
        <v>53</v>
      </c>
      <c r="AL922" t="s">
        <v>68</v>
      </c>
      <c r="AO922" t="s">
        <v>5443</v>
      </c>
      <c r="AP922" s="1">
        <v>45475.522222222222</v>
      </c>
      <c r="AQ922" s="1">
        <v>44607.745833333334</v>
      </c>
    </row>
    <row r="923" spans="1:43" x14ac:dyDescent="0.35">
      <c r="A923" t="s">
        <v>7180</v>
      </c>
      <c r="B923" t="s">
        <v>7181</v>
      </c>
      <c r="C923" t="s">
        <v>1499</v>
      </c>
      <c r="F923" t="s">
        <v>7182</v>
      </c>
      <c r="G923" t="s">
        <v>7182</v>
      </c>
      <c r="H923" t="s">
        <v>7183</v>
      </c>
      <c r="J923" t="s">
        <v>7184</v>
      </c>
      <c r="P923" t="s">
        <v>50</v>
      </c>
      <c r="U923" s="1">
        <v>42807</v>
      </c>
      <c r="V923" s="1">
        <v>42807</v>
      </c>
      <c r="W923" s="1">
        <v>42807.711111111108</v>
      </c>
      <c r="X923" s="1">
        <v>42807.711111111108</v>
      </c>
      <c r="AC923" t="s">
        <v>53</v>
      </c>
      <c r="AD923">
        <v>1000000001</v>
      </c>
      <c r="AE923" s="1">
        <v>39973.351388888892</v>
      </c>
      <c r="AF923" t="s">
        <v>3377</v>
      </c>
      <c r="AG923" t="s">
        <v>7185</v>
      </c>
      <c r="AH923" t="s">
        <v>51</v>
      </c>
      <c r="AJ923" t="s">
        <v>53</v>
      </c>
      <c r="AL923" t="s">
        <v>78</v>
      </c>
      <c r="AO923" t="s">
        <v>5443</v>
      </c>
    </row>
    <row r="924" spans="1:43" x14ac:dyDescent="0.35">
      <c r="A924" t="s">
        <v>7186</v>
      </c>
      <c r="B924" t="s">
        <v>7187</v>
      </c>
      <c r="C924" t="s">
        <v>7188</v>
      </c>
      <c r="D924" t="s">
        <v>531</v>
      </c>
      <c r="F924">
        <v>8056745277</v>
      </c>
      <c r="H924" t="s">
        <v>7189</v>
      </c>
      <c r="I924" t="s">
        <v>2110</v>
      </c>
      <c r="J924" t="s">
        <v>7190</v>
      </c>
      <c r="K924" t="s">
        <v>7191</v>
      </c>
      <c r="M924" t="s">
        <v>7192</v>
      </c>
      <c r="N924" t="s">
        <v>7193</v>
      </c>
      <c r="O924">
        <v>93446</v>
      </c>
      <c r="P924" t="s">
        <v>50</v>
      </c>
      <c r="U924" s="1">
        <v>42807.430555555555</v>
      </c>
      <c r="V924" s="1">
        <v>42807.430555555555</v>
      </c>
      <c r="W924" s="1">
        <v>42818.383333333331</v>
      </c>
      <c r="X924" s="1">
        <v>42818.383333333331</v>
      </c>
      <c r="AC924" t="s">
        <v>53</v>
      </c>
      <c r="AD924">
        <v>2969558511</v>
      </c>
      <c r="AE924" s="1">
        <v>40563.696527777778</v>
      </c>
      <c r="AG924" t="s">
        <v>7194</v>
      </c>
      <c r="AH924" t="s">
        <v>53</v>
      </c>
      <c r="AJ924" t="s">
        <v>53</v>
      </c>
      <c r="AK924" t="s">
        <v>2497</v>
      </c>
      <c r="AL924" t="s">
        <v>78</v>
      </c>
      <c r="AO924" t="s">
        <v>54</v>
      </c>
      <c r="AP924" s="1">
        <v>44489.506249999999</v>
      </c>
    </row>
    <row r="925" spans="1:43" x14ac:dyDescent="0.35">
      <c r="A925" t="s">
        <v>7195</v>
      </c>
      <c r="B925" t="s">
        <v>7196</v>
      </c>
      <c r="C925" t="s">
        <v>106</v>
      </c>
      <c r="F925" t="s">
        <v>7197</v>
      </c>
      <c r="H925" t="s">
        <v>7195</v>
      </c>
      <c r="J925" t="s">
        <v>2887</v>
      </c>
      <c r="K925" t="s">
        <v>7198</v>
      </c>
      <c r="M925" t="s">
        <v>2889</v>
      </c>
      <c r="N925" t="s">
        <v>65</v>
      </c>
      <c r="O925">
        <v>81641</v>
      </c>
      <c r="P925" t="s">
        <v>50</v>
      </c>
      <c r="U925" s="1">
        <v>42810</v>
      </c>
      <c r="V925" s="1">
        <v>42810</v>
      </c>
      <c r="W925" s="1">
        <v>42810.745833333334</v>
      </c>
      <c r="X925" s="1">
        <v>42810.745833333334</v>
      </c>
      <c r="AC925" t="s">
        <v>53</v>
      </c>
      <c r="AD925">
        <v>2969586545</v>
      </c>
      <c r="AE925" s="1">
        <v>41324.683333333334</v>
      </c>
      <c r="AF925" t="s">
        <v>2875</v>
      </c>
      <c r="AG925" t="s">
        <v>7199</v>
      </c>
      <c r="AH925" t="s">
        <v>51</v>
      </c>
      <c r="AJ925" t="s">
        <v>53</v>
      </c>
      <c r="AL925" t="s">
        <v>78</v>
      </c>
      <c r="AO925" t="s">
        <v>5443</v>
      </c>
      <c r="AP925" s="1">
        <v>45453.463194444441</v>
      </c>
    </row>
    <row r="926" spans="1:43" x14ac:dyDescent="0.35">
      <c r="A926" t="s">
        <v>7200</v>
      </c>
      <c r="B926" t="s">
        <v>7201</v>
      </c>
      <c r="C926" t="s">
        <v>4985</v>
      </c>
      <c r="H926" t="s">
        <v>7202</v>
      </c>
      <c r="J926" t="s">
        <v>92</v>
      </c>
      <c r="P926" t="s">
        <v>50</v>
      </c>
      <c r="U926" s="1">
        <v>42811</v>
      </c>
      <c r="V926" s="1">
        <v>42811</v>
      </c>
      <c r="W926" s="1">
        <v>42811.651388888888</v>
      </c>
      <c r="X926" s="1">
        <v>42811.651388888888</v>
      </c>
      <c r="AC926" t="s">
        <v>53</v>
      </c>
      <c r="AD926">
        <v>2969475309</v>
      </c>
      <c r="AE926" s="1">
        <v>37159</v>
      </c>
      <c r="AF926" t="s">
        <v>93</v>
      </c>
      <c r="AG926" t="s">
        <v>7203</v>
      </c>
      <c r="AH926" t="s">
        <v>51</v>
      </c>
      <c r="AJ926" t="s">
        <v>53</v>
      </c>
      <c r="AL926" t="s">
        <v>78</v>
      </c>
      <c r="AO926" t="s">
        <v>5443</v>
      </c>
      <c r="AP926" s="1">
        <v>43019.648611111108</v>
      </c>
      <c r="AQ926" s="1">
        <v>43019.652777777781</v>
      </c>
    </row>
    <row r="927" spans="1:43" x14ac:dyDescent="0.35">
      <c r="A927" t="s">
        <v>7204</v>
      </c>
      <c r="B927" t="s">
        <v>7205</v>
      </c>
      <c r="C927" t="s">
        <v>7206</v>
      </c>
      <c r="F927" t="s">
        <v>7207</v>
      </c>
      <c r="H927" t="s">
        <v>7208</v>
      </c>
      <c r="I927" t="s">
        <v>394</v>
      </c>
      <c r="J927" t="s">
        <v>7209</v>
      </c>
      <c r="K927" t="s">
        <v>7210</v>
      </c>
      <c r="L927" t="s">
        <v>7211</v>
      </c>
      <c r="M927" t="s">
        <v>7212</v>
      </c>
      <c r="N927" t="s">
        <v>468</v>
      </c>
      <c r="O927">
        <v>81077</v>
      </c>
      <c r="P927" t="s">
        <v>50</v>
      </c>
      <c r="U927" s="1">
        <v>42811.542361111111</v>
      </c>
      <c r="V927" s="1">
        <v>42811.542361111111</v>
      </c>
      <c r="W927" s="1">
        <v>42814.402777777781</v>
      </c>
      <c r="X927" s="1">
        <v>42814.402777777781</v>
      </c>
      <c r="AC927" t="s">
        <v>53</v>
      </c>
      <c r="AD927">
        <v>2969509056</v>
      </c>
      <c r="AE927" s="1">
        <v>38285.731249999997</v>
      </c>
      <c r="AF927" t="s">
        <v>7213</v>
      </c>
      <c r="AG927" t="s">
        <v>7214</v>
      </c>
      <c r="AH927" t="s">
        <v>53</v>
      </c>
      <c r="AJ927" t="s">
        <v>53</v>
      </c>
      <c r="AK927" t="s">
        <v>7107</v>
      </c>
      <c r="AL927" t="s">
        <v>78</v>
      </c>
      <c r="AO927" t="s">
        <v>54</v>
      </c>
      <c r="AP927" s="1">
        <v>45029.585416666669</v>
      </c>
      <c r="AQ927" s="1">
        <v>44551.697222222225</v>
      </c>
    </row>
    <row r="928" spans="1:43" x14ac:dyDescent="0.35">
      <c r="A928" t="s">
        <v>7215</v>
      </c>
      <c r="B928" t="s">
        <v>80</v>
      </c>
      <c r="C928" t="s">
        <v>4272</v>
      </c>
      <c r="F928" t="s">
        <v>7216</v>
      </c>
      <c r="H928" t="s">
        <v>7217</v>
      </c>
      <c r="J928" t="s">
        <v>5844</v>
      </c>
      <c r="K928" t="s">
        <v>7218</v>
      </c>
      <c r="M928" t="s">
        <v>1540</v>
      </c>
      <c r="N928" t="s">
        <v>65</v>
      </c>
      <c r="O928">
        <v>80860</v>
      </c>
      <c r="P928" t="s">
        <v>50</v>
      </c>
      <c r="U928" s="1">
        <v>42812</v>
      </c>
      <c r="V928" s="1">
        <v>42812</v>
      </c>
      <c r="W928" s="1">
        <v>42812.356944444444</v>
      </c>
      <c r="X928" s="1">
        <v>42812.356944444444</v>
      </c>
      <c r="AC928" t="s">
        <v>53</v>
      </c>
      <c r="AD928">
        <v>2969475403</v>
      </c>
      <c r="AE928" s="1">
        <v>37166.661111111112</v>
      </c>
      <c r="AF928" t="s">
        <v>5846</v>
      </c>
      <c r="AG928" t="s">
        <v>7219</v>
      </c>
      <c r="AH928" t="s">
        <v>51</v>
      </c>
      <c r="AJ928" t="s">
        <v>53</v>
      </c>
      <c r="AL928" t="s">
        <v>68</v>
      </c>
      <c r="AO928" t="s">
        <v>5443</v>
      </c>
      <c r="AP928" s="1">
        <v>45378.443749999999</v>
      </c>
      <c r="AQ928" s="1">
        <v>43534.67083333333</v>
      </c>
    </row>
    <row r="929" spans="1:43" x14ac:dyDescent="0.35">
      <c r="A929" t="s">
        <v>7220</v>
      </c>
      <c r="B929" t="s">
        <v>7221</v>
      </c>
      <c r="C929" t="s">
        <v>3349</v>
      </c>
      <c r="D929" t="s">
        <v>58</v>
      </c>
      <c r="H929" t="s">
        <v>7222</v>
      </c>
      <c r="J929" t="s">
        <v>92</v>
      </c>
      <c r="P929" t="s">
        <v>50</v>
      </c>
      <c r="U929" s="1">
        <v>42814</v>
      </c>
      <c r="V929" s="1">
        <v>42814</v>
      </c>
      <c r="W929" s="1">
        <v>42814.491666666669</v>
      </c>
      <c r="X929" s="1">
        <v>42814.491666666669</v>
      </c>
      <c r="AC929" t="s">
        <v>53</v>
      </c>
      <c r="AD929">
        <v>2969475309</v>
      </c>
      <c r="AE929" s="1">
        <v>37159</v>
      </c>
      <c r="AF929" t="s">
        <v>93</v>
      </c>
      <c r="AG929" t="s">
        <v>7223</v>
      </c>
      <c r="AH929" t="s">
        <v>51</v>
      </c>
      <c r="AJ929" t="s">
        <v>53</v>
      </c>
      <c r="AL929" t="s">
        <v>78</v>
      </c>
      <c r="AO929" t="s">
        <v>5443</v>
      </c>
      <c r="AP929" s="1">
        <v>44209.44027777778</v>
      </c>
      <c r="AQ929" s="1">
        <v>43867.825694444444</v>
      </c>
    </row>
    <row r="930" spans="1:43" x14ac:dyDescent="0.35">
      <c r="A930" t="s">
        <v>7224</v>
      </c>
      <c r="B930" t="s">
        <v>7225</v>
      </c>
      <c r="C930" t="s">
        <v>7226</v>
      </c>
      <c r="D930" t="s">
        <v>282</v>
      </c>
      <c r="H930" t="s">
        <v>7227</v>
      </c>
      <c r="I930" t="s">
        <v>61</v>
      </c>
      <c r="J930" t="s">
        <v>92</v>
      </c>
      <c r="P930" t="s">
        <v>50</v>
      </c>
      <c r="U930" s="1">
        <v>42814.486805555556</v>
      </c>
      <c r="V930" s="1">
        <v>42814.486805555556</v>
      </c>
      <c r="W930" s="1">
        <v>42814.488194444442</v>
      </c>
      <c r="X930" s="1">
        <v>42814.488194444442</v>
      </c>
      <c r="AC930" t="s">
        <v>53</v>
      </c>
      <c r="AD930">
        <v>2969475309</v>
      </c>
      <c r="AE930" s="1">
        <v>37159</v>
      </c>
      <c r="AF930" t="s">
        <v>93</v>
      </c>
      <c r="AG930" t="s">
        <v>7228</v>
      </c>
      <c r="AH930" t="s">
        <v>53</v>
      </c>
      <c r="AJ930" t="s">
        <v>53</v>
      </c>
      <c r="AK930" t="s">
        <v>7072</v>
      </c>
      <c r="AL930" t="s">
        <v>78</v>
      </c>
      <c r="AO930" t="s">
        <v>54</v>
      </c>
      <c r="AP930" s="1">
        <v>44532.54583333333</v>
      </c>
      <c r="AQ930" s="1">
        <v>43685.681944444441</v>
      </c>
    </row>
    <row r="931" spans="1:43" x14ac:dyDescent="0.35">
      <c r="A931" t="s">
        <v>7229</v>
      </c>
      <c r="B931" t="s">
        <v>7230</v>
      </c>
      <c r="C931" t="s">
        <v>5318</v>
      </c>
      <c r="F931" t="s">
        <v>7231</v>
      </c>
      <c r="H931" t="s">
        <v>7232</v>
      </c>
      <c r="J931" t="s">
        <v>7142</v>
      </c>
      <c r="K931" t="s">
        <v>7233</v>
      </c>
      <c r="L931" t="s">
        <v>7234</v>
      </c>
      <c r="M931" t="s">
        <v>6790</v>
      </c>
      <c r="N931" t="s">
        <v>798</v>
      </c>
      <c r="O931">
        <v>77356</v>
      </c>
      <c r="P931" t="s">
        <v>50</v>
      </c>
      <c r="U931" s="1">
        <v>42817</v>
      </c>
      <c r="V931" s="1">
        <v>42817</v>
      </c>
      <c r="W931" s="1">
        <v>42817.9</v>
      </c>
      <c r="X931" s="1">
        <v>42817.9</v>
      </c>
      <c r="AC931" t="s">
        <v>53</v>
      </c>
      <c r="AD931">
        <v>2969584761</v>
      </c>
      <c r="AE931" s="1">
        <v>41288.714583333334</v>
      </c>
      <c r="AF931" t="s">
        <v>7145</v>
      </c>
      <c r="AG931" t="s">
        <v>7235</v>
      </c>
      <c r="AH931" t="s">
        <v>51</v>
      </c>
      <c r="AJ931" t="s">
        <v>53</v>
      </c>
      <c r="AL931" t="s">
        <v>68</v>
      </c>
      <c r="AO931" t="s">
        <v>5443</v>
      </c>
      <c r="AP931" s="1">
        <v>45014.455555555556</v>
      </c>
      <c r="AQ931" s="1">
        <v>44782.761111111111</v>
      </c>
    </row>
    <row r="932" spans="1:43" x14ac:dyDescent="0.35">
      <c r="A932" t="s">
        <v>7236</v>
      </c>
      <c r="B932" t="s">
        <v>7237</v>
      </c>
      <c r="C932" t="s">
        <v>961</v>
      </c>
      <c r="F932" t="s">
        <v>7238</v>
      </c>
      <c r="H932" t="s">
        <v>7239</v>
      </c>
      <c r="J932" t="s">
        <v>7240</v>
      </c>
      <c r="K932" t="s">
        <v>7241</v>
      </c>
      <c r="M932" t="s">
        <v>3641</v>
      </c>
      <c r="N932" t="s">
        <v>65</v>
      </c>
      <c r="O932" t="s">
        <v>7242</v>
      </c>
      <c r="P932" t="s">
        <v>50</v>
      </c>
      <c r="U932" s="1">
        <v>42821</v>
      </c>
      <c r="V932" s="1">
        <v>42821</v>
      </c>
      <c r="W932" s="1">
        <v>42821.916666666664</v>
      </c>
      <c r="X932" s="1">
        <v>42821.916666666664</v>
      </c>
      <c r="AC932" t="s">
        <v>53</v>
      </c>
      <c r="AD932">
        <v>2969703518</v>
      </c>
      <c r="AE932" s="1">
        <v>42549.574999999997</v>
      </c>
      <c r="AF932" t="s">
        <v>7243</v>
      </c>
      <c r="AG932" t="s">
        <v>7244</v>
      </c>
      <c r="AH932" t="s">
        <v>51</v>
      </c>
      <c r="AJ932" t="s">
        <v>53</v>
      </c>
      <c r="AL932" t="s">
        <v>78</v>
      </c>
      <c r="AO932" t="s">
        <v>5443</v>
      </c>
      <c r="AP932" s="1">
        <v>44316.397222222222</v>
      </c>
      <c r="AQ932" s="1">
        <v>43087.762499999997</v>
      </c>
    </row>
    <row r="933" spans="1:43" x14ac:dyDescent="0.35">
      <c r="A933" t="s">
        <v>7245</v>
      </c>
      <c r="B933" t="s">
        <v>7246</v>
      </c>
      <c r="C933" t="s">
        <v>3349</v>
      </c>
      <c r="D933" t="s">
        <v>437</v>
      </c>
      <c r="H933" t="s">
        <v>7247</v>
      </c>
      <c r="I933" t="s">
        <v>61</v>
      </c>
      <c r="J933" t="s">
        <v>1543</v>
      </c>
      <c r="P933" t="s">
        <v>50</v>
      </c>
      <c r="U933" s="1">
        <v>42821.46597222222</v>
      </c>
      <c r="V933" s="1">
        <v>42821.46597222222</v>
      </c>
      <c r="W933" s="1">
        <v>42821.46875</v>
      </c>
      <c r="X933" s="1">
        <v>42821.46875</v>
      </c>
      <c r="AC933" t="s">
        <v>53</v>
      </c>
      <c r="AD933">
        <v>2969475309</v>
      </c>
      <c r="AE933" s="1">
        <v>37159</v>
      </c>
      <c r="AF933" t="s">
        <v>1545</v>
      </c>
      <c r="AG933" t="s">
        <v>7248</v>
      </c>
      <c r="AH933" t="s">
        <v>53</v>
      </c>
      <c r="AJ933" t="s">
        <v>53</v>
      </c>
      <c r="AK933" t="s">
        <v>7072</v>
      </c>
      <c r="AL933" t="s">
        <v>68</v>
      </c>
      <c r="AO933" t="s">
        <v>54</v>
      </c>
      <c r="AP933" s="1">
        <v>45476.672222222223</v>
      </c>
      <c r="AQ933" s="1">
        <v>45461.675000000003</v>
      </c>
    </row>
    <row r="934" spans="1:43" x14ac:dyDescent="0.35">
      <c r="A934" t="s">
        <v>7249</v>
      </c>
      <c r="B934" t="s">
        <v>7250</v>
      </c>
      <c r="C934" t="s">
        <v>946</v>
      </c>
      <c r="F934" t="s">
        <v>7251</v>
      </c>
      <c r="H934" t="s">
        <v>7252</v>
      </c>
      <c r="I934" t="s">
        <v>101</v>
      </c>
      <c r="J934" t="s">
        <v>7253</v>
      </c>
      <c r="K934" t="s">
        <v>7254</v>
      </c>
      <c r="M934" t="s">
        <v>5907</v>
      </c>
      <c r="N934" t="s">
        <v>287</v>
      </c>
      <c r="O934">
        <v>80550</v>
      </c>
      <c r="P934" t="s">
        <v>50</v>
      </c>
      <c r="U934" s="1">
        <v>42821.594444444447</v>
      </c>
      <c r="V934" s="1">
        <v>42821.594444444447</v>
      </c>
      <c r="W934" s="1">
        <v>42821.606249999997</v>
      </c>
      <c r="X934" s="1">
        <v>42821.606249999997</v>
      </c>
      <c r="AC934" t="s">
        <v>51</v>
      </c>
      <c r="AD934">
        <v>2969730079</v>
      </c>
      <c r="AE934" s="1">
        <v>42821.605555555558</v>
      </c>
      <c r="AF934" t="s">
        <v>7255</v>
      </c>
      <c r="AG934" t="s">
        <v>7256</v>
      </c>
      <c r="AH934" t="s">
        <v>53</v>
      </c>
      <c r="AJ934" t="s">
        <v>53</v>
      </c>
      <c r="AK934" t="s">
        <v>7257</v>
      </c>
      <c r="AL934" t="s">
        <v>68</v>
      </c>
      <c r="AO934" t="s">
        <v>54</v>
      </c>
      <c r="AP934" s="1">
        <v>45476.377083333333</v>
      </c>
      <c r="AQ934" s="1">
        <v>45423.71597222222</v>
      </c>
    </row>
    <row r="935" spans="1:43" x14ac:dyDescent="0.35">
      <c r="A935" t="s">
        <v>7258</v>
      </c>
      <c r="B935" t="s">
        <v>7259</v>
      </c>
      <c r="C935" t="s">
        <v>1614</v>
      </c>
      <c r="F935">
        <v>17203820797</v>
      </c>
      <c r="H935" t="s">
        <v>7260</v>
      </c>
      <c r="J935" t="s">
        <v>7261</v>
      </c>
      <c r="N935" t="s">
        <v>287</v>
      </c>
      <c r="O935">
        <v>80123</v>
      </c>
      <c r="P935" t="s">
        <v>50</v>
      </c>
      <c r="U935" s="1">
        <v>42827</v>
      </c>
      <c r="V935" s="1">
        <v>42827</v>
      </c>
      <c r="W935" s="1">
        <v>42827.524305555555</v>
      </c>
      <c r="X935" s="1">
        <v>42827.524305555555</v>
      </c>
      <c r="AC935" t="s">
        <v>53</v>
      </c>
      <c r="AD935">
        <v>2969731509</v>
      </c>
      <c r="AE935" s="1">
        <v>42829.510416666664</v>
      </c>
      <c r="AG935" t="s">
        <v>7262</v>
      </c>
      <c r="AH935" t="s">
        <v>51</v>
      </c>
      <c r="AJ935" t="s">
        <v>53</v>
      </c>
      <c r="AL935" t="s">
        <v>78</v>
      </c>
      <c r="AO935" t="s">
        <v>5443</v>
      </c>
    </row>
    <row r="936" spans="1:43" x14ac:dyDescent="0.35">
      <c r="A936" t="s">
        <v>7263</v>
      </c>
      <c r="B936" t="s">
        <v>7264</v>
      </c>
      <c r="C936" t="s">
        <v>775</v>
      </c>
      <c r="F936" t="s">
        <v>7265</v>
      </c>
      <c r="H936" t="s">
        <v>7266</v>
      </c>
      <c r="I936" t="s">
        <v>179</v>
      </c>
      <c r="J936" t="s">
        <v>7267</v>
      </c>
      <c r="K936" t="s">
        <v>7268</v>
      </c>
      <c r="L936" t="s">
        <v>1118</v>
      </c>
      <c r="M936" t="s">
        <v>419</v>
      </c>
      <c r="N936" t="s">
        <v>253</v>
      </c>
      <c r="O936" t="s">
        <v>7269</v>
      </c>
      <c r="P936" t="s">
        <v>50</v>
      </c>
      <c r="Q936" t="s">
        <v>4134</v>
      </c>
      <c r="R936">
        <v>77725</v>
      </c>
      <c r="S936" t="s">
        <v>4135</v>
      </c>
      <c r="T936">
        <v>77725</v>
      </c>
      <c r="U936" s="1">
        <v>40962.429861111108</v>
      </c>
      <c r="V936" s="1">
        <v>42829.463194444441</v>
      </c>
      <c r="W936" s="1">
        <v>40962.537499999999</v>
      </c>
      <c r="X936" s="1">
        <v>43364.479166666664</v>
      </c>
      <c r="Y936" s="1">
        <v>42654.46875</v>
      </c>
      <c r="AC936" t="s">
        <v>51</v>
      </c>
      <c r="AD936">
        <v>2969565033</v>
      </c>
      <c r="AE936" s="1">
        <v>40756.370833333334</v>
      </c>
      <c r="AF936" t="s">
        <v>7270</v>
      </c>
      <c r="AG936" t="s">
        <v>7271</v>
      </c>
      <c r="AH936" t="s">
        <v>53</v>
      </c>
      <c r="AJ936" t="s">
        <v>53</v>
      </c>
      <c r="AK936" t="s">
        <v>2573</v>
      </c>
      <c r="AL936" t="s">
        <v>68</v>
      </c>
      <c r="AO936" t="s">
        <v>54</v>
      </c>
      <c r="AP936" s="1">
        <v>44425.395833333336</v>
      </c>
      <c r="AQ936" s="1">
        <v>44422.491666666669</v>
      </c>
    </row>
    <row r="937" spans="1:43" x14ac:dyDescent="0.35">
      <c r="A937" t="s">
        <v>7272</v>
      </c>
      <c r="B937" t="s">
        <v>1440</v>
      </c>
      <c r="C937" t="s">
        <v>7273</v>
      </c>
      <c r="F937">
        <v>19702451990</v>
      </c>
      <c r="H937" t="s">
        <v>7274</v>
      </c>
      <c r="I937" t="s">
        <v>179</v>
      </c>
      <c r="J937" t="s">
        <v>7275</v>
      </c>
      <c r="K937" t="s">
        <v>7276</v>
      </c>
      <c r="M937" t="s">
        <v>3279</v>
      </c>
      <c r="N937" t="s">
        <v>287</v>
      </c>
      <c r="O937">
        <v>81501</v>
      </c>
      <c r="P937" t="s">
        <v>50</v>
      </c>
      <c r="U937" s="1">
        <v>42829.695833333331</v>
      </c>
      <c r="V937" s="1">
        <v>42829.695833333331</v>
      </c>
      <c r="W937" s="1">
        <v>42829.704861111109</v>
      </c>
      <c r="X937" s="1">
        <v>42829.704861111109</v>
      </c>
      <c r="AC937" t="s">
        <v>53</v>
      </c>
      <c r="AD937">
        <v>2969560519</v>
      </c>
      <c r="AE937" s="1">
        <v>40618.693749999999</v>
      </c>
      <c r="AF937" t="s">
        <v>7277</v>
      </c>
      <c r="AG937" t="s">
        <v>7278</v>
      </c>
      <c r="AH937" t="s">
        <v>53</v>
      </c>
      <c r="AJ937" t="s">
        <v>53</v>
      </c>
      <c r="AK937" t="s">
        <v>7279</v>
      </c>
      <c r="AL937" t="s">
        <v>68</v>
      </c>
      <c r="AO937" t="s">
        <v>54</v>
      </c>
      <c r="AP937" s="1">
        <v>45476.438888888886</v>
      </c>
      <c r="AQ937" s="1">
        <v>45462.643750000003</v>
      </c>
    </row>
    <row r="938" spans="1:43" x14ac:dyDescent="0.35">
      <c r="A938" t="s">
        <v>7280</v>
      </c>
      <c r="B938" t="s">
        <v>2733</v>
      </c>
      <c r="C938" t="s">
        <v>6563</v>
      </c>
      <c r="F938" t="s">
        <v>7281</v>
      </c>
      <c r="H938" t="s">
        <v>7282</v>
      </c>
      <c r="J938" t="s">
        <v>7283</v>
      </c>
      <c r="O938">
        <v>79836</v>
      </c>
      <c r="P938" t="s">
        <v>50</v>
      </c>
      <c r="U938" s="1">
        <v>42830</v>
      </c>
      <c r="V938" s="1">
        <v>42830</v>
      </c>
      <c r="W938" s="1">
        <v>42830.604861111111</v>
      </c>
      <c r="X938" s="1">
        <v>42830.604861111111</v>
      </c>
      <c r="AC938" t="s">
        <v>53</v>
      </c>
      <c r="AD938">
        <v>2969732023</v>
      </c>
      <c r="AE938" s="1">
        <v>42830.629166666666</v>
      </c>
      <c r="AG938" t="s">
        <v>7284</v>
      </c>
      <c r="AH938" t="s">
        <v>51</v>
      </c>
      <c r="AJ938" t="s">
        <v>53</v>
      </c>
      <c r="AL938" t="s">
        <v>78</v>
      </c>
      <c r="AO938" t="s">
        <v>5443</v>
      </c>
    </row>
    <row r="939" spans="1:43" x14ac:dyDescent="0.35">
      <c r="A939" t="s">
        <v>7285</v>
      </c>
      <c r="B939" t="s">
        <v>753</v>
      </c>
      <c r="C939" t="s">
        <v>7286</v>
      </c>
      <c r="F939" t="s">
        <v>259</v>
      </c>
      <c r="H939" t="s">
        <v>7287</v>
      </c>
      <c r="I939" t="s">
        <v>61</v>
      </c>
      <c r="J939" t="s">
        <v>261</v>
      </c>
      <c r="K939" t="s">
        <v>7288</v>
      </c>
      <c r="M939" t="s">
        <v>263</v>
      </c>
      <c r="N939" t="s">
        <v>798</v>
      </c>
      <c r="O939">
        <v>78265</v>
      </c>
      <c r="P939" t="s">
        <v>50</v>
      </c>
      <c r="U939" s="1">
        <v>42830.30972222222</v>
      </c>
      <c r="V939" s="1">
        <v>42830.30972222222</v>
      </c>
      <c r="W939" s="1">
        <v>42830.311805555553</v>
      </c>
      <c r="X939" s="1">
        <v>42830.311805555553</v>
      </c>
      <c r="Y939" s="1">
        <v>45476.556944444441</v>
      </c>
      <c r="Z939">
        <v>292743.09999999998</v>
      </c>
      <c r="AA939" t="s">
        <v>133</v>
      </c>
      <c r="AC939" t="s">
        <v>53</v>
      </c>
      <c r="AD939">
        <v>2969475309</v>
      </c>
      <c r="AE939" s="1">
        <v>37159</v>
      </c>
      <c r="AF939" t="s">
        <v>93</v>
      </c>
      <c r="AG939" t="s">
        <v>7289</v>
      </c>
      <c r="AH939" t="s">
        <v>53</v>
      </c>
      <c r="AJ939" t="s">
        <v>53</v>
      </c>
      <c r="AL939" t="s">
        <v>78</v>
      </c>
      <c r="AO939" t="s">
        <v>54</v>
      </c>
    </row>
    <row r="940" spans="1:43" x14ac:dyDescent="0.35">
      <c r="A940" t="s">
        <v>7290</v>
      </c>
      <c r="B940" t="s">
        <v>545</v>
      </c>
      <c r="C940" t="s">
        <v>7286</v>
      </c>
      <c r="F940">
        <v>5551212</v>
      </c>
      <c r="H940" t="s">
        <v>7287</v>
      </c>
      <c r="I940" t="s">
        <v>61</v>
      </c>
      <c r="J940" t="s">
        <v>261</v>
      </c>
      <c r="K940" t="s">
        <v>7291</v>
      </c>
      <c r="M940" t="s">
        <v>263</v>
      </c>
      <c r="N940" t="s">
        <v>798</v>
      </c>
      <c r="O940">
        <v>78265</v>
      </c>
      <c r="P940" t="s">
        <v>50</v>
      </c>
      <c r="U940" s="1">
        <v>42830.315972222219</v>
      </c>
      <c r="V940" s="1">
        <v>42830.315972222219</v>
      </c>
      <c r="W940" s="1">
        <v>42830.316666666666</v>
      </c>
      <c r="X940" s="1">
        <v>42830.316666666666</v>
      </c>
      <c r="Y940" s="1">
        <v>45474.417361111111</v>
      </c>
      <c r="Z940">
        <v>66374.37</v>
      </c>
      <c r="AA940" t="s">
        <v>133</v>
      </c>
      <c r="AC940" t="s">
        <v>53</v>
      </c>
      <c r="AD940">
        <v>2969475309</v>
      </c>
      <c r="AE940" s="1">
        <v>37159</v>
      </c>
      <c r="AF940" t="s">
        <v>1545</v>
      </c>
      <c r="AG940" t="s">
        <v>7292</v>
      </c>
      <c r="AH940" t="s">
        <v>53</v>
      </c>
      <c r="AJ940" t="s">
        <v>53</v>
      </c>
      <c r="AL940" t="s">
        <v>78</v>
      </c>
      <c r="AO940" t="s">
        <v>54</v>
      </c>
    </row>
    <row r="941" spans="1:43" x14ac:dyDescent="0.35">
      <c r="A941" t="s">
        <v>7293</v>
      </c>
      <c r="B941" t="s">
        <v>867</v>
      </c>
      <c r="C941" t="s">
        <v>1865</v>
      </c>
      <c r="F941" t="s">
        <v>7294</v>
      </c>
      <c r="H941" t="s">
        <v>7295</v>
      </c>
      <c r="J941" t="s">
        <v>7142</v>
      </c>
      <c r="K941" t="s">
        <v>7296</v>
      </c>
      <c r="M941" t="s">
        <v>7297</v>
      </c>
      <c r="N941" t="s">
        <v>264</v>
      </c>
      <c r="O941" t="s">
        <v>7298</v>
      </c>
      <c r="P941" t="s">
        <v>50</v>
      </c>
      <c r="U941" s="1">
        <v>42831</v>
      </c>
      <c r="V941" s="1">
        <v>42831</v>
      </c>
      <c r="W941" s="1">
        <v>42835.37777777778</v>
      </c>
      <c r="X941" s="1">
        <v>42835.37777777778</v>
      </c>
      <c r="AC941" t="s">
        <v>53</v>
      </c>
      <c r="AD941">
        <v>2969584761</v>
      </c>
      <c r="AE941" s="1">
        <v>41288.714583333334</v>
      </c>
      <c r="AF941" t="s">
        <v>7145</v>
      </c>
      <c r="AG941" t="s">
        <v>7299</v>
      </c>
      <c r="AH941" t="s">
        <v>51</v>
      </c>
      <c r="AJ941" t="s">
        <v>53</v>
      </c>
      <c r="AL941" t="s">
        <v>78</v>
      </c>
      <c r="AO941" t="s">
        <v>5443</v>
      </c>
      <c r="AP941" s="1">
        <v>45474.488888888889</v>
      </c>
      <c r="AQ941" s="1">
        <v>45469.393055555556</v>
      </c>
    </row>
    <row r="942" spans="1:43" x14ac:dyDescent="0.35">
      <c r="A942" t="s">
        <v>7300</v>
      </c>
      <c r="B942" t="s">
        <v>7301</v>
      </c>
      <c r="C942" t="s">
        <v>849</v>
      </c>
      <c r="D942" t="s">
        <v>53</v>
      </c>
      <c r="F942" t="s">
        <v>7302</v>
      </c>
      <c r="H942" t="s">
        <v>7303</v>
      </c>
      <c r="J942" t="s">
        <v>582</v>
      </c>
      <c r="P942" t="s">
        <v>50</v>
      </c>
      <c r="U942" s="1">
        <v>42831</v>
      </c>
      <c r="V942" s="1">
        <v>42831</v>
      </c>
      <c r="W942" s="1">
        <v>42831.443055555559</v>
      </c>
      <c r="X942" s="1">
        <v>42831.443055555559</v>
      </c>
      <c r="AC942" t="s">
        <v>53</v>
      </c>
      <c r="AD942">
        <v>2969479981</v>
      </c>
      <c r="AE942" s="1">
        <v>37426</v>
      </c>
      <c r="AG942" t="s">
        <v>7304</v>
      </c>
      <c r="AH942" t="s">
        <v>51</v>
      </c>
      <c r="AJ942" t="s">
        <v>53</v>
      </c>
      <c r="AL942" t="s">
        <v>78</v>
      </c>
      <c r="AO942" t="s">
        <v>5443</v>
      </c>
      <c r="AP942" s="1">
        <v>43525.742361111108</v>
      </c>
    </row>
    <row r="943" spans="1:43" x14ac:dyDescent="0.35">
      <c r="A943" t="s">
        <v>7305</v>
      </c>
      <c r="B943" t="s">
        <v>7306</v>
      </c>
      <c r="C943" t="s">
        <v>7307</v>
      </c>
      <c r="F943" t="s">
        <v>7308</v>
      </c>
      <c r="H943" t="s">
        <v>7309</v>
      </c>
      <c r="J943" t="s">
        <v>7310</v>
      </c>
      <c r="K943" t="s">
        <v>7311</v>
      </c>
      <c r="M943" t="s">
        <v>7312</v>
      </c>
      <c r="N943" t="s">
        <v>65</v>
      </c>
      <c r="O943">
        <v>80135</v>
      </c>
      <c r="P943" t="s">
        <v>50</v>
      </c>
      <c r="U943" s="1">
        <v>42832</v>
      </c>
      <c r="V943" s="1">
        <v>42832</v>
      </c>
      <c r="W943" s="1">
        <v>42832.413888888892</v>
      </c>
      <c r="X943" s="1">
        <v>42832.413888888892</v>
      </c>
      <c r="AC943" t="s">
        <v>53</v>
      </c>
      <c r="AD943">
        <v>2969732568</v>
      </c>
      <c r="AE943" s="1">
        <v>42832.606944444444</v>
      </c>
      <c r="AF943" t="s">
        <v>7313</v>
      </c>
      <c r="AG943" t="s">
        <v>7314</v>
      </c>
      <c r="AH943" t="s">
        <v>51</v>
      </c>
      <c r="AJ943" t="s">
        <v>53</v>
      </c>
      <c r="AL943" t="s">
        <v>68</v>
      </c>
      <c r="AO943" t="s">
        <v>5443</v>
      </c>
      <c r="AP943" s="1">
        <v>44547.646527777775</v>
      </c>
      <c r="AQ943" s="1">
        <v>44524.677083333336</v>
      </c>
    </row>
    <row r="944" spans="1:43" x14ac:dyDescent="0.35">
      <c r="A944" t="s">
        <v>7315</v>
      </c>
      <c r="B944" t="s">
        <v>7316</v>
      </c>
      <c r="C944" t="s">
        <v>894</v>
      </c>
      <c r="F944" t="s">
        <v>7317</v>
      </c>
      <c r="H944" t="s">
        <v>7318</v>
      </c>
      <c r="J944" t="s">
        <v>5217</v>
      </c>
      <c r="K944" t="s">
        <v>7319</v>
      </c>
      <c r="M944" t="s">
        <v>5343</v>
      </c>
      <c r="N944" t="s">
        <v>798</v>
      </c>
      <c r="O944" t="s">
        <v>7320</v>
      </c>
      <c r="P944" t="s">
        <v>50</v>
      </c>
      <c r="U944" s="1">
        <v>42835</v>
      </c>
      <c r="V944" s="1">
        <v>42835</v>
      </c>
      <c r="W944" s="1">
        <v>42835.676388888889</v>
      </c>
      <c r="X944" s="1">
        <v>42835.676388888889</v>
      </c>
      <c r="AC944" t="s">
        <v>53</v>
      </c>
      <c r="AD944">
        <v>2969475162</v>
      </c>
      <c r="AE944" s="1">
        <v>37147</v>
      </c>
      <c r="AG944" t="s">
        <v>7321</v>
      </c>
      <c r="AH944" t="s">
        <v>51</v>
      </c>
      <c r="AJ944" t="s">
        <v>53</v>
      </c>
      <c r="AL944" t="s">
        <v>78</v>
      </c>
      <c r="AO944" t="s">
        <v>5443</v>
      </c>
      <c r="AP944" s="1">
        <v>44320.78402777778</v>
      </c>
    </row>
    <row r="945" spans="1:43" x14ac:dyDescent="0.35">
      <c r="A945" t="s">
        <v>7322</v>
      </c>
      <c r="B945" t="s">
        <v>7323</v>
      </c>
      <c r="C945" t="s">
        <v>443</v>
      </c>
      <c r="D945" t="s">
        <v>437</v>
      </c>
      <c r="F945" t="s">
        <v>7324</v>
      </c>
      <c r="H945" t="s">
        <v>7325</v>
      </c>
      <c r="I945" t="s">
        <v>169</v>
      </c>
      <c r="J945" t="s">
        <v>49</v>
      </c>
      <c r="P945" t="s">
        <v>50</v>
      </c>
      <c r="U945" s="1">
        <v>42836.609027777777</v>
      </c>
      <c r="V945" s="1">
        <v>42836.609027777777</v>
      </c>
      <c r="W945" s="1">
        <v>42836.616666666669</v>
      </c>
      <c r="X945" s="1">
        <v>42836.616666666669</v>
      </c>
      <c r="AC945" t="s">
        <v>53</v>
      </c>
      <c r="AD945">
        <v>2969485219</v>
      </c>
      <c r="AE945" s="1">
        <v>37784</v>
      </c>
      <c r="AF945" t="s">
        <v>2021</v>
      </c>
      <c r="AG945" t="s">
        <v>7326</v>
      </c>
      <c r="AH945" t="s">
        <v>53</v>
      </c>
      <c r="AJ945" t="s">
        <v>53</v>
      </c>
      <c r="AK945" t="s">
        <v>7072</v>
      </c>
      <c r="AL945" t="s">
        <v>78</v>
      </c>
      <c r="AO945" t="s">
        <v>54</v>
      </c>
      <c r="AP945" s="1">
        <v>45401.568055555559</v>
      </c>
    </row>
    <row r="946" spans="1:43" x14ac:dyDescent="0.35">
      <c r="A946" t="s">
        <v>7327</v>
      </c>
      <c r="B946" t="s">
        <v>7328</v>
      </c>
      <c r="C946" t="s">
        <v>7329</v>
      </c>
      <c r="F946" t="s">
        <v>7330</v>
      </c>
      <c r="H946" t="s">
        <v>7331</v>
      </c>
      <c r="J946" t="s">
        <v>7332</v>
      </c>
      <c r="K946" t="s">
        <v>7333</v>
      </c>
      <c r="M946" t="s">
        <v>525</v>
      </c>
      <c r="N946" t="s">
        <v>65</v>
      </c>
      <c r="O946">
        <v>80011</v>
      </c>
      <c r="P946" t="s">
        <v>50</v>
      </c>
      <c r="U946" s="1">
        <v>42837</v>
      </c>
      <c r="V946" s="1">
        <v>42837</v>
      </c>
      <c r="W946" s="1">
        <v>42837.6875</v>
      </c>
      <c r="X946" s="1">
        <v>43424.53125</v>
      </c>
      <c r="AC946" t="s">
        <v>53</v>
      </c>
      <c r="AD946">
        <v>2969733468</v>
      </c>
      <c r="AE946" s="1">
        <v>42837.724305555559</v>
      </c>
      <c r="AF946" t="s">
        <v>7334</v>
      </c>
      <c r="AG946" t="s">
        <v>7335</v>
      </c>
      <c r="AH946" t="s">
        <v>51</v>
      </c>
      <c r="AJ946" t="s">
        <v>53</v>
      </c>
      <c r="AL946" t="s">
        <v>78</v>
      </c>
      <c r="AO946" t="s">
        <v>5443</v>
      </c>
      <c r="AP946" s="1">
        <v>45475.4375</v>
      </c>
      <c r="AQ946" s="1">
        <v>45415.392361111109</v>
      </c>
    </row>
    <row r="947" spans="1:43" x14ac:dyDescent="0.35">
      <c r="A947" t="s">
        <v>7336</v>
      </c>
      <c r="B947" t="s">
        <v>1075</v>
      </c>
      <c r="C947" t="s">
        <v>7337</v>
      </c>
      <c r="D947" t="s">
        <v>623</v>
      </c>
      <c r="F947" t="s">
        <v>7338</v>
      </c>
      <c r="G947" t="s">
        <v>7339</v>
      </c>
      <c r="H947" t="s">
        <v>7340</v>
      </c>
      <c r="I947" t="s">
        <v>2578</v>
      </c>
      <c r="J947" t="s">
        <v>7341</v>
      </c>
      <c r="K947" t="s">
        <v>7342</v>
      </c>
      <c r="L947" t="s">
        <v>7343</v>
      </c>
      <c r="M947" t="s">
        <v>7344</v>
      </c>
      <c r="N947" t="s">
        <v>7345</v>
      </c>
      <c r="O947">
        <v>99712</v>
      </c>
      <c r="P947" t="s">
        <v>50</v>
      </c>
      <c r="U947" s="1">
        <v>42837.44027777778</v>
      </c>
      <c r="V947" s="1">
        <v>42837.44027777778</v>
      </c>
      <c r="W947" s="1">
        <v>42837.44027777778</v>
      </c>
      <c r="X947" s="1">
        <v>43444.564583333333</v>
      </c>
      <c r="AC947" t="s">
        <v>53</v>
      </c>
      <c r="AD947">
        <v>1000000001</v>
      </c>
      <c r="AE947" s="1">
        <v>39973.351388888892</v>
      </c>
      <c r="AF947" t="s">
        <v>3377</v>
      </c>
      <c r="AG947" t="s">
        <v>7346</v>
      </c>
      <c r="AH947" t="s">
        <v>53</v>
      </c>
      <c r="AJ947" t="s">
        <v>53</v>
      </c>
      <c r="AL947" t="s">
        <v>78</v>
      </c>
      <c r="AO947" t="s">
        <v>54</v>
      </c>
      <c r="AP947" s="1">
        <v>43743.72152777778</v>
      </c>
      <c r="AQ947" s="1">
        <v>43614.627083333333</v>
      </c>
    </row>
    <row r="948" spans="1:43" x14ac:dyDescent="0.35">
      <c r="A948" t="s">
        <v>7347</v>
      </c>
      <c r="B948" t="s">
        <v>7348</v>
      </c>
      <c r="C948" t="s">
        <v>7349</v>
      </c>
      <c r="F948" t="s">
        <v>7350</v>
      </c>
      <c r="G948" t="s">
        <v>7351</v>
      </c>
      <c r="H948" t="s">
        <v>7352</v>
      </c>
      <c r="I948" t="s">
        <v>169</v>
      </c>
      <c r="J948" t="s">
        <v>7353</v>
      </c>
      <c r="K948" t="s">
        <v>7354</v>
      </c>
      <c r="M948" t="s">
        <v>7355</v>
      </c>
      <c r="N948" t="s">
        <v>637</v>
      </c>
      <c r="O948">
        <v>75209</v>
      </c>
      <c r="P948" t="s">
        <v>50</v>
      </c>
      <c r="U948" s="1">
        <v>42838</v>
      </c>
      <c r="V948" s="1">
        <v>42838</v>
      </c>
      <c r="W948" s="1">
        <v>42838.438888888886</v>
      </c>
      <c r="X948" s="1">
        <v>43978.676388888889</v>
      </c>
      <c r="AC948" t="s">
        <v>53</v>
      </c>
      <c r="AD948">
        <v>2969733774</v>
      </c>
      <c r="AE948" s="1">
        <v>42838.519444444442</v>
      </c>
      <c r="AF948" t="s">
        <v>7356</v>
      </c>
      <c r="AG948" t="s">
        <v>7357</v>
      </c>
      <c r="AH948" t="s">
        <v>51</v>
      </c>
      <c r="AJ948" t="s">
        <v>53</v>
      </c>
      <c r="AL948" t="s">
        <v>78</v>
      </c>
      <c r="AO948" t="s">
        <v>5443</v>
      </c>
      <c r="AP948" s="1">
        <v>45467.665972222225</v>
      </c>
    </row>
    <row r="949" spans="1:43" x14ac:dyDescent="0.35">
      <c r="A949" t="s">
        <v>7358</v>
      </c>
      <c r="B949" t="s">
        <v>1757</v>
      </c>
      <c r="C949" t="s">
        <v>7359</v>
      </c>
      <c r="F949" t="s">
        <v>7360</v>
      </c>
      <c r="H949" t="s">
        <v>7361</v>
      </c>
      <c r="I949" t="s">
        <v>200</v>
      </c>
      <c r="J949" t="s">
        <v>7362</v>
      </c>
      <c r="K949" t="s">
        <v>7363</v>
      </c>
      <c r="M949" t="s">
        <v>7364</v>
      </c>
      <c r="N949" t="s">
        <v>65</v>
      </c>
      <c r="O949">
        <v>81630</v>
      </c>
      <c r="P949" t="s">
        <v>50</v>
      </c>
      <c r="U949" s="1">
        <v>38705.590277777781</v>
      </c>
      <c r="V949" s="1">
        <v>42838.48333333333</v>
      </c>
      <c r="W949" s="1">
        <v>38705.59375</v>
      </c>
      <c r="X949" s="1">
        <v>42654.365277777775</v>
      </c>
      <c r="Y949" s="1">
        <v>41968.675694444442</v>
      </c>
      <c r="AC949" t="s">
        <v>51</v>
      </c>
      <c r="AD949">
        <v>2969475448</v>
      </c>
      <c r="AE949" s="1">
        <v>37166.661111111112</v>
      </c>
      <c r="AF949" t="s">
        <v>7365</v>
      </c>
      <c r="AG949" t="s">
        <v>7366</v>
      </c>
      <c r="AH949" t="s">
        <v>53</v>
      </c>
      <c r="AJ949" t="s">
        <v>53</v>
      </c>
      <c r="AK949" t="s">
        <v>112</v>
      </c>
      <c r="AL949" t="s">
        <v>68</v>
      </c>
      <c r="AO949" t="s">
        <v>54</v>
      </c>
    </row>
    <row r="950" spans="1:43" x14ac:dyDescent="0.35">
      <c r="A950" t="s">
        <v>7367</v>
      </c>
      <c r="B950" t="s">
        <v>7368</v>
      </c>
      <c r="C950" t="s">
        <v>7369</v>
      </c>
      <c r="F950" t="s">
        <v>7370</v>
      </c>
      <c r="H950" t="s">
        <v>1672</v>
      </c>
      <c r="I950" t="s">
        <v>101</v>
      </c>
      <c r="J950" t="s">
        <v>1673</v>
      </c>
      <c r="K950" t="s">
        <v>2121</v>
      </c>
      <c r="M950" t="s">
        <v>2122</v>
      </c>
      <c r="N950" t="s">
        <v>2123</v>
      </c>
      <c r="O950">
        <v>55306</v>
      </c>
      <c r="P950" t="s">
        <v>50</v>
      </c>
      <c r="Q950" t="s">
        <v>502</v>
      </c>
      <c r="S950" t="s">
        <v>856</v>
      </c>
      <c r="T950" t="s">
        <v>7371</v>
      </c>
      <c r="U950" s="1">
        <v>41473.435416666667</v>
      </c>
      <c r="V950" s="1">
        <v>42838.499305555553</v>
      </c>
      <c r="W950" s="1">
        <v>41473.436111111114</v>
      </c>
      <c r="X950" s="1">
        <v>45357.688194444447</v>
      </c>
      <c r="Y950" s="1">
        <v>41723.474305555559</v>
      </c>
      <c r="AC950" t="s">
        <v>51</v>
      </c>
      <c r="AD950">
        <v>2969473349</v>
      </c>
      <c r="AE950" s="1">
        <v>37012.460416666669</v>
      </c>
      <c r="AF950" t="s">
        <v>1675</v>
      </c>
      <c r="AG950" t="s">
        <v>7372</v>
      </c>
      <c r="AH950" t="s">
        <v>53</v>
      </c>
      <c r="AJ950" t="s">
        <v>53</v>
      </c>
      <c r="AK950" t="s">
        <v>2497</v>
      </c>
      <c r="AL950" t="s">
        <v>68</v>
      </c>
      <c r="AO950" t="s">
        <v>54</v>
      </c>
      <c r="AP950" s="1">
        <v>45476.537499999999</v>
      </c>
      <c r="AQ950" s="1">
        <v>45476.492361111108</v>
      </c>
    </row>
    <row r="951" spans="1:43" x14ac:dyDescent="0.35">
      <c r="A951" t="s">
        <v>7373</v>
      </c>
      <c r="B951" t="s">
        <v>7374</v>
      </c>
      <c r="C951" t="s">
        <v>7375</v>
      </c>
      <c r="F951" t="s">
        <v>7376</v>
      </c>
      <c r="G951" t="s">
        <v>7377</v>
      </c>
      <c r="H951" t="s">
        <v>7378</v>
      </c>
      <c r="I951" t="s">
        <v>179</v>
      </c>
      <c r="J951" t="s">
        <v>7379</v>
      </c>
      <c r="K951" t="s">
        <v>7380</v>
      </c>
      <c r="M951" t="s">
        <v>7381</v>
      </c>
      <c r="N951" t="s">
        <v>213</v>
      </c>
      <c r="O951">
        <v>81654</v>
      </c>
      <c r="P951" t="s">
        <v>50</v>
      </c>
      <c r="Q951" t="s">
        <v>502</v>
      </c>
      <c r="R951" t="s">
        <v>7382</v>
      </c>
      <c r="U951" s="1">
        <v>37166.661111111112</v>
      </c>
      <c r="V951" s="1">
        <v>42838.577777777777</v>
      </c>
      <c r="W951" s="1">
        <v>37167.595833333333</v>
      </c>
      <c r="X951" s="1">
        <v>42657.700694444444</v>
      </c>
      <c r="Y951" s="1">
        <v>42657.701388888891</v>
      </c>
      <c r="AC951" t="s">
        <v>51</v>
      </c>
      <c r="AD951">
        <v>2969475470</v>
      </c>
      <c r="AE951" s="1">
        <v>37166.661111111112</v>
      </c>
      <c r="AF951" t="s">
        <v>7383</v>
      </c>
      <c r="AG951" t="s">
        <v>7384</v>
      </c>
      <c r="AH951" t="s">
        <v>53</v>
      </c>
      <c r="AJ951" t="s">
        <v>53</v>
      </c>
      <c r="AK951" t="s">
        <v>536</v>
      </c>
      <c r="AL951" t="s">
        <v>68</v>
      </c>
      <c r="AO951" t="s">
        <v>54</v>
      </c>
      <c r="AP951" s="1">
        <v>45475.710416666669</v>
      </c>
      <c r="AQ951" s="1">
        <v>45462.709722222222</v>
      </c>
    </row>
    <row r="952" spans="1:43" x14ac:dyDescent="0.35">
      <c r="A952" t="s">
        <v>7385</v>
      </c>
      <c r="B952" t="s">
        <v>7386</v>
      </c>
      <c r="C952" t="s">
        <v>622</v>
      </c>
      <c r="F952">
        <f>1307-797-1500</f>
        <v>-990</v>
      </c>
      <c r="H952" t="s">
        <v>7387</v>
      </c>
      <c r="J952" t="s">
        <v>7388</v>
      </c>
      <c r="N952" t="s">
        <v>592</v>
      </c>
      <c r="O952">
        <v>82644</v>
      </c>
      <c r="P952" t="s">
        <v>50</v>
      </c>
      <c r="U952" s="1">
        <v>42840</v>
      </c>
      <c r="V952" s="1">
        <v>42840</v>
      </c>
      <c r="W952" s="1">
        <v>42840.87777777778</v>
      </c>
      <c r="X952" s="1">
        <v>42840.87777777778</v>
      </c>
      <c r="AC952" t="s">
        <v>53</v>
      </c>
      <c r="AD952">
        <v>2969672530</v>
      </c>
      <c r="AE952" s="1">
        <v>42184.636805555558</v>
      </c>
      <c r="AF952" t="s">
        <v>7389</v>
      </c>
      <c r="AG952" t="s">
        <v>7390</v>
      </c>
      <c r="AH952" t="s">
        <v>51</v>
      </c>
      <c r="AJ952" t="s">
        <v>53</v>
      </c>
      <c r="AL952" t="s">
        <v>78</v>
      </c>
      <c r="AO952" t="s">
        <v>5443</v>
      </c>
      <c r="AP952" s="1">
        <v>43398.877083333333</v>
      </c>
    </row>
    <row r="953" spans="1:43" x14ac:dyDescent="0.35">
      <c r="A953" t="s">
        <v>7391</v>
      </c>
      <c r="B953" t="s">
        <v>7392</v>
      </c>
      <c r="C953" t="s">
        <v>904</v>
      </c>
      <c r="F953" t="s">
        <v>7393</v>
      </c>
      <c r="H953" t="s">
        <v>7394</v>
      </c>
      <c r="J953" t="s">
        <v>7395</v>
      </c>
      <c r="K953" t="s">
        <v>7396</v>
      </c>
      <c r="M953" t="s">
        <v>7397</v>
      </c>
      <c r="N953" t="s">
        <v>7398</v>
      </c>
      <c r="O953">
        <v>84535</v>
      </c>
      <c r="P953" t="s">
        <v>50</v>
      </c>
      <c r="U953" s="1">
        <v>42842</v>
      </c>
      <c r="V953" s="1">
        <v>42842</v>
      </c>
      <c r="W953" s="1">
        <v>42842.744444444441</v>
      </c>
      <c r="X953" s="1">
        <v>44195.368055555555</v>
      </c>
      <c r="AC953" t="s">
        <v>53</v>
      </c>
      <c r="AD953">
        <v>2969711368</v>
      </c>
      <c r="AE953" s="1">
        <v>42648.707638888889</v>
      </c>
      <c r="AF953" t="s">
        <v>7399</v>
      </c>
      <c r="AG953" t="s">
        <v>7400</v>
      </c>
      <c r="AH953" t="s">
        <v>51</v>
      </c>
      <c r="AJ953" t="s">
        <v>53</v>
      </c>
      <c r="AL953" t="s">
        <v>78</v>
      </c>
      <c r="AO953" t="s">
        <v>5443</v>
      </c>
      <c r="AP953" s="1">
        <v>45448.675694444442</v>
      </c>
      <c r="AQ953" s="1">
        <v>45439.625694444447</v>
      </c>
    </row>
    <row r="954" spans="1:43" x14ac:dyDescent="0.35">
      <c r="A954" t="s">
        <v>7401</v>
      </c>
      <c r="B954" t="s">
        <v>7402</v>
      </c>
      <c r="C954" t="s">
        <v>375</v>
      </c>
      <c r="F954" t="s">
        <v>7403</v>
      </c>
      <c r="H954" t="s">
        <v>7404</v>
      </c>
      <c r="J954" t="s">
        <v>7405</v>
      </c>
      <c r="K954" t="s">
        <v>7406</v>
      </c>
      <c r="M954" t="s">
        <v>5822</v>
      </c>
      <c r="N954" t="s">
        <v>65</v>
      </c>
      <c r="O954">
        <v>80108</v>
      </c>
      <c r="P954" t="s">
        <v>50</v>
      </c>
      <c r="U954" s="1">
        <v>42843</v>
      </c>
      <c r="V954" s="1">
        <v>42843</v>
      </c>
      <c r="W954" s="1">
        <v>42843.331944444442</v>
      </c>
      <c r="X954" s="1">
        <v>42843.331944444442</v>
      </c>
      <c r="AC954" t="s">
        <v>53</v>
      </c>
      <c r="AD954">
        <v>2969734048</v>
      </c>
      <c r="AE954" s="1">
        <v>42839.498611111114</v>
      </c>
      <c r="AF954" t="s">
        <v>7407</v>
      </c>
      <c r="AG954" t="s">
        <v>7408</v>
      </c>
      <c r="AH954" t="s">
        <v>51</v>
      </c>
      <c r="AJ954" t="s">
        <v>53</v>
      </c>
      <c r="AL954" t="s">
        <v>78</v>
      </c>
      <c r="AO954" t="s">
        <v>5443</v>
      </c>
      <c r="AP954" s="1">
        <v>43900.671527777777</v>
      </c>
      <c r="AQ954" s="1">
        <v>43900.666666666664</v>
      </c>
    </row>
    <row r="955" spans="1:43" x14ac:dyDescent="0.35">
      <c r="A955" t="s">
        <v>7409</v>
      </c>
      <c r="B955" t="s">
        <v>7410</v>
      </c>
      <c r="C955" t="s">
        <v>331</v>
      </c>
      <c r="F955" t="s">
        <v>7411</v>
      </c>
      <c r="H955" t="s">
        <v>7412</v>
      </c>
      <c r="J955" t="s">
        <v>7413</v>
      </c>
      <c r="K955" t="s">
        <v>7414</v>
      </c>
      <c r="M955" t="s">
        <v>3808</v>
      </c>
      <c r="N955" t="s">
        <v>65</v>
      </c>
      <c r="O955">
        <v>80701</v>
      </c>
      <c r="P955" t="s">
        <v>50</v>
      </c>
      <c r="U955" s="1">
        <v>42843</v>
      </c>
      <c r="V955" s="1">
        <v>42843</v>
      </c>
      <c r="W955" s="1">
        <v>42843.615277777775</v>
      </c>
      <c r="X955" s="1">
        <v>42843.615277777775</v>
      </c>
      <c r="AC955" t="s">
        <v>53</v>
      </c>
      <c r="AD955">
        <v>2969475453</v>
      </c>
      <c r="AE955" s="1">
        <v>37166.661111111112</v>
      </c>
      <c r="AF955" t="s">
        <v>3809</v>
      </c>
      <c r="AG955" t="s">
        <v>7415</v>
      </c>
      <c r="AH955" t="s">
        <v>51</v>
      </c>
      <c r="AJ955" t="s">
        <v>53</v>
      </c>
      <c r="AL955" t="s">
        <v>78</v>
      </c>
      <c r="AO955" t="s">
        <v>5443</v>
      </c>
      <c r="AP955" s="1">
        <v>45299.419444444444</v>
      </c>
      <c r="AQ955" s="1">
        <v>44615.60833333333</v>
      </c>
    </row>
    <row r="956" spans="1:43" x14ac:dyDescent="0.35">
      <c r="A956" t="s">
        <v>7416</v>
      </c>
      <c r="B956" t="s">
        <v>7417</v>
      </c>
      <c r="C956" t="s">
        <v>7418</v>
      </c>
      <c r="D956" t="s">
        <v>654</v>
      </c>
      <c r="H956" t="s">
        <v>7419</v>
      </c>
      <c r="I956" t="s">
        <v>61</v>
      </c>
      <c r="J956" t="s">
        <v>5883</v>
      </c>
      <c r="P956" t="s">
        <v>50</v>
      </c>
      <c r="U956" s="1">
        <v>42843.387499999997</v>
      </c>
      <c r="V956" s="1">
        <v>42843.387499999997</v>
      </c>
      <c r="W956" s="1">
        <v>42843.38958333333</v>
      </c>
      <c r="X956" s="1">
        <v>43259.447222222225</v>
      </c>
      <c r="AC956" t="s">
        <v>53</v>
      </c>
      <c r="AD956">
        <v>2969479529</v>
      </c>
      <c r="AE956" s="1">
        <v>37399</v>
      </c>
      <c r="AF956" t="s">
        <v>5885</v>
      </c>
      <c r="AG956" t="s">
        <v>7420</v>
      </c>
      <c r="AH956" t="s">
        <v>53</v>
      </c>
      <c r="AJ956" t="s">
        <v>53</v>
      </c>
      <c r="AK956" t="s">
        <v>7072</v>
      </c>
      <c r="AL956" t="s">
        <v>78</v>
      </c>
      <c r="AO956" t="s">
        <v>54</v>
      </c>
      <c r="AP956" s="1">
        <v>43259.447222222225</v>
      </c>
    </row>
    <row r="957" spans="1:43" x14ac:dyDescent="0.35">
      <c r="A957" t="s">
        <v>7421</v>
      </c>
      <c r="B957" t="s">
        <v>7422</v>
      </c>
      <c r="C957" t="s">
        <v>952</v>
      </c>
      <c r="F957" t="s">
        <v>7423</v>
      </c>
      <c r="H957" t="s">
        <v>7424</v>
      </c>
      <c r="I957" t="s">
        <v>101</v>
      </c>
      <c r="J957" t="s">
        <v>7425</v>
      </c>
      <c r="K957" t="s">
        <v>7426</v>
      </c>
      <c r="M957" t="s">
        <v>7427</v>
      </c>
      <c r="N957" t="s">
        <v>287</v>
      </c>
      <c r="O957">
        <v>80033</v>
      </c>
      <c r="P957" t="s">
        <v>50</v>
      </c>
      <c r="U957" s="1">
        <v>42843.668055555558</v>
      </c>
      <c r="V957" s="1">
        <v>42843.668055555558</v>
      </c>
      <c r="W957" s="1">
        <v>42843.67083333333</v>
      </c>
      <c r="X957" s="1">
        <v>42843.67083333333</v>
      </c>
      <c r="AC957" t="s">
        <v>53</v>
      </c>
      <c r="AD957">
        <v>2969716195</v>
      </c>
      <c r="AE957" s="1">
        <v>42702.431250000001</v>
      </c>
      <c r="AF957" t="s">
        <v>7428</v>
      </c>
      <c r="AG957" t="s">
        <v>7429</v>
      </c>
      <c r="AH957" t="s">
        <v>53</v>
      </c>
      <c r="AJ957" t="s">
        <v>53</v>
      </c>
      <c r="AK957" t="s">
        <v>7430</v>
      </c>
      <c r="AL957" t="s">
        <v>78</v>
      </c>
      <c r="AO957" t="s">
        <v>54</v>
      </c>
    </row>
    <row r="958" spans="1:43" x14ac:dyDescent="0.35">
      <c r="A958" t="s">
        <v>7431</v>
      </c>
      <c r="B958" t="s">
        <v>7432</v>
      </c>
      <c r="C958" t="s">
        <v>4450</v>
      </c>
      <c r="F958" t="s">
        <v>7433</v>
      </c>
      <c r="H958" t="s">
        <v>7434</v>
      </c>
      <c r="I958" t="s">
        <v>271</v>
      </c>
      <c r="J958" t="s">
        <v>7435</v>
      </c>
      <c r="K958" t="s">
        <v>7436</v>
      </c>
      <c r="M958" t="s">
        <v>3961</v>
      </c>
      <c r="N958" t="s">
        <v>326</v>
      </c>
      <c r="O958">
        <v>80002</v>
      </c>
      <c r="P958" t="s">
        <v>50</v>
      </c>
      <c r="U958" s="1">
        <v>42844.479166666664</v>
      </c>
      <c r="V958" s="1">
        <v>42844.479166666664</v>
      </c>
      <c r="W958" s="1">
        <v>42844.495138888888</v>
      </c>
      <c r="X958" s="1">
        <v>42844.495138888888</v>
      </c>
      <c r="AC958" t="s">
        <v>53</v>
      </c>
      <c r="AD958">
        <v>2969563093</v>
      </c>
      <c r="AE958" s="1">
        <v>40688.299305555556</v>
      </c>
      <c r="AF958" t="s">
        <v>7437</v>
      </c>
      <c r="AG958" t="s">
        <v>7438</v>
      </c>
      <c r="AH958" t="s">
        <v>53</v>
      </c>
      <c r="AJ958" t="s">
        <v>53</v>
      </c>
      <c r="AK958" t="s">
        <v>7279</v>
      </c>
      <c r="AL958" t="s">
        <v>78</v>
      </c>
      <c r="AO958" t="s">
        <v>54</v>
      </c>
      <c r="AP958" s="1">
        <v>45450.456944444442</v>
      </c>
      <c r="AQ958" s="1">
        <v>44977.402777777781</v>
      </c>
    </row>
    <row r="959" spans="1:43" x14ac:dyDescent="0.35">
      <c r="A959" t="s">
        <v>7439</v>
      </c>
      <c r="B959" t="s">
        <v>7440</v>
      </c>
      <c r="C959" t="s">
        <v>1052</v>
      </c>
      <c r="F959" t="s">
        <v>7441</v>
      </c>
      <c r="G959" t="s">
        <v>7442</v>
      </c>
      <c r="H959" t="s">
        <v>7443</v>
      </c>
      <c r="I959" t="s">
        <v>101</v>
      </c>
      <c r="J959" t="s">
        <v>6204</v>
      </c>
      <c r="K959" t="s">
        <v>7444</v>
      </c>
      <c r="M959" t="s">
        <v>6206</v>
      </c>
      <c r="N959" t="s">
        <v>1515</v>
      </c>
      <c r="O959">
        <v>85281</v>
      </c>
      <c r="P959" t="s">
        <v>50</v>
      </c>
      <c r="U959" s="1">
        <v>42846</v>
      </c>
      <c r="V959" s="1">
        <v>42846</v>
      </c>
      <c r="W959" s="1">
        <v>42846.6</v>
      </c>
      <c r="X959" s="1">
        <v>42846.6</v>
      </c>
      <c r="AC959" t="s">
        <v>53</v>
      </c>
      <c r="AD959">
        <v>2969477856</v>
      </c>
      <c r="AE959" s="1">
        <v>37312</v>
      </c>
      <c r="AF959" t="s">
        <v>6207</v>
      </c>
      <c r="AG959" t="s">
        <v>7445</v>
      </c>
      <c r="AH959" t="s">
        <v>51</v>
      </c>
      <c r="AJ959" t="s">
        <v>53</v>
      </c>
      <c r="AL959" t="s">
        <v>78</v>
      </c>
      <c r="AO959" t="s">
        <v>5443</v>
      </c>
    </row>
    <row r="960" spans="1:43" x14ac:dyDescent="0.35">
      <c r="A960" t="s">
        <v>7446</v>
      </c>
      <c r="B960" t="s">
        <v>7447</v>
      </c>
      <c r="C960" t="s">
        <v>613</v>
      </c>
      <c r="F960" t="s">
        <v>7448</v>
      </c>
      <c r="G960" t="s">
        <v>7449</v>
      </c>
      <c r="H960" t="s">
        <v>7450</v>
      </c>
      <c r="I960" t="s">
        <v>101</v>
      </c>
      <c r="J960" t="s">
        <v>6204</v>
      </c>
      <c r="K960" t="s">
        <v>7451</v>
      </c>
      <c r="M960" t="s">
        <v>6206</v>
      </c>
      <c r="N960" t="s">
        <v>2409</v>
      </c>
      <c r="O960">
        <v>85281</v>
      </c>
      <c r="P960" t="s">
        <v>50</v>
      </c>
      <c r="U960" s="1">
        <v>42846</v>
      </c>
      <c r="V960" s="1">
        <v>42846</v>
      </c>
      <c r="W960" s="1">
        <v>42846.6</v>
      </c>
      <c r="X960" s="1">
        <v>42846.6</v>
      </c>
      <c r="AC960" t="s">
        <v>53</v>
      </c>
      <c r="AD960">
        <v>2969477856</v>
      </c>
      <c r="AE960" s="1">
        <v>37312</v>
      </c>
      <c r="AF960" t="s">
        <v>6207</v>
      </c>
      <c r="AG960" t="s">
        <v>7452</v>
      </c>
      <c r="AH960" t="s">
        <v>51</v>
      </c>
      <c r="AJ960" t="s">
        <v>53</v>
      </c>
      <c r="AL960" t="s">
        <v>78</v>
      </c>
      <c r="AO960" t="s">
        <v>5443</v>
      </c>
      <c r="AP960" s="1">
        <v>45237.503472222219</v>
      </c>
      <c r="AQ960" s="1">
        <v>45237.506249999999</v>
      </c>
    </row>
    <row r="961" spans="1:43" x14ac:dyDescent="0.35">
      <c r="A961" t="s">
        <v>7453</v>
      </c>
      <c r="B961" t="s">
        <v>7454</v>
      </c>
      <c r="C961" t="s">
        <v>573</v>
      </c>
      <c r="F961" t="s">
        <v>7455</v>
      </c>
      <c r="G961" t="s">
        <v>7456</v>
      </c>
      <c r="H961" t="s">
        <v>7457</v>
      </c>
      <c r="I961" t="s">
        <v>101</v>
      </c>
      <c r="J961" t="s">
        <v>6204</v>
      </c>
      <c r="K961" t="s">
        <v>7458</v>
      </c>
      <c r="M961" t="s">
        <v>6206</v>
      </c>
      <c r="N961" t="s">
        <v>2409</v>
      </c>
      <c r="O961">
        <v>85281</v>
      </c>
      <c r="P961" t="s">
        <v>50</v>
      </c>
      <c r="U961" s="1">
        <v>42846</v>
      </c>
      <c r="V961" s="1">
        <v>42846</v>
      </c>
      <c r="W961" s="1">
        <v>42846.496527777781</v>
      </c>
      <c r="X961" s="1">
        <v>42846.496527777781</v>
      </c>
      <c r="AC961" t="s">
        <v>53</v>
      </c>
      <c r="AD961">
        <v>2969477856</v>
      </c>
      <c r="AE961" s="1">
        <v>37312</v>
      </c>
      <c r="AF961" t="s">
        <v>6207</v>
      </c>
      <c r="AG961" t="s">
        <v>7459</v>
      </c>
      <c r="AH961" t="s">
        <v>51</v>
      </c>
      <c r="AJ961" t="s">
        <v>53</v>
      </c>
      <c r="AL961" t="s">
        <v>78</v>
      </c>
      <c r="AO961" t="s">
        <v>5443</v>
      </c>
      <c r="AP961" s="1">
        <v>45000.706250000003</v>
      </c>
      <c r="AQ961" s="1">
        <v>45000.414583333331</v>
      </c>
    </row>
    <row r="962" spans="1:43" x14ac:dyDescent="0.35">
      <c r="A962" t="s">
        <v>7460</v>
      </c>
      <c r="B962" t="s">
        <v>7461</v>
      </c>
      <c r="C962" t="s">
        <v>622</v>
      </c>
      <c r="F962" t="s">
        <v>7462</v>
      </c>
      <c r="H962" t="s">
        <v>7463</v>
      </c>
      <c r="J962" t="s">
        <v>6204</v>
      </c>
      <c r="K962" t="s">
        <v>7444</v>
      </c>
      <c r="M962" t="s">
        <v>6206</v>
      </c>
      <c r="N962" t="s">
        <v>1515</v>
      </c>
      <c r="O962">
        <v>85281</v>
      </c>
      <c r="P962" t="s">
        <v>50</v>
      </c>
      <c r="U962" s="1">
        <v>42846</v>
      </c>
      <c r="V962" s="1">
        <v>42846</v>
      </c>
      <c r="W962" s="1">
        <v>42846.602777777778</v>
      </c>
      <c r="X962" s="1">
        <v>42846.602777777778</v>
      </c>
      <c r="AC962" t="s">
        <v>53</v>
      </c>
      <c r="AD962">
        <v>2969477856</v>
      </c>
      <c r="AE962" s="1">
        <v>37312</v>
      </c>
      <c r="AF962" t="s">
        <v>6207</v>
      </c>
      <c r="AG962" t="s">
        <v>7464</v>
      </c>
      <c r="AH962" t="s">
        <v>51</v>
      </c>
      <c r="AJ962" t="s">
        <v>53</v>
      </c>
      <c r="AL962" t="s">
        <v>78</v>
      </c>
      <c r="AO962" t="s">
        <v>5443</v>
      </c>
      <c r="AP962" s="1">
        <v>45467.395833333336</v>
      </c>
      <c r="AQ962" s="1">
        <v>45467.397916666669</v>
      </c>
    </row>
    <row r="963" spans="1:43" x14ac:dyDescent="0.35">
      <c r="A963" t="s">
        <v>7465</v>
      </c>
      <c r="B963" t="s">
        <v>1075</v>
      </c>
      <c r="C963" t="s">
        <v>331</v>
      </c>
      <c r="F963" t="s">
        <v>7466</v>
      </c>
      <c r="G963" t="s">
        <v>7467</v>
      </c>
      <c r="H963" t="s">
        <v>7468</v>
      </c>
      <c r="I963" t="s">
        <v>101</v>
      </c>
      <c r="J963" t="s">
        <v>6204</v>
      </c>
      <c r="K963" t="s">
        <v>7444</v>
      </c>
      <c r="M963" t="s">
        <v>6206</v>
      </c>
      <c r="N963" t="s">
        <v>1515</v>
      </c>
      <c r="O963">
        <v>85281</v>
      </c>
      <c r="P963" t="s">
        <v>50</v>
      </c>
      <c r="U963" s="1">
        <v>42846</v>
      </c>
      <c r="V963" s="1">
        <v>42846</v>
      </c>
      <c r="W963" s="1">
        <v>42846.601388888892</v>
      </c>
      <c r="X963" s="1">
        <v>42846.601388888892</v>
      </c>
      <c r="AC963" t="s">
        <v>53</v>
      </c>
      <c r="AD963">
        <v>2969477856</v>
      </c>
      <c r="AE963" s="1">
        <v>37312</v>
      </c>
      <c r="AF963" t="s">
        <v>6207</v>
      </c>
      <c r="AG963" t="s">
        <v>7469</v>
      </c>
      <c r="AH963" t="s">
        <v>51</v>
      </c>
      <c r="AJ963" t="s">
        <v>53</v>
      </c>
      <c r="AL963" t="s">
        <v>78</v>
      </c>
      <c r="AO963" t="s">
        <v>5443</v>
      </c>
      <c r="AP963" s="1">
        <v>45455.669444444444</v>
      </c>
      <c r="AQ963" s="1">
        <v>44138.4375</v>
      </c>
    </row>
    <row r="964" spans="1:43" x14ac:dyDescent="0.35">
      <c r="A964" t="s">
        <v>7470</v>
      </c>
      <c r="B964" t="s">
        <v>5050</v>
      </c>
      <c r="C964" t="s">
        <v>7471</v>
      </c>
      <c r="F964" t="s">
        <v>7472</v>
      </c>
      <c r="G964" t="s">
        <v>7473</v>
      </c>
      <c r="H964" t="s">
        <v>7474</v>
      </c>
      <c r="I964" t="s">
        <v>101</v>
      </c>
      <c r="J964" t="s">
        <v>6204</v>
      </c>
      <c r="K964" t="s">
        <v>7444</v>
      </c>
      <c r="M964" t="s">
        <v>6206</v>
      </c>
      <c r="N964" t="s">
        <v>1515</v>
      </c>
      <c r="O964">
        <v>85281</v>
      </c>
      <c r="P964" t="s">
        <v>50</v>
      </c>
      <c r="U964" s="1">
        <v>42846</v>
      </c>
      <c r="V964" s="1">
        <v>42846</v>
      </c>
      <c r="W964" s="1">
        <v>42846.602083333331</v>
      </c>
      <c r="X964" s="1">
        <v>42846.602083333331</v>
      </c>
      <c r="AC964" t="s">
        <v>53</v>
      </c>
      <c r="AD964">
        <v>2969477856</v>
      </c>
      <c r="AE964" s="1">
        <v>37312</v>
      </c>
      <c r="AF964" t="s">
        <v>6207</v>
      </c>
      <c r="AG964" t="s">
        <v>7475</v>
      </c>
      <c r="AH964" t="s">
        <v>51</v>
      </c>
      <c r="AJ964" t="s">
        <v>53</v>
      </c>
      <c r="AL964" t="s">
        <v>78</v>
      </c>
      <c r="AO964" t="s">
        <v>5443</v>
      </c>
      <c r="AP964" s="1">
        <v>45391.365972222222</v>
      </c>
      <c r="AQ964" s="1">
        <v>45386.814583333333</v>
      </c>
    </row>
    <row r="965" spans="1:43" x14ac:dyDescent="0.35">
      <c r="A965" t="s">
        <v>7476</v>
      </c>
      <c r="B965" t="s">
        <v>7477</v>
      </c>
      <c r="C965" t="s">
        <v>331</v>
      </c>
      <c r="F965" t="s">
        <v>7478</v>
      </c>
      <c r="G965" t="s">
        <v>7479</v>
      </c>
      <c r="H965" t="s">
        <v>7480</v>
      </c>
      <c r="I965" t="s">
        <v>101</v>
      </c>
      <c r="J965" t="s">
        <v>6204</v>
      </c>
      <c r="K965" t="s">
        <v>7444</v>
      </c>
      <c r="M965" t="s">
        <v>6206</v>
      </c>
      <c r="N965" t="s">
        <v>1515</v>
      </c>
      <c r="O965">
        <v>85281</v>
      </c>
      <c r="P965" t="s">
        <v>50</v>
      </c>
      <c r="U965" s="1">
        <v>42846</v>
      </c>
      <c r="V965" s="1">
        <v>42846</v>
      </c>
      <c r="W965" s="1">
        <v>42846.602083333331</v>
      </c>
      <c r="X965" s="1">
        <v>42846.602083333331</v>
      </c>
      <c r="AC965" t="s">
        <v>53</v>
      </c>
      <c r="AD965">
        <v>2969477856</v>
      </c>
      <c r="AE965" s="1">
        <v>37312</v>
      </c>
      <c r="AF965" t="s">
        <v>6207</v>
      </c>
      <c r="AG965" t="s">
        <v>7481</v>
      </c>
      <c r="AH965" t="s">
        <v>51</v>
      </c>
      <c r="AJ965" t="s">
        <v>53</v>
      </c>
      <c r="AL965" t="s">
        <v>78</v>
      </c>
      <c r="AO965" t="s">
        <v>5443</v>
      </c>
      <c r="AP965" s="1">
        <v>44846.69027777778</v>
      </c>
      <c r="AQ965" s="1">
        <v>44846.709722222222</v>
      </c>
    </row>
    <row r="966" spans="1:43" x14ac:dyDescent="0.35">
      <c r="A966" t="s">
        <v>7482</v>
      </c>
      <c r="B966" t="s">
        <v>7483</v>
      </c>
      <c r="C966" t="s">
        <v>7484</v>
      </c>
      <c r="F966" t="s">
        <v>7485</v>
      </c>
      <c r="G966">
        <v>3618940681</v>
      </c>
      <c r="H966" t="s">
        <v>7486</v>
      </c>
      <c r="I966" t="s">
        <v>200</v>
      </c>
      <c r="J966" t="s">
        <v>5217</v>
      </c>
      <c r="K966" t="s">
        <v>7487</v>
      </c>
      <c r="M966" t="s">
        <v>7488</v>
      </c>
      <c r="N966" t="s">
        <v>798</v>
      </c>
      <c r="O966">
        <v>77905</v>
      </c>
      <c r="P966" t="s">
        <v>50</v>
      </c>
      <c r="U966" s="1">
        <v>42846</v>
      </c>
      <c r="V966" s="1">
        <v>42846</v>
      </c>
      <c r="W966" s="1">
        <v>42846.380555555559</v>
      </c>
      <c r="X966" s="1">
        <v>42846.380555555559</v>
      </c>
      <c r="AC966" t="s">
        <v>53</v>
      </c>
      <c r="AD966">
        <v>2969475162</v>
      </c>
      <c r="AE966" s="1">
        <v>37147</v>
      </c>
      <c r="AF966" t="s">
        <v>5221</v>
      </c>
      <c r="AG966" t="s">
        <v>7489</v>
      </c>
      <c r="AH966" t="s">
        <v>51</v>
      </c>
      <c r="AJ966" t="s">
        <v>53</v>
      </c>
      <c r="AL966" t="s">
        <v>78</v>
      </c>
      <c r="AO966" t="s">
        <v>5443</v>
      </c>
      <c r="AP966" s="1">
        <v>45335.313194444447</v>
      </c>
      <c r="AQ966" s="1">
        <v>45335.315972222219</v>
      </c>
    </row>
    <row r="967" spans="1:43" x14ac:dyDescent="0.35">
      <c r="A967" t="s">
        <v>7490</v>
      </c>
      <c r="B967" t="s">
        <v>7491</v>
      </c>
      <c r="C967" t="s">
        <v>106</v>
      </c>
      <c r="D967" t="s">
        <v>3367</v>
      </c>
      <c r="H967" t="s">
        <v>7492</v>
      </c>
      <c r="J967" t="s">
        <v>235</v>
      </c>
      <c r="P967" t="s">
        <v>50</v>
      </c>
      <c r="U967" s="1">
        <v>42846</v>
      </c>
      <c r="V967" s="1">
        <v>42846</v>
      </c>
      <c r="W967" s="1">
        <v>42846.381944444445</v>
      </c>
      <c r="X967" s="1">
        <v>42846.381944444445</v>
      </c>
      <c r="AC967" t="s">
        <v>53</v>
      </c>
      <c r="AD967">
        <v>2969479529</v>
      </c>
      <c r="AE967" s="1">
        <v>37399</v>
      </c>
      <c r="AF967" t="s">
        <v>236</v>
      </c>
      <c r="AG967" t="s">
        <v>7493</v>
      </c>
      <c r="AH967" t="s">
        <v>51</v>
      </c>
      <c r="AJ967" t="s">
        <v>53</v>
      </c>
      <c r="AL967" t="s">
        <v>78</v>
      </c>
      <c r="AO967" t="s">
        <v>5443</v>
      </c>
      <c r="AP967" s="1">
        <v>45250.454861111109</v>
      </c>
      <c r="AQ967" s="1">
        <v>44106.512499999997</v>
      </c>
    </row>
    <row r="968" spans="1:43" x14ac:dyDescent="0.35">
      <c r="A968" t="s">
        <v>7494</v>
      </c>
      <c r="B968" t="s">
        <v>7495</v>
      </c>
      <c r="C968" t="s">
        <v>2078</v>
      </c>
      <c r="F968" t="s">
        <v>7496</v>
      </c>
      <c r="G968" t="s">
        <v>7497</v>
      </c>
      <c r="H968" t="s">
        <v>7498</v>
      </c>
      <c r="I968" t="s">
        <v>101</v>
      </c>
      <c r="J968" t="s">
        <v>7499</v>
      </c>
      <c r="K968" t="s">
        <v>7444</v>
      </c>
      <c r="M968" t="s">
        <v>6206</v>
      </c>
      <c r="N968" t="s">
        <v>1515</v>
      </c>
      <c r="O968">
        <v>85281</v>
      </c>
      <c r="P968" t="s">
        <v>50</v>
      </c>
      <c r="U968" s="1">
        <v>42846</v>
      </c>
      <c r="V968" s="1">
        <v>42846</v>
      </c>
      <c r="W968" s="1">
        <v>42846.602083333331</v>
      </c>
      <c r="X968" s="1">
        <v>43145.400694444441</v>
      </c>
      <c r="AC968" t="s">
        <v>53</v>
      </c>
      <c r="AD968">
        <v>2969477856</v>
      </c>
      <c r="AE968" s="1">
        <v>37312</v>
      </c>
      <c r="AF968" t="s">
        <v>6207</v>
      </c>
      <c r="AG968" t="s">
        <v>7500</v>
      </c>
      <c r="AH968" t="s">
        <v>51</v>
      </c>
      <c r="AJ968" t="s">
        <v>53</v>
      </c>
      <c r="AL968" t="s">
        <v>78</v>
      </c>
      <c r="AO968" t="s">
        <v>5443</v>
      </c>
      <c r="AP968" s="1">
        <v>44937.484027777777</v>
      </c>
      <c r="AQ968" s="1">
        <v>44932.690972222219</v>
      </c>
    </row>
    <row r="969" spans="1:43" x14ac:dyDescent="0.35">
      <c r="A969" t="s">
        <v>7501</v>
      </c>
      <c r="B969" t="s">
        <v>7502</v>
      </c>
      <c r="C969" t="s">
        <v>383</v>
      </c>
      <c r="F969" t="s">
        <v>7503</v>
      </c>
      <c r="G969" t="s">
        <v>7504</v>
      </c>
      <c r="H969" t="s">
        <v>7505</v>
      </c>
      <c r="I969" t="s">
        <v>101</v>
      </c>
      <c r="J969" t="s">
        <v>7499</v>
      </c>
      <c r="K969" t="s">
        <v>7451</v>
      </c>
      <c r="M969" t="s">
        <v>6206</v>
      </c>
      <c r="N969" t="s">
        <v>2409</v>
      </c>
      <c r="O969">
        <v>85281</v>
      </c>
      <c r="P969" t="s">
        <v>50</v>
      </c>
      <c r="U969" s="1">
        <v>42846</v>
      </c>
      <c r="V969" s="1">
        <v>42846</v>
      </c>
      <c r="W969" s="1">
        <v>42846.601388888892</v>
      </c>
      <c r="X969" s="1">
        <v>42846.601388888892</v>
      </c>
      <c r="AC969" t="s">
        <v>53</v>
      </c>
      <c r="AD969">
        <v>2969477856</v>
      </c>
      <c r="AE969" s="1">
        <v>37312</v>
      </c>
      <c r="AF969" t="s">
        <v>6207</v>
      </c>
      <c r="AG969" t="s">
        <v>7506</v>
      </c>
      <c r="AH969" t="s">
        <v>51</v>
      </c>
      <c r="AJ969" t="s">
        <v>53</v>
      </c>
      <c r="AL969" t="s">
        <v>78</v>
      </c>
      <c r="AO969" t="s">
        <v>5443</v>
      </c>
      <c r="AP969" s="1">
        <v>44139.430555555555</v>
      </c>
      <c r="AQ969" s="1">
        <v>44139.429861111108</v>
      </c>
    </row>
    <row r="970" spans="1:43" x14ac:dyDescent="0.35">
      <c r="A970" t="s">
        <v>7507</v>
      </c>
      <c r="B970" t="s">
        <v>7508</v>
      </c>
      <c r="C970" t="s">
        <v>7509</v>
      </c>
      <c r="F970" t="s">
        <v>5514</v>
      </c>
      <c r="H970" t="s">
        <v>7510</v>
      </c>
      <c r="I970" t="s">
        <v>200</v>
      </c>
      <c r="J970" t="s">
        <v>5516</v>
      </c>
      <c r="K970" t="s">
        <v>7511</v>
      </c>
      <c r="L970" t="s">
        <v>7512</v>
      </c>
      <c r="M970" t="s">
        <v>607</v>
      </c>
      <c r="N970" t="s">
        <v>65</v>
      </c>
      <c r="O970" t="s">
        <v>7513</v>
      </c>
      <c r="P970" t="s">
        <v>50</v>
      </c>
      <c r="U970" s="1">
        <v>42849</v>
      </c>
      <c r="V970" s="1">
        <v>42849</v>
      </c>
      <c r="AC970" t="s">
        <v>53</v>
      </c>
      <c r="AD970">
        <v>2969634929</v>
      </c>
      <c r="AE970" s="1">
        <v>41799.665972222225</v>
      </c>
      <c r="AG970" t="s">
        <v>7514</v>
      </c>
      <c r="AH970" t="s">
        <v>51</v>
      </c>
      <c r="AJ970" t="s">
        <v>53</v>
      </c>
      <c r="AO970" t="s">
        <v>5443</v>
      </c>
    </row>
    <row r="971" spans="1:43" x14ac:dyDescent="0.35">
      <c r="A971" t="s">
        <v>7515</v>
      </c>
      <c r="B971" t="s">
        <v>7516</v>
      </c>
      <c r="C971" t="s">
        <v>7517</v>
      </c>
      <c r="F971" t="s">
        <v>7518</v>
      </c>
      <c r="G971">
        <v>3032107090</v>
      </c>
      <c r="H971" t="s">
        <v>7519</v>
      </c>
      <c r="I971" t="s">
        <v>101</v>
      </c>
      <c r="J971" t="s">
        <v>7520</v>
      </c>
      <c r="K971" t="s">
        <v>7521</v>
      </c>
      <c r="L971" t="s">
        <v>7522</v>
      </c>
      <c r="M971" t="s">
        <v>7523</v>
      </c>
      <c r="N971" t="s">
        <v>287</v>
      </c>
      <c r="O971">
        <v>80813</v>
      </c>
      <c r="P971" t="s">
        <v>50</v>
      </c>
      <c r="U971" s="1">
        <v>42851.815972222219</v>
      </c>
      <c r="V971" s="1">
        <v>42851.815972222219</v>
      </c>
      <c r="W971" s="1">
        <v>42852.388194444444</v>
      </c>
      <c r="X971" s="1">
        <v>42852.388194444444</v>
      </c>
      <c r="AC971" t="s">
        <v>53</v>
      </c>
      <c r="AD971">
        <v>2969942924</v>
      </c>
      <c r="AE971" s="1">
        <v>43837.430555555555</v>
      </c>
      <c r="AF971" t="s">
        <v>7524</v>
      </c>
      <c r="AG971" t="s">
        <v>7525</v>
      </c>
      <c r="AH971" t="s">
        <v>53</v>
      </c>
      <c r="AJ971" t="s">
        <v>53</v>
      </c>
      <c r="AK971" t="s">
        <v>2497</v>
      </c>
      <c r="AL971" t="s">
        <v>68</v>
      </c>
      <c r="AO971" t="s">
        <v>54</v>
      </c>
      <c r="AP971" s="1">
        <v>45175.824305555558</v>
      </c>
    </row>
    <row r="972" spans="1:43" x14ac:dyDescent="0.35">
      <c r="A972" t="s">
        <v>7526</v>
      </c>
      <c r="B972" t="s">
        <v>7527</v>
      </c>
      <c r="C972" t="s">
        <v>7528</v>
      </c>
      <c r="H972" t="s">
        <v>7529</v>
      </c>
      <c r="J972" t="s">
        <v>7530</v>
      </c>
      <c r="K972" t="s">
        <v>7531</v>
      </c>
      <c r="M972" t="s">
        <v>7532</v>
      </c>
      <c r="N972" t="s">
        <v>65</v>
      </c>
      <c r="O972">
        <v>81230</v>
      </c>
      <c r="P972" t="s">
        <v>50</v>
      </c>
      <c r="U972" s="1">
        <v>42852</v>
      </c>
      <c r="V972" s="1">
        <v>42852</v>
      </c>
      <c r="W972" s="1">
        <v>42852.586111111108</v>
      </c>
      <c r="X972" s="1">
        <v>42852.586111111108</v>
      </c>
      <c r="AC972" t="s">
        <v>53</v>
      </c>
      <c r="AD972">
        <v>2969736750</v>
      </c>
      <c r="AE972" s="1">
        <v>42856.492361111108</v>
      </c>
      <c r="AF972" t="s">
        <v>7533</v>
      </c>
      <c r="AG972" t="s">
        <v>7534</v>
      </c>
      <c r="AH972" t="s">
        <v>51</v>
      </c>
      <c r="AJ972" t="s">
        <v>53</v>
      </c>
      <c r="AL972" t="s">
        <v>68</v>
      </c>
      <c r="AO972" t="s">
        <v>5443</v>
      </c>
      <c r="AP972" s="1">
        <v>45229.77847222222</v>
      </c>
      <c r="AQ972" s="1">
        <v>45229.780555555553</v>
      </c>
    </row>
    <row r="973" spans="1:43" x14ac:dyDescent="0.35">
      <c r="A973" t="s">
        <v>7535</v>
      </c>
      <c r="B973" t="s">
        <v>6882</v>
      </c>
      <c r="C973" t="s">
        <v>7536</v>
      </c>
      <c r="F973" t="s">
        <v>7537</v>
      </c>
      <c r="G973">
        <v>3036418816</v>
      </c>
      <c r="H973" t="s">
        <v>6884</v>
      </c>
      <c r="I973" t="s">
        <v>101</v>
      </c>
      <c r="J973" t="s">
        <v>7538</v>
      </c>
      <c r="K973" t="s">
        <v>6886</v>
      </c>
      <c r="M973" t="s">
        <v>2800</v>
      </c>
      <c r="N973" t="s">
        <v>65</v>
      </c>
      <c r="O973">
        <v>80601</v>
      </c>
      <c r="P973" t="s">
        <v>50</v>
      </c>
      <c r="U973" s="1">
        <v>42856</v>
      </c>
      <c r="V973" s="1">
        <v>42856</v>
      </c>
      <c r="W973" s="1">
        <v>42856.47152777778</v>
      </c>
      <c r="X973" s="1">
        <v>43535.425000000003</v>
      </c>
      <c r="AC973" t="s">
        <v>53</v>
      </c>
      <c r="AD973">
        <v>2969510263</v>
      </c>
      <c r="AE973" s="1">
        <v>38364.589583333334</v>
      </c>
      <c r="AF973" t="s">
        <v>7539</v>
      </c>
      <c r="AG973" t="s">
        <v>7540</v>
      </c>
      <c r="AH973" t="s">
        <v>51</v>
      </c>
      <c r="AJ973" t="s">
        <v>53</v>
      </c>
      <c r="AL973" t="s">
        <v>78</v>
      </c>
      <c r="AO973" t="s">
        <v>5443</v>
      </c>
      <c r="AP973" s="1">
        <v>45265.338888888888</v>
      </c>
      <c r="AQ973" s="1">
        <v>42639.865972222222</v>
      </c>
    </row>
    <row r="974" spans="1:43" x14ac:dyDescent="0.35">
      <c r="A974" t="s">
        <v>7541</v>
      </c>
      <c r="B974" t="s">
        <v>7542</v>
      </c>
      <c r="C974" t="s">
        <v>7543</v>
      </c>
      <c r="F974" t="s">
        <v>7544</v>
      </c>
      <c r="H974" t="s">
        <v>7545</v>
      </c>
      <c r="J974" t="s">
        <v>7546</v>
      </c>
      <c r="K974" t="s">
        <v>7547</v>
      </c>
      <c r="M974" t="s">
        <v>1912</v>
      </c>
      <c r="N974" t="s">
        <v>65</v>
      </c>
      <c r="O974" t="s">
        <v>7548</v>
      </c>
      <c r="P974" t="s">
        <v>50</v>
      </c>
      <c r="U974" s="1">
        <v>42856</v>
      </c>
      <c r="V974" s="1">
        <v>42856</v>
      </c>
      <c r="W974" s="1">
        <v>42856.481944444444</v>
      </c>
      <c r="X974" s="1">
        <v>44018.430555555555</v>
      </c>
      <c r="AC974" t="s">
        <v>53</v>
      </c>
      <c r="AD974">
        <v>2969528069</v>
      </c>
      <c r="AE974" s="1">
        <v>39359.48333333333</v>
      </c>
      <c r="AF974" t="s">
        <v>7549</v>
      </c>
      <c r="AG974" t="s">
        <v>7550</v>
      </c>
      <c r="AH974" t="s">
        <v>51</v>
      </c>
      <c r="AJ974" t="s">
        <v>53</v>
      </c>
      <c r="AL974" t="s">
        <v>78</v>
      </c>
      <c r="AO974" t="s">
        <v>5443</v>
      </c>
      <c r="AP974" s="1">
        <v>45469.695138888892</v>
      </c>
      <c r="AQ974" s="1">
        <v>45394.293055555558</v>
      </c>
    </row>
    <row r="975" spans="1:43" x14ac:dyDescent="0.35">
      <c r="A975" t="s">
        <v>7551</v>
      </c>
      <c r="B975" t="s">
        <v>7552</v>
      </c>
      <c r="C975" t="s">
        <v>177</v>
      </c>
      <c r="F975" t="s">
        <v>7553</v>
      </c>
      <c r="G975">
        <v>9702095495</v>
      </c>
      <c r="H975" t="s">
        <v>7554</v>
      </c>
      <c r="I975" t="s">
        <v>169</v>
      </c>
      <c r="J975" t="s">
        <v>4669</v>
      </c>
      <c r="K975" t="s">
        <v>7555</v>
      </c>
      <c r="M975" t="s">
        <v>7556</v>
      </c>
      <c r="N975" t="s">
        <v>213</v>
      </c>
      <c r="O975">
        <v>81416</v>
      </c>
      <c r="P975" t="s">
        <v>50</v>
      </c>
      <c r="U975" s="1">
        <v>42858</v>
      </c>
      <c r="V975" s="1">
        <v>42858</v>
      </c>
      <c r="W975" s="1">
        <v>42860.643750000003</v>
      </c>
      <c r="X975" s="1">
        <v>42860.643750000003</v>
      </c>
      <c r="AC975" t="s">
        <v>53</v>
      </c>
      <c r="AD975">
        <v>2969728645</v>
      </c>
      <c r="AE975" s="1">
        <v>42811.380555555559</v>
      </c>
      <c r="AG975" t="s">
        <v>7557</v>
      </c>
      <c r="AH975" t="s">
        <v>51</v>
      </c>
      <c r="AJ975" t="s">
        <v>53</v>
      </c>
      <c r="AO975" t="s">
        <v>5443</v>
      </c>
      <c r="AP975" s="1">
        <v>45380.595833333333</v>
      </c>
      <c r="AQ975" s="1">
        <v>45379.523611111108</v>
      </c>
    </row>
    <row r="976" spans="1:43" x14ac:dyDescent="0.35">
      <c r="A976" t="s">
        <v>7558</v>
      </c>
      <c r="B976" t="s">
        <v>7559</v>
      </c>
      <c r="C976" t="s">
        <v>7560</v>
      </c>
      <c r="F976" t="s">
        <v>7561</v>
      </c>
      <c r="H976" t="s">
        <v>7562</v>
      </c>
      <c r="I976" t="s">
        <v>61</v>
      </c>
      <c r="J976" t="s">
        <v>7563</v>
      </c>
      <c r="K976" t="s">
        <v>7159</v>
      </c>
      <c r="M976" t="s">
        <v>7160</v>
      </c>
      <c r="N976" t="s">
        <v>398</v>
      </c>
      <c r="O976">
        <v>87301</v>
      </c>
      <c r="P976" t="s">
        <v>50</v>
      </c>
      <c r="U976" s="1">
        <v>42858.478472222225</v>
      </c>
      <c r="V976" s="1">
        <v>42858.478472222225</v>
      </c>
      <c r="W976" s="1">
        <v>42858.5</v>
      </c>
      <c r="X976" s="1">
        <v>42858.5</v>
      </c>
      <c r="AC976" t="s">
        <v>51</v>
      </c>
      <c r="AD976">
        <v>2969737128</v>
      </c>
      <c r="AE976" s="1">
        <v>42858.499305555553</v>
      </c>
      <c r="AF976" t="s">
        <v>7564</v>
      </c>
      <c r="AG976" t="s">
        <v>7565</v>
      </c>
      <c r="AH976" t="s">
        <v>53</v>
      </c>
      <c r="AJ976" t="s">
        <v>53</v>
      </c>
      <c r="AK976" t="s">
        <v>7072</v>
      </c>
      <c r="AL976" t="s">
        <v>68</v>
      </c>
      <c r="AO976" t="s">
        <v>54</v>
      </c>
      <c r="AP976" s="1">
        <v>44925.699305555558</v>
      </c>
      <c r="AQ976" s="1">
        <v>43024.409722222219</v>
      </c>
    </row>
    <row r="977" spans="1:43" x14ac:dyDescent="0.35">
      <c r="A977" t="s">
        <v>7566</v>
      </c>
      <c r="B977" t="s">
        <v>7567</v>
      </c>
      <c r="C977" t="s">
        <v>2615</v>
      </c>
      <c r="F977" t="s">
        <v>7568</v>
      </c>
      <c r="H977" t="s">
        <v>7569</v>
      </c>
      <c r="J977" t="s">
        <v>7570</v>
      </c>
      <c r="K977" t="s">
        <v>7571</v>
      </c>
      <c r="M977" t="s">
        <v>5866</v>
      </c>
      <c r="N977" t="s">
        <v>65</v>
      </c>
      <c r="O977">
        <v>80534</v>
      </c>
      <c r="P977" t="s">
        <v>50</v>
      </c>
      <c r="U977" s="1">
        <v>42859</v>
      </c>
      <c r="V977" s="1">
        <v>42859</v>
      </c>
      <c r="W977" s="1">
        <v>42859.351388888892</v>
      </c>
      <c r="X977" s="1">
        <v>42859.351388888892</v>
      </c>
      <c r="AC977" t="s">
        <v>53</v>
      </c>
      <c r="AD977">
        <v>2969737489</v>
      </c>
      <c r="AE977" s="1">
        <v>42859.417361111111</v>
      </c>
      <c r="AF977" t="s">
        <v>7572</v>
      </c>
      <c r="AG977" t="s">
        <v>7573</v>
      </c>
      <c r="AH977" t="s">
        <v>51</v>
      </c>
      <c r="AJ977" t="s">
        <v>53</v>
      </c>
      <c r="AL977" t="s">
        <v>78</v>
      </c>
      <c r="AO977" t="s">
        <v>5443</v>
      </c>
      <c r="AP977" s="1">
        <v>45476.339583333334</v>
      </c>
      <c r="AQ977" s="1">
        <v>45475.350694444445</v>
      </c>
    </row>
    <row r="978" spans="1:43" x14ac:dyDescent="0.35">
      <c r="A978" t="s">
        <v>7574</v>
      </c>
      <c r="B978" t="s">
        <v>7575</v>
      </c>
      <c r="C978" t="s">
        <v>1608</v>
      </c>
      <c r="F978" t="s">
        <v>7576</v>
      </c>
      <c r="H978" t="s">
        <v>7574</v>
      </c>
      <c r="I978" t="s">
        <v>1213</v>
      </c>
      <c r="J978" t="s">
        <v>7577</v>
      </c>
      <c r="K978" t="s">
        <v>7578</v>
      </c>
      <c r="M978" t="s">
        <v>7579</v>
      </c>
      <c r="N978" t="s">
        <v>65</v>
      </c>
      <c r="O978">
        <v>80480</v>
      </c>
      <c r="P978" t="s">
        <v>50</v>
      </c>
      <c r="U978" s="1">
        <v>42860</v>
      </c>
      <c r="V978" s="1">
        <v>42860</v>
      </c>
      <c r="W978" s="1">
        <v>42863.445138888892</v>
      </c>
      <c r="X978" s="1">
        <v>42863.445138888892</v>
      </c>
      <c r="AC978" t="s">
        <v>53</v>
      </c>
      <c r="AD978">
        <v>2969700393</v>
      </c>
      <c r="AE978" s="1">
        <v>42507.650694444441</v>
      </c>
      <c r="AF978" t="s">
        <v>7580</v>
      </c>
      <c r="AG978" t="s">
        <v>7581</v>
      </c>
      <c r="AH978" t="s">
        <v>51</v>
      </c>
      <c r="AJ978" t="s">
        <v>53</v>
      </c>
      <c r="AL978" t="s">
        <v>78</v>
      </c>
      <c r="AO978" t="s">
        <v>5443</v>
      </c>
      <c r="AP978" s="1">
        <v>45441.624305555553</v>
      </c>
      <c r="AQ978" s="1">
        <v>45441.627083333333</v>
      </c>
    </row>
    <row r="979" spans="1:43" x14ac:dyDescent="0.35">
      <c r="A979" t="s">
        <v>7582</v>
      </c>
      <c r="B979" t="s">
        <v>7583</v>
      </c>
      <c r="C979" t="s">
        <v>7584</v>
      </c>
      <c r="F979" t="s">
        <v>7585</v>
      </c>
      <c r="H979" t="s">
        <v>7586</v>
      </c>
      <c r="J979" t="s">
        <v>7587</v>
      </c>
      <c r="K979" t="s">
        <v>7588</v>
      </c>
      <c r="M979" t="s">
        <v>753</v>
      </c>
      <c r="N979" t="s">
        <v>798</v>
      </c>
      <c r="O979" t="s">
        <v>7589</v>
      </c>
      <c r="P979" t="s">
        <v>50</v>
      </c>
      <c r="U979" s="1">
        <v>42864</v>
      </c>
      <c r="V979" s="1">
        <v>42864</v>
      </c>
      <c r="W979" s="1">
        <v>42864.636111111111</v>
      </c>
      <c r="X979" s="1">
        <v>42864.636111111111</v>
      </c>
      <c r="AC979" t="s">
        <v>53</v>
      </c>
      <c r="AD979">
        <v>2969724020</v>
      </c>
      <c r="AE979" s="1">
        <v>42774.724999999999</v>
      </c>
      <c r="AF979" t="s">
        <v>7590</v>
      </c>
      <c r="AG979" t="s">
        <v>7591</v>
      </c>
      <c r="AH979" t="s">
        <v>51</v>
      </c>
      <c r="AJ979" t="s">
        <v>53</v>
      </c>
      <c r="AL979" t="s">
        <v>78</v>
      </c>
      <c r="AO979" t="s">
        <v>5443</v>
      </c>
      <c r="AP979" s="1">
        <v>44565.569444444445</v>
      </c>
      <c r="AQ979" s="1">
        <v>43475.572222222225</v>
      </c>
    </row>
    <row r="980" spans="1:43" x14ac:dyDescent="0.35">
      <c r="A980" t="s">
        <v>7592</v>
      </c>
      <c r="B980" t="s">
        <v>7593</v>
      </c>
      <c r="C980" t="s">
        <v>2664</v>
      </c>
      <c r="F980" t="s">
        <v>7594</v>
      </c>
      <c r="H980" t="s">
        <v>7595</v>
      </c>
      <c r="J980" t="s">
        <v>633</v>
      </c>
      <c r="K980" t="s">
        <v>7596</v>
      </c>
      <c r="M980" t="s">
        <v>257</v>
      </c>
      <c r="N980" t="s">
        <v>65</v>
      </c>
      <c r="O980">
        <v>81321</v>
      </c>
      <c r="P980" t="s">
        <v>50</v>
      </c>
      <c r="U980" s="1">
        <v>42864</v>
      </c>
      <c r="V980" s="1">
        <v>42864</v>
      </c>
      <c r="W980" s="1">
        <v>42864.711111111108</v>
      </c>
      <c r="X980" s="1">
        <v>42864.711111111108</v>
      </c>
      <c r="AC980" t="s">
        <v>53</v>
      </c>
      <c r="AD980">
        <v>2969545691</v>
      </c>
      <c r="AE980" s="1">
        <v>40101.513194444444</v>
      </c>
      <c r="AF980" t="s">
        <v>7597</v>
      </c>
      <c r="AG980" t="s">
        <v>7598</v>
      </c>
      <c r="AH980" t="s">
        <v>51</v>
      </c>
      <c r="AJ980" t="s">
        <v>53</v>
      </c>
      <c r="AL980" t="s">
        <v>78</v>
      </c>
      <c r="AO980" t="s">
        <v>5443</v>
      </c>
      <c r="AP980" s="1">
        <v>45450.446527777778</v>
      </c>
      <c r="AQ980" s="1">
        <v>45450.45</v>
      </c>
    </row>
    <row r="981" spans="1:43" x14ac:dyDescent="0.35">
      <c r="A981" t="s">
        <v>7599</v>
      </c>
      <c r="B981" t="s">
        <v>7600</v>
      </c>
      <c r="C981" t="s">
        <v>7307</v>
      </c>
      <c r="D981" t="s">
        <v>451</v>
      </c>
      <c r="F981" t="s">
        <v>7601</v>
      </c>
      <c r="G981" t="s">
        <v>7602</v>
      </c>
      <c r="H981" t="s">
        <v>7603</v>
      </c>
      <c r="I981" t="s">
        <v>169</v>
      </c>
      <c r="J981" t="s">
        <v>7604</v>
      </c>
      <c r="K981" t="s">
        <v>7605</v>
      </c>
      <c r="M981" t="s">
        <v>7606</v>
      </c>
      <c r="N981" t="s">
        <v>7607</v>
      </c>
      <c r="O981" t="s">
        <v>7608</v>
      </c>
      <c r="P981" t="s">
        <v>50</v>
      </c>
      <c r="U981" s="1">
        <v>42865</v>
      </c>
      <c r="V981" s="1">
        <v>42865</v>
      </c>
      <c r="W981" s="1">
        <v>42865.666666666664</v>
      </c>
      <c r="X981" s="1">
        <v>42865.666666666664</v>
      </c>
      <c r="AC981" t="s">
        <v>53</v>
      </c>
      <c r="AD981">
        <v>2969474449</v>
      </c>
      <c r="AE981" s="1">
        <v>37104</v>
      </c>
      <c r="AF981" t="s">
        <v>7609</v>
      </c>
      <c r="AG981" t="s">
        <v>7610</v>
      </c>
      <c r="AH981" t="s">
        <v>51</v>
      </c>
      <c r="AJ981" t="s">
        <v>53</v>
      </c>
      <c r="AL981" t="s">
        <v>68</v>
      </c>
      <c r="AO981" t="s">
        <v>5443</v>
      </c>
      <c r="AP981" s="1">
        <v>45468.71597222222</v>
      </c>
      <c r="AQ981" s="1">
        <v>44847.460416666669</v>
      </c>
    </row>
    <row r="982" spans="1:43" x14ac:dyDescent="0.35">
      <c r="A982" t="s">
        <v>7611</v>
      </c>
      <c r="B982" t="s">
        <v>7612</v>
      </c>
      <c r="C982" t="s">
        <v>7613</v>
      </c>
      <c r="F982" t="s">
        <v>7614</v>
      </c>
      <c r="H982" t="s">
        <v>7615</v>
      </c>
      <c r="J982" t="s">
        <v>7616</v>
      </c>
      <c r="K982" t="s">
        <v>7617</v>
      </c>
      <c r="M982" t="s">
        <v>3571</v>
      </c>
      <c r="N982" t="s">
        <v>65</v>
      </c>
      <c r="O982">
        <v>80022</v>
      </c>
      <c r="P982" t="s">
        <v>50</v>
      </c>
      <c r="U982" s="1">
        <v>42866</v>
      </c>
      <c r="V982" s="1">
        <v>42866</v>
      </c>
      <c r="W982" s="1">
        <v>42866.320833333331</v>
      </c>
      <c r="X982" s="1">
        <v>42866.320833333331</v>
      </c>
      <c r="AC982" t="s">
        <v>53</v>
      </c>
      <c r="AD982">
        <v>1000000001</v>
      </c>
      <c r="AE982" s="1">
        <v>39973.351388888892</v>
      </c>
      <c r="AF982" t="s">
        <v>3377</v>
      </c>
      <c r="AG982" t="s">
        <v>7618</v>
      </c>
      <c r="AH982" t="s">
        <v>51</v>
      </c>
      <c r="AJ982" t="s">
        <v>53</v>
      </c>
      <c r="AL982" t="s">
        <v>78</v>
      </c>
      <c r="AO982" t="s">
        <v>5443</v>
      </c>
      <c r="AP982" s="1">
        <v>45475.443055555559</v>
      </c>
    </row>
    <row r="983" spans="1:43" x14ac:dyDescent="0.35">
      <c r="A983" t="s">
        <v>7619</v>
      </c>
      <c r="B983" t="s">
        <v>7620</v>
      </c>
      <c r="C983" t="s">
        <v>7621</v>
      </c>
      <c r="F983" t="s">
        <v>5856</v>
      </c>
      <c r="H983" t="s">
        <v>7622</v>
      </c>
      <c r="J983" t="s">
        <v>5844</v>
      </c>
      <c r="K983" t="s">
        <v>7218</v>
      </c>
      <c r="M983" t="s">
        <v>1540</v>
      </c>
      <c r="N983" t="s">
        <v>65</v>
      </c>
      <c r="O983">
        <v>80860</v>
      </c>
      <c r="P983" t="s">
        <v>50</v>
      </c>
      <c r="U983" s="1">
        <v>42867</v>
      </c>
      <c r="V983" s="1">
        <v>42867</v>
      </c>
      <c r="W983" s="1">
        <v>42867.68472222222</v>
      </c>
      <c r="X983" s="1">
        <v>42867.68472222222</v>
      </c>
      <c r="AC983" t="s">
        <v>53</v>
      </c>
      <c r="AD983">
        <v>2969475403</v>
      </c>
      <c r="AE983" s="1">
        <v>37166.661111111112</v>
      </c>
      <c r="AF983" t="s">
        <v>5846</v>
      </c>
      <c r="AG983" t="s">
        <v>7623</v>
      </c>
      <c r="AH983" t="s">
        <v>51</v>
      </c>
      <c r="AJ983" t="s">
        <v>53</v>
      </c>
      <c r="AL983" t="s">
        <v>78</v>
      </c>
      <c r="AO983" t="s">
        <v>5443</v>
      </c>
      <c r="AP983" s="1">
        <v>44350.30972222222</v>
      </c>
      <c r="AQ983" s="1">
        <v>43490.909722222219</v>
      </c>
    </row>
    <row r="984" spans="1:43" x14ac:dyDescent="0.35">
      <c r="A984" t="s">
        <v>7624</v>
      </c>
      <c r="B984" t="s">
        <v>2339</v>
      </c>
      <c r="C984" t="s">
        <v>1614</v>
      </c>
      <c r="F984" t="s">
        <v>1541</v>
      </c>
      <c r="H984" t="s">
        <v>7625</v>
      </c>
      <c r="I984" t="s">
        <v>61</v>
      </c>
      <c r="J984" t="s">
        <v>1543</v>
      </c>
      <c r="P984" t="s">
        <v>50</v>
      </c>
      <c r="U984" s="1">
        <v>42867.456944444442</v>
      </c>
      <c r="V984" s="1">
        <v>42867.456944444442</v>
      </c>
      <c r="W984" s="1">
        <v>42867.459027777775</v>
      </c>
      <c r="X984" s="1">
        <v>42867.459722222222</v>
      </c>
      <c r="AC984" t="s">
        <v>53</v>
      </c>
      <c r="AD984">
        <v>2969475309</v>
      </c>
      <c r="AE984" s="1">
        <v>37159</v>
      </c>
      <c r="AF984" t="s">
        <v>1545</v>
      </c>
      <c r="AG984" t="s">
        <v>7626</v>
      </c>
      <c r="AH984" t="s">
        <v>53</v>
      </c>
      <c r="AJ984" t="s">
        <v>53</v>
      </c>
      <c r="AK984" t="s">
        <v>7072</v>
      </c>
      <c r="AL984" t="s">
        <v>78</v>
      </c>
      <c r="AO984" t="s">
        <v>54</v>
      </c>
      <c r="AP984" s="1">
        <v>42867.459722222222</v>
      </c>
    </row>
    <row r="985" spans="1:43" x14ac:dyDescent="0.35">
      <c r="A985" t="s">
        <v>7627</v>
      </c>
      <c r="B985" t="s">
        <v>7628</v>
      </c>
      <c r="C985" t="s">
        <v>3185</v>
      </c>
      <c r="D985" t="s">
        <v>46</v>
      </c>
      <c r="H985" t="s">
        <v>7629</v>
      </c>
      <c r="I985" t="s">
        <v>200</v>
      </c>
      <c r="J985" t="s">
        <v>92</v>
      </c>
      <c r="P985" t="s">
        <v>50</v>
      </c>
      <c r="U985" s="1">
        <v>42867.717361111114</v>
      </c>
      <c r="V985" s="1">
        <v>42867.717361111114</v>
      </c>
      <c r="W985" s="1">
        <v>42867.718055555553</v>
      </c>
      <c r="X985" s="1">
        <v>42867.718055555553</v>
      </c>
      <c r="AC985" t="s">
        <v>53</v>
      </c>
      <c r="AD985">
        <v>2969475309</v>
      </c>
      <c r="AE985" s="1">
        <v>37159</v>
      </c>
      <c r="AF985" t="s">
        <v>93</v>
      </c>
      <c r="AG985" t="s">
        <v>7630</v>
      </c>
      <c r="AH985" t="s">
        <v>53</v>
      </c>
      <c r="AJ985" t="s">
        <v>53</v>
      </c>
      <c r="AK985" t="s">
        <v>7072</v>
      </c>
      <c r="AL985" t="s">
        <v>78</v>
      </c>
      <c r="AO985" t="s">
        <v>54</v>
      </c>
      <c r="AP985" s="1">
        <v>45474.683333333334</v>
      </c>
      <c r="AQ985" s="1">
        <v>45467.677083333336</v>
      </c>
    </row>
    <row r="986" spans="1:43" x14ac:dyDescent="0.35">
      <c r="A986" t="s">
        <v>7631</v>
      </c>
      <c r="B986" t="s">
        <v>7632</v>
      </c>
      <c r="C986" t="s">
        <v>7633</v>
      </c>
      <c r="F986" t="s">
        <v>283</v>
      </c>
      <c r="H986" t="s">
        <v>7634</v>
      </c>
      <c r="J986" t="s">
        <v>285</v>
      </c>
      <c r="P986" t="s">
        <v>50</v>
      </c>
      <c r="U986" s="1">
        <v>42873</v>
      </c>
      <c r="V986" s="1">
        <v>42873</v>
      </c>
      <c r="W986" s="1">
        <v>42873.388888888891</v>
      </c>
      <c r="X986" s="1">
        <v>42873.388888888891</v>
      </c>
      <c r="AC986" t="s">
        <v>53</v>
      </c>
      <c r="AD986">
        <v>2969480024</v>
      </c>
      <c r="AE986" s="1">
        <v>37427</v>
      </c>
      <c r="AF986" t="s">
        <v>145</v>
      </c>
      <c r="AG986" t="s">
        <v>7635</v>
      </c>
      <c r="AH986" t="s">
        <v>51</v>
      </c>
      <c r="AJ986" t="s">
        <v>53</v>
      </c>
      <c r="AL986" t="s">
        <v>78</v>
      </c>
      <c r="AO986" t="s">
        <v>5443</v>
      </c>
      <c r="AP986" s="1">
        <v>45231.630555555559</v>
      </c>
      <c r="AQ986" s="1">
        <v>45231.633333333331</v>
      </c>
    </row>
    <row r="987" spans="1:43" x14ac:dyDescent="0.35">
      <c r="A987" t="s">
        <v>7636</v>
      </c>
      <c r="B987" t="s">
        <v>7637</v>
      </c>
      <c r="C987" t="s">
        <v>4450</v>
      </c>
      <c r="F987" t="s">
        <v>47</v>
      </c>
      <c r="G987" t="s">
        <v>7638</v>
      </c>
      <c r="H987" t="s">
        <v>7639</v>
      </c>
      <c r="I987" t="s">
        <v>179</v>
      </c>
      <c r="J987" t="s">
        <v>49</v>
      </c>
      <c r="P987" t="s">
        <v>50</v>
      </c>
      <c r="U987" s="1">
        <v>42873.636111111111</v>
      </c>
      <c r="V987" s="1">
        <v>42873.636111111111</v>
      </c>
      <c r="AC987" t="s">
        <v>53</v>
      </c>
      <c r="AD987">
        <v>2969485219</v>
      </c>
      <c r="AE987" s="1">
        <v>37784</v>
      </c>
      <c r="AG987" t="s">
        <v>7640</v>
      </c>
      <c r="AH987" t="s">
        <v>53</v>
      </c>
      <c r="AJ987" t="s">
        <v>53</v>
      </c>
      <c r="AK987" t="s">
        <v>570</v>
      </c>
      <c r="AO987" t="s">
        <v>54</v>
      </c>
    </row>
    <row r="988" spans="1:43" x14ac:dyDescent="0.35">
      <c r="A988" t="s">
        <v>7641</v>
      </c>
      <c r="B988" t="s">
        <v>7642</v>
      </c>
      <c r="C988" t="s">
        <v>1998</v>
      </c>
      <c r="F988" t="s">
        <v>7643</v>
      </c>
      <c r="H988" t="s">
        <v>7644</v>
      </c>
      <c r="J988" t="s">
        <v>7645</v>
      </c>
      <c r="K988" t="s">
        <v>7646</v>
      </c>
      <c r="M988" t="s">
        <v>1092</v>
      </c>
      <c r="N988" t="s">
        <v>65</v>
      </c>
      <c r="O988">
        <v>80615</v>
      </c>
      <c r="P988" t="s">
        <v>50</v>
      </c>
      <c r="U988" s="1">
        <v>42876</v>
      </c>
      <c r="V988" s="1">
        <v>42876</v>
      </c>
      <c r="W988" s="1">
        <v>42876.015277777777</v>
      </c>
      <c r="X988" s="1">
        <v>42876.015277777777</v>
      </c>
      <c r="AC988" t="s">
        <v>53</v>
      </c>
      <c r="AD988">
        <v>2969740132</v>
      </c>
      <c r="AE988" s="1">
        <v>42877.393750000003</v>
      </c>
      <c r="AF988" t="s">
        <v>7647</v>
      </c>
      <c r="AG988" t="s">
        <v>7648</v>
      </c>
      <c r="AH988" t="s">
        <v>51</v>
      </c>
      <c r="AJ988" t="s">
        <v>53</v>
      </c>
      <c r="AL988" t="s">
        <v>78</v>
      </c>
      <c r="AO988" t="s">
        <v>5443</v>
      </c>
      <c r="AP988" s="1">
        <v>44523.789583333331</v>
      </c>
      <c r="AQ988" s="1">
        <v>43943.468055555553</v>
      </c>
    </row>
    <row r="989" spans="1:43" x14ac:dyDescent="0.35">
      <c r="A989" t="s">
        <v>7649</v>
      </c>
      <c r="B989" t="s">
        <v>7650</v>
      </c>
      <c r="C989" t="s">
        <v>4416</v>
      </c>
      <c r="F989" t="s">
        <v>47</v>
      </c>
      <c r="H989" t="s">
        <v>7651</v>
      </c>
      <c r="I989" t="s">
        <v>101</v>
      </c>
      <c r="J989" t="s">
        <v>85</v>
      </c>
      <c r="P989" t="s">
        <v>50</v>
      </c>
      <c r="U989" s="1">
        <v>42877.509722222225</v>
      </c>
      <c r="V989" s="1">
        <v>42877.509722222225</v>
      </c>
      <c r="AC989" t="s">
        <v>53</v>
      </c>
      <c r="AD989">
        <v>2969485219</v>
      </c>
      <c r="AE989" s="1">
        <v>37784</v>
      </c>
      <c r="AG989" t="s">
        <v>7652</v>
      </c>
      <c r="AH989" t="s">
        <v>53</v>
      </c>
      <c r="AJ989" t="s">
        <v>53</v>
      </c>
      <c r="AK989" t="s">
        <v>570</v>
      </c>
      <c r="AO989" t="s">
        <v>54</v>
      </c>
    </row>
    <row r="990" spans="1:43" x14ac:dyDescent="0.35">
      <c r="A990" t="s">
        <v>7653</v>
      </c>
      <c r="B990" t="s">
        <v>7654</v>
      </c>
      <c r="C990" t="s">
        <v>7655</v>
      </c>
      <c r="F990">
        <v>9158755944</v>
      </c>
      <c r="H990" t="s">
        <v>7656</v>
      </c>
      <c r="J990" t="s">
        <v>7657</v>
      </c>
      <c r="K990" t="s">
        <v>7658</v>
      </c>
      <c r="M990" t="s">
        <v>753</v>
      </c>
      <c r="N990" t="s">
        <v>798</v>
      </c>
      <c r="O990">
        <v>79996</v>
      </c>
      <c r="P990" t="s">
        <v>50</v>
      </c>
      <c r="U990" s="1">
        <v>42880</v>
      </c>
      <c r="V990" s="1">
        <v>42880</v>
      </c>
      <c r="W990" s="1">
        <v>42880.644444444442</v>
      </c>
      <c r="X990" s="1">
        <v>42880.644444444442</v>
      </c>
      <c r="AC990" t="s">
        <v>53</v>
      </c>
      <c r="AD990">
        <v>2969743486</v>
      </c>
      <c r="AE990" s="1">
        <v>42898.527083333334</v>
      </c>
      <c r="AF990" t="s">
        <v>7659</v>
      </c>
      <c r="AG990" t="s">
        <v>7660</v>
      </c>
      <c r="AH990" t="s">
        <v>51</v>
      </c>
      <c r="AJ990" t="s">
        <v>53</v>
      </c>
      <c r="AL990" t="s">
        <v>78</v>
      </c>
      <c r="AO990" t="s">
        <v>5443</v>
      </c>
      <c r="AP990" s="1">
        <v>45048.607638888891</v>
      </c>
      <c r="AQ990" s="1">
        <v>43111.94027777778</v>
      </c>
    </row>
    <row r="991" spans="1:43" x14ac:dyDescent="0.35">
      <c r="A991" t="s">
        <v>7661</v>
      </c>
      <c r="B991" t="s">
        <v>7662</v>
      </c>
      <c r="C991" t="s">
        <v>7663</v>
      </c>
      <c r="F991">
        <v>13036016655</v>
      </c>
      <c r="H991" t="s">
        <v>7664</v>
      </c>
      <c r="I991" t="s">
        <v>179</v>
      </c>
      <c r="J991" t="s">
        <v>7665</v>
      </c>
      <c r="K991" t="s">
        <v>7666</v>
      </c>
      <c r="M991" t="s">
        <v>2815</v>
      </c>
      <c r="N991" t="s">
        <v>213</v>
      </c>
      <c r="O991" t="s">
        <v>7667</v>
      </c>
      <c r="P991" t="s">
        <v>50</v>
      </c>
      <c r="U991" s="1">
        <v>42880.502083333333</v>
      </c>
      <c r="V991" s="1">
        <v>42880.502083333333</v>
      </c>
      <c r="W991" s="1">
        <v>42880.53402777778</v>
      </c>
      <c r="X991" s="1">
        <v>42880.53402777778</v>
      </c>
      <c r="AC991" t="s">
        <v>51</v>
      </c>
      <c r="AD991">
        <v>2969514994</v>
      </c>
      <c r="AE991" s="1">
        <v>38638.668749999997</v>
      </c>
      <c r="AF991" t="s">
        <v>7668</v>
      </c>
      <c r="AG991" t="s">
        <v>7669</v>
      </c>
      <c r="AH991" t="s">
        <v>53</v>
      </c>
      <c r="AJ991" t="s">
        <v>53</v>
      </c>
      <c r="AL991" t="s">
        <v>68</v>
      </c>
      <c r="AO991" t="s">
        <v>54</v>
      </c>
      <c r="AP991" s="1">
        <v>45451.564583333333</v>
      </c>
      <c r="AQ991" s="1">
        <v>45275.681250000001</v>
      </c>
    </row>
    <row r="992" spans="1:43" x14ac:dyDescent="0.35">
      <c r="A992" t="s">
        <v>7670</v>
      </c>
      <c r="B992" t="s">
        <v>7671</v>
      </c>
      <c r="C992" t="s">
        <v>7672</v>
      </c>
      <c r="F992" t="s">
        <v>7673</v>
      </c>
      <c r="G992">
        <v>9704511299</v>
      </c>
      <c r="H992" t="s">
        <v>7674</v>
      </c>
      <c r="I992" t="s">
        <v>179</v>
      </c>
      <c r="J992" t="s">
        <v>7675</v>
      </c>
      <c r="K992" t="s">
        <v>7676</v>
      </c>
      <c r="M992" t="s">
        <v>7677</v>
      </c>
      <c r="N992" t="s">
        <v>326</v>
      </c>
      <c r="O992">
        <v>80648</v>
      </c>
      <c r="P992" t="s">
        <v>50</v>
      </c>
      <c r="U992" s="1">
        <v>42881.51666666667</v>
      </c>
      <c r="V992" s="1">
        <v>42881.51666666667</v>
      </c>
      <c r="W992" s="1">
        <v>42881.518750000003</v>
      </c>
      <c r="X992" s="1">
        <v>42881.518750000003</v>
      </c>
      <c r="AC992" t="s">
        <v>53</v>
      </c>
      <c r="AD992">
        <v>2969709264</v>
      </c>
      <c r="AE992" s="1">
        <v>42622.49722222222</v>
      </c>
      <c r="AF992" t="s">
        <v>7678</v>
      </c>
      <c r="AG992" t="s">
        <v>7679</v>
      </c>
      <c r="AH992" t="s">
        <v>53</v>
      </c>
      <c r="AJ992" t="s">
        <v>53</v>
      </c>
      <c r="AK992" t="s">
        <v>7680</v>
      </c>
      <c r="AL992" t="s">
        <v>78</v>
      </c>
      <c r="AO992" t="s">
        <v>54</v>
      </c>
      <c r="AP992" s="1">
        <v>45211.62222222222</v>
      </c>
      <c r="AQ992" s="1">
        <v>45156.736805555556</v>
      </c>
    </row>
    <row r="993" spans="1:43" x14ac:dyDescent="0.35">
      <c r="A993" t="s">
        <v>7681</v>
      </c>
      <c r="B993" t="s">
        <v>7682</v>
      </c>
      <c r="C993" t="s">
        <v>7683</v>
      </c>
      <c r="F993" t="s">
        <v>7684</v>
      </c>
      <c r="H993" t="s">
        <v>7685</v>
      </c>
      <c r="J993" t="s">
        <v>7686</v>
      </c>
      <c r="K993" t="s">
        <v>7687</v>
      </c>
      <c r="M993" t="s">
        <v>1994</v>
      </c>
      <c r="N993" t="s">
        <v>65</v>
      </c>
      <c r="O993" t="s">
        <v>7688</v>
      </c>
      <c r="P993" t="s">
        <v>50</v>
      </c>
      <c r="U993" s="1">
        <v>42883</v>
      </c>
      <c r="V993" s="1">
        <v>42883</v>
      </c>
      <c r="W993" s="1">
        <v>42883.679166666669</v>
      </c>
      <c r="X993" s="1">
        <v>42883.679166666669</v>
      </c>
      <c r="AC993" t="s">
        <v>53</v>
      </c>
      <c r="AD993">
        <v>2969843356</v>
      </c>
      <c r="AE993" s="1">
        <v>43383.549305555556</v>
      </c>
      <c r="AG993" t="s">
        <v>7689</v>
      </c>
      <c r="AH993" t="s">
        <v>51</v>
      </c>
      <c r="AJ993" t="s">
        <v>53</v>
      </c>
      <c r="AL993" t="s">
        <v>78</v>
      </c>
      <c r="AO993" t="s">
        <v>5443</v>
      </c>
      <c r="AP993" s="1">
        <v>42883.672222222223</v>
      </c>
    </row>
    <row r="994" spans="1:43" x14ac:dyDescent="0.35">
      <c r="A994" t="s">
        <v>7690</v>
      </c>
      <c r="B994" t="s">
        <v>7691</v>
      </c>
      <c r="C994" t="s">
        <v>7692</v>
      </c>
      <c r="D994" t="s">
        <v>46</v>
      </c>
      <c r="F994" t="s">
        <v>47</v>
      </c>
      <c r="G994" t="s">
        <v>7693</v>
      </c>
      <c r="H994" t="s">
        <v>7694</v>
      </c>
      <c r="I994" t="s">
        <v>101</v>
      </c>
      <c r="J994" t="s">
        <v>49</v>
      </c>
      <c r="P994" t="s">
        <v>50</v>
      </c>
      <c r="U994" s="1">
        <v>42885.498611111114</v>
      </c>
      <c r="V994" s="1">
        <v>42885.498611111114</v>
      </c>
      <c r="W994" s="1">
        <v>44951.631944444445</v>
      </c>
      <c r="X994" s="1">
        <v>44951.631944444445</v>
      </c>
      <c r="AC994" t="s">
        <v>53</v>
      </c>
      <c r="AD994">
        <v>2969485219</v>
      </c>
      <c r="AE994" s="1">
        <v>37784</v>
      </c>
      <c r="AF994" t="s">
        <v>2021</v>
      </c>
      <c r="AG994" t="s">
        <v>7695</v>
      </c>
      <c r="AH994" t="s">
        <v>53</v>
      </c>
      <c r="AJ994" t="s">
        <v>53</v>
      </c>
      <c r="AL994" t="s">
        <v>68</v>
      </c>
      <c r="AO994" t="s">
        <v>54</v>
      </c>
      <c r="AP994" s="1">
        <v>45475.629166666666</v>
      </c>
    </row>
    <row r="995" spans="1:43" x14ac:dyDescent="0.35">
      <c r="A995" t="s">
        <v>7696</v>
      </c>
      <c r="B995" t="s">
        <v>7697</v>
      </c>
      <c r="C995" t="s">
        <v>759</v>
      </c>
      <c r="D995" t="s">
        <v>6605</v>
      </c>
      <c r="F995" t="s">
        <v>7698</v>
      </c>
      <c r="H995" t="s">
        <v>7699</v>
      </c>
      <c r="I995" t="s">
        <v>179</v>
      </c>
      <c r="J995" t="s">
        <v>7700</v>
      </c>
      <c r="K995" t="s">
        <v>7701</v>
      </c>
      <c r="M995" t="s">
        <v>1811</v>
      </c>
      <c r="N995" t="s">
        <v>637</v>
      </c>
      <c r="O995">
        <v>79907</v>
      </c>
      <c r="P995" t="s">
        <v>50</v>
      </c>
      <c r="U995" s="1">
        <v>42886.46875</v>
      </c>
      <c r="V995" s="1">
        <v>42886.46875</v>
      </c>
      <c r="W995" s="1">
        <v>42900.475694444445</v>
      </c>
      <c r="X995" s="1">
        <v>42900.475694444445</v>
      </c>
      <c r="AC995" t="s">
        <v>51</v>
      </c>
      <c r="AD995">
        <v>2969744063</v>
      </c>
      <c r="AE995" s="1">
        <v>42900.475694444445</v>
      </c>
      <c r="AF995" t="s">
        <v>7702</v>
      </c>
      <c r="AG995" t="s">
        <v>7703</v>
      </c>
      <c r="AH995" t="s">
        <v>53</v>
      </c>
      <c r="AJ995" t="s">
        <v>53</v>
      </c>
      <c r="AK995" t="s">
        <v>2512</v>
      </c>
      <c r="AL995" t="s">
        <v>78</v>
      </c>
      <c r="AO995" t="s">
        <v>54</v>
      </c>
      <c r="AP995" s="1">
        <v>44573.625694444447</v>
      </c>
      <c r="AQ995" s="1">
        <v>44446.659722222219</v>
      </c>
    </row>
    <row r="996" spans="1:43" x14ac:dyDescent="0.35">
      <c r="A996" t="s">
        <v>7704</v>
      </c>
      <c r="B996" t="s">
        <v>7705</v>
      </c>
      <c r="C996" t="s">
        <v>7706</v>
      </c>
      <c r="F996" t="s">
        <v>7707</v>
      </c>
      <c r="H996" t="s">
        <v>7708</v>
      </c>
      <c r="J996" t="s">
        <v>7709</v>
      </c>
      <c r="K996" t="s">
        <v>7710</v>
      </c>
      <c r="M996" t="s">
        <v>7711</v>
      </c>
      <c r="N996" t="s">
        <v>213</v>
      </c>
      <c r="O996">
        <v>81082</v>
      </c>
      <c r="P996" t="s">
        <v>50</v>
      </c>
      <c r="U996" s="1">
        <v>42887</v>
      </c>
      <c r="V996" s="1">
        <v>42887</v>
      </c>
      <c r="W996" s="1">
        <v>42887.423611111109</v>
      </c>
      <c r="X996" s="1">
        <v>42887.423611111109</v>
      </c>
      <c r="AC996" t="s">
        <v>53</v>
      </c>
      <c r="AD996">
        <v>2969825928</v>
      </c>
      <c r="AE996" s="1">
        <v>43325.453472222223</v>
      </c>
      <c r="AF996" t="s">
        <v>7712</v>
      </c>
      <c r="AG996" t="s">
        <v>7713</v>
      </c>
      <c r="AH996" t="s">
        <v>51</v>
      </c>
      <c r="AJ996" t="s">
        <v>53</v>
      </c>
      <c r="AL996" t="s">
        <v>68</v>
      </c>
      <c r="AO996" t="s">
        <v>5443</v>
      </c>
      <c r="AP996" s="1">
        <v>45468.713194444441</v>
      </c>
      <c r="AQ996" s="1">
        <v>45469.400694444441</v>
      </c>
    </row>
    <row r="997" spans="1:43" x14ac:dyDescent="0.35">
      <c r="A997" t="s">
        <v>7714</v>
      </c>
      <c r="B997" t="s">
        <v>7715</v>
      </c>
      <c r="C997" t="s">
        <v>803</v>
      </c>
      <c r="F997" t="s">
        <v>7716</v>
      </c>
      <c r="H997" t="s">
        <v>7717</v>
      </c>
      <c r="J997" t="s">
        <v>7718</v>
      </c>
      <c r="K997" t="s">
        <v>7719</v>
      </c>
      <c r="M997" t="s">
        <v>6585</v>
      </c>
      <c r="N997" t="s">
        <v>213</v>
      </c>
      <c r="O997">
        <v>81122</v>
      </c>
      <c r="P997" t="s">
        <v>50</v>
      </c>
      <c r="U997" s="1">
        <v>42888</v>
      </c>
      <c r="V997" s="1">
        <v>42888</v>
      </c>
      <c r="W997" s="1">
        <v>42888.850694444445</v>
      </c>
      <c r="X997" s="1">
        <v>42888.850694444445</v>
      </c>
      <c r="AC997" t="s">
        <v>53</v>
      </c>
      <c r="AD997">
        <v>2969769449</v>
      </c>
      <c r="AE997" s="1">
        <v>43084.491666666669</v>
      </c>
      <c r="AF997" t="s">
        <v>7720</v>
      </c>
      <c r="AG997" t="s">
        <v>7721</v>
      </c>
      <c r="AH997" t="s">
        <v>51</v>
      </c>
      <c r="AJ997" t="s">
        <v>53</v>
      </c>
      <c r="AL997" t="s">
        <v>68</v>
      </c>
      <c r="AO997" t="s">
        <v>5443</v>
      </c>
      <c r="AP997" s="1">
        <v>45390.527083333334</v>
      </c>
      <c r="AQ997" s="1">
        <v>45476.320833333331</v>
      </c>
    </row>
    <row r="998" spans="1:43" x14ac:dyDescent="0.35">
      <c r="A998" t="s">
        <v>7722</v>
      </c>
      <c r="B998" t="s">
        <v>7723</v>
      </c>
      <c r="C998" t="s">
        <v>106</v>
      </c>
      <c r="F998" t="s">
        <v>7724</v>
      </c>
      <c r="H998" t="s">
        <v>7725</v>
      </c>
      <c r="J998" t="s">
        <v>7726</v>
      </c>
      <c r="K998" t="s">
        <v>7727</v>
      </c>
      <c r="M998" t="s">
        <v>1296</v>
      </c>
      <c r="N998" t="s">
        <v>253</v>
      </c>
      <c r="O998">
        <v>88220</v>
      </c>
      <c r="P998" t="s">
        <v>50</v>
      </c>
      <c r="U998" s="1">
        <v>42893</v>
      </c>
      <c r="V998" s="1">
        <v>42893</v>
      </c>
      <c r="W998" s="1">
        <v>42893.486111111109</v>
      </c>
      <c r="X998" s="1">
        <v>42893.486111111109</v>
      </c>
      <c r="AC998" t="s">
        <v>53</v>
      </c>
      <c r="AD998">
        <v>2969689950</v>
      </c>
      <c r="AE998" s="1">
        <v>42374.355555555558</v>
      </c>
      <c r="AF998" t="s">
        <v>7728</v>
      </c>
      <c r="AG998" t="s">
        <v>7729</v>
      </c>
      <c r="AH998" t="s">
        <v>51</v>
      </c>
      <c r="AJ998" t="s">
        <v>53</v>
      </c>
      <c r="AL998" t="s">
        <v>78</v>
      </c>
      <c r="AO998" t="s">
        <v>5443</v>
      </c>
      <c r="AP998" s="1">
        <v>45456.454861111109</v>
      </c>
      <c r="AQ998" s="1">
        <v>45315.829861111109</v>
      </c>
    </row>
    <row r="999" spans="1:43" x14ac:dyDescent="0.35">
      <c r="A999" t="s">
        <v>7730</v>
      </c>
      <c r="B999" t="s">
        <v>7731</v>
      </c>
      <c r="C999" t="s">
        <v>860</v>
      </c>
      <c r="F999" t="s">
        <v>47</v>
      </c>
      <c r="H999" t="s">
        <v>7732</v>
      </c>
      <c r="I999" t="s">
        <v>2813</v>
      </c>
      <c r="J999" t="s">
        <v>85</v>
      </c>
      <c r="P999" t="s">
        <v>50</v>
      </c>
      <c r="U999" s="1">
        <v>42893.626388888886</v>
      </c>
      <c r="V999" s="1">
        <v>42893.626388888886</v>
      </c>
      <c r="AC999" t="s">
        <v>53</v>
      </c>
      <c r="AD999">
        <v>2969485219</v>
      </c>
      <c r="AE999" s="1">
        <v>37784</v>
      </c>
      <c r="AG999" t="s">
        <v>7733</v>
      </c>
      <c r="AH999" t="s">
        <v>53</v>
      </c>
      <c r="AJ999" t="s">
        <v>53</v>
      </c>
      <c r="AK999" t="s">
        <v>2512</v>
      </c>
      <c r="AO999" t="s">
        <v>54</v>
      </c>
    </row>
    <row r="1000" spans="1:43" x14ac:dyDescent="0.35">
      <c r="A1000" t="s">
        <v>7734</v>
      </c>
      <c r="B1000" t="s">
        <v>7735</v>
      </c>
      <c r="C1000" t="s">
        <v>775</v>
      </c>
      <c r="F1000" t="s">
        <v>7736</v>
      </c>
      <c r="H1000" t="s">
        <v>7737</v>
      </c>
      <c r="I1000" t="s">
        <v>2813</v>
      </c>
      <c r="J1000" t="s">
        <v>7738</v>
      </c>
      <c r="K1000" t="s">
        <v>7739</v>
      </c>
      <c r="L1000" t="s">
        <v>7740</v>
      </c>
      <c r="M1000" t="s">
        <v>7741</v>
      </c>
      <c r="N1000" t="s">
        <v>4438</v>
      </c>
      <c r="O1000">
        <v>92590</v>
      </c>
      <c r="P1000" t="s">
        <v>50</v>
      </c>
      <c r="U1000" s="1">
        <v>42898</v>
      </c>
      <c r="V1000" s="1">
        <v>42898</v>
      </c>
      <c r="W1000" s="1">
        <v>42898.65</v>
      </c>
      <c r="X1000" s="1">
        <v>42985.479861111111</v>
      </c>
      <c r="AC1000" t="s">
        <v>53</v>
      </c>
      <c r="AD1000">
        <v>2969477493</v>
      </c>
      <c r="AE1000" s="1">
        <v>37291</v>
      </c>
      <c r="AF1000" t="s">
        <v>7742</v>
      </c>
      <c r="AG1000" t="s">
        <v>7743</v>
      </c>
      <c r="AH1000" t="s">
        <v>51</v>
      </c>
      <c r="AJ1000" t="s">
        <v>53</v>
      </c>
      <c r="AL1000" t="s">
        <v>68</v>
      </c>
      <c r="AO1000" t="s">
        <v>5443</v>
      </c>
      <c r="AP1000" s="1">
        <v>45464.698611111111</v>
      </c>
      <c r="AQ1000" s="1">
        <v>45464.696527777778</v>
      </c>
    </row>
    <row r="1001" spans="1:43" x14ac:dyDescent="0.35">
      <c r="A1001" t="s">
        <v>7744</v>
      </c>
      <c r="B1001" t="s">
        <v>7745</v>
      </c>
      <c r="C1001" t="s">
        <v>1625</v>
      </c>
      <c r="F1001" t="s">
        <v>7746</v>
      </c>
      <c r="H1001" t="s">
        <v>7747</v>
      </c>
      <c r="I1001" t="s">
        <v>179</v>
      </c>
      <c r="J1001" t="s">
        <v>2763</v>
      </c>
      <c r="K1001" t="s">
        <v>7748</v>
      </c>
      <c r="M1001" t="s">
        <v>137</v>
      </c>
      <c r="N1001" t="s">
        <v>65</v>
      </c>
      <c r="O1001">
        <v>80237</v>
      </c>
      <c r="P1001" t="s">
        <v>50</v>
      </c>
      <c r="U1001" s="1">
        <v>42898.602777777778</v>
      </c>
      <c r="V1001" s="1">
        <v>42898.602777777778</v>
      </c>
      <c r="W1001" s="1">
        <v>42898.613888888889</v>
      </c>
      <c r="X1001" s="1">
        <v>42898.613888888889</v>
      </c>
      <c r="AC1001" t="s">
        <v>51</v>
      </c>
      <c r="AD1001">
        <v>2969558362</v>
      </c>
      <c r="AE1001" s="1">
        <v>40560.525000000001</v>
      </c>
      <c r="AF1001" t="s">
        <v>2765</v>
      </c>
      <c r="AG1001" t="s">
        <v>7749</v>
      </c>
      <c r="AH1001" t="s">
        <v>53</v>
      </c>
      <c r="AJ1001" t="s">
        <v>53</v>
      </c>
      <c r="AK1001" t="s">
        <v>7279</v>
      </c>
      <c r="AL1001" t="s">
        <v>78</v>
      </c>
      <c r="AO1001" t="s">
        <v>54</v>
      </c>
      <c r="AP1001" s="1">
        <v>45058.460416666669</v>
      </c>
    </row>
    <row r="1002" spans="1:43" x14ac:dyDescent="0.35">
      <c r="A1002" t="s">
        <v>7750</v>
      </c>
      <c r="B1002" t="s">
        <v>7751</v>
      </c>
      <c r="C1002" t="s">
        <v>7752</v>
      </c>
      <c r="D1002" t="s">
        <v>7753</v>
      </c>
      <c r="F1002" t="s">
        <v>7754</v>
      </c>
      <c r="G1002" t="s">
        <v>7755</v>
      </c>
      <c r="H1002" t="s">
        <v>7756</v>
      </c>
      <c r="I1002" t="s">
        <v>1213</v>
      </c>
      <c r="J1002" t="s">
        <v>834</v>
      </c>
      <c r="K1002" t="s">
        <v>7757</v>
      </c>
      <c r="L1002" t="s">
        <v>7758</v>
      </c>
      <c r="M1002" t="s">
        <v>7759</v>
      </c>
      <c r="N1002" t="s">
        <v>608</v>
      </c>
      <c r="O1002">
        <v>80011</v>
      </c>
      <c r="P1002" t="s">
        <v>50</v>
      </c>
      <c r="U1002" s="1">
        <v>42901.418749999997</v>
      </c>
      <c r="V1002" s="1">
        <v>42901.418749999997</v>
      </c>
      <c r="W1002" s="1">
        <v>42901.45</v>
      </c>
      <c r="X1002" s="1">
        <v>42901.45</v>
      </c>
      <c r="AC1002" t="s">
        <v>53</v>
      </c>
      <c r="AD1002">
        <v>2969533306</v>
      </c>
      <c r="AE1002" s="1">
        <v>39591.598611111112</v>
      </c>
      <c r="AF1002" t="s">
        <v>836</v>
      </c>
      <c r="AG1002" t="s">
        <v>7760</v>
      </c>
      <c r="AH1002" t="s">
        <v>53</v>
      </c>
      <c r="AJ1002" t="s">
        <v>53</v>
      </c>
      <c r="AK1002" t="s">
        <v>7761</v>
      </c>
      <c r="AL1002" t="s">
        <v>78</v>
      </c>
      <c r="AO1002" t="s">
        <v>54</v>
      </c>
      <c r="AP1002" s="1">
        <v>45400.354861111111</v>
      </c>
      <c r="AQ1002" s="1">
        <v>44833.410416666666</v>
      </c>
    </row>
    <row r="1003" spans="1:43" x14ac:dyDescent="0.35">
      <c r="A1003" t="s">
        <v>7762</v>
      </c>
      <c r="B1003" t="s">
        <v>7763</v>
      </c>
      <c r="C1003" t="s">
        <v>2340</v>
      </c>
      <c r="F1003" t="s">
        <v>7764</v>
      </c>
      <c r="H1003" t="s">
        <v>7765</v>
      </c>
      <c r="I1003" t="s">
        <v>61</v>
      </c>
      <c r="J1003" t="s">
        <v>7766</v>
      </c>
      <c r="P1003" t="s">
        <v>50</v>
      </c>
      <c r="U1003" s="1">
        <v>42902</v>
      </c>
      <c r="V1003" s="1">
        <v>42902</v>
      </c>
      <c r="W1003" s="1">
        <v>42902.612500000003</v>
      </c>
      <c r="X1003" s="1">
        <v>42902.612500000003</v>
      </c>
      <c r="AC1003" t="s">
        <v>53</v>
      </c>
      <c r="AD1003">
        <v>2969474049</v>
      </c>
      <c r="AE1003" s="1">
        <v>37062</v>
      </c>
      <c r="AF1003" t="s">
        <v>1342</v>
      </c>
      <c r="AG1003" t="s">
        <v>7767</v>
      </c>
      <c r="AH1003" t="s">
        <v>51</v>
      </c>
      <c r="AJ1003" t="s">
        <v>53</v>
      </c>
      <c r="AL1003" t="s">
        <v>78</v>
      </c>
      <c r="AO1003" t="s">
        <v>5443</v>
      </c>
    </row>
    <row r="1004" spans="1:43" x14ac:dyDescent="0.35">
      <c r="A1004" t="s">
        <v>7768</v>
      </c>
      <c r="B1004" t="s">
        <v>4741</v>
      </c>
      <c r="C1004" t="s">
        <v>7769</v>
      </c>
      <c r="D1004" t="s">
        <v>861</v>
      </c>
      <c r="H1004" t="s">
        <v>7770</v>
      </c>
      <c r="J1004" t="s">
        <v>1543</v>
      </c>
      <c r="P1004" t="s">
        <v>50</v>
      </c>
      <c r="U1004" s="1">
        <v>42905</v>
      </c>
      <c r="V1004" s="1">
        <v>42905</v>
      </c>
      <c r="W1004" s="1">
        <v>42905.369444444441</v>
      </c>
      <c r="X1004" s="1">
        <v>42905.369444444441</v>
      </c>
      <c r="AC1004" t="s">
        <v>53</v>
      </c>
      <c r="AD1004">
        <v>2969475309</v>
      </c>
      <c r="AE1004" s="1">
        <v>37159</v>
      </c>
      <c r="AF1004" t="s">
        <v>1545</v>
      </c>
      <c r="AG1004" t="s">
        <v>7771</v>
      </c>
      <c r="AH1004" t="s">
        <v>51</v>
      </c>
      <c r="AJ1004" t="s">
        <v>53</v>
      </c>
      <c r="AL1004" t="s">
        <v>78</v>
      </c>
      <c r="AO1004" t="s">
        <v>5443</v>
      </c>
      <c r="AP1004" s="1">
        <v>44363.364583333336</v>
      </c>
      <c r="AQ1004" s="1">
        <v>44333.651388888888</v>
      </c>
    </row>
    <row r="1005" spans="1:43" x14ac:dyDescent="0.35">
      <c r="A1005" t="s">
        <v>7772</v>
      </c>
      <c r="B1005" t="s">
        <v>7773</v>
      </c>
      <c r="C1005" t="s">
        <v>728</v>
      </c>
      <c r="F1005" t="s">
        <v>1875</v>
      </c>
      <c r="H1005" t="s">
        <v>7774</v>
      </c>
      <c r="J1005" t="s">
        <v>1877</v>
      </c>
      <c r="K1005" t="s">
        <v>7775</v>
      </c>
      <c r="M1005" t="s">
        <v>1879</v>
      </c>
      <c r="N1005" t="s">
        <v>65</v>
      </c>
      <c r="O1005">
        <v>80501</v>
      </c>
      <c r="P1005" t="s">
        <v>50</v>
      </c>
      <c r="U1005" s="1">
        <v>42906</v>
      </c>
      <c r="V1005" s="1">
        <v>42906</v>
      </c>
      <c r="W1005" s="1">
        <v>42906.412499999999</v>
      </c>
      <c r="X1005" s="1">
        <v>42906.412499999999</v>
      </c>
      <c r="AC1005" t="s">
        <v>53</v>
      </c>
      <c r="AD1005">
        <v>2969560346</v>
      </c>
      <c r="AE1005" s="1">
        <v>40612.696527777778</v>
      </c>
      <c r="AF1005" t="s">
        <v>1880</v>
      </c>
      <c r="AG1005" t="s">
        <v>7776</v>
      </c>
      <c r="AH1005" t="s">
        <v>51</v>
      </c>
      <c r="AJ1005" t="s">
        <v>53</v>
      </c>
      <c r="AL1005" t="s">
        <v>78</v>
      </c>
      <c r="AO1005" t="s">
        <v>5443</v>
      </c>
      <c r="AP1005" s="1">
        <v>45476.496527777781</v>
      </c>
      <c r="AQ1005" s="1">
        <v>45426.661111111112</v>
      </c>
    </row>
    <row r="1006" spans="1:43" x14ac:dyDescent="0.35">
      <c r="A1006" t="s">
        <v>7777</v>
      </c>
      <c r="B1006" t="s">
        <v>7778</v>
      </c>
      <c r="C1006" t="s">
        <v>7779</v>
      </c>
      <c r="F1006" t="s">
        <v>47</v>
      </c>
      <c r="H1006" t="s">
        <v>7780</v>
      </c>
      <c r="I1006" t="s">
        <v>101</v>
      </c>
      <c r="J1006" t="s">
        <v>85</v>
      </c>
      <c r="P1006" t="s">
        <v>50</v>
      </c>
      <c r="U1006" s="1">
        <v>42907.42291666667</v>
      </c>
      <c r="V1006" s="1">
        <v>42907.42291666667</v>
      </c>
      <c r="AC1006" t="s">
        <v>53</v>
      </c>
      <c r="AD1006">
        <v>2969485219</v>
      </c>
      <c r="AE1006" s="1">
        <v>37784</v>
      </c>
      <c r="AG1006" t="s">
        <v>7781</v>
      </c>
      <c r="AH1006" t="s">
        <v>53</v>
      </c>
      <c r="AJ1006" t="s">
        <v>53</v>
      </c>
      <c r="AK1006" t="s">
        <v>7782</v>
      </c>
      <c r="AO1006" t="s">
        <v>54</v>
      </c>
    </row>
    <row r="1007" spans="1:43" x14ac:dyDescent="0.35">
      <c r="A1007" t="s">
        <v>7783</v>
      </c>
      <c r="B1007" t="s">
        <v>7784</v>
      </c>
      <c r="C1007" t="s">
        <v>5456</v>
      </c>
      <c r="F1007" t="s">
        <v>7785</v>
      </c>
      <c r="H1007" t="s">
        <v>7786</v>
      </c>
      <c r="I1007" t="s">
        <v>179</v>
      </c>
      <c r="J1007" t="s">
        <v>272</v>
      </c>
      <c r="K1007" t="s">
        <v>7787</v>
      </c>
      <c r="M1007" t="s">
        <v>137</v>
      </c>
      <c r="N1007" t="s">
        <v>65</v>
      </c>
      <c r="O1007">
        <v>80021</v>
      </c>
      <c r="P1007" t="s">
        <v>50</v>
      </c>
      <c r="U1007" s="1">
        <v>42907.625694444447</v>
      </c>
      <c r="V1007" s="1">
        <v>42907.625694444447</v>
      </c>
      <c r="W1007" s="1">
        <v>42907.631249999999</v>
      </c>
      <c r="X1007" s="1">
        <v>42907.631249999999</v>
      </c>
      <c r="AC1007" t="s">
        <v>53</v>
      </c>
      <c r="AD1007">
        <v>2969474461</v>
      </c>
      <c r="AE1007" s="1">
        <v>37104.381944444445</v>
      </c>
      <c r="AF1007" t="s">
        <v>7788</v>
      </c>
      <c r="AG1007" t="s">
        <v>7789</v>
      </c>
      <c r="AH1007" t="s">
        <v>53</v>
      </c>
      <c r="AJ1007" t="s">
        <v>53</v>
      </c>
      <c r="AK1007" t="s">
        <v>7790</v>
      </c>
      <c r="AL1007" t="s">
        <v>78</v>
      </c>
      <c r="AO1007" t="s">
        <v>54</v>
      </c>
      <c r="AP1007" s="1">
        <v>45469.597222222219</v>
      </c>
      <c r="AQ1007" s="1">
        <v>45265.547222222223</v>
      </c>
    </row>
    <row r="1008" spans="1:43" x14ac:dyDescent="0.35">
      <c r="A1008" t="s">
        <v>7791</v>
      </c>
      <c r="B1008" t="s">
        <v>7792</v>
      </c>
      <c r="C1008" t="s">
        <v>7793</v>
      </c>
      <c r="F1008" t="s">
        <v>7794</v>
      </c>
      <c r="G1008">
        <v>5752393791</v>
      </c>
      <c r="H1008" t="s">
        <v>7795</v>
      </c>
      <c r="I1008" t="s">
        <v>169</v>
      </c>
      <c r="J1008" t="s">
        <v>7796</v>
      </c>
      <c r="K1008" t="s">
        <v>7797</v>
      </c>
      <c r="L1008" t="s">
        <v>7798</v>
      </c>
      <c r="M1008" t="s">
        <v>1296</v>
      </c>
      <c r="N1008" t="s">
        <v>501</v>
      </c>
      <c r="O1008">
        <v>88221</v>
      </c>
      <c r="P1008" t="s">
        <v>50</v>
      </c>
      <c r="U1008" s="1">
        <v>42907.677083333336</v>
      </c>
      <c r="V1008" s="1">
        <v>42907.677083333336</v>
      </c>
      <c r="W1008" s="1">
        <v>42907.692361111112</v>
      </c>
      <c r="X1008" s="1">
        <v>42907.692361111112</v>
      </c>
      <c r="AC1008" t="s">
        <v>53</v>
      </c>
      <c r="AD1008">
        <v>2969524773</v>
      </c>
      <c r="AE1008" s="1">
        <v>39196.726388888892</v>
      </c>
      <c r="AF1008" t="s">
        <v>7799</v>
      </c>
      <c r="AG1008" t="s">
        <v>7800</v>
      </c>
      <c r="AH1008" t="s">
        <v>53</v>
      </c>
      <c r="AJ1008" t="s">
        <v>53</v>
      </c>
      <c r="AK1008" t="s">
        <v>7801</v>
      </c>
      <c r="AL1008" t="s">
        <v>78</v>
      </c>
      <c r="AO1008" t="s">
        <v>54</v>
      </c>
      <c r="AP1008" s="1">
        <v>45476.593055555553</v>
      </c>
    </row>
    <row r="1009" spans="1:43" x14ac:dyDescent="0.35">
      <c r="A1009" t="s">
        <v>7802</v>
      </c>
      <c r="B1009" t="s">
        <v>7803</v>
      </c>
      <c r="C1009" t="s">
        <v>888</v>
      </c>
      <c r="D1009" t="s">
        <v>98</v>
      </c>
      <c r="F1009" t="s">
        <v>47</v>
      </c>
      <c r="H1009" t="s">
        <v>7804</v>
      </c>
      <c r="I1009" t="s">
        <v>179</v>
      </c>
      <c r="J1009" t="s">
        <v>49</v>
      </c>
      <c r="P1009" t="s">
        <v>50</v>
      </c>
      <c r="U1009" s="1">
        <v>42913.559027777781</v>
      </c>
      <c r="V1009" s="1">
        <v>42913.559027777781</v>
      </c>
      <c r="AC1009" t="s">
        <v>53</v>
      </c>
      <c r="AD1009">
        <v>2969485219</v>
      </c>
      <c r="AE1009" s="1">
        <v>37784</v>
      </c>
      <c r="AG1009" t="s">
        <v>7805</v>
      </c>
      <c r="AH1009" t="s">
        <v>53</v>
      </c>
      <c r="AJ1009" t="s">
        <v>53</v>
      </c>
      <c r="AO1009" t="s">
        <v>54</v>
      </c>
    </row>
    <row r="1010" spans="1:43" x14ac:dyDescent="0.35">
      <c r="A1010" t="s">
        <v>7806</v>
      </c>
      <c r="B1010" t="s">
        <v>7807</v>
      </c>
      <c r="C1010" t="s">
        <v>7808</v>
      </c>
      <c r="F1010" t="s">
        <v>7809</v>
      </c>
      <c r="H1010" t="s">
        <v>7810</v>
      </c>
      <c r="I1010" t="s">
        <v>1909</v>
      </c>
      <c r="J1010" t="s">
        <v>5554</v>
      </c>
      <c r="K1010" t="s">
        <v>7811</v>
      </c>
      <c r="M1010" t="s">
        <v>5556</v>
      </c>
      <c r="N1010" t="s">
        <v>253</v>
      </c>
      <c r="O1010">
        <v>87420</v>
      </c>
      <c r="P1010" t="s">
        <v>50</v>
      </c>
      <c r="U1010" s="1">
        <v>42915</v>
      </c>
      <c r="V1010" s="1">
        <v>42915</v>
      </c>
      <c r="W1010" s="1">
        <v>42915.615277777775</v>
      </c>
      <c r="X1010" s="1">
        <v>42915.615277777775</v>
      </c>
      <c r="AC1010" t="s">
        <v>53</v>
      </c>
      <c r="AD1010">
        <v>2969482426</v>
      </c>
      <c r="AE1010" s="1">
        <v>37578</v>
      </c>
      <c r="AF1010" t="s">
        <v>7812</v>
      </c>
      <c r="AG1010" t="s">
        <v>7813</v>
      </c>
      <c r="AH1010" t="s">
        <v>51</v>
      </c>
      <c r="AJ1010" t="s">
        <v>53</v>
      </c>
      <c r="AL1010" t="s">
        <v>78</v>
      </c>
      <c r="AO1010" t="s">
        <v>5443</v>
      </c>
      <c r="AP1010" s="1">
        <v>45414.598611111112</v>
      </c>
    </row>
    <row r="1011" spans="1:43" x14ac:dyDescent="0.35">
      <c r="A1011" t="s">
        <v>7814</v>
      </c>
      <c r="B1011" t="s">
        <v>7815</v>
      </c>
      <c r="C1011" t="s">
        <v>7816</v>
      </c>
      <c r="D1011" t="s">
        <v>240</v>
      </c>
      <c r="F1011" t="s">
        <v>574</v>
      </c>
      <c r="H1011" t="s">
        <v>7817</v>
      </c>
      <c r="J1011" t="s">
        <v>534</v>
      </c>
      <c r="P1011" t="s">
        <v>50</v>
      </c>
      <c r="U1011" s="1">
        <v>42915</v>
      </c>
      <c r="V1011" s="1">
        <v>42915</v>
      </c>
      <c r="W1011" s="1">
        <v>42915.37222222222</v>
      </c>
      <c r="X1011" s="1">
        <v>42915.37222222222</v>
      </c>
      <c r="AC1011" t="s">
        <v>53</v>
      </c>
      <c r="AD1011">
        <v>2969480024</v>
      </c>
      <c r="AE1011" s="1">
        <v>37427</v>
      </c>
      <c r="AF1011" t="s">
        <v>140</v>
      </c>
      <c r="AG1011" t="s">
        <v>7818</v>
      </c>
      <c r="AH1011" t="s">
        <v>51</v>
      </c>
      <c r="AJ1011" t="s">
        <v>53</v>
      </c>
      <c r="AL1011" t="s">
        <v>78</v>
      </c>
      <c r="AO1011" t="s">
        <v>5443</v>
      </c>
      <c r="AP1011" s="1">
        <v>44417.675694444442</v>
      </c>
      <c r="AQ1011" s="1">
        <v>44206.719444444447</v>
      </c>
    </row>
    <row r="1012" spans="1:43" x14ac:dyDescent="0.35">
      <c r="A1012" t="s">
        <v>7819</v>
      </c>
      <c r="B1012" t="s">
        <v>7820</v>
      </c>
      <c r="C1012" t="s">
        <v>7821</v>
      </c>
      <c r="D1012" t="s">
        <v>7822</v>
      </c>
      <c r="F1012" t="s">
        <v>7823</v>
      </c>
      <c r="H1012" t="s">
        <v>7824</v>
      </c>
      <c r="J1012" t="s">
        <v>7825</v>
      </c>
      <c r="K1012" t="s">
        <v>7826</v>
      </c>
      <c r="M1012" t="s">
        <v>3304</v>
      </c>
      <c r="N1012" t="s">
        <v>65</v>
      </c>
      <c r="O1012">
        <v>80102</v>
      </c>
      <c r="P1012" t="s">
        <v>50</v>
      </c>
      <c r="U1012" s="1">
        <v>42918</v>
      </c>
      <c r="V1012" s="1">
        <v>42918</v>
      </c>
      <c r="W1012" s="1">
        <v>42918.461805555555</v>
      </c>
      <c r="X1012" s="1">
        <v>42918.461805555555</v>
      </c>
      <c r="AC1012" t="s">
        <v>53</v>
      </c>
      <c r="AD1012">
        <v>2969740359</v>
      </c>
      <c r="AE1012" s="1">
        <v>42878.637499999997</v>
      </c>
      <c r="AF1012" t="s">
        <v>7827</v>
      </c>
      <c r="AG1012" t="s">
        <v>7828</v>
      </c>
      <c r="AH1012" t="s">
        <v>51</v>
      </c>
      <c r="AJ1012" t="s">
        <v>53</v>
      </c>
      <c r="AL1012" t="s">
        <v>78</v>
      </c>
      <c r="AO1012" t="s">
        <v>5443</v>
      </c>
      <c r="AP1012" s="1">
        <v>44855.571527777778</v>
      </c>
    </row>
    <row r="1013" spans="1:43" x14ac:dyDescent="0.35">
      <c r="A1013" t="s">
        <v>7829</v>
      </c>
      <c r="B1013" t="s">
        <v>7830</v>
      </c>
      <c r="C1013" t="s">
        <v>7831</v>
      </c>
      <c r="D1013" t="s">
        <v>437</v>
      </c>
      <c r="F1013" t="s">
        <v>7832</v>
      </c>
      <c r="H1013" t="s">
        <v>7833</v>
      </c>
      <c r="J1013" t="s">
        <v>7834</v>
      </c>
      <c r="P1013" t="s">
        <v>50</v>
      </c>
      <c r="U1013" s="1">
        <v>42921</v>
      </c>
      <c r="V1013" s="1">
        <v>42921</v>
      </c>
      <c r="W1013" s="1">
        <v>42921.468055555553</v>
      </c>
      <c r="X1013" s="1">
        <v>42921.468055555553</v>
      </c>
      <c r="AC1013" t="s">
        <v>53</v>
      </c>
      <c r="AD1013">
        <v>2969747248</v>
      </c>
      <c r="AE1013" s="1">
        <v>42921.46875</v>
      </c>
      <c r="AF1013" t="s">
        <v>7835</v>
      </c>
      <c r="AG1013" t="s">
        <v>7836</v>
      </c>
      <c r="AH1013" t="s">
        <v>51</v>
      </c>
      <c r="AJ1013" t="s">
        <v>53</v>
      </c>
      <c r="AL1013" t="s">
        <v>78</v>
      </c>
      <c r="AO1013" t="s">
        <v>5443</v>
      </c>
      <c r="AP1013" s="1">
        <v>43321.59097222222</v>
      </c>
      <c r="AQ1013" s="1">
        <v>43263.758333333331</v>
      </c>
    </row>
    <row r="1014" spans="1:43" x14ac:dyDescent="0.35">
      <c r="A1014" t="s">
        <v>7837</v>
      </c>
      <c r="B1014" t="s">
        <v>7838</v>
      </c>
      <c r="C1014" t="s">
        <v>7839</v>
      </c>
      <c r="F1014">
        <v>78455552222</v>
      </c>
      <c r="H1014" t="s">
        <v>7840</v>
      </c>
      <c r="J1014" t="s">
        <v>7841</v>
      </c>
      <c r="K1014" t="s">
        <v>7842</v>
      </c>
      <c r="M1014" t="s">
        <v>7843</v>
      </c>
      <c r="N1014" t="s">
        <v>4928</v>
      </c>
      <c r="O1014">
        <v>43215</v>
      </c>
      <c r="P1014" t="s">
        <v>50</v>
      </c>
      <c r="U1014" s="1">
        <v>42923</v>
      </c>
      <c r="V1014" s="1">
        <v>42923</v>
      </c>
      <c r="W1014" s="1">
        <v>42923.581944444442</v>
      </c>
      <c r="X1014" s="1">
        <v>42923.581944444442</v>
      </c>
      <c r="AC1014" t="s">
        <v>53</v>
      </c>
      <c r="AD1014">
        <v>1000000001</v>
      </c>
      <c r="AE1014" s="1">
        <v>39973.351388888892</v>
      </c>
      <c r="AF1014" t="s">
        <v>3377</v>
      </c>
      <c r="AG1014" t="s">
        <v>7844</v>
      </c>
      <c r="AH1014" t="s">
        <v>51</v>
      </c>
      <c r="AJ1014" t="s">
        <v>53</v>
      </c>
      <c r="AL1014" t="s">
        <v>78</v>
      </c>
      <c r="AO1014" t="s">
        <v>5443</v>
      </c>
      <c r="AP1014" s="1">
        <v>44888.084027777775</v>
      </c>
      <c r="AQ1014" s="1">
        <v>43694.768750000003</v>
      </c>
    </row>
    <row r="1015" spans="1:43" x14ac:dyDescent="0.35">
      <c r="A1015" t="s">
        <v>7845</v>
      </c>
      <c r="B1015" t="s">
        <v>7846</v>
      </c>
      <c r="C1015" t="s">
        <v>423</v>
      </c>
      <c r="F1015" t="s">
        <v>7847</v>
      </c>
      <c r="H1015" t="s">
        <v>7848</v>
      </c>
      <c r="I1015" t="s">
        <v>179</v>
      </c>
      <c r="J1015" t="s">
        <v>523</v>
      </c>
      <c r="K1015" t="s">
        <v>7849</v>
      </c>
      <c r="M1015" t="s">
        <v>525</v>
      </c>
      <c r="N1015" t="s">
        <v>287</v>
      </c>
      <c r="O1015">
        <v>80011</v>
      </c>
      <c r="P1015" t="s">
        <v>50</v>
      </c>
      <c r="U1015" s="1">
        <v>42923.510416666664</v>
      </c>
      <c r="V1015" s="1">
        <v>42923.510416666664</v>
      </c>
      <c r="W1015" s="1">
        <v>42923.526388888888</v>
      </c>
      <c r="X1015" s="1">
        <v>42923.526388888888</v>
      </c>
      <c r="AC1015" t="s">
        <v>53</v>
      </c>
      <c r="AD1015">
        <v>2969481577</v>
      </c>
      <c r="AE1015" s="1">
        <v>37524</v>
      </c>
      <c r="AF1015" t="s">
        <v>526</v>
      </c>
      <c r="AG1015" t="s">
        <v>7850</v>
      </c>
      <c r="AH1015" t="s">
        <v>53</v>
      </c>
      <c r="AJ1015" t="s">
        <v>53</v>
      </c>
      <c r="AK1015" t="s">
        <v>7851</v>
      </c>
      <c r="AL1015" t="s">
        <v>78</v>
      </c>
      <c r="AO1015" t="s">
        <v>54</v>
      </c>
      <c r="AP1015" s="1">
        <v>44377.421527777777</v>
      </c>
      <c r="AQ1015" s="1">
        <v>44376.670138888891</v>
      </c>
    </row>
    <row r="1016" spans="1:43" x14ac:dyDescent="0.35">
      <c r="A1016" t="s">
        <v>7852</v>
      </c>
      <c r="B1016" t="s">
        <v>7853</v>
      </c>
      <c r="C1016" t="s">
        <v>888</v>
      </c>
      <c r="F1016" t="s">
        <v>7854</v>
      </c>
      <c r="G1016">
        <v>7192981451</v>
      </c>
      <c r="H1016" t="s">
        <v>7855</v>
      </c>
      <c r="I1016" t="s">
        <v>179</v>
      </c>
      <c r="J1016" t="s">
        <v>7856</v>
      </c>
      <c r="K1016" t="s">
        <v>7857</v>
      </c>
      <c r="M1016" t="s">
        <v>2515</v>
      </c>
      <c r="N1016" t="s">
        <v>592</v>
      </c>
      <c r="O1016">
        <v>82633</v>
      </c>
      <c r="P1016" t="s">
        <v>50</v>
      </c>
      <c r="U1016" s="1">
        <v>42928</v>
      </c>
      <c r="V1016" s="1">
        <v>42928</v>
      </c>
      <c r="W1016" s="1">
        <v>42928.681250000001</v>
      </c>
      <c r="X1016" s="1">
        <v>42928.681250000001</v>
      </c>
      <c r="AC1016" t="s">
        <v>53</v>
      </c>
      <c r="AD1016">
        <v>2969474637</v>
      </c>
      <c r="AE1016" s="1">
        <v>37110.529861111114</v>
      </c>
      <c r="AF1016" t="s">
        <v>7858</v>
      </c>
      <c r="AG1016" t="s">
        <v>7859</v>
      </c>
      <c r="AH1016" t="s">
        <v>51</v>
      </c>
      <c r="AJ1016" t="s">
        <v>53</v>
      </c>
      <c r="AL1016" t="s">
        <v>78</v>
      </c>
      <c r="AO1016" t="s">
        <v>5443</v>
      </c>
      <c r="AP1016" s="1">
        <v>45418.579861111109</v>
      </c>
      <c r="AQ1016" s="1">
        <v>43894.673611111109</v>
      </c>
    </row>
    <row r="1017" spans="1:43" x14ac:dyDescent="0.35">
      <c r="A1017" t="s">
        <v>7860</v>
      </c>
      <c r="B1017" t="s">
        <v>5050</v>
      </c>
      <c r="C1017" t="s">
        <v>7861</v>
      </c>
      <c r="F1017" t="s">
        <v>7862</v>
      </c>
      <c r="G1017">
        <v>5055982245</v>
      </c>
      <c r="H1017" t="s">
        <v>7863</v>
      </c>
      <c r="I1017" t="s">
        <v>169</v>
      </c>
      <c r="J1017" t="s">
        <v>5569</v>
      </c>
      <c r="K1017" t="s">
        <v>7864</v>
      </c>
      <c r="M1017" t="s">
        <v>1536</v>
      </c>
      <c r="N1017" t="s">
        <v>253</v>
      </c>
      <c r="O1017">
        <v>87421</v>
      </c>
      <c r="P1017" t="s">
        <v>50</v>
      </c>
      <c r="U1017" s="1">
        <v>42930.666666666664</v>
      </c>
      <c r="V1017" s="1">
        <v>42930.666666666664</v>
      </c>
      <c r="W1017" s="1">
        <v>42930.67083333333</v>
      </c>
      <c r="X1017" s="1">
        <v>45361.527777777781</v>
      </c>
      <c r="AC1017" t="s">
        <v>53</v>
      </c>
      <c r="AD1017">
        <v>2969692786</v>
      </c>
      <c r="AE1017" s="1">
        <v>42410.699305555558</v>
      </c>
      <c r="AF1017" t="s">
        <v>5574</v>
      </c>
      <c r="AG1017" t="s">
        <v>7865</v>
      </c>
      <c r="AH1017" t="s">
        <v>53</v>
      </c>
      <c r="AJ1017" t="s">
        <v>53</v>
      </c>
      <c r="AK1017" t="s">
        <v>2497</v>
      </c>
      <c r="AL1017" t="s">
        <v>78</v>
      </c>
      <c r="AO1017" t="s">
        <v>54</v>
      </c>
      <c r="AP1017" s="1">
        <v>45457.348611111112</v>
      </c>
    </row>
    <row r="1018" spans="1:43" x14ac:dyDescent="0.35">
      <c r="A1018" t="s">
        <v>7866</v>
      </c>
      <c r="B1018" t="s">
        <v>7867</v>
      </c>
      <c r="C1018" t="s">
        <v>5032</v>
      </c>
      <c r="F1018" t="s">
        <v>7868</v>
      </c>
      <c r="H1018" t="s">
        <v>7869</v>
      </c>
      <c r="J1018" t="s">
        <v>7870</v>
      </c>
      <c r="K1018" t="s">
        <v>7871</v>
      </c>
      <c r="M1018" t="s">
        <v>2800</v>
      </c>
      <c r="N1018" t="s">
        <v>213</v>
      </c>
      <c r="O1018">
        <v>80603</v>
      </c>
      <c r="P1018" t="s">
        <v>50</v>
      </c>
      <c r="U1018" s="1">
        <v>42934</v>
      </c>
      <c r="V1018" s="1">
        <v>42934</v>
      </c>
      <c r="W1018" s="1">
        <v>42934.577777777777</v>
      </c>
      <c r="X1018" s="1">
        <v>45355.606944444444</v>
      </c>
      <c r="AC1018" t="s">
        <v>53</v>
      </c>
      <c r="AD1018">
        <v>2969482408</v>
      </c>
      <c r="AE1018" s="1">
        <v>37575</v>
      </c>
      <c r="AF1018" t="s">
        <v>7872</v>
      </c>
      <c r="AG1018" t="s">
        <v>7873</v>
      </c>
      <c r="AH1018" t="s">
        <v>51</v>
      </c>
      <c r="AJ1018" t="s">
        <v>53</v>
      </c>
      <c r="AL1018" t="s">
        <v>78</v>
      </c>
      <c r="AO1018" t="s">
        <v>5443</v>
      </c>
      <c r="AP1018" s="1">
        <v>45469.496527777781</v>
      </c>
      <c r="AQ1018" s="1">
        <v>45469.5</v>
      </c>
    </row>
    <row r="1019" spans="1:43" x14ac:dyDescent="0.35">
      <c r="A1019" t="s">
        <v>7874</v>
      </c>
      <c r="B1019" t="s">
        <v>7875</v>
      </c>
      <c r="C1019" t="s">
        <v>7876</v>
      </c>
      <c r="F1019" t="s">
        <v>7877</v>
      </c>
      <c r="G1019" t="s">
        <v>7878</v>
      </c>
      <c r="H1019" t="s">
        <v>7879</v>
      </c>
      <c r="I1019" t="s">
        <v>394</v>
      </c>
      <c r="J1019" t="s">
        <v>7880</v>
      </c>
      <c r="K1019" t="s">
        <v>7881</v>
      </c>
      <c r="M1019" t="s">
        <v>873</v>
      </c>
      <c r="N1019" t="s">
        <v>287</v>
      </c>
      <c r="O1019">
        <v>80477</v>
      </c>
      <c r="P1019" t="s">
        <v>50</v>
      </c>
      <c r="Q1019" t="s">
        <v>502</v>
      </c>
      <c r="R1019" t="s">
        <v>7882</v>
      </c>
      <c r="S1019" t="s">
        <v>856</v>
      </c>
      <c r="T1019" t="s">
        <v>7883</v>
      </c>
      <c r="U1019" s="1">
        <v>39756.878472222219</v>
      </c>
      <c r="V1019" s="1">
        <v>42935.38958333333</v>
      </c>
      <c r="W1019" s="1">
        <v>39757.673611111109</v>
      </c>
      <c r="X1019" s="1">
        <v>43983.872916666667</v>
      </c>
      <c r="AC1019" t="s">
        <v>51</v>
      </c>
      <c r="AD1019">
        <v>2969504017</v>
      </c>
      <c r="AE1019" s="1">
        <v>37965</v>
      </c>
      <c r="AF1019" t="s">
        <v>7884</v>
      </c>
      <c r="AG1019" t="s">
        <v>7885</v>
      </c>
      <c r="AH1019" t="s">
        <v>53</v>
      </c>
      <c r="AJ1019" t="s">
        <v>53</v>
      </c>
      <c r="AK1019" t="s">
        <v>536</v>
      </c>
      <c r="AL1019" t="s">
        <v>68</v>
      </c>
      <c r="AO1019" t="s">
        <v>54</v>
      </c>
      <c r="AP1019" s="1">
        <v>45468.466666666667</v>
      </c>
    </row>
    <row r="1020" spans="1:43" x14ac:dyDescent="0.35">
      <c r="A1020" t="s">
        <v>7886</v>
      </c>
      <c r="B1020" t="s">
        <v>7887</v>
      </c>
      <c r="C1020" t="s">
        <v>3834</v>
      </c>
      <c r="F1020" t="s">
        <v>7888</v>
      </c>
      <c r="H1020" t="s">
        <v>7889</v>
      </c>
      <c r="I1020" t="s">
        <v>394</v>
      </c>
      <c r="J1020" t="s">
        <v>7880</v>
      </c>
      <c r="K1020" t="s">
        <v>7890</v>
      </c>
      <c r="M1020" t="s">
        <v>873</v>
      </c>
      <c r="N1020" t="s">
        <v>213</v>
      </c>
      <c r="O1020">
        <v>80477</v>
      </c>
      <c r="P1020" t="s">
        <v>50</v>
      </c>
      <c r="U1020" s="1">
        <v>42850</v>
      </c>
      <c r="V1020" s="1">
        <v>42935.40625</v>
      </c>
      <c r="W1020" s="1">
        <v>42850.49722222222</v>
      </c>
      <c r="X1020" s="1">
        <v>42850.49722222222</v>
      </c>
      <c r="AC1020" t="s">
        <v>53</v>
      </c>
      <c r="AD1020">
        <v>2969504017</v>
      </c>
      <c r="AE1020" s="1">
        <v>37965</v>
      </c>
      <c r="AF1020" t="s">
        <v>7884</v>
      </c>
      <c r="AG1020" t="s">
        <v>7891</v>
      </c>
      <c r="AH1020" t="s">
        <v>51</v>
      </c>
      <c r="AJ1020" t="s">
        <v>53</v>
      </c>
      <c r="AL1020" t="s">
        <v>78</v>
      </c>
      <c r="AO1020" t="s">
        <v>5443</v>
      </c>
      <c r="AP1020" s="1">
        <v>45468.46597222222</v>
      </c>
      <c r="AQ1020" s="1">
        <v>45468.382638888892</v>
      </c>
    </row>
    <row r="1021" spans="1:43" x14ac:dyDescent="0.35">
      <c r="A1021" t="s">
        <v>7892</v>
      </c>
      <c r="B1021" t="s">
        <v>7893</v>
      </c>
      <c r="C1021" t="s">
        <v>1614</v>
      </c>
      <c r="H1021" t="s">
        <v>7894</v>
      </c>
      <c r="I1021" t="s">
        <v>61</v>
      </c>
      <c r="J1021" t="s">
        <v>92</v>
      </c>
      <c r="P1021" t="s">
        <v>50</v>
      </c>
      <c r="U1021" s="1">
        <v>42940</v>
      </c>
      <c r="V1021" s="1">
        <v>42940</v>
      </c>
      <c r="W1021" s="1">
        <v>42940.366666666669</v>
      </c>
      <c r="X1021" s="1">
        <v>42940.366666666669</v>
      </c>
      <c r="AC1021" t="s">
        <v>53</v>
      </c>
      <c r="AD1021">
        <v>2969475309</v>
      </c>
      <c r="AE1021" s="1">
        <v>37159</v>
      </c>
      <c r="AF1021" t="s">
        <v>93</v>
      </c>
      <c r="AG1021" t="s">
        <v>7895</v>
      </c>
      <c r="AH1021" t="s">
        <v>51</v>
      </c>
      <c r="AJ1021" t="s">
        <v>53</v>
      </c>
      <c r="AL1021" t="s">
        <v>68</v>
      </c>
      <c r="AO1021" t="s">
        <v>5443</v>
      </c>
      <c r="AP1021" s="1">
        <v>44029.522916666669</v>
      </c>
    </row>
    <row r="1022" spans="1:43" x14ac:dyDescent="0.35">
      <c r="A1022" t="s">
        <v>7896</v>
      </c>
      <c r="B1022" t="s">
        <v>7897</v>
      </c>
      <c r="C1022" t="s">
        <v>7898</v>
      </c>
      <c r="D1022" t="s">
        <v>7899</v>
      </c>
      <c r="F1022" t="s">
        <v>7900</v>
      </c>
      <c r="G1022" t="s">
        <v>7901</v>
      </c>
      <c r="H1022" t="s">
        <v>7902</v>
      </c>
      <c r="I1022" t="s">
        <v>1909</v>
      </c>
      <c r="J1022" t="s">
        <v>7903</v>
      </c>
      <c r="K1022" t="s">
        <v>7904</v>
      </c>
      <c r="M1022" t="s">
        <v>7905</v>
      </c>
      <c r="N1022" t="s">
        <v>264</v>
      </c>
      <c r="O1022" t="s">
        <v>7906</v>
      </c>
      <c r="P1022" t="s">
        <v>50</v>
      </c>
      <c r="U1022" s="1">
        <v>42941</v>
      </c>
      <c r="V1022" s="1">
        <v>42941</v>
      </c>
      <c r="W1022" s="1">
        <v>42941.607638888891</v>
      </c>
      <c r="X1022" s="1">
        <v>42941.607638888891</v>
      </c>
      <c r="AC1022" t="s">
        <v>53</v>
      </c>
      <c r="AD1022">
        <v>2969564001</v>
      </c>
      <c r="AE1022" s="1">
        <v>40717.663194444445</v>
      </c>
      <c r="AF1022" t="s">
        <v>7907</v>
      </c>
      <c r="AG1022" t="s">
        <v>7908</v>
      </c>
      <c r="AH1022" t="s">
        <v>51</v>
      </c>
      <c r="AJ1022" t="s">
        <v>53</v>
      </c>
      <c r="AL1022" t="s">
        <v>78</v>
      </c>
      <c r="AO1022" t="s">
        <v>5443</v>
      </c>
    </row>
    <row r="1023" spans="1:43" x14ac:dyDescent="0.35">
      <c r="A1023" t="s">
        <v>7909</v>
      </c>
      <c r="B1023" t="s">
        <v>7910</v>
      </c>
      <c r="C1023" t="s">
        <v>7911</v>
      </c>
      <c r="F1023" t="s">
        <v>7912</v>
      </c>
      <c r="H1023" t="s">
        <v>7913</v>
      </c>
      <c r="I1023" t="s">
        <v>1909</v>
      </c>
      <c r="J1023" t="s">
        <v>7914</v>
      </c>
      <c r="K1023" t="s">
        <v>7915</v>
      </c>
      <c r="M1023" t="s">
        <v>7916</v>
      </c>
      <c r="N1023" t="s">
        <v>326</v>
      </c>
      <c r="O1023">
        <v>81007</v>
      </c>
      <c r="P1023" t="s">
        <v>50</v>
      </c>
      <c r="Q1023" t="s">
        <v>4134</v>
      </c>
      <c r="R1023" s="2" t="s">
        <v>7917</v>
      </c>
      <c r="S1023" t="s">
        <v>4135</v>
      </c>
      <c r="T1023" t="s">
        <v>5166</v>
      </c>
      <c r="U1023" s="1">
        <v>42346.37222222222</v>
      </c>
      <c r="V1023" s="1">
        <v>42941.494444444441</v>
      </c>
      <c r="W1023" s="1">
        <v>42346.372916666667</v>
      </c>
      <c r="X1023" s="1">
        <v>43110.688194444447</v>
      </c>
      <c r="AC1023" t="s">
        <v>53</v>
      </c>
      <c r="AD1023">
        <v>2969564136</v>
      </c>
      <c r="AE1023" s="1">
        <v>40723.582638888889</v>
      </c>
      <c r="AF1023" t="s">
        <v>7918</v>
      </c>
      <c r="AG1023" t="s">
        <v>7919</v>
      </c>
      <c r="AH1023" t="s">
        <v>51</v>
      </c>
      <c r="AJ1023" t="s">
        <v>53</v>
      </c>
      <c r="AL1023" t="s">
        <v>78</v>
      </c>
      <c r="AO1023" t="s">
        <v>54</v>
      </c>
      <c r="AP1023" s="1">
        <v>44000.574999999997</v>
      </c>
    </row>
    <row r="1024" spans="1:43" x14ac:dyDescent="0.35">
      <c r="A1024" t="s">
        <v>7920</v>
      </c>
      <c r="B1024" t="s">
        <v>707</v>
      </c>
      <c r="C1024" t="s">
        <v>7921</v>
      </c>
      <c r="F1024" t="s">
        <v>7922</v>
      </c>
      <c r="G1024" t="s">
        <v>7923</v>
      </c>
      <c r="H1024" t="s">
        <v>7924</v>
      </c>
      <c r="I1024" t="s">
        <v>101</v>
      </c>
      <c r="J1024" t="s">
        <v>7925</v>
      </c>
      <c r="K1024" t="s">
        <v>7926</v>
      </c>
      <c r="M1024" t="s">
        <v>6922</v>
      </c>
      <c r="N1024" t="s">
        <v>65</v>
      </c>
      <c r="O1024">
        <v>81212</v>
      </c>
      <c r="P1024" t="s">
        <v>50</v>
      </c>
      <c r="Q1024" t="s">
        <v>502</v>
      </c>
      <c r="R1024" t="s">
        <v>7927</v>
      </c>
      <c r="S1024" t="s">
        <v>3320</v>
      </c>
      <c r="T1024" s="2" t="s">
        <v>7928</v>
      </c>
      <c r="U1024" s="1">
        <v>41788.6</v>
      </c>
      <c r="V1024" s="1">
        <v>42942.43472222222</v>
      </c>
      <c r="W1024" s="1">
        <v>41788.600694444445</v>
      </c>
      <c r="X1024" s="1">
        <v>43302.556944444441</v>
      </c>
      <c r="Y1024" s="1">
        <v>42587.48333333333</v>
      </c>
      <c r="AC1024" t="s">
        <v>53</v>
      </c>
      <c r="AD1024">
        <v>2969633951</v>
      </c>
      <c r="AE1024" s="1">
        <v>41788.603472222225</v>
      </c>
      <c r="AF1024" t="s">
        <v>7929</v>
      </c>
      <c r="AG1024" t="s">
        <v>7930</v>
      </c>
      <c r="AH1024" t="s">
        <v>51</v>
      </c>
      <c r="AJ1024" t="s">
        <v>53</v>
      </c>
      <c r="AL1024" t="s">
        <v>68</v>
      </c>
      <c r="AO1024" t="s">
        <v>54</v>
      </c>
      <c r="AP1024" s="1">
        <v>44579.388194444444</v>
      </c>
      <c r="AQ1024" s="1">
        <v>44503.488888888889</v>
      </c>
    </row>
    <row r="1025" spans="1:43" x14ac:dyDescent="0.35">
      <c r="A1025" t="s">
        <v>7931</v>
      </c>
      <c r="B1025" t="s">
        <v>4508</v>
      </c>
      <c r="C1025" t="s">
        <v>7932</v>
      </c>
      <c r="F1025" t="s">
        <v>7933</v>
      </c>
      <c r="H1025" t="s">
        <v>7934</v>
      </c>
      <c r="I1025" t="s">
        <v>200</v>
      </c>
      <c r="J1025" t="s">
        <v>7935</v>
      </c>
      <c r="K1025" t="s">
        <v>7936</v>
      </c>
      <c r="L1025" t="s">
        <v>7937</v>
      </c>
      <c r="M1025" t="s">
        <v>7938</v>
      </c>
      <c r="N1025" t="s">
        <v>798</v>
      </c>
      <c r="O1025">
        <v>77081</v>
      </c>
      <c r="P1025" t="s">
        <v>50</v>
      </c>
      <c r="Q1025" t="s">
        <v>4134</v>
      </c>
      <c r="R1025">
        <v>95134</v>
      </c>
      <c r="S1025" t="s">
        <v>4135</v>
      </c>
      <c r="T1025" t="s">
        <v>4302</v>
      </c>
      <c r="U1025" s="1">
        <v>42075.555555555555</v>
      </c>
      <c r="V1025" s="1">
        <v>42943.4</v>
      </c>
      <c r="W1025" s="1">
        <v>42075.556944444441</v>
      </c>
      <c r="X1025" s="1">
        <v>42075.556944444441</v>
      </c>
      <c r="AC1025" t="s">
        <v>51</v>
      </c>
      <c r="AD1025">
        <v>2969581074</v>
      </c>
      <c r="AE1025" s="1">
        <v>41204.662499999999</v>
      </c>
      <c r="AF1025" t="s">
        <v>7939</v>
      </c>
      <c r="AG1025" t="s">
        <v>7940</v>
      </c>
      <c r="AH1025" t="s">
        <v>51</v>
      </c>
      <c r="AJ1025" t="s">
        <v>53</v>
      </c>
      <c r="AL1025" t="s">
        <v>68</v>
      </c>
      <c r="AO1025" t="s">
        <v>54</v>
      </c>
      <c r="AP1025" s="1">
        <v>45351.59097222222</v>
      </c>
    </row>
    <row r="1026" spans="1:43" x14ac:dyDescent="0.35">
      <c r="A1026" t="s">
        <v>7941</v>
      </c>
      <c r="B1026" t="s">
        <v>1440</v>
      </c>
      <c r="C1026" t="s">
        <v>2453</v>
      </c>
      <c r="F1026" t="s">
        <v>7942</v>
      </c>
      <c r="H1026" t="s">
        <v>7943</v>
      </c>
      <c r="I1026" t="s">
        <v>3151</v>
      </c>
      <c r="J1026" t="s">
        <v>7944</v>
      </c>
      <c r="K1026" t="s">
        <v>7945</v>
      </c>
      <c r="M1026" t="s">
        <v>7946</v>
      </c>
      <c r="N1026" t="s">
        <v>253</v>
      </c>
      <c r="O1026">
        <v>88310</v>
      </c>
      <c r="P1026" t="s">
        <v>50</v>
      </c>
      <c r="U1026" s="1">
        <v>42948.690972222219</v>
      </c>
      <c r="V1026" s="1">
        <v>42948.690972222219</v>
      </c>
      <c r="W1026" s="1">
        <v>42948.709027777775</v>
      </c>
      <c r="X1026" s="1">
        <v>42948.709027777775</v>
      </c>
      <c r="AC1026" t="s">
        <v>51</v>
      </c>
      <c r="AD1026">
        <v>2969728817</v>
      </c>
      <c r="AE1026" s="1">
        <v>42814.441666666666</v>
      </c>
      <c r="AF1026" t="s">
        <v>7947</v>
      </c>
      <c r="AG1026" t="s">
        <v>7948</v>
      </c>
      <c r="AH1026" t="s">
        <v>53</v>
      </c>
      <c r="AJ1026" t="s">
        <v>53</v>
      </c>
      <c r="AK1026" t="s">
        <v>7107</v>
      </c>
      <c r="AL1026" t="s">
        <v>78</v>
      </c>
      <c r="AO1026" t="s">
        <v>54</v>
      </c>
      <c r="AP1026" s="1">
        <v>44135.45</v>
      </c>
    </row>
    <row r="1027" spans="1:43" x14ac:dyDescent="0.35">
      <c r="A1027" t="s">
        <v>7949</v>
      </c>
      <c r="B1027" t="s">
        <v>7950</v>
      </c>
      <c r="C1027" t="s">
        <v>7951</v>
      </c>
      <c r="F1027" t="s">
        <v>823</v>
      </c>
      <c r="H1027" t="s">
        <v>7952</v>
      </c>
      <c r="I1027" t="s">
        <v>61</v>
      </c>
      <c r="J1027" t="s">
        <v>825</v>
      </c>
      <c r="P1027" t="s">
        <v>50</v>
      </c>
      <c r="U1027" s="1">
        <v>42949.468055555553</v>
      </c>
      <c r="V1027" s="1">
        <v>42949.468055555553</v>
      </c>
      <c r="W1027" s="1">
        <v>42949.46875</v>
      </c>
      <c r="X1027" s="1">
        <v>42949.472222222219</v>
      </c>
      <c r="AC1027" t="s">
        <v>53</v>
      </c>
      <c r="AD1027">
        <v>2969480621</v>
      </c>
      <c r="AE1027" s="1">
        <v>37459</v>
      </c>
      <c r="AF1027" t="s">
        <v>826</v>
      </c>
      <c r="AG1027" t="s">
        <v>7953</v>
      </c>
      <c r="AH1027" t="s">
        <v>53</v>
      </c>
      <c r="AJ1027" t="s">
        <v>53</v>
      </c>
      <c r="AK1027" t="s">
        <v>7072</v>
      </c>
      <c r="AL1027" t="s">
        <v>78</v>
      </c>
      <c r="AO1027" t="s">
        <v>54</v>
      </c>
      <c r="AP1027" s="1">
        <v>45448.742361111108</v>
      </c>
      <c r="AQ1027" s="1">
        <v>44771.390277777777</v>
      </c>
    </row>
    <row r="1028" spans="1:43" x14ac:dyDescent="0.35">
      <c r="A1028" t="s">
        <v>7954</v>
      </c>
      <c r="B1028" t="s">
        <v>2804</v>
      </c>
      <c r="C1028" t="s">
        <v>7955</v>
      </c>
      <c r="D1028" t="s">
        <v>98</v>
      </c>
      <c r="F1028" t="s">
        <v>1768</v>
      </c>
      <c r="H1028" t="s">
        <v>7956</v>
      </c>
      <c r="I1028" t="s">
        <v>61</v>
      </c>
      <c r="J1028" t="s">
        <v>1770</v>
      </c>
      <c r="P1028" t="s">
        <v>50</v>
      </c>
      <c r="U1028" s="1">
        <v>42951</v>
      </c>
      <c r="V1028" s="1">
        <v>42951</v>
      </c>
      <c r="W1028" s="1">
        <v>42951.788888888892</v>
      </c>
      <c r="X1028" s="1">
        <v>43535.750694444447</v>
      </c>
      <c r="AC1028" t="s">
        <v>53</v>
      </c>
      <c r="AD1028">
        <v>2969475309</v>
      </c>
      <c r="AE1028" s="1">
        <v>37159</v>
      </c>
      <c r="AF1028" t="s">
        <v>1772</v>
      </c>
      <c r="AG1028" t="s">
        <v>7957</v>
      </c>
      <c r="AH1028" t="s">
        <v>51</v>
      </c>
      <c r="AJ1028" t="s">
        <v>53</v>
      </c>
      <c r="AL1028" t="s">
        <v>78</v>
      </c>
      <c r="AO1028" t="s">
        <v>5443</v>
      </c>
      <c r="AP1028" s="1">
        <v>45475.736111111109</v>
      </c>
      <c r="AQ1028" s="1">
        <v>45475.736805555556</v>
      </c>
    </row>
    <row r="1029" spans="1:43" x14ac:dyDescent="0.35">
      <c r="A1029" t="s">
        <v>7958</v>
      </c>
      <c r="B1029" t="s">
        <v>7959</v>
      </c>
      <c r="C1029" t="s">
        <v>3651</v>
      </c>
      <c r="H1029" t="s">
        <v>7960</v>
      </c>
      <c r="I1029" t="s">
        <v>200</v>
      </c>
      <c r="J1029" t="s">
        <v>7961</v>
      </c>
      <c r="K1029" t="s">
        <v>7962</v>
      </c>
      <c r="L1029" t="s">
        <v>7963</v>
      </c>
      <c r="M1029" t="s">
        <v>7964</v>
      </c>
      <c r="N1029" t="s">
        <v>798</v>
      </c>
      <c r="O1029">
        <v>78701</v>
      </c>
      <c r="P1029" t="s">
        <v>50</v>
      </c>
      <c r="U1029" s="1">
        <v>42951.46597222222</v>
      </c>
      <c r="V1029" s="1">
        <v>42951.46597222222</v>
      </c>
      <c r="W1029" s="1">
        <v>42955.517361111109</v>
      </c>
      <c r="X1029" s="1">
        <v>44209.474305555559</v>
      </c>
      <c r="AC1029" t="s">
        <v>53</v>
      </c>
      <c r="AD1029">
        <v>2969702039</v>
      </c>
      <c r="AE1029" s="1">
        <v>42528.619444444441</v>
      </c>
      <c r="AF1029" t="s">
        <v>7965</v>
      </c>
      <c r="AG1029" t="s">
        <v>7966</v>
      </c>
      <c r="AH1029" t="s">
        <v>53</v>
      </c>
      <c r="AJ1029" t="s">
        <v>53</v>
      </c>
      <c r="AK1029" t="s">
        <v>7790</v>
      </c>
      <c r="AL1029" t="s">
        <v>78</v>
      </c>
      <c r="AO1029" t="s">
        <v>54</v>
      </c>
      <c r="AP1029" s="1">
        <v>45426.625</v>
      </c>
    </row>
    <row r="1030" spans="1:43" x14ac:dyDescent="0.35">
      <c r="A1030" t="s">
        <v>7967</v>
      </c>
      <c r="B1030" t="s">
        <v>1965</v>
      </c>
      <c r="C1030" t="s">
        <v>803</v>
      </c>
      <c r="F1030" t="s">
        <v>7968</v>
      </c>
      <c r="H1030" t="s">
        <v>7969</v>
      </c>
      <c r="I1030" t="s">
        <v>2110</v>
      </c>
      <c r="J1030" t="s">
        <v>1433</v>
      </c>
      <c r="K1030" t="s">
        <v>7970</v>
      </c>
      <c r="M1030" t="s">
        <v>1692</v>
      </c>
      <c r="N1030" t="s">
        <v>253</v>
      </c>
      <c r="O1030">
        <v>88240</v>
      </c>
      <c r="P1030" t="s">
        <v>50</v>
      </c>
      <c r="U1030" s="1">
        <v>42954</v>
      </c>
      <c r="V1030" s="1">
        <v>42954</v>
      </c>
      <c r="W1030" s="1">
        <v>43822.472916666666</v>
      </c>
      <c r="X1030" s="1">
        <v>43822.472916666666</v>
      </c>
      <c r="AC1030" t="s">
        <v>53</v>
      </c>
      <c r="AD1030">
        <v>2969479704</v>
      </c>
      <c r="AE1030" s="1">
        <v>37406</v>
      </c>
      <c r="AF1030" t="s">
        <v>1693</v>
      </c>
      <c r="AG1030" t="s">
        <v>7971</v>
      </c>
      <c r="AH1030" t="s">
        <v>51</v>
      </c>
      <c r="AJ1030" t="s">
        <v>53</v>
      </c>
      <c r="AL1030" t="s">
        <v>78</v>
      </c>
      <c r="AO1030" t="s">
        <v>5443</v>
      </c>
    </row>
    <row r="1031" spans="1:43" x14ac:dyDescent="0.35">
      <c r="A1031" t="s">
        <v>7972</v>
      </c>
      <c r="B1031" t="s">
        <v>7973</v>
      </c>
      <c r="C1031" t="s">
        <v>338</v>
      </c>
      <c r="F1031" t="s">
        <v>7974</v>
      </c>
      <c r="H1031" t="s">
        <v>7975</v>
      </c>
      <c r="J1031" t="s">
        <v>7976</v>
      </c>
      <c r="K1031" t="s">
        <v>7977</v>
      </c>
      <c r="M1031" t="s">
        <v>1333</v>
      </c>
      <c r="N1031" t="s">
        <v>65</v>
      </c>
      <c r="O1031">
        <v>80110</v>
      </c>
      <c r="P1031" t="s">
        <v>50</v>
      </c>
      <c r="U1031" s="1">
        <v>42956</v>
      </c>
      <c r="V1031" s="1">
        <v>42956</v>
      </c>
      <c r="W1031" s="1">
        <v>42956.51666666667</v>
      </c>
      <c r="X1031" s="1">
        <v>42956.51666666667</v>
      </c>
      <c r="AC1031" t="s">
        <v>53</v>
      </c>
      <c r="AD1031">
        <v>2969695023</v>
      </c>
      <c r="AE1031" s="1">
        <v>42440.39166666667</v>
      </c>
      <c r="AF1031" t="s">
        <v>7978</v>
      </c>
      <c r="AG1031" t="s">
        <v>7979</v>
      </c>
      <c r="AH1031" t="s">
        <v>51</v>
      </c>
      <c r="AJ1031" t="s">
        <v>53</v>
      </c>
      <c r="AL1031" t="s">
        <v>78</v>
      </c>
      <c r="AO1031" t="s">
        <v>5443</v>
      </c>
      <c r="AP1031" s="1">
        <v>45197.513194444444</v>
      </c>
    </row>
    <row r="1032" spans="1:43" x14ac:dyDescent="0.35">
      <c r="A1032" t="s">
        <v>7980</v>
      </c>
      <c r="B1032" t="s">
        <v>7981</v>
      </c>
      <c r="C1032" t="s">
        <v>4450</v>
      </c>
      <c r="F1032" t="s">
        <v>7982</v>
      </c>
      <c r="H1032" t="s">
        <v>7980</v>
      </c>
      <c r="J1032" t="s">
        <v>7983</v>
      </c>
      <c r="K1032" t="s">
        <v>7984</v>
      </c>
      <c r="M1032" t="s">
        <v>159</v>
      </c>
      <c r="N1032" t="s">
        <v>65</v>
      </c>
      <c r="O1032">
        <v>80907</v>
      </c>
      <c r="P1032" t="s">
        <v>50</v>
      </c>
      <c r="U1032" s="1">
        <v>42957</v>
      </c>
      <c r="V1032" s="1">
        <v>42957</v>
      </c>
      <c r="W1032" s="1">
        <v>42957.413888888892</v>
      </c>
      <c r="X1032" s="1">
        <v>42957.413888888892</v>
      </c>
      <c r="AC1032" t="s">
        <v>53</v>
      </c>
      <c r="AD1032">
        <v>2969753642</v>
      </c>
      <c r="AE1032" s="1">
        <v>42957.440972222219</v>
      </c>
      <c r="AF1032" t="s">
        <v>7985</v>
      </c>
      <c r="AG1032" t="s">
        <v>7986</v>
      </c>
      <c r="AH1032" t="s">
        <v>51</v>
      </c>
      <c r="AJ1032" t="s">
        <v>53</v>
      </c>
      <c r="AL1032" t="s">
        <v>78</v>
      </c>
      <c r="AO1032" t="s">
        <v>5443</v>
      </c>
      <c r="AP1032" s="1">
        <v>45037.547222222223</v>
      </c>
      <c r="AQ1032" s="1">
        <v>44602.419444444444</v>
      </c>
    </row>
    <row r="1033" spans="1:43" x14ac:dyDescent="0.35">
      <c r="A1033" t="s">
        <v>7987</v>
      </c>
      <c r="B1033" t="s">
        <v>7988</v>
      </c>
      <c r="C1033" t="s">
        <v>4686</v>
      </c>
      <c r="F1033" t="s">
        <v>7989</v>
      </c>
      <c r="H1033" t="s">
        <v>7990</v>
      </c>
      <c r="I1033" t="s">
        <v>101</v>
      </c>
      <c r="J1033" t="s">
        <v>7991</v>
      </c>
      <c r="K1033" t="s">
        <v>7992</v>
      </c>
      <c r="M1033" t="s">
        <v>159</v>
      </c>
      <c r="N1033" t="s">
        <v>65</v>
      </c>
      <c r="O1033">
        <v>80910</v>
      </c>
      <c r="P1033" t="s">
        <v>50</v>
      </c>
      <c r="U1033" s="1">
        <v>42957.320138888892</v>
      </c>
      <c r="V1033" s="1">
        <v>42957.320138888892</v>
      </c>
      <c r="W1033" s="1">
        <v>42957.4375</v>
      </c>
      <c r="X1033" s="1">
        <v>43521.663888888892</v>
      </c>
      <c r="AC1033" t="s">
        <v>53</v>
      </c>
      <c r="AD1033">
        <v>2969572245</v>
      </c>
      <c r="AE1033" s="1">
        <v>40994.647222222222</v>
      </c>
      <c r="AF1033" t="s">
        <v>7993</v>
      </c>
      <c r="AG1033" t="s">
        <v>7994</v>
      </c>
      <c r="AH1033" t="s">
        <v>53</v>
      </c>
      <c r="AJ1033" t="s">
        <v>53</v>
      </c>
      <c r="AK1033" t="s">
        <v>7279</v>
      </c>
      <c r="AL1033" t="s">
        <v>68</v>
      </c>
      <c r="AO1033" t="s">
        <v>54</v>
      </c>
      <c r="AP1033" s="1">
        <v>45476.417361111111</v>
      </c>
      <c r="AQ1033" s="1">
        <v>45394.686805555553</v>
      </c>
    </row>
    <row r="1034" spans="1:43" x14ac:dyDescent="0.35">
      <c r="A1034" t="s">
        <v>7995</v>
      </c>
      <c r="B1034" t="s">
        <v>7996</v>
      </c>
      <c r="C1034" t="s">
        <v>7997</v>
      </c>
      <c r="F1034" t="s">
        <v>7998</v>
      </c>
      <c r="G1034" t="s">
        <v>7999</v>
      </c>
      <c r="H1034" t="s">
        <v>8000</v>
      </c>
      <c r="I1034" t="s">
        <v>179</v>
      </c>
      <c r="J1034" t="s">
        <v>1761</v>
      </c>
      <c r="K1034" t="s">
        <v>5950</v>
      </c>
      <c r="M1034" t="s">
        <v>159</v>
      </c>
      <c r="N1034" t="s">
        <v>65</v>
      </c>
      <c r="O1034">
        <v>80910</v>
      </c>
      <c r="P1034" t="s">
        <v>50</v>
      </c>
      <c r="U1034" s="1">
        <v>42964.632638888892</v>
      </c>
      <c r="V1034" s="1">
        <v>42964.632638888892</v>
      </c>
      <c r="W1034" s="1">
        <v>42964.661111111112</v>
      </c>
      <c r="X1034" s="1">
        <v>45181.459722222222</v>
      </c>
      <c r="AC1034" t="s">
        <v>53</v>
      </c>
      <c r="AD1034">
        <v>2969476832</v>
      </c>
      <c r="AE1034" s="1">
        <v>37243</v>
      </c>
      <c r="AF1034" t="s">
        <v>1763</v>
      </c>
      <c r="AG1034" t="s">
        <v>8001</v>
      </c>
      <c r="AH1034" t="s">
        <v>53</v>
      </c>
      <c r="AJ1034" t="s">
        <v>53</v>
      </c>
      <c r="AK1034" t="s">
        <v>7072</v>
      </c>
      <c r="AL1034" t="s">
        <v>78</v>
      </c>
      <c r="AO1034" t="s">
        <v>54</v>
      </c>
      <c r="AP1034" s="1">
        <v>42964.642361111109</v>
      </c>
    </row>
    <row r="1035" spans="1:43" x14ac:dyDescent="0.35">
      <c r="A1035" t="s">
        <v>8002</v>
      </c>
      <c r="B1035" t="s">
        <v>8003</v>
      </c>
      <c r="C1035" t="s">
        <v>888</v>
      </c>
      <c r="F1035" t="s">
        <v>8004</v>
      </c>
      <c r="H1035" t="s">
        <v>8002</v>
      </c>
      <c r="J1035" t="s">
        <v>8005</v>
      </c>
      <c r="K1035" t="s">
        <v>8006</v>
      </c>
      <c r="M1035" t="s">
        <v>8007</v>
      </c>
      <c r="N1035" t="s">
        <v>253</v>
      </c>
      <c r="O1035">
        <v>87718</v>
      </c>
      <c r="P1035" t="s">
        <v>50</v>
      </c>
      <c r="U1035" s="1">
        <v>42965</v>
      </c>
      <c r="V1035" s="1">
        <v>42965</v>
      </c>
      <c r="W1035" s="1">
        <v>42965.547222222223</v>
      </c>
      <c r="X1035" s="1">
        <v>42965.547222222223</v>
      </c>
      <c r="AC1035" t="s">
        <v>53</v>
      </c>
      <c r="AD1035">
        <v>2969687153</v>
      </c>
      <c r="AE1035" s="1">
        <v>42338.725694444445</v>
      </c>
      <c r="AF1035" t="s">
        <v>8008</v>
      </c>
      <c r="AG1035" t="s">
        <v>8009</v>
      </c>
      <c r="AH1035" t="s">
        <v>51</v>
      </c>
      <c r="AJ1035" t="s">
        <v>53</v>
      </c>
      <c r="AL1035" t="s">
        <v>78</v>
      </c>
      <c r="AO1035" t="s">
        <v>5443</v>
      </c>
      <c r="AP1035" s="1">
        <v>44600.39166666667</v>
      </c>
      <c r="AQ1035" s="1">
        <v>43992.691666666666</v>
      </c>
    </row>
    <row r="1036" spans="1:43" x14ac:dyDescent="0.35">
      <c r="A1036" t="s">
        <v>8010</v>
      </c>
      <c r="B1036" t="s">
        <v>8011</v>
      </c>
      <c r="C1036" t="s">
        <v>383</v>
      </c>
      <c r="D1036" t="s">
        <v>654</v>
      </c>
      <c r="F1036" t="s">
        <v>47</v>
      </c>
      <c r="H1036" t="s">
        <v>8012</v>
      </c>
      <c r="I1036" t="s">
        <v>179</v>
      </c>
      <c r="J1036" t="s">
        <v>49</v>
      </c>
      <c r="P1036" t="s">
        <v>50</v>
      </c>
      <c r="U1036" s="1">
        <v>42965.654861111114</v>
      </c>
      <c r="V1036" s="1">
        <v>42965.654861111114</v>
      </c>
      <c r="AC1036" t="s">
        <v>53</v>
      </c>
      <c r="AD1036">
        <v>2969485219</v>
      </c>
      <c r="AE1036" s="1">
        <v>37784</v>
      </c>
      <c r="AG1036" t="s">
        <v>8013</v>
      </c>
      <c r="AH1036" t="s">
        <v>53</v>
      </c>
      <c r="AJ1036" t="s">
        <v>53</v>
      </c>
      <c r="AK1036" t="s">
        <v>570</v>
      </c>
      <c r="AO1036" t="s">
        <v>54</v>
      </c>
    </row>
    <row r="1037" spans="1:43" x14ac:dyDescent="0.35">
      <c r="A1037" t="s">
        <v>8014</v>
      </c>
      <c r="B1037" t="s">
        <v>8015</v>
      </c>
      <c r="C1037" t="s">
        <v>803</v>
      </c>
      <c r="F1037" t="s">
        <v>8016</v>
      </c>
      <c r="H1037" t="s">
        <v>8017</v>
      </c>
      <c r="J1037" t="s">
        <v>8018</v>
      </c>
      <c r="K1037" t="s">
        <v>8019</v>
      </c>
      <c r="M1037" t="s">
        <v>8020</v>
      </c>
      <c r="N1037" t="s">
        <v>65</v>
      </c>
      <c r="O1037">
        <v>80117</v>
      </c>
      <c r="P1037" t="s">
        <v>50</v>
      </c>
      <c r="U1037" s="1">
        <v>42969</v>
      </c>
      <c r="V1037" s="1">
        <v>42969</v>
      </c>
      <c r="W1037" s="1">
        <v>42969.79583333333</v>
      </c>
      <c r="X1037" s="1">
        <v>42969.79583333333</v>
      </c>
      <c r="AC1037" t="s">
        <v>53</v>
      </c>
      <c r="AD1037">
        <v>2969566250</v>
      </c>
      <c r="AE1037" s="1">
        <v>40799.577777777777</v>
      </c>
      <c r="AF1037" t="s">
        <v>8021</v>
      </c>
      <c r="AG1037" t="s">
        <v>8022</v>
      </c>
      <c r="AH1037" t="s">
        <v>51</v>
      </c>
      <c r="AJ1037" t="s">
        <v>53</v>
      </c>
      <c r="AL1037" t="s">
        <v>78</v>
      </c>
      <c r="AO1037" t="s">
        <v>5443</v>
      </c>
      <c r="AP1037" s="1">
        <v>45476.470833333333</v>
      </c>
      <c r="AQ1037" s="1">
        <v>45475.744444444441</v>
      </c>
    </row>
    <row r="1038" spans="1:43" x14ac:dyDescent="0.35">
      <c r="A1038" t="s">
        <v>8023</v>
      </c>
      <c r="B1038" t="s">
        <v>8024</v>
      </c>
      <c r="C1038" t="s">
        <v>1471</v>
      </c>
      <c r="F1038" t="s">
        <v>8025</v>
      </c>
      <c r="G1038" t="s">
        <v>8026</v>
      </c>
      <c r="H1038" t="s">
        <v>8027</v>
      </c>
      <c r="I1038" t="s">
        <v>200</v>
      </c>
      <c r="J1038" t="s">
        <v>3469</v>
      </c>
      <c r="K1038" t="s">
        <v>7962</v>
      </c>
      <c r="L1038" t="s">
        <v>7963</v>
      </c>
      <c r="M1038" t="s">
        <v>7964</v>
      </c>
      <c r="N1038" t="s">
        <v>264</v>
      </c>
      <c r="O1038">
        <v>78701</v>
      </c>
      <c r="P1038" t="s">
        <v>50</v>
      </c>
      <c r="U1038" s="1">
        <v>42954.722222222219</v>
      </c>
      <c r="V1038" s="1">
        <v>42969.689583333333</v>
      </c>
      <c r="W1038" s="1">
        <v>42955.563888888886</v>
      </c>
      <c r="X1038" s="1">
        <v>42955.563888888886</v>
      </c>
      <c r="AC1038" t="s">
        <v>53</v>
      </c>
      <c r="AD1038">
        <v>2969702039</v>
      </c>
      <c r="AE1038" s="1">
        <v>42528.619444444441</v>
      </c>
      <c r="AF1038" t="s">
        <v>8028</v>
      </c>
      <c r="AG1038" t="s">
        <v>8029</v>
      </c>
      <c r="AH1038" t="s">
        <v>53</v>
      </c>
      <c r="AJ1038" t="s">
        <v>53</v>
      </c>
      <c r="AK1038" t="s">
        <v>7851</v>
      </c>
      <c r="AL1038" t="s">
        <v>78</v>
      </c>
      <c r="AO1038" t="s">
        <v>54</v>
      </c>
      <c r="AP1038" s="1">
        <v>45454.470833333333</v>
      </c>
      <c r="AQ1038" s="1">
        <v>45452.322222222225</v>
      </c>
    </row>
    <row r="1039" spans="1:43" x14ac:dyDescent="0.35">
      <c r="A1039" t="s">
        <v>8030</v>
      </c>
      <c r="B1039" t="s">
        <v>849</v>
      </c>
      <c r="C1039" t="s">
        <v>6407</v>
      </c>
      <c r="H1039" t="s">
        <v>8031</v>
      </c>
      <c r="I1039" t="s">
        <v>61</v>
      </c>
      <c r="J1039" t="s">
        <v>8032</v>
      </c>
      <c r="P1039" t="s">
        <v>50</v>
      </c>
      <c r="U1039" s="1">
        <v>42970</v>
      </c>
      <c r="V1039" s="1">
        <v>42970</v>
      </c>
      <c r="W1039" s="1">
        <v>42970.618750000001</v>
      </c>
      <c r="X1039" s="1">
        <v>42970.618750000001</v>
      </c>
      <c r="AC1039" t="s">
        <v>53</v>
      </c>
      <c r="AD1039">
        <v>2969480621</v>
      </c>
      <c r="AE1039" s="1">
        <v>37459</v>
      </c>
      <c r="AF1039" t="s">
        <v>8033</v>
      </c>
      <c r="AG1039" t="s">
        <v>8034</v>
      </c>
      <c r="AH1039" t="s">
        <v>51</v>
      </c>
      <c r="AJ1039" t="s">
        <v>53</v>
      </c>
      <c r="AL1039" t="s">
        <v>78</v>
      </c>
      <c r="AO1039" t="s">
        <v>5443</v>
      </c>
      <c r="AP1039" s="1">
        <v>42970.618750000001</v>
      </c>
    </row>
    <row r="1040" spans="1:43" x14ac:dyDescent="0.35">
      <c r="A1040" t="s">
        <v>8035</v>
      </c>
      <c r="B1040" t="s">
        <v>8036</v>
      </c>
      <c r="C1040" t="s">
        <v>177</v>
      </c>
      <c r="D1040" t="s">
        <v>46</v>
      </c>
      <c r="F1040" t="s">
        <v>47</v>
      </c>
      <c r="H1040" t="s">
        <v>8037</v>
      </c>
      <c r="I1040" t="s">
        <v>169</v>
      </c>
      <c r="J1040" t="s">
        <v>49</v>
      </c>
      <c r="P1040" t="s">
        <v>50</v>
      </c>
      <c r="U1040" s="1">
        <v>42971.429166666669</v>
      </c>
      <c r="V1040" s="1">
        <v>42971.429166666669</v>
      </c>
      <c r="W1040" s="1">
        <v>42971.431250000001</v>
      </c>
      <c r="X1040" s="1">
        <v>42971.431250000001</v>
      </c>
      <c r="AC1040" t="s">
        <v>53</v>
      </c>
      <c r="AD1040">
        <v>1000000000</v>
      </c>
      <c r="AE1040" s="1">
        <v>37295</v>
      </c>
      <c r="AG1040" t="s">
        <v>8038</v>
      </c>
      <c r="AH1040" t="s">
        <v>53</v>
      </c>
      <c r="AJ1040" t="s">
        <v>53</v>
      </c>
      <c r="AK1040" t="s">
        <v>7072</v>
      </c>
      <c r="AO1040" t="s">
        <v>54</v>
      </c>
      <c r="AP1040" s="1">
        <v>42971.432638888888</v>
      </c>
    </row>
    <row r="1041" spans="1:43" x14ac:dyDescent="0.35">
      <c r="A1041" t="s">
        <v>8039</v>
      </c>
      <c r="B1041" t="s">
        <v>8040</v>
      </c>
      <c r="C1041" t="s">
        <v>2482</v>
      </c>
      <c r="F1041" t="s">
        <v>47</v>
      </c>
      <c r="H1041" t="s">
        <v>8041</v>
      </c>
      <c r="I1041" t="s">
        <v>179</v>
      </c>
      <c r="J1041" t="s">
        <v>49</v>
      </c>
      <c r="P1041" t="s">
        <v>50</v>
      </c>
      <c r="U1041" s="1">
        <v>42971.493750000001</v>
      </c>
      <c r="V1041" s="1">
        <v>42971.493750000001</v>
      </c>
      <c r="AC1041" t="s">
        <v>53</v>
      </c>
      <c r="AD1041">
        <v>2969485219</v>
      </c>
      <c r="AE1041" s="1">
        <v>37784</v>
      </c>
      <c r="AG1041" t="s">
        <v>8042</v>
      </c>
      <c r="AH1041" t="s">
        <v>53</v>
      </c>
      <c r="AJ1041" t="s">
        <v>53</v>
      </c>
      <c r="AO1041" t="s">
        <v>54</v>
      </c>
    </row>
    <row r="1042" spans="1:43" x14ac:dyDescent="0.35">
      <c r="A1042" t="s">
        <v>8043</v>
      </c>
      <c r="B1042" t="s">
        <v>8044</v>
      </c>
      <c r="C1042" t="s">
        <v>8045</v>
      </c>
      <c r="F1042" t="s">
        <v>8046</v>
      </c>
      <c r="H1042" t="s">
        <v>8047</v>
      </c>
      <c r="I1042" t="s">
        <v>179</v>
      </c>
      <c r="J1042" t="s">
        <v>8048</v>
      </c>
      <c r="K1042" t="s">
        <v>8049</v>
      </c>
      <c r="M1042" t="s">
        <v>137</v>
      </c>
      <c r="N1042" t="s">
        <v>65</v>
      </c>
      <c r="O1042">
        <v>80239</v>
      </c>
      <c r="P1042" t="s">
        <v>50</v>
      </c>
      <c r="U1042" s="1">
        <v>42972.352083333331</v>
      </c>
      <c r="V1042" s="1">
        <v>42972.352083333331</v>
      </c>
      <c r="W1042" s="1">
        <v>42972.429166666669</v>
      </c>
      <c r="X1042" s="1">
        <v>42972.429166666669</v>
      </c>
      <c r="AC1042" t="s">
        <v>53</v>
      </c>
      <c r="AD1042">
        <v>2969670756</v>
      </c>
      <c r="AE1042" s="1">
        <v>42165.286111111112</v>
      </c>
      <c r="AF1042" t="s">
        <v>8050</v>
      </c>
      <c r="AG1042" t="s">
        <v>8051</v>
      </c>
      <c r="AH1042" t="s">
        <v>53</v>
      </c>
      <c r="AJ1042" t="s">
        <v>53</v>
      </c>
      <c r="AK1042" t="s">
        <v>8052</v>
      </c>
      <c r="AL1042" t="s">
        <v>68</v>
      </c>
      <c r="AO1042" t="s">
        <v>54</v>
      </c>
      <c r="AP1042" s="1">
        <v>43159.489583333336</v>
      </c>
    </row>
    <row r="1043" spans="1:43" x14ac:dyDescent="0.35">
      <c r="A1043" t="s">
        <v>8053</v>
      </c>
      <c r="B1043" t="s">
        <v>8054</v>
      </c>
      <c r="C1043" t="s">
        <v>8055</v>
      </c>
      <c r="H1043" t="s">
        <v>8056</v>
      </c>
      <c r="J1043" t="s">
        <v>378</v>
      </c>
      <c r="P1043" t="s">
        <v>50</v>
      </c>
      <c r="U1043" s="1">
        <v>42975</v>
      </c>
      <c r="V1043" s="1">
        <v>42975</v>
      </c>
      <c r="W1043" s="1">
        <v>42975.461111111108</v>
      </c>
      <c r="X1043" s="1">
        <v>43287.466666666667</v>
      </c>
      <c r="AC1043" t="s">
        <v>53</v>
      </c>
      <c r="AD1043">
        <v>2969514550</v>
      </c>
      <c r="AE1043" s="1">
        <v>38603.547222222223</v>
      </c>
      <c r="AF1043" t="s">
        <v>379</v>
      </c>
      <c r="AG1043" t="s">
        <v>8057</v>
      </c>
      <c r="AH1043" t="s">
        <v>51</v>
      </c>
      <c r="AJ1043" t="s">
        <v>53</v>
      </c>
      <c r="AL1043" t="s">
        <v>78</v>
      </c>
      <c r="AO1043" t="s">
        <v>5443</v>
      </c>
      <c r="AP1043" s="1">
        <v>43287.466666666667</v>
      </c>
      <c r="AQ1043" s="1">
        <v>43181.644444444442</v>
      </c>
    </row>
    <row r="1044" spans="1:43" x14ac:dyDescent="0.35">
      <c r="A1044" t="s">
        <v>8058</v>
      </c>
      <c r="B1044" t="s">
        <v>6627</v>
      </c>
      <c r="C1044" t="s">
        <v>8059</v>
      </c>
      <c r="D1044" t="s">
        <v>451</v>
      </c>
      <c r="H1044" t="s">
        <v>8056</v>
      </c>
      <c r="J1044" t="s">
        <v>378</v>
      </c>
      <c r="P1044" t="s">
        <v>50</v>
      </c>
      <c r="U1044" s="1">
        <v>42975</v>
      </c>
      <c r="V1044" s="1">
        <v>42975</v>
      </c>
      <c r="W1044" s="1">
        <v>42975.461111111108</v>
      </c>
      <c r="X1044" s="1">
        <v>43299.587500000001</v>
      </c>
      <c r="AC1044" t="s">
        <v>53</v>
      </c>
      <c r="AD1044">
        <v>2969514550</v>
      </c>
      <c r="AE1044" s="1">
        <v>38603.547222222223</v>
      </c>
      <c r="AF1044" t="s">
        <v>379</v>
      </c>
      <c r="AG1044" t="s">
        <v>8060</v>
      </c>
      <c r="AH1044" t="s">
        <v>51</v>
      </c>
      <c r="AJ1044" t="s">
        <v>53</v>
      </c>
      <c r="AL1044" t="s">
        <v>78</v>
      </c>
      <c r="AO1044" t="s">
        <v>5443</v>
      </c>
      <c r="AP1044" s="1">
        <v>43299.592361111114</v>
      </c>
      <c r="AQ1044" s="1">
        <v>43299.602083333331</v>
      </c>
    </row>
    <row r="1045" spans="1:43" x14ac:dyDescent="0.35">
      <c r="A1045" t="s">
        <v>8061</v>
      </c>
      <c r="B1045" t="s">
        <v>6118</v>
      </c>
      <c r="C1045" t="s">
        <v>8062</v>
      </c>
      <c r="D1045" t="s">
        <v>437</v>
      </c>
      <c r="H1045" t="s">
        <v>8063</v>
      </c>
      <c r="J1045" t="s">
        <v>1474</v>
      </c>
      <c r="P1045" t="s">
        <v>50</v>
      </c>
      <c r="U1045" s="1">
        <v>42977</v>
      </c>
      <c r="V1045" s="1">
        <v>42977</v>
      </c>
      <c r="W1045" s="1">
        <v>42977.525000000001</v>
      </c>
      <c r="X1045" s="1">
        <v>43300.431250000001</v>
      </c>
      <c r="AC1045" t="s">
        <v>53</v>
      </c>
      <c r="AD1045">
        <v>2969482060</v>
      </c>
      <c r="AE1045" s="1">
        <v>37557</v>
      </c>
      <c r="AG1045" t="s">
        <v>8064</v>
      </c>
      <c r="AH1045" t="s">
        <v>51</v>
      </c>
      <c r="AJ1045" t="s">
        <v>53</v>
      </c>
      <c r="AL1045" t="s">
        <v>78</v>
      </c>
      <c r="AO1045" t="s">
        <v>5443</v>
      </c>
      <c r="AP1045" s="1">
        <v>43706.770833333336</v>
      </c>
    </row>
    <row r="1046" spans="1:43" x14ac:dyDescent="0.35">
      <c r="A1046" t="s">
        <v>8065</v>
      </c>
      <c r="B1046" t="s">
        <v>822</v>
      </c>
      <c r="C1046" t="s">
        <v>888</v>
      </c>
      <c r="F1046" t="s">
        <v>8066</v>
      </c>
      <c r="H1046" t="s">
        <v>8067</v>
      </c>
      <c r="J1046" t="s">
        <v>8068</v>
      </c>
      <c r="K1046" t="s">
        <v>8069</v>
      </c>
      <c r="M1046" t="s">
        <v>1251</v>
      </c>
      <c r="N1046" t="s">
        <v>213</v>
      </c>
      <c r="O1046">
        <v>80002</v>
      </c>
      <c r="P1046" t="s">
        <v>50</v>
      </c>
      <c r="U1046" s="1">
        <v>42979</v>
      </c>
      <c r="V1046" s="1">
        <v>42979</v>
      </c>
      <c r="W1046" s="1">
        <v>42979.406944444447</v>
      </c>
      <c r="X1046" s="1">
        <v>43297.375</v>
      </c>
      <c r="AC1046" t="s">
        <v>53</v>
      </c>
      <c r="AD1046">
        <v>2969579609</v>
      </c>
      <c r="AE1046" s="1">
        <v>41170.351388888892</v>
      </c>
      <c r="AF1046" t="s">
        <v>8070</v>
      </c>
      <c r="AG1046" t="s">
        <v>8071</v>
      </c>
      <c r="AH1046" t="s">
        <v>51</v>
      </c>
      <c r="AJ1046" t="s">
        <v>53</v>
      </c>
      <c r="AL1046" t="s">
        <v>68</v>
      </c>
      <c r="AO1046" t="s">
        <v>5443</v>
      </c>
      <c r="AP1046" s="1">
        <v>45476.595833333333</v>
      </c>
      <c r="AQ1046" s="1">
        <v>45476.586111111108</v>
      </c>
    </row>
    <row r="1047" spans="1:43" x14ac:dyDescent="0.35">
      <c r="A1047" t="s">
        <v>8072</v>
      </c>
      <c r="B1047" t="s">
        <v>8073</v>
      </c>
      <c r="C1047" t="s">
        <v>8074</v>
      </c>
      <c r="D1047" t="s">
        <v>58</v>
      </c>
      <c r="H1047" t="s">
        <v>8075</v>
      </c>
      <c r="J1047" t="s">
        <v>92</v>
      </c>
      <c r="P1047" t="s">
        <v>50</v>
      </c>
      <c r="U1047" s="1">
        <v>42990</v>
      </c>
      <c r="V1047" s="1">
        <v>42990</v>
      </c>
      <c r="W1047" s="1">
        <v>42990.412499999999</v>
      </c>
      <c r="X1047" s="1">
        <v>42992.586805555555</v>
      </c>
      <c r="AC1047" t="s">
        <v>53</v>
      </c>
      <c r="AD1047">
        <v>2969475309</v>
      </c>
      <c r="AE1047" s="1">
        <v>37159</v>
      </c>
      <c r="AF1047" t="s">
        <v>93</v>
      </c>
      <c r="AG1047" t="s">
        <v>8076</v>
      </c>
      <c r="AH1047" t="s">
        <v>51</v>
      </c>
      <c r="AJ1047" t="s">
        <v>53</v>
      </c>
      <c r="AL1047" t="s">
        <v>78</v>
      </c>
      <c r="AO1047" t="s">
        <v>5443</v>
      </c>
      <c r="AP1047" s="1">
        <v>45476.636805555558</v>
      </c>
      <c r="AQ1047" s="1">
        <v>45475.563194444447</v>
      </c>
    </row>
    <row r="1048" spans="1:43" x14ac:dyDescent="0.35">
      <c r="A1048" t="s">
        <v>8077</v>
      </c>
      <c r="B1048" t="s">
        <v>8078</v>
      </c>
      <c r="C1048" t="s">
        <v>3833</v>
      </c>
      <c r="F1048">
        <v>19708424804</v>
      </c>
      <c r="H1048" t="s">
        <v>8079</v>
      </c>
      <c r="J1048" t="s">
        <v>8080</v>
      </c>
      <c r="K1048" t="s">
        <v>8081</v>
      </c>
      <c r="M1048" t="s">
        <v>3838</v>
      </c>
      <c r="N1048" t="s">
        <v>213</v>
      </c>
      <c r="O1048">
        <v>80723</v>
      </c>
      <c r="P1048" t="s">
        <v>50</v>
      </c>
      <c r="U1048" s="1">
        <v>42991</v>
      </c>
      <c r="V1048" s="1">
        <v>42991</v>
      </c>
      <c r="W1048" s="1">
        <v>42991.734722222223</v>
      </c>
      <c r="X1048" s="1">
        <v>42991.734722222223</v>
      </c>
      <c r="AC1048" t="s">
        <v>53</v>
      </c>
      <c r="AD1048">
        <v>2969757234</v>
      </c>
      <c r="AE1048" s="1">
        <v>42991.739583333336</v>
      </c>
      <c r="AF1048" t="s">
        <v>8082</v>
      </c>
      <c r="AG1048" t="s">
        <v>8083</v>
      </c>
      <c r="AH1048" t="s">
        <v>51</v>
      </c>
      <c r="AJ1048" t="s">
        <v>53</v>
      </c>
      <c r="AL1048" t="s">
        <v>78</v>
      </c>
      <c r="AO1048" t="s">
        <v>5443</v>
      </c>
      <c r="AP1048" s="1">
        <v>45433.746527777781</v>
      </c>
      <c r="AQ1048" s="1">
        <v>45433.791666666664</v>
      </c>
    </row>
    <row r="1049" spans="1:43" x14ac:dyDescent="0.35">
      <c r="A1049" t="s">
        <v>8084</v>
      </c>
      <c r="B1049" t="s">
        <v>8085</v>
      </c>
      <c r="C1049" t="s">
        <v>8086</v>
      </c>
      <c r="D1049" t="s">
        <v>654</v>
      </c>
      <c r="H1049" t="s">
        <v>8087</v>
      </c>
      <c r="J1049" t="s">
        <v>62</v>
      </c>
      <c r="P1049" t="s">
        <v>50</v>
      </c>
      <c r="U1049" s="1">
        <v>42993</v>
      </c>
      <c r="V1049" s="1">
        <v>42993</v>
      </c>
      <c r="W1049" s="1">
        <v>42993.344444444447</v>
      </c>
      <c r="X1049" s="1">
        <v>43886.665277777778</v>
      </c>
      <c r="AC1049" t="s">
        <v>53</v>
      </c>
      <c r="AD1049">
        <v>2969479981</v>
      </c>
      <c r="AE1049" s="1">
        <v>37426</v>
      </c>
      <c r="AF1049" t="s">
        <v>1314</v>
      </c>
      <c r="AG1049" t="s">
        <v>8088</v>
      </c>
      <c r="AH1049" t="s">
        <v>51</v>
      </c>
      <c r="AJ1049" t="s">
        <v>53</v>
      </c>
      <c r="AL1049" t="s">
        <v>78</v>
      </c>
      <c r="AO1049" t="s">
        <v>5443</v>
      </c>
      <c r="AP1049" s="1">
        <v>45476.513888888891</v>
      </c>
      <c r="AQ1049" s="1">
        <v>45464.568749999999</v>
      </c>
    </row>
    <row r="1050" spans="1:43" x14ac:dyDescent="0.35">
      <c r="A1050" t="s">
        <v>8089</v>
      </c>
      <c r="B1050" t="s">
        <v>8090</v>
      </c>
      <c r="C1050" t="s">
        <v>8091</v>
      </c>
      <c r="F1050">
        <v>9702105940</v>
      </c>
      <c r="H1050" t="s">
        <v>8092</v>
      </c>
      <c r="J1050" t="s">
        <v>8093</v>
      </c>
      <c r="K1050" t="s">
        <v>8094</v>
      </c>
      <c r="M1050" t="s">
        <v>3431</v>
      </c>
      <c r="N1050" t="s">
        <v>65</v>
      </c>
      <c r="O1050" t="s">
        <v>8095</v>
      </c>
      <c r="P1050" t="s">
        <v>50</v>
      </c>
      <c r="U1050" s="1">
        <v>42997</v>
      </c>
      <c r="V1050" s="1">
        <v>42997</v>
      </c>
      <c r="W1050" s="1">
        <v>42997.402777777781</v>
      </c>
      <c r="X1050" s="1">
        <v>42997.402777777781</v>
      </c>
      <c r="AC1050" t="s">
        <v>51</v>
      </c>
      <c r="AD1050">
        <v>1000000001</v>
      </c>
      <c r="AE1050" s="1">
        <v>39973.351388888892</v>
      </c>
      <c r="AF1050" t="s">
        <v>3377</v>
      </c>
      <c r="AG1050" t="s">
        <v>8096</v>
      </c>
      <c r="AH1050" t="s">
        <v>51</v>
      </c>
      <c r="AJ1050" t="s">
        <v>53</v>
      </c>
      <c r="AL1050" t="s">
        <v>78</v>
      </c>
      <c r="AO1050" t="s">
        <v>5443</v>
      </c>
      <c r="AP1050" s="1">
        <v>44629.584027777775</v>
      </c>
    </row>
    <row r="1051" spans="1:43" x14ac:dyDescent="0.35">
      <c r="A1051" t="s">
        <v>8097</v>
      </c>
      <c r="B1051" t="s">
        <v>8098</v>
      </c>
      <c r="C1051" t="s">
        <v>8099</v>
      </c>
      <c r="F1051" t="s">
        <v>8100</v>
      </c>
      <c r="H1051" t="s">
        <v>8101</v>
      </c>
      <c r="I1051" t="s">
        <v>3151</v>
      </c>
      <c r="J1051" t="s">
        <v>8102</v>
      </c>
      <c r="P1051" t="s">
        <v>50</v>
      </c>
      <c r="U1051" s="1">
        <v>42997</v>
      </c>
      <c r="V1051" s="1">
        <v>42997</v>
      </c>
      <c r="W1051" s="1">
        <v>42997.468055555553</v>
      </c>
      <c r="X1051" s="1">
        <v>42997.468055555553</v>
      </c>
      <c r="AC1051" t="s">
        <v>53</v>
      </c>
      <c r="AD1051">
        <v>2969532405</v>
      </c>
      <c r="AE1051" s="1">
        <v>39562.341666666667</v>
      </c>
      <c r="AF1051" t="s">
        <v>8103</v>
      </c>
      <c r="AG1051" t="s">
        <v>8104</v>
      </c>
      <c r="AH1051" t="s">
        <v>51</v>
      </c>
      <c r="AJ1051" t="s">
        <v>53</v>
      </c>
      <c r="AL1051" t="s">
        <v>78</v>
      </c>
      <c r="AO1051" t="s">
        <v>5443</v>
      </c>
      <c r="AP1051" s="1">
        <v>43938.612500000003</v>
      </c>
    </row>
    <row r="1052" spans="1:43" x14ac:dyDescent="0.35">
      <c r="A1052" t="s">
        <v>8105</v>
      </c>
      <c r="B1052" t="s">
        <v>8106</v>
      </c>
      <c r="C1052" t="s">
        <v>2347</v>
      </c>
      <c r="F1052" t="s">
        <v>8107</v>
      </c>
      <c r="H1052" t="s">
        <v>8108</v>
      </c>
      <c r="J1052" t="s">
        <v>8109</v>
      </c>
      <c r="K1052" t="s">
        <v>8110</v>
      </c>
      <c r="M1052" t="s">
        <v>3848</v>
      </c>
      <c r="N1052" t="s">
        <v>8111</v>
      </c>
      <c r="O1052">
        <v>61630</v>
      </c>
      <c r="P1052" t="s">
        <v>50</v>
      </c>
      <c r="U1052" s="1">
        <v>42999</v>
      </c>
      <c r="V1052" s="1">
        <v>42999</v>
      </c>
      <c r="W1052" s="1">
        <v>42999.870833333334</v>
      </c>
      <c r="X1052" s="1">
        <v>42999.870833333334</v>
      </c>
      <c r="AC1052" t="s">
        <v>51</v>
      </c>
      <c r="AD1052">
        <v>2972161372</v>
      </c>
      <c r="AE1052" s="1">
        <v>44903.413888888892</v>
      </c>
      <c r="AG1052" t="s">
        <v>8112</v>
      </c>
      <c r="AH1052" t="s">
        <v>51</v>
      </c>
      <c r="AJ1052" t="s">
        <v>53</v>
      </c>
      <c r="AL1052" t="s">
        <v>78</v>
      </c>
      <c r="AO1052" t="s">
        <v>5443</v>
      </c>
      <c r="AP1052" s="1">
        <v>45182.576388888891</v>
      </c>
      <c r="AQ1052" s="1">
        <v>43934.45</v>
      </c>
    </row>
    <row r="1053" spans="1:43" x14ac:dyDescent="0.35">
      <c r="A1053" t="s">
        <v>8113</v>
      </c>
      <c r="B1053" t="s">
        <v>8114</v>
      </c>
      <c r="C1053" t="s">
        <v>2615</v>
      </c>
      <c r="F1053" t="s">
        <v>8115</v>
      </c>
      <c r="H1053" t="s">
        <v>8116</v>
      </c>
      <c r="I1053" t="s">
        <v>179</v>
      </c>
      <c r="J1053" t="s">
        <v>8117</v>
      </c>
      <c r="K1053" t="s">
        <v>8118</v>
      </c>
      <c r="M1053" t="s">
        <v>8119</v>
      </c>
      <c r="N1053" t="s">
        <v>65</v>
      </c>
      <c r="O1053" t="s">
        <v>8120</v>
      </c>
      <c r="P1053" t="s">
        <v>50</v>
      </c>
      <c r="U1053" s="1">
        <v>42999.70416666667</v>
      </c>
      <c r="V1053" s="1">
        <v>42999.70416666667</v>
      </c>
      <c r="W1053" s="1">
        <v>43000.421527777777</v>
      </c>
      <c r="X1053" s="1">
        <v>43000.421527777777</v>
      </c>
      <c r="AC1053" t="s">
        <v>53</v>
      </c>
      <c r="AD1053">
        <v>2969726371</v>
      </c>
      <c r="AE1053" s="1">
        <v>42793.665972222225</v>
      </c>
      <c r="AF1053" t="s">
        <v>8121</v>
      </c>
      <c r="AG1053" t="s">
        <v>8122</v>
      </c>
      <c r="AH1053" t="s">
        <v>53</v>
      </c>
      <c r="AJ1053" t="s">
        <v>53</v>
      </c>
      <c r="AK1053" t="s">
        <v>7279</v>
      </c>
      <c r="AL1053" t="s">
        <v>78</v>
      </c>
      <c r="AO1053" t="s">
        <v>54</v>
      </c>
      <c r="AP1053" s="1">
        <v>45271.675000000003</v>
      </c>
    </row>
    <row r="1054" spans="1:43" x14ac:dyDescent="0.35">
      <c r="A1054" t="s">
        <v>8123</v>
      </c>
      <c r="B1054" t="s">
        <v>8124</v>
      </c>
      <c r="C1054" t="s">
        <v>1403</v>
      </c>
      <c r="D1054" t="s">
        <v>1118</v>
      </c>
      <c r="F1054" t="s">
        <v>8125</v>
      </c>
      <c r="H1054" t="s">
        <v>8126</v>
      </c>
      <c r="I1054" t="s">
        <v>101</v>
      </c>
      <c r="J1054" t="s">
        <v>8127</v>
      </c>
      <c r="K1054" t="s">
        <v>8128</v>
      </c>
      <c r="M1054" t="s">
        <v>6882</v>
      </c>
      <c r="N1054" t="s">
        <v>65</v>
      </c>
      <c r="O1054">
        <v>80620</v>
      </c>
      <c r="P1054" t="s">
        <v>50</v>
      </c>
      <c r="Q1054" t="s">
        <v>502</v>
      </c>
      <c r="S1054" t="s">
        <v>856</v>
      </c>
      <c r="T1054">
        <v>43237</v>
      </c>
      <c r="U1054" s="1">
        <v>40998.434027777781</v>
      </c>
      <c r="V1054" s="1">
        <v>43000.464583333334</v>
      </c>
      <c r="W1054" s="1">
        <v>40998.442361111112</v>
      </c>
      <c r="X1054" s="1">
        <v>42627.359722222223</v>
      </c>
      <c r="Y1054" s="1">
        <v>42472.518055555556</v>
      </c>
      <c r="AC1054" t="s">
        <v>51</v>
      </c>
      <c r="AD1054">
        <v>2969565975</v>
      </c>
      <c r="AE1054" s="1">
        <v>40788.509027777778</v>
      </c>
      <c r="AF1054" t="s">
        <v>8129</v>
      </c>
      <c r="AG1054" t="s">
        <v>8130</v>
      </c>
      <c r="AH1054" t="s">
        <v>53</v>
      </c>
      <c r="AJ1054" t="s">
        <v>53</v>
      </c>
      <c r="AK1054" t="s">
        <v>570</v>
      </c>
      <c r="AL1054" t="s">
        <v>68</v>
      </c>
      <c r="AO1054" t="s">
        <v>54</v>
      </c>
      <c r="AP1054" s="1">
        <v>45351.443055555559</v>
      </c>
      <c r="AQ1054" s="1">
        <v>45338.689583333333</v>
      </c>
    </row>
    <row r="1055" spans="1:43" x14ac:dyDescent="0.35">
      <c r="A1055" t="s">
        <v>8131</v>
      </c>
      <c r="B1055" t="s">
        <v>8132</v>
      </c>
      <c r="C1055" t="s">
        <v>3834</v>
      </c>
      <c r="D1055" t="s">
        <v>58</v>
      </c>
      <c r="F1055" t="s">
        <v>47</v>
      </c>
      <c r="H1055" t="s">
        <v>8133</v>
      </c>
      <c r="J1055" t="s">
        <v>49</v>
      </c>
      <c r="P1055" t="s">
        <v>50</v>
      </c>
      <c r="U1055" s="1">
        <v>43002</v>
      </c>
      <c r="V1055" s="1">
        <v>43002</v>
      </c>
      <c r="W1055" s="1">
        <v>43007.586111111108</v>
      </c>
      <c r="X1055" s="1">
        <v>44102.377083333333</v>
      </c>
      <c r="AC1055" t="s">
        <v>51</v>
      </c>
      <c r="AD1055">
        <v>1000000000</v>
      </c>
      <c r="AE1055" s="1">
        <v>37295</v>
      </c>
      <c r="AG1055" t="s">
        <v>8134</v>
      </c>
      <c r="AH1055" t="s">
        <v>51</v>
      </c>
      <c r="AJ1055" t="s">
        <v>53</v>
      </c>
      <c r="AL1055" t="s">
        <v>78</v>
      </c>
      <c r="AO1055" t="s">
        <v>5443</v>
      </c>
      <c r="AP1055" s="1">
        <v>45457.441666666666</v>
      </c>
    </row>
    <row r="1056" spans="1:43" x14ac:dyDescent="0.35">
      <c r="A1056" t="s">
        <v>8135</v>
      </c>
      <c r="B1056" t="s">
        <v>8136</v>
      </c>
      <c r="C1056" t="s">
        <v>894</v>
      </c>
      <c r="D1056" t="s">
        <v>53</v>
      </c>
      <c r="F1056" t="s">
        <v>8137</v>
      </c>
      <c r="H1056" t="s">
        <v>8138</v>
      </c>
      <c r="I1056" t="s">
        <v>169</v>
      </c>
      <c r="J1056" t="s">
        <v>8139</v>
      </c>
      <c r="P1056" t="s">
        <v>50</v>
      </c>
      <c r="U1056" s="1">
        <v>43003</v>
      </c>
      <c r="V1056" s="1">
        <v>43003</v>
      </c>
      <c r="W1056" s="1">
        <v>44832.594444444447</v>
      </c>
      <c r="X1056" s="1">
        <v>45219.177083333336</v>
      </c>
      <c r="AC1056" t="s">
        <v>53</v>
      </c>
      <c r="AD1056">
        <v>2972130047</v>
      </c>
      <c r="AE1056" s="1">
        <v>44831.381944444445</v>
      </c>
      <c r="AF1056" t="s">
        <v>8140</v>
      </c>
      <c r="AG1056" t="s">
        <v>8141</v>
      </c>
      <c r="AH1056" t="s">
        <v>51</v>
      </c>
      <c r="AJ1056" t="s">
        <v>53</v>
      </c>
      <c r="AL1056" t="s">
        <v>68</v>
      </c>
      <c r="AO1056" t="s">
        <v>8142</v>
      </c>
      <c r="AP1056" s="1">
        <v>45185.723611111112</v>
      </c>
    </row>
    <row r="1057" spans="1:43" x14ac:dyDescent="0.35">
      <c r="A1057" t="s">
        <v>8143</v>
      </c>
      <c r="B1057" t="s">
        <v>3911</v>
      </c>
      <c r="C1057" t="s">
        <v>1076</v>
      </c>
      <c r="F1057">
        <v>6164464735</v>
      </c>
      <c r="H1057" t="s">
        <v>8144</v>
      </c>
      <c r="J1057" t="s">
        <v>936</v>
      </c>
      <c r="K1057" t="s">
        <v>8145</v>
      </c>
      <c r="M1057" t="s">
        <v>3641</v>
      </c>
      <c r="N1057" t="s">
        <v>65</v>
      </c>
      <c r="O1057">
        <v>80111</v>
      </c>
      <c r="P1057" t="s">
        <v>50</v>
      </c>
      <c r="U1057" s="1">
        <v>43003</v>
      </c>
      <c r="V1057" s="1">
        <v>43003</v>
      </c>
      <c r="W1057" s="1">
        <v>43003.404166666667</v>
      </c>
      <c r="X1057" s="1">
        <v>43003.404166666667</v>
      </c>
      <c r="AC1057" t="s">
        <v>53</v>
      </c>
      <c r="AD1057">
        <v>1000000001</v>
      </c>
      <c r="AE1057" s="1">
        <v>39973.351388888892</v>
      </c>
      <c r="AF1057" t="s">
        <v>3377</v>
      </c>
      <c r="AG1057" t="s">
        <v>8146</v>
      </c>
      <c r="AH1057" t="s">
        <v>51</v>
      </c>
      <c r="AJ1057" t="s">
        <v>53</v>
      </c>
      <c r="AL1057" t="s">
        <v>78</v>
      </c>
      <c r="AO1057" t="s">
        <v>5443</v>
      </c>
      <c r="AP1057" s="1">
        <v>44372.320138888892</v>
      </c>
      <c r="AQ1057" s="1">
        <v>43577.496527777781</v>
      </c>
    </row>
    <row r="1058" spans="1:43" x14ac:dyDescent="0.35">
      <c r="A1058" t="s">
        <v>8147</v>
      </c>
      <c r="B1058" t="s">
        <v>4844</v>
      </c>
      <c r="C1058" t="s">
        <v>3247</v>
      </c>
      <c r="D1058" t="s">
        <v>623</v>
      </c>
      <c r="F1058" t="s">
        <v>8148</v>
      </c>
      <c r="H1058" t="s">
        <v>8149</v>
      </c>
      <c r="I1058" t="s">
        <v>101</v>
      </c>
      <c r="J1058" t="s">
        <v>8150</v>
      </c>
      <c r="K1058" t="s">
        <v>8151</v>
      </c>
      <c r="M1058" t="s">
        <v>3225</v>
      </c>
      <c r="N1058" t="s">
        <v>287</v>
      </c>
      <c r="O1058">
        <v>80537</v>
      </c>
      <c r="P1058" t="s">
        <v>50</v>
      </c>
      <c r="U1058" s="1">
        <v>43003.45208333333</v>
      </c>
      <c r="V1058" s="1">
        <v>43003.45208333333</v>
      </c>
      <c r="W1058" s="1">
        <v>43003.654861111114</v>
      </c>
      <c r="X1058" s="1">
        <v>43003.654861111114</v>
      </c>
      <c r="AC1058" t="s">
        <v>51</v>
      </c>
      <c r="AD1058">
        <v>2969725658</v>
      </c>
      <c r="AE1058" s="1">
        <v>42788.505555555559</v>
      </c>
      <c r="AF1058" t="s">
        <v>8152</v>
      </c>
      <c r="AG1058" t="s">
        <v>8153</v>
      </c>
      <c r="AH1058" t="s">
        <v>53</v>
      </c>
      <c r="AJ1058" t="s">
        <v>53</v>
      </c>
      <c r="AK1058" t="s">
        <v>7107</v>
      </c>
      <c r="AL1058" t="s">
        <v>78</v>
      </c>
      <c r="AO1058" t="s">
        <v>54</v>
      </c>
    </row>
    <row r="1059" spans="1:43" x14ac:dyDescent="0.35">
      <c r="A1059" t="s">
        <v>8154</v>
      </c>
      <c r="B1059" t="s">
        <v>7264</v>
      </c>
      <c r="C1059" t="s">
        <v>8155</v>
      </c>
      <c r="F1059">
        <f>1505-379-5429</f>
        <v>-4303</v>
      </c>
      <c r="H1059" t="s">
        <v>8156</v>
      </c>
      <c r="J1059" t="s">
        <v>7267</v>
      </c>
      <c r="N1059" t="s">
        <v>398</v>
      </c>
      <c r="O1059">
        <v>87105</v>
      </c>
      <c r="P1059" t="s">
        <v>50</v>
      </c>
      <c r="U1059" s="1">
        <v>43004</v>
      </c>
      <c r="V1059" s="1">
        <v>43004</v>
      </c>
      <c r="W1059" s="1">
        <v>43004.581944444442</v>
      </c>
      <c r="X1059" s="1">
        <v>43004.581944444442</v>
      </c>
      <c r="AC1059" t="s">
        <v>53</v>
      </c>
      <c r="AD1059">
        <v>2969565033</v>
      </c>
      <c r="AE1059" s="1">
        <v>40756.370833333334</v>
      </c>
      <c r="AG1059" t="s">
        <v>8157</v>
      </c>
      <c r="AH1059" t="s">
        <v>51</v>
      </c>
      <c r="AJ1059" t="s">
        <v>53</v>
      </c>
      <c r="AL1059" t="s">
        <v>78</v>
      </c>
      <c r="AO1059" t="s">
        <v>5443</v>
      </c>
      <c r="AP1059" s="1">
        <v>43004.578472222223</v>
      </c>
    </row>
    <row r="1060" spans="1:43" x14ac:dyDescent="0.35">
      <c r="A1060" t="s">
        <v>8158</v>
      </c>
      <c r="B1060" t="s">
        <v>8159</v>
      </c>
      <c r="C1060" t="s">
        <v>8160</v>
      </c>
      <c r="F1060" t="s">
        <v>8161</v>
      </c>
      <c r="G1060">
        <v>4356214139</v>
      </c>
      <c r="H1060" t="s">
        <v>8162</v>
      </c>
      <c r="I1060" t="s">
        <v>200</v>
      </c>
      <c r="J1060" t="s">
        <v>2798</v>
      </c>
      <c r="K1060" t="s">
        <v>8163</v>
      </c>
      <c r="M1060" t="s">
        <v>8164</v>
      </c>
      <c r="N1060" t="s">
        <v>798</v>
      </c>
      <c r="O1060">
        <v>77387</v>
      </c>
      <c r="P1060" t="s">
        <v>50</v>
      </c>
      <c r="U1060" s="1">
        <v>43004.669444444444</v>
      </c>
      <c r="V1060" s="1">
        <v>43004.669444444444</v>
      </c>
      <c r="W1060" s="1">
        <v>43004.671527777777</v>
      </c>
      <c r="X1060" s="1">
        <v>43739.265277777777</v>
      </c>
      <c r="AC1060" t="s">
        <v>53</v>
      </c>
      <c r="AD1060">
        <v>2969476061</v>
      </c>
      <c r="AE1060" s="1">
        <v>37200</v>
      </c>
      <c r="AF1060" t="s">
        <v>2801</v>
      </c>
      <c r="AG1060" t="s">
        <v>8165</v>
      </c>
      <c r="AH1060" t="s">
        <v>53</v>
      </c>
      <c r="AJ1060" t="s">
        <v>53</v>
      </c>
      <c r="AK1060" t="s">
        <v>8166</v>
      </c>
      <c r="AL1060" t="s">
        <v>78</v>
      </c>
      <c r="AO1060" t="s">
        <v>54</v>
      </c>
      <c r="AP1060" s="1">
        <v>44939.600694444445</v>
      </c>
    </row>
    <row r="1061" spans="1:43" x14ac:dyDescent="0.35">
      <c r="A1061" t="s">
        <v>8167</v>
      </c>
      <c r="B1061" t="s">
        <v>8168</v>
      </c>
      <c r="C1061" t="s">
        <v>245</v>
      </c>
      <c r="F1061" t="s">
        <v>8169</v>
      </c>
      <c r="G1061" t="s">
        <v>8170</v>
      </c>
      <c r="H1061" t="s">
        <v>8171</v>
      </c>
      <c r="I1061" t="s">
        <v>200</v>
      </c>
      <c r="J1061" t="s">
        <v>8172</v>
      </c>
      <c r="K1061" t="s">
        <v>8173</v>
      </c>
      <c r="M1061" t="s">
        <v>8174</v>
      </c>
      <c r="N1061" t="s">
        <v>213</v>
      </c>
      <c r="O1061">
        <v>80631</v>
      </c>
      <c r="P1061" t="s">
        <v>50</v>
      </c>
      <c r="U1061" s="1">
        <v>43005.588888888888</v>
      </c>
      <c r="V1061" s="1">
        <v>43005.588888888888</v>
      </c>
      <c r="W1061" s="1">
        <v>43005.589583333334</v>
      </c>
      <c r="X1061" s="1">
        <v>43005.589583333334</v>
      </c>
      <c r="AC1061" t="s">
        <v>53</v>
      </c>
      <c r="AD1061">
        <v>2969758764</v>
      </c>
      <c r="AE1061" s="1">
        <v>43005.587500000001</v>
      </c>
      <c r="AF1061" t="s">
        <v>8175</v>
      </c>
      <c r="AG1061" t="s">
        <v>8176</v>
      </c>
      <c r="AH1061" t="s">
        <v>53</v>
      </c>
      <c r="AJ1061" t="s">
        <v>53</v>
      </c>
      <c r="AK1061" t="s">
        <v>8166</v>
      </c>
      <c r="AL1061" t="s">
        <v>78</v>
      </c>
      <c r="AO1061" t="s">
        <v>54</v>
      </c>
      <c r="AP1061" s="1">
        <v>45258.310416666667</v>
      </c>
    </row>
    <row r="1062" spans="1:43" x14ac:dyDescent="0.35">
      <c r="A1062" t="s">
        <v>8177</v>
      </c>
      <c r="B1062" t="s">
        <v>8178</v>
      </c>
      <c r="C1062" t="s">
        <v>89</v>
      </c>
      <c r="D1062" t="s">
        <v>58</v>
      </c>
      <c r="F1062" t="s">
        <v>47</v>
      </c>
      <c r="H1062" t="s">
        <v>8179</v>
      </c>
      <c r="I1062" t="s">
        <v>179</v>
      </c>
      <c r="J1062" t="s">
        <v>49</v>
      </c>
      <c r="P1062" t="s">
        <v>50</v>
      </c>
      <c r="U1062" s="1">
        <v>43006.638888888891</v>
      </c>
      <c r="V1062" s="1">
        <v>43006.638888888891</v>
      </c>
      <c r="W1062" s="1">
        <v>45289.404166666667</v>
      </c>
      <c r="X1062" s="1">
        <v>45289.404166666667</v>
      </c>
      <c r="AC1062" t="s">
        <v>53</v>
      </c>
      <c r="AD1062">
        <v>1000000000</v>
      </c>
      <c r="AE1062" s="1">
        <v>37295</v>
      </c>
      <c r="AG1062" t="s">
        <v>8180</v>
      </c>
      <c r="AH1062" t="s">
        <v>53</v>
      </c>
      <c r="AJ1062" t="s">
        <v>53</v>
      </c>
      <c r="AK1062" t="s">
        <v>7072</v>
      </c>
      <c r="AO1062" t="s">
        <v>54</v>
      </c>
      <c r="AP1062" s="1">
        <v>45271.621527777781</v>
      </c>
      <c r="AQ1062" s="1">
        <v>44760.698611111111</v>
      </c>
    </row>
    <row r="1063" spans="1:43" x14ac:dyDescent="0.35">
      <c r="A1063" t="s">
        <v>8181</v>
      </c>
      <c r="B1063" t="s">
        <v>8182</v>
      </c>
      <c r="C1063" t="s">
        <v>894</v>
      </c>
      <c r="F1063" t="s">
        <v>47</v>
      </c>
      <c r="H1063" t="s">
        <v>8183</v>
      </c>
      <c r="I1063" t="s">
        <v>179</v>
      </c>
      <c r="J1063" t="s">
        <v>49</v>
      </c>
      <c r="P1063" t="s">
        <v>50</v>
      </c>
      <c r="U1063" s="1">
        <v>43007.504861111112</v>
      </c>
      <c r="V1063" s="1">
        <v>43007.504861111112</v>
      </c>
      <c r="W1063" s="1">
        <v>43007.568055555559</v>
      </c>
      <c r="X1063" s="1">
        <v>44075.390277777777</v>
      </c>
      <c r="Y1063" s="1">
        <v>44032.433333333334</v>
      </c>
      <c r="AC1063" t="s">
        <v>53</v>
      </c>
      <c r="AD1063">
        <v>1000000000</v>
      </c>
      <c r="AE1063" s="1">
        <v>37295</v>
      </c>
      <c r="AG1063" t="s">
        <v>8184</v>
      </c>
      <c r="AH1063" t="s">
        <v>53</v>
      </c>
      <c r="AJ1063" t="s">
        <v>53</v>
      </c>
      <c r="AK1063" t="s">
        <v>7107</v>
      </c>
      <c r="AO1063" t="s">
        <v>54</v>
      </c>
      <c r="AP1063" s="1">
        <v>45392.625694444447</v>
      </c>
    </row>
    <row r="1064" spans="1:43" x14ac:dyDescent="0.35">
      <c r="A1064" t="s">
        <v>8185</v>
      </c>
      <c r="B1064" t="s">
        <v>8186</v>
      </c>
      <c r="C1064" t="s">
        <v>89</v>
      </c>
      <c r="D1064" t="s">
        <v>905</v>
      </c>
      <c r="F1064" t="s">
        <v>47</v>
      </c>
      <c r="H1064" t="s">
        <v>8187</v>
      </c>
      <c r="J1064" t="s">
        <v>85</v>
      </c>
      <c r="P1064" t="s">
        <v>50</v>
      </c>
      <c r="U1064" s="1">
        <v>43008</v>
      </c>
      <c r="V1064" s="1">
        <v>43008</v>
      </c>
      <c r="W1064" s="1">
        <v>45288.439583333333</v>
      </c>
      <c r="X1064" s="1">
        <v>45288.439583333333</v>
      </c>
      <c r="AC1064" t="s">
        <v>53</v>
      </c>
      <c r="AD1064">
        <v>1000000000</v>
      </c>
      <c r="AE1064" s="1">
        <v>37295</v>
      </c>
      <c r="AG1064" t="s">
        <v>8188</v>
      </c>
      <c r="AH1064" t="s">
        <v>51</v>
      </c>
      <c r="AJ1064" t="s">
        <v>53</v>
      </c>
      <c r="AL1064" t="s">
        <v>78</v>
      </c>
      <c r="AO1064" t="s">
        <v>5443</v>
      </c>
      <c r="AP1064" s="1">
        <v>43342.572222222225</v>
      </c>
    </row>
    <row r="1065" spans="1:43" x14ac:dyDescent="0.35">
      <c r="A1065" t="s">
        <v>8189</v>
      </c>
      <c r="B1065" t="s">
        <v>1488</v>
      </c>
      <c r="C1065" t="s">
        <v>2221</v>
      </c>
      <c r="D1065" t="s">
        <v>58</v>
      </c>
      <c r="F1065" t="s">
        <v>405</v>
      </c>
      <c r="J1065" t="s">
        <v>407</v>
      </c>
      <c r="P1065" t="s">
        <v>50</v>
      </c>
      <c r="U1065" s="1">
        <v>43011</v>
      </c>
      <c r="V1065" s="1">
        <v>43011</v>
      </c>
      <c r="W1065" s="1">
        <v>43011.44027777778</v>
      </c>
      <c r="X1065" s="1">
        <v>43011.44027777778</v>
      </c>
      <c r="AC1065" t="s">
        <v>53</v>
      </c>
      <c r="AD1065">
        <v>2969475309</v>
      </c>
      <c r="AE1065" s="1">
        <v>37159</v>
      </c>
      <c r="AF1065" t="s">
        <v>408</v>
      </c>
      <c r="AG1065" t="s">
        <v>8190</v>
      </c>
      <c r="AH1065" t="s">
        <v>51</v>
      </c>
      <c r="AJ1065" t="s">
        <v>53</v>
      </c>
      <c r="AL1065" t="s">
        <v>78</v>
      </c>
      <c r="AO1065" t="s">
        <v>5443</v>
      </c>
      <c r="AP1065" s="1">
        <v>43018.411111111112</v>
      </c>
    </row>
    <row r="1066" spans="1:43" x14ac:dyDescent="0.35">
      <c r="A1066" t="s">
        <v>8191</v>
      </c>
      <c r="B1066" t="s">
        <v>677</v>
      </c>
      <c r="C1066" t="s">
        <v>97</v>
      </c>
      <c r="D1066" t="s">
        <v>8192</v>
      </c>
      <c r="F1066" t="s">
        <v>8193</v>
      </c>
      <c r="G1066" t="s">
        <v>8194</v>
      </c>
      <c r="H1066" t="s">
        <v>8195</v>
      </c>
      <c r="I1066" t="s">
        <v>394</v>
      </c>
      <c r="J1066" t="s">
        <v>1172</v>
      </c>
      <c r="K1066" t="s">
        <v>8196</v>
      </c>
      <c r="M1066" t="s">
        <v>7160</v>
      </c>
      <c r="N1066" t="s">
        <v>253</v>
      </c>
      <c r="O1066">
        <v>87301</v>
      </c>
      <c r="P1066" t="s">
        <v>50</v>
      </c>
      <c r="U1066" s="1">
        <v>43011.435416666667</v>
      </c>
      <c r="V1066" s="1">
        <v>43011.435416666667</v>
      </c>
      <c r="W1066" s="1">
        <v>43011.438888888886</v>
      </c>
      <c r="X1066" s="1">
        <v>43011.438888888886</v>
      </c>
      <c r="AC1066" t="s">
        <v>53</v>
      </c>
      <c r="AD1066">
        <v>2969483941</v>
      </c>
      <c r="AE1066" s="1">
        <v>37685</v>
      </c>
      <c r="AF1066" t="s">
        <v>1177</v>
      </c>
      <c r="AG1066" t="s">
        <v>8197</v>
      </c>
      <c r="AH1066" t="s">
        <v>53</v>
      </c>
      <c r="AJ1066" t="s">
        <v>53</v>
      </c>
      <c r="AK1066" t="s">
        <v>7163</v>
      </c>
      <c r="AL1066" t="s">
        <v>78</v>
      </c>
      <c r="AO1066" t="s">
        <v>54</v>
      </c>
      <c r="AP1066" s="1">
        <v>45476.67083333333</v>
      </c>
      <c r="AQ1066" s="1">
        <v>45476.67083333333</v>
      </c>
    </row>
    <row r="1067" spans="1:43" x14ac:dyDescent="0.35">
      <c r="A1067" t="s">
        <v>8198</v>
      </c>
      <c r="B1067" t="s">
        <v>8199</v>
      </c>
      <c r="C1067" t="s">
        <v>5155</v>
      </c>
      <c r="D1067" t="s">
        <v>58</v>
      </c>
      <c r="H1067" t="s">
        <v>8200</v>
      </c>
      <c r="I1067" t="s">
        <v>61</v>
      </c>
      <c r="J1067" t="s">
        <v>582</v>
      </c>
      <c r="P1067" t="s">
        <v>50</v>
      </c>
      <c r="U1067" s="1">
        <v>43011.688888888886</v>
      </c>
      <c r="V1067" s="1">
        <v>43011.688888888886</v>
      </c>
      <c r="W1067" s="1">
        <v>43011.726388888892</v>
      </c>
      <c r="X1067" s="1">
        <v>43011.726388888892</v>
      </c>
      <c r="AC1067" t="s">
        <v>53</v>
      </c>
      <c r="AD1067">
        <v>2969479981</v>
      </c>
      <c r="AE1067" s="1">
        <v>37426</v>
      </c>
      <c r="AF1067" t="s">
        <v>583</v>
      </c>
      <c r="AG1067" t="s">
        <v>8201</v>
      </c>
      <c r="AH1067" t="s">
        <v>53</v>
      </c>
      <c r="AJ1067" t="s">
        <v>53</v>
      </c>
      <c r="AK1067" t="s">
        <v>7761</v>
      </c>
      <c r="AL1067" t="s">
        <v>78</v>
      </c>
      <c r="AO1067" t="s">
        <v>54</v>
      </c>
      <c r="AP1067" s="1">
        <v>43755.680555555555</v>
      </c>
    </row>
    <row r="1068" spans="1:43" x14ac:dyDescent="0.35">
      <c r="A1068" t="s">
        <v>8202</v>
      </c>
      <c r="B1068" t="s">
        <v>8203</v>
      </c>
      <c r="C1068" t="s">
        <v>8204</v>
      </c>
      <c r="F1068" t="s">
        <v>8205</v>
      </c>
      <c r="H1068" t="s">
        <v>8206</v>
      </c>
      <c r="I1068" t="s">
        <v>169</v>
      </c>
      <c r="J1068" t="s">
        <v>2887</v>
      </c>
      <c r="K1068" t="s">
        <v>8207</v>
      </c>
      <c r="M1068" t="s">
        <v>298</v>
      </c>
      <c r="N1068" t="s">
        <v>213</v>
      </c>
      <c r="O1068">
        <v>80233</v>
      </c>
      <c r="P1068" t="s">
        <v>50</v>
      </c>
      <c r="U1068" s="1">
        <v>43012.490972222222</v>
      </c>
      <c r="V1068" s="1">
        <v>43012.490972222222</v>
      </c>
      <c r="W1068" s="1">
        <v>43012.5</v>
      </c>
      <c r="X1068" s="1">
        <v>43012.5</v>
      </c>
      <c r="AC1068" t="s">
        <v>53</v>
      </c>
      <c r="AD1068">
        <v>2969586545</v>
      </c>
      <c r="AE1068" s="1">
        <v>41324.683333333334</v>
      </c>
      <c r="AF1068" t="s">
        <v>2875</v>
      </c>
      <c r="AG1068" t="s">
        <v>8208</v>
      </c>
      <c r="AH1068" t="s">
        <v>53</v>
      </c>
      <c r="AJ1068" t="s">
        <v>53</v>
      </c>
      <c r="AK1068" t="s">
        <v>7279</v>
      </c>
      <c r="AL1068" t="s">
        <v>78</v>
      </c>
      <c r="AO1068" t="s">
        <v>54</v>
      </c>
      <c r="AP1068" s="1">
        <v>45476.529166666667</v>
      </c>
    </row>
    <row r="1069" spans="1:43" x14ac:dyDescent="0.35">
      <c r="A1069" t="s">
        <v>8209</v>
      </c>
      <c r="B1069" t="s">
        <v>8210</v>
      </c>
      <c r="C1069" t="s">
        <v>2923</v>
      </c>
      <c r="H1069" t="s">
        <v>8211</v>
      </c>
      <c r="I1069" t="s">
        <v>61</v>
      </c>
      <c r="J1069" t="s">
        <v>62</v>
      </c>
      <c r="P1069" t="s">
        <v>50</v>
      </c>
      <c r="U1069" s="1">
        <v>43013.59375</v>
      </c>
      <c r="V1069" s="1">
        <v>43013.59375</v>
      </c>
      <c r="W1069" s="1">
        <v>43013.615972222222</v>
      </c>
      <c r="X1069" s="1">
        <v>43013.615972222222</v>
      </c>
      <c r="AC1069" t="s">
        <v>53</v>
      </c>
      <c r="AD1069">
        <v>2969479981</v>
      </c>
      <c r="AE1069" s="1">
        <v>37426</v>
      </c>
      <c r="AF1069" t="s">
        <v>6624</v>
      </c>
      <c r="AG1069" t="s">
        <v>8212</v>
      </c>
      <c r="AH1069" t="s">
        <v>53</v>
      </c>
      <c r="AJ1069" t="s">
        <v>53</v>
      </c>
      <c r="AK1069" t="s">
        <v>7801</v>
      </c>
      <c r="AL1069" t="s">
        <v>78</v>
      </c>
      <c r="AO1069" t="s">
        <v>54</v>
      </c>
      <c r="AP1069" s="1">
        <v>45476.540972222225</v>
      </c>
      <c r="AQ1069" s="1">
        <v>45476.541666666664</v>
      </c>
    </row>
    <row r="1070" spans="1:43" x14ac:dyDescent="0.35">
      <c r="A1070" t="s">
        <v>8213</v>
      </c>
      <c r="B1070" t="s">
        <v>8214</v>
      </c>
      <c r="C1070" t="s">
        <v>8215</v>
      </c>
      <c r="F1070">
        <v>13034343466</v>
      </c>
      <c r="H1070" t="s">
        <v>8216</v>
      </c>
      <c r="I1070" t="s">
        <v>101</v>
      </c>
      <c r="J1070" t="s">
        <v>8217</v>
      </c>
      <c r="K1070" t="s">
        <v>3955</v>
      </c>
      <c r="M1070" t="s">
        <v>607</v>
      </c>
      <c r="N1070" t="s">
        <v>65</v>
      </c>
      <c r="O1070">
        <v>80216</v>
      </c>
      <c r="P1070" t="s">
        <v>50</v>
      </c>
      <c r="U1070" s="1">
        <v>43013.674305555556</v>
      </c>
      <c r="V1070" s="1">
        <v>43013.674305555556</v>
      </c>
      <c r="W1070" s="1">
        <v>43013.679861111108</v>
      </c>
      <c r="X1070" s="1">
        <v>43013.679861111108</v>
      </c>
      <c r="AC1070" t="s">
        <v>53</v>
      </c>
      <c r="AD1070">
        <v>2969479278</v>
      </c>
      <c r="AE1070" s="1">
        <v>37389</v>
      </c>
      <c r="AF1070" t="s">
        <v>3957</v>
      </c>
      <c r="AG1070" t="s">
        <v>8218</v>
      </c>
      <c r="AH1070" t="s">
        <v>53</v>
      </c>
      <c r="AJ1070" t="s">
        <v>53</v>
      </c>
      <c r="AK1070" t="s">
        <v>7279</v>
      </c>
      <c r="AL1070" t="s">
        <v>68</v>
      </c>
      <c r="AO1070" t="s">
        <v>54</v>
      </c>
      <c r="AP1070" s="1">
        <v>45476.578472222223</v>
      </c>
      <c r="AQ1070" s="1">
        <v>45469.656944444447</v>
      </c>
    </row>
    <row r="1071" spans="1:43" x14ac:dyDescent="0.35">
      <c r="A1071" t="s">
        <v>8219</v>
      </c>
      <c r="B1071" t="s">
        <v>8220</v>
      </c>
      <c r="C1071" t="s">
        <v>8221</v>
      </c>
      <c r="H1071" t="s">
        <v>8222</v>
      </c>
      <c r="J1071" t="s">
        <v>1960</v>
      </c>
      <c r="P1071" t="s">
        <v>50</v>
      </c>
      <c r="U1071" s="1">
        <v>43014</v>
      </c>
      <c r="V1071" s="1">
        <v>43014</v>
      </c>
      <c r="W1071" s="1">
        <v>43014.574305555558</v>
      </c>
      <c r="X1071" s="1">
        <v>43014.574305555558</v>
      </c>
      <c r="AC1071" t="s">
        <v>53</v>
      </c>
      <c r="AD1071">
        <v>2969479981</v>
      </c>
      <c r="AE1071" s="1">
        <v>37426</v>
      </c>
      <c r="AF1071" t="s">
        <v>1962</v>
      </c>
      <c r="AG1071" t="s">
        <v>8223</v>
      </c>
      <c r="AH1071" t="s">
        <v>51</v>
      </c>
      <c r="AJ1071" t="s">
        <v>53</v>
      </c>
      <c r="AL1071" t="s">
        <v>78</v>
      </c>
      <c r="AO1071" t="s">
        <v>8142</v>
      </c>
      <c r="AP1071" s="1">
        <v>43014.574305555558</v>
      </c>
    </row>
    <row r="1072" spans="1:43" x14ac:dyDescent="0.35">
      <c r="A1072" t="s">
        <v>8224</v>
      </c>
      <c r="B1072" t="s">
        <v>6989</v>
      </c>
      <c r="C1072" t="s">
        <v>4450</v>
      </c>
      <c r="F1072" t="s">
        <v>8225</v>
      </c>
      <c r="G1072" t="s">
        <v>8226</v>
      </c>
      <c r="H1072" t="s">
        <v>8227</v>
      </c>
      <c r="I1072" t="s">
        <v>179</v>
      </c>
      <c r="J1072" t="s">
        <v>8228</v>
      </c>
      <c r="K1072" t="s">
        <v>8229</v>
      </c>
      <c r="M1072" t="s">
        <v>8230</v>
      </c>
      <c r="N1072" t="s">
        <v>213</v>
      </c>
      <c r="O1072">
        <v>80136</v>
      </c>
      <c r="P1072" t="s">
        <v>50</v>
      </c>
      <c r="U1072" s="1">
        <v>43014.517361111109</v>
      </c>
      <c r="V1072" s="1">
        <v>43014.517361111109</v>
      </c>
      <c r="W1072" s="1">
        <v>43014.537499999999</v>
      </c>
      <c r="X1072" s="1">
        <v>43014.537499999999</v>
      </c>
      <c r="AC1072" t="s">
        <v>51</v>
      </c>
      <c r="AD1072">
        <v>2969593318</v>
      </c>
      <c r="AE1072" s="1">
        <v>41428.634722222225</v>
      </c>
      <c r="AF1072" t="s">
        <v>8231</v>
      </c>
      <c r="AG1072" t="s">
        <v>8232</v>
      </c>
      <c r="AH1072" t="s">
        <v>53</v>
      </c>
      <c r="AJ1072" t="s">
        <v>53</v>
      </c>
      <c r="AK1072" t="s">
        <v>7279</v>
      </c>
      <c r="AL1072" t="s">
        <v>78</v>
      </c>
      <c r="AO1072" t="s">
        <v>54</v>
      </c>
      <c r="AP1072" s="1">
        <v>45026.520138888889</v>
      </c>
    </row>
    <row r="1073" spans="1:43" x14ac:dyDescent="0.35">
      <c r="A1073" t="s">
        <v>8233</v>
      </c>
      <c r="B1073" t="s">
        <v>2102</v>
      </c>
      <c r="C1073" t="s">
        <v>1403</v>
      </c>
      <c r="D1073" t="s">
        <v>294</v>
      </c>
      <c r="F1073" t="s">
        <v>8234</v>
      </c>
      <c r="H1073" t="s">
        <v>8235</v>
      </c>
      <c r="J1073" t="s">
        <v>534</v>
      </c>
      <c r="P1073" t="s">
        <v>50</v>
      </c>
      <c r="U1073" s="1">
        <v>43017</v>
      </c>
      <c r="V1073" s="1">
        <v>43017</v>
      </c>
      <c r="W1073" s="1">
        <v>43017.644444444442</v>
      </c>
      <c r="X1073" s="1">
        <v>43017.644444444442</v>
      </c>
      <c r="AC1073" t="s">
        <v>53</v>
      </c>
      <c r="AD1073">
        <v>2969480024</v>
      </c>
      <c r="AE1073" s="1">
        <v>37427</v>
      </c>
      <c r="AF1073" t="s">
        <v>140</v>
      </c>
      <c r="AG1073" t="s">
        <v>8236</v>
      </c>
      <c r="AH1073" t="s">
        <v>51</v>
      </c>
      <c r="AJ1073" t="s">
        <v>53</v>
      </c>
      <c r="AL1073" t="s">
        <v>78</v>
      </c>
      <c r="AO1073" t="s">
        <v>5443</v>
      </c>
      <c r="AP1073" s="1">
        <v>43112.504861111112</v>
      </c>
    </row>
    <row r="1074" spans="1:43" x14ac:dyDescent="0.35">
      <c r="A1074" t="s">
        <v>8237</v>
      </c>
      <c r="B1074" t="s">
        <v>7910</v>
      </c>
      <c r="C1074" t="s">
        <v>8238</v>
      </c>
      <c r="F1074" t="s">
        <v>8239</v>
      </c>
      <c r="G1074">
        <v>7209498527</v>
      </c>
      <c r="H1074" t="s">
        <v>8240</v>
      </c>
      <c r="I1074" t="s">
        <v>179</v>
      </c>
      <c r="J1074" t="s">
        <v>8241</v>
      </c>
      <c r="K1074" t="s">
        <v>8242</v>
      </c>
      <c r="M1074" t="s">
        <v>5194</v>
      </c>
      <c r="N1074" t="s">
        <v>65</v>
      </c>
      <c r="O1074">
        <v>80111</v>
      </c>
      <c r="P1074" t="s">
        <v>50</v>
      </c>
      <c r="U1074" s="1">
        <v>43017.797222222223</v>
      </c>
      <c r="V1074" s="1">
        <v>43017.797222222223</v>
      </c>
      <c r="W1074" s="1">
        <v>43018.386805555558</v>
      </c>
      <c r="X1074" s="1">
        <v>44211.536805555559</v>
      </c>
      <c r="AC1074" t="s">
        <v>53</v>
      </c>
      <c r="AD1074">
        <v>2969600034</v>
      </c>
      <c r="AE1074" s="1">
        <v>41542.523611111108</v>
      </c>
      <c r="AF1074" t="s">
        <v>8243</v>
      </c>
      <c r="AG1074" t="s">
        <v>8244</v>
      </c>
      <c r="AH1074" t="s">
        <v>53</v>
      </c>
      <c r="AJ1074" t="s">
        <v>53</v>
      </c>
      <c r="AK1074" t="s">
        <v>7107</v>
      </c>
      <c r="AL1074" t="s">
        <v>78</v>
      </c>
      <c r="AO1074" t="s">
        <v>54</v>
      </c>
      <c r="AP1074" s="1">
        <v>44312.503472222219</v>
      </c>
      <c r="AQ1074" s="1">
        <v>44312.505555555559</v>
      </c>
    </row>
    <row r="1075" spans="1:43" x14ac:dyDescent="0.35">
      <c r="A1075" t="s">
        <v>8245</v>
      </c>
      <c r="B1075" t="s">
        <v>8246</v>
      </c>
      <c r="C1075" t="s">
        <v>8247</v>
      </c>
      <c r="D1075" t="s">
        <v>58</v>
      </c>
      <c r="F1075" t="s">
        <v>47</v>
      </c>
      <c r="H1075" t="s">
        <v>8248</v>
      </c>
      <c r="I1075" t="s">
        <v>101</v>
      </c>
      <c r="J1075" t="s">
        <v>85</v>
      </c>
      <c r="P1075" t="s">
        <v>50</v>
      </c>
      <c r="U1075" s="1">
        <v>43018.676388888889</v>
      </c>
      <c r="V1075" s="1">
        <v>43018.676388888889</v>
      </c>
      <c r="AC1075" t="s">
        <v>53</v>
      </c>
      <c r="AD1075">
        <v>2969485219</v>
      </c>
      <c r="AE1075" s="1">
        <v>37784</v>
      </c>
      <c r="AG1075" t="s">
        <v>8249</v>
      </c>
      <c r="AH1075" t="s">
        <v>53</v>
      </c>
      <c r="AJ1075" t="s">
        <v>53</v>
      </c>
      <c r="AO1075" t="s">
        <v>54</v>
      </c>
    </row>
    <row r="1076" spans="1:43" x14ac:dyDescent="0.35">
      <c r="A1076" t="s">
        <v>8250</v>
      </c>
      <c r="B1076" t="s">
        <v>423</v>
      </c>
      <c r="C1076" t="s">
        <v>1052</v>
      </c>
      <c r="F1076" t="s">
        <v>8251</v>
      </c>
      <c r="H1076" t="s">
        <v>8250</v>
      </c>
      <c r="J1076" t="s">
        <v>4309</v>
      </c>
      <c r="K1076" t="s">
        <v>8252</v>
      </c>
      <c r="M1076" t="s">
        <v>1737</v>
      </c>
      <c r="N1076" t="s">
        <v>65</v>
      </c>
      <c r="O1076" t="s">
        <v>8253</v>
      </c>
      <c r="P1076" t="s">
        <v>50</v>
      </c>
      <c r="U1076" s="1">
        <v>43019</v>
      </c>
      <c r="V1076" s="1">
        <v>43019</v>
      </c>
      <c r="W1076" s="1">
        <v>43019.55</v>
      </c>
      <c r="X1076" s="1">
        <v>43019.55</v>
      </c>
      <c r="AC1076" t="s">
        <v>51</v>
      </c>
      <c r="AD1076">
        <v>2969598026</v>
      </c>
      <c r="AE1076" s="1">
        <v>41508.379861111112</v>
      </c>
      <c r="AF1076" t="s">
        <v>4311</v>
      </c>
      <c r="AG1076" t="s">
        <v>8254</v>
      </c>
      <c r="AH1076" t="s">
        <v>51</v>
      </c>
      <c r="AJ1076" t="s">
        <v>53</v>
      </c>
      <c r="AL1076" t="s">
        <v>78</v>
      </c>
      <c r="AO1076" t="s">
        <v>5443</v>
      </c>
      <c r="AP1076" s="1">
        <v>44097.602777777778</v>
      </c>
    </row>
    <row r="1077" spans="1:43" x14ac:dyDescent="0.35">
      <c r="A1077" t="s">
        <v>8255</v>
      </c>
      <c r="B1077" t="s">
        <v>98</v>
      </c>
      <c r="C1077" t="s">
        <v>8256</v>
      </c>
      <c r="D1077" t="s">
        <v>8257</v>
      </c>
      <c r="F1077" t="s">
        <v>405</v>
      </c>
      <c r="H1077" t="s">
        <v>8258</v>
      </c>
      <c r="J1077" t="s">
        <v>407</v>
      </c>
      <c r="P1077" t="s">
        <v>50</v>
      </c>
      <c r="U1077" s="1">
        <v>43019</v>
      </c>
      <c r="V1077" s="1">
        <v>43019</v>
      </c>
      <c r="W1077" s="1">
        <v>43019.402777777781</v>
      </c>
      <c r="X1077" s="1">
        <v>43019.402777777781</v>
      </c>
      <c r="AC1077" t="s">
        <v>51</v>
      </c>
      <c r="AD1077">
        <v>2969475309</v>
      </c>
      <c r="AE1077" s="1">
        <v>37159</v>
      </c>
      <c r="AF1077" t="s">
        <v>408</v>
      </c>
      <c r="AG1077" t="s">
        <v>8259</v>
      </c>
      <c r="AH1077" t="s">
        <v>51</v>
      </c>
      <c r="AJ1077" t="s">
        <v>53</v>
      </c>
      <c r="AL1077" t="s">
        <v>78</v>
      </c>
      <c r="AO1077" t="s">
        <v>5443</v>
      </c>
      <c r="AP1077" s="1">
        <v>43634.636805555558</v>
      </c>
      <c r="AQ1077" s="1">
        <v>43634.637499999997</v>
      </c>
    </row>
    <row r="1078" spans="1:43" x14ac:dyDescent="0.35">
      <c r="A1078" t="s">
        <v>8260</v>
      </c>
      <c r="B1078" t="s">
        <v>8261</v>
      </c>
      <c r="C1078" t="s">
        <v>3191</v>
      </c>
      <c r="F1078" t="s">
        <v>8262</v>
      </c>
      <c r="H1078" t="s">
        <v>8263</v>
      </c>
      <c r="J1078" t="s">
        <v>491</v>
      </c>
      <c r="K1078" t="s">
        <v>8264</v>
      </c>
      <c r="M1078" t="s">
        <v>753</v>
      </c>
      <c r="N1078" t="s">
        <v>8265</v>
      </c>
      <c r="O1078">
        <v>83607</v>
      </c>
      <c r="P1078" t="s">
        <v>50</v>
      </c>
      <c r="U1078" s="1">
        <v>43020</v>
      </c>
      <c r="V1078" s="1">
        <v>43020</v>
      </c>
      <c r="W1078" s="1">
        <v>43020.080555555556</v>
      </c>
      <c r="X1078" s="1">
        <v>43020.080555555556</v>
      </c>
      <c r="AC1078" t="s">
        <v>53</v>
      </c>
      <c r="AD1078">
        <v>2969472760</v>
      </c>
      <c r="AE1078" s="1">
        <v>36916.71597222222</v>
      </c>
      <c r="AG1078" t="s">
        <v>8266</v>
      </c>
      <c r="AH1078" t="s">
        <v>51</v>
      </c>
      <c r="AJ1078" t="s">
        <v>53</v>
      </c>
      <c r="AL1078" t="s">
        <v>78</v>
      </c>
      <c r="AO1078" t="s">
        <v>5443</v>
      </c>
      <c r="AP1078" s="1">
        <v>43061.159722222219</v>
      </c>
    </row>
    <row r="1079" spans="1:43" x14ac:dyDescent="0.35">
      <c r="A1079" t="s">
        <v>8267</v>
      </c>
      <c r="B1079" t="s">
        <v>5388</v>
      </c>
      <c r="C1079" t="s">
        <v>5318</v>
      </c>
      <c r="F1079">
        <v>3075754451</v>
      </c>
      <c r="H1079" t="s">
        <v>8268</v>
      </c>
      <c r="J1079" t="s">
        <v>8269</v>
      </c>
      <c r="K1079" t="s">
        <v>8270</v>
      </c>
      <c r="M1079" t="s">
        <v>8271</v>
      </c>
      <c r="N1079" t="s">
        <v>65</v>
      </c>
      <c r="O1079">
        <v>80107</v>
      </c>
      <c r="P1079" t="s">
        <v>50</v>
      </c>
      <c r="U1079" s="1">
        <v>43020</v>
      </c>
      <c r="V1079" s="1">
        <v>43020</v>
      </c>
      <c r="W1079" s="1">
        <v>43020.780555555553</v>
      </c>
      <c r="X1079" s="1">
        <v>43020.780555555553</v>
      </c>
      <c r="AC1079" t="s">
        <v>53</v>
      </c>
      <c r="AD1079">
        <v>1000000001</v>
      </c>
      <c r="AE1079" s="1">
        <v>39973.351388888892</v>
      </c>
      <c r="AF1079" t="s">
        <v>3377</v>
      </c>
      <c r="AG1079" t="s">
        <v>8272</v>
      </c>
      <c r="AH1079" t="s">
        <v>51</v>
      </c>
      <c r="AJ1079" t="s">
        <v>53</v>
      </c>
      <c r="AL1079" t="s">
        <v>78</v>
      </c>
      <c r="AO1079" t="s">
        <v>5443</v>
      </c>
      <c r="AP1079" s="1">
        <v>45306.604861111111</v>
      </c>
      <c r="AQ1079" s="1">
        <v>44347.777777777781</v>
      </c>
    </row>
    <row r="1080" spans="1:43" x14ac:dyDescent="0.35">
      <c r="A1080" t="s">
        <v>8273</v>
      </c>
      <c r="B1080" t="s">
        <v>8274</v>
      </c>
      <c r="C1080" t="s">
        <v>4809</v>
      </c>
      <c r="H1080" t="s">
        <v>8275</v>
      </c>
      <c r="J1080" t="s">
        <v>75</v>
      </c>
      <c r="P1080" t="s">
        <v>50</v>
      </c>
      <c r="U1080" s="1">
        <v>43024</v>
      </c>
      <c r="V1080" s="1">
        <v>43024</v>
      </c>
      <c r="W1080" s="1">
        <v>43024.780555555553</v>
      </c>
      <c r="X1080" s="1">
        <v>43300.459027777775</v>
      </c>
      <c r="AC1080" t="s">
        <v>53</v>
      </c>
      <c r="AD1080">
        <v>2969480024</v>
      </c>
      <c r="AE1080" s="1">
        <v>37427</v>
      </c>
      <c r="AF1080" t="s">
        <v>76</v>
      </c>
      <c r="AG1080" t="s">
        <v>8276</v>
      </c>
      <c r="AH1080" t="s">
        <v>51</v>
      </c>
      <c r="AJ1080" t="s">
        <v>53</v>
      </c>
      <c r="AL1080" t="s">
        <v>78</v>
      </c>
      <c r="AO1080" t="s">
        <v>5443</v>
      </c>
      <c r="AP1080" s="1">
        <v>44735.8</v>
      </c>
      <c r="AQ1080" s="1">
        <v>44735.906944444447</v>
      </c>
    </row>
    <row r="1081" spans="1:43" x14ac:dyDescent="0.35">
      <c r="A1081" t="s">
        <v>8277</v>
      </c>
      <c r="B1081" t="s">
        <v>8278</v>
      </c>
      <c r="C1081" t="s">
        <v>2298</v>
      </c>
      <c r="F1081" t="s">
        <v>8279</v>
      </c>
      <c r="H1081" t="s">
        <v>8280</v>
      </c>
      <c r="J1081" t="s">
        <v>8281</v>
      </c>
      <c r="K1081" t="s">
        <v>8282</v>
      </c>
      <c r="M1081" t="s">
        <v>137</v>
      </c>
      <c r="N1081" t="s">
        <v>65</v>
      </c>
      <c r="O1081">
        <v>80215</v>
      </c>
      <c r="P1081" t="s">
        <v>50</v>
      </c>
      <c r="U1081" s="1">
        <v>43024</v>
      </c>
      <c r="V1081" s="1">
        <v>43024</v>
      </c>
      <c r="W1081" s="1">
        <v>43024.581944444442</v>
      </c>
      <c r="X1081" s="1">
        <v>43024.581944444442</v>
      </c>
      <c r="AC1081" t="s">
        <v>53</v>
      </c>
      <c r="AD1081">
        <v>2969718274</v>
      </c>
      <c r="AE1081" s="1">
        <v>42720.636111111111</v>
      </c>
      <c r="AF1081" t="s">
        <v>8283</v>
      </c>
      <c r="AG1081" t="s">
        <v>8284</v>
      </c>
      <c r="AH1081" t="s">
        <v>51</v>
      </c>
      <c r="AJ1081" t="s">
        <v>53</v>
      </c>
      <c r="AL1081" t="s">
        <v>78</v>
      </c>
      <c r="AO1081" t="s">
        <v>5443</v>
      </c>
      <c r="AP1081" s="1">
        <v>44491.857638888891</v>
      </c>
      <c r="AQ1081" s="1">
        <v>44078.324305555558</v>
      </c>
    </row>
    <row r="1082" spans="1:43" x14ac:dyDescent="0.35">
      <c r="A1082" t="s">
        <v>8285</v>
      </c>
      <c r="B1082" t="s">
        <v>8286</v>
      </c>
      <c r="C1082" t="s">
        <v>8287</v>
      </c>
      <c r="F1082" t="s">
        <v>8288</v>
      </c>
      <c r="H1082" t="s">
        <v>8289</v>
      </c>
      <c r="J1082" t="s">
        <v>7150</v>
      </c>
      <c r="K1082" t="s">
        <v>8290</v>
      </c>
      <c r="M1082" t="s">
        <v>2048</v>
      </c>
      <c r="N1082" t="s">
        <v>253</v>
      </c>
      <c r="O1082">
        <v>87401</v>
      </c>
      <c r="P1082" t="s">
        <v>50</v>
      </c>
      <c r="U1082" s="1">
        <v>43025</v>
      </c>
      <c r="V1082" s="1">
        <v>43025</v>
      </c>
      <c r="W1082" s="1">
        <v>43025.376388888886</v>
      </c>
      <c r="X1082" s="1">
        <v>43025.376388888886</v>
      </c>
      <c r="AC1082" t="s">
        <v>53</v>
      </c>
      <c r="AD1082">
        <v>2969474645</v>
      </c>
      <c r="AE1082" s="1">
        <v>37110.530555555553</v>
      </c>
      <c r="AF1082" t="s">
        <v>8291</v>
      </c>
      <c r="AG1082" t="s">
        <v>8292</v>
      </c>
      <c r="AH1082" t="s">
        <v>51</v>
      </c>
      <c r="AJ1082" t="s">
        <v>53</v>
      </c>
      <c r="AL1082" t="s">
        <v>78</v>
      </c>
      <c r="AO1082" t="s">
        <v>5443</v>
      </c>
      <c r="AP1082" s="1">
        <v>44631.988194444442</v>
      </c>
      <c r="AQ1082" s="1">
        <v>44357.506249999999</v>
      </c>
    </row>
    <row r="1083" spans="1:43" x14ac:dyDescent="0.35">
      <c r="A1083" t="s">
        <v>8293</v>
      </c>
      <c r="B1083" t="s">
        <v>3596</v>
      </c>
      <c r="C1083" t="s">
        <v>5318</v>
      </c>
      <c r="F1083" t="s">
        <v>8294</v>
      </c>
      <c r="H1083" t="s">
        <v>8295</v>
      </c>
      <c r="J1083" t="s">
        <v>8296</v>
      </c>
      <c r="K1083" t="s">
        <v>8297</v>
      </c>
      <c r="M1083" t="s">
        <v>8298</v>
      </c>
      <c r="N1083" t="s">
        <v>65</v>
      </c>
      <c r="O1083">
        <v>80467</v>
      </c>
      <c r="P1083" t="s">
        <v>50</v>
      </c>
      <c r="U1083" s="1">
        <v>43025</v>
      </c>
      <c r="V1083" s="1">
        <v>43025</v>
      </c>
      <c r="W1083" s="1">
        <v>43025.594444444447</v>
      </c>
      <c r="X1083" s="1">
        <v>43025.594444444447</v>
      </c>
      <c r="AC1083" t="s">
        <v>53</v>
      </c>
      <c r="AD1083">
        <v>2969761103</v>
      </c>
      <c r="AE1083" s="1">
        <v>43025.60833333333</v>
      </c>
      <c r="AF1083" t="s">
        <v>8299</v>
      </c>
      <c r="AG1083" t="s">
        <v>8300</v>
      </c>
      <c r="AH1083" t="s">
        <v>51</v>
      </c>
      <c r="AJ1083" t="s">
        <v>53</v>
      </c>
      <c r="AL1083" t="s">
        <v>78</v>
      </c>
      <c r="AO1083" t="s">
        <v>5443</v>
      </c>
      <c r="AP1083" s="1">
        <v>45265.473611111112</v>
      </c>
      <c r="AQ1083" s="1">
        <v>45261.361111111109</v>
      </c>
    </row>
    <row r="1084" spans="1:43" x14ac:dyDescent="0.35">
      <c r="A1084" t="s">
        <v>8301</v>
      </c>
      <c r="B1084" t="s">
        <v>8302</v>
      </c>
      <c r="C1084" t="s">
        <v>8303</v>
      </c>
      <c r="D1084" t="s">
        <v>451</v>
      </c>
      <c r="F1084" t="s">
        <v>47</v>
      </c>
      <c r="H1084" t="s">
        <v>8304</v>
      </c>
      <c r="I1084" t="s">
        <v>179</v>
      </c>
      <c r="J1084" t="s">
        <v>85</v>
      </c>
      <c r="P1084" t="s">
        <v>50</v>
      </c>
      <c r="U1084" s="1">
        <v>43025.373611111114</v>
      </c>
      <c r="V1084" s="1">
        <v>43025.373611111114</v>
      </c>
      <c r="W1084" s="1">
        <v>44784.501388888886</v>
      </c>
      <c r="X1084" s="1">
        <v>44784.501388888886</v>
      </c>
      <c r="AC1084" t="s">
        <v>53</v>
      </c>
      <c r="AD1084">
        <v>2969485219</v>
      </c>
      <c r="AE1084" s="1">
        <v>37784</v>
      </c>
      <c r="AF1084" t="s">
        <v>180</v>
      </c>
      <c r="AG1084" t="s">
        <v>8305</v>
      </c>
      <c r="AH1084" t="s">
        <v>53</v>
      </c>
      <c r="AJ1084" t="s">
        <v>53</v>
      </c>
      <c r="AK1084" t="s">
        <v>8052</v>
      </c>
      <c r="AL1084" t="s">
        <v>78</v>
      </c>
      <c r="AO1084" t="s">
        <v>54</v>
      </c>
      <c r="AP1084" s="1">
        <v>44916.618750000001</v>
      </c>
    </row>
    <row r="1085" spans="1:43" x14ac:dyDescent="0.35">
      <c r="A1085" t="s">
        <v>8306</v>
      </c>
      <c r="B1085" t="s">
        <v>1601</v>
      </c>
      <c r="C1085" t="s">
        <v>3191</v>
      </c>
      <c r="H1085" t="s">
        <v>8307</v>
      </c>
      <c r="I1085" t="s">
        <v>200</v>
      </c>
      <c r="J1085" t="s">
        <v>5217</v>
      </c>
      <c r="K1085" t="s">
        <v>5218</v>
      </c>
      <c r="M1085" t="s">
        <v>2783</v>
      </c>
      <c r="N1085" t="s">
        <v>264</v>
      </c>
      <c r="O1085">
        <v>77269</v>
      </c>
      <c r="P1085" t="s">
        <v>50</v>
      </c>
      <c r="U1085" s="1">
        <v>43026</v>
      </c>
      <c r="V1085" s="1">
        <v>43026</v>
      </c>
      <c r="W1085" s="1">
        <v>45278.544444444444</v>
      </c>
      <c r="X1085" s="1">
        <v>45278.544444444444</v>
      </c>
      <c r="AC1085" t="s">
        <v>53</v>
      </c>
      <c r="AD1085">
        <v>2969475162</v>
      </c>
      <c r="AE1085" s="1">
        <v>37147</v>
      </c>
      <c r="AF1085" t="s">
        <v>5241</v>
      </c>
      <c r="AG1085" t="s">
        <v>8308</v>
      </c>
      <c r="AH1085" t="s">
        <v>51</v>
      </c>
      <c r="AJ1085" t="s">
        <v>53</v>
      </c>
      <c r="AO1085" t="s">
        <v>5443</v>
      </c>
      <c r="AP1085" s="1">
        <v>45330.345138888886</v>
      </c>
    </row>
    <row r="1086" spans="1:43" x14ac:dyDescent="0.35">
      <c r="A1086" t="s">
        <v>8309</v>
      </c>
      <c r="B1086" t="s">
        <v>8310</v>
      </c>
      <c r="C1086" t="s">
        <v>3475</v>
      </c>
      <c r="D1086" t="s">
        <v>58</v>
      </c>
      <c r="H1086" t="s">
        <v>8311</v>
      </c>
      <c r="J1086" t="s">
        <v>62</v>
      </c>
      <c r="P1086" t="s">
        <v>50</v>
      </c>
      <c r="U1086" s="1">
        <v>43027</v>
      </c>
      <c r="V1086" s="1">
        <v>43027</v>
      </c>
      <c r="W1086" s="1">
        <v>43027.452777777777</v>
      </c>
      <c r="X1086" s="1">
        <v>43565.763194444444</v>
      </c>
      <c r="AC1086" t="s">
        <v>53</v>
      </c>
      <c r="AD1086">
        <v>2969479981</v>
      </c>
      <c r="AE1086" s="1">
        <v>37426</v>
      </c>
      <c r="AF1086" t="s">
        <v>1314</v>
      </c>
      <c r="AG1086" t="s">
        <v>8312</v>
      </c>
      <c r="AH1086" t="s">
        <v>51</v>
      </c>
      <c r="AJ1086" t="s">
        <v>53</v>
      </c>
      <c r="AL1086" t="s">
        <v>78</v>
      </c>
      <c r="AO1086" t="s">
        <v>5443</v>
      </c>
      <c r="AP1086" s="1">
        <v>44909.500694444447</v>
      </c>
      <c r="AQ1086" s="1">
        <v>44901.45208333333</v>
      </c>
    </row>
    <row r="1087" spans="1:43" x14ac:dyDescent="0.35">
      <c r="A1087" t="s">
        <v>8313</v>
      </c>
      <c r="B1087" t="s">
        <v>8314</v>
      </c>
      <c r="C1087" t="s">
        <v>464</v>
      </c>
      <c r="F1087" t="s">
        <v>2324</v>
      </c>
      <c r="H1087" t="s">
        <v>8315</v>
      </c>
      <c r="I1087" t="s">
        <v>464</v>
      </c>
      <c r="J1087" t="s">
        <v>465</v>
      </c>
      <c r="K1087" t="s">
        <v>8316</v>
      </c>
      <c r="M1087" t="s">
        <v>525</v>
      </c>
      <c r="N1087" t="s">
        <v>65</v>
      </c>
      <c r="O1087">
        <v>80046</v>
      </c>
      <c r="P1087" t="s">
        <v>50</v>
      </c>
      <c r="U1087" s="1">
        <v>43027</v>
      </c>
      <c r="V1087" s="1">
        <v>43027</v>
      </c>
      <c r="W1087" s="1">
        <v>43027.576388888891</v>
      </c>
      <c r="X1087" s="1">
        <v>45365.427777777775</v>
      </c>
      <c r="Y1087" s="1">
        <v>45474.75277777778</v>
      </c>
      <c r="Z1087">
        <v>1816.81</v>
      </c>
      <c r="AA1087" t="s">
        <v>133</v>
      </c>
      <c r="AC1087" t="s">
        <v>53</v>
      </c>
      <c r="AD1087">
        <v>2969543968</v>
      </c>
      <c r="AE1087" s="1">
        <v>40032.470138888886</v>
      </c>
      <c r="AF1087" t="s">
        <v>8317</v>
      </c>
      <c r="AG1087" t="s">
        <v>8318</v>
      </c>
      <c r="AH1087" t="s">
        <v>51</v>
      </c>
      <c r="AJ1087" t="s">
        <v>53</v>
      </c>
      <c r="AL1087" t="s">
        <v>78</v>
      </c>
      <c r="AO1087" t="s">
        <v>5443</v>
      </c>
      <c r="AP1087" s="1">
        <v>45306.427777777775</v>
      </c>
    </row>
    <row r="1088" spans="1:43" x14ac:dyDescent="0.35">
      <c r="A1088" t="s">
        <v>8319</v>
      </c>
      <c r="B1088" t="s">
        <v>3728</v>
      </c>
      <c r="C1088" t="s">
        <v>2025</v>
      </c>
      <c r="F1088" t="s">
        <v>8320</v>
      </c>
      <c r="G1088">
        <v>7202293781</v>
      </c>
      <c r="H1088" t="s">
        <v>8321</v>
      </c>
      <c r="I1088" t="s">
        <v>179</v>
      </c>
      <c r="J1088" t="s">
        <v>8322</v>
      </c>
      <c r="K1088" t="s">
        <v>8323</v>
      </c>
      <c r="M1088" t="s">
        <v>607</v>
      </c>
      <c r="N1088" t="s">
        <v>287</v>
      </c>
      <c r="O1088">
        <v>80249</v>
      </c>
      <c r="P1088" t="s">
        <v>50</v>
      </c>
      <c r="U1088" s="1">
        <v>43030.569444444445</v>
      </c>
      <c r="V1088" s="1">
        <v>43030.569444444445</v>
      </c>
      <c r="W1088" s="1">
        <v>43031.399305555555</v>
      </c>
      <c r="X1088" s="1">
        <v>43031.399305555555</v>
      </c>
      <c r="AC1088" t="s">
        <v>53</v>
      </c>
      <c r="AD1088">
        <v>2969730731</v>
      </c>
      <c r="AE1088" s="1">
        <v>42824.602083333331</v>
      </c>
      <c r="AF1088" t="s">
        <v>8324</v>
      </c>
      <c r="AG1088" t="s">
        <v>8325</v>
      </c>
      <c r="AH1088" t="s">
        <v>53</v>
      </c>
      <c r="AJ1088" t="s">
        <v>53</v>
      </c>
      <c r="AK1088" t="s">
        <v>7107</v>
      </c>
      <c r="AL1088" t="s">
        <v>78</v>
      </c>
      <c r="AO1088" t="s">
        <v>54</v>
      </c>
      <c r="AP1088" s="1">
        <v>43975.704861111109</v>
      </c>
    </row>
    <row r="1089" spans="1:43" x14ac:dyDescent="0.35">
      <c r="A1089" t="s">
        <v>8326</v>
      </c>
      <c r="B1089" t="s">
        <v>8327</v>
      </c>
      <c r="C1089" t="s">
        <v>8328</v>
      </c>
      <c r="D1089" t="s">
        <v>861</v>
      </c>
      <c r="F1089" t="s">
        <v>405</v>
      </c>
      <c r="H1089" t="s">
        <v>8329</v>
      </c>
      <c r="J1089" t="s">
        <v>407</v>
      </c>
      <c r="P1089" t="s">
        <v>50</v>
      </c>
      <c r="U1089" s="1">
        <v>43031</v>
      </c>
      <c r="V1089" s="1">
        <v>43031</v>
      </c>
      <c r="W1089" s="1">
        <v>43031.520833333336</v>
      </c>
      <c r="X1089" s="1">
        <v>43186.456250000003</v>
      </c>
      <c r="AC1089" t="s">
        <v>53</v>
      </c>
      <c r="AD1089">
        <v>2969475309</v>
      </c>
      <c r="AE1089" s="1">
        <v>37159</v>
      </c>
      <c r="AF1089" t="s">
        <v>408</v>
      </c>
      <c r="AG1089" t="s">
        <v>8330</v>
      </c>
      <c r="AH1089" t="s">
        <v>51</v>
      </c>
      <c r="AJ1089" t="s">
        <v>53</v>
      </c>
      <c r="AL1089" t="s">
        <v>78</v>
      </c>
      <c r="AO1089" t="s">
        <v>5443</v>
      </c>
      <c r="AP1089" s="1">
        <v>43203.54583333333</v>
      </c>
    </row>
    <row r="1090" spans="1:43" x14ac:dyDescent="0.35">
      <c r="A1090" t="s">
        <v>8331</v>
      </c>
      <c r="B1090" t="s">
        <v>5892</v>
      </c>
      <c r="C1090" t="s">
        <v>8332</v>
      </c>
      <c r="F1090" t="s">
        <v>1170</v>
      </c>
      <c r="H1090" t="s">
        <v>8333</v>
      </c>
      <c r="J1090" t="s">
        <v>1172</v>
      </c>
      <c r="K1090" t="s">
        <v>8334</v>
      </c>
      <c r="M1090" t="s">
        <v>7160</v>
      </c>
      <c r="N1090" t="s">
        <v>253</v>
      </c>
      <c r="O1090">
        <v>87301</v>
      </c>
      <c r="P1090" t="s">
        <v>50</v>
      </c>
      <c r="U1090" s="1">
        <v>43032</v>
      </c>
      <c r="V1090" s="1">
        <v>43032</v>
      </c>
      <c r="W1090" s="1">
        <v>43032.508333333331</v>
      </c>
      <c r="X1090" s="1">
        <v>43032.508333333331</v>
      </c>
      <c r="AC1090" t="s">
        <v>53</v>
      </c>
      <c r="AD1090">
        <v>2969483941</v>
      </c>
      <c r="AE1090" s="1">
        <v>37685</v>
      </c>
      <c r="AF1090" t="s">
        <v>1177</v>
      </c>
      <c r="AG1090" t="s">
        <v>8335</v>
      </c>
      <c r="AH1090" t="s">
        <v>51</v>
      </c>
      <c r="AJ1090" t="s">
        <v>53</v>
      </c>
      <c r="AL1090" t="s">
        <v>78</v>
      </c>
      <c r="AO1090" t="s">
        <v>5443</v>
      </c>
      <c r="AP1090" s="1">
        <v>44557.811805555553</v>
      </c>
      <c r="AQ1090" s="1">
        <v>44452.719444444447</v>
      </c>
    </row>
    <row r="1091" spans="1:43" x14ac:dyDescent="0.35">
      <c r="A1091" t="s">
        <v>8336</v>
      </c>
      <c r="B1091" t="s">
        <v>8337</v>
      </c>
      <c r="C1091" t="s">
        <v>308</v>
      </c>
      <c r="D1091" t="s">
        <v>107</v>
      </c>
      <c r="F1091" t="s">
        <v>8338</v>
      </c>
      <c r="H1091" t="s">
        <v>8339</v>
      </c>
      <c r="I1091" t="s">
        <v>61</v>
      </c>
      <c r="J1091" t="s">
        <v>5883</v>
      </c>
      <c r="P1091" t="s">
        <v>50</v>
      </c>
      <c r="U1091" s="1">
        <v>43032.38958333333</v>
      </c>
      <c r="V1091" s="1">
        <v>43032.38958333333</v>
      </c>
      <c r="W1091" s="1">
        <v>43032.393750000003</v>
      </c>
      <c r="X1091" s="1">
        <v>43543.370833333334</v>
      </c>
      <c r="AC1091" t="s">
        <v>53</v>
      </c>
      <c r="AD1091">
        <v>2969479529</v>
      </c>
      <c r="AE1091" s="1">
        <v>37399</v>
      </c>
      <c r="AF1091" t="s">
        <v>5885</v>
      </c>
      <c r="AG1091" t="s">
        <v>8340</v>
      </c>
      <c r="AH1091" t="s">
        <v>53</v>
      </c>
      <c r="AJ1091" t="s">
        <v>53</v>
      </c>
      <c r="AK1091" t="s">
        <v>7107</v>
      </c>
      <c r="AL1091" t="s">
        <v>78</v>
      </c>
      <c r="AO1091" t="s">
        <v>54</v>
      </c>
      <c r="AP1091" s="1">
        <v>45379.384722222225</v>
      </c>
      <c r="AQ1091" s="1">
        <v>43773.552777777775</v>
      </c>
    </row>
    <row r="1092" spans="1:43" x14ac:dyDescent="0.35">
      <c r="A1092" t="s">
        <v>8341</v>
      </c>
      <c r="B1092" t="s">
        <v>8342</v>
      </c>
      <c r="C1092" t="s">
        <v>518</v>
      </c>
      <c r="F1092" t="s">
        <v>8343</v>
      </c>
      <c r="H1092" t="s">
        <v>8344</v>
      </c>
      <c r="I1092" t="s">
        <v>101</v>
      </c>
      <c r="J1092" t="s">
        <v>8345</v>
      </c>
      <c r="K1092" t="s">
        <v>8346</v>
      </c>
      <c r="M1092" t="s">
        <v>325</v>
      </c>
      <c r="N1092" t="s">
        <v>287</v>
      </c>
      <c r="O1092">
        <v>81303</v>
      </c>
      <c r="P1092" t="s">
        <v>50</v>
      </c>
      <c r="U1092" s="1">
        <v>38356.975694444445</v>
      </c>
      <c r="V1092" s="1">
        <v>43032.586805555555</v>
      </c>
      <c r="W1092" s="1">
        <v>38390.438194444447</v>
      </c>
      <c r="X1092" s="1">
        <v>44000.508333333331</v>
      </c>
      <c r="Y1092" s="1">
        <v>42333.469444444447</v>
      </c>
      <c r="AC1092" t="s">
        <v>51</v>
      </c>
      <c r="AD1092">
        <v>2969482122</v>
      </c>
      <c r="AE1092" s="1">
        <v>37559</v>
      </c>
      <c r="AF1092" t="s">
        <v>8347</v>
      </c>
      <c r="AG1092" t="s">
        <v>8348</v>
      </c>
      <c r="AH1092" t="s">
        <v>53</v>
      </c>
      <c r="AJ1092" t="s">
        <v>53</v>
      </c>
      <c r="AL1092" t="s">
        <v>68</v>
      </c>
      <c r="AO1092" t="s">
        <v>54</v>
      </c>
      <c r="AP1092" s="1">
        <v>45474.65347222222</v>
      </c>
      <c r="AQ1092" s="1">
        <v>45474.660416666666</v>
      </c>
    </row>
    <row r="1093" spans="1:43" x14ac:dyDescent="0.35">
      <c r="A1093" t="s">
        <v>8349</v>
      </c>
      <c r="B1093" t="s">
        <v>8350</v>
      </c>
      <c r="C1093" t="s">
        <v>8351</v>
      </c>
      <c r="F1093" t="s">
        <v>8352</v>
      </c>
      <c r="H1093" t="s">
        <v>8353</v>
      </c>
      <c r="I1093" t="s">
        <v>394</v>
      </c>
      <c r="J1093" t="s">
        <v>2667</v>
      </c>
      <c r="K1093" t="s">
        <v>8354</v>
      </c>
      <c r="M1093" t="s">
        <v>1006</v>
      </c>
      <c r="N1093" t="s">
        <v>287</v>
      </c>
      <c r="O1093">
        <v>80907</v>
      </c>
      <c r="P1093" t="s">
        <v>50</v>
      </c>
      <c r="U1093" s="1">
        <v>38398.697916666664</v>
      </c>
      <c r="V1093" s="1">
        <v>43032.589583333334</v>
      </c>
      <c r="W1093" s="1">
        <v>38733.697222222225</v>
      </c>
      <c r="X1093" s="1">
        <v>42436.353472222225</v>
      </c>
      <c r="Y1093" s="1">
        <v>42213.675694444442</v>
      </c>
      <c r="AC1093" t="s">
        <v>51</v>
      </c>
      <c r="AD1093">
        <v>2969475420</v>
      </c>
      <c r="AE1093" s="1">
        <v>37166.661111111112</v>
      </c>
      <c r="AF1093" t="s">
        <v>8355</v>
      </c>
      <c r="AG1093" t="s">
        <v>8356</v>
      </c>
      <c r="AH1093" t="s">
        <v>53</v>
      </c>
      <c r="AJ1093" t="s">
        <v>53</v>
      </c>
      <c r="AL1093" t="s">
        <v>68</v>
      </c>
      <c r="AO1093" t="s">
        <v>54</v>
      </c>
      <c r="AP1093" s="1">
        <v>45467.691666666666</v>
      </c>
    </row>
    <row r="1094" spans="1:43" x14ac:dyDescent="0.35">
      <c r="A1094" t="s">
        <v>8357</v>
      </c>
      <c r="B1094" t="s">
        <v>1440</v>
      </c>
      <c r="C1094" t="s">
        <v>3475</v>
      </c>
      <c r="D1094" t="s">
        <v>3367</v>
      </c>
      <c r="F1094" t="s">
        <v>8358</v>
      </c>
      <c r="H1094" t="s">
        <v>8359</v>
      </c>
      <c r="I1094" t="s">
        <v>200</v>
      </c>
      <c r="J1094" t="s">
        <v>8360</v>
      </c>
      <c r="K1094" t="s">
        <v>8361</v>
      </c>
      <c r="M1094" t="s">
        <v>8362</v>
      </c>
      <c r="N1094" t="s">
        <v>608</v>
      </c>
      <c r="O1094">
        <v>81505</v>
      </c>
      <c r="P1094" t="s">
        <v>50</v>
      </c>
      <c r="U1094" s="1">
        <v>38968.511805555558</v>
      </c>
      <c r="V1094" s="1">
        <v>43032.6</v>
      </c>
      <c r="W1094" s="1">
        <v>38968.520833333336</v>
      </c>
      <c r="X1094" s="1">
        <v>43934.647916666669</v>
      </c>
      <c r="Y1094" s="1">
        <v>42653.670138888891</v>
      </c>
      <c r="AC1094" t="s">
        <v>51</v>
      </c>
      <c r="AD1094">
        <v>2969520590</v>
      </c>
      <c r="AE1094" s="1">
        <v>38968.519444444442</v>
      </c>
      <c r="AF1094" t="s">
        <v>8363</v>
      </c>
      <c r="AG1094" t="s">
        <v>8364</v>
      </c>
      <c r="AH1094" t="s">
        <v>53</v>
      </c>
      <c r="AJ1094" t="s">
        <v>53</v>
      </c>
      <c r="AK1094" t="s">
        <v>112</v>
      </c>
      <c r="AL1094" t="s">
        <v>68</v>
      </c>
      <c r="AO1094" t="s">
        <v>54</v>
      </c>
      <c r="AP1094" s="1">
        <v>44894.467361111114</v>
      </c>
      <c r="AQ1094" s="1">
        <v>44651.795138888891</v>
      </c>
    </row>
    <row r="1095" spans="1:43" x14ac:dyDescent="0.35">
      <c r="A1095" t="s">
        <v>8365</v>
      </c>
      <c r="B1095" t="s">
        <v>1451</v>
      </c>
      <c r="C1095" t="s">
        <v>8366</v>
      </c>
      <c r="F1095" t="s">
        <v>8367</v>
      </c>
      <c r="H1095" t="s">
        <v>8368</v>
      </c>
      <c r="I1095" t="s">
        <v>179</v>
      </c>
      <c r="J1095" t="s">
        <v>8369</v>
      </c>
      <c r="K1095" t="s">
        <v>8370</v>
      </c>
      <c r="M1095" t="s">
        <v>566</v>
      </c>
      <c r="N1095" t="s">
        <v>608</v>
      </c>
      <c r="O1095">
        <v>80640</v>
      </c>
      <c r="P1095" t="s">
        <v>50</v>
      </c>
      <c r="R1095" t="s">
        <v>8371</v>
      </c>
      <c r="U1095" s="1">
        <v>37839.530555555553</v>
      </c>
      <c r="V1095" s="1">
        <v>43032.617361111108</v>
      </c>
      <c r="W1095" s="1">
        <v>37840.636805555558</v>
      </c>
      <c r="X1095" s="1">
        <v>44186.447916666664</v>
      </c>
      <c r="Y1095" s="1">
        <v>42592.488888888889</v>
      </c>
      <c r="AC1095" t="s">
        <v>51</v>
      </c>
      <c r="AD1095">
        <v>2969485891</v>
      </c>
      <c r="AE1095" s="1">
        <v>37840</v>
      </c>
      <c r="AF1095" t="s">
        <v>8372</v>
      </c>
      <c r="AG1095" t="s">
        <v>8373</v>
      </c>
      <c r="AH1095" t="s">
        <v>53</v>
      </c>
      <c r="AJ1095" t="s">
        <v>53</v>
      </c>
      <c r="AL1095" t="s">
        <v>68</v>
      </c>
      <c r="AO1095" t="s">
        <v>54</v>
      </c>
      <c r="AP1095" s="1">
        <v>45468.685416666667</v>
      </c>
      <c r="AQ1095" s="1">
        <v>43293.573611111111</v>
      </c>
    </row>
    <row r="1096" spans="1:43" x14ac:dyDescent="0.35">
      <c r="A1096" t="s">
        <v>8374</v>
      </c>
      <c r="B1096" t="s">
        <v>8375</v>
      </c>
      <c r="C1096" t="s">
        <v>8376</v>
      </c>
      <c r="D1096" t="s">
        <v>46</v>
      </c>
      <c r="F1096" t="s">
        <v>47</v>
      </c>
      <c r="H1096" t="s">
        <v>8377</v>
      </c>
      <c r="I1096" t="s">
        <v>179</v>
      </c>
      <c r="J1096" t="s">
        <v>49</v>
      </c>
      <c r="P1096" t="s">
        <v>50</v>
      </c>
      <c r="U1096" s="1">
        <v>43034.436805555553</v>
      </c>
      <c r="V1096" s="1">
        <v>43034.436805555553</v>
      </c>
      <c r="AC1096" t="s">
        <v>53</v>
      </c>
      <c r="AD1096">
        <v>2969485219</v>
      </c>
      <c r="AE1096" s="1">
        <v>37784</v>
      </c>
      <c r="AG1096" t="s">
        <v>8378</v>
      </c>
      <c r="AH1096" t="s">
        <v>53</v>
      </c>
      <c r="AJ1096" t="s">
        <v>53</v>
      </c>
      <c r="AK1096" t="s">
        <v>7107</v>
      </c>
      <c r="AO1096" t="s">
        <v>54</v>
      </c>
    </row>
    <row r="1097" spans="1:43" x14ac:dyDescent="0.35">
      <c r="A1097" t="s">
        <v>8379</v>
      </c>
      <c r="B1097" t="s">
        <v>8380</v>
      </c>
      <c r="C1097" t="s">
        <v>196</v>
      </c>
      <c r="D1097" t="s">
        <v>451</v>
      </c>
      <c r="H1097" t="s">
        <v>8381</v>
      </c>
      <c r="J1097" t="s">
        <v>62</v>
      </c>
      <c r="P1097" t="s">
        <v>50</v>
      </c>
      <c r="U1097" s="1">
        <v>43035</v>
      </c>
      <c r="V1097" s="1">
        <v>43035</v>
      </c>
      <c r="W1097" s="1">
        <v>43035.501388888886</v>
      </c>
      <c r="X1097" s="1">
        <v>43035.501388888886</v>
      </c>
      <c r="AC1097" t="s">
        <v>51</v>
      </c>
      <c r="AD1097">
        <v>2969479981</v>
      </c>
      <c r="AE1097" s="1">
        <v>37426</v>
      </c>
      <c r="AF1097" t="s">
        <v>1314</v>
      </c>
      <c r="AG1097" t="s">
        <v>8382</v>
      </c>
      <c r="AH1097" t="s">
        <v>51</v>
      </c>
      <c r="AJ1097" t="s">
        <v>53</v>
      </c>
      <c r="AL1097" t="s">
        <v>78</v>
      </c>
      <c r="AO1097" t="s">
        <v>5443</v>
      </c>
      <c r="AP1097" s="1">
        <v>43225.40902777778</v>
      </c>
      <c r="AQ1097" s="1">
        <v>43224.685416666667</v>
      </c>
    </row>
    <row r="1098" spans="1:43" x14ac:dyDescent="0.35">
      <c r="A1098" t="s">
        <v>8383</v>
      </c>
      <c r="B1098" t="s">
        <v>8384</v>
      </c>
      <c r="C1098" t="s">
        <v>622</v>
      </c>
      <c r="F1098" t="s">
        <v>8385</v>
      </c>
      <c r="H1098" t="s">
        <v>8386</v>
      </c>
      <c r="J1098" t="s">
        <v>8387</v>
      </c>
      <c r="K1098" t="s">
        <v>8388</v>
      </c>
      <c r="M1098" t="s">
        <v>525</v>
      </c>
      <c r="N1098" t="s">
        <v>65</v>
      </c>
      <c r="O1098">
        <v>80011</v>
      </c>
      <c r="P1098" t="s">
        <v>50</v>
      </c>
      <c r="U1098" s="1">
        <v>43035</v>
      </c>
      <c r="V1098" s="1">
        <v>43035</v>
      </c>
      <c r="W1098" s="1">
        <v>43035.686111111114</v>
      </c>
      <c r="X1098" s="1">
        <v>43035.686111111114</v>
      </c>
      <c r="AC1098" t="s">
        <v>53</v>
      </c>
      <c r="AD1098">
        <v>2969762537</v>
      </c>
      <c r="AE1098" s="1">
        <v>43035.691666666666</v>
      </c>
      <c r="AF1098" t="s">
        <v>8389</v>
      </c>
      <c r="AG1098" t="s">
        <v>8390</v>
      </c>
      <c r="AH1098" t="s">
        <v>51</v>
      </c>
      <c r="AJ1098" t="s">
        <v>53</v>
      </c>
      <c r="AL1098" t="s">
        <v>78</v>
      </c>
      <c r="AO1098" t="s">
        <v>5443</v>
      </c>
      <c r="AP1098" s="1">
        <v>45455.47152777778</v>
      </c>
      <c r="AQ1098" s="1">
        <v>45455.559027777781</v>
      </c>
    </row>
    <row r="1099" spans="1:43" x14ac:dyDescent="0.35">
      <c r="A1099" t="s">
        <v>8391</v>
      </c>
      <c r="B1099" t="s">
        <v>8392</v>
      </c>
      <c r="C1099" t="s">
        <v>2615</v>
      </c>
      <c r="F1099" t="s">
        <v>8393</v>
      </c>
      <c r="H1099" t="s">
        <v>8391</v>
      </c>
      <c r="J1099" t="s">
        <v>8394</v>
      </c>
      <c r="K1099" t="s">
        <v>8395</v>
      </c>
      <c r="M1099" t="s">
        <v>159</v>
      </c>
      <c r="N1099" t="s">
        <v>65</v>
      </c>
      <c r="O1099">
        <v>80922</v>
      </c>
      <c r="P1099" t="s">
        <v>50</v>
      </c>
      <c r="U1099" s="1">
        <v>43037</v>
      </c>
      <c r="V1099" s="1">
        <v>43037</v>
      </c>
      <c r="W1099" s="1">
        <v>43037.841666666667</v>
      </c>
      <c r="X1099" s="1">
        <v>43037.841666666667</v>
      </c>
      <c r="AC1099" t="s">
        <v>53</v>
      </c>
      <c r="AD1099">
        <v>2969773395</v>
      </c>
      <c r="AE1099" s="1">
        <v>43112.488194444442</v>
      </c>
      <c r="AF1099" t="s">
        <v>8396</v>
      </c>
      <c r="AG1099" t="s">
        <v>8397</v>
      </c>
      <c r="AH1099" t="s">
        <v>51</v>
      </c>
      <c r="AJ1099" t="s">
        <v>53</v>
      </c>
      <c r="AL1099" t="s">
        <v>78</v>
      </c>
      <c r="AO1099" t="s">
        <v>5443</v>
      </c>
      <c r="AP1099" s="1">
        <v>44362.572916666664</v>
      </c>
    </row>
    <row r="1100" spans="1:43" x14ac:dyDescent="0.35">
      <c r="A1100" t="s">
        <v>8398</v>
      </c>
      <c r="B1100" t="s">
        <v>8399</v>
      </c>
      <c r="C1100" t="s">
        <v>648</v>
      </c>
      <c r="F1100" t="s">
        <v>8400</v>
      </c>
      <c r="H1100" t="s">
        <v>8401</v>
      </c>
      <c r="I1100" t="s">
        <v>200</v>
      </c>
      <c r="J1100" t="s">
        <v>8402</v>
      </c>
      <c r="K1100" t="s">
        <v>8403</v>
      </c>
      <c r="M1100" t="s">
        <v>154</v>
      </c>
      <c r="N1100" t="s">
        <v>287</v>
      </c>
      <c r="O1100">
        <v>80631</v>
      </c>
      <c r="P1100" t="s">
        <v>50</v>
      </c>
      <c r="U1100" s="1">
        <v>43039.572222222225</v>
      </c>
      <c r="V1100" s="1">
        <v>43039.572222222225</v>
      </c>
      <c r="W1100" s="1">
        <v>43039.611805555556</v>
      </c>
      <c r="X1100" s="1">
        <v>43039.611805555556</v>
      </c>
      <c r="AC1100" t="s">
        <v>51</v>
      </c>
      <c r="AD1100">
        <v>2969598702</v>
      </c>
      <c r="AE1100" s="1">
        <v>41521.468055555553</v>
      </c>
      <c r="AF1100" t="s">
        <v>8404</v>
      </c>
      <c r="AG1100" t="s">
        <v>8405</v>
      </c>
      <c r="AH1100" t="s">
        <v>53</v>
      </c>
      <c r="AJ1100" t="s">
        <v>53</v>
      </c>
      <c r="AK1100" t="s">
        <v>7107</v>
      </c>
      <c r="AL1100" t="s">
        <v>78</v>
      </c>
      <c r="AO1100" t="s">
        <v>54</v>
      </c>
      <c r="AP1100" s="1">
        <v>45476.324305555558</v>
      </c>
      <c r="AQ1100" s="1">
        <v>45427.730555555558</v>
      </c>
    </row>
    <row r="1101" spans="1:43" x14ac:dyDescent="0.35">
      <c r="A1101" t="s">
        <v>8406</v>
      </c>
      <c r="B1101" t="s">
        <v>8407</v>
      </c>
      <c r="C1101" t="s">
        <v>8408</v>
      </c>
      <c r="H1101" t="s">
        <v>8409</v>
      </c>
      <c r="I1101" t="s">
        <v>179</v>
      </c>
      <c r="J1101" t="s">
        <v>8410</v>
      </c>
      <c r="K1101" t="s">
        <v>8411</v>
      </c>
      <c r="L1101" t="s">
        <v>8412</v>
      </c>
      <c r="M1101" t="s">
        <v>8413</v>
      </c>
      <c r="N1101" t="s">
        <v>326</v>
      </c>
      <c r="O1101" t="s">
        <v>8414</v>
      </c>
      <c r="P1101" t="s">
        <v>50</v>
      </c>
      <c r="U1101" s="1">
        <v>43040.336111111108</v>
      </c>
      <c r="V1101" s="1">
        <v>43040.336111111108</v>
      </c>
      <c r="W1101" s="1">
        <v>43040.338194444441</v>
      </c>
      <c r="X1101" s="1">
        <v>43040.338194444441</v>
      </c>
      <c r="AC1101" t="s">
        <v>53</v>
      </c>
      <c r="AD1101">
        <v>2969475422</v>
      </c>
      <c r="AE1101" s="1">
        <v>37166.661111111112</v>
      </c>
      <c r="AF1101" t="s">
        <v>8415</v>
      </c>
      <c r="AG1101" t="s">
        <v>8416</v>
      </c>
      <c r="AH1101" t="s">
        <v>53</v>
      </c>
      <c r="AJ1101" t="s">
        <v>53</v>
      </c>
      <c r="AK1101" t="s">
        <v>8052</v>
      </c>
      <c r="AL1101" t="s">
        <v>78</v>
      </c>
      <c r="AO1101" t="s">
        <v>54</v>
      </c>
      <c r="AP1101" s="1">
        <v>45124.666666666664</v>
      </c>
    </row>
    <row r="1102" spans="1:43" x14ac:dyDescent="0.35">
      <c r="A1102" t="s">
        <v>8417</v>
      </c>
      <c r="B1102" t="s">
        <v>8418</v>
      </c>
      <c r="C1102" t="s">
        <v>6957</v>
      </c>
      <c r="F1102" t="s">
        <v>8419</v>
      </c>
      <c r="H1102" t="s">
        <v>8420</v>
      </c>
      <c r="I1102" t="s">
        <v>179</v>
      </c>
      <c r="J1102" t="s">
        <v>6530</v>
      </c>
      <c r="K1102" t="s">
        <v>8421</v>
      </c>
      <c r="M1102" t="s">
        <v>5822</v>
      </c>
      <c r="N1102" t="s">
        <v>65</v>
      </c>
      <c r="O1102">
        <v>80108</v>
      </c>
      <c r="P1102" t="s">
        <v>50</v>
      </c>
      <c r="U1102" s="1">
        <v>43035</v>
      </c>
      <c r="V1102" s="1">
        <v>43040.388888888891</v>
      </c>
      <c r="W1102" s="1">
        <v>43035.595833333333</v>
      </c>
      <c r="X1102" s="1">
        <v>43035.595833333333</v>
      </c>
      <c r="AC1102" t="s">
        <v>53</v>
      </c>
      <c r="AD1102">
        <v>2969507921</v>
      </c>
      <c r="AE1102" s="1">
        <v>38224.743750000001</v>
      </c>
      <c r="AF1102" t="s">
        <v>6246</v>
      </c>
      <c r="AG1102" t="s">
        <v>8422</v>
      </c>
      <c r="AH1102" t="s">
        <v>51</v>
      </c>
      <c r="AJ1102" t="s">
        <v>53</v>
      </c>
      <c r="AL1102" t="s">
        <v>78</v>
      </c>
      <c r="AO1102" t="s">
        <v>5443</v>
      </c>
      <c r="AP1102" s="1">
        <v>45336.307638888888</v>
      </c>
      <c r="AQ1102" s="1">
        <v>45237.672222222223</v>
      </c>
    </row>
    <row r="1103" spans="1:43" x14ac:dyDescent="0.35">
      <c r="A1103" t="s">
        <v>8423</v>
      </c>
      <c r="B1103" t="s">
        <v>8424</v>
      </c>
      <c r="C1103" t="s">
        <v>8425</v>
      </c>
      <c r="F1103" t="s">
        <v>8426</v>
      </c>
      <c r="G1103" t="s">
        <v>8427</v>
      </c>
      <c r="H1103" t="s">
        <v>8428</v>
      </c>
      <c r="I1103" t="s">
        <v>1909</v>
      </c>
      <c r="J1103" t="s">
        <v>8410</v>
      </c>
      <c r="K1103" t="s">
        <v>8429</v>
      </c>
      <c r="L1103" t="s">
        <v>8430</v>
      </c>
      <c r="M1103" t="s">
        <v>2378</v>
      </c>
      <c r="N1103" t="s">
        <v>287</v>
      </c>
      <c r="O1103">
        <v>80528</v>
      </c>
      <c r="P1103" t="s">
        <v>50</v>
      </c>
      <c r="U1103" s="1">
        <v>43040.481249999997</v>
      </c>
      <c r="V1103" s="1">
        <v>43040.481249999997</v>
      </c>
      <c r="W1103" s="1">
        <v>43040.518750000003</v>
      </c>
      <c r="X1103" s="1">
        <v>43997.513194444444</v>
      </c>
      <c r="AC1103" t="s">
        <v>53</v>
      </c>
      <c r="AD1103">
        <v>2969475422</v>
      </c>
      <c r="AE1103" s="1">
        <v>37166.661111111112</v>
      </c>
      <c r="AF1103" t="s">
        <v>8415</v>
      </c>
      <c r="AG1103" t="s">
        <v>8431</v>
      </c>
      <c r="AH1103" t="s">
        <v>53</v>
      </c>
      <c r="AJ1103" t="s">
        <v>53</v>
      </c>
      <c r="AK1103" t="s">
        <v>8166</v>
      </c>
      <c r="AL1103" t="s">
        <v>68</v>
      </c>
      <c r="AO1103" t="s">
        <v>54</v>
      </c>
      <c r="AP1103" s="1">
        <v>45476.609722222223</v>
      </c>
      <c r="AQ1103" s="1">
        <v>45476.331944444442</v>
      </c>
    </row>
    <row r="1104" spans="1:43" x14ac:dyDescent="0.35">
      <c r="A1104" t="s">
        <v>8432</v>
      </c>
      <c r="B1104" t="s">
        <v>5213</v>
      </c>
      <c r="C1104" t="s">
        <v>5213</v>
      </c>
      <c r="F1104">
        <v>19702319401</v>
      </c>
      <c r="G1104" t="s">
        <v>8433</v>
      </c>
      <c r="H1104" t="s">
        <v>8434</v>
      </c>
      <c r="I1104" t="s">
        <v>2257</v>
      </c>
      <c r="J1104" t="s">
        <v>8410</v>
      </c>
      <c r="K1104" t="s">
        <v>8411</v>
      </c>
      <c r="M1104" t="s">
        <v>2378</v>
      </c>
      <c r="N1104" t="s">
        <v>213</v>
      </c>
      <c r="O1104" t="s">
        <v>8414</v>
      </c>
      <c r="P1104" t="s">
        <v>50</v>
      </c>
      <c r="U1104" s="1">
        <v>43040.59375</v>
      </c>
      <c r="V1104" s="1">
        <v>43040.59375</v>
      </c>
      <c r="W1104" s="1">
        <v>43040.677083333336</v>
      </c>
      <c r="X1104" s="1">
        <v>44378.381944444445</v>
      </c>
      <c r="AC1104" t="s">
        <v>53</v>
      </c>
      <c r="AD1104">
        <v>2969475422</v>
      </c>
      <c r="AE1104" s="1">
        <v>37166.661111111112</v>
      </c>
      <c r="AF1104" t="s">
        <v>8415</v>
      </c>
      <c r="AG1104" t="s">
        <v>8435</v>
      </c>
      <c r="AH1104" t="s">
        <v>53</v>
      </c>
      <c r="AJ1104" t="s">
        <v>53</v>
      </c>
      <c r="AL1104" t="s">
        <v>78</v>
      </c>
      <c r="AO1104" t="s">
        <v>54</v>
      </c>
      <c r="AP1104" s="1">
        <v>45476.375</v>
      </c>
      <c r="AQ1104" s="1">
        <v>45476.375694444447</v>
      </c>
    </row>
    <row r="1105" spans="1:43" x14ac:dyDescent="0.35">
      <c r="A1105" t="s">
        <v>8436</v>
      </c>
      <c r="B1105" t="s">
        <v>1936</v>
      </c>
      <c r="C1105" t="s">
        <v>8437</v>
      </c>
      <c r="F1105" t="s">
        <v>8438</v>
      </c>
      <c r="H1105" t="s">
        <v>8439</v>
      </c>
      <c r="I1105" t="s">
        <v>179</v>
      </c>
      <c r="J1105" t="s">
        <v>8410</v>
      </c>
      <c r="K1105" t="s">
        <v>8440</v>
      </c>
      <c r="M1105" t="s">
        <v>5907</v>
      </c>
      <c r="N1105" t="s">
        <v>65</v>
      </c>
      <c r="O1105" t="s">
        <v>8441</v>
      </c>
      <c r="P1105" t="s">
        <v>50</v>
      </c>
      <c r="U1105" s="1">
        <v>43041.325694444444</v>
      </c>
      <c r="V1105" s="1">
        <v>43041.325694444444</v>
      </c>
      <c r="W1105" s="1">
        <v>43041.329861111109</v>
      </c>
      <c r="X1105" s="1">
        <v>43041.329861111109</v>
      </c>
      <c r="AC1105" t="s">
        <v>53</v>
      </c>
      <c r="AD1105">
        <v>2969475422</v>
      </c>
      <c r="AE1105" s="1">
        <v>37166.661111111112</v>
      </c>
      <c r="AF1105" t="s">
        <v>8415</v>
      </c>
      <c r="AG1105" t="s">
        <v>8442</v>
      </c>
      <c r="AH1105" t="s">
        <v>53</v>
      </c>
      <c r="AJ1105" t="s">
        <v>53</v>
      </c>
      <c r="AK1105" t="s">
        <v>8052</v>
      </c>
      <c r="AL1105" t="s">
        <v>78</v>
      </c>
      <c r="AO1105" t="s">
        <v>54</v>
      </c>
      <c r="AP1105" s="1">
        <v>45280.623611111114</v>
      </c>
      <c r="AQ1105" s="1">
        <v>45280.624305555553</v>
      </c>
    </row>
    <row r="1106" spans="1:43" x14ac:dyDescent="0.35">
      <c r="A1106" t="s">
        <v>8443</v>
      </c>
      <c r="B1106" t="s">
        <v>8073</v>
      </c>
      <c r="C1106" t="s">
        <v>8444</v>
      </c>
      <c r="F1106" t="s">
        <v>8445</v>
      </c>
      <c r="G1106" t="s">
        <v>8446</v>
      </c>
      <c r="H1106" t="s">
        <v>8447</v>
      </c>
      <c r="I1106" t="s">
        <v>179</v>
      </c>
      <c r="J1106" t="s">
        <v>8448</v>
      </c>
      <c r="K1106" t="s">
        <v>8449</v>
      </c>
      <c r="M1106" t="s">
        <v>545</v>
      </c>
      <c r="N1106" t="s">
        <v>501</v>
      </c>
      <c r="O1106">
        <v>88004</v>
      </c>
      <c r="P1106" t="s">
        <v>50</v>
      </c>
      <c r="U1106" s="1">
        <v>43041.72152777778</v>
      </c>
      <c r="V1106" s="1">
        <v>43041.72152777778</v>
      </c>
      <c r="W1106" s="1">
        <v>43041.727777777778</v>
      </c>
      <c r="X1106" s="1">
        <v>43041.727777777778</v>
      </c>
      <c r="AC1106" t="s">
        <v>51</v>
      </c>
      <c r="AD1106">
        <v>2969572950</v>
      </c>
      <c r="AE1106" s="1">
        <v>41015.500694444447</v>
      </c>
      <c r="AF1106" t="s">
        <v>8450</v>
      </c>
      <c r="AG1106" t="s">
        <v>8451</v>
      </c>
      <c r="AH1106" t="s">
        <v>53</v>
      </c>
      <c r="AJ1106" t="s">
        <v>53</v>
      </c>
      <c r="AK1106" t="s">
        <v>7851</v>
      </c>
      <c r="AL1106" t="s">
        <v>78</v>
      </c>
      <c r="AO1106" t="s">
        <v>54</v>
      </c>
      <c r="AP1106" s="1">
        <v>45474.511805555558</v>
      </c>
      <c r="AQ1106" s="1">
        <v>45359.54583333333</v>
      </c>
    </row>
    <row r="1107" spans="1:43" x14ac:dyDescent="0.35">
      <c r="A1107" t="s">
        <v>8452</v>
      </c>
      <c r="B1107" t="s">
        <v>8453</v>
      </c>
      <c r="C1107" t="s">
        <v>8454</v>
      </c>
      <c r="F1107" t="s">
        <v>8455</v>
      </c>
      <c r="H1107" t="s">
        <v>8456</v>
      </c>
      <c r="I1107" t="s">
        <v>61</v>
      </c>
      <c r="J1107" t="s">
        <v>1700</v>
      </c>
      <c r="P1107" t="s">
        <v>50</v>
      </c>
      <c r="U1107" s="1">
        <v>43042.447916666664</v>
      </c>
      <c r="V1107" s="1">
        <v>43042.447916666664</v>
      </c>
      <c r="W1107" s="1">
        <v>43042.449305555558</v>
      </c>
      <c r="X1107" s="1">
        <v>43585.708333333336</v>
      </c>
      <c r="AC1107" t="s">
        <v>53</v>
      </c>
      <c r="AD1107">
        <v>2969475309</v>
      </c>
      <c r="AE1107" s="1">
        <v>37159</v>
      </c>
      <c r="AF1107" t="s">
        <v>674</v>
      </c>
      <c r="AG1107" t="s">
        <v>8457</v>
      </c>
      <c r="AH1107" t="s">
        <v>53</v>
      </c>
      <c r="AJ1107" t="s">
        <v>53</v>
      </c>
      <c r="AK1107" t="s">
        <v>7851</v>
      </c>
      <c r="AL1107" t="s">
        <v>78</v>
      </c>
      <c r="AO1107" t="s">
        <v>54</v>
      </c>
      <c r="AP1107" s="1">
        <v>44148.566666666666</v>
      </c>
      <c r="AQ1107" s="1">
        <v>44146.383333333331</v>
      </c>
    </row>
    <row r="1108" spans="1:43" x14ac:dyDescent="0.35">
      <c r="A1108" t="s">
        <v>8458</v>
      </c>
      <c r="B1108" t="s">
        <v>8459</v>
      </c>
      <c r="C1108" t="s">
        <v>8460</v>
      </c>
      <c r="F1108">
        <f>1720-621-2080</f>
        <v>-981</v>
      </c>
      <c r="H1108" t="s">
        <v>8461</v>
      </c>
      <c r="J1108" t="s">
        <v>8462</v>
      </c>
      <c r="N1108" t="s">
        <v>287</v>
      </c>
      <c r="O1108">
        <v>80233</v>
      </c>
      <c r="P1108" t="s">
        <v>50</v>
      </c>
      <c r="U1108" s="1">
        <v>43047</v>
      </c>
      <c r="V1108" s="1">
        <v>43047</v>
      </c>
      <c r="W1108" s="1">
        <v>43047.924305555556</v>
      </c>
      <c r="X1108" s="1">
        <v>43047.924305555556</v>
      </c>
      <c r="AC1108" t="s">
        <v>53</v>
      </c>
      <c r="AD1108">
        <v>2969570704</v>
      </c>
      <c r="AE1108" s="1">
        <v>40949.347222222219</v>
      </c>
      <c r="AF1108" t="s">
        <v>8463</v>
      </c>
      <c r="AG1108" t="s">
        <v>8464</v>
      </c>
      <c r="AH1108" t="s">
        <v>51</v>
      </c>
      <c r="AJ1108" t="s">
        <v>53</v>
      </c>
      <c r="AL1108" t="s">
        <v>78</v>
      </c>
      <c r="AO1108" t="s">
        <v>8142</v>
      </c>
      <c r="AP1108" s="1">
        <v>45310.556944444441</v>
      </c>
    </row>
    <row r="1109" spans="1:43" x14ac:dyDescent="0.35">
      <c r="A1109" t="s">
        <v>8465</v>
      </c>
      <c r="B1109" t="s">
        <v>8466</v>
      </c>
      <c r="C1109" t="s">
        <v>45</v>
      </c>
      <c r="F1109" t="s">
        <v>8467</v>
      </c>
      <c r="H1109" t="s">
        <v>8468</v>
      </c>
      <c r="J1109" t="s">
        <v>8469</v>
      </c>
      <c r="O1109">
        <v>80525</v>
      </c>
      <c r="P1109" t="s">
        <v>50</v>
      </c>
      <c r="U1109" s="1">
        <v>43047</v>
      </c>
      <c r="V1109" s="1">
        <v>43047</v>
      </c>
      <c r="W1109" s="1">
        <v>43047.580555555556</v>
      </c>
      <c r="X1109" s="1">
        <v>43047.580555555556</v>
      </c>
      <c r="AC1109" t="s">
        <v>53</v>
      </c>
      <c r="AD1109">
        <v>2969685061</v>
      </c>
      <c r="AE1109" s="1">
        <v>42314.540972222225</v>
      </c>
      <c r="AF1109" t="s">
        <v>8470</v>
      </c>
      <c r="AG1109" t="s">
        <v>8471</v>
      </c>
      <c r="AH1109" t="s">
        <v>51</v>
      </c>
      <c r="AJ1109" t="s">
        <v>53</v>
      </c>
      <c r="AL1109" t="s">
        <v>78</v>
      </c>
      <c r="AO1109" t="s">
        <v>8142</v>
      </c>
      <c r="AP1109" s="1">
        <v>43047.6</v>
      </c>
    </row>
    <row r="1110" spans="1:43" x14ac:dyDescent="0.35">
      <c r="A1110" t="s">
        <v>8472</v>
      </c>
      <c r="B1110" t="s">
        <v>529</v>
      </c>
      <c r="C1110" t="s">
        <v>1564</v>
      </c>
      <c r="F1110" t="s">
        <v>8473</v>
      </c>
      <c r="H1110" t="s">
        <v>8474</v>
      </c>
      <c r="J1110" t="s">
        <v>170</v>
      </c>
      <c r="K1110" t="s">
        <v>8475</v>
      </c>
      <c r="M1110" t="s">
        <v>8476</v>
      </c>
      <c r="N1110" t="s">
        <v>213</v>
      </c>
      <c r="O1110">
        <v>81626</v>
      </c>
      <c r="P1110" t="s">
        <v>50</v>
      </c>
      <c r="U1110" s="1">
        <v>43048</v>
      </c>
      <c r="V1110" s="1">
        <v>43048</v>
      </c>
      <c r="W1110" s="1">
        <v>43048.569444444445</v>
      </c>
      <c r="X1110" s="1">
        <v>43048.569444444445</v>
      </c>
      <c r="AC1110" t="s">
        <v>53</v>
      </c>
      <c r="AD1110">
        <v>2969475477</v>
      </c>
      <c r="AE1110" s="1">
        <v>37166.661111111112</v>
      </c>
      <c r="AF1110" t="s">
        <v>173</v>
      </c>
      <c r="AG1110" t="s">
        <v>8477</v>
      </c>
      <c r="AH1110" t="s">
        <v>51</v>
      </c>
      <c r="AJ1110" t="s">
        <v>53</v>
      </c>
      <c r="AL1110" t="s">
        <v>78</v>
      </c>
      <c r="AO1110" t="s">
        <v>8142</v>
      </c>
      <c r="AP1110" s="1">
        <v>45442.549305555556</v>
      </c>
    </row>
    <row r="1111" spans="1:43" x14ac:dyDescent="0.35">
      <c r="A1111" t="s">
        <v>8478</v>
      </c>
      <c r="B1111" t="s">
        <v>1574</v>
      </c>
      <c r="C1111" t="s">
        <v>2923</v>
      </c>
      <c r="F1111" t="s">
        <v>8479</v>
      </c>
      <c r="H1111" t="s">
        <v>8480</v>
      </c>
      <c r="I1111" t="s">
        <v>61</v>
      </c>
      <c r="J1111" t="s">
        <v>1341</v>
      </c>
      <c r="P1111" t="s">
        <v>50</v>
      </c>
      <c r="U1111" s="1">
        <v>43048.465277777781</v>
      </c>
      <c r="V1111" s="1">
        <v>43048.465277777781</v>
      </c>
      <c r="W1111" s="1">
        <v>43048.46597222222</v>
      </c>
      <c r="X1111" s="1">
        <v>43616.359722222223</v>
      </c>
      <c r="AC1111" t="s">
        <v>53</v>
      </c>
      <c r="AD1111">
        <v>2969474049</v>
      </c>
      <c r="AE1111" s="1">
        <v>37062</v>
      </c>
      <c r="AF1111" t="s">
        <v>1342</v>
      </c>
      <c r="AG1111" t="s">
        <v>8481</v>
      </c>
      <c r="AH1111" t="s">
        <v>53</v>
      </c>
      <c r="AJ1111" t="s">
        <v>53</v>
      </c>
      <c r="AK1111" t="s">
        <v>7072</v>
      </c>
      <c r="AL1111" t="s">
        <v>68</v>
      </c>
      <c r="AO1111" t="s">
        <v>54</v>
      </c>
      <c r="AP1111" s="1">
        <v>44728.538888888892</v>
      </c>
      <c r="AQ1111" s="1">
        <v>44706.410416666666</v>
      </c>
    </row>
    <row r="1112" spans="1:43" x14ac:dyDescent="0.35">
      <c r="A1112" t="s">
        <v>8482</v>
      </c>
      <c r="B1112" t="s">
        <v>8483</v>
      </c>
      <c r="C1112" t="s">
        <v>443</v>
      </c>
      <c r="D1112" t="s">
        <v>46</v>
      </c>
      <c r="F1112" t="s">
        <v>47</v>
      </c>
      <c r="H1112" t="s">
        <v>8484</v>
      </c>
      <c r="I1112" t="s">
        <v>415</v>
      </c>
      <c r="J1112" t="s">
        <v>49</v>
      </c>
      <c r="P1112" t="s">
        <v>50</v>
      </c>
      <c r="U1112" s="1">
        <v>43048.740277777775</v>
      </c>
      <c r="V1112" s="1">
        <v>43048.740277777775</v>
      </c>
      <c r="W1112" s="1">
        <v>43048.743055555555</v>
      </c>
      <c r="X1112" s="1">
        <v>45204.6875</v>
      </c>
      <c r="Y1112" s="1">
        <v>45100.518750000003</v>
      </c>
      <c r="AC1112" t="s">
        <v>53</v>
      </c>
      <c r="AD1112">
        <v>1000000000</v>
      </c>
      <c r="AE1112" s="1">
        <v>37295</v>
      </c>
      <c r="AG1112" t="s">
        <v>8485</v>
      </c>
      <c r="AH1112" t="s">
        <v>53</v>
      </c>
      <c r="AJ1112" t="s">
        <v>53</v>
      </c>
      <c r="AK1112" t="s">
        <v>7107</v>
      </c>
      <c r="AO1112" t="s">
        <v>54</v>
      </c>
      <c r="AP1112" s="1">
        <v>45475.431250000001</v>
      </c>
      <c r="AQ1112" s="1">
        <v>44061.779861111114</v>
      </c>
    </row>
    <row r="1113" spans="1:43" x14ac:dyDescent="0.35">
      <c r="A1113" t="s">
        <v>8486</v>
      </c>
      <c r="B1113" t="s">
        <v>8487</v>
      </c>
      <c r="C1113" t="s">
        <v>7386</v>
      </c>
      <c r="F1113" t="s">
        <v>8488</v>
      </c>
      <c r="H1113" t="s">
        <v>8486</v>
      </c>
      <c r="J1113" t="s">
        <v>8489</v>
      </c>
      <c r="K1113" t="s">
        <v>8490</v>
      </c>
      <c r="M1113" t="s">
        <v>8491</v>
      </c>
      <c r="N1113" t="s">
        <v>798</v>
      </c>
      <c r="O1113">
        <v>79837</v>
      </c>
      <c r="P1113" t="s">
        <v>50</v>
      </c>
      <c r="U1113" s="1">
        <v>43052</v>
      </c>
      <c r="V1113" s="1">
        <v>43052</v>
      </c>
      <c r="W1113" s="1">
        <v>43052.390277777777</v>
      </c>
      <c r="X1113" s="1">
        <v>43052.390277777777</v>
      </c>
      <c r="AC1113" t="s">
        <v>53</v>
      </c>
      <c r="AD1113">
        <v>2969764703</v>
      </c>
      <c r="AE1113" s="1">
        <v>43052.399305555555</v>
      </c>
      <c r="AF1113" t="s">
        <v>8492</v>
      </c>
      <c r="AG1113" t="s">
        <v>8493</v>
      </c>
      <c r="AH1113" t="s">
        <v>51</v>
      </c>
      <c r="AJ1113" t="s">
        <v>53</v>
      </c>
      <c r="AL1113" t="s">
        <v>78</v>
      </c>
      <c r="AO1113" t="s">
        <v>5443</v>
      </c>
      <c r="AP1113" s="1">
        <v>45033.68472222222</v>
      </c>
      <c r="AQ1113" s="1">
        <v>45015.572916666664</v>
      </c>
    </row>
    <row r="1114" spans="1:43" x14ac:dyDescent="0.35">
      <c r="A1114" t="s">
        <v>8494</v>
      </c>
      <c r="B1114" t="s">
        <v>8495</v>
      </c>
      <c r="C1114" t="s">
        <v>8496</v>
      </c>
      <c r="H1114" t="s">
        <v>8497</v>
      </c>
      <c r="I1114" t="s">
        <v>61</v>
      </c>
      <c r="J1114" t="s">
        <v>1713</v>
      </c>
      <c r="P1114" t="s">
        <v>50</v>
      </c>
      <c r="U1114" s="1">
        <v>43052.658333333333</v>
      </c>
      <c r="V1114" s="1">
        <v>43052.658333333333</v>
      </c>
      <c r="W1114" s="1">
        <v>43052.659722222219</v>
      </c>
      <c r="X1114" s="1">
        <v>43151.452777777777</v>
      </c>
      <c r="AC1114" t="s">
        <v>53</v>
      </c>
      <c r="AD1114">
        <v>2969510670</v>
      </c>
      <c r="AE1114" s="1">
        <v>38387.707638888889</v>
      </c>
      <c r="AF1114" t="s">
        <v>1715</v>
      </c>
      <c r="AG1114" t="s">
        <v>8498</v>
      </c>
      <c r="AH1114" t="s">
        <v>53</v>
      </c>
      <c r="AJ1114" t="s">
        <v>53</v>
      </c>
      <c r="AK1114" t="s">
        <v>7072</v>
      </c>
      <c r="AL1114" t="s">
        <v>78</v>
      </c>
      <c r="AO1114" t="s">
        <v>54</v>
      </c>
      <c r="AP1114" s="1">
        <v>45475.432638888888</v>
      </c>
      <c r="AQ1114" s="1">
        <v>45455.600694444445</v>
      </c>
    </row>
    <row r="1115" spans="1:43" x14ac:dyDescent="0.35">
      <c r="A1115" t="s">
        <v>8499</v>
      </c>
      <c r="B1115" t="s">
        <v>8500</v>
      </c>
      <c r="C1115" t="s">
        <v>587</v>
      </c>
      <c r="F1115">
        <v>9705677388</v>
      </c>
      <c r="H1115" t="s">
        <v>8499</v>
      </c>
      <c r="J1115" t="s">
        <v>8501</v>
      </c>
      <c r="K1115" t="s">
        <v>8502</v>
      </c>
      <c r="M1115" t="s">
        <v>6493</v>
      </c>
      <c r="N1115" t="s">
        <v>65</v>
      </c>
      <c r="O1115">
        <v>80513</v>
      </c>
      <c r="P1115" t="s">
        <v>50</v>
      </c>
      <c r="U1115" s="1">
        <v>43054</v>
      </c>
      <c r="V1115" s="1">
        <v>43054</v>
      </c>
      <c r="W1115" s="1">
        <v>43054.638888888891</v>
      </c>
      <c r="X1115" s="1">
        <v>43054.638888888891</v>
      </c>
      <c r="AC1115" t="s">
        <v>53</v>
      </c>
      <c r="AD1115">
        <v>2969765105</v>
      </c>
      <c r="AE1115" s="1">
        <v>43054.669444444444</v>
      </c>
      <c r="AF1115" t="s">
        <v>8503</v>
      </c>
      <c r="AG1115" t="s">
        <v>8504</v>
      </c>
      <c r="AH1115" t="s">
        <v>51</v>
      </c>
      <c r="AJ1115" t="s">
        <v>53</v>
      </c>
      <c r="AL1115" t="s">
        <v>78</v>
      </c>
      <c r="AO1115" t="s">
        <v>5443</v>
      </c>
      <c r="AP1115" s="1">
        <v>45447.658333333333</v>
      </c>
      <c r="AQ1115" s="1">
        <v>45447.695138888892</v>
      </c>
    </row>
    <row r="1116" spans="1:43" x14ac:dyDescent="0.35">
      <c r="A1116" t="s">
        <v>8505</v>
      </c>
      <c r="B1116" t="s">
        <v>8506</v>
      </c>
      <c r="C1116" t="s">
        <v>812</v>
      </c>
      <c r="F1116" t="s">
        <v>8507</v>
      </c>
      <c r="H1116" t="s">
        <v>8505</v>
      </c>
      <c r="J1116" t="s">
        <v>8508</v>
      </c>
      <c r="K1116" t="s">
        <v>8509</v>
      </c>
      <c r="M1116" t="s">
        <v>4629</v>
      </c>
      <c r="N1116" t="s">
        <v>2409</v>
      </c>
      <c r="O1116">
        <v>85027</v>
      </c>
      <c r="P1116" t="s">
        <v>50</v>
      </c>
      <c r="U1116" s="1">
        <v>43055</v>
      </c>
      <c r="V1116" s="1">
        <v>43055</v>
      </c>
      <c r="W1116" s="1">
        <v>43055.859722222223</v>
      </c>
      <c r="X1116" s="1">
        <v>43055.859722222223</v>
      </c>
      <c r="AC1116" t="s">
        <v>51</v>
      </c>
      <c r="AD1116">
        <v>2969769180</v>
      </c>
      <c r="AE1116" s="1">
        <v>43082.508333333331</v>
      </c>
      <c r="AG1116" t="s">
        <v>8510</v>
      </c>
      <c r="AH1116" t="s">
        <v>51</v>
      </c>
      <c r="AJ1116" t="s">
        <v>53</v>
      </c>
      <c r="AL1116" t="s">
        <v>78</v>
      </c>
      <c r="AO1116" t="s">
        <v>5443</v>
      </c>
    </row>
    <row r="1117" spans="1:43" x14ac:dyDescent="0.35">
      <c r="A1117" t="s">
        <v>8511</v>
      </c>
      <c r="B1117" t="s">
        <v>8512</v>
      </c>
      <c r="C1117" t="s">
        <v>8513</v>
      </c>
      <c r="F1117" t="s">
        <v>8514</v>
      </c>
      <c r="H1117" t="s">
        <v>8515</v>
      </c>
      <c r="J1117" t="s">
        <v>8516</v>
      </c>
      <c r="K1117" t="s">
        <v>8517</v>
      </c>
      <c r="M1117" t="s">
        <v>7169</v>
      </c>
      <c r="N1117" t="s">
        <v>65</v>
      </c>
      <c r="O1117">
        <v>80459</v>
      </c>
      <c r="P1117" t="s">
        <v>50</v>
      </c>
      <c r="U1117" s="1">
        <v>43058</v>
      </c>
      <c r="V1117" s="1">
        <v>43058</v>
      </c>
      <c r="W1117" s="1">
        <v>43058.540277777778</v>
      </c>
      <c r="X1117" s="1">
        <v>43058.540277777778</v>
      </c>
      <c r="AC1117" t="s">
        <v>51</v>
      </c>
      <c r="AD1117">
        <v>2970062189</v>
      </c>
      <c r="AE1117" s="1">
        <v>44313.32916666667</v>
      </c>
      <c r="AF1117" t="s">
        <v>8518</v>
      </c>
      <c r="AG1117" t="s">
        <v>8519</v>
      </c>
      <c r="AH1117" t="s">
        <v>51</v>
      </c>
      <c r="AJ1117" t="s">
        <v>53</v>
      </c>
      <c r="AL1117" t="s">
        <v>78</v>
      </c>
      <c r="AO1117" t="s">
        <v>5443</v>
      </c>
      <c r="AP1117" s="1">
        <v>45456.917361111111</v>
      </c>
      <c r="AQ1117" s="1">
        <v>45431.489583333336</v>
      </c>
    </row>
    <row r="1118" spans="1:43" x14ac:dyDescent="0.35">
      <c r="A1118" t="s">
        <v>8520</v>
      </c>
      <c r="B1118" t="s">
        <v>8521</v>
      </c>
      <c r="C1118" t="s">
        <v>45</v>
      </c>
      <c r="F1118" t="s">
        <v>8522</v>
      </c>
      <c r="H1118" t="s">
        <v>8523</v>
      </c>
      <c r="J1118" t="s">
        <v>8524</v>
      </c>
      <c r="K1118" t="s">
        <v>8525</v>
      </c>
      <c r="M1118" t="s">
        <v>8526</v>
      </c>
      <c r="N1118" t="s">
        <v>65</v>
      </c>
      <c r="O1118">
        <v>81235</v>
      </c>
      <c r="P1118" t="s">
        <v>50</v>
      </c>
      <c r="U1118" s="1">
        <v>43059</v>
      </c>
      <c r="V1118" s="1">
        <v>43059</v>
      </c>
      <c r="W1118" s="1">
        <v>43059.679166666669</v>
      </c>
      <c r="X1118" s="1">
        <v>43059.679166666669</v>
      </c>
      <c r="AC1118" t="s">
        <v>53</v>
      </c>
      <c r="AD1118">
        <v>2969765566</v>
      </c>
      <c r="AE1118" s="1">
        <v>43059.685416666667</v>
      </c>
      <c r="AF1118" t="s">
        <v>8527</v>
      </c>
      <c r="AG1118" t="s">
        <v>8528</v>
      </c>
      <c r="AH1118" t="s">
        <v>51</v>
      </c>
      <c r="AJ1118" t="s">
        <v>53</v>
      </c>
      <c r="AL1118" t="s">
        <v>78</v>
      </c>
      <c r="AO1118" t="s">
        <v>5443</v>
      </c>
      <c r="AP1118" s="1">
        <v>45391.53125</v>
      </c>
      <c r="AQ1118" s="1">
        <v>45356.508333333331</v>
      </c>
    </row>
    <row r="1119" spans="1:43" x14ac:dyDescent="0.35">
      <c r="A1119" t="s">
        <v>8529</v>
      </c>
      <c r="B1119" t="s">
        <v>8530</v>
      </c>
      <c r="C1119" t="s">
        <v>8531</v>
      </c>
      <c r="F1119" t="s">
        <v>8532</v>
      </c>
      <c r="H1119" t="s">
        <v>8533</v>
      </c>
      <c r="I1119" t="s">
        <v>200</v>
      </c>
      <c r="J1119" t="s">
        <v>5516</v>
      </c>
      <c r="K1119" t="s">
        <v>8534</v>
      </c>
      <c r="M1119" t="s">
        <v>1737</v>
      </c>
      <c r="N1119" t="s">
        <v>65</v>
      </c>
      <c r="O1119">
        <v>80640</v>
      </c>
      <c r="P1119" t="s">
        <v>50</v>
      </c>
      <c r="U1119" s="1">
        <v>43059.510416666664</v>
      </c>
      <c r="V1119" s="1">
        <v>43059.510416666664</v>
      </c>
      <c r="W1119" s="1">
        <v>43059.521527777775</v>
      </c>
      <c r="X1119" s="1">
        <v>43059.521527777775</v>
      </c>
      <c r="AC1119" t="s">
        <v>53</v>
      </c>
      <c r="AD1119">
        <v>2969634929</v>
      </c>
      <c r="AE1119" s="1">
        <v>41799.665972222225</v>
      </c>
      <c r="AF1119" t="s">
        <v>4296</v>
      </c>
      <c r="AG1119" t="s">
        <v>8535</v>
      </c>
      <c r="AH1119" t="s">
        <v>53</v>
      </c>
      <c r="AJ1119" t="s">
        <v>53</v>
      </c>
      <c r="AK1119" t="s">
        <v>7851</v>
      </c>
      <c r="AL1119" t="s">
        <v>78</v>
      </c>
      <c r="AO1119" t="s">
        <v>54</v>
      </c>
      <c r="AP1119" s="1">
        <v>44908.405555555553</v>
      </c>
    </row>
    <row r="1120" spans="1:43" x14ac:dyDescent="0.35">
      <c r="A1120" t="s">
        <v>8536</v>
      </c>
      <c r="B1120" t="s">
        <v>8537</v>
      </c>
      <c r="C1120" t="s">
        <v>375</v>
      </c>
      <c r="F1120">
        <v>9153045970</v>
      </c>
      <c r="H1120" t="s">
        <v>8536</v>
      </c>
      <c r="J1120" t="s">
        <v>6782</v>
      </c>
      <c r="K1120" t="s">
        <v>8538</v>
      </c>
      <c r="M1120" t="s">
        <v>2637</v>
      </c>
      <c r="N1120" t="s">
        <v>501</v>
      </c>
      <c r="O1120">
        <v>87109</v>
      </c>
      <c r="P1120" t="s">
        <v>50</v>
      </c>
      <c r="U1120" s="1">
        <v>43066</v>
      </c>
      <c r="V1120" s="1">
        <v>43066</v>
      </c>
      <c r="W1120" s="1">
        <v>43066.691666666666</v>
      </c>
      <c r="X1120" s="1">
        <v>43066.691666666666</v>
      </c>
      <c r="AC1120" t="s">
        <v>53</v>
      </c>
      <c r="AD1120">
        <v>2969716846</v>
      </c>
      <c r="AE1120" s="1">
        <v>42709.395833333336</v>
      </c>
      <c r="AF1120" t="s">
        <v>6784</v>
      </c>
      <c r="AG1120" t="s">
        <v>8539</v>
      </c>
      <c r="AH1120" t="s">
        <v>51</v>
      </c>
      <c r="AJ1120" t="s">
        <v>53</v>
      </c>
      <c r="AL1120" t="s">
        <v>78</v>
      </c>
      <c r="AO1120" t="s">
        <v>5443</v>
      </c>
      <c r="AP1120" s="1">
        <v>45366.627083333333</v>
      </c>
      <c r="AQ1120" s="1">
        <v>44650.487500000003</v>
      </c>
    </row>
    <row r="1121" spans="1:43" x14ac:dyDescent="0.35">
      <c r="A1121" t="s">
        <v>8540</v>
      </c>
      <c r="B1121" t="s">
        <v>8541</v>
      </c>
      <c r="C1121" t="s">
        <v>5070</v>
      </c>
      <c r="F1121" t="s">
        <v>8542</v>
      </c>
      <c r="H1121" t="s">
        <v>8540</v>
      </c>
      <c r="J1121" t="s">
        <v>8543</v>
      </c>
      <c r="K1121" t="s">
        <v>8544</v>
      </c>
      <c r="M1121" t="s">
        <v>8545</v>
      </c>
      <c r="N1121" t="s">
        <v>65</v>
      </c>
      <c r="O1121">
        <v>81424</v>
      </c>
      <c r="P1121" t="s">
        <v>50</v>
      </c>
      <c r="U1121" s="1">
        <v>43066</v>
      </c>
      <c r="V1121" s="1">
        <v>43066</v>
      </c>
      <c r="W1121" s="1">
        <v>43066.416666666664</v>
      </c>
      <c r="X1121" s="1">
        <v>43066.416666666664</v>
      </c>
      <c r="AC1121" t="s">
        <v>53</v>
      </c>
      <c r="AD1121">
        <v>2969766300</v>
      </c>
      <c r="AE1121" s="1">
        <v>43066.634027777778</v>
      </c>
      <c r="AF1121" t="s">
        <v>8546</v>
      </c>
      <c r="AG1121" t="s">
        <v>8547</v>
      </c>
      <c r="AH1121" t="s">
        <v>51</v>
      </c>
      <c r="AJ1121" t="s">
        <v>53</v>
      </c>
      <c r="AL1121" t="s">
        <v>78</v>
      </c>
      <c r="AO1121" t="s">
        <v>5443</v>
      </c>
      <c r="AP1121" s="1">
        <v>45435.542361111111</v>
      </c>
      <c r="AQ1121" s="1">
        <v>45433.495833333334</v>
      </c>
    </row>
    <row r="1122" spans="1:43" x14ac:dyDescent="0.35">
      <c r="A1122" t="s">
        <v>8548</v>
      </c>
      <c r="B1122" t="s">
        <v>8549</v>
      </c>
      <c r="C1122" t="s">
        <v>359</v>
      </c>
      <c r="F1122" t="s">
        <v>8550</v>
      </c>
      <c r="H1122" t="s">
        <v>8548</v>
      </c>
      <c r="J1122" t="s">
        <v>4324</v>
      </c>
      <c r="K1122" t="s">
        <v>8551</v>
      </c>
      <c r="M1122" t="s">
        <v>4326</v>
      </c>
      <c r="N1122" t="s">
        <v>65</v>
      </c>
      <c r="O1122">
        <v>80643</v>
      </c>
      <c r="P1122" t="s">
        <v>50</v>
      </c>
      <c r="U1122" s="1">
        <v>43067</v>
      </c>
      <c r="V1122" s="1">
        <v>43067</v>
      </c>
      <c r="W1122" s="1">
        <v>43067.387499999997</v>
      </c>
      <c r="X1122" s="1">
        <v>43067.387499999997</v>
      </c>
      <c r="AC1122" t="s">
        <v>53</v>
      </c>
      <c r="AD1122">
        <v>2969661490</v>
      </c>
      <c r="AE1122" s="1">
        <v>42047.555555555555</v>
      </c>
      <c r="AF1122" t="s">
        <v>4328</v>
      </c>
      <c r="AG1122" t="s">
        <v>8552</v>
      </c>
      <c r="AH1122" t="s">
        <v>51</v>
      </c>
      <c r="AJ1122" t="s">
        <v>53</v>
      </c>
      <c r="AL1122" t="s">
        <v>78</v>
      </c>
      <c r="AO1122" t="s">
        <v>5443</v>
      </c>
      <c r="AP1122" s="1">
        <v>45363.659722222219</v>
      </c>
      <c r="AQ1122" s="1">
        <v>44636.413888888892</v>
      </c>
    </row>
    <row r="1123" spans="1:43" x14ac:dyDescent="0.35">
      <c r="A1123" t="s">
        <v>8553</v>
      </c>
      <c r="B1123" t="s">
        <v>8554</v>
      </c>
      <c r="C1123" t="s">
        <v>3834</v>
      </c>
      <c r="F1123" t="s">
        <v>8555</v>
      </c>
      <c r="H1123" t="s">
        <v>8556</v>
      </c>
      <c r="I1123" t="s">
        <v>179</v>
      </c>
      <c r="J1123" t="s">
        <v>1395</v>
      </c>
      <c r="K1123" t="s">
        <v>8557</v>
      </c>
      <c r="M1123" t="s">
        <v>1397</v>
      </c>
      <c r="N1123" t="s">
        <v>326</v>
      </c>
      <c r="O1123">
        <v>80403</v>
      </c>
      <c r="P1123" t="s">
        <v>50</v>
      </c>
      <c r="U1123" s="1">
        <v>43067.429166666669</v>
      </c>
      <c r="V1123" s="1">
        <v>43067.429166666669</v>
      </c>
      <c r="W1123" s="1">
        <v>43068.440972222219</v>
      </c>
      <c r="X1123" s="1">
        <v>43068.440972222219</v>
      </c>
      <c r="AC1123" t="s">
        <v>53</v>
      </c>
      <c r="AD1123">
        <v>2969532322</v>
      </c>
      <c r="AE1123" s="1">
        <v>39559.404166666667</v>
      </c>
      <c r="AF1123" t="s">
        <v>1399</v>
      </c>
      <c r="AG1123" t="s">
        <v>8558</v>
      </c>
      <c r="AH1123" t="s">
        <v>53</v>
      </c>
      <c r="AJ1123" t="s">
        <v>53</v>
      </c>
      <c r="AK1123" t="s">
        <v>8166</v>
      </c>
      <c r="AL1123" t="s">
        <v>78</v>
      </c>
      <c r="AO1123" t="s">
        <v>54</v>
      </c>
      <c r="AP1123" s="1">
        <v>44861.702777777777</v>
      </c>
      <c r="AQ1123" s="1">
        <v>44861.70416666667</v>
      </c>
    </row>
    <row r="1124" spans="1:43" x14ac:dyDescent="0.35">
      <c r="A1124" t="s">
        <v>8559</v>
      </c>
      <c r="B1124" t="s">
        <v>6451</v>
      </c>
      <c r="C1124" t="s">
        <v>8560</v>
      </c>
      <c r="F1124">
        <v>17209515516</v>
      </c>
      <c r="H1124" t="s">
        <v>8561</v>
      </c>
      <c r="J1124" t="s">
        <v>8562</v>
      </c>
      <c r="N1124" t="s">
        <v>287</v>
      </c>
      <c r="O1124">
        <v>80011</v>
      </c>
      <c r="P1124" t="s">
        <v>50</v>
      </c>
      <c r="U1124" s="1">
        <v>43068</v>
      </c>
      <c r="V1124" s="1">
        <v>43068</v>
      </c>
      <c r="W1124" s="1">
        <v>43068.637499999997</v>
      </c>
      <c r="X1124" s="1">
        <v>43068.637499999997</v>
      </c>
      <c r="AC1124" t="s">
        <v>53</v>
      </c>
      <c r="AD1124">
        <v>1000000001</v>
      </c>
      <c r="AE1124" s="1">
        <v>39973.351388888892</v>
      </c>
      <c r="AF1124" t="s">
        <v>3377</v>
      </c>
      <c r="AG1124" t="s">
        <v>8563</v>
      </c>
      <c r="AH1124" t="s">
        <v>51</v>
      </c>
      <c r="AJ1124" t="s">
        <v>53</v>
      </c>
      <c r="AL1124" t="s">
        <v>78</v>
      </c>
      <c r="AO1124" t="s">
        <v>8142</v>
      </c>
      <c r="AP1124" s="1">
        <v>44214.537499999999</v>
      </c>
    </row>
    <row r="1125" spans="1:43" x14ac:dyDescent="0.35">
      <c r="A1125" t="s">
        <v>8564</v>
      </c>
      <c r="B1125" t="s">
        <v>955</v>
      </c>
      <c r="C1125" t="s">
        <v>1210</v>
      </c>
      <c r="F1125" t="s">
        <v>8565</v>
      </c>
      <c r="H1125" t="s">
        <v>8566</v>
      </c>
      <c r="I1125" t="s">
        <v>101</v>
      </c>
      <c r="J1125" t="s">
        <v>2539</v>
      </c>
      <c r="K1125" t="s">
        <v>8567</v>
      </c>
      <c r="M1125" t="s">
        <v>8568</v>
      </c>
      <c r="N1125" t="s">
        <v>287</v>
      </c>
      <c r="O1125">
        <v>81623</v>
      </c>
      <c r="P1125" t="s">
        <v>50</v>
      </c>
      <c r="U1125" s="1">
        <v>43068.664583333331</v>
      </c>
      <c r="V1125" s="1">
        <v>43068.664583333331</v>
      </c>
      <c r="W1125" s="1">
        <v>43068.697222222225</v>
      </c>
      <c r="X1125" s="1">
        <v>43068.697222222225</v>
      </c>
      <c r="AC1125" t="s">
        <v>53</v>
      </c>
      <c r="AD1125">
        <v>2969572476</v>
      </c>
      <c r="AE1125" s="1">
        <v>41001.65347222222</v>
      </c>
      <c r="AF1125" t="s">
        <v>8569</v>
      </c>
      <c r="AG1125" t="s">
        <v>8570</v>
      </c>
      <c r="AH1125" t="s">
        <v>53</v>
      </c>
      <c r="AJ1125" t="s">
        <v>53</v>
      </c>
      <c r="AK1125" t="s">
        <v>7279</v>
      </c>
      <c r="AL1125" t="s">
        <v>78</v>
      </c>
      <c r="AO1125" t="s">
        <v>54</v>
      </c>
      <c r="AP1125" s="1">
        <v>45441.749305555553</v>
      </c>
      <c r="AQ1125" s="1">
        <v>45441.752083333333</v>
      </c>
    </row>
    <row r="1126" spans="1:43" x14ac:dyDescent="0.35">
      <c r="A1126" t="s">
        <v>8571</v>
      </c>
      <c r="B1126" t="s">
        <v>8572</v>
      </c>
      <c r="C1126" t="s">
        <v>5037</v>
      </c>
      <c r="F1126">
        <v>3212216335</v>
      </c>
      <c r="H1126" t="s">
        <v>8571</v>
      </c>
      <c r="I1126" t="s">
        <v>101</v>
      </c>
      <c r="J1126" t="s">
        <v>8573</v>
      </c>
      <c r="K1126" t="s">
        <v>8574</v>
      </c>
      <c r="M1126" t="s">
        <v>8575</v>
      </c>
      <c r="N1126" t="s">
        <v>8576</v>
      </c>
      <c r="P1126" t="s">
        <v>65</v>
      </c>
      <c r="U1126" s="1">
        <v>43068.867361111108</v>
      </c>
      <c r="V1126" s="1">
        <v>43068.867361111108</v>
      </c>
      <c r="AC1126" t="s">
        <v>53</v>
      </c>
      <c r="AD1126">
        <v>1000000001</v>
      </c>
      <c r="AE1126" s="1">
        <v>39973.351388888892</v>
      </c>
      <c r="AG1126" t="s">
        <v>8577</v>
      </c>
      <c r="AH1126" t="s">
        <v>53</v>
      </c>
      <c r="AJ1126" t="s">
        <v>53</v>
      </c>
      <c r="AK1126" t="s">
        <v>7761</v>
      </c>
      <c r="AM1126" s="1">
        <v>43069.42083333333</v>
      </c>
      <c r="AN1126" t="s">
        <v>8578</v>
      </c>
      <c r="AO1126" t="s">
        <v>54</v>
      </c>
    </row>
    <row r="1127" spans="1:43" x14ac:dyDescent="0.35">
      <c r="A1127" t="s">
        <v>8579</v>
      </c>
      <c r="B1127" t="s">
        <v>849</v>
      </c>
      <c r="C1127" t="s">
        <v>8580</v>
      </c>
      <c r="F1127" t="s">
        <v>8581</v>
      </c>
      <c r="H1127" t="s">
        <v>8582</v>
      </c>
      <c r="J1127" t="s">
        <v>8583</v>
      </c>
      <c r="K1127" t="s">
        <v>8584</v>
      </c>
      <c r="M1127" t="s">
        <v>5551</v>
      </c>
      <c r="N1127" t="s">
        <v>65</v>
      </c>
      <c r="O1127">
        <v>80642</v>
      </c>
      <c r="P1127" t="s">
        <v>50</v>
      </c>
      <c r="U1127" s="1">
        <v>43070</v>
      </c>
      <c r="V1127" s="1">
        <v>43070</v>
      </c>
      <c r="W1127" s="1">
        <v>43070.673611111109</v>
      </c>
      <c r="X1127" s="1">
        <v>43070.673611111109</v>
      </c>
      <c r="AC1127" t="s">
        <v>51</v>
      </c>
      <c r="AD1127">
        <v>2969767207</v>
      </c>
      <c r="AE1127" s="1">
        <v>43070.674305555556</v>
      </c>
      <c r="AF1127" t="s">
        <v>8585</v>
      </c>
      <c r="AG1127" t="s">
        <v>8586</v>
      </c>
      <c r="AH1127" t="s">
        <v>51</v>
      </c>
      <c r="AJ1127" t="s">
        <v>53</v>
      </c>
      <c r="AL1127" t="s">
        <v>78</v>
      </c>
      <c r="AO1127" t="s">
        <v>5443</v>
      </c>
      <c r="AP1127" s="1">
        <v>45268.664583333331</v>
      </c>
      <c r="AQ1127" s="1">
        <v>44048.529861111114</v>
      </c>
    </row>
    <row r="1128" spans="1:43" x14ac:dyDescent="0.35">
      <c r="A1128" t="s">
        <v>8587</v>
      </c>
      <c r="B1128" t="s">
        <v>7086</v>
      </c>
      <c r="C1128" t="s">
        <v>3349</v>
      </c>
      <c r="F1128" t="s">
        <v>8588</v>
      </c>
      <c r="H1128" t="s">
        <v>832</v>
      </c>
      <c r="J1128" t="s">
        <v>6667</v>
      </c>
      <c r="K1128" t="s">
        <v>835</v>
      </c>
      <c r="M1128" t="s">
        <v>525</v>
      </c>
      <c r="N1128" t="s">
        <v>213</v>
      </c>
      <c r="O1128">
        <v>80011</v>
      </c>
      <c r="P1128" t="s">
        <v>50</v>
      </c>
      <c r="U1128" s="1">
        <v>43070</v>
      </c>
      <c r="V1128" s="1">
        <v>43070</v>
      </c>
      <c r="W1128" s="1">
        <v>43070.473611111112</v>
      </c>
      <c r="X1128" s="1">
        <v>43070.473611111112</v>
      </c>
      <c r="AC1128" t="s">
        <v>51</v>
      </c>
      <c r="AD1128">
        <v>2969533306</v>
      </c>
      <c r="AE1128" s="1">
        <v>39591.598611111112</v>
      </c>
      <c r="AF1128" t="s">
        <v>836</v>
      </c>
      <c r="AG1128" t="s">
        <v>8589</v>
      </c>
      <c r="AH1128" t="s">
        <v>51</v>
      </c>
      <c r="AJ1128" t="s">
        <v>53</v>
      </c>
      <c r="AL1128" t="s">
        <v>68</v>
      </c>
      <c r="AO1128" t="s">
        <v>5443</v>
      </c>
      <c r="AP1128" s="1">
        <v>45471.713194444441</v>
      </c>
      <c r="AQ1128" s="1">
        <v>45471.716666666667</v>
      </c>
    </row>
    <row r="1129" spans="1:43" x14ac:dyDescent="0.35">
      <c r="A1129" t="s">
        <v>8590</v>
      </c>
      <c r="B1129" t="s">
        <v>196</v>
      </c>
      <c r="C1129" t="s">
        <v>1775</v>
      </c>
      <c r="F1129">
        <v>15056031162</v>
      </c>
      <c r="H1129" t="s">
        <v>8591</v>
      </c>
      <c r="J1129" t="s">
        <v>8592</v>
      </c>
      <c r="K1129" t="s">
        <v>8593</v>
      </c>
      <c r="M1129" t="s">
        <v>8594</v>
      </c>
      <c r="N1129" t="s">
        <v>65</v>
      </c>
      <c r="O1129">
        <v>81643</v>
      </c>
      <c r="P1129" t="s">
        <v>50</v>
      </c>
      <c r="U1129" s="1">
        <v>43073</v>
      </c>
      <c r="V1129" s="1">
        <v>43073</v>
      </c>
      <c r="W1129" s="1">
        <v>43073.698611111111</v>
      </c>
      <c r="X1129" s="1">
        <v>43073.698611111111</v>
      </c>
      <c r="AC1129" t="s">
        <v>53</v>
      </c>
      <c r="AD1129">
        <v>2969890348</v>
      </c>
      <c r="AE1129" s="1">
        <v>43621.615972222222</v>
      </c>
      <c r="AF1129" t="s">
        <v>8595</v>
      </c>
      <c r="AG1129" t="s">
        <v>8596</v>
      </c>
      <c r="AH1129" t="s">
        <v>51</v>
      </c>
      <c r="AJ1129" t="s">
        <v>53</v>
      </c>
      <c r="AL1129" t="s">
        <v>78</v>
      </c>
      <c r="AO1129" t="s">
        <v>5443</v>
      </c>
      <c r="AP1129" s="1">
        <v>45458.022916666669</v>
      </c>
      <c r="AQ1129" s="1">
        <v>45465.536111111112</v>
      </c>
    </row>
    <row r="1130" spans="1:43" x14ac:dyDescent="0.35">
      <c r="A1130" t="s">
        <v>8597</v>
      </c>
      <c r="B1130" t="s">
        <v>8598</v>
      </c>
      <c r="C1130" t="s">
        <v>8599</v>
      </c>
      <c r="F1130" t="s">
        <v>8600</v>
      </c>
      <c r="G1130" t="s">
        <v>8601</v>
      </c>
      <c r="H1130" t="s">
        <v>8602</v>
      </c>
      <c r="I1130" t="s">
        <v>200</v>
      </c>
      <c r="J1130" t="s">
        <v>8603</v>
      </c>
      <c r="K1130" t="s">
        <v>8604</v>
      </c>
      <c r="M1130" t="s">
        <v>8605</v>
      </c>
      <c r="N1130" t="s">
        <v>501</v>
      </c>
      <c r="O1130">
        <v>87410</v>
      </c>
      <c r="P1130" t="s">
        <v>5293</v>
      </c>
      <c r="U1130" s="1">
        <v>43073.611805555556</v>
      </c>
      <c r="V1130" s="1">
        <v>43073.611805555556</v>
      </c>
      <c r="W1130" s="1">
        <v>43073.63958333333</v>
      </c>
      <c r="X1130" s="1">
        <v>43073.63958333333</v>
      </c>
      <c r="AC1130" t="s">
        <v>53</v>
      </c>
      <c r="AD1130">
        <v>2969565404</v>
      </c>
      <c r="AE1130" s="1">
        <v>40766.642361111109</v>
      </c>
      <c r="AF1130" t="s">
        <v>8606</v>
      </c>
      <c r="AG1130" t="s">
        <v>8607</v>
      </c>
      <c r="AH1130" t="s">
        <v>53</v>
      </c>
      <c r="AJ1130" t="s">
        <v>53</v>
      </c>
      <c r="AK1130" t="s">
        <v>7107</v>
      </c>
      <c r="AL1130" t="s">
        <v>78</v>
      </c>
      <c r="AO1130" t="s">
        <v>54</v>
      </c>
      <c r="AP1130" s="1">
        <v>45448.418749999997</v>
      </c>
      <c r="AQ1130" s="1">
        <v>43906.402777777781</v>
      </c>
    </row>
    <row r="1131" spans="1:43" x14ac:dyDescent="0.35">
      <c r="A1131" t="s">
        <v>8608</v>
      </c>
      <c r="B1131" t="s">
        <v>747</v>
      </c>
      <c r="C1131" t="s">
        <v>508</v>
      </c>
      <c r="F1131" t="s">
        <v>8609</v>
      </c>
      <c r="H1131" t="s">
        <v>8608</v>
      </c>
      <c r="J1131" t="s">
        <v>8610</v>
      </c>
      <c r="K1131" t="s">
        <v>8611</v>
      </c>
      <c r="M1131" t="s">
        <v>419</v>
      </c>
      <c r="N1131" t="s">
        <v>501</v>
      </c>
      <c r="O1131">
        <v>87199</v>
      </c>
      <c r="P1131" t="s">
        <v>50</v>
      </c>
      <c r="U1131" s="1">
        <v>43074</v>
      </c>
      <c r="V1131" s="1">
        <v>43074</v>
      </c>
      <c r="W1131" s="1">
        <v>43074.506944444445</v>
      </c>
      <c r="X1131" s="1">
        <v>43074.506944444445</v>
      </c>
      <c r="AC1131" t="s">
        <v>51</v>
      </c>
      <c r="AD1131">
        <v>2969520145</v>
      </c>
      <c r="AE1131" s="1">
        <v>38940.37222222222</v>
      </c>
      <c r="AF1131" t="s">
        <v>8612</v>
      </c>
      <c r="AG1131" t="s">
        <v>8613</v>
      </c>
      <c r="AH1131" t="s">
        <v>51</v>
      </c>
      <c r="AJ1131" t="s">
        <v>53</v>
      </c>
      <c r="AL1131" t="s">
        <v>78</v>
      </c>
      <c r="AO1131" t="s">
        <v>5443</v>
      </c>
      <c r="AP1131" s="1">
        <v>45476.57916666667</v>
      </c>
      <c r="AQ1131" s="1">
        <v>45476.425694444442</v>
      </c>
    </row>
    <row r="1132" spans="1:43" x14ac:dyDescent="0.35">
      <c r="A1132" t="s">
        <v>8614</v>
      </c>
      <c r="B1132" t="s">
        <v>8615</v>
      </c>
      <c r="C1132" t="s">
        <v>3371</v>
      </c>
      <c r="D1132" t="s">
        <v>1146</v>
      </c>
      <c r="F1132" t="s">
        <v>47</v>
      </c>
      <c r="H1132" t="s">
        <v>8616</v>
      </c>
      <c r="I1132" t="s">
        <v>101</v>
      </c>
      <c r="J1132" t="s">
        <v>49</v>
      </c>
      <c r="P1132" t="s">
        <v>50</v>
      </c>
      <c r="U1132" s="1">
        <v>43075.388888888891</v>
      </c>
      <c r="V1132" s="1">
        <v>43075.388888888891</v>
      </c>
      <c r="W1132" s="1">
        <v>44798.5</v>
      </c>
      <c r="X1132" s="1">
        <v>44942.761111111111</v>
      </c>
      <c r="AC1132" t="s">
        <v>53</v>
      </c>
      <c r="AD1132">
        <v>1000000000</v>
      </c>
      <c r="AE1132" s="1">
        <v>37295</v>
      </c>
      <c r="AG1132" t="s">
        <v>8617</v>
      </c>
      <c r="AH1132" t="s">
        <v>53</v>
      </c>
      <c r="AJ1132" t="s">
        <v>53</v>
      </c>
      <c r="AK1132" t="s">
        <v>7279</v>
      </c>
      <c r="AL1132" t="s">
        <v>78</v>
      </c>
      <c r="AO1132" t="s">
        <v>54</v>
      </c>
      <c r="AP1132" s="1">
        <v>45405.472916666666</v>
      </c>
      <c r="AQ1132" s="1">
        <v>45384.387499999997</v>
      </c>
    </row>
    <row r="1133" spans="1:43" x14ac:dyDescent="0.35">
      <c r="A1133" t="s">
        <v>8618</v>
      </c>
      <c r="B1133" t="s">
        <v>8619</v>
      </c>
      <c r="C1133" t="s">
        <v>4162</v>
      </c>
      <c r="D1133" t="s">
        <v>1865</v>
      </c>
      <c r="F1133" t="s">
        <v>8620</v>
      </c>
      <c r="G1133" t="s">
        <v>8621</v>
      </c>
      <c r="H1133" t="s">
        <v>8622</v>
      </c>
      <c r="J1133" t="s">
        <v>5634</v>
      </c>
      <c r="P1133" t="s">
        <v>50</v>
      </c>
      <c r="U1133" s="1">
        <v>43076</v>
      </c>
      <c r="V1133" s="1">
        <v>43076</v>
      </c>
      <c r="W1133" s="1">
        <v>43076.423611111109</v>
      </c>
      <c r="X1133" s="1">
        <v>43076.423611111109</v>
      </c>
      <c r="AC1133" t="s">
        <v>51</v>
      </c>
      <c r="AD1133">
        <v>1000000001</v>
      </c>
      <c r="AE1133" s="1">
        <v>39973.351388888892</v>
      </c>
      <c r="AF1133" t="s">
        <v>3377</v>
      </c>
      <c r="AG1133" t="s">
        <v>8623</v>
      </c>
      <c r="AH1133" t="s">
        <v>51</v>
      </c>
      <c r="AJ1133" t="s">
        <v>53</v>
      </c>
      <c r="AL1133" t="s">
        <v>78</v>
      </c>
      <c r="AO1133" t="s">
        <v>5443</v>
      </c>
      <c r="AP1133" s="1">
        <v>45475.476388888892</v>
      </c>
    </row>
    <row r="1134" spans="1:43" x14ac:dyDescent="0.35">
      <c r="A1134" t="s">
        <v>8624</v>
      </c>
      <c r="B1134" t="s">
        <v>8625</v>
      </c>
      <c r="C1134" t="s">
        <v>443</v>
      </c>
      <c r="F1134" t="s">
        <v>8626</v>
      </c>
      <c r="G1134" t="s">
        <v>8627</v>
      </c>
      <c r="H1134" t="s">
        <v>8628</v>
      </c>
      <c r="I1134" t="s">
        <v>101</v>
      </c>
      <c r="J1134" t="s">
        <v>491</v>
      </c>
      <c r="K1134" t="s">
        <v>8629</v>
      </c>
      <c r="M1134" t="s">
        <v>4828</v>
      </c>
      <c r="N1134" t="s">
        <v>637</v>
      </c>
      <c r="O1134">
        <v>75063</v>
      </c>
      <c r="P1134" t="s">
        <v>50</v>
      </c>
      <c r="U1134" s="1">
        <v>43079</v>
      </c>
      <c r="V1134" s="1">
        <v>43079</v>
      </c>
      <c r="W1134" s="1">
        <v>43080.393750000003</v>
      </c>
      <c r="X1134" s="1">
        <v>43080.393750000003</v>
      </c>
      <c r="AC1134" t="s">
        <v>53</v>
      </c>
      <c r="AD1134">
        <v>2969472760</v>
      </c>
      <c r="AE1134" s="1">
        <v>36916.71597222222</v>
      </c>
      <c r="AF1134" t="s">
        <v>3780</v>
      </c>
      <c r="AG1134" t="s">
        <v>8630</v>
      </c>
      <c r="AH1134" t="s">
        <v>51</v>
      </c>
      <c r="AJ1134" t="s">
        <v>53</v>
      </c>
      <c r="AL1134" t="s">
        <v>78</v>
      </c>
      <c r="AO1134" t="s">
        <v>5443</v>
      </c>
      <c r="AP1134" s="1">
        <v>43404.538888888892</v>
      </c>
    </row>
    <row r="1135" spans="1:43" x14ac:dyDescent="0.35">
      <c r="A1135" t="s">
        <v>8631</v>
      </c>
      <c r="B1135" t="s">
        <v>7996</v>
      </c>
      <c r="C1135" t="s">
        <v>7997</v>
      </c>
      <c r="F1135" t="s">
        <v>8632</v>
      </c>
      <c r="G1135" t="s">
        <v>8633</v>
      </c>
      <c r="H1135" t="s">
        <v>8634</v>
      </c>
      <c r="I1135" t="s">
        <v>8635</v>
      </c>
      <c r="J1135" t="s">
        <v>1761</v>
      </c>
      <c r="K1135" t="s">
        <v>2351</v>
      </c>
      <c r="M1135" t="s">
        <v>159</v>
      </c>
      <c r="N1135" t="s">
        <v>65</v>
      </c>
      <c r="O1135">
        <v>80910</v>
      </c>
      <c r="P1135" t="s">
        <v>50</v>
      </c>
      <c r="U1135" s="1">
        <v>43081.499305555553</v>
      </c>
      <c r="V1135" s="1">
        <v>43081.499305555553</v>
      </c>
      <c r="W1135" s="1">
        <v>43081.580555555556</v>
      </c>
      <c r="X1135" s="1">
        <v>43582.628472222219</v>
      </c>
      <c r="AC1135" t="s">
        <v>53</v>
      </c>
      <c r="AD1135">
        <v>2969476832</v>
      </c>
      <c r="AE1135" s="1">
        <v>37243</v>
      </c>
      <c r="AF1135" t="s">
        <v>1763</v>
      </c>
      <c r="AG1135" t="s">
        <v>8636</v>
      </c>
      <c r="AH1135" t="s">
        <v>53</v>
      </c>
      <c r="AJ1135" t="s">
        <v>53</v>
      </c>
      <c r="AK1135" t="s">
        <v>7430</v>
      </c>
      <c r="AL1135" t="s">
        <v>78</v>
      </c>
      <c r="AO1135" t="s">
        <v>54</v>
      </c>
    </row>
    <row r="1136" spans="1:43" x14ac:dyDescent="0.35">
      <c r="A1136" t="s">
        <v>8637</v>
      </c>
      <c r="B1136" t="s">
        <v>8638</v>
      </c>
      <c r="C1136" t="s">
        <v>8639</v>
      </c>
      <c r="F1136" t="s">
        <v>8640</v>
      </c>
      <c r="H1136" t="s">
        <v>8641</v>
      </c>
      <c r="I1136" t="s">
        <v>1909</v>
      </c>
      <c r="J1136" t="s">
        <v>8642</v>
      </c>
      <c r="K1136" t="s">
        <v>8643</v>
      </c>
      <c r="M1136" t="s">
        <v>8644</v>
      </c>
      <c r="N1136" t="s">
        <v>264</v>
      </c>
      <c r="O1136" t="s">
        <v>8645</v>
      </c>
      <c r="P1136" t="s">
        <v>50</v>
      </c>
      <c r="U1136" s="1">
        <v>43083</v>
      </c>
      <c r="V1136" s="1">
        <v>43083</v>
      </c>
      <c r="W1136" s="1">
        <v>43084.384722222225</v>
      </c>
      <c r="X1136" s="1">
        <v>43084.384722222225</v>
      </c>
      <c r="AC1136" t="s">
        <v>51</v>
      </c>
      <c r="AD1136">
        <v>2969482903</v>
      </c>
      <c r="AE1136" s="1">
        <v>37609</v>
      </c>
      <c r="AF1136" t="s">
        <v>8646</v>
      </c>
      <c r="AG1136" t="s">
        <v>8647</v>
      </c>
      <c r="AH1136" t="s">
        <v>51</v>
      </c>
      <c r="AJ1136" t="s">
        <v>53</v>
      </c>
      <c r="AL1136" t="s">
        <v>78</v>
      </c>
      <c r="AO1136" t="s">
        <v>5443</v>
      </c>
      <c r="AP1136" s="1">
        <v>45033.222916666666</v>
      </c>
    </row>
    <row r="1137" spans="1:43" x14ac:dyDescent="0.35">
      <c r="A1137" t="s">
        <v>8648</v>
      </c>
      <c r="B1137" t="s">
        <v>8649</v>
      </c>
      <c r="C1137" t="s">
        <v>89</v>
      </c>
      <c r="F1137" t="s">
        <v>5083</v>
      </c>
      <c r="H1137" t="s">
        <v>8648</v>
      </c>
      <c r="J1137" t="s">
        <v>5085</v>
      </c>
      <c r="K1137" t="s">
        <v>8650</v>
      </c>
      <c r="M1137" t="s">
        <v>2089</v>
      </c>
      <c r="N1137" t="s">
        <v>65</v>
      </c>
      <c r="O1137">
        <v>80443</v>
      </c>
      <c r="P1137" t="s">
        <v>50</v>
      </c>
      <c r="U1137" s="1">
        <v>43084</v>
      </c>
      <c r="V1137" s="1">
        <v>43084</v>
      </c>
      <c r="W1137" s="1">
        <v>43084.406944444447</v>
      </c>
      <c r="X1137" s="1">
        <v>43084.406944444447</v>
      </c>
      <c r="AC1137" t="s">
        <v>53</v>
      </c>
      <c r="AD1137">
        <v>2969482117</v>
      </c>
      <c r="AE1137" s="1">
        <v>37559</v>
      </c>
      <c r="AF1137" t="s">
        <v>5089</v>
      </c>
      <c r="AG1137" t="s">
        <v>8651</v>
      </c>
      <c r="AH1137" t="s">
        <v>51</v>
      </c>
      <c r="AJ1137" t="s">
        <v>53</v>
      </c>
      <c r="AL1137" t="s">
        <v>78</v>
      </c>
      <c r="AO1137" t="s">
        <v>5443</v>
      </c>
      <c r="AP1137" s="1">
        <v>44360.370833333334</v>
      </c>
      <c r="AQ1137" s="1">
        <v>44291.456250000003</v>
      </c>
    </row>
    <row r="1138" spans="1:43" x14ac:dyDescent="0.35">
      <c r="A1138" t="s">
        <v>8652</v>
      </c>
      <c r="B1138" t="s">
        <v>8653</v>
      </c>
      <c r="C1138" t="s">
        <v>6933</v>
      </c>
      <c r="D1138" t="s">
        <v>240</v>
      </c>
      <c r="F1138" t="s">
        <v>8654</v>
      </c>
      <c r="H1138" t="s">
        <v>8655</v>
      </c>
      <c r="I1138" t="s">
        <v>61</v>
      </c>
      <c r="J1138" t="s">
        <v>8656</v>
      </c>
      <c r="K1138" t="s">
        <v>8657</v>
      </c>
      <c r="M1138" t="s">
        <v>8658</v>
      </c>
      <c r="N1138" t="s">
        <v>253</v>
      </c>
      <c r="O1138">
        <v>87560</v>
      </c>
      <c r="P1138" t="s">
        <v>50</v>
      </c>
      <c r="U1138" s="1">
        <v>43086.094444444447</v>
      </c>
      <c r="V1138" s="1">
        <v>43086.094444444447</v>
      </c>
      <c r="W1138" s="1">
        <v>43087.395138888889</v>
      </c>
      <c r="X1138" s="1">
        <v>43087.395138888889</v>
      </c>
      <c r="AC1138" t="s">
        <v>53</v>
      </c>
      <c r="AD1138">
        <v>1000000001</v>
      </c>
      <c r="AE1138" s="1">
        <v>39973.351388888892</v>
      </c>
      <c r="AF1138" t="s">
        <v>3377</v>
      </c>
      <c r="AG1138" t="s">
        <v>8659</v>
      </c>
      <c r="AH1138" t="s">
        <v>53</v>
      </c>
      <c r="AJ1138" t="s">
        <v>53</v>
      </c>
      <c r="AK1138" t="s">
        <v>7072</v>
      </c>
      <c r="AL1138" t="s">
        <v>78</v>
      </c>
      <c r="AO1138" t="s">
        <v>54</v>
      </c>
      <c r="AP1138" s="1">
        <v>44947.604166666664</v>
      </c>
      <c r="AQ1138" s="1">
        <v>43924.554166666669</v>
      </c>
    </row>
    <row r="1139" spans="1:43" x14ac:dyDescent="0.35">
      <c r="A1139" t="s">
        <v>8660</v>
      </c>
      <c r="B1139" t="s">
        <v>8661</v>
      </c>
      <c r="C1139" t="s">
        <v>106</v>
      </c>
      <c r="F1139" t="s">
        <v>8662</v>
      </c>
      <c r="H1139" t="s">
        <v>8663</v>
      </c>
      <c r="I1139" t="s">
        <v>61</v>
      </c>
      <c r="J1139" t="s">
        <v>8664</v>
      </c>
      <c r="K1139" t="s">
        <v>8665</v>
      </c>
      <c r="M1139" t="s">
        <v>154</v>
      </c>
      <c r="N1139" t="s">
        <v>65</v>
      </c>
      <c r="O1139">
        <v>80631</v>
      </c>
      <c r="P1139" t="s">
        <v>50</v>
      </c>
      <c r="Q1139" t="s">
        <v>4134</v>
      </c>
      <c r="R1139" t="s">
        <v>8666</v>
      </c>
      <c r="S1139" t="s">
        <v>4135</v>
      </c>
      <c r="T1139" s="2" t="s">
        <v>8667</v>
      </c>
      <c r="U1139" s="1">
        <v>41815.431250000001</v>
      </c>
      <c r="V1139" s="1">
        <v>43087.486805555556</v>
      </c>
      <c r="W1139" s="1">
        <v>41815.432638888888</v>
      </c>
      <c r="X1139" s="1">
        <v>42643.688888888886</v>
      </c>
      <c r="Y1139" s="1">
        <v>42299.705555555556</v>
      </c>
      <c r="AC1139" t="s">
        <v>53</v>
      </c>
      <c r="AD1139">
        <v>2969637962</v>
      </c>
      <c r="AE1139" s="1">
        <v>41815.479166666664</v>
      </c>
      <c r="AF1139" t="s">
        <v>8668</v>
      </c>
      <c r="AG1139" t="s">
        <v>8669</v>
      </c>
      <c r="AH1139" t="s">
        <v>51</v>
      </c>
      <c r="AJ1139" t="s">
        <v>53</v>
      </c>
      <c r="AL1139" t="s">
        <v>68</v>
      </c>
      <c r="AO1139" t="s">
        <v>54</v>
      </c>
      <c r="AP1139" s="1">
        <v>45476.574999999997</v>
      </c>
    </row>
    <row r="1140" spans="1:43" x14ac:dyDescent="0.35">
      <c r="A1140" t="s">
        <v>8670</v>
      </c>
      <c r="B1140" t="s">
        <v>8671</v>
      </c>
      <c r="C1140" t="s">
        <v>860</v>
      </c>
      <c r="D1140" t="s">
        <v>46</v>
      </c>
      <c r="F1140" t="s">
        <v>47</v>
      </c>
      <c r="H1140" t="s">
        <v>8672</v>
      </c>
      <c r="J1140" t="s">
        <v>49</v>
      </c>
      <c r="P1140" t="s">
        <v>50</v>
      </c>
      <c r="U1140" s="1">
        <v>43088</v>
      </c>
      <c r="V1140" s="1">
        <v>43088</v>
      </c>
      <c r="W1140" s="1">
        <v>45289.404861111114</v>
      </c>
      <c r="X1140" s="1">
        <v>45289.404861111114</v>
      </c>
      <c r="AC1140" t="s">
        <v>53</v>
      </c>
      <c r="AD1140">
        <v>1000000000</v>
      </c>
      <c r="AE1140" s="1">
        <v>37295</v>
      </c>
      <c r="AG1140" t="s">
        <v>8673</v>
      </c>
      <c r="AH1140" t="s">
        <v>51</v>
      </c>
      <c r="AJ1140" t="s">
        <v>53</v>
      </c>
      <c r="AL1140" t="s">
        <v>78</v>
      </c>
      <c r="AO1140" t="s">
        <v>5443</v>
      </c>
      <c r="AP1140" s="1">
        <v>43153.11041666667</v>
      </c>
    </row>
    <row r="1141" spans="1:43" x14ac:dyDescent="0.35">
      <c r="A1141" t="s">
        <v>8674</v>
      </c>
      <c r="B1141" t="s">
        <v>747</v>
      </c>
      <c r="C1141" t="s">
        <v>443</v>
      </c>
      <c r="F1141" t="s">
        <v>8675</v>
      </c>
      <c r="G1141" t="s">
        <v>8676</v>
      </c>
      <c r="H1141" t="s">
        <v>8677</v>
      </c>
      <c r="I1141" t="s">
        <v>3795</v>
      </c>
      <c r="J1141" t="s">
        <v>3469</v>
      </c>
      <c r="K1141" t="s">
        <v>8678</v>
      </c>
      <c r="M1141" t="s">
        <v>3053</v>
      </c>
      <c r="N1141" t="s">
        <v>798</v>
      </c>
      <c r="O1141">
        <v>77070</v>
      </c>
      <c r="P1141" t="s">
        <v>50</v>
      </c>
      <c r="U1141" s="1">
        <v>43102</v>
      </c>
      <c r="V1141" s="1">
        <v>43102</v>
      </c>
      <c r="W1141" s="1">
        <v>43102.673611111109</v>
      </c>
      <c r="X1141" s="1">
        <v>43102.673611111109</v>
      </c>
      <c r="AC1141" t="s">
        <v>53</v>
      </c>
      <c r="AD1141">
        <v>2969702039</v>
      </c>
      <c r="AE1141" s="1">
        <v>42528.619444444441</v>
      </c>
      <c r="AG1141" t="s">
        <v>8679</v>
      </c>
      <c r="AH1141" t="s">
        <v>51</v>
      </c>
      <c r="AJ1141" t="s">
        <v>53</v>
      </c>
      <c r="AL1141" t="s">
        <v>78</v>
      </c>
      <c r="AO1141" t="s">
        <v>5443</v>
      </c>
    </row>
    <row r="1142" spans="1:43" x14ac:dyDescent="0.35">
      <c r="A1142" t="s">
        <v>8680</v>
      </c>
      <c r="B1142" t="s">
        <v>8681</v>
      </c>
      <c r="C1142" t="s">
        <v>1064</v>
      </c>
      <c r="D1142" t="s">
        <v>6109</v>
      </c>
      <c r="F1142" t="s">
        <v>8682</v>
      </c>
      <c r="H1142" t="s">
        <v>8683</v>
      </c>
      <c r="I1142" t="s">
        <v>101</v>
      </c>
      <c r="J1142" t="s">
        <v>8048</v>
      </c>
      <c r="K1142" t="s">
        <v>8684</v>
      </c>
      <c r="M1142" t="s">
        <v>2955</v>
      </c>
      <c r="N1142" t="s">
        <v>287</v>
      </c>
      <c r="O1142">
        <v>80021</v>
      </c>
      <c r="P1142" t="s">
        <v>50</v>
      </c>
      <c r="U1142" s="1">
        <v>43102.370833333334</v>
      </c>
      <c r="V1142" s="1">
        <v>43102.370833333334</v>
      </c>
      <c r="W1142" s="1">
        <v>43102.477083333331</v>
      </c>
      <c r="X1142" s="1">
        <v>43102.477083333331</v>
      </c>
      <c r="AC1142" t="s">
        <v>53</v>
      </c>
      <c r="AD1142">
        <v>2969670756</v>
      </c>
      <c r="AE1142" s="1">
        <v>42165.286111111112</v>
      </c>
      <c r="AF1142" t="s">
        <v>8685</v>
      </c>
      <c r="AG1142" t="s">
        <v>8686</v>
      </c>
      <c r="AH1142" t="s">
        <v>53</v>
      </c>
      <c r="AJ1142" t="s">
        <v>53</v>
      </c>
      <c r="AK1142" t="s">
        <v>7279</v>
      </c>
      <c r="AL1142" t="s">
        <v>78</v>
      </c>
      <c r="AO1142" t="s">
        <v>54</v>
      </c>
      <c r="AP1142" s="1">
        <v>44484.429166666669</v>
      </c>
    </row>
    <row r="1143" spans="1:43" x14ac:dyDescent="0.35">
      <c r="A1143" t="s">
        <v>8687</v>
      </c>
      <c r="B1143" t="s">
        <v>8688</v>
      </c>
      <c r="C1143" t="s">
        <v>8689</v>
      </c>
      <c r="F1143" t="s">
        <v>8690</v>
      </c>
      <c r="H1143" t="s">
        <v>8691</v>
      </c>
      <c r="J1143" t="s">
        <v>5516</v>
      </c>
      <c r="O1143">
        <v>80640</v>
      </c>
      <c r="P1143" t="s">
        <v>50</v>
      </c>
      <c r="U1143" s="1">
        <v>43103</v>
      </c>
      <c r="V1143" s="1">
        <v>43103</v>
      </c>
      <c r="W1143" s="1">
        <v>43103.669444444444</v>
      </c>
      <c r="X1143" s="1">
        <v>43103.669444444444</v>
      </c>
      <c r="AC1143" t="s">
        <v>53</v>
      </c>
      <c r="AD1143">
        <v>2969634929</v>
      </c>
      <c r="AE1143" s="1">
        <v>41799.665972222225</v>
      </c>
      <c r="AF1143" t="s">
        <v>4296</v>
      </c>
      <c r="AG1143" t="s">
        <v>8692</v>
      </c>
      <c r="AH1143" t="s">
        <v>51</v>
      </c>
      <c r="AJ1143" t="s">
        <v>53</v>
      </c>
      <c r="AL1143" t="s">
        <v>78</v>
      </c>
      <c r="AO1143" t="s">
        <v>8142</v>
      </c>
      <c r="AP1143" s="1">
        <v>45418.615972222222</v>
      </c>
    </row>
    <row r="1144" spans="1:43" x14ac:dyDescent="0.35">
      <c r="A1144" t="s">
        <v>8693</v>
      </c>
      <c r="B1144" t="s">
        <v>8694</v>
      </c>
      <c r="C1144" t="s">
        <v>8695</v>
      </c>
      <c r="F1144" t="s">
        <v>8696</v>
      </c>
      <c r="H1144" t="s">
        <v>8697</v>
      </c>
      <c r="J1144" t="s">
        <v>5516</v>
      </c>
      <c r="P1144" t="s">
        <v>50</v>
      </c>
      <c r="U1144" s="1">
        <v>43103</v>
      </c>
      <c r="V1144" s="1">
        <v>43103</v>
      </c>
      <c r="W1144" s="1">
        <v>43103.663194444445</v>
      </c>
      <c r="X1144" s="1">
        <v>43103.663194444445</v>
      </c>
      <c r="AC1144" t="s">
        <v>53</v>
      </c>
      <c r="AD1144">
        <v>2969634929</v>
      </c>
      <c r="AE1144" s="1">
        <v>41799.665972222225</v>
      </c>
      <c r="AF1144" t="s">
        <v>4296</v>
      </c>
      <c r="AG1144" t="s">
        <v>8698</v>
      </c>
      <c r="AH1144" t="s">
        <v>51</v>
      </c>
      <c r="AJ1144" t="s">
        <v>53</v>
      </c>
      <c r="AL1144" t="s">
        <v>78</v>
      </c>
      <c r="AO1144" t="s">
        <v>8142</v>
      </c>
      <c r="AP1144" s="1">
        <v>43487.06527777778</v>
      </c>
    </row>
    <row r="1145" spans="1:43" x14ac:dyDescent="0.35">
      <c r="A1145" t="s">
        <v>8699</v>
      </c>
      <c r="B1145" t="s">
        <v>793</v>
      </c>
      <c r="C1145" t="s">
        <v>8700</v>
      </c>
      <c r="D1145" t="s">
        <v>98</v>
      </c>
      <c r="F1145" t="s">
        <v>47</v>
      </c>
      <c r="H1145" t="s">
        <v>8701</v>
      </c>
      <c r="I1145" t="s">
        <v>179</v>
      </c>
      <c r="J1145" t="s">
        <v>49</v>
      </c>
      <c r="P1145" t="s">
        <v>50</v>
      </c>
      <c r="U1145" s="1">
        <v>43103.376388888886</v>
      </c>
      <c r="V1145" s="1">
        <v>43103.376388888886</v>
      </c>
      <c r="AC1145" t="s">
        <v>53</v>
      </c>
      <c r="AD1145">
        <v>2969485219</v>
      </c>
      <c r="AE1145" s="1">
        <v>37784</v>
      </c>
      <c r="AG1145" t="s">
        <v>8702</v>
      </c>
      <c r="AH1145" t="s">
        <v>53</v>
      </c>
      <c r="AJ1145" t="s">
        <v>53</v>
      </c>
      <c r="AK1145" t="s">
        <v>7279</v>
      </c>
      <c r="AO1145" t="s">
        <v>54</v>
      </c>
    </row>
    <row r="1146" spans="1:43" x14ac:dyDescent="0.35">
      <c r="A1146" t="s">
        <v>8703</v>
      </c>
      <c r="B1146" t="s">
        <v>8704</v>
      </c>
      <c r="C1146" t="s">
        <v>8705</v>
      </c>
      <c r="F1146" t="s">
        <v>8706</v>
      </c>
      <c r="H1146" t="s">
        <v>8707</v>
      </c>
      <c r="J1146" t="s">
        <v>8708</v>
      </c>
      <c r="O1146">
        <v>79927</v>
      </c>
      <c r="P1146" t="s">
        <v>50</v>
      </c>
      <c r="U1146" s="1">
        <v>43104</v>
      </c>
      <c r="V1146" s="1">
        <v>43104</v>
      </c>
      <c r="W1146" s="1">
        <v>43104.035416666666</v>
      </c>
      <c r="X1146" s="1">
        <v>43104.035416666666</v>
      </c>
      <c r="AC1146" t="s">
        <v>53</v>
      </c>
      <c r="AD1146">
        <v>2969772054</v>
      </c>
      <c r="AE1146" s="1">
        <v>43104.374305555553</v>
      </c>
      <c r="AF1146" t="s">
        <v>8709</v>
      </c>
      <c r="AG1146" t="s">
        <v>8710</v>
      </c>
      <c r="AH1146" t="s">
        <v>51</v>
      </c>
      <c r="AJ1146" t="s">
        <v>53</v>
      </c>
      <c r="AL1146" t="s">
        <v>78</v>
      </c>
      <c r="AO1146" t="s">
        <v>8142</v>
      </c>
      <c r="AP1146" s="1">
        <v>43104.037499999999</v>
      </c>
    </row>
    <row r="1147" spans="1:43" x14ac:dyDescent="0.35">
      <c r="A1147" t="s">
        <v>8711</v>
      </c>
      <c r="B1147" t="s">
        <v>8712</v>
      </c>
      <c r="C1147" t="s">
        <v>5318</v>
      </c>
      <c r="F1147" t="s">
        <v>8713</v>
      </c>
      <c r="H1147" t="s">
        <v>8711</v>
      </c>
      <c r="J1147" t="s">
        <v>8714</v>
      </c>
      <c r="K1147" t="s">
        <v>8715</v>
      </c>
      <c r="M1147" t="s">
        <v>8716</v>
      </c>
      <c r="N1147" t="s">
        <v>65</v>
      </c>
      <c r="O1147">
        <v>81526</v>
      </c>
      <c r="P1147" t="s">
        <v>50</v>
      </c>
      <c r="U1147" s="1">
        <v>43105</v>
      </c>
      <c r="V1147" s="1">
        <v>43105</v>
      </c>
      <c r="W1147" s="1">
        <v>43105.436111111114</v>
      </c>
      <c r="X1147" s="1">
        <v>43105.436111111114</v>
      </c>
      <c r="AC1147" t="s">
        <v>53</v>
      </c>
      <c r="AD1147">
        <v>1000000001</v>
      </c>
      <c r="AE1147" s="1">
        <v>39973.351388888892</v>
      </c>
      <c r="AF1147" t="s">
        <v>3377</v>
      </c>
      <c r="AG1147" t="s">
        <v>8717</v>
      </c>
      <c r="AH1147" t="s">
        <v>51</v>
      </c>
      <c r="AJ1147" t="s">
        <v>53</v>
      </c>
      <c r="AL1147" t="s">
        <v>78</v>
      </c>
      <c r="AO1147" t="s">
        <v>5443</v>
      </c>
    </row>
    <row r="1148" spans="1:43" x14ac:dyDescent="0.35">
      <c r="A1148" t="s">
        <v>8718</v>
      </c>
      <c r="B1148" t="s">
        <v>8719</v>
      </c>
      <c r="C1148" t="s">
        <v>3671</v>
      </c>
      <c r="D1148" t="s">
        <v>1648</v>
      </c>
      <c r="F1148" t="s">
        <v>47</v>
      </c>
      <c r="H1148" t="s">
        <v>8720</v>
      </c>
      <c r="I1148" t="s">
        <v>179</v>
      </c>
      <c r="J1148" t="s">
        <v>49</v>
      </c>
      <c r="P1148" t="s">
        <v>50</v>
      </c>
      <c r="U1148" s="1">
        <v>43108.525694444441</v>
      </c>
      <c r="V1148" s="1">
        <v>43108.525694444441</v>
      </c>
      <c r="AC1148" t="s">
        <v>53</v>
      </c>
      <c r="AD1148">
        <v>2969485219</v>
      </c>
      <c r="AE1148" s="1">
        <v>37784</v>
      </c>
      <c r="AG1148" t="s">
        <v>8721</v>
      </c>
      <c r="AH1148" t="s">
        <v>53</v>
      </c>
      <c r="AJ1148" t="s">
        <v>53</v>
      </c>
      <c r="AK1148" t="s">
        <v>570</v>
      </c>
      <c r="AO1148" t="s">
        <v>54</v>
      </c>
    </row>
    <row r="1149" spans="1:43" x14ac:dyDescent="0.35">
      <c r="A1149" t="s">
        <v>8722</v>
      </c>
      <c r="B1149" t="s">
        <v>8723</v>
      </c>
      <c r="C1149" t="s">
        <v>1775</v>
      </c>
      <c r="D1149" t="s">
        <v>46</v>
      </c>
      <c r="F1149" t="s">
        <v>47</v>
      </c>
      <c r="H1149" t="s">
        <v>8724</v>
      </c>
      <c r="I1149" t="s">
        <v>179</v>
      </c>
      <c r="J1149" t="s">
        <v>49</v>
      </c>
      <c r="P1149" t="s">
        <v>50</v>
      </c>
      <c r="U1149" s="1">
        <v>43108.586111111108</v>
      </c>
      <c r="V1149" s="1">
        <v>43108.586111111108</v>
      </c>
      <c r="W1149" s="1">
        <v>43903.62777777778</v>
      </c>
      <c r="X1149" s="1">
        <v>45197.786805555559</v>
      </c>
      <c r="Y1149" s="1">
        <v>45138.406944444447</v>
      </c>
      <c r="AC1149" t="s">
        <v>53</v>
      </c>
      <c r="AD1149">
        <v>1000000000</v>
      </c>
      <c r="AE1149" s="1">
        <v>37295</v>
      </c>
      <c r="AG1149" t="s">
        <v>8725</v>
      </c>
      <c r="AH1149" t="s">
        <v>53</v>
      </c>
      <c r="AJ1149" t="s">
        <v>53</v>
      </c>
      <c r="AK1149" t="s">
        <v>570</v>
      </c>
      <c r="AO1149" t="s">
        <v>54</v>
      </c>
      <c r="AP1149" s="1">
        <v>45450.731249999997</v>
      </c>
    </row>
    <row r="1150" spans="1:43" x14ac:dyDescent="0.35">
      <c r="A1150" t="s">
        <v>8726</v>
      </c>
      <c r="B1150" t="s">
        <v>8727</v>
      </c>
      <c r="C1150" t="s">
        <v>3460</v>
      </c>
      <c r="F1150" t="s">
        <v>8728</v>
      </c>
      <c r="H1150" t="s">
        <v>8729</v>
      </c>
      <c r="I1150" t="s">
        <v>179</v>
      </c>
      <c r="J1150" t="s">
        <v>8730</v>
      </c>
      <c r="K1150" t="s">
        <v>2121</v>
      </c>
      <c r="M1150" t="s">
        <v>2122</v>
      </c>
      <c r="N1150" t="s">
        <v>2123</v>
      </c>
      <c r="O1150">
        <v>55306</v>
      </c>
      <c r="P1150" t="s">
        <v>50</v>
      </c>
      <c r="S1150" t="s">
        <v>856</v>
      </c>
      <c r="T1150" s="2" t="s">
        <v>1674</v>
      </c>
      <c r="U1150" s="1">
        <v>37166.661111111112</v>
      </c>
      <c r="V1150" s="1">
        <v>43109.359027777777</v>
      </c>
      <c r="W1150" s="1">
        <v>37167.580555555556</v>
      </c>
      <c r="X1150" s="1">
        <v>42681.430555555555</v>
      </c>
      <c r="Y1150" s="1">
        <v>42653.618055555555</v>
      </c>
      <c r="AC1150" t="s">
        <v>51</v>
      </c>
      <c r="AD1150">
        <v>2969473349</v>
      </c>
      <c r="AE1150" s="1">
        <v>37012.460416666669</v>
      </c>
      <c r="AF1150" t="s">
        <v>8731</v>
      </c>
      <c r="AG1150" t="s">
        <v>8732</v>
      </c>
      <c r="AH1150" t="s">
        <v>53</v>
      </c>
      <c r="AJ1150" t="s">
        <v>53</v>
      </c>
      <c r="AL1150" t="s">
        <v>68</v>
      </c>
      <c r="AO1150" t="s">
        <v>54</v>
      </c>
      <c r="AP1150" s="1">
        <v>45471.371527777781</v>
      </c>
      <c r="AQ1150" s="1">
        <v>45470.59652777778</v>
      </c>
    </row>
    <row r="1151" spans="1:43" x14ac:dyDescent="0.35">
      <c r="A1151" t="s">
        <v>8733</v>
      </c>
      <c r="B1151" t="s">
        <v>5706</v>
      </c>
      <c r="C1151" t="s">
        <v>8734</v>
      </c>
      <c r="F1151" t="s">
        <v>8735</v>
      </c>
      <c r="H1151" t="s">
        <v>8736</v>
      </c>
      <c r="I1151" t="s">
        <v>271</v>
      </c>
      <c r="J1151" t="s">
        <v>1761</v>
      </c>
      <c r="K1151" t="s">
        <v>2351</v>
      </c>
      <c r="M1151" t="s">
        <v>159</v>
      </c>
      <c r="N1151" t="s">
        <v>65</v>
      </c>
      <c r="O1151">
        <v>80910</v>
      </c>
      <c r="P1151" t="s">
        <v>50</v>
      </c>
      <c r="U1151" s="1">
        <v>43109.476388888892</v>
      </c>
      <c r="V1151" s="1">
        <v>43109.476388888892</v>
      </c>
      <c r="W1151" s="1">
        <v>43109.495833333334</v>
      </c>
      <c r="X1151" s="1">
        <v>45146.929861111108</v>
      </c>
      <c r="Y1151" s="1">
        <v>45146.969444444447</v>
      </c>
      <c r="AC1151" t="s">
        <v>53</v>
      </c>
      <c r="AD1151">
        <v>2969476832</v>
      </c>
      <c r="AE1151" s="1">
        <v>37243</v>
      </c>
      <c r="AF1151" t="s">
        <v>1763</v>
      </c>
      <c r="AG1151" t="s">
        <v>8737</v>
      </c>
      <c r="AH1151" t="s">
        <v>53</v>
      </c>
      <c r="AJ1151" t="s">
        <v>53</v>
      </c>
      <c r="AK1151" t="s">
        <v>7430</v>
      </c>
      <c r="AL1151" t="s">
        <v>78</v>
      </c>
      <c r="AO1151" t="s">
        <v>54</v>
      </c>
      <c r="AP1151" s="1">
        <v>45097.734027777777</v>
      </c>
    </row>
    <row r="1152" spans="1:43" x14ac:dyDescent="0.35">
      <c r="A1152" t="s">
        <v>8738</v>
      </c>
      <c r="B1152" t="s">
        <v>8739</v>
      </c>
      <c r="C1152" t="s">
        <v>8740</v>
      </c>
      <c r="F1152" t="s">
        <v>8741</v>
      </c>
      <c r="H1152" t="s">
        <v>8742</v>
      </c>
      <c r="I1152" t="s">
        <v>61</v>
      </c>
      <c r="J1152" t="s">
        <v>2472</v>
      </c>
      <c r="P1152" t="s">
        <v>50</v>
      </c>
      <c r="U1152" s="1">
        <v>43110.620138888888</v>
      </c>
      <c r="V1152" s="1">
        <v>43110.620138888888</v>
      </c>
      <c r="W1152" s="1">
        <v>43110.621527777781</v>
      </c>
      <c r="X1152" s="1">
        <v>43221.736111111109</v>
      </c>
      <c r="AC1152" t="s">
        <v>53</v>
      </c>
      <c r="AD1152">
        <v>2969479981</v>
      </c>
      <c r="AE1152" s="1">
        <v>37426</v>
      </c>
      <c r="AF1152" t="s">
        <v>1314</v>
      </c>
      <c r="AG1152" t="s">
        <v>8743</v>
      </c>
      <c r="AH1152" t="s">
        <v>53</v>
      </c>
      <c r="AJ1152" t="s">
        <v>53</v>
      </c>
      <c r="AK1152" t="s">
        <v>7072</v>
      </c>
      <c r="AL1152" t="s">
        <v>78</v>
      </c>
      <c r="AO1152" t="s">
        <v>54</v>
      </c>
      <c r="AP1152" s="1">
        <v>43668.407638888886</v>
      </c>
      <c r="AQ1152" s="1">
        <v>43634.64166666667</v>
      </c>
    </row>
    <row r="1153" spans="1:43" x14ac:dyDescent="0.35">
      <c r="A1153" t="s">
        <v>8744</v>
      </c>
      <c r="B1153" t="s">
        <v>8745</v>
      </c>
      <c r="C1153" t="s">
        <v>383</v>
      </c>
      <c r="F1153" t="s">
        <v>8746</v>
      </c>
      <c r="H1153" t="s">
        <v>8747</v>
      </c>
      <c r="I1153" t="s">
        <v>200</v>
      </c>
      <c r="J1153" t="s">
        <v>8748</v>
      </c>
      <c r="P1153" t="s">
        <v>50</v>
      </c>
      <c r="U1153" s="1">
        <v>43111.563888888886</v>
      </c>
      <c r="V1153" s="1">
        <v>43111.563888888886</v>
      </c>
      <c r="W1153" s="1">
        <v>43111.679166666669</v>
      </c>
      <c r="X1153" s="1">
        <v>43111.679166666669</v>
      </c>
      <c r="AC1153" t="s">
        <v>53</v>
      </c>
      <c r="AD1153">
        <v>2969523509</v>
      </c>
      <c r="AE1153" s="1">
        <v>39134.488194444442</v>
      </c>
      <c r="AF1153" t="s">
        <v>8749</v>
      </c>
      <c r="AG1153" t="s">
        <v>8750</v>
      </c>
      <c r="AH1153" t="s">
        <v>53</v>
      </c>
      <c r="AJ1153" t="s">
        <v>53</v>
      </c>
      <c r="AK1153" t="s">
        <v>7761</v>
      </c>
      <c r="AL1153" t="s">
        <v>78</v>
      </c>
      <c r="AO1153" t="s">
        <v>54</v>
      </c>
      <c r="AP1153" s="1">
        <v>43391.416666666664</v>
      </c>
    </row>
    <row r="1154" spans="1:43" x14ac:dyDescent="0.35">
      <c r="A1154" t="s">
        <v>8751</v>
      </c>
      <c r="B1154" t="s">
        <v>8752</v>
      </c>
      <c r="C1154" t="s">
        <v>6464</v>
      </c>
      <c r="F1154" t="s">
        <v>8753</v>
      </c>
      <c r="H1154" t="s">
        <v>8754</v>
      </c>
      <c r="J1154" t="s">
        <v>8755</v>
      </c>
      <c r="K1154" t="s">
        <v>8756</v>
      </c>
      <c r="M1154" t="s">
        <v>8757</v>
      </c>
      <c r="N1154" t="s">
        <v>65</v>
      </c>
      <c r="O1154">
        <v>81422</v>
      </c>
      <c r="P1154" t="s">
        <v>50</v>
      </c>
      <c r="U1154" s="1">
        <v>43116</v>
      </c>
      <c r="V1154" s="1">
        <v>43116</v>
      </c>
      <c r="W1154" s="1">
        <v>43116.540277777778</v>
      </c>
      <c r="X1154" s="1">
        <v>43116.540277777778</v>
      </c>
      <c r="AC1154" t="s">
        <v>53</v>
      </c>
      <c r="AD1154">
        <v>2969520728</v>
      </c>
      <c r="AE1154" s="1">
        <v>38978.55972222222</v>
      </c>
      <c r="AF1154" t="s">
        <v>8758</v>
      </c>
      <c r="AG1154" t="s">
        <v>8759</v>
      </c>
      <c r="AH1154" t="s">
        <v>51</v>
      </c>
      <c r="AJ1154" t="s">
        <v>53</v>
      </c>
      <c r="AL1154" t="s">
        <v>78</v>
      </c>
      <c r="AO1154" t="s">
        <v>5443</v>
      </c>
      <c r="AP1154" s="1">
        <v>45317.65</v>
      </c>
      <c r="AQ1154" s="1">
        <v>45316.723611111112</v>
      </c>
    </row>
    <row r="1155" spans="1:43" x14ac:dyDescent="0.35">
      <c r="A1155" t="s">
        <v>8760</v>
      </c>
      <c r="B1155" t="s">
        <v>8761</v>
      </c>
      <c r="C1155" t="s">
        <v>8762</v>
      </c>
      <c r="F1155" t="s">
        <v>8763</v>
      </c>
      <c r="H1155" t="s">
        <v>8764</v>
      </c>
      <c r="I1155" t="s">
        <v>200</v>
      </c>
      <c r="J1155" t="s">
        <v>1433</v>
      </c>
      <c r="K1155" t="s">
        <v>8765</v>
      </c>
      <c r="M1155" t="s">
        <v>8766</v>
      </c>
      <c r="N1155" t="s">
        <v>899</v>
      </c>
      <c r="O1155">
        <v>58801</v>
      </c>
      <c r="P1155" t="s">
        <v>50</v>
      </c>
      <c r="U1155" s="1">
        <v>43117.098611111112</v>
      </c>
      <c r="V1155" s="1">
        <v>43117.098611111112</v>
      </c>
      <c r="AC1155" t="s">
        <v>53</v>
      </c>
      <c r="AD1155">
        <v>2969479704</v>
      </c>
      <c r="AE1155" s="1">
        <v>37406</v>
      </c>
      <c r="AG1155" t="s">
        <v>8767</v>
      </c>
      <c r="AH1155" t="s">
        <v>53</v>
      </c>
      <c r="AJ1155" t="s">
        <v>53</v>
      </c>
      <c r="AK1155" t="s">
        <v>7107</v>
      </c>
      <c r="AO1155" t="s">
        <v>54</v>
      </c>
    </row>
    <row r="1156" spans="1:43" x14ac:dyDescent="0.35">
      <c r="A1156" t="s">
        <v>8768</v>
      </c>
      <c r="B1156" t="s">
        <v>8769</v>
      </c>
      <c r="C1156" t="s">
        <v>8770</v>
      </c>
      <c r="D1156" t="s">
        <v>8771</v>
      </c>
      <c r="F1156" t="s">
        <v>8772</v>
      </c>
      <c r="G1156">
        <v>6058919613</v>
      </c>
      <c r="H1156" t="s">
        <v>8773</v>
      </c>
      <c r="I1156" t="s">
        <v>101</v>
      </c>
      <c r="K1156" t="s">
        <v>8774</v>
      </c>
      <c r="M1156" t="s">
        <v>8775</v>
      </c>
      <c r="N1156" t="s">
        <v>8776</v>
      </c>
      <c r="O1156">
        <v>60559</v>
      </c>
      <c r="P1156" t="s">
        <v>50</v>
      </c>
      <c r="U1156" s="1">
        <v>43118.436805555553</v>
      </c>
      <c r="V1156" s="1">
        <v>43118.436805555553</v>
      </c>
      <c r="W1156" s="1">
        <v>43118.589583333334</v>
      </c>
      <c r="X1156" s="1">
        <v>43118.589583333334</v>
      </c>
      <c r="AC1156" t="s">
        <v>53</v>
      </c>
      <c r="AD1156">
        <v>9999999999</v>
      </c>
      <c r="AE1156" s="1">
        <v>45196</v>
      </c>
      <c r="AG1156" t="s">
        <v>8777</v>
      </c>
      <c r="AH1156" t="s">
        <v>53</v>
      </c>
      <c r="AJ1156" t="s">
        <v>53</v>
      </c>
      <c r="AK1156" t="s">
        <v>8778</v>
      </c>
      <c r="AL1156" t="s">
        <v>78</v>
      </c>
      <c r="AO1156" t="s">
        <v>54</v>
      </c>
      <c r="AP1156" s="1">
        <v>44508.500694444447</v>
      </c>
    </row>
    <row r="1157" spans="1:43" x14ac:dyDescent="0.35">
      <c r="A1157" t="s">
        <v>8779</v>
      </c>
      <c r="B1157" t="s">
        <v>8780</v>
      </c>
      <c r="C1157" t="s">
        <v>946</v>
      </c>
      <c r="F1157" t="s">
        <v>8781</v>
      </c>
      <c r="G1157">
        <v>9702325042</v>
      </c>
      <c r="H1157" t="s">
        <v>8782</v>
      </c>
      <c r="I1157" t="s">
        <v>271</v>
      </c>
      <c r="J1157" t="s">
        <v>4660</v>
      </c>
      <c r="K1157" t="s">
        <v>8783</v>
      </c>
      <c r="M1157" t="s">
        <v>2378</v>
      </c>
      <c r="N1157" t="s">
        <v>287</v>
      </c>
      <c r="O1157">
        <v>80528</v>
      </c>
      <c r="P1157" t="s">
        <v>50</v>
      </c>
      <c r="U1157" s="1">
        <v>43118.539583333331</v>
      </c>
      <c r="V1157" s="1">
        <v>43118.539583333331</v>
      </c>
      <c r="W1157" s="1">
        <v>43118.674305555556</v>
      </c>
      <c r="X1157" s="1">
        <v>43118.674305555556</v>
      </c>
      <c r="AC1157" t="s">
        <v>53</v>
      </c>
      <c r="AD1157">
        <v>2969549160</v>
      </c>
      <c r="AE1157" s="1">
        <v>40212.447916666664</v>
      </c>
      <c r="AF1157" t="s">
        <v>8784</v>
      </c>
      <c r="AG1157" t="s">
        <v>8785</v>
      </c>
      <c r="AH1157" t="s">
        <v>53</v>
      </c>
      <c r="AJ1157" t="s">
        <v>53</v>
      </c>
      <c r="AK1157" t="s">
        <v>2512</v>
      </c>
      <c r="AL1157" t="s">
        <v>78</v>
      </c>
      <c r="AO1157" t="s">
        <v>54</v>
      </c>
      <c r="AP1157" s="1">
        <v>45226.563888888886</v>
      </c>
    </row>
    <row r="1158" spans="1:43" x14ac:dyDescent="0.35">
      <c r="A1158" t="s">
        <v>8786</v>
      </c>
      <c r="B1158" t="s">
        <v>2339</v>
      </c>
      <c r="C1158" t="s">
        <v>8787</v>
      </c>
      <c r="D1158" t="s">
        <v>46</v>
      </c>
      <c r="F1158" t="s">
        <v>47</v>
      </c>
      <c r="H1158" t="s">
        <v>8788</v>
      </c>
      <c r="I1158" t="s">
        <v>101</v>
      </c>
      <c r="J1158" t="s">
        <v>49</v>
      </c>
      <c r="P1158" t="s">
        <v>50</v>
      </c>
      <c r="U1158" s="1">
        <v>43118.549305555556</v>
      </c>
      <c r="V1158" s="1">
        <v>43118.549305555556</v>
      </c>
      <c r="W1158" s="1">
        <v>43119.487500000003</v>
      </c>
      <c r="X1158" s="1">
        <v>45126.724999999999</v>
      </c>
      <c r="Y1158" s="1">
        <v>45126.725694444445</v>
      </c>
      <c r="AC1158" t="s">
        <v>53</v>
      </c>
      <c r="AD1158">
        <v>1000000000</v>
      </c>
      <c r="AE1158" s="1">
        <v>37295</v>
      </c>
      <c r="AG1158" t="s">
        <v>8789</v>
      </c>
      <c r="AH1158" t="s">
        <v>53</v>
      </c>
      <c r="AJ1158" t="s">
        <v>53</v>
      </c>
      <c r="AK1158" t="s">
        <v>7107</v>
      </c>
      <c r="AO1158" t="s">
        <v>54</v>
      </c>
    </row>
    <row r="1159" spans="1:43" x14ac:dyDescent="0.35">
      <c r="A1159" t="s">
        <v>8790</v>
      </c>
      <c r="B1159" t="s">
        <v>8791</v>
      </c>
      <c r="C1159" t="s">
        <v>338</v>
      </c>
      <c r="F1159" t="s">
        <v>47</v>
      </c>
      <c r="H1159" t="s">
        <v>8792</v>
      </c>
      <c r="I1159" t="s">
        <v>179</v>
      </c>
      <c r="J1159" t="s">
        <v>49</v>
      </c>
      <c r="P1159" t="s">
        <v>50</v>
      </c>
      <c r="U1159" s="1">
        <v>43118.551388888889</v>
      </c>
      <c r="V1159" s="1">
        <v>43118.551388888889</v>
      </c>
      <c r="W1159" s="1">
        <v>43119.487500000003</v>
      </c>
      <c r="X1159" s="1">
        <v>45139.974999999999</v>
      </c>
      <c r="Y1159" s="1">
        <v>45139.976388888892</v>
      </c>
      <c r="AC1159" t="s">
        <v>53</v>
      </c>
      <c r="AD1159">
        <v>1000000000</v>
      </c>
      <c r="AE1159" s="1">
        <v>37295</v>
      </c>
      <c r="AG1159" t="s">
        <v>8793</v>
      </c>
      <c r="AH1159" t="s">
        <v>53</v>
      </c>
      <c r="AJ1159" t="s">
        <v>53</v>
      </c>
      <c r="AK1159" t="s">
        <v>7107</v>
      </c>
      <c r="AO1159" t="s">
        <v>54</v>
      </c>
      <c r="AP1159" s="1">
        <v>45299.532638888886</v>
      </c>
    </row>
    <row r="1160" spans="1:43" x14ac:dyDescent="0.35">
      <c r="A1160" t="s">
        <v>8794</v>
      </c>
      <c r="B1160" t="s">
        <v>8795</v>
      </c>
      <c r="C1160" t="s">
        <v>1704</v>
      </c>
      <c r="D1160" t="s">
        <v>3367</v>
      </c>
      <c r="H1160" t="s">
        <v>8796</v>
      </c>
      <c r="I1160" t="s">
        <v>179</v>
      </c>
      <c r="J1160" t="s">
        <v>49</v>
      </c>
      <c r="P1160" t="s">
        <v>50</v>
      </c>
      <c r="U1160" s="1">
        <v>43118.711805555555</v>
      </c>
      <c r="V1160" s="1">
        <v>43118.711805555555</v>
      </c>
      <c r="W1160" s="1">
        <v>43119.488194444442</v>
      </c>
      <c r="X1160" s="1">
        <v>45205.55</v>
      </c>
      <c r="Y1160" s="1">
        <v>45153.50277777778</v>
      </c>
      <c r="AC1160" t="s">
        <v>53</v>
      </c>
      <c r="AD1160">
        <v>1000000000</v>
      </c>
      <c r="AE1160" s="1">
        <v>37295</v>
      </c>
      <c r="AG1160" t="s">
        <v>8797</v>
      </c>
      <c r="AH1160" t="s">
        <v>53</v>
      </c>
      <c r="AJ1160" t="s">
        <v>53</v>
      </c>
      <c r="AK1160" t="s">
        <v>7107</v>
      </c>
      <c r="AO1160" t="s">
        <v>54</v>
      </c>
      <c r="AP1160" s="1">
        <v>45246.417361111111</v>
      </c>
    </row>
    <row r="1161" spans="1:43" x14ac:dyDescent="0.35">
      <c r="A1161" t="s">
        <v>8798</v>
      </c>
      <c r="B1161" t="s">
        <v>2689</v>
      </c>
      <c r="C1161" t="s">
        <v>3724</v>
      </c>
      <c r="F1161" t="s">
        <v>47</v>
      </c>
      <c r="H1161" t="s">
        <v>8799</v>
      </c>
      <c r="I1161" t="s">
        <v>101</v>
      </c>
      <c r="J1161" t="s">
        <v>49</v>
      </c>
      <c r="P1161" t="s">
        <v>50</v>
      </c>
      <c r="U1161" s="1">
        <v>43119.555555555555</v>
      </c>
      <c r="V1161" s="1">
        <v>43119.555555555555</v>
      </c>
      <c r="W1161" s="1">
        <v>43119.612500000003</v>
      </c>
      <c r="X1161" s="1">
        <v>45061.684027777781</v>
      </c>
      <c r="Y1161" s="1">
        <v>45020.371527777781</v>
      </c>
      <c r="AC1161" t="s">
        <v>53</v>
      </c>
      <c r="AD1161">
        <v>1000000000</v>
      </c>
      <c r="AE1161" s="1">
        <v>37295</v>
      </c>
      <c r="AG1161" t="s">
        <v>8800</v>
      </c>
      <c r="AH1161" t="s">
        <v>53</v>
      </c>
      <c r="AJ1161" t="s">
        <v>53</v>
      </c>
      <c r="AK1161" t="s">
        <v>7107</v>
      </c>
      <c r="AO1161" t="s">
        <v>54</v>
      </c>
      <c r="AP1161" s="1">
        <v>45426.623611111114</v>
      </c>
    </row>
    <row r="1162" spans="1:43" x14ac:dyDescent="0.35">
      <c r="A1162" t="s">
        <v>8801</v>
      </c>
      <c r="B1162" t="s">
        <v>8802</v>
      </c>
      <c r="C1162" t="s">
        <v>6563</v>
      </c>
      <c r="D1162" t="s">
        <v>46</v>
      </c>
      <c r="F1162" t="s">
        <v>47</v>
      </c>
      <c r="H1162" t="s">
        <v>8803</v>
      </c>
      <c r="I1162" t="s">
        <v>169</v>
      </c>
      <c r="J1162" t="s">
        <v>49</v>
      </c>
      <c r="P1162" t="s">
        <v>50</v>
      </c>
      <c r="U1162" s="1">
        <v>43119.574999999997</v>
      </c>
      <c r="V1162" s="1">
        <v>43119.574999999997</v>
      </c>
      <c r="W1162" s="1">
        <v>44566.505555555559</v>
      </c>
      <c r="X1162" s="1">
        <v>44806.521527777775</v>
      </c>
      <c r="Y1162" s="1">
        <v>44806.522222222222</v>
      </c>
      <c r="AC1162" t="s">
        <v>53</v>
      </c>
      <c r="AD1162">
        <v>1000000000</v>
      </c>
      <c r="AE1162" s="1">
        <v>37295</v>
      </c>
      <c r="AG1162" t="s">
        <v>8804</v>
      </c>
      <c r="AH1162" t="s">
        <v>53</v>
      </c>
      <c r="AJ1162" t="s">
        <v>53</v>
      </c>
      <c r="AK1162" t="s">
        <v>7107</v>
      </c>
      <c r="AL1162" t="s">
        <v>78</v>
      </c>
      <c r="AO1162" t="s">
        <v>54</v>
      </c>
      <c r="AP1162" s="1">
        <v>45399.488888888889</v>
      </c>
    </row>
    <row r="1163" spans="1:43" x14ac:dyDescent="0.35">
      <c r="A1163" t="s">
        <v>8805</v>
      </c>
      <c r="B1163" t="s">
        <v>8806</v>
      </c>
      <c r="C1163" t="s">
        <v>1510</v>
      </c>
      <c r="D1163" t="s">
        <v>46</v>
      </c>
      <c r="F1163" t="s">
        <v>47</v>
      </c>
      <c r="H1163" t="s">
        <v>8807</v>
      </c>
      <c r="I1163" t="s">
        <v>179</v>
      </c>
      <c r="J1163" t="s">
        <v>49</v>
      </c>
      <c r="P1163" t="s">
        <v>50</v>
      </c>
      <c r="U1163" s="1">
        <v>43119.574999999997</v>
      </c>
      <c r="V1163" s="1">
        <v>43119.574999999997</v>
      </c>
      <c r="W1163" s="1">
        <v>43119.629861111112</v>
      </c>
      <c r="X1163" s="1">
        <v>43930.490972222222</v>
      </c>
      <c r="Y1163" s="1">
        <v>43283.73541666667</v>
      </c>
      <c r="AC1163" t="s">
        <v>53</v>
      </c>
      <c r="AD1163">
        <v>1000000000</v>
      </c>
      <c r="AE1163" s="1">
        <v>37295</v>
      </c>
      <c r="AG1163" t="s">
        <v>8808</v>
      </c>
      <c r="AH1163" t="s">
        <v>53</v>
      </c>
      <c r="AJ1163" t="s">
        <v>53</v>
      </c>
      <c r="AK1163" t="s">
        <v>7107</v>
      </c>
      <c r="AO1163" t="s">
        <v>54</v>
      </c>
      <c r="AP1163" s="1">
        <v>45063.490277777775</v>
      </c>
    </row>
    <row r="1164" spans="1:43" x14ac:dyDescent="0.35">
      <c r="A1164" t="s">
        <v>8809</v>
      </c>
      <c r="B1164" t="s">
        <v>8810</v>
      </c>
      <c r="C1164" t="s">
        <v>2644</v>
      </c>
      <c r="F1164" t="s">
        <v>8811</v>
      </c>
      <c r="H1164" t="s">
        <v>8812</v>
      </c>
      <c r="J1164" t="s">
        <v>491</v>
      </c>
      <c r="P1164" t="s">
        <v>50</v>
      </c>
      <c r="U1164" s="1">
        <v>43121</v>
      </c>
      <c r="V1164" s="1">
        <v>43121</v>
      </c>
      <c r="W1164" s="1">
        <v>43121.342361111114</v>
      </c>
      <c r="X1164" s="1">
        <v>43121.342361111114</v>
      </c>
      <c r="AC1164" t="s">
        <v>53</v>
      </c>
      <c r="AD1164">
        <v>1000000001</v>
      </c>
      <c r="AE1164" s="1">
        <v>39973.351388888892</v>
      </c>
      <c r="AF1164" t="s">
        <v>3377</v>
      </c>
      <c r="AG1164" t="s">
        <v>8813</v>
      </c>
      <c r="AH1164" t="s">
        <v>51</v>
      </c>
      <c r="AJ1164" t="s">
        <v>53</v>
      </c>
      <c r="AL1164" t="s">
        <v>78</v>
      </c>
      <c r="AO1164" t="s">
        <v>8142</v>
      </c>
      <c r="AP1164" s="1">
        <v>44601.927777777775</v>
      </c>
    </row>
    <row r="1165" spans="1:43" x14ac:dyDescent="0.35">
      <c r="A1165" t="s">
        <v>8814</v>
      </c>
      <c r="B1165" t="s">
        <v>8815</v>
      </c>
      <c r="C1165" t="s">
        <v>758</v>
      </c>
      <c r="D1165" t="s">
        <v>58</v>
      </c>
      <c r="F1165" t="s">
        <v>47</v>
      </c>
      <c r="H1165" t="s">
        <v>8816</v>
      </c>
      <c r="I1165" t="s">
        <v>179</v>
      </c>
      <c r="J1165" t="s">
        <v>49</v>
      </c>
      <c r="P1165" t="s">
        <v>50</v>
      </c>
      <c r="U1165" s="1">
        <v>43122.438888888886</v>
      </c>
      <c r="V1165" s="1">
        <v>43122.438888888886</v>
      </c>
      <c r="W1165" s="1">
        <v>43122.46597222222</v>
      </c>
      <c r="X1165" s="1">
        <v>45197.692361111112</v>
      </c>
      <c r="Y1165" s="1">
        <v>45155.673611111109</v>
      </c>
      <c r="AC1165" t="s">
        <v>53</v>
      </c>
      <c r="AD1165">
        <v>1000000000</v>
      </c>
      <c r="AE1165" s="1">
        <v>37295</v>
      </c>
      <c r="AG1165" t="s">
        <v>8817</v>
      </c>
      <c r="AH1165" t="s">
        <v>53</v>
      </c>
      <c r="AJ1165" t="s">
        <v>53</v>
      </c>
      <c r="AK1165" t="s">
        <v>7107</v>
      </c>
      <c r="AO1165" t="s">
        <v>54</v>
      </c>
      <c r="AP1165" s="1">
        <v>45415.584722222222</v>
      </c>
    </row>
    <row r="1166" spans="1:43" x14ac:dyDescent="0.35">
      <c r="A1166" t="s">
        <v>8818</v>
      </c>
      <c r="B1166" t="s">
        <v>8819</v>
      </c>
      <c r="C1166" t="s">
        <v>8820</v>
      </c>
      <c r="F1166">
        <v>17194560720</v>
      </c>
      <c r="H1166" t="s">
        <v>8818</v>
      </c>
      <c r="J1166" t="s">
        <v>8821</v>
      </c>
      <c r="K1166" t="s">
        <v>8822</v>
      </c>
      <c r="M1166" t="s">
        <v>6754</v>
      </c>
      <c r="N1166" t="s">
        <v>65</v>
      </c>
      <c r="O1166">
        <v>81054</v>
      </c>
      <c r="P1166" t="s">
        <v>50</v>
      </c>
      <c r="U1166" s="1">
        <v>43123</v>
      </c>
      <c r="V1166" s="1">
        <v>43123</v>
      </c>
      <c r="W1166" s="1">
        <v>43123.444444444445</v>
      </c>
      <c r="X1166" s="1">
        <v>43956.565972222219</v>
      </c>
      <c r="AC1166" t="s">
        <v>53</v>
      </c>
      <c r="AD1166">
        <v>2969609609</v>
      </c>
      <c r="AE1166" s="1">
        <v>41677.628472222219</v>
      </c>
      <c r="AF1166" t="s">
        <v>8823</v>
      </c>
      <c r="AG1166" t="s">
        <v>8824</v>
      </c>
      <c r="AH1166" t="s">
        <v>51</v>
      </c>
      <c r="AJ1166" t="s">
        <v>53</v>
      </c>
      <c r="AL1166" t="s">
        <v>78</v>
      </c>
      <c r="AO1166" t="s">
        <v>5443</v>
      </c>
      <c r="AP1166" s="1">
        <v>45286.556250000001</v>
      </c>
      <c r="AQ1166" s="1">
        <v>45056.629861111112</v>
      </c>
    </row>
    <row r="1167" spans="1:43" x14ac:dyDescent="0.35">
      <c r="A1167" t="s">
        <v>8825</v>
      </c>
      <c r="B1167" t="s">
        <v>8826</v>
      </c>
      <c r="C1167" t="s">
        <v>8827</v>
      </c>
      <c r="F1167" t="s">
        <v>8828</v>
      </c>
      <c r="H1167" t="s">
        <v>8825</v>
      </c>
      <c r="J1167" t="s">
        <v>8829</v>
      </c>
      <c r="K1167" t="s">
        <v>8830</v>
      </c>
      <c r="M1167" t="s">
        <v>419</v>
      </c>
      <c r="N1167" t="s">
        <v>253</v>
      </c>
      <c r="O1167">
        <v>87107</v>
      </c>
      <c r="P1167" t="s">
        <v>50</v>
      </c>
      <c r="U1167" s="1">
        <v>43124</v>
      </c>
      <c r="V1167" s="1">
        <v>43124</v>
      </c>
      <c r="W1167" s="1">
        <v>43124.648611111108</v>
      </c>
      <c r="X1167" s="1">
        <v>43124.648611111108</v>
      </c>
      <c r="AC1167" t="s">
        <v>51</v>
      </c>
      <c r="AD1167">
        <v>2969775621</v>
      </c>
      <c r="AE1167" s="1">
        <v>43124.674305555556</v>
      </c>
      <c r="AF1167" t="s">
        <v>8831</v>
      </c>
      <c r="AG1167" t="s">
        <v>8832</v>
      </c>
      <c r="AH1167" t="s">
        <v>51</v>
      </c>
      <c r="AJ1167" t="s">
        <v>53</v>
      </c>
      <c r="AL1167" t="s">
        <v>78</v>
      </c>
      <c r="AO1167" t="s">
        <v>5443</v>
      </c>
      <c r="AP1167" s="1">
        <v>44414.704861111109</v>
      </c>
      <c r="AQ1167" s="1">
        <v>43265.486805555556</v>
      </c>
    </row>
    <row r="1168" spans="1:43" x14ac:dyDescent="0.35">
      <c r="A1168" t="s">
        <v>8833</v>
      </c>
      <c r="B1168" t="s">
        <v>6545</v>
      </c>
      <c r="C1168" t="s">
        <v>8834</v>
      </c>
      <c r="F1168" t="s">
        <v>8835</v>
      </c>
      <c r="H1168" t="s">
        <v>8833</v>
      </c>
      <c r="J1168" t="s">
        <v>5217</v>
      </c>
      <c r="K1168" t="s">
        <v>8836</v>
      </c>
      <c r="M1168" t="s">
        <v>5343</v>
      </c>
      <c r="N1168" t="s">
        <v>798</v>
      </c>
      <c r="O1168">
        <v>79706</v>
      </c>
      <c r="P1168" t="s">
        <v>50</v>
      </c>
      <c r="U1168" s="1">
        <v>43124</v>
      </c>
      <c r="V1168" s="1">
        <v>43124</v>
      </c>
      <c r="W1168" s="1">
        <v>43124.713194444441</v>
      </c>
      <c r="X1168" s="1">
        <v>43124.713194444441</v>
      </c>
      <c r="AC1168" t="s">
        <v>53</v>
      </c>
      <c r="AD1168">
        <v>2969475162</v>
      </c>
      <c r="AE1168" s="1">
        <v>37147</v>
      </c>
      <c r="AF1168" t="s">
        <v>5221</v>
      </c>
      <c r="AG1168" t="s">
        <v>8837</v>
      </c>
      <c r="AH1168" t="s">
        <v>51</v>
      </c>
      <c r="AJ1168" t="s">
        <v>53</v>
      </c>
      <c r="AL1168" t="s">
        <v>78</v>
      </c>
      <c r="AO1168" t="s">
        <v>5443</v>
      </c>
      <c r="AP1168" s="1">
        <v>45418.540972222225</v>
      </c>
      <c r="AQ1168" s="1">
        <v>43941.458333333336</v>
      </c>
    </row>
    <row r="1169" spans="1:43" x14ac:dyDescent="0.35">
      <c r="A1169" t="s">
        <v>8838</v>
      </c>
      <c r="B1169" t="s">
        <v>8839</v>
      </c>
      <c r="C1169" t="s">
        <v>4884</v>
      </c>
      <c r="F1169" t="s">
        <v>8840</v>
      </c>
      <c r="H1169" t="s">
        <v>8838</v>
      </c>
      <c r="J1169" t="s">
        <v>8841</v>
      </c>
      <c r="K1169" t="s">
        <v>8842</v>
      </c>
      <c r="M1169" t="s">
        <v>8843</v>
      </c>
      <c r="N1169" t="s">
        <v>501</v>
      </c>
      <c r="O1169">
        <v>87031</v>
      </c>
      <c r="P1169" t="s">
        <v>50</v>
      </c>
      <c r="U1169" s="1">
        <v>43124</v>
      </c>
      <c r="V1169" s="1">
        <v>43124</v>
      </c>
      <c r="W1169" s="1">
        <v>43124.773611111108</v>
      </c>
      <c r="X1169" s="1">
        <v>43124.773611111108</v>
      </c>
      <c r="AC1169" t="s">
        <v>53</v>
      </c>
      <c r="AD1169">
        <v>2969775891</v>
      </c>
      <c r="AE1169" s="1">
        <v>43125.445138888892</v>
      </c>
      <c r="AF1169" t="s">
        <v>8844</v>
      </c>
      <c r="AG1169" t="s">
        <v>8845</v>
      </c>
      <c r="AH1169" t="s">
        <v>51</v>
      </c>
      <c r="AJ1169" t="s">
        <v>53</v>
      </c>
      <c r="AL1169" t="s">
        <v>78</v>
      </c>
      <c r="AO1169" t="s">
        <v>5443</v>
      </c>
      <c r="AP1169" s="1">
        <v>45470.51666666667</v>
      </c>
      <c r="AQ1169" s="1">
        <v>43433.474999999999</v>
      </c>
    </row>
    <row r="1170" spans="1:43" x14ac:dyDescent="0.35">
      <c r="A1170" t="s">
        <v>8846</v>
      </c>
      <c r="B1170" t="s">
        <v>487</v>
      </c>
      <c r="C1170" t="s">
        <v>8847</v>
      </c>
      <c r="D1170" t="s">
        <v>451</v>
      </c>
      <c r="F1170" t="s">
        <v>47</v>
      </c>
      <c r="H1170" t="s">
        <v>8848</v>
      </c>
      <c r="I1170" t="s">
        <v>169</v>
      </c>
      <c r="J1170" t="s">
        <v>49</v>
      </c>
      <c r="P1170" t="s">
        <v>50</v>
      </c>
      <c r="U1170" s="1">
        <v>43124.865277777775</v>
      </c>
      <c r="V1170" s="1">
        <v>43124.865277777775</v>
      </c>
      <c r="W1170" s="1">
        <v>43125.439583333333</v>
      </c>
      <c r="X1170" s="1">
        <v>45193.915277777778</v>
      </c>
      <c r="Y1170" s="1">
        <v>44230.636111111111</v>
      </c>
      <c r="AC1170" t="s">
        <v>53</v>
      </c>
      <c r="AD1170">
        <v>1000000000</v>
      </c>
      <c r="AE1170" s="1">
        <v>37295</v>
      </c>
      <c r="AG1170" t="s">
        <v>8849</v>
      </c>
      <c r="AH1170" t="s">
        <v>53</v>
      </c>
      <c r="AJ1170" t="s">
        <v>53</v>
      </c>
      <c r="AK1170" t="s">
        <v>7107</v>
      </c>
      <c r="AO1170" t="s">
        <v>54</v>
      </c>
      <c r="AP1170" s="1">
        <v>45382.698611111111</v>
      </c>
    </row>
    <row r="1171" spans="1:43" x14ac:dyDescent="0.35">
      <c r="A1171" t="s">
        <v>8850</v>
      </c>
      <c r="B1171" t="s">
        <v>8851</v>
      </c>
      <c r="C1171" t="s">
        <v>106</v>
      </c>
      <c r="F1171" t="s">
        <v>47</v>
      </c>
      <c r="H1171" t="s">
        <v>8852</v>
      </c>
      <c r="J1171" t="s">
        <v>85</v>
      </c>
      <c r="P1171" t="s">
        <v>50</v>
      </c>
      <c r="U1171" s="1">
        <v>43125</v>
      </c>
      <c r="V1171" s="1">
        <v>43125</v>
      </c>
      <c r="W1171" s="1">
        <v>43125.4375</v>
      </c>
      <c r="X1171" s="1">
        <v>45153.586111111108</v>
      </c>
      <c r="Y1171" s="1">
        <v>45153.588194444441</v>
      </c>
      <c r="AC1171" t="s">
        <v>53</v>
      </c>
      <c r="AD1171">
        <v>1000000000</v>
      </c>
      <c r="AE1171" s="1">
        <v>37295</v>
      </c>
      <c r="AG1171" t="s">
        <v>8853</v>
      </c>
      <c r="AH1171" t="s">
        <v>51</v>
      </c>
      <c r="AJ1171" t="s">
        <v>53</v>
      </c>
      <c r="AL1171" t="s">
        <v>78</v>
      </c>
      <c r="AO1171" t="s">
        <v>5443</v>
      </c>
      <c r="AP1171" s="1">
        <v>45240.584027777775</v>
      </c>
    </row>
    <row r="1172" spans="1:43" x14ac:dyDescent="0.35">
      <c r="A1172" t="s">
        <v>8854</v>
      </c>
      <c r="B1172" t="s">
        <v>8855</v>
      </c>
      <c r="C1172" t="s">
        <v>904</v>
      </c>
      <c r="D1172" t="s">
        <v>623</v>
      </c>
      <c r="F1172" t="s">
        <v>47</v>
      </c>
      <c r="H1172" t="s">
        <v>8856</v>
      </c>
      <c r="I1172" t="s">
        <v>169</v>
      </c>
      <c r="J1172" t="s">
        <v>49</v>
      </c>
      <c r="P1172" t="s">
        <v>50</v>
      </c>
      <c r="U1172" s="1">
        <v>43125.367361111108</v>
      </c>
      <c r="V1172" s="1">
        <v>43125.367361111108</v>
      </c>
      <c r="W1172" s="1">
        <v>43125.439583333333</v>
      </c>
      <c r="X1172" s="1">
        <v>44034.376388888886</v>
      </c>
      <c r="Y1172" s="1">
        <v>44034.37777777778</v>
      </c>
      <c r="AC1172" t="s">
        <v>53</v>
      </c>
      <c r="AD1172">
        <v>1000000000</v>
      </c>
      <c r="AE1172" s="1">
        <v>37295</v>
      </c>
      <c r="AG1172" t="s">
        <v>8857</v>
      </c>
      <c r="AH1172" t="s">
        <v>53</v>
      </c>
      <c r="AJ1172" t="s">
        <v>53</v>
      </c>
      <c r="AK1172" t="s">
        <v>8858</v>
      </c>
      <c r="AO1172" t="s">
        <v>54</v>
      </c>
      <c r="AP1172" s="1">
        <v>45056.555555555555</v>
      </c>
    </row>
    <row r="1173" spans="1:43" x14ac:dyDescent="0.35">
      <c r="A1173" t="s">
        <v>8859</v>
      </c>
      <c r="B1173" t="s">
        <v>8860</v>
      </c>
      <c r="C1173" t="s">
        <v>587</v>
      </c>
      <c r="D1173" t="s">
        <v>654</v>
      </c>
      <c r="G1173" t="s">
        <v>8861</v>
      </c>
      <c r="H1173" t="s">
        <v>8862</v>
      </c>
      <c r="I1173" t="s">
        <v>169</v>
      </c>
      <c r="J1173" t="s">
        <v>85</v>
      </c>
      <c r="P1173" t="s">
        <v>50</v>
      </c>
      <c r="U1173" s="1">
        <v>43125.37222222222</v>
      </c>
      <c r="V1173" s="1">
        <v>43125.37222222222</v>
      </c>
      <c r="W1173" s="1">
        <v>43125.438888888886</v>
      </c>
      <c r="X1173" s="1">
        <v>43720.619444444441</v>
      </c>
      <c r="Y1173" s="1">
        <v>43720.623611111114</v>
      </c>
      <c r="AC1173" t="s">
        <v>53</v>
      </c>
      <c r="AD1173">
        <v>1000000000</v>
      </c>
      <c r="AE1173" s="1">
        <v>37295</v>
      </c>
      <c r="AG1173" t="s">
        <v>8863</v>
      </c>
      <c r="AH1173" t="s">
        <v>53</v>
      </c>
      <c r="AJ1173" t="s">
        <v>53</v>
      </c>
      <c r="AK1173" t="s">
        <v>8858</v>
      </c>
      <c r="AO1173" t="s">
        <v>54</v>
      </c>
      <c r="AP1173" s="1">
        <v>44886.914583333331</v>
      </c>
    </row>
    <row r="1174" spans="1:43" x14ac:dyDescent="0.35">
      <c r="A1174" t="s">
        <v>8864</v>
      </c>
      <c r="B1174" t="s">
        <v>8865</v>
      </c>
      <c r="C1174" t="s">
        <v>302</v>
      </c>
      <c r="D1174" t="s">
        <v>107</v>
      </c>
      <c r="F1174" t="s">
        <v>47</v>
      </c>
      <c r="H1174" t="s">
        <v>8866</v>
      </c>
      <c r="I1174" t="s">
        <v>415</v>
      </c>
      <c r="J1174" t="s">
        <v>49</v>
      </c>
      <c r="P1174" t="s">
        <v>50</v>
      </c>
      <c r="U1174" s="1">
        <v>43125.37222222222</v>
      </c>
      <c r="V1174" s="1">
        <v>43125.37222222222</v>
      </c>
      <c r="W1174" s="1">
        <v>43125.438194444447</v>
      </c>
      <c r="X1174" s="1">
        <v>45204.491666666669</v>
      </c>
      <c r="Y1174" s="1">
        <v>45155.717361111114</v>
      </c>
      <c r="AC1174" t="s">
        <v>53</v>
      </c>
      <c r="AD1174">
        <v>1000000000</v>
      </c>
      <c r="AE1174" s="1">
        <v>37295</v>
      </c>
      <c r="AG1174" t="s">
        <v>8867</v>
      </c>
      <c r="AH1174" t="s">
        <v>53</v>
      </c>
      <c r="AJ1174" t="s">
        <v>53</v>
      </c>
      <c r="AK1174" t="s">
        <v>8858</v>
      </c>
      <c r="AO1174" t="s">
        <v>54</v>
      </c>
      <c r="AP1174" s="1">
        <v>45295.727083333331</v>
      </c>
    </row>
    <row r="1175" spans="1:43" x14ac:dyDescent="0.35">
      <c r="A1175" t="s">
        <v>8868</v>
      </c>
      <c r="B1175" t="s">
        <v>8869</v>
      </c>
      <c r="C1175" t="s">
        <v>218</v>
      </c>
      <c r="D1175" t="s">
        <v>1767</v>
      </c>
      <c r="F1175" t="s">
        <v>47</v>
      </c>
      <c r="H1175" t="s">
        <v>8870</v>
      </c>
      <c r="I1175" t="s">
        <v>179</v>
      </c>
      <c r="J1175" t="s">
        <v>49</v>
      </c>
      <c r="P1175" t="s">
        <v>50</v>
      </c>
      <c r="U1175" s="1">
        <v>43125.380555555559</v>
      </c>
      <c r="V1175" s="1">
        <v>43125.380555555559</v>
      </c>
      <c r="W1175" s="1">
        <v>43125.4375</v>
      </c>
      <c r="X1175" s="1">
        <v>43125.4375</v>
      </c>
      <c r="AC1175" t="s">
        <v>53</v>
      </c>
      <c r="AD1175">
        <v>1000000000</v>
      </c>
      <c r="AE1175" s="1">
        <v>37295</v>
      </c>
      <c r="AG1175" t="s">
        <v>8871</v>
      </c>
      <c r="AH1175" t="s">
        <v>53</v>
      </c>
      <c r="AJ1175" t="s">
        <v>53</v>
      </c>
      <c r="AK1175" t="s">
        <v>8858</v>
      </c>
      <c r="AO1175" t="s">
        <v>54</v>
      </c>
    </row>
    <row r="1176" spans="1:43" x14ac:dyDescent="0.35">
      <c r="A1176" t="s">
        <v>8872</v>
      </c>
      <c r="B1176" t="s">
        <v>8873</v>
      </c>
      <c r="C1176" t="s">
        <v>309</v>
      </c>
      <c r="D1176" t="s">
        <v>861</v>
      </c>
      <c r="F1176" t="s">
        <v>47</v>
      </c>
      <c r="H1176" t="s">
        <v>8874</v>
      </c>
      <c r="I1176" t="s">
        <v>101</v>
      </c>
      <c r="J1176" t="s">
        <v>49</v>
      </c>
      <c r="P1176" t="s">
        <v>50</v>
      </c>
      <c r="U1176" s="1">
        <v>43125.664583333331</v>
      </c>
      <c r="V1176" s="1">
        <v>43125.664583333331</v>
      </c>
      <c r="W1176" s="1">
        <v>43125.672222222223</v>
      </c>
      <c r="X1176" s="1">
        <v>44466.449305555558</v>
      </c>
      <c r="AC1176" t="s">
        <v>53</v>
      </c>
      <c r="AD1176">
        <v>2969485219</v>
      </c>
      <c r="AE1176" s="1">
        <v>37784</v>
      </c>
      <c r="AF1176" t="s">
        <v>8875</v>
      </c>
      <c r="AG1176" t="s">
        <v>8876</v>
      </c>
      <c r="AH1176" t="s">
        <v>53</v>
      </c>
      <c r="AJ1176" t="s">
        <v>53</v>
      </c>
      <c r="AK1176" t="s">
        <v>7072</v>
      </c>
      <c r="AL1176" t="s">
        <v>78</v>
      </c>
      <c r="AO1176" t="s">
        <v>54</v>
      </c>
      <c r="AP1176" s="1">
        <v>45463.465277777781</v>
      </c>
      <c r="AQ1176" s="1">
        <v>43515.48333333333</v>
      </c>
    </row>
    <row r="1177" spans="1:43" x14ac:dyDescent="0.35">
      <c r="A1177" t="s">
        <v>8877</v>
      </c>
      <c r="B1177" t="s">
        <v>8878</v>
      </c>
      <c r="C1177" t="s">
        <v>3554</v>
      </c>
      <c r="D1177" t="s">
        <v>98</v>
      </c>
      <c r="F1177" t="s">
        <v>8879</v>
      </c>
      <c r="H1177" t="s">
        <v>8880</v>
      </c>
      <c r="I1177" t="s">
        <v>101</v>
      </c>
      <c r="J1177" t="s">
        <v>49</v>
      </c>
      <c r="P1177" t="s">
        <v>50</v>
      </c>
      <c r="U1177" s="1">
        <v>43125.667361111111</v>
      </c>
      <c r="V1177" s="1">
        <v>43125.667361111111</v>
      </c>
      <c r="W1177" s="1">
        <v>43125.671527777777</v>
      </c>
      <c r="X1177" s="1">
        <v>43144.353472222225</v>
      </c>
      <c r="AC1177" t="s">
        <v>53</v>
      </c>
      <c r="AD1177">
        <v>2969485219</v>
      </c>
      <c r="AE1177" s="1">
        <v>37784</v>
      </c>
      <c r="AF1177" t="s">
        <v>8875</v>
      </c>
      <c r="AG1177" t="s">
        <v>8881</v>
      </c>
      <c r="AH1177" t="s">
        <v>53</v>
      </c>
      <c r="AJ1177" t="s">
        <v>53</v>
      </c>
      <c r="AK1177" t="s">
        <v>7072</v>
      </c>
      <c r="AL1177" t="s">
        <v>78</v>
      </c>
      <c r="AO1177" t="s">
        <v>54</v>
      </c>
      <c r="AP1177" s="1">
        <v>45457.495833333334</v>
      </c>
      <c r="AQ1177" s="1">
        <v>43549.469444444447</v>
      </c>
    </row>
    <row r="1178" spans="1:43" x14ac:dyDescent="0.35">
      <c r="A1178" t="s">
        <v>8882</v>
      </c>
      <c r="B1178" t="s">
        <v>8883</v>
      </c>
      <c r="C1178" t="s">
        <v>129</v>
      </c>
      <c r="F1178" t="s">
        <v>47</v>
      </c>
      <c r="H1178" t="s">
        <v>8884</v>
      </c>
      <c r="I1178" t="s">
        <v>101</v>
      </c>
      <c r="J1178" t="s">
        <v>49</v>
      </c>
      <c r="P1178" t="s">
        <v>50</v>
      </c>
      <c r="U1178" s="1">
        <v>43126.419444444444</v>
      </c>
      <c r="V1178" s="1">
        <v>43126.419444444444</v>
      </c>
      <c r="W1178" s="1">
        <v>43126.420138888891</v>
      </c>
      <c r="X1178" s="1">
        <v>45190.448611111111</v>
      </c>
      <c r="Y1178" s="1">
        <v>45029.022222222222</v>
      </c>
      <c r="AC1178" t="s">
        <v>53</v>
      </c>
      <c r="AD1178">
        <v>1000000000</v>
      </c>
      <c r="AE1178" s="1">
        <v>37295</v>
      </c>
      <c r="AG1178" t="s">
        <v>8885</v>
      </c>
      <c r="AH1178" t="s">
        <v>53</v>
      </c>
      <c r="AJ1178" t="s">
        <v>53</v>
      </c>
      <c r="AK1178" t="s">
        <v>291</v>
      </c>
      <c r="AO1178" t="s">
        <v>54</v>
      </c>
      <c r="AP1178" s="1">
        <v>44902.374305555553</v>
      </c>
    </row>
    <row r="1179" spans="1:43" x14ac:dyDescent="0.35">
      <c r="A1179" t="s">
        <v>8886</v>
      </c>
      <c r="B1179" t="s">
        <v>8887</v>
      </c>
      <c r="C1179" t="s">
        <v>129</v>
      </c>
      <c r="F1179" t="s">
        <v>8888</v>
      </c>
      <c r="H1179" t="s">
        <v>8889</v>
      </c>
      <c r="I1179" t="s">
        <v>61</v>
      </c>
      <c r="J1179" t="s">
        <v>49</v>
      </c>
      <c r="P1179" t="s">
        <v>50</v>
      </c>
      <c r="U1179" s="1">
        <v>43126.445138888892</v>
      </c>
      <c r="V1179" s="1">
        <v>43126.445138888892</v>
      </c>
      <c r="W1179" s="1">
        <v>43126.474999999999</v>
      </c>
      <c r="X1179" s="1">
        <v>43298.540972222225</v>
      </c>
      <c r="Y1179" s="1">
        <v>43298.543055555558</v>
      </c>
      <c r="AC1179" t="s">
        <v>53</v>
      </c>
      <c r="AD1179">
        <v>1000000000</v>
      </c>
      <c r="AE1179" s="1">
        <v>37295</v>
      </c>
      <c r="AG1179" t="s">
        <v>8890</v>
      </c>
      <c r="AH1179" t="s">
        <v>53</v>
      </c>
      <c r="AJ1179" t="s">
        <v>53</v>
      </c>
      <c r="AK1179" t="s">
        <v>2497</v>
      </c>
      <c r="AO1179" t="s">
        <v>54</v>
      </c>
    </row>
    <row r="1180" spans="1:43" x14ac:dyDescent="0.35">
      <c r="A1180" t="s">
        <v>8891</v>
      </c>
      <c r="B1180" t="s">
        <v>8892</v>
      </c>
      <c r="C1180" t="s">
        <v>8893</v>
      </c>
      <c r="F1180" t="s">
        <v>47</v>
      </c>
      <c r="H1180" t="s">
        <v>8894</v>
      </c>
      <c r="I1180" t="s">
        <v>61</v>
      </c>
      <c r="J1180" t="s">
        <v>49</v>
      </c>
      <c r="P1180" t="s">
        <v>50</v>
      </c>
      <c r="U1180" s="1">
        <v>43126.450694444444</v>
      </c>
      <c r="V1180" s="1">
        <v>43126.450694444444</v>
      </c>
      <c r="W1180" s="1">
        <v>43126.474305555559</v>
      </c>
      <c r="X1180" s="1">
        <v>44910.712500000001</v>
      </c>
      <c r="Y1180" s="1">
        <v>44910.713888888888</v>
      </c>
      <c r="AC1180" t="s">
        <v>53</v>
      </c>
      <c r="AD1180">
        <v>1000000000</v>
      </c>
      <c r="AE1180" s="1">
        <v>37295</v>
      </c>
      <c r="AG1180" t="s">
        <v>8895</v>
      </c>
      <c r="AH1180" t="s">
        <v>53</v>
      </c>
      <c r="AJ1180" t="s">
        <v>53</v>
      </c>
      <c r="AK1180" t="s">
        <v>291</v>
      </c>
      <c r="AO1180" t="s">
        <v>54</v>
      </c>
      <c r="AP1180" s="1">
        <v>44790.807638888888</v>
      </c>
      <c r="AQ1180" s="1">
        <v>44062.384027777778</v>
      </c>
    </row>
    <row r="1181" spans="1:43" x14ac:dyDescent="0.35">
      <c r="A1181" t="s">
        <v>8896</v>
      </c>
      <c r="B1181" t="s">
        <v>530</v>
      </c>
      <c r="C1181" t="s">
        <v>3324</v>
      </c>
      <c r="D1181" t="s">
        <v>98</v>
      </c>
      <c r="F1181" t="s">
        <v>8897</v>
      </c>
      <c r="H1181" t="s">
        <v>8898</v>
      </c>
      <c r="I1181" t="s">
        <v>179</v>
      </c>
      <c r="J1181" t="s">
        <v>49</v>
      </c>
      <c r="P1181" t="s">
        <v>50</v>
      </c>
      <c r="U1181" s="1">
        <v>43126.49722222222</v>
      </c>
      <c r="V1181" s="1">
        <v>43126.49722222222</v>
      </c>
      <c r="W1181" s="1">
        <v>43126.499305555553</v>
      </c>
      <c r="X1181" s="1">
        <v>44932.496527777781</v>
      </c>
      <c r="Y1181" s="1">
        <v>44272.463194444441</v>
      </c>
      <c r="AC1181" t="s">
        <v>53</v>
      </c>
      <c r="AD1181">
        <v>1000000000</v>
      </c>
      <c r="AE1181" s="1">
        <v>37295</v>
      </c>
      <c r="AG1181" t="s">
        <v>8899</v>
      </c>
      <c r="AH1181" t="s">
        <v>53</v>
      </c>
      <c r="AJ1181" t="s">
        <v>53</v>
      </c>
      <c r="AK1181" t="s">
        <v>291</v>
      </c>
      <c r="AO1181" t="s">
        <v>54</v>
      </c>
    </row>
    <row r="1182" spans="1:43" x14ac:dyDescent="0.35">
      <c r="A1182" t="s">
        <v>8900</v>
      </c>
      <c r="B1182" t="s">
        <v>8901</v>
      </c>
      <c r="C1182" t="s">
        <v>320</v>
      </c>
      <c r="F1182" t="s">
        <v>8902</v>
      </c>
      <c r="H1182" t="s">
        <v>8903</v>
      </c>
      <c r="I1182" t="s">
        <v>179</v>
      </c>
      <c r="J1182" t="s">
        <v>1842</v>
      </c>
      <c r="K1182" t="s">
        <v>8904</v>
      </c>
      <c r="M1182" t="s">
        <v>1333</v>
      </c>
      <c r="N1182" t="s">
        <v>65</v>
      </c>
      <c r="O1182">
        <v>80112</v>
      </c>
      <c r="P1182" t="s">
        <v>50</v>
      </c>
      <c r="U1182" s="1">
        <v>43126.520138888889</v>
      </c>
      <c r="V1182" s="1">
        <v>43126.520138888889</v>
      </c>
      <c r="W1182" s="1">
        <v>43126.522916666669</v>
      </c>
      <c r="X1182" s="1">
        <v>43126.522916666669</v>
      </c>
      <c r="AC1182" t="s">
        <v>53</v>
      </c>
      <c r="AD1182">
        <v>2969475411</v>
      </c>
      <c r="AE1182" s="1">
        <v>37166.661111111112</v>
      </c>
      <c r="AF1182" t="s">
        <v>1844</v>
      </c>
      <c r="AG1182" t="s">
        <v>8905</v>
      </c>
      <c r="AH1182" t="s">
        <v>53</v>
      </c>
      <c r="AJ1182" t="s">
        <v>53</v>
      </c>
      <c r="AK1182" t="s">
        <v>7279</v>
      </c>
      <c r="AL1182" t="s">
        <v>68</v>
      </c>
      <c r="AO1182" t="s">
        <v>54</v>
      </c>
      <c r="AP1182" s="1">
        <v>45463.436805555553</v>
      </c>
      <c r="AQ1182" s="1">
        <v>44754.640277777777</v>
      </c>
    </row>
    <row r="1183" spans="1:43" x14ac:dyDescent="0.35">
      <c r="A1183" t="s">
        <v>8906</v>
      </c>
      <c r="B1183" t="s">
        <v>8907</v>
      </c>
      <c r="C1183" t="s">
        <v>302</v>
      </c>
      <c r="D1183" t="s">
        <v>1648</v>
      </c>
      <c r="F1183" t="s">
        <v>47</v>
      </c>
      <c r="H1183" t="s">
        <v>8908</v>
      </c>
      <c r="I1183" t="s">
        <v>101</v>
      </c>
      <c r="J1183" t="s">
        <v>49</v>
      </c>
      <c r="P1183" t="s">
        <v>50</v>
      </c>
      <c r="U1183" s="1">
        <v>43129.404166666667</v>
      </c>
      <c r="V1183" s="1">
        <v>43129.404166666667</v>
      </c>
      <c r="W1183" s="1">
        <v>43129.405555555553</v>
      </c>
      <c r="X1183" s="1">
        <v>43129.405555555553</v>
      </c>
      <c r="AC1183" t="s">
        <v>53</v>
      </c>
      <c r="AD1183">
        <v>2969485219</v>
      </c>
      <c r="AE1183" s="1">
        <v>37784</v>
      </c>
      <c r="AF1183" t="s">
        <v>8875</v>
      </c>
      <c r="AG1183" t="s">
        <v>8909</v>
      </c>
      <c r="AH1183" t="s">
        <v>53</v>
      </c>
      <c r="AJ1183" t="s">
        <v>53</v>
      </c>
      <c r="AK1183" t="s">
        <v>7072</v>
      </c>
      <c r="AL1183" t="s">
        <v>78</v>
      </c>
      <c r="AO1183" t="s">
        <v>54</v>
      </c>
      <c r="AP1183" s="1">
        <v>45310.395138888889</v>
      </c>
    </row>
    <row r="1184" spans="1:43" x14ac:dyDescent="0.35">
      <c r="A1184" t="s">
        <v>8910</v>
      </c>
      <c r="B1184" t="s">
        <v>8911</v>
      </c>
      <c r="C1184" t="s">
        <v>8912</v>
      </c>
      <c r="D1184" t="s">
        <v>46</v>
      </c>
      <c r="F1184" t="s">
        <v>47</v>
      </c>
      <c r="H1184" t="s">
        <v>8913</v>
      </c>
      <c r="I1184" t="s">
        <v>101</v>
      </c>
      <c r="J1184" t="s">
        <v>49</v>
      </c>
      <c r="P1184" t="s">
        <v>50</v>
      </c>
      <c r="U1184" s="1">
        <v>43129.461111111108</v>
      </c>
      <c r="V1184" s="1">
        <v>43129.461111111108</v>
      </c>
      <c r="W1184" s="1">
        <v>45275.495833333334</v>
      </c>
      <c r="X1184" s="1">
        <v>45275.495833333334</v>
      </c>
      <c r="AC1184" t="s">
        <v>53</v>
      </c>
      <c r="AD1184">
        <v>1000000000</v>
      </c>
      <c r="AE1184" s="1">
        <v>37295</v>
      </c>
      <c r="AG1184" t="s">
        <v>8914</v>
      </c>
      <c r="AH1184" t="s">
        <v>53</v>
      </c>
      <c r="AJ1184" t="s">
        <v>53</v>
      </c>
      <c r="AK1184" t="s">
        <v>7072</v>
      </c>
      <c r="AL1184" t="s">
        <v>78</v>
      </c>
      <c r="AO1184" t="s">
        <v>54</v>
      </c>
      <c r="AP1184" s="1">
        <v>45406.750694444447</v>
      </c>
    </row>
    <row r="1185" spans="1:43" x14ac:dyDescent="0.35">
      <c r="A1185" t="s">
        <v>8915</v>
      </c>
      <c r="B1185" t="s">
        <v>8916</v>
      </c>
      <c r="C1185" t="s">
        <v>106</v>
      </c>
      <c r="D1185" t="s">
        <v>58</v>
      </c>
      <c r="H1185" t="s">
        <v>8917</v>
      </c>
      <c r="I1185" t="s">
        <v>61</v>
      </c>
      <c r="J1185" t="s">
        <v>5883</v>
      </c>
      <c r="P1185" t="s">
        <v>50</v>
      </c>
      <c r="U1185" s="1">
        <v>43129.723611111112</v>
      </c>
      <c r="V1185" s="1">
        <v>43129.723611111112</v>
      </c>
      <c r="W1185" s="1">
        <v>43129.724999999999</v>
      </c>
      <c r="X1185" s="1">
        <v>43129.724999999999</v>
      </c>
      <c r="AC1185" t="s">
        <v>53</v>
      </c>
      <c r="AD1185">
        <v>2969479529</v>
      </c>
      <c r="AE1185" s="1">
        <v>37399</v>
      </c>
      <c r="AF1185" t="s">
        <v>5885</v>
      </c>
      <c r="AG1185" t="s">
        <v>8918</v>
      </c>
      <c r="AH1185" t="s">
        <v>53</v>
      </c>
      <c r="AJ1185" t="s">
        <v>53</v>
      </c>
      <c r="AK1185" t="s">
        <v>7072</v>
      </c>
      <c r="AL1185" t="s">
        <v>78</v>
      </c>
      <c r="AO1185" t="s">
        <v>54</v>
      </c>
    </row>
    <row r="1186" spans="1:43" x14ac:dyDescent="0.35">
      <c r="A1186" t="s">
        <v>8919</v>
      </c>
      <c r="B1186" t="s">
        <v>8920</v>
      </c>
      <c r="C1186" t="s">
        <v>106</v>
      </c>
      <c r="D1186" t="s">
        <v>623</v>
      </c>
      <c r="F1186" t="s">
        <v>8921</v>
      </c>
      <c r="G1186" t="s">
        <v>8922</v>
      </c>
      <c r="H1186" t="s">
        <v>8923</v>
      </c>
      <c r="I1186" t="s">
        <v>179</v>
      </c>
      <c r="J1186" t="s">
        <v>49</v>
      </c>
      <c r="P1186" t="s">
        <v>50</v>
      </c>
      <c r="U1186" s="1">
        <v>43131.442361111112</v>
      </c>
      <c r="V1186" s="1">
        <v>43131.442361111112</v>
      </c>
      <c r="AC1186" t="s">
        <v>53</v>
      </c>
      <c r="AD1186">
        <v>2969485219</v>
      </c>
      <c r="AE1186" s="1">
        <v>37784</v>
      </c>
      <c r="AG1186" t="s">
        <v>8924</v>
      </c>
      <c r="AH1186" t="s">
        <v>53</v>
      </c>
      <c r="AJ1186" t="s">
        <v>53</v>
      </c>
      <c r="AO1186" t="s">
        <v>54</v>
      </c>
    </row>
    <row r="1187" spans="1:43" x14ac:dyDescent="0.35">
      <c r="A1187" t="s">
        <v>8925</v>
      </c>
      <c r="B1187" t="s">
        <v>8926</v>
      </c>
      <c r="C1187" t="s">
        <v>1728</v>
      </c>
      <c r="F1187" t="s">
        <v>8927</v>
      </c>
      <c r="H1187" t="s">
        <v>8928</v>
      </c>
      <c r="I1187" t="s">
        <v>179</v>
      </c>
      <c r="J1187" t="s">
        <v>1842</v>
      </c>
      <c r="K1187" t="s">
        <v>8929</v>
      </c>
      <c r="M1187" t="s">
        <v>1333</v>
      </c>
      <c r="N1187" t="s">
        <v>65</v>
      </c>
      <c r="O1187">
        <v>80112</v>
      </c>
      <c r="P1187" t="s">
        <v>50</v>
      </c>
      <c r="U1187" s="1">
        <v>43131.583333333336</v>
      </c>
      <c r="V1187" s="1">
        <v>43131.583333333336</v>
      </c>
      <c r="W1187" s="1">
        <v>43131.622916666667</v>
      </c>
      <c r="X1187" s="1">
        <v>43131.622916666667</v>
      </c>
      <c r="AC1187" t="s">
        <v>53</v>
      </c>
      <c r="AD1187">
        <v>2969475411</v>
      </c>
      <c r="AE1187" s="1">
        <v>37166.661111111112</v>
      </c>
      <c r="AF1187" t="s">
        <v>1844</v>
      </c>
      <c r="AG1187" t="s">
        <v>8930</v>
      </c>
      <c r="AH1187" t="s">
        <v>53</v>
      </c>
      <c r="AJ1187" t="s">
        <v>53</v>
      </c>
      <c r="AK1187" t="s">
        <v>8166</v>
      </c>
      <c r="AL1187" t="s">
        <v>78</v>
      </c>
      <c r="AO1187" t="s">
        <v>54</v>
      </c>
      <c r="AP1187" s="1">
        <v>45194.505555555559</v>
      </c>
      <c r="AQ1187" s="1">
        <v>45194.490972222222</v>
      </c>
    </row>
    <row r="1188" spans="1:43" x14ac:dyDescent="0.35">
      <c r="A1188" t="s">
        <v>8931</v>
      </c>
      <c r="B1188" t="s">
        <v>8932</v>
      </c>
      <c r="C1188" t="s">
        <v>129</v>
      </c>
      <c r="F1188" t="s">
        <v>8933</v>
      </c>
      <c r="H1188" t="s">
        <v>8889</v>
      </c>
      <c r="I1188" t="s">
        <v>179</v>
      </c>
      <c r="J1188" t="s">
        <v>49</v>
      </c>
      <c r="P1188" t="s">
        <v>50</v>
      </c>
      <c r="U1188" s="1">
        <v>43131.794444444444</v>
      </c>
      <c r="V1188" s="1">
        <v>43131.794444444444</v>
      </c>
      <c r="W1188" s="1">
        <v>43132.385416666664</v>
      </c>
      <c r="X1188" s="1">
        <v>45070.895138888889</v>
      </c>
      <c r="Y1188" s="1">
        <v>45070.898611111108</v>
      </c>
      <c r="AC1188" t="s">
        <v>53</v>
      </c>
      <c r="AD1188">
        <v>1000000000</v>
      </c>
      <c r="AE1188" s="1">
        <v>37295</v>
      </c>
      <c r="AG1188" t="s">
        <v>8934</v>
      </c>
      <c r="AH1188" t="s">
        <v>53</v>
      </c>
      <c r="AJ1188" t="s">
        <v>53</v>
      </c>
      <c r="AK1188" t="s">
        <v>7107</v>
      </c>
      <c r="AO1188" t="s">
        <v>54</v>
      </c>
      <c r="AP1188" s="1">
        <v>45240.511111111111</v>
      </c>
    </row>
    <row r="1189" spans="1:43" x14ac:dyDescent="0.35">
      <c r="A1189" t="s">
        <v>8935</v>
      </c>
      <c r="B1189" t="s">
        <v>8936</v>
      </c>
      <c r="C1189" t="s">
        <v>481</v>
      </c>
      <c r="F1189">
        <v>5759734077</v>
      </c>
      <c r="H1189" t="s">
        <v>8935</v>
      </c>
      <c r="J1189" t="s">
        <v>8937</v>
      </c>
      <c r="K1189" t="s">
        <v>8938</v>
      </c>
      <c r="M1189" t="s">
        <v>8939</v>
      </c>
      <c r="N1189" t="s">
        <v>253</v>
      </c>
      <c r="O1189">
        <v>88230</v>
      </c>
      <c r="P1189" t="s">
        <v>50</v>
      </c>
      <c r="U1189" s="1">
        <v>43132</v>
      </c>
      <c r="V1189" s="1">
        <v>43132</v>
      </c>
      <c r="W1189" s="1">
        <v>43132.685416666667</v>
      </c>
      <c r="X1189" s="1">
        <v>43132.685416666667</v>
      </c>
      <c r="AC1189" t="s">
        <v>51</v>
      </c>
      <c r="AD1189">
        <v>1000000001</v>
      </c>
      <c r="AE1189" s="1">
        <v>39973.351388888892</v>
      </c>
      <c r="AF1189" t="s">
        <v>3377</v>
      </c>
      <c r="AG1189" t="s">
        <v>8940</v>
      </c>
      <c r="AH1189" t="s">
        <v>51</v>
      </c>
      <c r="AJ1189" t="s">
        <v>53</v>
      </c>
      <c r="AL1189" t="s">
        <v>78</v>
      </c>
      <c r="AO1189" t="s">
        <v>5443</v>
      </c>
      <c r="AP1189" s="1">
        <v>44570.638194444444</v>
      </c>
      <c r="AQ1189" s="1">
        <v>44570.697916666664</v>
      </c>
    </row>
    <row r="1190" spans="1:43" x14ac:dyDescent="0.35">
      <c r="A1190" t="s">
        <v>8941</v>
      </c>
      <c r="B1190" t="s">
        <v>8942</v>
      </c>
      <c r="C1190" t="s">
        <v>894</v>
      </c>
      <c r="F1190" t="s">
        <v>8943</v>
      </c>
      <c r="H1190" t="s">
        <v>8941</v>
      </c>
      <c r="J1190" t="s">
        <v>8944</v>
      </c>
      <c r="K1190" t="s">
        <v>8945</v>
      </c>
      <c r="M1190" t="s">
        <v>8946</v>
      </c>
      <c r="N1190" t="s">
        <v>253</v>
      </c>
      <c r="O1190">
        <v>88346</v>
      </c>
      <c r="P1190" t="s">
        <v>50</v>
      </c>
      <c r="U1190" s="1">
        <v>43133</v>
      </c>
      <c r="V1190" s="1">
        <v>43133</v>
      </c>
      <c r="W1190" s="1">
        <v>43133.458333333336</v>
      </c>
      <c r="X1190" s="1">
        <v>43133.458333333336</v>
      </c>
      <c r="AC1190" t="s">
        <v>51</v>
      </c>
      <c r="AD1190">
        <v>2969556240</v>
      </c>
      <c r="AE1190" s="1">
        <v>40476.442361111112</v>
      </c>
      <c r="AF1190" t="s">
        <v>8947</v>
      </c>
      <c r="AG1190" t="s">
        <v>8948</v>
      </c>
      <c r="AH1190" t="s">
        <v>51</v>
      </c>
      <c r="AJ1190" t="s">
        <v>53</v>
      </c>
      <c r="AL1190" t="s">
        <v>78</v>
      </c>
      <c r="AO1190" t="s">
        <v>5443</v>
      </c>
      <c r="AP1190" s="1">
        <v>44489.515277777777</v>
      </c>
    </row>
    <row r="1191" spans="1:43" x14ac:dyDescent="0.35">
      <c r="A1191" t="s">
        <v>8949</v>
      </c>
      <c r="B1191" t="s">
        <v>8950</v>
      </c>
      <c r="C1191" t="s">
        <v>383</v>
      </c>
      <c r="D1191" t="s">
        <v>46</v>
      </c>
      <c r="F1191" t="s">
        <v>47</v>
      </c>
      <c r="H1191" t="s">
        <v>8951</v>
      </c>
      <c r="I1191" t="s">
        <v>101</v>
      </c>
      <c r="J1191" t="s">
        <v>49</v>
      </c>
      <c r="P1191" t="s">
        <v>50</v>
      </c>
      <c r="U1191" s="1">
        <v>43133.417361111111</v>
      </c>
      <c r="V1191" s="1">
        <v>43133.417361111111</v>
      </c>
      <c r="W1191" s="1">
        <v>43133.418055555558</v>
      </c>
      <c r="X1191" s="1">
        <v>43133.418055555558</v>
      </c>
      <c r="AC1191" t="s">
        <v>53</v>
      </c>
      <c r="AD1191">
        <v>2969485219</v>
      </c>
      <c r="AE1191" s="1">
        <v>37784</v>
      </c>
      <c r="AF1191" t="s">
        <v>8875</v>
      </c>
      <c r="AG1191" t="s">
        <v>8952</v>
      </c>
      <c r="AH1191" t="s">
        <v>53</v>
      </c>
      <c r="AJ1191" t="s">
        <v>53</v>
      </c>
      <c r="AK1191" t="s">
        <v>7072</v>
      </c>
      <c r="AL1191" t="s">
        <v>78</v>
      </c>
      <c r="AO1191" t="s">
        <v>54</v>
      </c>
      <c r="AP1191" s="1">
        <v>43579.530555555553</v>
      </c>
    </row>
    <row r="1192" spans="1:43" x14ac:dyDescent="0.35">
      <c r="A1192" t="s">
        <v>8953</v>
      </c>
      <c r="B1192" t="s">
        <v>6790</v>
      </c>
      <c r="C1192" t="s">
        <v>2016</v>
      </c>
      <c r="F1192" t="s">
        <v>8954</v>
      </c>
      <c r="H1192" t="s">
        <v>8955</v>
      </c>
      <c r="I1192" t="s">
        <v>179</v>
      </c>
      <c r="J1192" t="s">
        <v>8956</v>
      </c>
      <c r="K1192" t="s">
        <v>8957</v>
      </c>
      <c r="M1192" t="s">
        <v>8958</v>
      </c>
      <c r="N1192" t="s">
        <v>213</v>
      </c>
      <c r="O1192" t="s">
        <v>8959</v>
      </c>
      <c r="P1192" t="s">
        <v>50</v>
      </c>
      <c r="U1192" s="1">
        <v>43133.418749999997</v>
      </c>
      <c r="V1192" s="1">
        <v>43133.418749999997</v>
      </c>
      <c r="W1192" s="1">
        <v>43133.425000000003</v>
      </c>
      <c r="X1192" s="1">
        <v>43133.425000000003</v>
      </c>
      <c r="AC1192" t="s">
        <v>53</v>
      </c>
      <c r="AD1192">
        <v>2969510604</v>
      </c>
      <c r="AE1192" s="1">
        <v>38385.431944444441</v>
      </c>
      <c r="AF1192" t="s">
        <v>8960</v>
      </c>
      <c r="AG1192" t="s">
        <v>8961</v>
      </c>
      <c r="AH1192" t="s">
        <v>53</v>
      </c>
      <c r="AJ1192" t="s">
        <v>53</v>
      </c>
      <c r="AK1192" t="s">
        <v>7279</v>
      </c>
      <c r="AL1192" t="s">
        <v>78</v>
      </c>
      <c r="AO1192" t="s">
        <v>54</v>
      </c>
      <c r="AP1192" s="1">
        <v>45476.584722222222</v>
      </c>
      <c r="AQ1192" s="1">
        <v>45469.410416666666</v>
      </c>
    </row>
    <row r="1193" spans="1:43" x14ac:dyDescent="0.35">
      <c r="A1193" t="s">
        <v>8962</v>
      </c>
      <c r="B1193" t="s">
        <v>8963</v>
      </c>
      <c r="C1193" t="s">
        <v>2769</v>
      </c>
      <c r="F1193">
        <v>17202452115</v>
      </c>
      <c r="H1193" t="s">
        <v>8964</v>
      </c>
      <c r="J1193" t="s">
        <v>8965</v>
      </c>
      <c r="K1193" t="s">
        <v>8966</v>
      </c>
      <c r="M1193" t="s">
        <v>137</v>
      </c>
      <c r="N1193" t="s">
        <v>287</v>
      </c>
      <c r="O1193">
        <v>80111</v>
      </c>
      <c r="P1193" t="s">
        <v>50</v>
      </c>
      <c r="U1193" s="1">
        <v>43136</v>
      </c>
      <c r="V1193" s="1">
        <v>43136</v>
      </c>
      <c r="W1193" s="1">
        <v>43136.34652777778</v>
      </c>
      <c r="X1193" s="1">
        <v>43136.34652777778</v>
      </c>
      <c r="AC1193" t="s">
        <v>53</v>
      </c>
      <c r="AD1193">
        <v>2969777045</v>
      </c>
      <c r="AE1193" s="1">
        <v>43136.398611111108</v>
      </c>
      <c r="AF1193" t="s">
        <v>8967</v>
      </c>
      <c r="AG1193" t="s">
        <v>8968</v>
      </c>
      <c r="AH1193" t="s">
        <v>51</v>
      </c>
      <c r="AJ1193" t="s">
        <v>53</v>
      </c>
      <c r="AL1193" t="s">
        <v>78</v>
      </c>
      <c r="AO1193" t="s">
        <v>8142</v>
      </c>
      <c r="AP1193" s="1">
        <v>43136.347222222219</v>
      </c>
    </row>
    <row r="1194" spans="1:43" x14ac:dyDescent="0.35">
      <c r="A1194" t="s">
        <v>8969</v>
      </c>
      <c r="B1194" t="s">
        <v>8970</v>
      </c>
      <c r="C1194" t="s">
        <v>8971</v>
      </c>
      <c r="F1194" t="s">
        <v>8972</v>
      </c>
      <c r="H1194" t="s">
        <v>8973</v>
      </c>
      <c r="J1194" t="s">
        <v>8974</v>
      </c>
      <c r="K1194" t="s">
        <v>8975</v>
      </c>
      <c r="M1194" t="s">
        <v>525</v>
      </c>
      <c r="N1194" t="s">
        <v>213</v>
      </c>
      <c r="O1194">
        <v>80012</v>
      </c>
      <c r="P1194" t="s">
        <v>50</v>
      </c>
      <c r="U1194" s="1">
        <v>43137</v>
      </c>
      <c r="V1194" s="1">
        <v>43137</v>
      </c>
      <c r="W1194" s="1">
        <v>43137.591666666667</v>
      </c>
      <c r="X1194" s="1">
        <v>43137.591666666667</v>
      </c>
      <c r="AC1194" t="s">
        <v>53</v>
      </c>
      <c r="AD1194">
        <v>2969553827</v>
      </c>
      <c r="AE1194" s="1">
        <v>40385.612500000003</v>
      </c>
      <c r="AF1194" t="s">
        <v>8976</v>
      </c>
      <c r="AG1194" t="s">
        <v>8977</v>
      </c>
      <c r="AH1194" t="s">
        <v>51</v>
      </c>
      <c r="AJ1194" t="s">
        <v>53</v>
      </c>
      <c r="AL1194" t="s">
        <v>78</v>
      </c>
      <c r="AO1194" t="s">
        <v>5443</v>
      </c>
      <c r="AP1194" s="1">
        <v>45476.452777777777</v>
      </c>
      <c r="AQ1194" s="1">
        <v>45470.599305555559</v>
      </c>
    </row>
    <row r="1195" spans="1:43" x14ac:dyDescent="0.35">
      <c r="A1195" t="s">
        <v>8978</v>
      </c>
      <c r="B1195" t="s">
        <v>8979</v>
      </c>
      <c r="C1195" t="s">
        <v>8980</v>
      </c>
      <c r="F1195" t="s">
        <v>8981</v>
      </c>
      <c r="H1195" t="s">
        <v>8982</v>
      </c>
      <c r="I1195" t="s">
        <v>169</v>
      </c>
      <c r="J1195" t="s">
        <v>8983</v>
      </c>
      <c r="K1195" t="s">
        <v>8984</v>
      </c>
      <c r="M1195" t="s">
        <v>8985</v>
      </c>
      <c r="N1195" t="s">
        <v>5925</v>
      </c>
      <c r="O1195">
        <v>16046</v>
      </c>
      <c r="P1195" t="s">
        <v>50</v>
      </c>
      <c r="U1195" s="1">
        <v>43137</v>
      </c>
      <c r="V1195" s="1">
        <v>43137</v>
      </c>
      <c r="W1195" s="1">
        <v>43137.425000000003</v>
      </c>
      <c r="X1195" s="1">
        <v>45476.711111111108</v>
      </c>
      <c r="Y1195" s="1">
        <v>45476.620833333334</v>
      </c>
      <c r="Z1195">
        <v>103854.44</v>
      </c>
      <c r="AA1195" t="s">
        <v>133</v>
      </c>
      <c r="AC1195" t="s">
        <v>53</v>
      </c>
      <c r="AD1195">
        <v>2969570414</v>
      </c>
      <c r="AE1195" s="1">
        <v>40940.538888888892</v>
      </c>
      <c r="AF1195" t="s">
        <v>8986</v>
      </c>
      <c r="AG1195" t="s">
        <v>8987</v>
      </c>
      <c r="AH1195" t="s">
        <v>51</v>
      </c>
      <c r="AJ1195" t="s">
        <v>53</v>
      </c>
      <c r="AL1195" t="s">
        <v>78</v>
      </c>
      <c r="AO1195" t="s">
        <v>5443</v>
      </c>
      <c r="AP1195" s="1">
        <v>45306.492361111108</v>
      </c>
    </row>
    <row r="1196" spans="1:43" x14ac:dyDescent="0.35">
      <c r="A1196" t="s">
        <v>8988</v>
      </c>
      <c r="B1196" t="s">
        <v>8989</v>
      </c>
      <c r="C1196" t="s">
        <v>302</v>
      </c>
      <c r="D1196" t="s">
        <v>1146</v>
      </c>
      <c r="F1196" t="s">
        <v>574</v>
      </c>
      <c r="H1196" t="s">
        <v>8990</v>
      </c>
      <c r="J1196" t="s">
        <v>534</v>
      </c>
      <c r="P1196" t="s">
        <v>50</v>
      </c>
      <c r="U1196" s="1">
        <v>43138</v>
      </c>
      <c r="V1196" s="1">
        <v>43138</v>
      </c>
      <c r="W1196" s="1">
        <v>43138.605555555558</v>
      </c>
      <c r="X1196" s="1">
        <v>43138.605555555558</v>
      </c>
      <c r="AC1196" t="s">
        <v>53</v>
      </c>
      <c r="AD1196">
        <v>2969480024</v>
      </c>
      <c r="AE1196" s="1">
        <v>37427</v>
      </c>
      <c r="AF1196" t="s">
        <v>140</v>
      </c>
      <c r="AG1196" t="s">
        <v>8991</v>
      </c>
      <c r="AH1196" t="s">
        <v>51</v>
      </c>
      <c r="AJ1196" t="s">
        <v>53</v>
      </c>
      <c r="AL1196" t="s">
        <v>78</v>
      </c>
      <c r="AO1196" t="s">
        <v>5443</v>
      </c>
      <c r="AP1196" s="1">
        <v>45472.658333333333</v>
      </c>
      <c r="AQ1196" s="1">
        <v>45447.497916666667</v>
      </c>
    </row>
    <row r="1197" spans="1:43" x14ac:dyDescent="0.35">
      <c r="A1197" t="s">
        <v>8992</v>
      </c>
      <c r="B1197" t="s">
        <v>8993</v>
      </c>
      <c r="C1197" t="s">
        <v>8994</v>
      </c>
      <c r="F1197" t="s">
        <v>8995</v>
      </c>
      <c r="H1197" t="s">
        <v>8992</v>
      </c>
      <c r="I1197" t="s">
        <v>464</v>
      </c>
      <c r="J1197" t="s">
        <v>6387</v>
      </c>
      <c r="K1197" t="s">
        <v>8996</v>
      </c>
      <c r="M1197" t="s">
        <v>3571</v>
      </c>
      <c r="N1197" t="s">
        <v>65</v>
      </c>
      <c r="O1197">
        <v>80022</v>
      </c>
      <c r="P1197" t="s">
        <v>50</v>
      </c>
      <c r="U1197" s="1">
        <v>43140</v>
      </c>
      <c r="V1197" s="1">
        <v>43140</v>
      </c>
      <c r="W1197" s="1">
        <v>43140.62222222222</v>
      </c>
      <c r="X1197" s="1">
        <v>44511.730555555558</v>
      </c>
      <c r="Y1197" s="1">
        <v>44511.747916666667</v>
      </c>
      <c r="AC1197" t="s">
        <v>53</v>
      </c>
      <c r="AD1197">
        <v>2969484892</v>
      </c>
      <c r="AE1197" s="1">
        <v>37756</v>
      </c>
      <c r="AF1197" t="s">
        <v>6388</v>
      </c>
      <c r="AG1197" t="s">
        <v>8997</v>
      </c>
      <c r="AH1197" t="s">
        <v>51</v>
      </c>
      <c r="AJ1197" t="s">
        <v>53</v>
      </c>
      <c r="AL1197" t="s">
        <v>78</v>
      </c>
      <c r="AO1197" t="s">
        <v>5443</v>
      </c>
      <c r="AP1197" s="1">
        <v>43140.619444444441</v>
      </c>
    </row>
    <row r="1198" spans="1:43" x14ac:dyDescent="0.35">
      <c r="A1198" t="s">
        <v>8998</v>
      </c>
      <c r="B1198" t="s">
        <v>8999</v>
      </c>
      <c r="C1198" t="s">
        <v>9000</v>
      </c>
      <c r="F1198">
        <v>3035871618</v>
      </c>
      <c r="H1198" t="s">
        <v>8998</v>
      </c>
      <c r="J1198" t="s">
        <v>9001</v>
      </c>
      <c r="K1198" t="s">
        <v>9002</v>
      </c>
      <c r="M1198" t="s">
        <v>5822</v>
      </c>
      <c r="N1198" t="s">
        <v>65</v>
      </c>
      <c r="O1198" t="s">
        <v>9003</v>
      </c>
      <c r="P1198" t="s">
        <v>50</v>
      </c>
      <c r="U1198" s="1">
        <v>43140</v>
      </c>
      <c r="V1198" s="1">
        <v>43140</v>
      </c>
      <c r="W1198" s="1">
        <v>43140.647222222222</v>
      </c>
      <c r="X1198" s="1">
        <v>43144.420138888891</v>
      </c>
      <c r="AC1198" t="s">
        <v>53</v>
      </c>
      <c r="AD1198">
        <v>1000000001</v>
      </c>
      <c r="AE1198" s="1">
        <v>39973.351388888892</v>
      </c>
      <c r="AF1198" t="s">
        <v>3377</v>
      </c>
      <c r="AG1198" t="s">
        <v>9004</v>
      </c>
      <c r="AH1198" t="s">
        <v>51</v>
      </c>
      <c r="AJ1198" t="s">
        <v>53</v>
      </c>
      <c r="AL1198" t="s">
        <v>78</v>
      </c>
      <c r="AO1198" t="s">
        <v>5443</v>
      </c>
      <c r="AP1198" s="1">
        <v>45450.477777777778</v>
      </c>
      <c r="AQ1198" s="1">
        <v>45401.695138888892</v>
      </c>
    </row>
    <row r="1199" spans="1:43" x14ac:dyDescent="0.35">
      <c r="A1199" t="s">
        <v>9005</v>
      </c>
      <c r="B1199" t="s">
        <v>9006</v>
      </c>
      <c r="C1199" t="s">
        <v>9007</v>
      </c>
      <c r="H1199" t="s">
        <v>9008</v>
      </c>
      <c r="J1199" t="s">
        <v>235</v>
      </c>
      <c r="P1199" t="s">
        <v>50</v>
      </c>
      <c r="U1199" s="1">
        <v>43144</v>
      </c>
      <c r="V1199" s="1">
        <v>43144</v>
      </c>
      <c r="W1199" s="1">
        <v>43144.885416666664</v>
      </c>
      <c r="X1199" s="1">
        <v>43144.885416666664</v>
      </c>
      <c r="AC1199" t="s">
        <v>53</v>
      </c>
      <c r="AD1199">
        <v>2969479529</v>
      </c>
      <c r="AE1199" s="1">
        <v>37399</v>
      </c>
      <c r="AF1199" t="s">
        <v>236</v>
      </c>
      <c r="AG1199" t="s">
        <v>9009</v>
      </c>
      <c r="AH1199" t="s">
        <v>51</v>
      </c>
      <c r="AJ1199" t="s">
        <v>53</v>
      </c>
      <c r="AL1199" t="s">
        <v>78</v>
      </c>
      <c r="AO1199" t="s">
        <v>8142</v>
      </c>
      <c r="AP1199" s="1">
        <v>43144.886111111111</v>
      </c>
    </row>
    <row r="1200" spans="1:43" x14ac:dyDescent="0.35">
      <c r="A1200" t="s">
        <v>9010</v>
      </c>
      <c r="B1200" t="s">
        <v>1498</v>
      </c>
      <c r="C1200" t="s">
        <v>812</v>
      </c>
      <c r="D1200" t="s">
        <v>219</v>
      </c>
      <c r="H1200" t="s">
        <v>9011</v>
      </c>
      <c r="I1200" t="s">
        <v>61</v>
      </c>
      <c r="J1200" t="s">
        <v>75</v>
      </c>
      <c r="P1200" t="s">
        <v>50</v>
      </c>
      <c r="U1200" s="1">
        <v>43144.62777777778</v>
      </c>
      <c r="V1200" s="1">
        <v>43144.62777777778</v>
      </c>
      <c r="W1200" s="1">
        <v>43144.640972222223</v>
      </c>
      <c r="X1200" s="1">
        <v>43144.640972222223</v>
      </c>
      <c r="AC1200" t="s">
        <v>53</v>
      </c>
      <c r="AD1200">
        <v>2969480024</v>
      </c>
      <c r="AE1200" s="1">
        <v>37427</v>
      </c>
      <c r="AF1200" t="s">
        <v>76</v>
      </c>
      <c r="AG1200" t="s">
        <v>9012</v>
      </c>
      <c r="AH1200" t="s">
        <v>53</v>
      </c>
      <c r="AJ1200" t="s">
        <v>53</v>
      </c>
      <c r="AK1200" t="s">
        <v>7761</v>
      </c>
      <c r="AL1200" t="s">
        <v>78</v>
      </c>
      <c r="AO1200" t="s">
        <v>54</v>
      </c>
      <c r="AP1200" s="1">
        <v>44407.356944444444</v>
      </c>
      <c r="AQ1200" s="1">
        <v>44405.484722222223</v>
      </c>
    </row>
    <row r="1201" spans="1:43" x14ac:dyDescent="0.35">
      <c r="A1201" t="s">
        <v>9013</v>
      </c>
      <c r="B1201" t="s">
        <v>9014</v>
      </c>
      <c r="C1201" t="s">
        <v>9015</v>
      </c>
      <c r="F1201" t="s">
        <v>9016</v>
      </c>
      <c r="H1201" t="s">
        <v>9013</v>
      </c>
      <c r="J1201" t="s">
        <v>9017</v>
      </c>
      <c r="K1201" t="s">
        <v>9018</v>
      </c>
      <c r="M1201" t="s">
        <v>1296</v>
      </c>
      <c r="N1201" t="s">
        <v>253</v>
      </c>
      <c r="O1201">
        <v>88220</v>
      </c>
      <c r="P1201" t="s">
        <v>50</v>
      </c>
      <c r="U1201" s="1">
        <v>43146</v>
      </c>
      <c r="V1201" s="1">
        <v>43146</v>
      </c>
      <c r="W1201" s="1">
        <v>43146.716666666667</v>
      </c>
      <c r="X1201" s="1">
        <v>43146.716666666667</v>
      </c>
      <c r="AC1201" t="s">
        <v>53</v>
      </c>
      <c r="AD1201">
        <v>2969579793</v>
      </c>
      <c r="AE1201" s="1">
        <v>41172.685416666667</v>
      </c>
      <c r="AF1201" t="s">
        <v>9019</v>
      </c>
      <c r="AG1201" t="s">
        <v>9020</v>
      </c>
      <c r="AH1201" t="s">
        <v>51</v>
      </c>
      <c r="AJ1201" t="s">
        <v>53</v>
      </c>
      <c r="AL1201" t="s">
        <v>78</v>
      </c>
      <c r="AO1201" t="s">
        <v>5443</v>
      </c>
      <c r="AP1201" s="1">
        <v>45476.551388888889</v>
      </c>
      <c r="AQ1201" s="1">
        <v>45469.657638888886</v>
      </c>
    </row>
    <row r="1202" spans="1:43" x14ac:dyDescent="0.35">
      <c r="A1202" t="s">
        <v>9021</v>
      </c>
      <c r="B1202" t="s">
        <v>9022</v>
      </c>
      <c r="C1202" t="s">
        <v>9023</v>
      </c>
      <c r="F1202">
        <v>5753132769</v>
      </c>
      <c r="H1202" t="s">
        <v>9021</v>
      </c>
      <c r="J1202" t="s">
        <v>9024</v>
      </c>
      <c r="K1202" t="s">
        <v>9025</v>
      </c>
      <c r="M1202" t="s">
        <v>9026</v>
      </c>
      <c r="N1202" t="s">
        <v>253</v>
      </c>
      <c r="O1202">
        <v>88065</v>
      </c>
      <c r="P1202" t="s">
        <v>50</v>
      </c>
      <c r="U1202" s="1">
        <v>43146</v>
      </c>
      <c r="V1202" s="1">
        <v>43146</v>
      </c>
      <c r="W1202" s="1">
        <v>43146.541666666664</v>
      </c>
      <c r="X1202" s="1">
        <v>43146.541666666664</v>
      </c>
      <c r="AC1202" t="s">
        <v>53</v>
      </c>
      <c r="AD1202">
        <v>1000000001</v>
      </c>
      <c r="AE1202" s="1">
        <v>39973.351388888892</v>
      </c>
      <c r="AF1202" t="s">
        <v>3377</v>
      </c>
      <c r="AG1202" t="s">
        <v>9027</v>
      </c>
      <c r="AH1202" t="s">
        <v>51</v>
      </c>
      <c r="AJ1202" t="s">
        <v>53</v>
      </c>
      <c r="AL1202" t="s">
        <v>78</v>
      </c>
      <c r="AO1202" t="s">
        <v>5443</v>
      </c>
      <c r="AP1202" s="1">
        <v>45024.432638888888</v>
      </c>
      <c r="AQ1202" s="1">
        <v>44102.81527777778</v>
      </c>
    </row>
    <row r="1203" spans="1:43" x14ac:dyDescent="0.35">
      <c r="A1203" t="s">
        <v>9028</v>
      </c>
      <c r="B1203" t="s">
        <v>9029</v>
      </c>
      <c r="C1203" t="s">
        <v>6563</v>
      </c>
      <c r="F1203" t="s">
        <v>9030</v>
      </c>
      <c r="H1203" t="s">
        <v>9031</v>
      </c>
      <c r="J1203" t="s">
        <v>5844</v>
      </c>
      <c r="K1203" t="s">
        <v>9032</v>
      </c>
      <c r="M1203" t="s">
        <v>1540</v>
      </c>
      <c r="N1203" t="s">
        <v>65</v>
      </c>
      <c r="O1203">
        <v>80860</v>
      </c>
      <c r="P1203" t="s">
        <v>50</v>
      </c>
      <c r="U1203" s="1">
        <v>43146</v>
      </c>
      <c r="V1203" s="1">
        <v>43146</v>
      </c>
      <c r="W1203" s="1">
        <v>43146.491666666669</v>
      </c>
      <c r="X1203" s="1">
        <v>43146.491666666669</v>
      </c>
      <c r="AC1203" t="s">
        <v>53</v>
      </c>
      <c r="AD1203">
        <v>2969475403</v>
      </c>
      <c r="AE1203" s="1">
        <v>37166.661111111112</v>
      </c>
      <c r="AF1203" t="s">
        <v>5846</v>
      </c>
      <c r="AG1203" t="s">
        <v>9033</v>
      </c>
      <c r="AH1203" t="s">
        <v>51</v>
      </c>
      <c r="AJ1203" t="s">
        <v>53</v>
      </c>
      <c r="AL1203" t="s">
        <v>78</v>
      </c>
      <c r="AO1203" t="s">
        <v>5443</v>
      </c>
      <c r="AP1203" s="1">
        <v>44503.354861111111</v>
      </c>
      <c r="AQ1203" s="1">
        <v>43472.995138888888</v>
      </c>
    </row>
    <row r="1204" spans="1:43" x14ac:dyDescent="0.35">
      <c r="A1204" t="s">
        <v>9034</v>
      </c>
      <c r="B1204" t="s">
        <v>9035</v>
      </c>
      <c r="C1204" t="s">
        <v>5070</v>
      </c>
      <c r="D1204" t="s">
        <v>46</v>
      </c>
      <c r="F1204" t="s">
        <v>47</v>
      </c>
      <c r="H1204" t="s">
        <v>9036</v>
      </c>
      <c r="I1204" t="s">
        <v>415</v>
      </c>
      <c r="J1204" t="s">
        <v>49</v>
      </c>
      <c r="P1204" t="s">
        <v>50</v>
      </c>
      <c r="U1204" s="1">
        <v>43146.529166666667</v>
      </c>
      <c r="V1204" s="1">
        <v>43146.529166666667</v>
      </c>
      <c r="AC1204" t="s">
        <v>53</v>
      </c>
      <c r="AD1204">
        <v>2969485219</v>
      </c>
      <c r="AE1204" s="1">
        <v>37784</v>
      </c>
      <c r="AG1204" t="s">
        <v>9037</v>
      </c>
      <c r="AH1204" t="s">
        <v>53</v>
      </c>
      <c r="AJ1204" t="s">
        <v>53</v>
      </c>
      <c r="AO1204" t="s">
        <v>54</v>
      </c>
    </row>
    <row r="1205" spans="1:43" x14ac:dyDescent="0.35">
      <c r="A1205" t="s">
        <v>9038</v>
      </c>
      <c r="B1205" t="s">
        <v>9039</v>
      </c>
      <c r="C1205" t="s">
        <v>9040</v>
      </c>
      <c r="D1205" t="s">
        <v>3367</v>
      </c>
      <c r="F1205" t="s">
        <v>47</v>
      </c>
      <c r="H1205" t="s">
        <v>9041</v>
      </c>
      <c r="I1205" t="s">
        <v>101</v>
      </c>
      <c r="J1205" t="s">
        <v>49</v>
      </c>
      <c r="P1205" t="s">
        <v>50</v>
      </c>
      <c r="U1205" s="1">
        <v>43147.427777777775</v>
      </c>
      <c r="V1205" s="1">
        <v>43147.427777777775</v>
      </c>
      <c r="AC1205" t="s">
        <v>51</v>
      </c>
      <c r="AD1205">
        <v>2969485219</v>
      </c>
      <c r="AE1205" s="1">
        <v>37784</v>
      </c>
      <c r="AG1205" t="s">
        <v>9042</v>
      </c>
      <c r="AH1205" t="s">
        <v>53</v>
      </c>
      <c r="AJ1205" t="s">
        <v>53</v>
      </c>
      <c r="AK1205" t="s">
        <v>9043</v>
      </c>
      <c r="AO1205" t="s">
        <v>54</v>
      </c>
    </row>
    <row r="1206" spans="1:43" x14ac:dyDescent="0.35">
      <c r="A1206" t="s">
        <v>9044</v>
      </c>
      <c r="B1206" t="s">
        <v>9045</v>
      </c>
      <c r="C1206" t="s">
        <v>9046</v>
      </c>
      <c r="F1206" t="s">
        <v>9047</v>
      </c>
      <c r="H1206" t="s">
        <v>9048</v>
      </c>
      <c r="J1206" t="s">
        <v>9049</v>
      </c>
      <c r="K1206" t="s">
        <v>9050</v>
      </c>
      <c r="M1206" t="s">
        <v>753</v>
      </c>
      <c r="N1206" t="s">
        <v>264</v>
      </c>
      <c r="O1206">
        <v>79935</v>
      </c>
      <c r="P1206" t="s">
        <v>50</v>
      </c>
      <c r="U1206" s="1">
        <v>43148</v>
      </c>
      <c r="V1206" s="1">
        <v>43148</v>
      </c>
      <c r="W1206" s="1">
        <v>43148.65</v>
      </c>
      <c r="X1206" s="1">
        <v>43152.704861111109</v>
      </c>
      <c r="AC1206" t="s">
        <v>51</v>
      </c>
      <c r="AD1206">
        <v>2969748641</v>
      </c>
      <c r="AE1206" s="1">
        <v>42929.517361111109</v>
      </c>
      <c r="AF1206" t="s">
        <v>9051</v>
      </c>
      <c r="AG1206" t="s">
        <v>9052</v>
      </c>
      <c r="AH1206" t="s">
        <v>51</v>
      </c>
      <c r="AJ1206" t="s">
        <v>53</v>
      </c>
      <c r="AL1206" t="s">
        <v>78</v>
      </c>
      <c r="AO1206" t="s">
        <v>5443</v>
      </c>
      <c r="AP1206" s="1">
        <v>45475.717361111114</v>
      </c>
    </row>
    <row r="1207" spans="1:43" x14ac:dyDescent="0.35">
      <c r="A1207" t="s">
        <v>9053</v>
      </c>
      <c r="B1207" t="s">
        <v>4984</v>
      </c>
      <c r="C1207" t="s">
        <v>1932</v>
      </c>
      <c r="F1207" t="s">
        <v>9054</v>
      </c>
      <c r="H1207" t="s">
        <v>9053</v>
      </c>
      <c r="J1207" t="s">
        <v>9055</v>
      </c>
      <c r="K1207" t="s">
        <v>9056</v>
      </c>
      <c r="M1207" t="s">
        <v>9057</v>
      </c>
      <c r="N1207" t="s">
        <v>501</v>
      </c>
      <c r="O1207">
        <v>87740</v>
      </c>
      <c r="P1207" t="s">
        <v>50</v>
      </c>
      <c r="U1207" s="1">
        <v>43150</v>
      </c>
      <c r="V1207" s="1">
        <v>43150</v>
      </c>
      <c r="W1207" s="1">
        <v>43150.62222222222</v>
      </c>
      <c r="X1207" s="1">
        <v>43150.62222222222</v>
      </c>
      <c r="AC1207" t="s">
        <v>51</v>
      </c>
      <c r="AD1207">
        <v>2969779499</v>
      </c>
      <c r="AE1207" s="1">
        <v>43150.635416666664</v>
      </c>
      <c r="AF1207" t="s">
        <v>9058</v>
      </c>
      <c r="AG1207" t="s">
        <v>9059</v>
      </c>
      <c r="AH1207" t="s">
        <v>51</v>
      </c>
      <c r="AJ1207" t="s">
        <v>53</v>
      </c>
      <c r="AL1207" t="s">
        <v>78</v>
      </c>
      <c r="AO1207" t="s">
        <v>5443</v>
      </c>
      <c r="AP1207" s="1">
        <v>45468.52847222222</v>
      </c>
      <c r="AQ1207" s="1">
        <v>45456.629166666666</v>
      </c>
    </row>
    <row r="1208" spans="1:43" x14ac:dyDescent="0.35">
      <c r="A1208" t="s">
        <v>9060</v>
      </c>
      <c r="B1208" t="s">
        <v>9061</v>
      </c>
      <c r="C1208" t="s">
        <v>2615</v>
      </c>
      <c r="F1208">
        <v>13036811039</v>
      </c>
      <c r="H1208" t="s">
        <v>9062</v>
      </c>
      <c r="J1208" t="s">
        <v>5516</v>
      </c>
      <c r="N1208" t="s">
        <v>287</v>
      </c>
      <c r="O1208">
        <v>80640</v>
      </c>
      <c r="P1208" t="s">
        <v>50</v>
      </c>
      <c r="U1208" s="1">
        <v>43150</v>
      </c>
      <c r="V1208" s="1">
        <v>43150</v>
      </c>
      <c r="W1208" s="1">
        <v>43150.78125</v>
      </c>
      <c r="X1208" s="1">
        <v>43150.78125</v>
      </c>
      <c r="AC1208" t="s">
        <v>53</v>
      </c>
      <c r="AD1208">
        <v>2969634929</v>
      </c>
      <c r="AE1208" s="1">
        <v>41799.665972222225</v>
      </c>
      <c r="AF1208" t="s">
        <v>4296</v>
      </c>
      <c r="AG1208" t="s">
        <v>9063</v>
      </c>
      <c r="AH1208" t="s">
        <v>51</v>
      </c>
      <c r="AJ1208" t="s">
        <v>53</v>
      </c>
      <c r="AL1208" t="s">
        <v>78</v>
      </c>
      <c r="AO1208" t="s">
        <v>8142</v>
      </c>
      <c r="AP1208" s="1">
        <v>43150.781944444447</v>
      </c>
    </row>
    <row r="1209" spans="1:43" x14ac:dyDescent="0.35">
      <c r="A1209" t="s">
        <v>9064</v>
      </c>
      <c r="B1209" t="s">
        <v>9065</v>
      </c>
      <c r="C1209" t="s">
        <v>2362</v>
      </c>
      <c r="F1209" t="s">
        <v>8696</v>
      </c>
      <c r="H1209" t="s">
        <v>9066</v>
      </c>
      <c r="J1209" t="s">
        <v>5516</v>
      </c>
      <c r="P1209" t="s">
        <v>50</v>
      </c>
      <c r="U1209" s="1">
        <v>43150</v>
      </c>
      <c r="V1209" s="1">
        <v>43150</v>
      </c>
      <c r="W1209" s="1">
        <v>43150.805555555555</v>
      </c>
      <c r="X1209" s="1">
        <v>43150.805555555555</v>
      </c>
      <c r="AC1209" t="s">
        <v>53</v>
      </c>
      <c r="AD1209">
        <v>2969634929</v>
      </c>
      <c r="AE1209" s="1">
        <v>41799.665972222225</v>
      </c>
      <c r="AF1209" t="s">
        <v>4296</v>
      </c>
      <c r="AG1209" t="s">
        <v>9067</v>
      </c>
      <c r="AH1209" t="s">
        <v>51</v>
      </c>
      <c r="AJ1209" t="s">
        <v>53</v>
      </c>
      <c r="AL1209" t="s">
        <v>78</v>
      </c>
      <c r="AO1209" t="s">
        <v>8142</v>
      </c>
      <c r="AP1209" s="1">
        <v>43150.806250000001</v>
      </c>
    </row>
    <row r="1210" spans="1:43" x14ac:dyDescent="0.35">
      <c r="A1210" t="s">
        <v>9068</v>
      </c>
      <c r="B1210" t="s">
        <v>8855</v>
      </c>
      <c r="C1210" t="s">
        <v>9069</v>
      </c>
      <c r="H1210" t="s">
        <v>9068</v>
      </c>
      <c r="J1210" t="s">
        <v>9070</v>
      </c>
      <c r="P1210" t="s">
        <v>50</v>
      </c>
      <c r="U1210" s="1">
        <v>43151</v>
      </c>
      <c r="V1210" s="1">
        <v>43151</v>
      </c>
      <c r="W1210" s="1">
        <v>43151.67083333333</v>
      </c>
      <c r="X1210" s="1">
        <v>43151.67083333333</v>
      </c>
      <c r="AC1210" t="s">
        <v>53</v>
      </c>
      <c r="AD1210">
        <v>1000000001</v>
      </c>
      <c r="AE1210" s="1">
        <v>39973.351388888892</v>
      </c>
      <c r="AF1210" t="s">
        <v>3377</v>
      </c>
      <c r="AG1210" t="s">
        <v>9071</v>
      </c>
      <c r="AH1210" t="s">
        <v>51</v>
      </c>
      <c r="AJ1210" t="s">
        <v>53</v>
      </c>
      <c r="AL1210" t="s">
        <v>78</v>
      </c>
      <c r="AO1210" t="s">
        <v>5443</v>
      </c>
      <c r="AP1210" s="1">
        <v>45130.780555555553</v>
      </c>
    </row>
    <row r="1211" spans="1:43" x14ac:dyDescent="0.35">
      <c r="A1211" t="s">
        <v>9072</v>
      </c>
      <c r="B1211" t="s">
        <v>9073</v>
      </c>
      <c r="C1211" t="s">
        <v>218</v>
      </c>
      <c r="F1211" t="s">
        <v>9074</v>
      </c>
      <c r="H1211" t="s">
        <v>9075</v>
      </c>
      <c r="J1211" t="s">
        <v>5516</v>
      </c>
      <c r="P1211" t="s">
        <v>50</v>
      </c>
      <c r="U1211" s="1">
        <v>43151</v>
      </c>
      <c r="V1211" s="1">
        <v>43151</v>
      </c>
      <c r="W1211" s="1">
        <v>43151.655555555553</v>
      </c>
      <c r="X1211" s="1">
        <v>43151.655555555553</v>
      </c>
      <c r="AC1211" t="s">
        <v>53</v>
      </c>
      <c r="AD1211">
        <v>2969634929</v>
      </c>
      <c r="AE1211" s="1">
        <v>41799.665972222225</v>
      </c>
      <c r="AF1211" t="s">
        <v>4296</v>
      </c>
      <c r="AG1211" t="s">
        <v>9076</v>
      </c>
      <c r="AH1211" t="s">
        <v>51</v>
      </c>
      <c r="AJ1211" t="s">
        <v>53</v>
      </c>
      <c r="AL1211" t="s">
        <v>78</v>
      </c>
      <c r="AO1211" t="s">
        <v>8142</v>
      </c>
      <c r="AP1211" s="1">
        <v>45372.529861111114</v>
      </c>
    </row>
    <row r="1212" spans="1:43" x14ac:dyDescent="0.35">
      <c r="A1212" t="s">
        <v>9077</v>
      </c>
      <c r="B1212" t="s">
        <v>9078</v>
      </c>
      <c r="C1212" t="s">
        <v>97</v>
      </c>
      <c r="F1212" t="s">
        <v>9079</v>
      </c>
      <c r="H1212" t="s">
        <v>9080</v>
      </c>
      <c r="J1212" t="s">
        <v>5516</v>
      </c>
      <c r="P1212" t="s">
        <v>50</v>
      </c>
      <c r="U1212" s="1">
        <v>43151</v>
      </c>
      <c r="V1212" s="1">
        <v>43151</v>
      </c>
      <c r="W1212" s="1">
        <v>43151.665972222225</v>
      </c>
      <c r="X1212" s="1">
        <v>43151.665972222225</v>
      </c>
      <c r="AC1212" t="s">
        <v>53</v>
      </c>
      <c r="AD1212">
        <v>2969634929</v>
      </c>
      <c r="AE1212" s="1">
        <v>41799.665972222225</v>
      </c>
      <c r="AF1212" t="s">
        <v>4296</v>
      </c>
      <c r="AG1212" t="s">
        <v>9081</v>
      </c>
      <c r="AH1212" t="s">
        <v>51</v>
      </c>
      <c r="AJ1212" t="s">
        <v>53</v>
      </c>
      <c r="AL1212" t="s">
        <v>78</v>
      </c>
      <c r="AO1212" t="s">
        <v>8142</v>
      </c>
      <c r="AP1212" s="1">
        <v>43151.665972222225</v>
      </c>
    </row>
    <row r="1213" spans="1:43" x14ac:dyDescent="0.35">
      <c r="A1213" t="s">
        <v>9082</v>
      </c>
      <c r="B1213" t="s">
        <v>9083</v>
      </c>
      <c r="C1213" t="s">
        <v>9084</v>
      </c>
      <c r="F1213" t="s">
        <v>9085</v>
      </c>
      <c r="G1213">
        <v>3034192675</v>
      </c>
      <c r="H1213" t="s">
        <v>9086</v>
      </c>
      <c r="I1213" t="s">
        <v>101</v>
      </c>
      <c r="J1213" t="s">
        <v>3486</v>
      </c>
      <c r="K1213" t="s">
        <v>9087</v>
      </c>
      <c r="M1213" t="s">
        <v>137</v>
      </c>
      <c r="N1213" t="s">
        <v>65</v>
      </c>
      <c r="O1213">
        <v>80221</v>
      </c>
      <c r="P1213" t="s">
        <v>50</v>
      </c>
      <c r="U1213" s="1">
        <v>43151.590277777781</v>
      </c>
      <c r="V1213" s="1">
        <v>43151.590277777781</v>
      </c>
      <c r="W1213" s="1">
        <v>43152.404861111114</v>
      </c>
      <c r="X1213" s="1">
        <v>43152.404861111114</v>
      </c>
      <c r="AC1213" t="s">
        <v>53</v>
      </c>
      <c r="AD1213">
        <v>2969512828</v>
      </c>
      <c r="AE1213" s="1">
        <v>38498.572222222225</v>
      </c>
      <c r="AG1213" t="s">
        <v>9088</v>
      </c>
      <c r="AH1213" t="s">
        <v>53</v>
      </c>
      <c r="AJ1213" t="s">
        <v>53</v>
      </c>
      <c r="AK1213" t="s">
        <v>7112</v>
      </c>
      <c r="AO1213" t="s">
        <v>54</v>
      </c>
    </row>
    <row r="1214" spans="1:43" x14ac:dyDescent="0.35">
      <c r="A1214" t="s">
        <v>9089</v>
      </c>
      <c r="B1214" t="s">
        <v>9090</v>
      </c>
      <c r="C1214" t="s">
        <v>309</v>
      </c>
      <c r="F1214" t="s">
        <v>9091</v>
      </c>
      <c r="H1214" t="s">
        <v>9089</v>
      </c>
      <c r="J1214" t="s">
        <v>9092</v>
      </c>
      <c r="K1214" t="s">
        <v>9093</v>
      </c>
      <c r="M1214" t="s">
        <v>137</v>
      </c>
      <c r="N1214" t="s">
        <v>65</v>
      </c>
      <c r="O1214">
        <v>80216</v>
      </c>
      <c r="P1214" t="s">
        <v>50</v>
      </c>
      <c r="U1214" s="1">
        <v>43152</v>
      </c>
      <c r="V1214" s="1">
        <v>43152</v>
      </c>
      <c r="W1214" s="1">
        <v>43152.620833333334</v>
      </c>
      <c r="X1214" s="1">
        <v>43152.620833333334</v>
      </c>
      <c r="AC1214" t="s">
        <v>53</v>
      </c>
      <c r="AD1214">
        <v>2969541409</v>
      </c>
      <c r="AE1214" s="1">
        <v>39937.69027777778</v>
      </c>
      <c r="AF1214" t="s">
        <v>9094</v>
      </c>
      <c r="AG1214" t="s">
        <v>9095</v>
      </c>
      <c r="AH1214" t="s">
        <v>51</v>
      </c>
      <c r="AJ1214" t="s">
        <v>53</v>
      </c>
      <c r="AL1214" t="s">
        <v>78</v>
      </c>
      <c r="AO1214" t="s">
        <v>5443</v>
      </c>
      <c r="AP1214" s="1">
        <v>44869.65625</v>
      </c>
    </row>
    <row r="1215" spans="1:43" x14ac:dyDescent="0.35">
      <c r="A1215" t="s">
        <v>9096</v>
      </c>
      <c r="B1215" t="s">
        <v>9097</v>
      </c>
      <c r="C1215" t="s">
        <v>9098</v>
      </c>
      <c r="F1215" t="s">
        <v>9099</v>
      </c>
      <c r="H1215" t="s">
        <v>9100</v>
      </c>
      <c r="I1215" t="s">
        <v>179</v>
      </c>
      <c r="J1215" t="s">
        <v>9101</v>
      </c>
      <c r="K1215" t="s">
        <v>8957</v>
      </c>
      <c r="M1215" t="s">
        <v>1879</v>
      </c>
      <c r="N1215" t="s">
        <v>213</v>
      </c>
      <c r="O1215" t="s">
        <v>8959</v>
      </c>
      <c r="P1215" t="s">
        <v>50</v>
      </c>
      <c r="U1215" s="1">
        <v>43153.311111111114</v>
      </c>
      <c r="V1215" s="1">
        <v>43153.311111111114</v>
      </c>
      <c r="W1215" s="1">
        <v>43153.319444444445</v>
      </c>
      <c r="X1215" s="1">
        <v>43153.319444444445</v>
      </c>
      <c r="AC1215" t="s">
        <v>53</v>
      </c>
      <c r="AD1215">
        <v>2969510604</v>
      </c>
      <c r="AE1215" s="1">
        <v>38385.431944444441</v>
      </c>
      <c r="AF1215" t="s">
        <v>9102</v>
      </c>
      <c r="AG1215" t="s">
        <v>9103</v>
      </c>
      <c r="AH1215" t="s">
        <v>53</v>
      </c>
      <c r="AJ1215" t="s">
        <v>53</v>
      </c>
      <c r="AK1215" t="s">
        <v>7279</v>
      </c>
      <c r="AL1215" t="s">
        <v>68</v>
      </c>
      <c r="AO1215" t="s">
        <v>54</v>
      </c>
      <c r="AP1215" s="1">
        <v>45476.606944444444</v>
      </c>
      <c r="AQ1215" s="1">
        <v>45471.626388888886</v>
      </c>
    </row>
    <row r="1216" spans="1:43" x14ac:dyDescent="0.35">
      <c r="A1216" t="s">
        <v>9104</v>
      </c>
      <c r="B1216" t="s">
        <v>9105</v>
      </c>
      <c r="C1216" t="s">
        <v>2882</v>
      </c>
      <c r="F1216" t="s">
        <v>9106</v>
      </c>
      <c r="H1216" t="s">
        <v>9107</v>
      </c>
      <c r="I1216" t="s">
        <v>200</v>
      </c>
      <c r="J1216" t="s">
        <v>5217</v>
      </c>
      <c r="K1216" t="s">
        <v>5284</v>
      </c>
      <c r="M1216" t="s">
        <v>2048</v>
      </c>
      <c r="N1216" t="s">
        <v>398</v>
      </c>
      <c r="O1216">
        <v>87401</v>
      </c>
      <c r="P1216" t="s">
        <v>50</v>
      </c>
      <c r="U1216" s="1">
        <v>43154.479861111111</v>
      </c>
      <c r="V1216" s="1">
        <v>43154.479861111111</v>
      </c>
      <c r="W1216" s="1">
        <v>43154.480555555558</v>
      </c>
      <c r="X1216" s="1">
        <v>43154.480555555558</v>
      </c>
      <c r="AC1216" t="s">
        <v>53</v>
      </c>
      <c r="AD1216">
        <v>2969475162</v>
      </c>
      <c r="AE1216" s="1">
        <v>37147</v>
      </c>
      <c r="AG1216" t="s">
        <v>9108</v>
      </c>
      <c r="AH1216" t="s">
        <v>51</v>
      </c>
      <c r="AI1216" t="s">
        <v>51</v>
      </c>
      <c r="AJ1216" t="s">
        <v>53</v>
      </c>
      <c r="AL1216" t="s">
        <v>78</v>
      </c>
      <c r="AO1216" t="s">
        <v>54</v>
      </c>
      <c r="AP1216" s="1">
        <v>44258.813194444447</v>
      </c>
    </row>
    <row r="1217" spans="1:43" x14ac:dyDescent="0.35">
      <c r="A1217" t="s">
        <v>9109</v>
      </c>
      <c r="B1217" t="s">
        <v>9110</v>
      </c>
      <c r="C1217" t="s">
        <v>9111</v>
      </c>
      <c r="F1217" t="s">
        <v>9112</v>
      </c>
      <c r="H1217" t="s">
        <v>9109</v>
      </c>
      <c r="J1217" t="s">
        <v>6204</v>
      </c>
      <c r="K1217" t="s">
        <v>9113</v>
      </c>
      <c r="M1217" t="s">
        <v>6206</v>
      </c>
      <c r="N1217" t="s">
        <v>2409</v>
      </c>
      <c r="O1217">
        <v>85281</v>
      </c>
      <c r="P1217" t="s">
        <v>50</v>
      </c>
      <c r="U1217" s="1">
        <v>43158</v>
      </c>
      <c r="V1217" s="1">
        <v>43158</v>
      </c>
      <c r="W1217" s="1">
        <v>43158.442361111112</v>
      </c>
      <c r="X1217" s="1">
        <v>43158.442361111112</v>
      </c>
      <c r="AC1217" t="s">
        <v>53</v>
      </c>
      <c r="AD1217">
        <v>2969477856</v>
      </c>
      <c r="AE1217" s="1">
        <v>37312</v>
      </c>
      <c r="AF1217" t="s">
        <v>6207</v>
      </c>
      <c r="AG1217" t="s">
        <v>9114</v>
      </c>
      <c r="AH1217" t="s">
        <v>51</v>
      </c>
      <c r="AJ1217" t="s">
        <v>53</v>
      </c>
      <c r="AL1217" t="s">
        <v>78</v>
      </c>
      <c r="AO1217" t="s">
        <v>5443</v>
      </c>
      <c r="AP1217" s="1">
        <v>44894.506944444445</v>
      </c>
      <c r="AQ1217" s="1">
        <v>44894.512499999997</v>
      </c>
    </row>
    <row r="1218" spans="1:43" x14ac:dyDescent="0.35">
      <c r="A1218" t="s">
        <v>9115</v>
      </c>
      <c r="B1218" t="s">
        <v>9116</v>
      </c>
      <c r="C1218" t="s">
        <v>9117</v>
      </c>
      <c r="F1218" t="s">
        <v>9118</v>
      </c>
      <c r="H1218" t="s">
        <v>9119</v>
      </c>
      <c r="J1218" t="s">
        <v>9120</v>
      </c>
      <c r="K1218" t="s">
        <v>9121</v>
      </c>
      <c r="M1218" t="s">
        <v>5566</v>
      </c>
      <c r="N1218" t="s">
        <v>264</v>
      </c>
      <c r="O1218">
        <v>76691</v>
      </c>
      <c r="P1218" t="s">
        <v>50</v>
      </c>
      <c r="U1218" s="1">
        <v>43159</v>
      </c>
      <c r="V1218" s="1">
        <v>43159</v>
      </c>
      <c r="W1218" s="1">
        <v>43159.469444444447</v>
      </c>
      <c r="X1218" s="1">
        <v>43412.455555555556</v>
      </c>
      <c r="AC1218" t="s">
        <v>51</v>
      </c>
      <c r="AD1218">
        <v>2969557680</v>
      </c>
      <c r="AE1218" s="1">
        <v>40532.51666666667</v>
      </c>
      <c r="AF1218" t="s">
        <v>9122</v>
      </c>
      <c r="AG1218" t="s">
        <v>9123</v>
      </c>
      <c r="AH1218" t="s">
        <v>51</v>
      </c>
      <c r="AJ1218" t="s">
        <v>53</v>
      </c>
      <c r="AL1218" t="s">
        <v>78</v>
      </c>
      <c r="AO1218" t="s">
        <v>5443</v>
      </c>
      <c r="AP1218" s="1">
        <v>45467.613194444442</v>
      </c>
      <c r="AQ1218" s="1">
        <v>45457.716666666667</v>
      </c>
    </row>
    <row r="1219" spans="1:43" x14ac:dyDescent="0.35">
      <c r="A1219" t="s">
        <v>9124</v>
      </c>
      <c r="B1219" t="s">
        <v>9125</v>
      </c>
      <c r="C1219" t="s">
        <v>4686</v>
      </c>
      <c r="F1219" t="s">
        <v>9126</v>
      </c>
      <c r="H1219" t="s">
        <v>9127</v>
      </c>
      <c r="I1219" t="s">
        <v>179</v>
      </c>
      <c r="J1219" t="s">
        <v>1842</v>
      </c>
      <c r="K1219" t="s">
        <v>1843</v>
      </c>
      <c r="M1219" t="s">
        <v>1333</v>
      </c>
      <c r="N1219" t="s">
        <v>213</v>
      </c>
      <c r="O1219">
        <v>80112</v>
      </c>
      <c r="P1219" t="s">
        <v>50</v>
      </c>
      <c r="U1219" s="1">
        <v>43159.643750000003</v>
      </c>
      <c r="V1219" s="1">
        <v>43159.643750000003</v>
      </c>
      <c r="W1219" s="1">
        <v>43159.73541666667</v>
      </c>
      <c r="X1219" s="1">
        <v>43159.73541666667</v>
      </c>
      <c r="AC1219" t="s">
        <v>53</v>
      </c>
      <c r="AD1219">
        <v>2969475411</v>
      </c>
      <c r="AE1219" s="1">
        <v>37166.661111111112</v>
      </c>
      <c r="AF1219" t="s">
        <v>1844</v>
      </c>
      <c r="AG1219" t="s">
        <v>9128</v>
      </c>
      <c r="AH1219" t="s">
        <v>53</v>
      </c>
      <c r="AJ1219" t="s">
        <v>53</v>
      </c>
      <c r="AK1219" t="s">
        <v>7279</v>
      </c>
      <c r="AL1219" t="s">
        <v>78</v>
      </c>
      <c r="AO1219" t="s">
        <v>54</v>
      </c>
      <c r="AP1219" s="1">
        <v>45475.613194444442</v>
      </c>
      <c r="AQ1219" s="1">
        <v>45475.613888888889</v>
      </c>
    </row>
    <row r="1220" spans="1:43" x14ac:dyDescent="0.35">
      <c r="A1220" t="s">
        <v>9129</v>
      </c>
      <c r="B1220" t="s">
        <v>9130</v>
      </c>
      <c r="C1220" t="s">
        <v>894</v>
      </c>
      <c r="D1220" t="s">
        <v>46</v>
      </c>
      <c r="F1220" t="s">
        <v>9131</v>
      </c>
      <c r="H1220" t="s">
        <v>9132</v>
      </c>
      <c r="I1220" t="s">
        <v>179</v>
      </c>
      <c r="J1220" t="s">
        <v>49</v>
      </c>
      <c r="P1220" t="s">
        <v>50</v>
      </c>
      <c r="U1220" s="1">
        <v>43161.50277777778</v>
      </c>
      <c r="V1220" s="1">
        <v>43161.50277777778</v>
      </c>
      <c r="W1220" s="1">
        <v>43161.503472222219</v>
      </c>
      <c r="X1220" s="1">
        <v>44980.572916666664</v>
      </c>
      <c r="Y1220" s="1">
        <v>44210.45208333333</v>
      </c>
      <c r="AC1220" t="s">
        <v>53</v>
      </c>
      <c r="AD1220">
        <v>1000000000</v>
      </c>
      <c r="AE1220" s="1">
        <v>37295</v>
      </c>
      <c r="AG1220" t="s">
        <v>9133</v>
      </c>
      <c r="AH1220" t="s">
        <v>53</v>
      </c>
      <c r="AJ1220" t="s">
        <v>53</v>
      </c>
      <c r="AK1220" t="s">
        <v>7112</v>
      </c>
      <c r="AO1220" t="s">
        <v>54</v>
      </c>
      <c r="AP1220" s="1">
        <v>45244.547222222223</v>
      </c>
    </row>
    <row r="1221" spans="1:43" x14ac:dyDescent="0.35">
      <c r="A1221" t="s">
        <v>9134</v>
      </c>
      <c r="B1221" t="s">
        <v>9135</v>
      </c>
      <c r="C1221" t="s">
        <v>9136</v>
      </c>
      <c r="H1221" t="s">
        <v>110</v>
      </c>
      <c r="I1221" t="s">
        <v>61</v>
      </c>
      <c r="J1221" t="s">
        <v>1967</v>
      </c>
      <c r="P1221" t="s">
        <v>50</v>
      </c>
      <c r="U1221" s="1">
        <v>43164.426388888889</v>
      </c>
      <c r="V1221" s="1">
        <v>43164.426388888889</v>
      </c>
      <c r="W1221" s="1">
        <v>43171.605555555558</v>
      </c>
      <c r="X1221" s="1">
        <v>43481.474305555559</v>
      </c>
      <c r="AC1221" t="s">
        <v>53</v>
      </c>
      <c r="AD1221">
        <v>2969475309</v>
      </c>
      <c r="AE1221" s="1">
        <v>37159</v>
      </c>
      <c r="AF1221" t="s">
        <v>2264</v>
      </c>
      <c r="AG1221" t="s">
        <v>9137</v>
      </c>
      <c r="AH1221" t="s">
        <v>53</v>
      </c>
      <c r="AJ1221" t="s">
        <v>53</v>
      </c>
      <c r="AK1221" t="s">
        <v>8166</v>
      </c>
      <c r="AL1221" t="s">
        <v>68</v>
      </c>
      <c r="AO1221" t="s">
        <v>54</v>
      </c>
      <c r="AP1221" s="1">
        <v>43481.474305555559</v>
      </c>
    </row>
    <row r="1222" spans="1:43" x14ac:dyDescent="0.35">
      <c r="A1222" t="s">
        <v>9138</v>
      </c>
      <c r="B1222" t="s">
        <v>9139</v>
      </c>
      <c r="C1222" t="s">
        <v>1499</v>
      </c>
      <c r="F1222" t="s">
        <v>9140</v>
      </c>
      <c r="H1222" t="s">
        <v>9141</v>
      </c>
      <c r="J1222" t="s">
        <v>5516</v>
      </c>
      <c r="O1222">
        <v>80202</v>
      </c>
      <c r="P1222" t="s">
        <v>50</v>
      </c>
      <c r="U1222" s="1">
        <v>43165</v>
      </c>
      <c r="V1222" s="1">
        <v>43165</v>
      </c>
      <c r="W1222" s="1">
        <v>43165.564583333333</v>
      </c>
      <c r="X1222" s="1">
        <v>43165.564583333333</v>
      </c>
      <c r="AC1222" t="s">
        <v>53</v>
      </c>
      <c r="AD1222">
        <v>2969634929</v>
      </c>
      <c r="AE1222" s="1">
        <v>41799.665972222225</v>
      </c>
      <c r="AF1222" t="s">
        <v>4296</v>
      </c>
      <c r="AG1222" t="s">
        <v>9142</v>
      </c>
      <c r="AH1222" t="s">
        <v>51</v>
      </c>
      <c r="AJ1222" t="s">
        <v>53</v>
      </c>
      <c r="AL1222" t="s">
        <v>78</v>
      </c>
      <c r="AO1222" t="s">
        <v>8142</v>
      </c>
      <c r="AP1222" s="1">
        <v>43165.569444444445</v>
      </c>
    </row>
    <row r="1223" spans="1:43" x14ac:dyDescent="0.35">
      <c r="A1223" t="s">
        <v>9143</v>
      </c>
      <c r="B1223" t="s">
        <v>9144</v>
      </c>
      <c r="C1223" t="s">
        <v>1471</v>
      </c>
      <c r="D1223" t="s">
        <v>46</v>
      </c>
      <c r="F1223" t="s">
        <v>47</v>
      </c>
      <c r="H1223" t="s">
        <v>9145</v>
      </c>
      <c r="I1223" t="s">
        <v>179</v>
      </c>
      <c r="J1223" t="s">
        <v>49</v>
      </c>
      <c r="P1223" t="s">
        <v>50</v>
      </c>
      <c r="U1223" s="1">
        <v>43165.648611111108</v>
      </c>
      <c r="V1223" s="1">
        <v>43165.648611111108</v>
      </c>
      <c r="AC1223" t="s">
        <v>53</v>
      </c>
      <c r="AD1223">
        <v>2969485219</v>
      </c>
      <c r="AE1223" s="1">
        <v>37784</v>
      </c>
      <c r="AG1223" t="s">
        <v>9146</v>
      </c>
      <c r="AH1223" t="s">
        <v>53</v>
      </c>
      <c r="AJ1223" t="s">
        <v>53</v>
      </c>
      <c r="AO1223" t="s">
        <v>54</v>
      </c>
    </row>
    <row r="1224" spans="1:43" x14ac:dyDescent="0.35">
      <c r="A1224" t="s">
        <v>9147</v>
      </c>
      <c r="B1224" t="s">
        <v>423</v>
      </c>
      <c r="C1224" t="s">
        <v>2238</v>
      </c>
      <c r="D1224" t="s">
        <v>922</v>
      </c>
      <c r="F1224" t="s">
        <v>9148</v>
      </c>
      <c r="H1224" t="s">
        <v>9149</v>
      </c>
      <c r="I1224" t="s">
        <v>179</v>
      </c>
      <c r="J1224" t="s">
        <v>85</v>
      </c>
      <c r="P1224" t="s">
        <v>50</v>
      </c>
      <c r="U1224" s="1">
        <v>43166.625694444447</v>
      </c>
      <c r="V1224" s="1">
        <v>43166.625694444447</v>
      </c>
      <c r="W1224" s="1">
        <v>43166.62777777778</v>
      </c>
      <c r="X1224" s="1">
        <v>43166.62777777778</v>
      </c>
      <c r="AC1224" t="s">
        <v>53</v>
      </c>
      <c r="AD1224">
        <v>2969485219</v>
      </c>
      <c r="AE1224" s="1">
        <v>37784</v>
      </c>
      <c r="AF1224" t="s">
        <v>180</v>
      </c>
      <c r="AG1224" t="s">
        <v>9150</v>
      </c>
      <c r="AH1224" t="s">
        <v>53</v>
      </c>
      <c r="AJ1224" t="s">
        <v>53</v>
      </c>
      <c r="AL1224" t="s">
        <v>78</v>
      </c>
      <c r="AO1224" t="s">
        <v>54</v>
      </c>
      <c r="AP1224" s="1">
        <v>44810.800694444442</v>
      </c>
    </row>
    <row r="1225" spans="1:43" x14ac:dyDescent="0.35">
      <c r="A1225" t="s">
        <v>9151</v>
      </c>
      <c r="B1225" s="2" t="s">
        <v>9152</v>
      </c>
      <c r="C1225" t="s">
        <v>9153</v>
      </c>
      <c r="F1225" t="s">
        <v>9154</v>
      </c>
      <c r="H1225" t="s">
        <v>9155</v>
      </c>
      <c r="I1225" t="s">
        <v>200</v>
      </c>
      <c r="J1225" t="s">
        <v>1433</v>
      </c>
      <c r="K1225" t="s">
        <v>9156</v>
      </c>
      <c r="M1225" t="s">
        <v>3376</v>
      </c>
      <c r="N1225" t="s">
        <v>326</v>
      </c>
      <c r="O1225">
        <v>80621</v>
      </c>
      <c r="P1225" t="s">
        <v>50</v>
      </c>
      <c r="U1225" s="1">
        <v>43167.53402777778</v>
      </c>
      <c r="V1225" s="1">
        <v>43167.53402777778</v>
      </c>
      <c r="W1225" s="1">
        <v>43168.595138888886</v>
      </c>
      <c r="X1225" s="1">
        <v>43168.595138888886</v>
      </c>
      <c r="AC1225" t="s">
        <v>53</v>
      </c>
      <c r="AD1225">
        <v>2969479704</v>
      </c>
      <c r="AE1225" s="1">
        <v>37406</v>
      </c>
      <c r="AF1225" t="s">
        <v>1437</v>
      </c>
      <c r="AG1225" t="s">
        <v>9157</v>
      </c>
      <c r="AH1225" t="s">
        <v>53</v>
      </c>
      <c r="AJ1225" t="s">
        <v>53</v>
      </c>
      <c r="AK1225" t="s">
        <v>2497</v>
      </c>
      <c r="AL1225" t="s">
        <v>78</v>
      </c>
      <c r="AO1225" t="s">
        <v>54</v>
      </c>
      <c r="AP1225" s="1">
        <v>44537.904861111114</v>
      </c>
    </row>
    <row r="1226" spans="1:43" x14ac:dyDescent="0.35">
      <c r="A1226" t="s">
        <v>9158</v>
      </c>
      <c r="B1226" s="2" t="s">
        <v>9159</v>
      </c>
      <c r="C1226" t="s">
        <v>9153</v>
      </c>
      <c r="F1226" t="s">
        <v>9154</v>
      </c>
      <c r="H1226" t="s">
        <v>9155</v>
      </c>
      <c r="I1226" t="s">
        <v>200</v>
      </c>
      <c r="J1226" t="s">
        <v>1433</v>
      </c>
      <c r="K1226" t="s">
        <v>9156</v>
      </c>
      <c r="M1226" t="s">
        <v>3376</v>
      </c>
      <c r="N1226" t="s">
        <v>326</v>
      </c>
      <c r="O1226">
        <v>80621</v>
      </c>
      <c r="P1226" t="s">
        <v>50</v>
      </c>
      <c r="U1226" s="1">
        <v>43167.536805555559</v>
      </c>
      <c r="V1226" s="1">
        <v>43167.536805555559</v>
      </c>
      <c r="W1226" s="1">
        <v>43168.592361111114</v>
      </c>
      <c r="X1226" s="1">
        <v>43168.592361111114</v>
      </c>
      <c r="AC1226" t="s">
        <v>53</v>
      </c>
      <c r="AD1226">
        <v>2969479704</v>
      </c>
      <c r="AE1226" s="1">
        <v>37406</v>
      </c>
      <c r="AF1226" t="s">
        <v>1437</v>
      </c>
      <c r="AG1226" t="s">
        <v>9160</v>
      </c>
      <c r="AH1226" t="s">
        <v>53</v>
      </c>
      <c r="AJ1226" t="s">
        <v>53</v>
      </c>
      <c r="AK1226" t="s">
        <v>2497</v>
      </c>
      <c r="AL1226" t="s">
        <v>78</v>
      </c>
      <c r="AO1226" t="s">
        <v>54</v>
      </c>
      <c r="AP1226" s="1">
        <v>43641.318055555559</v>
      </c>
    </row>
    <row r="1227" spans="1:43" x14ac:dyDescent="0.35">
      <c r="A1227" t="s">
        <v>9161</v>
      </c>
      <c r="B1227" t="s">
        <v>9162</v>
      </c>
      <c r="C1227" t="s">
        <v>309</v>
      </c>
      <c r="F1227" t="s">
        <v>9163</v>
      </c>
      <c r="G1227" t="s">
        <v>9164</v>
      </c>
      <c r="H1227" t="s">
        <v>9165</v>
      </c>
      <c r="I1227" t="s">
        <v>394</v>
      </c>
      <c r="J1227" t="s">
        <v>9166</v>
      </c>
      <c r="K1227" t="s">
        <v>9167</v>
      </c>
      <c r="M1227" t="s">
        <v>9168</v>
      </c>
      <c r="N1227" t="s">
        <v>253</v>
      </c>
      <c r="O1227">
        <v>87144</v>
      </c>
      <c r="P1227" t="s">
        <v>50</v>
      </c>
      <c r="Q1227" t="s">
        <v>502</v>
      </c>
      <c r="R1227" t="s">
        <v>1007</v>
      </c>
      <c r="S1227" t="s">
        <v>3320</v>
      </c>
      <c r="T1227">
        <v>74463</v>
      </c>
      <c r="U1227" s="1">
        <v>41814.717361111114</v>
      </c>
      <c r="V1227" s="1">
        <v>43167.655555555553</v>
      </c>
      <c r="W1227" s="1">
        <v>41814.718055555553</v>
      </c>
      <c r="X1227" s="1">
        <v>42656.600694444445</v>
      </c>
      <c r="Y1227" s="1">
        <v>42632.500694444447</v>
      </c>
      <c r="AC1227" t="s">
        <v>51</v>
      </c>
      <c r="AD1227">
        <v>2969631143</v>
      </c>
      <c r="AE1227" s="1">
        <v>41758.42291666667</v>
      </c>
      <c r="AF1227" t="s">
        <v>9169</v>
      </c>
      <c r="AG1227" t="s">
        <v>9170</v>
      </c>
      <c r="AH1227" t="s">
        <v>51</v>
      </c>
      <c r="AJ1227" t="s">
        <v>53</v>
      </c>
      <c r="AK1227" t="s">
        <v>570</v>
      </c>
      <c r="AL1227" t="s">
        <v>68</v>
      </c>
      <c r="AO1227" t="s">
        <v>54</v>
      </c>
      <c r="AP1227" s="1">
        <v>45463.538888888892</v>
      </c>
      <c r="AQ1227" s="1">
        <v>45456.64166666667</v>
      </c>
    </row>
    <row r="1228" spans="1:43" x14ac:dyDescent="0.35">
      <c r="A1228" t="s">
        <v>9171</v>
      </c>
      <c r="B1228" t="s">
        <v>1757</v>
      </c>
      <c r="C1228" t="s">
        <v>9172</v>
      </c>
      <c r="F1228" t="s">
        <v>9173</v>
      </c>
      <c r="H1228" t="s">
        <v>9174</v>
      </c>
      <c r="I1228" t="s">
        <v>394</v>
      </c>
      <c r="J1228" t="s">
        <v>9175</v>
      </c>
      <c r="K1228" t="s">
        <v>9176</v>
      </c>
      <c r="M1228" t="s">
        <v>9168</v>
      </c>
      <c r="N1228" t="s">
        <v>253</v>
      </c>
      <c r="O1228">
        <v>87144</v>
      </c>
      <c r="P1228" t="s">
        <v>50</v>
      </c>
      <c r="U1228" s="1">
        <v>43055</v>
      </c>
      <c r="V1228" s="1">
        <v>43172.614583333336</v>
      </c>
      <c r="W1228" s="1">
        <v>43055.387499999997</v>
      </c>
      <c r="X1228" s="1">
        <v>43055.387499999997</v>
      </c>
      <c r="AC1228" t="s">
        <v>51</v>
      </c>
      <c r="AD1228">
        <v>2969530241</v>
      </c>
      <c r="AE1228" s="1">
        <v>39464.348611111112</v>
      </c>
      <c r="AF1228" t="s">
        <v>9177</v>
      </c>
      <c r="AG1228" t="s">
        <v>9178</v>
      </c>
      <c r="AH1228" t="s">
        <v>51</v>
      </c>
      <c r="AJ1228" t="s">
        <v>53</v>
      </c>
      <c r="AL1228" t="s">
        <v>78</v>
      </c>
      <c r="AO1228" t="s">
        <v>5443</v>
      </c>
      <c r="AP1228" s="1">
        <v>45323.445833333331</v>
      </c>
      <c r="AQ1228" s="1">
        <v>44287.381944444445</v>
      </c>
    </row>
    <row r="1229" spans="1:43" x14ac:dyDescent="0.35">
      <c r="A1229" t="s">
        <v>9179</v>
      </c>
      <c r="B1229" t="s">
        <v>9180</v>
      </c>
      <c r="C1229" t="s">
        <v>3128</v>
      </c>
      <c r="F1229" t="s">
        <v>9181</v>
      </c>
      <c r="H1229" t="s">
        <v>9179</v>
      </c>
      <c r="I1229" t="s">
        <v>200</v>
      </c>
      <c r="J1229" t="s">
        <v>3665</v>
      </c>
      <c r="K1229" t="s">
        <v>9182</v>
      </c>
      <c r="M1229" t="s">
        <v>3667</v>
      </c>
      <c r="N1229" t="s">
        <v>3668</v>
      </c>
      <c r="O1229">
        <v>49686</v>
      </c>
      <c r="P1229" t="s">
        <v>50</v>
      </c>
      <c r="U1229" s="1">
        <v>43174.438888888886</v>
      </c>
      <c r="V1229" s="1">
        <v>43174.438888888886</v>
      </c>
      <c r="W1229" s="1">
        <v>43178.388194444444</v>
      </c>
      <c r="X1229" s="1">
        <v>43178.388194444444</v>
      </c>
      <c r="AC1229" t="s">
        <v>53</v>
      </c>
      <c r="AD1229">
        <v>2969629793</v>
      </c>
      <c r="AE1229" s="1">
        <v>41745.536111111112</v>
      </c>
      <c r="AG1229" t="s">
        <v>9183</v>
      </c>
      <c r="AH1229" t="s">
        <v>53</v>
      </c>
      <c r="AJ1229" t="s">
        <v>53</v>
      </c>
      <c r="AK1229" t="s">
        <v>7107</v>
      </c>
      <c r="AL1229" t="s">
        <v>78</v>
      </c>
      <c r="AO1229" t="s">
        <v>54</v>
      </c>
    </row>
    <row r="1230" spans="1:43" x14ac:dyDescent="0.35">
      <c r="A1230" t="s">
        <v>9184</v>
      </c>
      <c r="B1230" t="s">
        <v>9185</v>
      </c>
      <c r="C1230" t="s">
        <v>803</v>
      </c>
      <c r="F1230" t="s">
        <v>9186</v>
      </c>
      <c r="H1230" t="s">
        <v>9184</v>
      </c>
      <c r="J1230" t="s">
        <v>9187</v>
      </c>
      <c r="K1230" t="s">
        <v>9188</v>
      </c>
      <c r="M1230" t="s">
        <v>6493</v>
      </c>
      <c r="N1230" t="s">
        <v>65</v>
      </c>
      <c r="O1230">
        <v>80513</v>
      </c>
      <c r="P1230" t="s">
        <v>50</v>
      </c>
      <c r="U1230" s="1">
        <v>43175</v>
      </c>
      <c r="V1230" s="1">
        <v>43175</v>
      </c>
      <c r="W1230" s="1">
        <v>43175.54583333333</v>
      </c>
      <c r="X1230" s="1">
        <v>43175.54583333333</v>
      </c>
      <c r="AC1230" t="s">
        <v>53</v>
      </c>
      <c r="AD1230">
        <v>2969559550</v>
      </c>
      <c r="AE1230" s="1">
        <v>40595.711111111108</v>
      </c>
      <c r="AF1230" t="s">
        <v>9189</v>
      </c>
      <c r="AG1230" t="s">
        <v>9190</v>
      </c>
      <c r="AH1230" t="s">
        <v>51</v>
      </c>
      <c r="AJ1230" t="s">
        <v>53</v>
      </c>
      <c r="AL1230" t="s">
        <v>78</v>
      </c>
      <c r="AO1230" t="s">
        <v>5443</v>
      </c>
      <c r="AP1230" s="1">
        <v>45344.440972222219</v>
      </c>
      <c r="AQ1230" s="1">
        <v>45168.447222222225</v>
      </c>
    </row>
    <row r="1231" spans="1:43" x14ac:dyDescent="0.35">
      <c r="A1231" t="s">
        <v>9191</v>
      </c>
      <c r="B1231" t="s">
        <v>7650</v>
      </c>
      <c r="C1231" t="s">
        <v>9192</v>
      </c>
      <c r="F1231" t="s">
        <v>9193</v>
      </c>
      <c r="G1231" t="s">
        <v>9194</v>
      </c>
      <c r="H1231" t="s">
        <v>9195</v>
      </c>
      <c r="I1231" t="s">
        <v>3795</v>
      </c>
      <c r="J1231" t="s">
        <v>9196</v>
      </c>
      <c r="K1231" t="s">
        <v>9197</v>
      </c>
      <c r="M1231" t="s">
        <v>9198</v>
      </c>
      <c r="N1231" t="s">
        <v>5277</v>
      </c>
      <c r="O1231">
        <v>82901</v>
      </c>
      <c r="P1231" t="s">
        <v>50</v>
      </c>
      <c r="U1231" s="1">
        <v>43180</v>
      </c>
      <c r="V1231" s="1">
        <v>43180</v>
      </c>
      <c r="AC1231" t="s">
        <v>53</v>
      </c>
      <c r="AD1231">
        <v>2969477469</v>
      </c>
      <c r="AE1231" s="1">
        <v>37288</v>
      </c>
      <c r="AG1231" t="s">
        <v>9199</v>
      </c>
      <c r="AH1231" t="s">
        <v>51</v>
      </c>
      <c r="AJ1231" t="s">
        <v>53</v>
      </c>
      <c r="AO1231" t="s">
        <v>5443</v>
      </c>
    </row>
    <row r="1232" spans="1:43" x14ac:dyDescent="0.35">
      <c r="A1232" t="s">
        <v>9200</v>
      </c>
      <c r="B1232" t="s">
        <v>9201</v>
      </c>
      <c r="C1232" t="s">
        <v>9202</v>
      </c>
      <c r="F1232" t="s">
        <v>9203</v>
      </c>
      <c r="G1232" t="s">
        <v>9204</v>
      </c>
      <c r="H1232" t="s">
        <v>9205</v>
      </c>
      <c r="I1232" t="s">
        <v>179</v>
      </c>
      <c r="J1232" t="s">
        <v>9206</v>
      </c>
      <c r="K1232" t="s">
        <v>9207</v>
      </c>
      <c r="M1232" t="s">
        <v>137</v>
      </c>
      <c r="N1232" t="s">
        <v>65</v>
      </c>
      <c r="O1232">
        <v>80216</v>
      </c>
      <c r="P1232" t="s">
        <v>50</v>
      </c>
      <c r="U1232" s="1">
        <v>43181.353472222225</v>
      </c>
      <c r="V1232" s="1">
        <v>43181.353472222225</v>
      </c>
      <c r="W1232" s="1">
        <v>43181.354861111111</v>
      </c>
      <c r="X1232" s="1">
        <v>44358.397222222222</v>
      </c>
      <c r="AC1232" t="s">
        <v>53</v>
      </c>
      <c r="AD1232">
        <v>2969749453</v>
      </c>
      <c r="AE1232" s="1">
        <v>42934.660416666666</v>
      </c>
      <c r="AF1232" t="s">
        <v>9208</v>
      </c>
      <c r="AG1232" t="s">
        <v>9209</v>
      </c>
      <c r="AH1232" t="s">
        <v>51</v>
      </c>
      <c r="AI1232" t="s">
        <v>51</v>
      </c>
      <c r="AJ1232" t="s">
        <v>53</v>
      </c>
      <c r="AL1232" t="s">
        <v>78</v>
      </c>
      <c r="AO1232" t="s">
        <v>54</v>
      </c>
      <c r="AP1232" s="1">
        <v>44358.405555555553</v>
      </c>
      <c r="AQ1232" s="1">
        <v>44358.409722222219</v>
      </c>
    </row>
    <row r="1233" spans="1:43" x14ac:dyDescent="0.35">
      <c r="A1233" t="s">
        <v>9210</v>
      </c>
      <c r="B1233" t="s">
        <v>9211</v>
      </c>
      <c r="C1233" t="s">
        <v>702</v>
      </c>
      <c r="F1233">
        <v>3037261424</v>
      </c>
      <c r="H1233" t="s">
        <v>9212</v>
      </c>
      <c r="I1233" t="s">
        <v>415</v>
      </c>
      <c r="J1233" t="s">
        <v>9213</v>
      </c>
      <c r="K1233" t="s">
        <v>9214</v>
      </c>
      <c r="M1233" t="s">
        <v>4791</v>
      </c>
      <c r="N1233" t="s">
        <v>287</v>
      </c>
      <c r="O1233">
        <v>80470</v>
      </c>
      <c r="P1233" t="s">
        <v>50</v>
      </c>
      <c r="U1233" s="1">
        <v>43181.499305555553</v>
      </c>
      <c r="V1233" s="1">
        <v>43181.499305555553</v>
      </c>
      <c r="W1233" s="1">
        <v>43181.53402777778</v>
      </c>
      <c r="X1233" s="1">
        <v>43181.53402777778</v>
      </c>
      <c r="AC1233" t="s">
        <v>53</v>
      </c>
      <c r="AD1233">
        <v>2969785229</v>
      </c>
      <c r="AE1233" s="1">
        <v>43181.675000000003</v>
      </c>
      <c r="AG1233" t="s">
        <v>9215</v>
      </c>
      <c r="AH1233" t="s">
        <v>53</v>
      </c>
      <c r="AJ1233" t="s">
        <v>53</v>
      </c>
      <c r="AK1233" t="s">
        <v>7279</v>
      </c>
      <c r="AO1233" t="s">
        <v>54</v>
      </c>
      <c r="AP1233" s="1">
        <v>45427.538888888892</v>
      </c>
    </row>
    <row r="1234" spans="1:43" x14ac:dyDescent="0.35">
      <c r="A1234" t="s">
        <v>9216</v>
      </c>
      <c r="B1234" t="s">
        <v>9217</v>
      </c>
      <c r="C1234" t="s">
        <v>587</v>
      </c>
      <c r="D1234" t="s">
        <v>904</v>
      </c>
      <c r="F1234" t="s">
        <v>9218</v>
      </c>
      <c r="G1234" t="s">
        <v>9218</v>
      </c>
      <c r="H1234" t="s">
        <v>9219</v>
      </c>
      <c r="I1234" t="s">
        <v>101</v>
      </c>
      <c r="J1234" t="s">
        <v>5634</v>
      </c>
      <c r="P1234" t="s">
        <v>50</v>
      </c>
      <c r="U1234" s="1">
        <v>43182</v>
      </c>
      <c r="V1234" s="1">
        <v>43182</v>
      </c>
      <c r="AC1234" t="s">
        <v>51</v>
      </c>
      <c r="AD1234">
        <v>2969594792</v>
      </c>
      <c r="AE1234" s="1">
        <v>41452.800694444442</v>
      </c>
      <c r="AG1234" t="s">
        <v>9220</v>
      </c>
      <c r="AH1234" t="s">
        <v>51</v>
      </c>
      <c r="AJ1234" t="s">
        <v>53</v>
      </c>
      <c r="AO1234" t="s">
        <v>5443</v>
      </c>
    </row>
    <row r="1235" spans="1:43" x14ac:dyDescent="0.35">
      <c r="A1235" t="s">
        <v>9221</v>
      </c>
      <c r="B1235" t="s">
        <v>9222</v>
      </c>
      <c r="C1235" t="s">
        <v>9223</v>
      </c>
      <c r="F1235" t="s">
        <v>9224</v>
      </c>
      <c r="H1235" t="s">
        <v>9225</v>
      </c>
      <c r="I1235" t="s">
        <v>101</v>
      </c>
      <c r="J1235" t="s">
        <v>3608</v>
      </c>
      <c r="K1235" t="s">
        <v>9226</v>
      </c>
      <c r="M1235" t="s">
        <v>5470</v>
      </c>
      <c r="N1235" t="s">
        <v>1217</v>
      </c>
      <c r="O1235">
        <v>67213</v>
      </c>
      <c r="P1235" t="s">
        <v>50</v>
      </c>
      <c r="U1235" s="1">
        <v>43185.324305555558</v>
      </c>
      <c r="V1235" s="1">
        <v>43185.324305555558</v>
      </c>
      <c r="W1235" s="1">
        <v>43185.326388888891</v>
      </c>
      <c r="X1235" s="1">
        <v>43185.326388888891</v>
      </c>
      <c r="AC1235" t="s">
        <v>53</v>
      </c>
      <c r="AD1235">
        <v>2969587895</v>
      </c>
      <c r="AE1235" s="1">
        <v>41347.354166666664</v>
      </c>
      <c r="AF1235" t="s">
        <v>3610</v>
      </c>
      <c r="AG1235" t="s">
        <v>9227</v>
      </c>
      <c r="AH1235" t="s">
        <v>53</v>
      </c>
      <c r="AJ1235" t="s">
        <v>53</v>
      </c>
      <c r="AK1235" t="s">
        <v>7163</v>
      </c>
      <c r="AL1235" t="s">
        <v>78</v>
      </c>
      <c r="AO1235" t="s">
        <v>54</v>
      </c>
      <c r="AP1235" s="1">
        <v>44434.324999999997</v>
      </c>
    </row>
    <row r="1236" spans="1:43" x14ac:dyDescent="0.35">
      <c r="A1236" t="s">
        <v>9228</v>
      </c>
      <c r="B1236" t="s">
        <v>4963</v>
      </c>
      <c r="C1236" t="s">
        <v>9229</v>
      </c>
      <c r="D1236" t="s">
        <v>58</v>
      </c>
      <c r="F1236" t="s">
        <v>9230</v>
      </c>
      <c r="G1236" t="s">
        <v>9231</v>
      </c>
      <c r="H1236" t="s">
        <v>9232</v>
      </c>
      <c r="I1236" t="s">
        <v>415</v>
      </c>
      <c r="J1236" t="s">
        <v>49</v>
      </c>
      <c r="P1236" t="s">
        <v>50</v>
      </c>
      <c r="U1236" s="1">
        <v>43185.490277777775</v>
      </c>
      <c r="V1236" s="1">
        <v>43185.490277777775</v>
      </c>
      <c r="AC1236" t="s">
        <v>53</v>
      </c>
      <c r="AD1236">
        <v>2969485219</v>
      </c>
      <c r="AE1236" s="1">
        <v>37784</v>
      </c>
      <c r="AG1236" t="s">
        <v>9233</v>
      </c>
      <c r="AH1236" t="s">
        <v>53</v>
      </c>
      <c r="AJ1236" t="s">
        <v>53</v>
      </c>
      <c r="AK1236" t="s">
        <v>7107</v>
      </c>
      <c r="AO1236" t="s">
        <v>54</v>
      </c>
    </row>
    <row r="1237" spans="1:43" x14ac:dyDescent="0.35">
      <c r="A1237" t="s">
        <v>9234</v>
      </c>
      <c r="B1237" t="s">
        <v>9235</v>
      </c>
      <c r="C1237" t="s">
        <v>3466</v>
      </c>
      <c r="F1237" t="s">
        <v>9236</v>
      </c>
      <c r="H1237" t="s">
        <v>9237</v>
      </c>
      <c r="I1237" t="s">
        <v>200</v>
      </c>
      <c r="J1237" t="s">
        <v>9238</v>
      </c>
      <c r="K1237" t="s">
        <v>9239</v>
      </c>
      <c r="M1237" t="s">
        <v>64</v>
      </c>
      <c r="N1237" t="s">
        <v>213</v>
      </c>
      <c r="O1237">
        <v>80022</v>
      </c>
      <c r="P1237" t="s">
        <v>50</v>
      </c>
      <c r="Q1237" t="s">
        <v>502</v>
      </c>
      <c r="R1237" t="s">
        <v>9240</v>
      </c>
      <c r="S1237" t="s">
        <v>856</v>
      </c>
      <c r="T1237" s="2" t="s">
        <v>9241</v>
      </c>
      <c r="U1237" s="1">
        <v>39681.720138888886</v>
      </c>
      <c r="V1237" s="1">
        <v>43186.447222222225</v>
      </c>
      <c r="W1237" s="1">
        <v>39681.723611111112</v>
      </c>
      <c r="X1237" s="1">
        <v>43994.302083333336</v>
      </c>
      <c r="Y1237" s="1">
        <v>42431.425694444442</v>
      </c>
      <c r="AC1237" t="s">
        <v>51</v>
      </c>
      <c r="AD1237">
        <v>2969535210</v>
      </c>
      <c r="AE1237" s="1">
        <v>39681.723611111112</v>
      </c>
      <c r="AF1237" t="s">
        <v>9242</v>
      </c>
      <c r="AG1237" t="s">
        <v>9243</v>
      </c>
      <c r="AH1237" t="s">
        <v>53</v>
      </c>
      <c r="AJ1237" t="s">
        <v>53</v>
      </c>
      <c r="AK1237" t="s">
        <v>182</v>
      </c>
      <c r="AL1237" t="s">
        <v>68</v>
      </c>
      <c r="AO1237" t="s">
        <v>54</v>
      </c>
      <c r="AP1237" s="1">
        <v>45447.444444444445</v>
      </c>
      <c r="AQ1237" s="1">
        <v>44032.706944444442</v>
      </c>
    </row>
    <row r="1238" spans="1:43" x14ac:dyDescent="0.35">
      <c r="A1238" t="s">
        <v>9244</v>
      </c>
      <c r="B1238" t="s">
        <v>9245</v>
      </c>
      <c r="C1238" t="s">
        <v>177</v>
      </c>
      <c r="F1238">
        <v>3033563280</v>
      </c>
      <c r="H1238" t="s">
        <v>9244</v>
      </c>
      <c r="J1238" t="s">
        <v>9246</v>
      </c>
      <c r="K1238" t="s">
        <v>9247</v>
      </c>
      <c r="M1238" t="s">
        <v>3571</v>
      </c>
      <c r="N1238" t="s">
        <v>65</v>
      </c>
      <c r="O1238">
        <v>80022</v>
      </c>
      <c r="P1238" t="s">
        <v>50</v>
      </c>
      <c r="U1238" s="1">
        <v>43187</v>
      </c>
      <c r="V1238" s="1">
        <v>43187</v>
      </c>
      <c r="W1238" s="1">
        <v>43187.277777777781</v>
      </c>
      <c r="X1238" s="1">
        <v>43752.305555555555</v>
      </c>
      <c r="AC1238" t="s">
        <v>53</v>
      </c>
      <c r="AD1238">
        <v>2969559980</v>
      </c>
      <c r="AE1238" s="1">
        <v>40605.327777777777</v>
      </c>
      <c r="AF1238" t="s">
        <v>9248</v>
      </c>
      <c r="AG1238" t="s">
        <v>9249</v>
      </c>
      <c r="AH1238" t="s">
        <v>51</v>
      </c>
      <c r="AJ1238" t="s">
        <v>53</v>
      </c>
      <c r="AL1238" t="s">
        <v>78</v>
      </c>
      <c r="AO1238" t="s">
        <v>5443</v>
      </c>
      <c r="AP1238" s="1">
        <v>45162.468055555553</v>
      </c>
    </row>
    <row r="1239" spans="1:43" x14ac:dyDescent="0.35">
      <c r="A1239" t="s">
        <v>9250</v>
      </c>
      <c r="B1239" t="s">
        <v>4984</v>
      </c>
      <c r="C1239" t="s">
        <v>9251</v>
      </c>
      <c r="D1239" t="s">
        <v>861</v>
      </c>
      <c r="F1239">
        <v>7016626300</v>
      </c>
      <c r="H1239" t="s">
        <v>9252</v>
      </c>
      <c r="I1239" t="s">
        <v>200</v>
      </c>
      <c r="J1239" t="s">
        <v>9253</v>
      </c>
      <c r="K1239" t="s">
        <v>9254</v>
      </c>
      <c r="M1239" t="s">
        <v>9255</v>
      </c>
      <c r="N1239" t="s">
        <v>899</v>
      </c>
      <c r="O1239">
        <v>58301</v>
      </c>
      <c r="P1239" t="s">
        <v>50</v>
      </c>
      <c r="U1239" s="1">
        <v>43187.696527777778</v>
      </c>
      <c r="V1239" s="1">
        <v>43187.696527777778</v>
      </c>
      <c r="W1239" s="1">
        <v>43187.743750000001</v>
      </c>
      <c r="X1239" s="1">
        <v>43187.743750000001</v>
      </c>
      <c r="AC1239" t="s">
        <v>53</v>
      </c>
      <c r="AD1239">
        <v>2969786713</v>
      </c>
      <c r="AE1239" s="1">
        <v>43187.745138888888</v>
      </c>
      <c r="AF1239" t="s">
        <v>9256</v>
      </c>
      <c r="AG1239" t="s">
        <v>9257</v>
      </c>
      <c r="AH1239" t="s">
        <v>53</v>
      </c>
      <c r="AJ1239" t="s">
        <v>53</v>
      </c>
      <c r="AK1239" t="s">
        <v>2497</v>
      </c>
      <c r="AL1239" t="s">
        <v>78</v>
      </c>
      <c r="AO1239" t="s">
        <v>54</v>
      </c>
    </row>
    <row r="1240" spans="1:43" x14ac:dyDescent="0.35">
      <c r="A1240" t="s">
        <v>9258</v>
      </c>
      <c r="B1240" t="s">
        <v>1440</v>
      </c>
      <c r="C1240" t="s">
        <v>9023</v>
      </c>
      <c r="D1240" t="s">
        <v>240</v>
      </c>
      <c r="F1240" t="s">
        <v>47</v>
      </c>
      <c r="H1240" t="s">
        <v>9259</v>
      </c>
      <c r="I1240" t="s">
        <v>200</v>
      </c>
      <c r="J1240" t="s">
        <v>49</v>
      </c>
      <c r="P1240" t="s">
        <v>50</v>
      </c>
      <c r="U1240" s="1">
        <v>43187.743750000001</v>
      </c>
      <c r="V1240" s="1">
        <v>43187.743750000001</v>
      </c>
      <c r="W1240" s="1">
        <v>43381.425694444442</v>
      </c>
      <c r="X1240" s="1">
        <v>45068.308333333334</v>
      </c>
      <c r="AC1240" t="s">
        <v>53</v>
      </c>
      <c r="AD1240">
        <v>1000000000</v>
      </c>
      <c r="AE1240" s="1">
        <v>37295</v>
      </c>
      <c r="AG1240" t="s">
        <v>9260</v>
      </c>
      <c r="AH1240" t="s">
        <v>53</v>
      </c>
      <c r="AJ1240" t="s">
        <v>53</v>
      </c>
      <c r="AK1240" t="s">
        <v>7107</v>
      </c>
      <c r="AL1240" t="s">
        <v>78</v>
      </c>
      <c r="AO1240" t="s">
        <v>54</v>
      </c>
      <c r="AP1240" s="1">
        <v>45281.424305555556</v>
      </c>
    </row>
    <row r="1241" spans="1:43" x14ac:dyDescent="0.35">
      <c r="A1241" t="s">
        <v>9261</v>
      </c>
      <c r="B1241" t="s">
        <v>9262</v>
      </c>
      <c r="C1241" t="s">
        <v>3724</v>
      </c>
      <c r="F1241" t="s">
        <v>9263</v>
      </c>
      <c r="H1241" t="s">
        <v>9261</v>
      </c>
      <c r="J1241" t="s">
        <v>9264</v>
      </c>
      <c r="K1241" t="s">
        <v>9265</v>
      </c>
      <c r="M1241" t="s">
        <v>1092</v>
      </c>
      <c r="N1241" t="s">
        <v>65</v>
      </c>
      <c r="O1241">
        <v>80615</v>
      </c>
      <c r="P1241" t="s">
        <v>50</v>
      </c>
      <c r="U1241" s="1">
        <v>43188</v>
      </c>
      <c r="V1241" s="1">
        <v>43188</v>
      </c>
      <c r="W1241" s="1">
        <v>43188.459722222222</v>
      </c>
      <c r="X1241" s="1">
        <v>43188.459722222222</v>
      </c>
      <c r="AC1241" t="s">
        <v>53</v>
      </c>
      <c r="AD1241">
        <v>2969523013</v>
      </c>
      <c r="AE1241" s="1">
        <v>39115.447916666664</v>
      </c>
      <c r="AF1241" t="s">
        <v>9266</v>
      </c>
      <c r="AG1241" t="s">
        <v>9267</v>
      </c>
      <c r="AH1241" t="s">
        <v>51</v>
      </c>
      <c r="AJ1241" t="s">
        <v>53</v>
      </c>
      <c r="AL1241" t="s">
        <v>78</v>
      </c>
      <c r="AO1241" t="s">
        <v>5443</v>
      </c>
      <c r="AP1241" s="1">
        <v>44448.611111111109</v>
      </c>
      <c r="AQ1241" s="1">
        <v>44448.615277777775</v>
      </c>
    </row>
    <row r="1242" spans="1:43" x14ac:dyDescent="0.35">
      <c r="A1242" t="s">
        <v>9268</v>
      </c>
      <c r="B1242" t="s">
        <v>9262</v>
      </c>
      <c r="C1242" t="s">
        <v>1499</v>
      </c>
      <c r="H1242" t="s">
        <v>9268</v>
      </c>
      <c r="J1242" t="s">
        <v>9264</v>
      </c>
      <c r="K1242" t="s">
        <v>9269</v>
      </c>
      <c r="M1242" t="s">
        <v>1092</v>
      </c>
      <c r="N1242" t="s">
        <v>65</v>
      </c>
      <c r="O1242">
        <v>80615</v>
      </c>
      <c r="P1242" t="s">
        <v>50</v>
      </c>
      <c r="U1242" s="1">
        <v>43188</v>
      </c>
      <c r="V1242" s="1">
        <v>43188</v>
      </c>
      <c r="W1242" s="1">
        <v>43188.465277777781</v>
      </c>
      <c r="X1242" s="1">
        <v>43188.465277777781</v>
      </c>
      <c r="AC1242" t="s">
        <v>53</v>
      </c>
      <c r="AD1242">
        <v>2969523013</v>
      </c>
      <c r="AE1242" s="1">
        <v>39115.447916666664</v>
      </c>
      <c r="AF1242" t="s">
        <v>9266</v>
      </c>
      <c r="AG1242" t="s">
        <v>9270</v>
      </c>
      <c r="AH1242" t="s">
        <v>51</v>
      </c>
      <c r="AJ1242" t="s">
        <v>53</v>
      </c>
      <c r="AL1242" t="s">
        <v>68</v>
      </c>
      <c r="AO1242" t="s">
        <v>5443</v>
      </c>
      <c r="AP1242" s="1">
        <v>45475.713888888888</v>
      </c>
      <c r="AQ1242" s="1">
        <v>45475.720833333333</v>
      </c>
    </row>
    <row r="1243" spans="1:43" x14ac:dyDescent="0.35">
      <c r="A1243" t="s">
        <v>9271</v>
      </c>
      <c r="B1243" t="s">
        <v>9272</v>
      </c>
      <c r="C1243" t="s">
        <v>9273</v>
      </c>
      <c r="F1243">
        <v>5755864382</v>
      </c>
      <c r="H1243" t="s">
        <v>9274</v>
      </c>
      <c r="J1243" t="s">
        <v>9275</v>
      </c>
      <c r="K1243" t="s">
        <v>9276</v>
      </c>
      <c r="M1243" t="s">
        <v>9277</v>
      </c>
      <c r="N1243" t="s">
        <v>253</v>
      </c>
      <c r="O1243">
        <v>87547</v>
      </c>
      <c r="P1243" t="s">
        <v>50</v>
      </c>
      <c r="U1243" s="1">
        <v>43189</v>
      </c>
      <c r="V1243" s="1">
        <v>43189</v>
      </c>
      <c r="W1243" s="1">
        <v>43189.619444444441</v>
      </c>
      <c r="X1243" s="1">
        <v>43189.619444444441</v>
      </c>
      <c r="AC1243" t="s">
        <v>53</v>
      </c>
      <c r="AD1243">
        <v>1000000001</v>
      </c>
      <c r="AE1243" s="1">
        <v>39973.351388888892</v>
      </c>
      <c r="AF1243" t="s">
        <v>3377</v>
      </c>
      <c r="AG1243" t="s">
        <v>9278</v>
      </c>
      <c r="AH1243" t="s">
        <v>51</v>
      </c>
      <c r="AJ1243" t="s">
        <v>53</v>
      </c>
      <c r="AL1243" t="s">
        <v>78</v>
      </c>
      <c r="AO1243" t="s">
        <v>5443</v>
      </c>
      <c r="AP1243" s="1">
        <v>45047.720833333333</v>
      </c>
      <c r="AQ1243" s="1">
        <v>44651.595833333333</v>
      </c>
    </row>
    <row r="1244" spans="1:43" x14ac:dyDescent="0.35">
      <c r="A1244" t="s">
        <v>9279</v>
      </c>
      <c r="B1244" t="s">
        <v>9280</v>
      </c>
      <c r="C1244" t="s">
        <v>9281</v>
      </c>
      <c r="F1244" t="s">
        <v>9282</v>
      </c>
      <c r="H1244" t="s">
        <v>9283</v>
      </c>
      <c r="J1244" t="s">
        <v>9284</v>
      </c>
      <c r="K1244" t="s">
        <v>9285</v>
      </c>
      <c r="M1244" t="s">
        <v>137</v>
      </c>
      <c r="N1244" t="s">
        <v>65</v>
      </c>
      <c r="O1244">
        <v>80207</v>
      </c>
      <c r="P1244" t="s">
        <v>50</v>
      </c>
      <c r="U1244" s="1">
        <v>43190</v>
      </c>
      <c r="V1244" s="1">
        <v>43190</v>
      </c>
      <c r="W1244" s="1">
        <v>43190.790277777778</v>
      </c>
      <c r="X1244" s="1">
        <v>43190.790277777778</v>
      </c>
      <c r="AC1244" t="s">
        <v>53</v>
      </c>
      <c r="AD1244">
        <v>2969843340</v>
      </c>
      <c r="AE1244" s="1">
        <v>43383.517361111109</v>
      </c>
      <c r="AF1244" t="s">
        <v>9286</v>
      </c>
      <c r="AG1244" t="s">
        <v>9287</v>
      </c>
      <c r="AH1244" t="s">
        <v>51</v>
      </c>
      <c r="AJ1244" t="s">
        <v>53</v>
      </c>
      <c r="AL1244" t="s">
        <v>68</v>
      </c>
      <c r="AO1244" t="s">
        <v>5443</v>
      </c>
      <c r="AP1244" s="1">
        <v>43190.78402777778</v>
      </c>
    </row>
    <row r="1245" spans="1:43" x14ac:dyDescent="0.35">
      <c r="A1245" t="s">
        <v>9288</v>
      </c>
      <c r="B1245" t="s">
        <v>9289</v>
      </c>
      <c r="C1245" t="s">
        <v>5144</v>
      </c>
      <c r="D1245" t="s">
        <v>2444</v>
      </c>
      <c r="F1245" t="s">
        <v>9290</v>
      </c>
      <c r="H1245" t="s">
        <v>9291</v>
      </c>
      <c r="I1245" t="s">
        <v>271</v>
      </c>
      <c r="J1245" t="s">
        <v>9292</v>
      </c>
      <c r="K1245" t="s">
        <v>9293</v>
      </c>
      <c r="M1245" t="s">
        <v>4583</v>
      </c>
      <c r="N1245" t="s">
        <v>253</v>
      </c>
      <c r="O1245">
        <v>87507</v>
      </c>
      <c r="P1245" t="s">
        <v>50</v>
      </c>
      <c r="U1245" s="1">
        <v>43192.644444444442</v>
      </c>
      <c r="V1245" s="1">
        <v>43192.644444444442</v>
      </c>
      <c r="W1245" s="1">
        <v>43192.706250000003</v>
      </c>
      <c r="X1245" s="1">
        <v>43192.706250000003</v>
      </c>
      <c r="AC1245" t="s">
        <v>51</v>
      </c>
      <c r="AD1245">
        <v>2969737952</v>
      </c>
      <c r="AE1245" s="1">
        <v>42864.490277777775</v>
      </c>
      <c r="AF1245" t="s">
        <v>9294</v>
      </c>
      <c r="AG1245" t="s">
        <v>9295</v>
      </c>
      <c r="AH1245" t="s">
        <v>53</v>
      </c>
      <c r="AJ1245" t="s">
        <v>53</v>
      </c>
      <c r="AK1245" t="s">
        <v>7279</v>
      </c>
      <c r="AL1245" t="s">
        <v>68</v>
      </c>
      <c r="AO1245" t="s">
        <v>54</v>
      </c>
      <c r="AP1245" s="1">
        <v>45321.493055555555</v>
      </c>
    </row>
    <row r="1246" spans="1:43" x14ac:dyDescent="0.35">
      <c r="A1246" t="s">
        <v>9296</v>
      </c>
      <c r="B1246" t="s">
        <v>9297</v>
      </c>
      <c r="C1246" t="s">
        <v>9298</v>
      </c>
      <c r="F1246" t="s">
        <v>47</v>
      </c>
      <c r="G1246" t="s">
        <v>9299</v>
      </c>
      <c r="H1246" t="s">
        <v>9300</v>
      </c>
      <c r="I1246" t="s">
        <v>101</v>
      </c>
      <c r="J1246" t="s">
        <v>49</v>
      </c>
      <c r="P1246" t="s">
        <v>50</v>
      </c>
      <c r="U1246" s="1">
        <v>43193.640277777777</v>
      </c>
      <c r="V1246" s="1">
        <v>43193.640277777777</v>
      </c>
      <c r="AC1246" t="s">
        <v>53</v>
      </c>
      <c r="AD1246">
        <v>2969485219</v>
      </c>
      <c r="AE1246" s="1">
        <v>37784</v>
      </c>
      <c r="AG1246" t="s">
        <v>9301</v>
      </c>
      <c r="AH1246" t="s">
        <v>53</v>
      </c>
      <c r="AJ1246" t="s">
        <v>53</v>
      </c>
      <c r="AO1246" t="s">
        <v>54</v>
      </c>
    </row>
    <row r="1247" spans="1:43" x14ac:dyDescent="0.35">
      <c r="A1247" t="s">
        <v>9302</v>
      </c>
      <c r="B1247" t="s">
        <v>9303</v>
      </c>
      <c r="C1247" t="s">
        <v>530</v>
      </c>
      <c r="F1247" t="s">
        <v>9304</v>
      </c>
      <c r="G1247">
        <v>3038105219</v>
      </c>
      <c r="H1247" t="s">
        <v>9305</v>
      </c>
      <c r="I1247" t="s">
        <v>271</v>
      </c>
      <c r="J1247" t="s">
        <v>7240</v>
      </c>
      <c r="K1247" t="s">
        <v>9306</v>
      </c>
      <c r="M1247" t="s">
        <v>1737</v>
      </c>
      <c r="N1247" t="s">
        <v>287</v>
      </c>
      <c r="O1247">
        <v>80640</v>
      </c>
      <c r="P1247" t="s">
        <v>50</v>
      </c>
      <c r="U1247" s="1">
        <v>43194.679861111108</v>
      </c>
      <c r="V1247" s="1">
        <v>43194.679861111108</v>
      </c>
      <c r="W1247" s="1">
        <v>43194.685416666667</v>
      </c>
      <c r="X1247" s="1">
        <v>43194.685416666667</v>
      </c>
      <c r="AC1247" t="s">
        <v>53</v>
      </c>
      <c r="AD1247">
        <v>2969703518</v>
      </c>
      <c r="AE1247" s="1">
        <v>42549.574999999997</v>
      </c>
      <c r="AF1247" t="s">
        <v>7243</v>
      </c>
      <c r="AG1247" t="s">
        <v>9307</v>
      </c>
      <c r="AH1247" t="s">
        <v>53</v>
      </c>
      <c r="AJ1247" t="s">
        <v>53</v>
      </c>
      <c r="AK1247" t="s">
        <v>7107</v>
      </c>
      <c r="AL1247" t="s">
        <v>78</v>
      </c>
      <c r="AO1247" t="s">
        <v>54</v>
      </c>
      <c r="AP1247" s="1">
        <v>45450.538194444445</v>
      </c>
    </row>
    <row r="1248" spans="1:43" x14ac:dyDescent="0.35">
      <c r="A1248" t="s">
        <v>9308</v>
      </c>
      <c r="B1248" t="s">
        <v>6344</v>
      </c>
      <c r="C1248" t="s">
        <v>894</v>
      </c>
      <c r="F1248" t="s">
        <v>9309</v>
      </c>
      <c r="G1248">
        <v>7195800433</v>
      </c>
      <c r="H1248" t="s">
        <v>9310</v>
      </c>
      <c r="I1248" t="s">
        <v>1368</v>
      </c>
      <c r="J1248" t="s">
        <v>9311</v>
      </c>
      <c r="K1248" t="s">
        <v>9312</v>
      </c>
      <c r="M1248" t="s">
        <v>2685</v>
      </c>
      <c r="N1248" t="s">
        <v>213</v>
      </c>
      <c r="O1248">
        <v>81140</v>
      </c>
      <c r="P1248" t="s">
        <v>50</v>
      </c>
      <c r="U1248" s="1">
        <v>43196.77847222222</v>
      </c>
      <c r="V1248" s="1">
        <v>43196.77847222222</v>
      </c>
      <c r="W1248" s="1">
        <v>43199.443055555559</v>
      </c>
      <c r="X1248" s="1">
        <v>43199.443055555559</v>
      </c>
      <c r="AC1248" t="s">
        <v>51</v>
      </c>
      <c r="AD1248">
        <v>2969687596</v>
      </c>
      <c r="AE1248" s="1">
        <v>42342.381944444445</v>
      </c>
      <c r="AF1248" t="s">
        <v>9313</v>
      </c>
      <c r="AG1248" t="s">
        <v>9314</v>
      </c>
      <c r="AH1248" t="s">
        <v>53</v>
      </c>
      <c r="AJ1248" t="s">
        <v>53</v>
      </c>
      <c r="AK1248" t="s">
        <v>7107</v>
      </c>
      <c r="AL1248" t="s">
        <v>78</v>
      </c>
      <c r="AO1248" t="s">
        <v>54</v>
      </c>
      <c r="AP1248" s="1">
        <v>45387.073611111111</v>
      </c>
      <c r="AQ1248" s="1">
        <v>44791.177777777775</v>
      </c>
    </row>
    <row r="1249" spans="1:43" x14ac:dyDescent="0.35">
      <c r="A1249" t="s">
        <v>9315</v>
      </c>
      <c r="B1249" t="s">
        <v>707</v>
      </c>
      <c r="C1249" t="s">
        <v>9316</v>
      </c>
      <c r="F1249" t="s">
        <v>9317</v>
      </c>
      <c r="H1249" t="s">
        <v>9318</v>
      </c>
      <c r="I1249" t="s">
        <v>464</v>
      </c>
      <c r="J1249" t="s">
        <v>465</v>
      </c>
      <c r="K1249" t="s">
        <v>9319</v>
      </c>
      <c r="M1249" t="s">
        <v>159</v>
      </c>
      <c r="N1249" t="s">
        <v>65</v>
      </c>
      <c r="O1249" t="s">
        <v>9320</v>
      </c>
      <c r="P1249" t="s">
        <v>50</v>
      </c>
      <c r="U1249" s="1">
        <v>43199</v>
      </c>
      <c r="V1249" s="1">
        <v>43199</v>
      </c>
      <c r="W1249" s="1">
        <v>43199.406944444447</v>
      </c>
      <c r="X1249" s="1">
        <v>44229.665277777778</v>
      </c>
      <c r="Y1249" s="1">
        <v>44229.780555555553</v>
      </c>
      <c r="AC1249" t="s">
        <v>51</v>
      </c>
      <c r="AD1249">
        <v>2969543968</v>
      </c>
      <c r="AE1249" s="1">
        <v>40032.470138888886</v>
      </c>
      <c r="AF1249" t="s">
        <v>9321</v>
      </c>
      <c r="AG1249" t="s">
        <v>9322</v>
      </c>
      <c r="AH1249" t="s">
        <v>51</v>
      </c>
      <c r="AJ1249" t="s">
        <v>53</v>
      </c>
      <c r="AL1249" t="s">
        <v>78</v>
      </c>
      <c r="AO1249" t="s">
        <v>5443</v>
      </c>
      <c r="AP1249" s="1">
        <v>43864.640277777777</v>
      </c>
    </row>
    <row r="1250" spans="1:43" x14ac:dyDescent="0.35">
      <c r="A1250" t="s">
        <v>9323</v>
      </c>
      <c r="B1250" t="s">
        <v>9324</v>
      </c>
      <c r="C1250" t="s">
        <v>443</v>
      </c>
      <c r="H1250" t="s">
        <v>9325</v>
      </c>
      <c r="I1250" t="s">
        <v>61</v>
      </c>
      <c r="J1250" t="s">
        <v>1960</v>
      </c>
      <c r="P1250" t="s">
        <v>50</v>
      </c>
      <c r="U1250" s="1">
        <v>43199.375694444447</v>
      </c>
      <c r="V1250" s="1">
        <v>43199.375694444447</v>
      </c>
      <c r="W1250" s="1">
        <v>43199.446527777778</v>
      </c>
      <c r="X1250" s="1">
        <v>43355.533333333333</v>
      </c>
      <c r="AC1250" t="s">
        <v>53</v>
      </c>
      <c r="AD1250">
        <v>2969479981</v>
      </c>
      <c r="AE1250" s="1">
        <v>37426</v>
      </c>
      <c r="AF1250" t="s">
        <v>1962</v>
      </c>
      <c r="AG1250" t="s">
        <v>9326</v>
      </c>
      <c r="AH1250" t="s">
        <v>53</v>
      </c>
      <c r="AJ1250" t="s">
        <v>53</v>
      </c>
      <c r="AK1250" t="s">
        <v>7761</v>
      </c>
      <c r="AL1250" t="s">
        <v>78</v>
      </c>
      <c r="AO1250" t="s">
        <v>54</v>
      </c>
      <c r="AP1250" s="1">
        <v>45470.60833333333</v>
      </c>
      <c r="AQ1250" s="1">
        <v>45456.469444444447</v>
      </c>
    </row>
    <row r="1251" spans="1:43" x14ac:dyDescent="0.35">
      <c r="A1251" t="s">
        <v>9327</v>
      </c>
      <c r="B1251" t="s">
        <v>9328</v>
      </c>
      <c r="C1251" t="s">
        <v>9329</v>
      </c>
      <c r="F1251" t="s">
        <v>9330</v>
      </c>
      <c r="H1251" t="s">
        <v>9331</v>
      </c>
      <c r="I1251" t="s">
        <v>61</v>
      </c>
      <c r="J1251" t="s">
        <v>9332</v>
      </c>
      <c r="K1251" t="s">
        <v>9333</v>
      </c>
      <c r="M1251" t="s">
        <v>3571</v>
      </c>
      <c r="N1251" t="s">
        <v>326</v>
      </c>
      <c r="O1251">
        <v>80022</v>
      </c>
      <c r="P1251" t="s">
        <v>50</v>
      </c>
      <c r="U1251" s="1">
        <v>43199.400694444441</v>
      </c>
      <c r="V1251" s="1">
        <v>43199.400694444441</v>
      </c>
      <c r="W1251" s="1">
        <v>43199.425694444442</v>
      </c>
      <c r="X1251" s="1">
        <v>43199.425694444442</v>
      </c>
      <c r="AC1251" t="s">
        <v>53</v>
      </c>
      <c r="AD1251">
        <v>2969510363</v>
      </c>
      <c r="AE1251" s="1">
        <v>38369.640277777777</v>
      </c>
      <c r="AF1251" t="s">
        <v>9334</v>
      </c>
      <c r="AG1251" t="s">
        <v>9335</v>
      </c>
      <c r="AH1251" t="s">
        <v>53</v>
      </c>
      <c r="AJ1251" t="s">
        <v>53</v>
      </c>
      <c r="AK1251" t="s">
        <v>7072</v>
      </c>
      <c r="AL1251" t="s">
        <v>78</v>
      </c>
      <c r="AO1251" t="s">
        <v>54</v>
      </c>
      <c r="AP1251" s="1">
        <v>44516.628472222219</v>
      </c>
    </row>
    <row r="1252" spans="1:43" x14ac:dyDescent="0.35">
      <c r="A1252" t="s">
        <v>9336</v>
      </c>
      <c r="B1252" t="s">
        <v>7237</v>
      </c>
      <c r="C1252" t="s">
        <v>702</v>
      </c>
      <c r="D1252" t="s">
        <v>654</v>
      </c>
      <c r="H1252" t="s">
        <v>9337</v>
      </c>
      <c r="I1252" t="s">
        <v>61</v>
      </c>
      <c r="J1252" t="s">
        <v>62</v>
      </c>
      <c r="P1252" t="s">
        <v>50</v>
      </c>
      <c r="U1252" s="1">
        <v>43199.640972222223</v>
      </c>
      <c r="V1252" s="1">
        <v>43199.640972222223</v>
      </c>
      <c r="W1252" s="1">
        <v>43199.643055555556</v>
      </c>
      <c r="X1252" s="1">
        <v>43868.488194444442</v>
      </c>
      <c r="AC1252" t="s">
        <v>53</v>
      </c>
      <c r="AD1252">
        <v>2969479981</v>
      </c>
      <c r="AE1252" s="1">
        <v>37426</v>
      </c>
      <c r="AF1252" t="s">
        <v>1314</v>
      </c>
      <c r="AG1252" t="s">
        <v>9338</v>
      </c>
      <c r="AH1252" t="s">
        <v>53</v>
      </c>
      <c r="AJ1252" t="s">
        <v>53</v>
      </c>
      <c r="AK1252" t="s">
        <v>7072</v>
      </c>
      <c r="AL1252" t="s">
        <v>78</v>
      </c>
      <c r="AO1252" t="s">
        <v>54</v>
      </c>
      <c r="AP1252" s="1">
        <v>45449.738888888889</v>
      </c>
      <c r="AQ1252" s="1">
        <v>45336.801388888889</v>
      </c>
    </row>
    <row r="1253" spans="1:43" x14ac:dyDescent="0.35">
      <c r="A1253" t="s">
        <v>9339</v>
      </c>
      <c r="B1253" t="s">
        <v>4879</v>
      </c>
      <c r="C1253" t="s">
        <v>9340</v>
      </c>
      <c r="F1253" t="s">
        <v>9341</v>
      </c>
      <c r="H1253" t="s">
        <v>9342</v>
      </c>
      <c r="I1253" t="s">
        <v>61</v>
      </c>
      <c r="J1253" t="s">
        <v>62</v>
      </c>
      <c r="P1253" t="s">
        <v>50</v>
      </c>
      <c r="U1253" s="1">
        <v>43199.652083333334</v>
      </c>
      <c r="V1253" s="1">
        <v>43199.652083333334</v>
      </c>
      <c r="W1253" s="1">
        <v>43199.652777777781</v>
      </c>
      <c r="X1253" s="1">
        <v>43199.652777777781</v>
      </c>
      <c r="AC1253" t="s">
        <v>53</v>
      </c>
      <c r="AD1253">
        <v>2969479981</v>
      </c>
      <c r="AE1253" s="1">
        <v>37426</v>
      </c>
      <c r="AF1253" t="s">
        <v>1314</v>
      </c>
      <c r="AG1253" t="s">
        <v>9343</v>
      </c>
      <c r="AH1253" t="s">
        <v>53</v>
      </c>
      <c r="AJ1253" t="s">
        <v>53</v>
      </c>
      <c r="AK1253" t="s">
        <v>7072</v>
      </c>
      <c r="AL1253" t="s">
        <v>78</v>
      </c>
      <c r="AO1253" t="s">
        <v>54</v>
      </c>
      <c r="AP1253" s="1">
        <v>43781.697222222225</v>
      </c>
    </row>
    <row r="1254" spans="1:43" x14ac:dyDescent="0.35">
      <c r="A1254" t="s">
        <v>9344</v>
      </c>
      <c r="B1254" t="s">
        <v>9345</v>
      </c>
      <c r="C1254" t="s">
        <v>803</v>
      </c>
      <c r="D1254" t="s">
        <v>437</v>
      </c>
      <c r="F1254" t="s">
        <v>880</v>
      </c>
      <c r="H1254" t="s">
        <v>9346</v>
      </c>
      <c r="I1254" t="s">
        <v>61</v>
      </c>
      <c r="J1254" t="s">
        <v>882</v>
      </c>
      <c r="P1254" t="s">
        <v>50</v>
      </c>
      <c r="U1254" s="1">
        <v>43200.586805555555</v>
      </c>
      <c r="V1254" s="1">
        <v>43200.586805555555</v>
      </c>
      <c r="W1254" s="1">
        <v>43200.6</v>
      </c>
      <c r="X1254" s="1">
        <v>43200.6</v>
      </c>
      <c r="AC1254" t="s">
        <v>53</v>
      </c>
      <c r="AD1254">
        <v>2969482269</v>
      </c>
      <c r="AE1254" s="1">
        <v>37567</v>
      </c>
      <c r="AF1254" t="s">
        <v>884</v>
      </c>
      <c r="AG1254" t="s">
        <v>9347</v>
      </c>
      <c r="AH1254" t="s">
        <v>53</v>
      </c>
      <c r="AJ1254" t="s">
        <v>53</v>
      </c>
      <c r="AL1254" t="s">
        <v>78</v>
      </c>
      <c r="AO1254" t="s">
        <v>54</v>
      </c>
      <c r="AP1254" s="1">
        <v>44204.495138888888</v>
      </c>
    </row>
    <row r="1255" spans="1:43" x14ac:dyDescent="0.35">
      <c r="A1255" t="s">
        <v>9348</v>
      </c>
      <c r="B1255" t="s">
        <v>9349</v>
      </c>
      <c r="C1255" t="s">
        <v>218</v>
      </c>
      <c r="F1255">
        <f>1307-696-3127</f>
        <v>-2516</v>
      </c>
      <c r="H1255" t="s">
        <v>9348</v>
      </c>
      <c r="J1255" t="s">
        <v>9350</v>
      </c>
      <c r="K1255" t="s">
        <v>9351</v>
      </c>
      <c r="M1255" t="s">
        <v>9352</v>
      </c>
      <c r="N1255" t="s">
        <v>9353</v>
      </c>
      <c r="O1255">
        <v>26062</v>
      </c>
      <c r="P1255" t="s">
        <v>50</v>
      </c>
      <c r="U1255" s="1">
        <v>43202</v>
      </c>
      <c r="V1255" s="1">
        <v>43202</v>
      </c>
      <c r="W1255" s="1">
        <v>43202.697916666664</v>
      </c>
      <c r="X1255" s="1">
        <v>43202.697916666664</v>
      </c>
      <c r="AC1255" t="s">
        <v>51</v>
      </c>
      <c r="AD1255">
        <v>2969772957</v>
      </c>
      <c r="AE1255" s="1">
        <v>43110.368750000001</v>
      </c>
      <c r="AF1255" t="s">
        <v>9354</v>
      </c>
      <c r="AG1255" t="s">
        <v>9355</v>
      </c>
      <c r="AH1255" t="s">
        <v>51</v>
      </c>
      <c r="AJ1255" t="s">
        <v>53</v>
      </c>
      <c r="AL1255" t="s">
        <v>78</v>
      </c>
      <c r="AO1255" t="s">
        <v>5443</v>
      </c>
      <c r="AP1255" s="1">
        <v>44945.45416666667</v>
      </c>
      <c r="AQ1255" s="1">
        <v>44932.654861111114</v>
      </c>
    </row>
    <row r="1256" spans="1:43" x14ac:dyDescent="0.35">
      <c r="A1256" t="s">
        <v>9356</v>
      </c>
      <c r="B1256" t="s">
        <v>9357</v>
      </c>
      <c r="C1256" t="s">
        <v>9358</v>
      </c>
      <c r="F1256">
        <v>9707683126</v>
      </c>
      <c r="H1256" t="s">
        <v>9359</v>
      </c>
      <c r="I1256" t="s">
        <v>179</v>
      </c>
      <c r="J1256" t="s">
        <v>9360</v>
      </c>
      <c r="K1256" t="s">
        <v>9361</v>
      </c>
      <c r="M1256" t="s">
        <v>3838</v>
      </c>
      <c r="N1256" t="s">
        <v>65</v>
      </c>
      <c r="O1256">
        <v>80723</v>
      </c>
      <c r="P1256" t="s">
        <v>50</v>
      </c>
      <c r="U1256" s="1">
        <v>43202.755555555559</v>
      </c>
      <c r="V1256" s="1">
        <v>43202.755555555559</v>
      </c>
      <c r="W1256" s="1">
        <v>43202.756944444445</v>
      </c>
      <c r="X1256" s="1">
        <v>43654.624305555553</v>
      </c>
      <c r="AC1256" t="s">
        <v>51</v>
      </c>
      <c r="AD1256">
        <v>1000000001</v>
      </c>
      <c r="AE1256" s="1">
        <v>39973.351388888892</v>
      </c>
      <c r="AF1256" t="s">
        <v>3377</v>
      </c>
      <c r="AG1256" t="s">
        <v>9362</v>
      </c>
      <c r="AH1256" t="s">
        <v>51</v>
      </c>
      <c r="AI1256" t="s">
        <v>53</v>
      </c>
      <c r="AJ1256" t="s">
        <v>51</v>
      </c>
      <c r="AL1256" t="s">
        <v>78</v>
      </c>
      <c r="AO1256" t="s">
        <v>54</v>
      </c>
      <c r="AP1256" s="1">
        <v>45335.390972222223</v>
      </c>
    </row>
    <row r="1257" spans="1:43" x14ac:dyDescent="0.35">
      <c r="A1257" t="s">
        <v>9363</v>
      </c>
      <c r="B1257" t="s">
        <v>80</v>
      </c>
      <c r="C1257" t="s">
        <v>1471</v>
      </c>
      <c r="H1257" t="s">
        <v>9364</v>
      </c>
      <c r="I1257" t="s">
        <v>61</v>
      </c>
      <c r="J1257" t="s">
        <v>407</v>
      </c>
      <c r="P1257" t="s">
        <v>50</v>
      </c>
      <c r="U1257" s="1">
        <v>43206</v>
      </c>
      <c r="V1257" s="1">
        <v>43206</v>
      </c>
      <c r="W1257" s="1">
        <v>43206.583333333336</v>
      </c>
      <c r="X1257" s="1">
        <v>43375.361805555556</v>
      </c>
      <c r="AC1257" t="s">
        <v>53</v>
      </c>
      <c r="AD1257">
        <v>2969475309</v>
      </c>
      <c r="AE1257" s="1">
        <v>37159</v>
      </c>
      <c r="AF1257" t="s">
        <v>408</v>
      </c>
      <c r="AG1257" t="s">
        <v>9365</v>
      </c>
      <c r="AH1257" t="s">
        <v>51</v>
      </c>
      <c r="AJ1257" t="s">
        <v>53</v>
      </c>
      <c r="AL1257" t="s">
        <v>78</v>
      </c>
      <c r="AO1257" t="s">
        <v>5443</v>
      </c>
      <c r="AP1257" s="1">
        <v>43461.469444444447</v>
      </c>
      <c r="AQ1257" s="1">
        <v>43334.324999999997</v>
      </c>
    </row>
    <row r="1258" spans="1:43" x14ac:dyDescent="0.35">
      <c r="A1258" t="s">
        <v>9366</v>
      </c>
      <c r="B1258" t="s">
        <v>9367</v>
      </c>
      <c r="C1258" t="s">
        <v>2576</v>
      </c>
      <c r="H1258" t="s">
        <v>9368</v>
      </c>
      <c r="I1258" t="s">
        <v>61</v>
      </c>
      <c r="J1258" t="s">
        <v>75</v>
      </c>
      <c r="P1258" t="s">
        <v>50</v>
      </c>
      <c r="U1258" s="1">
        <v>43206.728472222225</v>
      </c>
      <c r="V1258" s="1">
        <v>43206.728472222225</v>
      </c>
      <c r="W1258" s="1">
        <v>43206.730555555558</v>
      </c>
      <c r="X1258" s="1">
        <v>43208.518055555556</v>
      </c>
      <c r="AC1258" t="s">
        <v>53</v>
      </c>
      <c r="AD1258">
        <v>2969480024</v>
      </c>
      <c r="AE1258" s="1">
        <v>37427</v>
      </c>
      <c r="AF1258" t="s">
        <v>76</v>
      </c>
      <c r="AG1258" t="s">
        <v>9369</v>
      </c>
      <c r="AH1258" t="s">
        <v>53</v>
      </c>
      <c r="AJ1258" t="s">
        <v>53</v>
      </c>
      <c r="AK1258" t="s">
        <v>7072</v>
      </c>
      <c r="AL1258" t="s">
        <v>68</v>
      </c>
      <c r="AO1258" t="s">
        <v>54</v>
      </c>
      <c r="AP1258" s="1">
        <v>44407.331944444442</v>
      </c>
    </row>
    <row r="1259" spans="1:43" x14ac:dyDescent="0.35">
      <c r="A1259" t="s">
        <v>9370</v>
      </c>
      <c r="B1259" t="s">
        <v>9371</v>
      </c>
      <c r="C1259" t="s">
        <v>8496</v>
      </c>
      <c r="F1259" t="s">
        <v>9372</v>
      </c>
      <c r="H1259" t="s">
        <v>9373</v>
      </c>
      <c r="I1259" t="s">
        <v>101</v>
      </c>
      <c r="J1259" t="s">
        <v>9374</v>
      </c>
      <c r="K1259" t="s">
        <v>9375</v>
      </c>
      <c r="M1259" t="s">
        <v>1737</v>
      </c>
      <c r="N1259" t="s">
        <v>65</v>
      </c>
      <c r="O1259" t="s">
        <v>9376</v>
      </c>
      <c r="P1259" t="s">
        <v>50</v>
      </c>
      <c r="U1259" s="1">
        <v>43207.823611111111</v>
      </c>
      <c r="V1259" s="1">
        <v>43207.823611111111</v>
      </c>
      <c r="W1259" s="1">
        <v>43207.824999999997</v>
      </c>
      <c r="X1259" s="1">
        <v>44061.572916666664</v>
      </c>
      <c r="AC1259" t="s">
        <v>51</v>
      </c>
      <c r="AD1259">
        <v>1000000001</v>
      </c>
      <c r="AE1259" s="1">
        <v>39973.351388888892</v>
      </c>
      <c r="AF1259" t="s">
        <v>3377</v>
      </c>
      <c r="AG1259" t="s">
        <v>9377</v>
      </c>
      <c r="AH1259" t="s">
        <v>51</v>
      </c>
      <c r="AI1259" t="s">
        <v>51</v>
      </c>
      <c r="AJ1259" t="s">
        <v>53</v>
      </c>
      <c r="AL1259" t="s">
        <v>78</v>
      </c>
      <c r="AO1259" t="s">
        <v>54</v>
      </c>
      <c r="AP1259" s="1">
        <v>44489.841666666667</v>
      </c>
      <c r="AQ1259" s="1">
        <v>44097.631249999999</v>
      </c>
    </row>
    <row r="1260" spans="1:43" x14ac:dyDescent="0.35">
      <c r="A1260" t="s">
        <v>9378</v>
      </c>
      <c r="B1260" t="s">
        <v>9379</v>
      </c>
      <c r="C1260" t="s">
        <v>1471</v>
      </c>
      <c r="F1260">
        <v>9702093461</v>
      </c>
      <c r="H1260" t="s">
        <v>9380</v>
      </c>
      <c r="I1260" t="s">
        <v>101</v>
      </c>
      <c r="J1260" t="s">
        <v>9381</v>
      </c>
      <c r="K1260" t="s">
        <v>9382</v>
      </c>
      <c r="M1260" t="s">
        <v>4713</v>
      </c>
      <c r="N1260" t="s">
        <v>1032</v>
      </c>
      <c r="O1260">
        <v>81401</v>
      </c>
      <c r="P1260" t="s">
        <v>50</v>
      </c>
      <c r="U1260" s="1">
        <v>43209.457638888889</v>
      </c>
      <c r="V1260" s="1">
        <v>43209.457638888889</v>
      </c>
      <c r="W1260" s="1">
        <v>43209.458333333336</v>
      </c>
      <c r="X1260" s="1">
        <v>43209.458333333336</v>
      </c>
      <c r="AC1260" t="s">
        <v>53</v>
      </c>
      <c r="AD1260">
        <v>2972123429</v>
      </c>
      <c r="AE1260" s="1">
        <v>44804.468055555553</v>
      </c>
      <c r="AF1260" t="s">
        <v>9383</v>
      </c>
      <c r="AG1260" t="s">
        <v>9384</v>
      </c>
      <c r="AH1260" t="s">
        <v>51</v>
      </c>
      <c r="AI1260" t="s">
        <v>53</v>
      </c>
      <c r="AJ1260" t="s">
        <v>51</v>
      </c>
      <c r="AL1260" t="s">
        <v>68</v>
      </c>
      <c r="AO1260" t="s">
        <v>54</v>
      </c>
      <c r="AP1260" s="1">
        <v>45217.660416666666</v>
      </c>
      <c r="AQ1260" s="1">
        <v>45217.663888888892</v>
      </c>
    </row>
    <row r="1261" spans="1:43" x14ac:dyDescent="0.35">
      <c r="A1261" t="s">
        <v>9385</v>
      </c>
      <c r="B1261" t="s">
        <v>9386</v>
      </c>
      <c r="C1261" t="s">
        <v>2078</v>
      </c>
      <c r="F1261" t="s">
        <v>9387</v>
      </c>
      <c r="G1261" t="s">
        <v>9388</v>
      </c>
      <c r="H1261" t="s">
        <v>9389</v>
      </c>
      <c r="I1261" t="s">
        <v>61</v>
      </c>
      <c r="J1261" t="s">
        <v>1713</v>
      </c>
      <c r="P1261" t="s">
        <v>50</v>
      </c>
      <c r="U1261" s="1">
        <v>43209.480555555558</v>
      </c>
      <c r="V1261" s="1">
        <v>43209.480555555558</v>
      </c>
      <c r="W1261" s="1">
        <v>43209.490277777775</v>
      </c>
      <c r="X1261" s="1">
        <v>43595.696527777778</v>
      </c>
      <c r="AC1261" t="s">
        <v>53</v>
      </c>
      <c r="AD1261">
        <v>2969510670</v>
      </c>
      <c r="AE1261" s="1">
        <v>38387.707638888889</v>
      </c>
      <c r="AF1261" t="s">
        <v>1715</v>
      </c>
      <c r="AG1261" t="s">
        <v>9390</v>
      </c>
      <c r="AH1261" t="s">
        <v>53</v>
      </c>
      <c r="AJ1261" t="s">
        <v>53</v>
      </c>
      <c r="AK1261" t="s">
        <v>7072</v>
      </c>
      <c r="AL1261" t="s">
        <v>78</v>
      </c>
      <c r="AO1261" t="s">
        <v>54</v>
      </c>
      <c r="AP1261" s="1">
        <v>43616.717361111114</v>
      </c>
      <c r="AQ1261" s="1">
        <v>43495.688194444447</v>
      </c>
    </row>
    <row r="1262" spans="1:43" x14ac:dyDescent="0.35">
      <c r="A1262" t="s">
        <v>9391</v>
      </c>
      <c r="B1262" t="s">
        <v>9392</v>
      </c>
      <c r="C1262" t="s">
        <v>1403</v>
      </c>
      <c r="F1262">
        <v>13037188401</v>
      </c>
      <c r="H1262" t="s">
        <v>9391</v>
      </c>
      <c r="J1262" t="s">
        <v>9393</v>
      </c>
      <c r="K1262" t="s">
        <v>9394</v>
      </c>
      <c r="M1262" t="s">
        <v>4445</v>
      </c>
      <c r="N1262" t="s">
        <v>213</v>
      </c>
      <c r="O1262">
        <v>80138</v>
      </c>
      <c r="P1262" t="s">
        <v>50</v>
      </c>
      <c r="U1262" s="1">
        <v>43214</v>
      </c>
      <c r="V1262" s="1">
        <v>43214</v>
      </c>
      <c r="W1262" s="1">
        <v>43214.42083333333</v>
      </c>
      <c r="X1262" s="1">
        <v>43214.42083333333</v>
      </c>
      <c r="AC1262" t="s">
        <v>53</v>
      </c>
      <c r="AD1262">
        <v>2969784386</v>
      </c>
      <c r="AE1262" s="1">
        <v>43178.708333333336</v>
      </c>
      <c r="AF1262" t="s">
        <v>9395</v>
      </c>
      <c r="AG1262" t="s">
        <v>9396</v>
      </c>
      <c r="AH1262" t="s">
        <v>51</v>
      </c>
      <c r="AJ1262" t="s">
        <v>53</v>
      </c>
      <c r="AL1262" t="s">
        <v>78</v>
      </c>
      <c r="AO1262" t="s">
        <v>5443</v>
      </c>
      <c r="AP1262" s="1">
        <v>45446.558333333334</v>
      </c>
      <c r="AQ1262" s="1">
        <v>45368.515277777777</v>
      </c>
    </row>
    <row r="1263" spans="1:43" x14ac:dyDescent="0.35">
      <c r="A1263" t="s">
        <v>9397</v>
      </c>
      <c r="B1263" t="s">
        <v>9398</v>
      </c>
      <c r="C1263" t="s">
        <v>303</v>
      </c>
      <c r="F1263" t="s">
        <v>9399</v>
      </c>
      <c r="H1263" t="s">
        <v>9397</v>
      </c>
      <c r="J1263" t="s">
        <v>739</v>
      </c>
      <c r="K1263" t="s">
        <v>740</v>
      </c>
      <c r="M1263" t="s">
        <v>137</v>
      </c>
      <c r="N1263" t="s">
        <v>213</v>
      </c>
      <c r="O1263">
        <v>80216</v>
      </c>
      <c r="P1263" t="s">
        <v>50</v>
      </c>
      <c r="U1263" s="1">
        <v>43214</v>
      </c>
      <c r="V1263" s="1">
        <v>43214</v>
      </c>
      <c r="W1263" s="1">
        <v>43214.390277777777</v>
      </c>
      <c r="X1263" s="1">
        <v>43214.390277777777</v>
      </c>
      <c r="AC1263" t="s">
        <v>53</v>
      </c>
      <c r="AD1263">
        <v>2969475436</v>
      </c>
      <c r="AE1263" s="1">
        <v>37166.661111111112</v>
      </c>
      <c r="AF1263" t="s">
        <v>741</v>
      </c>
      <c r="AG1263" t="s">
        <v>9400</v>
      </c>
      <c r="AH1263" t="s">
        <v>51</v>
      </c>
      <c r="AJ1263" t="s">
        <v>53</v>
      </c>
      <c r="AL1263" t="s">
        <v>78</v>
      </c>
      <c r="AO1263" t="s">
        <v>5443</v>
      </c>
      <c r="AP1263" s="1">
        <v>45467.316666666666</v>
      </c>
      <c r="AQ1263" s="1">
        <v>45467.322222222225</v>
      </c>
    </row>
    <row r="1264" spans="1:43" x14ac:dyDescent="0.35">
      <c r="A1264" t="s">
        <v>9401</v>
      </c>
      <c r="B1264" t="s">
        <v>5114</v>
      </c>
      <c r="C1264" t="s">
        <v>9402</v>
      </c>
      <c r="H1264" t="s">
        <v>9403</v>
      </c>
      <c r="I1264" t="s">
        <v>61</v>
      </c>
      <c r="J1264" t="s">
        <v>1960</v>
      </c>
      <c r="P1264" t="s">
        <v>50</v>
      </c>
      <c r="U1264" s="1">
        <v>43214.513194444444</v>
      </c>
      <c r="V1264" s="1">
        <v>43214.513194444444</v>
      </c>
      <c r="W1264" s="1">
        <v>43214.647916666669</v>
      </c>
      <c r="X1264" s="1">
        <v>43588.781944444447</v>
      </c>
      <c r="AC1264" t="s">
        <v>53</v>
      </c>
      <c r="AD1264">
        <v>2969479981</v>
      </c>
      <c r="AE1264" s="1">
        <v>37426</v>
      </c>
      <c r="AF1264" t="s">
        <v>1962</v>
      </c>
      <c r="AG1264" t="s">
        <v>9404</v>
      </c>
      <c r="AH1264" t="s">
        <v>53</v>
      </c>
      <c r="AJ1264" t="s">
        <v>53</v>
      </c>
      <c r="AK1264" t="s">
        <v>7107</v>
      </c>
      <c r="AL1264" t="s">
        <v>78</v>
      </c>
      <c r="AO1264" t="s">
        <v>54</v>
      </c>
      <c r="AP1264" s="1">
        <v>43588.781944444447</v>
      </c>
      <c r="AQ1264" s="1">
        <v>43580.717361111114</v>
      </c>
    </row>
    <row r="1265" spans="1:43" x14ac:dyDescent="0.35">
      <c r="A1265" t="s">
        <v>9405</v>
      </c>
      <c r="B1265" t="s">
        <v>9406</v>
      </c>
      <c r="C1265" t="s">
        <v>5318</v>
      </c>
      <c r="F1265" t="s">
        <v>9407</v>
      </c>
      <c r="H1265" t="s">
        <v>9405</v>
      </c>
      <c r="J1265" t="s">
        <v>9350</v>
      </c>
      <c r="K1265" t="s">
        <v>9408</v>
      </c>
      <c r="M1265" t="s">
        <v>5276</v>
      </c>
      <c r="N1265" t="s">
        <v>5277</v>
      </c>
      <c r="O1265">
        <v>82716</v>
      </c>
      <c r="P1265" t="s">
        <v>50</v>
      </c>
      <c r="U1265" s="1">
        <v>43216</v>
      </c>
      <c r="V1265" s="1">
        <v>43216</v>
      </c>
      <c r="W1265" s="1">
        <v>43216.537499999999</v>
      </c>
      <c r="X1265" s="1">
        <v>43468.438194444447</v>
      </c>
      <c r="AC1265" t="s">
        <v>51</v>
      </c>
      <c r="AD1265">
        <v>2969772957</v>
      </c>
      <c r="AE1265" s="1">
        <v>43110.368750000001</v>
      </c>
      <c r="AF1265" t="s">
        <v>9354</v>
      </c>
      <c r="AG1265" t="s">
        <v>9409</v>
      </c>
      <c r="AH1265" t="s">
        <v>51</v>
      </c>
      <c r="AJ1265" t="s">
        <v>53</v>
      </c>
      <c r="AL1265" t="s">
        <v>78</v>
      </c>
      <c r="AO1265" t="s">
        <v>5443</v>
      </c>
      <c r="AP1265" s="1">
        <v>44350.546527777777</v>
      </c>
      <c r="AQ1265" s="1">
        <v>43559.643055555556</v>
      </c>
    </row>
    <row r="1266" spans="1:43" x14ac:dyDescent="0.35">
      <c r="A1266" t="s">
        <v>9410</v>
      </c>
      <c r="B1266" t="s">
        <v>9411</v>
      </c>
      <c r="C1266" t="s">
        <v>7692</v>
      </c>
      <c r="F1266" t="s">
        <v>9412</v>
      </c>
      <c r="H1266" t="s">
        <v>9413</v>
      </c>
      <c r="J1266" t="s">
        <v>739</v>
      </c>
      <c r="K1266" t="s">
        <v>740</v>
      </c>
      <c r="M1266" t="s">
        <v>137</v>
      </c>
      <c r="N1266" t="s">
        <v>213</v>
      </c>
      <c r="O1266">
        <v>80216</v>
      </c>
      <c r="P1266" t="s">
        <v>50</v>
      </c>
      <c r="U1266" s="1">
        <v>43216</v>
      </c>
      <c r="V1266" s="1">
        <v>43216</v>
      </c>
      <c r="W1266" s="1">
        <v>43216.491666666669</v>
      </c>
      <c r="X1266" s="1">
        <v>43216.491666666669</v>
      </c>
      <c r="AC1266" t="s">
        <v>51</v>
      </c>
      <c r="AD1266">
        <v>2969475436</v>
      </c>
      <c r="AE1266" s="1">
        <v>37166.661111111112</v>
      </c>
      <c r="AF1266" t="s">
        <v>741</v>
      </c>
      <c r="AG1266" t="s">
        <v>9414</v>
      </c>
      <c r="AH1266" t="s">
        <v>51</v>
      </c>
      <c r="AJ1266" t="s">
        <v>53</v>
      </c>
      <c r="AL1266" t="s">
        <v>78</v>
      </c>
      <c r="AO1266" t="s">
        <v>5443</v>
      </c>
      <c r="AP1266" s="1">
        <v>45476.513194444444</v>
      </c>
      <c r="AQ1266" s="1">
        <v>45476.519444444442</v>
      </c>
    </row>
    <row r="1267" spans="1:43" x14ac:dyDescent="0.35">
      <c r="A1267" t="s">
        <v>9415</v>
      </c>
      <c r="B1267" t="s">
        <v>9416</v>
      </c>
      <c r="C1267" t="s">
        <v>9417</v>
      </c>
      <c r="F1267" t="s">
        <v>9407</v>
      </c>
      <c r="H1267" t="s">
        <v>9415</v>
      </c>
      <c r="J1267" t="s">
        <v>9350</v>
      </c>
      <c r="K1267" t="s">
        <v>9418</v>
      </c>
      <c r="M1267" t="s">
        <v>5276</v>
      </c>
      <c r="N1267" t="s">
        <v>5277</v>
      </c>
      <c r="O1267">
        <v>82716</v>
      </c>
      <c r="P1267" t="s">
        <v>50</v>
      </c>
      <c r="U1267" s="1">
        <v>43216</v>
      </c>
      <c r="V1267" s="1">
        <v>43216</v>
      </c>
      <c r="W1267" s="1">
        <v>43216.544444444444</v>
      </c>
      <c r="X1267" s="1">
        <v>43216.544444444444</v>
      </c>
      <c r="AC1267" t="s">
        <v>53</v>
      </c>
      <c r="AD1267">
        <v>2969772957</v>
      </c>
      <c r="AE1267" s="1">
        <v>43110.368750000001</v>
      </c>
      <c r="AF1267" t="s">
        <v>9354</v>
      </c>
      <c r="AG1267" t="s">
        <v>9419</v>
      </c>
      <c r="AH1267" t="s">
        <v>51</v>
      </c>
      <c r="AJ1267" t="s">
        <v>53</v>
      </c>
      <c r="AL1267" t="s">
        <v>78</v>
      </c>
      <c r="AO1267" t="s">
        <v>5443</v>
      </c>
      <c r="AP1267" s="1">
        <v>45072.452777777777</v>
      </c>
      <c r="AQ1267" s="1">
        <v>44173.46597222222</v>
      </c>
    </row>
    <row r="1268" spans="1:43" x14ac:dyDescent="0.35">
      <c r="A1268" t="s">
        <v>9420</v>
      </c>
      <c r="B1268" t="s">
        <v>9421</v>
      </c>
      <c r="C1268" t="s">
        <v>9422</v>
      </c>
      <c r="D1268" t="s">
        <v>437</v>
      </c>
      <c r="H1268" t="s">
        <v>9423</v>
      </c>
      <c r="I1268" t="s">
        <v>61</v>
      </c>
      <c r="J1268" t="s">
        <v>62</v>
      </c>
      <c r="P1268" t="s">
        <v>50</v>
      </c>
      <c r="U1268" s="1">
        <v>43216.597222222219</v>
      </c>
      <c r="V1268" s="1">
        <v>43216.597222222219</v>
      </c>
      <c r="W1268" s="1">
        <v>43216.609722222223</v>
      </c>
      <c r="X1268" s="1">
        <v>43216.609722222223</v>
      </c>
      <c r="AC1268" t="s">
        <v>53</v>
      </c>
      <c r="AD1268">
        <v>2969479981</v>
      </c>
      <c r="AE1268" s="1">
        <v>37426</v>
      </c>
      <c r="AF1268" t="s">
        <v>1314</v>
      </c>
      <c r="AG1268" t="s">
        <v>9424</v>
      </c>
      <c r="AH1268" t="s">
        <v>53</v>
      </c>
      <c r="AJ1268" t="s">
        <v>53</v>
      </c>
      <c r="AK1268" t="s">
        <v>7107</v>
      </c>
      <c r="AL1268" t="s">
        <v>78</v>
      </c>
      <c r="AO1268" t="s">
        <v>54</v>
      </c>
      <c r="AP1268" s="1">
        <v>44336.730555555558</v>
      </c>
      <c r="AQ1268" s="1">
        <v>44319.704861111109</v>
      </c>
    </row>
    <row r="1269" spans="1:43" x14ac:dyDescent="0.35">
      <c r="A1269" t="s">
        <v>9425</v>
      </c>
      <c r="B1269" t="s">
        <v>9426</v>
      </c>
      <c r="C1269" t="s">
        <v>3724</v>
      </c>
      <c r="F1269" t="s">
        <v>9427</v>
      </c>
      <c r="H1269" t="s">
        <v>9428</v>
      </c>
      <c r="J1269" t="s">
        <v>9350</v>
      </c>
      <c r="K1269" t="s">
        <v>9429</v>
      </c>
      <c r="M1269" t="s">
        <v>5276</v>
      </c>
      <c r="N1269" t="s">
        <v>5277</v>
      </c>
      <c r="O1269">
        <v>82716</v>
      </c>
      <c r="P1269" t="s">
        <v>50</v>
      </c>
      <c r="U1269" s="1">
        <v>43222</v>
      </c>
      <c r="V1269" s="1">
        <v>43222</v>
      </c>
      <c r="W1269" s="1">
        <v>43222.333333333336</v>
      </c>
      <c r="X1269" s="1">
        <v>43222.333333333336</v>
      </c>
      <c r="AC1269" t="s">
        <v>53</v>
      </c>
      <c r="AD1269">
        <v>2969772957</v>
      </c>
      <c r="AE1269" s="1">
        <v>43110.368750000001</v>
      </c>
      <c r="AF1269" t="s">
        <v>9354</v>
      </c>
      <c r="AG1269" t="s">
        <v>9430</v>
      </c>
      <c r="AH1269" t="s">
        <v>51</v>
      </c>
      <c r="AJ1269" t="s">
        <v>53</v>
      </c>
      <c r="AL1269" t="s">
        <v>78</v>
      </c>
      <c r="AO1269" t="s">
        <v>5443</v>
      </c>
      <c r="AP1269" s="1">
        <v>45337.648611111108</v>
      </c>
      <c r="AQ1269" s="1">
        <v>45327.598611111112</v>
      </c>
    </row>
    <row r="1270" spans="1:43" x14ac:dyDescent="0.35">
      <c r="A1270" t="s">
        <v>9431</v>
      </c>
      <c r="B1270" t="s">
        <v>1440</v>
      </c>
      <c r="C1270" t="s">
        <v>9432</v>
      </c>
      <c r="D1270" t="s">
        <v>58</v>
      </c>
      <c r="F1270" t="s">
        <v>8234</v>
      </c>
      <c r="H1270" t="s">
        <v>5788</v>
      </c>
      <c r="J1270" t="s">
        <v>534</v>
      </c>
      <c r="P1270" t="s">
        <v>50</v>
      </c>
      <c r="U1270" s="1">
        <v>43222</v>
      </c>
      <c r="V1270" s="1">
        <v>43222</v>
      </c>
      <c r="W1270" s="1">
        <v>43222.379166666666</v>
      </c>
      <c r="X1270" s="1">
        <v>43222.379166666666</v>
      </c>
      <c r="AC1270" t="s">
        <v>53</v>
      </c>
      <c r="AD1270">
        <v>2969480024</v>
      </c>
      <c r="AE1270" s="1">
        <v>37427</v>
      </c>
      <c r="AF1270" t="s">
        <v>140</v>
      </c>
      <c r="AG1270" t="s">
        <v>9433</v>
      </c>
      <c r="AH1270" t="s">
        <v>51</v>
      </c>
      <c r="AJ1270" t="s">
        <v>53</v>
      </c>
      <c r="AL1270" t="s">
        <v>78</v>
      </c>
      <c r="AO1270" t="s">
        <v>5443</v>
      </c>
      <c r="AP1270" s="1">
        <v>45476.711111111108</v>
      </c>
      <c r="AQ1270" s="1">
        <v>45461.681944444441</v>
      </c>
    </row>
    <row r="1271" spans="1:43" x14ac:dyDescent="0.35">
      <c r="A1271" t="s">
        <v>9434</v>
      </c>
      <c r="B1271" t="s">
        <v>6989</v>
      </c>
      <c r="C1271" t="s">
        <v>9435</v>
      </c>
      <c r="F1271">
        <v>7193958887</v>
      </c>
      <c r="H1271" t="s">
        <v>9436</v>
      </c>
      <c r="I1271" t="s">
        <v>169</v>
      </c>
      <c r="J1271" t="s">
        <v>9437</v>
      </c>
      <c r="K1271" t="s">
        <v>9438</v>
      </c>
      <c r="M1271" t="s">
        <v>9439</v>
      </c>
      <c r="N1271" t="s">
        <v>65</v>
      </c>
      <c r="O1271">
        <v>81211</v>
      </c>
      <c r="P1271" t="s">
        <v>50</v>
      </c>
      <c r="U1271" s="1">
        <v>43223.55</v>
      </c>
      <c r="V1271" s="1">
        <v>43223.55</v>
      </c>
      <c r="W1271" s="1">
        <v>43223.64166666667</v>
      </c>
      <c r="X1271" s="1">
        <v>43223.64166666667</v>
      </c>
      <c r="AC1271" t="s">
        <v>51</v>
      </c>
      <c r="AD1271">
        <v>2969794018</v>
      </c>
      <c r="AE1271" s="1">
        <v>43223.640972222223</v>
      </c>
      <c r="AF1271" t="s">
        <v>9440</v>
      </c>
      <c r="AG1271" t="s">
        <v>9441</v>
      </c>
      <c r="AH1271" t="s">
        <v>53</v>
      </c>
      <c r="AJ1271" t="s">
        <v>53</v>
      </c>
      <c r="AK1271" t="s">
        <v>7107</v>
      </c>
      <c r="AL1271" t="s">
        <v>78</v>
      </c>
      <c r="AO1271" t="s">
        <v>54</v>
      </c>
      <c r="AP1271" s="1">
        <v>45469.727777777778</v>
      </c>
    </row>
    <row r="1272" spans="1:43" x14ac:dyDescent="0.35">
      <c r="A1272" t="s">
        <v>9442</v>
      </c>
      <c r="B1272" t="s">
        <v>9443</v>
      </c>
      <c r="C1272" t="s">
        <v>6538</v>
      </c>
      <c r="F1272" t="s">
        <v>9444</v>
      </c>
      <c r="H1272" t="s">
        <v>9442</v>
      </c>
      <c r="J1272" t="s">
        <v>9445</v>
      </c>
      <c r="K1272" t="s">
        <v>9446</v>
      </c>
      <c r="M1272" t="s">
        <v>6023</v>
      </c>
      <c r="N1272" t="s">
        <v>65</v>
      </c>
      <c r="O1272">
        <v>80482</v>
      </c>
      <c r="P1272" t="s">
        <v>50</v>
      </c>
      <c r="U1272" s="1">
        <v>43228</v>
      </c>
      <c r="V1272" s="1">
        <v>43228</v>
      </c>
      <c r="W1272" s="1">
        <v>43228.39166666667</v>
      </c>
      <c r="X1272" s="1">
        <v>43228.39166666667</v>
      </c>
      <c r="AC1272" t="s">
        <v>53</v>
      </c>
      <c r="AD1272">
        <v>2969535231</v>
      </c>
      <c r="AE1272" s="1">
        <v>39682.539583333331</v>
      </c>
      <c r="AF1272" t="s">
        <v>9447</v>
      </c>
      <c r="AG1272" t="s">
        <v>9448</v>
      </c>
      <c r="AH1272" t="s">
        <v>51</v>
      </c>
      <c r="AJ1272" t="s">
        <v>53</v>
      </c>
      <c r="AL1272" t="s">
        <v>78</v>
      </c>
      <c r="AO1272" t="s">
        <v>5443</v>
      </c>
      <c r="AP1272" s="1">
        <v>45344.541666666664</v>
      </c>
    </row>
    <row r="1273" spans="1:43" x14ac:dyDescent="0.35">
      <c r="A1273" t="s">
        <v>9449</v>
      </c>
      <c r="B1273" t="s">
        <v>9450</v>
      </c>
      <c r="C1273" t="s">
        <v>3789</v>
      </c>
      <c r="F1273" t="s">
        <v>6137</v>
      </c>
      <c r="H1273" t="s">
        <v>9451</v>
      </c>
      <c r="I1273" t="s">
        <v>101</v>
      </c>
      <c r="J1273" t="s">
        <v>491</v>
      </c>
      <c r="K1273" t="s">
        <v>6655</v>
      </c>
      <c r="M1273" t="s">
        <v>3777</v>
      </c>
      <c r="N1273" t="s">
        <v>6657</v>
      </c>
      <c r="O1273">
        <v>68102</v>
      </c>
      <c r="P1273" t="s">
        <v>50</v>
      </c>
      <c r="U1273" s="1">
        <v>43228</v>
      </c>
      <c r="V1273" s="1">
        <v>43228</v>
      </c>
      <c r="W1273" s="1">
        <v>43228.384722222225</v>
      </c>
      <c r="X1273" s="1">
        <v>45431.490972222222</v>
      </c>
      <c r="Y1273" s="1">
        <v>45429.706250000003</v>
      </c>
      <c r="Z1273">
        <v>156.22999999999999</v>
      </c>
      <c r="AA1273" t="s">
        <v>133</v>
      </c>
      <c r="AC1273" t="s">
        <v>53</v>
      </c>
      <c r="AD1273">
        <v>2969472760</v>
      </c>
      <c r="AE1273" s="1">
        <v>36916.71597222222</v>
      </c>
      <c r="AF1273" t="s">
        <v>9452</v>
      </c>
      <c r="AG1273" t="s">
        <v>9453</v>
      </c>
      <c r="AH1273" t="s">
        <v>51</v>
      </c>
      <c r="AJ1273" t="s">
        <v>53</v>
      </c>
      <c r="AL1273" t="s">
        <v>78</v>
      </c>
      <c r="AO1273" t="s">
        <v>5443</v>
      </c>
      <c r="AP1273" s="1">
        <v>44729.509027777778</v>
      </c>
    </row>
    <row r="1274" spans="1:43" x14ac:dyDescent="0.35">
      <c r="A1274" t="s">
        <v>9454</v>
      </c>
      <c r="B1274" t="s">
        <v>1839</v>
      </c>
      <c r="C1274" t="s">
        <v>9455</v>
      </c>
      <c r="F1274" t="s">
        <v>9456</v>
      </c>
      <c r="G1274" t="s">
        <v>9457</v>
      </c>
      <c r="H1274" t="s">
        <v>9458</v>
      </c>
      <c r="I1274" t="s">
        <v>169</v>
      </c>
      <c r="J1274" t="s">
        <v>9459</v>
      </c>
      <c r="K1274" t="s">
        <v>9460</v>
      </c>
      <c r="M1274" t="s">
        <v>252</v>
      </c>
      <c r="N1274" t="s">
        <v>253</v>
      </c>
      <c r="O1274">
        <v>88062</v>
      </c>
      <c r="P1274" t="s">
        <v>50</v>
      </c>
      <c r="U1274" s="1">
        <v>42844</v>
      </c>
      <c r="V1274" s="1">
        <v>43229.643750000003</v>
      </c>
      <c r="W1274" s="1">
        <v>42844.523611111108</v>
      </c>
      <c r="X1274" s="1">
        <v>42844.523611111108</v>
      </c>
      <c r="AC1274" t="s">
        <v>53</v>
      </c>
      <c r="AD1274">
        <v>2969735158</v>
      </c>
      <c r="AE1274" s="1">
        <v>42844.540972222225</v>
      </c>
      <c r="AF1274" t="s">
        <v>9461</v>
      </c>
      <c r="AG1274" t="s">
        <v>9462</v>
      </c>
      <c r="AH1274" t="s">
        <v>51</v>
      </c>
      <c r="AJ1274" t="s">
        <v>53</v>
      </c>
      <c r="AL1274" t="s">
        <v>78</v>
      </c>
      <c r="AO1274" t="s">
        <v>5443</v>
      </c>
      <c r="AP1274" s="1">
        <v>45412.319444444445</v>
      </c>
      <c r="AQ1274" s="1">
        <v>45345.679861111108</v>
      </c>
    </row>
    <row r="1275" spans="1:43" x14ac:dyDescent="0.35">
      <c r="A1275" t="s">
        <v>9463</v>
      </c>
      <c r="B1275" t="s">
        <v>9464</v>
      </c>
      <c r="C1275" t="s">
        <v>106</v>
      </c>
      <c r="F1275" t="s">
        <v>9465</v>
      </c>
      <c r="H1275" t="s">
        <v>9466</v>
      </c>
      <c r="J1275" t="s">
        <v>9467</v>
      </c>
      <c r="K1275" t="s">
        <v>9468</v>
      </c>
      <c r="M1275" t="s">
        <v>525</v>
      </c>
      <c r="N1275" t="s">
        <v>65</v>
      </c>
      <c r="O1275">
        <v>80011</v>
      </c>
      <c r="P1275" t="s">
        <v>50</v>
      </c>
      <c r="U1275" s="1">
        <v>43231</v>
      </c>
      <c r="V1275" s="1">
        <v>43231</v>
      </c>
      <c r="W1275" s="1">
        <v>43231.523611111108</v>
      </c>
      <c r="X1275" s="1">
        <v>43231.523611111108</v>
      </c>
      <c r="AC1275" t="s">
        <v>51</v>
      </c>
      <c r="AD1275">
        <v>2972067153</v>
      </c>
      <c r="AE1275" s="1">
        <v>44664.407638888886</v>
      </c>
      <c r="AG1275" t="s">
        <v>9469</v>
      </c>
      <c r="AH1275" t="s">
        <v>51</v>
      </c>
      <c r="AJ1275" t="s">
        <v>53</v>
      </c>
      <c r="AL1275" t="s">
        <v>78</v>
      </c>
      <c r="AO1275" t="s">
        <v>5443</v>
      </c>
      <c r="AP1275" s="1">
        <v>44299.54583333333</v>
      </c>
    </row>
    <row r="1276" spans="1:43" x14ac:dyDescent="0.35">
      <c r="A1276" t="s">
        <v>9470</v>
      </c>
      <c r="B1276" t="s">
        <v>9471</v>
      </c>
      <c r="C1276" t="s">
        <v>9472</v>
      </c>
      <c r="F1276" t="s">
        <v>9473</v>
      </c>
      <c r="G1276" t="s">
        <v>9474</v>
      </c>
      <c r="H1276" t="s">
        <v>6559</v>
      </c>
      <c r="I1276" t="s">
        <v>179</v>
      </c>
      <c r="J1276" t="s">
        <v>9475</v>
      </c>
      <c r="K1276" t="s">
        <v>9476</v>
      </c>
      <c r="M1276" t="s">
        <v>137</v>
      </c>
      <c r="N1276" t="s">
        <v>65</v>
      </c>
      <c r="O1276">
        <v>80216</v>
      </c>
      <c r="P1276" t="s">
        <v>50</v>
      </c>
      <c r="U1276" s="1">
        <v>43231.395833333336</v>
      </c>
      <c r="V1276" s="1">
        <v>43231.395833333336</v>
      </c>
      <c r="W1276" s="1">
        <v>43231.396527777775</v>
      </c>
      <c r="X1276" s="1">
        <v>43231.396527777775</v>
      </c>
      <c r="AC1276" t="s">
        <v>53</v>
      </c>
      <c r="AD1276">
        <v>2973470369</v>
      </c>
      <c r="AE1276" s="1">
        <v>45083.637499999997</v>
      </c>
      <c r="AG1276" t="s">
        <v>9477</v>
      </c>
      <c r="AH1276" t="s">
        <v>53</v>
      </c>
      <c r="AJ1276" t="s">
        <v>53</v>
      </c>
      <c r="AK1276" t="s">
        <v>7163</v>
      </c>
      <c r="AL1276" t="s">
        <v>78</v>
      </c>
      <c r="AO1276" t="s">
        <v>54</v>
      </c>
      <c r="AP1276" s="1">
        <v>45351.452777777777</v>
      </c>
      <c r="AQ1276" s="1">
        <v>43696.513888888891</v>
      </c>
    </row>
    <row r="1277" spans="1:43" x14ac:dyDescent="0.35">
      <c r="A1277" t="s">
        <v>9478</v>
      </c>
      <c r="B1277" t="s">
        <v>9479</v>
      </c>
      <c r="C1277" t="s">
        <v>443</v>
      </c>
      <c r="F1277">
        <v>5756226808</v>
      </c>
      <c r="H1277" t="s">
        <v>9478</v>
      </c>
      <c r="J1277" t="s">
        <v>9480</v>
      </c>
      <c r="O1277">
        <v>88201</v>
      </c>
      <c r="P1277" t="s">
        <v>50</v>
      </c>
      <c r="U1277" s="1">
        <v>43232</v>
      </c>
      <c r="V1277" s="1">
        <v>43232</v>
      </c>
      <c r="W1277" s="1">
        <v>43232.480555555558</v>
      </c>
      <c r="X1277" s="1">
        <v>43232.480555555558</v>
      </c>
      <c r="AC1277" t="s">
        <v>53</v>
      </c>
      <c r="AD1277">
        <v>1000000001</v>
      </c>
      <c r="AE1277" s="1">
        <v>39973.351388888892</v>
      </c>
      <c r="AF1277" t="s">
        <v>3377</v>
      </c>
      <c r="AG1277" t="s">
        <v>9481</v>
      </c>
      <c r="AH1277" t="s">
        <v>51</v>
      </c>
      <c r="AJ1277" t="s">
        <v>53</v>
      </c>
      <c r="AL1277" t="s">
        <v>78</v>
      </c>
      <c r="AO1277" t="s">
        <v>8142</v>
      </c>
      <c r="AP1277" s="1">
        <v>45265.399305555555</v>
      </c>
      <c r="AQ1277" s="1">
        <v>44546.496527777781</v>
      </c>
    </row>
    <row r="1278" spans="1:43" x14ac:dyDescent="0.35">
      <c r="A1278" t="s">
        <v>9482</v>
      </c>
      <c r="B1278" t="s">
        <v>9483</v>
      </c>
      <c r="C1278" t="s">
        <v>9484</v>
      </c>
      <c r="F1278" t="s">
        <v>9485</v>
      </c>
      <c r="H1278" t="s">
        <v>9486</v>
      </c>
      <c r="I1278" t="s">
        <v>101</v>
      </c>
      <c r="J1278" t="s">
        <v>9393</v>
      </c>
      <c r="K1278" t="s">
        <v>9487</v>
      </c>
      <c r="M1278" t="s">
        <v>4445</v>
      </c>
      <c r="N1278" t="s">
        <v>65</v>
      </c>
      <c r="O1278">
        <v>80138</v>
      </c>
      <c r="P1278" t="s">
        <v>50</v>
      </c>
      <c r="U1278" s="1">
        <v>43234.488194444442</v>
      </c>
      <c r="V1278" s="1">
        <v>43234.488194444442</v>
      </c>
      <c r="W1278" s="1">
        <v>43234.663888888892</v>
      </c>
      <c r="X1278" s="1">
        <v>43234.663888888892</v>
      </c>
      <c r="AC1278" t="s">
        <v>53</v>
      </c>
      <c r="AD1278">
        <v>2969784386</v>
      </c>
      <c r="AE1278" s="1">
        <v>43178.708333333336</v>
      </c>
      <c r="AF1278" t="s">
        <v>9395</v>
      </c>
      <c r="AG1278" t="s">
        <v>9488</v>
      </c>
      <c r="AH1278" t="s">
        <v>53</v>
      </c>
      <c r="AJ1278" t="s">
        <v>53</v>
      </c>
      <c r="AL1278" t="s">
        <v>78</v>
      </c>
      <c r="AO1278" t="s">
        <v>54</v>
      </c>
    </row>
    <row r="1279" spans="1:43" x14ac:dyDescent="0.35">
      <c r="A1279" t="s">
        <v>9489</v>
      </c>
      <c r="B1279" t="s">
        <v>9490</v>
      </c>
      <c r="C1279" t="s">
        <v>707</v>
      </c>
      <c r="F1279" t="s">
        <v>9491</v>
      </c>
      <c r="H1279" t="s">
        <v>9492</v>
      </c>
      <c r="I1279" t="s">
        <v>169</v>
      </c>
      <c r="J1279" t="s">
        <v>272</v>
      </c>
      <c r="K1279" t="s">
        <v>7019</v>
      </c>
      <c r="M1279" t="s">
        <v>7020</v>
      </c>
      <c r="N1279" t="s">
        <v>7021</v>
      </c>
      <c r="O1279">
        <v>27622</v>
      </c>
      <c r="P1279" t="s">
        <v>50</v>
      </c>
      <c r="U1279" s="1">
        <v>43235</v>
      </c>
      <c r="V1279" s="1">
        <v>43235</v>
      </c>
      <c r="W1279" s="1">
        <v>43235.679166666669</v>
      </c>
      <c r="X1279" s="1">
        <v>45463.563194444447</v>
      </c>
      <c r="Y1279" s="1">
        <v>45037.604166666664</v>
      </c>
      <c r="AC1279" t="s">
        <v>53</v>
      </c>
      <c r="AD1279">
        <v>2969474461</v>
      </c>
      <c r="AE1279" s="1">
        <v>37104.381944444445</v>
      </c>
      <c r="AF1279" t="s">
        <v>9493</v>
      </c>
      <c r="AG1279" t="s">
        <v>9494</v>
      </c>
      <c r="AH1279" t="s">
        <v>51</v>
      </c>
      <c r="AJ1279" t="s">
        <v>53</v>
      </c>
      <c r="AL1279" t="s">
        <v>78</v>
      </c>
      <c r="AO1279" t="s">
        <v>5443</v>
      </c>
      <c r="AP1279" s="1">
        <v>45268.574999999997</v>
      </c>
    </row>
    <row r="1280" spans="1:43" x14ac:dyDescent="0.35">
      <c r="A1280" t="s">
        <v>9495</v>
      </c>
      <c r="B1280" t="s">
        <v>9496</v>
      </c>
      <c r="C1280" t="s">
        <v>7369</v>
      </c>
      <c r="F1280" t="s">
        <v>9497</v>
      </c>
      <c r="H1280" t="s">
        <v>9498</v>
      </c>
      <c r="I1280" t="s">
        <v>179</v>
      </c>
      <c r="J1280" t="s">
        <v>1395</v>
      </c>
      <c r="K1280" t="s">
        <v>9499</v>
      </c>
      <c r="M1280" t="s">
        <v>1397</v>
      </c>
      <c r="N1280" t="s">
        <v>213</v>
      </c>
      <c r="O1280">
        <v>80403</v>
      </c>
      <c r="P1280" t="s">
        <v>50</v>
      </c>
      <c r="U1280" s="1">
        <v>43236.411111111112</v>
      </c>
      <c r="V1280" s="1">
        <v>43236.411111111112</v>
      </c>
      <c r="W1280" s="1">
        <v>43236.417361111111</v>
      </c>
      <c r="X1280" s="1">
        <v>44883.787499999999</v>
      </c>
      <c r="AC1280" t="s">
        <v>53</v>
      </c>
      <c r="AD1280">
        <v>2969532322</v>
      </c>
      <c r="AE1280" s="1">
        <v>39559.404166666667</v>
      </c>
      <c r="AF1280" t="s">
        <v>1399</v>
      </c>
      <c r="AG1280" t="s">
        <v>9500</v>
      </c>
      <c r="AH1280" t="s">
        <v>53</v>
      </c>
      <c r="AJ1280" t="s">
        <v>53</v>
      </c>
      <c r="AK1280" t="s">
        <v>7107</v>
      </c>
      <c r="AL1280" t="s">
        <v>78</v>
      </c>
      <c r="AO1280" t="s">
        <v>54</v>
      </c>
      <c r="AP1280" s="1">
        <v>45475.480555555558</v>
      </c>
      <c r="AQ1280" s="1">
        <v>45471.529166666667</v>
      </c>
    </row>
    <row r="1281" spans="1:43" x14ac:dyDescent="0.35">
      <c r="A1281" t="s">
        <v>9501</v>
      </c>
      <c r="B1281" t="s">
        <v>9502</v>
      </c>
      <c r="C1281" t="s">
        <v>9503</v>
      </c>
      <c r="F1281">
        <v>9706234843</v>
      </c>
      <c r="H1281" t="s">
        <v>9504</v>
      </c>
      <c r="I1281" t="s">
        <v>61</v>
      </c>
      <c r="J1281" t="s">
        <v>9505</v>
      </c>
      <c r="K1281" t="s">
        <v>9506</v>
      </c>
      <c r="M1281" t="s">
        <v>9507</v>
      </c>
      <c r="N1281" t="s">
        <v>213</v>
      </c>
      <c r="O1281">
        <v>81504</v>
      </c>
      <c r="P1281" t="s">
        <v>50</v>
      </c>
      <c r="U1281" s="1">
        <v>43237.35833333333</v>
      </c>
      <c r="V1281" s="1">
        <v>43237.35833333333</v>
      </c>
      <c r="W1281" s="1">
        <v>43237.466666666667</v>
      </c>
      <c r="X1281" s="1">
        <v>43237.466666666667</v>
      </c>
      <c r="AC1281" t="s">
        <v>53</v>
      </c>
      <c r="AD1281">
        <v>2972048134</v>
      </c>
      <c r="AE1281" s="1">
        <v>44560.494444444441</v>
      </c>
      <c r="AF1281" t="s">
        <v>9508</v>
      </c>
      <c r="AG1281" t="s">
        <v>9509</v>
      </c>
      <c r="AH1281" t="s">
        <v>53</v>
      </c>
      <c r="AJ1281" t="s">
        <v>53</v>
      </c>
      <c r="AK1281" t="s">
        <v>2497</v>
      </c>
      <c r="AL1281" t="s">
        <v>78</v>
      </c>
      <c r="AO1281" t="s">
        <v>54</v>
      </c>
      <c r="AP1281" s="1">
        <v>44559.647916666669</v>
      </c>
    </row>
    <row r="1282" spans="1:43" x14ac:dyDescent="0.35">
      <c r="A1282" t="s">
        <v>9510</v>
      </c>
      <c r="B1282" t="s">
        <v>1075</v>
      </c>
      <c r="C1282" t="s">
        <v>9511</v>
      </c>
      <c r="F1282">
        <v>8423548</v>
      </c>
      <c r="H1282" t="s">
        <v>9512</v>
      </c>
      <c r="I1282" t="s">
        <v>415</v>
      </c>
      <c r="J1282" t="s">
        <v>9513</v>
      </c>
      <c r="K1282" t="s">
        <v>9514</v>
      </c>
      <c r="M1282" t="s">
        <v>419</v>
      </c>
      <c r="N1282" t="s">
        <v>398</v>
      </c>
      <c r="O1282">
        <v>87102</v>
      </c>
      <c r="P1282" t="s">
        <v>50</v>
      </c>
      <c r="U1282" s="1">
        <v>43237.493750000001</v>
      </c>
      <c r="V1282" s="1">
        <v>43237.493750000001</v>
      </c>
      <c r="W1282" s="1">
        <v>43237.494444444441</v>
      </c>
      <c r="X1282" s="1">
        <v>43882.416666666664</v>
      </c>
      <c r="AC1282" t="s">
        <v>53</v>
      </c>
      <c r="AD1282">
        <v>2969796311</v>
      </c>
      <c r="AE1282" s="1">
        <v>43237.589583333334</v>
      </c>
      <c r="AF1282" t="s">
        <v>9515</v>
      </c>
      <c r="AG1282" t="s">
        <v>9516</v>
      </c>
      <c r="AH1282" t="s">
        <v>51</v>
      </c>
      <c r="AI1282" t="s">
        <v>51</v>
      </c>
      <c r="AJ1282" t="s">
        <v>53</v>
      </c>
      <c r="AL1282" t="s">
        <v>78</v>
      </c>
      <c r="AO1282" t="s">
        <v>54</v>
      </c>
      <c r="AP1282" s="1">
        <v>44405.669444444444</v>
      </c>
      <c r="AQ1282" s="1">
        <v>43852.73541666667</v>
      </c>
    </row>
    <row r="1283" spans="1:43" x14ac:dyDescent="0.35">
      <c r="A1283" t="s">
        <v>9517</v>
      </c>
      <c r="B1283" t="s">
        <v>9518</v>
      </c>
      <c r="C1283" t="s">
        <v>940</v>
      </c>
      <c r="F1283" t="s">
        <v>233</v>
      </c>
      <c r="H1283" t="s">
        <v>9519</v>
      </c>
      <c r="I1283" t="s">
        <v>61</v>
      </c>
      <c r="J1283" t="s">
        <v>235</v>
      </c>
      <c r="P1283" t="s">
        <v>50</v>
      </c>
      <c r="U1283" s="1">
        <v>43238.424305555556</v>
      </c>
      <c r="V1283" s="1">
        <v>43238.424305555556</v>
      </c>
      <c r="W1283" s="1">
        <v>43238.443055555559</v>
      </c>
      <c r="X1283" s="1">
        <v>43433.654861111114</v>
      </c>
      <c r="AC1283" t="s">
        <v>53</v>
      </c>
      <c r="AD1283">
        <v>2969479529</v>
      </c>
      <c r="AE1283" s="1">
        <v>37399</v>
      </c>
      <c r="AF1283" t="s">
        <v>236</v>
      </c>
      <c r="AG1283" t="s">
        <v>9520</v>
      </c>
      <c r="AH1283" t="s">
        <v>53</v>
      </c>
      <c r="AJ1283" t="s">
        <v>53</v>
      </c>
      <c r="AK1283" t="s">
        <v>7790</v>
      </c>
      <c r="AL1283" t="s">
        <v>78</v>
      </c>
      <c r="AO1283" t="s">
        <v>54</v>
      </c>
      <c r="AP1283" s="1">
        <v>44062.84375</v>
      </c>
      <c r="AQ1283" s="1">
        <v>43438.515972222223</v>
      </c>
    </row>
    <row r="1284" spans="1:43" x14ac:dyDescent="0.35">
      <c r="A1284" t="s">
        <v>9521</v>
      </c>
      <c r="B1284" t="s">
        <v>9522</v>
      </c>
      <c r="C1284" t="s">
        <v>5978</v>
      </c>
      <c r="F1284">
        <v>7194299398</v>
      </c>
      <c r="H1284" t="s">
        <v>9521</v>
      </c>
      <c r="J1284" t="s">
        <v>9523</v>
      </c>
      <c r="K1284" t="s">
        <v>9524</v>
      </c>
      <c r="M1284" t="s">
        <v>9525</v>
      </c>
      <c r="N1284" t="s">
        <v>65</v>
      </c>
      <c r="O1284">
        <v>81240</v>
      </c>
      <c r="P1284" t="s">
        <v>50</v>
      </c>
      <c r="U1284" s="1">
        <v>43241</v>
      </c>
      <c r="V1284" s="1">
        <v>43241</v>
      </c>
      <c r="W1284" s="1">
        <v>43241.68472222222</v>
      </c>
      <c r="X1284" s="1">
        <v>43241.68472222222</v>
      </c>
      <c r="AC1284" t="s">
        <v>53</v>
      </c>
      <c r="AD1284">
        <v>1000000001</v>
      </c>
      <c r="AE1284" s="1">
        <v>39973.351388888892</v>
      </c>
      <c r="AF1284" t="s">
        <v>3377</v>
      </c>
      <c r="AG1284" t="s">
        <v>9526</v>
      </c>
      <c r="AH1284" t="s">
        <v>51</v>
      </c>
      <c r="AJ1284" t="s">
        <v>53</v>
      </c>
      <c r="AL1284" t="s">
        <v>78</v>
      </c>
      <c r="AO1284" t="s">
        <v>5443</v>
      </c>
      <c r="AP1284" s="1">
        <v>45160.386111111111</v>
      </c>
    </row>
    <row r="1285" spans="1:43" x14ac:dyDescent="0.35">
      <c r="A1285" t="s">
        <v>9527</v>
      </c>
      <c r="B1285" t="s">
        <v>9528</v>
      </c>
      <c r="C1285" t="s">
        <v>89</v>
      </c>
      <c r="F1285" t="s">
        <v>9529</v>
      </c>
      <c r="G1285" t="s">
        <v>9530</v>
      </c>
      <c r="H1285" t="s">
        <v>9531</v>
      </c>
      <c r="I1285" t="s">
        <v>1213</v>
      </c>
      <c r="J1285" t="s">
        <v>9532</v>
      </c>
      <c r="K1285" t="s">
        <v>9533</v>
      </c>
      <c r="M1285" t="s">
        <v>4629</v>
      </c>
      <c r="N1285" t="s">
        <v>2409</v>
      </c>
      <c r="O1285">
        <v>85043</v>
      </c>
      <c r="P1285" t="s">
        <v>50</v>
      </c>
      <c r="U1285" s="1">
        <v>43241</v>
      </c>
      <c r="V1285" s="1">
        <v>43241</v>
      </c>
      <c r="AC1285" t="s">
        <v>53</v>
      </c>
      <c r="AD1285">
        <v>2969524300</v>
      </c>
      <c r="AE1285" s="1">
        <v>39171.78125</v>
      </c>
      <c r="AG1285" t="s">
        <v>9534</v>
      </c>
      <c r="AH1285" t="s">
        <v>51</v>
      </c>
      <c r="AJ1285" t="s">
        <v>53</v>
      </c>
      <c r="AO1285" t="s">
        <v>5443</v>
      </c>
    </row>
    <row r="1286" spans="1:43" x14ac:dyDescent="0.35">
      <c r="A1286" t="s">
        <v>9535</v>
      </c>
      <c r="B1286" t="s">
        <v>9536</v>
      </c>
      <c r="C1286" t="s">
        <v>9537</v>
      </c>
      <c r="F1286" t="s">
        <v>9538</v>
      </c>
      <c r="H1286" t="s">
        <v>9539</v>
      </c>
      <c r="J1286" t="s">
        <v>9540</v>
      </c>
      <c r="O1286">
        <v>80640</v>
      </c>
      <c r="P1286" t="s">
        <v>50</v>
      </c>
      <c r="U1286" s="1">
        <v>43242</v>
      </c>
      <c r="V1286" s="1">
        <v>43242</v>
      </c>
      <c r="W1286" s="1">
        <v>43242.677777777775</v>
      </c>
      <c r="X1286" s="1">
        <v>43242.677777777775</v>
      </c>
      <c r="AC1286" t="s">
        <v>53</v>
      </c>
      <c r="AD1286">
        <v>1000000001</v>
      </c>
      <c r="AE1286" s="1">
        <v>39973.351388888892</v>
      </c>
      <c r="AF1286" t="s">
        <v>3377</v>
      </c>
      <c r="AG1286" t="s">
        <v>9541</v>
      </c>
      <c r="AH1286" t="s">
        <v>51</v>
      </c>
      <c r="AJ1286" t="s">
        <v>53</v>
      </c>
      <c r="AL1286" t="s">
        <v>78</v>
      </c>
      <c r="AO1286" t="s">
        <v>8142</v>
      </c>
    </row>
    <row r="1287" spans="1:43" x14ac:dyDescent="0.35">
      <c r="A1287" t="s">
        <v>9542</v>
      </c>
      <c r="B1287" t="s">
        <v>9543</v>
      </c>
      <c r="C1287" t="s">
        <v>9422</v>
      </c>
      <c r="F1287" t="s">
        <v>9544</v>
      </c>
      <c r="H1287" t="s">
        <v>9542</v>
      </c>
      <c r="J1287" t="s">
        <v>5239</v>
      </c>
      <c r="K1287" t="s">
        <v>5218</v>
      </c>
      <c r="M1287" t="s">
        <v>2783</v>
      </c>
      <c r="N1287" t="s">
        <v>264</v>
      </c>
      <c r="O1287">
        <v>77269</v>
      </c>
      <c r="P1287" t="s">
        <v>50</v>
      </c>
      <c r="U1287" s="1">
        <v>43243</v>
      </c>
      <c r="V1287" s="1">
        <v>43243</v>
      </c>
      <c r="W1287" s="1">
        <v>43243.456250000003</v>
      </c>
      <c r="X1287" s="1">
        <v>43243.456250000003</v>
      </c>
      <c r="AC1287" t="s">
        <v>53</v>
      </c>
      <c r="AD1287">
        <v>2969475162</v>
      </c>
      <c r="AE1287" s="1">
        <v>37147</v>
      </c>
      <c r="AF1287" t="s">
        <v>5221</v>
      </c>
      <c r="AG1287" t="s">
        <v>9545</v>
      </c>
      <c r="AH1287" t="s">
        <v>51</v>
      </c>
      <c r="AJ1287" t="s">
        <v>53</v>
      </c>
      <c r="AL1287" t="s">
        <v>78</v>
      </c>
      <c r="AO1287" t="s">
        <v>5443</v>
      </c>
      <c r="AP1287" s="1">
        <v>45427.511111111111</v>
      </c>
      <c r="AQ1287" s="1">
        <v>45427.614583333336</v>
      </c>
    </row>
    <row r="1288" spans="1:43" x14ac:dyDescent="0.35">
      <c r="A1288" t="s">
        <v>9546</v>
      </c>
      <c r="B1288" t="s">
        <v>4903</v>
      </c>
      <c r="C1288" t="s">
        <v>443</v>
      </c>
      <c r="F1288" t="s">
        <v>831</v>
      </c>
      <c r="H1288" t="s">
        <v>832</v>
      </c>
      <c r="I1288" t="s">
        <v>1213</v>
      </c>
      <c r="J1288" t="s">
        <v>834</v>
      </c>
      <c r="K1288" t="s">
        <v>9547</v>
      </c>
      <c r="M1288" t="s">
        <v>2997</v>
      </c>
      <c r="N1288" t="s">
        <v>326</v>
      </c>
      <c r="O1288">
        <v>80011</v>
      </c>
      <c r="P1288" t="s">
        <v>50</v>
      </c>
      <c r="U1288" s="1">
        <v>43252.427083333336</v>
      </c>
      <c r="V1288" s="1">
        <v>43252.427083333336</v>
      </c>
      <c r="W1288" s="1">
        <v>43252.453472222223</v>
      </c>
      <c r="X1288" s="1">
        <v>43252.453472222223</v>
      </c>
      <c r="AC1288" t="s">
        <v>53</v>
      </c>
      <c r="AD1288">
        <v>2969533306</v>
      </c>
      <c r="AE1288" s="1">
        <v>39591.598611111112</v>
      </c>
      <c r="AF1288" t="s">
        <v>836</v>
      </c>
      <c r="AG1288" t="s">
        <v>9548</v>
      </c>
      <c r="AH1288" t="s">
        <v>53</v>
      </c>
      <c r="AJ1288" t="s">
        <v>53</v>
      </c>
      <c r="AK1288" t="s">
        <v>8166</v>
      </c>
      <c r="AL1288" t="s">
        <v>78</v>
      </c>
      <c r="AO1288" t="s">
        <v>54</v>
      </c>
      <c r="AP1288" s="1">
        <v>44504.568055555559</v>
      </c>
    </row>
    <row r="1289" spans="1:43" x14ac:dyDescent="0.35">
      <c r="A1289" t="s">
        <v>9549</v>
      </c>
      <c r="B1289" t="s">
        <v>9550</v>
      </c>
      <c r="C1289" t="s">
        <v>3324</v>
      </c>
      <c r="F1289">
        <v>9706286266</v>
      </c>
      <c r="H1289" t="s">
        <v>9549</v>
      </c>
      <c r="J1289" t="s">
        <v>9551</v>
      </c>
      <c r="K1289" t="s">
        <v>9552</v>
      </c>
      <c r="M1289" t="s">
        <v>143</v>
      </c>
      <c r="N1289" t="s">
        <v>65</v>
      </c>
      <c r="O1289" t="s">
        <v>9553</v>
      </c>
      <c r="P1289" t="s">
        <v>50</v>
      </c>
      <c r="U1289" s="1">
        <v>43254</v>
      </c>
      <c r="V1289" s="1">
        <v>43254</v>
      </c>
      <c r="W1289" s="1">
        <v>43254.826388888891</v>
      </c>
      <c r="X1289" s="1">
        <v>43254.826388888891</v>
      </c>
      <c r="AC1289" t="s">
        <v>51</v>
      </c>
      <c r="AD1289">
        <v>2972134797</v>
      </c>
      <c r="AE1289" s="1">
        <v>44847.67083333333</v>
      </c>
      <c r="AF1289" t="s">
        <v>9554</v>
      </c>
      <c r="AG1289" t="s">
        <v>9555</v>
      </c>
      <c r="AH1289" t="s">
        <v>51</v>
      </c>
      <c r="AJ1289" t="s">
        <v>53</v>
      </c>
      <c r="AL1289" t="s">
        <v>68</v>
      </c>
      <c r="AO1289" t="s">
        <v>5443</v>
      </c>
      <c r="AP1289" s="1">
        <v>45403.859027777777</v>
      </c>
      <c r="AQ1289" s="1">
        <v>45422.310416666667</v>
      </c>
    </row>
    <row r="1290" spans="1:43" x14ac:dyDescent="0.35">
      <c r="A1290" t="s">
        <v>9556</v>
      </c>
      <c r="B1290" t="s">
        <v>9557</v>
      </c>
      <c r="C1290" t="s">
        <v>9558</v>
      </c>
      <c r="F1290">
        <v>7854430520</v>
      </c>
      <c r="H1290" t="s">
        <v>9556</v>
      </c>
      <c r="J1290" t="s">
        <v>9559</v>
      </c>
      <c r="K1290" t="s">
        <v>9560</v>
      </c>
      <c r="M1290" t="s">
        <v>9561</v>
      </c>
      <c r="N1290" t="s">
        <v>1217</v>
      </c>
      <c r="O1290">
        <v>67734</v>
      </c>
      <c r="P1290" t="s">
        <v>50</v>
      </c>
      <c r="U1290" s="1">
        <v>43255</v>
      </c>
      <c r="V1290" s="1">
        <v>43255</v>
      </c>
      <c r="W1290" s="1">
        <v>43255.9</v>
      </c>
      <c r="X1290" s="1">
        <v>43255.902777777781</v>
      </c>
      <c r="AC1290" t="s">
        <v>53</v>
      </c>
      <c r="AD1290">
        <v>1000000001</v>
      </c>
      <c r="AE1290" s="1">
        <v>39973.351388888892</v>
      </c>
      <c r="AF1290" t="s">
        <v>3377</v>
      </c>
      <c r="AG1290" t="s">
        <v>9562</v>
      </c>
      <c r="AH1290" t="s">
        <v>51</v>
      </c>
      <c r="AJ1290" t="s">
        <v>53</v>
      </c>
      <c r="AL1290" t="s">
        <v>78</v>
      </c>
      <c r="AO1290" t="s">
        <v>5443</v>
      </c>
      <c r="AP1290" s="1">
        <v>43843.349305555559</v>
      </c>
    </row>
    <row r="1291" spans="1:43" x14ac:dyDescent="0.35">
      <c r="A1291" t="s">
        <v>9563</v>
      </c>
      <c r="B1291" t="s">
        <v>9564</v>
      </c>
      <c r="C1291" t="s">
        <v>3504</v>
      </c>
      <c r="F1291" t="s">
        <v>9565</v>
      </c>
      <c r="H1291" t="s">
        <v>9566</v>
      </c>
      <c r="I1291" t="s">
        <v>271</v>
      </c>
      <c r="J1291" t="s">
        <v>1761</v>
      </c>
      <c r="K1291" t="s">
        <v>2351</v>
      </c>
      <c r="M1291" t="s">
        <v>159</v>
      </c>
      <c r="N1291" t="s">
        <v>65</v>
      </c>
      <c r="O1291">
        <v>80910</v>
      </c>
      <c r="P1291" t="s">
        <v>50</v>
      </c>
      <c r="U1291" s="1">
        <v>43255.376388888886</v>
      </c>
      <c r="V1291" s="1">
        <v>43255.376388888886</v>
      </c>
      <c r="W1291" s="1">
        <v>43255.422222222223</v>
      </c>
      <c r="X1291" s="1">
        <v>45471.040972222225</v>
      </c>
      <c r="Y1291" s="1">
        <v>45468.979861111111</v>
      </c>
      <c r="Z1291">
        <v>10141.200000000001</v>
      </c>
      <c r="AA1291" t="s">
        <v>133</v>
      </c>
      <c r="AC1291" t="s">
        <v>53</v>
      </c>
      <c r="AD1291">
        <v>2969476832</v>
      </c>
      <c r="AE1291" s="1">
        <v>37243</v>
      </c>
      <c r="AF1291" t="s">
        <v>1763</v>
      </c>
      <c r="AG1291" t="s">
        <v>9567</v>
      </c>
      <c r="AH1291" t="s">
        <v>53</v>
      </c>
      <c r="AJ1291" t="s">
        <v>53</v>
      </c>
      <c r="AK1291" t="s">
        <v>8166</v>
      </c>
      <c r="AL1291" t="s">
        <v>78</v>
      </c>
      <c r="AO1291" t="s">
        <v>54</v>
      </c>
      <c r="AP1291" s="1">
        <v>45418.943749999999</v>
      </c>
    </row>
    <row r="1292" spans="1:43" x14ac:dyDescent="0.35">
      <c r="A1292" t="s">
        <v>9568</v>
      </c>
      <c r="B1292" t="s">
        <v>9569</v>
      </c>
      <c r="C1292" t="s">
        <v>904</v>
      </c>
      <c r="F1292" t="s">
        <v>9570</v>
      </c>
      <c r="H1292" t="s">
        <v>9568</v>
      </c>
      <c r="J1292" t="s">
        <v>9571</v>
      </c>
      <c r="K1292" t="s">
        <v>9572</v>
      </c>
      <c r="M1292" t="s">
        <v>1272</v>
      </c>
      <c r="N1292" t="s">
        <v>65</v>
      </c>
      <c r="O1292">
        <v>80003</v>
      </c>
      <c r="P1292" t="s">
        <v>50</v>
      </c>
      <c r="U1292" s="1">
        <v>43256</v>
      </c>
      <c r="V1292" s="1">
        <v>43256</v>
      </c>
      <c r="W1292" s="1">
        <v>43256.602777777778</v>
      </c>
      <c r="X1292" s="1">
        <v>43256.602777777778</v>
      </c>
      <c r="AC1292" t="s">
        <v>53</v>
      </c>
      <c r="AD1292">
        <v>1000000001</v>
      </c>
      <c r="AE1292" s="1">
        <v>39973.351388888892</v>
      </c>
      <c r="AF1292" t="s">
        <v>3377</v>
      </c>
      <c r="AG1292" t="s">
        <v>9573</v>
      </c>
      <c r="AH1292" t="s">
        <v>51</v>
      </c>
      <c r="AJ1292" t="s">
        <v>53</v>
      </c>
      <c r="AL1292" t="s">
        <v>78</v>
      </c>
      <c r="AO1292" t="s">
        <v>5443</v>
      </c>
      <c r="AP1292" s="1">
        <v>45138.736111111109</v>
      </c>
    </row>
    <row r="1293" spans="1:43" x14ac:dyDescent="0.35">
      <c r="A1293" t="s">
        <v>9574</v>
      </c>
      <c r="B1293" t="s">
        <v>9575</v>
      </c>
      <c r="C1293" t="s">
        <v>8820</v>
      </c>
      <c r="F1293" t="s">
        <v>9576</v>
      </c>
      <c r="H1293" t="s">
        <v>9574</v>
      </c>
      <c r="J1293" t="s">
        <v>9577</v>
      </c>
      <c r="K1293" t="s">
        <v>9578</v>
      </c>
      <c r="M1293" t="s">
        <v>9579</v>
      </c>
      <c r="N1293" t="s">
        <v>65</v>
      </c>
      <c r="O1293" t="s">
        <v>9580</v>
      </c>
      <c r="P1293" t="s">
        <v>50</v>
      </c>
      <c r="U1293" s="1">
        <v>43257</v>
      </c>
      <c r="V1293" s="1">
        <v>43257</v>
      </c>
      <c r="W1293" s="1">
        <v>43257.679166666669</v>
      </c>
      <c r="X1293" s="1">
        <v>43483.406944444447</v>
      </c>
      <c r="AC1293" t="s">
        <v>53</v>
      </c>
      <c r="AD1293">
        <v>2969677678</v>
      </c>
      <c r="AE1293" s="1">
        <v>42230.481944444444</v>
      </c>
      <c r="AF1293" t="s">
        <v>9581</v>
      </c>
      <c r="AG1293" t="s">
        <v>9582</v>
      </c>
      <c r="AH1293" t="s">
        <v>51</v>
      </c>
      <c r="AJ1293" t="s">
        <v>53</v>
      </c>
      <c r="AL1293" t="s">
        <v>78</v>
      </c>
      <c r="AO1293" t="s">
        <v>5443</v>
      </c>
      <c r="AP1293" s="1">
        <v>45434.369444444441</v>
      </c>
      <c r="AQ1293" s="1">
        <v>44614.393055555556</v>
      </c>
    </row>
    <row r="1294" spans="1:43" x14ac:dyDescent="0.35">
      <c r="A1294" t="s">
        <v>9583</v>
      </c>
      <c r="B1294" t="s">
        <v>9584</v>
      </c>
      <c r="C1294" t="s">
        <v>9585</v>
      </c>
      <c r="H1294" t="s">
        <v>9586</v>
      </c>
      <c r="J1294" t="s">
        <v>9587</v>
      </c>
      <c r="P1294" t="s">
        <v>50</v>
      </c>
      <c r="U1294" s="1">
        <v>43260</v>
      </c>
      <c r="V1294" s="1">
        <v>43260</v>
      </c>
      <c r="W1294" s="1">
        <v>43260.395138888889</v>
      </c>
      <c r="X1294" s="1">
        <v>43260.395138888889</v>
      </c>
      <c r="AC1294" t="s">
        <v>53</v>
      </c>
      <c r="AD1294">
        <v>2969475309</v>
      </c>
      <c r="AE1294" s="1">
        <v>37159</v>
      </c>
      <c r="AG1294" t="s">
        <v>9588</v>
      </c>
      <c r="AH1294" t="s">
        <v>51</v>
      </c>
      <c r="AJ1294" t="s">
        <v>53</v>
      </c>
      <c r="AL1294" t="s">
        <v>78</v>
      </c>
      <c r="AO1294" t="s">
        <v>8142</v>
      </c>
    </row>
    <row r="1295" spans="1:43" x14ac:dyDescent="0.35">
      <c r="A1295" t="s">
        <v>9589</v>
      </c>
      <c r="B1295" t="s">
        <v>9590</v>
      </c>
      <c r="C1295" t="s">
        <v>9591</v>
      </c>
      <c r="F1295" t="s">
        <v>8320</v>
      </c>
      <c r="H1295" t="s">
        <v>9592</v>
      </c>
      <c r="J1295" t="s">
        <v>9593</v>
      </c>
      <c r="N1295" t="s">
        <v>287</v>
      </c>
      <c r="O1295">
        <v>80249</v>
      </c>
      <c r="P1295" t="s">
        <v>50</v>
      </c>
      <c r="U1295" s="1">
        <v>43260</v>
      </c>
      <c r="V1295" s="1">
        <v>43260</v>
      </c>
      <c r="AC1295" t="s">
        <v>53</v>
      </c>
      <c r="AG1295" t="s">
        <v>9594</v>
      </c>
      <c r="AH1295" t="s">
        <v>51</v>
      </c>
      <c r="AJ1295" t="s">
        <v>53</v>
      </c>
      <c r="AL1295" t="s">
        <v>78</v>
      </c>
      <c r="AO1295" t="s">
        <v>8142</v>
      </c>
    </row>
    <row r="1296" spans="1:43" x14ac:dyDescent="0.35">
      <c r="A1296" t="s">
        <v>9595</v>
      </c>
      <c r="B1296" t="s">
        <v>9596</v>
      </c>
      <c r="C1296" t="s">
        <v>2016</v>
      </c>
      <c r="F1296" t="s">
        <v>7216</v>
      </c>
      <c r="H1296" t="s">
        <v>9597</v>
      </c>
      <c r="J1296" t="s">
        <v>5844</v>
      </c>
      <c r="K1296" t="s">
        <v>9598</v>
      </c>
      <c r="M1296" t="s">
        <v>7031</v>
      </c>
      <c r="N1296" t="s">
        <v>65</v>
      </c>
      <c r="O1296">
        <v>80813</v>
      </c>
      <c r="P1296" t="s">
        <v>50</v>
      </c>
      <c r="U1296" s="1">
        <v>43263</v>
      </c>
      <c r="V1296" s="1">
        <v>43263</v>
      </c>
      <c r="W1296" s="1">
        <v>43263.726388888892</v>
      </c>
      <c r="X1296" s="1">
        <v>43263.726388888892</v>
      </c>
      <c r="AC1296" t="s">
        <v>53</v>
      </c>
      <c r="AD1296">
        <v>2969475403</v>
      </c>
      <c r="AE1296" s="1">
        <v>37166.661111111112</v>
      </c>
      <c r="AF1296" t="s">
        <v>5846</v>
      </c>
      <c r="AG1296" t="s">
        <v>9599</v>
      </c>
      <c r="AH1296" t="s">
        <v>51</v>
      </c>
      <c r="AJ1296" t="s">
        <v>53</v>
      </c>
      <c r="AL1296" t="s">
        <v>68</v>
      </c>
      <c r="AO1296" t="s">
        <v>5443</v>
      </c>
      <c r="AP1296" s="1">
        <v>45153.374305555553</v>
      </c>
      <c r="AQ1296" s="1">
        <v>43527.526388888888</v>
      </c>
    </row>
    <row r="1297" spans="1:43" x14ac:dyDescent="0.35">
      <c r="A1297" t="s">
        <v>9600</v>
      </c>
      <c r="B1297" t="s">
        <v>9601</v>
      </c>
      <c r="C1297" t="s">
        <v>5456</v>
      </c>
      <c r="F1297" t="s">
        <v>9602</v>
      </c>
      <c r="G1297">
        <v>3037202609</v>
      </c>
      <c r="H1297" t="s">
        <v>9603</v>
      </c>
      <c r="I1297" t="s">
        <v>179</v>
      </c>
      <c r="J1297" t="s">
        <v>2728</v>
      </c>
      <c r="K1297" t="s">
        <v>9604</v>
      </c>
      <c r="M1297" t="s">
        <v>8958</v>
      </c>
      <c r="N1297" t="s">
        <v>287</v>
      </c>
      <c r="O1297">
        <v>80504</v>
      </c>
      <c r="P1297" t="s">
        <v>50</v>
      </c>
      <c r="U1297" s="1">
        <v>43266.527083333334</v>
      </c>
      <c r="V1297" s="1">
        <v>43266.527083333334</v>
      </c>
      <c r="W1297" s="1">
        <v>43266.543055555558</v>
      </c>
      <c r="X1297" s="1">
        <v>44211.606249999997</v>
      </c>
      <c r="AC1297" t="s">
        <v>51</v>
      </c>
      <c r="AD1297">
        <v>2969581629</v>
      </c>
      <c r="AE1297" s="1">
        <v>41218.44027777778</v>
      </c>
      <c r="AF1297" t="s">
        <v>2730</v>
      </c>
      <c r="AG1297" t="s">
        <v>9605</v>
      </c>
      <c r="AH1297" t="s">
        <v>51</v>
      </c>
      <c r="AI1297" t="s">
        <v>51</v>
      </c>
      <c r="AJ1297" t="s">
        <v>53</v>
      </c>
      <c r="AL1297" t="s">
        <v>78</v>
      </c>
      <c r="AO1297" t="s">
        <v>54</v>
      </c>
      <c r="AP1297" s="1">
        <v>45476.620138888888</v>
      </c>
      <c r="AQ1297" s="1">
        <v>45470.606249999997</v>
      </c>
    </row>
    <row r="1298" spans="1:43" x14ac:dyDescent="0.35">
      <c r="A1298" t="s">
        <v>9606</v>
      </c>
      <c r="B1298" t="s">
        <v>653</v>
      </c>
      <c r="C1298" t="s">
        <v>1732</v>
      </c>
      <c r="F1298">
        <v>3038815756</v>
      </c>
      <c r="H1298" t="s">
        <v>9606</v>
      </c>
      <c r="J1298" t="s">
        <v>9607</v>
      </c>
      <c r="K1298" t="s">
        <v>9608</v>
      </c>
      <c r="M1298" t="s">
        <v>3641</v>
      </c>
      <c r="N1298" t="s">
        <v>65</v>
      </c>
      <c r="O1298">
        <v>80112</v>
      </c>
      <c r="P1298" t="s">
        <v>50</v>
      </c>
      <c r="U1298" s="1">
        <v>43270</v>
      </c>
      <c r="V1298" s="1">
        <v>43270</v>
      </c>
      <c r="W1298" s="1">
        <v>43270.42083333333</v>
      </c>
      <c r="X1298" s="1">
        <v>43270.42083333333</v>
      </c>
      <c r="AC1298" t="s">
        <v>53</v>
      </c>
      <c r="AD1298">
        <v>1000000001</v>
      </c>
      <c r="AE1298" s="1">
        <v>39973.351388888892</v>
      </c>
      <c r="AF1298" t="s">
        <v>3377</v>
      </c>
      <c r="AG1298" t="s">
        <v>9609</v>
      </c>
      <c r="AH1298" t="s">
        <v>51</v>
      </c>
      <c r="AJ1298" t="s">
        <v>53</v>
      </c>
      <c r="AL1298" t="s">
        <v>78</v>
      </c>
      <c r="AO1298" t="s">
        <v>5443</v>
      </c>
      <c r="AP1298" s="1">
        <v>44595.523611111108</v>
      </c>
      <c r="AQ1298" s="1">
        <v>43742.642361111109</v>
      </c>
    </row>
    <row r="1299" spans="1:43" x14ac:dyDescent="0.35">
      <c r="A1299" t="s">
        <v>9610</v>
      </c>
      <c r="B1299" t="s">
        <v>9611</v>
      </c>
      <c r="C1299" t="s">
        <v>9612</v>
      </c>
      <c r="D1299" t="s">
        <v>9613</v>
      </c>
      <c r="F1299" t="s">
        <v>9614</v>
      </c>
      <c r="G1299" t="s">
        <v>9615</v>
      </c>
      <c r="H1299" t="s">
        <v>9616</v>
      </c>
      <c r="I1299" t="s">
        <v>415</v>
      </c>
      <c r="J1299" t="s">
        <v>9617</v>
      </c>
      <c r="K1299" t="s">
        <v>9618</v>
      </c>
      <c r="M1299" t="s">
        <v>672</v>
      </c>
      <c r="N1299" t="s">
        <v>213</v>
      </c>
      <c r="O1299">
        <v>81004</v>
      </c>
      <c r="P1299" t="s">
        <v>50</v>
      </c>
      <c r="U1299" s="1">
        <v>43271.481944444444</v>
      </c>
      <c r="V1299" s="1">
        <v>43271.481944444444</v>
      </c>
      <c r="W1299" s="1">
        <v>43271.804861111108</v>
      </c>
      <c r="X1299" s="1">
        <v>43271.804861111108</v>
      </c>
      <c r="AC1299" t="s">
        <v>51</v>
      </c>
      <c r="AD1299">
        <v>2969813005</v>
      </c>
      <c r="AE1299" s="1">
        <v>43271.799305555556</v>
      </c>
      <c r="AG1299" t="s">
        <v>9619</v>
      </c>
      <c r="AH1299" t="s">
        <v>53</v>
      </c>
      <c r="AJ1299" t="s">
        <v>53</v>
      </c>
      <c r="AK1299" t="s">
        <v>7107</v>
      </c>
      <c r="AL1299" t="s">
        <v>78</v>
      </c>
      <c r="AO1299" t="s">
        <v>54</v>
      </c>
      <c r="AP1299" s="1">
        <v>44630.69027777778</v>
      </c>
      <c r="AQ1299" s="1">
        <v>44214.477083333331</v>
      </c>
    </row>
    <row r="1300" spans="1:43" x14ac:dyDescent="0.35">
      <c r="A1300" t="s">
        <v>9620</v>
      </c>
      <c r="B1300" t="s">
        <v>9621</v>
      </c>
      <c r="C1300" t="s">
        <v>9622</v>
      </c>
      <c r="F1300" t="s">
        <v>47</v>
      </c>
      <c r="H1300" t="s">
        <v>9623</v>
      </c>
      <c r="I1300" t="s">
        <v>415</v>
      </c>
      <c r="J1300" t="s">
        <v>49</v>
      </c>
      <c r="P1300" t="s">
        <v>50</v>
      </c>
      <c r="U1300" s="1">
        <v>43273.355555555558</v>
      </c>
      <c r="V1300" s="1">
        <v>43273.355555555558</v>
      </c>
      <c r="W1300" s="1">
        <v>43277.713888888888</v>
      </c>
      <c r="X1300" s="1">
        <v>43277.713888888888</v>
      </c>
      <c r="AC1300" t="s">
        <v>53</v>
      </c>
      <c r="AD1300">
        <v>1000000000</v>
      </c>
      <c r="AE1300" s="1">
        <v>37295</v>
      </c>
      <c r="AG1300" t="s">
        <v>9624</v>
      </c>
      <c r="AH1300" t="s">
        <v>53</v>
      </c>
      <c r="AJ1300" t="s">
        <v>53</v>
      </c>
      <c r="AK1300" t="s">
        <v>7107</v>
      </c>
      <c r="AO1300" t="s">
        <v>54</v>
      </c>
      <c r="AP1300" s="1">
        <v>45162.428472222222</v>
      </c>
    </row>
    <row r="1301" spans="1:43" x14ac:dyDescent="0.35">
      <c r="A1301" t="s">
        <v>9625</v>
      </c>
      <c r="B1301" t="s">
        <v>9626</v>
      </c>
      <c r="C1301" t="s">
        <v>302</v>
      </c>
      <c r="F1301" t="s">
        <v>9627</v>
      </c>
      <c r="H1301" t="s">
        <v>9625</v>
      </c>
      <c r="J1301" t="s">
        <v>633</v>
      </c>
      <c r="K1301" t="s">
        <v>7596</v>
      </c>
      <c r="M1301" t="s">
        <v>257</v>
      </c>
      <c r="N1301" t="s">
        <v>65</v>
      </c>
      <c r="O1301">
        <v>81321</v>
      </c>
      <c r="P1301" t="s">
        <v>50</v>
      </c>
      <c r="U1301" s="1">
        <v>43276</v>
      </c>
      <c r="V1301" s="1">
        <v>43276</v>
      </c>
      <c r="W1301" s="1">
        <v>43276.68472222222</v>
      </c>
      <c r="X1301" s="1">
        <v>43276.68472222222</v>
      </c>
      <c r="AC1301" t="s">
        <v>53</v>
      </c>
      <c r="AD1301">
        <v>2969545691</v>
      </c>
      <c r="AE1301" s="1">
        <v>40101.513194444444</v>
      </c>
      <c r="AF1301" t="s">
        <v>7597</v>
      </c>
      <c r="AG1301" t="s">
        <v>9628</v>
      </c>
      <c r="AH1301" t="s">
        <v>51</v>
      </c>
      <c r="AJ1301" t="s">
        <v>53</v>
      </c>
      <c r="AL1301" t="s">
        <v>78</v>
      </c>
      <c r="AO1301" t="s">
        <v>5443</v>
      </c>
      <c r="AP1301" s="1">
        <v>44607.454861111109</v>
      </c>
      <c r="AQ1301" s="1">
        <v>44265.457638888889</v>
      </c>
    </row>
    <row r="1302" spans="1:43" x14ac:dyDescent="0.35">
      <c r="A1302" t="s">
        <v>9629</v>
      </c>
      <c r="B1302" t="s">
        <v>1157</v>
      </c>
      <c r="C1302" t="s">
        <v>3285</v>
      </c>
      <c r="F1302" t="s">
        <v>9630</v>
      </c>
      <c r="H1302" t="s">
        <v>9631</v>
      </c>
      <c r="J1302" t="s">
        <v>9632</v>
      </c>
      <c r="N1302" t="s">
        <v>287</v>
      </c>
      <c r="O1302">
        <v>80487</v>
      </c>
      <c r="P1302" t="s">
        <v>50</v>
      </c>
      <c r="U1302" s="1">
        <v>43278</v>
      </c>
      <c r="V1302" s="1">
        <v>43278</v>
      </c>
      <c r="W1302" s="1">
        <v>43278.816666666666</v>
      </c>
      <c r="X1302" s="1">
        <v>43278.816666666666</v>
      </c>
      <c r="AC1302" t="s">
        <v>53</v>
      </c>
      <c r="AD1302">
        <v>1000000001</v>
      </c>
      <c r="AE1302" s="1">
        <v>39973.351388888892</v>
      </c>
      <c r="AF1302" t="s">
        <v>3377</v>
      </c>
      <c r="AG1302" t="s">
        <v>9633</v>
      </c>
      <c r="AH1302" t="s">
        <v>51</v>
      </c>
      <c r="AJ1302" t="s">
        <v>53</v>
      </c>
      <c r="AL1302" t="s">
        <v>78</v>
      </c>
      <c r="AO1302" t="s">
        <v>8142</v>
      </c>
    </row>
    <row r="1303" spans="1:43" x14ac:dyDescent="0.35">
      <c r="A1303" t="s">
        <v>9634</v>
      </c>
      <c r="B1303" t="s">
        <v>4100</v>
      </c>
      <c r="C1303" t="s">
        <v>338</v>
      </c>
      <c r="F1303" t="s">
        <v>9635</v>
      </c>
      <c r="H1303" t="s">
        <v>9636</v>
      </c>
      <c r="I1303" t="s">
        <v>179</v>
      </c>
      <c r="J1303" t="s">
        <v>9637</v>
      </c>
      <c r="K1303" t="s">
        <v>9638</v>
      </c>
      <c r="M1303" t="s">
        <v>9639</v>
      </c>
      <c r="N1303" t="s">
        <v>213</v>
      </c>
      <c r="O1303">
        <v>80422</v>
      </c>
      <c r="P1303" t="s">
        <v>50</v>
      </c>
      <c r="U1303" s="1">
        <v>43279.695833333331</v>
      </c>
      <c r="V1303" s="1">
        <v>43279.695833333331</v>
      </c>
      <c r="W1303" s="1">
        <v>43279.720138888886</v>
      </c>
      <c r="X1303" s="1">
        <v>43279.720138888886</v>
      </c>
      <c r="AC1303" t="s">
        <v>53</v>
      </c>
      <c r="AD1303">
        <v>2969535648</v>
      </c>
      <c r="AE1303" s="1">
        <v>39702.442361111112</v>
      </c>
      <c r="AF1303" t="s">
        <v>9640</v>
      </c>
      <c r="AG1303" t="s">
        <v>9641</v>
      </c>
      <c r="AH1303" t="s">
        <v>53</v>
      </c>
      <c r="AJ1303" t="s">
        <v>53</v>
      </c>
      <c r="AK1303" t="s">
        <v>8166</v>
      </c>
      <c r="AL1303" t="s">
        <v>68</v>
      </c>
      <c r="AO1303" t="s">
        <v>54</v>
      </c>
      <c r="AP1303" s="1">
        <v>45411.38958333333</v>
      </c>
      <c r="AQ1303" s="1">
        <v>45378.39166666667</v>
      </c>
    </row>
    <row r="1304" spans="1:43" x14ac:dyDescent="0.35">
      <c r="A1304" t="s">
        <v>9642</v>
      </c>
      <c r="B1304" t="s">
        <v>9643</v>
      </c>
      <c r="C1304" t="s">
        <v>9644</v>
      </c>
      <c r="F1304" t="s">
        <v>9645</v>
      </c>
      <c r="H1304" t="s">
        <v>9646</v>
      </c>
      <c r="J1304" t="s">
        <v>582</v>
      </c>
      <c r="P1304" t="s">
        <v>50</v>
      </c>
      <c r="U1304" s="1">
        <v>43284</v>
      </c>
      <c r="V1304" s="1">
        <v>43284</v>
      </c>
      <c r="W1304" s="1">
        <v>43284.394444444442</v>
      </c>
      <c r="X1304" s="1">
        <v>43284.394444444442</v>
      </c>
      <c r="AC1304" t="s">
        <v>53</v>
      </c>
      <c r="AD1304">
        <v>2969479981</v>
      </c>
      <c r="AE1304" s="1">
        <v>37426</v>
      </c>
      <c r="AF1304" t="s">
        <v>583</v>
      </c>
      <c r="AG1304" t="s">
        <v>9647</v>
      </c>
      <c r="AH1304" t="s">
        <v>51</v>
      </c>
      <c r="AJ1304" t="s">
        <v>53</v>
      </c>
      <c r="AL1304" t="s">
        <v>78</v>
      </c>
      <c r="AO1304" t="s">
        <v>8142</v>
      </c>
    </row>
    <row r="1305" spans="1:43" x14ac:dyDescent="0.35">
      <c r="A1305" t="s">
        <v>9648</v>
      </c>
      <c r="B1305" t="s">
        <v>9649</v>
      </c>
      <c r="C1305" t="s">
        <v>2769</v>
      </c>
      <c r="F1305" t="s">
        <v>9650</v>
      </c>
      <c r="H1305" t="s">
        <v>9651</v>
      </c>
      <c r="J1305" t="s">
        <v>5217</v>
      </c>
      <c r="K1305" t="s">
        <v>9652</v>
      </c>
      <c r="M1305" t="s">
        <v>5343</v>
      </c>
      <c r="N1305" t="s">
        <v>798</v>
      </c>
      <c r="O1305">
        <v>79706</v>
      </c>
      <c r="P1305" t="s">
        <v>50</v>
      </c>
      <c r="U1305" s="1">
        <v>43286</v>
      </c>
      <c r="V1305" s="1">
        <v>43286</v>
      </c>
      <c r="W1305" s="1">
        <v>43286.463888888888</v>
      </c>
      <c r="X1305" s="1">
        <v>43286.463888888888</v>
      </c>
      <c r="AC1305" t="s">
        <v>53</v>
      </c>
      <c r="AD1305">
        <v>2969475162</v>
      </c>
      <c r="AE1305" s="1">
        <v>37147</v>
      </c>
      <c r="AF1305" t="s">
        <v>5221</v>
      </c>
      <c r="AG1305" t="s">
        <v>9653</v>
      </c>
      <c r="AH1305" t="s">
        <v>51</v>
      </c>
      <c r="AJ1305" t="s">
        <v>53</v>
      </c>
      <c r="AL1305" t="s">
        <v>78</v>
      </c>
      <c r="AO1305" t="s">
        <v>5443</v>
      </c>
      <c r="AP1305" s="1">
        <v>44544.599305555559</v>
      </c>
      <c r="AQ1305" s="1">
        <v>44540.434027777781</v>
      </c>
    </row>
    <row r="1306" spans="1:43" x14ac:dyDescent="0.35">
      <c r="A1306" t="s">
        <v>9654</v>
      </c>
      <c r="B1306" t="s">
        <v>9655</v>
      </c>
      <c r="C1306" t="s">
        <v>530</v>
      </c>
      <c r="F1306" t="s">
        <v>9656</v>
      </c>
      <c r="G1306" t="s">
        <v>9656</v>
      </c>
      <c r="H1306" t="s">
        <v>9657</v>
      </c>
      <c r="I1306" t="s">
        <v>101</v>
      </c>
      <c r="J1306" t="s">
        <v>9658</v>
      </c>
      <c r="K1306" t="s">
        <v>9659</v>
      </c>
      <c r="M1306" t="s">
        <v>3225</v>
      </c>
      <c r="N1306" t="s">
        <v>287</v>
      </c>
      <c r="O1306" t="s">
        <v>9660</v>
      </c>
      <c r="P1306" t="s">
        <v>50</v>
      </c>
      <c r="U1306" s="1">
        <v>43288.504861111112</v>
      </c>
      <c r="V1306" s="1">
        <v>43288.504861111112</v>
      </c>
      <c r="W1306" s="1">
        <v>43290.45</v>
      </c>
      <c r="X1306" s="1">
        <v>43290.45</v>
      </c>
      <c r="AC1306" t="s">
        <v>53</v>
      </c>
      <c r="AD1306">
        <v>2969801910</v>
      </c>
      <c r="AE1306" s="1">
        <v>43244.643750000003</v>
      </c>
      <c r="AF1306" t="s">
        <v>9661</v>
      </c>
      <c r="AG1306" t="s">
        <v>9662</v>
      </c>
      <c r="AH1306" t="s">
        <v>53</v>
      </c>
      <c r="AJ1306" t="s">
        <v>53</v>
      </c>
      <c r="AK1306" t="s">
        <v>8052</v>
      </c>
      <c r="AL1306" t="s">
        <v>68</v>
      </c>
      <c r="AO1306" t="s">
        <v>54</v>
      </c>
    </row>
    <row r="1307" spans="1:43" x14ac:dyDescent="0.35">
      <c r="A1307" t="s">
        <v>9663</v>
      </c>
      <c r="B1307" t="s">
        <v>9664</v>
      </c>
      <c r="C1307" t="s">
        <v>849</v>
      </c>
      <c r="D1307" t="s">
        <v>58</v>
      </c>
      <c r="F1307" t="s">
        <v>9665</v>
      </c>
      <c r="G1307" t="s">
        <v>9666</v>
      </c>
      <c r="H1307" t="s">
        <v>9667</v>
      </c>
      <c r="I1307" t="s">
        <v>179</v>
      </c>
      <c r="J1307" t="s">
        <v>491</v>
      </c>
      <c r="K1307" t="s">
        <v>9668</v>
      </c>
      <c r="M1307" t="s">
        <v>3777</v>
      </c>
      <c r="N1307" t="s">
        <v>3778</v>
      </c>
      <c r="O1307">
        <v>68137</v>
      </c>
      <c r="P1307" t="s">
        <v>50</v>
      </c>
      <c r="U1307" s="1">
        <v>43291</v>
      </c>
      <c r="V1307" s="1">
        <v>43291</v>
      </c>
      <c r="W1307" s="1">
        <v>43291.337500000001</v>
      </c>
      <c r="X1307" s="1">
        <v>43291.337500000001</v>
      </c>
      <c r="AC1307" t="s">
        <v>53</v>
      </c>
      <c r="AD1307">
        <v>2969472760</v>
      </c>
      <c r="AE1307" s="1">
        <v>36916.71597222222</v>
      </c>
      <c r="AG1307" t="s">
        <v>9669</v>
      </c>
      <c r="AH1307" t="s">
        <v>51</v>
      </c>
      <c r="AJ1307" t="s">
        <v>53</v>
      </c>
      <c r="AL1307" t="s">
        <v>78</v>
      </c>
      <c r="AO1307" t="s">
        <v>8142</v>
      </c>
    </row>
    <row r="1308" spans="1:43" x14ac:dyDescent="0.35">
      <c r="A1308" t="s">
        <v>9670</v>
      </c>
      <c r="B1308" t="s">
        <v>9671</v>
      </c>
      <c r="C1308" t="s">
        <v>9672</v>
      </c>
      <c r="F1308" t="s">
        <v>9673</v>
      </c>
      <c r="H1308" t="s">
        <v>9674</v>
      </c>
      <c r="J1308" t="s">
        <v>9675</v>
      </c>
      <c r="K1308" t="s">
        <v>9676</v>
      </c>
      <c r="L1308" t="s">
        <v>9677</v>
      </c>
      <c r="M1308" t="s">
        <v>1692</v>
      </c>
      <c r="N1308" t="s">
        <v>501</v>
      </c>
      <c r="O1308">
        <v>88240</v>
      </c>
      <c r="P1308" t="s">
        <v>50</v>
      </c>
      <c r="U1308" s="1">
        <v>43291</v>
      </c>
      <c r="V1308" s="1">
        <v>43291</v>
      </c>
      <c r="W1308" s="1">
        <v>43291.4375</v>
      </c>
      <c r="X1308" s="1">
        <v>43291.4375</v>
      </c>
      <c r="AC1308" t="s">
        <v>53</v>
      </c>
      <c r="AD1308">
        <v>2969522741</v>
      </c>
      <c r="AE1308" s="1">
        <v>39101.698611111111</v>
      </c>
      <c r="AF1308" t="s">
        <v>9678</v>
      </c>
      <c r="AG1308" t="s">
        <v>9679</v>
      </c>
      <c r="AH1308" t="s">
        <v>51</v>
      </c>
      <c r="AJ1308" t="s">
        <v>53</v>
      </c>
      <c r="AL1308" t="s">
        <v>78</v>
      </c>
      <c r="AO1308" t="s">
        <v>5443</v>
      </c>
      <c r="AP1308" s="1">
        <v>45476.401388888888</v>
      </c>
    </row>
    <row r="1309" spans="1:43" x14ac:dyDescent="0.35">
      <c r="A1309" t="s">
        <v>9680</v>
      </c>
      <c r="B1309" t="s">
        <v>3788</v>
      </c>
      <c r="C1309" t="s">
        <v>7471</v>
      </c>
      <c r="F1309" t="s">
        <v>9681</v>
      </c>
      <c r="H1309" t="s">
        <v>9682</v>
      </c>
      <c r="J1309" t="s">
        <v>9683</v>
      </c>
      <c r="N1309">
        <v>-1</v>
      </c>
      <c r="O1309">
        <v>67836</v>
      </c>
      <c r="P1309" t="s">
        <v>50</v>
      </c>
      <c r="U1309" s="1">
        <v>43293</v>
      </c>
      <c r="V1309" s="1">
        <v>43293</v>
      </c>
      <c r="W1309" s="1">
        <v>43293.837500000001</v>
      </c>
      <c r="X1309" s="1">
        <v>43293.837500000001</v>
      </c>
      <c r="AC1309" t="s">
        <v>53</v>
      </c>
      <c r="AD1309">
        <v>2969818998</v>
      </c>
      <c r="AE1309" s="1">
        <v>43294.40625</v>
      </c>
      <c r="AF1309" t="s">
        <v>9684</v>
      </c>
      <c r="AG1309" t="s">
        <v>9685</v>
      </c>
      <c r="AH1309" t="s">
        <v>51</v>
      </c>
      <c r="AJ1309" t="s">
        <v>53</v>
      </c>
      <c r="AL1309" t="s">
        <v>78</v>
      </c>
      <c r="AO1309" t="s">
        <v>8142</v>
      </c>
      <c r="AP1309" s="1">
        <v>45222.621527777781</v>
      </c>
      <c r="AQ1309" s="1">
        <v>43780.84652777778</v>
      </c>
    </row>
    <row r="1310" spans="1:43" x14ac:dyDescent="0.35">
      <c r="A1310" t="s">
        <v>9686</v>
      </c>
      <c r="B1310" t="s">
        <v>9687</v>
      </c>
      <c r="C1310" t="s">
        <v>309</v>
      </c>
      <c r="D1310" t="s">
        <v>2923</v>
      </c>
      <c r="F1310" t="s">
        <v>9688</v>
      </c>
      <c r="G1310" t="s">
        <v>9689</v>
      </c>
      <c r="H1310" t="s">
        <v>9690</v>
      </c>
      <c r="I1310" t="s">
        <v>61</v>
      </c>
      <c r="J1310" t="s">
        <v>9691</v>
      </c>
      <c r="K1310" t="s">
        <v>9692</v>
      </c>
      <c r="M1310" t="s">
        <v>419</v>
      </c>
      <c r="N1310" t="s">
        <v>398</v>
      </c>
      <c r="O1310">
        <v>87106</v>
      </c>
      <c r="P1310" t="s">
        <v>50</v>
      </c>
      <c r="U1310" s="1">
        <v>43293</v>
      </c>
      <c r="V1310" s="1">
        <v>43293</v>
      </c>
      <c r="W1310" s="1">
        <v>43293.386111111111</v>
      </c>
      <c r="X1310" s="1">
        <v>43293.386111111111</v>
      </c>
      <c r="AC1310" t="s">
        <v>53</v>
      </c>
      <c r="AD1310">
        <v>2969513144</v>
      </c>
      <c r="AE1310" s="1">
        <v>38516.704861111109</v>
      </c>
      <c r="AF1310" t="s">
        <v>9693</v>
      </c>
      <c r="AG1310" t="s">
        <v>9694</v>
      </c>
      <c r="AH1310" t="s">
        <v>51</v>
      </c>
      <c r="AJ1310" t="s">
        <v>53</v>
      </c>
      <c r="AL1310" t="s">
        <v>78</v>
      </c>
      <c r="AO1310" t="s">
        <v>5443</v>
      </c>
      <c r="AP1310" s="1">
        <v>44364.634027777778</v>
      </c>
    </row>
    <row r="1311" spans="1:43" x14ac:dyDescent="0.35">
      <c r="A1311" t="s">
        <v>9695</v>
      </c>
      <c r="B1311" t="s">
        <v>6910</v>
      </c>
      <c r="C1311" t="s">
        <v>9696</v>
      </c>
      <c r="D1311" t="s">
        <v>9697</v>
      </c>
      <c r="H1311" t="s">
        <v>9698</v>
      </c>
      <c r="J1311" t="s">
        <v>62</v>
      </c>
      <c r="P1311" t="s">
        <v>50</v>
      </c>
      <c r="U1311" s="1">
        <v>43298</v>
      </c>
      <c r="V1311" s="1">
        <v>43298</v>
      </c>
      <c r="W1311" s="1">
        <v>43304.665277777778</v>
      </c>
      <c r="X1311" s="1">
        <v>43564.536805555559</v>
      </c>
      <c r="AC1311" t="s">
        <v>53</v>
      </c>
      <c r="AD1311">
        <v>2969479981</v>
      </c>
      <c r="AE1311" s="1">
        <v>37426</v>
      </c>
      <c r="AF1311" t="s">
        <v>1314</v>
      </c>
      <c r="AG1311" t="s">
        <v>9699</v>
      </c>
      <c r="AH1311" t="s">
        <v>51</v>
      </c>
      <c r="AJ1311" t="s">
        <v>53</v>
      </c>
      <c r="AL1311" t="s">
        <v>78</v>
      </c>
      <c r="AO1311" t="s">
        <v>5443</v>
      </c>
      <c r="AP1311" s="1">
        <v>44232.352083333331</v>
      </c>
      <c r="AQ1311" s="1">
        <v>43728.640972222223</v>
      </c>
    </row>
    <row r="1312" spans="1:43" x14ac:dyDescent="0.35">
      <c r="A1312" t="s">
        <v>9700</v>
      </c>
      <c r="B1312" t="s">
        <v>9701</v>
      </c>
      <c r="C1312" t="s">
        <v>3324</v>
      </c>
      <c r="F1312">
        <v>13034348372</v>
      </c>
      <c r="H1312" t="s">
        <v>9700</v>
      </c>
      <c r="J1312" t="s">
        <v>9702</v>
      </c>
      <c r="K1312" t="s">
        <v>9703</v>
      </c>
      <c r="M1312" t="s">
        <v>3066</v>
      </c>
      <c r="N1312" t="s">
        <v>65</v>
      </c>
      <c r="O1312" t="s">
        <v>9704</v>
      </c>
      <c r="P1312" t="s">
        <v>50</v>
      </c>
      <c r="U1312" s="1">
        <v>43298</v>
      </c>
      <c r="V1312" s="1">
        <v>43298</v>
      </c>
      <c r="W1312" s="1">
        <v>43298.87222222222</v>
      </c>
      <c r="X1312" s="1">
        <v>43298.87222222222</v>
      </c>
      <c r="AC1312" t="s">
        <v>53</v>
      </c>
      <c r="AD1312">
        <v>1000000001</v>
      </c>
      <c r="AE1312" s="1">
        <v>39973.351388888892</v>
      </c>
      <c r="AF1312" t="s">
        <v>3377</v>
      </c>
      <c r="AG1312" t="s">
        <v>9705</v>
      </c>
      <c r="AH1312" t="s">
        <v>51</v>
      </c>
      <c r="AJ1312" t="s">
        <v>53</v>
      </c>
      <c r="AL1312" t="s">
        <v>78</v>
      </c>
      <c r="AO1312" t="s">
        <v>5443</v>
      </c>
      <c r="AP1312" s="1">
        <v>45377.890277777777</v>
      </c>
    </row>
    <row r="1313" spans="1:43" x14ac:dyDescent="0.35">
      <c r="A1313" t="s">
        <v>9706</v>
      </c>
      <c r="B1313" t="s">
        <v>4114</v>
      </c>
      <c r="C1313" t="s">
        <v>3285</v>
      </c>
      <c r="H1313" t="s">
        <v>9707</v>
      </c>
      <c r="I1313" t="s">
        <v>61</v>
      </c>
      <c r="J1313" t="s">
        <v>710</v>
      </c>
      <c r="P1313" t="s">
        <v>50</v>
      </c>
      <c r="U1313" s="1">
        <v>43298.617361111108</v>
      </c>
      <c r="V1313" s="1">
        <v>43298.617361111108</v>
      </c>
      <c r="W1313" s="1">
        <v>43305.723611111112</v>
      </c>
      <c r="X1313" s="1">
        <v>43893.454861111109</v>
      </c>
      <c r="AC1313" t="s">
        <v>53</v>
      </c>
      <c r="AD1313">
        <v>2969477838</v>
      </c>
      <c r="AE1313" s="1">
        <v>37309</v>
      </c>
      <c r="AF1313" t="s">
        <v>711</v>
      </c>
      <c r="AG1313" t="s">
        <v>9708</v>
      </c>
      <c r="AH1313" t="s">
        <v>53</v>
      </c>
      <c r="AJ1313" t="s">
        <v>53</v>
      </c>
      <c r="AK1313" t="s">
        <v>8166</v>
      </c>
      <c r="AL1313" t="s">
        <v>68</v>
      </c>
      <c r="AO1313" t="s">
        <v>54</v>
      </c>
      <c r="AP1313" s="1">
        <v>45476.67083333333</v>
      </c>
      <c r="AQ1313" s="1">
        <v>45458.638888888891</v>
      </c>
    </row>
    <row r="1314" spans="1:43" x14ac:dyDescent="0.35">
      <c r="A1314" t="s">
        <v>9709</v>
      </c>
      <c r="B1314" t="s">
        <v>9710</v>
      </c>
      <c r="C1314" t="s">
        <v>1798</v>
      </c>
      <c r="D1314" t="s">
        <v>1052</v>
      </c>
      <c r="H1314" t="s">
        <v>9711</v>
      </c>
      <c r="I1314" t="s">
        <v>415</v>
      </c>
      <c r="J1314" t="s">
        <v>5217</v>
      </c>
      <c r="K1314" t="s">
        <v>5218</v>
      </c>
      <c r="M1314" t="s">
        <v>2783</v>
      </c>
      <c r="N1314" t="s">
        <v>264</v>
      </c>
      <c r="O1314">
        <v>77269</v>
      </c>
      <c r="P1314" t="s">
        <v>50</v>
      </c>
      <c r="U1314" s="1">
        <v>43298.867361111108</v>
      </c>
      <c r="V1314" s="1">
        <v>43298.867361111108</v>
      </c>
      <c r="W1314" s="1">
        <v>43305.635416666664</v>
      </c>
      <c r="X1314" s="1">
        <v>43305.635416666664</v>
      </c>
      <c r="AC1314" t="s">
        <v>53</v>
      </c>
      <c r="AD1314">
        <v>2969475162</v>
      </c>
      <c r="AE1314" s="1">
        <v>37147</v>
      </c>
      <c r="AF1314" t="s">
        <v>5221</v>
      </c>
      <c r="AG1314" t="s">
        <v>9712</v>
      </c>
      <c r="AH1314" t="s">
        <v>53</v>
      </c>
      <c r="AJ1314" t="s">
        <v>53</v>
      </c>
      <c r="AK1314" t="s">
        <v>2497</v>
      </c>
      <c r="AL1314" t="s">
        <v>78</v>
      </c>
      <c r="AO1314" t="s">
        <v>54</v>
      </c>
      <c r="AP1314" s="1">
        <v>44627.30972222222</v>
      </c>
    </row>
    <row r="1315" spans="1:43" x14ac:dyDescent="0.35">
      <c r="A1315" t="s">
        <v>9713</v>
      </c>
      <c r="B1315" t="s">
        <v>9714</v>
      </c>
      <c r="C1315" t="s">
        <v>4272</v>
      </c>
      <c r="F1315">
        <f>1575-513-1710</f>
        <v>-648</v>
      </c>
      <c r="H1315" t="s">
        <v>9715</v>
      </c>
      <c r="J1315" t="s">
        <v>4001</v>
      </c>
      <c r="K1315" t="s">
        <v>369</v>
      </c>
      <c r="M1315" t="s">
        <v>370</v>
      </c>
      <c r="N1315" t="s">
        <v>398</v>
      </c>
      <c r="O1315">
        <v>88240</v>
      </c>
      <c r="P1315" t="s">
        <v>50</v>
      </c>
      <c r="U1315" s="1">
        <v>43301</v>
      </c>
      <c r="V1315" s="1">
        <v>43301</v>
      </c>
      <c r="W1315" s="1">
        <v>43301.318749999999</v>
      </c>
      <c r="X1315" s="1">
        <v>43301.318749999999</v>
      </c>
      <c r="AC1315" t="s">
        <v>53</v>
      </c>
      <c r="AD1315">
        <v>2969512497</v>
      </c>
      <c r="AE1315" s="1">
        <v>38481.407638888886</v>
      </c>
      <c r="AF1315" t="s">
        <v>4005</v>
      </c>
      <c r="AG1315" t="s">
        <v>9716</v>
      </c>
      <c r="AH1315" t="s">
        <v>51</v>
      </c>
      <c r="AJ1315" t="s">
        <v>53</v>
      </c>
      <c r="AL1315" t="s">
        <v>78</v>
      </c>
      <c r="AO1315" t="s">
        <v>8142</v>
      </c>
      <c r="AP1315" s="1">
        <v>44252.396527777775</v>
      </c>
    </row>
    <row r="1316" spans="1:43" x14ac:dyDescent="0.35">
      <c r="A1316" t="s">
        <v>9717</v>
      </c>
      <c r="B1316" t="s">
        <v>9718</v>
      </c>
      <c r="C1316" t="s">
        <v>424</v>
      </c>
      <c r="F1316" t="s">
        <v>9719</v>
      </c>
      <c r="G1316" t="s">
        <v>9720</v>
      </c>
      <c r="H1316" t="s">
        <v>9721</v>
      </c>
      <c r="I1316" t="s">
        <v>101</v>
      </c>
      <c r="J1316" t="s">
        <v>9722</v>
      </c>
      <c r="K1316" t="s">
        <v>9723</v>
      </c>
      <c r="M1316" t="s">
        <v>9724</v>
      </c>
      <c r="N1316" t="s">
        <v>65</v>
      </c>
      <c r="O1316">
        <v>81652</v>
      </c>
      <c r="P1316" t="s">
        <v>50</v>
      </c>
      <c r="U1316" s="1">
        <v>43301.54583333333</v>
      </c>
      <c r="V1316" s="1">
        <v>43301.54583333333</v>
      </c>
      <c r="W1316" s="1">
        <v>43301.601388888892</v>
      </c>
      <c r="X1316" s="1">
        <v>43301.601388888892</v>
      </c>
      <c r="AC1316" t="s">
        <v>53</v>
      </c>
      <c r="AD1316">
        <v>2969678864</v>
      </c>
      <c r="AE1316" s="1">
        <v>42244.643055555556</v>
      </c>
      <c r="AF1316" t="s">
        <v>9725</v>
      </c>
      <c r="AG1316" t="s">
        <v>9726</v>
      </c>
      <c r="AH1316" t="s">
        <v>53</v>
      </c>
      <c r="AJ1316" t="s">
        <v>53</v>
      </c>
      <c r="AK1316" t="s">
        <v>2497</v>
      </c>
      <c r="AL1316" t="s">
        <v>68</v>
      </c>
      <c r="AO1316" t="s">
        <v>54</v>
      </c>
      <c r="AP1316" s="1">
        <v>45299.455555555556</v>
      </c>
    </row>
    <row r="1317" spans="1:43" x14ac:dyDescent="0.35">
      <c r="A1317" t="s">
        <v>9727</v>
      </c>
      <c r="B1317" t="s">
        <v>653</v>
      </c>
      <c r="C1317" t="s">
        <v>702</v>
      </c>
      <c r="F1317">
        <v>13035026799</v>
      </c>
      <c r="H1317" t="s">
        <v>9727</v>
      </c>
      <c r="J1317" t="s">
        <v>9728</v>
      </c>
      <c r="K1317" t="s">
        <v>9729</v>
      </c>
      <c r="M1317" t="s">
        <v>196</v>
      </c>
      <c r="N1317" t="s">
        <v>213</v>
      </c>
      <c r="O1317">
        <v>80421</v>
      </c>
      <c r="P1317" t="s">
        <v>50</v>
      </c>
      <c r="U1317" s="1">
        <v>43304</v>
      </c>
      <c r="V1317" s="1">
        <v>43304</v>
      </c>
      <c r="W1317" s="1">
        <v>43304.990277777775</v>
      </c>
      <c r="X1317" s="1">
        <v>43304.990277777775</v>
      </c>
      <c r="AC1317" t="s">
        <v>53</v>
      </c>
      <c r="AD1317">
        <v>2972134803</v>
      </c>
      <c r="AE1317" s="1">
        <v>44847.708333333336</v>
      </c>
      <c r="AF1317" t="s">
        <v>9730</v>
      </c>
      <c r="AG1317" t="s">
        <v>9731</v>
      </c>
      <c r="AH1317" t="s">
        <v>51</v>
      </c>
      <c r="AJ1317" t="s">
        <v>53</v>
      </c>
      <c r="AL1317" t="s">
        <v>78</v>
      </c>
      <c r="AO1317" t="s">
        <v>5443</v>
      </c>
      <c r="AP1317" s="1">
        <v>45472.768055555556</v>
      </c>
      <c r="AQ1317" s="1">
        <v>44696.98333333333</v>
      </c>
    </row>
    <row r="1318" spans="1:43" x14ac:dyDescent="0.35">
      <c r="A1318" t="s">
        <v>9732</v>
      </c>
      <c r="B1318" t="s">
        <v>9733</v>
      </c>
      <c r="C1318" t="s">
        <v>1459</v>
      </c>
      <c r="H1318" t="s">
        <v>9734</v>
      </c>
      <c r="I1318" t="s">
        <v>61</v>
      </c>
      <c r="J1318" t="s">
        <v>62</v>
      </c>
      <c r="P1318" t="s">
        <v>50</v>
      </c>
      <c r="U1318" s="1">
        <v>43304.378472222219</v>
      </c>
      <c r="V1318" s="1">
        <v>43304.378472222219</v>
      </c>
      <c r="W1318" s="1">
        <v>43305.493055555555</v>
      </c>
      <c r="X1318" s="1">
        <v>43305.493055555555</v>
      </c>
      <c r="AC1318" t="s">
        <v>53</v>
      </c>
      <c r="AD1318">
        <v>2969479981</v>
      </c>
      <c r="AE1318" s="1">
        <v>37426</v>
      </c>
      <c r="AF1318" t="s">
        <v>1314</v>
      </c>
      <c r="AG1318" t="s">
        <v>9735</v>
      </c>
      <c r="AH1318" t="s">
        <v>53</v>
      </c>
      <c r="AJ1318" t="s">
        <v>53</v>
      </c>
      <c r="AK1318" t="s">
        <v>7112</v>
      </c>
      <c r="AL1318" t="s">
        <v>78</v>
      </c>
      <c r="AO1318" t="s">
        <v>54</v>
      </c>
      <c r="AP1318" s="1">
        <v>44406.372916666667</v>
      </c>
    </row>
    <row r="1319" spans="1:43" x14ac:dyDescent="0.35">
      <c r="A1319" t="s">
        <v>9736</v>
      </c>
      <c r="B1319" t="s">
        <v>9737</v>
      </c>
      <c r="C1319" t="s">
        <v>9738</v>
      </c>
      <c r="F1319" t="s">
        <v>9739</v>
      </c>
      <c r="H1319" t="s">
        <v>9740</v>
      </c>
      <c r="I1319" t="s">
        <v>101</v>
      </c>
      <c r="J1319" t="s">
        <v>9741</v>
      </c>
      <c r="K1319" t="s">
        <v>9742</v>
      </c>
      <c r="M1319" t="s">
        <v>4583</v>
      </c>
      <c r="N1319" t="s">
        <v>398</v>
      </c>
      <c r="O1319">
        <v>87506</v>
      </c>
      <c r="P1319" t="s">
        <v>50</v>
      </c>
      <c r="U1319" s="1">
        <v>43305.529166666667</v>
      </c>
      <c r="V1319" s="1">
        <v>43305.529166666667</v>
      </c>
      <c r="W1319" s="1">
        <v>43305.529861111114</v>
      </c>
      <c r="X1319" s="1">
        <v>43497.638194444444</v>
      </c>
      <c r="AC1319" t="s">
        <v>53</v>
      </c>
      <c r="AD1319">
        <v>2969819304</v>
      </c>
      <c r="AE1319" s="1">
        <v>43297.620833333334</v>
      </c>
      <c r="AF1319" t="s">
        <v>9743</v>
      </c>
      <c r="AG1319" t="s">
        <v>9744</v>
      </c>
      <c r="AH1319" t="s">
        <v>51</v>
      </c>
      <c r="AI1319" t="s">
        <v>51</v>
      </c>
      <c r="AJ1319" t="s">
        <v>53</v>
      </c>
      <c r="AL1319" t="s">
        <v>78</v>
      </c>
      <c r="AO1319" t="s">
        <v>54</v>
      </c>
      <c r="AP1319" s="1">
        <v>44452.630555555559</v>
      </c>
      <c r="AQ1319" s="1">
        <v>43320.340277777781</v>
      </c>
    </row>
    <row r="1320" spans="1:43" x14ac:dyDescent="0.35">
      <c r="A1320" t="s">
        <v>9745</v>
      </c>
      <c r="B1320" t="s">
        <v>9746</v>
      </c>
      <c r="C1320" t="s">
        <v>9747</v>
      </c>
      <c r="F1320" t="s">
        <v>9748</v>
      </c>
      <c r="G1320">
        <v>5757405384</v>
      </c>
      <c r="H1320" t="s">
        <v>9749</v>
      </c>
      <c r="I1320" t="s">
        <v>169</v>
      </c>
      <c r="J1320" t="s">
        <v>1014</v>
      </c>
      <c r="K1320" t="s">
        <v>6223</v>
      </c>
      <c r="M1320" t="s">
        <v>5488</v>
      </c>
      <c r="N1320" t="s">
        <v>1515</v>
      </c>
      <c r="O1320" t="s">
        <v>6224</v>
      </c>
      <c r="P1320" t="s">
        <v>50</v>
      </c>
      <c r="Q1320" t="s">
        <v>502</v>
      </c>
      <c r="R1320" t="s">
        <v>9750</v>
      </c>
      <c r="U1320" s="1">
        <v>39464.335416666669</v>
      </c>
      <c r="V1320" s="1">
        <v>43305.530555555553</v>
      </c>
      <c r="W1320" s="1">
        <v>39464.521527777775</v>
      </c>
      <c r="X1320" s="1">
        <v>44747.569444444445</v>
      </c>
      <c r="AC1320" t="s">
        <v>53</v>
      </c>
      <c r="AD1320">
        <v>2969480780</v>
      </c>
      <c r="AE1320" s="1">
        <v>37467</v>
      </c>
      <c r="AF1320" t="s">
        <v>9751</v>
      </c>
      <c r="AG1320" t="s">
        <v>9752</v>
      </c>
      <c r="AH1320" t="s">
        <v>53</v>
      </c>
      <c r="AJ1320" t="s">
        <v>53</v>
      </c>
      <c r="AK1320" t="s">
        <v>182</v>
      </c>
      <c r="AL1320" t="s">
        <v>68</v>
      </c>
      <c r="AO1320" t="s">
        <v>54</v>
      </c>
      <c r="AP1320" s="1">
        <v>45379.367361111108</v>
      </c>
    </row>
    <row r="1321" spans="1:43" x14ac:dyDescent="0.35">
      <c r="A1321" t="s">
        <v>9753</v>
      </c>
      <c r="B1321" t="s">
        <v>3929</v>
      </c>
      <c r="C1321" t="s">
        <v>1704</v>
      </c>
      <c r="F1321" t="s">
        <v>9754</v>
      </c>
      <c r="H1321" t="s">
        <v>3932</v>
      </c>
      <c r="I1321" t="s">
        <v>179</v>
      </c>
      <c r="J1321" t="s">
        <v>3933</v>
      </c>
      <c r="K1321" t="s">
        <v>9755</v>
      </c>
      <c r="M1321" t="s">
        <v>1397</v>
      </c>
      <c r="N1321" t="s">
        <v>65</v>
      </c>
      <c r="O1321" t="s">
        <v>9756</v>
      </c>
      <c r="P1321" t="s">
        <v>50</v>
      </c>
      <c r="U1321" s="1">
        <v>37938.498611111114</v>
      </c>
      <c r="V1321" s="1">
        <v>43306.381944444445</v>
      </c>
      <c r="W1321" s="1">
        <v>37945.500694444447</v>
      </c>
      <c r="X1321" s="1">
        <v>43172.441666666666</v>
      </c>
      <c r="Y1321" s="1">
        <v>42656.651388888888</v>
      </c>
      <c r="AC1321" t="s">
        <v>51</v>
      </c>
      <c r="AD1321">
        <v>2969551137</v>
      </c>
      <c r="AE1321" s="1">
        <v>40288.591666666667</v>
      </c>
      <c r="AG1321" t="s">
        <v>9757</v>
      </c>
      <c r="AH1321" t="s">
        <v>53</v>
      </c>
      <c r="AJ1321" t="s">
        <v>53</v>
      </c>
      <c r="AL1321" t="s">
        <v>68</v>
      </c>
      <c r="AO1321" t="s">
        <v>54</v>
      </c>
      <c r="AP1321" s="1">
        <v>45198.363888888889</v>
      </c>
      <c r="AQ1321" s="1">
        <v>45196.739583333336</v>
      </c>
    </row>
    <row r="1322" spans="1:43" x14ac:dyDescent="0.35">
      <c r="A1322" t="s">
        <v>9758</v>
      </c>
      <c r="B1322" t="s">
        <v>6148</v>
      </c>
      <c r="C1322" t="s">
        <v>1608</v>
      </c>
      <c r="F1322" t="s">
        <v>9759</v>
      </c>
      <c r="H1322" t="s">
        <v>9758</v>
      </c>
      <c r="J1322" t="s">
        <v>9760</v>
      </c>
      <c r="K1322" t="s">
        <v>9761</v>
      </c>
      <c r="M1322" t="s">
        <v>6554</v>
      </c>
      <c r="N1322" t="s">
        <v>65</v>
      </c>
      <c r="O1322">
        <v>80433</v>
      </c>
      <c r="P1322" t="s">
        <v>50</v>
      </c>
      <c r="U1322" s="1">
        <v>43307</v>
      </c>
      <c r="V1322" s="1">
        <v>43307</v>
      </c>
      <c r="W1322" s="1">
        <v>43307.49722222222</v>
      </c>
      <c r="X1322" s="1">
        <v>43682.673611111109</v>
      </c>
      <c r="AC1322" t="s">
        <v>53</v>
      </c>
      <c r="AD1322">
        <v>1000000001</v>
      </c>
      <c r="AE1322" s="1">
        <v>39973.351388888892</v>
      </c>
      <c r="AF1322" t="s">
        <v>3377</v>
      </c>
      <c r="AG1322" t="s">
        <v>9762</v>
      </c>
      <c r="AH1322" t="s">
        <v>51</v>
      </c>
      <c r="AJ1322" t="s">
        <v>53</v>
      </c>
      <c r="AL1322" t="s">
        <v>78</v>
      </c>
      <c r="AO1322" t="s">
        <v>5443</v>
      </c>
      <c r="AP1322" s="1">
        <v>45369.465277777781</v>
      </c>
      <c r="AQ1322" s="1">
        <v>44761.725694444445</v>
      </c>
    </row>
    <row r="1323" spans="1:43" x14ac:dyDescent="0.35">
      <c r="A1323" t="s">
        <v>9763</v>
      </c>
      <c r="B1323" t="s">
        <v>9764</v>
      </c>
      <c r="C1323" t="s">
        <v>1338</v>
      </c>
      <c r="F1323" t="s">
        <v>6515</v>
      </c>
      <c r="H1323" t="s">
        <v>9763</v>
      </c>
      <c r="J1323" t="s">
        <v>6517</v>
      </c>
      <c r="K1323" t="s">
        <v>9765</v>
      </c>
      <c r="M1323" t="s">
        <v>159</v>
      </c>
      <c r="N1323" t="s">
        <v>65</v>
      </c>
      <c r="O1323" t="s">
        <v>9766</v>
      </c>
      <c r="P1323" t="s">
        <v>50</v>
      </c>
      <c r="U1323" s="1">
        <v>43307</v>
      </c>
      <c r="V1323" s="1">
        <v>43307</v>
      </c>
      <c r="W1323" s="1">
        <v>43307.438888888886</v>
      </c>
      <c r="X1323" s="1">
        <v>43307.438888888886</v>
      </c>
      <c r="AC1323" t="s">
        <v>51</v>
      </c>
      <c r="AD1323">
        <v>2969570757</v>
      </c>
      <c r="AE1323" s="1">
        <v>40952.341666666667</v>
      </c>
      <c r="AF1323" t="s">
        <v>6520</v>
      </c>
      <c r="AG1323" t="s">
        <v>9767</v>
      </c>
      <c r="AH1323" t="s">
        <v>51</v>
      </c>
      <c r="AJ1323" t="s">
        <v>53</v>
      </c>
      <c r="AL1323" t="s">
        <v>78</v>
      </c>
      <c r="AO1323" t="s">
        <v>5443</v>
      </c>
      <c r="AP1323" s="1">
        <v>45349.331250000003</v>
      </c>
      <c r="AQ1323" s="1">
        <v>45349.331944444442</v>
      </c>
    </row>
    <row r="1324" spans="1:43" x14ac:dyDescent="0.35">
      <c r="A1324" t="s">
        <v>9768</v>
      </c>
      <c r="B1324" t="s">
        <v>9769</v>
      </c>
      <c r="C1324" t="s">
        <v>9770</v>
      </c>
      <c r="F1324" t="s">
        <v>9771</v>
      </c>
      <c r="H1324" t="s">
        <v>9772</v>
      </c>
      <c r="I1324" t="s">
        <v>200</v>
      </c>
      <c r="J1324" t="s">
        <v>9773</v>
      </c>
      <c r="K1324" t="s">
        <v>9774</v>
      </c>
      <c r="M1324" t="s">
        <v>3678</v>
      </c>
      <c r="N1324" t="s">
        <v>253</v>
      </c>
      <c r="O1324">
        <v>88220</v>
      </c>
      <c r="P1324" t="s">
        <v>50</v>
      </c>
      <c r="U1324" s="1">
        <v>43307.482638888891</v>
      </c>
      <c r="V1324" s="1">
        <v>43307.482638888891</v>
      </c>
      <c r="W1324" s="1">
        <v>43307.570833333331</v>
      </c>
      <c r="X1324" s="1">
        <v>43307.570833333331</v>
      </c>
      <c r="AC1324" t="s">
        <v>51</v>
      </c>
      <c r="AD1324">
        <v>2969822259</v>
      </c>
      <c r="AE1324" s="1">
        <v>43307.501388888886</v>
      </c>
      <c r="AF1324" t="s">
        <v>9775</v>
      </c>
      <c r="AG1324" t="s">
        <v>9776</v>
      </c>
      <c r="AH1324" t="s">
        <v>53</v>
      </c>
      <c r="AJ1324" t="s">
        <v>53</v>
      </c>
      <c r="AK1324" t="s">
        <v>7163</v>
      </c>
      <c r="AL1324" t="s">
        <v>78</v>
      </c>
      <c r="AO1324" t="s">
        <v>54</v>
      </c>
      <c r="AP1324" s="1">
        <v>43642.810416666667</v>
      </c>
    </row>
    <row r="1325" spans="1:43" x14ac:dyDescent="0.35">
      <c r="A1325" t="s">
        <v>9777</v>
      </c>
      <c r="B1325" t="s">
        <v>7035</v>
      </c>
      <c r="C1325" t="s">
        <v>3912</v>
      </c>
      <c r="F1325" t="s">
        <v>7036</v>
      </c>
      <c r="H1325" t="s">
        <v>9777</v>
      </c>
      <c r="J1325" t="s">
        <v>9778</v>
      </c>
      <c r="K1325" t="s">
        <v>9779</v>
      </c>
      <c r="M1325" t="s">
        <v>9780</v>
      </c>
      <c r="N1325" t="s">
        <v>9781</v>
      </c>
      <c r="O1325">
        <v>56310</v>
      </c>
      <c r="P1325" t="s">
        <v>50</v>
      </c>
      <c r="U1325" s="1">
        <v>43308</v>
      </c>
      <c r="V1325" s="1">
        <v>43308</v>
      </c>
      <c r="W1325" s="1">
        <v>43308.51666666667</v>
      </c>
      <c r="X1325" s="1">
        <v>43308.51666666667</v>
      </c>
      <c r="AC1325" t="s">
        <v>53</v>
      </c>
      <c r="AD1325">
        <v>2969506030</v>
      </c>
      <c r="AE1325" s="1">
        <v>38097.646527777775</v>
      </c>
      <c r="AF1325" t="s">
        <v>9782</v>
      </c>
      <c r="AG1325" t="s">
        <v>9783</v>
      </c>
      <c r="AH1325" t="s">
        <v>51</v>
      </c>
      <c r="AJ1325" t="s">
        <v>53</v>
      </c>
      <c r="AL1325" t="s">
        <v>78</v>
      </c>
      <c r="AO1325" t="s">
        <v>5443</v>
      </c>
      <c r="AP1325" s="1">
        <v>44453.26666666667</v>
      </c>
      <c r="AQ1325" s="1">
        <v>44428.614583333336</v>
      </c>
    </row>
    <row r="1326" spans="1:43" x14ac:dyDescent="0.35">
      <c r="A1326" t="s">
        <v>9784</v>
      </c>
      <c r="B1326" t="s">
        <v>9785</v>
      </c>
      <c r="C1326" t="s">
        <v>3567</v>
      </c>
      <c r="F1326" t="s">
        <v>9786</v>
      </c>
      <c r="H1326" t="s">
        <v>9787</v>
      </c>
      <c r="J1326" t="s">
        <v>3469</v>
      </c>
      <c r="K1326" t="s">
        <v>9788</v>
      </c>
      <c r="M1326" t="s">
        <v>5343</v>
      </c>
      <c r="N1326" t="s">
        <v>798</v>
      </c>
      <c r="O1326">
        <v>79706</v>
      </c>
      <c r="P1326" t="s">
        <v>50</v>
      </c>
      <c r="U1326" s="1">
        <v>43308</v>
      </c>
      <c r="V1326" s="1">
        <v>43308</v>
      </c>
      <c r="W1326" s="1">
        <v>43308.48541666667</v>
      </c>
      <c r="X1326" s="1">
        <v>43308.48541666667</v>
      </c>
      <c r="AC1326" t="s">
        <v>51</v>
      </c>
      <c r="AD1326">
        <v>2969702039</v>
      </c>
      <c r="AE1326" s="1">
        <v>42528.619444444441</v>
      </c>
      <c r="AF1326" t="s">
        <v>9789</v>
      </c>
      <c r="AG1326" t="s">
        <v>9790</v>
      </c>
      <c r="AH1326" t="s">
        <v>51</v>
      </c>
      <c r="AJ1326" t="s">
        <v>53</v>
      </c>
      <c r="AL1326" t="s">
        <v>78</v>
      </c>
      <c r="AO1326" t="s">
        <v>5443</v>
      </c>
    </row>
    <row r="1327" spans="1:43" x14ac:dyDescent="0.35">
      <c r="A1327" t="s">
        <v>9791</v>
      </c>
      <c r="B1327" t="s">
        <v>9792</v>
      </c>
      <c r="C1327" t="s">
        <v>9793</v>
      </c>
      <c r="H1327" t="s">
        <v>9794</v>
      </c>
      <c r="P1327" t="s">
        <v>50</v>
      </c>
      <c r="U1327" s="1">
        <v>43311</v>
      </c>
      <c r="V1327" s="1">
        <v>43311</v>
      </c>
      <c r="W1327" s="1">
        <v>43311.600694444445</v>
      </c>
      <c r="X1327" s="1">
        <v>43311.600694444445</v>
      </c>
      <c r="AC1327" t="s">
        <v>53</v>
      </c>
      <c r="AD1327">
        <v>1000000001</v>
      </c>
      <c r="AE1327" s="1">
        <v>39973.351388888892</v>
      </c>
      <c r="AF1327" t="s">
        <v>3377</v>
      </c>
      <c r="AG1327" t="s">
        <v>9795</v>
      </c>
      <c r="AH1327" t="s">
        <v>51</v>
      </c>
      <c r="AJ1327" t="s">
        <v>53</v>
      </c>
      <c r="AL1327" t="s">
        <v>78</v>
      </c>
      <c r="AO1327" t="s">
        <v>8142</v>
      </c>
    </row>
    <row r="1328" spans="1:43" x14ac:dyDescent="0.35">
      <c r="A1328" t="s">
        <v>9796</v>
      </c>
      <c r="B1328" t="s">
        <v>9797</v>
      </c>
      <c r="C1328" t="s">
        <v>320</v>
      </c>
      <c r="F1328" t="s">
        <v>9798</v>
      </c>
      <c r="G1328">
        <v>6083303600</v>
      </c>
      <c r="H1328" t="s">
        <v>9799</v>
      </c>
      <c r="I1328" t="s">
        <v>101</v>
      </c>
      <c r="J1328" t="s">
        <v>9800</v>
      </c>
      <c r="K1328" t="s">
        <v>9801</v>
      </c>
      <c r="M1328" t="s">
        <v>9802</v>
      </c>
      <c r="N1328" t="s">
        <v>4438</v>
      </c>
      <c r="O1328">
        <v>92585</v>
      </c>
      <c r="P1328" t="s">
        <v>50</v>
      </c>
      <c r="U1328" s="1">
        <v>43311.479166666664</v>
      </c>
      <c r="V1328" s="1">
        <v>43311.479166666664</v>
      </c>
      <c r="AC1328" t="s">
        <v>53</v>
      </c>
      <c r="AD1328">
        <v>2969559188</v>
      </c>
      <c r="AE1328" s="1">
        <v>40584.513888888891</v>
      </c>
      <c r="AG1328" t="s">
        <v>9803</v>
      </c>
      <c r="AH1328" t="s">
        <v>53</v>
      </c>
      <c r="AJ1328" t="s">
        <v>53</v>
      </c>
      <c r="AK1328" t="s">
        <v>7107</v>
      </c>
      <c r="AO1328" t="s">
        <v>54</v>
      </c>
    </row>
    <row r="1329" spans="1:43" x14ac:dyDescent="0.35">
      <c r="A1329" t="s">
        <v>9804</v>
      </c>
      <c r="B1329" t="s">
        <v>9805</v>
      </c>
      <c r="C1329" t="s">
        <v>106</v>
      </c>
      <c r="F1329">
        <v>3039418082</v>
      </c>
      <c r="H1329" t="s">
        <v>9804</v>
      </c>
      <c r="J1329" t="s">
        <v>9806</v>
      </c>
      <c r="K1329" t="s">
        <v>9807</v>
      </c>
      <c r="M1329" t="s">
        <v>1912</v>
      </c>
      <c r="N1329" t="s">
        <v>65</v>
      </c>
      <c r="O1329">
        <v>80125</v>
      </c>
      <c r="P1329" t="s">
        <v>50</v>
      </c>
      <c r="U1329" s="1">
        <v>43313</v>
      </c>
      <c r="V1329" s="1">
        <v>43313</v>
      </c>
      <c r="W1329" s="1">
        <v>43313.883333333331</v>
      </c>
      <c r="X1329" s="1">
        <v>43313.883333333331</v>
      </c>
      <c r="AC1329" t="s">
        <v>53</v>
      </c>
      <c r="AD1329">
        <v>1000000001</v>
      </c>
      <c r="AE1329" s="1">
        <v>39973.351388888892</v>
      </c>
      <c r="AF1329" t="s">
        <v>3377</v>
      </c>
      <c r="AG1329" t="s">
        <v>9808</v>
      </c>
      <c r="AH1329" t="s">
        <v>51</v>
      </c>
      <c r="AJ1329" t="s">
        <v>53</v>
      </c>
      <c r="AL1329" t="s">
        <v>78</v>
      </c>
      <c r="AO1329" t="s">
        <v>5443</v>
      </c>
      <c r="AP1329" s="1">
        <v>45178.367361111108</v>
      </c>
      <c r="AQ1329" s="1">
        <v>44167.664583333331</v>
      </c>
    </row>
    <row r="1330" spans="1:43" x14ac:dyDescent="0.35">
      <c r="A1330" t="s">
        <v>9809</v>
      </c>
      <c r="B1330" t="s">
        <v>1847</v>
      </c>
      <c r="C1330" t="s">
        <v>89</v>
      </c>
      <c r="F1330">
        <v>9704817832</v>
      </c>
      <c r="H1330" t="s">
        <v>9810</v>
      </c>
      <c r="J1330" t="s">
        <v>9811</v>
      </c>
      <c r="K1330" t="s">
        <v>9812</v>
      </c>
      <c r="M1330" t="s">
        <v>7579</v>
      </c>
      <c r="N1330" t="s">
        <v>65</v>
      </c>
      <c r="O1330">
        <v>80480</v>
      </c>
      <c r="P1330" t="s">
        <v>50</v>
      </c>
      <c r="U1330" s="1">
        <v>43313</v>
      </c>
      <c r="V1330" s="1">
        <v>43313</v>
      </c>
      <c r="W1330" s="1">
        <v>43313.359722222223</v>
      </c>
      <c r="X1330" s="1">
        <v>43313.359722222223</v>
      </c>
      <c r="AC1330" t="s">
        <v>51</v>
      </c>
      <c r="AD1330">
        <v>1000000001</v>
      </c>
      <c r="AE1330" s="1">
        <v>39973.351388888892</v>
      </c>
      <c r="AF1330" t="s">
        <v>3377</v>
      </c>
      <c r="AG1330" t="s">
        <v>9813</v>
      </c>
      <c r="AH1330" t="s">
        <v>51</v>
      </c>
      <c r="AJ1330" t="s">
        <v>53</v>
      </c>
      <c r="AL1330" t="s">
        <v>78</v>
      </c>
      <c r="AO1330" t="s">
        <v>5443</v>
      </c>
      <c r="AP1330" s="1">
        <v>44619.440972222219</v>
      </c>
      <c r="AQ1330" s="1">
        <v>44619.447222222225</v>
      </c>
    </row>
    <row r="1331" spans="1:43" x14ac:dyDescent="0.35">
      <c r="A1331" t="s">
        <v>9814</v>
      </c>
      <c r="B1331" t="s">
        <v>9815</v>
      </c>
      <c r="C1331" t="s">
        <v>587</v>
      </c>
      <c r="F1331">
        <f>1719-520-6828</f>
        <v>-5629</v>
      </c>
      <c r="H1331" t="s">
        <v>9814</v>
      </c>
      <c r="J1331" t="s">
        <v>853</v>
      </c>
      <c r="K1331" t="s">
        <v>854</v>
      </c>
      <c r="M1331" t="s">
        <v>159</v>
      </c>
      <c r="N1331" t="s">
        <v>287</v>
      </c>
      <c r="O1331">
        <v>80922</v>
      </c>
      <c r="P1331" t="s">
        <v>50</v>
      </c>
      <c r="U1331" s="1">
        <v>43314</v>
      </c>
      <c r="V1331" s="1">
        <v>43314</v>
      </c>
      <c r="W1331" s="1">
        <v>43314.688888888886</v>
      </c>
      <c r="X1331" s="1">
        <v>43314.688888888886</v>
      </c>
      <c r="AC1331" t="s">
        <v>53</v>
      </c>
      <c r="AD1331">
        <v>2969477715</v>
      </c>
      <c r="AE1331" s="1">
        <v>37302</v>
      </c>
      <c r="AF1331" t="s">
        <v>857</v>
      </c>
      <c r="AG1331" t="s">
        <v>9816</v>
      </c>
      <c r="AH1331" t="s">
        <v>51</v>
      </c>
      <c r="AJ1331" t="s">
        <v>53</v>
      </c>
      <c r="AL1331" t="s">
        <v>68</v>
      </c>
      <c r="AO1331" t="s">
        <v>5443</v>
      </c>
      <c r="AP1331" s="1">
        <v>45154.415972222225</v>
      </c>
      <c r="AQ1331" s="1">
        <v>45064.428472222222</v>
      </c>
    </row>
    <row r="1332" spans="1:43" x14ac:dyDescent="0.35">
      <c r="A1332" t="s">
        <v>9817</v>
      </c>
      <c r="B1332" t="s">
        <v>3167</v>
      </c>
      <c r="C1332" t="s">
        <v>3418</v>
      </c>
      <c r="F1332" t="s">
        <v>9818</v>
      </c>
      <c r="H1332" t="s">
        <v>9817</v>
      </c>
      <c r="J1332" t="s">
        <v>9819</v>
      </c>
      <c r="K1332" t="s">
        <v>9820</v>
      </c>
      <c r="M1332" t="s">
        <v>4757</v>
      </c>
      <c r="N1332" t="s">
        <v>65</v>
      </c>
      <c r="O1332">
        <v>81637</v>
      </c>
      <c r="P1332" t="s">
        <v>50</v>
      </c>
      <c r="U1332" s="1">
        <v>43315</v>
      </c>
      <c r="V1332" s="1">
        <v>43315</v>
      </c>
      <c r="W1332" s="1">
        <v>43315.536111111112</v>
      </c>
      <c r="X1332" s="1">
        <v>43315.536111111112</v>
      </c>
      <c r="AC1332" t="s">
        <v>53</v>
      </c>
      <c r="AD1332">
        <v>2969696477</v>
      </c>
      <c r="AE1332" s="1">
        <v>42460.677083333336</v>
      </c>
      <c r="AF1332" t="s">
        <v>9821</v>
      </c>
      <c r="AG1332" t="s">
        <v>9822</v>
      </c>
      <c r="AH1332" t="s">
        <v>51</v>
      </c>
      <c r="AJ1332" t="s">
        <v>53</v>
      </c>
      <c r="AL1332" t="s">
        <v>78</v>
      </c>
      <c r="AO1332" t="s">
        <v>5443</v>
      </c>
      <c r="AP1332" s="1">
        <v>45420.740972222222</v>
      </c>
      <c r="AQ1332" s="1">
        <v>44414.709027777775</v>
      </c>
    </row>
    <row r="1333" spans="1:43" x14ac:dyDescent="0.35">
      <c r="A1333" t="s">
        <v>9823</v>
      </c>
      <c r="B1333" t="s">
        <v>9824</v>
      </c>
      <c r="C1333" t="s">
        <v>996</v>
      </c>
      <c r="F1333" t="s">
        <v>9825</v>
      </c>
      <c r="H1333" t="s">
        <v>9826</v>
      </c>
      <c r="I1333" t="s">
        <v>61</v>
      </c>
      <c r="J1333" t="s">
        <v>92</v>
      </c>
      <c r="P1333" t="s">
        <v>50</v>
      </c>
      <c r="U1333" s="1">
        <v>43315.686111111114</v>
      </c>
      <c r="V1333" s="1">
        <v>43315.686111111114</v>
      </c>
      <c r="W1333" s="1">
        <v>43315.6875</v>
      </c>
      <c r="X1333" s="1">
        <v>43397.386805555558</v>
      </c>
      <c r="AC1333" t="s">
        <v>53</v>
      </c>
      <c r="AD1333">
        <v>2969475309</v>
      </c>
      <c r="AE1333" s="1">
        <v>37159</v>
      </c>
      <c r="AF1333" t="s">
        <v>93</v>
      </c>
      <c r="AG1333" t="s">
        <v>9827</v>
      </c>
      <c r="AH1333" t="s">
        <v>53</v>
      </c>
      <c r="AJ1333" t="s">
        <v>53</v>
      </c>
      <c r="AK1333" t="s">
        <v>7072</v>
      </c>
      <c r="AL1333" t="s">
        <v>78</v>
      </c>
      <c r="AO1333" t="s">
        <v>54</v>
      </c>
      <c r="AP1333" s="1">
        <v>43398.77847222222</v>
      </c>
      <c r="AQ1333" s="1">
        <v>43398.526388888888</v>
      </c>
    </row>
    <row r="1334" spans="1:43" x14ac:dyDescent="0.35">
      <c r="A1334" t="s">
        <v>9828</v>
      </c>
      <c r="B1334" t="s">
        <v>653</v>
      </c>
      <c r="C1334" t="s">
        <v>894</v>
      </c>
      <c r="F1334" t="s">
        <v>9829</v>
      </c>
      <c r="H1334" t="s">
        <v>9830</v>
      </c>
      <c r="J1334" t="s">
        <v>9831</v>
      </c>
      <c r="K1334" t="s">
        <v>9832</v>
      </c>
      <c r="M1334" t="s">
        <v>154</v>
      </c>
      <c r="N1334" t="s">
        <v>65</v>
      </c>
      <c r="O1334">
        <v>80631</v>
      </c>
      <c r="P1334" t="s">
        <v>50</v>
      </c>
      <c r="U1334" s="1">
        <v>43318</v>
      </c>
      <c r="V1334" s="1">
        <v>43318</v>
      </c>
      <c r="W1334" s="1">
        <v>43318.665277777778</v>
      </c>
      <c r="X1334" s="1">
        <v>43318.665277777778</v>
      </c>
      <c r="AC1334" t="s">
        <v>51</v>
      </c>
      <c r="AD1334">
        <v>2969523509</v>
      </c>
      <c r="AE1334" s="1">
        <v>39134.488194444442</v>
      </c>
      <c r="AF1334" t="s">
        <v>9833</v>
      </c>
      <c r="AG1334" t="s">
        <v>9834</v>
      </c>
      <c r="AH1334" t="s">
        <v>51</v>
      </c>
      <c r="AJ1334" t="s">
        <v>53</v>
      </c>
      <c r="AL1334" t="s">
        <v>78</v>
      </c>
      <c r="AO1334" t="s">
        <v>5443</v>
      </c>
      <c r="AP1334" s="1">
        <v>44377.623611111114</v>
      </c>
    </row>
    <row r="1335" spans="1:43" x14ac:dyDescent="0.35">
      <c r="A1335" t="s">
        <v>9835</v>
      </c>
      <c r="B1335" t="s">
        <v>9836</v>
      </c>
      <c r="C1335" t="s">
        <v>9837</v>
      </c>
      <c r="F1335">
        <f>1915-877-4790</f>
        <v>-3752</v>
      </c>
      <c r="H1335" t="s">
        <v>9838</v>
      </c>
      <c r="J1335" t="s">
        <v>9839</v>
      </c>
      <c r="N1335" t="s">
        <v>637</v>
      </c>
      <c r="O1335">
        <v>79835</v>
      </c>
      <c r="P1335" t="s">
        <v>50</v>
      </c>
      <c r="U1335" s="1">
        <v>43320</v>
      </c>
      <c r="V1335" s="1">
        <v>43320</v>
      </c>
      <c r="W1335" s="1">
        <v>43320.671527777777</v>
      </c>
      <c r="X1335" s="1">
        <v>43320.671527777777</v>
      </c>
      <c r="AC1335" t="s">
        <v>53</v>
      </c>
      <c r="AD1335">
        <v>2969747229</v>
      </c>
      <c r="AE1335" s="1">
        <v>42921.411805555559</v>
      </c>
      <c r="AF1335" t="s">
        <v>9840</v>
      </c>
      <c r="AG1335" t="s">
        <v>9841</v>
      </c>
      <c r="AH1335" t="s">
        <v>51</v>
      </c>
      <c r="AJ1335" t="s">
        <v>53</v>
      </c>
      <c r="AL1335" t="s">
        <v>68</v>
      </c>
      <c r="AO1335" t="s">
        <v>8142</v>
      </c>
    </row>
    <row r="1336" spans="1:43" x14ac:dyDescent="0.35">
      <c r="A1336" t="s">
        <v>9842</v>
      </c>
      <c r="B1336" t="s">
        <v>9843</v>
      </c>
      <c r="C1336" t="s">
        <v>8460</v>
      </c>
      <c r="F1336" t="s">
        <v>9844</v>
      </c>
      <c r="H1336" t="s">
        <v>9845</v>
      </c>
      <c r="J1336" t="s">
        <v>9846</v>
      </c>
      <c r="O1336">
        <v>80759</v>
      </c>
      <c r="P1336" t="s">
        <v>50</v>
      </c>
      <c r="U1336" s="1">
        <v>43320</v>
      </c>
      <c r="V1336" s="1">
        <v>43320</v>
      </c>
      <c r="W1336" s="1">
        <v>43320.405555555553</v>
      </c>
      <c r="X1336" s="1">
        <v>43320.405555555553</v>
      </c>
      <c r="AC1336" t="s">
        <v>53</v>
      </c>
      <c r="AD1336">
        <v>2969825091</v>
      </c>
      <c r="AE1336" s="1">
        <v>43320.461111111108</v>
      </c>
      <c r="AF1336" t="s">
        <v>9847</v>
      </c>
      <c r="AG1336" t="s">
        <v>9848</v>
      </c>
      <c r="AH1336" t="s">
        <v>51</v>
      </c>
      <c r="AJ1336" t="s">
        <v>53</v>
      </c>
      <c r="AL1336" t="s">
        <v>78</v>
      </c>
      <c r="AO1336" t="s">
        <v>8142</v>
      </c>
    </row>
    <row r="1337" spans="1:43" x14ac:dyDescent="0.35">
      <c r="A1337" t="s">
        <v>9849</v>
      </c>
      <c r="B1337" t="s">
        <v>9850</v>
      </c>
      <c r="C1337" t="s">
        <v>9851</v>
      </c>
      <c r="F1337">
        <v>5058610404</v>
      </c>
      <c r="H1337" t="s">
        <v>9852</v>
      </c>
      <c r="J1337" t="s">
        <v>9853</v>
      </c>
      <c r="K1337" t="s">
        <v>9854</v>
      </c>
      <c r="M1337" t="s">
        <v>9855</v>
      </c>
      <c r="N1337" t="s">
        <v>253</v>
      </c>
      <c r="O1337">
        <v>87002</v>
      </c>
      <c r="P1337" t="s">
        <v>50</v>
      </c>
      <c r="U1337" s="1">
        <v>43320</v>
      </c>
      <c r="V1337" s="1">
        <v>43320</v>
      </c>
      <c r="W1337" s="1">
        <v>43320.481944444444</v>
      </c>
      <c r="X1337" s="1">
        <v>43320.481944444444</v>
      </c>
      <c r="AC1337" t="s">
        <v>53</v>
      </c>
      <c r="AD1337">
        <v>1000000001</v>
      </c>
      <c r="AE1337" s="1">
        <v>39973.351388888892</v>
      </c>
      <c r="AF1337" t="s">
        <v>3377</v>
      </c>
      <c r="AG1337" t="s">
        <v>9856</v>
      </c>
      <c r="AH1337" t="s">
        <v>51</v>
      </c>
      <c r="AJ1337" t="s">
        <v>53</v>
      </c>
      <c r="AL1337" t="s">
        <v>78</v>
      </c>
      <c r="AO1337" t="s">
        <v>5443</v>
      </c>
      <c r="AP1337" s="1">
        <v>44385.446527777778</v>
      </c>
      <c r="AQ1337" s="1">
        <v>43874.458333333336</v>
      </c>
    </row>
    <row r="1338" spans="1:43" x14ac:dyDescent="0.35">
      <c r="A1338" t="s">
        <v>9857</v>
      </c>
      <c r="B1338" t="s">
        <v>9858</v>
      </c>
      <c r="C1338" t="s">
        <v>9859</v>
      </c>
      <c r="F1338" t="s">
        <v>9860</v>
      </c>
      <c r="H1338" t="s">
        <v>9857</v>
      </c>
      <c r="J1338" t="s">
        <v>9861</v>
      </c>
      <c r="P1338" t="s">
        <v>50</v>
      </c>
      <c r="U1338" s="1">
        <v>43320</v>
      </c>
      <c r="V1338" s="1">
        <v>43320</v>
      </c>
      <c r="W1338" s="1">
        <v>43320.597916666666</v>
      </c>
      <c r="X1338" s="1">
        <v>43320.597916666666</v>
      </c>
      <c r="AC1338" t="s">
        <v>53</v>
      </c>
      <c r="AD1338">
        <v>1000000001</v>
      </c>
      <c r="AE1338" s="1">
        <v>39973.351388888892</v>
      </c>
      <c r="AF1338" t="s">
        <v>3377</v>
      </c>
      <c r="AG1338" t="s">
        <v>9862</v>
      </c>
      <c r="AH1338" t="s">
        <v>51</v>
      </c>
      <c r="AJ1338" t="s">
        <v>53</v>
      </c>
      <c r="AL1338" t="s">
        <v>78</v>
      </c>
      <c r="AO1338" t="s">
        <v>8142</v>
      </c>
    </row>
    <row r="1339" spans="1:43" x14ac:dyDescent="0.35">
      <c r="A1339" t="s">
        <v>9863</v>
      </c>
      <c r="B1339" t="s">
        <v>9864</v>
      </c>
      <c r="C1339" t="s">
        <v>9865</v>
      </c>
      <c r="F1339" t="s">
        <v>3774</v>
      </c>
      <c r="H1339" t="s">
        <v>9451</v>
      </c>
      <c r="I1339" t="s">
        <v>101</v>
      </c>
      <c r="J1339" t="s">
        <v>491</v>
      </c>
      <c r="K1339" t="s">
        <v>9866</v>
      </c>
      <c r="M1339" t="s">
        <v>3777</v>
      </c>
      <c r="N1339" t="s">
        <v>3778</v>
      </c>
      <c r="O1339">
        <v>68145</v>
      </c>
      <c r="P1339" t="s">
        <v>50</v>
      </c>
      <c r="U1339" s="1">
        <v>43321</v>
      </c>
      <c r="V1339" s="1">
        <v>43321</v>
      </c>
      <c r="W1339" s="1">
        <v>43321.518750000003</v>
      </c>
      <c r="X1339" s="1">
        <v>44287.50277777778</v>
      </c>
      <c r="Y1339" s="1">
        <v>43363.43472222222</v>
      </c>
      <c r="AC1339" t="s">
        <v>53</v>
      </c>
      <c r="AD1339">
        <v>2969472760</v>
      </c>
      <c r="AE1339" s="1">
        <v>36916.71597222222</v>
      </c>
      <c r="AG1339" t="s">
        <v>9867</v>
      </c>
      <c r="AH1339" t="s">
        <v>51</v>
      </c>
      <c r="AJ1339" t="s">
        <v>53</v>
      </c>
      <c r="AL1339" t="s">
        <v>78</v>
      </c>
      <c r="AO1339" t="s">
        <v>5443</v>
      </c>
      <c r="AP1339" s="1">
        <v>43411.384027777778</v>
      </c>
    </row>
    <row r="1340" spans="1:43" x14ac:dyDescent="0.35">
      <c r="A1340" t="s">
        <v>9868</v>
      </c>
      <c r="B1340" t="s">
        <v>287</v>
      </c>
      <c r="C1340" t="s">
        <v>9869</v>
      </c>
      <c r="F1340" t="s">
        <v>3774</v>
      </c>
      <c r="H1340" t="s">
        <v>9451</v>
      </c>
      <c r="I1340" t="s">
        <v>179</v>
      </c>
      <c r="J1340" t="s">
        <v>491</v>
      </c>
      <c r="K1340" t="s">
        <v>9866</v>
      </c>
      <c r="M1340" t="s">
        <v>3777</v>
      </c>
      <c r="N1340" t="s">
        <v>3778</v>
      </c>
      <c r="O1340">
        <v>68145</v>
      </c>
      <c r="P1340" t="s">
        <v>50</v>
      </c>
      <c r="U1340" s="1">
        <v>43321</v>
      </c>
      <c r="V1340" s="1">
        <v>43321</v>
      </c>
      <c r="W1340" s="1">
        <v>43321.48333333333</v>
      </c>
      <c r="X1340" s="1">
        <v>44761.512499999997</v>
      </c>
      <c r="Y1340" s="1">
        <v>43579.378472222219</v>
      </c>
      <c r="AC1340" t="s">
        <v>53</v>
      </c>
      <c r="AD1340">
        <v>2969472760</v>
      </c>
      <c r="AE1340" s="1">
        <v>36916.71597222222</v>
      </c>
      <c r="AF1340" t="s">
        <v>9870</v>
      </c>
      <c r="AG1340" t="s">
        <v>9871</v>
      </c>
      <c r="AH1340" t="s">
        <v>51</v>
      </c>
      <c r="AJ1340" t="s">
        <v>53</v>
      </c>
      <c r="AL1340" t="s">
        <v>78</v>
      </c>
      <c r="AO1340" t="s">
        <v>5443</v>
      </c>
      <c r="AP1340" s="1">
        <v>43936.404861111114</v>
      </c>
    </row>
    <row r="1341" spans="1:43" x14ac:dyDescent="0.35">
      <c r="A1341" t="s">
        <v>9872</v>
      </c>
      <c r="B1341" t="s">
        <v>9873</v>
      </c>
      <c r="C1341" t="s">
        <v>2585</v>
      </c>
      <c r="F1341" t="s">
        <v>9874</v>
      </c>
      <c r="H1341" t="s">
        <v>9875</v>
      </c>
      <c r="J1341" t="s">
        <v>9876</v>
      </c>
      <c r="K1341" t="s">
        <v>9877</v>
      </c>
      <c r="M1341" t="s">
        <v>9878</v>
      </c>
      <c r="N1341" t="s">
        <v>253</v>
      </c>
      <c r="O1341" t="s">
        <v>9879</v>
      </c>
      <c r="P1341" t="s">
        <v>50</v>
      </c>
      <c r="U1341" s="1">
        <v>43326</v>
      </c>
      <c r="V1341" s="1">
        <v>43326</v>
      </c>
      <c r="W1341" s="1">
        <v>43326.633333333331</v>
      </c>
      <c r="X1341" s="1">
        <v>43326.633333333331</v>
      </c>
      <c r="AC1341" t="s">
        <v>51</v>
      </c>
      <c r="AD1341">
        <v>2969532254</v>
      </c>
      <c r="AE1341" s="1">
        <v>39554.561111111114</v>
      </c>
      <c r="AF1341" t="s">
        <v>9880</v>
      </c>
      <c r="AG1341" t="s">
        <v>9881</v>
      </c>
      <c r="AH1341" t="s">
        <v>51</v>
      </c>
      <c r="AJ1341" t="s">
        <v>53</v>
      </c>
      <c r="AL1341" t="s">
        <v>78</v>
      </c>
      <c r="AO1341" t="s">
        <v>5443</v>
      </c>
      <c r="AP1341" s="1">
        <v>44424.455555555556</v>
      </c>
      <c r="AQ1341" s="1">
        <v>43333.686805555553</v>
      </c>
    </row>
    <row r="1342" spans="1:43" x14ac:dyDescent="0.35">
      <c r="A1342" t="s">
        <v>9882</v>
      </c>
      <c r="B1342" t="s">
        <v>9883</v>
      </c>
      <c r="C1342" t="s">
        <v>9884</v>
      </c>
      <c r="H1342" t="s">
        <v>9885</v>
      </c>
      <c r="I1342" t="s">
        <v>61</v>
      </c>
      <c r="J1342" t="s">
        <v>235</v>
      </c>
      <c r="P1342" t="s">
        <v>50</v>
      </c>
      <c r="U1342" s="1">
        <v>43326.540972222225</v>
      </c>
      <c r="V1342" s="1">
        <v>43326.540972222225</v>
      </c>
      <c r="W1342" s="1">
        <v>43326.541666666664</v>
      </c>
      <c r="X1342" s="1">
        <v>43326.541666666664</v>
      </c>
      <c r="AC1342" t="s">
        <v>53</v>
      </c>
      <c r="AD1342">
        <v>2969479529</v>
      </c>
      <c r="AE1342" s="1">
        <v>37399</v>
      </c>
      <c r="AF1342" t="s">
        <v>236</v>
      </c>
      <c r="AG1342" t="s">
        <v>9886</v>
      </c>
      <c r="AH1342" t="s">
        <v>53</v>
      </c>
      <c r="AJ1342" t="s">
        <v>53</v>
      </c>
      <c r="AK1342" t="s">
        <v>7072</v>
      </c>
      <c r="AL1342" t="s">
        <v>78</v>
      </c>
      <c r="AO1342" t="s">
        <v>54</v>
      </c>
      <c r="AP1342" s="1">
        <v>45476.40625</v>
      </c>
      <c r="AQ1342" s="1">
        <v>44032.702777777777</v>
      </c>
    </row>
    <row r="1343" spans="1:43" x14ac:dyDescent="0.35">
      <c r="A1343" t="s">
        <v>9887</v>
      </c>
      <c r="B1343" t="s">
        <v>9888</v>
      </c>
      <c r="C1343" t="s">
        <v>2444</v>
      </c>
      <c r="F1343">
        <v>13035010011</v>
      </c>
      <c r="H1343" t="s">
        <v>9889</v>
      </c>
      <c r="I1343" t="s">
        <v>179</v>
      </c>
      <c r="J1343" t="s">
        <v>8241</v>
      </c>
      <c r="K1343" t="s">
        <v>9890</v>
      </c>
      <c r="M1343" t="s">
        <v>298</v>
      </c>
      <c r="N1343" t="s">
        <v>213</v>
      </c>
      <c r="O1343">
        <v>80209</v>
      </c>
      <c r="P1343" t="s">
        <v>50</v>
      </c>
      <c r="U1343" s="1">
        <v>43326.56527777778</v>
      </c>
      <c r="V1343" s="1">
        <v>43326.56527777778</v>
      </c>
      <c r="W1343" s="1">
        <v>43326.654166666667</v>
      </c>
      <c r="X1343" s="1">
        <v>44203.412499999999</v>
      </c>
      <c r="AC1343" t="s">
        <v>53</v>
      </c>
      <c r="AD1343">
        <v>2969600034</v>
      </c>
      <c r="AE1343" s="1">
        <v>41542.523611111108</v>
      </c>
      <c r="AF1343" t="s">
        <v>8243</v>
      </c>
      <c r="AG1343" t="s">
        <v>9891</v>
      </c>
      <c r="AH1343" t="s">
        <v>53</v>
      </c>
      <c r="AJ1343" t="s">
        <v>53</v>
      </c>
      <c r="AK1343" t="s">
        <v>7279</v>
      </c>
      <c r="AL1343" t="s">
        <v>68</v>
      </c>
      <c r="AO1343" t="s">
        <v>54</v>
      </c>
      <c r="AP1343" s="1">
        <v>45468.501388888886</v>
      </c>
      <c r="AQ1343" s="1">
        <v>45455.515277777777</v>
      </c>
    </row>
    <row r="1344" spans="1:43" x14ac:dyDescent="0.35">
      <c r="A1344" t="s">
        <v>9892</v>
      </c>
      <c r="B1344" t="s">
        <v>9893</v>
      </c>
      <c r="C1344" t="s">
        <v>8723</v>
      </c>
      <c r="D1344" t="s">
        <v>643</v>
      </c>
      <c r="H1344" t="s">
        <v>9894</v>
      </c>
      <c r="I1344" t="s">
        <v>61</v>
      </c>
      <c r="J1344" t="s">
        <v>882</v>
      </c>
      <c r="P1344" t="s">
        <v>50</v>
      </c>
      <c r="U1344" s="1">
        <v>43327.679861111108</v>
      </c>
      <c r="V1344" s="1">
        <v>43327.679861111108</v>
      </c>
      <c r="W1344" s="1">
        <v>43327.697222222225</v>
      </c>
      <c r="X1344" s="1">
        <v>43327.697222222225</v>
      </c>
      <c r="AC1344" t="s">
        <v>51</v>
      </c>
      <c r="AD1344">
        <v>2969482269</v>
      </c>
      <c r="AE1344" s="1">
        <v>37567</v>
      </c>
      <c r="AF1344" t="s">
        <v>1856</v>
      </c>
      <c r="AG1344" t="s">
        <v>9895</v>
      </c>
      <c r="AH1344" t="s">
        <v>53</v>
      </c>
      <c r="AJ1344" t="s">
        <v>53</v>
      </c>
      <c r="AK1344" t="s">
        <v>7761</v>
      </c>
      <c r="AL1344" t="s">
        <v>78</v>
      </c>
      <c r="AO1344" t="s">
        <v>54</v>
      </c>
    </row>
    <row r="1345" spans="1:43" x14ac:dyDescent="0.35">
      <c r="A1345" t="s">
        <v>9896</v>
      </c>
      <c r="B1345" t="s">
        <v>9897</v>
      </c>
      <c r="C1345" t="s">
        <v>8580</v>
      </c>
      <c r="D1345" t="s">
        <v>2268</v>
      </c>
      <c r="H1345" t="s">
        <v>9898</v>
      </c>
      <c r="I1345" t="s">
        <v>61</v>
      </c>
      <c r="J1345" t="s">
        <v>882</v>
      </c>
      <c r="P1345" t="s">
        <v>50</v>
      </c>
      <c r="U1345" s="1">
        <v>43328.461805555555</v>
      </c>
      <c r="V1345" s="1">
        <v>43328.461805555555</v>
      </c>
      <c r="W1345" s="1">
        <v>43328.618055555555</v>
      </c>
      <c r="X1345" s="1">
        <v>43328.618055555555</v>
      </c>
      <c r="AC1345" t="s">
        <v>53</v>
      </c>
      <c r="AD1345">
        <v>2969482269</v>
      </c>
      <c r="AE1345" s="1">
        <v>37567</v>
      </c>
      <c r="AF1345" t="s">
        <v>1856</v>
      </c>
      <c r="AG1345" t="s">
        <v>9899</v>
      </c>
      <c r="AH1345" t="s">
        <v>53</v>
      </c>
      <c r="AJ1345" t="s">
        <v>53</v>
      </c>
      <c r="AK1345" t="s">
        <v>7761</v>
      </c>
      <c r="AL1345" t="s">
        <v>78</v>
      </c>
      <c r="AO1345" t="s">
        <v>54</v>
      </c>
    </row>
    <row r="1346" spans="1:43" x14ac:dyDescent="0.35">
      <c r="A1346" t="s">
        <v>9900</v>
      </c>
      <c r="B1346" t="s">
        <v>9901</v>
      </c>
      <c r="C1346" t="s">
        <v>9902</v>
      </c>
      <c r="F1346" t="s">
        <v>9903</v>
      </c>
      <c r="H1346" t="s">
        <v>9900</v>
      </c>
      <c r="J1346" t="s">
        <v>4001</v>
      </c>
      <c r="K1346" t="s">
        <v>9904</v>
      </c>
      <c r="M1346" t="s">
        <v>3234</v>
      </c>
      <c r="N1346" t="s">
        <v>253</v>
      </c>
      <c r="O1346">
        <v>88211</v>
      </c>
      <c r="P1346" t="s">
        <v>50</v>
      </c>
      <c r="U1346" s="1">
        <v>43332</v>
      </c>
      <c r="V1346" s="1">
        <v>43332</v>
      </c>
      <c r="W1346" s="1">
        <v>43332.64166666667</v>
      </c>
      <c r="X1346" s="1">
        <v>43332.64166666667</v>
      </c>
      <c r="AC1346" t="s">
        <v>53</v>
      </c>
      <c r="AD1346">
        <v>2969512497</v>
      </c>
      <c r="AE1346" s="1">
        <v>38481.407638888886</v>
      </c>
      <c r="AF1346" t="s">
        <v>4005</v>
      </c>
      <c r="AG1346" t="s">
        <v>9905</v>
      </c>
      <c r="AH1346" t="s">
        <v>51</v>
      </c>
      <c r="AJ1346" t="s">
        <v>53</v>
      </c>
      <c r="AL1346" t="s">
        <v>78</v>
      </c>
      <c r="AO1346" t="s">
        <v>5443</v>
      </c>
      <c r="AP1346" s="1">
        <v>45267.602083333331</v>
      </c>
      <c r="AQ1346" s="1">
        <v>45267.606249999997</v>
      </c>
    </row>
    <row r="1347" spans="1:43" x14ac:dyDescent="0.35">
      <c r="A1347" t="s">
        <v>9906</v>
      </c>
      <c r="B1347" t="s">
        <v>9907</v>
      </c>
      <c r="C1347" t="s">
        <v>9902</v>
      </c>
      <c r="H1347" t="s">
        <v>9906</v>
      </c>
      <c r="J1347" t="s">
        <v>4001</v>
      </c>
      <c r="K1347" t="s">
        <v>369</v>
      </c>
      <c r="M1347" t="s">
        <v>370</v>
      </c>
      <c r="N1347" t="s">
        <v>253</v>
      </c>
      <c r="O1347">
        <v>88240</v>
      </c>
      <c r="P1347" t="s">
        <v>50</v>
      </c>
      <c r="U1347" s="1">
        <v>43332</v>
      </c>
      <c r="V1347" s="1">
        <v>43332</v>
      </c>
      <c r="W1347" s="1">
        <v>43332.629166666666</v>
      </c>
      <c r="X1347" s="1">
        <v>45363.404861111114</v>
      </c>
      <c r="AC1347" t="s">
        <v>53</v>
      </c>
      <c r="AD1347">
        <v>2969512497</v>
      </c>
      <c r="AE1347" s="1">
        <v>38481.407638888886</v>
      </c>
      <c r="AF1347" t="s">
        <v>4005</v>
      </c>
      <c r="AG1347" t="s">
        <v>9908</v>
      </c>
      <c r="AH1347" t="s">
        <v>51</v>
      </c>
      <c r="AJ1347" t="s">
        <v>53</v>
      </c>
      <c r="AL1347" t="s">
        <v>78</v>
      </c>
      <c r="AO1347" t="s">
        <v>5443</v>
      </c>
      <c r="AP1347" s="1">
        <v>45476.317361111112</v>
      </c>
      <c r="AQ1347" s="1">
        <v>45476.319444444445</v>
      </c>
    </row>
    <row r="1348" spans="1:43" x14ac:dyDescent="0.35">
      <c r="A1348" t="s">
        <v>9909</v>
      </c>
      <c r="B1348" t="s">
        <v>8727</v>
      </c>
      <c r="C1348" t="s">
        <v>2444</v>
      </c>
      <c r="F1348" t="s">
        <v>9910</v>
      </c>
      <c r="H1348" t="s">
        <v>9909</v>
      </c>
      <c r="J1348" t="s">
        <v>9911</v>
      </c>
      <c r="K1348" t="s">
        <v>9912</v>
      </c>
      <c r="M1348" t="s">
        <v>9913</v>
      </c>
      <c r="N1348" t="s">
        <v>65</v>
      </c>
      <c r="O1348">
        <v>81241</v>
      </c>
      <c r="P1348" t="s">
        <v>50</v>
      </c>
      <c r="U1348" s="1">
        <v>43332</v>
      </c>
      <c r="V1348" s="1">
        <v>43332</v>
      </c>
      <c r="W1348" s="1">
        <v>43332.763888888891</v>
      </c>
      <c r="X1348" s="1">
        <v>43332.763888888891</v>
      </c>
      <c r="AC1348" t="s">
        <v>53</v>
      </c>
      <c r="AD1348">
        <v>1000000001</v>
      </c>
      <c r="AE1348" s="1">
        <v>39973.351388888892</v>
      </c>
      <c r="AF1348" t="s">
        <v>3377</v>
      </c>
      <c r="AG1348" t="s">
        <v>9914</v>
      </c>
      <c r="AH1348" t="s">
        <v>51</v>
      </c>
      <c r="AJ1348" t="s">
        <v>53</v>
      </c>
      <c r="AL1348" t="s">
        <v>78</v>
      </c>
      <c r="AO1348" t="s">
        <v>5443</v>
      </c>
      <c r="AP1348" s="1">
        <v>44500.693055555559</v>
      </c>
    </row>
    <row r="1349" spans="1:43" x14ac:dyDescent="0.35">
      <c r="A1349" t="s">
        <v>9915</v>
      </c>
      <c r="B1349" t="s">
        <v>9916</v>
      </c>
      <c r="C1349" t="s">
        <v>9917</v>
      </c>
      <c r="F1349" t="s">
        <v>9918</v>
      </c>
      <c r="H1349" t="s">
        <v>9919</v>
      </c>
      <c r="I1349" t="s">
        <v>169</v>
      </c>
      <c r="J1349" t="s">
        <v>1014</v>
      </c>
      <c r="K1349" t="s">
        <v>6223</v>
      </c>
      <c r="M1349" t="s">
        <v>5488</v>
      </c>
      <c r="N1349" t="s">
        <v>1515</v>
      </c>
      <c r="O1349" t="s">
        <v>6224</v>
      </c>
      <c r="P1349" t="s">
        <v>50</v>
      </c>
      <c r="U1349" s="1">
        <v>43332.438194444447</v>
      </c>
      <c r="V1349" s="1">
        <v>43332.438194444447</v>
      </c>
      <c r="W1349" s="1">
        <v>43332.476388888892</v>
      </c>
      <c r="X1349" s="1">
        <v>44623.648611111108</v>
      </c>
      <c r="AC1349" t="s">
        <v>53</v>
      </c>
      <c r="AD1349">
        <v>2969480780</v>
      </c>
      <c r="AE1349" s="1">
        <v>37467</v>
      </c>
      <c r="AF1349" t="s">
        <v>2003</v>
      </c>
      <c r="AG1349" t="s">
        <v>9920</v>
      </c>
      <c r="AH1349" t="s">
        <v>53</v>
      </c>
      <c r="AJ1349" t="s">
        <v>53</v>
      </c>
      <c r="AK1349" t="s">
        <v>8166</v>
      </c>
      <c r="AL1349" t="s">
        <v>78</v>
      </c>
      <c r="AO1349" t="s">
        <v>54</v>
      </c>
      <c r="AP1349" s="1">
        <v>45475.479861111111</v>
      </c>
    </row>
    <row r="1350" spans="1:43" x14ac:dyDescent="0.35">
      <c r="A1350" t="s">
        <v>9921</v>
      </c>
      <c r="B1350" t="s">
        <v>9916</v>
      </c>
      <c r="C1350" t="s">
        <v>9917</v>
      </c>
      <c r="F1350" t="s">
        <v>9918</v>
      </c>
      <c r="H1350" t="s">
        <v>9919</v>
      </c>
      <c r="I1350" t="s">
        <v>169</v>
      </c>
      <c r="J1350" t="s">
        <v>1014</v>
      </c>
      <c r="K1350" t="s">
        <v>9922</v>
      </c>
      <c r="M1350" t="s">
        <v>2002</v>
      </c>
      <c r="N1350" t="s">
        <v>253</v>
      </c>
      <c r="O1350">
        <v>88023</v>
      </c>
      <c r="P1350" t="s">
        <v>50</v>
      </c>
      <c r="U1350" s="1">
        <v>43332.440972222219</v>
      </c>
      <c r="V1350" s="1">
        <v>43332.440972222219</v>
      </c>
      <c r="W1350" s="1">
        <v>43332.477083333331</v>
      </c>
      <c r="X1350" s="1">
        <v>44181.497916666667</v>
      </c>
      <c r="AC1350" t="s">
        <v>53</v>
      </c>
      <c r="AD1350">
        <v>2969480780</v>
      </c>
      <c r="AE1350" s="1">
        <v>37467</v>
      </c>
      <c r="AF1350" t="s">
        <v>2003</v>
      </c>
      <c r="AG1350" t="s">
        <v>9923</v>
      </c>
      <c r="AH1350" t="s">
        <v>53</v>
      </c>
      <c r="AJ1350" t="s">
        <v>53</v>
      </c>
      <c r="AK1350" t="s">
        <v>8166</v>
      </c>
      <c r="AL1350" t="s">
        <v>78</v>
      </c>
      <c r="AO1350" t="s">
        <v>54</v>
      </c>
      <c r="AP1350" s="1">
        <v>45448.975694444445</v>
      </c>
    </row>
    <row r="1351" spans="1:43" x14ac:dyDescent="0.35">
      <c r="A1351" t="s">
        <v>9924</v>
      </c>
      <c r="B1351" t="s">
        <v>9916</v>
      </c>
      <c r="C1351" t="s">
        <v>9917</v>
      </c>
      <c r="F1351" t="s">
        <v>9918</v>
      </c>
      <c r="H1351" t="s">
        <v>9919</v>
      </c>
      <c r="I1351" t="s">
        <v>169</v>
      </c>
      <c r="J1351" t="s">
        <v>1014</v>
      </c>
      <c r="K1351" t="s">
        <v>9922</v>
      </c>
      <c r="M1351" t="s">
        <v>2002</v>
      </c>
      <c r="N1351" t="s">
        <v>253</v>
      </c>
      <c r="O1351">
        <v>88023</v>
      </c>
      <c r="P1351" t="s">
        <v>50</v>
      </c>
      <c r="U1351" s="1">
        <v>43332.442361111112</v>
      </c>
      <c r="V1351" s="1">
        <v>43332.442361111112</v>
      </c>
      <c r="W1351" s="1">
        <v>43332.477083333331</v>
      </c>
      <c r="X1351" s="1">
        <v>43543.375694444447</v>
      </c>
      <c r="AC1351" t="s">
        <v>53</v>
      </c>
      <c r="AD1351">
        <v>2969480780</v>
      </c>
      <c r="AE1351" s="1">
        <v>37467</v>
      </c>
      <c r="AF1351" t="s">
        <v>2003</v>
      </c>
      <c r="AG1351" t="s">
        <v>9925</v>
      </c>
      <c r="AH1351" t="s">
        <v>53</v>
      </c>
      <c r="AJ1351" t="s">
        <v>53</v>
      </c>
      <c r="AK1351" t="s">
        <v>8166</v>
      </c>
      <c r="AL1351" t="s">
        <v>78</v>
      </c>
      <c r="AO1351" t="s">
        <v>54</v>
      </c>
      <c r="AP1351" s="1">
        <v>44047.673611111109</v>
      </c>
    </row>
    <row r="1352" spans="1:43" x14ac:dyDescent="0.35">
      <c r="A1352" t="s">
        <v>9926</v>
      </c>
      <c r="B1352" t="s">
        <v>9764</v>
      </c>
      <c r="C1352" t="s">
        <v>3597</v>
      </c>
      <c r="F1352" t="s">
        <v>9927</v>
      </c>
      <c r="H1352" t="s">
        <v>9928</v>
      </c>
      <c r="I1352" t="s">
        <v>200</v>
      </c>
      <c r="J1352" t="s">
        <v>3410</v>
      </c>
      <c r="K1352" t="s">
        <v>9929</v>
      </c>
      <c r="M1352" t="s">
        <v>3412</v>
      </c>
      <c r="N1352" t="s">
        <v>65</v>
      </c>
      <c r="O1352">
        <v>80751</v>
      </c>
      <c r="P1352" t="s">
        <v>50</v>
      </c>
      <c r="U1352" s="1">
        <v>43333.527777777781</v>
      </c>
      <c r="V1352" s="1">
        <v>43333.527777777781</v>
      </c>
      <c r="W1352" s="1">
        <v>43333.543749999997</v>
      </c>
      <c r="X1352" s="1">
        <v>43333.543749999997</v>
      </c>
      <c r="AC1352" t="s">
        <v>51</v>
      </c>
      <c r="AD1352">
        <v>2969612751</v>
      </c>
      <c r="AE1352" s="1">
        <v>41697.599999999999</v>
      </c>
      <c r="AG1352" t="s">
        <v>9930</v>
      </c>
      <c r="AH1352" t="s">
        <v>53</v>
      </c>
      <c r="AJ1352" t="s">
        <v>53</v>
      </c>
      <c r="AK1352" t="s">
        <v>8166</v>
      </c>
      <c r="AL1352" t="s">
        <v>78</v>
      </c>
      <c r="AO1352" t="s">
        <v>54</v>
      </c>
    </row>
    <row r="1353" spans="1:43" x14ac:dyDescent="0.35">
      <c r="A1353" t="s">
        <v>9931</v>
      </c>
      <c r="B1353" t="s">
        <v>9932</v>
      </c>
      <c r="C1353" t="s">
        <v>9933</v>
      </c>
      <c r="F1353" t="s">
        <v>9934</v>
      </c>
      <c r="H1353" t="s">
        <v>9931</v>
      </c>
      <c r="J1353" t="s">
        <v>352</v>
      </c>
      <c r="K1353" t="s">
        <v>9935</v>
      </c>
      <c r="M1353" t="s">
        <v>753</v>
      </c>
      <c r="N1353" t="s">
        <v>798</v>
      </c>
      <c r="O1353">
        <v>79930</v>
      </c>
      <c r="P1353" t="s">
        <v>50</v>
      </c>
      <c r="U1353" s="1">
        <v>43334</v>
      </c>
      <c r="V1353" s="1">
        <v>43334</v>
      </c>
      <c r="W1353" s="1">
        <v>43334.656944444447</v>
      </c>
      <c r="X1353" s="1">
        <v>43334.656944444447</v>
      </c>
      <c r="AC1353" t="s">
        <v>51</v>
      </c>
      <c r="AD1353">
        <v>2969723035</v>
      </c>
      <c r="AE1353" s="1">
        <v>42767.491666666669</v>
      </c>
      <c r="AF1353" t="s">
        <v>9936</v>
      </c>
      <c r="AG1353" t="s">
        <v>9937</v>
      </c>
      <c r="AH1353" t="s">
        <v>51</v>
      </c>
      <c r="AJ1353" t="s">
        <v>53</v>
      </c>
      <c r="AL1353" t="s">
        <v>68</v>
      </c>
      <c r="AO1353" t="s">
        <v>5443</v>
      </c>
      <c r="AP1353" s="1">
        <v>45057.613888888889</v>
      </c>
      <c r="AQ1353" s="1">
        <v>45057.613194444442</v>
      </c>
    </row>
    <row r="1354" spans="1:43" x14ac:dyDescent="0.35">
      <c r="A1354" t="s">
        <v>9938</v>
      </c>
      <c r="B1354" t="s">
        <v>9939</v>
      </c>
      <c r="C1354" t="s">
        <v>9940</v>
      </c>
      <c r="F1354" t="s">
        <v>9941</v>
      </c>
      <c r="H1354" t="s">
        <v>9938</v>
      </c>
      <c r="J1354" t="s">
        <v>9876</v>
      </c>
      <c r="K1354" t="s">
        <v>9942</v>
      </c>
      <c r="M1354" t="s">
        <v>419</v>
      </c>
      <c r="N1354" t="s">
        <v>253</v>
      </c>
      <c r="O1354">
        <v>87113</v>
      </c>
      <c r="P1354" t="s">
        <v>50</v>
      </c>
      <c r="U1354" s="1">
        <v>43334</v>
      </c>
      <c r="V1354" s="1">
        <v>43334</v>
      </c>
      <c r="W1354" s="1">
        <v>43334.677777777775</v>
      </c>
      <c r="X1354" s="1">
        <v>43334.677777777775</v>
      </c>
      <c r="AC1354" t="s">
        <v>53</v>
      </c>
      <c r="AD1354">
        <v>2969532254</v>
      </c>
      <c r="AE1354" s="1">
        <v>39554.561111111114</v>
      </c>
      <c r="AF1354" t="s">
        <v>9880</v>
      </c>
      <c r="AG1354" t="s">
        <v>9943</v>
      </c>
      <c r="AH1354" t="s">
        <v>51</v>
      </c>
      <c r="AJ1354" t="s">
        <v>53</v>
      </c>
      <c r="AL1354" t="s">
        <v>78</v>
      </c>
      <c r="AO1354" t="s">
        <v>5443</v>
      </c>
      <c r="AP1354" s="1">
        <v>45392.613194444442</v>
      </c>
      <c r="AQ1354" s="1">
        <v>44487.438194444447</v>
      </c>
    </row>
    <row r="1355" spans="1:43" x14ac:dyDescent="0.35">
      <c r="A1355" t="s">
        <v>9944</v>
      </c>
      <c r="B1355" t="s">
        <v>9945</v>
      </c>
      <c r="C1355" t="s">
        <v>9946</v>
      </c>
      <c r="F1355" t="s">
        <v>9947</v>
      </c>
      <c r="H1355" t="s">
        <v>9944</v>
      </c>
      <c r="J1355" t="s">
        <v>4001</v>
      </c>
      <c r="K1355" t="s">
        <v>9948</v>
      </c>
      <c r="M1355" t="s">
        <v>3234</v>
      </c>
      <c r="N1355" t="s">
        <v>253</v>
      </c>
      <c r="O1355">
        <v>88211</v>
      </c>
      <c r="P1355" t="s">
        <v>50</v>
      </c>
      <c r="U1355" s="1">
        <v>43334</v>
      </c>
      <c r="V1355" s="1">
        <v>43334</v>
      </c>
      <c r="W1355" s="1">
        <v>43334.481944444444</v>
      </c>
      <c r="X1355" s="1">
        <v>43334.481944444444</v>
      </c>
      <c r="AC1355" t="s">
        <v>53</v>
      </c>
      <c r="AD1355">
        <v>2969512497</v>
      </c>
      <c r="AE1355" s="1">
        <v>38481.407638888886</v>
      </c>
      <c r="AF1355" t="s">
        <v>4005</v>
      </c>
      <c r="AG1355" t="s">
        <v>9949</v>
      </c>
      <c r="AH1355" t="s">
        <v>51</v>
      </c>
      <c r="AJ1355" t="s">
        <v>53</v>
      </c>
      <c r="AL1355" t="s">
        <v>78</v>
      </c>
      <c r="AO1355" t="s">
        <v>5443</v>
      </c>
      <c r="AP1355" s="1">
        <v>45475.790277777778</v>
      </c>
      <c r="AQ1355" s="1">
        <v>45474.650694444441</v>
      </c>
    </row>
    <row r="1356" spans="1:43" x14ac:dyDescent="0.35">
      <c r="A1356" t="s">
        <v>9950</v>
      </c>
      <c r="B1356" t="s">
        <v>6118</v>
      </c>
      <c r="C1356" t="s">
        <v>7359</v>
      </c>
      <c r="F1356" t="s">
        <v>9341</v>
      </c>
      <c r="H1356" t="s">
        <v>9951</v>
      </c>
      <c r="J1356" t="s">
        <v>62</v>
      </c>
      <c r="P1356" t="s">
        <v>50</v>
      </c>
      <c r="U1356" s="1">
        <v>43336</v>
      </c>
      <c r="V1356" s="1">
        <v>43336</v>
      </c>
      <c r="W1356" s="1">
        <v>43336.765277777777</v>
      </c>
      <c r="X1356" s="1">
        <v>43336.765277777777</v>
      </c>
      <c r="AC1356" t="s">
        <v>53</v>
      </c>
      <c r="AD1356">
        <v>2969479981</v>
      </c>
      <c r="AE1356" s="1">
        <v>37426</v>
      </c>
      <c r="AF1356" t="s">
        <v>1314</v>
      </c>
      <c r="AG1356" t="s">
        <v>9952</v>
      </c>
      <c r="AH1356" t="s">
        <v>51</v>
      </c>
      <c r="AJ1356" t="s">
        <v>53</v>
      </c>
      <c r="AL1356" t="s">
        <v>78</v>
      </c>
      <c r="AO1356" t="s">
        <v>5443</v>
      </c>
      <c r="AP1356" s="1">
        <v>45474.723611111112</v>
      </c>
      <c r="AQ1356" s="1">
        <v>45225.739583333336</v>
      </c>
    </row>
    <row r="1357" spans="1:43" x14ac:dyDescent="0.35">
      <c r="A1357" t="s">
        <v>9953</v>
      </c>
      <c r="B1357" t="s">
        <v>9954</v>
      </c>
      <c r="C1357" t="s">
        <v>803</v>
      </c>
      <c r="F1357" t="s">
        <v>9955</v>
      </c>
      <c r="H1357" t="s">
        <v>9953</v>
      </c>
      <c r="J1357" t="s">
        <v>9956</v>
      </c>
      <c r="K1357" t="s">
        <v>9957</v>
      </c>
      <c r="M1357" t="s">
        <v>4837</v>
      </c>
      <c r="N1357" t="s">
        <v>65</v>
      </c>
      <c r="O1357">
        <v>80758</v>
      </c>
      <c r="P1357" t="s">
        <v>50</v>
      </c>
      <c r="U1357" s="1">
        <v>43336</v>
      </c>
      <c r="V1357" s="1">
        <v>43336</v>
      </c>
      <c r="W1357" s="1">
        <v>43336.674305555556</v>
      </c>
      <c r="X1357" s="1">
        <v>43336.674305555556</v>
      </c>
      <c r="AC1357" t="s">
        <v>51</v>
      </c>
      <c r="AD1357">
        <v>2969829763</v>
      </c>
      <c r="AE1357" s="1">
        <v>43336.673611111109</v>
      </c>
      <c r="AF1357" t="s">
        <v>9958</v>
      </c>
      <c r="AG1357" t="s">
        <v>9959</v>
      </c>
      <c r="AH1357" t="s">
        <v>51</v>
      </c>
      <c r="AJ1357" t="s">
        <v>53</v>
      </c>
      <c r="AL1357" t="s">
        <v>78</v>
      </c>
      <c r="AO1357" t="s">
        <v>5443</v>
      </c>
      <c r="AP1357" s="1">
        <v>45282.434027777781</v>
      </c>
      <c r="AQ1357" s="1">
        <v>45282.504166666666</v>
      </c>
    </row>
    <row r="1358" spans="1:43" x14ac:dyDescent="0.35">
      <c r="A1358" t="s">
        <v>9960</v>
      </c>
      <c r="B1358" t="s">
        <v>3158</v>
      </c>
      <c r="C1358" t="s">
        <v>383</v>
      </c>
      <c r="F1358" t="s">
        <v>9961</v>
      </c>
      <c r="H1358" t="s">
        <v>9962</v>
      </c>
      <c r="I1358" t="s">
        <v>61</v>
      </c>
      <c r="J1358" t="s">
        <v>1543</v>
      </c>
      <c r="P1358" t="s">
        <v>50</v>
      </c>
      <c r="U1358" s="1">
        <v>43336.691666666666</v>
      </c>
      <c r="V1358" s="1">
        <v>43336.691666666666</v>
      </c>
      <c r="W1358" s="1">
        <v>43336.694444444445</v>
      </c>
      <c r="X1358" s="1">
        <v>43336.696527777778</v>
      </c>
      <c r="AC1358" t="s">
        <v>53</v>
      </c>
      <c r="AD1358">
        <v>2969475309</v>
      </c>
      <c r="AE1358" s="1">
        <v>37159</v>
      </c>
      <c r="AF1358" t="s">
        <v>1545</v>
      </c>
      <c r="AG1358" t="s">
        <v>9963</v>
      </c>
      <c r="AH1358" t="s">
        <v>53</v>
      </c>
      <c r="AJ1358" t="s">
        <v>53</v>
      </c>
      <c r="AK1358" t="s">
        <v>7072</v>
      </c>
      <c r="AL1358" t="s">
        <v>78</v>
      </c>
      <c r="AO1358" t="s">
        <v>54</v>
      </c>
      <c r="AP1358" s="1">
        <v>45476.605555555558</v>
      </c>
      <c r="AQ1358" s="1">
        <v>45463.365277777775</v>
      </c>
    </row>
    <row r="1359" spans="1:43" x14ac:dyDescent="0.35">
      <c r="A1359" t="s">
        <v>9964</v>
      </c>
      <c r="B1359" t="s">
        <v>9965</v>
      </c>
      <c r="C1359" t="s">
        <v>1037</v>
      </c>
      <c r="F1359" t="s">
        <v>9966</v>
      </c>
      <c r="H1359" t="s">
        <v>9964</v>
      </c>
      <c r="J1359" t="s">
        <v>3469</v>
      </c>
      <c r="K1359" t="s">
        <v>9967</v>
      </c>
      <c r="M1359" t="s">
        <v>5343</v>
      </c>
      <c r="N1359" t="s">
        <v>798</v>
      </c>
      <c r="O1359">
        <v>79706</v>
      </c>
      <c r="P1359" t="s">
        <v>50</v>
      </c>
      <c r="U1359" s="1">
        <v>43340</v>
      </c>
      <c r="V1359" s="1">
        <v>43340</v>
      </c>
      <c r="W1359" s="1">
        <v>43340.604166666664</v>
      </c>
      <c r="X1359" s="1">
        <v>43340.604166666664</v>
      </c>
      <c r="AC1359" t="s">
        <v>53</v>
      </c>
      <c r="AD1359">
        <v>2969702039</v>
      </c>
      <c r="AE1359" s="1">
        <v>42528.619444444441</v>
      </c>
      <c r="AF1359" t="s">
        <v>9789</v>
      </c>
      <c r="AG1359" t="s">
        <v>9968</v>
      </c>
      <c r="AH1359" t="s">
        <v>51</v>
      </c>
      <c r="AJ1359" t="s">
        <v>53</v>
      </c>
      <c r="AL1359" t="s">
        <v>78</v>
      </c>
      <c r="AO1359" t="s">
        <v>5443</v>
      </c>
      <c r="AP1359" s="1">
        <v>44501.543749999997</v>
      </c>
      <c r="AQ1359" s="1">
        <v>44501.449305555558</v>
      </c>
    </row>
    <row r="1360" spans="1:43" x14ac:dyDescent="0.35">
      <c r="A1360" t="s">
        <v>9969</v>
      </c>
      <c r="B1360" t="s">
        <v>9970</v>
      </c>
      <c r="C1360" t="s">
        <v>7997</v>
      </c>
      <c r="F1360">
        <v>17196859755</v>
      </c>
      <c r="H1360" t="s">
        <v>9971</v>
      </c>
      <c r="J1360" t="s">
        <v>9972</v>
      </c>
      <c r="N1360" t="s">
        <v>287</v>
      </c>
      <c r="O1360">
        <v>80904</v>
      </c>
      <c r="P1360" t="s">
        <v>50</v>
      </c>
      <c r="U1360" s="1">
        <v>43341</v>
      </c>
      <c r="V1360" s="1">
        <v>43341</v>
      </c>
      <c r="W1360" s="1">
        <v>43341.611805555556</v>
      </c>
      <c r="X1360" s="1">
        <v>43341.611805555556</v>
      </c>
      <c r="AC1360" t="s">
        <v>53</v>
      </c>
      <c r="AD1360">
        <v>2969706691</v>
      </c>
      <c r="AE1360" s="1">
        <v>42590.526388888888</v>
      </c>
      <c r="AF1360" t="s">
        <v>9973</v>
      </c>
      <c r="AG1360" t="s">
        <v>9974</v>
      </c>
      <c r="AH1360" t="s">
        <v>51</v>
      </c>
      <c r="AJ1360" t="s">
        <v>53</v>
      </c>
      <c r="AL1360" t="s">
        <v>68</v>
      </c>
      <c r="AO1360" t="s">
        <v>8142</v>
      </c>
    </row>
    <row r="1361" spans="1:43" x14ac:dyDescent="0.35">
      <c r="A1361" t="s">
        <v>9975</v>
      </c>
      <c r="B1361" t="s">
        <v>9976</v>
      </c>
      <c r="C1361" t="s">
        <v>1732</v>
      </c>
      <c r="F1361">
        <v>19703799726</v>
      </c>
      <c r="H1361" t="s">
        <v>9977</v>
      </c>
      <c r="J1361" t="s">
        <v>9978</v>
      </c>
      <c r="N1361" t="s">
        <v>287</v>
      </c>
      <c r="O1361">
        <v>81623</v>
      </c>
      <c r="P1361" t="s">
        <v>50</v>
      </c>
      <c r="U1361" s="1">
        <v>43342</v>
      </c>
      <c r="V1361" s="1">
        <v>43342</v>
      </c>
      <c r="W1361" s="1">
        <v>43342.535416666666</v>
      </c>
      <c r="X1361" s="1">
        <v>43342.535416666666</v>
      </c>
      <c r="AC1361" t="s">
        <v>53</v>
      </c>
      <c r="AD1361">
        <v>2969683682</v>
      </c>
      <c r="AE1361" s="1">
        <v>42300.643750000003</v>
      </c>
      <c r="AF1361" t="s">
        <v>9979</v>
      </c>
      <c r="AG1361" t="s">
        <v>9980</v>
      </c>
      <c r="AH1361" t="s">
        <v>51</v>
      </c>
      <c r="AJ1361" t="s">
        <v>53</v>
      </c>
      <c r="AL1361" t="s">
        <v>78</v>
      </c>
      <c r="AO1361" t="s">
        <v>8142</v>
      </c>
    </row>
    <row r="1362" spans="1:43" x14ac:dyDescent="0.35">
      <c r="A1362" t="s">
        <v>9981</v>
      </c>
      <c r="B1362" t="s">
        <v>2102</v>
      </c>
      <c r="C1362" t="s">
        <v>3285</v>
      </c>
      <c r="D1362" t="s">
        <v>107</v>
      </c>
      <c r="F1362" t="s">
        <v>8234</v>
      </c>
      <c r="H1362" t="s">
        <v>5788</v>
      </c>
      <c r="J1362" t="s">
        <v>534</v>
      </c>
      <c r="P1362" t="s">
        <v>50</v>
      </c>
      <c r="U1362" s="1">
        <v>43342</v>
      </c>
      <c r="V1362" s="1">
        <v>43342</v>
      </c>
      <c r="W1362" s="1">
        <v>43342.666666666664</v>
      </c>
      <c r="X1362" s="1">
        <v>43350.597222222219</v>
      </c>
      <c r="AC1362" t="s">
        <v>53</v>
      </c>
      <c r="AD1362">
        <v>2969480024</v>
      </c>
      <c r="AE1362" s="1">
        <v>37427</v>
      </c>
      <c r="AF1362" t="s">
        <v>140</v>
      </c>
      <c r="AG1362" t="s">
        <v>9982</v>
      </c>
      <c r="AH1362" t="s">
        <v>51</v>
      </c>
      <c r="AJ1362" t="s">
        <v>53</v>
      </c>
      <c r="AL1362" t="s">
        <v>78</v>
      </c>
      <c r="AO1362" t="s">
        <v>5443</v>
      </c>
      <c r="AP1362" s="1">
        <v>44209.633333333331</v>
      </c>
      <c r="AQ1362" s="1">
        <v>44209.648611111108</v>
      </c>
    </row>
    <row r="1363" spans="1:43" x14ac:dyDescent="0.35">
      <c r="A1363" t="s">
        <v>9983</v>
      </c>
      <c r="B1363" t="s">
        <v>3229</v>
      </c>
      <c r="C1363" t="s">
        <v>3651</v>
      </c>
      <c r="D1363" t="s">
        <v>98</v>
      </c>
      <c r="F1363" t="s">
        <v>574</v>
      </c>
      <c r="H1363" t="s">
        <v>9984</v>
      </c>
      <c r="J1363" t="s">
        <v>534</v>
      </c>
      <c r="P1363" t="s">
        <v>50</v>
      </c>
      <c r="U1363" s="1">
        <v>43342</v>
      </c>
      <c r="V1363" s="1">
        <v>43342</v>
      </c>
      <c r="W1363" s="1">
        <v>43342.668055555558</v>
      </c>
      <c r="X1363" s="1">
        <v>43342.668055555558</v>
      </c>
      <c r="AC1363" t="s">
        <v>53</v>
      </c>
      <c r="AD1363">
        <v>2969480024</v>
      </c>
      <c r="AE1363" s="1">
        <v>37427</v>
      </c>
      <c r="AF1363" t="s">
        <v>140</v>
      </c>
      <c r="AG1363" t="s">
        <v>9985</v>
      </c>
      <c r="AH1363" t="s">
        <v>51</v>
      </c>
      <c r="AJ1363" t="s">
        <v>53</v>
      </c>
      <c r="AL1363" t="s">
        <v>78</v>
      </c>
      <c r="AO1363" t="s">
        <v>5443</v>
      </c>
      <c r="AP1363" s="1">
        <v>45384.469444444447</v>
      </c>
      <c r="AQ1363" s="1">
        <v>44578.378472222219</v>
      </c>
    </row>
    <row r="1364" spans="1:43" x14ac:dyDescent="0.35">
      <c r="A1364" t="s">
        <v>9986</v>
      </c>
      <c r="B1364" t="s">
        <v>9987</v>
      </c>
      <c r="C1364" t="s">
        <v>9988</v>
      </c>
      <c r="F1364" t="s">
        <v>9989</v>
      </c>
      <c r="H1364" t="s">
        <v>9990</v>
      </c>
      <c r="J1364" t="s">
        <v>9991</v>
      </c>
      <c r="K1364" t="s">
        <v>9992</v>
      </c>
      <c r="M1364" t="s">
        <v>3083</v>
      </c>
      <c r="N1364" t="s">
        <v>65</v>
      </c>
      <c r="O1364">
        <v>81252</v>
      </c>
      <c r="P1364" t="s">
        <v>50</v>
      </c>
      <c r="U1364" s="1">
        <v>43346</v>
      </c>
      <c r="V1364" s="1">
        <v>43346</v>
      </c>
      <c r="W1364" s="1">
        <v>43347.453472222223</v>
      </c>
      <c r="X1364" s="1">
        <v>43347.453472222223</v>
      </c>
      <c r="AC1364" t="s">
        <v>53</v>
      </c>
      <c r="AD1364">
        <v>1000000001</v>
      </c>
      <c r="AE1364" s="1">
        <v>39973.351388888892</v>
      </c>
      <c r="AF1364" t="s">
        <v>3377</v>
      </c>
      <c r="AG1364" t="s">
        <v>9993</v>
      </c>
      <c r="AH1364" t="s">
        <v>51</v>
      </c>
      <c r="AJ1364" t="s">
        <v>53</v>
      </c>
      <c r="AL1364" t="s">
        <v>78</v>
      </c>
      <c r="AO1364" t="s">
        <v>5443</v>
      </c>
      <c r="AP1364" s="1">
        <v>44810.456944444442</v>
      </c>
      <c r="AQ1364" s="1">
        <v>43963.52847222222</v>
      </c>
    </row>
    <row r="1365" spans="1:43" x14ac:dyDescent="0.35">
      <c r="A1365" t="s">
        <v>9994</v>
      </c>
      <c r="B1365" t="s">
        <v>9995</v>
      </c>
      <c r="C1365" t="s">
        <v>9996</v>
      </c>
      <c r="D1365" t="s">
        <v>3367</v>
      </c>
      <c r="H1365" t="s">
        <v>9997</v>
      </c>
      <c r="J1365" t="s">
        <v>2859</v>
      </c>
      <c r="P1365" t="s">
        <v>50</v>
      </c>
      <c r="U1365" s="1">
        <v>43347</v>
      </c>
      <c r="V1365" s="1">
        <v>43347</v>
      </c>
      <c r="W1365" s="1">
        <v>43348.440972222219</v>
      </c>
      <c r="X1365" s="1">
        <v>43389.786111111112</v>
      </c>
      <c r="AC1365" t="s">
        <v>53</v>
      </c>
      <c r="AD1365">
        <v>2969480024</v>
      </c>
      <c r="AE1365" s="1">
        <v>37427</v>
      </c>
      <c r="AF1365" t="s">
        <v>134</v>
      </c>
      <c r="AG1365" t="s">
        <v>9998</v>
      </c>
      <c r="AH1365" t="s">
        <v>51</v>
      </c>
      <c r="AJ1365" t="s">
        <v>53</v>
      </c>
      <c r="AL1365" t="s">
        <v>78</v>
      </c>
      <c r="AO1365" t="s">
        <v>5443</v>
      </c>
      <c r="AP1365" s="1">
        <v>44019.376388888886</v>
      </c>
      <c r="AQ1365" s="1">
        <v>44003.633333333331</v>
      </c>
    </row>
    <row r="1366" spans="1:43" x14ac:dyDescent="0.35">
      <c r="A1366" t="s">
        <v>9999</v>
      </c>
      <c r="B1366" t="s">
        <v>10000</v>
      </c>
      <c r="C1366" t="s">
        <v>10001</v>
      </c>
      <c r="H1366" t="s">
        <v>10002</v>
      </c>
      <c r="O1366">
        <v>86514</v>
      </c>
      <c r="P1366" t="s">
        <v>50</v>
      </c>
      <c r="U1366" s="1">
        <v>43347</v>
      </c>
      <c r="V1366" s="1">
        <v>43347</v>
      </c>
      <c r="W1366" s="1">
        <v>43347.788888888892</v>
      </c>
      <c r="X1366" s="1">
        <v>43347.788888888892</v>
      </c>
      <c r="AC1366" t="s">
        <v>53</v>
      </c>
      <c r="AD1366">
        <v>1000000001</v>
      </c>
      <c r="AE1366" s="1">
        <v>39973.351388888892</v>
      </c>
      <c r="AF1366" t="s">
        <v>3377</v>
      </c>
      <c r="AG1366" t="s">
        <v>10003</v>
      </c>
      <c r="AH1366" t="s">
        <v>51</v>
      </c>
      <c r="AJ1366" t="s">
        <v>53</v>
      </c>
      <c r="AL1366" t="s">
        <v>78</v>
      </c>
      <c r="AO1366" t="s">
        <v>8142</v>
      </c>
    </row>
    <row r="1367" spans="1:43" x14ac:dyDescent="0.35">
      <c r="A1367" t="s">
        <v>10004</v>
      </c>
      <c r="B1367" t="s">
        <v>10005</v>
      </c>
      <c r="C1367" t="s">
        <v>587</v>
      </c>
      <c r="D1367" t="s">
        <v>623</v>
      </c>
      <c r="H1367" t="s">
        <v>10006</v>
      </c>
      <c r="J1367" t="s">
        <v>710</v>
      </c>
      <c r="P1367" t="s">
        <v>50</v>
      </c>
      <c r="U1367" s="1">
        <v>43347</v>
      </c>
      <c r="V1367" s="1">
        <v>43347</v>
      </c>
      <c r="W1367" s="1">
        <v>43347.734027777777</v>
      </c>
      <c r="X1367" s="1">
        <v>43347.734027777777</v>
      </c>
      <c r="AC1367" t="s">
        <v>53</v>
      </c>
      <c r="AD1367">
        <v>2969477838</v>
      </c>
      <c r="AE1367" s="1">
        <v>37309</v>
      </c>
      <c r="AF1367" t="s">
        <v>711</v>
      </c>
      <c r="AG1367" t="s">
        <v>10007</v>
      </c>
      <c r="AH1367" t="s">
        <v>51</v>
      </c>
      <c r="AJ1367" t="s">
        <v>53</v>
      </c>
      <c r="AL1367" t="s">
        <v>78</v>
      </c>
      <c r="AO1367" t="s">
        <v>5443</v>
      </c>
      <c r="AP1367" s="1">
        <v>43348.695833333331</v>
      </c>
    </row>
    <row r="1368" spans="1:43" x14ac:dyDescent="0.35">
      <c r="A1368" t="s">
        <v>10008</v>
      </c>
      <c r="B1368" t="s">
        <v>5629</v>
      </c>
      <c r="C1368" t="s">
        <v>1732</v>
      </c>
      <c r="F1368">
        <v>6304179414</v>
      </c>
      <c r="H1368" t="s">
        <v>10009</v>
      </c>
      <c r="J1368" t="s">
        <v>10010</v>
      </c>
      <c r="K1368" t="s">
        <v>10011</v>
      </c>
      <c r="M1368" t="s">
        <v>137</v>
      </c>
      <c r="N1368" t="s">
        <v>65</v>
      </c>
      <c r="O1368">
        <v>80238</v>
      </c>
      <c r="P1368" t="s">
        <v>50</v>
      </c>
      <c r="U1368" s="1">
        <v>43348</v>
      </c>
      <c r="V1368" s="1">
        <v>43348</v>
      </c>
      <c r="W1368" s="1">
        <v>43348.355555555558</v>
      </c>
      <c r="X1368" s="1">
        <v>43348.355555555558</v>
      </c>
      <c r="AC1368" t="s">
        <v>53</v>
      </c>
      <c r="AD1368">
        <v>1000000001</v>
      </c>
      <c r="AE1368" s="1">
        <v>39973.351388888892</v>
      </c>
      <c r="AF1368" t="s">
        <v>3377</v>
      </c>
      <c r="AG1368" t="s">
        <v>10012</v>
      </c>
      <c r="AH1368" t="s">
        <v>51</v>
      </c>
      <c r="AJ1368" t="s">
        <v>53</v>
      </c>
      <c r="AL1368" t="s">
        <v>78</v>
      </c>
      <c r="AO1368" t="s">
        <v>5443</v>
      </c>
      <c r="AP1368" s="1">
        <v>45428.452777777777</v>
      </c>
      <c r="AQ1368" s="1">
        <v>44000.636805555558</v>
      </c>
    </row>
    <row r="1369" spans="1:43" x14ac:dyDescent="0.35">
      <c r="A1369" t="s">
        <v>10013</v>
      </c>
      <c r="B1369" t="s">
        <v>10014</v>
      </c>
      <c r="C1369" t="s">
        <v>6581</v>
      </c>
      <c r="D1369" t="s">
        <v>349</v>
      </c>
      <c r="H1369" t="s">
        <v>10015</v>
      </c>
      <c r="J1369" t="s">
        <v>75</v>
      </c>
      <c r="P1369" t="s">
        <v>50</v>
      </c>
      <c r="U1369" s="1">
        <v>43348</v>
      </c>
      <c r="V1369" s="1">
        <v>43348</v>
      </c>
      <c r="W1369" s="1">
        <v>43348.4375</v>
      </c>
      <c r="X1369" s="1">
        <v>43348.4375</v>
      </c>
      <c r="AC1369" t="s">
        <v>53</v>
      </c>
      <c r="AD1369">
        <v>2969480024</v>
      </c>
      <c r="AE1369" s="1">
        <v>37427</v>
      </c>
      <c r="AF1369" t="s">
        <v>76</v>
      </c>
      <c r="AG1369" t="s">
        <v>10016</v>
      </c>
      <c r="AH1369" t="s">
        <v>51</v>
      </c>
      <c r="AJ1369" t="s">
        <v>53</v>
      </c>
      <c r="AL1369" t="s">
        <v>78</v>
      </c>
      <c r="AO1369" t="s">
        <v>5443</v>
      </c>
      <c r="AP1369" s="1">
        <v>43868.69027777778</v>
      </c>
    </row>
    <row r="1370" spans="1:43" x14ac:dyDescent="0.35">
      <c r="A1370" t="s">
        <v>10017</v>
      </c>
      <c r="B1370" t="s">
        <v>10018</v>
      </c>
      <c r="C1370" t="s">
        <v>1829</v>
      </c>
      <c r="F1370" t="s">
        <v>10019</v>
      </c>
      <c r="H1370" t="s">
        <v>10020</v>
      </c>
      <c r="I1370" t="s">
        <v>101</v>
      </c>
      <c r="J1370" t="s">
        <v>10021</v>
      </c>
      <c r="K1370" t="s">
        <v>10022</v>
      </c>
      <c r="M1370" t="s">
        <v>10023</v>
      </c>
      <c r="N1370" t="s">
        <v>65</v>
      </c>
      <c r="O1370">
        <v>80452</v>
      </c>
      <c r="P1370" t="s">
        <v>50</v>
      </c>
      <c r="U1370" s="1">
        <v>43349.444444444445</v>
      </c>
      <c r="V1370" s="1">
        <v>43349.444444444445</v>
      </c>
      <c r="W1370" s="1">
        <v>43349.445138888892</v>
      </c>
      <c r="X1370" s="1">
        <v>43945.218055555553</v>
      </c>
      <c r="AC1370" t="s">
        <v>51</v>
      </c>
      <c r="AD1370">
        <v>1000000001</v>
      </c>
      <c r="AE1370" s="1">
        <v>39973.351388888892</v>
      </c>
      <c r="AF1370" t="s">
        <v>3377</v>
      </c>
      <c r="AG1370" t="s">
        <v>10024</v>
      </c>
      <c r="AH1370" t="s">
        <v>51</v>
      </c>
      <c r="AI1370" t="s">
        <v>53</v>
      </c>
      <c r="AJ1370" t="s">
        <v>51</v>
      </c>
      <c r="AL1370" t="s">
        <v>78</v>
      </c>
      <c r="AO1370" t="s">
        <v>54</v>
      </c>
      <c r="AP1370" s="1">
        <v>44604.469444444447</v>
      </c>
      <c r="AQ1370" s="1">
        <v>43374.425694444442</v>
      </c>
    </row>
    <row r="1371" spans="1:43" x14ac:dyDescent="0.35">
      <c r="A1371" t="s">
        <v>10025</v>
      </c>
      <c r="B1371" t="s">
        <v>159</v>
      </c>
      <c r="C1371" t="s">
        <v>7286</v>
      </c>
      <c r="F1371" t="s">
        <v>10026</v>
      </c>
      <c r="H1371" t="s">
        <v>10027</v>
      </c>
      <c r="J1371" t="s">
        <v>261</v>
      </c>
      <c r="K1371" t="s">
        <v>10028</v>
      </c>
      <c r="M1371" t="s">
        <v>159</v>
      </c>
      <c r="N1371" t="s">
        <v>65</v>
      </c>
      <c r="O1371" t="s">
        <v>10029</v>
      </c>
      <c r="P1371" t="s">
        <v>50</v>
      </c>
      <c r="U1371" s="1">
        <v>43351</v>
      </c>
      <c r="V1371" s="1">
        <v>43351</v>
      </c>
      <c r="W1371" s="1">
        <v>43351.479166666664</v>
      </c>
      <c r="X1371" s="1">
        <v>43351.479166666664</v>
      </c>
      <c r="Y1371" s="1">
        <v>45476.364583333336</v>
      </c>
      <c r="Z1371">
        <v>14496.24</v>
      </c>
      <c r="AA1371" t="s">
        <v>133</v>
      </c>
      <c r="AC1371" t="s">
        <v>53</v>
      </c>
      <c r="AD1371">
        <v>2969475309</v>
      </c>
      <c r="AE1371" s="1">
        <v>37159</v>
      </c>
      <c r="AF1371" t="s">
        <v>10030</v>
      </c>
      <c r="AG1371" t="s">
        <v>10031</v>
      </c>
      <c r="AH1371" t="s">
        <v>51</v>
      </c>
      <c r="AJ1371" t="s">
        <v>53</v>
      </c>
      <c r="AL1371" t="s">
        <v>78</v>
      </c>
      <c r="AO1371" t="s">
        <v>5443</v>
      </c>
      <c r="AP1371" s="1">
        <v>44951.655555555553</v>
      </c>
      <c r="AQ1371" s="1">
        <v>44951.65347222222</v>
      </c>
    </row>
    <row r="1372" spans="1:43" x14ac:dyDescent="0.35">
      <c r="A1372" t="s">
        <v>10032</v>
      </c>
      <c r="B1372" t="s">
        <v>10033</v>
      </c>
      <c r="C1372" t="s">
        <v>702</v>
      </c>
      <c r="F1372" t="s">
        <v>10034</v>
      </c>
      <c r="H1372" t="s">
        <v>10035</v>
      </c>
      <c r="J1372" t="s">
        <v>10036</v>
      </c>
      <c r="K1372" t="s">
        <v>10037</v>
      </c>
      <c r="M1372" t="s">
        <v>1092</v>
      </c>
      <c r="N1372" t="s">
        <v>65</v>
      </c>
      <c r="O1372">
        <v>80615</v>
      </c>
      <c r="P1372" t="s">
        <v>50</v>
      </c>
      <c r="U1372" s="1">
        <v>43353</v>
      </c>
      <c r="V1372" s="1">
        <v>43353</v>
      </c>
      <c r="W1372" s="1">
        <v>43353.651388888888</v>
      </c>
      <c r="X1372" s="1">
        <v>43353.651388888888</v>
      </c>
      <c r="AC1372" t="s">
        <v>53</v>
      </c>
      <c r="AD1372">
        <v>2969758924</v>
      </c>
      <c r="AE1372" s="1">
        <v>43006.410416666666</v>
      </c>
      <c r="AF1372" t="s">
        <v>10038</v>
      </c>
      <c r="AG1372" t="s">
        <v>10039</v>
      </c>
      <c r="AH1372" t="s">
        <v>51</v>
      </c>
      <c r="AJ1372" t="s">
        <v>53</v>
      </c>
      <c r="AL1372" t="s">
        <v>78</v>
      </c>
      <c r="AO1372" t="s">
        <v>5443</v>
      </c>
      <c r="AP1372" s="1">
        <v>43849.915277777778</v>
      </c>
    </row>
    <row r="1373" spans="1:43" x14ac:dyDescent="0.35">
      <c r="A1373" t="s">
        <v>10040</v>
      </c>
      <c r="B1373" t="s">
        <v>10041</v>
      </c>
      <c r="C1373" t="s">
        <v>10042</v>
      </c>
      <c r="H1373" t="s">
        <v>10043</v>
      </c>
      <c r="I1373" t="s">
        <v>61</v>
      </c>
      <c r="J1373" t="s">
        <v>10044</v>
      </c>
      <c r="P1373" t="s">
        <v>50</v>
      </c>
      <c r="U1373" s="1">
        <v>43353.384027777778</v>
      </c>
      <c r="V1373" s="1">
        <v>43353.384027777778</v>
      </c>
      <c r="W1373" s="1">
        <v>43354.625</v>
      </c>
      <c r="X1373" s="1">
        <v>43616.685416666667</v>
      </c>
      <c r="AC1373" t="s">
        <v>53</v>
      </c>
      <c r="AD1373">
        <v>2969480024</v>
      </c>
      <c r="AE1373" s="1">
        <v>37427</v>
      </c>
      <c r="AF1373" t="s">
        <v>10045</v>
      </c>
      <c r="AG1373" t="s">
        <v>10046</v>
      </c>
      <c r="AH1373" t="s">
        <v>53</v>
      </c>
      <c r="AJ1373" t="s">
        <v>53</v>
      </c>
      <c r="AK1373" t="s">
        <v>7761</v>
      </c>
      <c r="AL1373" t="s">
        <v>78</v>
      </c>
      <c r="AO1373" t="s">
        <v>54</v>
      </c>
      <c r="AP1373" s="1">
        <v>43656.652083333334</v>
      </c>
      <c r="AQ1373" s="1">
        <v>43656.656944444447</v>
      </c>
    </row>
    <row r="1374" spans="1:43" x14ac:dyDescent="0.35">
      <c r="A1374" t="s">
        <v>10047</v>
      </c>
      <c r="B1374" t="s">
        <v>10048</v>
      </c>
      <c r="C1374" t="s">
        <v>10049</v>
      </c>
      <c r="H1374" t="s">
        <v>10050</v>
      </c>
      <c r="I1374" t="s">
        <v>61</v>
      </c>
      <c r="J1374" t="s">
        <v>710</v>
      </c>
      <c r="P1374" t="s">
        <v>50</v>
      </c>
      <c r="U1374" s="1">
        <v>43353.584722222222</v>
      </c>
      <c r="V1374" s="1">
        <v>43353.584722222222</v>
      </c>
      <c r="W1374" s="1">
        <v>43354.472222222219</v>
      </c>
      <c r="X1374" s="1">
        <v>43354.472222222219</v>
      </c>
      <c r="AC1374" t="s">
        <v>53</v>
      </c>
      <c r="AD1374">
        <v>2969477838</v>
      </c>
      <c r="AE1374" s="1">
        <v>37309</v>
      </c>
      <c r="AF1374" t="s">
        <v>711</v>
      </c>
      <c r="AG1374" t="s">
        <v>10051</v>
      </c>
      <c r="AH1374" t="s">
        <v>53</v>
      </c>
      <c r="AJ1374" t="s">
        <v>53</v>
      </c>
      <c r="AK1374" t="s">
        <v>7761</v>
      </c>
      <c r="AL1374" t="s">
        <v>78</v>
      </c>
      <c r="AO1374" t="s">
        <v>54</v>
      </c>
      <c r="AP1374" s="1">
        <v>43545.780555555553</v>
      </c>
      <c r="AQ1374" s="1">
        <v>43424.493055555555</v>
      </c>
    </row>
    <row r="1375" spans="1:43" x14ac:dyDescent="0.35">
      <c r="A1375" t="s">
        <v>10052</v>
      </c>
      <c r="B1375" t="s">
        <v>10053</v>
      </c>
      <c r="C1375" t="s">
        <v>10054</v>
      </c>
      <c r="F1375" t="s">
        <v>10055</v>
      </c>
      <c r="H1375" t="s">
        <v>10052</v>
      </c>
      <c r="J1375" t="s">
        <v>445</v>
      </c>
      <c r="K1375" t="s">
        <v>10056</v>
      </c>
      <c r="M1375" t="s">
        <v>137</v>
      </c>
      <c r="N1375" t="s">
        <v>65</v>
      </c>
      <c r="O1375">
        <v>80216</v>
      </c>
      <c r="P1375" t="s">
        <v>50</v>
      </c>
      <c r="U1375" s="1">
        <v>43354</v>
      </c>
      <c r="V1375" s="1">
        <v>43354</v>
      </c>
      <c r="W1375" s="1">
        <v>43354.711111111108</v>
      </c>
      <c r="X1375" s="1">
        <v>43354.711111111108</v>
      </c>
      <c r="AC1375" t="s">
        <v>51</v>
      </c>
      <c r="AD1375">
        <v>2969522468</v>
      </c>
      <c r="AE1375" s="1">
        <v>39090.576388888891</v>
      </c>
      <c r="AF1375" t="s">
        <v>447</v>
      </c>
      <c r="AG1375" t="s">
        <v>10057</v>
      </c>
      <c r="AH1375" t="s">
        <v>51</v>
      </c>
      <c r="AJ1375" t="s">
        <v>53</v>
      </c>
      <c r="AL1375" t="s">
        <v>68</v>
      </c>
      <c r="AO1375" t="s">
        <v>5443</v>
      </c>
      <c r="AP1375" s="1">
        <v>45461.718055555553</v>
      </c>
      <c r="AQ1375" s="1">
        <v>45461.617361111108</v>
      </c>
    </row>
    <row r="1376" spans="1:43" x14ac:dyDescent="0.35">
      <c r="A1376" t="s">
        <v>10058</v>
      </c>
      <c r="B1376" t="s">
        <v>10059</v>
      </c>
      <c r="C1376" t="s">
        <v>840</v>
      </c>
      <c r="F1376" t="s">
        <v>10060</v>
      </c>
      <c r="H1376" t="s">
        <v>10058</v>
      </c>
      <c r="I1376" t="s">
        <v>200</v>
      </c>
      <c r="J1376" t="s">
        <v>3469</v>
      </c>
      <c r="K1376" t="s">
        <v>10061</v>
      </c>
      <c r="M1376" t="s">
        <v>3554</v>
      </c>
      <c r="N1376" t="s">
        <v>798</v>
      </c>
      <c r="O1376">
        <v>78701</v>
      </c>
      <c r="P1376" t="s">
        <v>50</v>
      </c>
      <c r="U1376" s="1">
        <v>43355</v>
      </c>
      <c r="V1376" s="1">
        <v>43355</v>
      </c>
      <c r="W1376" s="1">
        <v>43355.428472222222</v>
      </c>
      <c r="X1376" s="1">
        <v>43355.428472222222</v>
      </c>
      <c r="AC1376" t="s">
        <v>53</v>
      </c>
      <c r="AD1376">
        <v>2969702039</v>
      </c>
      <c r="AE1376" s="1">
        <v>42528.619444444441</v>
      </c>
      <c r="AF1376" t="s">
        <v>10062</v>
      </c>
      <c r="AG1376" t="s">
        <v>10063</v>
      </c>
      <c r="AH1376" t="s">
        <v>51</v>
      </c>
      <c r="AJ1376" t="s">
        <v>53</v>
      </c>
      <c r="AL1376" t="s">
        <v>78</v>
      </c>
      <c r="AO1376" t="s">
        <v>5443</v>
      </c>
      <c r="AP1376" s="1">
        <v>44985.625694444447</v>
      </c>
      <c r="AQ1376" s="1">
        <v>44935.448611111111</v>
      </c>
    </row>
    <row r="1377" spans="1:43" x14ac:dyDescent="0.35">
      <c r="A1377" t="s">
        <v>10064</v>
      </c>
      <c r="B1377" t="s">
        <v>10065</v>
      </c>
      <c r="C1377" t="s">
        <v>961</v>
      </c>
      <c r="D1377" t="s">
        <v>240</v>
      </c>
      <c r="F1377" t="s">
        <v>283</v>
      </c>
      <c r="H1377" t="s">
        <v>10066</v>
      </c>
      <c r="I1377" t="s">
        <v>61</v>
      </c>
      <c r="J1377" t="s">
        <v>285</v>
      </c>
      <c r="P1377" t="s">
        <v>50</v>
      </c>
      <c r="U1377" s="1">
        <v>43355.536111111112</v>
      </c>
      <c r="V1377" s="1">
        <v>43355.536111111112</v>
      </c>
      <c r="W1377" s="1">
        <v>43355.619444444441</v>
      </c>
      <c r="X1377" s="1">
        <v>43385.600694444445</v>
      </c>
      <c r="AC1377" t="s">
        <v>53</v>
      </c>
      <c r="AD1377">
        <v>2969480024</v>
      </c>
      <c r="AE1377" s="1">
        <v>37427</v>
      </c>
      <c r="AF1377" t="s">
        <v>145</v>
      </c>
      <c r="AG1377" t="s">
        <v>10067</v>
      </c>
      <c r="AH1377" t="s">
        <v>53</v>
      </c>
      <c r="AJ1377" t="s">
        <v>53</v>
      </c>
      <c r="AK1377" t="s">
        <v>7257</v>
      </c>
      <c r="AL1377" t="s">
        <v>78</v>
      </c>
      <c r="AO1377" t="s">
        <v>54</v>
      </c>
      <c r="AP1377" s="1">
        <v>45476.449305555558</v>
      </c>
      <c r="AQ1377" s="1">
        <v>45476.636805555558</v>
      </c>
    </row>
    <row r="1378" spans="1:43" x14ac:dyDescent="0.35">
      <c r="A1378" t="s">
        <v>10068</v>
      </c>
      <c r="B1378" t="s">
        <v>10069</v>
      </c>
      <c r="C1378" t="s">
        <v>10070</v>
      </c>
      <c r="F1378" t="s">
        <v>10071</v>
      </c>
      <c r="H1378" t="s">
        <v>10072</v>
      </c>
      <c r="J1378" t="s">
        <v>7142</v>
      </c>
      <c r="K1378" t="s">
        <v>7296</v>
      </c>
      <c r="M1378" t="s">
        <v>7297</v>
      </c>
      <c r="N1378" t="s">
        <v>264</v>
      </c>
      <c r="O1378" t="s">
        <v>7298</v>
      </c>
      <c r="P1378" t="s">
        <v>50</v>
      </c>
      <c r="U1378" s="1">
        <v>43356</v>
      </c>
      <c r="V1378" s="1">
        <v>43356</v>
      </c>
      <c r="W1378" s="1">
        <v>43356.583333333336</v>
      </c>
      <c r="X1378" s="1">
        <v>43356.583333333336</v>
      </c>
      <c r="AC1378" t="s">
        <v>51</v>
      </c>
      <c r="AD1378">
        <v>2969584761</v>
      </c>
      <c r="AE1378" s="1">
        <v>41288.714583333334</v>
      </c>
      <c r="AF1378" t="s">
        <v>7145</v>
      </c>
      <c r="AG1378" t="s">
        <v>10073</v>
      </c>
      <c r="AH1378" t="s">
        <v>51</v>
      </c>
      <c r="AJ1378" t="s">
        <v>53</v>
      </c>
      <c r="AL1378" t="s">
        <v>68</v>
      </c>
      <c r="AO1378" t="s">
        <v>5443</v>
      </c>
      <c r="AP1378" s="1">
        <v>45460.40347222222</v>
      </c>
    </row>
    <row r="1379" spans="1:43" x14ac:dyDescent="0.35">
      <c r="A1379" t="s">
        <v>10074</v>
      </c>
      <c r="B1379" t="s">
        <v>10075</v>
      </c>
      <c r="C1379" t="s">
        <v>10076</v>
      </c>
      <c r="F1379" t="s">
        <v>10077</v>
      </c>
      <c r="H1379" t="s">
        <v>10078</v>
      </c>
      <c r="J1379" t="s">
        <v>10079</v>
      </c>
      <c r="N1379" t="s">
        <v>398</v>
      </c>
      <c r="O1379">
        <v>88210</v>
      </c>
      <c r="P1379" t="s">
        <v>50</v>
      </c>
      <c r="U1379" s="1">
        <v>43356</v>
      </c>
      <c r="V1379" s="1">
        <v>43356</v>
      </c>
      <c r="W1379" s="1">
        <v>43356.638194444444</v>
      </c>
      <c r="X1379" s="1">
        <v>43356.638194444444</v>
      </c>
      <c r="AC1379" t="s">
        <v>53</v>
      </c>
      <c r="AD1379">
        <v>2969832962</v>
      </c>
      <c r="AE1379" s="1">
        <v>43350.695138888892</v>
      </c>
      <c r="AF1379" t="s">
        <v>10080</v>
      </c>
      <c r="AG1379" t="s">
        <v>10081</v>
      </c>
      <c r="AH1379" t="s">
        <v>51</v>
      </c>
      <c r="AJ1379" t="s">
        <v>53</v>
      </c>
      <c r="AL1379" t="s">
        <v>78</v>
      </c>
      <c r="AO1379" t="s">
        <v>8142</v>
      </c>
    </row>
    <row r="1380" spans="1:43" x14ac:dyDescent="0.35">
      <c r="A1380" t="s">
        <v>10082</v>
      </c>
      <c r="B1380" t="s">
        <v>10083</v>
      </c>
      <c r="C1380" t="s">
        <v>1653</v>
      </c>
      <c r="F1380" t="s">
        <v>10084</v>
      </c>
      <c r="G1380">
        <v>9702903847</v>
      </c>
      <c r="H1380" t="s">
        <v>10085</v>
      </c>
      <c r="I1380" t="s">
        <v>200</v>
      </c>
      <c r="J1380" t="s">
        <v>5024</v>
      </c>
      <c r="K1380" t="s">
        <v>10086</v>
      </c>
      <c r="M1380" t="s">
        <v>10087</v>
      </c>
      <c r="N1380" t="s">
        <v>287</v>
      </c>
      <c r="O1380">
        <v>80645</v>
      </c>
      <c r="P1380" t="s">
        <v>50</v>
      </c>
      <c r="U1380" s="1">
        <v>43356.443055555559</v>
      </c>
      <c r="V1380" s="1">
        <v>43356.443055555559</v>
      </c>
      <c r="W1380" s="1">
        <v>43356.46875</v>
      </c>
      <c r="X1380" s="1">
        <v>43356.46875</v>
      </c>
      <c r="AC1380" t="s">
        <v>53</v>
      </c>
      <c r="AD1380">
        <v>2969477782</v>
      </c>
      <c r="AE1380" s="1">
        <v>37306</v>
      </c>
      <c r="AF1380" t="s">
        <v>10088</v>
      </c>
      <c r="AG1380" t="s">
        <v>10089</v>
      </c>
      <c r="AH1380" t="s">
        <v>53</v>
      </c>
      <c r="AJ1380" t="s">
        <v>53</v>
      </c>
      <c r="AK1380" t="s">
        <v>8166</v>
      </c>
      <c r="AL1380" t="s">
        <v>78</v>
      </c>
      <c r="AO1380" t="s">
        <v>54</v>
      </c>
      <c r="AP1380" s="1">
        <v>43409.402083333334</v>
      </c>
    </row>
    <row r="1381" spans="1:43" x14ac:dyDescent="0.35">
      <c r="A1381" t="s">
        <v>10090</v>
      </c>
      <c r="B1381" t="s">
        <v>10091</v>
      </c>
      <c r="C1381" t="s">
        <v>996</v>
      </c>
      <c r="D1381" t="s">
        <v>58</v>
      </c>
      <c r="F1381" t="s">
        <v>2067</v>
      </c>
      <c r="G1381" t="s">
        <v>10092</v>
      </c>
      <c r="H1381" t="s">
        <v>10093</v>
      </c>
      <c r="J1381" t="s">
        <v>85</v>
      </c>
      <c r="P1381" t="s">
        <v>50</v>
      </c>
      <c r="U1381" s="1">
        <v>43357</v>
      </c>
      <c r="V1381" s="1">
        <v>43357</v>
      </c>
      <c r="W1381" s="1">
        <v>43794.430555555555</v>
      </c>
      <c r="X1381" s="1">
        <v>44965.680555555555</v>
      </c>
      <c r="Y1381" s="1">
        <v>44763.472222222219</v>
      </c>
      <c r="AC1381" t="s">
        <v>53</v>
      </c>
      <c r="AD1381">
        <v>1000000000</v>
      </c>
      <c r="AE1381" s="1">
        <v>37295</v>
      </c>
      <c r="AG1381" t="s">
        <v>10094</v>
      </c>
      <c r="AH1381" t="s">
        <v>51</v>
      </c>
      <c r="AJ1381" t="s">
        <v>53</v>
      </c>
      <c r="AL1381" t="s">
        <v>78</v>
      </c>
      <c r="AO1381" t="s">
        <v>5443</v>
      </c>
      <c r="AP1381" s="1">
        <v>45456.65902777778</v>
      </c>
      <c r="AQ1381" s="1">
        <v>45419.390972222223</v>
      </c>
    </row>
    <row r="1382" spans="1:43" x14ac:dyDescent="0.35">
      <c r="A1382" t="s">
        <v>10095</v>
      </c>
      <c r="B1382" t="s">
        <v>10096</v>
      </c>
      <c r="C1382" t="s">
        <v>10097</v>
      </c>
      <c r="F1382" t="s">
        <v>10098</v>
      </c>
      <c r="H1382" t="s">
        <v>10099</v>
      </c>
      <c r="J1382" t="s">
        <v>633</v>
      </c>
      <c r="K1382" t="s">
        <v>10100</v>
      </c>
      <c r="M1382" t="s">
        <v>2652</v>
      </c>
      <c r="N1382" t="s">
        <v>798</v>
      </c>
      <c r="O1382">
        <v>79763</v>
      </c>
      <c r="P1382" t="s">
        <v>50</v>
      </c>
      <c r="U1382" s="1">
        <v>43358</v>
      </c>
      <c r="V1382" s="1">
        <v>43358</v>
      </c>
      <c r="W1382" s="1">
        <v>43358.706944444442</v>
      </c>
      <c r="X1382" s="1">
        <v>43358.706944444442</v>
      </c>
      <c r="AC1382" t="s">
        <v>53</v>
      </c>
      <c r="AD1382">
        <v>2969545691</v>
      </c>
      <c r="AE1382" s="1">
        <v>40101.513194444444</v>
      </c>
      <c r="AF1382" t="s">
        <v>10101</v>
      </c>
      <c r="AG1382" t="s">
        <v>10102</v>
      </c>
      <c r="AH1382" t="s">
        <v>51</v>
      </c>
      <c r="AJ1382" t="s">
        <v>53</v>
      </c>
      <c r="AL1382" t="s">
        <v>78</v>
      </c>
      <c r="AO1382" t="s">
        <v>5443</v>
      </c>
      <c r="AP1382" s="1">
        <v>45450.645138888889</v>
      </c>
    </row>
    <row r="1383" spans="1:43" x14ac:dyDescent="0.35">
      <c r="A1383" t="s">
        <v>10103</v>
      </c>
      <c r="B1383" t="s">
        <v>8073</v>
      </c>
      <c r="C1383" t="s">
        <v>4522</v>
      </c>
      <c r="F1383" t="s">
        <v>10104</v>
      </c>
      <c r="H1383" t="s">
        <v>10105</v>
      </c>
      <c r="I1383" t="s">
        <v>101</v>
      </c>
      <c r="J1383" t="s">
        <v>10106</v>
      </c>
      <c r="K1383" t="s">
        <v>10107</v>
      </c>
      <c r="M1383" t="s">
        <v>753</v>
      </c>
      <c r="N1383" t="s">
        <v>637</v>
      </c>
      <c r="O1383">
        <v>79907</v>
      </c>
      <c r="P1383" t="s">
        <v>50</v>
      </c>
      <c r="U1383" s="1">
        <v>43360.621527777781</v>
      </c>
      <c r="V1383" s="1">
        <v>43360.621527777781</v>
      </c>
      <c r="W1383" s="1">
        <v>43360.626388888886</v>
      </c>
      <c r="X1383" s="1">
        <v>43360.626388888886</v>
      </c>
      <c r="AC1383" t="s">
        <v>51</v>
      </c>
      <c r="AD1383">
        <v>2969739007</v>
      </c>
      <c r="AE1383" s="1">
        <v>42871.60833333333</v>
      </c>
      <c r="AF1383" t="s">
        <v>10108</v>
      </c>
      <c r="AG1383" t="s">
        <v>10109</v>
      </c>
      <c r="AH1383" t="s">
        <v>53</v>
      </c>
      <c r="AJ1383" t="s">
        <v>53</v>
      </c>
      <c r="AK1383" t="s">
        <v>8052</v>
      </c>
      <c r="AL1383" t="s">
        <v>68</v>
      </c>
      <c r="AO1383" t="s">
        <v>54</v>
      </c>
      <c r="AP1383" s="1">
        <v>45205.765972222223</v>
      </c>
    </row>
    <row r="1384" spans="1:43" x14ac:dyDescent="0.35">
      <c r="A1384" t="s">
        <v>10110</v>
      </c>
      <c r="B1384" t="s">
        <v>8392</v>
      </c>
      <c r="C1384" t="s">
        <v>2615</v>
      </c>
      <c r="F1384" t="s">
        <v>8393</v>
      </c>
      <c r="H1384" t="s">
        <v>10111</v>
      </c>
      <c r="J1384" t="s">
        <v>8394</v>
      </c>
      <c r="K1384" t="s">
        <v>10112</v>
      </c>
      <c r="M1384" t="s">
        <v>159</v>
      </c>
      <c r="N1384" t="s">
        <v>65</v>
      </c>
      <c r="O1384">
        <v>80903</v>
      </c>
      <c r="P1384" t="s">
        <v>50</v>
      </c>
      <c r="U1384" s="1">
        <v>43362</v>
      </c>
      <c r="V1384" s="1">
        <v>43362</v>
      </c>
      <c r="W1384" s="1">
        <v>43362.710416666669</v>
      </c>
      <c r="X1384" s="1">
        <v>43362.710416666669</v>
      </c>
      <c r="AC1384" t="s">
        <v>53</v>
      </c>
      <c r="AD1384">
        <v>2969773395</v>
      </c>
      <c r="AE1384" s="1">
        <v>43112.488194444442</v>
      </c>
      <c r="AF1384" t="s">
        <v>10113</v>
      </c>
      <c r="AG1384" t="s">
        <v>10114</v>
      </c>
      <c r="AH1384" t="s">
        <v>51</v>
      </c>
      <c r="AJ1384" t="s">
        <v>53</v>
      </c>
      <c r="AL1384" t="s">
        <v>68</v>
      </c>
      <c r="AO1384" t="s">
        <v>8142</v>
      </c>
      <c r="AP1384" s="1">
        <v>45257.504861111112</v>
      </c>
      <c r="AQ1384" s="1">
        <v>44763.020138888889</v>
      </c>
    </row>
    <row r="1385" spans="1:43" x14ac:dyDescent="0.35">
      <c r="A1385" t="s">
        <v>10115</v>
      </c>
      <c r="B1385" t="s">
        <v>9039</v>
      </c>
      <c r="C1385" t="s">
        <v>320</v>
      </c>
      <c r="F1385" t="s">
        <v>10116</v>
      </c>
      <c r="H1385" t="s">
        <v>10117</v>
      </c>
      <c r="J1385" t="s">
        <v>10118</v>
      </c>
      <c r="P1385" t="s">
        <v>50</v>
      </c>
      <c r="U1385" s="1">
        <v>43362</v>
      </c>
      <c r="V1385" s="1">
        <v>43362</v>
      </c>
      <c r="W1385" s="1">
        <v>43362.681944444441</v>
      </c>
      <c r="X1385" s="1">
        <v>43362.681944444441</v>
      </c>
      <c r="AC1385" t="s">
        <v>53</v>
      </c>
      <c r="AD1385">
        <v>1000000001</v>
      </c>
      <c r="AE1385" s="1">
        <v>39973.351388888892</v>
      </c>
      <c r="AF1385" t="s">
        <v>3377</v>
      </c>
      <c r="AG1385" t="s">
        <v>10119</v>
      </c>
      <c r="AH1385" t="s">
        <v>51</v>
      </c>
      <c r="AJ1385" t="s">
        <v>53</v>
      </c>
      <c r="AL1385" t="s">
        <v>78</v>
      </c>
      <c r="AO1385" t="s">
        <v>5443</v>
      </c>
      <c r="AP1385" s="1">
        <v>45441.556944444441</v>
      </c>
    </row>
    <row r="1386" spans="1:43" x14ac:dyDescent="0.35">
      <c r="A1386" t="s">
        <v>10120</v>
      </c>
      <c r="B1386" t="s">
        <v>10121</v>
      </c>
      <c r="C1386" t="s">
        <v>10122</v>
      </c>
      <c r="F1386">
        <f>1719-526-857</f>
        <v>336</v>
      </c>
      <c r="H1386" t="s">
        <v>10123</v>
      </c>
      <c r="I1386" t="s">
        <v>394</v>
      </c>
      <c r="J1386" t="s">
        <v>10124</v>
      </c>
      <c r="K1386" t="s">
        <v>10125</v>
      </c>
      <c r="M1386" t="s">
        <v>10126</v>
      </c>
      <c r="N1386" t="s">
        <v>287</v>
      </c>
      <c r="O1386">
        <v>80913</v>
      </c>
      <c r="P1386" t="s">
        <v>50</v>
      </c>
      <c r="U1386" s="1">
        <v>43363.594444444447</v>
      </c>
      <c r="V1386" s="1">
        <v>43363.594444444447</v>
      </c>
      <c r="W1386" s="1">
        <v>43363.595833333333</v>
      </c>
      <c r="X1386" s="1">
        <v>43496.65347222222</v>
      </c>
      <c r="AC1386" t="s">
        <v>53</v>
      </c>
      <c r="AD1386">
        <v>2969838003</v>
      </c>
      <c r="AE1386" s="1">
        <v>43363.602777777778</v>
      </c>
      <c r="AF1386" t="s">
        <v>10127</v>
      </c>
      <c r="AG1386" t="s">
        <v>10128</v>
      </c>
      <c r="AH1386" t="s">
        <v>51</v>
      </c>
      <c r="AI1386" t="s">
        <v>51</v>
      </c>
      <c r="AJ1386" t="s">
        <v>53</v>
      </c>
      <c r="AL1386" t="s">
        <v>78</v>
      </c>
      <c r="AO1386" t="s">
        <v>54</v>
      </c>
      <c r="AP1386" s="1">
        <v>45463.617361111108</v>
      </c>
    </row>
    <row r="1387" spans="1:43" x14ac:dyDescent="0.35">
      <c r="A1387" t="s">
        <v>10129</v>
      </c>
      <c r="B1387" t="s">
        <v>10130</v>
      </c>
      <c r="C1387" t="s">
        <v>383</v>
      </c>
      <c r="F1387">
        <v>19706182504</v>
      </c>
      <c r="H1387" t="s">
        <v>10131</v>
      </c>
      <c r="J1387" t="s">
        <v>10132</v>
      </c>
      <c r="N1387" t="s">
        <v>287</v>
      </c>
      <c r="O1387">
        <v>81602</v>
      </c>
      <c r="P1387" t="s">
        <v>50</v>
      </c>
      <c r="U1387" s="1">
        <v>43364</v>
      </c>
      <c r="V1387" s="1">
        <v>43364</v>
      </c>
      <c r="W1387" s="1">
        <v>43364.285416666666</v>
      </c>
      <c r="X1387" s="1">
        <v>43364.285416666666</v>
      </c>
      <c r="AC1387" t="s">
        <v>53</v>
      </c>
      <c r="AD1387">
        <v>1000000001</v>
      </c>
      <c r="AE1387" s="1">
        <v>39973.351388888892</v>
      </c>
      <c r="AF1387" t="s">
        <v>3377</v>
      </c>
      <c r="AG1387" t="s">
        <v>10133</v>
      </c>
      <c r="AH1387" t="s">
        <v>51</v>
      </c>
      <c r="AJ1387" t="s">
        <v>53</v>
      </c>
      <c r="AL1387" t="s">
        <v>78</v>
      </c>
      <c r="AO1387" t="s">
        <v>8142</v>
      </c>
    </row>
    <row r="1388" spans="1:43" x14ac:dyDescent="0.35">
      <c r="A1388" t="s">
        <v>10134</v>
      </c>
      <c r="B1388" t="s">
        <v>10135</v>
      </c>
      <c r="C1388" t="s">
        <v>622</v>
      </c>
      <c r="F1388" t="s">
        <v>10136</v>
      </c>
      <c r="H1388" t="s">
        <v>10137</v>
      </c>
      <c r="J1388" t="s">
        <v>7142</v>
      </c>
      <c r="K1388" t="s">
        <v>10138</v>
      </c>
      <c r="M1388" t="s">
        <v>1296</v>
      </c>
      <c r="N1388" t="s">
        <v>253</v>
      </c>
      <c r="O1388">
        <v>88220</v>
      </c>
      <c r="P1388" t="s">
        <v>50</v>
      </c>
      <c r="U1388" s="1">
        <v>43364</v>
      </c>
      <c r="V1388" s="1">
        <v>43364</v>
      </c>
      <c r="W1388" s="1">
        <v>43364.495833333334</v>
      </c>
      <c r="X1388" s="1">
        <v>43364.495833333334</v>
      </c>
      <c r="AC1388" t="s">
        <v>53</v>
      </c>
      <c r="AD1388">
        <v>2969584761</v>
      </c>
      <c r="AE1388" s="1">
        <v>41288.714583333334</v>
      </c>
      <c r="AF1388" t="s">
        <v>7145</v>
      </c>
      <c r="AG1388" t="s">
        <v>10139</v>
      </c>
      <c r="AH1388" t="s">
        <v>51</v>
      </c>
      <c r="AJ1388" t="s">
        <v>53</v>
      </c>
      <c r="AL1388" t="s">
        <v>78</v>
      </c>
      <c r="AO1388" t="s">
        <v>5443</v>
      </c>
      <c r="AP1388" s="1">
        <v>44777.599305555559</v>
      </c>
      <c r="AQ1388" s="1">
        <v>44774.486805555556</v>
      </c>
    </row>
    <row r="1389" spans="1:43" x14ac:dyDescent="0.35">
      <c r="A1389" t="s">
        <v>10140</v>
      </c>
      <c r="B1389" t="s">
        <v>7816</v>
      </c>
      <c r="C1389" t="s">
        <v>71</v>
      </c>
      <c r="F1389" t="s">
        <v>10141</v>
      </c>
      <c r="H1389" t="s">
        <v>10140</v>
      </c>
      <c r="J1389" t="s">
        <v>10142</v>
      </c>
      <c r="K1389" t="s">
        <v>10143</v>
      </c>
      <c r="M1389" t="s">
        <v>10144</v>
      </c>
      <c r="N1389" t="s">
        <v>501</v>
      </c>
      <c r="O1389">
        <v>88061</v>
      </c>
      <c r="P1389" t="s">
        <v>50</v>
      </c>
      <c r="U1389" s="1">
        <v>43364</v>
      </c>
      <c r="V1389" s="1">
        <v>43364</v>
      </c>
      <c r="W1389" s="1">
        <v>43364.534722222219</v>
      </c>
      <c r="X1389" s="1">
        <v>43364.534722222219</v>
      </c>
      <c r="AC1389" t="s">
        <v>51</v>
      </c>
      <c r="AD1389">
        <v>2969718828</v>
      </c>
      <c r="AE1389" s="1">
        <v>42726.661805555559</v>
      </c>
      <c r="AF1389" t="s">
        <v>10145</v>
      </c>
      <c r="AG1389" t="s">
        <v>10146</v>
      </c>
      <c r="AH1389" t="s">
        <v>51</v>
      </c>
      <c r="AJ1389" t="s">
        <v>53</v>
      </c>
      <c r="AL1389" t="s">
        <v>68</v>
      </c>
      <c r="AO1389" t="s">
        <v>5443</v>
      </c>
      <c r="AP1389" s="1">
        <v>45373.736111111109</v>
      </c>
      <c r="AQ1389" s="1">
        <v>45083.427777777775</v>
      </c>
    </row>
    <row r="1390" spans="1:43" x14ac:dyDescent="0.35">
      <c r="A1390" t="s">
        <v>10147</v>
      </c>
      <c r="B1390" t="s">
        <v>10148</v>
      </c>
      <c r="C1390" t="s">
        <v>10149</v>
      </c>
      <c r="F1390" t="s">
        <v>10150</v>
      </c>
      <c r="H1390" t="s">
        <v>10151</v>
      </c>
      <c r="I1390" t="s">
        <v>101</v>
      </c>
      <c r="J1390" t="s">
        <v>10152</v>
      </c>
      <c r="K1390" t="s">
        <v>10153</v>
      </c>
      <c r="M1390" t="s">
        <v>10154</v>
      </c>
      <c r="N1390" t="s">
        <v>1593</v>
      </c>
      <c r="O1390">
        <v>36032</v>
      </c>
      <c r="P1390" t="s">
        <v>50</v>
      </c>
      <c r="U1390" s="1">
        <v>43364.704861111109</v>
      </c>
      <c r="V1390" s="1">
        <v>43364.704861111109</v>
      </c>
      <c r="AC1390" t="s">
        <v>53</v>
      </c>
      <c r="AD1390">
        <v>2969565960</v>
      </c>
      <c r="AE1390" s="1">
        <v>40787.62777777778</v>
      </c>
      <c r="AG1390" t="s">
        <v>10155</v>
      </c>
      <c r="AH1390" t="s">
        <v>53</v>
      </c>
      <c r="AJ1390" t="s">
        <v>53</v>
      </c>
      <c r="AK1390" t="s">
        <v>7107</v>
      </c>
      <c r="AO1390" t="s">
        <v>54</v>
      </c>
    </row>
    <row r="1391" spans="1:43" x14ac:dyDescent="0.35">
      <c r="A1391" t="s">
        <v>10156</v>
      </c>
      <c r="B1391" t="s">
        <v>1440</v>
      </c>
      <c r="C1391" t="s">
        <v>894</v>
      </c>
      <c r="F1391" t="s">
        <v>10157</v>
      </c>
      <c r="H1391" t="s">
        <v>10156</v>
      </c>
      <c r="J1391" t="s">
        <v>10158</v>
      </c>
      <c r="K1391" t="s">
        <v>10159</v>
      </c>
      <c r="M1391" t="s">
        <v>1504</v>
      </c>
      <c r="N1391" t="s">
        <v>213</v>
      </c>
      <c r="O1391">
        <v>81650</v>
      </c>
      <c r="P1391" t="s">
        <v>50</v>
      </c>
      <c r="U1391" s="1">
        <v>43367</v>
      </c>
      <c r="V1391" s="1">
        <v>43367</v>
      </c>
      <c r="W1391" s="1">
        <v>43367.69027777778</v>
      </c>
      <c r="X1391" s="1">
        <v>43367.69027777778</v>
      </c>
      <c r="AC1391" t="s">
        <v>51</v>
      </c>
      <c r="AD1391">
        <v>2969565110</v>
      </c>
      <c r="AE1391" s="1">
        <v>40758.375694444447</v>
      </c>
      <c r="AF1391" t="s">
        <v>10160</v>
      </c>
      <c r="AG1391" t="s">
        <v>10161</v>
      </c>
      <c r="AH1391" t="s">
        <v>51</v>
      </c>
      <c r="AJ1391" t="s">
        <v>53</v>
      </c>
      <c r="AL1391" t="s">
        <v>78</v>
      </c>
      <c r="AO1391" t="s">
        <v>5443</v>
      </c>
      <c r="AP1391" s="1">
        <v>45474.738194444442</v>
      </c>
      <c r="AQ1391" s="1">
        <v>45474.741666666669</v>
      </c>
    </row>
    <row r="1392" spans="1:43" x14ac:dyDescent="0.35">
      <c r="A1392" t="s">
        <v>10162</v>
      </c>
      <c r="B1392" t="s">
        <v>10163</v>
      </c>
      <c r="C1392" t="s">
        <v>10164</v>
      </c>
      <c r="F1392" t="s">
        <v>10165</v>
      </c>
      <c r="H1392" t="s">
        <v>10162</v>
      </c>
      <c r="J1392" t="s">
        <v>10166</v>
      </c>
      <c r="K1392" t="s">
        <v>10167</v>
      </c>
      <c r="M1392" t="s">
        <v>1692</v>
      </c>
      <c r="N1392" t="s">
        <v>253</v>
      </c>
      <c r="O1392">
        <v>88240</v>
      </c>
      <c r="P1392" t="s">
        <v>50</v>
      </c>
      <c r="U1392" s="1">
        <v>43367</v>
      </c>
      <c r="V1392" s="1">
        <v>43367</v>
      </c>
      <c r="W1392" s="1">
        <v>43367.715277777781</v>
      </c>
      <c r="X1392" s="1">
        <v>43367.715277777781</v>
      </c>
      <c r="AC1392" t="s">
        <v>53</v>
      </c>
      <c r="AD1392">
        <v>2969613070</v>
      </c>
      <c r="AE1392" s="1">
        <v>41698.306250000001</v>
      </c>
      <c r="AF1392" t="s">
        <v>10168</v>
      </c>
      <c r="AG1392" t="s">
        <v>10169</v>
      </c>
      <c r="AH1392" t="s">
        <v>51</v>
      </c>
      <c r="AJ1392" t="s">
        <v>53</v>
      </c>
      <c r="AL1392" t="s">
        <v>68</v>
      </c>
      <c r="AO1392" t="s">
        <v>5443</v>
      </c>
      <c r="AP1392" s="1">
        <v>44631.477083333331</v>
      </c>
      <c r="AQ1392" s="1">
        <v>44631.477777777778</v>
      </c>
    </row>
    <row r="1393" spans="1:43" x14ac:dyDescent="0.35">
      <c r="A1393" t="s">
        <v>10170</v>
      </c>
      <c r="B1393" t="s">
        <v>10171</v>
      </c>
      <c r="C1393" t="s">
        <v>10172</v>
      </c>
      <c r="F1393" t="s">
        <v>10173</v>
      </c>
      <c r="H1393" t="s">
        <v>3775</v>
      </c>
      <c r="I1393" t="s">
        <v>179</v>
      </c>
      <c r="J1393" t="s">
        <v>491</v>
      </c>
      <c r="K1393" t="s">
        <v>9866</v>
      </c>
      <c r="M1393" t="s">
        <v>3777</v>
      </c>
      <c r="N1393" t="s">
        <v>3778</v>
      </c>
      <c r="O1393">
        <v>68145</v>
      </c>
      <c r="P1393" t="s">
        <v>50</v>
      </c>
      <c r="U1393" s="1">
        <v>43368</v>
      </c>
      <c r="V1393" s="1">
        <v>43368</v>
      </c>
      <c r="W1393" s="1">
        <v>43368.580555555556</v>
      </c>
      <c r="X1393" s="1">
        <v>44286.518055555556</v>
      </c>
      <c r="AC1393" t="s">
        <v>53</v>
      </c>
      <c r="AD1393">
        <v>2969472760</v>
      </c>
      <c r="AE1393" s="1">
        <v>36916.71597222222</v>
      </c>
      <c r="AF1393" t="s">
        <v>10174</v>
      </c>
      <c r="AG1393" t="s">
        <v>10175</v>
      </c>
      <c r="AH1393" t="s">
        <v>51</v>
      </c>
      <c r="AJ1393" t="s">
        <v>53</v>
      </c>
      <c r="AL1393" t="s">
        <v>78</v>
      </c>
      <c r="AO1393" t="s">
        <v>5443</v>
      </c>
      <c r="AP1393" s="1">
        <v>44286.518750000003</v>
      </c>
    </row>
    <row r="1394" spans="1:43" x14ac:dyDescent="0.35">
      <c r="A1394" t="s">
        <v>10176</v>
      </c>
      <c r="B1394" t="s">
        <v>10177</v>
      </c>
      <c r="C1394" t="s">
        <v>946</v>
      </c>
      <c r="F1394" t="s">
        <v>1875</v>
      </c>
      <c r="H1394" t="s">
        <v>10176</v>
      </c>
      <c r="J1394" t="s">
        <v>1877</v>
      </c>
      <c r="K1394" t="s">
        <v>10178</v>
      </c>
      <c r="L1394" t="s">
        <v>10179</v>
      </c>
      <c r="M1394" t="s">
        <v>1879</v>
      </c>
      <c r="N1394" t="s">
        <v>213</v>
      </c>
      <c r="O1394">
        <v>80501</v>
      </c>
      <c r="P1394" t="s">
        <v>50</v>
      </c>
      <c r="U1394" s="1">
        <v>43369</v>
      </c>
      <c r="V1394" s="1">
        <v>43369</v>
      </c>
      <c r="W1394" s="1">
        <v>43369.369444444441</v>
      </c>
      <c r="X1394" s="1">
        <v>43369.369444444441</v>
      </c>
      <c r="AC1394" t="s">
        <v>53</v>
      </c>
      <c r="AD1394">
        <v>2969560346</v>
      </c>
      <c r="AE1394" s="1">
        <v>40612.696527777778</v>
      </c>
      <c r="AF1394" t="s">
        <v>1880</v>
      </c>
      <c r="AG1394" t="s">
        <v>10180</v>
      </c>
      <c r="AH1394" t="s">
        <v>51</v>
      </c>
      <c r="AJ1394" t="s">
        <v>53</v>
      </c>
      <c r="AL1394" t="s">
        <v>78</v>
      </c>
      <c r="AO1394" t="s">
        <v>5443</v>
      </c>
      <c r="AP1394" s="1">
        <v>45371.527777777781</v>
      </c>
      <c r="AQ1394" s="1">
        <v>43381.444444444445</v>
      </c>
    </row>
    <row r="1395" spans="1:43" x14ac:dyDescent="0.35">
      <c r="A1395" t="s">
        <v>10181</v>
      </c>
      <c r="B1395" t="s">
        <v>10182</v>
      </c>
      <c r="C1395" t="s">
        <v>6419</v>
      </c>
      <c r="F1395">
        <v>4352601398</v>
      </c>
      <c r="H1395" t="s">
        <v>10183</v>
      </c>
      <c r="I1395" t="s">
        <v>101</v>
      </c>
      <c r="J1395" t="s">
        <v>10184</v>
      </c>
      <c r="K1395" t="s">
        <v>10185</v>
      </c>
      <c r="M1395" t="s">
        <v>10186</v>
      </c>
      <c r="N1395" t="s">
        <v>1570</v>
      </c>
      <c r="O1395">
        <v>84532</v>
      </c>
      <c r="P1395" t="s">
        <v>50</v>
      </c>
      <c r="U1395" s="1">
        <v>43369.588194444441</v>
      </c>
      <c r="V1395" s="1">
        <v>43369.588194444441</v>
      </c>
      <c r="W1395" s="1">
        <v>43369.591666666667</v>
      </c>
      <c r="X1395" s="1">
        <v>43369.591666666667</v>
      </c>
      <c r="AC1395" t="s">
        <v>53</v>
      </c>
      <c r="AD1395">
        <v>1000000001</v>
      </c>
      <c r="AE1395" s="1">
        <v>39973.351388888892</v>
      </c>
      <c r="AF1395" t="s">
        <v>3377</v>
      </c>
      <c r="AG1395" t="s">
        <v>10187</v>
      </c>
      <c r="AH1395" t="s">
        <v>53</v>
      </c>
      <c r="AJ1395" t="s">
        <v>53</v>
      </c>
      <c r="AK1395" t="s">
        <v>7761</v>
      </c>
      <c r="AL1395" t="s">
        <v>78</v>
      </c>
      <c r="AO1395" t="s">
        <v>54</v>
      </c>
      <c r="AP1395" s="1">
        <v>43447.643750000003</v>
      </c>
    </row>
    <row r="1396" spans="1:43" x14ac:dyDescent="0.35">
      <c r="A1396" t="s">
        <v>10188</v>
      </c>
      <c r="B1396" t="s">
        <v>10033</v>
      </c>
      <c r="C1396" t="s">
        <v>702</v>
      </c>
      <c r="F1396">
        <v>19705902336</v>
      </c>
      <c r="H1396" t="s">
        <v>10035</v>
      </c>
      <c r="J1396" t="s">
        <v>10036</v>
      </c>
      <c r="N1396" t="s">
        <v>287</v>
      </c>
      <c r="O1396">
        <v>80615</v>
      </c>
      <c r="P1396" t="s">
        <v>50</v>
      </c>
      <c r="U1396" s="1">
        <v>43373</v>
      </c>
      <c r="V1396" s="1">
        <v>43373</v>
      </c>
      <c r="W1396" s="1">
        <v>43373.85833333333</v>
      </c>
      <c r="X1396" s="1">
        <v>43373.85833333333</v>
      </c>
      <c r="AC1396" t="s">
        <v>53</v>
      </c>
      <c r="AD1396">
        <v>2969758924</v>
      </c>
      <c r="AE1396" s="1">
        <v>43006.410416666666</v>
      </c>
      <c r="AF1396" t="s">
        <v>10038</v>
      </c>
      <c r="AG1396" t="s">
        <v>10189</v>
      </c>
      <c r="AH1396" t="s">
        <v>51</v>
      </c>
      <c r="AJ1396" t="s">
        <v>53</v>
      </c>
      <c r="AL1396" t="s">
        <v>78</v>
      </c>
      <c r="AO1396" t="s">
        <v>8142</v>
      </c>
      <c r="AP1396" s="1">
        <v>44704.992361111108</v>
      </c>
    </row>
    <row r="1397" spans="1:43" x14ac:dyDescent="0.35">
      <c r="A1397" t="s">
        <v>10190</v>
      </c>
      <c r="B1397" t="s">
        <v>10191</v>
      </c>
      <c r="C1397" t="s">
        <v>10097</v>
      </c>
      <c r="F1397" t="s">
        <v>10192</v>
      </c>
      <c r="H1397" t="s">
        <v>10193</v>
      </c>
      <c r="J1397" t="s">
        <v>10194</v>
      </c>
      <c r="K1397" t="s">
        <v>10195</v>
      </c>
      <c r="M1397" t="s">
        <v>5702</v>
      </c>
      <c r="N1397" t="s">
        <v>253</v>
      </c>
      <c r="O1397" t="s">
        <v>10196</v>
      </c>
      <c r="P1397" t="s">
        <v>50</v>
      </c>
      <c r="U1397" s="1">
        <v>43374</v>
      </c>
      <c r="V1397" s="1">
        <v>43374</v>
      </c>
      <c r="W1397" s="1">
        <v>43374.583333333336</v>
      </c>
      <c r="X1397" s="1">
        <v>43374.583333333336</v>
      </c>
      <c r="AC1397" t="s">
        <v>53</v>
      </c>
      <c r="AD1397">
        <v>2969841016</v>
      </c>
      <c r="AE1397" s="1">
        <v>43374.636111111111</v>
      </c>
      <c r="AF1397" t="s">
        <v>10197</v>
      </c>
      <c r="AG1397" t="s">
        <v>10198</v>
      </c>
      <c r="AH1397" t="s">
        <v>51</v>
      </c>
      <c r="AJ1397" t="s">
        <v>53</v>
      </c>
      <c r="AL1397" t="s">
        <v>78</v>
      </c>
      <c r="AO1397" t="s">
        <v>5443</v>
      </c>
      <c r="AP1397" s="1">
        <v>45410.780555555553</v>
      </c>
    </row>
    <row r="1398" spans="1:43" x14ac:dyDescent="0.35">
      <c r="A1398" t="s">
        <v>10199</v>
      </c>
      <c r="B1398" t="s">
        <v>80</v>
      </c>
      <c r="C1398" t="s">
        <v>5032</v>
      </c>
      <c r="F1398" t="s">
        <v>10200</v>
      </c>
      <c r="H1398" t="s">
        <v>10201</v>
      </c>
      <c r="J1398" t="s">
        <v>739</v>
      </c>
      <c r="K1398" t="s">
        <v>740</v>
      </c>
      <c r="M1398" t="s">
        <v>298</v>
      </c>
      <c r="N1398" t="s">
        <v>213</v>
      </c>
      <c r="O1398">
        <v>80216</v>
      </c>
      <c r="P1398" t="s">
        <v>50</v>
      </c>
      <c r="U1398" s="1">
        <v>43374</v>
      </c>
      <c r="V1398" s="1">
        <v>43374</v>
      </c>
      <c r="W1398" s="1">
        <v>43374.385416666664</v>
      </c>
      <c r="X1398" s="1">
        <v>43374.385416666664</v>
      </c>
      <c r="AC1398" t="s">
        <v>53</v>
      </c>
      <c r="AD1398">
        <v>2969475436</v>
      </c>
      <c r="AE1398" s="1">
        <v>37166.661111111112</v>
      </c>
      <c r="AF1398" t="s">
        <v>741</v>
      </c>
      <c r="AG1398" t="s">
        <v>10202</v>
      </c>
      <c r="AH1398" t="s">
        <v>51</v>
      </c>
      <c r="AJ1398" t="s">
        <v>53</v>
      </c>
      <c r="AL1398" t="s">
        <v>78</v>
      </c>
      <c r="AO1398" t="s">
        <v>8142</v>
      </c>
      <c r="AP1398" s="1">
        <v>45476.350694444445</v>
      </c>
      <c r="AQ1398" s="1">
        <v>45469.656944444447</v>
      </c>
    </row>
    <row r="1399" spans="1:43" x14ac:dyDescent="0.35">
      <c r="A1399" t="s">
        <v>10203</v>
      </c>
      <c r="B1399" t="s">
        <v>164</v>
      </c>
      <c r="C1399" t="s">
        <v>10204</v>
      </c>
      <c r="F1399" t="s">
        <v>10205</v>
      </c>
      <c r="H1399" t="s">
        <v>10206</v>
      </c>
      <c r="I1399" t="s">
        <v>179</v>
      </c>
      <c r="J1399" t="s">
        <v>10207</v>
      </c>
      <c r="K1399" t="s">
        <v>10208</v>
      </c>
      <c r="M1399" t="s">
        <v>10209</v>
      </c>
      <c r="N1399" t="s">
        <v>10210</v>
      </c>
      <c r="O1399" t="s">
        <v>10211</v>
      </c>
      <c r="P1399" t="s">
        <v>4438</v>
      </c>
      <c r="U1399" s="1">
        <v>43375</v>
      </c>
      <c r="V1399" s="1">
        <v>43375</v>
      </c>
      <c r="AC1399" t="s">
        <v>53</v>
      </c>
      <c r="AD1399">
        <v>2969672534</v>
      </c>
      <c r="AE1399" s="1">
        <v>42184.669444444444</v>
      </c>
      <c r="AG1399" t="s">
        <v>10212</v>
      </c>
      <c r="AH1399" t="s">
        <v>51</v>
      </c>
      <c r="AJ1399" t="s">
        <v>53</v>
      </c>
      <c r="AO1399" t="s">
        <v>5443</v>
      </c>
    </row>
    <row r="1400" spans="1:43" x14ac:dyDescent="0.35">
      <c r="A1400" t="s">
        <v>10213</v>
      </c>
      <c r="B1400" t="s">
        <v>6227</v>
      </c>
      <c r="C1400" t="s">
        <v>4416</v>
      </c>
      <c r="F1400" t="s">
        <v>10214</v>
      </c>
      <c r="H1400" t="s">
        <v>10215</v>
      </c>
      <c r="I1400" t="s">
        <v>169</v>
      </c>
      <c r="J1400" t="s">
        <v>10216</v>
      </c>
      <c r="K1400" t="s">
        <v>10217</v>
      </c>
      <c r="M1400" t="s">
        <v>419</v>
      </c>
      <c r="N1400" t="s">
        <v>398</v>
      </c>
      <c r="O1400">
        <v>87113</v>
      </c>
      <c r="P1400" t="s">
        <v>50</v>
      </c>
      <c r="U1400" s="1">
        <v>43376.575694444444</v>
      </c>
      <c r="V1400" s="1">
        <v>43376.575694444444</v>
      </c>
      <c r="W1400" s="1">
        <v>43376.645138888889</v>
      </c>
      <c r="X1400" s="1">
        <v>43376.645138888889</v>
      </c>
      <c r="AC1400" t="s">
        <v>51</v>
      </c>
      <c r="AD1400">
        <v>2969578193</v>
      </c>
      <c r="AE1400" s="1">
        <v>41138.300694444442</v>
      </c>
      <c r="AF1400" t="s">
        <v>10218</v>
      </c>
      <c r="AG1400" t="s">
        <v>10219</v>
      </c>
      <c r="AH1400" t="s">
        <v>53</v>
      </c>
      <c r="AJ1400" t="s">
        <v>53</v>
      </c>
      <c r="AK1400" t="s">
        <v>8166</v>
      </c>
      <c r="AL1400" t="s">
        <v>78</v>
      </c>
      <c r="AO1400" t="s">
        <v>54</v>
      </c>
      <c r="AP1400" s="1">
        <v>44648.441666666666</v>
      </c>
      <c r="AQ1400" s="1">
        <v>43965.62222222222</v>
      </c>
    </row>
    <row r="1401" spans="1:43" x14ac:dyDescent="0.35">
      <c r="A1401" t="s">
        <v>10220</v>
      </c>
      <c r="B1401" t="s">
        <v>10221</v>
      </c>
      <c r="C1401" t="s">
        <v>7997</v>
      </c>
      <c r="F1401">
        <v>3033612777</v>
      </c>
      <c r="H1401" t="s">
        <v>10220</v>
      </c>
      <c r="J1401" t="s">
        <v>10222</v>
      </c>
      <c r="K1401" t="s">
        <v>10223</v>
      </c>
      <c r="M1401" t="s">
        <v>3571</v>
      </c>
      <c r="N1401" t="s">
        <v>65</v>
      </c>
      <c r="O1401">
        <v>80022</v>
      </c>
      <c r="P1401" t="s">
        <v>50</v>
      </c>
      <c r="U1401" s="1">
        <v>43377</v>
      </c>
      <c r="V1401" s="1">
        <v>43377</v>
      </c>
      <c r="W1401" s="1">
        <v>43377.57916666667</v>
      </c>
      <c r="X1401" s="1">
        <v>43377.57916666667</v>
      </c>
      <c r="AC1401" t="s">
        <v>53</v>
      </c>
      <c r="AD1401">
        <v>2969842019</v>
      </c>
      <c r="AE1401" s="1">
        <v>43378.411111111112</v>
      </c>
      <c r="AF1401" t="s">
        <v>10224</v>
      </c>
      <c r="AG1401" t="s">
        <v>10225</v>
      </c>
      <c r="AH1401" t="s">
        <v>51</v>
      </c>
      <c r="AJ1401" t="s">
        <v>53</v>
      </c>
      <c r="AL1401" t="s">
        <v>78</v>
      </c>
      <c r="AO1401" t="s">
        <v>5443</v>
      </c>
      <c r="AP1401" s="1">
        <v>44727.534722222219</v>
      </c>
      <c r="AQ1401" s="1">
        <v>44684.62777777778</v>
      </c>
    </row>
    <row r="1402" spans="1:43" x14ac:dyDescent="0.35">
      <c r="A1402" t="s">
        <v>10226</v>
      </c>
      <c r="B1402" t="s">
        <v>364</v>
      </c>
      <c r="C1402" t="s">
        <v>97</v>
      </c>
      <c r="F1402">
        <v>9707682825</v>
      </c>
      <c r="H1402" t="s">
        <v>10227</v>
      </c>
      <c r="I1402" t="s">
        <v>1368</v>
      </c>
      <c r="J1402" t="s">
        <v>10228</v>
      </c>
      <c r="K1402" t="s">
        <v>10229</v>
      </c>
      <c r="M1402" t="s">
        <v>3838</v>
      </c>
      <c r="N1402" t="s">
        <v>65</v>
      </c>
      <c r="O1402">
        <v>80723</v>
      </c>
      <c r="P1402" t="s">
        <v>50</v>
      </c>
      <c r="U1402" s="1">
        <v>43377.511805555558</v>
      </c>
      <c r="V1402" s="1">
        <v>43377.511805555558</v>
      </c>
      <c r="W1402" s="1">
        <v>43377.512499999997</v>
      </c>
      <c r="X1402" s="1">
        <v>43377.512499999997</v>
      </c>
      <c r="AC1402" t="s">
        <v>53</v>
      </c>
      <c r="AD1402">
        <v>1000000001</v>
      </c>
      <c r="AE1402" s="1">
        <v>39973.351388888892</v>
      </c>
      <c r="AF1402" t="s">
        <v>3377</v>
      </c>
      <c r="AG1402" t="s">
        <v>10230</v>
      </c>
      <c r="AH1402" t="s">
        <v>51</v>
      </c>
      <c r="AI1402" t="s">
        <v>53</v>
      </c>
      <c r="AJ1402" t="s">
        <v>51</v>
      </c>
      <c r="AL1402" t="s">
        <v>78</v>
      </c>
      <c r="AO1402" t="s">
        <v>54</v>
      </c>
      <c r="AP1402" s="1">
        <v>45293.506249999999</v>
      </c>
    </row>
    <row r="1403" spans="1:43" x14ac:dyDescent="0.35">
      <c r="A1403" t="s">
        <v>10231</v>
      </c>
      <c r="B1403" t="s">
        <v>5997</v>
      </c>
      <c r="C1403" t="s">
        <v>2444</v>
      </c>
      <c r="D1403" t="s">
        <v>654</v>
      </c>
      <c r="F1403" t="s">
        <v>10232</v>
      </c>
      <c r="H1403" t="s">
        <v>10233</v>
      </c>
      <c r="I1403" t="s">
        <v>200</v>
      </c>
      <c r="J1403" t="s">
        <v>10234</v>
      </c>
      <c r="K1403" t="s">
        <v>10235</v>
      </c>
      <c r="M1403" t="s">
        <v>10236</v>
      </c>
      <c r="N1403" t="s">
        <v>798</v>
      </c>
      <c r="O1403">
        <v>76106</v>
      </c>
      <c r="P1403" t="s">
        <v>50</v>
      </c>
      <c r="U1403" s="1">
        <v>43379.507638888892</v>
      </c>
      <c r="V1403" s="1">
        <v>43379.507638888892</v>
      </c>
      <c r="W1403" s="1">
        <v>43381.529166666667</v>
      </c>
      <c r="X1403" s="1">
        <v>43381.529166666667</v>
      </c>
      <c r="AC1403" t="s">
        <v>51</v>
      </c>
      <c r="AD1403">
        <v>2969504070</v>
      </c>
      <c r="AE1403" s="1">
        <v>37967.661111111112</v>
      </c>
      <c r="AF1403" t="s">
        <v>10237</v>
      </c>
      <c r="AG1403" t="s">
        <v>10238</v>
      </c>
      <c r="AH1403" t="s">
        <v>53</v>
      </c>
      <c r="AJ1403" t="s">
        <v>53</v>
      </c>
      <c r="AK1403" t="s">
        <v>7107</v>
      </c>
      <c r="AL1403" t="s">
        <v>78</v>
      </c>
      <c r="AO1403" t="s">
        <v>54</v>
      </c>
      <c r="AP1403" s="1">
        <v>45099.627083333333</v>
      </c>
    </row>
    <row r="1404" spans="1:43" x14ac:dyDescent="0.35">
      <c r="A1404" t="s">
        <v>10239</v>
      </c>
      <c r="B1404" t="s">
        <v>10240</v>
      </c>
      <c r="C1404" t="s">
        <v>6779</v>
      </c>
      <c r="F1404" t="s">
        <v>10241</v>
      </c>
      <c r="H1404" t="s">
        <v>10239</v>
      </c>
      <c r="J1404" t="s">
        <v>10242</v>
      </c>
      <c r="O1404">
        <v>87015</v>
      </c>
      <c r="P1404" t="s">
        <v>50</v>
      </c>
      <c r="U1404" s="1">
        <v>43380</v>
      </c>
      <c r="V1404" s="1">
        <v>43380</v>
      </c>
      <c r="W1404" s="1">
        <v>43380.690972222219</v>
      </c>
      <c r="X1404" s="1">
        <v>43380.690972222219</v>
      </c>
      <c r="AC1404" t="s">
        <v>53</v>
      </c>
      <c r="AD1404">
        <v>2969818029</v>
      </c>
      <c r="AE1404" s="1">
        <v>43290.438194444447</v>
      </c>
      <c r="AF1404" t="s">
        <v>10243</v>
      </c>
      <c r="AG1404" t="s">
        <v>10244</v>
      </c>
      <c r="AH1404" t="s">
        <v>51</v>
      </c>
      <c r="AJ1404" t="s">
        <v>53</v>
      </c>
      <c r="AL1404" t="s">
        <v>78</v>
      </c>
      <c r="AO1404" t="s">
        <v>8142</v>
      </c>
      <c r="AP1404" s="1">
        <v>43849.609722222223</v>
      </c>
      <c r="AQ1404" s="1">
        <v>43707.513888888891</v>
      </c>
    </row>
    <row r="1405" spans="1:43" x14ac:dyDescent="0.35">
      <c r="A1405" t="s">
        <v>10245</v>
      </c>
      <c r="B1405" t="s">
        <v>10246</v>
      </c>
      <c r="C1405" t="s">
        <v>758</v>
      </c>
      <c r="F1405">
        <v>13038708261</v>
      </c>
      <c r="H1405" t="s">
        <v>10245</v>
      </c>
      <c r="J1405" t="s">
        <v>10247</v>
      </c>
      <c r="K1405" t="s">
        <v>10248</v>
      </c>
      <c r="M1405" t="s">
        <v>196</v>
      </c>
      <c r="N1405" t="s">
        <v>65</v>
      </c>
      <c r="O1405">
        <v>80421</v>
      </c>
      <c r="P1405" t="s">
        <v>50</v>
      </c>
      <c r="U1405" s="1">
        <v>43383</v>
      </c>
      <c r="V1405" s="1">
        <v>43383</v>
      </c>
      <c r="W1405" s="1">
        <v>43383.672222222223</v>
      </c>
      <c r="X1405" s="1">
        <v>43383.672222222223</v>
      </c>
      <c r="AC1405" t="s">
        <v>51</v>
      </c>
      <c r="AD1405">
        <v>2972124849</v>
      </c>
      <c r="AE1405" s="1">
        <v>44810.669444444444</v>
      </c>
      <c r="AF1405" t="s">
        <v>10249</v>
      </c>
      <c r="AG1405" t="s">
        <v>10250</v>
      </c>
      <c r="AH1405" t="s">
        <v>51</v>
      </c>
      <c r="AJ1405" t="s">
        <v>53</v>
      </c>
      <c r="AL1405" t="s">
        <v>68</v>
      </c>
      <c r="AO1405" t="s">
        <v>5443</v>
      </c>
      <c r="AP1405" s="1">
        <v>44440.51666666667</v>
      </c>
      <c r="AQ1405" s="1">
        <v>44238.779861111114</v>
      </c>
    </row>
    <row r="1406" spans="1:43" x14ac:dyDescent="0.35">
      <c r="A1406" t="s">
        <v>10251</v>
      </c>
      <c r="B1406" t="s">
        <v>10252</v>
      </c>
      <c r="C1406" t="s">
        <v>404</v>
      </c>
      <c r="F1406" t="s">
        <v>10253</v>
      </c>
      <c r="H1406" t="s">
        <v>10254</v>
      </c>
      <c r="I1406" t="s">
        <v>200</v>
      </c>
      <c r="J1406" t="s">
        <v>5516</v>
      </c>
      <c r="K1406" t="s">
        <v>10255</v>
      </c>
      <c r="M1406" t="s">
        <v>1737</v>
      </c>
      <c r="N1406" t="s">
        <v>65</v>
      </c>
      <c r="O1406">
        <v>80640</v>
      </c>
      <c r="P1406" t="s">
        <v>50</v>
      </c>
      <c r="U1406" s="1">
        <v>43383.578472222223</v>
      </c>
      <c r="V1406" s="1">
        <v>43383.578472222223</v>
      </c>
      <c r="W1406" s="1">
        <v>43383.584027777775</v>
      </c>
      <c r="X1406" s="1">
        <v>43383.584027777775</v>
      </c>
      <c r="AC1406" t="s">
        <v>53</v>
      </c>
      <c r="AD1406">
        <v>2969634929</v>
      </c>
      <c r="AE1406" s="1">
        <v>41799.665972222225</v>
      </c>
      <c r="AF1406" t="s">
        <v>4296</v>
      </c>
      <c r="AG1406" t="s">
        <v>10256</v>
      </c>
      <c r="AH1406" t="s">
        <v>53</v>
      </c>
      <c r="AJ1406" t="s">
        <v>53</v>
      </c>
      <c r="AK1406" t="s">
        <v>10257</v>
      </c>
      <c r="AL1406" t="s">
        <v>78</v>
      </c>
      <c r="AO1406" t="s">
        <v>54</v>
      </c>
      <c r="AP1406" s="1">
        <v>44851.755555555559</v>
      </c>
    </row>
    <row r="1407" spans="1:43" x14ac:dyDescent="0.35">
      <c r="A1407" t="s">
        <v>10258</v>
      </c>
      <c r="B1407" t="s">
        <v>10259</v>
      </c>
      <c r="C1407" t="s">
        <v>961</v>
      </c>
      <c r="F1407" t="s">
        <v>10260</v>
      </c>
      <c r="H1407" t="s">
        <v>10258</v>
      </c>
      <c r="J1407" t="s">
        <v>4001</v>
      </c>
      <c r="K1407" t="s">
        <v>10261</v>
      </c>
      <c r="M1407" t="s">
        <v>3234</v>
      </c>
      <c r="N1407" t="s">
        <v>253</v>
      </c>
      <c r="O1407" t="s">
        <v>10262</v>
      </c>
      <c r="P1407" t="s">
        <v>50</v>
      </c>
      <c r="U1407" s="1">
        <v>43385</v>
      </c>
      <c r="V1407" s="1">
        <v>43385</v>
      </c>
      <c r="W1407" s="1">
        <v>43385.504166666666</v>
      </c>
      <c r="X1407" s="1">
        <v>43385.504166666666</v>
      </c>
      <c r="AC1407" t="s">
        <v>53</v>
      </c>
      <c r="AD1407">
        <v>2969512497</v>
      </c>
      <c r="AE1407" s="1">
        <v>38481.407638888886</v>
      </c>
      <c r="AF1407" t="s">
        <v>4005</v>
      </c>
      <c r="AG1407" t="s">
        <v>10263</v>
      </c>
      <c r="AH1407" t="s">
        <v>51</v>
      </c>
      <c r="AJ1407" t="s">
        <v>53</v>
      </c>
      <c r="AL1407" t="s">
        <v>78</v>
      </c>
      <c r="AO1407" t="s">
        <v>5443</v>
      </c>
      <c r="AP1407" s="1">
        <v>44635.571527777778</v>
      </c>
      <c r="AQ1407" s="1">
        <v>44635.572222222225</v>
      </c>
    </row>
    <row r="1408" spans="1:43" x14ac:dyDescent="0.35">
      <c r="A1408" t="s">
        <v>10264</v>
      </c>
      <c r="B1408" t="s">
        <v>10265</v>
      </c>
      <c r="C1408" t="s">
        <v>1429</v>
      </c>
      <c r="D1408" t="s">
        <v>98</v>
      </c>
      <c r="F1408" t="s">
        <v>47</v>
      </c>
      <c r="H1408" t="s">
        <v>10266</v>
      </c>
      <c r="J1408" t="s">
        <v>49</v>
      </c>
      <c r="P1408" t="s">
        <v>50</v>
      </c>
      <c r="U1408" s="1">
        <v>43390</v>
      </c>
      <c r="V1408" s="1">
        <v>43390</v>
      </c>
      <c r="W1408" s="1">
        <v>45288.445833333331</v>
      </c>
      <c r="X1408" s="1">
        <v>45288.445833333331</v>
      </c>
      <c r="AC1408" t="s">
        <v>53</v>
      </c>
      <c r="AD1408">
        <v>1000000000</v>
      </c>
      <c r="AE1408" s="1">
        <v>37295</v>
      </c>
      <c r="AG1408" t="s">
        <v>10267</v>
      </c>
      <c r="AH1408" t="s">
        <v>51</v>
      </c>
      <c r="AJ1408" t="s">
        <v>53</v>
      </c>
      <c r="AL1408" t="s">
        <v>78</v>
      </c>
      <c r="AO1408" t="s">
        <v>5443</v>
      </c>
      <c r="AP1408" s="1">
        <v>44064.526388888888</v>
      </c>
    </row>
    <row r="1409" spans="1:43" x14ac:dyDescent="0.35">
      <c r="A1409" t="s">
        <v>10268</v>
      </c>
      <c r="B1409" t="s">
        <v>10269</v>
      </c>
      <c r="C1409" t="s">
        <v>443</v>
      </c>
      <c r="F1409" t="s">
        <v>9961</v>
      </c>
      <c r="H1409" t="s">
        <v>10270</v>
      </c>
      <c r="J1409" t="s">
        <v>1543</v>
      </c>
      <c r="P1409" t="s">
        <v>50</v>
      </c>
      <c r="U1409" s="1">
        <v>43390</v>
      </c>
      <c r="V1409" s="1">
        <v>43390</v>
      </c>
      <c r="W1409" s="1">
        <v>43390.619444444441</v>
      </c>
      <c r="X1409" s="1">
        <v>43405.517361111109</v>
      </c>
      <c r="AC1409" t="s">
        <v>53</v>
      </c>
      <c r="AD1409">
        <v>2969475309</v>
      </c>
      <c r="AE1409" s="1">
        <v>37159</v>
      </c>
      <c r="AF1409" t="s">
        <v>1545</v>
      </c>
      <c r="AG1409" t="s">
        <v>10271</v>
      </c>
      <c r="AH1409" t="s">
        <v>51</v>
      </c>
      <c r="AJ1409" t="s">
        <v>53</v>
      </c>
      <c r="AL1409" t="s">
        <v>78</v>
      </c>
      <c r="AO1409" t="s">
        <v>5443</v>
      </c>
      <c r="AP1409" s="1">
        <v>45467.399305555555</v>
      </c>
      <c r="AQ1409" s="1">
        <v>45462.393750000003</v>
      </c>
    </row>
    <row r="1410" spans="1:43" x14ac:dyDescent="0.35">
      <c r="A1410" t="s">
        <v>10272</v>
      </c>
      <c r="B1410" t="s">
        <v>10273</v>
      </c>
      <c r="C1410" t="s">
        <v>894</v>
      </c>
      <c r="D1410" t="s">
        <v>98</v>
      </c>
      <c r="J1410" t="s">
        <v>10274</v>
      </c>
      <c r="P1410" t="s">
        <v>50</v>
      </c>
      <c r="U1410" s="1">
        <v>43390</v>
      </c>
      <c r="V1410" s="1">
        <v>43390</v>
      </c>
      <c r="W1410" s="1">
        <v>43391.40902777778</v>
      </c>
      <c r="X1410" s="1">
        <v>43391.40902777778</v>
      </c>
      <c r="AC1410" t="s">
        <v>53</v>
      </c>
      <c r="AD1410">
        <v>2969475309</v>
      </c>
      <c r="AE1410" s="1">
        <v>37159</v>
      </c>
      <c r="AF1410" t="s">
        <v>10030</v>
      </c>
      <c r="AG1410" t="s">
        <v>10275</v>
      </c>
      <c r="AH1410" t="s">
        <v>51</v>
      </c>
      <c r="AJ1410" t="s">
        <v>53</v>
      </c>
      <c r="AL1410" t="s">
        <v>78</v>
      </c>
      <c r="AO1410" t="s">
        <v>5443</v>
      </c>
      <c r="AP1410" s="1">
        <v>43390.78402777778</v>
      </c>
    </row>
    <row r="1411" spans="1:43" x14ac:dyDescent="0.35">
      <c r="A1411" t="s">
        <v>10276</v>
      </c>
      <c r="B1411" t="s">
        <v>10277</v>
      </c>
      <c r="C1411" t="s">
        <v>10278</v>
      </c>
      <c r="F1411" t="s">
        <v>10279</v>
      </c>
      <c r="H1411" t="s">
        <v>10280</v>
      </c>
      <c r="I1411" t="s">
        <v>200</v>
      </c>
      <c r="J1411" t="s">
        <v>5239</v>
      </c>
      <c r="K1411" t="s">
        <v>10281</v>
      </c>
      <c r="M1411" t="s">
        <v>5343</v>
      </c>
      <c r="N1411" t="s">
        <v>798</v>
      </c>
      <c r="O1411">
        <v>79706</v>
      </c>
      <c r="P1411" t="s">
        <v>50</v>
      </c>
      <c r="U1411" s="1">
        <v>43390</v>
      </c>
      <c r="V1411" s="1">
        <v>43390</v>
      </c>
      <c r="W1411" s="1">
        <v>43390.599305555559</v>
      </c>
      <c r="X1411" s="1">
        <v>43390.599305555559</v>
      </c>
      <c r="AC1411" t="s">
        <v>53</v>
      </c>
      <c r="AD1411">
        <v>2969475162</v>
      </c>
      <c r="AE1411" s="1">
        <v>37147</v>
      </c>
      <c r="AF1411" t="s">
        <v>10282</v>
      </c>
      <c r="AG1411" t="s">
        <v>10283</v>
      </c>
      <c r="AH1411" t="s">
        <v>51</v>
      </c>
      <c r="AJ1411" t="s">
        <v>53</v>
      </c>
      <c r="AL1411" t="s">
        <v>68</v>
      </c>
      <c r="AO1411" t="s">
        <v>5443</v>
      </c>
      <c r="AP1411" s="1">
        <v>44959.461111111108</v>
      </c>
      <c r="AQ1411" s="1">
        <v>44652.477083333331</v>
      </c>
    </row>
    <row r="1412" spans="1:43" x14ac:dyDescent="0.35">
      <c r="A1412" t="s">
        <v>10284</v>
      </c>
      <c r="B1412" t="s">
        <v>10285</v>
      </c>
      <c r="C1412" t="s">
        <v>10286</v>
      </c>
      <c r="F1412" t="s">
        <v>10287</v>
      </c>
      <c r="H1412" t="s">
        <v>10288</v>
      </c>
      <c r="J1412" t="s">
        <v>10289</v>
      </c>
      <c r="O1412">
        <v>71449</v>
      </c>
      <c r="P1412" t="s">
        <v>50</v>
      </c>
      <c r="U1412" s="1">
        <v>43392</v>
      </c>
      <c r="V1412" s="1">
        <v>43392</v>
      </c>
      <c r="W1412" s="1">
        <v>43392.305555555555</v>
      </c>
      <c r="X1412" s="1">
        <v>43392.305555555555</v>
      </c>
      <c r="AC1412" t="s">
        <v>53</v>
      </c>
      <c r="AD1412">
        <v>1000000001</v>
      </c>
      <c r="AE1412" s="1">
        <v>39973.351388888892</v>
      </c>
      <c r="AF1412" t="s">
        <v>3377</v>
      </c>
      <c r="AG1412" t="s">
        <v>10290</v>
      </c>
      <c r="AH1412" t="s">
        <v>51</v>
      </c>
      <c r="AJ1412" t="s">
        <v>53</v>
      </c>
      <c r="AL1412" t="s">
        <v>78</v>
      </c>
      <c r="AO1412" t="s">
        <v>8142</v>
      </c>
    </row>
    <row r="1413" spans="1:43" x14ac:dyDescent="0.35">
      <c r="A1413" t="s">
        <v>10291</v>
      </c>
      <c r="B1413" t="s">
        <v>403</v>
      </c>
      <c r="C1413" t="s">
        <v>10292</v>
      </c>
      <c r="F1413">
        <v>15757064923</v>
      </c>
      <c r="H1413" t="s">
        <v>10293</v>
      </c>
      <c r="J1413" t="s">
        <v>10294</v>
      </c>
      <c r="K1413" t="s">
        <v>10295</v>
      </c>
      <c r="M1413" t="s">
        <v>1296</v>
      </c>
      <c r="N1413" t="s">
        <v>253</v>
      </c>
      <c r="O1413">
        <v>88221</v>
      </c>
      <c r="P1413" t="s">
        <v>50</v>
      </c>
      <c r="U1413" s="1">
        <v>43393</v>
      </c>
      <c r="V1413" s="1">
        <v>43393</v>
      </c>
      <c r="W1413" s="1">
        <v>43393.572222222225</v>
      </c>
      <c r="X1413" s="1">
        <v>43393.572222222225</v>
      </c>
      <c r="AC1413" t="s">
        <v>53</v>
      </c>
      <c r="AD1413">
        <v>2969843330</v>
      </c>
      <c r="AE1413" s="1">
        <v>43383.497916666667</v>
      </c>
      <c r="AF1413" t="s">
        <v>10296</v>
      </c>
      <c r="AG1413" t="s">
        <v>10297</v>
      </c>
      <c r="AH1413" t="s">
        <v>51</v>
      </c>
      <c r="AJ1413" t="s">
        <v>53</v>
      </c>
      <c r="AL1413" t="s">
        <v>68</v>
      </c>
      <c r="AO1413" t="s">
        <v>8142</v>
      </c>
      <c r="AP1413" s="1">
        <v>45315.715277777781</v>
      </c>
      <c r="AQ1413" s="1">
        <v>45314.755555555559</v>
      </c>
    </row>
    <row r="1414" spans="1:43" x14ac:dyDescent="0.35">
      <c r="A1414" t="s">
        <v>10298</v>
      </c>
      <c r="B1414" t="s">
        <v>7344</v>
      </c>
      <c r="C1414" t="s">
        <v>6742</v>
      </c>
      <c r="F1414">
        <v>19703095227</v>
      </c>
      <c r="H1414" t="s">
        <v>10298</v>
      </c>
      <c r="J1414" t="s">
        <v>10299</v>
      </c>
      <c r="K1414" t="s">
        <v>10300</v>
      </c>
      <c r="M1414" t="s">
        <v>10301</v>
      </c>
      <c r="N1414" t="s">
        <v>287</v>
      </c>
      <c r="O1414">
        <v>81601</v>
      </c>
      <c r="P1414" t="s">
        <v>50</v>
      </c>
      <c r="U1414" s="1">
        <v>43396</v>
      </c>
      <c r="V1414" s="1">
        <v>43396</v>
      </c>
      <c r="W1414" s="1">
        <v>43396.495138888888</v>
      </c>
      <c r="X1414" s="1">
        <v>43396.495138888888</v>
      </c>
      <c r="AC1414" t="s">
        <v>51</v>
      </c>
      <c r="AD1414">
        <v>2969834184</v>
      </c>
      <c r="AE1414" s="1">
        <v>43354.688888888886</v>
      </c>
      <c r="AF1414" t="s">
        <v>10302</v>
      </c>
      <c r="AG1414" t="s">
        <v>10303</v>
      </c>
      <c r="AH1414" t="s">
        <v>51</v>
      </c>
      <c r="AJ1414" t="s">
        <v>53</v>
      </c>
      <c r="AL1414" t="s">
        <v>78</v>
      </c>
      <c r="AO1414" t="s">
        <v>5443</v>
      </c>
      <c r="AP1414" s="1">
        <v>45283.472916666666</v>
      </c>
      <c r="AQ1414" s="1">
        <v>44810.433333333334</v>
      </c>
    </row>
    <row r="1415" spans="1:43" x14ac:dyDescent="0.35">
      <c r="A1415" t="s">
        <v>10304</v>
      </c>
      <c r="B1415" t="s">
        <v>10305</v>
      </c>
      <c r="C1415" t="s">
        <v>10306</v>
      </c>
      <c r="D1415" t="s">
        <v>1767</v>
      </c>
      <c r="H1415" t="s">
        <v>10307</v>
      </c>
      <c r="I1415" t="s">
        <v>61</v>
      </c>
      <c r="J1415" t="s">
        <v>1770</v>
      </c>
      <c r="P1415" t="s">
        <v>50</v>
      </c>
      <c r="U1415" s="1">
        <v>43402.461805555555</v>
      </c>
      <c r="V1415" s="1">
        <v>43402.461805555555</v>
      </c>
      <c r="W1415" s="1">
        <v>43402.502083333333</v>
      </c>
      <c r="X1415" s="1">
        <v>43402.720138888886</v>
      </c>
      <c r="AC1415" t="s">
        <v>53</v>
      </c>
      <c r="AD1415">
        <v>2969475309</v>
      </c>
      <c r="AE1415" s="1">
        <v>37159</v>
      </c>
      <c r="AF1415" t="s">
        <v>1772</v>
      </c>
      <c r="AG1415" t="s">
        <v>10308</v>
      </c>
      <c r="AH1415" t="s">
        <v>53</v>
      </c>
      <c r="AJ1415" t="s">
        <v>53</v>
      </c>
      <c r="AK1415" t="s">
        <v>7761</v>
      </c>
      <c r="AL1415" t="s">
        <v>78</v>
      </c>
      <c r="AO1415" t="s">
        <v>54</v>
      </c>
      <c r="AP1415" s="1">
        <v>43676.731944444444</v>
      </c>
    </row>
    <row r="1416" spans="1:43" x14ac:dyDescent="0.35">
      <c r="A1416" t="s">
        <v>10309</v>
      </c>
      <c r="B1416" t="s">
        <v>10310</v>
      </c>
      <c r="C1416" t="s">
        <v>3504</v>
      </c>
      <c r="F1416" t="s">
        <v>10311</v>
      </c>
      <c r="H1416" t="s">
        <v>10312</v>
      </c>
      <c r="I1416" t="s">
        <v>179</v>
      </c>
      <c r="J1416" t="s">
        <v>10313</v>
      </c>
      <c r="K1416" t="s">
        <v>10314</v>
      </c>
      <c r="M1416" t="s">
        <v>1333</v>
      </c>
      <c r="N1416" t="s">
        <v>326</v>
      </c>
      <c r="O1416">
        <v>80112</v>
      </c>
      <c r="P1416" t="s">
        <v>50</v>
      </c>
      <c r="U1416" s="1">
        <v>43404.511111111111</v>
      </c>
      <c r="V1416" s="1">
        <v>43404.511111111111</v>
      </c>
      <c r="W1416" s="1">
        <v>43404.520833333336</v>
      </c>
      <c r="X1416" s="1">
        <v>43404.520833333336</v>
      </c>
      <c r="AC1416" t="s">
        <v>53</v>
      </c>
      <c r="AD1416">
        <v>2969637991</v>
      </c>
      <c r="AE1416" s="1">
        <v>41815.642361111109</v>
      </c>
      <c r="AF1416" t="s">
        <v>10315</v>
      </c>
      <c r="AG1416" t="s">
        <v>10316</v>
      </c>
      <c r="AH1416" t="s">
        <v>53</v>
      </c>
      <c r="AJ1416" t="s">
        <v>53</v>
      </c>
      <c r="AK1416" t="s">
        <v>8166</v>
      </c>
      <c r="AL1416" t="s">
        <v>78</v>
      </c>
      <c r="AO1416" t="s">
        <v>54</v>
      </c>
      <c r="AP1416" s="1">
        <v>45469.465277777781</v>
      </c>
      <c r="AQ1416" s="1">
        <v>45068.664583333331</v>
      </c>
    </row>
    <row r="1417" spans="1:43" x14ac:dyDescent="0.35">
      <c r="A1417" t="s">
        <v>10317</v>
      </c>
      <c r="B1417" t="s">
        <v>9039</v>
      </c>
      <c r="C1417" t="s">
        <v>1471</v>
      </c>
      <c r="H1417" t="s">
        <v>10318</v>
      </c>
      <c r="J1417" t="s">
        <v>710</v>
      </c>
      <c r="P1417" t="s">
        <v>50</v>
      </c>
      <c r="U1417" s="1">
        <v>43405</v>
      </c>
      <c r="V1417" s="1">
        <v>43405</v>
      </c>
      <c r="W1417" s="1">
        <v>43405.470138888886</v>
      </c>
      <c r="X1417" s="1">
        <v>44060.636805555558</v>
      </c>
      <c r="AC1417" t="s">
        <v>53</v>
      </c>
      <c r="AD1417">
        <v>2969477838</v>
      </c>
      <c r="AE1417" s="1">
        <v>37309</v>
      </c>
      <c r="AF1417" t="s">
        <v>711</v>
      </c>
      <c r="AG1417" t="s">
        <v>10319</v>
      </c>
      <c r="AH1417" t="s">
        <v>51</v>
      </c>
      <c r="AJ1417" t="s">
        <v>53</v>
      </c>
      <c r="AL1417" t="s">
        <v>78</v>
      </c>
      <c r="AO1417" t="s">
        <v>5443</v>
      </c>
      <c r="AP1417" s="1">
        <v>45411.620138888888</v>
      </c>
      <c r="AQ1417" s="1">
        <v>45091.369444444441</v>
      </c>
    </row>
    <row r="1418" spans="1:43" x14ac:dyDescent="0.35">
      <c r="A1418" t="s">
        <v>10320</v>
      </c>
      <c r="B1418" t="s">
        <v>8337</v>
      </c>
      <c r="C1418" t="s">
        <v>3330</v>
      </c>
      <c r="F1418">
        <f>1915-202-4415</f>
        <v>-2702</v>
      </c>
      <c r="H1418" t="s">
        <v>10321</v>
      </c>
      <c r="J1418" t="s">
        <v>10322</v>
      </c>
      <c r="N1418" t="s">
        <v>637</v>
      </c>
      <c r="O1418">
        <v>79996</v>
      </c>
      <c r="P1418" t="s">
        <v>50</v>
      </c>
      <c r="U1418" s="1">
        <v>43406</v>
      </c>
      <c r="V1418" s="1">
        <v>43406</v>
      </c>
      <c r="W1418" s="1">
        <v>43406.495833333334</v>
      </c>
      <c r="X1418" s="1">
        <v>43406.495833333334</v>
      </c>
      <c r="AC1418" t="s">
        <v>53</v>
      </c>
      <c r="AD1418">
        <v>2969848206</v>
      </c>
      <c r="AE1418" s="1">
        <v>43402.698611111111</v>
      </c>
      <c r="AF1418" t="s">
        <v>10323</v>
      </c>
      <c r="AG1418" t="s">
        <v>10324</v>
      </c>
      <c r="AH1418" t="s">
        <v>51</v>
      </c>
      <c r="AJ1418" t="s">
        <v>53</v>
      </c>
      <c r="AL1418" t="s">
        <v>78</v>
      </c>
      <c r="AO1418" t="s">
        <v>8142</v>
      </c>
    </row>
    <row r="1419" spans="1:43" x14ac:dyDescent="0.35">
      <c r="A1419" t="s">
        <v>10325</v>
      </c>
      <c r="B1419" t="s">
        <v>10326</v>
      </c>
      <c r="C1419" t="s">
        <v>10327</v>
      </c>
      <c r="F1419">
        <v>8066762347</v>
      </c>
      <c r="H1419" t="s">
        <v>10325</v>
      </c>
      <c r="J1419" t="s">
        <v>10328</v>
      </c>
      <c r="K1419" t="s">
        <v>10329</v>
      </c>
      <c r="M1419" t="s">
        <v>7579</v>
      </c>
      <c r="N1419" t="s">
        <v>65</v>
      </c>
      <c r="O1419" t="s">
        <v>10330</v>
      </c>
      <c r="P1419" t="s">
        <v>50</v>
      </c>
      <c r="U1419" s="1">
        <v>43408</v>
      </c>
      <c r="V1419" s="1">
        <v>43408</v>
      </c>
      <c r="W1419" s="1">
        <v>43408.788888888892</v>
      </c>
      <c r="X1419" s="1">
        <v>43408.788888888892</v>
      </c>
      <c r="AC1419" t="s">
        <v>53</v>
      </c>
      <c r="AD1419">
        <v>2969850301</v>
      </c>
      <c r="AE1419" s="1">
        <v>43409.445138888892</v>
      </c>
      <c r="AF1419" t="s">
        <v>10331</v>
      </c>
      <c r="AG1419" t="s">
        <v>10332</v>
      </c>
      <c r="AH1419" t="s">
        <v>51</v>
      </c>
      <c r="AJ1419" t="s">
        <v>53</v>
      </c>
      <c r="AL1419" t="s">
        <v>78</v>
      </c>
      <c r="AO1419" t="s">
        <v>5443</v>
      </c>
      <c r="AP1419" s="1">
        <v>44739.171527777777</v>
      </c>
      <c r="AQ1419" s="1">
        <v>43674.441666666666</v>
      </c>
    </row>
    <row r="1420" spans="1:43" x14ac:dyDescent="0.35">
      <c r="A1420" t="s">
        <v>10333</v>
      </c>
      <c r="B1420" t="s">
        <v>10334</v>
      </c>
      <c r="C1420" t="s">
        <v>10335</v>
      </c>
      <c r="F1420" t="s">
        <v>10336</v>
      </c>
      <c r="H1420" t="s">
        <v>10337</v>
      </c>
      <c r="J1420" t="s">
        <v>10338</v>
      </c>
      <c r="N1420">
        <v>-1</v>
      </c>
      <c r="O1420">
        <v>89052</v>
      </c>
      <c r="P1420" t="s">
        <v>50</v>
      </c>
      <c r="U1420" s="1">
        <v>43409</v>
      </c>
      <c r="V1420" s="1">
        <v>43409</v>
      </c>
      <c r="W1420" s="1">
        <v>43409.734027777777</v>
      </c>
      <c r="X1420" s="1">
        <v>43409.734027777777</v>
      </c>
      <c r="AC1420" t="s">
        <v>53</v>
      </c>
      <c r="AD1420">
        <v>2969534397</v>
      </c>
      <c r="AE1420" s="1">
        <v>39643.427083333336</v>
      </c>
      <c r="AF1420" t="s">
        <v>10339</v>
      </c>
      <c r="AG1420" t="s">
        <v>10340</v>
      </c>
      <c r="AH1420" t="s">
        <v>51</v>
      </c>
      <c r="AJ1420" t="s">
        <v>53</v>
      </c>
      <c r="AL1420" t="s">
        <v>78</v>
      </c>
      <c r="AO1420" t="s">
        <v>8142</v>
      </c>
      <c r="AP1420" s="1">
        <v>44096.661111111112</v>
      </c>
    </row>
    <row r="1421" spans="1:43" x14ac:dyDescent="0.35">
      <c r="A1421" t="s">
        <v>10341</v>
      </c>
      <c r="B1421" t="s">
        <v>10342</v>
      </c>
      <c r="C1421" t="s">
        <v>10343</v>
      </c>
      <c r="F1421" t="s">
        <v>10344</v>
      </c>
      <c r="H1421" t="s">
        <v>10341</v>
      </c>
      <c r="J1421" t="s">
        <v>5239</v>
      </c>
      <c r="K1421" t="s">
        <v>10345</v>
      </c>
      <c r="M1421" t="s">
        <v>10346</v>
      </c>
      <c r="N1421" t="s">
        <v>798</v>
      </c>
      <c r="O1421">
        <v>76106</v>
      </c>
      <c r="P1421" t="s">
        <v>50</v>
      </c>
      <c r="U1421" s="1">
        <v>43411</v>
      </c>
      <c r="V1421" s="1">
        <v>43411</v>
      </c>
      <c r="W1421" s="1">
        <v>43411.650694444441</v>
      </c>
      <c r="X1421" s="1">
        <v>44197.868055555555</v>
      </c>
      <c r="AC1421" t="s">
        <v>53</v>
      </c>
      <c r="AD1421">
        <v>2969475162</v>
      </c>
      <c r="AE1421" s="1">
        <v>37147</v>
      </c>
      <c r="AF1421" t="s">
        <v>10347</v>
      </c>
      <c r="AG1421" t="s">
        <v>10348</v>
      </c>
      <c r="AH1421" t="s">
        <v>51</v>
      </c>
      <c r="AJ1421" t="s">
        <v>53</v>
      </c>
      <c r="AL1421" t="s">
        <v>78</v>
      </c>
      <c r="AO1421" t="s">
        <v>5443</v>
      </c>
      <c r="AP1421" s="1">
        <v>44284.711805555555</v>
      </c>
      <c r="AQ1421" s="1">
        <v>44284.713194444441</v>
      </c>
    </row>
    <row r="1422" spans="1:43" x14ac:dyDescent="0.35">
      <c r="A1422" t="s">
        <v>10349</v>
      </c>
      <c r="B1422" t="s">
        <v>10350</v>
      </c>
      <c r="C1422" t="s">
        <v>10351</v>
      </c>
      <c r="D1422" t="s">
        <v>654</v>
      </c>
      <c r="F1422" t="s">
        <v>405</v>
      </c>
      <c r="H1422" t="s">
        <v>10352</v>
      </c>
      <c r="I1422" t="s">
        <v>61</v>
      </c>
      <c r="J1422" t="s">
        <v>407</v>
      </c>
      <c r="P1422" t="s">
        <v>50</v>
      </c>
      <c r="U1422" s="1">
        <v>43411.438194444447</v>
      </c>
      <c r="V1422" s="1">
        <v>43411.438194444447</v>
      </c>
      <c r="W1422" s="1">
        <v>43411.439583333333</v>
      </c>
      <c r="X1422" s="1">
        <v>43411.439583333333</v>
      </c>
      <c r="AC1422" t="s">
        <v>53</v>
      </c>
      <c r="AD1422">
        <v>2969475309</v>
      </c>
      <c r="AE1422" s="1">
        <v>37159</v>
      </c>
      <c r="AF1422" t="s">
        <v>408</v>
      </c>
      <c r="AG1422" t="s">
        <v>10353</v>
      </c>
      <c r="AH1422" t="s">
        <v>53</v>
      </c>
      <c r="AJ1422" t="s">
        <v>53</v>
      </c>
      <c r="AK1422" t="s">
        <v>7072</v>
      </c>
      <c r="AL1422" t="s">
        <v>78</v>
      </c>
      <c r="AO1422" t="s">
        <v>54</v>
      </c>
      <c r="AP1422" s="1">
        <v>43878.624305555553</v>
      </c>
      <c r="AQ1422" s="1">
        <v>43865.710416666669</v>
      </c>
    </row>
    <row r="1423" spans="1:43" x14ac:dyDescent="0.35">
      <c r="A1423" t="s">
        <v>10354</v>
      </c>
      <c r="B1423" t="s">
        <v>10355</v>
      </c>
      <c r="C1423" t="s">
        <v>10356</v>
      </c>
      <c r="D1423" t="s">
        <v>1767</v>
      </c>
      <c r="F1423" t="s">
        <v>405</v>
      </c>
      <c r="H1423" t="s">
        <v>10357</v>
      </c>
      <c r="J1423" t="s">
        <v>407</v>
      </c>
      <c r="P1423" t="s">
        <v>50</v>
      </c>
      <c r="U1423" s="1">
        <v>43412</v>
      </c>
      <c r="V1423" s="1">
        <v>43412</v>
      </c>
      <c r="W1423" s="1">
        <v>43412.719444444447</v>
      </c>
      <c r="X1423" s="1">
        <v>43412.719444444447</v>
      </c>
      <c r="AC1423" t="s">
        <v>53</v>
      </c>
      <c r="AD1423">
        <v>2969475309</v>
      </c>
      <c r="AE1423" s="1">
        <v>37159</v>
      </c>
      <c r="AF1423" t="s">
        <v>408</v>
      </c>
      <c r="AG1423" t="s">
        <v>10358</v>
      </c>
      <c r="AH1423" t="s">
        <v>51</v>
      </c>
      <c r="AJ1423" t="s">
        <v>53</v>
      </c>
      <c r="AL1423" t="s">
        <v>68</v>
      </c>
      <c r="AO1423" t="s">
        <v>5443</v>
      </c>
      <c r="AP1423" s="1">
        <v>43643.720833333333</v>
      </c>
      <c r="AQ1423" s="1">
        <v>43614.805555555555</v>
      </c>
    </row>
    <row r="1424" spans="1:43" x14ac:dyDescent="0.35">
      <c r="A1424" t="s">
        <v>10359</v>
      </c>
      <c r="B1424" t="s">
        <v>10360</v>
      </c>
      <c r="C1424" t="s">
        <v>4686</v>
      </c>
      <c r="H1424" t="s">
        <v>10361</v>
      </c>
      <c r="O1424">
        <v>81401</v>
      </c>
      <c r="P1424" t="s">
        <v>50</v>
      </c>
      <c r="U1424" s="1">
        <v>43413</v>
      </c>
      <c r="V1424" s="1">
        <v>43413</v>
      </c>
      <c r="W1424" s="1">
        <v>43413.381249999999</v>
      </c>
      <c r="X1424" s="1">
        <v>43413.381249999999</v>
      </c>
      <c r="AC1424" t="s">
        <v>53</v>
      </c>
      <c r="AD1424">
        <v>1000000001</v>
      </c>
      <c r="AE1424" s="1">
        <v>39973.351388888892</v>
      </c>
      <c r="AF1424" t="s">
        <v>3377</v>
      </c>
      <c r="AG1424" t="s">
        <v>10362</v>
      </c>
      <c r="AH1424" t="s">
        <v>51</v>
      </c>
      <c r="AJ1424" t="s">
        <v>53</v>
      </c>
      <c r="AL1424" t="s">
        <v>78</v>
      </c>
      <c r="AO1424" t="s">
        <v>8142</v>
      </c>
    </row>
    <row r="1425" spans="1:43" x14ac:dyDescent="0.35">
      <c r="A1425" t="s">
        <v>10363</v>
      </c>
      <c r="B1425" t="s">
        <v>10364</v>
      </c>
      <c r="C1425" t="s">
        <v>3475</v>
      </c>
      <c r="F1425">
        <f>1303-532-7208</f>
        <v>-6437</v>
      </c>
      <c r="H1425" t="s">
        <v>10365</v>
      </c>
      <c r="I1425" t="s">
        <v>200</v>
      </c>
      <c r="J1425" t="s">
        <v>2798</v>
      </c>
      <c r="K1425" t="s">
        <v>10366</v>
      </c>
      <c r="M1425" t="s">
        <v>2800</v>
      </c>
      <c r="N1425" t="s">
        <v>287</v>
      </c>
      <c r="O1425">
        <v>80601</v>
      </c>
      <c r="P1425" t="s">
        <v>50</v>
      </c>
      <c r="U1425" s="1">
        <v>43413.354861111111</v>
      </c>
      <c r="V1425" s="1">
        <v>43413.354861111111</v>
      </c>
      <c r="W1425" s="1">
        <v>43413.415277777778</v>
      </c>
      <c r="X1425" s="1">
        <v>43413.415277777778</v>
      </c>
      <c r="AC1425" t="s">
        <v>53</v>
      </c>
      <c r="AD1425">
        <v>2969476061</v>
      </c>
      <c r="AE1425" s="1">
        <v>37200</v>
      </c>
      <c r="AF1425" t="s">
        <v>2801</v>
      </c>
      <c r="AG1425" t="s">
        <v>10367</v>
      </c>
      <c r="AH1425" t="s">
        <v>53</v>
      </c>
      <c r="AJ1425" t="s">
        <v>53</v>
      </c>
      <c r="AK1425" t="s">
        <v>2497</v>
      </c>
      <c r="AL1425" t="s">
        <v>78</v>
      </c>
      <c r="AO1425" t="s">
        <v>54</v>
      </c>
      <c r="AP1425" s="1">
        <v>44175.695138888892</v>
      </c>
      <c r="AQ1425" s="1">
        <v>44175.706944444442</v>
      </c>
    </row>
    <row r="1426" spans="1:43" x14ac:dyDescent="0.35">
      <c r="A1426" t="s">
        <v>645</v>
      </c>
      <c r="B1426" t="s">
        <v>612</v>
      </c>
      <c r="C1426" t="s">
        <v>849</v>
      </c>
      <c r="F1426" t="s">
        <v>644</v>
      </c>
      <c r="H1426" t="s">
        <v>645</v>
      </c>
      <c r="J1426" t="s">
        <v>646</v>
      </c>
      <c r="K1426" t="s">
        <v>10368</v>
      </c>
      <c r="M1426" t="s">
        <v>648</v>
      </c>
      <c r="N1426" t="s">
        <v>65</v>
      </c>
      <c r="O1426">
        <v>80435</v>
      </c>
      <c r="P1426" t="s">
        <v>50</v>
      </c>
      <c r="U1426" s="1">
        <v>43411</v>
      </c>
      <c r="V1426" s="1">
        <v>43413.584027777775</v>
      </c>
      <c r="W1426" s="1">
        <v>43411.612500000003</v>
      </c>
      <c r="X1426" s="1">
        <v>43895.695833333331</v>
      </c>
      <c r="AC1426" t="s">
        <v>53</v>
      </c>
      <c r="AD1426">
        <v>2969522944</v>
      </c>
      <c r="AE1426" s="1">
        <v>39112.632638888892</v>
      </c>
      <c r="AF1426" t="s">
        <v>650</v>
      </c>
      <c r="AG1426" t="s">
        <v>10369</v>
      </c>
      <c r="AH1426" t="s">
        <v>51</v>
      </c>
      <c r="AJ1426" t="s">
        <v>53</v>
      </c>
      <c r="AK1426" t="s">
        <v>7279</v>
      </c>
      <c r="AL1426" t="s">
        <v>68</v>
      </c>
      <c r="AO1426" t="s">
        <v>5443</v>
      </c>
      <c r="AP1426" s="1">
        <v>45287.615972222222</v>
      </c>
      <c r="AQ1426" s="1">
        <v>44964.527777777781</v>
      </c>
    </row>
    <row r="1427" spans="1:43" x14ac:dyDescent="0.35">
      <c r="A1427" t="s">
        <v>10370</v>
      </c>
      <c r="B1427" t="s">
        <v>10371</v>
      </c>
      <c r="C1427" t="s">
        <v>3324</v>
      </c>
      <c r="H1427" t="s">
        <v>10372</v>
      </c>
      <c r="J1427" t="s">
        <v>10373</v>
      </c>
      <c r="P1427" t="s">
        <v>50</v>
      </c>
      <c r="U1427" s="1">
        <v>43414</v>
      </c>
      <c r="V1427" s="1">
        <v>43414</v>
      </c>
      <c r="AC1427" t="s">
        <v>53</v>
      </c>
      <c r="AD1427">
        <v>2969508065</v>
      </c>
      <c r="AE1427" s="1">
        <v>38233.463888888888</v>
      </c>
      <c r="AG1427" t="s">
        <v>10374</v>
      </c>
      <c r="AH1427" t="s">
        <v>51</v>
      </c>
      <c r="AJ1427" t="s">
        <v>53</v>
      </c>
      <c r="AO1427" t="s">
        <v>5443</v>
      </c>
    </row>
    <row r="1428" spans="1:43" x14ac:dyDescent="0.35">
      <c r="A1428" t="s">
        <v>10375</v>
      </c>
      <c r="B1428" t="s">
        <v>10376</v>
      </c>
      <c r="C1428" t="s">
        <v>5954</v>
      </c>
      <c r="H1428" t="s">
        <v>10377</v>
      </c>
      <c r="J1428" t="s">
        <v>1967</v>
      </c>
      <c r="P1428" t="s">
        <v>50</v>
      </c>
      <c r="U1428" s="1">
        <v>43416</v>
      </c>
      <c r="V1428" s="1">
        <v>43416</v>
      </c>
      <c r="W1428" s="1">
        <v>43416.529166666667</v>
      </c>
      <c r="X1428" s="1">
        <v>43488.507638888892</v>
      </c>
      <c r="AC1428" t="s">
        <v>53</v>
      </c>
      <c r="AD1428">
        <v>2969475309</v>
      </c>
      <c r="AE1428" s="1">
        <v>37159</v>
      </c>
      <c r="AF1428" t="s">
        <v>2264</v>
      </c>
      <c r="AG1428" t="s">
        <v>10378</v>
      </c>
      <c r="AH1428" t="s">
        <v>51</v>
      </c>
      <c r="AJ1428" t="s">
        <v>53</v>
      </c>
      <c r="AL1428" t="s">
        <v>78</v>
      </c>
      <c r="AO1428" t="s">
        <v>5443</v>
      </c>
      <c r="AP1428" s="1">
        <v>45205.456250000003</v>
      </c>
    </row>
    <row r="1429" spans="1:43" x14ac:dyDescent="0.35">
      <c r="A1429" t="s">
        <v>10379</v>
      </c>
      <c r="B1429" t="s">
        <v>10380</v>
      </c>
      <c r="C1429" t="s">
        <v>205</v>
      </c>
      <c r="F1429" t="s">
        <v>10381</v>
      </c>
      <c r="H1429" t="s">
        <v>10379</v>
      </c>
      <c r="J1429" t="s">
        <v>10382</v>
      </c>
      <c r="K1429" t="s">
        <v>10383</v>
      </c>
      <c r="M1429" t="s">
        <v>3053</v>
      </c>
      <c r="N1429" t="s">
        <v>798</v>
      </c>
      <c r="O1429">
        <v>77235</v>
      </c>
      <c r="P1429" t="s">
        <v>50</v>
      </c>
      <c r="U1429" s="1">
        <v>43417</v>
      </c>
      <c r="V1429" s="1">
        <v>43417</v>
      </c>
      <c r="W1429" s="1">
        <v>43417.661805555559</v>
      </c>
      <c r="X1429" s="1">
        <v>43417.661805555559</v>
      </c>
      <c r="AC1429" t="s">
        <v>53</v>
      </c>
      <c r="AD1429">
        <v>2969589702</v>
      </c>
      <c r="AE1429" s="1">
        <v>41373.416666666664</v>
      </c>
      <c r="AF1429" t="s">
        <v>10384</v>
      </c>
      <c r="AG1429" t="s">
        <v>10385</v>
      </c>
      <c r="AH1429" t="s">
        <v>51</v>
      </c>
      <c r="AJ1429" t="s">
        <v>53</v>
      </c>
      <c r="AL1429" t="s">
        <v>78</v>
      </c>
      <c r="AO1429" t="s">
        <v>5443</v>
      </c>
      <c r="AP1429" s="1">
        <v>45420.681250000001</v>
      </c>
      <c r="AQ1429" s="1">
        <v>45180.475694444445</v>
      </c>
    </row>
    <row r="1430" spans="1:43" x14ac:dyDescent="0.35">
      <c r="A1430" t="s">
        <v>10386</v>
      </c>
      <c r="B1430" t="s">
        <v>10387</v>
      </c>
      <c r="C1430" t="s">
        <v>10388</v>
      </c>
      <c r="F1430" t="s">
        <v>10389</v>
      </c>
      <c r="G1430">
        <v>2817584923</v>
      </c>
      <c r="H1430" t="s">
        <v>10390</v>
      </c>
      <c r="I1430" t="s">
        <v>816</v>
      </c>
      <c r="J1430" t="s">
        <v>9017</v>
      </c>
      <c r="K1430" t="s">
        <v>10391</v>
      </c>
      <c r="M1430" t="s">
        <v>3053</v>
      </c>
      <c r="N1430" t="s">
        <v>264</v>
      </c>
      <c r="O1430">
        <v>77095</v>
      </c>
      <c r="P1430" t="s">
        <v>50</v>
      </c>
      <c r="U1430" s="1">
        <v>43419</v>
      </c>
      <c r="V1430" s="1">
        <v>43419</v>
      </c>
      <c r="W1430" s="1">
        <v>43419.496527777781</v>
      </c>
      <c r="X1430" s="1">
        <v>43419.496527777781</v>
      </c>
      <c r="AC1430" t="s">
        <v>53</v>
      </c>
      <c r="AD1430">
        <v>2969579793</v>
      </c>
      <c r="AE1430" s="1">
        <v>41172.685416666667</v>
      </c>
      <c r="AF1430" t="s">
        <v>10392</v>
      </c>
      <c r="AG1430" t="s">
        <v>10393</v>
      </c>
      <c r="AH1430" t="s">
        <v>51</v>
      </c>
      <c r="AJ1430" t="s">
        <v>53</v>
      </c>
      <c r="AL1430" t="s">
        <v>78</v>
      </c>
      <c r="AO1430" t="s">
        <v>5443</v>
      </c>
      <c r="AP1430" s="1">
        <v>45411.355555555558</v>
      </c>
      <c r="AQ1430" s="1">
        <v>45408.570833333331</v>
      </c>
    </row>
    <row r="1431" spans="1:43" x14ac:dyDescent="0.35">
      <c r="A1431" t="s">
        <v>10394</v>
      </c>
      <c r="B1431" t="s">
        <v>10395</v>
      </c>
      <c r="C1431" t="s">
        <v>3724</v>
      </c>
      <c r="F1431" t="s">
        <v>10396</v>
      </c>
      <c r="H1431" t="s">
        <v>10397</v>
      </c>
      <c r="J1431" t="s">
        <v>272</v>
      </c>
      <c r="K1431" t="s">
        <v>10398</v>
      </c>
      <c r="M1431" t="s">
        <v>2378</v>
      </c>
      <c r="N1431" t="s">
        <v>65</v>
      </c>
      <c r="O1431">
        <v>80521</v>
      </c>
      <c r="P1431" t="s">
        <v>50</v>
      </c>
      <c r="U1431" s="1">
        <v>43419</v>
      </c>
      <c r="V1431" s="1">
        <v>43419</v>
      </c>
      <c r="W1431" s="1">
        <v>43419.522222222222</v>
      </c>
      <c r="X1431" s="1">
        <v>43419.522222222222</v>
      </c>
      <c r="AC1431" t="s">
        <v>53</v>
      </c>
      <c r="AD1431">
        <v>2969474461</v>
      </c>
      <c r="AE1431" s="1">
        <v>37104.381944444445</v>
      </c>
      <c r="AF1431" t="s">
        <v>7023</v>
      </c>
      <c r="AG1431" t="s">
        <v>10399</v>
      </c>
      <c r="AH1431" t="s">
        <v>51</v>
      </c>
      <c r="AJ1431" t="s">
        <v>53</v>
      </c>
      <c r="AL1431" t="s">
        <v>78</v>
      </c>
      <c r="AO1431" t="s">
        <v>5443</v>
      </c>
      <c r="AP1431" s="1">
        <v>45475.536805555559</v>
      </c>
      <c r="AQ1431" s="1">
        <v>44905.40625</v>
      </c>
    </row>
    <row r="1432" spans="1:43" x14ac:dyDescent="0.35">
      <c r="A1432" t="s">
        <v>10400</v>
      </c>
      <c r="B1432" t="s">
        <v>10401</v>
      </c>
      <c r="C1432" t="s">
        <v>976</v>
      </c>
      <c r="F1432">
        <v>8306942004</v>
      </c>
      <c r="H1432" t="s">
        <v>10402</v>
      </c>
      <c r="I1432" t="s">
        <v>200</v>
      </c>
      <c r="J1432" t="s">
        <v>10403</v>
      </c>
      <c r="K1432" t="s">
        <v>10404</v>
      </c>
      <c r="M1432" t="s">
        <v>10405</v>
      </c>
      <c r="N1432" t="s">
        <v>637</v>
      </c>
      <c r="O1432">
        <v>78019</v>
      </c>
      <c r="P1432" t="s">
        <v>50</v>
      </c>
      <c r="U1432" s="1">
        <v>43419.368055555555</v>
      </c>
      <c r="V1432" s="1">
        <v>43419.368055555555</v>
      </c>
      <c r="W1432" s="1">
        <v>43419.436805555553</v>
      </c>
      <c r="X1432" s="1">
        <v>43419.436805555553</v>
      </c>
      <c r="AC1432" t="s">
        <v>53</v>
      </c>
      <c r="AD1432">
        <v>1000000001</v>
      </c>
      <c r="AE1432" s="1">
        <v>39973.351388888892</v>
      </c>
      <c r="AF1432" t="s">
        <v>3377</v>
      </c>
      <c r="AG1432" t="s">
        <v>10406</v>
      </c>
      <c r="AH1432" t="s">
        <v>53</v>
      </c>
      <c r="AJ1432" t="s">
        <v>53</v>
      </c>
      <c r="AK1432" t="s">
        <v>7163</v>
      </c>
      <c r="AL1432" t="s">
        <v>78</v>
      </c>
      <c r="AO1432" t="s">
        <v>54</v>
      </c>
    </row>
    <row r="1433" spans="1:43" x14ac:dyDescent="0.35">
      <c r="A1433" t="s">
        <v>10407</v>
      </c>
      <c r="B1433" t="s">
        <v>10408</v>
      </c>
      <c r="C1433" t="s">
        <v>707</v>
      </c>
      <c r="F1433" t="s">
        <v>10409</v>
      </c>
      <c r="H1433" t="s">
        <v>10410</v>
      </c>
      <c r="I1433" t="s">
        <v>2578</v>
      </c>
      <c r="J1433" t="s">
        <v>10411</v>
      </c>
      <c r="K1433" t="s">
        <v>10412</v>
      </c>
      <c r="M1433" t="s">
        <v>10413</v>
      </c>
      <c r="N1433" t="s">
        <v>10414</v>
      </c>
      <c r="O1433" t="s">
        <v>10415</v>
      </c>
      <c r="P1433" t="s">
        <v>4438</v>
      </c>
      <c r="U1433" s="1">
        <v>43423.700694444444</v>
      </c>
      <c r="V1433" s="1">
        <v>43423.700694444444</v>
      </c>
      <c r="AC1433" t="s">
        <v>51</v>
      </c>
      <c r="AD1433">
        <v>2969568815</v>
      </c>
      <c r="AE1433" s="1">
        <v>40885.413194444445</v>
      </c>
      <c r="AG1433" t="s">
        <v>10416</v>
      </c>
      <c r="AH1433" t="s">
        <v>53</v>
      </c>
      <c r="AJ1433" t="s">
        <v>53</v>
      </c>
      <c r="AK1433" t="s">
        <v>2497</v>
      </c>
      <c r="AO1433" t="s">
        <v>54</v>
      </c>
    </row>
    <row r="1434" spans="1:43" x14ac:dyDescent="0.35">
      <c r="A1434" t="s">
        <v>10417</v>
      </c>
      <c r="B1434" t="s">
        <v>10418</v>
      </c>
      <c r="C1434" t="s">
        <v>218</v>
      </c>
      <c r="F1434" t="s">
        <v>10419</v>
      </c>
      <c r="H1434" t="s">
        <v>10420</v>
      </c>
      <c r="I1434" t="s">
        <v>464</v>
      </c>
      <c r="J1434" t="s">
        <v>10421</v>
      </c>
      <c r="K1434" t="s">
        <v>10422</v>
      </c>
      <c r="M1434" t="s">
        <v>137</v>
      </c>
      <c r="N1434" t="s">
        <v>65</v>
      </c>
      <c r="O1434">
        <v>80216</v>
      </c>
      <c r="P1434" t="s">
        <v>50</v>
      </c>
      <c r="U1434" s="1">
        <v>43055</v>
      </c>
      <c r="V1434" s="1">
        <v>43425.397916666669</v>
      </c>
      <c r="W1434" s="1">
        <v>43055.501388888886</v>
      </c>
      <c r="X1434" s="1">
        <v>43055.501388888886</v>
      </c>
      <c r="AC1434" t="s">
        <v>53</v>
      </c>
      <c r="AD1434">
        <v>2969765227</v>
      </c>
      <c r="AE1434" s="1">
        <v>43055.529166666667</v>
      </c>
      <c r="AG1434" t="s">
        <v>10423</v>
      </c>
      <c r="AH1434" t="s">
        <v>51</v>
      </c>
      <c r="AJ1434" t="s">
        <v>53</v>
      </c>
      <c r="AL1434" t="s">
        <v>78</v>
      </c>
      <c r="AO1434" t="s">
        <v>5443</v>
      </c>
      <c r="AP1434" s="1">
        <v>45245.407638888886</v>
      </c>
    </row>
    <row r="1435" spans="1:43" x14ac:dyDescent="0.35">
      <c r="A1435" t="s">
        <v>10424</v>
      </c>
      <c r="B1435" t="s">
        <v>10425</v>
      </c>
      <c r="C1435" t="s">
        <v>10426</v>
      </c>
      <c r="F1435">
        <v>18179833558</v>
      </c>
      <c r="H1435" t="s">
        <v>10424</v>
      </c>
      <c r="J1435" t="s">
        <v>10427</v>
      </c>
      <c r="K1435" t="s">
        <v>10428</v>
      </c>
      <c r="M1435" t="s">
        <v>10429</v>
      </c>
      <c r="N1435" t="s">
        <v>253</v>
      </c>
      <c r="O1435">
        <v>88312</v>
      </c>
      <c r="P1435" t="s">
        <v>50</v>
      </c>
      <c r="U1435" s="1">
        <v>43431</v>
      </c>
      <c r="V1435" s="1">
        <v>43431</v>
      </c>
      <c r="W1435" s="1">
        <v>43431.368055555555</v>
      </c>
      <c r="X1435" s="1">
        <v>43431.368055555555</v>
      </c>
      <c r="AC1435" t="s">
        <v>53</v>
      </c>
      <c r="AD1435">
        <v>1000000001</v>
      </c>
      <c r="AE1435" s="1">
        <v>39973.351388888892</v>
      </c>
      <c r="AG1435" t="s">
        <v>10430</v>
      </c>
      <c r="AH1435" t="s">
        <v>51</v>
      </c>
      <c r="AJ1435" t="s">
        <v>53</v>
      </c>
      <c r="AL1435" t="s">
        <v>78</v>
      </c>
      <c r="AO1435" t="s">
        <v>5443</v>
      </c>
      <c r="AP1435" s="1">
        <v>45270.47152777778</v>
      </c>
      <c r="AQ1435" s="1">
        <v>45265.524305555555</v>
      </c>
    </row>
    <row r="1436" spans="1:43" x14ac:dyDescent="0.35">
      <c r="A1436" t="s">
        <v>10431</v>
      </c>
      <c r="B1436" t="s">
        <v>10432</v>
      </c>
      <c r="C1436" t="s">
        <v>2453</v>
      </c>
      <c r="F1436" t="s">
        <v>10433</v>
      </c>
      <c r="H1436" t="s">
        <v>10431</v>
      </c>
      <c r="I1436" t="s">
        <v>169</v>
      </c>
      <c r="J1436" t="s">
        <v>10434</v>
      </c>
      <c r="K1436" t="s">
        <v>10435</v>
      </c>
      <c r="M1436" t="s">
        <v>419</v>
      </c>
      <c r="N1436" t="s">
        <v>253</v>
      </c>
      <c r="O1436">
        <v>87107</v>
      </c>
      <c r="P1436" t="s">
        <v>50</v>
      </c>
      <c r="U1436" s="1">
        <v>43432</v>
      </c>
      <c r="V1436" s="1">
        <v>43432</v>
      </c>
      <c r="W1436" s="1">
        <v>43432.452777777777</v>
      </c>
      <c r="X1436" s="1">
        <v>45454.482638888891</v>
      </c>
      <c r="Y1436" s="1">
        <v>45398.643750000003</v>
      </c>
      <c r="Z1436">
        <v>25909.52</v>
      </c>
      <c r="AA1436" t="s">
        <v>133</v>
      </c>
      <c r="AC1436" t="s">
        <v>51</v>
      </c>
      <c r="AD1436">
        <v>2969478809</v>
      </c>
      <c r="AE1436" s="1">
        <v>37358</v>
      </c>
      <c r="AF1436" t="s">
        <v>10436</v>
      </c>
      <c r="AG1436" t="s">
        <v>10437</v>
      </c>
      <c r="AH1436" t="s">
        <v>51</v>
      </c>
      <c r="AJ1436" t="s">
        <v>53</v>
      </c>
      <c r="AL1436" t="s">
        <v>78</v>
      </c>
      <c r="AO1436" t="s">
        <v>5443</v>
      </c>
      <c r="AP1436" s="1">
        <v>45461.615972222222</v>
      </c>
    </row>
    <row r="1437" spans="1:43" x14ac:dyDescent="0.35">
      <c r="A1437" t="s">
        <v>10438</v>
      </c>
      <c r="B1437" t="s">
        <v>10439</v>
      </c>
      <c r="C1437" t="s">
        <v>1798</v>
      </c>
      <c r="F1437" t="s">
        <v>10440</v>
      </c>
      <c r="H1437" t="s">
        <v>10441</v>
      </c>
      <c r="I1437" t="s">
        <v>179</v>
      </c>
      <c r="J1437" t="s">
        <v>5173</v>
      </c>
      <c r="K1437" t="s">
        <v>2814</v>
      </c>
      <c r="M1437" t="s">
        <v>525</v>
      </c>
      <c r="N1437" t="s">
        <v>213</v>
      </c>
      <c r="O1437">
        <v>80011</v>
      </c>
      <c r="P1437" t="s">
        <v>50</v>
      </c>
      <c r="U1437" s="1">
        <v>43433</v>
      </c>
      <c r="V1437" s="1">
        <v>43433</v>
      </c>
      <c r="W1437" s="1">
        <v>43433.433333333334</v>
      </c>
      <c r="X1437" s="1">
        <v>43433.433333333334</v>
      </c>
      <c r="AC1437" t="s">
        <v>53</v>
      </c>
      <c r="AD1437">
        <v>2969481577</v>
      </c>
      <c r="AE1437" s="1">
        <v>37524</v>
      </c>
      <c r="AF1437" t="s">
        <v>526</v>
      </c>
      <c r="AG1437" t="s">
        <v>10442</v>
      </c>
      <c r="AH1437" t="s">
        <v>51</v>
      </c>
      <c r="AJ1437" t="s">
        <v>53</v>
      </c>
      <c r="AL1437" t="s">
        <v>68</v>
      </c>
      <c r="AO1437" t="s">
        <v>5443</v>
      </c>
      <c r="AP1437" s="1">
        <v>45468.45</v>
      </c>
      <c r="AQ1437" s="1">
        <v>45468.450694444444</v>
      </c>
    </row>
    <row r="1438" spans="1:43" x14ac:dyDescent="0.35">
      <c r="A1438" t="s">
        <v>10443</v>
      </c>
      <c r="B1438" t="s">
        <v>10444</v>
      </c>
      <c r="C1438" t="s">
        <v>10445</v>
      </c>
      <c r="F1438">
        <v>5755170569</v>
      </c>
      <c r="H1438" t="s">
        <v>10443</v>
      </c>
      <c r="J1438" t="s">
        <v>10446</v>
      </c>
      <c r="K1438" t="s">
        <v>10447</v>
      </c>
      <c r="M1438" t="s">
        <v>1130</v>
      </c>
      <c r="N1438" t="s">
        <v>398</v>
      </c>
      <c r="O1438">
        <v>87801</v>
      </c>
      <c r="P1438" t="s">
        <v>10448</v>
      </c>
      <c r="U1438" s="1">
        <v>43433</v>
      </c>
      <c r="V1438" s="1">
        <v>43433</v>
      </c>
      <c r="W1438" s="1">
        <v>43433.531944444447</v>
      </c>
      <c r="X1438" s="1">
        <v>43433.531944444447</v>
      </c>
      <c r="AC1438" t="s">
        <v>53</v>
      </c>
      <c r="AD1438">
        <v>2969477587</v>
      </c>
      <c r="AE1438" s="1">
        <v>37295</v>
      </c>
      <c r="AF1438" t="s">
        <v>10449</v>
      </c>
      <c r="AG1438" t="s">
        <v>10450</v>
      </c>
      <c r="AH1438" t="s">
        <v>51</v>
      </c>
      <c r="AJ1438" t="s">
        <v>53</v>
      </c>
      <c r="AL1438" t="s">
        <v>78</v>
      </c>
      <c r="AO1438" t="s">
        <v>5443</v>
      </c>
      <c r="AP1438" s="1">
        <v>45162.496527777781</v>
      </c>
      <c r="AQ1438" s="1">
        <v>45162.498611111114</v>
      </c>
    </row>
    <row r="1439" spans="1:43" x14ac:dyDescent="0.35">
      <c r="A1439" t="s">
        <v>10451</v>
      </c>
      <c r="B1439" t="s">
        <v>4264</v>
      </c>
      <c r="C1439" t="s">
        <v>424</v>
      </c>
      <c r="H1439" t="s">
        <v>10452</v>
      </c>
      <c r="I1439" t="s">
        <v>61</v>
      </c>
      <c r="J1439" t="s">
        <v>1770</v>
      </c>
      <c r="P1439" t="s">
        <v>50</v>
      </c>
      <c r="U1439" s="1">
        <v>43433.463194444441</v>
      </c>
      <c r="V1439" s="1">
        <v>43433.463194444441</v>
      </c>
      <c r="W1439" s="1">
        <v>43433.465277777781</v>
      </c>
      <c r="X1439" s="1">
        <v>43535.602083333331</v>
      </c>
      <c r="AC1439" t="s">
        <v>51</v>
      </c>
      <c r="AD1439">
        <v>2969475309</v>
      </c>
      <c r="AE1439" s="1">
        <v>37159</v>
      </c>
      <c r="AF1439" t="s">
        <v>1772</v>
      </c>
      <c r="AG1439" t="s">
        <v>10453</v>
      </c>
      <c r="AH1439" t="s">
        <v>53</v>
      </c>
      <c r="AJ1439" t="s">
        <v>53</v>
      </c>
      <c r="AK1439" t="s">
        <v>7107</v>
      </c>
      <c r="AL1439" t="s">
        <v>78</v>
      </c>
      <c r="AO1439" t="s">
        <v>54</v>
      </c>
      <c r="AP1439" s="1">
        <v>45110.706250000003</v>
      </c>
      <c r="AQ1439" s="1">
        <v>45091.715277777781</v>
      </c>
    </row>
    <row r="1440" spans="1:43" x14ac:dyDescent="0.35">
      <c r="A1440" t="s">
        <v>10454</v>
      </c>
      <c r="B1440" t="s">
        <v>10455</v>
      </c>
      <c r="C1440" t="s">
        <v>10456</v>
      </c>
      <c r="F1440" t="s">
        <v>10457</v>
      </c>
      <c r="H1440" t="s">
        <v>10458</v>
      </c>
      <c r="J1440" t="s">
        <v>10459</v>
      </c>
      <c r="K1440" t="s">
        <v>10460</v>
      </c>
      <c r="M1440" t="s">
        <v>3234</v>
      </c>
      <c r="N1440" t="s">
        <v>253</v>
      </c>
      <c r="O1440">
        <v>88211</v>
      </c>
      <c r="P1440" t="s">
        <v>50</v>
      </c>
      <c r="U1440" s="1">
        <v>43437</v>
      </c>
      <c r="V1440" s="1">
        <v>43437</v>
      </c>
      <c r="W1440" s="1">
        <v>43437.537499999999</v>
      </c>
      <c r="X1440" s="1">
        <v>43437.537499999999</v>
      </c>
      <c r="AC1440" t="s">
        <v>53</v>
      </c>
      <c r="AD1440">
        <v>1000000001</v>
      </c>
      <c r="AE1440" s="1">
        <v>39973.351388888892</v>
      </c>
      <c r="AF1440" t="s">
        <v>3377</v>
      </c>
      <c r="AG1440" t="s">
        <v>10461</v>
      </c>
      <c r="AH1440" t="s">
        <v>51</v>
      </c>
      <c r="AJ1440" t="s">
        <v>53</v>
      </c>
      <c r="AL1440" t="s">
        <v>78</v>
      </c>
      <c r="AO1440" t="s">
        <v>5443</v>
      </c>
      <c r="AP1440" s="1">
        <v>45453.491666666669</v>
      </c>
      <c r="AQ1440" s="1">
        <v>44678.438888888886</v>
      </c>
    </row>
    <row r="1441" spans="1:43" x14ac:dyDescent="0.35">
      <c r="A1441" t="s">
        <v>10462</v>
      </c>
      <c r="B1441" t="s">
        <v>3894</v>
      </c>
      <c r="C1441" t="s">
        <v>2615</v>
      </c>
      <c r="H1441" t="s">
        <v>10463</v>
      </c>
      <c r="J1441" t="s">
        <v>825</v>
      </c>
      <c r="P1441" t="s">
        <v>50</v>
      </c>
      <c r="U1441" s="1">
        <v>43437</v>
      </c>
      <c r="V1441" s="1">
        <v>43437</v>
      </c>
      <c r="W1441" s="1">
        <v>43437.597916666666</v>
      </c>
      <c r="X1441" s="1">
        <v>43437.597916666666</v>
      </c>
      <c r="AC1441" t="s">
        <v>53</v>
      </c>
      <c r="AD1441">
        <v>2969480621</v>
      </c>
      <c r="AE1441" s="1">
        <v>37459</v>
      </c>
      <c r="AF1441" t="s">
        <v>826</v>
      </c>
      <c r="AG1441" t="s">
        <v>10464</v>
      </c>
      <c r="AH1441" t="s">
        <v>51</v>
      </c>
      <c r="AJ1441" t="s">
        <v>53</v>
      </c>
      <c r="AL1441" t="s">
        <v>78</v>
      </c>
      <c r="AO1441" t="s">
        <v>5443</v>
      </c>
      <c r="AP1441" s="1">
        <v>45453.38958333333</v>
      </c>
      <c r="AQ1441" s="1">
        <v>45426.65</v>
      </c>
    </row>
    <row r="1442" spans="1:43" x14ac:dyDescent="0.35">
      <c r="A1442" t="s">
        <v>10465</v>
      </c>
      <c r="B1442" t="s">
        <v>5697</v>
      </c>
      <c r="C1442" t="s">
        <v>10466</v>
      </c>
      <c r="F1442" t="s">
        <v>10467</v>
      </c>
      <c r="H1442" t="s">
        <v>10468</v>
      </c>
      <c r="J1442" t="s">
        <v>10469</v>
      </c>
      <c r="K1442" t="s">
        <v>10470</v>
      </c>
      <c r="M1442" t="s">
        <v>3136</v>
      </c>
      <c r="N1442" t="s">
        <v>798</v>
      </c>
      <c r="O1442">
        <v>77430</v>
      </c>
      <c r="P1442" t="s">
        <v>50</v>
      </c>
      <c r="U1442" s="1">
        <v>43437</v>
      </c>
      <c r="V1442" s="1">
        <v>43437</v>
      </c>
      <c r="W1442" s="1">
        <v>43437.711805555555</v>
      </c>
      <c r="X1442" s="1">
        <v>43437.711805555555</v>
      </c>
      <c r="AC1442" t="s">
        <v>53</v>
      </c>
      <c r="AD1442">
        <v>2969815299</v>
      </c>
      <c r="AE1442" s="1">
        <v>43279.375694444447</v>
      </c>
      <c r="AG1442" t="s">
        <v>10471</v>
      </c>
      <c r="AH1442" t="s">
        <v>51</v>
      </c>
      <c r="AJ1442" t="s">
        <v>53</v>
      </c>
      <c r="AL1442" t="s">
        <v>78</v>
      </c>
      <c r="AO1442" t="s">
        <v>5443</v>
      </c>
    </row>
    <row r="1443" spans="1:43" x14ac:dyDescent="0.35">
      <c r="A1443" t="s">
        <v>10472</v>
      </c>
      <c r="B1443" t="s">
        <v>4445</v>
      </c>
      <c r="C1443" t="s">
        <v>1076</v>
      </c>
      <c r="F1443" t="s">
        <v>10473</v>
      </c>
      <c r="H1443" t="s">
        <v>10472</v>
      </c>
      <c r="J1443" t="s">
        <v>10474</v>
      </c>
      <c r="K1443" t="s">
        <v>10475</v>
      </c>
      <c r="M1443" t="s">
        <v>10476</v>
      </c>
      <c r="N1443" t="s">
        <v>10477</v>
      </c>
      <c r="O1443">
        <v>35401</v>
      </c>
      <c r="P1443" t="s">
        <v>50</v>
      </c>
      <c r="U1443" s="1">
        <v>43440</v>
      </c>
      <c r="V1443" s="1">
        <v>43440</v>
      </c>
      <c r="W1443" s="1">
        <v>43440.4</v>
      </c>
      <c r="X1443" s="1">
        <v>43440.4</v>
      </c>
      <c r="AC1443" t="s">
        <v>53</v>
      </c>
      <c r="AD1443">
        <v>2969589702</v>
      </c>
      <c r="AE1443" s="1">
        <v>41373.416666666664</v>
      </c>
      <c r="AF1443" t="s">
        <v>10478</v>
      </c>
      <c r="AG1443" t="s">
        <v>10479</v>
      </c>
      <c r="AH1443" t="s">
        <v>51</v>
      </c>
      <c r="AJ1443" t="s">
        <v>53</v>
      </c>
      <c r="AL1443" t="s">
        <v>68</v>
      </c>
      <c r="AO1443" t="s">
        <v>5443</v>
      </c>
      <c r="AP1443" s="1">
        <v>45475.650694444441</v>
      </c>
      <c r="AQ1443" s="1">
        <v>45475.609027777777</v>
      </c>
    </row>
    <row r="1444" spans="1:43" x14ac:dyDescent="0.35">
      <c r="A1444" t="s">
        <v>10480</v>
      </c>
      <c r="B1444" t="s">
        <v>10481</v>
      </c>
      <c r="C1444" t="s">
        <v>10482</v>
      </c>
      <c r="F1444" t="s">
        <v>10483</v>
      </c>
      <c r="G1444">
        <v>3374048026</v>
      </c>
      <c r="H1444" t="s">
        <v>10484</v>
      </c>
      <c r="I1444" t="s">
        <v>200</v>
      </c>
      <c r="J1444" t="s">
        <v>10485</v>
      </c>
      <c r="K1444" t="s">
        <v>10486</v>
      </c>
      <c r="M1444" t="s">
        <v>6882</v>
      </c>
      <c r="N1444" t="s">
        <v>10487</v>
      </c>
      <c r="O1444">
        <v>70639</v>
      </c>
      <c r="P1444" t="s">
        <v>50</v>
      </c>
      <c r="U1444" s="1">
        <v>43440.427777777775</v>
      </c>
      <c r="V1444" s="1">
        <v>43440.427777777775</v>
      </c>
      <c r="W1444" s="1">
        <v>43440.476388888892</v>
      </c>
      <c r="X1444" s="1">
        <v>43440.476388888892</v>
      </c>
      <c r="AC1444" t="s">
        <v>51</v>
      </c>
      <c r="AD1444">
        <v>2969541209</v>
      </c>
      <c r="AE1444" s="1">
        <v>39927.613888888889</v>
      </c>
      <c r="AF1444" t="s">
        <v>10488</v>
      </c>
      <c r="AG1444" t="s">
        <v>10489</v>
      </c>
      <c r="AH1444" t="s">
        <v>53</v>
      </c>
      <c r="AJ1444" t="s">
        <v>53</v>
      </c>
      <c r="AK1444" t="s">
        <v>7107</v>
      </c>
      <c r="AL1444" t="s">
        <v>78</v>
      </c>
      <c r="AO1444" t="s">
        <v>54</v>
      </c>
      <c r="AP1444" s="1">
        <v>43523.333333333336</v>
      </c>
    </row>
    <row r="1445" spans="1:43" x14ac:dyDescent="0.35">
      <c r="A1445" t="s">
        <v>10490</v>
      </c>
      <c r="B1445" t="s">
        <v>849</v>
      </c>
      <c r="C1445" t="s">
        <v>1429</v>
      </c>
      <c r="F1445">
        <v>19703852177</v>
      </c>
      <c r="H1445" t="s">
        <v>10491</v>
      </c>
      <c r="I1445" t="s">
        <v>415</v>
      </c>
      <c r="J1445" t="s">
        <v>10492</v>
      </c>
      <c r="K1445" t="s">
        <v>10493</v>
      </c>
      <c r="M1445" t="s">
        <v>325</v>
      </c>
      <c r="N1445" t="s">
        <v>213</v>
      </c>
      <c r="O1445">
        <v>81301</v>
      </c>
      <c r="P1445" t="s">
        <v>50</v>
      </c>
      <c r="U1445" s="1">
        <v>43441.472222222219</v>
      </c>
      <c r="V1445" s="1">
        <v>43441.472222222219</v>
      </c>
      <c r="W1445" s="1">
        <v>43441.500694444447</v>
      </c>
      <c r="X1445" s="1">
        <v>43442.649305555555</v>
      </c>
      <c r="AC1445" t="s">
        <v>53</v>
      </c>
      <c r="AD1445">
        <v>2969515315</v>
      </c>
      <c r="AE1445" s="1">
        <v>38656.393055555556</v>
      </c>
      <c r="AF1445" t="s">
        <v>10494</v>
      </c>
      <c r="AG1445" t="s">
        <v>10495</v>
      </c>
      <c r="AH1445" t="s">
        <v>53</v>
      </c>
      <c r="AJ1445" t="s">
        <v>53</v>
      </c>
      <c r="AL1445" t="s">
        <v>78</v>
      </c>
      <c r="AO1445" t="s">
        <v>54</v>
      </c>
      <c r="AP1445" s="1">
        <v>45475.720833333333</v>
      </c>
      <c r="AQ1445" s="1">
        <v>45475.722916666666</v>
      </c>
    </row>
    <row r="1446" spans="1:43" x14ac:dyDescent="0.35">
      <c r="A1446" t="s">
        <v>10496</v>
      </c>
      <c r="B1446" t="s">
        <v>10497</v>
      </c>
      <c r="C1446" t="s">
        <v>10498</v>
      </c>
      <c r="F1446" t="s">
        <v>10499</v>
      </c>
      <c r="H1446" t="s">
        <v>10500</v>
      </c>
      <c r="J1446" t="s">
        <v>10501</v>
      </c>
      <c r="P1446" t="s">
        <v>50</v>
      </c>
      <c r="U1446" s="1">
        <v>43445</v>
      </c>
      <c r="V1446" s="1">
        <v>43445</v>
      </c>
      <c r="W1446" s="1">
        <v>43445.522916666669</v>
      </c>
      <c r="X1446" s="1">
        <v>43445.522916666669</v>
      </c>
      <c r="AC1446" t="s">
        <v>53</v>
      </c>
      <c r="AD1446">
        <v>2969848212</v>
      </c>
      <c r="AE1446" s="1">
        <v>43402.709722222222</v>
      </c>
      <c r="AF1446" t="s">
        <v>10502</v>
      </c>
      <c r="AG1446" t="s">
        <v>10503</v>
      </c>
      <c r="AH1446" t="s">
        <v>51</v>
      </c>
      <c r="AJ1446" t="s">
        <v>53</v>
      </c>
      <c r="AL1446" t="s">
        <v>78</v>
      </c>
      <c r="AO1446" t="s">
        <v>8142</v>
      </c>
      <c r="AP1446" s="1">
        <v>44635.597222222219</v>
      </c>
    </row>
    <row r="1447" spans="1:43" x14ac:dyDescent="0.35">
      <c r="A1447" t="s">
        <v>10504</v>
      </c>
      <c r="B1447" t="s">
        <v>1440</v>
      </c>
      <c r="C1447" t="s">
        <v>302</v>
      </c>
      <c r="D1447" t="s">
        <v>861</v>
      </c>
      <c r="H1447" t="s">
        <v>10505</v>
      </c>
      <c r="I1447" t="s">
        <v>61</v>
      </c>
      <c r="J1447" t="s">
        <v>407</v>
      </c>
      <c r="P1447" t="s">
        <v>50</v>
      </c>
      <c r="U1447" s="1">
        <v>43445.48333333333</v>
      </c>
      <c r="V1447" s="1">
        <v>43445.48333333333</v>
      </c>
      <c r="W1447" s="1">
        <v>43445.52847222222</v>
      </c>
      <c r="X1447" s="1">
        <v>43455.550694444442</v>
      </c>
      <c r="AC1447" t="s">
        <v>53</v>
      </c>
      <c r="AD1447">
        <v>2969475309</v>
      </c>
      <c r="AE1447" s="1">
        <v>37159</v>
      </c>
      <c r="AF1447" t="s">
        <v>408</v>
      </c>
      <c r="AG1447" t="s">
        <v>10506</v>
      </c>
      <c r="AH1447" t="s">
        <v>53</v>
      </c>
      <c r="AJ1447" t="s">
        <v>53</v>
      </c>
      <c r="AK1447" t="s">
        <v>7761</v>
      </c>
      <c r="AL1447" t="s">
        <v>78</v>
      </c>
      <c r="AO1447" t="s">
        <v>54</v>
      </c>
      <c r="AP1447" s="1">
        <v>45476.686805555553</v>
      </c>
      <c r="AQ1447" s="1">
        <v>45476.691666666666</v>
      </c>
    </row>
    <row r="1448" spans="1:43" x14ac:dyDescent="0.35">
      <c r="A1448" t="s">
        <v>10507</v>
      </c>
      <c r="B1448" t="s">
        <v>10508</v>
      </c>
      <c r="C1448" t="s">
        <v>309</v>
      </c>
      <c r="F1448" t="s">
        <v>10509</v>
      </c>
      <c r="H1448" t="s">
        <v>10510</v>
      </c>
      <c r="J1448" t="s">
        <v>272</v>
      </c>
      <c r="K1448" t="s">
        <v>10511</v>
      </c>
      <c r="M1448" t="s">
        <v>6922</v>
      </c>
      <c r="N1448" t="s">
        <v>65</v>
      </c>
      <c r="O1448">
        <v>81212</v>
      </c>
      <c r="P1448" t="s">
        <v>50</v>
      </c>
      <c r="U1448" s="1">
        <v>43447</v>
      </c>
      <c r="V1448" s="1">
        <v>43447</v>
      </c>
      <c r="W1448" s="1">
        <v>43447.662499999999</v>
      </c>
      <c r="X1448" s="1">
        <v>44201.334722222222</v>
      </c>
      <c r="AC1448" t="s">
        <v>51</v>
      </c>
      <c r="AD1448">
        <v>2969474461</v>
      </c>
      <c r="AE1448" s="1">
        <v>37104.381944444445</v>
      </c>
      <c r="AF1448" t="s">
        <v>10512</v>
      </c>
      <c r="AG1448" t="s">
        <v>10513</v>
      </c>
      <c r="AH1448" t="s">
        <v>51</v>
      </c>
      <c r="AJ1448" t="s">
        <v>53</v>
      </c>
      <c r="AL1448" t="s">
        <v>78</v>
      </c>
      <c r="AO1448" t="s">
        <v>5443</v>
      </c>
      <c r="AP1448" s="1">
        <v>44968.942361111112</v>
      </c>
      <c r="AQ1448" s="1">
        <v>44166.495138888888</v>
      </c>
    </row>
    <row r="1449" spans="1:43" x14ac:dyDescent="0.35">
      <c r="A1449" t="s">
        <v>10514</v>
      </c>
      <c r="B1449" t="s">
        <v>10515</v>
      </c>
      <c r="C1449" t="s">
        <v>10516</v>
      </c>
      <c r="D1449" t="s">
        <v>10517</v>
      </c>
      <c r="F1449">
        <v>19797023208</v>
      </c>
      <c r="G1449" t="s">
        <v>10518</v>
      </c>
      <c r="H1449" t="s">
        <v>10519</v>
      </c>
      <c r="I1449" t="s">
        <v>1213</v>
      </c>
      <c r="J1449" t="s">
        <v>10520</v>
      </c>
      <c r="K1449" t="s">
        <v>10521</v>
      </c>
      <c r="M1449" t="s">
        <v>10522</v>
      </c>
      <c r="N1449" t="s">
        <v>264</v>
      </c>
      <c r="O1449">
        <v>78945</v>
      </c>
      <c r="P1449" t="s">
        <v>50</v>
      </c>
      <c r="U1449" s="1">
        <v>43447.611111111109</v>
      </c>
      <c r="V1449" s="1">
        <v>43447.611111111109</v>
      </c>
      <c r="W1449" s="1">
        <v>43447.612500000003</v>
      </c>
      <c r="X1449" s="1">
        <v>43447.612500000003</v>
      </c>
      <c r="AC1449" t="s">
        <v>53</v>
      </c>
      <c r="AD1449">
        <v>2974196154</v>
      </c>
      <c r="AE1449" s="1">
        <v>45400.354861111111</v>
      </c>
      <c r="AG1449" t="s">
        <v>10523</v>
      </c>
      <c r="AH1449" t="s">
        <v>51</v>
      </c>
      <c r="AI1449" t="s">
        <v>51</v>
      </c>
      <c r="AJ1449" t="s">
        <v>53</v>
      </c>
      <c r="AL1449" t="s">
        <v>78</v>
      </c>
      <c r="AO1449" t="s">
        <v>54</v>
      </c>
      <c r="AP1449" s="1">
        <v>44847.527083333334</v>
      </c>
    </row>
    <row r="1450" spans="1:43" x14ac:dyDescent="0.35">
      <c r="A1450" t="s">
        <v>10524</v>
      </c>
      <c r="B1450" t="s">
        <v>10525</v>
      </c>
      <c r="C1450" t="s">
        <v>10526</v>
      </c>
      <c r="F1450" t="s">
        <v>10527</v>
      </c>
      <c r="G1450" t="s">
        <v>10528</v>
      </c>
      <c r="H1450" t="s">
        <v>10529</v>
      </c>
      <c r="I1450" t="s">
        <v>394</v>
      </c>
      <c r="J1450" t="s">
        <v>10530</v>
      </c>
      <c r="K1450" t="s">
        <v>10531</v>
      </c>
      <c r="M1450" t="s">
        <v>5822</v>
      </c>
      <c r="N1450" t="s">
        <v>287</v>
      </c>
      <c r="O1450">
        <v>80109</v>
      </c>
      <c r="P1450" t="s">
        <v>50</v>
      </c>
      <c r="U1450" s="1">
        <v>43447.681250000001</v>
      </c>
      <c r="V1450" s="1">
        <v>43447.681250000001</v>
      </c>
      <c r="W1450" s="1">
        <v>43447.702777777777</v>
      </c>
      <c r="X1450" s="1">
        <v>43447.702777777777</v>
      </c>
      <c r="AC1450" t="s">
        <v>51</v>
      </c>
      <c r="AD1450">
        <v>2969480235</v>
      </c>
      <c r="AE1450" s="1">
        <v>37435</v>
      </c>
      <c r="AF1450" t="s">
        <v>10532</v>
      </c>
      <c r="AG1450" t="s">
        <v>10533</v>
      </c>
      <c r="AH1450" t="s">
        <v>53</v>
      </c>
      <c r="AJ1450" t="s">
        <v>53</v>
      </c>
      <c r="AK1450" t="s">
        <v>7072</v>
      </c>
      <c r="AL1450" t="s">
        <v>78</v>
      </c>
      <c r="AO1450" t="s">
        <v>54</v>
      </c>
      <c r="AP1450" s="1">
        <v>45455.620833333334</v>
      </c>
      <c r="AQ1450" s="1">
        <v>45413.484722222223</v>
      </c>
    </row>
    <row r="1451" spans="1:43" x14ac:dyDescent="0.35">
      <c r="A1451" t="s">
        <v>10534</v>
      </c>
      <c r="B1451" t="s">
        <v>3229</v>
      </c>
      <c r="C1451" t="s">
        <v>10535</v>
      </c>
      <c r="F1451">
        <v>15754300380</v>
      </c>
      <c r="H1451" t="s">
        <v>10536</v>
      </c>
      <c r="J1451" t="s">
        <v>10537</v>
      </c>
      <c r="K1451" t="s">
        <v>10538</v>
      </c>
      <c r="M1451" t="s">
        <v>10539</v>
      </c>
      <c r="N1451" t="s">
        <v>10540</v>
      </c>
      <c r="O1451">
        <v>38558</v>
      </c>
      <c r="P1451" t="s">
        <v>50</v>
      </c>
      <c r="U1451" s="1">
        <v>43448</v>
      </c>
      <c r="V1451" s="1">
        <v>43448</v>
      </c>
      <c r="W1451" s="1">
        <v>43448.456250000003</v>
      </c>
      <c r="X1451" s="1">
        <v>43448.456250000003</v>
      </c>
      <c r="AC1451" t="s">
        <v>53</v>
      </c>
      <c r="AD1451">
        <v>1000000001</v>
      </c>
      <c r="AE1451" s="1">
        <v>39973.351388888892</v>
      </c>
      <c r="AF1451" t="s">
        <v>3377</v>
      </c>
      <c r="AG1451" t="s">
        <v>10541</v>
      </c>
      <c r="AH1451" t="s">
        <v>51</v>
      </c>
      <c r="AJ1451" t="s">
        <v>53</v>
      </c>
      <c r="AL1451" t="s">
        <v>78</v>
      </c>
      <c r="AO1451" t="s">
        <v>8142</v>
      </c>
      <c r="AP1451" s="1">
        <v>45197.680555555555</v>
      </c>
    </row>
    <row r="1452" spans="1:43" x14ac:dyDescent="0.35">
      <c r="A1452" t="s">
        <v>10542</v>
      </c>
      <c r="B1452" t="s">
        <v>1011</v>
      </c>
      <c r="C1452" t="s">
        <v>10543</v>
      </c>
      <c r="F1452" t="s">
        <v>10544</v>
      </c>
      <c r="H1452" t="s">
        <v>10545</v>
      </c>
      <c r="I1452" t="s">
        <v>169</v>
      </c>
      <c r="J1452" t="s">
        <v>10434</v>
      </c>
      <c r="K1452" t="s">
        <v>10546</v>
      </c>
      <c r="M1452" t="s">
        <v>10547</v>
      </c>
      <c r="N1452" t="s">
        <v>1593</v>
      </c>
      <c r="O1452">
        <v>35238</v>
      </c>
      <c r="P1452" t="s">
        <v>50</v>
      </c>
      <c r="U1452" s="1">
        <v>43448</v>
      </c>
      <c r="V1452" s="1">
        <v>43448</v>
      </c>
      <c r="W1452" s="1">
        <v>43448.463888888888</v>
      </c>
      <c r="X1452" s="1">
        <v>45366.400000000001</v>
      </c>
      <c r="Y1452" s="1">
        <v>45366.409722222219</v>
      </c>
      <c r="Z1452">
        <v>91408.79</v>
      </c>
      <c r="AA1452" t="s">
        <v>133</v>
      </c>
      <c r="AC1452" t="s">
        <v>53</v>
      </c>
      <c r="AD1452">
        <v>2969478809</v>
      </c>
      <c r="AE1452" s="1">
        <v>37358</v>
      </c>
      <c r="AF1452" t="s">
        <v>10436</v>
      </c>
      <c r="AG1452" t="s">
        <v>10548</v>
      </c>
      <c r="AH1452" t="s">
        <v>51</v>
      </c>
      <c r="AJ1452" t="s">
        <v>53</v>
      </c>
      <c r="AL1452" t="s">
        <v>78</v>
      </c>
      <c r="AO1452" t="s">
        <v>5443</v>
      </c>
      <c r="AP1452" s="1">
        <v>44545.698611111111</v>
      </c>
    </row>
    <row r="1453" spans="1:43" x14ac:dyDescent="0.35">
      <c r="A1453" t="s">
        <v>10549</v>
      </c>
      <c r="B1453" t="s">
        <v>10550</v>
      </c>
      <c r="C1453" t="s">
        <v>71</v>
      </c>
      <c r="F1453" t="s">
        <v>10551</v>
      </c>
      <c r="H1453" t="s">
        <v>10549</v>
      </c>
      <c r="K1453" t="s">
        <v>10552</v>
      </c>
      <c r="M1453" t="s">
        <v>7946</v>
      </c>
      <c r="N1453" t="s">
        <v>501</v>
      </c>
      <c r="O1453">
        <v>88310</v>
      </c>
      <c r="P1453" t="s">
        <v>50</v>
      </c>
      <c r="U1453" s="1">
        <v>43451</v>
      </c>
      <c r="V1453" s="1">
        <v>43451</v>
      </c>
      <c r="W1453" s="1">
        <v>43451.42083333333</v>
      </c>
      <c r="X1453" s="1">
        <v>43451.42083333333</v>
      </c>
      <c r="AC1453" t="s">
        <v>53</v>
      </c>
      <c r="AD1453">
        <v>9999999999</v>
      </c>
      <c r="AE1453" s="1">
        <v>45196</v>
      </c>
      <c r="AG1453" t="s">
        <v>10553</v>
      </c>
      <c r="AH1453" t="s">
        <v>51</v>
      </c>
      <c r="AJ1453" t="s">
        <v>53</v>
      </c>
      <c r="AL1453" t="s">
        <v>68</v>
      </c>
      <c r="AO1453" t="s">
        <v>5443</v>
      </c>
      <c r="AP1453" s="1">
        <v>45461.598611111112</v>
      </c>
      <c r="AQ1453" s="1">
        <v>45400.668055555558</v>
      </c>
    </row>
    <row r="1454" spans="1:43" x14ac:dyDescent="0.35">
      <c r="A1454" t="s">
        <v>10554</v>
      </c>
      <c r="B1454" t="s">
        <v>10555</v>
      </c>
      <c r="C1454" t="s">
        <v>4450</v>
      </c>
      <c r="F1454" t="s">
        <v>9341</v>
      </c>
      <c r="H1454" t="s">
        <v>10556</v>
      </c>
      <c r="J1454" t="s">
        <v>62</v>
      </c>
      <c r="P1454" t="s">
        <v>50</v>
      </c>
      <c r="U1454" s="1">
        <v>43452</v>
      </c>
      <c r="V1454" s="1">
        <v>43452</v>
      </c>
      <c r="W1454" s="1">
        <v>43452.509722222225</v>
      </c>
      <c r="X1454" s="1">
        <v>43452.509722222225</v>
      </c>
      <c r="AC1454" t="s">
        <v>53</v>
      </c>
      <c r="AD1454">
        <v>2969479981</v>
      </c>
      <c r="AE1454" s="1">
        <v>37426</v>
      </c>
      <c r="AF1454" t="s">
        <v>1655</v>
      </c>
      <c r="AG1454" t="s">
        <v>10557</v>
      </c>
      <c r="AH1454" t="s">
        <v>51</v>
      </c>
      <c r="AJ1454" t="s">
        <v>53</v>
      </c>
      <c r="AL1454" t="s">
        <v>78</v>
      </c>
      <c r="AO1454" t="s">
        <v>5443</v>
      </c>
      <c r="AP1454" s="1">
        <v>45476.520833333336</v>
      </c>
      <c r="AQ1454" s="1">
        <v>45475.350694444445</v>
      </c>
    </row>
    <row r="1455" spans="1:43" x14ac:dyDescent="0.35">
      <c r="A1455" t="s">
        <v>10558</v>
      </c>
      <c r="B1455" t="s">
        <v>10559</v>
      </c>
      <c r="C1455" t="s">
        <v>894</v>
      </c>
      <c r="F1455" t="s">
        <v>10560</v>
      </c>
      <c r="H1455" t="s">
        <v>10558</v>
      </c>
      <c r="J1455" t="s">
        <v>10561</v>
      </c>
      <c r="K1455" t="s">
        <v>10562</v>
      </c>
      <c r="M1455" t="s">
        <v>10563</v>
      </c>
      <c r="N1455" t="s">
        <v>65</v>
      </c>
      <c r="O1455">
        <v>81007</v>
      </c>
      <c r="P1455" t="s">
        <v>50</v>
      </c>
      <c r="U1455" s="1">
        <v>43452</v>
      </c>
      <c r="V1455" s="1">
        <v>43452</v>
      </c>
      <c r="W1455" s="1">
        <v>43452.73333333333</v>
      </c>
      <c r="X1455" s="1">
        <v>43452.73333333333</v>
      </c>
      <c r="AC1455" t="s">
        <v>53</v>
      </c>
      <c r="AD1455">
        <v>2969675776</v>
      </c>
      <c r="AE1455" s="1">
        <v>42209.444444444445</v>
      </c>
      <c r="AF1455" t="s">
        <v>10564</v>
      </c>
      <c r="AG1455" t="s">
        <v>10565</v>
      </c>
      <c r="AH1455" t="s">
        <v>51</v>
      </c>
      <c r="AJ1455" t="s">
        <v>53</v>
      </c>
      <c r="AL1455" t="s">
        <v>78</v>
      </c>
      <c r="AO1455" t="s">
        <v>5443</v>
      </c>
      <c r="AP1455" s="1">
        <v>45476.521527777775</v>
      </c>
      <c r="AQ1455" s="1">
        <v>45429.425000000003</v>
      </c>
    </row>
    <row r="1456" spans="1:43" x14ac:dyDescent="0.35">
      <c r="A1456" t="s">
        <v>10566</v>
      </c>
      <c r="B1456" t="s">
        <v>10567</v>
      </c>
      <c r="C1456" t="s">
        <v>10568</v>
      </c>
      <c r="F1456" t="s">
        <v>10569</v>
      </c>
      <c r="G1456" t="s">
        <v>10570</v>
      </c>
      <c r="H1456" t="s">
        <v>10571</v>
      </c>
      <c r="I1456" t="s">
        <v>415</v>
      </c>
      <c r="J1456" t="s">
        <v>1004</v>
      </c>
      <c r="K1456" t="s">
        <v>10572</v>
      </c>
      <c r="M1456" t="s">
        <v>159</v>
      </c>
      <c r="N1456" t="s">
        <v>65</v>
      </c>
      <c r="O1456">
        <v>80907</v>
      </c>
      <c r="P1456" t="s">
        <v>50</v>
      </c>
      <c r="U1456" s="1">
        <v>43452.665277777778</v>
      </c>
      <c r="V1456" s="1">
        <v>43452.665277777778</v>
      </c>
      <c r="W1456" s="1">
        <v>43452.665972222225</v>
      </c>
      <c r="X1456" s="1">
        <v>43668.584027777775</v>
      </c>
      <c r="AC1456" t="s">
        <v>53</v>
      </c>
      <c r="AD1456">
        <v>2969608691</v>
      </c>
      <c r="AE1456" s="1">
        <v>41662.450694444444</v>
      </c>
      <c r="AF1456" t="s">
        <v>1008</v>
      </c>
      <c r="AG1456" t="s">
        <v>10573</v>
      </c>
      <c r="AH1456" t="s">
        <v>51</v>
      </c>
      <c r="AI1456" t="s">
        <v>51</v>
      </c>
      <c r="AJ1456" t="s">
        <v>53</v>
      </c>
      <c r="AL1456" t="s">
        <v>78</v>
      </c>
      <c r="AO1456" t="s">
        <v>54</v>
      </c>
      <c r="AP1456" s="1">
        <v>45260.488888888889</v>
      </c>
      <c r="AQ1456" s="1">
        <v>45259.447222222225</v>
      </c>
    </row>
    <row r="1457" spans="1:43" x14ac:dyDescent="0.35">
      <c r="A1457" t="s">
        <v>10574</v>
      </c>
      <c r="B1457" t="s">
        <v>10575</v>
      </c>
      <c r="C1457" t="s">
        <v>1865</v>
      </c>
      <c r="F1457" t="s">
        <v>10576</v>
      </c>
      <c r="H1457" t="s">
        <v>10577</v>
      </c>
      <c r="I1457" t="s">
        <v>200</v>
      </c>
      <c r="J1457" t="s">
        <v>2798</v>
      </c>
      <c r="K1457" t="s">
        <v>10578</v>
      </c>
      <c r="M1457" t="s">
        <v>10579</v>
      </c>
      <c r="N1457" t="s">
        <v>65</v>
      </c>
      <c r="O1457">
        <v>80651</v>
      </c>
      <c r="P1457" t="s">
        <v>50</v>
      </c>
      <c r="U1457" s="1">
        <v>43453.322222222225</v>
      </c>
      <c r="V1457" s="1">
        <v>43453.322222222225</v>
      </c>
      <c r="W1457" s="1">
        <v>43453.445833333331</v>
      </c>
      <c r="X1457" s="1">
        <v>43453.445833333331</v>
      </c>
      <c r="AC1457" t="s">
        <v>51</v>
      </c>
      <c r="AD1457">
        <v>2969476061</v>
      </c>
      <c r="AE1457" s="1">
        <v>37200</v>
      </c>
      <c r="AF1457" t="s">
        <v>2801</v>
      </c>
      <c r="AG1457" t="s">
        <v>10580</v>
      </c>
      <c r="AH1457" t="s">
        <v>53</v>
      </c>
      <c r="AJ1457" t="s">
        <v>53</v>
      </c>
      <c r="AK1457" t="s">
        <v>8166</v>
      </c>
      <c r="AL1457" t="s">
        <v>78</v>
      </c>
      <c r="AO1457" t="s">
        <v>54</v>
      </c>
      <c r="AP1457" s="1">
        <v>45383.451388888891</v>
      </c>
      <c r="AQ1457" s="1">
        <v>43873.654861111114</v>
      </c>
    </row>
    <row r="1458" spans="1:43" x14ac:dyDescent="0.35">
      <c r="A1458" t="s">
        <v>10581</v>
      </c>
      <c r="B1458" t="s">
        <v>7875</v>
      </c>
      <c r="C1458" t="s">
        <v>10582</v>
      </c>
      <c r="F1458" t="s">
        <v>10583</v>
      </c>
      <c r="H1458" t="s">
        <v>10584</v>
      </c>
      <c r="I1458" t="s">
        <v>394</v>
      </c>
      <c r="J1458" t="s">
        <v>10585</v>
      </c>
      <c r="K1458" t="s">
        <v>10586</v>
      </c>
      <c r="M1458" t="s">
        <v>154</v>
      </c>
      <c r="N1458" t="s">
        <v>213</v>
      </c>
      <c r="O1458" t="s">
        <v>10587</v>
      </c>
      <c r="P1458" t="s">
        <v>50</v>
      </c>
      <c r="U1458" s="1">
        <v>43453.451388888891</v>
      </c>
      <c r="V1458" s="1">
        <v>43453.451388888891</v>
      </c>
      <c r="W1458" s="1">
        <v>43515.538888888892</v>
      </c>
      <c r="X1458" s="1">
        <v>43515.538888888892</v>
      </c>
      <c r="AC1458" t="s">
        <v>53</v>
      </c>
      <c r="AD1458">
        <v>2969549285</v>
      </c>
      <c r="AE1458" s="1">
        <v>40217.710416666669</v>
      </c>
      <c r="AF1458" t="s">
        <v>10588</v>
      </c>
      <c r="AG1458" t="s">
        <v>10589</v>
      </c>
      <c r="AH1458" t="s">
        <v>53</v>
      </c>
      <c r="AJ1458" t="s">
        <v>53</v>
      </c>
      <c r="AK1458" t="s">
        <v>8166</v>
      </c>
      <c r="AL1458" t="s">
        <v>78</v>
      </c>
      <c r="AO1458" t="s">
        <v>54</v>
      </c>
      <c r="AP1458" s="1">
        <v>45474.722222222219</v>
      </c>
      <c r="AQ1458" s="1">
        <v>45474.724305555559</v>
      </c>
    </row>
    <row r="1459" spans="1:43" x14ac:dyDescent="0.35">
      <c r="A1459" t="s">
        <v>10590</v>
      </c>
      <c r="B1459" t="s">
        <v>10591</v>
      </c>
      <c r="C1459" t="s">
        <v>10592</v>
      </c>
      <c r="F1459" t="s">
        <v>10593</v>
      </c>
      <c r="H1459" t="s">
        <v>10590</v>
      </c>
      <c r="J1459" t="s">
        <v>272</v>
      </c>
      <c r="K1459" t="s">
        <v>10594</v>
      </c>
      <c r="M1459" t="s">
        <v>137</v>
      </c>
      <c r="N1459" t="s">
        <v>65</v>
      </c>
      <c r="O1459" t="s">
        <v>10595</v>
      </c>
      <c r="P1459" t="s">
        <v>50</v>
      </c>
      <c r="U1459" s="1">
        <v>43454</v>
      </c>
      <c r="V1459" s="1">
        <v>43454</v>
      </c>
      <c r="W1459" s="1">
        <v>43454.547222222223</v>
      </c>
      <c r="X1459" s="1">
        <v>44210.487500000003</v>
      </c>
      <c r="AC1459" t="s">
        <v>51</v>
      </c>
      <c r="AD1459">
        <v>2969474461</v>
      </c>
      <c r="AE1459" s="1">
        <v>37104.381944444445</v>
      </c>
      <c r="AF1459" t="s">
        <v>7788</v>
      </c>
      <c r="AG1459" t="s">
        <v>10596</v>
      </c>
      <c r="AH1459" t="s">
        <v>51</v>
      </c>
      <c r="AJ1459" t="s">
        <v>53</v>
      </c>
      <c r="AL1459" t="s">
        <v>78</v>
      </c>
      <c r="AO1459" t="s">
        <v>5443</v>
      </c>
      <c r="AP1459" s="1">
        <v>45440.595833333333</v>
      </c>
      <c r="AQ1459" s="1">
        <v>45293.421527777777</v>
      </c>
    </row>
    <row r="1460" spans="1:43" x14ac:dyDescent="0.35">
      <c r="A1460" t="s">
        <v>10597</v>
      </c>
      <c r="B1460" t="s">
        <v>7723</v>
      </c>
      <c r="C1460" t="s">
        <v>728</v>
      </c>
      <c r="F1460" t="s">
        <v>10598</v>
      </c>
      <c r="H1460" t="s">
        <v>10599</v>
      </c>
      <c r="I1460" t="s">
        <v>179</v>
      </c>
      <c r="J1460" t="s">
        <v>5864</v>
      </c>
      <c r="K1460" t="s">
        <v>10600</v>
      </c>
      <c r="M1460" t="s">
        <v>10601</v>
      </c>
      <c r="N1460" t="s">
        <v>287</v>
      </c>
      <c r="O1460">
        <v>80534</v>
      </c>
      <c r="P1460" t="s">
        <v>50</v>
      </c>
      <c r="Q1460" t="s">
        <v>4134</v>
      </c>
      <c r="R1460">
        <v>96459</v>
      </c>
      <c r="S1460" t="s">
        <v>5759</v>
      </c>
      <c r="T1460" t="s">
        <v>4276</v>
      </c>
      <c r="U1460" s="1">
        <v>42481.688888888886</v>
      </c>
      <c r="V1460" s="1">
        <v>43455.4375</v>
      </c>
      <c r="W1460" s="1">
        <v>42481.69027777778</v>
      </c>
      <c r="X1460" s="1">
        <v>42646.540277777778</v>
      </c>
      <c r="AC1460" t="s">
        <v>53</v>
      </c>
      <c r="AD1460">
        <v>2969697952</v>
      </c>
      <c r="AE1460" s="1">
        <v>42479.45416666667</v>
      </c>
      <c r="AF1460" t="s">
        <v>5868</v>
      </c>
      <c r="AG1460" t="s">
        <v>10602</v>
      </c>
      <c r="AH1460" t="s">
        <v>51</v>
      </c>
      <c r="AJ1460" t="s">
        <v>53</v>
      </c>
      <c r="AL1460" t="s">
        <v>78</v>
      </c>
      <c r="AO1460" t="s">
        <v>54</v>
      </c>
      <c r="AP1460" s="1">
        <v>45476.462500000001</v>
      </c>
      <c r="AQ1460" s="1">
        <v>45391.931250000001</v>
      </c>
    </row>
    <row r="1461" spans="1:43" x14ac:dyDescent="0.35">
      <c r="A1461" t="s">
        <v>10603</v>
      </c>
      <c r="B1461" t="s">
        <v>10604</v>
      </c>
      <c r="C1461" t="s">
        <v>383</v>
      </c>
      <c r="F1461">
        <v>19033222911</v>
      </c>
      <c r="H1461" t="s">
        <v>10605</v>
      </c>
      <c r="J1461" t="s">
        <v>10606</v>
      </c>
      <c r="N1461" t="s">
        <v>637</v>
      </c>
      <c r="O1461">
        <v>75831</v>
      </c>
      <c r="P1461" t="s">
        <v>50</v>
      </c>
      <c r="U1461" s="1">
        <v>43460</v>
      </c>
      <c r="V1461" s="1">
        <v>43460</v>
      </c>
      <c r="W1461" s="1">
        <v>43460.566666666666</v>
      </c>
      <c r="X1461" s="1">
        <v>43460.566666666666</v>
      </c>
      <c r="AC1461" t="s">
        <v>53</v>
      </c>
      <c r="AD1461">
        <v>2969534314</v>
      </c>
      <c r="AE1461" s="1">
        <v>39638.594444444447</v>
      </c>
      <c r="AF1461" t="s">
        <v>10607</v>
      </c>
      <c r="AG1461" t="s">
        <v>10608</v>
      </c>
      <c r="AH1461" t="s">
        <v>51</v>
      </c>
      <c r="AJ1461" t="s">
        <v>53</v>
      </c>
      <c r="AL1461" t="s">
        <v>68</v>
      </c>
      <c r="AO1461" t="s">
        <v>8142</v>
      </c>
    </row>
    <row r="1462" spans="1:43" x14ac:dyDescent="0.35">
      <c r="A1462" t="s">
        <v>10609</v>
      </c>
      <c r="B1462" t="s">
        <v>10610</v>
      </c>
      <c r="C1462" t="s">
        <v>5070</v>
      </c>
      <c r="F1462" t="s">
        <v>10611</v>
      </c>
      <c r="H1462" t="s">
        <v>10612</v>
      </c>
      <c r="I1462" t="s">
        <v>200</v>
      </c>
      <c r="J1462" t="s">
        <v>2798</v>
      </c>
      <c r="K1462" t="s">
        <v>10613</v>
      </c>
      <c r="M1462" t="s">
        <v>10614</v>
      </c>
      <c r="N1462" t="s">
        <v>287</v>
      </c>
      <c r="O1462">
        <v>80651</v>
      </c>
      <c r="P1462" t="s">
        <v>50</v>
      </c>
      <c r="U1462" s="1">
        <v>43460.458333333336</v>
      </c>
      <c r="V1462" s="1">
        <v>43460.458333333336</v>
      </c>
      <c r="W1462" s="1">
        <v>43460.470833333333</v>
      </c>
      <c r="X1462" s="1">
        <v>43460.470833333333</v>
      </c>
      <c r="AC1462" t="s">
        <v>53</v>
      </c>
      <c r="AD1462">
        <v>2969476061</v>
      </c>
      <c r="AE1462" s="1">
        <v>37200</v>
      </c>
      <c r="AF1462" t="s">
        <v>2801</v>
      </c>
      <c r="AG1462" t="s">
        <v>10615</v>
      </c>
      <c r="AH1462" t="s">
        <v>53</v>
      </c>
      <c r="AJ1462" t="s">
        <v>53</v>
      </c>
      <c r="AK1462" t="s">
        <v>8166</v>
      </c>
      <c r="AL1462" t="s">
        <v>78</v>
      </c>
      <c r="AO1462" t="s">
        <v>54</v>
      </c>
      <c r="AP1462" s="1">
        <v>44896.496527777781</v>
      </c>
    </row>
    <row r="1463" spans="1:43" x14ac:dyDescent="0.35">
      <c r="A1463" t="s">
        <v>10616</v>
      </c>
      <c r="B1463" t="s">
        <v>3829</v>
      </c>
      <c r="C1463" t="s">
        <v>3324</v>
      </c>
      <c r="F1463" t="s">
        <v>8706</v>
      </c>
      <c r="H1463" t="s">
        <v>8707</v>
      </c>
      <c r="J1463" t="s">
        <v>8708</v>
      </c>
      <c r="K1463" t="s">
        <v>10617</v>
      </c>
      <c r="M1463" t="s">
        <v>148</v>
      </c>
      <c r="N1463" t="s">
        <v>264</v>
      </c>
      <c r="O1463">
        <v>79927</v>
      </c>
      <c r="P1463" t="s">
        <v>50</v>
      </c>
      <c r="U1463" s="1">
        <v>43461</v>
      </c>
      <c r="V1463" s="1">
        <v>43461</v>
      </c>
      <c r="W1463" s="1">
        <v>43461.844444444447</v>
      </c>
      <c r="X1463" s="1">
        <v>43461.844444444447</v>
      </c>
      <c r="AC1463" t="s">
        <v>53</v>
      </c>
      <c r="AD1463">
        <v>2969772054</v>
      </c>
      <c r="AE1463" s="1">
        <v>43104.374305555553</v>
      </c>
      <c r="AF1463" t="s">
        <v>8709</v>
      </c>
      <c r="AG1463" t="s">
        <v>10618</v>
      </c>
      <c r="AH1463" t="s">
        <v>51</v>
      </c>
      <c r="AJ1463" t="s">
        <v>53</v>
      </c>
      <c r="AL1463" t="s">
        <v>78</v>
      </c>
      <c r="AO1463" t="s">
        <v>8142</v>
      </c>
    </row>
    <row r="1464" spans="1:43" x14ac:dyDescent="0.35">
      <c r="A1464" t="s">
        <v>10619</v>
      </c>
      <c r="B1464" t="s">
        <v>10620</v>
      </c>
      <c r="C1464" t="s">
        <v>8700</v>
      </c>
      <c r="F1464" t="s">
        <v>10621</v>
      </c>
      <c r="H1464" t="s">
        <v>10619</v>
      </c>
      <c r="J1464" t="s">
        <v>10622</v>
      </c>
      <c r="K1464" t="s">
        <v>10623</v>
      </c>
      <c r="M1464" t="s">
        <v>10624</v>
      </c>
      <c r="N1464" t="s">
        <v>65</v>
      </c>
      <c r="O1464">
        <v>81419</v>
      </c>
      <c r="P1464" t="s">
        <v>50</v>
      </c>
      <c r="U1464" s="1">
        <v>43461</v>
      </c>
      <c r="V1464" s="1">
        <v>43461</v>
      </c>
      <c r="W1464" s="1">
        <v>43461.634722222225</v>
      </c>
      <c r="X1464" s="1">
        <v>43461.634722222225</v>
      </c>
      <c r="AC1464" t="s">
        <v>53</v>
      </c>
      <c r="AD1464">
        <v>2969695669</v>
      </c>
      <c r="AE1464" s="1">
        <v>42450.413194444445</v>
      </c>
      <c r="AF1464" t="s">
        <v>10625</v>
      </c>
      <c r="AG1464" t="s">
        <v>10626</v>
      </c>
      <c r="AH1464" t="s">
        <v>51</v>
      </c>
      <c r="AJ1464" t="s">
        <v>53</v>
      </c>
      <c r="AL1464" t="s">
        <v>78</v>
      </c>
      <c r="AO1464" t="s">
        <v>5443</v>
      </c>
      <c r="AP1464" s="1">
        <v>45423.459027777775</v>
      </c>
    </row>
    <row r="1465" spans="1:43" x14ac:dyDescent="0.35">
      <c r="A1465" t="s">
        <v>10627</v>
      </c>
      <c r="B1465" t="s">
        <v>903</v>
      </c>
      <c r="C1465" t="s">
        <v>4589</v>
      </c>
      <c r="F1465">
        <v>9562500185</v>
      </c>
      <c r="H1465" t="s">
        <v>10628</v>
      </c>
      <c r="J1465" t="s">
        <v>437</v>
      </c>
      <c r="K1465" t="s">
        <v>10629</v>
      </c>
      <c r="M1465" t="s">
        <v>5343</v>
      </c>
      <c r="N1465" t="s">
        <v>798</v>
      </c>
      <c r="O1465">
        <v>79705</v>
      </c>
      <c r="P1465" t="s">
        <v>50</v>
      </c>
      <c r="U1465" s="1">
        <v>43463</v>
      </c>
      <c r="V1465" s="1">
        <v>43463</v>
      </c>
      <c r="W1465" s="1">
        <v>43463.368055555555</v>
      </c>
      <c r="X1465" s="1">
        <v>43463.368055555555</v>
      </c>
      <c r="AC1465" t="s">
        <v>53</v>
      </c>
      <c r="AD1465">
        <v>1000000001</v>
      </c>
      <c r="AE1465" s="1">
        <v>39973.351388888892</v>
      </c>
      <c r="AF1465" t="s">
        <v>3377</v>
      </c>
      <c r="AG1465" t="s">
        <v>10630</v>
      </c>
      <c r="AH1465" t="s">
        <v>51</v>
      </c>
      <c r="AJ1465" t="s">
        <v>53</v>
      </c>
      <c r="AL1465" t="s">
        <v>78</v>
      </c>
      <c r="AO1465" t="s">
        <v>5443</v>
      </c>
    </row>
    <row r="1466" spans="1:43" x14ac:dyDescent="0.35">
      <c r="A1466" t="s">
        <v>10631</v>
      </c>
      <c r="B1466" t="s">
        <v>10632</v>
      </c>
      <c r="C1466" t="s">
        <v>7471</v>
      </c>
      <c r="F1466" t="s">
        <v>10633</v>
      </c>
      <c r="H1466" t="s">
        <v>10631</v>
      </c>
      <c r="J1466" t="s">
        <v>10634</v>
      </c>
      <c r="K1466" t="s">
        <v>10635</v>
      </c>
      <c r="M1466" t="s">
        <v>10636</v>
      </c>
      <c r="N1466" t="s">
        <v>213</v>
      </c>
      <c r="O1466">
        <v>80602</v>
      </c>
      <c r="P1466" t="s">
        <v>50</v>
      </c>
      <c r="U1466" s="1">
        <v>43465</v>
      </c>
      <c r="V1466" s="1">
        <v>43465</v>
      </c>
      <c r="W1466" s="1">
        <v>43468.541666666664</v>
      </c>
      <c r="X1466" s="1">
        <v>43516.006249999999</v>
      </c>
      <c r="AC1466" t="s">
        <v>53</v>
      </c>
      <c r="AD1466">
        <v>2969864087</v>
      </c>
      <c r="AE1466" s="1">
        <v>43468.540972222225</v>
      </c>
      <c r="AF1466" t="s">
        <v>10637</v>
      </c>
      <c r="AG1466" t="s">
        <v>10638</v>
      </c>
      <c r="AH1466" t="s">
        <v>51</v>
      </c>
      <c r="AJ1466" t="s">
        <v>53</v>
      </c>
      <c r="AL1466" t="s">
        <v>78</v>
      </c>
      <c r="AO1466" t="s">
        <v>5443</v>
      </c>
      <c r="AP1466" s="1">
        <v>45460.484027777777</v>
      </c>
      <c r="AQ1466" s="1">
        <v>45400.417361111111</v>
      </c>
    </row>
    <row r="1467" spans="1:43" x14ac:dyDescent="0.35">
      <c r="A1467" t="s">
        <v>10639</v>
      </c>
      <c r="B1467" t="s">
        <v>4903</v>
      </c>
      <c r="C1467" t="s">
        <v>106</v>
      </c>
      <c r="F1467">
        <f>1970-879-7861</f>
        <v>-6770</v>
      </c>
      <c r="H1467" t="s">
        <v>10640</v>
      </c>
      <c r="J1467" t="s">
        <v>10641</v>
      </c>
      <c r="N1467" t="s">
        <v>287</v>
      </c>
      <c r="O1467">
        <v>80487</v>
      </c>
      <c r="P1467" t="s">
        <v>50</v>
      </c>
      <c r="U1467" s="1">
        <v>43467</v>
      </c>
      <c r="V1467" s="1">
        <v>43467</v>
      </c>
      <c r="W1467" s="1">
        <v>43467.852777777778</v>
      </c>
      <c r="X1467" s="1">
        <v>43467.852777777778</v>
      </c>
      <c r="AC1467" t="s">
        <v>53</v>
      </c>
      <c r="AD1467">
        <v>1000000001</v>
      </c>
      <c r="AE1467" s="1">
        <v>39973.351388888892</v>
      </c>
      <c r="AF1467" t="s">
        <v>3377</v>
      </c>
      <c r="AG1467" t="s">
        <v>10642</v>
      </c>
      <c r="AH1467" t="s">
        <v>51</v>
      </c>
      <c r="AJ1467" t="s">
        <v>53</v>
      </c>
      <c r="AL1467" t="s">
        <v>78</v>
      </c>
      <c r="AO1467" t="s">
        <v>8142</v>
      </c>
    </row>
    <row r="1468" spans="1:43" x14ac:dyDescent="0.35">
      <c r="A1468" t="s">
        <v>10643</v>
      </c>
      <c r="B1468" t="s">
        <v>9406</v>
      </c>
      <c r="C1468" t="s">
        <v>5318</v>
      </c>
      <c r="D1468" t="s">
        <v>940</v>
      </c>
      <c r="F1468" t="s">
        <v>10644</v>
      </c>
      <c r="G1468" t="s">
        <v>10645</v>
      </c>
      <c r="H1468" t="s">
        <v>9405</v>
      </c>
      <c r="I1468" t="s">
        <v>200</v>
      </c>
      <c r="J1468" t="s">
        <v>10646</v>
      </c>
      <c r="K1468" t="s">
        <v>10647</v>
      </c>
      <c r="M1468" t="s">
        <v>10648</v>
      </c>
      <c r="N1468" t="s">
        <v>10649</v>
      </c>
      <c r="O1468" t="s">
        <v>10650</v>
      </c>
      <c r="P1468" t="s">
        <v>50</v>
      </c>
      <c r="U1468" s="1">
        <v>43468.43472222222</v>
      </c>
      <c r="V1468" s="1">
        <v>43468.43472222222</v>
      </c>
      <c r="AC1468" t="s">
        <v>53</v>
      </c>
      <c r="AD1468">
        <v>2969772957</v>
      </c>
      <c r="AE1468" s="1">
        <v>43110.368750000001</v>
      </c>
      <c r="AG1468" t="s">
        <v>10651</v>
      </c>
      <c r="AH1468" t="s">
        <v>53</v>
      </c>
      <c r="AJ1468" t="s">
        <v>53</v>
      </c>
      <c r="AK1468" t="s">
        <v>7430</v>
      </c>
      <c r="AO1468" t="s">
        <v>54</v>
      </c>
    </row>
    <row r="1469" spans="1:43" x14ac:dyDescent="0.35">
      <c r="A1469" t="s">
        <v>10652</v>
      </c>
      <c r="B1469" t="s">
        <v>10653</v>
      </c>
      <c r="C1469" t="s">
        <v>2388</v>
      </c>
      <c r="F1469" t="s">
        <v>10654</v>
      </c>
      <c r="H1469" t="s">
        <v>10652</v>
      </c>
      <c r="J1469" t="s">
        <v>10655</v>
      </c>
      <c r="K1469" t="s">
        <v>10656</v>
      </c>
      <c r="M1469" t="s">
        <v>3272</v>
      </c>
      <c r="N1469" t="s">
        <v>65</v>
      </c>
      <c r="O1469">
        <v>80645</v>
      </c>
      <c r="P1469" t="s">
        <v>50</v>
      </c>
      <c r="U1469" s="1">
        <v>43470</v>
      </c>
      <c r="V1469" s="1">
        <v>43470</v>
      </c>
      <c r="W1469" s="1">
        <v>43470.404166666667</v>
      </c>
      <c r="X1469" s="1">
        <v>43525.397222222222</v>
      </c>
      <c r="AC1469" t="s">
        <v>51</v>
      </c>
      <c r="AD1469">
        <v>2969480236</v>
      </c>
      <c r="AE1469" s="1">
        <v>37435</v>
      </c>
      <c r="AF1469" t="s">
        <v>10657</v>
      </c>
      <c r="AG1469" t="s">
        <v>10658</v>
      </c>
      <c r="AH1469" t="s">
        <v>51</v>
      </c>
      <c r="AJ1469" t="s">
        <v>53</v>
      </c>
      <c r="AL1469" t="s">
        <v>78</v>
      </c>
      <c r="AO1469" t="s">
        <v>5443</v>
      </c>
      <c r="AP1469" s="1">
        <v>45461.461111111108</v>
      </c>
      <c r="AQ1469" s="1">
        <v>45404.777777777781</v>
      </c>
    </row>
    <row r="1470" spans="1:43" x14ac:dyDescent="0.35">
      <c r="A1470" t="s">
        <v>10659</v>
      </c>
      <c r="B1470" t="s">
        <v>10660</v>
      </c>
      <c r="C1470" t="s">
        <v>587</v>
      </c>
      <c r="F1470" t="s">
        <v>10661</v>
      </c>
      <c r="H1470" t="s">
        <v>10662</v>
      </c>
      <c r="I1470" t="s">
        <v>101</v>
      </c>
      <c r="J1470" t="s">
        <v>10663</v>
      </c>
      <c r="K1470" t="s">
        <v>10664</v>
      </c>
      <c r="M1470" t="s">
        <v>10665</v>
      </c>
      <c r="N1470" t="s">
        <v>287</v>
      </c>
      <c r="O1470">
        <v>81144</v>
      </c>
      <c r="P1470" t="s">
        <v>50</v>
      </c>
      <c r="U1470" s="1">
        <v>43472</v>
      </c>
      <c r="V1470" s="1">
        <v>43472.487500000003</v>
      </c>
      <c r="W1470" s="1">
        <v>43472.472916666666</v>
      </c>
      <c r="X1470" s="1">
        <v>43472.472916666666</v>
      </c>
      <c r="AC1470" t="s">
        <v>53</v>
      </c>
      <c r="AD1470">
        <v>2969475466</v>
      </c>
      <c r="AE1470" s="1">
        <v>37166.661111111112</v>
      </c>
      <c r="AF1470" t="s">
        <v>10666</v>
      </c>
      <c r="AG1470" t="s">
        <v>10667</v>
      </c>
      <c r="AH1470" t="s">
        <v>51</v>
      </c>
      <c r="AJ1470" t="s">
        <v>53</v>
      </c>
      <c r="AL1470" t="s">
        <v>68</v>
      </c>
      <c r="AO1470" t="s">
        <v>8142</v>
      </c>
      <c r="AP1470" s="1">
        <v>45460.504166666666</v>
      </c>
      <c r="AQ1470" s="1">
        <v>45300.773611111108</v>
      </c>
    </row>
    <row r="1471" spans="1:43" x14ac:dyDescent="0.35">
      <c r="A1471" t="s">
        <v>10668</v>
      </c>
      <c r="B1471" t="s">
        <v>10669</v>
      </c>
      <c r="C1471" t="s">
        <v>952</v>
      </c>
      <c r="F1471" t="s">
        <v>10670</v>
      </c>
      <c r="H1471" t="s">
        <v>10668</v>
      </c>
      <c r="I1471" t="s">
        <v>101</v>
      </c>
      <c r="J1471" t="s">
        <v>491</v>
      </c>
      <c r="K1471" t="s">
        <v>6655</v>
      </c>
      <c r="M1471" t="s">
        <v>6656</v>
      </c>
      <c r="N1471" t="s">
        <v>6657</v>
      </c>
      <c r="O1471">
        <v>68102</v>
      </c>
      <c r="P1471" t="s">
        <v>50</v>
      </c>
      <c r="U1471" s="1">
        <v>43474</v>
      </c>
      <c r="V1471" s="1">
        <v>43474</v>
      </c>
      <c r="W1471" s="1">
        <v>43474.731944444444</v>
      </c>
      <c r="X1471" s="1">
        <v>43714.621527777781</v>
      </c>
      <c r="AC1471" t="s">
        <v>53</v>
      </c>
      <c r="AD1471">
        <v>2969472760</v>
      </c>
      <c r="AE1471" s="1">
        <v>36916.71597222222</v>
      </c>
      <c r="AF1471" t="s">
        <v>900</v>
      </c>
      <c r="AG1471" t="s">
        <v>10671</v>
      </c>
      <c r="AH1471" t="s">
        <v>51</v>
      </c>
      <c r="AJ1471" t="s">
        <v>53</v>
      </c>
      <c r="AL1471" t="s">
        <v>78</v>
      </c>
      <c r="AO1471" t="s">
        <v>5443</v>
      </c>
      <c r="AP1471" s="1">
        <v>45474.644444444442</v>
      </c>
      <c r="AQ1471" s="1">
        <v>43616.72152777778</v>
      </c>
    </row>
    <row r="1472" spans="1:43" x14ac:dyDescent="0.35">
      <c r="A1472" t="s">
        <v>10672</v>
      </c>
      <c r="B1472" t="s">
        <v>3911</v>
      </c>
      <c r="C1472" t="s">
        <v>309</v>
      </c>
      <c r="F1472" t="s">
        <v>5083</v>
      </c>
      <c r="H1472" t="s">
        <v>10672</v>
      </c>
      <c r="J1472" t="s">
        <v>5085</v>
      </c>
      <c r="K1472" t="s">
        <v>10673</v>
      </c>
      <c r="L1472" t="s">
        <v>10674</v>
      </c>
      <c r="M1472" t="s">
        <v>10675</v>
      </c>
      <c r="N1472" t="s">
        <v>213</v>
      </c>
      <c r="O1472">
        <v>80443</v>
      </c>
      <c r="P1472" t="s">
        <v>50</v>
      </c>
      <c r="U1472" s="1">
        <v>43474</v>
      </c>
      <c r="V1472" s="1">
        <v>43474</v>
      </c>
      <c r="W1472" s="1">
        <v>43474.665277777778</v>
      </c>
      <c r="X1472" s="1">
        <v>43474.665277777778</v>
      </c>
      <c r="AC1472" t="s">
        <v>53</v>
      </c>
      <c r="AD1472">
        <v>2969482117</v>
      </c>
      <c r="AE1472" s="1">
        <v>37559</v>
      </c>
      <c r="AF1472" t="s">
        <v>5089</v>
      </c>
      <c r="AG1472" t="s">
        <v>10676</v>
      </c>
      <c r="AH1472" t="s">
        <v>51</v>
      </c>
      <c r="AJ1472" t="s">
        <v>53</v>
      </c>
      <c r="AL1472" t="s">
        <v>78</v>
      </c>
      <c r="AO1472" t="s">
        <v>5443</v>
      </c>
      <c r="AP1472" s="1">
        <v>45405.53125</v>
      </c>
      <c r="AQ1472" s="1">
        <v>44270.654861111114</v>
      </c>
    </row>
    <row r="1473" spans="1:43" x14ac:dyDescent="0.35">
      <c r="A1473" t="s">
        <v>10677</v>
      </c>
      <c r="B1473" t="s">
        <v>8310</v>
      </c>
      <c r="C1473" t="s">
        <v>1709</v>
      </c>
      <c r="F1473">
        <f>1915-851-2345</f>
        <v>-1281</v>
      </c>
      <c r="H1473" t="s">
        <v>10678</v>
      </c>
      <c r="J1473" t="s">
        <v>10679</v>
      </c>
      <c r="N1473" t="s">
        <v>637</v>
      </c>
      <c r="O1473">
        <v>79928</v>
      </c>
      <c r="P1473" t="s">
        <v>50</v>
      </c>
      <c r="U1473" s="1">
        <v>43474</v>
      </c>
      <c r="V1473" s="1">
        <v>43474</v>
      </c>
      <c r="W1473" s="1">
        <v>43474.870833333334</v>
      </c>
      <c r="X1473" s="1">
        <v>43474.870833333334</v>
      </c>
      <c r="AC1473" t="s">
        <v>53</v>
      </c>
      <c r="AD1473">
        <v>2969725659</v>
      </c>
      <c r="AE1473" s="1">
        <v>42788.506249999999</v>
      </c>
      <c r="AF1473" t="s">
        <v>10680</v>
      </c>
      <c r="AG1473" t="s">
        <v>10681</v>
      </c>
      <c r="AH1473" t="s">
        <v>51</v>
      </c>
      <c r="AJ1473" t="s">
        <v>53</v>
      </c>
      <c r="AL1473" t="s">
        <v>78</v>
      </c>
      <c r="AO1473" t="s">
        <v>8142</v>
      </c>
      <c r="AP1473" s="1">
        <v>44064.461111111108</v>
      </c>
    </row>
    <row r="1474" spans="1:43" x14ac:dyDescent="0.35">
      <c r="A1474" t="s">
        <v>10682</v>
      </c>
      <c r="B1474" t="s">
        <v>10683</v>
      </c>
      <c r="C1474" t="s">
        <v>10684</v>
      </c>
      <c r="F1474">
        <f>1575-313-4756</f>
        <v>-3494</v>
      </c>
      <c r="H1474" t="s">
        <v>10685</v>
      </c>
      <c r="J1474" t="s">
        <v>10686</v>
      </c>
      <c r="N1474" t="s">
        <v>287</v>
      </c>
      <c r="O1474">
        <v>80466</v>
      </c>
      <c r="P1474" t="s">
        <v>50</v>
      </c>
      <c r="U1474" s="1">
        <v>43475</v>
      </c>
      <c r="V1474" s="1">
        <v>43475</v>
      </c>
      <c r="W1474" s="1">
        <v>43475.88958333333</v>
      </c>
      <c r="X1474" s="1">
        <v>43475.88958333333</v>
      </c>
      <c r="AC1474" t="s">
        <v>53</v>
      </c>
      <c r="AD1474">
        <v>2969738445</v>
      </c>
      <c r="AE1474" s="1">
        <v>42867.509027777778</v>
      </c>
      <c r="AF1474" t="s">
        <v>10687</v>
      </c>
      <c r="AG1474" t="s">
        <v>10688</v>
      </c>
      <c r="AH1474" t="s">
        <v>51</v>
      </c>
      <c r="AJ1474" t="s">
        <v>53</v>
      </c>
      <c r="AL1474" t="s">
        <v>78</v>
      </c>
      <c r="AO1474" t="s">
        <v>8142</v>
      </c>
    </row>
    <row r="1475" spans="1:43" x14ac:dyDescent="0.35">
      <c r="A1475" t="s">
        <v>10689</v>
      </c>
      <c r="B1475" t="s">
        <v>10690</v>
      </c>
      <c r="C1475" t="s">
        <v>6779</v>
      </c>
      <c r="F1475" t="s">
        <v>10691</v>
      </c>
      <c r="H1475" t="s">
        <v>10692</v>
      </c>
      <c r="I1475" t="s">
        <v>61</v>
      </c>
      <c r="J1475" t="s">
        <v>10693</v>
      </c>
      <c r="K1475" t="s">
        <v>10694</v>
      </c>
      <c r="M1475" t="s">
        <v>10695</v>
      </c>
      <c r="N1475" t="s">
        <v>275</v>
      </c>
      <c r="O1475">
        <v>28269</v>
      </c>
      <c r="P1475" t="s">
        <v>50</v>
      </c>
      <c r="U1475" s="1">
        <v>43475.397916666669</v>
      </c>
      <c r="V1475" s="1">
        <v>43475.397916666669</v>
      </c>
      <c r="AC1475" t="s">
        <v>53</v>
      </c>
      <c r="AD1475">
        <v>2973517677</v>
      </c>
      <c r="AE1475" s="1">
        <v>45100.382638888892</v>
      </c>
      <c r="AG1475" t="s">
        <v>10696</v>
      </c>
      <c r="AH1475" t="s">
        <v>53</v>
      </c>
      <c r="AJ1475" t="s">
        <v>53</v>
      </c>
      <c r="AK1475" t="s">
        <v>7761</v>
      </c>
      <c r="AO1475" t="s">
        <v>54</v>
      </c>
    </row>
    <row r="1476" spans="1:43" x14ac:dyDescent="0.35">
      <c r="A1476" t="s">
        <v>10697</v>
      </c>
      <c r="B1476" t="s">
        <v>10698</v>
      </c>
      <c r="C1476" t="s">
        <v>5456</v>
      </c>
      <c r="F1476">
        <v>13038984365</v>
      </c>
      <c r="H1476" t="s">
        <v>10699</v>
      </c>
      <c r="J1476" t="s">
        <v>10700</v>
      </c>
      <c r="N1476" t="s">
        <v>287</v>
      </c>
      <c r="O1476">
        <v>80108</v>
      </c>
      <c r="P1476" t="s">
        <v>50</v>
      </c>
      <c r="U1476" s="1">
        <v>43476</v>
      </c>
      <c r="V1476" s="1">
        <v>43476</v>
      </c>
      <c r="W1476" s="1">
        <v>43476.56527777778</v>
      </c>
      <c r="X1476" s="1">
        <v>43476.56527777778</v>
      </c>
      <c r="AC1476" t="s">
        <v>53</v>
      </c>
      <c r="AD1476">
        <v>2972123416</v>
      </c>
      <c r="AE1476" s="1">
        <v>44804.447916666664</v>
      </c>
      <c r="AF1476" t="s">
        <v>10701</v>
      </c>
      <c r="AG1476" t="s">
        <v>10702</v>
      </c>
      <c r="AH1476" t="s">
        <v>51</v>
      </c>
      <c r="AJ1476" t="s">
        <v>53</v>
      </c>
      <c r="AL1476" t="s">
        <v>68</v>
      </c>
      <c r="AO1476" t="s">
        <v>8142</v>
      </c>
    </row>
    <row r="1477" spans="1:43" x14ac:dyDescent="0.35">
      <c r="A1477" t="s">
        <v>10703</v>
      </c>
      <c r="B1477" t="s">
        <v>10704</v>
      </c>
      <c r="C1477" t="s">
        <v>3475</v>
      </c>
      <c r="F1477" t="s">
        <v>10705</v>
      </c>
      <c r="H1477" t="s">
        <v>10703</v>
      </c>
      <c r="J1477" t="s">
        <v>9017</v>
      </c>
      <c r="K1477" t="s">
        <v>10706</v>
      </c>
      <c r="M1477" t="s">
        <v>3053</v>
      </c>
      <c r="N1477" t="s">
        <v>264</v>
      </c>
      <c r="O1477">
        <v>77095</v>
      </c>
      <c r="P1477" t="s">
        <v>50</v>
      </c>
      <c r="U1477" s="1">
        <v>43476</v>
      </c>
      <c r="V1477" s="1">
        <v>43476</v>
      </c>
      <c r="W1477" s="1">
        <v>43476.598611111112</v>
      </c>
      <c r="X1477" s="1">
        <v>43476.598611111112</v>
      </c>
      <c r="AC1477" t="s">
        <v>53</v>
      </c>
      <c r="AD1477">
        <v>2969579793</v>
      </c>
      <c r="AE1477" s="1">
        <v>41172.685416666667</v>
      </c>
      <c r="AF1477" t="s">
        <v>10392</v>
      </c>
      <c r="AG1477" t="s">
        <v>10707</v>
      </c>
      <c r="AH1477" t="s">
        <v>51</v>
      </c>
      <c r="AJ1477" t="s">
        <v>53</v>
      </c>
      <c r="AL1477" t="s">
        <v>78</v>
      </c>
      <c r="AO1477" t="s">
        <v>5443</v>
      </c>
      <c r="AP1477" s="1">
        <v>45475.54583333333</v>
      </c>
      <c r="AQ1477" s="1">
        <v>45475.565972222219</v>
      </c>
    </row>
    <row r="1478" spans="1:43" x14ac:dyDescent="0.35">
      <c r="A1478" t="s">
        <v>10708</v>
      </c>
      <c r="B1478" t="s">
        <v>10709</v>
      </c>
      <c r="C1478" t="s">
        <v>10710</v>
      </c>
      <c r="F1478">
        <f>1720-849-768</f>
        <v>103</v>
      </c>
      <c r="H1478" t="s">
        <v>10711</v>
      </c>
      <c r="J1478" t="s">
        <v>10712</v>
      </c>
      <c r="N1478" t="s">
        <v>287</v>
      </c>
      <c r="O1478">
        <v>80123</v>
      </c>
      <c r="P1478" t="s">
        <v>50</v>
      </c>
      <c r="U1478" s="1">
        <v>43479</v>
      </c>
      <c r="V1478" s="1">
        <v>43479</v>
      </c>
      <c r="W1478" s="1">
        <v>43479.45208333333</v>
      </c>
      <c r="X1478" s="1">
        <v>43479.45208333333</v>
      </c>
      <c r="AC1478" t="s">
        <v>53</v>
      </c>
      <c r="AD1478">
        <v>2969865379</v>
      </c>
      <c r="AE1478" s="1">
        <v>43479.457638888889</v>
      </c>
      <c r="AF1478" t="s">
        <v>10713</v>
      </c>
      <c r="AG1478" t="s">
        <v>10714</v>
      </c>
      <c r="AH1478" t="s">
        <v>51</v>
      </c>
      <c r="AJ1478" t="s">
        <v>53</v>
      </c>
      <c r="AL1478" t="s">
        <v>78</v>
      </c>
      <c r="AO1478" t="s">
        <v>8142</v>
      </c>
    </row>
    <row r="1479" spans="1:43" x14ac:dyDescent="0.35">
      <c r="A1479">
        <v>9415</v>
      </c>
      <c r="B1479" t="s">
        <v>10715</v>
      </c>
      <c r="C1479" t="s">
        <v>5070</v>
      </c>
      <c r="F1479">
        <v>17193429415</v>
      </c>
      <c r="H1479" t="s">
        <v>10716</v>
      </c>
      <c r="J1479" t="s">
        <v>10717</v>
      </c>
      <c r="N1479" t="s">
        <v>287</v>
      </c>
      <c r="O1479">
        <v>80645</v>
      </c>
      <c r="P1479" t="s">
        <v>50</v>
      </c>
      <c r="U1479" s="1">
        <v>43479</v>
      </c>
      <c r="V1479" s="1">
        <v>43479</v>
      </c>
      <c r="W1479" s="1">
        <v>43479.679861111108</v>
      </c>
      <c r="X1479" s="1">
        <v>43479.679861111108</v>
      </c>
      <c r="AC1479" t="s">
        <v>53</v>
      </c>
      <c r="AD1479">
        <v>2969960724</v>
      </c>
      <c r="AE1479" s="1">
        <v>43921.374305555553</v>
      </c>
      <c r="AF1479" t="s">
        <v>10718</v>
      </c>
      <c r="AG1479" t="s">
        <v>10719</v>
      </c>
      <c r="AH1479" t="s">
        <v>51</v>
      </c>
      <c r="AJ1479" t="s">
        <v>53</v>
      </c>
      <c r="AL1479" t="s">
        <v>68</v>
      </c>
      <c r="AO1479" t="s">
        <v>8142</v>
      </c>
      <c r="AP1479" s="1">
        <v>45120.686805555553</v>
      </c>
    </row>
    <row r="1480" spans="1:43" x14ac:dyDescent="0.35">
      <c r="A1480" t="s">
        <v>10720</v>
      </c>
      <c r="B1480" t="s">
        <v>10721</v>
      </c>
      <c r="C1480" t="s">
        <v>10722</v>
      </c>
      <c r="F1480" t="s">
        <v>10723</v>
      </c>
      <c r="H1480" t="s">
        <v>10724</v>
      </c>
      <c r="I1480" t="s">
        <v>200</v>
      </c>
      <c r="J1480" t="s">
        <v>10725</v>
      </c>
      <c r="K1480" t="s">
        <v>10726</v>
      </c>
      <c r="M1480" t="s">
        <v>5343</v>
      </c>
      <c r="N1480" t="s">
        <v>1593</v>
      </c>
      <c r="O1480">
        <v>79706</v>
      </c>
      <c r="P1480" t="s">
        <v>50</v>
      </c>
      <c r="U1480" s="1">
        <v>43479.336805555555</v>
      </c>
      <c r="V1480" s="1">
        <v>43479.336805555555</v>
      </c>
      <c r="W1480" s="1">
        <v>43480.504166666666</v>
      </c>
      <c r="X1480" s="1">
        <v>43480.504166666666</v>
      </c>
      <c r="AC1480" t="s">
        <v>53</v>
      </c>
      <c r="AD1480">
        <v>2969865322</v>
      </c>
      <c r="AE1480" s="1">
        <v>43479.339583333334</v>
      </c>
      <c r="AF1480" t="s">
        <v>10727</v>
      </c>
      <c r="AG1480" t="s">
        <v>10728</v>
      </c>
      <c r="AH1480" t="s">
        <v>53</v>
      </c>
      <c r="AJ1480" t="s">
        <v>53</v>
      </c>
      <c r="AK1480" t="s">
        <v>2497</v>
      </c>
      <c r="AL1480" t="s">
        <v>78</v>
      </c>
      <c r="AO1480" t="s">
        <v>54</v>
      </c>
      <c r="AP1480" s="1">
        <v>44350.607638888891</v>
      </c>
      <c r="AQ1480" s="1">
        <v>44230.460416666669</v>
      </c>
    </row>
    <row r="1481" spans="1:43" x14ac:dyDescent="0.35">
      <c r="A1481" t="s">
        <v>10729</v>
      </c>
      <c r="B1481" t="s">
        <v>10730</v>
      </c>
      <c r="C1481" t="s">
        <v>10731</v>
      </c>
      <c r="F1481" t="s">
        <v>10732</v>
      </c>
      <c r="G1481" t="s">
        <v>10733</v>
      </c>
      <c r="H1481" t="s">
        <v>10734</v>
      </c>
      <c r="I1481" t="s">
        <v>61</v>
      </c>
      <c r="J1481" t="s">
        <v>10735</v>
      </c>
      <c r="K1481" t="s">
        <v>10736</v>
      </c>
      <c r="L1481" t="s">
        <v>10737</v>
      </c>
      <c r="M1481" t="s">
        <v>5822</v>
      </c>
      <c r="N1481" t="s">
        <v>287</v>
      </c>
      <c r="O1481">
        <v>80109</v>
      </c>
      <c r="P1481" t="s">
        <v>50</v>
      </c>
      <c r="Q1481" t="s">
        <v>502</v>
      </c>
      <c r="S1481" t="s">
        <v>856</v>
      </c>
      <c r="T1481">
        <v>27003</v>
      </c>
      <c r="U1481" s="1">
        <v>39636.405555555553</v>
      </c>
      <c r="V1481" s="1">
        <v>43479.451388888891</v>
      </c>
      <c r="W1481" s="1">
        <v>39636.411111111112</v>
      </c>
      <c r="X1481" s="1">
        <v>44088.491666666669</v>
      </c>
      <c r="AC1481" t="s">
        <v>51</v>
      </c>
      <c r="AD1481">
        <v>2969511657</v>
      </c>
      <c r="AE1481" s="1">
        <v>38439.479166666664</v>
      </c>
      <c r="AF1481" t="s">
        <v>10738</v>
      </c>
      <c r="AG1481" t="s">
        <v>10739</v>
      </c>
      <c r="AH1481" t="s">
        <v>53</v>
      </c>
      <c r="AJ1481" t="s">
        <v>53</v>
      </c>
      <c r="AK1481" t="s">
        <v>570</v>
      </c>
      <c r="AL1481" t="s">
        <v>68</v>
      </c>
      <c r="AO1481" t="s">
        <v>54</v>
      </c>
      <c r="AP1481" s="1">
        <v>45071.339583333334</v>
      </c>
    </row>
    <row r="1482" spans="1:43" x14ac:dyDescent="0.35">
      <c r="A1482" t="s">
        <v>10740</v>
      </c>
      <c r="B1482" t="s">
        <v>10741</v>
      </c>
      <c r="C1482" t="s">
        <v>10742</v>
      </c>
      <c r="D1482" t="s">
        <v>349</v>
      </c>
      <c r="H1482" t="s">
        <v>10743</v>
      </c>
      <c r="J1482" t="s">
        <v>1700</v>
      </c>
      <c r="P1482" t="s">
        <v>50</v>
      </c>
      <c r="U1482" s="1">
        <v>43480</v>
      </c>
      <c r="V1482" s="1">
        <v>43480</v>
      </c>
      <c r="W1482" s="1">
        <v>43480.484722222223</v>
      </c>
      <c r="X1482" s="1">
        <v>43480.484722222223</v>
      </c>
      <c r="AC1482" t="s">
        <v>53</v>
      </c>
      <c r="AD1482">
        <v>2969475309</v>
      </c>
      <c r="AE1482" s="1">
        <v>37159</v>
      </c>
      <c r="AF1482" t="s">
        <v>674</v>
      </c>
      <c r="AG1482" t="s">
        <v>10744</v>
      </c>
      <c r="AH1482" t="s">
        <v>51</v>
      </c>
      <c r="AJ1482" t="s">
        <v>53</v>
      </c>
      <c r="AL1482" t="s">
        <v>78</v>
      </c>
      <c r="AO1482" t="s">
        <v>8142</v>
      </c>
    </row>
    <row r="1483" spans="1:43" x14ac:dyDescent="0.35">
      <c r="A1483" t="s">
        <v>10745</v>
      </c>
      <c r="B1483" t="s">
        <v>10746</v>
      </c>
      <c r="C1483" t="s">
        <v>10747</v>
      </c>
      <c r="F1483" t="s">
        <v>10748</v>
      </c>
      <c r="H1483" t="s">
        <v>10749</v>
      </c>
      <c r="I1483" t="s">
        <v>3151</v>
      </c>
      <c r="J1483" t="s">
        <v>10750</v>
      </c>
      <c r="K1483" t="s">
        <v>10751</v>
      </c>
      <c r="M1483" t="s">
        <v>6361</v>
      </c>
      <c r="N1483" t="s">
        <v>65</v>
      </c>
      <c r="O1483">
        <v>80130</v>
      </c>
      <c r="P1483" t="s">
        <v>50</v>
      </c>
      <c r="U1483" s="1">
        <v>43480.533333333333</v>
      </c>
      <c r="V1483" s="1">
        <v>43480.533333333333</v>
      </c>
      <c r="W1483" s="1">
        <v>43480.53402777778</v>
      </c>
      <c r="X1483" s="1">
        <v>43882.453472222223</v>
      </c>
      <c r="AC1483" t="s">
        <v>53</v>
      </c>
      <c r="AD1483">
        <v>2969865687</v>
      </c>
      <c r="AE1483" s="1">
        <v>43480.481249999997</v>
      </c>
      <c r="AF1483" t="s">
        <v>10752</v>
      </c>
      <c r="AG1483" t="s">
        <v>10753</v>
      </c>
      <c r="AH1483" t="s">
        <v>51</v>
      </c>
      <c r="AI1483" t="s">
        <v>51</v>
      </c>
      <c r="AJ1483" t="s">
        <v>53</v>
      </c>
      <c r="AL1483" t="s">
        <v>78</v>
      </c>
      <c r="AO1483" t="s">
        <v>54</v>
      </c>
      <c r="AP1483" s="1">
        <v>45359.46875</v>
      </c>
      <c r="AQ1483" s="1">
        <v>45020.709722222222</v>
      </c>
    </row>
    <row r="1484" spans="1:43" x14ac:dyDescent="0.35">
      <c r="A1484" t="s">
        <v>10754</v>
      </c>
      <c r="B1484" t="s">
        <v>10755</v>
      </c>
      <c r="C1484" t="s">
        <v>4416</v>
      </c>
      <c r="D1484" t="s">
        <v>623</v>
      </c>
      <c r="F1484" t="s">
        <v>10756</v>
      </c>
      <c r="H1484" t="s">
        <v>10757</v>
      </c>
      <c r="I1484" t="s">
        <v>169</v>
      </c>
      <c r="J1484" t="s">
        <v>1014</v>
      </c>
      <c r="K1484" t="s">
        <v>6223</v>
      </c>
      <c r="M1484" t="s">
        <v>5488</v>
      </c>
      <c r="N1484" t="s">
        <v>1515</v>
      </c>
      <c r="O1484" t="s">
        <v>6224</v>
      </c>
      <c r="P1484" t="s">
        <v>50</v>
      </c>
      <c r="Q1484" t="s">
        <v>502</v>
      </c>
      <c r="U1484" s="1">
        <v>39506.57708333333</v>
      </c>
      <c r="V1484" s="1">
        <v>43480.549305555556</v>
      </c>
      <c r="W1484" s="1">
        <v>39506.652083333334</v>
      </c>
      <c r="X1484" s="1">
        <v>44692.359027777777</v>
      </c>
      <c r="AC1484" t="s">
        <v>51</v>
      </c>
      <c r="AD1484">
        <v>2969480780</v>
      </c>
      <c r="AE1484" s="1">
        <v>37467</v>
      </c>
      <c r="AF1484" t="s">
        <v>10758</v>
      </c>
      <c r="AG1484" t="s">
        <v>10759</v>
      </c>
      <c r="AH1484" t="s">
        <v>53</v>
      </c>
      <c r="AJ1484" t="s">
        <v>53</v>
      </c>
      <c r="AK1484" t="s">
        <v>536</v>
      </c>
      <c r="AL1484" t="s">
        <v>68</v>
      </c>
      <c r="AO1484" t="s">
        <v>54</v>
      </c>
      <c r="AP1484" s="1">
        <v>45469.404166666667</v>
      </c>
    </row>
    <row r="1485" spans="1:43" x14ac:dyDescent="0.35">
      <c r="A1485" t="s">
        <v>10760</v>
      </c>
      <c r="B1485" t="s">
        <v>10761</v>
      </c>
      <c r="C1485" t="s">
        <v>10762</v>
      </c>
      <c r="F1485">
        <v>19706350404</v>
      </c>
      <c r="H1485" t="s">
        <v>10763</v>
      </c>
      <c r="J1485" t="s">
        <v>10764</v>
      </c>
      <c r="N1485" t="s">
        <v>287</v>
      </c>
      <c r="O1485">
        <v>80513</v>
      </c>
      <c r="P1485" t="s">
        <v>50</v>
      </c>
      <c r="U1485" s="1">
        <v>43481</v>
      </c>
      <c r="V1485" s="1">
        <v>43481</v>
      </c>
      <c r="W1485" s="1">
        <v>43481.529166666667</v>
      </c>
      <c r="X1485" s="1">
        <v>43481.529166666667</v>
      </c>
      <c r="AC1485" t="s">
        <v>53</v>
      </c>
      <c r="AD1485">
        <v>2969523068</v>
      </c>
      <c r="AE1485" s="1">
        <v>39118.622916666667</v>
      </c>
      <c r="AF1485" t="s">
        <v>10765</v>
      </c>
      <c r="AG1485" t="s">
        <v>10766</v>
      </c>
      <c r="AH1485" t="s">
        <v>51</v>
      </c>
      <c r="AJ1485" t="s">
        <v>53</v>
      </c>
      <c r="AL1485" t="s">
        <v>68</v>
      </c>
      <c r="AO1485" t="s">
        <v>8142</v>
      </c>
    </row>
    <row r="1486" spans="1:43" x14ac:dyDescent="0.35">
      <c r="A1486" t="s">
        <v>10767</v>
      </c>
      <c r="B1486" t="s">
        <v>10768</v>
      </c>
      <c r="C1486" t="s">
        <v>10769</v>
      </c>
      <c r="F1486" t="s">
        <v>10770</v>
      </c>
      <c r="H1486" t="s">
        <v>10767</v>
      </c>
      <c r="J1486" t="s">
        <v>10771</v>
      </c>
      <c r="K1486" t="s">
        <v>10772</v>
      </c>
      <c r="M1486" t="s">
        <v>10773</v>
      </c>
      <c r="N1486" t="s">
        <v>798</v>
      </c>
      <c r="O1486">
        <v>79719</v>
      </c>
      <c r="P1486" t="s">
        <v>50</v>
      </c>
      <c r="U1486" s="1">
        <v>43481</v>
      </c>
      <c r="V1486" s="1">
        <v>43481</v>
      </c>
      <c r="W1486" s="1">
        <v>43481.609722222223</v>
      </c>
      <c r="X1486" s="1">
        <v>43481.609722222223</v>
      </c>
      <c r="AC1486" t="s">
        <v>53</v>
      </c>
      <c r="AD1486">
        <v>1000000001</v>
      </c>
      <c r="AE1486" s="1">
        <v>39973.351388888892</v>
      </c>
      <c r="AF1486" t="s">
        <v>3377</v>
      </c>
      <c r="AG1486" t="s">
        <v>10774</v>
      </c>
      <c r="AH1486" t="s">
        <v>51</v>
      </c>
      <c r="AJ1486" t="s">
        <v>53</v>
      </c>
      <c r="AL1486" t="s">
        <v>78</v>
      </c>
      <c r="AO1486" t="s">
        <v>5443</v>
      </c>
    </row>
    <row r="1487" spans="1:43" x14ac:dyDescent="0.35">
      <c r="A1487" t="s">
        <v>10775</v>
      </c>
      <c r="B1487" t="s">
        <v>10776</v>
      </c>
      <c r="C1487" t="s">
        <v>707</v>
      </c>
      <c r="F1487" t="s">
        <v>10777</v>
      </c>
      <c r="H1487" t="s">
        <v>563</v>
      </c>
      <c r="I1487" t="s">
        <v>179</v>
      </c>
      <c r="J1487" t="s">
        <v>564</v>
      </c>
      <c r="K1487" t="s">
        <v>10778</v>
      </c>
      <c r="M1487" t="s">
        <v>10779</v>
      </c>
      <c r="N1487" t="s">
        <v>213</v>
      </c>
      <c r="O1487">
        <v>80118</v>
      </c>
      <c r="P1487" t="s">
        <v>50</v>
      </c>
      <c r="Q1487" t="s">
        <v>4134</v>
      </c>
      <c r="R1487">
        <v>55189</v>
      </c>
      <c r="S1487" t="s">
        <v>4135</v>
      </c>
      <c r="T1487" t="s">
        <v>4276</v>
      </c>
      <c r="U1487" s="1">
        <v>42242.618055555555</v>
      </c>
      <c r="V1487" s="1">
        <v>43481.404166666667</v>
      </c>
      <c r="W1487" s="1">
        <v>42242.618750000001</v>
      </c>
      <c r="X1487" s="1">
        <v>42255.5625</v>
      </c>
      <c r="AC1487" t="s">
        <v>53</v>
      </c>
      <c r="AD1487">
        <v>2969509020</v>
      </c>
      <c r="AE1487" s="1">
        <v>38282.433333333334</v>
      </c>
      <c r="AF1487" t="s">
        <v>568</v>
      </c>
      <c r="AG1487" t="s">
        <v>10780</v>
      </c>
      <c r="AH1487" t="s">
        <v>51</v>
      </c>
      <c r="AJ1487" t="s">
        <v>53</v>
      </c>
      <c r="AL1487" t="s">
        <v>68</v>
      </c>
      <c r="AO1487" t="s">
        <v>54</v>
      </c>
      <c r="AP1487" s="1">
        <v>45467.384027777778</v>
      </c>
    </row>
    <row r="1488" spans="1:43" x14ac:dyDescent="0.35">
      <c r="A1488" t="s">
        <v>10781</v>
      </c>
      <c r="B1488" t="s">
        <v>10782</v>
      </c>
      <c r="C1488" t="s">
        <v>10783</v>
      </c>
      <c r="D1488" t="s">
        <v>10784</v>
      </c>
      <c r="F1488" t="s">
        <v>10785</v>
      </c>
      <c r="H1488" t="s">
        <v>10786</v>
      </c>
      <c r="I1488" t="s">
        <v>179</v>
      </c>
      <c r="J1488" t="s">
        <v>272</v>
      </c>
      <c r="K1488" t="s">
        <v>273</v>
      </c>
      <c r="M1488" t="s">
        <v>7020</v>
      </c>
      <c r="N1488" t="s">
        <v>275</v>
      </c>
      <c r="O1488">
        <v>27612</v>
      </c>
      <c r="P1488" t="s">
        <v>50</v>
      </c>
      <c r="U1488" s="1">
        <v>43482.42083333333</v>
      </c>
      <c r="V1488" s="1">
        <v>43482.42083333333</v>
      </c>
      <c r="W1488" s="1">
        <v>43482.491666666669</v>
      </c>
      <c r="X1488" s="1">
        <v>44358.604166666664</v>
      </c>
      <c r="Y1488" s="1">
        <v>44358.607638888891</v>
      </c>
      <c r="AC1488" t="s">
        <v>53</v>
      </c>
      <c r="AD1488">
        <v>2969474461</v>
      </c>
      <c r="AE1488" s="1">
        <v>37104.381944444445</v>
      </c>
      <c r="AF1488" t="s">
        <v>7788</v>
      </c>
      <c r="AG1488" t="s">
        <v>10787</v>
      </c>
      <c r="AH1488" t="s">
        <v>53</v>
      </c>
      <c r="AJ1488" t="s">
        <v>53</v>
      </c>
      <c r="AK1488" t="s">
        <v>7072</v>
      </c>
      <c r="AL1488" t="s">
        <v>68</v>
      </c>
      <c r="AO1488" t="s">
        <v>54</v>
      </c>
      <c r="AP1488" s="1">
        <v>45476.345138888886</v>
      </c>
      <c r="AQ1488" s="1">
        <v>45476.352083333331</v>
      </c>
    </row>
    <row r="1489" spans="1:43" x14ac:dyDescent="0.35">
      <c r="A1489" t="s">
        <v>10788</v>
      </c>
      <c r="B1489" t="s">
        <v>10789</v>
      </c>
      <c r="C1489" t="s">
        <v>10790</v>
      </c>
      <c r="F1489" t="s">
        <v>10791</v>
      </c>
      <c r="H1489" t="s">
        <v>10792</v>
      </c>
      <c r="I1489" t="s">
        <v>169</v>
      </c>
      <c r="J1489" t="s">
        <v>1014</v>
      </c>
      <c r="K1489" t="s">
        <v>6223</v>
      </c>
      <c r="M1489" t="s">
        <v>5488</v>
      </c>
      <c r="N1489" t="s">
        <v>1515</v>
      </c>
      <c r="O1489" t="s">
        <v>6224</v>
      </c>
      <c r="P1489" t="s">
        <v>50</v>
      </c>
      <c r="U1489" s="1">
        <v>43299.640277777777</v>
      </c>
      <c r="V1489" s="1">
        <v>43482.482638888891</v>
      </c>
      <c r="W1489" s="1">
        <v>43299.677083333336</v>
      </c>
      <c r="X1489" s="1">
        <v>43299.677083333336</v>
      </c>
      <c r="AC1489" t="s">
        <v>53</v>
      </c>
      <c r="AD1489">
        <v>2969480780</v>
      </c>
      <c r="AE1489" s="1">
        <v>37467</v>
      </c>
      <c r="AF1489" t="s">
        <v>10793</v>
      </c>
      <c r="AG1489" t="s">
        <v>10794</v>
      </c>
      <c r="AH1489" t="s">
        <v>53</v>
      </c>
      <c r="AJ1489" t="s">
        <v>53</v>
      </c>
      <c r="AL1489" t="s">
        <v>68</v>
      </c>
      <c r="AO1489" t="s">
        <v>54</v>
      </c>
      <c r="AP1489" s="1">
        <v>45475.459027777775</v>
      </c>
    </row>
    <row r="1490" spans="1:43" x14ac:dyDescent="0.35">
      <c r="A1490" t="s">
        <v>10795</v>
      </c>
      <c r="B1490" t="s">
        <v>10796</v>
      </c>
      <c r="C1490" t="s">
        <v>10797</v>
      </c>
      <c r="D1490" t="s">
        <v>2268</v>
      </c>
      <c r="F1490" t="s">
        <v>10798</v>
      </c>
      <c r="G1490">
        <v>5053794069</v>
      </c>
      <c r="H1490" t="s">
        <v>10799</v>
      </c>
      <c r="I1490" t="s">
        <v>179</v>
      </c>
      <c r="J1490" t="s">
        <v>4733</v>
      </c>
      <c r="K1490" t="s">
        <v>10800</v>
      </c>
      <c r="M1490" t="s">
        <v>10801</v>
      </c>
      <c r="N1490" t="s">
        <v>1195</v>
      </c>
      <c r="O1490">
        <v>87043</v>
      </c>
      <c r="P1490" t="s">
        <v>50</v>
      </c>
      <c r="Q1490" t="s">
        <v>502</v>
      </c>
      <c r="U1490" s="1">
        <v>39357.396527777775</v>
      </c>
      <c r="V1490" s="1">
        <v>43482.501388888886</v>
      </c>
      <c r="W1490" s="1">
        <v>39357.452777777777</v>
      </c>
      <c r="X1490" s="1">
        <v>43543.613888888889</v>
      </c>
      <c r="AC1490" t="s">
        <v>51</v>
      </c>
      <c r="AD1490">
        <v>2969477259</v>
      </c>
      <c r="AE1490" s="1">
        <v>37277</v>
      </c>
      <c r="AF1490" t="s">
        <v>10802</v>
      </c>
      <c r="AG1490" t="s">
        <v>10803</v>
      </c>
      <c r="AH1490" t="s">
        <v>53</v>
      </c>
      <c r="AJ1490" t="s">
        <v>53</v>
      </c>
      <c r="AK1490" t="s">
        <v>536</v>
      </c>
      <c r="AL1490" t="s">
        <v>68</v>
      </c>
      <c r="AO1490" t="s">
        <v>54</v>
      </c>
      <c r="AP1490" s="1">
        <v>45408.555555555555</v>
      </c>
      <c r="AQ1490" s="1">
        <v>43406.681250000001</v>
      </c>
    </row>
    <row r="1491" spans="1:43" x14ac:dyDescent="0.35">
      <c r="A1491" t="s">
        <v>10804</v>
      </c>
      <c r="B1491" t="s">
        <v>10805</v>
      </c>
      <c r="C1491" t="s">
        <v>331</v>
      </c>
      <c r="D1491" t="s">
        <v>10806</v>
      </c>
      <c r="F1491">
        <f>1719-852-3810</f>
        <v>-2943</v>
      </c>
      <c r="G1491">
        <v>17198500072</v>
      </c>
      <c r="H1491" t="s">
        <v>10807</v>
      </c>
      <c r="I1491" t="s">
        <v>464</v>
      </c>
      <c r="J1491" t="s">
        <v>10808</v>
      </c>
      <c r="K1491" t="s">
        <v>10809</v>
      </c>
      <c r="M1491" t="s">
        <v>10665</v>
      </c>
      <c r="N1491" t="s">
        <v>287</v>
      </c>
      <c r="O1491">
        <v>81144</v>
      </c>
      <c r="P1491" t="s">
        <v>50</v>
      </c>
      <c r="U1491" s="1">
        <v>43482.611111111109</v>
      </c>
      <c r="V1491" s="1">
        <v>43482.611111111109</v>
      </c>
      <c r="W1491" s="1">
        <v>43482.619444444441</v>
      </c>
      <c r="X1491" s="1">
        <v>43514.525000000001</v>
      </c>
      <c r="AC1491" t="s">
        <v>53</v>
      </c>
      <c r="AD1491">
        <v>2969597588</v>
      </c>
      <c r="AE1491" s="1">
        <v>41500.426388888889</v>
      </c>
      <c r="AF1491" t="s">
        <v>10810</v>
      </c>
      <c r="AG1491" t="s">
        <v>10811</v>
      </c>
      <c r="AH1491" t="s">
        <v>53</v>
      </c>
      <c r="AJ1491" t="s">
        <v>53</v>
      </c>
      <c r="AK1491" t="s">
        <v>7112</v>
      </c>
      <c r="AL1491" t="s">
        <v>78</v>
      </c>
      <c r="AO1491" t="s">
        <v>54</v>
      </c>
      <c r="AP1491" s="1">
        <v>44770.492361111108</v>
      </c>
      <c r="AQ1491" s="1">
        <v>44749.738194444442</v>
      </c>
    </row>
    <row r="1492" spans="1:43" x14ac:dyDescent="0.35">
      <c r="A1492" t="s">
        <v>10812</v>
      </c>
      <c r="B1492" t="s">
        <v>9262</v>
      </c>
      <c r="C1492" t="s">
        <v>5876</v>
      </c>
      <c r="H1492" t="s">
        <v>10813</v>
      </c>
      <c r="J1492" t="s">
        <v>9264</v>
      </c>
      <c r="P1492" t="s">
        <v>50</v>
      </c>
      <c r="U1492" s="1">
        <v>43488</v>
      </c>
      <c r="V1492" s="1">
        <v>43488</v>
      </c>
      <c r="W1492" s="1">
        <v>43488.854861111111</v>
      </c>
      <c r="X1492" s="1">
        <v>43488.854861111111</v>
      </c>
      <c r="AC1492" t="s">
        <v>53</v>
      </c>
      <c r="AD1492">
        <v>2969523013</v>
      </c>
      <c r="AE1492" s="1">
        <v>39115.447916666664</v>
      </c>
      <c r="AF1492" t="s">
        <v>10814</v>
      </c>
      <c r="AG1492" t="s">
        <v>10815</v>
      </c>
      <c r="AH1492" t="s">
        <v>51</v>
      </c>
      <c r="AJ1492" t="s">
        <v>53</v>
      </c>
      <c r="AL1492" t="s">
        <v>68</v>
      </c>
      <c r="AO1492" t="s">
        <v>8142</v>
      </c>
    </row>
    <row r="1493" spans="1:43" x14ac:dyDescent="0.35">
      <c r="A1493" t="s">
        <v>10816</v>
      </c>
      <c r="B1493" t="s">
        <v>3788</v>
      </c>
      <c r="C1493" t="s">
        <v>2923</v>
      </c>
      <c r="D1493" t="s">
        <v>10817</v>
      </c>
      <c r="F1493" t="s">
        <v>10818</v>
      </c>
      <c r="G1493" t="s">
        <v>10819</v>
      </c>
      <c r="H1493" t="s">
        <v>10820</v>
      </c>
      <c r="J1493" t="s">
        <v>49</v>
      </c>
      <c r="P1493" t="s">
        <v>50</v>
      </c>
      <c r="U1493" s="1">
        <v>43488</v>
      </c>
      <c r="V1493" s="1">
        <v>43488</v>
      </c>
      <c r="W1493" s="1">
        <v>45288.447222222225</v>
      </c>
      <c r="X1493" s="1">
        <v>45288.447222222225</v>
      </c>
      <c r="AC1493" t="s">
        <v>53</v>
      </c>
      <c r="AD1493">
        <v>1000000000</v>
      </c>
      <c r="AE1493" s="1">
        <v>37295</v>
      </c>
      <c r="AG1493" t="s">
        <v>10821</v>
      </c>
      <c r="AH1493" t="s">
        <v>51</v>
      </c>
      <c r="AJ1493" t="s">
        <v>53</v>
      </c>
      <c r="AL1493" t="s">
        <v>78</v>
      </c>
      <c r="AO1493" t="s">
        <v>5443</v>
      </c>
      <c r="AP1493" s="1">
        <v>45091.697916666664</v>
      </c>
    </row>
    <row r="1494" spans="1:43" x14ac:dyDescent="0.35">
      <c r="A1494" t="s">
        <v>10822</v>
      </c>
      <c r="B1494" t="s">
        <v>7723</v>
      </c>
      <c r="C1494" t="s">
        <v>530</v>
      </c>
      <c r="F1494" t="s">
        <v>10823</v>
      </c>
      <c r="H1494" t="s">
        <v>10824</v>
      </c>
      <c r="I1494" t="s">
        <v>464</v>
      </c>
      <c r="J1494" t="s">
        <v>6387</v>
      </c>
      <c r="P1494" t="s">
        <v>50</v>
      </c>
      <c r="U1494" s="1">
        <v>43489</v>
      </c>
      <c r="V1494" s="1">
        <v>43489</v>
      </c>
      <c r="W1494" s="1">
        <v>43489.48541666667</v>
      </c>
      <c r="X1494" s="1">
        <v>43489.48541666667</v>
      </c>
      <c r="AC1494" t="s">
        <v>53</v>
      </c>
      <c r="AD1494">
        <v>2969484892</v>
      </c>
      <c r="AE1494" s="1">
        <v>37756</v>
      </c>
      <c r="AF1494" t="s">
        <v>10825</v>
      </c>
      <c r="AG1494" t="s">
        <v>10826</v>
      </c>
      <c r="AH1494" t="s">
        <v>51</v>
      </c>
      <c r="AJ1494" t="s">
        <v>53</v>
      </c>
      <c r="AL1494" t="s">
        <v>78</v>
      </c>
      <c r="AO1494" t="s">
        <v>8142</v>
      </c>
    </row>
    <row r="1495" spans="1:43" x14ac:dyDescent="0.35">
      <c r="A1495" t="s">
        <v>10827</v>
      </c>
      <c r="B1495" t="s">
        <v>10828</v>
      </c>
      <c r="C1495" t="s">
        <v>3789</v>
      </c>
      <c r="F1495" t="s">
        <v>3774</v>
      </c>
      <c r="H1495" t="s">
        <v>3775</v>
      </c>
      <c r="I1495" t="s">
        <v>179</v>
      </c>
      <c r="J1495" t="s">
        <v>491</v>
      </c>
      <c r="K1495" t="s">
        <v>9866</v>
      </c>
      <c r="M1495" t="s">
        <v>3777</v>
      </c>
      <c r="N1495" t="s">
        <v>3778</v>
      </c>
      <c r="O1495">
        <v>68145</v>
      </c>
      <c r="P1495" t="s">
        <v>50</v>
      </c>
      <c r="U1495" s="1">
        <v>43490</v>
      </c>
      <c r="V1495" s="1">
        <v>43490</v>
      </c>
      <c r="W1495" s="1">
        <v>43490.725694444445</v>
      </c>
      <c r="X1495" s="1">
        <v>43820.487500000003</v>
      </c>
      <c r="Y1495" s="1">
        <v>43816.393055555556</v>
      </c>
      <c r="AC1495" t="s">
        <v>53</v>
      </c>
      <c r="AD1495">
        <v>2969472760</v>
      </c>
      <c r="AE1495" s="1">
        <v>36916.71597222222</v>
      </c>
      <c r="AF1495" t="s">
        <v>10829</v>
      </c>
      <c r="AG1495" t="s">
        <v>10830</v>
      </c>
      <c r="AH1495" t="s">
        <v>51</v>
      </c>
      <c r="AJ1495" t="s">
        <v>53</v>
      </c>
      <c r="AL1495" t="s">
        <v>78</v>
      </c>
      <c r="AO1495" t="s">
        <v>5443</v>
      </c>
      <c r="AP1495" s="1">
        <v>43508.68472222222</v>
      </c>
    </row>
    <row r="1496" spans="1:43" x14ac:dyDescent="0.35">
      <c r="A1496" t="s">
        <v>10831</v>
      </c>
      <c r="B1496" t="s">
        <v>10832</v>
      </c>
      <c r="C1496" t="s">
        <v>622</v>
      </c>
      <c r="F1496">
        <v>15052219966</v>
      </c>
      <c r="H1496" t="s">
        <v>10833</v>
      </c>
      <c r="I1496" t="s">
        <v>179</v>
      </c>
      <c r="J1496" t="s">
        <v>491</v>
      </c>
      <c r="K1496" t="s">
        <v>6655</v>
      </c>
      <c r="M1496" t="s">
        <v>6656</v>
      </c>
      <c r="N1496" t="s">
        <v>6657</v>
      </c>
      <c r="O1496">
        <v>68102</v>
      </c>
      <c r="P1496" t="s">
        <v>50</v>
      </c>
      <c r="U1496" s="1">
        <v>43490.494444444441</v>
      </c>
      <c r="V1496" s="1">
        <v>43490.494444444441</v>
      </c>
      <c r="W1496" s="1">
        <v>43490.657638888886</v>
      </c>
      <c r="X1496" s="1">
        <v>45475.47152777778</v>
      </c>
      <c r="AC1496" t="s">
        <v>53</v>
      </c>
      <c r="AD1496">
        <v>2969472760</v>
      </c>
      <c r="AE1496" s="1">
        <v>36916.71597222222</v>
      </c>
      <c r="AF1496" t="s">
        <v>10834</v>
      </c>
      <c r="AG1496" t="s">
        <v>10835</v>
      </c>
      <c r="AH1496" t="s">
        <v>53</v>
      </c>
      <c r="AJ1496" t="s">
        <v>53</v>
      </c>
      <c r="AK1496" t="s">
        <v>10836</v>
      </c>
      <c r="AL1496" t="s">
        <v>78</v>
      </c>
      <c r="AO1496" t="s">
        <v>54</v>
      </c>
      <c r="AP1496" s="1">
        <v>45474.680555555555</v>
      </c>
    </row>
    <row r="1497" spans="1:43" x14ac:dyDescent="0.35">
      <c r="A1497" t="s">
        <v>10837</v>
      </c>
      <c r="B1497" t="s">
        <v>10838</v>
      </c>
      <c r="C1497" t="s">
        <v>10839</v>
      </c>
      <c r="F1497">
        <v>9703719602</v>
      </c>
      <c r="H1497" t="s">
        <v>10837</v>
      </c>
      <c r="J1497" t="s">
        <v>10840</v>
      </c>
      <c r="K1497" t="s">
        <v>10841</v>
      </c>
      <c r="M1497" t="s">
        <v>5866</v>
      </c>
      <c r="N1497" t="s">
        <v>65</v>
      </c>
      <c r="O1497">
        <v>80534</v>
      </c>
      <c r="P1497" t="s">
        <v>50</v>
      </c>
      <c r="U1497" s="1">
        <v>43491</v>
      </c>
      <c r="V1497" s="1">
        <v>43491</v>
      </c>
      <c r="W1497" s="1">
        <v>43491.638888888891</v>
      </c>
      <c r="X1497" s="1">
        <v>43491.638888888891</v>
      </c>
      <c r="AC1497" t="s">
        <v>53</v>
      </c>
      <c r="AD1497">
        <v>2969868003</v>
      </c>
      <c r="AE1497" s="1">
        <v>43496.393750000003</v>
      </c>
      <c r="AF1497" t="s">
        <v>10842</v>
      </c>
      <c r="AG1497" t="s">
        <v>10843</v>
      </c>
      <c r="AH1497" t="s">
        <v>51</v>
      </c>
      <c r="AJ1497" t="s">
        <v>53</v>
      </c>
      <c r="AL1497" t="s">
        <v>78</v>
      </c>
      <c r="AO1497" t="s">
        <v>5443</v>
      </c>
      <c r="AP1497" s="1">
        <v>44168.379861111112</v>
      </c>
    </row>
    <row r="1498" spans="1:43" x14ac:dyDescent="0.35">
      <c r="A1498" t="s">
        <v>10844</v>
      </c>
      <c r="B1498" t="s">
        <v>10845</v>
      </c>
      <c r="C1498" t="s">
        <v>89</v>
      </c>
      <c r="F1498" t="s">
        <v>10846</v>
      </c>
      <c r="H1498" t="s">
        <v>10847</v>
      </c>
      <c r="I1498" t="s">
        <v>179</v>
      </c>
      <c r="J1498" t="s">
        <v>10848</v>
      </c>
      <c r="K1498" t="s">
        <v>10849</v>
      </c>
      <c r="M1498" t="s">
        <v>3376</v>
      </c>
      <c r="N1498" t="s">
        <v>287</v>
      </c>
      <c r="O1498">
        <v>80621</v>
      </c>
      <c r="P1498" t="s">
        <v>50</v>
      </c>
      <c r="U1498" s="1">
        <v>43493.518750000003</v>
      </c>
      <c r="V1498" s="1">
        <v>43493.518750000003</v>
      </c>
      <c r="W1498" s="1">
        <v>44777.729166666664</v>
      </c>
      <c r="X1498" s="1">
        <v>44777.729166666664</v>
      </c>
      <c r="AC1498" t="s">
        <v>53</v>
      </c>
      <c r="AD1498">
        <v>2969635915</v>
      </c>
      <c r="AE1498" s="1">
        <v>41806.647222222222</v>
      </c>
      <c r="AF1498" t="s">
        <v>10850</v>
      </c>
      <c r="AG1498" t="s">
        <v>10851</v>
      </c>
      <c r="AH1498" t="s">
        <v>53</v>
      </c>
      <c r="AJ1498" t="s">
        <v>53</v>
      </c>
      <c r="AK1498" t="s">
        <v>8166</v>
      </c>
      <c r="AL1498" t="s">
        <v>68</v>
      </c>
      <c r="AO1498" t="s">
        <v>54</v>
      </c>
      <c r="AP1498" s="1">
        <v>45464.42083333333</v>
      </c>
      <c r="AQ1498" s="1">
        <v>45464.42291666667</v>
      </c>
    </row>
    <row r="1499" spans="1:43" x14ac:dyDescent="0.35">
      <c r="A1499" t="s">
        <v>10852</v>
      </c>
      <c r="B1499" t="s">
        <v>10853</v>
      </c>
      <c r="C1499" t="s">
        <v>961</v>
      </c>
      <c r="F1499">
        <v>19703737267</v>
      </c>
      <c r="H1499" t="s">
        <v>10854</v>
      </c>
      <c r="J1499" t="s">
        <v>10855</v>
      </c>
      <c r="K1499" t="s">
        <v>10856</v>
      </c>
      <c r="M1499" t="s">
        <v>10601</v>
      </c>
      <c r="N1499" t="s">
        <v>287</v>
      </c>
      <c r="O1499">
        <v>80534</v>
      </c>
      <c r="P1499" t="s">
        <v>50</v>
      </c>
      <c r="U1499" s="1">
        <v>43494</v>
      </c>
      <c r="V1499" s="1">
        <v>43494</v>
      </c>
      <c r="W1499" s="1">
        <v>43494.298611111109</v>
      </c>
      <c r="X1499" s="1">
        <v>43494.298611111109</v>
      </c>
      <c r="AC1499" t="s">
        <v>53</v>
      </c>
      <c r="AD1499">
        <v>2969867614</v>
      </c>
      <c r="AE1499" s="1">
        <v>43494.390277777777</v>
      </c>
      <c r="AF1499" t="s">
        <v>10857</v>
      </c>
      <c r="AG1499" t="s">
        <v>10858</v>
      </c>
      <c r="AH1499" t="s">
        <v>51</v>
      </c>
      <c r="AJ1499" t="s">
        <v>53</v>
      </c>
      <c r="AL1499" t="s">
        <v>78</v>
      </c>
      <c r="AO1499" t="s">
        <v>8142</v>
      </c>
      <c r="AP1499" s="1">
        <v>45193.277777777781</v>
      </c>
      <c r="AQ1499" s="1">
        <v>45189.229861111111</v>
      </c>
    </row>
    <row r="1500" spans="1:43" x14ac:dyDescent="0.35">
      <c r="A1500" t="s">
        <v>10859</v>
      </c>
      <c r="B1500" t="s">
        <v>10860</v>
      </c>
      <c r="C1500" t="s">
        <v>4450</v>
      </c>
      <c r="F1500" t="s">
        <v>10861</v>
      </c>
      <c r="H1500" t="s">
        <v>10862</v>
      </c>
      <c r="I1500" t="s">
        <v>200</v>
      </c>
      <c r="J1500" t="s">
        <v>2798</v>
      </c>
      <c r="K1500" t="s">
        <v>10863</v>
      </c>
      <c r="M1500" t="s">
        <v>10614</v>
      </c>
      <c r="N1500" t="s">
        <v>65</v>
      </c>
      <c r="O1500">
        <v>80651</v>
      </c>
      <c r="P1500" t="s">
        <v>50</v>
      </c>
      <c r="U1500" s="1">
        <v>43494.336111111108</v>
      </c>
      <c r="V1500" s="1">
        <v>43494.336111111108</v>
      </c>
      <c r="W1500" s="1">
        <v>43494.375</v>
      </c>
      <c r="X1500" s="1">
        <v>43494.375</v>
      </c>
      <c r="AC1500" t="s">
        <v>53</v>
      </c>
      <c r="AD1500">
        <v>2969476061</v>
      </c>
      <c r="AE1500" s="1">
        <v>37200</v>
      </c>
      <c r="AF1500" t="s">
        <v>2801</v>
      </c>
      <c r="AG1500" t="s">
        <v>10864</v>
      </c>
      <c r="AH1500" t="s">
        <v>53</v>
      </c>
      <c r="AJ1500" t="s">
        <v>53</v>
      </c>
      <c r="AK1500" t="s">
        <v>8166</v>
      </c>
      <c r="AL1500" t="s">
        <v>78</v>
      </c>
      <c r="AO1500" t="s">
        <v>54</v>
      </c>
      <c r="AP1500" s="1">
        <v>44907.61041666667</v>
      </c>
    </row>
    <row r="1501" spans="1:43" x14ac:dyDescent="0.35">
      <c r="A1501" t="s">
        <v>10865</v>
      </c>
      <c r="B1501" t="s">
        <v>10866</v>
      </c>
      <c r="C1501" t="s">
        <v>1608</v>
      </c>
      <c r="H1501" t="s">
        <v>10867</v>
      </c>
      <c r="I1501" t="s">
        <v>200</v>
      </c>
      <c r="J1501" t="s">
        <v>2798</v>
      </c>
      <c r="K1501" t="s">
        <v>10868</v>
      </c>
      <c r="M1501" t="s">
        <v>10869</v>
      </c>
      <c r="N1501" t="s">
        <v>1217</v>
      </c>
      <c r="O1501">
        <v>67951</v>
      </c>
      <c r="P1501" t="s">
        <v>50</v>
      </c>
      <c r="U1501" s="1">
        <v>43494.34652777778</v>
      </c>
      <c r="V1501" s="1">
        <v>43494.34652777778</v>
      </c>
      <c r="W1501" s="1">
        <v>43494.375694444447</v>
      </c>
      <c r="X1501" s="1">
        <v>43494.375694444447</v>
      </c>
      <c r="AC1501" t="s">
        <v>53</v>
      </c>
      <c r="AD1501">
        <v>2969476061</v>
      </c>
      <c r="AE1501" s="1">
        <v>37200</v>
      </c>
      <c r="AF1501" t="s">
        <v>10870</v>
      </c>
      <c r="AG1501" t="s">
        <v>10871</v>
      </c>
      <c r="AH1501" t="s">
        <v>53</v>
      </c>
      <c r="AJ1501" t="s">
        <v>53</v>
      </c>
      <c r="AK1501" t="s">
        <v>8166</v>
      </c>
      <c r="AL1501" t="s">
        <v>78</v>
      </c>
      <c r="AO1501" t="s">
        <v>54</v>
      </c>
      <c r="AP1501" s="1">
        <v>45385.402777777781</v>
      </c>
    </row>
    <row r="1502" spans="1:43" x14ac:dyDescent="0.35">
      <c r="A1502" t="s">
        <v>10872</v>
      </c>
      <c r="B1502" t="s">
        <v>10873</v>
      </c>
      <c r="C1502" t="s">
        <v>10874</v>
      </c>
      <c r="D1502" t="s">
        <v>2268</v>
      </c>
      <c r="F1502" t="s">
        <v>10875</v>
      </c>
      <c r="G1502" t="s">
        <v>10876</v>
      </c>
      <c r="H1502" t="s">
        <v>10877</v>
      </c>
      <c r="I1502" t="s">
        <v>200</v>
      </c>
      <c r="J1502" t="s">
        <v>2798</v>
      </c>
      <c r="K1502" t="s">
        <v>10878</v>
      </c>
      <c r="M1502" t="s">
        <v>10879</v>
      </c>
      <c r="N1502" t="s">
        <v>468</v>
      </c>
      <c r="O1502">
        <v>80651</v>
      </c>
      <c r="P1502" t="s">
        <v>50</v>
      </c>
      <c r="U1502" s="1">
        <v>43494.347222222219</v>
      </c>
      <c r="V1502" s="1">
        <v>43494.347222222219</v>
      </c>
      <c r="W1502" s="1">
        <v>43494.375694444447</v>
      </c>
      <c r="X1502" s="1">
        <v>44196.518750000003</v>
      </c>
      <c r="AC1502" t="s">
        <v>53</v>
      </c>
      <c r="AD1502">
        <v>2969476061</v>
      </c>
      <c r="AE1502" s="1">
        <v>37200</v>
      </c>
      <c r="AF1502" t="s">
        <v>2801</v>
      </c>
      <c r="AG1502" t="s">
        <v>10880</v>
      </c>
      <c r="AH1502" t="s">
        <v>53</v>
      </c>
      <c r="AJ1502" t="s">
        <v>53</v>
      </c>
      <c r="AK1502" t="s">
        <v>8166</v>
      </c>
      <c r="AL1502" t="s">
        <v>78</v>
      </c>
      <c r="AO1502" t="s">
        <v>54</v>
      </c>
      <c r="AP1502" s="1">
        <v>45005.538888888892</v>
      </c>
    </row>
    <row r="1503" spans="1:43" x14ac:dyDescent="0.35">
      <c r="A1503" t="s">
        <v>10881</v>
      </c>
      <c r="B1503" t="s">
        <v>10882</v>
      </c>
      <c r="C1503" t="s">
        <v>10883</v>
      </c>
      <c r="F1503" t="s">
        <v>10884</v>
      </c>
      <c r="H1503" t="s">
        <v>10885</v>
      </c>
      <c r="I1503" t="s">
        <v>179</v>
      </c>
      <c r="J1503" t="s">
        <v>10886</v>
      </c>
      <c r="K1503" t="s">
        <v>10887</v>
      </c>
      <c r="M1503" t="s">
        <v>252</v>
      </c>
      <c r="N1503" t="s">
        <v>253</v>
      </c>
      <c r="O1503">
        <v>88062</v>
      </c>
      <c r="P1503" t="s">
        <v>50</v>
      </c>
      <c r="U1503" s="1">
        <v>43494.584027777775</v>
      </c>
      <c r="V1503" s="1">
        <v>43494.584027777775</v>
      </c>
      <c r="W1503" s="1">
        <v>43494.586111111108</v>
      </c>
      <c r="X1503" s="1">
        <v>43494.586111111108</v>
      </c>
      <c r="AC1503" t="s">
        <v>53</v>
      </c>
      <c r="AD1503">
        <v>2969843342</v>
      </c>
      <c r="AE1503" s="1">
        <v>43383.520833333336</v>
      </c>
      <c r="AF1503" t="s">
        <v>10888</v>
      </c>
      <c r="AG1503" t="s">
        <v>10889</v>
      </c>
      <c r="AH1503" t="s">
        <v>53</v>
      </c>
      <c r="AJ1503" t="s">
        <v>53</v>
      </c>
      <c r="AK1503" t="s">
        <v>2497</v>
      </c>
      <c r="AL1503" t="s">
        <v>78</v>
      </c>
      <c r="AO1503" t="s">
        <v>54</v>
      </c>
      <c r="AP1503" s="1">
        <v>45358.493750000001</v>
      </c>
      <c r="AQ1503" s="1">
        <v>45311.46875</v>
      </c>
    </row>
    <row r="1504" spans="1:43" x14ac:dyDescent="0.35">
      <c r="A1504" t="s">
        <v>10890</v>
      </c>
      <c r="B1504" t="s">
        <v>189</v>
      </c>
      <c r="C1504" t="s">
        <v>2615</v>
      </c>
      <c r="F1504" t="s">
        <v>10891</v>
      </c>
      <c r="H1504" t="s">
        <v>10892</v>
      </c>
      <c r="J1504" t="s">
        <v>10893</v>
      </c>
      <c r="P1504" t="s">
        <v>50</v>
      </c>
      <c r="U1504" s="1">
        <v>43495</v>
      </c>
      <c r="V1504" s="1">
        <v>43495</v>
      </c>
      <c r="W1504" s="1">
        <v>43495.556944444441</v>
      </c>
      <c r="X1504" s="1">
        <v>43495.556944444441</v>
      </c>
      <c r="AC1504" t="s">
        <v>53</v>
      </c>
      <c r="AD1504">
        <v>2969585288</v>
      </c>
      <c r="AE1504" s="1">
        <v>41299.427083333336</v>
      </c>
      <c r="AF1504" t="s">
        <v>10894</v>
      </c>
      <c r="AG1504" t="s">
        <v>10895</v>
      </c>
      <c r="AH1504" t="s">
        <v>51</v>
      </c>
      <c r="AJ1504" t="s">
        <v>53</v>
      </c>
      <c r="AL1504" t="s">
        <v>78</v>
      </c>
      <c r="AO1504" t="s">
        <v>5443</v>
      </c>
      <c r="AP1504" s="1">
        <v>44630.603472222225</v>
      </c>
      <c r="AQ1504" s="1">
        <v>44630.60833333333</v>
      </c>
    </row>
    <row r="1505" spans="1:43" x14ac:dyDescent="0.35">
      <c r="A1505" t="s">
        <v>10896</v>
      </c>
      <c r="B1505" t="s">
        <v>3348</v>
      </c>
      <c r="C1505" t="s">
        <v>7692</v>
      </c>
      <c r="H1505" t="s">
        <v>10897</v>
      </c>
      <c r="J1505" t="s">
        <v>882</v>
      </c>
      <c r="P1505" t="s">
        <v>50</v>
      </c>
      <c r="U1505" s="1">
        <v>43495</v>
      </c>
      <c r="V1505" s="1">
        <v>43495</v>
      </c>
      <c r="W1505" s="1">
        <v>43495.60833333333</v>
      </c>
      <c r="X1505" s="1">
        <v>43495.60833333333</v>
      </c>
      <c r="AC1505" t="s">
        <v>53</v>
      </c>
      <c r="AD1505">
        <v>2969482269</v>
      </c>
      <c r="AE1505" s="1">
        <v>37567</v>
      </c>
      <c r="AF1505" t="s">
        <v>884</v>
      </c>
      <c r="AG1505" t="s">
        <v>10898</v>
      </c>
      <c r="AH1505" t="s">
        <v>51</v>
      </c>
      <c r="AJ1505" t="s">
        <v>53</v>
      </c>
      <c r="AL1505" t="s">
        <v>78</v>
      </c>
      <c r="AO1505" t="s">
        <v>5443</v>
      </c>
      <c r="AP1505" s="1">
        <v>43662.547222222223</v>
      </c>
    </row>
    <row r="1506" spans="1:43" x14ac:dyDescent="0.35">
      <c r="A1506" t="s">
        <v>10899</v>
      </c>
      <c r="B1506" t="s">
        <v>10900</v>
      </c>
      <c r="C1506" t="s">
        <v>2923</v>
      </c>
      <c r="D1506" t="s">
        <v>437</v>
      </c>
      <c r="H1506" t="s">
        <v>10901</v>
      </c>
      <c r="J1506" t="s">
        <v>1474</v>
      </c>
      <c r="P1506" t="s">
        <v>50</v>
      </c>
      <c r="U1506" s="1">
        <v>43495</v>
      </c>
      <c r="V1506" s="1">
        <v>43495</v>
      </c>
      <c r="W1506" s="1">
        <v>43495.625694444447</v>
      </c>
      <c r="X1506" s="1">
        <v>43495.625694444447</v>
      </c>
      <c r="AC1506" t="s">
        <v>53</v>
      </c>
      <c r="AD1506">
        <v>2969482060</v>
      </c>
      <c r="AE1506" s="1">
        <v>37557</v>
      </c>
      <c r="AF1506" t="s">
        <v>1476</v>
      </c>
      <c r="AG1506" t="s">
        <v>10902</v>
      </c>
      <c r="AH1506" t="s">
        <v>51</v>
      </c>
      <c r="AJ1506" t="s">
        <v>53</v>
      </c>
      <c r="AL1506" t="s">
        <v>68</v>
      </c>
      <c r="AO1506" t="s">
        <v>5443</v>
      </c>
      <c r="AP1506" s="1">
        <v>45216.415972222225</v>
      </c>
    </row>
    <row r="1507" spans="1:43" x14ac:dyDescent="0.35">
      <c r="A1507" t="s">
        <v>10903</v>
      </c>
      <c r="B1507" t="s">
        <v>3304</v>
      </c>
      <c r="C1507" t="s">
        <v>10904</v>
      </c>
      <c r="H1507" t="s">
        <v>10905</v>
      </c>
      <c r="I1507" t="s">
        <v>61</v>
      </c>
      <c r="J1507" t="s">
        <v>10274</v>
      </c>
      <c r="P1507" t="s">
        <v>50</v>
      </c>
      <c r="U1507" s="1">
        <v>43496.37777777778</v>
      </c>
      <c r="V1507" s="1">
        <v>43496.37777777778</v>
      </c>
      <c r="W1507" s="1">
        <v>43496.390972222223</v>
      </c>
      <c r="X1507" s="1">
        <v>43496.390972222223</v>
      </c>
      <c r="AC1507" t="s">
        <v>53</v>
      </c>
      <c r="AD1507">
        <v>2969475309</v>
      </c>
      <c r="AE1507" s="1">
        <v>37159</v>
      </c>
      <c r="AF1507" t="s">
        <v>10030</v>
      </c>
      <c r="AG1507" t="s">
        <v>10906</v>
      </c>
      <c r="AH1507" t="s">
        <v>53</v>
      </c>
      <c r="AJ1507" t="s">
        <v>53</v>
      </c>
      <c r="AK1507" t="s">
        <v>7761</v>
      </c>
      <c r="AL1507" t="s">
        <v>78</v>
      </c>
      <c r="AO1507" t="s">
        <v>54</v>
      </c>
      <c r="AP1507" s="1">
        <v>44053.616666666669</v>
      </c>
    </row>
    <row r="1508" spans="1:43" x14ac:dyDescent="0.35">
      <c r="A1508" t="s">
        <v>10907</v>
      </c>
      <c r="B1508" t="s">
        <v>10908</v>
      </c>
      <c r="C1508" t="s">
        <v>45</v>
      </c>
      <c r="F1508" t="s">
        <v>10909</v>
      </c>
      <c r="G1508">
        <v>9702220695</v>
      </c>
      <c r="H1508" t="s">
        <v>10910</v>
      </c>
      <c r="I1508" t="s">
        <v>169</v>
      </c>
      <c r="K1508" t="s">
        <v>10911</v>
      </c>
      <c r="M1508" t="s">
        <v>10912</v>
      </c>
      <c r="N1508" t="s">
        <v>468</v>
      </c>
      <c r="O1508">
        <v>80528</v>
      </c>
      <c r="P1508" t="s">
        <v>50</v>
      </c>
      <c r="U1508" s="1">
        <v>43497.506944444445</v>
      </c>
      <c r="V1508" s="1">
        <v>43497.506944444445</v>
      </c>
      <c r="W1508" s="1">
        <v>43497.525000000001</v>
      </c>
      <c r="X1508" s="1">
        <v>43497.525000000001</v>
      </c>
      <c r="AC1508" t="s">
        <v>53</v>
      </c>
      <c r="AD1508">
        <v>9999999999</v>
      </c>
      <c r="AE1508" s="1">
        <v>45196</v>
      </c>
      <c r="AG1508" t="s">
        <v>10913</v>
      </c>
      <c r="AH1508" t="s">
        <v>53</v>
      </c>
      <c r="AJ1508" t="s">
        <v>53</v>
      </c>
      <c r="AK1508" t="s">
        <v>8166</v>
      </c>
      <c r="AL1508" t="s">
        <v>78</v>
      </c>
      <c r="AO1508" t="s">
        <v>54</v>
      </c>
      <c r="AP1508" s="1">
        <v>44631.374305555553</v>
      </c>
      <c r="AQ1508" s="1">
        <v>43948.404861111114</v>
      </c>
    </row>
    <row r="1509" spans="1:43" x14ac:dyDescent="0.35">
      <c r="A1509" t="s">
        <v>10914</v>
      </c>
      <c r="B1509" t="s">
        <v>10915</v>
      </c>
      <c r="C1509" t="s">
        <v>6742</v>
      </c>
      <c r="F1509" t="s">
        <v>10916</v>
      </c>
      <c r="H1509" t="s">
        <v>10917</v>
      </c>
      <c r="I1509" t="s">
        <v>200</v>
      </c>
      <c r="J1509" t="s">
        <v>2798</v>
      </c>
      <c r="K1509" t="s">
        <v>10918</v>
      </c>
      <c r="M1509" t="s">
        <v>10614</v>
      </c>
      <c r="N1509" t="s">
        <v>65</v>
      </c>
      <c r="O1509">
        <v>80651</v>
      </c>
      <c r="P1509" t="s">
        <v>50</v>
      </c>
      <c r="U1509" s="1">
        <v>43497.67291666667</v>
      </c>
      <c r="V1509" s="1">
        <v>43497.67291666667</v>
      </c>
      <c r="W1509" s="1">
        <v>43497.69027777778</v>
      </c>
      <c r="X1509" s="1">
        <v>43497.69027777778</v>
      </c>
      <c r="AC1509" t="s">
        <v>51</v>
      </c>
      <c r="AD1509">
        <v>2969476061</v>
      </c>
      <c r="AE1509" s="1">
        <v>37200</v>
      </c>
      <c r="AF1509" t="s">
        <v>10919</v>
      </c>
      <c r="AG1509" t="s">
        <v>10920</v>
      </c>
      <c r="AH1509" t="s">
        <v>53</v>
      </c>
      <c r="AJ1509" t="s">
        <v>53</v>
      </c>
      <c r="AK1509" t="s">
        <v>8166</v>
      </c>
      <c r="AL1509" t="s">
        <v>68</v>
      </c>
      <c r="AO1509" t="s">
        <v>54</v>
      </c>
      <c r="AP1509" s="1">
        <v>45187.506249999999</v>
      </c>
      <c r="AQ1509" s="1">
        <v>43959.536111111112</v>
      </c>
    </row>
    <row r="1510" spans="1:43" x14ac:dyDescent="0.35">
      <c r="A1510" t="s">
        <v>10921</v>
      </c>
      <c r="B1510" t="s">
        <v>10922</v>
      </c>
      <c r="C1510" t="s">
        <v>320</v>
      </c>
      <c r="F1510" t="s">
        <v>10923</v>
      </c>
      <c r="H1510" t="s">
        <v>10921</v>
      </c>
      <c r="J1510" t="s">
        <v>10924</v>
      </c>
      <c r="K1510" t="s">
        <v>10925</v>
      </c>
      <c r="M1510" t="s">
        <v>4791</v>
      </c>
      <c r="N1510" t="s">
        <v>65</v>
      </c>
      <c r="O1510">
        <v>80470</v>
      </c>
      <c r="P1510" t="s">
        <v>50</v>
      </c>
      <c r="U1510" s="1">
        <v>43500</v>
      </c>
      <c r="V1510" s="1">
        <v>43500</v>
      </c>
      <c r="W1510" s="1">
        <v>43500.604166666664</v>
      </c>
      <c r="X1510" s="1">
        <v>43500.604166666664</v>
      </c>
      <c r="AC1510" t="s">
        <v>53</v>
      </c>
      <c r="AD1510">
        <v>2969772090</v>
      </c>
      <c r="AE1510" s="1">
        <v>43104.4375</v>
      </c>
      <c r="AF1510" t="s">
        <v>10926</v>
      </c>
      <c r="AG1510" t="s">
        <v>10927</v>
      </c>
      <c r="AH1510" t="s">
        <v>51</v>
      </c>
      <c r="AJ1510" t="s">
        <v>53</v>
      </c>
      <c r="AL1510" t="s">
        <v>78</v>
      </c>
      <c r="AO1510" t="s">
        <v>5443</v>
      </c>
      <c r="AP1510" s="1">
        <v>45036.563194444447</v>
      </c>
    </row>
    <row r="1511" spans="1:43" x14ac:dyDescent="0.35">
      <c r="A1511" t="s">
        <v>10928</v>
      </c>
      <c r="B1511" t="s">
        <v>10929</v>
      </c>
      <c r="C1511" t="s">
        <v>106</v>
      </c>
      <c r="F1511">
        <v>9705894640</v>
      </c>
      <c r="H1511" t="s">
        <v>10928</v>
      </c>
      <c r="J1511" t="s">
        <v>10930</v>
      </c>
      <c r="K1511" t="s">
        <v>10931</v>
      </c>
      <c r="M1511" t="s">
        <v>1504</v>
      </c>
      <c r="N1511" t="s">
        <v>65</v>
      </c>
      <c r="O1511">
        <v>81650</v>
      </c>
      <c r="P1511" t="s">
        <v>50</v>
      </c>
      <c r="U1511" s="1">
        <v>43501</v>
      </c>
      <c r="V1511" s="1">
        <v>43501</v>
      </c>
      <c r="W1511" s="1">
        <v>43501.504166666666</v>
      </c>
      <c r="X1511" s="1">
        <v>43881.420138888891</v>
      </c>
      <c r="AC1511" t="s">
        <v>53</v>
      </c>
      <c r="AD1511">
        <v>2969868650</v>
      </c>
      <c r="AE1511" s="1">
        <v>43501.506249999999</v>
      </c>
      <c r="AF1511" t="s">
        <v>10932</v>
      </c>
      <c r="AG1511" t="s">
        <v>10933</v>
      </c>
      <c r="AH1511" t="s">
        <v>51</v>
      </c>
      <c r="AJ1511" t="s">
        <v>53</v>
      </c>
      <c r="AL1511" t="s">
        <v>78</v>
      </c>
      <c r="AO1511" t="s">
        <v>5443</v>
      </c>
      <c r="AP1511" s="1">
        <v>44584.536805555559</v>
      </c>
      <c r="AQ1511" s="1">
        <v>44584.536111111112</v>
      </c>
    </row>
    <row r="1512" spans="1:43" x14ac:dyDescent="0.35">
      <c r="A1512" t="s">
        <v>10934</v>
      </c>
      <c r="B1512" t="s">
        <v>4808</v>
      </c>
      <c r="C1512" t="s">
        <v>3803</v>
      </c>
      <c r="F1512" t="s">
        <v>10935</v>
      </c>
      <c r="H1512" t="s">
        <v>10936</v>
      </c>
      <c r="I1512" t="s">
        <v>200</v>
      </c>
      <c r="J1512" t="s">
        <v>9831</v>
      </c>
      <c r="K1512" t="s">
        <v>6725</v>
      </c>
      <c r="M1512" t="s">
        <v>154</v>
      </c>
      <c r="N1512" t="s">
        <v>326</v>
      </c>
      <c r="O1512">
        <v>80634</v>
      </c>
      <c r="P1512" t="s">
        <v>50</v>
      </c>
      <c r="U1512" s="1">
        <v>43501.504861111112</v>
      </c>
      <c r="V1512" s="1">
        <v>43501.504861111112</v>
      </c>
      <c r="W1512" s="1">
        <v>43501.645138888889</v>
      </c>
      <c r="X1512" s="1">
        <v>43501.645138888889</v>
      </c>
      <c r="AC1512" t="s">
        <v>53</v>
      </c>
      <c r="AD1512">
        <v>2969523509</v>
      </c>
      <c r="AE1512" s="1">
        <v>39134.488194444442</v>
      </c>
      <c r="AF1512" t="s">
        <v>10937</v>
      </c>
      <c r="AG1512" t="s">
        <v>10938</v>
      </c>
      <c r="AH1512" t="s">
        <v>53</v>
      </c>
      <c r="AJ1512" t="s">
        <v>53</v>
      </c>
      <c r="AK1512" t="s">
        <v>7163</v>
      </c>
      <c r="AL1512" t="s">
        <v>78</v>
      </c>
      <c r="AO1512" t="s">
        <v>54</v>
      </c>
      <c r="AP1512" s="1">
        <v>45463.385416666664</v>
      </c>
    </row>
    <row r="1513" spans="1:43" x14ac:dyDescent="0.35">
      <c r="A1513" t="s">
        <v>10939</v>
      </c>
      <c r="B1513" t="s">
        <v>10940</v>
      </c>
      <c r="C1513" t="s">
        <v>4450</v>
      </c>
      <c r="F1513" t="s">
        <v>10941</v>
      </c>
      <c r="H1513" t="s">
        <v>10942</v>
      </c>
      <c r="I1513" t="s">
        <v>394</v>
      </c>
      <c r="J1513" t="s">
        <v>10943</v>
      </c>
      <c r="K1513" t="s">
        <v>10944</v>
      </c>
      <c r="M1513" t="s">
        <v>3894</v>
      </c>
      <c r="N1513" t="s">
        <v>65</v>
      </c>
      <c r="O1513">
        <v>80229</v>
      </c>
      <c r="P1513" t="s">
        <v>50</v>
      </c>
      <c r="Q1513" t="s">
        <v>502</v>
      </c>
      <c r="S1513" t="s">
        <v>3320</v>
      </c>
      <c r="U1513" s="1">
        <v>41912.673611111109</v>
      </c>
      <c r="V1513" s="1">
        <v>43502.504166666666</v>
      </c>
      <c r="W1513" s="1">
        <v>41912.679861111108</v>
      </c>
      <c r="X1513" s="1">
        <v>41912.679861111108</v>
      </c>
      <c r="AC1513" t="s">
        <v>51</v>
      </c>
      <c r="AD1513">
        <v>2969581514</v>
      </c>
      <c r="AE1513" s="1">
        <v>41214.557638888888</v>
      </c>
      <c r="AF1513" t="s">
        <v>10945</v>
      </c>
      <c r="AG1513" t="s">
        <v>10946</v>
      </c>
      <c r="AH1513" t="s">
        <v>53</v>
      </c>
      <c r="AJ1513" t="s">
        <v>53</v>
      </c>
      <c r="AK1513" t="s">
        <v>570</v>
      </c>
      <c r="AL1513" t="s">
        <v>68</v>
      </c>
      <c r="AO1513" t="s">
        <v>54</v>
      </c>
    </row>
    <row r="1514" spans="1:43" x14ac:dyDescent="0.35">
      <c r="A1514" t="s">
        <v>10947</v>
      </c>
      <c r="B1514" t="s">
        <v>10948</v>
      </c>
      <c r="C1514" t="s">
        <v>10164</v>
      </c>
      <c r="F1514" t="s">
        <v>10949</v>
      </c>
      <c r="G1514" t="s">
        <v>10950</v>
      </c>
      <c r="H1514" t="s">
        <v>10951</v>
      </c>
      <c r="I1514" t="s">
        <v>816</v>
      </c>
      <c r="J1514" t="s">
        <v>85</v>
      </c>
      <c r="K1514" t="s">
        <v>10952</v>
      </c>
      <c r="M1514" t="s">
        <v>2815</v>
      </c>
      <c r="N1514" t="s">
        <v>65</v>
      </c>
      <c r="O1514">
        <v>80011</v>
      </c>
      <c r="P1514" t="s">
        <v>50</v>
      </c>
      <c r="U1514" s="1">
        <v>43502.527083333334</v>
      </c>
      <c r="V1514" s="1">
        <v>43502.527083333334</v>
      </c>
      <c r="AC1514" t="s">
        <v>53</v>
      </c>
      <c r="AD1514">
        <v>2969485219</v>
      </c>
      <c r="AE1514" s="1">
        <v>37784</v>
      </c>
      <c r="AG1514" t="s">
        <v>10953</v>
      </c>
      <c r="AH1514" t="s">
        <v>53</v>
      </c>
      <c r="AJ1514" t="s">
        <v>53</v>
      </c>
      <c r="AK1514" t="s">
        <v>570</v>
      </c>
      <c r="AO1514" t="s">
        <v>54</v>
      </c>
    </row>
    <row r="1515" spans="1:43" x14ac:dyDescent="0.35">
      <c r="A1515" t="s">
        <v>10954</v>
      </c>
      <c r="B1515" t="s">
        <v>10955</v>
      </c>
      <c r="C1515" t="s">
        <v>1338</v>
      </c>
      <c r="D1515" t="s">
        <v>53</v>
      </c>
      <c r="F1515" t="s">
        <v>8234</v>
      </c>
      <c r="H1515" t="s">
        <v>10956</v>
      </c>
      <c r="J1515" t="s">
        <v>534</v>
      </c>
      <c r="P1515" t="s">
        <v>50</v>
      </c>
      <c r="U1515" s="1">
        <v>43503</v>
      </c>
      <c r="V1515" s="1">
        <v>43503</v>
      </c>
      <c r="W1515" s="1">
        <v>43503.398611111108</v>
      </c>
      <c r="X1515" s="1">
        <v>43503.398611111108</v>
      </c>
      <c r="AC1515" t="s">
        <v>53</v>
      </c>
      <c r="AD1515">
        <v>2969480024</v>
      </c>
      <c r="AE1515" s="1">
        <v>37427</v>
      </c>
      <c r="AF1515" t="s">
        <v>140</v>
      </c>
      <c r="AG1515" t="s">
        <v>10957</v>
      </c>
      <c r="AH1515" t="s">
        <v>51</v>
      </c>
      <c r="AJ1515" t="s">
        <v>53</v>
      </c>
      <c r="AL1515" t="s">
        <v>78</v>
      </c>
      <c r="AO1515" t="s">
        <v>5443</v>
      </c>
      <c r="AP1515" s="1">
        <v>44081.760416666664</v>
      </c>
      <c r="AQ1515" s="1">
        <v>44081.77847222222</v>
      </c>
    </row>
    <row r="1516" spans="1:43" x14ac:dyDescent="0.35">
      <c r="A1516" t="s">
        <v>10958</v>
      </c>
      <c r="B1516" t="s">
        <v>3728</v>
      </c>
      <c r="C1516" t="s">
        <v>1798</v>
      </c>
      <c r="D1516" t="s">
        <v>654</v>
      </c>
      <c r="F1516" t="s">
        <v>8234</v>
      </c>
      <c r="H1516" t="s">
        <v>10956</v>
      </c>
      <c r="J1516" t="s">
        <v>534</v>
      </c>
      <c r="P1516" t="s">
        <v>50</v>
      </c>
      <c r="U1516" s="1">
        <v>43503</v>
      </c>
      <c r="V1516" s="1">
        <v>43503</v>
      </c>
      <c r="W1516" s="1">
        <v>43503.740277777775</v>
      </c>
      <c r="X1516" s="1">
        <v>43503.740277777775</v>
      </c>
      <c r="AC1516" t="s">
        <v>53</v>
      </c>
      <c r="AD1516">
        <v>2969480024</v>
      </c>
      <c r="AE1516" s="1">
        <v>37427</v>
      </c>
      <c r="AF1516" t="s">
        <v>140</v>
      </c>
      <c r="AG1516" t="s">
        <v>10959</v>
      </c>
      <c r="AH1516" t="s">
        <v>51</v>
      </c>
      <c r="AJ1516" t="s">
        <v>53</v>
      </c>
      <c r="AL1516" t="s">
        <v>78</v>
      </c>
      <c r="AO1516" t="s">
        <v>5443</v>
      </c>
      <c r="AP1516" s="1">
        <v>45469.505555555559</v>
      </c>
      <c r="AQ1516" s="1">
        <v>45462.381944444445</v>
      </c>
    </row>
    <row r="1517" spans="1:43" x14ac:dyDescent="0.35">
      <c r="A1517" t="s">
        <v>10960</v>
      </c>
      <c r="B1517" t="s">
        <v>2078</v>
      </c>
      <c r="C1517" t="s">
        <v>1421</v>
      </c>
      <c r="F1517" t="s">
        <v>10961</v>
      </c>
      <c r="H1517" t="s">
        <v>4058</v>
      </c>
      <c r="I1517" t="s">
        <v>179</v>
      </c>
      <c r="J1517" t="s">
        <v>739</v>
      </c>
      <c r="K1517" t="s">
        <v>10962</v>
      </c>
      <c r="M1517" t="s">
        <v>137</v>
      </c>
      <c r="N1517" t="s">
        <v>326</v>
      </c>
      <c r="O1517" t="s">
        <v>5138</v>
      </c>
      <c r="P1517" t="s">
        <v>50</v>
      </c>
      <c r="U1517" s="1">
        <v>43503.642361111109</v>
      </c>
      <c r="V1517" s="1">
        <v>43503.642361111109</v>
      </c>
      <c r="W1517" s="1">
        <v>43504.600694444445</v>
      </c>
      <c r="X1517" s="1">
        <v>43504.600694444445</v>
      </c>
      <c r="AC1517" t="s">
        <v>53</v>
      </c>
      <c r="AD1517">
        <v>2969475436</v>
      </c>
      <c r="AE1517" s="1">
        <v>37166.661111111112</v>
      </c>
      <c r="AF1517" t="s">
        <v>741</v>
      </c>
      <c r="AG1517" t="s">
        <v>10963</v>
      </c>
      <c r="AH1517" t="s">
        <v>53</v>
      </c>
      <c r="AJ1517" t="s">
        <v>53</v>
      </c>
      <c r="AK1517" t="s">
        <v>7072</v>
      </c>
      <c r="AL1517" t="s">
        <v>68</v>
      </c>
      <c r="AO1517" t="s">
        <v>54</v>
      </c>
      <c r="AP1517" s="1">
        <v>45201.334027777775</v>
      </c>
      <c r="AQ1517" s="1">
        <v>45201.347916666666</v>
      </c>
    </row>
    <row r="1518" spans="1:43" x14ac:dyDescent="0.35">
      <c r="A1518" t="s">
        <v>10964</v>
      </c>
      <c r="B1518" t="s">
        <v>822</v>
      </c>
      <c r="C1518" t="s">
        <v>1564</v>
      </c>
      <c r="F1518" t="s">
        <v>10965</v>
      </c>
      <c r="H1518" t="s">
        <v>10966</v>
      </c>
      <c r="I1518" t="s">
        <v>464</v>
      </c>
      <c r="J1518" t="s">
        <v>10967</v>
      </c>
      <c r="K1518" t="s">
        <v>10968</v>
      </c>
      <c r="M1518" t="s">
        <v>137</v>
      </c>
      <c r="N1518" t="s">
        <v>65</v>
      </c>
      <c r="O1518" t="s">
        <v>10969</v>
      </c>
      <c r="P1518" t="s">
        <v>50</v>
      </c>
      <c r="Q1518" t="s">
        <v>502</v>
      </c>
      <c r="U1518" s="1">
        <v>39591.354861111111</v>
      </c>
      <c r="V1518" s="1">
        <v>43507.431944444441</v>
      </c>
      <c r="W1518" s="1">
        <v>39591.37777777778</v>
      </c>
      <c r="X1518" s="1">
        <v>39591.37777777778</v>
      </c>
      <c r="AC1518" t="s">
        <v>51</v>
      </c>
      <c r="AD1518">
        <v>2969533276</v>
      </c>
      <c r="AE1518" s="1">
        <v>39591.376388888886</v>
      </c>
      <c r="AF1518" t="s">
        <v>10970</v>
      </c>
      <c r="AG1518" t="s">
        <v>10971</v>
      </c>
      <c r="AH1518" t="s">
        <v>53</v>
      </c>
      <c r="AJ1518" t="s">
        <v>53</v>
      </c>
      <c r="AK1518" t="s">
        <v>570</v>
      </c>
      <c r="AL1518" t="s">
        <v>68</v>
      </c>
      <c r="AO1518" t="s">
        <v>54</v>
      </c>
      <c r="AP1518" s="1">
        <v>45407.36041666667</v>
      </c>
      <c r="AQ1518" s="1">
        <v>44518.599305555559</v>
      </c>
    </row>
    <row r="1519" spans="1:43" x14ac:dyDescent="0.35">
      <c r="A1519" t="s">
        <v>10972</v>
      </c>
      <c r="B1519" t="s">
        <v>10973</v>
      </c>
      <c r="C1519" t="s">
        <v>97</v>
      </c>
      <c r="D1519" t="s">
        <v>1648</v>
      </c>
      <c r="F1519" t="s">
        <v>6413</v>
      </c>
      <c r="H1519" t="s">
        <v>10974</v>
      </c>
      <c r="I1519" t="s">
        <v>394</v>
      </c>
      <c r="J1519" t="s">
        <v>1004</v>
      </c>
      <c r="K1519" t="s">
        <v>10975</v>
      </c>
      <c r="M1519" t="s">
        <v>159</v>
      </c>
      <c r="N1519" t="s">
        <v>65</v>
      </c>
      <c r="O1519">
        <v>80907</v>
      </c>
      <c r="P1519" t="s">
        <v>50</v>
      </c>
      <c r="U1519" s="1">
        <v>43507.651388888888</v>
      </c>
      <c r="V1519" s="1">
        <v>43507.651388888888</v>
      </c>
      <c r="W1519" s="1">
        <v>43507.652083333334</v>
      </c>
      <c r="X1519" s="1">
        <v>43507.652083333334</v>
      </c>
      <c r="AC1519" t="s">
        <v>53</v>
      </c>
      <c r="AD1519">
        <v>2969608691</v>
      </c>
      <c r="AE1519" s="1">
        <v>41662.450694444444</v>
      </c>
      <c r="AF1519" t="s">
        <v>1008</v>
      </c>
      <c r="AG1519" t="s">
        <v>10976</v>
      </c>
      <c r="AH1519" t="s">
        <v>51</v>
      </c>
      <c r="AI1519" t="s">
        <v>51</v>
      </c>
      <c r="AJ1519" t="s">
        <v>53</v>
      </c>
      <c r="AL1519" t="s">
        <v>78</v>
      </c>
      <c r="AO1519" t="s">
        <v>54</v>
      </c>
      <c r="AP1519" s="1">
        <v>44714.637499999997</v>
      </c>
      <c r="AQ1519" s="1">
        <v>44712.70416666667</v>
      </c>
    </row>
    <row r="1520" spans="1:43" x14ac:dyDescent="0.35">
      <c r="A1520" t="s">
        <v>10977</v>
      </c>
      <c r="B1520" t="s">
        <v>10978</v>
      </c>
      <c r="C1520" t="s">
        <v>587</v>
      </c>
      <c r="H1520" t="s">
        <v>10979</v>
      </c>
      <c r="J1520" t="s">
        <v>10980</v>
      </c>
      <c r="U1520" s="1">
        <v>43508</v>
      </c>
      <c r="V1520" s="1">
        <v>43508</v>
      </c>
      <c r="W1520" s="1">
        <v>43508.667361111111</v>
      </c>
      <c r="X1520" s="1">
        <v>43508.667361111111</v>
      </c>
      <c r="AC1520" t="s">
        <v>53</v>
      </c>
      <c r="AD1520">
        <v>2969862446</v>
      </c>
      <c r="AE1520" s="1">
        <v>43460.345833333333</v>
      </c>
      <c r="AF1520" t="s">
        <v>10981</v>
      </c>
      <c r="AG1520" t="s">
        <v>10982</v>
      </c>
      <c r="AH1520" t="s">
        <v>51</v>
      </c>
      <c r="AJ1520" t="s">
        <v>53</v>
      </c>
      <c r="AL1520" t="s">
        <v>78</v>
      </c>
      <c r="AO1520" t="s">
        <v>8142</v>
      </c>
    </row>
    <row r="1521" spans="1:43" x14ac:dyDescent="0.35">
      <c r="A1521" t="s">
        <v>10983</v>
      </c>
      <c r="B1521" t="s">
        <v>10984</v>
      </c>
      <c r="C1521" t="s">
        <v>1471</v>
      </c>
      <c r="D1521" t="s">
        <v>654</v>
      </c>
      <c r="F1521" t="s">
        <v>10985</v>
      </c>
      <c r="G1521" t="s">
        <v>10986</v>
      </c>
      <c r="H1521" t="s">
        <v>10987</v>
      </c>
      <c r="I1521" t="s">
        <v>200</v>
      </c>
      <c r="J1521" t="s">
        <v>49</v>
      </c>
      <c r="P1521" t="s">
        <v>50</v>
      </c>
      <c r="U1521" s="1">
        <v>43510.423611111109</v>
      </c>
      <c r="V1521" s="1">
        <v>43510.423611111109</v>
      </c>
      <c r="W1521" s="1">
        <v>45289.405555555553</v>
      </c>
      <c r="X1521" s="1">
        <v>45289.405555555553</v>
      </c>
      <c r="AC1521" t="s">
        <v>51</v>
      </c>
      <c r="AD1521">
        <v>1000000000</v>
      </c>
      <c r="AE1521" s="1">
        <v>37295</v>
      </c>
      <c r="AG1521" t="s">
        <v>10988</v>
      </c>
      <c r="AH1521" t="s">
        <v>53</v>
      </c>
      <c r="AJ1521" t="s">
        <v>53</v>
      </c>
      <c r="AO1521" t="s">
        <v>54</v>
      </c>
      <c r="AP1521" s="1">
        <v>45379.461111111108</v>
      </c>
    </row>
    <row r="1522" spans="1:43" x14ac:dyDescent="0.35">
      <c r="A1522" t="s">
        <v>10989</v>
      </c>
      <c r="B1522" t="s">
        <v>10990</v>
      </c>
      <c r="C1522" t="s">
        <v>702</v>
      </c>
      <c r="F1522" t="s">
        <v>10991</v>
      </c>
      <c r="G1522">
        <v>7204669226</v>
      </c>
      <c r="H1522" t="s">
        <v>10992</v>
      </c>
      <c r="I1522" t="s">
        <v>200</v>
      </c>
      <c r="J1522" t="s">
        <v>2798</v>
      </c>
      <c r="K1522" t="s">
        <v>10993</v>
      </c>
      <c r="M1522" t="s">
        <v>2800</v>
      </c>
      <c r="N1522" t="s">
        <v>65</v>
      </c>
      <c r="O1522">
        <v>80601</v>
      </c>
      <c r="P1522" t="s">
        <v>50</v>
      </c>
      <c r="U1522" s="1">
        <v>43510.561805555553</v>
      </c>
      <c r="V1522" s="1">
        <v>43510.561805555553</v>
      </c>
      <c r="W1522" s="1">
        <v>43511.623611111114</v>
      </c>
      <c r="X1522" s="1">
        <v>44188.532638888886</v>
      </c>
      <c r="AC1522" t="s">
        <v>53</v>
      </c>
      <c r="AD1522">
        <v>2969476061</v>
      </c>
      <c r="AE1522" s="1">
        <v>37200</v>
      </c>
      <c r="AF1522" t="s">
        <v>10994</v>
      </c>
      <c r="AG1522" t="s">
        <v>10995</v>
      </c>
      <c r="AH1522" t="s">
        <v>53</v>
      </c>
      <c r="AJ1522" t="s">
        <v>53</v>
      </c>
      <c r="AK1522" t="s">
        <v>8166</v>
      </c>
      <c r="AL1522" t="s">
        <v>78</v>
      </c>
      <c r="AO1522" t="s">
        <v>54</v>
      </c>
      <c r="AP1522" s="1">
        <v>45166.364583333336</v>
      </c>
    </row>
    <row r="1523" spans="1:43" x14ac:dyDescent="0.35">
      <c r="A1523" t="s">
        <v>10996</v>
      </c>
      <c r="B1523" t="s">
        <v>2078</v>
      </c>
      <c r="C1523" t="s">
        <v>3418</v>
      </c>
      <c r="F1523" t="s">
        <v>10997</v>
      </c>
      <c r="H1523" t="s">
        <v>10998</v>
      </c>
      <c r="J1523" t="s">
        <v>10999</v>
      </c>
      <c r="O1523">
        <v>79938</v>
      </c>
      <c r="P1523" t="s">
        <v>50</v>
      </c>
      <c r="U1523" s="1">
        <v>43516</v>
      </c>
      <c r="V1523" s="1">
        <v>43516</v>
      </c>
      <c r="W1523" s="1">
        <v>43516.421527777777</v>
      </c>
      <c r="X1523" s="1">
        <v>43516.421527777777</v>
      </c>
      <c r="AC1523" t="s">
        <v>53</v>
      </c>
      <c r="AD1523">
        <v>2969757656</v>
      </c>
      <c r="AE1523" s="1">
        <v>42996.335416666669</v>
      </c>
      <c r="AF1523" t="s">
        <v>11000</v>
      </c>
      <c r="AG1523" t="s">
        <v>11001</v>
      </c>
      <c r="AH1523" t="s">
        <v>51</v>
      </c>
      <c r="AJ1523" t="s">
        <v>53</v>
      </c>
      <c r="AL1523" t="s">
        <v>78</v>
      </c>
      <c r="AO1523" t="s">
        <v>8142</v>
      </c>
      <c r="AP1523" s="1">
        <v>44929.381944444445</v>
      </c>
    </row>
    <row r="1524" spans="1:43" x14ac:dyDescent="0.35">
      <c r="A1524" t="s">
        <v>11002</v>
      </c>
      <c r="B1524" t="s">
        <v>11003</v>
      </c>
      <c r="C1524" t="s">
        <v>398</v>
      </c>
      <c r="F1524" t="s">
        <v>10544</v>
      </c>
      <c r="H1524" t="s">
        <v>10545</v>
      </c>
      <c r="I1524" t="s">
        <v>169</v>
      </c>
      <c r="J1524" t="s">
        <v>10434</v>
      </c>
      <c r="K1524" t="s">
        <v>10546</v>
      </c>
      <c r="M1524" t="s">
        <v>10547</v>
      </c>
      <c r="N1524" t="s">
        <v>1593</v>
      </c>
      <c r="O1524">
        <v>35238</v>
      </c>
      <c r="P1524" t="s">
        <v>50</v>
      </c>
      <c r="U1524" s="1">
        <v>43516</v>
      </c>
      <c r="V1524" s="1">
        <v>43516</v>
      </c>
      <c r="W1524" s="1">
        <v>43516.425000000003</v>
      </c>
      <c r="X1524" s="1">
        <v>45064.486111111109</v>
      </c>
      <c r="Y1524" s="1">
        <v>44362.604861111111</v>
      </c>
      <c r="AC1524" t="s">
        <v>53</v>
      </c>
      <c r="AD1524">
        <v>2969478809</v>
      </c>
      <c r="AE1524" s="1">
        <v>37358</v>
      </c>
      <c r="AF1524" t="s">
        <v>10436</v>
      </c>
      <c r="AG1524" t="s">
        <v>11004</v>
      </c>
      <c r="AH1524" t="s">
        <v>51</v>
      </c>
      <c r="AJ1524" t="s">
        <v>53</v>
      </c>
      <c r="AL1524" t="s">
        <v>78</v>
      </c>
      <c r="AO1524" t="s">
        <v>5443</v>
      </c>
      <c r="AP1524" s="1">
        <v>45064.488194444442</v>
      </c>
    </row>
    <row r="1525" spans="1:43" x14ac:dyDescent="0.35">
      <c r="A1525" t="s">
        <v>11005</v>
      </c>
      <c r="B1525" t="s">
        <v>11006</v>
      </c>
      <c r="C1525" t="s">
        <v>11007</v>
      </c>
      <c r="F1525" t="s">
        <v>10544</v>
      </c>
      <c r="H1525" t="s">
        <v>10545</v>
      </c>
      <c r="I1525" t="s">
        <v>169</v>
      </c>
      <c r="J1525" t="s">
        <v>11008</v>
      </c>
      <c r="K1525" t="s">
        <v>10546</v>
      </c>
      <c r="M1525" t="s">
        <v>10547</v>
      </c>
      <c r="N1525" t="s">
        <v>1593</v>
      </c>
      <c r="O1525">
        <v>35238</v>
      </c>
      <c r="P1525" t="s">
        <v>50</v>
      </c>
      <c r="U1525" s="1">
        <v>43516</v>
      </c>
      <c r="V1525" s="1">
        <v>43516</v>
      </c>
      <c r="W1525" s="1">
        <v>43516.404166666667</v>
      </c>
      <c r="X1525" s="1">
        <v>45399.625694444447</v>
      </c>
      <c r="Y1525" s="1">
        <v>44474.682638888888</v>
      </c>
      <c r="AC1525" t="s">
        <v>53</v>
      </c>
      <c r="AD1525">
        <v>2969478809</v>
      </c>
      <c r="AE1525" s="1">
        <v>37358</v>
      </c>
      <c r="AF1525" t="s">
        <v>10436</v>
      </c>
      <c r="AG1525" t="s">
        <v>11009</v>
      </c>
      <c r="AH1525" t="s">
        <v>51</v>
      </c>
      <c r="AJ1525" t="s">
        <v>53</v>
      </c>
      <c r="AL1525" t="s">
        <v>78</v>
      </c>
      <c r="AO1525" t="s">
        <v>5443</v>
      </c>
      <c r="AP1525" s="1">
        <v>43516.393750000003</v>
      </c>
    </row>
    <row r="1526" spans="1:43" x14ac:dyDescent="0.35">
      <c r="A1526" t="s">
        <v>11010</v>
      </c>
      <c r="B1526" t="s">
        <v>11011</v>
      </c>
      <c r="C1526" t="s">
        <v>4450</v>
      </c>
      <c r="F1526" t="s">
        <v>11012</v>
      </c>
      <c r="H1526" t="s">
        <v>11013</v>
      </c>
      <c r="I1526" t="s">
        <v>179</v>
      </c>
      <c r="J1526" t="s">
        <v>2763</v>
      </c>
      <c r="K1526" t="s">
        <v>11014</v>
      </c>
      <c r="M1526" t="s">
        <v>137</v>
      </c>
      <c r="N1526" t="s">
        <v>287</v>
      </c>
      <c r="O1526">
        <v>80216</v>
      </c>
      <c r="P1526" t="s">
        <v>50</v>
      </c>
      <c r="U1526" s="1">
        <v>43516.467361111114</v>
      </c>
      <c r="V1526" s="1">
        <v>43516.467361111114</v>
      </c>
      <c r="W1526" s="1">
        <v>43516.489583333336</v>
      </c>
      <c r="X1526" s="1">
        <v>44204.645833333336</v>
      </c>
      <c r="AC1526" t="s">
        <v>53</v>
      </c>
      <c r="AD1526">
        <v>2969558362</v>
      </c>
      <c r="AE1526" s="1">
        <v>40560.525000000001</v>
      </c>
      <c r="AF1526" t="s">
        <v>11015</v>
      </c>
      <c r="AG1526" t="s">
        <v>11016</v>
      </c>
      <c r="AH1526" t="s">
        <v>53</v>
      </c>
      <c r="AJ1526" t="s">
        <v>53</v>
      </c>
      <c r="AK1526" t="s">
        <v>7279</v>
      </c>
      <c r="AL1526" t="s">
        <v>68</v>
      </c>
      <c r="AO1526" t="s">
        <v>54</v>
      </c>
      <c r="AP1526" s="1">
        <v>45467.706250000003</v>
      </c>
      <c r="AQ1526" s="1">
        <v>45309.447222222225</v>
      </c>
    </row>
    <row r="1527" spans="1:43" x14ac:dyDescent="0.35">
      <c r="A1527" t="s">
        <v>11017</v>
      </c>
      <c r="B1527" t="s">
        <v>11018</v>
      </c>
      <c r="C1527" t="s">
        <v>894</v>
      </c>
      <c r="F1527" t="s">
        <v>11019</v>
      </c>
      <c r="H1527" t="s">
        <v>11020</v>
      </c>
      <c r="I1527" t="s">
        <v>169</v>
      </c>
      <c r="J1527" t="s">
        <v>7796</v>
      </c>
      <c r="K1527" t="s">
        <v>11021</v>
      </c>
      <c r="M1527" t="s">
        <v>1229</v>
      </c>
      <c r="N1527" t="s">
        <v>124</v>
      </c>
      <c r="O1527">
        <v>88220</v>
      </c>
      <c r="P1527" t="s">
        <v>50</v>
      </c>
      <c r="Q1527" t="s">
        <v>502</v>
      </c>
      <c r="U1527" s="1">
        <v>39435.487500000003</v>
      </c>
      <c r="V1527" s="1">
        <v>43516.489583333336</v>
      </c>
      <c r="W1527" s="1">
        <v>39435.490277777775</v>
      </c>
      <c r="X1527" s="1">
        <v>43304.511805555558</v>
      </c>
      <c r="AC1527" t="s">
        <v>51</v>
      </c>
      <c r="AD1527">
        <v>2969524773</v>
      </c>
      <c r="AE1527" s="1">
        <v>39196.726388888892</v>
      </c>
      <c r="AF1527" t="s">
        <v>7799</v>
      </c>
      <c r="AG1527" t="s">
        <v>11022</v>
      </c>
      <c r="AH1527" t="s">
        <v>53</v>
      </c>
      <c r="AJ1527" t="s">
        <v>53</v>
      </c>
      <c r="AK1527" t="s">
        <v>570</v>
      </c>
      <c r="AL1527" t="s">
        <v>78</v>
      </c>
      <c r="AO1527" t="s">
        <v>54</v>
      </c>
      <c r="AP1527" s="1">
        <v>45376.665277777778</v>
      </c>
    </row>
    <row r="1528" spans="1:43" x14ac:dyDescent="0.35">
      <c r="A1528" t="s">
        <v>11023</v>
      </c>
      <c r="B1528" t="s">
        <v>11024</v>
      </c>
      <c r="C1528" t="s">
        <v>2393</v>
      </c>
      <c r="F1528" t="s">
        <v>11025</v>
      </c>
      <c r="H1528" t="s">
        <v>11026</v>
      </c>
      <c r="I1528" t="s">
        <v>394</v>
      </c>
      <c r="J1528" t="s">
        <v>11027</v>
      </c>
      <c r="K1528" t="s">
        <v>11028</v>
      </c>
      <c r="M1528" t="s">
        <v>753</v>
      </c>
      <c r="N1528" t="s">
        <v>637</v>
      </c>
      <c r="O1528">
        <v>79901</v>
      </c>
      <c r="P1528" t="s">
        <v>50</v>
      </c>
      <c r="Q1528" t="s">
        <v>502</v>
      </c>
      <c r="R1528" t="s">
        <v>1669</v>
      </c>
      <c r="S1528" t="s">
        <v>856</v>
      </c>
      <c r="T1528">
        <v>30355</v>
      </c>
      <c r="U1528" s="1">
        <v>41170.482638888891</v>
      </c>
      <c r="V1528" s="1">
        <v>43517.525000000001</v>
      </c>
      <c r="W1528" s="1">
        <v>41170.490277777775</v>
      </c>
      <c r="X1528" s="1">
        <v>42541.549305555556</v>
      </c>
      <c r="AC1528" t="s">
        <v>51</v>
      </c>
      <c r="AD1528">
        <v>2969579622</v>
      </c>
      <c r="AE1528" s="1">
        <v>41170.490277777775</v>
      </c>
      <c r="AF1528" t="s">
        <v>11029</v>
      </c>
      <c r="AG1528" t="s">
        <v>11030</v>
      </c>
      <c r="AH1528" t="s">
        <v>53</v>
      </c>
      <c r="AJ1528" t="s">
        <v>53</v>
      </c>
      <c r="AK1528" t="s">
        <v>2512</v>
      </c>
      <c r="AL1528" t="s">
        <v>68</v>
      </c>
      <c r="AO1528" t="s">
        <v>54</v>
      </c>
      <c r="AP1528" s="1">
        <v>44488.454861111109</v>
      </c>
    </row>
    <row r="1529" spans="1:43" x14ac:dyDescent="0.35">
      <c r="A1529" t="s">
        <v>11031</v>
      </c>
      <c r="B1529" t="s">
        <v>11032</v>
      </c>
      <c r="C1529" t="s">
        <v>11033</v>
      </c>
      <c r="F1529" t="s">
        <v>11034</v>
      </c>
      <c r="H1529" t="s">
        <v>11031</v>
      </c>
      <c r="J1529" t="s">
        <v>11035</v>
      </c>
      <c r="K1529" t="s">
        <v>11036</v>
      </c>
      <c r="M1529" t="s">
        <v>3234</v>
      </c>
      <c r="N1529" t="s">
        <v>253</v>
      </c>
      <c r="O1529">
        <v>88210</v>
      </c>
      <c r="P1529" t="s">
        <v>50</v>
      </c>
      <c r="U1529" s="1">
        <v>43518</v>
      </c>
      <c r="V1529" s="1">
        <v>43518</v>
      </c>
      <c r="W1529" s="1">
        <v>43518.384722222225</v>
      </c>
      <c r="X1529" s="1">
        <v>43518.384722222225</v>
      </c>
      <c r="AC1529" t="s">
        <v>51</v>
      </c>
      <c r="AD1529">
        <v>1000000001</v>
      </c>
      <c r="AE1529" s="1">
        <v>39973.351388888892</v>
      </c>
      <c r="AF1529" t="s">
        <v>3377</v>
      </c>
      <c r="AG1529" t="s">
        <v>11037</v>
      </c>
      <c r="AH1529" t="s">
        <v>51</v>
      </c>
      <c r="AJ1529" t="s">
        <v>53</v>
      </c>
      <c r="AL1529" t="s">
        <v>78</v>
      </c>
      <c r="AO1529" t="s">
        <v>5443</v>
      </c>
      <c r="AP1529" s="1">
        <v>45306.612500000003</v>
      </c>
    </row>
    <row r="1530" spans="1:43" x14ac:dyDescent="0.35">
      <c r="A1530" t="s">
        <v>11038</v>
      </c>
      <c r="B1530" t="s">
        <v>11039</v>
      </c>
      <c r="C1530" t="s">
        <v>678</v>
      </c>
      <c r="F1530">
        <f>1970-946-6899</f>
        <v>-5875</v>
      </c>
      <c r="H1530" t="s">
        <v>11040</v>
      </c>
      <c r="J1530" t="s">
        <v>11041</v>
      </c>
      <c r="N1530" t="s">
        <v>287</v>
      </c>
      <c r="O1530">
        <v>81326</v>
      </c>
      <c r="P1530" t="s">
        <v>50</v>
      </c>
      <c r="U1530" s="1">
        <v>43519</v>
      </c>
      <c r="V1530" s="1">
        <v>43519</v>
      </c>
      <c r="W1530" s="1">
        <v>43519.652083333334</v>
      </c>
      <c r="X1530" s="1">
        <v>43519.652083333334</v>
      </c>
      <c r="AC1530" t="s">
        <v>53</v>
      </c>
      <c r="AD1530">
        <v>1000000001</v>
      </c>
      <c r="AE1530" s="1">
        <v>39973.351388888892</v>
      </c>
      <c r="AF1530" t="s">
        <v>3377</v>
      </c>
      <c r="AG1530" t="s">
        <v>11042</v>
      </c>
      <c r="AH1530" t="s">
        <v>51</v>
      </c>
      <c r="AJ1530" t="s">
        <v>53</v>
      </c>
      <c r="AL1530" t="s">
        <v>78</v>
      </c>
      <c r="AO1530" t="s">
        <v>8142</v>
      </c>
      <c r="AP1530" s="1">
        <v>45089.580555555556</v>
      </c>
    </row>
    <row r="1531" spans="1:43" x14ac:dyDescent="0.35">
      <c r="A1531" t="s">
        <v>11043</v>
      </c>
      <c r="B1531" t="s">
        <v>11044</v>
      </c>
      <c r="C1531" t="s">
        <v>71</v>
      </c>
      <c r="F1531" t="s">
        <v>11045</v>
      </c>
      <c r="H1531" t="s">
        <v>11043</v>
      </c>
      <c r="J1531" t="s">
        <v>4001</v>
      </c>
      <c r="K1531" t="s">
        <v>10261</v>
      </c>
      <c r="M1531" t="s">
        <v>3234</v>
      </c>
      <c r="N1531" t="s">
        <v>253</v>
      </c>
      <c r="O1531" t="s">
        <v>10262</v>
      </c>
      <c r="P1531" t="s">
        <v>50</v>
      </c>
      <c r="U1531" s="1">
        <v>43521</v>
      </c>
      <c r="V1531" s="1">
        <v>43521</v>
      </c>
      <c r="W1531" s="1">
        <v>43521.438888888886</v>
      </c>
      <c r="X1531" s="1">
        <v>43521.438888888886</v>
      </c>
      <c r="AC1531" t="s">
        <v>53</v>
      </c>
      <c r="AD1531">
        <v>2969512497</v>
      </c>
      <c r="AE1531" s="1">
        <v>38481.407638888886</v>
      </c>
      <c r="AF1531" t="s">
        <v>4005</v>
      </c>
      <c r="AG1531" t="s">
        <v>11046</v>
      </c>
      <c r="AH1531" t="s">
        <v>51</v>
      </c>
      <c r="AJ1531" t="s">
        <v>53</v>
      </c>
      <c r="AL1531" t="s">
        <v>78</v>
      </c>
      <c r="AO1531" t="s">
        <v>5443</v>
      </c>
      <c r="AP1531" s="1">
        <v>44666.45416666667</v>
      </c>
      <c r="AQ1531" s="1">
        <v>44664.462500000001</v>
      </c>
    </row>
    <row r="1532" spans="1:43" x14ac:dyDescent="0.35">
      <c r="A1532" t="s">
        <v>11047</v>
      </c>
      <c r="B1532" t="s">
        <v>11048</v>
      </c>
      <c r="C1532" t="s">
        <v>11049</v>
      </c>
      <c r="D1532" t="s">
        <v>2923</v>
      </c>
      <c r="F1532" t="s">
        <v>11050</v>
      </c>
      <c r="H1532" t="s">
        <v>11051</v>
      </c>
      <c r="I1532" t="s">
        <v>200</v>
      </c>
      <c r="J1532" t="s">
        <v>11052</v>
      </c>
      <c r="K1532" t="s">
        <v>11053</v>
      </c>
      <c r="M1532" t="s">
        <v>11054</v>
      </c>
      <c r="N1532" t="s">
        <v>3668</v>
      </c>
      <c r="O1532">
        <v>48878</v>
      </c>
      <c r="P1532" t="s">
        <v>50</v>
      </c>
      <c r="U1532" s="1">
        <v>43521.47152777778</v>
      </c>
      <c r="V1532" s="1">
        <v>43521.47152777778</v>
      </c>
      <c r="W1532" s="1">
        <v>43521.656944444447</v>
      </c>
      <c r="X1532" s="1">
        <v>43521.656944444447</v>
      </c>
      <c r="AC1532" t="s">
        <v>51</v>
      </c>
      <c r="AD1532">
        <v>2969506465</v>
      </c>
      <c r="AE1532" s="1">
        <v>38125.295138888891</v>
      </c>
      <c r="AF1532" t="s">
        <v>11055</v>
      </c>
      <c r="AG1532" t="s">
        <v>11056</v>
      </c>
      <c r="AH1532" t="s">
        <v>53</v>
      </c>
      <c r="AJ1532" t="s">
        <v>53</v>
      </c>
      <c r="AK1532" t="s">
        <v>8166</v>
      </c>
      <c r="AL1532" t="s">
        <v>78</v>
      </c>
      <c r="AO1532" t="s">
        <v>54</v>
      </c>
      <c r="AP1532" s="1">
        <v>44608.334027777775</v>
      </c>
      <c r="AQ1532" s="1">
        <v>44608.334722222222</v>
      </c>
    </row>
    <row r="1533" spans="1:43" x14ac:dyDescent="0.35">
      <c r="A1533" t="s">
        <v>11057</v>
      </c>
      <c r="B1533" t="s">
        <v>11058</v>
      </c>
      <c r="C1533" t="s">
        <v>2944</v>
      </c>
      <c r="H1533" t="s">
        <v>11059</v>
      </c>
      <c r="I1533" t="s">
        <v>61</v>
      </c>
      <c r="J1533" t="s">
        <v>3170</v>
      </c>
      <c r="P1533" t="s">
        <v>50</v>
      </c>
      <c r="U1533" s="1">
        <v>43522.420138888891</v>
      </c>
      <c r="V1533" s="1">
        <v>43522.420138888891</v>
      </c>
      <c r="W1533" s="1">
        <v>43522.627083333333</v>
      </c>
      <c r="X1533" s="1">
        <v>43522.627083333333</v>
      </c>
      <c r="AC1533" t="s">
        <v>53</v>
      </c>
      <c r="AD1533">
        <v>2969480024</v>
      </c>
      <c r="AE1533" s="1">
        <v>37427</v>
      </c>
      <c r="AF1533" t="s">
        <v>151</v>
      </c>
      <c r="AG1533" t="s">
        <v>11060</v>
      </c>
      <c r="AH1533" t="s">
        <v>53</v>
      </c>
      <c r="AJ1533" t="s">
        <v>53</v>
      </c>
      <c r="AL1533" t="s">
        <v>78</v>
      </c>
      <c r="AO1533" t="s">
        <v>54</v>
      </c>
      <c r="AP1533" s="1">
        <v>45439.456250000003</v>
      </c>
      <c r="AQ1533" s="1">
        <v>45439.455555555556</v>
      </c>
    </row>
    <row r="1534" spans="1:43" x14ac:dyDescent="0.35">
      <c r="A1534" t="s">
        <v>11061</v>
      </c>
      <c r="B1534" t="s">
        <v>11062</v>
      </c>
      <c r="C1534" t="s">
        <v>894</v>
      </c>
      <c r="F1534" t="s">
        <v>11063</v>
      </c>
      <c r="H1534" t="s">
        <v>11064</v>
      </c>
      <c r="I1534" t="s">
        <v>415</v>
      </c>
      <c r="J1534" t="s">
        <v>11065</v>
      </c>
      <c r="K1534" t="s">
        <v>11066</v>
      </c>
      <c r="L1534" t="s">
        <v>11067</v>
      </c>
      <c r="M1534" t="s">
        <v>1540</v>
      </c>
      <c r="N1534" t="s">
        <v>287</v>
      </c>
      <c r="O1534">
        <v>80860</v>
      </c>
      <c r="P1534" t="s">
        <v>50</v>
      </c>
      <c r="U1534" s="1">
        <v>43522.691666666666</v>
      </c>
      <c r="V1534" s="1">
        <v>43522.691666666666</v>
      </c>
      <c r="W1534" s="1">
        <v>43522.714583333334</v>
      </c>
      <c r="X1534" s="1">
        <v>43522.714583333334</v>
      </c>
      <c r="AC1534" t="s">
        <v>53</v>
      </c>
      <c r="AD1534">
        <v>2969871593</v>
      </c>
      <c r="AE1534" s="1">
        <v>43522.714583333334</v>
      </c>
      <c r="AF1534" t="s">
        <v>11068</v>
      </c>
      <c r="AG1534" t="s">
        <v>11069</v>
      </c>
      <c r="AH1534" t="s">
        <v>53</v>
      </c>
      <c r="AJ1534" t="s">
        <v>53</v>
      </c>
      <c r="AK1534" t="s">
        <v>11070</v>
      </c>
      <c r="AL1534" t="s">
        <v>78</v>
      </c>
      <c r="AO1534" t="s">
        <v>54</v>
      </c>
      <c r="AP1534" s="1">
        <v>45384.60833333333</v>
      </c>
    </row>
    <row r="1535" spans="1:43" x14ac:dyDescent="0.35">
      <c r="A1535" t="s">
        <v>11071</v>
      </c>
      <c r="B1535" t="s">
        <v>11072</v>
      </c>
      <c r="C1535" t="s">
        <v>849</v>
      </c>
      <c r="F1535">
        <v>13036286744</v>
      </c>
      <c r="H1535" t="s">
        <v>11071</v>
      </c>
      <c r="J1535" t="s">
        <v>11073</v>
      </c>
      <c r="K1535" t="s">
        <v>11074</v>
      </c>
      <c r="M1535" t="s">
        <v>137</v>
      </c>
      <c r="N1535" t="s">
        <v>65</v>
      </c>
      <c r="O1535" t="s">
        <v>11075</v>
      </c>
      <c r="P1535" t="s">
        <v>50</v>
      </c>
      <c r="U1535" s="1">
        <v>43523</v>
      </c>
      <c r="V1535" s="1">
        <v>43523</v>
      </c>
      <c r="W1535" s="1">
        <v>43523.463888888888</v>
      </c>
      <c r="X1535" s="1">
        <v>43523.463888888888</v>
      </c>
      <c r="AC1535" t="s">
        <v>53</v>
      </c>
      <c r="AD1535">
        <v>2969871780</v>
      </c>
      <c r="AE1535" s="1">
        <v>43523.46875</v>
      </c>
      <c r="AF1535" t="s">
        <v>11076</v>
      </c>
      <c r="AG1535" t="s">
        <v>11077</v>
      </c>
      <c r="AH1535" t="s">
        <v>51</v>
      </c>
      <c r="AJ1535" t="s">
        <v>53</v>
      </c>
      <c r="AL1535" t="s">
        <v>78</v>
      </c>
      <c r="AO1535" t="s">
        <v>5443</v>
      </c>
      <c r="AP1535" s="1">
        <v>44349.421527777777</v>
      </c>
    </row>
    <row r="1536" spans="1:43" x14ac:dyDescent="0.35">
      <c r="A1536" t="s">
        <v>11078</v>
      </c>
      <c r="B1536" t="s">
        <v>11079</v>
      </c>
      <c r="C1536" t="s">
        <v>89</v>
      </c>
      <c r="F1536">
        <v>15759425459</v>
      </c>
      <c r="H1536" t="s">
        <v>11080</v>
      </c>
      <c r="J1536" t="s">
        <v>11081</v>
      </c>
      <c r="K1536" t="s">
        <v>11082</v>
      </c>
      <c r="M1536" t="s">
        <v>11083</v>
      </c>
      <c r="N1536" t="s">
        <v>264</v>
      </c>
      <c r="O1536">
        <v>79707</v>
      </c>
      <c r="P1536" t="s">
        <v>50</v>
      </c>
      <c r="U1536" s="1">
        <v>43523</v>
      </c>
      <c r="V1536" s="1">
        <v>43523</v>
      </c>
      <c r="W1536" s="1">
        <v>43523.772222222222</v>
      </c>
      <c r="X1536" s="1">
        <v>43523.772222222222</v>
      </c>
      <c r="AC1536" t="s">
        <v>51</v>
      </c>
      <c r="AD1536">
        <v>2969715746</v>
      </c>
      <c r="AE1536" s="1">
        <v>42696.488194444442</v>
      </c>
      <c r="AF1536" t="s">
        <v>11084</v>
      </c>
      <c r="AG1536" t="s">
        <v>11085</v>
      </c>
      <c r="AH1536" t="s">
        <v>51</v>
      </c>
      <c r="AJ1536" t="s">
        <v>53</v>
      </c>
      <c r="AL1536" t="s">
        <v>78</v>
      </c>
      <c r="AO1536" t="s">
        <v>5443</v>
      </c>
      <c r="AP1536" s="1">
        <v>45426.390277777777</v>
      </c>
      <c r="AQ1536" s="1">
        <v>45386.388194444444</v>
      </c>
    </row>
    <row r="1537" spans="1:43" x14ac:dyDescent="0.35">
      <c r="A1537" t="s">
        <v>11086</v>
      </c>
      <c r="B1537" t="s">
        <v>11087</v>
      </c>
      <c r="C1537" t="s">
        <v>3870</v>
      </c>
      <c r="F1537" t="s">
        <v>11088</v>
      </c>
      <c r="H1537" t="s">
        <v>11086</v>
      </c>
      <c r="J1537" t="s">
        <v>9017</v>
      </c>
      <c r="K1537" t="s">
        <v>11089</v>
      </c>
      <c r="M1537" t="s">
        <v>154</v>
      </c>
      <c r="N1537" t="s">
        <v>65</v>
      </c>
      <c r="O1537" t="s">
        <v>11090</v>
      </c>
      <c r="P1537" t="s">
        <v>50</v>
      </c>
      <c r="U1537" s="1">
        <v>43523</v>
      </c>
      <c r="V1537" s="1">
        <v>43523</v>
      </c>
      <c r="W1537" s="1">
        <v>43523.452777777777</v>
      </c>
      <c r="X1537" s="1">
        <v>43523.452777777777</v>
      </c>
      <c r="AC1537" t="s">
        <v>53</v>
      </c>
      <c r="AD1537">
        <v>2969579793</v>
      </c>
      <c r="AE1537" s="1">
        <v>41172.685416666667</v>
      </c>
      <c r="AF1537" t="s">
        <v>10392</v>
      </c>
      <c r="AG1537" t="s">
        <v>11091</v>
      </c>
      <c r="AH1537" t="s">
        <v>51</v>
      </c>
      <c r="AJ1537" t="s">
        <v>53</v>
      </c>
      <c r="AL1537" t="s">
        <v>78</v>
      </c>
      <c r="AO1537" t="s">
        <v>5443</v>
      </c>
      <c r="AP1537" s="1">
        <v>45166.354166666664</v>
      </c>
      <c r="AQ1537" s="1">
        <v>45161.413888888892</v>
      </c>
    </row>
    <row r="1538" spans="1:43" x14ac:dyDescent="0.35">
      <c r="A1538" t="s">
        <v>11092</v>
      </c>
      <c r="B1538" t="s">
        <v>4813</v>
      </c>
      <c r="C1538" t="s">
        <v>11093</v>
      </c>
      <c r="F1538" t="s">
        <v>11094</v>
      </c>
      <c r="H1538" t="s">
        <v>11092</v>
      </c>
      <c r="J1538" t="s">
        <v>11095</v>
      </c>
      <c r="K1538" t="s">
        <v>11096</v>
      </c>
      <c r="M1538" t="s">
        <v>11097</v>
      </c>
      <c r="N1538" t="s">
        <v>7096</v>
      </c>
      <c r="O1538">
        <v>70809</v>
      </c>
      <c r="P1538" t="s">
        <v>50</v>
      </c>
      <c r="U1538" s="1">
        <v>43523</v>
      </c>
      <c r="V1538" s="1">
        <v>43523</v>
      </c>
      <c r="W1538" s="1">
        <v>43523.513888888891</v>
      </c>
      <c r="X1538" s="1">
        <v>43523.513888888891</v>
      </c>
      <c r="AC1538" t="s">
        <v>53</v>
      </c>
      <c r="AD1538">
        <v>2969606392</v>
      </c>
      <c r="AE1538" s="1">
        <v>41625.635416666664</v>
      </c>
      <c r="AF1538" t="s">
        <v>11098</v>
      </c>
      <c r="AG1538" t="s">
        <v>11099</v>
      </c>
      <c r="AH1538" t="s">
        <v>51</v>
      </c>
      <c r="AJ1538" t="s">
        <v>53</v>
      </c>
      <c r="AL1538" t="s">
        <v>78</v>
      </c>
      <c r="AO1538" t="s">
        <v>5443</v>
      </c>
      <c r="AP1538" s="1">
        <v>45371.472222222219</v>
      </c>
      <c r="AQ1538" s="1">
        <v>45335.645833333336</v>
      </c>
    </row>
    <row r="1539" spans="1:43" x14ac:dyDescent="0.35">
      <c r="A1539" t="s">
        <v>11100</v>
      </c>
      <c r="B1539" t="s">
        <v>7312</v>
      </c>
      <c r="C1539" t="s">
        <v>3789</v>
      </c>
      <c r="F1539" t="s">
        <v>6137</v>
      </c>
      <c r="H1539" t="s">
        <v>9451</v>
      </c>
      <c r="I1539" t="s">
        <v>179</v>
      </c>
      <c r="J1539" t="s">
        <v>491</v>
      </c>
      <c r="K1539" t="s">
        <v>11101</v>
      </c>
      <c r="M1539" t="s">
        <v>3777</v>
      </c>
      <c r="N1539" t="s">
        <v>3778</v>
      </c>
      <c r="O1539">
        <v>68145</v>
      </c>
      <c r="P1539" t="s">
        <v>50</v>
      </c>
      <c r="U1539" s="1">
        <v>43524</v>
      </c>
      <c r="V1539" s="1">
        <v>43524</v>
      </c>
      <c r="W1539" s="1">
        <v>43524.491666666669</v>
      </c>
      <c r="X1539" s="1">
        <v>43918.136805555558</v>
      </c>
      <c r="Y1539" s="1">
        <v>43732.551388888889</v>
      </c>
      <c r="AC1539" t="s">
        <v>53</v>
      </c>
      <c r="AD1539">
        <v>2969472760</v>
      </c>
      <c r="AE1539" s="1">
        <v>36916.71597222222</v>
      </c>
      <c r="AF1539" t="s">
        <v>11102</v>
      </c>
      <c r="AG1539" t="s">
        <v>11103</v>
      </c>
      <c r="AH1539" t="s">
        <v>51</v>
      </c>
      <c r="AJ1539" t="s">
        <v>53</v>
      </c>
      <c r="AL1539" t="s">
        <v>78</v>
      </c>
      <c r="AO1539" t="s">
        <v>5443</v>
      </c>
      <c r="AP1539" s="1">
        <v>43607.761111111111</v>
      </c>
    </row>
    <row r="1540" spans="1:43" x14ac:dyDescent="0.35">
      <c r="A1540" t="s">
        <v>11104</v>
      </c>
      <c r="B1540" t="s">
        <v>11105</v>
      </c>
      <c r="C1540" t="s">
        <v>71</v>
      </c>
      <c r="F1540" t="s">
        <v>11106</v>
      </c>
      <c r="H1540" t="s">
        <v>11104</v>
      </c>
      <c r="J1540" t="s">
        <v>11107</v>
      </c>
      <c r="K1540" t="s">
        <v>11108</v>
      </c>
      <c r="M1540" t="s">
        <v>143</v>
      </c>
      <c r="N1540" t="s">
        <v>65</v>
      </c>
      <c r="O1540">
        <v>81505</v>
      </c>
      <c r="P1540" t="s">
        <v>50</v>
      </c>
      <c r="U1540" s="1">
        <v>43524</v>
      </c>
      <c r="V1540" s="1">
        <v>43524</v>
      </c>
      <c r="W1540" s="1">
        <v>43524.673611111109</v>
      </c>
      <c r="X1540" s="1">
        <v>43524.673611111109</v>
      </c>
      <c r="AC1540" t="s">
        <v>53</v>
      </c>
      <c r="AD1540">
        <v>2969872284</v>
      </c>
      <c r="AE1540" s="1">
        <v>43525.385416666664</v>
      </c>
      <c r="AF1540" t="s">
        <v>11109</v>
      </c>
      <c r="AG1540" t="s">
        <v>11110</v>
      </c>
      <c r="AH1540" t="s">
        <v>51</v>
      </c>
      <c r="AJ1540" t="s">
        <v>53</v>
      </c>
      <c r="AL1540" t="s">
        <v>78</v>
      </c>
      <c r="AO1540" t="s">
        <v>5443</v>
      </c>
      <c r="AP1540" s="1">
        <v>45454.701388888891</v>
      </c>
      <c r="AQ1540" s="1">
        <v>44498.677083333336</v>
      </c>
    </row>
    <row r="1541" spans="1:43" x14ac:dyDescent="0.35">
      <c r="A1541" t="s">
        <v>11111</v>
      </c>
      <c r="B1541" t="s">
        <v>822</v>
      </c>
      <c r="C1541" t="s">
        <v>11112</v>
      </c>
      <c r="F1541" t="s">
        <v>11113</v>
      </c>
      <c r="H1541" t="s">
        <v>11114</v>
      </c>
      <c r="I1541" t="s">
        <v>200</v>
      </c>
      <c r="J1541" t="s">
        <v>2233</v>
      </c>
      <c r="K1541" t="s">
        <v>11115</v>
      </c>
      <c r="M1541" t="s">
        <v>154</v>
      </c>
      <c r="N1541" t="s">
        <v>65</v>
      </c>
      <c r="O1541">
        <v>80631</v>
      </c>
      <c r="P1541" t="s">
        <v>50</v>
      </c>
      <c r="U1541" s="1">
        <v>43525.408333333333</v>
      </c>
      <c r="V1541" s="1">
        <v>43525.408333333333</v>
      </c>
      <c r="W1541" s="1">
        <v>43525.479166666664</v>
      </c>
      <c r="X1541" s="1">
        <v>43525.479166666664</v>
      </c>
      <c r="AC1541" t="s">
        <v>53</v>
      </c>
      <c r="AD1541">
        <v>2969527055</v>
      </c>
      <c r="AE1541" s="1">
        <v>39314.380555555559</v>
      </c>
      <c r="AF1541" t="s">
        <v>2235</v>
      </c>
      <c r="AG1541" t="s">
        <v>11116</v>
      </c>
      <c r="AH1541" t="s">
        <v>53</v>
      </c>
      <c r="AJ1541" t="s">
        <v>53</v>
      </c>
      <c r="AK1541" t="s">
        <v>8166</v>
      </c>
      <c r="AL1541" t="s">
        <v>78</v>
      </c>
      <c r="AO1541" t="s">
        <v>54</v>
      </c>
      <c r="AP1541" s="1">
        <v>45476.704861111109</v>
      </c>
      <c r="AQ1541" s="1">
        <v>45089.435416666667</v>
      </c>
    </row>
    <row r="1542" spans="1:43" x14ac:dyDescent="0.35">
      <c r="A1542" t="s">
        <v>11117</v>
      </c>
      <c r="B1542" t="s">
        <v>11118</v>
      </c>
      <c r="C1542" t="s">
        <v>1728</v>
      </c>
      <c r="F1542" t="s">
        <v>11113</v>
      </c>
      <c r="H1542" t="s">
        <v>11119</v>
      </c>
      <c r="I1542" t="s">
        <v>200</v>
      </c>
      <c r="J1542" t="s">
        <v>2233</v>
      </c>
      <c r="K1542" t="s">
        <v>11115</v>
      </c>
      <c r="M1542" t="s">
        <v>154</v>
      </c>
      <c r="N1542" t="s">
        <v>65</v>
      </c>
      <c r="O1542">
        <v>80631</v>
      </c>
      <c r="P1542" t="s">
        <v>50</v>
      </c>
      <c r="U1542" s="1">
        <v>43525.413888888892</v>
      </c>
      <c r="V1542" s="1">
        <v>43525.413888888892</v>
      </c>
      <c r="W1542" s="1">
        <v>43525.479861111111</v>
      </c>
      <c r="X1542" s="1">
        <v>43525.479861111111</v>
      </c>
      <c r="AC1542" t="s">
        <v>53</v>
      </c>
      <c r="AD1542">
        <v>2969527055</v>
      </c>
      <c r="AE1542" s="1">
        <v>39314.380555555559</v>
      </c>
      <c r="AF1542" t="s">
        <v>2235</v>
      </c>
      <c r="AG1542" t="s">
        <v>11120</v>
      </c>
      <c r="AH1542" t="s">
        <v>53</v>
      </c>
      <c r="AJ1542" t="s">
        <v>53</v>
      </c>
      <c r="AK1542" t="s">
        <v>8166</v>
      </c>
      <c r="AL1542" t="s">
        <v>78</v>
      </c>
      <c r="AO1542" t="s">
        <v>54</v>
      </c>
      <c r="AP1542" s="1">
        <v>45475.679861111108</v>
      </c>
      <c r="AQ1542" s="1">
        <v>45475.682638888888</v>
      </c>
    </row>
    <row r="1543" spans="1:43" x14ac:dyDescent="0.35">
      <c r="A1543" t="s">
        <v>11121</v>
      </c>
      <c r="B1543" t="s">
        <v>11122</v>
      </c>
      <c r="C1543" t="s">
        <v>11123</v>
      </c>
      <c r="F1543" t="s">
        <v>11113</v>
      </c>
      <c r="H1543" t="s">
        <v>11124</v>
      </c>
      <c r="I1543" t="s">
        <v>200</v>
      </c>
      <c r="J1543" t="s">
        <v>2233</v>
      </c>
      <c r="K1543" t="s">
        <v>11115</v>
      </c>
      <c r="M1543" t="s">
        <v>154</v>
      </c>
      <c r="N1543" t="s">
        <v>65</v>
      </c>
      <c r="O1543">
        <v>80631</v>
      </c>
      <c r="P1543" t="s">
        <v>50</v>
      </c>
      <c r="U1543" s="1">
        <v>43525.427777777775</v>
      </c>
      <c r="V1543" s="1">
        <v>43525.427777777775</v>
      </c>
      <c r="W1543" s="1">
        <v>43525.481944444444</v>
      </c>
      <c r="X1543" s="1">
        <v>43525.481944444444</v>
      </c>
      <c r="AC1543" t="s">
        <v>53</v>
      </c>
      <c r="AD1543">
        <v>2969527055</v>
      </c>
      <c r="AE1543" s="1">
        <v>39314.380555555559</v>
      </c>
      <c r="AF1543" t="s">
        <v>2235</v>
      </c>
      <c r="AG1543" t="s">
        <v>11125</v>
      </c>
      <c r="AH1543" t="s">
        <v>53</v>
      </c>
      <c r="AJ1543" t="s">
        <v>53</v>
      </c>
      <c r="AK1543" t="s">
        <v>11126</v>
      </c>
      <c r="AL1543" t="s">
        <v>78</v>
      </c>
      <c r="AO1543" t="s">
        <v>54</v>
      </c>
      <c r="AP1543" s="1">
        <v>45090.317361111112</v>
      </c>
      <c r="AQ1543" s="1">
        <v>44722.512499999997</v>
      </c>
    </row>
    <row r="1544" spans="1:43" x14ac:dyDescent="0.35">
      <c r="A1544" t="s">
        <v>11127</v>
      </c>
      <c r="B1544" t="s">
        <v>2689</v>
      </c>
      <c r="C1544" t="s">
        <v>4035</v>
      </c>
      <c r="F1544" t="s">
        <v>11113</v>
      </c>
      <c r="H1544" t="s">
        <v>11128</v>
      </c>
      <c r="I1544" t="s">
        <v>200</v>
      </c>
      <c r="J1544" t="s">
        <v>2233</v>
      </c>
      <c r="K1544" t="s">
        <v>2234</v>
      </c>
      <c r="M1544" t="s">
        <v>154</v>
      </c>
      <c r="N1544" t="s">
        <v>65</v>
      </c>
      <c r="O1544">
        <v>80634</v>
      </c>
      <c r="P1544" t="s">
        <v>50</v>
      </c>
      <c r="U1544" s="1">
        <v>43525.431944444441</v>
      </c>
      <c r="V1544" s="1">
        <v>43525.431944444441</v>
      </c>
      <c r="W1544" s="1">
        <v>43525.482638888891</v>
      </c>
      <c r="X1544" s="1">
        <v>43525.482638888891</v>
      </c>
      <c r="AC1544" t="s">
        <v>53</v>
      </c>
      <c r="AD1544">
        <v>2969527055</v>
      </c>
      <c r="AE1544" s="1">
        <v>39314.380555555559</v>
      </c>
      <c r="AF1544" t="s">
        <v>2235</v>
      </c>
      <c r="AG1544" t="s">
        <v>11129</v>
      </c>
      <c r="AH1544" t="s">
        <v>53</v>
      </c>
      <c r="AJ1544" t="s">
        <v>53</v>
      </c>
      <c r="AK1544" t="s">
        <v>11130</v>
      </c>
      <c r="AL1544" t="s">
        <v>78</v>
      </c>
      <c r="AO1544" t="s">
        <v>54</v>
      </c>
      <c r="AP1544" s="1">
        <v>45475.440972222219</v>
      </c>
      <c r="AQ1544" s="1">
        <v>45467.461805555555</v>
      </c>
    </row>
    <row r="1545" spans="1:43" x14ac:dyDescent="0.35">
      <c r="A1545" t="s">
        <v>11131</v>
      </c>
      <c r="B1545" t="s">
        <v>11132</v>
      </c>
      <c r="C1545" t="s">
        <v>11133</v>
      </c>
      <c r="F1545" t="s">
        <v>11134</v>
      </c>
      <c r="H1545" t="s">
        <v>11135</v>
      </c>
      <c r="I1545" t="s">
        <v>179</v>
      </c>
      <c r="J1545" t="s">
        <v>11136</v>
      </c>
      <c r="K1545" t="s">
        <v>11137</v>
      </c>
      <c r="M1545" t="s">
        <v>8271</v>
      </c>
      <c r="N1545" t="s">
        <v>65</v>
      </c>
      <c r="O1545">
        <v>80107</v>
      </c>
      <c r="P1545" t="s">
        <v>50</v>
      </c>
      <c r="U1545" s="1">
        <v>43525.462500000001</v>
      </c>
      <c r="V1545" s="1">
        <v>43525.462500000001</v>
      </c>
      <c r="W1545" s="1">
        <v>43525.491666666669</v>
      </c>
      <c r="X1545" s="1">
        <v>44210.44027777778</v>
      </c>
      <c r="AC1545" t="s">
        <v>53</v>
      </c>
      <c r="AD1545">
        <v>2969708422</v>
      </c>
      <c r="AE1545" s="1">
        <v>42612.404861111114</v>
      </c>
      <c r="AF1545" t="s">
        <v>11138</v>
      </c>
      <c r="AG1545" t="s">
        <v>11139</v>
      </c>
      <c r="AH1545" t="s">
        <v>53</v>
      </c>
      <c r="AJ1545" t="s">
        <v>53</v>
      </c>
      <c r="AK1545" t="s">
        <v>2497</v>
      </c>
      <c r="AL1545" t="s">
        <v>78</v>
      </c>
      <c r="AO1545" t="s">
        <v>54</v>
      </c>
      <c r="AP1545" s="1">
        <v>45310.502083333333</v>
      </c>
      <c r="AQ1545" s="1">
        <v>45310.503472222219</v>
      </c>
    </row>
    <row r="1546" spans="1:43" x14ac:dyDescent="0.35">
      <c r="A1546" t="s">
        <v>11140</v>
      </c>
      <c r="B1546" t="s">
        <v>11141</v>
      </c>
      <c r="C1546" t="s">
        <v>11142</v>
      </c>
      <c r="F1546" t="s">
        <v>11143</v>
      </c>
      <c r="H1546" t="s">
        <v>11140</v>
      </c>
      <c r="J1546" t="s">
        <v>11144</v>
      </c>
      <c r="K1546" t="s">
        <v>11145</v>
      </c>
      <c r="M1546" t="s">
        <v>753</v>
      </c>
      <c r="N1546" t="s">
        <v>264</v>
      </c>
      <c r="O1546">
        <v>79935</v>
      </c>
      <c r="P1546" t="s">
        <v>50</v>
      </c>
      <c r="U1546" s="1">
        <v>43527</v>
      </c>
      <c r="V1546" s="1">
        <v>43527</v>
      </c>
      <c r="W1546" s="1">
        <v>43528.467361111114</v>
      </c>
      <c r="X1546" s="1">
        <v>43528.467361111114</v>
      </c>
      <c r="AC1546" t="s">
        <v>53</v>
      </c>
      <c r="AD1546">
        <v>2969872572</v>
      </c>
      <c r="AE1546" s="1">
        <v>43528.463194444441</v>
      </c>
      <c r="AF1546" t="s">
        <v>11146</v>
      </c>
      <c r="AG1546" t="s">
        <v>11147</v>
      </c>
      <c r="AH1546" t="s">
        <v>51</v>
      </c>
      <c r="AJ1546" t="s">
        <v>53</v>
      </c>
      <c r="AL1546" t="s">
        <v>78</v>
      </c>
      <c r="AO1546" t="s">
        <v>5443</v>
      </c>
      <c r="AP1546" s="1">
        <v>45471.732638888891</v>
      </c>
    </row>
    <row r="1547" spans="1:43" x14ac:dyDescent="0.35">
      <c r="A1547" t="s">
        <v>11148</v>
      </c>
      <c r="B1547" t="s">
        <v>9349</v>
      </c>
      <c r="C1547" t="s">
        <v>98</v>
      </c>
      <c r="D1547" t="s">
        <v>240</v>
      </c>
      <c r="H1547" t="s">
        <v>11149</v>
      </c>
      <c r="J1547" t="s">
        <v>1474</v>
      </c>
      <c r="P1547" t="s">
        <v>50</v>
      </c>
      <c r="U1547" s="1">
        <v>43531</v>
      </c>
      <c r="V1547" s="1">
        <v>43531</v>
      </c>
      <c r="W1547" s="1">
        <v>43531.46597222222</v>
      </c>
      <c r="X1547" s="1">
        <v>43531.46597222222</v>
      </c>
      <c r="AC1547" t="s">
        <v>53</v>
      </c>
      <c r="AD1547">
        <v>2969482060</v>
      </c>
      <c r="AE1547" s="1">
        <v>37557</v>
      </c>
      <c r="AG1547" t="s">
        <v>11150</v>
      </c>
      <c r="AH1547" t="s">
        <v>51</v>
      </c>
      <c r="AJ1547" t="s">
        <v>53</v>
      </c>
      <c r="AL1547" t="s">
        <v>78</v>
      </c>
      <c r="AO1547" t="s">
        <v>5443</v>
      </c>
      <c r="AP1547" s="1">
        <v>43771.500694444447</v>
      </c>
    </row>
    <row r="1548" spans="1:43" x14ac:dyDescent="0.35">
      <c r="A1548" t="s">
        <v>11151</v>
      </c>
      <c r="B1548" t="s">
        <v>11152</v>
      </c>
      <c r="C1548" t="s">
        <v>4035</v>
      </c>
      <c r="F1548" t="s">
        <v>11153</v>
      </c>
      <c r="H1548" t="s">
        <v>11151</v>
      </c>
      <c r="J1548" t="s">
        <v>11154</v>
      </c>
      <c r="K1548" t="s">
        <v>11155</v>
      </c>
      <c r="M1548" t="s">
        <v>172</v>
      </c>
      <c r="N1548" t="s">
        <v>65</v>
      </c>
      <c r="O1548">
        <v>81625</v>
      </c>
      <c r="P1548" t="s">
        <v>50</v>
      </c>
      <c r="U1548" s="1">
        <v>43535</v>
      </c>
      <c r="V1548" s="1">
        <v>43535</v>
      </c>
      <c r="W1548" s="1">
        <v>43535.651388888888</v>
      </c>
      <c r="X1548" s="1">
        <v>43544.70416666667</v>
      </c>
      <c r="AC1548" t="s">
        <v>51</v>
      </c>
      <c r="AD1548">
        <v>2969873831</v>
      </c>
      <c r="AE1548" s="1">
        <v>43535.657638888886</v>
      </c>
      <c r="AF1548" t="s">
        <v>11156</v>
      </c>
      <c r="AG1548" t="s">
        <v>11157</v>
      </c>
      <c r="AH1548" t="s">
        <v>51</v>
      </c>
      <c r="AJ1548" t="s">
        <v>53</v>
      </c>
      <c r="AL1548" t="s">
        <v>78</v>
      </c>
      <c r="AO1548" t="s">
        <v>5443</v>
      </c>
      <c r="AP1548" s="1">
        <v>44244.756249999999</v>
      </c>
    </row>
    <row r="1549" spans="1:43" x14ac:dyDescent="0.35">
      <c r="A1549" t="s">
        <v>11158</v>
      </c>
      <c r="B1549" t="s">
        <v>11159</v>
      </c>
      <c r="C1549" t="s">
        <v>11160</v>
      </c>
      <c r="D1549" t="s">
        <v>240</v>
      </c>
      <c r="F1549" t="s">
        <v>405</v>
      </c>
      <c r="H1549" t="s">
        <v>11161</v>
      </c>
      <c r="I1549" t="s">
        <v>61</v>
      </c>
      <c r="J1549" t="s">
        <v>407</v>
      </c>
      <c r="P1549" t="s">
        <v>50</v>
      </c>
      <c r="U1549" s="1">
        <v>43535.522916666669</v>
      </c>
      <c r="V1549" s="1">
        <v>43535.522916666669</v>
      </c>
      <c r="W1549" s="1">
        <v>43535.524305555555</v>
      </c>
      <c r="X1549" s="1">
        <v>43535.524305555555</v>
      </c>
      <c r="AC1549" t="s">
        <v>53</v>
      </c>
      <c r="AD1549">
        <v>2969475309</v>
      </c>
      <c r="AE1549" s="1">
        <v>37159</v>
      </c>
      <c r="AF1549" t="s">
        <v>408</v>
      </c>
      <c r="AG1549" t="s">
        <v>11162</v>
      </c>
      <c r="AH1549" t="s">
        <v>53</v>
      </c>
      <c r="AJ1549" t="s">
        <v>53</v>
      </c>
      <c r="AK1549" t="s">
        <v>7072</v>
      </c>
      <c r="AL1549" t="s">
        <v>68</v>
      </c>
      <c r="AO1549" t="s">
        <v>54</v>
      </c>
      <c r="AP1549" s="1">
        <v>43887.499305555553</v>
      </c>
    </row>
    <row r="1550" spans="1:43" x14ac:dyDescent="0.35">
      <c r="A1550" t="s">
        <v>11163</v>
      </c>
      <c r="B1550" t="s">
        <v>11164</v>
      </c>
      <c r="C1550" t="s">
        <v>904</v>
      </c>
      <c r="F1550" t="s">
        <v>11165</v>
      </c>
      <c r="G1550" t="s">
        <v>11166</v>
      </c>
      <c r="H1550" t="s">
        <v>11167</v>
      </c>
      <c r="I1550" t="s">
        <v>816</v>
      </c>
      <c r="J1550" t="s">
        <v>11168</v>
      </c>
      <c r="K1550" t="s">
        <v>11169</v>
      </c>
      <c r="L1550" t="s">
        <v>11170</v>
      </c>
      <c r="M1550" t="s">
        <v>11171</v>
      </c>
      <c r="N1550" t="s">
        <v>1282</v>
      </c>
      <c r="O1550">
        <v>87045</v>
      </c>
      <c r="P1550" t="s">
        <v>50</v>
      </c>
      <c r="U1550" s="1">
        <v>43536.544444444444</v>
      </c>
      <c r="V1550" s="1">
        <v>43536.544444444444</v>
      </c>
      <c r="W1550" s="1">
        <v>43536.54791666667</v>
      </c>
      <c r="X1550" s="1">
        <v>43536.54791666667</v>
      </c>
      <c r="AC1550" t="s">
        <v>51</v>
      </c>
      <c r="AD1550">
        <v>2969483882</v>
      </c>
      <c r="AE1550" s="1">
        <v>37680</v>
      </c>
      <c r="AF1550" t="s">
        <v>11172</v>
      </c>
      <c r="AG1550" t="s">
        <v>11173</v>
      </c>
      <c r="AH1550" t="s">
        <v>51</v>
      </c>
      <c r="AI1550" t="s">
        <v>51</v>
      </c>
      <c r="AJ1550" t="s">
        <v>53</v>
      </c>
      <c r="AL1550" t="s">
        <v>78</v>
      </c>
      <c r="AO1550" t="s">
        <v>54</v>
      </c>
      <c r="AP1550" s="1">
        <v>44727.65</v>
      </c>
    </row>
    <row r="1551" spans="1:43" x14ac:dyDescent="0.35">
      <c r="A1551" t="s">
        <v>11174</v>
      </c>
      <c r="B1551" t="s">
        <v>6118</v>
      </c>
      <c r="C1551" t="s">
        <v>1614</v>
      </c>
      <c r="F1551" t="s">
        <v>11175</v>
      </c>
      <c r="H1551" t="s">
        <v>11176</v>
      </c>
      <c r="J1551" t="s">
        <v>11177</v>
      </c>
      <c r="K1551" t="s">
        <v>11178</v>
      </c>
      <c r="M1551" t="s">
        <v>1333</v>
      </c>
      <c r="N1551" t="s">
        <v>287</v>
      </c>
      <c r="O1551">
        <v>80110</v>
      </c>
      <c r="P1551" t="s">
        <v>50</v>
      </c>
      <c r="U1551" s="1">
        <v>43537</v>
      </c>
      <c r="V1551" s="1">
        <v>43537</v>
      </c>
      <c r="W1551" s="1">
        <v>43537.885416666664</v>
      </c>
      <c r="X1551" s="1">
        <v>43537.885416666664</v>
      </c>
      <c r="AC1551" t="s">
        <v>53</v>
      </c>
      <c r="AD1551">
        <v>2969767084</v>
      </c>
      <c r="AE1551" s="1">
        <v>43070.298611111109</v>
      </c>
      <c r="AF1551" t="s">
        <v>11179</v>
      </c>
      <c r="AG1551" t="s">
        <v>11180</v>
      </c>
      <c r="AH1551" t="s">
        <v>51</v>
      </c>
      <c r="AJ1551" t="s">
        <v>53</v>
      </c>
      <c r="AL1551" t="s">
        <v>78</v>
      </c>
      <c r="AO1551" t="s">
        <v>8142</v>
      </c>
      <c r="AP1551" s="1">
        <v>45469.628472222219</v>
      </c>
    </row>
    <row r="1552" spans="1:43" x14ac:dyDescent="0.35">
      <c r="A1552" t="s">
        <v>11181</v>
      </c>
      <c r="B1552" t="s">
        <v>11182</v>
      </c>
      <c r="C1552" t="s">
        <v>383</v>
      </c>
      <c r="F1552" t="s">
        <v>11183</v>
      </c>
      <c r="H1552" t="s">
        <v>11184</v>
      </c>
      <c r="J1552" t="s">
        <v>11185</v>
      </c>
      <c r="O1552">
        <v>88081</v>
      </c>
      <c r="P1552" t="s">
        <v>50</v>
      </c>
      <c r="U1552" s="1">
        <v>43538</v>
      </c>
      <c r="V1552" s="1">
        <v>43538</v>
      </c>
      <c r="W1552" s="1">
        <v>43538.482638888891</v>
      </c>
      <c r="X1552" s="1">
        <v>43538.482638888891</v>
      </c>
      <c r="AC1552" t="s">
        <v>53</v>
      </c>
      <c r="AD1552">
        <v>2969874533</v>
      </c>
      <c r="AE1552" s="1">
        <v>43538.500694444447</v>
      </c>
      <c r="AF1552" t="s">
        <v>11186</v>
      </c>
      <c r="AG1552" t="s">
        <v>11187</v>
      </c>
      <c r="AH1552" t="s">
        <v>51</v>
      </c>
      <c r="AJ1552" t="s">
        <v>53</v>
      </c>
      <c r="AL1552" t="s">
        <v>78</v>
      </c>
      <c r="AO1552" t="s">
        <v>8142</v>
      </c>
    </row>
    <row r="1553" spans="1:43" x14ac:dyDescent="0.35">
      <c r="A1553" t="s">
        <v>11188</v>
      </c>
      <c r="B1553" t="s">
        <v>11189</v>
      </c>
      <c r="C1553" t="s">
        <v>2444</v>
      </c>
      <c r="D1553" t="s">
        <v>98</v>
      </c>
      <c r="F1553" t="s">
        <v>47</v>
      </c>
      <c r="H1553" t="s">
        <v>11190</v>
      </c>
      <c r="I1553" t="s">
        <v>101</v>
      </c>
      <c r="J1553" t="s">
        <v>49</v>
      </c>
      <c r="P1553" t="s">
        <v>50</v>
      </c>
      <c r="U1553" s="1">
        <v>43539.462500000001</v>
      </c>
      <c r="V1553" s="1">
        <v>43539.462500000001</v>
      </c>
      <c r="AC1553" t="s">
        <v>53</v>
      </c>
      <c r="AD1553">
        <v>2969485219</v>
      </c>
      <c r="AE1553" s="1">
        <v>37784</v>
      </c>
      <c r="AG1553" t="s">
        <v>11191</v>
      </c>
      <c r="AH1553" t="s">
        <v>53</v>
      </c>
      <c r="AJ1553" t="s">
        <v>53</v>
      </c>
      <c r="AK1553" t="s">
        <v>11192</v>
      </c>
      <c r="AO1553" t="s">
        <v>54</v>
      </c>
    </row>
    <row r="1554" spans="1:43" x14ac:dyDescent="0.35">
      <c r="A1554" t="s">
        <v>11193</v>
      </c>
      <c r="B1554" t="s">
        <v>11194</v>
      </c>
      <c r="C1554" t="s">
        <v>2615</v>
      </c>
      <c r="F1554" t="s">
        <v>11195</v>
      </c>
      <c r="H1554" t="s">
        <v>11196</v>
      </c>
      <c r="J1554" t="s">
        <v>11197</v>
      </c>
      <c r="K1554" t="s">
        <v>11198</v>
      </c>
      <c r="M1554" t="s">
        <v>990</v>
      </c>
      <c r="N1554" t="s">
        <v>65</v>
      </c>
      <c r="O1554">
        <v>81601</v>
      </c>
      <c r="P1554" t="s">
        <v>50</v>
      </c>
      <c r="U1554" s="1">
        <v>43540</v>
      </c>
      <c r="V1554" s="1">
        <v>43540</v>
      </c>
      <c r="W1554" s="1">
        <v>43540.105555555558</v>
      </c>
      <c r="X1554" s="1">
        <v>43540.105555555558</v>
      </c>
      <c r="AC1554" t="s">
        <v>53</v>
      </c>
      <c r="AD1554">
        <v>2969875103</v>
      </c>
      <c r="AE1554" s="1">
        <v>43542.515972222223</v>
      </c>
      <c r="AF1554" t="s">
        <v>11199</v>
      </c>
      <c r="AG1554" t="s">
        <v>11200</v>
      </c>
      <c r="AH1554" t="s">
        <v>51</v>
      </c>
      <c r="AJ1554" t="s">
        <v>53</v>
      </c>
      <c r="AL1554" t="s">
        <v>78</v>
      </c>
      <c r="AO1554" t="s">
        <v>5443</v>
      </c>
      <c r="AP1554" s="1">
        <v>43540.105555555558</v>
      </c>
    </row>
    <row r="1555" spans="1:43" x14ac:dyDescent="0.35">
      <c r="A1555" t="s">
        <v>11201</v>
      </c>
      <c r="B1555" t="s">
        <v>903</v>
      </c>
      <c r="C1555" t="s">
        <v>11202</v>
      </c>
      <c r="F1555">
        <v>7205980968</v>
      </c>
      <c r="G1555">
        <v>7204342750</v>
      </c>
      <c r="H1555" t="s">
        <v>11203</v>
      </c>
      <c r="I1555" t="s">
        <v>101</v>
      </c>
      <c r="J1555" t="s">
        <v>11204</v>
      </c>
      <c r="K1555" t="s">
        <v>11205</v>
      </c>
      <c r="M1555" t="s">
        <v>1737</v>
      </c>
      <c r="N1555" t="s">
        <v>287</v>
      </c>
      <c r="O1555">
        <v>80640</v>
      </c>
      <c r="P1555" t="s">
        <v>50</v>
      </c>
      <c r="U1555" s="1">
        <v>43543.322222222225</v>
      </c>
      <c r="V1555" s="1">
        <v>43543.322222222225</v>
      </c>
      <c r="W1555" s="1">
        <v>43543.727083333331</v>
      </c>
      <c r="X1555" s="1">
        <v>43543.727083333331</v>
      </c>
      <c r="AC1555" t="s">
        <v>51</v>
      </c>
      <c r="AD1555">
        <v>2969839744</v>
      </c>
      <c r="AE1555" s="1">
        <v>43369.59097222222</v>
      </c>
      <c r="AF1555" t="s">
        <v>11206</v>
      </c>
      <c r="AG1555" t="s">
        <v>11207</v>
      </c>
      <c r="AH1555" t="s">
        <v>53</v>
      </c>
      <c r="AJ1555" t="s">
        <v>53</v>
      </c>
      <c r="AK1555" t="s">
        <v>11208</v>
      </c>
      <c r="AL1555" t="s">
        <v>68</v>
      </c>
      <c r="AO1555" t="s">
        <v>54</v>
      </c>
      <c r="AP1555" s="1">
        <v>45453.439583333333</v>
      </c>
      <c r="AQ1555" s="1">
        <v>45401.333333333336</v>
      </c>
    </row>
    <row r="1556" spans="1:43" x14ac:dyDescent="0.35">
      <c r="A1556" t="s">
        <v>11209</v>
      </c>
      <c r="B1556" t="s">
        <v>11210</v>
      </c>
      <c r="C1556" t="s">
        <v>7950</v>
      </c>
      <c r="F1556" t="s">
        <v>11211</v>
      </c>
      <c r="H1556" t="s">
        <v>11209</v>
      </c>
      <c r="J1556" t="s">
        <v>11212</v>
      </c>
      <c r="O1556">
        <v>87107</v>
      </c>
      <c r="P1556" t="s">
        <v>50</v>
      </c>
      <c r="U1556" s="1">
        <v>43546</v>
      </c>
      <c r="V1556" s="1">
        <v>43546</v>
      </c>
      <c r="W1556" s="1">
        <v>43546.475694444445</v>
      </c>
      <c r="X1556" s="1">
        <v>43546.475694444445</v>
      </c>
      <c r="AC1556" t="s">
        <v>53</v>
      </c>
      <c r="AD1556">
        <v>2969876103</v>
      </c>
      <c r="AE1556" s="1">
        <v>43546.480555555558</v>
      </c>
      <c r="AF1556" t="s">
        <v>11213</v>
      </c>
      <c r="AG1556" t="s">
        <v>11214</v>
      </c>
      <c r="AH1556" t="s">
        <v>51</v>
      </c>
      <c r="AJ1556" t="s">
        <v>53</v>
      </c>
      <c r="AL1556" t="s">
        <v>78</v>
      </c>
      <c r="AO1556" t="s">
        <v>8142</v>
      </c>
      <c r="AP1556" s="1">
        <v>43844.538194444445</v>
      </c>
    </row>
    <row r="1557" spans="1:43" x14ac:dyDescent="0.35">
      <c r="A1557" t="s">
        <v>11215</v>
      </c>
      <c r="B1557" t="s">
        <v>3246</v>
      </c>
      <c r="C1557" t="s">
        <v>1037</v>
      </c>
      <c r="F1557" t="s">
        <v>11216</v>
      </c>
      <c r="H1557" t="s">
        <v>11215</v>
      </c>
      <c r="J1557" t="s">
        <v>11217</v>
      </c>
      <c r="K1557" t="s">
        <v>11218</v>
      </c>
      <c r="M1557" t="s">
        <v>8568</v>
      </c>
      <c r="N1557" t="s">
        <v>65</v>
      </c>
      <c r="O1557">
        <v>81623</v>
      </c>
      <c r="P1557" t="s">
        <v>50</v>
      </c>
      <c r="U1557" s="1">
        <v>43549</v>
      </c>
      <c r="V1557" s="1">
        <v>43549</v>
      </c>
      <c r="W1557" s="1">
        <v>43549.426388888889</v>
      </c>
      <c r="X1557" s="1">
        <v>43549.426388888889</v>
      </c>
      <c r="AC1557" t="s">
        <v>53</v>
      </c>
      <c r="AD1557">
        <v>1000000001</v>
      </c>
      <c r="AE1557" s="1">
        <v>39973.351388888892</v>
      </c>
      <c r="AF1557" t="s">
        <v>3377</v>
      </c>
      <c r="AG1557" t="s">
        <v>11219</v>
      </c>
      <c r="AH1557" t="s">
        <v>51</v>
      </c>
      <c r="AJ1557" t="s">
        <v>53</v>
      </c>
      <c r="AL1557" t="s">
        <v>78</v>
      </c>
      <c r="AO1557" t="s">
        <v>5443</v>
      </c>
      <c r="AP1557" s="1">
        <v>45336.452777777777</v>
      </c>
      <c r="AQ1557" s="1">
        <v>44175.509027777778</v>
      </c>
    </row>
    <row r="1558" spans="1:43" x14ac:dyDescent="0.35">
      <c r="A1558" t="s">
        <v>11220</v>
      </c>
      <c r="B1558" t="s">
        <v>11221</v>
      </c>
      <c r="C1558" t="s">
        <v>11222</v>
      </c>
      <c r="F1558">
        <v>4323584474</v>
      </c>
      <c r="H1558" t="s">
        <v>11220</v>
      </c>
      <c r="I1558" t="s">
        <v>394</v>
      </c>
      <c r="J1558" t="s">
        <v>11223</v>
      </c>
      <c r="K1558" t="s">
        <v>11224</v>
      </c>
      <c r="M1558" t="s">
        <v>11225</v>
      </c>
      <c r="N1558" t="s">
        <v>798</v>
      </c>
      <c r="O1558">
        <v>79843</v>
      </c>
      <c r="P1558" t="s">
        <v>50</v>
      </c>
      <c r="U1558" s="1">
        <v>43549.375694444447</v>
      </c>
      <c r="V1558" s="1">
        <v>43549.375694444447</v>
      </c>
      <c r="W1558" s="1">
        <v>45293.707638888889</v>
      </c>
      <c r="X1558" s="1">
        <v>45293.707638888889</v>
      </c>
      <c r="AC1558" t="s">
        <v>53</v>
      </c>
      <c r="AD1558">
        <v>1000000001</v>
      </c>
      <c r="AE1558" s="1">
        <v>39973.351388888892</v>
      </c>
      <c r="AF1558" t="s">
        <v>3377</v>
      </c>
      <c r="AG1558" t="s">
        <v>11226</v>
      </c>
      <c r="AH1558" t="s">
        <v>53</v>
      </c>
      <c r="AJ1558" t="s">
        <v>53</v>
      </c>
      <c r="AK1558" t="s">
        <v>11227</v>
      </c>
      <c r="AO1558" t="s">
        <v>54</v>
      </c>
    </row>
    <row r="1559" spans="1:43" x14ac:dyDescent="0.35">
      <c r="A1559" t="s">
        <v>11228</v>
      </c>
      <c r="B1559" t="s">
        <v>11229</v>
      </c>
      <c r="C1559" t="s">
        <v>11230</v>
      </c>
      <c r="F1559" t="s">
        <v>10544</v>
      </c>
      <c r="H1559" t="s">
        <v>10545</v>
      </c>
      <c r="I1559" t="s">
        <v>169</v>
      </c>
      <c r="J1559" t="s">
        <v>10434</v>
      </c>
      <c r="K1559" t="s">
        <v>10546</v>
      </c>
      <c r="M1559" t="s">
        <v>10547</v>
      </c>
      <c r="N1559" t="s">
        <v>1593</v>
      </c>
      <c r="O1559">
        <v>35238</v>
      </c>
      <c r="P1559" t="s">
        <v>50</v>
      </c>
      <c r="U1559" s="1">
        <v>43550</v>
      </c>
      <c r="V1559" s="1">
        <v>43550</v>
      </c>
      <c r="W1559" s="1">
        <v>43550.518055555556</v>
      </c>
      <c r="X1559" s="1">
        <v>45456.642361111109</v>
      </c>
      <c r="Y1559" s="1">
        <v>45456.647222222222</v>
      </c>
      <c r="Z1559">
        <v>13190.71</v>
      </c>
      <c r="AA1559" t="s">
        <v>133</v>
      </c>
      <c r="AC1559" t="s">
        <v>53</v>
      </c>
      <c r="AD1559">
        <v>2969478809</v>
      </c>
      <c r="AE1559" s="1">
        <v>37358</v>
      </c>
      <c r="AF1559" t="s">
        <v>10436</v>
      </c>
      <c r="AG1559" t="s">
        <v>11231</v>
      </c>
      <c r="AH1559" t="s">
        <v>51</v>
      </c>
      <c r="AJ1559" t="s">
        <v>53</v>
      </c>
      <c r="AL1559" t="s">
        <v>78</v>
      </c>
      <c r="AO1559" t="s">
        <v>5443</v>
      </c>
      <c r="AP1559" s="1">
        <v>43550.512499999997</v>
      </c>
    </row>
    <row r="1560" spans="1:43" x14ac:dyDescent="0.35">
      <c r="A1560" t="s">
        <v>11232</v>
      </c>
      <c r="B1560" t="s">
        <v>4445</v>
      </c>
      <c r="C1560" t="s">
        <v>11233</v>
      </c>
      <c r="F1560" t="s">
        <v>5842</v>
      </c>
      <c r="H1560" t="s">
        <v>11234</v>
      </c>
      <c r="J1560" t="s">
        <v>5844</v>
      </c>
      <c r="K1560" t="s">
        <v>9598</v>
      </c>
      <c r="M1560" t="s">
        <v>7031</v>
      </c>
      <c r="N1560" t="s">
        <v>65</v>
      </c>
      <c r="O1560">
        <v>80813</v>
      </c>
      <c r="P1560" t="s">
        <v>50</v>
      </c>
      <c r="U1560" s="1">
        <v>43551</v>
      </c>
      <c r="V1560" s="1">
        <v>43551</v>
      </c>
      <c r="W1560" s="1">
        <v>43551.430555555555</v>
      </c>
      <c r="X1560" s="1">
        <v>43551.430555555555</v>
      </c>
      <c r="AC1560" t="s">
        <v>53</v>
      </c>
      <c r="AD1560">
        <v>2969475403</v>
      </c>
      <c r="AE1560" s="1">
        <v>37166.661111111112</v>
      </c>
      <c r="AF1560" t="s">
        <v>5846</v>
      </c>
      <c r="AG1560" t="s">
        <v>11235</v>
      </c>
      <c r="AH1560" t="s">
        <v>51</v>
      </c>
      <c r="AJ1560" t="s">
        <v>53</v>
      </c>
      <c r="AL1560" t="s">
        <v>78</v>
      </c>
      <c r="AO1560" t="s">
        <v>5443</v>
      </c>
      <c r="AP1560" s="1">
        <v>44382.420138888891</v>
      </c>
    </row>
    <row r="1561" spans="1:43" x14ac:dyDescent="0.35">
      <c r="A1561" t="s">
        <v>11236</v>
      </c>
      <c r="B1561" t="s">
        <v>11237</v>
      </c>
      <c r="C1561" t="s">
        <v>11238</v>
      </c>
      <c r="F1561" t="s">
        <v>11239</v>
      </c>
      <c r="H1561" t="s">
        <v>11236</v>
      </c>
      <c r="J1561" t="s">
        <v>11240</v>
      </c>
      <c r="N1561" t="s">
        <v>287</v>
      </c>
      <c r="O1561">
        <v>80022</v>
      </c>
      <c r="P1561" t="s">
        <v>50</v>
      </c>
      <c r="U1561" s="1">
        <v>43551</v>
      </c>
      <c r="V1561" s="1">
        <v>43551</v>
      </c>
      <c r="W1561" s="1">
        <v>43551.600694444445</v>
      </c>
      <c r="X1561" s="1">
        <v>44204.682638888888</v>
      </c>
      <c r="AC1561" t="s">
        <v>53</v>
      </c>
      <c r="AD1561">
        <v>2969556178</v>
      </c>
      <c r="AE1561" s="1">
        <v>40472.707638888889</v>
      </c>
      <c r="AF1561" t="s">
        <v>11241</v>
      </c>
      <c r="AG1561" t="s">
        <v>11242</v>
      </c>
      <c r="AH1561" t="s">
        <v>51</v>
      </c>
      <c r="AJ1561" t="s">
        <v>53</v>
      </c>
      <c r="AL1561" t="s">
        <v>78</v>
      </c>
      <c r="AO1561" t="s">
        <v>8142</v>
      </c>
      <c r="AP1561" s="1">
        <v>45442.563194444447</v>
      </c>
      <c r="AQ1561" s="1">
        <v>45448.416666666664</v>
      </c>
    </row>
    <row r="1562" spans="1:43" x14ac:dyDescent="0.35">
      <c r="A1562" t="s">
        <v>11243</v>
      </c>
      <c r="B1562" t="s">
        <v>11244</v>
      </c>
      <c r="C1562" t="s">
        <v>11245</v>
      </c>
      <c r="H1562" t="s">
        <v>11246</v>
      </c>
      <c r="J1562" t="s">
        <v>1967</v>
      </c>
      <c r="P1562" t="s">
        <v>50</v>
      </c>
      <c r="U1562" s="1">
        <v>43551</v>
      </c>
      <c r="V1562" s="1">
        <v>43551</v>
      </c>
      <c r="W1562" s="1">
        <v>43551.65625</v>
      </c>
      <c r="X1562" s="1">
        <v>43551.65625</v>
      </c>
      <c r="AC1562" t="s">
        <v>53</v>
      </c>
      <c r="AD1562">
        <v>2969475309</v>
      </c>
      <c r="AE1562" s="1">
        <v>37159</v>
      </c>
      <c r="AF1562" t="s">
        <v>1968</v>
      </c>
      <c r="AG1562" t="s">
        <v>11247</v>
      </c>
      <c r="AH1562" t="s">
        <v>51</v>
      </c>
      <c r="AJ1562" t="s">
        <v>53</v>
      </c>
      <c r="AL1562" t="s">
        <v>78</v>
      </c>
      <c r="AO1562" t="s">
        <v>5443</v>
      </c>
      <c r="AP1562" s="1">
        <v>45454.415972222225</v>
      </c>
      <c r="AQ1562" s="1">
        <v>45446.52847222222</v>
      </c>
    </row>
    <row r="1563" spans="1:43" x14ac:dyDescent="0.35">
      <c r="A1563" t="s">
        <v>11248</v>
      </c>
      <c r="B1563" t="s">
        <v>1152</v>
      </c>
      <c r="C1563" t="s">
        <v>2564</v>
      </c>
      <c r="D1563" t="s">
        <v>11249</v>
      </c>
      <c r="F1563" t="s">
        <v>11250</v>
      </c>
      <c r="H1563" t="s">
        <v>11251</v>
      </c>
      <c r="I1563" t="s">
        <v>61</v>
      </c>
      <c r="J1563" t="s">
        <v>11252</v>
      </c>
      <c r="K1563" t="s">
        <v>11253</v>
      </c>
      <c r="M1563" t="s">
        <v>11254</v>
      </c>
      <c r="N1563" t="s">
        <v>65</v>
      </c>
      <c r="O1563">
        <v>81092</v>
      </c>
      <c r="P1563" t="s">
        <v>50</v>
      </c>
      <c r="U1563" s="1">
        <v>43551.484722222223</v>
      </c>
      <c r="V1563" s="1">
        <v>43551.484722222223</v>
      </c>
      <c r="W1563" s="1">
        <v>43551.522916666669</v>
      </c>
      <c r="X1563" s="1">
        <v>43551.522916666669</v>
      </c>
      <c r="AC1563" t="s">
        <v>53</v>
      </c>
      <c r="AD1563">
        <v>2969877157</v>
      </c>
      <c r="AE1563" s="1">
        <v>43551.522916666669</v>
      </c>
      <c r="AF1563" t="s">
        <v>11255</v>
      </c>
      <c r="AG1563" t="s">
        <v>11256</v>
      </c>
      <c r="AH1563" t="s">
        <v>53</v>
      </c>
      <c r="AJ1563" t="s">
        <v>53</v>
      </c>
      <c r="AK1563" t="s">
        <v>11208</v>
      </c>
      <c r="AL1563" t="s">
        <v>68</v>
      </c>
      <c r="AO1563" t="s">
        <v>54</v>
      </c>
      <c r="AP1563" s="1">
        <v>45421.515972222223</v>
      </c>
    </row>
    <row r="1564" spans="1:43" x14ac:dyDescent="0.35">
      <c r="A1564" t="s">
        <v>11257</v>
      </c>
      <c r="B1564" t="s">
        <v>403</v>
      </c>
      <c r="C1564" t="s">
        <v>2986</v>
      </c>
      <c r="D1564" t="s">
        <v>58</v>
      </c>
      <c r="F1564" t="s">
        <v>11258</v>
      </c>
      <c r="G1564" t="s">
        <v>11259</v>
      </c>
      <c r="H1564" t="s">
        <v>11260</v>
      </c>
      <c r="I1564" t="s">
        <v>169</v>
      </c>
      <c r="J1564" t="s">
        <v>11261</v>
      </c>
      <c r="P1564" t="s">
        <v>50</v>
      </c>
      <c r="U1564" s="1">
        <v>43552</v>
      </c>
      <c r="V1564" s="1">
        <v>43552</v>
      </c>
      <c r="AC1564" t="s">
        <v>53</v>
      </c>
      <c r="AD1564">
        <v>1000000000</v>
      </c>
      <c r="AE1564" s="1">
        <v>37295</v>
      </c>
      <c r="AG1564" t="s">
        <v>11262</v>
      </c>
      <c r="AH1564" t="s">
        <v>51</v>
      </c>
      <c r="AJ1564" t="s">
        <v>53</v>
      </c>
      <c r="AO1564" t="s">
        <v>5443</v>
      </c>
    </row>
    <row r="1565" spans="1:43" x14ac:dyDescent="0.35">
      <c r="A1565" t="s">
        <v>11263</v>
      </c>
      <c r="B1565" t="s">
        <v>5954</v>
      </c>
      <c r="C1565" t="s">
        <v>11264</v>
      </c>
      <c r="H1565" t="s">
        <v>11265</v>
      </c>
      <c r="I1565" t="s">
        <v>61</v>
      </c>
      <c r="J1565" t="s">
        <v>1967</v>
      </c>
      <c r="P1565" t="s">
        <v>50</v>
      </c>
      <c r="U1565" s="1">
        <v>43556.571527777778</v>
      </c>
      <c r="V1565" s="1">
        <v>43556.571527777778</v>
      </c>
      <c r="W1565" s="1">
        <v>43556.607638888891</v>
      </c>
      <c r="X1565" s="1">
        <v>43613.541666666664</v>
      </c>
      <c r="AC1565" t="s">
        <v>53</v>
      </c>
      <c r="AD1565">
        <v>2969475309</v>
      </c>
      <c r="AE1565" s="1">
        <v>37159</v>
      </c>
      <c r="AF1565" t="s">
        <v>1968</v>
      </c>
      <c r="AG1565" t="s">
        <v>11266</v>
      </c>
      <c r="AH1565" t="s">
        <v>53</v>
      </c>
      <c r="AJ1565" t="s">
        <v>53</v>
      </c>
      <c r="AK1565" t="s">
        <v>7761</v>
      </c>
      <c r="AL1565" t="s">
        <v>78</v>
      </c>
      <c r="AO1565" t="s">
        <v>54</v>
      </c>
      <c r="AP1565" s="1">
        <v>43789.480555555558</v>
      </c>
      <c r="AQ1565" s="1">
        <v>43789.490277777775</v>
      </c>
    </row>
    <row r="1566" spans="1:43" x14ac:dyDescent="0.35">
      <c r="A1566" t="s">
        <v>11267</v>
      </c>
      <c r="B1566" t="s">
        <v>11268</v>
      </c>
      <c r="C1566" t="s">
        <v>11269</v>
      </c>
      <c r="F1566" t="s">
        <v>11270</v>
      </c>
      <c r="H1566" t="s">
        <v>11267</v>
      </c>
      <c r="J1566" t="s">
        <v>11271</v>
      </c>
      <c r="O1566">
        <v>80117</v>
      </c>
      <c r="P1566" t="s">
        <v>50</v>
      </c>
      <c r="U1566" s="1">
        <v>43557</v>
      </c>
      <c r="V1566" s="1">
        <v>43557</v>
      </c>
      <c r="W1566" s="1">
        <v>43557.685416666667</v>
      </c>
      <c r="X1566" s="1">
        <v>43557.685416666667</v>
      </c>
      <c r="AC1566" t="s">
        <v>53</v>
      </c>
      <c r="AD1566">
        <v>2969878531</v>
      </c>
      <c r="AE1566" s="1">
        <v>43558.402083333334</v>
      </c>
      <c r="AF1566" t="s">
        <v>11272</v>
      </c>
      <c r="AG1566" t="s">
        <v>11273</v>
      </c>
      <c r="AH1566" t="s">
        <v>51</v>
      </c>
      <c r="AJ1566" t="s">
        <v>53</v>
      </c>
      <c r="AL1566" t="s">
        <v>78</v>
      </c>
      <c r="AO1566" t="s">
        <v>8142</v>
      </c>
    </row>
    <row r="1567" spans="1:43" x14ac:dyDescent="0.35">
      <c r="A1567" t="s">
        <v>11274</v>
      </c>
      <c r="B1567" t="s">
        <v>11275</v>
      </c>
      <c r="C1567" t="s">
        <v>3813</v>
      </c>
      <c r="F1567" t="s">
        <v>11276</v>
      </c>
      <c r="G1567" t="s">
        <v>11277</v>
      </c>
      <c r="H1567" t="s">
        <v>11278</v>
      </c>
      <c r="I1567" t="s">
        <v>816</v>
      </c>
      <c r="J1567" t="s">
        <v>11279</v>
      </c>
      <c r="K1567" t="s">
        <v>11280</v>
      </c>
      <c r="M1567" t="s">
        <v>137</v>
      </c>
      <c r="N1567" t="s">
        <v>287</v>
      </c>
      <c r="O1567">
        <v>80202</v>
      </c>
      <c r="P1567" t="s">
        <v>50</v>
      </c>
      <c r="U1567" s="1">
        <v>43558.643055555556</v>
      </c>
      <c r="V1567" s="1">
        <v>43558.643055555556</v>
      </c>
      <c r="AC1567" t="s">
        <v>53</v>
      </c>
      <c r="AD1567">
        <v>2969476628</v>
      </c>
      <c r="AE1567" s="1">
        <v>37232</v>
      </c>
      <c r="AG1567" t="s">
        <v>11281</v>
      </c>
      <c r="AH1567" t="s">
        <v>53</v>
      </c>
      <c r="AJ1567" t="s">
        <v>53</v>
      </c>
      <c r="AK1567" t="s">
        <v>11282</v>
      </c>
      <c r="AO1567" t="s">
        <v>54</v>
      </c>
    </row>
    <row r="1568" spans="1:43" x14ac:dyDescent="0.35">
      <c r="A1568" t="s">
        <v>11283</v>
      </c>
      <c r="B1568" t="s">
        <v>11284</v>
      </c>
      <c r="C1568" t="s">
        <v>338</v>
      </c>
      <c r="F1568" t="s">
        <v>11285</v>
      </c>
      <c r="H1568" t="s">
        <v>11286</v>
      </c>
      <c r="I1568" t="s">
        <v>101</v>
      </c>
      <c r="J1568" t="s">
        <v>11287</v>
      </c>
      <c r="K1568" t="s">
        <v>11288</v>
      </c>
      <c r="M1568" t="s">
        <v>3376</v>
      </c>
      <c r="N1568" t="s">
        <v>326</v>
      </c>
      <c r="O1568">
        <v>80621</v>
      </c>
      <c r="P1568" t="s">
        <v>50</v>
      </c>
      <c r="U1568" s="1">
        <v>43559.508333333331</v>
      </c>
      <c r="V1568" s="1">
        <v>43559.508333333331</v>
      </c>
      <c r="W1568" s="1">
        <v>43559.511111111111</v>
      </c>
      <c r="X1568" s="1">
        <v>43559.511111111111</v>
      </c>
      <c r="AC1568" t="s">
        <v>53</v>
      </c>
      <c r="AD1568">
        <v>2969878821</v>
      </c>
      <c r="AE1568" s="1">
        <v>43559.510416666664</v>
      </c>
      <c r="AF1568" t="s">
        <v>11289</v>
      </c>
      <c r="AG1568" t="s">
        <v>11290</v>
      </c>
      <c r="AH1568" t="s">
        <v>53</v>
      </c>
      <c r="AJ1568" t="s">
        <v>53</v>
      </c>
      <c r="AK1568" t="s">
        <v>8166</v>
      </c>
      <c r="AL1568" t="s">
        <v>78</v>
      </c>
      <c r="AO1568" t="s">
        <v>54</v>
      </c>
      <c r="AP1568" s="1">
        <v>45186.717361111114</v>
      </c>
      <c r="AQ1568" s="1">
        <v>44165.727083333331</v>
      </c>
    </row>
    <row r="1569" spans="1:43" x14ac:dyDescent="0.35">
      <c r="A1569" t="s">
        <v>11291</v>
      </c>
      <c r="B1569" t="s">
        <v>5987</v>
      </c>
      <c r="C1569" t="s">
        <v>11292</v>
      </c>
      <c r="D1569" t="s">
        <v>349</v>
      </c>
      <c r="F1569" t="s">
        <v>47</v>
      </c>
      <c r="H1569" t="s">
        <v>11293</v>
      </c>
      <c r="J1569" t="s">
        <v>85</v>
      </c>
      <c r="P1569" t="s">
        <v>50</v>
      </c>
      <c r="U1569" s="1">
        <v>43560</v>
      </c>
      <c r="V1569" s="1">
        <v>43560</v>
      </c>
      <c r="W1569" s="1">
        <v>43560.570138888892</v>
      </c>
      <c r="X1569" s="1">
        <v>44070.475694444445</v>
      </c>
      <c r="Y1569" s="1">
        <v>44070.478472222225</v>
      </c>
      <c r="AC1569" t="s">
        <v>53</v>
      </c>
      <c r="AD1569">
        <v>1000000000</v>
      </c>
      <c r="AE1569" s="1">
        <v>37295</v>
      </c>
      <c r="AG1569" t="s">
        <v>11294</v>
      </c>
      <c r="AH1569" t="s">
        <v>51</v>
      </c>
      <c r="AJ1569" t="s">
        <v>53</v>
      </c>
      <c r="AL1569" t="s">
        <v>78</v>
      </c>
      <c r="AO1569" t="s">
        <v>5443</v>
      </c>
      <c r="AP1569" s="1">
        <v>45091.051388888889</v>
      </c>
    </row>
    <row r="1570" spans="1:43" x14ac:dyDescent="0.35">
      <c r="A1570" t="s">
        <v>11295</v>
      </c>
      <c r="B1570" t="s">
        <v>2882</v>
      </c>
      <c r="C1570" t="s">
        <v>4860</v>
      </c>
      <c r="F1570" t="s">
        <v>11296</v>
      </c>
      <c r="H1570" t="s">
        <v>11295</v>
      </c>
      <c r="J1570" t="s">
        <v>11297</v>
      </c>
      <c r="K1570" t="s">
        <v>11298</v>
      </c>
      <c r="M1570" t="s">
        <v>3641</v>
      </c>
      <c r="N1570" t="s">
        <v>65</v>
      </c>
      <c r="O1570">
        <v>80112</v>
      </c>
      <c r="P1570" t="s">
        <v>50</v>
      </c>
      <c r="U1570" s="1">
        <v>43564</v>
      </c>
      <c r="V1570" s="1">
        <v>43564</v>
      </c>
      <c r="W1570" s="1">
        <v>43564.629166666666</v>
      </c>
      <c r="X1570" s="1">
        <v>43564.629166666666</v>
      </c>
      <c r="AC1570" t="s">
        <v>53</v>
      </c>
      <c r="AD1570">
        <v>2969822691</v>
      </c>
      <c r="AE1570" s="1">
        <v>43308.708333333336</v>
      </c>
      <c r="AF1570" t="s">
        <v>11299</v>
      </c>
      <c r="AG1570" t="s">
        <v>11300</v>
      </c>
      <c r="AH1570" t="s">
        <v>51</v>
      </c>
      <c r="AJ1570" t="s">
        <v>53</v>
      </c>
      <c r="AL1570" t="s">
        <v>78</v>
      </c>
      <c r="AO1570" t="s">
        <v>5443</v>
      </c>
      <c r="AP1570" s="1">
        <v>43564.589583333334</v>
      </c>
      <c r="AQ1570" s="1">
        <v>43564.629166666666</v>
      </c>
    </row>
    <row r="1571" spans="1:43" x14ac:dyDescent="0.35">
      <c r="A1571" t="s">
        <v>11301</v>
      </c>
      <c r="B1571" t="s">
        <v>11302</v>
      </c>
      <c r="C1571" t="s">
        <v>11303</v>
      </c>
      <c r="F1571">
        <v>15054537525</v>
      </c>
      <c r="H1571" t="s">
        <v>11304</v>
      </c>
      <c r="J1571" t="s">
        <v>11305</v>
      </c>
      <c r="N1571" t="s">
        <v>398</v>
      </c>
      <c r="O1571">
        <v>87120</v>
      </c>
      <c r="P1571" t="s">
        <v>50</v>
      </c>
      <c r="U1571" s="1">
        <v>43565</v>
      </c>
      <c r="V1571" s="1">
        <v>43565</v>
      </c>
      <c r="W1571" s="1">
        <v>43565.65625</v>
      </c>
      <c r="X1571" s="1">
        <v>43565.65625</v>
      </c>
      <c r="AC1571" t="s">
        <v>53</v>
      </c>
      <c r="AD1571">
        <v>1000000001</v>
      </c>
      <c r="AE1571" s="1">
        <v>39973.351388888892</v>
      </c>
      <c r="AF1571" t="s">
        <v>3377</v>
      </c>
      <c r="AG1571" t="s">
        <v>11306</v>
      </c>
      <c r="AH1571" t="s">
        <v>51</v>
      </c>
      <c r="AJ1571" t="s">
        <v>53</v>
      </c>
      <c r="AL1571" t="s">
        <v>78</v>
      </c>
      <c r="AO1571" t="s">
        <v>8142</v>
      </c>
    </row>
    <row r="1572" spans="1:43" x14ac:dyDescent="0.35">
      <c r="A1572" t="s">
        <v>11307</v>
      </c>
      <c r="B1572" t="s">
        <v>11308</v>
      </c>
      <c r="C1572" t="s">
        <v>11309</v>
      </c>
      <c r="H1572" t="s">
        <v>11310</v>
      </c>
      <c r="P1572" t="s">
        <v>50</v>
      </c>
      <c r="U1572" s="1">
        <v>43565</v>
      </c>
      <c r="V1572" s="1">
        <v>43565</v>
      </c>
      <c r="W1572" s="1">
        <v>43565.875</v>
      </c>
      <c r="X1572" s="1">
        <v>43565.875</v>
      </c>
      <c r="AC1572" t="s">
        <v>53</v>
      </c>
      <c r="AD1572">
        <v>1000000001</v>
      </c>
      <c r="AE1572" s="1">
        <v>39973.351388888892</v>
      </c>
      <c r="AF1572" t="s">
        <v>3377</v>
      </c>
      <c r="AG1572" t="s">
        <v>11311</v>
      </c>
      <c r="AH1572" t="s">
        <v>51</v>
      </c>
      <c r="AJ1572" t="s">
        <v>53</v>
      </c>
      <c r="AL1572" t="s">
        <v>78</v>
      </c>
      <c r="AO1572" t="s">
        <v>8142</v>
      </c>
    </row>
    <row r="1573" spans="1:43" x14ac:dyDescent="0.35">
      <c r="A1573" t="s">
        <v>11312</v>
      </c>
      <c r="B1573" t="s">
        <v>11313</v>
      </c>
      <c r="C1573" t="s">
        <v>302</v>
      </c>
      <c r="F1573" t="s">
        <v>11314</v>
      </c>
      <c r="H1573" t="s">
        <v>11312</v>
      </c>
      <c r="J1573" t="s">
        <v>11315</v>
      </c>
      <c r="K1573" t="s">
        <v>11316</v>
      </c>
      <c r="M1573" t="s">
        <v>11317</v>
      </c>
      <c r="N1573" t="s">
        <v>65</v>
      </c>
      <c r="O1573">
        <v>81425</v>
      </c>
      <c r="P1573" t="s">
        <v>50</v>
      </c>
      <c r="U1573" s="1">
        <v>43565</v>
      </c>
      <c r="V1573" s="1">
        <v>43565</v>
      </c>
      <c r="W1573" s="1">
        <v>43565.8</v>
      </c>
      <c r="X1573" s="1">
        <v>43565.8</v>
      </c>
      <c r="AC1573" t="s">
        <v>53</v>
      </c>
      <c r="AD1573">
        <v>2969879921</v>
      </c>
      <c r="AE1573" s="1">
        <v>43566.458333333336</v>
      </c>
      <c r="AF1573" t="s">
        <v>11318</v>
      </c>
      <c r="AG1573" t="s">
        <v>11319</v>
      </c>
      <c r="AH1573" t="s">
        <v>51</v>
      </c>
      <c r="AJ1573" t="s">
        <v>53</v>
      </c>
      <c r="AL1573" t="s">
        <v>78</v>
      </c>
      <c r="AO1573" t="s">
        <v>5443</v>
      </c>
      <c r="AP1573" s="1">
        <v>45001.675000000003</v>
      </c>
      <c r="AQ1573" s="1">
        <v>44965.604861111111</v>
      </c>
    </row>
    <row r="1574" spans="1:43" x14ac:dyDescent="0.35">
      <c r="A1574" t="s">
        <v>11320</v>
      </c>
      <c r="B1574" t="s">
        <v>11321</v>
      </c>
      <c r="C1574" t="s">
        <v>11322</v>
      </c>
      <c r="F1574" t="s">
        <v>11323</v>
      </c>
      <c r="H1574" t="s">
        <v>11324</v>
      </c>
      <c r="J1574" t="s">
        <v>491</v>
      </c>
      <c r="N1574">
        <v>-1</v>
      </c>
      <c r="O1574" t="s">
        <v>11325</v>
      </c>
      <c r="P1574" t="s">
        <v>4438</v>
      </c>
      <c r="U1574" s="1">
        <v>43565</v>
      </c>
      <c r="V1574" s="1">
        <v>43565</v>
      </c>
      <c r="AC1574" t="s">
        <v>53</v>
      </c>
      <c r="AD1574">
        <v>2969472760</v>
      </c>
      <c r="AE1574" s="1">
        <v>36916.71597222222</v>
      </c>
      <c r="AG1574" t="s">
        <v>11326</v>
      </c>
      <c r="AH1574" t="s">
        <v>51</v>
      </c>
      <c r="AJ1574" t="s">
        <v>53</v>
      </c>
      <c r="AO1574" t="s">
        <v>5443</v>
      </c>
    </row>
    <row r="1575" spans="1:43" x14ac:dyDescent="0.35">
      <c r="A1575" t="s">
        <v>11327</v>
      </c>
      <c r="B1575" t="s">
        <v>11328</v>
      </c>
      <c r="C1575" t="s">
        <v>1328</v>
      </c>
      <c r="D1575" t="s">
        <v>6109</v>
      </c>
      <c r="F1575" t="s">
        <v>47</v>
      </c>
      <c r="H1575" t="s">
        <v>11329</v>
      </c>
      <c r="J1575" t="s">
        <v>85</v>
      </c>
      <c r="P1575" t="s">
        <v>50</v>
      </c>
      <c r="U1575" s="1">
        <v>43567</v>
      </c>
      <c r="V1575" s="1">
        <v>43567</v>
      </c>
      <c r="W1575" s="1">
        <v>44503.696527777778</v>
      </c>
      <c r="X1575" s="1">
        <v>45231.559027777781</v>
      </c>
      <c r="AC1575" t="s">
        <v>53</v>
      </c>
      <c r="AD1575">
        <v>1000000000</v>
      </c>
      <c r="AE1575" s="1">
        <v>37295</v>
      </c>
      <c r="AG1575" t="s">
        <v>11330</v>
      </c>
      <c r="AH1575" t="s">
        <v>51</v>
      </c>
      <c r="AJ1575" t="s">
        <v>53</v>
      </c>
      <c r="AL1575" t="s">
        <v>78</v>
      </c>
      <c r="AO1575" t="s">
        <v>5443</v>
      </c>
      <c r="AP1575" s="1">
        <v>45397.407638888886</v>
      </c>
    </row>
    <row r="1576" spans="1:43" x14ac:dyDescent="0.35">
      <c r="A1576" t="s">
        <v>11331</v>
      </c>
      <c r="B1576" t="s">
        <v>11332</v>
      </c>
      <c r="C1576" t="s">
        <v>707</v>
      </c>
      <c r="F1576" t="s">
        <v>11333</v>
      </c>
      <c r="H1576" t="s">
        <v>11331</v>
      </c>
      <c r="J1576" t="s">
        <v>11334</v>
      </c>
      <c r="K1576" t="s">
        <v>11335</v>
      </c>
      <c r="M1576" t="s">
        <v>11336</v>
      </c>
      <c r="N1576" t="s">
        <v>65</v>
      </c>
      <c r="O1576">
        <v>80533</v>
      </c>
      <c r="P1576" t="s">
        <v>50</v>
      </c>
      <c r="U1576" s="1">
        <v>43570</v>
      </c>
      <c r="V1576" s="1">
        <v>43570</v>
      </c>
      <c r="W1576" s="1">
        <v>43570.709027777775</v>
      </c>
      <c r="X1576" s="1">
        <v>43570.709027777775</v>
      </c>
      <c r="AC1576" t="s">
        <v>51</v>
      </c>
      <c r="AD1576">
        <v>2969880462</v>
      </c>
      <c r="AE1576" s="1">
        <v>43570.709027777775</v>
      </c>
      <c r="AG1576" t="s">
        <v>11337</v>
      </c>
      <c r="AH1576" t="s">
        <v>51</v>
      </c>
      <c r="AJ1576" t="s">
        <v>53</v>
      </c>
      <c r="AL1576" t="s">
        <v>78</v>
      </c>
      <c r="AO1576" t="s">
        <v>5443</v>
      </c>
      <c r="AP1576" s="1">
        <v>45052.476388888892</v>
      </c>
    </row>
    <row r="1577" spans="1:43" x14ac:dyDescent="0.35">
      <c r="A1577" t="s">
        <v>11338</v>
      </c>
      <c r="B1577" t="s">
        <v>11339</v>
      </c>
      <c r="C1577" t="s">
        <v>11340</v>
      </c>
      <c r="F1577" t="s">
        <v>11341</v>
      </c>
      <c r="H1577" t="s">
        <v>11342</v>
      </c>
      <c r="I1577" t="s">
        <v>169</v>
      </c>
      <c r="J1577" t="s">
        <v>10434</v>
      </c>
      <c r="K1577" t="s">
        <v>11343</v>
      </c>
      <c r="M1577" t="s">
        <v>419</v>
      </c>
      <c r="N1577" t="s">
        <v>253</v>
      </c>
      <c r="O1577" t="s">
        <v>11344</v>
      </c>
      <c r="P1577" t="s">
        <v>50</v>
      </c>
      <c r="U1577" s="1">
        <v>43571</v>
      </c>
      <c r="V1577" s="1">
        <v>43571</v>
      </c>
      <c r="W1577" s="1">
        <v>43571.369444444441</v>
      </c>
      <c r="X1577" s="1">
        <v>44692.507638888892</v>
      </c>
      <c r="Y1577" s="1">
        <v>44692.53402777778</v>
      </c>
      <c r="AC1577" t="s">
        <v>53</v>
      </c>
      <c r="AD1577">
        <v>2969478809</v>
      </c>
      <c r="AE1577" s="1">
        <v>37358</v>
      </c>
      <c r="AF1577" t="s">
        <v>10436</v>
      </c>
      <c r="AG1577" t="s">
        <v>11345</v>
      </c>
      <c r="AH1577" t="s">
        <v>51</v>
      </c>
      <c r="AJ1577" t="s">
        <v>53</v>
      </c>
      <c r="AL1577" t="s">
        <v>78</v>
      </c>
      <c r="AO1577" t="s">
        <v>5443</v>
      </c>
      <c r="AP1577" s="1">
        <v>44455.495138888888</v>
      </c>
      <c r="AQ1577" s="1">
        <v>44070.684027777781</v>
      </c>
    </row>
    <row r="1578" spans="1:43" x14ac:dyDescent="0.35">
      <c r="A1578" t="s">
        <v>11346</v>
      </c>
      <c r="B1578" t="s">
        <v>11347</v>
      </c>
      <c r="C1578" t="s">
        <v>11348</v>
      </c>
      <c r="F1578" t="s">
        <v>11349</v>
      </c>
      <c r="H1578" t="s">
        <v>11350</v>
      </c>
      <c r="J1578" t="s">
        <v>4410</v>
      </c>
      <c r="K1578" t="s">
        <v>11351</v>
      </c>
      <c r="M1578" t="s">
        <v>545</v>
      </c>
      <c r="N1578" t="s">
        <v>253</v>
      </c>
      <c r="O1578">
        <v>88001</v>
      </c>
      <c r="P1578" t="s">
        <v>50</v>
      </c>
      <c r="U1578" s="1">
        <v>43571</v>
      </c>
      <c r="V1578" s="1">
        <v>43571</v>
      </c>
      <c r="W1578" s="1">
        <v>43571.566666666666</v>
      </c>
      <c r="X1578" s="1">
        <v>43571.566666666666</v>
      </c>
      <c r="AC1578" t="s">
        <v>53</v>
      </c>
      <c r="AD1578">
        <v>2969665880</v>
      </c>
      <c r="AE1578" s="1">
        <v>42102.689583333333</v>
      </c>
      <c r="AF1578" t="s">
        <v>11352</v>
      </c>
      <c r="AG1578" t="s">
        <v>11353</v>
      </c>
      <c r="AH1578" t="s">
        <v>51</v>
      </c>
      <c r="AJ1578" t="s">
        <v>53</v>
      </c>
      <c r="AL1578" t="s">
        <v>78</v>
      </c>
      <c r="AO1578" t="s">
        <v>5443</v>
      </c>
      <c r="AP1578" s="1">
        <v>45475.527777777781</v>
      </c>
      <c r="AQ1578" s="1">
        <v>45447.398611111108</v>
      </c>
    </row>
    <row r="1579" spans="1:43" x14ac:dyDescent="0.35">
      <c r="A1579" t="s">
        <v>11354</v>
      </c>
      <c r="B1579" t="s">
        <v>11339</v>
      </c>
      <c r="C1579" t="s">
        <v>4860</v>
      </c>
      <c r="D1579" t="s">
        <v>219</v>
      </c>
      <c r="F1579" t="s">
        <v>47</v>
      </c>
      <c r="H1579" t="s">
        <v>11342</v>
      </c>
      <c r="I1579" t="s">
        <v>169</v>
      </c>
      <c r="J1579" t="s">
        <v>85</v>
      </c>
      <c r="P1579" t="s">
        <v>50</v>
      </c>
      <c r="U1579" s="1">
        <v>43571.486111111109</v>
      </c>
      <c r="V1579" s="1">
        <v>43571.486111111109</v>
      </c>
      <c r="W1579" s="1">
        <v>45289.405555555553</v>
      </c>
      <c r="X1579" s="1">
        <v>45289.405555555553</v>
      </c>
      <c r="AC1579" t="s">
        <v>53</v>
      </c>
      <c r="AD1579">
        <v>1000000000</v>
      </c>
      <c r="AE1579" s="1">
        <v>37295</v>
      </c>
      <c r="AG1579" t="s">
        <v>11355</v>
      </c>
      <c r="AH1579" t="s">
        <v>53</v>
      </c>
      <c r="AJ1579" t="s">
        <v>53</v>
      </c>
      <c r="AK1579" t="s">
        <v>11356</v>
      </c>
      <c r="AO1579" t="s">
        <v>54</v>
      </c>
      <c r="AP1579" s="1">
        <v>45243.626388888886</v>
      </c>
    </row>
    <row r="1580" spans="1:43" x14ac:dyDescent="0.35">
      <c r="A1580" t="s">
        <v>11357</v>
      </c>
      <c r="B1580" t="s">
        <v>11358</v>
      </c>
      <c r="C1580" t="s">
        <v>11359</v>
      </c>
      <c r="F1580" t="s">
        <v>11360</v>
      </c>
      <c r="H1580" t="s">
        <v>11361</v>
      </c>
      <c r="I1580" t="s">
        <v>200</v>
      </c>
      <c r="J1580" t="s">
        <v>3131</v>
      </c>
      <c r="K1580" t="s">
        <v>11362</v>
      </c>
      <c r="M1580" t="s">
        <v>11363</v>
      </c>
      <c r="N1580" t="s">
        <v>468</v>
      </c>
      <c r="O1580">
        <v>81521</v>
      </c>
      <c r="P1580" t="s">
        <v>50</v>
      </c>
      <c r="U1580" s="1">
        <v>43571.590277777781</v>
      </c>
      <c r="V1580" s="1">
        <v>43571.590277777781</v>
      </c>
      <c r="W1580" s="1">
        <v>43571.603472222225</v>
      </c>
      <c r="X1580" s="1">
        <v>43571.603472222225</v>
      </c>
      <c r="AC1580" t="s">
        <v>53</v>
      </c>
      <c r="AD1580">
        <v>2969531924</v>
      </c>
      <c r="AE1580" s="1">
        <v>39539.569444444445</v>
      </c>
      <c r="AF1580" t="s">
        <v>3433</v>
      </c>
      <c r="AG1580" t="s">
        <v>11364</v>
      </c>
      <c r="AH1580" t="s">
        <v>53</v>
      </c>
      <c r="AJ1580" t="s">
        <v>53</v>
      </c>
      <c r="AL1580" t="s">
        <v>78</v>
      </c>
      <c r="AO1580" t="s">
        <v>54</v>
      </c>
    </row>
    <row r="1581" spans="1:43" x14ac:dyDescent="0.35">
      <c r="A1581" t="s">
        <v>11365</v>
      </c>
      <c r="B1581" t="s">
        <v>11366</v>
      </c>
      <c r="C1581" t="s">
        <v>888</v>
      </c>
      <c r="F1581" t="s">
        <v>11367</v>
      </c>
      <c r="H1581" t="s">
        <v>11368</v>
      </c>
      <c r="I1581" t="s">
        <v>179</v>
      </c>
      <c r="J1581" t="s">
        <v>1673</v>
      </c>
      <c r="K1581" t="s">
        <v>11369</v>
      </c>
      <c r="M1581" t="s">
        <v>525</v>
      </c>
      <c r="N1581" t="s">
        <v>287</v>
      </c>
      <c r="O1581">
        <v>80011</v>
      </c>
      <c r="P1581" t="s">
        <v>50</v>
      </c>
      <c r="U1581" s="1">
        <v>43571.637499999997</v>
      </c>
      <c r="V1581" s="1">
        <v>43571.637499999997</v>
      </c>
      <c r="W1581" s="1">
        <v>43571.638194444444</v>
      </c>
      <c r="X1581" s="1">
        <v>44209.261805555558</v>
      </c>
      <c r="AC1581" t="s">
        <v>53</v>
      </c>
      <c r="AD1581">
        <v>2969473349</v>
      </c>
      <c r="AE1581" s="1">
        <v>37012.460416666669</v>
      </c>
      <c r="AF1581" t="s">
        <v>1675</v>
      </c>
      <c r="AG1581" t="s">
        <v>11370</v>
      </c>
      <c r="AH1581" t="s">
        <v>51</v>
      </c>
      <c r="AI1581" t="s">
        <v>51</v>
      </c>
      <c r="AJ1581" t="s">
        <v>53</v>
      </c>
      <c r="AL1581" t="s">
        <v>78</v>
      </c>
      <c r="AO1581" t="s">
        <v>54</v>
      </c>
      <c r="AP1581" s="1">
        <v>44330.280555555553</v>
      </c>
      <c r="AQ1581" s="1">
        <v>43897.697222222225</v>
      </c>
    </row>
    <row r="1582" spans="1:43" x14ac:dyDescent="0.35">
      <c r="A1582" t="s">
        <v>11371</v>
      </c>
      <c r="B1582" t="s">
        <v>11372</v>
      </c>
      <c r="C1582" t="s">
        <v>3671</v>
      </c>
      <c r="D1582" t="s">
        <v>1767</v>
      </c>
      <c r="H1582" t="s">
        <v>11373</v>
      </c>
      <c r="J1582" t="s">
        <v>2859</v>
      </c>
      <c r="P1582" t="s">
        <v>50</v>
      </c>
      <c r="U1582" s="1">
        <v>43572</v>
      </c>
      <c r="V1582" s="1">
        <v>43572</v>
      </c>
      <c r="W1582" s="1">
        <v>43572.62222222222</v>
      </c>
      <c r="X1582" s="1">
        <v>43572.62222222222</v>
      </c>
      <c r="AC1582" t="s">
        <v>53</v>
      </c>
      <c r="AD1582">
        <v>2969480024</v>
      </c>
      <c r="AE1582" s="1">
        <v>37427</v>
      </c>
      <c r="AF1582" t="s">
        <v>134</v>
      </c>
      <c r="AG1582" t="s">
        <v>11374</v>
      </c>
      <c r="AH1582" t="s">
        <v>51</v>
      </c>
      <c r="AJ1582" t="s">
        <v>53</v>
      </c>
      <c r="AL1582" t="s">
        <v>78</v>
      </c>
      <c r="AO1582" t="s">
        <v>5443</v>
      </c>
      <c r="AP1582" s="1">
        <v>45475.50277777778</v>
      </c>
      <c r="AQ1582" s="1">
        <v>45471.387499999997</v>
      </c>
    </row>
    <row r="1583" spans="1:43" x14ac:dyDescent="0.35">
      <c r="A1583" t="s">
        <v>11375</v>
      </c>
      <c r="B1583" t="s">
        <v>11376</v>
      </c>
      <c r="C1583" t="s">
        <v>424</v>
      </c>
      <c r="D1583" t="s">
        <v>1767</v>
      </c>
      <c r="F1583">
        <v>9254359457</v>
      </c>
      <c r="H1583" t="s">
        <v>11377</v>
      </c>
      <c r="I1583" t="s">
        <v>464</v>
      </c>
      <c r="J1583" t="s">
        <v>11378</v>
      </c>
      <c r="K1583" t="s">
        <v>11379</v>
      </c>
      <c r="M1583" t="s">
        <v>419</v>
      </c>
      <c r="N1583" t="s">
        <v>253</v>
      </c>
      <c r="O1583">
        <v>87107</v>
      </c>
      <c r="P1583" t="s">
        <v>50</v>
      </c>
      <c r="U1583" s="1">
        <v>43572.399305555555</v>
      </c>
      <c r="V1583" s="1">
        <v>43572.399305555555</v>
      </c>
      <c r="W1583" s="1">
        <v>43572.4</v>
      </c>
      <c r="X1583" s="1">
        <v>43572.4</v>
      </c>
      <c r="AC1583" t="s">
        <v>51</v>
      </c>
      <c r="AD1583">
        <v>1000000001</v>
      </c>
      <c r="AE1583" s="1">
        <v>39973.351388888892</v>
      </c>
      <c r="AF1583" t="s">
        <v>3377</v>
      </c>
      <c r="AG1583" t="s">
        <v>11380</v>
      </c>
      <c r="AH1583" t="s">
        <v>51</v>
      </c>
      <c r="AI1583" t="s">
        <v>51</v>
      </c>
      <c r="AJ1583" t="s">
        <v>53</v>
      </c>
      <c r="AL1583" t="s">
        <v>78</v>
      </c>
      <c r="AO1583" t="s">
        <v>54</v>
      </c>
      <c r="AP1583" s="1">
        <v>45072.455555555556</v>
      </c>
    </row>
    <row r="1584" spans="1:43" x14ac:dyDescent="0.35">
      <c r="A1584" t="s">
        <v>11381</v>
      </c>
      <c r="B1584" t="s">
        <v>7196</v>
      </c>
      <c r="C1584" t="s">
        <v>2444</v>
      </c>
      <c r="F1584">
        <v>9706350773</v>
      </c>
      <c r="H1584" t="s">
        <v>11381</v>
      </c>
      <c r="J1584" t="s">
        <v>11382</v>
      </c>
      <c r="K1584" t="s">
        <v>11383</v>
      </c>
      <c r="M1584" t="s">
        <v>3225</v>
      </c>
      <c r="N1584" t="s">
        <v>65</v>
      </c>
      <c r="O1584">
        <v>80538</v>
      </c>
      <c r="P1584" t="s">
        <v>50</v>
      </c>
      <c r="U1584" s="1">
        <v>43575</v>
      </c>
      <c r="V1584" s="1">
        <v>43575</v>
      </c>
      <c r="W1584" s="1">
        <v>43575.887499999997</v>
      </c>
      <c r="X1584" s="1">
        <v>43575.887499999997</v>
      </c>
      <c r="AC1584" t="s">
        <v>53</v>
      </c>
      <c r="AD1584">
        <v>1000000001</v>
      </c>
      <c r="AE1584" s="1">
        <v>39973.351388888892</v>
      </c>
      <c r="AF1584" t="s">
        <v>3377</v>
      </c>
      <c r="AG1584" t="s">
        <v>11384</v>
      </c>
      <c r="AH1584" t="s">
        <v>51</v>
      </c>
      <c r="AJ1584" t="s">
        <v>53</v>
      </c>
      <c r="AL1584" t="s">
        <v>78</v>
      </c>
      <c r="AO1584" t="s">
        <v>5443</v>
      </c>
      <c r="AP1584" s="1">
        <v>43972.382638888892</v>
      </c>
    </row>
    <row r="1585" spans="1:43" x14ac:dyDescent="0.35">
      <c r="A1585" t="s">
        <v>11385</v>
      </c>
      <c r="B1585" t="s">
        <v>4380</v>
      </c>
      <c r="C1585" t="s">
        <v>946</v>
      </c>
      <c r="F1585">
        <f>1307-359-2202</f>
        <v>-1254</v>
      </c>
      <c r="H1585" t="s">
        <v>11386</v>
      </c>
      <c r="J1585" t="s">
        <v>11387</v>
      </c>
      <c r="N1585" t="s">
        <v>592</v>
      </c>
      <c r="O1585">
        <v>82633</v>
      </c>
      <c r="P1585" t="s">
        <v>50</v>
      </c>
      <c r="U1585" s="1">
        <v>43578</v>
      </c>
      <c r="V1585" s="1">
        <v>43578</v>
      </c>
      <c r="W1585" s="1">
        <v>43578.052083333336</v>
      </c>
      <c r="X1585" s="1">
        <v>43578.052083333336</v>
      </c>
      <c r="AC1585" t="s">
        <v>53</v>
      </c>
      <c r="AD1585">
        <v>1000000001</v>
      </c>
      <c r="AE1585" s="1">
        <v>39973.351388888892</v>
      </c>
      <c r="AF1585" t="s">
        <v>3377</v>
      </c>
      <c r="AG1585" t="s">
        <v>11388</v>
      </c>
      <c r="AH1585" t="s">
        <v>51</v>
      </c>
      <c r="AJ1585" t="s">
        <v>53</v>
      </c>
      <c r="AL1585" t="s">
        <v>78</v>
      </c>
      <c r="AO1585" t="s">
        <v>8142</v>
      </c>
    </row>
    <row r="1586" spans="1:43" x14ac:dyDescent="0.35">
      <c r="A1586" t="s">
        <v>11389</v>
      </c>
      <c r="B1586" t="s">
        <v>11390</v>
      </c>
      <c r="C1586" t="s">
        <v>2453</v>
      </c>
      <c r="F1586" t="s">
        <v>11391</v>
      </c>
      <c r="H1586" t="s">
        <v>11392</v>
      </c>
      <c r="I1586" t="s">
        <v>1368</v>
      </c>
      <c r="J1586" t="s">
        <v>11393</v>
      </c>
      <c r="K1586" t="s">
        <v>11394</v>
      </c>
      <c r="M1586" t="s">
        <v>3035</v>
      </c>
      <c r="N1586" t="s">
        <v>65</v>
      </c>
      <c r="O1586">
        <v>80650</v>
      </c>
      <c r="P1586" t="s">
        <v>50</v>
      </c>
      <c r="U1586" s="1">
        <v>43578.322916666664</v>
      </c>
      <c r="V1586" s="1">
        <v>43578.322916666664</v>
      </c>
      <c r="W1586" s="1">
        <v>43578.400000000001</v>
      </c>
      <c r="X1586" s="1">
        <v>43578.400000000001</v>
      </c>
      <c r="AC1586" t="s">
        <v>53</v>
      </c>
      <c r="AD1586">
        <v>2969515844</v>
      </c>
      <c r="AE1586" s="1">
        <v>38685.64166666667</v>
      </c>
      <c r="AF1586" t="s">
        <v>11395</v>
      </c>
      <c r="AG1586" t="s">
        <v>11396</v>
      </c>
      <c r="AH1586" t="s">
        <v>53</v>
      </c>
      <c r="AJ1586" t="s">
        <v>53</v>
      </c>
      <c r="AK1586" t="s">
        <v>2497</v>
      </c>
      <c r="AL1586" t="s">
        <v>78</v>
      </c>
      <c r="AO1586" t="s">
        <v>54</v>
      </c>
      <c r="AP1586" s="1">
        <v>45463.408333333333</v>
      </c>
      <c r="AQ1586" s="1">
        <v>45387.408333333333</v>
      </c>
    </row>
    <row r="1587" spans="1:43" x14ac:dyDescent="0.35">
      <c r="A1587" t="s">
        <v>11397</v>
      </c>
      <c r="B1587" t="s">
        <v>11398</v>
      </c>
      <c r="C1587" t="s">
        <v>11399</v>
      </c>
      <c r="F1587" t="s">
        <v>11400</v>
      </c>
      <c r="H1587" t="s">
        <v>11401</v>
      </c>
      <c r="I1587" t="s">
        <v>200</v>
      </c>
      <c r="J1587" t="s">
        <v>11402</v>
      </c>
      <c r="K1587" t="s">
        <v>11403</v>
      </c>
      <c r="M1587" t="s">
        <v>1296</v>
      </c>
      <c r="N1587" t="s">
        <v>798</v>
      </c>
      <c r="O1587">
        <v>88220</v>
      </c>
      <c r="P1587" t="s">
        <v>50</v>
      </c>
      <c r="U1587" s="1">
        <v>43579.488194444442</v>
      </c>
      <c r="V1587" s="1">
        <v>43579.488194444442</v>
      </c>
      <c r="W1587" s="1">
        <v>43579.517361111109</v>
      </c>
      <c r="X1587" s="1">
        <v>43928.640277777777</v>
      </c>
      <c r="AC1587" t="s">
        <v>53</v>
      </c>
      <c r="AD1587">
        <v>2969480975</v>
      </c>
      <c r="AE1587" s="1">
        <v>37480</v>
      </c>
      <c r="AF1587" t="s">
        <v>11404</v>
      </c>
      <c r="AG1587" t="s">
        <v>11405</v>
      </c>
      <c r="AH1587" t="s">
        <v>53</v>
      </c>
      <c r="AJ1587" t="s">
        <v>53</v>
      </c>
      <c r="AK1587" t="s">
        <v>2497</v>
      </c>
      <c r="AL1587" t="s">
        <v>78</v>
      </c>
      <c r="AO1587" t="s">
        <v>54</v>
      </c>
      <c r="AP1587" s="1">
        <v>45041.418749999997</v>
      </c>
    </row>
    <row r="1588" spans="1:43" x14ac:dyDescent="0.35">
      <c r="A1588" t="s">
        <v>11406</v>
      </c>
      <c r="B1588" t="s">
        <v>11407</v>
      </c>
      <c r="C1588" t="s">
        <v>1704</v>
      </c>
      <c r="F1588">
        <v>7196809133</v>
      </c>
      <c r="H1588" t="s">
        <v>11406</v>
      </c>
      <c r="J1588" t="s">
        <v>11408</v>
      </c>
      <c r="K1588" t="s">
        <v>11409</v>
      </c>
      <c r="M1588" t="s">
        <v>11410</v>
      </c>
      <c r="N1588" t="s">
        <v>65</v>
      </c>
      <c r="O1588">
        <v>81046</v>
      </c>
      <c r="P1588" t="s">
        <v>50</v>
      </c>
      <c r="U1588" s="1">
        <v>43583</v>
      </c>
      <c r="V1588" s="1">
        <v>43583</v>
      </c>
      <c r="W1588" s="1">
        <v>43583.98333333333</v>
      </c>
      <c r="X1588" s="1">
        <v>43583.98333333333</v>
      </c>
      <c r="AC1588" t="s">
        <v>53</v>
      </c>
      <c r="AD1588">
        <v>1000000001</v>
      </c>
      <c r="AE1588" s="1">
        <v>39973.351388888892</v>
      </c>
      <c r="AF1588" t="s">
        <v>3377</v>
      </c>
      <c r="AG1588" t="s">
        <v>11411</v>
      </c>
      <c r="AH1588" t="s">
        <v>51</v>
      </c>
      <c r="AJ1588" t="s">
        <v>53</v>
      </c>
      <c r="AL1588" t="s">
        <v>78</v>
      </c>
      <c r="AO1588" t="s">
        <v>8142</v>
      </c>
      <c r="AP1588" s="1">
        <v>44205.460416666669</v>
      </c>
      <c r="AQ1588" s="1">
        <v>43933.741666666669</v>
      </c>
    </row>
    <row r="1589" spans="1:43" x14ac:dyDescent="0.35">
      <c r="A1589" t="s">
        <v>11412</v>
      </c>
      <c r="B1589" t="s">
        <v>11413</v>
      </c>
      <c r="C1589" t="s">
        <v>11414</v>
      </c>
      <c r="F1589" t="s">
        <v>11415</v>
      </c>
      <c r="H1589" t="s">
        <v>11416</v>
      </c>
      <c r="J1589" t="s">
        <v>491</v>
      </c>
      <c r="K1589" t="s">
        <v>11417</v>
      </c>
      <c r="M1589" t="s">
        <v>419</v>
      </c>
      <c r="N1589" t="s">
        <v>253</v>
      </c>
      <c r="O1589">
        <v>87120</v>
      </c>
      <c r="P1589" t="s">
        <v>50</v>
      </c>
      <c r="U1589" s="1">
        <v>43585</v>
      </c>
      <c r="V1589" s="1">
        <v>43585</v>
      </c>
      <c r="W1589" s="1">
        <v>43585.677777777775</v>
      </c>
      <c r="X1589" s="1">
        <v>43679.626388888886</v>
      </c>
      <c r="AC1589" t="s">
        <v>53</v>
      </c>
      <c r="AD1589">
        <v>2969472760</v>
      </c>
      <c r="AE1589" s="1">
        <v>36916.71597222222</v>
      </c>
      <c r="AF1589" t="s">
        <v>11418</v>
      </c>
      <c r="AG1589" t="s">
        <v>11419</v>
      </c>
      <c r="AH1589" t="s">
        <v>51</v>
      </c>
      <c r="AJ1589" t="s">
        <v>53</v>
      </c>
      <c r="AL1589" t="s">
        <v>78</v>
      </c>
      <c r="AO1589" t="s">
        <v>5443</v>
      </c>
      <c r="AP1589" s="1">
        <v>45397.588194444441</v>
      </c>
      <c r="AQ1589" s="1">
        <v>43885.588888888888</v>
      </c>
    </row>
    <row r="1590" spans="1:43" x14ac:dyDescent="0.35">
      <c r="A1590" t="s">
        <v>11420</v>
      </c>
      <c r="B1590" t="s">
        <v>11421</v>
      </c>
      <c r="C1590" t="s">
        <v>218</v>
      </c>
      <c r="F1590" t="s">
        <v>11422</v>
      </c>
      <c r="H1590" t="s">
        <v>11423</v>
      </c>
      <c r="J1590" t="s">
        <v>11424</v>
      </c>
      <c r="K1590" t="s">
        <v>11425</v>
      </c>
      <c r="M1590" t="s">
        <v>4326</v>
      </c>
      <c r="N1590" t="s">
        <v>65</v>
      </c>
      <c r="O1590">
        <v>80643</v>
      </c>
      <c r="P1590" t="s">
        <v>50</v>
      </c>
      <c r="U1590" s="1">
        <v>43585</v>
      </c>
      <c r="V1590" s="1">
        <v>43585</v>
      </c>
      <c r="W1590" s="1">
        <v>43585.452777777777</v>
      </c>
      <c r="X1590" s="1">
        <v>43585.452777777777</v>
      </c>
      <c r="AC1590" t="s">
        <v>53</v>
      </c>
      <c r="AD1590">
        <v>2969828395</v>
      </c>
      <c r="AE1590" s="1">
        <v>43333.685416666667</v>
      </c>
      <c r="AF1590" t="s">
        <v>11426</v>
      </c>
      <c r="AG1590" t="s">
        <v>11427</v>
      </c>
      <c r="AH1590" t="s">
        <v>51</v>
      </c>
      <c r="AJ1590" t="s">
        <v>53</v>
      </c>
      <c r="AL1590" t="s">
        <v>78</v>
      </c>
      <c r="AO1590" t="s">
        <v>5443</v>
      </c>
      <c r="AP1590" s="1">
        <v>44082.504166666666</v>
      </c>
    </row>
    <row r="1591" spans="1:43" x14ac:dyDescent="0.35">
      <c r="A1591" t="s">
        <v>11428</v>
      </c>
      <c r="B1591" t="s">
        <v>11429</v>
      </c>
      <c r="C1591" t="s">
        <v>338</v>
      </c>
      <c r="F1591" t="s">
        <v>11430</v>
      </c>
      <c r="H1591" t="s">
        <v>11428</v>
      </c>
      <c r="J1591" t="s">
        <v>6530</v>
      </c>
      <c r="K1591" t="s">
        <v>11431</v>
      </c>
      <c r="M1591" t="s">
        <v>11432</v>
      </c>
      <c r="N1591" t="s">
        <v>65</v>
      </c>
      <c r="O1591">
        <v>80108</v>
      </c>
      <c r="P1591" t="s">
        <v>50</v>
      </c>
      <c r="U1591" s="1">
        <v>43586</v>
      </c>
      <c r="V1591" s="1">
        <v>43586</v>
      </c>
      <c r="W1591" s="1">
        <v>43586.729166666664</v>
      </c>
      <c r="X1591" s="1">
        <v>43586.729166666664</v>
      </c>
      <c r="AC1591" t="s">
        <v>53</v>
      </c>
      <c r="AD1591">
        <v>2969507921</v>
      </c>
      <c r="AE1591" s="1">
        <v>38224.743750000001</v>
      </c>
      <c r="AF1591" t="s">
        <v>6246</v>
      </c>
      <c r="AG1591" t="s">
        <v>11433</v>
      </c>
      <c r="AH1591" t="s">
        <v>51</v>
      </c>
      <c r="AJ1591" t="s">
        <v>53</v>
      </c>
      <c r="AL1591" t="s">
        <v>78</v>
      </c>
      <c r="AO1591" t="s">
        <v>5443</v>
      </c>
      <c r="AP1591" s="1">
        <v>45316.585416666669</v>
      </c>
    </row>
    <row r="1592" spans="1:43" x14ac:dyDescent="0.35">
      <c r="A1592" t="s">
        <v>11434</v>
      </c>
      <c r="B1592" t="s">
        <v>6610</v>
      </c>
      <c r="C1592" t="s">
        <v>7359</v>
      </c>
      <c r="H1592" t="s">
        <v>11435</v>
      </c>
      <c r="O1592">
        <v>79936</v>
      </c>
      <c r="P1592" t="s">
        <v>50</v>
      </c>
      <c r="U1592" s="1">
        <v>43587</v>
      </c>
      <c r="V1592" s="1">
        <v>43587</v>
      </c>
      <c r="W1592" s="1">
        <v>43587.554166666669</v>
      </c>
      <c r="X1592" s="1">
        <v>43587.554166666669</v>
      </c>
      <c r="AC1592" t="s">
        <v>53</v>
      </c>
      <c r="AD1592">
        <v>1000000001</v>
      </c>
      <c r="AE1592" s="1">
        <v>39973.351388888892</v>
      </c>
      <c r="AF1592" t="s">
        <v>3377</v>
      </c>
      <c r="AG1592" t="s">
        <v>11436</v>
      </c>
      <c r="AH1592" t="s">
        <v>51</v>
      </c>
      <c r="AJ1592" t="s">
        <v>53</v>
      </c>
      <c r="AL1592" t="s">
        <v>78</v>
      </c>
      <c r="AO1592" t="s">
        <v>8142</v>
      </c>
    </row>
    <row r="1593" spans="1:43" x14ac:dyDescent="0.35">
      <c r="A1593" t="s">
        <v>11437</v>
      </c>
      <c r="B1593" t="s">
        <v>1187</v>
      </c>
      <c r="C1593" t="s">
        <v>11438</v>
      </c>
      <c r="F1593" t="s">
        <v>11439</v>
      </c>
      <c r="H1593" t="s">
        <v>11437</v>
      </c>
      <c r="J1593" t="s">
        <v>11440</v>
      </c>
      <c r="K1593" t="s">
        <v>11441</v>
      </c>
      <c r="M1593" t="s">
        <v>11442</v>
      </c>
      <c r="N1593" t="s">
        <v>213</v>
      </c>
      <c r="O1593">
        <v>80422</v>
      </c>
      <c r="P1593" t="s">
        <v>50</v>
      </c>
      <c r="U1593" s="1">
        <v>43588</v>
      </c>
      <c r="V1593" s="1">
        <v>43588</v>
      </c>
      <c r="W1593" s="1">
        <v>43588.802777777775</v>
      </c>
      <c r="X1593" s="1">
        <v>44011.368750000001</v>
      </c>
      <c r="AC1593" t="s">
        <v>51</v>
      </c>
      <c r="AD1593">
        <v>2970014116</v>
      </c>
      <c r="AE1593" s="1">
        <v>44112.582638888889</v>
      </c>
      <c r="AF1593" t="s">
        <v>11443</v>
      </c>
      <c r="AG1593" t="s">
        <v>11444</v>
      </c>
      <c r="AH1593" t="s">
        <v>51</v>
      </c>
      <c r="AJ1593" t="s">
        <v>53</v>
      </c>
      <c r="AL1593" t="s">
        <v>78</v>
      </c>
      <c r="AO1593" t="s">
        <v>5443</v>
      </c>
      <c r="AP1593" s="1">
        <v>45469.382638888892</v>
      </c>
      <c r="AQ1593" s="1">
        <v>45469.372916666667</v>
      </c>
    </row>
    <row r="1594" spans="1:43" x14ac:dyDescent="0.35">
      <c r="A1594" t="s">
        <v>11445</v>
      </c>
      <c r="B1594" t="s">
        <v>6705</v>
      </c>
      <c r="C1594" t="s">
        <v>3504</v>
      </c>
      <c r="F1594" t="s">
        <v>11446</v>
      </c>
      <c r="H1594" t="s">
        <v>11447</v>
      </c>
      <c r="I1594" t="s">
        <v>816</v>
      </c>
      <c r="J1594" t="s">
        <v>11448</v>
      </c>
      <c r="K1594" t="s">
        <v>11449</v>
      </c>
      <c r="M1594" t="s">
        <v>11450</v>
      </c>
      <c r="N1594" t="s">
        <v>65</v>
      </c>
      <c r="O1594">
        <v>81639</v>
      </c>
      <c r="P1594" t="s">
        <v>50</v>
      </c>
      <c r="U1594" s="1">
        <v>43588.455555555556</v>
      </c>
      <c r="V1594" s="1">
        <v>43588.455555555556</v>
      </c>
      <c r="W1594" s="1">
        <v>43592.734722222223</v>
      </c>
      <c r="X1594" s="1">
        <v>43592.734722222223</v>
      </c>
      <c r="AC1594" t="s">
        <v>53</v>
      </c>
      <c r="AD1594">
        <v>2969484046</v>
      </c>
      <c r="AE1594" s="1">
        <v>37693</v>
      </c>
      <c r="AF1594" t="s">
        <v>11451</v>
      </c>
      <c r="AG1594" t="s">
        <v>11452</v>
      </c>
      <c r="AH1594" t="s">
        <v>53</v>
      </c>
      <c r="AJ1594" t="s">
        <v>53</v>
      </c>
      <c r="AK1594" t="s">
        <v>7790</v>
      </c>
      <c r="AL1594" t="s">
        <v>78</v>
      </c>
      <c r="AO1594" t="s">
        <v>54</v>
      </c>
      <c r="AP1594" s="1">
        <v>43636.634722222225</v>
      </c>
    </row>
    <row r="1595" spans="1:43" x14ac:dyDescent="0.35">
      <c r="A1595" t="s">
        <v>11453</v>
      </c>
      <c r="B1595" t="s">
        <v>315</v>
      </c>
      <c r="C1595" t="s">
        <v>5602</v>
      </c>
      <c r="D1595" t="s">
        <v>58</v>
      </c>
      <c r="F1595" t="s">
        <v>47</v>
      </c>
      <c r="H1595" t="s">
        <v>11454</v>
      </c>
      <c r="I1595" t="s">
        <v>415</v>
      </c>
      <c r="J1595" t="s">
        <v>49</v>
      </c>
      <c r="P1595" t="s">
        <v>50</v>
      </c>
      <c r="U1595" s="1">
        <v>43588.77847222222</v>
      </c>
      <c r="V1595" s="1">
        <v>43588.77847222222</v>
      </c>
      <c r="W1595" s="1">
        <v>45289.406944444447</v>
      </c>
      <c r="X1595" s="1">
        <v>45289.406944444447</v>
      </c>
      <c r="AC1595" t="s">
        <v>53</v>
      </c>
      <c r="AD1595">
        <v>1000000000</v>
      </c>
      <c r="AE1595" s="1">
        <v>37295</v>
      </c>
      <c r="AG1595" t="s">
        <v>11455</v>
      </c>
      <c r="AH1595" t="s">
        <v>53</v>
      </c>
      <c r="AJ1595" t="s">
        <v>53</v>
      </c>
      <c r="AO1595" t="s">
        <v>54</v>
      </c>
    </row>
    <row r="1596" spans="1:43" x14ac:dyDescent="0.35">
      <c r="A1596" t="s">
        <v>11456</v>
      </c>
      <c r="B1596" t="s">
        <v>11457</v>
      </c>
      <c r="C1596" t="s">
        <v>573</v>
      </c>
      <c r="F1596">
        <v>17198381056</v>
      </c>
      <c r="H1596" t="s">
        <v>11456</v>
      </c>
      <c r="J1596" t="s">
        <v>11458</v>
      </c>
      <c r="K1596" t="s">
        <v>11459</v>
      </c>
      <c r="M1596" t="s">
        <v>11460</v>
      </c>
      <c r="N1596" t="s">
        <v>65</v>
      </c>
      <c r="O1596">
        <v>80827</v>
      </c>
      <c r="P1596" t="s">
        <v>50</v>
      </c>
      <c r="U1596" s="1">
        <v>43593</v>
      </c>
      <c r="V1596" s="1">
        <v>43593</v>
      </c>
      <c r="W1596" s="1">
        <v>43593.736111111109</v>
      </c>
      <c r="X1596" s="1">
        <v>43593.736111111109</v>
      </c>
      <c r="AC1596" t="s">
        <v>51</v>
      </c>
      <c r="AD1596">
        <v>1000000001</v>
      </c>
      <c r="AE1596" s="1">
        <v>39973.351388888892</v>
      </c>
      <c r="AF1596" t="s">
        <v>3377</v>
      </c>
      <c r="AG1596" t="s">
        <v>11461</v>
      </c>
      <c r="AH1596" t="s">
        <v>51</v>
      </c>
      <c r="AJ1596" t="s">
        <v>53</v>
      </c>
      <c r="AL1596" t="s">
        <v>78</v>
      </c>
      <c r="AO1596" t="s">
        <v>5443</v>
      </c>
      <c r="AP1596" s="1">
        <v>44602.71875</v>
      </c>
      <c r="AQ1596" s="1">
        <v>44326.900694444441</v>
      </c>
    </row>
    <row r="1597" spans="1:43" x14ac:dyDescent="0.35">
      <c r="A1597" t="s">
        <v>11462</v>
      </c>
      <c r="B1597" t="s">
        <v>660</v>
      </c>
      <c r="C1597" t="s">
        <v>375</v>
      </c>
      <c r="F1597" t="s">
        <v>11463</v>
      </c>
      <c r="H1597" t="s">
        <v>11464</v>
      </c>
      <c r="I1597" t="s">
        <v>780</v>
      </c>
      <c r="J1597" t="s">
        <v>11465</v>
      </c>
      <c r="K1597" t="s">
        <v>11466</v>
      </c>
      <c r="M1597" t="s">
        <v>11467</v>
      </c>
      <c r="N1597" t="s">
        <v>11468</v>
      </c>
      <c r="O1597">
        <v>71730</v>
      </c>
      <c r="P1597" t="s">
        <v>50</v>
      </c>
      <c r="U1597" s="1">
        <v>43593.45</v>
      </c>
      <c r="V1597" s="1">
        <v>43593.45</v>
      </c>
      <c r="W1597" s="1">
        <v>43593.724999999999</v>
      </c>
      <c r="X1597" s="1">
        <v>43593.724999999999</v>
      </c>
      <c r="AC1597" t="s">
        <v>53</v>
      </c>
      <c r="AD1597">
        <v>2969571070</v>
      </c>
      <c r="AE1597" s="1">
        <v>40960.602083333331</v>
      </c>
      <c r="AG1597" t="s">
        <v>11469</v>
      </c>
      <c r="AH1597" t="s">
        <v>53</v>
      </c>
      <c r="AJ1597" t="s">
        <v>53</v>
      </c>
      <c r="AK1597" t="s">
        <v>7107</v>
      </c>
      <c r="AL1597" t="s">
        <v>78</v>
      </c>
      <c r="AO1597" t="s">
        <v>54</v>
      </c>
      <c r="AP1597" s="1">
        <v>43965.469444444447</v>
      </c>
      <c r="AQ1597" s="1">
        <v>43703.584722222222</v>
      </c>
    </row>
    <row r="1598" spans="1:43" x14ac:dyDescent="0.35">
      <c r="A1598" t="s">
        <v>11470</v>
      </c>
      <c r="B1598" t="s">
        <v>11471</v>
      </c>
      <c r="C1598" t="s">
        <v>3504</v>
      </c>
      <c r="F1598" t="s">
        <v>11472</v>
      </c>
      <c r="H1598" t="s">
        <v>11473</v>
      </c>
      <c r="I1598" t="s">
        <v>101</v>
      </c>
      <c r="J1598" t="s">
        <v>1842</v>
      </c>
      <c r="K1598" t="s">
        <v>3759</v>
      </c>
      <c r="M1598" t="s">
        <v>1333</v>
      </c>
      <c r="N1598" t="s">
        <v>65</v>
      </c>
      <c r="O1598" t="s">
        <v>3760</v>
      </c>
      <c r="P1598" t="s">
        <v>50</v>
      </c>
      <c r="U1598" s="1">
        <v>43593.623611111114</v>
      </c>
      <c r="V1598" s="1">
        <v>43593.623611111114</v>
      </c>
      <c r="W1598" s="1">
        <v>43593.73541666667</v>
      </c>
      <c r="X1598" s="1">
        <v>43593.73541666667</v>
      </c>
      <c r="AC1598" t="s">
        <v>53</v>
      </c>
      <c r="AD1598">
        <v>2969475411</v>
      </c>
      <c r="AE1598" s="1">
        <v>37166.661111111112</v>
      </c>
      <c r="AF1598" t="s">
        <v>1844</v>
      </c>
      <c r="AG1598" t="s">
        <v>11474</v>
      </c>
      <c r="AH1598" t="s">
        <v>53</v>
      </c>
      <c r="AJ1598" t="s">
        <v>53</v>
      </c>
      <c r="AK1598" t="s">
        <v>8166</v>
      </c>
      <c r="AL1598" t="s">
        <v>68</v>
      </c>
      <c r="AO1598" t="s">
        <v>54</v>
      </c>
      <c r="AP1598" s="1">
        <v>45467.394444444442</v>
      </c>
      <c r="AQ1598" s="1">
        <v>45464.679861111108</v>
      </c>
    </row>
    <row r="1599" spans="1:43" x14ac:dyDescent="0.35">
      <c r="A1599" t="s">
        <v>11475</v>
      </c>
      <c r="B1599" t="s">
        <v>11476</v>
      </c>
      <c r="C1599" t="s">
        <v>11477</v>
      </c>
      <c r="F1599" t="s">
        <v>11478</v>
      </c>
      <c r="H1599" t="s">
        <v>11479</v>
      </c>
      <c r="J1599" t="s">
        <v>11480</v>
      </c>
      <c r="K1599" t="s">
        <v>11481</v>
      </c>
      <c r="M1599" t="s">
        <v>137</v>
      </c>
      <c r="N1599" t="s">
        <v>213</v>
      </c>
      <c r="O1599">
        <v>80239</v>
      </c>
      <c r="P1599" t="s">
        <v>50</v>
      </c>
      <c r="U1599" s="1">
        <v>43594</v>
      </c>
      <c r="V1599" s="1">
        <v>43594</v>
      </c>
      <c r="W1599" s="1">
        <v>43594.493055555555</v>
      </c>
      <c r="X1599" s="1">
        <v>43605.558333333334</v>
      </c>
      <c r="AC1599" t="s">
        <v>53</v>
      </c>
      <c r="AD1599">
        <v>2969524637</v>
      </c>
      <c r="AE1599" s="1">
        <v>39190.402777777781</v>
      </c>
      <c r="AF1599" t="s">
        <v>11482</v>
      </c>
      <c r="AG1599" t="s">
        <v>11483</v>
      </c>
      <c r="AH1599" t="s">
        <v>51</v>
      </c>
      <c r="AJ1599" t="s">
        <v>53</v>
      </c>
      <c r="AL1599" t="s">
        <v>78</v>
      </c>
      <c r="AO1599" t="s">
        <v>5443</v>
      </c>
      <c r="AP1599" s="1">
        <v>45450.513888888891</v>
      </c>
      <c r="AQ1599" s="1">
        <v>45287.509722222225</v>
      </c>
    </row>
    <row r="1600" spans="1:43" x14ac:dyDescent="0.35">
      <c r="A1600" t="s">
        <v>11484</v>
      </c>
      <c r="B1600" t="s">
        <v>11485</v>
      </c>
      <c r="C1600" t="s">
        <v>3475</v>
      </c>
      <c r="D1600" t="s">
        <v>437</v>
      </c>
      <c r="F1600" t="s">
        <v>47</v>
      </c>
      <c r="H1600" t="s">
        <v>11486</v>
      </c>
      <c r="I1600" t="s">
        <v>179</v>
      </c>
      <c r="J1600" t="s">
        <v>49</v>
      </c>
      <c r="P1600" t="s">
        <v>50</v>
      </c>
      <c r="U1600" s="1">
        <v>43594.613194444442</v>
      </c>
      <c r="V1600" s="1">
        <v>43594.613194444442</v>
      </c>
      <c r="W1600" s="1">
        <v>43594.620833333334</v>
      </c>
      <c r="X1600" s="1">
        <v>43594.620833333334</v>
      </c>
      <c r="AC1600" t="s">
        <v>53</v>
      </c>
      <c r="AD1600">
        <v>2969485219</v>
      </c>
      <c r="AE1600" s="1">
        <v>37784</v>
      </c>
      <c r="AG1600" t="s">
        <v>11487</v>
      </c>
      <c r="AH1600" t="s">
        <v>53</v>
      </c>
      <c r="AJ1600" t="s">
        <v>53</v>
      </c>
      <c r="AK1600" t="s">
        <v>570</v>
      </c>
      <c r="AL1600" t="s">
        <v>78</v>
      </c>
      <c r="AO1600" t="s">
        <v>54</v>
      </c>
    </row>
    <row r="1601" spans="1:43" x14ac:dyDescent="0.35">
      <c r="A1601" t="s">
        <v>11488</v>
      </c>
      <c r="B1601" t="s">
        <v>2200</v>
      </c>
      <c r="C1601" t="s">
        <v>309</v>
      </c>
      <c r="F1601" t="s">
        <v>11489</v>
      </c>
      <c r="H1601" t="s">
        <v>11488</v>
      </c>
      <c r="J1601" t="s">
        <v>11490</v>
      </c>
      <c r="K1601" t="s">
        <v>11491</v>
      </c>
      <c r="M1601" t="s">
        <v>11492</v>
      </c>
      <c r="N1601" t="s">
        <v>253</v>
      </c>
      <c r="O1601">
        <v>87544</v>
      </c>
      <c r="P1601" t="s">
        <v>50</v>
      </c>
      <c r="U1601" s="1">
        <v>43595</v>
      </c>
      <c r="V1601" s="1">
        <v>43595</v>
      </c>
      <c r="W1601" s="1">
        <v>43595.513888888891</v>
      </c>
      <c r="X1601" s="1">
        <v>43595.513888888891</v>
      </c>
      <c r="AC1601" t="s">
        <v>51</v>
      </c>
      <c r="AD1601">
        <v>2969507838</v>
      </c>
      <c r="AE1601" s="1">
        <v>38219.418055555558</v>
      </c>
      <c r="AF1601" t="s">
        <v>11493</v>
      </c>
      <c r="AG1601" t="s">
        <v>11494</v>
      </c>
      <c r="AH1601" t="s">
        <v>51</v>
      </c>
      <c r="AJ1601" t="s">
        <v>53</v>
      </c>
      <c r="AL1601" t="s">
        <v>78</v>
      </c>
      <c r="AO1601" t="s">
        <v>5443</v>
      </c>
      <c r="AP1601" s="1">
        <v>45469.477083333331</v>
      </c>
      <c r="AQ1601" s="1">
        <v>45455.518750000003</v>
      </c>
    </row>
    <row r="1602" spans="1:43" x14ac:dyDescent="0.35">
      <c r="A1602" t="s">
        <v>11495</v>
      </c>
      <c r="B1602" t="s">
        <v>11496</v>
      </c>
      <c r="C1602" t="s">
        <v>11497</v>
      </c>
      <c r="F1602">
        <v>9703533535</v>
      </c>
      <c r="H1602" t="s">
        <v>11498</v>
      </c>
      <c r="J1602" t="s">
        <v>11499</v>
      </c>
      <c r="K1602" t="s">
        <v>11500</v>
      </c>
      <c r="M1602" t="s">
        <v>154</v>
      </c>
      <c r="N1602" t="s">
        <v>65</v>
      </c>
      <c r="O1602">
        <v>80631</v>
      </c>
      <c r="P1602" t="s">
        <v>50</v>
      </c>
      <c r="U1602" s="1">
        <v>43595</v>
      </c>
      <c r="V1602" s="1">
        <v>43595</v>
      </c>
      <c r="W1602" s="1">
        <v>43595.630555555559</v>
      </c>
      <c r="X1602" s="1">
        <v>43595.630555555559</v>
      </c>
      <c r="AC1602" t="s">
        <v>51</v>
      </c>
      <c r="AD1602">
        <v>2969848154</v>
      </c>
      <c r="AE1602" s="1">
        <v>43402.505555555559</v>
      </c>
      <c r="AF1602" t="s">
        <v>11501</v>
      </c>
      <c r="AG1602" t="s">
        <v>11502</v>
      </c>
      <c r="AH1602" t="s">
        <v>51</v>
      </c>
      <c r="AJ1602" t="s">
        <v>53</v>
      </c>
      <c r="AL1602" t="s">
        <v>78</v>
      </c>
      <c r="AO1602" t="s">
        <v>5443</v>
      </c>
      <c r="AP1602" s="1">
        <v>44644.429861111108</v>
      </c>
    </row>
    <row r="1603" spans="1:43" x14ac:dyDescent="0.35">
      <c r="A1603" t="s">
        <v>11503</v>
      </c>
      <c r="B1603" t="s">
        <v>8483</v>
      </c>
      <c r="C1603" t="s">
        <v>5892</v>
      </c>
      <c r="D1603" t="s">
        <v>922</v>
      </c>
      <c r="F1603" t="s">
        <v>47</v>
      </c>
      <c r="H1603" t="s">
        <v>11504</v>
      </c>
      <c r="I1603" t="s">
        <v>179</v>
      </c>
      <c r="J1603" t="s">
        <v>49</v>
      </c>
      <c r="P1603" t="s">
        <v>50</v>
      </c>
      <c r="U1603" s="1">
        <v>43595.432638888888</v>
      </c>
      <c r="V1603" s="1">
        <v>43595.432638888888</v>
      </c>
      <c r="W1603" s="1">
        <v>43903.62777777778</v>
      </c>
      <c r="X1603" s="1">
        <v>43903.62777777778</v>
      </c>
      <c r="AC1603" t="s">
        <v>53</v>
      </c>
      <c r="AD1603">
        <v>2969485219</v>
      </c>
      <c r="AE1603" s="1">
        <v>37784</v>
      </c>
      <c r="AF1603" t="s">
        <v>180</v>
      </c>
      <c r="AG1603" t="s">
        <v>11505</v>
      </c>
      <c r="AH1603" t="s">
        <v>53</v>
      </c>
      <c r="AJ1603" t="s">
        <v>53</v>
      </c>
      <c r="AK1603" t="s">
        <v>11506</v>
      </c>
      <c r="AL1603" t="s">
        <v>78</v>
      </c>
      <c r="AO1603" t="s">
        <v>54</v>
      </c>
      <c r="AP1603" s="1">
        <v>44958.509722222225</v>
      </c>
    </row>
    <row r="1604" spans="1:43" x14ac:dyDescent="0.35">
      <c r="A1604" t="s">
        <v>11507</v>
      </c>
      <c r="B1604" t="s">
        <v>11508</v>
      </c>
      <c r="C1604" t="s">
        <v>803</v>
      </c>
      <c r="D1604" t="s">
        <v>46</v>
      </c>
      <c r="F1604" t="s">
        <v>11509</v>
      </c>
      <c r="H1604" t="s">
        <v>11510</v>
      </c>
      <c r="J1604" t="s">
        <v>49</v>
      </c>
      <c r="P1604" t="s">
        <v>50</v>
      </c>
      <c r="U1604" s="1">
        <v>43599</v>
      </c>
      <c r="V1604" s="1">
        <v>43599</v>
      </c>
      <c r="W1604" s="1">
        <v>44288.370138888888</v>
      </c>
      <c r="X1604" s="1">
        <v>44384.504861111112</v>
      </c>
      <c r="AC1604" t="s">
        <v>53</v>
      </c>
      <c r="AD1604">
        <v>1000000000</v>
      </c>
      <c r="AE1604" s="1">
        <v>37295</v>
      </c>
      <c r="AG1604" t="s">
        <v>11511</v>
      </c>
      <c r="AH1604" t="s">
        <v>51</v>
      </c>
      <c r="AJ1604" t="s">
        <v>53</v>
      </c>
      <c r="AL1604" t="s">
        <v>78</v>
      </c>
      <c r="AO1604" t="s">
        <v>5443</v>
      </c>
      <c r="AP1604" s="1">
        <v>45462.461805555555</v>
      </c>
    </row>
    <row r="1605" spans="1:43" x14ac:dyDescent="0.35">
      <c r="A1605" t="s">
        <v>11512</v>
      </c>
      <c r="B1605" t="s">
        <v>11513</v>
      </c>
      <c r="C1605" t="s">
        <v>11514</v>
      </c>
      <c r="F1605">
        <v>19704042224</v>
      </c>
      <c r="H1605" t="s">
        <v>11512</v>
      </c>
      <c r="J1605" t="s">
        <v>11515</v>
      </c>
      <c r="N1605" t="s">
        <v>287</v>
      </c>
      <c r="O1605">
        <v>81601</v>
      </c>
      <c r="P1605" t="s">
        <v>50</v>
      </c>
      <c r="U1605" s="1">
        <v>43599</v>
      </c>
      <c r="V1605" s="1">
        <v>43599</v>
      </c>
      <c r="W1605" s="1">
        <v>43599.32708333333</v>
      </c>
      <c r="X1605" s="1">
        <v>43599.32708333333</v>
      </c>
      <c r="AC1605" t="s">
        <v>53</v>
      </c>
      <c r="AD1605">
        <v>2969886195</v>
      </c>
      <c r="AE1605" s="1">
        <v>43599.388194444444</v>
      </c>
      <c r="AF1605" t="s">
        <v>11516</v>
      </c>
      <c r="AG1605" t="s">
        <v>11517</v>
      </c>
      <c r="AH1605" t="s">
        <v>51</v>
      </c>
      <c r="AJ1605" t="s">
        <v>53</v>
      </c>
      <c r="AL1605" t="s">
        <v>78</v>
      </c>
      <c r="AO1605" t="s">
        <v>8142</v>
      </c>
      <c r="AP1605" s="1">
        <v>45044.490277777775</v>
      </c>
    </row>
    <row r="1606" spans="1:43" x14ac:dyDescent="0.35">
      <c r="A1606" t="s">
        <v>11518</v>
      </c>
      <c r="B1606" t="s">
        <v>11519</v>
      </c>
      <c r="C1606" t="s">
        <v>5155</v>
      </c>
      <c r="F1606" t="s">
        <v>11520</v>
      </c>
      <c r="H1606" t="s">
        <v>11518</v>
      </c>
      <c r="J1606" t="s">
        <v>9017</v>
      </c>
      <c r="K1606" t="s">
        <v>10391</v>
      </c>
      <c r="M1606" t="s">
        <v>2783</v>
      </c>
      <c r="N1606" t="s">
        <v>264</v>
      </c>
      <c r="O1606">
        <v>77095</v>
      </c>
      <c r="P1606" t="s">
        <v>50</v>
      </c>
      <c r="U1606" s="1">
        <v>43599</v>
      </c>
      <c r="V1606" s="1">
        <v>43599</v>
      </c>
      <c r="W1606" s="1">
        <v>43599.330555555556</v>
      </c>
      <c r="X1606" s="1">
        <v>43599.330555555556</v>
      </c>
      <c r="AC1606" t="s">
        <v>53</v>
      </c>
      <c r="AD1606">
        <v>2969579793</v>
      </c>
      <c r="AE1606" s="1">
        <v>41172.685416666667</v>
      </c>
      <c r="AF1606" t="s">
        <v>10392</v>
      </c>
      <c r="AG1606" t="s">
        <v>11521</v>
      </c>
      <c r="AH1606" t="s">
        <v>51</v>
      </c>
      <c r="AJ1606" t="s">
        <v>53</v>
      </c>
      <c r="AL1606" t="s">
        <v>68</v>
      </c>
      <c r="AO1606" t="s">
        <v>5443</v>
      </c>
      <c r="AP1606" s="1">
        <v>45476.533333333333</v>
      </c>
      <c r="AQ1606" s="1">
        <v>45474.548611111109</v>
      </c>
    </row>
    <row r="1607" spans="1:43" x14ac:dyDescent="0.35">
      <c r="A1607" t="s">
        <v>11522</v>
      </c>
      <c r="B1607" t="s">
        <v>11523</v>
      </c>
      <c r="C1607" t="s">
        <v>11524</v>
      </c>
      <c r="F1607" t="s">
        <v>11525</v>
      </c>
      <c r="H1607" t="s">
        <v>11522</v>
      </c>
      <c r="J1607" t="s">
        <v>9741</v>
      </c>
      <c r="O1607">
        <v>87506</v>
      </c>
      <c r="P1607" t="s">
        <v>50</v>
      </c>
      <c r="U1607" s="1">
        <v>43599</v>
      </c>
      <c r="V1607" s="1">
        <v>43599</v>
      </c>
      <c r="W1607" s="1">
        <v>43599.461111111108</v>
      </c>
      <c r="X1607" s="1">
        <v>43599.461111111108</v>
      </c>
      <c r="AC1607" t="s">
        <v>53</v>
      </c>
      <c r="AD1607">
        <v>2969819304</v>
      </c>
      <c r="AE1607" s="1">
        <v>43297.620833333334</v>
      </c>
      <c r="AF1607" t="s">
        <v>9743</v>
      </c>
      <c r="AG1607" t="s">
        <v>11526</v>
      </c>
      <c r="AH1607" t="s">
        <v>51</v>
      </c>
      <c r="AJ1607" t="s">
        <v>53</v>
      </c>
      <c r="AL1607" t="s">
        <v>78</v>
      </c>
      <c r="AO1607" t="s">
        <v>8142</v>
      </c>
      <c r="AP1607" s="1">
        <v>43643.581250000003</v>
      </c>
    </row>
    <row r="1608" spans="1:43" x14ac:dyDescent="0.35">
      <c r="A1608" t="s">
        <v>11527</v>
      </c>
      <c r="B1608" t="s">
        <v>11528</v>
      </c>
      <c r="C1608" t="s">
        <v>10097</v>
      </c>
      <c r="D1608" t="s">
        <v>11529</v>
      </c>
      <c r="H1608" t="s">
        <v>11530</v>
      </c>
      <c r="J1608" t="s">
        <v>62</v>
      </c>
      <c r="P1608" t="s">
        <v>50</v>
      </c>
      <c r="U1608" s="1">
        <v>43600</v>
      </c>
      <c r="V1608" s="1">
        <v>43600</v>
      </c>
      <c r="W1608" s="1">
        <v>43600.502083333333</v>
      </c>
      <c r="X1608" s="1">
        <v>43600.502083333333</v>
      </c>
      <c r="AC1608" t="s">
        <v>53</v>
      </c>
      <c r="AD1608">
        <v>2969479981</v>
      </c>
      <c r="AE1608" s="1">
        <v>37426</v>
      </c>
      <c r="AF1608" t="s">
        <v>1314</v>
      </c>
      <c r="AG1608" t="s">
        <v>11531</v>
      </c>
      <c r="AH1608" t="s">
        <v>51</v>
      </c>
      <c r="AJ1608" t="s">
        <v>53</v>
      </c>
      <c r="AL1608" t="s">
        <v>78</v>
      </c>
      <c r="AO1608" t="s">
        <v>5443</v>
      </c>
      <c r="AP1608" s="1">
        <v>44673.76458333333</v>
      </c>
      <c r="AQ1608" s="1">
        <v>44663.582638888889</v>
      </c>
    </row>
    <row r="1609" spans="1:43" x14ac:dyDescent="0.35">
      <c r="A1609" t="s">
        <v>11532</v>
      </c>
      <c r="B1609" t="s">
        <v>4721</v>
      </c>
      <c r="C1609" t="s">
        <v>7471</v>
      </c>
      <c r="D1609" t="s">
        <v>46</v>
      </c>
      <c r="F1609" t="s">
        <v>47</v>
      </c>
      <c r="H1609" t="s">
        <v>11533</v>
      </c>
      <c r="I1609" t="s">
        <v>179</v>
      </c>
      <c r="J1609" t="s">
        <v>49</v>
      </c>
      <c r="P1609" t="s">
        <v>50</v>
      </c>
      <c r="U1609" s="1">
        <v>43601.535416666666</v>
      </c>
      <c r="V1609" s="1">
        <v>43601.535416666666</v>
      </c>
      <c r="W1609" s="1">
        <v>43619.630555555559</v>
      </c>
      <c r="X1609" s="1">
        <v>44216.695138888892</v>
      </c>
      <c r="Y1609" s="1">
        <v>43619.643055555556</v>
      </c>
      <c r="AC1609" t="s">
        <v>53</v>
      </c>
      <c r="AD1609">
        <v>1000000000</v>
      </c>
      <c r="AE1609" s="1">
        <v>37295</v>
      </c>
      <c r="AG1609" t="s">
        <v>11534</v>
      </c>
      <c r="AH1609" t="s">
        <v>53</v>
      </c>
      <c r="AJ1609" t="s">
        <v>53</v>
      </c>
      <c r="AK1609" t="s">
        <v>11356</v>
      </c>
      <c r="AO1609" t="s">
        <v>54</v>
      </c>
      <c r="AP1609" s="1">
        <v>45367.070138888892</v>
      </c>
    </row>
    <row r="1610" spans="1:43" x14ac:dyDescent="0.35">
      <c r="A1610" t="s">
        <v>11535</v>
      </c>
      <c r="B1610" t="s">
        <v>1757</v>
      </c>
      <c r="C1610" t="s">
        <v>11536</v>
      </c>
      <c r="H1610" t="s">
        <v>11537</v>
      </c>
      <c r="J1610" t="s">
        <v>11538</v>
      </c>
      <c r="K1610" t="s">
        <v>11539</v>
      </c>
      <c r="M1610" t="s">
        <v>11540</v>
      </c>
      <c r="N1610" t="s">
        <v>253</v>
      </c>
      <c r="O1610">
        <v>88348</v>
      </c>
      <c r="P1610" t="s">
        <v>50</v>
      </c>
      <c r="U1610" s="1">
        <v>43604</v>
      </c>
      <c r="V1610" s="1">
        <v>43604</v>
      </c>
      <c r="W1610" s="1">
        <v>43604.943055555559</v>
      </c>
      <c r="X1610" s="1">
        <v>43604.943055555559</v>
      </c>
      <c r="AC1610" t="s">
        <v>51</v>
      </c>
      <c r="AD1610">
        <v>2972594617</v>
      </c>
      <c r="AE1610" s="1">
        <v>44987.666666666664</v>
      </c>
      <c r="AF1610" t="s">
        <v>11541</v>
      </c>
      <c r="AG1610" t="s">
        <v>11542</v>
      </c>
      <c r="AH1610" t="s">
        <v>51</v>
      </c>
      <c r="AJ1610" t="s">
        <v>53</v>
      </c>
      <c r="AL1610" t="s">
        <v>68</v>
      </c>
      <c r="AO1610" t="s">
        <v>5443</v>
      </c>
      <c r="AP1610" s="1">
        <v>45184.489583333336</v>
      </c>
      <c r="AQ1610" s="1">
        <v>45367.609027777777</v>
      </c>
    </row>
    <row r="1611" spans="1:43" x14ac:dyDescent="0.35">
      <c r="A1611" t="s">
        <v>11543</v>
      </c>
      <c r="B1611" t="s">
        <v>11544</v>
      </c>
      <c r="C1611" t="s">
        <v>383</v>
      </c>
      <c r="F1611" t="s">
        <v>11545</v>
      </c>
      <c r="H1611" t="s">
        <v>11546</v>
      </c>
      <c r="J1611" t="s">
        <v>11547</v>
      </c>
      <c r="K1611" t="s">
        <v>11548</v>
      </c>
      <c r="M1611" t="s">
        <v>11549</v>
      </c>
      <c r="N1611" t="s">
        <v>65</v>
      </c>
      <c r="O1611">
        <v>80035</v>
      </c>
      <c r="P1611" t="s">
        <v>50</v>
      </c>
      <c r="U1611" s="1">
        <v>43606</v>
      </c>
      <c r="V1611" s="1">
        <v>43606</v>
      </c>
      <c r="W1611" s="1">
        <v>43606.686111111114</v>
      </c>
      <c r="X1611" s="1">
        <v>43606.686111111114</v>
      </c>
      <c r="AC1611" t="s">
        <v>51</v>
      </c>
      <c r="AD1611">
        <v>2969763928</v>
      </c>
      <c r="AE1611" s="1">
        <v>43046.576388888891</v>
      </c>
      <c r="AF1611" t="s">
        <v>11550</v>
      </c>
      <c r="AG1611" t="s">
        <v>11551</v>
      </c>
      <c r="AH1611" t="s">
        <v>51</v>
      </c>
      <c r="AJ1611" t="s">
        <v>53</v>
      </c>
      <c r="AL1611" t="s">
        <v>78</v>
      </c>
      <c r="AO1611" t="s">
        <v>5443</v>
      </c>
      <c r="AP1611" s="1">
        <v>45344.460416666669</v>
      </c>
      <c r="AQ1611" s="1">
        <v>43848.511805555558</v>
      </c>
    </row>
    <row r="1612" spans="1:43" x14ac:dyDescent="0.35">
      <c r="A1612" t="s">
        <v>11552</v>
      </c>
      <c r="B1612" t="s">
        <v>11553</v>
      </c>
      <c r="C1612" t="s">
        <v>3624</v>
      </c>
      <c r="D1612" t="s">
        <v>53</v>
      </c>
      <c r="F1612" t="s">
        <v>11554</v>
      </c>
      <c r="G1612">
        <v>9707291162</v>
      </c>
      <c r="H1612" t="s">
        <v>11555</v>
      </c>
      <c r="I1612" t="s">
        <v>271</v>
      </c>
      <c r="J1612" t="s">
        <v>11556</v>
      </c>
      <c r="K1612" t="s">
        <v>11557</v>
      </c>
      <c r="L1612" t="s">
        <v>11558</v>
      </c>
      <c r="M1612" t="s">
        <v>6284</v>
      </c>
      <c r="N1612" t="s">
        <v>65</v>
      </c>
      <c r="O1612">
        <v>81423</v>
      </c>
      <c r="P1612" t="s">
        <v>50</v>
      </c>
      <c r="U1612" s="1">
        <v>43606.646527777775</v>
      </c>
      <c r="V1612" s="1">
        <v>43606.646527777775</v>
      </c>
      <c r="W1612" s="1">
        <v>43606.688888888886</v>
      </c>
      <c r="X1612" s="1">
        <v>43606.688888888886</v>
      </c>
      <c r="AC1612" t="s">
        <v>53</v>
      </c>
      <c r="AD1612">
        <v>2969627421</v>
      </c>
      <c r="AE1612" s="1">
        <v>41730.493750000001</v>
      </c>
      <c r="AG1612" t="s">
        <v>11559</v>
      </c>
      <c r="AH1612" t="s">
        <v>53</v>
      </c>
      <c r="AJ1612" t="s">
        <v>53</v>
      </c>
      <c r="AK1612" t="s">
        <v>8166</v>
      </c>
      <c r="AL1612" t="s">
        <v>78</v>
      </c>
      <c r="AO1612" t="s">
        <v>54</v>
      </c>
      <c r="AP1612" s="1">
        <v>45354.646527777775</v>
      </c>
      <c r="AQ1612" s="1">
        <v>44862.376388888886</v>
      </c>
    </row>
    <row r="1613" spans="1:43" x14ac:dyDescent="0.35">
      <c r="A1613" t="s">
        <v>11560</v>
      </c>
      <c r="B1613" t="s">
        <v>11561</v>
      </c>
      <c r="C1613" t="s">
        <v>11562</v>
      </c>
      <c r="F1613" t="s">
        <v>11563</v>
      </c>
      <c r="H1613" t="s">
        <v>11560</v>
      </c>
      <c r="J1613" t="s">
        <v>7142</v>
      </c>
      <c r="K1613" t="s">
        <v>7296</v>
      </c>
      <c r="M1613" t="s">
        <v>7297</v>
      </c>
      <c r="N1613" t="s">
        <v>264</v>
      </c>
      <c r="O1613" t="s">
        <v>7298</v>
      </c>
      <c r="P1613" t="s">
        <v>50</v>
      </c>
      <c r="U1613" s="1">
        <v>43607</v>
      </c>
      <c r="V1613" s="1">
        <v>43607</v>
      </c>
      <c r="W1613" s="1">
        <v>43607.458333333336</v>
      </c>
      <c r="X1613" s="1">
        <v>43607.458333333336</v>
      </c>
      <c r="AC1613" t="s">
        <v>53</v>
      </c>
      <c r="AD1613">
        <v>2969584761</v>
      </c>
      <c r="AE1613" s="1">
        <v>41288.714583333334</v>
      </c>
      <c r="AF1613" t="s">
        <v>7145</v>
      </c>
      <c r="AG1613" t="s">
        <v>11564</v>
      </c>
      <c r="AH1613" t="s">
        <v>51</v>
      </c>
      <c r="AJ1613" t="s">
        <v>53</v>
      </c>
      <c r="AL1613" t="s">
        <v>78</v>
      </c>
      <c r="AO1613" t="s">
        <v>5443</v>
      </c>
      <c r="AP1613" s="1">
        <v>45405.688888888886</v>
      </c>
      <c r="AQ1613" s="1">
        <v>45405.685416666667</v>
      </c>
    </row>
    <row r="1614" spans="1:43" x14ac:dyDescent="0.35">
      <c r="A1614" t="s">
        <v>11565</v>
      </c>
      <c r="B1614" t="s">
        <v>4984</v>
      </c>
      <c r="C1614" t="s">
        <v>481</v>
      </c>
      <c r="F1614" t="s">
        <v>11566</v>
      </c>
      <c r="H1614" t="s">
        <v>11567</v>
      </c>
      <c r="I1614" t="s">
        <v>61</v>
      </c>
      <c r="J1614" t="s">
        <v>11568</v>
      </c>
      <c r="K1614" t="s">
        <v>11569</v>
      </c>
      <c r="M1614" t="s">
        <v>11570</v>
      </c>
      <c r="N1614" t="s">
        <v>11571</v>
      </c>
      <c r="O1614">
        <v>84770</v>
      </c>
      <c r="P1614" t="s">
        <v>50</v>
      </c>
      <c r="U1614" s="1">
        <v>43607.425694444442</v>
      </c>
      <c r="V1614" s="1">
        <v>43607.425694444442</v>
      </c>
      <c r="W1614" s="1">
        <v>43608.418055555558</v>
      </c>
      <c r="X1614" s="1">
        <v>43608.418055555558</v>
      </c>
      <c r="AC1614" t="s">
        <v>53</v>
      </c>
      <c r="AD1614">
        <v>1000000001</v>
      </c>
      <c r="AE1614" s="1">
        <v>39973.351388888892</v>
      </c>
      <c r="AF1614" t="s">
        <v>3377</v>
      </c>
      <c r="AG1614" t="s">
        <v>11572</v>
      </c>
      <c r="AH1614" t="s">
        <v>53</v>
      </c>
      <c r="AJ1614" t="s">
        <v>53</v>
      </c>
      <c r="AK1614" t="s">
        <v>7072</v>
      </c>
      <c r="AL1614" t="s">
        <v>78</v>
      </c>
      <c r="AO1614" t="s">
        <v>54</v>
      </c>
      <c r="AP1614" s="1">
        <v>45043.655555555553</v>
      </c>
    </row>
    <row r="1615" spans="1:43" x14ac:dyDescent="0.35">
      <c r="A1615" t="s">
        <v>11573</v>
      </c>
      <c r="B1615" t="s">
        <v>11574</v>
      </c>
      <c r="C1615" t="s">
        <v>952</v>
      </c>
      <c r="F1615" t="s">
        <v>11575</v>
      </c>
      <c r="H1615" t="s">
        <v>11576</v>
      </c>
      <c r="I1615" t="s">
        <v>179</v>
      </c>
      <c r="J1615" t="s">
        <v>11577</v>
      </c>
      <c r="K1615" t="s">
        <v>11578</v>
      </c>
      <c r="M1615" t="s">
        <v>11579</v>
      </c>
      <c r="N1615" t="s">
        <v>11580</v>
      </c>
      <c r="O1615">
        <v>44131</v>
      </c>
      <c r="P1615" t="s">
        <v>50</v>
      </c>
      <c r="U1615" s="1">
        <v>43607.507638888892</v>
      </c>
      <c r="V1615" s="1">
        <v>43607.507638888892</v>
      </c>
      <c r="W1615" s="1">
        <v>43608.413888888892</v>
      </c>
      <c r="X1615" s="1">
        <v>43608.413888888892</v>
      </c>
      <c r="AC1615" t="s">
        <v>51</v>
      </c>
      <c r="AD1615">
        <v>2969513993</v>
      </c>
      <c r="AE1615" s="1">
        <v>38566.461111111108</v>
      </c>
      <c r="AF1615" t="s">
        <v>11581</v>
      </c>
      <c r="AG1615" t="s">
        <v>11582</v>
      </c>
      <c r="AH1615" t="s">
        <v>53</v>
      </c>
      <c r="AJ1615" t="s">
        <v>53</v>
      </c>
      <c r="AK1615" t="s">
        <v>11356</v>
      </c>
      <c r="AL1615" t="s">
        <v>78</v>
      </c>
      <c r="AO1615" t="s">
        <v>54</v>
      </c>
      <c r="AP1615" s="1">
        <v>44792.298611111109</v>
      </c>
    </row>
    <row r="1616" spans="1:43" x14ac:dyDescent="0.35">
      <c r="A1616" t="s">
        <v>11583</v>
      </c>
      <c r="B1616" t="s">
        <v>5602</v>
      </c>
      <c r="C1616" t="s">
        <v>11584</v>
      </c>
      <c r="F1616">
        <v>13034690199</v>
      </c>
      <c r="H1616" t="s">
        <v>11585</v>
      </c>
      <c r="I1616" t="s">
        <v>101</v>
      </c>
      <c r="J1616" t="s">
        <v>11586</v>
      </c>
      <c r="K1616" t="s">
        <v>11587</v>
      </c>
      <c r="M1616" t="s">
        <v>64</v>
      </c>
      <c r="N1616" t="s">
        <v>213</v>
      </c>
      <c r="O1616">
        <v>80022</v>
      </c>
      <c r="P1616" t="s">
        <v>50</v>
      </c>
      <c r="U1616" s="1">
        <v>43608.462500000001</v>
      </c>
      <c r="V1616" s="1">
        <v>43608.462500000001</v>
      </c>
      <c r="W1616" s="1">
        <v>43608.529861111114</v>
      </c>
      <c r="X1616" s="1">
        <v>43608.529861111114</v>
      </c>
      <c r="AC1616" t="s">
        <v>53</v>
      </c>
      <c r="AD1616">
        <v>2969484204</v>
      </c>
      <c r="AE1616" s="1">
        <v>37705</v>
      </c>
      <c r="AF1616" t="s">
        <v>11588</v>
      </c>
      <c r="AG1616" t="s">
        <v>11589</v>
      </c>
      <c r="AH1616" t="s">
        <v>53</v>
      </c>
      <c r="AJ1616" t="s">
        <v>53</v>
      </c>
      <c r="AK1616" t="s">
        <v>2497</v>
      </c>
      <c r="AL1616" t="s">
        <v>78</v>
      </c>
      <c r="AO1616" t="s">
        <v>54</v>
      </c>
      <c r="AP1616" s="1">
        <v>45475.62777777778</v>
      </c>
      <c r="AQ1616" s="1">
        <v>45050.652777777781</v>
      </c>
    </row>
    <row r="1617" spans="1:43" x14ac:dyDescent="0.35">
      <c r="A1617" t="s">
        <v>11590</v>
      </c>
      <c r="B1617" t="s">
        <v>11591</v>
      </c>
      <c r="C1617" t="s">
        <v>11592</v>
      </c>
      <c r="D1617" t="s">
        <v>9613</v>
      </c>
      <c r="H1617" t="s">
        <v>11593</v>
      </c>
      <c r="I1617" t="s">
        <v>61</v>
      </c>
      <c r="J1617" t="s">
        <v>6029</v>
      </c>
      <c r="P1617" t="s">
        <v>50</v>
      </c>
      <c r="U1617" s="1">
        <v>43608.493750000001</v>
      </c>
      <c r="V1617" s="1">
        <v>43608.493750000001</v>
      </c>
      <c r="W1617" s="1">
        <v>43608.650694444441</v>
      </c>
      <c r="X1617" s="1">
        <v>43608.650694444441</v>
      </c>
      <c r="AC1617" t="s">
        <v>51</v>
      </c>
      <c r="AD1617">
        <v>2969480024</v>
      </c>
      <c r="AE1617" s="1">
        <v>37427</v>
      </c>
      <c r="AF1617" t="s">
        <v>4490</v>
      </c>
      <c r="AG1617" t="s">
        <v>11594</v>
      </c>
      <c r="AH1617" t="s">
        <v>53</v>
      </c>
      <c r="AJ1617" t="s">
        <v>53</v>
      </c>
      <c r="AK1617" t="s">
        <v>7761</v>
      </c>
      <c r="AL1617" t="s">
        <v>78</v>
      </c>
      <c r="AO1617" t="s">
        <v>54</v>
      </c>
    </row>
    <row r="1618" spans="1:43" x14ac:dyDescent="0.35">
      <c r="A1618" t="s">
        <v>11595</v>
      </c>
      <c r="B1618" t="s">
        <v>8375</v>
      </c>
      <c r="C1618" t="s">
        <v>309</v>
      </c>
      <c r="F1618">
        <v>14435530254</v>
      </c>
      <c r="H1618" t="s">
        <v>11596</v>
      </c>
      <c r="J1618" t="s">
        <v>11597</v>
      </c>
      <c r="K1618" t="s">
        <v>11598</v>
      </c>
      <c r="M1618" t="s">
        <v>1397</v>
      </c>
      <c r="N1618" t="s">
        <v>213</v>
      </c>
      <c r="O1618">
        <v>80403</v>
      </c>
      <c r="P1618" t="s">
        <v>50</v>
      </c>
      <c r="U1618" s="1">
        <v>43611</v>
      </c>
      <c r="V1618" s="1">
        <v>43611</v>
      </c>
      <c r="W1618" s="1">
        <v>43611.422222222223</v>
      </c>
      <c r="X1618" s="1">
        <v>43611.422222222223</v>
      </c>
      <c r="AC1618" t="s">
        <v>53</v>
      </c>
      <c r="AD1618">
        <v>2970004527</v>
      </c>
      <c r="AE1618" s="1">
        <v>44071.700694444444</v>
      </c>
      <c r="AF1618" t="s">
        <v>11599</v>
      </c>
      <c r="AG1618" t="s">
        <v>11600</v>
      </c>
      <c r="AH1618" t="s">
        <v>51</v>
      </c>
      <c r="AJ1618" t="s">
        <v>53</v>
      </c>
      <c r="AL1618" t="s">
        <v>78</v>
      </c>
      <c r="AO1618" t="s">
        <v>5443</v>
      </c>
      <c r="AP1618" s="1">
        <v>45474.341666666667</v>
      </c>
      <c r="AQ1618" s="1">
        <v>45474.347222222219</v>
      </c>
    </row>
    <row r="1619" spans="1:43" x14ac:dyDescent="0.35">
      <c r="A1619" t="s">
        <v>11601</v>
      </c>
      <c r="B1619" t="s">
        <v>8375</v>
      </c>
      <c r="C1619" t="s">
        <v>309</v>
      </c>
      <c r="F1619" t="s">
        <v>11602</v>
      </c>
      <c r="H1619" t="s">
        <v>11596</v>
      </c>
      <c r="I1619" t="s">
        <v>3151</v>
      </c>
      <c r="J1619" t="s">
        <v>11603</v>
      </c>
      <c r="K1619" t="s">
        <v>11604</v>
      </c>
      <c r="M1619" t="s">
        <v>1272</v>
      </c>
      <c r="N1619" t="s">
        <v>65</v>
      </c>
      <c r="O1619">
        <v>80403</v>
      </c>
      <c r="P1619" t="s">
        <v>50</v>
      </c>
      <c r="U1619" s="1">
        <v>43611.410416666666</v>
      </c>
      <c r="V1619" s="1">
        <v>43611.410416666666</v>
      </c>
      <c r="W1619" s="1">
        <v>44810.589583333334</v>
      </c>
      <c r="X1619" s="1">
        <v>44810.589583333334</v>
      </c>
      <c r="AC1619" t="s">
        <v>53</v>
      </c>
      <c r="AD1619">
        <v>2970004527</v>
      </c>
      <c r="AE1619" s="1">
        <v>44071.700694444444</v>
      </c>
      <c r="AF1619" t="s">
        <v>11599</v>
      </c>
      <c r="AG1619" t="s">
        <v>11605</v>
      </c>
      <c r="AH1619" t="s">
        <v>53</v>
      </c>
      <c r="AJ1619" t="s">
        <v>53</v>
      </c>
      <c r="AK1619" t="s">
        <v>11227</v>
      </c>
      <c r="AL1619" t="s">
        <v>68</v>
      </c>
      <c r="AO1619" t="s">
        <v>54</v>
      </c>
    </row>
    <row r="1620" spans="1:43" x14ac:dyDescent="0.35">
      <c r="A1620" t="s">
        <v>11606</v>
      </c>
      <c r="B1620" t="s">
        <v>11607</v>
      </c>
      <c r="C1620" t="s">
        <v>1471</v>
      </c>
      <c r="F1620" t="s">
        <v>11608</v>
      </c>
      <c r="H1620" t="s">
        <v>11606</v>
      </c>
      <c r="J1620" t="s">
        <v>11609</v>
      </c>
      <c r="K1620" t="s">
        <v>11610</v>
      </c>
      <c r="M1620" t="s">
        <v>1553</v>
      </c>
      <c r="N1620" t="s">
        <v>65</v>
      </c>
      <c r="O1620">
        <v>81201</v>
      </c>
      <c r="P1620" t="s">
        <v>50</v>
      </c>
      <c r="U1620" s="1">
        <v>43614</v>
      </c>
      <c r="V1620" s="1">
        <v>43614</v>
      </c>
      <c r="W1620" s="1">
        <v>43614.613888888889</v>
      </c>
      <c r="X1620" s="1">
        <v>43614.613888888889</v>
      </c>
      <c r="AC1620" t="s">
        <v>53</v>
      </c>
      <c r="AD1620">
        <v>2969876524</v>
      </c>
      <c r="AE1620" s="1">
        <v>43549.611805555556</v>
      </c>
      <c r="AF1620" t="s">
        <v>11611</v>
      </c>
      <c r="AG1620" t="s">
        <v>11612</v>
      </c>
      <c r="AH1620" t="s">
        <v>51</v>
      </c>
      <c r="AJ1620" t="s">
        <v>53</v>
      </c>
      <c r="AL1620" t="s">
        <v>78</v>
      </c>
      <c r="AO1620" t="s">
        <v>5443</v>
      </c>
      <c r="AP1620" s="1">
        <v>44377.40625</v>
      </c>
      <c r="AQ1620" s="1">
        <v>44368.645833333336</v>
      </c>
    </row>
    <row r="1621" spans="1:43" x14ac:dyDescent="0.35">
      <c r="A1621" t="s">
        <v>11613</v>
      </c>
      <c r="B1621" t="s">
        <v>11614</v>
      </c>
      <c r="C1621" t="s">
        <v>9884</v>
      </c>
      <c r="F1621" t="s">
        <v>11615</v>
      </c>
      <c r="H1621" t="s">
        <v>11613</v>
      </c>
      <c r="J1621" t="s">
        <v>11616</v>
      </c>
      <c r="K1621" t="s">
        <v>11617</v>
      </c>
      <c r="M1621" t="s">
        <v>11618</v>
      </c>
      <c r="N1621" t="s">
        <v>11619</v>
      </c>
      <c r="O1621" t="s">
        <v>11620</v>
      </c>
      <c r="P1621" t="s">
        <v>50</v>
      </c>
      <c r="U1621" s="1">
        <v>43615</v>
      </c>
      <c r="V1621" s="1">
        <v>43615</v>
      </c>
      <c r="W1621" s="1">
        <v>43615.306944444441</v>
      </c>
      <c r="X1621" s="1">
        <v>43615.306944444441</v>
      </c>
      <c r="AC1621" t="s">
        <v>53</v>
      </c>
      <c r="AD1621">
        <v>1000000001</v>
      </c>
      <c r="AE1621" s="1">
        <v>39973.351388888892</v>
      </c>
      <c r="AF1621" t="s">
        <v>3377</v>
      </c>
      <c r="AG1621" t="s">
        <v>11621</v>
      </c>
      <c r="AH1621" t="s">
        <v>51</v>
      </c>
      <c r="AJ1621" t="s">
        <v>53</v>
      </c>
      <c r="AL1621" t="s">
        <v>78</v>
      </c>
      <c r="AO1621" t="s">
        <v>5443</v>
      </c>
      <c r="AP1621" s="1">
        <v>45476.59097222222</v>
      </c>
      <c r="AQ1621" s="1">
        <v>43626.729861111111</v>
      </c>
    </row>
    <row r="1622" spans="1:43" x14ac:dyDescent="0.35">
      <c r="A1622" t="s">
        <v>11622</v>
      </c>
      <c r="B1622" t="s">
        <v>6989</v>
      </c>
      <c r="C1622" t="s">
        <v>1471</v>
      </c>
      <c r="F1622" t="s">
        <v>11623</v>
      </c>
      <c r="H1622" t="s">
        <v>11622</v>
      </c>
      <c r="J1622" t="s">
        <v>523</v>
      </c>
      <c r="K1622" t="s">
        <v>2814</v>
      </c>
      <c r="M1622" t="s">
        <v>525</v>
      </c>
      <c r="N1622" t="s">
        <v>213</v>
      </c>
      <c r="O1622">
        <v>80011</v>
      </c>
      <c r="P1622" t="s">
        <v>50</v>
      </c>
      <c r="U1622" s="1">
        <v>43615</v>
      </c>
      <c r="V1622" s="1">
        <v>43615</v>
      </c>
      <c r="W1622" s="1">
        <v>43615.455555555556</v>
      </c>
      <c r="X1622" s="1">
        <v>43615.455555555556</v>
      </c>
      <c r="AC1622" t="s">
        <v>53</v>
      </c>
      <c r="AD1622">
        <v>2969481577</v>
      </c>
      <c r="AE1622" s="1">
        <v>37524</v>
      </c>
      <c r="AF1622" t="s">
        <v>526</v>
      </c>
      <c r="AG1622" t="s">
        <v>11624</v>
      </c>
      <c r="AH1622" t="s">
        <v>51</v>
      </c>
      <c r="AJ1622" t="s">
        <v>53</v>
      </c>
      <c r="AL1622" t="s">
        <v>78</v>
      </c>
      <c r="AO1622" t="s">
        <v>5443</v>
      </c>
      <c r="AP1622" s="1">
        <v>45418.402777777781</v>
      </c>
    </row>
    <row r="1623" spans="1:43" x14ac:dyDescent="0.35">
      <c r="A1623" t="s">
        <v>11625</v>
      </c>
      <c r="B1623" t="s">
        <v>11626</v>
      </c>
      <c r="C1623" t="s">
        <v>775</v>
      </c>
      <c r="F1623" t="s">
        <v>11627</v>
      </c>
      <c r="H1623" t="s">
        <v>11625</v>
      </c>
      <c r="J1623" t="s">
        <v>5173</v>
      </c>
      <c r="K1623" t="s">
        <v>11628</v>
      </c>
      <c r="M1623" t="s">
        <v>525</v>
      </c>
      <c r="N1623" t="s">
        <v>65</v>
      </c>
      <c r="O1623">
        <v>80011</v>
      </c>
      <c r="P1623" t="s">
        <v>50</v>
      </c>
      <c r="U1623" s="1">
        <v>43615</v>
      </c>
      <c r="V1623" s="1">
        <v>43615</v>
      </c>
      <c r="W1623" s="1">
        <v>43615.384722222225</v>
      </c>
      <c r="X1623" s="1">
        <v>43615.384722222225</v>
      </c>
      <c r="AC1623" t="s">
        <v>53</v>
      </c>
      <c r="AD1623">
        <v>2969481577</v>
      </c>
      <c r="AE1623" s="1">
        <v>37524</v>
      </c>
      <c r="AF1623" t="s">
        <v>526</v>
      </c>
      <c r="AG1623" t="s">
        <v>11629</v>
      </c>
      <c r="AH1623" t="s">
        <v>51</v>
      </c>
      <c r="AJ1623" t="s">
        <v>53</v>
      </c>
      <c r="AL1623" t="s">
        <v>78</v>
      </c>
      <c r="AO1623" t="s">
        <v>5443</v>
      </c>
      <c r="AP1623" s="1">
        <v>44665.893750000003</v>
      </c>
    </row>
    <row r="1624" spans="1:43" x14ac:dyDescent="0.35">
      <c r="A1624" t="s">
        <v>11630</v>
      </c>
      <c r="B1624" t="s">
        <v>8855</v>
      </c>
      <c r="C1624" t="s">
        <v>11631</v>
      </c>
      <c r="H1624" t="s">
        <v>11630</v>
      </c>
      <c r="I1624" t="s">
        <v>101</v>
      </c>
      <c r="K1624" t="s">
        <v>11632</v>
      </c>
      <c r="M1624" t="s">
        <v>11633</v>
      </c>
      <c r="N1624" t="s">
        <v>4438</v>
      </c>
      <c r="O1624">
        <v>94949</v>
      </c>
      <c r="P1624" t="s">
        <v>50</v>
      </c>
      <c r="U1624" s="1">
        <v>43616.355555555558</v>
      </c>
      <c r="V1624" s="1">
        <v>43616.355555555558</v>
      </c>
      <c r="AC1624" t="s">
        <v>53</v>
      </c>
      <c r="AD1624">
        <v>9999999999</v>
      </c>
      <c r="AE1624" s="1">
        <v>45196</v>
      </c>
      <c r="AG1624" t="s">
        <v>11634</v>
      </c>
      <c r="AH1624" t="s">
        <v>53</v>
      </c>
      <c r="AJ1624" t="s">
        <v>53</v>
      </c>
      <c r="AK1624" t="s">
        <v>11635</v>
      </c>
      <c r="AO1624" t="s">
        <v>54</v>
      </c>
    </row>
    <row r="1625" spans="1:43" x14ac:dyDescent="0.35">
      <c r="A1625" t="s">
        <v>11636</v>
      </c>
      <c r="B1625" t="s">
        <v>11637</v>
      </c>
      <c r="C1625" t="s">
        <v>115</v>
      </c>
      <c r="F1625">
        <v>13214034255</v>
      </c>
      <c r="H1625" t="s">
        <v>11636</v>
      </c>
      <c r="J1625" t="s">
        <v>7142</v>
      </c>
      <c r="K1625" t="s">
        <v>7296</v>
      </c>
      <c r="M1625" t="s">
        <v>7297</v>
      </c>
      <c r="N1625" t="s">
        <v>264</v>
      </c>
      <c r="O1625" t="s">
        <v>7298</v>
      </c>
      <c r="P1625" t="s">
        <v>50</v>
      </c>
      <c r="U1625" s="1">
        <v>43619</v>
      </c>
      <c r="V1625" s="1">
        <v>43619</v>
      </c>
      <c r="W1625" s="1">
        <v>43619.4</v>
      </c>
      <c r="X1625" s="1">
        <v>43619.4</v>
      </c>
      <c r="AC1625" t="s">
        <v>51</v>
      </c>
      <c r="AD1625">
        <v>2969584761</v>
      </c>
      <c r="AE1625" s="1">
        <v>41288.714583333334</v>
      </c>
      <c r="AF1625" t="s">
        <v>7145</v>
      </c>
      <c r="AG1625" t="s">
        <v>11638</v>
      </c>
      <c r="AH1625" t="s">
        <v>51</v>
      </c>
      <c r="AJ1625" t="s">
        <v>53</v>
      </c>
      <c r="AL1625" t="s">
        <v>78</v>
      </c>
      <c r="AO1625" t="s">
        <v>5443</v>
      </c>
      <c r="AP1625" s="1">
        <v>45426.854861111111</v>
      </c>
      <c r="AQ1625" s="1">
        <v>45411.656944444447</v>
      </c>
    </row>
    <row r="1626" spans="1:43" x14ac:dyDescent="0.35">
      <c r="A1626" t="s">
        <v>11639</v>
      </c>
      <c r="B1626" t="s">
        <v>11640</v>
      </c>
      <c r="C1626" t="s">
        <v>3191</v>
      </c>
      <c r="F1626" t="s">
        <v>11641</v>
      </c>
      <c r="H1626" t="s">
        <v>11642</v>
      </c>
      <c r="I1626" t="s">
        <v>271</v>
      </c>
      <c r="J1626" t="s">
        <v>11643</v>
      </c>
      <c r="K1626" t="s">
        <v>11644</v>
      </c>
      <c r="M1626" t="s">
        <v>159</v>
      </c>
      <c r="N1626" t="s">
        <v>65</v>
      </c>
      <c r="O1626">
        <v>80923</v>
      </c>
      <c r="P1626" t="s">
        <v>50</v>
      </c>
      <c r="U1626" s="1">
        <v>43619.418749999997</v>
      </c>
      <c r="V1626" s="1">
        <v>43619.418749999997</v>
      </c>
      <c r="W1626" s="1">
        <v>43621.652083333334</v>
      </c>
      <c r="X1626" s="1">
        <v>43621.652083333334</v>
      </c>
      <c r="AC1626" t="s">
        <v>51</v>
      </c>
      <c r="AD1626">
        <v>2969733000</v>
      </c>
      <c r="AE1626" s="1">
        <v>42836.462500000001</v>
      </c>
      <c r="AF1626" t="s">
        <v>11645</v>
      </c>
      <c r="AG1626" t="s">
        <v>11646</v>
      </c>
      <c r="AH1626" t="s">
        <v>53</v>
      </c>
      <c r="AJ1626" t="s">
        <v>53</v>
      </c>
      <c r="AK1626" t="s">
        <v>8166</v>
      </c>
      <c r="AL1626" t="s">
        <v>68</v>
      </c>
      <c r="AO1626" t="s">
        <v>54</v>
      </c>
    </row>
    <row r="1627" spans="1:43" x14ac:dyDescent="0.35">
      <c r="A1627" t="s">
        <v>11647</v>
      </c>
      <c r="B1627" t="s">
        <v>11648</v>
      </c>
      <c r="C1627" t="s">
        <v>587</v>
      </c>
      <c r="F1627" t="s">
        <v>11649</v>
      </c>
      <c r="H1627" t="s">
        <v>11647</v>
      </c>
      <c r="J1627" t="s">
        <v>11650</v>
      </c>
      <c r="K1627" t="s">
        <v>11651</v>
      </c>
      <c r="M1627" t="s">
        <v>6493</v>
      </c>
      <c r="N1627" t="s">
        <v>65</v>
      </c>
      <c r="O1627">
        <v>80513</v>
      </c>
      <c r="P1627" t="s">
        <v>50</v>
      </c>
      <c r="U1627" s="1">
        <v>43622</v>
      </c>
      <c r="V1627" s="1">
        <v>43622</v>
      </c>
      <c r="W1627" s="1">
        <v>43622.643055555556</v>
      </c>
      <c r="X1627" s="1">
        <v>43622.643055555556</v>
      </c>
      <c r="AC1627" t="s">
        <v>53</v>
      </c>
      <c r="AD1627">
        <v>2969678866</v>
      </c>
      <c r="AE1627" s="1">
        <v>42244.650694444441</v>
      </c>
      <c r="AF1627" t="s">
        <v>11652</v>
      </c>
      <c r="AG1627" t="s">
        <v>11653</v>
      </c>
      <c r="AH1627" t="s">
        <v>51</v>
      </c>
      <c r="AJ1627" t="s">
        <v>53</v>
      </c>
      <c r="AL1627" t="s">
        <v>78</v>
      </c>
      <c r="AO1627" t="s">
        <v>5443</v>
      </c>
      <c r="AP1627" s="1">
        <v>45071.725694444445</v>
      </c>
    </row>
    <row r="1628" spans="1:43" x14ac:dyDescent="0.35">
      <c r="A1628" t="s">
        <v>11654</v>
      </c>
      <c r="B1628" t="s">
        <v>11655</v>
      </c>
      <c r="C1628" t="s">
        <v>320</v>
      </c>
      <c r="F1628">
        <f>1970-963-7468</f>
        <v>-6461</v>
      </c>
      <c r="H1628" t="s">
        <v>11656</v>
      </c>
      <c r="J1628" t="s">
        <v>11657</v>
      </c>
      <c r="N1628" t="s">
        <v>287</v>
      </c>
      <c r="O1628">
        <v>81623</v>
      </c>
      <c r="P1628" t="s">
        <v>50</v>
      </c>
      <c r="U1628" s="1">
        <v>43623</v>
      </c>
      <c r="V1628" s="1">
        <v>43623</v>
      </c>
      <c r="W1628" s="1">
        <v>43623.370833333334</v>
      </c>
      <c r="X1628" s="1">
        <v>43623.370833333334</v>
      </c>
      <c r="AC1628" t="s">
        <v>53</v>
      </c>
      <c r="AD1628">
        <v>2969889055</v>
      </c>
      <c r="AE1628" s="1">
        <v>43614.637499999997</v>
      </c>
      <c r="AF1628" t="s">
        <v>11658</v>
      </c>
      <c r="AG1628" t="s">
        <v>11659</v>
      </c>
      <c r="AH1628" t="s">
        <v>51</v>
      </c>
      <c r="AJ1628" t="s">
        <v>53</v>
      </c>
      <c r="AL1628" t="s">
        <v>78</v>
      </c>
      <c r="AO1628" t="s">
        <v>8142</v>
      </c>
      <c r="AP1628" s="1">
        <v>45248.388888888891</v>
      </c>
      <c r="AQ1628" s="1">
        <v>44338.886805555558</v>
      </c>
    </row>
    <row r="1629" spans="1:43" x14ac:dyDescent="0.35">
      <c r="A1629" t="s">
        <v>11660</v>
      </c>
      <c r="B1629" t="s">
        <v>903</v>
      </c>
      <c r="C1629" t="s">
        <v>6563</v>
      </c>
      <c r="F1629" t="s">
        <v>11661</v>
      </c>
      <c r="H1629" t="s">
        <v>11660</v>
      </c>
      <c r="J1629" t="s">
        <v>11662</v>
      </c>
      <c r="K1629" t="s">
        <v>11663</v>
      </c>
      <c r="M1629" t="s">
        <v>252</v>
      </c>
      <c r="N1629" t="s">
        <v>253</v>
      </c>
      <c r="O1629">
        <v>88062</v>
      </c>
      <c r="P1629" t="s">
        <v>50</v>
      </c>
      <c r="U1629" s="1">
        <v>43627</v>
      </c>
      <c r="V1629" s="1">
        <v>43627</v>
      </c>
      <c r="W1629" s="1">
        <v>43627.552777777775</v>
      </c>
      <c r="X1629" s="1">
        <v>43627.552777777775</v>
      </c>
      <c r="AC1629" t="s">
        <v>51</v>
      </c>
      <c r="AD1629">
        <v>2969857438</v>
      </c>
      <c r="AE1629" s="1">
        <v>43437.354166666664</v>
      </c>
      <c r="AF1629" t="s">
        <v>11664</v>
      </c>
      <c r="AG1629" t="s">
        <v>11665</v>
      </c>
      <c r="AH1629" t="s">
        <v>51</v>
      </c>
      <c r="AJ1629" t="s">
        <v>53</v>
      </c>
      <c r="AL1629" t="s">
        <v>78</v>
      </c>
      <c r="AO1629" t="s">
        <v>5443</v>
      </c>
      <c r="AP1629" s="1">
        <v>45463.637499999997</v>
      </c>
    </row>
    <row r="1630" spans="1:43" x14ac:dyDescent="0.35">
      <c r="A1630" t="s">
        <v>11666</v>
      </c>
      <c r="B1630" t="s">
        <v>11667</v>
      </c>
      <c r="C1630" t="s">
        <v>11668</v>
      </c>
      <c r="F1630" t="s">
        <v>11669</v>
      </c>
      <c r="H1630" t="s">
        <v>11670</v>
      </c>
      <c r="J1630" t="s">
        <v>5844</v>
      </c>
      <c r="K1630" t="s">
        <v>9598</v>
      </c>
      <c r="M1630" t="s">
        <v>7031</v>
      </c>
      <c r="N1630" t="s">
        <v>65</v>
      </c>
      <c r="O1630">
        <v>80813</v>
      </c>
      <c r="P1630" t="s">
        <v>50</v>
      </c>
      <c r="U1630" s="1">
        <v>43628</v>
      </c>
      <c r="V1630" s="1">
        <v>43628</v>
      </c>
      <c r="W1630" s="1">
        <v>43628.402777777781</v>
      </c>
      <c r="X1630" s="1">
        <v>43628.402777777781</v>
      </c>
      <c r="AC1630" t="s">
        <v>53</v>
      </c>
      <c r="AD1630">
        <v>2969475403</v>
      </c>
      <c r="AE1630" s="1">
        <v>37166.661111111112</v>
      </c>
      <c r="AF1630" t="s">
        <v>5846</v>
      </c>
      <c r="AG1630" t="s">
        <v>11671</v>
      </c>
      <c r="AH1630" t="s">
        <v>51</v>
      </c>
      <c r="AJ1630" t="s">
        <v>53</v>
      </c>
      <c r="AL1630" t="s">
        <v>78</v>
      </c>
      <c r="AO1630" t="s">
        <v>5443</v>
      </c>
      <c r="AP1630" s="1">
        <v>44731.628472222219</v>
      </c>
    </row>
    <row r="1631" spans="1:43" x14ac:dyDescent="0.35">
      <c r="A1631" t="s">
        <v>11672</v>
      </c>
      <c r="B1631" t="s">
        <v>11673</v>
      </c>
      <c r="C1631" t="s">
        <v>11112</v>
      </c>
      <c r="F1631">
        <v>9703718410</v>
      </c>
      <c r="H1631" t="s">
        <v>11674</v>
      </c>
      <c r="J1631" t="s">
        <v>1274</v>
      </c>
      <c r="K1631" t="s">
        <v>11675</v>
      </c>
      <c r="M1631" t="s">
        <v>11676</v>
      </c>
      <c r="N1631" t="s">
        <v>65</v>
      </c>
      <c r="O1631" t="s">
        <v>11677</v>
      </c>
      <c r="P1631" t="s">
        <v>50</v>
      </c>
      <c r="U1631" s="1">
        <v>43629</v>
      </c>
      <c r="V1631" s="1">
        <v>43629</v>
      </c>
      <c r="W1631" s="1">
        <v>43629.873611111114</v>
      </c>
      <c r="X1631" s="1">
        <v>43629.873611111114</v>
      </c>
      <c r="AC1631" t="s">
        <v>53</v>
      </c>
      <c r="AD1631">
        <v>1000000001</v>
      </c>
      <c r="AE1631" s="1">
        <v>39973.351388888892</v>
      </c>
      <c r="AF1631" t="s">
        <v>3377</v>
      </c>
      <c r="AG1631" t="s">
        <v>11678</v>
      </c>
      <c r="AH1631" t="s">
        <v>51</v>
      </c>
      <c r="AJ1631" t="s">
        <v>53</v>
      </c>
      <c r="AL1631" t="s">
        <v>78</v>
      </c>
      <c r="AO1631" t="s">
        <v>5443</v>
      </c>
      <c r="AP1631" s="1">
        <v>44641.587500000001</v>
      </c>
    </row>
    <row r="1632" spans="1:43" x14ac:dyDescent="0.35">
      <c r="A1632" t="s">
        <v>11679</v>
      </c>
      <c r="B1632" t="s">
        <v>11680</v>
      </c>
      <c r="C1632" t="s">
        <v>3834</v>
      </c>
      <c r="F1632" t="s">
        <v>11681</v>
      </c>
      <c r="H1632" t="s">
        <v>11679</v>
      </c>
      <c r="J1632" t="s">
        <v>3469</v>
      </c>
      <c r="K1632" t="s">
        <v>10061</v>
      </c>
      <c r="M1632" t="s">
        <v>3554</v>
      </c>
      <c r="N1632" t="s">
        <v>798</v>
      </c>
      <c r="O1632">
        <v>78701</v>
      </c>
      <c r="P1632" t="s">
        <v>50</v>
      </c>
      <c r="U1632" s="1">
        <v>43629</v>
      </c>
      <c r="V1632" s="1">
        <v>43629</v>
      </c>
      <c r="W1632" s="1">
        <v>43629.738888888889</v>
      </c>
      <c r="X1632" s="1">
        <v>43629.738888888889</v>
      </c>
      <c r="AC1632" t="s">
        <v>53</v>
      </c>
      <c r="AD1632">
        <v>2969702039</v>
      </c>
      <c r="AE1632" s="1">
        <v>42528.619444444441</v>
      </c>
      <c r="AF1632" t="s">
        <v>10062</v>
      </c>
      <c r="AG1632" t="s">
        <v>11682</v>
      </c>
      <c r="AH1632" t="s">
        <v>51</v>
      </c>
      <c r="AJ1632" t="s">
        <v>53</v>
      </c>
      <c r="AL1632" t="s">
        <v>78</v>
      </c>
      <c r="AO1632" t="s">
        <v>5443</v>
      </c>
      <c r="AP1632" s="1">
        <v>45412.959722222222</v>
      </c>
      <c r="AQ1632" s="1">
        <v>44795.679861111108</v>
      </c>
    </row>
    <row r="1633" spans="1:43" x14ac:dyDescent="0.35">
      <c r="A1633" t="s">
        <v>11683</v>
      </c>
      <c r="B1633" t="s">
        <v>4813</v>
      </c>
      <c r="C1633" t="s">
        <v>11684</v>
      </c>
      <c r="F1633" t="s">
        <v>11685</v>
      </c>
      <c r="H1633" t="s">
        <v>11686</v>
      </c>
      <c r="I1633" t="s">
        <v>200</v>
      </c>
      <c r="J1633" t="s">
        <v>2798</v>
      </c>
      <c r="K1633" t="s">
        <v>11687</v>
      </c>
      <c r="M1633" t="s">
        <v>10614</v>
      </c>
      <c r="N1633" t="s">
        <v>326</v>
      </c>
      <c r="O1633">
        <v>80651</v>
      </c>
      <c r="P1633" t="s">
        <v>50</v>
      </c>
      <c r="U1633" s="1">
        <v>43630.439583333333</v>
      </c>
      <c r="V1633" s="1">
        <v>43630.439583333333</v>
      </c>
      <c r="W1633" s="1">
        <v>43630.496527777781</v>
      </c>
      <c r="X1633" s="1">
        <v>43630.496527777781</v>
      </c>
      <c r="AC1633" t="s">
        <v>53</v>
      </c>
      <c r="AD1633">
        <v>2969476061</v>
      </c>
      <c r="AE1633" s="1">
        <v>37200</v>
      </c>
      <c r="AF1633" t="s">
        <v>10919</v>
      </c>
      <c r="AG1633" t="s">
        <v>11688</v>
      </c>
      <c r="AH1633" t="s">
        <v>53</v>
      </c>
      <c r="AJ1633" t="s">
        <v>53</v>
      </c>
      <c r="AK1633" t="s">
        <v>2497</v>
      </c>
      <c r="AL1633" t="s">
        <v>78</v>
      </c>
      <c r="AO1633" t="s">
        <v>54</v>
      </c>
      <c r="AP1633" s="1">
        <v>45029.619444444441</v>
      </c>
    </row>
    <row r="1634" spans="1:43" x14ac:dyDescent="0.35">
      <c r="A1634" t="s">
        <v>11689</v>
      </c>
      <c r="B1634" t="s">
        <v>11690</v>
      </c>
      <c r="C1634" t="s">
        <v>1775</v>
      </c>
      <c r="F1634" t="s">
        <v>11691</v>
      </c>
      <c r="H1634" t="s">
        <v>11689</v>
      </c>
      <c r="J1634" t="s">
        <v>523</v>
      </c>
      <c r="K1634" t="s">
        <v>11692</v>
      </c>
      <c r="M1634" t="s">
        <v>525</v>
      </c>
      <c r="N1634" t="s">
        <v>65</v>
      </c>
      <c r="O1634">
        <v>80011</v>
      </c>
      <c r="P1634" t="s">
        <v>50</v>
      </c>
      <c r="U1634" s="1">
        <v>43633</v>
      </c>
      <c r="V1634" s="1">
        <v>43633</v>
      </c>
      <c r="W1634" s="1">
        <v>43633.625694444447</v>
      </c>
      <c r="X1634" s="1">
        <v>43633.625694444447</v>
      </c>
      <c r="AC1634" t="s">
        <v>53</v>
      </c>
      <c r="AD1634">
        <v>2969481577</v>
      </c>
      <c r="AE1634" s="1">
        <v>37524</v>
      </c>
      <c r="AF1634" t="s">
        <v>526</v>
      </c>
      <c r="AG1634" t="s">
        <v>11693</v>
      </c>
      <c r="AH1634" t="s">
        <v>51</v>
      </c>
      <c r="AJ1634" t="s">
        <v>53</v>
      </c>
      <c r="AL1634" t="s">
        <v>78</v>
      </c>
      <c r="AO1634" t="s">
        <v>5443</v>
      </c>
      <c r="AP1634" s="1">
        <v>44589.584027777775</v>
      </c>
    </row>
    <row r="1635" spans="1:43" x14ac:dyDescent="0.35">
      <c r="A1635" t="s">
        <v>11694</v>
      </c>
      <c r="B1635" t="s">
        <v>7784</v>
      </c>
      <c r="C1635" t="s">
        <v>7560</v>
      </c>
      <c r="F1635" t="s">
        <v>11695</v>
      </c>
      <c r="H1635" t="s">
        <v>11696</v>
      </c>
      <c r="I1635" t="s">
        <v>200</v>
      </c>
      <c r="J1635" t="s">
        <v>7150</v>
      </c>
      <c r="K1635" t="s">
        <v>11697</v>
      </c>
      <c r="M1635" t="s">
        <v>11698</v>
      </c>
      <c r="N1635" t="s">
        <v>686</v>
      </c>
      <c r="O1635">
        <v>84078</v>
      </c>
      <c r="P1635" t="s">
        <v>50</v>
      </c>
      <c r="U1635" s="1">
        <v>43635</v>
      </c>
      <c r="V1635" s="1">
        <v>43635</v>
      </c>
      <c r="W1635" s="1">
        <v>43635.390277777777</v>
      </c>
      <c r="X1635" s="1">
        <v>43635.390277777777</v>
      </c>
      <c r="AC1635" t="s">
        <v>53</v>
      </c>
      <c r="AD1635">
        <v>2969474645</v>
      </c>
      <c r="AE1635" s="1">
        <v>37110.530555555553</v>
      </c>
      <c r="AF1635" t="s">
        <v>11699</v>
      </c>
      <c r="AG1635" t="s">
        <v>11700</v>
      </c>
      <c r="AH1635" t="s">
        <v>51</v>
      </c>
      <c r="AJ1635" t="s">
        <v>53</v>
      </c>
      <c r="AL1635" t="s">
        <v>78</v>
      </c>
      <c r="AO1635" t="s">
        <v>5443</v>
      </c>
      <c r="AP1635" s="1">
        <v>44999.435416666667</v>
      </c>
      <c r="AQ1635" s="1">
        <v>44999.439583333333</v>
      </c>
    </row>
    <row r="1636" spans="1:43" x14ac:dyDescent="0.35">
      <c r="A1636" t="s">
        <v>11701</v>
      </c>
      <c r="B1636" t="s">
        <v>11702</v>
      </c>
      <c r="C1636" t="s">
        <v>11703</v>
      </c>
      <c r="F1636">
        <v>9705991122</v>
      </c>
      <c r="H1636" t="s">
        <v>11701</v>
      </c>
      <c r="J1636" t="s">
        <v>11704</v>
      </c>
      <c r="K1636" t="s">
        <v>11705</v>
      </c>
      <c r="M1636" t="s">
        <v>6493</v>
      </c>
      <c r="N1636" t="s">
        <v>65</v>
      </c>
      <c r="O1636">
        <v>80513</v>
      </c>
      <c r="P1636" t="s">
        <v>50</v>
      </c>
      <c r="U1636" s="1">
        <v>43636</v>
      </c>
      <c r="V1636" s="1">
        <v>43636</v>
      </c>
      <c r="W1636" s="1">
        <v>43636.631249999999</v>
      </c>
      <c r="X1636" s="1">
        <v>43636.631249999999</v>
      </c>
      <c r="AC1636" t="s">
        <v>51</v>
      </c>
      <c r="AD1636">
        <v>1000000001</v>
      </c>
      <c r="AE1636" s="1">
        <v>39973.351388888892</v>
      </c>
      <c r="AF1636" t="s">
        <v>3377</v>
      </c>
      <c r="AG1636" t="s">
        <v>11706</v>
      </c>
      <c r="AH1636" t="s">
        <v>51</v>
      </c>
      <c r="AJ1636" t="s">
        <v>53</v>
      </c>
      <c r="AL1636" t="s">
        <v>78</v>
      </c>
      <c r="AO1636" t="s">
        <v>5443</v>
      </c>
      <c r="AP1636" s="1">
        <v>44993.90902777778</v>
      </c>
      <c r="AQ1636" s="1">
        <v>44662.989583333336</v>
      </c>
    </row>
    <row r="1637" spans="1:43" x14ac:dyDescent="0.35">
      <c r="A1637" t="s">
        <v>11707</v>
      </c>
      <c r="B1637" t="s">
        <v>3348</v>
      </c>
      <c r="C1637" t="s">
        <v>11708</v>
      </c>
      <c r="F1637" t="s">
        <v>11709</v>
      </c>
      <c r="H1637" t="s">
        <v>11710</v>
      </c>
      <c r="I1637" t="s">
        <v>200</v>
      </c>
      <c r="J1637" t="s">
        <v>3469</v>
      </c>
      <c r="K1637" t="s">
        <v>11711</v>
      </c>
      <c r="M1637" t="s">
        <v>5343</v>
      </c>
      <c r="N1637" t="s">
        <v>798</v>
      </c>
      <c r="O1637">
        <v>79706</v>
      </c>
      <c r="P1637" t="s">
        <v>50</v>
      </c>
      <c r="U1637" s="1">
        <v>43636.393055555556</v>
      </c>
      <c r="V1637" s="1">
        <v>43636.393055555556</v>
      </c>
      <c r="W1637" s="1">
        <v>43636.493750000001</v>
      </c>
      <c r="X1637" s="1">
        <v>43757.48541666667</v>
      </c>
      <c r="AC1637" t="s">
        <v>53</v>
      </c>
      <c r="AD1637">
        <v>2969702039</v>
      </c>
      <c r="AE1637" s="1">
        <v>42528.619444444441</v>
      </c>
      <c r="AF1637" t="s">
        <v>10062</v>
      </c>
      <c r="AG1637" t="s">
        <v>11712</v>
      </c>
      <c r="AH1637" t="s">
        <v>53</v>
      </c>
      <c r="AJ1637" t="s">
        <v>53</v>
      </c>
      <c r="AK1637" t="s">
        <v>7072</v>
      </c>
      <c r="AL1637" t="s">
        <v>78</v>
      </c>
      <c r="AO1637" t="s">
        <v>54</v>
      </c>
      <c r="AP1637" s="1">
        <v>45403.719444444447</v>
      </c>
      <c r="AQ1637" s="1">
        <v>44714.775694444441</v>
      </c>
    </row>
    <row r="1638" spans="1:43" x14ac:dyDescent="0.35">
      <c r="A1638" t="s">
        <v>11713</v>
      </c>
      <c r="B1638" t="s">
        <v>2995</v>
      </c>
      <c r="C1638" t="s">
        <v>11714</v>
      </c>
      <c r="D1638" t="s">
        <v>861</v>
      </c>
      <c r="F1638" t="s">
        <v>47</v>
      </c>
      <c r="H1638" t="s">
        <v>11715</v>
      </c>
      <c r="I1638" t="s">
        <v>179</v>
      </c>
      <c r="J1638" t="s">
        <v>49</v>
      </c>
      <c r="P1638" t="s">
        <v>50</v>
      </c>
      <c r="U1638" s="1">
        <v>43636.685416666667</v>
      </c>
      <c r="V1638" s="1">
        <v>43636.685416666667</v>
      </c>
      <c r="AC1638" t="s">
        <v>53</v>
      </c>
      <c r="AD1638">
        <v>2969485219</v>
      </c>
      <c r="AE1638" s="1">
        <v>37784</v>
      </c>
      <c r="AG1638" t="s">
        <v>11716</v>
      </c>
      <c r="AH1638" t="s">
        <v>53</v>
      </c>
      <c r="AJ1638" t="s">
        <v>53</v>
      </c>
      <c r="AK1638" t="s">
        <v>11356</v>
      </c>
      <c r="AO1638" t="s">
        <v>54</v>
      </c>
    </row>
    <row r="1639" spans="1:43" x14ac:dyDescent="0.35">
      <c r="A1639" t="s">
        <v>11717</v>
      </c>
      <c r="B1639" t="s">
        <v>9701</v>
      </c>
      <c r="C1639" t="s">
        <v>106</v>
      </c>
      <c r="F1639" t="s">
        <v>11718</v>
      </c>
      <c r="H1639" t="s">
        <v>11719</v>
      </c>
      <c r="I1639" t="s">
        <v>101</v>
      </c>
      <c r="J1639" t="s">
        <v>11720</v>
      </c>
      <c r="K1639" t="s">
        <v>11721</v>
      </c>
      <c r="M1639" t="s">
        <v>5667</v>
      </c>
      <c r="N1639" t="s">
        <v>65</v>
      </c>
      <c r="O1639">
        <v>80906</v>
      </c>
      <c r="P1639" t="s">
        <v>50</v>
      </c>
      <c r="U1639" s="1">
        <v>43636.72152777778</v>
      </c>
      <c r="V1639" s="1">
        <v>43636.72152777778</v>
      </c>
      <c r="AC1639" t="s">
        <v>53</v>
      </c>
      <c r="AD1639">
        <v>2969472760</v>
      </c>
      <c r="AE1639" s="1">
        <v>36916.71597222222</v>
      </c>
      <c r="AG1639" t="s">
        <v>11722</v>
      </c>
      <c r="AH1639" t="s">
        <v>53</v>
      </c>
      <c r="AJ1639" t="s">
        <v>53</v>
      </c>
      <c r="AO1639" t="s">
        <v>54</v>
      </c>
    </row>
    <row r="1640" spans="1:43" x14ac:dyDescent="0.35">
      <c r="A1640" t="s">
        <v>11723</v>
      </c>
      <c r="B1640" t="s">
        <v>11724</v>
      </c>
      <c r="C1640" t="s">
        <v>11725</v>
      </c>
      <c r="F1640" t="s">
        <v>11726</v>
      </c>
      <c r="H1640" t="s">
        <v>11727</v>
      </c>
      <c r="J1640" t="s">
        <v>5217</v>
      </c>
      <c r="K1640" t="s">
        <v>11728</v>
      </c>
      <c r="M1640" t="s">
        <v>1296</v>
      </c>
      <c r="N1640" t="s">
        <v>253</v>
      </c>
      <c r="O1640">
        <v>88220</v>
      </c>
      <c r="P1640" t="s">
        <v>50</v>
      </c>
      <c r="U1640" s="1">
        <v>43637</v>
      </c>
      <c r="V1640" s="1">
        <v>43637</v>
      </c>
      <c r="W1640" s="1">
        <v>43637.427083333336</v>
      </c>
      <c r="X1640" s="1">
        <v>43637.427083333336</v>
      </c>
      <c r="AC1640" t="s">
        <v>53</v>
      </c>
      <c r="AD1640">
        <v>2969475162</v>
      </c>
      <c r="AE1640" s="1">
        <v>37147</v>
      </c>
      <c r="AG1640" t="s">
        <v>11729</v>
      </c>
      <c r="AH1640" t="s">
        <v>51</v>
      </c>
      <c r="AJ1640" t="s">
        <v>53</v>
      </c>
      <c r="AL1640" t="s">
        <v>78</v>
      </c>
      <c r="AO1640" t="s">
        <v>5443</v>
      </c>
    </row>
    <row r="1641" spans="1:43" x14ac:dyDescent="0.35">
      <c r="A1641" t="s">
        <v>11730</v>
      </c>
      <c r="B1641" t="s">
        <v>11731</v>
      </c>
      <c r="C1641" t="s">
        <v>5318</v>
      </c>
      <c r="F1641" t="s">
        <v>11732</v>
      </c>
      <c r="H1641" t="s">
        <v>11733</v>
      </c>
      <c r="J1641" t="s">
        <v>9778</v>
      </c>
      <c r="K1641" t="s">
        <v>11734</v>
      </c>
      <c r="M1641" t="s">
        <v>9780</v>
      </c>
      <c r="N1641" t="s">
        <v>9781</v>
      </c>
      <c r="O1641">
        <v>56310</v>
      </c>
      <c r="P1641" t="s">
        <v>50</v>
      </c>
      <c r="U1641" s="1">
        <v>43638</v>
      </c>
      <c r="V1641" s="1">
        <v>43638</v>
      </c>
      <c r="AC1641" t="s">
        <v>53</v>
      </c>
      <c r="AD1641">
        <v>2969506030</v>
      </c>
      <c r="AE1641" s="1">
        <v>38097.646527777775</v>
      </c>
      <c r="AG1641" t="s">
        <v>11735</v>
      </c>
      <c r="AH1641" t="s">
        <v>51</v>
      </c>
      <c r="AJ1641" t="s">
        <v>53</v>
      </c>
      <c r="AO1641" t="s">
        <v>8142</v>
      </c>
    </row>
    <row r="1642" spans="1:43" x14ac:dyDescent="0.35">
      <c r="A1642" t="s">
        <v>11736</v>
      </c>
      <c r="B1642" t="s">
        <v>11737</v>
      </c>
      <c r="C1642" t="s">
        <v>10684</v>
      </c>
      <c r="F1642" t="s">
        <v>11738</v>
      </c>
      <c r="H1642" t="s">
        <v>11736</v>
      </c>
      <c r="J1642" t="s">
        <v>11739</v>
      </c>
      <c r="K1642" t="s">
        <v>11740</v>
      </c>
      <c r="M1642" t="s">
        <v>11741</v>
      </c>
      <c r="N1642" t="s">
        <v>65</v>
      </c>
      <c r="O1642">
        <v>80439</v>
      </c>
      <c r="P1642" t="s">
        <v>50</v>
      </c>
      <c r="U1642" s="1">
        <v>43640</v>
      </c>
      <c r="V1642" s="1">
        <v>43640</v>
      </c>
      <c r="W1642" s="1">
        <v>43649.745833333334</v>
      </c>
      <c r="X1642" s="1">
        <v>43649.745833333334</v>
      </c>
      <c r="AC1642" t="s">
        <v>51</v>
      </c>
      <c r="AD1642">
        <v>2969707075</v>
      </c>
      <c r="AE1642" s="1">
        <v>42594.518055555556</v>
      </c>
      <c r="AF1642" t="s">
        <v>11742</v>
      </c>
      <c r="AG1642" t="s">
        <v>11743</v>
      </c>
      <c r="AH1642" t="s">
        <v>51</v>
      </c>
      <c r="AJ1642" t="s">
        <v>53</v>
      </c>
      <c r="AL1642" t="s">
        <v>78</v>
      </c>
      <c r="AO1642" t="s">
        <v>5443</v>
      </c>
      <c r="AP1642" s="1">
        <v>45391.345138888886</v>
      </c>
      <c r="AQ1642" s="1">
        <v>44923.635416666664</v>
      </c>
    </row>
    <row r="1643" spans="1:43" x14ac:dyDescent="0.35">
      <c r="A1643" t="s">
        <v>11744</v>
      </c>
      <c r="B1643" t="s">
        <v>11745</v>
      </c>
      <c r="C1643" t="s">
        <v>11746</v>
      </c>
      <c r="D1643" t="s">
        <v>11747</v>
      </c>
      <c r="F1643" t="s">
        <v>11748</v>
      </c>
      <c r="G1643">
        <v>3035883836</v>
      </c>
      <c r="H1643" t="s">
        <v>11749</v>
      </c>
      <c r="I1643" t="s">
        <v>179</v>
      </c>
      <c r="J1643" t="s">
        <v>11750</v>
      </c>
      <c r="K1643" t="s">
        <v>11751</v>
      </c>
      <c r="M1643" t="s">
        <v>137</v>
      </c>
      <c r="N1643" t="s">
        <v>287</v>
      </c>
      <c r="O1643">
        <v>80229</v>
      </c>
      <c r="P1643" t="s">
        <v>50</v>
      </c>
      <c r="U1643" s="1">
        <v>43640.629861111112</v>
      </c>
      <c r="V1643" s="1">
        <v>43640.629861111112</v>
      </c>
      <c r="W1643" s="1">
        <v>43642.445138888892</v>
      </c>
      <c r="X1643" s="1">
        <v>43642.445138888892</v>
      </c>
      <c r="AC1643" t="s">
        <v>51</v>
      </c>
      <c r="AD1643">
        <v>2969484894</v>
      </c>
      <c r="AE1643" s="1">
        <v>37756</v>
      </c>
      <c r="AF1643" t="s">
        <v>11752</v>
      </c>
      <c r="AG1643" t="s">
        <v>11753</v>
      </c>
      <c r="AH1643" t="s">
        <v>53</v>
      </c>
      <c r="AJ1643" t="s">
        <v>53</v>
      </c>
      <c r="AK1643" t="s">
        <v>8166</v>
      </c>
      <c r="AL1643" t="s">
        <v>68</v>
      </c>
      <c r="AO1643" t="s">
        <v>54</v>
      </c>
      <c r="AP1643" s="1">
        <v>44965.719444444447</v>
      </c>
    </row>
    <row r="1644" spans="1:43" x14ac:dyDescent="0.35">
      <c r="A1644" t="s">
        <v>11754</v>
      </c>
      <c r="B1644" t="s">
        <v>11755</v>
      </c>
      <c r="C1644" t="s">
        <v>5876</v>
      </c>
      <c r="D1644" t="s">
        <v>58</v>
      </c>
      <c r="F1644" t="s">
        <v>8234</v>
      </c>
      <c r="H1644" t="s">
        <v>11756</v>
      </c>
      <c r="J1644" t="s">
        <v>534</v>
      </c>
      <c r="P1644" t="s">
        <v>50</v>
      </c>
      <c r="U1644" s="1">
        <v>43641</v>
      </c>
      <c r="V1644" s="1">
        <v>43641</v>
      </c>
      <c r="W1644" s="1">
        <v>43649.734722222223</v>
      </c>
      <c r="X1644" s="1">
        <v>43649.734722222223</v>
      </c>
      <c r="AC1644" t="s">
        <v>53</v>
      </c>
      <c r="AD1644">
        <v>2969480024</v>
      </c>
      <c r="AE1644" s="1">
        <v>37427</v>
      </c>
      <c r="AF1644" t="s">
        <v>140</v>
      </c>
      <c r="AG1644" t="s">
        <v>11757</v>
      </c>
      <c r="AH1644" t="s">
        <v>51</v>
      </c>
      <c r="AJ1644" t="s">
        <v>53</v>
      </c>
      <c r="AL1644" t="s">
        <v>78</v>
      </c>
      <c r="AO1644" t="s">
        <v>5443</v>
      </c>
      <c r="AP1644" s="1">
        <v>43669.734722222223</v>
      </c>
      <c r="AQ1644" s="1">
        <v>43669.736805555556</v>
      </c>
    </row>
    <row r="1645" spans="1:43" x14ac:dyDescent="0.35">
      <c r="A1645" t="s">
        <v>11758</v>
      </c>
      <c r="B1645" t="s">
        <v>11759</v>
      </c>
      <c r="C1645" t="s">
        <v>4426</v>
      </c>
      <c r="F1645" t="s">
        <v>11760</v>
      </c>
      <c r="H1645" t="s">
        <v>11758</v>
      </c>
      <c r="J1645" t="s">
        <v>11761</v>
      </c>
      <c r="K1645" t="s">
        <v>11762</v>
      </c>
      <c r="M1645" t="s">
        <v>3619</v>
      </c>
      <c r="N1645" t="s">
        <v>253</v>
      </c>
      <c r="O1645">
        <v>88101</v>
      </c>
      <c r="P1645" t="s">
        <v>50</v>
      </c>
      <c r="U1645" s="1">
        <v>43642</v>
      </c>
      <c r="V1645" s="1">
        <v>43642</v>
      </c>
      <c r="W1645" s="1">
        <v>43649.720138888886</v>
      </c>
      <c r="X1645" s="1">
        <v>43649.720138888886</v>
      </c>
      <c r="AC1645" t="s">
        <v>53</v>
      </c>
      <c r="AD1645">
        <v>2969895099</v>
      </c>
      <c r="AE1645" s="1">
        <v>43649.715277777781</v>
      </c>
      <c r="AF1645" t="s">
        <v>11763</v>
      </c>
      <c r="AG1645" t="s">
        <v>11764</v>
      </c>
      <c r="AH1645" t="s">
        <v>51</v>
      </c>
      <c r="AJ1645" t="s">
        <v>53</v>
      </c>
      <c r="AL1645" t="s">
        <v>68</v>
      </c>
      <c r="AO1645" t="s">
        <v>5443</v>
      </c>
      <c r="AP1645" s="1">
        <v>45461.386805555558</v>
      </c>
      <c r="AQ1645" s="1">
        <v>45462.327777777777</v>
      </c>
    </row>
    <row r="1646" spans="1:43" x14ac:dyDescent="0.35">
      <c r="A1646" t="s">
        <v>11765</v>
      </c>
      <c r="B1646" t="s">
        <v>2043</v>
      </c>
      <c r="C1646" t="s">
        <v>508</v>
      </c>
      <c r="D1646" t="s">
        <v>654</v>
      </c>
      <c r="F1646" t="s">
        <v>11766</v>
      </c>
      <c r="H1646" t="s">
        <v>11767</v>
      </c>
      <c r="I1646" t="s">
        <v>200</v>
      </c>
      <c r="J1646" t="s">
        <v>3410</v>
      </c>
      <c r="K1646" t="s">
        <v>11768</v>
      </c>
      <c r="M1646" t="s">
        <v>11769</v>
      </c>
      <c r="N1646" t="s">
        <v>287</v>
      </c>
      <c r="O1646">
        <v>80611</v>
      </c>
      <c r="P1646" t="s">
        <v>50</v>
      </c>
      <c r="U1646" s="1">
        <v>43642.46875</v>
      </c>
      <c r="V1646" s="1">
        <v>43642.46875</v>
      </c>
      <c r="W1646" s="1">
        <v>44586.623611111114</v>
      </c>
      <c r="X1646" s="1">
        <v>44586.623611111114</v>
      </c>
      <c r="AC1646" t="s">
        <v>53</v>
      </c>
      <c r="AD1646">
        <v>2969612751</v>
      </c>
      <c r="AE1646" s="1">
        <v>41697.599999999999</v>
      </c>
      <c r="AF1646" t="s">
        <v>3414</v>
      </c>
      <c r="AG1646" t="s">
        <v>11770</v>
      </c>
      <c r="AH1646" t="s">
        <v>53</v>
      </c>
      <c r="AJ1646" t="s">
        <v>53</v>
      </c>
      <c r="AK1646" t="s">
        <v>8166</v>
      </c>
      <c r="AL1646" t="s">
        <v>78</v>
      </c>
      <c r="AO1646" t="s">
        <v>54</v>
      </c>
      <c r="AP1646" s="1">
        <v>44583.43472222222</v>
      </c>
    </row>
    <row r="1647" spans="1:43" x14ac:dyDescent="0.35">
      <c r="A1647" t="s">
        <v>11771</v>
      </c>
      <c r="B1647" t="s">
        <v>423</v>
      </c>
      <c r="C1647" t="s">
        <v>1052</v>
      </c>
      <c r="F1647" t="s">
        <v>11088</v>
      </c>
      <c r="H1647" t="s">
        <v>11771</v>
      </c>
      <c r="J1647" t="s">
        <v>9017</v>
      </c>
      <c r="K1647" t="s">
        <v>11772</v>
      </c>
      <c r="M1647" t="s">
        <v>154</v>
      </c>
      <c r="N1647" t="s">
        <v>287</v>
      </c>
      <c r="O1647">
        <v>80631</v>
      </c>
      <c r="P1647" t="s">
        <v>11773</v>
      </c>
      <c r="U1647" s="1">
        <v>43643</v>
      </c>
      <c r="V1647" s="1">
        <v>43643</v>
      </c>
      <c r="W1647" s="1">
        <v>43643.561111111114</v>
      </c>
      <c r="X1647" s="1">
        <v>43643.561111111114</v>
      </c>
      <c r="AC1647" t="s">
        <v>51</v>
      </c>
      <c r="AD1647">
        <v>2969579793</v>
      </c>
      <c r="AE1647" s="1">
        <v>41172.685416666667</v>
      </c>
      <c r="AG1647" t="s">
        <v>11774</v>
      </c>
      <c r="AH1647" t="s">
        <v>51</v>
      </c>
      <c r="AJ1647" t="s">
        <v>53</v>
      </c>
      <c r="AL1647" t="s">
        <v>78</v>
      </c>
      <c r="AO1647" t="s">
        <v>5443</v>
      </c>
      <c r="AP1647" s="1">
        <v>44533.504166666666</v>
      </c>
      <c r="AQ1647" s="1">
        <v>43984.701388888891</v>
      </c>
    </row>
    <row r="1648" spans="1:43" x14ac:dyDescent="0.35">
      <c r="A1648" t="s">
        <v>11775</v>
      </c>
      <c r="B1648" t="s">
        <v>11776</v>
      </c>
      <c r="C1648" t="s">
        <v>11777</v>
      </c>
      <c r="F1648">
        <v>3035891852</v>
      </c>
      <c r="H1648" t="s">
        <v>11775</v>
      </c>
      <c r="J1648" t="s">
        <v>11778</v>
      </c>
      <c r="K1648" t="s">
        <v>11779</v>
      </c>
      <c r="M1648" t="s">
        <v>11442</v>
      </c>
      <c r="N1648" t="s">
        <v>65</v>
      </c>
      <c r="O1648">
        <v>80422</v>
      </c>
      <c r="P1648" t="s">
        <v>50</v>
      </c>
      <c r="U1648" s="1">
        <v>43643</v>
      </c>
      <c r="V1648" s="1">
        <v>43643</v>
      </c>
      <c r="W1648" s="1">
        <v>43643.50277777778</v>
      </c>
      <c r="X1648" s="1">
        <v>43643.50277777778</v>
      </c>
      <c r="AC1648" t="s">
        <v>51</v>
      </c>
      <c r="AD1648">
        <v>2969894037</v>
      </c>
      <c r="AE1648" s="1">
        <v>43643.502083333333</v>
      </c>
      <c r="AF1648" t="s">
        <v>11780</v>
      </c>
      <c r="AG1648" t="s">
        <v>11781</v>
      </c>
      <c r="AH1648" t="s">
        <v>51</v>
      </c>
      <c r="AJ1648" t="s">
        <v>53</v>
      </c>
      <c r="AL1648" t="s">
        <v>78</v>
      </c>
      <c r="AO1648" t="s">
        <v>5443</v>
      </c>
      <c r="AP1648" s="1">
        <v>45188.676388888889</v>
      </c>
    </row>
    <row r="1649" spans="1:43" x14ac:dyDescent="0.35">
      <c r="A1649" t="s">
        <v>11782</v>
      </c>
      <c r="B1649" t="s">
        <v>11783</v>
      </c>
      <c r="C1649" t="s">
        <v>3285</v>
      </c>
      <c r="D1649" t="s">
        <v>98</v>
      </c>
      <c r="F1649">
        <v>3072310336</v>
      </c>
      <c r="H1649" t="s">
        <v>11784</v>
      </c>
      <c r="I1649" t="s">
        <v>61</v>
      </c>
      <c r="J1649" t="s">
        <v>11785</v>
      </c>
      <c r="K1649" t="s">
        <v>11786</v>
      </c>
      <c r="M1649" t="s">
        <v>3751</v>
      </c>
      <c r="N1649" t="s">
        <v>592</v>
      </c>
      <c r="O1649">
        <v>82923</v>
      </c>
      <c r="P1649" t="s">
        <v>50</v>
      </c>
      <c r="U1649" s="1">
        <v>43643.336805555555</v>
      </c>
      <c r="V1649" s="1">
        <v>43643.336805555555</v>
      </c>
      <c r="W1649" s="1">
        <v>43649.69027777778</v>
      </c>
      <c r="X1649" s="1">
        <v>43649.69027777778</v>
      </c>
      <c r="AC1649" t="s">
        <v>53</v>
      </c>
      <c r="AD1649">
        <v>1000000001</v>
      </c>
      <c r="AE1649" s="1">
        <v>39973.351388888892</v>
      </c>
      <c r="AF1649" t="s">
        <v>3377</v>
      </c>
      <c r="AG1649" t="s">
        <v>11787</v>
      </c>
      <c r="AH1649" t="s">
        <v>53</v>
      </c>
      <c r="AJ1649" t="s">
        <v>53</v>
      </c>
      <c r="AK1649" t="s">
        <v>2497</v>
      </c>
      <c r="AL1649" t="s">
        <v>78</v>
      </c>
      <c r="AO1649" t="s">
        <v>54</v>
      </c>
    </row>
    <row r="1650" spans="1:43" x14ac:dyDescent="0.35">
      <c r="A1650" t="s">
        <v>11788</v>
      </c>
      <c r="B1650" t="s">
        <v>11789</v>
      </c>
      <c r="C1650" t="s">
        <v>3596</v>
      </c>
      <c r="F1650" t="s">
        <v>11790</v>
      </c>
      <c r="H1650" t="s">
        <v>11788</v>
      </c>
      <c r="J1650" t="s">
        <v>2365</v>
      </c>
      <c r="K1650" t="s">
        <v>11791</v>
      </c>
      <c r="M1650" t="s">
        <v>873</v>
      </c>
      <c r="N1650" t="s">
        <v>65</v>
      </c>
      <c r="O1650" t="s">
        <v>11792</v>
      </c>
      <c r="P1650" t="s">
        <v>50</v>
      </c>
      <c r="U1650" s="1">
        <v>43647</v>
      </c>
      <c r="V1650" s="1">
        <v>43647</v>
      </c>
      <c r="W1650" s="1">
        <v>43648.55972222222</v>
      </c>
      <c r="X1650" s="1">
        <v>43648.55972222222</v>
      </c>
      <c r="AC1650" t="s">
        <v>53</v>
      </c>
      <c r="AD1650">
        <v>2969519619</v>
      </c>
      <c r="AE1650" s="1">
        <v>38909.625694444447</v>
      </c>
      <c r="AF1650" t="s">
        <v>2368</v>
      </c>
      <c r="AG1650" t="s">
        <v>11793</v>
      </c>
      <c r="AH1650" t="s">
        <v>51</v>
      </c>
      <c r="AJ1650" t="s">
        <v>53</v>
      </c>
      <c r="AL1650" t="s">
        <v>78</v>
      </c>
      <c r="AO1650" t="s">
        <v>5443</v>
      </c>
      <c r="AP1650" s="1">
        <v>44427.472916666666</v>
      </c>
      <c r="AQ1650" s="1">
        <v>44427.456944444442</v>
      </c>
    </row>
    <row r="1651" spans="1:43" x14ac:dyDescent="0.35">
      <c r="A1651" t="s">
        <v>11794</v>
      </c>
      <c r="B1651" t="s">
        <v>11795</v>
      </c>
      <c r="C1651" t="s">
        <v>6034</v>
      </c>
      <c r="D1651" t="s">
        <v>437</v>
      </c>
      <c r="F1651" t="s">
        <v>11796</v>
      </c>
      <c r="H1651" t="s">
        <v>11797</v>
      </c>
      <c r="I1651" t="s">
        <v>415</v>
      </c>
      <c r="J1651" t="s">
        <v>11798</v>
      </c>
      <c r="K1651" t="s">
        <v>11799</v>
      </c>
      <c r="M1651" t="s">
        <v>11800</v>
      </c>
      <c r="N1651" t="s">
        <v>65</v>
      </c>
      <c r="O1651">
        <v>80135</v>
      </c>
      <c r="P1651" t="s">
        <v>50</v>
      </c>
      <c r="U1651" s="1">
        <v>43647.609722222223</v>
      </c>
      <c r="V1651" s="1">
        <v>43647.609722222223</v>
      </c>
      <c r="W1651" s="1">
        <v>43649.637499999997</v>
      </c>
      <c r="X1651" s="1">
        <v>43649.637499999997</v>
      </c>
      <c r="AC1651" t="s">
        <v>53</v>
      </c>
      <c r="AD1651">
        <v>2969895084</v>
      </c>
      <c r="AE1651" s="1">
        <v>43649.637499999997</v>
      </c>
      <c r="AF1651" t="s">
        <v>11801</v>
      </c>
      <c r="AG1651" t="s">
        <v>11802</v>
      </c>
      <c r="AH1651" t="s">
        <v>53</v>
      </c>
      <c r="AJ1651" t="s">
        <v>53</v>
      </c>
      <c r="AK1651" t="s">
        <v>11803</v>
      </c>
      <c r="AL1651" t="s">
        <v>78</v>
      </c>
      <c r="AO1651" t="s">
        <v>54</v>
      </c>
      <c r="AP1651" s="1">
        <v>44629.546527777777</v>
      </c>
    </row>
    <row r="1652" spans="1:43" x14ac:dyDescent="0.35">
      <c r="A1652" t="s">
        <v>11804</v>
      </c>
      <c r="B1652" t="s">
        <v>11804</v>
      </c>
      <c r="C1652" t="s">
        <v>11805</v>
      </c>
      <c r="F1652" t="s">
        <v>11806</v>
      </c>
      <c r="H1652" t="s">
        <v>11807</v>
      </c>
      <c r="I1652" t="s">
        <v>394</v>
      </c>
      <c r="J1652" t="s">
        <v>11808</v>
      </c>
      <c r="K1652" t="s">
        <v>11809</v>
      </c>
      <c r="M1652" t="s">
        <v>3641</v>
      </c>
      <c r="N1652" t="s">
        <v>326</v>
      </c>
      <c r="O1652">
        <v>80112</v>
      </c>
      <c r="P1652" t="s">
        <v>50</v>
      </c>
      <c r="U1652" s="1">
        <v>43649.447222222225</v>
      </c>
      <c r="V1652" s="1">
        <v>43649.447222222225</v>
      </c>
      <c r="W1652" s="1">
        <v>43649.602777777778</v>
      </c>
      <c r="X1652" s="1">
        <v>43649.602777777778</v>
      </c>
      <c r="AC1652" t="s">
        <v>53</v>
      </c>
      <c r="AD1652">
        <v>2969847546</v>
      </c>
      <c r="AE1652" s="1">
        <v>43399.474305555559</v>
      </c>
      <c r="AF1652" t="s">
        <v>11810</v>
      </c>
      <c r="AG1652" t="s">
        <v>11811</v>
      </c>
      <c r="AH1652" t="s">
        <v>53</v>
      </c>
      <c r="AJ1652" t="s">
        <v>53</v>
      </c>
      <c r="AK1652" t="s">
        <v>2497</v>
      </c>
      <c r="AL1652" t="s">
        <v>78</v>
      </c>
      <c r="AO1652" t="s">
        <v>54</v>
      </c>
      <c r="AP1652" s="1">
        <v>45415.150694444441</v>
      </c>
    </row>
    <row r="1653" spans="1:43" x14ac:dyDescent="0.35">
      <c r="A1653" t="s">
        <v>11812</v>
      </c>
      <c r="B1653" t="s">
        <v>11813</v>
      </c>
      <c r="C1653" t="s">
        <v>11808</v>
      </c>
      <c r="F1653" t="s">
        <v>11806</v>
      </c>
      <c r="H1653" t="s">
        <v>11814</v>
      </c>
      <c r="I1653" t="s">
        <v>394</v>
      </c>
      <c r="J1653" t="s">
        <v>11808</v>
      </c>
      <c r="K1653" t="s">
        <v>11815</v>
      </c>
      <c r="M1653" t="s">
        <v>3641</v>
      </c>
      <c r="N1653" t="s">
        <v>326</v>
      </c>
      <c r="O1653">
        <v>80112</v>
      </c>
      <c r="P1653" t="s">
        <v>50</v>
      </c>
      <c r="U1653" s="1">
        <v>43649.45</v>
      </c>
      <c r="V1653" s="1">
        <v>43649.45</v>
      </c>
      <c r="W1653" s="1">
        <v>43649.599999999999</v>
      </c>
      <c r="X1653" s="1">
        <v>43649.599999999999</v>
      </c>
      <c r="AC1653" t="s">
        <v>53</v>
      </c>
      <c r="AD1653">
        <v>2969847546</v>
      </c>
      <c r="AE1653" s="1">
        <v>43399.474305555559</v>
      </c>
      <c r="AF1653" t="s">
        <v>11810</v>
      </c>
      <c r="AG1653" t="s">
        <v>11816</v>
      </c>
      <c r="AH1653" t="s">
        <v>53</v>
      </c>
      <c r="AJ1653" t="s">
        <v>53</v>
      </c>
      <c r="AK1653" t="s">
        <v>2497</v>
      </c>
      <c r="AL1653" t="s">
        <v>78</v>
      </c>
      <c r="AO1653" t="s">
        <v>54</v>
      </c>
    </row>
    <row r="1654" spans="1:43" x14ac:dyDescent="0.35">
      <c r="A1654" t="s">
        <v>11817</v>
      </c>
      <c r="B1654" t="s">
        <v>11818</v>
      </c>
      <c r="C1654" t="s">
        <v>2912</v>
      </c>
      <c r="F1654" t="s">
        <v>11819</v>
      </c>
      <c r="H1654" t="s">
        <v>11820</v>
      </c>
      <c r="J1654" t="s">
        <v>11821</v>
      </c>
      <c r="K1654" t="s">
        <v>11822</v>
      </c>
      <c r="M1654" t="s">
        <v>3619</v>
      </c>
      <c r="N1654" t="s">
        <v>253</v>
      </c>
      <c r="O1654">
        <v>88101</v>
      </c>
      <c r="P1654" t="s">
        <v>50</v>
      </c>
      <c r="U1654" s="1">
        <v>43654</v>
      </c>
      <c r="V1654" s="1">
        <v>43654</v>
      </c>
      <c r="W1654" s="1">
        <v>43654.304166666669</v>
      </c>
      <c r="X1654" s="1">
        <v>43654.304166666669</v>
      </c>
      <c r="AC1654" t="s">
        <v>53</v>
      </c>
      <c r="AD1654">
        <v>2969895099</v>
      </c>
      <c r="AE1654" s="1">
        <v>43649.715277777781</v>
      </c>
      <c r="AF1654" t="s">
        <v>11763</v>
      </c>
      <c r="AG1654" t="s">
        <v>11823</v>
      </c>
      <c r="AH1654" t="s">
        <v>51</v>
      </c>
      <c r="AJ1654" t="s">
        <v>53</v>
      </c>
      <c r="AL1654" t="s">
        <v>68</v>
      </c>
      <c r="AO1654" t="s">
        <v>5443</v>
      </c>
      <c r="AP1654" s="1">
        <v>45468.321527777778</v>
      </c>
      <c r="AQ1654" s="1">
        <v>45468.334722222222</v>
      </c>
    </row>
    <row r="1655" spans="1:43" x14ac:dyDescent="0.35">
      <c r="A1655" t="s">
        <v>11824</v>
      </c>
      <c r="B1655" t="s">
        <v>196</v>
      </c>
      <c r="C1655" t="s">
        <v>11825</v>
      </c>
      <c r="F1655" t="s">
        <v>11826</v>
      </c>
      <c r="H1655" t="s">
        <v>11827</v>
      </c>
      <c r="I1655" t="s">
        <v>271</v>
      </c>
      <c r="J1655" t="s">
        <v>1761</v>
      </c>
      <c r="K1655" t="s">
        <v>11828</v>
      </c>
      <c r="M1655" t="s">
        <v>159</v>
      </c>
      <c r="N1655" t="s">
        <v>65</v>
      </c>
      <c r="O1655" t="s">
        <v>11829</v>
      </c>
      <c r="P1655" t="s">
        <v>50</v>
      </c>
      <c r="U1655" s="1">
        <v>43654.621527777781</v>
      </c>
      <c r="V1655" s="1">
        <v>43654.621527777781</v>
      </c>
      <c r="W1655" s="1">
        <v>43654.629861111112</v>
      </c>
      <c r="X1655" s="1">
        <v>43832.40902777778</v>
      </c>
      <c r="Y1655" s="1">
        <v>43832.420138888891</v>
      </c>
      <c r="AC1655" t="s">
        <v>53</v>
      </c>
      <c r="AD1655">
        <v>2969476832</v>
      </c>
      <c r="AE1655" s="1">
        <v>37243</v>
      </c>
      <c r="AF1655" t="s">
        <v>1763</v>
      </c>
      <c r="AG1655" t="s">
        <v>11830</v>
      </c>
      <c r="AH1655" t="s">
        <v>53</v>
      </c>
      <c r="AJ1655" t="s">
        <v>53</v>
      </c>
      <c r="AK1655" t="s">
        <v>11227</v>
      </c>
      <c r="AL1655" t="s">
        <v>68</v>
      </c>
      <c r="AO1655" t="s">
        <v>54</v>
      </c>
    </row>
    <row r="1656" spans="1:43" x14ac:dyDescent="0.35">
      <c r="A1656" t="s">
        <v>11831</v>
      </c>
      <c r="B1656" t="s">
        <v>11832</v>
      </c>
      <c r="C1656" t="s">
        <v>11825</v>
      </c>
      <c r="F1656" t="s">
        <v>11833</v>
      </c>
      <c r="H1656" t="s">
        <v>11834</v>
      </c>
      <c r="I1656" t="s">
        <v>200</v>
      </c>
      <c r="J1656" t="s">
        <v>11835</v>
      </c>
      <c r="K1656" t="s">
        <v>11836</v>
      </c>
      <c r="M1656" t="s">
        <v>10614</v>
      </c>
      <c r="N1656" t="s">
        <v>287</v>
      </c>
      <c r="O1656">
        <v>80651</v>
      </c>
      <c r="P1656" t="s">
        <v>50</v>
      </c>
      <c r="U1656" s="1">
        <v>43654.729166666664</v>
      </c>
      <c r="V1656" s="1">
        <v>43654.729166666664</v>
      </c>
      <c r="W1656" s="1">
        <v>43655.628472222219</v>
      </c>
      <c r="X1656" s="1">
        <v>43655.628472222219</v>
      </c>
      <c r="AC1656" t="s">
        <v>53</v>
      </c>
      <c r="AD1656">
        <v>2969652879</v>
      </c>
      <c r="AE1656" s="1">
        <v>41977.290972222225</v>
      </c>
      <c r="AF1656" t="s">
        <v>11837</v>
      </c>
      <c r="AG1656" t="s">
        <v>11838</v>
      </c>
      <c r="AH1656" t="s">
        <v>53</v>
      </c>
      <c r="AJ1656" t="s">
        <v>53</v>
      </c>
      <c r="AK1656" t="s">
        <v>11839</v>
      </c>
      <c r="AL1656" t="s">
        <v>68</v>
      </c>
      <c r="AO1656" t="s">
        <v>54</v>
      </c>
      <c r="AP1656" s="1">
        <v>45394.642361111109</v>
      </c>
    </row>
    <row r="1657" spans="1:43" x14ac:dyDescent="0.35">
      <c r="A1657" t="s">
        <v>11840</v>
      </c>
      <c r="B1657" t="s">
        <v>11841</v>
      </c>
      <c r="C1657" t="s">
        <v>3267</v>
      </c>
      <c r="F1657" t="s">
        <v>11842</v>
      </c>
      <c r="H1657" t="s">
        <v>11843</v>
      </c>
      <c r="I1657" t="s">
        <v>464</v>
      </c>
      <c r="J1657" t="s">
        <v>6387</v>
      </c>
      <c r="K1657" t="s">
        <v>11844</v>
      </c>
      <c r="M1657" t="s">
        <v>1397</v>
      </c>
      <c r="N1657" t="s">
        <v>326</v>
      </c>
      <c r="O1657">
        <v>80403</v>
      </c>
      <c r="P1657" t="s">
        <v>50</v>
      </c>
      <c r="U1657" s="1">
        <v>43656.62777777778</v>
      </c>
      <c r="V1657" s="1">
        <v>43656.62777777778</v>
      </c>
      <c r="W1657" s="1">
        <v>43656.689583333333</v>
      </c>
      <c r="X1657" s="1">
        <v>43656.689583333333</v>
      </c>
      <c r="AC1657" t="s">
        <v>53</v>
      </c>
      <c r="AD1657">
        <v>2969484892</v>
      </c>
      <c r="AE1657" s="1">
        <v>37756</v>
      </c>
      <c r="AF1657" t="s">
        <v>11845</v>
      </c>
      <c r="AG1657" t="s">
        <v>11846</v>
      </c>
      <c r="AH1657" t="s">
        <v>53</v>
      </c>
      <c r="AJ1657" t="s">
        <v>53</v>
      </c>
      <c r="AK1657" t="s">
        <v>8166</v>
      </c>
      <c r="AL1657" t="s">
        <v>78</v>
      </c>
      <c r="AO1657" t="s">
        <v>54</v>
      </c>
      <c r="AP1657" s="1">
        <v>44985.331944444442</v>
      </c>
    </row>
    <row r="1658" spans="1:43" x14ac:dyDescent="0.35">
      <c r="A1658" t="s">
        <v>11847</v>
      </c>
      <c r="B1658" t="s">
        <v>11848</v>
      </c>
      <c r="C1658" t="s">
        <v>11849</v>
      </c>
      <c r="F1658" t="s">
        <v>11113</v>
      </c>
      <c r="H1658" t="s">
        <v>11850</v>
      </c>
      <c r="I1658" t="s">
        <v>101</v>
      </c>
      <c r="J1658" t="s">
        <v>2233</v>
      </c>
      <c r="K1658" t="s">
        <v>2234</v>
      </c>
      <c r="M1658" t="s">
        <v>154</v>
      </c>
      <c r="N1658" t="s">
        <v>326</v>
      </c>
      <c r="O1658">
        <v>80634</v>
      </c>
      <c r="P1658" t="s">
        <v>50</v>
      </c>
      <c r="U1658" s="1">
        <v>43656.646527777775</v>
      </c>
      <c r="V1658" s="1">
        <v>43656.646527777775</v>
      </c>
      <c r="W1658" s="1">
        <v>43656.692361111112</v>
      </c>
      <c r="X1658" s="1">
        <v>43656.692361111112</v>
      </c>
      <c r="AC1658" t="s">
        <v>53</v>
      </c>
      <c r="AD1658">
        <v>2969527055</v>
      </c>
      <c r="AE1658" s="1">
        <v>39314.380555555559</v>
      </c>
      <c r="AF1658" t="s">
        <v>2235</v>
      </c>
      <c r="AG1658" t="s">
        <v>11851</v>
      </c>
      <c r="AH1658" t="s">
        <v>53</v>
      </c>
      <c r="AJ1658" t="s">
        <v>53</v>
      </c>
      <c r="AK1658" t="s">
        <v>11126</v>
      </c>
      <c r="AL1658" t="s">
        <v>68</v>
      </c>
      <c r="AO1658" t="s">
        <v>54</v>
      </c>
      <c r="AP1658" s="1">
        <v>45476.729861111111</v>
      </c>
      <c r="AQ1658" s="1">
        <v>45476.731944444444</v>
      </c>
    </row>
    <row r="1659" spans="1:43" x14ac:dyDescent="0.35">
      <c r="A1659" t="s">
        <v>11852</v>
      </c>
      <c r="B1659" t="s">
        <v>11853</v>
      </c>
      <c r="C1659" t="s">
        <v>443</v>
      </c>
      <c r="F1659" t="s">
        <v>11854</v>
      </c>
      <c r="H1659" t="s">
        <v>11855</v>
      </c>
      <c r="I1659" t="s">
        <v>101</v>
      </c>
      <c r="J1659" t="s">
        <v>11856</v>
      </c>
      <c r="K1659" t="s">
        <v>11857</v>
      </c>
      <c r="M1659" t="s">
        <v>159</v>
      </c>
      <c r="N1659" t="s">
        <v>326</v>
      </c>
      <c r="O1659">
        <v>80915</v>
      </c>
      <c r="P1659" t="s">
        <v>50</v>
      </c>
      <c r="U1659" s="1">
        <v>43657.448611111111</v>
      </c>
      <c r="V1659" s="1">
        <v>43657.448611111111</v>
      </c>
      <c r="W1659" s="1">
        <v>43657.614583333336</v>
      </c>
      <c r="X1659" s="1">
        <v>43657.614583333336</v>
      </c>
      <c r="AC1659" t="s">
        <v>53</v>
      </c>
      <c r="AD1659">
        <v>2969665587</v>
      </c>
      <c r="AE1659" s="1">
        <v>42100.695833333331</v>
      </c>
      <c r="AF1659" t="s">
        <v>11858</v>
      </c>
      <c r="AG1659" t="s">
        <v>11859</v>
      </c>
      <c r="AH1659" t="s">
        <v>53</v>
      </c>
      <c r="AJ1659" t="s">
        <v>53</v>
      </c>
      <c r="AK1659" t="s">
        <v>8166</v>
      </c>
      <c r="AL1659" t="s">
        <v>78</v>
      </c>
      <c r="AO1659" t="s">
        <v>54</v>
      </c>
      <c r="AP1659" s="1">
        <v>44477.669444444444</v>
      </c>
    </row>
    <row r="1660" spans="1:43" x14ac:dyDescent="0.35">
      <c r="A1660" t="s">
        <v>11860</v>
      </c>
      <c r="B1660" t="s">
        <v>11861</v>
      </c>
      <c r="C1660" t="s">
        <v>11862</v>
      </c>
      <c r="D1660" t="s">
        <v>11863</v>
      </c>
      <c r="F1660" t="s">
        <v>11864</v>
      </c>
      <c r="G1660">
        <v>9707628575</v>
      </c>
      <c r="H1660" t="s">
        <v>11865</v>
      </c>
      <c r="I1660" t="s">
        <v>179</v>
      </c>
      <c r="J1660" t="s">
        <v>11866</v>
      </c>
      <c r="K1660" t="s">
        <v>11867</v>
      </c>
      <c r="M1660" t="s">
        <v>143</v>
      </c>
      <c r="N1660" t="s">
        <v>213</v>
      </c>
      <c r="O1660">
        <v>81502</v>
      </c>
      <c r="P1660" t="s">
        <v>50</v>
      </c>
      <c r="U1660" s="1">
        <v>43661.424305555556</v>
      </c>
      <c r="V1660" s="1">
        <v>43661.424305555556</v>
      </c>
      <c r="W1660" s="1">
        <v>43661.443055555559</v>
      </c>
      <c r="X1660" s="1">
        <v>43661.443055555559</v>
      </c>
      <c r="AC1660" t="s">
        <v>53</v>
      </c>
      <c r="AD1660">
        <v>2969685299</v>
      </c>
      <c r="AE1660" s="1">
        <v>42318.547222222223</v>
      </c>
      <c r="AF1660" t="s">
        <v>11868</v>
      </c>
      <c r="AG1660" t="s">
        <v>11869</v>
      </c>
      <c r="AH1660" t="s">
        <v>53</v>
      </c>
      <c r="AJ1660" t="s">
        <v>53</v>
      </c>
      <c r="AK1660" t="s">
        <v>8166</v>
      </c>
      <c r="AL1660" t="s">
        <v>78</v>
      </c>
      <c r="AO1660" t="s">
        <v>54</v>
      </c>
      <c r="AP1660" s="1">
        <v>44061.675000000003</v>
      </c>
    </row>
    <row r="1661" spans="1:43" x14ac:dyDescent="0.35">
      <c r="A1661" t="s">
        <v>11870</v>
      </c>
      <c r="B1661" t="s">
        <v>302</v>
      </c>
      <c r="C1661" t="s">
        <v>11871</v>
      </c>
      <c r="F1661" t="s">
        <v>11872</v>
      </c>
      <c r="H1661" t="s">
        <v>11873</v>
      </c>
      <c r="J1661" t="s">
        <v>11874</v>
      </c>
      <c r="K1661" t="s">
        <v>11875</v>
      </c>
      <c r="M1661" t="s">
        <v>7160</v>
      </c>
      <c r="N1661" t="s">
        <v>253</v>
      </c>
      <c r="O1661">
        <v>87301</v>
      </c>
      <c r="P1661" t="s">
        <v>50</v>
      </c>
      <c r="U1661" s="1">
        <v>43663</v>
      </c>
      <c r="V1661" s="1">
        <v>43663</v>
      </c>
      <c r="W1661" s="1">
        <v>43663.470833333333</v>
      </c>
      <c r="X1661" s="1">
        <v>43663.470833333333</v>
      </c>
      <c r="AC1661" t="s">
        <v>53</v>
      </c>
      <c r="AD1661">
        <v>2969502551</v>
      </c>
      <c r="AE1661" s="1">
        <v>37861</v>
      </c>
      <c r="AF1661" t="s">
        <v>11876</v>
      </c>
      <c r="AG1661" t="s">
        <v>11877</v>
      </c>
      <c r="AH1661" t="s">
        <v>51</v>
      </c>
      <c r="AJ1661" t="s">
        <v>53</v>
      </c>
      <c r="AL1661" t="s">
        <v>78</v>
      </c>
      <c r="AO1661" t="s">
        <v>5443</v>
      </c>
      <c r="AP1661" s="1">
        <v>44718.663194444445</v>
      </c>
    </row>
    <row r="1662" spans="1:43" x14ac:dyDescent="0.35">
      <c r="A1662" t="s">
        <v>11878</v>
      </c>
      <c r="B1662" t="s">
        <v>11879</v>
      </c>
      <c r="C1662" t="s">
        <v>2016</v>
      </c>
      <c r="F1662" t="s">
        <v>11880</v>
      </c>
      <c r="H1662" t="s">
        <v>11881</v>
      </c>
      <c r="I1662" t="s">
        <v>394</v>
      </c>
      <c r="J1662" t="s">
        <v>11882</v>
      </c>
      <c r="K1662" t="s">
        <v>11883</v>
      </c>
      <c r="M1662" t="s">
        <v>11884</v>
      </c>
      <c r="N1662" t="s">
        <v>326</v>
      </c>
      <c r="O1662">
        <v>81101</v>
      </c>
      <c r="P1662" t="s">
        <v>50</v>
      </c>
      <c r="U1662" s="1">
        <v>43664.524305555555</v>
      </c>
      <c r="V1662" s="1">
        <v>43664.524305555555</v>
      </c>
      <c r="W1662" s="1">
        <v>43664.556250000001</v>
      </c>
      <c r="X1662" s="1">
        <v>43664.556250000001</v>
      </c>
      <c r="AC1662" t="s">
        <v>53</v>
      </c>
      <c r="AD1662">
        <v>2969557807</v>
      </c>
      <c r="AE1662" s="1">
        <v>40540.353472222225</v>
      </c>
      <c r="AF1662" t="s">
        <v>11885</v>
      </c>
      <c r="AG1662" t="s">
        <v>11886</v>
      </c>
      <c r="AH1662" t="s">
        <v>53</v>
      </c>
      <c r="AJ1662" t="s">
        <v>53</v>
      </c>
      <c r="AK1662" t="s">
        <v>7790</v>
      </c>
      <c r="AL1662" t="s">
        <v>68</v>
      </c>
      <c r="AO1662" t="s">
        <v>54</v>
      </c>
    </row>
    <row r="1663" spans="1:43" x14ac:dyDescent="0.35">
      <c r="A1663" t="s">
        <v>11887</v>
      </c>
      <c r="B1663" t="s">
        <v>11888</v>
      </c>
      <c r="C1663" t="s">
        <v>6779</v>
      </c>
      <c r="F1663" t="s">
        <v>11889</v>
      </c>
      <c r="H1663" t="s">
        <v>11890</v>
      </c>
      <c r="I1663" t="s">
        <v>101</v>
      </c>
      <c r="J1663" t="s">
        <v>11891</v>
      </c>
      <c r="K1663" t="s">
        <v>11892</v>
      </c>
      <c r="M1663" t="s">
        <v>11893</v>
      </c>
      <c r="N1663" t="s">
        <v>7021</v>
      </c>
      <c r="O1663">
        <v>28025</v>
      </c>
      <c r="P1663" t="s">
        <v>50</v>
      </c>
      <c r="U1663" s="1">
        <v>43672.445138888892</v>
      </c>
      <c r="V1663" s="1">
        <v>43672.445138888892</v>
      </c>
      <c r="AC1663" t="s">
        <v>53</v>
      </c>
      <c r="AD1663">
        <v>2973517690</v>
      </c>
      <c r="AE1663" s="1">
        <v>45100.390277777777</v>
      </c>
      <c r="AG1663" t="s">
        <v>11894</v>
      </c>
      <c r="AH1663" t="s">
        <v>53</v>
      </c>
      <c r="AJ1663" t="s">
        <v>53</v>
      </c>
      <c r="AO1663" t="s">
        <v>54</v>
      </c>
    </row>
    <row r="1664" spans="1:43" x14ac:dyDescent="0.35">
      <c r="A1664" t="s">
        <v>11895</v>
      </c>
      <c r="B1664" t="s">
        <v>11896</v>
      </c>
      <c r="C1664" t="s">
        <v>888</v>
      </c>
      <c r="F1664" t="s">
        <v>11897</v>
      </c>
      <c r="H1664" t="s">
        <v>11898</v>
      </c>
      <c r="J1664" t="s">
        <v>9017</v>
      </c>
      <c r="K1664" t="s">
        <v>11899</v>
      </c>
      <c r="M1664" t="s">
        <v>3053</v>
      </c>
      <c r="N1664" t="s">
        <v>798</v>
      </c>
      <c r="O1664">
        <v>77095</v>
      </c>
      <c r="P1664" t="s">
        <v>50</v>
      </c>
      <c r="U1664" s="1">
        <v>43675</v>
      </c>
      <c r="V1664" s="1">
        <v>43675</v>
      </c>
      <c r="W1664" s="1">
        <v>43677.405555555553</v>
      </c>
      <c r="X1664" s="1">
        <v>43677.405555555553</v>
      </c>
      <c r="AC1664" t="s">
        <v>53</v>
      </c>
      <c r="AD1664">
        <v>2969579793</v>
      </c>
      <c r="AE1664" s="1">
        <v>41172.685416666667</v>
      </c>
      <c r="AF1664" t="s">
        <v>10392</v>
      </c>
      <c r="AG1664" t="s">
        <v>11900</v>
      </c>
      <c r="AH1664" t="s">
        <v>51</v>
      </c>
      <c r="AJ1664" t="s">
        <v>53</v>
      </c>
      <c r="AL1664" t="s">
        <v>78</v>
      </c>
      <c r="AO1664" t="s">
        <v>5443</v>
      </c>
      <c r="AP1664" s="1">
        <v>43872.727777777778</v>
      </c>
      <c r="AQ1664" s="1">
        <v>43872.707638888889</v>
      </c>
    </row>
    <row r="1665" spans="1:43" x14ac:dyDescent="0.35">
      <c r="A1665" t="s">
        <v>11901</v>
      </c>
      <c r="B1665" t="s">
        <v>3348</v>
      </c>
      <c r="C1665" t="s">
        <v>6061</v>
      </c>
      <c r="F1665" t="s">
        <v>11902</v>
      </c>
      <c r="H1665" t="s">
        <v>11901</v>
      </c>
      <c r="J1665" t="s">
        <v>7142</v>
      </c>
      <c r="K1665" t="s">
        <v>11903</v>
      </c>
      <c r="M1665" t="s">
        <v>1296</v>
      </c>
      <c r="N1665" t="s">
        <v>253</v>
      </c>
      <c r="O1665">
        <v>88220</v>
      </c>
      <c r="P1665" t="s">
        <v>50</v>
      </c>
      <c r="U1665" s="1">
        <v>43676</v>
      </c>
      <c r="V1665" s="1">
        <v>43676</v>
      </c>
      <c r="W1665" s="1">
        <v>43676.530555555553</v>
      </c>
      <c r="X1665" s="1">
        <v>43676.530555555553</v>
      </c>
      <c r="AC1665" t="s">
        <v>53</v>
      </c>
      <c r="AD1665">
        <v>2969584761</v>
      </c>
      <c r="AE1665" s="1">
        <v>41288.714583333334</v>
      </c>
      <c r="AF1665" t="s">
        <v>7145</v>
      </c>
      <c r="AG1665" t="s">
        <v>11904</v>
      </c>
      <c r="AH1665" t="s">
        <v>51</v>
      </c>
      <c r="AJ1665" t="s">
        <v>53</v>
      </c>
      <c r="AL1665" t="s">
        <v>78</v>
      </c>
      <c r="AO1665" t="s">
        <v>5443</v>
      </c>
      <c r="AP1665" s="1">
        <v>44733.799305555556</v>
      </c>
      <c r="AQ1665" s="1">
        <v>44696.886111111111</v>
      </c>
    </row>
    <row r="1666" spans="1:43" x14ac:dyDescent="0.35">
      <c r="A1666" t="s">
        <v>11905</v>
      </c>
      <c r="B1666" t="s">
        <v>11906</v>
      </c>
      <c r="C1666" t="s">
        <v>2188</v>
      </c>
      <c r="D1666" t="s">
        <v>437</v>
      </c>
      <c r="F1666" t="s">
        <v>1776</v>
      </c>
      <c r="H1666" t="s">
        <v>11907</v>
      </c>
      <c r="J1666" t="s">
        <v>1347</v>
      </c>
      <c r="P1666" t="s">
        <v>50</v>
      </c>
      <c r="U1666" s="1">
        <v>43676</v>
      </c>
      <c r="V1666" s="1">
        <v>43676</v>
      </c>
      <c r="W1666" s="1">
        <v>43676.643750000003</v>
      </c>
      <c r="X1666" s="1">
        <v>43676.643750000003</v>
      </c>
      <c r="AC1666" t="s">
        <v>53</v>
      </c>
      <c r="AD1666">
        <v>2969480024</v>
      </c>
      <c r="AE1666" s="1">
        <v>37427</v>
      </c>
      <c r="AF1666" t="s">
        <v>161</v>
      </c>
      <c r="AG1666" t="s">
        <v>11908</v>
      </c>
      <c r="AH1666" t="s">
        <v>51</v>
      </c>
      <c r="AJ1666" t="s">
        <v>53</v>
      </c>
      <c r="AL1666" t="s">
        <v>78</v>
      </c>
      <c r="AO1666" t="s">
        <v>5443</v>
      </c>
      <c r="AP1666" s="1">
        <v>44568.736805555556</v>
      </c>
      <c r="AQ1666" s="1">
        <v>44568.743055555555</v>
      </c>
    </row>
    <row r="1667" spans="1:43" x14ac:dyDescent="0.35">
      <c r="A1667" t="s">
        <v>11909</v>
      </c>
      <c r="B1667" t="s">
        <v>4426</v>
      </c>
      <c r="C1667" t="s">
        <v>11910</v>
      </c>
      <c r="H1667" t="s">
        <v>11911</v>
      </c>
      <c r="I1667" t="s">
        <v>61</v>
      </c>
      <c r="J1667" t="s">
        <v>882</v>
      </c>
      <c r="P1667" t="s">
        <v>50</v>
      </c>
      <c r="U1667" s="1">
        <v>43676.379861111112</v>
      </c>
      <c r="V1667" s="1">
        <v>43676.379861111112</v>
      </c>
      <c r="W1667" s="1">
        <v>43683.439583333333</v>
      </c>
      <c r="X1667" s="1">
        <v>43683.439583333333</v>
      </c>
      <c r="AC1667" t="s">
        <v>53</v>
      </c>
      <c r="AD1667">
        <v>2969482269</v>
      </c>
      <c r="AE1667" s="1">
        <v>37567</v>
      </c>
      <c r="AF1667" t="s">
        <v>1856</v>
      </c>
      <c r="AG1667" t="s">
        <v>11912</v>
      </c>
      <c r="AH1667" t="s">
        <v>53</v>
      </c>
      <c r="AJ1667" t="s">
        <v>53</v>
      </c>
      <c r="AK1667" t="s">
        <v>7761</v>
      </c>
      <c r="AL1667" t="s">
        <v>78</v>
      </c>
      <c r="AO1667" t="s">
        <v>54</v>
      </c>
    </row>
    <row r="1668" spans="1:43" x14ac:dyDescent="0.35">
      <c r="A1668" t="s">
        <v>11913</v>
      </c>
      <c r="B1668" t="s">
        <v>11914</v>
      </c>
      <c r="C1668" t="s">
        <v>106</v>
      </c>
      <c r="F1668" t="s">
        <v>11915</v>
      </c>
      <c r="G1668" t="s">
        <v>11916</v>
      </c>
      <c r="H1668" t="s">
        <v>11917</v>
      </c>
      <c r="I1668" t="s">
        <v>200</v>
      </c>
      <c r="J1668" t="s">
        <v>633</v>
      </c>
      <c r="K1668" t="s">
        <v>11918</v>
      </c>
      <c r="M1668" t="s">
        <v>4876</v>
      </c>
      <c r="N1668" t="s">
        <v>287</v>
      </c>
      <c r="O1668">
        <v>80612</v>
      </c>
      <c r="P1668" t="s">
        <v>50</v>
      </c>
      <c r="U1668" s="1">
        <v>43677.459722222222</v>
      </c>
      <c r="V1668" s="1">
        <v>43677.459722222222</v>
      </c>
      <c r="W1668" s="1">
        <v>43682.743055555555</v>
      </c>
      <c r="X1668" s="1">
        <v>43682.743055555555</v>
      </c>
      <c r="AC1668" t="s">
        <v>51</v>
      </c>
      <c r="AD1668">
        <v>2969545691</v>
      </c>
      <c r="AE1668" s="1">
        <v>40101.513194444444</v>
      </c>
      <c r="AF1668" t="s">
        <v>11919</v>
      </c>
      <c r="AG1668" t="s">
        <v>11920</v>
      </c>
      <c r="AH1668" t="s">
        <v>53</v>
      </c>
      <c r="AJ1668" t="s">
        <v>53</v>
      </c>
      <c r="AK1668" t="s">
        <v>11921</v>
      </c>
      <c r="AL1668" t="s">
        <v>68</v>
      </c>
      <c r="AO1668" t="s">
        <v>54</v>
      </c>
      <c r="AP1668" s="1">
        <v>44657.38958333333</v>
      </c>
    </row>
    <row r="1669" spans="1:43" x14ac:dyDescent="0.35">
      <c r="A1669" t="s">
        <v>11922</v>
      </c>
      <c r="B1669" t="s">
        <v>11923</v>
      </c>
      <c r="C1669" t="s">
        <v>9084</v>
      </c>
      <c r="F1669" t="s">
        <v>11924</v>
      </c>
      <c r="H1669" t="s">
        <v>11925</v>
      </c>
      <c r="J1669" t="s">
        <v>11926</v>
      </c>
      <c r="K1669" t="s">
        <v>11927</v>
      </c>
      <c r="M1669" t="s">
        <v>11928</v>
      </c>
      <c r="N1669" t="s">
        <v>501</v>
      </c>
      <c r="O1669">
        <v>88036</v>
      </c>
      <c r="P1669" t="s">
        <v>50</v>
      </c>
      <c r="U1669" s="1">
        <v>43678</v>
      </c>
      <c r="V1669" s="1">
        <v>43678</v>
      </c>
      <c r="W1669" s="1">
        <v>43678.542361111111</v>
      </c>
      <c r="X1669" s="1">
        <v>43678.542361111111</v>
      </c>
      <c r="AC1669" t="s">
        <v>53</v>
      </c>
      <c r="AD1669">
        <v>2969505744</v>
      </c>
      <c r="AE1669" s="1">
        <v>38076.724305555559</v>
      </c>
      <c r="AF1669" t="s">
        <v>11929</v>
      </c>
      <c r="AG1669" t="s">
        <v>11930</v>
      </c>
      <c r="AH1669" t="s">
        <v>51</v>
      </c>
      <c r="AJ1669" t="s">
        <v>53</v>
      </c>
      <c r="AL1669" t="s">
        <v>78</v>
      </c>
      <c r="AO1669" t="s">
        <v>8142</v>
      </c>
      <c r="AP1669" s="1">
        <v>45453.479166666664</v>
      </c>
      <c r="AQ1669" s="1">
        <v>45453.464583333334</v>
      </c>
    </row>
    <row r="1670" spans="1:43" x14ac:dyDescent="0.35">
      <c r="A1670" t="s">
        <v>11931</v>
      </c>
      <c r="B1670" t="s">
        <v>11932</v>
      </c>
      <c r="C1670" t="s">
        <v>1704</v>
      </c>
      <c r="F1670" t="s">
        <v>11933</v>
      </c>
      <c r="H1670" t="s">
        <v>11934</v>
      </c>
      <c r="J1670" t="s">
        <v>11935</v>
      </c>
      <c r="K1670" t="s">
        <v>11936</v>
      </c>
      <c r="M1670" t="s">
        <v>1879</v>
      </c>
      <c r="N1670" t="s">
        <v>65</v>
      </c>
      <c r="O1670">
        <v>80503</v>
      </c>
      <c r="P1670" t="s">
        <v>50</v>
      </c>
      <c r="U1670" s="1">
        <v>43681</v>
      </c>
      <c r="V1670" s="1">
        <v>43681</v>
      </c>
      <c r="W1670" s="1">
        <v>43681.640972222223</v>
      </c>
      <c r="X1670" s="1">
        <v>43681.640972222223</v>
      </c>
      <c r="AC1670" t="s">
        <v>53</v>
      </c>
      <c r="AD1670">
        <v>2969883729</v>
      </c>
      <c r="AE1670" s="1">
        <v>43587.525694444441</v>
      </c>
      <c r="AF1670" t="s">
        <v>11937</v>
      </c>
      <c r="AG1670" t="s">
        <v>11938</v>
      </c>
      <c r="AH1670" t="s">
        <v>51</v>
      </c>
      <c r="AJ1670" t="s">
        <v>53</v>
      </c>
      <c r="AL1670" t="s">
        <v>68</v>
      </c>
      <c r="AO1670" t="s">
        <v>8142</v>
      </c>
      <c r="AP1670" s="1">
        <v>45163.705555555556</v>
      </c>
    </row>
    <row r="1671" spans="1:43" x14ac:dyDescent="0.35">
      <c r="A1671" t="s">
        <v>11939</v>
      </c>
      <c r="B1671" t="s">
        <v>11940</v>
      </c>
      <c r="C1671" t="s">
        <v>11941</v>
      </c>
      <c r="F1671" t="s">
        <v>11942</v>
      </c>
      <c r="H1671" t="s">
        <v>11943</v>
      </c>
      <c r="J1671" t="s">
        <v>5569</v>
      </c>
      <c r="O1671">
        <v>87421</v>
      </c>
      <c r="P1671" t="s">
        <v>50</v>
      </c>
      <c r="U1671" s="1">
        <v>43683</v>
      </c>
      <c r="V1671" s="1">
        <v>43683</v>
      </c>
      <c r="W1671" s="1">
        <v>43683.572222222225</v>
      </c>
      <c r="X1671" s="1">
        <v>43683.572222222225</v>
      </c>
      <c r="AC1671" t="s">
        <v>53</v>
      </c>
      <c r="AD1671">
        <v>2969692786</v>
      </c>
      <c r="AE1671" s="1">
        <v>42410.699305555558</v>
      </c>
      <c r="AF1671" t="s">
        <v>5574</v>
      </c>
      <c r="AG1671" t="s">
        <v>11944</v>
      </c>
      <c r="AH1671" t="s">
        <v>51</v>
      </c>
      <c r="AJ1671" t="s">
        <v>53</v>
      </c>
      <c r="AL1671" t="s">
        <v>78</v>
      </c>
      <c r="AO1671" t="s">
        <v>8142</v>
      </c>
      <c r="AP1671" s="1">
        <v>44679.323611111111</v>
      </c>
    </row>
    <row r="1672" spans="1:43" x14ac:dyDescent="0.35">
      <c r="A1672" t="s">
        <v>11945</v>
      </c>
      <c r="B1672" t="s">
        <v>11946</v>
      </c>
      <c r="C1672" t="s">
        <v>940</v>
      </c>
      <c r="F1672" t="s">
        <v>11947</v>
      </c>
      <c r="H1672" t="s">
        <v>11948</v>
      </c>
      <c r="I1672" t="s">
        <v>179</v>
      </c>
      <c r="J1672" t="s">
        <v>1842</v>
      </c>
      <c r="K1672" t="s">
        <v>1843</v>
      </c>
      <c r="M1672" t="s">
        <v>1333</v>
      </c>
      <c r="N1672" t="s">
        <v>213</v>
      </c>
      <c r="O1672">
        <v>80112</v>
      </c>
      <c r="P1672" t="s">
        <v>50</v>
      </c>
      <c r="U1672" s="1">
        <v>43684.444444444445</v>
      </c>
      <c r="V1672" s="1">
        <v>43684.444444444445</v>
      </c>
      <c r="W1672" s="1">
        <v>43684.453472222223</v>
      </c>
      <c r="X1672" s="1">
        <v>43684.453472222223</v>
      </c>
      <c r="AC1672" t="s">
        <v>53</v>
      </c>
      <c r="AD1672">
        <v>2969475411</v>
      </c>
      <c r="AE1672" s="1">
        <v>37166.661111111112</v>
      </c>
      <c r="AF1672" t="s">
        <v>1844</v>
      </c>
      <c r="AG1672" t="s">
        <v>11949</v>
      </c>
      <c r="AH1672" t="s">
        <v>53</v>
      </c>
      <c r="AJ1672" t="s">
        <v>53</v>
      </c>
      <c r="AK1672" t="s">
        <v>8166</v>
      </c>
      <c r="AL1672" t="s">
        <v>78</v>
      </c>
      <c r="AO1672" t="s">
        <v>54</v>
      </c>
      <c r="AP1672" s="1">
        <v>45476.522916666669</v>
      </c>
      <c r="AQ1672" s="1">
        <v>45476.522222222222</v>
      </c>
    </row>
    <row r="1673" spans="1:43" x14ac:dyDescent="0.35">
      <c r="A1673" t="s">
        <v>11950</v>
      </c>
      <c r="B1673" t="s">
        <v>11951</v>
      </c>
      <c r="C1673" t="s">
        <v>1798</v>
      </c>
      <c r="F1673">
        <v>15052425700</v>
      </c>
      <c r="H1673" t="s">
        <v>11952</v>
      </c>
      <c r="J1673" t="s">
        <v>11953</v>
      </c>
      <c r="K1673" t="s">
        <v>11954</v>
      </c>
      <c r="M1673" t="s">
        <v>419</v>
      </c>
      <c r="N1673" t="s">
        <v>398</v>
      </c>
      <c r="O1673">
        <v>87106</v>
      </c>
      <c r="P1673" t="s">
        <v>50</v>
      </c>
      <c r="U1673" s="1">
        <v>43685</v>
      </c>
      <c r="V1673" s="1">
        <v>43685</v>
      </c>
      <c r="W1673" s="1">
        <v>43685.476388888892</v>
      </c>
      <c r="X1673" s="1">
        <v>43685.476388888892</v>
      </c>
      <c r="AC1673" t="s">
        <v>53</v>
      </c>
      <c r="AD1673">
        <v>2969902988</v>
      </c>
      <c r="AE1673" s="1">
        <v>43686.412499999999</v>
      </c>
      <c r="AF1673" t="s">
        <v>11955</v>
      </c>
      <c r="AG1673" t="s">
        <v>11956</v>
      </c>
      <c r="AH1673" t="s">
        <v>51</v>
      </c>
      <c r="AJ1673" t="s">
        <v>53</v>
      </c>
      <c r="AL1673" t="s">
        <v>78</v>
      </c>
      <c r="AO1673" t="s">
        <v>8142</v>
      </c>
    </row>
    <row r="1674" spans="1:43" x14ac:dyDescent="0.35">
      <c r="A1674" t="s">
        <v>11957</v>
      </c>
      <c r="B1674" t="s">
        <v>11958</v>
      </c>
      <c r="C1674" t="s">
        <v>11959</v>
      </c>
      <c r="F1674" t="s">
        <v>11960</v>
      </c>
      <c r="H1674" t="s">
        <v>11961</v>
      </c>
      <c r="K1674" t="s">
        <v>11962</v>
      </c>
      <c r="M1674" t="s">
        <v>1163</v>
      </c>
      <c r="N1674" t="s">
        <v>253</v>
      </c>
      <c r="O1674">
        <v>87416</v>
      </c>
      <c r="P1674" t="s">
        <v>50</v>
      </c>
      <c r="U1674" s="1">
        <v>43685</v>
      </c>
      <c r="V1674" s="1">
        <v>43685</v>
      </c>
      <c r="W1674" s="1">
        <v>43685.51666666667</v>
      </c>
      <c r="X1674" s="1">
        <v>43685.51666666667</v>
      </c>
      <c r="AC1674" t="s">
        <v>51</v>
      </c>
      <c r="AD1674">
        <v>9999999999</v>
      </c>
      <c r="AE1674" s="1">
        <v>45196</v>
      </c>
      <c r="AG1674" t="s">
        <v>11963</v>
      </c>
      <c r="AH1674" t="s">
        <v>51</v>
      </c>
      <c r="AJ1674" t="s">
        <v>53</v>
      </c>
      <c r="AL1674" t="s">
        <v>78</v>
      </c>
      <c r="AO1674" t="s">
        <v>5443</v>
      </c>
      <c r="AP1674" s="1">
        <v>44467.686111111114</v>
      </c>
    </row>
    <row r="1675" spans="1:43" x14ac:dyDescent="0.35">
      <c r="A1675" t="s">
        <v>11964</v>
      </c>
      <c r="B1675" t="s">
        <v>11965</v>
      </c>
      <c r="C1675" t="s">
        <v>622</v>
      </c>
      <c r="F1675" t="s">
        <v>11966</v>
      </c>
      <c r="H1675" t="s">
        <v>11967</v>
      </c>
      <c r="I1675" t="s">
        <v>464</v>
      </c>
      <c r="J1675" t="s">
        <v>11968</v>
      </c>
      <c r="K1675">
        <v>5887</v>
      </c>
      <c r="M1675" t="s">
        <v>11969</v>
      </c>
      <c r="N1675" t="s">
        <v>287</v>
      </c>
      <c r="O1675">
        <v>80526</v>
      </c>
      <c r="P1675" t="s">
        <v>50</v>
      </c>
      <c r="U1675" s="1">
        <v>43685.407638888886</v>
      </c>
      <c r="V1675" s="1">
        <v>43685.407638888886</v>
      </c>
      <c r="W1675" s="1">
        <v>43685.527777777781</v>
      </c>
      <c r="X1675" s="1">
        <v>43685.527777777781</v>
      </c>
      <c r="AC1675" t="s">
        <v>51</v>
      </c>
      <c r="AD1675">
        <v>2969479668</v>
      </c>
      <c r="AE1675" s="1">
        <v>37405</v>
      </c>
      <c r="AF1675" t="s">
        <v>11970</v>
      </c>
      <c r="AG1675" t="s">
        <v>11971</v>
      </c>
      <c r="AH1675" t="s">
        <v>53</v>
      </c>
      <c r="AJ1675" t="s">
        <v>53</v>
      </c>
      <c r="AK1675" t="s">
        <v>11208</v>
      </c>
      <c r="AL1675" t="s">
        <v>68</v>
      </c>
      <c r="AO1675" t="s">
        <v>54</v>
      </c>
      <c r="AP1675" s="1">
        <v>45418.615972222222</v>
      </c>
    </row>
    <row r="1676" spans="1:43" x14ac:dyDescent="0.35">
      <c r="A1676" t="s">
        <v>11972</v>
      </c>
      <c r="B1676" t="s">
        <v>11973</v>
      </c>
      <c r="C1676" t="s">
        <v>11974</v>
      </c>
      <c r="F1676" t="s">
        <v>11975</v>
      </c>
      <c r="H1676" t="s">
        <v>11976</v>
      </c>
      <c r="J1676" t="s">
        <v>11977</v>
      </c>
      <c r="K1676" t="s">
        <v>11978</v>
      </c>
      <c r="M1676" t="s">
        <v>3571</v>
      </c>
      <c r="N1676" t="s">
        <v>65</v>
      </c>
      <c r="O1676">
        <v>80640</v>
      </c>
      <c r="P1676" t="s">
        <v>50</v>
      </c>
      <c r="U1676" s="1">
        <v>43689</v>
      </c>
      <c r="V1676" s="1">
        <v>43689</v>
      </c>
      <c r="W1676" s="1">
        <v>43689.443055555559</v>
      </c>
      <c r="X1676" s="1">
        <v>43689.443055555559</v>
      </c>
      <c r="AC1676" t="s">
        <v>53</v>
      </c>
      <c r="AD1676">
        <v>2969562756</v>
      </c>
      <c r="AE1676" s="1">
        <v>40676.667361111111</v>
      </c>
      <c r="AG1676" t="s">
        <v>11979</v>
      </c>
      <c r="AH1676" t="s">
        <v>51</v>
      </c>
      <c r="AJ1676" t="s">
        <v>53</v>
      </c>
      <c r="AO1676" t="s">
        <v>5443</v>
      </c>
      <c r="AP1676" s="1">
        <v>43979.63958333333</v>
      </c>
      <c r="AQ1676" s="1">
        <v>43948.731944444444</v>
      </c>
    </row>
    <row r="1677" spans="1:43" x14ac:dyDescent="0.35">
      <c r="A1677" t="s">
        <v>11980</v>
      </c>
      <c r="B1677" t="s">
        <v>11981</v>
      </c>
      <c r="C1677" t="s">
        <v>1499</v>
      </c>
      <c r="D1677" t="s">
        <v>451</v>
      </c>
      <c r="F1677" t="s">
        <v>8234</v>
      </c>
      <c r="H1677" t="s">
        <v>11982</v>
      </c>
      <c r="I1677" t="s">
        <v>61</v>
      </c>
      <c r="J1677" t="s">
        <v>534</v>
      </c>
      <c r="P1677" t="s">
        <v>50</v>
      </c>
      <c r="U1677" s="1">
        <v>43689.624305555553</v>
      </c>
      <c r="V1677" s="1">
        <v>43689.624305555553</v>
      </c>
      <c r="W1677" s="1">
        <v>43689.646527777775</v>
      </c>
      <c r="X1677" s="1">
        <v>43689.646527777775</v>
      </c>
      <c r="AC1677" t="s">
        <v>53</v>
      </c>
      <c r="AD1677">
        <v>2969480024</v>
      </c>
      <c r="AE1677" s="1">
        <v>37427</v>
      </c>
      <c r="AF1677" t="s">
        <v>140</v>
      </c>
      <c r="AG1677" t="s">
        <v>11983</v>
      </c>
      <c r="AH1677" t="s">
        <v>53</v>
      </c>
      <c r="AJ1677" t="s">
        <v>53</v>
      </c>
      <c r="AK1677" t="s">
        <v>11356</v>
      </c>
      <c r="AL1677" t="s">
        <v>78</v>
      </c>
      <c r="AO1677" t="s">
        <v>54</v>
      </c>
    </row>
    <row r="1678" spans="1:43" x14ac:dyDescent="0.35">
      <c r="A1678" t="s">
        <v>11984</v>
      </c>
      <c r="B1678" t="s">
        <v>11985</v>
      </c>
      <c r="C1678" t="s">
        <v>89</v>
      </c>
      <c r="F1678" t="s">
        <v>11986</v>
      </c>
      <c r="H1678" t="s">
        <v>11984</v>
      </c>
      <c r="J1678" t="s">
        <v>11987</v>
      </c>
      <c r="K1678" t="s">
        <v>11988</v>
      </c>
      <c r="M1678" t="s">
        <v>4445</v>
      </c>
      <c r="N1678" t="s">
        <v>65</v>
      </c>
      <c r="O1678">
        <v>80138</v>
      </c>
      <c r="P1678" t="s">
        <v>50</v>
      </c>
      <c r="U1678" s="1">
        <v>43690</v>
      </c>
      <c r="V1678" s="1">
        <v>43690</v>
      </c>
      <c r="W1678" s="1">
        <v>43690.469444444447</v>
      </c>
      <c r="X1678" s="1">
        <v>43690.469444444447</v>
      </c>
      <c r="AC1678" t="s">
        <v>51</v>
      </c>
      <c r="AD1678">
        <v>2969854865</v>
      </c>
      <c r="AE1678" s="1">
        <v>43425.642361111109</v>
      </c>
      <c r="AF1678" t="s">
        <v>11989</v>
      </c>
      <c r="AG1678" t="s">
        <v>11990</v>
      </c>
      <c r="AH1678" t="s">
        <v>51</v>
      </c>
      <c r="AJ1678" t="s">
        <v>53</v>
      </c>
      <c r="AL1678" t="s">
        <v>78</v>
      </c>
      <c r="AO1678" t="s">
        <v>5443</v>
      </c>
      <c r="AP1678" s="1">
        <v>45190.532638888886</v>
      </c>
    </row>
    <row r="1679" spans="1:43" x14ac:dyDescent="0.35">
      <c r="A1679" t="s">
        <v>11991</v>
      </c>
      <c r="B1679" t="s">
        <v>11992</v>
      </c>
      <c r="C1679" t="s">
        <v>678</v>
      </c>
      <c r="F1679" t="s">
        <v>11993</v>
      </c>
      <c r="H1679" t="s">
        <v>11994</v>
      </c>
      <c r="J1679" t="s">
        <v>7150</v>
      </c>
      <c r="K1679" t="s">
        <v>1306</v>
      </c>
      <c r="M1679" t="s">
        <v>11995</v>
      </c>
      <c r="N1679" t="s">
        <v>264</v>
      </c>
      <c r="O1679">
        <v>77380</v>
      </c>
      <c r="P1679" t="s">
        <v>50</v>
      </c>
      <c r="U1679" s="1">
        <v>43690</v>
      </c>
      <c r="V1679" s="1">
        <v>43690</v>
      </c>
      <c r="W1679" s="1">
        <v>43691.402777777781</v>
      </c>
      <c r="X1679" s="1">
        <v>43691.402777777781</v>
      </c>
      <c r="AC1679" t="s">
        <v>53</v>
      </c>
      <c r="AD1679">
        <v>2969474645</v>
      </c>
      <c r="AE1679" s="1">
        <v>37110.530555555553</v>
      </c>
      <c r="AF1679" t="s">
        <v>1308</v>
      </c>
      <c r="AG1679" t="s">
        <v>11996</v>
      </c>
      <c r="AH1679" t="s">
        <v>51</v>
      </c>
      <c r="AJ1679" t="s">
        <v>53</v>
      </c>
      <c r="AL1679" t="s">
        <v>78</v>
      </c>
      <c r="AO1679" t="s">
        <v>5443</v>
      </c>
      <c r="AP1679" s="1">
        <v>45260.372916666667</v>
      </c>
      <c r="AQ1679" s="1">
        <v>45112.609722222223</v>
      </c>
    </row>
    <row r="1680" spans="1:43" x14ac:dyDescent="0.35">
      <c r="A1680" t="s">
        <v>11997</v>
      </c>
      <c r="B1680" t="s">
        <v>4746</v>
      </c>
      <c r="C1680" t="s">
        <v>11998</v>
      </c>
      <c r="H1680" t="s">
        <v>11999</v>
      </c>
      <c r="I1680" t="s">
        <v>61</v>
      </c>
      <c r="J1680" t="s">
        <v>407</v>
      </c>
      <c r="P1680" t="s">
        <v>50</v>
      </c>
      <c r="U1680" s="1">
        <v>43690.400000000001</v>
      </c>
      <c r="V1680" s="1">
        <v>43690.400000000001</v>
      </c>
      <c r="W1680" s="1">
        <v>43690.415277777778</v>
      </c>
      <c r="X1680" s="1">
        <v>43690.415277777778</v>
      </c>
      <c r="AC1680" t="s">
        <v>53</v>
      </c>
      <c r="AD1680">
        <v>2969475309</v>
      </c>
      <c r="AE1680" s="1">
        <v>37159</v>
      </c>
      <c r="AF1680" t="s">
        <v>408</v>
      </c>
      <c r="AG1680" t="s">
        <v>12000</v>
      </c>
      <c r="AH1680" t="s">
        <v>53</v>
      </c>
      <c r="AJ1680" t="s">
        <v>53</v>
      </c>
      <c r="AK1680" t="s">
        <v>7801</v>
      </c>
      <c r="AL1680" t="s">
        <v>78</v>
      </c>
      <c r="AO1680" t="s">
        <v>54</v>
      </c>
      <c r="AP1680" s="1">
        <v>45476.677777777775</v>
      </c>
      <c r="AQ1680" s="1">
        <v>45462.456944444442</v>
      </c>
    </row>
    <row r="1681" spans="1:43" x14ac:dyDescent="0.35">
      <c r="A1681" t="s">
        <v>12001</v>
      </c>
      <c r="B1681" t="s">
        <v>12002</v>
      </c>
      <c r="C1681" t="s">
        <v>487</v>
      </c>
      <c r="H1681" t="s">
        <v>12003</v>
      </c>
      <c r="I1681" t="s">
        <v>179</v>
      </c>
      <c r="J1681" t="s">
        <v>12004</v>
      </c>
      <c r="K1681" t="s">
        <v>12005</v>
      </c>
      <c r="M1681" t="s">
        <v>137</v>
      </c>
      <c r="N1681" t="s">
        <v>326</v>
      </c>
      <c r="O1681">
        <v>80216</v>
      </c>
      <c r="P1681" t="s">
        <v>50</v>
      </c>
      <c r="U1681" s="1">
        <v>43691.355555555558</v>
      </c>
      <c r="V1681" s="1">
        <v>43691.355555555558</v>
      </c>
      <c r="W1681" s="1">
        <v>43691.361805555556</v>
      </c>
      <c r="X1681" s="1">
        <v>43691.361805555556</v>
      </c>
      <c r="AC1681" t="s">
        <v>53</v>
      </c>
      <c r="AD1681">
        <v>2969475441</v>
      </c>
      <c r="AE1681" s="1">
        <v>37166.661111111112</v>
      </c>
      <c r="AF1681" t="s">
        <v>12006</v>
      </c>
      <c r="AG1681" t="s">
        <v>12007</v>
      </c>
      <c r="AH1681" t="s">
        <v>53</v>
      </c>
      <c r="AJ1681" t="s">
        <v>53</v>
      </c>
      <c r="AK1681" t="s">
        <v>12008</v>
      </c>
      <c r="AL1681" t="s">
        <v>78</v>
      </c>
      <c r="AO1681" t="s">
        <v>54</v>
      </c>
      <c r="AP1681" s="1">
        <v>45289.370833333334</v>
      </c>
      <c r="AQ1681" s="1">
        <v>44874.715277777781</v>
      </c>
    </row>
    <row r="1682" spans="1:43" x14ac:dyDescent="0.35">
      <c r="A1682" t="s">
        <v>12009</v>
      </c>
      <c r="B1682" t="s">
        <v>12010</v>
      </c>
      <c r="C1682" t="s">
        <v>2347</v>
      </c>
      <c r="F1682" t="s">
        <v>12011</v>
      </c>
      <c r="H1682" t="s">
        <v>12012</v>
      </c>
      <c r="I1682" t="s">
        <v>394</v>
      </c>
      <c r="J1682" t="s">
        <v>8974</v>
      </c>
      <c r="K1682" t="s">
        <v>12013</v>
      </c>
      <c r="M1682" t="s">
        <v>525</v>
      </c>
      <c r="N1682" t="s">
        <v>287</v>
      </c>
      <c r="O1682">
        <v>80012</v>
      </c>
      <c r="P1682" t="s">
        <v>50</v>
      </c>
      <c r="U1682" s="1">
        <v>43691.428472222222</v>
      </c>
      <c r="V1682" s="1">
        <v>43691.428472222222</v>
      </c>
      <c r="W1682" s="1">
        <v>43691.456250000003</v>
      </c>
      <c r="X1682" s="1">
        <v>43691.456250000003</v>
      </c>
      <c r="AC1682" t="s">
        <v>53</v>
      </c>
      <c r="AD1682">
        <v>2969553827</v>
      </c>
      <c r="AE1682" s="1">
        <v>40385.612500000003</v>
      </c>
      <c r="AF1682" t="s">
        <v>12014</v>
      </c>
      <c r="AG1682" t="s">
        <v>12015</v>
      </c>
      <c r="AH1682" t="s">
        <v>53</v>
      </c>
      <c r="AJ1682" t="s">
        <v>53</v>
      </c>
      <c r="AK1682" t="s">
        <v>7163</v>
      </c>
      <c r="AL1682" t="s">
        <v>78</v>
      </c>
      <c r="AO1682" t="s">
        <v>54</v>
      </c>
      <c r="AP1682" s="1">
        <v>45441.614583333336</v>
      </c>
    </row>
    <row r="1683" spans="1:43" x14ac:dyDescent="0.35">
      <c r="A1683" t="s">
        <v>12016</v>
      </c>
      <c r="B1683" t="s">
        <v>3788</v>
      </c>
      <c r="C1683" t="s">
        <v>587</v>
      </c>
      <c r="D1683" t="s">
        <v>3371</v>
      </c>
      <c r="F1683" t="s">
        <v>12017</v>
      </c>
      <c r="H1683" t="s">
        <v>12018</v>
      </c>
      <c r="J1683" t="s">
        <v>49</v>
      </c>
      <c r="P1683" t="s">
        <v>50</v>
      </c>
      <c r="U1683" s="1">
        <v>43692</v>
      </c>
      <c r="V1683" s="1">
        <v>43692</v>
      </c>
      <c r="W1683" s="1">
        <v>45288.447222222225</v>
      </c>
      <c r="X1683" s="1">
        <v>45288.447222222225</v>
      </c>
      <c r="AC1683" t="s">
        <v>53</v>
      </c>
      <c r="AD1683">
        <v>1000000000</v>
      </c>
      <c r="AE1683" s="1">
        <v>37295</v>
      </c>
      <c r="AG1683" t="s">
        <v>12019</v>
      </c>
      <c r="AH1683" t="s">
        <v>51</v>
      </c>
      <c r="AJ1683" t="s">
        <v>53</v>
      </c>
      <c r="AL1683" t="s">
        <v>78</v>
      </c>
      <c r="AO1683" t="s">
        <v>5443</v>
      </c>
      <c r="AP1683" s="1">
        <v>45468.453472222223</v>
      </c>
    </row>
    <row r="1684" spans="1:43" x14ac:dyDescent="0.35">
      <c r="A1684" t="s">
        <v>12020</v>
      </c>
      <c r="B1684" t="s">
        <v>12021</v>
      </c>
      <c r="C1684" t="s">
        <v>2444</v>
      </c>
      <c r="F1684" t="s">
        <v>12022</v>
      </c>
      <c r="H1684" t="s">
        <v>12023</v>
      </c>
      <c r="I1684" t="s">
        <v>101</v>
      </c>
      <c r="J1684" t="s">
        <v>12024</v>
      </c>
      <c r="K1684" t="s">
        <v>12025</v>
      </c>
      <c r="M1684" t="s">
        <v>5470</v>
      </c>
      <c r="N1684" t="s">
        <v>1466</v>
      </c>
      <c r="O1684">
        <v>67201</v>
      </c>
      <c r="P1684" t="s">
        <v>50</v>
      </c>
      <c r="U1684" s="1">
        <v>43692</v>
      </c>
      <c r="V1684" s="1">
        <v>43692</v>
      </c>
      <c r="W1684" s="1">
        <v>43692.533333333333</v>
      </c>
      <c r="X1684" s="1">
        <v>43692.533333333333</v>
      </c>
      <c r="AC1684" t="s">
        <v>53</v>
      </c>
      <c r="AD1684">
        <v>2969479566</v>
      </c>
      <c r="AE1684" s="1">
        <v>37399</v>
      </c>
      <c r="AF1684" t="s">
        <v>12026</v>
      </c>
      <c r="AG1684" t="s">
        <v>12027</v>
      </c>
      <c r="AH1684" t="s">
        <v>51</v>
      </c>
      <c r="AJ1684" t="s">
        <v>53</v>
      </c>
      <c r="AL1684" t="s">
        <v>78</v>
      </c>
      <c r="AO1684" t="s">
        <v>5443</v>
      </c>
    </row>
    <row r="1685" spans="1:43" x14ac:dyDescent="0.35">
      <c r="A1685" t="s">
        <v>12028</v>
      </c>
      <c r="B1685" t="s">
        <v>12029</v>
      </c>
      <c r="C1685" t="s">
        <v>5318</v>
      </c>
      <c r="F1685" t="s">
        <v>12030</v>
      </c>
      <c r="H1685" t="s">
        <v>12028</v>
      </c>
      <c r="J1685" t="s">
        <v>7587</v>
      </c>
      <c r="K1685" t="s">
        <v>12031</v>
      </c>
      <c r="M1685" t="s">
        <v>2048</v>
      </c>
      <c r="N1685" t="s">
        <v>253</v>
      </c>
      <c r="O1685">
        <v>87401</v>
      </c>
      <c r="P1685" t="s">
        <v>50</v>
      </c>
      <c r="U1685" s="1">
        <v>43692</v>
      </c>
      <c r="V1685" s="1">
        <v>43692</v>
      </c>
      <c r="W1685" s="1">
        <v>43692.56527777778</v>
      </c>
      <c r="X1685" s="1">
        <v>43692.56527777778</v>
      </c>
      <c r="AC1685" t="s">
        <v>51</v>
      </c>
      <c r="AD1685">
        <v>2969724020</v>
      </c>
      <c r="AE1685" s="1">
        <v>42774.724999999999</v>
      </c>
      <c r="AF1685" t="s">
        <v>12032</v>
      </c>
      <c r="AG1685" t="s">
        <v>12033</v>
      </c>
      <c r="AH1685" t="s">
        <v>51</v>
      </c>
      <c r="AJ1685" t="s">
        <v>53</v>
      </c>
      <c r="AL1685" t="s">
        <v>78</v>
      </c>
      <c r="AO1685" t="s">
        <v>5443</v>
      </c>
      <c r="AP1685" s="1">
        <v>44676.526388888888</v>
      </c>
    </row>
    <row r="1686" spans="1:43" x14ac:dyDescent="0.35">
      <c r="A1686" t="s">
        <v>12034</v>
      </c>
      <c r="B1686" t="s">
        <v>12035</v>
      </c>
      <c r="C1686" t="s">
        <v>2094</v>
      </c>
      <c r="F1686" t="s">
        <v>12036</v>
      </c>
      <c r="G1686" t="s">
        <v>12037</v>
      </c>
      <c r="H1686" t="s">
        <v>12038</v>
      </c>
      <c r="I1686" t="s">
        <v>2578</v>
      </c>
      <c r="J1686" t="s">
        <v>12039</v>
      </c>
      <c r="K1686" t="s">
        <v>12040</v>
      </c>
      <c r="M1686" t="s">
        <v>10346</v>
      </c>
      <c r="N1686" t="s">
        <v>798</v>
      </c>
      <c r="O1686">
        <v>76177</v>
      </c>
      <c r="P1686" t="s">
        <v>50</v>
      </c>
      <c r="U1686" s="1">
        <v>43693</v>
      </c>
      <c r="V1686" s="1">
        <v>43693</v>
      </c>
      <c r="W1686" s="1">
        <v>43693.298611111109</v>
      </c>
      <c r="X1686" s="1">
        <v>43693.298611111109</v>
      </c>
      <c r="AC1686" t="s">
        <v>53</v>
      </c>
      <c r="AD1686">
        <v>2969505434</v>
      </c>
      <c r="AE1686" s="1">
        <v>38056.529861111114</v>
      </c>
      <c r="AF1686" t="s">
        <v>12041</v>
      </c>
      <c r="AG1686" t="s">
        <v>12042</v>
      </c>
      <c r="AH1686" t="s">
        <v>51</v>
      </c>
      <c r="AJ1686" t="s">
        <v>53</v>
      </c>
      <c r="AL1686" t="s">
        <v>78</v>
      </c>
      <c r="AO1686" t="s">
        <v>5443</v>
      </c>
      <c r="AP1686" s="1">
        <v>43745.395833333336</v>
      </c>
      <c r="AQ1686" s="1">
        <v>43745.393055555556</v>
      </c>
    </row>
    <row r="1687" spans="1:43" x14ac:dyDescent="0.35">
      <c r="A1687" t="s">
        <v>12043</v>
      </c>
      <c r="B1687" t="s">
        <v>12044</v>
      </c>
      <c r="C1687" t="s">
        <v>12045</v>
      </c>
      <c r="F1687" t="s">
        <v>12046</v>
      </c>
      <c r="H1687" t="s">
        <v>12043</v>
      </c>
      <c r="J1687" t="s">
        <v>12047</v>
      </c>
      <c r="K1687" t="s">
        <v>12048</v>
      </c>
      <c r="M1687" t="s">
        <v>3571</v>
      </c>
      <c r="N1687" t="s">
        <v>65</v>
      </c>
      <c r="O1687">
        <v>80022</v>
      </c>
      <c r="P1687" t="s">
        <v>50</v>
      </c>
      <c r="U1687" s="1">
        <v>43696</v>
      </c>
      <c r="V1687" s="1">
        <v>43696</v>
      </c>
      <c r="W1687" s="1">
        <v>43696.634722222225</v>
      </c>
      <c r="X1687" s="1">
        <v>43696.634722222225</v>
      </c>
      <c r="AC1687" t="s">
        <v>51</v>
      </c>
      <c r="AD1687">
        <v>2969506604</v>
      </c>
      <c r="AE1687" s="1">
        <v>38134.46597222222</v>
      </c>
      <c r="AF1687" t="s">
        <v>12049</v>
      </c>
      <c r="AG1687" t="s">
        <v>12050</v>
      </c>
      <c r="AH1687" t="s">
        <v>51</v>
      </c>
      <c r="AJ1687" t="s">
        <v>53</v>
      </c>
      <c r="AL1687" t="s">
        <v>78</v>
      </c>
      <c r="AO1687" t="s">
        <v>5443</v>
      </c>
      <c r="AP1687" s="1">
        <v>44747.690972222219</v>
      </c>
      <c r="AQ1687" s="1">
        <v>44656.473611111112</v>
      </c>
    </row>
    <row r="1688" spans="1:43" x14ac:dyDescent="0.35">
      <c r="A1688" t="s">
        <v>12051</v>
      </c>
      <c r="B1688" t="s">
        <v>12052</v>
      </c>
      <c r="C1688" t="s">
        <v>320</v>
      </c>
      <c r="F1688" t="s">
        <v>12053</v>
      </c>
      <c r="H1688" t="s">
        <v>12051</v>
      </c>
      <c r="J1688" t="s">
        <v>10530</v>
      </c>
      <c r="K1688" t="s">
        <v>12054</v>
      </c>
      <c r="M1688" t="s">
        <v>5822</v>
      </c>
      <c r="N1688" t="s">
        <v>65</v>
      </c>
      <c r="O1688">
        <v>80109</v>
      </c>
      <c r="P1688" t="s">
        <v>50</v>
      </c>
      <c r="U1688" s="1">
        <v>43697</v>
      </c>
      <c r="V1688" s="1">
        <v>43697</v>
      </c>
      <c r="W1688" s="1">
        <v>43697.461111111108</v>
      </c>
      <c r="X1688" s="1">
        <v>43697.461111111108</v>
      </c>
      <c r="AC1688" t="s">
        <v>53</v>
      </c>
      <c r="AD1688">
        <v>2969480235</v>
      </c>
      <c r="AE1688" s="1">
        <v>37435</v>
      </c>
      <c r="AF1688" t="s">
        <v>10532</v>
      </c>
      <c r="AG1688" t="s">
        <v>12055</v>
      </c>
      <c r="AH1688" t="s">
        <v>51</v>
      </c>
      <c r="AJ1688" t="s">
        <v>53</v>
      </c>
      <c r="AL1688" t="s">
        <v>78</v>
      </c>
      <c r="AO1688" t="s">
        <v>5443</v>
      </c>
      <c r="AP1688" s="1">
        <v>44637.49722222222</v>
      </c>
      <c r="AQ1688" s="1">
        <v>44637.498611111114</v>
      </c>
    </row>
    <row r="1689" spans="1:43" x14ac:dyDescent="0.35">
      <c r="A1689" t="s">
        <v>12056</v>
      </c>
      <c r="B1689" t="s">
        <v>3671</v>
      </c>
      <c r="C1689" t="s">
        <v>12057</v>
      </c>
      <c r="D1689" t="s">
        <v>219</v>
      </c>
      <c r="H1689" t="s">
        <v>12058</v>
      </c>
      <c r="I1689" t="s">
        <v>101</v>
      </c>
      <c r="J1689" t="s">
        <v>5634</v>
      </c>
      <c r="P1689" t="s">
        <v>50</v>
      </c>
      <c r="U1689" s="1">
        <v>43697</v>
      </c>
      <c r="V1689" s="1">
        <v>43697</v>
      </c>
      <c r="W1689" s="1">
        <v>43697.381944444445</v>
      </c>
      <c r="X1689" s="1">
        <v>43697.381944444445</v>
      </c>
      <c r="AC1689" t="s">
        <v>51</v>
      </c>
      <c r="AD1689">
        <v>2973746641</v>
      </c>
      <c r="AE1689" s="1">
        <v>45215.452777777777</v>
      </c>
      <c r="AG1689" t="s">
        <v>12059</v>
      </c>
      <c r="AH1689" t="s">
        <v>51</v>
      </c>
      <c r="AJ1689" t="s">
        <v>53</v>
      </c>
      <c r="AL1689" t="s">
        <v>78</v>
      </c>
      <c r="AO1689" t="s">
        <v>5443</v>
      </c>
      <c r="AP1689" s="1">
        <v>45174.901388888888</v>
      </c>
    </row>
    <row r="1690" spans="1:43" x14ac:dyDescent="0.35">
      <c r="A1690" t="s">
        <v>12060</v>
      </c>
      <c r="B1690" t="s">
        <v>12061</v>
      </c>
      <c r="C1690" t="s">
        <v>3285</v>
      </c>
      <c r="F1690" t="s">
        <v>12062</v>
      </c>
      <c r="H1690" t="s">
        <v>12063</v>
      </c>
      <c r="I1690" t="s">
        <v>179</v>
      </c>
      <c r="J1690" t="s">
        <v>12064</v>
      </c>
      <c r="K1690" t="s">
        <v>12065</v>
      </c>
      <c r="M1690" t="s">
        <v>298</v>
      </c>
      <c r="N1690" t="s">
        <v>65</v>
      </c>
      <c r="O1690">
        <v>80216</v>
      </c>
      <c r="P1690" t="s">
        <v>50</v>
      </c>
      <c r="U1690" s="1">
        <v>43697.450694444444</v>
      </c>
      <c r="V1690" s="1">
        <v>43697.450694444444</v>
      </c>
      <c r="W1690" s="1">
        <v>43697.569444444445</v>
      </c>
      <c r="X1690" s="1">
        <v>43697.569444444445</v>
      </c>
      <c r="AC1690" t="s">
        <v>53</v>
      </c>
      <c r="AD1690">
        <v>2969558362</v>
      </c>
      <c r="AE1690" s="1">
        <v>40560.525000000001</v>
      </c>
      <c r="AF1690" t="s">
        <v>12066</v>
      </c>
      <c r="AG1690" t="s">
        <v>12067</v>
      </c>
      <c r="AH1690" t="s">
        <v>53</v>
      </c>
      <c r="AJ1690" t="s">
        <v>53</v>
      </c>
      <c r="AK1690" t="s">
        <v>12068</v>
      </c>
      <c r="AL1690" t="s">
        <v>68</v>
      </c>
      <c r="AO1690" t="s">
        <v>54</v>
      </c>
      <c r="AP1690" s="1">
        <v>45194.398611111108</v>
      </c>
      <c r="AQ1690" s="1">
        <v>45027.693055555559</v>
      </c>
    </row>
    <row r="1691" spans="1:43" x14ac:dyDescent="0.35">
      <c r="A1691" t="s">
        <v>12069</v>
      </c>
      <c r="B1691" t="s">
        <v>5107</v>
      </c>
      <c r="C1691" t="s">
        <v>12070</v>
      </c>
      <c r="F1691" t="s">
        <v>12071</v>
      </c>
      <c r="H1691" t="s">
        <v>12072</v>
      </c>
      <c r="I1691" t="s">
        <v>1368</v>
      </c>
      <c r="J1691" t="s">
        <v>12073</v>
      </c>
      <c r="K1691" t="s">
        <v>12074</v>
      </c>
      <c r="M1691" t="s">
        <v>12075</v>
      </c>
      <c r="N1691" t="s">
        <v>326</v>
      </c>
      <c r="O1691">
        <v>80643</v>
      </c>
      <c r="P1691" t="s">
        <v>50</v>
      </c>
      <c r="U1691" s="1">
        <v>43697.475694444445</v>
      </c>
      <c r="V1691" s="1">
        <v>43697.475694444445</v>
      </c>
      <c r="W1691" s="1">
        <v>43697.517361111109</v>
      </c>
      <c r="X1691" s="1">
        <v>43697.517361111109</v>
      </c>
      <c r="AC1691" t="s">
        <v>53</v>
      </c>
      <c r="AD1691">
        <v>2969751143</v>
      </c>
      <c r="AE1691" s="1">
        <v>42942.635416666664</v>
      </c>
      <c r="AF1691" t="s">
        <v>12076</v>
      </c>
      <c r="AG1691" t="s">
        <v>12077</v>
      </c>
      <c r="AH1691" t="s">
        <v>53</v>
      </c>
      <c r="AJ1691" t="s">
        <v>53</v>
      </c>
      <c r="AK1691" t="s">
        <v>12078</v>
      </c>
      <c r="AL1691" t="s">
        <v>78</v>
      </c>
      <c r="AO1691" t="s">
        <v>54</v>
      </c>
      <c r="AP1691" s="1">
        <v>45407.37777777778</v>
      </c>
      <c r="AQ1691" s="1">
        <v>45322.464583333334</v>
      </c>
    </row>
    <row r="1692" spans="1:43" x14ac:dyDescent="0.35">
      <c r="A1692" t="s">
        <v>12079</v>
      </c>
      <c r="B1692" t="s">
        <v>12080</v>
      </c>
      <c r="C1692" t="s">
        <v>12081</v>
      </c>
      <c r="F1692" t="s">
        <v>12082</v>
      </c>
      <c r="H1692" t="s">
        <v>12083</v>
      </c>
      <c r="J1692" t="s">
        <v>6481</v>
      </c>
      <c r="K1692" t="s">
        <v>12084</v>
      </c>
      <c r="M1692" t="s">
        <v>6483</v>
      </c>
      <c r="N1692" t="s">
        <v>798</v>
      </c>
      <c r="O1692">
        <v>78942</v>
      </c>
      <c r="P1692" t="s">
        <v>50</v>
      </c>
      <c r="U1692" s="1">
        <v>43698</v>
      </c>
      <c r="V1692" s="1">
        <v>43698</v>
      </c>
      <c r="W1692" s="1">
        <v>43698.468055555553</v>
      </c>
      <c r="X1692" s="1">
        <v>43698.468055555553</v>
      </c>
      <c r="AC1692" t="s">
        <v>51</v>
      </c>
      <c r="AD1692">
        <v>2969519282</v>
      </c>
      <c r="AE1692" s="1">
        <v>38884.572222222225</v>
      </c>
      <c r="AF1692" t="s">
        <v>6485</v>
      </c>
      <c r="AG1692" t="s">
        <v>12085</v>
      </c>
      <c r="AH1692" t="s">
        <v>51</v>
      </c>
      <c r="AJ1692" t="s">
        <v>53</v>
      </c>
      <c r="AL1692" t="s">
        <v>78</v>
      </c>
      <c r="AO1692" t="s">
        <v>5443</v>
      </c>
      <c r="AP1692" s="1">
        <v>43930.575694444444</v>
      </c>
      <c r="AQ1692" s="1">
        <v>43377.732638888891</v>
      </c>
    </row>
    <row r="1693" spans="1:43" x14ac:dyDescent="0.35">
      <c r="A1693" t="s">
        <v>12086</v>
      </c>
      <c r="B1693" t="s">
        <v>12087</v>
      </c>
      <c r="C1693" t="s">
        <v>338</v>
      </c>
      <c r="D1693" t="s">
        <v>219</v>
      </c>
      <c r="H1693" t="s">
        <v>12088</v>
      </c>
      <c r="I1693" t="s">
        <v>61</v>
      </c>
      <c r="J1693" t="s">
        <v>1960</v>
      </c>
      <c r="P1693" t="s">
        <v>50</v>
      </c>
      <c r="U1693" s="1">
        <v>43698.395138888889</v>
      </c>
      <c r="V1693" s="1">
        <v>43698.395138888889</v>
      </c>
      <c r="W1693" s="1">
        <v>43698.398611111108</v>
      </c>
      <c r="X1693" s="1">
        <v>43698.398611111108</v>
      </c>
      <c r="AC1693" t="s">
        <v>53</v>
      </c>
      <c r="AD1693">
        <v>2969479981</v>
      </c>
      <c r="AE1693" s="1">
        <v>37426</v>
      </c>
      <c r="AF1693" t="s">
        <v>1962</v>
      </c>
      <c r="AG1693" t="s">
        <v>12089</v>
      </c>
      <c r="AH1693" t="s">
        <v>53</v>
      </c>
      <c r="AJ1693" t="s">
        <v>53</v>
      </c>
      <c r="AK1693" t="s">
        <v>7072</v>
      </c>
      <c r="AL1693" t="s">
        <v>68</v>
      </c>
      <c r="AO1693" t="s">
        <v>54</v>
      </c>
      <c r="AP1693" s="1">
        <v>44237.752083333333</v>
      </c>
      <c r="AQ1693" s="1">
        <v>44224.788194444445</v>
      </c>
    </row>
    <row r="1694" spans="1:43" x14ac:dyDescent="0.35">
      <c r="A1694" t="s">
        <v>12090</v>
      </c>
      <c r="B1694" t="s">
        <v>12091</v>
      </c>
      <c r="C1694" t="s">
        <v>12092</v>
      </c>
      <c r="H1694" t="s">
        <v>12093</v>
      </c>
      <c r="I1694" t="s">
        <v>12094</v>
      </c>
      <c r="J1694" t="s">
        <v>12095</v>
      </c>
      <c r="P1694" t="s">
        <v>9781</v>
      </c>
      <c r="U1694" s="1">
        <v>43698.85833333333</v>
      </c>
      <c r="V1694" s="1">
        <v>43698.85833333333</v>
      </c>
      <c r="AC1694" t="s">
        <v>53</v>
      </c>
      <c r="AD1694">
        <v>2969485219</v>
      </c>
      <c r="AE1694" s="1">
        <v>37784</v>
      </c>
      <c r="AG1694" t="s">
        <v>12096</v>
      </c>
      <c r="AH1694" t="s">
        <v>53</v>
      </c>
      <c r="AJ1694" t="s">
        <v>53</v>
      </c>
      <c r="AK1694" t="s">
        <v>12097</v>
      </c>
      <c r="AO1694" t="s">
        <v>54</v>
      </c>
    </row>
    <row r="1695" spans="1:43" x14ac:dyDescent="0.35">
      <c r="A1695" t="s">
        <v>12098</v>
      </c>
      <c r="B1695" t="s">
        <v>12099</v>
      </c>
      <c r="C1695" t="s">
        <v>12100</v>
      </c>
      <c r="F1695">
        <v>3036681975</v>
      </c>
      <c r="H1695" t="s">
        <v>12098</v>
      </c>
      <c r="J1695" t="s">
        <v>12101</v>
      </c>
      <c r="K1695" t="s">
        <v>12102</v>
      </c>
      <c r="M1695" t="s">
        <v>12103</v>
      </c>
      <c r="N1695" t="s">
        <v>4353</v>
      </c>
      <c r="O1695">
        <v>97391</v>
      </c>
      <c r="P1695" t="s">
        <v>50</v>
      </c>
      <c r="U1695" s="1">
        <v>43699</v>
      </c>
      <c r="V1695" s="1">
        <v>43699</v>
      </c>
      <c r="W1695" s="1">
        <v>43699.977777777778</v>
      </c>
      <c r="X1695" s="1">
        <v>43699.977777777778</v>
      </c>
      <c r="AC1695" t="s">
        <v>53</v>
      </c>
      <c r="AD1695">
        <v>1000000001</v>
      </c>
      <c r="AE1695" s="1">
        <v>39973.351388888892</v>
      </c>
      <c r="AF1695" t="s">
        <v>3377</v>
      </c>
      <c r="AG1695" t="s">
        <v>12104</v>
      </c>
      <c r="AH1695" t="s">
        <v>51</v>
      </c>
      <c r="AJ1695" t="s">
        <v>53</v>
      </c>
      <c r="AL1695" t="s">
        <v>78</v>
      </c>
      <c r="AO1695" t="s">
        <v>5443</v>
      </c>
      <c r="AP1695" s="1">
        <v>44431.647222222222</v>
      </c>
      <c r="AQ1695" s="1">
        <v>44431.561111111114</v>
      </c>
    </row>
    <row r="1696" spans="1:43" x14ac:dyDescent="0.35">
      <c r="A1696" t="s">
        <v>12105</v>
      </c>
      <c r="B1696" t="s">
        <v>8453</v>
      </c>
      <c r="C1696" t="s">
        <v>940</v>
      </c>
      <c r="D1696" t="s">
        <v>349</v>
      </c>
      <c r="F1696" t="s">
        <v>12106</v>
      </c>
      <c r="H1696" t="s">
        <v>12107</v>
      </c>
      <c r="I1696" t="s">
        <v>1909</v>
      </c>
      <c r="J1696" t="s">
        <v>12108</v>
      </c>
      <c r="K1696" t="s">
        <v>12109</v>
      </c>
      <c r="M1696" t="s">
        <v>2339</v>
      </c>
      <c r="N1696" t="s">
        <v>253</v>
      </c>
      <c r="O1696">
        <v>87537</v>
      </c>
      <c r="P1696" t="s">
        <v>50</v>
      </c>
      <c r="U1696" s="1">
        <v>43700</v>
      </c>
      <c r="V1696" s="1">
        <v>43700</v>
      </c>
      <c r="W1696" s="1">
        <v>43700.602777777778</v>
      </c>
      <c r="X1696" s="1">
        <v>43700.602777777778</v>
      </c>
      <c r="AC1696" t="s">
        <v>53</v>
      </c>
      <c r="AD1696">
        <v>2969734719</v>
      </c>
      <c r="AE1696" s="1">
        <v>42843.529861111114</v>
      </c>
      <c r="AF1696" t="s">
        <v>12110</v>
      </c>
      <c r="AG1696" t="s">
        <v>12111</v>
      </c>
      <c r="AH1696" t="s">
        <v>51</v>
      </c>
      <c r="AJ1696" t="s">
        <v>53</v>
      </c>
      <c r="AL1696" t="s">
        <v>78</v>
      </c>
      <c r="AO1696" t="s">
        <v>5443</v>
      </c>
      <c r="AP1696" s="1">
        <v>44639.638194444444</v>
      </c>
      <c r="AQ1696" s="1">
        <v>44639.638194444444</v>
      </c>
    </row>
    <row r="1697" spans="1:43" x14ac:dyDescent="0.35">
      <c r="A1697" t="s">
        <v>12112</v>
      </c>
      <c r="B1697" t="s">
        <v>12113</v>
      </c>
      <c r="C1697" t="s">
        <v>6605</v>
      </c>
      <c r="F1697" t="s">
        <v>12114</v>
      </c>
      <c r="H1697" t="s">
        <v>12112</v>
      </c>
      <c r="J1697" t="s">
        <v>3469</v>
      </c>
      <c r="K1697" t="s">
        <v>12115</v>
      </c>
      <c r="M1697" t="s">
        <v>7964</v>
      </c>
      <c r="N1697" t="s">
        <v>264</v>
      </c>
      <c r="O1697">
        <v>78701</v>
      </c>
      <c r="P1697" t="s">
        <v>50</v>
      </c>
      <c r="U1697" s="1">
        <v>43703</v>
      </c>
      <c r="V1697" s="1">
        <v>43703</v>
      </c>
      <c r="W1697" s="1">
        <v>43705.529861111114</v>
      </c>
      <c r="X1697" s="1">
        <v>43705.529861111114</v>
      </c>
      <c r="AC1697" t="s">
        <v>51</v>
      </c>
      <c r="AD1697">
        <v>2969702039</v>
      </c>
      <c r="AE1697" s="1">
        <v>42528.619444444441</v>
      </c>
      <c r="AF1697" t="s">
        <v>10062</v>
      </c>
      <c r="AG1697" t="s">
        <v>12116</v>
      </c>
      <c r="AH1697" t="s">
        <v>51</v>
      </c>
      <c r="AJ1697" t="s">
        <v>53</v>
      </c>
      <c r="AL1697" t="s">
        <v>78</v>
      </c>
      <c r="AO1697" t="s">
        <v>5443</v>
      </c>
      <c r="AP1697" s="1">
        <v>45225.622916666667</v>
      </c>
      <c r="AQ1697" s="1">
        <v>45225.461111111108</v>
      </c>
    </row>
    <row r="1698" spans="1:43" x14ac:dyDescent="0.35">
      <c r="A1698" t="s">
        <v>12117</v>
      </c>
      <c r="B1698" t="s">
        <v>12118</v>
      </c>
      <c r="C1698" t="s">
        <v>12119</v>
      </c>
      <c r="F1698" t="s">
        <v>12120</v>
      </c>
      <c r="H1698" t="s">
        <v>12117</v>
      </c>
      <c r="J1698" t="s">
        <v>12121</v>
      </c>
      <c r="K1698" t="s">
        <v>12122</v>
      </c>
      <c r="M1698" t="s">
        <v>2541</v>
      </c>
      <c r="N1698" t="s">
        <v>65</v>
      </c>
      <c r="O1698">
        <v>81621</v>
      </c>
      <c r="P1698" t="s">
        <v>50</v>
      </c>
      <c r="U1698" s="1">
        <v>43703</v>
      </c>
      <c r="V1698" s="1">
        <v>43703</v>
      </c>
      <c r="W1698" s="1">
        <v>43703.827777777777</v>
      </c>
      <c r="X1698" s="1">
        <v>43797.777777777781</v>
      </c>
      <c r="AC1698" t="s">
        <v>53</v>
      </c>
      <c r="AD1698">
        <v>2970098349</v>
      </c>
      <c r="AE1698" s="1">
        <v>44461.458333333336</v>
      </c>
      <c r="AF1698" t="s">
        <v>12123</v>
      </c>
      <c r="AG1698" t="s">
        <v>12124</v>
      </c>
      <c r="AH1698" t="s">
        <v>51</v>
      </c>
      <c r="AJ1698" t="s">
        <v>53</v>
      </c>
      <c r="AL1698" t="s">
        <v>78</v>
      </c>
      <c r="AO1698" t="s">
        <v>5443</v>
      </c>
      <c r="AP1698" s="1">
        <v>45097.597916666666</v>
      </c>
      <c r="AQ1698" s="1">
        <v>45056.785416666666</v>
      </c>
    </row>
    <row r="1699" spans="1:43" x14ac:dyDescent="0.35">
      <c r="A1699" t="s">
        <v>12125</v>
      </c>
      <c r="B1699" t="s">
        <v>12126</v>
      </c>
      <c r="C1699" t="s">
        <v>12127</v>
      </c>
      <c r="F1699">
        <v>5055035499</v>
      </c>
      <c r="H1699" t="s">
        <v>12125</v>
      </c>
      <c r="J1699" t="s">
        <v>12128</v>
      </c>
      <c r="K1699" t="s">
        <v>12129</v>
      </c>
      <c r="M1699" t="s">
        <v>419</v>
      </c>
      <c r="N1699" t="s">
        <v>253</v>
      </c>
      <c r="O1699">
        <v>87114</v>
      </c>
      <c r="P1699" t="s">
        <v>50</v>
      </c>
      <c r="U1699" s="1">
        <v>43704</v>
      </c>
      <c r="V1699" s="1">
        <v>43704</v>
      </c>
      <c r="W1699" s="1">
        <v>43704.563888888886</v>
      </c>
      <c r="X1699" s="1">
        <v>43704.563888888886</v>
      </c>
      <c r="AC1699" t="s">
        <v>53</v>
      </c>
      <c r="AD1699">
        <v>1000000001</v>
      </c>
      <c r="AE1699" s="1">
        <v>39973.351388888892</v>
      </c>
      <c r="AF1699" t="s">
        <v>3377</v>
      </c>
      <c r="AG1699" t="s">
        <v>12130</v>
      </c>
      <c r="AH1699" t="s">
        <v>51</v>
      </c>
      <c r="AJ1699" t="s">
        <v>53</v>
      </c>
      <c r="AL1699" t="s">
        <v>78</v>
      </c>
      <c r="AO1699" t="s">
        <v>5443</v>
      </c>
      <c r="AP1699" s="1">
        <v>44354.52847222222</v>
      </c>
      <c r="AQ1699" s="1">
        <v>44337.620833333334</v>
      </c>
    </row>
    <row r="1700" spans="1:43" x14ac:dyDescent="0.35">
      <c r="A1700" t="s">
        <v>12131</v>
      </c>
      <c r="B1700" t="s">
        <v>12132</v>
      </c>
      <c r="C1700" t="s">
        <v>5318</v>
      </c>
      <c r="F1700" t="s">
        <v>12133</v>
      </c>
      <c r="H1700" t="s">
        <v>12134</v>
      </c>
      <c r="J1700" t="s">
        <v>8217</v>
      </c>
      <c r="O1700">
        <v>81052</v>
      </c>
      <c r="P1700" t="s">
        <v>50</v>
      </c>
      <c r="U1700" s="1">
        <v>43705</v>
      </c>
      <c r="V1700" s="1">
        <v>43705</v>
      </c>
      <c r="W1700" s="1">
        <v>43705.675000000003</v>
      </c>
      <c r="X1700" s="1">
        <v>43705.675000000003</v>
      </c>
      <c r="AC1700" t="s">
        <v>53</v>
      </c>
      <c r="AD1700">
        <v>2969479278</v>
      </c>
      <c r="AE1700" s="1">
        <v>37389</v>
      </c>
      <c r="AF1700" t="s">
        <v>12135</v>
      </c>
      <c r="AG1700" t="s">
        <v>12136</v>
      </c>
      <c r="AH1700" t="s">
        <v>51</v>
      </c>
      <c r="AJ1700" t="s">
        <v>53</v>
      </c>
      <c r="AL1700" t="s">
        <v>78</v>
      </c>
      <c r="AO1700" t="s">
        <v>8142</v>
      </c>
    </row>
    <row r="1701" spans="1:43" x14ac:dyDescent="0.35">
      <c r="A1701" t="s">
        <v>12137</v>
      </c>
      <c r="B1701" t="s">
        <v>12138</v>
      </c>
      <c r="C1701" t="s">
        <v>849</v>
      </c>
      <c r="D1701" t="s">
        <v>240</v>
      </c>
      <c r="F1701" t="s">
        <v>12139</v>
      </c>
      <c r="G1701" t="s">
        <v>12140</v>
      </c>
      <c r="H1701" t="s">
        <v>12141</v>
      </c>
      <c r="I1701" t="s">
        <v>200</v>
      </c>
      <c r="J1701" t="s">
        <v>5634</v>
      </c>
      <c r="P1701" t="s">
        <v>50</v>
      </c>
      <c r="U1701" s="1">
        <v>43705.342361111114</v>
      </c>
      <c r="V1701" s="1">
        <v>43705.342361111114</v>
      </c>
      <c r="W1701" s="1">
        <v>43705.353472222225</v>
      </c>
      <c r="X1701" s="1">
        <v>43705.353472222225</v>
      </c>
      <c r="AC1701" t="s">
        <v>53</v>
      </c>
      <c r="AD1701">
        <v>2969634929</v>
      </c>
      <c r="AE1701" s="1">
        <v>41799.665972222225</v>
      </c>
      <c r="AG1701" t="s">
        <v>12142</v>
      </c>
      <c r="AH1701" t="s">
        <v>53</v>
      </c>
      <c r="AJ1701" t="s">
        <v>53</v>
      </c>
      <c r="AK1701" t="s">
        <v>570</v>
      </c>
      <c r="AO1701" t="s">
        <v>54</v>
      </c>
      <c r="AP1701" s="1">
        <v>44955.637499999997</v>
      </c>
    </row>
    <row r="1702" spans="1:43" x14ac:dyDescent="0.35">
      <c r="A1702" t="s">
        <v>12143</v>
      </c>
      <c r="B1702" t="s">
        <v>4686</v>
      </c>
      <c r="C1702" t="s">
        <v>3136</v>
      </c>
      <c r="F1702" t="s">
        <v>12144</v>
      </c>
      <c r="G1702">
        <v>5127368978</v>
      </c>
      <c r="H1702" t="s">
        <v>12145</v>
      </c>
      <c r="I1702" t="s">
        <v>200</v>
      </c>
      <c r="J1702" t="s">
        <v>5516</v>
      </c>
      <c r="K1702" t="s">
        <v>12146</v>
      </c>
      <c r="M1702" t="s">
        <v>12147</v>
      </c>
      <c r="N1702" t="s">
        <v>637</v>
      </c>
      <c r="O1702">
        <v>78108</v>
      </c>
      <c r="P1702" t="s">
        <v>50</v>
      </c>
      <c r="U1702" s="1">
        <v>43705.434027777781</v>
      </c>
      <c r="V1702" s="1">
        <v>43705.434027777781</v>
      </c>
      <c r="W1702" s="1">
        <v>43774.745138888888</v>
      </c>
      <c r="X1702" s="1">
        <v>43774.745138888888</v>
      </c>
      <c r="AC1702" t="s">
        <v>53</v>
      </c>
      <c r="AD1702">
        <v>2969634929</v>
      </c>
      <c r="AE1702" s="1">
        <v>41799.665972222225</v>
      </c>
      <c r="AF1702" t="s">
        <v>4296</v>
      </c>
      <c r="AG1702" t="s">
        <v>12148</v>
      </c>
      <c r="AH1702" t="s">
        <v>53</v>
      </c>
      <c r="AJ1702" t="s">
        <v>53</v>
      </c>
      <c r="AK1702" t="s">
        <v>9043</v>
      </c>
      <c r="AL1702" t="s">
        <v>78</v>
      </c>
      <c r="AO1702" t="s">
        <v>54</v>
      </c>
      <c r="AP1702" s="1">
        <v>44824.442361111112</v>
      </c>
    </row>
    <row r="1703" spans="1:43" x14ac:dyDescent="0.35">
      <c r="A1703" t="s">
        <v>12149</v>
      </c>
      <c r="B1703" t="s">
        <v>12150</v>
      </c>
      <c r="C1703" t="s">
        <v>12151</v>
      </c>
      <c r="H1703" t="s">
        <v>12152</v>
      </c>
      <c r="P1703" t="s">
        <v>50</v>
      </c>
      <c r="U1703" s="1">
        <v>43707</v>
      </c>
      <c r="V1703" s="1">
        <v>43707</v>
      </c>
      <c r="W1703" s="1">
        <v>43707.488888888889</v>
      </c>
      <c r="X1703" s="1">
        <v>43707.488888888889</v>
      </c>
      <c r="AC1703" t="s">
        <v>53</v>
      </c>
      <c r="AD1703">
        <v>1000000001</v>
      </c>
      <c r="AE1703" s="1">
        <v>39973.351388888892</v>
      </c>
      <c r="AF1703" t="s">
        <v>3377</v>
      </c>
      <c r="AG1703" t="s">
        <v>12153</v>
      </c>
      <c r="AH1703" t="s">
        <v>51</v>
      </c>
      <c r="AJ1703" t="s">
        <v>53</v>
      </c>
      <c r="AL1703" t="s">
        <v>78</v>
      </c>
      <c r="AO1703" t="s">
        <v>8142</v>
      </c>
    </row>
    <row r="1704" spans="1:43" x14ac:dyDescent="0.35">
      <c r="A1704" t="s">
        <v>12154</v>
      </c>
      <c r="B1704" t="s">
        <v>12155</v>
      </c>
      <c r="C1704" t="s">
        <v>904</v>
      </c>
      <c r="F1704" t="s">
        <v>12156</v>
      </c>
      <c r="H1704" t="s">
        <v>12154</v>
      </c>
      <c r="J1704" t="s">
        <v>5085</v>
      </c>
      <c r="K1704" t="s">
        <v>12157</v>
      </c>
      <c r="M1704" t="s">
        <v>2089</v>
      </c>
      <c r="N1704" t="s">
        <v>65</v>
      </c>
      <c r="O1704">
        <v>80443</v>
      </c>
      <c r="P1704" t="s">
        <v>50</v>
      </c>
      <c r="U1704" s="1">
        <v>43710</v>
      </c>
      <c r="V1704" s="1">
        <v>43710</v>
      </c>
      <c r="W1704" s="1">
        <v>43710.706944444442</v>
      </c>
      <c r="X1704" s="1">
        <v>43710.706944444442</v>
      </c>
      <c r="AC1704" t="s">
        <v>53</v>
      </c>
      <c r="AD1704">
        <v>2969482117</v>
      </c>
      <c r="AE1704" s="1">
        <v>37559</v>
      </c>
      <c r="AF1704" t="s">
        <v>5089</v>
      </c>
      <c r="AG1704" t="s">
        <v>12158</v>
      </c>
      <c r="AH1704" t="s">
        <v>51</v>
      </c>
      <c r="AJ1704" t="s">
        <v>53</v>
      </c>
      <c r="AL1704" t="s">
        <v>78</v>
      </c>
      <c r="AO1704" t="s">
        <v>5443</v>
      </c>
      <c r="AP1704" s="1">
        <v>45021.564583333333</v>
      </c>
    </row>
    <row r="1705" spans="1:43" x14ac:dyDescent="0.35">
      <c r="A1705" t="s">
        <v>12159</v>
      </c>
      <c r="B1705" t="s">
        <v>12160</v>
      </c>
      <c r="C1705" t="s">
        <v>12161</v>
      </c>
      <c r="F1705" t="s">
        <v>12162</v>
      </c>
      <c r="H1705" t="s">
        <v>12163</v>
      </c>
      <c r="J1705" t="s">
        <v>12164</v>
      </c>
      <c r="O1705">
        <v>79907</v>
      </c>
      <c r="P1705" t="s">
        <v>50</v>
      </c>
      <c r="U1705" s="1">
        <v>43711</v>
      </c>
      <c r="V1705" s="1">
        <v>43711</v>
      </c>
      <c r="W1705" s="1">
        <v>43711.441666666666</v>
      </c>
      <c r="X1705" s="1">
        <v>43711.441666666666</v>
      </c>
      <c r="AC1705" t="s">
        <v>53</v>
      </c>
      <c r="AD1705">
        <v>2969553937</v>
      </c>
      <c r="AE1705" s="1">
        <v>40388.527777777781</v>
      </c>
      <c r="AF1705" t="s">
        <v>12165</v>
      </c>
      <c r="AG1705" t="s">
        <v>12166</v>
      </c>
      <c r="AH1705" t="s">
        <v>51</v>
      </c>
      <c r="AJ1705" t="s">
        <v>53</v>
      </c>
      <c r="AL1705" t="s">
        <v>78</v>
      </c>
      <c r="AO1705" t="s">
        <v>8142</v>
      </c>
    </row>
    <row r="1706" spans="1:43" x14ac:dyDescent="0.35">
      <c r="A1706" t="s">
        <v>12167</v>
      </c>
      <c r="B1706" t="s">
        <v>12168</v>
      </c>
      <c r="C1706" t="s">
        <v>812</v>
      </c>
      <c r="F1706" t="s">
        <v>12169</v>
      </c>
      <c r="H1706" t="s">
        <v>12170</v>
      </c>
      <c r="I1706" t="s">
        <v>179</v>
      </c>
      <c r="J1706" t="s">
        <v>12171</v>
      </c>
      <c r="K1706" t="s">
        <v>12172</v>
      </c>
      <c r="L1706" t="s">
        <v>12173</v>
      </c>
      <c r="M1706" t="s">
        <v>12174</v>
      </c>
      <c r="N1706" t="s">
        <v>326</v>
      </c>
      <c r="O1706">
        <v>80109</v>
      </c>
      <c r="P1706" t="s">
        <v>50</v>
      </c>
      <c r="U1706" s="1">
        <v>43711.548611111109</v>
      </c>
      <c r="V1706" s="1">
        <v>43711.548611111109</v>
      </c>
      <c r="W1706" s="1">
        <v>43711.551388888889</v>
      </c>
      <c r="X1706" s="1">
        <v>43711.551388888889</v>
      </c>
      <c r="AC1706" t="s">
        <v>53</v>
      </c>
      <c r="AD1706">
        <v>2969540559</v>
      </c>
      <c r="AE1706" s="1">
        <v>39904.640972222223</v>
      </c>
      <c r="AF1706" t="s">
        <v>12175</v>
      </c>
      <c r="AG1706" t="s">
        <v>12176</v>
      </c>
      <c r="AH1706" t="s">
        <v>53</v>
      </c>
      <c r="AJ1706" t="s">
        <v>53</v>
      </c>
      <c r="AK1706" t="s">
        <v>11208</v>
      </c>
      <c r="AL1706" t="s">
        <v>78</v>
      </c>
      <c r="AO1706" t="s">
        <v>54</v>
      </c>
      <c r="AP1706" s="1">
        <v>45275.376388888886</v>
      </c>
    </row>
    <row r="1707" spans="1:43" x14ac:dyDescent="0.35">
      <c r="A1707" t="s">
        <v>12177</v>
      </c>
      <c r="B1707" t="s">
        <v>12178</v>
      </c>
      <c r="C1707" t="s">
        <v>12179</v>
      </c>
      <c r="F1707" t="s">
        <v>12180</v>
      </c>
      <c r="G1707" t="s">
        <v>12181</v>
      </c>
      <c r="H1707" t="s">
        <v>12182</v>
      </c>
      <c r="I1707" t="s">
        <v>394</v>
      </c>
      <c r="J1707" t="s">
        <v>12183</v>
      </c>
      <c r="K1707" t="s">
        <v>12184</v>
      </c>
      <c r="M1707" t="s">
        <v>12185</v>
      </c>
      <c r="N1707" t="s">
        <v>65</v>
      </c>
      <c r="O1707">
        <v>80482</v>
      </c>
      <c r="P1707" t="s">
        <v>50</v>
      </c>
      <c r="U1707" s="1">
        <v>43713.645138888889</v>
      </c>
      <c r="V1707" s="1">
        <v>43713.645138888889</v>
      </c>
      <c r="W1707" s="1">
        <v>43713.645833333336</v>
      </c>
      <c r="X1707" s="1">
        <v>43713.645833333336</v>
      </c>
      <c r="AC1707" t="s">
        <v>51</v>
      </c>
      <c r="AD1707">
        <v>2969552855</v>
      </c>
      <c r="AE1707" s="1">
        <v>40354.339583333334</v>
      </c>
      <c r="AF1707" t="s">
        <v>12186</v>
      </c>
      <c r="AG1707" t="s">
        <v>12187</v>
      </c>
      <c r="AH1707" t="s">
        <v>51</v>
      </c>
      <c r="AI1707" t="s">
        <v>51</v>
      </c>
      <c r="AJ1707" t="s">
        <v>53</v>
      </c>
      <c r="AL1707" t="s">
        <v>78</v>
      </c>
      <c r="AO1707" t="s">
        <v>54</v>
      </c>
      <c r="AP1707" s="1">
        <v>45467.722222222219</v>
      </c>
      <c r="AQ1707" s="1">
        <v>45463.602083333331</v>
      </c>
    </row>
    <row r="1708" spans="1:43" x14ac:dyDescent="0.35">
      <c r="A1708" t="s">
        <v>12188</v>
      </c>
      <c r="B1708" t="s">
        <v>1440</v>
      </c>
      <c r="C1708" t="s">
        <v>97</v>
      </c>
      <c r="D1708" t="s">
        <v>451</v>
      </c>
      <c r="F1708" t="s">
        <v>47</v>
      </c>
      <c r="H1708" t="s">
        <v>12189</v>
      </c>
      <c r="J1708" t="s">
        <v>49</v>
      </c>
      <c r="P1708" t="s">
        <v>50</v>
      </c>
      <c r="U1708" s="1">
        <v>43717</v>
      </c>
      <c r="V1708" s="1">
        <v>43717</v>
      </c>
      <c r="W1708" s="1">
        <v>43717.526388888888</v>
      </c>
      <c r="X1708" s="1">
        <v>43717.615277777775</v>
      </c>
      <c r="AC1708" t="s">
        <v>53</v>
      </c>
      <c r="AD1708">
        <v>2969485219</v>
      </c>
      <c r="AE1708" s="1">
        <v>37784</v>
      </c>
      <c r="AG1708" t="s">
        <v>12190</v>
      </c>
      <c r="AH1708" t="s">
        <v>51</v>
      </c>
      <c r="AJ1708" t="s">
        <v>53</v>
      </c>
      <c r="AL1708" t="s">
        <v>78</v>
      </c>
      <c r="AO1708" t="s">
        <v>5443</v>
      </c>
      <c r="AP1708" s="1">
        <v>44753.496527777781</v>
      </c>
    </row>
    <row r="1709" spans="1:43" x14ac:dyDescent="0.35">
      <c r="A1709" t="s">
        <v>12191</v>
      </c>
      <c r="B1709" t="s">
        <v>11985</v>
      </c>
      <c r="C1709" t="s">
        <v>1421</v>
      </c>
      <c r="F1709" t="s">
        <v>12192</v>
      </c>
      <c r="H1709" t="s">
        <v>11984</v>
      </c>
      <c r="I1709" t="s">
        <v>101</v>
      </c>
      <c r="J1709" t="s">
        <v>11987</v>
      </c>
      <c r="K1709" t="s">
        <v>12193</v>
      </c>
      <c r="M1709" t="s">
        <v>12194</v>
      </c>
      <c r="N1709" t="s">
        <v>287</v>
      </c>
      <c r="O1709">
        <v>80138</v>
      </c>
      <c r="P1709" t="s">
        <v>50</v>
      </c>
      <c r="U1709" s="1">
        <v>43717.39166666667</v>
      </c>
      <c r="V1709" s="1">
        <v>43717.39166666667</v>
      </c>
      <c r="AC1709" t="s">
        <v>53</v>
      </c>
      <c r="AG1709" t="s">
        <v>12195</v>
      </c>
      <c r="AH1709" t="s">
        <v>53</v>
      </c>
      <c r="AJ1709" t="s">
        <v>53</v>
      </c>
      <c r="AK1709" t="s">
        <v>12196</v>
      </c>
      <c r="AL1709" t="s">
        <v>78</v>
      </c>
      <c r="AO1709" t="s">
        <v>54</v>
      </c>
    </row>
    <row r="1710" spans="1:43" x14ac:dyDescent="0.35">
      <c r="A1710" t="s">
        <v>12197</v>
      </c>
      <c r="B1710" t="s">
        <v>12198</v>
      </c>
      <c r="C1710" t="s">
        <v>12199</v>
      </c>
      <c r="F1710">
        <v>17194992642</v>
      </c>
      <c r="H1710" t="s">
        <v>12197</v>
      </c>
      <c r="J1710" t="s">
        <v>7117</v>
      </c>
      <c r="K1710" t="s">
        <v>12200</v>
      </c>
      <c r="M1710" t="s">
        <v>159</v>
      </c>
      <c r="N1710" t="s">
        <v>213</v>
      </c>
      <c r="O1710">
        <v>80915</v>
      </c>
      <c r="P1710" t="s">
        <v>50</v>
      </c>
      <c r="U1710" s="1">
        <v>43718</v>
      </c>
      <c r="V1710" s="1">
        <v>43718</v>
      </c>
      <c r="W1710" s="1">
        <v>43718.716666666667</v>
      </c>
      <c r="X1710" s="1">
        <v>43718.719444444447</v>
      </c>
      <c r="AC1710" t="s">
        <v>53</v>
      </c>
      <c r="AD1710">
        <v>2969515258</v>
      </c>
      <c r="AE1710" s="1">
        <v>38652.375</v>
      </c>
      <c r="AF1710" t="s">
        <v>7119</v>
      </c>
      <c r="AG1710" t="s">
        <v>12201</v>
      </c>
      <c r="AH1710" t="s">
        <v>51</v>
      </c>
      <c r="AJ1710" t="s">
        <v>53</v>
      </c>
      <c r="AL1710" t="s">
        <v>78</v>
      </c>
      <c r="AO1710" t="s">
        <v>5443</v>
      </c>
      <c r="AP1710" s="1">
        <v>45369.665972222225</v>
      </c>
    </row>
    <row r="1711" spans="1:43" x14ac:dyDescent="0.35">
      <c r="A1711" t="s">
        <v>12202</v>
      </c>
      <c r="B1711" t="s">
        <v>12203</v>
      </c>
      <c r="C1711" t="s">
        <v>5954</v>
      </c>
      <c r="D1711" t="s">
        <v>437</v>
      </c>
      <c r="H1711" t="s">
        <v>12204</v>
      </c>
      <c r="I1711" t="s">
        <v>61</v>
      </c>
      <c r="J1711" t="s">
        <v>62</v>
      </c>
      <c r="P1711" t="s">
        <v>50</v>
      </c>
      <c r="U1711" s="1">
        <v>43718.56527777778</v>
      </c>
      <c r="V1711" s="1">
        <v>43718.56527777778</v>
      </c>
      <c r="W1711" s="1">
        <v>43724.585416666669</v>
      </c>
      <c r="X1711" s="1">
        <v>43724.585416666669</v>
      </c>
      <c r="AC1711" t="s">
        <v>53</v>
      </c>
      <c r="AD1711">
        <v>2969479981</v>
      </c>
      <c r="AE1711" s="1">
        <v>37426</v>
      </c>
      <c r="AF1711" t="s">
        <v>3281</v>
      </c>
      <c r="AG1711" t="s">
        <v>12205</v>
      </c>
      <c r="AH1711" t="s">
        <v>53</v>
      </c>
      <c r="AJ1711" t="s">
        <v>53</v>
      </c>
      <c r="AK1711" t="s">
        <v>7761</v>
      </c>
      <c r="AL1711" t="s">
        <v>78</v>
      </c>
      <c r="AO1711" t="s">
        <v>54</v>
      </c>
      <c r="AP1711" s="1">
        <v>44663.664583333331</v>
      </c>
      <c r="AQ1711" s="1">
        <v>44657.686805555553</v>
      </c>
    </row>
    <row r="1712" spans="1:43" x14ac:dyDescent="0.35">
      <c r="A1712" t="s">
        <v>12206</v>
      </c>
      <c r="B1712" t="s">
        <v>12207</v>
      </c>
      <c r="C1712" t="s">
        <v>12208</v>
      </c>
      <c r="F1712" t="s">
        <v>12209</v>
      </c>
      <c r="H1712" t="s">
        <v>12210</v>
      </c>
      <c r="J1712" t="s">
        <v>12211</v>
      </c>
      <c r="K1712" t="s">
        <v>12212</v>
      </c>
      <c r="M1712" t="s">
        <v>172</v>
      </c>
      <c r="N1712" t="s">
        <v>65</v>
      </c>
      <c r="O1712">
        <v>81626</v>
      </c>
      <c r="P1712" t="s">
        <v>50</v>
      </c>
      <c r="U1712" s="1">
        <v>43719</v>
      </c>
      <c r="V1712" s="1">
        <v>43719</v>
      </c>
      <c r="W1712" s="1">
        <v>43719.648611111108</v>
      </c>
      <c r="X1712" s="1">
        <v>43719.648611111108</v>
      </c>
      <c r="AC1712" t="s">
        <v>51</v>
      </c>
      <c r="AD1712">
        <v>2969475477</v>
      </c>
      <c r="AE1712" s="1">
        <v>37166.661111111112</v>
      </c>
      <c r="AF1712" t="s">
        <v>173</v>
      </c>
      <c r="AG1712" t="s">
        <v>12213</v>
      </c>
      <c r="AH1712" t="s">
        <v>51</v>
      </c>
      <c r="AJ1712" t="s">
        <v>53</v>
      </c>
      <c r="AL1712" t="s">
        <v>78</v>
      </c>
      <c r="AO1712" t="s">
        <v>5443</v>
      </c>
      <c r="AP1712" s="1">
        <v>44692.684027777781</v>
      </c>
      <c r="AQ1712" s="1">
        <v>44692.70416666667</v>
      </c>
    </row>
    <row r="1713" spans="1:43" x14ac:dyDescent="0.35">
      <c r="A1713" t="s">
        <v>12214</v>
      </c>
      <c r="B1713" t="s">
        <v>12215</v>
      </c>
      <c r="C1713" t="s">
        <v>961</v>
      </c>
      <c r="F1713" t="s">
        <v>12216</v>
      </c>
      <c r="H1713" t="s">
        <v>12217</v>
      </c>
      <c r="I1713" t="s">
        <v>464</v>
      </c>
      <c r="J1713" t="s">
        <v>465</v>
      </c>
      <c r="K1713" t="s">
        <v>12218</v>
      </c>
      <c r="L1713" t="s">
        <v>12219</v>
      </c>
      <c r="M1713" t="s">
        <v>525</v>
      </c>
      <c r="N1713" t="s">
        <v>287</v>
      </c>
      <c r="O1713" t="s">
        <v>12220</v>
      </c>
      <c r="P1713" t="s">
        <v>50</v>
      </c>
      <c r="U1713" s="1">
        <v>43719.313194444447</v>
      </c>
      <c r="V1713" s="1">
        <v>43719.313194444447</v>
      </c>
      <c r="W1713" s="1">
        <v>43719.317361111112</v>
      </c>
      <c r="X1713" s="1">
        <v>44218.35833333333</v>
      </c>
      <c r="AC1713" t="s">
        <v>53</v>
      </c>
      <c r="AD1713">
        <v>2969543968</v>
      </c>
      <c r="AE1713" s="1">
        <v>40032.470138888886</v>
      </c>
      <c r="AF1713" t="s">
        <v>12221</v>
      </c>
      <c r="AG1713" t="s">
        <v>12222</v>
      </c>
      <c r="AH1713" t="s">
        <v>53</v>
      </c>
      <c r="AJ1713" t="s">
        <v>53</v>
      </c>
      <c r="AK1713" t="s">
        <v>11208</v>
      </c>
      <c r="AL1713" t="s">
        <v>68</v>
      </c>
      <c r="AO1713" t="s">
        <v>54</v>
      </c>
      <c r="AP1713" s="1">
        <v>44574.621527777781</v>
      </c>
    </row>
    <row r="1714" spans="1:43" x14ac:dyDescent="0.35">
      <c r="A1714" t="s">
        <v>12223</v>
      </c>
      <c r="B1714" t="s">
        <v>1451</v>
      </c>
      <c r="C1714" t="s">
        <v>12224</v>
      </c>
      <c r="F1714" t="s">
        <v>12225</v>
      </c>
      <c r="H1714" t="s">
        <v>12226</v>
      </c>
      <c r="I1714" t="s">
        <v>1368</v>
      </c>
      <c r="J1714" t="s">
        <v>12227</v>
      </c>
      <c r="K1714" t="s">
        <v>12228</v>
      </c>
      <c r="M1714" t="s">
        <v>12229</v>
      </c>
      <c r="N1714" t="s">
        <v>637</v>
      </c>
      <c r="O1714">
        <v>79847</v>
      </c>
      <c r="P1714" t="s">
        <v>50</v>
      </c>
      <c r="U1714" s="1">
        <v>43724.496527777781</v>
      </c>
      <c r="V1714" s="1">
        <v>43724.496527777781</v>
      </c>
      <c r="W1714" s="1">
        <v>43724.517361111109</v>
      </c>
      <c r="X1714" s="1">
        <v>43724.517361111109</v>
      </c>
      <c r="AC1714" t="s">
        <v>51</v>
      </c>
      <c r="AD1714">
        <v>2969764228</v>
      </c>
      <c r="AE1714" s="1">
        <v>43048.51458333333</v>
      </c>
      <c r="AF1714" t="s">
        <v>12230</v>
      </c>
      <c r="AG1714" t="s">
        <v>12231</v>
      </c>
      <c r="AH1714" t="s">
        <v>53</v>
      </c>
      <c r="AJ1714" t="s">
        <v>53</v>
      </c>
      <c r="AK1714" t="s">
        <v>11839</v>
      </c>
      <c r="AL1714" t="s">
        <v>68</v>
      </c>
      <c r="AO1714" t="s">
        <v>54</v>
      </c>
      <c r="AP1714" s="1">
        <v>45475.646527777775</v>
      </c>
      <c r="AQ1714" s="1">
        <v>45453.547222222223</v>
      </c>
    </row>
    <row r="1715" spans="1:43" x14ac:dyDescent="0.35">
      <c r="A1715" t="s">
        <v>12232</v>
      </c>
      <c r="B1715" t="s">
        <v>2339</v>
      </c>
      <c r="C1715" t="s">
        <v>12233</v>
      </c>
      <c r="H1715" t="s">
        <v>12232</v>
      </c>
      <c r="J1715" t="s">
        <v>7142</v>
      </c>
      <c r="K1715" t="s">
        <v>7296</v>
      </c>
      <c r="M1715" t="s">
        <v>7297</v>
      </c>
      <c r="N1715" t="s">
        <v>798</v>
      </c>
      <c r="O1715" t="s">
        <v>7298</v>
      </c>
      <c r="P1715" t="s">
        <v>50</v>
      </c>
      <c r="U1715" s="1">
        <v>43725</v>
      </c>
      <c r="V1715" s="1">
        <v>43725</v>
      </c>
      <c r="W1715" s="1">
        <v>43726.464583333334</v>
      </c>
      <c r="X1715" s="1">
        <v>43750.8</v>
      </c>
      <c r="AC1715" t="s">
        <v>53</v>
      </c>
      <c r="AD1715">
        <v>2969584761</v>
      </c>
      <c r="AE1715" s="1">
        <v>41288.714583333334</v>
      </c>
      <c r="AF1715" t="s">
        <v>7145</v>
      </c>
      <c r="AG1715" t="s">
        <v>12234</v>
      </c>
      <c r="AH1715" t="s">
        <v>51</v>
      </c>
      <c r="AJ1715" t="s">
        <v>53</v>
      </c>
      <c r="AL1715" t="s">
        <v>78</v>
      </c>
      <c r="AO1715" t="s">
        <v>5443</v>
      </c>
      <c r="AP1715" s="1">
        <v>45002.551388888889</v>
      </c>
      <c r="AQ1715" s="1">
        <v>45001.324305555558</v>
      </c>
    </row>
    <row r="1716" spans="1:43" x14ac:dyDescent="0.35">
      <c r="A1716" t="s">
        <v>12235</v>
      </c>
      <c r="B1716" t="s">
        <v>12236</v>
      </c>
      <c r="C1716" t="s">
        <v>1403</v>
      </c>
      <c r="F1716" t="s">
        <v>12237</v>
      </c>
      <c r="H1716" t="s">
        <v>12238</v>
      </c>
      <c r="I1716" t="s">
        <v>179</v>
      </c>
      <c r="J1716" t="s">
        <v>8048</v>
      </c>
      <c r="K1716" t="s">
        <v>12239</v>
      </c>
      <c r="M1716" t="s">
        <v>12240</v>
      </c>
      <c r="N1716" t="s">
        <v>326</v>
      </c>
      <c r="O1716">
        <v>80021</v>
      </c>
      <c r="P1716" t="s">
        <v>50</v>
      </c>
      <c r="U1716" s="1">
        <v>43727.456944444442</v>
      </c>
      <c r="V1716" s="1">
        <v>43727.456944444442</v>
      </c>
      <c r="W1716" s="1">
        <v>43727.472916666666</v>
      </c>
      <c r="X1716" s="1">
        <v>43727.472916666666</v>
      </c>
      <c r="AC1716" t="s">
        <v>53</v>
      </c>
      <c r="AD1716">
        <v>2969670756</v>
      </c>
      <c r="AE1716" s="1">
        <v>42165.286111111112</v>
      </c>
      <c r="AF1716" t="s">
        <v>12241</v>
      </c>
      <c r="AG1716" t="s">
        <v>12242</v>
      </c>
      <c r="AH1716" t="s">
        <v>53</v>
      </c>
      <c r="AJ1716" t="s">
        <v>53</v>
      </c>
      <c r="AK1716" t="s">
        <v>7163</v>
      </c>
      <c r="AL1716" t="s">
        <v>78</v>
      </c>
      <c r="AO1716" t="s">
        <v>54</v>
      </c>
      <c r="AP1716" s="1">
        <v>44831.573611111111</v>
      </c>
    </row>
    <row r="1717" spans="1:43" x14ac:dyDescent="0.35">
      <c r="A1717" t="s">
        <v>12243</v>
      </c>
      <c r="B1717" t="s">
        <v>12244</v>
      </c>
      <c r="C1717" t="s">
        <v>12245</v>
      </c>
      <c r="D1717" t="s">
        <v>12246</v>
      </c>
      <c r="H1717" t="s">
        <v>12247</v>
      </c>
      <c r="I1717" t="s">
        <v>61</v>
      </c>
      <c r="J1717" t="s">
        <v>582</v>
      </c>
      <c r="P1717" t="s">
        <v>50</v>
      </c>
      <c r="U1717" s="1">
        <v>43727.502083333333</v>
      </c>
      <c r="V1717" s="1">
        <v>43727.502083333333</v>
      </c>
      <c r="W1717" s="1">
        <v>43727.511111111111</v>
      </c>
      <c r="X1717" s="1">
        <v>43727.511111111111</v>
      </c>
      <c r="AC1717" t="s">
        <v>53</v>
      </c>
      <c r="AD1717">
        <v>2969479981</v>
      </c>
      <c r="AE1717" s="1">
        <v>37426</v>
      </c>
      <c r="AF1717" t="s">
        <v>583</v>
      </c>
      <c r="AG1717" t="s">
        <v>12248</v>
      </c>
      <c r="AH1717" t="s">
        <v>53</v>
      </c>
      <c r="AJ1717" t="s">
        <v>53</v>
      </c>
      <c r="AK1717" t="s">
        <v>12249</v>
      </c>
      <c r="AL1717" t="s">
        <v>78</v>
      </c>
      <c r="AO1717" t="s">
        <v>54</v>
      </c>
      <c r="AP1717" s="1">
        <v>44204.506249999999</v>
      </c>
    </row>
    <row r="1718" spans="1:43" x14ac:dyDescent="0.35">
      <c r="A1718" t="s">
        <v>12250</v>
      </c>
      <c r="B1718" t="s">
        <v>12251</v>
      </c>
      <c r="C1718" t="s">
        <v>2615</v>
      </c>
      <c r="D1718" t="s">
        <v>98</v>
      </c>
      <c r="H1718" t="s">
        <v>12252</v>
      </c>
      <c r="I1718" t="s">
        <v>61</v>
      </c>
      <c r="J1718" t="s">
        <v>582</v>
      </c>
      <c r="P1718" t="s">
        <v>50</v>
      </c>
      <c r="U1718" s="1">
        <v>43727.703472222223</v>
      </c>
      <c r="V1718" s="1">
        <v>43727.703472222223</v>
      </c>
      <c r="W1718" s="1">
        <v>43727.70416666667</v>
      </c>
      <c r="X1718" s="1">
        <v>43727.70416666667</v>
      </c>
      <c r="AC1718" t="s">
        <v>51</v>
      </c>
      <c r="AD1718">
        <v>2969479981</v>
      </c>
      <c r="AE1718" s="1">
        <v>37426</v>
      </c>
      <c r="AF1718" t="s">
        <v>583</v>
      </c>
      <c r="AG1718" t="s">
        <v>12253</v>
      </c>
      <c r="AH1718" t="s">
        <v>53</v>
      </c>
      <c r="AJ1718" t="s">
        <v>53</v>
      </c>
      <c r="AK1718" t="s">
        <v>7761</v>
      </c>
      <c r="AL1718" t="s">
        <v>78</v>
      </c>
      <c r="AO1718" t="s">
        <v>54</v>
      </c>
      <c r="AP1718" s="1">
        <v>43861.723611111112</v>
      </c>
    </row>
    <row r="1719" spans="1:43" x14ac:dyDescent="0.35">
      <c r="A1719" t="s">
        <v>12254</v>
      </c>
      <c r="B1719" t="s">
        <v>12255</v>
      </c>
      <c r="C1719" t="s">
        <v>1338</v>
      </c>
      <c r="D1719" t="s">
        <v>58</v>
      </c>
      <c r="F1719" t="s">
        <v>47</v>
      </c>
      <c r="H1719" t="s">
        <v>12256</v>
      </c>
      <c r="I1719" t="s">
        <v>415</v>
      </c>
      <c r="J1719" t="s">
        <v>49</v>
      </c>
      <c r="P1719" t="s">
        <v>50</v>
      </c>
      <c r="U1719" s="1">
        <v>43728.667361111111</v>
      </c>
      <c r="V1719" s="1">
        <v>43728.667361111111</v>
      </c>
      <c r="W1719" s="1">
        <v>43728.668749999997</v>
      </c>
      <c r="X1719" s="1">
        <v>45196.56527777778</v>
      </c>
      <c r="Y1719" s="1">
        <v>45155.782638888886</v>
      </c>
      <c r="AC1719" t="s">
        <v>53</v>
      </c>
      <c r="AD1719">
        <v>1000000000</v>
      </c>
      <c r="AE1719" s="1">
        <v>37295</v>
      </c>
      <c r="AG1719" t="s">
        <v>12257</v>
      </c>
      <c r="AH1719" t="s">
        <v>53</v>
      </c>
      <c r="AJ1719" t="s">
        <v>53</v>
      </c>
      <c r="AK1719" t="s">
        <v>11208</v>
      </c>
      <c r="AO1719" t="s">
        <v>54</v>
      </c>
      <c r="AP1719" s="1">
        <v>45422.454861111109</v>
      </c>
      <c r="AQ1719" s="1">
        <v>44060.53125</v>
      </c>
    </row>
    <row r="1720" spans="1:43" x14ac:dyDescent="0.35">
      <c r="A1720" t="s">
        <v>12258</v>
      </c>
      <c r="B1720" t="s">
        <v>12259</v>
      </c>
      <c r="C1720" t="s">
        <v>8580</v>
      </c>
      <c r="F1720" t="s">
        <v>12260</v>
      </c>
      <c r="H1720" t="s">
        <v>12261</v>
      </c>
      <c r="J1720" t="s">
        <v>12262</v>
      </c>
      <c r="K1720" t="s">
        <v>12263</v>
      </c>
      <c r="M1720" t="s">
        <v>6882</v>
      </c>
      <c r="N1720" t="s">
        <v>65</v>
      </c>
      <c r="O1720">
        <v>80634</v>
      </c>
      <c r="P1720" t="s">
        <v>50</v>
      </c>
      <c r="U1720" s="1">
        <v>43731</v>
      </c>
      <c r="V1720" s="1">
        <v>43731</v>
      </c>
      <c r="W1720" s="1">
        <v>43731.55</v>
      </c>
      <c r="X1720" s="1">
        <v>43731.55</v>
      </c>
      <c r="AC1720" t="s">
        <v>51</v>
      </c>
      <c r="AD1720">
        <v>2969843331</v>
      </c>
      <c r="AE1720" s="1">
        <v>43383.5</v>
      </c>
      <c r="AF1720" t="s">
        <v>12264</v>
      </c>
      <c r="AG1720" t="s">
        <v>12265</v>
      </c>
      <c r="AH1720" t="s">
        <v>51</v>
      </c>
      <c r="AJ1720" t="s">
        <v>53</v>
      </c>
      <c r="AL1720" t="s">
        <v>78</v>
      </c>
      <c r="AO1720" t="s">
        <v>5443</v>
      </c>
      <c r="AP1720" s="1">
        <v>45137.974999999999</v>
      </c>
      <c r="AQ1720" s="1">
        <v>44838.731944444444</v>
      </c>
    </row>
    <row r="1721" spans="1:43" x14ac:dyDescent="0.35">
      <c r="A1721" t="s">
        <v>12266</v>
      </c>
      <c r="B1721" t="s">
        <v>12267</v>
      </c>
      <c r="C1721" t="s">
        <v>12268</v>
      </c>
      <c r="F1721" t="s">
        <v>12269</v>
      </c>
      <c r="H1721" t="s">
        <v>12266</v>
      </c>
      <c r="J1721" t="s">
        <v>12270</v>
      </c>
      <c r="K1721" t="s">
        <v>12271</v>
      </c>
      <c r="L1721" t="s">
        <v>12272</v>
      </c>
      <c r="M1721" t="s">
        <v>159</v>
      </c>
      <c r="N1721" t="s">
        <v>65</v>
      </c>
      <c r="O1721">
        <v>80906</v>
      </c>
      <c r="P1721" t="s">
        <v>50</v>
      </c>
      <c r="U1721" s="1">
        <v>43732</v>
      </c>
      <c r="V1721" s="1">
        <v>43732</v>
      </c>
      <c r="W1721" s="1">
        <v>43732.408333333333</v>
      </c>
      <c r="X1721" s="1">
        <v>43732.408333333333</v>
      </c>
      <c r="AC1721" t="s">
        <v>53</v>
      </c>
      <c r="AD1721">
        <v>2969913967</v>
      </c>
      <c r="AE1721" s="1">
        <v>43732.423611111109</v>
      </c>
      <c r="AF1721" t="s">
        <v>12273</v>
      </c>
      <c r="AG1721" t="s">
        <v>12274</v>
      </c>
      <c r="AH1721" t="s">
        <v>51</v>
      </c>
      <c r="AJ1721" t="s">
        <v>53</v>
      </c>
      <c r="AL1721" t="s">
        <v>68</v>
      </c>
      <c r="AO1721" t="s">
        <v>5443</v>
      </c>
      <c r="AP1721" s="1">
        <v>45271.673611111109</v>
      </c>
      <c r="AQ1721" s="1">
        <v>44985.509722222225</v>
      </c>
    </row>
    <row r="1722" spans="1:43" x14ac:dyDescent="0.35">
      <c r="A1722" t="s">
        <v>12275</v>
      </c>
      <c r="B1722" t="s">
        <v>12276</v>
      </c>
      <c r="C1722" t="s">
        <v>106</v>
      </c>
      <c r="F1722" t="s">
        <v>12277</v>
      </c>
      <c r="H1722" t="s">
        <v>12275</v>
      </c>
      <c r="J1722" t="s">
        <v>429</v>
      </c>
      <c r="K1722" t="s">
        <v>12278</v>
      </c>
      <c r="M1722" t="s">
        <v>3641</v>
      </c>
      <c r="N1722" t="s">
        <v>65</v>
      </c>
      <c r="O1722" t="s">
        <v>3642</v>
      </c>
      <c r="P1722" t="s">
        <v>50</v>
      </c>
      <c r="U1722" s="1">
        <v>43732</v>
      </c>
      <c r="V1722" s="1">
        <v>43732</v>
      </c>
      <c r="W1722" s="1">
        <v>43732.518055555556</v>
      </c>
      <c r="X1722" s="1">
        <v>43732.518055555556</v>
      </c>
      <c r="AC1722" t="s">
        <v>53</v>
      </c>
      <c r="AD1722">
        <v>2969480426</v>
      </c>
      <c r="AE1722" s="1">
        <v>37448</v>
      </c>
      <c r="AF1722" t="s">
        <v>2012</v>
      </c>
      <c r="AG1722" t="s">
        <v>12279</v>
      </c>
      <c r="AH1722" t="s">
        <v>51</v>
      </c>
      <c r="AJ1722" t="s">
        <v>53</v>
      </c>
      <c r="AL1722" t="s">
        <v>78</v>
      </c>
      <c r="AO1722" t="s">
        <v>5443</v>
      </c>
      <c r="AP1722" s="1">
        <v>44770.692361111112</v>
      </c>
    </row>
    <row r="1723" spans="1:43" x14ac:dyDescent="0.35">
      <c r="A1723" t="s">
        <v>12280</v>
      </c>
      <c r="B1723" t="s">
        <v>12281</v>
      </c>
      <c r="C1723" t="s">
        <v>12282</v>
      </c>
      <c r="F1723" t="s">
        <v>12283</v>
      </c>
      <c r="H1723" t="s">
        <v>12280</v>
      </c>
      <c r="J1723" t="s">
        <v>429</v>
      </c>
      <c r="K1723" t="s">
        <v>3640</v>
      </c>
      <c r="M1723" t="s">
        <v>3641</v>
      </c>
      <c r="N1723" t="s">
        <v>65</v>
      </c>
      <c r="O1723" t="s">
        <v>3642</v>
      </c>
      <c r="P1723" t="s">
        <v>50</v>
      </c>
      <c r="U1723" s="1">
        <v>43732</v>
      </c>
      <c r="V1723" s="1">
        <v>43732</v>
      </c>
      <c r="W1723" s="1">
        <v>43732.51666666667</v>
      </c>
      <c r="X1723" s="1">
        <v>43732.51666666667</v>
      </c>
      <c r="AC1723" t="s">
        <v>53</v>
      </c>
      <c r="AD1723">
        <v>2969480426</v>
      </c>
      <c r="AE1723" s="1">
        <v>37448</v>
      </c>
      <c r="AF1723" t="s">
        <v>2012</v>
      </c>
      <c r="AG1723" t="s">
        <v>12284</v>
      </c>
      <c r="AH1723" t="s">
        <v>51</v>
      </c>
      <c r="AJ1723" t="s">
        <v>53</v>
      </c>
      <c r="AL1723" t="s">
        <v>78</v>
      </c>
      <c r="AO1723" t="s">
        <v>5443</v>
      </c>
      <c r="AP1723" s="1">
        <v>45132.65902777778</v>
      </c>
      <c r="AQ1723" s="1">
        <v>44834.661111111112</v>
      </c>
    </row>
    <row r="1724" spans="1:43" x14ac:dyDescent="0.35">
      <c r="A1724" t="s">
        <v>12285</v>
      </c>
      <c r="B1724" t="s">
        <v>12286</v>
      </c>
      <c r="C1724" t="s">
        <v>331</v>
      </c>
      <c r="D1724" t="s">
        <v>3834</v>
      </c>
      <c r="F1724">
        <v>5756053471</v>
      </c>
      <c r="G1724">
        <v>5756053471</v>
      </c>
      <c r="H1724" t="s">
        <v>12287</v>
      </c>
      <c r="I1724" t="s">
        <v>200</v>
      </c>
      <c r="J1724" t="s">
        <v>12288</v>
      </c>
      <c r="K1724" t="s">
        <v>12289</v>
      </c>
      <c r="M1724" t="s">
        <v>1692</v>
      </c>
      <c r="N1724" t="s">
        <v>398</v>
      </c>
      <c r="O1724">
        <v>88240</v>
      </c>
      <c r="P1724" t="s">
        <v>50</v>
      </c>
      <c r="U1724" s="1">
        <v>43732.367361111108</v>
      </c>
      <c r="V1724" s="1">
        <v>43732.367361111108</v>
      </c>
      <c r="W1724" s="1">
        <v>43732.375694444447</v>
      </c>
      <c r="X1724" s="1">
        <v>44207.40625</v>
      </c>
      <c r="AC1724" t="s">
        <v>53</v>
      </c>
      <c r="AD1724">
        <v>2969585134</v>
      </c>
      <c r="AE1724" s="1">
        <v>41296.611111111109</v>
      </c>
      <c r="AF1724" t="s">
        <v>12290</v>
      </c>
      <c r="AG1724" t="s">
        <v>12291</v>
      </c>
      <c r="AH1724" t="s">
        <v>53</v>
      </c>
      <c r="AJ1724" t="s">
        <v>53</v>
      </c>
      <c r="AK1724" t="s">
        <v>11208</v>
      </c>
      <c r="AL1724" t="s">
        <v>68</v>
      </c>
      <c r="AO1724" t="s">
        <v>54</v>
      </c>
      <c r="AP1724" s="1">
        <v>44978.328472222223</v>
      </c>
      <c r="AQ1724" s="1">
        <v>44978.329861111109</v>
      </c>
    </row>
    <row r="1725" spans="1:43" x14ac:dyDescent="0.35">
      <c r="A1725" t="s">
        <v>12292</v>
      </c>
      <c r="B1725" t="s">
        <v>12293</v>
      </c>
      <c r="C1725" t="s">
        <v>12151</v>
      </c>
      <c r="D1725" t="s">
        <v>240</v>
      </c>
      <c r="H1725" t="s">
        <v>12294</v>
      </c>
      <c r="I1725" t="s">
        <v>61</v>
      </c>
      <c r="J1725" t="s">
        <v>12295</v>
      </c>
      <c r="P1725" t="s">
        <v>50</v>
      </c>
      <c r="U1725" s="1">
        <v>43733.452777777777</v>
      </c>
      <c r="V1725" s="1">
        <v>43733.452777777777</v>
      </c>
      <c r="W1725" s="1">
        <v>43733.456944444442</v>
      </c>
      <c r="X1725" s="1">
        <v>43733.456944444442</v>
      </c>
      <c r="AC1725" t="s">
        <v>53</v>
      </c>
      <c r="AD1725">
        <v>2969914178</v>
      </c>
      <c r="AE1725" s="1">
        <v>43733.456250000003</v>
      </c>
      <c r="AF1725" t="s">
        <v>12296</v>
      </c>
      <c r="AG1725" t="s">
        <v>12297</v>
      </c>
      <c r="AH1725" t="s">
        <v>53</v>
      </c>
      <c r="AJ1725" t="s">
        <v>53</v>
      </c>
      <c r="AK1725" t="s">
        <v>7851</v>
      </c>
      <c r="AL1725" t="s">
        <v>78</v>
      </c>
      <c r="AO1725" t="s">
        <v>54</v>
      </c>
    </row>
    <row r="1726" spans="1:43" x14ac:dyDescent="0.35">
      <c r="A1726" t="s">
        <v>12298</v>
      </c>
      <c r="B1726" t="s">
        <v>11528</v>
      </c>
      <c r="C1726" t="s">
        <v>12299</v>
      </c>
      <c r="D1726" t="s">
        <v>349</v>
      </c>
      <c r="H1726" t="s">
        <v>12300</v>
      </c>
      <c r="J1726" t="s">
        <v>12295</v>
      </c>
      <c r="P1726" t="s">
        <v>50</v>
      </c>
      <c r="U1726" s="1">
        <v>43734</v>
      </c>
      <c r="V1726" s="1">
        <v>43734</v>
      </c>
      <c r="W1726" s="1">
        <v>43734.395138888889</v>
      </c>
      <c r="X1726" s="1">
        <v>43734.395138888889</v>
      </c>
      <c r="AC1726" t="s">
        <v>53</v>
      </c>
      <c r="AD1726">
        <v>2969914178</v>
      </c>
      <c r="AE1726" s="1">
        <v>43733.456250000003</v>
      </c>
      <c r="AF1726" t="s">
        <v>12296</v>
      </c>
      <c r="AG1726" t="s">
        <v>12301</v>
      </c>
      <c r="AH1726" t="s">
        <v>51</v>
      </c>
      <c r="AJ1726" t="s">
        <v>53</v>
      </c>
      <c r="AL1726" t="s">
        <v>68</v>
      </c>
      <c r="AO1726" t="s">
        <v>5443</v>
      </c>
      <c r="AP1726" s="1">
        <v>45222.673611111109</v>
      </c>
    </row>
    <row r="1727" spans="1:43" x14ac:dyDescent="0.35">
      <c r="A1727" t="s">
        <v>12302</v>
      </c>
      <c r="B1727" t="s">
        <v>11528</v>
      </c>
      <c r="C1727" t="s">
        <v>12299</v>
      </c>
      <c r="D1727" t="s">
        <v>349</v>
      </c>
      <c r="F1727" t="s">
        <v>12303</v>
      </c>
      <c r="H1727" t="s">
        <v>12304</v>
      </c>
      <c r="I1727" t="s">
        <v>61</v>
      </c>
      <c r="J1727" t="s">
        <v>12295</v>
      </c>
      <c r="K1727" t="s">
        <v>12305</v>
      </c>
      <c r="M1727" t="s">
        <v>143</v>
      </c>
      <c r="N1727" t="s">
        <v>326</v>
      </c>
      <c r="O1727">
        <v>81506</v>
      </c>
      <c r="P1727" t="s">
        <v>50</v>
      </c>
      <c r="U1727" s="1">
        <v>43734.34375</v>
      </c>
      <c r="V1727" s="1">
        <v>43734.34375</v>
      </c>
      <c r="AC1727" t="s">
        <v>53</v>
      </c>
      <c r="AD1727">
        <v>2969914178</v>
      </c>
      <c r="AE1727" s="1">
        <v>43733.456250000003</v>
      </c>
      <c r="AG1727" t="s">
        <v>12306</v>
      </c>
      <c r="AH1727" t="s">
        <v>53</v>
      </c>
      <c r="AJ1727" t="s">
        <v>53</v>
      </c>
      <c r="AK1727" t="s">
        <v>11356</v>
      </c>
      <c r="AO1727" t="s">
        <v>54</v>
      </c>
    </row>
    <row r="1728" spans="1:43" x14ac:dyDescent="0.35">
      <c r="A1728" t="s">
        <v>12307</v>
      </c>
      <c r="B1728" t="s">
        <v>12308</v>
      </c>
      <c r="C1728" t="s">
        <v>702</v>
      </c>
      <c r="D1728" t="s">
        <v>861</v>
      </c>
      <c r="F1728" t="s">
        <v>12303</v>
      </c>
      <c r="H1728" t="s">
        <v>12309</v>
      </c>
      <c r="I1728" t="s">
        <v>61</v>
      </c>
      <c r="J1728" t="s">
        <v>12295</v>
      </c>
      <c r="P1728" t="s">
        <v>50</v>
      </c>
      <c r="U1728" s="1">
        <v>43734.499305555553</v>
      </c>
      <c r="V1728" s="1">
        <v>43734.499305555553</v>
      </c>
      <c r="W1728" s="1">
        <v>43734.511111111111</v>
      </c>
      <c r="X1728" s="1">
        <v>43734.511111111111</v>
      </c>
      <c r="AC1728" t="s">
        <v>53</v>
      </c>
      <c r="AD1728">
        <v>2969914178</v>
      </c>
      <c r="AE1728" s="1">
        <v>43733.456250000003</v>
      </c>
      <c r="AF1728" t="s">
        <v>12296</v>
      </c>
      <c r="AG1728" t="s">
        <v>12310</v>
      </c>
      <c r="AH1728" t="s">
        <v>53</v>
      </c>
      <c r="AJ1728" t="s">
        <v>53</v>
      </c>
      <c r="AK1728" t="s">
        <v>11356</v>
      </c>
      <c r="AL1728" t="s">
        <v>78</v>
      </c>
      <c r="AO1728" t="s">
        <v>54</v>
      </c>
    </row>
    <row r="1729" spans="1:43" x14ac:dyDescent="0.35">
      <c r="A1729" t="s">
        <v>12311</v>
      </c>
      <c r="B1729" t="s">
        <v>12312</v>
      </c>
      <c r="C1729" t="s">
        <v>2157</v>
      </c>
      <c r="D1729" t="s">
        <v>437</v>
      </c>
      <c r="H1729" t="s">
        <v>12313</v>
      </c>
      <c r="I1729" t="s">
        <v>61</v>
      </c>
      <c r="J1729" t="s">
        <v>12295</v>
      </c>
      <c r="P1729" t="s">
        <v>50</v>
      </c>
      <c r="U1729" s="1">
        <v>43734.506944444445</v>
      </c>
      <c r="V1729" s="1">
        <v>43734.506944444445</v>
      </c>
      <c r="W1729" s="1">
        <v>43734.511111111111</v>
      </c>
      <c r="X1729" s="1">
        <v>43734.511111111111</v>
      </c>
      <c r="AC1729" t="s">
        <v>53</v>
      </c>
      <c r="AD1729">
        <v>2969914178</v>
      </c>
      <c r="AE1729" s="1">
        <v>43733.456250000003</v>
      </c>
      <c r="AF1729" t="s">
        <v>12296</v>
      </c>
      <c r="AG1729" t="s">
        <v>12314</v>
      </c>
      <c r="AH1729" t="s">
        <v>53</v>
      </c>
      <c r="AJ1729" t="s">
        <v>53</v>
      </c>
      <c r="AK1729" t="s">
        <v>11356</v>
      </c>
      <c r="AL1729" t="s">
        <v>78</v>
      </c>
      <c r="AO1729" t="s">
        <v>54</v>
      </c>
      <c r="AP1729" s="1">
        <v>44404.415277777778</v>
      </c>
    </row>
    <row r="1730" spans="1:43" x14ac:dyDescent="0.35">
      <c r="A1730" t="s">
        <v>12315</v>
      </c>
      <c r="B1730" t="s">
        <v>12316</v>
      </c>
      <c r="C1730" t="s">
        <v>12317</v>
      </c>
      <c r="F1730" t="s">
        <v>12318</v>
      </c>
      <c r="H1730" t="s">
        <v>12315</v>
      </c>
      <c r="J1730" t="s">
        <v>12319</v>
      </c>
      <c r="K1730" t="s">
        <v>12320</v>
      </c>
      <c r="M1730" t="s">
        <v>5822</v>
      </c>
      <c r="N1730" t="s">
        <v>65</v>
      </c>
      <c r="O1730">
        <v>80109</v>
      </c>
      <c r="P1730" t="s">
        <v>50</v>
      </c>
      <c r="U1730" s="1">
        <v>43735</v>
      </c>
      <c r="V1730" s="1">
        <v>43735</v>
      </c>
      <c r="W1730" s="1">
        <v>43735.615277777775</v>
      </c>
      <c r="X1730" s="1">
        <v>43735.615277777775</v>
      </c>
      <c r="AC1730" t="s">
        <v>51</v>
      </c>
      <c r="AD1730">
        <v>2969479596</v>
      </c>
      <c r="AE1730" s="1">
        <v>37399</v>
      </c>
      <c r="AF1730" t="s">
        <v>12321</v>
      </c>
      <c r="AG1730" t="s">
        <v>12322</v>
      </c>
      <c r="AH1730" t="s">
        <v>51</v>
      </c>
      <c r="AJ1730" t="s">
        <v>53</v>
      </c>
      <c r="AL1730" t="s">
        <v>78</v>
      </c>
      <c r="AO1730" t="s">
        <v>5443</v>
      </c>
      <c r="AP1730" s="1">
        <v>45463.4</v>
      </c>
    </row>
    <row r="1731" spans="1:43" x14ac:dyDescent="0.35">
      <c r="A1731" t="s">
        <v>12323</v>
      </c>
      <c r="B1731" t="s">
        <v>12324</v>
      </c>
      <c r="C1731" t="s">
        <v>7663</v>
      </c>
      <c r="F1731">
        <v>2542537115</v>
      </c>
      <c r="G1731">
        <v>2542537115</v>
      </c>
      <c r="H1731" t="s">
        <v>12325</v>
      </c>
      <c r="I1731" t="s">
        <v>415</v>
      </c>
      <c r="J1731" t="s">
        <v>12326</v>
      </c>
      <c r="K1731" t="s">
        <v>12327</v>
      </c>
      <c r="M1731" t="s">
        <v>12328</v>
      </c>
      <c r="N1731" t="s">
        <v>798</v>
      </c>
      <c r="O1731">
        <v>76634</v>
      </c>
      <c r="P1731" t="s">
        <v>50</v>
      </c>
      <c r="U1731" s="1">
        <v>43735</v>
      </c>
      <c r="V1731" s="1">
        <v>43735</v>
      </c>
      <c r="W1731" s="1">
        <v>43748.646527777775</v>
      </c>
      <c r="X1731" s="1">
        <v>43748.646527777775</v>
      </c>
      <c r="AC1731" t="s">
        <v>51</v>
      </c>
      <c r="AD1731">
        <v>2969555711</v>
      </c>
      <c r="AE1731" s="1">
        <v>40455.417361111111</v>
      </c>
      <c r="AF1731" t="s">
        <v>12329</v>
      </c>
      <c r="AG1731" t="s">
        <v>12330</v>
      </c>
      <c r="AH1731" t="s">
        <v>51</v>
      </c>
      <c r="AJ1731" t="s">
        <v>53</v>
      </c>
      <c r="AL1731" t="s">
        <v>78</v>
      </c>
      <c r="AO1731" t="s">
        <v>5443</v>
      </c>
      <c r="AP1731" s="1">
        <v>45118.623611111114</v>
      </c>
      <c r="AQ1731" s="1">
        <v>45098.557638888888</v>
      </c>
    </row>
    <row r="1732" spans="1:43" x14ac:dyDescent="0.35">
      <c r="A1732" t="s">
        <v>12331</v>
      </c>
      <c r="B1732" t="s">
        <v>12332</v>
      </c>
      <c r="C1732" t="s">
        <v>2912</v>
      </c>
      <c r="D1732" t="s">
        <v>58</v>
      </c>
      <c r="H1732" t="s">
        <v>12333</v>
      </c>
      <c r="I1732" t="s">
        <v>61</v>
      </c>
      <c r="J1732" t="s">
        <v>12295</v>
      </c>
      <c r="P1732" t="s">
        <v>50</v>
      </c>
      <c r="U1732" s="1">
        <v>43735.650694444441</v>
      </c>
      <c r="V1732" s="1">
        <v>43735.650694444441</v>
      </c>
      <c r="W1732" s="1">
        <v>43738.397916666669</v>
      </c>
      <c r="X1732" s="1">
        <v>43738.397916666669</v>
      </c>
      <c r="AC1732" t="s">
        <v>53</v>
      </c>
      <c r="AD1732">
        <v>2969914178</v>
      </c>
      <c r="AE1732" s="1">
        <v>43733.456250000003</v>
      </c>
      <c r="AF1732" t="s">
        <v>12296</v>
      </c>
      <c r="AG1732" t="s">
        <v>12334</v>
      </c>
      <c r="AH1732" t="s">
        <v>53</v>
      </c>
      <c r="AJ1732" t="s">
        <v>53</v>
      </c>
      <c r="AK1732" t="s">
        <v>11356</v>
      </c>
      <c r="AL1732" t="s">
        <v>78</v>
      </c>
      <c r="AO1732" t="s">
        <v>54</v>
      </c>
    </row>
    <row r="1733" spans="1:43" x14ac:dyDescent="0.35">
      <c r="A1733" t="s">
        <v>12335</v>
      </c>
      <c r="B1733" t="s">
        <v>12336</v>
      </c>
      <c r="C1733" t="s">
        <v>9435</v>
      </c>
      <c r="D1733" t="s">
        <v>437</v>
      </c>
      <c r="H1733" t="s">
        <v>12337</v>
      </c>
      <c r="J1733" t="s">
        <v>12295</v>
      </c>
      <c r="P1733" t="s">
        <v>50</v>
      </c>
      <c r="U1733" s="1">
        <v>43738</v>
      </c>
      <c r="V1733" s="1">
        <v>43738</v>
      </c>
      <c r="W1733" s="1">
        <v>43738.675000000003</v>
      </c>
      <c r="X1733" s="1">
        <v>43738.675000000003</v>
      </c>
      <c r="AC1733" t="s">
        <v>53</v>
      </c>
      <c r="AD1733">
        <v>2969914178</v>
      </c>
      <c r="AE1733" s="1">
        <v>43733.456250000003</v>
      </c>
      <c r="AF1733" t="s">
        <v>12296</v>
      </c>
      <c r="AG1733" t="s">
        <v>12338</v>
      </c>
      <c r="AH1733" t="s">
        <v>51</v>
      </c>
      <c r="AJ1733" t="s">
        <v>53</v>
      </c>
      <c r="AL1733" t="s">
        <v>78</v>
      </c>
      <c r="AO1733" t="s">
        <v>8142</v>
      </c>
      <c r="AP1733" s="1">
        <v>45476.45208333333</v>
      </c>
      <c r="AQ1733" s="1">
        <v>45278.629166666666</v>
      </c>
    </row>
    <row r="1734" spans="1:43" x14ac:dyDescent="0.35">
      <c r="A1734" t="s">
        <v>12339</v>
      </c>
      <c r="B1734" t="s">
        <v>7988</v>
      </c>
      <c r="C1734" t="s">
        <v>530</v>
      </c>
      <c r="D1734" t="s">
        <v>58</v>
      </c>
      <c r="H1734" t="s">
        <v>12340</v>
      </c>
      <c r="I1734" t="s">
        <v>61</v>
      </c>
      <c r="J1734" t="s">
        <v>12295</v>
      </c>
      <c r="P1734" t="s">
        <v>50</v>
      </c>
      <c r="U1734" s="1">
        <v>43738.635416666664</v>
      </c>
      <c r="V1734" s="1">
        <v>43738.635416666664</v>
      </c>
      <c r="W1734" s="1">
        <v>43738.637499999997</v>
      </c>
      <c r="X1734" s="1">
        <v>43738.637499999997</v>
      </c>
      <c r="AC1734" t="s">
        <v>53</v>
      </c>
      <c r="AD1734">
        <v>2969914178</v>
      </c>
      <c r="AE1734" s="1">
        <v>43733.456250000003</v>
      </c>
      <c r="AF1734" t="s">
        <v>12296</v>
      </c>
      <c r="AG1734" t="s">
        <v>12341</v>
      </c>
      <c r="AH1734" t="s">
        <v>53</v>
      </c>
      <c r="AJ1734" t="s">
        <v>53</v>
      </c>
      <c r="AK1734" t="s">
        <v>7761</v>
      </c>
      <c r="AL1734" t="s">
        <v>78</v>
      </c>
      <c r="AO1734" t="s">
        <v>54</v>
      </c>
      <c r="AP1734" s="1">
        <v>44580.895833333336</v>
      </c>
    </row>
    <row r="1735" spans="1:43" x14ac:dyDescent="0.35">
      <c r="A1735" t="s">
        <v>12342</v>
      </c>
      <c r="B1735" t="s">
        <v>12336</v>
      </c>
      <c r="C1735" t="s">
        <v>12343</v>
      </c>
      <c r="F1735" t="s">
        <v>12303</v>
      </c>
      <c r="H1735" t="s">
        <v>12337</v>
      </c>
      <c r="I1735" t="s">
        <v>61</v>
      </c>
      <c r="J1735" t="s">
        <v>12295</v>
      </c>
      <c r="K1735" t="s">
        <v>12344</v>
      </c>
      <c r="L1735" t="s">
        <v>12345</v>
      </c>
      <c r="M1735" t="s">
        <v>8362</v>
      </c>
      <c r="N1735" t="s">
        <v>468</v>
      </c>
      <c r="O1735">
        <v>81506</v>
      </c>
      <c r="P1735" t="s">
        <v>50</v>
      </c>
      <c r="U1735" s="1">
        <v>43738.647222222222</v>
      </c>
      <c r="V1735" s="1">
        <v>43738.647222222222</v>
      </c>
      <c r="AC1735" t="s">
        <v>51</v>
      </c>
      <c r="AD1735">
        <v>2969914178</v>
      </c>
      <c r="AE1735" s="1">
        <v>43733.456250000003</v>
      </c>
      <c r="AG1735" t="s">
        <v>12346</v>
      </c>
      <c r="AH1735" t="s">
        <v>53</v>
      </c>
      <c r="AJ1735" t="s">
        <v>53</v>
      </c>
      <c r="AK1735" t="s">
        <v>7761</v>
      </c>
      <c r="AO1735" t="s">
        <v>54</v>
      </c>
    </row>
    <row r="1736" spans="1:43" x14ac:dyDescent="0.35">
      <c r="A1736" t="s">
        <v>12347</v>
      </c>
      <c r="B1736" t="s">
        <v>12348</v>
      </c>
      <c r="C1736" t="s">
        <v>587</v>
      </c>
      <c r="D1736" t="s">
        <v>240</v>
      </c>
      <c r="H1736" t="s">
        <v>12349</v>
      </c>
      <c r="I1736" t="s">
        <v>61</v>
      </c>
      <c r="J1736" t="s">
        <v>12295</v>
      </c>
      <c r="P1736" t="s">
        <v>50</v>
      </c>
      <c r="U1736" s="1">
        <v>43738.679166666669</v>
      </c>
      <c r="V1736" s="1">
        <v>43738.679166666669</v>
      </c>
      <c r="W1736" s="1">
        <v>43738.695138888892</v>
      </c>
      <c r="X1736" s="1">
        <v>43738.695138888892</v>
      </c>
      <c r="AC1736" t="s">
        <v>53</v>
      </c>
      <c r="AD1736">
        <v>2969914178</v>
      </c>
      <c r="AE1736" s="1">
        <v>43733.456250000003</v>
      </c>
      <c r="AF1736" t="s">
        <v>12296</v>
      </c>
      <c r="AG1736" t="s">
        <v>12350</v>
      </c>
      <c r="AH1736" t="s">
        <v>53</v>
      </c>
      <c r="AJ1736" t="s">
        <v>53</v>
      </c>
      <c r="AK1736" t="s">
        <v>7761</v>
      </c>
      <c r="AL1736" t="s">
        <v>78</v>
      </c>
      <c r="AO1736" t="s">
        <v>54</v>
      </c>
      <c r="AP1736" s="1">
        <v>45470.339583333334</v>
      </c>
      <c r="AQ1736" s="1">
        <v>45210.667361111111</v>
      </c>
    </row>
    <row r="1737" spans="1:43" x14ac:dyDescent="0.35">
      <c r="A1737" t="s">
        <v>12351</v>
      </c>
      <c r="B1737" t="s">
        <v>12352</v>
      </c>
      <c r="C1737" t="s">
        <v>1052</v>
      </c>
      <c r="F1737" t="s">
        <v>12353</v>
      </c>
      <c r="H1737" t="s">
        <v>12354</v>
      </c>
      <c r="J1737" t="s">
        <v>3478</v>
      </c>
      <c r="P1737" t="s">
        <v>50</v>
      </c>
      <c r="U1737" s="1">
        <v>43740</v>
      </c>
      <c r="V1737" s="1">
        <v>43740</v>
      </c>
      <c r="W1737" s="1">
        <v>43740.530555555553</v>
      </c>
      <c r="X1737" s="1">
        <v>43740.530555555553</v>
      </c>
      <c r="AC1737" t="s">
        <v>53</v>
      </c>
      <c r="AD1737">
        <v>2969475096</v>
      </c>
      <c r="AE1737" s="1">
        <v>37141</v>
      </c>
      <c r="AF1737" t="s">
        <v>3480</v>
      </c>
      <c r="AG1737" t="s">
        <v>12355</v>
      </c>
      <c r="AH1737" t="s">
        <v>51</v>
      </c>
      <c r="AJ1737" t="s">
        <v>53</v>
      </c>
      <c r="AL1737" t="s">
        <v>78</v>
      </c>
      <c r="AO1737" t="s">
        <v>8142</v>
      </c>
    </row>
    <row r="1738" spans="1:43" x14ac:dyDescent="0.35">
      <c r="A1738" t="s">
        <v>12356</v>
      </c>
      <c r="B1738" t="s">
        <v>12357</v>
      </c>
      <c r="C1738" t="s">
        <v>830</v>
      </c>
      <c r="F1738" t="s">
        <v>12358</v>
      </c>
      <c r="H1738" t="s">
        <v>12359</v>
      </c>
      <c r="I1738" t="s">
        <v>200</v>
      </c>
      <c r="J1738" t="s">
        <v>12360</v>
      </c>
      <c r="K1738" t="s">
        <v>12361</v>
      </c>
      <c r="M1738" t="s">
        <v>3431</v>
      </c>
      <c r="N1738" t="s">
        <v>326</v>
      </c>
      <c r="O1738">
        <v>81521</v>
      </c>
      <c r="P1738" t="s">
        <v>50</v>
      </c>
      <c r="U1738" s="1">
        <v>43740.631944444445</v>
      </c>
      <c r="V1738" s="1">
        <v>43740.631944444445</v>
      </c>
      <c r="W1738" s="1">
        <v>43741.407638888886</v>
      </c>
      <c r="X1738" s="1">
        <v>43741.407638888886</v>
      </c>
      <c r="AC1738" t="s">
        <v>53</v>
      </c>
      <c r="AD1738">
        <v>2969915739</v>
      </c>
      <c r="AE1738" s="1">
        <v>43741.40625</v>
      </c>
      <c r="AF1738" t="s">
        <v>12362</v>
      </c>
      <c r="AG1738" t="s">
        <v>12363</v>
      </c>
      <c r="AH1738" t="s">
        <v>53</v>
      </c>
      <c r="AJ1738" t="s">
        <v>53</v>
      </c>
      <c r="AK1738" t="s">
        <v>8166</v>
      </c>
      <c r="AL1738" t="s">
        <v>78</v>
      </c>
      <c r="AO1738" t="s">
        <v>54</v>
      </c>
      <c r="AP1738" s="1">
        <v>45092.738194444442</v>
      </c>
      <c r="AQ1738" s="1">
        <v>44624.73333333333</v>
      </c>
    </row>
    <row r="1739" spans="1:43" x14ac:dyDescent="0.35">
      <c r="A1739" t="s">
        <v>12364</v>
      </c>
      <c r="B1739" t="s">
        <v>12365</v>
      </c>
      <c r="C1739" t="s">
        <v>12366</v>
      </c>
      <c r="F1739" t="s">
        <v>12367</v>
      </c>
      <c r="H1739" t="s">
        <v>12364</v>
      </c>
      <c r="J1739" t="s">
        <v>3469</v>
      </c>
      <c r="K1739" t="s">
        <v>12368</v>
      </c>
      <c r="M1739" t="s">
        <v>1296</v>
      </c>
      <c r="N1739" t="s">
        <v>253</v>
      </c>
      <c r="O1739" t="s">
        <v>12369</v>
      </c>
      <c r="P1739" t="s">
        <v>50</v>
      </c>
      <c r="U1739" s="1">
        <v>43741</v>
      </c>
      <c r="V1739" s="1">
        <v>43741</v>
      </c>
      <c r="W1739" s="1">
        <v>43741.533333333333</v>
      </c>
      <c r="X1739" s="1">
        <v>43741.533333333333</v>
      </c>
      <c r="AC1739" t="s">
        <v>53</v>
      </c>
      <c r="AD1739">
        <v>2969702039</v>
      </c>
      <c r="AE1739" s="1">
        <v>42528.619444444441</v>
      </c>
      <c r="AF1739" t="s">
        <v>9789</v>
      </c>
      <c r="AG1739" t="s">
        <v>12370</v>
      </c>
      <c r="AH1739" t="s">
        <v>51</v>
      </c>
      <c r="AJ1739" t="s">
        <v>53</v>
      </c>
      <c r="AL1739" t="s">
        <v>78</v>
      </c>
      <c r="AO1739" t="s">
        <v>5443</v>
      </c>
      <c r="AP1739" s="1">
        <v>44977.4375</v>
      </c>
      <c r="AQ1739" s="1">
        <v>44931.413194444445</v>
      </c>
    </row>
    <row r="1740" spans="1:43" x14ac:dyDescent="0.35">
      <c r="A1740" t="s">
        <v>12371</v>
      </c>
      <c r="B1740" t="s">
        <v>1210</v>
      </c>
      <c r="C1740" t="s">
        <v>3191</v>
      </c>
      <c r="F1740" t="s">
        <v>12372</v>
      </c>
      <c r="H1740" t="s">
        <v>12371</v>
      </c>
      <c r="J1740" t="s">
        <v>12373</v>
      </c>
      <c r="K1740" t="s">
        <v>12374</v>
      </c>
      <c r="M1740" t="s">
        <v>12375</v>
      </c>
      <c r="N1740" t="s">
        <v>12376</v>
      </c>
      <c r="O1740">
        <v>74107</v>
      </c>
      <c r="P1740" t="s">
        <v>50</v>
      </c>
      <c r="U1740" s="1">
        <v>43742</v>
      </c>
      <c r="V1740" s="1">
        <v>43742</v>
      </c>
      <c r="W1740" s="1">
        <v>43742.359722222223</v>
      </c>
      <c r="X1740" s="1">
        <v>44034.418749999997</v>
      </c>
      <c r="AC1740" t="s">
        <v>53</v>
      </c>
      <c r="AD1740">
        <v>2969916056</v>
      </c>
      <c r="AE1740" s="1">
        <v>43742.597916666666</v>
      </c>
      <c r="AF1740" t="s">
        <v>12377</v>
      </c>
      <c r="AG1740" t="s">
        <v>12378</v>
      </c>
      <c r="AH1740" t="s">
        <v>51</v>
      </c>
      <c r="AJ1740" t="s">
        <v>53</v>
      </c>
      <c r="AL1740" t="s">
        <v>78</v>
      </c>
      <c r="AO1740" t="s">
        <v>5443</v>
      </c>
      <c r="AP1740" s="1">
        <v>45219.584722222222</v>
      </c>
      <c r="AQ1740" s="1">
        <v>44795.493055555555</v>
      </c>
    </row>
    <row r="1741" spans="1:43" x14ac:dyDescent="0.35">
      <c r="A1741" t="s">
        <v>12379</v>
      </c>
      <c r="B1741" t="s">
        <v>4813</v>
      </c>
      <c r="C1741" t="s">
        <v>308</v>
      </c>
      <c r="F1741">
        <v>7197262846</v>
      </c>
      <c r="H1741" t="s">
        <v>12380</v>
      </c>
      <c r="J1741" t="s">
        <v>12381</v>
      </c>
      <c r="K1741" t="s">
        <v>12382</v>
      </c>
      <c r="M1741" t="s">
        <v>159</v>
      </c>
      <c r="N1741" t="s">
        <v>65</v>
      </c>
      <c r="O1741" t="s">
        <v>12383</v>
      </c>
      <c r="P1741" t="s">
        <v>50</v>
      </c>
      <c r="U1741" s="1">
        <v>43745</v>
      </c>
      <c r="V1741" s="1">
        <v>43745</v>
      </c>
      <c r="W1741" s="1">
        <v>43745.6875</v>
      </c>
      <c r="X1741" s="1">
        <v>43745.6875</v>
      </c>
      <c r="AC1741" t="s">
        <v>51</v>
      </c>
      <c r="AD1741">
        <v>1000000001</v>
      </c>
      <c r="AE1741" s="1">
        <v>39973.351388888892</v>
      </c>
      <c r="AF1741" t="s">
        <v>3377</v>
      </c>
      <c r="AG1741" t="s">
        <v>12384</v>
      </c>
      <c r="AH1741" t="s">
        <v>51</v>
      </c>
      <c r="AJ1741" t="s">
        <v>53</v>
      </c>
      <c r="AL1741" t="s">
        <v>78</v>
      </c>
      <c r="AO1741" t="s">
        <v>5443</v>
      </c>
      <c r="AP1741" s="1">
        <v>44098.397222222222</v>
      </c>
      <c r="AQ1741" s="1">
        <v>43746.461805555555</v>
      </c>
    </row>
    <row r="1742" spans="1:43" x14ac:dyDescent="0.35">
      <c r="A1742" t="s">
        <v>12385</v>
      </c>
      <c r="B1742" t="s">
        <v>12386</v>
      </c>
      <c r="C1742" t="s">
        <v>12387</v>
      </c>
      <c r="H1742" t="s">
        <v>12388</v>
      </c>
      <c r="P1742" t="s">
        <v>50</v>
      </c>
      <c r="U1742" s="1">
        <v>43745</v>
      </c>
      <c r="V1742" s="1">
        <v>43745</v>
      </c>
      <c r="W1742" s="1">
        <v>43745.392361111109</v>
      </c>
      <c r="X1742" s="1">
        <v>43745.392361111109</v>
      </c>
      <c r="AC1742" t="s">
        <v>53</v>
      </c>
      <c r="AD1742">
        <v>1000000001</v>
      </c>
      <c r="AE1742" s="1">
        <v>39973.351388888892</v>
      </c>
      <c r="AF1742" t="s">
        <v>3377</v>
      </c>
      <c r="AG1742" t="s">
        <v>12389</v>
      </c>
      <c r="AH1742" t="s">
        <v>51</v>
      </c>
      <c r="AJ1742" t="s">
        <v>53</v>
      </c>
      <c r="AL1742" t="s">
        <v>78</v>
      </c>
      <c r="AO1742" t="s">
        <v>8142</v>
      </c>
    </row>
    <row r="1743" spans="1:43" x14ac:dyDescent="0.35">
      <c r="A1743" t="s">
        <v>12390</v>
      </c>
      <c r="B1743" t="s">
        <v>12391</v>
      </c>
      <c r="C1743" t="s">
        <v>1287</v>
      </c>
      <c r="F1743" t="s">
        <v>12392</v>
      </c>
      <c r="H1743" t="s">
        <v>12393</v>
      </c>
      <c r="I1743" t="s">
        <v>200</v>
      </c>
      <c r="J1743" t="s">
        <v>5217</v>
      </c>
      <c r="K1743" t="s">
        <v>12394</v>
      </c>
      <c r="M1743" t="s">
        <v>12395</v>
      </c>
      <c r="N1743" t="s">
        <v>1593</v>
      </c>
      <c r="O1743">
        <v>82901</v>
      </c>
      <c r="P1743" t="s">
        <v>50</v>
      </c>
      <c r="U1743" s="1">
        <v>43745.501388888886</v>
      </c>
      <c r="V1743" s="1">
        <v>43745.501388888886</v>
      </c>
      <c r="W1743" s="1">
        <v>43747.515972222223</v>
      </c>
      <c r="X1743" s="1">
        <v>43747.515972222223</v>
      </c>
      <c r="AC1743" t="s">
        <v>53</v>
      </c>
      <c r="AD1743">
        <v>2969475162</v>
      </c>
      <c r="AE1743" s="1">
        <v>37147</v>
      </c>
      <c r="AF1743" t="s">
        <v>5221</v>
      </c>
      <c r="AG1743" t="s">
        <v>12396</v>
      </c>
      <c r="AH1743" t="s">
        <v>53</v>
      </c>
      <c r="AJ1743" t="s">
        <v>53</v>
      </c>
      <c r="AK1743" t="s">
        <v>11356</v>
      </c>
      <c r="AL1743" t="s">
        <v>78</v>
      </c>
      <c r="AO1743" t="s">
        <v>54</v>
      </c>
      <c r="AP1743" s="1">
        <v>44124.585416666669</v>
      </c>
    </row>
    <row r="1744" spans="1:43" x14ac:dyDescent="0.35">
      <c r="A1744" t="s">
        <v>12397</v>
      </c>
      <c r="B1744" t="s">
        <v>8826</v>
      </c>
      <c r="C1744" t="s">
        <v>12398</v>
      </c>
      <c r="F1744">
        <v>303</v>
      </c>
      <c r="H1744" t="s">
        <v>12399</v>
      </c>
      <c r="I1744" t="s">
        <v>464</v>
      </c>
      <c r="J1744" t="s">
        <v>465</v>
      </c>
      <c r="K1744" t="s">
        <v>12400</v>
      </c>
      <c r="M1744" t="s">
        <v>2815</v>
      </c>
      <c r="N1744" t="s">
        <v>326</v>
      </c>
      <c r="O1744">
        <v>80018</v>
      </c>
      <c r="P1744" t="s">
        <v>50</v>
      </c>
      <c r="U1744" s="1">
        <v>43745.56527777778</v>
      </c>
      <c r="V1744" s="1">
        <v>43745.56527777778</v>
      </c>
      <c r="W1744" s="1">
        <v>43747.507638888892</v>
      </c>
      <c r="X1744" s="1">
        <v>43747.507638888892</v>
      </c>
      <c r="AC1744" t="s">
        <v>53</v>
      </c>
      <c r="AD1744">
        <v>2969543968</v>
      </c>
      <c r="AE1744" s="1">
        <v>40032.470138888886</v>
      </c>
      <c r="AF1744" t="s">
        <v>2327</v>
      </c>
      <c r="AG1744" t="s">
        <v>12401</v>
      </c>
      <c r="AH1744" t="s">
        <v>53</v>
      </c>
      <c r="AJ1744" t="s">
        <v>53</v>
      </c>
      <c r="AK1744" t="s">
        <v>7851</v>
      </c>
      <c r="AL1744" t="s">
        <v>78</v>
      </c>
      <c r="AO1744" t="s">
        <v>54</v>
      </c>
      <c r="AP1744" s="1">
        <v>44218.384722222225</v>
      </c>
    </row>
    <row r="1745" spans="1:43" x14ac:dyDescent="0.35">
      <c r="A1745" t="s">
        <v>12402</v>
      </c>
      <c r="B1745" t="s">
        <v>1971</v>
      </c>
      <c r="C1745" t="s">
        <v>12403</v>
      </c>
      <c r="F1745" t="s">
        <v>12404</v>
      </c>
      <c r="H1745" t="s">
        <v>12405</v>
      </c>
      <c r="I1745" t="s">
        <v>200</v>
      </c>
      <c r="J1745" t="s">
        <v>5217</v>
      </c>
      <c r="K1745" t="s">
        <v>12406</v>
      </c>
      <c r="M1745" t="s">
        <v>2184</v>
      </c>
      <c r="N1745" t="s">
        <v>608</v>
      </c>
      <c r="O1745">
        <v>81650</v>
      </c>
      <c r="P1745" t="s">
        <v>50</v>
      </c>
      <c r="U1745" s="1">
        <v>43745.85833333333</v>
      </c>
      <c r="V1745" s="1">
        <v>43745.85833333333</v>
      </c>
      <c r="W1745" s="1">
        <v>43747.504861111112</v>
      </c>
      <c r="X1745" s="1">
        <v>43747.504861111112</v>
      </c>
      <c r="AC1745" t="s">
        <v>51</v>
      </c>
      <c r="AD1745">
        <v>2969475162</v>
      </c>
      <c r="AE1745" s="1">
        <v>37147</v>
      </c>
      <c r="AF1745" t="s">
        <v>5221</v>
      </c>
      <c r="AG1745" t="s">
        <v>12407</v>
      </c>
      <c r="AH1745" t="s">
        <v>53</v>
      </c>
      <c r="AJ1745" t="s">
        <v>53</v>
      </c>
      <c r="AK1745" t="s">
        <v>11356</v>
      </c>
      <c r="AL1745" t="s">
        <v>78</v>
      </c>
      <c r="AO1745" t="s">
        <v>54</v>
      </c>
      <c r="AP1745" s="1">
        <v>45376.334722222222</v>
      </c>
    </row>
    <row r="1746" spans="1:43" x14ac:dyDescent="0.35">
      <c r="A1746" t="s">
        <v>12408</v>
      </c>
      <c r="B1746" t="s">
        <v>4035</v>
      </c>
      <c r="C1746" t="s">
        <v>519</v>
      </c>
      <c r="F1746" t="s">
        <v>12409</v>
      </c>
      <c r="H1746" t="s">
        <v>12408</v>
      </c>
      <c r="J1746" t="s">
        <v>5239</v>
      </c>
      <c r="K1746" t="s">
        <v>12410</v>
      </c>
      <c r="M1746" t="s">
        <v>12411</v>
      </c>
      <c r="N1746" t="s">
        <v>5277</v>
      </c>
      <c r="O1746">
        <v>82636</v>
      </c>
      <c r="P1746" t="s">
        <v>50</v>
      </c>
      <c r="U1746" s="1">
        <v>43746</v>
      </c>
      <c r="V1746" s="1">
        <v>43746</v>
      </c>
      <c r="W1746" s="1">
        <v>43747.486805555556</v>
      </c>
      <c r="X1746" s="1">
        <v>43747.486805555556</v>
      </c>
      <c r="AC1746" t="s">
        <v>53</v>
      </c>
      <c r="AD1746">
        <v>2969475162</v>
      </c>
      <c r="AE1746" s="1">
        <v>37147</v>
      </c>
      <c r="AF1746" t="s">
        <v>5221</v>
      </c>
      <c r="AG1746" t="s">
        <v>12412</v>
      </c>
      <c r="AH1746" t="s">
        <v>51</v>
      </c>
      <c r="AJ1746" t="s">
        <v>53</v>
      </c>
      <c r="AL1746" t="s">
        <v>78</v>
      </c>
      <c r="AO1746" t="s">
        <v>5443</v>
      </c>
    </row>
    <row r="1747" spans="1:43" x14ac:dyDescent="0.35">
      <c r="A1747" t="s">
        <v>12413</v>
      </c>
      <c r="B1747" t="s">
        <v>12414</v>
      </c>
      <c r="C1747" t="s">
        <v>12415</v>
      </c>
      <c r="F1747">
        <v>7192070606</v>
      </c>
      <c r="H1747" t="s">
        <v>12416</v>
      </c>
      <c r="I1747" t="s">
        <v>101</v>
      </c>
      <c r="J1747" t="s">
        <v>12417</v>
      </c>
      <c r="K1747" t="s">
        <v>12418</v>
      </c>
      <c r="M1747" t="s">
        <v>1553</v>
      </c>
      <c r="N1747" t="s">
        <v>287</v>
      </c>
      <c r="O1747">
        <v>81201</v>
      </c>
      <c r="P1747" t="s">
        <v>50</v>
      </c>
      <c r="U1747" s="1">
        <v>43746.70208333333</v>
      </c>
      <c r="V1747" s="1">
        <v>43746.70208333333</v>
      </c>
      <c r="W1747" s="1">
        <v>43747.473611111112</v>
      </c>
      <c r="X1747" s="1">
        <v>43871.519444444442</v>
      </c>
      <c r="AC1747" t="s">
        <v>53</v>
      </c>
      <c r="AD1747">
        <v>2969508475</v>
      </c>
      <c r="AE1747" s="1">
        <v>38258.615277777775</v>
      </c>
      <c r="AF1747" t="s">
        <v>12419</v>
      </c>
      <c r="AG1747" t="s">
        <v>12420</v>
      </c>
      <c r="AH1747" t="s">
        <v>53</v>
      </c>
      <c r="AJ1747" t="s">
        <v>53</v>
      </c>
      <c r="AK1747" t="s">
        <v>7801</v>
      </c>
      <c r="AL1747" t="s">
        <v>78</v>
      </c>
      <c r="AO1747" t="s">
        <v>54</v>
      </c>
      <c r="AP1747" s="1">
        <v>45260.393750000003</v>
      </c>
      <c r="AQ1747" s="1">
        <v>45135.65347222222</v>
      </c>
    </row>
    <row r="1748" spans="1:43" x14ac:dyDescent="0.35">
      <c r="A1748" t="s">
        <v>12421</v>
      </c>
      <c r="B1748" t="s">
        <v>1624</v>
      </c>
      <c r="C1748" t="s">
        <v>5526</v>
      </c>
      <c r="D1748" t="s">
        <v>12422</v>
      </c>
      <c r="F1748" t="s">
        <v>12423</v>
      </c>
      <c r="G1748" t="s">
        <v>12424</v>
      </c>
      <c r="H1748" t="s">
        <v>12425</v>
      </c>
      <c r="I1748" t="s">
        <v>179</v>
      </c>
      <c r="J1748" t="s">
        <v>272</v>
      </c>
      <c r="K1748" t="s">
        <v>273</v>
      </c>
      <c r="M1748" t="s">
        <v>274</v>
      </c>
      <c r="N1748" t="s">
        <v>275</v>
      </c>
      <c r="O1748">
        <v>27612</v>
      </c>
      <c r="P1748" t="s">
        <v>50</v>
      </c>
      <c r="U1748" s="1">
        <v>43747.56527777778</v>
      </c>
      <c r="V1748" s="1">
        <v>43747.56527777778</v>
      </c>
      <c r="W1748" s="1">
        <v>43747.579861111109</v>
      </c>
      <c r="X1748" s="1">
        <v>43747.579861111109</v>
      </c>
      <c r="AC1748" t="s">
        <v>53</v>
      </c>
      <c r="AD1748">
        <v>2969474461</v>
      </c>
      <c r="AE1748" s="1">
        <v>37104.381944444445</v>
      </c>
      <c r="AF1748" t="s">
        <v>7788</v>
      </c>
      <c r="AG1748" t="s">
        <v>12426</v>
      </c>
      <c r="AH1748" t="s">
        <v>53</v>
      </c>
      <c r="AJ1748" t="s">
        <v>53</v>
      </c>
      <c r="AK1748" t="s">
        <v>11356</v>
      </c>
      <c r="AL1748" t="s">
        <v>78</v>
      </c>
      <c r="AO1748" t="s">
        <v>54</v>
      </c>
      <c r="AP1748" s="1">
        <v>45393.415277777778</v>
      </c>
      <c r="AQ1748" s="1">
        <v>45393.417361111111</v>
      </c>
    </row>
    <row r="1749" spans="1:43" x14ac:dyDescent="0.35">
      <c r="A1749" t="s">
        <v>12427</v>
      </c>
      <c r="B1749" t="s">
        <v>747</v>
      </c>
      <c r="C1749" t="s">
        <v>12428</v>
      </c>
      <c r="H1749" t="s">
        <v>12429</v>
      </c>
      <c r="I1749" t="s">
        <v>1368</v>
      </c>
      <c r="J1749" t="s">
        <v>12430</v>
      </c>
      <c r="P1749" t="s">
        <v>50</v>
      </c>
      <c r="U1749" s="1">
        <v>43747.6</v>
      </c>
      <c r="V1749" s="1">
        <v>43747.6</v>
      </c>
      <c r="W1749" s="1">
        <v>43747.629861111112</v>
      </c>
      <c r="X1749" s="1">
        <v>44089.588194444441</v>
      </c>
      <c r="AC1749" t="s">
        <v>53</v>
      </c>
      <c r="AD1749">
        <v>2969916837</v>
      </c>
      <c r="AE1749" s="1">
        <v>43747.629861111112</v>
      </c>
      <c r="AF1749" t="s">
        <v>12431</v>
      </c>
      <c r="AG1749" t="s">
        <v>12432</v>
      </c>
      <c r="AH1749" t="s">
        <v>53</v>
      </c>
      <c r="AJ1749" t="s">
        <v>53</v>
      </c>
      <c r="AK1749" t="s">
        <v>12249</v>
      </c>
      <c r="AL1749" t="s">
        <v>78</v>
      </c>
      <c r="AO1749" t="s">
        <v>54</v>
      </c>
      <c r="AP1749" s="1">
        <v>45433.538194444445</v>
      </c>
      <c r="AQ1749" s="1">
        <v>45433.536805555559</v>
      </c>
    </row>
    <row r="1750" spans="1:43" x14ac:dyDescent="0.35">
      <c r="A1750" t="s">
        <v>12433</v>
      </c>
      <c r="B1750" t="s">
        <v>12434</v>
      </c>
      <c r="C1750" t="s">
        <v>707</v>
      </c>
      <c r="F1750">
        <v>5754306557</v>
      </c>
      <c r="H1750" t="s">
        <v>12435</v>
      </c>
      <c r="I1750" t="s">
        <v>415</v>
      </c>
      <c r="J1750" t="s">
        <v>12436</v>
      </c>
      <c r="K1750" t="s">
        <v>12437</v>
      </c>
      <c r="M1750" t="s">
        <v>7946</v>
      </c>
      <c r="N1750" t="s">
        <v>253</v>
      </c>
      <c r="O1750" t="s">
        <v>12438</v>
      </c>
      <c r="P1750" t="s">
        <v>50</v>
      </c>
      <c r="U1750" s="1">
        <v>43747.750694444447</v>
      </c>
      <c r="V1750" s="1">
        <v>43747.750694444447</v>
      </c>
      <c r="W1750" s="1">
        <v>43747.751388888886</v>
      </c>
      <c r="X1750" s="1">
        <v>43952.363194444442</v>
      </c>
      <c r="AC1750" t="s">
        <v>53</v>
      </c>
      <c r="AD1750">
        <v>2969917095</v>
      </c>
      <c r="AE1750" s="1">
        <v>43748.508333333331</v>
      </c>
      <c r="AF1750" t="s">
        <v>12439</v>
      </c>
      <c r="AG1750" t="s">
        <v>12440</v>
      </c>
      <c r="AH1750" t="s">
        <v>51</v>
      </c>
      <c r="AI1750" t="s">
        <v>51</v>
      </c>
      <c r="AJ1750" t="s">
        <v>53</v>
      </c>
      <c r="AL1750" t="s">
        <v>78</v>
      </c>
      <c r="AO1750" t="s">
        <v>54</v>
      </c>
      <c r="AP1750" s="1">
        <v>44404.620138888888</v>
      </c>
      <c r="AQ1750" s="1">
        <v>43932.782638888886</v>
      </c>
    </row>
    <row r="1751" spans="1:43" x14ac:dyDescent="0.35">
      <c r="A1751" t="s">
        <v>12441</v>
      </c>
      <c r="B1751" t="s">
        <v>12442</v>
      </c>
      <c r="C1751" t="s">
        <v>12443</v>
      </c>
      <c r="D1751" t="s">
        <v>12444</v>
      </c>
      <c r="F1751" t="s">
        <v>12445</v>
      </c>
      <c r="H1751" t="s">
        <v>12446</v>
      </c>
      <c r="I1751" t="s">
        <v>415</v>
      </c>
      <c r="J1751" t="s">
        <v>12447</v>
      </c>
      <c r="K1751" t="s">
        <v>12448</v>
      </c>
      <c r="M1751" t="s">
        <v>12449</v>
      </c>
      <c r="N1751" t="s">
        <v>12449</v>
      </c>
      <c r="O1751">
        <v>31123</v>
      </c>
      <c r="P1751" t="s">
        <v>5151</v>
      </c>
      <c r="U1751" s="1">
        <v>43747.781944444447</v>
      </c>
      <c r="V1751" s="1">
        <v>43747.781944444447</v>
      </c>
      <c r="W1751" s="1">
        <v>43748.636111111111</v>
      </c>
      <c r="X1751" s="1">
        <v>43748.636111111111</v>
      </c>
      <c r="AC1751" t="s">
        <v>53</v>
      </c>
      <c r="AD1751">
        <v>2973526096</v>
      </c>
      <c r="AE1751" s="1">
        <v>45111.470138888886</v>
      </c>
      <c r="AG1751" t="s">
        <v>12450</v>
      </c>
      <c r="AH1751" t="s">
        <v>53</v>
      </c>
      <c r="AJ1751" t="s">
        <v>53</v>
      </c>
      <c r="AK1751" t="s">
        <v>12451</v>
      </c>
      <c r="AL1751" t="s">
        <v>78</v>
      </c>
      <c r="AO1751" t="s">
        <v>54</v>
      </c>
    </row>
    <row r="1752" spans="1:43" x14ac:dyDescent="0.35">
      <c r="A1752" t="s">
        <v>12452</v>
      </c>
      <c r="B1752" t="s">
        <v>12453</v>
      </c>
      <c r="C1752" t="s">
        <v>443</v>
      </c>
      <c r="F1752" t="s">
        <v>12454</v>
      </c>
      <c r="H1752" t="s">
        <v>12455</v>
      </c>
      <c r="I1752" t="s">
        <v>200</v>
      </c>
      <c r="J1752" t="s">
        <v>5239</v>
      </c>
      <c r="K1752" t="s">
        <v>12456</v>
      </c>
      <c r="M1752" t="s">
        <v>12457</v>
      </c>
      <c r="N1752" t="s">
        <v>5277</v>
      </c>
      <c r="O1752">
        <v>82901</v>
      </c>
      <c r="P1752" t="s">
        <v>50</v>
      </c>
      <c r="U1752" s="1">
        <v>43748.375</v>
      </c>
      <c r="V1752" s="1">
        <v>43748.375</v>
      </c>
      <c r="W1752" s="1">
        <v>43748.637499999997</v>
      </c>
      <c r="X1752" s="1">
        <v>43748.637499999997</v>
      </c>
      <c r="AC1752" t="s">
        <v>53</v>
      </c>
      <c r="AD1752">
        <v>2969475162</v>
      </c>
      <c r="AE1752" s="1">
        <v>37147</v>
      </c>
      <c r="AF1752" t="s">
        <v>5221</v>
      </c>
      <c r="AG1752" t="s">
        <v>12458</v>
      </c>
      <c r="AH1752" t="s">
        <v>53</v>
      </c>
      <c r="AJ1752" t="s">
        <v>53</v>
      </c>
      <c r="AK1752" t="s">
        <v>7851</v>
      </c>
      <c r="AL1752" t="s">
        <v>78</v>
      </c>
      <c r="AO1752" t="s">
        <v>54</v>
      </c>
      <c r="AP1752" s="1">
        <v>44413.370833333334</v>
      </c>
    </row>
    <row r="1753" spans="1:43" x14ac:dyDescent="0.35">
      <c r="A1753" t="s">
        <v>12459</v>
      </c>
      <c r="B1753" t="s">
        <v>3972</v>
      </c>
      <c r="C1753" t="s">
        <v>1471</v>
      </c>
      <c r="F1753" t="s">
        <v>12460</v>
      </c>
      <c r="G1753" t="s">
        <v>12461</v>
      </c>
      <c r="H1753" t="s">
        <v>452</v>
      </c>
      <c r="I1753" t="s">
        <v>271</v>
      </c>
      <c r="J1753" t="s">
        <v>453</v>
      </c>
      <c r="K1753" t="s">
        <v>6775</v>
      </c>
      <c r="M1753" t="s">
        <v>419</v>
      </c>
      <c r="N1753" t="s">
        <v>501</v>
      </c>
      <c r="O1753">
        <v>87107</v>
      </c>
      <c r="P1753" t="s">
        <v>50</v>
      </c>
      <c r="U1753" s="1">
        <v>43748.511805555558</v>
      </c>
      <c r="V1753" s="1">
        <v>43748.511805555558</v>
      </c>
      <c r="W1753" s="1">
        <v>43748.591666666667</v>
      </c>
      <c r="X1753" s="1">
        <v>43748.591666666667</v>
      </c>
      <c r="AC1753" t="s">
        <v>53</v>
      </c>
      <c r="AD1753">
        <v>2969521508</v>
      </c>
      <c r="AE1753" s="1">
        <v>39021.518055555556</v>
      </c>
      <c r="AF1753" t="s">
        <v>456</v>
      </c>
      <c r="AG1753" t="s">
        <v>12462</v>
      </c>
      <c r="AH1753" t="s">
        <v>53</v>
      </c>
      <c r="AJ1753" t="s">
        <v>53</v>
      </c>
      <c r="AK1753" t="s">
        <v>11208</v>
      </c>
      <c r="AL1753" t="s">
        <v>68</v>
      </c>
      <c r="AO1753" t="s">
        <v>54</v>
      </c>
      <c r="AP1753" s="1">
        <v>45400.436111111114</v>
      </c>
      <c r="AQ1753" s="1">
        <v>45371.696527777778</v>
      </c>
    </row>
    <row r="1754" spans="1:43" x14ac:dyDescent="0.35">
      <c r="A1754" t="s">
        <v>12463</v>
      </c>
      <c r="B1754" t="s">
        <v>653</v>
      </c>
      <c r="C1754" t="s">
        <v>12464</v>
      </c>
      <c r="F1754" t="s">
        <v>12465</v>
      </c>
      <c r="G1754">
        <v>5059778455</v>
      </c>
      <c r="H1754" t="s">
        <v>12466</v>
      </c>
      <c r="I1754" t="s">
        <v>179</v>
      </c>
      <c r="J1754" t="s">
        <v>12467</v>
      </c>
      <c r="K1754" t="s">
        <v>12468</v>
      </c>
      <c r="M1754" t="s">
        <v>2637</v>
      </c>
      <c r="N1754" t="s">
        <v>501</v>
      </c>
      <c r="O1754">
        <v>87109</v>
      </c>
      <c r="P1754" t="s">
        <v>50</v>
      </c>
      <c r="U1754" s="1">
        <v>43748.531944444447</v>
      </c>
      <c r="V1754" s="1">
        <v>43748.531944444447</v>
      </c>
      <c r="W1754" s="1">
        <v>43748.684027777781</v>
      </c>
      <c r="X1754" s="1">
        <v>43748.684027777781</v>
      </c>
      <c r="AC1754" t="s">
        <v>53</v>
      </c>
      <c r="AD1754">
        <v>2969896431</v>
      </c>
      <c r="AE1754" s="1">
        <v>43657.61041666667</v>
      </c>
      <c r="AF1754" t="s">
        <v>12469</v>
      </c>
      <c r="AG1754" t="s">
        <v>12470</v>
      </c>
      <c r="AH1754" t="s">
        <v>53</v>
      </c>
      <c r="AJ1754" t="s">
        <v>53</v>
      </c>
      <c r="AK1754" t="s">
        <v>12008</v>
      </c>
      <c r="AL1754" t="s">
        <v>78</v>
      </c>
      <c r="AO1754" t="s">
        <v>54</v>
      </c>
      <c r="AP1754" s="1">
        <v>45471.561805555553</v>
      </c>
      <c r="AQ1754" s="1">
        <v>45468.45</v>
      </c>
    </row>
    <row r="1755" spans="1:43" x14ac:dyDescent="0.35">
      <c r="A1755" t="s">
        <v>12471</v>
      </c>
      <c r="B1755" t="s">
        <v>12472</v>
      </c>
      <c r="C1755" t="s">
        <v>7692</v>
      </c>
      <c r="F1755">
        <v>7025231046</v>
      </c>
      <c r="H1755" t="s">
        <v>12471</v>
      </c>
      <c r="J1755" t="s">
        <v>12473</v>
      </c>
      <c r="K1755" t="s">
        <v>12474</v>
      </c>
      <c r="M1755" t="s">
        <v>732</v>
      </c>
      <c r="N1755" t="s">
        <v>213</v>
      </c>
      <c r="O1755">
        <v>81635</v>
      </c>
      <c r="P1755" t="s">
        <v>50</v>
      </c>
      <c r="U1755" s="1">
        <v>43749</v>
      </c>
      <c r="V1755" s="1">
        <v>43749</v>
      </c>
      <c r="W1755" s="1">
        <v>43749.57916666667</v>
      </c>
      <c r="X1755" s="1">
        <v>43749.57916666667</v>
      </c>
      <c r="AC1755" t="s">
        <v>53</v>
      </c>
      <c r="AD1755">
        <v>2969917541</v>
      </c>
      <c r="AE1755" s="1">
        <v>43752.484722222223</v>
      </c>
      <c r="AF1755" t="s">
        <v>12475</v>
      </c>
      <c r="AG1755" t="s">
        <v>12476</v>
      </c>
      <c r="AH1755" t="s">
        <v>51</v>
      </c>
      <c r="AJ1755" t="s">
        <v>53</v>
      </c>
      <c r="AL1755" t="s">
        <v>68</v>
      </c>
      <c r="AO1755" t="s">
        <v>5443</v>
      </c>
      <c r="AP1755" s="1">
        <v>45458.535416666666</v>
      </c>
      <c r="AQ1755" s="1">
        <v>45458.540277777778</v>
      </c>
    </row>
    <row r="1756" spans="1:43" x14ac:dyDescent="0.35">
      <c r="A1756" t="s">
        <v>12477</v>
      </c>
      <c r="B1756" t="s">
        <v>6118</v>
      </c>
      <c r="C1756" t="s">
        <v>7359</v>
      </c>
      <c r="D1756" t="s">
        <v>98</v>
      </c>
      <c r="H1756" t="s">
        <v>12478</v>
      </c>
      <c r="J1756" t="s">
        <v>882</v>
      </c>
      <c r="P1756" t="s">
        <v>50</v>
      </c>
      <c r="U1756" s="1">
        <v>43749</v>
      </c>
      <c r="V1756" s="1">
        <v>43749</v>
      </c>
      <c r="W1756" s="1">
        <v>43749.490972222222</v>
      </c>
      <c r="X1756" s="1">
        <v>43749.490972222222</v>
      </c>
      <c r="AC1756" t="s">
        <v>53</v>
      </c>
      <c r="AD1756">
        <v>2969482269</v>
      </c>
      <c r="AE1756" s="1">
        <v>37567</v>
      </c>
      <c r="AF1756" t="s">
        <v>884</v>
      </c>
      <c r="AG1756" t="s">
        <v>12479</v>
      </c>
      <c r="AH1756" t="s">
        <v>51</v>
      </c>
      <c r="AJ1756" t="s">
        <v>53</v>
      </c>
      <c r="AL1756" t="s">
        <v>78</v>
      </c>
      <c r="AO1756" t="s">
        <v>5443</v>
      </c>
      <c r="AP1756" s="1">
        <v>44355.390277777777</v>
      </c>
      <c r="AQ1756" s="1">
        <v>43899.792361111111</v>
      </c>
    </row>
    <row r="1757" spans="1:43" x14ac:dyDescent="0.35">
      <c r="A1757" t="s">
        <v>12480</v>
      </c>
      <c r="B1757" t="s">
        <v>12481</v>
      </c>
      <c r="C1757" t="s">
        <v>3475</v>
      </c>
      <c r="F1757" t="s">
        <v>5948</v>
      </c>
      <c r="H1757" t="s">
        <v>12482</v>
      </c>
      <c r="I1757" t="s">
        <v>179</v>
      </c>
      <c r="J1757" t="s">
        <v>1761</v>
      </c>
      <c r="K1757" t="s">
        <v>5950</v>
      </c>
      <c r="M1757" t="s">
        <v>159</v>
      </c>
      <c r="N1757" t="s">
        <v>65</v>
      </c>
      <c r="O1757">
        <v>80910</v>
      </c>
      <c r="P1757" t="s">
        <v>50</v>
      </c>
      <c r="U1757" s="1">
        <v>42640.709722222222</v>
      </c>
      <c r="V1757" s="1">
        <v>43749.45416666667</v>
      </c>
      <c r="W1757" s="1">
        <v>42640.711111111108</v>
      </c>
      <c r="X1757" s="1">
        <v>45247.518750000003</v>
      </c>
      <c r="Y1757" s="1">
        <v>45245.387499999997</v>
      </c>
      <c r="AC1757" t="s">
        <v>53</v>
      </c>
      <c r="AD1757">
        <v>2969476832</v>
      </c>
      <c r="AE1757" s="1">
        <v>37243</v>
      </c>
      <c r="AF1757" t="s">
        <v>1763</v>
      </c>
      <c r="AG1757" t="s">
        <v>12483</v>
      </c>
      <c r="AH1757" t="s">
        <v>51</v>
      </c>
      <c r="AJ1757" t="s">
        <v>53</v>
      </c>
      <c r="AL1757" t="s">
        <v>78</v>
      </c>
      <c r="AO1757" t="s">
        <v>54</v>
      </c>
      <c r="AP1757" s="1">
        <v>44847.393055555556</v>
      </c>
    </row>
    <row r="1758" spans="1:43" x14ac:dyDescent="0.35">
      <c r="A1758" t="s">
        <v>12484</v>
      </c>
      <c r="B1758" t="s">
        <v>12485</v>
      </c>
      <c r="C1758" t="s">
        <v>4162</v>
      </c>
      <c r="F1758" t="s">
        <v>12486</v>
      </c>
      <c r="G1758" t="s">
        <v>12487</v>
      </c>
      <c r="H1758" t="s">
        <v>12488</v>
      </c>
      <c r="I1758" t="s">
        <v>179</v>
      </c>
      <c r="J1758" t="s">
        <v>12489</v>
      </c>
      <c r="K1758" t="s">
        <v>12490</v>
      </c>
      <c r="M1758" t="s">
        <v>8007</v>
      </c>
      <c r="N1758" t="s">
        <v>253</v>
      </c>
      <c r="O1758" t="s">
        <v>12491</v>
      </c>
      <c r="P1758" t="s">
        <v>50</v>
      </c>
      <c r="U1758" s="1">
        <v>43749.576388888891</v>
      </c>
      <c r="V1758" s="1">
        <v>43749.576388888891</v>
      </c>
      <c r="W1758" s="1">
        <v>43752.486805555556</v>
      </c>
      <c r="X1758" s="1">
        <v>43882.5</v>
      </c>
      <c r="AC1758" t="s">
        <v>51</v>
      </c>
      <c r="AD1758">
        <v>2969862770</v>
      </c>
      <c r="AE1758" s="1">
        <v>43461.339583333334</v>
      </c>
      <c r="AF1758" t="s">
        <v>12492</v>
      </c>
      <c r="AG1758" t="s">
        <v>12493</v>
      </c>
      <c r="AH1758" t="s">
        <v>53</v>
      </c>
      <c r="AJ1758" t="s">
        <v>53</v>
      </c>
      <c r="AK1758" t="s">
        <v>12494</v>
      </c>
      <c r="AL1758" t="s">
        <v>68</v>
      </c>
      <c r="AO1758" t="s">
        <v>54</v>
      </c>
      <c r="AP1758" s="1">
        <v>44306.512499999997</v>
      </c>
    </row>
    <row r="1759" spans="1:43" x14ac:dyDescent="0.35">
      <c r="A1759" t="s">
        <v>12495</v>
      </c>
      <c r="B1759" t="s">
        <v>12496</v>
      </c>
      <c r="C1759" t="s">
        <v>375</v>
      </c>
      <c r="F1759" t="s">
        <v>12497</v>
      </c>
      <c r="H1759" t="s">
        <v>12498</v>
      </c>
      <c r="I1759" t="s">
        <v>200</v>
      </c>
      <c r="J1759" t="s">
        <v>5896</v>
      </c>
      <c r="K1759" t="s">
        <v>5898</v>
      </c>
      <c r="M1759" t="s">
        <v>1296</v>
      </c>
      <c r="N1759" t="s">
        <v>253</v>
      </c>
      <c r="O1759">
        <v>88220</v>
      </c>
      <c r="P1759" t="s">
        <v>50</v>
      </c>
      <c r="U1759" s="1">
        <v>43752.674305555556</v>
      </c>
      <c r="V1759" s="1">
        <v>43752.674305555556</v>
      </c>
      <c r="W1759" s="1">
        <v>43752.675000000003</v>
      </c>
      <c r="X1759" s="1">
        <v>43752.675000000003</v>
      </c>
      <c r="AC1759" t="s">
        <v>51</v>
      </c>
      <c r="AD1759">
        <v>2969885009</v>
      </c>
      <c r="AE1759" s="1">
        <v>43594.368750000001</v>
      </c>
      <c r="AF1759" t="s">
        <v>5899</v>
      </c>
      <c r="AG1759" t="s">
        <v>12499</v>
      </c>
      <c r="AH1759" t="s">
        <v>51</v>
      </c>
      <c r="AI1759" t="s">
        <v>51</v>
      </c>
      <c r="AJ1759" t="s">
        <v>53</v>
      </c>
      <c r="AL1759" t="s">
        <v>68</v>
      </c>
      <c r="AO1759" t="s">
        <v>54</v>
      </c>
      <c r="AP1759" s="1">
        <v>44683.574999999997</v>
      </c>
    </row>
    <row r="1760" spans="1:43" x14ac:dyDescent="0.35">
      <c r="A1760" t="s">
        <v>12500</v>
      </c>
      <c r="B1760" t="s">
        <v>12501</v>
      </c>
      <c r="C1760" t="s">
        <v>12502</v>
      </c>
      <c r="F1760" t="s">
        <v>12503</v>
      </c>
      <c r="H1760" t="s">
        <v>12504</v>
      </c>
      <c r="J1760" t="s">
        <v>12164</v>
      </c>
      <c r="P1760" t="s">
        <v>50</v>
      </c>
      <c r="U1760" s="1">
        <v>43753</v>
      </c>
      <c r="V1760" s="1">
        <v>43753</v>
      </c>
      <c r="W1760" s="1">
        <v>43753.520833333336</v>
      </c>
      <c r="X1760" s="1">
        <v>43753.520833333336</v>
      </c>
      <c r="AC1760" t="s">
        <v>53</v>
      </c>
      <c r="AD1760">
        <v>2969553937</v>
      </c>
      <c r="AE1760" s="1">
        <v>40388.527777777781</v>
      </c>
      <c r="AF1760" t="s">
        <v>12165</v>
      </c>
      <c r="AG1760" t="s">
        <v>12505</v>
      </c>
      <c r="AH1760" t="s">
        <v>51</v>
      </c>
      <c r="AJ1760" t="s">
        <v>53</v>
      </c>
      <c r="AL1760" t="s">
        <v>78</v>
      </c>
      <c r="AO1760" t="s">
        <v>8142</v>
      </c>
      <c r="AP1760" s="1">
        <v>44447.431250000001</v>
      </c>
    </row>
    <row r="1761" spans="1:43" x14ac:dyDescent="0.35">
      <c r="A1761" t="s">
        <v>12506</v>
      </c>
      <c r="B1761" t="s">
        <v>12507</v>
      </c>
      <c r="C1761" t="s">
        <v>12508</v>
      </c>
      <c r="F1761">
        <v>15737180489</v>
      </c>
      <c r="H1761" t="s">
        <v>12509</v>
      </c>
      <c r="J1761" t="s">
        <v>12510</v>
      </c>
      <c r="K1761" t="s">
        <v>12511</v>
      </c>
      <c r="M1761" t="s">
        <v>148</v>
      </c>
      <c r="N1761" t="s">
        <v>3689</v>
      </c>
      <c r="O1761">
        <v>63965</v>
      </c>
      <c r="P1761" t="s">
        <v>50</v>
      </c>
      <c r="U1761" s="1">
        <v>43753</v>
      </c>
      <c r="V1761" s="1">
        <v>43753</v>
      </c>
      <c r="W1761" s="1">
        <v>43753.381944444445</v>
      </c>
      <c r="X1761" s="1">
        <v>43753.381944444445</v>
      </c>
      <c r="AC1761" t="s">
        <v>53</v>
      </c>
      <c r="AD1761">
        <v>2969577744</v>
      </c>
      <c r="AE1761" s="1">
        <v>41127.544444444444</v>
      </c>
      <c r="AF1761" t="s">
        <v>12512</v>
      </c>
      <c r="AG1761" t="s">
        <v>12513</v>
      </c>
      <c r="AH1761" t="s">
        <v>51</v>
      </c>
      <c r="AJ1761" t="s">
        <v>53</v>
      </c>
      <c r="AL1761" t="s">
        <v>78</v>
      </c>
      <c r="AO1761" t="s">
        <v>5443</v>
      </c>
      <c r="AP1761" s="1">
        <v>43753.376388888886</v>
      </c>
    </row>
    <row r="1762" spans="1:43" x14ac:dyDescent="0.35">
      <c r="A1762" t="s">
        <v>12514</v>
      </c>
      <c r="B1762" t="s">
        <v>12515</v>
      </c>
      <c r="C1762" t="s">
        <v>12516</v>
      </c>
      <c r="F1762" t="s">
        <v>12517</v>
      </c>
      <c r="H1762" t="s">
        <v>12518</v>
      </c>
      <c r="J1762" t="s">
        <v>5217</v>
      </c>
      <c r="P1762" t="s">
        <v>50</v>
      </c>
      <c r="U1762" s="1">
        <v>43754</v>
      </c>
      <c r="V1762" s="1">
        <v>43754</v>
      </c>
      <c r="W1762" s="1">
        <v>43754.646527777775</v>
      </c>
      <c r="X1762" s="1">
        <v>43754.646527777775</v>
      </c>
      <c r="AC1762" t="s">
        <v>53</v>
      </c>
      <c r="AD1762">
        <v>2969475162</v>
      </c>
      <c r="AE1762" s="1">
        <v>37147</v>
      </c>
      <c r="AF1762" t="s">
        <v>5221</v>
      </c>
      <c r="AG1762" t="s">
        <v>12519</v>
      </c>
      <c r="AH1762" t="s">
        <v>51</v>
      </c>
      <c r="AJ1762" t="s">
        <v>53</v>
      </c>
      <c r="AL1762" t="s">
        <v>78</v>
      </c>
      <c r="AO1762" t="s">
        <v>8142</v>
      </c>
    </row>
    <row r="1763" spans="1:43" x14ac:dyDescent="0.35">
      <c r="A1763" t="s">
        <v>12520</v>
      </c>
      <c r="B1763" t="s">
        <v>4813</v>
      </c>
      <c r="C1763" t="s">
        <v>308</v>
      </c>
      <c r="H1763" t="s">
        <v>12521</v>
      </c>
      <c r="J1763" t="s">
        <v>12522</v>
      </c>
      <c r="K1763" t="s">
        <v>12523</v>
      </c>
      <c r="M1763" t="s">
        <v>159</v>
      </c>
      <c r="N1763" t="s">
        <v>287</v>
      </c>
      <c r="O1763">
        <v>80906</v>
      </c>
      <c r="P1763" t="s">
        <v>50</v>
      </c>
      <c r="U1763" s="1">
        <v>43754</v>
      </c>
      <c r="V1763" s="1">
        <v>43754</v>
      </c>
      <c r="W1763" s="1">
        <v>43754.749305555553</v>
      </c>
      <c r="X1763" s="1">
        <v>43754.749305555553</v>
      </c>
      <c r="AC1763" t="s">
        <v>53</v>
      </c>
      <c r="AD1763">
        <v>2974178991</v>
      </c>
      <c r="AE1763" s="1">
        <v>45390.439583333333</v>
      </c>
      <c r="AF1763" t="s">
        <v>12524</v>
      </c>
      <c r="AG1763" t="s">
        <v>12525</v>
      </c>
      <c r="AH1763" t="s">
        <v>51</v>
      </c>
      <c r="AJ1763" t="s">
        <v>53</v>
      </c>
      <c r="AL1763" t="s">
        <v>78</v>
      </c>
      <c r="AO1763" t="s">
        <v>8142</v>
      </c>
      <c r="AP1763" s="1">
        <v>45398.530555555553</v>
      </c>
    </row>
    <row r="1764" spans="1:43" x14ac:dyDescent="0.35">
      <c r="A1764" t="s">
        <v>12526</v>
      </c>
      <c r="B1764" t="s">
        <v>12527</v>
      </c>
      <c r="C1764" t="s">
        <v>12528</v>
      </c>
      <c r="D1764" t="s">
        <v>861</v>
      </c>
      <c r="F1764" t="s">
        <v>47</v>
      </c>
      <c r="H1764" t="s">
        <v>12529</v>
      </c>
      <c r="I1764" t="s">
        <v>415</v>
      </c>
      <c r="J1764" t="s">
        <v>49</v>
      </c>
      <c r="P1764" t="s">
        <v>50</v>
      </c>
      <c r="U1764" s="1">
        <v>43754.615972222222</v>
      </c>
      <c r="V1764" s="1">
        <v>43754.615972222222</v>
      </c>
      <c r="AC1764" t="s">
        <v>53</v>
      </c>
      <c r="AD1764">
        <v>2969485219</v>
      </c>
      <c r="AE1764" s="1">
        <v>37784</v>
      </c>
      <c r="AG1764" t="s">
        <v>12530</v>
      </c>
      <c r="AH1764" t="s">
        <v>53</v>
      </c>
      <c r="AJ1764" t="s">
        <v>53</v>
      </c>
      <c r="AK1764" t="s">
        <v>570</v>
      </c>
      <c r="AO1764" t="s">
        <v>54</v>
      </c>
    </row>
    <row r="1765" spans="1:43" x14ac:dyDescent="0.35">
      <c r="A1765" t="s">
        <v>12531</v>
      </c>
      <c r="B1765" t="s">
        <v>12532</v>
      </c>
      <c r="C1765" t="s">
        <v>7663</v>
      </c>
      <c r="F1765" t="s">
        <v>12533</v>
      </c>
      <c r="G1765">
        <v>6362952436</v>
      </c>
      <c r="H1765" t="s">
        <v>12534</v>
      </c>
      <c r="I1765" t="s">
        <v>2110</v>
      </c>
      <c r="J1765" t="s">
        <v>12535</v>
      </c>
      <c r="K1765" t="s">
        <v>12536</v>
      </c>
      <c r="M1765" t="s">
        <v>12537</v>
      </c>
      <c r="N1765" t="s">
        <v>12538</v>
      </c>
      <c r="O1765">
        <v>63379</v>
      </c>
      <c r="P1765" t="s">
        <v>50</v>
      </c>
      <c r="U1765" s="1">
        <v>43755.603472222225</v>
      </c>
      <c r="V1765" s="1">
        <v>43755.603472222225</v>
      </c>
      <c r="W1765" s="1">
        <v>43759.474305555559</v>
      </c>
      <c r="X1765" s="1">
        <v>43759.474305555559</v>
      </c>
      <c r="AC1765" t="s">
        <v>53</v>
      </c>
      <c r="AD1765">
        <v>2969702462</v>
      </c>
      <c r="AE1765" s="1">
        <v>42535.510416666664</v>
      </c>
      <c r="AG1765" t="s">
        <v>12539</v>
      </c>
      <c r="AH1765" t="s">
        <v>53</v>
      </c>
      <c r="AJ1765" t="s">
        <v>53</v>
      </c>
      <c r="AK1765" t="s">
        <v>7430</v>
      </c>
      <c r="AL1765" t="s">
        <v>78</v>
      </c>
      <c r="AO1765" t="s">
        <v>54</v>
      </c>
    </row>
    <row r="1766" spans="1:43" x14ac:dyDescent="0.35">
      <c r="A1766" t="s">
        <v>12540</v>
      </c>
      <c r="B1766" t="s">
        <v>12541</v>
      </c>
      <c r="C1766" t="s">
        <v>12542</v>
      </c>
      <c r="F1766" t="s">
        <v>12543</v>
      </c>
      <c r="H1766" t="s">
        <v>12544</v>
      </c>
      <c r="I1766" t="s">
        <v>179</v>
      </c>
      <c r="J1766" t="s">
        <v>6077</v>
      </c>
      <c r="K1766" t="s">
        <v>12545</v>
      </c>
      <c r="M1766" t="s">
        <v>257</v>
      </c>
      <c r="N1766" t="s">
        <v>326</v>
      </c>
      <c r="O1766">
        <v>81321</v>
      </c>
      <c r="P1766" t="s">
        <v>50</v>
      </c>
      <c r="U1766" s="1">
        <v>43755.633333333331</v>
      </c>
      <c r="V1766" s="1">
        <v>43755.633333333331</v>
      </c>
      <c r="W1766" s="1">
        <v>43756.638194444444</v>
      </c>
      <c r="X1766" s="1">
        <v>43803.442361111112</v>
      </c>
      <c r="AC1766" t="s">
        <v>53</v>
      </c>
      <c r="AD1766">
        <v>2969667174</v>
      </c>
      <c r="AE1766" s="1">
        <v>42118.698611111111</v>
      </c>
      <c r="AF1766" t="s">
        <v>6079</v>
      </c>
      <c r="AG1766" t="s">
        <v>12546</v>
      </c>
      <c r="AH1766" t="s">
        <v>53</v>
      </c>
      <c r="AJ1766" t="s">
        <v>53</v>
      </c>
      <c r="AK1766" t="s">
        <v>8166</v>
      </c>
      <c r="AL1766" t="s">
        <v>68</v>
      </c>
      <c r="AO1766" t="s">
        <v>54</v>
      </c>
      <c r="AP1766" s="1">
        <v>45205.552777777775</v>
      </c>
      <c r="AQ1766" s="1">
        <v>44116.690972222219</v>
      </c>
    </row>
    <row r="1767" spans="1:43" x14ac:dyDescent="0.35">
      <c r="A1767" t="s">
        <v>12547</v>
      </c>
      <c r="B1767" t="s">
        <v>12548</v>
      </c>
      <c r="C1767" t="s">
        <v>12549</v>
      </c>
      <c r="F1767">
        <f>1303-641-7510</f>
        <v>-6848</v>
      </c>
      <c r="H1767" t="s">
        <v>12547</v>
      </c>
      <c r="J1767" t="s">
        <v>12550</v>
      </c>
      <c r="N1767" t="s">
        <v>287</v>
      </c>
      <c r="O1767">
        <v>80304</v>
      </c>
      <c r="P1767" t="s">
        <v>50</v>
      </c>
      <c r="U1767" s="1">
        <v>43756</v>
      </c>
      <c r="V1767" s="1">
        <v>43756</v>
      </c>
      <c r="W1767" s="1">
        <v>43756.499305555553</v>
      </c>
      <c r="X1767" s="1">
        <v>43756.499305555553</v>
      </c>
      <c r="AC1767" t="s">
        <v>53</v>
      </c>
      <c r="AD1767">
        <v>2969918724</v>
      </c>
      <c r="AE1767" s="1">
        <v>43756.609027777777</v>
      </c>
      <c r="AF1767" t="s">
        <v>12551</v>
      </c>
      <c r="AG1767" t="s">
        <v>12552</v>
      </c>
      <c r="AH1767" t="s">
        <v>51</v>
      </c>
      <c r="AJ1767" t="s">
        <v>53</v>
      </c>
      <c r="AL1767" t="s">
        <v>78</v>
      </c>
      <c r="AO1767" t="s">
        <v>8142</v>
      </c>
      <c r="AP1767" s="1">
        <v>45319.849305555559</v>
      </c>
      <c r="AQ1767" s="1">
        <v>45378.836805555555</v>
      </c>
    </row>
    <row r="1768" spans="1:43" x14ac:dyDescent="0.35">
      <c r="A1768" t="s">
        <v>12553</v>
      </c>
      <c r="B1768" t="s">
        <v>849</v>
      </c>
      <c r="C1768" t="s">
        <v>9098</v>
      </c>
      <c r="F1768" t="s">
        <v>12554</v>
      </c>
      <c r="H1768" t="s">
        <v>12555</v>
      </c>
      <c r="I1768" t="s">
        <v>200</v>
      </c>
      <c r="J1768" t="s">
        <v>2798</v>
      </c>
      <c r="K1768" t="s">
        <v>12556</v>
      </c>
      <c r="M1768" t="s">
        <v>10614</v>
      </c>
      <c r="N1768" t="s">
        <v>65</v>
      </c>
      <c r="O1768">
        <v>80651</v>
      </c>
      <c r="P1768" t="s">
        <v>50</v>
      </c>
      <c r="U1768" s="1">
        <v>43756.275694444441</v>
      </c>
      <c r="V1768" s="1">
        <v>43756.275694444441</v>
      </c>
      <c r="W1768" s="1">
        <v>43756.324999999997</v>
      </c>
      <c r="X1768" s="1">
        <v>43756.324999999997</v>
      </c>
      <c r="AC1768" t="s">
        <v>53</v>
      </c>
      <c r="AD1768">
        <v>2969476061</v>
      </c>
      <c r="AE1768" s="1">
        <v>37200</v>
      </c>
      <c r="AF1768" t="s">
        <v>10994</v>
      </c>
      <c r="AG1768" t="s">
        <v>12557</v>
      </c>
      <c r="AH1768" t="s">
        <v>53</v>
      </c>
      <c r="AJ1768" t="s">
        <v>53</v>
      </c>
      <c r="AK1768" t="s">
        <v>8166</v>
      </c>
      <c r="AL1768" t="s">
        <v>78</v>
      </c>
      <c r="AO1768" t="s">
        <v>54</v>
      </c>
      <c r="AP1768" s="1">
        <v>44541.898611111108</v>
      </c>
    </row>
    <row r="1769" spans="1:43" x14ac:dyDescent="0.35">
      <c r="A1769" t="s">
        <v>12558</v>
      </c>
      <c r="B1769" t="s">
        <v>12559</v>
      </c>
      <c r="C1769" t="s">
        <v>2016</v>
      </c>
      <c r="F1769" t="s">
        <v>12560</v>
      </c>
      <c r="H1769" t="s">
        <v>12561</v>
      </c>
      <c r="I1769" t="s">
        <v>200</v>
      </c>
      <c r="J1769" t="s">
        <v>5217</v>
      </c>
      <c r="K1769" t="s">
        <v>12562</v>
      </c>
      <c r="M1769" t="s">
        <v>12563</v>
      </c>
      <c r="N1769" t="s">
        <v>592</v>
      </c>
      <c r="O1769">
        <v>82901</v>
      </c>
      <c r="P1769" t="s">
        <v>50</v>
      </c>
      <c r="U1769" s="1">
        <v>43756.401388888888</v>
      </c>
      <c r="V1769" s="1">
        <v>43756.401388888888</v>
      </c>
      <c r="W1769" s="1">
        <v>43759.47152777778</v>
      </c>
      <c r="X1769" s="1">
        <v>43759.47152777778</v>
      </c>
      <c r="AC1769" t="s">
        <v>53</v>
      </c>
      <c r="AD1769">
        <v>2969475162</v>
      </c>
      <c r="AE1769" s="1">
        <v>37147</v>
      </c>
      <c r="AF1769" t="s">
        <v>5221</v>
      </c>
      <c r="AG1769" t="s">
        <v>12564</v>
      </c>
      <c r="AH1769" t="s">
        <v>53</v>
      </c>
      <c r="AJ1769" t="s">
        <v>53</v>
      </c>
      <c r="AL1769" t="s">
        <v>78</v>
      </c>
      <c r="AO1769" t="s">
        <v>54</v>
      </c>
      <c r="AP1769" s="1">
        <v>45219.443749999999</v>
      </c>
    </row>
    <row r="1770" spans="1:43" x14ac:dyDescent="0.35">
      <c r="A1770" t="s">
        <v>12565</v>
      </c>
      <c r="B1770" t="s">
        <v>12566</v>
      </c>
      <c r="C1770" t="s">
        <v>587</v>
      </c>
      <c r="F1770" t="s">
        <v>12567</v>
      </c>
      <c r="H1770" t="s">
        <v>12568</v>
      </c>
      <c r="I1770" t="s">
        <v>271</v>
      </c>
      <c r="J1770" t="s">
        <v>12569</v>
      </c>
      <c r="K1770" t="s">
        <v>12570</v>
      </c>
      <c r="M1770" t="s">
        <v>12571</v>
      </c>
      <c r="N1770" t="s">
        <v>65</v>
      </c>
      <c r="O1770">
        <v>80022</v>
      </c>
      <c r="P1770" t="s">
        <v>50</v>
      </c>
      <c r="U1770" s="1">
        <v>43759.515277777777</v>
      </c>
      <c r="V1770" s="1">
        <v>43759.515277777777</v>
      </c>
      <c r="W1770" s="1">
        <v>43759.519444444442</v>
      </c>
      <c r="X1770" s="1">
        <v>43759.519444444442</v>
      </c>
      <c r="AC1770" t="s">
        <v>53</v>
      </c>
      <c r="AD1770">
        <v>2969744322</v>
      </c>
      <c r="AE1770" s="1">
        <v>42902.438194444447</v>
      </c>
      <c r="AF1770" t="s">
        <v>12572</v>
      </c>
      <c r="AG1770" t="s">
        <v>12573</v>
      </c>
      <c r="AH1770" t="s">
        <v>53</v>
      </c>
      <c r="AJ1770" t="s">
        <v>53</v>
      </c>
      <c r="AK1770" t="s">
        <v>8166</v>
      </c>
      <c r="AL1770" t="s">
        <v>78</v>
      </c>
      <c r="AO1770" t="s">
        <v>54</v>
      </c>
    </row>
    <row r="1771" spans="1:43" x14ac:dyDescent="0.35">
      <c r="A1771" t="s">
        <v>12574</v>
      </c>
      <c r="B1771" t="s">
        <v>653</v>
      </c>
      <c r="C1771" t="s">
        <v>12575</v>
      </c>
      <c r="F1771" t="s">
        <v>12576</v>
      </c>
      <c r="G1771" t="s">
        <v>12577</v>
      </c>
      <c r="H1771" t="s">
        <v>12578</v>
      </c>
      <c r="I1771" t="s">
        <v>200</v>
      </c>
      <c r="J1771" t="s">
        <v>5217</v>
      </c>
      <c r="K1771" t="s">
        <v>12410</v>
      </c>
      <c r="M1771" t="s">
        <v>12411</v>
      </c>
      <c r="N1771" t="s">
        <v>5277</v>
      </c>
      <c r="O1771">
        <v>82636</v>
      </c>
      <c r="P1771" t="s">
        <v>50</v>
      </c>
      <c r="U1771" s="1">
        <v>43759.680555555555</v>
      </c>
      <c r="V1771" s="1">
        <v>43759.680555555555</v>
      </c>
      <c r="W1771" s="1">
        <v>43759.743750000001</v>
      </c>
      <c r="X1771" s="1">
        <v>43995.415277777778</v>
      </c>
      <c r="AC1771" t="s">
        <v>53</v>
      </c>
      <c r="AD1771">
        <v>2969475162</v>
      </c>
      <c r="AE1771" s="1">
        <v>37147</v>
      </c>
      <c r="AF1771" t="s">
        <v>5221</v>
      </c>
      <c r="AG1771" t="s">
        <v>12579</v>
      </c>
      <c r="AH1771" t="s">
        <v>53</v>
      </c>
      <c r="AJ1771" t="s">
        <v>53</v>
      </c>
      <c r="AK1771" t="s">
        <v>11356</v>
      </c>
      <c r="AL1771" t="s">
        <v>78</v>
      </c>
      <c r="AO1771" t="s">
        <v>54</v>
      </c>
      <c r="AP1771" s="1">
        <v>45398.420138888891</v>
      </c>
    </row>
    <row r="1772" spans="1:43" x14ac:dyDescent="0.35">
      <c r="A1772" t="s">
        <v>12580</v>
      </c>
      <c r="B1772" t="s">
        <v>7086</v>
      </c>
      <c r="C1772" t="s">
        <v>5144</v>
      </c>
      <c r="H1772" t="s">
        <v>12581</v>
      </c>
      <c r="I1772" t="s">
        <v>61</v>
      </c>
      <c r="J1772" t="s">
        <v>12582</v>
      </c>
      <c r="P1772" t="s">
        <v>50</v>
      </c>
      <c r="U1772" s="1">
        <v>43760</v>
      </c>
      <c r="V1772" s="1">
        <v>43760</v>
      </c>
      <c r="AC1772" t="s">
        <v>53</v>
      </c>
      <c r="AD1772">
        <v>2969475309</v>
      </c>
      <c r="AE1772" s="1">
        <v>37159</v>
      </c>
      <c r="AG1772" t="s">
        <v>12583</v>
      </c>
      <c r="AH1772" t="s">
        <v>51</v>
      </c>
      <c r="AJ1772" t="s">
        <v>53</v>
      </c>
      <c r="AO1772" t="s">
        <v>5443</v>
      </c>
    </row>
    <row r="1773" spans="1:43" x14ac:dyDescent="0.35">
      <c r="A1773" t="s">
        <v>12584</v>
      </c>
      <c r="B1773" t="s">
        <v>12585</v>
      </c>
      <c r="C1773" t="s">
        <v>12586</v>
      </c>
      <c r="F1773" t="s">
        <v>12587</v>
      </c>
      <c r="H1773" t="s">
        <v>12588</v>
      </c>
      <c r="J1773" t="s">
        <v>12589</v>
      </c>
      <c r="P1773" t="s">
        <v>50</v>
      </c>
      <c r="U1773" s="1">
        <v>43760</v>
      </c>
      <c r="V1773" s="1">
        <v>43760</v>
      </c>
      <c r="W1773" s="1">
        <v>43760.98333333333</v>
      </c>
      <c r="X1773" s="1">
        <v>43760.98333333333</v>
      </c>
      <c r="AC1773" t="s">
        <v>53</v>
      </c>
      <c r="AD1773">
        <v>2969563430</v>
      </c>
      <c r="AE1773" s="1">
        <v>40700.317361111112</v>
      </c>
      <c r="AF1773" t="s">
        <v>12590</v>
      </c>
      <c r="AG1773" t="s">
        <v>12591</v>
      </c>
      <c r="AH1773" t="s">
        <v>51</v>
      </c>
      <c r="AJ1773" t="s">
        <v>53</v>
      </c>
      <c r="AL1773" t="s">
        <v>78</v>
      </c>
      <c r="AO1773" t="s">
        <v>8142</v>
      </c>
      <c r="AP1773" s="1">
        <v>45322.744444444441</v>
      </c>
      <c r="AQ1773" s="1">
        <v>45322.75</v>
      </c>
    </row>
    <row r="1774" spans="1:43" x14ac:dyDescent="0.35">
      <c r="A1774" t="s">
        <v>12592</v>
      </c>
      <c r="B1774" t="s">
        <v>12593</v>
      </c>
      <c r="C1774" t="s">
        <v>12594</v>
      </c>
      <c r="F1774">
        <v>9705226748</v>
      </c>
      <c r="H1774" t="s">
        <v>12592</v>
      </c>
      <c r="J1774" t="s">
        <v>12595</v>
      </c>
      <c r="K1774" t="s">
        <v>12596</v>
      </c>
      <c r="M1774" t="s">
        <v>3412</v>
      </c>
      <c r="N1774" t="s">
        <v>65</v>
      </c>
      <c r="O1774">
        <v>80751</v>
      </c>
      <c r="P1774" t="s">
        <v>50</v>
      </c>
      <c r="U1774" s="1">
        <v>43760</v>
      </c>
      <c r="V1774" s="1">
        <v>43760</v>
      </c>
      <c r="W1774" s="1">
        <v>43760.602777777778</v>
      </c>
      <c r="X1774" s="1">
        <v>43760.602777777778</v>
      </c>
      <c r="AC1774" t="s">
        <v>53</v>
      </c>
      <c r="AD1774">
        <v>2969920501</v>
      </c>
      <c r="AE1774" s="1">
        <v>43767.423611111109</v>
      </c>
      <c r="AF1774" t="s">
        <v>12597</v>
      </c>
      <c r="AG1774" t="s">
        <v>12598</v>
      </c>
      <c r="AH1774" t="s">
        <v>51</v>
      </c>
      <c r="AJ1774" t="s">
        <v>53</v>
      </c>
      <c r="AL1774" t="s">
        <v>78</v>
      </c>
      <c r="AO1774" t="s">
        <v>5443</v>
      </c>
      <c r="AP1774" s="1">
        <v>45475.418055555558</v>
      </c>
    </row>
    <row r="1775" spans="1:43" x14ac:dyDescent="0.35">
      <c r="A1775" t="s">
        <v>12599</v>
      </c>
      <c r="B1775" t="s">
        <v>12600</v>
      </c>
      <c r="C1775" t="s">
        <v>702</v>
      </c>
      <c r="F1775" t="s">
        <v>12601</v>
      </c>
      <c r="H1775" t="s">
        <v>12602</v>
      </c>
      <c r="I1775" t="s">
        <v>200</v>
      </c>
      <c r="J1775" t="s">
        <v>5217</v>
      </c>
      <c r="K1775" t="s">
        <v>12603</v>
      </c>
      <c r="M1775" t="s">
        <v>7677</v>
      </c>
      <c r="N1775" t="s">
        <v>326</v>
      </c>
      <c r="O1775">
        <v>80648</v>
      </c>
      <c r="P1775" t="s">
        <v>50</v>
      </c>
      <c r="U1775" s="1">
        <v>43761.556944444441</v>
      </c>
      <c r="V1775" s="1">
        <v>43761.556944444441</v>
      </c>
      <c r="W1775" s="1">
        <v>43761.62222222222</v>
      </c>
      <c r="X1775" s="1">
        <v>43761.62222222222</v>
      </c>
      <c r="AC1775" t="s">
        <v>53</v>
      </c>
      <c r="AD1775">
        <v>2969475162</v>
      </c>
      <c r="AE1775" s="1">
        <v>37147</v>
      </c>
      <c r="AF1775" t="s">
        <v>5221</v>
      </c>
      <c r="AG1775" t="s">
        <v>12604</v>
      </c>
      <c r="AH1775" t="s">
        <v>53</v>
      </c>
      <c r="AJ1775" t="s">
        <v>53</v>
      </c>
      <c r="AK1775" t="s">
        <v>12605</v>
      </c>
      <c r="AL1775" t="s">
        <v>78</v>
      </c>
      <c r="AO1775" t="s">
        <v>54</v>
      </c>
      <c r="AP1775" s="1">
        <v>45467.42291666667</v>
      </c>
    </row>
    <row r="1776" spans="1:43" x14ac:dyDescent="0.35">
      <c r="A1776" t="s">
        <v>12606</v>
      </c>
      <c r="B1776" t="s">
        <v>12607</v>
      </c>
      <c r="C1776" t="s">
        <v>9023</v>
      </c>
      <c r="F1776">
        <v>5056999203</v>
      </c>
      <c r="H1776" t="s">
        <v>12606</v>
      </c>
      <c r="J1776" t="s">
        <v>12608</v>
      </c>
      <c r="K1776" t="s">
        <v>12609</v>
      </c>
      <c r="M1776" t="s">
        <v>4583</v>
      </c>
      <c r="N1776" t="s">
        <v>253</v>
      </c>
      <c r="O1776">
        <v>87507</v>
      </c>
      <c r="P1776" t="s">
        <v>50</v>
      </c>
      <c r="U1776" s="1">
        <v>43762</v>
      </c>
      <c r="V1776" s="1">
        <v>43762</v>
      </c>
      <c r="W1776" s="1">
        <v>43762.109722222223</v>
      </c>
      <c r="X1776" s="1">
        <v>43762.109722222223</v>
      </c>
      <c r="AC1776" t="s">
        <v>51</v>
      </c>
      <c r="AD1776">
        <v>1000000001</v>
      </c>
      <c r="AE1776" s="1">
        <v>39973.351388888892</v>
      </c>
      <c r="AF1776" t="s">
        <v>3377</v>
      </c>
      <c r="AG1776" t="s">
        <v>12610</v>
      </c>
      <c r="AH1776" t="s">
        <v>51</v>
      </c>
      <c r="AJ1776" t="s">
        <v>53</v>
      </c>
      <c r="AL1776" t="s">
        <v>78</v>
      </c>
      <c r="AO1776" t="s">
        <v>5443</v>
      </c>
      <c r="AP1776" s="1">
        <v>44633.977083333331</v>
      </c>
    </row>
    <row r="1777" spans="1:43" x14ac:dyDescent="0.35">
      <c r="A1777" t="s">
        <v>12611</v>
      </c>
      <c r="B1777" t="s">
        <v>12612</v>
      </c>
      <c r="C1777" t="s">
        <v>4272</v>
      </c>
      <c r="F1777" t="s">
        <v>12613</v>
      </c>
      <c r="H1777" t="s">
        <v>12611</v>
      </c>
      <c r="I1777" t="s">
        <v>464</v>
      </c>
      <c r="J1777" t="s">
        <v>12614</v>
      </c>
      <c r="K1777" t="s">
        <v>12615</v>
      </c>
      <c r="M1777" t="s">
        <v>2378</v>
      </c>
      <c r="N1777" t="s">
        <v>65</v>
      </c>
      <c r="O1777">
        <v>80526</v>
      </c>
      <c r="P1777" t="s">
        <v>50</v>
      </c>
      <c r="U1777" s="1">
        <v>43762</v>
      </c>
      <c r="V1777" s="1">
        <v>43762</v>
      </c>
      <c r="W1777" s="1">
        <v>43762.50277777778</v>
      </c>
      <c r="X1777" s="1">
        <v>44225.498611111114</v>
      </c>
      <c r="AC1777" t="s">
        <v>53</v>
      </c>
      <c r="AD1777">
        <v>2969543968</v>
      </c>
      <c r="AE1777" s="1">
        <v>40032.470138888886</v>
      </c>
      <c r="AF1777" t="s">
        <v>12616</v>
      </c>
      <c r="AG1777" t="s">
        <v>12617</v>
      </c>
      <c r="AH1777" t="s">
        <v>51</v>
      </c>
      <c r="AJ1777" t="s">
        <v>53</v>
      </c>
      <c r="AL1777" t="s">
        <v>78</v>
      </c>
      <c r="AO1777" t="s">
        <v>5443</v>
      </c>
      <c r="AP1777" s="1">
        <v>44335.48333333333</v>
      </c>
      <c r="AQ1777" s="1">
        <v>43763.410416666666</v>
      </c>
    </row>
    <row r="1778" spans="1:43" x14ac:dyDescent="0.35">
      <c r="A1778" t="s">
        <v>12618</v>
      </c>
      <c r="B1778" t="s">
        <v>12619</v>
      </c>
      <c r="C1778" t="s">
        <v>702</v>
      </c>
      <c r="D1778" t="s">
        <v>359</v>
      </c>
      <c r="F1778" t="s">
        <v>12620</v>
      </c>
      <c r="H1778" t="s">
        <v>12621</v>
      </c>
      <c r="I1778" t="s">
        <v>200</v>
      </c>
      <c r="J1778" t="s">
        <v>5217</v>
      </c>
      <c r="K1778" t="s">
        <v>12622</v>
      </c>
      <c r="M1778" t="s">
        <v>1504</v>
      </c>
      <c r="N1778" t="s">
        <v>1032</v>
      </c>
      <c r="O1778">
        <v>81650</v>
      </c>
      <c r="P1778" t="s">
        <v>50</v>
      </c>
      <c r="U1778" s="1">
        <v>43762.728472222225</v>
      </c>
      <c r="V1778" s="1">
        <v>43762.728472222225</v>
      </c>
      <c r="W1778" s="1">
        <v>43763.331944444442</v>
      </c>
      <c r="X1778" s="1">
        <v>43763.331944444442</v>
      </c>
      <c r="AC1778" t="s">
        <v>53</v>
      </c>
      <c r="AD1778">
        <v>2969475162</v>
      </c>
      <c r="AE1778" s="1">
        <v>37147</v>
      </c>
      <c r="AF1778" t="s">
        <v>5221</v>
      </c>
      <c r="AG1778" t="s">
        <v>12623</v>
      </c>
      <c r="AH1778" t="s">
        <v>53</v>
      </c>
      <c r="AJ1778" t="s">
        <v>53</v>
      </c>
      <c r="AK1778" t="s">
        <v>8166</v>
      </c>
      <c r="AL1778" t="s">
        <v>78</v>
      </c>
      <c r="AO1778" t="s">
        <v>54</v>
      </c>
      <c r="AP1778" s="1">
        <v>45319.307638888888</v>
      </c>
    </row>
    <row r="1779" spans="1:43" x14ac:dyDescent="0.35">
      <c r="A1779" t="s">
        <v>12624</v>
      </c>
      <c r="B1779" t="s">
        <v>12625</v>
      </c>
      <c r="C1779" t="s">
        <v>218</v>
      </c>
      <c r="F1779">
        <v>9705962343</v>
      </c>
      <c r="H1779" t="s">
        <v>12626</v>
      </c>
      <c r="I1779" t="s">
        <v>179</v>
      </c>
      <c r="J1779" t="s">
        <v>12627</v>
      </c>
      <c r="K1779" t="s">
        <v>12628</v>
      </c>
      <c r="M1779" t="s">
        <v>159</v>
      </c>
      <c r="N1779" t="s">
        <v>1593</v>
      </c>
      <c r="O1779">
        <v>80929</v>
      </c>
      <c r="P1779" t="s">
        <v>50</v>
      </c>
      <c r="U1779" s="1">
        <v>43767.645833333336</v>
      </c>
      <c r="V1779" s="1">
        <v>43767.645833333336</v>
      </c>
      <c r="W1779" s="1">
        <v>43767.679166666669</v>
      </c>
      <c r="X1779" s="1">
        <v>43767.679166666669</v>
      </c>
      <c r="AC1779" t="s">
        <v>53</v>
      </c>
      <c r="AD1779">
        <v>2969920641</v>
      </c>
      <c r="AE1779" s="1">
        <v>43767.679166666669</v>
      </c>
      <c r="AF1779" t="s">
        <v>12629</v>
      </c>
      <c r="AG1779" t="s">
        <v>12630</v>
      </c>
      <c r="AH1779" t="s">
        <v>53</v>
      </c>
      <c r="AJ1779" t="s">
        <v>53</v>
      </c>
      <c r="AK1779" t="s">
        <v>12605</v>
      </c>
      <c r="AL1779" t="s">
        <v>78</v>
      </c>
      <c r="AO1779" t="s">
        <v>54</v>
      </c>
      <c r="AP1779" s="1">
        <v>45463.352083333331</v>
      </c>
    </row>
    <row r="1780" spans="1:43" x14ac:dyDescent="0.35">
      <c r="A1780" t="s">
        <v>12631</v>
      </c>
      <c r="B1780" t="s">
        <v>80</v>
      </c>
      <c r="C1780" t="s">
        <v>12632</v>
      </c>
      <c r="D1780" t="s">
        <v>8425</v>
      </c>
      <c r="F1780" t="s">
        <v>12633</v>
      </c>
      <c r="H1780" t="s">
        <v>12634</v>
      </c>
      <c r="I1780" t="s">
        <v>179</v>
      </c>
      <c r="J1780" t="s">
        <v>429</v>
      </c>
      <c r="K1780" t="s">
        <v>3640</v>
      </c>
      <c r="M1780" t="s">
        <v>8119</v>
      </c>
      <c r="N1780" t="s">
        <v>326</v>
      </c>
      <c r="O1780" t="s">
        <v>3642</v>
      </c>
      <c r="P1780" t="s">
        <v>50</v>
      </c>
      <c r="U1780" s="1">
        <v>43768.399305555555</v>
      </c>
      <c r="V1780" s="1">
        <v>43768.399305555555</v>
      </c>
      <c r="W1780" s="1">
        <v>43768.511111111111</v>
      </c>
      <c r="X1780" s="1">
        <v>43768.511111111111</v>
      </c>
      <c r="AC1780" t="s">
        <v>53</v>
      </c>
      <c r="AD1780">
        <v>2969480426</v>
      </c>
      <c r="AE1780" s="1">
        <v>37448</v>
      </c>
      <c r="AF1780" t="s">
        <v>2012</v>
      </c>
      <c r="AG1780" t="s">
        <v>12635</v>
      </c>
      <c r="AH1780" t="s">
        <v>53</v>
      </c>
      <c r="AJ1780" t="s">
        <v>53</v>
      </c>
      <c r="AK1780" t="s">
        <v>12636</v>
      </c>
      <c r="AL1780" t="s">
        <v>78</v>
      </c>
      <c r="AO1780" t="s">
        <v>54</v>
      </c>
      <c r="AP1780" s="1">
        <v>44024.773611111108</v>
      </c>
    </row>
    <row r="1781" spans="1:43" x14ac:dyDescent="0.35">
      <c r="A1781" t="s">
        <v>12637</v>
      </c>
      <c r="B1781" t="s">
        <v>5939</v>
      </c>
      <c r="C1781" t="s">
        <v>8580</v>
      </c>
      <c r="F1781" t="s">
        <v>12638</v>
      </c>
      <c r="H1781" t="s">
        <v>12639</v>
      </c>
      <c r="I1781" t="s">
        <v>179</v>
      </c>
      <c r="J1781" t="s">
        <v>12640</v>
      </c>
      <c r="K1781" t="s">
        <v>12641</v>
      </c>
      <c r="M1781" t="s">
        <v>12642</v>
      </c>
      <c r="N1781" t="s">
        <v>253</v>
      </c>
      <c r="O1781">
        <v>87931</v>
      </c>
      <c r="P1781" t="s">
        <v>50</v>
      </c>
      <c r="U1781" s="1">
        <v>43769.442361111112</v>
      </c>
      <c r="V1781" s="1">
        <v>43769.442361111112</v>
      </c>
      <c r="W1781" s="1">
        <v>43769.468055555553</v>
      </c>
      <c r="X1781" s="1">
        <v>43769.468055555553</v>
      </c>
      <c r="AC1781" t="s">
        <v>53</v>
      </c>
      <c r="AD1781">
        <v>2969535953</v>
      </c>
      <c r="AE1781" s="1">
        <v>39715.647222222222</v>
      </c>
      <c r="AF1781" t="s">
        <v>12643</v>
      </c>
      <c r="AG1781" t="s">
        <v>12644</v>
      </c>
      <c r="AH1781" t="s">
        <v>53</v>
      </c>
      <c r="AJ1781" t="s">
        <v>53</v>
      </c>
      <c r="AK1781" t="s">
        <v>12494</v>
      </c>
      <c r="AL1781" t="s">
        <v>68</v>
      </c>
      <c r="AO1781" t="s">
        <v>54</v>
      </c>
      <c r="AP1781" s="1">
        <v>44965.396527777775</v>
      </c>
    </row>
    <row r="1782" spans="1:43" x14ac:dyDescent="0.35">
      <c r="A1782" t="s">
        <v>12645</v>
      </c>
      <c r="B1782" t="s">
        <v>12646</v>
      </c>
      <c r="C1782" t="s">
        <v>9622</v>
      </c>
      <c r="F1782" t="s">
        <v>12647</v>
      </c>
      <c r="H1782" t="s">
        <v>12648</v>
      </c>
      <c r="I1782" t="s">
        <v>179</v>
      </c>
      <c r="J1782" t="s">
        <v>12640</v>
      </c>
      <c r="K1782" t="s">
        <v>12641</v>
      </c>
      <c r="M1782" t="s">
        <v>12649</v>
      </c>
      <c r="N1782" t="s">
        <v>253</v>
      </c>
      <c r="O1782">
        <v>87931</v>
      </c>
      <c r="P1782" t="s">
        <v>50</v>
      </c>
      <c r="U1782" s="1">
        <v>43769.445833333331</v>
      </c>
      <c r="V1782" s="1">
        <v>43769.445833333331</v>
      </c>
      <c r="W1782" s="1">
        <v>43769.46875</v>
      </c>
      <c r="X1782" s="1">
        <v>43769.46875</v>
      </c>
      <c r="AC1782" t="s">
        <v>53</v>
      </c>
      <c r="AD1782">
        <v>2969535953</v>
      </c>
      <c r="AE1782" s="1">
        <v>39715.647222222222</v>
      </c>
      <c r="AF1782" t="s">
        <v>12643</v>
      </c>
      <c r="AG1782" t="s">
        <v>12650</v>
      </c>
      <c r="AH1782" t="s">
        <v>53</v>
      </c>
      <c r="AJ1782" t="s">
        <v>53</v>
      </c>
      <c r="AK1782" t="s">
        <v>12494</v>
      </c>
      <c r="AL1782" t="s">
        <v>68</v>
      </c>
      <c r="AO1782" t="s">
        <v>54</v>
      </c>
      <c r="AP1782" s="1">
        <v>45475.356944444444</v>
      </c>
      <c r="AQ1782" s="1">
        <v>45475.356944444444</v>
      </c>
    </row>
    <row r="1783" spans="1:43" x14ac:dyDescent="0.35">
      <c r="A1783" t="s">
        <v>12651</v>
      </c>
      <c r="B1783" t="s">
        <v>12652</v>
      </c>
      <c r="C1783" t="s">
        <v>12653</v>
      </c>
      <c r="F1783">
        <v>9707234353</v>
      </c>
      <c r="H1783" t="s">
        <v>12651</v>
      </c>
      <c r="J1783" t="s">
        <v>12654</v>
      </c>
      <c r="K1783" t="s">
        <v>12655</v>
      </c>
      <c r="M1783" t="s">
        <v>7579</v>
      </c>
      <c r="N1783" t="s">
        <v>65</v>
      </c>
      <c r="O1783">
        <v>80480</v>
      </c>
      <c r="P1783" t="s">
        <v>50</v>
      </c>
      <c r="U1783" s="1">
        <v>43770</v>
      </c>
      <c r="V1783" s="1">
        <v>43770</v>
      </c>
      <c r="W1783" s="1">
        <v>43770.966666666667</v>
      </c>
      <c r="X1783" s="1">
        <v>43770.966666666667</v>
      </c>
      <c r="AC1783" t="s">
        <v>53</v>
      </c>
      <c r="AD1783">
        <v>1000000001</v>
      </c>
      <c r="AE1783" s="1">
        <v>39973.351388888892</v>
      </c>
      <c r="AF1783" t="s">
        <v>3377</v>
      </c>
      <c r="AG1783" t="s">
        <v>12656</v>
      </c>
      <c r="AH1783" t="s">
        <v>51</v>
      </c>
      <c r="AJ1783" t="s">
        <v>53</v>
      </c>
      <c r="AL1783" t="s">
        <v>78</v>
      </c>
      <c r="AO1783" t="s">
        <v>5443</v>
      </c>
      <c r="AP1783" s="1">
        <v>45323.817361111112</v>
      </c>
    </row>
    <row r="1784" spans="1:43" x14ac:dyDescent="0.35">
      <c r="A1784" t="s">
        <v>12657</v>
      </c>
      <c r="B1784" t="s">
        <v>677</v>
      </c>
      <c r="C1784" t="s">
        <v>172</v>
      </c>
      <c r="D1784" t="s">
        <v>9613</v>
      </c>
      <c r="F1784" t="s">
        <v>12658</v>
      </c>
      <c r="G1784">
        <v>9705603294</v>
      </c>
      <c r="H1784" t="s">
        <v>12659</v>
      </c>
      <c r="I1784" t="s">
        <v>394</v>
      </c>
      <c r="J1784" t="s">
        <v>12660</v>
      </c>
      <c r="K1784" t="s">
        <v>12661</v>
      </c>
      <c r="M1784" t="s">
        <v>325</v>
      </c>
      <c r="N1784" t="s">
        <v>65</v>
      </c>
      <c r="O1784">
        <v>81301</v>
      </c>
      <c r="P1784" t="s">
        <v>50</v>
      </c>
      <c r="U1784" s="1">
        <v>43770.585416666669</v>
      </c>
      <c r="V1784" s="1">
        <v>43770.585416666669</v>
      </c>
      <c r="W1784" s="1">
        <v>43770.645138888889</v>
      </c>
      <c r="X1784" s="1">
        <v>43770.645138888889</v>
      </c>
      <c r="AC1784" t="s">
        <v>53</v>
      </c>
      <c r="AD1784">
        <v>2969549151</v>
      </c>
      <c r="AE1784" s="1">
        <v>40212.38958333333</v>
      </c>
      <c r="AF1784" t="s">
        <v>12662</v>
      </c>
      <c r="AG1784" t="s">
        <v>12663</v>
      </c>
      <c r="AH1784" t="s">
        <v>53</v>
      </c>
      <c r="AJ1784" t="s">
        <v>53</v>
      </c>
      <c r="AK1784" t="s">
        <v>8166</v>
      </c>
      <c r="AL1784" t="s">
        <v>78</v>
      </c>
      <c r="AO1784" t="s">
        <v>54</v>
      </c>
      <c r="AP1784" s="1">
        <v>45476.407638888886</v>
      </c>
    </row>
    <row r="1785" spans="1:43" x14ac:dyDescent="0.35">
      <c r="A1785" t="s">
        <v>12664</v>
      </c>
      <c r="B1785" t="s">
        <v>12665</v>
      </c>
      <c r="C1785" t="s">
        <v>11910</v>
      </c>
      <c r="F1785" t="s">
        <v>12666</v>
      </c>
      <c r="H1785" t="s">
        <v>12664</v>
      </c>
      <c r="J1785" t="s">
        <v>7150</v>
      </c>
      <c r="K1785" t="s">
        <v>1306</v>
      </c>
      <c r="M1785" t="s">
        <v>1307</v>
      </c>
      <c r="N1785" t="s">
        <v>264</v>
      </c>
      <c r="O1785">
        <v>77380</v>
      </c>
      <c r="P1785" t="s">
        <v>50</v>
      </c>
      <c r="U1785" s="1">
        <v>43773</v>
      </c>
      <c r="V1785" s="1">
        <v>43773</v>
      </c>
      <c r="W1785" s="1">
        <v>43773.718055555553</v>
      </c>
      <c r="X1785" s="1">
        <v>43773.718055555553</v>
      </c>
      <c r="AC1785" t="s">
        <v>53</v>
      </c>
      <c r="AD1785">
        <v>2969474645</v>
      </c>
      <c r="AE1785" s="1">
        <v>37110.530555555553</v>
      </c>
      <c r="AF1785" t="s">
        <v>8291</v>
      </c>
      <c r="AG1785" t="s">
        <v>12667</v>
      </c>
      <c r="AH1785" t="s">
        <v>51</v>
      </c>
      <c r="AJ1785" t="s">
        <v>53</v>
      </c>
      <c r="AL1785" t="s">
        <v>78</v>
      </c>
      <c r="AO1785" t="s">
        <v>5443</v>
      </c>
    </row>
    <row r="1786" spans="1:43" x14ac:dyDescent="0.35">
      <c r="A1786" t="s">
        <v>12668</v>
      </c>
      <c r="B1786" t="s">
        <v>736</v>
      </c>
      <c r="C1786" t="s">
        <v>375</v>
      </c>
      <c r="F1786" t="s">
        <v>12669</v>
      </c>
      <c r="H1786" t="s">
        <v>12670</v>
      </c>
      <c r="I1786" t="s">
        <v>394</v>
      </c>
      <c r="J1786" t="s">
        <v>12671</v>
      </c>
      <c r="K1786" t="s">
        <v>12672</v>
      </c>
      <c r="M1786" t="s">
        <v>5451</v>
      </c>
      <c r="N1786" t="s">
        <v>501</v>
      </c>
      <c r="O1786">
        <v>87410</v>
      </c>
      <c r="P1786" t="s">
        <v>50</v>
      </c>
      <c r="U1786" s="1">
        <v>43774.318749999999</v>
      </c>
      <c r="V1786" s="1">
        <v>43774.318749999999</v>
      </c>
      <c r="W1786" s="1">
        <v>43774.321527777778</v>
      </c>
      <c r="X1786" s="1">
        <v>43774.321527777778</v>
      </c>
      <c r="AC1786" t="s">
        <v>53</v>
      </c>
      <c r="AD1786">
        <v>2969510672</v>
      </c>
      <c r="AE1786" s="1">
        <v>38387.732638888891</v>
      </c>
      <c r="AF1786" t="s">
        <v>12673</v>
      </c>
      <c r="AG1786" t="s">
        <v>12674</v>
      </c>
      <c r="AH1786" t="s">
        <v>53</v>
      </c>
      <c r="AJ1786" t="s">
        <v>53</v>
      </c>
      <c r="AK1786" t="s">
        <v>7790</v>
      </c>
      <c r="AL1786" t="s">
        <v>68</v>
      </c>
      <c r="AO1786" t="s">
        <v>54</v>
      </c>
      <c r="AP1786" s="1">
        <v>45476.692361111112</v>
      </c>
      <c r="AQ1786" s="1">
        <v>45441.420138888891</v>
      </c>
    </row>
    <row r="1787" spans="1:43" x14ac:dyDescent="0.35">
      <c r="A1787" t="s">
        <v>12675</v>
      </c>
      <c r="B1787" t="s">
        <v>5706</v>
      </c>
      <c r="C1787" t="s">
        <v>12676</v>
      </c>
      <c r="D1787" t="s">
        <v>654</v>
      </c>
      <c r="H1787" t="s">
        <v>12677</v>
      </c>
      <c r="I1787" t="s">
        <v>61</v>
      </c>
      <c r="J1787" t="s">
        <v>62</v>
      </c>
      <c r="P1787" t="s">
        <v>50</v>
      </c>
      <c r="U1787" s="1">
        <v>43774.609722222223</v>
      </c>
      <c r="V1787" s="1">
        <v>43774.609722222223</v>
      </c>
      <c r="W1787" s="1">
        <v>43774.635416666664</v>
      </c>
      <c r="X1787" s="1">
        <v>43774.635416666664</v>
      </c>
      <c r="AC1787" t="s">
        <v>53</v>
      </c>
      <c r="AD1787">
        <v>2969479981</v>
      </c>
      <c r="AE1787" s="1">
        <v>37426</v>
      </c>
      <c r="AF1787" t="s">
        <v>3281</v>
      </c>
      <c r="AG1787" t="s">
        <v>12678</v>
      </c>
      <c r="AH1787" t="s">
        <v>53</v>
      </c>
      <c r="AJ1787" t="s">
        <v>53</v>
      </c>
      <c r="AK1787" t="s">
        <v>11356</v>
      </c>
      <c r="AL1787" t="s">
        <v>78</v>
      </c>
      <c r="AO1787" t="s">
        <v>54</v>
      </c>
      <c r="AP1787" s="1">
        <v>45467.669444444444</v>
      </c>
      <c r="AQ1787" s="1">
        <v>45372.374305555553</v>
      </c>
    </row>
    <row r="1788" spans="1:43" x14ac:dyDescent="0.35">
      <c r="A1788" t="s">
        <v>12679</v>
      </c>
      <c r="B1788" t="s">
        <v>5031</v>
      </c>
      <c r="C1788" t="s">
        <v>2238</v>
      </c>
      <c r="F1788" t="s">
        <v>12680</v>
      </c>
      <c r="H1788" t="s">
        <v>12681</v>
      </c>
      <c r="J1788" t="s">
        <v>85</v>
      </c>
      <c r="P1788" t="s">
        <v>50</v>
      </c>
      <c r="U1788" s="1">
        <v>43776</v>
      </c>
      <c r="V1788" s="1">
        <v>43776</v>
      </c>
      <c r="W1788" s="1">
        <v>43776.455555555556</v>
      </c>
      <c r="X1788" s="1">
        <v>43776.455555555556</v>
      </c>
      <c r="AC1788" t="s">
        <v>53</v>
      </c>
      <c r="AD1788">
        <v>2969485219</v>
      </c>
      <c r="AE1788" s="1">
        <v>37784</v>
      </c>
      <c r="AF1788" t="s">
        <v>2021</v>
      </c>
      <c r="AG1788" t="s">
        <v>12682</v>
      </c>
      <c r="AH1788" t="s">
        <v>51</v>
      </c>
      <c r="AJ1788" t="s">
        <v>53</v>
      </c>
      <c r="AL1788" t="s">
        <v>68</v>
      </c>
      <c r="AO1788" t="s">
        <v>5443</v>
      </c>
      <c r="AP1788" s="1">
        <v>44845.816666666666</v>
      </c>
    </row>
    <row r="1789" spans="1:43" x14ac:dyDescent="0.35">
      <c r="A1789" t="s">
        <v>12683</v>
      </c>
      <c r="B1789" t="s">
        <v>7440</v>
      </c>
      <c r="C1789" t="s">
        <v>12684</v>
      </c>
      <c r="F1789" t="s">
        <v>12685</v>
      </c>
      <c r="H1789" t="s">
        <v>12686</v>
      </c>
      <c r="I1789" t="s">
        <v>179</v>
      </c>
      <c r="J1789" t="s">
        <v>12064</v>
      </c>
      <c r="K1789" t="s">
        <v>12687</v>
      </c>
      <c r="M1789" t="s">
        <v>3641</v>
      </c>
      <c r="N1789" t="s">
        <v>65</v>
      </c>
      <c r="O1789">
        <v>80111</v>
      </c>
      <c r="P1789" t="s">
        <v>50</v>
      </c>
      <c r="U1789" s="1">
        <v>43777.48541666667</v>
      </c>
      <c r="V1789" s="1">
        <v>43777.48541666667</v>
      </c>
      <c r="W1789" s="1">
        <v>43777.493750000001</v>
      </c>
      <c r="X1789" s="1">
        <v>43777.493750000001</v>
      </c>
      <c r="AC1789" t="s">
        <v>53</v>
      </c>
      <c r="AD1789">
        <v>2969558362</v>
      </c>
      <c r="AE1789" s="1">
        <v>40560.525000000001</v>
      </c>
      <c r="AF1789" t="s">
        <v>12066</v>
      </c>
      <c r="AG1789" t="s">
        <v>12688</v>
      </c>
      <c r="AH1789" t="s">
        <v>53</v>
      </c>
      <c r="AJ1789" t="s">
        <v>53</v>
      </c>
      <c r="AK1789" t="s">
        <v>11356</v>
      </c>
      <c r="AL1789" t="s">
        <v>78</v>
      </c>
      <c r="AO1789" t="s">
        <v>54</v>
      </c>
      <c r="AP1789" s="1">
        <v>44637.725694444445</v>
      </c>
    </row>
    <row r="1790" spans="1:43" x14ac:dyDescent="0.35">
      <c r="A1790" t="s">
        <v>12689</v>
      </c>
      <c r="B1790" t="s">
        <v>9245</v>
      </c>
      <c r="C1790" t="s">
        <v>1564</v>
      </c>
      <c r="F1790" t="s">
        <v>12690</v>
      </c>
      <c r="H1790" t="s">
        <v>12691</v>
      </c>
      <c r="I1790" t="s">
        <v>101</v>
      </c>
      <c r="J1790" t="s">
        <v>12692</v>
      </c>
      <c r="K1790" t="s">
        <v>12693</v>
      </c>
      <c r="M1790" t="s">
        <v>12694</v>
      </c>
      <c r="N1790" t="s">
        <v>264</v>
      </c>
      <c r="O1790">
        <v>79008</v>
      </c>
      <c r="P1790" t="s">
        <v>50</v>
      </c>
      <c r="U1790" s="1">
        <v>43777.565972222219</v>
      </c>
      <c r="V1790" s="1">
        <v>43777.565972222219</v>
      </c>
      <c r="AC1790" t="s">
        <v>53</v>
      </c>
      <c r="AD1790">
        <v>2969475184</v>
      </c>
      <c r="AE1790" s="1">
        <v>37151</v>
      </c>
      <c r="AG1790" t="s">
        <v>12695</v>
      </c>
      <c r="AH1790" t="s">
        <v>53</v>
      </c>
      <c r="AJ1790" t="s">
        <v>53</v>
      </c>
      <c r="AK1790" t="s">
        <v>11356</v>
      </c>
      <c r="AO1790" t="s">
        <v>54</v>
      </c>
    </row>
    <row r="1791" spans="1:43" x14ac:dyDescent="0.35">
      <c r="A1791" t="s">
        <v>12696</v>
      </c>
      <c r="B1791" t="s">
        <v>12697</v>
      </c>
      <c r="C1791" t="s">
        <v>940</v>
      </c>
      <c r="F1791" t="s">
        <v>12698</v>
      </c>
      <c r="H1791" t="s">
        <v>12699</v>
      </c>
      <c r="J1791" t="s">
        <v>6530</v>
      </c>
      <c r="P1791" t="s">
        <v>50</v>
      </c>
      <c r="U1791" s="1">
        <v>43782</v>
      </c>
      <c r="V1791" s="1">
        <v>43782</v>
      </c>
      <c r="W1791" s="1">
        <v>43782.393750000003</v>
      </c>
      <c r="X1791" s="1">
        <v>43782.393750000003</v>
      </c>
      <c r="AC1791" t="s">
        <v>53</v>
      </c>
      <c r="AD1791">
        <v>2969507921</v>
      </c>
      <c r="AE1791" s="1">
        <v>38224.743750000001</v>
      </c>
      <c r="AF1791" t="s">
        <v>6246</v>
      </c>
      <c r="AG1791" t="s">
        <v>12700</v>
      </c>
      <c r="AH1791" t="s">
        <v>51</v>
      </c>
      <c r="AJ1791" t="s">
        <v>53</v>
      </c>
      <c r="AL1791" t="s">
        <v>78</v>
      </c>
      <c r="AO1791" t="s">
        <v>8142</v>
      </c>
      <c r="AP1791" s="1">
        <v>44924.631249999999</v>
      </c>
    </row>
    <row r="1792" spans="1:43" x14ac:dyDescent="0.35">
      <c r="A1792" t="s">
        <v>12701</v>
      </c>
      <c r="B1792" t="s">
        <v>12702</v>
      </c>
      <c r="C1792" t="s">
        <v>12703</v>
      </c>
      <c r="F1792">
        <v>2142300883</v>
      </c>
      <c r="H1792" t="s">
        <v>12701</v>
      </c>
      <c r="J1792" t="s">
        <v>12704</v>
      </c>
      <c r="K1792" t="s">
        <v>12705</v>
      </c>
      <c r="M1792" t="s">
        <v>4856</v>
      </c>
      <c r="N1792" t="s">
        <v>798</v>
      </c>
      <c r="O1792" t="s">
        <v>12706</v>
      </c>
      <c r="P1792" t="s">
        <v>50</v>
      </c>
      <c r="U1792" s="1">
        <v>43782</v>
      </c>
      <c r="V1792" s="1">
        <v>43782</v>
      </c>
      <c r="W1792" s="1">
        <v>43782.604166666664</v>
      </c>
      <c r="X1792" s="1">
        <v>43782.604166666664</v>
      </c>
      <c r="AC1792" t="s">
        <v>53</v>
      </c>
      <c r="AD1792">
        <v>1000000001</v>
      </c>
      <c r="AE1792" s="1">
        <v>39973.351388888892</v>
      </c>
      <c r="AF1792" t="s">
        <v>3377</v>
      </c>
      <c r="AG1792" t="s">
        <v>12707</v>
      </c>
      <c r="AH1792" t="s">
        <v>51</v>
      </c>
      <c r="AJ1792" t="s">
        <v>53</v>
      </c>
      <c r="AL1792" t="s">
        <v>78</v>
      </c>
      <c r="AO1792" t="s">
        <v>5443</v>
      </c>
      <c r="AP1792" s="1">
        <v>45441.381944444445</v>
      </c>
      <c r="AQ1792" s="1">
        <v>43951.584027777775</v>
      </c>
    </row>
    <row r="1793" spans="1:43" x14ac:dyDescent="0.35">
      <c r="A1793" t="s">
        <v>12708</v>
      </c>
      <c r="B1793" t="s">
        <v>12709</v>
      </c>
      <c r="C1793" t="s">
        <v>2453</v>
      </c>
      <c r="F1793">
        <v>0</v>
      </c>
      <c r="H1793" t="s">
        <v>12710</v>
      </c>
      <c r="I1793" t="s">
        <v>200</v>
      </c>
      <c r="J1793" t="s">
        <v>4293</v>
      </c>
      <c r="K1793" t="s">
        <v>7511</v>
      </c>
      <c r="M1793" t="s">
        <v>137</v>
      </c>
      <c r="N1793" t="s">
        <v>213</v>
      </c>
      <c r="O1793" t="s">
        <v>7513</v>
      </c>
      <c r="P1793" t="s">
        <v>50</v>
      </c>
      <c r="U1793" s="1">
        <v>43787.499305555553</v>
      </c>
      <c r="V1793" s="1">
        <v>43787.499305555553</v>
      </c>
      <c r="W1793" s="1">
        <v>43803.396527777775</v>
      </c>
      <c r="X1793" s="1">
        <v>43803.396527777775</v>
      </c>
      <c r="AC1793" t="s">
        <v>53</v>
      </c>
      <c r="AD1793">
        <v>2969634929</v>
      </c>
      <c r="AE1793" s="1">
        <v>41799.665972222225</v>
      </c>
      <c r="AG1793" t="s">
        <v>12711</v>
      </c>
      <c r="AH1793" t="s">
        <v>53</v>
      </c>
      <c r="AJ1793" t="s">
        <v>53</v>
      </c>
      <c r="AK1793" t="s">
        <v>2497</v>
      </c>
      <c r="AL1793" t="s">
        <v>78</v>
      </c>
      <c r="AO1793" t="s">
        <v>54</v>
      </c>
    </row>
    <row r="1794" spans="1:43" x14ac:dyDescent="0.35">
      <c r="A1794" t="s">
        <v>12712</v>
      </c>
      <c r="B1794" t="s">
        <v>11747</v>
      </c>
      <c r="C1794" t="s">
        <v>12713</v>
      </c>
      <c r="F1794">
        <v>690465628</v>
      </c>
      <c r="H1794" t="s">
        <v>12714</v>
      </c>
      <c r="J1794" t="s">
        <v>12715</v>
      </c>
      <c r="O1794">
        <v>237</v>
      </c>
      <c r="P1794" t="s">
        <v>12716</v>
      </c>
      <c r="U1794" s="1">
        <v>43788</v>
      </c>
      <c r="V1794" s="1">
        <v>43788</v>
      </c>
      <c r="W1794" s="1">
        <v>43788.402083333334</v>
      </c>
      <c r="X1794" s="1">
        <v>43788.402083333334</v>
      </c>
      <c r="AC1794" t="s">
        <v>53</v>
      </c>
      <c r="AD1794">
        <v>1000000001</v>
      </c>
      <c r="AE1794" s="1">
        <v>39973.351388888892</v>
      </c>
      <c r="AF1794" t="s">
        <v>3377</v>
      </c>
      <c r="AG1794" t="s">
        <v>12717</v>
      </c>
      <c r="AH1794" t="s">
        <v>51</v>
      </c>
      <c r="AJ1794" t="s">
        <v>53</v>
      </c>
      <c r="AL1794" t="s">
        <v>78</v>
      </c>
      <c r="AO1794" t="s">
        <v>8142</v>
      </c>
      <c r="AP1794" s="1">
        <v>44993.361111111109</v>
      </c>
    </row>
    <row r="1795" spans="1:43" x14ac:dyDescent="0.35">
      <c r="A1795" t="s">
        <v>12718</v>
      </c>
      <c r="B1795" t="s">
        <v>12719</v>
      </c>
      <c r="C1795" t="s">
        <v>12720</v>
      </c>
      <c r="F1795">
        <v>237690465628</v>
      </c>
      <c r="H1795" t="s">
        <v>12714</v>
      </c>
      <c r="J1795" t="s">
        <v>12721</v>
      </c>
      <c r="K1795" t="s">
        <v>12722</v>
      </c>
      <c r="M1795" t="s">
        <v>12723</v>
      </c>
      <c r="N1795" t="s">
        <v>12724</v>
      </c>
      <c r="O1795" s="2" t="s">
        <v>12725</v>
      </c>
      <c r="P1795" t="s">
        <v>12716</v>
      </c>
      <c r="U1795" s="1">
        <v>43788</v>
      </c>
      <c r="V1795" s="1">
        <v>43788</v>
      </c>
      <c r="W1795" s="1">
        <v>43788.371527777781</v>
      </c>
      <c r="X1795" s="1">
        <v>43788.371527777781</v>
      </c>
      <c r="AC1795" t="s">
        <v>53</v>
      </c>
      <c r="AD1795">
        <v>1000000001</v>
      </c>
      <c r="AE1795" s="1">
        <v>39973.351388888892</v>
      </c>
      <c r="AF1795" t="s">
        <v>3377</v>
      </c>
      <c r="AG1795" t="s">
        <v>12726</v>
      </c>
      <c r="AH1795" t="s">
        <v>51</v>
      </c>
      <c r="AJ1795" t="s">
        <v>53</v>
      </c>
      <c r="AL1795" t="s">
        <v>78</v>
      </c>
      <c r="AO1795" t="s">
        <v>8142</v>
      </c>
    </row>
    <row r="1796" spans="1:43" x14ac:dyDescent="0.35">
      <c r="A1796" t="s">
        <v>12727</v>
      </c>
      <c r="B1796" t="s">
        <v>12728</v>
      </c>
      <c r="C1796" t="s">
        <v>12729</v>
      </c>
      <c r="F1796" t="s">
        <v>12730</v>
      </c>
      <c r="H1796" t="s">
        <v>12731</v>
      </c>
      <c r="J1796" t="s">
        <v>12732</v>
      </c>
      <c r="K1796" t="s">
        <v>12733</v>
      </c>
      <c r="M1796" t="s">
        <v>3154</v>
      </c>
      <c r="N1796" t="s">
        <v>65</v>
      </c>
      <c r="O1796">
        <v>81123</v>
      </c>
      <c r="P1796" t="s">
        <v>50</v>
      </c>
      <c r="U1796" s="1">
        <v>43788</v>
      </c>
      <c r="V1796" s="1">
        <v>43788</v>
      </c>
      <c r="W1796" s="1">
        <v>43788.37222222222</v>
      </c>
      <c r="X1796" s="1">
        <v>43788.37222222222</v>
      </c>
      <c r="AC1796" t="s">
        <v>51</v>
      </c>
      <c r="AD1796">
        <v>2969694442</v>
      </c>
      <c r="AE1796" s="1">
        <v>42432.393750000003</v>
      </c>
      <c r="AF1796" t="s">
        <v>12734</v>
      </c>
      <c r="AG1796" t="s">
        <v>12735</v>
      </c>
      <c r="AH1796" t="s">
        <v>51</v>
      </c>
      <c r="AJ1796" t="s">
        <v>53</v>
      </c>
      <c r="AL1796" t="s">
        <v>78</v>
      </c>
      <c r="AO1796" t="s">
        <v>5443</v>
      </c>
      <c r="AP1796" s="1">
        <v>45454.602083333331</v>
      </c>
      <c r="AQ1796" s="1">
        <v>45246.493055555555</v>
      </c>
    </row>
    <row r="1797" spans="1:43" x14ac:dyDescent="0.35">
      <c r="A1797" t="s">
        <v>12736</v>
      </c>
      <c r="B1797" t="s">
        <v>5566</v>
      </c>
      <c r="C1797" t="s">
        <v>803</v>
      </c>
      <c r="D1797" t="s">
        <v>219</v>
      </c>
      <c r="F1797" t="s">
        <v>47</v>
      </c>
      <c r="H1797" t="s">
        <v>12737</v>
      </c>
      <c r="J1797" t="s">
        <v>49</v>
      </c>
      <c r="P1797" t="s">
        <v>50</v>
      </c>
      <c r="U1797" s="1">
        <v>43788</v>
      </c>
      <c r="V1797" s="1">
        <v>43788</v>
      </c>
      <c r="W1797" s="1">
        <v>43903.62777777778</v>
      </c>
      <c r="X1797" s="1">
        <v>45155.739583333336</v>
      </c>
      <c r="Y1797" s="1">
        <v>45041.538888888892</v>
      </c>
      <c r="AC1797" t="s">
        <v>53</v>
      </c>
      <c r="AD1797">
        <v>1000000000</v>
      </c>
      <c r="AE1797" s="1">
        <v>37295</v>
      </c>
      <c r="AG1797" t="s">
        <v>12738</v>
      </c>
      <c r="AH1797" t="s">
        <v>51</v>
      </c>
      <c r="AJ1797" t="s">
        <v>53</v>
      </c>
      <c r="AL1797" t="s">
        <v>78</v>
      </c>
      <c r="AO1797" t="s">
        <v>5443</v>
      </c>
      <c r="AP1797" s="1">
        <v>45355.430555555555</v>
      </c>
    </row>
    <row r="1798" spans="1:43" x14ac:dyDescent="0.35">
      <c r="A1798" t="s">
        <v>12739</v>
      </c>
      <c r="B1798" t="s">
        <v>12740</v>
      </c>
      <c r="C1798" t="s">
        <v>12741</v>
      </c>
      <c r="F1798" t="s">
        <v>12742</v>
      </c>
      <c r="H1798" t="s">
        <v>12743</v>
      </c>
      <c r="I1798" t="s">
        <v>1368</v>
      </c>
      <c r="J1798" t="s">
        <v>12744</v>
      </c>
      <c r="K1798" t="s">
        <v>12745</v>
      </c>
      <c r="M1798" t="s">
        <v>12746</v>
      </c>
      <c r="N1798" t="s">
        <v>468</v>
      </c>
      <c r="O1798">
        <v>80733</v>
      </c>
      <c r="P1798" t="s">
        <v>50</v>
      </c>
      <c r="U1798" s="1">
        <v>43788.700694444444</v>
      </c>
      <c r="V1798" s="1">
        <v>43788.700694444444</v>
      </c>
      <c r="W1798" s="1">
        <v>43789.490277777775</v>
      </c>
      <c r="X1798" s="1">
        <v>43886.423611111109</v>
      </c>
      <c r="AC1798" t="s">
        <v>53</v>
      </c>
      <c r="AD1798">
        <v>2969711583</v>
      </c>
      <c r="AE1798" s="1">
        <v>42650.67291666667</v>
      </c>
      <c r="AF1798" t="s">
        <v>12747</v>
      </c>
      <c r="AG1798" t="s">
        <v>12748</v>
      </c>
      <c r="AH1798" t="s">
        <v>53</v>
      </c>
      <c r="AJ1798" t="s">
        <v>53</v>
      </c>
      <c r="AK1798" t="s">
        <v>7072</v>
      </c>
      <c r="AL1798" t="s">
        <v>78</v>
      </c>
      <c r="AO1798" t="s">
        <v>54</v>
      </c>
      <c r="AP1798" s="1">
        <v>45404.337500000001</v>
      </c>
      <c r="AQ1798" s="1">
        <v>45404.341666666667</v>
      </c>
    </row>
    <row r="1799" spans="1:43" x14ac:dyDescent="0.35">
      <c r="A1799" t="s">
        <v>12749</v>
      </c>
      <c r="B1799" t="s">
        <v>12750</v>
      </c>
      <c r="C1799" t="s">
        <v>12751</v>
      </c>
      <c r="F1799" t="s">
        <v>3774</v>
      </c>
      <c r="H1799" t="s">
        <v>3775</v>
      </c>
      <c r="I1799" t="s">
        <v>179</v>
      </c>
      <c r="J1799" t="s">
        <v>491</v>
      </c>
      <c r="K1799" t="s">
        <v>3776</v>
      </c>
      <c r="M1799" t="s">
        <v>3777</v>
      </c>
      <c r="N1799" t="s">
        <v>3778</v>
      </c>
      <c r="O1799">
        <v>68145</v>
      </c>
      <c r="P1799" t="s">
        <v>50</v>
      </c>
      <c r="Q1799" t="s">
        <v>502</v>
      </c>
      <c r="S1799" t="s">
        <v>3320</v>
      </c>
      <c r="T1799" t="s">
        <v>12752</v>
      </c>
      <c r="U1799" s="1">
        <v>41845.455555555556</v>
      </c>
      <c r="V1799" s="1">
        <v>43789.595138888886</v>
      </c>
      <c r="W1799" s="1">
        <v>41845.456250000003</v>
      </c>
      <c r="X1799" s="1">
        <v>45120.606249999997</v>
      </c>
      <c r="Y1799" s="1">
        <v>45120.615972222222</v>
      </c>
      <c r="AC1799" t="s">
        <v>53</v>
      </c>
      <c r="AD1799">
        <v>2969472760</v>
      </c>
      <c r="AE1799" s="1">
        <v>36916.71597222222</v>
      </c>
      <c r="AF1799" t="s">
        <v>2522</v>
      </c>
      <c r="AG1799" t="s">
        <v>12753</v>
      </c>
      <c r="AH1799" t="s">
        <v>51</v>
      </c>
      <c r="AJ1799" t="s">
        <v>53</v>
      </c>
      <c r="AL1799" t="s">
        <v>68</v>
      </c>
      <c r="AO1799" t="s">
        <v>54</v>
      </c>
      <c r="AP1799" s="1">
        <v>44320.520833333336</v>
      </c>
      <c r="AQ1799" s="1">
        <v>43320.689583333333</v>
      </c>
    </row>
    <row r="1800" spans="1:43" x14ac:dyDescent="0.35">
      <c r="A1800" t="s">
        <v>12754</v>
      </c>
      <c r="B1800" t="s">
        <v>12755</v>
      </c>
      <c r="C1800" t="s">
        <v>11264</v>
      </c>
      <c r="D1800" t="s">
        <v>861</v>
      </c>
      <c r="F1800" t="s">
        <v>12756</v>
      </c>
      <c r="H1800" t="s">
        <v>12757</v>
      </c>
      <c r="I1800" t="s">
        <v>61</v>
      </c>
      <c r="J1800" t="s">
        <v>62</v>
      </c>
      <c r="P1800" t="s">
        <v>50</v>
      </c>
      <c r="U1800" s="1">
        <v>43790.479166666664</v>
      </c>
      <c r="V1800" s="1">
        <v>43790.479166666664</v>
      </c>
      <c r="W1800" s="1">
        <v>43790.48333333333</v>
      </c>
      <c r="X1800" s="1">
        <v>43790.48333333333</v>
      </c>
      <c r="AC1800" t="s">
        <v>53</v>
      </c>
      <c r="AD1800">
        <v>2969479981</v>
      </c>
      <c r="AE1800" s="1">
        <v>37426</v>
      </c>
      <c r="AF1800" t="s">
        <v>1655</v>
      </c>
      <c r="AG1800" t="s">
        <v>12758</v>
      </c>
      <c r="AH1800" t="s">
        <v>53</v>
      </c>
      <c r="AJ1800" t="s">
        <v>53</v>
      </c>
      <c r="AK1800" t="s">
        <v>7761</v>
      </c>
      <c r="AL1800" t="s">
        <v>78</v>
      </c>
      <c r="AO1800" t="s">
        <v>54</v>
      </c>
      <c r="AP1800" s="1">
        <v>44601.724999999999</v>
      </c>
      <c r="AQ1800" s="1">
        <v>44138.668055555558</v>
      </c>
    </row>
    <row r="1801" spans="1:43" x14ac:dyDescent="0.35">
      <c r="A1801" t="s">
        <v>12759</v>
      </c>
      <c r="B1801" t="s">
        <v>12760</v>
      </c>
      <c r="C1801" t="s">
        <v>622</v>
      </c>
      <c r="D1801" t="s">
        <v>437</v>
      </c>
      <c r="H1801" t="s">
        <v>12761</v>
      </c>
      <c r="I1801" t="s">
        <v>61</v>
      </c>
      <c r="J1801" t="s">
        <v>10044</v>
      </c>
      <c r="P1801" t="s">
        <v>50</v>
      </c>
      <c r="U1801" s="1">
        <v>43791.64166666667</v>
      </c>
      <c r="V1801" s="1">
        <v>43791.64166666667</v>
      </c>
      <c r="W1801" s="1">
        <v>43791.731249999997</v>
      </c>
      <c r="X1801" s="1">
        <v>43791.731249999997</v>
      </c>
      <c r="AC1801" t="s">
        <v>53</v>
      </c>
      <c r="AD1801">
        <v>2969480024</v>
      </c>
      <c r="AE1801" s="1">
        <v>37427</v>
      </c>
      <c r="AF1801" t="s">
        <v>10045</v>
      </c>
      <c r="AG1801" t="s">
        <v>12762</v>
      </c>
      <c r="AH1801" t="s">
        <v>53</v>
      </c>
      <c r="AJ1801" t="s">
        <v>53</v>
      </c>
      <c r="AK1801" t="s">
        <v>11356</v>
      </c>
      <c r="AL1801" t="s">
        <v>78</v>
      </c>
      <c r="AO1801" t="s">
        <v>54</v>
      </c>
    </row>
    <row r="1802" spans="1:43" x14ac:dyDescent="0.35">
      <c r="A1802" t="s">
        <v>12763</v>
      </c>
      <c r="B1802" t="s">
        <v>389</v>
      </c>
      <c r="C1802" t="s">
        <v>2615</v>
      </c>
      <c r="F1802">
        <f>1505-635-1160</f>
        <v>-290</v>
      </c>
      <c r="H1802" t="s">
        <v>12763</v>
      </c>
      <c r="J1802" t="s">
        <v>12764</v>
      </c>
      <c r="K1802" t="s">
        <v>12765</v>
      </c>
      <c r="M1802" t="s">
        <v>12766</v>
      </c>
      <c r="N1802" t="s">
        <v>637</v>
      </c>
      <c r="O1802">
        <v>79706</v>
      </c>
      <c r="P1802" t="s">
        <v>50</v>
      </c>
      <c r="U1802" s="1">
        <v>43795</v>
      </c>
      <c r="V1802" s="1">
        <v>43795</v>
      </c>
      <c r="W1802" s="1">
        <v>43795.530555555553</v>
      </c>
      <c r="X1802" s="1">
        <v>43795.530555555553</v>
      </c>
      <c r="AC1802" t="s">
        <v>53</v>
      </c>
      <c r="AD1802">
        <v>2969530885</v>
      </c>
      <c r="AE1802" s="1">
        <v>39493.426388888889</v>
      </c>
      <c r="AF1802" t="s">
        <v>12767</v>
      </c>
      <c r="AG1802" t="s">
        <v>12768</v>
      </c>
      <c r="AH1802" t="s">
        <v>51</v>
      </c>
      <c r="AJ1802" t="s">
        <v>53</v>
      </c>
      <c r="AL1802" t="s">
        <v>78</v>
      </c>
      <c r="AO1802" t="s">
        <v>5443</v>
      </c>
      <c r="AP1802" s="1">
        <v>44039.746527777781</v>
      </c>
    </row>
    <row r="1803" spans="1:43" x14ac:dyDescent="0.35">
      <c r="A1803" t="s">
        <v>12769</v>
      </c>
      <c r="B1803" t="s">
        <v>6186</v>
      </c>
      <c r="C1803" t="s">
        <v>812</v>
      </c>
      <c r="F1803" t="s">
        <v>12770</v>
      </c>
      <c r="H1803" t="s">
        <v>12771</v>
      </c>
      <c r="J1803" t="s">
        <v>1014</v>
      </c>
      <c r="P1803" t="s">
        <v>50</v>
      </c>
      <c r="U1803" s="1">
        <v>43796</v>
      </c>
      <c r="V1803" s="1">
        <v>43796</v>
      </c>
      <c r="AC1803" t="s">
        <v>53</v>
      </c>
      <c r="AD1803">
        <v>2969480780</v>
      </c>
      <c r="AE1803" s="1">
        <v>37467</v>
      </c>
      <c r="AG1803" t="s">
        <v>12772</v>
      </c>
      <c r="AH1803" t="s">
        <v>51</v>
      </c>
      <c r="AJ1803" t="s">
        <v>53</v>
      </c>
      <c r="AO1803" t="s">
        <v>8142</v>
      </c>
    </row>
    <row r="1804" spans="1:43" x14ac:dyDescent="0.35">
      <c r="A1804" t="s">
        <v>12773</v>
      </c>
      <c r="B1804" t="s">
        <v>12774</v>
      </c>
      <c r="C1804" t="s">
        <v>4809</v>
      </c>
      <c r="F1804" t="s">
        <v>12775</v>
      </c>
      <c r="H1804" t="s">
        <v>12776</v>
      </c>
      <c r="J1804" t="s">
        <v>12777</v>
      </c>
      <c r="P1804" t="s">
        <v>50</v>
      </c>
      <c r="U1804" s="1">
        <v>43796</v>
      </c>
      <c r="V1804" s="1">
        <v>43796</v>
      </c>
      <c r="W1804" s="1">
        <v>43796.676388888889</v>
      </c>
      <c r="X1804" s="1">
        <v>43796.676388888889</v>
      </c>
      <c r="AC1804" t="s">
        <v>53</v>
      </c>
      <c r="AD1804">
        <v>2969484388</v>
      </c>
      <c r="AE1804" s="1">
        <v>37718</v>
      </c>
      <c r="AG1804" t="s">
        <v>12778</v>
      </c>
      <c r="AH1804" t="s">
        <v>51</v>
      </c>
      <c r="AJ1804" t="s">
        <v>53</v>
      </c>
      <c r="AL1804" t="s">
        <v>78</v>
      </c>
      <c r="AO1804" t="s">
        <v>5443</v>
      </c>
    </row>
    <row r="1805" spans="1:43" x14ac:dyDescent="0.35">
      <c r="A1805" t="s">
        <v>12779</v>
      </c>
      <c r="B1805" t="s">
        <v>12780</v>
      </c>
      <c r="C1805" t="s">
        <v>12781</v>
      </c>
      <c r="F1805" t="s">
        <v>12782</v>
      </c>
      <c r="H1805" t="s">
        <v>12779</v>
      </c>
      <c r="J1805" t="s">
        <v>3469</v>
      </c>
      <c r="K1805" t="s">
        <v>12783</v>
      </c>
      <c r="M1805" t="s">
        <v>12784</v>
      </c>
      <c r="N1805" t="s">
        <v>10487</v>
      </c>
      <c r="O1805">
        <v>70560</v>
      </c>
      <c r="P1805" t="s">
        <v>50</v>
      </c>
      <c r="U1805" s="1">
        <v>43800</v>
      </c>
      <c r="V1805" s="1">
        <v>43800</v>
      </c>
      <c r="AC1805" t="s">
        <v>53</v>
      </c>
      <c r="AD1805">
        <v>2969702039</v>
      </c>
      <c r="AE1805" s="1">
        <v>42528.619444444441</v>
      </c>
      <c r="AG1805" t="s">
        <v>12785</v>
      </c>
      <c r="AH1805" t="s">
        <v>51</v>
      </c>
      <c r="AJ1805" t="s">
        <v>53</v>
      </c>
      <c r="AO1805" t="s">
        <v>8142</v>
      </c>
    </row>
    <row r="1806" spans="1:43" x14ac:dyDescent="0.35">
      <c r="A1806" t="s">
        <v>12786</v>
      </c>
      <c r="B1806" t="s">
        <v>8483</v>
      </c>
      <c r="C1806" t="s">
        <v>7753</v>
      </c>
      <c r="F1806">
        <v>3073593387</v>
      </c>
      <c r="H1806" t="s">
        <v>12786</v>
      </c>
      <c r="J1806" t="s">
        <v>12787</v>
      </c>
      <c r="K1806" t="s">
        <v>12788</v>
      </c>
      <c r="M1806" t="s">
        <v>5907</v>
      </c>
      <c r="N1806" t="s">
        <v>65</v>
      </c>
      <c r="O1806">
        <v>80550</v>
      </c>
      <c r="P1806" t="s">
        <v>50</v>
      </c>
      <c r="U1806" s="1">
        <v>43801</v>
      </c>
      <c r="V1806" s="1">
        <v>43801</v>
      </c>
      <c r="W1806" s="1">
        <v>43801.513888888891</v>
      </c>
      <c r="X1806" s="1">
        <v>43801.513888888891</v>
      </c>
      <c r="AC1806" t="s">
        <v>53</v>
      </c>
      <c r="AD1806">
        <v>1000000001</v>
      </c>
      <c r="AE1806" s="1">
        <v>39973.351388888892</v>
      </c>
      <c r="AF1806" t="s">
        <v>3377</v>
      </c>
      <c r="AG1806" t="s">
        <v>12789</v>
      </c>
      <c r="AH1806" t="s">
        <v>51</v>
      </c>
      <c r="AJ1806" t="s">
        <v>53</v>
      </c>
      <c r="AL1806" t="s">
        <v>78</v>
      </c>
      <c r="AO1806" t="s">
        <v>5443</v>
      </c>
      <c r="AP1806" s="1">
        <v>44714.931944444441</v>
      </c>
      <c r="AQ1806" s="1">
        <v>44672.899305555555</v>
      </c>
    </row>
    <row r="1807" spans="1:43" x14ac:dyDescent="0.35">
      <c r="A1807" t="s">
        <v>12790</v>
      </c>
      <c r="B1807" t="s">
        <v>12791</v>
      </c>
      <c r="C1807" t="s">
        <v>12792</v>
      </c>
      <c r="F1807" t="s">
        <v>12793</v>
      </c>
      <c r="H1807" t="s">
        <v>12790</v>
      </c>
      <c r="J1807" t="s">
        <v>12794</v>
      </c>
      <c r="K1807" t="s">
        <v>12795</v>
      </c>
      <c r="M1807" t="s">
        <v>12796</v>
      </c>
      <c r="N1807" t="s">
        <v>798</v>
      </c>
      <c r="O1807">
        <v>79745</v>
      </c>
      <c r="P1807" t="s">
        <v>50</v>
      </c>
      <c r="U1807" s="1">
        <v>43801</v>
      </c>
      <c r="V1807" s="1">
        <v>43801</v>
      </c>
      <c r="AC1807" t="s">
        <v>53</v>
      </c>
      <c r="AD1807">
        <v>2969762905</v>
      </c>
      <c r="AE1807" s="1">
        <v>43039.522916666669</v>
      </c>
      <c r="AG1807" t="s">
        <v>12797</v>
      </c>
      <c r="AH1807" t="s">
        <v>51</v>
      </c>
      <c r="AJ1807" t="s">
        <v>53</v>
      </c>
      <c r="AO1807" t="s">
        <v>8142</v>
      </c>
    </row>
    <row r="1808" spans="1:43" x14ac:dyDescent="0.35">
      <c r="A1808" t="s">
        <v>12798</v>
      </c>
      <c r="B1808" t="s">
        <v>12799</v>
      </c>
      <c r="C1808" t="s">
        <v>12800</v>
      </c>
      <c r="F1808" t="s">
        <v>12801</v>
      </c>
      <c r="H1808" t="s">
        <v>12798</v>
      </c>
      <c r="J1808" t="s">
        <v>12802</v>
      </c>
      <c r="N1808" t="s">
        <v>12803</v>
      </c>
      <c r="O1808">
        <v>4350</v>
      </c>
      <c r="P1808" t="s">
        <v>12804</v>
      </c>
      <c r="U1808" s="1">
        <v>43802</v>
      </c>
      <c r="V1808" s="1">
        <v>43802</v>
      </c>
      <c r="AC1808" t="s">
        <v>53</v>
      </c>
      <c r="AD1808">
        <v>2969519246</v>
      </c>
      <c r="AE1808" s="1">
        <v>38883.179166666669</v>
      </c>
      <c r="AG1808" t="s">
        <v>12805</v>
      </c>
      <c r="AH1808" t="s">
        <v>51</v>
      </c>
      <c r="AJ1808" t="s">
        <v>53</v>
      </c>
      <c r="AO1808" t="s">
        <v>8142</v>
      </c>
    </row>
    <row r="1809" spans="1:43" x14ac:dyDescent="0.35">
      <c r="A1809" t="s">
        <v>12806</v>
      </c>
      <c r="B1809" t="s">
        <v>12807</v>
      </c>
      <c r="C1809" t="s">
        <v>2912</v>
      </c>
      <c r="F1809">
        <v>8018241424</v>
      </c>
      <c r="H1809" t="s">
        <v>12808</v>
      </c>
      <c r="I1809" t="s">
        <v>101</v>
      </c>
      <c r="J1809" t="s">
        <v>12809</v>
      </c>
      <c r="K1809" t="s">
        <v>12810</v>
      </c>
      <c r="M1809" t="s">
        <v>12811</v>
      </c>
      <c r="N1809" t="s">
        <v>686</v>
      </c>
      <c r="O1809" t="s">
        <v>12812</v>
      </c>
      <c r="P1809" t="s">
        <v>50</v>
      </c>
      <c r="U1809" s="1">
        <v>43802</v>
      </c>
      <c r="V1809" s="1">
        <v>43802</v>
      </c>
      <c r="W1809" s="1">
        <v>44473.625</v>
      </c>
      <c r="X1809" s="1">
        <v>44473.625</v>
      </c>
      <c r="AC1809" t="s">
        <v>53</v>
      </c>
      <c r="AD1809">
        <v>2969911864</v>
      </c>
      <c r="AE1809" s="1">
        <v>43720.43472222222</v>
      </c>
      <c r="AG1809" t="s">
        <v>12813</v>
      </c>
      <c r="AH1809" t="s">
        <v>51</v>
      </c>
      <c r="AJ1809" t="s">
        <v>53</v>
      </c>
      <c r="AL1809" t="s">
        <v>78</v>
      </c>
      <c r="AO1809" t="s">
        <v>8142</v>
      </c>
    </row>
    <row r="1810" spans="1:43" x14ac:dyDescent="0.35">
      <c r="A1810" t="s">
        <v>12814</v>
      </c>
      <c r="B1810" t="s">
        <v>12815</v>
      </c>
      <c r="C1810" t="s">
        <v>1499</v>
      </c>
      <c r="F1810" t="s">
        <v>12816</v>
      </c>
      <c r="H1810" t="s">
        <v>12817</v>
      </c>
      <c r="I1810" t="s">
        <v>101</v>
      </c>
      <c r="J1810" t="s">
        <v>12818</v>
      </c>
      <c r="K1810" t="s">
        <v>12819</v>
      </c>
      <c r="M1810" t="s">
        <v>12820</v>
      </c>
      <c r="N1810" t="s">
        <v>5925</v>
      </c>
      <c r="O1810">
        <v>15044</v>
      </c>
      <c r="P1810" t="s">
        <v>50</v>
      </c>
      <c r="U1810" s="1">
        <v>43802.443749999999</v>
      </c>
      <c r="V1810" s="1">
        <v>43802.443749999999</v>
      </c>
      <c r="W1810" s="1">
        <v>43803.419444444444</v>
      </c>
      <c r="X1810" s="1">
        <v>43803.419444444444</v>
      </c>
      <c r="AC1810" t="s">
        <v>53</v>
      </c>
      <c r="AD1810">
        <v>2969608846</v>
      </c>
      <c r="AE1810" s="1">
        <v>41666.397916666669</v>
      </c>
      <c r="AF1810" t="s">
        <v>12821</v>
      </c>
      <c r="AG1810" t="s">
        <v>12822</v>
      </c>
      <c r="AH1810" t="s">
        <v>53</v>
      </c>
      <c r="AJ1810" t="s">
        <v>53</v>
      </c>
      <c r="AK1810" t="s">
        <v>11356</v>
      </c>
      <c r="AL1810" t="s">
        <v>78</v>
      </c>
      <c r="AO1810" t="s">
        <v>54</v>
      </c>
    </row>
    <row r="1811" spans="1:43" x14ac:dyDescent="0.35">
      <c r="A1811" t="s">
        <v>12823</v>
      </c>
      <c r="B1811" t="s">
        <v>12824</v>
      </c>
      <c r="C1811" t="s">
        <v>12825</v>
      </c>
      <c r="F1811">
        <v>9158452009</v>
      </c>
      <c r="H1811" t="s">
        <v>12826</v>
      </c>
      <c r="J1811" t="s">
        <v>12827</v>
      </c>
      <c r="K1811" t="s">
        <v>12828</v>
      </c>
      <c r="M1811" t="s">
        <v>753</v>
      </c>
      <c r="N1811" t="s">
        <v>798</v>
      </c>
      <c r="O1811">
        <v>79912</v>
      </c>
      <c r="P1811" t="s">
        <v>50</v>
      </c>
      <c r="U1811" s="1">
        <v>43803</v>
      </c>
      <c r="V1811" s="1">
        <v>43803</v>
      </c>
      <c r="W1811" s="1">
        <v>43804.411111111112</v>
      </c>
      <c r="X1811" s="1">
        <v>43804.411111111112</v>
      </c>
      <c r="AC1811" t="s">
        <v>51</v>
      </c>
      <c r="AD1811">
        <v>2969934665</v>
      </c>
      <c r="AE1811" s="1">
        <v>43804.411111111112</v>
      </c>
      <c r="AG1811" t="s">
        <v>12829</v>
      </c>
      <c r="AH1811" t="s">
        <v>51</v>
      </c>
      <c r="AJ1811" t="s">
        <v>53</v>
      </c>
      <c r="AL1811" t="s">
        <v>78</v>
      </c>
      <c r="AO1811" t="s">
        <v>5443</v>
      </c>
      <c r="AP1811" s="1">
        <v>44084.828472222223</v>
      </c>
    </row>
    <row r="1812" spans="1:43" x14ac:dyDescent="0.35">
      <c r="A1812" t="s">
        <v>12830</v>
      </c>
      <c r="B1812" t="s">
        <v>6344</v>
      </c>
      <c r="C1812" t="s">
        <v>7386</v>
      </c>
      <c r="F1812">
        <v>7196883662</v>
      </c>
      <c r="H1812" t="s">
        <v>12831</v>
      </c>
      <c r="I1812" t="s">
        <v>1368</v>
      </c>
      <c r="J1812" t="s">
        <v>12832</v>
      </c>
      <c r="K1812" t="s">
        <v>12833</v>
      </c>
      <c r="M1812" t="s">
        <v>1408</v>
      </c>
      <c r="N1812" t="s">
        <v>65</v>
      </c>
      <c r="O1812" t="s">
        <v>12834</v>
      </c>
      <c r="P1812" t="s">
        <v>50</v>
      </c>
      <c r="U1812" s="1">
        <v>43803.614583333336</v>
      </c>
      <c r="V1812" s="1">
        <v>43803.614583333336</v>
      </c>
      <c r="W1812" s="1">
        <v>43803.615277777775</v>
      </c>
      <c r="X1812" s="1">
        <v>43804.6</v>
      </c>
      <c r="AC1812" t="s">
        <v>51</v>
      </c>
      <c r="AD1812">
        <v>2972408289</v>
      </c>
      <c r="AE1812" s="1">
        <v>44977.395138888889</v>
      </c>
      <c r="AF1812" t="s">
        <v>12835</v>
      </c>
      <c r="AG1812" t="s">
        <v>12836</v>
      </c>
      <c r="AH1812" t="s">
        <v>51</v>
      </c>
      <c r="AI1812" t="s">
        <v>51</v>
      </c>
      <c r="AJ1812" t="s">
        <v>53</v>
      </c>
      <c r="AL1812" t="s">
        <v>68</v>
      </c>
      <c r="AO1812" t="s">
        <v>54</v>
      </c>
      <c r="AP1812" s="1">
        <v>45474.681250000001</v>
      </c>
      <c r="AQ1812" s="1">
        <v>45474.6875</v>
      </c>
    </row>
    <row r="1813" spans="1:43" x14ac:dyDescent="0.35">
      <c r="A1813" t="s">
        <v>12837</v>
      </c>
      <c r="B1813" t="s">
        <v>12838</v>
      </c>
      <c r="C1813" t="s">
        <v>1775</v>
      </c>
      <c r="F1813" t="s">
        <v>12839</v>
      </c>
      <c r="H1813" t="s">
        <v>12840</v>
      </c>
      <c r="I1813" t="s">
        <v>169</v>
      </c>
      <c r="J1813" t="s">
        <v>491</v>
      </c>
      <c r="K1813" t="s">
        <v>12841</v>
      </c>
      <c r="M1813" t="s">
        <v>5613</v>
      </c>
      <c r="N1813" t="s">
        <v>5277</v>
      </c>
      <c r="O1813">
        <v>82604</v>
      </c>
      <c r="P1813" t="s">
        <v>50</v>
      </c>
      <c r="U1813" s="1">
        <v>43804</v>
      </c>
      <c r="V1813" s="1">
        <v>43804</v>
      </c>
      <c r="AC1813" t="s">
        <v>53</v>
      </c>
      <c r="AD1813">
        <v>2969472760</v>
      </c>
      <c r="AE1813" s="1">
        <v>36916.71597222222</v>
      </c>
      <c r="AG1813" t="s">
        <v>12842</v>
      </c>
      <c r="AH1813" t="s">
        <v>51</v>
      </c>
      <c r="AJ1813" t="s">
        <v>53</v>
      </c>
      <c r="AO1813" t="s">
        <v>8142</v>
      </c>
    </row>
    <row r="1814" spans="1:43" x14ac:dyDescent="0.35">
      <c r="A1814" t="s">
        <v>12843</v>
      </c>
      <c r="B1814" t="s">
        <v>12844</v>
      </c>
      <c r="C1814" t="s">
        <v>443</v>
      </c>
      <c r="F1814" t="s">
        <v>12845</v>
      </c>
      <c r="H1814" t="s">
        <v>12846</v>
      </c>
      <c r="J1814" t="s">
        <v>1014</v>
      </c>
      <c r="K1814" t="s">
        <v>12847</v>
      </c>
      <c r="M1814" t="s">
        <v>4629</v>
      </c>
      <c r="N1814" t="s">
        <v>2409</v>
      </c>
      <c r="O1814">
        <v>85004</v>
      </c>
      <c r="P1814" t="s">
        <v>50</v>
      </c>
      <c r="U1814" s="1">
        <v>43804</v>
      </c>
      <c r="V1814" s="1">
        <v>43804</v>
      </c>
      <c r="W1814" s="1">
        <v>43804.730555555558</v>
      </c>
      <c r="X1814" s="1">
        <v>43804.730555555558</v>
      </c>
      <c r="AC1814" t="s">
        <v>53</v>
      </c>
      <c r="AD1814">
        <v>2969480780</v>
      </c>
      <c r="AE1814" s="1">
        <v>37467</v>
      </c>
      <c r="AF1814" t="s">
        <v>12848</v>
      </c>
      <c r="AG1814" t="s">
        <v>12849</v>
      </c>
      <c r="AH1814" t="s">
        <v>51</v>
      </c>
      <c r="AJ1814" t="s">
        <v>53</v>
      </c>
      <c r="AL1814" t="s">
        <v>78</v>
      </c>
      <c r="AO1814" t="s">
        <v>5443</v>
      </c>
      <c r="AP1814" s="1">
        <v>44512.422222222223</v>
      </c>
    </row>
    <row r="1815" spans="1:43" x14ac:dyDescent="0.35">
      <c r="A1815" t="s">
        <v>12850</v>
      </c>
      <c r="B1815" t="s">
        <v>12851</v>
      </c>
      <c r="C1815" t="s">
        <v>12852</v>
      </c>
      <c r="F1815" t="s">
        <v>12853</v>
      </c>
      <c r="H1815" t="s">
        <v>12854</v>
      </c>
      <c r="J1815" t="s">
        <v>465</v>
      </c>
      <c r="O1815">
        <v>23072</v>
      </c>
      <c r="P1815" t="s">
        <v>50</v>
      </c>
      <c r="U1815" s="1">
        <v>43805</v>
      </c>
      <c r="V1815" s="1">
        <v>43805</v>
      </c>
      <c r="AC1815" t="s">
        <v>53</v>
      </c>
      <c r="AD1815">
        <v>2969543968</v>
      </c>
      <c r="AE1815" s="1">
        <v>40032.470138888886</v>
      </c>
      <c r="AG1815" t="s">
        <v>12855</v>
      </c>
      <c r="AH1815" t="s">
        <v>51</v>
      </c>
      <c r="AJ1815" t="s">
        <v>53</v>
      </c>
      <c r="AO1815" t="s">
        <v>8142</v>
      </c>
    </row>
    <row r="1816" spans="1:43" x14ac:dyDescent="0.35">
      <c r="A1816" t="s">
        <v>12856</v>
      </c>
      <c r="B1816" t="s">
        <v>12857</v>
      </c>
      <c r="C1816" t="s">
        <v>106</v>
      </c>
      <c r="F1816" t="s">
        <v>12858</v>
      </c>
      <c r="H1816" t="s">
        <v>12859</v>
      </c>
      <c r="I1816" t="s">
        <v>169</v>
      </c>
      <c r="J1816" t="s">
        <v>12860</v>
      </c>
      <c r="K1816" t="s">
        <v>12861</v>
      </c>
      <c r="M1816" t="s">
        <v>12862</v>
      </c>
      <c r="N1816" t="s">
        <v>12863</v>
      </c>
      <c r="O1816" t="s">
        <v>12864</v>
      </c>
      <c r="P1816" t="s">
        <v>4438</v>
      </c>
      <c r="U1816" s="1">
        <v>43805</v>
      </c>
      <c r="V1816" s="1">
        <v>43805</v>
      </c>
      <c r="AC1816" t="s">
        <v>53</v>
      </c>
      <c r="AD1816">
        <v>2969574737</v>
      </c>
      <c r="AE1816" s="1">
        <v>41059.566666666666</v>
      </c>
      <c r="AG1816" t="s">
        <v>12865</v>
      </c>
      <c r="AH1816" t="s">
        <v>51</v>
      </c>
      <c r="AJ1816" t="s">
        <v>53</v>
      </c>
      <c r="AO1816" t="s">
        <v>8142</v>
      </c>
    </row>
    <row r="1817" spans="1:43" x14ac:dyDescent="0.35">
      <c r="A1817" t="s">
        <v>12866</v>
      </c>
      <c r="B1817" t="s">
        <v>12867</v>
      </c>
      <c r="C1817" t="s">
        <v>218</v>
      </c>
      <c r="H1817" t="s">
        <v>12868</v>
      </c>
      <c r="I1817" t="s">
        <v>61</v>
      </c>
      <c r="J1817" t="s">
        <v>12295</v>
      </c>
      <c r="P1817" t="s">
        <v>50</v>
      </c>
      <c r="U1817" s="1">
        <v>43805.679861111108</v>
      </c>
      <c r="V1817" s="1">
        <v>43805.679861111108</v>
      </c>
      <c r="W1817" s="1">
        <v>43805.720833333333</v>
      </c>
      <c r="X1817" s="1">
        <v>43805.720833333333</v>
      </c>
      <c r="AC1817" t="s">
        <v>53</v>
      </c>
      <c r="AD1817">
        <v>2969914178</v>
      </c>
      <c r="AE1817" s="1">
        <v>43733.456250000003</v>
      </c>
      <c r="AF1817" t="s">
        <v>12296</v>
      </c>
      <c r="AG1817" t="s">
        <v>12869</v>
      </c>
      <c r="AH1817" t="s">
        <v>53</v>
      </c>
      <c r="AJ1817" t="s">
        <v>53</v>
      </c>
      <c r="AK1817" t="s">
        <v>8166</v>
      </c>
      <c r="AL1817" t="s">
        <v>68</v>
      </c>
      <c r="AO1817" t="s">
        <v>54</v>
      </c>
      <c r="AP1817" s="1">
        <v>43817.648611111108</v>
      </c>
    </row>
    <row r="1818" spans="1:43" x14ac:dyDescent="0.35">
      <c r="A1818" t="s">
        <v>12870</v>
      </c>
      <c r="B1818" t="s">
        <v>12871</v>
      </c>
      <c r="C1818" t="s">
        <v>12872</v>
      </c>
      <c r="F1818" t="s">
        <v>12873</v>
      </c>
      <c r="H1818" t="s">
        <v>12874</v>
      </c>
      <c r="J1818" t="s">
        <v>1014</v>
      </c>
      <c r="P1818" t="s">
        <v>50</v>
      </c>
      <c r="U1818" s="1">
        <v>43808</v>
      </c>
      <c r="V1818" s="1">
        <v>43808</v>
      </c>
      <c r="AC1818" t="s">
        <v>53</v>
      </c>
      <c r="AD1818">
        <v>2969480780</v>
      </c>
      <c r="AE1818" s="1">
        <v>37467</v>
      </c>
      <c r="AG1818" t="s">
        <v>12875</v>
      </c>
      <c r="AH1818" t="s">
        <v>51</v>
      </c>
      <c r="AJ1818" t="s">
        <v>53</v>
      </c>
      <c r="AO1818" t="s">
        <v>8142</v>
      </c>
    </row>
    <row r="1819" spans="1:43" x14ac:dyDescent="0.35">
      <c r="A1819" t="s">
        <v>12876</v>
      </c>
      <c r="B1819" t="s">
        <v>12877</v>
      </c>
      <c r="C1819" t="s">
        <v>1471</v>
      </c>
      <c r="F1819" t="s">
        <v>12878</v>
      </c>
      <c r="H1819" t="s">
        <v>12876</v>
      </c>
      <c r="J1819" t="s">
        <v>11577</v>
      </c>
      <c r="K1819" t="s">
        <v>12879</v>
      </c>
      <c r="M1819" t="s">
        <v>12880</v>
      </c>
      <c r="N1819" t="s">
        <v>12881</v>
      </c>
      <c r="O1819" t="s">
        <v>12882</v>
      </c>
      <c r="P1819" t="s">
        <v>50</v>
      </c>
      <c r="U1819" s="1">
        <v>43808</v>
      </c>
      <c r="V1819" s="1">
        <v>43808</v>
      </c>
      <c r="AC1819" t="s">
        <v>53</v>
      </c>
      <c r="AD1819">
        <v>2969513993</v>
      </c>
      <c r="AE1819" s="1">
        <v>38566.461111111108</v>
      </c>
      <c r="AG1819" t="s">
        <v>12883</v>
      </c>
      <c r="AH1819" t="s">
        <v>51</v>
      </c>
      <c r="AJ1819" t="s">
        <v>53</v>
      </c>
      <c r="AO1819" t="s">
        <v>8142</v>
      </c>
    </row>
    <row r="1820" spans="1:43" x14ac:dyDescent="0.35">
      <c r="A1820" t="s">
        <v>12884</v>
      </c>
      <c r="B1820" t="s">
        <v>12885</v>
      </c>
      <c r="C1820" t="s">
        <v>12886</v>
      </c>
      <c r="F1820" t="s">
        <v>12887</v>
      </c>
      <c r="H1820" t="s">
        <v>12888</v>
      </c>
      <c r="J1820" t="s">
        <v>12889</v>
      </c>
      <c r="P1820" t="s">
        <v>50</v>
      </c>
      <c r="U1820" s="1">
        <v>43808</v>
      </c>
      <c r="V1820" s="1">
        <v>43808</v>
      </c>
      <c r="W1820" s="1">
        <v>43808.125694444447</v>
      </c>
      <c r="X1820" s="1">
        <v>43808.125694444447</v>
      </c>
      <c r="AC1820" t="s">
        <v>53</v>
      </c>
      <c r="AD1820">
        <v>1000000001</v>
      </c>
      <c r="AE1820" s="1">
        <v>39973.351388888892</v>
      </c>
      <c r="AF1820" t="s">
        <v>3377</v>
      </c>
      <c r="AG1820" t="s">
        <v>12890</v>
      </c>
      <c r="AH1820" t="s">
        <v>51</v>
      </c>
      <c r="AJ1820" t="s">
        <v>53</v>
      </c>
      <c r="AL1820" t="s">
        <v>78</v>
      </c>
      <c r="AO1820" t="s">
        <v>8142</v>
      </c>
      <c r="AP1820" s="1">
        <v>44434.032638888886</v>
      </c>
    </row>
    <row r="1821" spans="1:43" x14ac:dyDescent="0.35">
      <c r="A1821" t="s">
        <v>12891</v>
      </c>
      <c r="B1821" t="s">
        <v>2072</v>
      </c>
      <c r="C1821" t="s">
        <v>12892</v>
      </c>
      <c r="F1821">
        <f>1505-577-2744</f>
        <v>-1816</v>
      </c>
      <c r="H1821" t="s">
        <v>12891</v>
      </c>
      <c r="J1821" t="s">
        <v>12893</v>
      </c>
      <c r="N1821" t="s">
        <v>398</v>
      </c>
      <c r="O1821">
        <v>87504</v>
      </c>
      <c r="P1821" t="s">
        <v>50</v>
      </c>
      <c r="U1821" s="1">
        <v>43808</v>
      </c>
      <c r="V1821" s="1">
        <v>43808</v>
      </c>
      <c r="W1821" s="1">
        <v>43808.480555555558</v>
      </c>
      <c r="X1821" s="1">
        <v>43808.480555555558</v>
      </c>
      <c r="AC1821" t="s">
        <v>53</v>
      </c>
      <c r="AD1821">
        <v>2969935492</v>
      </c>
      <c r="AE1821" s="1">
        <v>43808.48541666667</v>
      </c>
      <c r="AF1821" t="s">
        <v>12894</v>
      </c>
      <c r="AG1821" t="s">
        <v>12895</v>
      </c>
      <c r="AH1821" t="s">
        <v>51</v>
      </c>
      <c r="AJ1821" t="s">
        <v>53</v>
      </c>
      <c r="AL1821" t="s">
        <v>78</v>
      </c>
      <c r="AO1821" t="s">
        <v>8142</v>
      </c>
      <c r="AP1821" s="1">
        <v>44288.288888888892</v>
      </c>
      <c r="AQ1821" s="1">
        <v>44282.343055555553</v>
      </c>
    </row>
    <row r="1822" spans="1:43" x14ac:dyDescent="0.35">
      <c r="A1822" t="s">
        <v>12896</v>
      </c>
      <c r="B1822" t="s">
        <v>653</v>
      </c>
      <c r="C1822" t="s">
        <v>3466</v>
      </c>
      <c r="D1822" t="s">
        <v>451</v>
      </c>
      <c r="H1822" t="s">
        <v>12897</v>
      </c>
      <c r="I1822" t="s">
        <v>61</v>
      </c>
      <c r="J1822" t="s">
        <v>5883</v>
      </c>
      <c r="P1822" t="s">
        <v>50</v>
      </c>
      <c r="U1822" s="1">
        <v>43808.542361111111</v>
      </c>
      <c r="V1822" s="1">
        <v>43808.542361111111</v>
      </c>
      <c r="W1822" s="1">
        <v>43808.67291666667</v>
      </c>
      <c r="X1822" s="1">
        <v>43808.67291666667</v>
      </c>
      <c r="AC1822" t="s">
        <v>53</v>
      </c>
      <c r="AD1822">
        <v>2969479529</v>
      </c>
      <c r="AE1822" s="1">
        <v>37399</v>
      </c>
      <c r="AF1822" t="s">
        <v>5885</v>
      </c>
      <c r="AG1822" t="s">
        <v>12898</v>
      </c>
      <c r="AH1822" t="s">
        <v>53</v>
      </c>
      <c r="AJ1822" t="s">
        <v>53</v>
      </c>
      <c r="AK1822" t="s">
        <v>7761</v>
      </c>
      <c r="AL1822" t="s">
        <v>78</v>
      </c>
      <c r="AO1822" t="s">
        <v>54</v>
      </c>
      <c r="AP1822" s="1">
        <v>45007.652083333334</v>
      </c>
      <c r="AQ1822" s="1">
        <v>45007.6875</v>
      </c>
    </row>
    <row r="1823" spans="1:43" x14ac:dyDescent="0.35">
      <c r="A1823" t="s">
        <v>12899</v>
      </c>
      <c r="B1823" t="s">
        <v>12900</v>
      </c>
      <c r="C1823" t="s">
        <v>12900</v>
      </c>
      <c r="F1823" t="s">
        <v>12901</v>
      </c>
      <c r="H1823" t="s">
        <v>12902</v>
      </c>
      <c r="I1823" t="s">
        <v>3151</v>
      </c>
      <c r="J1823" t="s">
        <v>12903</v>
      </c>
      <c r="K1823" t="s">
        <v>12904</v>
      </c>
      <c r="M1823" t="s">
        <v>12900</v>
      </c>
      <c r="N1823" t="s">
        <v>4436</v>
      </c>
      <c r="O1823" t="s">
        <v>12905</v>
      </c>
      <c r="P1823" t="s">
        <v>4438</v>
      </c>
      <c r="U1823" s="1">
        <v>43809</v>
      </c>
      <c r="V1823" s="1">
        <v>43809</v>
      </c>
      <c r="AC1823" t="s">
        <v>53</v>
      </c>
      <c r="AD1823">
        <v>2969597409</v>
      </c>
      <c r="AE1823" s="1">
        <v>41495.523611111108</v>
      </c>
      <c r="AG1823" t="s">
        <v>12906</v>
      </c>
      <c r="AH1823" t="s">
        <v>51</v>
      </c>
      <c r="AJ1823" t="s">
        <v>53</v>
      </c>
      <c r="AO1823" t="s">
        <v>8142</v>
      </c>
    </row>
    <row r="1824" spans="1:43" x14ac:dyDescent="0.35">
      <c r="A1824" t="s">
        <v>12907</v>
      </c>
      <c r="B1824" t="s">
        <v>12908</v>
      </c>
      <c r="C1824" t="s">
        <v>894</v>
      </c>
      <c r="F1824" t="s">
        <v>12909</v>
      </c>
      <c r="G1824">
        <v>2568520411</v>
      </c>
      <c r="H1824" t="s">
        <v>12910</v>
      </c>
      <c r="I1824" t="s">
        <v>780</v>
      </c>
      <c r="J1824" t="s">
        <v>10434</v>
      </c>
      <c r="K1824" t="s">
        <v>12911</v>
      </c>
      <c r="M1824" t="s">
        <v>12912</v>
      </c>
      <c r="N1824" t="s">
        <v>12913</v>
      </c>
      <c r="O1824">
        <v>35806</v>
      </c>
      <c r="P1824" t="s">
        <v>50</v>
      </c>
      <c r="U1824" s="1">
        <v>43809</v>
      </c>
      <c r="V1824" s="1">
        <v>43809</v>
      </c>
      <c r="AC1824" t="s">
        <v>53</v>
      </c>
      <c r="AD1824">
        <v>2969478809</v>
      </c>
      <c r="AE1824" s="1">
        <v>37358</v>
      </c>
      <c r="AG1824" t="s">
        <v>12914</v>
      </c>
      <c r="AH1824" t="s">
        <v>51</v>
      </c>
      <c r="AJ1824" t="s">
        <v>53</v>
      </c>
      <c r="AO1824" t="s">
        <v>8142</v>
      </c>
    </row>
    <row r="1825" spans="1:42" x14ac:dyDescent="0.35">
      <c r="A1825" t="s">
        <v>12915</v>
      </c>
      <c r="B1825" t="s">
        <v>12916</v>
      </c>
      <c r="C1825" t="s">
        <v>10990</v>
      </c>
      <c r="D1825" t="s">
        <v>894</v>
      </c>
      <c r="F1825" t="s">
        <v>12917</v>
      </c>
      <c r="H1825" t="s">
        <v>12918</v>
      </c>
      <c r="I1825" t="s">
        <v>415</v>
      </c>
      <c r="J1825" t="s">
        <v>491</v>
      </c>
      <c r="K1825" t="s">
        <v>12919</v>
      </c>
      <c r="M1825" t="s">
        <v>525</v>
      </c>
      <c r="N1825" t="s">
        <v>65</v>
      </c>
      <c r="O1825">
        <v>80019</v>
      </c>
      <c r="P1825" t="s">
        <v>50</v>
      </c>
      <c r="U1825" s="1">
        <v>43810</v>
      </c>
      <c r="V1825" s="1">
        <v>43810</v>
      </c>
      <c r="AC1825" t="s">
        <v>53</v>
      </c>
      <c r="AD1825">
        <v>2969472760</v>
      </c>
      <c r="AE1825" s="1">
        <v>36916.71597222222</v>
      </c>
      <c r="AG1825" t="s">
        <v>12920</v>
      </c>
      <c r="AH1825" t="s">
        <v>51</v>
      </c>
      <c r="AJ1825" t="s">
        <v>53</v>
      </c>
      <c r="AO1825" t="s">
        <v>8142</v>
      </c>
    </row>
    <row r="1826" spans="1:42" x14ac:dyDescent="0.35">
      <c r="A1826" t="s">
        <v>12921</v>
      </c>
      <c r="B1826" t="s">
        <v>12922</v>
      </c>
      <c r="C1826" t="s">
        <v>443</v>
      </c>
      <c r="F1826" t="s">
        <v>12923</v>
      </c>
      <c r="H1826" t="s">
        <v>12921</v>
      </c>
      <c r="J1826" t="s">
        <v>1910</v>
      </c>
      <c r="K1826" t="s">
        <v>12924</v>
      </c>
      <c r="M1826" t="s">
        <v>12925</v>
      </c>
      <c r="N1826" t="s">
        <v>12926</v>
      </c>
      <c r="O1826" t="s">
        <v>12927</v>
      </c>
      <c r="P1826" t="s">
        <v>50</v>
      </c>
      <c r="U1826" s="1">
        <v>43810</v>
      </c>
      <c r="V1826" s="1">
        <v>43810</v>
      </c>
      <c r="AC1826" t="s">
        <v>53</v>
      </c>
      <c r="AD1826">
        <v>2969735272</v>
      </c>
      <c r="AE1826" s="1">
        <v>42845.40902777778</v>
      </c>
      <c r="AG1826" t="s">
        <v>12928</v>
      </c>
      <c r="AH1826" t="s">
        <v>51</v>
      </c>
      <c r="AJ1826" t="s">
        <v>53</v>
      </c>
      <c r="AO1826" t="s">
        <v>8142</v>
      </c>
    </row>
    <row r="1827" spans="1:42" x14ac:dyDescent="0.35">
      <c r="A1827" t="s">
        <v>12929</v>
      </c>
      <c r="B1827" t="s">
        <v>12930</v>
      </c>
      <c r="C1827" t="s">
        <v>12931</v>
      </c>
      <c r="H1827" t="s">
        <v>12932</v>
      </c>
      <c r="J1827" t="s">
        <v>12933</v>
      </c>
      <c r="K1827" t="s">
        <v>10391</v>
      </c>
      <c r="M1827" t="s">
        <v>2783</v>
      </c>
      <c r="N1827" t="s">
        <v>264</v>
      </c>
      <c r="O1827">
        <v>77095</v>
      </c>
      <c r="P1827" t="s">
        <v>50</v>
      </c>
      <c r="U1827" s="1">
        <v>43810</v>
      </c>
      <c r="V1827" s="1">
        <v>43810</v>
      </c>
      <c r="AC1827" t="s">
        <v>53</v>
      </c>
      <c r="AD1827">
        <v>2969579793</v>
      </c>
      <c r="AE1827" s="1">
        <v>41172.685416666667</v>
      </c>
      <c r="AG1827" t="s">
        <v>12934</v>
      </c>
      <c r="AH1827" t="s">
        <v>51</v>
      </c>
      <c r="AJ1827" t="s">
        <v>53</v>
      </c>
      <c r="AO1827" t="s">
        <v>8142</v>
      </c>
    </row>
    <row r="1828" spans="1:42" x14ac:dyDescent="0.35">
      <c r="A1828" t="s">
        <v>12935</v>
      </c>
      <c r="B1828" t="s">
        <v>435</v>
      </c>
      <c r="C1828" t="s">
        <v>12936</v>
      </c>
      <c r="D1828" t="s">
        <v>240</v>
      </c>
      <c r="F1828" t="s">
        <v>47</v>
      </c>
      <c r="H1828" t="s">
        <v>12937</v>
      </c>
      <c r="J1828" t="s">
        <v>49</v>
      </c>
      <c r="P1828" t="s">
        <v>50</v>
      </c>
      <c r="U1828" s="1">
        <v>43810</v>
      </c>
      <c r="V1828" s="1">
        <v>43810</v>
      </c>
      <c r="W1828" s="1">
        <v>45288.510416666664</v>
      </c>
      <c r="X1828" s="1">
        <v>45288.510416666664</v>
      </c>
      <c r="AC1828" t="s">
        <v>53</v>
      </c>
      <c r="AD1828">
        <v>1000000000</v>
      </c>
      <c r="AE1828" s="1">
        <v>37295</v>
      </c>
      <c r="AG1828" t="s">
        <v>12938</v>
      </c>
      <c r="AH1828" t="s">
        <v>51</v>
      </c>
      <c r="AJ1828" t="s">
        <v>53</v>
      </c>
      <c r="AL1828" t="s">
        <v>78</v>
      </c>
      <c r="AO1828" t="s">
        <v>5443</v>
      </c>
      <c r="AP1828" s="1">
        <v>45383.55</v>
      </c>
    </row>
    <row r="1829" spans="1:42" x14ac:dyDescent="0.35">
      <c r="A1829" t="s">
        <v>12939</v>
      </c>
      <c r="B1829" t="s">
        <v>2689</v>
      </c>
      <c r="C1829" t="s">
        <v>11910</v>
      </c>
      <c r="F1829" t="s">
        <v>12940</v>
      </c>
      <c r="H1829" t="s">
        <v>12941</v>
      </c>
      <c r="J1829" t="s">
        <v>491</v>
      </c>
      <c r="N1829">
        <v>-1</v>
      </c>
      <c r="P1829" t="s">
        <v>50</v>
      </c>
      <c r="U1829" s="1">
        <v>43811</v>
      </c>
      <c r="V1829" s="1">
        <v>43811</v>
      </c>
      <c r="AC1829" t="s">
        <v>53</v>
      </c>
      <c r="AD1829">
        <v>2969472760</v>
      </c>
      <c r="AE1829" s="1">
        <v>36916.71597222222</v>
      </c>
      <c r="AG1829" t="s">
        <v>12942</v>
      </c>
      <c r="AH1829" t="s">
        <v>51</v>
      </c>
      <c r="AJ1829" t="s">
        <v>53</v>
      </c>
      <c r="AO1829" t="s">
        <v>8142</v>
      </c>
    </row>
    <row r="1830" spans="1:42" x14ac:dyDescent="0.35">
      <c r="A1830" t="s">
        <v>12943</v>
      </c>
      <c r="B1830" t="s">
        <v>12944</v>
      </c>
      <c r="C1830" t="s">
        <v>309</v>
      </c>
      <c r="F1830" t="s">
        <v>12945</v>
      </c>
      <c r="H1830" t="s">
        <v>12943</v>
      </c>
      <c r="J1830" t="s">
        <v>1910</v>
      </c>
      <c r="K1830" t="s">
        <v>12946</v>
      </c>
      <c r="M1830" t="s">
        <v>12925</v>
      </c>
      <c r="N1830" t="s">
        <v>12926</v>
      </c>
      <c r="O1830">
        <v>47842</v>
      </c>
      <c r="P1830" t="s">
        <v>50</v>
      </c>
      <c r="U1830" s="1">
        <v>43811</v>
      </c>
      <c r="V1830" s="1">
        <v>43811</v>
      </c>
      <c r="AC1830" t="s">
        <v>53</v>
      </c>
      <c r="AD1830">
        <v>2969735272</v>
      </c>
      <c r="AE1830" s="1">
        <v>42845.40902777778</v>
      </c>
      <c r="AG1830" t="s">
        <v>12947</v>
      </c>
      <c r="AH1830" t="s">
        <v>51</v>
      </c>
      <c r="AJ1830" t="s">
        <v>53</v>
      </c>
      <c r="AO1830" t="s">
        <v>8142</v>
      </c>
    </row>
    <row r="1831" spans="1:42" x14ac:dyDescent="0.35">
      <c r="A1831" t="s">
        <v>12948</v>
      </c>
      <c r="B1831" t="s">
        <v>12944</v>
      </c>
      <c r="C1831" t="s">
        <v>390</v>
      </c>
      <c r="F1831">
        <v>18122986676</v>
      </c>
      <c r="H1831" t="s">
        <v>12948</v>
      </c>
      <c r="J1831" t="s">
        <v>12949</v>
      </c>
      <c r="K1831" t="s">
        <v>12950</v>
      </c>
      <c r="M1831" t="s">
        <v>12925</v>
      </c>
      <c r="N1831" t="s">
        <v>12926</v>
      </c>
      <c r="O1831">
        <v>47842</v>
      </c>
      <c r="P1831" t="s">
        <v>50</v>
      </c>
      <c r="U1831" s="1">
        <v>43811</v>
      </c>
      <c r="V1831" s="1">
        <v>43811</v>
      </c>
      <c r="AC1831" t="s">
        <v>53</v>
      </c>
      <c r="AD1831">
        <v>2969735272</v>
      </c>
      <c r="AE1831" s="1">
        <v>42845.40902777778</v>
      </c>
      <c r="AG1831" t="s">
        <v>12951</v>
      </c>
      <c r="AH1831" t="s">
        <v>51</v>
      </c>
      <c r="AJ1831" t="s">
        <v>53</v>
      </c>
      <c r="AO1831" t="s">
        <v>8142</v>
      </c>
    </row>
    <row r="1832" spans="1:42" x14ac:dyDescent="0.35">
      <c r="A1832" t="s">
        <v>12952</v>
      </c>
      <c r="B1832" t="s">
        <v>4850</v>
      </c>
      <c r="C1832" t="s">
        <v>12953</v>
      </c>
      <c r="F1832" t="s">
        <v>12954</v>
      </c>
      <c r="H1832" t="s">
        <v>12955</v>
      </c>
      <c r="J1832" t="s">
        <v>5844</v>
      </c>
      <c r="K1832" t="s">
        <v>6798</v>
      </c>
      <c r="L1832" t="s">
        <v>6799</v>
      </c>
      <c r="M1832" t="s">
        <v>7031</v>
      </c>
      <c r="N1832" t="s">
        <v>213</v>
      </c>
      <c r="O1832">
        <v>80813</v>
      </c>
      <c r="P1832" t="s">
        <v>50</v>
      </c>
      <c r="U1832" s="1">
        <v>43811</v>
      </c>
      <c r="V1832" s="1">
        <v>43811</v>
      </c>
      <c r="W1832" s="1">
        <v>43811.402777777781</v>
      </c>
      <c r="X1832" s="1">
        <v>43811.402777777781</v>
      </c>
      <c r="AC1832" t="s">
        <v>53</v>
      </c>
      <c r="AD1832">
        <v>2969475403</v>
      </c>
      <c r="AE1832" s="1">
        <v>37166.661111111112</v>
      </c>
      <c r="AF1832" t="s">
        <v>5846</v>
      </c>
      <c r="AG1832" t="s">
        <v>12956</v>
      </c>
      <c r="AH1832" t="s">
        <v>51</v>
      </c>
      <c r="AJ1832" t="s">
        <v>53</v>
      </c>
      <c r="AL1832" t="s">
        <v>78</v>
      </c>
      <c r="AO1832" t="s">
        <v>5443</v>
      </c>
      <c r="AP1832" s="1">
        <v>45475.738194444442</v>
      </c>
    </row>
    <row r="1833" spans="1:42" x14ac:dyDescent="0.35">
      <c r="A1833" t="s">
        <v>12957</v>
      </c>
      <c r="B1833" t="s">
        <v>6649</v>
      </c>
      <c r="C1833" t="s">
        <v>12958</v>
      </c>
      <c r="F1833" t="s">
        <v>12959</v>
      </c>
      <c r="H1833" t="s">
        <v>12957</v>
      </c>
      <c r="J1833" t="s">
        <v>1910</v>
      </c>
      <c r="K1833" t="s">
        <v>12960</v>
      </c>
      <c r="M1833" t="s">
        <v>12925</v>
      </c>
      <c r="N1833" t="s">
        <v>12926</v>
      </c>
      <c r="O1833">
        <v>47842</v>
      </c>
      <c r="P1833" t="s">
        <v>50</v>
      </c>
      <c r="U1833" s="1">
        <v>43811</v>
      </c>
      <c r="V1833" s="1">
        <v>43811</v>
      </c>
      <c r="AC1833" t="s">
        <v>53</v>
      </c>
      <c r="AD1833">
        <v>2969735272</v>
      </c>
      <c r="AE1833" s="1">
        <v>42845.40902777778</v>
      </c>
      <c r="AG1833" t="s">
        <v>12961</v>
      </c>
      <c r="AH1833" t="s">
        <v>51</v>
      </c>
      <c r="AJ1833" t="s">
        <v>53</v>
      </c>
      <c r="AO1833" t="s">
        <v>8142</v>
      </c>
    </row>
    <row r="1834" spans="1:42" x14ac:dyDescent="0.35">
      <c r="A1834" t="s">
        <v>12962</v>
      </c>
      <c r="B1834" t="s">
        <v>403</v>
      </c>
      <c r="C1834" t="s">
        <v>702</v>
      </c>
      <c r="F1834" t="s">
        <v>12963</v>
      </c>
      <c r="H1834" t="s">
        <v>12962</v>
      </c>
      <c r="J1834" t="s">
        <v>1910</v>
      </c>
      <c r="K1834" t="s">
        <v>12960</v>
      </c>
      <c r="M1834" t="s">
        <v>12925</v>
      </c>
      <c r="N1834" t="s">
        <v>12926</v>
      </c>
      <c r="O1834">
        <v>47842</v>
      </c>
      <c r="P1834" t="s">
        <v>50</v>
      </c>
      <c r="U1834" s="1">
        <v>43813</v>
      </c>
      <c r="V1834" s="1">
        <v>43813</v>
      </c>
      <c r="AC1834" t="s">
        <v>53</v>
      </c>
      <c r="AD1834">
        <v>2969735272</v>
      </c>
      <c r="AE1834" s="1">
        <v>42845.40902777778</v>
      </c>
      <c r="AG1834" t="s">
        <v>12964</v>
      </c>
      <c r="AH1834" t="s">
        <v>51</v>
      </c>
      <c r="AJ1834" t="s">
        <v>53</v>
      </c>
      <c r="AO1834" t="s">
        <v>8142</v>
      </c>
    </row>
    <row r="1835" spans="1:42" x14ac:dyDescent="0.35">
      <c r="A1835" t="s">
        <v>12965</v>
      </c>
      <c r="B1835" t="s">
        <v>12966</v>
      </c>
      <c r="C1835" t="s">
        <v>12967</v>
      </c>
      <c r="D1835" t="s">
        <v>9298</v>
      </c>
      <c r="F1835" t="s">
        <v>12968</v>
      </c>
      <c r="G1835" t="s">
        <v>12969</v>
      </c>
      <c r="H1835" t="s">
        <v>12970</v>
      </c>
      <c r="I1835" t="s">
        <v>415</v>
      </c>
      <c r="J1835" t="s">
        <v>12971</v>
      </c>
      <c r="K1835" t="s">
        <v>12972</v>
      </c>
      <c r="M1835" t="s">
        <v>12973</v>
      </c>
      <c r="N1835" t="s">
        <v>12974</v>
      </c>
      <c r="O1835">
        <v>83201</v>
      </c>
      <c r="P1835" t="s">
        <v>50</v>
      </c>
      <c r="U1835" s="1">
        <v>43813.615972222222</v>
      </c>
      <c r="V1835" s="1">
        <v>43813.615972222222</v>
      </c>
      <c r="W1835" s="1">
        <v>43813.616666666669</v>
      </c>
      <c r="X1835" s="1">
        <v>43813.616666666669</v>
      </c>
      <c r="AC1835" t="s">
        <v>51</v>
      </c>
      <c r="AD1835">
        <v>1000000001</v>
      </c>
      <c r="AE1835" s="1">
        <v>39973.351388888892</v>
      </c>
      <c r="AF1835" t="s">
        <v>3377</v>
      </c>
      <c r="AG1835" t="s">
        <v>12975</v>
      </c>
      <c r="AH1835" t="s">
        <v>51</v>
      </c>
      <c r="AI1835" t="s">
        <v>53</v>
      </c>
      <c r="AJ1835" t="s">
        <v>51</v>
      </c>
      <c r="AL1835" t="s">
        <v>78</v>
      </c>
      <c r="AO1835" t="s">
        <v>54</v>
      </c>
      <c r="AP1835" s="1">
        <v>44494.949305555558</v>
      </c>
    </row>
    <row r="1836" spans="1:42" x14ac:dyDescent="0.35">
      <c r="A1836" t="s">
        <v>12976</v>
      </c>
      <c r="B1836" t="s">
        <v>12977</v>
      </c>
      <c r="C1836" t="s">
        <v>728</v>
      </c>
      <c r="F1836" t="s">
        <v>12978</v>
      </c>
      <c r="H1836" t="s">
        <v>12976</v>
      </c>
      <c r="J1836" t="s">
        <v>1910</v>
      </c>
      <c r="K1836" t="s">
        <v>12979</v>
      </c>
      <c r="M1836" t="s">
        <v>12925</v>
      </c>
      <c r="N1836" t="s">
        <v>12926</v>
      </c>
      <c r="O1836">
        <v>47842</v>
      </c>
      <c r="P1836" t="s">
        <v>50</v>
      </c>
      <c r="U1836" s="1">
        <v>43814</v>
      </c>
      <c r="V1836" s="1">
        <v>43814</v>
      </c>
      <c r="AC1836" t="s">
        <v>53</v>
      </c>
      <c r="AD1836">
        <v>2969735272</v>
      </c>
      <c r="AE1836" s="1">
        <v>42845.40902777778</v>
      </c>
      <c r="AG1836" t="s">
        <v>12980</v>
      </c>
      <c r="AH1836" t="s">
        <v>51</v>
      </c>
      <c r="AJ1836" t="s">
        <v>53</v>
      </c>
      <c r="AO1836" t="s">
        <v>8142</v>
      </c>
    </row>
    <row r="1837" spans="1:42" x14ac:dyDescent="0.35">
      <c r="A1837" t="s">
        <v>12981</v>
      </c>
      <c r="B1837" t="s">
        <v>12982</v>
      </c>
      <c r="C1837" t="s">
        <v>12983</v>
      </c>
      <c r="F1837" t="s">
        <v>12984</v>
      </c>
      <c r="H1837" t="s">
        <v>12981</v>
      </c>
      <c r="J1837" t="s">
        <v>5217</v>
      </c>
      <c r="K1837" t="s">
        <v>12985</v>
      </c>
      <c r="M1837" t="s">
        <v>7677</v>
      </c>
      <c r="N1837" t="s">
        <v>65</v>
      </c>
      <c r="O1837">
        <v>80648</v>
      </c>
      <c r="P1837" t="s">
        <v>50</v>
      </c>
      <c r="U1837" s="1">
        <v>43817</v>
      </c>
      <c r="V1837" s="1">
        <v>43817</v>
      </c>
      <c r="W1837" s="1">
        <v>43818.347916666666</v>
      </c>
      <c r="X1837" s="1">
        <v>43818.347916666666</v>
      </c>
      <c r="AC1837" t="s">
        <v>51</v>
      </c>
      <c r="AD1837">
        <v>2969475162</v>
      </c>
      <c r="AE1837" s="1">
        <v>37147</v>
      </c>
      <c r="AF1837" t="s">
        <v>5241</v>
      </c>
      <c r="AG1837" t="s">
        <v>12986</v>
      </c>
      <c r="AH1837" t="s">
        <v>51</v>
      </c>
      <c r="AJ1837" t="s">
        <v>53</v>
      </c>
      <c r="AL1837" t="s">
        <v>78</v>
      </c>
      <c r="AO1837" t="s">
        <v>5443</v>
      </c>
      <c r="AP1837" s="1">
        <v>45158.979166666664</v>
      </c>
    </row>
    <row r="1838" spans="1:42" x14ac:dyDescent="0.35">
      <c r="A1838" t="s">
        <v>12987</v>
      </c>
      <c r="B1838" t="s">
        <v>12988</v>
      </c>
      <c r="C1838" t="s">
        <v>12989</v>
      </c>
      <c r="F1838" t="s">
        <v>12990</v>
      </c>
      <c r="H1838" t="s">
        <v>12991</v>
      </c>
      <c r="J1838" t="s">
        <v>491</v>
      </c>
      <c r="O1838" t="s">
        <v>12992</v>
      </c>
      <c r="P1838" t="s">
        <v>4438</v>
      </c>
      <c r="U1838" s="1">
        <v>43817</v>
      </c>
      <c r="V1838" s="1">
        <v>43817</v>
      </c>
      <c r="AC1838" t="s">
        <v>53</v>
      </c>
      <c r="AD1838">
        <v>2969472760</v>
      </c>
      <c r="AE1838" s="1">
        <v>36916.71597222222</v>
      </c>
      <c r="AG1838" t="s">
        <v>12993</v>
      </c>
      <c r="AH1838" t="s">
        <v>51</v>
      </c>
      <c r="AJ1838" t="s">
        <v>53</v>
      </c>
      <c r="AO1838" t="s">
        <v>8142</v>
      </c>
    </row>
    <row r="1839" spans="1:42" x14ac:dyDescent="0.35">
      <c r="A1839" t="s">
        <v>12994</v>
      </c>
      <c r="B1839" t="s">
        <v>12995</v>
      </c>
      <c r="C1839" t="s">
        <v>5456</v>
      </c>
      <c r="D1839" t="s">
        <v>98</v>
      </c>
      <c r="F1839" t="s">
        <v>47</v>
      </c>
      <c r="H1839" t="s">
        <v>12996</v>
      </c>
      <c r="J1839" t="s">
        <v>49</v>
      </c>
      <c r="P1839" t="s">
        <v>50</v>
      </c>
      <c r="U1839" s="1">
        <v>43817</v>
      </c>
      <c r="V1839" s="1">
        <v>43817</v>
      </c>
      <c r="W1839" s="1">
        <v>44726.575694444444</v>
      </c>
      <c r="X1839" s="1">
        <v>44980.686805555553</v>
      </c>
      <c r="AC1839" t="s">
        <v>53</v>
      </c>
      <c r="AD1839">
        <v>1000000000</v>
      </c>
      <c r="AE1839" s="1">
        <v>37295</v>
      </c>
      <c r="AG1839" t="s">
        <v>12997</v>
      </c>
      <c r="AH1839" t="s">
        <v>51</v>
      </c>
      <c r="AJ1839" t="s">
        <v>53</v>
      </c>
      <c r="AL1839" t="s">
        <v>78</v>
      </c>
      <c r="AO1839" t="s">
        <v>5443</v>
      </c>
      <c r="AP1839" s="1">
        <v>45377.725694444445</v>
      </c>
    </row>
    <row r="1840" spans="1:42" x14ac:dyDescent="0.35">
      <c r="A1840" t="s">
        <v>12998</v>
      </c>
      <c r="B1840" t="s">
        <v>12999</v>
      </c>
      <c r="C1840" t="s">
        <v>218</v>
      </c>
      <c r="H1840" t="s">
        <v>13000</v>
      </c>
      <c r="J1840" t="s">
        <v>5239</v>
      </c>
      <c r="P1840" t="s">
        <v>50</v>
      </c>
      <c r="U1840" s="1">
        <v>43817</v>
      </c>
      <c r="V1840" s="1">
        <v>43817</v>
      </c>
      <c r="W1840" s="1">
        <v>43817.423611111109</v>
      </c>
      <c r="X1840" s="1">
        <v>43817.423611111109</v>
      </c>
      <c r="AC1840" t="s">
        <v>53</v>
      </c>
      <c r="AD1840">
        <v>2969475162</v>
      </c>
      <c r="AE1840" s="1">
        <v>37147</v>
      </c>
      <c r="AF1840" t="s">
        <v>5221</v>
      </c>
      <c r="AG1840" t="s">
        <v>13001</v>
      </c>
      <c r="AH1840" t="s">
        <v>51</v>
      </c>
      <c r="AJ1840" t="s">
        <v>53</v>
      </c>
      <c r="AL1840" t="s">
        <v>78</v>
      </c>
      <c r="AO1840" t="s">
        <v>5443</v>
      </c>
      <c r="AP1840" s="1">
        <v>44033.09375</v>
      </c>
    </row>
    <row r="1841" spans="1:43" x14ac:dyDescent="0.35">
      <c r="A1841" t="s">
        <v>13002</v>
      </c>
      <c r="B1841" t="s">
        <v>13003</v>
      </c>
      <c r="C1841" t="s">
        <v>72</v>
      </c>
      <c r="F1841" t="s">
        <v>13004</v>
      </c>
      <c r="H1841" t="s">
        <v>13005</v>
      </c>
      <c r="I1841" t="s">
        <v>101</v>
      </c>
      <c r="J1841" t="s">
        <v>13006</v>
      </c>
      <c r="K1841" t="s">
        <v>13007</v>
      </c>
      <c r="M1841" t="s">
        <v>6284</v>
      </c>
      <c r="N1841" t="s">
        <v>65</v>
      </c>
      <c r="O1841">
        <v>81423</v>
      </c>
      <c r="P1841" t="s">
        <v>50</v>
      </c>
      <c r="Q1841" t="s">
        <v>4134</v>
      </c>
      <c r="R1841">
        <v>96873</v>
      </c>
      <c r="S1841" t="s">
        <v>4135</v>
      </c>
      <c r="T1841">
        <v>96873</v>
      </c>
      <c r="U1841" s="1">
        <v>40722.426388888889</v>
      </c>
      <c r="V1841" s="1">
        <v>43817.540277777778</v>
      </c>
      <c r="W1841" s="1">
        <v>40722.428472222222</v>
      </c>
      <c r="X1841" s="1">
        <v>42654.281944444447</v>
      </c>
      <c r="Y1841" s="1">
        <v>41996.402777777781</v>
      </c>
      <c r="AC1841" t="s">
        <v>51</v>
      </c>
      <c r="AD1841">
        <v>2969480245</v>
      </c>
      <c r="AE1841" s="1">
        <v>37435</v>
      </c>
      <c r="AF1841" t="s">
        <v>13008</v>
      </c>
      <c r="AG1841" t="s">
        <v>13009</v>
      </c>
      <c r="AH1841" t="s">
        <v>53</v>
      </c>
      <c r="AJ1841" t="s">
        <v>53</v>
      </c>
      <c r="AL1841" t="s">
        <v>68</v>
      </c>
      <c r="AO1841" t="s">
        <v>54</v>
      </c>
      <c r="AP1841" s="1">
        <v>45471.4375</v>
      </c>
      <c r="AQ1841" s="1">
        <v>43315.345138888886</v>
      </c>
    </row>
    <row r="1842" spans="1:43" x14ac:dyDescent="0.35">
      <c r="A1842" t="s">
        <v>13010</v>
      </c>
      <c r="B1842" t="s">
        <v>13011</v>
      </c>
      <c r="C1842" t="s">
        <v>5388</v>
      </c>
      <c r="F1842" t="s">
        <v>13012</v>
      </c>
      <c r="H1842" t="s">
        <v>13010</v>
      </c>
      <c r="J1842" t="s">
        <v>1910</v>
      </c>
      <c r="K1842" t="s">
        <v>13013</v>
      </c>
      <c r="M1842" t="s">
        <v>12925</v>
      </c>
      <c r="N1842" t="s">
        <v>12926</v>
      </c>
      <c r="O1842">
        <v>47842</v>
      </c>
      <c r="P1842" t="s">
        <v>50</v>
      </c>
      <c r="U1842" s="1">
        <v>43818</v>
      </c>
      <c r="V1842" s="1">
        <v>43818</v>
      </c>
      <c r="AC1842" t="s">
        <v>53</v>
      </c>
      <c r="AD1842">
        <v>2969735272</v>
      </c>
      <c r="AE1842" s="1">
        <v>42845.40902777778</v>
      </c>
      <c r="AG1842" t="s">
        <v>13014</v>
      </c>
      <c r="AH1842" t="s">
        <v>51</v>
      </c>
      <c r="AJ1842" t="s">
        <v>53</v>
      </c>
      <c r="AO1842" t="s">
        <v>8142</v>
      </c>
    </row>
    <row r="1843" spans="1:43" x14ac:dyDescent="0.35">
      <c r="A1843" t="s">
        <v>13015</v>
      </c>
      <c r="B1843" t="s">
        <v>13016</v>
      </c>
      <c r="C1843" t="s">
        <v>13017</v>
      </c>
      <c r="F1843" t="s">
        <v>13018</v>
      </c>
      <c r="H1843" t="s">
        <v>13019</v>
      </c>
      <c r="J1843" t="s">
        <v>11448</v>
      </c>
      <c r="K1843" t="s">
        <v>13020</v>
      </c>
      <c r="M1843" t="s">
        <v>13021</v>
      </c>
      <c r="N1843" t="s">
        <v>798</v>
      </c>
      <c r="O1843">
        <v>79031</v>
      </c>
      <c r="P1843" t="s">
        <v>50</v>
      </c>
      <c r="U1843" s="1">
        <v>43819</v>
      </c>
      <c r="V1843" s="1">
        <v>43819</v>
      </c>
      <c r="AC1843" t="s">
        <v>53</v>
      </c>
      <c r="AD1843">
        <v>2969484046</v>
      </c>
      <c r="AE1843" s="1">
        <v>37693</v>
      </c>
      <c r="AG1843" t="s">
        <v>13022</v>
      </c>
      <c r="AH1843" t="s">
        <v>51</v>
      </c>
      <c r="AJ1843" t="s">
        <v>53</v>
      </c>
      <c r="AO1843" t="s">
        <v>8142</v>
      </c>
    </row>
    <row r="1844" spans="1:43" x14ac:dyDescent="0.35">
      <c r="A1844" t="s">
        <v>13023</v>
      </c>
      <c r="B1844" t="s">
        <v>13024</v>
      </c>
      <c r="C1844" t="s">
        <v>4845</v>
      </c>
      <c r="F1844" t="s">
        <v>13025</v>
      </c>
      <c r="H1844" t="s">
        <v>13023</v>
      </c>
      <c r="J1844" t="s">
        <v>13026</v>
      </c>
      <c r="K1844" t="s">
        <v>13027</v>
      </c>
      <c r="M1844" t="s">
        <v>325</v>
      </c>
      <c r="N1844" t="s">
        <v>65</v>
      </c>
      <c r="O1844">
        <v>81303</v>
      </c>
      <c r="P1844" t="s">
        <v>50</v>
      </c>
      <c r="U1844" s="1">
        <v>43819</v>
      </c>
      <c r="V1844" s="1">
        <v>43819</v>
      </c>
      <c r="W1844" s="1">
        <v>43819.691666666666</v>
      </c>
      <c r="X1844" s="1">
        <v>43819.691666666666</v>
      </c>
      <c r="AC1844" t="s">
        <v>53</v>
      </c>
      <c r="AD1844">
        <v>2969939314</v>
      </c>
      <c r="AE1844" s="1">
        <v>43819.716666666667</v>
      </c>
      <c r="AG1844" t="s">
        <v>13028</v>
      </c>
      <c r="AH1844" t="s">
        <v>51</v>
      </c>
      <c r="AJ1844" t="s">
        <v>53</v>
      </c>
      <c r="AL1844" t="s">
        <v>78</v>
      </c>
      <c r="AO1844" t="s">
        <v>5443</v>
      </c>
      <c r="AP1844" s="1">
        <v>44645.477777777778</v>
      </c>
      <c r="AQ1844" s="1">
        <v>44278.705555555556</v>
      </c>
    </row>
    <row r="1845" spans="1:43" x14ac:dyDescent="0.35">
      <c r="A1845" t="s">
        <v>13029</v>
      </c>
      <c r="B1845" t="s">
        <v>10828</v>
      </c>
      <c r="C1845" t="s">
        <v>159</v>
      </c>
      <c r="F1845" t="s">
        <v>10173</v>
      </c>
      <c r="H1845" t="s">
        <v>3775</v>
      </c>
      <c r="I1845" t="s">
        <v>101</v>
      </c>
      <c r="J1845" t="s">
        <v>491</v>
      </c>
      <c r="K1845" t="s">
        <v>9866</v>
      </c>
      <c r="M1845" t="s">
        <v>3777</v>
      </c>
      <c r="N1845" t="s">
        <v>3778</v>
      </c>
      <c r="O1845">
        <v>68145</v>
      </c>
      <c r="P1845" t="s">
        <v>50</v>
      </c>
      <c r="U1845" s="1">
        <v>43819</v>
      </c>
      <c r="V1845" s="1">
        <v>43819</v>
      </c>
      <c r="W1845" s="1">
        <v>43819.711111111108</v>
      </c>
      <c r="X1845" s="1">
        <v>44025.45416666667</v>
      </c>
      <c r="AC1845" t="s">
        <v>53</v>
      </c>
      <c r="AD1845">
        <v>2969472760</v>
      </c>
      <c r="AE1845" s="1">
        <v>36916.71597222222</v>
      </c>
      <c r="AF1845" t="s">
        <v>2522</v>
      </c>
      <c r="AG1845" t="s">
        <v>13030</v>
      </c>
      <c r="AH1845" t="s">
        <v>51</v>
      </c>
      <c r="AJ1845" t="s">
        <v>53</v>
      </c>
      <c r="AL1845" t="s">
        <v>78</v>
      </c>
      <c r="AO1845" t="s">
        <v>5443</v>
      </c>
      <c r="AP1845" s="1">
        <v>43819.706944444442</v>
      </c>
    </row>
    <row r="1846" spans="1:43" x14ac:dyDescent="0.35">
      <c r="A1846" t="s">
        <v>13031</v>
      </c>
      <c r="B1846" t="s">
        <v>13032</v>
      </c>
      <c r="C1846" t="s">
        <v>622</v>
      </c>
      <c r="F1846" t="s">
        <v>13033</v>
      </c>
      <c r="H1846" t="s">
        <v>13031</v>
      </c>
      <c r="J1846" t="s">
        <v>3469</v>
      </c>
      <c r="K1846" t="s">
        <v>13034</v>
      </c>
      <c r="M1846" t="s">
        <v>7677</v>
      </c>
      <c r="N1846" t="s">
        <v>65</v>
      </c>
      <c r="O1846">
        <v>80648</v>
      </c>
      <c r="P1846" t="s">
        <v>50</v>
      </c>
      <c r="U1846" s="1">
        <v>43819</v>
      </c>
      <c r="V1846" s="1">
        <v>43819</v>
      </c>
      <c r="W1846" s="1">
        <v>43819.619444444441</v>
      </c>
      <c r="X1846" s="1">
        <v>43819.619444444441</v>
      </c>
      <c r="AC1846" t="s">
        <v>51</v>
      </c>
      <c r="AD1846">
        <v>2969702039</v>
      </c>
      <c r="AE1846" s="1">
        <v>42528.619444444441</v>
      </c>
      <c r="AF1846" t="s">
        <v>8028</v>
      </c>
      <c r="AG1846" t="s">
        <v>13035</v>
      </c>
      <c r="AH1846" t="s">
        <v>51</v>
      </c>
      <c r="AJ1846" t="s">
        <v>53</v>
      </c>
      <c r="AL1846" t="s">
        <v>78</v>
      </c>
      <c r="AO1846" t="s">
        <v>5443</v>
      </c>
      <c r="AP1846" s="1">
        <v>45412.337500000001</v>
      </c>
    </row>
    <row r="1847" spans="1:43" x14ac:dyDescent="0.35">
      <c r="A1847" t="s">
        <v>13036</v>
      </c>
      <c r="B1847" t="s">
        <v>653</v>
      </c>
      <c r="C1847" t="s">
        <v>758</v>
      </c>
      <c r="F1847" t="s">
        <v>13037</v>
      </c>
      <c r="H1847" t="s">
        <v>13038</v>
      </c>
      <c r="J1847" t="s">
        <v>13039</v>
      </c>
      <c r="P1847" t="s">
        <v>50</v>
      </c>
      <c r="U1847" s="1">
        <v>43819</v>
      </c>
      <c r="V1847" s="1">
        <v>43819</v>
      </c>
      <c r="AC1847" t="s">
        <v>53</v>
      </c>
      <c r="AD1847">
        <v>2969477838</v>
      </c>
      <c r="AE1847" s="1">
        <v>37309</v>
      </c>
      <c r="AG1847" t="s">
        <v>13040</v>
      </c>
      <c r="AH1847" t="s">
        <v>51</v>
      </c>
      <c r="AJ1847" t="s">
        <v>53</v>
      </c>
      <c r="AO1847" t="s">
        <v>8142</v>
      </c>
    </row>
    <row r="1848" spans="1:43" x14ac:dyDescent="0.35">
      <c r="A1848" t="s">
        <v>13041</v>
      </c>
      <c r="B1848" t="s">
        <v>8723</v>
      </c>
      <c r="C1848" t="s">
        <v>9940</v>
      </c>
      <c r="F1848" t="s">
        <v>13042</v>
      </c>
      <c r="H1848" t="s">
        <v>13041</v>
      </c>
      <c r="J1848" t="s">
        <v>5173</v>
      </c>
      <c r="K1848" t="s">
        <v>13043</v>
      </c>
      <c r="M1848" t="s">
        <v>525</v>
      </c>
      <c r="N1848" t="s">
        <v>65</v>
      </c>
      <c r="O1848">
        <v>80011</v>
      </c>
      <c r="P1848" t="s">
        <v>50</v>
      </c>
      <c r="U1848" s="1">
        <v>43822</v>
      </c>
      <c r="V1848" s="1">
        <v>43822</v>
      </c>
      <c r="W1848" s="1">
        <v>43822.823611111111</v>
      </c>
      <c r="X1848" s="1">
        <v>43822.823611111111</v>
      </c>
      <c r="AC1848" t="s">
        <v>53</v>
      </c>
      <c r="AD1848">
        <v>2969481577</v>
      </c>
      <c r="AE1848" s="1">
        <v>37524</v>
      </c>
      <c r="AF1848" t="s">
        <v>526</v>
      </c>
      <c r="AG1848" t="s">
        <v>13044</v>
      </c>
      <c r="AH1848" t="s">
        <v>51</v>
      </c>
      <c r="AJ1848" t="s">
        <v>53</v>
      </c>
      <c r="AL1848" t="s">
        <v>78</v>
      </c>
      <c r="AO1848" t="s">
        <v>5443</v>
      </c>
      <c r="AP1848" s="1">
        <v>44775.507638888892</v>
      </c>
      <c r="AQ1848" s="1">
        <v>44775.509027777778</v>
      </c>
    </row>
    <row r="1849" spans="1:43" x14ac:dyDescent="0.35">
      <c r="A1849" t="s">
        <v>13045</v>
      </c>
      <c r="B1849" t="s">
        <v>11164</v>
      </c>
      <c r="C1849" t="s">
        <v>13046</v>
      </c>
      <c r="D1849" t="s">
        <v>861</v>
      </c>
      <c r="H1849" t="s">
        <v>13047</v>
      </c>
      <c r="I1849" t="s">
        <v>61</v>
      </c>
      <c r="J1849" t="s">
        <v>882</v>
      </c>
      <c r="P1849" t="s">
        <v>50</v>
      </c>
      <c r="U1849" s="1">
        <v>43825.450694444444</v>
      </c>
      <c r="V1849" s="1">
        <v>43825.450694444444</v>
      </c>
      <c r="W1849" s="1">
        <v>43829.655555555553</v>
      </c>
      <c r="X1849" s="1">
        <v>43829.655555555553</v>
      </c>
      <c r="AC1849" t="s">
        <v>53</v>
      </c>
      <c r="AD1849">
        <v>2969482269</v>
      </c>
      <c r="AE1849" s="1">
        <v>37567</v>
      </c>
      <c r="AF1849" t="s">
        <v>1856</v>
      </c>
      <c r="AG1849" t="s">
        <v>13048</v>
      </c>
      <c r="AH1849" t="s">
        <v>53</v>
      </c>
      <c r="AJ1849" t="s">
        <v>53</v>
      </c>
      <c r="AK1849" t="s">
        <v>7761</v>
      </c>
      <c r="AL1849" t="s">
        <v>78</v>
      </c>
      <c r="AO1849" t="s">
        <v>54</v>
      </c>
    </row>
    <row r="1850" spans="1:43" x14ac:dyDescent="0.35">
      <c r="A1850" t="s">
        <v>13049</v>
      </c>
      <c r="B1850" t="s">
        <v>12286</v>
      </c>
      <c r="C1850" t="s">
        <v>13050</v>
      </c>
      <c r="F1850" t="s">
        <v>13051</v>
      </c>
      <c r="H1850" t="s">
        <v>13049</v>
      </c>
      <c r="J1850" t="s">
        <v>1910</v>
      </c>
      <c r="K1850" t="s">
        <v>13052</v>
      </c>
      <c r="M1850" t="s">
        <v>12925</v>
      </c>
      <c r="N1850" t="s">
        <v>12926</v>
      </c>
      <c r="O1850">
        <v>47842</v>
      </c>
      <c r="P1850" t="s">
        <v>50</v>
      </c>
      <c r="U1850" s="1">
        <v>43827</v>
      </c>
      <c r="V1850" s="1">
        <v>43827</v>
      </c>
      <c r="AC1850" t="s">
        <v>53</v>
      </c>
      <c r="AD1850">
        <v>2969735272</v>
      </c>
      <c r="AE1850" s="1">
        <v>42845.40902777778</v>
      </c>
      <c r="AG1850" t="s">
        <v>13053</v>
      </c>
      <c r="AH1850" t="s">
        <v>51</v>
      </c>
      <c r="AJ1850" t="s">
        <v>53</v>
      </c>
      <c r="AO1850" t="s">
        <v>8142</v>
      </c>
    </row>
    <row r="1851" spans="1:43" x14ac:dyDescent="0.35">
      <c r="A1851" t="s">
        <v>13054</v>
      </c>
      <c r="B1851" t="s">
        <v>3348</v>
      </c>
      <c r="C1851" t="s">
        <v>6730</v>
      </c>
      <c r="F1851" t="s">
        <v>13055</v>
      </c>
      <c r="G1851">
        <v>9569052198</v>
      </c>
      <c r="H1851" t="s">
        <v>13056</v>
      </c>
      <c r="I1851" t="s">
        <v>200</v>
      </c>
      <c r="J1851" t="s">
        <v>5217</v>
      </c>
      <c r="K1851" t="s">
        <v>13057</v>
      </c>
      <c r="M1851" t="s">
        <v>13058</v>
      </c>
      <c r="N1851" t="s">
        <v>253</v>
      </c>
      <c r="O1851">
        <v>88220</v>
      </c>
      <c r="P1851" t="s">
        <v>50</v>
      </c>
      <c r="U1851" s="1">
        <v>43828</v>
      </c>
      <c r="V1851" s="1">
        <v>43828</v>
      </c>
      <c r="W1851" s="1">
        <v>43837.412499999999</v>
      </c>
      <c r="X1851" s="1">
        <v>43837.412499999999</v>
      </c>
      <c r="AC1851" t="s">
        <v>53</v>
      </c>
      <c r="AD1851">
        <v>2969475162</v>
      </c>
      <c r="AE1851" s="1">
        <v>37147</v>
      </c>
      <c r="AF1851" t="s">
        <v>5221</v>
      </c>
      <c r="AG1851" t="s">
        <v>13059</v>
      </c>
      <c r="AH1851" t="s">
        <v>51</v>
      </c>
      <c r="AJ1851" t="s">
        <v>53</v>
      </c>
      <c r="AL1851" t="s">
        <v>78</v>
      </c>
      <c r="AO1851" t="s">
        <v>5443</v>
      </c>
      <c r="AP1851" s="1">
        <v>43880.755555555559</v>
      </c>
    </row>
    <row r="1852" spans="1:43" x14ac:dyDescent="0.35">
      <c r="A1852" t="s">
        <v>13060</v>
      </c>
      <c r="B1852" t="s">
        <v>13061</v>
      </c>
      <c r="C1852" t="s">
        <v>8408</v>
      </c>
      <c r="F1852" t="s">
        <v>13062</v>
      </c>
      <c r="H1852" t="s">
        <v>13063</v>
      </c>
      <c r="I1852" t="s">
        <v>179</v>
      </c>
      <c r="J1852" t="s">
        <v>2763</v>
      </c>
      <c r="K1852" t="s">
        <v>13064</v>
      </c>
      <c r="M1852" t="s">
        <v>8119</v>
      </c>
      <c r="N1852" t="s">
        <v>65</v>
      </c>
      <c r="O1852">
        <v>80111</v>
      </c>
      <c r="P1852" t="s">
        <v>50</v>
      </c>
      <c r="U1852" s="1">
        <v>43829.503472222219</v>
      </c>
      <c r="V1852" s="1">
        <v>43829.503472222219</v>
      </c>
      <c r="W1852" s="1">
        <v>43829.643055555556</v>
      </c>
      <c r="X1852" s="1">
        <v>43829.643055555556</v>
      </c>
      <c r="AC1852" t="s">
        <v>53</v>
      </c>
      <c r="AD1852">
        <v>2969558362</v>
      </c>
      <c r="AE1852" s="1">
        <v>40560.525000000001</v>
      </c>
      <c r="AF1852" t="s">
        <v>12066</v>
      </c>
      <c r="AG1852" t="s">
        <v>13065</v>
      </c>
      <c r="AH1852" t="s">
        <v>53</v>
      </c>
      <c r="AJ1852" t="s">
        <v>53</v>
      </c>
      <c r="AK1852" t="s">
        <v>11356</v>
      </c>
      <c r="AL1852" t="s">
        <v>78</v>
      </c>
      <c r="AO1852" t="s">
        <v>54</v>
      </c>
      <c r="AP1852" s="1">
        <v>44033.711111111108</v>
      </c>
    </row>
    <row r="1853" spans="1:43" x14ac:dyDescent="0.35">
      <c r="A1853" t="s">
        <v>13066</v>
      </c>
      <c r="B1853" t="s">
        <v>13067</v>
      </c>
      <c r="C1853" t="s">
        <v>13068</v>
      </c>
      <c r="F1853" t="s">
        <v>13069</v>
      </c>
      <c r="H1853" t="s">
        <v>13066</v>
      </c>
      <c r="J1853" t="s">
        <v>13070</v>
      </c>
      <c r="K1853" t="s">
        <v>13071</v>
      </c>
      <c r="M1853" t="s">
        <v>525</v>
      </c>
      <c r="N1853" t="s">
        <v>65</v>
      </c>
      <c r="O1853">
        <v>80016</v>
      </c>
      <c r="P1853" t="s">
        <v>50</v>
      </c>
      <c r="U1853" s="1">
        <v>43830</v>
      </c>
      <c r="V1853" s="1">
        <v>43830</v>
      </c>
      <c r="W1853" s="1">
        <v>43830.651388888888</v>
      </c>
      <c r="X1853" s="1">
        <v>43830.651388888888</v>
      </c>
      <c r="AC1853" t="s">
        <v>53</v>
      </c>
      <c r="AD1853">
        <v>1000000001</v>
      </c>
      <c r="AE1853" s="1">
        <v>39973.351388888892</v>
      </c>
      <c r="AF1853" t="s">
        <v>3377</v>
      </c>
      <c r="AG1853" t="s">
        <v>13072</v>
      </c>
      <c r="AH1853" t="s">
        <v>51</v>
      </c>
      <c r="AJ1853" t="s">
        <v>53</v>
      </c>
      <c r="AL1853" t="s">
        <v>78</v>
      </c>
      <c r="AO1853" t="s">
        <v>5443</v>
      </c>
      <c r="AP1853" s="1">
        <v>45260.96875</v>
      </c>
      <c r="AQ1853" s="1">
        <v>44824.380555555559</v>
      </c>
    </row>
    <row r="1854" spans="1:43" x14ac:dyDescent="0.35">
      <c r="A1854" t="s">
        <v>13073</v>
      </c>
      <c r="B1854" t="s">
        <v>12081</v>
      </c>
      <c r="C1854" t="s">
        <v>7753</v>
      </c>
      <c r="F1854" t="s">
        <v>13074</v>
      </c>
      <c r="H1854" t="s">
        <v>13075</v>
      </c>
      <c r="J1854" t="s">
        <v>13076</v>
      </c>
      <c r="K1854" t="s">
        <v>13077</v>
      </c>
      <c r="M1854" t="s">
        <v>137</v>
      </c>
      <c r="N1854" t="s">
        <v>65</v>
      </c>
      <c r="O1854">
        <v>80229</v>
      </c>
      <c r="P1854" t="s">
        <v>50</v>
      </c>
      <c r="U1854" s="1">
        <v>43832</v>
      </c>
      <c r="V1854" s="1">
        <v>43832</v>
      </c>
      <c r="W1854" s="1">
        <v>43832.613888888889</v>
      </c>
      <c r="X1854" s="1">
        <v>43832.613888888889</v>
      </c>
      <c r="AC1854" t="s">
        <v>53</v>
      </c>
      <c r="AD1854">
        <v>2969894803</v>
      </c>
      <c r="AE1854" s="1">
        <v>43648.542361111111</v>
      </c>
      <c r="AF1854" t="s">
        <v>13078</v>
      </c>
      <c r="AG1854" t="s">
        <v>13079</v>
      </c>
      <c r="AH1854" t="s">
        <v>51</v>
      </c>
      <c r="AJ1854" t="s">
        <v>53</v>
      </c>
      <c r="AL1854" t="s">
        <v>78</v>
      </c>
      <c r="AO1854" t="s">
        <v>8142</v>
      </c>
      <c r="AP1854" s="1">
        <v>44546.444444444445</v>
      </c>
      <c r="AQ1854" s="1">
        <v>44013.617361111108</v>
      </c>
    </row>
    <row r="1855" spans="1:43" x14ac:dyDescent="0.35">
      <c r="A1855" t="s">
        <v>13080</v>
      </c>
      <c r="B1855" t="s">
        <v>13081</v>
      </c>
      <c r="C1855" t="s">
        <v>13082</v>
      </c>
      <c r="F1855" t="s">
        <v>13083</v>
      </c>
      <c r="H1855" t="s">
        <v>13084</v>
      </c>
      <c r="J1855" t="s">
        <v>282</v>
      </c>
      <c r="K1855" t="s">
        <v>13085</v>
      </c>
      <c r="M1855" t="s">
        <v>8810</v>
      </c>
      <c r="N1855" t="s">
        <v>65</v>
      </c>
      <c r="O1855">
        <v>81040</v>
      </c>
      <c r="P1855" t="s">
        <v>50</v>
      </c>
      <c r="U1855" s="1">
        <v>43832</v>
      </c>
      <c r="V1855" s="1">
        <v>43832</v>
      </c>
      <c r="W1855" s="1">
        <v>43832.365972222222</v>
      </c>
      <c r="X1855" s="1">
        <v>43832.365972222222</v>
      </c>
      <c r="AC1855" t="s">
        <v>53</v>
      </c>
      <c r="AD1855">
        <v>1000000001</v>
      </c>
      <c r="AE1855" s="1">
        <v>39973.351388888892</v>
      </c>
      <c r="AF1855" t="s">
        <v>3377</v>
      </c>
      <c r="AG1855" t="s">
        <v>13086</v>
      </c>
      <c r="AH1855" t="s">
        <v>51</v>
      </c>
      <c r="AJ1855" t="s">
        <v>53</v>
      </c>
      <c r="AL1855" t="s">
        <v>78</v>
      </c>
      <c r="AO1855" t="s">
        <v>8142</v>
      </c>
      <c r="AP1855" s="1">
        <v>45453.428472222222</v>
      </c>
    </row>
    <row r="1856" spans="1:43" x14ac:dyDescent="0.35">
      <c r="A1856" t="s">
        <v>13087</v>
      </c>
      <c r="B1856" t="s">
        <v>13088</v>
      </c>
      <c r="C1856" t="s">
        <v>97</v>
      </c>
      <c r="F1856">
        <v>17192483947</v>
      </c>
      <c r="H1856" t="s">
        <v>13087</v>
      </c>
      <c r="J1856" t="s">
        <v>13089</v>
      </c>
      <c r="K1856" t="s">
        <v>13090</v>
      </c>
      <c r="M1856" t="s">
        <v>13091</v>
      </c>
      <c r="N1856" t="s">
        <v>65</v>
      </c>
      <c r="O1856">
        <v>81023</v>
      </c>
      <c r="P1856" t="s">
        <v>50</v>
      </c>
      <c r="U1856" s="1">
        <v>43832</v>
      </c>
      <c r="V1856" s="1">
        <v>43832</v>
      </c>
      <c r="W1856" s="1">
        <v>43832.366666666669</v>
      </c>
      <c r="X1856" s="1">
        <v>43832.366666666669</v>
      </c>
      <c r="AC1856" t="s">
        <v>53</v>
      </c>
      <c r="AD1856">
        <v>2969942912</v>
      </c>
      <c r="AE1856" s="1">
        <v>43837.406944444447</v>
      </c>
      <c r="AF1856" t="s">
        <v>13092</v>
      </c>
      <c r="AG1856" t="s">
        <v>13093</v>
      </c>
      <c r="AH1856" t="s">
        <v>51</v>
      </c>
      <c r="AJ1856" t="s">
        <v>53</v>
      </c>
      <c r="AL1856" t="s">
        <v>78</v>
      </c>
      <c r="AO1856" t="s">
        <v>5443</v>
      </c>
      <c r="AP1856" s="1">
        <v>44645.631249999999</v>
      </c>
    </row>
    <row r="1857" spans="1:43" x14ac:dyDescent="0.35">
      <c r="A1857" t="s">
        <v>13094</v>
      </c>
      <c r="B1857" t="s">
        <v>13095</v>
      </c>
      <c r="C1857" t="s">
        <v>4942</v>
      </c>
      <c r="F1857">
        <f>1912-715-7637</f>
        <v>-6440</v>
      </c>
      <c r="H1857" t="s">
        <v>13096</v>
      </c>
      <c r="J1857" t="s">
        <v>6387</v>
      </c>
      <c r="K1857" t="s">
        <v>13097</v>
      </c>
      <c r="M1857" t="s">
        <v>5488</v>
      </c>
      <c r="N1857" t="s">
        <v>1515</v>
      </c>
      <c r="O1857" t="s">
        <v>13098</v>
      </c>
      <c r="P1857" t="s">
        <v>50</v>
      </c>
      <c r="U1857" s="1">
        <v>43832</v>
      </c>
      <c r="V1857" s="1">
        <v>43832</v>
      </c>
      <c r="AC1857" t="s">
        <v>53</v>
      </c>
      <c r="AD1857">
        <v>2969484892</v>
      </c>
      <c r="AE1857" s="1">
        <v>37756</v>
      </c>
      <c r="AG1857" t="s">
        <v>13099</v>
      </c>
      <c r="AH1857" t="s">
        <v>51</v>
      </c>
      <c r="AJ1857" t="s">
        <v>53</v>
      </c>
      <c r="AO1857" t="s">
        <v>8142</v>
      </c>
    </row>
    <row r="1858" spans="1:43" x14ac:dyDescent="0.35">
      <c r="A1858" t="s">
        <v>13100</v>
      </c>
      <c r="B1858" t="s">
        <v>13101</v>
      </c>
      <c r="C1858" t="s">
        <v>13102</v>
      </c>
      <c r="F1858" t="s">
        <v>6183</v>
      </c>
      <c r="H1858" t="s">
        <v>13103</v>
      </c>
      <c r="I1858" t="s">
        <v>464</v>
      </c>
      <c r="J1858" t="s">
        <v>465</v>
      </c>
      <c r="K1858" t="s">
        <v>13104</v>
      </c>
      <c r="M1858" t="s">
        <v>2783</v>
      </c>
      <c r="N1858" t="s">
        <v>798</v>
      </c>
      <c r="O1858">
        <v>77002</v>
      </c>
      <c r="P1858" t="s">
        <v>50</v>
      </c>
      <c r="U1858" s="1">
        <v>43832.446527777778</v>
      </c>
      <c r="V1858" s="1">
        <v>43832.446527777778</v>
      </c>
      <c r="AC1858" t="s">
        <v>53</v>
      </c>
      <c r="AD1858">
        <v>2969543968</v>
      </c>
      <c r="AE1858" s="1">
        <v>40032.470138888886</v>
      </c>
      <c r="AG1858" t="s">
        <v>13105</v>
      </c>
      <c r="AH1858" t="s">
        <v>53</v>
      </c>
      <c r="AJ1858" t="s">
        <v>53</v>
      </c>
      <c r="AK1858" t="s">
        <v>7761</v>
      </c>
      <c r="AO1858" t="s">
        <v>54</v>
      </c>
    </row>
    <row r="1859" spans="1:43" x14ac:dyDescent="0.35">
      <c r="A1859" t="s">
        <v>13106</v>
      </c>
      <c r="B1859" t="s">
        <v>13107</v>
      </c>
      <c r="C1859" t="s">
        <v>13108</v>
      </c>
      <c r="D1859" t="s">
        <v>451</v>
      </c>
      <c r="F1859" t="s">
        <v>13109</v>
      </c>
      <c r="G1859" t="s">
        <v>13110</v>
      </c>
      <c r="H1859" t="s">
        <v>13111</v>
      </c>
      <c r="I1859" t="s">
        <v>200</v>
      </c>
      <c r="J1859" t="s">
        <v>13112</v>
      </c>
      <c r="K1859" t="s">
        <v>13113</v>
      </c>
      <c r="M1859" t="s">
        <v>13114</v>
      </c>
      <c r="N1859" t="s">
        <v>798</v>
      </c>
      <c r="O1859">
        <v>75662</v>
      </c>
      <c r="P1859" t="s">
        <v>50</v>
      </c>
      <c r="U1859" s="1">
        <v>43833</v>
      </c>
      <c r="V1859" s="1">
        <v>43833</v>
      </c>
      <c r="W1859" s="1">
        <v>43837.447916666664</v>
      </c>
      <c r="X1859" s="1">
        <v>43837.447916666664</v>
      </c>
      <c r="AC1859" t="s">
        <v>53</v>
      </c>
      <c r="AD1859">
        <v>2969526306</v>
      </c>
      <c r="AE1859" s="1">
        <v>39273.442361111112</v>
      </c>
      <c r="AF1859" t="s">
        <v>13115</v>
      </c>
      <c r="AG1859" t="s">
        <v>13116</v>
      </c>
      <c r="AH1859" t="s">
        <v>51</v>
      </c>
      <c r="AJ1859" t="s">
        <v>53</v>
      </c>
      <c r="AL1859" t="s">
        <v>78</v>
      </c>
      <c r="AO1859" t="s">
        <v>5443</v>
      </c>
    </row>
    <row r="1860" spans="1:43" x14ac:dyDescent="0.35">
      <c r="A1860" t="s">
        <v>13117</v>
      </c>
      <c r="B1860" t="s">
        <v>7225</v>
      </c>
      <c r="C1860" t="s">
        <v>13118</v>
      </c>
      <c r="D1860" t="s">
        <v>13119</v>
      </c>
      <c r="F1860" t="s">
        <v>13120</v>
      </c>
      <c r="G1860" t="s">
        <v>13121</v>
      </c>
      <c r="H1860" t="s">
        <v>13122</v>
      </c>
      <c r="I1860" t="s">
        <v>271</v>
      </c>
      <c r="J1860" t="s">
        <v>272</v>
      </c>
      <c r="K1860" t="s">
        <v>273</v>
      </c>
      <c r="M1860" t="s">
        <v>274</v>
      </c>
      <c r="N1860" t="s">
        <v>275</v>
      </c>
      <c r="O1860">
        <v>27612</v>
      </c>
      <c r="P1860" t="s">
        <v>50</v>
      </c>
      <c r="U1860" s="1">
        <v>43833.313888888886</v>
      </c>
      <c r="V1860" s="1">
        <v>43833.313888888886</v>
      </c>
      <c r="W1860" s="1">
        <v>43838.690972222219</v>
      </c>
      <c r="X1860" s="1">
        <v>44182.507638888892</v>
      </c>
      <c r="AC1860" t="s">
        <v>53</v>
      </c>
      <c r="AD1860">
        <v>2969474461</v>
      </c>
      <c r="AE1860" s="1">
        <v>37104.381944444445</v>
      </c>
      <c r="AF1860" t="s">
        <v>7788</v>
      </c>
      <c r="AG1860" t="s">
        <v>13123</v>
      </c>
      <c r="AH1860" t="s">
        <v>53</v>
      </c>
      <c r="AJ1860" t="s">
        <v>53</v>
      </c>
      <c r="AK1860" t="s">
        <v>8166</v>
      </c>
      <c r="AL1860" t="s">
        <v>78</v>
      </c>
      <c r="AO1860" t="s">
        <v>54</v>
      </c>
      <c r="AP1860" s="1">
        <v>45398.480555555558</v>
      </c>
    </row>
    <row r="1861" spans="1:43" x14ac:dyDescent="0.35">
      <c r="A1861" t="s">
        <v>13124</v>
      </c>
      <c r="B1861" t="s">
        <v>4721</v>
      </c>
      <c r="C1861" t="s">
        <v>1338</v>
      </c>
      <c r="F1861" t="s">
        <v>13125</v>
      </c>
      <c r="H1861" t="s">
        <v>13124</v>
      </c>
      <c r="J1861" t="s">
        <v>5217</v>
      </c>
      <c r="K1861" t="s">
        <v>13126</v>
      </c>
      <c r="M1861" t="s">
        <v>1296</v>
      </c>
      <c r="N1861" t="s">
        <v>253</v>
      </c>
      <c r="O1861">
        <v>88220</v>
      </c>
      <c r="P1861" t="s">
        <v>50</v>
      </c>
      <c r="U1861" s="1">
        <v>43835</v>
      </c>
      <c r="V1861" s="1">
        <v>43835</v>
      </c>
      <c r="W1861" s="1">
        <v>43835.486111111109</v>
      </c>
      <c r="X1861" s="1">
        <v>43835.486111111109</v>
      </c>
      <c r="AC1861" t="s">
        <v>53</v>
      </c>
      <c r="AD1861">
        <v>2969475162</v>
      </c>
      <c r="AE1861" s="1">
        <v>37147</v>
      </c>
      <c r="AF1861" t="s">
        <v>5221</v>
      </c>
      <c r="AG1861" t="s">
        <v>13127</v>
      </c>
      <c r="AH1861" t="s">
        <v>51</v>
      </c>
      <c r="AJ1861" t="s">
        <v>53</v>
      </c>
      <c r="AL1861" t="s">
        <v>78</v>
      </c>
      <c r="AO1861" t="s">
        <v>5443</v>
      </c>
      <c r="AP1861" s="1">
        <v>45084.71875</v>
      </c>
    </row>
    <row r="1862" spans="1:43" x14ac:dyDescent="0.35">
      <c r="A1862" t="s">
        <v>13128</v>
      </c>
      <c r="B1862" t="s">
        <v>13129</v>
      </c>
      <c r="C1862" t="s">
        <v>728</v>
      </c>
      <c r="F1862" t="s">
        <v>13130</v>
      </c>
      <c r="H1862" t="s">
        <v>13128</v>
      </c>
      <c r="J1862" t="s">
        <v>12164</v>
      </c>
      <c r="P1862" t="s">
        <v>50</v>
      </c>
      <c r="U1862" s="1">
        <v>43836</v>
      </c>
      <c r="V1862" s="1">
        <v>43836</v>
      </c>
      <c r="W1862" s="1">
        <v>43836.706944444442</v>
      </c>
      <c r="X1862" s="1">
        <v>43836.706944444442</v>
      </c>
      <c r="AC1862" t="s">
        <v>53</v>
      </c>
      <c r="AD1862">
        <v>2969553937</v>
      </c>
      <c r="AE1862" s="1">
        <v>40388.527777777781</v>
      </c>
      <c r="AF1862" t="s">
        <v>12165</v>
      </c>
      <c r="AG1862" t="s">
        <v>13131</v>
      </c>
      <c r="AH1862" t="s">
        <v>51</v>
      </c>
      <c r="AJ1862" t="s">
        <v>53</v>
      </c>
      <c r="AL1862" t="s">
        <v>78</v>
      </c>
      <c r="AO1862" t="s">
        <v>8142</v>
      </c>
      <c r="AP1862" s="1">
        <v>44419.503472222219</v>
      </c>
    </row>
    <row r="1863" spans="1:43" x14ac:dyDescent="0.35">
      <c r="A1863" t="s">
        <v>13132</v>
      </c>
      <c r="B1863" t="s">
        <v>7816</v>
      </c>
      <c r="C1863" t="s">
        <v>13133</v>
      </c>
      <c r="F1863">
        <v>7195530684</v>
      </c>
      <c r="H1863" t="s">
        <v>13134</v>
      </c>
      <c r="J1863" t="s">
        <v>13135</v>
      </c>
      <c r="K1863" t="s">
        <v>13136</v>
      </c>
      <c r="M1863" t="s">
        <v>129</v>
      </c>
      <c r="N1863" t="s">
        <v>65</v>
      </c>
      <c r="O1863" t="s">
        <v>13137</v>
      </c>
      <c r="P1863" t="s">
        <v>50</v>
      </c>
      <c r="U1863" s="1">
        <v>43836</v>
      </c>
      <c r="V1863" s="1">
        <v>43836</v>
      </c>
      <c r="W1863" s="1">
        <v>43836.619444444441</v>
      </c>
      <c r="X1863" s="1">
        <v>43836.619444444441</v>
      </c>
      <c r="AC1863" t="s">
        <v>53</v>
      </c>
      <c r="AD1863">
        <v>2969580271</v>
      </c>
      <c r="AE1863" s="1">
        <v>41185.650694444441</v>
      </c>
      <c r="AF1863" t="s">
        <v>13138</v>
      </c>
      <c r="AG1863" t="s">
        <v>13139</v>
      </c>
      <c r="AH1863" t="s">
        <v>51</v>
      </c>
      <c r="AJ1863" t="s">
        <v>53</v>
      </c>
      <c r="AL1863" t="s">
        <v>78</v>
      </c>
      <c r="AO1863" t="s">
        <v>5443</v>
      </c>
      <c r="AP1863" s="1">
        <v>45418.318749999999</v>
      </c>
      <c r="AQ1863" s="1">
        <v>45392.338888888888</v>
      </c>
    </row>
    <row r="1864" spans="1:43" x14ac:dyDescent="0.35">
      <c r="A1864" t="s">
        <v>13140</v>
      </c>
      <c r="B1864" t="s">
        <v>13141</v>
      </c>
      <c r="C1864" t="s">
        <v>13142</v>
      </c>
      <c r="F1864">
        <v>9705907009</v>
      </c>
      <c r="H1864" t="s">
        <v>13143</v>
      </c>
      <c r="J1864" t="s">
        <v>11499</v>
      </c>
      <c r="K1864" t="s">
        <v>13144</v>
      </c>
      <c r="M1864" t="s">
        <v>154</v>
      </c>
      <c r="N1864" t="s">
        <v>65</v>
      </c>
      <c r="O1864">
        <v>80631</v>
      </c>
      <c r="P1864" t="s">
        <v>50</v>
      </c>
      <c r="U1864" s="1">
        <v>43836</v>
      </c>
      <c r="V1864" s="1">
        <v>43836</v>
      </c>
      <c r="W1864" s="1">
        <v>43836.756944444445</v>
      </c>
      <c r="X1864" s="1">
        <v>43836.756944444445</v>
      </c>
      <c r="AC1864" t="s">
        <v>51</v>
      </c>
      <c r="AD1864">
        <v>2969848154</v>
      </c>
      <c r="AE1864" s="1">
        <v>43402.505555555559</v>
      </c>
      <c r="AF1864" t="s">
        <v>11501</v>
      </c>
      <c r="AG1864" t="s">
        <v>13145</v>
      </c>
      <c r="AH1864" t="s">
        <v>51</v>
      </c>
      <c r="AJ1864" t="s">
        <v>53</v>
      </c>
      <c r="AL1864" t="s">
        <v>78</v>
      </c>
      <c r="AO1864" t="s">
        <v>5443</v>
      </c>
      <c r="AP1864" s="1">
        <v>44348.456250000003</v>
      </c>
    </row>
    <row r="1865" spans="1:43" x14ac:dyDescent="0.35">
      <c r="A1865" t="s">
        <v>13146</v>
      </c>
      <c r="B1865" t="s">
        <v>13147</v>
      </c>
      <c r="C1865" t="s">
        <v>13148</v>
      </c>
      <c r="F1865" t="s">
        <v>13149</v>
      </c>
      <c r="H1865" t="s">
        <v>13150</v>
      </c>
      <c r="I1865" t="s">
        <v>179</v>
      </c>
      <c r="J1865" t="s">
        <v>12818</v>
      </c>
      <c r="K1865" t="s">
        <v>13151</v>
      </c>
      <c r="M1865" t="s">
        <v>13152</v>
      </c>
      <c r="N1865" t="s">
        <v>13153</v>
      </c>
      <c r="O1865">
        <v>15044</v>
      </c>
      <c r="P1865" t="s">
        <v>50</v>
      </c>
      <c r="U1865" s="1">
        <v>43836.52847222222</v>
      </c>
      <c r="V1865" s="1">
        <v>43836.52847222222</v>
      </c>
      <c r="W1865" s="1">
        <v>43836.563888888886</v>
      </c>
      <c r="X1865" s="1">
        <v>43836.563888888886</v>
      </c>
      <c r="AC1865" t="s">
        <v>53</v>
      </c>
      <c r="AD1865">
        <v>2969608846</v>
      </c>
      <c r="AE1865" s="1">
        <v>41666.397916666669</v>
      </c>
      <c r="AF1865" t="s">
        <v>12821</v>
      </c>
      <c r="AG1865" t="s">
        <v>13154</v>
      </c>
      <c r="AH1865" t="s">
        <v>53</v>
      </c>
      <c r="AJ1865" t="s">
        <v>53</v>
      </c>
      <c r="AK1865" t="s">
        <v>11506</v>
      </c>
      <c r="AL1865" t="s">
        <v>78</v>
      </c>
      <c r="AO1865" t="s">
        <v>54</v>
      </c>
      <c r="AP1865" s="1">
        <v>44309.618055555555</v>
      </c>
    </row>
    <row r="1866" spans="1:43" x14ac:dyDescent="0.35">
      <c r="A1866" t="s">
        <v>13155</v>
      </c>
      <c r="B1866" t="s">
        <v>13156</v>
      </c>
      <c r="C1866" t="s">
        <v>1982</v>
      </c>
      <c r="H1866" t="s">
        <v>13157</v>
      </c>
      <c r="I1866" t="s">
        <v>200</v>
      </c>
      <c r="J1866" t="s">
        <v>13158</v>
      </c>
      <c r="P1866" t="s">
        <v>50</v>
      </c>
      <c r="U1866" s="1">
        <v>43837</v>
      </c>
      <c r="V1866" s="1">
        <v>43837</v>
      </c>
      <c r="W1866" s="1">
        <v>43838.38958333333</v>
      </c>
      <c r="X1866" s="1">
        <v>43838.38958333333</v>
      </c>
      <c r="AC1866" t="s">
        <v>51</v>
      </c>
      <c r="AD1866">
        <v>2969780884</v>
      </c>
      <c r="AE1866" s="1">
        <v>43159.376388888886</v>
      </c>
      <c r="AF1866" t="s">
        <v>13159</v>
      </c>
      <c r="AG1866" t="s">
        <v>13160</v>
      </c>
      <c r="AH1866" t="s">
        <v>51</v>
      </c>
      <c r="AJ1866" t="s">
        <v>53</v>
      </c>
      <c r="AL1866" t="s">
        <v>78</v>
      </c>
      <c r="AO1866" t="s">
        <v>5443</v>
      </c>
      <c r="AP1866" s="1">
        <v>45434.609027777777</v>
      </c>
      <c r="AQ1866" s="1">
        <v>43728.384722222225</v>
      </c>
    </row>
    <row r="1867" spans="1:43" x14ac:dyDescent="0.35">
      <c r="A1867" t="s">
        <v>13161</v>
      </c>
      <c r="B1867" t="s">
        <v>2615</v>
      </c>
      <c r="C1867" t="s">
        <v>952</v>
      </c>
      <c r="F1867" t="s">
        <v>13162</v>
      </c>
      <c r="H1867" t="s">
        <v>13163</v>
      </c>
      <c r="I1867" t="s">
        <v>394</v>
      </c>
      <c r="J1867" t="s">
        <v>13164</v>
      </c>
      <c r="K1867" t="s">
        <v>13165</v>
      </c>
      <c r="M1867" t="s">
        <v>325</v>
      </c>
      <c r="N1867" t="s">
        <v>287</v>
      </c>
      <c r="O1867">
        <v>81303</v>
      </c>
      <c r="P1867" t="s">
        <v>50</v>
      </c>
      <c r="U1867" s="1">
        <v>43837.440972222219</v>
      </c>
      <c r="V1867" s="1">
        <v>43837.440972222219</v>
      </c>
      <c r="W1867" s="1">
        <v>43838.329861111109</v>
      </c>
      <c r="X1867" s="1">
        <v>43838.329861111109</v>
      </c>
      <c r="AC1867" t="s">
        <v>53</v>
      </c>
      <c r="AD1867">
        <v>2969510698</v>
      </c>
      <c r="AE1867" s="1">
        <v>38390.598611111112</v>
      </c>
      <c r="AF1867" t="s">
        <v>13166</v>
      </c>
      <c r="AG1867" t="s">
        <v>13167</v>
      </c>
      <c r="AH1867" t="s">
        <v>53</v>
      </c>
      <c r="AJ1867" t="s">
        <v>53</v>
      </c>
      <c r="AK1867" t="s">
        <v>2497</v>
      </c>
      <c r="AL1867" t="s">
        <v>78</v>
      </c>
      <c r="AO1867" t="s">
        <v>54</v>
      </c>
      <c r="AP1867" s="1">
        <v>45474.407638888886</v>
      </c>
      <c r="AQ1867" s="1">
        <v>44685.677083333336</v>
      </c>
    </row>
    <row r="1868" spans="1:43" x14ac:dyDescent="0.35">
      <c r="A1868" t="s">
        <v>13168</v>
      </c>
      <c r="B1868" t="s">
        <v>13169</v>
      </c>
      <c r="C1868" t="s">
        <v>3029</v>
      </c>
      <c r="F1868" t="s">
        <v>13170</v>
      </c>
      <c r="H1868" t="s">
        <v>13171</v>
      </c>
      <c r="J1868" t="s">
        <v>13172</v>
      </c>
      <c r="N1868" t="s">
        <v>287</v>
      </c>
      <c r="O1868">
        <v>81419</v>
      </c>
      <c r="P1868" t="s">
        <v>50</v>
      </c>
      <c r="U1868" s="1">
        <v>43838</v>
      </c>
      <c r="V1868" s="1">
        <v>43838</v>
      </c>
      <c r="W1868" s="1">
        <v>43838.548611111109</v>
      </c>
      <c r="X1868" s="1">
        <v>43838.548611111109</v>
      </c>
      <c r="AC1868" t="s">
        <v>53</v>
      </c>
      <c r="AD1868">
        <v>2969531207</v>
      </c>
      <c r="AE1868" s="1">
        <v>39506.619444444441</v>
      </c>
      <c r="AF1868" t="s">
        <v>13173</v>
      </c>
      <c r="AG1868" t="s">
        <v>13174</v>
      </c>
      <c r="AH1868" t="s">
        <v>51</v>
      </c>
      <c r="AJ1868" t="s">
        <v>53</v>
      </c>
      <c r="AL1868" t="s">
        <v>78</v>
      </c>
      <c r="AO1868" t="s">
        <v>8142</v>
      </c>
      <c r="AP1868" s="1">
        <v>43851.659722222219</v>
      </c>
    </row>
    <row r="1869" spans="1:43" x14ac:dyDescent="0.35">
      <c r="A1869" t="s">
        <v>13175</v>
      </c>
      <c r="B1869" t="s">
        <v>13176</v>
      </c>
      <c r="C1869" t="s">
        <v>13177</v>
      </c>
      <c r="F1869">
        <v>13132082726</v>
      </c>
      <c r="H1869" t="s">
        <v>13178</v>
      </c>
      <c r="J1869" t="s">
        <v>465</v>
      </c>
      <c r="K1869" t="s">
        <v>2782</v>
      </c>
      <c r="M1869" t="s">
        <v>2783</v>
      </c>
      <c r="N1869" t="s">
        <v>264</v>
      </c>
      <c r="O1869">
        <v>77002</v>
      </c>
      <c r="P1869" t="s">
        <v>50</v>
      </c>
      <c r="U1869" s="1">
        <v>43838</v>
      </c>
      <c r="V1869" s="1">
        <v>43838</v>
      </c>
      <c r="AC1869" t="s">
        <v>53</v>
      </c>
      <c r="AD1869">
        <v>2969543968</v>
      </c>
      <c r="AE1869" s="1">
        <v>40032.470138888886</v>
      </c>
      <c r="AG1869" t="s">
        <v>13179</v>
      </c>
      <c r="AH1869" t="s">
        <v>51</v>
      </c>
      <c r="AJ1869" t="s">
        <v>53</v>
      </c>
      <c r="AO1869" t="s">
        <v>8142</v>
      </c>
    </row>
    <row r="1870" spans="1:43" x14ac:dyDescent="0.35">
      <c r="A1870" t="s">
        <v>13180</v>
      </c>
      <c r="B1870" t="s">
        <v>13181</v>
      </c>
      <c r="C1870" t="s">
        <v>13182</v>
      </c>
      <c r="F1870" t="s">
        <v>12963</v>
      </c>
      <c r="H1870" t="s">
        <v>13180</v>
      </c>
      <c r="J1870" t="s">
        <v>1910</v>
      </c>
      <c r="K1870" t="s">
        <v>13013</v>
      </c>
      <c r="M1870" t="s">
        <v>12925</v>
      </c>
      <c r="N1870" t="s">
        <v>12926</v>
      </c>
      <c r="O1870">
        <v>47842</v>
      </c>
      <c r="P1870" t="s">
        <v>50</v>
      </c>
      <c r="U1870" s="1">
        <v>43838</v>
      </c>
      <c r="V1870" s="1">
        <v>43838</v>
      </c>
      <c r="AC1870" t="s">
        <v>53</v>
      </c>
      <c r="AD1870">
        <v>2969735272</v>
      </c>
      <c r="AE1870" s="1">
        <v>42845.40902777778</v>
      </c>
      <c r="AG1870" t="s">
        <v>13183</v>
      </c>
      <c r="AH1870" t="s">
        <v>51</v>
      </c>
      <c r="AJ1870" t="s">
        <v>53</v>
      </c>
      <c r="AO1870" t="s">
        <v>8142</v>
      </c>
    </row>
    <row r="1871" spans="1:43" x14ac:dyDescent="0.35">
      <c r="A1871" t="s">
        <v>13184</v>
      </c>
      <c r="B1871" t="s">
        <v>7593</v>
      </c>
      <c r="C1871" t="s">
        <v>1982</v>
      </c>
      <c r="F1871" t="s">
        <v>13185</v>
      </c>
      <c r="G1871" t="s">
        <v>13186</v>
      </c>
      <c r="H1871" t="s">
        <v>13187</v>
      </c>
      <c r="I1871" t="s">
        <v>200</v>
      </c>
      <c r="J1871" t="s">
        <v>3665</v>
      </c>
      <c r="K1871" t="s">
        <v>3666</v>
      </c>
      <c r="M1871" t="s">
        <v>3667</v>
      </c>
      <c r="N1871" t="s">
        <v>3668</v>
      </c>
      <c r="O1871">
        <v>49686</v>
      </c>
      <c r="P1871" t="s">
        <v>50</v>
      </c>
      <c r="U1871" s="1">
        <v>43838</v>
      </c>
      <c r="V1871" s="1">
        <v>43838</v>
      </c>
      <c r="AC1871" t="s">
        <v>53</v>
      </c>
      <c r="AD1871">
        <v>2969629793</v>
      </c>
      <c r="AE1871" s="1">
        <v>41745.536111111112</v>
      </c>
      <c r="AG1871" t="s">
        <v>13188</v>
      </c>
      <c r="AH1871" t="s">
        <v>51</v>
      </c>
      <c r="AJ1871" t="s">
        <v>53</v>
      </c>
      <c r="AO1871" t="s">
        <v>5443</v>
      </c>
    </row>
    <row r="1872" spans="1:43" x14ac:dyDescent="0.35">
      <c r="A1872" t="s">
        <v>13189</v>
      </c>
      <c r="B1872" t="s">
        <v>13190</v>
      </c>
      <c r="C1872" t="s">
        <v>12537</v>
      </c>
      <c r="F1872" t="s">
        <v>13191</v>
      </c>
      <c r="H1872" t="s">
        <v>13189</v>
      </c>
      <c r="J1872" t="s">
        <v>5217</v>
      </c>
      <c r="K1872" t="s">
        <v>13192</v>
      </c>
      <c r="M1872" t="s">
        <v>12457</v>
      </c>
      <c r="N1872" t="s">
        <v>5277</v>
      </c>
      <c r="O1872">
        <v>82901</v>
      </c>
      <c r="P1872" t="s">
        <v>50</v>
      </c>
      <c r="U1872" s="1">
        <v>43838</v>
      </c>
      <c r="V1872" s="1">
        <v>43838</v>
      </c>
      <c r="W1872" s="1">
        <v>43853.602083333331</v>
      </c>
      <c r="X1872" s="1">
        <v>43853.602083333331</v>
      </c>
      <c r="AC1872" t="s">
        <v>51</v>
      </c>
      <c r="AD1872">
        <v>2969475162</v>
      </c>
      <c r="AE1872" s="1">
        <v>37147</v>
      </c>
      <c r="AF1872" t="s">
        <v>5221</v>
      </c>
      <c r="AG1872" t="s">
        <v>13193</v>
      </c>
      <c r="AH1872" t="s">
        <v>51</v>
      </c>
      <c r="AJ1872" t="s">
        <v>53</v>
      </c>
      <c r="AL1872" t="s">
        <v>78</v>
      </c>
      <c r="AO1872" t="s">
        <v>5443</v>
      </c>
      <c r="AP1872" s="1">
        <v>44874.32708333333</v>
      </c>
    </row>
    <row r="1873" spans="1:43" x14ac:dyDescent="0.35">
      <c r="A1873" t="s">
        <v>13194</v>
      </c>
      <c r="B1873" t="s">
        <v>13195</v>
      </c>
      <c r="C1873" t="s">
        <v>2482</v>
      </c>
      <c r="D1873" t="s">
        <v>623</v>
      </c>
      <c r="F1873" t="s">
        <v>13196</v>
      </c>
      <c r="H1873" t="s">
        <v>13197</v>
      </c>
      <c r="I1873" t="s">
        <v>200</v>
      </c>
      <c r="J1873" t="s">
        <v>13198</v>
      </c>
      <c r="K1873" t="s">
        <v>13199</v>
      </c>
      <c r="M1873" t="s">
        <v>5451</v>
      </c>
      <c r="N1873" t="s">
        <v>253</v>
      </c>
      <c r="O1873">
        <v>87410</v>
      </c>
      <c r="P1873" t="s">
        <v>50</v>
      </c>
      <c r="U1873" s="1">
        <v>43838.429861111108</v>
      </c>
      <c r="V1873" s="1">
        <v>43838.429861111108</v>
      </c>
      <c r="W1873" s="1">
        <v>43838.470138888886</v>
      </c>
      <c r="X1873" s="1">
        <v>43838.470138888886</v>
      </c>
      <c r="AC1873" t="s">
        <v>53</v>
      </c>
      <c r="AD1873">
        <v>2969736512</v>
      </c>
      <c r="AE1873" s="1">
        <v>42853.522916666669</v>
      </c>
      <c r="AF1873" t="s">
        <v>13200</v>
      </c>
      <c r="AG1873" t="s">
        <v>13201</v>
      </c>
      <c r="AH1873" t="s">
        <v>53</v>
      </c>
      <c r="AJ1873" t="s">
        <v>53</v>
      </c>
      <c r="AK1873" t="s">
        <v>12605</v>
      </c>
      <c r="AL1873" t="s">
        <v>78</v>
      </c>
      <c r="AO1873" t="s">
        <v>54</v>
      </c>
      <c r="AP1873" s="1">
        <v>43839.322222222225</v>
      </c>
    </row>
    <row r="1874" spans="1:43" x14ac:dyDescent="0.35">
      <c r="A1874" t="s">
        <v>13202</v>
      </c>
      <c r="B1874" t="s">
        <v>1539</v>
      </c>
      <c r="C1874" t="s">
        <v>3371</v>
      </c>
      <c r="F1874" t="s">
        <v>13203</v>
      </c>
      <c r="H1874" t="s">
        <v>13204</v>
      </c>
      <c r="J1874" t="s">
        <v>2195</v>
      </c>
      <c r="K1874" t="s">
        <v>13205</v>
      </c>
      <c r="M1874" t="s">
        <v>1296</v>
      </c>
      <c r="N1874" t="s">
        <v>253</v>
      </c>
      <c r="O1874">
        <v>88220</v>
      </c>
      <c r="P1874" t="s">
        <v>50</v>
      </c>
      <c r="U1874" s="1">
        <v>43839</v>
      </c>
      <c r="V1874" s="1">
        <v>43839</v>
      </c>
      <c r="W1874" s="1">
        <v>43846.654166666667</v>
      </c>
      <c r="X1874" s="1">
        <v>43846.654166666667</v>
      </c>
      <c r="AC1874" t="s">
        <v>51</v>
      </c>
      <c r="AD1874">
        <v>2969482085</v>
      </c>
      <c r="AE1874" s="1">
        <v>37558</v>
      </c>
      <c r="AF1874" t="s">
        <v>2197</v>
      </c>
      <c r="AG1874" t="s">
        <v>13206</v>
      </c>
      <c r="AH1874" t="s">
        <v>51</v>
      </c>
      <c r="AJ1874" t="s">
        <v>53</v>
      </c>
      <c r="AL1874" t="s">
        <v>78</v>
      </c>
      <c r="AO1874" t="s">
        <v>5443</v>
      </c>
      <c r="AP1874" s="1">
        <v>44911.517361111109</v>
      </c>
      <c r="AQ1874" s="1">
        <v>44810.668749999997</v>
      </c>
    </row>
    <row r="1875" spans="1:43" x14ac:dyDescent="0.35">
      <c r="A1875" t="s">
        <v>13207</v>
      </c>
      <c r="B1875" t="s">
        <v>13208</v>
      </c>
      <c r="C1875" t="s">
        <v>702</v>
      </c>
      <c r="F1875" t="s">
        <v>13209</v>
      </c>
      <c r="H1875" t="s">
        <v>13207</v>
      </c>
      <c r="J1875" t="s">
        <v>1910</v>
      </c>
      <c r="K1875" t="s">
        <v>13210</v>
      </c>
      <c r="M1875" t="s">
        <v>13211</v>
      </c>
      <c r="N1875" t="s">
        <v>12926</v>
      </c>
      <c r="O1875">
        <v>48742</v>
      </c>
      <c r="P1875" t="s">
        <v>50</v>
      </c>
      <c r="U1875" s="1">
        <v>43839</v>
      </c>
      <c r="V1875" s="1">
        <v>43839</v>
      </c>
      <c r="AC1875" t="s">
        <v>53</v>
      </c>
      <c r="AD1875">
        <v>2969735272</v>
      </c>
      <c r="AE1875" s="1">
        <v>42845.40902777778</v>
      </c>
      <c r="AG1875" t="s">
        <v>13212</v>
      </c>
      <c r="AH1875" t="s">
        <v>51</v>
      </c>
      <c r="AJ1875" t="s">
        <v>53</v>
      </c>
      <c r="AO1875" t="s">
        <v>8142</v>
      </c>
    </row>
    <row r="1876" spans="1:43" x14ac:dyDescent="0.35">
      <c r="A1876" t="s">
        <v>13213</v>
      </c>
      <c r="B1876" t="s">
        <v>13214</v>
      </c>
      <c r="C1876" t="s">
        <v>12516</v>
      </c>
      <c r="F1876" t="s">
        <v>13215</v>
      </c>
      <c r="H1876" t="s">
        <v>13216</v>
      </c>
      <c r="I1876" t="s">
        <v>3151</v>
      </c>
      <c r="J1876" t="s">
        <v>13217</v>
      </c>
      <c r="K1876" t="s">
        <v>13218</v>
      </c>
      <c r="M1876" t="s">
        <v>13219</v>
      </c>
      <c r="N1876" t="s">
        <v>13220</v>
      </c>
      <c r="O1876">
        <v>17084</v>
      </c>
      <c r="P1876" t="s">
        <v>50</v>
      </c>
      <c r="U1876" s="1">
        <v>43839.486111111109</v>
      </c>
      <c r="V1876" s="1">
        <v>43839.486111111109</v>
      </c>
      <c r="AC1876" t="s">
        <v>53</v>
      </c>
      <c r="AD1876">
        <v>2969532100</v>
      </c>
      <c r="AE1876" s="1">
        <v>39546.404861111114</v>
      </c>
      <c r="AG1876" t="s">
        <v>13221</v>
      </c>
      <c r="AH1876" t="s">
        <v>53</v>
      </c>
      <c r="AJ1876" t="s">
        <v>53</v>
      </c>
      <c r="AO1876" t="s">
        <v>54</v>
      </c>
    </row>
    <row r="1877" spans="1:43" x14ac:dyDescent="0.35">
      <c r="A1877" t="s">
        <v>13222</v>
      </c>
      <c r="B1877" t="s">
        <v>7173</v>
      </c>
      <c r="C1877" t="s">
        <v>1932</v>
      </c>
      <c r="F1877" t="s">
        <v>13223</v>
      </c>
      <c r="H1877" t="s">
        <v>13224</v>
      </c>
      <c r="J1877" t="s">
        <v>13225</v>
      </c>
      <c r="P1877" t="s">
        <v>50</v>
      </c>
      <c r="U1877" s="1">
        <v>43840</v>
      </c>
      <c r="V1877" s="1">
        <v>43840</v>
      </c>
      <c r="AC1877" t="s">
        <v>53</v>
      </c>
      <c r="AD1877">
        <v>2969519246</v>
      </c>
      <c r="AE1877" s="1">
        <v>38883.179166666669</v>
      </c>
      <c r="AG1877" t="s">
        <v>13226</v>
      </c>
      <c r="AH1877" t="s">
        <v>51</v>
      </c>
      <c r="AJ1877" t="s">
        <v>53</v>
      </c>
      <c r="AO1877" t="s">
        <v>8142</v>
      </c>
    </row>
    <row r="1878" spans="1:43" x14ac:dyDescent="0.35">
      <c r="A1878" t="s">
        <v>13227</v>
      </c>
      <c r="B1878" t="s">
        <v>7246</v>
      </c>
      <c r="C1878" t="s">
        <v>3077</v>
      </c>
      <c r="F1878">
        <v>7209885187</v>
      </c>
      <c r="H1878" t="s">
        <v>13227</v>
      </c>
      <c r="J1878" t="s">
        <v>13228</v>
      </c>
      <c r="K1878" t="s">
        <v>13229</v>
      </c>
      <c r="M1878" t="s">
        <v>2800</v>
      </c>
      <c r="N1878" t="s">
        <v>65</v>
      </c>
      <c r="O1878">
        <v>80603</v>
      </c>
      <c r="P1878" t="s">
        <v>50</v>
      </c>
      <c r="U1878" s="1">
        <v>43841</v>
      </c>
      <c r="V1878" s="1">
        <v>43841</v>
      </c>
      <c r="W1878" s="1">
        <v>43841.961111111108</v>
      </c>
      <c r="X1878" s="1">
        <v>43841.961111111108</v>
      </c>
      <c r="AC1878" t="s">
        <v>51</v>
      </c>
      <c r="AD1878">
        <v>1000000001</v>
      </c>
      <c r="AE1878" s="1">
        <v>39973.351388888892</v>
      </c>
      <c r="AF1878" t="s">
        <v>3377</v>
      </c>
      <c r="AG1878" t="s">
        <v>13230</v>
      </c>
      <c r="AH1878" t="s">
        <v>51</v>
      </c>
      <c r="AJ1878" t="s">
        <v>53</v>
      </c>
      <c r="AL1878" t="s">
        <v>78</v>
      </c>
      <c r="AO1878" t="s">
        <v>5443</v>
      </c>
      <c r="AP1878" s="1">
        <v>44402.922222222223</v>
      </c>
      <c r="AQ1878" s="1">
        <v>43851.55972222222</v>
      </c>
    </row>
    <row r="1879" spans="1:43" x14ac:dyDescent="0.35">
      <c r="A1879" t="s">
        <v>13231</v>
      </c>
      <c r="B1879" t="s">
        <v>13232</v>
      </c>
      <c r="C1879" t="s">
        <v>13233</v>
      </c>
      <c r="F1879" t="s">
        <v>13234</v>
      </c>
      <c r="H1879" t="s">
        <v>13235</v>
      </c>
      <c r="I1879" t="s">
        <v>179</v>
      </c>
      <c r="J1879" t="s">
        <v>13236</v>
      </c>
      <c r="K1879" t="s">
        <v>13237</v>
      </c>
      <c r="M1879" t="s">
        <v>13238</v>
      </c>
      <c r="N1879" t="s">
        <v>12926</v>
      </c>
      <c r="O1879">
        <v>47567</v>
      </c>
      <c r="P1879" t="s">
        <v>50</v>
      </c>
      <c r="U1879" s="1">
        <v>43843</v>
      </c>
      <c r="V1879" s="1">
        <v>43843</v>
      </c>
      <c r="AC1879" t="s">
        <v>53</v>
      </c>
      <c r="AD1879">
        <v>2969474675</v>
      </c>
      <c r="AE1879" s="1">
        <v>37111</v>
      </c>
      <c r="AG1879" t="s">
        <v>13239</v>
      </c>
      <c r="AH1879" t="s">
        <v>51</v>
      </c>
      <c r="AJ1879" t="s">
        <v>53</v>
      </c>
      <c r="AO1879" t="s">
        <v>8142</v>
      </c>
    </row>
    <row r="1880" spans="1:43" x14ac:dyDescent="0.35">
      <c r="A1880" t="s">
        <v>13240</v>
      </c>
      <c r="B1880" t="s">
        <v>13241</v>
      </c>
      <c r="C1880" t="s">
        <v>13242</v>
      </c>
      <c r="F1880" t="s">
        <v>13243</v>
      </c>
      <c r="G1880">
        <v>3072998170</v>
      </c>
      <c r="H1880" t="s">
        <v>13244</v>
      </c>
      <c r="I1880" t="s">
        <v>169</v>
      </c>
      <c r="J1880" t="s">
        <v>13245</v>
      </c>
      <c r="K1880" t="s">
        <v>13246</v>
      </c>
      <c r="M1880" t="s">
        <v>13247</v>
      </c>
      <c r="N1880" t="s">
        <v>5303</v>
      </c>
      <c r="O1880">
        <v>82633</v>
      </c>
      <c r="P1880" t="s">
        <v>50</v>
      </c>
      <c r="U1880" s="1">
        <v>43843</v>
      </c>
      <c r="V1880" s="1">
        <v>43843</v>
      </c>
      <c r="AC1880" t="s">
        <v>53</v>
      </c>
      <c r="AD1880">
        <v>2969472758</v>
      </c>
      <c r="AE1880" s="1">
        <v>36916.71597222222</v>
      </c>
      <c r="AG1880" t="s">
        <v>13248</v>
      </c>
      <c r="AH1880" t="s">
        <v>51</v>
      </c>
      <c r="AJ1880" t="s">
        <v>53</v>
      </c>
      <c r="AO1880" t="s">
        <v>5443</v>
      </c>
    </row>
    <row r="1881" spans="1:43" x14ac:dyDescent="0.35">
      <c r="A1881" t="s">
        <v>13249</v>
      </c>
      <c r="B1881" t="s">
        <v>403</v>
      </c>
      <c r="C1881" t="s">
        <v>13250</v>
      </c>
      <c r="F1881" t="s">
        <v>13251</v>
      </c>
      <c r="H1881" t="s">
        <v>13252</v>
      </c>
      <c r="I1881" t="s">
        <v>780</v>
      </c>
      <c r="J1881" t="s">
        <v>323</v>
      </c>
      <c r="K1881" t="s">
        <v>13253</v>
      </c>
      <c r="M1881" t="s">
        <v>13254</v>
      </c>
      <c r="N1881" t="s">
        <v>11619</v>
      </c>
      <c r="O1881">
        <v>14568</v>
      </c>
      <c r="P1881" t="s">
        <v>50</v>
      </c>
      <c r="U1881" s="1">
        <v>43843</v>
      </c>
      <c r="V1881" s="1">
        <v>43843</v>
      </c>
      <c r="AC1881" t="s">
        <v>53</v>
      </c>
      <c r="AD1881">
        <v>2969551137</v>
      </c>
      <c r="AE1881" s="1">
        <v>40288.591666666667</v>
      </c>
      <c r="AG1881" t="s">
        <v>13255</v>
      </c>
      <c r="AH1881" t="s">
        <v>51</v>
      </c>
      <c r="AJ1881" t="s">
        <v>53</v>
      </c>
      <c r="AO1881" t="s">
        <v>8142</v>
      </c>
    </row>
    <row r="1882" spans="1:43" x14ac:dyDescent="0.35">
      <c r="A1882" t="s">
        <v>13256</v>
      </c>
      <c r="B1882" t="s">
        <v>13257</v>
      </c>
      <c r="C1882" t="s">
        <v>13258</v>
      </c>
      <c r="F1882" t="s">
        <v>13259</v>
      </c>
      <c r="H1882" t="s">
        <v>13260</v>
      </c>
      <c r="I1882" t="s">
        <v>464</v>
      </c>
      <c r="J1882" t="s">
        <v>6387</v>
      </c>
      <c r="K1882" t="s">
        <v>13261</v>
      </c>
      <c r="M1882" t="s">
        <v>13262</v>
      </c>
      <c r="N1882" t="s">
        <v>13263</v>
      </c>
      <c r="O1882">
        <v>29335</v>
      </c>
      <c r="P1882" t="s">
        <v>50</v>
      </c>
      <c r="U1882" s="1">
        <v>43844</v>
      </c>
      <c r="V1882" s="1">
        <v>43844</v>
      </c>
      <c r="AC1882" t="s">
        <v>53</v>
      </c>
      <c r="AD1882">
        <v>2969484892</v>
      </c>
      <c r="AE1882" s="1">
        <v>37756</v>
      </c>
      <c r="AG1882" t="s">
        <v>13264</v>
      </c>
      <c r="AH1882" t="s">
        <v>51</v>
      </c>
      <c r="AJ1882" t="s">
        <v>53</v>
      </c>
      <c r="AO1882" t="s">
        <v>8142</v>
      </c>
    </row>
    <row r="1883" spans="1:43" x14ac:dyDescent="0.35">
      <c r="A1883" t="s">
        <v>13265</v>
      </c>
      <c r="B1883" t="s">
        <v>4903</v>
      </c>
      <c r="C1883" t="s">
        <v>530</v>
      </c>
      <c r="F1883">
        <f>1602-316-2636</f>
        <v>-1350</v>
      </c>
      <c r="H1883" t="s">
        <v>13266</v>
      </c>
      <c r="J1883" t="s">
        <v>4194</v>
      </c>
      <c r="N1883" t="s">
        <v>4526</v>
      </c>
      <c r="O1883">
        <v>85282</v>
      </c>
      <c r="P1883" t="s">
        <v>50</v>
      </c>
      <c r="U1883" s="1">
        <v>43844</v>
      </c>
      <c r="V1883" s="1">
        <v>43844</v>
      </c>
      <c r="AC1883" t="s">
        <v>53</v>
      </c>
      <c r="AD1883">
        <v>2969542473</v>
      </c>
      <c r="AE1883" s="1">
        <v>39974.713888888888</v>
      </c>
      <c r="AG1883" t="s">
        <v>13267</v>
      </c>
      <c r="AH1883" t="s">
        <v>51</v>
      </c>
      <c r="AJ1883" t="s">
        <v>53</v>
      </c>
      <c r="AO1883" t="s">
        <v>8142</v>
      </c>
    </row>
    <row r="1884" spans="1:43" x14ac:dyDescent="0.35">
      <c r="A1884" t="s">
        <v>13268</v>
      </c>
      <c r="B1884" t="s">
        <v>13269</v>
      </c>
      <c r="C1884" t="s">
        <v>13270</v>
      </c>
      <c r="F1884" t="s">
        <v>13271</v>
      </c>
      <c r="G1884">
        <v>33673897876</v>
      </c>
      <c r="H1884" t="s">
        <v>13272</v>
      </c>
      <c r="I1884" t="s">
        <v>464</v>
      </c>
      <c r="J1884" t="s">
        <v>13273</v>
      </c>
      <c r="K1884" t="s">
        <v>13274</v>
      </c>
      <c r="M1884" t="s">
        <v>13275</v>
      </c>
      <c r="N1884">
        <v>13</v>
      </c>
      <c r="O1884">
        <v>13774</v>
      </c>
      <c r="P1884" t="s">
        <v>13276</v>
      </c>
      <c r="U1884" s="1">
        <v>43844</v>
      </c>
      <c r="V1884" s="1">
        <v>43844</v>
      </c>
      <c r="AC1884" t="s">
        <v>53</v>
      </c>
      <c r="AD1884">
        <v>2969530290</v>
      </c>
      <c r="AE1884" s="1">
        <v>39465.556250000001</v>
      </c>
      <c r="AG1884" t="s">
        <v>13277</v>
      </c>
      <c r="AH1884" t="s">
        <v>51</v>
      </c>
      <c r="AJ1884" t="s">
        <v>53</v>
      </c>
      <c r="AO1884" t="s">
        <v>8142</v>
      </c>
    </row>
    <row r="1885" spans="1:43" x14ac:dyDescent="0.35">
      <c r="A1885" t="s">
        <v>13278</v>
      </c>
      <c r="B1885" t="s">
        <v>13279</v>
      </c>
      <c r="C1885" t="s">
        <v>320</v>
      </c>
      <c r="F1885" t="s">
        <v>13280</v>
      </c>
      <c r="H1885" t="s">
        <v>13278</v>
      </c>
      <c r="J1885" t="s">
        <v>1910</v>
      </c>
      <c r="K1885" t="s">
        <v>13013</v>
      </c>
      <c r="M1885" t="s">
        <v>12925</v>
      </c>
      <c r="N1885" t="s">
        <v>12926</v>
      </c>
      <c r="O1885">
        <v>47842</v>
      </c>
      <c r="P1885" t="s">
        <v>50</v>
      </c>
      <c r="U1885" s="1">
        <v>43844</v>
      </c>
      <c r="V1885" s="1">
        <v>43844</v>
      </c>
      <c r="AC1885" t="s">
        <v>53</v>
      </c>
      <c r="AD1885">
        <v>2969735272</v>
      </c>
      <c r="AE1885" s="1">
        <v>42845.40902777778</v>
      </c>
      <c r="AG1885" t="s">
        <v>13281</v>
      </c>
      <c r="AH1885" t="s">
        <v>51</v>
      </c>
      <c r="AJ1885" t="s">
        <v>53</v>
      </c>
      <c r="AO1885" t="s">
        <v>8142</v>
      </c>
    </row>
    <row r="1886" spans="1:43" x14ac:dyDescent="0.35">
      <c r="A1886" t="s">
        <v>13282</v>
      </c>
      <c r="B1886" t="s">
        <v>13283</v>
      </c>
      <c r="C1886" t="s">
        <v>13284</v>
      </c>
      <c r="F1886" t="s">
        <v>13285</v>
      </c>
      <c r="H1886" t="s">
        <v>13282</v>
      </c>
      <c r="J1886" t="s">
        <v>5217</v>
      </c>
      <c r="K1886" t="s">
        <v>13286</v>
      </c>
      <c r="M1886" t="s">
        <v>5343</v>
      </c>
      <c r="N1886" t="s">
        <v>798</v>
      </c>
      <c r="O1886">
        <v>79706</v>
      </c>
      <c r="P1886" t="s">
        <v>50</v>
      </c>
      <c r="U1886" s="1">
        <v>43845</v>
      </c>
      <c r="V1886" s="1">
        <v>43845</v>
      </c>
      <c r="W1886" s="1">
        <v>43845.50277777778</v>
      </c>
      <c r="X1886" s="1">
        <v>43845.50277777778</v>
      </c>
      <c r="AC1886" t="s">
        <v>53</v>
      </c>
      <c r="AD1886">
        <v>2969475162</v>
      </c>
      <c r="AE1886" s="1">
        <v>37147</v>
      </c>
      <c r="AF1886" t="s">
        <v>5221</v>
      </c>
      <c r="AG1886" t="s">
        <v>13287</v>
      </c>
      <c r="AH1886" t="s">
        <v>51</v>
      </c>
      <c r="AJ1886" t="s">
        <v>53</v>
      </c>
      <c r="AL1886" t="s">
        <v>78</v>
      </c>
      <c r="AO1886" t="s">
        <v>5443</v>
      </c>
      <c r="AP1886" s="1">
        <v>44697.331944444442</v>
      </c>
      <c r="AQ1886" s="1">
        <v>44694.694444444445</v>
      </c>
    </row>
    <row r="1887" spans="1:43" x14ac:dyDescent="0.35">
      <c r="A1887" t="s">
        <v>13288</v>
      </c>
      <c r="B1887" t="s">
        <v>13289</v>
      </c>
      <c r="C1887" t="s">
        <v>946</v>
      </c>
      <c r="F1887" t="s">
        <v>13290</v>
      </c>
      <c r="H1887" t="s">
        <v>13291</v>
      </c>
      <c r="I1887" t="s">
        <v>101</v>
      </c>
      <c r="J1887" t="s">
        <v>453</v>
      </c>
      <c r="K1887" t="s">
        <v>13292</v>
      </c>
      <c r="M1887" t="s">
        <v>419</v>
      </c>
      <c r="N1887" t="s">
        <v>253</v>
      </c>
      <c r="O1887">
        <v>87107</v>
      </c>
      <c r="P1887" t="s">
        <v>50</v>
      </c>
      <c r="U1887" s="1">
        <v>43845.386111111111</v>
      </c>
      <c r="V1887" s="1">
        <v>43845.386111111111</v>
      </c>
      <c r="W1887" s="1">
        <v>43845.38958333333</v>
      </c>
      <c r="X1887" s="1">
        <v>43845.38958333333</v>
      </c>
      <c r="AC1887" t="s">
        <v>53</v>
      </c>
      <c r="AD1887">
        <v>2969521508</v>
      </c>
      <c r="AE1887" s="1">
        <v>39021.518055555556</v>
      </c>
      <c r="AF1887" t="s">
        <v>456</v>
      </c>
      <c r="AG1887" t="s">
        <v>13293</v>
      </c>
      <c r="AH1887" t="s">
        <v>53</v>
      </c>
      <c r="AJ1887" t="s">
        <v>53</v>
      </c>
      <c r="AK1887" t="s">
        <v>8166</v>
      </c>
      <c r="AL1887" t="s">
        <v>78</v>
      </c>
      <c r="AO1887" t="s">
        <v>54</v>
      </c>
      <c r="AP1887" s="1">
        <v>45400.436805555553</v>
      </c>
      <c r="AQ1887" s="1">
        <v>44471.880555555559</v>
      </c>
    </row>
    <row r="1888" spans="1:43" x14ac:dyDescent="0.35">
      <c r="A1888" t="s">
        <v>13294</v>
      </c>
      <c r="B1888" t="s">
        <v>13295</v>
      </c>
      <c r="C1888" t="s">
        <v>1052</v>
      </c>
      <c r="F1888" t="s">
        <v>13296</v>
      </c>
      <c r="G1888" t="s">
        <v>13297</v>
      </c>
      <c r="H1888" t="s">
        <v>13298</v>
      </c>
      <c r="I1888" t="s">
        <v>169</v>
      </c>
      <c r="J1888" t="s">
        <v>10434</v>
      </c>
      <c r="K1888" t="s">
        <v>13299</v>
      </c>
      <c r="M1888" t="s">
        <v>13300</v>
      </c>
      <c r="N1888" t="s">
        <v>13301</v>
      </c>
      <c r="O1888">
        <v>70062</v>
      </c>
      <c r="P1888" t="s">
        <v>50</v>
      </c>
      <c r="U1888" s="1">
        <v>43846</v>
      </c>
      <c r="V1888" s="1">
        <v>43846</v>
      </c>
      <c r="AC1888" t="s">
        <v>53</v>
      </c>
      <c r="AD1888">
        <v>2969478809</v>
      </c>
      <c r="AE1888" s="1">
        <v>37358</v>
      </c>
      <c r="AG1888" t="s">
        <v>13302</v>
      </c>
      <c r="AH1888" t="s">
        <v>51</v>
      </c>
      <c r="AJ1888" t="s">
        <v>53</v>
      </c>
      <c r="AO1888" t="s">
        <v>8142</v>
      </c>
    </row>
    <row r="1889" spans="1:43" x14ac:dyDescent="0.35">
      <c r="A1889" t="s">
        <v>13303</v>
      </c>
      <c r="B1889" t="s">
        <v>13304</v>
      </c>
      <c r="C1889" t="s">
        <v>5031</v>
      </c>
      <c r="F1889" t="s">
        <v>13305</v>
      </c>
      <c r="H1889" t="s">
        <v>13303</v>
      </c>
      <c r="J1889" t="s">
        <v>13198</v>
      </c>
      <c r="K1889" t="s">
        <v>13306</v>
      </c>
      <c r="M1889" t="s">
        <v>5451</v>
      </c>
      <c r="N1889" t="s">
        <v>253</v>
      </c>
      <c r="O1889">
        <v>87410</v>
      </c>
      <c r="P1889" t="s">
        <v>50</v>
      </c>
      <c r="U1889" s="1">
        <v>43846</v>
      </c>
      <c r="V1889" s="1">
        <v>43846</v>
      </c>
      <c r="W1889" s="1">
        <v>43846.618055555555</v>
      </c>
      <c r="X1889" s="1">
        <v>43846.618055555555</v>
      </c>
      <c r="AC1889" t="s">
        <v>53</v>
      </c>
      <c r="AD1889">
        <v>2969736512</v>
      </c>
      <c r="AE1889" s="1">
        <v>42853.522916666669</v>
      </c>
      <c r="AF1889" t="s">
        <v>13200</v>
      </c>
      <c r="AG1889" t="s">
        <v>13307</v>
      </c>
      <c r="AH1889" t="s">
        <v>51</v>
      </c>
      <c r="AJ1889" t="s">
        <v>53</v>
      </c>
      <c r="AL1889" t="s">
        <v>78</v>
      </c>
      <c r="AO1889" t="s">
        <v>5443</v>
      </c>
      <c r="AP1889" s="1">
        <v>45474.299305555556</v>
      </c>
    </row>
    <row r="1890" spans="1:43" x14ac:dyDescent="0.35">
      <c r="A1890" t="s">
        <v>13308</v>
      </c>
      <c r="B1890" t="s">
        <v>13309</v>
      </c>
      <c r="C1890" t="s">
        <v>8512</v>
      </c>
      <c r="F1890" t="s">
        <v>13310</v>
      </c>
      <c r="H1890" t="s">
        <v>13311</v>
      </c>
      <c r="J1890" t="s">
        <v>13312</v>
      </c>
      <c r="O1890">
        <v>61550</v>
      </c>
      <c r="P1890" t="s">
        <v>50</v>
      </c>
      <c r="U1890" s="1">
        <v>43847</v>
      </c>
      <c r="V1890" s="1">
        <v>43847</v>
      </c>
      <c r="W1890" s="1">
        <v>43847.611111111109</v>
      </c>
      <c r="X1890" s="1">
        <v>43847.611111111109</v>
      </c>
      <c r="AC1890" t="s">
        <v>53</v>
      </c>
      <c r="AD1890">
        <v>2969845876</v>
      </c>
      <c r="AE1890" s="1">
        <v>43392.631249999999</v>
      </c>
      <c r="AG1890" t="s">
        <v>13313</v>
      </c>
      <c r="AH1890" t="s">
        <v>51</v>
      </c>
      <c r="AJ1890" t="s">
        <v>53</v>
      </c>
      <c r="AL1890" t="s">
        <v>78</v>
      </c>
      <c r="AO1890" t="s">
        <v>8142</v>
      </c>
    </row>
    <row r="1891" spans="1:43" x14ac:dyDescent="0.35">
      <c r="A1891" t="s">
        <v>13314</v>
      </c>
      <c r="B1891" t="s">
        <v>9464</v>
      </c>
      <c r="C1891" t="s">
        <v>106</v>
      </c>
      <c r="F1891" t="s">
        <v>9465</v>
      </c>
      <c r="H1891" t="s">
        <v>13315</v>
      </c>
      <c r="J1891" t="s">
        <v>13316</v>
      </c>
      <c r="K1891" t="s">
        <v>13317</v>
      </c>
      <c r="M1891" t="s">
        <v>525</v>
      </c>
      <c r="N1891" t="s">
        <v>65</v>
      </c>
      <c r="O1891">
        <v>80011</v>
      </c>
      <c r="P1891" t="s">
        <v>50</v>
      </c>
      <c r="U1891" s="1">
        <v>43847</v>
      </c>
      <c r="V1891" s="1">
        <v>43847</v>
      </c>
      <c r="W1891" s="1">
        <v>43847.630555555559</v>
      </c>
      <c r="X1891" s="1">
        <v>43847.630555555559</v>
      </c>
      <c r="AC1891" t="s">
        <v>53</v>
      </c>
      <c r="AD1891">
        <v>1000000001</v>
      </c>
      <c r="AE1891" s="1">
        <v>39973.351388888892</v>
      </c>
      <c r="AF1891" t="s">
        <v>3377</v>
      </c>
      <c r="AG1891" t="s">
        <v>13318</v>
      </c>
      <c r="AH1891" t="s">
        <v>51</v>
      </c>
      <c r="AJ1891" t="s">
        <v>53</v>
      </c>
      <c r="AL1891" t="s">
        <v>78</v>
      </c>
      <c r="AO1891" t="s">
        <v>5443</v>
      </c>
      <c r="AP1891" s="1">
        <v>43847.629166666666</v>
      </c>
    </row>
    <row r="1892" spans="1:43" x14ac:dyDescent="0.35">
      <c r="A1892" t="s">
        <v>13319</v>
      </c>
      <c r="B1892" t="s">
        <v>13320</v>
      </c>
      <c r="C1892" t="s">
        <v>6957</v>
      </c>
      <c r="F1892" t="s">
        <v>13321</v>
      </c>
      <c r="H1892" t="s">
        <v>13322</v>
      </c>
      <c r="I1892" t="s">
        <v>169</v>
      </c>
      <c r="J1892" t="s">
        <v>3816</v>
      </c>
      <c r="K1892" t="s">
        <v>13323</v>
      </c>
      <c r="M1892" t="s">
        <v>13324</v>
      </c>
      <c r="N1892" t="s">
        <v>7607</v>
      </c>
      <c r="O1892" t="s">
        <v>13325</v>
      </c>
      <c r="P1892" t="s">
        <v>50</v>
      </c>
      <c r="U1892" s="1">
        <v>43847.701388888891</v>
      </c>
      <c r="V1892" s="1">
        <v>43847.701388888891</v>
      </c>
      <c r="W1892" s="1">
        <v>43850.378472222219</v>
      </c>
      <c r="X1892" s="1">
        <v>43850.378472222219</v>
      </c>
      <c r="AC1892" t="s">
        <v>53</v>
      </c>
      <c r="AD1892">
        <v>2969475153</v>
      </c>
      <c r="AE1892" s="1">
        <v>37146</v>
      </c>
      <c r="AF1892" t="s">
        <v>3819</v>
      </c>
      <c r="AG1892" t="s">
        <v>13326</v>
      </c>
      <c r="AH1892" t="s">
        <v>53</v>
      </c>
      <c r="AJ1892" t="s">
        <v>53</v>
      </c>
      <c r="AK1892" t="s">
        <v>13327</v>
      </c>
      <c r="AL1892" t="s">
        <v>68</v>
      </c>
      <c r="AO1892" t="s">
        <v>54</v>
      </c>
      <c r="AP1892" s="1">
        <v>45463.67083333333</v>
      </c>
      <c r="AQ1892" s="1">
        <v>45463.67291666667</v>
      </c>
    </row>
    <row r="1893" spans="1:43" x14ac:dyDescent="0.35">
      <c r="A1893" t="s">
        <v>13328</v>
      </c>
      <c r="B1893" t="s">
        <v>13329</v>
      </c>
      <c r="C1893" t="s">
        <v>3285</v>
      </c>
      <c r="F1893" t="s">
        <v>13330</v>
      </c>
      <c r="H1893" t="s">
        <v>13331</v>
      </c>
      <c r="J1893" t="s">
        <v>3469</v>
      </c>
      <c r="K1893" t="s">
        <v>13332</v>
      </c>
      <c r="M1893" t="s">
        <v>13333</v>
      </c>
      <c r="N1893" t="s">
        <v>12376</v>
      </c>
      <c r="O1893">
        <v>73036</v>
      </c>
      <c r="P1893" t="s">
        <v>50</v>
      </c>
      <c r="U1893" s="1">
        <v>43850</v>
      </c>
      <c r="V1893" s="1">
        <v>43850</v>
      </c>
      <c r="W1893" s="1">
        <v>43850.581944444442</v>
      </c>
      <c r="X1893" s="1">
        <v>43850.581944444442</v>
      </c>
      <c r="AC1893" t="s">
        <v>53</v>
      </c>
      <c r="AD1893">
        <v>2969702039</v>
      </c>
      <c r="AE1893" s="1">
        <v>42528.619444444441</v>
      </c>
      <c r="AF1893" t="s">
        <v>9789</v>
      </c>
      <c r="AG1893" t="s">
        <v>13334</v>
      </c>
      <c r="AH1893" t="s">
        <v>51</v>
      </c>
      <c r="AJ1893" t="s">
        <v>53</v>
      </c>
      <c r="AL1893" t="s">
        <v>78</v>
      </c>
      <c r="AO1893" t="s">
        <v>5443</v>
      </c>
      <c r="AP1893" s="1">
        <v>44391.720138888886</v>
      </c>
      <c r="AQ1893" s="1">
        <v>44387.884722222225</v>
      </c>
    </row>
    <row r="1894" spans="1:43" x14ac:dyDescent="0.35">
      <c r="A1894" t="s">
        <v>13335</v>
      </c>
      <c r="B1894" t="s">
        <v>13336</v>
      </c>
      <c r="C1894" t="s">
        <v>13337</v>
      </c>
      <c r="F1894" t="s">
        <v>13338</v>
      </c>
      <c r="H1894" t="s">
        <v>13339</v>
      </c>
      <c r="J1894" t="s">
        <v>13340</v>
      </c>
      <c r="P1894" t="s">
        <v>50</v>
      </c>
      <c r="U1894" s="1">
        <v>43850</v>
      </c>
      <c r="V1894" s="1">
        <v>43850</v>
      </c>
      <c r="W1894" s="1">
        <v>43850.618055555555</v>
      </c>
      <c r="X1894" s="1">
        <v>43850.618055555555</v>
      </c>
      <c r="AC1894" t="s">
        <v>53</v>
      </c>
      <c r="AD1894">
        <v>1000000001</v>
      </c>
      <c r="AE1894" s="1">
        <v>39973.351388888892</v>
      </c>
      <c r="AF1894" t="s">
        <v>3377</v>
      </c>
      <c r="AG1894" t="s">
        <v>13341</v>
      </c>
      <c r="AH1894" t="s">
        <v>51</v>
      </c>
      <c r="AJ1894" t="s">
        <v>53</v>
      </c>
      <c r="AL1894" t="s">
        <v>78</v>
      </c>
      <c r="AO1894" t="s">
        <v>8142</v>
      </c>
    </row>
    <row r="1895" spans="1:43" x14ac:dyDescent="0.35">
      <c r="A1895" t="s">
        <v>13342</v>
      </c>
      <c r="B1895" t="s">
        <v>1703</v>
      </c>
      <c r="C1895" t="s">
        <v>13343</v>
      </c>
      <c r="D1895" t="s">
        <v>623</v>
      </c>
      <c r="F1895" t="s">
        <v>47</v>
      </c>
      <c r="H1895" t="s">
        <v>13344</v>
      </c>
      <c r="I1895" t="s">
        <v>1368</v>
      </c>
      <c r="J1895" t="s">
        <v>49</v>
      </c>
      <c r="P1895" t="s">
        <v>50</v>
      </c>
      <c r="U1895" s="1">
        <v>43850.449305555558</v>
      </c>
      <c r="V1895" s="1">
        <v>43850.449305555558</v>
      </c>
      <c r="W1895" s="1">
        <v>43972.53125</v>
      </c>
      <c r="X1895" s="1">
        <v>45091.572222222225</v>
      </c>
      <c r="AC1895" t="s">
        <v>51</v>
      </c>
      <c r="AD1895">
        <v>1000000000</v>
      </c>
      <c r="AE1895" s="1">
        <v>37295</v>
      </c>
      <c r="AG1895" t="s">
        <v>13345</v>
      </c>
      <c r="AH1895" t="s">
        <v>53</v>
      </c>
      <c r="AJ1895" t="s">
        <v>53</v>
      </c>
      <c r="AK1895" t="s">
        <v>13346</v>
      </c>
      <c r="AO1895" t="s">
        <v>54</v>
      </c>
      <c r="AP1895" s="1">
        <v>45457.588888888888</v>
      </c>
      <c r="AQ1895" s="1">
        <v>45398.353472222225</v>
      </c>
    </row>
    <row r="1896" spans="1:43" x14ac:dyDescent="0.35">
      <c r="A1896" t="s">
        <v>13347</v>
      </c>
      <c r="B1896" t="s">
        <v>5964</v>
      </c>
      <c r="C1896" t="s">
        <v>3246</v>
      </c>
      <c r="F1896" t="s">
        <v>13348</v>
      </c>
      <c r="H1896" t="s">
        <v>13349</v>
      </c>
      <c r="I1896" t="s">
        <v>179</v>
      </c>
      <c r="J1896" t="s">
        <v>13350</v>
      </c>
      <c r="K1896" t="s">
        <v>13351</v>
      </c>
      <c r="M1896" t="s">
        <v>13352</v>
      </c>
      <c r="N1896" t="s">
        <v>13353</v>
      </c>
      <c r="O1896">
        <v>96810</v>
      </c>
      <c r="P1896" t="s">
        <v>50</v>
      </c>
      <c r="U1896" s="1">
        <v>43851</v>
      </c>
      <c r="V1896" s="1">
        <v>43851</v>
      </c>
      <c r="AC1896" t="s">
        <v>53</v>
      </c>
      <c r="AD1896">
        <v>2970077122</v>
      </c>
      <c r="AE1896" s="1">
        <v>44372.790277777778</v>
      </c>
      <c r="AG1896" t="s">
        <v>13354</v>
      </c>
      <c r="AH1896" t="s">
        <v>51</v>
      </c>
      <c r="AJ1896" t="s">
        <v>53</v>
      </c>
      <c r="AO1896" t="s">
        <v>8142</v>
      </c>
    </row>
    <row r="1897" spans="1:43" x14ac:dyDescent="0.35">
      <c r="A1897" t="s">
        <v>13355</v>
      </c>
      <c r="B1897" t="s">
        <v>13356</v>
      </c>
      <c r="C1897" t="s">
        <v>1043</v>
      </c>
      <c r="F1897" t="s">
        <v>13357</v>
      </c>
      <c r="H1897" t="s">
        <v>13355</v>
      </c>
      <c r="J1897" t="s">
        <v>13358</v>
      </c>
      <c r="K1897" t="s">
        <v>13359</v>
      </c>
      <c r="M1897" t="s">
        <v>13360</v>
      </c>
      <c r="N1897" t="s">
        <v>501</v>
      </c>
      <c r="O1897">
        <v>88256</v>
      </c>
      <c r="P1897" t="s">
        <v>50</v>
      </c>
      <c r="U1897" s="1">
        <v>43851</v>
      </c>
      <c r="V1897" s="1">
        <v>43851</v>
      </c>
      <c r="W1897" s="1">
        <v>43851.617361111108</v>
      </c>
      <c r="X1897" s="1">
        <v>43851.617361111108</v>
      </c>
      <c r="AC1897" t="s">
        <v>53</v>
      </c>
      <c r="AD1897">
        <v>2969875074</v>
      </c>
      <c r="AE1897" s="1">
        <v>43542.477777777778</v>
      </c>
      <c r="AF1897" t="s">
        <v>13361</v>
      </c>
      <c r="AG1897" t="s">
        <v>13362</v>
      </c>
      <c r="AH1897" t="s">
        <v>51</v>
      </c>
      <c r="AJ1897" t="s">
        <v>53</v>
      </c>
      <c r="AL1897" t="s">
        <v>78</v>
      </c>
      <c r="AO1897" t="s">
        <v>5443</v>
      </c>
      <c r="AP1897" s="1">
        <v>45476.452777777777</v>
      </c>
      <c r="AQ1897" s="1">
        <v>44606.544444444444</v>
      </c>
    </row>
    <row r="1898" spans="1:43" x14ac:dyDescent="0.35">
      <c r="A1898" t="s">
        <v>13363</v>
      </c>
      <c r="B1898" t="s">
        <v>13364</v>
      </c>
      <c r="C1898" t="s">
        <v>89</v>
      </c>
      <c r="F1898" t="s">
        <v>13365</v>
      </c>
      <c r="H1898" t="s">
        <v>13363</v>
      </c>
      <c r="J1898" t="s">
        <v>1910</v>
      </c>
      <c r="K1898" t="s">
        <v>12950</v>
      </c>
      <c r="M1898" t="s">
        <v>12925</v>
      </c>
      <c r="N1898" t="s">
        <v>12926</v>
      </c>
      <c r="O1898">
        <v>47842</v>
      </c>
      <c r="P1898" t="s">
        <v>50</v>
      </c>
      <c r="U1898" s="1">
        <v>43851</v>
      </c>
      <c r="V1898" s="1">
        <v>43851</v>
      </c>
      <c r="AC1898" t="s">
        <v>53</v>
      </c>
      <c r="AD1898">
        <v>2969735272</v>
      </c>
      <c r="AE1898" s="1">
        <v>42845.40902777778</v>
      </c>
      <c r="AG1898" t="s">
        <v>13366</v>
      </c>
      <c r="AH1898" t="s">
        <v>51</v>
      </c>
      <c r="AJ1898" t="s">
        <v>53</v>
      </c>
      <c r="AO1898" t="s">
        <v>8142</v>
      </c>
    </row>
    <row r="1899" spans="1:43" x14ac:dyDescent="0.35">
      <c r="A1899" t="s">
        <v>13367</v>
      </c>
      <c r="B1899" t="s">
        <v>13368</v>
      </c>
      <c r="C1899" t="s">
        <v>13369</v>
      </c>
      <c r="F1899" t="s">
        <v>13370</v>
      </c>
      <c r="H1899" t="s">
        <v>13371</v>
      </c>
      <c r="I1899" t="s">
        <v>101</v>
      </c>
      <c r="J1899" t="s">
        <v>13372</v>
      </c>
      <c r="K1899" t="s">
        <v>13373</v>
      </c>
      <c r="M1899" t="s">
        <v>13374</v>
      </c>
      <c r="N1899" t="s">
        <v>3849</v>
      </c>
      <c r="O1899">
        <v>60148</v>
      </c>
      <c r="P1899" t="s">
        <v>50</v>
      </c>
      <c r="U1899" s="1">
        <v>43852</v>
      </c>
      <c r="V1899" s="1">
        <v>43852</v>
      </c>
      <c r="AC1899" t="s">
        <v>53</v>
      </c>
      <c r="AD1899">
        <v>2969665149</v>
      </c>
      <c r="AE1899" s="1">
        <v>42094.540277777778</v>
      </c>
      <c r="AG1899" t="s">
        <v>13375</v>
      </c>
      <c r="AH1899" t="s">
        <v>51</v>
      </c>
      <c r="AJ1899" t="s">
        <v>53</v>
      </c>
      <c r="AO1899" t="s">
        <v>8142</v>
      </c>
    </row>
    <row r="1900" spans="1:43" x14ac:dyDescent="0.35">
      <c r="A1900" t="s">
        <v>13376</v>
      </c>
      <c r="B1900" t="s">
        <v>10550</v>
      </c>
      <c r="C1900" t="s">
        <v>6773</v>
      </c>
      <c r="F1900" t="s">
        <v>13377</v>
      </c>
      <c r="H1900" t="s">
        <v>13378</v>
      </c>
      <c r="I1900" t="s">
        <v>179</v>
      </c>
      <c r="J1900" t="s">
        <v>4638</v>
      </c>
      <c r="K1900" t="s">
        <v>13379</v>
      </c>
      <c r="M1900" t="s">
        <v>753</v>
      </c>
      <c r="N1900" t="s">
        <v>798</v>
      </c>
      <c r="O1900">
        <v>79912</v>
      </c>
      <c r="P1900" t="s">
        <v>50</v>
      </c>
      <c r="U1900" s="1">
        <v>43852.317361111112</v>
      </c>
      <c r="V1900" s="1">
        <v>43852.317361111112</v>
      </c>
      <c r="W1900" s="1">
        <v>43852.320833333331</v>
      </c>
      <c r="X1900" s="1">
        <v>43852.320833333331</v>
      </c>
      <c r="AC1900" t="s">
        <v>53</v>
      </c>
      <c r="AD1900">
        <v>2969601906</v>
      </c>
      <c r="AE1900" s="1">
        <v>41576.309027777781</v>
      </c>
      <c r="AF1900" t="s">
        <v>4641</v>
      </c>
      <c r="AG1900" t="s">
        <v>13380</v>
      </c>
      <c r="AH1900" t="s">
        <v>53</v>
      </c>
      <c r="AJ1900" t="s">
        <v>53</v>
      </c>
      <c r="AK1900" t="s">
        <v>7072</v>
      </c>
      <c r="AL1900" t="s">
        <v>78</v>
      </c>
      <c r="AO1900" t="s">
        <v>54</v>
      </c>
      <c r="AP1900" s="1">
        <v>44490.411111111112</v>
      </c>
    </row>
    <row r="1901" spans="1:43" x14ac:dyDescent="0.35">
      <c r="A1901" t="s">
        <v>13381</v>
      </c>
      <c r="B1901" t="s">
        <v>13382</v>
      </c>
      <c r="C1901" t="s">
        <v>6061</v>
      </c>
      <c r="F1901">
        <v>19704986077</v>
      </c>
      <c r="H1901" t="s">
        <v>13383</v>
      </c>
      <c r="I1901" t="s">
        <v>179</v>
      </c>
      <c r="J1901" t="s">
        <v>11968</v>
      </c>
      <c r="K1901" t="s">
        <v>13384</v>
      </c>
      <c r="M1901" t="s">
        <v>13385</v>
      </c>
      <c r="N1901" t="s">
        <v>213</v>
      </c>
      <c r="O1901">
        <v>80524</v>
      </c>
      <c r="P1901" t="s">
        <v>50</v>
      </c>
      <c r="U1901" s="1">
        <v>42467</v>
      </c>
      <c r="V1901" s="1">
        <v>43852.522916666669</v>
      </c>
      <c r="W1901" s="1">
        <v>42467.581944444442</v>
      </c>
      <c r="X1901" s="1">
        <v>43920.381249999999</v>
      </c>
      <c r="AC1901" t="s">
        <v>53</v>
      </c>
      <c r="AD1901">
        <v>2969479668</v>
      </c>
      <c r="AE1901" s="1">
        <v>37405</v>
      </c>
      <c r="AF1901" t="s">
        <v>11970</v>
      </c>
      <c r="AG1901" t="s">
        <v>13386</v>
      </c>
      <c r="AH1901" t="s">
        <v>51</v>
      </c>
      <c r="AJ1901" t="s">
        <v>53</v>
      </c>
      <c r="AL1901" t="s">
        <v>78</v>
      </c>
      <c r="AO1901" t="s">
        <v>5443</v>
      </c>
      <c r="AP1901" s="1">
        <v>45476.665277777778</v>
      </c>
      <c r="AQ1901" s="1">
        <v>45476.668749999997</v>
      </c>
    </row>
    <row r="1902" spans="1:43" x14ac:dyDescent="0.35">
      <c r="A1902" t="s">
        <v>13387</v>
      </c>
      <c r="B1902" t="s">
        <v>13388</v>
      </c>
      <c r="C1902" t="s">
        <v>702</v>
      </c>
      <c r="F1902" t="s">
        <v>13389</v>
      </c>
      <c r="H1902" t="s">
        <v>13390</v>
      </c>
      <c r="I1902" t="s">
        <v>464</v>
      </c>
      <c r="J1902" t="s">
        <v>13391</v>
      </c>
      <c r="K1902" t="s">
        <v>13392</v>
      </c>
      <c r="M1902" t="s">
        <v>873</v>
      </c>
      <c r="N1902" t="s">
        <v>65</v>
      </c>
      <c r="O1902" t="s">
        <v>13393</v>
      </c>
      <c r="P1902" t="s">
        <v>50</v>
      </c>
      <c r="Q1902" t="s">
        <v>502</v>
      </c>
      <c r="R1902" t="s">
        <v>13394</v>
      </c>
      <c r="S1902" t="s">
        <v>3320</v>
      </c>
      <c r="T1902">
        <v>89690</v>
      </c>
      <c r="U1902" s="1">
        <v>41957.39166666667</v>
      </c>
      <c r="V1902" s="1">
        <v>43853.638194444444</v>
      </c>
      <c r="W1902" s="1">
        <v>41957.393055555556</v>
      </c>
      <c r="X1902" s="1">
        <v>43313.369444444441</v>
      </c>
      <c r="Y1902" s="1">
        <v>42646.365277777775</v>
      </c>
      <c r="AC1902" t="s">
        <v>51</v>
      </c>
      <c r="AD1902">
        <v>2969480757</v>
      </c>
      <c r="AE1902" s="1">
        <v>37466</v>
      </c>
      <c r="AF1902" t="s">
        <v>13395</v>
      </c>
      <c r="AG1902" t="s">
        <v>13396</v>
      </c>
      <c r="AH1902" t="s">
        <v>51</v>
      </c>
      <c r="AJ1902" t="s">
        <v>53</v>
      </c>
      <c r="AL1902" t="s">
        <v>68</v>
      </c>
      <c r="AO1902" t="s">
        <v>54</v>
      </c>
      <c r="AP1902" s="1">
        <v>45474.569444444445</v>
      </c>
      <c r="AQ1902" s="1">
        <v>45474.570833333331</v>
      </c>
    </row>
    <row r="1903" spans="1:43" x14ac:dyDescent="0.35">
      <c r="A1903" t="s">
        <v>13397</v>
      </c>
      <c r="B1903" t="s">
        <v>1299</v>
      </c>
      <c r="C1903" t="s">
        <v>13398</v>
      </c>
      <c r="F1903" t="s">
        <v>13399</v>
      </c>
      <c r="H1903" t="s">
        <v>13400</v>
      </c>
      <c r="J1903" t="s">
        <v>6431</v>
      </c>
      <c r="K1903" t="s">
        <v>13401</v>
      </c>
      <c r="M1903" t="s">
        <v>419</v>
      </c>
      <c r="N1903" t="s">
        <v>253</v>
      </c>
      <c r="O1903">
        <v>87110</v>
      </c>
      <c r="P1903" t="s">
        <v>50</v>
      </c>
      <c r="U1903" s="1">
        <v>43854</v>
      </c>
      <c r="V1903" s="1">
        <v>43854</v>
      </c>
      <c r="W1903" s="1">
        <v>43854.534722222219</v>
      </c>
      <c r="X1903" s="1">
        <v>43854.534722222219</v>
      </c>
      <c r="AC1903" t="s">
        <v>51</v>
      </c>
      <c r="AD1903">
        <v>2969503311</v>
      </c>
      <c r="AE1903" s="1">
        <v>37916</v>
      </c>
      <c r="AF1903" t="s">
        <v>13402</v>
      </c>
      <c r="AG1903" t="s">
        <v>13403</v>
      </c>
      <c r="AH1903" t="s">
        <v>51</v>
      </c>
      <c r="AJ1903" t="s">
        <v>53</v>
      </c>
      <c r="AL1903" t="s">
        <v>78</v>
      </c>
      <c r="AO1903" t="s">
        <v>5443</v>
      </c>
      <c r="AP1903" s="1">
        <v>45153.337500000001</v>
      </c>
      <c r="AQ1903" s="1">
        <v>45037.638194444444</v>
      </c>
    </row>
    <row r="1904" spans="1:43" x14ac:dyDescent="0.35">
      <c r="A1904" t="s">
        <v>13404</v>
      </c>
      <c r="B1904" t="s">
        <v>5258</v>
      </c>
      <c r="H1904" t="s">
        <v>13404</v>
      </c>
      <c r="U1904" s="1">
        <v>43854</v>
      </c>
      <c r="V1904" s="1">
        <v>43854</v>
      </c>
      <c r="W1904" s="1">
        <v>43854.546527777777</v>
      </c>
      <c r="X1904" s="1">
        <v>43854.546527777777</v>
      </c>
      <c r="AC1904" t="s">
        <v>53</v>
      </c>
      <c r="AD1904">
        <v>1000000001</v>
      </c>
      <c r="AE1904" s="1">
        <v>39973.351388888892</v>
      </c>
      <c r="AF1904" t="s">
        <v>3377</v>
      </c>
      <c r="AG1904" t="s">
        <v>13405</v>
      </c>
      <c r="AH1904" t="s">
        <v>51</v>
      </c>
      <c r="AJ1904" t="s">
        <v>53</v>
      </c>
      <c r="AL1904" t="s">
        <v>78</v>
      </c>
      <c r="AO1904" t="s">
        <v>8142</v>
      </c>
    </row>
    <row r="1905" spans="1:43" x14ac:dyDescent="0.35">
      <c r="A1905" t="s">
        <v>13406</v>
      </c>
      <c r="B1905" t="s">
        <v>1624</v>
      </c>
      <c r="C1905" t="s">
        <v>1775</v>
      </c>
      <c r="D1905" t="s">
        <v>904</v>
      </c>
      <c r="F1905" t="s">
        <v>13407</v>
      </c>
      <c r="G1905" t="s">
        <v>13408</v>
      </c>
      <c r="H1905" t="s">
        <v>13409</v>
      </c>
      <c r="J1905" t="s">
        <v>5634</v>
      </c>
      <c r="P1905" t="s">
        <v>50</v>
      </c>
      <c r="U1905" s="1">
        <v>43854</v>
      </c>
      <c r="V1905" s="1">
        <v>43854</v>
      </c>
      <c r="W1905" s="1">
        <v>43854.577777777777</v>
      </c>
      <c r="X1905" s="1">
        <v>43854.577777777777</v>
      </c>
      <c r="AC1905" t="s">
        <v>53</v>
      </c>
      <c r="AD1905">
        <v>1000000001</v>
      </c>
      <c r="AE1905" s="1">
        <v>39973.351388888892</v>
      </c>
      <c r="AF1905" t="s">
        <v>3377</v>
      </c>
      <c r="AG1905" t="s">
        <v>13410</v>
      </c>
      <c r="AH1905" t="s">
        <v>51</v>
      </c>
      <c r="AJ1905" t="s">
        <v>53</v>
      </c>
      <c r="AL1905" t="s">
        <v>78</v>
      </c>
      <c r="AO1905" t="s">
        <v>5443</v>
      </c>
      <c r="AP1905" s="1">
        <v>45202.631249999999</v>
      </c>
      <c r="AQ1905" s="1">
        <v>43957.430555555555</v>
      </c>
    </row>
    <row r="1906" spans="1:43" x14ac:dyDescent="0.35">
      <c r="A1906" t="s">
        <v>12817</v>
      </c>
      <c r="B1906" t="s">
        <v>12815</v>
      </c>
      <c r="C1906" t="s">
        <v>1499</v>
      </c>
      <c r="F1906" t="s">
        <v>13411</v>
      </c>
      <c r="H1906" t="s">
        <v>12817</v>
      </c>
      <c r="J1906" t="s">
        <v>12818</v>
      </c>
      <c r="P1906" t="s">
        <v>50</v>
      </c>
      <c r="U1906" s="1">
        <v>43854</v>
      </c>
      <c r="V1906" s="1">
        <v>43854</v>
      </c>
      <c r="W1906" s="1">
        <v>43854.67083333333</v>
      </c>
      <c r="X1906" s="1">
        <v>43854.67083333333</v>
      </c>
      <c r="AC1906" t="s">
        <v>53</v>
      </c>
      <c r="AD1906">
        <v>2969608846</v>
      </c>
      <c r="AE1906" s="1">
        <v>41666.397916666669</v>
      </c>
      <c r="AG1906" t="s">
        <v>13412</v>
      </c>
      <c r="AH1906" t="s">
        <v>51</v>
      </c>
      <c r="AJ1906" t="s">
        <v>53</v>
      </c>
      <c r="AL1906" t="s">
        <v>78</v>
      </c>
      <c r="AO1906" t="s">
        <v>8142</v>
      </c>
    </row>
    <row r="1907" spans="1:43" x14ac:dyDescent="0.35">
      <c r="A1907" t="s">
        <v>13413</v>
      </c>
      <c r="B1907" t="s">
        <v>13414</v>
      </c>
      <c r="C1907" t="s">
        <v>3330</v>
      </c>
      <c r="F1907" t="s">
        <v>13415</v>
      </c>
      <c r="H1907" t="s">
        <v>13416</v>
      </c>
      <c r="J1907" t="s">
        <v>12818</v>
      </c>
      <c r="P1907" t="s">
        <v>50</v>
      </c>
      <c r="U1907" s="1">
        <v>43854</v>
      </c>
      <c r="V1907" s="1">
        <v>43854</v>
      </c>
      <c r="W1907" s="1">
        <v>43854.617361111108</v>
      </c>
      <c r="X1907" s="1">
        <v>43854.617361111108</v>
      </c>
      <c r="AC1907" t="s">
        <v>53</v>
      </c>
      <c r="AD1907">
        <v>2969608846</v>
      </c>
      <c r="AE1907" s="1">
        <v>41666.397916666669</v>
      </c>
      <c r="AG1907" t="s">
        <v>13417</v>
      </c>
      <c r="AH1907" t="s">
        <v>51</v>
      </c>
      <c r="AJ1907" t="s">
        <v>53</v>
      </c>
      <c r="AL1907" t="s">
        <v>78</v>
      </c>
      <c r="AO1907" t="s">
        <v>8142</v>
      </c>
    </row>
    <row r="1908" spans="1:43" x14ac:dyDescent="0.35">
      <c r="A1908" t="s">
        <v>10951</v>
      </c>
      <c r="B1908" t="s">
        <v>13418</v>
      </c>
      <c r="C1908" t="s">
        <v>996</v>
      </c>
      <c r="F1908">
        <f>1720-320-8155</f>
        <v>-6755</v>
      </c>
      <c r="H1908" t="s">
        <v>10951</v>
      </c>
      <c r="J1908" t="s">
        <v>13419</v>
      </c>
      <c r="N1908" t="s">
        <v>287</v>
      </c>
      <c r="O1908">
        <v>80011</v>
      </c>
      <c r="P1908" t="s">
        <v>50</v>
      </c>
      <c r="U1908" s="1">
        <v>43854</v>
      </c>
      <c r="V1908" s="1">
        <v>43854</v>
      </c>
      <c r="W1908" s="1">
        <v>43854.488888888889</v>
      </c>
      <c r="X1908" s="1">
        <v>43854.488888888889</v>
      </c>
      <c r="AC1908" t="s">
        <v>53</v>
      </c>
      <c r="AD1908">
        <v>1000000001</v>
      </c>
      <c r="AE1908" s="1">
        <v>39973.351388888892</v>
      </c>
      <c r="AF1908" t="s">
        <v>3377</v>
      </c>
      <c r="AG1908" t="s">
        <v>13420</v>
      </c>
      <c r="AH1908" t="s">
        <v>51</v>
      </c>
      <c r="AJ1908" t="s">
        <v>53</v>
      </c>
      <c r="AL1908" t="s">
        <v>78</v>
      </c>
      <c r="AO1908" t="s">
        <v>8142</v>
      </c>
    </row>
    <row r="1909" spans="1:43" x14ac:dyDescent="0.35">
      <c r="A1909" t="s">
        <v>13421</v>
      </c>
      <c r="B1909" t="s">
        <v>13422</v>
      </c>
      <c r="C1909" t="s">
        <v>13423</v>
      </c>
      <c r="F1909" t="s">
        <v>13424</v>
      </c>
      <c r="H1909" t="s">
        <v>13425</v>
      </c>
      <c r="J1909" t="s">
        <v>12818</v>
      </c>
      <c r="P1909" t="s">
        <v>50</v>
      </c>
      <c r="U1909" s="1">
        <v>43854</v>
      </c>
      <c r="V1909" s="1">
        <v>43854</v>
      </c>
      <c r="W1909" s="1">
        <v>43854.613888888889</v>
      </c>
      <c r="X1909" s="1">
        <v>43854.613888888889</v>
      </c>
      <c r="AC1909" t="s">
        <v>53</v>
      </c>
      <c r="AD1909">
        <v>2969608846</v>
      </c>
      <c r="AE1909" s="1">
        <v>41666.397916666669</v>
      </c>
      <c r="AG1909" t="s">
        <v>13426</v>
      </c>
      <c r="AH1909" t="s">
        <v>51</v>
      </c>
      <c r="AJ1909" t="s">
        <v>53</v>
      </c>
      <c r="AL1909" t="s">
        <v>78</v>
      </c>
      <c r="AO1909" t="s">
        <v>8142</v>
      </c>
    </row>
    <row r="1910" spans="1:43" x14ac:dyDescent="0.35">
      <c r="A1910" t="s">
        <v>13427</v>
      </c>
      <c r="B1910" t="s">
        <v>13428</v>
      </c>
      <c r="C1910" t="s">
        <v>106</v>
      </c>
      <c r="H1910" t="s">
        <v>13429</v>
      </c>
      <c r="J1910" t="s">
        <v>13430</v>
      </c>
      <c r="P1910" t="s">
        <v>50</v>
      </c>
      <c r="U1910" s="1">
        <v>43854</v>
      </c>
      <c r="V1910" s="1">
        <v>43854</v>
      </c>
      <c r="AC1910" t="s">
        <v>53</v>
      </c>
      <c r="AD1910">
        <v>2969551137</v>
      </c>
      <c r="AE1910" s="1">
        <v>40288.591666666667</v>
      </c>
      <c r="AG1910" t="s">
        <v>13431</v>
      </c>
      <c r="AH1910" t="s">
        <v>51</v>
      </c>
      <c r="AJ1910" t="s">
        <v>53</v>
      </c>
      <c r="AO1910" t="s">
        <v>8142</v>
      </c>
    </row>
    <row r="1911" spans="1:43" x14ac:dyDescent="0.35">
      <c r="A1911" t="s">
        <v>13432</v>
      </c>
      <c r="B1911" t="s">
        <v>13433</v>
      </c>
      <c r="C1911" t="s">
        <v>13434</v>
      </c>
      <c r="F1911" t="s">
        <v>13435</v>
      </c>
      <c r="H1911" t="s">
        <v>13436</v>
      </c>
      <c r="I1911" t="s">
        <v>271</v>
      </c>
      <c r="J1911" t="s">
        <v>13437</v>
      </c>
      <c r="K1911" t="s">
        <v>13438</v>
      </c>
      <c r="M1911" t="s">
        <v>13439</v>
      </c>
      <c r="N1911" t="s">
        <v>253</v>
      </c>
      <c r="O1911">
        <v>87042</v>
      </c>
      <c r="P1911" t="s">
        <v>50</v>
      </c>
      <c r="U1911" s="1">
        <v>43854.374305555553</v>
      </c>
      <c r="V1911" s="1">
        <v>43854.374305555553</v>
      </c>
      <c r="W1911" s="1">
        <v>43854.383333333331</v>
      </c>
      <c r="X1911" s="1">
        <v>43854.383333333331</v>
      </c>
      <c r="AC1911" t="s">
        <v>53</v>
      </c>
      <c r="AD1911">
        <v>2972051655</v>
      </c>
      <c r="AE1911" s="1">
        <v>44580.506944444445</v>
      </c>
      <c r="AF1911" t="s">
        <v>13440</v>
      </c>
      <c r="AG1911" t="s">
        <v>13441</v>
      </c>
      <c r="AH1911" t="s">
        <v>53</v>
      </c>
      <c r="AJ1911" t="s">
        <v>53</v>
      </c>
      <c r="AK1911" t="s">
        <v>2497</v>
      </c>
      <c r="AL1911" t="s">
        <v>78</v>
      </c>
      <c r="AO1911" t="s">
        <v>54</v>
      </c>
      <c r="AP1911" s="1">
        <v>45407.902777777781</v>
      </c>
      <c r="AQ1911" s="1">
        <v>44003.943749999999</v>
      </c>
    </row>
    <row r="1912" spans="1:43" x14ac:dyDescent="0.35">
      <c r="A1912" t="s">
        <v>13442</v>
      </c>
      <c r="B1912" t="s">
        <v>13443</v>
      </c>
      <c r="C1912" t="s">
        <v>13444</v>
      </c>
      <c r="F1912" t="s">
        <v>13445</v>
      </c>
      <c r="H1912" t="s">
        <v>13446</v>
      </c>
      <c r="I1912" t="s">
        <v>101</v>
      </c>
      <c r="J1912" t="s">
        <v>13447</v>
      </c>
      <c r="K1912" t="s">
        <v>13448</v>
      </c>
      <c r="M1912" t="s">
        <v>2248</v>
      </c>
      <c r="N1912" t="s">
        <v>65</v>
      </c>
      <c r="O1912">
        <v>80497</v>
      </c>
      <c r="P1912" t="s">
        <v>50</v>
      </c>
      <c r="U1912" s="1">
        <v>43854.464583333334</v>
      </c>
      <c r="V1912" s="1">
        <v>43854.464583333334</v>
      </c>
      <c r="W1912" s="1">
        <v>43854.519444444442</v>
      </c>
      <c r="X1912" s="1">
        <v>43854.519444444442</v>
      </c>
      <c r="AC1912" t="s">
        <v>53</v>
      </c>
      <c r="AD1912">
        <v>2969776701</v>
      </c>
      <c r="AE1912" s="1">
        <v>43132.322222222225</v>
      </c>
      <c r="AF1912" t="s">
        <v>13449</v>
      </c>
      <c r="AG1912" t="s">
        <v>13450</v>
      </c>
      <c r="AH1912" t="s">
        <v>53</v>
      </c>
      <c r="AJ1912" t="s">
        <v>53</v>
      </c>
      <c r="AK1912" t="s">
        <v>8166</v>
      </c>
      <c r="AL1912" t="s">
        <v>78</v>
      </c>
      <c r="AO1912" t="s">
        <v>54</v>
      </c>
      <c r="AP1912" s="1">
        <v>44409.373611111114</v>
      </c>
    </row>
    <row r="1913" spans="1:43" x14ac:dyDescent="0.35">
      <c r="A1913" t="s">
        <v>13451</v>
      </c>
      <c r="B1913" t="s">
        <v>13452</v>
      </c>
      <c r="C1913" t="s">
        <v>13453</v>
      </c>
      <c r="F1913" t="s">
        <v>13454</v>
      </c>
      <c r="H1913" t="s">
        <v>13455</v>
      </c>
      <c r="I1913" t="s">
        <v>169</v>
      </c>
      <c r="J1913" t="s">
        <v>13456</v>
      </c>
      <c r="K1913" t="s">
        <v>13457</v>
      </c>
      <c r="M1913" t="s">
        <v>13458</v>
      </c>
      <c r="N1913" t="s">
        <v>13459</v>
      </c>
      <c r="O1913">
        <v>99210</v>
      </c>
      <c r="P1913" t="s">
        <v>50</v>
      </c>
      <c r="U1913" s="1">
        <v>43857</v>
      </c>
      <c r="V1913" s="1">
        <v>43857</v>
      </c>
      <c r="W1913" s="1">
        <v>45288.576388888891</v>
      </c>
      <c r="X1913" s="1">
        <v>45288.576388888891</v>
      </c>
      <c r="AC1913" t="s">
        <v>53</v>
      </c>
      <c r="AD1913">
        <v>2969479867</v>
      </c>
      <c r="AE1913" s="1">
        <v>37418</v>
      </c>
      <c r="AF1913" t="s">
        <v>2284</v>
      </c>
      <c r="AG1913" t="s">
        <v>13460</v>
      </c>
      <c r="AH1913" t="s">
        <v>51</v>
      </c>
      <c r="AJ1913" t="s">
        <v>53</v>
      </c>
      <c r="AO1913" t="s">
        <v>8142</v>
      </c>
    </row>
    <row r="1914" spans="1:43" x14ac:dyDescent="0.35">
      <c r="A1914" t="s">
        <v>13461</v>
      </c>
      <c r="B1914" t="s">
        <v>13462</v>
      </c>
      <c r="C1914" t="s">
        <v>13463</v>
      </c>
      <c r="D1914" t="s">
        <v>13464</v>
      </c>
      <c r="F1914" t="s">
        <v>13465</v>
      </c>
      <c r="H1914" t="s">
        <v>13466</v>
      </c>
      <c r="I1914" t="s">
        <v>780</v>
      </c>
      <c r="J1914" t="s">
        <v>13467</v>
      </c>
      <c r="P1914" t="s">
        <v>50</v>
      </c>
      <c r="U1914" s="1">
        <v>43858</v>
      </c>
      <c r="V1914" s="1">
        <v>43858</v>
      </c>
      <c r="AC1914" t="s">
        <v>53</v>
      </c>
      <c r="AD1914">
        <v>9999999999</v>
      </c>
      <c r="AE1914" s="1">
        <v>45196</v>
      </c>
      <c r="AG1914" t="s">
        <v>13468</v>
      </c>
      <c r="AH1914" t="s">
        <v>51</v>
      </c>
      <c r="AJ1914" t="s">
        <v>53</v>
      </c>
      <c r="AO1914" t="s">
        <v>8142</v>
      </c>
    </row>
    <row r="1915" spans="1:43" x14ac:dyDescent="0.35">
      <c r="A1915" t="s">
        <v>13469</v>
      </c>
      <c r="B1915" t="s">
        <v>8392</v>
      </c>
      <c r="C1915" t="s">
        <v>13470</v>
      </c>
      <c r="F1915" t="s">
        <v>13471</v>
      </c>
      <c r="H1915" t="s">
        <v>13472</v>
      </c>
      <c r="I1915" t="s">
        <v>2110</v>
      </c>
      <c r="J1915" t="s">
        <v>13473</v>
      </c>
      <c r="K1915" t="s">
        <v>13474</v>
      </c>
      <c r="M1915" t="s">
        <v>13475</v>
      </c>
      <c r="N1915" t="s">
        <v>12863</v>
      </c>
      <c r="O1915" t="s">
        <v>13476</v>
      </c>
      <c r="P1915" t="s">
        <v>4438</v>
      </c>
      <c r="U1915" s="1">
        <v>43859</v>
      </c>
      <c r="V1915" s="1">
        <v>43859</v>
      </c>
      <c r="W1915" s="1">
        <v>44291.575694444444</v>
      </c>
      <c r="X1915" s="1">
        <v>44291.575694444444</v>
      </c>
      <c r="AC1915" t="s">
        <v>53</v>
      </c>
      <c r="AD1915">
        <v>2969532420</v>
      </c>
      <c r="AE1915" s="1">
        <v>39562.651388888888</v>
      </c>
      <c r="AG1915" t="s">
        <v>13477</v>
      </c>
      <c r="AH1915" t="s">
        <v>51</v>
      </c>
      <c r="AJ1915" t="s">
        <v>53</v>
      </c>
      <c r="AO1915" t="s">
        <v>8142</v>
      </c>
    </row>
    <row r="1916" spans="1:43" x14ac:dyDescent="0.35">
      <c r="A1916" t="s">
        <v>13478</v>
      </c>
      <c r="B1916" t="s">
        <v>13479</v>
      </c>
      <c r="C1916" t="s">
        <v>218</v>
      </c>
      <c r="F1916" t="s">
        <v>13480</v>
      </c>
      <c r="G1916">
        <v>8016567217</v>
      </c>
      <c r="H1916" t="s">
        <v>13481</v>
      </c>
      <c r="I1916" t="s">
        <v>13482</v>
      </c>
      <c r="J1916" t="s">
        <v>13483</v>
      </c>
      <c r="K1916" t="s">
        <v>13484</v>
      </c>
      <c r="M1916" t="s">
        <v>13485</v>
      </c>
      <c r="N1916" t="s">
        <v>5479</v>
      </c>
      <c r="O1916" t="s">
        <v>13486</v>
      </c>
      <c r="P1916" t="s">
        <v>50</v>
      </c>
      <c r="U1916" s="1">
        <v>43859</v>
      </c>
      <c r="V1916" s="1">
        <v>43859</v>
      </c>
      <c r="W1916" s="1">
        <v>43860.40625</v>
      </c>
      <c r="X1916" s="1">
        <v>43860.40625</v>
      </c>
      <c r="AC1916" t="s">
        <v>53</v>
      </c>
      <c r="AD1916">
        <v>2969531135</v>
      </c>
      <c r="AE1916" s="1">
        <v>39504.643750000003</v>
      </c>
      <c r="AG1916" t="s">
        <v>13487</v>
      </c>
      <c r="AH1916" t="s">
        <v>51</v>
      </c>
      <c r="AJ1916" t="s">
        <v>53</v>
      </c>
      <c r="AL1916" t="s">
        <v>78</v>
      </c>
      <c r="AO1916" t="s">
        <v>5443</v>
      </c>
    </row>
    <row r="1917" spans="1:43" x14ac:dyDescent="0.35">
      <c r="A1917" t="s">
        <v>13488</v>
      </c>
      <c r="B1917" t="s">
        <v>11841</v>
      </c>
      <c r="C1917" t="s">
        <v>3834</v>
      </c>
      <c r="F1917" t="s">
        <v>13489</v>
      </c>
      <c r="H1917" t="s">
        <v>13490</v>
      </c>
      <c r="J1917" t="s">
        <v>13491</v>
      </c>
      <c r="K1917" t="s">
        <v>13492</v>
      </c>
      <c r="M1917" t="s">
        <v>13493</v>
      </c>
      <c r="N1917" t="s">
        <v>6645</v>
      </c>
      <c r="O1917">
        <v>93313</v>
      </c>
      <c r="P1917" t="s">
        <v>50</v>
      </c>
      <c r="U1917" s="1">
        <v>43859</v>
      </c>
      <c r="V1917" s="1">
        <v>43859</v>
      </c>
      <c r="W1917" s="1">
        <v>43859.724999999999</v>
      </c>
      <c r="X1917" s="1">
        <v>43859.724999999999</v>
      </c>
      <c r="AC1917" t="s">
        <v>51</v>
      </c>
      <c r="AD1917">
        <v>2969482846</v>
      </c>
      <c r="AE1917" s="1">
        <v>37606</v>
      </c>
      <c r="AF1917" t="s">
        <v>13494</v>
      </c>
      <c r="AG1917" t="s">
        <v>13495</v>
      </c>
      <c r="AH1917" t="s">
        <v>51</v>
      </c>
      <c r="AJ1917" t="s">
        <v>53</v>
      </c>
      <c r="AL1917" t="s">
        <v>78</v>
      </c>
      <c r="AO1917" t="s">
        <v>5443</v>
      </c>
      <c r="AP1917" s="1">
        <v>45371.305555555555</v>
      </c>
    </row>
    <row r="1918" spans="1:43" x14ac:dyDescent="0.35">
      <c r="A1918" t="s">
        <v>13496</v>
      </c>
      <c r="B1918" t="s">
        <v>13497</v>
      </c>
      <c r="C1918" t="s">
        <v>13498</v>
      </c>
      <c r="F1918" t="s">
        <v>13499</v>
      </c>
      <c r="H1918" t="s">
        <v>13500</v>
      </c>
      <c r="I1918" t="s">
        <v>101</v>
      </c>
      <c r="J1918" t="s">
        <v>13501</v>
      </c>
      <c r="K1918" t="s">
        <v>13502</v>
      </c>
      <c r="M1918" t="s">
        <v>13503</v>
      </c>
      <c r="N1918" t="s">
        <v>2123</v>
      </c>
      <c r="O1918">
        <v>56649</v>
      </c>
      <c r="P1918" t="s">
        <v>50</v>
      </c>
      <c r="U1918" s="1">
        <v>43860.457638888889</v>
      </c>
      <c r="V1918" s="1">
        <v>43860.457638888889</v>
      </c>
      <c r="AC1918" t="s">
        <v>53</v>
      </c>
      <c r="AD1918">
        <v>2973342686</v>
      </c>
      <c r="AE1918" s="1">
        <v>45030.398611111108</v>
      </c>
      <c r="AG1918" t="s">
        <v>13504</v>
      </c>
      <c r="AH1918" t="s">
        <v>53</v>
      </c>
      <c r="AJ1918" t="s">
        <v>53</v>
      </c>
      <c r="AK1918" t="s">
        <v>2497</v>
      </c>
      <c r="AO1918" t="s">
        <v>54</v>
      </c>
    </row>
    <row r="1919" spans="1:43" x14ac:dyDescent="0.35">
      <c r="A1919" t="s">
        <v>13505</v>
      </c>
      <c r="B1919" t="s">
        <v>903</v>
      </c>
      <c r="C1919" t="s">
        <v>383</v>
      </c>
      <c r="F1919" t="s">
        <v>13506</v>
      </c>
      <c r="H1919" t="s">
        <v>13507</v>
      </c>
      <c r="J1919" t="s">
        <v>323</v>
      </c>
      <c r="P1919" t="s">
        <v>50</v>
      </c>
      <c r="U1919" s="1">
        <v>43861</v>
      </c>
      <c r="V1919" s="1">
        <v>43861</v>
      </c>
      <c r="AC1919" t="s">
        <v>53</v>
      </c>
      <c r="AD1919">
        <v>2969551137</v>
      </c>
      <c r="AE1919" s="1">
        <v>40288.591666666667</v>
      </c>
      <c r="AG1919" t="s">
        <v>13508</v>
      </c>
      <c r="AH1919" t="s">
        <v>51</v>
      </c>
      <c r="AJ1919" t="s">
        <v>53</v>
      </c>
      <c r="AO1919" t="s">
        <v>8142</v>
      </c>
    </row>
    <row r="1920" spans="1:43" x14ac:dyDescent="0.35">
      <c r="A1920" t="s">
        <v>13509</v>
      </c>
      <c r="B1920" t="s">
        <v>13510</v>
      </c>
      <c r="C1920" t="s">
        <v>13511</v>
      </c>
      <c r="G1920" t="s">
        <v>13512</v>
      </c>
      <c r="H1920" t="s">
        <v>13513</v>
      </c>
      <c r="J1920" t="s">
        <v>13514</v>
      </c>
      <c r="P1920" t="s">
        <v>50</v>
      </c>
      <c r="U1920" s="1">
        <v>43861</v>
      </c>
      <c r="V1920" s="1">
        <v>43861</v>
      </c>
      <c r="W1920" s="1">
        <v>43861.186111111114</v>
      </c>
      <c r="X1920" s="1">
        <v>43861.186111111114</v>
      </c>
      <c r="AC1920" t="s">
        <v>53</v>
      </c>
      <c r="AD1920">
        <v>1000000001</v>
      </c>
      <c r="AE1920" s="1">
        <v>39973.351388888892</v>
      </c>
      <c r="AF1920" t="s">
        <v>3377</v>
      </c>
      <c r="AG1920" t="s">
        <v>13515</v>
      </c>
      <c r="AH1920" t="s">
        <v>51</v>
      </c>
      <c r="AJ1920" t="s">
        <v>53</v>
      </c>
      <c r="AL1920" t="s">
        <v>78</v>
      </c>
      <c r="AO1920" t="s">
        <v>5443</v>
      </c>
      <c r="AP1920" s="1">
        <v>44460.21875</v>
      </c>
    </row>
    <row r="1921" spans="1:43" x14ac:dyDescent="0.35">
      <c r="A1921" t="s">
        <v>13516</v>
      </c>
      <c r="B1921" t="s">
        <v>13517</v>
      </c>
      <c r="C1921" t="s">
        <v>803</v>
      </c>
      <c r="F1921" t="s">
        <v>13518</v>
      </c>
      <c r="H1921" t="s">
        <v>13516</v>
      </c>
      <c r="J1921" t="s">
        <v>13519</v>
      </c>
      <c r="P1921" t="s">
        <v>50</v>
      </c>
      <c r="U1921" s="1">
        <v>43861</v>
      </c>
      <c r="V1921" s="1">
        <v>43861</v>
      </c>
      <c r="W1921" s="1">
        <v>43861.677083333336</v>
      </c>
      <c r="X1921" s="1">
        <v>43861.677083333336</v>
      </c>
      <c r="AC1921" t="s">
        <v>53</v>
      </c>
      <c r="AD1921">
        <v>2969677065</v>
      </c>
      <c r="AE1921" s="1">
        <v>42223.683333333334</v>
      </c>
      <c r="AF1921" t="s">
        <v>13520</v>
      </c>
      <c r="AG1921" t="s">
        <v>13521</v>
      </c>
      <c r="AH1921" t="s">
        <v>51</v>
      </c>
      <c r="AJ1921" t="s">
        <v>53</v>
      </c>
      <c r="AL1921" t="s">
        <v>78</v>
      </c>
      <c r="AO1921" t="s">
        <v>8142</v>
      </c>
    </row>
    <row r="1922" spans="1:43" x14ac:dyDescent="0.35">
      <c r="A1922" t="s">
        <v>13522</v>
      </c>
      <c r="B1922" t="s">
        <v>13523</v>
      </c>
      <c r="C1922" t="s">
        <v>13524</v>
      </c>
      <c r="F1922" t="s">
        <v>13525</v>
      </c>
      <c r="G1922">
        <v>7203917743</v>
      </c>
      <c r="H1922" t="s">
        <v>13526</v>
      </c>
      <c r="I1922" t="s">
        <v>271</v>
      </c>
      <c r="J1922" t="s">
        <v>272</v>
      </c>
      <c r="K1922" t="s">
        <v>273</v>
      </c>
      <c r="M1922" t="s">
        <v>274</v>
      </c>
      <c r="N1922" t="s">
        <v>7021</v>
      </c>
      <c r="O1922">
        <v>27622</v>
      </c>
      <c r="P1922" t="s">
        <v>50</v>
      </c>
      <c r="U1922" s="1">
        <v>43861.607638888891</v>
      </c>
      <c r="V1922" s="1">
        <v>43861.607638888891</v>
      </c>
      <c r="W1922" s="1">
        <v>43864.525000000001</v>
      </c>
      <c r="X1922" s="1">
        <v>43864.525000000001</v>
      </c>
      <c r="AC1922" t="s">
        <v>53</v>
      </c>
      <c r="AD1922">
        <v>2969474461</v>
      </c>
      <c r="AE1922" s="1">
        <v>37104.381944444445</v>
      </c>
      <c r="AF1922" t="s">
        <v>7788</v>
      </c>
      <c r="AG1922" t="s">
        <v>13527</v>
      </c>
      <c r="AH1922" t="s">
        <v>53</v>
      </c>
      <c r="AJ1922" t="s">
        <v>53</v>
      </c>
      <c r="AK1922" t="s">
        <v>8166</v>
      </c>
      <c r="AL1922" t="s">
        <v>78</v>
      </c>
      <c r="AO1922" t="s">
        <v>54</v>
      </c>
      <c r="AP1922" s="1">
        <v>45476.418055555558</v>
      </c>
      <c r="AQ1922" s="1">
        <v>45476.420138888891</v>
      </c>
    </row>
    <row r="1923" spans="1:43" x14ac:dyDescent="0.35">
      <c r="A1923" t="s">
        <v>13528</v>
      </c>
      <c r="B1923" t="s">
        <v>13529</v>
      </c>
      <c r="C1923" t="s">
        <v>10839</v>
      </c>
      <c r="H1923" t="s">
        <v>13528</v>
      </c>
      <c r="J1923" t="s">
        <v>13519</v>
      </c>
      <c r="K1923" t="s">
        <v>13530</v>
      </c>
      <c r="M1923" t="s">
        <v>13531</v>
      </c>
      <c r="N1923" t="s">
        <v>65</v>
      </c>
      <c r="O1923" t="s">
        <v>13532</v>
      </c>
      <c r="P1923" t="s">
        <v>50</v>
      </c>
      <c r="U1923" s="1">
        <v>43862</v>
      </c>
      <c r="V1923" s="1">
        <v>43862</v>
      </c>
      <c r="W1923" s="1">
        <v>43862.311805555553</v>
      </c>
      <c r="X1923" s="1">
        <v>43862.311805555553</v>
      </c>
      <c r="AC1923" t="s">
        <v>53</v>
      </c>
      <c r="AD1923">
        <v>2969677065</v>
      </c>
      <c r="AE1923" s="1">
        <v>42223.683333333334</v>
      </c>
      <c r="AF1923" t="s">
        <v>13520</v>
      </c>
      <c r="AG1923" t="s">
        <v>13533</v>
      </c>
      <c r="AH1923" t="s">
        <v>51</v>
      </c>
      <c r="AJ1923" t="s">
        <v>53</v>
      </c>
      <c r="AL1923" t="s">
        <v>78</v>
      </c>
      <c r="AO1923" t="s">
        <v>8142</v>
      </c>
      <c r="AP1923" s="1">
        <v>45215.588194444441</v>
      </c>
    </row>
    <row r="1924" spans="1:43" x14ac:dyDescent="0.35">
      <c r="A1924" t="s">
        <v>13534</v>
      </c>
      <c r="B1924" t="s">
        <v>648</v>
      </c>
      <c r="C1924" t="s">
        <v>5876</v>
      </c>
      <c r="F1924">
        <f>1701-456-9184</f>
        <v>-7939</v>
      </c>
      <c r="H1924" t="s">
        <v>13535</v>
      </c>
      <c r="J1924" t="s">
        <v>13536</v>
      </c>
      <c r="N1924" t="s">
        <v>13537</v>
      </c>
      <c r="O1924">
        <v>58602</v>
      </c>
      <c r="P1924" t="s">
        <v>50</v>
      </c>
      <c r="U1924" s="1">
        <v>43864</v>
      </c>
      <c r="V1924" s="1">
        <v>43864</v>
      </c>
      <c r="W1924" s="1">
        <v>43864.489583333336</v>
      </c>
      <c r="X1924" s="1">
        <v>43864.489583333336</v>
      </c>
      <c r="AC1924" t="s">
        <v>53</v>
      </c>
      <c r="AD1924">
        <v>2969477259</v>
      </c>
      <c r="AE1924" s="1">
        <v>37277</v>
      </c>
      <c r="AG1924" t="s">
        <v>13538</v>
      </c>
      <c r="AH1924" t="s">
        <v>51</v>
      </c>
      <c r="AJ1924" t="s">
        <v>53</v>
      </c>
      <c r="AL1924" t="s">
        <v>78</v>
      </c>
      <c r="AO1924" t="s">
        <v>8142</v>
      </c>
    </row>
    <row r="1925" spans="1:43" x14ac:dyDescent="0.35">
      <c r="A1925" t="s">
        <v>13539</v>
      </c>
      <c r="B1925" t="s">
        <v>4465</v>
      </c>
      <c r="C1925" t="s">
        <v>3475</v>
      </c>
      <c r="F1925" t="s">
        <v>13540</v>
      </c>
      <c r="H1925" t="s">
        <v>13541</v>
      </c>
      <c r="J1925" t="s">
        <v>6387</v>
      </c>
      <c r="P1925" t="s">
        <v>50</v>
      </c>
      <c r="U1925" s="1">
        <v>43865</v>
      </c>
      <c r="V1925" s="1">
        <v>43865</v>
      </c>
      <c r="AC1925" t="s">
        <v>53</v>
      </c>
      <c r="AD1925">
        <v>2969484892</v>
      </c>
      <c r="AE1925" s="1">
        <v>37756</v>
      </c>
      <c r="AG1925" t="s">
        <v>13542</v>
      </c>
      <c r="AH1925" t="s">
        <v>51</v>
      </c>
      <c r="AJ1925" t="s">
        <v>53</v>
      </c>
      <c r="AO1925" t="s">
        <v>8142</v>
      </c>
    </row>
    <row r="1926" spans="1:43" x14ac:dyDescent="0.35">
      <c r="A1926" t="s">
        <v>13543</v>
      </c>
      <c r="B1926" t="s">
        <v>13544</v>
      </c>
      <c r="C1926" t="s">
        <v>1012</v>
      </c>
      <c r="F1926" t="s">
        <v>13545</v>
      </c>
      <c r="H1926" t="s">
        <v>13546</v>
      </c>
      <c r="I1926" t="s">
        <v>169</v>
      </c>
      <c r="J1926" t="s">
        <v>1014</v>
      </c>
      <c r="K1926" t="s">
        <v>13547</v>
      </c>
      <c r="M1926" t="s">
        <v>525</v>
      </c>
      <c r="N1926" t="s">
        <v>65</v>
      </c>
      <c r="O1926">
        <v>80011</v>
      </c>
      <c r="P1926" t="s">
        <v>50</v>
      </c>
      <c r="U1926" s="1">
        <v>43865</v>
      </c>
      <c r="V1926" s="1">
        <v>43865</v>
      </c>
      <c r="W1926" s="1">
        <v>43865.681944444441</v>
      </c>
      <c r="X1926" s="1">
        <v>45477.939583333333</v>
      </c>
      <c r="Y1926" s="1">
        <v>45477.791666666664</v>
      </c>
      <c r="Z1926">
        <v>6360811.4900000002</v>
      </c>
      <c r="AA1926" t="s">
        <v>133</v>
      </c>
      <c r="AC1926" t="s">
        <v>53</v>
      </c>
      <c r="AD1926">
        <v>2969480780</v>
      </c>
      <c r="AE1926" s="1">
        <v>37467</v>
      </c>
      <c r="AF1926" t="s">
        <v>2003</v>
      </c>
      <c r="AG1926" t="s">
        <v>13548</v>
      </c>
      <c r="AH1926" t="s">
        <v>51</v>
      </c>
      <c r="AJ1926" t="s">
        <v>53</v>
      </c>
      <c r="AL1926" t="s">
        <v>78</v>
      </c>
      <c r="AO1926" t="s">
        <v>5443</v>
      </c>
      <c r="AP1926" s="1">
        <v>44579.363194444442</v>
      </c>
    </row>
    <row r="1927" spans="1:43" x14ac:dyDescent="0.35">
      <c r="A1927" t="s">
        <v>13549</v>
      </c>
      <c r="B1927" t="s">
        <v>1643</v>
      </c>
      <c r="C1927" t="s">
        <v>1012</v>
      </c>
      <c r="F1927" t="s">
        <v>13545</v>
      </c>
      <c r="H1927" t="s">
        <v>13546</v>
      </c>
      <c r="I1927" t="s">
        <v>169</v>
      </c>
      <c r="J1927" t="s">
        <v>1014</v>
      </c>
      <c r="K1927" t="s">
        <v>13547</v>
      </c>
      <c r="M1927" t="s">
        <v>525</v>
      </c>
      <c r="N1927" t="s">
        <v>65</v>
      </c>
      <c r="O1927">
        <v>80011</v>
      </c>
      <c r="P1927" t="s">
        <v>50</v>
      </c>
      <c r="U1927" s="1">
        <v>43865</v>
      </c>
      <c r="V1927" s="1">
        <v>43865</v>
      </c>
      <c r="W1927" s="1">
        <v>43865.686111111114</v>
      </c>
      <c r="X1927" s="1">
        <v>45477.756249999999</v>
      </c>
      <c r="Y1927" s="1">
        <v>45477.760416666664</v>
      </c>
      <c r="Z1927">
        <v>11414884.74</v>
      </c>
      <c r="AA1927" t="s">
        <v>133</v>
      </c>
      <c r="AC1927" t="s">
        <v>53</v>
      </c>
      <c r="AD1927">
        <v>2969480780</v>
      </c>
      <c r="AE1927" s="1">
        <v>37467</v>
      </c>
      <c r="AF1927" t="s">
        <v>1644</v>
      </c>
      <c r="AG1927" t="s">
        <v>13550</v>
      </c>
      <c r="AH1927" t="s">
        <v>51</v>
      </c>
      <c r="AJ1927" t="s">
        <v>53</v>
      </c>
      <c r="AL1927" t="s">
        <v>78</v>
      </c>
      <c r="AO1927" t="s">
        <v>5443</v>
      </c>
      <c r="AP1927" s="1">
        <v>45306.506249999999</v>
      </c>
    </row>
    <row r="1928" spans="1:43" x14ac:dyDescent="0.35">
      <c r="A1928" t="s">
        <v>13551</v>
      </c>
      <c r="B1928" t="s">
        <v>9026</v>
      </c>
      <c r="C1928" t="s">
        <v>1012</v>
      </c>
      <c r="F1928" t="s">
        <v>13545</v>
      </c>
      <c r="H1928" t="s">
        <v>13546</v>
      </c>
      <c r="I1928" t="s">
        <v>169</v>
      </c>
      <c r="J1928" t="s">
        <v>1014</v>
      </c>
      <c r="K1928" t="s">
        <v>13547</v>
      </c>
      <c r="M1928" t="s">
        <v>525</v>
      </c>
      <c r="N1928" t="s">
        <v>65</v>
      </c>
      <c r="O1928">
        <v>80011</v>
      </c>
      <c r="P1928" t="s">
        <v>50</v>
      </c>
      <c r="U1928" s="1">
        <v>43865</v>
      </c>
      <c r="V1928" s="1">
        <v>43865</v>
      </c>
      <c r="W1928" s="1">
        <v>43865.683333333334</v>
      </c>
      <c r="X1928" s="1">
        <v>45477.726388888892</v>
      </c>
      <c r="Y1928" s="1">
        <v>45477.729861111111</v>
      </c>
      <c r="Z1928">
        <v>3301267.17</v>
      </c>
      <c r="AA1928" t="s">
        <v>133</v>
      </c>
      <c r="AC1928" t="s">
        <v>53</v>
      </c>
      <c r="AD1928">
        <v>2969480780</v>
      </c>
      <c r="AE1928" s="1">
        <v>37467</v>
      </c>
      <c r="AF1928" t="s">
        <v>13552</v>
      </c>
      <c r="AG1928" t="s">
        <v>13553</v>
      </c>
      <c r="AH1928" t="s">
        <v>51</v>
      </c>
      <c r="AJ1928" t="s">
        <v>53</v>
      </c>
      <c r="AL1928" t="s">
        <v>78</v>
      </c>
      <c r="AO1928" t="s">
        <v>5443</v>
      </c>
      <c r="AP1928" s="1">
        <v>44573.459027777775</v>
      </c>
    </row>
    <row r="1929" spans="1:43" x14ac:dyDescent="0.35">
      <c r="A1929" t="s">
        <v>13554</v>
      </c>
      <c r="B1929" t="s">
        <v>822</v>
      </c>
      <c r="C1929" t="s">
        <v>1998</v>
      </c>
      <c r="F1929" t="s">
        <v>13555</v>
      </c>
      <c r="H1929" t="s">
        <v>13556</v>
      </c>
      <c r="J1929" t="s">
        <v>323</v>
      </c>
      <c r="P1929" t="s">
        <v>50</v>
      </c>
      <c r="U1929" s="1">
        <v>43866</v>
      </c>
      <c r="V1929" s="1">
        <v>43866</v>
      </c>
      <c r="AC1929" t="s">
        <v>53</v>
      </c>
      <c r="AD1929">
        <v>2969551137</v>
      </c>
      <c r="AE1929" s="1">
        <v>40288.591666666667</v>
      </c>
      <c r="AG1929" t="s">
        <v>13557</v>
      </c>
      <c r="AH1929" t="s">
        <v>51</v>
      </c>
      <c r="AJ1929" t="s">
        <v>53</v>
      </c>
      <c r="AO1929" t="s">
        <v>8142</v>
      </c>
    </row>
    <row r="1930" spans="1:43" x14ac:dyDescent="0.35">
      <c r="A1930" t="s">
        <v>13558</v>
      </c>
      <c r="B1930" t="s">
        <v>7784</v>
      </c>
      <c r="C1930" t="s">
        <v>12892</v>
      </c>
      <c r="F1930" t="s">
        <v>13559</v>
      </c>
      <c r="G1930" t="s">
        <v>13560</v>
      </c>
      <c r="H1930" t="s">
        <v>13561</v>
      </c>
      <c r="I1930" t="s">
        <v>464</v>
      </c>
      <c r="J1930" t="s">
        <v>465</v>
      </c>
      <c r="K1930" t="s">
        <v>13562</v>
      </c>
      <c r="M1930" t="s">
        <v>13563</v>
      </c>
      <c r="N1930" t="s">
        <v>11619</v>
      </c>
      <c r="O1930">
        <v>12831</v>
      </c>
      <c r="P1930" t="s">
        <v>50</v>
      </c>
      <c r="U1930" s="1">
        <v>43866</v>
      </c>
      <c r="V1930" s="1">
        <v>43866</v>
      </c>
      <c r="AC1930" t="s">
        <v>53</v>
      </c>
      <c r="AD1930">
        <v>2969543968</v>
      </c>
      <c r="AE1930" s="1">
        <v>40032.470138888886</v>
      </c>
      <c r="AG1930" t="s">
        <v>13564</v>
      </c>
      <c r="AH1930" t="s">
        <v>51</v>
      </c>
      <c r="AJ1930" t="s">
        <v>53</v>
      </c>
      <c r="AO1930" t="s">
        <v>8142</v>
      </c>
    </row>
    <row r="1931" spans="1:43" x14ac:dyDescent="0.35">
      <c r="A1931" t="s">
        <v>13565</v>
      </c>
      <c r="B1931" t="s">
        <v>13566</v>
      </c>
      <c r="C1931" t="s">
        <v>13524</v>
      </c>
      <c r="D1931" t="s">
        <v>861</v>
      </c>
      <c r="H1931" t="s">
        <v>13567</v>
      </c>
      <c r="J1931" t="s">
        <v>1341</v>
      </c>
      <c r="P1931" t="s">
        <v>50</v>
      </c>
      <c r="U1931" s="1">
        <v>43866</v>
      </c>
      <c r="V1931" s="1">
        <v>43866</v>
      </c>
      <c r="W1931" s="1">
        <v>43867.412499999999</v>
      </c>
      <c r="X1931" s="1">
        <v>43867.412499999999</v>
      </c>
      <c r="AC1931" t="s">
        <v>53</v>
      </c>
      <c r="AD1931">
        <v>2969474049</v>
      </c>
      <c r="AE1931" s="1">
        <v>37062</v>
      </c>
      <c r="AF1931" t="s">
        <v>1342</v>
      </c>
      <c r="AG1931" t="s">
        <v>13568</v>
      </c>
      <c r="AH1931" t="s">
        <v>51</v>
      </c>
      <c r="AJ1931" t="s">
        <v>53</v>
      </c>
      <c r="AL1931" t="s">
        <v>78</v>
      </c>
      <c r="AO1931" t="s">
        <v>5443</v>
      </c>
      <c r="AP1931" s="1">
        <v>44973.741666666669</v>
      </c>
      <c r="AQ1931" s="1">
        <v>44896.527777777781</v>
      </c>
    </row>
    <row r="1932" spans="1:43" x14ac:dyDescent="0.35">
      <c r="A1932" t="s">
        <v>13569</v>
      </c>
      <c r="B1932" t="s">
        <v>13570</v>
      </c>
      <c r="C1932" t="s">
        <v>13571</v>
      </c>
      <c r="F1932" t="s">
        <v>13572</v>
      </c>
      <c r="H1932" t="s">
        <v>13573</v>
      </c>
      <c r="I1932" t="s">
        <v>271</v>
      </c>
      <c r="J1932" t="s">
        <v>13574</v>
      </c>
      <c r="K1932" t="s">
        <v>13575</v>
      </c>
      <c r="M1932" t="s">
        <v>13576</v>
      </c>
      <c r="N1932" t="s">
        <v>13577</v>
      </c>
      <c r="O1932" t="s">
        <v>13578</v>
      </c>
      <c r="P1932" t="s">
        <v>4438</v>
      </c>
      <c r="U1932" s="1">
        <v>43867</v>
      </c>
      <c r="V1932" s="1">
        <v>43867</v>
      </c>
      <c r="AC1932" t="s">
        <v>53</v>
      </c>
      <c r="AD1932">
        <v>2969823183</v>
      </c>
      <c r="AE1932" s="1">
        <v>43312.453472222223</v>
      </c>
      <c r="AG1932" t="s">
        <v>13579</v>
      </c>
      <c r="AH1932" t="s">
        <v>51</v>
      </c>
      <c r="AJ1932" t="s">
        <v>53</v>
      </c>
      <c r="AO1932" t="s">
        <v>8142</v>
      </c>
    </row>
    <row r="1933" spans="1:43" x14ac:dyDescent="0.35">
      <c r="A1933" t="s">
        <v>13580</v>
      </c>
      <c r="B1933" t="s">
        <v>13581</v>
      </c>
      <c r="C1933" t="s">
        <v>1052</v>
      </c>
      <c r="D1933" t="s">
        <v>587</v>
      </c>
      <c r="F1933" t="s">
        <v>13582</v>
      </c>
      <c r="G1933" t="s">
        <v>13583</v>
      </c>
      <c r="H1933" t="s">
        <v>13584</v>
      </c>
      <c r="I1933" t="s">
        <v>179</v>
      </c>
      <c r="J1933" t="s">
        <v>2953</v>
      </c>
      <c r="K1933" t="s">
        <v>13585</v>
      </c>
      <c r="M1933" t="s">
        <v>5595</v>
      </c>
      <c r="N1933" t="s">
        <v>13586</v>
      </c>
      <c r="O1933">
        <v>55374</v>
      </c>
      <c r="P1933" t="s">
        <v>50</v>
      </c>
      <c r="U1933" s="1">
        <v>43867</v>
      </c>
      <c r="V1933" s="1">
        <v>43867</v>
      </c>
      <c r="AC1933" t="s">
        <v>53</v>
      </c>
      <c r="AD1933">
        <v>2969823183</v>
      </c>
      <c r="AE1933" s="1">
        <v>43312.453472222223</v>
      </c>
      <c r="AG1933" t="s">
        <v>13587</v>
      </c>
      <c r="AH1933" t="s">
        <v>51</v>
      </c>
      <c r="AJ1933" t="s">
        <v>53</v>
      </c>
      <c r="AO1933" t="s">
        <v>8142</v>
      </c>
    </row>
    <row r="1934" spans="1:43" x14ac:dyDescent="0.35">
      <c r="A1934" t="s">
        <v>13588</v>
      </c>
      <c r="B1934" t="s">
        <v>13589</v>
      </c>
      <c r="C1934" t="s">
        <v>587</v>
      </c>
      <c r="F1934" t="s">
        <v>13590</v>
      </c>
      <c r="H1934" t="s">
        <v>13591</v>
      </c>
      <c r="J1934" t="s">
        <v>2953</v>
      </c>
      <c r="N1934" t="s">
        <v>10540</v>
      </c>
      <c r="O1934" t="s">
        <v>13592</v>
      </c>
      <c r="P1934" t="s">
        <v>50</v>
      </c>
      <c r="U1934" s="1">
        <v>43867</v>
      </c>
      <c r="V1934" s="1">
        <v>43867</v>
      </c>
      <c r="W1934" s="1">
        <v>44481.46875</v>
      </c>
      <c r="X1934" s="1">
        <v>44481.46875</v>
      </c>
      <c r="AC1934" t="s">
        <v>53</v>
      </c>
      <c r="AD1934">
        <v>2969823183</v>
      </c>
      <c r="AE1934" s="1">
        <v>43312.453472222223</v>
      </c>
      <c r="AF1934" t="s">
        <v>13593</v>
      </c>
      <c r="AG1934" t="s">
        <v>13594</v>
      </c>
      <c r="AH1934" t="s">
        <v>51</v>
      </c>
      <c r="AJ1934" t="s">
        <v>53</v>
      </c>
      <c r="AL1934" t="s">
        <v>78</v>
      </c>
      <c r="AO1934" t="s">
        <v>8142</v>
      </c>
    </row>
    <row r="1935" spans="1:43" x14ac:dyDescent="0.35">
      <c r="A1935" t="s">
        <v>13595</v>
      </c>
      <c r="B1935" t="s">
        <v>13596</v>
      </c>
      <c r="C1935" t="s">
        <v>1798</v>
      </c>
      <c r="F1935" t="s">
        <v>13597</v>
      </c>
      <c r="H1935" t="s">
        <v>13595</v>
      </c>
      <c r="I1935" t="s">
        <v>179</v>
      </c>
      <c r="J1935" t="s">
        <v>13574</v>
      </c>
      <c r="K1935" t="s">
        <v>13598</v>
      </c>
      <c r="M1935" t="s">
        <v>2048</v>
      </c>
      <c r="N1935" t="s">
        <v>9781</v>
      </c>
      <c r="O1935">
        <v>55024</v>
      </c>
      <c r="P1935" t="s">
        <v>50</v>
      </c>
      <c r="U1935" s="1">
        <v>43867</v>
      </c>
      <c r="V1935" s="1">
        <v>43867</v>
      </c>
      <c r="AC1935" t="s">
        <v>53</v>
      </c>
      <c r="AD1935">
        <v>2969823183</v>
      </c>
      <c r="AE1935" s="1">
        <v>43312.453472222223</v>
      </c>
      <c r="AG1935" t="s">
        <v>13599</v>
      </c>
      <c r="AH1935" t="s">
        <v>51</v>
      </c>
      <c r="AJ1935" t="s">
        <v>53</v>
      </c>
      <c r="AO1935" t="s">
        <v>8142</v>
      </c>
    </row>
    <row r="1936" spans="1:43" x14ac:dyDescent="0.35">
      <c r="A1936" t="s">
        <v>13600</v>
      </c>
      <c r="B1936" t="s">
        <v>13601</v>
      </c>
      <c r="C1936" t="s">
        <v>2444</v>
      </c>
      <c r="F1936" t="s">
        <v>13602</v>
      </c>
      <c r="H1936" t="s">
        <v>13603</v>
      </c>
      <c r="I1936" t="s">
        <v>179</v>
      </c>
      <c r="J1936" t="s">
        <v>12640</v>
      </c>
      <c r="K1936" t="s">
        <v>13604</v>
      </c>
      <c r="M1936" t="s">
        <v>12649</v>
      </c>
      <c r="N1936" t="s">
        <v>398</v>
      </c>
      <c r="O1936">
        <v>87931</v>
      </c>
      <c r="P1936" t="s">
        <v>50</v>
      </c>
      <c r="U1936" s="1">
        <v>43867.623611111114</v>
      </c>
      <c r="V1936" s="1">
        <v>43867.623611111114</v>
      </c>
      <c r="W1936" s="1">
        <v>43867.713888888888</v>
      </c>
      <c r="X1936" s="1">
        <v>43867.713888888888</v>
      </c>
      <c r="AC1936" t="s">
        <v>53</v>
      </c>
      <c r="AD1936">
        <v>2969535953</v>
      </c>
      <c r="AE1936" s="1">
        <v>39715.647222222222</v>
      </c>
      <c r="AF1936" t="s">
        <v>12643</v>
      </c>
      <c r="AG1936" t="s">
        <v>13605</v>
      </c>
      <c r="AH1936" t="s">
        <v>53</v>
      </c>
      <c r="AJ1936" t="s">
        <v>53</v>
      </c>
      <c r="AK1936" t="s">
        <v>13606</v>
      </c>
      <c r="AL1936" t="s">
        <v>68</v>
      </c>
      <c r="AO1936" t="s">
        <v>54</v>
      </c>
      <c r="AP1936" s="1">
        <v>45476.706944444442</v>
      </c>
      <c r="AQ1936" s="1">
        <v>45476.707638888889</v>
      </c>
    </row>
    <row r="1937" spans="1:43" x14ac:dyDescent="0.35">
      <c r="A1937" t="s">
        <v>13607</v>
      </c>
      <c r="B1937" t="s">
        <v>653</v>
      </c>
      <c r="C1937" t="s">
        <v>4450</v>
      </c>
      <c r="F1937" t="s">
        <v>13608</v>
      </c>
      <c r="H1937" t="s">
        <v>13607</v>
      </c>
      <c r="J1937" t="s">
        <v>3469</v>
      </c>
      <c r="K1937" t="s">
        <v>13034</v>
      </c>
      <c r="M1937" t="s">
        <v>7677</v>
      </c>
      <c r="N1937" t="s">
        <v>65</v>
      </c>
      <c r="O1937">
        <v>80648</v>
      </c>
      <c r="P1937" t="s">
        <v>50</v>
      </c>
      <c r="U1937" s="1">
        <v>43868</v>
      </c>
      <c r="V1937" s="1">
        <v>43868</v>
      </c>
      <c r="W1937" s="1">
        <v>43868.836111111108</v>
      </c>
      <c r="X1937" s="1">
        <v>43868.836111111108</v>
      </c>
      <c r="AC1937" t="s">
        <v>53</v>
      </c>
      <c r="AD1937">
        <v>2969702039</v>
      </c>
      <c r="AE1937" s="1">
        <v>42528.619444444441</v>
      </c>
      <c r="AF1937" t="s">
        <v>8028</v>
      </c>
      <c r="AG1937" t="s">
        <v>13609</v>
      </c>
      <c r="AH1937" t="s">
        <v>51</v>
      </c>
      <c r="AJ1937" t="s">
        <v>53</v>
      </c>
      <c r="AL1937" t="s">
        <v>78</v>
      </c>
      <c r="AO1937" t="s">
        <v>5443</v>
      </c>
      <c r="AP1937" s="1">
        <v>44844.732638888891</v>
      </c>
    </row>
    <row r="1938" spans="1:43" x14ac:dyDescent="0.35">
      <c r="A1938" t="s">
        <v>13610</v>
      </c>
      <c r="B1938" t="s">
        <v>7237</v>
      </c>
      <c r="C1938" t="s">
        <v>2644</v>
      </c>
      <c r="F1938" t="s">
        <v>13611</v>
      </c>
      <c r="H1938" t="s">
        <v>13612</v>
      </c>
      <c r="J1938" t="s">
        <v>13613</v>
      </c>
      <c r="P1938" t="s">
        <v>50</v>
      </c>
      <c r="U1938" s="1">
        <v>43868</v>
      </c>
      <c r="V1938" s="1">
        <v>43868</v>
      </c>
      <c r="W1938" s="1">
        <v>43868.51666666667</v>
      </c>
      <c r="X1938" s="1">
        <v>43868.51666666667</v>
      </c>
      <c r="AC1938" t="s">
        <v>53</v>
      </c>
      <c r="AD1938">
        <v>1000000001</v>
      </c>
      <c r="AE1938" s="1">
        <v>39973.351388888892</v>
      </c>
      <c r="AF1938" t="s">
        <v>3377</v>
      </c>
      <c r="AG1938" t="s">
        <v>13614</v>
      </c>
      <c r="AH1938" t="s">
        <v>51</v>
      </c>
      <c r="AJ1938" t="s">
        <v>53</v>
      </c>
      <c r="AL1938" t="s">
        <v>78</v>
      </c>
      <c r="AO1938" t="s">
        <v>8142</v>
      </c>
    </row>
    <row r="1939" spans="1:43" x14ac:dyDescent="0.35">
      <c r="A1939" t="s">
        <v>13615</v>
      </c>
      <c r="B1939" t="s">
        <v>13616</v>
      </c>
      <c r="C1939" t="s">
        <v>1932</v>
      </c>
      <c r="F1939" t="s">
        <v>13617</v>
      </c>
      <c r="G1939">
        <v>7808144124</v>
      </c>
      <c r="H1939" t="s">
        <v>13618</v>
      </c>
      <c r="I1939" t="s">
        <v>200</v>
      </c>
      <c r="J1939" t="s">
        <v>13619</v>
      </c>
      <c r="K1939" t="s">
        <v>13620</v>
      </c>
      <c r="M1939" t="s">
        <v>13621</v>
      </c>
      <c r="N1939" t="s">
        <v>501</v>
      </c>
      <c r="O1939">
        <v>87410</v>
      </c>
      <c r="P1939" t="s">
        <v>4438</v>
      </c>
      <c r="U1939" s="1">
        <v>43868.384027777778</v>
      </c>
      <c r="V1939" s="1">
        <v>43868.384027777778</v>
      </c>
      <c r="W1939" s="1">
        <v>43868.612500000003</v>
      </c>
      <c r="X1939" s="1">
        <v>43963.488888888889</v>
      </c>
      <c r="AC1939" t="s">
        <v>51</v>
      </c>
      <c r="AD1939">
        <v>2969559346</v>
      </c>
      <c r="AE1939" s="1">
        <v>40589.409722222219</v>
      </c>
      <c r="AG1939" t="s">
        <v>13622</v>
      </c>
      <c r="AH1939" t="s">
        <v>53</v>
      </c>
      <c r="AJ1939" t="s">
        <v>53</v>
      </c>
      <c r="AK1939" t="s">
        <v>11839</v>
      </c>
      <c r="AL1939" t="s">
        <v>68</v>
      </c>
      <c r="AO1939" t="s">
        <v>54</v>
      </c>
      <c r="AP1939" s="1">
        <v>45470.365972222222</v>
      </c>
    </row>
    <row r="1940" spans="1:43" x14ac:dyDescent="0.35">
      <c r="A1940" t="s">
        <v>13623</v>
      </c>
      <c r="B1940" t="s">
        <v>13624</v>
      </c>
      <c r="C1940" t="s">
        <v>13625</v>
      </c>
      <c r="H1940" t="s">
        <v>13626</v>
      </c>
      <c r="I1940" t="s">
        <v>61</v>
      </c>
      <c r="J1940" t="s">
        <v>10274</v>
      </c>
      <c r="P1940" t="s">
        <v>50</v>
      </c>
      <c r="U1940" s="1">
        <v>43868.470833333333</v>
      </c>
      <c r="V1940" s="1">
        <v>43868.470833333333</v>
      </c>
      <c r="W1940" s="1">
        <v>43868.581250000003</v>
      </c>
      <c r="X1940" s="1">
        <v>43868.581250000003</v>
      </c>
      <c r="AC1940" t="s">
        <v>53</v>
      </c>
      <c r="AD1940">
        <v>2969475309</v>
      </c>
      <c r="AE1940" s="1">
        <v>37159</v>
      </c>
      <c r="AF1940" t="s">
        <v>10030</v>
      </c>
      <c r="AG1940" t="s">
        <v>13627</v>
      </c>
      <c r="AH1940" t="s">
        <v>53</v>
      </c>
      <c r="AJ1940" t="s">
        <v>53</v>
      </c>
      <c r="AK1940" t="s">
        <v>7761</v>
      </c>
      <c r="AL1940" t="s">
        <v>78</v>
      </c>
      <c r="AO1940" t="s">
        <v>54</v>
      </c>
      <c r="AP1940" s="1">
        <v>43977.706250000003</v>
      </c>
      <c r="AQ1940" s="1">
        <v>43977.708333333336</v>
      </c>
    </row>
    <row r="1941" spans="1:43" x14ac:dyDescent="0.35">
      <c r="A1941" t="s">
        <v>13628</v>
      </c>
      <c r="B1941" t="s">
        <v>13629</v>
      </c>
      <c r="C1941" t="s">
        <v>13630</v>
      </c>
      <c r="F1941" t="s">
        <v>13631</v>
      </c>
      <c r="H1941" t="s">
        <v>13632</v>
      </c>
      <c r="I1941" t="s">
        <v>61</v>
      </c>
      <c r="J1941" t="s">
        <v>13633</v>
      </c>
      <c r="K1941" t="s">
        <v>13634</v>
      </c>
      <c r="M1941" t="s">
        <v>3571</v>
      </c>
      <c r="N1941" t="s">
        <v>213</v>
      </c>
      <c r="O1941">
        <v>80022</v>
      </c>
      <c r="P1941" t="s">
        <v>50</v>
      </c>
      <c r="Q1941" t="s">
        <v>502</v>
      </c>
      <c r="S1941" t="s">
        <v>856</v>
      </c>
      <c r="T1941">
        <v>58179</v>
      </c>
      <c r="U1941" s="1">
        <v>41257.460416666669</v>
      </c>
      <c r="V1941" s="1">
        <v>43868.488888888889</v>
      </c>
      <c r="W1941" s="1">
        <v>41257.495138888888</v>
      </c>
      <c r="X1941" s="1">
        <v>44210.681250000001</v>
      </c>
      <c r="Y1941" s="1">
        <v>42653.53402777778</v>
      </c>
      <c r="AC1941" t="s">
        <v>51</v>
      </c>
      <c r="AD1941">
        <v>2969583577</v>
      </c>
      <c r="AE1941" s="1">
        <v>41257.493750000001</v>
      </c>
      <c r="AF1941" t="s">
        <v>13635</v>
      </c>
      <c r="AG1941" t="s">
        <v>13636</v>
      </c>
      <c r="AH1941" t="s">
        <v>53</v>
      </c>
      <c r="AJ1941" t="s">
        <v>53</v>
      </c>
      <c r="AL1941" t="s">
        <v>68</v>
      </c>
      <c r="AO1941" t="s">
        <v>54</v>
      </c>
      <c r="AP1941" s="1">
        <v>45476.688194444447</v>
      </c>
      <c r="AQ1941" s="1">
        <v>45476.670138888891</v>
      </c>
    </row>
    <row r="1942" spans="1:43" x14ac:dyDescent="0.35">
      <c r="A1942" t="s">
        <v>13637</v>
      </c>
      <c r="B1942" t="s">
        <v>5388</v>
      </c>
      <c r="C1942" t="s">
        <v>13638</v>
      </c>
      <c r="F1942">
        <f>1801-821-6576</f>
        <v>-5596</v>
      </c>
      <c r="H1942" t="s">
        <v>13637</v>
      </c>
      <c r="J1942" t="s">
        <v>2953</v>
      </c>
      <c r="N1942" t="s">
        <v>1570</v>
      </c>
      <c r="O1942">
        <v>84050</v>
      </c>
      <c r="P1942" t="s">
        <v>50</v>
      </c>
      <c r="U1942" s="1">
        <v>43869</v>
      </c>
      <c r="V1942" s="1">
        <v>43869</v>
      </c>
      <c r="AC1942" t="s">
        <v>53</v>
      </c>
      <c r="AD1942">
        <v>2969823183</v>
      </c>
      <c r="AE1942" s="1">
        <v>43312.453472222223</v>
      </c>
      <c r="AG1942" t="s">
        <v>13639</v>
      </c>
      <c r="AH1942" t="s">
        <v>51</v>
      </c>
      <c r="AJ1942" t="s">
        <v>53</v>
      </c>
      <c r="AO1942" t="s">
        <v>8142</v>
      </c>
    </row>
    <row r="1943" spans="1:43" x14ac:dyDescent="0.35">
      <c r="A1943" t="s">
        <v>13640</v>
      </c>
      <c r="B1943" t="s">
        <v>13641</v>
      </c>
      <c r="C1943" t="s">
        <v>338</v>
      </c>
      <c r="F1943" t="s">
        <v>13642</v>
      </c>
      <c r="H1943" t="s">
        <v>13643</v>
      </c>
      <c r="I1943" t="s">
        <v>13644</v>
      </c>
      <c r="J1943" t="s">
        <v>2953</v>
      </c>
      <c r="K1943" t="s">
        <v>13645</v>
      </c>
      <c r="L1943" t="s">
        <v>13646</v>
      </c>
      <c r="M1943" t="s">
        <v>13647</v>
      </c>
      <c r="N1943" t="s">
        <v>13648</v>
      </c>
      <c r="O1943" t="s">
        <v>13649</v>
      </c>
      <c r="P1943" t="s">
        <v>4438</v>
      </c>
      <c r="U1943" s="1">
        <v>43870</v>
      </c>
      <c r="V1943" s="1">
        <v>43870</v>
      </c>
      <c r="AC1943" t="s">
        <v>53</v>
      </c>
      <c r="AD1943">
        <v>2969823183</v>
      </c>
      <c r="AE1943" s="1">
        <v>43312.453472222223</v>
      </c>
      <c r="AG1943" t="s">
        <v>13650</v>
      </c>
      <c r="AH1943" t="s">
        <v>51</v>
      </c>
      <c r="AJ1943" t="s">
        <v>53</v>
      </c>
      <c r="AO1943" t="s">
        <v>8142</v>
      </c>
    </row>
    <row r="1944" spans="1:43" x14ac:dyDescent="0.35">
      <c r="A1944" t="s">
        <v>13651</v>
      </c>
      <c r="B1944" t="s">
        <v>13652</v>
      </c>
      <c r="C1944" t="s">
        <v>13653</v>
      </c>
      <c r="H1944" t="s">
        <v>13654</v>
      </c>
      <c r="I1944" t="s">
        <v>61</v>
      </c>
      <c r="J1944" t="s">
        <v>13655</v>
      </c>
      <c r="P1944" t="s">
        <v>50</v>
      </c>
      <c r="U1944" s="1">
        <v>43871</v>
      </c>
      <c r="V1944" s="1">
        <v>43871</v>
      </c>
      <c r="AC1944" t="s">
        <v>53</v>
      </c>
      <c r="AD1944">
        <v>2969477838</v>
      </c>
      <c r="AE1944" s="1">
        <v>37309</v>
      </c>
      <c r="AG1944" t="s">
        <v>13656</v>
      </c>
      <c r="AH1944" t="s">
        <v>51</v>
      </c>
      <c r="AJ1944" t="s">
        <v>53</v>
      </c>
      <c r="AO1944" t="s">
        <v>8142</v>
      </c>
    </row>
    <row r="1945" spans="1:43" x14ac:dyDescent="0.35">
      <c r="A1945" t="s">
        <v>13657</v>
      </c>
      <c r="B1945" t="s">
        <v>12132</v>
      </c>
      <c r="C1945" t="s">
        <v>7528</v>
      </c>
      <c r="F1945">
        <f>1864-243-7413</f>
        <v>-5792</v>
      </c>
      <c r="H1945" t="s">
        <v>13658</v>
      </c>
      <c r="I1945" t="s">
        <v>415</v>
      </c>
      <c r="J1945" t="s">
        <v>6387</v>
      </c>
      <c r="N1945" t="s">
        <v>13659</v>
      </c>
      <c r="O1945">
        <v>29611</v>
      </c>
      <c r="P1945" t="s">
        <v>50</v>
      </c>
      <c r="U1945" s="1">
        <v>43872</v>
      </c>
      <c r="V1945" s="1">
        <v>43872</v>
      </c>
      <c r="AC1945" t="s">
        <v>53</v>
      </c>
      <c r="AD1945">
        <v>2969484892</v>
      </c>
      <c r="AE1945" s="1">
        <v>37756</v>
      </c>
      <c r="AG1945" t="s">
        <v>13660</v>
      </c>
      <c r="AH1945" t="s">
        <v>51</v>
      </c>
      <c r="AJ1945" t="s">
        <v>53</v>
      </c>
      <c r="AO1945" t="s">
        <v>8142</v>
      </c>
    </row>
    <row r="1946" spans="1:43" x14ac:dyDescent="0.35">
      <c r="A1946" t="s">
        <v>13661</v>
      </c>
      <c r="B1946" t="s">
        <v>13662</v>
      </c>
      <c r="C1946" t="s">
        <v>2615</v>
      </c>
      <c r="F1946" t="s">
        <v>13663</v>
      </c>
      <c r="H1946" t="s">
        <v>13661</v>
      </c>
      <c r="J1946" t="s">
        <v>5239</v>
      </c>
      <c r="K1946" t="s">
        <v>13664</v>
      </c>
      <c r="M1946" t="s">
        <v>7677</v>
      </c>
      <c r="N1946" t="s">
        <v>65</v>
      </c>
      <c r="O1946">
        <v>80648</v>
      </c>
      <c r="P1946" t="s">
        <v>50</v>
      </c>
      <c r="U1946" s="1">
        <v>43872</v>
      </c>
      <c r="V1946" s="1">
        <v>43872</v>
      </c>
      <c r="W1946" s="1">
        <v>43872.430555555555</v>
      </c>
      <c r="X1946" s="1">
        <v>43872.430555555555</v>
      </c>
      <c r="AC1946" t="s">
        <v>53</v>
      </c>
      <c r="AD1946">
        <v>2969475162</v>
      </c>
      <c r="AE1946" s="1">
        <v>37147</v>
      </c>
      <c r="AF1946" t="s">
        <v>5221</v>
      </c>
      <c r="AG1946" t="s">
        <v>13665</v>
      </c>
      <c r="AH1946" t="s">
        <v>51</v>
      </c>
      <c r="AJ1946" t="s">
        <v>53</v>
      </c>
      <c r="AL1946" t="s">
        <v>78</v>
      </c>
      <c r="AO1946" t="s">
        <v>5443</v>
      </c>
      <c r="AP1946" s="1">
        <v>44529.460416666669</v>
      </c>
    </row>
    <row r="1947" spans="1:43" x14ac:dyDescent="0.35">
      <c r="A1947" t="s">
        <v>13666</v>
      </c>
      <c r="B1947" t="s">
        <v>1883</v>
      </c>
      <c r="C1947" t="s">
        <v>1865</v>
      </c>
      <c r="F1947">
        <v>17203754294</v>
      </c>
      <c r="H1947" t="s">
        <v>13667</v>
      </c>
      <c r="J1947" t="s">
        <v>2953</v>
      </c>
      <c r="K1947" t="s">
        <v>13668</v>
      </c>
      <c r="M1947" t="s">
        <v>13669</v>
      </c>
      <c r="N1947" t="s">
        <v>13670</v>
      </c>
      <c r="O1947">
        <v>6300</v>
      </c>
      <c r="P1947" t="s">
        <v>50</v>
      </c>
      <c r="U1947" s="1">
        <v>43872</v>
      </c>
      <c r="V1947" s="1">
        <v>43872</v>
      </c>
      <c r="AC1947" t="s">
        <v>53</v>
      </c>
      <c r="AD1947">
        <v>2969823183</v>
      </c>
      <c r="AE1947" s="1">
        <v>43312.453472222223</v>
      </c>
      <c r="AG1947" t="s">
        <v>13671</v>
      </c>
      <c r="AH1947" t="s">
        <v>51</v>
      </c>
      <c r="AJ1947" t="s">
        <v>53</v>
      </c>
      <c r="AO1947" t="s">
        <v>8142</v>
      </c>
    </row>
    <row r="1948" spans="1:43" x14ac:dyDescent="0.35">
      <c r="A1948" t="s">
        <v>13672</v>
      </c>
      <c r="B1948" t="s">
        <v>13673</v>
      </c>
      <c r="C1948" t="s">
        <v>2615</v>
      </c>
      <c r="F1948" t="s">
        <v>13674</v>
      </c>
      <c r="H1948" t="s">
        <v>13675</v>
      </c>
      <c r="J1948" t="s">
        <v>13676</v>
      </c>
      <c r="K1948" t="s">
        <v>13677</v>
      </c>
      <c r="M1948" t="s">
        <v>1692</v>
      </c>
      <c r="N1948" t="s">
        <v>253</v>
      </c>
      <c r="O1948">
        <v>88240</v>
      </c>
      <c r="P1948" t="s">
        <v>50</v>
      </c>
      <c r="U1948" s="1">
        <v>43872</v>
      </c>
      <c r="V1948" s="1">
        <v>43872</v>
      </c>
      <c r="W1948" s="1">
        <v>43872.522222222222</v>
      </c>
      <c r="X1948" s="1">
        <v>43872.522222222222</v>
      </c>
      <c r="AC1948" t="s">
        <v>51</v>
      </c>
      <c r="AD1948">
        <v>2969766987</v>
      </c>
      <c r="AE1948" s="1">
        <v>43069.593055555553</v>
      </c>
      <c r="AF1948" t="s">
        <v>13678</v>
      </c>
      <c r="AG1948" t="s">
        <v>13679</v>
      </c>
      <c r="AH1948" t="s">
        <v>51</v>
      </c>
      <c r="AJ1948" t="s">
        <v>53</v>
      </c>
      <c r="AL1948" t="s">
        <v>68</v>
      </c>
      <c r="AO1948" t="s">
        <v>5443</v>
      </c>
      <c r="AP1948" s="1">
        <v>44853.462500000001</v>
      </c>
      <c r="AQ1948" s="1">
        <v>44612.754861111112</v>
      </c>
    </row>
    <row r="1949" spans="1:43" x14ac:dyDescent="0.35">
      <c r="A1949" t="s">
        <v>13680</v>
      </c>
      <c r="B1949" t="s">
        <v>13681</v>
      </c>
      <c r="C1949" t="s">
        <v>5364</v>
      </c>
      <c r="F1949" t="s">
        <v>13682</v>
      </c>
      <c r="H1949" t="s">
        <v>13680</v>
      </c>
      <c r="I1949" t="s">
        <v>101</v>
      </c>
      <c r="J1949" t="s">
        <v>323</v>
      </c>
      <c r="K1949" t="s">
        <v>13683</v>
      </c>
      <c r="M1949" t="s">
        <v>13684</v>
      </c>
      <c r="N1949" t="s">
        <v>13685</v>
      </c>
      <c r="O1949" s="2" t="s">
        <v>13686</v>
      </c>
      <c r="P1949" t="s">
        <v>50</v>
      </c>
      <c r="U1949" s="1">
        <v>43873</v>
      </c>
      <c r="V1949" s="1">
        <v>43873</v>
      </c>
      <c r="AC1949" t="s">
        <v>53</v>
      </c>
      <c r="AD1949">
        <v>2969551137</v>
      </c>
      <c r="AE1949" s="1">
        <v>40288.591666666667</v>
      </c>
      <c r="AG1949" t="s">
        <v>13687</v>
      </c>
      <c r="AH1949" t="s">
        <v>51</v>
      </c>
      <c r="AJ1949" t="s">
        <v>53</v>
      </c>
      <c r="AO1949" t="s">
        <v>8142</v>
      </c>
    </row>
    <row r="1950" spans="1:43" x14ac:dyDescent="0.35">
      <c r="A1950" t="s">
        <v>13688</v>
      </c>
      <c r="B1950" t="s">
        <v>13689</v>
      </c>
      <c r="C1950" t="s">
        <v>302</v>
      </c>
      <c r="F1950" t="s">
        <v>13690</v>
      </c>
      <c r="H1950" t="s">
        <v>13688</v>
      </c>
      <c r="I1950" t="s">
        <v>780</v>
      </c>
      <c r="J1950" t="s">
        <v>10434</v>
      </c>
      <c r="K1950" t="s">
        <v>13691</v>
      </c>
      <c r="M1950" t="s">
        <v>13692</v>
      </c>
      <c r="N1950" t="s">
        <v>13693</v>
      </c>
      <c r="O1950">
        <v>37411</v>
      </c>
      <c r="P1950" t="s">
        <v>50</v>
      </c>
      <c r="U1950" s="1">
        <v>43873</v>
      </c>
      <c r="V1950" s="1">
        <v>43873</v>
      </c>
      <c r="AC1950" t="s">
        <v>53</v>
      </c>
      <c r="AD1950">
        <v>2969478809</v>
      </c>
      <c r="AE1950" s="1">
        <v>37358</v>
      </c>
      <c r="AG1950" t="s">
        <v>13694</v>
      </c>
      <c r="AH1950" t="s">
        <v>51</v>
      </c>
      <c r="AJ1950" t="s">
        <v>53</v>
      </c>
      <c r="AO1950" t="s">
        <v>8142</v>
      </c>
    </row>
    <row r="1951" spans="1:43" x14ac:dyDescent="0.35">
      <c r="A1951" t="s">
        <v>13695</v>
      </c>
      <c r="B1951" t="s">
        <v>13696</v>
      </c>
      <c r="C1951" t="s">
        <v>13697</v>
      </c>
      <c r="F1951" t="s">
        <v>13698</v>
      </c>
      <c r="G1951" t="s">
        <v>13699</v>
      </c>
      <c r="H1951" t="s">
        <v>13700</v>
      </c>
      <c r="J1951" t="s">
        <v>5634</v>
      </c>
      <c r="P1951" t="s">
        <v>50</v>
      </c>
      <c r="U1951" s="1">
        <v>43874</v>
      </c>
      <c r="V1951" s="1">
        <v>43874</v>
      </c>
      <c r="W1951" s="1">
        <v>43874.648611111108</v>
      </c>
      <c r="X1951" s="1">
        <v>43874.648611111108</v>
      </c>
      <c r="AC1951" t="s">
        <v>53</v>
      </c>
      <c r="AD1951">
        <v>1000000001</v>
      </c>
      <c r="AE1951" s="1">
        <v>39973.351388888892</v>
      </c>
      <c r="AF1951" t="s">
        <v>3377</v>
      </c>
      <c r="AG1951" t="s">
        <v>13701</v>
      </c>
      <c r="AH1951" t="s">
        <v>51</v>
      </c>
      <c r="AJ1951" t="s">
        <v>53</v>
      </c>
      <c r="AL1951" t="s">
        <v>78</v>
      </c>
      <c r="AO1951" t="s">
        <v>5443</v>
      </c>
      <c r="AP1951" s="1">
        <v>44993.95416666667</v>
      </c>
      <c r="AQ1951" s="1">
        <v>44993.947916666664</v>
      </c>
    </row>
    <row r="1952" spans="1:43" x14ac:dyDescent="0.35">
      <c r="A1952" t="s">
        <v>13702</v>
      </c>
      <c r="B1952" t="s">
        <v>13703</v>
      </c>
      <c r="C1952" t="s">
        <v>8639</v>
      </c>
      <c r="F1952" t="s">
        <v>13704</v>
      </c>
      <c r="H1952" t="s">
        <v>13702</v>
      </c>
      <c r="J1952" t="s">
        <v>3469</v>
      </c>
      <c r="K1952" t="s">
        <v>13705</v>
      </c>
      <c r="M1952" t="s">
        <v>5343</v>
      </c>
      <c r="N1952" t="s">
        <v>798</v>
      </c>
      <c r="O1952">
        <v>79706</v>
      </c>
      <c r="P1952" t="s">
        <v>50</v>
      </c>
      <c r="U1952" s="1">
        <v>43874</v>
      </c>
      <c r="V1952" s="1">
        <v>43874</v>
      </c>
      <c r="AC1952" t="s">
        <v>53</v>
      </c>
      <c r="AD1952">
        <v>2969702039</v>
      </c>
      <c r="AE1952" s="1">
        <v>42528.619444444441</v>
      </c>
      <c r="AG1952" t="s">
        <v>13706</v>
      </c>
      <c r="AH1952" t="s">
        <v>51</v>
      </c>
      <c r="AJ1952" t="s">
        <v>53</v>
      </c>
      <c r="AO1952" t="s">
        <v>8142</v>
      </c>
    </row>
    <row r="1953" spans="1:43" x14ac:dyDescent="0.35">
      <c r="A1953" t="s">
        <v>13707</v>
      </c>
      <c r="B1953" t="s">
        <v>13708</v>
      </c>
      <c r="C1953" t="s">
        <v>13709</v>
      </c>
      <c r="F1953" t="s">
        <v>13710</v>
      </c>
      <c r="H1953" t="s">
        <v>13707</v>
      </c>
      <c r="J1953" t="s">
        <v>11448</v>
      </c>
      <c r="K1953" t="s">
        <v>13711</v>
      </c>
      <c r="M1953" t="s">
        <v>13712</v>
      </c>
      <c r="N1953" t="s">
        <v>1217</v>
      </c>
      <c r="O1953">
        <v>67337</v>
      </c>
      <c r="P1953" t="s">
        <v>50</v>
      </c>
      <c r="U1953" s="1">
        <v>43874</v>
      </c>
      <c r="V1953" s="1">
        <v>43874</v>
      </c>
      <c r="AC1953" t="s">
        <v>53</v>
      </c>
      <c r="AD1953">
        <v>2969484046</v>
      </c>
      <c r="AE1953" s="1">
        <v>37693</v>
      </c>
      <c r="AG1953" t="s">
        <v>13713</v>
      </c>
      <c r="AH1953" t="s">
        <v>51</v>
      </c>
      <c r="AJ1953" t="s">
        <v>53</v>
      </c>
      <c r="AO1953" t="s">
        <v>8142</v>
      </c>
    </row>
    <row r="1954" spans="1:43" x14ac:dyDescent="0.35">
      <c r="A1954" t="s">
        <v>13714</v>
      </c>
      <c r="B1954" t="s">
        <v>13715</v>
      </c>
      <c r="C1954" t="s">
        <v>3466</v>
      </c>
      <c r="D1954" t="s">
        <v>240</v>
      </c>
      <c r="H1954" t="s">
        <v>13716</v>
      </c>
      <c r="J1954" t="s">
        <v>13717</v>
      </c>
      <c r="P1954" t="s">
        <v>50</v>
      </c>
      <c r="U1954" s="1">
        <v>43874</v>
      </c>
      <c r="V1954" s="1">
        <v>43874</v>
      </c>
      <c r="AC1954" t="s">
        <v>51</v>
      </c>
      <c r="AD1954">
        <v>1000000000</v>
      </c>
      <c r="AE1954" s="1">
        <v>37295</v>
      </c>
      <c r="AG1954" t="s">
        <v>13718</v>
      </c>
      <c r="AH1954" t="s">
        <v>51</v>
      </c>
      <c r="AJ1954" t="s">
        <v>53</v>
      </c>
      <c r="AO1954" t="s">
        <v>5443</v>
      </c>
    </row>
    <row r="1955" spans="1:43" x14ac:dyDescent="0.35">
      <c r="A1955" t="s">
        <v>13719</v>
      </c>
      <c r="B1955" t="s">
        <v>4984</v>
      </c>
      <c r="C1955" t="s">
        <v>13720</v>
      </c>
      <c r="F1955" t="s">
        <v>13721</v>
      </c>
      <c r="H1955" t="s">
        <v>13722</v>
      </c>
      <c r="I1955" t="s">
        <v>1368</v>
      </c>
      <c r="J1955" t="s">
        <v>13723</v>
      </c>
      <c r="K1955" t="s">
        <v>13724</v>
      </c>
      <c r="M1955" t="s">
        <v>7312</v>
      </c>
      <c r="N1955" t="s">
        <v>65</v>
      </c>
      <c r="O1955">
        <v>80135</v>
      </c>
      <c r="P1955" t="s">
        <v>50</v>
      </c>
      <c r="U1955" s="1">
        <v>43874.472222222219</v>
      </c>
      <c r="V1955" s="1">
        <v>43874.472222222219</v>
      </c>
      <c r="W1955" s="1">
        <v>43874.472916666666</v>
      </c>
      <c r="X1955" s="1">
        <v>43874.472916666666</v>
      </c>
      <c r="AC1955" t="s">
        <v>53</v>
      </c>
      <c r="AD1955">
        <v>2972124868</v>
      </c>
      <c r="AE1955" s="1">
        <v>44810.724999999999</v>
      </c>
      <c r="AF1955" t="s">
        <v>13725</v>
      </c>
      <c r="AG1955" t="s">
        <v>13726</v>
      </c>
      <c r="AH1955" t="s">
        <v>51</v>
      </c>
      <c r="AI1955" t="s">
        <v>51</v>
      </c>
      <c r="AJ1955" t="s">
        <v>53</v>
      </c>
      <c r="AL1955" t="s">
        <v>68</v>
      </c>
      <c r="AO1955" t="s">
        <v>54</v>
      </c>
      <c r="AP1955" s="1">
        <v>45455.325694444444</v>
      </c>
      <c r="AQ1955" s="1">
        <v>45455.327777777777</v>
      </c>
    </row>
    <row r="1956" spans="1:43" x14ac:dyDescent="0.35">
      <c r="A1956" t="s">
        <v>13727</v>
      </c>
      <c r="B1956" t="s">
        <v>13728</v>
      </c>
      <c r="C1956" t="s">
        <v>13729</v>
      </c>
      <c r="F1956" t="s">
        <v>13730</v>
      </c>
      <c r="H1956" t="s">
        <v>13727</v>
      </c>
      <c r="J1956" t="s">
        <v>13731</v>
      </c>
      <c r="P1956" t="s">
        <v>50</v>
      </c>
      <c r="U1956" s="1">
        <v>43875</v>
      </c>
      <c r="V1956" s="1">
        <v>43875</v>
      </c>
      <c r="W1956" s="1">
        <v>43875.375694444447</v>
      </c>
      <c r="X1956" s="1">
        <v>43875.375694444447</v>
      </c>
      <c r="AC1956" t="s">
        <v>53</v>
      </c>
      <c r="AD1956">
        <v>2969485219</v>
      </c>
      <c r="AE1956" s="1">
        <v>37784</v>
      </c>
      <c r="AG1956" t="s">
        <v>13732</v>
      </c>
      <c r="AH1956" t="s">
        <v>51</v>
      </c>
      <c r="AJ1956" t="s">
        <v>53</v>
      </c>
      <c r="AL1956" t="s">
        <v>78</v>
      </c>
      <c r="AO1956" t="s">
        <v>8142</v>
      </c>
    </row>
    <row r="1957" spans="1:43" x14ac:dyDescent="0.35">
      <c r="A1957" t="s">
        <v>13733</v>
      </c>
      <c r="B1957" t="s">
        <v>5142</v>
      </c>
      <c r="C1957" t="s">
        <v>13734</v>
      </c>
      <c r="F1957" t="s">
        <v>13735</v>
      </c>
      <c r="G1957">
        <v>9163461274</v>
      </c>
      <c r="H1957" t="s">
        <v>13736</v>
      </c>
      <c r="I1957" t="s">
        <v>101</v>
      </c>
      <c r="J1957" t="s">
        <v>491</v>
      </c>
      <c r="K1957" t="s">
        <v>13737</v>
      </c>
      <c r="M1957" t="s">
        <v>13738</v>
      </c>
      <c r="N1957" t="s">
        <v>4438</v>
      </c>
      <c r="O1957">
        <v>94590</v>
      </c>
      <c r="P1957" t="s">
        <v>50</v>
      </c>
      <c r="U1957" s="1">
        <v>43875</v>
      </c>
      <c r="V1957" s="1">
        <v>43875</v>
      </c>
      <c r="AC1957" t="s">
        <v>53</v>
      </c>
      <c r="AD1957">
        <v>2969472760</v>
      </c>
      <c r="AE1957" s="1">
        <v>36916.71597222222</v>
      </c>
      <c r="AG1957" t="s">
        <v>13739</v>
      </c>
      <c r="AH1957" t="s">
        <v>51</v>
      </c>
      <c r="AJ1957" t="s">
        <v>53</v>
      </c>
      <c r="AO1957" t="s">
        <v>8142</v>
      </c>
    </row>
    <row r="1958" spans="1:43" x14ac:dyDescent="0.35">
      <c r="A1958" t="s">
        <v>13740</v>
      </c>
      <c r="B1958" t="s">
        <v>13741</v>
      </c>
      <c r="C1958" t="s">
        <v>3191</v>
      </c>
      <c r="F1958" t="s">
        <v>13742</v>
      </c>
      <c r="H1958" t="s">
        <v>13743</v>
      </c>
      <c r="J1958" t="s">
        <v>13744</v>
      </c>
      <c r="P1958" t="s">
        <v>50</v>
      </c>
      <c r="U1958" s="1">
        <v>43878</v>
      </c>
      <c r="V1958" s="1">
        <v>43878</v>
      </c>
      <c r="AC1958" t="s">
        <v>53</v>
      </c>
      <c r="AD1958">
        <v>2969474461</v>
      </c>
      <c r="AE1958" s="1">
        <v>37104.381944444445</v>
      </c>
      <c r="AG1958" t="s">
        <v>13745</v>
      </c>
      <c r="AH1958" t="s">
        <v>51</v>
      </c>
      <c r="AJ1958" t="s">
        <v>53</v>
      </c>
      <c r="AO1958" t="s">
        <v>8142</v>
      </c>
    </row>
    <row r="1959" spans="1:43" x14ac:dyDescent="0.35">
      <c r="A1959" t="s">
        <v>13746</v>
      </c>
      <c r="B1959" t="s">
        <v>1685</v>
      </c>
      <c r="C1959" t="s">
        <v>383</v>
      </c>
      <c r="F1959">
        <f>1208-250-9226</f>
        <v>-8268</v>
      </c>
      <c r="H1959" t="s">
        <v>13747</v>
      </c>
      <c r="J1959" t="s">
        <v>13748</v>
      </c>
      <c r="K1959" t="s">
        <v>13749</v>
      </c>
      <c r="M1959" t="s">
        <v>13750</v>
      </c>
      <c r="N1959" t="s">
        <v>6645</v>
      </c>
      <c r="O1959">
        <v>94534</v>
      </c>
      <c r="P1959" t="s">
        <v>50</v>
      </c>
      <c r="U1959" s="1">
        <v>43878</v>
      </c>
      <c r="V1959" s="1">
        <v>43878</v>
      </c>
      <c r="AC1959" t="s">
        <v>53</v>
      </c>
      <c r="AD1959">
        <v>2969580399</v>
      </c>
      <c r="AE1959" s="1">
        <v>41190.404166666667</v>
      </c>
      <c r="AG1959" t="s">
        <v>13751</v>
      </c>
      <c r="AH1959" t="s">
        <v>51</v>
      </c>
      <c r="AJ1959" t="s">
        <v>53</v>
      </c>
      <c r="AO1959" t="s">
        <v>8142</v>
      </c>
    </row>
    <row r="1960" spans="1:43" x14ac:dyDescent="0.35">
      <c r="A1960" t="s">
        <v>13752</v>
      </c>
      <c r="B1960" t="s">
        <v>13753</v>
      </c>
      <c r="C1960" t="s">
        <v>13754</v>
      </c>
      <c r="F1960" t="s">
        <v>13755</v>
      </c>
      <c r="H1960" t="s">
        <v>13752</v>
      </c>
      <c r="J1960" t="s">
        <v>13273</v>
      </c>
      <c r="K1960" t="s">
        <v>13756</v>
      </c>
      <c r="M1960" t="s">
        <v>13757</v>
      </c>
      <c r="N1960" t="s">
        <v>12926</v>
      </c>
      <c r="O1960">
        <v>46304</v>
      </c>
      <c r="P1960" t="s">
        <v>50</v>
      </c>
      <c r="U1960" s="1">
        <v>43879</v>
      </c>
      <c r="V1960" s="1">
        <v>43879</v>
      </c>
      <c r="AC1960" t="s">
        <v>53</v>
      </c>
      <c r="AD1960">
        <v>2969530290</v>
      </c>
      <c r="AE1960" s="1">
        <v>39465.556250000001</v>
      </c>
      <c r="AG1960" t="s">
        <v>13758</v>
      </c>
      <c r="AH1960" t="s">
        <v>51</v>
      </c>
      <c r="AJ1960" t="s">
        <v>53</v>
      </c>
      <c r="AO1960" t="s">
        <v>8142</v>
      </c>
    </row>
    <row r="1961" spans="1:43" x14ac:dyDescent="0.35">
      <c r="A1961" t="s">
        <v>13759</v>
      </c>
      <c r="B1961" t="s">
        <v>196</v>
      </c>
      <c r="C1961" t="s">
        <v>996</v>
      </c>
      <c r="F1961" t="s">
        <v>13760</v>
      </c>
      <c r="H1961" t="s">
        <v>13761</v>
      </c>
      <c r="I1961" t="s">
        <v>271</v>
      </c>
      <c r="J1961" t="s">
        <v>1761</v>
      </c>
      <c r="K1961" t="s">
        <v>13762</v>
      </c>
      <c r="M1961" t="s">
        <v>159</v>
      </c>
      <c r="N1961" t="s">
        <v>65</v>
      </c>
      <c r="O1961">
        <v>80910</v>
      </c>
      <c r="P1961" t="s">
        <v>50</v>
      </c>
      <c r="Q1961" t="s">
        <v>502</v>
      </c>
      <c r="S1961" t="s">
        <v>856</v>
      </c>
      <c r="T1961">
        <v>529397</v>
      </c>
      <c r="U1961" s="1">
        <v>41008.665277777778</v>
      </c>
      <c r="V1961" s="1">
        <v>43879.6</v>
      </c>
      <c r="W1961" s="1">
        <v>41016.472222222219</v>
      </c>
      <c r="X1961" s="1">
        <v>45476.595833333333</v>
      </c>
      <c r="Y1961" s="1">
        <v>45475.009722222225</v>
      </c>
      <c r="Z1961">
        <v>24396.71</v>
      </c>
      <c r="AA1961" t="s">
        <v>133</v>
      </c>
      <c r="AC1961" t="s">
        <v>53</v>
      </c>
      <c r="AD1961">
        <v>2969476832</v>
      </c>
      <c r="AE1961" s="1">
        <v>37243</v>
      </c>
      <c r="AF1961" t="s">
        <v>1763</v>
      </c>
      <c r="AG1961" t="s">
        <v>13763</v>
      </c>
      <c r="AH1961" t="s">
        <v>53</v>
      </c>
      <c r="AJ1961" t="s">
        <v>53</v>
      </c>
      <c r="AK1961" t="s">
        <v>2497</v>
      </c>
      <c r="AL1961" t="s">
        <v>68</v>
      </c>
      <c r="AO1961" t="s">
        <v>54</v>
      </c>
      <c r="AP1961" s="1">
        <v>45227.677083333336</v>
      </c>
    </row>
    <row r="1962" spans="1:43" x14ac:dyDescent="0.35">
      <c r="A1962" t="s">
        <v>13764</v>
      </c>
      <c r="B1962" t="s">
        <v>13765</v>
      </c>
      <c r="C1962" t="s">
        <v>4942</v>
      </c>
      <c r="F1962" t="s">
        <v>13766</v>
      </c>
      <c r="H1962" t="s">
        <v>13764</v>
      </c>
      <c r="J1962" t="s">
        <v>1910</v>
      </c>
      <c r="K1962" t="s">
        <v>12960</v>
      </c>
      <c r="M1962" t="s">
        <v>12925</v>
      </c>
      <c r="N1962" t="s">
        <v>12926</v>
      </c>
      <c r="O1962">
        <v>47842</v>
      </c>
      <c r="P1962" t="s">
        <v>50</v>
      </c>
      <c r="U1962" s="1">
        <v>43880</v>
      </c>
      <c r="V1962" s="1">
        <v>43880</v>
      </c>
      <c r="AC1962" t="s">
        <v>53</v>
      </c>
      <c r="AD1962">
        <v>2969735272</v>
      </c>
      <c r="AE1962" s="1">
        <v>42845.40902777778</v>
      </c>
      <c r="AG1962" t="s">
        <v>13767</v>
      </c>
      <c r="AH1962" t="s">
        <v>51</v>
      </c>
      <c r="AJ1962" t="s">
        <v>53</v>
      </c>
      <c r="AO1962" t="s">
        <v>8142</v>
      </c>
    </row>
    <row r="1963" spans="1:43" x14ac:dyDescent="0.35">
      <c r="A1963" t="s">
        <v>13768</v>
      </c>
      <c r="B1963" t="s">
        <v>13769</v>
      </c>
      <c r="C1963" t="s">
        <v>8059</v>
      </c>
      <c r="F1963" t="s">
        <v>13770</v>
      </c>
      <c r="H1963" t="s">
        <v>13771</v>
      </c>
      <c r="I1963" t="s">
        <v>464</v>
      </c>
      <c r="J1963" t="s">
        <v>465</v>
      </c>
      <c r="K1963" t="s">
        <v>13772</v>
      </c>
      <c r="M1963" t="s">
        <v>13773</v>
      </c>
      <c r="N1963" t="s">
        <v>13774</v>
      </c>
      <c r="O1963">
        <v>17011</v>
      </c>
      <c r="P1963" t="s">
        <v>50</v>
      </c>
      <c r="U1963" s="1">
        <v>43880</v>
      </c>
      <c r="V1963" s="1">
        <v>43880</v>
      </c>
      <c r="AC1963" t="s">
        <v>53</v>
      </c>
      <c r="AD1963">
        <v>2969543968</v>
      </c>
      <c r="AE1963" s="1">
        <v>40032.470138888886</v>
      </c>
      <c r="AG1963" t="s">
        <v>13775</v>
      </c>
      <c r="AH1963" t="s">
        <v>51</v>
      </c>
      <c r="AJ1963" t="s">
        <v>53</v>
      </c>
      <c r="AO1963" t="s">
        <v>8142</v>
      </c>
    </row>
    <row r="1964" spans="1:43" x14ac:dyDescent="0.35">
      <c r="A1964" t="s">
        <v>13776</v>
      </c>
      <c r="B1964" t="s">
        <v>3348</v>
      </c>
      <c r="C1964" t="s">
        <v>3349</v>
      </c>
      <c r="H1964" t="s">
        <v>13777</v>
      </c>
      <c r="I1964" t="s">
        <v>61</v>
      </c>
      <c r="J1964" t="s">
        <v>825</v>
      </c>
      <c r="P1964" t="s">
        <v>50</v>
      </c>
      <c r="U1964" s="1">
        <v>43880.46875</v>
      </c>
      <c r="V1964" s="1">
        <v>43880.46875</v>
      </c>
      <c r="W1964" s="1">
        <v>43880.470833333333</v>
      </c>
      <c r="X1964" s="1">
        <v>43880.470833333333</v>
      </c>
      <c r="AC1964" t="s">
        <v>53</v>
      </c>
      <c r="AD1964">
        <v>2969480621</v>
      </c>
      <c r="AE1964" s="1">
        <v>37459</v>
      </c>
      <c r="AF1964" t="s">
        <v>826</v>
      </c>
      <c r="AG1964" t="s">
        <v>13778</v>
      </c>
      <c r="AH1964" t="s">
        <v>53</v>
      </c>
      <c r="AJ1964" t="s">
        <v>53</v>
      </c>
      <c r="AK1964" t="s">
        <v>7072</v>
      </c>
      <c r="AL1964" t="s">
        <v>78</v>
      </c>
      <c r="AO1964" t="s">
        <v>54</v>
      </c>
      <c r="AP1964" s="1">
        <v>43966.581250000003</v>
      </c>
      <c r="AQ1964" s="1">
        <v>43956.646527777775</v>
      </c>
    </row>
    <row r="1965" spans="1:43" x14ac:dyDescent="0.35">
      <c r="A1965" t="s">
        <v>13779</v>
      </c>
      <c r="B1965" t="s">
        <v>13780</v>
      </c>
      <c r="C1965" t="s">
        <v>8247</v>
      </c>
      <c r="D1965" t="s">
        <v>58</v>
      </c>
      <c r="F1965" t="s">
        <v>13781</v>
      </c>
      <c r="G1965" t="s">
        <v>13782</v>
      </c>
      <c r="H1965" t="s">
        <v>8248</v>
      </c>
      <c r="I1965" t="s">
        <v>179</v>
      </c>
      <c r="J1965" t="s">
        <v>49</v>
      </c>
      <c r="P1965" t="s">
        <v>50</v>
      </c>
      <c r="U1965" s="1">
        <v>43880.504166666666</v>
      </c>
      <c r="V1965" s="1">
        <v>43880.504166666666</v>
      </c>
      <c r="AC1965" t="s">
        <v>53</v>
      </c>
      <c r="AD1965">
        <v>2969485219</v>
      </c>
      <c r="AE1965" s="1">
        <v>37784</v>
      </c>
      <c r="AG1965" t="s">
        <v>13783</v>
      </c>
      <c r="AH1965" t="s">
        <v>53</v>
      </c>
      <c r="AJ1965" t="s">
        <v>53</v>
      </c>
      <c r="AK1965" t="s">
        <v>13346</v>
      </c>
      <c r="AO1965" t="s">
        <v>54</v>
      </c>
    </row>
    <row r="1966" spans="1:43" x14ac:dyDescent="0.35">
      <c r="A1966" t="s">
        <v>13784</v>
      </c>
      <c r="B1966" t="s">
        <v>13785</v>
      </c>
      <c r="C1966" t="s">
        <v>13786</v>
      </c>
      <c r="F1966">
        <v>9708528040</v>
      </c>
      <c r="G1966">
        <v>9708528040</v>
      </c>
      <c r="H1966" t="s">
        <v>13787</v>
      </c>
      <c r="I1966" t="s">
        <v>200</v>
      </c>
      <c r="J1966" t="s">
        <v>13788</v>
      </c>
      <c r="K1966" t="s">
        <v>13789</v>
      </c>
      <c r="M1966" t="s">
        <v>143</v>
      </c>
      <c r="N1966" t="s">
        <v>65</v>
      </c>
      <c r="O1966">
        <v>81506</v>
      </c>
      <c r="P1966" t="s">
        <v>50</v>
      </c>
      <c r="U1966" s="1">
        <v>43880.644444444442</v>
      </c>
      <c r="V1966" s="1">
        <v>43880.644444444442</v>
      </c>
      <c r="W1966" s="1">
        <v>43880.654861111114</v>
      </c>
      <c r="X1966" s="1">
        <v>43880.654861111114</v>
      </c>
      <c r="AC1966" t="s">
        <v>51</v>
      </c>
      <c r="AD1966">
        <v>2969951568</v>
      </c>
      <c r="AE1966" s="1">
        <v>43880.654861111114</v>
      </c>
      <c r="AF1966" t="s">
        <v>13790</v>
      </c>
      <c r="AG1966" t="s">
        <v>13791</v>
      </c>
      <c r="AH1966" t="s">
        <v>53</v>
      </c>
      <c r="AJ1966" t="s">
        <v>53</v>
      </c>
      <c r="AK1966" t="s">
        <v>8166</v>
      </c>
      <c r="AL1966" t="s">
        <v>78</v>
      </c>
      <c r="AO1966" t="s">
        <v>54</v>
      </c>
      <c r="AP1966" s="1">
        <v>45453.673611111109</v>
      </c>
    </row>
    <row r="1967" spans="1:43" x14ac:dyDescent="0.35">
      <c r="A1967" t="s">
        <v>13792</v>
      </c>
      <c r="B1967" t="s">
        <v>13793</v>
      </c>
      <c r="C1967" t="s">
        <v>9902</v>
      </c>
      <c r="D1967" t="s">
        <v>13794</v>
      </c>
      <c r="F1967" t="s">
        <v>13795</v>
      </c>
      <c r="G1967" t="s">
        <v>13796</v>
      </c>
      <c r="H1967" t="s">
        <v>13797</v>
      </c>
      <c r="I1967" t="s">
        <v>271</v>
      </c>
      <c r="J1967" t="s">
        <v>13798</v>
      </c>
      <c r="K1967" t="s">
        <v>13799</v>
      </c>
      <c r="M1967" t="s">
        <v>13800</v>
      </c>
      <c r="N1967" t="s">
        <v>287</v>
      </c>
      <c r="O1967">
        <v>80951</v>
      </c>
      <c r="P1967" t="s">
        <v>50</v>
      </c>
      <c r="U1967" s="1">
        <v>43880.677083333336</v>
      </c>
      <c r="V1967" s="1">
        <v>43880.677083333336</v>
      </c>
      <c r="W1967" s="1">
        <v>43882.414583333331</v>
      </c>
      <c r="X1967" s="1">
        <v>43882.414583333331</v>
      </c>
      <c r="AC1967" t="s">
        <v>51</v>
      </c>
      <c r="AD1967">
        <v>2969837991</v>
      </c>
      <c r="AE1967" s="1">
        <v>43363.585416666669</v>
      </c>
      <c r="AF1967" t="s">
        <v>13801</v>
      </c>
      <c r="AG1967" t="s">
        <v>13802</v>
      </c>
      <c r="AH1967" t="s">
        <v>53</v>
      </c>
      <c r="AJ1967" t="s">
        <v>53</v>
      </c>
      <c r="AK1967" t="s">
        <v>8166</v>
      </c>
      <c r="AL1967" t="s">
        <v>78</v>
      </c>
      <c r="AO1967" t="s">
        <v>54</v>
      </c>
    </row>
    <row r="1968" spans="1:43" x14ac:dyDescent="0.35">
      <c r="A1968" t="s">
        <v>13803</v>
      </c>
      <c r="B1968" t="s">
        <v>13804</v>
      </c>
      <c r="C1968" t="s">
        <v>13805</v>
      </c>
      <c r="F1968" t="s">
        <v>13806</v>
      </c>
      <c r="H1968" t="s">
        <v>13807</v>
      </c>
      <c r="I1968" t="s">
        <v>179</v>
      </c>
      <c r="J1968" t="s">
        <v>491</v>
      </c>
      <c r="K1968" t="s">
        <v>13808</v>
      </c>
      <c r="M1968" t="s">
        <v>159</v>
      </c>
      <c r="N1968" t="s">
        <v>326</v>
      </c>
      <c r="O1968">
        <v>80906</v>
      </c>
      <c r="P1968" t="s">
        <v>50</v>
      </c>
      <c r="U1968" s="1">
        <v>43881.345138888886</v>
      </c>
      <c r="V1968" s="1">
        <v>43881.345138888886</v>
      </c>
      <c r="W1968" s="1">
        <v>43881.730555555558</v>
      </c>
      <c r="X1968" s="1">
        <v>43881.730555555558</v>
      </c>
      <c r="AC1968" t="s">
        <v>53</v>
      </c>
      <c r="AD1968">
        <v>2969472760</v>
      </c>
      <c r="AE1968" s="1">
        <v>36916.71597222222</v>
      </c>
      <c r="AF1968" t="s">
        <v>2522</v>
      </c>
      <c r="AG1968" t="s">
        <v>13809</v>
      </c>
      <c r="AH1968" t="s">
        <v>53</v>
      </c>
      <c r="AJ1968" t="s">
        <v>53</v>
      </c>
      <c r="AK1968" t="s">
        <v>8166</v>
      </c>
      <c r="AL1968" t="s">
        <v>78</v>
      </c>
      <c r="AO1968" t="s">
        <v>54</v>
      </c>
      <c r="AP1968" s="1">
        <v>45386.54583333333</v>
      </c>
    </row>
    <row r="1969" spans="1:43" x14ac:dyDescent="0.35">
      <c r="A1969" t="s">
        <v>13810</v>
      </c>
      <c r="B1969" t="s">
        <v>13811</v>
      </c>
      <c r="C1969" t="s">
        <v>13811</v>
      </c>
      <c r="F1969" t="s">
        <v>13812</v>
      </c>
      <c r="H1969" t="s">
        <v>13813</v>
      </c>
      <c r="I1969" t="s">
        <v>101</v>
      </c>
      <c r="J1969" t="s">
        <v>4083</v>
      </c>
      <c r="K1969" t="s">
        <v>13814</v>
      </c>
      <c r="M1969" t="s">
        <v>13815</v>
      </c>
      <c r="N1969" t="s">
        <v>287</v>
      </c>
      <c r="O1969">
        <v>81657</v>
      </c>
      <c r="P1969" t="s">
        <v>50</v>
      </c>
      <c r="Q1969" t="s">
        <v>4134</v>
      </c>
      <c r="R1969">
        <v>51499</v>
      </c>
      <c r="S1969" t="s">
        <v>5759</v>
      </c>
      <c r="T1969" t="s">
        <v>4176</v>
      </c>
      <c r="U1969" s="1">
        <v>42606.629166666666</v>
      </c>
      <c r="V1969" s="1">
        <v>43881.487500000003</v>
      </c>
      <c r="W1969" s="1">
        <v>42606.629861111112</v>
      </c>
      <c r="X1969" s="1">
        <v>44064.607638888891</v>
      </c>
      <c r="AC1969" t="s">
        <v>51</v>
      </c>
      <c r="AD1969">
        <v>2969503261</v>
      </c>
      <c r="AE1969" s="1">
        <v>37914</v>
      </c>
      <c r="AF1969" t="s">
        <v>4086</v>
      </c>
      <c r="AG1969" t="s">
        <v>13816</v>
      </c>
      <c r="AH1969" t="s">
        <v>51</v>
      </c>
      <c r="AJ1969" t="s">
        <v>53</v>
      </c>
      <c r="AL1969" t="s">
        <v>78</v>
      </c>
      <c r="AO1969" t="s">
        <v>54</v>
      </c>
      <c r="AP1969" s="1">
        <v>45471.695138888892</v>
      </c>
      <c r="AQ1969" s="1">
        <v>44078.443749999999</v>
      </c>
    </row>
    <row r="1970" spans="1:43" x14ac:dyDescent="0.35">
      <c r="A1970" t="s">
        <v>13817</v>
      </c>
      <c r="B1970" t="s">
        <v>7114</v>
      </c>
      <c r="C1970" t="s">
        <v>2769</v>
      </c>
      <c r="F1970" t="s">
        <v>7115</v>
      </c>
      <c r="H1970" t="s">
        <v>13817</v>
      </c>
      <c r="J1970" t="s">
        <v>7117</v>
      </c>
      <c r="K1970" t="s">
        <v>13818</v>
      </c>
      <c r="M1970" t="s">
        <v>159</v>
      </c>
      <c r="N1970" t="s">
        <v>65</v>
      </c>
      <c r="O1970">
        <v>80939</v>
      </c>
      <c r="P1970" t="s">
        <v>50</v>
      </c>
      <c r="U1970" s="1">
        <v>43882</v>
      </c>
      <c r="V1970" s="1">
        <v>43882</v>
      </c>
      <c r="W1970" s="1">
        <v>43882.426388888889</v>
      </c>
      <c r="X1970" s="1">
        <v>43882.426388888889</v>
      </c>
      <c r="AC1970" t="s">
        <v>51</v>
      </c>
      <c r="AD1970">
        <v>2969515258</v>
      </c>
      <c r="AE1970" s="1">
        <v>38652.375</v>
      </c>
      <c r="AF1970" t="s">
        <v>7119</v>
      </c>
      <c r="AG1970" t="s">
        <v>13819</v>
      </c>
      <c r="AH1970" t="s">
        <v>51</v>
      </c>
      <c r="AJ1970" t="s">
        <v>53</v>
      </c>
      <c r="AL1970" t="s">
        <v>78</v>
      </c>
      <c r="AO1970" t="s">
        <v>5443</v>
      </c>
      <c r="AP1970" s="1">
        <v>45457.529861111114</v>
      </c>
      <c r="AQ1970" s="1">
        <v>45031.0625</v>
      </c>
    </row>
    <row r="1971" spans="1:43" x14ac:dyDescent="0.35">
      <c r="A1971" t="s">
        <v>13820</v>
      </c>
      <c r="B1971" t="s">
        <v>13821</v>
      </c>
      <c r="C1971" t="s">
        <v>1614</v>
      </c>
      <c r="F1971">
        <v>9155911400</v>
      </c>
      <c r="H1971" t="s">
        <v>13820</v>
      </c>
      <c r="J1971" t="s">
        <v>13822</v>
      </c>
      <c r="K1971" t="s">
        <v>13823</v>
      </c>
      <c r="M1971" t="s">
        <v>753</v>
      </c>
      <c r="N1971" t="s">
        <v>798</v>
      </c>
      <c r="O1971" t="s">
        <v>13824</v>
      </c>
      <c r="P1971" t="s">
        <v>50</v>
      </c>
      <c r="U1971" s="1">
        <v>43882</v>
      </c>
      <c r="V1971" s="1">
        <v>43882</v>
      </c>
      <c r="W1971" s="1">
        <v>43882.444444444445</v>
      </c>
      <c r="X1971" s="1">
        <v>43882.444444444445</v>
      </c>
      <c r="AC1971" t="s">
        <v>51</v>
      </c>
      <c r="AD1971">
        <v>2969952086</v>
      </c>
      <c r="AE1971" s="1">
        <v>43885.477777777778</v>
      </c>
      <c r="AF1971" t="s">
        <v>13825</v>
      </c>
      <c r="AG1971" t="s">
        <v>13826</v>
      </c>
      <c r="AH1971" t="s">
        <v>51</v>
      </c>
      <c r="AJ1971" t="s">
        <v>53</v>
      </c>
      <c r="AL1971" t="s">
        <v>78</v>
      </c>
      <c r="AO1971" t="s">
        <v>5443</v>
      </c>
      <c r="AP1971" s="1">
        <v>44449.629861111112</v>
      </c>
    </row>
    <row r="1972" spans="1:43" x14ac:dyDescent="0.35">
      <c r="A1972" t="s">
        <v>13827</v>
      </c>
      <c r="B1972" t="s">
        <v>2072</v>
      </c>
      <c r="C1972" t="s">
        <v>7633</v>
      </c>
      <c r="F1972">
        <f>1720-415-4426</f>
        <v>-3121</v>
      </c>
      <c r="H1972" t="s">
        <v>13828</v>
      </c>
      <c r="J1972" t="s">
        <v>13744</v>
      </c>
      <c r="K1972" t="s">
        <v>273</v>
      </c>
      <c r="M1972" t="s">
        <v>274</v>
      </c>
      <c r="N1972" t="s">
        <v>275</v>
      </c>
      <c r="O1972">
        <v>27612</v>
      </c>
      <c r="P1972" t="s">
        <v>50</v>
      </c>
      <c r="U1972" s="1">
        <v>43882</v>
      </c>
      <c r="V1972" s="1">
        <v>43882</v>
      </c>
      <c r="W1972" s="1">
        <v>43882.477083333331</v>
      </c>
      <c r="X1972" s="1">
        <v>43882.477083333331</v>
      </c>
      <c r="AC1972" t="s">
        <v>53</v>
      </c>
      <c r="AD1972">
        <v>2969474461</v>
      </c>
      <c r="AE1972" s="1">
        <v>37104.381944444445</v>
      </c>
      <c r="AF1972" t="s">
        <v>13829</v>
      </c>
      <c r="AG1972" t="s">
        <v>13830</v>
      </c>
      <c r="AH1972" t="s">
        <v>51</v>
      </c>
      <c r="AJ1972" t="s">
        <v>53</v>
      </c>
      <c r="AL1972" t="s">
        <v>68</v>
      </c>
      <c r="AO1972" t="s">
        <v>8142</v>
      </c>
      <c r="AP1972" s="1">
        <v>45176.409722222219</v>
      </c>
    </row>
    <row r="1973" spans="1:43" x14ac:dyDescent="0.35">
      <c r="A1973" t="s">
        <v>13831</v>
      </c>
      <c r="B1973" t="s">
        <v>11992</v>
      </c>
      <c r="C1973" t="s">
        <v>13832</v>
      </c>
      <c r="F1973" t="s">
        <v>13833</v>
      </c>
      <c r="H1973" t="s">
        <v>13831</v>
      </c>
      <c r="J1973" t="s">
        <v>13834</v>
      </c>
      <c r="K1973" t="s">
        <v>13835</v>
      </c>
      <c r="M1973" t="s">
        <v>7001</v>
      </c>
      <c r="N1973" t="s">
        <v>253</v>
      </c>
      <c r="O1973" t="s">
        <v>13836</v>
      </c>
      <c r="P1973" t="s">
        <v>50</v>
      </c>
      <c r="U1973" s="1">
        <v>43882</v>
      </c>
      <c r="V1973" s="1">
        <v>43882</v>
      </c>
      <c r="W1973" s="1">
        <v>43882.318749999999</v>
      </c>
      <c r="X1973" s="1">
        <v>43882.318749999999</v>
      </c>
      <c r="AC1973" t="s">
        <v>53</v>
      </c>
      <c r="AD1973">
        <v>2970077455</v>
      </c>
      <c r="AE1973" s="1">
        <v>44375.563888888886</v>
      </c>
      <c r="AG1973" t="s">
        <v>13837</v>
      </c>
      <c r="AH1973" t="s">
        <v>51</v>
      </c>
      <c r="AJ1973" t="s">
        <v>53</v>
      </c>
      <c r="AL1973" t="s">
        <v>78</v>
      </c>
      <c r="AO1973" t="s">
        <v>8142</v>
      </c>
      <c r="AP1973" s="1">
        <v>45083.258333333331</v>
      </c>
      <c r="AQ1973" s="1">
        <v>43882.37777777778</v>
      </c>
    </row>
    <row r="1974" spans="1:43" x14ac:dyDescent="0.35">
      <c r="A1974" t="s">
        <v>13838</v>
      </c>
      <c r="B1974" t="s">
        <v>13839</v>
      </c>
      <c r="C1974" t="s">
        <v>9136</v>
      </c>
      <c r="H1974" t="s">
        <v>13840</v>
      </c>
      <c r="J1974" t="s">
        <v>4733</v>
      </c>
      <c r="K1974" t="s">
        <v>4734</v>
      </c>
      <c r="M1974" t="s">
        <v>4735</v>
      </c>
      <c r="N1974" t="s">
        <v>4736</v>
      </c>
      <c r="O1974" t="s">
        <v>4737</v>
      </c>
      <c r="P1974" t="s">
        <v>50</v>
      </c>
      <c r="U1974" s="1">
        <v>43882</v>
      </c>
      <c r="V1974" s="1">
        <v>43882</v>
      </c>
      <c r="AC1974" t="s">
        <v>53</v>
      </c>
      <c r="AD1974">
        <v>2969477259</v>
      </c>
      <c r="AE1974" s="1">
        <v>37277</v>
      </c>
      <c r="AG1974" t="s">
        <v>13841</v>
      </c>
      <c r="AH1974" t="s">
        <v>51</v>
      </c>
      <c r="AJ1974" t="s">
        <v>53</v>
      </c>
      <c r="AO1974" t="s">
        <v>8142</v>
      </c>
    </row>
    <row r="1975" spans="1:43" x14ac:dyDescent="0.35">
      <c r="A1975" t="s">
        <v>13842</v>
      </c>
      <c r="B1975" t="s">
        <v>13843</v>
      </c>
      <c r="C1975" t="s">
        <v>13844</v>
      </c>
      <c r="D1975" t="s">
        <v>451</v>
      </c>
      <c r="H1975" t="s">
        <v>13845</v>
      </c>
      <c r="I1975" t="s">
        <v>61</v>
      </c>
      <c r="J1975" t="s">
        <v>62</v>
      </c>
      <c r="P1975" t="s">
        <v>50</v>
      </c>
      <c r="U1975" s="1">
        <v>43882.381249999999</v>
      </c>
      <c r="V1975" s="1">
        <v>43882.381249999999</v>
      </c>
      <c r="W1975" s="1">
        <v>43882.409722222219</v>
      </c>
      <c r="X1975" s="1">
        <v>43882.409722222219</v>
      </c>
      <c r="AC1975" t="s">
        <v>51</v>
      </c>
      <c r="AD1975">
        <v>2969479981</v>
      </c>
      <c r="AE1975" s="1">
        <v>37426</v>
      </c>
      <c r="AF1975" t="s">
        <v>1655</v>
      </c>
      <c r="AG1975" t="s">
        <v>13846</v>
      </c>
      <c r="AH1975" t="s">
        <v>53</v>
      </c>
      <c r="AJ1975" t="s">
        <v>53</v>
      </c>
      <c r="AK1975" t="s">
        <v>13346</v>
      </c>
      <c r="AL1975" t="s">
        <v>78</v>
      </c>
      <c r="AO1975" t="s">
        <v>54</v>
      </c>
      <c r="AP1975" s="1">
        <v>45475.591666666667</v>
      </c>
      <c r="AQ1975" s="1">
        <v>45398.461111111108</v>
      </c>
    </row>
    <row r="1976" spans="1:43" x14ac:dyDescent="0.35">
      <c r="A1976" t="s">
        <v>13847</v>
      </c>
      <c r="B1976" t="s">
        <v>13848</v>
      </c>
      <c r="C1976" t="s">
        <v>13849</v>
      </c>
      <c r="F1976" t="s">
        <v>13850</v>
      </c>
      <c r="H1976" t="s">
        <v>13851</v>
      </c>
      <c r="I1976" t="s">
        <v>61</v>
      </c>
      <c r="J1976" t="s">
        <v>12660</v>
      </c>
      <c r="K1976" t="s">
        <v>13852</v>
      </c>
      <c r="M1976" t="s">
        <v>11884</v>
      </c>
      <c r="N1976" t="s">
        <v>287</v>
      </c>
      <c r="O1976">
        <v>81101</v>
      </c>
      <c r="P1976" t="s">
        <v>50</v>
      </c>
      <c r="U1976" s="1">
        <v>43882.421527777777</v>
      </c>
      <c r="V1976" s="1">
        <v>43882.421527777777</v>
      </c>
      <c r="W1976" s="1">
        <v>43882.422222222223</v>
      </c>
      <c r="X1976" s="1">
        <v>43882.422222222223</v>
      </c>
      <c r="AC1976" t="s">
        <v>53</v>
      </c>
      <c r="AD1976">
        <v>2969549151</v>
      </c>
      <c r="AE1976" s="1">
        <v>40212.38958333333</v>
      </c>
      <c r="AF1976" t="s">
        <v>13853</v>
      </c>
      <c r="AG1976" t="s">
        <v>13854</v>
      </c>
      <c r="AH1976" t="s">
        <v>51</v>
      </c>
      <c r="AI1976" t="s">
        <v>51</v>
      </c>
      <c r="AJ1976" t="s">
        <v>53</v>
      </c>
      <c r="AL1976" t="s">
        <v>78</v>
      </c>
      <c r="AO1976" t="s">
        <v>54</v>
      </c>
      <c r="AP1976" s="1">
        <v>45460.781944444447</v>
      </c>
    </row>
    <row r="1977" spans="1:43" x14ac:dyDescent="0.35">
      <c r="A1977" t="s">
        <v>13855</v>
      </c>
      <c r="B1977" t="s">
        <v>13856</v>
      </c>
      <c r="C1977" t="s">
        <v>11264</v>
      </c>
      <c r="F1977">
        <f>1575-741-225</f>
        <v>609</v>
      </c>
      <c r="H1977" t="s">
        <v>13857</v>
      </c>
      <c r="J1977" t="s">
        <v>13858</v>
      </c>
      <c r="N1977" t="s">
        <v>398</v>
      </c>
      <c r="O1977">
        <v>87718</v>
      </c>
      <c r="P1977" t="s">
        <v>50</v>
      </c>
      <c r="U1977" s="1">
        <v>43884</v>
      </c>
      <c r="V1977" s="1">
        <v>43884</v>
      </c>
      <c r="W1977" s="1">
        <v>43884.506944444445</v>
      </c>
      <c r="X1977" s="1">
        <v>43884.506944444445</v>
      </c>
      <c r="AC1977" t="s">
        <v>53</v>
      </c>
      <c r="AD1977">
        <v>1000000001</v>
      </c>
      <c r="AE1977" s="1">
        <v>39973.351388888892</v>
      </c>
      <c r="AF1977" t="s">
        <v>3377</v>
      </c>
      <c r="AG1977" t="s">
        <v>13859</v>
      </c>
      <c r="AH1977" t="s">
        <v>51</v>
      </c>
      <c r="AJ1977" t="s">
        <v>53</v>
      </c>
      <c r="AL1977" t="s">
        <v>78</v>
      </c>
      <c r="AO1977" t="s">
        <v>8142</v>
      </c>
      <c r="AP1977" s="1">
        <v>44656.594444444447</v>
      </c>
    </row>
    <row r="1978" spans="1:43" x14ac:dyDescent="0.35">
      <c r="A1978" t="s">
        <v>13860</v>
      </c>
      <c r="B1978" t="s">
        <v>13861</v>
      </c>
      <c r="C1978" t="s">
        <v>375</v>
      </c>
      <c r="D1978" t="s">
        <v>861</v>
      </c>
      <c r="F1978" t="s">
        <v>13862</v>
      </c>
      <c r="G1978">
        <v>9202073731</v>
      </c>
      <c r="H1978" t="s">
        <v>13863</v>
      </c>
      <c r="I1978" t="s">
        <v>464</v>
      </c>
      <c r="J1978" t="s">
        <v>465</v>
      </c>
      <c r="K1978" t="s">
        <v>13864</v>
      </c>
      <c r="M1978" t="s">
        <v>13865</v>
      </c>
      <c r="N1978" t="s">
        <v>13866</v>
      </c>
      <c r="O1978">
        <v>53221</v>
      </c>
      <c r="P1978" t="s">
        <v>50</v>
      </c>
      <c r="U1978" s="1">
        <v>43885</v>
      </c>
      <c r="V1978" s="1">
        <v>43885</v>
      </c>
      <c r="AC1978" t="s">
        <v>53</v>
      </c>
      <c r="AD1978">
        <v>2969543968</v>
      </c>
      <c r="AE1978" s="1">
        <v>40032.470138888886</v>
      </c>
      <c r="AG1978" t="s">
        <v>13867</v>
      </c>
      <c r="AH1978" t="s">
        <v>51</v>
      </c>
      <c r="AJ1978" t="s">
        <v>53</v>
      </c>
      <c r="AO1978" t="s">
        <v>8142</v>
      </c>
    </row>
    <row r="1979" spans="1:43" x14ac:dyDescent="0.35">
      <c r="A1979" t="s">
        <v>13868</v>
      </c>
      <c r="B1979" t="s">
        <v>2148</v>
      </c>
      <c r="C1979" t="s">
        <v>1471</v>
      </c>
      <c r="F1979" t="s">
        <v>13869</v>
      </c>
      <c r="H1979" t="s">
        <v>13868</v>
      </c>
      <c r="J1979" t="s">
        <v>13870</v>
      </c>
      <c r="K1979" t="s">
        <v>13871</v>
      </c>
      <c r="M1979" t="s">
        <v>252</v>
      </c>
      <c r="N1979" t="s">
        <v>253</v>
      </c>
      <c r="O1979">
        <v>88061</v>
      </c>
      <c r="P1979" t="s">
        <v>50</v>
      </c>
      <c r="U1979" s="1">
        <v>43885</v>
      </c>
      <c r="V1979" s="1">
        <v>43885</v>
      </c>
      <c r="W1979" s="1">
        <v>43885.623611111114</v>
      </c>
      <c r="X1979" s="1">
        <v>43885.623611111114</v>
      </c>
      <c r="AC1979" t="s">
        <v>53</v>
      </c>
      <c r="AD1979">
        <v>2969579413</v>
      </c>
      <c r="AE1979" s="1">
        <v>41165.545138888891</v>
      </c>
      <c r="AF1979" t="s">
        <v>13872</v>
      </c>
      <c r="AG1979" t="s">
        <v>13873</v>
      </c>
      <c r="AH1979" t="s">
        <v>51</v>
      </c>
      <c r="AJ1979" t="s">
        <v>53</v>
      </c>
      <c r="AL1979" t="s">
        <v>78</v>
      </c>
      <c r="AO1979" t="s">
        <v>5443</v>
      </c>
      <c r="AP1979" s="1">
        <v>44790.422222222223</v>
      </c>
    </row>
    <row r="1980" spans="1:43" x14ac:dyDescent="0.35">
      <c r="A1980" t="s">
        <v>13874</v>
      </c>
      <c r="B1980" t="s">
        <v>572</v>
      </c>
      <c r="C1980" t="s">
        <v>12233</v>
      </c>
      <c r="D1980" t="s">
        <v>58</v>
      </c>
      <c r="H1980" t="s">
        <v>13875</v>
      </c>
      <c r="I1980" t="s">
        <v>61</v>
      </c>
      <c r="J1980" t="s">
        <v>407</v>
      </c>
      <c r="P1980" t="s">
        <v>50</v>
      </c>
      <c r="U1980" s="1">
        <v>43885.604166666664</v>
      </c>
      <c r="V1980" s="1">
        <v>43885.604166666664</v>
      </c>
      <c r="W1980" s="1">
        <v>43885.65</v>
      </c>
      <c r="X1980" s="1">
        <v>43885.65</v>
      </c>
      <c r="AC1980" t="s">
        <v>53</v>
      </c>
      <c r="AD1980">
        <v>2969475309</v>
      </c>
      <c r="AE1980" s="1">
        <v>37159</v>
      </c>
      <c r="AF1980" t="s">
        <v>408</v>
      </c>
      <c r="AG1980" t="s">
        <v>13876</v>
      </c>
      <c r="AH1980" t="s">
        <v>53</v>
      </c>
      <c r="AJ1980" t="s">
        <v>53</v>
      </c>
      <c r="AK1980" t="s">
        <v>7761</v>
      </c>
      <c r="AL1980" t="s">
        <v>78</v>
      </c>
      <c r="AO1980" t="s">
        <v>54</v>
      </c>
    </row>
    <row r="1981" spans="1:43" x14ac:dyDescent="0.35">
      <c r="A1981" t="s">
        <v>13877</v>
      </c>
      <c r="B1981" t="s">
        <v>13878</v>
      </c>
      <c r="C1981" t="s">
        <v>13879</v>
      </c>
      <c r="F1981" t="s">
        <v>13880</v>
      </c>
      <c r="G1981">
        <v>2256778500</v>
      </c>
      <c r="H1981" t="s">
        <v>13881</v>
      </c>
      <c r="I1981" t="s">
        <v>780</v>
      </c>
      <c r="J1981" t="s">
        <v>10434</v>
      </c>
      <c r="K1981" t="s">
        <v>13882</v>
      </c>
      <c r="M1981" t="s">
        <v>10547</v>
      </c>
      <c r="N1981" t="s">
        <v>1245</v>
      </c>
      <c r="O1981">
        <v>35252</v>
      </c>
      <c r="P1981" t="s">
        <v>50</v>
      </c>
      <c r="U1981" s="1">
        <v>43886</v>
      </c>
      <c r="V1981" s="1">
        <v>43886</v>
      </c>
      <c r="AC1981" t="s">
        <v>53</v>
      </c>
      <c r="AD1981">
        <v>2969478809</v>
      </c>
      <c r="AE1981" s="1">
        <v>37358</v>
      </c>
      <c r="AG1981" t="s">
        <v>13883</v>
      </c>
      <c r="AH1981" t="s">
        <v>51</v>
      </c>
      <c r="AJ1981" t="s">
        <v>53</v>
      </c>
      <c r="AO1981" t="s">
        <v>8142</v>
      </c>
    </row>
    <row r="1982" spans="1:43" x14ac:dyDescent="0.35">
      <c r="A1982" t="s">
        <v>13884</v>
      </c>
      <c r="B1982" t="s">
        <v>13885</v>
      </c>
      <c r="C1982" t="s">
        <v>302</v>
      </c>
      <c r="F1982" t="s">
        <v>13886</v>
      </c>
      <c r="H1982" t="s">
        <v>13884</v>
      </c>
      <c r="J1982" t="s">
        <v>1910</v>
      </c>
      <c r="K1982" t="s">
        <v>13210</v>
      </c>
      <c r="M1982" t="s">
        <v>12925</v>
      </c>
      <c r="N1982" t="s">
        <v>12926</v>
      </c>
      <c r="O1982">
        <v>47842</v>
      </c>
      <c r="P1982" t="s">
        <v>50</v>
      </c>
      <c r="U1982" s="1">
        <v>43886</v>
      </c>
      <c r="V1982" s="1">
        <v>43886</v>
      </c>
      <c r="AC1982" t="s">
        <v>53</v>
      </c>
      <c r="AD1982">
        <v>2969735272</v>
      </c>
      <c r="AE1982" s="1">
        <v>42845.40902777778</v>
      </c>
      <c r="AG1982" t="s">
        <v>13887</v>
      </c>
      <c r="AH1982" t="s">
        <v>51</v>
      </c>
      <c r="AJ1982" t="s">
        <v>53</v>
      </c>
      <c r="AO1982" t="s">
        <v>8142</v>
      </c>
    </row>
    <row r="1983" spans="1:43" x14ac:dyDescent="0.35">
      <c r="A1983" t="s">
        <v>13888</v>
      </c>
      <c r="B1983" t="s">
        <v>13889</v>
      </c>
      <c r="C1983" t="s">
        <v>1338</v>
      </c>
      <c r="F1983" t="s">
        <v>13890</v>
      </c>
      <c r="H1983" t="s">
        <v>13888</v>
      </c>
      <c r="J1983" t="s">
        <v>6204</v>
      </c>
      <c r="K1983" t="s">
        <v>7444</v>
      </c>
      <c r="M1983" t="s">
        <v>6206</v>
      </c>
      <c r="N1983" t="s">
        <v>1515</v>
      </c>
      <c r="O1983">
        <v>85281</v>
      </c>
      <c r="P1983" t="s">
        <v>50</v>
      </c>
      <c r="U1983" s="1">
        <v>43886</v>
      </c>
      <c r="V1983" s="1">
        <v>43886</v>
      </c>
      <c r="W1983" s="1">
        <v>43888.449305555558</v>
      </c>
      <c r="X1983" s="1">
        <v>43888.449305555558</v>
      </c>
      <c r="AC1983" t="s">
        <v>53</v>
      </c>
      <c r="AD1983">
        <v>2969477856</v>
      </c>
      <c r="AE1983" s="1">
        <v>37312</v>
      </c>
      <c r="AF1983" t="s">
        <v>6207</v>
      </c>
      <c r="AG1983" t="s">
        <v>13891</v>
      </c>
      <c r="AH1983" t="s">
        <v>51</v>
      </c>
      <c r="AJ1983" t="s">
        <v>53</v>
      </c>
      <c r="AL1983" t="s">
        <v>78</v>
      </c>
      <c r="AO1983" t="s">
        <v>5443</v>
      </c>
      <c r="AP1983" s="1">
        <v>45356.48541666667</v>
      </c>
      <c r="AQ1983" s="1">
        <v>45354.584722222222</v>
      </c>
    </row>
    <row r="1984" spans="1:43" x14ac:dyDescent="0.35">
      <c r="A1984" t="s">
        <v>13892</v>
      </c>
      <c r="B1984" t="s">
        <v>13893</v>
      </c>
      <c r="C1984" t="s">
        <v>10482</v>
      </c>
      <c r="F1984">
        <v>7196915072</v>
      </c>
      <c r="H1984" t="s">
        <v>13892</v>
      </c>
      <c r="J1984" t="s">
        <v>13894</v>
      </c>
      <c r="K1984" t="s">
        <v>13895</v>
      </c>
      <c r="M1984" t="s">
        <v>13896</v>
      </c>
      <c r="N1984" t="s">
        <v>65</v>
      </c>
      <c r="O1984">
        <v>81071</v>
      </c>
      <c r="P1984" t="s">
        <v>50</v>
      </c>
      <c r="U1984" s="1">
        <v>43886</v>
      </c>
      <c r="V1984" s="1">
        <v>43886</v>
      </c>
      <c r="W1984" s="1">
        <v>43886.4375</v>
      </c>
      <c r="X1984" s="1">
        <v>43886.4375</v>
      </c>
      <c r="AC1984" t="s">
        <v>51</v>
      </c>
      <c r="AD1984">
        <v>1000000001</v>
      </c>
      <c r="AE1984" s="1">
        <v>39973.351388888892</v>
      </c>
      <c r="AF1984" t="s">
        <v>3377</v>
      </c>
      <c r="AG1984" t="s">
        <v>13897</v>
      </c>
      <c r="AH1984" t="s">
        <v>51</v>
      </c>
      <c r="AJ1984" t="s">
        <v>53</v>
      </c>
      <c r="AL1984" t="s">
        <v>78</v>
      </c>
      <c r="AO1984" t="s">
        <v>5443</v>
      </c>
      <c r="AP1984" s="1">
        <v>44511.470138888886</v>
      </c>
      <c r="AQ1984" s="1">
        <v>44511.476388888892</v>
      </c>
    </row>
    <row r="1985" spans="1:43" x14ac:dyDescent="0.35">
      <c r="A1985" t="s">
        <v>13898</v>
      </c>
      <c r="B1985" t="s">
        <v>13899</v>
      </c>
      <c r="C1985" t="s">
        <v>13900</v>
      </c>
      <c r="F1985" t="s">
        <v>13901</v>
      </c>
      <c r="H1985" t="s">
        <v>13902</v>
      </c>
      <c r="J1985" t="s">
        <v>5217</v>
      </c>
      <c r="K1985" t="s">
        <v>13903</v>
      </c>
      <c r="M1985" t="s">
        <v>5276</v>
      </c>
      <c r="N1985" t="s">
        <v>5277</v>
      </c>
      <c r="O1985">
        <v>82716</v>
      </c>
      <c r="P1985" t="s">
        <v>50</v>
      </c>
      <c r="U1985" s="1">
        <v>43886</v>
      </c>
      <c r="V1985" s="1">
        <v>43886</v>
      </c>
      <c r="W1985" s="1">
        <v>43886.429166666669</v>
      </c>
      <c r="X1985" s="1">
        <v>43886.429166666669</v>
      </c>
      <c r="AC1985" t="s">
        <v>53</v>
      </c>
      <c r="AD1985">
        <v>2969475162</v>
      </c>
      <c r="AE1985" s="1">
        <v>37147</v>
      </c>
      <c r="AF1985" t="s">
        <v>5221</v>
      </c>
      <c r="AG1985" t="s">
        <v>13904</v>
      </c>
      <c r="AH1985" t="s">
        <v>51</v>
      </c>
      <c r="AJ1985" t="s">
        <v>53</v>
      </c>
      <c r="AL1985" t="s">
        <v>78</v>
      </c>
      <c r="AO1985" t="s">
        <v>5443</v>
      </c>
      <c r="AP1985" s="1">
        <v>44770.7</v>
      </c>
      <c r="AQ1985" s="1">
        <v>44770.7</v>
      </c>
    </row>
    <row r="1986" spans="1:43" x14ac:dyDescent="0.35">
      <c r="A1986" t="s">
        <v>13905</v>
      </c>
      <c r="B1986" t="s">
        <v>13878</v>
      </c>
      <c r="C1986" t="s">
        <v>13906</v>
      </c>
      <c r="F1986" t="s">
        <v>13880</v>
      </c>
      <c r="G1986">
        <v>2256778500</v>
      </c>
      <c r="H1986" t="s">
        <v>13907</v>
      </c>
      <c r="I1986" t="s">
        <v>780</v>
      </c>
      <c r="J1986" t="s">
        <v>11008</v>
      </c>
      <c r="K1986" t="s">
        <v>13882</v>
      </c>
      <c r="M1986" t="s">
        <v>10547</v>
      </c>
      <c r="N1986" t="s">
        <v>1245</v>
      </c>
      <c r="O1986">
        <v>35252</v>
      </c>
      <c r="P1986" t="s">
        <v>50</v>
      </c>
      <c r="U1986" s="1">
        <v>43886</v>
      </c>
      <c r="V1986" s="1">
        <v>43886</v>
      </c>
      <c r="AC1986" t="s">
        <v>53</v>
      </c>
      <c r="AD1986">
        <v>2969478809</v>
      </c>
      <c r="AE1986" s="1">
        <v>37358</v>
      </c>
      <c r="AG1986" t="s">
        <v>13908</v>
      </c>
      <c r="AH1986" t="s">
        <v>51</v>
      </c>
      <c r="AJ1986" t="s">
        <v>53</v>
      </c>
      <c r="AO1986" t="s">
        <v>8142</v>
      </c>
    </row>
    <row r="1987" spans="1:43" x14ac:dyDescent="0.35">
      <c r="A1987" t="s">
        <v>13909</v>
      </c>
      <c r="B1987" t="s">
        <v>13910</v>
      </c>
      <c r="C1987" t="s">
        <v>258</v>
      </c>
      <c r="F1987" t="s">
        <v>13911</v>
      </c>
      <c r="H1987" t="s">
        <v>13912</v>
      </c>
      <c r="I1987" t="s">
        <v>179</v>
      </c>
      <c r="J1987" t="s">
        <v>12640</v>
      </c>
      <c r="K1987" t="s">
        <v>13604</v>
      </c>
      <c r="M1987" t="s">
        <v>12649</v>
      </c>
      <c r="N1987" t="s">
        <v>501</v>
      </c>
      <c r="O1987">
        <v>87931</v>
      </c>
      <c r="P1987" t="s">
        <v>50</v>
      </c>
      <c r="U1987" s="1">
        <v>43886.410416666666</v>
      </c>
      <c r="V1987" s="1">
        <v>43886.410416666666</v>
      </c>
      <c r="W1987" s="1">
        <v>43886.59375</v>
      </c>
      <c r="X1987" s="1">
        <v>43886.59375</v>
      </c>
      <c r="AC1987" t="s">
        <v>51</v>
      </c>
      <c r="AD1987">
        <v>2969535953</v>
      </c>
      <c r="AE1987" s="1">
        <v>39715.647222222222</v>
      </c>
      <c r="AF1987" t="s">
        <v>12643</v>
      </c>
      <c r="AG1987" t="s">
        <v>13913</v>
      </c>
      <c r="AH1987" t="s">
        <v>53</v>
      </c>
      <c r="AJ1987" t="s">
        <v>53</v>
      </c>
      <c r="AK1987" t="s">
        <v>13914</v>
      </c>
      <c r="AL1987" t="s">
        <v>68</v>
      </c>
      <c r="AO1987" t="s">
        <v>54</v>
      </c>
      <c r="AP1987" s="1">
        <v>45474.729166666664</v>
      </c>
      <c r="AQ1987" s="1">
        <v>45468.454861111109</v>
      </c>
    </row>
    <row r="1988" spans="1:43" x14ac:dyDescent="0.35">
      <c r="A1988" t="s">
        <v>13915</v>
      </c>
      <c r="B1988" t="s">
        <v>13916</v>
      </c>
      <c r="C1988" t="s">
        <v>13917</v>
      </c>
      <c r="F1988" s="2" t="s">
        <v>13918</v>
      </c>
      <c r="H1988" t="s">
        <v>13915</v>
      </c>
      <c r="J1988" t="s">
        <v>13273</v>
      </c>
      <c r="U1988" s="1">
        <v>43887</v>
      </c>
      <c r="V1988" s="1">
        <v>43887</v>
      </c>
      <c r="AC1988" t="s">
        <v>53</v>
      </c>
      <c r="AD1988">
        <v>2969530290</v>
      </c>
      <c r="AE1988" s="1">
        <v>39465.556250000001</v>
      </c>
      <c r="AG1988" t="s">
        <v>13919</v>
      </c>
      <c r="AH1988" t="s">
        <v>51</v>
      </c>
      <c r="AJ1988" t="s">
        <v>53</v>
      </c>
      <c r="AO1988" t="s">
        <v>8142</v>
      </c>
    </row>
    <row r="1989" spans="1:43" x14ac:dyDescent="0.35">
      <c r="A1989" t="s">
        <v>13920</v>
      </c>
      <c r="B1989" t="s">
        <v>5297</v>
      </c>
      <c r="C1989" t="s">
        <v>89</v>
      </c>
      <c r="F1989" t="s">
        <v>5298</v>
      </c>
      <c r="G1989" t="s">
        <v>5299</v>
      </c>
      <c r="H1989" t="s">
        <v>5300</v>
      </c>
      <c r="I1989" t="s">
        <v>200</v>
      </c>
      <c r="J1989" t="s">
        <v>5239</v>
      </c>
      <c r="K1989" t="s">
        <v>5218</v>
      </c>
      <c r="M1989" t="s">
        <v>2783</v>
      </c>
      <c r="N1989" t="s">
        <v>264</v>
      </c>
      <c r="O1989">
        <v>77269</v>
      </c>
      <c r="P1989" t="s">
        <v>50</v>
      </c>
      <c r="U1989" s="1">
        <v>43888</v>
      </c>
      <c r="V1989" s="1">
        <v>43888</v>
      </c>
      <c r="W1989" s="1">
        <v>43888.664583333331</v>
      </c>
      <c r="X1989" s="1">
        <v>43888.664583333331</v>
      </c>
      <c r="AC1989" t="s">
        <v>53</v>
      </c>
      <c r="AD1989">
        <v>2969475162</v>
      </c>
      <c r="AE1989" s="1">
        <v>37147</v>
      </c>
      <c r="AF1989" t="s">
        <v>5241</v>
      </c>
      <c r="AG1989" t="s">
        <v>13921</v>
      </c>
      <c r="AH1989" t="s">
        <v>51</v>
      </c>
      <c r="AJ1989" t="s">
        <v>53</v>
      </c>
      <c r="AL1989" t="s">
        <v>78</v>
      </c>
      <c r="AO1989" t="s">
        <v>5443</v>
      </c>
      <c r="AP1989" s="1">
        <v>45469.520138888889</v>
      </c>
      <c r="AQ1989" s="1">
        <v>45467.52847222222</v>
      </c>
    </row>
    <row r="1990" spans="1:43" x14ac:dyDescent="0.35">
      <c r="A1990" t="s">
        <v>13922</v>
      </c>
      <c r="B1990" t="s">
        <v>867</v>
      </c>
      <c r="C1990" t="s">
        <v>13923</v>
      </c>
      <c r="F1990" t="s">
        <v>13924</v>
      </c>
      <c r="G1990">
        <v>8705655531</v>
      </c>
      <c r="H1990" t="s">
        <v>13925</v>
      </c>
      <c r="I1990" t="s">
        <v>1213</v>
      </c>
      <c r="J1990" t="s">
        <v>11052</v>
      </c>
      <c r="K1990" t="s">
        <v>13926</v>
      </c>
      <c r="M1990" t="s">
        <v>5323</v>
      </c>
      <c r="N1990" t="s">
        <v>1593</v>
      </c>
      <c r="O1990">
        <v>80631</v>
      </c>
      <c r="P1990" t="s">
        <v>50</v>
      </c>
      <c r="U1990" s="1">
        <v>43888.628472222219</v>
      </c>
      <c r="V1990" s="1">
        <v>43888.628472222219</v>
      </c>
      <c r="W1990" s="1">
        <v>43888.662499999999</v>
      </c>
      <c r="X1990" s="1">
        <v>43888.662499999999</v>
      </c>
      <c r="AC1990" t="s">
        <v>51</v>
      </c>
      <c r="AD1990">
        <v>2969506465</v>
      </c>
      <c r="AE1990" s="1">
        <v>38125.295138888891</v>
      </c>
      <c r="AF1990" t="s">
        <v>11055</v>
      </c>
      <c r="AG1990" t="s">
        <v>13927</v>
      </c>
      <c r="AH1990" t="s">
        <v>53</v>
      </c>
      <c r="AJ1990" t="s">
        <v>53</v>
      </c>
      <c r="AK1990" t="s">
        <v>13606</v>
      </c>
      <c r="AL1990" t="s">
        <v>68</v>
      </c>
      <c r="AO1990" t="s">
        <v>54</v>
      </c>
      <c r="AP1990" s="1">
        <v>44167.417361111111</v>
      </c>
      <c r="AQ1990" s="1">
        <v>44165.536805555559</v>
      </c>
    </row>
    <row r="1991" spans="1:43" x14ac:dyDescent="0.35">
      <c r="A1991" t="s">
        <v>13928</v>
      </c>
      <c r="B1991" t="s">
        <v>2339</v>
      </c>
      <c r="C1991" t="s">
        <v>9933</v>
      </c>
      <c r="F1991" t="s">
        <v>13929</v>
      </c>
      <c r="H1991" t="s">
        <v>13930</v>
      </c>
      <c r="J1991" t="s">
        <v>13931</v>
      </c>
      <c r="N1991" t="s">
        <v>398</v>
      </c>
      <c r="O1991">
        <v>88220</v>
      </c>
      <c r="P1991" t="s">
        <v>50</v>
      </c>
      <c r="U1991" s="1">
        <v>43889</v>
      </c>
      <c r="V1991" s="1">
        <v>43889</v>
      </c>
      <c r="W1991" s="1">
        <v>43889.295138888891</v>
      </c>
      <c r="X1991" s="1">
        <v>43889.295138888891</v>
      </c>
      <c r="AC1991" t="s">
        <v>53</v>
      </c>
      <c r="AD1991">
        <v>2969954440</v>
      </c>
      <c r="AE1991" s="1">
        <v>43895.497916666667</v>
      </c>
      <c r="AG1991" t="s">
        <v>13932</v>
      </c>
      <c r="AH1991" t="s">
        <v>51</v>
      </c>
      <c r="AJ1991" t="s">
        <v>53</v>
      </c>
      <c r="AO1991" t="s">
        <v>8142</v>
      </c>
      <c r="AP1991" s="1">
        <v>45411.904861111114</v>
      </c>
      <c r="AQ1991" s="1">
        <v>43927.387499999997</v>
      </c>
    </row>
    <row r="1992" spans="1:43" x14ac:dyDescent="0.35">
      <c r="A1992" t="s">
        <v>13933</v>
      </c>
      <c r="B1992" t="s">
        <v>13934</v>
      </c>
      <c r="C1992" t="s">
        <v>6957</v>
      </c>
      <c r="F1992" t="s">
        <v>13935</v>
      </c>
      <c r="H1992" t="s">
        <v>13933</v>
      </c>
      <c r="J1992" t="s">
        <v>1910</v>
      </c>
      <c r="K1992" t="s">
        <v>12960</v>
      </c>
      <c r="M1992" t="s">
        <v>12925</v>
      </c>
      <c r="N1992" t="s">
        <v>12926</v>
      </c>
      <c r="O1992">
        <v>47842</v>
      </c>
      <c r="P1992" t="s">
        <v>50</v>
      </c>
      <c r="U1992" s="1">
        <v>43889</v>
      </c>
      <c r="V1992" s="1">
        <v>43889</v>
      </c>
      <c r="AC1992" t="s">
        <v>53</v>
      </c>
      <c r="AD1992">
        <v>2969735272</v>
      </c>
      <c r="AE1992" s="1">
        <v>42845.40902777778</v>
      </c>
      <c r="AG1992" t="s">
        <v>13936</v>
      </c>
      <c r="AH1992" t="s">
        <v>51</v>
      </c>
      <c r="AJ1992" t="s">
        <v>53</v>
      </c>
      <c r="AO1992" t="s">
        <v>8142</v>
      </c>
    </row>
    <row r="1993" spans="1:43" x14ac:dyDescent="0.35">
      <c r="A1993" t="s">
        <v>13937</v>
      </c>
      <c r="B1993" t="s">
        <v>12892</v>
      </c>
      <c r="C1993" t="s">
        <v>2016</v>
      </c>
      <c r="F1993" t="s">
        <v>13938</v>
      </c>
      <c r="H1993" t="s">
        <v>13937</v>
      </c>
      <c r="J1993" t="s">
        <v>13939</v>
      </c>
      <c r="K1993" t="s">
        <v>13940</v>
      </c>
      <c r="M1993" t="s">
        <v>13941</v>
      </c>
      <c r="N1993" t="s">
        <v>253</v>
      </c>
      <c r="O1993">
        <v>87053</v>
      </c>
      <c r="P1993" t="s">
        <v>50</v>
      </c>
      <c r="U1993" s="1">
        <v>43889</v>
      </c>
      <c r="V1993" s="1">
        <v>43889</v>
      </c>
      <c r="W1993" s="1">
        <v>43894.685416666667</v>
      </c>
      <c r="X1993" s="1">
        <v>43894.685416666667</v>
      </c>
      <c r="AC1993" t="s">
        <v>53</v>
      </c>
      <c r="AD1993">
        <v>2969680979</v>
      </c>
      <c r="AE1993" s="1">
        <v>42271.613888888889</v>
      </c>
      <c r="AF1993" t="s">
        <v>13942</v>
      </c>
      <c r="AG1993" t="s">
        <v>13943</v>
      </c>
      <c r="AH1993" t="s">
        <v>51</v>
      </c>
      <c r="AJ1993" t="s">
        <v>53</v>
      </c>
      <c r="AL1993" t="s">
        <v>78</v>
      </c>
      <c r="AO1993" t="s">
        <v>5443</v>
      </c>
      <c r="AP1993" s="1">
        <v>45048.557638888888</v>
      </c>
    </row>
    <row r="1994" spans="1:43" x14ac:dyDescent="0.35">
      <c r="A1994" t="s">
        <v>13944</v>
      </c>
      <c r="B1994" t="s">
        <v>13945</v>
      </c>
      <c r="C1994" t="s">
        <v>13946</v>
      </c>
      <c r="F1994" t="s">
        <v>13947</v>
      </c>
      <c r="H1994" t="s">
        <v>12714</v>
      </c>
      <c r="J1994" t="s">
        <v>13948</v>
      </c>
      <c r="P1994" t="s">
        <v>12716</v>
      </c>
      <c r="U1994" s="1">
        <v>43889</v>
      </c>
      <c r="V1994" s="1">
        <v>43889</v>
      </c>
      <c r="AC1994" t="s">
        <v>53</v>
      </c>
      <c r="AG1994" t="s">
        <v>13949</v>
      </c>
      <c r="AH1994" t="s">
        <v>51</v>
      </c>
      <c r="AJ1994" t="s">
        <v>53</v>
      </c>
      <c r="AL1994" t="s">
        <v>78</v>
      </c>
      <c r="AO1994" t="s">
        <v>8142</v>
      </c>
    </row>
    <row r="1995" spans="1:43" x14ac:dyDescent="0.35">
      <c r="A1995" t="s">
        <v>13950</v>
      </c>
      <c r="B1995" t="s">
        <v>13878</v>
      </c>
      <c r="C1995" t="s">
        <v>13951</v>
      </c>
      <c r="F1995" t="s">
        <v>13880</v>
      </c>
      <c r="G1995" t="s">
        <v>13952</v>
      </c>
      <c r="H1995" t="s">
        <v>13881</v>
      </c>
      <c r="I1995" t="s">
        <v>780</v>
      </c>
      <c r="J1995" t="s">
        <v>11008</v>
      </c>
      <c r="K1995" t="s">
        <v>13882</v>
      </c>
      <c r="M1995" t="s">
        <v>10547</v>
      </c>
      <c r="N1995" t="s">
        <v>1245</v>
      </c>
      <c r="O1995">
        <v>35252</v>
      </c>
      <c r="P1995" t="s">
        <v>50</v>
      </c>
      <c r="U1995" s="1">
        <v>43889</v>
      </c>
      <c r="V1995" s="1">
        <v>43889</v>
      </c>
      <c r="AC1995" t="s">
        <v>53</v>
      </c>
      <c r="AD1995">
        <v>2969478809</v>
      </c>
      <c r="AE1995" s="1">
        <v>37358</v>
      </c>
      <c r="AG1995" t="s">
        <v>13953</v>
      </c>
      <c r="AH1995" t="s">
        <v>51</v>
      </c>
      <c r="AJ1995" t="s">
        <v>53</v>
      </c>
      <c r="AO1995" t="s">
        <v>8142</v>
      </c>
    </row>
    <row r="1996" spans="1:43" x14ac:dyDescent="0.35">
      <c r="A1996" t="s">
        <v>13954</v>
      </c>
      <c r="B1996" t="s">
        <v>13356</v>
      </c>
      <c r="C1996" t="s">
        <v>13955</v>
      </c>
      <c r="F1996" t="s">
        <v>13956</v>
      </c>
      <c r="H1996" t="s">
        <v>13957</v>
      </c>
      <c r="J1996" t="s">
        <v>5239</v>
      </c>
      <c r="K1996" t="s">
        <v>13958</v>
      </c>
      <c r="M1996" t="s">
        <v>8766</v>
      </c>
      <c r="N1996" t="s">
        <v>899</v>
      </c>
      <c r="O1996">
        <v>58801</v>
      </c>
      <c r="P1996" t="s">
        <v>50</v>
      </c>
      <c r="U1996" s="1">
        <v>43889</v>
      </c>
      <c r="V1996" s="1">
        <v>43889</v>
      </c>
      <c r="W1996" s="1">
        <v>43889.445833333331</v>
      </c>
      <c r="X1996" s="1">
        <v>43889.445833333331</v>
      </c>
      <c r="AC1996" t="s">
        <v>53</v>
      </c>
      <c r="AD1996">
        <v>2969475162</v>
      </c>
      <c r="AE1996" s="1">
        <v>37147</v>
      </c>
      <c r="AG1996" t="s">
        <v>13959</v>
      </c>
      <c r="AH1996" t="s">
        <v>51</v>
      </c>
      <c r="AJ1996" t="s">
        <v>53</v>
      </c>
      <c r="AL1996" t="s">
        <v>78</v>
      </c>
      <c r="AO1996" t="s">
        <v>5443</v>
      </c>
      <c r="AP1996" s="1">
        <v>45322.408333333333</v>
      </c>
    </row>
    <row r="1997" spans="1:43" x14ac:dyDescent="0.35">
      <c r="A1997" t="s">
        <v>13960</v>
      </c>
      <c r="B1997" t="s">
        <v>80</v>
      </c>
      <c r="C1997" t="s">
        <v>13961</v>
      </c>
      <c r="F1997" t="s">
        <v>13962</v>
      </c>
      <c r="H1997" t="s">
        <v>13963</v>
      </c>
      <c r="J1997" t="s">
        <v>5217</v>
      </c>
      <c r="K1997" t="s">
        <v>12456</v>
      </c>
      <c r="M1997" t="s">
        <v>12457</v>
      </c>
      <c r="N1997" t="s">
        <v>5277</v>
      </c>
      <c r="O1997">
        <v>82901</v>
      </c>
      <c r="P1997" t="s">
        <v>50</v>
      </c>
      <c r="U1997" s="1">
        <v>43889</v>
      </c>
      <c r="V1997" s="1">
        <v>43889</v>
      </c>
      <c r="W1997" s="1">
        <v>43894.690972222219</v>
      </c>
      <c r="X1997" s="1">
        <v>43894.690972222219</v>
      </c>
      <c r="AC1997" t="s">
        <v>53</v>
      </c>
      <c r="AD1997">
        <v>2969475162</v>
      </c>
      <c r="AE1997" s="1">
        <v>37147</v>
      </c>
      <c r="AF1997" t="s">
        <v>5221</v>
      </c>
      <c r="AG1997" t="s">
        <v>13964</v>
      </c>
      <c r="AH1997" t="s">
        <v>51</v>
      </c>
      <c r="AJ1997" t="s">
        <v>53</v>
      </c>
      <c r="AL1997" t="s">
        <v>78</v>
      </c>
      <c r="AO1997" t="s">
        <v>5443</v>
      </c>
      <c r="AP1997" s="1">
        <v>45343.425000000003</v>
      </c>
      <c r="AQ1997" s="1">
        <v>45112.385416666664</v>
      </c>
    </row>
    <row r="1998" spans="1:43" x14ac:dyDescent="0.35">
      <c r="A1998" t="s">
        <v>13965</v>
      </c>
      <c r="B1998" t="s">
        <v>13966</v>
      </c>
      <c r="C1998" t="s">
        <v>7769</v>
      </c>
      <c r="F1998" t="s">
        <v>13967</v>
      </c>
      <c r="G1998">
        <v>5142108720</v>
      </c>
      <c r="H1998" t="s">
        <v>13968</v>
      </c>
      <c r="I1998" t="s">
        <v>464</v>
      </c>
      <c r="J1998" t="s">
        <v>2028</v>
      </c>
      <c r="K1998" t="s">
        <v>2029</v>
      </c>
      <c r="L1998" t="s">
        <v>2030</v>
      </c>
      <c r="M1998" t="s">
        <v>1307</v>
      </c>
      <c r="N1998" t="s">
        <v>264</v>
      </c>
      <c r="O1998">
        <v>77380</v>
      </c>
      <c r="P1998" t="s">
        <v>4438</v>
      </c>
      <c r="U1998" s="1">
        <v>43889</v>
      </c>
      <c r="V1998" s="1">
        <v>43889</v>
      </c>
      <c r="AC1998" t="s">
        <v>53</v>
      </c>
      <c r="AD1998">
        <v>2969532847</v>
      </c>
      <c r="AE1998" s="1">
        <v>39580.404166666667</v>
      </c>
      <c r="AG1998" t="s">
        <v>13969</v>
      </c>
      <c r="AH1998" t="s">
        <v>51</v>
      </c>
      <c r="AJ1998" t="s">
        <v>53</v>
      </c>
      <c r="AO1998" t="s">
        <v>8142</v>
      </c>
    </row>
    <row r="1999" spans="1:43" x14ac:dyDescent="0.35">
      <c r="A1999" t="s">
        <v>13970</v>
      </c>
      <c r="B1999" t="s">
        <v>13971</v>
      </c>
      <c r="C1999" t="s">
        <v>707</v>
      </c>
      <c r="F1999" t="s">
        <v>13972</v>
      </c>
      <c r="H1999" t="s">
        <v>13973</v>
      </c>
      <c r="I1999" t="s">
        <v>464</v>
      </c>
      <c r="J1999" t="s">
        <v>2028</v>
      </c>
      <c r="K1999" t="s">
        <v>13974</v>
      </c>
      <c r="M1999" t="s">
        <v>13975</v>
      </c>
      <c r="N1999" t="s">
        <v>10414</v>
      </c>
      <c r="O1999" t="s">
        <v>13976</v>
      </c>
      <c r="P1999" t="s">
        <v>4438</v>
      </c>
      <c r="U1999" s="1">
        <v>43889</v>
      </c>
      <c r="V1999" s="1">
        <v>43889</v>
      </c>
      <c r="AC1999" t="s">
        <v>53</v>
      </c>
      <c r="AD1999">
        <v>2969532847</v>
      </c>
      <c r="AE1999" s="1">
        <v>39580.404166666667</v>
      </c>
      <c r="AG1999" t="s">
        <v>13977</v>
      </c>
      <c r="AH1999" t="s">
        <v>51</v>
      </c>
      <c r="AJ1999" t="s">
        <v>53</v>
      </c>
      <c r="AO1999" t="s">
        <v>8142</v>
      </c>
    </row>
    <row r="2000" spans="1:43" x14ac:dyDescent="0.35">
      <c r="A2000" t="s">
        <v>13978</v>
      </c>
      <c r="B2000" t="s">
        <v>8114</v>
      </c>
      <c r="C2000" t="s">
        <v>894</v>
      </c>
      <c r="F2000" t="s">
        <v>13979</v>
      </c>
      <c r="H2000" t="s">
        <v>13980</v>
      </c>
      <c r="I2000" t="s">
        <v>101</v>
      </c>
      <c r="J2000" t="s">
        <v>13981</v>
      </c>
      <c r="K2000" t="s">
        <v>13982</v>
      </c>
      <c r="M2000" t="s">
        <v>2800</v>
      </c>
      <c r="N2000" t="s">
        <v>326</v>
      </c>
      <c r="O2000">
        <v>80601</v>
      </c>
      <c r="P2000" t="s">
        <v>50</v>
      </c>
      <c r="U2000" s="1">
        <v>43889.446527777778</v>
      </c>
      <c r="V2000" s="1">
        <v>43889.446527777778</v>
      </c>
      <c r="W2000" s="1">
        <v>43894.675694444442</v>
      </c>
      <c r="X2000" s="1">
        <v>43894.675694444442</v>
      </c>
      <c r="AC2000" t="s">
        <v>53</v>
      </c>
      <c r="AD2000">
        <v>2969534860</v>
      </c>
      <c r="AE2000" s="1">
        <v>39665.527777777781</v>
      </c>
      <c r="AF2000" t="s">
        <v>13983</v>
      </c>
      <c r="AG2000" t="s">
        <v>13984</v>
      </c>
      <c r="AH2000" t="s">
        <v>53</v>
      </c>
      <c r="AJ2000" t="s">
        <v>53</v>
      </c>
      <c r="AK2000" t="s">
        <v>2497</v>
      </c>
      <c r="AL2000" t="s">
        <v>78</v>
      </c>
      <c r="AO2000" t="s">
        <v>54</v>
      </c>
      <c r="AP2000" s="1">
        <v>45401.384722222225</v>
      </c>
      <c r="AQ2000" s="1">
        <v>45401.386805555558</v>
      </c>
    </row>
    <row r="2001" spans="1:43" x14ac:dyDescent="0.35">
      <c r="A2001" t="s">
        <v>13985</v>
      </c>
      <c r="B2001" t="s">
        <v>13986</v>
      </c>
      <c r="C2001" t="s">
        <v>13987</v>
      </c>
      <c r="D2001" t="s">
        <v>5457</v>
      </c>
      <c r="F2001" t="s">
        <v>13988</v>
      </c>
      <c r="G2001" t="s">
        <v>13989</v>
      </c>
      <c r="H2001" t="s">
        <v>13990</v>
      </c>
      <c r="I2001" t="s">
        <v>1213</v>
      </c>
      <c r="J2001" t="s">
        <v>13991</v>
      </c>
      <c r="K2001" t="s">
        <v>13992</v>
      </c>
      <c r="M2001" t="s">
        <v>13993</v>
      </c>
      <c r="N2001" t="s">
        <v>798</v>
      </c>
      <c r="O2001">
        <v>77845</v>
      </c>
      <c r="P2001" t="s">
        <v>50</v>
      </c>
      <c r="U2001" s="1">
        <v>43892</v>
      </c>
      <c r="V2001" s="1">
        <v>43892</v>
      </c>
      <c r="AC2001" t="s">
        <v>53</v>
      </c>
      <c r="AD2001">
        <v>2969504457</v>
      </c>
      <c r="AE2001" s="1">
        <v>37998.695138888892</v>
      </c>
      <c r="AG2001" t="s">
        <v>13994</v>
      </c>
      <c r="AH2001" t="s">
        <v>51</v>
      </c>
      <c r="AJ2001" t="s">
        <v>53</v>
      </c>
      <c r="AO2001" t="s">
        <v>8142</v>
      </c>
    </row>
    <row r="2002" spans="1:43" x14ac:dyDescent="0.35">
      <c r="A2002" t="s">
        <v>13995</v>
      </c>
      <c r="B2002" t="s">
        <v>13464</v>
      </c>
      <c r="C2002" t="s">
        <v>10839</v>
      </c>
      <c r="F2002">
        <v>9703700761</v>
      </c>
      <c r="H2002" t="s">
        <v>13995</v>
      </c>
      <c r="J2002" t="s">
        <v>13996</v>
      </c>
      <c r="K2002" t="s">
        <v>13997</v>
      </c>
      <c r="M2002" t="s">
        <v>3808</v>
      </c>
      <c r="N2002" t="s">
        <v>65</v>
      </c>
      <c r="O2002">
        <v>80701</v>
      </c>
      <c r="P2002" t="s">
        <v>50</v>
      </c>
      <c r="U2002" s="1">
        <v>43892</v>
      </c>
      <c r="V2002" s="1">
        <v>43892</v>
      </c>
      <c r="W2002" s="1">
        <v>43892.76666666667</v>
      </c>
      <c r="X2002" s="1">
        <v>43892.76666666667</v>
      </c>
      <c r="AC2002" t="s">
        <v>53</v>
      </c>
      <c r="AD2002">
        <v>2969605898</v>
      </c>
      <c r="AE2002" s="1">
        <v>41618.477083333331</v>
      </c>
      <c r="AF2002" t="s">
        <v>13998</v>
      </c>
      <c r="AG2002" t="s">
        <v>13999</v>
      </c>
      <c r="AH2002" t="s">
        <v>51</v>
      </c>
      <c r="AJ2002" t="s">
        <v>53</v>
      </c>
      <c r="AL2002" t="s">
        <v>78</v>
      </c>
      <c r="AO2002" t="s">
        <v>5443</v>
      </c>
      <c r="AP2002" s="1">
        <v>45342.842361111114</v>
      </c>
      <c r="AQ2002" s="1">
        <v>45176.667361111111</v>
      </c>
    </row>
    <row r="2003" spans="1:43" x14ac:dyDescent="0.35">
      <c r="A2003" t="s">
        <v>14000</v>
      </c>
      <c r="B2003" t="s">
        <v>14001</v>
      </c>
      <c r="C2003" t="s">
        <v>2444</v>
      </c>
      <c r="F2003">
        <v>9702613033</v>
      </c>
      <c r="H2003" t="s">
        <v>14000</v>
      </c>
      <c r="J2003" t="s">
        <v>14002</v>
      </c>
      <c r="K2003" t="s">
        <v>14003</v>
      </c>
      <c r="M2003" t="s">
        <v>143</v>
      </c>
      <c r="N2003" t="s">
        <v>65</v>
      </c>
      <c r="O2003">
        <v>81505</v>
      </c>
      <c r="P2003" t="s">
        <v>50</v>
      </c>
      <c r="U2003" s="1">
        <v>43892</v>
      </c>
      <c r="V2003" s="1">
        <v>43892</v>
      </c>
      <c r="W2003" s="1">
        <v>43893.690972222219</v>
      </c>
      <c r="X2003" s="1">
        <v>43893.690972222219</v>
      </c>
      <c r="AC2003" t="s">
        <v>53</v>
      </c>
      <c r="AD2003">
        <v>2969569177</v>
      </c>
      <c r="AE2003" s="1">
        <v>40897.698611111111</v>
      </c>
      <c r="AF2003" t="s">
        <v>14004</v>
      </c>
      <c r="AG2003" t="s">
        <v>14005</v>
      </c>
      <c r="AH2003" t="s">
        <v>51</v>
      </c>
      <c r="AJ2003" t="s">
        <v>53</v>
      </c>
      <c r="AL2003" t="s">
        <v>78</v>
      </c>
      <c r="AO2003" t="s">
        <v>5443</v>
      </c>
      <c r="AP2003" s="1">
        <v>44428.90347222222</v>
      </c>
    </row>
    <row r="2004" spans="1:43" x14ac:dyDescent="0.35">
      <c r="A2004" t="s">
        <v>14006</v>
      </c>
      <c r="B2004" t="s">
        <v>14007</v>
      </c>
      <c r="C2004" t="s">
        <v>3285</v>
      </c>
      <c r="F2004">
        <v>13035239434</v>
      </c>
      <c r="H2004" t="s">
        <v>14008</v>
      </c>
      <c r="J2004" t="s">
        <v>14009</v>
      </c>
      <c r="K2004" t="s">
        <v>14010</v>
      </c>
      <c r="M2004" t="s">
        <v>14011</v>
      </c>
      <c r="N2004" t="s">
        <v>213</v>
      </c>
      <c r="O2004">
        <v>80433</v>
      </c>
      <c r="P2004" t="s">
        <v>50</v>
      </c>
      <c r="U2004" s="1">
        <v>43892</v>
      </c>
      <c r="V2004" s="1">
        <v>43892</v>
      </c>
      <c r="W2004" s="1">
        <v>43892.597222222219</v>
      </c>
      <c r="X2004" s="1">
        <v>43892.597222222219</v>
      </c>
      <c r="AC2004" t="s">
        <v>53</v>
      </c>
      <c r="AD2004">
        <v>2969847182</v>
      </c>
      <c r="AE2004" s="1">
        <v>43398.700694444444</v>
      </c>
      <c r="AF2004" t="s">
        <v>14012</v>
      </c>
      <c r="AG2004" t="s">
        <v>14013</v>
      </c>
      <c r="AH2004" t="s">
        <v>51</v>
      </c>
      <c r="AJ2004" t="s">
        <v>53</v>
      </c>
      <c r="AL2004" t="s">
        <v>78</v>
      </c>
      <c r="AO2004" t="s">
        <v>8142</v>
      </c>
    </row>
    <row r="2005" spans="1:43" x14ac:dyDescent="0.35">
      <c r="A2005" t="s">
        <v>14014</v>
      </c>
      <c r="B2005" t="s">
        <v>5987</v>
      </c>
      <c r="C2005" t="s">
        <v>14015</v>
      </c>
      <c r="H2005" t="s">
        <v>14016</v>
      </c>
      <c r="J2005" t="s">
        <v>62</v>
      </c>
      <c r="P2005" t="s">
        <v>50</v>
      </c>
      <c r="U2005" s="1">
        <v>43892</v>
      </c>
      <c r="V2005" s="1">
        <v>43892</v>
      </c>
      <c r="W2005" s="1">
        <v>43893.465277777781</v>
      </c>
      <c r="X2005" s="1">
        <v>43893.465277777781</v>
      </c>
      <c r="AC2005" t="s">
        <v>53</v>
      </c>
      <c r="AD2005">
        <v>2969479981</v>
      </c>
      <c r="AE2005" s="1">
        <v>37426</v>
      </c>
      <c r="AF2005" t="s">
        <v>1314</v>
      </c>
      <c r="AG2005" t="s">
        <v>14017</v>
      </c>
      <c r="AH2005" t="s">
        <v>51</v>
      </c>
      <c r="AJ2005" t="s">
        <v>53</v>
      </c>
      <c r="AL2005" t="s">
        <v>78</v>
      </c>
      <c r="AO2005" t="s">
        <v>5443</v>
      </c>
      <c r="AP2005" s="1">
        <v>45476.469444444447</v>
      </c>
      <c r="AQ2005" s="1">
        <v>45469.48333333333</v>
      </c>
    </row>
    <row r="2006" spans="1:43" x14ac:dyDescent="0.35">
      <c r="A2006" t="s">
        <v>14018</v>
      </c>
      <c r="B2006" t="s">
        <v>14019</v>
      </c>
      <c r="C2006" t="s">
        <v>14020</v>
      </c>
      <c r="H2006" t="s">
        <v>14021</v>
      </c>
      <c r="J2006" t="s">
        <v>14022</v>
      </c>
      <c r="K2006" t="s">
        <v>14023</v>
      </c>
      <c r="M2006" t="s">
        <v>525</v>
      </c>
      <c r="N2006" t="s">
        <v>287</v>
      </c>
      <c r="O2006">
        <v>80011</v>
      </c>
      <c r="P2006" t="s">
        <v>50</v>
      </c>
      <c r="U2006" s="1">
        <v>43892</v>
      </c>
      <c r="V2006" s="1">
        <v>43892</v>
      </c>
      <c r="W2006" s="1">
        <v>43892.961805555555</v>
      </c>
      <c r="X2006" s="1">
        <v>43892.961805555555</v>
      </c>
      <c r="AC2006" t="s">
        <v>53</v>
      </c>
      <c r="AD2006">
        <v>1000000001</v>
      </c>
      <c r="AE2006" s="1">
        <v>39973.351388888892</v>
      </c>
      <c r="AF2006" t="s">
        <v>3377</v>
      </c>
      <c r="AG2006" t="s">
        <v>14024</v>
      </c>
      <c r="AH2006" t="s">
        <v>51</v>
      </c>
      <c r="AJ2006" t="s">
        <v>53</v>
      </c>
      <c r="AL2006" t="s">
        <v>78</v>
      </c>
      <c r="AO2006" t="s">
        <v>8142</v>
      </c>
      <c r="AP2006" s="1">
        <v>45221.48541666667</v>
      </c>
      <c r="AQ2006" s="1">
        <v>44404.671527777777</v>
      </c>
    </row>
    <row r="2007" spans="1:43" x14ac:dyDescent="0.35">
      <c r="A2007" t="s">
        <v>14025</v>
      </c>
      <c r="B2007" t="s">
        <v>14026</v>
      </c>
      <c r="C2007" t="s">
        <v>14027</v>
      </c>
      <c r="F2007" t="s">
        <v>14028</v>
      </c>
      <c r="H2007" t="s">
        <v>14029</v>
      </c>
      <c r="J2007" t="s">
        <v>323</v>
      </c>
      <c r="P2007" t="s">
        <v>50</v>
      </c>
      <c r="U2007" s="1">
        <v>43893</v>
      </c>
      <c r="V2007" s="1">
        <v>43893</v>
      </c>
      <c r="AC2007" t="s">
        <v>53</v>
      </c>
      <c r="AD2007">
        <v>2969551137</v>
      </c>
      <c r="AE2007" s="1">
        <v>40288.591666666667</v>
      </c>
      <c r="AG2007" t="s">
        <v>14030</v>
      </c>
      <c r="AH2007" t="s">
        <v>51</v>
      </c>
      <c r="AJ2007" t="s">
        <v>53</v>
      </c>
      <c r="AO2007" t="s">
        <v>8142</v>
      </c>
    </row>
    <row r="2008" spans="1:43" x14ac:dyDescent="0.35">
      <c r="A2008" t="s">
        <v>14031</v>
      </c>
      <c r="B2008" t="s">
        <v>14032</v>
      </c>
      <c r="C2008" t="s">
        <v>14033</v>
      </c>
      <c r="F2008" t="s">
        <v>14034</v>
      </c>
      <c r="G2008">
        <v>3602393320</v>
      </c>
      <c r="H2008" t="s">
        <v>14035</v>
      </c>
      <c r="I2008" t="s">
        <v>394</v>
      </c>
      <c r="J2008" t="s">
        <v>14036</v>
      </c>
      <c r="K2008" t="s">
        <v>14037</v>
      </c>
      <c r="M2008" t="s">
        <v>14038</v>
      </c>
      <c r="N2008" t="s">
        <v>2283</v>
      </c>
      <c r="O2008">
        <v>98512</v>
      </c>
      <c r="P2008" t="s">
        <v>50</v>
      </c>
      <c r="U2008" s="1">
        <v>43893</v>
      </c>
      <c r="V2008" s="1">
        <v>43893</v>
      </c>
      <c r="AC2008" t="s">
        <v>53</v>
      </c>
      <c r="AD2008">
        <v>2969973338</v>
      </c>
      <c r="AE2008" s="1">
        <v>43971.466666666667</v>
      </c>
      <c r="AG2008" t="s">
        <v>14039</v>
      </c>
      <c r="AH2008" t="s">
        <v>51</v>
      </c>
      <c r="AJ2008" t="s">
        <v>53</v>
      </c>
      <c r="AO2008" t="s">
        <v>8142</v>
      </c>
    </row>
    <row r="2009" spans="1:43" x14ac:dyDescent="0.35">
      <c r="A2009" t="s">
        <v>14040</v>
      </c>
      <c r="B2009" t="s">
        <v>3636</v>
      </c>
      <c r="C2009" t="s">
        <v>3764</v>
      </c>
      <c r="F2009" t="s">
        <v>14041</v>
      </c>
      <c r="H2009" t="s">
        <v>14042</v>
      </c>
      <c r="I2009" t="s">
        <v>179</v>
      </c>
      <c r="J2009" t="s">
        <v>14043</v>
      </c>
      <c r="K2009" t="s">
        <v>14044</v>
      </c>
      <c r="L2009" t="s">
        <v>14045</v>
      </c>
      <c r="M2009" t="s">
        <v>648</v>
      </c>
      <c r="N2009" t="s">
        <v>287</v>
      </c>
      <c r="O2009">
        <v>80435</v>
      </c>
      <c r="P2009" t="s">
        <v>50</v>
      </c>
      <c r="U2009" s="1">
        <v>43893.585416666669</v>
      </c>
      <c r="V2009" s="1">
        <v>43893.585416666669</v>
      </c>
      <c r="W2009" s="1">
        <v>43893.677777777775</v>
      </c>
      <c r="X2009" s="1">
        <v>43893.677777777775</v>
      </c>
      <c r="AC2009" t="s">
        <v>53</v>
      </c>
      <c r="AD2009">
        <v>2969953795</v>
      </c>
      <c r="AE2009" s="1">
        <v>43893.677777777775</v>
      </c>
      <c r="AF2009" t="s">
        <v>14046</v>
      </c>
      <c r="AG2009" t="s">
        <v>14047</v>
      </c>
      <c r="AH2009" t="s">
        <v>53</v>
      </c>
      <c r="AJ2009" t="s">
        <v>53</v>
      </c>
      <c r="AK2009" t="s">
        <v>14048</v>
      </c>
      <c r="AL2009" t="s">
        <v>78</v>
      </c>
      <c r="AO2009" t="s">
        <v>54</v>
      </c>
      <c r="AP2009" s="1">
        <v>45469.629861111112</v>
      </c>
      <c r="AQ2009" s="1">
        <v>45456.472222222219</v>
      </c>
    </row>
    <row r="2010" spans="1:43" x14ac:dyDescent="0.35">
      <c r="A2010" t="s">
        <v>14049</v>
      </c>
      <c r="B2010" t="s">
        <v>14050</v>
      </c>
      <c r="C2010" t="s">
        <v>14051</v>
      </c>
      <c r="F2010" t="s">
        <v>14052</v>
      </c>
      <c r="H2010" t="s">
        <v>14053</v>
      </c>
      <c r="I2010" t="s">
        <v>179</v>
      </c>
      <c r="J2010" t="s">
        <v>12640</v>
      </c>
      <c r="K2010" t="s">
        <v>12641</v>
      </c>
      <c r="L2010" t="s">
        <v>12641</v>
      </c>
      <c r="M2010" t="s">
        <v>12642</v>
      </c>
      <c r="N2010" t="s">
        <v>253</v>
      </c>
      <c r="O2010">
        <v>87931</v>
      </c>
      <c r="P2010" t="s">
        <v>50</v>
      </c>
      <c r="U2010" s="1">
        <v>43893.743750000001</v>
      </c>
      <c r="V2010" s="1">
        <v>43893.743750000001</v>
      </c>
      <c r="W2010" s="1">
        <v>43894.671527777777</v>
      </c>
      <c r="X2010" s="1">
        <v>44202.496527777781</v>
      </c>
      <c r="AC2010" t="s">
        <v>53</v>
      </c>
      <c r="AD2010">
        <v>2969535953</v>
      </c>
      <c r="AE2010" s="1">
        <v>39715.647222222222</v>
      </c>
      <c r="AF2010" t="s">
        <v>12643</v>
      </c>
      <c r="AG2010" t="s">
        <v>14054</v>
      </c>
      <c r="AH2010" t="s">
        <v>53</v>
      </c>
      <c r="AJ2010" t="s">
        <v>53</v>
      </c>
      <c r="AK2010" t="s">
        <v>14055</v>
      </c>
      <c r="AL2010" t="s">
        <v>68</v>
      </c>
      <c r="AO2010" t="s">
        <v>54</v>
      </c>
      <c r="AP2010" s="1">
        <v>45476.745833333334</v>
      </c>
      <c r="AQ2010" s="1">
        <v>45475.446527777778</v>
      </c>
    </row>
    <row r="2011" spans="1:43" x14ac:dyDescent="0.35">
      <c r="A2011" t="s">
        <v>14056</v>
      </c>
      <c r="B2011" t="s">
        <v>14057</v>
      </c>
      <c r="C2011" t="s">
        <v>14058</v>
      </c>
      <c r="F2011" t="s">
        <v>14059</v>
      </c>
      <c r="H2011" t="s">
        <v>14056</v>
      </c>
      <c r="J2011" t="s">
        <v>14060</v>
      </c>
      <c r="O2011">
        <v>80645</v>
      </c>
      <c r="P2011" t="s">
        <v>50</v>
      </c>
      <c r="U2011" s="1">
        <v>43894</v>
      </c>
      <c r="V2011" s="1">
        <v>43894</v>
      </c>
      <c r="W2011" s="1">
        <v>43894.726388888892</v>
      </c>
      <c r="X2011" s="1">
        <v>43894.726388888892</v>
      </c>
      <c r="AC2011" t="s">
        <v>53</v>
      </c>
      <c r="AD2011">
        <v>2969954191</v>
      </c>
      <c r="AE2011" s="1">
        <v>43894.730555555558</v>
      </c>
      <c r="AF2011" t="s">
        <v>14061</v>
      </c>
      <c r="AG2011" t="s">
        <v>14062</v>
      </c>
      <c r="AH2011" t="s">
        <v>51</v>
      </c>
      <c r="AJ2011" t="s">
        <v>53</v>
      </c>
      <c r="AL2011" t="s">
        <v>78</v>
      </c>
      <c r="AO2011" t="s">
        <v>5443</v>
      </c>
      <c r="AP2011" s="1">
        <v>43913.421527777777</v>
      </c>
    </row>
    <row r="2012" spans="1:43" x14ac:dyDescent="0.35">
      <c r="A2012" t="s">
        <v>14063</v>
      </c>
      <c r="B2012" t="s">
        <v>14064</v>
      </c>
      <c r="C2012" t="s">
        <v>14065</v>
      </c>
      <c r="F2012">
        <v>8052078602</v>
      </c>
      <c r="H2012" t="s">
        <v>14063</v>
      </c>
      <c r="J2012" t="s">
        <v>12818</v>
      </c>
      <c r="U2012" s="1">
        <v>43895</v>
      </c>
      <c r="V2012" s="1">
        <v>43895</v>
      </c>
      <c r="W2012" s="1">
        <v>43895.44027777778</v>
      </c>
      <c r="X2012" s="1">
        <v>43895.44027777778</v>
      </c>
      <c r="AC2012" t="s">
        <v>53</v>
      </c>
      <c r="AD2012">
        <v>2969608846</v>
      </c>
      <c r="AE2012" s="1">
        <v>41666.397916666669</v>
      </c>
      <c r="AG2012" t="s">
        <v>14066</v>
      </c>
      <c r="AH2012" t="s">
        <v>51</v>
      </c>
      <c r="AJ2012" t="s">
        <v>53</v>
      </c>
      <c r="AL2012" t="s">
        <v>78</v>
      </c>
      <c r="AO2012" t="s">
        <v>8142</v>
      </c>
      <c r="AP2012" s="1">
        <v>45012.850694444445</v>
      </c>
    </row>
    <row r="2013" spans="1:43" x14ac:dyDescent="0.35">
      <c r="A2013" t="s">
        <v>14067</v>
      </c>
      <c r="B2013" t="s">
        <v>5258</v>
      </c>
      <c r="C2013" t="s">
        <v>14068</v>
      </c>
      <c r="F2013" t="s">
        <v>14069</v>
      </c>
      <c r="H2013" t="s">
        <v>14070</v>
      </c>
      <c r="J2013" t="s">
        <v>10469</v>
      </c>
      <c r="K2013" t="s">
        <v>14071</v>
      </c>
      <c r="M2013" t="s">
        <v>14072</v>
      </c>
      <c r="N2013" t="s">
        <v>798</v>
      </c>
      <c r="O2013">
        <v>78426</v>
      </c>
      <c r="P2013" t="s">
        <v>50</v>
      </c>
      <c r="U2013" s="1">
        <v>43895</v>
      </c>
      <c r="V2013" s="1">
        <v>43895</v>
      </c>
      <c r="W2013" s="1">
        <v>43896.466666666667</v>
      </c>
      <c r="X2013" s="1">
        <v>44184.468055555553</v>
      </c>
      <c r="AC2013" t="s">
        <v>53</v>
      </c>
      <c r="AD2013">
        <v>2969815299</v>
      </c>
      <c r="AE2013" s="1">
        <v>43279.375694444447</v>
      </c>
      <c r="AF2013" t="s">
        <v>14073</v>
      </c>
      <c r="AG2013" t="s">
        <v>14074</v>
      </c>
      <c r="AH2013" t="s">
        <v>51</v>
      </c>
      <c r="AJ2013" t="s">
        <v>53</v>
      </c>
      <c r="AL2013" t="s">
        <v>78</v>
      </c>
      <c r="AO2013" t="s">
        <v>5443</v>
      </c>
      <c r="AP2013" s="1">
        <v>45000.70416666667</v>
      </c>
      <c r="AQ2013" s="1">
        <v>44610.607638888891</v>
      </c>
    </row>
    <row r="2014" spans="1:43" x14ac:dyDescent="0.35">
      <c r="A2014" t="s">
        <v>14075</v>
      </c>
      <c r="B2014" t="s">
        <v>1440</v>
      </c>
      <c r="C2014" t="s">
        <v>2157</v>
      </c>
      <c r="F2014">
        <v>7022616524</v>
      </c>
      <c r="H2014" t="s">
        <v>14076</v>
      </c>
      <c r="J2014" t="s">
        <v>14077</v>
      </c>
      <c r="K2014" t="s">
        <v>14078</v>
      </c>
      <c r="M2014" t="s">
        <v>4828</v>
      </c>
      <c r="N2014" t="s">
        <v>798</v>
      </c>
      <c r="O2014">
        <v>75039</v>
      </c>
      <c r="P2014" t="s">
        <v>50</v>
      </c>
      <c r="U2014" s="1">
        <v>43895</v>
      </c>
      <c r="V2014" s="1">
        <v>43895</v>
      </c>
      <c r="AC2014" t="s">
        <v>53</v>
      </c>
      <c r="AD2014">
        <v>1000000001</v>
      </c>
      <c r="AE2014" s="1">
        <v>39973.351388888892</v>
      </c>
      <c r="AG2014" t="s">
        <v>14079</v>
      </c>
      <c r="AH2014" t="s">
        <v>51</v>
      </c>
      <c r="AJ2014" t="s">
        <v>53</v>
      </c>
      <c r="AO2014" t="s">
        <v>5443</v>
      </c>
    </row>
    <row r="2015" spans="1:43" x14ac:dyDescent="0.35">
      <c r="A2015" t="s">
        <v>14080</v>
      </c>
      <c r="B2015" t="s">
        <v>6910</v>
      </c>
      <c r="C2015" t="s">
        <v>894</v>
      </c>
      <c r="F2015">
        <v>5755747004</v>
      </c>
      <c r="H2015" t="s">
        <v>14080</v>
      </c>
      <c r="J2015" t="s">
        <v>14081</v>
      </c>
      <c r="K2015" t="s">
        <v>14082</v>
      </c>
      <c r="M2015" t="s">
        <v>1296</v>
      </c>
      <c r="N2015" t="s">
        <v>253</v>
      </c>
      <c r="O2015">
        <v>88220</v>
      </c>
      <c r="P2015" t="s">
        <v>50</v>
      </c>
      <c r="U2015" s="1">
        <v>43895</v>
      </c>
      <c r="V2015" s="1">
        <v>43895</v>
      </c>
      <c r="W2015" s="1">
        <v>43895.55</v>
      </c>
      <c r="X2015" s="1">
        <v>43895.55</v>
      </c>
      <c r="AC2015" t="s">
        <v>53</v>
      </c>
      <c r="AD2015">
        <v>2969844792</v>
      </c>
      <c r="AE2015" s="1">
        <v>43389.705555555556</v>
      </c>
      <c r="AF2015" t="s">
        <v>14083</v>
      </c>
      <c r="AG2015" t="s">
        <v>14084</v>
      </c>
      <c r="AH2015" t="s">
        <v>51</v>
      </c>
      <c r="AJ2015" t="s">
        <v>53</v>
      </c>
      <c r="AL2015" t="s">
        <v>78</v>
      </c>
      <c r="AO2015" t="s">
        <v>5443</v>
      </c>
      <c r="AP2015" s="1">
        <v>43895.549305555556</v>
      </c>
    </row>
    <row r="2016" spans="1:43" x14ac:dyDescent="0.35">
      <c r="A2016" t="s">
        <v>14085</v>
      </c>
      <c r="B2016" t="s">
        <v>14086</v>
      </c>
      <c r="C2016" t="s">
        <v>11668</v>
      </c>
      <c r="H2016" t="s">
        <v>14087</v>
      </c>
      <c r="J2016" t="s">
        <v>62</v>
      </c>
      <c r="P2016" t="s">
        <v>50</v>
      </c>
      <c r="U2016" s="1">
        <v>43895</v>
      </c>
      <c r="V2016" s="1">
        <v>43895</v>
      </c>
      <c r="W2016" s="1">
        <v>43895.629166666666</v>
      </c>
      <c r="X2016" s="1">
        <v>43895.629166666666</v>
      </c>
      <c r="AC2016" t="s">
        <v>53</v>
      </c>
      <c r="AD2016">
        <v>2969479981</v>
      </c>
      <c r="AE2016" s="1">
        <v>37426</v>
      </c>
      <c r="AF2016" t="s">
        <v>6624</v>
      </c>
      <c r="AG2016" t="s">
        <v>14088</v>
      </c>
      <c r="AH2016" t="s">
        <v>51</v>
      </c>
      <c r="AJ2016" t="s">
        <v>53</v>
      </c>
      <c r="AL2016" t="s">
        <v>78</v>
      </c>
      <c r="AO2016" t="s">
        <v>5443</v>
      </c>
      <c r="AP2016" s="1">
        <v>45476.698611111111</v>
      </c>
      <c r="AQ2016" s="1">
        <v>45476.690972222219</v>
      </c>
    </row>
    <row r="2017" spans="1:43" x14ac:dyDescent="0.35">
      <c r="A2017" t="s">
        <v>14089</v>
      </c>
      <c r="B2017" t="s">
        <v>14090</v>
      </c>
      <c r="C2017" t="s">
        <v>14091</v>
      </c>
      <c r="F2017">
        <v>5755462696</v>
      </c>
      <c r="H2017" t="s">
        <v>14089</v>
      </c>
      <c r="J2017" t="s">
        <v>14092</v>
      </c>
      <c r="K2017" t="s">
        <v>14093</v>
      </c>
      <c r="M2017" t="s">
        <v>14094</v>
      </c>
      <c r="N2017" t="s">
        <v>253</v>
      </c>
      <c r="O2017">
        <v>88030</v>
      </c>
      <c r="P2017" t="s">
        <v>50</v>
      </c>
      <c r="U2017" s="1">
        <v>43896</v>
      </c>
      <c r="V2017" s="1">
        <v>43896</v>
      </c>
      <c r="W2017" s="1">
        <v>43896.586111111108</v>
      </c>
      <c r="X2017" s="1">
        <v>43896.586111111108</v>
      </c>
      <c r="AC2017" t="s">
        <v>53</v>
      </c>
      <c r="AD2017">
        <v>1000000001</v>
      </c>
      <c r="AE2017" s="1">
        <v>39973.351388888892</v>
      </c>
      <c r="AF2017" t="s">
        <v>3377</v>
      </c>
      <c r="AG2017" t="s">
        <v>14095</v>
      </c>
      <c r="AH2017" t="s">
        <v>51</v>
      </c>
      <c r="AJ2017" t="s">
        <v>53</v>
      </c>
      <c r="AL2017" t="s">
        <v>78</v>
      </c>
      <c r="AO2017" t="s">
        <v>5443</v>
      </c>
      <c r="AP2017" s="1">
        <v>44426.423611111109</v>
      </c>
      <c r="AQ2017" s="1">
        <v>43896.603472222225</v>
      </c>
    </row>
    <row r="2018" spans="1:43" x14ac:dyDescent="0.35">
      <c r="A2018" t="s">
        <v>14096</v>
      </c>
      <c r="B2018" t="s">
        <v>13878</v>
      </c>
      <c r="C2018" t="s">
        <v>13300</v>
      </c>
      <c r="F2018" t="s">
        <v>13880</v>
      </c>
      <c r="G2018">
        <v>2256778500</v>
      </c>
      <c r="H2018" t="s">
        <v>14097</v>
      </c>
      <c r="I2018" t="s">
        <v>780</v>
      </c>
      <c r="J2018" t="s">
        <v>10434</v>
      </c>
      <c r="K2018" t="s">
        <v>13882</v>
      </c>
      <c r="M2018" t="s">
        <v>10547</v>
      </c>
      <c r="N2018" t="s">
        <v>1245</v>
      </c>
      <c r="O2018">
        <v>35252</v>
      </c>
      <c r="P2018" t="s">
        <v>50</v>
      </c>
      <c r="U2018" s="1">
        <v>43899</v>
      </c>
      <c r="V2018" s="1">
        <v>43899</v>
      </c>
      <c r="AC2018" t="s">
        <v>53</v>
      </c>
      <c r="AD2018">
        <v>2969478809</v>
      </c>
      <c r="AE2018" s="1">
        <v>37358</v>
      </c>
      <c r="AG2018" t="s">
        <v>14098</v>
      </c>
      <c r="AH2018" t="s">
        <v>51</v>
      </c>
      <c r="AJ2018" t="s">
        <v>53</v>
      </c>
      <c r="AO2018" t="s">
        <v>8142</v>
      </c>
    </row>
    <row r="2019" spans="1:43" x14ac:dyDescent="0.35">
      <c r="A2019" t="s">
        <v>14099</v>
      </c>
      <c r="B2019" t="s">
        <v>13878</v>
      </c>
      <c r="C2019" t="s">
        <v>14100</v>
      </c>
      <c r="F2019" t="s">
        <v>13880</v>
      </c>
      <c r="G2019">
        <v>2256778500</v>
      </c>
      <c r="H2019" t="s">
        <v>14101</v>
      </c>
      <c r="I2019" t="s">
        <v>780</v>
      </c>
      <c r="J2019" t="s">
        <v>10434</v>
      </c>
      <c r="K2019" t="s">
        <v>13882</v>
      </c>
      <c r="M2019" t="s">
        <v>10547</v>
      </c>
      <c r="N2019" t="s">
        <v>1245</v>
      </c>
      <c r="O2019">
        <v>35252</v>
      </c>
      <c r="P2019" t="s">
        <v>50</v>
      </c>
      <c r="U2019" s="1">
        <v>43899</v>
      </c>
      <c r="V2019" s="1">
        <v>43899</v>
      </c>
      <c r="AC2019" t="s">
        <v>53</v>
      </c>
      <c r="AD2019">
        <v>2969478809</v>
      </c>
      <c r="AE2019" s="1">
        <v>37358</v>
      </c>
      <c r="AG2019" t="s">
        <v>14102</v>
      </c>
      <c r="AH2019" t="s">
        <v>51</v>
      </c>
      <c r="AJ2019" t="s">
        <v>53</v>
      </c>
      <c r="AO2019" t="s">
        <v>8142</v>
      </c>
    </row>
    <row r="2020" spans="1:43" x14ac:dyDescent="0.35">
      <c r="A2020" t="s">
        <v>14103</v>
      </c>
      <c r="B2020" t="s">
        <v>14104</v>
      </c>
      <c r="C2020" t="s">
        <v>97</v>
      </c>
      <c r="F2020">
        <f>1815-509-7750</f>
        <v>-6444</v>
      </c>
      <c r="H2020" t="s">
        <v>14105</v>
      </c>
      <c r="J2020" t="s">
        <v>1910</v>
      </c>
      <c r="K2020" t="s">
        <v>6974</v>
      </c>
      <c r="L2020" t="s">
        <v>6975</v>
      </c>
      <c r="M2020" t="s">
        <v>6976</v>
      </c>
      <c r="N2020" t="s">
        <v>6977</v>
      </c>
      <c r="O2020">
        <v>46278</v>
      </c>
      <c r="P2020" t="s">
        <v>50</v>
      </c>
      <c r="U2020" s="1">
        <v>43899</v>
      </c>
      <c r="V2020" s="1">
        <v>43899</v>
      </c>
      <c r="AC2020" t="s">
        <v>53</v>
      </c>
      <c r="AD2020">
        <v>2969735272</v>
      </c>
      <c r="AE2020" s="1">
        <v>42845.40902777778</v>
      </c>
      <c r="AG2020" t="s">
        <v>14106</v>
      </c>
      <c r="AH2020" t="s">
        <v>51</v>
      </c>
      <c r="AJ2020" t="s">
        <v>53</v>
      </c>
      <c r="AO2020" t="s">
        <v>8142</v>
      </c>
    </row>
    <row r="2021" spans="1:43" x14ac:dyDescent="0.35">
      <c r="A2021" t="s">
        <v>14107</v>
      </c>
      <c r="B2021" t="s">
        <v>14108</v>
      </c>
      <c r="C2021" t="s">
        <v>5566</v>
      </c>
      <c r="F2021" t="s">
        <v>14109</v>
      </c>
      <c r="G2021" t="s">
        <v>14110</v>
      </c>
      <c r="H2021" t="s">
        <v>14111</v>
      </c>
      <c r="I2021" t="s">
        <v>780</v>
      </c>
      <c r="J2021" t="s">
        <v>10434</v>
      </c>
      <c r="K2021" t="s">
        <v>13882</v>
      </c>
      <c r="M2021" t="s">
        <v>10547</v>
      </c>
      <c r="N2021" t="s">
        <v>1245</v>
      </c>
      <c r="O2021">
        <v>35252</v>
      </c>
      <c r="P2021" t="s">
        <v>50</v>
      </c>
      <c r="U2021" s="1">
        <v>43899</v>
      </c>
      <c r="V2021" s="1">
        <v>43899</v>
      </c>
      <c r="AC2021" t="s">
        <v>53</v>
      </c>
      <c r="AD2021">
        <v>2969478809</v>
      </c>
      <c r="AE2021" s="1">
        <v>37358</v>
      </c>
      <c r="AG2021" t="s">
        <v>14112</v>
      </c>
      <c r="AH2021" t="s">
        <v>51</v>
      </c>
      <c r="AJ2021" t="s">
        <v>53</v>
      </c>
      <c r="AO2021" t="s">
        <v>8142</v>
      </c>
    </row>
    <row r="2022" spans="1:43" x14ac:dyDescent="0.35">
      <c r="A2022" t="s">
        <v>14113</v>
      </c>
      <c r="B2022" t="s">
        <v>13878</v>
      </c>
      <c r="C2022" t="s">
        <v>14114</v>
      </c>
      <c r="F2022" t="s">
        <v>13880</v>
      </c>
      <c r="G2022">
        <v>2256778500</v>
      </c>
      <c r="H2022" t="s">
        <v>14115</v>
      </c>
      <c r="I2022" t="s">
        <v>780</v>
      </c>
      <c r="J2022" t="s">
        <v>10434</v>
      </c>
      <c r="K2022" t="s">
        <v>13882</v>
      </c>
      <c r="M2022" t="s">
        <v>10547</v>
      </c>
      <c r="N2022" t="s">
        <v>1245</v>
      </c>
      <c r="O2022">
        <v>35252</v>
      </c>
      <c r="P2022" t="s">
        <v>50</v>
      </c>
      <c r="U2022" s="1">
        <v>43899</v>
      </c>
      <c r="V2022" s="1">
        <v>43899</v>
      </c>
      <c r="AC2022" t="s">
        <v>53</v>
      </c>
      <c r="AD2022">
        <v>2969478809</v>
      </c>
      <c r="AE2022" s="1">
        <v>37358</v>
      </c>
      <c r="AG2022" t="s">
        <v>14116</v>
      </c>
      <c r="AH2022" t="s">
        <v>51</v>
      </c>
      <c r="AJ2022" t="s">
        <v>53</v>
      </c>
      <c r="AO2022" t="s">
        <v>8142</v>
      </c>
    </row>
    <row r="2023" spans="1:43" x14ac:dyDescent="0.35">
      <c r="A2023" t="s">
        <v>14117</v>
      </c>
      <c r="B2023" t="s">
        <v>14118</v>
      </c>
      <c r="C2023" t="s">
        <v>2923</v>
      </c>
      <c r="F2023" t="s">
        <v>14119</v>
      </c>
      <c r="H2023" t="s">
        <v>14120</v>
      </c>
      <c r="I2023" t="s">
        <v>1368</v>
      </c>
      <c r="J2023" t="s">
        <v>14121</v>
      </c>
      <c r="K2023" t="s">
        <v>14122</v>
      </c>
      <c r="M2023" t="s">
        <v>14123</v>
      </c>
      <c r="N2023" t="s">
        <v>65</v>
      </c>
      <c r="O2023">
        <v>80517</v>
      </c>
      <c r="P2023" t="s">
        <v>50</v>
      </c>
      <c r="U2023" s="1">
        <v>43899.531944444447</v>
      </c>
      <c r="V2023" s="1">
        <v>43899.531944444447</v>
      </c>
      <c r="W2023" s="1">
        <v>43899.532638888886</v>
      </c>
      <c r="X2023" s="1">
        <v>43899.532638888886</v>
      </c>
      <c r="AC2023" t="s">
        <v>53</v>
      </c>
      <c r="AD2023">
        <v>2969561667</v>
      </c>
      <c r="AE2023" s="1">
        <v>40647.35</v>
      </c>
      <c r="AF2023" t="s">
        <v>14124</v>
      </c>
      <c r="AG2023" t="s">
        <v>14125</v>
      </c>
      <c r="AH2023" t="s">
        <v>51</v>
      </c>
      <c r="AI2023" t="s">
        <v>51</v>
      </c>
      <c r="AJ2023" t="s">
        <v>53</v>
      </c>
      <c r="AL2023" t="s">
        <v>78</v>
      </c>
      <c r="AO2023" t="s">
        <v>54</v>
      </c>
      <c r="AP2023" s="1">
        <v>44616.526388888888</v>
      </c>
      <c r="AQ2023" s="1">
        <v>44536.59375</v>
      </c>
    </row>
    <row r="2024" spans="1:43" x14ac:dyDescent="0.35">
      <c r="A2024" t="s">
        <v>14126</v>
      </c>
      <c r="B2024" t="s">
        <v>14127</v>
      </c>
      <c r="C2024" t="s">
        <v>7417</v>
      </c>
      <c r="H2024" t="s">
        <v>14128</v>
      </c>
      <c r="I2024" t="s">
        <v>61</v>
      </c>
      <c r="J2024" t="s">
        <v>62</v>
      </c>
      <c r="P2024" t="s">
        <v>50</v>
      </c>
      <c r="U2024" s="1">
        <v>43899.616666666669</v>
      </c>
      <c r="V2024" s="1">
        <v>43899.616666666669</v>
      </c>
      <c r="W2024" s="1">
        <v>43900.478472222225</v>
      </c>
      <c r="X2024" s="1">
        <v>43900.478472222225</v>
      </c>
      <c r="AC2024" t="s">
        <v>53</v>
      </c>
      <c r="AD2024">
        <v>2969479981</v>
      </c>
      <c r="AE2024" s="1">
        <v>37426</v>
      </c>
      <c r="AF2024" t="s">
        <v>1314</v>
      </c>
      <c r="AG2024" t="s">
        <v>14129</v>
      </c>
      <c r="AH2024" t="s">
        <v>53</v>
      </c>
      <c r="AJ2024" t="s">
        <v>53</v>
      </c>
      <c r="AK2024" t="s">
        <v>8166</v>
      </c>
      <c r="AL2024" t="s">
        <v>68</v>
      </c>
      <c r="AO2024" t="s">
        <v>54</v>
      </c>
      <c r="AP2024" s="1">
        <v>44595.50277777778</v>
      </c>
      <c r="AQ2024" s="1">
        <v>44504.550694444442</v>
      </c>
    </row>
    <row r="2025" spans="1:43" x14ac:dyDescent="0.35">
      <c r="A2025" t="s">
        <v>14130</v>
      </c>
      <c r="B2025" t="s">
        <v>9824</v>
      </c>
      <c r="C2025" t="s">
        <v>3185</v>
      </c>
      <c r="F2025" t="s">
        <v>14131</v>
      </c>
      <c r="H2025" t="s">
        <v>14132</v>
      </c>
      <c r="I2025" t="s">
        <v>179</v>
      </c>
      <c r="J2025" t="s">
        <v>12640</v>
      </c>
      <c r="K2025" t="s">
        <v>12641</v>
      </c>
      <c r="L2025" t="s">
        <v>12641</v>
      </c>
      <c r="M2025" t="s">
        <v>12642</v>
      </c>
      <c r="N2025" t="s">
        <v>253</v>
      </c>
      <c r="O2025">
        <v>87931</v>
      </c>
      <c r="P2025" t="s">
        <v>50</v>
      </c>
      <c r="U2025" s="1">
        <v>43895.451388888891</v>
      </c>
      <c r="V2025" s="1">
        <v>43899.618055555555</v>
      </c>
      <c r="W2025" s="1">
        <v>43895.658333333333</v>
      </c>
      <c r="X2025" s="1">
        <v>43895.658333333333</v>
      </c>
      <c r="AC2025" t="s">
        <v>53</v>
      </c>
      <c r="AD2025">
        <v>2969535953</v>
      </c>
      <c r="AE2025" s="1">
        <v>39715.647222222222</v>
      </c>
      <c r="AF2025" t="s">
        <v>12643</v>
      </c>
      <c r="AG2025" t="s">
        <v>14133</v>
      </c>
      <c r="AH2025" t="s">
        <v>53</v>
      </c>
      <c r="AJ2025" t="s">
        <v>53</v>
      </c>
      <c r="AK2025" t="s">
        <v>13346</v>
      </c>
      <c r="AL2025" t="s">
        <v>78</v>
      </c>
      <c r="AO2025" t="s">
        <v>54</v>
      </c>
      <c r="AP2025" s="1">
        <v>45463.507638888892</v>
      </c>
      <c r="AQ2025" s="1">
        <v>45463.509722222225</v>
      </c>
    </row>
    <row r="2026" spans="1:43" x14ac:dyDescent="0.35">
      <c r="A2026" t="s">
        <v>14134</v>
      </c>
      <c r="B2026" t="s">
        <v>14135</v>
      </c>
      <c r="C2026" t="s">
        <v>888</v>
      </c>
      <c r="F2026" t="s">
        <v>14136</v>
      </c>
      <c r="H2026" t="s">
        <v>14137</v>
      </c>
      <c r="I2026" t="s">
        <v>200</v>
      </c>
      <c r="J2026" t="s">
        <v>3131</v>
      </c>
      <c r="K2026" t="s">
        <v>14138</v>
      </c>
      <c r="M2026" t="s">
        <v>3431</v>
      </c>
      <c r="N2026" t="s">
        <v>65</v>
      </c>
      <c r="O2026">
        <v>81521</v>
      </c>
      <c r="P2026" t="s">
        <v>50</v>
      </c>
      <c r="U2026" s="1">
        <v>43899.625</v>
      </c>
      <c r="V2026" s="1">
        <v>43899.625</v>
      </c>
      <c r="W2026" s="1">
        <v>43900.474999999999</v>
      </c>
      <c r="X2026" s="1">
        <v>43900.474999999999</v>
      </c>
      <c r="AC2026" t="s">
        <v>53</v>
      </c>
      <c r="AD2026">
        <v>2969531924</v>
      </c>
      <c r="AE2026" s="1">
        <v>39539.569444444445</v>
      </c>
      <c r="AF2026" t="s">
        <v>3433</v>
      </c>
      <c r="AG2026" t="s">
        <v>14139</v>
      </c>
      <c r="AH2026" t="s">
        <v>53</v>
      </c>
      <c r="AJ2026" t="s">
        <v>53</v>
      </c>
      <c r="AK2026" t="s">
        <v>2497</v>
      </c>
      <c r="AL2026" t="s">
        <v>78</v>
      </c>
      <c r="AO2026" t="s">
        <v>54</v>
      </c>
      <c r="AP2026" s="1">
        <v>45302.572916666664</v>
      </c>
    </row>
    <row r="2027" spans="1:43" x14ac:dyDescent="0.35">
      <c r="A2027" t="s">
        <v>14140</v>
      </c>
      <c r="B2027" t="s">
        <v>14141</v>
      </c>
      <c r="C2027" t="s">
        <v>14142</v>
      </c>
      <c r="F2027" t="s">
        <v>14143</v>
      </c>
      <c r="H2027" t="s">
        <v>14144</v>
      </c>
      <c r="J2027" t="s">
        <v>1014</v>
      </c>
      <c r="P2027" t="s">
        <v>50</v>
      </c>
      <c r="U2027" s="1">
        <v>43900</v>
      </c>
      <c r="V2027" s="1">
        <v>43900</v>
      </c>
      <c r="AC2027" t="s">
        <v>53</v>
      </c>
      <c r="AD2027">
        <v>2969480780</v>
      </c>
      <c r="AE2027" s="1">
        <v>37467</v>
      </c>
      <c r="AG2027" t="s">
        <v>14145</v>
      </c>
      <c r="AH2027" t="s">
        <v>51</v>
      </c>
      <c r="AJ2027" t="s">
        <v>53</v>
      </c>
      <c r="AO2027" t="s">
        <v>8142</v>
      </c>
    </row>
    <row r="2028" spans="1:43" x14ac:dyDescent="0.35">
      <c r="A2028" t="s">
        <v>14146</v>
      </c>
      <c r="B2028" t="s">
        <v>14147</v>
      </c>
      <c r="C2028" t="s">
        <v>14148</v>
      </c>
      <c r="F2028" t="s">
        <v>14149</v>
      </c>
      <c r="H2028" t="s">
        <v>14150</v>
      </c>
      <c r="I2028" t="s">
        <v>464</v>
      </c>
      <c r="J2028" t="s">
        <v>6387</v>
      </c>
      <c r="K2028" t="s">
        <v>14151</v>
      </c>
      <c r="M2028" t="s">
        <v>3571</v>
      </c>
      <c r="N2028" t="s">
        <v>65</v>
      </c>
      <c r="O2028">
        <v>80022</v>
      </c>
      <c r="P2028" t="s">
        <v>50</v>
      </c>
      <c r="U2028" s="1">
        <v>43900</v>
      </c>
      <c r="V2028" s="1">
        <v>43900</v>
      </c>
      <c r="W2028" s="1">
        <v>43900.522222222222</v>
      </c>
      <c r="X2028" s="1">
        <v>44649.491666666669</v>
      </c>
      <c r="Y2028" s="1">
        <v>44649.497916666667</v>
      </c>
      <c r="AC2028" t="s">
        <v>53</v>
      </c>
      <c r="AD2028">
        <v>2969484892</v>
      </c>
      <c r="AE2028" s="1">
        <v>37756</v>
      </c>
      <c r="AF2028" t="s">
        <v>6388</v>
      </c>
      <c r="AG2028" t="s">
        <v>14152</v>
      </c>
      <c r="AH2028" t="s">
        <v>51</v>
      </c>
      <c r="AJ2028" t="s">
        <v>53</v>
      </c>
      <c r="AL2028" t="s">
        <v>78</v>
      </c>
      <c r="AO2028" t="s">
        <v>5443</v>
      </c>
      <c r="AP2028" s="1">
        <v>43900.519444444442</v>
      </c>
    </row>
    <row r="2029" spans="1:43" x14ac:dyDescent="0.35">
      <c r="A2029" t="s">
        <v>14153</v>
      </c>
      <c r="B2029" t="s">
        <v>14154</v>
      </c>
      <c r="C2029" t="s">
        <v>309</v>
      </c>
      <c r="F2029" t="s">
        <v>14155</v>
      </c>
      <c r="H2029" t="s">
        <v>14153</v>
      </c>
      <c r="J2029" t="s">
        <v>14156</v>
      </c>
      <c r="K2029" t="s">
        <v>14157</v>
      </c>
      <c r="M2029" t="s">
        <v>7020</v>
      </c>
      <c r="N2029" t="s">
        <v>7021</v>
      </c>
      <c r="O2029">
        <v>27603</v>
      </c>
      <c r="P2029" t="s">
        <v>50</v>
      </c>
      <c r="U2029" s="1">
        <v>43900</v>
      </c>
      <c r="V2029" s="1">
        <v>43900</v>
      </c>
      <c r="AC2029" t="s">
        <v>53</v>
      </c>
      <c r="AD2029">
        <v>2969536972</v>
      </c>
      <c r="AE2029" s="1">
        <v>39762.637499999997</v>
      </c>
      <c r="AG2029" t="s">
        <v>14158</v>
      </c>
      <c r="AH2029" t="s">
        <v>51</v>
      </c>
      <c r="AJ2029" t="s">
        <v>53</v>
      </c>
      <c r="AO2029" t="s">
        <v>8142</v>
      </c>
    </row>
    <row r="2030" spans="1:43" x14ac:dyDescent="0.35">
      <c r="A2030" t="s">
        <v>14159</v>
      </c>
      <c r="B2030" t="s">
        <v>14160</v>
      </c>
      <c r="C2030" t="s">
        <v>10839</v>
      </c>
      <c r="H2030" t="s">
        <v>14161</v>
      </c>
      <c r="I2030" t="s">
        <v>61</v>
      </c>
      <c r="J2030" t="s">
        <v>62</v>
      </c>
      <c r="P2030" t="s">
        <v>50</v>
      </c>
      <c r="U2030" s="1">
        <v>43900.492361111108</v>
      </c>
      <c r="V2030" s="1">
        <v>43900.492361111108</v>
      </c>
      <c r="W2030" s="1">
        <v>43900.509722222225</v>
      </c>
      <c r="X2030" s="1">
        <v>43900.509722222225</v>
      </c>
      <c r="AC2030" t="s">
        <v>53</v>
      </c>
      <c r="AD2030">
        <v>2969479981</v>
      </c>
      <c r="AE2030" s="1">
        <v>37426</v>
      </c>
      <c r="AF2030" t="s">
        <v>1314</v>
      </c>
      <c r="AG2030" t="s">
        <v>14162</v>
      </c>
      <c r="AH2030" t="s">
        <v>53</v>
      </c>
      <c r="AJ2030" t="s">
        <v>53</v>
      </c>
      <c r="AK2030" t="s">
        <v>7761</v>
      </c>
      <c r="AL2030" t="s">
        <v>78</v>
      </c>
      <c r="AO2030" t="s">
        <v>54</v>
      </c>
      <c r="AP2030" s="1">
        <v>45244.367361111108</v>
      </c>
      <c r="AQ2030" s="1">
        <v>44783.571527777778</v>
      </c>
    </row>
    <row r="2031" spans="1:43" x14ac:dyDescent="0.35">
      <c r="A2031" t="s">
        <v>14163</v>
      </c>
      <c r="B2031" t="s">
        <v>14164</v>
      </c>
      <c r="C2031" t="s">
        <v>14165</v>
      </c>
      <c r="F2031" t="s">
        <v>14166</v>
      </c>
      <c r="H2031" t="s">
        <v>14163</v>
      </c>
      <c r="J2031" t="s">
        <v>6530</v>
      </c>
      <c r="P2031" t="s">
        <v>50</v>
      </c>
      <c r="U2031" s="1">
        <v>43901</v>
      </c>
      <c r="V2031" s="1">
        <v>43901</v>
      </c>
      <c r="AC2031" t="s">
        <v>53</v>
      </c>
      <c r="AD2031">
        <v>2969507921</v>
      </c>
      <c r="AE2031" s="1">
        <v>38224.743750000001</v>
      </c>
      <c r="AG2031" t="s">
        <v>14167</v>
      </c>
      <c r="AH2031" t="s">
        <v>51</v>
      </c>
      <c r="AJ2031" t="s">
        <v>53</v>
      </c>
      <c r="AO2031" t="s">
        <v>8142</v>
      </c>
    </row>
    <row r="2032" spans="1:43" x14ac:dyDescent="0.35">
      <c r="A2032" t="s">
        <v>14168</v>
      </c>
      <c r="B2032" t="s">
        <v>14169</v>
      </c>
      <c r="C2032" t="s">
        <v>3295</v>
      </c>
      <c r="F2032">
        <v>7193429723</v>
      </c>
      <c r="H2032" t="s">
        <v>14168</v>
      </c>
      <c r="J2032" t="s">
        <v>14170</v>
      </c>
      <c r="K2032" t="s">
        <v>14171</v>
      </c>
      <c r="M2032" t="s">
        <v>14172</v>
      </c>
      <c r="N2032" t="s">
        <v>65</v>
      </c>
      <c r="O2032">
        <v>80810</v>
      </c>
      <c r="P2032" t="s">
        <v>50</v>
      </c>
      <c r="U2032" s="1">
        <v>43902</v>
      </c>
      <c r="V2032" s="1">
        <v>43902</v>
      </c>
      <c r="W2032" s="1">
        <v>43902.775000000001</v>
      </c>
      <c r="X2032" s="1">
        <v>43902.775000000001</v>
      </c>
      <c r="AC2032" t="s">
        <v>53</v>
      </c>
      <c r="AD2032">
        <v>2969956204</v>
      </c>
      <c r="AE2032" s="1">
        <v>43903.443055555559</v>
      </c>
      <c r="AF2032" t="s">
        <v>14173</v>
      </c>
      <c r="AG2032" t="s">
        <v>14174</v>
      </c>
      <c r="AH2032" t="s">
        <v>51</v>
      </c>
      <c r="AJ2032" t="s">
        <v>53</v>
      </c>
      <c r="AL2032" t="s">
        <v>78</v>
      </c>
      <c r="AO2032" t="s">
        <v>5443</v>
      </c>
      <c r="AP2032" s="1">
        <v>44341.724305555559</v>
      </c>
    </row>
    <row r="2033" spans="1:43" x14ac:dyDescent="0.35">
      <c r="A2033" t="s">
        <v>14175</v>
      </c>
      <c r="B2033" t="s">
        <v>14176</v>
      </c>
      <c r="C2033" t="s">
        <v>11746</v>
      </c>
      <c r="F2033">
        <v>9702612277</v>
      </c>
      <c r="H2033" t="s">
        <v>14175</v>
      </c>
      <c r="J2033" t="s">
        <v>14177</v>
      </c>
      <c r="U2033" s="1">
        <v>43902</v>
      </c>
      <c r="V2033" s="1">
        <v>43902</v>
      </c>
      <c r="W2033" s="1">
        <v>43902.69027777778</v>
      </c>
      <c r="X2033" s="1">
        <v>43902.69027777778</v>
      </c>
      <c r="AC2033" t="s">
        <v>53</v>
      </c>
      <c r="AD2033">
        <v>2969862445</v>
      </c>
      <c r="AE2033" s="1">
        <v>43460.345138888886</v>
      </c>
      <c r="AF2033" t="s">
        <v>14178</v>
      </c>
      <c r="AG2033" t="s">
        <v>14179</v>
      </c>
      <c r="AH2033" t="s">
        <v>51</v>
      </c>
      <c r="AJ2033" t="s">
        <v>53</v>
      </c>
      <c r="AL2033" t="s">
        <v>78</v>
      </c>
      <c r="AO2033" t="s">
        <v>8142</v>
      </c>
    </row>
    <row r="2034" spans="1:43" x14ac:dyDescent="0.35">
      <c r="A2034" t="s">
        <v>14180</v>
      </c>
      <c r="B2034" t="s">
        <v>14181</v>
      </c>
      <c r="C2034" t="s">
        <v>14182</v>
      </c>
      <c r="D2034" t="s">
        <v>14183</v>
      </c>
      <c r="F2034" t="s">
        <v>14184</v>
      </c>
      <c r="G2034" t="s">
        <v>14185</v>
      </c>
      <c r="H2034" t="s">
        <v>14186</v>
      </c>
      <c r="I2034" t="s">
        <v>179</v>
      </c>
      <c r="J2034" t="s">
        <v>14187</v>
      </c>
      <c r="K2034" t="s">
        <v>14188</v>
      </c>
      <c r="M2034" t="s">
        <v>3751</v>
      </c>
      <c r="N2034" t="s">
        <v>65</v>
      </c>
      <c r="O2034">
        <v>80308</v>
      </c>
      <c r="P2034" t="s">
        <v>50</v>
      </c>
      <c r="Q2034" t="s">
        <v>502</v>
      </c>
      <c r="R2034" t="s">
        <v>14189</v>
      </c>
      <c r="S2034" t="s">
        <v>856</v>
      </c>
      <c r="T2034">
        <v>50996</v>
      </c>
      <c r="U2034" s="1">
        <v>40890.438888888886</v>
      </c>
      <c r="V2034" s="1">
        <v>43902.629166666666</v>
      </c>
      <c r="W2034" s="1">
        <v>40898.333333333336</v>
      </c>
      <c r="X2034" s="1">
        <v>42258.660416666666</v>
      </c>
      <c r="Y2034" s="1">
        <v>42090.6875</v>
      </c>
      <c r="AC2034" t="s">
        <v>51</v>
      </c>
      <c r="AD2034">
        <v>2969594752</v>
      </c>
      <c r="AE2034" s="1">
        <v>41452.390277777777</v>
      </c>
      <c r="AG2034" t="s">
        <v>14190</v>
      </c>
      <c r="AH2034" t="s">
        <v>53</v>
      </c>
      <c r="AJ2034" t="s">
        <v>53</v>
      </c>
      <c r="AK2034" t="s">
        <v>536</v>
      </c>
      <c r="AL2034" t="s">
        <v>68</v>
      </c>
      <c r="AO2034" t="s">
        <v>54</v>
      </c>
    </row>
    <row r="2035" spans="1:43" x14ac:dyDescent="0.35">
      <c r="A2035" t="s">
        <v>14191</v>
      </c>
      <c r="B2035" t="s">
        <v>13304</v>
      </c>
      <c r="C2035" t="s">
        <v>9046</v>
      </c>
      <c r="F2035" t="s">
        <v>14192</v>
      </c>
      <c r="H2035" t="s">
        <v>14193</v>
      </c>
      <c r="I2035" t="s">
        <v>200</v>
      </c>
      <c r="J2035" t="s">
        <v>7961</v>
      </c>
      <c r="K2035" t="s">
        <v>12115</v>
      </c>
      <c r="M2035" t="s">
        <v>7964</v>
      </c>
      <c r="N2035" t="s">
        <v>264</v>
      </c>
      <c r="O2035">
        <v>78701</v>
      </c>
      <c r="P2035" t="s">
        <v>50</v>
      </c>
      <c r="U2035" s="1">
        <v>43902.654166666667</v>
      </c>
      <c r="V2035" s="1">
        <v>43902.654166666667</v>
      </c>
      <c r="W2035" s="1">
        <v>43902.68472222222</v>
      </c>
      <c r="X2035" s="1">
        <v>43902.68472222222</v>
      </c>
      <c r="AC2035" t="s">
        <v>53</v>
      </c>
      <c r="AD2035">
        <v>2969702039</v>
      </c>
      <c r="AE2035" s="1">
        <v>42528.619444444441</v>
      </c>
      <c r="AF2035" t="s">
        <v>9789</v>
      </c>
      <c r="AG2035" t="s">
        <v>14194</v>
      </c>
      <c r="AH2035" t="s">
        <v>53</v>
      </c>
      <c r="AJ2035" t="s">
        <v>53</v>
      </c>
      <c r="AK2035" t="s">
        <v>7072</v>
      </c>
      <c r="AL2035" t="s">
        <v>78</v>
      </c>
      <c r="AO2035" t="s">
        <v>54</v>
      </c>
      <c r="AP2035" s="1">
        <v>45383.316666666666</v>
      </c>
      <c r="AQ2035" s="1">
        <v>45383.386111111111</v>
      </c>
    </row>
    <row r="2036" spans="1:43" x14ac:dyDescent="0.35">
      <c r="A2036" t="s">
        <v>14195</v>
      </c>
      <c r="B2036" t="s">
        <v>14196</v>
      </c>
      <c r="C2036" t="s">
        <v>14197</v>
      </c>
      <c r="F2036" t="s">
        <v>14198</v>
      </c>
      <c r="H2036" t="s">
        <v>14199</v>
      </c>
      <c r="J2036" t="s">
        <v>14200</v>
      </c>
      <c r="N2036" t="s">
        <v>14201</v>
      </c>
      <c r="O2036">
        <v>5070</v>
      </c>
      <c r="P2036" t="s">
        <v>12804</v>
      </c>
      <c r="U2036" s="1">
        <v>43903</v>
      </c>
      <c r="V2036" s="1">
        <v>43903</v>
      </c>
      <c r="AC2036" t="s">
        <v>53</v>
      </c>
      <c r="AD2036">
        <v>2969519246</v>
      </c>
      <c r="AE2036" s="1">
        <v>38883.179166666669</v>
      </c>
      <c r="AG2036" t="s">
        <v>14202</v>
      </c>
      <c r="AH2036" t="s">
        <v>51</v>
      </c>
      <c r="AJ2036" t="s">
        <v>53</v>
      </c>
      <c r="AO2036" t="s">
        <v>8142</v>
      </c>
    </row>
    <row r="2037" spans="1:43" x14ac:dyDescent="0.35">
      <c r="A2037" t="s">
        <v>14203</v>
      </c>
      <c r="B2037" t="s">
        <v>14204</v>
      </c>
      <c r="C2037" t="s">
        <v>8376</v>
      </c>
      <c r="F2037" t="s">
        <v>14205</v>
      </c>
      <c r="H2037" t="s">
        <v>14206</v>
      </c>
      <c r="I2037" t="s">
        <v>101</v>
      </c>
      <c r="J2037" t="s">
        <v>323</v>
      </c>
      <c r="K2037" t="s">
        <v>14207</v>
      </c>
      <c r="M2037" t="s">
        <v>14208</v>
      </c>
      <c r="N2037" t="s">
        <v>13648</v>
      </c>
      <c r="O2037" t="s">
        <v>14209</v>
      </c>
      <c r="P2037" t="s">
        <v>4438</v>
      </c>
      <c r="U2037" s="1">
        <v>43903</v>
      </c>
      <c r="V2037" s="1">
        <v>43903</v>
      </c>
      <c r="AC2037" t="s">
        <v>53</v>
      </c>
      <c r="AD2037">
        <v>2969551137</v>
      </c>
      <c r="AE2037" s="1">
        <v>40288.591666666667</v>
      </c>
      <c r="AG2037" t="s">
        <v>14210</v>
      </c>
      <c r="AH2037" t="s">
        <v>51</v>
      </c>
      <c r="AJ2037" t="s">
        <v>53</v>
      </c>
      <c r="AO2037" t="s">
        <v>8142</v>
      </c>
    </row>
    <row r="2038" spans="1:43" x14ac:dyDescent="0.35">
      <c r="A2038" t="s">
        <v>14211</v>
      </c>
      <c r="B2038" t="s">
        <v>14212</v>
      </c>
      <c r="C2038" t="s">
        <v>946</v>
      </c>
      <c r="F2038" t="s">
        <v>14213</v>
      </c>
      <c r="G2038">
        <v>9365201382</v>
      </c>
      <c r="H2038" t="s">
        <v>14214</v>
      </c>
      <c r="I2038" t="s">
        <v>101</v>
      </c>
      <c r="J2038" t="s">
        <v>1047</v>
      </c>
      <c r="K2038" t="s">
        <v>14215</v>
      </c>
      <c r="O2038">
        <v>77380</v>
      </c>
      <c r="P2038" t="s">
        <v>50</v>
      </c>
      <c r="U2038" s="1">
        <v>43903</v>
      </c>
      <c r="V2038" s="1">
        <v>43903</v>
      </c>
      <c r="AC2038" t="s">
        <v>53</v>
      </c>
      <c r="AD2038">
        <v>2969559124</v>
      </c>
      <c r="AE2038" s="1">
        <v>40583.598611111112</v>
      </c>
      <c r="AG2038" t="s">
        <v>14216</v>
      </c>
      <c r="AH2038" t="s">
        <v>51</v>
      </c>
      <c r="AJ2038" t="s">
        <v>53</v>
      </c>
      <c r="AO2038" t="s">
        <v>8142</v>
      </c>
    </row>
    <row r="2039" spans="1:43" x14ac:dyDescent="0.35">
      <c r="A2039" t="s">
        <v>14217</v>
      </c>
      <c r="B2039" t="s">
        <v>14218</v>
      </c>
      <c r="C2039" t="s">
        <v>6538</v>
      </c>
      <c r="F2039" t="s">
        <v>14219</v>
      </c>
      <c r="H2039" t="s">
        <v>14217</v>
      </c>
      <c r="J2039" t="s">
        <v>3665</v>
      </c>
      <c r="K2039" t="s">
        <v>14220</v>
      </c>
      <c r="M2039" t="s">
        <v>3667</v>
      </c>
      <c r="N2039" t="s">
        <v>3668</v>
      </c>
      <c r="O2039" t="s">
        <v>14221</v>
      </c>
      <c r="P2039" t="s">
        <v>50</v>
      </c>
      <c r="U2039" s="1">
        <v>43906</v>
      </c>
      <c r="V2039" s="1">
        <v>43906</v>
      </c>
      <c r="W2039" s="1">
        <v>43906.452777777777</v>
      </c>
      <c r="X2039" s="1">
        <v>43906.452777777777</v>
      </c>
      <c r="AC2039" t="s">
        <v>51</v>
      </c>
      <c r="AD2039">
        <v>2969629793</v>
      </c>
      <c r="AE2039" s="1">
        <v>41745.536111111112</v>
      </c>
      <c r="AF2039" t="s">
        <v>14222</v>
      </c>
      <c r="AG2039" t="s">
        <v>14223</v>
      </c>
      <c r="AH2039" t="s">
        <v>51</v>
      </c>
      <c r="AJ2039" t="s">
        <v>53</v>
      </c>
      <c r="AL2039" t="s">
        <v>78</v>
      </c>
      <c r="AO2039" t="s">
        <v>5443</v>
      </c>
      <c r="AP2039" s="1">
        <v>44733.347916666666</v>
      </c>
      <c r="AQ2039" s="1">
        <v>43993.468055555553</v>
      </c>
    </row>
    <row r="2040" spans="1:43" x14ac:dyDescent="0.35">
      <c r="A2040" t="s">
        <v>14224</v>
      </c>
      <c r="B2040" t="s">
        <v>14225</v>
      </c>
      <c r="C2040" t="s">
        <v>9098</v>
      </c>
      <c r="F2040">
        <v>9706405459</v>
      </c>
      <c r="H2040" t="s">
        <v>14226</v>
      </c>
      <c r="I2040" t="s">
        <v>179</v>
      </c>
      <c r="J2040" t="s">
        <v>14227</v>
      </c>
      <c r="K2040" t="s">
        <v>14228</v>
      </c>
      <c r="M2040" t="s">
        <v>4671</v>
      </c>
      <c r="N2040" t="s">
        <v>65</v>
      </c>
      <c r="O2040">
        <v>81416</v>
      </c>
      <c r="P2040" t="s">
        <v>50</v>
      </c>
      <c r="U2040" s="1">
        <v>43906.388888888891</v>
      </c>
      <c r="V2040" s="1">
        <v>43906.388888888891</v>
      </c>
      <c r="W2040" s="1">
        <v>43906.658333333333</v>
      </c>
      <c r="X2040" s="1">
        <v>43906.658333333333</v>
      </c>
      <c r="AC2040" t="s">
        <v>51</v>
      </c>
      <c r="AD2040">
        <v>1000000001</v>
      </c>
      <c r="AE2040" s="1">
        <v>39973.351388888892</v>
      </c>
      <c r="AF2040" t="s">
        <v>3377</v>
      </c>
      <c r="AG2040" t="s">
        <v>14229</v>
      </c>
      <c r="AH2040" t="s">
        <v>53</v>
      </c>
      <c r="AJ2040" t="s">
        <v>53</v>
      </c>
      <c r="AK2040" t="s">
        <v>7072</v>
      </c>
      <c r="AL2040" t="s">
        <v>78</v>
      </c>
      <c r="AO2040" t="s">
        <v>54</v>
      </c>
      <c r="AP2040" s="1">
        <v>44316.56527777778</v>
      </c>
    </row>
    <row r="2041" spans="1:43" x14ac:dyDescent="0.35">
      <c r="A2041" t="s">
        <v>14230</v>
      </c>
      <c r="B2041" t="s">
        <v>14231</v>
      </c>
      <c r="C2041" t="s">
        <v>4450</v>
      </c>
      <c r="F2041" t="s">
        <v>14232</v>
      </c>
      <c r="H2041" t="s">
        <v>14233</v>
      </c>
      <c r="I2041" t="s">
        <v>780</v>
      </c>
      <c r="J2041" t="s">
        <v>14234</v>
      </c>
      <c r="K2041" t="s">
        <v>14235</v>
      </c>
      <c r="M2041" t="s">
        <v>1737</v>
      </c>
      <c r="N2041" t="s">
        <v>287</v>
      </c>
      <c r="O2041">
        <v>80640</v>
      </c>
      <c r="P2041" t="s">
        <v>50</v>
      </c>
      <c r="U2041" s="1">
        <v>43906.552777777775</v>
      </c>
      <c r="V2041" s="1">
        <v>43906.552777777775</v>
      </c>
      <c r="W2041" s="1">
        <v>43906.626388888886</v>
      </c>
      <c r="X2041" s="1">
        <v>43906.626388888886</v>
      </c>
      <c r="AC2041" t="s">
        <v>53</v>
      </c>
      <c r="AD2041">
        <v>2969633206</v>
      </c>
      <c r="AE2041" s="1">
        <v>41780.310416666667</v>
      </c>
      <c r="AF2041" t="s">
        <v>14236</v>
      </c>
      <c r="AG2041" t="s">
        <v>14237</v>
      </c>
      <c r="AH2041" t="s">
        <v>53</v>
      </c>
      <c r="AJ2041" t="s">
        <v>53</v>
      </c>
      <c r="AK2041" t="s">
        <v>2497</v>
      </c>
      <c r="AL2041" t="s">
        <v>78</v>
      </c>
      <c r="AO2041" t="s">
        <v>54</v>
      </c>
      <c r="AP2041" s="1">
        <v>44867.482638888891</v>
      </c>
    </row>
    <row r="2042" spans="1:43" x14ac:dyDescent="0.35">
      <c r="A2042" t="s">
        <v>14238</v>
      </c>
      <c r="B2042" t="s">
        <v>8073</v>
      </c>
      <c r="C2042" t="s">
        <v>106</v>
      </c>
      <c r="F2042" t="s">
        <v>14239</v>
      </c>
      <c r="H2042" t="s">
        <v>14240</v>
      </c>
      <c r="I2042" t="s">
        <v>179</v>
      </c>
      <c r="J2042" t="s">
        <v>14241</v>
      </c>
      <c r="K2042" t="s">
        <v>14242</v>
      </c>
      <c r="M2042" t="s">
        <v>14243</v>
      </c>
      <c r="N2042" t="s">
        <v>287</v>
      </c>
      <c r="O2042">
        <v>81524</v>
      </c>
      <c r="P2042" t="s">
        <v>50</v>
      </c>
      <c r="U2042" s="1">
        <v>43906.886805555558</v>
      </c>
      <c r="V2042" s="1">
        <v>43906.886805555558</v>
      </c>
      <c r="W2042" s="1">
        <v>43907.531944444447</v>
      </c>
      <c r="X2042" s="1">
        <v>44208.739583333336</v>
      </c>
      <c r="AC2042" t="s">
        <v>51</v>
      </c>
      <c r="AD2042">
        <v>2969559992</v>
      </c>
      <c r="AE2042" s="1">
        <v>40605.414583333331</v>
      </c>
      <c r="AF2042" t="s">
        <v>14244</v>
      </c>
      <c r="AG2042" t="s">
        <v>14245</v>
      </c>
      <c r="AH2042" t="s">
        <v>53</v>
      </c>
      <c r="AJ2042" t="s">
        <v>53</v>
      </c>
      <c r="AK2042" t="s">
        <v>14246</v>
      </c>
      <c r="AL2042" t="s">
        <v>78</v>
      </c>
      <c r="AO2042" t="s">
        <v>54</v>
      </c>
      <c r="AP2042" s="1">
        <v>44622.669444444444</v>
      </c>
      <c r="AQ2042" s="1">
        <v>44622.672222222223</v>
      </c>
    </row>
    <row r="2043" spans="1:43" x14ac:dyDescent="0.35">
      <c r="A2043" t="s">
        <v>14247</v>
      </c>
      <c r="B2043" t="s">
        <v>14248</v>
      </c>
      <c r="C2043" t="s">
        <v>14249</v>
      </c>
      <c r="F2043">
        <v>8057140820</v>
      </c>
      <c r="H2043" t="s">
        <v>14247</v>
      </c>
      <c r="J2043" t="s">
        <v>12818</v>
      </c>
      <c r="U2043" s="1">
        <v>43907</v>
      </c>
      <c r="V2043" s="1">
        <v>43907</v>
      </c>
      <c r="W2043" s="1">
        <v>43907.699305555558</v>
      </c>
      <c r="X2043" s="1">
        <v>43907.699305555558</v>
      </c>
      <c r="AC2043" t="s">
        <v>53</v>
      </c>
      <c r="AD2043">
        <v>2969608846</v>
      </c>
      <c r="AE2043" s="1">
        <v>41666.397916666669</v>
      </c>
      <c r="AG2043" t="s">
        <v>14250</v>
      </c>
      <c r="AH2043" t="s">
        <v>51</v>
      </c>
      <c r="AJ2043" t="s">
        <v>53</v>
      </c>
      <c r="AL2043" t="s">
        <v>78</v>
      </c>
      <c r="AO2043" t="s">
        <v>8142</v>
      </c>
      <c r="AP2043" s="1">
        <v>44435.632638888892</v>
      </c>
    </row>
    <row r="2044" spans="1:43" x14ac:dyDescent="0.35">
      <c r="A2044" t="s">
        <v>14251</v>
      </c>
      <c r="B2044" t="s">
        <v>14252</v>
      </c>
      <c r="C2044" t="s">
        <v>331</v>
      </c>
      <c r="F2044" t="s">
        <v>14253</v>
      </c>
      <c r="H2044" t="s">
        <v>14254</v>
      </c>
      <c r="I2044" t="s">
        <v>1368</v>
      </c>
      <c r="J2044" t="s">
        <v>14255</v>
      </c>
      <c r="K2044" t="s">
        <v>14256</v>
      </c>
      <c r="M2044" t="s">
        <v>14257</v>
      </c>
      <c r="N2044" t="s">
        <v>253</v>
      </c>
      <c r="O2044">
        <v>88352</v>
      </c>
      <c r="P2044" t="s">
        <v>50</v>
      </c>
      <c r="U2044" s="1">
        <v>43907.581944444442</v>
      </c>
      <c r="V2044" s="1">
        <v>43907.581944444442</v>
      </c>
      <c r="W2044" s="1">
        <v>43907.587500000001</v>
      </c>
      <c r="X2044" s="1">
        <v>43907.587500000001</v>
      </c>
      <c r="AC2044" t="s">
        <v>53</v>
      </c>
      <c r="AD2044">
        <v>2969957402</v>
      </c>
      <c r="AE2044" s="1">
        <v>43907.586805555555</v>
      </c>
      <c r="AF2044" t="s">
        <v>14258</v>
      </c>
      <c r="AG2044" t="s">
        <v>14259</v>
      </c>
      <c r="AH2044" t="s">
        <v>53</v>
      </c>
      <c r="AJ2044" t="s">
        <v>53</v>
      </c>
      <c r="AK2044" t="s">
        <v>2497</v>
      </c>
      <c r="AL2044" t="s">
        <v>78</v>
      </c>
      <c r="AO2044" t="s">
        <v>54</v>
      </c>
      <c r="AP2044" s="1">
        <v>43907.588194444441</v>
      </c>
    </row>
    <row r="2045" spans="1:43" x14ac:dyDescent="0.35">
      <c r="A2045" t="s">
        <v>14260</v>
      </c>
      <c r="B2045" t="s">
        <v>7723</v>
      </c>
      <c r="C2045" t="s">
        <v>8912</v>
      </c>
      <c r="F2045" t="s">
        <v>14261</v>
      </c>
      <c r="H2045" t="s">
        <v>14262</v>
      </c>
      <c r="J2045" t="s">
        <v>1910</v>
      </c>
      <c r="K2045" t="s">
        <v>14263</v>
      </c>
      <c r="M2045" t="s">
        <v>12925</v>
      </c>
      <c r="N2045" t="s">
        <v>12926</v>
      </c>
      <c r="O2045">
        <v>47842</v>
      </c>
      <c r="P2045" t="s">
        <v>50</v>
      </c>
      <c r="U2045" s="1">
        <v>43908</v>
      </c>
      <c r="V2045" s="1">
        <v>43908</v>
      </c>
      <c r="AC2045" t="s">
        <v>53</v>
      </c>
      <c r="AD2045">
        <v>2969735272</v>
      </c>
      <c r="AE2045" s="1">
        <v>42845.40902777778</v>
      </c>
      <c r="AG2045" t="s">
        <v>14264</v>
      </c>
      <c r="AH2045" t="s">
        <v>51</v>
      </c>
      <c r="AJ2045" t="s">
        <v>53</v>
      </c>
      <c r="AO2045" t="s">
        <v>8142</v>
      </c>
    </row>
    <row r="2046" spans="1:43" x14ac:dyDescent="0.35">
      <c r="A2046" t="s">
        <v>14265</v>
      </c>
      <c r="B2046" t="s">
        <v>14266</v>
      </c>
      <c r="C2046" t="s">
        <v>14267</v>
      </c>
      <c r="D2046" t="s">
        <v>14268</v>
      </c>
      <c r="F2046" t="s">
        <v>14269</v>
      </c>
      <c r="G2046" t="s">
        <v>14270</v>
      </c>
      <c r="H2046" t="s">
        <v>14271</v>
      </c>
      <c r="I2046" t="s">
        <v>101</v>
      </c>
      <c r="J2046" t="s">
        <v>14272</v>
      </c>
      <c r="K2046" t="s">
        <v>14273</v>
      </c>
      <c r="M2046" t="s">
        <v>14274</v>
      </c>
      <c r="N2046" t="s">
        <v>65</v>
      </c>
      <c r="O2046">
        <v>80301</v>
      </c>
      <c r="P2046" t="s">
        <v>50</v>
      </c>
      <c r="U2046" s="1">
        <v>43908.390277777777</v>
      </c>
      <c r="V2046" s="1">
        <v>43908.390277777777</v>
      </c>
      <c r="W2046" s="1">
        <v>43908.395833333336</v>
      </c>
      <c r="X2046" s="1">
        <v>43908.395833333336</v>
      </c>
      <c r="AC2046" t="s">
        <v>51</v>
      </c>
      <c r="AD2046">
        <v>2969569199</v>
      </c>
      <c r="AE2046" s="1">
        <v>40898.332638888889</v>
      </c>
      <c r="AF2046" t="s">
        <v>14275</v>
      </c>
      <c r="AG2046" t="s">
        <v>14276</v>
      </c>
      <c r="AH2046" t="s">
        <v>53</v>
      </c>
      <c r="AJ2046" t="s">
        <v>53</v>
      </c>
      <c r="AK2046" t="s">
        <v>7790</v>
      </c>
      <c r="AL2046" t="s">
        <v>78</v>
      </c>
      <c r="AO2046" t="s">
        <v>54</v>
      </c>
      <c r="AP2046" s="1">
        <v>45237.421527777777</v>
      </c>
      <c r="AQ2046" s="1">
        <v>44593.495833333334</v>
      </c>
    </row>
    <row r="2047" spans="1:43" x14ac:dyDescent="0.35">
      <c r="A2047" t="s">
        <v>14277</v>
      </c>
      <c r="B2047" t="s">
        <v>14278</v>
      </c>
      <c r="C2047" t="s">
        <v>14279</v>
      </c>
      <c r="D2047" t="s">
        <v>1767</v>
      </c>
      <c r="F2047" t="s">
        <v>14280</v>
      </c>
      <c r="H2047" t="s">
        <v>14281</v>
      </c>
      <c r="I2047" t="s">
        <v>61</v>
      </c>
      <c r="J2047" t="s">
        <v>407</v>
      </c>
      <c r="P2047" t="s">
        <v>50</v>
      </c>
      <c r="U2047" s="1">
        <v>43909.398611111108</v>
      </c>
      <c r="V2047" s="1">
        <v>43909.398611111108</v>
      </c>
      <c r="W2047" s="1">
        <v>43909.45208333333</v>
      </c>
      <c r="X2047" s="1">
        <v>43909.45208333333</v>
      </c>
      <c r="AC2047" t="s">
        <v>53</v>
      </c>
      <c r="AD2047">
        <v>2969475309</v>
      </c>
      <c r="AE2047" s="1">
        <v>37159</v>
      </c>
      <c r="AF2047" t="s">
        <v>408</v>
      </c>
      <c r="AG2047" t="s">
        <v>14282</v>
      </c>
      <c r="AH2047" t="s">
        <v>53</v>
      </c>
      <c r="AJ2047" t="s">
        <v>53</v>
      </c>
      <c r="AK2047" t="s">
        <v>7761</v>
      </c>
      <c r="AL2047" t="s">
        <v>78</v>
      </c>
      <c r="AO2047" t="s">
        <v>54</v>
      </c>
      <c r="AP2047" s="1">
        <v>44004.522916666669</v>
      </c>
    </row>
    <row r="2048" spans="1:43" x14ac:dyDescent="0.35">
      <c r="A2048" t="s">
        <v>14283</v>
      </c>
      <c r="B2048" t="s">
        <v>14284</v>
      </c>
      <c r="C2048" t="s">
        <v>218</v>
      </c>
      <c r="F2048" t="s">
        <v>14285</v>
      </c>
      <c r="H2048" t="s">
        <v>14286</v>
      </c>
      <c r="I2048" t="s">
        <v>179</v>
      </c>
      <c r="J2048" t="s">
        <v>14287</v>
      </c>
      <c r="K2048" t="s">
        <v>14288</v>
      </c>
      <c r="M2048" t="s">
        <v>1912</v>
      </c>
      <c r="N2048" t="s">
        <v>213</v>
      </c>
      <c r="O2048">
        <v>80125</v>
      </c>
      <c r="P2048" t="s">
        <v>50</v>
      </c>
      <c r="U2048" s="1">
        <v>43909.49722222222</v>
      </c>
      <c r="V2048" s="1">
        <v>43909.49722222222</v>
      </c>
      <c r="W2048" s="1">
        <v>43909.511805555558</v>
      </c>
      <c r="X2048" s="1">
        <v>43909.511805555558</v>
      </c>
      <c r="AC2048" t="s">
        <v>53</v>
      </c>
      <c r="AD2048">
        <v>2969542212</v>
      </c>
      <c r="AE2048" s="1">
        <v>39966.689583333333</v>
      </c>
      <c r="AF2048" t="s">
        <v>14289</v>
      </c>
      <c r="AG2048" t="s">
        <v>14290</v>
      </c>
      <c r="AH2048" t="s">
        <v>53</v>
      </c>
      <c r="AJ2048" t="s">
        <v>53</v>
      </c>
      <c r="AK2048" t="s">
        <v>13606</v>
      </c>
      <c r="AL2048" t="s">
        <v>68</v>
      </c>
      <c r="AO2048" t="s">
        <v>54</v>
      </c>
      <c r="AP2048" s="1">
        <v>45475.370833333334</v>
      </c>
      <c r="AQ2048" s="1">
        <v>45359.120833333334</v>
      </c>
    </row>
    <row r="2049" spans="1:43" x14ac:dyDescent="0.35">
      <c r="A2049" t="s">
        <v>14291</v>
      </c>
      <c r="B2049" t="s">
        <v>883</v>
      </c>
      <c r="C2049" t="s">
        <v>14292</v>
      </c>
      <c r="F2049" t="s">
        <v>14293</v>
      </c>
      <c r="H2049" t="s">
        <v>14294</v>
      </c>
      <c r="I2049" t="s">
        <v>61</v>
      </c>
      <c r="J2049" t="s">
        <v>14295</v>
      </c>
      <c r="P2049" t="s">
        <v>50</v>
      </c>
      <c r="U2049" s="1">
        <v>43910</v>
      </c>
      <c r="V2049" s="1">
        <v>43910</v>
      </c>
      <c r="W2049" s="1">
        <v>43913.453472222223</v>
      </c>
      <c r="X2049" s="1">
        <v>43913.453472222223</v>
      </c>
      <c r="AC2049" t="s">
        <v>53</v>
      </c>
      <c r="AD2049">
        <v>2969475309</v>
      </c>
      <c r="AE2049" s="1">
        <v>37159</v>
      </c>
      <c r="AF2049" t="s">
        <v>1772</v>
      </c>
      <c r="AG2049" t="s">
        <v>14296</v>
      </c>
      <c r="AH2049" t="s">
        <v>51</v>
      </c>
      <c r="AJ2049" t="s">
        <v>53</v>
      </c>
      <c r="AL2049" t="s">
        <v>78</v>
      </c>
      <c r="AO2049" t="s">
        <v>5443</v>
      </c>
      <c r="AP2049" s="1">
        <v>43910.815972222219</v>
      </c>
      <c r="AQ2049" s="1">
        <v>43854.486111111109</v>
      </c>
    </row>
    <row r="2050" spans="1:43" x14ac:dyDescent="0.35">
      <c r="A2050" t="s">
        <v>14297</v>
      </c>
      <c r="B2050" t="s">
        <v>4903</v>
      </c>
      <c r="C2050" t="s">
        <v>1775</v>
      </c>
      <c r="F2050">
        <v>7206569917</v>
      </c>
      <c r="H2050" t="s">
        <v>14297</v>
      </c>
      <c r="J2050" t="s">
        <v>14298</v>
      </c>
      <c r="K2050" t="s">
        <v>14299</v>
      </c>
      <c r="M2050" t="s">
        <v>8271</v>
      </c>
      <c r="N2050" t="s">
        <v>65</v>
      </c>
      <c r="O2050">
        <v>80107</v>
      </c>
      <c r="P2050" t="s">
        <v>50</v>
      </c>
      <c r="U2050" s="1">
        <v>43912</v>
      </c>
      <c r="V2050" s="1">
        <v>43912</v>
      </c>
      <c r="W2050" s="1">
        <v>43912.797222222223</v>
      </c>
      <c r="X2050" s="1">
        <v>43912.797222222223</v>
      </c>
      <c r="AC2050" t="s">
        <v>53</v>
      </c>
      <c r="AD2050">
        <v>1000000001</v>
      </c>
      <c r="AE2050" s="1">
        <v>39973.351388888892</v>
      </c>
      <c r="AF2050" t="s">
        <v>3377</v>
      </c>
      <c r="AG2050" t="s">
        <v>14300</v>
      </c>
      <c r="AH2050" t="s">
        <v>51</v>
      </c>
      <c r="AJ2050" t="s">
        <v>53</v>
      </c>
      <c r="AL2050" t="s">
        <v>78</v>
      </c>
      <c r="AO2050" t="s">
        <v>5443</v>
      </c>
      <c r="AP2050" s="1">
        <v>45351.489583333336</v>
      </c>
    </row>
    <row r="2051" spans="1:43" x14ac:dyDescent="0.35">
      <c r="A2051" t="s">
        <v>14301</v>
      </c>
      <c r="B2051" t="s">
        <v>6451</v>
      </c>
      <c r="C2051" t="s">
        <v>14302</v>
      </c>
      <c r="F2051" t="s">
        <v>14303</v>
      </c>
      <c r="H2051" t="s">
        <v>14304</v>
      </c>
      <c r="J2051" t="s">
        <v>1014</v>
      </c>
      <c r="P2051" t="s">
        <v>50</v>
      </c>
      <c r="U2051" s="1">
        <v>43913</v>
      </c>
      <c r="V2051" s="1">
        <v>43913</v>
      </c>
      <c r="AC2051" t="s">
        <v>53</v>
      </c>
      <c r="AD2051">
        <v>2969480780</v>
      </c>
      <c r="AE2051" s="1">
        <v>37467</v>
      </c>
      <c r="AG2051" t="s">
        <v>14305</v>
      </c>
      <c r="AH2051" t="s">
        <v>51</v>
      </c>
      <c r="AJ2051" t="s">
        <v>53</v>
      </c>
      <c r="AO2051" t="s">
        <v>8142</v>
      </c>
    </row>
    <row r="2052" spans="1:43" x14ac:dyDescent="0.35">
      <c r="A2052" t="s">
        <v>14306</v>
      </c>
      <c r="B2052" t="s">
        <v>11519</v>
      </c>
      <c r="C2052" t="s">
        <v>5037</v>
      </c>
      <c r="F2052">
        <v>9709032997</v>
      </c>
      <c r="H2052" t="s">
        <v>14307</v>
      </c>
      <c r="I2052" t="s">
        <v>3151</v>
      </c>
      <c r="J2052" t="s">
        <v>14308</v>
      </c>
      <c r="K2052" t="s">
        <v>14309</v>
      </c>
      <c r="M2052" t="s">
        <v>3343</v>
      </c>
      <c r="N2052" t="s">
        <v>65</v>
      </c>
      <c r="O2052">
        <v>81147</v>
      </c>
      <c r="P2052" t="s">
        <v>50</v>
      </c>
      <c r="U2052" s="1">
        <v>43913.411111111112</v>
      </c>
      <c r="V2052" s="1">
        <v>43913.411111111112</v>
      </c>
      <c r="W2052" s="1">
        <v>43913.447222222225</v>
      </c>
      <c r="X2052" s="1">
        <v>43913.447222222225</v>
      </c>
      <c r="AC2052" t="s">
        <v>51</v>
      </c>
      <c r="AD2052">
        <v>1000000001</v>
      </c>
      <c r="AE2052" s="1">
        <v>39973.351388888892</v>
      </c>
      <c r="AF2052" t="s">
        <v>3377</v>
      </c>
      <c r="AG2052" t="s">
        <v>14310</v>
      </c>
      <c r="AH2052" t="s">
        <v>53</v>
      </c>
      <c r="AJ2052" t="s">
        <v>53</v>
      </c>
      <c r="AK2052" t="s">
        <v>13346</v>
      </c>
      <c r="AL2052" t="s">
        <v>78</v>
      </c>
      <c r="AO2052" t="s">
        <v>54</v>
      </c>
      <c r="AP2052" s="1">
        <v>44851.376388888886</v>
      </c>
    </row>
    <row r="2053" spans="1:43" x14ac:dyDescent="0.35">
      <c r="A2053" t="s">
        <v>14311</v>
      </c>
      <c r="B2053" t="s">
        <v>14312</v>
      </c>
      <c r="C2053" t="s">
        <v>5930</v>
      </c>
      <c r="F2053" t="s">
        <v>14313</v>
      </c>
      <c r="H2053" t="s">
        <v>14311</v>
      </c>
      <c r="J2053" t="s">
        <v>1910</v>
      </c>
      <c r="K2053" t="s">
        <v>12979</v>
      </c>
      <c r="M2053" t="s">
        <v>12925</v>
      </c>
      <c r="N2053" t="s">
        <v>12926</v>
      </c>
      <c r="O2053">
        <v>47842</v>
      </c>
      <c r="P2053" t="s">
        <v>50</v>
      </c>
      <c r="U2053" s="1">
        <v>43914</v>
      </c>
      <c r="V2053" s="1">
        <v>43914</v>
      </c>
      <c r="AC2053" t="s">
        <v>53</v>
      </c>
      <c r="AD2053">
        <v>2969735272</v>
      </c>
      <c r="AE2053" s="1">
        <v>42845.40902777778</v>
      </c>
      <c r="AG2053" t="s">
        <v>14314</v>
      </c>
      <c r="AH2053" t="s">
        <v>51</v>
      </c>
      <c r="AJ2053" t="s">
        <v>53</v>
      </c>
      <c r="AO2053" t="s">
        <v>8142</v>
      </c>
    </row>
    <row r="2054" spans="1:43" x14ac:dyDescent="0.35">
      <c r="A2054" t="s">
        <v>14315</v>
      </c>
      <c r="B2054" t="s">
        <v>9792</v>
      </c>
      <c r="C2054" t="s">
        <v>6200</v>
      </c>
      <c r="F2054" t="s">
        <v>14316</v>
      </c>
      <c r="H2054" t="s">
        <v>14317</v>
      </c>
      <c r="I2054" t="s">
        <v>464</v>
      </c>
      <c r="J2054" t="s">
        <v>6387</v>
      </c>
      <c r="K2054" t="s">
        <v>14318</v>
      </c>
      <c r="M2054" t="s">
        <v>14319</v>
      </c>
      <c r="N2054" t="s">
        <v>14320</v>
      </c>
      <c r="O2054" t="s">
        <v>14321</v>
      </c>
      <c r="P2054" t="s">
        <v>50</v>
      </c>
      <c r="U2054" s="1">
        <v>43915</v>
      </c>
      <c r="V2054" s="1">
        <v>43915</v>
      </c>
      <c r="AC2054" t="s">
        <v>53</v>
      </c>
      <c r="AD2054">
        <v>2969484892</v>
      </c>
      <c r="AE2054" s="1">
        <v>37756</v>
      </c>
      <c r="AG2054" t="s">
        <v>14322</v>
      </c>
      <c r="AH2054" t="s">
        <v>51</v>
      </c>
      <c r="AJ2054" t="s">
        <v>53</v>
      </c>
      <c r="AO2054" t="s">
        <v>8142</v>
      </c>
    </row>
    <row r="2055" spans="1:43" x14ac:dyDescent="0.35">
      <c r="A2055" t="s">
        <v>14323</v>
      </c>
      <c r="B2055" t="s">
        <v>14324</v>
      </c>
      <c r="C2055" t="s">
        <v>10466</v>
      </c>
      <c r="F2055" t="s">
        <v>14325</v>
      </c>
      <c r="H2055" t="s">
        <v>14323</v>
      </c>
      <c r="J2055" t="s">
        <v>9017</v>
      </c>
      <c r="K2055" t="s">
        <v>14326</v>
      </c>
      <c r="M2055" t="s">
        <v>14327</v>
      </c>
      <c r="N2055" t="s">
        <v>12376</v>
      </c>
      <c r="O2055">
        <v>73096</v>
      </c>
      <c r="P2055" t="s">
        <v>50</v>
      </c>
      <c r="U2055" s="1">
        <v>43916</v>
      </c>
      <c r="V2055" s="1">
        <v>43916</v>
      </c>
      <c r="AC2055" t="s">
        <v>53</v>
      </c>
      <c r="AD2055">
        <v>2969579793</v>
      </c>
      <c r="AE2055" s="1">
        <v>41172.685416666667</v>
      </c>
      <c r="AG2055" t="s">
        <v>14328</v>
      </c>
      <c r="AH2055" t="s">
        <v>51</v>
      </c>
      <c r="AJ2055" t="s">
        <v>53</v>
      </c>
      <c r="AO2055" t="s">
        <v>8142</v>
      </c>
    </row>
    <row r="2056" spans="1:43" x14ac:dyDescent="0.35">
      <c r="A2056" t="s">
        <v>14329</v>
      </c>
      <c r="B2056" t="s">
        <v>14330</v>
      </c>
      <c r="C2056" t="s">
        <v>14331</v>
      </c>
      <c r="F2056" t="s">
        <v>14332</v>
      </c>
      <c r="H2056" t="s">
        <v>14329</v>
      </c>
      <c r="J2056" t="s">
        <v>9831</v>
      </c>
      <c r="K2056" t="s">
        <v>14333</v>
      </c>
      <c r="M2056" t="s">
        <v>14334</v>
      </c>
      <c r="N2056" t="s">
        <v>798</v>
      </c>
      <c r="O2056">
        <v>7976279741</v>
      </c>
      <c r="P2056" t="s">
        <v>50</v>
      </c>
      <c r="U2056" s="1">
        <v>43920</v>
      </c>
      <c r="V2056" s="1">
        <v>43920</v>
      </c>
      <c r="W2056" s="1">
        <v>43922.45208333333</v>
      </c>
      <c r="X2056" s="1">
        <v>43922.45208333333</v>
      </c>
      <c r="AC2056" t="s">
        <v>53</v>
      </c>
      <c r="AD2056">
        <v>2969523509</v>
      </c>
      <c r="AE2056" s="1">
        <v>39134.488194444442</v>
      </c>
      <c r="AF2056" t="s">
        <v>14335</v>
      </c>
      <c r="AG2056" t="s">
        <v>14336</v>
      </c>
      <c r="AH2056" t="s">
        <v>51</v>
      </c>
      <c r="AJ2056" t="s">
        <v>53</v>
      </c>
      <c r="AL2056" t="s">
        <v>78</v>
      </c>
      <c r="AO2056" t="s">
        <v>5443</v>
      </c>
      <c r="AP2056" s="1">
        <v>44762.429166666669</v>
      </c>
    </row>
    <row r="2057" spans="1:43" x14ac:dyDescent="0.35">
      <c r="A2057" t="s">
        <v>14337</v>
      </c>
      <c r="B2057" t="s">
        <v>14338</v>
      </c>
      <c r="C2057" t="s">
        <v>3834</v>
      </c>
      <c r="F2057" t="s">
        <v>14339</v>
      </c>
      <c r="H2057" t="s">
        <v>14340</v>
      </c>
      <c r="J2057" t="s">
        <v>62</v>
      </c>
      <c r="P2057" t="s">
        <v>50</v>
      </c>
      <c r="U2057" s="1">
        <v>43920</v>
      </c>
      <c r="V2057" s="1">
        <v>43920</v>
      </c>
      <c r="W2057" s="1">
        <v>43920.381944444445</v>
      </c>
      <c r="X2057" s="1">
        <v>43920.381944444445</v>
      </c>
      <c r="AC2057" t="s">
        <v>53</v>
      </c>
      <c r="AD2057">
        <v>2969479981</v>
      </c>
      <c r="AE2057" s="1">
        <v>37426</v>
      </c>
      <c r="AF2057" t="s">
        <v>1314</v>
      </c>
      <c r="AG2057" t="s">
        <v>14341</v>
      </c>
      <c r="AH2057" t="s">
        <v>51</v>
      </c>
      <c r="AJ2057" t="s">
        <v>53</v>
      </c>
      <c r="AL2057" t="s">
        <v>78</v>
      </c>
      <c r="AO2057" t="s">
        <v>5443</v>
      </c>
      <c r="AP2057" s="1">
        <v>45451.643750000003</v>
      </c>
      <c r="AQ2057" s="1">
        <v>45448.984027777777</v>
      </c>
    </row>
    <row r="2058" spans="1:43" x14ac:dyDescent="0.35">
      <c r="A2058" t="s">
        <v>14342</v>
      </c>
      <c r="B2058" t="s">
        <v>14343</v>
      </c>
      <c r="C2058" t="s">
        <v>89</v>
      </c>
      <c r="F2058" t="s">
        <v>14344</v>
      </c>
      <c r="H2058" t="s">
        <v>14342</v>
      </c>
      <c r="J2058" t="s">
        <v>1910</v>
      </c>
      <c r="K2058" t="s">
        <v>13013</v>
      </c>
      <c r="M2058" t="s">
        <v>12925</v>
      </c>
      <c r="N2058" t="s">
        <v>12926</v>
      </c>
      <c r="O2058">
        <v>47842</v>
      </c>
      <c r="P2058" t="s">
        <v>50</v>
      </c>
      <c r="U2058" s="1">
        <v>43921</v>
      </c>
      <c r="V2058" s="1">
        <v>43921</v>
      </c>
      <c r="AC2058" t="s">
        <v>53</v>
      </c>
      <c r="AD2058">
        <v>2969735272</v>
      </c>
      <c r="AE2058" s="1">
        <v>42845.40902777778</v>
      </c>
      <c r="AG2058" t="s">
        <v>14345</v>
      </c>
      <c r="AH2058" t="s">
        <v>51</v>
      </c>
      <c r="AJ2058" t="s">
        <v>53</v>
      </c>
      <c r="AO2058" t="s">
        <v>8142</v>
      </c>
    </row>
    <row r="2059" spans="1:43" x14ac:dyDescent="0.35">
      <c r="A2059" t="s">
        <v>14346</v>
      </c>
      <c r="B2059" t="s">
        <v>3788</v>
      </c>
      <c r="C2059" t="s">
        <v>106</v>
      </c>
      <c r="F2059" t="s">
        <v>14347</v>
      </c>
      <c r="H2059" t="s">
        <v>14346</v>
      </c>
      <c r="I2059" t="s">
        <v>1368</v>
      </c>
      <c r="J2059" t="s">
        <v>14348</v>
      </c>
      <c r="K2059" t="s">
        <v>14349</v>
      </c>
      <c r="M2059" t="s">
        <v>14350</v>
      </c>
      <c r="N2059" t="s">
        <v>213</v>
      </c>
      <c r="O2059">
        <v>80543</v>
      </c>
      <c r="P2059" t="s">
        <v>50</v>
      </c>
      <c r="U2059" s="1">
        <v>43635</v>
      </c>
      <c r="V2059" s="1">
        <v>43921.381944444445</v>
      </c>
      <c r="W2059" s="1">
        <v>43636.387499999997</v>
      </c>
      <c r="X2059" s="1">
        <v>43636.387499999997</v>
      </c>
      <c r="AC2059" t="s">
        <v>53</v>
      </c>
      <c r="AD2059">
        <v>2969960760</v>
      </c>
      <c r="AE2059" s="1">
        <v>43921.500694444447</v>
      </c>
      <c r="AF2059" t="s">
        <v>14351</v>
      </c>
      <c r="AG2059" t="s">
        <v>14352</v>
      </c>
      <c r="AH2059" t="s">
        <v>51</v>
      </c>
      <c r="AJ2059" t="s">
        <v>53</v>
      </c>
      <c r="AL2059" t="s">
        <v>78</v>
      </c>
      <c r="AO2059" t="s">
        <v>5443</v>
      </c>
      <c r="AP2059" s="1">
        <v>44377.431944444441</v>
      </c>
    </row>
    <row r="2060" spans="1:43" x14ac:dyDescent="0.35">
      <c r="A2060" t="s">
        <v>14353</v>
      </c>
      <c r="B2060" t="s">
        <v>14354</v>
      </c>
      <c r="C2060" t="s">
        <v>97</v>
      </c>
      <c r="F2060" t="s">
        <v>14355</v>
      </c>
      <c r="H2060" t="s">
        <v>14356</v>
      </c>
      <c r="I2060" t="s">
        <v>200</v>
      </c>
      <c r="J2060" t="s">
        <v>11052</v>
      </c>
      <c r="K2060" t="s">
        <v>14357</v>
      </c>
      <c r="M2060" t="s">
        <v>154</v>
      </c>
      <c r="N2060" t="s">
        <v>65</v>
      </c>
      <c r="O2060">
        <v>80631</v>
      </c>
      <c r="P2060" t="s">
        <v>50</v>
      </c>
      <c r="U2060" s="1">
        <v>43921.411111111112</v>
      </c>
      <c r="V2060" s="1">
        <v>43921.411111111112</v>
      </c>
      <c r="W2060" s="1">
        <v>43921.772222222222</v>
      </c>
      <c r="X2060" s="1">
        <v>43921.772222222222</v>
      </c>
      <c r="AC2060" t="s">
        <v>53</v>
      </c>
      <c r="AD2060">
        <v>2969506465</v>
      </c>
      <c r="AE2060" s="1">
        <v>38125.295138888891</v>
      </c>
      <c r="AF2060" t="s">
        <v>11055</v>
      </c>
      <c r="AG2060" t="s">
        <v>14358</v>
      </c>
      <c r="AH2060" t="s">
        <v>53</v>
      </c>
      <c r="AJ2060" t="s">
        <v>53</v>
      </c>
      <c r="AK2060" t="s">
        <v>13346</v>
      </c>
      <c r="AL2060" t="s">
        <v>78</v>
      </c>
      <c r="AO2060" t="s">
        <v>54</v>
      </c>
      <c r="AP2060" s="1">
        <v>44551.666666666664</v>
      </c>
      <c r="AQ2060" s="1">
        <v>44551.668055555558</v>
      </c>
    </row>
    <row r="2061" spans="1:43" x14ac:dyDescent="0.35">
      <c r="A2061" t="s">
        <v>14359</v>
      </c>
      <c r="B2061" t="s">
        <v>14360</v>
      </c>
      <c r="C2061" t="s">
        <v>3466</v>
      </c>
      <c r="F2061" t="s">
        <v>14361</v>
      </c>
      <c r="H2061" t="s">
        <v>14359</v>
      </c>
      <c r="J2061" t="s">
        <v>14362</v>
      </c>
      <c r="K2061" t="s">
        <v>14363</v>
      </c>
      <c r="M2061" t="s">
        <v>14364</v>
      </c>
      <c r="N2061" t="s">
        <v>65</v>
      </c>
      <c r="O2061">
        <v>81125</v>
      </c>
      <c r="P2061" t="s">
        <v>50</v>
      </c>
      <c r="U2061" s="1">
        <v>43923</v>
      </c>
      <c r="V2061" s="1">
        <v>43923</v>
      </c>
      <c r="W2061" s="1">
        <v>43923.7</v>
      </c>
      <c r="X2061" s="1">
        <v>43923.7</v>
      </c>
      <c r="AC2061" t="s">
        <v>53</v>
      </c>
      <c r="AD2061">
        <v>2969961470</v>
      </c>
      <c r="AE2061" s="1">
        <v>43923.725694444445</v>
      </c>
      <c r="AF2061" t="s">
        <v>14365</v>
      </c>
      <c r="AG2061" t="s">
        <v>14366</v>
      </c>
      <c r="AH2061" t="s">
        <v>51</v>
      </c>
      <c r="AJ2061" t="s">
        <v>53</v>
      </c>
      <c r="AL2061" t="s">
        <v>78</v>
      </c>
      <c r="AO2061" t="s">
        <v>5443</v>
      </c>
      <c r="AP2061" s="1">
        <v>44617.693055555559</v>
      </c>
    </row>
    <row r="2062" spans="1:43" x14ac:dyDescent="0.35">
      <c r="A2062" t="s">
        <v>14367</v>
      </c>
      <c r="B2062" t="s">
        <v>14368</v>
      </c>
      <c r="C2062" t="s">
        <v>14369</v>
      </c>
      <c r="H2062" t="s">
        <v>14370</v>
      </c>
      <c r="J2062" t="s">
        <v>75</v>
      </c>
      <c r="P2062" t="s">
        <v>50</v>
      </c>
      <c r="U2062" s="1">
        <v>43923</v>
      </c>
      <c r="V2062" s="1">
        <v>43923</v>
      </c>
      <c r="W2062" s="1">
        <v>43923.598611111112</v>
      </c>
      <c r="X2062" s="1">
        <v>43923.598611111112</v>
      </c>
      <c r="AC2062" t="s">
        <v>53</v>
      </c>
      <c r="AD2062">
        <v>2969480024</v>
      </c>
      <c r="AE2062" s="1">
        <v>37427</v>
      </c>
      <c r="AF2062" t="s">
        <v>76</v>
      </c>
      <c r="AG2062" t="s">
        <v>14371</v>
      </c>
      <c r="AH2062" t="s">
        <v>51</v>
      </c>
      <c r="AJ2062" t="s">
        <v>53</v>
      </c>
      <c r="AL2062" t="s">
        <v>78</v>
      </c>
      <c r="AO2062" t="s">
        <v>5443</v>
      </c>
      <c r="AP2062" s="1">
        <v>44007.665277777778</v>
      </c>
      <c r="AQ2062" s="1">
        <v>43978.601388888892</v>
      </c>
    </row>
    <row r="2063" spans="1:43" x14ac:dyDescent="0.35">
      <c r="A2063" t="s">
        <v>14372</v>
      </c>
      <c r="B2063" t="s">
        <v>11992</v>
      </c>
      <c r="C2063" t="s">
        <v>14058</v>
      </c>
      <c r="F2063" t="s">
        <v>14373</v>
      </c>
      <c r="H2063" t="s">
        <v>14372</v>
      </c>
      <c r="J2063" t="s">
        <v>9017</v>
      </c>
      <c r="K2063" t="s">
        <v>14374</v>
      </c>
      <c r="M2063" t="s">
        <v>2652</v>
      </c>
      <c r="N2063" t="s">
        <v>798</v>
      </c>
      <c r="O2063">
        <v>79763</v>
      </c>
      <c r="P2063" t="s">
        <v>50</v>
      </c>
      <c r="U2063" s="1">
        <v>43923</v>
      </c>
      <c r="V2063" s="1">
        <v>43923</v>
      </c>
      <c r="AC2063" t="s">
        <v>53</v>
      </c>
      <c r="AD2063">
        <v>2969579793</v>
      </c>
      <c r="AE2063" s="1">
        <v>41172.685416666667</v>
      </c>
      <c r="AG2063" t="s">
        <v>14375</v>
      </c>
      <c r="AH2063" t="s">
        <v>51</v>
      </c>
      <c r="AJ2063" t="s">
        <v>53</v>
      </c>
      <c r="AO2063" t="s">
        <v>8142</v>
      </c>
    </row>
    <row r="2064" spans="1:43" x14ac:dyDescent="0.35">
      <c r="A2064" t="s">
        <v>14376</v>
      </c>
      <c r="B2064" t="s">
        <v>14377</v>
      </c>
      <c r="C2064" t="s">
        <v>4860</v>
      </c>
      <c r="F2064" t="s">
        <v>7216</v>
      </c>
      <c r="H2064" t="s">
        <v>14378</v>
      </c>
      <c r="J2064" t="s">
        <v>5844</v>
      </c>
      <c r="K2064" t="s">
        <v>14379</v>
      </c>
      <c r="M2064" t="s">
        <v>7031</v>
      </c>
      <c r="N2064" t="s">
        <v>65</v>
      </c>
      <c r="O2064">
        <v>80813</v>
      </c>
      <c r="P2064" t="s">
        <v>50</v>
      </c>
      <c r="U2064" s="1">
        <v>43924</v>
      </c>
      <c r="V2064" s="1">
        <v>43924</v>
      </c>
      <c r="W2064" s="1">
        <v>43924.395833333336</v>
      </c>
      <c r="X2064" s="1">
        <v>43924.395833333336</v>
      </c>
      <c r="AC2064" t="s">
        <v>53</v>
      </c>
      <c r="AD2064">
        <v>2969475403</v>
      </c>
      <c r="AE2064" s="1">
        <v>37166.661111111112</v>
      </c>
      <c r="AF2064" t="s">
        <v>5846</v>
      </c>
      <c r="AG2064" t="s">
        <v>14380</v>
      </c>
      <c r="AH2064" t="s">
        <v>51</v>
      </c>
      <c r="AJ2064" t="s">
        <v>53</v>
      </c>
      <c r="AL2064" t="s">
        <v>78</v>
      </c>
      <c r="AO2064" t="s">
        <v>5443</v>
      </c>
      <c r="AP2064" s="1">
        <v>45153.36041666667</v>
      </c>
    </row>
    <row r="2065" spans="1:43" x14ac:dyDescent="0.35">
      <c r="A2065" t="s">
        <v>14381</v>
      </c>
      <c r="B2065" t="s">
        <v>14382</v>
      </c>
      <c r="C2065" t="s">
        <v>14383</v>
      </c>
      <c r="F2065" t="s">
        <v>14384</v>
      </c>
      <c r="H2065" t="s">
        <v>14385</v>
      </c>
      <c r="J2065" t="s">
        <v>3533</v>
      </c>
      <c r="K2065" t="s">
        <v>14386</v>
      </c>
      <c r="M2065" t="s">
        <v>14387</v>
      </c>
      <c r="N2065" t="s">
        <v>798</v>
      </c>
      <c r="O2065">
        <v>75840</v>
      </c>
      <c r="P2065" t="s">
        <v>50</v>
      </c>
      <c r="U2065" s="1">
        <v>43924</v>
      </c>
      <c r="V2065" s="1">
        <v>43924</v>
      </c>
      <c r="W2065" s="1">
        <v>43927.399305555555</v>
      </c>
      <c r="X2065" s="1">
        <v>43927.399305555555</v>
      </c>
      <c r="AC2065" t="s">
        <v>53</v>
      </c>
      <c r="AD2065">
        <v>2969509141</v>
      </c>
      <c r="AE2065" s="1">
        <v>38288.693749999999</v>
      </c>
      <c r="AF2065" t="s">
        <v>3535</v>
      </c>
      <c r="AG2065" t="s">
        <v>14388</v>
      </c>
      <c r="AH2065" t="s">
        <v>51</v>
      </c>
      <c r="AJ2065" t="s">
        <v>53</v>
      </c>
      <c r="AL2065" t="s">
        <v>78</v>
      </c>
      <c r="AO2065" t="s">
        <v>5443</v>
      </c>
      <c r="AP2065" s="1">
        <v>44641.547222222223</v>
      </c>
    </row>
    <row r="2066" spans="1:43" x14ac:dyDescent="0.35">
      <c r="A2066" t="s">
        <v>14389</v>
      </c>
      <c r="B2066" t="s">
        <v>14382</v>
      </c>
      <c r="C2066" t="s">
        <v>12259</v>
      </c>
      <c r="F2066" t="s">
        <v>14384</v>
      </c>
      <c r="G2066">
        <v>2549814091</v>
      </c>
      <c r="H2066" t="s">
        <v>14385</v>
      </c>
      <c r="I2066" t="s">
        <v>200</v>
      </c>
      <c r="J2066" t="s">
        <v>3533</v>
      </c>
      <c r="K2066" t="s">
        <v>14390</v>
      </c>
      <c r="M2066" t="s">
        <v>14387</v>
      </c>
      <c r="N2066" t="s">
        <v>798</v>
      </c>
      <c r="O2066">
        <v>75840</v>
      </c>
      <c r="P2066" t="s">
        <v>50</v>
      </c>
      <c r="U2066" s="1">
        <v>43924</v>
      </c>
      <c r="V2066" s="1">
        <v>43924</v>
      </c>
      <c r="W2066" s="1">
        <v>43927.386805555558</v>
      </c>
      <c r="X2066" s="1">
        <v>43927.386805555558</v>
      </c>
      <c r="AC2066" t="s">
        <v>53</v>
      </c>
      <c r="AD2066">
        <v>2969509141</v>
      </c>
      <c r="AE2066" s="1">
        <v>38288.693749999999</v>
      </c>
      <c r="AF2066" t="s">
        <v>3535</v>
      </c>
      <c r="AG2066" t="s">
        <v>14391</v>
      </c>
      <c r="AH2066" t="s">
        <v>51</v>
      </c>
      <c r="AJ2066" t="s">
        <v>53</v>
      </c>
      <c r="AL2066" t="s">
        <v>78</v>
      </c>
      <c r="AO2066" t="s">
        <v>5443</v>
      </c>
      <c r="AP2066" s="1">
        <v>44663.490277777775</v>
      </c>
    </row>
    <row r="2067" spans="1:43" x14ac:dyDescent="0.35">
      <c r="A2067" t="s">
        <v>14392</v>
      </c>
      <c r="B2067" t="s">
        <v>653</v>
      </c>
      <c r="C2067" t="s">
        <v>2615</v>
      </c>
      <c r="F2067" t="s">
        <v>14393</v>
      </c>
      <c r="H2067" t="s">
        <v>14394</v>
      </c>
      <c r="J2067" t="s">
        <v>14395</v>
      </c>
      <c r="P2067" t="s">
        <v>50</v>
      </c>
      <c r="U2067" s="1">
        <v>43924</v>
      </c>
      <c r="V2067" s="1">
        <v>43924</v>
      </c>
      <c r="W2067" s="1">
        <v>43924.446527777778</v>
      </c>
      <c r="X2067" s="1">
        <v>43924.446527777778</v>
      </c>
      <c r="AC2067" t="s">
        <v>53</v>
      </c>
      <c r="AD2067">
        <v>2969475428</v>
      </c>
      <c r="AE2067" s="1">
        <v>37166.661111111112</v>
      </c>
      <c r="AF2067" t="s">
        <v>14396</v>
      </c>
      <c r="AG2067" t="s">
        <v>14397</v>
      </c>
      <c r="AH2067" t="s">
        <v>51</v>
      </c>
      <c r="AJ2067" t="s">
        <v>53</v>
      </c>
      <c r="AL2067" t="s">
        <v>78</v>
      </c>
      <c r="AO2067" t="s">
        <v>8142</v>
      </c>
    </row>
    <row r="2068" spans="1:43" x14ac:dyDescent="0.35">
      <c r="A2068" t="s">
        <v>14398</v>
      </c>
      <c r="B2068" t="s">
        <v>14399</v>
      </c>
      <c r="C2068" t="s">
        <v>587</v>
      </c>
      <c r="F2068" t="s">
        <v>14400</v>
      </c>
      <c r="H2068" t="s">
        <v>14398</v>
      </c>
      <c r="J2068" t="s">
        <v>491</v>
      </c>
      <c r="P2068" t="s">
        <v>50</v>
      </c>
      <c r="U2068" s="1">
        <v>43924</v>
      </c>
      <c r="V2068" s="1">
        <v>43924</v>
      </c>
      <c r="AC2068" t="s">
        <v>53</v>
      </c>
      <c r="AD2068">
        <v>2969472760</v>
      </c>
      <c r="AE2068" s="1">
        <v>36916.71597222222</v>
      </c>
      <c r="AG2068" t="s">
        <v>14401</v>
      </c>
      <c r="AH2068" t="s">
        <v>51</v>
      </c>
      <c r="AJ2068" t="s">
        <v>53</v>
      </c>
      <c r="AO2068" t="s">
        <v>8142</v>
      </c>
    </row>
    <row r="2069" spans="1:43" x14ac:dyDescent="0.35">
      <c r="A2069" t="s">
        <v>14402</v>
      </c>
      <c r="B2069" t="s">
        <v>14403</v>
      </c>
      <c r="C2069" t="s">
        <v>3466</v>
      </c>
      <c r="D2069" t="s">
        <v>58</v>
      </c>
      <c r="F2069" t="s">
        <v>14404</v>
      </c>
      <c r="G2069" t="s">
        <v>14405</v>
      </c>
      <c r="H2069" t="s">
        <v>14406</v>
      </c>
      <c r="I2069" t="s">
        <v>179</v>
      </c>
      <c r="J2069" t="s">
        <v>14407</v>
      </c>
      <c r="K2069" t="s">
        <v>14408</v>
      </c>
      <c r="M2069" t="s">
        <v>5822</v>
      </c>
      <c r="N2069" t="s">
        <v>65</v>
      </c>
      <c r="O2069">
        <v>80109</v>
      </c>
      <c r="P2069" t="s">
        <v>50</v>
      </c>
      <c r="U2069" s="1">
        <v>43924.494444444441</v>
      </c>
      <c r="V2069" s="1">
        <v>43924.494444444441</v>
      </c>
      <c r="W2069" s="1">
        <v>43927.546527777777</v>
      </c>
      <c r="X2069" s="1">
        <v>43927.546527777777</v>
      </c>
      <c r="AC2069" t="s">
        <v>53</v>
      </c>
      <c r="AD2069">
        <v>2969960734</v>
      </c>
      <c r="AE2069" s="1">
        <v>43921.42291666667</v>
      </c>
      <c r="AF2069" t="s">
        <v>14409</v>
      </c>
      <c r="AG2069" t="s">
        <v>14410</v>
      </c>
      <c r="AH2069" t="s">
        <v>53</v>
      </c>
      <c r="AJ2069" t="s">
        <v>53</v>
      </c>
      <c r="AK2069" t="s">
        <v>13346</v>
      </c>
      <c r="AL2069" t="s">
        <v>78</v>
      </c>
      <c r="AO2069" t="s">
        <v>54</v>
      </c>
      <c r="AP2069" s="1">
        <v>44351.566666666666</v>
      </c>
      <c r="AQ2069" s="1">
        <v>44351.568749999999</v>
      </c>
    </row>
    <row r="2070" spans="1:43" x14ac:dyDescent="0.35">
      <c r="A2070" t="s">
        <v>14411</v>
      </c>
      <c r="B2070" t="s">
        <v>5388</v>
      </c>
      <c r="C2070" t="s">
        <v>3813</v>
      </c>
      <c r="F2070">
        <f>1720-326-9755</f>
        <v>-8361</v>
      </c>
      <c r="H2070" t="s">
        <v>14412</v>
      </c>
      <c r="J2070" t="s">
        <v>14413</v>
      </c>
      <c r="N2070" t="s">
        <v>287</v>
      </c>
      <c r="O2070">
        <v>80108</v>
      </c>
      <c r="P2070" t="s">
        <v>50</v>
      </c>
      <c r="U2070" s="1">
        <v>43925</v>
      </c>
      <c r="V2070" s="1">
        <v>43925</v>
      </c>
      <c r="W2070" s="1">
        <v>43925.518055555556</v>
      </c>
      <c r="X2070" s="1">
        <v>43925.518055555556</v>
      </c>
      <c r="AC2070" t="s">
        <v>53</v>
      </c>
      <c r="AD2070">
        <v>2969927926</v>
      </c>
      <c r="AE2070" s="1">
        <v>43787.55</v>
      </c>
      <c r="AF2070" t="s">
        <v>14414</v>
      </c>
      <c r="AG2070" t="s">
        <v>14415</v>
      </c>
      <c r="AH2070" t="s">
        <v>51</v>
      </c>
      <c r="AJ2070" t="s">
        <v>53</v>
      </c>
      <c r="AL2070" t="s">
        <v>68</v>
      </c>
      <c r="AO2070" t="s">
        <v>8142</v>
      </c>
      <c r="AP2070" s="1">
        <v>45026.508333333331</v>
      </c>
    </row>
    <row r="2071" spans="1:43" x14ac:dyDescent="0.35">
      <c r="A2071" t="s">
        <v>14416</v>
      </c>
      <c r="B2071" t="s">
        <v>1737</v>
      </c>
      <c r="C2071" t="s">
        <v>1012</v>
      </c>
      <c r="F2071" t="s">
        <v>13545</v>
      </c>
      <c r="H2071" t="s">
        <v>13546</v>
      </c>
      <c r="I2071" t="s">
        <v>169</v>
      </c>
      <c r="J2071" t="s">
        <v>1014</v>
      </c>
      <c r="K2071" t="s">
        <v>13547</v>
      </c>
      <c r="M2071" t="s">
        <v>525</v>
      </c>
      <c r="N2071" t="s">
        <v>65</v>
      </c>
      <c r="O2071">
        <v>80011</v>
      </c>
      <c r="P2071" t="s">
        <v>50</v>
      </c>
      <c r="U2071" s="1">
        <v>43927</v>
      </c>
      <c r="V2071" s="1">
        <v>43927</v>
      </c>
      <c r="W2071" s="1">
        <v>43927.456944444442</v>
      </c>
      <c r="X2071" s="1">
        <v>44944.545138888891</v>
      </c>
      <c r="AC2071" t="s">
        <v>53</v>
      </c>
      <c r="AD2071">
        <v>2969480780</v>
      </c>
      <c r="AE2071" s="1">
        <v>37467</v>
      </c>
      <c r="AF2071" t="s">
        <v>14417</v>
      </c>
      <c r="AG2071" t="s">
        <v>14418</v>
      </c>
      <c r="AH2071" t="s">
        <v>51</v>
      </c>
      <c r="AJ2071" t="s">
        <v>53</v>
      </c>
      <c r="AL2071" t="s">
        <v>78</v>
      </c>
      <c r="AO2071" t="s">
        <v>5443</v>
      </c>
      <c r="AP2071" s="1">
        <v>43927.456250000003</v>
      </c>
    </row>
    <row r="2072" spans="1:43" x14ac:dyDescent="0.35">
      <c r="A2072" t="s">
        <v>14419</v>
      </c>
      <c r="B2072" t="s">
        <v>9995</v>
      </c>
      <c r="C2072" t="s">
        <v>6957</v>
      </c>
      <c r="F2072" t="s">
        <v>14420</v>
      </c>
      <c r="H2072" t="s">
        <v>14421</v>
      </c>
      <c r="I2072" t="s">
        <v>179</v>
      </c>
      <c r="J2072" t="s">
        <v>14407</v>
      </c>
      <c r="K2072" t="s">
        <v>14422</v>
      </c>
      <c r="M2072" t="s">
        <v>5822</v>
      </c>
      <c r="N2072" t="s">
        <v>213</v>
      </c>
      <c r="O2072">
        <v>80109</v>
      </c>
      <c r="P2072" t="s">
        <v>50</v>
      </c>
      <c r="U2072" s="1">
        <v>43923.647916666669</v>
      </c>
      <c r="V2072" s="1">
        <v>43927.355555555558</v>
      </c>
      <c r="W2072" s="1">
        <v>43927.339583333334</v>
      </c>
      <c r="X2072" s="1">
        <v>44182.419444444444</v>
      </c>
      <c r="AC2072" t="s">
        <v>51</v>
      </c>
      <c r="AD2072">
        <v>2969960734</v>
      </c>
      <c r="AE2072" s="1">
        <v>43921.42291666667</v>
      </c>
      <c r="AF2072" t="s">
        <v>14409</v>
      </c>
      <c r="AG2072" t="s">
        <v>14423</v>
      </c>
      <c r="AH2072" t="s">
        <v>53</v>
      </c>
      <c r="AJ2072" t="s">
        <v>53</v>
      </c>
      <c r="AK2072" t="s">
        <v>2497</v>
      </c>
      <c r="AL2072" t="s">
        <v>78</v>
      </c>
      <c r="AO2072" t="s">
        <v>54</v>
      </c>
      <c r="AP2072" s="1">
        <v>45470.505555555559</v>
      </c>
      <c r="AQ2072" s="1">
        <v>45412.73541666667</v>
      </c>
    </row>
    <row r="2073" spans="1:43" x14ac:dyDescent="0.35">
      <c r="A2073" t="s">
        <v>14424</v>
      </c>
      <c r="B2073" t="s">
        <v>5388</v>
      </c>
      <c r="C2073" t="s">
        <v>888</v>
      </c>
      <c r="D2073" t="s">
        <v>7692</v>
      </c>
      <c r="F2073" t="s">
        <v>14425</v>
      </c>
      <c r="H2073" t="s">
        <v>14426</v>
      </c>
      <c r="I2073" t="s">
        <v>61</v>
      </c>
      <c r="J2073" t="s">
        <v>14427</v>
      </c>
      <c r="K2073" t="s">
        <v>14428</v>
      </c>
      <c r="M2073" t="s">
        <v>14429</v>
      </c>
      <c r="N2073" t="s">
        <v>899</v>
      </c>
      <c r="O2073">
        <v>58106</v>
      </c>
      <c r="P2073" t="s">
        <v>50</v>
      </c>
      <c r="U2073" s="1">
        <v>43927.36041666667</v>
      </c>
      <c r="V2073" s="1">
        <v>43927.36041666667</v>
      </c>
      <c r="AC2073" t="s">
        <v>53</v>
      </c>
      <c r="AD2073">
        <v>2969811796</v>
      </c>
      <c r="AE2073" s="1">
        <v>43265.435416666667</v>
      </c>
      <c r="AG2073" t="s">
        <v>14430</v>
      </c>
      <c r="AH2073" t="s">
        <v>53</v>
      </c>
      <c r="AJ2073" t="s">
        <v>53</v>
      </c>
      <c r="AK2073" t="s">
        <v>2497</v>
      </c>
      <c r="AO2073" t="s">
        <v>54</v>
      </c>
    </row>
    <row r="2074" spans="1:43" x14ac:dyDescent="0.35">
      <c r="A2074" t="s">
        <v>14431</v>
      </c>
      <c r="B2074" t="s">
        <v>14432</v>
      </c>
      <c r="C2074" t="s">
        <v>5155</v>
      </c>
      <c r="F2074" t="s">
        <v>14433</v>
      </c>
      <c r="H2074" t="s">
        <v>14431</v>
      </c>
      <c r="J2074" t="s">
        <v>1910</v>
      </c>
      <c r="K2074" t="s">
        <v>12950</v>
      </c>
      <c r="M2074" t="s">
        <v>12925</v>
      </c>
      <c r="N2074" t="s">
        <v>12926</v>
      </c>
      <c r="O2074">
        <v>47842</v>
      </c>
      <c r="P2074" t="s">
        <v>50</v>
      </c>
      <c r="U2074" s="1">
        <v>43928</v>
      </c>
      <c r="V2074" s="1">
        <v>43928</v>
      </c>
      <c r="AC2074" t="s">
        <v>53</v>
      </c>
      <c r="AD2074">
        <v>2969735272</v>
      </c>
      <c r="AE2074" s="1">
        <v>42845.40902777778</v>
      </c>
      <c r="AG2074" t="s">
        <v>14434</v>
      </c>
      <c r="AH2074" t="s">
        <v>51</v>
      </c>
      <c r="AJ2074" t="s">
        <v>53</v>
      </c>
      <c r="AO2074" t="s">
        <v>8142</v>
      </c>
    </row>
    <row r="2075" spans="1:43" x14ac:dyDescent="0.35">
      <c r="A2075" t="s">
        <v>14435</v>
      </c>
      <c r="B2075" t="s">
        <v>653</v>
      </c>
      <c r="C2075" t="s">
        <v>952</v>
      </c>
      <c r="F2075" t="s">
        <v>14436</v>
      </c>
      <c r="H2075" t="s">
        <v>14437</v>
      </c>
      <c r="J2075" t="s">
        <v>11448</v>
      </c>
      <c r="P2075" t="s">
        <v>50</v>
      </c>
      <c r="U2075" s="1">
        <v>43928</v>
      </c>
      <c r="V2075" s="1">
        <v>43928</v>
      </c>
      <c r="AC2075" t="s">
        <v>53</v>
      </c>
      <c r="AD2075">
        <v>2969484046</v>
      </c>
      <c r="AE2075" s="1">
        <v>37693</v>
      </c>
      <c r="AG2075" t="s">
        <v>14438</v>
      </c>
      <c r="AH2075" t="s">
        <v>51</v>
      </c>
      <c r="AJ2075" t="s">
        <v>53</v>
      </c>
      <c r="AO2075" t="s">
        <v>8142</v>
      </c>
    </row>
    <row r="2076" spans="1:43" x14ac:dyDescent="0.35">
      <c r="A2076" t="s">
        <v>14439</v>
      </c>
      <c r="B2076" t="s">
        <v>14440</v>
      </c>
      <c r="C2076" t="s">
        <v>14441</v>
      </c>
      <c r="F2076" t="s">
        <v>14442</v>
      </c>
      <c r="H2076" t="s">
        <v>14443</v>
      </c>
      <c r="I2076" t="s">
        <v>179</v>
      </c>
      <c r="J2076" t="s">
        <v>14407</v>
      </c>
      <c r="K2076" t="s">
        <v>14422</v>
      </c>
      <c r="M2076" t="s">
        <v>14444</v>
      </c>
      <c r="N2076" t="s">
        <v>608</v>
      </c>
      <c r="O2076">
        <v>80109</v>
      </c>
      <c r="P2076" t="s">
        <v>50</v>
      </c>
      <c r="U2076" s="1">
        <v>43928.552777777775</v>
      </c>
      <c r="V2076" s="1">
        <v>43928.552777777775</v>
      </c>
      <c r="W2076" s="1">
        <v>43930.452777777777</v>
      </c>
      <c r="X2076" s="1">
        <v>43930.452777777777</v>
      </c>
      <c r="AC2076" t="s">
        <v>53</v>
      </c>
      <c r="AD2076">
        <v>2969960734</v>
      </c>
      <c r="AE2076" s="1">
        <v>43921.42291666667</v>
      </c>
      <c r="AF2076" t="s">
        <v>14409</v>
      </c>
      <c r="AG2076" t="s">
        <v>14445</v>
      </c>
      <c r="AH2076" t="s">
        <v>53</v>
      </c>
      <c r="AJ2076" t="s">
        <v>53</v>
      </c>
      <c r="AK2076" t="s">
        <v>8166</v>
      </c>
      <c r="AL2076" t="s">
        <v>78</v>
      </c>
      <c r="AO2076" t="s">
        <v>54</v>
      </c>
      <c r="AP2076" s="1">
        <v>45475.402083333334</v>
      </c>
      <c r="AQ2076" s="1">
        <v>45475.405555555553</v>
      </c>
    </row>
    <row r="2077" spans="1:43" x14ac:dyDescent="0.35">
      <c r="A2077" t="s">
        <v>14446</v>
      </c>
      <c r="B2077" t="s">
        <v>257</v>
      </c>
      <c r="C2077" t="s">
        <v>14447</v>
      </c>
      <c r="F2077" t="s">
        <v>14448</v>
      </c>
      <c r="H2077" t="s">
        <v>14446</v>
      </c>
      <c r="J2077" t="s">
        <v>14449</v>
      </c>
      <c r="K2077" t="s">
        <v>14450</v>
      </c>
      <c r="M2077" t="s">
        <v>2048</v>
      </c>
      <c r="N2077" t="s">
        <v>253</v>
      </c>
      <c r="O2077">
        <v>87401</v>
      </c>
      <c r="P2077" t="s">
        <v>50</v>
      </c>
      <c r="U2077" s="1">
        <v>43929</v>
      </c>
      <c r="V2077" s="1">
        <v>43929</v>
      </c>
      <c r="W2077" s="1">
        <v>43929.659722222219</v>
      </c>
      <c r="X2077" s="1">
        <v>43929.659722222219</v>
      </c>
      <c r="AC2077" t="s">
        <v>51</v>
      </c>
      <c r="AD2077">
        <v>2969548760</v>
      </c>
      <c r="AE2077" s="1">
        <v>40197.35833333333</v>
      </c>
      <c r="AF2077" t="s">
        <v>14451</v>
      </c>
      <c r="AG2077" t="s">
        <v>14452</v>
      </c>
      <c r="AH2077" t="s">
        <v>51</v>
      </c>
      <c r="AJ2077" t="s">
        <v>53</v>
      </c>
      <c r="AL2077" t="s">
        <v>78</v>
      </c>
      <c r="AO2077" t="s">
        <v>5443</v>
      </c>
      <c r="AP2077" s="1">
        <v>44748.636805555558</v>
      </c>
      <c r="AQ2077" s="1">
        <v>44712.729166666664</v>
      </c>
    </row>
    <row r="2078" spans="1:43" x14ac:dyDescent="0.35">
      <c r="A2078" t="s">
        <v>14453</v>
      </c>
      <c r="B2078" t="s">
        <v>14454</v>
      </c>
      <c r="C2078" t="s">
        <v>5161</v>
      </c>
      <c r="F2078" t="s">
        <v>14455</v>
      </c>
      <c r="H2078" t="s">
        <v>14453</v>
      </c>
      <c r="J2078" t="s">
        <v>6387</v>
      </c>
      <c r="K2078" t="s">
        <v>14456</v>
      </c>
      <c r="M2078" t="s">
        <v>14457</v>
      </c>
      <c r="N2078" t="s">
        <v>14458</v>
      </c>
      <c r="O2078">
        <v>59440</v>
      </c>
      <c r="P2078" t="s">
        <v>50</v>
      </c>
      <c r="U2078" s="1">
        <v>43929</v>
      </c>
      <c r="V2078" s="1">
        <v>43929</v>
      </c>
      <c r="AC2078" t="s">
        <v>53</v>
      </c>
      <c r="AD2078">
        <v>2969484892</v>
      </c>
      <c r="AE2078" s="1">
        <v>37756</v>
      </c>
      <c r="AG2078" t="s">
        <v>14459</v>
      </c>
      <c r="AH2078" t="s">
        <v>51</v>
      </c>
      <c r="AJ2078" t="s">
        <v>53</v>
      </c>
      <c r="AO2078" t="s">
        <v>8142</v>
      </c>
    </row>
    <row r="2079" spans="1:43" x14ac:dyDescent="0.35">
      <c r="A2079" t="s">
        <v>14460</v>
      </c>
      <c r="B2079" t="s">
        <v>14461</v>
      </c>
      <c r="C2079" t="s">
        <v>894</v>
      </c>
      <c r="F2079">
        <f>1719-429-5566</f>
        <v>-4276</v>
      </c>
      <c r="H2079" t="s">
        <v>14462</v>
      </c>
      <c r="J2079" t="s">
        <v>2953</v>
      </c>
      <c r="N2079" t="s">
        <v>287</v>
      </c>
      <c r="O2079">
        <v>80927</v>
      </c>
      <c r="P2079" t="s">
        <v>50</v>
      </c>
      <c r="U2079" s="1">
        <v>43929</v>
      </c>
      <c r="V2079" s="1">
        <v>43929</v>
      </c>
      <c r="W2079" s="1">
        <v>43929.628472222219</v>
      </c>
      <c r="X2079" s="1">
        <v>43929.628472222219</v>
      </c>
      <c r="AC2079" t="s">
        <v>53</v>
      </c>
      <c r="AD2079">
        <v>2969823183</v>
      </c>
      <c r="AE2079" s="1">
        <v>43312.453472222223</v>
      </c>
      <c r="AG2079" t="s">
        <v>14463</v>
      </c>
      <c r="AH2079" t="s">
        <v>51</v>
      </c>
      <c r="AJ2079" t="s">
        <v>53</v>
      </c>
      <c r="AL2079" t="s">
        <v>78</v>
      </c>
      <c r="AO2079" t="s">
        <v>8142</v>
      </c>
    </row>
    <row r="2080" spans="1:43" x14ac:dyDescent="0.35">
      <c r="A2080" t="s">
        <v>14464</v>
      </c>
      <c r="B2080" t="s">
        <v>14465</v>
      </c>
      <c r="C2080" t="s">
        <v>702</v>
      </c>
      <c r="F2080" t="s">
        <v>14466</v>
      </c>
      <c r="H2080" t="s">
        <v>14464</v>
      </c>
      <c r="J2080" t="s">
        <v>14467</v>
      </c>
      <c r="P2080" t="s">
        <v>50</v>
      </c>
      <c r="U2080" s="1">
        <v>43930</v>
      </c>
      <c r="V2080" s="1">
        <v>43930</v>
      </c>
      <c r="W2080" s="1">
        <v>43930.970138888886</v>
      </c>
      <c r="X2080" s="1">
        <v>43930.970138888886</v>
      </c>
      <c r="AC2080" t="s">
        <v>53</v>
      </c>
      <c r="AD2080">
        <v>1000000001</v>
      </c>
      <c r="AE2080" s="1">
        <v>39973.351388888892</v>
      </c>
      <c r="AF2080" t="s">
        <v>3377</v>
      </c>
      <c r="AG2080" t="s">
        <v>14468</v>
      </c>
      <c r="AH2080" t="s">
        <v>51</v>
      </c>
      <c r="AJ2080" t="s">
        <v>53</v>
      </c>
      <c r="AL2080" t="s">
        <v>78</v>
      </c>
      <c r="AO2080" t="s">
        <v>8142</v>
      </c>
    </row>
    <row r="2081" spans="1:43" x14ac:dyDescent="0.35">
      <c r="A2081" t="s">
        <v>14469</v>
      </c>
      <c r="B2081" t="s">
        <v>14470</v>
      </c>
      <c r="C2081" t="s">
        <v>5876</v>
      </c>
      <c r="F2081">
        <v>19702506796</v>
      </c>
      <c r="H2081" t="s">
        <v>14471</v>
      </c>
      <c r="J2081" t="s">
        <v>14472</v>
      </c>
      <c r="N2081" t="s">
        <v>287</v>
      </c>
      <c r="O2081">
        <v>81505</v>
      </c>
      <c r="P2081" t="s">
        <v>50</v>
      </c>
      <c r="U2081" s="1">
        <v>43930</v>
      </c>
      <c r="V2081" s="1">
        <v>43930</v>
      </c>
      <c r="W2081" s="1">
        <v>43930.581250000003</v>
      </c>
      <c r="X2081" s="1">
        <v>43930.581250000003</v>
      </c>
      <c r="AC2081" t="s">
        <v>53</v>
      </c>
      <c r="AD2081">
        <v>2969795826</v>
      </c>
      <c r="AE2081" s="1">
        <v>43235.347916666666</v>
      </c>
      <c r="AF2081" t="s">
        <v>14473</v>
      </c>
      <c r="AG2081" t="s">
        <v>14474</v>
      </c>
      <c r="AH2081" t="s">
        <v>51</v>
      </c>
      <c r="AJ2081" t="s">
        <v>53</v>
      </c>
      <c r="AL2081" t="s">
        <v>78</v>
      </c>
      <c r="AO2081" t="s">
        <v>8142</v>
      </c>
    </row>
    <row r="2082" spans="1:43" x14ac:dyDescent="0.35">
      <c r="A2082" t="s">
        <v>14475</v>
      </c>
      <c r="B2082" t="s">
        <v>14476</v>
      </c>
      <c r="C2082" t="s">
        <v>642</v>
      </c>
      <c r="F2082" t="s">
        <v>14477</v>
      </c>
      <c r="H2082" t="s">
        <v>14478</v>
      </c>
      <c r="J2082" t="s">
        <v>4194</v>
      </c>
      <c r="N2082" t="s">
        <v>4526</v>
      </c>
      <c r="O2082">
        <v>85034</v>
      </c>
      <c r="P2082" t="s">
        <v>50</v>
      </c>
      <c r="U2082" s="1">
        <v>43931</v>
      </c>
      <c r="V2082" s="1">
        <v>43931</v>
      </c>
      <c r="W2082" s="1">
        <v>43931.711805555555</v>
      </c>
      <c r="X2082" s="1">
        <v>43931.711805555555</v>
      </c>
      <c r="AC2082" t="s">
        <v>53</v>
      </c>
      <c r="AD2082">
        <v>2969542473</v>
      </c>
      <c r="AE2082" s="1">
        <v>39974.713888888888</v>
      </c>
      <c r="AF2082" t="s">
        <v>4197</v>
      </c>
      <c r="AG2082" t="s">
        <v>14479</v>
      </c>
      <c r="AH2082" t="s">
        <v>51</v>
      </c>
      <c r="AJ2082" t="s">
        <v>53</v>
      </c>
      <c r="AL2082" t="s">
        <v>78</v>
      </c>
      <c r="AO2082" t="s">
        <v>8142</v>
      </c>
    </row>
    <row r="2083" spans="1:43" x14ac:dyDescent="0.35">
      <c r="A2083" t="s">
        <v>14480</v>
      </c>
      <c r="B2083" t="s">
        <v>9916</v>
      </c>
      <c r="C2083" t="s">
        <v>375</v>
      </c>
      <c r="F2083" t="s">
        <v>14481</v>
      </c>
      <c r="H2083" t="s">
        <v>14482</v>
      </c>
      <c r="I2083" t="s">
        <v>61</v>
      </c>
      <c r="J2083" t="s">
        <v>14483</v>
      </c>
      <c r="P2083" t="s">
        <v>50</v>
      </c>
      <c r="U2083" s="1">
        <v>43931</v>
      </c>
      <c r="V2083" s="1">
        <v>43931</v>
      </c>
      <c r="AC2083" t="s">
        <v>53</v>
      </c>
      <c r="AD2083">
        <v>2969479940</v>
      </c>
      <c r="AE2083" s="1">
        <v>37425</v>
      </c>
      <c r="AG2083" t="s">
        <v>14484</v>
      </c>
      <c r="AH2083" t="s">
        <v>51</v>
      </c>
      <c r="AJ2083" t="s">
        <v>53</v>
      </c>
      <c r="AO2083" t="s">
        <v>5443</v>
      </c>
    </row>
    <row r="2084" spans="1:43" x14ac:dyDescent="0.35">
      <c r="A2084" t="s">
        <v>14485</v>
      </c>
      <c r="B2084" t="s">
        <v>5743</v>
      </c>
      <c r="C2084" t="s">
        <v>14486</v>
      </c>
      <c r="F2084" t="s">
        <v>14487</v>
      </c>
      <c r="H2084" t="s">
        <v>14488</v>
      </c>
      <c r="J2084" t="s">
        <v>14489</v>
      </c>
      <c r="P2084" t="s">
        <v>50</v>
      </c>
      <c r="U2084" s="1">
        <v>43934</v>
      </c>
      <c r="V2084" s="1">
        <v>43934</v>
      </c>
      <c r="W2084" s="1">
        <v>43934.425000000003</v>
      </c>
      <c r="X2084" s="1">
        <v>43934.425000000003</v>
      </c>
      <c r="AC2084" t="s">
        <v>53</v>
      </c>
      <c r="AD2084">
        <v>2969923656</v>
      </c>
      <c r="AE2084" s="1">
        <v>43776.425694444442</v>
      </c>
      <c r="AF2084" t="s">
        <v>14490</v>
      </c>
      <c r="AG2084" t="s">
        <v>14491</v>
      </c>
      <c r="AH2084" t="s">
        <v>51</v>
      </c>
      <c r="AJ2084" t="s">
        <v>53</v>
      </c>
      <c r="AL2084" t="s">
        <v>78</v>
      </c>
      <c r="AO2084" t="s">
        <v>8142</v>
      </c>
    </row>
    <row r="2085" spans="1:43" x14ac:dyDescent="0.35">
      <c r="A2085" t="s">
        <v>14492</v>
      </c>
      <c r="B2085" t="s">
        <v>14493</v>
      </c>
      <c r="C2085" t="s">
        <v>11910</v>
      </c>
      <c r="F2085" t="s">
        <v>14494</v>
      </c>
      <c r="H2085" t="s">
        <v>14492</v>
      </c>
      <c r="J2085" t="s">
        <v>9017</v>
      </c>
      <c r="K2085" t="s">
        <v>10391</v>
      </c>
      <c r="M2085" t="s">
        <v>2783</v>
      </c>
      <c r="N2085" t="s">
        <v>264</v>
      </c>
      <c r="O2085">
        <v>77095</v>
      </c>
      <c r="P2085" t="s">
        <v>50</v>
      </c>
      <c r="U2085" s="1">
        <v>43934</v>
      </c>
      <c r="V2085" s="1">
        <v>43934</v>
      </c>
      <c r="AC2085" t="s">
        <v>53</v>
      </c>
      <c r="AD2085">
        <v>2969579793</v>
      </c>
      <c r="AE2085" s="1">
        <v>41172.685416666667</v>
      </c>
      <c r="AG2085" t="s">
        <v>14495</v>
      </c>
      <c r="AH2085" t="s">
        <v>51</v>
      </c>
      <c r="AJ2085" t="s">
        <v>53</v>
      </c>
      <c r="AO2085" t="s">
        <v>8142</v>
      </c>
    </row>
    <row r="2086" spans="1:43" x14ac:dyDescent="0.35">
      <c r="A2086" t="s">
        <v>14496</v>
      </c>
      <c r="B2086" t="s">
        <v>14497</v>
      </c>
      <c r="C2086" t="s">
        <v>702</v>
      </c>
      <c r="F2086" t="s">
        <v>14498</v>
      </c>
      <c r="H2086" t="s">
        <v>14496</v>
      </c>
      <c r="J2086" t="s">
        <v>14407</v>
      </c>
      <c r="K2086" t="s">
        <v>14422</v>
      </c>
      <c r="M2086" t="s">
        <v>5822</v>
      </c>
      <c r="N2086" t="s">
        <v>213</v>
      </c>
      <c r="O2086">
        <v>80109</v>
      </c>
      <c r="P2086" t="s">
        <v>50</v>
      </c>
      <c r="U2086" s="1">
        <v>43934</v>
      </c>
      <c r="V2086" s="1">
        <v>43934</v>
      </c>
      <c r="W2086" s="1">
        <v>43934.60833333333</v>
      </c>
      <c r="X2086" s="1">
        <v>43934.60833333333</v>
      </c>
      <c r="AC2086" t="s">
        <v>53</v>
      </c>
      <c r="AD2086">
        <v>2969960734</v>
      </c>
      <c r="AE2086" s="1">
        <v>43921.42291666667</v>
      </c>
      <c r="AF2086" t="s">
        <v>14409</v>
      </c>
      <c r="AG2086" t="s">
        <v>14499</v>
      </c>
      <c r="AH2086" t="s">
        <v>51</v>
      </c>
      <c r="AJ2086" t="s">
        <v>53</v>
      </c>
      <c r="AL2086" t="s">
        <v>68</v>
      </c>
      <c r="AO2086" t="s">
        <v>5443</v>
      </c>
      <c r="AP2086" s="1">
        <v>45476.50277777778</v>
      </c>
      <c r="AQ2086" s="1">
        <v>45476.503472222219</v>
      </c>
    </row>
    <row r="2087" spans="1:43" x14ac:dyDescent="0.35">
      <c r="A2087" t="s">
        <v>14500</v>
      </c>
      <c r="B2087" t="s">
        <v>14501</v>
      </c>
      <c r="C2087" t="s">
        <v>309</v>
      </c>
      <c r="D2087" t="s">
        <v>58</v>
      </c>
      <c r="H2087" t="s">
        <v>14502</v>
      </c>
      <c r="I2087" t="s">
        <v>61</v>
      </c>
      <c r="J2087" t="s">
        <v>1713</v>
      </c>
      <c r="P2087" t="s">
        <v>50</v>
      </c>
      <c r="U2087" s="1">
        <v>43934.674305555556</v>
      </c>
      <c r="V2087" s="1">
        <v>43934.674305555556</v>
      </c>
      <c r="W2087" s="1">
        <v>43935.499305555553</v>
      </c>
      <c r="X2087" s="1">
        <v>43935.499305555553</v>
      </c>
      <c r="AC2087" t="s">
        <v>53</v>
      </c>
      <c r="AD2087">
        <v>2969510670</v>
      </c>
      <c r="AE2087" s="1">
        <v>38387.707638888889</v>
      </c>
      <c r="AF2087" t="s">
        <v>1715</v>
      </c>
      <c r="AG2087" t="s">
        <v>14503</v>
      </c>
      <c r="AH2087" t="s">
        <v>53</v>
      </c>
      <c r="AJ2087" t="s">
        <v>53</v>
      </c>
      <c r="AK2087" t="s">
        <v>8166</v>
      </c>
      <c r="AL2087" t="s">
        <v>78</v>
      </c>
      <c r="AO2087" t="s">
        <v>54</v>
      </c>
      <c r="AP2087" s="1">
        <v>44151.740972222222</v>
      </c>
    </row>
    <row r="2088" spans="1:43" x14ac:dyDescent="0.35">
      <c r="A2088" t="s">
        <v>14504</v>
      </c>
      <c r="B2088" t="s">
        <v>14505</v>
      </c>
      <c r="C2088" t="s">
        <v>14506</v>
      </c>
      <c r="F2088" t="s">
        <v>14507</v>
      </c>
      <c r="H2088" t="s">
        <v>14504</v>
      </c>
      <c r="J2088" t="s">
        <v>1910</v>
      </c>
      <c r="K2088" t="s">
        <v>14508</v>
      </c>
      <c r="M2088" t="s">
        <v>12925</v>
      </c>
      <c r="N2088" t="s">
        <v>12926</v>
      </c>
      <c r="O2088">
        <v>47842</v>
      </c>
      <c r="P2088" t="s">
        <v>50</v>
      </c>
      <c r="U2088" s="1">
        <v>43935</v>
      </c>
      <c r="V2088" s="1">
        <v>43935</v>
      </c>
      <c r="AC2088" t="s">
        <v>53</v>
      </c>
      <c r="AD2088">
        <v>2969735272</v>
      </c>
      <c r="AE2088" s="1">
        <v>42845.40902777778</v>
      </c>
      <c r="AG2088" t="s">
        <v>14509</v>
      </c>
      <c r="AH2088" t="s">
        <v>51</v>
      </c>
      <c r="AJ2088" t="s">
        <v>53</v>
      </c>
      <c r="AO2088" t="s">
        <v>8142</v>
      </c>
    </row>
    <row r="2089" spans="1:43" x14ac:dyDescent="0.35">
      <c r="A2089" t="s">
        <v>14510</v>
      </c>
      <c r="B2089" t="s">
        <v>14511</v>
      </c>
      <c r="C2089" t="s">
        <v>14512</v>
      </c>
      <c r="F2089" t="s">
        <v>14513</v>
      </c>
      <c r="H2089" t="s">
        <v>14514</v>
      </c>
      <c r="I2089" t="s">
        <v>101</v>
      </c>
      <c r="J2089" t="s">
        <v>2953</v>
      </c>
      <c r="K2089" t="s">
        <v>14515</v>
      </c>
      <c r="M2089" t="s">
        <v>14516</v>
      </c>
      <c r="N2089" t="s">
        <v>13648</v>
      </c>
      <c r="O2089" t="s">
        <v>13649</v>
      </c>
      <c r="P2089" t="s">
        <v>4438</v>
      </c>
      <c r="U2089" s="1">
        <v>43935</v>
      </c>
      <c r="V2089" s="1">
        <v>43935</v>
      </c>
      <c r="AC2089" t="s">
        <v>53</v>
      </c>
      <c r="AD2089">
        <v>2969823183</v>
      </c>
      <c r="AE2089" s="1">
        <v>43312.453472222223</v>
      </c>
      <c r="AG2089" t="s">
        <v>14517</v>
      </c>
      <c r="AH2089" t="s">
        <v>51</v>
      </c>
      <c r="AJ2089" t="s">
        <v>53</v>
      </c>
      <c r="AO2089" t="s">
        <v>8142</v>
      </c>
    </row>
    <row r="2090" spans="1:43" x14ac:dyDescent="0.35">
      <c r="A2090" t="s">
        <v>14518</v>
      </c>
      <c r="B2090" t="s">
        <v>14519</v>
      </c>
      <c r="C2090" t="s">
        <v>14520</v>
      </c>
      <c r="F2090" t="s">
        <v>14521</v>
      </c>
      <c r="H2090" t="s">
        <v>14522</v>
      </c>
      <c r="J2090" t="s">
        <v>2953</v>
      </c>
      <c r="P2090" t="s">
        <v>4438</v>
      </c>
      <c r="U2090" s="1">
        <v>43935</v>
      </c>
      <c r="V2090" s="1">
        <v>43935</v>
      </c>
      <c r="AC2090" t="s">
        <v>53</v>
      </c>
      <c r="AD2090">
        <v>2969823183</v>
      </c>
      <c r="AE2090" s="1">
        <v>43312.453472222223</v>
      </c>
      <c r="AG2090" t="s">
        <v>14523</v>
      </c>
      <c r="AH2090" t="s">
        <v>51</v>
      </c>
      <c r="AJ2090" t="s">
        <v>53</v>
      </c>
      <c r="AO2090" t="s">
        <v>8142</v>
      </c>
    </row>
    <row r="2091" spans="1:43" x14ac:dyDescent="0.35">
      <c r="A2091" t="s">
        <v>14524</v>
      </c>
      <c r="B2091" t="s">
        <v>14525</v>
      </c>
      <c r="C2091" t="s">
        <v>14526</v>
      </c>
      <c r="H2091" t="s">
        <v>14527</v>
      </c>
      <c r="I2091" t="s">
        <v>61</v>
      </c>
      <c r="J2091" t="s">
        <v>1700</v>
      </c>
      <c r="P2091" t="s">
        <v>50</v>
      </c>
      <c r="U2091" s="1">
        <v>43935.539583333331</v>
      </c>
      <c r="V2091" s="1">
        <v>43935.539583333331</v>
      </c>
      <c r="W2091" s="1">
        <v>43936.369444444441</v>
      </c>
      <c r="X2091" s="1">
        <v>44194.400694444441</v>
      </c>
      <c r="AC2091" t="s">
        <v>53</v>
      </c>
      <c r="AD2091">
        <v>2969475309</v>
      </c>
      <c r="AE2091" s="1">
        <v>37159</v>
      </c>
      <c r="AF2091" t="s">
        <v>674</v>
      </c>
      <c r="AG2091" t="s">
        <v>14528</v>
      </c>
      <c r="AH2091" t="s">
        <v>53</v>
      </c>
      <c r="AJ2091" t="s">
        <v>53</v>
      </c>
      <c r="AK2091" t="s">
        <v>7761</v>
      </c>
      <c r="AL2091" t="s">
        <v>78</v>
      </c>
      <c r="AO2091" t="s">
        <v>54</v>
      </c>
      <c r="AP2091" s="1">
        <v>45166.439583333333</v>
      </c>
      <c r="AQ2091" s="1">
        <v>45163.417361111111</v>
      </c>
    </row>
    <row r="2092" spans="1:43" x14ac:dyDescent="0.35">
      <c r="A2092" t="s">
        <v>14529</v>
      </c>
      <c r="B2092" t="s">
        <v>14530</v>
      </c>
      <c r="C2092" t="s">
        <v>14531</v>
      </c>
      <c r="F2092" t="s">
        <v>14532</v>
      </c>
      <c r="H2092" t="s">
        <v>14533</v>
      </c>
      <c r="I2092" t="s">
        <v>415</v>
      </c>
      <c r="J2092" t="s">
        <v>2953</v>
      </c>
      <c r="K2092" t="s">
        <v>14534</v>
      </c>
      <c r="M2092" t="s">
        <v>14535</v>
      </c>
      <c r="N2092" t="s">
        <v>4436</v>
      </c>
      <c r="O2092" t="s">
        <v>14536</v>
      </c>
      <c r="P2092" t="s">
        <v>4438</v>
      </c>
      <c r="U2092" s="1">
        <v>43936</v>
      </c>
      <c r="V2092" s="1">
        <v>43936</v>
      </c>
      <c r="AC2092" t="s">
        <v>53</v>
      </c>
      <c r="AD2092">
        <v>2969823183</v>
      </c>
      <c r="AE2092" s="1">
        <v>43312.453472222223</v>
      </c>
      <c r="AG2092" t="s">
        <v>14537</v>
      </c>
      <c r="AH2092" t="s">
        <v>51</v>
      </c>
      <c r="AJ2092" t="s">
        <v>53</v>
      </c>
      <c r="AO2092" t="s">
        <v>8142</v>
      </c>
    </row>
    <row r="2093" spans="1:43" x14ac:dyDescent="0.35">
      <c r="A2093" t="s">
        <v>14538</v>
      </c>
      <c r="B2093" t="s">
        <v>14539</v>
      </c>
      <c r="C2093" t="s">
        <v>14540</v>
      </c>
      <c r="F2093" t="s">
        <v>14541</v>
      </c>
      <c r="H2093" t="s">
        <v>14542</v>
      </c>
      <c r="I2093" t="s">
        <v>415</v>
      </c>
      <c r="J2093" t="s">
        <v>13574</v>
      </c>
      <c r="K2093" t="s">
        <v>14543</v>
      </c>
      <c r="M2093" t="s">
        <v>14516</v>
      </c>
      <c r="N2093" t="s">
        <v>13648</v>
      </c>
      <c r="O2093" t="s">
        <v>13649</v>
      </c>
      <c r="P2093" t="s">
        <v>4438</v>
      </c>
      <c r="U2093" s="1">
        <v>43936</v>
      </c>
      <c r="V2093" s="1">
        <v>43936</v>
      </c>
      <c r="AC2093" t="s">
        <v>53</v>
      </c>
      <c r="AD2093">
        <v>2969823183</v>
      </c>
      <c r="AE2093" s="1">
        <v>43312.453472222223</v>
      </c>
      <c r="AG2093" t="s">
        <v>14544</v>
      </c>
      <c r="AH2093" t="s">
        <v>51</v>
      </c>
      <c r="AJ2093" t="s">
        <v>53</v>
      </c>
      <c r="AO2093" t="s">
        <v>8142</v>
      </c>
    </row>
    <row r="2094" spans="1:43" x14ac:dyDescent="0.35">
      <c r="A2094" t="s">
        <v>14545</v>
      </c>
      <c r="B2094" t="s">
        <v>14546</v>
      </c>
      <c r="C2094" t="s">
        <v>14547</v>
      </c>
      <c r="F2094">
        <v>7205002097</v>
      </c>
      <c r="H2094" t="s">
        <v>14545</v>
      </c>
      <c r="J2094" t="s">
        <v>14548</v>
      </c>
      <c r="U2094" s="1">
        <v>43936</v>
      </c>
      <c r="V2094" s="1">
        <v>43936</v>
      </c>
      <c r="W2094" s="1">
        <v>43936.431250000001</v>
      </c>
      <c r="X2094" s="1">
        <v>43936.431250000001</v>
      </c>
      <c r="AC2094" t="s">
        <v>53</v>
      </c>
      <c r="AD2094">
        <v>2969964280</v>
      </c>
      <c r="AE2094" s="1">
        <v>43936.486111111109</v>
      </c>
      <c r="AG2094" t="s">
        <v>14549</v>
      </c>
      <c r="AH2094" t="s">
        <v>51</v>
      </c>
      <c r="AJ2094" t="s">
        <v>53</v>
      </c>
      <c r="AL2094" t="s">
        <v>78</v>
      </c>
      <c r="AO2094" t="s">
        <v>8142</v>
      </c>
    </row>
    <row r="2095" spans="1:43" x14ac:dyDescent="0.35">
      <c r="A2095" t="s">
        <v>14550</v>
      </c>
      <c r="B2095" t="s">
        <v>888</v>
      </c>
      <c r="C2095" t="s">
        <v>383</v>
      </c>
      <c r="F2095" t="s">
        <v>14551</v>
      </c>
      <c r="H2095" t="s">
        <v>14552</v>
      </c>
      <c r="J2095" t="s">
        <v>10434</v>
      </c>
      <c r="N2095">
        <v>-1</v>
      </c>
      <c r="P2095" t="s">
        <v>50</v>
      </c>
      <c r="U2095" s="1">
        <v>43937</v>
      </c>
      <c r="V2095" s="1">
        <v>43937</v>
      </c>
      <c r="AC2095" t="s">
        <v>53</v>
      </c>
      <c r="AD2095">
        <v>2969478809</v>
      </c>
      <c r="AE2095" s="1">
        <v>37358</v>
      </c>
      <c r="AG2095" t="s">
        <v>14553</v>
      </c>
      <c r="AH2095" t="s">
        <v>51</v>
      </c>
      <c r="AJ2095" t="s">
        <v>53</v>
      </c>
      <c r="AO2095" t="s">
        <v>8142</v>
      </c>
    </row>
    <row r="2096" spans="1:43" x14ac:dyDescent="0.35">
      <c r="A2096" t="s">
        <v>14554</v>
      </c>
      <c r="B2096" t="s">
        <v>14555</v>
      </c>
      <c r="C2096" t="s">
        <v>338</v>
      </c>
      <c r="F2096" t="s">
        <v>14556</v>
      </c>
      <c r="H2096" t="s">
        <v>14557</v>
      </c>
      <c r="J2096" t="s">
        <v>14558</v>
      </c>
      <c r="K2096" t="s">
        <v>14559</v>
      </c>
      <c r="M2096" t="s">
        <v>14560</v>
      </c>
      <c r="N2096" t="s">
        <v>686</v>
      </c>
      <c r="O2096">
        <v>84302</v>
      </c>
      <c r="P2096" t="s">
        <v>50</v>
      </c>
      <c r="U2096" s="1">
        <v>43937</v>
      </c>
      <c r="V2096" s="1">
        <v>43937</v>
      </c>
      <c r="W2096" s="1">
        <v>43937.628472222219</v>
      </c>
      <c r="X2096" s="1">
        <v>43937.628472222219</v>
      </c>
      <c r="AC2096" t="s">
        <v>53</v>
      </c>
      <c r="AD2096">
        <v>2969528171</v>
      </c>
      <c r="AE2096" s="1">
        <v>39364.555555555555</v>
      </c>
      <c r="AF2096" t="s">
        <v>14561</v>
      </c>
      <c r="AG2096" t="s">
        <v>14562</v>
      </c>
      <c r="AH2096" t="s">
        <v>51</v>
      </c>
      <c r="AJ2096" t="s">
        <v>53</v>
      </c>
      <c r="AL2096" t="s">
        <v>78</v>
      </c>
      <c r="AO2096" t="s">
        <v>8142</v>
      </c>
    </row>
    <row r="2097" spans="1:43" x14ac:dyDescent="0.35">
      <c r="A2097" t="s">
        <v>14563</v>
      </c>
      <c r="B2097" t="s">
        <v>14564</v>
      </c>
      <c r="C2097" t="s">
        <v>5602</v>
      </c>
      <c r="F2097" t="s">
        <v>14565</v>
      </c>
      <c r="H2097" t="s">
        <v>14566</v>
      </c>
      <c r="I2097" t="s">
        <v>179</v>
      </c>
      <c r="J2097" t="s">
        <v>2953</v>
      </c>
      <c r="K2097" t="s">
        <v>13668</v>
      </c>
      <c r="M2097" t="s">
        <v>13669</v>
      </c>
      <c r="N2097" t="s">
        <v>13670</v>
      </c>
      <c r="O2097">
        <v>6300</v>
      </c>
      <c r="P2097" t="s">
        <v>4438</v>
      </c>
      <c r="U2097" s="1">
        <v>43937</v>
      </c>
      <c r="V2097" s="1">
        <v>43937</v>
      </c>
      <c r="AC2097" t="s">
        <v>53</v>
      </c>
      <c r="AD2097">
        <v>2969823183</v>
      </c>
      <c r="AE2097" s="1">
        <v>43312.453472222223</v>
      </c>
      <c r="AG2097" t="s">
        <v>14567</v>
      </c>
      <c r="AH2097" t="s">
        <v>51</v>
      </c>
      <c r="AJ2097" t="s">
        <v>53</v>
      </c>
      <c r="AO2097" t="s">
        <v>8142</v>
      </c>
    </row>
    <row r="2098" spans="1:43" x14ac:dyDescent="0.35">
      <c r="A2098" t="s">
        <v>14568</v>
      </c>
      <c r="B2098" t="s">
        <v>1210</v>
      </c>
      <c r="C2098" t="s">
        <v>14569</v>
      </c>
      <c r="F2098" t="s">
        <v>14570</v>
      </c>
      <c r="H2098" t="s">
        <v>14568</v>
      </c>
      <c r="J2098" t="s">
        <v>499</v>
      </c>
      <c r="K2098" t="s">
        <v>251</v>
      </c>
      <c r="M2098" t="s">
        <v>14571</v>
      </c>
      <c r="N2098" t="s">
        <v>253</v>
      </c>
      <c r="O2098" t="s">
        <v>14572</v>
      </c>
      <c r="P2098" t="s">
        <v>50</v>
      </c>
      <c r="U2098" s="1">
        <v>43938</v>
      </c>
      <c r="V2098" s="1">
        <v>43938</v>
      </c>
      <c r="W2098" s="1">
        <v>43938.5</v>
      </c>
      <c r="X2098" s="1">
        <v>43938.5</v>
      </c>
      <c r="AC2098" t="s">
        <v>51</v>
      </c>
      <c r="AD2098">
        <v>2969474184</v>
      </c>
      <c r="AE2098" s="1">
        <v>37082</v>
      </c>
      <c r="AF2098" t="s">
        <v>503</v>
      </c>
      <c r="AG2098" t="s">
        <v>14573</v>
      </c>
      <c r="AH2098" t="s">
        <v>51</v>
      </c>
      <c r="AJ2098" t="s">
        <v>53</v>
      </c>
      <c r="AL2098" t="s">
        <v>78</v>
      </c>
      <c r="AO2098" t="s">
        <v>5443</v>
      </c>
      <c r="AP2098" s="1">
        <v>44616.655555555553</v>
      </c>
      <c r="AQ2098" s="1">
        <v>44610.62222222222</v>
      </c>
    </row>
    <row r="2099" spans="1:43" x14ac:dyDescent="0.35">
      <c r="A2099" t="s">
        <v>14574</v>
      </c>
      <c r="B2099" t="s">
        <v>14575</v>
      </c>
      <c r="C2099" t="s">
        <v>14576</v>
      </c>
      <c r="D2099" t="s">
        <v>14577</v>
      </c>
      <c r="F2099" t="s">
        <v>14578</v>
      </c>
      <c r="H2099" t="s">
        <v>14579</v>
      </c>
      <c r="I2099" t="s">
        <v>464</v>
      </c>
      <c r="J2099" t="s">
        <v>14580</v>
      </c>
      <c r="K2099" t="s">
        <v>14581</v>
      </c>
      <c r="M2099" t="s">
        <v>14582</v>
      </c>
      <c r="N2099" t="s">
        <v>637</v>
      </c>
      <c r="O2099">
        <v>78141</v>
      </c>
      <c r="P2099" t="s">
        <v>50</v>
      </c>
      <c r="U2099" s="1">
        <v>43938</v>
      </c>
      <c r="V2099" s="1">
        <v>43938</v>
      </c>
      <c r="AC2099" t="s">
        <v>53</v>
      </c>
      <c r="AD2099">
        <v>2969543968</v>
      </c>
      <c r="AE2099" s="1">
        <v>40032.470138888886</v>
      </c>
      <c r="AG2099" t="s">
        <v>14583</v>
      </c>
      <c r="AH2099" t="s">
        <v>51</v>
      </c>
      <c r="AJ2099" t="s">
        <v>53</v>
      </c>
      <c r="AO2099" t="s">
        <v>8142</v>
      </c>
    </row>
    <row r="2100" spans="1:43" x14ac:dyDescent="0.35">
      <c r="A2100" t="s">
        <v>14584</v>
      </c>
      <c r="B2100" t="s">
        <v>5855</v>
      </c>
      <c r="C2100" t="s">
        <v>14585</v>
      </c>
      <c r="F2100" t="s">
        <v>14586</v>
      </c>
      <c r="H2100" t="s">
        <v>14587</v>
      </c>
      <c r="J2100" t="s">
        <v>5217</v>
      </c>
      <c r="K2100" t="s">
        <v>14588</v>
      </c>
      <c r="M2100" t="s">
        <v>8766</v>
      </c>
      <c r="N2100" t="s">
        <v>899</v>
      </c>
      <c r="O2100">
        <v>58801</v>
      </c>
      <c r="P2100" t="s">
        <v>50</v>
      </c>
      <c r="U2100" s="1">
        <v>43941</v>
      </c>
      <c r="V2100" s="1">
        <v>43941</v>
      </c>
      <c r="W2100" s="1">
        <v>43941.457638888889</v>
      </c>
      <c r="X2100" s="1">
        <v>43941.457638888889</v>
      </c>
      <c r="AC2100" t="s">
        <v>53</v>
      </c>
      <c r="AD2100">
        <v>2969475162</v>
      </c>
      <c r="AE2100" s="1">
        <v>37147</v>
      </c>
      <c r="AF2100" t="s">
        <v>5221</v>
      </c>
      <c r="AG2100" t="s">
        <v>14589</v>
      </c>
      <c r="AH2100" t="s">
        <v>51</v>
      </c>
      <c r="AJ2100" t="s">
        <v>53</v>
      </c>
      <c r="AL2100" t="s">
        <v>78</v>
      </c>
      <c r="AO2100" t="s">
        <v>5443</v>
      </c>
      <c r="AP2100" s="1">
        <v>44361.620833333334</v>
      </c>
    </row>
    <row r="2101" spans="1:43" x14ac:dyDescent="0.35">
      <c r="A2101" t="s">
        <v>14590</v>
      </c>
      <c r="B2101" t="s">
        <v>14591</v>
      </c>
      <c r="C2101" t="s">
        <v>14592</v>
      </c>
      <c r="F2101" t="s">
        <v>14593</v>
      </c>
      <c r="H2101" t="s">
        <v>14590</v>
      </c>
      <c r="J2101" t="s">
        <v>1673</v>
      </c>
      <c r="K2101" t="s">
        <v>2121</v>
      </c>
      <c r="M2101" t="s">
        <v>2122</v>
      </c>
      <c r="N2101" t="s">
        <v>2123</v>
      </c>
      <c r="O2101">
        <v>55306</v>
      </c>
      <c r="P2101" t="s">
        <v>50</v>
      </c>
      <c r="U2101" s="1">
        <v>43942</v>
      </c>
      <c r="V2101" s="1">
        <v>43942</v>
      </c>
      <c r="AC2101" t="s">
        <v>53</v>
      </c>
      <c r="AD2101">
        <v>2969473349</v>
      </c>
      <c r="AE2101" s="1">
        <v>37012.460416666669</v>
      </c>
      <c r="AG2101" t="s">
        <v>14594</v>
      </c>
      <c r="AH2101" t="s">
        <v>51</v>
      </c>
      <c r="AJ2101" t="s">
        <v>53</v>
      </c>
      <c r="AO2101" t="s">
        <v>8142</v>
      </c>
    </row>
    <row r="2102" spans="1:43" x14ac:dyDescent="0.35">
      <c r="A2102" t="s">
        <v>14595</v>
      </c>
      <c r="B2102" t="s">
        <v>13878</v>
      </c>
      <c r="C2102" t="s">
        <v>14596</v>
      </c>
      <c r="F2102" t="s">
        <v>14597</v>
      </c>
      <c r="G2102">
        <v>2566778500</v>
      </c>
      <c r="H2102" t="s">
        <v>14598</v>
      </c>
      <c r="I2102" t="s">
        <v>780</v>
      </c>
      <c r="J2102" t="s">
        <v>10434</v>
      </c>
      <c r="K2102" t="s">
        <v>13882</v>
      </c>
      <c r="M2102" t="s">
        <v>10547</v>
      </c>
      <c r="N2102" t="s">
        <v>1245</v>
      </c>
      <c r="O2102">
        <v>35252</v>
      </c>
      <c r="P2102" t="s">
        <v>50</v>
      </c>
      <c r="U2102" s="1">
        <v>43942</v>
      </c>
      <c r="V2102" s="1">
        <v>43942</v>
      </c>
      <c r="AC2102" t="s">
        <v>53</v>
      </c>
      <c r="AD2102">
        <v>2969478809</v>
      </c>
      <c r="AE2102" s="1">
        <v>37358</v>
      </c>
      <c r="AG2102" t="s">
        <v>14599</v>
      </c>
      <c r="AH2102" t="s">
        <v>51</v>
      </c>
      <c r="AJ2102" t="s">
        <v>53</v>
      </c>
      <c r="AO2102" t="s">
        <v>8142</v>
      </c>
    </row>
    <row r="2103" spans="1:43" x14ac:dyDescent="0.35">
      <c r="A2103" t="s">
        <v>14600</v>
      </c>
      <c r="B2103" t="s">
        <v>14601</v>
      </c>
      <c r="C2103" t="s">
        <v>14441</v>
      </c>
      <c r="F2103" t="s">
        <v>14602</v>
      </c>
      <c r="G2103">
        <v>6232364396</v>
      </c>
      <c r="H2103" t="s">
        <v>14603</v>
      </c>
      <c r="I2103" t="s">
        <v>464</v>
      </c>
      <c r="J2103" t="s">
        <v>14604</v>
      </c>
      <c r="K2103" t="s">
        <v>14605</v>
      </c>
      <c r="L2103" t="s">
        <v>14606</v>
      </c>
      <c r="M2103" t="s">
        <v>14607</v>
      </c>
      <c r="N2103" t="s">
        <v>798</v>
      </c>
      <c r="O2103">
        <v>79601</v>
      </c>
      <c r="P2103" t="s">
        <v>50</v>
      </c>
      <c r="U2103" s="1">
        <v>43943</v>
      </c>
      <c r="V2103" s="1">
        <v>43943</v>
      </c>
      <c r="AC2103" t="s">
        <v>53</v>
      </c>
      <c r="AD2103">
        <v>2969484892</v>
      </c>
      <c r="AE2103" s="1">
        <v>37756</v>
      </c>
      <c r="AG2103" t="s">
        <v>14608</v>
      </c>
      <c r="AH2103" t="s">
        <v>51</v>
      </c>
      <c r="AJ2103" t="s">
        <v>53</v>
      </c>
      <c r="AO2103" t="s">
        <v>8142</v>
      </c>
    </row>
    <row r="2104" spans="1:43" x14ac:dyDescent="0.35">
      <c r="A2104" t="s">
        <v>14609</v>
      </c>
      <c r="B2104" t="s">
        <v>14610</v>
      </c>
      <c r="C2104" t="s">
        <v>952</v>
      </c>
      <c r="F2104" t="s">
        <v>14611</v>
      </c>
      <c r="H2104" t="s">
        <v>14609</v>
      </c>
      <c r="I2104" t="s">
        <v>179</v>
      </c>
      <c r="J2104" t="s">
        <v>14612</v>
      </c>
      <c r="K2104" t="s">
        <v>14613</v>
      </c>
      <c r="M2104" t="s">
        <v>14614</v>
      </c>
      <c r="N2104" t="s">
        <v>4928</v>
      </c>
      <c r="O2104">
        <v>45066</v>
      </c>
      <c r="P2104" t="s">
        <v>50</v>
      </c>
      <c r="U2104" s="1">
        <v>43943</v>
      </c>
      <c r="V2104" s="1">
        <v>43943</v>
      </c>
      <c r="AC2104" t="s">
        <v>53</v>
      </c>
      <c r="AD2104">
        <v>2969508936</v>
      </c>
      <c r="AE2104" s="1">
        <v>38278.679861111108</v>
      </c>
      <c r="AG2104" t="s">
        <v>14615</v>
      </c>
      <c r="AH2104" t="s">
        <v>51</v>
      </c>
      <c r="AJ2104" t="s">
        <v>53</v>
      </c>
      <c r="AO2104" t="s">
        <v>8142</v>
      </c>
    </row>
    <row r="2105" spans="1:43" x14ac:dyDescent="0.35">
      <c r="A2105" t="s">
        <v>14616</v>
      </c>
      <c r="B2105" t="s">
        <v>5706</v>
      </c>
      <c r="C2105" t="s">
        <v>1043</v>
      </c>
      <c r="F2105" t="s">
        <v>14617</v>
      </c>
      <c r="G2105" t="s">
        <v>14618</v>
      </c>
      <c r="H2105" t="s">
        <v>14619</v>
      </c>
      <c r="I2105" t="s">
        <v>394</v>
      </c>
      <c r="J2105" t="s">
        <v>12660</v>
      </c>
      <c r="K2105" t="s">
        <v>14620</v>
      </c>
      <c r="M2105" t="s">
        <v>10614</v>
      </c>
      <c r="N2105" t="s">
        <v>65</v>
      </c>
      <c r="O2105">
        <v>80651</v>
      </c>
      <c r="P2105" t="s">
        <v>50</v>
      </c>
      <c r="U2105" s="1">
        <v>43943.447916666664</v>
      </c>
      <c r="V2105" s="1">
        <v>43943.447916666664</v>
      </c>
      <c r="W2105" s="1">
        <v>43943.618750000001</v>
      </c>
      <c r="X2105" s="1">
        <v>43943.618750000001</v>
      </c>
      <c r="AC2105" t="s">
        <v>53</v>
      </c>
      <c r="AD2105">
        <v>2969549151</v>
      </c>
      <c r="AE2105" s="1">
        <v>40212.38958333333</v>
      </c>
      <c r="AF2105" t="s">
        <v>14621</v>
      </c>
      <c r="AG2105" t="s">
        <v>14622</v>
      </c>
      <c r="AH2105" t="s">
        <v>53</v>
      </c>
      <c r="AJ2105" t="s">
        <v>53</v>
      </c>
      <c r="AK2105" t="s">
        <v>8166</v>
      </c>
      <c r="AL2105" t="s">
        <v>78</v>
      </c>
      <c r="AO2105" t="s">
        <v>54</v>
      </c>
      <c r="AP2105" s="1">
        <v>45399.570833333331</v>
      </c>
    </row>
    <row r="2106" spans="1:43" x14ac:dyDescent="0.35">
      <c r="A2106" t="s">
        <v>14623</v>
      </c>
      <c r="B2106" t="s">
        <v>14624</v>
      </c>
      <c r="C2106" t="s">
        <v>12119</v>
      </c>
      <c r="F2106">
        <f>1970-379-2476</f>
        <v>-885</v>
      </c>
      <c r="H2106" t="s">
        <v>12117</v>
      </c>
      <c r="J2106" t="s">
        <v>14625</v>
      </c>
      <c r="N2106" t="s">
        <v>287</v>
      </c>
      <c r="O2106">
        <v>81621</v>
      </c>
      <c r="P2106" t="s">
        <v>50</v>
      </c>
      <c r="U2106" s="1">
        <v>43944</v>
      </c>
      <c r="V2106" s="1">
        <v>43944</v>
      </c>
      <c r="W2106" s="1">
        <v>43944.912499999999</v>
      </c>
      <c r="X2106" s="1">
        <v>43944.912499999999</v>
      </c>
      <c r="AC2106" t="s">
        <v>53</v>
      </c>
      <c r="AD2106">
        <v>1000000001</v>
      </c>
      <c r="AE2106" s="1">
        <v>39973.351388888892</v>
      </c>
      <c r="AF2106" t="s">
        <v>3377</v>
      </c>
      <c r="AG2106" t="s">
        <v>14626</v>
      </c>
      <c r="AH2106" t="s">
        <v>51</v>
      </c>
      <c r="AJ2106" t="s">
        <v>53</v>
      </c>
      <c r="AL2106" t="s">
        <v>78</v>
      </c>
      <c r="AO2106" t="s">
        <v>8142</v>
      </c>
      <c r="AP2106" s="1">
        <v>45339.45416666667</v>
      </c>
      <c r="AQ2106" s="1">
        <v>44623.923611111109</v>
      </c>
    </row>
    <row r="2107" spans="1:43" x14ac:dyDescent="0.35">
      <c r="A2107" t="s">
        <v>14627</v>
      </c>
      <c r="B2107" t="s">
        <v>14628</v>
      </c>
      <c r="C2107" t="s">
        <v>4035</v>
      </c>
      <c r="F2107" t="s">
        <v>14629</v>
      </c>
      <c r="H2107" t="s">
        <v>14627</v>
      </c>
      <c r="J2107" t="s">
        <v>14630</v>
      </c>
      <c r="K2107" t="s">
        <v>14631</v>
      </c>
      <c r="M2107" t="s">
        <v>2685</v>
      </c>
      <c r="N2107" t="s">
        <v>65</v>
      </c>
      <c r="O2107">
        <v>81140</v>
      </c>
      <c r="P2107" t="s">
        <v>50</v>
      </c>
      <c r="U2107" s="1">
        <v>43944</v>
      </c>
      <c r="V2107" s="1">
        <v>43944</v>
      </c>
      <c r="W2107" s="1">
        <v>43944.481944444444</v>
      </c>
      <c r="X2107" s="1">
        <v>43944.481944444444</v>
      </c>
      <c r="AC2107" t="s">
        <v>53</v>
      </c>
      <c r="AD2107">
        <v>1000000001</v>
      </c>
      <c r="AE2107" s="1">
        <v>39973.351388888892</v>
      </c>
      <c r="AF2107" t="s">
        <v>3377</v>
      </c>
      <c r="AG2107" t="s">
        <v>14632</v>
      </c>
      <c r="AH2107" t="s">
        <v>51</v>
      </c>
      <c r="AJ2107" t="s">
        <v>53</v>
      </c>
      <c r="AL2107" t="s">
        <v>78</v>
      </c>
      <c r="AO2107" t="s">
        <v>5443</v>
      </c>
      <c r="AP2107" s="1">
        <v>45425.502083333333</v>
      </c>
      <c r="AQ2107" s="1">
        <v>45425.501388888886</v>
      </c>
    </row>
    <row r="2108" spans="1:43" x14ac:dyDescent="0.35">
      <c r="A2108" t="s">
        <v>14633</v>
      </c>
      <c r="B2108" t="s">
        <v>14634</v>
      </c>
      <c r="C2108" t="s">
        <v>14635</v>
      </c>
      <c r="F2108">
        <f>1604-657-6265</f>
        <v>-5318</v>
      </c>
      <c r="H2108" t="s">
        <v>14636</v>
      </c>
      <c r="J2108" t="s">
        <v>2953</v>
      </c>
      <c r="N2108" t="s">
        <v>14637</v>
      </c>
      <c r="O2108" t="s">
        <v>14638</v>
      </c>
      <c r="P2108" t="s">
        <v>4438</v>
      </c>
      <c r="U2108" s="1">
        <v>43944</v>
      </c>
      <c r="V2108" s="1">
        <v>43944</v>
      </c>
      <c r="AC2108" t="s">
        <v>53</v>
      </c>
      <c r="AD2108">
        <v>2969823183</v>
      </c>
      <c r="AE2108" s="1">
        <v>43312.453472222223</v>
      </c>
      <c r="AG2108" t="s">
        <v>14639</v>
      </c>
      <c r="AH2108" t="s">
        <v>51</v>
      </c>
      <c r="AJ2108" t="s">
        <v>53</v>
      </c>
      <c r="AO2108" t="s">
        <v>8142</v>
      </c>
    </row>
    <row r="2109" spans="1:43" x14ac:dyDescent="0.35">
      <c r="A2109" t="s">
        <v>14640</v>
      </c>
      <c r="B2109" t="s">
        <v>14641</v>
      </c>
      <c r="C2109" t="s">
        <v>2664</v>
      </c>
      <c r="F2109" t="s">
        <v>14642</v>
      </c>
      <c r="H2109" t="s">
        <v>14640</v>
      </c>
      <c r="J2109" t="s">
        <v>1910</v>
      </c>
      <c r="K2109" t="s">
        <v>14643</v>
      </c>
      <c r="M2109" t="s">
        <v>12925</v>
      </c>
      <c r="N2109" t="s">
        <v>12926</v>
      </c>
      <c r="O2109">
        <v>47842</v>
      </c>
      <c r="P2109" t="s">
        <v>50</v>
      </c>
      <c r="U2109" s="1">
        <v>43945</v>
      </c>
      <c r="V2109" s="1">
        <v>43945</v>
      </c>
      <c r="AC2109" t="s">
        <v>53</v>
      </c>
      <c r="AD2109">
        <v>2969735272</v>
      </c>
      <c r="AE2109" s="1">
        <v>42845.40902777778</v>
      </c>
      <c r="AG2109" t="s">
        <v>14644</v>
      </c>
      <c r="AH2109" t="s">
        <v>51</v>
      </c>
      <c r="AJ2109" t="s">
        <v>53</v>
      </c>
      <c r="AO2109" t="s">
        <v>8142</v>
      </c>
    </row>
    <row r="2110" spans="1:43" x14ac:dyDescent="0.35">
      <c r="A2110" t="s">
        <v>14645</v>
      </c>
      <c r="B2110" t="s">
        <v>14646</v>
      </c>
      <c r="C2110" t="s">
        <v>9007</v>
      </c>
      <c r="F2110" t="s">
        <v>14647</v>
      </c>
      <c r="H2110" t="s">
        <v>14648</v>
      </c>
      <c r="J2110" t="s">
        <v>14649</v>
      </c>
      <c r="K2110" t="s">
        <v>14650</v>
      </c>
      <c r="M2110" t="s">
        <v>6361</v>
      </c>
      <c r="N2110" t="s">
        <v>65</v>
      </c>
      <c r="O2110">
        <v>80130</v>
      </c>
      <c r="P2110" t="s">
        <v>50</v>
      </c>
      <c r="U2110" s="1">
        <v>43945</v>
      </c>
      <c r="V2110" s="1">
        <v>43945</v>
      </c>
      <c r="W2110" s="1">
        <v>43948.381944444445</v>
      </c>
      <c r="X2110" s="1">
        <v>43948.381944444445</v>
      </c>
      <c r="AC2110" t="s">
        <v>53</v>
      </c>
      <c r="AD2110">
        <v>2969889051</v>
      </c>
      <c r="AE2110" s="1">
        <v>43614.635416666664</v>
      </c>
      <c r="AF2110" t="s">
        <v>14651</v>
      </c>
      <c r="AG2110" t="s">
        <v>14652</v>
      </c>
      <c r="AH2110" t="s">
        <v>51</v>
      </c>
      <c r="AJ2110" t="s">
        <v>53</v>
      </c>
      <c r="AL2110" t="s">
        <v>78</v>
      </c>
      <c r="AO2110" t="s">
        <v>5443</v>
      </c>
      <c r="AP2110" s="1">
        <v>45267.350694444445</v>
      </c>
    </row>
    <row r="2111" spans="1:43" x14ac:dyDescent="0.35">
      <c r="A2111" t="s">
        <v>14653</v>
      </c>
      <c r="B2111" t="s">
        <v>14654</v>
      </c>
      <c r="C2111" t="s">
        <v>894</v>
      </c>
      <c r="F2111" t="s">
        <v>14655</v>
      </c>
      <c r="H2111" t="s">
        <v>14653</v>
      </c>
      <c r="J2111" t="s">
        <v>14656</v>
      </c>
      <c r="K2111" t="s">
        <v>14657</v>
      </c>
      <c r="M2111" t="s">
        <v>14658</v>
      </c>
      <c r="N2111" t="s">
        <v>798</v>
      </c>
      <c r="O2111">
        <v>75151</v>
      </c>
      <c r="P2111" t="s">
        <v>50</v>
      </c>
      <c r="U2111" s="1">
        <v>43946</v>
      </c>
      <c r="V2111" s="1">
        <v>43946</v>
      </c>
      <c r="W2111" s="1">
        <v>43948.72152777778</v>
      </c>
      <c r="X2111" s="1">
        <v>43948.72152777778</v>
      </c>
      <c r="AC2111" t="s">
        <v>53</v>
      </c>
      <c r="AD2111">
        <v>2969960145</v>
      </c>
      <c r="AE2111" s="1">
        <v>43917.557638888888</v>
      </c>
      <c r="AF2111" t="s">
        <v>14659</v>
      </c>
      <c r="AG2111" t="s">
        <v>14660</v>
      </c>
      <c r="AH2111" t="s">
        <v>51</v>
      </c>
      <c r="AJ2111" t="s">
        <v>53</v>
      </c>
      <c r="AL2111" t="s">
        <v>78</v>
      </c>
      <c r="AO2111" t="s">
        <v>5443</v>
      </c>
      <c r="AP2111" s="1">
        <v>44046.79791666667</v>
      </c>
      <c r="AQ2111" s="1">
        <v>43946.555555555555</v>
      </c>
    </row>
    <row r="2112" spans="1:43" x14ac:dyDescent="0.35">
      <c r="A2112" t="s">
        <v>14661</v>
      </c>
      <c r="B2112" t="s">
        <v>14662</v>
      </c>
      <c r="C2112" t="s">
        <v>5456</v>
      </c>
      <c r="F2112" t="s">
        <v>14663</v>
      </c>
      <c r="H2112" t="s">
        <v>14664</v>
      </c>
      <c r="J2112" t="s">
        <v>1910</v>
      </c>
      <c r="P2112" t="s">
        <v>50</v>
      </c>
      <c r="U2112" s="1">
        <v>43946</v>
      </c>
      <c r="V2112" s="1">
        <v>43946</v>
      </c>
      <c r="AC2112" t="s">
        <v>53</v>
      </c>
      <c r="AD2112">
        <v>2969735272</v>
      </c>
      <c r="AE2112" s="1">
        <v>42845.40902777778</v>
      </c>
      <c r="AG2112" t="s">
        <v>14665</v>
      </c>
      <c r="AH2112" t="s">
        <v>51</v>
      </c>
      <c r="AJ2112" t="s">
        <v>53</v>
      </c>
      <c r="AO2112" t="s">
        <v>8142</v>
      </c>
    </row>
    <row r="2113" spans="1:43" x14ac:dyDescent="0.35">
      <c r="A2113" t="s">
        <v>14666</v>
      </c>
      <c r="B2113" t="s">
        <v>9528</v>
      </c>
      <c r="C2113" t="s">
        <v>3071</v>
      </c>
      <c r="H2113" t="s">
        <v>14666</v>
      </c>
      <c r="J2113" t="s">
        <v>14667</v>
      </c>
      <c r="N2113" t="s">
        <v>287</v>
      </c>
      <c r="O2113">
        <v>81521</v>
      </c>
      <c r="P2113" t="s">
        <v>50</v>
      </c>
      <c r="U2113" s="1">
        <v>43948</v>
      </c>
      <c r="V2113" s="1">
        <v>43948</v>
      </c>
      <c r="W2113" s="1">
        <v>43948.013888888891</v>
      </c>
      <c r="X2113" s="1">
        <v>43948.013888888891</v>
      </c>
      <c r="AC2113" t="s">
        <v>53</v>
      </c>
      <c r="AD2113">
        <v>1000000001</v>
      </c>
      <c r="AE2113" s="1">
        <v>39973.351388888892</v>
      </c>
      <c r="AF2113" t="s">
        <v>3377</v>
      </c>
      <c r="AG2113" t="s">
        <v>14668</v>
      </c>
      <c r="AH2113" t="s">
        <v>51</v>
      </c>
      <c r="AJ2113" t="s">
        <v>53</v>
      </c>
      <c r="AL2113" t="s">
        <v>78</v>
      </c>
      <c r="AO2113" t="s">
        <v>8142</v>
      </c>
    </row>
    <row r="2114" spans="1:43" x14ac:dyDescent="0.35">
      <c r="A2114" t="s">
        <v>14669</v>
      </c>
      <c r="B2114" t="s">
        <v>14670</v>
      </c>
      <c r="C2114" t="s">
        <v>1905</v>
      </c>
      <c r="H2114" t="s">
        <v>14671</v>
      </c>
      <c r="I2114" t="s">
        <v>101</v>
      </c>
      <c r="J2114" t="s">
        <v>13574</v>
      </c>
      <c r="K2114" t="s">
        <v>13668</v>
      </c>
      <c r="M2114" t="s">
        <v>13669</v>
      </c>
      <c r="N2114" t="s">
        <v>13669</v>
      </c>
      <c r="O2114">
        <v>6300</v>
      </c>
      <c r="P2114" t="s">
        <v>4438</v>
      </c>
      <c r="U2114" s="1">
        <v>43948</v>
      </c>
      <c r="V2114" s="1">
        <v>43948</v>
      </c>
      <c r="AC2114" t="s">
        <v>53</v>
      </c>
      <c r="AD2114">
        <v>2969823183</v>
      </c>
      <c r="AE2114" s="1">
        <v>43312.453472222223</v>
      </c>
      <c r="AG2114" t="s">
        <v>14672</v>
      </c>
      <c r="AH2114" t="s">
        <v>51</v>
      </c>
      <c r="AJ2114" t="s">
        <v>53</v>
      </c>
      <c r="AO2114" t="s">
        <v>8142</v>
      </c>
    </row>
    <row r="2115" spans="1:43" x14ac:dyDescent="0.35">
      <c r="A2115" t="s">
        <v>14673</v>
      </c>
      <c r="B2115" t="s">
        <v>14674</v>
      </c>
      <c r="C2115" t="s">
        <v>14675</v>
      </c>
      <c r="F2115" t="s">
        <v>14676</v>
      </c>
      <c r="H2115" t="s">
        <v>14677</v>
      </c>
      <c r="I2115" t="s">
        <v>101</v>
      </c>
      <c r="J2115" t="s">
        <v>49</v>
      </c>
      <c r="P2115" t="s">
        <v>50</v>
      </c>
      <c r="U2115" s="1">
        <v>43950.46875</v>
      </c>
      <c r="V2115" s="1">
        <v>43950.46875</v>
      </c>
      <c r="AC2115" t="s">
        <v>53</v>
      </c>
      <c r="AD2115">
        <v>2969485219</v>
      </c>
      <c r="AE2115" s="1">
        <v>37784</v>
      </c>
      <c r="AG2115" t="s">
        <v>14678</v>
      </c>
      <c r="AH2115" t="s">
        <v>53</v>
      </c>
      <c r="AJ2115" t="s">
        <v>53</v>
      </c>
      <c r="AK2115" t="s">
        <v>14679</v>
      </c>
      <c r="AO2115" t="s">
        <v>54</v>
      </c>
    </row>
    <row r="2116" spans="1:43" x14ac:dyDescent="0.35">
      <c r="A2116" t="s">
        <v>14680</v>
      </c>
      <c r="B2116" t="s">
        <v>14681</v>
      </c>
      <c r="C2116" t="s">
        <v>2453</v>
      </c>
      <c r="F2116" t="s">
        <v>14682</v>
      </c>
      <c r="H2116" t="s">
        <v>14680</v>
      </c>
      <c r="J2116" t="s">
        <v>1910</v>
      </c>
      <c r="K2116" t="s">
        <v>12979</v>
      </c>
      <c r="M2116" t="s">
        <v>12925</v>
      </c>
      <c r="N2116" t="s">
        <v>12926</v>
      </c>
      <c r="O2116">
        <v>47842</v>
      </c>
      <c r="P2116" t="s">
        <v>50</v>
      </c>
      <c r="U2116" s="1">
        <v>43951</v>
      </c>
      <c r="V2116" s="1">
        <v>43951</v>
      </c>
      <c r="AC2116" t="s">
        <v>53</v>
      </c>
      <c r="AD2116">
        <v>2969735272</v>
      </c>
      <c r="AE2116" s="1">
        <v>42845.40902777778</v>
      </c>
      <c r="AG2116" t="s">
        <v>14683</v>
      </c>
      <c r="AH2116" t="s">
        <v>51</v>
      </c>
      <c r="AJ2116" t="s">
        <v>53</v>
      </c>
      <c r="AO2116" t="s">
        <v>8142</v>
      </c>
    </row>
    <row r="2117" spans="1:43" x14ac:dyDescent="0.35">
      <c r="A2117" t="s">
        <v>14684</v>
      </c>
      <c r="B2117" t="s">
        <v>2689</v>
      </c>
      <c r="C2117" t="s">
        <v>14685</v>
      </c>
      <c r="F2117" t="s">
        <v>14686</v>
      </c>
      <c r="H2117" t="s">
        <v>14684</v>
      </c>
      <c r="J2117" t="s">
        <v>14612</v>
      </c>
      <c r="K2117" t="s">
        <v>14687</v>
      </c>
      <c r="M2117" t="s">
        <v>14614</v>
      </c>
      <c r="N2117" t="s">
        <v>12881</v>
      </c>
      <c r="O2117">
        <v>45066</v>
      </c>
      <c r="P2117" t="s">
        <v>50</v>
      </c>
      <c r="U2117" s="1">
        <v>43951</v>
      </c>
      <c r="V2117" s="1">
        <v>43951</v>
      </c>
      <c r="AC2117" t="s">
        <v>53</v>
      </c>
      <c r="AD2117">
        <v>2969508936</v>
      </c>
      <c r="AE2117" s="1">
        <v>38278.679861111108</v>
      </c>
      <c r="AG2117" t="s">
        <v>14688</v>
      </c>
      <c r="AH2117" t="s">
        <v>51</v>
      </c>
      <c r="AJ2117" t="s">
        <v>53</v>
      </c>
      <c r="AO2117" t="s">
        <v>8142</v>
      </c>
    </row>
    <row r="2118" spans="1:43" x14ac:dyDescent="0.35">
      <c r="A2118" t="s">
        <v>14689</v>
      </c>
      <c r="B2118" t="s">
        <v>14690</v>
      </c>
      <c r="C2118" t="s">
        <v>1679</v>
      </c>
      <c r="F2118" t="s">
        <v>14691</v>
      </c>
      <c r="H2118" t="s">
        <v>14689</v>
      </c>
      <c r="J2118" t="s">
        <v>14692</v>
      </c>
      <c r="K2118" t="s">
        <v>14693</v>
      </c>
      <c r="M2118" t="s">
        <v>14694</v>
      </c>
      <c r="N2118" t="s">
        <v>65</v>
      </c>
      <c r="O2118">
        <v>80226</v>
      </c>
      <c r="P2118" t="s">
        <v>50</v>
      </c>
      <c r="U2118" s="1">
        <v>43951</v>
      </c>
      <c r="V2118" s="1">
        <v>43951</v>
      </c>
      <c r="W2118" s="1">
        <v>43951.452777777777</v>
      </c>
      <c r="X2118" s="1">
        <v>43951.452777777777</v>
      </c>
      <c r="AC2118" t="s">
        <v>53</v>
      </c>
      <c r="AD2118">
        <v>2969769337</v>
      </c>
      <c r="AE2118" s="1">
        <v>43083.678472222222</v>
      </c>
      <c r="AF2118" t="s">
        <v>14695</v>
      </c>
      <c r="AG2118" t="s">
        <v>14696</v>
      </c>
      <c r="AH2118" t="s">
        <v>51</v>
      </c>
      <c r="AJ2118" t="s">
        <v>53</v>
      </c>
      <c r="AL2118" t="s">
        <v>78</v>
      </c>
      <c r="AO2118" t="s">
        <v>5443</v>
      </c>
      <c r="AP2118" s="1">
        <v>45468.686111111114</v>
      </c>
    </row>
    <row r="2119" spans="1:43" x14ac:dyDescent="0.35">
      <c r="A2119" t="s">
        <v>14697</v>
      </c>
      <c r="B2119" t="s">
        <v>14698</v>
      </c>
      <c r="C2119" t="s">
        <v>14699</v>
      </c>
      <c r="F2119" t="s">
        <v>14700</v>
      </c>
      <c r="H2119" t="s">
        <v>14701</v>
      </c>
      <c r="I2119" t="s">
        <v>1115</v>
      </c>
      <c r="J2119" t="s">
        <v>14702</v>
      </c>
      <c r="K2119" t="s">
        <v>14703</v>
      </c>
      <c r="M2119" t="s">
        <v>14704</v>
      </c>
      <c r="N2119" t="s">
        <v>4438</v>
      </c>
      <c r="O2119">
        <v>93662</v>
      </c>
      <c r="P2119" t="s">
        <v>50</v>
      </c>
      <c r="U2119" s="1">
        <v>43952</v>
      </c>
      <c r="V2119" s="1">
        <v>43952</v>
      </c>
      <c r="AC2119" t="s">
        <v>53</v>
      </c>
      <c r="AD2119">
        <v>2969482755</v>
      </c>
      <c r="AE2119" s="1">
        <v>37600</v>
      </c>
      <c r="AG2119" t="s">
        <v>14705</v>
      </c>
      <c r="AH2119" t="s">
        <v>51</v>
      </c>
      <c r="AJ2119" t="s">
        <v>53</v>
      </c>
      <c r="AO2119" t="s">
        <v>8142</v>
      </c>
    </row>
    <row r="2120" spans="1:43" x14ac:dyDescent="0.35">
      <c r="A2120" t="s">
        <v>14706</v>
      </c>
      <c r="B2120" t="s">
        <v>14646</v>
      </c>
      <c r="C2120" t="s">
        <v>9007</v>
      </c>
      <c r="F2120" t="s">
        <v>14707</v>
      </c>
      <c r="H2120" t="s">
        <v>14708</v>
      </c>
      <c r="J2120" t="s">
        <v>14649</v>
      </c>
      <c r="K2120" t="s">
        <v>14709</v>
      </c>
      <c r="M2120" t="s">
        <v>6361</v>
      </c>
      <c r="N2120" t="s">
        <v>65</v>
      </c>
      <c r="O2120">
        <v>80130</v>
      </c>
      <c r="P2120" t="s">
        <v>50</v>
      </c>
      <c r="U2120" s="1">
        <v>43952</v>
      </c>
      <c r="V2120" s="1">
        <v>43952</v>
      </c>
      <c r="W2120" s="1">
        <v>43952.665972222225</v>
      </c>
      <c r="X2120" s="1">
        <v>43952.665972222225</v>
      </c>
      <c r="AC2120" t="s">
        <v>53</v>
      </c>
      <c r="AD2120">
        <v>2969889051</v>
      </c>
      <c r="AE2120" s="1">
        <v>43614.635416666664</v>
      </c>
      <c r="AF2120" t="s">
        <v>14651</v>
      </c>
      <c r="AG2120" t="s">
        <v>14710</v>
      </c>
      <c r="AH2120" t="s">
        <v>51</v>
      </c>
      <c r="AJ2120" t="s">
        <v>53</v>
      </c>
      <c r="AL2120" t="s">
        <v>78</v>
      </c>
      <c r="AO2120" t="s">
        <v>8142</v>
      </c>
      <c r="AP2120" s="1">
        <v>45350.555555555555</v>
      </c>
      <c r="AQ2120" s="1">
        <v>45264.526388888888</v>
      </c>
    </row>
    <row r="2121" spans="1:43" x14ac:dyDescent="0.35">
      <c r="A2121" t="s">
        <v>14711</v>
      </c>
      <c r="B2121" t="s">
        <v>10776</v>
      </c>
      <c r="C2121" t="s">
        <v>2615</v>
      </c>
      <c r="H2121" t="s">
        <v>14712</v>
      </c>
      <c r="J2121" t="s">
        <v>13748</v>
      </c>
      <c r="U2121" s="1">
        <v>43952</v>
      </c>
      <c r="V2121" s="1">
        <v>43952</v>
      </c>
      <c r="AC2121" t="s">
        <v>53</v>
      </c>
      <c r="AD2121">
        <v>2969580399</v>
      </c>
      <c r="AE2121" s="1">
        <v>41190.404166666667</v>
      </c>
      <c r="AG2121" t="s">
        <v>14713</v>
      </c>
      <c r="AH2121" t="s">
        <v>51</v>
      </c>
      <c r="AJ2121" t="s">
        <v>53</v>
      </c>
      <c r="AO2121" t="s">
        <v>8142</v>
      </c>
    </row>
    <row r="2122" spans="1:43" x14ac:dyDescent="0.35">
      <c r="A2122" t="s">
        <v>14714</v>
      </c>
      <c r="B2122" t="s">
        <v>707</v>
      </c>
      <c r="C2122" t="s">
        <v>2073</v>
      </c>
      <c r="F2122">
        <v>16517554820</v>
      </c>
      <c r="G2122">
        <v>6517554820</v>
      </c>
      <c r="H2122" t="s">
        <v>14715</v>
      </c>
      <c r="I2122" t="s">
        <v>464</v>
      </c>
      <c r="J2122" t="s">
        <v>2028</v>
      </c>
      <c r="K2122" t="s">
        <v>2029</v>
      </c>
      <c r="L2122" t="s">
        <v>2030</v>
      </c>
      <c r="M2122" t="s">
        <v>1307</v>
      </c>
      <c r="N2122" t="s">
        <v>264</v>
      </c>
      <c r="O2122">
        <v>77380</v>
      </c>
      <c r="P2122" t="s">
        <v>50</v>
      </c>
      <c r="U2122" s="1">
        <v>43954</v>
      </c>
      <c r="V2122" s="1">
        <v>43954</v>
      </c>
      <c r="AC2122" t="s">
        <v>53</v>
      </c>
      <c r="AD2122">
        <v>2969532847</v>
      </c>
      <c r="AE2122" s="1">
        <v>39580.404166666667</v>
      </c>
      <c r="AG2122" t="s">
        <v>14716</v>
      </c>
      <c r="AH2122" t="s">
        <v>51</v>
      </c>
      <c r="AJ2122" t="s">
        <v>53</v>
      </c>
      <c r="AO2122" t="s">
        <v>8142</v>
      </c>
    </row>
    <row r="2123" spans="1:43" x14ac:dyDescent="0.35">
      <c r="A2123" t="s">
        <v>14717</v>
      </c>
      <c r="B2123" t="s">
        <v>14718</v>
      </c>
      <c r="C2123" t="s">
        <v>1798</v>
      </c>
      <c r="F2123" t="s">
        <v>14719</v>
      </c>
      <c r="H2123" t="s">
        <v>14720</v>
      </c>
      <c r="I2123" t="s">
        <v>179</v>
      </c>
      <c r="J2123" t="s">
        <v>3608</v>
      </c>
      <c r="K2123" t="s">
        <v>3609</v>
      </c>
      <c r="M2123" t="s">
        <v>159</v>
      </c>
      <c r="N2123" t="s">
        <v>65</v>
      </c>
      <c r="O2123">
        <v>80970</v>
      </c>
      <c r="P2123" t="s">
        <v>50</v>
      </c>
      <c r="U2123" s="1">
        <v>43034</v>
      </c>
      <c r="V2123" s="1">
        <v>43955.386805555558</v>
      </c>
      <c r="W2123" s="1">
        <v>43034.675000000003</v>
      </c>
      <c r="X2123" s="1">
        <v>43034.675000000003</v>
      </c>
      <c r="AC2123" t="s">
        <v>53</v>
      </c>
      <c r="AD2123">
        <v>2969587895</v>
      </c>
      <c r="AE2123" s="1">
        <v>41347.354166666664</v>
      </c>
      <c r="AF2123" t="s">
        <v>3610</v>
      </c>
      <c r="AG2123" t="s">
        <v>14721</v>
      </c>
      <c r="AH2123" t="s">
        <v>51</v>
      </c>
      <c r="AJ2123" t="s">
        <v>53</v>
      </c>
      <c r="AL2123" t="s">
        <v>68</v>
      </c>
      <c r="AO2123" t="s">
        <v>8142</v>
      </c>
      <c r="AP2123" s="1">
        <v>45138.302777777775</v>
      </c>
      <c r="AQ2123" s="1">
        <v>45012.738194444442</v>
      </c>
    </row>
    <row r="2124" spans="1:43" x14ac:dyDescent="0.35">
      <c r="A2124" t="s">
        <v>14722</v>
      </c>
      <c r="B2124" t="s">
        <v>904</v>
      </c>
      <c r="C2124" t="s">
        <v>5892</v>
      </c>
      <c r="F2124" t="s">
        <v>14723</v>
      </c>
      <c r="H2124" t="s">
        <v>14724</v>
      </c>
      <c r="I2124" t="s">
        <v>780</v>
      </c>
      <c r="J2124" t="s">
        <v>14725</v>
      </c>
      <c r="P2124" t="s">
        <v>50</v>
      </c>
      <c r="U2124" s="1">
        <v>43956</v>
      </c>
      <c r="V2124" s="1">
        <v>43956</v>
      </c>
      <c r="AC2124" t="s">
        <v>53</v>
      </c>
      <c r="AD2124">
        <v>2969551137</v>
      </c>
      <c r="AE2124" s="1">
        <v>40288.591666666667</v>
      </c>
      <c r="AG2124" t="s">
        <v>14726</v>
      </c>
      <c r="AH2124" t="s">
        <v>51</v>
      </c>
      <c r="AJ2124" t="s">
        <v>53</v>
      </c>
      <c r="AO2124" t="s">
        <v>8142</v>
      </c>
    </row>
    <row r="2125" spans="1:43" x14ac:dyDescent="0.35">
      <c r="A2125" t="s">
        <v>14727</v>
      </c>
      <c r="B2125" t="s">
        <v>14728</v>
      </c>
      <c r="C2125" t="s">
        <v>45</v>
      </c>
      <c r="F2125" t="s">
        <v>14729</v>
      </c>
      <c r="H2125" t="s">
        <v>14727</v>
      </c>
      <c r="J2125" t="s">
        <v>14612</v>
      </c>
      <c r="K2125" t="s">
        <v>14730</v>
      </c>
      <c r="M2125" t="s">
        <v>14614</v>
      </c>
      <c r="N2125" t="s">
        <v>4928</v>
      </c>
      <c r="O2125">
        <v>45066</v>
      </c>
      <c r="P2125" t="s">
        <v>50</v>
      </c>
      <c r="U2125" s="1">
        <v>43956</v>
      </c>
      <c r="V2125" s="1">
        <v>43956</v>
      </c>
      <c r="AC2125" t="s">
        <v>53</v>
      </c>
      <c r="AD2125">
        <v>2969508936</v>
      </c>
      <c r="AE2125" s="1">
        <v>38278.679861111108</v>
      </c>
      <c r="AG2125" t="s">
        <v>14731</v>
      </c>
      <c r="AH2125" t="s">
        <v>51</v>
      </c>
      <c r="AJ2125" t="s">
        <v>53</v>
      </c>
      <c r="AO2125" t="s">
        <v>8142</v>
      </c>
    </row>
    <row r="2126" spans="1:43" x14ac:dyDescent="0.35">
      <c r="A2126" t="s">
        <v>14732</v>
      </c>
      <c r="B2126" t="s">
        <v>14733</v>
      </c>
      <c r="C2126" t="s">
        <v>14734</v>
      </c>
      <c r="F2126" t="s">
        <v>14735</v>
      </c>
      <c r="H2126" t="s">
        <v>14732</v>
      </c>
      <c r="J2126" t="s">
        <v>170</v>
      </c>
      <c r="K2126" t="s">
        <v>8475</v>
      </c>
      <c r="M2126" t="s">
        <v>172</v>
      </c>
      <c r="N2126" t="s">
        <v>213</v>
      </c>
      <c r="O2126">
        <v>81626</v>
      </c>
      <c r="P2126" t="s">
        <v>50</v>
      </c>
      <c r="U2126" s="1">
        <v>43956</v>
      </c>
      <c r="V2126" s="1">
        <v>43956</v>
      </c>
      <c r="W2126" s="1">
        <v>43956.62777777778</v>
      </c>
      <c r="X2126" s="1">
        <v>43956.62777777778</v>
      </c>
      <c r="AC2126" t="s">
        <v>53</v>
      </c>
      <c r="AD2126">
        <v>2969475477</v>
      </c>
      <c r="AE2126" s="1">
        <v>37166.661111111112</v>
      </c>
      <c r="AF2126" t="s">
        <v>173</v>
      </c>
      <c r="AG2126" t="s">
        <v>14736</v>
      </c>
      <c r="AH2126" t="s">
        <v>51</v>
      </c>
      <c r="AJ2126" t="s">
        <v>53</v>
      </c>
      <c r="AL2126" t="s">
        <v>78</v>
      </c>
      <c r="AO2126" t="s">
        <v>5443</v>
      </c>
      <c r="AP2126" s="1">
        <v>45475.70416666667</v>
      </c>
      <c r="AQ2126" s="1">
        <v>45467.452777777777</v>
      </c>
    </row>
    <row r="2127" spans="1:43" x14ac:dyDescent="0.35">
      <c r="A2127" t="s">
        <v>14737</v>
      </c>
      <c r="B2127" t="s">
        <v>4605</v>
      </c>
      <c r="C2127" t="s">
        <v>14738</v>
      </c>
      <c r="F2127">
        <f>1815-499-2131</f>
        <v>-815</v>
      </c>
      <c r="H2127" t="s">
        <v>14737</v>
      </c>
      <c r="J2127" t="s">
        <v>13748</v>
      </c>
      <c r="N2127" t="s">
        <v>14739</v>
      </c>
      <c r="O2127">
        <v>60411</v>
      </c>
      <c r="P2127" t="s">
        <v>50</v>
      </c>
      <c r="U2127" s="1">
        <v>43956</v>
      </c>
      <c r="V2127" s="1">
        <v>43956</v>
      </c>
      <c r="AC2127" t="s">
        <v>53</v>
      </c>
      <c r="AD2127">
        <v>2969580399</v>
      </c>
      <c r="AE2127" s="1">
        <v>41190.404166666667</v>
      </c>
      <c r="AG2127" t="s">
        <v>14740</v>
      </c>
      <c r="AH2127" t="s">
        <v>51</v>
      </c>
      <c r="AJ2127" t="s">
        <v>53</v>
      </c>
      <c r="AO2127" t="s">
        <v>8142</v>
      </c>
    </row>
    <row r="2128" spans="1:43" x14ac:dyDescent="0.35">
      <c r="A2128" t="s">
        <v>14741</v>
      </c>
      <c r="B2128" t="s">
        <v>14742</v>
      </c>
      <c r="C2128" t="s">
        <v>1058</v>
      </c>
      <c r="F2128" t="s">
        <v>14743</v>
      </c>
      <c r="H2128" t="s">
        <v>14744</v>
      </c>
      <c r="I2128" t="s">
        <v>200</v>
      </c>
      <c r="J2128" t="s">
        <v>11052</v>
      </c>
      <c r="K2128" t="s">
        <v>14745</v>
      </c>
      <c r="M2128" t="s">
        <v>154</v>
      </c>
      <c r="N2128" t="s">
        <v>326</v>
      </c>
      <c r="O2128">
        <v>80631</v>
      </c>
      <c r="P2128" t="s">
        <v>50</v>
      </c>
      <c r="U2128" s="1">
        <v>43956.469444444447</v>
      </c>
      <c r="V2128" s="1">
        <v>43956.469444444447</v>
      </c>
      <c r="W2128" s="1">
        <v>43956.570833333331</v>
      </c>
      <c r="X2128" s="1">
        <v>43956.570833333331</v>
      </c>
      <c r="AC2128" t="s">
        <v>53</v>
      </c>
      <c r="AD2128">
        <v>2969506465</v>
      </c>
      <c r="AE2128" s="1">
        <v>38125.295138888891</v>
      </c>
      <c r="AF2128" t="s">
        <v>11055</v>
      </c>
      <c r="AG2128" t="s">
        <v>14746</v>
      </c>
      <c r="AH2128" t="s">
        <v>53</v>
      </c>
      <c r="AJ2128" t="s">
        <v>53</v>
      </c>
      <c r="AK2128" t="s">
        <v>13914</v>
      </c>
      <c r="AL2128" t="s">
        <v>68</v>
      </c>
      <c r="AO2128" t="s">
        <v>54</v>
      </c>
    </row>
    <row r="2129" spans="1:43" x14ac:dyDescent="0.35">
      <c r="A2129" t="s">
        <v>14747</v>
      </c>
      <c r="B2129" t="s">
        <v>14748</v>
      </c>
      <c r="C2129" t="s">
        <v>14749</v>
      </c>
      <c r="F2129" t="s">
        <v>14750</v>
      </c>
      <c r="H2129" t="s">
        <v>14751</v>
      </c>
      <c r="J2129" t="s">
        <v>14752</v>
      </c>
      <c r="K2129" t="s">
        <v>14753</v>
      </c>
      <c r="M2129" t="s">
        <v>159</v>
      </c>
      <c r="N2129" t="s">
        <v>65</v>
      </c>
      <c r="O2129">
        <v>80907</v>
      </c>
      <c r="P2129" t="s">
        <v>50</v>
      </c>
      <c r="U2129" s="1">
        <v>43957</v>
      </c>
      <c r="V2129" s="1">
        <v>43957</v>
      </c>
      <c r="W2129" s="1">
        <v>43957.547222222223</v>
      </c>
      <c r="X2129" s="1">
        <v>43957.547222222223</v>
      </c>
      <c r="AC2129" t="s">
        <v>53</v>
      </c>
      <c r="AD2129">
        <v>2969747773</v>
      </c>
      <c r="AE2129" s="1">
        <v>42923.433333333334</v>
      </c>
      <c r="AF2129" t="s">
        <v>14754</v>
      </c>
      <c r="AG2129" t="s">
        <v>14755</v>
      </c>
      <c r="AH2129" t="s">
        <v>51</v>
      </c>
      <c r="AJ2129" t="s">
        <v>53</v>
      </c>
      <c r="AL2129" t="s">
        <v>68</v>
      </c>
      <c r="AO2129" t="s">
        <v>5443</v>
      </c>
      <c r="AP2129" s="1">
        <v>44580.584722222222</v>
      </c>
      <c r="AQ2129" s="1">
        <v>44328.472916666666</v>
      </c>
    </row>
    <row r="2130" spans="1:43" x14ac:dyDescent="0.35">
      <c r="A2130" t="s">
        <v>14756</v>
      </c>
      <c r="B2130" t="s">
        <v>2689</v>
      </c>
      <c r="C2130" t="s">
        <v>5841</v>
      </c>
      <c r="F2130" t="s">
        <v>14757</v>
      </c>
      <c r="H2130" t="s">
        <v>14758</v>
      </c>
      <c r="I2130" t="s">
        <v>179</v>
      </c>
      <c r="J2130" t="s">
        <v>1842</v>
      </c>
      <c r="K2130" t="s">
        <v>1843</v>
      </c>
      <c r="M2130" t="s">
        <v>1333</v>
      </c>
      <c r="N2130" t="s">
        <v>213</v>
      </c>
      <c r="O2130">
        <v>80112</v>
      </c>
      <c r="P2130" t="s">
        <v>50</v>
      </c>
      <c r="U2130" s="1">
        <v>43957.459722222222</v>
      </c>
      <c r="V2130" s="1">
        <v>43957.459722222222</v>
      </c>
      <c r="W2130" s="1">
        <v>43959.36041666667</v>
      </c>
      <c r="X2130" s="1">
        <v>43959.36041666667</v>
      </c>
      <c r="AC2130" t="s">
        <v>53</v>
      </c>
      <c r="AD2130">
        <v>2969475411</v>
      </c>
      <c r="AE2130" s="1">
        <v>37166.661111111112</v>
      </c>
      <c r="AF2130" t="s">
        <v>1844</v>
      </c>
      <c r="AG2130" t="s">
        <v>14759</v>
      </c>
      <c r="AH2130" t="s">
        <v>53</v>
      </c>
      <c r="AJ2130" t="s">
        <v>53</v>
      </c>
      <c r="AK2130" t="s">
        <v>7790</v>
      </c>
      <c r="AL2130" t="s">
        <v>78</v>
      </c>
      <c r="AO2130" t="s">
        <v>54</v>
      </c>
      <c r="AP2130" s="1">
        <v>45471.522916666669</v>
      </c>
      <c r="AQ2130" s="1">
        <v>45471.525000000001</v>
      </c>
    </row>
    <row r="2131" spans="1:43" x14ac:dyDescent="0.35">
      <c r="A2131" t="s">
        <v>14760</v>
      </c>
      <c r="B2131" t="s">
        <v>14761</v>
      </c>
      <c r="C2131" t="s">
        <v>309</v>
      </c>
      <c r="D2131" t="s">
        <v>6173</v>
      </c>
      <c r="F2131" t="s">
        <v>14762</v>
      </c>
      <c r="G2131" t="s">
        <v>14763</v>
      </c>
      <c r="H2131" t="s">
        <v>14764</v>
      </c>
      <c r="I2131" t="s">
        <v>179</v>
      </c>
      <c r="J2131" t="s">
        <v>3494</v>
      </c>
      <c r="K2131" t="s">
        <v>14765</v>
      </c>
      <c r="M2131" t="s">
        <v>14766</v>
      </c>
      <c r="N2131" t="s">
        <v>287</v>
      </c>
      <c r="O2131">
        <v>80504</v>
      </c>
      <c r="P2131" t="s">
        <v>50</v>
      </c>
      <c r="U2131" s="1">
        <v>43957.640972222223</v>
      </c>
      <c r="V2131" s="1">
        <v>43957.640972222223</v>
      </c>
      <c r="W2131" s="1">
        <v>43959.365277777775</v>
      </c>
      <c r="X2131" s="1">
        <v>43959.365277777775</v>
      </c>
      <c r="AC2131" t="s">
        <v>53</v>
      </c>
      <c r="AD2131">
        <v>2969475485</v>
      </c>
      <c r="AE2131" s="1">
        <v>37166.661111111112</v>
      </c>
      <c r="AF2131" t="s">
        <v>3497</v>
      </c>
      <c r="AG2131" t="s">
        <v>14767</v>
      </c>
      <c r="AH2131" t="s">
        <v>53</v>
      </c>
      <c r="AJ2131" t="s">
        <v>53</v>
      </c>
      <c r="AK2131" t="s">
        <v>14768</v>
      </c>
      <c r="AL2131" t="s">
        <v>78</v>
      </c>
      <c r="AO2131" t="s">
        <v>54</v>
      </c>
      <c r="AP2131" s="1">
        <v>45378.35</v>
      </c>
      <c r="AQ2131" s="1">
        <v>44385.649305555555</v>
      </c>
    </row>
    <row r="2132" spans="1:43" x14ac:dyDescent="0.35">
      <c r="A2132" t="s">
        <v>14769</v>
      </c>
      <c r="B2132" t="s">
        <v>14770</v>
      </c>
      <c r="C2132" t="s">
        <v>1052</v>
      </c>
      <c r="D2132" t="s">
        <v>3624</v>
      </c>
      <c r="F2132">
        <v>13038097696</v>
      </c>
      <c r="H2132" t="s">
        <v>14771</v>
      </c>
      <c r="J2132" t="s">
        <v>14772</v>
      </c>
      <c r="N2132" t="s">
        <v>398</v>
      </c>
      <c r="O2132">
        <v>78009</v>
      </c>
      <c r="P2132" t="s">
        <v>50</v>
      </c>
      <c r="U2132" s="1">
        <v>43958</v>
      </c>
      <c r="V2132" s="1">
        <v>43958</v>
      </c>
      <c r="W2132" s="1">
        <v>43958.844444444447</v>
      </c>
      <c r="X2132" s="1">
        <v>43958.844444444447</v>
      </c>
      <c r="AC2132" t="s">
        <v>53</v>
      </c>
      <c r="AD2132">
        <v>2969862449</v>
      </c>
      <c r="AE2132" s="1">
        <v>43460.347916666666</v>
      </c>
      <c r="AF2132" t="s">
        <v>14773</v>
      </c>
      <c r="AG2132" t="s">
        <v>14774</v>
      </c>
      <c r="AH2132" t="s">
        <v>51</v>
      </c>
      <c r="AJ2132" t="s">
        <v>53</v>
      </c>
      <c r="AL2132" t="s">
        <v>78</v>
      </c>
      <c r="AO2132" t="s">
        <v>8142</v>
      </c>
    </row>
    <row r="2133" spans="1:43" x14ac:dyDescent="0.35">
      <c r="A2133" t="s">
        <v>14775</v>
      </c>
      <c r="B2133" t="s">
        <v>14776</v>
      </c>
      <c r="C2133" t="s">
        <v>14142</v>
      </c>
      <c r="F2133" t="s">
        <v>14777</v>
      </c>
      <c r="H2133" t="s">
        <v>14775</v>
      </c>
      <c r="J2133" t="s">
        <v>3469</v>
      </c>
      <c r="K2133" t="s">
        <v>14778</v>
      </c>
      <c r="M2133" t="s">
        <v>13333</v>
      </c>
      <c r="N2133" t="s">
        <v>12376</v>
      </c>
      <c r="O2133">
        <v>73036</v>
      </c>
      <c r="P2133" t="s">
        <v>50</v>
      </c>
      <c r="U2133" s="1">
        <v>43958</v>
      </c>
      <c r="V2133" s="1">
        <v>43958</v>
      </c>
      <c r="AC2133" t="s">
        <v>53</v>
      </c>
      <c r="AD2133">
        <v>2969702039</v>
      </c>
      <c r="AE2133" s="1">
        <v>42528.619444444441</v>
      </c>
      <c r="AG2133" t="s">
        <v>14779</v>
      </c>
      <c r="AH2133" t="s">
        <v>51</v>
      </c>
      <c r="AJ2133" t="s">
        <v>53</v>
      </c>
      <c r="AO2133" t="s">
        <v>8142</v>
      </c>
    </row>
    <row r="2134" spans="1:43" x14ac:dyDescent="0.35">
      <c r="A2134" t="s">
        <v>14780</v>
      </c>
      <c r="B2134" t="s">
        <v>14781</v>
      </c>
      <c r="C2134" t="s">
        <v>14782</v>
      </c>
      <c r="F2134" t="s">
        <v>14783</v>
      </c>
      <c r="H2134" t="s">
        <v>14784</v>
      </c>
      <c r="I2134" t="s">
        <v>200</v>
      </c>
      <c r="J2134" t="s">
        <v>5217</v>
      </c>
      <c r="K2134" t="s">
        <v>14785</v>
      </c>
      <c r="M2134" t="s">
        <v>5323</v>
      </c>
      <c r="N2134" t="s">
        <v>468</v>
      </c>
      <c r="O2134">
        <v>80631</v>
      </c>
      <c r="P2134" t="s">
        <v>50</v>
      </c>
      <c r="U2134" s="1">
        <v>43958.536805555559</v>
      </c>
      <c r="V2134" s="1">
        <v>43958.536805555559</v>
      </c>
      <c r="W2134" s="1">
        <v>43959.381249999999</v>
      </c>
      <c r="X2134" s="1">
        <v>43959.381249999999</v>
      </c>
      <c r="AC2134" t="s">
        <v>53</v>
      </c>
      <c r="AD2134">
        <v>2969475162</v>
      </c>
      <c r="AE2134" s="1">
        <v>37147</v>
      </c>
      <c r="AF2134" t="s">
        <v>5221</v>
      </c>
      <c r="AG2134" t="s">
        <v>14786</v>
      </c>
      <c r="AH2134" t="s">
        <v>53</v>
      </c>
      <c r="AJ2134" t="s">
        <v>53</v>
      </c>
      <c r="AK2134" t="s">
        <v>8166</v>
      </c>
      <c r="AL2134" t="s">
        <v>78</v>
      </c>
      <c r="AO2134" t="s">
        <v>54</v>
      </c>
    </row>
    <row r="2135" spans="1:43" x14ac:dyDescent="0.35">
      <c r="A2135" t="s">
        <v>14787</v>
      </c>
      <c r="B2135" t="s">
        <v>14788</v>
      </c>
      <c r="C2135" t="s">
        <v>4162</v>
      </c>
      <c r="F2135" t="s">
        <v>14789</v>
      </c>
      <c r="H2135" t="s">
        <v>14787</v>
      </c>
      <c r="J2135" t="s">
        <v>695</v>
      </c>
      <c r="O2135">
        <v>80534</v>
      </c>
      <c r="P2135" t="s">
        <v>50</v>
      </c>
      <c r="U2135" s="1">
        <v>43959</v>
      </c>
      <c r="V2135" s="1">
        <v>43959</v>
      </c>
      <c r="W2135" s="1">
        <v>43959.435416666667</v>
      </c>
      <c r="X2135" s="1">
        <v>43959.435416666667</v>
      </c>
      <c r="AC2135" t="s">
        <v>53</v>
      </c>
      <c r="AD2135">
        <v>2969477631</v>
      </c>
      <c r="AE2135" s="1">
        <v>37298</v>
      </c>
      <c r="AF2135" t="s">
        <v>698</v>
      </c>
      <c r="AG2135" t="s">
        <v>14790</v>
      </c>
      <c r="AH2135" t="s">
        <v>51</v>
      </c>
      <c r="AJ2135" t="s">
        <v>53</v>
      </c>
      <c r="AL2135" t="s">
        <v>78</v>
      </c>
      <c r="AO2135" t="s">
        <v>8142</v>
      </c>
    </row>
    <row r="2136" spans="1:43" x14ac:dyDescent="0.35">
      <c r="A2136" t="s">
        <v>14791</v>
      </c>
      <c r="B2136" t="s">
        <v>5249</v>
      </c>
      <c r="C2136" t="s">
        <v>14792</v>
      </c>
      <c r="H2136" t="s">
        <v>14793</v>
      </c>
      <c r="I2136" t="s">
        <v>780</v>
      </c>
      <c r="J2136" t="s">
        <v>13514</v>
      </c>
      <c r="P2136" t="s">
        <v>50</v>
      </c>
      <c r="U2136" s="1">
        <v>43959</v>
      </c>
      <c r="V2136" s="1">
        <v>43959</v>
      </c>
      <c r="W2136" s="1">
        <v>43959.570833333331</v>
      </c>
      <c r="X2136" s="1">
        <v>43959.570833333331</v>
      </c>
      <c r="AC2136" t="s">
        <v>53</v>
      </c>
      <c r="AD2136">
        <v>2972161372</v>
      </c>
      <c r="AE2136" s="1">
        <v>44903.413888888892</v>
      </c>
      <c r="AG2136" t="s">
        <v>14794</v>
      </c>
      <c r="AH2136" t="s">
        <v>51</v>
      </c>
      <c r="AJ2136" t="s">
        <v>53</v>
      </c>
      <c r="AL2136" t="s">
        <v>78</v>
      </c>
      <c r="AO2136" t="s">
        <v>5443</v>
      </c>
      <c r="AP2136" s="1">
        <v>45232.503472222219</v>
      </c>
    </row>
    <row r="2137" spans="1:43" x14ac:dyDescent="0.35">
      <c r="A2137" t="s">
        <v>14795</v>
      </c>
      <c r="B2137" t="s">
        <v>14796</v>
      </c>
      <c r="C2137" t="s">
        <v>702</v>
      </c>
      <c r="F2137">
        <v>7199243222</v>
      </c>
      <c r="H2137" t="s">
        <v>14795</v>
      </c>
      <c r="J2137" t="s">
        <v>14797</v>
      </c>
      <c r="K2137" t="s">
        <v>14798</v>
      </c>
      <c r="M2137" t="s">
        <v>10563</v>
      </c>
      <c r="N2137" t="s">
        <v>65</v>
      </c>
      <c r="O2137" t="s">
        <v>14799</v>
      </c>
      <c r="P2137" t="s">
        <v>50</v>
      </c>
      <c r="U2137" s="1">
        <v>43960</v>
      </c>
      <c r="V2137" s="1">
        <v>43960</v>
      </c>
      <c r="W2137" s="1">
        <v>43960.836111111108</v>
      </c>
      <c r="X2137" s="1">
        <v>43960.836111111108</v>
      </c>
      <c r="AC2137" t="s">
        <v>53</v>
      </c>
      <c r="AD2137">
        <v>2969970407</v>
      </c>
      <c r="AE2137" s="1">
        <v>43962.553472222222</v>
      </c>
      <c r="AF2137" t="s">
        <v>14800</v>
      </c>
      <c r="AG2137" t="s">
        <v>14801</v>
      </c>
      <c r="AH2137" t="s">
        <v>51</v>
      </c>
      <c r="AJ2137" t="s">
        <v>53</v>
      </c>
      <c r="AL2137" t="s">
        <v>78</v>
      </c>
      <c r="AO2137" t="s">
        <v>5443</v>
      </c>
      <c r="AP2137" s="1">
        <v>44623.795138888891</v>
      </c>
      <c r="AQ2137" s="1">
        <v>43960.854166666664</v>
      </c>
    </row>
    <row r="2138" spans="1:43" x14ac:dyDescent="0.35">
      <c r="A2138" t="s">
        <v>14802</v>
      </c>
      <c r="B2138" t="s">
        <v>14803</v>
      </c>
      <c r="C2138" t="s">
        <v>3285</v>
      </c>
      <c r="F2138" t="s">
        <v>14804</v>
      </c>
      <c r="H2138" t="s">
        <v>14805</v>
      </c>
      <c r="I2138" t="s">
        <v>464</v>
      </c>
      <c r="J2138" t="s">
        <v>465</v>
      </c>
      <c r="K2138" t="s">
        <v>14806</v>
      </c>
      <c r="M2138" t="s">
        <v>14807</v>
      </c>
      <c r="N2138" t="s">
        <v>3668</v>
      </c>
      <c r="O2138">
        <v>48048</v>
      </c>
      <c r="P2138" t="s">
        <v>50</v>
      </c>
      <c r="U2138" s="1">
        <v>43960</v>
      </c>
      <c r="V2138" s="1">
        <v>43960</v>
      </c>
      <c r="AC2138" t="s">
        <v>53</v>
      </c>
      <c r="AD2138">
        <v>2969543968</v>
      </c>
      <c r="AE2138" s="1">
        <v>40032.470138888886</v>
      </c>
      <c r="AG2138" t="s">
        <v>14808</v>
      </c>
      <c r="AH2138" t="s">
        <v>51</v>
      </c>
      <c r="AJ2138" t="s">
        <v>53</v>
      </c>
      <c r="AO2138" t="s">
        <v>8142</v>
      </c>
    </row>
    <row r="2139" spans="1:43" x14ac:dyDescent="0.35">
      <c r="A2139" t="s">
        <v>14809</v>
      </c>
      <c r="B2139" t="s">
        <v>14810</v>
      </c>
      <c r="C2139" t="s">
        <v>177</v>
      </c>
      <c r="F2139">
        <v>5759730180</v>
      </c>
      <c r="H2139" t="s">
        <v>14809</v>
      </c>
      <c r="J2139" t="s">
        <v>14811</v>
      </c>
      <c r="K2139" t="s">
        <v>14812</v>
      </c>
      <c r="M2139" t="s">
        <v>7001</v>
      </c>
      <c r="N2139" t="s">
        <v>253</v>
      </c>
      <c r="O2139">
        <v>88316</v>
      </c>
      <c r="P2139" t="s">
        <v>50</v>
      </c>
      <c r="U2139" s="1">
        <v>43961</v>
      </c>
      <c r="V2139" s="1">
        <v>43961</v>
      </c>
      <c r="W2139" s="1">
        <v>43961.401388888888</v>
      </c>
      <c r="X2139" s="1">
        <v>43978.443749999999</v>
      </c>
      <c r="AC2139" t="s">
        <v>51</v>
      </c>
      <c r="AD2139">
        <v>1000000001</v>
      </c>
      <c r="AE2139" s="1">
        <v>39973.351388888892</v>
      </c>
      <c r="AF2139" t="s">
        <v>3377</v>
      </c>
      <c r="AG2139" t="s">
        <v>14813</v>
      </c>
      <c r="AH2139" t="s">
        <v>51</v>
      </c>
      <c r="AJ2139" t="s">
        <v>53</v>
      </c>
      <c r="AL2139" t="s">
        <v>78</v>
      </c>
      <c r="AO2139" t="s">
        <v>5443</v>
      </c>
      <c r="AP2139" s="1">
        <v>44858.689583333333</v>
      </c>
      <c r="AQ2139" s="1">
        <v>44857.786805555559</v>
      </c>
    </row>
    <row r="2140" spans="1:43" x14ac:dyDescent="0.35">
      <c r="A2140" t="s">
        <v>14814</v>
      </c>
      <c r="B2140" t="s">
        <v>14815</v>
      </c>
      <c r="C2140" t="s">
        <v>14816</v>
      </c>
      <c r="F2140" t="s">
        <v>14817</v>
      </c>
      <c r="H2140" t="s">
        <v>14814</v>
      </c>
      <c r="J2140" t="s">
        <v>13744</v>
      </c>
      <c r="K2140" t="s">
        <v>14818</v>
      </c>
      <c r="M2140" t="s">
        <v>14819</v>
      </c>
      <c r="N2140" t="s">
        <v>14820</v>
      </c>
      <c r="O2140">
        <v>21901</v>
      </c>
      <c r="P2140" t="s">
        <v>50</v>
      </c>
      <c r="U2140" s="1">
        <v>43962</v>
      </c>
      <c r="V2140" s="1">
        <v>43962</v>
      </c>
      <c r="AC2140" t="s">
        <v>53</v>
      </c>
      <c r="AD2140">
        <v>2969474461</v>
      </c>
      <c r="AE2140" s="1">
        <v>37104.381944444445</v>
      </c>
      <c r="AG2140" t="s">
        <v>14821</v>
      </c>
      <c r="AH2140" t="s">
        <v>51</v>
      </c>
      <c r="AJ2140" t="s">
        <v>53</v>
      </c>
      <c r="AO2140" t="s">
        <v>8142</v>
      </c>
    </row>
    <row r="2141" spans="1:43" x14ac:dyDescent="0.35">
      <c r="A2141" t="s">
        <v>14822</v>
      </c>
      <c r="B2141" t="s">
        <v>5031</v>
      </c>
      <c r="C2141" t="s">
        <v>894</v>
      </c>
      <c r="F2141">
        <v>5757405060</v>
      </c>
      <c r="H2141" t="s">
        <v>14822</v>
      </c>
      <c r="J2141" t="s">
        <v>14823</v>
      </c>
      <c r="K2141" t="s">
        <v>14824</v>
      </c>
      <c r="M2141" t="s">
        <v>5262</v>
      </c>
      <c r="N2141" t="s">
        <v>253</v>
      </c>
      <c r="O2141">
        <v>88041</v>
      </c>
      <c r="P2141" t="s">
        <v>50</v>
      </c>
      <c r="U2141" s="1">
        <v>43962</v>
      </c>
      <c r="V2141" s="1">
        <v>43962</v>
      </c>
      <c r="W2141" s="1">
        <v>43962.895833333336</v>
      </c>
      <c r="X2141" s="1">
        <v>43962.895833333336</v>
      </c>
      <c r="AC2141" t="s">
        <v>53</v>
      </c>
      <c r="AD2141">
        <v>1000000001</v>
      </c>
      <c r="AE2141" s="1">
        <v>39973.351388888892</v>
      </c>
      <c r="AF2141" t="s">
        <v>3377</v>
      </c>
      <c r="AG2141" t="s">
        <v>14825</v>
      </c>
      <c r="AH2141" t="s">
        <v>51</v>
      </c>
      <c r="AJ2141" t="s">
        <v>53</v>
      </c>
      <c r="AL2141" t="s">
        <v>78</v>
      </c>
      <c r="AO2141" t="s">
        <v>5443</v>
      </c>
      <c r="AP2141" s="1">
        <v>45377.638888888891</v>
      </c>
      <c r="AQ2141" s="1">
        <v>44277.729166666664</v>
      </c>
    </row>
    <row r="2142" spans="1:43" x14ac:dyDescent="0.35">
      <c r="A2142" t="s">
        <v>14826</v>
      </c>
      <c r="B2142" t="s">
        <v>14827</v>
      </c>
      <c r="C2142" t="s">
        <v>14828</v>
      </c>
      <c r="F2142" t="s">
        <v>14829</v>
      </c>
      <c r="H2142" t="s">
        <v>14830</v>
      </c>
      <c r="I2142" t="s">
        <v>1368</v>
      </c>
      <c r="J2142" t="s">
        <v>14831</v>
      </c>
      <c r="K2142" t="s">
        <v>14832</v>
      </c>
      <c r="M2142" t="s">
        <v>2378</v>
      </c>
      <c r="N2142" t="s">
        <v>65</v>
      </c>
      <c r="O2142">
        <v>80524</v>
      </c>
      <c r="P2142" t="s">
        <v>50</v>
      </c>
      <c r="U2142" s="1">
        <v>43962.395138888889</v>
      </c>
      <c r="V2142" s="1">
        <v>43962.395138888889</v>
      </c>
      <c r="W2142" s="1">
        <v>43962.396527777775</v>
      </c>
      <c r="X2142" s="1">
        <v>43962.571527777778</v>
      </c>
      <c r="AC2142" t="s">
        <v>53</v>
      </c>
      <c r="AD2142">
        <v>1000000001</v>
      </c>
      <c r="AE2142" s="1">
        <v>39973.351388888892</v>
      </c>
      <c r="AF2142" t="s">
        <v>3377</v>
      </c>
      <c r="AG2142" t="s">
        <v>14833</v>
      </c>
      <c r="AH2142" t="s">
        <v>51</v>
      </c>
      <c r="AI2142" t="s">
        <v>51</v>
      </c>
      <c r="AJ2142" t="s">
        <v>53</v>
      </c>
      <c r="AL2142" t="s">
        <v>78</v>
      </c>
      <c r="AO2142" t="s">
        <v>54</v>
      </c>
      <c r="AP2142" s="1">
        <v>44836.90347222222</v>
      </c>
      <c r="AQ2142" s="1">
        <v>44563.95416666667</v>
      </c>
    </row>
    <row r="2143" spans="1:43" x14ac:dyDescent="0.35">
      <c r="A2143" t="s">
        <v>14834</v>
      </c>
      <c r="B2143" t="s">
        <v>14835</v>
      </c>
      <c r="C2143" t="s">
        <v>443</v>
      </c>
      <c r="F2143" t="s">
        <v>14836</v>
      </c>
      <c r="H2143" t="s">
        <v>14837</v>
      </c>
      <c r="J2143" t="s">
        <v>1910</v>
      </c>
      <c r="K2143" t="s">
        <v>14838</v>
      </c>
      <c r="M2143" t="s">
        <v>12925</v>
      </c>
      <c r="N2143" t="s">
        <v>12926</v>
      </c>
      <c r="O2143">
        <v>46278</v>
      </c>
      <c r="P2143" t="s">
        <v>50</v>
      </c>
      <c r="U2143" s="1">
        <v>43963</v>
      </c>
      <c r="V2143" s="1">
        <v>43963</v>
      </c>
      <c r="AC2143" t="s">
        <v>53</v>
      </c>
      <c r="AD2143">
        <v>2969735272</v>
      </c>
      <c r="AE2143" s="1">
        <v>42845.40902777778</v>
      </c>
      <c r="AG2143" t="s">
        <v>14839</v>
      </c>
      <c r="AH2143" t="s">
        <v>51</v>
      </c>
      <c r="AJ2143" t="s">
        <v>53</v>
      </c>
      <c r="AO2143" t="s">
        <v>8142</v>
      </c>
    </row>
    <row r="2144" spans="1:43" x14ac:dyDescent="0.35">
      <c r="A2144" t="s">
        <v>14840</v>
      </c>
      <c r="B2144" t="s">
        <v>14841</v>
      </c>
      <c r="C2144" t="s">
        <v>106</v>
      </c>
      <c r="D2144" t="s">
        <v>654</v>
      </c>
      <c r="F2144" t="s">
        <v>47</v>
      </c>
      <c r="G2144" t="s">
        <v>14842</v>
      </c>
      <c r="H2144" t="s">
        <v>14843</v>
      </c>
      <c r="J2144" t="s">
        <v>49</v>
      </c>
      <c r="P2144" t="s">
        <v>50</v>
      </c>
      <c r="U2144" s="1">
        <v>43963</v>
      </c>
      <c r="V2144" s="1">
        <v>43963</v>
      </c>
      <c r="AC2144" t="s">
        <v>53</v>
      </c>
      <c r="AD2144">
        <v>2969485219</v>
      </c>
      <c r="AE2144" s="1">
        <v>37784</v>
      </c>
      <c r="AG2144" t="s">
        <v>14844</v>
      </c>
      <c r="AH2144" t="s">
        <v>51</v>
      </c>
      <c r="AJ2144" t="s">
        <v>53</v>
      </c>
      <c r="AO2144" t="s">
        <v>5443</v>
      </c>
    </row>
    <row r="2145" spans="1:43" x14ac:dyDescent="0.35">
      <c r="A2145" t="s">
        <v>14845</v>
      </c>
      <c r="B2145" t="s">
        <v>45</v>
      </c>
      <c r="C2145" t="s">
        <v>13337</v>
      </c>
      <c r="F2145" t="s">
        <v>14846</v>
      </c>
      <c r="H2145" t="s">
        <v>14847</v>
      </c>
      <c r="J2145" t="s">
        <v>491</v>
      </c>
      <c r="P2145" t="s">
        <v>50</v>
      </c>
      <c r="U2145" s="1">
        <v>43964</v>
      </c>
      <c r="V2145" s="1">
        <v>43964</v>
      </c>
      <c r="W2145" s="1">
        <v>43964.458333333336</v>
      </c>
      <c r="X2145" s="1">
        <v>43964.458333333336</v>
      </c>
      <c r="AC2145" t="s">
        <v>53</v>
      </c>
      <c r="AD2145">
        <v>2969472760</v>
      </c>
      <c r="AE2145" s="1">
        <v>36916.71597222222</v>
      </c>
      <c r="AF2145" t="s">
        <v>900</v>
      </c>
      <c r="AG2145" t="s">
        <v>14848</v>
      </c>
      <c r="AH2145" t="s">
        <v>51</v>
      </c>
      <c r="AJ2145" t="s">
        <v>53</v>
      </c>
      <c r="AL2145" t="s">
        <v>78</v>
      </c>
      <c r="AO2145" t="s">
        <v>8142</v>
      </c>
    </row>
    <row r="2146" spans="1:43" x14ac:dyDescent="0.35">
      <c r="A2146" t="s">
        <v>14849</v>
      </c>
      <c r="B2146" t="s">
        <v>4903</v>
      </c>
      <c r="C2146" t="s">
        <v>14850</v>
      </c>
      <c r="D2146" t="s">
        <v>383</v>
      </c>
      <c r="F2146" t="s">
        <v>14851</v>
      </c>
      <c r="H2146" t="s">
        <v>14852</v>
      </c>
      <c r="I2146" t="s">
        <v>179</v>
      </c>
      <c r="J2146" t="s">
        <v>491</v>
      </c>
      <c r="K2146" t="s">
        <v>14853</v>
      </c>
      <c r="M2146" t="s">
        <v>1397</v>
      </c>
      <c r="N2146" t="s">
        <v>65</v>
      </c>
      <c r="O2146">
        <v>80403</v>
      </c>
      <c r="P2146" t="s">
        <v>50</v>
      </c>
      <c r="U2146" s="1">
        <v>43964.395138888889</v>
      </c>
      <c r="V2146" s="1">
        <v>43964.395138888889</v>
      </c>
      <c r="W2146" s="1">
        <v>43964.554861111108</v>
      </c>
      <c r="X2146" s="1">
        <v>43964.554861111108</v>
      </c>
      <c r="AC2146" t="s">
        <v>53</v>
      </c>
      <c r="AD2146">
        <v>2969472760</v>
      </c>
      <c r="AE2146" s="1">
        <v>36916.71597222222</v>
      </c>
      <c r="AF2146" t="s">
        <v>10174</v>
      </c>
      <c r="AG2146" t="s">
        <v>14854</v>
      </c>
      <c r="AH2146" t="s">
        <v>53</v>
      </c>
      <c r="AJ2146" t="s">
        <v>53</v>
      </c>
      <c r="AK2146" t="s">
        <v>13346</v>
      </c>
      <c r="AL2146" t="s">
        <v>78</v>
      </c>
      <c r="AO2146" t="s">
        <v>54</v>
      </c>
      <c r="AP2146" s="1">
        <v>45300.424305555556</v>
      </c>
    </row>
    <row r="2147" spans="1:43" x14ac:dyDescent="0.35">
      <c r="A2147" t="s">
        <v>14855</v>
      </c>
      <c r="B2147" t="s">
        <v>660</v>
      </c>
      <c r="C2147" t="s">
        <v>6003</v>
      </c>
      <c r="F2147" t="s">
        <v>14856</v>
      </c>
      <c r="G2147" t="s">
        <v>14857</v>
      </c>
      <c r="H2147" t="s">
        <v>14858</v>
      </c>
      <c r="I2147" t="s">
        <v>179</v>
      </c>
      <c r="J2147" t="s">
        <v>14859</v>
      </c>
      <c r="K2147" t="s">
        <v>14860</v>
      </c>
      <c r="L2147" t="s">
        <v>14861</v>
      </c>
      <c r="M2147" t="s">
        <v>1879</v>
      </c>
      <c r="N2147" t="s">
        <v>287</v>
      </c>
      <c r="O2147">
        <v>80502</v>
      </c>
      <c r="P2147" t="s">
        <v>50</v>
      </c>
      <c r="U2147" s="1">
        <v>43964.402777777781</v>
      </c>
      <c r="V2147" s="1">
        <v>43964.402777777781</v>
      </c>
      <c r="W2147" s="1">
        <v>43964.51458333333</v>
      </c>
      <c r="X2147" s="1">
        <v>43964.51458333333</v>
      </c>
      <c r="AC2147" t="s">
        <v>53</v>
      </c>
      <c r="AD2147">
        <v>2969503177</v>
      </c>
      <c r="AE2147" s="1">
        <v>37908</v>
      </c>
      <c r="AF2147" t="s">
        <v>14862</v>
      </c>
      <c r="AG2147" t="s">
        <v>14863</v>
      </c>
      <c r="AH2147" t="s">
        <v>53</v>
      </c>
      <c r="AJ2147" t="s">
        <v>53</v>
      </c>
      <c r="AK2147" t="s">
        <v>14055</v>
      </c>
      <c r="AL2147" t="s">
        <v>68</v>
      </c>
      <c r="AO2147" t="s">
        <v>54</v>
      </c>
      <c r="AP2147" s="1">
        <v>45474.671527777777</v>
      </c>
      <c r="AQ2147" s="1">
        <v>45247.530555555553</v>
      </c>
    </row>
    <row r="2148" spans="1:43" x14ac:dyDescent="0.35">
      <c r="A2148" t="s">
        <v>14864</v>
      </c>
      <c r="B2148" t="s">
        <v>14865</v>
      </c>
      <c r="C2148" t="s">
        <v>1429</v>
      </c>
      <c r="H2148" t="s">
        <v>14866</v>
      </c>
      <c r="I2148" t="s">
        <v>61</v>
      </c>
      <c r="J2148" t="s">
        <v>62</v>
      </c>
      <c r="P2148" t="s">
        <v>50</v>
      </c>
      <c r="U2148" s="1">
        <v>43964.620833333334</v>
      </c>
      <c r="V2148" s="1">
        <v>43964.620833333334</v>
      </c>
      <c r="W2148" s="1">
        <v>43965.455555555556</v>
      </c>
      <c r="X2148" s="1">
        <v>43965.455555555556</v>
      </c>
      <c r="AC2148" t="s">
        <v>53</v>
      </c>
      <c r="AD2148">
        <v>2969479981</v>
      </c>
      <c r="AE2148" s="1">
        <v>37426</v>
      </c>
      <c r="AF2148" t="s">
        <v>1314</v>
      </c>
      <c r="AG2148" t="s">
        <v>14867</v>
      </c>
      <c r="AH2148" t="s">
        <v>53</v>
      </c>
      <c r="AJ2148" t="s">
        <v>53</v>
      </c>
      <c r="AK2148" t="s">
        <v>7761</v>
      </c>
      <c r="AL2148" t="s">
        <v>78</v>
      </c>
      <c r="AO2148" t="s">
        <v>54</v>
      </c>
      <c r="AP2148" s="1">
        <v>44237.427777777775</v>
      </c>
    </row>
    <row r="2149" spans="1:43" x14ac:dyDescent="0.35">
      <c r="A2149" t="s">
        <v>14868</v>
      </c>
      <c r="B2149" t="s">
        <v>13703</v>
      </c>
      <c r="C2149" t="s">
        <v>14869</v>
      </c>
      <c r="F2149">
        <v>4325562083</v>
      </c>
      <c r="H2149" t="s">
        <v>14870</v>
      </c>
      <c r="J2149" t="s">
        <v>3469</v>
      </c>
      <c r="K2149" t="s">
        <v>14871</v>
      </c>
      <c r="M2149" t="s">
        <v>14872</v>
      </c>
      <c r="N2149">
        <v>-1</v>
      </c>
      <c r="O2149">
        <v>79772</v>
      </c>
      <c r="P2149" t="s">
        <v>50</v>
      </c>
      <c r="U2149" s="1">
        <v>43965</v>
      </c>
      <c r="V2149" s="1">
        <v>43965</v>
      </c>
      <c r="AC2149" t="s">
        <v>53</v>
      </c>
      <c r="AD2149">
        <v>2969702039</v>
      </c>
      <c r="AE2149" s="1">
        <v>42528.619444444441</v>
      </c>
      <c r="AG2149" t="s">
        <v>14873</v>
      </c>
      <c r="AH2149" t="s">
        <v>51</v>
      </c>
      <c r="AJ2149" t="s">
        <v>53</v>
      </c>
      <c r="AO2149" t="s">
        <v>8142</v>
      </c>
    </row>
    <row r="2150" spans="1:43" x14ac:dyDescent="0.35">
      <c r="A2150" t="s">
        <v>14874</v>
      </c>
      <c r="B2150" t="s">
        <v>5875</v>
      </c>
      <c r="C2150" t="s">
        <v>849</v>
      </c>
      <c r="H2150" t="s">
        <v>14875</v>
      </c>
      <c r="J2150" t="s">
        <v>14876</v>
      </c>
      <c r="P2150" t="s">
        <v>14877</v>
      </c>
      <c r="U2150" s="1">
        <v>43966</v>
      </c>
      <c r="V2150" s="1">
        <v>43966</v>
      </c>
      <c r="AC2150" t="s">
        <v>53</v>
      </c>
      <c r="AD2150">
        <v>2969551137</v>
      </c>
      <c r="AE2150" s="1">
        <v>40288.591666666667</v>
      </c>
      <c r="AG2150" t="s">
        <v>14878</v>
      </c>
      <c r="AH2150" t="s">
        <v>51</v>
      </c>
      <c r="AJ2150" t="s">
        <v>53</v>
      </c>
      <c r="AO2150" t="s">
        <v>8142</v>
      </c>
    </row>
    <row r="2151" spans="1:43" x14ac:dyDescent="0.35">
      <c r="A2151" t="s">
        <v>14879</v>
      </c>
      <c r="B2151" t="s">
        <v>14880</v>
      </c>
      <c r="C2151" t="s">
        <v>14881</v>
      </c>
      <c r="F2151" t="s">
        <v>14882</v>
      </c>
      <c r="H2151" t="s">
        <v>14879</v>
      </c>
      <c r="J2151" t="s">
        <v>14883</v>
      </c>
      <c r="P2151" t="s">
        <v>50</v>
      </c>
      <c r="U2151" s="1">
        <v>43966</v>
      </c>
      <c r="V2151" s="1">
        <v>43966</v>
      </c>
      <c r="W2151" s="1">
        <v>43966.593055555553</v>
      </c>
      <c r="X2151" s="1">
        <v>43966.593055555553</v>
      </c>
      <c r="AC2151" t="s">
        <v>53</v>
      </c>
      <c r="AD2151">
        <v>2969523320</v>
      </c>
      <c r="AE2151" s="1">
        <v>39126.543749999997</v>
      </c>
      <c r="AF2151" t="s">
        <v>14884</v>
      </c>
      <c r="AG2151" t="s">
        <v>14885</v>
      </c>
      <c r="AH2151" t="s">
        <v>51</v>
      </c>
      <c r="AJ2151" t="s">
        <v>53</v>
      </c>
      <c r="AL2151" t="s">
        <v>78</v>
      </c>
      <c r="AO2151" t="s">
        <v>8142</v>
      </c>
      <c r="AP2151" s="1">
        <v>43969.78125</v>
      </c>
    </row>
    <row r="2152" spans="1:43" x14ac:dyDescent="0.35">
      <c r="A2152" t="s">
        <v>14886</v>
      </c>
      <c r="B2152" t="s">
        <v>14887</v>
      </c>
      <c r="C2152" t="s">
        <v>89</v>
      </c>
      <c r="F2152" t="s">
        <v>14888</v>
      </c>
      <c r="H2152" t="s">
        <v>14886</v>
      </c>
      <c r="I2152" t="s">
        <v>816</v>
      </c>
      <c r="J2152" t="s">
        <v>465</v>
      </c>
      <c r="K2152" t="s">
        <v>14889</v>
      </c>
      <c r="M2152" t="s">
        <v>7397</v>
      </c>
      <c r="N2152" t="s">
        <v>12926</v>
      </c>
      <c r="O2152">
        <v>47960</v>
      </c>
      <c r="P2152" t="s">
        <v>50</v>
      </c>
      <c r="U2152" s="1">
        <v>43966</v>
      </c>
      <c r="V2152" s="1">
        <v>43966</v>
      </c>
      <c r="AC2152" t="s">
        <v>53</v>
      </c>
      <c r="AD2152">
        <v>2969543968</v>
      </c>
      <c r="AE2152" s="1">
        <v>40032.470138888886</v>
      </c>
      <c r="AG2152" t="s">
        <v>14890</v>
      </c>
      <c r="AH2152" t="s">
        <v>51</v>
      </c>
      <c r="AJ2152" t="s">
        <v>53</v>
      </c>
      <c r="AO2152" t="s">
        <v>8142</v>
      </c>
    </row>
    <row r="2153" spans="1:43" x14ac:dyDescent="0.35">
      <c r="A2153" t="s">
        <v>14891</v>
      </c>
      <c r="B2153" t="s">
        <v>14892</v>
      </c>
      <c r="C2153" t="s">
        <v>14893</v>
      </c>
      <c r="F2153" t="s">
        <v>14894</v>
      </c>
      <c r="H2153" t="s">
        <v>14891</v>
      </c>
      <c r="J2153" t="s">
        <v>4047</v>
      </c>
      <c r="K2153" t="s">
        <v>14895</v>
      </c>
      <c r="M2153" t="s">
        <v>3225</v>
      </c>
      <c r="N2153" t="s">
        <v>65</v>
      </c>
      <c r="O2153">
        <v>80538</v>
      </c>
      <c r="P2153" t="s">
        <v>50</v>
      </c>
      <c r="U2153" s="1">
        <v>43969</v>
      </c>
      <c r="V2153" s="1">
        <v>43969</v>
      </c>
      <c r="W2153" s="1">
        <v>43969.393055555556</v>
      </c>
      <c r="X2153" s="1">
        <v>43972.484722222223</v>
      </c>
      <c r="AC2153" t="s">
        <v>51</v>
      </c>
      <c r="AD2153">
        <v>2969589810</v>
      </c>
      <c r="AE2153" s="1">
        <v>41374.344444444447</v>
      </c>
      <c r="AF2153" t="s">
        <v>4049</v>
      </c>
      <c r="AG2153" t="s">
        <v>14896</v>
      </c>
      <c r="AH2153" t="s">
        <v>51</v>
      </c>
      <c r="AJ2153" t="s">
        <v>53</v>
      </c>
      <c r="AL2153" t="s">
        <v>78</v>
      </c>
      <c r="AO2153" t="s">
        <v>5443</v>
      </c>
      <c r="AP2153" s="1">
        <v>45153.663194444445</v>
      </c>
      <c r="AQ2153" s="1">
        <v>45026.699305555558</v>
      </c>
    </row>
    <row r="2154" spans="1:43" x14ac:dyDescent="0.35">
      <c r="A2154" t="s">
        <v>14897</v>
      </c>
      <c r="B2154" t="s">
        <v>14898</v>
      </c>
      <c r="C2154" t="s">
        <v>14899</v>
      </c>
      <c r="H2154" t="s">
        <v>14900</v>
      </c>
      <c r="J2154" t="s">
        <v>491</v>
      </c>
      <c r="K2154" t="s">
        <v>6655</v>
      </c>
      <c r="M2154" t="s">
        <v>6656</v>
      </c>
      <c r="N2154" t="s">
        <v>6657</v>
      </c>
      <c r="O2154">
        <v>68102</v>
      </c>
      <c r="P2154" t="s">
        <v>4438</v>
      </c>
      <c r="U2154" s="1">
        <v>43970</v>
      </c>
      <c r="V2154" s="1">
        <v>43970</v>
      </c>
      <c r="AC2154" t="s">
        <v>53</v>
      </c>
      <c r="AD2154">
        <v>2969472760</v>
      </c>
      <c r="AE2154" s="1">
        <v>36916.71597222222</v>
      </c>
      <c r="AG2154" t="s">
        <v>14901</v>
      </c>
      <c r="AH2154" t="s">
        <v>51</v>
      </c>
      <c r="AJ2154" t="s">
        <v>53</v>
      </c>
      <c r="AO2154" t="s">
        <v>8142</v>
      </c>
    </row>
    <row r="2155" spans="1:43" x14ac:dyDescent="0.35">
      <c r="A2155" t="s">
        <v>14902</v>
      </c>
      <c r="B2155" t="s">
        <v>11841</v>
      </c>
      <c r="C2155" t="s">
        <v>97</v>
      </c>
      <c r="F2155">
        <v>3092566553</v>
      </c>
      <c r="H2155" t="s">
        <v>14902</v>
      </c>
      <c r="J2155" t="s">
        <v>6725</v>
      </c>
      <c r="K2155" t="s">
        <v>14903</v>
      </c>
      <c r="M2155" t="s">
        <v>14904</v>
      </c>
      <c r="N2155" t="s">
        <v>65</v>
      </c>
      <c r="O2155">
        <v>80478</v>
      </c>
      <c r="P2155" t="s">
        <v>50</v>
      </c>
      <c r="U2155" s="1">
        <v>43970</v>
      </c>
      <c r="V2155" s="1">
        <v>43970</v>
      </c>
      <c r="W2155" s="1">
        <v>43970.515277777777</v>
      </c>
      <c r="X2155" s="1">
        <v>43970.515277777777</v>
      </c>
      <c r="AC2155" t="s">
        <v>51</v>
      </c>
      <c r="AD2155">
        <v>1000000001</v>
      </c>
      <c r="AE2155" s="1">
        <v>39973.351388888892</v>
      </c>
      <c r="AF2155" t="s">
        <v>3377</v>
      </c>
      <c r="AG2155" t="s">
        <v>14905</v>
      </c>
      <c r="AH2155" t="s">
        <v>51</v>
      </c>
      <c r="AJ2155" t="s">
        <v>53</v>
      </c>
      <c r="AL2155" t="s">
        <v>78</v>
      </c>
      <c r="AO2155" t="s">
        <v>5443</v>
      </c>
      <c r="AP2155" s="1">
        <v>44283.324305555558</v>
      </c>
    </row>
    <row r="2156" spans="1:43" x14ac:dyDescent="0.35">
      <c r="A2156" t="s">
        <v>14906</v>
      </c>
      <c r="B2156" t="s">
        <v>5706</v>
      </c>
      <c r="C2156" t="s">
        <v>1421</v>
      </c>
      <c r="F2156" t="s">
        <v>14907</v>
      </c>
      <c r="H2156" t="s">
        <v>14906</v>
      </c>
      <c r="J2156" t="s">
        <v>2280</v>
      </c>
      <c r="P2156" t="s">
        <v>50</v>
      </c>
      <c r="U2156" s="1">
        <v>43970</v>
      </c>
      <c r="V2156" s="1">
        <v>43970</v>
      </c>
      <c r="AC2156" t="s">
        <v>53</v>
      </c>
      <c r="AD2156">
        <v>2969479867</v>
      </c>
      <c r="AE2156" s="1">
        <v>37418</v>
      </c>
      <c r="AG2156" t="s">
        <v>14908</v>
      </c>
      <c r="AH2156" t="s">
        <v>51</v>
      </c>
      <c r="AJ2156" t="s">
        <v>53</v>
      </c>
      <c r="AO2156" t="s">
        <v>8142</v>
      </c>
    </row>
    <row r="2157" spans="1:43" x14ac:dyDescent="0.35">
      <c r="A2157" t="s">
        <v>14909</v>
      </c>
      <c r="B2157" t="s">
        <v>3348</v>
      </c>
      <c r="C2157" t="s">
        <v>232</v>
      </c>
      <c r="H2157" t="s">
        <v>14910</v>
      </c>
      <c r="J2157" t="s">
        <v>453</v>
      </c>
      <c r="K2157" t="s">
        <v>6775</v>
      </c>
      <c r="M2157" t="s">
        <v>2637</v>
      </c>
      <c r="N2157" t="s">
        <v>253</v>
      </c>
      <c r="O2157">
        <v>87107</v>
      </c>
      <c r="P2157" t="s">
        <v>50</v>
      </c>
      <c r="U2157" s="1">
        <v>43970</v>
      </c>
      <c r="V2157" s="1">
        <v>43970</v>
      </c>
      <c r="W2157" s="1">
        <v>43970.644444444442</v>
      </c>
      <c r="X2157" s="1">
        <v>43970.644444444442</v>
      </c>
      <c r="AC2157" t="s">
        <v>53</v>
      </c>
      <c r="AD2157">
        <v>2969521508</v>
      </c>
      <c r="AE2157" s="1">
        <v>39021.518055555556</v>
      </c>
      <c r="AF2157" t="s">
        <v>456</v>
      </c>
      <c r="AG2157" t="s">
        <v>14911</v>
      </c>
      <c r="AH2157" t="s">
        <v>51</v>
      </c>
      <c r="AJ2157" t="s">
        <v>53</v>
      </c>
      <c r="AL2157" t="s">
        <v>78</v>
      </c>
      <c r="AO2157" t="s">
        <v>8142</v>
      </c>
      <c r="AP2157" s="1">
        <v>45467.552777777775</v>
      </c>
      <c r="AQ2157" s="1">
        <v>45406.529861111114</v>
      </c>
    </row>
    <row r="2158" spans="1:43" x14ac:dyDescent="0.35">
      <c r="A2158" t="s">
        <v>14912</v>
      </c>
      <c r="B2158" t="s">
        <v>14913</v>
      </c>
      <c r="C2158" t="s">
        <v>14914</v>
      </c>
      <c r="F2158" t="s">
        <v>14915</v>
      </c>
      <c r="H2158" t="s">
        <v>14912</v>
      </c>
      <c r="J2158" t="s">
        <v>11577</v>
      </c>
      <c r="K2158" t="s">
        <v>14916</v>
      </c>
      <c r="M2158" t="s">
        <v>14917</v>
      </c>
      <c r="N2158" t="s">
        <v>2756</v>
      </c>
      <c r="O2158">
        <v>33982</v>
      </c>
      <c r="P2158" t="s">
        <v>50</v>
      </c>
      <c r="U2158" s="1">
        <v>43970</v>
      </c>
      <c r="V2158" s="1">
        <v>43970</v>
      </c>
      <c r="AC2158" t="s">
        <v>53</v>
      </c>
      <c r="AD2158">
        <v>2969513993</v>
      </c>
      <c r="AE2158" s="1">
        <v>38566.461111111108</v>
      </c>
      <c r="AG2158" t="s">
        <v>14918</v>
      </c>
      <c r="AH2158" t="s">
        <v>51</v>
      </c>
      <c r="AJ2158" t="s">
        <v>53</v>
      </c>
      <c r="AO2158" t="s">
        <v>8142</v>
      </c>
    </row>
    <row r="2159" spans="1:43" x14ac:dyDescent="0.35">
      <c r="A2159" t="s">
        <v>14919</v>
      </c>
      <c r="B2159" t="s">
        <v>14920</v>
      </c>
      <c r="C2159" t="s">
        <v>1614</v>
      </c>
      <c r="F2159" t="s">
        <v>14921</v>
      </c>
      <c r="H2159" t="s">
        <v>14922</v>
      </c>
      <c r="J2159" t="s">
        <v>11448</v>
      </c>
      <c r="N2159">
        <v>-1</v>
      </c>
      <c r="O2159">
        <v>84047</v>
      </c>
      <c r="P2159" t="s">
        <v>50</v>
      </c>
      <c r="U2159" s="1">
        <v>43970</v>
      </c>
      <c r="V2159" s="1">
        <v>43970</v>
      </c>
      <c r="AC2159" t="s">
        <v>53</v>
      </c>
      <c r="AD2159">
        <v>2969484046</v>
      </c>
      <c r="AE2159" s="1">
        <v>37693</v>
      </c>
      <c r="AG2159" t="s">
        <v>14923</v>
      </c>
      <c r="AH2159" t="s">
        <v>51</v>
      </c>
      <c r="AJ2159" t="s">
        <v>53</v>
      </c>
      <c r="AO2159" t="s">
        <v>8142</v>
      </c>
    </row>
    <row r="2160" spans="1:43" x14ac:dyDescent="0.35">
      <c r="A2160" t="s">
        <v>14924</v>
      </c>
      <c r="B2160" t="s">
        <v>14925</v>
      </c>
      <c r="C2160" t="s">
        <v>5155</v>
      </c>
      <c r="F2160" t="s">
        <v>14926</v>
      </c>
      <c r="H2160" t="s">
        <v>14924</v>
      </c>
      <c r="J2160" t="s">
        <v>14927</v>
      </c>
      <c r="K2160" t="s">
        <v>14928</v>
      </c>
      <c r="M2160" t="s">
        <v>10186</v>
      </c>
      <c r="N2160" t="s">
        <v>686</v>
      </c>
      <c r="O2160" t="s">
        <v>14929</v>
      </c>
      <c r="P2160" t="s">
        <v>50</v>
      </c>
      <c r="U2160" s="1">
        <v>43970</v>
      </c>
      <c r="V2160" s="1">
        <v>43970</v>
      </c>
      <c r="AC2160" t="s">
        <v>53</v>
      </c>
      <c r="AD2160">
        <v>2969592293</v>
      </c>
      <c r="AE2160" s="1">
        <v>41411.406944444447</v>
      </c>
      <c r="AG2160" t="s">
        <v>14930</v>
      </c>
      <c r="AH2160" t="s">
        <v>51</v>
      </c>
      <c r="AJ2160" t="s">
        <v>53</v>
      </c>
      <c r="AO2160" t="s">
        <v>8142</v>
      </c>
    </row>
    <row r="2161" spans="1:43" x14ac:dyDescent="0.35">
      <c r="A2161" t="s">
        <v>14931</v>
      </c>
      <c r="B2161" t="s">
        <v>14932</v>
      </c>
      <c r="C2161" t="s">
        <v>2615</v>
      </c>
      <c r="F2161" t="s">
        <v>14933</v>
      </c>
      <c r="G2161" t="s">
        <v>14934</v>
      </c>
      <c r="H2161" t="s">
        <v>14935</v>
      </c>
      <c r="I2161" t="s">
        <v>200</v>
      </c>
      <c r="J2161" t="s">
        <v>5896</v>
      </c>
      <c r="K2161" t="s">
        <v>14936</v>
      </c>
      <c r="M2161" t="s">
        <v>1296</v>
      </c>
      <c r="N2161" t="s">
        <v>14937</v>
      </c>
      <c r="O2161">
        <v>88220</v>
      </c>
      <c r="P2161" t="s">
        <v>50</v>
      </c>
      <c r="U2161" s="1">
        <v>43970.402777777781</v>
      </c>
      <c r="V2161" s="1">
        <v>43970.402777777781</v>
      </c>
      <c r="W2161" s="1">
        <v>43970.40347222222</v>
      </c>
      <c r="X2161" s="1">
        <v>44200.422222222223</v>
      </c>
      <c r="AC2161" t="s">
        <v>51</v>
      </c>
      <c r="AD2161">
        <v>2969885009</v>
      </c>
      <c r="AE2161" s="1">
        <v>43594.368750000001</v>
      </c>
      <c r="AF2161" t="s">
        <v>14938</v>
      </c>
      <c r="AG2161" t="s">
        <v>14939</v>
      </c>
      <c r="AH2161" t="s">
        <v>51</v>
      </c>
      <c r="AI2161" t="s">
        <v>51</v>
      </c>
      <c r="AJ2161" t="s">
        <v>53</v>
      </c>
      <c r="AL2161" t="s">
        <v>78</v>
      </c>
      <c r="AO2161" t="s">
        <v>54</v>
      </c>
      <c r="AP2161" s="1">
        <v>44275.731944444444</v>
      </c>
    </row>
    <row r="2162" spans="1:43" x14ac:dyDescent="0.35">
      <c r="A2162" t="s">
        <v>14940</v>
      </c>
      <c r="B2162" t="s">
        <v>14941</v>
      </c>
      <c r="C2162" t="s">
        <v>320</v>
      </c>
      <c r="F2162" t="s">
        <v>14942</v>
      </c>
      <c r="H2162" t="s">
        <v>14943</v>
      </c>
      <c r="I2162" t="s">
        <v>394</v>
      </c>
      <c r="J2162" t="s">
        <v>14944</v>
      </c>
      <c r="K2162" t="s">
        <v>14945</v>
      </c>
      <c r="M2162" t="s">
        <v>257</v>
      </c>
      <c r="N2162" t="s">
        <v>65</v>
      </c>
      <c r="O2162" t="s">
        <v>14946</v>
      </c>
      <c r="P2162" t="s">
        <v>50</v>
      </c>
      <c r="Q2162" t="s">
        <v>502</v>
      </c>
      <c r="R2162" t="s">
        <v>965</v>
      </c>
      <c r="S2162" t="s">
        <v>3320</v>
      </c>
      <c r="T2162">
        <v>61377</v>
      </c>
      <c r="U2162" s="1">
        <v>41856.663888888892</v>
      </c>
      <c r="V2162" s="1">
        <v>43970.606249999997</v>
      </c>
      <c r="W2162" s="1">
        <v>41856.665277777778</v>
      </c>
      <c r="X2162" s="1">
        <v>44203.352083333331</v>
      </c>
      <c r="Y2162" s="1">
        <v>42647.723611111112</v>
      </c>
      <c r="AC2162" t="s">
        <v>53</v>
      </c>
      <c r="AD2162">
        <v>2969554659</v>
      </c>
      <c r="AE2162" s="1">
        <v>40416.553472222222</v>
      </c>
      <c r="AF2162" t="s">
        <v>14947</v>
      </c>
      <c r="AG2162" t="s">
        <v>14948</v>
      </c>
      <c r="AH2162" t="s">
        <v>51</v>
      </c>
      <c r="AJ2162" t="s">
        <v>53</v>
      </c>
      <c r="AL2162" t="s">
        <v>68</v>
      </c>
      <c r="AO2162" t="s">
        <v>54</v>
      </c>
      <c r="AP2162" s="1">
        <v>45475.402777777781</v>
      </c>
      <c r="AQ2162" s="1">
        <v>45475.405555555553</v>
      </c>
    </row>
    <row r="2163" spans="1:43" x14ac:dyDescent="0.35">
      <c r="A2163" t="s">
        <v>14949</v>
      </c>
      <c r="B2163" t="s">
        <v>14950</v>
      </c>
      <c r="C2163" t="s">
        <v>812</v>
      </c>
      <c r="F2163" t="s">
        <v>14951</v>
      </c>
      <c r="H2163" t="s">
        <v>14952</v>
      </c>
      <c r="I2163" t="s">
        <v>14953</v>
      </c>
      <c r="J2163" t="s">
        <v>11808</v>
      </c>
      <c r="K2163" t="s">
        <v>14954</v>
      </c>
      <c r="M2163" t="s">
        <v>3641</v>
      </c>
      <c r="N2163" t="s">
        <v>65</v>
      </c>
      <c r="O2163">
        <v>80112</v>
      </c>
      <c r="P2163" t="s">
        <v>50</v>
      </c>
      <c r="U2163" s="1">
        <v>38321.375694444447</v>
      </c>
      <c r="V2163" s="1">
        <v>43970.645138888889</v>
      </c>
      <c r="W2163" s="1">
        <v>43972.324305555558</v>
      </c>
      <c r="X2163" s="1">
        <v>43972.324305555558</v>
      </c>
      <c r="AC2163" t="s">
        <v>53</v>
      </c>
      <c r="AD2163">
        <v>2969847546</v>
      </c>
      <c r="AE2163" s="1">
        <v>43399.474305555559</v>
      </c>
      <c r="AF2163" t="s">
        <v>11810</v>
      </c>
      <c r="AG2163" t="s">
        <v>14955</v>
      </c>
      <c r="AH2163" t="s">
        <v>53</v>
      </c>
      <c r="AJ2163" t="s">
        <v>53</v>
      </c>
      <c r="AL2163" t="s">
        <v>78</v>
      </c>
      <c r="AO2163" t="s">
        <v>54</v>
      </c>
      <c r="AP2163" s="1">
        <v>45012.579861111109</v>
      </c>
    </row>
    <row r="2164" spans="1:43" x14ac:dyDescent="0.35">
      <c r="A2164" t="s">
        <v>14956</v>
      </c>
      <c r="B2164" t="s">
        <v>14957</v>
      </c>
      <c r="C2164" t="s">
        <v>14958</v>
      </c>
      <c r="F2164" t="s">
        <v>14959</v>
      </c>
      <c r="H2164" t="s">
        <v>14956</v>
      </c>
      <c r="J2164" t="s">
        <v>9831</v>
      </c>
      <c r="K2164" t="s">
        <v>14960</v>
      </c>
      <c r="M2164" t="s">
        <v>154</v>
      </c>
      <c r="N2164" t="s">
        <v>65</v>
      </c>
      <c r="O2164">
        <v>80631</v>
      </c>
      <c r="P2164" t="s">
        <v>50</v>
      </c>
      <c r="U2164" s="1">
        <v>43971</v>
      </c>
      <c r="V2164" s="1">
        <v>43971</v>
      </c>
      <c r="W2164" s="1">
        <v>43971.525000000001</v>
      </c>
      <c r="X2164" s="1">
        <v>43971.525000000001</v>
      </c>
      <c r="AC2164" t="s">
        <v>53</v>
      </c>
      <c r="AD2164">
        <v>2969523509</v>
      </c>
      <c r="AE2164" s="1">
        <v>39134.488194444442</v>
      </c>
      <c r="AF2164" t="s">
        <v>9833</v>
      </c>
      <c r="AG2164" t="s">
        <v>14961</v>
      </c>
      <c r="AH2164" t="s">
        <v>51</v>
      </c>
      <c r="AJ2164" t="s">
        <v>53</v>
      </c>
      <c r="AL2164" t="s">
        <v>78</v>
      </c>
      <c r="AO2164" t="s">
        <v>5443</v>
      </c>
      <c r="AP2164" s="1">
        <v>44596.45416666667</v>
      </c>
      <c r="AQ2164" s="1">
        <v>44533.375694444447</v>
      </c>
    </row>
    <row r="2165" spans="1:43" x14ac:dyDescent="0.35">
      <c r="A2165" t="s">
        <v>14962</v>
      </c>
      <c r="B2165" t="s">
        <v>8878</v>
      </c>
      <c r="C2165" t="s">
        <v>894</v>
      </c>
      <c r="H2165" t="s">
        <v>14963</v>
      </c>
      <c r="I2165" t="s">
        <v>61</v>
      </c>
      <c r="J2165" t="s">
        <v>825</v>
      </c>
      <c r="P2165" t="s">
        <v>50</v>
      </c>
      <c r="U2165" s="1">
        <v>43972.716666666667</v>
      </c>
      <c r="V2165" s="1">
        <v>43972.716666666667</v>
      </c>
      <c r="W2165" s="1">
        <v>43973.413194444445</v>
      </c>
      <c r="X2165" s="1">
        <v>43973.413194444445</v>
      </c>
      <c r="AC2165" t="s">
        <v>53</v>
      </c>
      <c r="AD2165">
        <v>2969480621</v>
      </c>
      <c r="AE2165" s="1">
        <v>37459</v>
      </c>
      <c r="AF2165" t="s">
        <v>1850</v>
      </c>
      <c r="AG2165" t="s">
        <v>14964</v>
      </c>
      <c r="AH2165" t="s">
        <v>53</v>
      </c>
      <c r="AJ2165" t="s">
        <v>53</v>
      </c>
      <c r="AK2165" t="s">
        <v>7761</v>
      </c>
      <c r="AL2165" t="s">
        <v>78</v>
      </c>
      <c r="AO2165" t="s">
        <v>54</v>
      </c>
      <c r="AP2165" s="1">
        <v>45476.618750000001</v>
      </c>
      <c r="AQ2165" s="1">
        <v>45476.620138888888</v>
      </c>
    </row>
    <row r="2166" spans="1:43" x14ac:dyDescent="0.35">
      <c r="A2166" t="s">
        <v>14965</v>
      </c>
      <c r="B2166" t="s">
        <v>3829</v>
      </c>
      <c r="C2166" t="s">
        <v>3324</v>
      </c>
      <c r="F2166">
        <v>9152419228</v>
      </c>
      <c r="H2166" t="s">
        <v>14965</v>
      </c>
      <c r="J2166" t="s">
        <v>8708</v>
      </c>
      <c r="U2166" s="1">
        <v>43973</v>
      </c>
      <c r="V2166" s="1">
        <v>43973</v>
      </c>
      <c r="W2166" s="1">
        <v>43973.904861111114</v>
      </c>
      <c r="X2166" s="1">
        <v>43973.904861111114</v>
      </c>
      <c r="AC2166" t="s">
        <v>53</v>
      </c>
      <c r="AD2166">
        <v>2969772054</v>
      </c>
      <c r="AE2166" s="1">
        <v>43104.374305555553</v>
      </c>
      <c r="AF2166" t="s">
        <v>8709</v>
      </c>
      <c r="AG2166" t="s">
        <v>14966</v>
      </c>
      <c r="AH2166" t="s">
        <v>51</v>
      </c>
      <c r="AJ2166" t="s">
        <v>53</v>
      </c>
      <c r="AL2166" t="s">
        <v>78</v>
      </c>
      <c r="AO2166" t="s">
        <v>8142</v>
      </c>
    </row>
    <row r="2167" spans="1:43" x14ac:dyDescent="0.35">
      <c r="A2167" t="s">
        <v>14967</v>
      </c>
      <c r="B2167" t="s">
        <v>14968</v>
      </c>
      <c r="C2167" t="s">
        <v>14969</v>
      </c>
      <c r="F2167">
        <v>0</v>
      </c>
      <c r="H2167" t="s">
        <v>14970</v>
      </c>
      <c r="I2167" t="s">
        <v>200</v>
      </c>
      <c r="J2167" t="s">
        <v>14971</v>
      </c>
      <c r="K2167" t="s">
        <v>6725</v>
      </c>
      <c r="O2167">
        <v>0</v>
      </c>
      <c r="P2167" t="s">
        <v>50</v>
      </c>
      <c r="U2167" s="1">
        <v>43973</v>
      </c>
      <c r="V2167" s="1">
        <v>43973</v>
      </c>
      <c r="W2167" s="1">
        <v>43973.404166666667</v>
      </c>
      <c r="X2167" s="1">
        <v>43973.404166666667</v>
      </c>
      <c r="AC2167" t="s">
        <v>53</v>
      </c>
      <c r="AD2167">
        <v>2969482372</v>
      </c>
      <c r="AE2167" s="1">
        <v>37573</v>
      </c>
      <c r="AG2167" t="s">
        <v>14972</v>
      </c>
      <c r="AH2167" t="s">
        <v>51</v>
      </c>
      <c r="AJ2167" t="s">
        <v>53</v>
      </c>
      <c r="AL2167" t="s">
        <v>78</v>
      </c>
      <c r="AO2167" t="s">
        <v>8142</v>
      </c>
    </row>
    <row r="2168" spans="1:43" x14ac:dyDescent="0.35">
      <c r="A2168" t="s">
        <v>14973</v>
      </c>
      <c r="B2168" t="s">
        <v>7910</v>
      </c>
      <c r="C2168" t="s">
        <v>14974</v>
      </c>
      <c r="F2168" t="s">
        <v>10777</v>
      </c>
      <c r="H2168" t="s">
        <v>14975</v>
      </c>
      <c r="I2168" t="s">
        <v>101</v>
      </c>
      <c r="J2168" t="s">
        <v>564</v>
      </c>
      <c r="K2168" t="s">
        <v>14976</v>
      </c>
      <c r="M2168" t="s">
        <v>14977</v>
      </c>
      <c r="N2168" t="s">
        <v>65</v>
      </c>
      <c r="O2168">
        <v>80118</v>
      </c>
      <c r="P2168" t="s">
        <v>50</v>
      </c>
      <c r="U2168" s="1">
        <v>43973.441666666666</v>
      </c>
      <c r="V2168" s="1">
        <v>43973.441666666666</v>
      </c>
      <c r="W2168" s="1">
        <v>43979.650694444441</v>
      </c>
      <c r="X2168" s="1">
        <v>43979.650694444441</v>
      </c>
      <c r="AC2168" t="s">
        <v>53</v>
      </c>
      <c r="AD2168">
        <v>2969509020</v>
      </c>
      <c r="AE2168" s="1">
        <v>38282.433333333334</v>
      </c>
      <c r="AF2168" t="s">
        <v>568</v>
      </c>
      <c r="AG2168" t="s">
        <v>14978</v>
      </c>
      <c r="AH2168" t="s">
        <v>53</v>
      </c>
      <c r="AJ2168" t="s">
        <v>53</v>
      </c>
      <c r="AK2168" t="s">
        <v>8166</v>
      </c>
      <c r="AL2168" t="s">
        <v>78</v>
      </c>
      <c r="AO2168" t="s">
        <v>54</v>
      </c>
      <c r="AP2168" s="1">
        <v>44671.701388888891</v>
      </c>
    </row>
    <row r="2169" spans="1:43" x14ac:dyDescent="0.35">
      <c r="A2169" t="s">
        <v>14979</v>
      </c>
      <c r="B2169" t="s">
        <v>14980</v>
      </c>
      <c r="C2169" t="s">
        <v>11910</v>
      </c>
      <c r="H2169" t="s">
        <v>14981</v>
      </c>
      <c r="J2169" t="s">
        <v>14876</v>
      </c>
      <c r="P2169" t="s">
        <v>14877</v>
      </c>
      <c r="U2169" s="1">
        <v>43977</v>
      </c>
      <c r="V2169" s="1">
        <v>43977</v>
      </c>
      <c r="AC2169" t="s">
        <v>53</v>
      </c>
      <c r="AD2169">
        <v>2969551137</v>
      </c>
      <c r="AE2169" s="1">
        <v>40288.591666666667</v>
      </c>
      <c r="AG2169" t="s">
        <v>14982</v>
      </c>
      <c r="AH2169" t="s">
        <v>51</v>
      </c>
      <c r="AJ2169" t="s">
        <v>53</v>
      </c>
      <c r="AO2169" t="s">
        <v>8142</v>
      </c>
    </row>
    <row r="2170" spans="1:43" x14ac:dyDescent="0.35">
      <c r="A2170" t="s">
        <v>14983</v>
      </c>
      <c r="B2170" t="s">
        <v>14984</v>
      </c>
      <c r="C2170" t="s">
        <v>308</v>
      </c>
      <c r="F2170" t="s">
        <v>14985</v>
      </c>
      <c r="H2170" t="s">
        <v>14986</v>
      </c>
      <c r="I2170" t="s">
        <v>1368</v>
      </c>
      <c r="J2170" t="s">
        <v>14987</v>
      </c>
      <c r="K2170" t="s">
        <v>14988</v>
      </c>
      <c r="L2170" t="s">
        <v>9136</v>
      </c>
      <c r="M2170" t="s">
        <v>14989</v>
      </c>
      <c r="N2170" t="s">
        <v>8111</v>
      </c>
      <c r="O2170">
        <v>61665</v>
      </c>
      <c r="P2170" t="s">
        <v>50</v>
      </c>
      <c r="U2170" s="1">
        <v>43166</v>
      </c>
      <c r="V2170" s="1">
        <v>43977.722916666666</v>
      </c>
      <c r="W2170" s="1">
        <v>43166.613888888889</v>
      </c>
      <c r="X2170" s="1">
        <v>43166.613888888889</v>
      </c>
      <c r="AC2170" t="s">
        <v>53</v>
      </c>
      <c r="AD2170">
        <v>2969471864</v>
      </c>
      <c r="AE2170" s="1">
        <v>36914</v>
      </c>
      <c r="AG2170" t="s">
        <v>14990</v>
      </c>
      <c r="AH2170" t="s">
        <v>51</v>
      </c>
      <c r="AJ2170" t="s">
        <v>53</v>
      </c>
      <c r="AL2170" t="s">
        <v>78</v>
      </c>
      <c r="AO2170" t="s">
        <v>5443</v>
      </c>
      <c r="AP2170" s="1">
        <v>44596.655555555553</v>
      </c>
      <c r="AQ2170" s="1">
        <v>43301.477083333331</v>
      </c>
    </row>
    <row r="2171" spans="1:43" x14ac:dyDescent="0.35">
      <c r="A2171" t="s">
        <v>14991</v>
      </c>
      <c r="B2171" t="s">
        <v>822</v>
      </c>
      <c r="C2171" t="s">
        <v>359</v>
      </c>
      <c r="H2171" t="s">
        <v>14992</v>
      </c>
      <c r="J2171" t="s">
        <v>3740</v>
      </c>
      <c r="K2171" t="s">
        <v>14993</v>
      </c>
      <c r="M2171" t="s">
        <v>14994</v>
      </c>
      <c r="N2171" t="s">
        <v>2409</v>
      </c>
      <c r="O2171">
        <v>85301</v>
      </c>
      <c r="P2171" t="s">
        <v>50</v>
      </c>
      <c r="U2171" s="1">
        <v>43979</v>
      </c>
      <c r="V2171" s="1">
        <v>43979</v>
      </c>
      <c r="AC2171" t="s">
        <v>53</v>
      </c>
      <c r="AD2171">
        <v>2969476244</v>
      </c>
      <c r="AE2171" s="1">
        <v>37207</v>
      </c>
      <c r="AG2171" t="s">
        <v>14995</v>
      </c>
      <c r="AH2171" t="s">
        <v>51</v>
      </c>
      <c r="AJ2171" t="s">
        <v>53</v>
      </c>
      <c r="AO2171" t="s">
        <v>8142</v>
      </c>
    </row>
    <row r="2172" spans="1:43" x14ac:dyDescent="0.35">
      <c r="A2172" t="s">
        <v>14996</v>
      </c>
      <c r="B2172" t="s">
        <v>14997</v>
      </c>
      <c r="C2172" t="s">
        <v>3418</v>
      </c>
      <c r="F2172" t="s">
        <v>14998</v>
      </c>
      <c r="H2172" t="s">
        <v>14999</v>
      </c>
      <c r="J2172" t="s">
        <v>15000</v>
      </c>
      <c r="K2172" t="s">
        <v>15001</v>
      </c>
      <c r="M2172" t="s">
        <v>2955</v>
      </c>
      <c r="N2172" t="s">
        <v>65</v>
      </c>
      <c r="O2172">
        <v>80020</v>
      </c>
      <c r="P2172" t="s">
        <v>50</v>
      </c>
      <c r="U2172" s="1">
        <v>43979</v>
      </c>
      <c r="V2172" s="1">
        <v>43979</v>
      </c>
      <c r="W2172" s="1">
        <v>43979.541666666664</v>
      </c>
      <c r="X2172" s="1">
        <v>43979.541666666664</v>
      </c>
      <c r="AC2172" t="s">
        <v>53</v>
      </c>
      <c r="AD2172">
        <v>2969872016</v>
      </c>
      <c r="AE2172" s="1">
        <v>43524.4</v>
      </c>
      <c r="AF2172" t="s">
        <v>15002</v>
      </c>
      <c r="AG2172" t="s">
        <v>15003</v>
      </c>
      <c r="AH2172" t="s">
        <v>51</v>
      </c>
      <c r="AJ2172" t="s">
        <v>53</v>
      </c>
      <c r="AL2172" t="s">
        <v>78</v>
      </c>
      <c r="AO2172" t="s">
        <v>5443</v>
      </c>
      <c r="AP2172" s="1">
        <v>43979.533333333333</v>
      </c>
    </row>
    <row r="2173" spans="1:43" x14ac:dyDescent="0.35">
      <c r="A2173" t="s">
        <v>15004</v>
      </c>
      <c r="B2173" t="s">
        <v>15005</v>
      </c>
      <c r="C2173" t="s">
        <v>10839</v>
      </c>
      <c r="F2173" t="s">
        <v>6796</v>
      </c>
      <c r="H2173" t="s">
        <v>15006</v>
      </c>
      <c r="J2173" t="s">
        <v>5844</v>
      </c>
      <c r="K2173" t="s">
        <v>9598</v>
      </c>
      <c r="M2173" t="s">
        <v>7031</v>
      </c>
      <c r="N2173" t="s">
        <v>65</v>
      </c>
      <c r="O2173">
        <v>80813</v>
      </c>
      <c r="P2173" t="s">
        <v>50</v>
      </c>
      <c r="U2173" s="1">
        <v>43979</v>
      </c>
      <c r="V2173" s="1">
        <v>43979</v>
      </c>
      <c r="W2173" s="1">
        <v>43979.493055555555</v>
      </c>
      <c r="X2173" s="1">
        <v>43979.493055555555</v>
      </c>
      <c r="AC2173" t="s">
        <v>53</v>
      </c>
      <c r="AD2173">
        <v>2969475403</v>
      </c>
      <c r="AE2173" s="1">
        <v>37166.661111111112</v>
      </c>
      <c r="AF2173" t="s">
        <v>5846</v>
      </c>
      <c r="AG2173" t="s">
        <v>15007</v>
      </c>
      <c r="AH2173" t="s">
        <v>51</v>
      </c>
      <c r="AJ2173" t="s">
        <v>53</v>
      </c>
      <c r="AL2173" t="s">
        <v>78</v>
      </c>
      <c r="AO2173" t="s">
        <v>5443</v>
      </c>
      <c r="AP2173" s="1">
        <v>45407.628472222219</v>
      </c>
    </row>
    <row r="2174" spans="1:43" x14ac:dyDescent="0.35">
      <c r="A2174" t="s">
        <v>15008</v>
      </c>
      <c r="B2174" t="s">
        <v>15009</v>
      </c>
      <c r="C2174" t="s">
        <v>4416</v>
      </c>
      <c r="F2174" t="s">
        <v>15010</v>
      </c>
      <c r="H2174" t="s">
        <v>15008</v>
      </c>
      <c r="J2174" t="s">
        <v>15011</v>
      </c>
      <c r="K2174" t="s">
        <v>15012</v>
      </c>
      <c r="M2174" t="s">
        <v>137</v>
      </c>
      <c r="N2174" t="s">
        <v>65</v>
      </c>
      <c r="O2174">
        <v>80229</v>
      </c>
      <c r="P2174" t="s">
        <v>50</v>
      </c>
      <c r="U2174" s="1">
        <v>43979</v>
      </c>
      <c r="V2174" s="1">
        <v>43979</v>
      </c>
      <c r="W2174" s="1">
        <v>43979.469444444447</v>
      </c>
      <c r="X2174" s="1">
        <v>43979.469444444447</v>
      </c>
      <c r="AC2174" t="s">
        <v>51</v>
      </c>
      <c r="AD2174">
        <v>1000000001</v>
      </c>
      <c r="AE2174" s="1">
        <v>39973.351388888892</v>
      </c>
      <c r="AF2174" t="s">
        <v>3377</v>
      </c>
      <c r="AG2174" t="s">
        <v>15013</v>
      </c>
      <c r="AH2174" t="s">
        <v>51</v>
      </c>
      <c r="AJ2174" t="s">
        <v>53</v>
      </c>
      <c r="AL2174" t="s">
        <v>78</v>
      </c>
      <c r="AO2174" t="s">
        <v>5443</v>
      </c>
      <c r="AP2174" s="1">
        <v>44287.522222222222</v>
      </c>
    </row>
    <row r="2175" spans="1:43" x14ac:dyDescent="0.35">
      <c r="A2175" t="s">
        <v>15014</v>
      </c>
      <c r="B2175" t="s">
        <v>15015</v>
      </c>
      <c r="C2175" t="s">
        <v>6538</v>
      </c>
      <c r="F2175">
        <v>7204928570</v>
      </c>
      <c r="H2175" t="s">
        <v>15014</v>
      </c>
      <c r="J2175" t="s">
        <v>15016</v>
      </c>
      <c r="K2175" t="s">
        <v>15017</v>
      </c>
      <c r="M2175" t="s">
        <v>137</v>
      </c>
      <c r="N2175" t="s">
        <v>65</v>
      </c>
      <c r="O2175">
        <v>80229</v>
      </c>
      <c r="P2175" t="s">
        <v>50</v>
      </c>
      <c r="U2175" s="1">
        <v>43979</v>
      </c>
      <c r="V2175" s="1">
        <v>43979</v>
      </c>
      <c r="W2175" s="1">
        <v>43979.458333333336</v>
      </c>
      <c r="X2175" s="1">
        <v>43979.458333333336</v>
      </c>
      <c r="AC2175" t="s">
        <v>53</v>
      </c>
      <c r="AD2175">
        <v>1000000001</v>
      </c>
      <c r="AE2175" s="1">
        <v>39973.351388888892</v>
      </c>
      <c r="AF2175" t="s">
        <v>3377</v>
      </c>
      <c r="AG2175" t="s">
        <v>15018</v>
      </c>
      <c r="AH2175" t="s">
        <v>51</v>
      </c>
      <c r="AJ2175" t="s">
        <v>53</v>
      </c>
      <c r="AL2175" t="s">
        <v>78</v>
      </c>
      <c r="AO2175" t="s">
        <v>5443</v>
      </c>
      <c r="AP2175" s="1">
        <v>44224.318749999999</v>
      </c>
    </row>
    <row r="2176" spans="1:43" x14ac:dyDescent="0.35">
      <c r="A2176" t="s">
        <v>15019</v>
      </c>
      <c r="B2176" t="s">
        <v>5114</v>
      </c>
      <c r="C2176" t="s">
        <v>1732</v>
      </c>
      <c r="F2176" t="s">
        <v>15020</v>
      </c>
      <c r="H2176" t="s">
        <v>15019</v>
      </c>
      <c r="I2176" t="s">
        <v>464</v>
      </c>
      <c r="J2176" t="s">
        <v>6387</v>
      </c>
      <c r="K2176" t="s">
        <v>15021</v>
      </c>
      <c r="M2176" t="s">
        <v>15022</v>
      </c>
      <c r="N2176" t="s">
        <v>15023</v>
      </c>
      <c r="O2176" s="2" t="s">
        <v>15024</v>
      </c>
      <c r="P2176" t="s">
        <v>50</v>
      </c>
      <c r="U2176" s="1">
        <v>43979</v>
      </c>
      <c r="V2176" s="1">
        <v>43979</v>
      </c>
      <c r="AC2176" t="s">
        <v>53</v>
      </c>
      <c r="AD2176">
        <v>2969484892</v>
      </c>
      <c r="AE2176" s="1">
        <v>37756</v>
      </c>
      <c r="AG2176" t="s">
        <v>15025</v>
      </c>
      <c r="AH2176" t="s">
        <v>51</v>
      </c>
      <c r="AJ2176" t="s">
        <v>53</v>
      </c>
      <c r="AO2176" t="s">
        <v>8142</v>
      </c>
    </row>
    <row r="2177" spans="1:43" x14ac:dyDescent="0.35">
      <c r="A2177" t="s">
        <v>15026</v>
      </c>
      <c r="B2177" t="s">
        <v>15027</v>
      </c>
      <c r="C2177" t="s">
        <v>1679</v>
      </c>
      <c r="F2177" t="s">
        <v>15028</v>
      </c>
      <c r="H2177" t="s">
        <v>15029</v>
      </c>
      <c r="J2177" t="s">
        <v>15030</v>
      </c>
      <c r="K2177" t="s">
        <v>15031</v>
      </c>
      <c r="M2177" t="s">
        <v>1553</v>
      </c>
      <c r="N2177" t="s">
        <v>65</v>
      </c>
      <c r="O2177">
        <v>81201</v>
      </c>
      <c r="P2177" t="s">
        <v>50</v>
      </c>
      <c r="U2177" s="1">
        <v>43980</v>
      </c>
      <c r="V2177" s="1">
        <v>43980</v>
      </c>
      <c r="W2177" s="1">
        <v>43980.443055555559</v>
      </c>
      <c r="X2177" s="1">
        <v>43980.443055555559</v>
      </c>
      <c r="AC2177" t="s">
        <v>53</v>
      </c>
      <c r="AD2177">
        <v>2969955600</v>
      </c>
      <c r="AE2177" s="1">
        <v>43901.518750000003</v>
      </c>
      <c r="AF2177" t="s">
        <v>15032</v>
      </c>
      <c r="AG2177" t="s">
        <v>15033</v>
      </c>
      <c r="AH2177" t="s">
        <v>51</v>
      </c>
      <c r="AJ2177" t="s">
        <v>53</v>
      </c>
      <c r="AL2177" t="s">
        <v>78</v>
      </c>
      <c r="AO2177" t="s">
        <v>5443</v>
      </c>
      <c r="AP2177" s="1">
        <v>45317.529166666667</v>
      </c>
      <c r="AQ2177" s="1">
        <v>44868.479861111111</v>
      </c>
    </row>
    <row r="2178" spans="1:43" x14ac:dyDescent="0.35">
      <c r="A2178" t="s">
        <v>15034</v>
      </c>
      <c r="B2178" t="s">
        <v>15035</v>
      </c>
      <c r="C2178" t="s">
        <v>9098</v>
      </c>
      <c r="F2178" t="s">
        <v>15036</v>
      </c>
      <c r="H2178" t="s">
        <v>15034</v>
      </c>
      <c r="J2178" t="s">
        <v>11240</v>
      </c>
      <c r="N2178" t="s">
        <v>15037</v>
      </c>
      <c r="O2178">
        <v>55112</v>
      </c>
      <c r="P2178" t="s">
        <v>50</v>
      </c>
      <c r="U2178" s="1">
        <v>43980</v>
      </c>
      <c r="V2178" s="1">
        <v>43980</v>
      </c>
      <c r="W2178" s="1">
        <v>43980.375</v>
      </c>
      <c r="X2178" s="1">
        <v>43980.375</v>
      </c>
      <c r="AC2178" t="s">
        <v>53</v>
      </c>
      <c r="AD2178">
        <v>2969556178</v>
      </c>
      <c r="AE2178" s="1">
        <v>40472.707638888889</v>
      </c>
      <c r="AF2178" t="s">
        <v>11241</v>
      </c>
      <c r="AG2178" t="s">
        <v>15038</v>
      </c>
      <c r="AH2178" t="s">
        <v>51</v>
      </c>
      <c r="AJ2178" t="s">
        <v>53</v>
      </c>
      <c r="AL2178" t="s">
        <v>78</v>
      </c>
      <c r="AO2178" t="s">
        <v>8142</v>
      </c>
    </row>
    <row r="2179" spans="1:43" x14ac:dyDescent="0.35">
      <c r="A2179" t="s">
        <v>15039</v>
      </c>
      <c r="B2179" t="s">
        <v>11407</v>
      </c>
      <c r="C2179" t="s">
        <v>15040</v>
      </c>
      <c r="F2179" t="s">
        <v>15041</v>
      </c>
      <c r="H2179" t="s">
        <v>15042</v>
      </c>
      <c r="J2179" t="s">
        <v>14883</v>
      </c>
      <c r="N2179" t="s">
        <v>287</v>
      </c>
      <c r="O2179" t="s">
        <v>15043</v>
      </c>
      <c r="P2179" t="s">
        <v>50</v>
      </c>
      <c r="U2179" s="1">
        <v>43980</v>
      </c>
      <c r="V2179" s="1">
        <v>43980</v>
      </c>
      <c r="W2179" s="1">
        <v>43980.504166666666</v>
      </c>
      <c r="X2179" s="1">
        <v>43980.504166666666</v>
      </c>
      <c r="AC2179" t="s">
        <v>53</v>
      </c>
      <c r="AD2179">
        <v>2969523320</v>
      </c>
      <c r="AE2179" s="1">
        <v>39126.543749999997</v>
      </c>
      <c r="AF2179" t="s">
        <v>14884</v>
      </c>
      <c r="AG2179" t="s">
        <v>15044</v>
      </c>
      <c r="AH2179" t="s">
        <v>51</v>
      </c>
      <c r="AJ2179" t="s">
        <v>53</v>
      </c>
      <c r="AL2179" t="s">
        <v>78</v>
      </c>
      <c r="AO2179" t="s">
        <v>8142</v>
      </c>
      <c r="AP2179" s="1">
        <v>44636.509027777778</v>
      </c>
    </row>
    <row r="2180" spans="1:43" x14ac:dyDescent="0.35">
      <c r="A2180" t="s">
        <v>15045</v>
      </c>
      <c r="B2180" t="s">
        <v>15046</v>
      </c>
      <c r="C2180" t="s">
        <v>97</v>
      </c>
      <c r="F2180">
        <f>1815-842-4215</f>
        <v>-3242</v>
      </c>
      <c r="H2180" t="s">
        <v>15045</v>
      </c>
      <c r="J2180" t="s">
        <v>6387</v>
      </c>
      <c r="N2180" t="s">
        <v>14739</v>
      </c>
      <c r="O2180">
        <v>61764</v>
      </c>
      <c r="P2180" t="s">
        <v>50</v>
      </c>
      <c r="U2180" s="1">
        <v>43980</v>
      </c>
      <c r="V2180" s="1">
        <v>43980</v>
      </c>
      <c r="AC2180" t="s">
        <v>53</v>
      </c>
      <c r="AD2180">
        <v>2969484892</v>
      </c>
      <c r="AE2180" s="1">
        <v>37756</v>
      </c>
      <c r="AG2180" t="s">
        <v>15047</v>
      </c>
      <c r="AH2180" t="s">
        <v>51</v>
      </c>
      <c r="AJ2180" t="s">
        <v>53</v>
      </c>
      <c r="AO2180" t="s">
        <v>8142</v>
      </c>
    </row>
    <row r="2181" spans="1:43" x14ac:dyDescent="0.35">
      <c r="A2181" t="s">
        <v>15048</v>
      </c>
      <c r="B2181" t="s">
        <v>15049</v>
      </c>
      <c r="C2181" t="s">
        <v>15050</v>
      </c>
      <c r="F2181">
        <f>1208-792-1914</f>
        <v>-1498</v>
      </c>
      <c r="H2181" t="s">
        <v>15048</v>
      </c>
      <c r="J2181" t="s">
        <v>15051</v>
      </c>
      <c r="K2181" t="s">
        <v>2029</v>
      </c>
      <c r="L2181" t="s">
        <v>2030</v>
      </c>
      <c r="M2181" t="s">
        <v>1307</v>
      </c>
      <c r="N2181" t="s">
        <v>264</v>
      </c>
      <c r="O2181">
        <v>77380</v>
      </c>
      <c r="P2181" t="s">
        <v>50</v>
      </c>
      <c r="U2181" s="1">
        <v>43980</v>
      </c>
      <c r="V2181" s="1">
        <v>43980</v>
      </c>
      <c r="AC2181" t="s">
        <v>53</v>
      </c>
      <c r="AD2181">
        <v>2969532847</v>
      </c>
      <c r="AE2181" s="1">
        <v>39580.404166666667</v>
      </c>
      <c r="AG2181" t="s">
        <v>15052</v>
      </c>
      <c r="AH2181" t="s">
        <v>51</v>
      </c>
      <c r="AJ2181" t="s">
        <v>53</v>
      </c>
      <c r="AO2181" t="s">
        <v>8142</v>
      </c>
    </row>
    <row r="2182" spans="1:43" x14ac:dyDescent="0.35">
      <c r="A2182" t="s">
        <v>15053</v>
      </c>
      <c r="B2182" t="s">
        <v>822</v>
      </c>
      <c r="C2182" t="s">
        <v>15054</v>
      </c>
      <c r="F2182" t="s">
        <v>15055</v>
      </c>
      <c r="H2182" t="s">
        <v>15053</v>
      </c>
      <c r="J2182" t="s">
        <v>1673</v>
      </c>
      <c r="P2182" t="s">
        <v>50</v>
      </c>
      <c r="U2182" s="1">
        <v>43980</v>
      </c>
      <c r="V2182" s="1">
        <v>43980</v>
      </c>
      <c r="AC2182" t="s">
        <v>53</v>
      </c>
      <c r="AD2182">
        <v>2969473349</v>
      </c>
      <c r="AE2182" s="1">
        <v>37012.460416666669</v>
      </c>
      <c r="AG2182" t="s">
        <v>15056</v>
      </c>
      <c r="AH2182" t="s">
        <v>51</v>
      </c>
      <c r="AJ2182" t="s">
        <v>53</v>
      </c>
      <c r="AO2182" t="s">
        <v>8142</v>
      </c>
    </row>
    <row r="2183" spans="1:43" x14ac:dyDescent="0.35">
      <c r="A2183" t="s">
        <v>15057</v>
      </c>
      <c r="B2183" t="s">
        <v>15058</v>
      </c>
      <c r="C2183" t="s">
        <v>7769</v>
      </c>
      <c r="F2183" t="s">
        <v>15059</v>
      </c>
      <c r="H2183" t="s">
        <v>15060</v>
      </c>
      <c r="J2183" t="s">
        <v>3200</v>
      </c>
      <c r="K2183" t="s">
        <v>15061</v>
      </c>
      <c r="M2183" t="s">
        <v>137</v>
      </c>
      <c r="N2183" t="s">
        <v>65</v>
      </c>
      <c r="O2183">
        <v>80202</v>
      </c>
      <c r="P2183" t="s">
        <v>50</v>
      </c>
      <c r="U2183" s="1">
        <v>43983</v>
      </c>
      <c r="V2183" s="1">
        <v>43983</v>
      </c>
      <c r="W2183" s="1">
        <v>43983.637499999997</v>
      </c>
      <c r="X2183" s="1">
        <v>43983.637499999997</v>
      </c>
      <c r="AC2183" t="s">
        <v>53</v>
      </c>
      <c r="AD2183">
        <v>2969475428</v>
      </c>
      <c r="AE2183" s="1">
        <v>37166.661111111112</v>
      </c>
      <c r="AF2183" t="s">
        <v>15062</v>
      </c>
      <c r="AG2183" t="s">
        <v>15063</v>
      </c>
      <c r="AH2183" t="s">
        <v>51</v>
      </c>
      <c r="AJ2183" t="s">
        <v>53</v>
      </c>
      <c r="AL2183" t="s">
        <v>78</v>
      </c>
      <c r="AO2183" t="s">
        <v>5443</v>
      </c>
      <c r="AP2183" s="1">
        <v>45463.493055555555</v>
      </c>
      <c r="AQ2183" s="1">
        <v>45461.392361111109</v>
      </c>
    </row>
    <row r="2184" spans="1:43" x14ac:dyDescent="0.35">
      <c r="A2184" t="s">
        <v>15064</v>
      </c>
      <c r="B2184" t="s">
        <v>15065</v>
      </c>
      <c r="C2184" t="s">
        <v>5456</v>
      </c>
      <c r="F2184">
        <v>15755125562</v>
      </c>
      <c r="H2184" t="s">
        <v>15064</v>
      </c>
      <c r="J2184" t="s">
        <v>15066</v>
      </c>
      <c r="K2184" t="s">
        <v>15067</v>
      </c>
      <c r="M2184" t="s">
        <v>15068</v>
      </c>
      <c r="N2184" t="s">
        <v>253</v>
      </c>
      <c r="O2184">
        <v>88435</v>
      </c>
      <c r="P2184" t="s">
        <v>50</v>
      </c>
      <c r="U2184" s="1">
        <v>43984</v>
      </c>
      <c r="V2184" s="1">
        <v>43984</v>
      </c>
      <c r="W2184" s="1">
        <v>43984.675000000003</v>
      </c>
      <c r="X2184" s="1">
        <v>43984.675000000003</v>
      </c>
      <c r="AC2184" t="s">
        <v>51</v>
      </c>
      <c r="AD2184">
        <v>1000000001</v>
      </c>
      <c r="AE2184" s="1">
        <v>39973.351388888892</v>
      </c>
      <c r="AF2184" t="s">
        <v>3377</v>
      </c>
      <c r="AG2184" t="s">
        <v>15069</v>
      </c>
      <c r="AH2184" t="s">
        <v>51</v>
      </c>
      <c r="AJ2184" t="s">
        <v>53</v>
      </c>
      <c r="AL2184" t="s">
        <v>78</v>
      </c>
      <c r="AO2184" t="s">
        <v>5443</v>
      </c>
      <c r="AP2184" s="1">
        <v>44298.615972222222</v>
      </c>
    </row>
    <row r="2185" spans="1:43" x14ac:dyDescent="0.35">
      <c r="A2185" t="s">
        <v>15070</v>
      </c>
      <c r="B2185" t="s">
        <v>15071</v>
      </c>
      <c r="C2185" t="s">
        <v>1865</v>
      </c>
      <c r="F2185">
        <v>7179772712</v>
      </c>
      <c r="H2185" t="s">
        <v>15070</v>
      </c>
      <c r="J2185" t="s">
        <v>2028</v>
      </c>
      <c r="U2185" s="1">
        <v>43984</v>
      </c>
      <c r="V2185" s="1">
        <v>43984</v>
      </c>
      <c r="AC2185" t="s">
        <v>53</v>
      </c>
      <c r="AD2185">
        <v>2969532847</v>
      </c>
      <c r="AE2185" s="1">
        <v>39580.404166666667</v>
      </c>
      <c r="AG2185" t="s">
        <v>15072</v>
      </c>
      <c r="AH2185" t="s">
        <v>51</v>
      </c>
      <c r="AJ2185" t="s">
        <v>53</v>
      </c>
      <c r="AO2185" t="s">
        <v>8142</v>
      </c>
    </row>
    <row r="2186" spans="1:43" x14ac:dyDescent="0.35">
      <c r="A2186" t="s">
        <v>15073</v>
      </c>
      <c r="B2186" t="s">
        <v>15074</v>
      </c>
      <c r="C2186" t="s">
        <v>587</v>
      </c>
      <c r="F2186">
        <v>3038348265</v>
      </c>
      <c r="H2186" t="s">
        <v>15075</v>
      </c>
      <c r="J2186" t="s">
        <v>15076</v>
      </c>
      <c r="K2186" t="s">
        <v>15077</v>
      </c>
      <c r="M2186" t="s">
        <v>137</v>
      </c>
      <c r="N2186" t="s">
        <v>65</v>
      </c>
      <c r="O2186">
        <v>80221</v>
      </c>
      <c r="P2186" t="s">
        <v>50</v>
      </c>
      <c r="U2186" s="1">
        <v>43984</v>
      </c>
      <c r="V2186" s="1">
        <v>43984</v>
      </c>
      <c r="W2186" s="1">
        <v>43984.813888888886</v>
      </c>
      <c r="X2186" s="1">
        <v>43984.813888888886</v>
      </c>
      <c r="AC2186" t="s">
        <v>53</v>
      </c>
      <c r="AD2186">
        <v>1000000001</v>
      </c>
      <c r="AE2186" s="1">
        <v>39973.351388888892</v>
      </c>
      <c r="AF2186" t="s">
        <v>3377</v>
      </c>
      <c r="AG2186" t="s">
        <v>15078</v>
      </c>
      <c r="AH2186" t="s">
        <v>51</v>
      </c>
      <c r="AJ2186" t="s">
        <v>53</v>
      </c>
      <c r="AL2186" t="s">
        <v>78</v>
      </c>
      <c r="AO2186" t="s">
        <v>5443</v>
      </c>
      <c r="AP2186" s="1">
        <v>44536.755555555559</v>
      </c>
    </row>
    <row r="2187" spans="1:43" x14ac:dyDescent="0.35">
      <c r="A2187" t="s">
        <v>15079</v>
      </c>
      <c r="B2187" t="s">
        <v>15080</v>
      </c>
      <c r="C2187" t="s">
        <v>7753</v>
      </c>
      <c r="F2187" t="s">
        <v>15081</v>
      </c>
      <c r="H2187" t="s">
        <v>15082</v>
      </c>
      <c r="J2187" t="s">
        <v>1910</v>
      </c>
      <c r="K2187" t="s">
        <v>12979</v>
      </c>
      <c r="M2187" t="s">
        <v>12925</v>
      </c>
      <c r="N2187" t="s">
        <v>12926</v>
      </c>
      <c r="O2187">
        <v>47842</v>
      </c>
      <c r="P2187" t="s">
        <v>50</v>
      </c>
      <c r="U2187" s="1">
        <v>43985</v>
      </c>
      <c r="V2187" s="1">
        <v>43985</v>
      </c>
      <c r="AC2187" t="s">
        <v>53</v>
      </c>
      <c r="AD2187">
        <v>2969735272</v>
      </c>
      <c r="AE2187" s="1">
        <v>42845.40902777778</v>
      </c>
      <c r="AG2187" t="s">
        <v>15083</v>
      </c>
      <c r="AH2187" t="s">
        <v>51</v>
      </c>
      <c r="AJ2187" t="s">
        <v>53</v>
      </c>
      <c r="AO2187" t="s">
        <v>8142</v>
      </c>
    </row>
    <row r="2188" spans="1:43" x14ac:dyDescent="0.35">
      <c r="A2188" t="s">
        <v>15084</v>
      </c>
      <c r="B2188" t="s">
        <v>507</v>
      </c>
      <c r="C2188" t="s">
        <v>11825</v>
      </c>
      <c r="F2188">
        <f>1812-298-2125</f>
        <v>-611</v>
      </c>
      <c r="H2188" t="s">
        <v>15085</v>
      </c>
      <c r="I2188" t="s">
        <v>464</v>
      </c>
      <c r="J2188" t="s">
        <v>6387</v>
      </c>
      <c r="N2188" t="s">
        <v>15086</v>
      </c>
      <c r="O2188">
        <v>47866</v>
      </c>
      <c r="P2188" t="s">
        <v>50</v>
      </c>
      <c r="U2188" s="1">
        <v>43985</v>
      </c>
      <c r="V2188" s="1">
        <v>43985</v>
      </c>
      <c r="AC2188" t="s">
        <v>53</v>
      </c>
      <c r="AD2188">
        <v>2969484892</v>
      </c>
      <c r="AE2188" s="1">
        <v>37756</v>
      </c>
      <c r="AG2188" t="s">
        <v>15087</v>
      </c>
      <c r="AH2188" t="s">
        <v>51</v>
      </c>
      <c r="AJ2188" t="s">
        <v>53</v>
      </c>
      <c r="AO2188" t="s">
        <v>8142</v>
      </c>
    </row>
    <row r="2189" spans="1:43" x14ac:dyDescent="0.35">
      <c r="A2189" t="s">
        <v>15088</v>
      </c>
      <c r="B2189" t="s">
        <v>15089</v>
      </c>
      <c r="C2189" t="s">
        <v>2937</v>
      </c>
      <c r="F2189">
        <v>7174330361</v>
      </c>
      <c r="H2189" t="s">
        <v>15088</v>
      </c>
      <c r="J2189" t="s">
        <v>323</v>
      </c>
      <c r="U2189" s="1">
        <v>43986</v>
      </c>
      <c r="V2189" s="1">
        <v>43986</v>
      </c>
      <c r="AC2189" t="s">
        <v>53</v>
      </c>
      <c r="AD2189">
        <v>2969551137</v>
      </c>
      <c r="AE2189" s="1">
        <v>40288.591666666667</v>
      </c>
      <c r="AG2189" t="s">
        <v>15090</v>
      </c>
      <c r="AH2189" t="s">
        <v>51</v>
      </c>
      <c r="AJ2189" t="s">
        <v>53</v>
      </c>
      <c r="AO2189" t="s">
        <v>8142</v>
      </c>
    </row>
    <row r="2190" spans="1:43" x14ac:dyDescent="0.35">
      <c r="A2190" t="s">
        <v>15091</v>
      </c>
      <c r="B2190" t="s">
        <v>15092</v>
      </c>
      <c r="C2190" t="s">
        <v>15093</v>
      </c>
      <c r="F2190">
        <v>15053396416</v>
      </c>
      <c r="H2190" t="s">
        <v>15091</v>
      </c>
      <c r="J2190" t="s">
        <v>15094</v>
      </c>
      <c r="K2190" t="s">
        <v>15095</v>
      </c>
      <c r="M2190" t="s">
        <v>1130</v>
      </c>
      <c r="N2190" t="s">
        <v>253</v>
      </c>
      <c r="O2190">
        <v>87801</v>
      </c>
      <c r="P2190" t="s">
        <v>50</v>
      </c>
      <c r="U2190" s="1">
        <v>43986</v>
      </c>
      <c r="V2190" s="1">
        <v>43986</v>
      </c>
      <c r="W2190" s="1">
        <v>43986.695833333331</v>
      </c>
      <c r="X2190" s="1">
        <v>43986.695833333331</v>
      </c>
      <c r="AC2190" t="s">
        <v>51</v>
      </c>
      <c r="AD2190">
        <v>2969563440</v>
      </c>
      <c r="AE2190" s="1">
        <v>40700.363194444442</v>
      </c>
      <c r="AF2190" t="s">
        <v>15096</v>
      </c>
      <c r="AG2190" t="s">
        <v>15097</v>
      </c>
      <c r="AH2190" t="s">
        <v>51</v>
      </c>
      <c r="AJ2190" t="s">
        <v>53</v>
      </c>
      <c r="AL2190" t="s">
        <v>78</v>
      </c>
      <c r="AO2190" t="s">
        <v>5443</v>
      </c>
      <c r="AP2190" s="1">
        <v>44594.763194444444</v>
      </c>
      <c r="AQ2190" s="1">
        <v>44594.411111111112</v>
      </c>
    </row>
    <row r="2191" spans="1:43" x14ac:dyDescent="0.35">
      <c r="A2191" t="s">
        <v>15098</v>
      </c>
      <c r="B2191" t="s">
        <v>15099</v>
      </c>
      <c r="C2191" t="s">
        <v>15100</v>
      </c>
      <c r="F2191" t="s">
        <v>15101</v>
      </c>
      <c r="H2191" t="s">
        <v>15102</v>
      </c>
      <c r="J2191" t="s">
        <v>323</v>
      </c>
      <c r="P2191" t="s">
        <v>50</v>
      </c>
      <c r="U2191" s="1">
        <v>43986</v>
      </c>
      <c r="V2191" s="1">
        <v>43986</v>
      </c>
      <c r="AC2191" t="s">
        <v>53</v>
      </c>
      <c r="AD2191">
        <v>2969551137</v>
      </c>
      <c r="AE2191" s="1">
        <v>40288.591666666667</v>
      </c>
      <c r="AG2191" t="s">
        <v>15103</v>
      </c>
      <c r="AH2191" t="s">
        <v>51</v>
      </c>
      <c r="AJ2191" t="s">
        <v>53</v>
      </c>
      <c r="AO2191" t="s">
        <v>8142</v>
      </c>
    </row>
    <row r="2192" spans="1:43" x14ac:dyDescent="0.35">
      <c r="A2192" t="s">
        <v>15104</v>
      </c>
      <c r="B2192" t="s">
        <v>15105</v>
      </c>
      <c r="C2192" t="s">
        <v>15106</v>
      </c>
      <c r="F2192">
        <v>7208782995</v>
      </c>
      <c r="H2192" t="s">
        <v>15104</v>
      </c>
      <c r="J2192" t="s">
        <v>15107</v>
      </c>
      <c r="K2192" t="s">
        <v>15108</v>
      </c>
      <c r="M2192" t="s">
        <v>10076</v>
      </c>
      <c r="N2192" t="s">
        <v>65</v>
      </c>
      <c r="O2192">
        <v>81082</v>
      </c>
      <c r="P2192" t="s">
        <v>50</v>
      </c>
      <c r="U2192" s="1">
        <v>43986</v>
      </c>
      <c r="V2192" s="1">
        <v>43986</v>
      </c>
      <c r="W2192" s="1">
        <v>43986.398611111108</v>
      </c>
      <c r="X2192" s="1">
        <v>43986.398611111108</v>
      </c>
      <c r="AC2192" t="s">
        <v>53</v>
      </c>
      <c r="AD2192">
        <v>2972162011</v>
      </c>
      <c r="AE2192" s="1">
        <v>44907.65347222222</v>
      </c>
      <c r="AG2192" t="s">
        <v>15109</v>
      </c>
      <c r="AH2192" t="s">
        <v>51</v>
      </c>
      <c r="AJ2192" t="s">
        <v>53</v>
      </c>
      <c r="AL2192" t="s">
        <v>78</v>
      </c>
      <c r="AO2192" t="s">
        <v>5443</v>
      </c>
      <c r="AP2192" s="1">
        <v>44810.644444444442</v>
      </c>
    </row>
    <row r="2193" spans="1:43" x14ac:dyDescent="0.35">
      <c r="A2193" t="s">
        <v>15110</v>
      </c>
      <c r="B2193" t="s">
        <v>1965</v>
      </c>
      <c r="C2193" t="s">
        <v>15111</v>
      </c>
      <c r="F2193" t="s">
        <v>15112</v>
      </c>
      <c r="H2193" t="s">
        <v>15113</v>
      </c>
      <c r="I2193" t="s">
        <v>464</v>
      </c>
      <c r="J2193" t="s">
        <v>465</v>
      </c>
      <c r="K2193" t="s">
        <v>15114</v>
      </c>
      <c r="M2193" t="s">
        <v>13563</v>
      </c>
      <c r="N2193" t="s">
        <v>11619</v>
      </c>
      <c r="O2193">
        <v>12831</v>
      </c>
      <c r="P2193" t="s">
        <v>50</v>
      </c>
      <c r="U2193" s="1">
        <v>43986</v>
      </c>
      <c r="V2193" s="1">
        <v>43986</v>
      </c>
      <c r="AC2193" t="s">
        <v>53</v>
      </c>
      <c r="AD2193">
        <v>2969543968</v>
      </c>
      <c r="AE2193" s="1">
        <v>40032.470138888886</v>
      </c>
      <c r="AG2193" t="s">
        <v>15115</v>
      </c>
      <c r="AH2193" t="s">
        <v>51</v>
      </c>
      <c r="AJ2193" t="s">
        <v>53</v>
      </c>
      <c r="AO2193" t="s">
        <v>8142</v>
      </c>
    </row>
    <row r="2194" spans="1:43" x14ac:dyDescent="0.35">
      <c r="A2194" t="s">
        <v>15116</v>
      </c>
      <c r="B2194" t="s">
        <v>315</v>
      </c>
      <c r="C2194" t="s">
        <v>5954</v>
      </c>
      <c r="H2194" t="s">
        <v>15117</v>
      </c>
      <c r="J2194" t="s">
        <v>15118</v>
      </c>
      <c r="P2194" t="s">
        <v>50</v>
      </c>
      <c r="U2194" s="1">
        <v>43986</v>
      </c>
      <c r="V2194" s="1">
        <v>43986</v>
      </c>
      <c r="W2194" s="1">
        <v>43986.57916666667</v>
      </c>
      <c r="X2194" s="1">
        <v>43986.57916666667</v>
      </c>
      <c r="AC2194" t="s">
        <v>53</v>
      </c>
      <c r="AD2194">
        <v>2969722719</v>
      </c>
      <c r="AE2194" s="1">
        <v>42765.398611111108</v>
      </c>
      <c r="AF2194" t="s">
        <v>15119</v>
      </c>
      <c r="AG2194" t="s">
        <v>15120</v>
      </c>
      <c r="AH2194" t="s">
        <v>51</v>
      </c>
      <c r="AJ2194" t="s">
        <v>53</v>
      </c>
      <c r="AL2194" t="s">
        <v>68</v>
      </c>
      <c r="AO2194" t="s">
        <v>5443</v>
      </c>
      <c r="AP2194" s="1">
        <v>45460.459027777775</v>
      </c>
      <c r="AQ2194" s="1">
        <v>45405.681250000001</v>
      </c>
    </row>
    <row r="2195" spans="1:43" x14ac:dyDescent="0.35">
      <c r="A2195" t="s">
        <v>15121</v>
      </c>
      <c r="B2195" t="s">
        <v>15122</v>
      </c>
      <c r="C2195" t="s">
        <v>15123</v>
      </c>
      <c r="D2195" t="s">
        <v>451</v>
      </c>
      <c r="F2195" t="s">
        <v>47</v>
      </c>
      <c r="H2195" t="s">
        <v>15124</v>
      </c>
      <c r="I2195" t="s">
        <v>179</v>
      </c>
      <c r="J2195" t="s">
        <v>49</v>
      </c>
      <c r="P2195" t="s">
        <v>50</v>
      </c>
      <c r="U2195" s="1">
        <v>43986.458333333336</v>
      </c>
      <c r="V2195" s="1">
        <v>43986.458333333336</v>
      </c>
      <c r="AC2195" t="s">
        <v>53</v>
      </c>
      <c r="AD2195">
        <v>2969485219</v>
      </c>
      <c r="AE2195" s="1">
        <v>37784</v>
      </c>
      <c r="AG2195" t="s">
        <v>15125</v>
      </c>
      <c r="AH2195" t="s">
        <v>53</v>
      </c>
      <c r="AJ2195" t="s">
        <v>53</v>
      </c>
      <c r="AK2195" t="s">
        <v>15126</v>
      </c>
      <c r="AO2195" t="s">
        <v>54</v>
      </c>
    </row>
    <row r="2196" spans="1:43" x14ac:dyDescent="0.35">
      <c r="A2196" t="s">
        <v>15127</v>
      </c>
      <c r="B2196" t="s">
        <v>12317</v>
      </c>
      <c r="C2196" t="s">
        <v>952</v>
      </c>
      <c r="H2196" t="s">
        <v>15128</v>
      </c>
      <c r="I2196" t="s">
        <v>1909</v>
      </c>
      <c r="J2196" t="s">
        <v>3478</v>
      </c>
      <c r="P2196" t="s">
        <v>50</v>
      </c>
      <c r="U2196" s="1">
        <v>43986.59375</v>
      </c>
      <c r="V2196" s="1">
        <v>43986.59375</v>
      </c>
      <c r="W2196" s="1">
        <v>43987.430555555555</v>
      </c>
      <c r="X2196" s="1">
        <v>43987.430555555555</v>
      </c>
      <c r="AC2196" t="s">
        <v>53</v>
      </c>
      <c r="AD2196">
        <v>2969475096</v>
      </c>
      <c r="AE2196" s="1">
        <v>37141</v>
      </c>
      <c r="AF2196" t="s">
        <v>4067</v>
      </c>
      <c r="AG2196" t="s">
        <v>15129</v>
      </c>
      <c r="AH2196" t="s">
        <v>53</v>
      </c>
      <c r="AJ2196" t="s">
        <v>53</v>
      </c>
      <c r="AK2196" t="s">
        <v>15130</v>
      </c>
      <c r="AL2196" t="s">
        <v>68</v>
      </c>
      <c r="AO2196" t="s">
        <v>54</v>
      </c>
      <c r="AP2196" s="1">
        <v>45182.602777777778</v>
      </c>
      <c r="AQ2196" s="1">
        <v>44754.676388888889</v>
      </c>
    </row>
    <row r="2197" spans="1:43" x14ac:dyDescent="0.35">
      <c r="A2197" t="s">
        <v>15131</v>
      </c>
      <c r="B2197" t="s">
        <v>15132</v>
      </c>
      <c r="C2197" t="s">
        <v>961</v>
      </c>
      <c r="F2197" t="s">
        <v>15133</v>
      </c>
      <c r="G2197">
        <v>9702109808</v>
      </c>
      <c r="H2197" t="s">
        <v>15134</v>
      </c>
      <c r="I2197" t="s">
        <v>200</v>
      </c>
      <c r="J2197" t="s">
        <v>15135</v>
      </c>
      <c r="K2197" t="s">
        <v>15136</v>
      </c>
      <c r="M2197" t="s">
        <v>15137</v>
      </c>
      <c r="N2197" t="s">
        <v>213</v>
      </c>
      <c r="O2197">
        <v>81523</v>
      </c>
      <c r="P2197" t="s">
        <v>50</v>
      </c>
      <c r="U2197" s="1">
        <v>43987</v>
      </c>
      <c r="V2197" s="1">
        <v>43987</v>
      </c>
      <c r="W2197" s="1">
        <v>43987.577777777777</v>
      </c>
      <c r="X2197" s="1">
        <v>43987.577777777777</v>
      </c>
      <c r="AC2197" t="s">
        <v>51</v>
      </c>
      <c r="AD2197">
        <v>2969698554</v>
      </c>
      <c r="AE2197" s="1">
        <v>42487.467361111114</v>
      </c>
      <c r="AF2197" t="s">
        <v>15138</v>
      </c>
      <c r="AG2197" t="s">
        <v>15139</v>
      </c>
      <c r="AH2197" t="s">
        <v>51</v>
      </c>
      <c r="AJ2197" t="s">
        <v>53</v>
      </c>
      <c r="AL2197" t="s">
        <v>78</v>
      </c>
      <c r="AO2197" t="s">
        <v>5443</v>
      </c>
      <c r="AP2197" s="1">
        <v>45368.847916666666</v>
      </c>
      <c r="AQ2197" s="1">
        <v>44710.606249999997</v>
      </c>
    </row>
    <row r="2198" spans="1:43" x14ac:dyDescent="0.35">
      <c r="A2198" t="s">
        <v>15140</v>
      </c>
      <c r="B2198" t="s">
        <v>15141</v>
      </c>
      <c r="C2198" t="s">
        <v>15142</v>
      </c>
      <c r="F2198">
        <v>18312364499</v>
      </c>
      <c r="H2198" t="s">
        <v>15143</v>
      </c>
      <c r="J2198" t="s">
        <v>6642</v>
      </c>
      <c r="K2198" t="s">
        <v>6643</v>
      </c>
      <c r="M2198" t="s">
        <v>6644</v>
      </c>
      <c r="N2198" t="s">
        <v>6033</v>
      </c>
      <c r="O2198">
        <v>95827</v>
      </c>
      <c r="P2198" t="s">
        <v>50</v>
      </c>
      <c r="U2198" s="1">
        <v>43987</v>
      </c>
      <c r="V2198" s="1">
        <v>43987</v>
      </c>
      <c r="AC2198" t="s">
        <v>53</v>
      </c>
      <c r="AD2198">
        <v>2969476247</v>
      </c>
      <c r="AE2198" s="1">
        <v>37207</v>
      </c>
      <c r="AG2198" t="s">
        <v>15144</v>
      </c>
      <c r="AH2198" t="s">
        <v>51</v>
      </c>
      <c r="AJ2198" t="s">
        <v>53</v>
      </c>
      <c r="AO2198" t="s">
        <v>8142</v>
      </c>
    </row>
    <row r="2199" spans="1:43" x14ac:dyDescent="0.35">
      <c r="A2199" t="s">
        <v>15145</v>
      </c>
      <c r="B2199" t="s">
        <v>15146</v>
      </c>
      <c r="C2199" t="s">
        <v>7955</v>
      </c>
      <c r="F2199">
        <v>4327580027</v>
      </c>
      <c r="H2199" t="s">
        <v>15147</v>
      </c>
      <c r="J2199" t="s">
        <v>15148</v>
      </c>
      <c r="K2199" t="s">
        <v>15149</v>
      </c>
      <c r="M2199" t="s">
        <v>4856</v>
      </c>
      <c r="N2199" t="s">
        <v>264</v>
      </c>
      <c r="O2199">
        <v>79360</v>
      </c>
      <c r="P2199" t="s">
        <v>50</v>
      </c>
      <c r="U2199" s="1">
        <v>43987</v>
      </c>
      <c r="V2199" s="1">
        <v>43987</v>
      </c>
      <c r="W2199" s="1">
        <v>43987.505555555559</v>
      </c>
      <c r="X2199" s="1">
        <v>43987.505555555559</v>
      </c>
      <c r="AC2199" t="s">
        <v>53</v>
      </c>
      <c r="AD2199">
        <v>2972212172</v>
      </c>
      <c r="AE2199" s="1">
        <v>44956.644444444442</v>
      </c>
      <c r="AF2199" t="s">
        <v>15150</v>
      </c>
      <c r="AG2199" t="s">
        <v>15151</v>
      </c>
      <c r="AH2199" t="s">
        <v>51</v>
      </c>
      <c r="AJ2199" t="s">
        <v>53</v>
      </c>
      <c r="AL2199" t="s">
        <v>68</v>
      </c>
      <c r="AO2199" t="s">
        <v>5443</v>
      </c>
      <c r="AP2199" s="1">
        <v>45447.295138888891</v>
      </c>
      <c r="AQ2199" s="1">
        <v>45140.523611111108</v>
      </c>
    </row>
    <row r="2200" spans="1:43" x14ac:dyDescent="0.35">
      <c r="A2200" t="s">
        <v>15152</v>
      </c>
      <c r="B2200" t="s">
        <v>15153</v>
      </c>
      <c r="C2200" t="s">
        <v>15154</v>
      </c>
      <c r="F2200">
        <v>9704127840</v>
      </c>
      <c r="H2200" t="s">
        <v>15152</v>
      </c>
      <c r="J2200" t="s">
        <v>15155</v>
      </c>
      <c r="K2200" t="s">
        <v>15156</v>
      </c>
      <c r="M2200" t="s">
        <v>8413</v>
      </c>
      <c r="N2200" t="s">
        <v>287</v>
      </c>
      <c r="O2200">
        <v>80524</v>
      </c>
      <c r="P2200" t="s">
        <v>50</v>
      </c>
      <c r="U2200" s="1">
        <v>43989</v>
      </c>
      <c r="V2200" s="1">
        <v>43989</v>
      </c>
      <c r="W2200" s="1">
        <v>43989.919444444444</v>
      </c>
      <c r="X2200" s="1">
        <v>43989.919444444444</v>
      </c>
      <c r="AC2200" t="s">
        <v>53</v>
      </c>
      <c r="AD2200">
        <v>2969769009</v>
      </c>
      <c r="AE2200" s="1">
        <v>43081.615277777775</v>
      </c>
      <c r="AF2200" t="s">
        <v>15157</v>
      </c>
      <c r="AG2200" t="s">
        <v>15158</v>
      </c>
      <c r="AH2200" t="s">
        <v>51</v>
      </c>
      <c r="AJ2200" t="s">
        <v>53</v>
      </c>
      <c r="AL2200" t="s">
        <v>68</v>
      </c>
      <c r="AO2200" t="s">
        <v>8142</v>
      </c>
      <c r="AP2200" s="1">
        <v>45429.707638888889</v>
      </c>
      <c r="AQ2200" s="1">
        <v>45356.718055555553</v>
      </c>
    </row>
    <row r="2201" spans="1:43" x14ac:dyDescent="0.35">
      <c r="A2201" t="s">
        <v>15159</v>
      </c>
      <c r="B2201" t="s">
        <v>4984</v>
      </c>
      <c r="C2201" t="s">
        <v>5032</v>
      </c>
      <c r="F2201">
        <v>14808229157</v>
      </c>
      <c r="H2201" t="s">
        <v>15159</v>
      </c>
      <c r="J2201" t="s">
        <v>15160</v>
      </c>
      <c r="K2201" t="s">
        <v>15161</v>
      </c>
      <c r="M2201" t="s">
        <v>5488</v>
      </c>
      <c r="N2201" t="s">
        <v>1515</v>
      </c>
      <c r="O2201">
        <v>85040</v>
      </c>
      <c r="P2201" t="s">
        <v>50</v>
      </c>
      <c r="U2201" s="1">
        <v>43990</v>
      </c>
      <c r="V2201" s="1">
        <v>43990</v>
      </c>
      <c r="AC2201" t="s">
        <v>53</v>
      </c>
      <c r="AD2201">
        <v>2969504605</v>
      </c>
      <c r="AE2201" s="1">
        <v>38006.45208333333</v>
      </c>
      <c r="AG2201" t="s">
        <v>15162</v>
      </c>
      <c r="AH2201" t="s">
        <v>51</v>
      </c>
      <c r="AJ2201" t="s">
        <v>53</v>
      </c>
      <c r="AO2201" t="s">
        <v>8142</v>
      </c>
    </row>
    <row r="2202" spans="1:43" x14ac:dyDescent="0.35">
      <c r="A2202" t="s">
        <v>15163</v>
      </c>
      <c r="B2202" t="s">
        <v>15164</v>
      </c>
      <c r="C2202" t="s">
        <v>15165</v>
      </c>
      <c r="D2202" t="s">
        <v>3367</v>
      </c>
      <c r="H2202" t="s">
        <v>15166</v>
      </c>
      <c r="J2202" t="s">
        <v>15167</v>
      </c>
      <c r="U2202" s="1">
        <v>43990</v>
      </c>
      <c r="V2202" s="1">
        <v>43990</v>
      </c>
      <c r="W2202" s="1">
        <v>43990.558333333334</v>
      </c>
      <c r="X2202" s="1">
        <v>43990.558333333334</v>
      </c>
      <c r="AC2202" t="s">
        <v>53</v>
      </c>
      <c r="AD2202">
        <v>1000000001</v>
      </c>
      <c r="AE2202" s="1">
        <v>39973.351388888892</v>
      </c>
      <c r="AF2202" t="s">
        <v>3377</v>
      </c>
      <c r="AG2202" t="s">
        <v>15168</v>
      </c>
      <c r="AH2202" t="s">
        <v>51</v>
      </c>
      <c r="AJ2202" t="s">
        <v>53</v>
      </c>
      <c r="AL2202" t="s">
        <v>78</v>
      </c>
      <c r="AO2202" t="s">
        <v>8142</v>
      </c>
    </row>
    <row r="2203" spans="1:43" x14ac:dyDescent="0.35">
      <c r="A2203" t="s">
        <v>15169</v>
      </c>
      <c r="B2203" t="s">
        <v>10653</v>
      </c>
      <c r="C2203" t="s">
        <v>218</v>
      </c>
      <c r="F2203" t="s">
        <v>15170</v>
      </c>
      <c r="H2203" t="s">
        <v>15169</v>
      </c>
      <c r="J2203" t="s">
        <v>15171</v>
      </c>
      <c r="K2203" t="s">
        <v>15172</v>
      </c>
      <c r="M2203" t="s">
        <v>7579</v>
      </c>
      <c r="N2203" t="s">
        <v>65</v>
      </c>
      <c r="O2203">
        <v>80480</v>
      </c>
      <c r="P2203" t="s">
        <v>50</v>
      </c>
      <c r="U2203" s="1">
        <v>43990</v>
      </c>
      <c r="V2203" s="1">
        <v>43990</v>
      </c>
      <c r="W2203" s="1">
        <v>43990.644444444442</v>
      </c>
      <c r="X2203" s="1">
        <v>43990.644444444442</v>
      </c>
      <c r="AC2203" t="s">
        <v>53</v>
      </c>
      <c r="AD2203">
        <v>2969707929</v>
      </c>
      <c r="AE2203" s="1">
        <v>42605.402083333334</v>
      </c>
      <c r="AF2203" t="s">
        <v>15173</v>
      </c>
      <c r="AG2203" t="s">
        <v>15174</v>
      </c>
      <c r="AH2203" t="s">
        <v>51</v>
      </c>
      <c r="AJ2203" t="s">
        <v>53</v>
      </c>
      <c r="AL2203" t="s">
        <v>68</v>
      </c>
      <c r="AO2203" t="s">
        <v>5443</v>
      </c>
      <c r="AP2203" s="1">
        <v>45183.458333333336</v>
      </c>
    </row>
    <row r="2204" spans="1:43" x14ac:dyDescent="0.35">
      <c r="A2204" t="s">
        <v>15175</v>
      </c>
      <c r="B2204" t="s">
        <v>11519</v>
      </c>
      <c r="C2204" t="s">
        <v>1608</v>
      </c>
      <c r="F2204">
        <f>1720-341-6358</f>
        <v>-4979</v>
      </c>
      <c r="H2204" t="s">
        <v>15176</v>
      </c>
      <c r="J2204" t="s">
        <v>15177</v>
      </c>
      <c r="N2204" t="s">
        <v>287</v>
      </c>
      <c r="O2204">
        <v>80108</v>
      </c>
      <c r="P2204" t="s">
        <v>50</v>
      </c>
      <c r="U2204" s="1">
        <v>43990</v>
      </c>
      <c r="V2204" s="1">
        <v>43990</v>
      </c>
      <c r="W2204" s="1">
        <v>43990.90625</v>
      </c>
      <c r="X2204" s="1">
        <v>43990.90625</v>
      </c>
      <c r="AC2204" t="s">
        <v>53</v>
      </c>
      <c r="AD2204">
        <v>2969639845</v>
      </c>
      <c r="AE2204" s="1">
        <v>41827.323611111111</v>
      </c>
      <c r="AF2204" t="s">
        <v>15178</v>
      </c>
      <c r="AG2204" t="s">
        <v>15179</v>
      </c>
      <c r="AH2204" t="s">
        <v>51</v>
      </c>
      <c r="AJ2204" t="s">
        <v>53</v>
      </c>
      <c r="AL2204" t="s">
        <v>78</v>
      </c>
      <c r="AO2204" t="s">
        <v>8142</v>
      </c>
    </row>
    <row r="2205" spans="1:43" x14ac:dyDescent="0.35">
      <c r="A2205" t="s">
        <v>15180</v>
      </c>
      <c r="B2205" t="s">
        <v>15181</v>
      </c>
      <c r="C2205" t="s">
        <v>15182</v>
      </c>
      <c r="F2205" t="s">
        <v>15183</v>
      </c>
      <c r="H2205" t="s">
        <v>15184</v>
      </c>
      <c r="J2205" t="s">
        <v>15185</v>
      </c>
      <c r="P2205" t="s">
        <v>50</v>
      </c>
      <c r="U2205" s="1">
        <v>43991</v>
      </c>
      <c r="V2205" s="1">
        <v>43991</v>
      </c>
      <c r="W2205" s="1">
        <v>43991.343055555553</v>
      </c>
      <c r="X2205" s="1">
        <v>43991.343055555553</v>
      </c>
      <c r="AC2205" t="s">
        <v>53</v>
      </c>
      <c r="AD2205">
        <v>1000000001</v>
      </c>
      <c r="AE2205" s="1">
        <v>39973.351388888892</v>
      </c>
      <c r="AF2205" t="s">
        <v>3377</v>
      </c>
      <c r="AG2205" t="s">
        <v>15186</v>
      </c>
      <c r="AH2205" t="s">
        <v>51</v>
      </c>
      <c r="AJ2205" t="s">
        <v>53</v>
      </c>
      <c r="AL2205" t="s">
        <v>78</v>
      </c>
      <c r="AO2205" t="s">
        <v>8142</v>
      </c>
    </row>
    <row r="2206" spans="1:43" x14ac:dyDescent="0.35">
      <c r="A2206" t="s">
        <v>15187</v>
      </c>
      <c r="B2206" t="s">
        <v>15188</v>
      </c>
      <c r="C2206" t="s">
        <v>7307</v>
      </c>
      <c r="D2206" t="s">
        <v>98</v>
      </c>
      <c r="H2206" t="s">
        <v>15189</v>
      </c>
      <c r="J2206" t="s">
        <v>1347</v>
      </c>
      <c r="P2206" t="s">
        <v>50</v>
      </c>
      <c r="U2206" s="1">
        <v>43991</v>
      </c>
      <c r="V2206" s="1">
        <v>43991</v>
      </c>
      <c r="W2206" s="1">
        <v>43991.601388888892</v>
      </c>
      <c r="X2206" s="1">
        <v>43991.601388888892</v>
      </c>
      <c r="AC2206" t="s">
        <v>53</v>
      </c>
      <c r="AD2206">
        <v>2969480024</v>
      </c>
      <c r="AE2206" s="1">
        <v>37427</v>
      </c>
      <c r="AF2206" t="s">
        <v>161</v>
      </c>
      <c r="AG2206" t="s">
        <v>15190</v>
      </c>
      <c r="AH2206" t="s">
        <v>51</v>
      </c>
      <c r="AJ2206" t="s">
        <v>53</v>
      </c>
      <c r="AL2206" t="s">
        <v>78</v>
      </c>
      <c r="AO2206" t="s">
        <v>5443</v>
      </c>
      <c r="AP2206" s="1">
        <v>45250.490277777775</v>
      </c>
      <c r="AQ2206" s="1">
        <v>45246.702777777777</v>
      </c>
    </row>
    <row r="2207" spans="1:43" x14ac:dyDescent="0.35">
      <c r="A2207" t="s">
        <v>15191</v>
      </c>
      <c r="B2207" t="s">
        <v>5258</v>
      </c>
      <c r="C2207" t="s">
        <v>6984</v>
      </c>
      <c r="F2207" t="s">
        <v>15192</v>
      </c>
      <c r="H2207" t="s">
        <v>15193</v>
      </c>
      <c r="I2207" t="s">
        <v>61</v>
      </c>
      <c r="J2207" t="s">
        <v>7093</v>
      </c>
      <c r="K2207" t="s">
        <v>15194</v>
      </c>
      <c r="M2207" t="s">
        <v>15195</v>
      </c>
      <c r="N2207" t="s">
        <v>13693</v>
      </c>
      <c r="O2207">
        <v>38118</v>
      </c>
      <c r="P2207" t="s">
        <v>50</v>
      </c>
      <c r="U2207" s="1">
        <v>43991.395833333336</v>
      </c>
      <c r="V2207" s="1">
        <v>43991.395833333336</v>
      </c>
      <c r="W2207" s="1">
        <v>43991.451388888891</v>
      </c>
      <c r="X2207" s="1">
        <v>43991.451388888891</v>
      </c>
      <c r="AC2207" t="s">
        <v>53</v>
      </c>
      <c r="AD2207">
        <v>2969477838</v>
      </c>
      <c r="AE2207" s="1">
        <v>37309</v>
      </c>
      <c r="AF2207" t="s">
        <v>6986</v>
      </c>
      <c r="AG2207" t="s">
        <v>15196</v>
      </c>
      <c r="AH2207" t="s">
        <v>53</v>
      </c>
      <c r="AJ2207" t="s">
        <v>53</v>
      </c>
      <c r="AK2207" t="s">
        <v>7801</v>
      </c>
      <c r="AL2207" t="s">
        <v>78</v>
      </c>
      <c r="AO2207" t="s">
        <v>54</v>
      </c>
      <c r="AP2207" s="1">
        <v>44859.376388888886</v>
      </c>
      <c r="AQ2207" s="1">
        <v>44859.530555555553</v>
      </c>
    </row>
    <row r="2208" spans="1:43" x14ac:dyDescent="0.35">
      <c r="A2208" t="s">
        <v>15197</v>
      </c>
      <c r="B2208" t="s">
        <v>12807</v>
      </c>
      <c r="C2208" t="s">
        <v>5070</v>
      </c>
      <c r="F2208" t="s">
        <v>15198</v>
      </c>
      <c r="H2208" t="s">
        <v>15199</v>
      </c>
      <c r="I2208" t="s">
        <v>179</v>
      </c>
      <c r="J2208" t="s">
        <v>8048</v>
      </c>
      <c r="K2208" t="s">
        <v>15200</v>
      </c>
      <c r="M2208" t="s">
        <v>2955</v>
      </c>
      <c r="N2208" t="s">
        <v>326</v>
      </c>
      <c r="O2208">
        <v>80021</v>
      </c>
      <c r="P2208" t="s">
        <v>50</v>
      </c>
      <c r="U2208" s="1">
        <v>43991.552777777775</v>
      </c>
      <c r="V2208" s="1">
        <v>43991.552777777775</v>
      </c>
      <c r="W2208" s="1">
        <v>43992.399305555555</v>
      </c>
      <c r="X2208" s="1">
        <v>43992.399305555555</v>
      </c>
      <c r="AC2208" t="s">
        <v>53</v>
      </c>
      <c r="AD2208">
        <v>2969670756</v>
      </c>
      <c r="AE2208" s="1">
        <v>42165.286111111112</v>
      </c>
      <c r="AF2208" t="s">
        <v>8050</v>
      </c>
      <c r="AG2208" t="s">
        <v>15201</v>
      </c>
      <c r="AH2208" t="s">
        <v>53</v>
      </c>
      <c r="AJ2208" t="s">
        <v>53</v>
      </c>
      <c r="AK2208" t="s">
        <v>7790</v>
      </c>
      <c r="AL2208" t="s">
        <v>78</v>
      </c>
      <c r="AO2208" t="s">
        <v>54</v>
      </c>
      <c r="AP2208" s="1">
        <v>44532.334722222222</v>
      </c>
    </row>
    <row r="2209" spans="1:43" x14ac:dyDescent="0.35">
      <c r="A2209" t="s">
        <v>15202</v>
      </c>
      <c r="B2209" t="s">
        <v>15203</v>
      </c>
      <c r="C2209" t="s">
        <v>13961</v>
      </c>
      <c r="H2209" t="s">
        <v>15204</v>
      </c>
      <c r="J2209" t="s">
        <v>15205</v>
      </c>
      <c r="P2209" t="s">
        <v>50</v>
      </c>
      <c r="U2209" s="1">
        <v>43992</v>
      </c>
      <c r="V2209" s="1">
        <v>43992</v>
      </c>
      <c r="W2209" s="1">
        <v>43992.716666666667</v>
      </c>
      <c r="X2209" s="1">
        <v>43992.716666666667</v>
      </c>
      <c r="AC2209" t="s">
        <v>53</v>
      </c>
      <c r="AD2209">
        <v>2969817706</v>
      </c>
      <c r="AE2209" s="1">
        <v>43287.617361111108</v>
      </c>
      <c r="AF2209" t="s">
        <v>15206</v>
      </c>
      <c r="AG2209" t="s">
        <v>15207</v>
      </c>
      <c r="AH2209" t="s">
        <v>51</v>
      </c>
      <c r="AJ2209" t="s">
        <v>53</v>
      </c>
      <c r="AL2209" t="s">
        <v>78</v>
      </c>
      <c r="AO2209" t="s">
        <v>8142</v>
      </c>
    </row>
    <row r="2210" spans="1:43" x14ac:dyDescent="0.35">
      <c r="A2210" t="s">
        <v>15208</v>
      </c>
      <c r="B2210" t="s">
        <v>15209</v>
      </c>
      <c r="C2210" t="s">
        <v>383</v>
      </c>
      <c r="F2210">
        <v>13038867882</v>
      </c>
      <c r="H2210" t="s">
        <v>15210</v>
      </c>
      <c r="J2210" t="s">
        <v>15211</v>
      </c>
      <c r="K2210" t="s">
        <v>15212</v>
      </c>
      <c r="M2210" t="s">
        <v>14694</v>
      </c>
      <c r="N2210" t="s">
        <v>287</v>
      </c>
      <c r="O2210">
        <v>80228</v>
      </c>
      <c r="P2210" t="s">
        <v>50</v>
      </c>
      <c r="U2210" s="1">
        <v>43992</v>
      </c>
      <c r="V2210" s="1">
        <v>43992</v>
      </c>
      <c r="W2210" s="1">
        <v>43992.440972222219</v>
      </c>
      <c r="X2210" s="1">
        <v>43992.440972222219</v>
      </c>
      <c r="AC2210" t="s">
        <v>53</v>
      </c>
      <c r="AD2210">
        <v>2972123409</v>
      </c>
      <c r="AE2210" s="1">
        <v>44804.43472222222</v>
      </c>
      <c r="AF2210" t="s">
        <v>15213</v>
      </c>
      <c r="AG2210" t="s">
        <v>15214</v>
      </c>
      <c r="AH2210" t="s">
        <v>51</v>
      </c>
      <c r="AJ2210" t="s">
        <v>53</v>
      </c>
      <c r="AL2210" t="s">
        <v>68</v>
      </c>
      <c r="AO2210" t="s">
        <v>8142</v>
      </c>
      <c r="AP2210" s="1">
        <v>43992.447222222225</v>
      </c>
    </row>
    <row r="2211" spans="1:43" x14ac:dyDescent="0.35">
      <c r="A2211" t="s">
        <v>15215</v>
      </c>
      <c r="B2211" t="s">
        <v>15216</v>
      </c>
      <c r="C2211" t="s">
        <v>15217</v>
      </c>
      <c r="D2211" t="s">
        <v>1118</v>
      </c>
      <c r="F2211" t="s">
        <v>15218</v>
      </c>
      <c r="G2211" t="s">
        <v>15219</v>
      </c>
      <c r="H2211" t="s">
        <v>15220</v>
      </c>
      <c r="I2211" t="s">
        <v>179</v>
      </c>
      <c r="J2211" t="s">
        <v>15221</v>
      </c>
      <c r="K2211" t="s">
        <v>15222</v>
      </c>
      <c r="M2211" t="s">
        <v>15223</v>
      </c>
      <c r="N2211" t="s">
        <v>65</v>
      </c>
      <c r="O2211">
        <v>80169</v>
      </c>
      <c r="P2211" t="s">
        <v>50</v>
      </c>
      <c r="Q2211" t="s">
        <v>502</v>
      </c>
      <c r="S2211" t="s">
        <v>3320</v>
      </c>
      <c r="T2211">
        <v>51645</v>
      </c>
      <c r="U2211" s="1">
        <v>41544.663194444445</v>
      </c>
      <c r="V2211" s="1">
        <v>43992.603472222225</v>
      </c>
      <c r="W2211" s="1">
        <v>41547.356944444444</v>
      </c>
      <c r="X2211" s="1">
        <v>43972.709722222222</v>
      </c>
      <c r="Y2211" s="1">
        <v>42592.404166666667</v>
      </c>
      <c r="AC2211" t="s">
        <v>51</v>
      </c>
      <c r="AD2211">
        <v>2969517189</v>
      </c>
      <c r="AE2211" s="1">
        <v>38768.591666666667</v>
      </c>
      <c r="AF2211" t="s">
        <v>15224</v>
      </c>
      <c r="AG2211" t="s">
        <v>15225</v>
      </c>
      <c r="AH2211" t="s">
        <v>53</v>
      </c>
      <c r="AJ2211" t="s">
        <v>53</v>
      </c>
      <c r="AK2211" t="s">
        <v>2512</v>
      </c>
      <c r="AL2211" t="s">
        <v>68</v>
      </c>
      <c r="AO2211" t="s">
        <v>54</v>
      </c>
      <c r="AP2211" s="1">
        <v>43972.709722222222</v>
      </c>
    </row>
    <row r="2212" spans="1:43" x14ac:dyDescent="0.35">
      <c r="A2212" t="s">
        <v>15226</v>
      </c>
      <c r="B2212" t="s">
        <v>15227</v>
      </c>
      <c r="C2212" t="s">
        <v>15228</v>
      </c>
      <c r="F2212" t="s">
        <v>15229</v>
      </c>
      <c r="H2212" t="s">
        <v>15226</v>
      </c>
      <c r="J2212" t="s">
        <v>5217</v>
      </c>
      <c r="K2212" t="s">
        <v>15230</v>
      </c>
      <c r="M2212" t="s">
        <v>15231</v>
      </c>
      <c r="N2212" t="s">
        <v>798</v>
      </c>
      <c r="O2212">
        <v>79772</v>
      </c>
      <c r="P2212" t="s">
        <v>50</v>
      </c>
      <c r="U2212" s="1">
        <v>43993</v>
      </c>
      <c r="V2212" s="1">
        <v>43993</v>
      </c>
      <c r="W2212" s="1">
        <v>43994.445833333331</v>
      </c>
      <c r="X2212" s="1">
        <v>43994.445833333331</v>
      </c>
      <c r="AC2212" t="s">
        <v>53</v>
      </c>
      <c r="AD2212">
        <v>2969475162</v>
      </c>
      <c r="AE2212" s="1">
        <v>37147</v>
      </c>
      <c r="AG2212" t="s">
        <v>15232</v>
      </c>
      <c r="AH2212" t="s">
        <v>51</v>
      </c>
      <c r="AJ2212" t="s">
        <v>53</v>
      </c>
      <c r="AO2212" t="s">
        <v>8142</v>
      </c>
    </row>
    <row r="2213" spans="1:43" x14ac:dyDescent="0.35">
      <c r="A2213" t="s">
        <v>15233</v>
      </c>
      <c r="B2213" t="s">
        <v>15234</v>
      </c>
      <c r="C2213" t="s">
        <v>6563</v>
      </c>
      <c r="H2213" t="s">
        <v>15235</v>
      </c>
      <c r="J2213" t="s">
        <v>14876</v>
      </c>
      <c r="P2213" t="s">
        <v>14877</v>
      </c>
      <c r="U2213" s="1">
        <v>43994</v>
      </c>
      <c r="V2213" s="1">
        <v>43994</v>
      </c>
      <c r="AC2213" t="s">
        <v>53</v>
      </c>
      <c r="AD2213">
        <v>2969551137</v>
      </c>
      <c r="AE2213" s="1">
        <v>40288.591666666667</v>
      </c>
      <c r="AG2213" t="s">
        <v>15236</v>
      </c>
      <c r="AH2213" t="s">
        <v>51</v>
      </c>
      <c r="AJ2213" t="s">
        <v>53</v>
      </c>
      <c r="AO2213" t="s">
        <v>8142</v>
      </c>
    </row>
    <row r="2214" spans="1:43" x14ac:dyDescent="0.35">
      <c r="A2214" t="s">
        <v>15237</v>
      </c>
      <c r="B2214" t="s">
        <v>15238</v>
      </c>
      <c r="C2214" t="s">
        <v>6419</v>
      </c>
      <c r="F2214">
        <f>1970-739-9629</f>
        <v>-8398</v>
      </c>
      <c r="H2214" t="s">
        <v>15237</v>
      </c>
      <c r="J2214" t="s">
        <v>15239</v>
      </c>
      <c r="N2214" t="s">
        <v>287</v>
      </c>
      <c r="O2214">
        <v>81323</v>
      </c>
      <c r="P2214" t="s">
        <v>50</v>
      </c>
      <c r="U2214" s="1">
        <v>43994</v>
      </c>
      <c r="V2214" s="1">
        <v>43994</v>
      </c>
      <c r="W2214" s="1">
        <v>43994.765972222223</v>
      </c>
      <c r="X2214" s="1">
        <v>43994.765972222223</v>
      </c>
      <c r="AC2214" t="s">
        <v>53</v>
      </c>
      <c r="AD2214">
        <v>2969708264</v>
      </c>
      <c r="AE2214" s="1">
        <v>42611.329861111109</v>
      </c>
      <c r="AF2214" t="s">
        <v>15240</v>
      </c>
      <c r="AG2214" t="s">
        <v>15241</v>
      </c>
      <c r="AH2214" t="s">
        <v>51</v>
      </c>
      <c r="AJ2214" t="s">
        <v>53</v>
      </c>
      <c r="AL2214" t="s">
        <v>78</v>
      </c>
      <c r="AO2214" t="s">
        <v>8142</v>
      </c>
      <c r="AP2214" s="1">
        <v>44859.365277777775</v>
      </c>
    </row>
    <row r="2215" spans="1:43" x14ac:dyDescent="0.35">
      <c r="A2215" t="s">
        <v>15242</v>
      </c>
      <c r="B2215" t="s">
        <v>15243</v>
      </c>
      <c r="C2215" t="s">
        <v>383</v>
      </c>
      <c r="F2215">
        <f>1719-293-718</f>
        <v>708</v>
      </c>
      <c r="H2215" t="s">
        <v>15242</v>
      </c>
      <c r="J2215" t="s">
        <v>15244</v>
      </c>
      <c r="K2215" t="s">
        <v>15245</v>
      </c>
      <c r="M2215" t="s">
        <v>4020</v>
      </c>
      <c r="N2215" t="s">
        <v>287</v>
      </c>
      <c r="O2215">
        <v>80461</v>
      </c>
      <c r="P2215" t="s">
        <v>50</v>
      </c>
      <c r="U2215" s="1">
        <v>43994</v>
      </c>
      <c r="V2215" s="1">
        <v>43994</v>
      </c>
      <c r="W2215" s="1">
        <v>43994.906944444447</v>
      </c>
      <c r="X2215" s="1">
        <v>43994.906944444447</v>
      </c>
      <c r="AC2215" t="s">
        <v>51</v>
      </c>
      <c r="AD2215">
        <v>2972118922</v>
      </c>
      <c r="AE2215" s="1">
        <v>44792.650694444441</v>
      </c>
      <c r="AF2215" t="s">
        <v>15246</v>
      </c>
      <c r="AG2215" t="s">
        <v>15247</v>
      </c>
      <c r="AH2215" t="s">
        <v>51</v>
      </c>
      <c r="AJ2215" t="s">
        <v>53</v>
      </c>
      <c r="AL2215" t="s">
        <v>68</v>
      </c>
      <c r="AO2215" t="s">
        <v>5443</v>
      </c>
      <c r="AP2215" s="1">
        <v>44541.013888888891</v>
      </c>
    </row>
    <row r="2216" spans="1:43" x14ac:dyDescent="0.35">
      <c r="A2216" t="s">
        <v>15248</v>
      </c>
      <c r="B2216" t="s">
        <v>1440</v>
      </c>
      <c r="C2216" t="s">
        <v>15249</v>
      </c>
      <c r="H2216" t="s">
        <v>15248</v>
      </c>
      <c r="U2216" s="1">
        <v>43994</v>
      </c>
      <c r="V2216" s="1">
        <v>43994</v>
      </c>
      <c r="W2216" s="1">
        <v>43994.604861111111</v>
      </c>
      <c r="X2216" s="1">
        <v>43994.604861111111</v>
      </c>
      <c r="AC2216" t="s">
        <v>53</v>
      </c>
      <c r="AD2216">
        <v>1000000001</v>
      </c>
      <c r="AE2216" s="1">
        <v>39973.351388888892</v>
      </c>
      <c r="AF2216" t="s">
        <v>3377</v>
      </c>
      <c r="AG2216" t="s">
        <v>15250</v>
      </c>
      <c r="AH2216" t="s">
        <v>51</v>
      </c>
      <c r="AJ2216" t="s">
        <v>53</v>
      </c>
      <c r="AL2216" t="s">
        <v>78</v>
      </c>
      <c r="AO2216" t="s">
        <v>8142</v>
      </c>
    </row>
    <row r="2217" spans="1:43" x14ac:dyDescent="0.35">
      <c r="A2217" t="s">
        <v>15251</v>
      </c>
      <c r="B2217" t="s">
        <v>15252</v>
      </c>
      <c r="C2217" t="s">
        <v>3724</v>
      </c>
      <c r="F2217" t="s">
        <v>15253</v>
      </c>
      <c r="H2217" t="s">
        <v>15254</v>
      </c>
      <c r="J2217" t="s">
        <v>15255</v>
      </c>
      <c r="K2217" t="s">
        <v>5531</v>
      </c>
      <c r="M2217" t="s">
        <v>5532</v>
      </c>
      <c r="N2217" t="s">
        <v>5533</v>
      </c>
      <c r="O2217">
        <v>49756</v>
      </c>
      <c r="P2217" t="s">
        <v>50</v>
      </c>
      <c r="U2217" s="1">
        <v>43997</v>
      </c>
      <c r="V2217" s="1">
        <v>43997</v>
      </c>
      <c r="W2217" s="1">
        <v>44253.648611111108</v>
      </c>
      <c r="X2217" s="1">
        <v>44253.648611111108</v>
      </c>
      <c r="AC2217" t="s">
        <v>53</v>
      </c>
      <c r="AD2217">
        <v>2969629793</v>
      </c>
      <c r="AE2217" s="1">
        <v>41745.536111111112</v>
      </c>
      <c r="AF2217" t="s">
        <v>14222</v>
      </c>
      <c r="AG2217" t="s">
        <v>15256</v>
      </c>
      <c r="AH2217" t="s">
        <v>51</v>
      </c>
      <c r="AJ2217" t="s">
        <v>53</v>
      </c>
      <c r="AL2217" t="s">
        <v>78</v>
      </c>
      <c r="AO2217" t="s">
        <v>5443</v>
      </c>
      <c r="AP2217" s="1">
        <v>45468.800694444442</v>
      </c>
      <c r="AQ2217" s="1">
        <v>45467.445138888892</v>
      </c>
    </row>
    <row r="2218" spans="1:43" x14ac:dyDescent="0.35">
      <c r="A2218" t="s">
        <v>15257</v>
      </c>
      <c r="B2218" t="s">
        <v>15258</v>
      </c>
      <c r="C2218" t="s">
        <v>3460</v>
      </c>
      <c r="F2218">
        <f>1812-390-5271</f>
        <v>-3849</v>
      </c>
      <c r="H2218" t="s">
        <v>15257</v>
      </c>
      <c r="J2218" t="s">
        <v>6387</v>
      </c>
      <c r="N2218" t="s">
        <v>4526</v>
      </c>
      <c r="O2218">
        <v>85054</v>
      </c>
      <c r="P2218" t="s">
        <v>50</v>
      </c>
      <c r="U2218" s="1">
        <v>43997</v>
      </c>
      <c r="V2218" s="1">
        <v>43997</v>
      </c>
      <c r="AC2218" t="s">
        <v>53</v>
      </c>
      <c r="AD2218">
        <v>2969484892</v>
      </c>
      <c r="AE2218" s="1">
        <v>37756</v>
      </c>
      <c r="AG2218" t="s">
        <v>15259</v>
      </c>
      <c r="AH2218" t="s">
        <v>51</v>
      </c>
      <c r="AJ2218" t="s">
        <v>53</v>
      </c>
      <c r="AO2218" t="s">
        <v>8142</v>
      </c>
    </row>
    <row r="2219" spans="1:43" x14ac:dyDescent="0.35">
      <c r="A2219" t="s">
        <v>15260</v>
      </c>
      <c r="B2219" t="s">
        <v>13304</v>
      </c>
      <c r="C2219" t="s">
        <v>15261</v>
      </c>
      <c r="F2219" t="s">
        <v>15262</v>
      </c>
      <c r="H2219" t="s">
        <v>15263</v>
      </c>
      <c r="I2219" t="s">
        <v>61</v>
      </c>
      <c r="J2219" t="s">
        <v>882</v>
      </c>
      <c r="P2219" t="s">
        <v>50</v>
      </c>
      <c r="U2219" s="1">
        <v>43997.625</v>
      </c>
      <c r="V2219" s="1">
        <v>43997.625</v>
      </c>
      <c r="W2219" s="1">
        <v>43999.632638888892</v>
      </c>
      <c r="X2219" s="1">
        <v>43999.632638888892</v>
      </c>
      <c r="AC2219" t="s">
        <v>53</v>
      </c>
      <c r="AD2219">
        <v>2969482269</v>
      </c>
      <c r="AE2219" s="1">
        <v>37567</v>
      </c>
      <c r="AF2219" t="s">
        <v>884</v>
      </c>
      <c r="AG2219" t="s">
        <v>15264</v>
      </c>
      <c r="AH2219" t="s">
        <v>53</v>
      </c>
      <c r="AJ2219" t="s">
        <v>53</v>
      </c>
      <c r="AK2219" t="s">
        <v>7761</v>
      </c>
      <c r="AL2219" t="s">
        <v>78</v>
      </c>
      <c r="AO2219" t="s">
        <v>54</v>
      </c>
      <c r="AP2219" s="1">
        <v>44439.655555555553</v>
      </c>
      <c r="AQ2219" s="1">
        <v>44357.515972222223</v>
      </c>
    </row>
    <row r="2220" spans="1:43" x14ac:dyDescent="0.35">
      <c r="A2220" t="s">
        <v>15265</v>
      </c>
      <c r="B2220" t="s">
        <v>15266</v>
      </c>
      <c r="C2220" t="s">
        <v>6419</v>
      </c>
      <c r="F2220" t="s">
        <v>15267</v>
      </c>
      <c r="H2220" t="s">
        <v>15265</v>
      </c>
      <c r="J2220" t="s">
        <v>15268</v>
      </c>
      <c r="K2220" t="s">
        <v>15269</v>
      </c>
      <c r="M2220" t="s">
        <v>1397</v>
      </c>
      <c r="N2220" t="s">
        <v>65</v>
      </c>
      <c r="O2220" t="s">
        <v>15270</v>
      </c>
      <c r="P2220" t="s">
        <v>50</v>
      </c>
      <c r="U2220" s="1">
        <v>43998</v>
      </c>
      <c r="V2220" s="1">
        <v>43998</v>
      </c>
      <c r="W2220" s="1">
        <v>43998.605555555558</v>
      </c>
      <c r="X2220" s="1">
        <v>43998.605555555558</v>
      </c>
      <c r="AC2220" t="s">
        <v>53</v>
      </c>
      <c r="AD2220">
        <v>2969512746</v>
      </c>
      <c r="AE2220" s="1">
        <v>38492.466666666667</v>
      </c>
      <c r="AF2220" t="s">
        <v>15271</v>
      </c>
      <c r="AG2220" t="s">
        <v>15272</v>
      </c>
      <c r="AH2220" t="s">
        <v>51</v>
      </c>
      <c r="AJ2220" t="s">
        <v>53</v>
      </c>
      <c r="AL2220" t="s">
        <v>78</v>
      </c>
      <c r="AO2220" t="s">
        <v>5443</v>
      </c>
      <c r="AP2220" s="1">
        <v>44027.456944444442</v>
      </c>
      <c r="AQ2220" s="1">
        <v>44022.626388888886</v>
      </c>
    </row>
    <row r="2221" spans="1:43" x14ac:dyDescent="0.35">
      <c r="A2221" t="s">
        <v>15273</v>
      </c>
      <c r="B2221" t="s">
        <v>15274</v>
      </c>
      <c r="C2221" t="s">
        <v>4985</v>
      </c>
      <c r="F2221" t="s">
        <v>15275</v>
      </c>
      <c r="H2221" t="s">
        <v>15273</v>
      </c>
      <c r="J2221" t="s">
        <v>15276</v>
      </c>
      <c r="K2221" t="s">
        <v>15277</v>
      </c>
      <c r="M2221" t="s">
        <v>3571</v>
      </c>
      <c r="N2221" t="s">
        <v>65</v>
      </c>
      <c r="O2221">
        <v>80022</v>
      </c>
      <c r="P2221" t="s">
        <v>50</v>
      </c>
      <c r="U2221" s="1">
        <v>43998</v>
      </c>
      <c r="V2221" s="1">
        <v>43998</v>
      </c>
      <c r="W2221" s="1">
        <v>43998.94027777778</v>
      </c>
      <c r="X2221" s="1">
        <v>43998.94027777778</v>
      </c>
      <c r="AC2221" t="s">
        <v>51</v>
      </c>
      <c r="AD2221">
        <v>1000000001</v>
      </c>
      <c r="AE2221" s="1">
        <v>39973.351388888892</v>
      </c>
      <c r="AF2221" t="s">
        <v>3377</v>
      </c>
      <c r="AG2221" t="s">
        <v>15278</v>
      </c>
      <c r="AH2221" t="s">
        <v>51</v>
      </c>
      <c r="AJ2221" t="s">
        <v>53</v>
      </c>
      <c r="AL2221" t="s">
        <v>78</v>
      </c>
      <c r="AO2221" t="s">
        <v>5443</v>
      </c>
      <c r="AP2221" s="1">
        <v>45359.78125</v>
      </c>
    </row>
    <row r="2222" spans="1:43" x14ac:dyDescent="0.35">
      <c r="A2222" t="s">
        <v>15279</v>
      </c>
      <c r="B2222" t="s">
        <v>3596</v>
      </c>
      <c r="C2222" t="s">
        <v>177</v>
      </c>
      <c r="F2222" t="s">
        <v>15280</v>
      </c>
      <c r="G2222" t="s">
        <v>15281</v>
      </c>
      <c r="H2222" t="s">
        <v>15282</v>
      </c>
      <c r="I2222" t="s">
        <v>415</v>
      </c>
      <c r="J2222" t="s">
        <v>15283</v>
      </c>
      <c r="K2222" t="s">
        <v>15284</v>
      </c>
      <c r="M2222" t="s">
        <v>419</v>
      </c>
      <c r="N2222" t="s">
        <v>253</v>
      </c>
      <c r="O2222">
        <v>87110</v>
      </c>
      <c r="P2222" t="s">
        <v>50</v>
      </c>
      <c r="U2222" s="1">
        <v>43998.384722222225</v>
      </c>
      <c r="V2222" s="1">
        <v>43998.384722222225</v>
      </c>
      <c r="W2222" s="1">
        <v>44000.436805555553</v>
      </c>
      <c r="X2222" s="1">
        <v>44000.436805555553</v>
      </c>
      <c r="AC2222" t="s">
        <v>51</v>
      </c>
      <c r="AD2222">
        <v>2969967987</v>
      </c>
      <c r="AE2222" s="1">
        <v>43950.518055555556</v>
      </c>
      <c r="AF2222" t="s">
        <v>15285</v>
      </c>
      <c r="AG2222" t="s">
        <v>15286</v>
      </c>
      <c r="AH2222" t="s">
        <v>53</v>
      </c>
      <c r="AJ2222" t="s">
        <v>53</v>
      </c>
      <c r="AL2222" t="s">
        <v>78</v>
      </c>
      <c r="AO2222" t="s">
        <v>54</v>
      </c>
      <c r="AP2222" s="1">
        <v>44831.57916666667</v>
      </c>
    </row>
    <row r="2223" spans="1:43" x14ac:dyDescent="0.35">
      <c r="A2223" t="s">
        <v>15287</v>
      </c>
      <c r="B2223" t="s">
        <v>15288</v>
      </c>
      <c r="C2223" t="s">
        <v>860</v>
      </c>
      <c r="D2223" t="s">
        <v>894</v>
      </c>
      <c r="F2223" t="s">
        <v>15289</v>
      </c>
      <c r="G2223" t="s">
        <v>15290</v>
      </c>
      <c r="H2223" t="s">
        <v>15291</v>
      </c>
      <c r="I2223" t="s">
        <v>179</v>
      </c>
      <c r="J2223" t="s">
        <v>15292</v>
      </c>
      <c r="K2223" t="s">
        <v>15293</v>
      </c>
      <c r="M2223" t="s">
        <v>6922</v>
      </c>
      <c r="N2223" t="s">
        <v>65</v>
      </c>
      <c r="O2223">
        <v>81212</v>
      </c>
      <c r="P2223" t="s">
        <v>50</v>
      </c>
      <c r="U2223" s="1">
        <v>43998.600694444445</v>
      </c>
      <c r="V2223" s="1">
        <v>43998.600694444445</v>
      </c>
      <c r="W2223" s="1">
        <v>43999.63958333333</v>
      </c>
      <c r="X2223" s="1">
        <v>45265.445138888892</v>
      </c>
      <c r="Y2223" s="1">
        <v>45265.461805555555</v>
      </c>
      <c r="AC2223" t="s">
        <v>53</v>
      </c>
      <c r="AD2223">
        <v>2969523499</v>
      </c>
      <c r="AE2223" s="1">
        <v>39134.395833333336</v>
      </c>
      <c r="AG2223" t="s">
        <v>15294</v>
      </c>
      <c r="AH2223" t="s">
        <v>53</v>
      </c>
      <c r="AJ2223" t="s">
        <v>53</v>
      </c>
      <c r="AK2223" t="s">
        <v>8166</v>
      </c>
      <c r="AL2223" t="s">
        <v>68</v>
      </c>
      <c r="AO2223" t="s">
        <v>54</v>
      </c>
      <c r="AP2223" s="1">
        <v>45147.363194444442</v>
      </c>
      <c r="AQ2223" s="1">
        <v>45147.363888888889</v>
      </c>
    </row>
    <row r="2224" spans="1:43" x14ac:dyDescent="0.35">
      <c r="A2224" t="s">
        <v>15295</v>
      </c>
      <c r="B2224" t="s">
        <v>15296</v>
      </c>
      <c r="C2224" t="s">
        <v>7997</v>
      </c>
      <c r="F2224" t="s">
        <v>15297</v>
      </c>
      <c r="H2224" t="s">
        <v>15298</v>
      </c>
      <c r="I2224" t="s">
        <v>200</v>
      </c>
      <c r="J2224" t="s">
        <v>5217</v>
      </c>
      <c r="K2224" t="s">
        <v>5218</v>
      </c>
      <c r="M2224" t="s">
        <v>2783</v>
      </c>
      <c r="N2224" t="s">
        <v>264</v>
      </c>
      <c r="O2224">
        <v>77269</v>
      </c>
      <c r="P2224" t="s">
        <v>50</v>
      </c>
      <c r="U2224" s="1">
        <v>43999</v>
      </c>
      <c r="V2224" s="1">
        <v>43999</v>
      </c>
      <c r="W2224" s="1">
        <v>43999.702777777777</v>
      </c>
      <c r="X2224" s="1">
        <v>43999.702777777777</v>
      </c>
      <c r="AC2224" t="s">
        <v>51</v>
      </c>
      <c r="AD2224">
        <v>2969475162</v>
      </c>
      <c r="AE2224" s="1">
        <v>37147</v>
      </c>
      <c r="AF2224" t="s">
        <v>5221</v>
      </c>
      <c r="AG2224" t="s">
        <v>15299</v>
      </c>
      <c r="AH2224" t="s">
        <v>51</v>
      </c>
      <c r="AJ2224" t="s">
        <v>53</v>
      </c>
      <c r="AL2224" t="s">
        <v>78</v>
      </c>
      <c r="AO2224" t="s">
        <v>5443</v>
      </c>
      <c r="AP2224" s="1">
        <v>45189.59652777778</v>
      </c>
      <c r="AQ2224" s="1">
        <v>45169.284722222219</v>
      </c>
    </row>
    <row r="2225" spans="1:43" x14ac:dyDescent="0.35">
      <c r="A2225" t="s">
        <v>15300</v>
      </c>
      <c r="B2225" t="s">
        <v>15301</v>
      </c>
      <c r="C2225" t="s">
        <v>1829</v>
      </c>
      <c r="D2225" t="s">
        <v>1782</v>
      </c>
      <c r="H2225" t="s">
        <v>15302</v>
      </c>
      <c r="J2225" t="s">
        <v>85</v>
      </c>
      <c r="P2225" t="s">
        <v>50</v>
      </c>
      <c r="U2225" s="1">
        <v>44000</v>
      </c>
      <c r="V2225" s="1">
        <v>44000</v>
      </c>
      <c r="W2225" s="1">
        <v>44798.495833333334</v>
      </c>
      <c r="X2225" s="1">
        <v>44798.495833333334</v>
      </c>
      <c r="AC2225" t="s">
        <v>53</v>
      </c>
      <c r="AD2225">
        <v>1000000000</v>
      </c>
      <c r="AE2225" s="1">
        <v>37295</v>
      </c>
      <c r="AG2225" t="s">
        <v>15303</v>
      </c>
      <c r="AH2225" t="s">
        <v>51</v>
      </c>
      <c r="AJ2225" t="s">
        <v>53</v>
      </c>
      <c r="AO2225" t="s">
        <v>5443</v>
      </c>
      <c r="AP2225" s="1">
        <v>45008.631249999999</v>
      </c>
    </row>
    <row r="2226" spans="1:43" x14ac:dyDescent="0.35">
      <c r="A2226" t="s">
        <v>15304</v>
      </c>
      <c r="B2226" t="s">
        <v>15305</v>
      </c>
      <c r="C2226" t="s">
        <v>218</v>
      </c>
      <c r="F2226">
        <v>7192141159</v>
      </c>
      <c r="H2226" t="s">
        <v>15304</v>
      </c>
      <c r="J2226" t="s">
        <v>15306</v>
      </c>
      <c r="K2226" t="s">
        <v>15307</v>
      </c>
      <c r="M2226" t="s">
        <v>4909</v>
      </c>
      <c r="N2226" t="s">
        <v>65</v>
      </c>
      <c r="O2226">
        <v>80831</v>
      </c>
      <c r="P2226" t="s">
        <v>50</v>
      </c>
      <c r="U2226" s="1">
        <v>44000</v>
      </c>
      <c r="V2226" s="1">
        <v>44000</v>
      </c>
      <c r="W2226" s="1">
        <v>44000.8125</v>
      </c>
      <c r="X2226" s="1">
        <v>44000.8125</v>
      </c>
      <c r="AC2226" t="s">
        <v>53</v>
      </c>
      <c r="AD2226">
        <v>1000000001</v>
      </c>
      <c r="AE2226" s="1">
        <v>39973.351388888892</v>
      </c>
      <c r="AF2226" t="s">
        <v>3377</v>
      </c>
      <c r="AG2226" t="s">
        <v>15308</v>
      </c>
      <c r="AH2226" t="s">
        <v>51</v>
      </c>
      <c r="AJ2226" t="s">
        <v>53</v>
      </c>
      <c r="AL2226" t="s">
        <v>78</v>
      </c>
      <c r="AO2226" t="s">
        <v>5443</v>
      </c>
      <c r="AP2226" s="1">
        <v>44924.569444444445</v>
      </c>
      <c r="AQ2226" s="1">
        <v>44895.79583333333</v>
      </c>
    </row>
    <row r="2227" spans="1:43" x14ac:dyDescent="0.35">
      <c r="A2227" t="s">
        <v>15309</v>
      </c>
      <c r="B2227" t="s">
        <v>15310</v>
      </c>
      <c r="C2227" t="s">
        <v>946</v>
      </c>
      <c r="F2227" t="s">
        <v>15311</v>
      </c>
      <c r="H2227" t="s">
        <v>15309</v>
      </c>
      <c r="J2227" t="s">
        <v>465</v>
      </c>
      <c r="P2227" t="s">
        <v>50</v>
      </c>
      <c r="U2227" s="1">
        <v>44001</v>
      </c>
      <c r="V2227" s="1">
        <v>44001</v>
      </c>
      <c r="AC2227" t="s">
        <v>53</v>
      </c>
      <c r="AD2227">
        <v>2969543968</v>
      </c>
      <c r="AE2227" s="1">
        <v>40032.470138888886</v>
      </c>
      <c r="AG2227" t="s">
        <v>15312</v>
      </c>
      <c r="AH2227" t="s">
        <v>51</v>
      </c>
      <c r="AJ2227" t="s">
        <v>53</v>
      </c>
      <c r="AO2227" t="s">
        <v>8142</v>
      </c>
    </row>
    <row r="2228" spans="1:43" x14ac:dyDescent="0.35">
      <c r="A2228" t="s">
        <v>15313</v>
      </c>
      <c r="B2228" t="s">
        <v>15314</v>
      </c>
      <c r="C2228" t="s">
        <v>530</v>
      </c>
      <c r="F2228" t="s">
        <v>15315</v>
      </c>
      <c r="H2228" t="s">
        <v>15316</v>
      </c>
      <c r="I2228" t="s">
        <v>101</v>
      </c>
      <c r="J2228" t="s">
        <v>15317</v>
      </c>
      <c r="K2228" t="s">
        <v>15318</v>
      </c>
      <c r="M2228" t="s">
        <v>1272</v>
      </c>
      <c r="N2228" t="s">
        <v>326</v>
      </c>
      <c r="O2228">
        <v>80004</v>
      </c>
      <c r="P2228" t="s">
        <v>50</v>
      </c>
      <c r="U2228" s="1">
        <v>44001.307638888888</v>
      </c>
      <c r="V2228" s="1">
        <v>44001.307638888888</v>
      </c>
      <c r="W2228" s="1">
        <v>44001.31527777778</v>
      </c>
      <c r="X2228" s="1">
        <v>44001.31527777778</v>
      </c>
      <c r="AC2228" t="s">
        <v>53</v>
      </c>
      <c r="AD2228">
        <v>2969534077</v>
      </c>
      <c r="AE2228" s="1">
        <v>39625.522916666669</v>
      </c>
      <c r="AF2228" t="s">
        <v>15319</v>
      </c>
      <c r="AG2228" t="s">
        <v>15320</v>
      </c>
      <c r="AH2228" t="s">
        <v>53</v>
      </c>
      <c r="AJ2228" t="s">
        <v>53</v>
      </c>
      <c r="AK2228" t="s">
        <v>15321</v>
      </c>
      <c r="AL2228" t="s">
        <v>68</v>
      </c>
      <c r="AO2228" t="s">
        <v>54</v>
      </c>
      <c r="AP2228" s="1">
        <v>45414.402777777781</v>
      </c>
    </row>
    <row r="2229" spans="1:43" x14ac:dyDescent="0.35">
      <c r="A2229" t="s">
        <v>15322</v>
      </c>
      <c r="B2229" t="s">
        <v>15154</v>
      </c>
      <c r="C2229" t="s">
        <v>302</v>
      </c>
      <c r="D2229" t="s">
        <v>384</v>
      </c>
      <c r="H2229" t="s">
        <v>15323</v>
      </c>
      <c r="I2229" t="s">
        <v>61</v>
      </c>
      <c r="J2229" t="s">
        <v>62</v>
      </c>
      <c r="P2229" t="s">
        <v>50</v>
      </c>
      <c r="U2229" s="1">
        <v>44001.662499999999</v>
      </c>
      <c r="V2229" s="1">
        <v>44001.662499999999</v>
      </c>
      <c r="W2229" s="1">
        <v>44001.663888888892</v>
      </c>
      <c r="X2229" s="1">
        <v>44001.663888888892</v>
      </c>
      <c r="AC2229" t="s">
        <v>53</v>
      </c>
      <c r="AD2229">
        <v>2969479981</v>
      </c>
      <c r="AE2229" s="1">
        <v>37426</v>
      </c>
      <c r="AF2229" t="s">
        <v>6624</v>
      </c>
      <c r="AG2229" t="s">
        <v>15324</v>
      </c>
      <c r="AH2229" t="s">
        <v>53</v>
      </c>
      <c r="AJ2229" t="s">
        <v>53</v>
      </c>
      <c r="AK2229" t="s">
        <v>7072</v>
      </c>
      <c r="AL2229" t="s">
        <v>68</v>
      </c>
      <c r="AO2229" t="s">
        <v>54</v>
      </c>
      <c r="AP2229" s="1">
        <v>45474.475694444445</v>
      </c>
      <c r="AQ2229" s="1">
        <v>45474.475694444445</v>
      </c>
    </row>
    <row r="2230" spans="1:43" x14ac:dyDescent="0.35">
      <c r="A2230" t="s">
        <v>15325</v>
      </c>
      <c r="B2230" t="s">
        <v>15326</v>
      </c>
      <c r="C2230" t="s">
        <v>15327</v>
      </c>
      <c r="F2230">
        <v>5058043512</v>
      </c>
      <c r="H2230" t="s">
        <v>15325</v>
      </c>
      <c r="J2230" t="s">
        <v>15328</v>
      </c>
      <c r="K2230" t="s">
        <v>15329</v>
      </c>
      <c r="M2230" t="s">
        <v>419</v>
      </c>
      <c r="N2230" t="s">
        <v>253</v>
      </c>
      <c r="O2230">
        <v>87105</v>
      </c>
      <c r="P2230" t="s">
        <v>50</v>
      </c>
      <c r="U2230" s="1">
        <v>44004</v>
      </c>
      <c r="V2230" s="1">
        <v>44004</v>
      </c>
      <c r="W2230" s="1">
        <v>44004.037499999999</v>
      </c>
      <c r="X2230" s="1">
        <v>44004.037499999999</v>
      </c>
      <c r="AC2230" t="s">
        <v>51</v>
      </c>
      <c r="AD2230">
        <v>1000000001</v>
      </c>
      <c r="AE2230" s="1">
        <v>39973.351388888892</v>
      </c>
      <c r="AF2230" t="s">
        <v>3377</v>
      </c>
      <c r="AG2230" t="s">
        <v>15330</v>
      </c>
      <c r="AH2230" t="s">
        <v>51</v>
      </c>
      <c r="AJ2230" t="s">
        <v>53</v>
      </c>
      <c r="AL2230" t="s">
        <v>78</v>
      </c>
      <c r="AO2230" t="s">
        <v>5443</v>
      </c>
      <c r="AP2230" s="1">
        <v>45425.21875</v>
      </c>
      <c r="AQ2230" s="1">
        <v>44860.09375</v>
      </c>
    </row>
    <row r="2231" spans="1:43" x14ac:dyDescent="0.35">
      <c r="A2231" t="s">
        <v>15331</v>
      </c>
      <c r="B2231" t="s">
        <v>1597</v>
      </c>
      <c r="C2231" t="s">
        <v>1775</v>
      </c>
      <c r="F2231" t="s">
        <v>15332</v>
      </c>
      <c r="H2231" t="s">
        <v>15331</v>
      </c>
      <c r="I2231" t="s">
        <v>780</v>
      </c>
      <c r="J2231" t="s">
        <v>12802</v>
      </c>
      <c r="K2231" t="s">
        <v>15333</v>
      </c>
      <c r="M2231" t="s">
        <v>1664</v>
      </c>
      <c r="N2231" t="s">
        <v>5925</v>
      </c>
      <c r="O2231">
        <v>16512</v>
      </c>
      <c r="P2231" t="s">
        <v>50</v>
      </c>
      <c r="U2231" s="1">
        <v>44004</v>
      </c>
      <c r="V2231" s="1">
        <v>44004</v>
      </c>
      <c r="AC2231" t="s">
        <v>53</v>
      </c>
      <c r="AD2231">
        <v>2969519246</v>
      </c>
      <c r="AE2231" s="1">
        <v>38883.179166666669</v>
      </c>
      <c r="AG2231" t="s">
        <v>15334</v>
      </c>
      <c r="AH2231" t="s">
        <v>51</v>
      </c>
      <c r="AJ2231" t="s">
        <v>53</v>
      </c>
      <c r="AO2231" t="s">
        <v>8142</v>
      </c>
    </row>
    <row r="2232" spans="1:43" x14ac:dyDescent="0.35">
      <c r="A2232" t="s">
        <v>15335</v>
      </c>
      <c r="B2232" t="s">
        <v>8392</v>
      </c>
      <c r="C2232" t="s">
        <v>3764</v>
      </c>
      <c r="F2232" t="s">
        <v>15336</v>
      </c>
      <c r="H2232" t="s">
        <v>15335</v>
      </c>
      <c r="J2232" t="s">
        <v>6530</v>
      </c>
      <c r="K2232" t="s">
        <v>15337</v>
      </c>
      <c r="M2232" t="s">
        <v>3554</v>
      </c>
      <c r="N2232" t="s">
        <v>798</v>
      </c>
      <c r="O2232">
        <v>78742</v>
      </c>
      <c r="P2232" t="s">
        <v>50</v>
      </c>
      <c r="U2232" s="1">
        <v>44004</v>
      </c>
      <c r="V2232" s="1">
        <v>44004</v>
      </c>
      <c r="AC2232" t="s">
        <v>53</v>
      </c>
      <c r="AD2232">
        <v>2969507921</v>
      </c>
      <c r="AE2232" s="1">
        <v>38224.743750000001</v>
      </c>
      <c r="AG2232" t="s">
        <v>15338</v>
      </c>
      <c r="AH2232" t="s">
        <v>51</v>
      </c>
      <c r="AJ2232" t="s">
        <v>53</v>
      </c>
      <c r="AO2232" t="s">
        <v>8142</v>
      </c>
    </row>
    <row r="2233" spans="1:43" x14ac:dyDescent="0.35">
      <c r="A2233" t="s">
        <v>15339</v>
      </c>
      <c r="B2233" t="s">
        <v>1574</v>
      </c>
      <c r="C2233" t="s">
        <v>15340</v>
      </c>
      <c r="D2233" t="s">
        <v>6383</v>
      </c>
      <c r="F2233" t="s">
        <v>15341</v>
      </c>
      <c r="H2233" t="s">
        <v>15342</v>
      </c>
      <c r="I2233" t="s">
        <v>179</v>
      </c>
      <c r="J2233" t="s">
        <v>15343</v>
      </c>
      <c r="K2233" t="s">
        <v>15344</v>
      </c>
      <c r="L2233" t="s">
        <v>15345</v>
      </c>
      <c r="M2233" t="s">
        <v>11549</v>
      </c>
      <c r="N2233" t="s">
        <v>65</v>
      </c>
      <c r="O2233">
        <v>80234</v>
      </c>
      <c r="P2233" t="s">
        <v>50</v>
      </c>
      <c r="U2233" s="1">
        <v>44004.606249999997</v>
      </c>
      <c r="V2233" s="1">
        <v>44004.606249999997</v>
      </c>
      <c r="W2233" s="1">
        <v>44004.651388888888</v>
      </c>
      <c r="X2233" s="1">
        <v>44004.651388888888</v>
      </c>
      <c r="AC2233" t="s">
        <v>53</v>
      </c>
      <c r="AD2233">
        <v>2969483127</v>
      </c>
      <c r="AE2233" s="1">
        <v>37631</v>
      </c>
      <c r="AF2233" t="s">
        <v>15346</v>
      </c>
      <c r="AG2233" t="s">
        <v>15347</v>
      </c>
      <c r="AH2233" t="s">
        <v>53</v>
      </c>
      <c r="AJ2233" t="s">
        <v>53</v>
      </c>
      <c r="AK2233" t="s">
        <v>12078</v>
      </c>
      <c r="AL2233" t="s">
        <v>68</v>
      </c>
      <c r="AO2233" t="s">
        <v>54</v>
      </c>
      <c r="AP2233" s="1">
        <v>44967.430555555555</v>
      </c>
      <c r="AQ2233" s="1">
        <v>44907.660416666666</v>
      </c>
    </row>
    <row r="2234" spans="1:43" x14ac:dyDescent="0.35">
      <c r="A2234" t="s">
        <v>15348</v>
      </c>
      <c r="B2234" t="s">
        <v>15349</v>
      </c>
      <c r="C2234" t="s">
        <v>15350</v>
      </c>
      <c r="F2234" t="s">
        <v>15351</v>
      </c>
      <c r="H2234" t="s">
        <v>15348</v>
      </c>
      <c r="J2234" t="s">
        <v>1910</v>
      </c>
      <c r="P2234" t="s">
        <v>50</v>
      </c>
      <c r="U2234" s="1">
        <v>44005</v>
      </c>
      <c r="V2234" s="1">
        <v>44005</v>
      </c>
      <c r="AC2234" t="s">
        <v>53</v>
      </c>
      <c r="AD2234">
        <v>2969735272</v>
      </c>
      <c r="AE2234" s="1">
        <v>42845.40902777778</v>
      </c>
      <c r="AG2234" t="s">
        <v>15352</v>
      </c>
      <c r="AH2234" t="s">
        <v>51</v>
      </c>
      <c r="AJ2234" t="s">
        <v>53</v>
      </c>
      <c r="AO2234" t="s">
        <v>8142</v>
      </c>
    </row>
    <row r="2235" spans="1:43" x14ac:dyDescent="0.35">
      <c r="A2235" t="s">
        <v>15353</v>
      </c>
      <c r="B2235" t="s">
        <v>15354</v>
      </c>
      <c r="C2235" t="s">
        <v>2769</v>
      </c>
      <c r="D2235" t="s">
        <v>58</v>
      </c>
      <c r="F2235" t="s">
        <v>15355</v>
      </c>
      <c r="G2235" t="s">
        <v>15355</v>
      </c>
      <c r="H2235" t="s">
        <v>15356</v>
      </c>
      <c r="J2235" t="s">
        <v>49</v>
      </c>
      <c r="P2235" t="s">
        <v>50</v>
      </c>
      <c r="U2235" s="1">
        <v>44005</v>
      </c>
      <c r="V2235" s="1">
        <v>44005</v>
      </c>
      <c r="W2235" s="1">
        <v>44005.748611111114</v>
      </c>
      <c r="X2235" s="1">
        <v>44005.748611111114</v>
      </c>
      <c r="AC2235" t="s">
        <v>53</v>
      </c>
      <c r="AD2235">
        <v>2969485219</v>
      </c>
      <c r="AE2235" s="1">
        <v>37784</v>
      </c>
      <c r="AG2235" t="s">
        <v>15357</v>
      </c>
      <c r="AH2235" t="s">
        <v>51</v>
      </c>
      <c r="AJ2235" t="s">
        <v>53</v>
      </c>
      <c r="AL2235" t="s">
        <v>78</v>
      </c>
      <c r="AO2235" t="s">
        <v>5443</v>
      </c>
      <c r="AP2235" s="1">
        <v>44917.697222222225</v>
      </c>
    </row>
    <row r="2236" spans="1:43" x14ac:dyDescent="0.35">
      <c r="A2236" t="s">
        <v>15358</v>
      </c>
      <c r="B2236" t="s">
        <v>15359</v>
      </c>
      <c r="C2236" t="s">
        <v>803</v>
      </c>
      <c r="F2236" t="s">
        <v>15360</v>
      </c>
      <c r="H2236" t="s">
        <v>15358</v>
      </c>
      <c r="J2236" t="s">
        <v>465</v>
      </c>
      <c r="P2236" t="s">
        <v>50</v>
      </c>
      <c r="U2236" s="1">
        <v>44005</v>
      </c>
      <c r="V2236" s="1">
        <v>44005</v>
      </c>
      <c r="AC2236" t="s">
        <v>53</v>
      </c>
      <c r="AD2236">
        <v>2969543968</v>
      </c>
      <c r="AE2236" s="1">
        <v>40032.470138888886</v>
      </c>
      <c r="AG2236" t="s">
        <v>15361</v>
      </c>
      <c r="AH2236" t="s">
        <v>51</v>
      </c>
      <c r="AJ2236" t="s">
        <v>53</v>
      </c>
      <c r="AO2236" t="s">
        <v>8142</v>
      </c>
    </row>
    <row r="2237" spans="1:43" x14ac:dyDescent="0.35">
      <c r="A2237" t="s">
        <v>15362</v>
      </c>
      <c r="B2237" t="s">
        <v>15363</v>
      </c>
      <c r="C2237" t="s">
        <v>320</v>
      </c>
      <c r="D2237" t="s">
        <v>58</v>
      </c>
      <c r="F2237" t="s">
        <v>47</v>
      </c>
      <c r="H2237" t="s">
        <v>15364</v>
      </c>
      <c r="J2237" t="s">
        <v>49</v>
      </c>
      <c r="P2237" t="s">
        <v>50</v>
      </c>
      <c r="U2237" s="1">
        <v>44006</v>
      </c>
      <c r="V2237" s="1">
        <v>44006</v>
      </c>
      <c r="AC2237" t="s">
        <v>53</v>
      </c>
      <c r="AD2237">
        <v>2969485219</v>
      </c>
      <c r="AE2237" s="1">
        <v>37784</v>
      </c>
      <c r="AG2237" t="s">
        <v>15365</v>
      </c>
      <c r="AH2237" t="s">
        <v>51</v>
      </c>
      <c r="AJ2237" t="s">
        <v>53</v>
      </c>
      <c r="AO2237" t="s">
        <v>5443</v>
      </c>
    </row>
    <row r="2238" spans="1:43" x14ac:dyDescent="0.35">
      <c r="A2238" t="s">
        <v>15366</v>
      </c>
      <c r="B2238" t="s">
        <v>15367</v>
      </c>
      <c r="C2238" t="s">
        <v>15368</v>
      </c>
      <c r="F2238" t="s">
        <v>15369</v>
      </c>
      <c r="H2238" t="s">
        <v>15366</v>
      </c>
      <c r="J2238" t="s">
        <v>465</v>
      </c>
      <c r="P2238" t="s">
        <v>50</v>
      </c>
      <c r="U2238" s="1">
        <v>44006</v>
      </c>
      <c r="V2238" s="1">
        <v>44006</v>
      </c>
      <c r="AC2238" t="s">
        <v>53</v>
      </c>
      <c r="AD2238">
        <v>2969543968</v>
      </c>
      <c r="AE2238" s="1">
        <v>40032.470138888886</v>
      </c>
      <c r="AG2238" t="s">
        <v>15370</v>
      </c>
      <c r="AH2238" t="s">
        <v>51</v>
      </c>
      <c r="AJ2238" t="s">
        <v>53</v>
      </c>
      <c r="AO2238" t="s">
        <v>8142</v>
      </c>
    </row>
    <row r="2239" spans="1:43" x14ac:dyDescent="0.35">
      <c r="A2239" t="s">
        <v>15371</v>
      </c>
      <c r="B2239" t="s">
        <v>15046</v>
      </c>
      <c r="C2239" t="s">
        <v>15372</v>
      </c>
      <c r="F2239" t="s">
        <v>15373</v>
      </c>
      <c r="H2239" t="s">
        <v>15371</v>
      </c>
      <c r="J2239" t="s">
        <v>1227</v>
      </c>
      <c r="K2239" t="s">
        <v>15374</v>
      </c>
      <c r="M2239" t="s">
        <v>1296</v>
      </c>
      <c r="N2239" t="s">
        <v>253</v>
      </c>
      <c r="O2239">
        <v>88220</v>
      </c>
      <c r="P2239" t="s">
        <v>50</v>
      </c>
      <c r="U2239" s="1">
        <v>44006</v>
      </c>
      <c r="V2239" s="1">
        <v>44006</v>
      </c>
      <c r="W2239" s="1">
        <v>44006.640277777777</v>
      </c>
      <c r="X2239" s="1">
        <v>44006.640277777777</v>
      </c>
      <c r="AC2239" t="s">
        <v>51</v>
      </c>
      <c r="AD2239">
        <v>2969544943</v>
      </c>
      <c r="AE2239" s="1">
        <v>40073.629166666666</v>
      </c>
      <c r="AF2239" t="s">
        <v>1230</v>
      </c>
      <c r="AG2239" t="s">
        <v>15375</v>
      </c>
      <c r="AH2239" t="s">
        <v>51</v>
      </c>
      <c r="AJ2239" t="s">
        <v>53</v>
      </c>
      <c r="AL2239" t="s">
        <v>78</v>
      </c>
      <c r="AO2239" t="s">
        <v>5443</v>
      </c>
      <c r="AP2239" s="1">
        <v>45099.479166666664</v>
      </c>
    </row>
    <row r="2240" spans="1:43" x14ac:dyDescent="0.35">
      <c r="A2240" t="s">
        <v>15376</v>
      </c>
      <c r="B2240" t="s">
        <v>15377</v>
      </c>
      <c r="C2240" t="s">
        <v>15378</v>
      </c>
      <c r="F2240" t="s">
        <v>15379</v>
      </c>
      <c r="G2240" t="s">
        <v>15380</v>
      </c>
      <c r="H2240" t="s">
        <v>15381</v>
      </c>
      <c r="I2240" t="s">
        <v>200</v>
      </c>
      <c r="J2240" t="s">
        <v>15382</v>
      </c>
      <c r="K2240" t="s">
        <v>5531</v>
      </c>
      <c r="M2240" t="s">
        <v>5532</v>
      </c>
      <c r="N2240" t="s">
        <v>5533</v>
      </c>
      <c r="O2240">
        <v>49756</v>
      </c>
      <c r="P2240" t="s">
        <v>50</v>
      </c>
      <c r="U2240" s="1">
        <v>44006.406944444447</v>
      </c>
      <c r="V2240" s="1">
        <v>44006.406944444447</v>
      </c>
      <c r="W2240" s="1">
        <v>44253.63958333333</v>
      </c>
      <c r="X2240" s="1">
        <v>44253.63958333333</v>
      </c>
      <c r="AC2240" t="s">
        <v>53</v>
      </c>
      <c r="AD2240">
        <v>2969629793</v>
      </c>
      <c r="AE2240" s="1">
        <v>41745.536111111112</v>
      </c>
      <c r="AF2240" t="s">
        <v>14222</v>
      </c>
      <c r="AG2240" t="s">
        <v>15383</v>
      </c>
      <c r="AH2240" t="s">
        <v>53</v>
      </c>
      <c r="AJ2240" t="s">
        <v>53</v>
      </c>
      <c r="AK2240" t="s">
        <v>7072</v>
      </c>
      <c r="AL2240" t="s">
        <v>68</v>
      </c>
      <c r="AO2240" t="s">
        <v>54</v>
      </c>
      <c r="AP2240" s="1">
        <v>45470.45</v>
      </c>
      <c r="AQ2240" s="1">
        <v>45470.451388888891</v>
      </c>
    </row>
    <row r="2241" spans="1:43" x14ac:dyDescent="0.35">
      <c r="A2241" t="s">
        <v>15384</v>
      </c>
      <c r="B2241" t="s">
        <v>15385</v>
      </c>
      <c r="C2241" t="s">
        <v>2937</v>
      </c>
      <c r="F2241" t="s">
        <v>15386</v>
      </c>
      <c r="H2241" t="s">
        <v>15387</v>
      </c>
      <c r="J2241" t="s">
        <v>15388</v>
      </c>
      <c r="K2241" t="s">
        <v>15389</v>
      </c>
      <c r="M2241" t="s">
        <v>15390</v>
      </c>
      <c r="N2241" t="s">
        <v>14320</v>
      </c>
      <c r="O2241">
        <v>83854</v>
      </c>
      <c r="P2241" t="s">
        <v>50</v>
      </c>
      <c r="U2241" s="1">
        <v>44007</v>
      </c>
      <c r="V2241" s="1">
        <v>44007</v>
      </c>
      <c r="AC2241" t="s">
        <v>53</v>
      </c>
      <c r="AD2241">
        <v>2969803586</v>
      </c>
      <c r="AE2241" s="1">
        <v>43250.629166666666</v>
      </c>
      <c r="AG2241" t="s">
        <v>15391</v>
      </c>
      <c r="AH2241" t="s">
        <v>51</v>
      </c>
      <c r="AJ2241" t="s">
        <v>53</v>
      </c>
      <c r="AO2241" t="s">
        <v>8142</v>
      </c>
    </row>
    <row r="2242" spans="1:43" x14ac:dyDescent="0.35">
      <c r="A2242" t="s">
        <v>15392</v>
      </c>
      <c r="B2242" t="s">
        <v>15393</v>
      </c>
      <c r="C2242" t="s">
        <v>15394</v>
      </c>
      <c r="F2242" t="s">
        <v>15395</v>
      </c>
      <c r="H2242" t="s">
        <v>15392</v>
      </c>
      <c r="J2242" t="s">
        <v>12802</v>
      </c>
      <c r="P2242" t="s">
        <v>12804</v>
      </c>
      <c r="U2242" s="1">
        <v>44007</v>
      </c>
      <c r="V2242" s="1">
        <v>44007</v>
      </c>
      <c r="AC2242" t="s">
        <v>53</v>
      </c>
      <c r="AD2242">
        <v>2969519246</v>
      </c>
      <c r="AE2242" s="1">
        <v>38883.179166666669</v>
      </c>
      <c r="AG2242" t="s">
        <v>15396</v>
      </c>
      <c r="AH2242" t="s">
        <v>51</v>
      </c>
      <c r="AJ2242" t="s">
        <v>53</v>
      </c>
      <c r="AO2242" t="s">
        <v>8142</v>
      </c>
    </row>
    <row r="2243" spans="1:43" x14ac:dyDescent="0.35">
      <c r="A2243" t="s">
        <v>15397</v>
      </c>
      <c r="B2243" t="s">
        <v>8278</v>
      </c>
      <c r="C2243" t="s">
        <v>2298</v>
      </c>
      <c r="F2243">
        <v>9704011251</v>
      </c>
      <c r="H2243" t="s">
        <v>8280</v>
      </c>
      <c r="I2243" t="s">
        <v>179</v>
      </c>
      <c r="J2243" t="s">
        <v>8281</v>
      </c>
      <c r="K2243" t="s">
        <v>15398</v>
      </c>
      <c r="M2243" t="s">
        <v>15399</v>
      </c>
      <c r="N2243" t="s">
        <v>5925</v>
      </c>
      <c r="O2243">
        <v>18635</v>
      </c>
      <c r="P2243" t="s">
        <v>50</v>
      </c>
      <c r="U2243" s="1">
        <v>44007</v>
      </c>
      <c r="V2243" s="1">
        <v>44007</v>
      </c>
      <c r="W2243" s="1">
        <v>44007.681944444441</v>
      </c>
      <c r="X2243" s="1">
        <v>44007.681944444441</v>
      </c>
      <c r="AC2243" t="s">
        <v>53</v>
      </c>
      <c r="AD2243">
        <v>1000000001</v>
      </c>
      <c r="AE2243" s="1">
        <v>39973.351388888892</v>
      </c>
      <c r="AF2243" t="s">
        <v>3377</v>
      </c>
      <c r="AG2243" t="s">
        <v>15400</v>
      </c>
      <c r="AH2243" t="s">
        <v>51</v>
      </c>
      <c r="AJ2243" t="s">
        <v>53</v>
      </c>
      <c r="AL2243" t="s">
        <v>78</v>
      </c>
      <c r="AO2243" t="s">
        <v>5443</v>
      </c>
    </row>
    <row r="2244" spans="1:43" x14ac:dyDescent="0.35">
      <c r="A2244" t="s">
        <v>15401</v>
      </c>
      <c r="B2244" t="s">
        <v>15402</v>
      </c>
      <c r="C2244" t="s">
        <v>840</v>
      </c>
      <c r="F2244">
        <v>2703630873</v>
      </c>
      <c r="H2244" t="s">
        <v>15401</v>
      </c>
      <c r="I2244" t="s">
        <v>464</v>
      </c>
      <c r="J2244" t="s">
        <v>6387</v>
      </c>
      <c r="U2244" s="1">
        <v>44007</v>
      </c>
      <c r="V2244" s="1">
        <v>44007</v>
      </c>
      <c r="AC2244" t="s">
        <v>53</v>
      </c>
      <c r="AD2244">
        <v>2969484892</v>
      </c>
      <c r="AE2244" s="1">
        <v>37756</v>
      </c>
      <c r="AG2244" t="s">
        <v>15403</v>
      </c>
      <c r="AH2244" t="s">
        <v>51</v>
      </c>
      <c r="AJ2244" t="s">
        <v>53</v>
      </c>
      <c r="AO2244" t="s">
        <v>8142</v>
      </c>
    </row>
    <row r="2245" spans="1:43" x14ac:dyDescent="0.35">
      <c r="A2245" t="s">
        <v>15404</v>
      </c>
      <c r="B2245" t="s">
        <v>1498</v>
      </c>
      <c r="C2245" t="s">
        <v>1798</v>
      </c>
      <c r="F2245" t="s">
        <v>15405</v>
      </c>
      <c r="H2245" t="s">
        <v>15406</v>
      </c>
      <c r="I2245" t="s">
        <v>179</v>
      </c>
      <c r="J2245" t="s">
        <v>5554</v>
      </c>
      <c r="K2245" t="s">
        <v>15407</v>
      </c>
      <c r="L2245" t="s">
        <v>15407</v>
      </c>
      <c r="M2245" t="s">
        <v>15408</v>
      </c>
      <c r="N2245" t="s">
        <v>398</v>
      </c>
      <c r="O2245">
        <v>87420</v>
      </c>
      <c r="P2245" t="s">
        <v>50</v>
      </c>
      <c r="U2245" s="1">
        <v>44007.525000000001</v>
      </c>
      <c r="V2245" s="1">
        <v>44007.525000000001</v>
      </c>
      <c r="W2245" s="1">
        <v>44007.740972222222</v>
      </c>
      <c r="X2245" s="1">
        <v>44007.740972222222</v>
      </c>
      <c r="AC2245" t="s">
        <v>53</v>
      </c>
      <c r="AD2245">
        <v>2969482426</v>
      </c>
      <c r="AE2245" s="1">
        <v>37578</v>
      </c>
      <c r="AF2245" t="s">
        <v>5557</v>
      </c>
      <c r="AG2245" t="s">
        <v>15409</v>
      </c>
      <c r="AH2245" t="s">
        <v>53</v>
      </c>
      <c r="AJ2245" t="s">
        <v>53</v>
      </c>
      <c r="AK2245" t="s">
        <v>13346</v>
      </c>
      <c r="AL2245" t="s">
        <v>78</v>
      </c>
      <c r="AO2245" t="s">
        <v>54</v>
      </c>
    </row>
    <row r="2246" spans="1:43" x14ac:dyDescent="0.35">
      <c r="A2246" t="s">
        <v>15410</v>
      </c>
      <c r="B2246" t="s">
        <v>15411</v>
      </c>
      <c r="C2246" t="s">
        <v>14893</v>
      </c>
      <c r="F2246" t="s">
        <v>15412</v>
      </c>
      <c r="G2246" t="s">
        <v>15413</v>
      </c>
      <c r="H2246" t="s">
        <v>15414</v>
      </c>
      <c r="I2246" t="s">
        <v>101</v>
      </c>
      <c r="J2246" t="s">
        <v>15415</v>
      </c>
      <c r="K2246" t="s">
        <v>15416</v>
      </c>
      <c r="M2246" t="s">
        <v>15417</v>
      </c>
      <c r="N2246" t="s">
        <v>15418</v>
      </c>
      <c r="O2246">
        <v>38197</v>
      </c>
      <c r="P2246" t="s">
        <v>50</v>
      </c>
      <c r="U2246" s="1">
        <v>44010</v>
      </c>
      <c r="V2246" s="1">
        <v>44010</v>
      </c>
      <c r="AC2246" t="s">
        <v>53</v>
      </c>
      <c r="AD2246">
        <v>2969479264</v>
      </c>
      <c r="AE2246" s="1">
        <v>37386</v>
      </c>
      <c r="AG2246" t="s">
        <v>15419</v>
      </c>
      <c r="AH2246" t="s">
        <v>51</v>
      </c>
      <c r="AJ2246" t="s">
        <v>53</v>
      </c>
      <c r="AO2246" t="s">
        <v>8142</v>
      </c>
    </row>
    <row r="2247" spans="1:43" x14ac:dyDescent="0.35">
      <c r="A2247" t="s">
        <v>15420</v>
      </c>
      <c r="B2247" t="s">
        <v>11668</v>
      </c>
      <c r="C2247" t="s">
        <v>728</v>
      </c>
      <c r="F2247">
        <v>9707497802</v>
      </c>
      <c r="H2247" t="s">
        <v>15420</v>
      </c>
      <c r="J2247" t="s">
        <v>15421</v>
      </c>
      <c r="K2247" t="s">
        <v>15422</v>
      </c>
      <c r="M2247" t="s">
        <v>257</v>
      </c>
      <c r="N2247" t="s">
        <v>65</v>
      </c>
      <c r="O2247">
        <v>81321</v>
      </c>
      <c r="P2247" t="s">
        <v>50</v>
      </c>
      <c r="U2247" s="1">
        <v>44011</v>
      </c>
      <c r="V2247" s="1">
        <v>44011</v>
      </c>
      <c r="W2247" s="1">
        <v>44011.730555555558</v>
      </c>
      <c r="X2247" s="1">
        <v>44011.730555555558</v>
      </c>
      <c r="AC2247" t="s">
        <v>53</v>
      </c>
      <c r="AD2247">
        <v>2972124855</v>
      </c>
      <c r="AE2247" s="1">
        <v>44810.688194444447</v>
      </c>
      <c r="AF2247" t="s">
        <v>15423</v>
      </c>
      <c r="AG2247" t="s">
        <v>15424</v>
      </c>
      <c r="AH2247" t="s">
        <v>51</v>
      </c>
      <c r="AJ2247" t="s">
        <v>53</v>
      </c>
      <c r="AL2247" t="s">
        <v>68</v>
      </c>
      <c r="AO2247" t="s">
        <v>5443</v>
      </c>
      <c r="AP2247" s="1">
        <v>44354.838194444441</v>
      </c>
      <c r="AQ2247" s="1">
        <v>44011.732638888891</v>
      </c>
    </row>
    <row r="2248" spans="1:43" x14ac:dyDescent="0.35">
      <c r="A2248" t="s">
        <v>15425</v>
      </c>
      <c r="B2248" t="s">
        <v>15426</v>
      </c>
      <c r="C2248" t="s">
        <v>5143</v>
      </c>
      <c r="F2248" t="s">
        <v>15427</v>
      </c>
      <c r="H2248" t="s">
        <v>15425</v>
      </c>
      <c r="J2248" t="s">
        <v>1910</v>
      </c>
      <c r="P2248" t="s">
        <v>50</v>
      </c>
      <c r="U2248" s="1">
        <v>44012</v>
      </c>
      <c r="V2248" s="1">
        <v>44012</v>
      </c>
      <c r="AC2248" t="s">
        <v>53</v>
      </c>
      <c r="AD2248">
        <v>2969735272</v>
      </c>
      <c r="AE2248" s="1">
        <v>42845.40902777778</v>
      </c>
      <c r="AG2248" t="s">
        <v>15428</v>
      </c>
      <c r="AH2248" t="s">
        <v>51</v>
      </c>
      <c r="AJ2248" t="s">
        <v>53</v>
      </c>
      <c r="AO2248" t="s">
        <v>8142</v>
      </c>
    </row>
    <row r="2249" spans="1:43" x14ac:dyDescent="0.35">
      <c r="A2249" t="s">
        <v>15429</v>
      </c>
      <c r="B2249" t="s">
        <v>15430</v>
      </c>
      <c r="C2249" t="s">
        <v>860</v>
      </c>
      <c r="H2249" t="s">
        <v>15431</v>
      </c>
      <c r="J2249" t="s">
        <v>710</v>
      </c>
      <c r="P2249" t="s">
        <v>50</v>
      </c>
      <c r="U2249" s="1">
        <v>44012</v>
      </c>
      <c r="V2249" s="1">
        <v>44012</v>
      </c>
      <c r="W2249" s="1">
        <v>44012.677083333336</v>
      </c>
      <c r="X2249" s="1">
        <v>44012.677083333336</v>
      </c>
      <c r="AC2249" t="s">
        <v>53</v>
      </c>
      <c r="AD2249">
        <v>2969477838</v>
      </c>
      <c r="AE2249" s="1">
        <v>37309</v>
      </c>
      <c r="AF2249" t="s">
        <v>711</v>
      </c>
      <c r="AG2249" t="s">
        <v>15432</v>
      </c>
      <c r="AH2249" t="s">
        <v>51</v>
      </c>
      <c r="AJ2249" t="s">
        <v>53</v>
      </c>
      <c r="AL2249" t="s">
        <v>78</v>
      </c>
      <c r="AO2249" t="s">
        <v>5443</v>
      </c>
      <c r="AP2249" s="1">
        <v>44296.635416666664</v>
      </c>
      <c r="AQ2249" s="1">
        <v>44296.636111111111</v>
      </c>
    </row>
    <row r="2250" spans="1:43" x14ac:dyDescent="0.35">
      <c r="A2250" t="s">
        <v>15433</v>
      </c>
      <c r="B2250" t="s">
        <v>11284</v>
      </c>
      <c r="C2250" t="s">
        <v>443</v>
      </c>
      <c r="F2250">
        <v>7206269993</v>
      </c>
      <c r="H2250" t="s">
        <v>15434</v>
      </c>
      <c r="J2250" t="s">
        <v>15435</v>
      </c>
      <c r="K2250" t="s">
        <v>15436</v>
      </c>
      <c r="M2250" t="s">
        <v>196</v>
      </c>
      <c r="N2250" t="s">
        <v>65</v>
      </c>
      <c r="O2250">
        <v>80421</v>
      </c>
      <c r="P2250" t="s">
        <v>50</v>
      </c>
      <c r="U2250" s="1">
        <v>44012</v>
      </c>
      <c r="V2250" s="1">
        <v>44012</v>
      </c>
      <c r="W2250" s="1">
        <v>44012.955555555556</v>
      </c>
      <c r="X2250" s="1">
        <v>44012.955555555556</v>
      </c>
      <c r="AC2250" t="s">
        <v>53</v>
      </c>
      <c r="AD2250">
        <v>2969985547</v>
      </c>
      <c r="AE2250" s="1">
        <v>44013.390277777777</v>
      </c>
      <c r="AF2250" t="s">
        <v>15437</v>
      </c>
      <c r="AG2250" t="s">
        <v>15438</v>
      </c>
      <c r="AH2250" t="s">
        <v>51</v>
      </c>
      <c r="AJ2250" t="s">
        <v>53</v>
      </c>
      <c r="AL2250" t="s">
        <v>78</v>
      </c>
      <c r="AO2250" t="s">
        <v>5443</v>
      </c>
      <c r="AP2250" s="1">
        <v>44616.520833333336</v>
      </c>
    </row>
    <row r="2251" spans="1:43" x14ac:dyDescent="0.35">
      <c r="A2251" t="s">
        <v>15439</v>
      </c>
      <c r="B2251" t="s">
        <v>15440</v>
      </c>
      <c r="C2251" t="s">
        <v>15441</v>
      </c>
      <c r="F2251">
        <v>6135324646</v>
      </c>
      <c r="H2251" t="s">
        <v>15439</v>
      </c>
      <c r="J2251" t="s">
        <v>2953</v>
      </c>
      <c r="U2251" s="1">
        <v>44012</v>
      </c>
      <c r="V2251" s="1">
        <v>44012</v>
      </c>
      <c r="AC2251" t="s">
        <v>53</v>
      </c>
      <c r="AD2251">
        <v>2969823183</v>
      </c>
      <c r="AE2251" s="1">
        <v>43312.453472222223</v>
      </c>
      <c r="AG2251" t="s">
        <v>15442</v>
      </c>
      <c r="AH2251" t="s">
        <v>51</v>
      </c>
      <c r="AJ2251" t="s">
        <v>53</v>
      </c>
      <c r="AO2251" t="s">
        <v>8142</v>
      </c>
    </row>
    <row r="2252" spans="1:43" x14ac:dyDescent="0.35">
      <c r="A2252" t="s">
        <v>15443</v>
      </c>
      <c r="B2252" t="s">
        <v>15444</v>
      </c>
      <c r="C2252" t="s">
        <v>97</v>
      </c>
      <c r="F2252" t="s">
        <v>15445</v>
      </c>
      <c r="H2252" t="s">
        <v>15446</v>
      </c>
      <c r="I2252" t="s">
        <v>415</v>
      </c>
      <c r="J2252" t="s">
        <v>15447</v>
      </c>
      <c r="K2252" t="s">
        <v>15448</v>
      </c>
      <c r="M2252" t="s">
        <v>2378</v>
      </c>
      <c r="N2252" t="s">
        <v>65</v>
      </c>
      <c r="O2252">
        <v>80524</v>
      </c>
      <c r="P2252" t="s">
        <v>50</v>
      </c>
      <c r="U2252" s="1">
        <v>44012.417361111111</v>
      </c>
      <c r="V2252" s="1">
        <v>44012.417361111111</v>
      </c>
      <c r="W2252" s="1">
        <v>44012.418055555558</v>
      </c>
      <c r="X2252" s="1">
        <v>44012.418055555558</v>
      </c>
      <c r="AC2252" t="s">
        <v>51</v>
      </c>
      <c r="AD2252">
        <v>2972408272</v>
      </c>
      <c r="AE2252" s="1">
        <v>44977.395138888889</v>
      </c>
      <c r="AF2252" t="s">
        <v>15449</v>
      </c>
      <c r="AG2252" t="s">
        <v>15450</v>
      </c>
      <c r="AH2252" t="s">
        <v>51</v>
      </c>
      <c r="AI2252" t="s">
        <v>51</v>
      </c>
      <c r="AJ2252" t="s">
        <v>53</v>
      </c>
      <c r="AL2252" t="s">
        <v>68</v>
      </c>
      <c r="AO2252" t="s">
        <v>54</v>
      </c>
      <c r="AP2252" s="1">
        <v>45457.306944444441</v>
      </c>
      <c r="AQ2252" s="1">
        <v>45316.349305555559</v>
      </c>
    </row>
    <row r="2253" spans="1:43" x14ac:dyDescent="0.35">
      <c r="A2253" t="s">
        <v>15451</v>
      </c>
      <c r="B2253" t="s">
        <v>15452</v>
      </c>
      <c r="C2253" t="s">
        <v>2073</v>
      </c>
      <c r="F2253" t="s">
        <v>15453</v>
      </c>
      <c r="H2253" t="s">
        <v>15454</v>
      </c>
      <c r="J2253" t="s">
        <v>15455</v>
      </c>
      <c r="K2253" t="s">
        <v>15456</v>
      </c>
      <c r="M2253" t="s">
        <v>545</v>
      </c>
      <c r="N2253" t="s">
        <v>253</v>
      </c>
      <c r="O2253">
        <v>88004</v>
      </c>
      <c r="P2253" t="s">
        <v>50</v>
      </c>
      <c r="U2253" s="1">
        <v>44013</v>
      </c>
      <c r="V2253" s="1">
        <v>44013</v>
      </c>
      <c r="W2253" s="1">
        <v>44013.491666666669</v>
      </c>
      <c r="X2253" s="1">
        <v>44013.491666666669</v>
      </c>
      <c r="AC2253" t="s">
        <v>51</v>
      </c>
      <c r="AD2253">
        <v>2969514301</v>
      </c>
      <c r="AE2253" s="1">
        <v>38583.522222222222</v>
      </c>
      <c r="AF2253" t="s">
        <v>15457</v>
      </c>
      <c r="AG2253" t="s">
        <v>15458</v>
      </c>
      <c r="AH2253" t="s">
        <v>51</v>
      </c>
      <c r="AJ2253" t="s">
        <v>53</v>
      </c>
      <c r="AL2253" t="s">
        <v>78</v>
      </c>
      <c r="AO2253" t="s">
        <v>5443</v>
      </c>
      <c r="AP2253" s="1">
        <v>44599.477777777778</v>
      </c>
      <c r="AQ2253" s="1">
        <v>44599.482638888891</v>
      </c>
    </row>
    <row r="2254" spans="1:43" x14ac:dyDescent="0.35">
      <c r="A2254" t="s">
        <v>15459</v>
      </c>
      <c r="B2254" t="s">
        <v>903</v>
      </c>
      <c r="C2254" t="s">
        <v>15460</v>
      </c>
      <c r="F2254" t="s">
        <v>15461</v>
      </c>
      <c r="H2254" t="s">
        <v>15459</v>
      </c>
      <c r="J2254" t="s">
        <v>15462</v>
      </c>
      <c r="K2254" t="s">
        <v>15463</v>
      </c>
      <c r="M2254" t="s">
        <v>753</v>
      </c>
      <c r="N2254" t="s">
        <v>798</v>
      </c>
      <c r="O2254" t="s">
        <v>15464</v>
      </c>
      <c r="P2254" t="s">
        <v>50</v>
      </c>
      <c r="U2254" s="1">
        <v>44013</v>
      </c>
      <c r="V2254" s="1">
        <v>44013</v>
      </c>
      <c r="W2254" s="1">
        <v>44013.529166666667</v>
      </c>
      <c r="X2254" s="1">
        <v>44013.529166666667</v>
      </c>
      <c r="AC2254" t="s">
        <v>51</v>
      </c>
      <c r="AD2254">
        <v>2969538328</v>
      </c>
      <c r="AE2254" s="1">
        <v>39822.515972222223</v>
      </c>
      <c r="AF2254" t="s">
        <v>15465</v>
      </c>
      <c r="AG2254" t="s">
        <v>15466</v>
      </c>
      <c r="AH2254" t="s">
        <v>51</v>
      </c>
      <c r="AJ2254" t="s">
        <v>53</v>
      </c>
      <c r="AL2254" t="s">
        <v>78</v>
      </c>
      <c r="AO2254" t="s">
        <v>5443</v>
      </c>
      <c r="AP2254" s="1">
        <v>44021.779166666667</v>
      </c>
    </row>
    <row r="2255" spans="1:43" x14ac:dyDescent="0.35">
      <c r="A2255" t="s">
        <v>15467</v>
      </c>
      <c r="B2255" t="s">
        <v>15468</v>
      </c>
      <c r="C2255" t="s">
        <v>15469</v>
      </c>
      <c r="F2255" t="s">
        <v>15470</v>
      </c>
      <c r="H2255" t="s">
        <v>15467</v>
      </c>
      <c r="J2255" t="s">
        <v>453</v>
      </c>
      <c r="P2255" t="s">
        <v>50</v>
      </c>
      <c r="U2255" s="1">
        <v>44013</v>
      </c>
      <c r="V2255" s="1">
        <v>44013</v>
      </c>
      <c r="W2255" s="1">
        <v>44013.705555555556</v>
      </c>
      <c r="X2255" s="1">
        <v>44013.705555555556</v>
      </c>
      <c r="AC2255" t="s">
        <v>53</v>
      </c>
      <c r="AD2255">
        <v>2969521508</v>
      </c>
      <c r="AE2255" s="1">
        <v>39021.518055555556</v>
      </c>
      <c r="AF2255" t="s">
        <v>456</v>
      </c>
      <c r="AG2255" t="s">
        <v>15471</v>
      </c>
      <c r="AH2255" t="s">
        <v>51</v>
      </c>
      <c r="AJ2255" t="s">
        <v>53</v>
      </c>
      <c r="AL2255" t="s">
        <v>68</v>
      </c>
      <c r="AO2255" t="s">
        <v>8142</v>
      </c>
    </row>
    <row r="2256" spans="1:43" x14ac:dyDescent="0.35">
      <c r="A2256" t="s">
        <v>15472</v>
      </c>
      <c r="B2256" t="s">
        <v>15473</v>
      </c>
      <c r="C2256" t="s">
        <v>15474</v>
      </c>
      <c r="F2256" t="s">
        <v>15475</v>
      </c>
      <c r="G2256">
        <v>6305233271</v>
      </c>
      <c r="H2256" t="s">
        <v>15476</v>
      </c>
      <c r="I2256" t="s">
        <v>101</v>
      </c>
      <c r="J2256" t="s">
        <v>15477</v>
      </c>
      <c r="K2256" t="s">
        <v>15478</v>
      </c>
      <c r="M2256" t="s">
        <v>15479</v>
      </c>
      <c r="N2256" t="s">
        <v>3849</v>
      </c>
      <c r="O2256">
        <v>60631</v>
      </c>
      <c r="P2256" t="s">
        <v>50</v>
      </c>
      <c r="U2256" s="1">
        <v>44014</v>
      </c>
      <c r="V2256" s="1">
        <v>44014</v>
      </c>
      <c r="AC2256" t="s">
        <v>51</v>
      </c>
      <c r="AD2256">
        <v>2969538904</v>
      </c>
      <c r="AE2256" s="1">
        <v>39842.460416666669</v>
      </c>
      <c r="AG2256" t="s">
        <v>15480</v>
      </c>
      <c r="AH2256" t="s">
        <v>51</v>
      </c>
      <c r="AJ2256" t="s">
        <v>53</v>
      </c>
      <c r="AO2256" t="s">
        <v>5443</v>
      </c>
    </row>
    <row r="2257" spans="1:43" x14ac:dyDescent="0.35">
      <c r="A2257" t="s">
        <v>15481</v>
      </c>
      <c r="B2257" t="s">
        <v>15482</v>
      </c>
      <c r="C2257" t="s">
        <v>1767</v>
      </c>
      <c r="F2257" t="s">
        <v>15483</v>
      </c>
      <c r="H2257" t="s">
        <v>15481</v>
      </c>
      <c r="J2257" t="s">
        <v>1014</v>
      </c>
      <c r="K2257" t="s">
        <v>15484</v>
      </c>
      <c r="M2257" t="s">
        <v>15485</v>
      </c>
      <c r="N2257" t="s">
        <v>2409</v>
      </c>
      <c r="O2257">
        <v>86821</v>
      </c>
      <c r="P2257" t="s">
        <v>50</v>
      </c>
      <c r="U2257" s="1">
        <v>44017</v>
      </c>
      <c r="V2257" s="1">
        <v>44017</v>
      </c>
      <c r="AC2257" t="s">
        <v>53</v>
      </c>
      <c r="AD2257">
        <v>2969480780</v>
      </c>
      <c r="AE2257" s="1">
        <v>37467</v>
      </c>
      <c r="AG2257" t="s">
        <v>15486</v>
      </c>
      <c r="AH2257" t="s">
        <v>51</v>
      </c>
      <c r="AJ2257" t="s">
        <v>53</v>
      </c>
      <c r="AO2257" t="s">
        <v>8142</v>
      </c>
    </row>
    <row r="2258" spans="1:43" x14ac:dyDescent="0.35">
      <c r="A2258" t="s">
        <v>15487</v>
      </c>
      <c r="B2258" t="s">
        <v>15488</v>
      </c>
      <c r="C2258" t="s">
        <v>3846</v>
      </c>
      <c r="H2258" t="s">
        <v>15489</v>
      </c>
      <c r="J2258" t="s">
        <v>14987</v>
      </c>
      <c r="K2258" t="s">
        <v>15490</v>
      </c>
      <c r="M2258" t="s">
        <v>15491</v>
      </c>
      <c r="N2258" t="s">
        <v>15492</v>
      </c>
      <c r="O2258" s="2" t="s">
        <v>15493</v>
      </c>
      <c r="P2258" t="s">
        <v>12926</v>
      </c>
      <c r="U2258" s="1">
        <v>44018</v>
      </c>
      <c r="V2258" s="1">
        <v>44018</v>
      </c>
      <c r="W2258" s="1">
        <v>44018.229166666664</v>
      </c>
      <c r="X2258" s="1">
        <v>44018.229166666664</v>
      </c>
      <c r="AC2258" t="s">
        <v>53</v>
      </c>
      <c r="AD2258">
        <v>2969471864</v>
      </c>
      <c r="AE2258" s="1">
        <v>36914</v>
      </c>
      <c r="AG2258" t="s">
        <v>15494</v>
      </c>
      <c r="AH2258" t="s">
        <v>51</v>
      </c>
      <c r="AJ2258" t="s">
        <v>53</v>
      </c>
      <c r="AL2258" t="s">
        <v>78</v>
      </c>
      <c r="AO2258" t="s">
        <v>5443</v>
      </c>
      <c r="AP2258" s="1">
        <v>45341.540972222225</v>
      </c>
      <c r="AQ2258" s="1">
        <v>45106.879166666666</v>
      </c>
    </row>
    <row r="2259" spans="1:43" x14ac:dyDescent="0.35">
      <c r="A2259" t="s">
        <v>15495</v>
      </c>
      <c r="B2259" t="s">
        <v>15496</v>
      </c>
      <c r="C2259" t="s">
        <v>15497</v>
      </c>
      <c r="D2259" t="s">
        <v>15498</v>
      </c>
      <c r="F2259" t="s">
        <v>880</v>
      </c>
      <c r="H2259" t="s">
        <v>15499</v>
      </c>
      <c r="J2259" t="s">
        <v>882</v>
      </c>
      <c r="P2259" t="s">
        <v>50</v>
      </c>
      <c r="U2259" s="1">
        <v>44018</v>
      </c>
      <c r="V2259" s="1">
        <v>44018</v>
      </c>
      <c r="W2259" s="1">
        <v>44018.394444444442</v>
      </c>
      <c r="X2259" s="1">
        <v>44018.394444444442</v>
      </c>
      <c r="AC2259" t="s">
        <v>53</v>
      </c>
      <c r="AD2259">
        <v>2969482269</v>
      </c>
      <c r="AE2259" s="1">
        <v>37567</v>
      </c>
      <c r="AF2259" t="s">
        <v>884</v>
      </c>
      <c r="AG2259" t="s">
        <v>15500</v>
      </c>
      <c r="AH2259" t="s">
        <v>51</v>
      </c>
      <c r="AJ2259" t="s">
        <v>53</v>
      </c>
      <c r="AL2259" t="s">
        <v>78</v>
      </c>
      <c r="AO2259" t="s">
        <v>5443</v>
      </c>
      <c r="AP2259" s="1">
        <v>44018.39166666667</v>
      </c>
    </row>
    <row r="2260" spans="1:43" x14ac:dyDescent="0.35">
      <c r="A2260" t="s">
        <v>15501</v>
      </c>
      <c r="B2260" t="s">
        <v>15502</v>
      </c>
      <c r="C2260" t="s">
        <v>15503</v>
      </c>
      <c r="F2260" t="s">
        <v>15504</v>
      </c>
      <c r="H2260" t="s">
        <v>15505</v>
      </c>
      <c r="J2260" t="s">
        <v>15506</v>
      </c>
      <c r="K2260" t="s">
        <v>15507</v>
      </c>
      <c r="M2260" t="s">
        <v>4445</v>
      </c>
      <c r="N2260" t="s">
        <v>65</v>
      </c>
      <c r="O2260">
        <v>80138</v>
      </c>
      <c r="P2260" t="s">
        <v>50</v>
      </c>
      <c r="U2260" s="1">
        <v>44015</v>
      </c>
      <c r="V2260" s="1">
        <v>44018.405555555553</v>
      </c>
      <c r="W2260" s="1">
        <v>44015.331944444442</v>
      </c>
      <c r="X2260" s="1">
        <v>44015.331944444442</v>
      </c>
      <c r="AC2260" t="s">
        <v>51</v>
      </c>
      <c r="AD2260">
        <v>2969663780</v>
      </c>
      <c r="AE2260" s="1">
        <v>42076.461805555555</v>
      </c>
      <c r="AF2260" t="s">
        <v>15508</v>
      </c>
      <c r="AG2260" t="s">
        <v>15509</v>
      </c>
      <c r="AH2260" t="s">
        <v>51</v>
      </c>
      <c r="AJ2260" t="s">
        <v>53</v>
      </c>
      <c r="AK2260" t="s">
        <v>11839</v>
      </c>
      <c r="AL2260" t="s">
        <v>68</v>
      </c>
      <c r="AO2260" t="s">
        <v>5443</v>
      </c>
      <c r="AP2260" s="1">
        <v>45450.932638888888</v>
      </c>
      <c r="AQ2260" s="1">
        <v>45208.474999999999</v>
      </c>
    </row>
    <row r="2261" spans="1:43" x14ac:dyDescent="0.35">
      <c r="A2261" t="s">
        <v>15510</v>
      </c>
      <c r="B2261" t="s">
        <v>15511</v>
      </c>
      <c r="C2261" t="s">
        <v>4035</v>
      </c>
      <c r="F2261">
        <v>3038196036</v>
      </c>
      <c r="H2261" t="s">
        <v>15510</v>
      </c>
      <c r="J2261" t="s">
        <v>8048</v>
      </c>
      <c r="U2261" s="1">
        <v>44019</v>
      </c>
      <c r="V2261" s="1">
        <v>44019</v>
      </c>
      <c r="W2261" s="1">
        <v>44019.536805555559</v>
      </c>
      <c r="X2261" s="1">
        <v>44019.536805555559</v>
      </c>
      <c r="AC2261" t="s">
        <v>53</v>
      </c>
      <c r="AD2261">
        <v>2969670756</v>
      </c>
      <c r="AE2261" s="1">
        <v>42165.286111111112</v>
      </c>
      <c r="AF2261" t="s">
        <v>8050</v>
      </c>
      <c r="AG2261" t="s">
        <v>15512</v>
      </c>
      <c r="AH2261" t="s">
        <v>51</v>
      </c>
      <c r="AJ2261" t="s">
        <v>53</v>
      </c>
      <c r="AL2261" t="s">
        <v>78</v>
      </c>
      <c r="AO2261" t="s">
        <v>8142</v>
      </c>
      <c r="AP2261" s="1">
        <v>45425.688888888886</v>
      </c>
      <c r="AQ2261" s="1">
        <v>45425.691666666666</v>
      </c>
    </row>
    <row r="2262" spans="1:43" x14ac:dyDescent="0.35">
      <c r="A2262" t="s">
        <v>15513</v>
      </c>
      <c r="B2262" t="s">
        <v>15514</v>
      </c>
      <c r="C2262" t="s">
        <v>15515</v>
      </c>
      <c r="H2262" t="s">
        <v>15516</v>
      </c>
      <c r="I2262" t="s">
        <v>61</v>
      </c>
      <c r="J2262" t="s">
        <v>62</v>
      </c>
      <c r="P2262" t="s">
        <v>50</v>
      </c>
      <c r="U2262" s="1">
        <v>44019.344444444447</v>
      </c>
      <c r="V2262" s="1">
        <v>44019.344444444447</v>
      </c>
      <c r="W2262" s="1">
        <v>44020.474305555559</v>
      </c>
      <c r="X2262" s="1">
        <v>44020.474305555559</v>
      </c>
      <c r="AC2262" t="s">
        <v>53</v>
      </c>
      <c r="AD2262">
        <v>2969479981</v>
      </c>
      <c r="AE2262" s="1">
        <v>37426</v>
      </c>
      <c r="AF2262" t="s">
        <v>3281</v>
      </c>
      <c r="AG2262" t="s">
        <v>15517</v>
      </c>
      <c r="AH2262" t="s">
        <v>53</v>
      </c>
      <c r="AJ2262" t="s">
        <v>53</v>
      </c>
      <c r="AK2262" t="s">
        <v>7801</v>
      </c>
      <c r="AL2262" t="s">
        <v>78</v>
      </c>
      <c r="AO2262" t="s">
        <v>54</v>
      </c>
    </row>
    <row r="2263" spans="1:43" x14ac:dyDescent="0.35">
      <c r="A2263" t="s">
        <v>15518</v>
      </c>
      <c r="B2263" t="s">
        <v>10425</v>
      </c>
      <c r="C2263" t="s">
        <v>15519</v>
      </c>
      <c r="F2263" t="s">
        <v>15520</v>
      </c>
      <c r="H2263" t="s">
        <v>15521</v>
      </c>
      <c r="I2263" t="s">
        <v>3151</v>
      </c>
      <c r="J2263" t="s">
        <v>15522</v>
      </c>
      <c r="K2263" t="s">
        <v>15523</v>
      </c>
      <c r="M2263" t="s">
        <v>6070</v>
      </c>
      <c r="N2263" t="s">
        <v>213</v>
      </c>
      <c r="O2263">
        <v>81527</v>
      </c>
      <c r="P2263" t="s">
        <v>50</v>
      </c>
      <c r="Q2263" t="s">
        <v>502</v>
      </c>
      <c r="R2263" t="s">
        <v>15524</v>
      </c>
      <c r="S2263" t="s">
        <v>856</v>
      </c>
      <c r="T2263">
        <v>24254</v>
      </c>
      <c r="U2263" s="1">
        <v>40641.502083333333</v>
      </c>
      <c r="V2263" s="1">
        <v>44019.540972222225</v>
      </c>
      <c r="W2263" s="1">
        <v>40644.34097222222</v>
      </c>
      <c r="X2263" s="1">
        <v>42648.439583333333</v>
      </c>
      <c r="Y2263" s="1">
        <v>40667.479166666664</v>
      </c>
      <c r="AC2263" t="s">
        <v>53</v>
      </c>
      <c r="AD2263">
        <v>2969532405</v>
      </c>
      <c r="AE2263" s="1">
        <v>39562.341666666667</v>
      </c>
      <c r="AF2263" t="s">
        <v>8103</v>
      </c>
      <c r="AG2263" t="s">
        <v>15525</v>
      </c>
      <c r="AH2263" t="s">
        <v>53</v>
      </c>
      <c r="AJ2263" t="s">
        <v>53</v>
      </c>
      <c r="AL2263" t="s">
        <v>68</v>
      </c>
      <c r="AO2263" t="s">
        <v>54</v>
      </c>
      <c r="AP2263" s="1">
        <v>45468.490972222222</v>
      </c>
      <c r="AQ2263" s="1">
        <v>45467.624305555553</v>
      </c>
    </row>
    <row r="2264" spans="1:43" x14ac:dyDescent="0.35">
      <c r="A2264" t="s">
        <v>15526</v>
      </c>
      <c r="B2264" t="s">
        <v>15527</v>
      </c>
      <c r="C2264" t="s">
        <v>946</v>
      </c>
      <c r="F2264" t="s">
        <v>15528</v>
      </c>
      <c r="H2264" t="s">
        <v>15529</v>
      </c>
      <c r="J2264" t="s">
        <v>15530</v>
      </c>
      <c r="K2264" t="s">
        <v>15531</v>
      </c>
      <c r="L2264" t="s">
        <v>15532</v>
      </c>
      <c r="M2264" t="s">
        <v>545</v>
      </c>
      <c r="N2264" t="s">
        <v>253</v>
      </c>
      <c r="O2264" t="s">
        <v>15533</v>
      </c>
      <c r="P2264" t="s">
        <v>50</v>
      </c>
      <c r="U2264" s="1">
        <v>44020</v>
      </c>
      <c r="V2264" s="1">
        <v>44020</v>
      </c>
      <c r="W2264" s="1">
        <v>44020.643055555556</v>
      </c>
      <c r="X2264" s="1">
        <v>44020.643055555556</v>
      </c>
      <c r="AC2264" t="s">
        <v>51</v>
      </c>
      <c r="AD2264">
        <v>2969737098</v>
      </c>
      <c r="AE2264" s="1">
        <v>42858.45208333333</v>
      </c>
      <c r="AF2264" t="s">
        <v>15534</v>
      </c>
      <c r="AG2264" t="s">
        <v>15535</v>
      </c>
      <c r="AH2264" t="s">
        <v>51</v>
      </c>
      <c r="AJ2264" t="s">
        <v>53</v>
      </c>
      <c r="AL2264" t="s">
        <v>68</v>
      </c>
      <c r="AO2264" t="s">
        <v>5443</v>
      </c>
      <c r="AP2264" s="1">
        <v>45475.609722222223</v>
      </c>
      <c r="AQ2264" s="1">
        <v>45468.620833333334</v>
      </c>
    </row>
    <row r="2265" spans="1:43" x14ac:dyDescent="0.35">
      <c r="A2265" t="s">
        <v>15536</v>
      </c>
      <c r="B2265" t="s">
        <v>15537</v>
      </c>
      <c r="C2265" t="s">
        <v>218</v>
      </c>
      <c r="F2265" t="s">
        <v>15538</v>
      </c>
      <c r="G2265">
        <v>6306755211</v>
      </c>
      <c r="H2265" t="s">
        <v>15539</v>
      </c>
      <c r="I2265" t="s">
        <v>179</v>
      </c>
      <c r="J2265" t="s">
        <v>12818</v>
      </c>
      <c r="N2265" t="s">
        <v>15540</v>
      </c>
      <c r="O2265">
        <v>15044</v>
      </c>
      <c r="P2265" t="s">
        <v>50</v>
      </c>
      <c r="U2265" s="1">
        <v>44020</v>
      </c>
      <c r="V2265" s="1">
        <v>44020</v>
      </c>
      <c r="AC2265" t="s">
        <v>53</v>
      </c>
      <c r="AD2265">
        <v>2969608846</v>
      </c>
      <c r="AE2265" s="1">
        <v>41666.397916666669</v>
      </c>
      <c r="AG2265" t="s">
        <v>15541</v>
      </c>
      <c r="AH2265" t="s">
        <v>51</v>
      </c>
      <c r="AJ2265" t="s">
        <v>53</v>
      </c>
      <c r="AO2265" t="s">
        <v>8142</v>
      </c>
    </row>
    <row r="2266" spans="1:43" x14ac:dyDescent="0.35">
      <c r="A2266" t="s">
        <v>15542</v>
      </c>
      <c r="B2266" t="s">
        <v>7650</v>
      </c>
      <c r="C2266" t="s">
        <v>7226</v>
      </c>
      <c r="F2266" t="s">
        <v>15543</v>
      </c>
      <c r="H2266" t="s">
        <v>15542</v>
      </c>
      <c r="J2266" t="s">
        <v>15544</v>
      </c>
      <c r="K2266" t="s">
        <v>15545</v>
      </c>
      <c r="M2266" t="s">
        <v>15546</v>
      </c>
      <c r="N2266" t="s">
        <v>253</v>
      </c>
      <c r="O2266">
        <v>87520</v>
      </c>
      <c r="P2266" t="s">
        <v>50</v>
      </c>
      <c r="U2266" s="1">
        <v>44020</v>
      </c>
      <c r="V2266" s="1">
        <v>44020</v>
      </c>
      <c r="W2266" s="1">
        <v>44020.463888888888</v>
      </c>
      <c r="X2266" s="1">
        <v>44020.463888888888</v>
      </c>
      <c r="AC2266" t="s">
        <v>53</v>
      </c>
      <c r="AD2266">
        <v>1000000001</v>
      </c>
      <c r="AE2266" s="1">
        <v>39973.351388888892</v>
      </c>
      <c r="AF2266" t="s">
        <v>3377</v>
      </c>
      <c r="AG2266" t="s">
        <v>15547</v>
      </c>
      <c r="AH2266" t="s">
        <v>51</v>
      </c>
      <c r="AJ2266" t="s">
        <v>53</v>
      </c>
      <c r="AL2266" t="s">
        <v>78</v>
      </c>
      <c r="AO2266" t="s">
        <v>5443</v>
      </c>
      <c r="AP2266" s="1">
        <v>44764.648611111108</v>
      </c>
      <c r="AQ2266" s="1">
        <v>44580.654861111114</v>
      </c>
    </row>
    <row r="2267" spans="1:43" x14ac:dyDescent="0.35">
      <c r="A2267" t="s">
        <v>15548</v>
      </c>
      <c r="B2267" t="s">
        <v>15549</v>
      </c>
      <c r="C2267" t="s">
        <v>5456</v>
      </c>
      <c r="F2267" t="s">
        <v>15550</v>
      </c>
      <c r="H2267" t="s">
        <v>15551</v>
      </c>
      <c r="J2267" t="s">
        <v>2028</v>
      </c>
      <c r="P2267" t="s">
        <v>50</v>
      </c>
      <c r="U2267" s="1">
        <v>44020</v>
      </c>
      <c r="V2267" s="1">
        <v>44020</v>
      </c>
      <c r="AC2267" t="s">
        <v>53</v>
      </c>
      <c r="AD2267">
        <v>2969532847</v>
      </c>
      <c r="AE2267" s="1">
        <v>39580.404166666667</v>
      </c>
      <c r="AG2267" t="s">
        <v>15552</v>
      </c>
      <c r="AH2267" t="s">
        <v>51</v>
      </c>
      <c r="AJ2267" t="s">
        <v>53</v>
      </c>
      <c r="AO2267" t="s">
        <v>8142</v>
      </c>
    </row>
    <row r="2268" spans="1:43" x14ac:dyDescent="0.35">
      <c r="A2268" t="s">
        <v>15553</v>
      </c>
      <c r="B2268" t="s">
        <v>15554</v>
      </c>
      <c r="C2268" t="s">
        <v>587</v>
      </c>
      <c r="H2268" t="s">
        <v>15555</v>
      </c>
      <c r="J2268" t="s">
        <v>62</v>
      </c>
      <c r="P2268" t="s">
        <v>50</v>
      </c>
      <c r="U2268" s="1">
        <v>44021</v>
      </c>
      <c r="V2268" s="1">
        <v>44021</v>
      </c>
      <c r="W2268" s="1">
        <v>44027.529166666667</v>
      </c>
      <c r="X2268" s="1">
        <v>44027.529166666667</v>
      </c>
      <c r="AC2268" t="s">
        <v>53</v>
      </c>
      <c r="AD2268">
        <v>2969479981</v>
      </c>
      <c r="AE2268" s="1">
        <v>37426</v>
      </c>
      <c r="AF2268" t="s">
        <v>1314</v>
      </c>
      <c r="AG2268" t="s">
        <v>15556</v>
      </c>
      <c r="AH2268" t="s">
        <v>51</v>
      </c>
      <c r="AJ2268" t="s">
        <v>53</v>
      </c>
      <c r="AL2268" t="s">
        <v>78</v>
      </c>
      <c r="AO2268" t="s">
        <v>5443</v>
      </c>
      <c r="AP2268" s="1">
        <v>44565.436111111114</v>
      </c>
    </row>
    <row r="2269" spans="1:43" x14ac:dyDescent="0.35">
      <c r="A2269" t="s">
        <v>15557</v>
      </c>
      <c r="B2269" t="s">
        <v>15558</v>
      </c>
      <c r="C2269" t="s">
        <v>3922</v>
      </c>
      <c r="F2269">
        <f>1804-253-8014</f>
        <v>-6463</v>
      </c>
      <c r="H2269" t="s">
        <v>15557</v>
      </c>
      <c r="I2269" t="s">
        <v>464</v>
      </c>
      <c r="J2269" t="s">
        <v>465</v>
      </c>
      <c r="N2269" t="s">
        <v>15559</v>
      </c>
      <c r="O2269">
        <v>23030</v>
      </c>
      <c r="P2269" t="s">
        <v>50</v>
      </c>
      <c r="U2269" s="1">
        <v>44021</v>
      </c>
      <c r="V2269" s="1">
        <v>44021</v>
      </c>
      <c r="AC2269" t="s">
        <v>53</v>
      </c>
      <c r="AD2269">
        <v>2969543968</v>
      </c>
      <c r="AE2269" s="1">
        <v>40032.470138888886</v>
      </c>
      <c r="AG2269" t="s">
        <v>15560</v>
      </c>
      <c r="AH2269" t="s">
        <v>51</v>
      </c>
      <c r="AJ2269" t="s">
        <v>53</v>
      </c>
      <c r="AO2269" t="s">
        <v>8142</v>
      </c>
    </row>
    <row r="2270" spans="1:43" x14ac:dyDescent="0.35">
      <c r="A2270" t="s">
        <v>15561</v>
      </c>
      <c r="B2270" t="s">
        <v>15562</v>
      </c>
      <c r="C2270" t="s">
        <v>390</v>
      </c>
      <c r="F2270">
        <v>12155849128</v>
      </c>
      <c r="H2270" t="s">
        <v>15561</v>
      </c>
      <c r="J2270" t="s">
        <v>465</v>
      </c>
      <c r="K2270" t="s">
        <v>2782</v>
      </c>
      <c r="M2270" t="s">
        <v>2783</v>
      </c>
      <c r="N2270" t="s">
        <v>264</v>
      </c>
      <c r="O2270">
        <v>77002</v>
      </c>
      <c r="P2270" t="s">
        <v>50</v>
      </c>
      <c r="U2270" s="1">
        <v>44021</v>
      </c>
      <c r="V2270" s="1">
        <v>44021</v>
      </c>
      <c r="AC2270" t="s">
        <v>53</v>
      </c>
      <c r="AD2270">
        <v>2969543968</v>
      </c>
      <c r="AE2270" s="1">
        <v>40032.470138888886</v>
      </c>
      <c r="AG2270" t="s">
        <v>15563</v>
      </c>
      <c r="AH2270" t="s">
        <v>51</v>
      </c>
      <c r="AJ2270" t="s">
        <v>53</v>
      </c>
      <c r="AO2270" t="s">
        <v>8142</v>
      </c>
    </row>
    <row r="2271" spans="1:43" x14ac:dyDescent="0.35">
      <c r="A2271" t="s">
        <v>15564</v>
      </c>
      <c r="B2271" t="s">
        <v>10805</v>
      </c>
      <c r="C2271" t="s">
        <v>2157</v>
      </c>
      <c r="D2271" t="s">
        <v>15565</v>
      </c>
      <c r="F2271">
        <v>7197485120</v>
      </c>
      <c r="H2271" t="s">
        <v>15566</v>
      </c>
      <c r="I2271" t="s">
        <v>780</v>
      </c>
      <c r="J2271" t="s">
        <v>15567</v>
      </c>
      <c r="K2271" t="s">
        <v>15568</v>
      </c>
      <c r="L2271" t="s">
        <v>15569</v>
      </c>
      <c r="M2271" t="s">
        <v>15570</v>
      </c>
      <c r="N2271" t="s">
        <v>65</v>
      </c>
      <c r="O2271">
        <v>80816</v>
      </c>
      <c r="P2271" t="s">
        <v>50</v>
      </c>
      <c r="U2271" s="1">
        <v>44021.459027777775</v>
      </c>
      <c r="V2271" s="1">
        <v>44021.459027777775</v>
      </c>
      <c r="W2271" s="1">
        <v>44021.460416666669</v>
      </c>
      <c r="X2271" s="1">
        <v>44025.481249999997</v>
      </c>
      <c r="AC2271" t="s">
        <v>53</v>
      </c>
      <c r="AD2271">
        <v>2972119425</v>
      </c>
      <c r="AE2271" s="1">
        <v>44795.669444444444</v>
      </c>
      <c r="AF2271" t="s">
        <v>15571</v>
      </c>
      <c r="AG2271" t="s">
        <v>15572</v>
      </c>
      <c r="AH2271" t="s">
        <v>51</v>
      </c>
      <c r="AI2271" t="s">
        <v>53</v>
      </c>
      <c r="AJ2271" t="s">
        <v>51</v>
      </c>
      <c r="AL2271" t="s">
        <v>68</v>
      </c>
      <c r="AO2271" t="s">
        <v>54</v>
      </c>
      <c r="AP2271" s="1">
        <v>44399.743055555555</v>
      </c>
    </row>
    <row r="2272" spans="1:43" x14ac:dyDescent="0.35">
      <c r="A2272" t="s">
        <v>15573</v>
      </c>
      <c r="B2272" t="s">
        <v>15080</v>
      </c>
      <c r="C2272" t="s">
        <v>1865</v>
      </c>
      <c r="F2272">
        <v>19704150463</v>
      </c>
      <c r="H2272" t="s">
        <v>15574</v>
      </c>
      <c r="I2272" t="s">
        <v>464</v>
      </c>
      <c r="J2272" t="s">
        <v>465</v>
      </c>
      <c r="K2272" t="s">
        <v>2782</v>
      </c>
      <c r="M2272" t="s">
        <v>2783</v>
      </c>
      <c r="N2272" t="s">
        <v>264</v>
      </c>
      <c r="O2272">
        <v>77002</v>
      </c>
      <c r="P2272" t="s">
        <v>50</v>
      </c>
      <c r="U2272" s="1">
        <v>44021.477083333331</v>
      </c>
      <c r="V2272" s="1">
        <v>44021.477083333331</v>
      </c>
      <c r="W2272" s="1">
        <v>44021.51666666667</v>
      </c>
      <c r="X2272" s="1">
        <v>45301.502083333333</v>
      </c>
      <c r="Y2272" s="1">
        <v>45288.577777777777</v>
      </c>
      <c r="AC2272" t="s">
        <v>53</v>
      </c>
      <c r="AD2272">
        <v>2969543968</v>
      </c>
      <c r="AE2272" s="1">
        <v>40032.470138888886</v>
      </c>
      <c r="AF2272" t="s">
        <v>15575</v>
      </c>
      <c r="AG2272" t="s">
        <v>15576</v>
      </c>
      <c r="AH2272" t="s">
        <v>53</v>
      </c>
      <c r="AJ2272" t="s">
        <v>53</v>
      </c>
      <c r="AK2272" t="s">
        <v>2497</v>
      </c>
      <c r="AL2272" t="s">
        <v>78</v>
      </c>
      <c r="AO2272" t="s">
        <v>54</v>
      </c>
      <c r="AP2272" s="1">
        <v>45394.552777777775</v>
      </c>
      <c r="AQ2272" s="1">
        <v>44217.536805555559</v>
      </c>
    </row>
    <row r="2273" spans="1:43" x14ac:dyDescent="0.35">
      <c r="A2273" t="s">
        <v>15577</v>
      </c>
      <c r="B2273" t="s">
        <v>15578</v>
      </c>
      <c r="C2273" t="s">
        <v>3554</v>
      </c>
      <c r="D2273" t="s">
        <v>53</v>
      </c>
      <c r="H2273" t="s">
        <v>15579</v>
      </c>
      <c r="J2273" t="s">
        <v>407</v>
      </c>
      <c r="P2273" t="s">
        <v>50</v>
      </c>
      <c r="U2273" s="1">
        <v>44022</v>
      </c>
      <c r="V2273" s="1">
        <v>44022</v>
      </c>
      <c r="W2273" s="1">
        <v>44022.527083333334</v>
      </c>
      <c r="X2273" s="1">
        <v>44022.527083333334</v>
      </c>
      <c r="AC2273" t="s">
        <v>53</v>
      </c>
      <c r="AD2273">
        <v>2969475309</v>
      </c>
      <c r="AE2273" s="1">
        <v>37159</v>
      </c>
      <c r="AF2273" t="s">
        <v>408</v>
      </c>
      <c r="AG2273" t="s">
        <v>15580</v>
      </c>
      <c r="AH2273" t="s">
        <v>51</v>
      </c>
      <c r="AJ2273" t="s">
        <v>53</v>
      </c>
      <c r="AL2273" t="s">
        <v>68</v>
      </c>
      <c r="AO2273" t="s">
        <v>8142</v>
      </c>
      <c r="AP2273" s="1">
        <v>44683.716666666667</v>
      </c>
      <c r="AQ2273" s="1">
        <v>44628.449305555558</v>
      </c>
    </row>
    <row r="2274" spans="1:43" x14ac:dyDescent="0.35">
      <c r="A2274" t="s">
        <v>15581</v>
      </c>
      <c r="B2274" t="s">
        <v>3852</v>
      </c>
      <c r="C2274" t="s">
        <v>952</v>
      </c>
      <c r="F2274" t="s">
        <v>15582</v>
      </c>
      <c r="H2274" t="s">
        <v>3855</v>
      </c>
      <c r="I2274" t="s">
        <v>1115</v>
      </c>
      <c r="J2274" t="s">
        <v>3856</v>
      </c>
      <c r="K2274" t="s">
        <v>15583</v>
      </c>
      <c r="M2274" t="s">
        <v>513</v>
      </c>
      <c r="N2274" t="s">
        <v>253</v>
      </c>
      <c r="O2274">
        <v>88201</v>
      </c>
      <c r="P2274" t="s">
        <v>50</v>
      </c>
      <c r="U2274" s="1">
        <v>44015</v>
      </c>
      <c r="V2274" s="1">
        <v>44022.44027777778</v>
      </c>
      <c r="W2274" s="1">
        <v>44015.430555555555</v>
      </c>
      <c r="X2274" s="1">
        <v>44015.430555555555</v>
      </c>
      <c r="AC2274" t="s">
        <v>53</v>
      </c>
      <c r="AD2274">
        <v>2969631255</v>
      </c>
      <c r="AE2274" s="1">
        <v>41759.661111111112</v>
      </c>
      <c r="AF2274" t="s">
        <v>3858</v>
      </c>
      <c r="AG2274" t="s">
        <v>15584</v>
      </c>
      <c r="AH2274" t="s">
        <v>51</v>
      </c>
      <c r="AJ2274" t="s">
        <v>53</v>
      </c>
      <c r="AL2274" t="s">
        <v>78</v>
      </c>
      <c r="AO2274" t="s">
        <v>8142</v>
      </c>
      <c r="AP2274" s="1">
        <v>44712.548611111109</v>
      </c>
    </row>
    <row r="2275" spans="1:43" x14ac:dyDescent="0.35">
      <c r="A2275" t="s">
        <v>15585</v>
      </c>
      <c r="B2275" t="s">
        <v>6118</v>
      </c>
      <c r="C2275" t="s">
        <v>775</v>
      </c>
      <c r="H2275" t="s">
        <v>15586</v>
      </c>
      <c r="J2275" t="s">
        <v>710</v>
      </c>
      <c r="P2275" t="s">
        <v>50</v>
      </c>
      <c r="U2275" s="1">
        <v>44025</v>
      </c>
      <c r="V2275" s="1">
        <v>44025</v>
      </c>
      <c r="W2275" s="1">
        <v>44027.525000000001</v>
      </c>
      <c r="X2275" s="1">
        <v>44027.525000000001</v>
      </c>
      <c r="AC2275" t="s">
        <v>53</v>
      </c>
      <c r="AD2275">
        <v>2969477838</v>
      </c>
      <c r="AE2275" s="1">
        <v>37309</v>
      </c>
      <c r="AF2275" t="s">
        <v>711</v>
      </c>
      <c r="AG2275" t="s">
        <v>15587</v>
      </c>
      <c r="AH2275" t="s">
        <v>51</v>
      </c>
      <c r="AJ2275" t="s">
        <v>53</v>
      </c>
      <c r="AL2275" t="s">
        <v>78</v>
      </c>
      <c r="AO2275" t="s">
        <v>5443</v>
      </c>
      <c r="AP2275" s="1">
        <v>45428.679166666669</v>
      </c>
      <c r="AQ2275" s="1">
        <v>45327.48541666667</v>
      </c>
    </row>
    <row r="2276" spans="1:43" x14ac:dyDescent="0.35">
      <c r="A2276" t="s">
        <v>15588</v>
      </c>
      <c r="B2276" t="s">
        <v>15589</v>
      </c>
      <c r="C2276" t="s">
        <v>15590</v>
      </c>
      <c r="F2276">
        <v>7202802621</v>
      </c>
      <c r="H2276" t="s">
        <v>15588</v>
      </c>
      <c r="J2276" t="s">
        <v>6725</v>
      </c>
      <c r="K2276" t="s">
        <v>15591</v>
      </c>
      <c r="M2276" t="s">
        <v>648</v>
      </c>
      <c r="N2276" t="s">
        <v>65</v>
      </c>
      <c r="O2276">
        <v>80435</v>
      </c>
      <c r="P2276" t="s">
        <v>50</v>
      </c>
      <c r="U2276" s="1">
        <v>44026</v>
      </c>
      <c r="V2276" s="1">
        <v>44026</v>
      </c>
      <c r="W2276" s="1">
        <v>44026.868055555555</v>
      </c>
      <c r="X2276" s="1">
        <v>44026.868055555555</v>
      </c>
      <c r="AC2276" t="s">
        <v>53</v>
      </c>
      <c r="AD2276">
        <v>1000000001</v>
      </c>
      <c r="AE2276" s="1">
        <v>39973.351388888892</v>
      </c>
      <c r="AF2276" t="s">
        <v>3377</v>
      </c>
      <c r="AG2276" t="s">
        <v>15592</v>
      </c>
      <c r="AH2276" t="s">
        <v>51</v>
      </c>
      <c r="AJ2276" t="s">
        <v>53</v>
      </c>
      <c r="AL2276" t="s">
        <v>78</v>
      </c>
      <c r="AO2276" t="s">
        <v>5443</v>
      </c>
      <c r="AP2276" s="1">
        <v>44628.725694444445</v>
      </c>
    </row>
    <row r="2277" spans="1:43" x14ac:dyDescent="0.35">
      <c r="A2277" t="s">
        <v>15593</v>
      </c>
      <c r="B2277" t="s">
        <v>15594</v>
      </c>
      <c r="C2277" t="s">
        <v>888</v>
      </c>
      <c r="F2277" t="s">
        <v>15595</v>
      </c>
      <c r="H2277" t="s">
        <v>15593</v>
      </c>
      <c r="J2277" t="s">
        <v>15596</v>
      </c>
      <c r="P2277" t="s">
        <v>50</v>
      </c>
      <c r="U2277" s="1">
        <v>44027</v>
      </c>
      <c r="V2277" s="1">
        <v>44027</v>
      </c>
      <c r="W2277" s="1">
        <v>44027.359722222223</v>
      </c>
      <c r="X2277" s="1">
        <v>44027.359722222223</v>
      </c>
      <c r="AC2277" t="s">
        <v>53</v>
      </c>
      <c r="AD2277">
        <v>2969603141</v>
      </c>
      <c r="AE2277" s="1">
        <v>41591.688888888886</v>
      </c>
      <c r="AF2277" t="s">
        <v>15597</v>
      </c>
      <c r="AG2277" t="s">
        <v>15598</v>
      </c>
      <c r="AH2277" t="s">
        <v>51</v>
      </c>
      <c r="AJ2277" t="s">
        <v>53</v>
      </c>
      <c r="AL2277" t="s">
        <v>68</v>
      </c>
      <c r="AO2277" t="s">
        <v>8142</v>
      </c>
    </row>
    <row r="2278" spans="1:43" x14ac:dyDescent="0.35">
      <c r="A2278" t="s">
        <v>15599</v>
      </c>
      <c r="B2278" t="s">
        <v>15600</v>
      </c>
      <c r="C2278" t="s">
        <v>15601</v>
      </c>
      <c r="F2278" t="s">
        <v>15602</v>
      </c>
      <c r="G2278">
        <v>5593834444</v>
      </c>
      <c r="H2278" t="s">
        <v>15603</v>
      </c>
      <c r="I2278" t="s">
        <v>464</v>
      </c>
      <c r="J2278" t="s">
        <v>465</v>
      </c>
      <c r="K2278" t="s">
        <v>15604</v>
      </c>
      <c r="M2278" t="s">
        <v>15605</v>
      </c>
      <c r="N2278" t="s">
        <v>4438</v>
      </c>
      <c r="O2278">
        <v>93239</v>
      </c>
      <c r="P2278" t="s">
        <v>50</v>
      </c>
      <c r="U2278" s="1">
        <v>44027</v>
      </c>
      <c r="V2278" s="1">
        <v>44027</v>
      </c>
      <c r="AC2278" t="s">
        <v>53</v>
      </c>
      <c r="AD2278">
        <v>2969543968</v>
      </c>
      <c r="AE2278" s="1">
        <v>40032.470138888886</v>
      </c>
      <c r="AG2278" t="s">
        <v>15606</v>
      </c>
      <c r="AH2278" t="s">
        <v>51</v>
      </c>
      <c r="AJ2278" t="s">
        <v>53</v>
      </c>
      <c r="AO2278" t="s">
        <v>8142</v>
      </c>
    </row>
    <row r="2279" spans="1:43" x14ac:dyDescent="0.35">
      <c r="A2279" t="s">
        <v>15607</v>
      </c>
      <c r="B2279" t="s">
        <v>15608</v>
      </c>
      <c r="C2279" t="s">
        <v>1798</v>
      </c>
      <c r="F2279">
        <v>7204675865</v>
      </c>
      <c r="H2279" t="s">
        <v>15607</v>
      </c>
      <c r="J2279" t="s">
        <v>1274</v>
      </c>
      <c r="K2279" t="s">
        <v>15609</v>
      </c>
      <c r="M2279" t="s">
        <v>5822</v>
      </c>
      <c r="N2279" t="s">
        <v>65</v>
      </c>
      <c r="O2279">
        <v>80109</v>
      </c>
      <c r="P2279" t="s">
        <v>50</v>
      </c>
      <c r="U2279" s="1">
        <v>44027</v>
      </c>
      <c r="V2279" s="1">
        <v>44027</v>
      </c>
      <c r="W2279" s="1">
        <v>44027.73333333333</v>
      </c>
      <c r="X2279" s="1">
        <v>44027.73333333333</v>
      </c>
      <c r="AC2279" t="s">
        <v>53</v>
      </c>
      <c r="AD2279">
        <v>1000000001</v>
      </c>
      <c r="AE2279" s="1">
        <v>39973.351388888892</v>
      </c>
      <c r="AF2279" t="s">
        <v>3377</v>
      </c>
      <c r="AG2279" t="s">
        <v>15610</v>
      </c>
      <c r="AH2279" t="s">
        <v>51</v>
      </c>
      <c r="AJ2279" t="s">
        <v>53</v>
      </c>
      <c r="AL2279" t="s">
        <v>78</v>
      </c>
      <c r="AO2279" t="s">
        <v>5443</v>
      </c>
      <c r="AP2279" s="1">
        <v>44444.394444444442</v>
      </c>
      <c r="AQ2279" s="1">
        <v>44418.350694444445</v>
      </c>
    </row>
    <row r="2280" spans="1:43" x14ac:dyDescent="0.35">
      <c r="A2280" t="s">
        <v>15611</v>
      </c>
      <c r="B2280" t="s">
        <v>15612</v>
      </c>
      <c r="C2280" t="s">
        <v>15613</v>
      </c>
      <c r="F2280" t="s">
        <v>15614</v>
      </c>
      <c r="H2280" t="s">
        <v>15611</v>
      </c>
      <c r="J2280" t="s">
        <v>15615</v>
      </c>
      <c r="K2280" t="s">
        <v>15616</v>
      </c>
      <c r="M2280" t="s">
        <v>1737</v>
      </c>
      <c r="N2280" t="s">
        <v>65</v>
      </c>
      <c r="O2280">
        <v>80640</v>
      </c>
      <c r="P2280" t="s">
        <v>50</v>
      </c>
      <c r="U2280" s="1">
        <v>44028</v>
      </c>
      <c r="V2280" s="1">
        <v>44028</v>
      </c>
      <c r="W2280" s="1">
        <v>44029.431944444441</v>
      </c>
      <c r="X2280" s="1">
        <v>44029.431944444441</v>
      </c>
      <c r="AC2280" t="s">
        <v>53</v>
      </c>
      <c r="AD2280">
        <v>2969718169</v>
      </c>
      <c r="AE2280" s="1">
        <v>42719.4375</v>
      </c>
      <c r="AF2280" t="s">
        <v>6834</v>
      </c>
      <c r="AG2280" t="s">
        <v>15617</v>
      </c>
      <c r="AH2280" t="s">
        <v>51</v>
      </c>
      <c r="AJ2280" t="s">
        <v>53</v>
      </c>
      <c r="AL2280" t="s">
        <v>78</v>
      </c>
      <c r="AO2280" t="s">
        <v>5443</v>
      </c>
      <c r="AP2280" s="1">
        <v>45398.739583333336</v>
      </c>
      <c r="AQ2280" s="1">
        <v>44943.647222222222</v>
      </c>
    </row>
    <row r="2281" spans="1:43" x14ac:dyDescent="0.35">
      <c r="A2281" t="s">
        <v>15618</v>
      </c>
      <c r="B2281" t="s">
        <v>15619</v>
      </c>
      <c r="C2281" t="s">
        <v>3330</v>
      </c>
      <c r="F2281">
        <v>9702093071</v>
      </c>
      <c r="H2281" t="s">
        <v>15618</v>
      </c>
      <c r="J2281" t="s">
        <v>15620</v>
      </c>
      <c r="K2281" t="s">
        <v>15621</v>
      </c>
      <c r="M2281" t="s">
        <v>15622</v>
      </c>
      <c r="N2281" t="s">
        <v>65</v>
      </c>
      <c r="O2281" t="s">
        <v>15623</v>
      </c>
      <c r="P2281" t="s">
        <v>50</v>
      </c>
      <c r="U2281" s="1">
        <v>44028</v>
      </c>
      <c r="V2281" s="1">
        <v>44028</v>
      </c>
      <c r="W2281" s="1">
        <v>44028.740277777775</v>
      </c>
      <c r="X2281" s="1">
        <v>44028.740277777775</v>
      </c>
      <c r="AC2281" t="s">
        <v>53</v>
      </c>
      <c r="AD2281">
        <v>1000000001</v>
      </c>
      <c r="AE2281" s="1">
        <v>39973.351388888892</v>
      </c>
      <c r="AF2281" t="s">
        <v>3377</v>
      </c>
      <c r="AG2281" t="s">
        <v>15624</v>
      </c>
      <c r="AH2281" t="s">
        <v>51</v>
      </c>
      <c r="AJ2281" t="s">
        <v>53</v>
      </c>
      <c r="AL2281" t="s">
        <v>78</v>
      </c>
      <c r="AO2281" t="s">
        <v>5443</v>
      </c>
      <c r="AP2281" s="1">
        <v>44380.527777777781</v>
      </c>
      <c r="AQ2281" s="1">
        <v>44109.817361111112</v>
      </c>
    </row>
    <row r="2282" spans="1:43" x14ac:dyDescent="0.35">
      <c r="A2282" t="s">
        <v>15625</v>
      </c>
      <c r="B2282" t="s">
        <v>15626</v>
      </c>
      <c r="C2282" t="s">
        <v>15627</v>
      </c>
      <c r="F2282" t="s">
        <v>15628</v>
      </c>
      <c r="G2282">
        <v>9159296169</v>
      </c>
      <c r="H2282" t="s">
        <v>15629</v>
      </c>
      <c r="I2282" t="s">
        <v>464</v>
      </c>
      <c r="K2282" t="s">
        <v>15630</v>
      </c>
      <c r="M2282" t="s">
        <v>15631</v>
      </c>
      <c r="N2282" t="s">
        <v>724</v>
      </c>
      <c r="O2282">
        <v>79928</v>
      </c>
      <c r="P2282" t="s">
        <v>50</v>
      </c>
      <c r="U2282" s="1">
        <v>44028.647222222222</v>
      </c>
      <c r="V2282" s="1">
        <v>44028.647222222222</v>
      </c>
      <c r="W2282" s="1">
        <v>44029.435416666667</v>
      </c>
      <c r="X2282" s="1">
        <v>44029.435416666667</v>
      </c>
      <c r="AC2282" t="s">
        <v>51</v>
      </c>
      <c r="AD2282">
        <v>2969505584</v>
      </c>
      <c r="AE2282" s="1">
        <v>38065.531944444447</v>
      </c>
      <c r="AF2282" t="s">
        <v>15632</v>
      </c>
      <c r="AG2282" t="s">
        <v>15633</v>
      </c>
      <c r="AH2282" t="s">
        <v>53</v>
      </c>
      <c r="AJ2282" t="s">
        <v>53</v>
      </c>
      <c r="AK2282" t="s">
        <v>2497</v>
      </c>
      <c r="AL2282" t="s">
        <v>78</v>
      </c>
      <c r="AO2282" t="s">
        <v>54</v>
      </c>
    </row>
    <row r="2283" spans="1:43" x14ac:dyDescent="0.35">
      <c r="A2283" t="s">
        <v>15634</v>
      </c>
      <c r="B2283" t="s">
        <v>435</v>
      </c>
      <c r="C2283" t="s">
        <v>15635</v>
      </c>
      <c r="F2283">
        <v>18643366574</v>
      </c>
      <c r="H2283" t="s">
        <v>15634</v>
      </c>
      <c r="J2283" t="s">
        <v>465</v>
      </c>
      <c r="K2283" t="s">
        <v>2782</v>
      </c>
      <c r="M2283" t="s">
        <v>2783</v>
      </c>
      <c r="N2283" t="s">
        <v>264</v>
      </c>
      <c r="O2283">
        <v>77002</v>
      </c>
      <c r="P2283" t="s">
        <v>50</v>
      </c>
      <c r="U2283" s="1">
        <v>44029</v>
      </c>
      <c r="V2283" s="1">
        <v>44029</v>
      </c>
      <c r="AC2283" t="s">
        <v>53</v>
      </c>
      <c r="AD2283">
        <v>2969543968</v>
      </c>
      <c r="AE2283" s="1">
        <v>40032.470138888886</v>
      </c>
      <c r="AG2283" t="s">
        <v>15636</v>
      </c>
      <c r="AH2283" t="s">
        <v>51</v>
      </c>
      <c r="AJ2283" t="s">
        <v>53</v>
      </c>
      <c r="AO2283" t="s">
        <v>8142</v>
      </c>
    </row>
    <row r="2284" spans="1:43" x14ac:dyDescent="0.35">
      <c r="A2284" t="s">
        <v>15637</v>
      </c>
      <c r="B2284" t="s">
        <v>15488</v>
      </c>
      <c r="C2284" t="s">
        <v>15638</v>
      </c>
      <c r="G2284" t="s">
        <v>15639</v>
      </c>
      <c r="H2284" t="s">
        <v>15640</v>
      </c>
      <c r="I2284" t="s">
        <v>1368</v>
      </c>
      <c r="J2284" t="s">
        <v>15641</v>
      </c>
      <c r="K2284" t="s">
        <v>15642</v>
      </c>
      <c r="L2284" t="s">
        <v>15643</v>
      </c>
      <c r="M2284" t="s">
        <v>15643</v>
      </c>
      <c r="N2284" t="s">
        <v>15644</v>
      </c>
      <c r="O2284">
        <v>1459</v>
      </c>
      <c r="P2284" t="s">
        <v>15645</v>
      </c>
      <c r="U2284" s="1">
        <v>44029</v>
      </c>
      <c r="V2284" s="1">
        <v>44029</v>
      </c>
      <c r="AC2284" t="s">
        <v>53</v>
      </c>
      <c r="AD2284">
        <v>2969816883</v>
      </c>
      <c r="AE2284" s="1">
        <v>43286.285416666666</v>
      </c>
      <c r="AG2284" t="s">
        <v>15646</v>
      </c>
      <c r="AH2284" t="s">
        <v>51</v>
      </c>
      <c r="AJ2284" t="s">
        <v>53</v>
      </c>
      <c r="AO2284" t="s">
        <v>5443</v>
      </c>
    </row>
    <row r="2285" spans="1:43" x14ac:dyDescent="0.35">
      <c r="A2285" t="s">
        <v>15647</v>
      </c>
      <c r="B2285" t="s">
        <v>15648</v>
      </c>
      <c r="C2285" t="s">
        <v>15649</v>
      </c>
      <c r="F2285">
        <v>7207554289</v>
      </c>
      <c r="H2285" t="s">
        <v>15647</v>
      </c>
      <c r="J2285" t="s">
        <v>15650</v>
      </c>
      <c r="U2285" s="1">
        <v>44030</v>
      </c>
      <c r="V2285" s="1">
        <v>44030</v>
      </c>
      <c r="W2285" s="1">
        <v>44030.533333333333</v>
      </c>
      <c r="X2285" s="1">
        <v>44030.533333333333</v>
      </c>
      <c r="AC2285" t="s">
        <v>53</v>
      </c>
      <c r="AD2285">
        <v>1000000001</v>
      </c>
      <c r="AE2285" s="1">
        <v>39973.351388888892</v>
      </c>
      <c r="AF2285" t="s">
        <v>3377</v>
      </c>
      <c r="AG2285" t="s">
        <v>15651</v>
      </c>
      <c r="AH2285" t="s">
        <v>51</v>
      </c>
      <c r="AJ2285" t="s">
        <v>53</v>
      </c>
      <c r="AL2285" t="s">
        <v>78</v>
      </c>
      <c r="AO2285" t="s">
        <v>8142</v>
      </c>
    </row>
    <row r="2286" spans="1:43" x14ac:dyDescent="0.35">
      <c r="A2286" t="s">
        <v>15652</v>
      </c>
      <c r="B2286" t="s">
        <v>15653</v>
      </c>
      <c r="C2286" t="s">
        <v>4114</v>
      </c>
      <c r="F2286" t="s">
        <v>15654</v>
      </c>
      <c r="H2286" t="s">
        <v>15655</v>
      </c>
      <c r="J2286" t="s">
        <v>15656</v>
      </c>
      <c r="K2286" t="s">
        <v>15657</v>
      </c>
      <c r="M2286" t="s">
        <v>2800</v>
      </c>
      <c r="N2286" t="s">
        <v>65</v>
      </c>
      <c r="O2286">
        <v>80601</v>
      </c>
      <c r="P2286" t="s">
        <v>50</v>
      </c>
      <c r="U2286" s="1">
        <v>44032</v>
      </c>
      <c r="V2286" s="1">
        <v>44032</v>
      </c>
      <c r="W2286" s="1">
        <v>44032.494444444441</v>
      </c>
      <c r="X2286" s="1">
        <v>44032.494444444441</v>
      </c>
      <c r="AC2286" t="s">
        <v>53</v>
      </c>
      <c r="AD2286">
        <v>2969783181</v>
      </c>
      <c r="AE2286" s="1">
        <v>43172.738194444442</v>
      </c>
      <c r="AF2286" t="s">
        <v>15658</v>
      </c>
      <c r="AG2286" t="s">
        <v>15659</v>
      </c>
      <c r="AH2286" t="s">
        <v>51</v>
      </c>
      <c r="AJ2286" t="s">
        <v>53</v>
      </c>
      <c r="AL2286" t="s">
        <v>78</v>
      </c>
      <c r="AO2286" t="s">
        <v>5443</v>
      </c>
      <c r="AP2286" s="1">
        <v>44586.546527777777</v>
      </c>
    </row>
    <row r="2287" spans="1:43" x14ac:dyDescent="0.35">
      <c r="A2287" t="s">
        <v>15660</v>
      </c>
      <c r="B2287" t="s">
        <v>15661</v>
      </c>
      <c r="C2287" t="s">
        <v>1679</v>
      </c>
      <c r="F2287" t="s">
        <v>15654</v>
      </c>
      <c r="H2287" t="s">
        <v>15655</v>
      </c>
      <c r="J2287" t="s">
        <v>15656</v>
      </c>
      <c r="K2287" t="s">
        <v>15657</v>
      </c>
      <c r="M2287" t="s">
        <v>2800</v>
      </c>
      <c r="N2287" t="s">
        <v>65</v>
      </c>
      <c r="O2287">
        <v>80601</v>
      </c>
      <c r="P2287" t="s">
        <v>50</v>
      </c>
      <c r="U2287" s="1">
        <v>44032</v>
      </c>
      <c r="V2287" s="1">
        <v>44032</v>
      </c>
      <c r="W2287" s="1">
        <v>44032.470833333333</v>
      </c>
      <c r="X2287" s="1">
        <v>44032.470833333333</v>
      </c>
      <c r="AC2287" t="s">
        <v>53</v>
      </c>
      <c r="AD2287">
        <v>2969783181</v>
      </c>
      <c r="AE2287" s="1">
        <v>43172.738194444442</v>
      </c>
      <c r="AF2287" t="s">
        <v>15658</v>
      </c>
      <c r="AG2287" t="s">
        <v>15662</v>
      </c>
      <c r="AH2287" t="s">
        <v>51</v>
      </c>
      <c r="AJ2287" t="s">
        <v>53</v>
      </c>
      <c r="AL2287" t="s">
        <v>78</v>
      </c>
      <c r="AO2287" t="s">
        <v>5443</v>
      </c>
      <c r="AP2287" s="1">
        <v>44032.667361111111</v>
      </c>
    </row>
    <row r="2288" spans="1:43" x14ac:dyDescent="0.35">
      <c r="A2288" t="s">
        <v>15663</v>
      </c>
      <c r="B2288" t="s">
        <v>15223</v>
      </c>
      <c r="C2288" t="s">
        <v>1429</v>
      </c>
      <c r="F2288" t="s">
        <v>15664</v>
      </c>
      <c r="H2288" t="s">
        <v>15665</v>
      </c>
      <c r="J2288" t="s">
        <v>11977</v>
      </c>
      <c r="O2288">
        <v>80640</v>
      </c>
      <c r="P2288" t="s">
        <v>50</v>
      </c>
      <c r="U2288" s="1">
        <v>44032</v>
      </c>
      <c r="V2288" s="1">
        <v>44032</v>
      </c>
      <c r="W2288" s="1">
        <v>44032.582638888889</v>
      </c>
      <c r="X2288" s="1">
        <v>44032.582638888889</v>
      </c>
      <c r="AC2288" t="s">
        <v>53</v>
      </c>
      <c r="AD2288">
        <v>2969562756</v>
      </c>
      <c r="AE2288" s="1">
        <v>40676.667361111111</v>
      </c>
      <c r="AF2288" t="s">
        <v>15666</v>
      </c>
      <c r="AG2288" t="s">
        <v>15667</v>
      </c>
      <c r="AH2288" t="s">
        <v>51</v>
      </c>
      <c r="AJ2288" t="s">
        <v>53</v>
      </c>
      <c r="AL2288" t="s">
        <v>78</v>
      </c>
      <c r="AO2288" t="s">
        <v>8142</v>
      </c>
    </row>
    <row r="2289" spans="1:43" x14ac:dyDescent="0.35">
      <c r="A2289" t="s">
        <v>15668</v>
      </c>
      <c r="B2289" t="s">
        <v>15669</v>
      </c>
      <c r="C2289" t="s">
        <v>4450</v>
      </c>
      <c r="F2289" t="s">
        <v>15670</v>
      </c>
      <c r="H2289" t="s">
        <v>15671</v>
      </c>
      <c r="J2289" t="s">
        <v>15656</v>
      </c>
      <c r="K2289" t="s">
        <v>15657</v>
      </c>
      <c r="M2289" t="s">
        <v>2800</v>
      </c>
      <c r="N2289" t="s">
        <v>65</v>
      </c>
      <c r="O2289">
        <v>80601</v>
      </c>
      <c r="P2289" t="s">
        <v>50</v>
      </c>
      <c r="U2289" s="1">
        <v>44033</v>
      </c>
      <c r="V2289" s="1">
        <v>44033</v>
      </c>
      <c r="W2289" s="1">
        <v>44033.472222222219</v>
      </c>
      <c r="X2289" s="1">
        <v>44033.472222222219</v>
      </c>
      <c r="AC2289" t="s">
        <v>51</v>
      </c>
      <c r="AD2289">
        <v>2969783181</v>
      </c>
      <c r="AE2289" s="1">
        <v>43172.738194444442</v>
      </c>
      <c r="AF2289" t="s">
        <v>15658</v>
      </c>
      <c r="AG2289" t="s">
        <v>15672</v>
      </c>
      <c r="AH2289" t="s">
        <v>51</v>
      </c>
      <c r="AJ2289" t="s">
        <v>53</v>
      </c>
      <c r="AL2289" t="s">
        <v>78</v>
      </c>
      <c r="AO2289" t="s">
        <v>5443</v>
      </c>
      <c r="AP2289" s="1">
        <v>44033.470833333333</v>
      </c>
    </row>
    <row r="2290" spans="1:43" x14ac:dyDescent="0.35">
      <c r="A2290" t="s">
        <v>15673</v>
      </c>
      <c r="B2290" t="s">
        <v>15674</v>
      </c>
      <c r="C2290" t="s">
        <v>5114</v>
      </c>
      <c r="F2290" t="s">
        <v>15675</v>
      </c>
      <c r="H2290" t="s">
        <v>15673</v>
      </c>
      <c r="J2290" t="s">
        <v>1910</v>
      </c>
      <c r="K2290" t="s">
        <v>12979</v>
      </c>
      <c r="M2290" t="s">
        <v>12925</v>
      </c>
      <c r="N2290" t="s">
        <v>12926</v>
      </c>
      <c r="O2290">
        <v>47842</v>
      </c>
      <c r="P2290" t="s">
        <v>50</v>
      </c>
      <c r="U2290" s="1">
        <v>44035</v>
      </c>
      <c r="V2290" s="1">
        <v>44035</v>
      </c>
      <c r="AC2290" t="s">
        <v>53</v>
      </c>
      <c r="AD2290">
        <v>2969735272</v>
      </c>
      <c r="AE2290" s="1">
        <v>42845.40902777778</v>
      </c>
      <c r="AG2290" t="s">
        <v>15676</v>
      </c>
      <c r="AH2290" t="s">
        <v>51</v>
      </c>
      <c r="AJ2290" t="s">
        <v>53</v>
      </c>
      <c r="AO2290" t="s">
        <v>8142</v>
      </c>
    </row>
    <row r="2291" spans="1:43" x14ac:dyDescent="0.35">
      <c r="A2291" t="s">
        <v>15677</v>
      </c>
      <c r="B2291" t="s">
        <v>8826</v>
      </c>
      <c r="C2291" t="s">
        <v>383</v>
      </c>
      <c r="F2291" t="s">
        <v>15678</v>
      </c>
      <c r="H2291" t="s">
        <v>15677</v>
      </c>
      <c r="J2291" t="s">
        <v>15679</v>
      </c>
      <c r="K2291" t="s">
        <v>15680</v>
      </c>
      <c r="M2291" t="s">
        <v>4890</v>
      </c>
      <c r="N2291" t="s">
        <v>65</v>
      </c>
      <c r="O2291" t="s">
        <v>15681</v>
      </c>
      <c r="P2291" t="s">
        <v>50</v>
      </c>
      <c r="U2291" s="1">
        <v>44035</v>
      </c>
      <c r="V2291" s="1">
        <v>44035</v>
      </c>
      <c r="W2291" s="1">
        <v>44035.64166666667</v>
      </c>
      <c r="X2291" s="1">
        <v>44035.64166666667</v>
      </c>
      <c r="AC2291" t="s">
        <v>51</v>
      </c>
      <c r="AD2291">
        <v>2969577708</v>
      </c>
      <c r="AE2291" s="1">
        <v>41124.67291666667</v>
      </c>
      <c r="AF2291" t="s">
        <v>15682</v>
      </c>
      <c r="AG2291" t="s">
        <v>15683</v>
      </c>
      <c r="AH2291" t="s">
        <v>51</v>
      </c>
      <c r="AJ2291" t="s">
        <v>53</v>
      </c>
      <c r="AL2291" t="s">
        <v>78</v>
      </c>
      <c r="AO2291" t="s">
        <v>5443</v>
      </c>
      <c r="AP2291" s="1">
        <v>45421.635416666664</v>
      </c>
    </row>
    <row r="2292" spans="1:43" x14ac:dyDescent="0.35">
      <c r="A2292" t="s">
        <v>15684</v>
      </c>
      <c r="B2292" t="s">
        <v>15685</v>
      </c>
      <c r="C2292" t="s">
        <v>3834</v>
      </c>
      <c r="F2292" t="s">
        <v>15654</v>
      </c>
      <c r="H2292" t="s">
        <v>15655</v>
      </c>
      <c r="J2292" t="s">
        <v>15656</v>
      </c>
      <c r="K2292" t="s">
        <v>15657</v>
      </c>
      <c r="M2292" t="s">
        <v>2800</v>
      </c>
      <c r="N2292" t="s">
        <v>65</v>
      </c>
      <c r="O2292">
        <v>80601</v>
      </c>
      <c r="P2292" t="s">
        <v>50</v>
      </c>
      <c r="U2292" s="1">
        <v>44035</v>
      </c>
      <c r="V2292" s="1">
        <v>44035</v>
      </c>
      <c r="W2292" s="1">
        <v>44035.388888888891</v>
      </c>
      <c r="X2292" s="1">
        <v>44035.388888888891</v>
      </c>
      <c r="AC2292" t="s">
        <v>53</v>
      </c>
      <c r="AD2292">
        <v>2969783181</v>
      </c>
      <c r="AE2292" s="1">
        <v>43172.738194444442</v>
      </c>
      <c r="AF2292" t="s">
        <v>15658</v>
      </c>
      <c r="AG2292" t="s">
        <v>15686</v>
      </c>
      <c r="AH2292" t="s">
        <v>51</v>
      </c>
      <c r="AJ2292" t="s">
        <v>53</v>
      </c>
      <c r="AL2292" t="s">
        <v>78</v>
      </c>
      <c r="AO2292" t="s">
        <v>5443</v>
      </c>
      <c r="AP2292" s="1">
        <v>44035.387499999997</v>
      </c>
    </row>
    <row r="2293" spans="1:43" x14ac:dyDescent="0.35">
      <c r="A2293" t="s">
        <v>15687</v>
      </c>
      <c r="B2293" t="s">
        <v>3645</v>
      </c>
      <c r="C2293" t="s">
        <v>3349</v>
      </c>
      <c r="F2293" t="s">
        <v>15654</v>
      </c>
      <c r="H2293" t="s">
        <v>15655</v>
      </c>
      <c r="J2293" t="s">
        <v>15656</v>
      </c>
      <c r="K2293" t="s">
        <v>15657</v>
      </c>
      <c r="M2293" t="s">
        <v>2800</v>
      </c>
      <c r="N2293" t="s">
        <v>65</v>
      </c>
      <c r="O2293">
        <v>80601</v>
      </c>
      <c r="P2293" t="s">
        <v>50</v>
      </c>
      <c r="U2293" s="1">
        <v>44035</v>
      </c>
      <c r="V2293" s="1">
        <v>44035</v>
      </c>
      <c r="W2293" s="1">
        <v>44035.401388888888</v>
      </c>
      <c r="X2293" s="1">
        <v>44035.401388888888</v>
      </c>
      <c r="AC2293" t="s">
        <v>53</v>
      </c>
      <c r="AD2293">
        <v>2969783181</v>
      </c>
      <c r="AE2293" s="1">
        <v>43172.738194444442</v>
      </c>
      <c r="AF2293" t="s">
        <v>15658</v>
      </c>
      <c r="AG2293" t="s">
        <v>15688</v>
      </c>
      <c r="AH2293" t="s">
        <v>51</v>
      </c>
      <c r="AJ2293" t="s">
        <v>53</v>
      </c>
      <c r="AL2293" t="s">
        <v>78</v>
      </c>
      <c r="AO2293" t="s">
        <v>5443</v>
      </c>
      <c r="AP2293" s="1">
        <v>44035.4</v>
      </c>
    </row>
    <row r="2294" spans="1:43" x14ac:dyDescent="0.35">
      <c r="A2294" t="s">
        <v>15689</v>
      </c>
      <c r="B2294" t="s">
        <v>15690</v>
      </c>
      <c r="C2294" t="s">
        <v>3567</v>
      </c>
      <c r="F2294">
        <v>14325631919</v>
      </c>
      <c r="H2294" t="s">
        <v>15691</v>
      </c>
      <c r="J2294" t="s">
        <v>15692</v>
      </c>
      <c r="K2294" t="s">
        <v>15693</v>
      </c>
      <c r="M2294" t="s">
        <v>15694</v>
      </c>
      <c r="N2294" t="s">
        <v>1436</v>
      </c>
      <c r="O2294">
        <v>73036</v>
      </c>
      <c r="P2294" t="s">
        <v>50</v>
      </c>
      <c r="U2294" s="1">
        <v>44036</v>
      </c>
      <c r="V2294" s="1">
        <v>44036</v>
      </c>
      <c r="AC2294" t="s">
        <v>53</v>
      </c>
      <c r="AD2294">
        <v>2972037865</v>
      </c>
      <c r="AE2294" s="1">
        <v>44511.509027777778</v>
      </c>
      <c r="AG2294" t="s">
        <v>15695</v>
      </c>
      <c r="AH2294" t="s">
        <v>51</v>
      </c>
      <c r="AJ2294" t="s">
        <v>53</v>
      </c>
      <c r="AO2294" t="s">
        <v>8142</v>
      </c>
    </row>
    <row r="2295" spans="1:43" x14ac:dyDescent="0.35">
      <c r="A2295" t="s">
        <v>15696</v>
      </c>
      <c r="B2295" t="s">
        <v>6143</v>
      </c>
      <c r="C2295" t="s">
        <v>3651</v>
      </c>
      <c r="F2295" t="s">
        <v>15412</v>
      </c>
      <c r="G2295" t="s">
        <v>15413</v>
      </c>
      <c r="H2295" t="s">
        <v>15697</v>
      </c>
      <c r="I2295" t="s">
        <v>101</v>
      </c>
      <c r="J2295" t="s">
        <v>15415</v>
      </c>
      <c r="K2295" t="s">
        <v>15698</v>
      </c>
      <c r="M2295" t="s">
        <v>15699</v>
      </c>
      <c r="N2295" t="s">
        <v>15700</v>
      </c>
      <c r="O2295">
        <v>30165</v>
      </c>
      <c r="P2295" t="s">
        <v>50</v>
      </c>
      <c r="U2295" s="1">
        <v>44036</v>
      </c>
      <c r="V2295" s="1">
        <v>44036</v>
      </c>
      <c r="AC2295" t="s">
        <v>53</v>
      </c>
      <c r="AD2295">
        <v>2969479264</v>
      </c>
      <c r="AE2295" s="1">
        <v>37386</v>
      </c>
      <c r="AG2295" t="s">
        <v>15701</v>
      </c>
      <c r="AH2295" t="s">
        <v>51</v>
      </c>
      <c r="AJ2295" t="s">
        <v>53</v>
      </c>
      <c r="AO2295" t="s">
        <v>8142</v>
      </c>
    </row>
    <row r="2296" spans="1:43" x14ac:dyDescent="0.35">
      <c r="A2296" t="s">
        <v>15702</v>
      </c>
      <c r="B2296" t="s">
        <v>15703</v>
      </c>
      <c r="C2296" t="s">
        <v>15704</v>
      </c>
      <c r="H2296" t="s">
        <v>15702</v>
      </c>
      <c r="J2296" t="s">
        <v>15705</v>
      </c>
      <c r="K2296" t="s">
        <v>15706</v>
      </c>
      <c r="M2296" t="s">
        <v>15707</v>
      </c>
      <c r="N2296" t="s">
        <v>899</v>
      </c>
      <c r="O2296">
        <v>58636</v>
      </c>
      <c r="P2296" t="s">
        <v>50</v>
      </c>
      <c r="U2296" s="1">
        <v>44036</v>
      </c>
      <c r="V2296" s="1">
        <v>44036</v>
      </c>
      <c r="W2296" s="1">
        <v>44036.801388888889</v>
      </c>
      <c r="X2296" s="1">
        <v>44036.801388888889</v>
      </c>
      <c r="AC2296" t="s">
        <v>53</v>
      </c>
      <c r="AD2296">
        <v>2974015028</v>
      </c>
      <c r="AE2296" s="1">
        <v>45287.753472222219</v>
      </c>
      <c r="AG2296" t="s">
        <v>15708</v>
      </c>
      <c r="AH2296" t="s">
        <v>51</v>
      </c>
      <c r="AJ2296" t="s">
        <v>53</v>
      </c>
      <c r="AL2296" t="s">
        <v>78</v>
      </c>
      <c r="AO2296" t="s">
        <v>5443</v>
      </c>
      <c r="AP2296" s="1">
        <v>45314.859722222223</v>
      </c>
    </row>
    <row r="2297" spans="1:43" x14ac:dyDescent="0.35">
      <c r="A2297" t="s">
        <v>15709</v>
      </c>
      <c r="B2297" t="s">
        <v>15710</v>
      </c>
      <c r="C2297" t="s">
        <v>4860</v>
      </c>
      <c r="F2297">
        <v>16129194528</v>
      </c>
      <c r="H2297" t="s">
        <v>15709</v>
      </c>
      <c r="J2297" t="s">
        <v>1673</v>
      </c>
      <c r="K2297" t="s">
        <v>2121</v>
      </c>
      <c r="M2297" t="s">
        <v>2122</v>
      </c>
      <c r="N2297" t="s">
        <v>15037</v>
      </c>
      <c r="O2297">
        <v>55306</v>
      </c>
      <c r="P2297" t="s">
        <v>50</v>
      </c>
      <c r="U2297" s="1">
        <v>44036</v>
      </c>
      <c r="V2297" s="1">
        <v>44036</v>
      </c>
      <c r="AC2297" t="s">
        <v>53</v>
      </c>
      <c r="AD2297">
        <v>2969473349</v>
      </c>
      <c r="AE2297" s="1">
        <v>37012.460416666669</v>
      </c>
      <c r="AG2297" t="s">
        <v>15711</v>
      </c>
      <c r="AH2297" t="s">
        <v>51</v>
      </c>
      <c r="AJ2297" t="s">
        <v>53</v>
      </c>
      <c r="AO2297" t="s">
        <v>8142</v>
      </c>
    </row>
    <row r="2298" spans="1:43" x14ac:dyDescent="0.35">
      <c r="A2298" t="s">
        <v>15712</v>
      </c>
      <c r="B2298" t="s">
        <v>15713</v>
      </c>
      <c r="C2298" t="s">
        <v>172</v>
      </c>
      <c r="F2298" t="s">
        <v>15714</v>
      </c>
      <c r="H2298" t="s">
        <v>15712</v>
      </c>
      <c r="J2298" t="s">
        <v>15715</v>
      </c>
      <c r="K2298" t="s">
        <v>15716</v>
      </c>
      <c r="M2298" t="s">
        <v>7532</v>
      </c>
      <c r="N2298" t="s">
        <v>65</v>
      </c>
      <c r="O2298">
        <v>81230</v>
      </c>
      <c r="P2298" t="s">
        <v>50</v>
      </c>
      <c r="U2298" s="1">
        <v>44038</v>
      </c>
      <c r="V2298" s="1">
        <v>44038</v>
      </c>
      <c r="W2298" s="1">
        <v>44038.786111111112</v>
      </c>
      <c r="X2298" s="1">
        <v>44038.786111111112</v>
      </c>
      <c r="AC2298" t="s">
        <v>51</v>
      </c>
      <c r="AD2298">
        <v>2969992600</v>
      </c>
      <c r="AE2298" s="1">
        <v>44039.54583333333</v>
      </c>
      <c r="AF2298" t="s">
        <v>15717</v>
      </c>
      <c r="AG2298" t="s">
        <v>15718</v>
      </c>
      <c r="AH2298" t="s">
        <v>51</v>
      </c>
      <c r="AJ2298" t="s">
        <v>53</v>
      </c>
      <c r="AL2298" t="s">
        <v>68</v>
      </c>
      <c r="AO2298" t="s">
        <v>5443</v>
      </c>
      <c r="AP2298" s="1">
        <v>45271.472222222219</v>
      </c>
      <c r="AQ2298" s="1">
        <v>44376.906944444447</v>
      </c>
    </row>
    <row r="2299" spans="1:43" x14ac:dyDescent="0.35">
      <c r="A2299" t="s">
        <v>15719</v>
      </c>
      <c r="B2299" t="s">
        <v>3483</v>
      </c>
      <c r="C2299" t="s">
        <v>15720</v>
      </c>
      <c r="F2299" t="s">
        <v>15721</v>
      </c>
      <c r="H2299" t="s">
        <v>15719</v>
      </c>
      <c r="J2299" t="s">
        <v>15722</v>
      </c>
      <c r="K2299" t="s">
        <v>1118</v>
      </c>
      <c r="P2299" t="s">
        <v>15723</v>
      </c>
      <c r="U2299" s="1">
        <v>44038</v>
      </c>
      <c r="V2299" s="1">
        <v>44038</v>
      </c>
      <c r="W2299" s="1">
        <v>44039.386111111111</v>
      </c>
      <c r="X2299" s="1">
        <v>44039.386111111111</v>
      </c>
      <c r="AC2299" t="s">
        <v>53</v>
      </c>
      <c r="AD2299">
        <v>2969992536</v>
      </c>
      <c r="AE2299" s="1">
        <v>44039.386111111111</v>
      </c>
      <c r="AF2299" t="s">
        <v>15724</v>
      </c>
      <c r="AG2299" t="s">
        <v>15725</v>
      </c>
      <c r="AH2299" t="s">
        <v>51</v>
      </c>
      <c r="AJ2299" t="s">
        <v>53</v>
      </c>
      <c r="AL2299" t="s">
        <v>68</v>
      </c>
      <c r="AO2299" t="s">
        <v>5443</v>
      </c>
      <c r="AP2299" s="1">
        <v>45267.659722222219</v>
      </c>
      <c r="AQ2299" s="1">
        <v>45040.486805555556</v>
      </c>
    </row>
    <row r="2300" spans="1:43" x14ac:dyDescent="0.35">
      <c r="A2300" t="s">
        <v>15726</v>
      </c>
      <c r="B2300" t="s">
        <v>15488</v>
      </c>
      <c r="C2300" t="s">
        <v>3846</v>
      </c>
      <c r="F2300" t="s">
        <v>15727</v>
      </c>
      <c r="H2300" t="s">
        <v>15728</v>
      </c>
      <c r="I2300" t="s">
        <v>816</v>
      </c>
      <c r="J2300" t="s">
        <v>15729</v>
      </c>
      <c r="K2300" t="s">
        <v>15730</v>
      </c>
      <c r="M2300" t="s">
        <v>15731</v>
      </c>
      <c r="N2300" t="s">
        <v>6645</v>
      </c>
      <c r="O2300">
        <v>95014</v>
      </c>
      <c r="P2300" t="s">
        <v>15732</v>
      </c>
      <c r="U2300" s="1">
        <v>44038</v>
      </c>
      <c r="V2300" s="1">
        <v>44038</v>
      </c>
      <c r="AC2300" t="s">
        <v>53</v>
      </c>
      <c r="AD2300">
        <v>2969477472</v>
      </c>
      <c r="AE2300" s="1">
        <v>37288</v>
      </c>
      <c r="AG2300" t="s">
        <v>15733</v>
      </c>
      <c r="AH2300" t="s">
        <v>51</v>
      </c>
      <c r="AJ2300" t="s">
        <v>53</v>
      </c>
      <c r="AO2300" t="s">
        <v>8142</v>
      </c>
    </row>
    <row r="2301" spans="1:43" x14ac:dyDescent="0.35">
      <c r="A2301" t="s">
        <v>15734</v>
      </c>
      <c r="B2301" t="s">
        <v>15735</v>
      </c>
      <c r="C2301" t="s">
        <v>15736</v>
      </c>
      <c r="F2301" t="s">
        <v>15737</v>
      </c>
      <c r="H2301" t="s">
        <v>15734</v>
      </c>
      <c r="J2301" t="s">
        <v>15738</v>
      </c>
      <c r="K2301" t="s">
        <v>15739</v>
      </c>
      <c r="M2301" t="s">
        <v>1296</v>
      </c>
      <c r="N2301" t="s">
        <v>253</v>
      </c>
      <c r="O2301">
        <v>88220</v>
      </c>
      <c r="P2301" t="s">
        <v>50</v>
      </c>
      <c r="U2301" s="1">
        <v>44039</v>
      </c>
      <c r="V2301" s="1">
        <v>44039</v>
      </c>
      <c r="W2301" s="1">
        <v>44039.75</v>
      </c>
      <c r="X2301" s="1">
        <v>44039.75</v>
      </c>
      <c r="AC2301" t="s">
        <v>53</v>
      </c>
      <c r="AD2301">
        <v>2969530885</v>
      </c>
      <c r="AE2301" s="1">
        <v>39493.426388888889</v>
      </c>
      <c r="AF2301" t="s">
        <v>12767</v>
      </c>
      <c r="AG2301" t="s">
        <v>15740</v>
      </c>
      <c r="AH2301" t="s">
        <v>51</v>
      </c>
      <c r="AJ2301" t="s">
        <v>53</v>
      </c>
      <c r="AL2301" t="s">
        <v>78</v>
      </c>
      <c r="AO2301" t="s">
        <v>5443</v>
      </c>
      <c r="AP2301" s="1">
        <v>45257.67291666667</v>
      </c>
    </row>
    <row r="2302" spans="1:43" x14ac:dyDescent="0.35">
      <c r="A2302" t="s">
        <v>15741</v>
      </c>
      <c r="B2302" t="s">
        <v>15742</v>
      </c>
      <c r="C2302" t="s">
        <v>15743</v>
      </c>
      <c r="D2302" t="s">
        <v>98</v>
      </c>
      <c r="F2302" t="s">
        <v>47</v>
      </c>
      <c r="H2302" t="s">
        <v>15744</v>
      </c>
      <c r="I2302" t="s">
        <v>179</v>
      </c>
      <c r="J2302" t="s">
        <v>49</v>
      </c>
      <c r="P2302" t="s">
        <v>50</v>
      </c>
      <c r="U2302" s="1">
        <v>44039.53402777778</v>
      </c>
      <c r="V2302" s="1">
        <v>44039.53402777778</v>
      </c>
      <c r="W2302" s="1">
        <v>44039.53402777778</v>
      </c>
      <c r="X2302" s="1">
        <v>44096.426388888889</v>
      </c>
      <c r="Y2302" s="1">
        <v>44096.429861111108</v>
      </c>
      <c r="AC2302" t="s">
        <v>53</v>
      </c>
      <c r="AD2302">
        <v>1000000000</v>
      </c>
      <c r="AE2302" s="1">
        <v>37295</v>
      </c>
      <c r="AG2302" t="s">
        <v>15745</v>
      </c>
      <c r="AH2302" t="s">
        <v>53</v>
      </c>
      <c r="AJ2302" t="s">
        <v>53</v>
      </c>
      <c r="AK2302" t="s">
        <v>7072</v>
      </c>
      <c r="AO2302" t="s">
        <v>54</v>
      </c>
    </row>
    <row r="2303" spans="1:43" x14ac:dyDescent="0.35">
      <c r="A2303" t="s">
        <v>15746</v>
      </c>
      <c r="B2303" t="s">
        <v>1440</v>
      </c>
      <c r="C2303" t="s">
        <v>13050</v>
      </c>
      <c r="F2303" t="s">
        <v>15747</v>
      </c>
      <c r="G2303" t="s">
        <v>15748</v>
      </c>
      <c r="H2303" t="s">
        <v>15749</v>
      </c>
      <c r="I2303" t="s">
        <v>179</v>
      </c>
      <c r="J2303" t="s">
        <v>11240</v>
      </c>
      <c r="K2303" t="s">
        <v>15750</v>
      </c>
      <c r="M2303" t="s">
        <v>15751</v>
      </c>
      <c r="N2303" t="s">
        <v>15037</v>
      </c>
      <c r="O2303">
        <v>55112</v>
      </c>
      <c r="P2303" t="s">
        <v>50</v>
      </c>
      <c r="U2303" s="1">
        <v>44040</v>
      </c>
      <c r="V2303" s="1">
        <v>44040</v>
      </c>
      <c r="AC2303" t="s">
        <v>53</v>
      </c>
      <c r="AD2303">
        <v>2969556178</v>
      </c>
      <c r="AE2303" s="1">
        <v>40472.707638888889</v>
      </c>
      <c r="AG2303" t="s">
        <v>15752</v>
      </c>
      <c r="AH2303" t="s">
        <v>51</v>
      </c>
      <c r="AJ2303" t="s">
        <v>53</v>
      </c>
      <c r="AO2303" t="s">
        <v>8142</v>
      </c>
    </row>
    <row r="2304" spans="1:43" x14ac:dyDescent="0.35">
      <c r="A2304" t="s">
        <v>15753</v>
      </c>
      <c r="B2304" t="s">
        <v>14698</v>
      </c>
      <c r="C2304" t="s">
        <v>15754</v>
      </c>
      <c r="F2304" t="s">
        <v>15755</v>
      </c>
      <c r="H2304" t="s">
        <v>15756</v>
      </c>
      <c r="I2304" t="s">
        <v>1368</v>
      </c>
      <c r="J2304" t="s">
        <v>15757</v>
      </c>
      <c r="K2304" t="s">
        <v>15758</v>
      </c>
      <c r="M2304" t="s">
        <v>15759</v>
      </c>
      <c r="N2304" t="s">
        <v>15760</v>
      </c>
      <c r="O2304">
        <v>14882</v>
      </c>
      <c r="P2304" t="s">
        <v>50</v>
      </c>
      <c r="U2304" s="1">
        <v>44040</v>
      </c>
      <c r="V2304" s="1">
        <v>44040</v>
      </c>
      <c r="AC2304" t="s">
        <v>53</v>
      </c>
      <c r="AD2304">
        <v>2969511186</v>
      </c>
      <c r="AE2304" s="1">
        <v>38413.750694444447</v>
      </c>
      <c r="AG2304" t="s">
        <v>15761</v>
      </c>
      <c r="AH2304" t="s">
        <v>51</v>
      </c>
      <c r="AJ2304" t="s">
        <v>53</v>
      </c>
      <c r="AO2304" t="s">
        <v>8142</v>
      </c>
    </row>
    <row r="2305" spans="1:43" x14ac:dyDescent="0.35">
      <c r="A2305" t="s">
        <v>15762</v>
      </c>
      <c r="B2305" t="s">
        <v>530</v>
      </c>
      <c r="C2305" t="s">
        <v>205</v>
      </c>
      <c r="F2305" t="s">
        <v>15763</v>
      </c>
      <c r="H2305" t="s">
        <v>15762</v>
      </c>
      <c r="J2305" t="s">
        <v>1910</v>
      </c>
      <c r="K2305" t="s">
        <v>15764</v>
      </c>
      <c r="M2305" t="s">
        <v>12925</v>
      </c>
      <c r="N2305" t="s">
        <v>12926</v>
      </c>
      <c r="O2305">
        <v>47842</v>
      </c>
      <c r="P2305" t="s">
        <v>50</v>
      </c>
      <c r="U2305" s="1">
        <v>44041</v>
      </c>
      <c r="V2305" s="1">
        <v>44041</v>
      </c>
      <c r="AC2305" t="s">
        <v>53</v>
      </c>
      <c r="AD2305">
        <v>2969735272</v>
      </c>
      <c r="AE2305" s="1">
        <v>42845.40902777778</v>
      </c>
      <c r="AG2305" t="s">
        <v>15765</v>
      </c>
      <c r="AH2305" t="s">
        <v>51</v>
      </c>
      <c r="AJ2305" t="s">
        <v>53</v>
      </c>
      <c r="AO2305" t="s">
        <v>8142</v>
      </c>
    </row>
    <row r="2306" spans="1:43" x14ac:dyDescent="0.35">
      <c r="A2306" t="s">
        <v>15766</v>
      </c>
      <c r="B2306" t="s">
        <v>15767</v>
      </c>
      <c r="C2306" t="s">
        <v>15768</v>
      </c>
      <c r="F2306" t="s">
        <v>15769</v>
      </c>
      <c r="H2306" t="s">
        <v>15766</v>
      </c>
      <c r="J2306" t="s">
        <v>5217</v>
      </c>
      <c r="K2306" t="s">
        <v>15770</v>
      </c>
      <c r="M2306" t="s">
        <v>3053</v>
      </c>
      <c r="N2306" t="s">
        <v>798</v>
      </c>
      <c r="O2306">
        <v>77024</v>
      </c>
      <c r="P2306" t="s">
        <v>50</v>
      </c>
      <c r="U2306" s="1">
        <v>44041</v>
      </c>
      <c r="V2306" s="1">
        <v>44041</v>
      </c>
      <c r="W2306" s="1">
        <v>44041.668055555558</v>
      </c>
      <c r="X2306" s="1">
        <v>44041.668055555558</v>
      </c>
      <c r="AC2306" t="s">
        <v>53</v>
      </c>
      <c r="AD2306">
        <v>2969475162</v>
      </c>
      <c r="AE2306" s="1">
        <v>37147</v>
      </c>
      <c r="AF2306" t="s">
        <v>5221</v>
      </c>
      <c r="AG2306" t="s">
        <v>15771</v>
      </c>
      <c r="AH2306" t="s">
        <v>51</v>
      </c>
      <c r="AJ2306" t="s">
        <v>53</v>
      </c>
      <c r="AL2306" t="s">
        <v>78</v>
      </c>
      <c r="AO2306" t="s">
        <v>5443</v>
      </c>
      <c r="AP2306" s="1">
        <v>44670.646527777775</v>
      </c>
    </row>
    <row r="2307" spans="1:43" x14ac:dyDescent="0.35">
      <c r="A2307" t="s">
        <v>15772</v>
      </c>
      <c r="B2307" t="s">
        <v>15773</v>
      </c>
      <c r="C2307" t="s">
        <v>12366</v>
      </c>
      <c r="F2307" t="s">
        <v>15774</v>
      </c>
      <c r="H2307" t="s">
        <v>15772</v>
      </c>
      <c r="J2307" t="s">
        <v>10686</v>
      </c>
      <c r="P2307" t="s">
        <v>50</v>
      </c>
      <c r="U2307" s="1">
        <v>44043</v>
      </c>
      <c r="V2307" s="1">
        <v>44043</v>
      </c>
      <c r="W2307" s="1">
        <v>44043.631249999999</v>
      </c>
      <c r="X2307" s="1">
        <v>44043.631249999999</v>
      </c>
      <c r="AC2307" t="s">
        <v>53</v>
      </c>
      <c r="AD2307">
        <v>2969738445</v>
      </c>
      <c r="AE2307" s="1">
        <v>42867.509027777778</v>
      </c>
      <c r="AF2307" t="s">
        <v>10687</v>
      </c>
      <c r="AG2307" t="s">
        <v>15775</v>
      </c>
      <c r="AH2307" t="s">
        <v>51</v>
      </c>
      <c r="AJ2307" t="s">
        <v>53</v>
      </c>
      <c r="AL2307" t="s">
        <v>78</v>
      </c>
      <c r="AO2307" t="s">
        <v>8142</v>
      </c>
    </row>
    <row r="2308" spans="1:43" x14ac:dyDescent="0.35">
      <c r="A2308" t="s">
        <v>15776</v>
      </c>
      <c r="B2308" t="s">
        <v>15777</v>
      </c>
      <c r="C2308" t="s">
        <v>5456</v>
      </c>
      <c r="F2308" t="s">
        <v>15778</v>
      </c>
      <c r="H2308" t="s">
        <v>15776</v>
      </c>
      <c r="J2308" t="s">
        <v>15779</v>
      </c>
      <c r="K2308" t="s">
        <v>15780</v>
      </c>
      <c r="M2308" t="s">
        <v>15781</v>
      </c>
      <c r="N2308" t="s">
        <v>15782</v>
      </c>
      <c r="O2308" t="s">
        <v>15783</v>
      </c>
      <c r="P2308" t="s">
        <v>50</v>
      </c>
      <c r="U2308" s="1">
        <v>44047</v>
      </c>
      <c r="V2308" s="1">
        <v>44047</v>
      </c>
      <c r="W2308" s="1">
        <v>44047.511111111111</v>
      </c>
      <c r="X2308" s="1">
        <v>44047.511111111111</v>
      </c>
      <c r="AC2308" t="s">
        <v>53</v>
      </c>
      <c r="AD2308">
        <v>2969754115</v>
      </c>
      <c r="AE2308" s="1">
        <v>42962.691666666666</v>
      </c>
      <c r="AF2308" t="s">
        <v>15784</v>
      </c>
      <c r="AG2308" t="s">
        <v>15785</v>
      </c>
      <c r="AH2308" t="s">
        <v>51</v>
      </c>
      <c r="AJ2308" t="s">
        <v>53</v>
      </c>
      <c r="AL2308" t="s">
        <v>78</v>
      </c>
      <c r="AO2308" t="s">
        <v>5443</v>
      </c>
      <c r="AP2308" s="1">
        <v>45467.670138888891</v>
      </c>
      <c r="AQ2308" s="1">
        <v>44057.667361111111</v>
      </c>
    </row>
    <row r="2309" spans="1:43" x14ac:dyDescent="0.35">
      <c r="A2309" t="s">
        <v>15786</v>
      </c>
      <c r="B2309" t="s">
        <v>7792</v>
      </c>
      <c r="C2309" t="s">
        <v>5841</v>
      </c>
      <c r="D2309" t="s">
        <v>1767</v>
      </c>
      <c r="F2309" t="s">
        <v>47</v>
      </c>
      <c r="H2309" t="s">
        <v>15787</v>
      </c>
      <c r="J2309" t="s">
        <v>49</v>
      </c>
      <c r="P2309" t="s">
        <v>50</v>
      </c>
      <c r="U2309" s="1">
        <v>44047</v>
      </c>
      <c r="V2309" s="1">
        <v>44047</v>
      </c>
      <c r="W2309" s="1">
        <v>44047.574999999997</v>
      </c>
      <c r="X2309" s="1">
        <v>44047.574999999997</v>
      </c>
      <c r="AC2309" t="s">
        <v>53</v>
      </c>
      <c r="AD2309">
        <v>2969485219</v>
      </c>
      <c r="AE2309" s="1">
        <v>37784</v>
      </c>
      <c r="AG2309" t="s">
        <v>15788</v>
      </c>
      <c r="AH2309" t="s">
        <v>51</v>
      </c>
      <c r="AJ2309" t="s">
        <v>53</v>
      </c>
      <c r="AL2309" t="s">
        <v>78</v>
      </c>
      <c r="AO2309" t="s">
        <v>5443</v>
      </c>
      <c r="AP2309" s="1">
        <v>45428.42291666667</v>
      </c>
    </row>
    <row r="2310" spans="1:43" x14ac:dyDescent="0.35">
      <c r="A2310" t="s">
        <v>15789</v>
      </c>
      <c r="B2310" t="s">
        <v>15790</v>
      </c>
      <c r="C2310" t="s">
        <v>97</v>
      </c>
      <c r="H2310" t="s">
        <v>15789</v>
      </c>
      <c r="J2310" t="s">
        <v>11240</v>
      </c>
      <c r="K2310" t="s">
        <v>15791</v>
      </c>
      <c r="M2310" t="s">
        <v>15792</v>
      </c>
      <c r="N2310" t="s">
        <v>2123</v>
      </c>
      <c r="O2310">
        <v>80640</v>
      </c>
      <c r="P2310" t="s">
        <v>50</v>
      </c>
      <c r="U2310" s="1">
        <v>44047</v>
      </c>
      <c r="V2310" s="1">
        <v>44047</v>
      </c>
      <c r="AC2310" t="s">
        <v>53</v>
      </c>
      <c r="AD2310">
        <v>2969556178</v>
      </c>
      <c r="AE2310" s="1">
        <v>40472.707638888889</v>
      </c>
      <c r="AG2310" t="s">
        <v>15793</v>
      </c>
      <c r="AH2310" t="s">
        <v>51</v>
      </c>
      <c r="AJ2310" t="s">
        <v>53</v>
      </c>
      <c r="AO2310" t="s">
        <v>8142</v>
      </c>
    </row>
    <row r="2311" spans="1:43" x14ac:dyDescent="0.35">
      <c r="A2311" t="s">
        <v>15794</v>
      </c>
      <c r="B2311" t="s">
        <v>5855</v>
      </c>
      <c r="C2311" t="s">
        <v>5318</v>
      </c>
      <c r="F2311" t="s">
        <v>15795</v>
      </c>
      <c r="H2311" t="s">
        <v>15794</v>
      </c>
      <c r="J2311" t="s">
        <v>491</v>
      </c>
      <c r="O2311">
        <v>80021</v>
      </c>
      <c r="P2311" t="s">
        <v>50</v>
      </c>
      <c r="U2311" s="1">
        <v>44048</v>
      </c>
      <c r="V2311" s="1">
        <v>44048</v>
      </c>
      <c r="W2311" s="1">
        <v>44049.370833333334</v>
      </c>
      <c r="X2311" s="1">
        <v>44049.370833333334</v>
      </c>
      <c r="AC2311" t="s">
        <v>53</v>
      </c>
      <c r="AD2311">
        <v>2969472760</v>
      </c>
      <c r="AE2311" s="1">
        <v>36916.71597222222</v>
      </c>
      <c r="AF2311" t="s">
        <v>15796</v>
      </c>
      <c r="AG2311" t="s">
        <v>15797</v>
      </c>
      <c r="AH2311" t="s">
        <v>51</v>
      </c>
      <c r="AJ2311" t="s">
        <v>53</v>
      </c>
      <c r="AL2311" t="s">
        <v>78</v>
      </c>
      <c r="AO2311" t="s">
        <v>8142</v>
      </c>
      <c r="AP2311" s="1">
        <v>44777.544444444444</v>
      </c>
    </row>
    <row r="2312" spans="1:43" x14ac:dyDescent="0.35">
      <c r="A2312" t="s">
        <v>15798</v>
      </c>
      <c r="B2312" t="s">
        <v>15648</v>
      </c>
      <c r="C2312" t="s">
        <v>15799</v>
      </c>
      <c r="F2312" t="s">
        <v>15800</v>
      </c>
      <c r="H2312" t="s">
        <v>15798</v>
      </c>
      <c r="J2312" t="s">
        <v>15801</v>
      </c>
      <c r="K2312" t="s">
        <v>15802</v>
      </c>
      <c r="M2312" t="s">
        <v>3641</v>
      </c>
      <c r="N2312" t="s">
        <v>65</v>
      </c>
      <c r="O2312">
        <v>80015</v>
      </c>
      <c r="P2312" t="s">
        <v>50</v>
      </c>
      <c r="U2312" s="1">
        <v>44048</v>
      </c>
      <c r="V2312" s="1">
        <v>44048</v>
      </c>
      <c r="W2312" s="1">
        <v>44048.715277777781</v>
      </c>
      <c r="X2312" s="1">
        <v>44209.479861111111</v>
      </c>
      <c r="AC2312" t="s">
        <v>53</v>
      </c>
      <c r="AD2312">
        <v>1000000001</v>
      </c>
      <c r="AE2312" s="1">
        <v>39973.351388888892</v>
      </c>
      <c r="AF2312" t="s">
        <v>3377</v>
      </c>
      <c r="AG2312" t="s">
        <v>15803</v>
      </c>
      <c r="AH2312" t="s">
        <v>51</v>
      </c>
      <c r="AJ2312" t="s">
        <v>53</v>
      </c>
      <c r="AL2312" t="s">
        <v>78</v>
      </c>
      <c r="AO2312" t="s">
        <v>5443</v>
      </c>
      <c r="AP2312" s="1">
        <v>45349.686805555553</v>
      </c>
      <c r="AQ2312" s="1">
        <v>44825.543055555558</v>
      </c>
    </row>
    <row r="2313" spans="1:43" x14ac:dyDescent="0.35">
      <c r="A2313" t="s">
        <v>15804</v>
      </c>
      <c r="B2313" t="s">
        <v>15805</v>
      </c>
      <c r="C2313" t="s">
        <v>15806</v>
      </c>
      <c r="F2313" t="s">
        <v>15807</v>
      </c>
      <c r="H2313" t="s">
        <v>15808</v>
      </c>
      <c r="I2313" t="s">
        <v>464</v>
      </c>
      <c r="J2313" t="s">
        <v>465</v>
      </c>
      <c r="K2313" t="s">
        <v>15809</v>
      </c>
      <c r="M2313" t="s">
        <v>15810</v>
      </c>
      <c r="N2313" t="s">
        <v>798</v>
      </c>
      <c r="O2313">
        <v>77614</v>
      </c>
      <c r="P2313" t="s">
        <v>50</v>
      </c>
      <c r="U2313" s="1">
        <v>44048</v>
      </c>
      <c r="V2313" s="1">
        <v>44048</v>
      </c>
      <c r="AC2313" t="s">
        <v>53</v>
      </c>
      <c r="AD2313">
        <v>2969543968</v>
      </c>
      <c r="AE2313" s="1">
        <v>40032.470138888886</v>
      </c>
      <c r="AG2313" t="s">
        <v>15811</v>
      </c>
      <c r="AH2313" t="s">
        <v>51</v>
      </c>
      <c r="AJ2313" t="s">
        <v>53</v>
      </c>
      <c r="AO2313" t="s">
        <v>8142</v>
      </c>
    </row>
    <row r="2314" spans="1:43" x14ac:dyDescent="0.35">
      <c r="A2314" t="s">
        <v>15812</v>
      </c>
      <c r="B2314" t="s">
        <v>15813</v>
      </c>
      <c r="C2314" t="s">
        <v>1775</v>
      </c>
      <c r="F2314">
        <v>5755185018</v>
      </c>
      <c r="H2314" t="s">
        <v>15812</v>
      </c>
      <c r="J2314" t="s">
        <v>15814</v>
      </c>
      <c r="K2314" t="s">
        <v>15815</v>
      </c>
      <c r="M2314" t="s">
        <v>15816</v>
      </c>
      <c r="N2314" t="s">
        <v>253</v>
      </c>
      <c r="O2314">
        <v>88318</v>
      </c>
      <c r="P2314" t="s">
        <v>50</v>
      </c>
      <c r="U2314" s="1">
        <v>44049</v>
      </c>
      <c r="V2314" s="1">
        <v>44049</v>
      </c>
      <c r="W2314" s="1">
        <v>44049.936111111114</v>
      </c>
      <c r="X2314" s="1">
        <v>44049.936111111114</v>
      </c>
      <c r="AC2314" t="s">
        <v>51</v>
      </c>
      <c r="AD2314">
        <v>1000000001</v>
      </c>
      <c r="AE2314" s="1">
        <v>39973.351388888892</v>
      </c>
      <c r="AF2314" t="s">
        <v>3377</v>
      </c>
      <c r="AG2314" t="s">
        <v>15817</v>
      </c>
      <c r="AH2314" t="s">
        <v>51</v>
      </c>
      <c r="AJ2314" t="s">
        <v>53</v>
      </c>
      <c r="AL2314" t="s">
        <v>78</v>
      </c>
      <c r="AO2314" t="s">
        <v>5443</v>
      </c>
      <c r="AP2314" s="1">
        <v>45469.986805555556</v>
      </c>
      <c r="AQ2314" s="1">
        <v>44897.484722222223</v>
      </c>
    </row>
    <row r="2315" spans="1:43" x14ac:dyDescent="0.35">
      <c r="A2315" t="s">
        <v>15818</v>
      </c>
      <c r="B2315" t="s">
        <v>15819</v>
      </c>
      <c r="C2315" t="s">
        <v>15820</v>
      </c>
      <c r="F2315" t="s">
        <v>15821</v>
      </c>
      <c r="H2315" t="s">
        <v>15818</v>
      </c>
      <c r="J2315" t="s">
        <v>15822</v>
      </c>
      <c r="K2315" t="s">
        <v>15823</v>
      </c>
      <c r="M2315" t="s">
        <v>873</v>
      </c>
      <c r="N2315" t="s">
        <v>65</v>
      </c>
      <c r="O2315">
        <v>80487</v>
      </c>
      <c r="P2315" t="s">
        <v>50</v>
      </c>
      <c r="U2315" s="1">
        <v>44049</v>
      </c>
      <c r="V2315" s="1">
        <v>44049</v>
      </c>
      <c r="W2315" s="1">
        <v>44049.35833333333</v>
      </c>
      <c r="X2315" s="1">
        <v>44049.35833333333</v>
      </c>
      <c r="AC2315" t="s">
        <v>53</v>
      </c>
      <c r="AD2315">
        <v>1000000001</v>
      </c>
      <c r="AE2315" s="1">
        <v>39973.351388888892</v>
      </c>
      <c r="AF2315" t="s">
        <v>3377</v>
      </c>
      <c r="AG2315" t="s">
        <v>15824</v>
      </c>
      <c r="AH2315" t="s">
        <v>51</v>
      </c>
      <c r="AJ2315" t="s">
        <v>53</v>
      </c>
      <c r="AL2315" t="s">
        <v>78</v>
      </c>
      <c r="AO2315" t="s">
        <v>5443</v>
      </c>
      <c r="AP2315" s="1">
        <v>45029.510416666664</v>
      </c>
    </row>
    <row r="2316" spans="1:43" x14ac:dyDescent="0.35">
      <c r="A2316" t="s">
        <v>15825</v>
      </c>
      <c r="B2316" t="s">
        <v>15826</v>
      </c>
      <c r="C2316" t="s">
        <v>1052</v>
      </c>
      <c r="F2316">
        <v>13039442252</v>
      </c>
      <c r="H2316" t="s">
        <v>15827</v>
      </c>
      <c r="J2316" t="s">
        <v>1910</v>
      </c>
      <c r="K2316" t="s">
        <v>12979</v>
      </c>
      <c r="M2316" t="s">
        <v>12925</v>
      </c>
      <c r="N2316" t="s">
        <v>12926</v>
      </c>
      <c r="O2316">
        <v>47842</v>
      </c>
      <c r="P2316" t="s">
        <v>50</v>
      </c>
      <c r="U2316" s="1">
        <v>44049</v>
      </c>
      <c r="V2316" s="1">
        <v>44049</v>
      </c>
      <c r="AC2316" t="s">
        <v>53</v>
      </c>
      <c r="AD2316">
        <v>2969735272</v>
      </c>
      <c r="AE2316" s="1">
        <v>42845.40902777778</v>
      </c>
      <c r="AG2316" t="s">
        <v>15828</v>
      </c>
      <c r="AH2316" t="s">
        <v>51</v>
      </c>
      <c r="AJ2316" t="s">
        <v>53</v>
      </c>
      <c r="AO2316" t="s">
        <v>8142</v>
      </c>
    </row>
    <row r="2317" spans="1:43" x14ac:dyDescent="0.35">
      <c r="A2317" t="s">
        <v>15829</v>
      </c>
      <c r="B2317" t="s">
        <v>15830</v>
      </c>
      <c r="C2317" t="s">
        <v>15831</v>
      </c>
      <c r="F2317">
        <f>1970-867-3344</f>
        <v>-2241</v>
      </c>
      <c r="H2317" t="s">
        <v>15829</v>
      </c>
      <c r="J2317" t="s">
        <v>15832</v>
      </c>
      <c r="N2317" t="s">
        <v>287</v>
      </c>
      <c r="O2317">
        <v>80701</v>
      </c>
      <c r="P2317" t="s">
        <v>50</v>
      </c>
      <c r="U2317" s="1">
        <v>44049</v>
      </c>
      <c r="V2317" s="1">
        <v>44049</v>
      </c>
      <c r="W2317" s="1">
        <v>44049.51458333333</v>
      </c>
      <c r="X2317" s="1">
        <v>44049.51458333333</v>
      </c>
      <c r="AC2317" t="s">
        <v>53</v>
      </c>
      <c r="AD2317">
        <v>1000000001</v>
      </c>
      <c r="AE2317" s="1">
        <v>39973.351388888892</v>
      </c>
      <c r="AF2317" t="s">
        <v>3377</v>
      </c>
      <c r="AG2317" t="s">
        <v>15833</v>
      </c>
      <c r="AH2317" t="s">
        <v>51</v>
      </c>
      <c r="AJ2317" t="s">
        <v>53</v>
      </c>
      <c r="AL2317" t="s">
        <v>78</v>
      </c>
      <c r="AO2317" t="s">
        <v>8142</v>
      </c>
    </row>
    <row r="2318" spans="1:43" x14ac:dyDescent="0.35">
      <c r="A2318" t="s">
        <v>15834</v>
      </c>
      <c r="B2318" t="s">
        <v>15835</v>
      </c>
      <c r="C2318" t="s">
        <v>969</v>
      </c>
      <c r="F2318" t="s">
        <v>15836</v>
      </c>
      <c r="H2318" t="s">
        <v>15834</v>
      </c>
      <c r="J2318" t="s">
        <v>3469</v>
      </c>
      <c r="K2318" t="s">
        <v>12368</v>
      </c>
      <c r="M2318" t="s">
        <v>1296</v>
      </c>
      <c r="N2318" t="s">
        <v>253</v>
      </c>
      <c r="O2318">
        <v>88220</v>
      </c>
      <c r="P2318" t="s">
        <v>50</v>
      </c>
      <c r="U2318" s="1">
        <v>44049</v>
      </c>
      <c r="V2318" s="1">
        <v>44049</v>
      </c>
      <c r="W2318" s="1">
        <v>44049.9375</v>
      </c>
      <c r="X2318" s="1">
        <v>44049.9375</v>
      </c>
      <c r="AC2318" t="s">
        <v>53</v>
      </c>
      <c r="AD2318">
        <v>2969702039</v>
      </c>
      <c r="AE2318" s="1">
        <v>42528.619444444441</v>
      </c>
      <c r="AF2318" t="s">
        <v>9789</v>
      </c>
      <c r="AG2318" t="s">
        <v>15837</v>
      </c>
      <c r="AH2318" t="s">
        <v>51</v>
      </c>
      <c r="AJ2318" t="s">
        <v>53</v>
      </c>
      <c r="AL2318" t="s">
        <v>78</v>
      </c>
      <c r="AO2318" t="s">
        <v>5443</v>
      </c>
      <c r="AP2318" s="1">
        <v>44747.356944444444</v>
      </c>
    </row>
    <row r="2319" spans="1:43" x14ac:dyDescent="0.35">
      <c r="A2319" t="s">
        <v>15838</v>
      </c>
      <c r="B2319" t="s">
        <v>15839</v>
      </c>
      <c r="C2319" t="s">
        <v>14154</v>
      </c>
      <c r="F2319" t="s">
        <v>15840</v>
      </c>
      <c r="H2319" t="s">
        <v>15838</v>
      </c>
      <c r="J2319" t="s">
        <v>5173</v>
      </c>
      <c r="K2319" t="s">
        <v>13043</v>
      </c>
      <c r="M2319" t="s">
        <v>525</v>
      </c>
      <c r="N2319" t="s">
        <v>65</v>
      </c>
      <c r="O2319">
        <v>80011</v>
      </c>
      <c r="P2319" t="s">
        <v>50</v>
      </c>
      <c r="U2319" s="1">
        <v>44050</v>
      </c>
      <c r="V2319" s="1">
        <v>44050</v>
      </c>
      <c r="W2319" s="1">
        <v>44050.465277777781</v>
      </c>
      <c r="X2319" s="1">
        <v>44050.465277777781</v>
      </c>
      <c r="AC2319" t="s">
        <v>53</v>
      </c>
      <c r="AD2319">
        <v>2969481577</v>
      </c>
      <c r="AE2319" s="1">
        <v>37524</v>
      </c>
      <c r="AF2319" t="s">
        <v>526</v>
      </c>
      <c r="AG2319" t="s">
        <v>15841</v>
      </c>
      <c r="AH2319" t="s">
        <v>51</v>
      </c>
      <c r="AJ2319" t="s">
        <v>53</v>
      </c>
      <c r="AL2319" t="s">
        <v>78</v>
      </c>
      <c r="AO2319" t="s">
        <v>5443</v>
      </c>
      <c r="AP2319" s="1">
        <v>44515.404861111114</v>
      </c>
    </row>
    <row r="2320" spans="1:43" x14ac:dyDescent="0.35">
      <c r="A2320" t="s">
        <v>15842</v>
      </c>
      <c r="B2320" t="s">
        <v>15843</v>
      </c>
      <c r="C2320" t="s">
        <v>89</v>
      </c>
      <c r="F2320">
        <v>7192859442</v>
      </c>
      <c r="H2320" t="s">
        <v>15844</v>
      </c>
      <c r="J2320" t="s">
        <v>15845</v>
      </c>
      <c r="K2320" t="s">
        <v>15846</v>
      </c>
      <c r="M2320" t="s">
        <v>9525</v>
      </c>
      <c r="N2320" t="s">
        <v>65</v>
      </c>
      <c r="O2320">
        <v>81240</v>
      </c>
      <c r="P2320" t="s">
        <v>50</v>
      </c>
      <c r="U2320" s="1">
        <v>44051</v>
      </c>
      <c r="V2320" s="1">
        <v>44051</v>
      </c>
      <c r="W2320" s="1">
        <v>44051.831944444442</v>
      </c>
      <c r="X2320" s="1">
        <v>44051.831944444442</v>
      </c>
      <c r="AC2320" t="s">
        <v>53</v>
      </c>
      <c r="AD2320">
        <v>1000000001</v>
      </c>
      <c r="AE2320" s="1">
        <v>39973.351388888892</v>
      </c>
      <c r="AF2320" t="s">
        <v>3377</v>
      </c>
      <c r="AG2320" t="s">
        <v>15847</v>
      </c>
      <c r="AH2320" t="s">
        <v>51</v>
      </c>
      <c r="AJ2320" t="s">
        <v>53</v>
      </c>
      <c r="AL2320" t="s">
        <v>78</v>
      </c>
      <c r="AO2320" t="s">
        <v>5443</v>
      </c>
      <c r="AP2320" s="1">
        <v>44526.552083333336</v>
      </c>
    </row>
    <row r="2321" spans="1:43" x14ac:dyDescent="0.35">
      <c r="A2321" t="s">
        <v>15848</v>
      </c>
      <c r="B2321" t="s">
        <v>15849</v>
      </c>
      <c r="C2321" t="s">
        <v>1982</v>
      </c>
      <c r="D2321" t="s">
        <v>98</v>
      </c>
      <c r="F2321">
        <v>19409990870</v>
      </c>
      <c r="G2321">
        <v>86946400251</v>
      </c>
      <c r="H2321" t="s">
        <v>15850</v>
      </c>
      <c r="I2321" t="s">
        <v>179</v>
      </c>
      <c r="J2321" t="s">
        <v>15851</v>
      </c>
      <c r="K2321" t="s">
        <v>15852</v>
      </c>
      <c r="M2321" t="s">
        <v>15853</v>
      </c>
      <c r="N2321" t="s">
        <v>637</v>
      </c>
      <c r="O2321">
        <v>75057</v>
      </c>
      <c r="P2321" t="s">
        <v>50</v>
      </c>
      <c r="U2321" s="1">
        <v>44052</v>
      </c>
      <c r="V2321" s="1">
        <v>44052</v>
      </c>
      <c r="W2321" s="1">
        <v>44089.364583333336</v>
      </c>
      <c r="X2321" s="1">
        <v>44089.364583333336</v>
      </c>
      <c r="AC2321" t="s">
        <v>53</v>
      </c>
      <c r="AD2321">
        <v>2969736018</v>
      </c>
      <c r="AE2321" s="1">
        <v>42851.4</v>
      </c>
      <c r="AG2321" t="s">
        <v>15854</v>
      </c>
      <c r="AH2321" t="s">
        <v>51</v>
      </c>
      <c r="AJ2321" t="s">
        <v>53</v>
      </c>
      <c r="AO2321" t="s">
        <v>8142</v>
      </c>
    </row>
    <row r="2322" spans="1:43" x14ac:dyDescent="0.35">
      <c r="A2322" t="s">
        <v>15855</v>
      </c>
      <c r="B2322" t="s">
        <v>15856</v>
      </c>
      <c r="C2322" t="s">
        <v>961</v>
      </c>
      <c r="F2322" t="s">
        <v>15857</v>
      </c>
      <c r="H2322" t="s">
        <v>15855</v>
      </c>
      <c r="J2322" t="s">
        <v>15851</v>
      </c>
      <c r="K2322" t="s">
        <v>15852</v>
      </c>
      <c r="M2322" t="s">
        <v>15853</v>
      </c>
      <c r="N2322" t="s">
        <v>264</v>
      </c>
      <c r="O2322">
        <v>75039</v>
      </c>
      <c r="P2322" t="s">
        <v>50</v>
      </c>
      <c r="U2322" s="1">
        <v>44052</v>
      </c>
      <c r="V2322" s="1">
        <v>44052</v>
      </c>
      <c r="W2322" s="1">
        <v>44089.363888888889</v>
      </c>
      <c r="X2322" s="1">
        <v>44089.363888888889</v>
      </c>
      <c r="AC2322" t="s">
        <v>53</v>
      </c>
      <c r="AD2322">
        <v>2969736018</v>
      </c>
      <c r="AE2322" s="1">
        <v>42851.4</v>
      </c>
      <c r="AG2322" t="s">
        <v>15858</v>
      </c>
      <c r="AH2322" t="s">
        <v>51</v>
      </c>
      <c r="AJ2322" t="s">
        <v>53</v>
      </c>
      <c r="AO2322" t="s">
        <v>8142</v>
      </c>
    </row>
    <row r="2323" spans="1:43" x14ac:dyDescent="0.35">
      <c r="A2323" t="s">
        <v>15859</v>
      </c>
      <c r="B2323" t="s">
        <v>3406</v>
      </c>
      <c r="C2323" t="s">
        <v>89</v>
      </c>
      <c r="F2323">
        <v>5054408675</v>
      </c>
      <c r="H2323" t="s">
        <v>15859</v>
      </c>
      <c r="J2323" t="s">
        <v>15860</v>
      </c>
      <c r="K2323" t="s">
        <v>15861</v>
      </c>
      <c r="M2323" t="s">
        <v>8843</v>
      </c>
      <c r="N2323" t="s">
        <v>253</v>
      </c>
      <c r="O2323">
        <v>87031</v>
      </c>
      <c r="P2323" t="s">
        <v>50</v>
      </c>
      <c r="U2323" s="1">
        <v>44053</v>
      </c>
      <c r="V2323" s="1">
        <v>44053</v>
      </c>
      <c r="W2323" s="1">
        <v>44053.381944444445</v>
      </c>
      <c r="X2323" s="1">
        <v>44053.381944444445</v>
      </c>
      <c r="AC2323" t="s">
        <v>53</v>
      </c>
      <c r="AD2323">
        <v>1000000001</v>
      </c>
      <c r="AE2323" s="1">
        <v>39973.351388888892</v>
      </c>
      <c r="AF2323" t="s">
        <v>3377</v>
      </c>
      <c r="AG2323" t="s">
        <v>15862</v>
      </c>
      <c r="AH2323" t="s">
        <v>51</v>
      </c>
      <c r="AJ2323" t="s">
        <v>53</v>
      </c>
      <c r="AL2323" t="s">
        <v>78</v>
      </c>
      <c r="AO2323" t="s">
        <v>5443</v>
      </c>
      <c r="AP2323" s="1">
        <v>45228.547222222223</v>
      </c>
      <c r="AQ2323" s="1">
        <v>44692.606944444444</v>
      </c>
    </row>
    <row r="2324" spans="1:43" x14ac:dyDescent="0.35">
      <c r="A2324" t="s">
        <v>15863</v>
      </c>
      <c r="B2324" t="s">
        <v>15496</v>
      </c>
      <c r="C2324" t="s">
        <v>15864</v>
      </c>
      <c r="F2324" t="s">
        <v>15865</v>
      </c>
      <c r="H2324" t="s">
        <v>15866</v>
      </c>
      <c r="J2324" t="s">
        <v>15867</v>
      </c>
      <c r="K2324" t="s">
        <v>15868</v>
      </c>
      <c r="M2324" t="s">
        <v>545</v>
      </c>
      <c r="N2324" t="s">
        <v>253</v>
      </c>
      <c r="O2324">
        <v>88012</v>
      </c>
      <c r="P2324" t="s">
        <v>50</v>
      </c>
      <c r="U2324" s="1">
        <v>44053</v>
      </c>
      <c r="V2324" s="1">
        <v>44053</v>
      </c>
      <c r="W2324" s="1">
        <v>44053.590277777781</v>
      </c>
      <c r="X2324" s="1">
        <v>44053.606249999997</v>
      </c>
      <c r="AC2324" t="s">
        <v>53</v>
      </c>
      <c r="AD2324">
        <v>1000000001</v>
      </c>
      <c r="AE2324" s="1">
        <v>39973.351388888892</v>
      </c>
      <c r="AF2324" t="s">
        <v>3377</v>
      </c>
      <c r="AG2324" t="s">
        <v>15869</v>
      </c>
      <c r="AH2324" t="s">
        <v>51</v>
      </c>
      <c r="AJ2324" t="s">
        <v>53</v>
      </c>
      <c r="AL2324" t="s">
        <v>78</v>
      </c>
      <c r="AO2324" t="s">
        <v>5443</v>
      </c>
      <c r="AP2324" s="1">
        <v>44567.540277777778</v>
      </c>
      <c r="AQ2324" s="1">
        <v>44053.594444444447</v>
      </c>
    </row>
    <row r="2325" spans="1:43" x14ac:dyDescent="0.35">
      <c r="A2325" t="s">
        <v>15870</v>
      </c>
      <c r="B2325" t="s">
        <v>15871</v>
      </c>
      <c r="C2325" t="s">
        <v>812</v>
      </c>
      <c r="F2325">
        <f>1970-390-8751</f>
        <v>-7171</v>
      </c>
      <c r="H2325" t="s">
        <v>15870</v>
      </c>
      <c r="J2325" t="s">
        <v>15872</v>
      </c>
      <c r="K2325" t="s">
        <v>15873</v>
      </c>
      <c r="M2325" t="s">
        <v>15874</v>
      </c>
      <c r="N2325" t="s">
        <v>287</v>
      </c>
      <c r="O2325">
        <v>81632</v>
      </c>
      <c r="P2325" t="s">
        <v>50</v>
      </c>
      <c r="U2325" s="1">
        <v>44053</v>
      </c>
      <c r="V2325" s="1">
        <v>44053</v>
      </c>
      <c r="W2325" s="1">
        <v>44053.481249999997</v>
      </c>
      <c r="X2325" s="1">
        <v>44053.481249999997</v>
      </c>
      <c r="AC2325" t="s">
        <v>53</v>
      </c>
      <c r="AD2325">
        <v>2969605433</v>
      </c>
      <c r="AE2325" s="1">
        <v>41611.388888888891</v>
      </c>
      <c r="AF2325" t="s">
        <v>15875</v>
      </c>
      <c r="AG2325" t="s">
        <v>15876</v>
      </c>
      <c r="AH2325" t="s">
        <v>51</v>
      </c>
      <c r="AJ2325" t="s">
        <v>53</v>
      </c>
      <c r="AL2325" t="s">
        <v>78</v>
      </c>
      <c r="AO2325" t="s">
        <v>8142</v>
      </c>
      <c r="AP2325" s="1">
        <v>45335.63958333333</v>
      </c>
    </row>
    <row r="2326" spans="1:43" x14ac:dyDescent="0.35">
      <c r="A2326" t="s">
        <v>15877</v>
      </c>
      <c r="B2326" t="s">
        <v>15878</v>
      </c>
      <c r="C2326" t="s">
        <v>894</v>
      </c>
      <c r="F2326">
        <v>3039448793</v>
      </c>
      <c r="H2326" t="s">
        <v>15879</v>
      </c>
      <c r="I2326" t="s">
        <v>101</v>
      </c>
      <c r="J2326" t="s">
        <v>15880</v>
      </c>
      <c r="K2326" t="s">
        <v>15881</v>
      </c>
      <c r="M2326" t="s">
        <v>3496</v>
      </c>
      <c r="N2326" t="s">
        <v>65</v>
      </c>
      <c r="O2326">
        <v>80504</v>
      </c>
      <c r="P2326" t="s">
        <v>50</v>
      </c>
      <c r="U2326" s="1">
        <v>44053.338194444441</v>
      </c>
      <c r="V2326" s="1">
        <v>44053.338194444441</v>
      </c>
      <c r="W2326" s="1">
        <v>44053.339583333334</v>
      </c>
      <c r="X2326" s="1">
        <v>44053.339583333334</v>
      </c>
      <c r="AC2326" t="s">
        <v>51</v>
      </c>
      <c r="AD2326">
        <v>1000000001</v>
      </c>
      <c r="AE2326" s="1">
        <v>39973.351388888892</v>
      </c>
      <c r="AF2326" t="s">
        <v>3377</v>
      </c>
      <c r="AG2326" t="s">
        <v>15882</v>
      </c>
      <c r="AH2326" t="s">
        <v>51</v>
      </c>
      <c r="AI2326" t="s">
        <v>51</v>
      </c>
      <c r="AJ2326" t="s">
        <v>53</v>
      </c>
      <c r="AL2326" t="s">
        <v>78</v>
      </c>
      <c r="AO2326" t="s">
        <v>54</v>
      </c>
      <c r="AP2326" s="1">
        <v>44102.439583333333</v>
      </c>
    </row>
    <row r="2327" spans="1:43" x14ac:dyDescent="0.35">
      <c r="A2327" t="s">
        <v>15883</v>
      </c>
      <c r="B2327" t="s">
        <v>4114</v>
      </c>
      <c r="C2327" t="s">
        <v>15884</v>
      </c>
      <c r="D2327">
        <v>1</v>
      </c>
      <c r="H2327" t="s">
        <v>15885</v>
      </c>
      <c r="I2327" t="s">
        <v>61</v>
      </c>
      <c r="J2327" t="s">
        <v>1543</v>
      </c>
      <c r="P2327" t="s">
        <v>50</v>
      </c>
      <c r="U2327" s="1">
        <v>44053.429861111108</v>
      </c>
      <c r="V2327" s="1">
        <v>44053.429861111108</v>
      </c>
      <c r="W2327" s="1">
        <v>44053.498611111114</v>
      </c>
      <c r="X2327" s="1">
        <v>44053.498611111114</v>
      </c>
      <c r="AC2327" t="s">
        <v>51</v>
      </c>
      <c r="AD2327">
        <v>2969475309</v>
      </c>
      <c r="AE2327" s="1">
        <v>37159</v>
      </c>
      <c r="AF2327" t="s">
        <v>1545</v>
      </c>
      <c r="AG2327" t="s">
        <v>15886</v>
      </c>
      <c r="AH2327" t="s">
        <v>53</v>
      </c>
      <c r="AJ2327" t="s">
        <v>53</v>
      </c>
      <c r="AK2327" t="s">
        <v>7761</v>
      </c>
      <c r="AL2327" t="s">
        <v>78</v>
      </c>
      <c r="AO2327" t="s">
        <v>54</v>
      </c>
      <c r="AP2327" s="1">
        <v>44061.612500000003</v>
      </c>
    </row>
    <row r="2328" spans="1:43" x14ac:dyDescent="0.35">
      <c r="A2328" t="s">
        <v>15887</v>
      </c>
      <c r="B2328" t="s">
        <v>196</v>
      </c>
      <c r="C2328" t="s">
        <v>15888</v>
      </c>
      <c r="F2328">
        <v>5059179211</v>
      </c>
      <c r="H2328" t="s">
        <v>15889</v>
      </c>
      <c r="I2328" t="s">
        <v>61</v>
      </c>
      <c r="J2328" t="s">
        <v>15890</v>
      </c>
      <c r="K2328" t="s">
        <v>15891</v>
      </c>
      <c r="M2328" t="s">
        <v>11417</v>
      </c>
      <c r="N2328" t="s">
        <v>253</v>
      </c>
      <c r="O2328">
        <v>87112</v>
      </c>
      <c r="P2328" t="s">
        <v>50</v>
      </c>
      <c r="U2328" s="1">
        <v>44053.77847222222</v>
      </c>
      <c r="V2328" s="1">
        <v>44053.77847222222</v>
      </c>
      <c r="W2328" s="1">
        <v>44054.463888888888</v>
      </c>
      <c r="X2328" s="1">
        <v>44057.841666666667</v>
      </c>
      <c r="AC2328" t="s">
        <v>51</v>
      </c>
      <c r="AD2328">
        <v>2970023135</v>
      </c>
      <c r="AE2328" s="1">
        <v>44151.446527777778</v>
      </c>
      <c r="AF2328" t="s">
        <v>15892</v>
      </c>
      <c r="AG2328" t="s">
        <v>15893</v>
      </c>
      <c r="AH2328" t="s">
        <v>53</v>
      </c>
      <c r="AJ2328" t="s">
        <v>53</v>
      </c>
      <c r="AK2328" t="s">
        <v>13606</v>
      </c>
      <c r="AL2328" t="s">
        <v>68</v>
      </c>
      <c r="AO2328" t="s">
        <v>54</v>
      </c>
      <c r="AP2328" s="1">
        <v>44146.827777777777</v>
      </c>
    </row>
    <row r="2329" spans="1:43" x14ac:dyDescent="0.35">
      <c r="A2329" t="s">
        <v>15894</v>
      </c>
      <c r="B2329" t="s">
        <v>80</v>
      </c>
      <c r="C2329" t="s">
        <v>2016</v>
      </c>
      <c r="F2329" t="s">
        <v>15895</v>
      </c>
      <c r="H2329" t="s">
        <v>15894</v>
      </c>
      <c r="J2329" t="s">
        <v>15896</v>
      </c>
      <c r="K2329" t="s">
        <v>15897</v>
      </c>
      <c r="M2329" t="s">
        <v>7001</v>
      </c>
      <c r="N2329" t="s">
        <v>253</v>
      </c>
      <c r="O2329">
        <v>88316</v>
      </c>
      <c r="P2329" t="s">
        <v>50</v>
      </c>
      <c r="U2329" s="1">
        <v>44054</v>
      </c>
      <c r="V2329" s="1">
        <v>44054</v>
      </c>
      <c r="W2329" s="1">
        <v>44054.715277777781</v>
      </c>
      <c r="X2329" s="1">
        <v>44054.715277777781</v>
      </c>
      <c r="AC2329" t="s">
        <v>51</v>
      </c>
      <c r="AD2329">
        <v>2969999777</v>
      </c>
      <c r="AE2329" s="1">
        <v>44055.676388888889</v>
      </c>
      <c r="AF2329" t="s">
        <v>15898</v>
      </c>
      <c r="AG2329" t="s">
        <v>15899</v>
      </c>
      <c r="AH2329" t="s">
        <v>51</v>
      </c>
      <c r="AJ2329" t="s">
        <v>53</v>
      </c>
      <c r="AL2329" t="s">
        <v>78</v>
      </c>
      <c r="AO2329" t="s">
        <v>5443</v>
      </c>
      <c r="AP2329" s="1">
        <v>45476.45208333333</v>
      </c>
      <c r="AQ2329" s="1">
        <v>44351.487500000003</v>
      </c>
    </row>
    <row r="2330" spans="1:43" x14ac:dyDescent="0.35">
      <c r="A2330" t="s">
        <v>15900</v>
      </c>
      <c r="B2330" t="s">
        <v>1440</v>
      </c>
      <c r="C2330" t="s">
        <v>1608</v>
      </c>
      <c r="F2330" t="s">
        <v>15901</v>
      </c>
      <c r="H2330" t="s">
        <v>15900</v>
      </c>
      <c r="J2330" t="s">
        <v>15902</v>
      </c>
      <c r="K2330" t="s">
        <v>15903</v>
      </c>
      <c r="M2330" t="s">
        <v>7843</v>
      </c>
      <c r="N2330" t="s">
        <v>253</v>
      </c>
      <c r="O2330">
        <v>88029</v>
      </c>
      <c r="P2330" t="s">
        <v>50</v>
      </c>
      <c r="U2330" s="1">
        <v>44054</v>
      </c>
      <c r="V2330" s="1">
        <v>44054</v>
      </c>
      <c r="W2330" s="1">
        <v>44054.466666666667</v>
      </c>
      <c r="X2330" s="1">
        <v>44187.511805555558</v>
      </c>
      <c r="AC2330" t="s">
        <v>51</v>
      </c>
      <c r="AD2330">
        <v>2969997526</v>
      </c>
      <c r="AE2330" s="1">
        <v>44049.53125</v>
      </c>
      <c r="AF2330" t="s">
        <v>15904</v>
      </c>
      <c r="AG2330" t="s">
        <v>15905</v>
      </c>
      <c r="AH2330" t="s">
        <v>51</v>
      </c>
      <c r="AJ2330" t="s">
        <v>53</v>
      </c>
      <c r="AL2330" t="s">
        <v>78</v>
      </c>
      <c r="AO2330" t="s">
        <v>5443</v>
      </c>
      <c r="AP2330" s="1">
        <v>44385.382638888892</v>
      </c>
      <c r="AQ2330" s="1">
        <v>44158.537499999999</v>
      </c>
    </row>
    <row r="2331" spans="1:43" x14ac:dyDescent="0.35">
      <c r="A2331" t="s">
        <v>15906</v>
      </c>
      <c r="B2331" t="s">
        <v>1092</v>
      </c>
      <c r="C2331" t="s">
        <v>97</v>
      </c>
      <c r="F2331" t="s">
        <v>15907</v>
      </c>
      <c r="H2331" t="s">
        <v>15906</v>
      </c>
      <c r="J2331" t="s">
        <v>1910</v>
      </c>
      <c r="K2331" t="s">
        <v>15908</v>
      </c>
      <c r="M2331" t="s">
        <v>12925</v>
      </c>
      <c r="N2331" t="s">
        <v>12926</v>
      </c>
      <c r="O2331">
        <v>47842</v>
      </c>
      <c r="P2331" t="s">
        <v>50</v>
      </c>
      <c r="U2331" s="1">
        <v>44054</v>
      </c>
      <c r="V2331" s="1">
        <v>44054</v>
      </c>
      <c r="AC2331" t="s">
        <v>53</v>
      </c>
      <c r="AD2331">
        <v>2969735272</v>
      </c>
      <c r="AE2331" s="1">
        <v>42845.40902777778</v>
      </c>
      <c r="AG2331" t="s">
        <v>15909</v>
      </c>
      <c r="AH2331" t="s">
        <v>51</v>
      </c>
      <c r="AJ2331" t="s">
        <v>53</v>
      </c>
      <c r="AO2331" t="s">
        <v>8142</v>
      </c>
    </row>
    <row r="2332" spans="1:43" x14ac:dyDescent="0.35">
      <c r="A2332" t="s">
        <v>15910</v>
      </c>
      <c r="B2332" t="s">
        <v>15911</v>
      </c>
      <c r="C2332" t="s">
        <v>3554</v>
      </c>
      <c r="F2332" t="s">
        <v>15912</v>
      </c>
      <c r="H2332" t="s">
        <v>15910</v>
      </c>
      <c r="J2332" t="s">
        <v>6530</v>
      </c>
      <c r="K2332" t="s">
        <v>6531</v>
      </c>
      <c r="M2332" t="s">
        <v>1261</v>
      </c>
      <c r="N2332" t="s">
        <v>213</v>
      </c>
      <c r="O2332">
        <v>80108</v>
      </c>
      <c r="P2332" t="s">
        <v>50</v>
      </c>
      <c r="U2332" s="1">
        <v>44054</v>
      </c>
      <c r="V2332" s="1">
        <v>44054</v>
      </c>
      <c r="AC2332" t="s">
        <v>53</v>
      </c>
      <c r="AD2332">
        <v>2969507921</v>
      </c>
      <c r="AE2332" s="1">
        <v>38224.743750000001</v>
      </c>
      <c r="AG2332" t="s">
        <v>15913</v>
      </c>
      <c r="AH2332" t="s">
        <v>51</v>
      </c>
      <c r="AJ2332" t="s">
        <v>53</v>
      </c>
      <c r="AO2332" t="s">
        <v>8142</v>
      </c>
    </row>
    <row r="2333" spans="1:43" x14ac:dyDescent="0.35">
      <c r="A2333" t="s">
        <v>15914</v>
      </c>
      <c r="B2333" t="s">
        <v>612</v>
      </c>
      <c r="C2333" t="s">
        <v>1829</v>
      </c>
      <c r="H2333" t="s">
        <v>15915</v>
      </c>
      <c r="J2333" t="s">
        <v>14876</v>
      </c>
      <c r="P2333" t="s">
        <v>14877</v>
      </c>
      <c r="U2333" s="1">
        <v>44054</v>
      </c>
      <c r="V2333" s="1">
        <v>44054</v>
      </c>
      <c r="AC2333" t="s">
        <v>53</v>
      </c>
      <c r="AD2333">
        <v>2969551137</v>
      </c>
      <c r="AE2333" s="1">
        <v>40288.591666666667</v>
      </c>
      <c r="AG2333" t="s">
        <v>15916</v>
      </c>
      <c r="AH2333" t="s">
        <v>51</v>
      </c>
      <c r="AJ2333" t="s">
        <v>53</v>
      </c>
      <c r="AO2333" t="s">
        <v>8142</v>
      </c>
    </row>
    <row r="2334" spans="1:43" x14ac:dyDescent="0.35">
      <c r="A2334" t="s">
        <v>15917</v>
      </c>
      <c r="B2334" t="s">
        <v>9965</v>
      </c>
      <c r="C2334" t="s">
        <v>2944</v>
      </c>
      <c r="F2334">
        <f>1916-330-3933</f>
        <v>-2347</v>
      </c>
      <c r="H2334" t="s">
        <v>15917</v>
      </c>
      <c r="J2334" t="s">
        <v>8048</v>
      </c>
      <c r="N2334" t="s">
        <v>6033</v>
      </c>
      <c r="O2334">
        <v>93662</v>
      </c>
      <c r="P2334" t="s">
        <v>50</v>
      </c>
      <c r="U2334" s="1">
        <v>44055</v>
      </c>
      <c r="V2334" s="1">
        <v>44055</v>
      </c>
      <c r="AC2334" t="s">
        <v>53</v>
      </c>
      <c r="AD2334">
        <v>2969670756</v>
      </c>
      <c r="AE2334" s="1">
        <v>42165.286111111112</v>
      </c>
      <c r="AG2334" t="s">
        <v>15918</v>
      </c>
      <c r="AH2334" t="s">
        <v>51</v>
      </c>
      <c r="AJ2334" t="s">
        <v>53</v>
      </c>
      <c r="AO2334" t="s">
        <v>8142</v>
      </c>
    </row>
    <row r="2335" spans="1:43" x14ac:dyDescent="0.35">
      <c r="A2335" t="s">
        <v>15919</v>
      </c>
      <c r="B2335" t="s">
        <v>15920</v>
      </c>
      <c r="C2335" t="s">
        <v>969</v>
      </c>
      <c r="F2335">
        <f>1720-403-6071</f>
        <v>-4754</v>
      </c>
      <c r="H2335" t="s">
        <v>15921</v>
      </c>
      <c r="J2335" t="s">
        <v>15922</v>
      </c>
      <c r="N2335" t="s">
        <v>287</v>
      </c>
      <c r="O2335">
        <v>80621</v>
      </c>
      <c r="P2335" t="s">
        <v>50</v>
      </c>
      <c r="U2335" s="1">
        <v>44055</v>
      </c>
      <c r="V2335" s="1">
        <v>44055</v>
      </c>
      <c r="W2335" s="1">
        <v>44055.567361111112</v>
      </c>
      <c r="X2335" s="1">
        <v>44055.567361111112</v>
      </c>
      <c r="AC2335" t="s">
        <v>53</v>
      </c>
      <c r="AD2335">
        <v>2969794162</v>
      </c>
      <c r="AE2335" s="1">
        <v>43224.390277777777</v>
      </c>
      <c r="AF2335" t="s">
        <v>15923</v>
      </c>
      <c r="AG2335" t="s">
        <v>15924</v>
      </c>
      <c r="AH2335" t="s">
        <v>51</v>
      </c>
      <c r="AJ2335" t="s">
        <v>53</v>
      </c>
      <c r="AL2335" t="s">
        <v>78</v>
      </c>
      <c r="AO2335" t="s">
        <v>8142</v>
      </c>
    </row>
    <row r="2336" spans="1:43" x14ac:dyDescent="0.35">
      <c r="A2336" t="s">
        <v>15925</v>
      </c>
      <c r="B2336" t="s">
        <v>15926</v>
      </c>
      <c r="C2336" t="s">
        <v>888</v>
      </c>
      <c r="H2336" t="s">
        <v>2474</v>
      </c>
      <c r="J2336" t="s">
        <v>62</v>
      </c>
      <c r="P2336" t="s">
        <v>50</v>
      </c>
      <c r="U2336" s="1">
        <v>44055</v>
      </c>
      <c r="V2336" s="1">
        <v>44055</v>
      </c>
      <c r="W2336" s="1">
        <v>44056.439583333333</v>
      </c>
      <c r="X2336" s="1">
        <v>44056.439583333333</v>
      </c>
      <c r="AC2336" t="s">
        <v>53</v>
      </c>
      <c r="AD2336">
        <v>2969479981</v>
      </c>
      <c r="AE2336" s="1">
        <v>37426</v>
      </c>
      <c r="AF2336" t="s">
        <v>1314</v>
      </c>
      <c r="AG2336" t="s">
        <v>15927</v>
      </c>
      <c r="AH2336" t="s">
        <v>51</v>
      </c>
      <c r="AJ2336" t="s">
        <v>53</v>
      </c>
      <c r="AL2336" t="s">
        <v>78</v>
      </c>
      <c r="AO2336" t="s">
        <v>5443</v>
      </c>
      <c r="AP2336" s="1">
        <v>44369.620138888888</v>
      </c>
      <c r="AQ2336" s="1">
        <v>44168.378472222219</v>
      </c>
    </row>
    <row r="2337" spans="1:43" x14ac:dyDescent="0.35">
      <c r="A2337" t="s">
        <v>15928</v>
      </c>
      <c r="B2337" t="s">
        <v>15929</v>
      </c>
      <c r="C2337" t="s">
        <v>443</v>
      </c>
      <c r="F2337" t="s">
        <v>15930</v>
      </c>
      <c r="H2337" t="s">
        <v>15931</v>
      </c>
      <c r="I2337" t="s">
        <v>464</v>
      </c>
      <c r="J2337" t="s">
        <v>6387</v>
      </c>
      <c r="K2337" t="s">
        <v>15932</v>
      </c>
      <c r="M2337" t="s">
        <v>15933</v>
      </c>
      <c r="N2337" t="s">
        <v>4438</v>
      </c>
      <c r="O2337">
        <v>94952</v>
      </c>
      <c r="P2337" t="s">
        <v>50</v>
      </c>
      <c r="U2337" s="1">
        <v>44055</v>
      </c>
      <c r="V2337" s="1">
        <v>44055</v>
      </c>
      <c r="AC2337" t="s">
        <v>53</v>
      </c>
      <c r="AD2337">
        <v>2969484892</v>
      </c>
      <c r="AE2337" s="1">
        <v>37756</v>
      </c>
      <c r="AG2337" t="s">
        <v>15934</v>
      </c>
      <c r="AH2337" t="s">
        <v>51</v>
      </c>
      <c r="AJ2337" t="s">
        <v>53</v>
      </c>
      <c r="AO2337" t="s">
        <v>8142</v>
      </c>
    </row>
    <row r="2338" spans="1:43" x14ac:dyDescent="0.35">
      <c r="A2338" t="s">
        <v>15935</v>
      </c>
      <c r="B2338" t="s">
        <v>15936</v>
      </c>
      <c r="C2338" t="s">
        <v>15937</v>
      </c>
      <c r="F2338" t="s">
        <v>15938</v>
      </c>
      <c r="H2338" t="s">
        <v>15939</v>
      </c>
      <c r="J2338" t="s">
        <v>4410</v>
      </c>
      <c r="K2338" t="s">
        <v>15940</v>
      </c>
      <c r="M2338" t="s">
        <v>545</v>
      </c>
      <c r="N2338" t="s">
        <v>253</v>
      </c>
      <c r="O2338" t="s">
        <v>15941</v>
      </c>
      <c r="P2338" t="s">
        <v>50</v>
      </c>
      <c r="U2338" s="1">
        <v>44055</v>
      </c>
      <c r="V2338" s="1">
        <v>44055</v>
      </c>
      <c r="W2338" s="1">
        <v>44055.673611111109</v>
      </c>
      <c r="X2338" s="1">
        <v>44055.673611111109</v>
      </c>
      <c r="AC2338" t="s">
        <v>51</v>
      </c>
      <c r="AD2338">
        <v>2969665880</v>
      </c>
      <c r="AE2338" s="1">
        <v>42102.689583333333</v>
      </c>
      <c r="AF2338" t="s">
        <v>11352</v>
      </c>
      <c r="AG2338" t="s">
        <v>15942</v>
      </c>
      <c r="AH2338" t="s">
        <v>51</v>
      </c>
      <c r="AJ2338" t="s">
        <v>53</v>
      </c>
      <c r="AL2338" t="s">
        <v>78</v>
      </c>
      <c r="AO2338" t="s">
        <v>5443</v>
      </c>
      <c r="AP2338" s="1">
        <v>44998.40625</v>
      </c>
      <c r="AQ2338" s="1">
        <v>44638.350694444445</v>
      </c>
    </row>
    <row r="2339" spans="1:43" x14ac:dyDescent="0.35">
      <c r="A2339" t="s">
        <v>15943</v>
      </c>
      <c r="B2339" t="s">
        <v>15944</v>
      </c>
      <c r="C2339" t="s">
        <v>89</v>
      </c>
      <c r="F2339" t="s">
        <v>15945</v>
      </c>
      <c r="H2339" t="s">
        <v>15943</v>
      </c>
      <c r="I2339" t="s">
        <v>169</v>
      </c>
      <c r="J2339" t="s">
        <v>15946</v>
      </c>
      <c r="K2339" t="s">
        <v>15947</v>
      </c>
      <c r="M2339" t="s">
        <v>15948</v>
      </c>
      <c r="N2339" t="s">
        <v>686</v>
      </c>
      <c r="O2339">
        <v>84530</v>
      </c>
      <c r="P2339" t="s">
        <v>50</v>
      </c>
      <c r="U2339" s="1">
        <v>44055.454861111109</v>
      </c>
      <c r="V2339" s="1">
        <v>44055.454861111109</v>
      </c>
      <c r="W2339" s="1">
        <v>44055.464583333334</v>
      </c>
      <c r="X2339" s="1">
        <v>44077.42083333333</v>
      </c>
      <c r="AC2339" t="s">
        <v>53</v>
      </c>
      <c r="AD2339">
        <v>2969512270</v>
      </c>
      <c r="AE2339" s="1">
        <v>38467.620833333334</v>
      </c>
      <c r="AF2339" t="s">
        <v>15949</v>
      </c>
      <c r="AG2339" t="s">
        <v>15950</v>
      </c>
      <c r="AH2339" t="s">
        <v>53</v>
      </c>
      <c r="AJ2339" t="s">
        <v>53</v>
      </c>
      <c r="AK2339" t="s">
        <v>14048</v>
      </c>
      <c r="AL2339" t="s">
        <v>78</v>
      </c>
      <c r="AO2339" t="s">
        <v>54</v>
      </c>
      <c r="AP2339" s="1">
        <v>44627.668055555558</v>
      </c>
      <c r="AQ2339" s="1">
        <v>44091.486111111109</v>
      </c>
    </row>
    <row r="2340" spans="1:43" x14ac:dyDescent="0.35">
      <c r="A2340" t="s">
        <v>15951</v>
      </c>
      <c r="B2340" t="s">
        <v>15952</v>
      </c>
      <c r="C2340" t="s">
        <v>904</v>
      </c>
      <c r="F2340" t="s">
        <v>15953</v>
      </c>
      <c r="H2340" t="s">
        <v>15954</v>
      </c>
      <c r="I2340" t="s">
        <v>1213</v>
      </c>
      <c r="J2340" t="s">
        <v>633</v>
      </c>
      <c r="K2340" t="s">
        <v>15955</v>
      </c>
      <c r="M2340" t="s">
        <v>3053</v>
      </c>
      <c r="N2340" t="s">
        <v>798</v>
      </c>
      <c r="O2340">
        <v>77002</v>
      </c>
      <c r="P2340" t="s">
        <v>50</v>
      </c>
      <c r="U2340" s="1">
        <v>44056</v>
      </c>
      <c r="V2340" s="1">
        <v>44056</v>
      </c>
      <c r="AC2340" t="s">
        <v>53</v>
      </c>
      <c r="AD2340">
        <v>2969545691</v>
      </c>
      <c r="AE2340" s="1">
        <v>40101.513194444444</v>
      </c>
      <c r="AG2340" t="s">
        <v>15956</v>
      </c>
      <c r="AH2340" t="s">
        <v>51</v>
      </c>
      <c r="AJ2340" t="s">
        <v>53</v>
      </c>
      <c r="AO2340" t="s">
        <v>8142</v>
      </c>
    </row>
    <row r="2341" spans="1:43" x14ac:dyDescent="0.35">
      <c r="A2341" t="s">
        <v>15957</v>
      </c>
      <c r="B2341" t="s">
        <v>15958</v>
      </c>
      <c r="C2341" t="s">
        <v>106</v>
      </c>
      <c r="H2341" t="s">
        <v>15959</v>
      </c>
      <c r="I2341" t="s">
        <v>61</v>
      </c>
      <c r="J2341" t="s">
        <v>710</v>
      </c>
      <c r="P2341" t="s">
        <v>50</v>
      </c>
      <c r="U2341" s="1">
        <v>44056.510416666664</v>
      </c>
      <c r="V2341" s="1">
        <v>44056.510416666664</v>
      </c>
      <c r="W2341" s="1">
        <v>44056.513888888891</v>
      </c>
      <c r="X2341" s="1">
        <v>44056.513888888891</v>
      </c>
      <c r="AC2341" t="s">
        <v>53</v>
      </c>
      <c r="AD2341">
        <v>2969477838</v>
      </c>
      <c r="AE2341" s="1">
        <v>37309</v>
      </c>
      <c r="AF2341" t="s">
        <v>711</v>
      </c>
      <c r="AG2341" t="s">
        <v>15960</v>
      </c>
      <c r="AH2341" t="s">
        <v>53</v>
      </c>
      <c r="AJ2341" t="s">
        <v>53</v>
      </c>
      <c r="AK2341" t="s">
        <v>7761</v>
      </c>
      <c r="AL2341" t="s">
        <v>78</v>
      </c>
      <c r="AO2341" t="s">
        <v>54</v>
      </c>
      <c r="AP2341" s="1">
        <v>44099.523611111108</v>
      </c>
      <c r="AQ2341" s="1">
        <v>44076.464583333334</v>
      </c>
    </row>
    <row r="2342" spans="1:43" x14ac:dyDescent="0.35">
      <c r="A2342" t="s">
        <v>15961</v>
      </c>
      <c r="B2342" t="s">
        <v>15962</v>
      </c>
      <c r="C2342" t="s">
        <v>4035</v>
      </c>
      <c r="D2342" t="s">
        <v>654</v>
      </c>
      <c r="F2342" t="s">
        <v>15963</v>
      </c>
      <c r="H2342" t="s">
        <v>15964</v>
      </c>
      <c r="I2342" t="s">
        <v>464</v>
      </c>
      <c r="J2342" t="s">
        <v>465</v>
      </c>
      <c r="K2342" t="s">
        <v>15965</v>
      </c>
      <c r="M2342" t="s">
        <v>3554</v>
      </c>
      <c r="N2342" t="s">
        <v>637</v>
      </c>
      <c r="O2342">
        <v>78754</v>
      </c>
      <c r="P2342" t="s">
        <v>50</v>
      </c>
      <c r="U2342" s="1">
        <v>44057</v>
      </c>
      <c r="V2342" s="1">
        <v>44057</v>
      </c>
      <c r="AC2342" t="s">
        <v>53</v>
      </c>
      <c r="AD2342">
        <v>2969543968</v>
      </c>
      <c r="AE2342" s="1">
        <v>40032.470138888886</v>
      </c>
      <c r="AG2342" t="s">
        <v>15966</v>
      </c>
      <c r="AH2342" t="s">
        <v>51</v>
      </c>
      <c r="AJ2342" t="s">
        <v>53</v>
      </c>
      <c r="AO2342" t="s">
        <v>8142</v>
      </c>
    </row>
    <row r="2343" spans="1:43" x14ac:dyDescent="0.35">
      <c r="A2343" t="s">
        <v>15967</v>
      </c>
      <c r="B2343" t="s">
        <v>5520</v>
      </c>
      <c r="C2343" t="s">
        <v>961</v>
      </c>
      <c r="F2343" t="s">
        <v>15968</v>
      </c>
      <c r="H2343" t="s">
        <v>15967</v>
      </c>
      <c r="J2343" t="s">
        <v>15969</v>
      </c>
      <c r="P2343" t="s">
        <v>50</v>
      </c>
      <c r="U2343" s="1">
        <v>44057</v>
      </c>
      <c r="V2343" s="1">
        <v>44057</v>
      </c>
      <c r="W2343" s="1">
        <v>44057.45416666667</v>
      </c>
      <c r="X2343" s="1">
        <v>44057.45416666667</v>
      </c>
      <c r="AC2343" t="s">
        <v>53</v>
      </c>
      <c r="AD2343">
        <v>1000000001</v>
      </c>
      <c r="AE2343" s="1">
        <v>39973.351388888892</v>
      </c>
      <c r="AF2343" t="s">
        <v>3377</v>
      </c>
      <c r="AG2343" t="s">
        <v>15970</v>
      </c>
      <c r="AH2343" t="s">
        <v>51</v>
      </c>
      <c r="AJ2343" t="s">
        <v>53</v>
      </c>
      <c r="AL2343" t="s">
        <v>78</v>
      </c>
      <c r="AO2343" t="s">
        <v>8142</v>
      </c>
    </row>
    <row r="2344" spans="1:43" x14ac:dyDescent="0.35">
      <c r="A2344" t="s">
        <v>15971</v>
      </c>
      <c r="B2344" t="s">
        <v>15972</v>
      </c>
      <c r="C2344" t="s">
        <v>946</v>
      </c>
      <c r="F2344">
        <v>9513472654</v>
      </c>
      <c r="H2344" t="s">
        <v>15971</v>
      </c>
      <c r="J2344" t="s">
        <v>15973</v>
      </c>
      <c r="K2344" t="s">
        <v>15974</v>
      </c>
      <c r="M2344" t="s">
        <v>4445</v>
      </c>
      <c r="N2344" t="s">
        <v>65</v>
      </c>
      <c r="O2344">
        <v>80138</v>
      </c>
      <c r="P2344" t="s">
        <v>50</v>
      </c>
      <c r="U2344" s="1">
        <v>44058</v>
      </c>
      <c r="V2344" s="1">
        <v>44058</v>
      </c>
      <c r="W2344" s="1">
        <v>44058.936111111114</v>
      </c>
      <c r="X2344" s="1">
        <v>44058.936111111114</v>
      </c>
      <c r="AC2344" t="s">
        <v>53</v>
      </c>
      <c r="AD2344">
        <v>1000000001</v>
      </c>
      <c r="AE2344" s="1">
        <v>39973.351388888892</v>
      </c>
      <c r="AF2344" t="s">
        <v>3377</v>
      </c>
      <c r="AG2344" t="s">
        <v>15975</v>
      </c>
      <c r="AH2344" t="s">
        <v>51</v>
      </c>
      <c r="AJ2344" t="s">
        <v>53</v>
      </c>
      <c r="AL2344" t="s">
        <v>78</v>
      </c>
      <c r="AO2344" t="s">
        <v>5443</v>
      </c>
      <c r="AP2344" s="1">
        <v>44528.40347222222</v>
      </c>
      <c r="AQ2344" s="1">
        <v>44528.405555555553</v>
      </c>
    </row>
    <row r="2345" spans="1:43" x14ac:dyDescent="0.35">
      <c r="A2345" t="s">
        <v>15976</v>
      </c>
      <c r="B2345" t="s">
        <v>15977</v>
      </c>
      <c r="C2345" t="s">
        <v>879</v>
      </c>
      <c r="F2345" t="s">
        <v>15978</v>
      </c>
      <c r="H2345" t="s">
        <v>15979</v>
      </c>
      <c r="J2345" t="s">
        <v>4324</v>
      </c>
      <c r="O2345">
        <v>80003</v>
      </c>
      <c r="P2345" t="s">
        <v>50</v>
      </c>
      <c r="U2345" s="1">
        <v>44059</v>
      </c>
      <c r="V2345" s="1">
        <v>44059</v>
      </c>
      <c r="W2345" s="1">
        <v>44059.461111111108</v>
      </c>
      <c r="X2345" s="1">
        <v>44059.461111111108</v>
      </c>
      <c r="AC2345" t="s">
        <v>53</v>
      </c>
      <c r="AD2345">
        <v>2969661490</v>
      </c>
      <c r="AE2345" s="1">
        <v>42047.555555555555</v>
      </c>
      <c r="AF2345" t="s">
        <v>4328</v>
      </c>
      <c r="AG2345" t="s">
        <v>15980</v>
      </c>
      <c r="AH2345" t="s">
        <v>51</v>
      </c>
      <c r="AJ2345" t="s">
        <v>53</v>
      </c>
      <c r="AL2345" t="s">
        <v>78</v>
      </c>
      <c r="AO2345" t="s">
        <v>5443</v>
      </c>
      <c r="AP2345" s="1">
        <v>44082.472222222219</v>
      </c>
    </row>
    <row r="2346" spans="1:43" x14ac:dyDescent="0.35">
      <c r="A2346" t="s">
        <v>15981</v>
      </c>
      <c r="B2346" t="s">
        <v>15982</v>
      </c>
      <c r="C2346" t="s">
        <v>15983</v>
      </c>
      <c r="F2346" t="s">
        <v>15984</v>
      </c>
      <c r="H2346" t="s">
        <v>15981</v>
      </c>
      <c r="J2346" t="s">
        <v>15985</v>
      </c>
      <c r="P2346" t="s">
        <v>50</v>
      </c>
      <c r="U2346" s="1">
        <v>44060</v>
      </c>
      <c r="V2346" s="1">
        <v>44060</v>
      </c>
      <c r="W2346" s="1">
        <v>44060.54791666667</v>
      </c>
      <c r="X2346" s="1">
        <v>44060.54791666667</v>
      </c>
      <c r="AC2346" t="s">
        <v>53</v>
      </c>
      <c r="AD2346">
        <v>2969918031</v>
      </c>
      <c r="AE2346" s="1">
        <v>43754.37777777778</v>
      </c>
      <c r="AF2346" t="s">
        <v>15986</v>
      </c>
      <c r="AG2346" t="s">
        <v>15987</v>
      </c>
      <c r="AH2346" t="s">
        <v>51</v>
      </c>
      <c r="AJ2346" t="s">
        <v>53</v>
      </c>
      <c r="AL2346" t="s">
        <v>78</v>
      </c>
      <c r="AO2346" t="s">
        <v>8142</v>
      </c>
      <c r="AP2346" s="1">
        <v>45195.629861111112</v>
      </c>
    </row>
    <row r="2347" spans="1:43" x14ac:dyDescent="0.35">
      <c r="A2347" t="s">
        <v>15988</v>
      </c>
      <c r="B2347" t="s">
        <v>15989</v>
      </c>
      <c r="C2347" t="s">
        <v>15990</v>
      </c>
      <c r="F2347" t="s">
        <v>15991</v>
      </c>
      <c r="H2347" t="s">
        <v>15988</v>
      </c>
      <c r="J2347" t="s">
        <v>8983</v>
      </c>
      <c r="K2347" t="s">
        <v>15992</v>
      </c>
      <c r="M2347" t="s">
        <v>15993</v>
      </c>
      <c r="N2347" t="s">
        <v>15994</v>
      </c>
      <c r="O2347">
        <v>4070210</v>
      </c>
      <c r="P2347" t="s">
        <v>50</v>
      </c>
      <c r="U2347" s="1">
        <v>44060</v>
      </c>
      <c r="V2347" s="1">
        <v>44060</v>
      </c>
      <c r="AC2347" t="s">
        <v>53</v>
      </c>
      <c r="AD2347">
        <v>2969570414</v>
      </c>
      <c r="AE2347" s="1">
        <v>40940.538888888892</v>
      </c>
      <c r="AG2347" t="s">
        <v>15995</v>
      </c>
      <c r="AH2347" t="s">
        <v>51</v>
      </c>
      <c r="AJ2347" t="s">
        <v>53</v>
      </c>
      <c r="AO2347" t="s">
        <v>8142</v>
      </c>
    </row>
    <row r="2348" spans="1:43" x14ac:dyDescent="0.35">
      <c r="A2348" t="s">
        <v>15996</v>
      </c>
      <c r="B2348" t="s">
        <v>11992</v>
      </c>
      <c r="C2348" t="s">
        <v>2937</v>
      </c>
      <c r="F2348" t="s">
        <v>15997</v>
      </c>
      <c r="H2348" t="s">
        <v>15996</v>
      </c>
      <c r="J2348" t="s">
        <v>9017</v>
      </c>
      <c r="K2348" t="s">
        <v>15998</v>
      </c>
      <c r="M2348" t="s">
        <v>1296</v>
      </c>
      <c r="N2348" t="s">
        <v>253</v>
      </c>
      <c r="O2348">
        <v>88220</v>
      </c>
      <c r="P2348" t="s">
        <v>50</v>
      </c>
      <c r="U2348" s="1">
        <v>44060</v>
      </c>
      <c r="V2348" s="1">
        <v>44060</v>
      </c>
      <c r="W2348" s="1">
        <v>44064.50277777778</v>
      </c>
      <c r="X2348" s="1">
        <v>44064.50277777778</v>
      </c>
      <c r="AC2348" t="s">
        <v>51</v>
      </c>
      <c r="AD2348">
        <v>2969579793</v>
      </c>
      <c r="AE2348" s="1">
        <v>41172.685416666667</v>
      </c>
      <c r="AF2348" t="s">
        <v>9019</v>
      </c>
      <c r="AG2348" t="s">
        <v>15999</v>
      </c>
      <c r="AH2348" t="s">
        <v>51</v>
      </c>
      <c r="AJ2348" t="s">
        <v>53</v>
      </c>
      <c r="AL2348" t="s">
        <v>78</v>
      </c>
      <c r="AO2348" t="s">
        <v>5443</v>
      </c>
      <c r="AP2348" s="1">
        <v>44845.368750000001</v>
      </c>
      <c r="AQ2348" s="1">
        <v>44839.656944444447</v>
      </c>
    </row>
    <row r="2349" spans="1:43" x14ac:dyDescent="0.35">
      <c r="A2349" t="s">
        <v>16000</v>
      </c>
      <c r="B2349" t="s">
        <v>10221</v>
      </c>
      <c r="C2349" t="s">
        <v>97</v>
      </c>
      <c r="F2349" t="s">
        <v>16001</v>
      </c>
      <c r="H2349" t="s">
        <v>16000</v>
      </c>
      <c r="J2349" t="s">
        <v>491</v>
      </c>
      <c r="K2349" t="s">
        <v>16002</v>
      </c>
      <c r="M2349" t="s">
        <v>4352</v>
      </c>
      <c r="N2349" t="s">
        <v>4353</v>
      </c>
      <c r="O2349">
        <v>97230</v>
      </c>
      <c r="P2349" t="s">
        <v>50</v>
      </c>
      <c r="U2349" s="1">
        <v>44060</v>
      </c>
      <c r="V2349" s="1">
        <v>44060</v>
      </c>
      <c r="W2349" s="1">
        <v>44662.654166666667</v>
      </c>
      <c r="X2349" s="1">
        <v>44662.654166666667</v>
      </c>
      <c r="AC2349" t="s">
        <v>53</v>
      </c>
      <c r="AD2349">
        <v>2969472760</v>
      </c>
      <c r="AE2349" s="1">
        <v>36916.71597222222</v>
      </c>
      <c r="AF2349" t="s">
        <v>16003</v>
      </c>
      <c r="AG2349" t="s">
        <v>16004</v>
      </c>
      <c r="AH2349" t="s">
        <v>51</v>
      </c>
      <c r="AJ2349" t="s">
        <v>53</v>
      </c>
      <c r="AL2349" t="s">
        <v>78</v>
      </c>
      <c r="AO2349" t="s">
        <v>8142</v>
      </c>
      <c r="AP2349" s="1">
        <v>45476.031944444447</v>
      </c>
    </row>
    <row r="2350" spans="1:43" x14ac:dyDescent="0.35">
      <c r="A2350" t="s">
        <v>16005</v>
      </c>
      <c r="B2350" t="s">
        <v>16006</v>
      </c>
      <c r="C2350" t="s">
        <v>16007</v>
      </c>
      <c r="F2350" t="s">
        <v>16008</v>
      </c>
      <c r="H2350" t="s">
        <v>16005</v>
      </c>
      <c r="J2350" t="s">
        <v>16009</v>
      </c>
      <c r="P2350" t="s">
        <v>50</v>
      </c>
      <c r="U2350" s="1">
        <v>44061</v>
      </c>
      <c r="V2350" s="1">
        <v>44061</v>
      </c>
      <c r="AC2350" t="s">
        <v>53</v>
      </c>
      <c r="AD2350">
        <v>2969543968</v>
      </c>
      <c r="AE2350" s="1">
        <v>40032.470138888886</v>
      </c>
      <c r="AG2350" t="s">
        <v>16010</v>
      </c>
      <c r="AH2350" t="s">
        <v>51</v>
      </c>
      <c r="AJ2350" t="s">
        <v>53</v>
      </c>
      <c r="AO2350" t="s">
        <v>8142</v>
      </c>
    </row>
    <row r="2351" spans="1:43" x14ac:dyDescent="0.35">
      <c r="A2351" t="s">
        <v>16011</v>
      </c>
      <c r="B2351" t="s">
        <v>16012</v>
      </c>
      <c r="C2351" t="s">
        <v>16013</v>
      </c>
      <c r="F2351" t="s">
        <v>16014</v>
      </c>
      <c r="H2351" t="s">
        <v>16015</v>
      </c>
      <c r="I2351" t="s">
        <v>200</v>
      </c>
      <c r="J2351" t="s">
        <v>4293</v>
      </c>
      <c r="K2351" t="s">
        <v>16016</v>
      </c>
      <c r="M2351" t="s">
        <v>16017</v>
      </c>
      <c r="N2351" t="s">
        <v>798</v>
      </c>
      <c r="O2351">
        <v>79556</v>
      </c>
      <c r="P2351" t="s">
        <v>50</v>
      </c>
      <c r="U2351" s="1">
        <v>44061.625</v>
      </c>
      <c r="V2351" s="1">
        <v>44061.625</v>
      </c>
      <c r="W2351" s="1">
        <v>44063.459027777775</v>
      </c>
      <c r="X2351" s="1">
        <v>44063.459027777775</v>
      </c>
      <c r="AC2351" t="s">
        <v>53</v>
      </c>
      <c r="AD2351">
        <v>2969634929</v>
      </c>
      <c r="AE2351" s="1">
        <v>41799.665972222225</v>
      </c>
      <c r="AG2351" t="s">
        <v>16018</v>
      </c>
      <c r="AH2351" t="s">
        <v>53</v>
      </c>
      <c r="AJ2351" t="s">
        <v>53</v>
      </c>
      <c r="AK2351" t="s">
        <v>13346</v>
      </c>
      <c r="AL2351" t="s">
        <v>78</v>
      </c>
      <c r="AO2351" t="s">
        <v>54</v>
      </c>
      <c r="AP2351" s="1">
        <v>44880.631249999999</v>
      </c>
      <c r="AQ2351" s="1">
        <v>44803.578472222223</v>
      </c>
    </row>
    <row r="2352" spans="1:43" x14ac:dyDescent="0.35">
      <c r="A2352" t="s">
        <v>16019</v>
      </c>
      <c r="B2352" t="s">
        <v>16020</v>
      </c>
      <c r="C2352" t="s">
        <v>7536</v>
      </c>
      <c r="F2352" t="s">
        <v>16021</v>
      </c>
      <c r="H2352" t="s">
        <v>16019</v>
      </c>
      <c r="J2352" t="s">
        <v>3469</v>
      </c>
      <c r="K2352" t="s">
        <v>16022</v>
      </c>
      <c r="M2352" t="s">
        <v>5343</v>
      </c>
      <c r="N2352" t="s">
        <v>798</v>
      </c>
      <c r="O2352">
        <v>79706</v>
      </c>
      <c r="P2352" t="s">
        <v>50</v>
      </c>
      <c r="U2352" s="1">
        <v>44062</v>
      </c>
      <c r="V2352" s="1">
        <v>44062</v>
      </c>
      <c r="AC2352" t="s">
        <v>53</v>
      </c>
      <c r="AD2352">
        <v>2969702039</v>
      </c>
      <c r="AE2352" s="1">
        <v>42528.619444444441</v>
      </c>
      <c r="AG2352" t="s">
        <v>16023</v>
      </c>
      <c r="AH2352" t="s">
        <v>51</v>
      </c>
      <c r="AJ2352" t="s">
        <v>53</v>
      </c>
      <c r="AO2352" t="s">
        <v>8142</v>
      </c>
    </row>
    <row r="2353" spans="1:43" x14ac:dyDescent="0.35">
      <c r="A2353" t="s">
        <v>16024</v>
      </c>
      <c r="B2353" t="s">
        <v>16025</v>
      </c>
      <c r="C2353" t="s">
        <v>302</v>
      </c>
      <c r="F2353" t="s">
        <v>16026</v>
      </c>
      <c r="H2353" t="s">
        <v>16027</v>
      </c>
      <c r="I2353" t="s">
        <v>200</v>
      </c>
      <c r="J2353" t="s">
        <v>5516</v>
      </c>
      <c r="K2353" t="s">
        <v>16028</v>
      </c>
      <c r="M2353" t="s">
        <v>8766</v>
      </c>
      <c r="N2353" t="s">
        <v>899</v>
      </c>
      <c r="O2353">
        <v>58801</v>
      </c>
      <c r="P2353" t="s">
        <v>50</v>
      </c>
      <c r="U2353" s="1">
        <v>44062.377083333333</v>
      </c>
      <c r="V2353" s="1">
        <v>44062.377083333333</v>
      </c>
      <c r="W2353" s="1">
        <v>44062.397916666669</v>
      </c>
      <c r="X2353" s="1">
        <v>44062.397916666669</v>
      </c>
      <c r="AC2353" t="s">
        <v>53</v>
      </c>
      <c r="AD2353">
        <v>2969634929</v>
      </c>
      <c r="AE2353" s="1">
        <v>41799.665972222225</v>
      </c>
      <c r="AF2353" t="s">
        <v>4296</v>
      </c>
      <c r="AG2353" t="s">
        <v>16029</v>
      </c>
      <c r="AH2353" t="s">
        <v>53</v>
      </c>
      <c r="AJ2353" t="s">
        <v>53</v>
      </c>
      <c r="AK2353" t="s">
        <v>16030</v>
      </c>
      <c r="AL2353" t="s">
        <v>78</v>
      </c>
      <c r="AO2353" t="s">
        <v>54</v>
      </c>
      <c r="AP2353" s="1">
        <v>45337.37777777778</v>
      </c>
    </row>
    <row r="2354" spans="1:43" x14ac:dyDescent="0.35">
      <c r="A2354" t="s">
        <v>16031</v>
      </c>
      <c r="B2354" t="s">
        <v>16032</v>
      </c>
      <c r="C2354" t="s">
        <v>3466</v>
      </c>
      <c r="F2354" t="s">
        <v>16033</v>
      </c>
      <c r="H2354" t="s">
        <v>16034</v>
      </c>
      <c r="I2354" t="s">
        <v>200</v>
      </c>
      <c r="J2354" t="s">
        <v>5516</v>
      </c>
      <c r="K2354" t="s">
        <v>7511</v>
      </c>
      <c r="M2354" t="s">
        <v>298</v>
      </c>
      <c r="N2354" t="s">
        <v>213</v>
      </c>
      <c r="O2354" t="s">
        <v>7513</v>
      </c>
      <c r="P2354" t="s">
        <v>50</v>
      </c>
      <c r="U2354" s="1">
        <v>44062.379166666666</v>
      </c>
      <c r="V2354" s="1">
        <v>44062.379166666666</v>
      </c>
      <c r="W2354" s="1">
        <v>44062.399305555555</v>
      </c>
      <c r="X2354" s="1">
        <v>44062.399305555555</v>
      </c>
      <c r="AC2354" t="s">
        <v>53</v>
      </c>
      <c r="AD2354">
        <v>2969634929</v>
      </c>
      <c r="AE2354" s="1">
        <v>41799.665972222225</v>
      </c>
      <c r="AF2354" t="s">
        <v>4296</v>
      </c>
      <c r="AG2354" t="s">
        <v>16035</v>
      </c>
      <c r="AH2354" t="s">
        <v>53</v>
      </c>
      <c r="AJ2354" t="s">
        <v>53</v>
      </c>
      <c r="AK2354" t="s">
        <v>13346</v>
      </c>
      <c r="AL2354" t="s">
        <v>78</v>
      </c>
      <c r="AO2354" t="s">
        <v>54</v>
      </c>
    </row>
    <row r="2355" spans="1:43" x14ac:dyDescent="0.35">
      <c r="A2355" t="s">
        <v>16036</v>
      </c>
      <c r="B2355" t="s">
        <v>435</v>
      </c>
      <c r="C2355" t="s">
        <v>2576</v>
      </c>
      <c r="F2355" t="s">
        <v>16037</v>
      </c>
      <c r="H2355" t="s">
        <v>16038</v>
      </c>
      <c r="I2355" t="s">
        <v>179</v>
      </c>
      <c r="J2355" t="s">
        <v>13731</v>
      </c>
      <c r="K2355" t="s">
        <v>16039</v>
      </c>
      <c r="M2355" t="s">
        <v>525</v>
      </c>
      <c r="N2355" t="s">
        <v>65</v>
      </c>
      <c r="O2355">
        <v>80011</v>
      </c>
      <c r="P2355" t="s">
        <v>50</v>
      </c>
      <c r="U2355" s="1">
        <v>44062.474305555559</v>
      </c>
      <c r="V2355" s="1">
        <v>44062.474305555559</v>
      </c>
      <c r="W2355" s="1">
        <v>44435.386805555558</v>
      </c>
      <c r="X2355" s="1">
        <v>44435.386805555558</v>
      </c>
      <c r="AC2355" t="s">
        <v>53</v>
      </c>
      <c r="AD2355">
        <v>2969485219</v>
      </c>
      <c r="AE2355" s="1">
        <v>37784</v>
      </c>
      <c r="AG2355" t="s">
        <v>16040</v>
      </c>
      <c r="AH2355" t="s">
        <v>53</v>
      </c>
      <c r="AJ2355" t="s">
        <v>53</v>
      </c>
      <c r="AK2355" t="s">
        <v>7782</v>
      </c>
      <c r="AO2355" t="s">
        <v>54</v>
      </c>
    </row>
    <row r="2356" spans="1:43" x14ac:dyDescent="0.35">
      <c r="A2356" t="s">
        <v>16041</v>
      </c>
      <c r="B2356" t="s">
        <v>16042</v>
      </c>
      <c r="C2356" t="s">
        <v>16043</v>
      </c>
      <c r="F2356" t="s">
        <v>13880</v>
      </c>
      <c r="G2356" t="s">
        <v>13952</v>
      </c>
      <c r="H2356" t="s">
        <v>16044</v>
      </c>
      <c r="I2356" t="s">
        <v>780</v>
      </c>
      <c r="J2356" t="s">
        <v>10434</v>
      </c>
      <c r="K2356" t="s">
        <v>16045</v>
      </c>
      <c r="M2356" t="s">
        <v>16046</v>
      </c>
      <c r="N2356" t="s">
        <v>1593</v>
      </c>
      <c r="O2356">
        <v>35490</v>
      </c>
      <c r="P2356" t="s">
        <v>50</v>
      </c>
      <c r="U2356" s="1">
        <v>44063</v>
      </c>
      <c r="V2356" s="1">
        <v>44063</v>
      </c>
      <c r="AC2356" t="s">
        <v>53</v>
      </c>
      <c r="AD2356">
        <v>2969478809</v>
      </c>
      <c r="AE2356" s="1">
        <v>37358</v>
      </c>
      <c r="AG2356" t="s">
        <v>16047</v>
      </c>
      <c r="AH2356" t="s">
        <v>51</v>
      </c>
      <c r="AJ2356" t="s">
        <v>53</v>
      </c>
      <c r="AO2356" t="s">
        <v>8142</v>
      </c>
    </row>
    <row r="2357" spans="1:43" x14ac:dyDescent="0.35">
      <c r="A2357" t="s">
        <v>16048</v>
      </c>
      <c r="B2357" t="s">
        <v>16049</v>
      </c>
      <c r="C2357" t="s">
        <v>16050</v>
      </c>
      <c r="F2357">
        <f>1801-910-6058</f>
        <v>-5167</v>
      </c>
      <c r="H2357" t="s">
        <v>16048</v>
      </c>
      <c r="J2357" t="s">
        <v>1673</v>
      </c>
      <c r="N2357" t="s">
        <v>1570</v>
      </c>
      <c r="O2357">
        <v>84032</v>
      </c>
      <c r="P2357" t="s">
        <v>50</v>
      </c>
      <c r="U2357" s="1">
        <v>44063</v>
      </c>
      <c r="V2357" s="1">
        <v>44063</v>
      </c>
      <c r="AC2357" t="s">
        <v>53</v>
      </c>
      <c r="AD2357">
        <v>2969473349</v>
      </c>
      <c r="AE2357" s="1">
        <v>37012.460416666669</v>
      </c>
      <c r="AG2357" t="s">
        <v>16051</v>
      </c>
      <c r="AH2357" t="s">
        <v>51</v>
      </c>
      <c r="AJ2357" t="s">
        <v>53</v>
      </c>
      <c r="AO2357" t="s">
        <v>8142</v>
      </c>
    </row>
    <row r="2358" spans="1:43" x14ac:dyDescent="0.35">
      <c r="A2358" t="s">
        <v>16052</v>
      </c>
      <c r="B2358" t="s">
        <v>13088</v>
      </c>
      <c r="C2358" t="s">
        <v>97</v>
      </c>
      <c r="F2358">
        <f>1719-248-3947</f>
        <v>-2476</v>
      </c>
      <c r="H2358" t="s">
        <v>13087</v>
      </c>
      <c r="J2358" t="s">
        <v>16053</v>
      </c>
      <c r="N2358" t="s">
        <v>287</v>
      </c>
      <c r="O2358">
        <v>81023</v>
      </c>
      <c r="P2358" t="s">
        <v>50</v>
      </c>
      <c r="U2358" s="1">
        <v>44063</v>
      </c>
      <c r="V2358" s="1">
        <v>44063</v>
      </c>
      <c r="W2358" s="1">
        <v>44063.344444444447</v>
      </c>
      <c r="X2358" s="1">
        <v>44063.344444444447</v>
      </c>
      <c r="AC2358" t="s">
        <v>53</v>
      </c>
      <c r="AD2358">
        <v>1000000001</v>
      </c>
      <c r="AE2358" s="1">
        <v>39973.351388888892</v>
      </c>
      <c r="AF2358" t="s">
        <v>3377</v>
      </c>
      <c r="AG2358" t="s">
        <v>16054</v>
      </c>
      <c r="AH2358" t="s">
        <v>51</v>
      </c>
      <c r="AJ2358" t="s">
        <v>53</v>
      </c>
      <c r="AL2358" t="s">
        <v>78</v>
      </c>
      <c r="AO2358" t="s">
        <v>5443</v>
      </c>
      <c r="AP2358" s="1">
        <v>44585.947916666664</v>
      </c>
    </row>
    <row r="2359" spans="1:43" x14ac:dyDescent="0.35">
      <c r="A2359" t="s">
        <v>16055</v>
      </c>
      <c r="B2359" t="s">
        <v>16056</v>
      </c>
      <c r="C2359" t="s">
        <v>16057</v>
      </c>
      <c r="F2359" t="s">
        <v>16058</v>
      </c>
      <c r="H2359" t="s">
        <v>16059</v>
      </c>
      <c r="J2359" t="s">
        <v>16060</v>
      </c>
      <c r="K2359" t="s">
        <v>16061</v>
      </c>
      <c r="M2359" t="s">
        <v>2652</v>
      </c>
      <c r="N2359" t="s">
        <v>798</v>
      </c>
      <c r="O2359">
        <v>79765</v>
      </c>
      <c r="P2359" t="s">
        <v>50</v>
      </c>
      <c r="U2359" s="1">
        <v>44063</v>
      </c>
      <c r="V2359" s="1">
        <v>44063</v>
      </c>
      <c r="W2359" s="1">
        <v>44775.668749999997</v>
      </c>
      <c r="X2359" s="1">
        <v>44775.668749999997</v>
      </c>
      <c r="AC2359" t="s">
        <v>53</v>
      </c>
      <c r="AD2359">
        <v>2969509141</v>
      </c>
      <c r="AE2359" s="1">
        <v>38288.693749999999</v>
      </c>
      <c r="AF2359" t="s">
        <v>3535</v>
      </c>
      <c r="AG2359" t="s">
        <v>16062</v>
      </c>
      <c r="AH2359" t="s">
        <v>51</v>
      </c>
      <c r="AJ2359" t="s">
        <v>53</v>
      </c>
      <c r="AL2359" t="s">
        <v>68</v>
      </c>
      <c r="AO2359" t="s">
        <v>8142</v>
      </c>
      <c r="AP2359" s="1">
        <v>44775.447222222225</v>
      </c>
      <c r="AQ2359" s="1">
        <v>44064.631249999999</v>
      </c>
    </row>
    <row r="2360" spans="1:43" x14ac:dyDescent="0.35">
      <c r="A2360" t="s">
        <v>16063</v>
      </c>
      <c r="B2360" t="s">
        <v>16042</v>
      </c>
      <c r="C2360" t="s">
        <v>16064</v>
      </c>
      <c r="F2360" t="s">
        <v>13880</v>
      </c>
      <c r="G2360" t="s">
        <v>13952</v>
      </c>
      <c r="H2360" t="s">
        <v>16065</v>
      </c>
      <c r="I2360" t="s">
        <v>780</v>
      </c>
      <c r="J2360" t="s">
        <v>10434</v>
      </c>
      <c r="K2360" t="s">
        <v>16045</v>
      </c>
      <c r="M2360" t="s">
        <v>16046</v>
      </c>
      <c r="N2360" t="s">
        <v>1593</v>
      </c>
      <c r="O2360">
        <v>35490</v>
      </c>
      <c r="P2360" t="s">
        <v>50</v>
      </c>
      <c r="U2360" s="1">
        <v>44063</v>
      </c>
      <c r="V2360" s="1">
        <v>44063</v>
      </c>
      <c r="AC2360" t="s">
        <v>53</v>
      </c>
      <c r="AD2360">
        <v>2969478809</v>
      </c>
      <c r="AE2360" s="1">
        <v>37358</v>
      </c>
      <c r="AG2360" t="s">
        <v>16066</v>
      </c>
      <c r="AH2360" t="s">
        <v>51</v>
      </c>
      <c r="AJ2360" t="s">
        <v>53</v>
      </c>
      <c r="AO2360" t="s">
        <v>8142</v>
      </c>
    </row>
    <row r="2361" spans="1:43" x14ac:dyDescent="0.35">
      <c r="A2361" t="s">
        <v>16067</v>
      </c>
      <c r="B2361" t="s">
        <v>16068</v>
      </c>
      <c r="C2361" t="s">
        <v>13821</v>
      </c>
      <c r="F2361" t="s">
        <v>16069</v>
      </c>
      <c r="H2361" t="s">
        <v>16067</v>
      </c>
      <c r="J2361" t="s">
        <v>9017</v>
      </c>
      <c r="K2361" t="s">
        <v>16070</v>
      </c>
      <c r="M2361" t="s">
        <v>2652</v>
      </c>
      <c r="N2361" t="s">
        <v>798</v>
      </c>
      <c r="O2361">
        <v>79765</v>
      </c>
      <c r="P2361" t="s">
        <v>50</v>
      </c>
      <c r="U2361" s="1">
        <v>44063</v>
      </c>
      <c r="V2361" s="1">
        <v>44063</v>
      </c>
      <c r="AC2361" t="s">
        <v>53</v>
      </c>
      <c r="AD2361">
        <v>2969579793</v>
      </c>
      <c r="AE2361" s="1">
        <v>41172.685416666667</v>
      </c>
      <c r="AG2361" t="s">
        <v>16071</v>
      </c>
      <c r="AH2361" t="s">
        <v>51</v>
      </c>
      <c r="AJ2361" t="s">
        <v>53</v>
      </c>
      <c r="AO2361" t="s">
        <v>8142</v>
      </c>
    </row>
    <row r="2362" spans="1:43" x14ac:dyDescent="0.35">
      <c r="A2362" t="s">
        <v>16072</v>
      </c>
      <c r="B2362" t="s">
        <v>15080</v>
      </c>
      <c r="C2362" t="s">
        <v>331</v>
      </c>
      <c r="H2362" t="s">
        <v>16073</v>
      </c>
      <c r="I2362" t="s">
        <v>61</v>
      </c>
      <c r="J2362" t="s">
        <v>1474</v>
      </c>
      <c r="P2362" t="s">
        <v>50</v>
      </c>
      <c r="U2362" s="1">
        <v>44063.4</v>
      </c>
      <c r="V2362" s="1">
        <v>44063.4</v>
      </c>
      <c r="W2362" s="1">
        <v>44063.444444444445</v>
      </c>
      <c r="X2362" s="1">
        <v>44063.444444444445</v>
      </c>
      <c r="AC2362" t="s">
        <v>53</v>
      </c>
      <c r="AD2362">
        <v>2969482060</v>
      </c>
      <c r="AE2362" s="1">
        <v>37557</v>
      </c>
      <c r="AF2362" t="s">
        <v>1476</v>
      </c>
      <c r="AG2362" t="s">
        <v>16074</v>
      </c>
      <c r="AH2362" t="s">
        <v>53</v>
      </c>
      <c r="AJ2362" t="s">
        <v>53</v>
      </c>
      <c r="AK2362" t="s">
        <v>7072</v>
      </c>
      <c r="AL2362" t="s">
        <v>68</v>
      </c>
      <c r="AO2362" t="s">
        <v>54</v>
      </c>
      <c r="AP2362" s="1">
        <v>45469.477777777778</v>
      </c>
      <c r="AQ2362" s="1">
        <v>45467.692361111112</v>
      </c>
    </row>
    <row r="2363" spans="1:43" x14ac:dyDescent="0.35">
      <c r="A2363" t="s">
        <v>16075</v>
      </c>
      <c r="B2363" t="s">
        <v>2339</v>
      </c>
      <c r="C2363" t="s">
        <v>12800</v>
      </c>
      <c r="F2363" t="s">
        <v>16076</v>
      </c>
      <c r="H2363" t="s">
        <v>16077</v>
      </c>
      <c r="J2363" t="s">
        <v>16078</v>
      </c>
      <c r="K2363" t="s">
        <v>16079</v>
      </c>
      <c r="L2363" t="s">
        <v>16080</v>
      </c>
      <c r="M2363" t="s">
        <v>64</v>
      </c>
      <c r="N2363" t="s">
        <v>213</v>
      </c>
      <c r="O2363">
        <v>80022</v>
      </c>
      <c r="P2363" t="s">
        <v>50</v>
      </c>
      <c r="U2363" s="1">
        <v>44064</v>
      </c>
      <c r="V2363" s="1">
        <v>44064</v>
      </c>
      <c r="W2363" s="1">
        <v>44064.50277777778</v>
      </c>
      <c r="X2363" s="1">
        <v>44064.50277777778</v>
      </c>
      <c r="AC2363" t="s">
        <v>53</v>
      </c>
      <c r="AD2363">
        <v>2969529818</v>
      </c>
      <c r="AE2363" s="1">
        <v>39443.379861111112</v>
      </c>
      <c r="AF2363" t="s">
        <v>16081</v>
      </c>
      <c r="AG2363" t="s">
        <v>16082</v>
      </c>
      <c r="AH2363" t="s">
        <v>51</v>
      </c>
      <c r="AJ2363" t="s">
        <v>53</v>
      </c>
      <c r="AL2363" t="s">
        <v>78</v>
      </c>
      <c r="AO2363" t="s">
        <v>5443</v>
      </c>
      <c r="AP2363" s="1">
        <v>45455.384027777778</v>
      </c>
    </row>
    <row r="2364" spans="1:43" x14ac:dyDescent="0.35">
      <c r="A2364" t="s">
        <v>16083</v>
      </c>
      <c r="B2364" t="s">
        <v>5182</v>
      </c>
      <c r="C2364" t="s">
        <v>97</v>
      </c>
      <c r="D2364" t="s">
        <v>437</v>
      </c>
      <c r="F2364" t="s">
        <v>47</v>
      </c>
      <c r="H2364" t="s">
        <v>16084</v>
      </c>
      <c r="I2364" t="s">
        <v>101</v>
      </c>
      <c r="J2364" t="s">
        <v>49</v>
      </c>
      <c r="P2364" t="s">
        <v>50</v>
      </c>
      <c r="U2364" s="1">
        <v>44064.46597222222</v>
      </c>
      <c r="V2364" s="1">
        <v>44064.46597222222</v>
      </c>
      <c r="W2364" s="1">
        <v>44797.419444444444</v>
      </c>
      <c r="X2364" s="1">
        <v>45148.724999999999</v>
      </c>
      <c r="AC2364" t="s">
        <v>53</v>
      </c>
      <c r="AD2364">
        <v>1000000000</v>
      </c>
      <c r="AE2364" s="1">
        <v>37295</v>
      </c>
      <c r="AG2364" t="s">
        <v>16085</v>
      </c>
      <c r="AH2364" t="s">
        <v>53</v>
      </c>
      <c r="AJ2364" t="s">
        <v>53</v>
      </c>
      <c r="AK2364" t="s">
        <v>7072</v>
      </c>
      <c r="AL2364" t="s">
        <v>78</v>
      </c>
      <c r="AO2364" t="s">
        <v>54</v>
      </c>
      <c r="AP2364" s="1">
        <v>45456.62777777778</v>
      </c>
      <c r="AQ2364" s="1">
        <v>45475.695138888892</v>
      </c>
    </row>
    <row r="2365" spans="1:43" x14ac:dyDescent="0.35">
      <c r="A2365" t="s">
        <v>16086</v>
      </c>
      <c r="B2365" t="s">
        <v>15314</v>
      </c>
      <c r="C2365" t="s">
        <v>16087</v>
      </c>
      <c r="F2365" t="s">
        <v>16088</v>
      </c>
      <c r="H2365" t="s">
        <v>16086</v>
      </c>
      <c r="J2365" t="s">
        <v>272</v>
      </c>
      <c r="K2365" t="s">
        <v>16089</v>
      </c>
      <c r="M2365" t="s">
        <v>16090</v>
      </c>
      <c r="N2365" t="s">
        <v>798</v>
      </c>
      <c r="O2365">
        <v>78132</v>
      </c>
      <c r="P2365" t="s">
        <v>50</v>
      </c>
      <c r="U2365" s="1">
        <v>44067</v>
      </c>
      <c r="V2365" s="1">
        <v>44067</v>
      </c>
      <c r="AC2365" t="s">
        <v>53</v>
      </c>
      <c r="AD2365">
        <v>2969474461</v>
      </c>
      <c r="AE2365" s="1">
        <v>37104.381944444445</v>
      </c>
      <c r="AG2365" t="s">
        <v>16091</v>
      </c>
      <c r="AH2365" t="s">
        <v>51</v>
      </c>
      <c r="AJ2365" t="s">
        <v>53</v>
      </c>
      <c r="AO2365" t="s">
        <v>8142</v>
      </c>
    </row>
    <row r="2366" spans="1:43" x14ac:dyDescent="0.35">
      <c r="A2366" t="s">
        <v>16092</v>
      </c>
      <c r="B2366" t="s">
        <v>16093</v>
      </c>
      <c r="C2366" t="s">
        <v>16094</v>
      </c>
      <c r="H2366" t="s">
        <v>16095</v>
      </c>
      <c r="J2366" t="s">
        <v>491</v>
      </c>
      <c r="K2366" t="s">
        <v>6655</v>
      </c>
      <c r="M2366" t="s">
        <v>6656</v>
      </c>
      <c r="N2366" t="s">
        <v>6657</v>
      </c>
      <c r="O2366">
        <v>68102</v>
      </c>
      <c r="P2366" t="s">
        <v>50</v>
      </c>
      <c r="U2366" s="1">
        <v>44067</v>
      </c>
      <c r="V2366" s="1">
        <v>44067</v>
      </c>
      <c r="AC2366" t="s">
        <v>53</v>
      </c>
      <c r="AD2366">
        <v>2969472760</v>
      </c>
      <c r="AE2366" s="1">
        <v>36916.71597222222</v>
      </c>
      <c r="AG2366" t="s">
        <v>16096</v>
      </c>
      <c r="AH2366" t="s">
        <v>51</v>
      </c>
      <c r="AJ2366" t="s">
        <v>53</v>
      </c>
      <c r="AO2366" t="s">
        <v>8142</v>
      </c>
    </row>
    <row r="2367" spans="1:43" x14ac:dyDescent="0.35">
      <c r="A2367" t="s">
        <v>16097</v>
      </c>
      <c r="B2367" t="s">
        <v>16098</v>
      </c>
      <c r="C2367" t="s">
        <v>1499</v>
      </c>
      <c r="F2367">
        <f>1719-580-5585</f>
        <v>-4446</v>
      </c>
      <c r="H2367" t="s">
        <v>16099</v>
      </c>
      <c r="J2367" t="s">
        <v>16100</v>
      </c>
      <c r="N2367" t="s">
        <v>287</v>
      </c>
      <c r="O2367">
        <v>81101</v>
      </c>
      <c r="P2367" t="s">
        <v>50</v>
      </c>
      <c r="U2367" s="1">
        <v>44067</v>
      </c>
      <c r="V2367" s="1">
        <v>44067</v>
      </c>
      <c r="W2367" s="1">
        <v>44067.701388888891</v>
      </c>
      <c r="X2367" s="1">
        <v>44067.701388888891</v>
      </c>
      <c r="AC2367" t="s">
        <v>53</v>
      </c>
      <c r="AD2367">
        <v>1000000001</v>
      </c>
      <c r="AE2367" s="1">
        <v>39973.351388888892</v>
      </c>
      <c r="AF2367" t="s">
        <v>3377</v>
      </c>
      <c r="AG2367" t="s">
        <v>16101</v>
      </c>
      <c r="AH2367" t="s">
        <v>51</v>
      </c>
      <c r="AJ2367" t="s">
        <v>53</v>
      </c>
      <c r="AL2367" t="s">
        <v>78</v>
      </c>
      <c r="AO2367" t="s">
        <v>5443</v>
      </c>
      <c r="AP2367" s="1">
        <v>44786.361805555556</v>
      </c>
      <c r="AQ2367" s="1">
        <v>44123.576388888891</v>
      </c>
    </row>
    <row r="2368" spans="1:43" x14ac:dyDescent="0.35">
      <c r="A2368" t="s">
        <v>16102</v>
      </c>
      <c r="B2368" t="s">
        <v>16103</v>
      </c>
      <c r="C2368" t="s">
        <v>16104</v>
      </c>
      <c r="F2368">
        <v>7204277789</v>
      </c>
      <c r="H2368" t="s">
        <v>16102</v>
      </c>
      <c r="J2368" t="s">
        <v>16105</v>
      </c>
      <c r="K2368" t="s">
        <v>16106</v>
      </c>
      <c r="M2368" t="s">
        <v>10779</v>
      </c>
      <c r="N2368" t="s">
        <v>65</v>
      </c>
      <c r="O2368">
        <v>80118</v>
      </c>
      <c r="P2368" t="s">
        <v>50</v>
      </c>
      <c r="U2368" s="1">
        <v>44067</v>
      </c>
      <c r="V2368" s="1">
        <v>44067</v>
      </c>
      <c r="AC2368" t="s">
        <v>53</v>
      </c>
      <c r="AD2368">
        <v>1000000001</v>
      </c>
      <c r="AE2368" s="1">
        <v>39973.351388888892</v>
      </c>
      <c r="AG2368" t="s">
        <v>16107</v>
      </c>
      <c r="AH2368" t="s">
        <v>51</v>
      </c>
      <c r="AJ2368" t="s">
        <v>53</v>
      </c>
      <c r="AO2368" t="s">
        <v>5443</v>
      </c>
    </row>
    <row r="2369" spans="1:43" x14ac:dyDescent="0.35">
      <c r="A2369" t="s">
        <v>16108</v>
      </c>
      <c r="B2369" t="s">
        <v>16109</v>
      </c>
      <c r="C2369" t="s">
        <v>424</v>
      </c>
      <c r="F2369">
        <v>7206355226</v>
      </c>
      <c r="H2369" t="s">
        <v>16108</v>
      </c>
      <c r="J2369" t="s">
        <v>16110</v>
      </c>
      <c r="K2369" t="s">
        <v>16111</v>
      </c>
      <c r="M2369" t="s">
        <v>8271</v>
      </c>
      <c r="N2369" t="s">
        <v>65</v>
      </c>
      <c r="O2369">
        <v>80107</v>
      </c>
      <c r="P2369" t="s">
        <v>50</v>
      </c>
      <c r="U2369" s="1">
        <v>44067</v>
      </c>
      <c r="V2369" s="1">
        <v>44067</v>
      </c>
      <c r="W2369" s="1">
        <v>44069.411111111112</v>
      </c>
      <c r="X2369" s="1">
        <v>44069.411111111112</v>
      </c>
      <c r="AC2369" t="s">
        <v>53</v>
      </c>
      <c r="AD2369">
        <v>1000000001</v>
      </c>
      <c r="AE2369" s="1">
        <v>39973.351388888892</v>
      </c>
      <c r="AF2369" t="s">
        <v>3377</v>
      </c>
      <c r="AG2369" t="s">
        <v>16112</v>
      </c>
      <c r="AH2369" t="s">
        <v>51</v>
      </c>
      <c r="AJ2369" t="s">
        <v>53</v>
      </c>
      <c r="AL2369" t="s">
        <v>78</v>
      </c>
      <c r="AO2369" t="s">
        <v>5443</v>
      </c>
      <c r="AP2369" s="1">
        <v>44569.915277777778</v>
      </c>
    </row>
    <row r="2370" spans="1:43" x14ac:dyDescent="0.35">
      <c r="A2370" t="s">
        <v>16113</v>
      </c>
      <c r="B2370" t="s">
        <v>11032</v>
      </c>
      <c r="C2370" t="s">
        <v>12537</v>
      </c>
      <c r="F2370" t="s">
        <v>16114</v>
      </c>
      <c r="H2370" t="s">
        <v>16115</v>
      </c>
      <c r="J2370" t="s">
        <v>16116</v>
      </c>
      <c r="P2370" t="s">
        <v>50</v>
      </c>
      <c r="U2370" s="1">
        <v>44067</v>
      </c>
      <c r="V2370" s="1">
        <v>44067</v>
      </c>
      <c r="AC2370" t="s">
        <v>53</v>
      </c>
      <c r="AD2370">
        <v>2969478809</v>
      </c>
      <c r="AE2370" s="1">
        <v>37358</v>
      </c>
      <c r="AG2370" t="s">
        <v>16117</v>
      </c>
      <c r="AH2370" t="s">
        <v>51</v>
      </c>
      <c r="AJ2370" t="s">
        <v>53</v>
      </c>
      <c r="AO2370" t="s">
        <v>8142</v>
      </c>
    </row>
    <row r="2371" spans="1:43" x14ac:dyDescent="0.35">
      <c r="A2371" t="s">
        <v>16118</v>
      </c>
      <c r="B2371" t="s">
        <v>16119</v>
      </c>
      <c r="C2371" t="s">
        <v>383</v>
      </c>
      <c r="F2371" t="s">
        <v>16120</v>
      </c>
      <c r="H2371" t="s">
        <v>16118</v>
      </c>
      <c r="J2371" t="s">
        <v>16121</v>
      </c>
      <c r="P2371" t="s">
        <v>50</v>
      </c>
      <c r="U2371" s="1">
        <v>44068</v>
      </c>
      <c r="V2371" s="1">
        <v>44068</v>
      </c>
      <c r="W2371" s="1">
        <v>44068.590277777781</v>
      </c>
      <c r="X2371" s="1">
        <v>44068.590277777781</v>
      </c>
      <c r="AC2371" t="s">
        <v>53</v>
      </c>
      <c r="AD2371">
        <v>1000000001</v>
      </c>
      <c r="AE2371" s="1">
        <v>39973.351388888892</v>
      </c>
      <c r="AF2371" t="s">
        <v>3377</v>
      </c>
      <c r="AG2371" t="s">
        <v>16122</v>
      </c>
      <c r="AH2371" t="s">
        <v>51</v>
      </c>
      <c r="AJ2371" t="s">
        <v>53</v>
      </c>
      <c r="AL2371" t="s">
        <v>78</v>
      </c>
      <c r="AO2371" t="s">
        <v>8142</v>
      </c>
    </row>
    <row r="2372" spans="1:43" x14ac:dyDescent="0.35">
      <c r="A2372" t="s">
        <v>16123</v>
      </c>
      <c r="B2372" t="s">
        <v>16124</v>
      </c>
      <c r="C2372" t="s">
        <v>16125</v>
      </c>
      <c r="F2372">
        <v>9706726858</v>
      </c>
      <c r="H2372" t="s">
        <v>16123</v>
      </c>
      <c r="J2372" t="s">
        <v>16126</v>
      </c>
      <c r="U2372" s="1">
        <v>44068</v>
      </c>
      <c r="V2372" s="1">
        <v>44068</v>
      </c>
      <c r="W2372" s="1">
        <v>44068.049305555556</v>
      </c>
      <c r="X2372" s="1">
        <v>44068.049305555556</v>
      </c>
      <c r="AC2372" t="s">
        <v>53</v>
      </c>
      <c r="AD2372">
        <v>2969758925</v>
      </c>
      <c r="AE2372" s="1">
        <v>43006.413888888892</v>
      </c>
      <c r="AF2372" t="s">
        <v>16127</v>
      </c>
      <c r="AG2372" t="s">
        <v>16128</v>
      </c>
      <c r="AH2372" t="s">
        <v>51</v>
      </c>
      <c r="AJ2372" t="s">
        <v>53</v>
      </c>
      <c r="AL2372" t="s">
        <v>78</v>
      </c>
      <c r="AO2372" t="s">
        <v>8142</v>
      </c>
    </row>
    <row r="2373" spans="1:43" x14ac:dyDescent="0.35">
      <c r="A2373" t="s">
        <v>16129</v>
      </c>
      <c r="B2373" t="s">
        <v>7784</v>
      </c>
      <c r="C2373" t="s">
        <v>309</v>
      </c>
      <c r="F2373" t="s">
        <v>16130</v>
      </c>
      <c r="H2373" t="s">
        <v>16131</v>
      </c>
      <c r="I2373" t="s">
        <v>169</v>
      </c>
      <c r="J2373" t="s">
        <v>16132</v>
      </c>
      <c r="K2373" t="s">
        <v>16133</v>
      </c>
      <c r="M2373" t="s">
        <v>14694</v>
      </c>
      <c r="N2373" t="s">
        <v>65</v>
      </c>
      <c r="O2373">
        <v>80215</v>
      </c>
      <c r="P2373" t="s">
        <v>50</v>
      </c>
      <c r="U2373" s="1">
        <v>44068.354166666664</v>
      </c>
      <c r="V2373" s="1">
        <v>44068.354166666664</v>
      </c>
      <c r="W2373" s="1">
        <v>44068.355555555558</v>
      </c>
      <c r="X2373" s="1">
        <v>44068.355555555558</v>
      </c>
      <c r="AC2373" t="s">
        <v>53</v>
      </c>
      <c r="AD2373">
        <v>2970002915</v>
      </c>
      <c r="AE2373" s="1">
        <v>44068.411111111112</v>
      </c>
      <c r="AF2373" t="s">
        <v>16134</v>
      </c>
      <c r="AG2373" t="s">
        <v>16135</v>
      </c>
      <c r="AH2373" t="s">
        <v>51</v>
      </c>
      <c r="AI2373" t="s">
        <v>53</v>
      </c>
      <c r="AJ2373" t="s">
        <v>51</v>
      </c>
      <c r="AL2373" t="s">
        <v>78</v>
      </c>
      <c r="AO2373" t="s">
        <v>54</v>
      </c>
      <c r="AP2373" s="1">
        <v>45469.415972222225</v>
      </c>
      <c r="AQ2373" s="1">
        <v>45468.478472222225</v>
      </c>
    </row>
    <row r="2374" spans="1:43" x14ac:dyDescent="0.35">
      <c r="A2374" t="s">
        <v>16136</v>
      </c>
      <c r="B2374" t="s">
        <v>16137</v>
      </c>
      <c r="C2374" t="s">
        <v>5318</v>
      </c>
      <c r="D2374" t="s">
        <v>861</v>
      </c>
      <c r="H2374" t="s">
        <v>16138</v>
      </c>
      <c r="I2374" t="s">
        <v>61</v>
      </c>
      <c r="J2374" t="s">
        <v>62</v>
      </c>
      <c r="P2374" t="s">
        <v>50</v>
      </c>
      <c r="U2374" s="1">
        <v>44068.464583333334</v>
      </c>
      <c r="V2374" s="1">
        <v>44068.464583333334</v>
      </c>
      <c r="W2374" s="1">
        <v>44068.46597222222</v>
      </c>
      <c r="X2374" s="1">
        <v>44068.46597222222</v>
      </c>
      <c r="AC2374" t="s">
        <v>53</v>
      </c>
      <c r="AD2374">
        <v>2969479981</v>
      </c>
      <c r="AE2374" s="1">
        <v>37426</v>
      </c>
      <c r="AF2374" t="s">
        <v>1655</v>
      </c>
      <c r="AG2374" t="s">
        <v>16139</v>
      </c>
      <c r="AH2374" t="s">
        <v>53</v>
      </c>
      <c r="AJ2374" t="s">
        <v>53</v>
      </c>
      <c r="AK2374" t="s">
        <v>7072</v>
      </c>
      <c r="AL2374" t="s">
        <v>78</v>
      </c>
      <c r="AO2374" t="s">
        <v>54</v>
      </c>
      <c r="AP2374" s="1">
        <v>44462.686805555553</v>
      </c>
    </row>
    <row r="2375" spans="1:43" x14ac:dyDescent="0.35">
      <c r="A2375" t="s">
        <v>16140</v>
      </c>
      <c r="B2375" t="s">
        <v>16141</v>
      </c>
      <c r="C2375" t="s">
        <v>443</v>
      </c>
      <c r="F2375">
        <v>9707283073</v>
      </c>
      <c r="G2375">
        <v>9709017526</v>
      </c>
      <c r="H2375" t="s">
        <v>16142</v>
      </c>
      <c r="I2375" t="s">
        <v>394</v>
      </c>
      <c r="J2375" t="s">
        <v>16143</v>
      </c>
      <c r="K2375" t="s">
        <v>16144</v>
      </c>
      <c r="L2375" t="s">
        <v>16145</v>
      </c>
      <c r="M2375" t="s">
        <v>16146</v>
      </c>
      <c r="N2375" t="s">
        <v>287</v>
      </c>
      <c r="O2375">
        <v>81435</v>
      </c>
      <c r="P2375" t="s">
        <v>50</v>
      </c>
      <c r="U2375" s="1">
        <v>44068.614583333336</v>
      </c>
      <c r="V2375" s="1">
        <v>44068.614583333336</v>
      </c>
      <c r="W2375" s="1">
        <v>44068.615972222222</v>
      </c>
      <c r="X2375" s="1">
        <v>44068.615972222222</v>
      </c>
      <c r="AC2375" t="s">
        <v>51</v>
      </c>
      <c r="AD2375">
        <v>2969510674</v>
      </c>
      <c r="AE2375" s="1">
        <v>38387.734722222223</v>
      </c>
      <c r="AF2375" t="s">
        <v>16147</v>
      </c>
      <c r="AG2375" t="s">
        <v>16148</v>
      </c>
      <c r="AH2375" t="s">
        <v>51</v>
      </c>
      <c r="AI2375" t="s">
        <v>51</v>
      </c>
      <c r="AJ2375" t="s">
        <v>53</v>
      </c>
      <c r="AL2375" t="s">
        <v>78</v>
      </c>
      <c r="AO2375" t="s">
        <v>54</v>
      </c>
      <c r="AP2375" s="1">
        <v>45335.365972222222</v>
      </c>
      <c r="AQ2375" s="1">
        <v>45335.377083333333</v>
      </c>
    </row>
    <row r="2376" spans="1:43" x14ac:dyDescent="0.35">
      <c r="A2376" t="s">
        <v>16149</v>
      </c>
      <c r="B2376" t="s">
        <v>16150</v>
      </c>
      <c r="C2376" t="s">
        <v>320</v>
      </c>
      <c r="D2376" t="s">
        <v>58</v>
      </c>
      <c r="F2376" t="s">
        <v>47</v>
      </c>
      <c r="H2376" t="s">
        <v>16151</v>
      </c>
      <c r="I2376" t="s">
        <v>101</v>
      </c>
      <c r="J2376" t="s">
        <v>49</v>
      </c>
      <c r="P2376" t="s">
        <v>50</v>
      </c>
      <c r="U2376" s="1">
        <v>44069.455555555556</v>
      </c>
      <c r="V2376" s="1">
        <v>44069.455555555556</v>
      </c>
      <c r="W2376" s="1">
        <v>44069.456250000003</v>
      </c>
      <c r="X2376" s="1">
        <v>44069.456250000003</v>
      </c>
      <c r="AC2376" t="s">
        <v>53</v>
      </c>
      <c r="AD2376">
        <v>2969485219</v>
      </c>
      <c r="AE2376" s="1">
        <v>37784</v>
      </c>
      <c r="AF2376" t="s">
        <v>2021</v>
      </c>
      <c r="AG2376" t="s">
        <v>16152</v>
      </c>
      <c r="AH2376" t="s">
        <v>53</v>
      </c>
      <c r="AJ2376" t="s">
        <v>53</v>
      </c>
      <c r="AK2376" t="s">
        <v>7072</v>
      </c>
      <c r="AL2376" t="s">
        <v>78</v>
      </c>
      <c r="AO2376" t="s">
        <v>54</v>
      </c>
    </row>
    <row r="2377" spans="1:43" x14ac:dyDescent="0.35">
      <c r="A2377" t="s">
        <v>16153</v>
      </c>
      <c r="B2377" t="s">
        <v>3136</v>
      </c>
      <c r="C2377" t="s">
        <v>3285</v>
      </c>
      <c r="F2377" t="s">
        <v>47</v>
      </c>
      <c r="H2377" t="s">
        <v>16154</v>
      </c>
      <c r="I2377" t="s">
        <v>101</v>
      </c>
      <c r="J2377" t="s">
        <v>49</v>
      </c>
      <c r="P2377" t="s">
        <v>50</v>
      </c>
      <c r="U2377" s="1">
        <v>44069.477083333331</v>
      </c>
      <c r="V2377" s="1">
        <v>44069.477083333331</v>
      </c>
      <c r="W2377" s="1">
        <v>44069.477083333331</v>
      </c>
      <c r="X2377" s="1">
        <v>44069.477083333331</v>
      </c>
      <c r="AC2377" t="s">
        <v>53</v>
      </c>
      <c r="AD2377">
        <v>2969485219</v>
      </c>
      <c r="AE2377" s="1">
        <v>37784</v>
      </c>
      <c r="AF2377" t="s">
        <v>2021</v>
      </c>
      <c r="AG2377" t="s">
        <v>16155</v>
      </c>
      <c r="AH2377" t="s">
        <v>53</v>
      </c>
      <c r="AJ2377" t="s">
        <v>53</v>
      </c>
      <c r="AK2377" t="s">
        <v>7072</v>
      </c>
      <c r="AL2377" t="s">
        <v>78</v>
      </c>
      <c r="AO2377" t="s">
        <v>54</v>
      </c>
    </row>
    <row r="2378" spans="1:43" x14ac:dyDescent="0.35">
      <c r="A2378" t="s">
        <v>16156</v>
      </c>
      <c r="B2378" t="s">
        <v>16157</v>
      </c>
      <c r="C2378" t="s">
        <v>1732</v>
      </c>
      <c r="D2378" t="s">
        <v>861</v>
      </c>
      <c r="F2378" t="s">
        <v>47</v>
      </c>
      <c r="H2378" t="s">
        <v>16158</v>
      </c>
      <c r="I2378" t="s">
        <v>101</v>
      </c>
      <c r="J2378" t="s">
        <v>85</v>
      </c>
      <c r="P2378" t="s">
        <v>50</v>
      </c>
      <c r="U2378" s="1">
        <v>44069.57708333333</v>
      </c>
      <c r="V2378" s="1">
        <v>44069.57708333333</v>
      </c>
      <c r="W2378" s="1">
        <v>44069.57708333333</v>
      </c>
      <c r="X2378" s="1">
        <v>44069.57708333333</v>
      </c>
      <c r="AC2378" t="s">
        <v>53</v>
      </c>
      <c r="AD2378">
        <v>2969485219</v>
      </c>
      <c r="AE2378" s="1">
        <v>37784</v>
      </c>
      <c r="AF2378" t="s">
        <v>2021</v>
      </c>
      <c r="AG2378" t="s">
        <v>16159</v>
      </c>
      <c r="AH2378" t="s">
        <v>53</v>
      </c>
      <c r="AJ2378" t="s">
        <v>53</v>
      </c>
      <c r="AK2378" t="s">
        <v>7072</v>
      </c>
      <c r="AL2378" t="s">
        <v>78</v>
      </c>
      <c r="AO2378" t="s">
        <v>54</v>
      </c>
    </row>
    <row r="2379" spans="1:43" x14ac:dyDescent="0.35">
      <c r="A2379" t="s">
        <v>16160</v>
      </c>
      <c r="B2379" t="s">
        <v>4813</v>
      </c>
      <c r="C2379" t="s">
        <v>16161</v>
      </c>
      <c r="F2379">
        <v>0</v>
      </c>
      <c r="H2379" t="s">
        <v>16162</v>
      </c>
      <c r="I2379" t="s">
        <v>200</v>
      </c>
      <c r="J2379" t="s">
        <v>633</v>
      </c>
      <c r="K2379" t="s">
        <v>4867</v>
      </c>
      <c r="O2379">
        <v>0</v>
      </c>
      <c r="P2379" t="s">
        <v>50</v>
      </c>
      <c r="U2379" s="1">
        <v>44070</v>
      </c>
      <c r="V2379" s="1">
        <v>44070</v>
      </c>
      <c r="AC2379" t="s">
        <v>53</v>
      </c>
      <c r="AD2379">
        <v>2969545691</v>
      </c>
      <c r="AE2379" s="1">
        <v>40101.513194444444</v>
      </c>
      <c r="AG2379" t="s">
        <v>16163</v>
      </c>
      <c r="AH2379" t="s">
        <v>51</v>
      </c>
      <c r="AJ2379" t="s">
        <v>53</v>
      </c>
      <c r="AO2379" t="s">
        <v>8142</v>
      </c>
    </row>
    <row r="2380" spans="1:43" x14ac:dyDescent="0.35">
      <c r="A2380" t="s">
        <v>16164</v>
      </c>
      <c r="B2380" t="s">
        <v>16165</v>
      </c>
      <c r="C2380" t="s">
        <v>803</v>
      </c>
      <c r="H2380" t="s">
        <v>16164</v>
      </c>
      <c r="J2380" t="s">
        <v>11448</v>
      </c>
      <c r="K2380" t="s">
        <v>16166</v>
      </c>
      <c r="M2380" t="s">
        <v>16167</v>
      </c>
      <c r="N2380" t="s">
        <v>7398</v>
      </c>
      <c r="O2380">
        <v>84121</v>
      </c>
      <c r="P2380" t="s">
        <v>50</v>
      </c>
      <c r="U2380" s="1">
        <v>44070</v>
      </c>
      <c r="V2380" s="1">
        <v>44070</v>
      </c>
      <c r="AC2380" t="s">
        <v>53</v>
      </c>
      <c r="AD2380">
        <v>2969484046</v>
      </c>
      <c r="AE2380" s="1">
        <v>37693</v>
      </c>
      <c r="AG2380" t="s">
        <v>16168</v>
      </c>
      <c r="AH2380" t="s">
        <v>51</v>
      </c>
      <c r="AJ2380" t="s">
        <v>53</v>
      </c>
      <c r="AO2380" t="s">
        <v>8142</v>
      </c>
    </row>
    <row r="2381" spans="1:43" x14ac:dyDescent="0.35">
      <c r="A2381" t="s">
        <v>16169</v>
      </c>
      <c r="B2381" t="s">
        <v>16170</v>
      </c>
      <c r="C2381" t="s">
        <v>812</v>
      </c>
      <c r="F2381" t="s">
        <v>16171</v>
      </c>
      <c r="H2381" t="s">
        <v>16172</v>
      </c>
      <c r="J2381" t="s">
        <v>16173</v>
      </c>
      <c r="P2381" t="s">
        <v>50</v>
      </c>
      <c r="U2381" s="1">
        <v>44071</v>
      </c>
      <c r="V2381" s="1">
        <v>44071</v>
      </c>
      <c r="W2381" s="1">
        <v>44071.410416666666</v>
      </c>
      <c r="X2381" s="1">
        <v>44071.410416666666</v>
      </c>
      <c r="AC2381" t="s">
        <v>53</v>
      </c>
      <c r="AD2381">
        <v>2970002434</v>
      </c>
      <c r="AE2381" s="1">
        <v>44067.347916666666</v>
      </c>
      <c r="AF2381" t="s">
        <v>16174</v>
      </c>
      <c r="AG2381" t="s">
        <v>16175</v>
      </c>
      <c r="AH2381" t="s">
        <v>51</v>
      </c>
      <c r="AJ2381" t="s">
        <v>53</v>
      </c>
      <c r="AL2381" t="s">
        <v>78</v>
      </c>
      <c r="AO2381" t="s">
        <v>8142</v>
      </c>
    </row>
    <row r="2382" spans="1:43" x14ac:dyDescent="0.35">
      <c r="A2382" t="s">
        <v>16176</v>
      </c>
      <c r="B2382" t="s">
        <v>16177</v>
      </c>
      <c r="C2382" t="s">
        <v>15378</v>
      </c>
      <c r="F2382">
        <v>3252130080</v>
      </c>
      <c r="H2382" t="s">
        <v>16176</v>
      </c>
      <c r="J2382" t="s">
        <v>16178</v>
      </c>
      <c r="K2382" t="s">
        <v>16179</v>
      </c>
      <c r="M2382" t="s">
        <v>252</v>
      </c>
      <c r="N2382" t="s">
        <v>253</v>
      </c>
      <c r="O2382">
        <v>88061</v>
      </c>
      <c r="P2382" t="s">
        <v>50</v>
      </c>
      <c r="U2382" s="1">
        <v>44071</v>
      </c>
      <c r="V2382" s="1">
        <v>44071</v>
      </c>
      <c r="W2382" s="1">
        <v>44071.32916666667</v>
      </c>
      <c r="X2382" s="1">
        <v>44071.32916666667</v>
      </c>
      <c r="AC2382" t="s">
        <v>53</v>
      </c>
      <c r="AD2382">
        <v>1000000001</v>
      </c>
      <c r="AE2382" s="1">
        <v>39973.351388888892</v>
      </c>
      <c r="AF2382" t="s">
        <v>3377</v>
      </c>
      <c r="AG2382" t="s">
        <v>16180</v>
      </c>
      <c r="AH2382" t="s">
        <v>51</v>
      </c>
      <c r="AJ2382" t="s">
        <v>53</v>
      </c>
      <c r="AL2382" t="s">
        <v>78</v>
      </c>
      <c r="AO2382" t="s">
        <v>5443</v>
      </c>
      <c r="AP2382" s="1">
        <v>45457.884722222225</v>
      </c>
      <c r="AQ2382" s="1">
        <v>44167.329861111109</v>
      </c>
    </row>
    <row r="2383" spans="1:43" x14ac:dyDescent="0.35">
      <c r="A2383" t="s">
        <v>16181</v>
      </c>
      <c r="B2383" t="s">
        <v>5743</v>
      </c>
      <c r="C2383" t="s">
        <v>10535</v>
      </c>
      <c r="D2383" t="s">
        <v>451</v>
      </c>
      <c r="F2383" t="s">
        <v>47</v>
      </c>
      <c r="H2383" t="s">
        <v>16182</v>
      </c>
      <c r="I2383" t="s">
        <v>101</v>
      </c>
      <c r="J2383" t="s">
        <v>85</v>
      </c>
      <c r="P2383" t="s">
        <v>50</v>
      </c>
      <c r="U2383" s="1">
        <v>44071.719444444447</v>
      </c>
      <c r="V2383" s="1">
        <v>44071.719444444447</v>
      </c>
      <c r="W2383" s="1">
        <v>44071.719444444447</v>
      </c>
      <c r="X2383" s="1">
        <v>44071.719444444447</v>
      </c>
      <c r="AC2383" t="s">
        <v>53</v>
      </c>
      <c r="AD2383">
        <v>2969485219</v>
      </c>
      <c r="AE2383" s="1">
        <v>37784</v>
      </c>
      <c r="AF2383" t="s">
        <v>2021</v>
      </c>
      <c r="AG2383" t="s">
        <v>16183</v>
      </c>
      <c r="AH2383" t="s">
        <v>53</v>
      </c>
      <c r="AJ2383" t="s">
        <v>53</v>
      </c>
      <c r="AK2383" t="s">
        <v>7072</v>
      </c>
      <c r="AL2383" t="s">
        <v>78</v>
      </c>
      <c r="AO2383" t="s">
        <v>54</v>
      </c>
    </row>
    <row r="2384" spans="1:43" x14ac:dyDescent="0.35">
      <c r="A2384" t="s">
        <v>16184</v>
      </c>
      <c r="B2384" t="s">
        <v>16185</v>
      </c>
      <c r="C2384" t="s">
        <v>2157</v>
      </c>
      <c r="F2384" t="s">
        <v>16186</v>
      </c>
      <c r="H2384" t="s">
        <v>16187</v>
      </c>
      <c r="J2384" t="s">
        <v>3533</v>
      </c>
      <c r="K2384" t="s">
        <v>16188</v>
      </c>
      <c r="M2384" t="s">
        <v>3053</v>
      </c>
      <c r="N2384" t="s">
        <v>264</v>
      </c>
      <c r="O2384">
        <v>77040</v>
      </c>
      <c r="P2384" t="s">
        <v>50</v>
      </c>
      <c r="U2384" s="1">
        <v>44074</v>
      </c>
      <c r="V2384" s="1">
        <v>44074</v>
      </c>
      <c r="W2384" s="1">
        <v>44075.378472222219</v>
      </c>
      <c r="X2384" s="1">
        <v>44075.378472222219</v>
      </c>
      <c r="AC2384" t="s">
        <v>53</v>
      </c>
      <c r="AD2384">
        <v>2969509141</v>
      </c>
      <c r="AE2384" s="1">
        <v>38288.693749999999</v>
      </c>
      <c r="AF2384" t="s">
        <v>3535</v>
      </c>
      <c r="AG2384" t="s">
        <v>16189</v>
      </c>
      <c r="AH2384" t="s">
        <v>51</v>
      </c>
      <c r="AJ2384" t="s">
        <v>53</v>
      </c>
      <c r="AL2384" t="s">
        <v>78</v>
      </c>
      <c r="AO2384" t="s">
        <v>5443</v>
      </c>
      <c r="AP2384" s="1">
        <v>44897.375694444447</v>
      </c>
      <c r="AQ2384" s="1">
        <v>44897.394444444442</v>
      </c>
    </row>
    <row r="2385" spans="1:43" x14ac:dyDescent="0.35">
      <c r="A2385" t="s">
        <v>16190</v>
      </c>
      <c r="B2385" t="s">
        <v>16191</v>
      </c>
      <c r="C2385" t="s">
        <v>443</v>
      </c>
      <c r="H2385" t="s">
        <v>16190</v>
      </c>
      <c r="J2385" t="s">
        <v>13748</v>
      </c>
      <c r="K2385" t="s">
        <v>13749</v>
      </c>
      <c r="M2385" t="s">
        <v>13750</v>
      </c>
      <c r="N2385" t="s">
        <v>6645</v>
      </c>
      <c r="O2385">
        <v>94534</v>
      </c>
      <c r="P2385" t="s">
        <v>50</v>
      </c>
      <c r="U2385" s="1">
        <v>44074</v>
      </c>
      <c r="V2385" s="1">
        <v>44074</v>
      </c>
      <c r="W2385" s="1">
        <v>45100.593055555553</v>
      </c>
      <c r="X2385" s="1">
        <v>45100.593055555553</v>
      </c>
      <c r="AC2385" t="s">
        <v>53</v>
      </c>
      <c r="AD2385">
        <v>2969580399</v>
      </c>
      <c r="AE2385" s="1">
        <v>41190.404166666667</v>
      </c>
      <c r="AF2385" t="s">
        <v>16192</v>
      </c>
      <c r="AG2385" t="s">
        <v>16193</v>
      </c>
      <c r="AH2385" t="s">
        <v>51</v>
      </c>
      <c r="AJ2385" t="s">
        <v>53</v>
      </c>
      <c r="AL2385" t="s">
        <v>68</v>
      </c>
      <c r="AO2385" t="s">
        <v>8142</v>
      </c>
      <c r="AP2385" s="1">
        <v>45098.78402777778</v>
      </c>
    </row>
    <row r="2386" spans="1:43" x14ac:dyDescent="0.35">
      <c r="A2386" t="s">
        <v>16194</v>
      </c>
      <c r="B2386" t="s">
        <v>16195</v>
      </c>
      <c r="C2386" t="s">
        <v>16196</v>
      </c>
      <c r="F2386" t="s">
        <v>16197</v>
      </c>
      <c r="H2386" t="s">
        <v>16194</v>
      </c>
      <c r="J2386" t="s">
        <v>16198</v>
      </c>
      <c r="K2386" t="s">
        <v>16199</v>
      </c>
      <c r="M2386" t="s">
        <v>16200</v>
      </c>
      <c r="N2386" t="s">
        <v>253</v>
      </c>
      <c r="O2386">
        <v>88130</v>
      </c>
      <c r="P2386" t="s">
        <v>50</v>
      </c>
      <c r="U2386" s="1">
        <v>44074</v>
      </c>
      <c r="V2386" s="1">
        <v>44074</v>
      </c>
      <c r="W2386" s="1">
        <v>44074.506944444445</v>
      </c>
      <c r="X2386" s="1">
        <v>44074.506944444445</v>
      </c>
      <c r="AC2386" t="s">
        <v>53</v>
      </c>
      <c r="AD2386">
        <v>2969559404</v>
      </c>
      <c r="AE2386" s="1">
        <v>40590.47152777778</v>
      </c>
      <c r="AF2386" t="s">
        <v>16201</v>
      </c>
      <c r="AG2386" t="s">
        <v>16202</v>
      </c>
      <c r="AH2386" t="s">
        <v>51</v>
      </c>
      <c r="AJ2386" t="s">
        <v>53</v>
      </c>
      <c r="AL2386" t="s">
        <v>68</v>
      </c>
      <c r="AO2386" t="s">
        <v>5443</v>
      </c>
      <c r="AP2386" s="1">
        <v>45474.651388888888</v>
      </c>
      <c r="AQ2386" s="1">
        <v>44956.507638888892</v>
      </c>
    </row>
    <row r="2387" spans="1:43" x14ac:dyDescent="0.35">
      <c r="A2387" t="s">
        <v>16203</v>
      </c>
      <c r="B2387" t="s">
        <v>2974</v>
      </c>
      <c r="C2387" t="s">
        <v>1608</v>
      </c>
      <c r="F2387">
        <v>19788462631</v>
      </c>
      <c r="H2387" t="s">
        <v>16203</v>
      </c>
      <c r="K2387" t="s">
        <v>16204</v>
      </c>
      <c r="M2387" t="s">
        <v>1397</v>
      </c>
      <c r="N2387" t="s">
        <v>65</v>
      </c>
      <c r="O2387" t="s">
        <v>16205</v>
      </c>
      <c r="P2387" t="s">
        <v>50</v>
      </c>
      <c r="U2387" s="1">
        <v>44074</v>
      </c>
      <c r="V2387" s="1">
        <v>44074</v>
      </c>
      <c r="W2387" s="1">
        <v>44074.755555555559</v>
      </c>
      <c r="X2387" s="1">
        <v>44074.755555555559</v>
      </c>
      <c r="AC2387" t="s">
        <v>53</v>
      </c>
      <c r="AD2387">
        <v>1000000001</v>
      </c>
      <c r="AE2387" s="1">
        <v>39973.351388888892</v>
      </c>
      <c r="AF2387" t="s">
        <v>3377</v>
      </c>
      <c r="AG2387" t="s">
        <v>16206</v>
      </c>
      <c r="AH2387" t="s">
        <v>51</v>
      </c>
      <c r="AJ2387" t="s">
        <v>53</v>
      </c>
      <c r="AL2387" t="s">
        <v>78</v>
      </c>
      <c r="AO2387" t="s">
        <v>5443</v>
      </c>
      <c r="AP2387" s="1">
        <v>44665.737500000003</v>
      </c>
      <c r="AQ2387" s="1">
        <v>44074.753472222219</v>
      </c>
    </row>
    <row r="2388" spans="1:43" x14ac:dyDescent="0.35">
      <c r="A2388" t="s">
        <v>16207</v>
      </c>
      <c r="B2388" t="s">
        <v>16208</v>
      </c>
      <c r="C2388" t="s">
        <v>3185</v>
      </c>
      <c r="F2388" t="s">
        <v>47</v>
      </c>
      <c r="H2388" t="s">
        <v>16209</v>
      </c>
      <c r="I2388" t="s">
        <v>415</v>
      </c>
      <c r="J2388" t="s">
        <v>49</v>
      </c>
      <c r="P2388" t="s">
        <v>50</v>
      </c>
      <c r="U2388" s="1">
        <v>44074.456250000003</v>
      </c>
      <c r="V2388" s="1">
        <v>44074.456250000003</v>
      </c>
      <c r="W2388" s="1">
        <v>44082.571527777778</v>
      </c>
      <c r="X2388" s="1">
        <v>44250.46875</v>
      </c>
      <c r="AC2388" t="s">
        <v>53</v>
      </c>
      <c r="AD2388">
        <v>2969485219</v>
      </c>
      <c r="AE2388" s="1">
        <v>37784</v>
      </c>
      <c r="AF2388" t="s">
        <v>2021</v>
      </c>
      <c r="AG2388" t="s">
        <v>16210</v>
      </c>
      <c r="AH2388" t="s">
        <v>53</v>
      </c>
      <c r="AJ2388" t="s">
        <v>53</v>
      </c>
      <c r="AK2388" t="s">
        <v>13327</v>
      </c>
      <c r="AL2388" t="s">
        <v>78</v>
      </c>
      <c r="AO2388" t="s">
        <v>54</v>
      </c>
      <c r="AP2388" s="1">
        <v>45155.29791666667</v>
      </c>
    </row>
    <row r="2389" spans="1:43" x14ac:dyDescent="0.35">
      <c r="A2389" t="s">
        <v>16211</v>
      </c>
      <c r="B2389" t="s">
        <v>16212</v>
      </c>
      <c r="C2389" t="s">
        <v>3475</v>
      </c>
      <c r="D2389" t="s">
        <v>451</v>
      </c>
      <c r="F2389" t="s">
        <v>16213</v>
      </c>
      <c r="H2389" t="s">
        <v>16214</v>
      </c>
      <c r="I2389" t="s">
        <v>101</v>
      </c>
      <c r="J2389" t="s">
        <v>85</v>
      </c>
      <c r="P2389" t="s">
        <v>50</v>
      </c>
      <c r="U2389" s="1">
        <v>44074.67083333333</v>
      </c>
      <c r="V2389" s="1">
        <v>44074.67083333333</v>
      </c>
      <c r="W2389" s="1">
        <v>44074.671527777777</v>
      </c>
      <c r="X2389" s="1">
        <v>44074.671527777777</v>
      </c>
      <c r="AC2389" t="s">
        <v>53</v>
      </c>
      <c r="AD2389">
        <v>2969485219</v>
      </c>
      <c r="AE2389" s="1">
        <v>37784</v>
      </c>
      <c r="AF2389" t="s">
        <v>2021</v>
      </c>
      <c r="AG2389" t="s">
        <v>16215</v>
      </c>
      <c r="AH2389" t="s">
        <v>53</v>
      </c>
      <c r="AJ2389" t="s">
        <v>53</v>
      </c>
      <c r="AK2389" t="s">
        <v>7072</v>
      </c>
      <c r="AL2389" t="s">
        <v>78</v>
      </c>
      <c r="AO2389" t="s">
        <v>54</v>
      </c>
      <c r="AP2389" s="1">
        <v>45468.554861111108</v>
      </c>
    </row>
    <row r="2390" spans="1:43" x14ac:dyDescent="0.35">
      <c r="A2390" t="s">
        <v>16216</v>
      </c>
      <c r="B2390" t="s">
        <v>16217</v>
      </c>
      <c r="C2390" t="s">
        <v>587</v>
      </c>
      <c r="D2390" t="s">
        <v>58</v>
      </c>
      <c r="F2390" t="s">
        <v>47</v>
      </c>
      <c r="H2390" t="s">
        <v>16218</v>
      </c>
      <c r="I2390" t="s">
        <v>101</v>
      </c>
      <c r="J2390" t="s">
        <v>49</v>
      </c>
      <c r="P2390" t="s">
        <v>50</v>
      </c>
      <c r="U2390" s="1">
        <v>44074.672222222223</v>
      </c>
      <c r="V2390" s="1">
        <v>44074.672222222223</v>
      </c>
      <c r="W2390" s="1">
        <v>44074.67291666667</v>
      </c>
      <c r="X2390" s="1">
        <v>44074.67291666667</v>
      </c>
      <c r="AC2390" t="s">
        <v>53</v>
      </c>
      <c r="AD2390">
        <v>2969485219</v>
      </c>
      <c r="AE2390" s="1">
        <v>37784</v>
      </c>
      <c r="AF2390" t="s">
        <v>2021</v>
      </c>
      <c r="AG2390" t="s">
        <v>16219</v>
      </c>
      <c r="AH2390" t="s">
        <v>53</v>
      </c>
      <c r="AJ2390" t="s">
        <v>53</v>
      </c>
      <c r="AK2390" t="s">
        <v>7072</v>
      </c>
      <c r="AL2390" t="s">
        <v>78</v>
      </c>
      <c r="AO2390" t="s">
        <v>54</v>
      </c>
      <c r="AP2390" s="1">
        <v>44893.529166666667</v>
      </c>
    </row>
    <row r="2391" spans="1:43" x14ac:dyDescent="0.35">
      <c r="A2391" t="s">
        <v>16220</v>
      </c>
      <c r="B2391" t="s">
        <v>16221</v>
      </c>
      <c r="C2391" t="s">
        <v>8560</v>
      </c>
      <c r="G2391" t="s">
        <v>16222</v>
      </c>
      <c r="H2391" t="s">
        <v>16223</v>
      </c>
      <c r="I2391" t="s">
        <v>16224</v>
      </c>
      <c r="J2391" t="s">
        <v>16225</v>
      </c>
      <c r="P2391" t="s">
        <v>50</v>
      </c>
      <c r="U2391" s="1">
        <v>44075</v>
      </c>
      <c r="V2391" s="1">
        <v>44075</v>
      </c>
      <c r="AC2391" t="s">
        <v>53</v>
      </c>
      <c r="AD2391">
        <v>2969543968</v>
      </c>
      <c r="AE2391" s="1">
        <v>40032.470138888886</v>
      </c>
      <c r="AG2391" t="s">
        <v>16226</v>
      </c>
      <c r="AH2391" t="s">
        <v>51</v>
      </c>
      <c r="AJ2391" t="s">
        <v>53</v>
      </c>
      <c r="AO2391" t="s">
        <v>8142</v>
      </c>
    </row>
    <row r="2392" spans="1:43" x14ac:dyDescent="0.35">
      <c r="A2392" t="s">
        <v>16227</v>
      </c>
      <c r="B2392" t="s">
        <v>3118</v>
      </c>
      <c r="C2392" t="s">
        <v>6419</v>
      </c>
      <c r="F2392" t="s">
        <v>16228</v>
      </c>
      <c r="H2392" t="s">
        <v>16227</v>
      </c>
      <c r="J2392" t="s">
        <v>465</v>
      </c>
      <c r="K2392" t="s">
        <v>16229</v>
      </c>
      <c r="M2392" t="s">
        <v>16230</v>
      </c>
      <c r="N2392" t="s">
        <v>13263</v>
      </c>
      <c r="O2392">
        <v>29045</v>
      </c>
      <c r="P2392" t="s">
        <v>50</v>
      </c>
      <c r="U2392" s="1">
        <v>44075</v>
      </c>
      <c r="V2392" s="1">
        <v>44075</v>
      </c>
      <c r="AC2392" t="s">
        <v>53</v>
      </c>
      <c r="AD2392">
        <v>2969543968</v>
      </c>
      <c r="AE2392" s="1">
        <v>40032.470138888886</v>
      </c>
      <c r="AG2392" t="s">
        <v>16231</v>
      </c>
      <c r="AH2392" t="s">
        <v>51</v>
      </c>
      <c r="AJ2392" t="s">
        <v>53</v>
      </c>
      <c r="AO2392" t="s">
        <v>8142</v>
      </c>
    </row>
    <row r="2393" spans="1:43" x14ac:dyDescent="0.35">
      <c r="A2393" t="s">
        <v>16232</v>
      </c>
      <c r="B2393" t="s">
        <v>16233</v>
      </c>
      <c r="C2393" t="s">
        <v>4450</v>
      </c>
      <c r="D2393" t="s">
        <v>451</v>
      </c>
      <c r="F2393" t="s">
        <v>47</v>
      </c>
      <c r="H2393" t="s">
        <v>16234</v>
      </c>
      <c r="I2393" t="s">
        <v>101</v>
      </c>
      <c r="J2393" t="s">
        <v>49</v>
      </c>
      <c r="P2393" t="s">
        <v>50</v>
      </c>
      <c r="U2393" s="1">
        <v>44075.395138888889</v>
      </c>
      <c r="V2393" s="1">
        <v>44075.395138888889</v>
      </c>
      <c r="W2393" s="1">
        <v>44075.395833333336</v>
      </c>
      <c r="X2393" s="1">
        <v>44075.395833333336</v>
      </c>
      <c r="AC2393" t="s">
        <v>53</v>
      </c>
      <c r="AD2393">
        <v>2969485219</v>
      </c>
      <c r="AE2393" s="1">
        <v>37784</v>
      </c>
      <c r="AF2393" t="s">
        <v>2021</v>
      </c>
      <c r="AG2393" t="s">
        <v>16235</v>
      </c>
      <c r="AH2393" t="s">
        <v>53</v>
      </c>
      <c r="AJ2393" t="s">
        <v>53</v>
      </c>
      <c r="AK2393" t="s">
        <v>7072</v>
      </c>
      <c r="AL2393" t="s">
        <v>78</v>
      </c>
      <c r="AO2393" t="s">
        <v>54</v>
      </c>
      <c r="AP2393" s="1">
        <v>44650.511111111111</v>
      </c>
    </row>
    <row r="2394" spans="1:43" x14ac:dyDescent="0.35">
      <c r="A2394" t="s">
        <v>16236</v>
      </c>
      <c r="B2394" t="s">
        <v>16237</v>
      </c>
      <c r="C2394" t="s">
        <v>3912</v>
      </c>
      <c r="D2394" t="s">
        <v>46</v>
      </c>
      <c r="F2394" t="s">
        <v>16238</v>
      </c>
      <c r="H2394" t="s">
        <v>16239</v>
      </c>
      <c r="I2394" t="s">
        <v>101</v>
      </c>
      <c r="J2394" t="s">
        <v>85</v>
      </c>
      <c r="P2394" t="s">
        <v>50</v>
      </c>
      <c r="U2394" s="1">
        <v>44075.406944444447</v>
      </c>
      <c r="V2394" s="1">
        <v>44075.406944444447</v>
      </c>
      <c r="W2394" s="1">
        <v>44075.406944444447</v>
      </c>
      <c r="X2394" s="1">
        <v>44075.406944444447</v>
      </c>
      <c r="AC2394" t="s">
        <v>53</v>
      </c>
      <c r="AD2394">
        <v>2969485219</v>
      </c>
      <c r="AE2394" s="1">
        <v>37784</v>
      </c>
      <c r="AF2394" t="s">
        <v>2021</v>
      </c>
      <c r="AG2394" t="s">
        <v>16240</v>
      </c>
      <c r="AH2394" t="s">
        <v>53</v>
      </c>
      <c r="AJ2394" t="s">
        <v>53</v>
      </c>
      <c r="AK2394" t="s">
        <v>7072</v>
      </c>
      <c r="AL2394" t="s">
        <v>78</v>
      </c>
      <c r="AO2394" t="s">
        <v>54</v>
      </c>
    </row>
    <row r="2395" spans="1:43" x14ac:dyDescent="0.35">
      <c r="A2395" t="s">
        <v>16241</v>
      </c>
      <c r="B2395" t="s">
        <v>2253</v>
      </c>
      <c r="C2395" t="s">
        <v>7769</v>
      </c>
      <c r="F2395" t="s">
        <v>12216</v>
      </c>
      <c r="H2395" t="s">
        <v>16242</v>
      </c>
      <c r="I2395" t="s">
        <v>464</v>
      </c>
      <c r="J2395" t="s">
        <v>465</v>
      </c>
      <c r="K2395" t="s">
        <v>16243</v>
      </c>
      <c r="M2395" t="s">
        <v>7759</v>
      </c>
      <c r="N2395" t="s">
        <v>326</v>
      </c>
      <c r="O2395">
        <v>80018</v>
      </c>
      <c r="P2395" t="s">
        <v>50</v>
      </c>
      <c r="U2395" s="1">
        <v>44075.456250000003</v>
      </c>
      <c r="V2395" s="1">
        <v>44075.456250000003</v>
      </c>
      <c r="W2395" s="1">
        <v>44082.552777777775</v>
      </c>
      <c r="X2395" s="1">
        <v>44082.552777777775</v>
      </c>
      <c r="AC2395" t="s">
        <v>53</v>
      </c>
      <c r="AD2395">
        <v>2969543968</v>
      </c>
      <c r="AE2395" s="1">
        <v>40032.470138888886</v>
      </c>
      <c r="AF2395" t="s">
        <v>2327</v>
      </c>
      <c r="AG2395" t="s">
        <v>16244</v>
      </c>
      <c r="AH2395" t="s">
        <v>53</v>
      </c>
      <c r="AJ2395" t="s">
        <v>53</v>
      </c>
      <c r="AK2395" t="s">
        <v>16245</v>
      </c>
      <c r="AL2395" t="s">
        <v>78</v>
      </c>
      <c r="AO2395" t="s">
        <v>54</v>
      </c>
      <c r="AP2395" s="1">
        <v>45251.328472222223</v>
      </c>
    </row>
    <row r="2396" spans="1:43" x14ac:dyDescent="0.35">
      <c r="A2396" t="s">
        <v>16246</v>
      </c>
      <c r="B2396" t="s">
        <v>16247</v>
      </c>
      <c r="C2396" t="s">
        <v>97</v>
      </c>
      <c r="F2396" t="s">
        <v>12216</v>
      </c>
      <c r="H2396" t="s">
        <v>16248</v>
      </c>
      <c r="I2396" t="s">
        <v>464</v>
      </c>
      <c r="J2396" t="s">
        <v>465</v>
      </c>
      <c r="K2396" t="s">
        <v>16243</v>
      </c>
      <c r="M2396" t="s">
        <v>7759</v>
      </c>
      <c r="N2396" t="s">
        <v>468</v>
      </c>
      <c r="O2396">
        <v>80018</v>
      </c>
      <c r="P2396" t="s">
        <v>50</v>
      </c>
      <c r="U2396" s="1">
        <v>44075.459027777775</v>
      </c>
      <c r="V2396" s="1">
        <v>44075.459027777775</v>
      </c>
      <c r="W2396" s="1">
        <v>44082.551388888889</v>
      </c>
      <c r="X2396" s="1">
        <v>44082.551388888889</v>
      </c>
      <c r="AC2396" t="s">
        <v>53</v>
      </c>
      <c r="AD2396">
        <v>2969543968</v>
      </c>
      <c r="AE2396" s="1">
        <v>40032.470138888886</v>
      </c>
      <c r="AF2396" t="s">
        <v>2327</v>
      </c>
      <c r="AG2396" t="s">
        <v>16249</v>
      </c>
      <c r="AH2396" t="s">
        <v>53</v>
      </c>
      <c r="AJ2396" t="s">
        <v>53</v>
      </c>
      <c r="AK2396" t="s">
        <v>16245</v>
      </c>
      <c r="AL2396" t="s">
        <v>78</v>
      </c>
      <c r="AO2396" t="s">
        <v>54</v>
      </c>
      <c r="AP2396" s="1">
        <v>45476.326388888891</v>
      </c>
    </row>
    <row r="2397" spans="1:43" x14ac:dyDescent="0.35">
      <c r="A2397" t="s">
        <v>16250</v>
      </c>
      <c r="B2397" t="s">
        <v>16251</v>
      </c>
      <c r="C2397" t="s">
        <v>16252</v>
      </c>
      <c r="F2397" t="s">
        <v>12216</v>
      </c>
      <c r="H2397" t="s">
        <v>16253</v>
      </c>
      <c r="I2397" t="s">
        <v>464</v>
      </c>
      <c r="J2397" t="s">
        <v>465</v>
      </c>
      <c r="K2397" t="s">
        <v>16243</v>
      </c>
      <c r="M2397" t="s">
        <v>7759</v>
      </c>
      <c r="N2397" t="s">
        <v>326</v>
      </c>
      <c r="O2397">
        <v>80018</v>
      </c>
      <c r="P2397" t="s">
        <v>50</v>
      </c>
      <c r="U2397" s="1">
        <v>44075.460416666669</v>
      </c>
      <c r="V2397" s="1">
        <v>44075.460416666669</v>
      </c>
      <c r="W2397" s="1">
        <v>44082.549305555556</v>
      </c>
      <c r="X2397" s="1">
        <v>44082.549305555556</v>
      </c>
      <c r="AC2397" t="s">
        <v>53</v>
      </c>
      <c r="AD2397">
        <v>2969543968</v>
      </c>
      <c r="AE2397" s="1">
        <v>40032.470138888886</v>
      </c>
      <c r="AF2397" t="s">
        <v>2327</v>
      </c>
      <c r="AG2397" t="s">
        <v>16254</v>
      </c>
      <c r="AH2397" t="s">
        <v>53</v>
      </c>
      <c r="AJ2397" t="s">
        <v>53</v>
      </c>
      <c r="AK2397" t="s">
        <v>16245</v>
      </c>
      <c r="AL2397" t="s">
        <v>78</v>
      </c>
      <c r="AO2397" t="s">
        <v>54</v>
      </c>
      <c r="AP2397" s="1">
        <v>45358.773611111108</v>
      </c>
    </row>
    <row r="2398" spans="1:43" x14ac:dyDescent="0.35">
      <c r="A2398" t="s">
        <v>16255</v>
      </c>
      <c r="B2398" t="s">
        <v>16256</v>
      </c>
      <c r="C2398" t="s">
        <v>364</v>
      </c>
      <c r="D2398" t="s">
        <v>1065</v>
      </c>
      <c r="F2398" t="s">
        <v>16257</v>
      </c>
      <c r="H2398" t="s">
        <v>16258</v>
      </c>
      <c r="I2398" t="s">
        <v>101</v>
      </c>
      <c r="J2398" t="s">
        <v>49</v>
      </c>
      <c r="P2398" t="s">
        <v>50</v>
      </c>
      <c r="U2398" s="1">
        <v>44075.522916666669</v>
      </c>
      <c r="V2398" s="1">
        <v>44075.522916666669</v>
      </c>
      <c r="W2398" s="1">
        <v>44075.523611111108</v>
      </c>
      <c r="X2398" s="1">
        <v>44075.523611111108</v>
      </c>
      <c r="AC2398" t="s">
        <v>53</v>
      </c>
      <c r="AD2398">
        <v>2969485219</v>
      </c>
      <c r="AE2398" s="1">
        <v>37784</v>
      </c>
      <c r="AF2398" t="s">
        <v>2021</v>
      </c>
      <c r="AG2398" t="s">
        <v>16259</v>
      </c>
      <c r="AH2398" t="s">
        <v>53</v>
      </c>
      <c r="AJ2398" t="s">
        <v>53</v>
      </c>
      <c r="AK2398" t="s">
        <v>7072</v>
      </c>
      <c r="AL2398" t="s">
        <v>78</v>
      </c>
      <c r="AO2398" t="s">
        <v>54</v>
      </c>
      <c r="AP2398" s="1">
        <v>45476.59097222222</v>
      </c>
    </row>
    <row r="2399" spans="1:43" x14ac:dyDescent="0.35">
      <c r="A2399" t="s">
        <v>16260</v>
      </c>
      <c r="B2399" t="s">
        <v>16261</v>
      </c>
      <c r="C2399" t="s">
        <v>16262</v>
      </c>
      <c r="F2399" t="s">
        <v>16263</v>
      </c>
      <c r="H2399" t="s">
        <v>16264</v>
      </c>
      <c r="I2399" t="s">
        <v>179</v>
      </c>
      <c r="J2399" t="s">
        <v>2841</v>
      </c>
      <c r="K2399" t="s">
        <v>16265</v>
      </c>
      <c r="M2399" t="s">
        <v>545</v>
      </c>
      <c r="N2399" t="s">
        <v>253</v>
      </c>
      <c r="O2399">
        <v>88007</v>
      </c>
      <c r="P2399" t="s">
        <v>50</v>
      </c>
      <c r="U2399" s="1">
        <v>44075.57708333333</v>
      </c>
      <c r="V2399" s="1">
        <v>44075.57708333333</v>
      </c>
      <c r="W2399" s="1">
        <v>44082.545138888891</v>
      </c>
      <c r="X2399" s="1">
        <v>44082.545138888891</v>
      </c>
      <c r="AC2399" t="s">
        <v>53</v>
      </c>
      <c r="AD2399">
        <v>2969584093</v>
      </c>
      <c r="AE2399" s="1">
        <v>41274.668749999997</v>
      </c>
      <c r="AF2399" t="s">
        <v>2844</v>
      </c>
      <c r="AG2399" t="s">
        <v>16266</v>
      </c>
      <c r="AH2399" t="s">
        <v>53</v>
      </c>
      <c r="AJ2399" t="s">
        <v>53</v>
      </c>
      <c r="AK2399" t="s">
        <v>7790</v>
      </c>
      <c r="AL2399" t="s">
        <v>78</v>
      </c>
      <c r="AO2399" t="s">
        <v>54</v>
      </c>
      <c r="AP2399" s="1">
        <v>44650.34375</v>
      </c>
      <c r="AQ2399" s="1">
        <v>44455.651388888888</v>
      </c>
    </row>
    <row r="2400" spans="1:43" x14ac:dyDescent="0.35">
      <c r="A2400" t="s">
        <v>16267</v>
      </c>
      <c r="B2400" t="s">
        <v>16268</v>
      </c>
      <c r="C2400" t="s">
        <v>1471</v>
      </c>
      <c r="F2400">
        <v>505224300054331</v>
      </c>
      <c r="H2400" t="s">
        <v>16267</v>
      </c>
      <c r="J2400" t="s">
        <v>16269</v>
      </c>
      <c r="K2400" t="s">
        <v>16270</v>
      </c>
      <c r="M2400" t="s">
        <v>419</v>
      </c>
      <c r="N2400" t="s">
        <v>398</v>
      </c>
      <c r="O2400">
        <v>87106</v>
      </c>
      <c r="P2400" t="s">
        <v>50</v>
      </c>
      <c r="U2400" s="1">
        <v>44076</v>
      </c>
      <c r="V2400" s="1">
        <v>44076</v>
      </c>
      <c r="W2400" s="1">
        <v>44082.542361111111</v>
      </c>
      <c r="X2400" s="1">
        <v>44082.542361111111</v>
      </c>
      <c r="AC2400" t="s">
        <v>53</v>
      </c>
      <c r="AD2400">
        <v>2969513144</v>
      </c>
      <c r="AE2400" s="1">
        <v>38516.704861111109</v>
      </c>
      <c r="AF2400" t="s">
        <v>9693</v>
      </c>
      <c r="AG2400" t="s">
        <v>16271</v>
      </c>
      <c r="AH2400" t="s">
        <v>51</v>
      </c>
      <c r="AJ2400" t="s">
        <v>53</v>
      </c>
      <c r="AL2400" t="s">
        <v>68</v>
      </c>
      <c r="AO2400" t="s">
        <v>5443</v>
      </c>
      <c r="AP2400" s="1">
        <v>45461.49722222222</v>
      </c>
    </row>
    <row r="2401" spans="1:43" x14ac:dyDescent="0.35">
      <c r="A2401" t="s">
        <v>16272</v>
      </c>
      <c r="B2401" t="s">
        <v>3371</v>
      </c>
      <c r="C2401" t="s">
        <v>946</v>
      </c>
      <c r="D2401" t="s">
        <v>6054</v>
      </c>
      <c r="F2401" t="s">
        <v>47</v>
      </c>
      <c r="H2401" t="s">
        <v>16273</v>
      </c>
      <c r="I2401" t="s">
        <v>101</v>
      </c>
      <c r="J2401" t="s">
        <v>85</v>
      </c>
      <c r="P2401" t="s">
        <v>50</v>
      </c>
      <c r="U2401" s="1">
        <v>44076.451388888891</v>
      </c>
      <c r="V2401" s="1">
        <v>44076.451388888891</v>
      </c>
      <c r="W2401" s="1">
        <v>44076.45208333333</v>
      </c>
      <c r="X2401" s="1">
        <v>44076.45208333333</v>
      </c>
      <c r="AC2401" t="s">
        <v>53</v>
      </c>
      <c r="AD2401">
        <v>2969485219</v>
      </c>
      <c r="AE2401" s="1">
        <v>37784</v>
      </c>
      <c r="AF2401" t="s">
        <v>2021</v>
      </c>
      <c r="AG2401" t="s">
        <v>16274</v>
      </c>
      <c r="AH2401" t="s">
        <v>53</v>
      </c>
      <c r="AJ2401" t="s">
        <v>53</v>
      </c>
      <c r="AK2401" t="s">
        <v>7072</v>
      </c>
      <c r="AL2401" t="s">
        <v>78</v>
      </c>
      <c r="AO2401" t="s">
        <v>54</v>
      </c>
      <c r="AP2401" s="1">
        <v>45390.613888888889</v>
      </c>
    </row>
    <row r="2402" spans="1:43" x14ac:dyDescent="0.35">
      <c r="A2402" t="s">
        <v>16275</v>
      </c>
      <c r="B2402" t="s">
        <v>16276</v>
      </c>
      <c r="C2402" t="s">
        <v>16277</v>
      </c>
      <c r="F2402" t="s">
        <v>16278</v>
      </c>
      <c r="H2402" t="s">
        <v>16275</v>
      </c>
      <c r="J2402" t="s">
        <v>16279</v>
      </c>
      <c r="P2402" t="s">
        <v>50</v>
      </c>
      <c r="U2402" s="1">
        <v>44077</v>
      </c>
      <c r="V2402" s="1">
        <v>44077</v>
      </c>
      <c r="W2402" s="1">
        <v>44077.731944444444</v>
      </c>
      <c r="X2402" s="1">
        <v>44077.731944444444</v>
      </c>
      <c r="AC2402" t="s">
        <v>53</v>
      </c>
      <c r="AD2402">
        <v>2969795833</v>
      </c>
      <c r="AE2402" s="1">
        <v>43235.352083333331</v>
      </c>
      <c r="AF2402" t="s">
        <v>16280</v>
      </c>
      <c r="AG2402" t="s">
        <v>16281</v>
      </c>
      <c r="AH2402" t="s">
        <v>51</v>
      </c>
      <c r="AJ2402" t="s">
        <v>53</v>
      </c>
      <c r="AL2402" t="s">
        <v>78</v>
      </c>
      <c r="AO2402" t="s">
        <v>8142</v>
      </c>
    </row>
    <row r="2403" spans="1:43" x14ac:dyDescent="0.35">
      <c r="A2403" t="s">
        <v>16282</v>
      </c>
      <c r="B2403" t="s">
        <v>16283</v>
      </c>
      <c r="C2403" t="s">
        <v>2016</v>
      </c>
      <c r="F2403" t="s">
        <v>16284</v>
      </c>
      <c r="H2403" t="s">
        <v>16285</v>
      </c>
      <c r="I2403" t="s">
        <v>464</v>
      </c>
      <c r="J2403" t="s">
        <v>16286</v>
      </c>
      <c r="K2403" t="s">
        <v>16287</v>
      </c>
      <c r="M2403" t="s">
        <v>137</v>
      </c>
      <c r="N2403" t="s">
        <v>213</v>
      </c>
      <c r="O2403">
        <v>80216</v>
      </c>
      <c r="P2403" t="s">
        <v>50</v>
      </c>
      <c r="U2403" s="1">
        <v>44077.338194444441</v>
      </c>
      <c r="V2403" s="1">
        <v>44077.338194444441</v>
      </c>
      <c r="W2403" s="1">
        <v>44077.364583333336</v>
      </c>
      <c r="X2403" s="1">
        <v>44077.364583333336</v>
      </c>
      <c r="AC2403" t="s">
        <v>53</v>
      </c>
      <c r="AD2403">
        <v>2969706690</v>
      </c>
      <c r="AE2403" s="1">
        <v>42590.489583333336</v>
      </c>
      <c r="AF2403" t="s">
        <v>16288</v>
      </c>
      <c r="AG2403" t="s">
        <v>16289</v>
      </c>
      <c r="AH2403" t="s">
        <v>53</v>
      </c>
      <c r="AJ2403" t="s">
        <v>53</v>
      </c>
      <c r="AK2403" t="s">
        <v>7279</v>
      </c>
      <c r="AL2403" t="s">
        <v>78</v>
      </c>
      <c r="AO2403" t="s">
        <v>54</v>
      </c>
      <c r="AP2403" s="1">
        <v>45476.57916666667</v>
      </c>
    </row>
    <row r="2404" spans="1:43" x14ac:dyDescent="0.35">
      <c r="A2404" t="s">
        <v>16290</v>
      </c>
      <c r="B2404" t="s">
        <v>16291</v>
      </c>
      <c r="C2404" t="s">
        <v>4272</v>
      </c>
      <c r="F2404" t="s">
        <v>16292</v>
      </c>
      <c r="G2404" t="s">
        <v>16293</v>
      </c>
      <c r="H2404" t="s">
        <v>16294</v>
      </c>
      <c r="I2404" t="s">
        <v>271</v>
      </c>
      <c r="J2404" t="s">
        <v>16295</v>
      </c>
      <c r="K2404" t="s">
        <v>16296</v>
      </c>
      <c r="M2404" t="s">
        <v>14292</v>
      </c>
      <c r="N2404" t="s">
        <v>798</v>
      </c>
      <c r="O2404">
        <v>79464</v>
      </c>
      <c r="P2404" t="s">
        <v>50</v>
      </c>
      <c r="U2404" s="1">
        <v>44078</v>
      </c>
      <c r="V2404" s="1">
        <v>44078</v>
      </c>
      <c r="W2404" s="1">
        <v>44082.488888888889</v>
      </c>
      <c r="X2404" s="1">
        <v>44082.488888888889</v>
      </c>
      <c r="AC2404" t="s">
        <v>53</v>
      </c>
      <c r="AD2404">
        <v>2969648203</v>
      </c>
      <c r="AE2404" s="1">
        <v>41920.443749999999</v>
      </c>
      <c r="AF2404" t="s">
        <v>16297</v>
      </c>
      <c r="AG2404" t="s">
        <v>16298</v>
      </c>
      <c r="AH2404" t="s">
        <v>51</v>
      </c>
      <c r="AJ2404" t="s">
        <v>53</v>
      </c>
      <c r="AL2404" t="s">
        <v>78</v>
      </c>
      <c r="AO2404" t="s">
        <v>5443</v>
      </c>
    </row>
    <row r="2405" spans="1:43" x14ac:dyDescent="0.35">
      <c r="A2405" t="s">
        <v>16299</v>
      </c>
      <c r="B2405" t="s">
        <v>16300</v>
      </c>
      <c r="C2405" t="s">
        <v>443</v>
      </c>
      <c r="F2405" t="s">
        <v>16301</v>
      </c>
      <c r="H2405" t="s">
        <v>16302</v>
      </c>
      <c r="J2405" t="s">
        <v>16303</v>
      </c>
      <c r="K2405" t="s">
        <v>16304</v>
      </c>
      <c r="M2405" t="s">
        <v>159</v>
      </c>
      <c r="N2405" t="s">
        <v>65</v>
      </c>
      <c r="O2405">
        <v>80915</v>
      </c>
      <c r="P2405" t="s">
        <v>50</v>
      </c>
      <c r="U2405" s="1">
        <v>44079</v>
      </c>
      <c r="V2405" s="1">
        <v>44079</v>
      </c>
      <c r="W2405" s="1">
        <v>44079.67083333333</v>
      </c>
      <c r="X2405" s="1">
        <v>44079.67083333333</v>
      </c>
      <c r="AC2405" t="s">
        <v>53</v>
      </c>
      <c r="AD2405">
        <v>2970009600</v>
      </c>
      <c r="AE2405" s="1">
        <v>44096.376388888886</v>
      </c>
      <c r="AF2405" t="s">
        <v>16305</v>
      </c>
      <c r="AG2405" t="s">
        <v>16306</v>
      </c>
      <c r="AH2405" t="s">
        <v>51</v>
      </c>
      <c r="AJ2405" t="s">
        <v>53</v>
      </c>
      <c r="AL2405" t="s">
        <v>68</v>
      </c>
      <c r="AO2405" t="s">
        <v>5443</v>
      </c>
      <c r="AP2405" s="1">
        <v>45470.613194444442</v>
      </c>
      <c r="AQ2405" s="1">
        <v>45470.706944444442</v>
      </c>
    </row>
    <row r="2406" spans="1:43" x14ac:dyDescent="0.35">
      <c r="A2406" t="s">
        <v>16307</v>
      </c>
      <c r="B2406" t="s">
        <v>3348</v>
      </c>
      <c r="C2406" t="s">
        <v>10710</v>
      </c>
      <c r="F2406" t="s">
        <v>16308</v>
      </c>
      <c r="H2406" t="s">
        <v>16309</v>
      </c>
      <c r="J2406" t="s">
        <v>16310</v>
      </c>
      <c r="K2406" t="s">
        <v>16311</v>
      </c>
      <c r="M2406" t="s">
        <v>16312</v>
      </c>
      <c r="N2406" t="s">
        <v>798</v>
      </c>
      <c r="O2406">
        <v>79731</v>
      </c>
      <c r="P2406" t="s">
        <v>50</v>
      </c>
      <c r="U2406" s="1">
        <v>44079</v>
      </c>
      <c r="V2406" s="1">
        <v>44079</v>
      </c>
      <c r="W2406" s="1">
        <v>44082.482638888891</v>
      </c>
      <c r="X2406" s="1">
        <v>44082.482638888891</v>
      </c>
      <c r="AC2406" t="s">
        <v>51</v>
      </c>
      <c r="AD2406">
        <v>2969510802</v>
      </c>
      <c r="AE2406" s="1">
        <v>38394.400000000001</v>
      </c>
      <c r="AF2406" t="s">
        <v>16313</v>
      </c>
      <c r="AG2406" t="s">
        <v>16314</v>
      </c>
      <c r="AH2406" t="s">
        <v>51</v>
      </c>
      <c r="AJ2406" t="s">
        <v>53</v>
      </c>
      <c r="AL2406" t="s">
        <v>78</v>
      </c>
      <c r="AO2406" t="s">
        <v>5443</v>
      </c>
      <c r="AP2406" s="1">
        <v>45209.525000000001</v>
      </c>
    </row>
    <row r="2407" spans="1:43" x14ac:dyDescent="0.35">
      <c r="A2407" t="s">
        <v>16315</v>
      </c>
      <c r="B2407" t="s">
        <v>2453</v>
      </c>
      <c r="C2407" t="s">
        <v>16316</v>
      </c>
      <c r="F2407" t="s">
        <v>16317</v>
      </c>
      <c r="H2407" t="s">
        <v>16318</v>
      </c>
      <c r="J2407" t="s">
        <v>16319</v>
      </c>
      <c r="K2407" t="s">
        <v>16320</v>
      </c>
      <c r="M2407" t="s">
        <v>2048</v>
      </c>
      <c r="N2407" t="s">
        <v>253</v>
      </c>
      <c r="O2407">
        <v>87401</v>
      </c>
      <c r="P2407" t="s">
        <v>50</v>
      </c>
      <c r="U2407" s="1">
        <v>44079</v>
      </c>
      <c r="V2407" s="1">
        <v>44079</v>
      </c>
      <c r="W2407" s="1">
        <v>44079.64166666667</v>
      </c>
      <c r="X2407" s="1">
        <v>44079.64166666667</v>
      </c>
      <c r="AC2407" t="s">
        <v>53</v>
      </c>
      <c r="AD2407">
        <v>2970012194</v>
      </c>
      <c r="AE2407" s="1">
        <v>44104.598611111112</v>
      </c>
      <c r="AF2407" t="s">
        <v>16321</v>
      </c>
      <c r="AG2407" t="s">
        <v>16322</v>
      </c>
      <c r="AH2407" t="s">
        <v>51</v>
      </c>
      <c r="AJ2407" t="s">
        <v>53</v>
      </c>
      <c r="AL2407" t="s">
        <v>78</v>
      </c>
      <c r="AO2407" t="s">
        <v>5443</v>
      </c>
      <c r="AP2407" s="1">
        <v>45301.524305555555</v>
      </c>
      <c r="AQ2407" s="1">
        <v>45136.636805555558</v>
      </c>
    </row>
    <row r="2408" spans="1:43" x14ac:dyDescent="0.35">
      <c r="A2408" t="s">
        <v>16323</v>
      </c>
      <c r="B2408" t="s">
        <v>16324</v>
      </c>
      <c r="C2408" t="s">
        <v>97</v>
      </c>
      <c r="D2408" t="s">
        <v>1767</v>
      </c>
      <c r="F2408" t="s">
        <v>16325</v>
      </c>
      <c r="H2408" t="s">
        <v>16326</v>
      </c>
      <c r="I2408" t="s">
        <v>101</v>
      </c>
      <c r="J2408" t="s">
        <v>49</v>
      </c>
      <c r="P2408" t="s">
        <v>50</v>
      </c>
      <c r="U2408" s="1">
        <v>44082.433333333334</v>
      </c>
      <c r="V2408" s="1">
        <v>44082.433333333334</v>
      </c>
      <c r="W2408" s="1">
        <v>44082.434027777781</v>
      </c>
      <c r="X2408" s="1">
        <v>44082.434027777781</v>
      </c>
      <c r="AC2408" t="s">
        <v>53</v>
      </c>
      <c r="AD2408">
        <v>2969485219</v>
      </c>
      <c r="AE2408" s="1">
        <v>37784</v>
      </c>
      <c r="AF2408" t="s">
        <v>2021</v>
      </c>
      <c r="AG2408" t="s">
        <v>16327</v>
      </c>
      <c r="AH2408" t="s">
        <v>53</v>
      </c>
      <c r="AJ2408" t="s">
        <v>53</v>
      </c>
      <c r="AK2408" t="s">
        <v>7072</v>
      </c>
      <c r="AL2408" t="s">
        <v>78</v>
      </c>
      <c r="AO2408" t="s">
        <v>54</v>
      </c>
      <c r="AP2408" s="1">
        <v>45476.355555555558</v>
      </c>
    </row>
    <row r="2409" spans="1:43" x14ac:dyDescent="0.35">
      <c r="A2409" t="s">
        <v>16328</v>
      </c>
      <c r="B2409" t="s">
        <v>2448</v>
      </c>
      <c r="C2409" t="s">
        <v>530</v>
      </c>
      <c r="H2409" t="s">
        <v>2449</v>
      </c>
      <c r="J2409" t="s">
        <v>825</v>
      </c>
      <c r="P2409" t="s">
        <v>50</v>
      </c>
      <c r="U2409" s="1">
        <v>44083</v>
      </c>
      <c r="V2409" s="1">
        <v>44083</v>
      </c>
      <c r="W2409" s="1">
        <v>44084.55</v>
      </c>
      <c r="X2409" s="1">
        <v>44084.55</v>
      </c>
      <c r="AC2409" t="s">
        <v>53</v>
      </c>
      <c r="AD2409">
        <v>2969480621</v>
      </c>
      <c r="AE2409" s="1">
        <v>37459</v>
      </c>
      <c r="AF2409" t="s">
        <v>1850</v>
      </c>
      <c r="AG2409" t="s">
        <v>16329</v>
      </c>
      <c r="AH2409" t="s">
        <v>51</v>
      </c>
      <c r="AJ2409" t="s">
        <v>53</v>
      </c>
      <c r="AL2409" t="s">
        <v>78</v>
      </c>
      <c r="AO2409" t="s">
        <v>5443</v>
      </c>
      <c r="AP2409" s="1">
        <v>45449.488888888889</v>
      </c>
      <c r="AQ2409" s="1">
        <v>45448.549305555556</v>
      </c>
    </row>
    <row r="2410" spans="1:43" x14ac:dyDescent="0.35">
      <c r="A2410" t="s">
        <v>16330</v>
      </c>
      <c r="B2410" t="s">
        <v>8114</v>
      </c>
      <c r="C2410" t="s">
        <v>2615</v>
      </c>
      <c r="F2410" t="s">
        <v>16331</v>
      </c>
      <c r="H2410" t="s">
        <v>8116</v>
      </c>
      <c r="J2410" t="s">
        <v>8117</v>
      </c>
      <c r="O2410">
        <v>80112</v>
      </c>
      <c r="P2410" t="s">
        <v>50</v>
      </c>
      <c r="U2410" s="1">
        <v>44083</v>
      </c>
      <c r="V2410" s="1">
        <v>44083</v>
      </c>
      <c r="W2410" s="1">
        <v>44083.378472222219</v>
      </c>
      <c r="X2410" s="1">
        <v>44083.378472222219</v>
      </c>
      <c r="AC2410" t="s">
        <v>53</v>
      </c>
      <c r="AD2410">
        <v>2969726371</v>
      </c>
      <c r="AE2410" s="1">
        <v>42793.665972222225</v>
      </c>
      <c r="AF2410" t="s">
        <v>8121</v>
      </c>
      <c r="AG2410" t="s">
        <v>16332</v>
      </c>
      <c r="AH2410" t="s">
        <v>51</v>
      </c>
      <c r="AJ2410" t="s">
        <v>53</v>
      </c>
      <c r="AL2410" t="s">
        <v>78</v>
      </c>
      <c r="AO2410" t="s">
        <v>8142</v>
      </c>
    </row>
    <row r="2411" spans="1:43" x14ac:dyDescent="0.35">
      <c r="A2411" t="s">
        <v>16333</v>
      </c>
      <c r="B2411" t="s">
        <v>612</v>
      </c>
      <c r="C2411" t="s">
        <v>10466</v>
      </c>
      <c r="F2411">
        <v>9703815317</v>
      </c>
      <c r="H2411" t="s">
        <v>16333</v>
      </c>
      <c r="J2411" t="s">
        <v>16334</v>
      </c>
      <c r="K2411" t="s">
        <v>16335</v>
      </c>
      <c r="M2411" t="s">
        <v>16336</v>
      </c>
      <c r="N2411" t="s">
        <v>65</v>
      </c>
      <c r="O2411">
        <v>80644</v>
      </c>
      <c r="P2411" t="s">
        <v>50</v>
      </c>
      <c r="U2411" s="1">
        <v>44083</v>
      </c>
      <c r="V2411" s="1">
        <v>44083</v>
      </c>
      <c r="W2411" s="1">
        <v>44083.959722222222</v>
      </c>
      <c r="X2411" s="1">
        <v>44083.959722222222</v>
      </c>
      <c r="AC2411" t="s">
        <v>53</v>
      </c>
      <c r="AD2411">
        <v>1000000001</v>
      </c>
      <c r="AE2411" s="1">
        <v>39973.351388888892</v>
      </c>
      <c r="AF2411" t="s">
        <v>3377</v>
      </c>
      <c r="AG2411" t="s">
        <v>16337</v>
      </c>
      <c r="AH2411" t="s">
        <v>51</v>
      </c>
      <c r="AJ2411" t="s">
        <v>53</v>
      </c>
      <c r="AL2411" t="s">
        <v>78</v>
      </c>
      <c r="AO2411" t="s">
        <v>5443</v>
      </c>
      <c r="AP2411" s="1">
        <v>44603.515277777777</v>
      </c>
      <c r="AQ2411" s="1">
        <v>44084.390277777777</v>
      </c>
    </row>
    <row r="2412" spans="1:43" x14ac:dyDescent="0.35">
      <c r="A2412" t="s">
        <v>16338</v>
      </c>
      <c r="B2412" t="s">
        <v>16339</v>
      </c>
      <c r="C2412" t="s">
        <v>16340</v>
      </c>
      <c r="F2412" t="s">
        <v>16341</v>
      </c>
      <c r="G2412">
        <v>7742653137</v>
      </c>
      <c r="H2412" t="s">
        <v>16342</v>
      </c>
      <c r="I2412" t="s">
        <v>464</v>
      </c>
      <c r="J2412" t="s">
        <v>465</v>
      </c>
      <c r="K2412" t="s">
        <v>16343</v>
      </c>
      <c r="M2412" t="s">
        <v>16344</v>
      </c>
      <c r="N2412">
        <v>-1</v>
      </c>
      <c r="O2412" s="2" t="s">
        <v>16345</v>
      </c>
      <c r="P2412" t="s">
        <v>50</v>
      </c>
      <c r="U2412" s="1">
        <v>44083</v>
      </c>
      <c r="V2412" s="1">
        <v>44083</v>
      </c>
      <c r="AC2412" t="s">
        <v>53</v>
      </c>
      <c r="AD2412">
        <v>2969543968</v>
      </c>
      <c r="AE2412" s="1">
        <v>40032.470138888886</v>
      </c>
      <c r="AG2412" t="s">
        <v>16346</v>
      </c>
      <c r="AH2412" t="s">
        <v>51</v>
      </c>
      <c r="AJ2412" t="s">
        <v>53</v>
      </c>
      <c r="AO2412" t="s">
        <v>8142</v>
      </c>
    </row>
    <row r="2413" spans="1:43" x14ac:dyDescent="0.35">
      <c r="A2413" t="s">
        <v>16347</v>
      </c>
      <c r="B2413" t="s">
        <v>16348</v>
      </c>
      <c r="C2413" t="s">
        <v>1471</v>
      </c>
      <c r="F2413">
        <f>1505-463-2140</f>
        <v>-1098</v>
      </c>
      <c r="H2413" t="s">
        <v>16347</v>
      </c>
      <c r="J2413" t="s">
        <v>16349</v>
      </c>
      <c r="N2413" t="s">
        <v>398</v>
      </c>
      <c r="O2413">
        <v>87196</v>
      </c>
      <c r="P2413" t="s">
        <v>50</v>
      </c>
      <c r="U2413" s="1">
        <v>44084</v>
      </c>
      <c r="V2413" s="1">
        <v>44084</v>
      </c>
      <c r="W2413" s="1">
        <v>44084.368750000001</v>
      </c>
      <c r="X2413" s="1">
        <v>44084.368750000001</v>
      </c>
      <c r="AC2413" t="s">
        <v>53</v>
      </c>
      <c r="AD2413">
        <v>2969987593</v>
      </c>
      <c r="AE2413" s="1">
        <v>44021.356944444444</v>
      </c>
      <c r="AF2413" t="s">
        <v>16350</v>
      </c>
      <c r="AG2413" t="s">
        <v>16351</v>
      </c>
      <c r="AH2413" t="s">
        <v>51</v>
      </c>
      <c r="AJ2413" t="s">
        <v>53</v>
      </c>
      <c r="AL2413" t="s">
        <v>78</v>
      </c>
      <c r="AO2413" t="s">
        <v>8142</v>
      </c>
    </row>
    <row r="2414" spans="1:43" x14ac:dyDescent="0.35">
      <c r="A2414" t="s">
        <v>16352</v>
      </c>
      <c r="B2414" t="s">
        <v>16353</v>
      </c>
      <c r="C2414" t="s">
        <v>812</v>
      </c>
      <c r="D2414" t="s">
        <v>1429</v>
      </c>
      <c r="F2414" t="s">
        <v>16354</v>
      </c>
      <c r="H2414" t="s">
        <v>16355</v>
      </c>
      <c r="I2414" t="s">
        <v>464</v>
      </c>
      <c r="J2414" t="s">
        <v>6387</v>
      </c>
      <c r="K2414" t="s">
        <v>13097</v>
      </c>
      <c r="M2414" t="s">
        <v>5488</v>
      </c>
      <c r="N2414" t="s">
        <v>1515</v>
      </c>
      <c r="O2414" t="s">
        <v>13098</v>
      </c>
      <c r="P2414" t="s">
        <v>50</v>
      </c>
      <c r="U2414" s="1">
        <v>44084</v>
      </c>
      <c r="V2414" s="1">
        <v>44084</v>
      </c>
      <c r="AC2414" t="s">
        <v>53</v>
      </c>
      <c r="AD2414">
        <v>2969484892</v>
      </c>
      <c r="AE2414" s="1">
        <v>37756</v>
      </c>
      <c r="AG2414" t="s">
        <v>16356</v>
      </c>
      <c r="AH2414" t="s">
        <v>51</v>
      </c>
      <c r="AJ2414" t="s">
        <v>53</v>
      </c>
      <c r="AO2414" t="s">
        <v>8142</v>
      </c>
    </row>
    <row r="2415" spans="1:43" x14ac:dyDescent="0.35">
      <c r="A2415" t="s">
        <v>16357</v>
      </c>
      <c r="B2415" t="s">
        <v>16358</v>
      </c>
      <c r="C2415" t="s">
        <v>1732</v>
      </c>
      <c r="D2415" t="s">
        <v>437</v>
      </c>
      <c r="F2415" t="s">
        <v>47</v>
      </c>
      <c r="H2415" t="s">
        <v>16359</v>
      </c>
      <c r="I2415" t="s">
        <v>101</v>
      </c>
      <c r="J2415" t="s">
        <v>85</v>
      </c>
      <c r="P2415" t="s">
        <v>50</v>
      </c>
      <c r="U2415" s="1">
        <v>44084.697222222225</v>
      </c>
      <c r="V2415" s="1">
        <v>44084.697222222225</v>
      </c>
      <c r="W2415" s="1">
        <v>44084.697222222225</v>
      </c>
      <c r="X2415" s="1">
        <v>44084.697222222225</v>
      </c>
      <c r="AC2415" t="s">
        <v>53</v>
      </c>
      <c r="AD2415">
        <v>2969485219</v>
      </c>
      <c r="AE2415" s="1">
        <v>37784</v>
      </c>
      <c r="AF2415" t="s">
        <v>2021</v>
      </c>
      <c r="AG2415" t="s">
        <v>16360</v>
      </c>
      <c r="AH2415" t="s">
        <v>53</v>
      </c>
      <c r="AJ2415" t="s">
        <v>53</v>
      </c>
      <c r="AK2415" t="s">
        <v>7072</v>
      </c>
      <c r="AL2415" t="s">
        <v>78</v>
      </c>
      <c r="AO2415" t="s">
        <v>54</v>
      </c>
    </row>
    <row r="2416" spans="1:43" x14ac:dyDescent="0.35">
      <c r="A2416" t="s">
        <v>16361</v>
      </c>
      <c r="B2416" t="s">
        <v>16362</v>
      </c>
      <c r="C2416" t="s">
        <v>4809</v>
      </c>
      <c r="F2416">
        <v>3038530933</v>
      </c>
      <c r="H2416" t="s">
        <v>16363</v>
      </c>
      <c r="I2416" t="s">
        <v>61</v>
      </c>
      <c r="J2416" t="s">
        <v>16364</v>
      </c>
      <c r="K2416" t="s">
        <v>16365</v>
      </c>
      <c r="M2416" t="s">
        <v>16366</v>
      </c>
      <c r="N2416" t="s">
        <v>213</v>
      </c>
      <c r="O2416">
        <v>80022</v>
      </c>
      <c r="P2416" t="s">
        <v>50</v>
      </c>
      <c r="U2416" s="1">
        <v>44084.728472222225</v>
      </c>
      <c r="V2416" s="1">
        <v>44084.728472222225</v>
      </c>
      <c r="W2416" s="1">
        <v>44084.745138888888</v>
      </c>
      <c r="X2416" s="1">
        <v>44084.745138888888</v>
      </c>
      <c r="AC2416" t="s">
        <v>53</v>
      </c>
      <c r="AD2416">
        <v>2970007221</v>
      </c>
      <c r="AE2416" s="1">
        <v>44084.743750000001</v>
      </c>
      <c r="AF2416" t="s">
        <v>16367</v>
      </c>
      <c r="AG2416" t="s">
        <v>16368</v>
      </c>
      <c r="AH2416" t="s">
        <v>53</v>
      </c>
      <c r="AJ2416" t="s">
        <v>53</v>
      </c>
      <c r="AK2416" t="s">
        <v>8166</v>
      </c>
      <c r="AL2416" t="s">
        <v>78</v>
      </c>
      <c r="AO2416" t="s">
        <v>54</v>
      </c>
      <c r="AP2416" s="1">
        <v>44552.569444444445</v>
      </c>
    </row>
    <row r="2417" spans="1:43" x14ac:dyDescent="0.35">
      <c r="A2417" t="s">
        <v>16369</v>
      </c>
      <c r="B2417" t="s">
        <v>16370</v>
      </c>
      <c r="C2417" t="s">
        <v>587</v>
      </c>
      <c r="F2417" t="s">
        <v>16371</v>
      </c>
      <c r="H2417" t="s">
        <v>16369</v>
      </c>
      <c r="J2417" t="s">
        <v>12818</v>
      </c>
      <c r="P2417" t="s">
        <v>50</v>
      </c>
      <c r="U2417" s="1">
        <v>44088</v>
      </c>
      <c r="V2417" s="1">
        <v>44088</v>
      </c>
      <c r="W2417" s="1">
        <v>44139.422222222223</v>
      </c>
      <c r="X2417" s="1">
        <v>44139.422222222223</v>
      </c>
      <c r="AC2417" t="s">
        <v>53</v>
      </c>
      <c r="AD2417">
        <v>2969608846</v>
      </c>
      <c r="AE2417" s="1">
        <v>41666.397916666669</v>
      </c>
      <c r="AF2417" t="s">
        <v>12821</v>
      </c>
      <c r="AG2417" t="s">
        <v>16372</v>
      </c>
      <c r="AH2417" t="s">
        <v>51</v>
      </c>
      <c r="AJ2417" t="s">
        <v>53</v>
      </c>
      <c r="AL2417" t="s">
        <v>78</v>
      </c>
      <c r="AO2417" t="s">
        <v>8142</v>
      </c>
    </row>
    <row r="2418" spans="1:43" x14ac:dyDescent="0.35">
      <c r="A2418" t="s">
        <v>16373</v>
      </c>
      <c r="B2418" t="s">
        <v>16374</v>
      </c>
      <c r="C2418" t="s">
        <v>765</v>
      </c>
      <c r="F2418" t="s">
        <v>16375</v>
      </c>
      <c r="H2418" t="s">
        <v>16373</v>
      </c>
      <c r="J2418" t="s">
        <v>9778</v>
      </c>
      <c r="K2418" t="s">
        <v>16376</v>
      </c>
      <c r="M2418" t="s">
        <v>9780</v>
      </c>
      <c r="N2418" t="s">
        <v>9781</v>
      </c>
      <c r="O2418">
        <v>56310</v>
      </c>
      <c r="P2418" t="s">
        <v>50</v>
      </c>
      <c r="U2418" s="1">
        <v>44088</v>
      </c>
      <c r="V2418" s="1">
        <v>44088</v>
      </c>
      <c r="W2418" s="1">
        <v>44091.375</v>
      </c>
      <c r="X2418" s="1">
        <v>44091.375</v>
      </c>
      <c r="AC2418" t="s">
        <v>53</v>
      </c>
      <c r="AD2418">
        <v>2969506030</v>
      </c>
      <c r="AE2418" s="1">
        <v>38097.646527777775</v>
      </c>
      <c r="AF2418" t="s">
        <v>9782</v>
      </c>
      <c r="AG2418" t="s">
        <v>16377</v>
      </c>
      <c r="AH2418" t="s">
        <v>51</v>
      </c>
      <c r="AJ2418" t="s">
        <v>53</v>
      </c>
      <c r="AL2418" t="s">
        <v>78</v>
      </c>
      <c r="AO2418" t="s">
        <v>5443</v>
      </c>
      <c r="AP2418" s="1">
        <v>45467.60833333333</v>
      </c>
      <c r="AQ2418" s="1">
        <v>45467.609027777777</v>
      </c>
    </row>
    <row r="2419" spans="1:43" x14ac:dyDescent="0.35">
      <c r="A2419" t="s">
        <v>16378</v>
      </c>
      <c r="B2419" t="s">
        <v>16379</v>
      </c>
      <c r="C2419" t="s">
        <v>622</v>
      </c>
      <c r="F2419">
        <f>1402-750-8378</f>
        <v>-7726</v>
      </c>
      <c r="H2419" t="s">
        <v>16378</v>
      </c>
      <c r="J2419" t="s">
        <v>1910</v>
      </c>
      <c r="N2419" t="s">
        <v>15086</v>
      </c>
      <c r="O2419">
        <v>47601</v>
      </c>
      <c r="P2419" t="s">
        <v>50</v>
      </c>
      <c r="U2419" s="1">
        <v>44088</v>
      </c>
      <c r="V2419" s="1">
        <v>44088</v>
      </c>
      <c r="AC2419" t="s">
        <v>53</v>
      </c>
      <c r="AD2419">
        <v>2969735272</v>
      </c>
      <c r="AE2419" s="1">
        <v>42845.40902777778</v>
      </c>
      <c r="AG2419" t="s">
        <v>16380</v>
      </c>
      <c r="AH2419" t="s">
        <v>51</v>
      </c>
      <c r="AJ2419" t="s">
        <v>53</v>
      </c>
      <c r="AO2419" t="s">
        <v>8142</v>
      </c>
    </row>
    <row r="2420" spans="1:43" x14ac:dyDescent="0.35">
      <c r="A2420" t="s">
        <v>16381</v>
      </c>
      <c r="B2420" t="s">
        <v>16382</v>
      </c>
      <c r="C2420" t="s">
        <v>5978</v>
      </c>
      <c r="D2420" t="s">
        <v>98</v>
      </c>
      <c r="F2420" t="s">
        <v>16383</v>
      </c>
      <c r="H2420" t="s">
        <v>16384</v>
      </c>
      <c r="I2420" t="s">
        <v>61</v>
      </c>
      <c r="J2420" t="s">
        <v>407</v>
      </c>
      <c r="P2420" t="s">
        <v>50</v>
      </c>
      <c r="U2420" s="1">
        <v>44088.40625</v>
      </c>
      <c r="V2420" s="1">
        <v>44088.40625</v>
      </c>
      <c r="W2420" s="1">
        <v>44088.408333333333</v>
      </c>
      <c r="X2420" s="1">
        <v>44088.408333333333</v>
      </c>
      <c r="AC2420" t="s">
        <v>53</v>
      </c>
      <c r="AD2420">
        <v>2969475309</v>
      </c>
      <c r="AE2420" s="1">
        <v>37159</v>
      </c>
      <c r="AF2420" t="s">
        <v>2264</v>
      </c>
      <c r="AG2420" t="s">
        <v>16385</v>
      </c>
      <c r="AH2420" t="s">
        <v>53</v>
      </c>
      <c r="AJ2420" t="s">
        <v>53</v>
      </c>
      <c r="AK2420" t="s">
        <v>7072</v>
      </c>
      <c r="AL2420" t="s">
        <v>78</v>
      </c>
      <c r="AO2420" t="s">
        <v>54</v>
      </c>
      <c r="AP2420" s="1">
        <v>44293.586111111108</v>
      </c>
      <c r="AQ2420" s="1">
        <v>44293.595833333333</v>
      </c>
    </row>
    <row r="2421" spans="1:43" x14ac:dyDescent="0.35">
      <c r="A2421" t="s">
        <v>16386</v>
      </c>
      <c r="B2421" t="s">
        <v>1110</v>
      </c>
      <c r="C2421" t="s">
        <v>2016</v>
      </c>
      <c r="F2421">
        <v>3037107500</v>
      </c>
      <c r="H2421" t="s">
        <v>16386</v>
      </c>
      <c r="J2421" t="s">
        <v>16387</v>
      </c>
      <c r="U2421" s="1">
        <v>44089</v>
      </c>
      <c r="V2421" s="1">
        <v>44089</v>
      </c>
      <c r="W2421" s="1">
        <v>44089.279166666667</v>
      </c>
      <c r="X2421" s="1">
        <v>44089.279166666667</v>
      </c>
      <c r="AC2421" t="s">
        <v>53</v>
      </c>
      <c r="AD2421">
        <v>2969942923</v>
      </c>
      <c r="AE2421" s="1">
        <v>43837.429861111108</v>
      </c>
      <c r="AF2421" t="s">
        <v>16388</v>
      </c>
      <c r="AG2421" t="s">
        <v>16389</v>
      </c>
      <c r="AH2421" t="s">
        <v>51</v>
      </c>
      <c r="AJ2421" t="s">
        <v>53</v>
      </c>
      <c r="AL2421" t="s">
        <v>78</v>
      </c>
      <c r="AO2421" t="s">
        <v>8142</v>
      </c>
      <c r="AP2421" s="1">
        <v>44972.442361111112</v>
      </c>
    </row>
    <row r="2422" spans="1:43" x14ac:dyDescent="0.35">
      <c r="A2422" t="s">
        <v>16390</v>
      </c>
      <c r="B2422" t="s">
        <v>16391</v>
      </c>
      <c r="C2422" t="s">
        <v>383</v>
      </c>
      <c r="F2422">
        <v>5053451133</v>
      </c>
      <c r="H2422" t="s">
        <v>16390</v>
      </c>
      <c r="J2422" t="s">
        <v>16392</v>
      </c>
      <c r="K2422" t="s">
        <v>16393</v>
      </c>
      <c r="M2422" t="s">
        <v>419</v>
      </c>
      <c r="N2422" t="s">
        <v>253</v>
      </c>
      <c r="O2422">
        <v>87107</v>
      </c>
      <c r="P2422" t="s">
        <v>50</v>
      </c>
      <c r="U2422" s="1">
        <v>44089</v>
      </c>
      <c r="V2422" s="1">
        <v>44089</v>
      </c>
      <c r="W2422" s="1">
        <v>44089.574999999997</v>
      </c>
      <c r="X2422" s="1">
        <v>44089.574999999997</v>
      </c>
      <c r="AC2422" t="s">
        <v>53</v>
      </c>
      <c r="AD2422">
        <v>2970008784</v>
      </c>
      <c r="AE2422" s="1">
        <v>44091.464583333334</v>
      </c>
      <c r="AF2422" t="s">
        <v>16394</v>
      </c>
      <c r="AG2422" t="s">
        <v>16395</v>
      </c>
      <c r="AH2422" t="s">
        <v>51</v>
      </c>
      <c r="AJ2422" t="s">
        <v>53</v>
      </c>
      <c r="AL2422" t="s">
        <v>78</v>
      </c>
      <c r="AO2422" t="s">
        <v>5443</v>
      </c>
      <c r="AP2422" s="1">
        <v>45065.588194444441</v>
      </c>
    </row>
    <row r="2423" spans="1:43" x14ac:dyDescent="0.35">
      <c r="A2423" t="s">
        <v>16396</v>
      </c>
      <c r="B2423" t="s">
        <v>16397</v>
      </c>
      <c r="C2423" t="s">
        <v>4416</v>
      </c>
      <c r="F2423" t="s">
        <v>16398</v>
      </c>
      <c r="H2423" t="s">
        <v>16396</v>
      </c>
      <c r="J2423" t="s">
        <v>16399</v>
      </c>
      <c r="K2423" t="s">
        <v>16400</v>
      </c>
      <c r="M2423" t="s">
        <v>4133</v>
      </c>
      <c r="N2423" t="s">
        <v>65</v>
      </c>
      <c r="O2423">
        <v>80516</v>
      </c>
      <c r="P2423" t="s">
        <v>50</v>
      </c>
      <c r="U2423" s="1">
        <v>44089</v>
      </c>
      <c r="V2423" s="1">
        <v>44089</v>
      </c>
      <c r="W2423" s="1">
        <v>44091.447222222225</v>
      </c>
      <c r="X2423" s="1">
        <v>44091.447222222225</v>
      </c>
      <c r="AC2423" t="s">
        <v>53</v>
      </c>
      <c r="AD2423">
        <v>2969521292</v>
      </c>
      <c r="AE2423" s="1">
        <v>39009.332638888889</v>
      </c>
      <c r="AF2423" t="s">
        <v>4900</v>
      </c>
      <c r="AG2423" t="s">
        <v>16401</v>
      </c>
      <c r="AH2423" t="s">
        <v>51</v>
      </c>
      <c r="AJ2423" t="s">
        <v>53</v>
      </c>
      <c r="AL2423" t="s">
        <v>78</v>
      </c>
      <c r="AO2423" t="s">
        <v>5443</v>
      </c>
      <c r="AP2423" s="1">
        <v>45469.522222222222</v>
      </c>
      <c r="AQ2423" s="1">
        <v>44481.518750000003</v>
      </c>
    </row>
    <row r="2424" spans="1:43" x14ac:dyDescent="0.35">
      <c r="A2424" t="s">
        <v>16402</v>
      </c>
      <c r="B2424" t="s">
        <v>16403</v>
      </c>
      <c r="C2424" t="s">
        <v>587</v>
      </c>
      <c r="H2424" t="s">
        <v>16402</v>
      </c>
      <c r="J2424" t="s">
        <v>8642</v>
      </c>
      <c r="K2424" t="s">
        <v>8643</v>
      </c>
      <c r="M2424" t="s">
        <v>13493</v>
      </c>
      <c r="N2424" t="s">
        <v>4438</v>
      </c>
      <c r="O2424" t="s">
        <v>8645</v>
      </c>
      <c r="P2424" t="s">
        <v>50</v>
      </c>
      <c r="U2424" s="1">
        <v>44090</v>
      </c>
      <c r="V2424" s="1">
        <v>44090</v>
      </c>
      <c r="AC2424" t="s">
        <v>53</v>
      </c>
      <c r="AD2424">
        <v>2969482903</v>
      </c>
      <c r="AE2424" s="1">
        <v>37609</v>
      </c>
      <c r="AG2424" t="s">
        <v>16404</v>
      </c>
      <c r="AH2424" t="s">
        <v>51</v>
      </c>
      <c r="AJ2424" t="s">
        <v>53</v>
      </c>
      <c r="AO2424" t="s">
        <v>8142</v>
      </c>
    </row>
    <row r="2425" spans="1:43" x14ac:dyDescent="0.35">
      <c r="A2425" t="s">
        <v>16405</v>
      </c>
      <c r="B2425" t="s">
        <v>2339</v>
      </c>
      <c r="C2425" t="s">
        <v>2991</v>
      </c>
      <c r="H2425" t="s">
        <v>16405</v>
      </c>
      <c r="J2425" t="s">
        <v>3740</v>
      </c>
      <c r="K2425" t="s">
        <v>14993</v>
      </c>
      <c r="M2425" t="s">
        <v>14994</v>
      </c>
      <c r="N2425" t="s">
        <v>2409</v>
      </c>
      <c r="O2425">
        <v>85301</v>
      </c>
      <c r="P2425" t="s">
        <v>50</v>
      </c>
      <c r="U2425" s="1">
        <v>44090</v>
      </c>
      <c r="V2425" s="1">
        <v>44090</v>
      </c>
      <c r="AC2425" t="s">
        <v>53</v>
      </c>
      <c r="AD2425">
        <v>2969476244</v>
      </c>
      <c r="AE2425" s="1">
        <v>37207</v>
      </c>
      <c r="AG2425" t="s">
        <v>16406</v>
      </c>
      <c r="AH2425" t="s">
        <v>51</v>
      </c>
      <c r="AJ2425" t="s">
        <v>53</v>
      </c>
      <c r="AO2425" t="s">
        <v>8142</v>
      </c>
    </row>
    <row r="2426" spans="1:43" x14ac:dyDescent="0.35">
      <c r="A2426" t="s">
        <v>16407</v>
      </c>
      <c r="B2426" t="s">
        <v>2253</v>
      </c>
      <c r="C2426" t="s">
        <v>5155</v>
      </c>
      <c r="F2426" t="s">
        <v>16408</v>
      </c>
      <c r="H2426" t="s">
        <v>16407</v>
      </c>
      <c r="J2426" t="s">
        <v>523</v>
      </c>
      <c r="K2426" t="s">
        <v>13043</v>
      </c>
      <c r="M2426" t="s">
        <v>525</v>
      </c>
      <c r="N2426" t="s">
        <v>65</v>
      </c>
      <c r="O2426">
        <v>80011</v>
      </c>
      <c r="P2426" t="s">
        <v>50</v>
      </c>
      <c r="U2426" s="1">
        <v>44090</v>
      </c>
      <c r="V2426" s="1">
        <v>44090</v>
      </c>
      <c r="W2426" s="1">
        <v>44090.631944444445</v>
      </c>
      <c r="X2426" s="1">
        <v>44090.631944444445</v>
      </c>
      <c r="AC2426" t="s">
        <v>53</v>
      </c>
      <c r="AD2426">
        <v>2969481577</v>
      </c>
      <c r="AE2426" s="1">
        <v>37524</v>
      </c>
      <c r="AF2426" t="s">
        <v>526</v>
      </c>
      <c r="AG2426" t="s">
        <v>16409</v>
      </c>
      <c r="AH2426" t="s">
        <v>51</v>
      </c>
      <c r="AJ2426" t="s">
        <v>53</v>
      </c>
      <c r="AL2426" t="s">
        <v>78</v>
      </c>
      <c r="AO2426" t="s">
        <v>5443</v>
      </c>
      <c r="AP2426" s="1">
        <v>44645.651388888888</v>
      </c>
    </row>
    <row r="2427" spans="1:43" x14ac:dyDescent="0.35">
      <c r="A2427" t="s">
        <v>16410</v>
      </c>
      <c r="B2427" t="s">
        <v>14950</v>
      </c>
      <c r="C2427" t="s">
        <v>16411</v>
      </c>
      <c r="F2427" t="s">
        <v>16412</v>
      </c>
      <c r="H2427" t="s">
        <v>16413</v>
      </c>
      <c r="I2427" t="s">
        <v>394</v>
      </c>
      <c r="J2427" t="s">
        <v>16414</v>
      </c>
      <c r="K2427" t="s">
        <v>16415</v>
      </c>
      <c r="M2427" t="s">
        <v>8119</v>
      </c>
      <c r="N2427" t="s">
        <v>213</v>
      </c>
      <c r="O2427">
        <v>80112</v>
      </c>
      <c r="P2427" t="s">
        <v>50</v>
      </c>
      <c r="U2427" s="1">
        <v>44090.670138888891</v>
      </c>
      <c r="V2427" s="1">
        <v>44090.670138888891</v>
      </c>
      <c r="W2427" s="1">
        <v>44091.311111111114</v>
      </c>
      <c r="X2427" s="1">
        <v>44091.311111111114</v>
      </c>
      <c r="AC2427" t="s">
        <v>53</v>
      </c>
      <c r="AD2427">
        <v>2969847546</v>
      </c>
      <c r="AE2427" s="1">
        <v>43399.474305555559</v>
      </c>
      <c r="AF2427" t="s">
        <v>11810</v>
      </c>
      <c r="AG2427" t="s">
        <v>16416</v>
      </c>
      <c r="AH2427" t="s">
        <v>53</v>
      </c>
      <c r="AJ2427" t="s">
        <v>53</v>
      </c>
      <c r="AK2427" t="s">
        <v>16417</v>
      </c>
      <c r="AL2427" t="s">
        <v>78</v>
      </c>
      <c r="AO2427" t="s">
        <v>54</v>
      </c>
      <c r="AP2427" s="1">
        <v>45476.711805555555</v>
      </c>
    </row>
    <row r="2428" spans="1:43" x14ac:dyDescent="0.35">
      <c r="A2428" t="s">
        <v>16418</v>
      </c>
      <c r="B2428" t="s">
        <v>16419</v>
      </c>
      <c r="C2428" t="s">
        <v>12151</v>
      </c>
      <c r="F2428" t="s">
        <v>7411</v>
      </c>
      <c r="H2428" t="s">
        <v>16418</v>
      </c>
      <c r="J2428" t="s">
        <v>7413</v>
      </c>
      <c r="K2428" t="s">
        <v>16420</v>
      </c>
      <c r="M2428" t="s">
        <v>3808</v>
      </c>
      <c r="N2428" t="s">
        <v>65</v>
      </c>
      <c r="O2428">
        <v>80701</v>
      </c>
      <c r="P2428" t="s">
        <v>50</v>
      </c>
      <c r="U2428" s="1">
        <v>44091</v>
      </c>
      <c r="V2428" s="1">
        <v>44091</v>
      </c>
      <c r="W2428" s="1">
        <v>44091.544444444444</v>
      </c>
      <c r="X2428" s="1">
        <v>44091.544444444444</v>
      </c>
      <c r="AC2428" t="s">
        <v>53</v>
      </c>
      <c r="AD2428">
        <v>2969475453</v>
      </c>
      <c r="AE2428" s="1">
        <v>37166.661111111112</v>
      </c>
      <c r="AF2428" t="s">
        <v>3809</v>
      </c>
      <c r="AG2428" t="s">
        <v>16421</v>
      </c>
      <c r="AH2428" t="s">
        <v>51</v>
      </c>
      <c r="AJ2428" t="s">
        <v>53</v>
      </c>
      <c r="AL2428" t="s">
        <v>78</v>
      </c>
      <c r="AO2428" t="s">
        <v>5443</v>
      </c>
      <c r="AP2428" s="1">
        <v>44488.679861111108</v>
      </c>
      <c r="AQ2428" s="1">
        <v>44488.685416666667</v>
      </c>
    </row>
    <row r="2429" spans="1:43" x14ac:dyDescent="0.35">
      <c r="A2429" t="s">
        <v>16422</v>
      </c>
      <c r="B2429" t="s">
        <v>16423</v>
      </c>
      <c r="C2429" t="s">
        <v>11910</v>
      </c>
      <c r="F2429" t="s">
        <v>16424</v>
      </c>
      <c r="H2429" t="s">
        <v>16422</v>
      </c>
      <c r="J2429" t="s">
        <v>465</v>
      </c>
      <c r="K2429" t="s">
        <v>16425</v>
      </c>
      <c r="M2429" t="s">
        <v>16426</v>
      </c>
      <c r="N2429" t="s">
        <v>3849</v>
      </c>
      <c r="O2429">
        <v>62703</v>
      </c>
      <c r="P2429" t="s">
        <v>50</v>
      </c>
      <c r="U2429" s="1">
        <v>44092</v>
      </c>
      <c r="V2429" s="1">
        <v>44092</v>
      </c>
      <c r="AC2429" t="s">
        <v>53</v>
      </c>
      <c r="AD2429">
        <v>2969543968</v>
      </c>
      <c r="AE2429" s="1">
        <v>40032.470138888886</v>
      </c>
      <c r="AG2429" t="s">
        <v>16427</v>
      </c>
      <c r="AH2429" t="s">
        <v>51</v>
      </c>
      <c r="AJ2429" t="s">
        <v>53</v>
      </c>
      <c r="AO2429" t="s">
        <v>8142</v>
      </c>
    </row>
    <row r="2430" spans="1:43" x14ac:dyDescent="0.35">
      <c r="A2430" t="s">
        <v>16428</v>
      </c>
      <c r="B2430" t="s">
        <v>4406</v>
      </c>
      <c r="C2430" t="s">
        <v>6957</v>
      </c>
      <c r="H2430" t="s">
        <v>16429</v>
      </c>
      <c r="I2430" t="s">
        <v>61</v>
      </c>
      <c r="J2430" t="s">
        <v>62</v>
      </c>
      <c r="P2430" t="s">
        <v>50</v>
      </c>
      <c r="U2430" s="1">
        <v>44092.385416666664</v>
      </c>
      <c r="V2430" s="1">
        <v>44092.385416666664</v>
      </c>
      <c r="W2430" s="1">
        <v>44092.418749999997</v>
      </c>
      <c r="X2430" s="1">
        <v>44092.418749999997</v>
      </c>
      <c r="AC2430" t="s">
        <v>51</v>
      </c>
      <c r="AD2430">
        <v>2969479981</v>
      </c>
      <c r="AE2430" s="1">
        <v>37426</v>
      </c>
      <c r="AF2430" t="s">
        <v>1314</v>
      </c>
      <c r="AG2430" t="s">
        <v>16430</v>
      </c>
      <c r="AH2430" t="s">
        <v>53</v>
      </c>
      <c r="AJ2430" t="s">
        <v>53</v>
      </c>
      <c r="AK2430" t="s">
        <v>7761</v>
      </c>
      <c r="AL2430" t="s">
        <v>78</v>
      </c>
      <c r="AO2430" t="s">
        <v>54</v>
      </c>
      <c r="AP2430" s="1">
        <v>44262.616666666669</v>
      </c>
      <c r="AQ2430" s="1">
        <v>44260.369444444441</v>
      </c>
    </row>
    <row r="2431" spans="1:43" x14ac:dyDescent="0.35">
      <c r="A2431" t="s">
        <v>16431</v>
      </c>
      <c r="B2431" t="s">
        <v>2974</v>
      </c>
      <c r="C2431" t="s">
        <v>2615</v>
      </c>
      <c r="D2431" t="s">
        <v>98</v>
      </c>
      <c r="F2431" t="s">
        <v>16432</v>
      </c>
      <c r="H2431" t="s">
        <v>16433</v>
      </c>
      <c r="I2431" t="s">
        <v>169</v>
      </c>
      <c r="J2431" t="s">
        <v>16434</v>
      </c>
      <c r="K2431" t="s">
        <v>16435</v>
      </c>
      <c r="M2431" t="s">
        <v>3751</v>
      </c>
      <c r="N2431" t="s">
        <v>65</v>
      </c>
      <c r="O2431">
        <v>80303</v>
      </c>
      <c r="P2431" t="s">
        <v>50</v>
      </c>
      <c r="U2431" s="1">
        <v>44093.892361111109</v>
      </c>
      <c r="V2431" s="1">
        <v>44093.892361111109</v>
      </c>
      <c r="W2431" s="1">
        <v>44096.32708333333</v>
      </c>
      <c r="X2431" s="1">
        <v>44096.32708333333</v>
      </c>
      <c r="AC2431" t="s">
        <v>51</v>
      </c>
      <c r="AD2431">
        <v>2970009306</v>
      </c>
      <c r="AE2431" s="1">
        <v>44095.494444444441</v>
      </c>
      <c r="AF2431" t="s">
        <v>16436</v>
      </c>
      <c r="AG2431" t="s">
        <v>16437</v>
      </c>
      <c r="AH2431" t="s">
        <v>53</v>
      </c>
      <c r="AJ2431" t="s">
        <v>53</v>
      </c>
      <c r="AK2431" t="s">
        <v>15130</v>
      </c>
      <c r="AL2431" t="s">
        <v>68</v>
      </c>
      <c r="AO2431" t="s">
        <v>54</v>
      </c>
      <c r="AP2431" s="1">
        <v>44420.472916666666</v>
      </c>
    </row>
    <row r="2432" spans="1:43" x14ac:dyDescent="0.35">
      <c r="A2432" t="s">
        <v>16438</v>
      </c>
      <c r="B2432" t="s">
        <v>3348</v>
      </c>
      <c r="C2432" t="s">
        <v>16439</v>
      </c>
      <c r="F2432" t="s">
        <v>15654</v>
      </c>
      <c r="H2432" t="s">
        <v>15655</v>
      </c>
      <c r="J2432" t="s">
        <v>15656</v>
      </c>
      <c r="K2432" t="s">
        <v>15657</v>
      </c>
      <c r="M2432" t="s">
        <v>2800</v>
      </c>
      <c r="N2432" t="s">
        <v>65</v>
      </c>
      <c r="O2432">
        <v>80601</v>
      </c>
      <c r="P2432" t="s">
        <v>50</v>
      </c>
      <c r="U2432" s="1">
        <v>44095</v>
      </c>
      <c r="V2432" s="1">
        <v>44095</v>
      </c>
      <c r="W2432" s="1">
        <v>44095.431944444441</v>
      </c>
      <c r="X2432" s="1">
        <v>44095.431944444441</v>
      </c>
      <c r="AC2432" t="s">
        <v>53</v>
      </c>
      <c r="AD2432">
        <v>2969783181</v>
      </c>
      <c r="AE2432" s="1">
        <v>43172.738194444442</v>
      </c>
      <c r="AF2432" t="s">
        <v>15658</v>
      </c>
      <c r="AG2432" t="s">
        <v>16440</v>
      </c>
      <c r="AH2432" t="s">
        <v>51</v>
      </c>
      <c r="AJ2432" t="s">
        <v>53</v>
      </c>
      <c r="AL2432" t="s">
        <v>78</v>
      </c>
      <c r="AO2432" t="s">
        <v>5443</v>
      </c>
      <c r="AP2432" s="1">
        <v>44095.430555555555</v>
      </c>
    </row>
    <row r="2433" spans="1:43" x14ac:dyDescent="0.35">
      <c r="A2433" t="s">
        <v>16441</v>
      </c>
      <c r="B2433" t="s">
        <v>16442</v>
      </c>
      <c r="C2433" t="s">
        <v>3813</v>
      </c>
      <c r="F2433">
        <f>1443-243-5671</f>
        <v>-4471</v>
      </c>
      <c r="H2433" t="s">
        <v>16443</v>
      </c>
      <c r="J2433" t="s">
        <v>272</v>
      </c>
      <c r="K2433" t="s">
        <v>16444</v>
      </c>
      <c r="M2433" t="s">
        <v>16445</v>
      </c>
      <c r="N2433" t="s">
        <v>14820</v>
      </c>
      <c r="O2433">
        <v>21015</v>
      </c>
      <c r="P2433" t="s">
        <v>50</v>
      </c>
      <c r="U2433" s="1">
        <v>44096</v>
      </c>
      <c r="V2433" s="1">
        <v>44096</v>
      </c>
      <c r="AC2433" t="s">
        <v>53</v>
      </c>
      <c r="AD2433">
        <v>2969474461</v>
      </c>
      <c r="AE2433" s="1">
        <v>37104.381944444445</v>
      </c>
      <c r="AG2433" t="s">
        <v>16446</v>
      </c>
      <c r="AH2433" t="s">
        <v>51</v>
      </c>
      <c r="AJ2433" t="s">
        <v>53</v>
      </c>
      <c r="AO2433" t="s">
        <v>8142</v>
      </c>
    </row>
    <row r="2434" spans="1:43" x14ac:dyDescent="0.35">
      <c r="A2434" t="s">
        <v>16447</v>
      </c>
      <c r="B2434" t="s">
        <v>16448</v>
      </c>
      <c r="C2434" t="s">
        <v>13844</v>
      </c>
      <c r="H2434" t="s">
        <v>16449</v>
      </c>
      <c r="I2434" t="s">
        <v>61</v>
      </c>
      <c r="J2434" t="s">
        <v>16450</v>
      </c>
      <c r="P2434" t="s">
        <v>50</v>
      </c>
      <c r="U2434" s="1">
        <v>44096.404861111114</v>
      </c>
      <c r="V2434" s="1">
        <v>44096.404861111114</v>
      </c>
      <c r="W2434" s="1">
        <v>44096.606249999997</v>
      </c>
      <c r="X2434" s="1">
        <v>44096.606249999997</v>
      </c>
      <c r="AC2434" t="s">
        <v>51</v>
      </c>
      <c r="AD2434">
        <v>2969480024</v>
      </c>
      <c r="AE2434" s="1">
        <v>37427</v>
      </c>
      <c r="AF2434" t="s">
        <v>16451</v>
      </c>
      <c r="AG2434" t="s">
        <v>16452</v>
      </c>
      <c r="AH2434" t="s">
        <v>53</v>
      </c>
      <c r="AJ2434" t="s">
        <v>53</v>
      </c>
      <c r="AK2434" t="s">
        <v>7761</v>
      </c>
      <c r="AL2434" t="s">
        <v>78</v>
      </c>
      <c r="AO2434" t="s">
        <v>54</v>
      </c>
      <c r="AP2434" s="1">
        <v>45422.468055555553</v>
      </c>
      <c r="AQ2434" s="1">
        <v>45414.632638888892</v>
      </c>
    </row>
    <row r="2435" spans="1:43" x14ac:dyDescent="0.35">
      <c r="A2435" t="s">
        <v>16453</v>
      </c>
      <c r="B2435" t="s">
        <v>16454</v>
      </c>
      <c r="C2435" t="s">
        <v>759</v>
      </c>
      <c r="F2435" t="s">
        <v>16455</v>
      </c>
      <c r="H2435" t="s">
        <v>16456</v>
      </c>
      <c r="J2435" t="s">
        <v>16457</v>
      </c>
      <c r="K2435" t="s">
        <v>16458</v>
      </c>
      <c r="M2435" t="s">
        <v>16459</v>
      </c>
      <c r="N2435" t="s">
        <v>65</v>
      </c>
      <c r="O2435">
        <v>81428</v>
      </c>
      <c r="P2435" t="s">
        <v>50</v>
      </c>
      <c r="U2435" s="1">
        <v>44097</v>
      </c>
      <c r="V2435" s="1">
        <v>44097</v>
      </c>
      <c r="W2435" s="1">
        <v>44097.512499999997</v>
      </c>
      <c r="X2435" s="1">
        <v>44097.512499999997</v>
      </c>
      <c r="AC2435" t="s">
        <v>51</v>
      </c>
      <c r="AD2435">
        <v>2970011830</v>
      </c>
      <c r="AE2435" s="1">
        <v>44103.425694444442</v>
      </c>
      <c r="AG2435" t="s">
        <v>16460</v>
      </c>
      <c r="AH2435" t="s">
        <v>51</v>
      </c>
      <c r="AJ2435" t="s">
        <v>53</v>
      </c>
      <c r="AL2435" t="s">
        <v>291</v>
      </c>
      <c r="AO2435" t="s">
        <v>5443</v>
      </c>
      <c r="AP2435" s="1">
        <v>45348.411805555559</v>
      </c>
      <c r="AQ2435" s="1">
        <v>44136.5</v>
      </c>
    </row>
    <row r="2436" spans="1:43" x14ac:dyDescent="0.35">
      <c r="A2436" t="s">
        <v>16461</v>
      </c>
      <c r="B2436" t="s">
        <v>16462</v>
      </c>
      <c r="C2436" t="s">
        <v>3724</v>
      </c>
      <c r="F2436" t="s">
        <v>16463</v>
      </c>
      <c r="H2436" t="s">
        <v>16464</v>
      </c>
      <c r="I2436" t="s">
        <v>169</v>
      </c>
      <c r="J2436" t="s">
        <v>16465</v>
      </c>
      <c r="K2436" t="s">
        <v>16466</v>
      </c>
      <c r="M2436" t="s">
        <v>16467</v>
      </c>
      <c r="N2436" t="s">
        <v>686</v>
      </c>
      <c r="O2436">
        <v>84652</v>
      </c>
      <c r="P2436" t="s">
        <v>50</v>
      </c>
      <c r="U2436" s="1">
        <v>44097</v>
      </c>
      <c r="V2436" s="1">
        <v>44097</v>
      </c>
      <c r="W2436" s="1">
        <v>44099.413194444445</v>
      </c>
      <c r="X2436" s="1">
        <v>44099.413194444445</v>
      </c>
      <c r="AC2436" t="s">
        <v>53</v>
      </c>
      <c r="AD2436">
        <v>2969530002</v>
      </c>
      <c r="AE2436" s="1">
        <v>39455.625</v>
      </c>
      <c r="AF2436" t="s">
        <v>16468</v>
      </c>
      <c r="AG2436" t="s">
        <v>16469</v>
      </c>
      <c r="AH2436" t="s">
        <v>51</v>
      </c>
      <c r="AJ2436" t="s">
        <v>53</v>
      </c>
      <c r="AL2436" t="s">
        <v>78</v>
      </c>
      <c r="AO2436" t="s">
        <v>5443</v>
      </c>
    </row>
    <row r="2437" spans="1:43" x14ac:dyDescent="0.35">
      <c r="A2437" t="s">
        <v>16470</v>
      </c>
      <c r="B2437" t="s">
        <v>16471</v>
      </c>
      <c r="C2437" t="s">
        <v>2157</v>
      </c>
      <c r="F2437" t="s">
        <v>16472</v>
      </c>
      <c r="H2437" t="s">
        <v>16473</v>
      </c>
      <c r="J2437" t="s">
        <v>633</v>
      </c>
      <c r="K2437" t="s">
        <v>16474</v>
      </c>
      <c r="L2437" t="s">
        <v>16475</v>
      </c>
      <c r="M2437" t="s">
        <v>2783</v>
      </c>
      <c r="N2437" t="s">
        <v>264</v>
      </c>
      <c r="O2437">
        <v>77002</v>
      </c>
      <c r="P2437" t="s">
        <v>50</v>
      </c>
      <c r="U2437" s="1">
        <v>44099</v>
      </c>
      <c r="V2437" s="1">
        <v>44099</v>
      </c>
      <c r="AC2437" t="s">
        <v>53</v>
      </c>
      <c r="AD2437">
        <v>2969545691</v>
      </c>
      <c r="AE2437" s="1">
        <v>40101.513194444444</v>
      </c>
      <c r="AG2437" t="s">
        <v>16476</v>
      </c>
      <c r="AH2437" t="s">
        <v>51</v>
      </c>
      <c r="AJ2437" t="s">
        <v>53</v>
      </c>
      <c r="AO2437" t="s">
        <v>8142</v>
      </c>
    </row>
    <row r="2438" spans="1:43" x14ac:dyDescent="0.35">
      <c r="A2438" t="s">
        <v>16477</v>
      </c>
      <c r="B2438" t="s">
        <v>12728</v>
      </c>
      <c r="C2438" t="s">
        <v>218</v>
      </c>
      <c r="H2438" t="s">
        <v>16478</v>
      </c>
      <c r="J2438" t="s">
        <v>710</v>
      </c>
      <c r="P2438" t="s">
        <v>50</v>
      </c>
      <c r="U2438" s="1">
        <v>44099</v>
      </c>
      <c r="V2438" s="1">
        <v>44099</v>
      </c>
      <c r="W2438" s="1">
        <v>44103.506944444445</v>
      </c>
      <c r="X2438" s="1">
        <v>44103.506944444445</v>
      </c>
      <c r="AC2438" t="s">
        <v>53</v>
      </c>
      <c r="AD2438">
        <v>2969477838</v>
      </c>
      <c r="AE2438" s="1">
        <v>37309</v>
      </c>
      <c r="AF2438" t="s">
        <v>711</v>
      </c>
      <c r="AG2438" t="s">
        <v>16479</v>
      </c>
      <c r="AH2438" t="s">
        <v>51</v>
      </c>
      <c r="AJ2438" t="s">
        <v>53</v>
      </c>
      <c r="AL2438" t="s">
        <v>78</v>
      </c>
      <c r="AO2438" t="s">
        <v>5443</v>
      </c>
      <c r="AP2438" s="1">
        <v>45476.393055555556</v>
      </c>
      <c r="AQ2438" s="1">
        <v>45476.481249999997</v>
      </c>
    </row>
    <row r="2439" spans="1:43" x14ac:dyDescent="0.35">
      <c r="A2439" t="s">
        <v>16480</v>
      </c>
      <c r="B2439" t="s">
        <v>16481</v>
      </c>
      <c r="C2439" t="s">
        <v>2016</v>
      </c>
      <c r="D2439" t="s">
        <v>922</v>
      </c>
      <c r="F2439" t="s">
        <v>16482</v>
      </c>
      <c r="G2439" t="s">
        <v>16483</v>
      </c>
      <c r="H2439" t="s">
        <v>16484</v>
      </c>
      <c r="I2439" t="s">
        <v>101</v>
      </c>
      <c r="J2439" t="s">
        <v>6431</v>
      </c>
      <c r="K2439" t="s">
        <v>16485</v>
      </c>
      <c r="M2439" t="s">
        <v>2468</v>
      </c>
      <c r="N2439" t="s">
        <v>124</v>
      </c>
      <c r="O2439">
        <v>87110</v>
      </c>
      <c r="P2439" t="s">
        <v>50</v>
      </c>
      <c r="Q2439" t="s">
        <v>502</v>
      </c>
      <c r="R2439" t="s">
        <v>16486</v>
      </c>
      <c r="S2439" t="s">
        <v>856</v>
      </c>
      <c r="T2439">
        <v>34972</v>
      </c>
      <c r="U2439" s="1">
        <v>39764.287499999999</v>
      </c>
      <c r="V2439" s="1">
        <v>44099.426388888889</v>
      </c>
      <c r="W2439" s="1">
        <v>39764.359027777777</v>
      </c>
      <c r="X2439" s="1">
        <v>43360.7</v>
      </c>
      <c r="Y2439" s="1">
        <v>42643.629861111112</v>
      </c>
      <c r="AC2439" t="s">
        <v>51</v>
      </c>
      <c r="AD2439">
        <v>2969503311</v>
      </c>
      <c r="AE2439" s="1">
        <v>37916</v>
      </c>
      <c r="AF2439" t="s">
        <v>13402</v>
      </c>
      <c r="AG2439" t="s">
        <v>16487</v>
      </c>
      <c r="AH2439" t="s">
        <v>53</v>
      </c>
      <c r="AJ2439" t="s">
        <v>53</v>
      </c>
      <c r="AL2439" t="s">
        <v>68</v>
      </c>
      <c r="AO2439" t="s">
        <v>54</v>
      </c>
      <c r="AP2439" s="1">
        <v>45475.479861111111</v>
      </c>
      <c r="AQ2439" s="1">
        <v>45474.424305555556</v>
      </c>
    </row>
    <row r="2440" spans="1:43" x14ac:dyDescent="0.35">
      <c r="A2440" t="s">
        <v>16488</v>
      </c>
      <c r="B2440" t="s">
        <v>16489</v>
      </c>
      <c r="C2440" t="s">
        <v>403</v>
      </c>
      <c r="H2440" t="s">
        <v>16490</v>
      </c>
      <c r="I2440" t="s">
        <v>61</v>
      </c>
      <c r="J2440" t="s">
        <v>10274</v>
      </c>
      <c r="P2440" t="s">
        <v>50</v>
      </c>
      <c r="U2440" s="1">
        <v>44099.531944444447</v>
      </c>
      <c r="V2440" s="1">
        <v>44099.531944444447</v>
      </c>
      <c r="W2440" s="1">
        <v>44105.414583333331</v>
      </c>
      <c r="X2440" s="1">
        <v>44105.414583333331</v>
      </c>
      <c r="AC2440" t="s">
        <v>53</v>
      </c>
      <c r="AD2440">
        <v>2969475309</v>
      </c>
      <c r="AE2440" s="1">
        <v>37159</v>
      </c>
      <c r="AF2440" t="s">
        <v>10030</v>
      </c>
      <c r="AG2440" t="s">
        <v>16491</v>
      </c>
      <c r="AH2440" t="s">
        <v>53</v>
      </c>
      <c r="AJ2440" t="s">
        <v>53</v>
      </c>
      <c r="AK2440" t="s">
        <v>13346</v>
      </c>
      <c r="AL2440" t="s">
        <v>78</v>
      </c>
      <c r="AO2440" t="s">
        <v>54</v>
      </c>
      <c r="AP2440" s="1">
        <v>44159.522222222222</v>
      </c>
    </row>
    <row r="2441" spans="1:43" x14ac:dyDescent="0.35">
      <c r="A2441" t="s">
        <v>16492</v>
      </c>
      <c r="B2441" t="s">
        <v>16493</v>
      </c>
      <c r="C2441" t="s">
        <v>106</v>
      </c>
      <c r="F2441">
        <f>1575-234-1483</f>
        <v>-142</v>
      </c>
      <c r="H2441" t="s">
        <v>16492</v>
      </c>
      <c r="J2441" t="s">
        <v>16494</v>
      </c>
      <c r="N2441" t="s">
        <v>398</v>
      </c>
      <c r="O2441">
        <v>88220</v>
      </c>
      <c r="P2441" t="s">
        <v>50</v>
      </c>
      <c r="U2441" s="1">
        <v>44102</v>
      </c>
      <c r="V2441" s="1">
        <v>44102</v>
      </c>
      <c r="W2441" s="1">
        <v>44102.729861111111</v>
      </c>
      <c r="X2441" s="1">
        <v>44102.729861111111</v>
      </c>
      <c r="AC2441" t="s">
        <v>53</v>
      </c>
      <c r="AD2441">
        <v>1000000001</v>
      </c>
      <c r="AE2441" s="1">
        <v>39973.351388888892</v>
      </c>
      <c r="AF2441" t="s">
        <v>3377</v>
      </c>
      <c r="AG2441" t="s">
        <v>16495</v>
      </c>
      <c r="AH2441" t="s">
        <v>51</v>
      </c>
      <c r="AJ2441" t="s">
        <v>53</v>
      </c>
      <c r="AL2441" t="s">
        <v>78</v>
      </c>
      <c r="AO2441" t="s">
        <v>8142</v>
      </c>
      <c r="AP2441" s="1">
        <v>44916.822222222225</v>
      </c>
      <c r="AQ2441" s="1">
        <v>44135.852777777778</v>
      </c>
    </row>
    <row r="2442" spans="1:43" x14ac:dyDescent="0.35">
      <c r="A2442" t="s">
        <v>16496</v>
      </c>
      <c r="B2442" t="s">
        <v>6649</v>
      </c>
      <c r="C2442" t="s">
        <v>16497</v>
      </c>
      <c r="D2442" t="s">
        <v>654</v>
      </c>
      <c r="F2442" t="s">
        <v>47</v>
      </c>
      <c r="H2442" t="s">
        <v>16498</v>
      </c>
      <c r="I2442" t="s">
        <v>101</v>
      </c>
      <c r="J2442" t="s">
        <v>85</v>
      </c>
      <c r="P2442" t="s">
        <v>50</v>
      </c>
      <c r="U2442" s="1">
        <v>44102.615277777775</v>
      </c>
      <c r="V2442" s="1">
        <v>44102.615277777775</v>
      </c>
      <c r="W2442" s="1">
        <v>44102.615277777775</v>
      </c>
      <c r="X2442" s="1">
        <v>44102.615277777775</v>
      </c>
      <c r="AC2442" t="s">
        <v>53</v>
      </c>
      <c r="AD2442">
        <v>2969485219</v>
      </c>
      <c r="AE2442" s="1">
        <v>37784</v>
      </c>
      <c r="AF2442" t="s">
        <v>2021</v>
      </c>
      <c r="AG2442" t="s">
        <v>16499</v>
      </c>
      <c r="AH2442" t="s">
        <v>53</v>
      </c>
      <c r="AJ2442" t="s">
        <v>53</v>
      </c>
      <c r="AK2442" t="s">
        <v>7072</v>
      </c>
      <c r="AL2442" t="s">
        <v>78</v>
      </c>
      <c r="AO2442" t="s">
        <v>54</v>
      </c>
      <c r="AP2442" s="1">
        <v>45456.390277777777</v>
      </c>
    </row>
    <row r="2443" spans="1:43" x14ac:dyDescent="0.35">
      <c r="A2443" t="s">
        <v>16500</v>
      </c>
      <c r="B2443" t="s">
        <v>3304</v>
      </c>
      <c r="C2443" t="s">
        <v>16501</v>
      </c>
      <c r="F2443" t="s">
        <v>16502</v>
      </c>
      <c r="H2443" t="s">
        <v>16503</v>
      </c>
      <c r="I2443" t="s">
        <v>179</v>
      </c>
      <c r="J2443" t="s">
        <v>1395</v>
      </c>
      <c r="K2443" t="s">
        <v>9499</v>
      </c>
      <c r="M2443" t="s">
        <v>1397</v>
      </c>
      <c r="N2443" t="s">
        <v>213</v>
      </c>
      <c r="O2443">
        <v>80403</v>
      </c>
      <c r="P2443" t="s">
        <v>50</v>
      </c>
      <c r="U2443" s="1">
        <v>43348.611111111109</v>
      </c>
      <c r="V2443" s="1">
        <v>44102.670138888891</v>
      </c>
      <c r="W2443" s="1">
        <v>43348.658333333333</v>
      </c>
      <c r="X2443" s="1">
        <v>44211.396527777775</v>
      </c>
      <c r="AC2443" t="s">
        <v>53</v>
      </c>
      <c r="AD2443">
        <v>2969532322</v>
      </c>
      <c r="AE2443" s="1">
        <v>39559.404166666667</v>
      </c>
      <c r="AF2443" t="s">
        <v>1399</v>
      </c>
      <c r="AG2443" t="s">
        <v>16504</v>
      </c>
      <c r="AH2443" t="s">
        <v>53</v>
      </c>
      <c r="AJ2443" t="s">
        <v>53</v>
      </c>
      <c r="AK2443" t="s">
        <v>2497</v>
      </c>
      <c r="AL2443" t="s">
        <v>78</v>
      </c>
      <c r="AO2443" t="s">
        <v>54</v>
      </c>
      <c r="AP2443" s="1">
        <v>45475.614583333336</v>
      </c>
      <c r="AQ2443" s="1">
        <v>45475.664583333331</v>
      </c>
    </row>
    <row r="2444" spans="1:43" x14ac:dyDescent="0.35">
      <c r="A2444" t="s">
        <v>16505</v>
      </c>
      <c r="B2444" t="s">
        <v>16506</v>
      </c>
      <c r="C2444" t="s">
        <v>16507</v>
      </c>
      <c r="F2444" t="s">
        <v>16508</v>
      </c>
      <c r="H2444" t="s">
        <v>16509</v>
      </c>
      <c r="J2444" t="s">
        <v>633</v>
      </c>
      <c r="P2444" t="s">
        <v>50</v>
      </c>
      <c r="U2444" s="1">
        <v>44103</v>
      </c>
      <c r="V2444" s="1">
        <v>44103</v>
      </c>
      <c r="AC2444" t="s">
        <v>53</v>
      </c>
      <c r="AD2444">
        <v>2969545691</v>
      </c>
      <c r="AE2444" s="1">
        <v>40101.513194444444</v>
      </c>
      <c r="AG2444" t="s">
        <v>16510</v>
      </c>
      <c r="AH2444" t="s">
        <v>51</v>
      </c>
      <c r="AJ2444" t="s">
        <v>53</v>
      </c>
      <c r="AO2444" t="s">
        <v>8142</v>
      </c>
    </row>
    <row r="2445" spans="1:43" x14ac:dyDescent="0.35">
      <c r="A2445" t="s">
        <v>16172</v>
      </c>
      <c r="B2445" t="s">
        <v>16170</v>
      </c>
      <c r="C2445" t="s">
        <v>812</v>
      </c>
      <c r="F2445" t="s">
        <v>16511</v>
      </c>
      <c r="H2445" t="s">
        <v>16172</v>
      </c>
      <c r="J2445" t="s">
        <v>16173</v>
      </c>
      <c r="O2445">
        <v>80537</v>
      </c>
      <c r="P2445" t="s">
        <v>50</v>
      </c>
      <c r="U2445" s="1">
        <v>44103</v>
      </c>
      <c r="V2445" s="1">
        <v>44103</v>
      </c>
      <c r="W2445" s="1">
        <v>44103.397222222222</v>
      </c>
      <c r="X2445" s="1">
        <v>44103.397222222222</v>
      </c>
      <c r="AC2445" t="s">
        <v>53</v>
      </c>
      <c r="AD2445">
        <v>2970002434</v>
      </c>
      <c r="AE2445" s="1">
        <v>44067.347916666666</v>
      </c>
      <c r="AF2445" t="s">
        <v>16174</v>
      </c>
      <c r="AG2445" t="s">
        <v>16512</v>
      </c>
      <c r="AH2445" t="s">
        <v>51</v>
      </c>
      <c r="AJ2445" t="s">
        <v>53</v>
      </c>
      <c r="AL2445" t="s">
        <v>78</v>
      </c>
      <c r="AO2445" t="s">
        <v>8142</v>
      </c>
    </row>
    <row r="2446" spans="1:43" x14ac:dyDescent="0.35">
      <c r="A2446" t="s">
        <v>16513</v>
      </c>
      <c r="B2446" t="s">
        <v>16514</v>
      </c>
      <c r="C2446" t="s">
        <v>383</v>
      </c>
      <c r="F2446" t="s">
        <v>16515</v>
      </c>
      <c r="H2446" t="s">
        <v>16516</v>
      </c>
      <c r="J2446" t="s">
        <v>1842</v>
      </c>
      <c r="K2446" t="s">
        <v>8929</v>
      </c>
      <c r="M2446" t="s">
        <v>1333</v>
      </c>
      <c r="N2446" t="s">
        <v>65</v>
      </c>
      <c r="O2446">
        <v>80112</v>
      </c>
      <c r="P2446" t="s">
        <v>50</v>
      </c>
      <c r="U2446" s="1">
        <v>44103</v>
      </c>
      <c r="V2446" s="1">
        <v>44103</v>
      </c>
      <c r="W2446" s="1">
        <v>44103.436111111114</v>
      </c>
      <c r="X2446" s="1">
        <v>44103.436111111114</v>
      </c>
      <c r="AC2446" t="s">
        <v>53</v>
      </c>
      <c r="AD2446">
        <v>2969475411</v>
      </c>
      <c r="AE2446" s="1">
        <v>37166.661111111112</v>
      </c>
      <c r="AF2446" t="s">
        <v>1844</v>
      </c>
      <c r="AG2446" t="s">
        <v>16517</v>
      </c>
      <c r="AH2446" t="s">
        <v>51</v>
      </c>
      <c r="AJ2446" t="s">
        <v>53</v>
      </c>
      <c r="AL2446" t="s">
        <v>78</v>
      </c>
      <c r="AO2446" t="s">
        <v>5443</v>
      </c>
      <c r="AP2446" s="1">
        <v>44949.615277777775</v>
      </c>
      <c r="AQ2446" s="1">
        <v>44856.625694444447</v>
      </c>
    </row>
    <row r="2447" spans="1:43" x14ac:dyDescent="0.35">
      <c r="A2447" t="s">
        <v>16518</v>
      </c>
      <c r="B2447" t="s">
        <v>2200</v>
      </c>
      <c r="C2447" t="s">
        <v>702</v>
      </c>
      <c r="D2447" t="s">
        <v>2403</v>
      </c>
      <c r="H2447" t="s">
        <v>16519</v>
      </c>
      <c r="I2447" t="s">
        <v>101</v>
      </c>
      <c r="J2447" t="s">
        <v>85</v>
      </c>
      <c r="P2447" t="s">
        <v>50</v>
      </c>
      <c r="U2447" s="1">
        <v>44103.379861111112</v>
      </c>
      <c r="V2447" s="1">
        <v>44103.379861111112</v>
      </c>
      <c r="W2447" s="1">
        <v>44103.380555555559</v>
      </c>
      <c r="X2447" s="1">
        <v>44103.380555555559</v>
      </c>
      <c r="AC2447" t="s">
        <v>53</v>
      </c>
      <c r="AD2447">
        <v>2969485219</v>
      </c>
      <c r="AE2447" s="1">
        <v>37784</v>
      </c>
      <c r="AF2447" t="s">
        <v>2021</v>
      </c>
      <c r="AG2447" t="s">
        <v>16520</v>
      </c>
      <c r="AH2447" t="s">
        <v>53</v>
      </c>
      <c r="AJ2447" t="s">
        <v>53</v>
      </c>
      <c r="AK2447" t="s">
        <v>7072</v>
      </c>
      <c r="AL2447" t="s">
        <v>78</v>
      </c>
      <c r="AO2447" t="s">
        <v>54</v>
      </c>
      <c r="AP2447" s="1">
        <v>44785.409722222219</v>
      </c>
    </row>
    <row r="2448" spans="1:43" x14ac:dyDescent="0.35">
      <c r="A2448" t="s">
        <v>16521</v>
      </c>
      <c r="B2448" t="s">
        <v>11164</v>
      </c>
      <c r="C2448" t="s">
        <v>702</v>
      </c>
      <c r="F2448" t="s">
        <v>16522</v>
      </c>
      <c r="H2448" t="s">
        <v>16523</v>
      </c>
      <c r="I2448" t="s">
        <v>394</v>
      </c>
      <c r="J2448" t="s">
        <v>16524</v>
      </c>
      <c r="K2448" t="s">
        <v>16525</v>
      </c>
      <c r="M2448" t="s">
        <v>9057</v>
      </c>
      <c r="N2448" t="s">
        <v>398</v>
      </c>
      <c r="O2448">
        <v>87740</v>
      </c>
      <c r="P2448" t="s">
        <v>50</v>
      </c>
      <c r="U2448" s="1">
        <v>44103.65902777778</v>
      </c>
      <c r="V2448" s="1">
        <v>44103.65902777778</v>
      </c>
      <c r="W2448" s="1">
        <v>44104.496527777781</v>
      </c>
      <c r="X2448" s="1">
        <v>44104.496527777781</v>
      </c>
      <c r="AC2448" t="s">
        <v>53</v>
      </c>
      <c r="AD2448">
        <v>2969846564</v>
      </c>
      <c r="AE2448" s="1">
        <v>43396.690972222219</v>
      </c>
      <c r="AF2448" t="s">
        <v>16526</v>
      </c>
      <c r="AG2448" t="s">
        <v>16527</v>
      </c>
      <c r="AH2448" t="s">
        <v>53</v>
      </c>
      <c r="AJ2448" t="s">
        <v>53</v>
      </c>
      <c r="AK2448" t="s">
        <v>7072</v>
      </c>
      <c r="AL2448" t="s">
        <v>78</v>
      </c>
      <c r="AO2448" t="s">
        <v>54</v>
      </c>
      <c r="AP2448" s="1">
        <v>45446.675000000003</v>
      </c>
    </row>
    <row r="2449" spans="1:43" x14ac:dyDescent="0.35">
      <c r="A2449" t="s">
        <v>16528</v>
      </c>
      <c r="B2449" t="s">
        <v>16529</v>
      </c>
      <c r="C2449" t="s">
        <v>13247</v>
      </c>
      <c r="F2449" t="s">
        <v>16530</v>
      </c>
      <c r="H2449" t="s">
        <v>16528</v>
      </c>
      <c r="J2449" t="s">
        <v>1910</v>
      </c>
      <c r="K2449" t="s">
        <v>16531</v>
      </c>
      <c r="M2449" t="s">
        <v>12925</v>
      </c>
      <c r="N2449" t="s">
        <v>12926</v>
      </c>
      <c r="O2449">
        <v>47842</v>
      </c>
      <c r="P2449" t="s">
        <v>50</v>
      </c>
      <c r="U2449" s="1">
        <v>44104</v>
      </c>
      <c r="V2449" s="1">
        <v>44104</v>
      </c>
      <c r="AC2449" t="s">
        <v>53</v>
      </c>
      <c r="AD2449">
        <v>2969735272</v>
      </c>
      <c r="AE2449" s="1">
        <v>42845.40902777778</v>
      </c>
      <c r="AG2449" t="s">
        <v>16532</v>
      </c>
      <c r="AH2449" t="s">
        <v>51</v>
      </c>
      <c r="AJ2449" t="s">
        <v>53</v>
      </c>
      <c r="AO2449" t="s">
        <v>8142</v>
      </c>
    </row>
    <row r="2450" spans="1:43" x14ac:dyDescent="0.35">
      <c r="A2450" t="s">
        <v>16533</v>
      </c>
      <c r="B2450" t="s">
        <v>6610</v>
      </c>
      <c r="C2450" t="s">
        <v>5031</v>
      </c>
      <c r="F2450" t="s">
        <v>16534</v>
      </c>
      <c r="H2450" t="s">
        <v>16533</v>
      </c>
      <c r="J2450" t="s">
        <v>16535</v>
      </c>
      <c r="K2450" t="s">
        <v>16536</v>
      </c>
      <c r="M2450" t="s">
        <v>1296</v>
      </c>
      <c r="N2450" t="s">
        <v>398</v>
      </c>
      <c r="O2450">
        <v>88221</v>
      </c>
      <c r="P2450" t="s">
        <v>50</v>
      </c>
      <c r="U2450" s="1">
        <v>44105</v>
      </c>
      <c r="V2450" s="1">
        <v>44105</v>
      </c>
      <c r="W2450" s="1">
        <v>44105.634027777778</v>
      </c>
      <c r="X2450" s="1">
        <v>44105.634027777778</v>
      </c>
      <c r="AC2450" t="s">
        <v>53</v>
      </c>
      <c r="AD2450">
        <v>2969774445</v>
      </c>
      <c r="AE2450" s="1">
        <v>43119.657638888886</v>
      </c>
      <c r="AG2450" t="s">
        <v>16537</v>
      </c>
      <c r="AH2450" t="s">
        <v>51</v>
      </c>
      <c r="AJ2450" t="s">
        <v>53</v>
      </c>
      <c r="AL2450" t="s">
        <v>78</v>
      </c>
      <c r="AO2450" t="s">
        <v>8142</v>
      </c>
      <c r="AP2450" s="1">
        <v>45187.588888888888</v>
      </c>
    </row>
    <row r="2451" spans="1:43" x14ac:dyDescent="0.35">
      <c r="A2451" t="s">
        <v>16538</v>
      </c>
      <c r="B2451" t="s">
        <v>16539</v>
      </c>
      <c r="C2451" t="s">
        <v>1471</v>
      </c>
      <c r="F2451" t="s">
        <v>16540</v>
      </c>
      <c r="H2451" t="s">
        <v>16541</v>
      </c>
      <c r="J2451" t="s">
        <v>9778</v>
      </c>
      <c r="K2451" t="s">
        <v>16542</v>
      </c>
      <c r="M2451" t="s">
        <v>9780</v>
      </c>
      <c r="N2451" t="s">
        <v>2123</v>
      </c>
      <c r="O2451">
        <v>56310</v>
      </c>
      <c r="P2451" t="s">
        <v>50</v>
      </c>
      <c r="U2451" s="1">
        <v>44105</v>
      </c>
      <c r="V2451" s="1">
        <v>44105</v>
      </c>
      <c r="AC2451" t="s">
        <v>53</v>
      </c>
      <c r="AD2451">
        <v>2969506030</v>
      </c>
      <c r="AE2451" s="1">
        <v>38097.646527777775</v>
      </c>
      <c r="AG2451" t="s">
        <v>16543</v>
      </c>
      <c r="AH2451" t="s">
        <v>51</v>
      </c>
      <c r="AJ2451" t="s">
        <v>53</v>
      </c>
      <c r="AO2451" t="s">
        <v>8142</v>
      </c>
    </row>
    <row r="2452" spans="1:43" x14ac:dyDescent="0.35">
      <c r="A2452" t="s">
        <v>16544</v>
      </c>
      <c r="B2452" t="s">
        <v>16545</v>
      </c>
      <c r="C2452" t="s">
        <v>2883</v>
      </c>
      <c r="H2452" t="s">
        <v>16546</v>
      </c>
      <c r="I2452" t="s">
        <v>179</v>
      </c>
      <c r="J2452" t="s">
        <v>16547</v>
      </c>
      <c r="K2452" t="s">
        <v>16548</v>
      </c>
      <c r="M2452" t="s">
        <v>16549</v>
      </c>
      <c r="N2452" t="s">
        <v>65</v>
      </c>
      <c r="O2452">
        <v>80103</v>
      </c>
      <c r="P2452" t="s">
        <v>50</v>
      </c>
      <c r="U2452" s="1">
        <v>44105.801388888889</v>
      </c>
      <c r="V2452" s="1">
        <v>44105.801388888889</v>
      </c>
      <c r="W2452" s="1">
        <v>44110.415277777778</v>
      </c>
      <c r="X2452" s="1">
        <v>44110.415277777778</v>
      </c>
      <c r="AC2452" t="s">
        <v>53</v>
      </c>
      <c r="AD2452">
        <v>2969708431</v>
      </c>
      <c r="AE2452" s="1">
        <v>42612.492361111108</v>
      </c>
      <c r="AF2452" t="s">
        <v>16550</v>
      </c>
      <c r="AG2452" t="s">
        <v>16551</v>
      </c>
      <c r="AH2452" t="s">
        <v>53</v>
      </c>
      <c r="AJ2452" t="s">
        <v>53</v>
      </c>
      <c r="AK2452" t="s">
        <v>8166</v>
      </c>
      <c r="AL2452" t="s">
        <v>78</v>
      </c>
      <c r="AO2452" t="s">
        <v>54</v>
      </c>
      <c r="AP2452" s="1">
        <v>45188.845138888886</v>
      </c>
      <c r="AQ2452" s="1">
        <v>45044.611805555556</v>
      </c>
    </row>
    <row r="2453" spans="1:43" x14ac:dyDescent="0.35">
      <c r="A2453" t="s">
        <v>16552</v>
      </c>
      <c r="B2453" t="s">
        <v>16553</v>
      </c>
      <c r="C2453" t="s">
        <v>1932</v>
      </c>
      <c r="F2453">
        <f>1720-693-5929</f>
        <v>-4902</v>
      </c>
      <c r="H2453" t="s">
        <v>16552</v>
      </c>
      <c r="J2453" t="s">
        <v>16554</v>
      </c>
      <c r="N2453" t="s">
        <v>287</v>
      </c>
      <c r="O2453">
        <v>80202</v>
      </c>
      <c r="P2453" t="s">
        <v>50</v>
      </c>
      <c r="U2453" s="1">
        <v>44106</v>
      </c>
      <c r="V2453" s="1">
        <v>44106</v>
      </c>
      <c r="W2453" s="1">
        <v>44106.504861111112</v>
      </c>
      <c r="X2453" s="1">
        <v>44106.504861111112</v>
      </c>
      <c r="AC2453" t="s">
        <v>53</v>
      </c>
      <c r="AD2453">
        <v>2970012994</v>
      </c>
      <c r="AE2453" s="1">
        <v>44109.323611111111</v>
      </c>
      <c r="AG2453" t="s">
        <v>16555</v>
      </c>
      <c r="AH2453" t="s">
        <v>51</v>
      </c>
      <c r="AJ2453" t="s">
        <v>53</v>
      </c>
      <c r="AL2453" t="s">
        <v>78</v>
      </c>
      <c r="AO2453" t="s">
        <v>8142</v>
      </c>
    </row>
    <row r="2454" spans="1:43" x14ac:dyDescent="0.35">
      <c r="A2454" t="s">
        <v>16556</v>
      </c>
      <c r="B2454" t="s">
        <v>16557</v>
      </c>
      <c r="C2454" t="s">
        <v>16558</v>
      </c>
      <c r="F2454" t="s">
        <v>16559</v>
      </c>
      <c r="G2454">
        <v>7194912518</v>
      </c>
      <c r="H2454" t="s">
        <v>16560</v>
      </c>
      <c r="I2454" t="s">
        <v>179</v>
      </c>
      <c r="J2454" t="s">
        <v>16561</v>
      </c>
      <c r="K2454" t="s">
        <v>16562</v>
      </c>
      <c r="M2454" t="s">
        <v>2700</v>
      </c>
      <c r="N2454" t="s">
        <v>65</v>
      </c>
      <c r="O2454">
        <v>80922</v>
      </c>
      <c r="P2454" t="s">
        <v>50</v>
      </c>
      <c r="U2454" s="1">
        <v>44106.911805555559</v>
      </c>
      <c r="V2454" s="1">
        <v>44106.911805555559</v>
      </c>
      <c r="W2454" s="1">
        <v>44110.365972222222</v>
      </c>
      <c r="X2454" s="1">
        <v>44110.365972222222</v>
      </c>
      <c r="AC2454" t="s">
        <v>51</v>
      </c>
      <c r="AD2454">
        <v>2969794986</v>
      </c>
      <c r="AE2454" s="1">
        <v>43229.509027777778</v>
      </c>
      <c r="AF2454" t="s">
        <v>16563</v>
      </c>
      <c r="AG2454" t="s">
        <v>16564</v>
      </c>
      <c r="AH2454" t="s">
        <v>53</v>
      </c>
      <c r="AJ2454" t="s">
        <v>53</v>
      </c>
      <c r="AK2454" t="s">
        <v>8166</v>
      </c>
      <c r="AL2454" t="s">
        <v>78</v>
      </c>
      <c r="AO2454" t="s">
        <v>54</v>
      </c>
      <c r="AP2454" s="1">
        <v>45386.709027777775</v>
      </c>
    </row>
    <row r="2455" spans="1:43" x14ac:dyDescent="0.35">
      <c r="A2455" t="s">
        <v>16565</v>
      </c>
      <c r="B2455" t="s">
        <v>11702</v>
      </c>
      <c r="C2455" t="s">
        <v>3285</v>
      </c>
      <c r="F2455" t="s">
        <v>16566</v>
      </c>
      <c r="H2455" t="s">
        <v>16567</v>
      </c>
      <c r="I2455" t="s">
        <v>1368</v>
      </c>
      <c r="J2455" t="s">
        <v>16568</v>
      </c>
      <c r="K2455" t="s">
        <v>16569</v>
      </c>
      <c r="M2455" t="s">
        <v>4856</v>
      </c>
      <c r="N2455" t="s">
        <v>798</v>
      </c>
      <c r="O2455">
        <v>79360</v>
      </c>
      <c r="P2455" t="s">
        <v>50</v>
      </c>
      <c r="U2455" s="1">
        <v>44107</v>
      </c>
      <c r="V2455" s="1">
        <v>44107</v>
      </c>
      <c r="W2455" s="1">
        <v>44110.397222222222</v>
      </c>
      <c r="X2455" s="1">
        <v>44110.397222222222</v>
      </c>
      <c r="AC2455" t="s">
        <v>53</v>
      </c>
      <c r="AD2455">
        <v>2969584672</v>
      </c>
      <c r="AE2455" s="1">
        <v>41285.693055555559</v>
      </c>
      <c r="AF2455" t="s">
        <v>16570</v>
      </c>
      <c r="AG2455" t="s">
        <v>16571</v>
      </c>
      <c r="AH2455" t="s">
        <v>51</v>
      </c>
      <c r="AJ2455" t="s">
        <v>53</v>
      </c>
      <c r="AL2455" t="s">
        <v>78</v>
      </c>
      <c r="AO2455" t="s">
        <v>5443</v>
      </c>
      <c r="AP2455" s="1">
        <v>44107.665972222225</v>
      </c>
    </row>
    <row r="2456" spans="1:43" x14ac:dyDescent="0.35">
      <c r="A2456" t="s">
        <v>16572</v>
      </c>
      <c r="B2456" t="s">
        <v>16573</v>
      </c>
      <c r="C2456" t="s">
        <v>5318</v>
      </c>
      <c r="F2456" t="s">
        <v>16574</v>
      </c>
      <c r="H2456" t="s">
        <v>16575</v>
      </c>
      <c r="I2456" t="s">
        <v>200</v>
      </c>
      <c r="J2456" t="s">
        <v>3469</v>
      </c>
      <c r="K2456" t="s">
        <v>16576</v>
      </c>
      <c r="M2456" t="s">
        <v>1296</v>
      </c>
      <c r="N2456" t="s">
        <v>253</v>
      </c>
      <c r="O2456">
        <v>88220</v>
      </c>
      <c r="P2456" t="s">
        <v>50</v>
      </c>
      <c r="U2456" s="1">
        <v>44108.818055555559</v>
      </c>
      <c r="V2456" s="1">
        <v>44108.818055555559</v>
      </c>
      <c r="W2456" s="1">
        <v>44110.48333333333</v>
      </c>
      <c r="X2456" s="1">
        <v>44110.48333333333</v>
      </c>
      <c r="AC2456" t="s">
        <v>53</v>
      </c>
      <c r="AD2456">
        <v>2969702039</v>
      </c>
      <c r="AE2456" s="1">
        <v>42528.619444444441</v>
      </c>
      <c r="AF2456" t="s">
        <v>9789</v>
      </c>
      <c r="AG2456" t="s">
        <v>16577</v>
      </c>
      <c r="AH2456" t="s">
        <v>53</v>
      </c>
      <c r="AJ2456" t="s">
        <v>53</v>
      </c>
      <c r="AK2456" t="s">
        <v>7761</v>
      </c>
      <c r="AL2456" t="s">
        <v>78</v>
      </c>
      <c r="AO2456" t="s">
        <v>54</v>
      </c>
    </row>
    <row r="2457" spans="1:43" x14ac:dyDescent="0.35">
      <c r="A2457" t="s">
        <v>16578</v>
      </c>
      <c r="B2457" t="s">
        <v>16579</v>
      </c>
      <c r="C2457" t="s">
        <v>946</v>
      </c>
      <c r="F2457" t="s">
        <v>16580</v>
      </c>
      <c r="H2457" t="s">
        <v>16578</v>
      </c>
      <c r="J2457" t="s">
        <v>16581</v>
      </c>
      <c r="P2457" t="s">
        <v>50</v>
      </c>
      <c r="U2457" s="1">
        <v>44109</v>
      </c>
      <c r="V2457" s="1">
        <v>44109</v>
      </c>
      <c r="W2457" s="1">
        <v>44109.488194444442</v>
      </c>
      <c r="X2457" s="1">
        <v>44109.488194444442</v>
      </c>
      <c r="AC2457" t="s">
        <v>53</v>
      </c>
      <c r="AD2457">
        <v>1000000001</v>
      </c>
      <c r="AE2457" s="1">
        <v>39973.351388888892</v>
      </c>
      <c r="AF2457" t="s">
        <v>3377</v>
      </c>
      <c r="AG2457" t="s">
        <v>16582</v>
      </c>
      <c r="AH2457" t="s">
        <v>51</v>
      </c>
      <c r="AJ2457" t="s">
        <v>53</v>
      </c>
      <c r="AL2457" t="s">
        <v>78</v>
      </c>
      <c r="AO2457" t="s">
        <v>8142</v>
      </c>
    </row>
    <row r="2458" spans="1:43" x14ac:dyDescent="0.35">
      <c r="A2458" t="s">
        <v>16583</v>
      </c>
      <c r="B2458" t="s">
        <v>16584</v>
      </c>
      <c r="C2458" t="s">
        <v>1499</v>
      </c>
      <c r="F2458" t="s">
        <v>16585</v>
      </c>
      <c r="H2458" t="s">
        <v>16586</v>
      </c>
      <c r="J2458" t="s">
        <v>491</v>
      </c>
      <c r="K2458" t="s">
        <v>16587</v>
      </c>
      <c r="M2458" t="s">
        <v>16588</v>
      </c>
      <c r="N2458" t="s">
        <v>12926</v>
      </c>
      <c r="O2458">
        <v>46219</v>
      </c>
      <c r="P2458" t="s">
        <v>50</v>
      </c>
      <c r="U2458" s="1">
        <v>44109</v>
      </c>
      <c r="V2458" s="1">
        <v>44109</v>
      </c>
      <c r="AC2458" t="s">
        <v>53</v>
      </c>
      <c r="AD2458">
        <v>2969472760</v>
      </c>
      <c r="AE2458" s="1">
        <v>36916.71597222222</v>
      </c>
      <c r="AG2458" t="s">
        <v>16589</v>
      </c>
      <c r="AH2458" t="s">
        <v>51</v>
      </c>
      <c r="AJ2458" t="s">
        <v>53</v>
      </c>
      <c r="AO2458" t="s">
        <v>8142</v>
      </c>
    </row>
    <row r="2459" spans="1:43" x14ac:dyDescent="0.35">
      <c r="A2459" t="s">
        <v>16590</v>
      </c>
      <c r="B2459" t="s">
        <v>16591</v>
      </c>
      <c r="C2459" t="s">
        <v>16592</v>
      </c>
      <c r="F2459" t="s">
        <v>16593</v>
      </c>
      <c r="H2459" t="s">
        <v>16590</v>
      </c>
      <c r="J2459" t="s">
        <v>8983</v>
      </c>
      <c r="P2459" t="s">
        <v>16594</v>
      </c>
      <c r="U2459" s="1">
        <v>44109</v>
      </c>
      <c r="V2459" s="1">
        <v>44109</v>
      </c>
      <c r="AC2459" t="s">
        <v>53</v>
      </c>
      <c r="AD2459">
        <v>2969570414</v>
      </c>
      <c r="AE2459" s="1">
        <v>40940.538888888892</v>
      </c>
      <c r="AG2459" t="s">
        <v>16595</v>
      </c>
      <c r="AH2459" t="s">
        <v>51</v>
      </c>
      <c r="AJ2459" t="s">
        <v>53</v>
      </c>
      <c r="AO2459" t="s">
        <v>8142</v>
      </c>
    </row>
    <row r="2460" spans="1:43" x14ac:dyDescent="0.35">
      <c r="A2460" t="s">
        <v>16596</v>
      </c>
      <c r="B2460" t="s">
        <v>16597</v>
      </c>
      <c r="C2460" t="s">
        <v>1798</v>
      </c>
      <c r="F2460" t="s">
        <v>16598</v>
      </c>
      <c r="H2460" t="s">
        <v>16599</v>
      </c>
      <c r="J2460" t="s">
        <v>2953</v>
      </c>
      <c r="P2460" t="s">
        <v>16600</v>
      </c>
      <c r="U2460" s="1">
        <v>44109</v>
      </c>
      <c r="V2460" s="1">
        <v>44109</v>
      </c>
      <c r="AC2460" t="s">
        <v>53</v>
      </c>
      <c r="AD2460">
        <v>2969823183</v>
      </c>
      <c r="AE2460" s="1">
        <v>43312.453472222223</v>
      </c>
      <c r="AG2460" t="s">
        <v>16601</v>
      </c>
      <c r="AH2460" t="s">
        <v>51</v>
      </c>
      <c r="AJ2460" t="s">
        <v>53</v>
      </c>
      <c r="AO2460" t="s">
        <v>8142</v>
      </c>
    </row>
    <row r="2461" spans="1:43" x14ac:dyDescent="0.35">
      <c r="A2461" t="s">
        <v>16602</v>
      </c>
      <c r="B2461" t="s">
        <v>16603</v>
      </c>
      <c r="C2461" t="s">
        <v>3324</v>
      </c>
      <c r="F2461" t="s">
        <v>16604</v>
      </c>
      <c r="H2461" t="s">
        <v>16605</v>
      </c>
      <c r="I2461" t="s">
        <v>415</v>
      </c>
      <c r="J2461" t="s">
        <v>16606</v>
      </c>
      <c r="K2461" t="s">
        <v>16607</v>
      </c>
      <c r="M2461" t="s">
        <v>2800</v>
      </c>
      <c r="N2461" t="s">
        <v>287</v>
      </c>
      <c r="O2461">
        <v>80603</v>
      </c>
      <c r="P2461" t="s">
        <v>50</v>
      </c>
      <c r="U2461" s="1">
        <v>44109.48541666667</v>
      </c>
      <c r="V2461" s="1">
        <v>44109.48541666667</v>
      </c>
      <c r="W2461" s="1">
        <v>44109.542361111111</v>
      </c>
      <c r="X2461" s="1">
        <v>44109.542361111111</v>
      </c>
      <c r="AC2461" t="s">
        <v>53</v>
      </c>
      <c r="AD2461">
        <v>2970013135</v>
      </c>
      <c r="AE2461" s="1">
        <v>44109.541666666664</v>
      </c>
      <c r="AF2461" t="s">
        <v>16608</v>
      </c>
      <c r="AG2461" t="s">
        <v>16609</v>
      </c>
      <c r="AH2461" t="s">
        <v>53</v>
      </c>
      <c r="AJ2461" t="s">
        <v>53</v>
      </c>
      <c r="AK2461" t="s">
        <v>2497</v>
      </c>
      <c r="AL2461" t="s">
        <v>78</v>
      </c>
      <c r="AO2461" t="s">
        <v>54</v>
      </c>
      <c r="AP2461" s="1">
        <v>44613.438194444447</v>
      </c>
    </row>
    <row r="2462" spans="1:43" x14ac:dyDescent="0.35">
      <c r="A2462" t="s">
        <v>16610</v>
      </c>
      <c r="B2462" t="s">
        <v>16611</v>
      </c>
      <c r="C2462" t="s">
        <v>16612</v>
      </c>
      <c r="D2462" t="s">
        <v>16613</v>
      </c>
      <c r="F2462">
        <v>14352594445</v>
      </c>
      <c r="H2462" t="s">
        <v>16614</v>
      </c>
      <c r="I2462" t="s">
        <v>179</v>
      </c>
      <c r="J2462" t="s">
        <v>16615</v>
      </c>
      <c r="K2462" t="s">
        <v>16616</v>
      </c>
      <c r="M2462" t="s">
        <v>16617</v>
      </c>
      <c r="N2462" t="s">
        <v>7398</v>
      </c>
      <c r="O2462" t="s">
        <v>16618</v>
      </c>
      <c r="P2462" t="s">
        <v>50</v>
      </c>
      <c r="U2462" s="1">
        <v>44110</v>
      </c>
      <c r="V2462" s="1">
        <v>44110</v>
      </c>
      <c r="W2462" s="1">
        <v>44113.602777777778</v>
      </c>
      <c r="X2462" s="1">
        <v>44113.602777777778</v>
      </c>
      <c r="AC2462" t="s">
        <v>53</v>
      </c>
      <c r="AD2462">
        <v>2969544607</v>
      </c>
      <c r="AE2462" s="1">
        <v>40059.490972222222</v>
      </c>
      <c r="AG2462" t="s">
        <v>16619</v>
      </c>
      <c r="AH2462" t="s">
        <v>51</v>
      </c>
      <c r="AJ2462" t="s">
        <v>53</v>
      </c>
      <c r="AL2462" t="s">
        <v>78</v>
      </c>
      <c r="AO2462" t="s">
        <v>5443</v>
      </c>
      <c r="AP2462" s="1">
        <v>44432.609027777777</v>
      </c>
      <c r="AQ2462" s="1">
        <v>44411.624305555553</v>
      </c>
    </row>
    <row r="2463" spans="1:43" x14ac:dyDescent="0.35">
      <c r="A2463" t="s">
        <v>16620</v>
      </c>
      <c r="B2463" t="s">
        <v>16621</v>
      </c>
      <c r="C2463" t="s">
        <v>961</v>
      </c>
      <c r="F2463" t="s">
        <v>16622</v>
      </c>
      <c r="G2463">
        <v>3202416598</v>
      </c>
      <c r="H2463" t="s">
        <v>16623</v>
      </c>
      <c r="I2463" t="s">
        <v>179</v>
      </c>
      <c r="J2463" t="s">
        <v>16624</v>
      </c>
      <c r="K2463" t="s">
        <v>16625</v>
      </c>
      <c r="M2463" t="s">
        <v>9780</v>
      </c>
      <c r="N2463" t="s">
        <v>9781</v>
      </c>
      <c r="O2463">
        <v>56310</v>
      </c>
      <c r="P2463" t="s">
        <v>50</v>
      </c>
      <c r="U2463" s="1">
        <v>44110</v>
      </c>
      <c r="V2463" s="1">
        <v>44110</v>
      </c>
      <c r="AC2463" t="s">
        <v>53</v>
      </c>
      <c r="AD2463">
        <v>2969506030</v>
      </c>
      <c r="AE2463" s="1">
        <v>38097.646527777775</v>
      </c>
      <c r="AG2463" t="s">
        <v>16626</v>
      </c>
      <c r="AH2463" t="s">
        <v>51</v>
      </c>
      <c r="AJ2463" t="s">
        <v>53</v>
      </c>
      <c r="AO2463" t="s">
        <v>8142</v>
      </c>
    </row>
    <row r="2464" spans="1:43" x14ac:dyDescent="0.35">
      <c r="A2464" t="s">
        <v>16627</v>
      </c>
      <c r="B2464" t="s">
        <v>16628</v>
      </c>
      <c r="C2464" t="s">
        <v>16629</v>
      </c>
      <c r="F2464" t="s">
        <v>16630</v>
      </c>
      <c r="H2464" t="s">
        <v>16627</v>
      </c>
      <c r="J2464" t="s">
        <v>5486</v>
      </c>
      <c r="K2464" t="s">
        <v>5487</v>
      </c>
      <c r="M2464" t="s">
        <v>5488</v>
      </c>
      <c r="N2464" t="s">
        <v>1515</v>
      </c>
      <c r="O2464">
        <v>85034</v>
      </c>
      <c r="P2464" t="s">
        <v>15723</v>
      </c>
      <c r="U2464" s="1">
        <v>44110</v>
      </c>
      <c r="V2464" s="1">
        <v>44110</v>
      </c>
      <c r="W2464" s="1">
        <v>44110.381944444445</v>
      </c>
      <c r="X2464" s="1">
        <v>44110.381944444445</v>
      </c>
      <c r="AC2464" t="s">
        <v>53</v>
      </c>
      <c r="AD2464">
        <v>2969542473</v>
      </c>
      <c r="AE2464" s="1">
        <v>39974.713888888888</v>
      </c>
      <c r="AF2464" t="s">
        <v>4197</v>
      </c>
      <c r="AG2464" t="s">
        <v>16631</v>
      </c>
      <c r="AH2464" t="s">
        <v>51</v>
      </c>
      <c r="AJ2464" t="s">
        <v>53</v>
      </c>
      <c r="AL2464" t="s">
        <v>78</v>
      </c>
      <c r="AO2464" t="s">
        <v>5443</v>
      </c>
      <c r="AP2464" s="1">
        <v>45369.526388888888</v>
      </c>
      <c r="AQ2464" s="1">
        <v>45363.272916666669</v>
      </c>
    </row>
    <row r="2465" spans="1:43" x14ac:dyDescent="0.35">
      <c r="A2465" t="s">
        <v>16632</v>
      </c>
      <c r="B2465" t="s">
        <v>16633</v>
      </c>
      <c r="C2465" t="s">
        <v>3460</v>
      </c>
      <c r="H2465" t="s">
        <v>16634</v>
      </c>
      <c r="J2465" t="s">
        <v>2280</v>
      </c>
      <c r="K2465" t="s">
        <v>16635</v>
      </c>
      <c r="M2465" t="s">
        <v>13458</v>
      </c>
      <c r="N2465" t="s">
        <v>2283</v>
      </c>
      <c r="O2465">
        <v>99210</v>
      </c>
      <c r="P2465" t="s">
        <v>50</v>
      </c>
      <c r="U2465" s="1">
        <v>44110</v>
      </c>
      <c r="V2465" s="1">
        <v>44110</v>
      </c>
      <c r="AC2465" t="s">
        <v>53</v>
      </c>
      <c r="AD2465">
        <v>2969479867</v>
      </c>
      <c r="AE2465" s="1">
        <v>37418</v>
      </c>
      <c r="AG2465" t="s">
        <v>16636</v>
      </c>
      <c r="AH2465" t="s">
        <v>51</v>
      </c>
      <c r="AJ2465" t="s">
        <v>53</v>
      </c>
      <c r="AO2465" t="s">
        <v>8142</v>
      </c>
    </row>
    <row r="2466" spans="1:43" x14ac:dyDescent="0.35">
      <c r="A2466" t="s">
        <v>16637</v>
      </c>
      <c r="B2466" t="s">
        <v>6118</v>
      </c>
      <c r="C2466" t="s">
        <v>894</v>
      </c>
      <c r="D2466" t="s">
        <v>16638</v>
      </c>
      <c r="F2466" t="s">
        <v>16639</v>
      </c>
      <c r="H2466" t="s">
        <v>16640</v>
      </c>
      <c r="I2466" t="s">
        <v>200</v>
      </c>
      <c r="J2466" t="s">
        <v>9017</v>
      </c>
      <c r="K2466" t="s">
        <v>10391</v>
      </c>
      <c r="M2466" t="s">
        <v>2783</v>
      </c>
      <c r="N2466" t="s">
        <v>264</v>
      </c>
      <c r="O2466">
        <v>77095</v>
      </c>
      <c r="P2466" t="s">
        <v>50</v>
      </c>
      <c r="U2466" s="1">
        <v>44111</v>
      </c>
      <c r="V2466" s="1">
        <v>44111</v>
      </c>
      <c r="W2466" s="1">
        <v>44113.452777777777</v>
      </c>
      <c r="X2466" s="1">
        <v>44113.452777777777</v>
      </c>
      <c r="AC2466" t="s">
        <v>53</v>
      </c>
      <c r="AD2466">
        <v>2969579793</v>
      </c>
      <c r="AE2466" s="1">
        <v>41172.685416666667</v>
      </c>
      <c r="AF2466" t="s">
        <v>9019</v>
      </c>
      <c r="AG2466" t="s">
        <v>16641</v>
      </c>
      <c r="AH2466" t="s">
        <v>51</v>
      </c>
      <c r="AJ2466" t="s">
        <v>53</v>
      </c>
      <c r="AL2466" t="s">
        <v>78</v>
      </c>
      <c r="AO2466" t="s">
        <v>5443</v>
      </c>
      <c r="AP2466" s="1">
        <v>45153.665972222225</v>
      </c>
      <c r="AQ2466" s="1">
        <v>45147.717361111114</v>
      </c>
    </row>
    <row r="2467" spans="1:43" x14ac:dyDescent="0.35">
      <c r="A2467" t="s">
        <v>16642</v>
      </c>
      <c r="B2467" t="s">
        <v>16643</v>
      </c>
      <c r="C2467" t="s">
        <v>530</v>
      </c>
      <c r="F2467" t="s">
        <v>16644</v>
      </c>
      <c r="H2467" t="s">
        <v>16642</v>
      </c>
      <c r="J2467" t="s">
        <v>12802</v>
      </c>
      <c r="P2467" t="s">
        <v>50</v>
      </c>
      <c r="U2467" s="1">
        <v>44112</v>
      </c>
      <c r="V2467" s="1">
        <v>44112</v>
      </c>
      <c r="AC2467" t="s">
        <v>53</v>
      </c>
      <c r="AD2467">
        <v>2969519246</v>
      </c>
      <c r="AE2467" s="1">
        <v>38883.179166666669</v>
      </c>
      <c r="AG2467" t="s">
        <v>16645</v>
      </c>
      <c r="AH2467" t="s">
        <v>51</v>
      </c>
      <c r="AJ2467" t="s">
        <v>53</v>
      </c>
      <c r="AO2467" t="s">
        <v>8142</v>
      </c>
    </row>
    <row r="2468" spans="1:43" x14ac:dyDescent="0.35">
      <c r="A2468" t="s">
        <v>16646</v>
      </c>
      <c r="B2468" t="s">
        <v>6900</v>
      </c>
      <c r="C2468" t="s">
        <v>390</v>
      </c>
      <c r="F2468" t="s">
        <v>16647</v>
      </c>
      <c r="H2468" t="s">
        <v>16648</v>
      </c>
      <c r="J2468" t="s">
        <v>5239</v>
      </c>
      <c r="K2468" t="s">
        <v>16649</v>
      </c>
      <c r="M2468" t="s">
        <v>154</v>
      </c>
      <c r="N2468" t="s">
        <v>65</v>
      </c>
      <c r="O2468">
        <v>80631</v>
      </c>
      <c r="P2468" t="s">
        <v>50</v>
      </c>
      <c r="U2468" s="1">
        <v>44112</v>
      </c>
      <c r="V2468" s="1">
        <v>44112</v>
      </c>
      <c r="W2468" s="1">
        <v>44112.368055555555</v>
      </c>
      <c r="X2468" s="1">
        <v>44112.368055555555</v>
      </c>
      <c r="AC2468" t="s">
        <v>53</v>
      </c>
      <c r="AD2468">
        <v>2969475162</v>
      </c>
      <c r="AE2468" s="1">
        <v>37147</v>
      </c>
      <c r="AF2468" t="s">
        <v>16650</v>
      </c>
      <c r="AG2468" t="s">
        <v>16651</v>
      </c>
      <c r="AH2468" t="s">
        <v>51</v>
      </c>
      <c r="AJ2468" t="s">
        <v>53</v>
      </c>
      <c r="AL2468" t="s">
        <v>68</v>
      </c>
      <c r="AO2468" t="s">
        <v>5443</v>
      </c>
      <c r="AP2468" s="1">
        <v>45318.613194444442</v>
      </c>
    </row>
    <row r="2469" spans="1:43" x14ac:dyDescent="0.35">
      <c r="A2469" t="s">
        <v>16652</v>
      </c>
      <c r="B2469" t="s">
        <v>16653</v>
      </c>
      <c r="C2469" t="s">
        <v>16654</v>
      </c>
      <c r="F2469" t="s">
        <v>16655</v>
      </c>
      <c r="H2469" t="s">
        <v>16652</v>
      </c>
      <c r="J2469" t="s">
        <v>16656</v>
      </c>
      <c r="P2469" t="s">
        <v>50</v>
      </c>
      <c r="U2469" s="1">
        <v>44112</v>
      </c>
      <c r="V2469" s="1">
        <v>44112</v>
      </c>
      <c r="AC2469" t="s">
        <v>53</v>
      </c>
      <c r="AD2469">
        <v>2969530290</v>
      </c>
      <c r="AE2469" s="1">
        <v>39465.556250000001</v>
      </c>
      <c r="AG2469" t="s">
        <v>16657</v>
      </c>
      <c r="AH2469" t="s">
        <v>51</v>
      </c>
      <c r="AJ2469" t="s">
        <v>53</v>
      </c>
      <c r="AO2469" t="s">
        <v>8142</v>
      </c>
    </row>
    <row r="2470" spans="1:43" x14ac:dyDescent="0.35">
      <c r="A2470" t="s">
        <v>16658</v>
      </c>
      <c r="B2470" t="s">
        <v>16659</v>
      </c>
      <c r="C2470" t="s">
        <v>106</v>
      </c>
      <c r="F2470" t="s">
        <v>16660</v>
      </c>
      <c r="H2470" t="s">
        <v>16661</v>
      </c>
      <c r="J2470" t="s">
        <v>323</v>
      </c>
      <c r="P2470" t="s">
        <v>50</v>
      </c>
      <c r="U2470" s="1">
        <v>44112</v>
      </c>
      <c r="V2470" s="1">
        <v>44112</v>
      </c>
      <c r="AC2470" t="s">
        <v>53</v>
      </c>
      <c r="AD2470">
        <v>2969551137</v>
      </c>
      <c r="AE2470" s="1">
        <v>40288.591666666667</v>
      </c>
      <c r="AG2470" t="s">
        <v>16662</v>
      </c>
      <c r="AH2470" t="s">
        <v>51</v>
      </c>
      <c r="AJ2470" t="s">
        <v>53</v>
      </c>
      <c r="AO2470" t="s">
        <v>8142</v>
      </c>
    </row>
    <row r="2471" spans="1:43" x14ac:dyDescent="0.35">
      <c r="A2471" t="s">
        <v>16663</v>
      </c>
      <c r="B2471" t="s">
        <v>450</v>
      </c>
      <c r="C2471" t="s">
        <v>16664</v>
      </c>
      <c r="F2471" t="s">
        <v>16665</v>
      </c>
      <c r="H2471" t="s">
        <v>16663</v>
      </c>
      <c r="J2471" t="s">
        <v>1910</v>
      </c>
      <c r="P2471" t="s">
        <v>50</v>
      </c>
      <c r="U2471" s="1">
        <v>44112</v>
      </c>
      <c r="V2471" s="1">
        <v>44112</v>
      </c>
      <c r="AC2471" t="s">
        <v>53</v>
      </c>
      <c r="AD2471">
        <v>2969735272</v>
      </c>
      <c r="AE2471" s="1">
        <v>42845.40902777778</v>
      </c>
      <c r="AG2471" t="s">
        <v>16666</v>
      </c>
      <c r="AH2471" t="s">
        <v>51</v>
      </c>
      <c r="AJ2471" t="s">
        <v>53</v>
      </c>
      <c r="AO2471" t="s">
        <v>8142</v>
      </c>
    </row>
    <row r="2472" spans="1:43" x14ac:dyDescent="0.35">
      <c r="A2472" t="s">
        <v>16667</v>
      </c>
      <c r="B2472" t="s">
        <v>2717</v>
      </c>
      <c r="C2472" t="s">
        <v>803</v>
      </c>
      <c r="F2472">
        <f>1970-231-9528</f>
        <v>-7789</v>
      </c>
      <c r="H2472" t="s">
        <v>16668</v>
      </c>
      <c r="J2472" t="s">
        <v>16669</v>
      </c>
      <c r="N2472" t="s">
        <v>287</v>
      </c>
      <c r="O2472">
        <v>80535</v>
      </c>
      <c r="P2472" t="s">
        <v>50</v>
      </c>
      <c r="U2472" s="1">
        <v>44112</v>
      </c>
      <c r="V2472" s="1">
        <v>44112</v>
      </c>
      <c r="W2472" s="1">
        <v>44112.915277777778</v>
      </c>
      <c r="X2472" s="1">
        <v>44112.915277777778</v>
      </c>
      <c r="AC2472" t="s">
        <v>53</v>
      </c>
      <c r="AD2472">
        <v>2970029380</v>
      </c>
      <c r="AE2472" s="1">
        <v>44173.434027777781</v>
      </c>
      <c r="AF2472" t="s">
        <v>16670</v>
      </c>
      <c r="AG2472" t="s">
        <v>16671</v>
      </c>
      <c r="AH2472" t="s">
        <v>51</v>
      </c>
      <c r="AJ2472" t="s">
        <v>53</v>
      </c>
      <c r="AL2472" t="s">
        <v>68</v>
      </c>
      <c r="AO2472" t="s">
        <v>8142</v>
      </c>
      <c r="AP2472" s="1">
        <v>45115.799305555556</v>
      </c>
      <c r="AQ2472" s="1">
        <v>44734.006249999999</v>
      </c>
    </row>
    <row r="2473" spans="1:43" x14ac:dyDescent="0.35">
      <c r="A2473" t="s">
        <v>16672</v>
      </c>
      <c r="B2473" t="s">
        <v>16673</v>
      </c>
      <c r="C2473" t="s">
        <v>16674</v>
      </c>
      <c r="D2473" t="s">
        <v>14828</v>
      </c>
      <c r="F2473" t="s">
        <v>16675</v>
      </c>
      <c r="H2473" t="s">
        <v>16676</v>
      </c>
      <c r="I2473" t="s">
        <v>179</v>
      </c>
      <c r="J2473" t="s">
        <v>2841</v>
      </c>
      <c r="K2473" t="s">
        <v>16265</v>
      </c>
      <c r="M2473" t="s">
        <v>16677</v>
      </c>
      <c r="N2473" t="s">
        <v>398</v>
      </c>
      <c r="O2473">
        <v>88007</v>
      </c>
      <c r="P2473" t="s">
        <v>50</v>
      </c>
      <c r="U2473" s="1">
        <v>44112.545138888891</v>
      </c>
      <c r="V2473" s="1">
        <v>44112.545138888891</v>
      </c>
      <c r="W2473" s="1">
        <v>44113.448611111111</v>
      </c>
      <c r="X2473" s="1">
        <v>44113.448611111111</v>
      </c>
      <c r="AC2473" t="s">
        <v>53</v>
      </c>
      <c r="AD2473">
        <v>2969584093</v>
      </c>
      <c r="AE2473" s="1">
        <v>41274.668749999997</v>
      </c>
      <c r="AF2473" t="s">
        <v>2844</v>
      </c>
      <c r="AG2473" t="s">
        <v>16678</v>
      </c>
      <c r="AH2473" t="s">
        <v>53</v>
      </c>
      <c r="AJ2473" t="s">
        <v>53</v>
      </c>
      <c r="AK2473" t="s">
        <v>11356</v>
      </c>
      <c r="AL2473" t="s">
        <v>78</v>
      </c>
      <c r="AO2473" t="s">
        <v>54</v>
      </c>
      <c r="AP2473" s="1">
        <v>44770.554861111108</v>
      </c>
      <c r="AQ2473" s="1">
        <v>44755.354166666664</v>
      </c>
    </row>
    <row r="2474" spans="1:43" x14ac:dyDescent="0.35">
      <c r="A2474" t="s">
        <v>16679</v>
      </c>
      <c r="B2474" t="s">
        <v>16680</v>
      </c>
      <c r="C2474" t="s">
        <v>758</v>
      </c>
      <c r="H2474" t="s">
        <v>16681</v>
      </c>
      <c r="I2474" t="s">
        <v>61</v>
      </c>
      <c r="J2474" t="s">
        <v>1700</v>
      </c>
      <c r="P2474" t="s">
        <v>50</v>
      </c>
      <c r="U2474" s="1">
        <v>44112.62777777778</v>
      </c>
      <c r="V2474" s="1">
        <v>44112.62777777778</v>
      </c>
      <c r="W2474" s="1">
        <v>44113.447222222225</v>
      </c>
      <c r="X2474" s="1">
        <v>44210.615972222222</v>
      </c>
      <c r="AC2474" t="s">
        <v>53</v>
      </c>
      <c r="AD2474">
        <v>2969475309</v>
      </c>
      <c r="AE2474" s="1">
        <v>37159</v>
      </c>
      <c r="AF2474" t="s">
        <v>674</v>
      </c>
      <c r="AG2474" t="s">
        <v>16682</v>
      </c>
      <c r="AH2474" t="s">
        <v>53</v>
      </c>
      <c r="AJ2474" t="s">
        <v>53</v>
      </c>
      <c r="AK2474" t="s">
        <v>7072</v>
      </c>
      <c r="AL2474" t="s">
        <v>78</v>
      </c>
      <c r="AO2474" t="s">
        <v>54</v>
      </c>
      <c r="AP2474" s="1">
        <v>44330.645833333336</v>
      </c>
      <c r="AQ2474" s="1">
        <v>44329.503472222219</v>
      </c>
    </row>
    <row r="2475" spans="1:43" x14ac:dyDescent="0.35">
      <c r="A2475" t="s">
        <v>16683</v>
      </c>
      <c r="B2475" t="s">
        <v>11841</v>
      </c>
      <c r="C2475" t="s">
        <v>16684</v>
      </c>
      <c r="F2475" t="s">
        <v>16685</v>
      </c>
      <c r="H2475" t="s">
        <v>16683</v>
      </c>
      <c r="J2475" t="s">
        <v>16615</v>
      </c>
      <c r="K2475" t="s">
        <v>16616</v>
      </c>
      <c r="M2475" t="s">
        <v>16617</v>
      </c>
      <c r="N2475" t="s">
        <v>7398</v>
      </c>
      <c r="O2475" t="s">
        <v>16618</v>
      </c>
      <c r="P2475" t="s">
        <v>50</v>
      </c>
      <c r="U2475" s="1">
        <v>44113</v>
      </c>
      <c r="V2475" s="1">
        <v>44113</v>
      </c>
      <c r="AC2475" t="s">
        <v>53</v>
      </c>
      <c r="AD2475">
        <v>2969544607</v>
      </c>
      <c r="AE2475" s="1">
        <v>40059.490972222222</v>
      </c>
      <c r="AG2475" t="s">
        <v>16686</v>
      </c>
      <c r="AH2475" t="s">
        <v>51</v>
      </c>
      <c r="AJ2475" t="s">
        <v>53</v>
      </c>
      <c r="AO2475" t="s">
        <v>8142</v>
      </c>
    </row>
    <row r="2476" spans="1:43" x14ac:dyDescent="0.35">
      <c r="A2476" t="s">
        <v>16687</v>
      </c>
      <c r="B2476" t="s">
        <v>11841</v>
      </c>
      <c r="C2476" t="s">
        <v>16688</v>
      </c>
      <c r="F2476" t="s">
        <v>16689</v>
      </c>
      <c r="H2476" t="s">
        <v>16687</v>
      </c>
      <c r="J2476" t="s">
        <v>16690</v>
      </c>
      <c r="P2476" t="s">
        <v>50</v>
      </c>
      <c r="U2476" s="1">
        <v>44113</v>
      </c>
      <c r="V2476" s="1">
        <v>44113</v>
      </c>
      <c r="AC2476" t="s">
        <v>53</v>
      </c>
      <c r="AD2476">
        <v>2969528411</v>
      </c>
      <c r="AE2476" s="1">
        <v>39377.29583333333</v>
      </c>
      <c r="AG2476" t="s">
        <v>16691</v>
      </c>
      <c r="AH2476" t="s">
        <v>51</v>
      </c>
      <c r="AJ2476" t="s">
        <v>53</v>
      </c>
      <c r="AO2476" t="s">
        <v>8142</v>
      </c>
    </row>
    <row r="2477" spans="1:43" x14ac:dyDescent="0.35">
      <c r="A2477" t="s">
        <v>16692</v>
      </c>
      <c r="B2477" t="s">
        <v>1180</v>
      </c>
      <c r="C2477" t="s">
        <v>1608</v>
      </c>
      <c r="F2477" t="s">
        <v>16693</v>
      </c>
      <c r="H2477" t="s">
        <v>16692</v>
      </c>
      <c r="J2477" t="s">
        <v>16694</v>
      </c>
      <c r="K2477" t="s">
        <v>16695</v>
      </c>
      <c r="M2477" t="s">
        <v>545</v>
      </c>
      <c r="N2477" t="s">
        <v>253</v>
      </c>
      <c r="O2477">
        <v>88005</v>
      </c>
      <c r="P2477" t="s">
        <v>50</v>
      </c>
      <c r="U2477" s="1">
        <v>44113</v>
      </c>
      <c r="V2477" s="1">
        <v>44113</v>
      </c>
      <c r="W2477" s="1">
        <v>44113.620833333334</v>
      </c>
      <c r="X2477" s="1">
        <v>44113.620833333334</v>
      </c>
      <c r="AC2477" t="s">
        <v>53</v>
      </c>
      <c r="AD2477">
        <v>2969865686</v>
      </c>
      <c r="AE2477" s="1">
        <v>43480.480555555558</v>
      </c>
      <c r="AF2477" t="s">
        <v>16696</v>
      </c>
      <c r="AG2477" t="s">
        <v>16697</v>
      </c>
      <c r="AH2477" t="s">
        <v>51</v>
      </c>
      <c r="AJ2477" t="s">
        <v>53</v>
      </c>
      <c r="AL2477" t="s">
        <v>78</v>
      </c>
      <c r="AO2477" t="s">
        <v>5443</v>
      </c>
      <c r="AP2477" s="1">
        <v>44558.87777777778</v>
      </c>
    </row>
    <row r="2478" spans="1:43" x14ac:dyDescent="0.35">
      <c r="A2478" t="s">
        <v>16698</v>
      </c>
      <c r="B2478" t="s">
        <v>16699</v>
      </c>
      <c r="C2478" t="s">
        <v>16700</v>
      </c>
      <c r="D2478" t="s">
        <v>107</v>
      </c>
      <c r="F2478" t="s">
        <v>405</v>
      </c>
      <c r="H2478" t="s">
        <v>16701</v>
      </c>
      <c r="J2478" t="s">
        <v>407</v>
      </c>
      <c r="P2478" t="s">
        <v>50</v>
      </c>
      <c r="U2478" s="1">
        <v>44113</v>
      </c>
      <c r="V2478" s="1">
        <v>44113</v>
      </c>
      <c r="W2478" s="1">
        <v>44113.443055555559</v>
      </c>
      <c r="X2478" s="1">
        <v>44113.443055555559</v>
      </c>
      <c r="AC2478" t="s">
        <v>53</v>
      </c>
      <c r="AD2478">
        <v>2969475309</v>
      </c>
      <c r="AE2478" s="1">
        <v>37159</v>
      </c>
      <c r="AF2478" t="s">
        <v>2264</v>
      </c>
      <c r="AG2478" t="s">
        <v>16702</v>
      </c>
      <c r="AH2478" t="s">
        <v>51</v>
      </c>
      <c r="AJ2478" t="s">
        <v>53</v>
      </c>
      <c r="AL2478" t="s">
        <v>78</v>
      </c>
      <c r="AO2478" t="s">
        <v>5443</v>
      </c>
      <c r="AP2478" s="1">
        <v>45469.509027777778</v>
      </c>
      <c r="AQ2478" s="1">
        <v>45469.511111111111</v>
      </c>
    </row>
    <row r="2479" spans="1:43" x14ac:dyDescent="0.35">
      <c r="A2479" t="s">
        <v>16703</v>
      </c>
      <c r="B2479" t="s">
        <v>16704</v>
      </c>
      <c r="C2479" t="s">
        <v>14154</v>
      </c>
      <c r="F2479" t="s">
        <v>16705</v>
      </c>
      <c r="H2479" t="s">
        <v>16703</v>
      </c>
      <c r="J2479" t="s">
        <v>8642</v>
      </c>
      <c r="K2479" t="s">
        <v>16706</v>
      </c>
      <c r="M2479" t="s">
        <v>16707</v>
      </c>
      <c r="N2479" t="s">
        <v>798</v>
      </c>
      <c r="O2479">
        <v>78660</v>
      </c>
      <c r="P2479" t="s">
        <v>50</v>
      </c>
      <c r="U2479" s="1">
        <v>44113</v>
      </c>
      <c r="V2479" s="1">
        <v>44113</v>
      </c>
      <c r="W2479" s="1">
        <v>44113.444444444445</v>
      </c>
      <c r="X2479" s="1">
        <v>44113.444444444445</v>
      </c>
      <c r="AC2479" t="s">
        <v>53</v>
      </c>
      <c r="AD2479">
        <v>2969482903</v>
      </c>
      <c r="AE2479" s="1">
        <v>37609</v>
      </c>
      <c r="AF2479" t="s">
        <v>8646</v>
      </c>
      <c r="AG2479" t="s">
        <v>16708</v>
      </c>
      <c r="AH2479" t="s">
        <v>51</v>
      </c>
      <c r="AJ2479" t="s">
        <v>53</v>
      </c>
      <c r="AL2479" t="s">
        <v>78</v>
      </c>
      <c r="AO2479" t="s">
        <v>5443</v>
      </c>
      <c r="AP2479" s="1">
        <v>44404.484722222223</v>
      </c>
      <c r="AQ2479" s="1">
        <v>44403.50277777778</v>
      </c>
    </row>
    <row r="2480" spans="1:43" x14ac:dyDescent="0.35">
      <c r="A2480" t="s">
        <v>16709</v>
      </c>
      <c r="B2480" t="s">
        <v>16710</v>
      </c>
      <c r="C2480" t="s">
        <v>16711</v>
      </c>
      <c r="D2480" t="s">
        <v>294</v>
      </c>
      <c r="H2480" t="s">
        <v>16712</v>
      </c>
      <c r="J2480" t="s">
        <v>2859</v>
      </c>
      <c r="P2480" t="s">
        <v>50</v>
      </c>
      <c r="U2480" s="1">
        <v>44113</v>
      </c>
      <c r="V2480" s="1">
        <v>44113</v>
      </c>
      <c r="W2480" s="1">
        <v>44116.396527777775</v>
      </c>
      <c r="X2480" s="1">
        <v>44116.396527777775</v>
      </c>
      <c r="AC2480" t="s">
        <v>53</v>
      </c>
      <c r="AD2480">
        <v>2969480024</v>
      </c>
      <c r="AE2480" s="1">
        <v>37427</v>
      </c>
      <c r="AF2480" t="s">
        <v>134</v>
      </c>
      <c r="AG2480" t="s">
        <v>16713</v>
      </c>
      <c r="AH2480" t="s">
        <v>51</v>
      </c>
      <c r="AJ2480" t="s">
        <v>53</v>
      </c>
      <c r="AL2480" t="s">
        <v>78</v>
      </c>
      <c r="AO2480" t="s">
        <v>5443</v>
      </c>
      <c r="AP2480" s="1">
        <v>45476.64166666667</v>
      </c>
      <c r="AQ2480" s="1">
        <v>45476.666666666664</v>
      </c>
    </row>
    <row r="2481" spans="1:43" x14ac:dyDescent="0.35">
      <c r="A2481" t="s">
        <v>16714</v>
      </c>
      <c r="B2481" t="s">
        <v>612</v>
      </c>
      <c r="C2481" t="s">
        <v>16715</v>
      </c>
      <c r="F2481" t="s">
        <v>16716</v>
      </c>
      <c r="H2481" t="s">
        <v>16717</v>
      </c>
      <c r="J2481" t="s">
        <v>5516</v>
      </c>
      <c r="P2481" t="s">
        <v>50</v>
      </c>
      <c r="U2481" s="1">
        <v>44115</v>
      </c>
      <c r="V2481" s="1">
        <v>44115</v>
      </c>
      <c r="W2481" s="1">
        <v>44115.132638888892</v>
      </c>
      <c r="X2481" s="1">
        <v>44115.132638888892</v>
      </c>
      <c r="AC2481" t="s">
        <v>53</v>
      </c>
      <c r="AD2481">
        <v>2969634929</v>
      </c>
      <c r="AE2481" s="1">
        <v>41799.665972222225</v>
      </c>
      <c r="AG2481" t="s">
        <v>16718</v>
      </c>
      <c r="AH2481" t="s">
        <v>51</v>
      </c>
      <c r="AJ2481" t="s">
        <v>53</v>
      </c>
      <c r="AL2481" t="s">
        <v>78</v>
      </c>
      <c r="AO2481" t="s">
        <v>8142</v>
      </c>
    </row>
    <row r="2482" spans="1:43" x14ac:dyDescent="0.35">
      <c r="A2482" t="s">
        <v>16719</v>
      </c>
      <c r="B2482" t="s">
        <v>16720</v>
      </c>
      <c r="C2482" t="s">
        <v>15831</v>
      </c>
      <c r="F2482" t="s">
        <v>16721</v>
      </c>
      <c r="H2482" t="s">
        <v>16722</v>
      </c>
      <c r="J2482" t="s">
        <v>16723</v>
      </c>
      <c r="K2482" t="s">
        <v>16724</v>
      </c>
      <c r="M2482" t="s">
        <v>16725</v>
      </c>
      <c r="N2482" t="s">
        <v>798</v>
      </c>
      <c r="O2482">
        <v>79714</v>
      </c>
      <c r="P2482" t="s">
        <v>50</v>
      </c>
      <c r="U2482" s="1">
        <v>44115</v>
      </c>
      <c r="V2482" s="1">
        <v>44115</v>
      </c>
      <c r="W2482" s="1">
        <v>44116.393055555556</v>
      </c>
      <c r="X2482" s="1">
        <v>44116.393055555556</v>
      </c>
      <c r="AC2482" t="s">
        <v>51</v>
      </c>
      <c r="AD2482">
        <v>2969525847</v>
      </c>
      <c r="AE2482" s="1">
        <v>39251.611111111109</v>
      </c>
      <c r="AF2482" t="s">
        <v>4228</v>
      </c>
      <c r="AG2482" t="s">
        <v>16726</v>
      </c>
      <c r="AH2482" t="s">
        <v>51</v>
      </c>
      <c r="AJ2482" t="s">
        <v>53</v>
      </c>
      <c r="AL2482" t="s">
        <v>78</v>
      </c>
      <c r="AO2482" t="s">
        <v>5443</v>
      </c>
      <c r="AP2482" s="1">
        <v>44614.523611111108</v>
      </c>
      <c r="AQ2482" s="1">
        <v>44314.415277777778</v>
      </c>
    </row>
    <row r="2483" spans="1:43" x14ac:dyDescent="0.35">
      <c r="A2483" t="s">
        <v>16727</v>
      </c>
      <c r="B2483" t="s">
        <v>16728</v>
      </c>
      <c r="C2483" t="s">
        <v>4540</v>
      </c>
      <c r="F2483">
        <v>15757063852</v>
      </c>
      <c r="H2483" t="s">
        <v>16727</v>
      </c>
      <c r="J2483" t="s">
        <v>16729</v>
      </c>
      <c r="K2483" t="s">
        <v>16730</v>
      </c>
      <c r="M2483" t="s">
        <v>1296</v>
      </c>
      <c r="N2483" t="s">
        <v>253</v>
      </c>
      <c r="O2483">
        <v>88220</v>
      </c>
      <c r="P2483" t="s">
        <v>50</v>
      </c>
      <c r="U2483" s="1">
        <v>44116</v>
      </c>
      <c r="V2483" s="1">
        <v>44116</v>
      </c>
      <c r="W2483" s="1">
        <v>44116.887499999997</v>
      </c>
      <c r="X2483" s="1">
        <v>44116.887499999997</v>
      </c>
      <c r="AC2483" t="s">
        <v>53</v>
      </c>
      <c r="AD2483">
        <v>1000000001</v>
      </c>
      <c r="AE2483" s="1">
        <v>39973.351388888892</v>
      </c>
      <c r="AF2483" t="s">
        <v>3377</v>
      </c>
      <c r="AG2483" t="s">
        <v>16731</v>
      </c>
      <c r="AH2483" t="s">
        <v>51</v>
      </c>
      <c r="AJ2483" t="s">
        <v>53</v>
      </c>
      <c r="AL2483" t="s">
        <v>78</v>
      </c>
      <c r="AO2483" t="s">
        <v>5443</v>
      </c>
      <c r="AP2483" s="1">
        <v>44613.798611111109</v>
      </c>
    </row>
    <row r="2484" spans="1:43" x14ac:dyDescent="0.35">
      <c r="A2484" t="s">
        <v>16732</v>
      </c>
      <c r="B2484" t="s">
        <v>16733</v>
      </c>
      <c r="C2484" t="s">
        <v>3324</v>
      </c>
      <c r="F2484" t="s">
        <v>16734</v>
      </c>
      <c r="H2484" t="s">
        <v>16735</v>
      </c>
      <c r="J2484" t="s">
        <v>9778</v>
      </c>
      <c r="K2484" t="s">
        <v>16736</v>
      </c>
      <c r="M2484" t="s">
        <v>9780</v>
      </c>
      <c r="N2484" t="s">
        <v>9781</v>
      </c>
      <c r="O2484">
        <v>56310</v>
      </c>
      <c r="P2484" t="s">
        <v>50</v>
      </c>
      <c r="U2484" s="1">
        <v>44116</v>
      </c>
      <c r="V2484" s="1">
        <v>44116</v>
      </c>
      <c r="AC2484" t="s">
        <v>53</v>
      </c>
      <c r="AD2484">
        <v>2969506030</v>
      </c>
      <c r="AE2484" s="1">
        <v>38097.646527777775</v>
      </c>
      <c r="AG2484" t="s">
        <v>16737</v>
      </c>
      <c r="AH2484" t="s">
        <v>51</v>
      </c>
      <c r="AJ2484" t="s">
        <v>53</v>
      </c>
      <c r="AO2484" t="s">
        <v>8142</v>
      </c>
    </row>
    <row r="2485" spans="1:43" x14ac:dyDescent="0.35">
      <c r="A2485" t="s">
        <v>7266</v>
      </c>
      <c r="B2485" t="s">
        <v>7264</v>
      </c>
      <c r="C2485" t="s">
        <v>775</v>
      </c>
      <c r="F2485" t="s">
        <v>16738</v>
      </c>
      <c r="H2485" t="s">
        <v>16739</v>
      </c>
      <c r="J2485" t="s">
        <v>16740</v>
      </c>
      <c r="K2485" t="s">
        <v>16741</v>
      </c>
      <c r="L2485" t="s">
        <v>16742</v>
      </c>
      <c r="M2485" t="s">
        <v>2637</v>
      </c>
      <c r="N2485" t="s">
        <v>253</v>
      </c>
      <c r="O2485" t="s">
        <v>7269</v>
      </c>
      <c r="P2485" t="s">
        <v>50</v>
      </c>
      <c r="U2485" s="1">
        <v>44117</v>
      </c>
      <c r="V2485" s="1">
        <v>44117</v>
      </c>
      <c r="W2485" s="1">
        <v>44117.460416666669</v>
      </c>
      <c r="X2485" s="1">
        <v>44117.460416666669</v>
      </c>
      <c r="AC2485" t="s">
        <v>53</v>
      </c>
      <c r="AD2485">
        <v>2969565033</v>
      </c>
      <c r="AE2485" s="1">
        <v>40756.370833333334</v>
      </c>
      <c r="AF2485" t="s">
        <v>7270</v>
      </c>
      <c r="AG2485" t="s">
        <v>16743</v>
      </c>
      <c r="AH2485" t="s">
        <v>51</v>
      </c>
      <c r="AJ2485" t="s">
        <v>53</v>
      </c>
      <c r="AL2485" t="s">
        <v>68</v>
      </c>
      <c r="AO2485" t="s">
        <v>8142</v>
      </c>
      <c r="AP2485" s="1">
        <v>45476.6</v>
      </c>
      <c r="AQ2485" s="1">
        <v>45476.600694444445</v>
      </c>
    </row>
    <row r="2486" spans="1:43" x14ac:dyDescent="0.35">
      <c r="A2486" t="s">
        <v>16744</v>
      </c>
      <c r="B2486" t="s">
        <v>16745</v>
      </c>
      <c r="C2486" t="s">
        <v>1982</v>
      </c>
      <c r="F2486" t="s">
        <v>16746</v>
      </c>
      <c r="H2486" t="s">
        <v>16747</v>
      </c>
      <c r="J2486" t="s">
        <v>9778</v>
      </c>
      <c r="K2486" t="s">
        <v>16542</v>
      </c>
      <c r="M2486" t="s">
        <v>9780</v>
      </c>
      <c r="N2486" t="s">
        <v>2123</v>
      </c>
      <c r="O2486">
        <v>56310</v>
      </c>
      <c r="P2486" t="s">
        <v>50</v>
      </c>
      <c r="U2486" s="1">
        <v>44117</v>
      </c>
      <c r="V2486" s="1">
        <v>44117</v>
      </c>
      <c r="AC2486" t="s">
        <v>53</v>
      </c>
      <c r="AD2486">
        <v>2969506030</v>
      </c>
      <c r="AE2486" s="1">
        <v>38097.646527777775</v>
      </c>
      <c r="AG2486" t="s">
        <v>16748</v>
      </c>
      <c r="AH2486" t="s">
        <v>51</v>
      </c>
      <c r="AJ2486" t="s">
        <v>53</v>
      </c>
      <c r="AO2486" t="s">
        <v>8142</v>
      </c>
    </row>
    <row r="2487" spans="1:43" x14ac:dyDescent="0.35">
      <c r="A2487" t="s">
        <v>16749</v>
      </c>
      <c r="B2487" t="s">
        <v>16750</v>
      </c>
      <c r="C2487" t="s">
        <v>2923</v>
      </c>
      <c r="F2487" t="s">
        <v>16751</v>
      </c>
      <c r="H2487" t="s">
        <v>16752</v>
      </c>
      <c r="I2487" t="s">
        <v>101</v>
      </c>
      <c r="J2487" t="s">
        <v>16753</v>
      </c>
      <c r="K2487" t="s">
        <v>16754</v>
      </c>
      <c r="M2487" t="s">
        <v>16755</v>
      </c>
      <c r="N2487" t="s">
        <v>16756</v>
      </c>
      <c r="O2487" t="s">
        <v>16757</v>
      </c>
      <c r="P2487" t="s">
        <v>4438</v>
      </c>
      <c r="U2487" s="1">
        <v>44117</v>
      </c>
      <c r="V2487" s="1">
        <v>44117</v>
      </c>
      <c r="AC2487" t="s">
        <v>53</v>
      </c>
      <c r="AD2487">
        <v>2969485518</v>
      </c>
      <c r="AE2487" s="1">
        <v>37809</v>
      </c>
      <c r="AG2487" t="s">
        <v>16758</v>
      </c>
      <c r="AH2487" t="s">
        <v>51</v>
      </c>
      <c r="AJ2487" t="s">
        <v>53</v>
      </c>
      <c r="AO2487" t="s">
        <v>8142</v>
      </c>
    </row>
    <row r="2488" spans="1:43" x14ac:dyDescent="0.35">
      <c r="A2488" t="s">
        <v>16759</v>
      </c>
      <c r="B2488" t="s">
        <v>11164</v>
      </c>
      <c r="C2488" t="s">
        <v>1614</v>
      </c>
      <c r="H2488" t="s">
        <v>16759</v>
      </c>
      <c r="U2488" s="1">
        <v>44117</v>
      </c>
      <c r="V2488" s="1">
        <v>44117</v>
      </c>
      <c r="W2488" s="1">
        <v>44117.682638888888</v>
      </c>
      <c r="X2488" s="1">
        <v>44117.682638888888</v>
      </c>
      <c r="AC2488" t="s">
        <v>53</v>
      </c>
      <c r="AD2488">
        <v>1000000001</v>
      </c>
      <c r="AE2488" s="1">
        <v>39973.351388888892</v>
      </c>
      <c r="AF2488" t="s">
        <v>3377</v>
      </c>
      <c r="AG2488" t="s">
        <v>16760</v>
      </c>
      <c r="AH2488" t="s">
        <v>51</v>
      </c>
      <c r="AJ2488" t="s">
        <v>53</v>
      </c>
      <c r="AL2488" t="s">
        <v>78</v>
      </c>
      <c r="AO2488" t="s">
        <v>8142</v>
      </c>
    </row>
    <row r="2489" spans="1:43" x14ac:dyDescent="0.35">
      <c r="A2489" t="s">
        <v>16761</v>
      </c>
      <c r="B2489" t="s">
        <v>16762</v>
      </c>
      <c r="C2489" t="s">
        <v>758</v>
      </c>
      <c r="F2489" t="s">
        <v>16763</v>
      </c>
      <c r="H2489" t="s">
        <v>16764</v>
      </c>
      <c r="J2489" t="s">
        <v>16624</v>
      </c>
      <c r="K2489" t="s">
        <v>16542</v>
      </c>
      <c r="M2489" t="s">
        <v>9780</v>
      </c>
      <c r="N2489" t="s">
        <v>2123</v>
      </c>
      <c r="O2489">
        <v>56310</v>
      </c>
      <c r="P2489" t="s">
        <v>50</v>
      </c>
      <c r="U2489" s="1">
        <v>44117</v>
      </c>
      <c r="V2489" s="1">
        <v>44117</v>
      </c>
      <c r="AC2489" t="s">
        <v>53</v>
      </c>
      <c r="AD2489">
        <v>2969506030</v>
      </c>
      <c r="AE2489" s="1">
        <v>38097.646527777775</v>
      </c>
      <c r="AG2489" t="s">
        <v>16765</v>
      </c>
      <c r="AH2489" t="s">
        <v>51</v>
      </c>
      <c r="AJ2489" t="s">
        <v>53</v>
      </c>
      <c r="AO2489" t="s">
        <v>8142</v>
      </c>
    </row>
    <row r="2490" spans="1:43" x14ac:dyDescent="0.35">
      <c r="A2490" t="s">
        <v>16766</v>
      </c>
      <c r="B2490" t="s">
        <v>4903</v>
      </c>
      <c r="C2490" t="s">
        <v>97</v>
      </c>
      <c r="F2490" t="s">
        <v>16767</v>
      </c>
      <c r="H2490" t="s">
        <v>16766</v>
      </c>
      <c r="J2490" t="s">
        <v>16768</v>
      </c>
      <c r="N2490" t="s">
        <v>287</v>
      </c>
      <c r="O2490">
        <v>81301</v>
      </c>
      <c r="P2490" t="s">
        <v>50</v>
      </c>
      <c r="U2490" s="1">
        <v>44118</v>
      </c>
      <c r="V2490" s="1">
        <v>44118</v>
      </c>
      <c r="W2490" s="1">
        <v>44118.606249999997</v>
      </c>
      <c r="X2490" s="1">
        <v>44118.606249999997</v>
      </c>
      <c r="AC2490" t="s">
        <v>53</v>
      </c>
      <c r="AD2490">
        <v>2969690377</v>
      </c>
      <c r="AE2490" s="1">
        <v>42376.611111111109</v>
      </c>
      <c r="AF2490" t="s">
        <v>16769</v>
      </c>
      <c r="AG2490" t="s">
        <v>16770</v>
      </c>
      <c r="AH2490" t="s">
        <v>51</v>
      </c>
      <c r="AJ2490" t="s">
        <v>53</v>
      </c>
      <c r="AL2490" t="s">
        <v>78</v>
      </c>
      <c r="AO2490" t="s">
        <v>8142</v>
      </c>
    </row>
    <row r="2491" spans="1:43" x14ac:dyDescent="0.35">
      <c r="A2491" t="s">
        <v>16771</v>
      </c>
      <c r="B2491" t="s">
        <v>16772</v>
      </c>
      <c r="C2491" t="s">
        <v>1043</v>
      </c>
      <c r="H2491" t="s">
        <v>16773</v>
      </c>
      <c r="J2491" t="s">
        <v>13574</v>
      </c>
      <c r="K2491" t="s">
        <v>13668</v>
      </c>
      <c r="M2491" t="s">
        <v>13669</v>
      </c>
      <c r="N2491" t="s">
        <v>13670</v>
      </c>
      <c r="O2491">
        <v>6300</v>
      </c>
      <c r="P2491" t="s">
        <v>4438</v>
      </c>
      <c r="U2491" s="1">
        <v>44118</v>
      </c>
      <c r="V2491" s="1">
        <v>44118</v>
      </c>
      <c r="AC2491" t="s">
        <v>53</v>
      </c>
      <c r="AD2491">
        <v>2969823183</v>
      </c>
      <c r="AE2491" s="1">
        <v>43312.453472222223</v>
      </c>
      <c r="AG2491" t="s">
        <v>16774</v>
      </c>
      <c r="AH2491" t="s">
        <v>51</v>
      </c>
      <c r="AJ2491" t="s">
        <v>53</v>
      </c>
      <c r="AO2491" t="s">
        <v>8142</v>
      </c>
    </row>
    <row r="2492" spans="1:43" x14ac:dyDescent="0.35">
      <c r="A2492" t="s">
        <v>16775</v>
      </c>
      <c r="B2492" t="s">
        <v>16776</v>
      </c>
      <c r="C2492" t="s">
        <v>3466</v>
      </c>
      <c r="F2492" t="s">
        <v>16777</v>
      </c>
      <c r="H2492" t="s">
        <v>16775</v>
      </c>
      <c r="J2492" t="s">
        <v>10434</v>
      </c>
      <c r="K2492" t="s">
        <v>16778</v>
      </c>
      <c r="M2492" t="s">
        <v>16779</v>
      </c>
      <c r="N2492" t="s">
        <v>13693</v>
      </c>
      <c r="O2492">
        <v>38363</v>
      </c>
      <c r="P2492" t="s">
        <v>50</v>
      </c>
      <c r="U2492" s="1">
        <v>44118</v>
      </c>
      <c r="V2492" s="1">
        <v>44118</v>
      </c>
      <c r="AC2492" t="s">
        <v>53</v>
      </c>
      <c r="AD2492">
        <v>2969478809</v>
      </c>
      <c r="AE2492" s="1">
        <v>37358</v>
      </c>
      <c r="AG2492" t="s">
        <v>16780</v>
      </c>
      <c r="AH2492" t="s">
        <v>51</v>
      </c>
      <c r="AJ2492" t="s">
        <v>53</v>
      </c>
      <c r="AO2492" t="s">
        <v>8142</v>
      </c>
    </row>
    <row r="2493" spans="1:43" x14ac:dyDescent="0.35">
      <c r="A2493" t="s">
        <v>16781</v>
      </c>
      <c r="B2493" t="s">
        <v>16782</v>
      </c>
      <c r="C2493" t="s">
        <v>2078</v>
      </c>
      <c r="F2493">
        <v>3032534188</v>
      </c>
      <c r="H2493" t="s">
        <v>16781</v>
      </c>
      <c r="J2493" t="s">
        <v>16783</v>
      </c>
      <c r="K2493" t="s">
        <v>16784</v>
      </c>
      <c r="M2493" t="s">
        <v>6361</v>
      </c>
      <c r="N2493" t="s">
        <v>65</v>
      </c>
      <c r="O2493">
        <v>80130</v>
      </c>
      <c r="P2493" t="s">
        <v>50</v>
      </c>
      <c r="U2493" s="1">
        <v>44119</v>
      </c>
      <c r="V2493" s="1">
        <v>44119</v>
      </c>
      <c r="W2493" s="1">
        <v>44119.604166666664</v>
      </c>
      <c r="X2493" s="1">
        <v>44119.604166666664</v>
      </c>
      <c r="AC2493" t="s">
        <v>53</v>
      </c>
      <c r="AD2493">
        <v>2969912055</v>
      </c>
      <c r="AE2493" s="1">
        <v>43721.616666666669</v>
      </c>
      <c r="AF2493" t="s">
        <v>16785</v>
      </c>
      <c r="AG2493" t="s">
        <v>16786</v>
      </c>
      <c r="AH2493" t="s">
        <v>51</v>
      </c>
      <c r="AJ2493" t="s">
        <v>53</v>
      </c>
      <c r="AL2493" t="s">
        <v>78</v>
      </c>
      <c r="AO2493" t="s">
        <v>5443</v>
      </c>
      <c r="AP2493" s="1">
        <v>44468.856944444444</v>
      </c>
    </row>
    <row r="2494" spans="1:43" x14ac:dyDescent="0.35">
      <c r="A2494" t="s">
        <v>16787</v>
      </c>
      <c r="B2494" t="s">
        <v>12035</v>
      </c>
      <c r="C2494" t="s">
        <v>5850</v>
      </c>
      <c r="F2494">
        <v>17204017206</v>
      </c>
      <c r="H2494" t="s">
        <v>16787</v>
      </c>
      <c r="J2494" t="s">
        <v>16788</v>
      </c>
      <c r="N2494" t="s">
        <v>287</v>
      </c>
      <c r="O2494">
        <v>80031</v>
      </c>
      <c r="P2494" t="s">
        <v>50</v>
      </c>
      <c r="U2494" s="1">
        <v>44119</v>
      </c>
      <c r="V2494" s="1">
        <v>44119</v>
      </c>
      <c r="W2494" s="1">
        <v>44119.571527777778</v>
      </c>
      <c r="X2494" s="1">
        <v>44119.571527777778</v>
      </c>
      <c r="AC2494" t="s">
        <v>53</v>
      </c>
      <c r="AD2494">
        <v>2969814592</v>
      </c>
      <c r="AE2494" s="1">
        <v>43277.671527777777</v>
      </c>
      <c r="AG2494" t="s">
        <v>16789</v>
      </c>
      <c r="AH2494" t="s">
        <v>51</v>
      </c>
      <c r="AJ2494" t="s">
        <v>53</v>
      </c>
      <c r="AO2494" t="s">
        <v>8142</v>
      </c>
    </row>
    <row r="2495" spans="1:43" x14ac:dyDescent="0.35">
      <c r="A2495" t="s">
        <v>16790</v>
      </c>
      <c r="B2495" t="s">
        <v>16791</v>
      </c>
      <c r="C2495" t="s">
        <v>16792</v>
      </c>
      <c r="F2495" t="s">
        <v>16793</v>
      </c>
      <c r="H2495" t="s">
        <v>16794</v>
      </c>
      <c r="J2495" t="s">
        <v>14472</v>
      </c>
      <c r="K2495" t="s">
        <v>16795</v>
      </c>
      <c r="M2495" t="s">
        <v>143</v>
      </c>
      <c r="N2495" t="s">
        <v>65</v>
      </c>
      <c r="O2495">
        <v>81505</v>
      </c>
      <c r="P2495" t="s">
        <v>50</v>
      </c>
      <c r="U2495" s="1">
        <v>44119</v>
      </c>
      <c r="V2495" s="1">
        <v>44119</v>
      </c>
      <c r="W2495" s="1">
        <v>44119.416666666664</v>
      </c>
      <c r="X2495" s="1">
        <v>44119.416666666664</v>
      </c>
      <c r="AC2495" t="s">
        <v>51</v>
      </c>
      <c r="AD2495">
        <v>2969795826</v>
      </c>
      <c r="AE2495" s="1">
        <v>43235.347916666666</v>
      </c>
      <c r="AF2495" t="s">
        <v>14473</v>
      </c>
      <c r="AG2495" t="s">
        <v>16796</v>
      </c>
      <c r="AH2495" t="s">
        <v>51</v>
      </c>
      <c r="AJ2495" t="s">
        <v>53</v>
      </c>
      <c r="AL2495" t="s">
        <v>78</v>
      </c>
      <c r="AO2495" t="s">
        <v>5443</v>
      </c>
      <c r="AP2495" s="1">
        <v>44825.711111111108</v>
      </c>
    </row>
    <row r="2496" spans="1:43" x14ac:dyDescent="0.35">
      <c r="A2496" t="s">
        <v>16797</v>
      </c>
      <c r="B2496" t="s">
        <v>16798</v>
      </c>
      <c r="C2496" t="s">
        <v>16799</v>
      </c>
      <c r="F2496" t="s">
        <v>16800</v>
      </c>
      <c r="H2496" t="s">
        <v>16801</v>
      </c>
      <c r="I2496" t="s">
        <v>780</v>
      </c>
      <c r="J2496" t="s">
        <v>16802</v>
      </c>
      <c r="K2496" t="s">
        <v>16803</v>
      </c>
      <c r="M2496" t="s">
        <v>16804</v>
      </c>
      <c r="N2496" t="s">
        <v>16805</v>
      </c>
      <c r="O2496">
        <v>97838</v>
      </c>
      <c r="P2496" t="s">
        <v>50</v>
      </c>
      <c r="U2496" s="1">
        <v>44119.729166666664</v>
      </c>
      <c r="V2496" s="1">
        <v>44119.729166666664</v>
      </c>
      <c r="W2496" s="1">
        <v>44120.375</v>
      </c>
      <c r="X2496" s="1">
        <v>44120.375</v>
      </c>
      <c r="AC2496" t="s">
        <v>53</v>
      </c>
      <c r="AD2496">
        <v>2969976827</v>
      </c>
      <c r="AE2496" s="1">
        <v>43987.636111111111</v>
      </c>
      <c r="AF2496" t="s">
        <v>16806</v>
      </c>
      <c r="AG2496" t="s">
        <v>16807</v>
      </c>
      <c r="AH2496" t="s">
        <v>53</v>
      </c>
      <c r="AJ2496" t="s">
        <v>53</v>
      </c>
      <c r="AK2496" t="s">
        <v>13346</v>
      </c>
      <c r="AL2496" t="s">
        <v>78</v>
      </c>
      <c r="AO2496" t="s">
        <v>54</v>
      </c>
    </row>
    <row r="2497" spans="1:43" x14ac:dyDescent="0.35">
      <c r="A2497" t="s">
        <v>16808</v>
      </c>
      <c r="B2497" t="s">
        <v>1075</v>
      </c>
      <c r="C2497" t="s">
        <v>106</v>
      </c>
      <c r="F2497" t="s">
        <v>16809</v>
      </c>
      <c r="H2497" t="s">
        <v>16808</v>
      </c>
      <c r="J2497" t="s">
        <v>14612</v>
      </c>
      <c r="K2497" t="s">
        <v>14730</v>
      </c>
      <c r="M2497" t="s">
        <v>14614</v>
      </c>
      <c r="N2497" t="s">
        <v>4928</v>
      </c>
      <c r="O2497">
        <v>45066</v>
      </c>
      <c r="P2497" t="s">
        <v>50</v>
      </c>
      <c r="U2497" s="1">
        <v>44120</v>
      </c>
      <c r="V2497" s="1">
        <v>44120</v>
      </c>
      <c r="AC2497" t="s">
        <v>53</v>
      </c>
      <c r="AD2497">
        <v>2969508936</v>
      </c>
      <c r="AE2497" s="1">
        <v>38278.679861111108</v>
      </c>
      <c r="AG2497" t="s">
        <v>16810</v>
      </c>
      <c r="AH2497" t="s">
        <v>51</v>
      </c>
      <c r="AJ2497" t="s">
        <v>53</v>
      </c>
      <c r="AO2497" t="s">
        <v>8142</v>
      </c>
    </row>
    <row r="2498" spans="1:43" x14ac:dyDescent="0.35">
      <c r="A2498" t="s">
        <v>16811</v>
      </c>
      <c r="B2498" t="s">
        <v>16812</v>
      </c>
      <c r="C2498" t="s">
        <v>5000</v>
      </c>
      <c r="F2498" t="s">
        <v>16813</v>
      </c>
      <c r="H2498" t="s">
        <v>16811</v>
      </c>
      <c r="J2498" t="s">
        <v>16814</v>
      </c>
      <c r="K2498" t="s">
        <v>16815</v>
      </c>
      <c r="M2498" t="s">
        <v>753</v>
      </c>
      <c r="N2498" t="s">
        <v>264</v>
      </c>
      <c r="O2498">
        <v>79938</v>
      </c>
      <c r="P2498" t="s">
        <v>50</v>
      </c>
      <c r="U2498" s="1">
        <v>44120</v>
      </c>
      <c r="V2498" s="1">
        <v>44120</v>
      </c>
      <c r="W2498" s="1">
        <v>44123.401388888888</v>
      </c>
      <c r="X2498" s="1">
        <v>44123.401388888888</v>
      </c>
      <c r="AC2498" t="s">
        <v>51</v>
      </c>
      <c r="AD2498">
        <v>2972045417</v>
      </c>
      <c r="AE2498" s="1">
        <v>44546.38958333333</v>
      </c>
      <c r="AG2498" t="s">
        <v>16816</v>
      </c>
      <c r="AH2498" t="s">
        <v>51</v>
      </c>
      <c r="AJ2498" t="s">
        <v>53</v>
      </c>
      <c r="AL2498" t="s">
        <v>68</v>
      </c>
      <c r="AO2498" t="s">
        <v>5443</v>
      </c>
      <c r="AP2498" s="1">
        <v>45343.707638888889</v>
      </c>
    </row>
    <row r="2499" spans="1:43" x14ac:dyDescent="0.35">
      <c r="A2499" t="s">
        <v>16817</v>
      </c>
      <c r="B2499" t="s">
        <v>16818</v>
      </c>
      <c r="C2499" t="s">
        <v>16819</v>
      </c>
      <c r="F2499" t="s">
        <v>16820</v>
      </c>
      <c r="H2499" t="s">
        <v>16821</v>
      </c>
      <c r="J2499" t="s">
        <v>16822</v>
      </c>
      <c r="K2499" t="s">
        <v>16823</v>
      </c>
      <c r="M2499" t="s">
        <v>16824</v>
      </c>
      <c r="N2499" t="s">
        <v>798</v>
      </c>
      <c r="O2499">
        <v>79916</v>
      </c>
      <c r="P2499" t="s">
        <v>50</v>
      </c>
      <c r="U2499" s="1">
        <v>44120</v>
      </c>
      <c r="V2499" s="1">
        <v>44120</v>
      </c>
      <c r="W2499" s="1">
        <v>44120.433333333334</v>
      </c>
      <c r="X2499" s="1">
        <v>44120.433333333334</v>
      </c>
      <c r="AC2499" t="s">
        <v>53</v>
      </c>
      <c r="AD2499">
        <v>2969773012</v>
      </c>
      <c r="AE2499" s="1">
        <v>43110.491666666669</v>
      </c>
      <c r="AF2499" t="s">
        <v>16825</v>
      </c>
      <c r="AG2499" t="s">
        <v>16826</v>
      </c>
      <c r="AH2499" t="s">
        <v>51</v>
      </c>
      <c r="AJ2499" t="s">
        <v>53</v>
      </c>
      <c r="AL2499" t="s">
        <v>78</v>
      </c>
      <c r="AO2499" t="s">
        <v>5443</v>
      </c>
      <c r="AP2499" s="1">
        <v>45194.460416666669</v>
      </c>
    </row>
    <row r="2500" spans="1:43" x14ac:dyDescent="0.35">
      <c r="A2500" t="s">
        <v>16827</v>
      </c>
      <c r="B2500" t="s">
        <v>16828</v>
      </c>
      <c r="C2500" t="s">
        <v>1058</v>
      </c>
      <c r="F2500">
        <v>14038283372</v>
      </c>
      <c r="H2500" t="s">
        <v>16829</v>
      </c>
      <c r="I2500" t="s">
        <v>101</v>
      </c>
      <c r="J2500" t="s">
        <v>16830</v>
      </c>
      <c r="K2500" t="s">
        <v>16831</v>
      </c>
      <c r="L2500" t="s">
        <v>16832</v>
      </c>
      <c r="M2500" t="s">
        <v>13475</v>
      </c>
      <c r="N2500" t="s">
        <v>5572</v>
      </c>
      <c r="O2500" t="s">
        <v>16833</v>
      </c>
      <c r="P2500" t="s">
        <v>4438</v>
      </c>
      <c r="U2500" s="1">
        <v>44122</v>
      </c>
      <c r="V2500" s="1">
        <v>44122</v>
      </c>
      <c r="AC2500" t="s">
        <v>53</v>
      </c>
      <c r="AD2500">
        <v>2969600702</v>
      </c>
      <c r="AE2500" s="1">
        <v>41554.620833333334</v>
      </c>
      <c r="AG2500" t="s">
        <v>16834</v>
      </c>
      <c r="AH2500" t="s">
        <v>51</v>
      </c>
      <c r="AJ2500" t="s">
        <v>53</v>
      </c>
      <c r="AO2500" t="s">
        <v>8142</v>
      </c>
    </row>
    <row r="2501" spans="1:43" x14ac:dyDescent="0.35">
      <c r="A2501" t="s">
        <v>16835</v>
      </c>
      <c r="B2501" t="s">
        <v>3671</v>
      </c>
      <c r="C2501" t="s">
        <v>12057</v>
      </c>
      <c r="F2501">
        <v>19053741077</v>
      </c>
      <c r="H2501" t="s">
        <v>16836</v>
      </c>
      <c r="J2501" t="s">
        <v>16837</v>
      </c>
      <c r="K2501" t="s">
        <v>16838</v>
      </c>
      <c r="M2501" t="s">
        <v>16839</v>
      </c>
      <c r="N2501" t="s">
        <v>12863</v>
      </c>
      <c r="O2501" t="s">
        <v>16840</v>
      </c>
      <c r="P2501" t="s">
        <v>4438</v>
      </c>
      <c r="U2501" s="1">
        <v>44123</v>
      </c>
      <c r="V2501" s="1">
        <v>44123</v>
      </c>
      <c r="AC2501" t="s">
        <v>53</v>
      </c>
      <c r="AD2501">
        <v>2969528345</v>
      </c>
      <c r="AE2501" s="1">
        <v>39372.676388888889</v>
      </c>
      <c r="AG2501" t="s">
        <v>16841</v>
      </c>
      <c r="AH2501" t="s">
        <v>51</v>
      </c>
      <c r="AJ2501" t="s">
        <v>53</v>
      </c>
      <c r="AO2501" t="s">
        <v>5443</v>
      </c>
    </row>
    <row r="2502" spans="1:43" x14ac:dyDescent="0.35">
      <c r="A2502" t="s">
        <v>16842</v>
      </c>
      <c r="B2502" t="s">
        <v>6451</v>
      </c>
      <c r="C2502" t="s">
        <v>16843</v>
      </c>
      <c r="F2502" t="s">
        <v>16844</v>
      </c>
      <c r="G2502">
        <v>5102462792</v>
      </c>
      <c r="H2502" t="s">
        <v>16845</v>
      </c>
      <c r="I2502" t="s">
        <v>464</v>
      </c>
      <c r="J2502" t="s">
        <v>465</v>
      </c>
      <c r="K2502" t="s">
        <v>16846</v>
      </c>
      <c r="M2502" t="s">
        <v>16847</v>
      </c>
      <c r="N2502" t="s">
        <v>6033</v>
      </c>
      <c r="O2502">
        <v>94551</v>
      </c>
      <c r="P2502" t="s">
        <v>50</v>
      </c>
      <c r="U2502" s="1">
        <v>44123</v>
      </c>
      <c r="V2502" s="1">
        <v>44123</v>
      </c>
      <c r="AC2502" t="s">
        <v>53</v>
      </c>
      <c r="AD2502">
        <v>2969543968</v>
      </c>
      <c r="AE2502" s="1">
        <v>40032.470138888886</v>
      </c>
      <c r="AG2502" t="s">
        <v>16848</v>
      </c>
      <c r="AH2502" t="s">
        <v>51</v>
      </c>
      <c r="AJ2502" t="s">
        <v>53</v>
      </c>
      <c r="AO2502" t="s">
        <v>8142</v>
      </c>
    </row>
    <row r="2503" spans="1:43" x14ac:dyDescent="0.35">
      <c r="A2503" t="s">
        <v>16849</v>
      </c>
      <c r="B2503" t="s">
        <v>16850</v>
      </c>
      <c r="C2503" t="s">
        <v>16851</v>
      </c>
      <c r="H2503" t="s">
        <v>16852</v>
      </c>
      <c r="O2503">
        <v>80221</v>
      </c>
      <c r="P2503" t="s">
        <v>50</v>
      </c>
      <c r="U2503" s="1">
        <v>44123</v>
      </c>
      <c r="V2503" s="1">
        <v>44123</v>
      </c>
      <c r="W2503" s="1">
        <v>44123.648611111108</v>
      </c>
      <c r="X2503" s="1">
        <v>44123.648611111108</v>
      </c>
      <c r="AC2503" t="s">
        <v>53</v>
      </c>
      <c r="AD2503">
        <v>1000000001</v>
      </c>
      <c r="AE2503" s="1">
        <v>39973.351388888892</v>
      </c>
      <c r="AF2503" t="s">
        <v>3377</v>
      </c>
      <c r="AG2503" t="s">
        <v>16853</v>
      </c>
      <c r="AH2503" t="s">
        <v>51</v>
      </c>
      <c r="AJ2503" t="s">
        <v>53</v>
      </c>
      <c r="AL2503" t="s">
        <v>78</v>
      </c>
      <c r="AO2503" t="s">
        <v>8142</v>
      </c>
    </row>
    <row r="2504" spans="1:43" x14ac:dyDescent="0.35">
      <c r="A2504" t="s">
        <v>16854</v>
      </c>
      <c r="B2504" t="s">
        <v>5249</v>
      </c>
      <c r="C2504" t="s">
        <v>97</v>
      </c>
      <c r="F2504" t="s">
        <v>16855</v>
      </c>
      <c r="H2504" t="s">
        <v>16854</v>
      </c>
      <c r="J2504" t="s">
        <v>5516</v>
      </c>
      <c r="K2504" t="s">
        <v>16856</v>
      </c>
      <c r="L2504" t="s">
        <v>16857</v>
      </c>
      <c r="M2504" t="s">
        <v>137</v>
      </c>
      <c r="N2504" t="s">
        <v>65</v>
      </c>
      <c r="O2504">
        <v>80202</v>
      </c>
      <c r="P2504" t="s">
        <v>50</v>
      </c>
      <c r="U2504" s="1">
        <v>44124</v>
      </c>
      <c r="V2504" s="1">
        <v>44124</v>
      </c>
      <c r="W2504" s="1">
        <v>44126.597222222219</v>
      </c>
      <c r="X2504" s="1">
        <v>44126.597222222219</v>
      </c>
      <c r="AC2504" t="s">
        <v>53</v>
      </c>
      <c r="AD2504">
        <v>2969634929</v>
      </c>
      <c r="AE2504" s="1">
        <v>41799.665972222225</v>
      </c>
      <c r="AF2504" t="s">
        <v>4296</v>
      </c>
      <c r="AG2504" t="s">
        <v>16858</v>
      </c>
      <c r="AH2504" t="s">
        <v>51</v>
      </c>
      <c r="AJ2504" t="s">
        <v>53</v>
      </c>
      <c r="AL2504" t="s">
        <v>78</v>
      </c>
      <c r="AO2504" t="s">
        <v>5443</v>
      </c>
    </row>
    <row r="2505" spans="1:43" x14ac:dyDescent="0.35">
      <c r="A2505" t="s">
        <v>16859</v>
      </c>
      <c r="B2505" t="s">
        <v>6803</v>
      </c>
      <c r="C2505" t="s">
        <v>45</v>
      </c>
      <c r="F2505">
        <f>1303-517-7414</f>
        <v>-6628</v>
      </c>
      <c r="H2505" t="s">
        <v>16860</v>
      </c>
      <c r="J2505" t="s">
        <v>16861</v>
      </c>
      <c r="N2505" t="s">
        <v>287</v>
      </c>
      <c r="O2505">
        <v>80137</v>
      </c>
      <c r="P2505" t="s">
        <v>50</v>
      </c>
      <c r="U2505" s="1">
        <v>44124</v>
      </c>
      <c r="V2505" s="1">
        <v>44124</v>
      </c>
      <c r="W2505" s="1">
        <v>44124.646527777775</v>
      </c>
      <c r="X2505" s="1">
        <v>44124.646527777775</v>
      </c>
      <c r="AC2505" t="s">
        <v>53</v>
      </c>
      <c r="AD2505">
        <v>1000000001</v>
      </c>
      <c r="AE2505" s="1">
        <v>39973.351388888892</v>
      </c>
      <c r="AF2505" t="s">
        <v>3377</v>
      </c>
      <c r="AG2505" t="s">
        <v>16862</v>
      </c>
      <c r="AH2505" t="s">
        <v>51</v>
      </c>
      <c r="AJ2505" t="s">
        <v>53</v>
      </c>
      <c r="AL2505" t="s">
        <v>78</v>
      </c>
      <c r="AO2505" t="s">
        <v>8142</v>
      </c>
    </row>
    <row r="2506" spans="1:43" x14ac:dyDescent="0.35">
      <c r="A2506" t="s">
        <v>16863</v>
      </c>
      <c r="B2506" t="s">
        <v>16864</v>
      </c>
      <c r="C2506" t="s">
        <v>5388</v>
      </c>
      <c r="H2506" t="s">
        <v>16865</v>
      </c>
      <c r="I2506" t="s">
        <v>101</v>
      </c>
      <c r="J2506" t="s">
        <v>85</v>
      </c>
      <c r="P2506" t="s">
        <v>50</v>
      </c>
      <c r="U2506" s="1">
        <v>44124.598611111112</v>
      </c>
      <c r="V2506" s="1">
        <v>44124.598611111112</v>
      </c>
      <c r="W2506" s="1">
        <v>44124.602777777778</v>
      </c>
      <c r="X2506" s="1">
        <v>45336.447222222225</v>
      </c>
      <c r="AC2506" t="s">
        <v>53</v>
      </c>
      <c r="AD2506">
        <v>1000000000</v>
      </c>
      <c r="AE2506" s="1">
        <v>37295</v>
      </c>
      <c r="AG2506" t="s">
        <v>16866</v>
      </c>
      <c r="AH2506" t="s">
        <v>53</v>
      </c>
      <c r="AJ2506" t="s">
        <v>53</v>
      </c>
      <c r="AK2506" t="s">
        <v>7072</v>
      </c>
      <c r="AL2506" t="s">
        <v>78</v>
      </c>
      <c r="AO2506" t="s">
        <v>54</v>
      </c>
      <c r="AP2506" s="1">
        <v>45474.675694444442</v>
      </c>
    </row>
    <row r="2507" spans="1:43" x14ac:dyDescent="0.35">
      <c r="A2507" t="s">
        <v>16867</v>
      </c>
      <c r="B2507" t="s">
        <v>16868</v>
      </c>
      <c r="C2507" t="s">
        <v>71</v>
      </c>
      <c r="F2507" t="s">
        <v>16869</v>
      </c>
      <c r="H2507" t="s">
        <v>16870</v>
      </c>
      <c r="I2507" t="s">
        <v>200</v>
      </c>
      <c r="J2507" t="s">
        <v>9017</v>
      </c>
      <c r="K2507" t="s">
        <v>16871</v>
      </c>
      <c r="M2507" t="s">
        <v>1296</v>
      </c>
      <c r="N2507" t="s">
        <v>253</v>
      </c>
      <c r="O2507">
        <v>88220</v>
      </c>
      <c r="P2507" t="s">
        <v>50</v>
      </c>
      <c r="U2507" s="1">
        <v>44125.384722222225</v>
      </c>
      <c r="V2507" s="1">
        <v>44125.384722222225</v>
      </c>
      <c r="W2507" s="1">
        <v>44126.592361111114</v>
      </c>
      <c r="X2507" s="1">
        <v>44126.592361111114</v>
      </c>
      <c r="AC2507" t="s">
        <v>53</v>
      </c>
      <c r="AD2507">
        <v>2969579793</v>
      </c>
      <c r="AE2507" s="1">
        <v>41172.685416666667</v>
      </c>
      <c r="AF2507" t="s">
        <v>9019</v>
      </c>
      <c r="AG2507" t="s">
        <v>16872</v>
      </c>
      <c r="AH2507" t="s">
        <v>53</v>
      </c>
      <c r="AJ2507" t="s">
        <v>53</v>
      </c>
      <c r="AK2507" t="s">
        <v>7072</v>
      </c>
      <c r="AL2507" t="s">
        <v>78</v>
      </c>
      <c r="AO2507" t="s">
        <v>54</v>
      </c>
      <c r="AP2507" s="1">
        <v>44254.632638888892</v>
      </c>
    </row>
    <row r="2508" spans="1:43" x14ac:dyDescent="0.35">
      <c r="A2508" t="s">
        <v>16873</v>
      </c>
      <c r="B2508" t="s">
        <v>16874</v>
      </c>
      <c r="C2508" t="s">
        <v>97</v>
      </c>
      <c r="F2508" t="s">
        <v>16875</v>
      </c>
      <c r="H2508" t="s">
        <v>16873</v>
      </c>
      <c r="J2508" t="s">
        <v>16876</v>
      </c>
      <c r="K2508" t="s">
        <v>16877</v>
      </c>
      <c r="M2508" t="s">
        <v>16878</v>
      </c>
      <c r="N2508" t="s">
        <v>4438</v>
      </c>
      <c r="O2508">
        <v>94903</v>
      </c>
      <c r="P2508" t="s">
        <v>50</v>
      </c>
      <c r="U2508" s="1">
        <v>44126</v>
      </c>
      <c r="V2508" s="1">
        <v>44126</v>
      </c>
      <c r="W2508" s="1">
        <v>44126.597222222219</v>
      </c>
      <c r="X2508" s="1">
        <v>44126.597222222219</v>
      </c>
      <c r="AC2508" t="s">
        <v>53</v>
      </c>
      <c r="AD2508">
        <v>2972213023</v>
      </c>
      <c r="AE2508" s="1">
        <v>44956.647222222222</v>
      </c>
      <c r="AG2508" t="s">
        <v>16879</v>
      </c>
      <c r="AH2508" t="s">
        <v>51</v>
      </c>
      <c r="AJ2508" t="s">
        <v>53</v>
      </c>
      <c r="AL2508" t="s">
        <v>78</v>
      </c>
      <c r="AO2508" t="s">
        <v>5443</v>
      </c>
      <c r="AP2508" s="1">
        <v>44616.42291666667</v>
      </c>
      <c r="AQ2508" s="1">
        <v>44445.969444444447</v>
      </c>
    </row>
    <row r="2509" spans="1:43" x14ac:dyDescent="0.35">
      <c r="A2509" t="s">
        <v>16880</v>
      </c>
      <c r="B2509" t="s">
        <v>16881</v>
      </c>
      <c r="C2509" t="s">
        <v>2073</v>
      </c>
      <c r="D2509" t="s">
        <v>107</v>
      </c>
      <c r="F2509" t="s">
        <v>47</v>
      </c>
      <c r="H2509" t="s">
        <v>16882</v>
      </c>
      <c r="I2509" t="s">
        <v>101</v>
      </c>
      <c r="J2509" t="s">
        <v>85</v>
      </c>
      <c r="P2509" t="s">
        <v>50</v>
      </c>
      <c r="U2509" s="1">
        <v>44126.397222222222</v>
      </c>
      <c r="V2509" s="1">
        <v>44126.397222222222</v>
      </c>
      <c r="W2509" s="1">
        <v>44126.397222222222</v>
      </c>
      <c r="X2509" s="1">
        <v>45374.554861111108</v>
      </c>
      <c r="AC2509" t="s">
        <v>53</v>
      </c>
      <c r="AD2509">
        <v>1000000000</v>
      </c>
      <c r="AE2509" s="1">
        <v>37295</v>
      </c>
      <c r="AG2509" t="s">
        <v>16883</v>
      </c>
      <c r="AH2509" t="s">
        <v>53</v>
      </c>
      <c r="AJ2509" t="s">
        <v>53</v>
      </c>
      <c r="AK2509" t="s">
        <v>7072</v>
      </c>
      <c r="AO2509" t="s">
        <v>54</v>
      </c>
      <c r="AP2509" s="1">
        <v>45240.42083333333</v>
      </c>
    </row>
    <row r="2510" spans="1:43" x14ac:dyDescent="0.35">
      <c r="A2510" t="s">
        <v>16884</v>
      </c>
      <c r="B2510" t="s">
        <v>16885</v>
      </c>
      <c r="C2510" t="s">
        <v>1098</v>
      </c>
      <c r="F2510" t="s">
        <v>16886</v>
      </c>
      <c r="H2510" t="s">
        <v>16887</v>
      </c>
      <c r="J2510" t="s">
        <v>16888</v>
      </c>
      <c r="N2510" t="s">
        <v>287</v>
      </c>
      <c r="O2510">
        <v>80439</v>
      </c>
      <c r="P2510" t="s">
        <v>50</v>
      </c>
      <c r="U2510" s="1">
        <v>44127</v>
      </c>
      <c r="V2510" s="1">
        <v>44127</v>
      </c>
      <c r="W2510" s="1">
        <v>44127.652777777781</v>
      </c>
      <c r="X2510" s="1">
        <v>44127.652777777781</v>
      </c>
      <c r="AC2510" t="s">
        <v>53</v>
      </c>
      <c r="AD2510">
        <v>2969475433</v>
      </c>
      <c r="AE2510" s="1">
        <v>37166.661111111112</v>
      </c>
      <c r="AF2510" t="s">
        <v>16889</v>
      </c>
      <c r="AG2510" t="s">
        <v>16890</v>
      </c>
      <c r="AH2510" t="s">
        <v>51</v>
      </c>
      <c r="AJ2510" t="s">
        <v>53</v>
      </c>
      <c r="AL2510" t="s">
        <v>78</v>
      </c>
      <c r="AO2510" t="s">
        <v>8142</v>
      </c>
      <c r="AP2510" s="1">
        <v>44580.767361111109</v>
      </c>
      <c r="AQ2510" s="1">
        <v>44432.386805555558</v>
      </c>
    </row>
    <row r="2511" spans="1:43" x14ac:dyDescent="0.35">
      <c r="A2511" t="s">
        <v>16891</v>
      </c>
      <c r="B2511" t="s">
        <v>8826</v>
      </c>
      <c r="C2511" t="s">
        <v>7536</v>
      </c>
      <c r="F2511" t="s">
        <v>16892</v>
      </c>
      <c r="H2511" t="s">
        <v>16891</v>
      </c>
      <c r="J2511" t="s">
        <v>16893</v>
      </c>
      <c r="K2511" t="s">
        <v>16894</v>
      </c>
      <c r="M2511" t="s">
        <v>16895</v>
      </c>
      <c r="N2511" t="s">
        <v>4353</v>
      </c>
      <c r="O2511">
        <v>97759</v>
      </c>
      <c r="P2511" t="s">
        <v>50</v>
      </c>
      <c r="U2511" s="1">
        <v>44127</v>
      </c>
      <c r="V2511" s="1">
        <v>44127</v>
      </c>
      <c r="W2511" s="1">
        <v>44127.968055555553</v>
      </c>
      <c r="X2511" s="1">
        <v>44127.968055555553</v>
      </c>
      <c r="AC2511" t="s">
        <v>53</v>
      </c>
      <c r="AD2511">
        <v>2969773767</v>
      </c>
      <c r="AE2511" s="1">
        <v>43116.325694444444</v>
      </c>
      <c r="AG2511" t="s">
        <v>16896</v>
      </c>
      <c r="AH2511" t="s">
        <v>51</v>
      </c>
      <c r="AJ2511" t="s">
        <v>53</v>
      </c>
      <c r="AL2511" t="s">
        <v>78</v>
      </c>
      <c r="AO2511" t="s">
        <v>8142</v>
      </c>
    </row>
    <row r="2512" spans="1:43" x14ac:dyDescent="0.35">
      <c r="A2512" t="s">
        <v>16897</v>
      </c>
      <c r="B2512" t="s">
        <v>16898</v>
      </c>
      <c r="C2512" t="s">
        <v>4942</v>
      </c>
      <c r="F2512" t="s">
        <v>16899</v>
      </c>
      <c r="H2512" t="s">
        <v>16897</v>
      </c>
      <c r="J2512" t="s">
        <v>16900</v>
      </c>
      <c r="P2512" t="s">
        <v>50</v>
      </c>
      <c r="U2512" s="1">
        <v>44127</v>
      </c>
      <c r="V2512" s="1">
        <v>44127</v>
      </c>
      <c r="W2512" s="1">
        <v>44127.504166666666</v>
      </c>
      <c r="X2512" s="1">
        <v>44127.504166666666</v>
      </c>
      <c r="AC2512" t="s">
        <v>53</v>
      </c>
      <c r="AD2512">
        <v>2969798403</v>
      </c>
      <c r="AE2512" s="1">
        <v>43241.474999999999</v>
      </c>
      <c r="AF2512" t="s">
        <v>16901</v>
      </c>
      <c r="AG2512" t="s">
        <v>16902</v>
      </c>
      <c r="AH2512" t="s">
        <v>51</v>
      </c>
      <c r="AJ2512" t="s">
        <v>53</v>
      </c>
      <c r="AL2512" t="s">
        <v>78</v>
      </c>
      <c r="AO2512" t="s">
        <v>8142</v>
      </c>
      <c r="AP2512" s="1">
        <v>44959.626388888886</v>
      </c>
      <c r="AQ2512" s="1">
        <v>44959.62777777778</v>
      </c>
    </row>
    <row r="2513" spans="1:43" x14ac:dyDescent="0.35">
      <c r="A2513" t="s">
        <v>16903</v>
      </c>
      <c r="B2513" t="s">
        <v>16904</v>
      </c>
      <c r="C2513" t="s">
        <v>16905</v>
      </c>
      <c r="F2513">
        <v>3037095946</v>
      </c>
      <c r="H2513" t="s">
        <v>16906</v>
      </c>
      <c r="J2513" t="s">
        <v>16907</v>
      </c>
      <c r="K2513" t="s">
        <v>16908</v>
      </c>
      <c r="L2513" t="s">
        <v>16908</v>
      </c>
      <c r="M2513" t="s">
        <v>1397</v>
      </c>
      <c r="N2513" t="s">
        <v>65</v>
      </c>
      <c r="O2513">
        <v>80403</v>
      </c>
      <c r="P2513" t="s">
        <v>50</v>
      </c>
      <c r="U2513" s="1">
        <v>44127</v>
      </c>
      <c r="V2513" s="1">
        <v>44127</v>
      </c>
      <c r="W2513" s="1">
        <v>44127.555555555555</v>
      </c>
      <c r="X2513" s="1">
        <v>44127.555555555555</v>
      </c>
      <c r="AC2513" t="s">
        <v>53</v>
      </c>
      <c r="AD2513">
        <v>1000000001</v>
      </c>
      <c r="AE2513" s="1">
        <v>39973.351388888892</v>
      </c>
      <c r="AF2513" t="s">
        <v>3377</v>
      </c>
      <c r="AG2513" t="s">
        <v>16909</v>
      </c>
      <c r="AH2513" t="s">
        <v>51</v>
      </c>
      <c r="AJ2513" t="s">
        <v>53</v>
      </c>
      <c r="AL2513" t="s">
        <v>78</v>
      </c>
      <c r="AO2513" t="s">
        <v>5443</v>
      </c>
      <c r="AP2513" s="1">
        <v>44127.540277777778</v>
      </c>
    </row>
    <row r="2514" spans="1:43" x14ac:dyDescent="0.35">
      <c r="A2514" t="s">
        <v>16910</v>
      </c>
      <c r="B2514" t="s">
        <v>16911</v>
      </c>
      <c r="C2514" t="s">
        <v>3475</v>
      </c>
      <c r="F2514" t="s">
        <v>16912</v>
      </c>
      <c r="H2514" t="s">
        <v>16913</v>
      </c>
      <c r="J2514" t="s">
        <v>272</v>
      </c>
      <c r="K2514" t="s">
        <v>2823</v>
      </c>
      <c r="M2514" t="s">
        <v>2378</v>
      </c>
      <c r="N2514" t="s">
        <v>65</v>
      </c>
      <c r="O2514">
        <v>80521</v>
      </c>
      <c r="P2514" t="s">
        <v>50</v>
      </c>
      <c r="U2514" s="1">
        <v>44127</v>
      </c>
      <c r="V2514" s="1">
        <v>44127</v>
      </c>
      <c r="W2514" s="1">
        <v>44131.727083333331</v>
      </c>
      <c r="X2514" s="1">
        <v>44131.727083333331</v>
      </c>
      <c r="AC2514" t="s">
        <v>53</v>
      </c>
      <c r="AD2514">
        <v>2969474461</v>
      </c>
      <c r="AE2514" s="1">
        <v>37104.381944444445</v>
      </c>
      <c r="AF2514" t="s">
        <v>7023</v>
      </c>
      <c r="AG2514" t="s">
        <v>16914</v>
      </c>
      <c r="AH2514" t="s">
        <v>51</v>
      </c>
      <c r="AJ2514" t="s">
        <v>53</v>
      </c>
      <c r="AL2514" t="s">
        <v>78</v>
      </c>
      <c r="AO2514" t="s">
        <v>5443</v>
      </c>
      <c r="AP2514" s="1">
        <v>45400.564583333333</v>
      </c>
    </row>
    <row r="2515" spans="1:43" x14ac:dyDescent="0.35">
      <c r="A2515" t="s">
        <v>16915</v>
      </c>
      <c r="B2515" t="s">
        <v>16916</v>
      </c>
      <c r="C2515" t="s">
        <v>16917</v>
      </c>
      <c r="F2515">
        <v>17197841176</v>
      </c>
      <c r="H2515" t="s">
        <v>16915</v>
      </c>
      <c r="J2515" t="s">
        <v>16918</v>
      </c>
      <c r="K2515" t="s">
        <v>16919</v>
      </c>
      <c r="M2515" t="s">
        <v>6922</v>
      </c>
      <c r="N2515" t="s">
        <v>65</v>
      </c>
      <c r="O2515">
        <v>81212</v>
      </c>
      <c r="P2515" t="s">
        <v>50</v>
      </c>
      <c r="U2515" s="1">
        <v>44128</v>
      </c>
      <c r="V2515" s="1">
        <v>44128</v>
      </c>
      <c r="W2515" s="1">
        <v>44128.443055555559</v>
      </c>
      <c r="X2515" s="1">
        <v>44128.443055555559</v>
      </c>
      <c r="AC2515" t="s">
        <v>51</v>
      </c>
      <c r="AD2515">
        <v>1000000001</v>
      </c>
      <c r="AE2515" s="1">
        <v>39973.351388888892</v>
      </c>
      <c r="AF2515" t="s">
        <v>3377</v>
      </c>
      <c r="AG2515" t="s">
        <v>16920</v>
      </c>
      <c r="AH2515" t="s">
        <v>51</v>
      </c>
      <c r="AJ2515" t="s">
        <v>53</v>
      </c>
      <c r="AL2515" t="s">
        <v>78</v>
      </c>
      <c r="AO2515" t="s">
        <v>5443</v>
      </c>
      <c r="AP2515" s="1">
        <v>44479.34375</v>
      </c>
    </row>
    <row r="2516" spans="1:43" x14ac:dyDescent="0.35">
      <c r="A2516" t="s">
        <v>16921</v>
      </c>
      <c r="B2516" t="s">
        <v>16922</v>
      </c>
      <c r="C2516" t="s">
        <v>7087</v>
      </c>
      <c r="F2516" t="s">
        <v>16923</v>
      </c>
      <c r="H2516" t="s">
        <v>16924</v>
      </c>
      <c r="I2516" t="s">
        <v>101</v>
      </c>
      <c r="J2516" t="s">
        <v>16753</v>
      </c>
      <c r="K2516" t="s">
        <v>16754</v>
      </c>
      <c r="M2516" t="s">
        <v>16755</v>
      </c>
      <c r="N2516" t="s">
        <v>16756</v>
      </c>
      <c r="O2516" t="s">
        <v>16925</v>
      </c>
      <c r="P2516" t="s">
        <v>4438</v>
      </c>
      <c r="U2516" s="1">
        <v>44130</v>
      </c>
      <c r="V2516" s="1">
        <v>44130</v>
      </c>
      <c r="AC2516" t="s">
        <v>53</v>
      </c>
      <c r="AD2516">
        <v>2969485518</v>
      </c>
      <c r="AE2516" s="1">
        <v>37809</v>
      </c>
      <c r="AG2516" t="s">
        <v>16926</v>
      </c>
      <c r="AH2516" t="s">
        <v>51</v>
      </c>
      <c r="AJ2516" t="s">
        <v>53</v>
      </c>
      <c r="AO2516" t="s">
        <v>8142</v>
      </c>
    </row>
    <row r="2517" spans="1:43" x14ac:dyDescent="0.35">
      <c r="A2517" t="s">
        <v>16927</v>
      </c>
      <c r="B2517" t="s">
        <v>16928</v>
      </c>
      <c r="C2517" t="s">
        <v>16929</v>
      </c>
      <c r="F2517" t="s">
        <v>16930</v>
      </c>
      <c r="H2517" t="s">
        <v>16931</v>
      </c>
      <c r="J2517" t="s">
        <v>8983</v>
      </c>
      <c r="P2517" t="s">
        <v>16932</v>
      </c>
      <c r="U2517" s="1">
        <v>44130</v>
      </c>
      <c r="V2517" s="1">
        <v>44130</v>
      </c>
      <c r="AC2517" t="s">
        <v>53</v>
      </c>
      <c r="AD2517">
        <v>2969570414</v>
      </c>
      <c r="AE2517" s="1">
        <v>40940.538888888892</v>
      </c>
      <c r="AG2517" t="s">
        <v>16933</v>
      </c>
      <c r="AH2517" t="s">
        <v>51</v>
      </c>
      <c r="AJ2517" t="s">
        <v>53</v>
      </c>
      <c r="AO2517" t="s">
        <v>8142</v>
      </c>
    </row>
    <row r="2518" spans="1:43" x14ac:dyDescent="0.35">
      <c r="A2518" t="s">
        <v>16934</v>
      </c>
      <c r="B2518" t="s">
        <v>16935</v>
      </c>
      <c r="C2518" t="s">
        <v>2444</v>
      </c>
      <c r="F2518" t="s">
        <v>16936</v>
      </c>
      <c r="H2518" t="s">
        <v>16937</v>
      </c>
      <c r="J2518" t="s">
        <v>16938</v>
      </c>
      <c r="K2518" t="s">
        <v>16939</v>
      </c>
      <c r="M2518" t="s">
        <v>10869</v>
      </c>
      <c r="N2518" t="s">
        <v>1466</v>
      </c>
      <c r="O2518">
        <v>67951</v>
      </c>
      <c r="P2518" t="s">
        <v>50</v>
      </c>
      <c r="U2518" s="1">
        <v>44131</v>
      </c>
      <c r="V2518" s="1">
        <v>44131</v>
      </c>
      <c r="W2518" s="1">
        <v>44133.45208333333</v>
      </c>
      <c r="X2518" s="1">
        <v>44133.45208333333</v>
      </c>
      <c r="AC2518" t="s">
        <v>51</v>
      </c>
      <c r="AD2518">
        <v>2969476061</v>
      </c>
      <c r="AE2518" s="1">
        <v>37200</v>
      </c>
      <c r="AF2518" t="s">
        <v>16940</v>
      </c>
      <c r="AG2518" t="s">
        <v>16941</v>
      </c>
      <c r="AH2518" t="s">
        <v>51</v>
      </c>
      <c r="AJ2518" t="s">
        <v>53</v>
      </c>
      <c r="AL2518" t="s">
        <v>78</v>
      </c>
      <c r="AO2518" t="s">
        <v>5443</v>
      </c>
      <c r="AP2518" s="1">
        <v>45476.32916666667</v>
      </c>
      <c r="AQ2518" s="1">
        <v>45302.430555555555</v>
      </c>
    </row>
    <row r="2519" spans="1:43" x14ac:dyDescent="0.35">
      <c r="A2519" t="s">
        <v>16942</v>
      </c>
      <c r="B2519" t="s">
        <v>8483</v>
      </c>
      <c r="C2519" t="s">
        <v>16943</v>
      </c>
      <c r="F2519" t="s">
        <v>16944</v>
      </c>
      <c r="H2519" t="s">
        <v>16945</v>
      </c>
      <c r="J2519" t="s">
        <v>16946</v>
      </c>
      <c r="K2519" t="s">
        <v>16947</v>
      </c>
      <c r="M2519" t="s">
        <v>16948</v>
      </c>
      <c r="N2519" t="s">
        <v>1466</v>
      </c>
      <c r="O2519">
        <v>67748</v>
      </c>
      <c r="P2519" t="s">
        <v>50</v>
      </c>
      <c r="U2519" s="1">
        <v>44131</v>
      </c>
      <c r="V2519" s="1">
        <v>44131</v>
      </c>
      <c r="W2519" s="1">
        <v>44133.450694444444</v>
      </c>
      <c r="X2519" s="1">
        <v>44133.450694444444</v>
      </c>
      <c r="AC2519" t="s">
        <v>53</v>
      </c>
      <c r="AD2519">
        <v>2969479579</v>
      </c>
      <c r="AE2519" s="1">
        <v>37399</v>
      </c>
      <c r="AF2519" t="s">
        <v>16949</v>
      </c>
      <c r="AG2519" t="s">
        <v>16950</v>
      </c>
      <c r="AH2519" t="s">
        <v>51</v>
      </c>
      <c r="AJ2519" t="s">
        <v>53</v>
      </c>
      <c r="AL2519" t="s">
        <v>78</v>
      </c>
      <c r="AO2519" t="s">
        <v>5443</v>
      </c>
      <c r="AP2519" s="1">
        <v>45460.73541666667</v>
      </c>
      <c r="AQ2519" s="1">
        <v>45460.380555555559</v>
      </c>
    </row>
    <row r="2520" spans="1:43" x14ac:dyDescent="0.35">
      <c r="A2520" t="s">
        <v>16951</v>
      </c>
      <c r="B2520" t="s">
        <v>8453</v>
      </c>
      <c r="C2520" t="s">
        <v>707</v>
      </c>
      <c r="H2520" t="s">
        <v>16951</v>
      </c>
      <c r="J2520" t="s">
        <v>16952</v>
      </c>
      <c r="K2520" t="s">
        <v>16953</v>
      </c>
      <c r="M2520" t="s">
        <v>2048</v>
      </c>
      <c r="N2520" t="s">
        <v>398</v>
      </c>
      <c r="O2520">
        <v>87401</v>
      </c>
      <c r="P2520" t="s">
        <v>50</v>
      </c>
      <c r="U2520" s="1">
        <v>44131</v>
      </c>
      <c r="V2520" s="1">
        <v>44131</v>
      </c>
      <c r="W2520" s="1">
        <v>44131.943055555559</v>
      </c>
      <c r="X2520" s="1">
        <v>44131.943055555559</v>
      </c>
      <c r="AC2520" t="s">
        <v>53</v>
      </c>
      <c r="AD2520">
        <v>2973307814</v>
      </c>
      <c r="AE2520" s="1">
        <v>45002.646527777775</v>
      </c>
      <c r="AF2520" t="s">
        <v>16954</v>
      </c>
      <c r="AG2520" t="s">
        <v>16955</v>
      </c>
      <c r="AH2520" t="s">
        <v>51</v>
      </c>
      <c r="AJ2520" t="s">
        <v>53</v>
      </c>
      <c r="AL2520" t="s">
        <v>68</v>
      </c>
      <c r="AO2520" t="s">
        <v>8142</v>
      </c>
      <c r="AP2520" s="1">
        <v>45305.907638888886</v>
      </c>
      <c r="AQ2520" s="1">
        <v>45168.446527777778</v>
      </c>
    </row>
    <row r="2521" spans="1:43" x14ac:dyDescent="0.35">
      <c r="A2521" t="s">
        <v>16956</v>
      </c>
      <c r="B2521" t="s">
        <v>16957</v>
      </c>
      <c r="C2521" t="s">
        <v>424</v>
      </c>
      <c r="F2521">
        <v>18154917161</v>
      </c>
      <c r="H2521" t="s">
        <v>16956</v>
      </c>
      <c r="J2521" t="s">
        <v>1910</v>
      </c>
      <c r="K2521" t="s">
        <v>6974</v>
      </c>
      <c r="L2521" t="s">
        <v>6975</v>
      </c>
      <c r="M2521" t="s">
        <v>6976</v>
      </c>
      <c r="N2521" t="s">
        <v>6977</v>
      </c>
      <c r="O2521">
        <v>46278</v>
      </c>
      <c r="P2521" t="s">
        <v>50</v>
      </c>
      <c r="U2521" s="1">
        <v>44131</v>
      </c>
      <c r="V2521" s="1">
        <v>44131</v>
      </c>
      <c r="AC2521" t="s">
        <v>53</v>
      </c>
      <c r="AD2521">
        <v>2969735272</v>
      </c>
      <c r="AE2521" s="1">
        <v>42845.40902777778</v>
      </c>
      <c r="AG2521" t="s">
        <v>16958</v>
      </c>
      <c r="AH2521" t="s">
        <v>51</v>
      </c>
      <c r="AJ2521" t="s">
        <v>53</v>
      </c>
      <c r="AO2521" t="s">
        <v>8142</v>
      </c>
    </row>
    <row r="2522" spans="1:43" x14ac:dyDescent="0.35">
      <c r="A2522" t="s">
        <v>16959</v>
      </c>
      <c r="B2522" t="s">
        <v>16960</v>
      </c>
      <c r="C2522" t="s">
        <v>16961</v>
      </c>
      <c r="F2522">
        <v>3039019075</v>
      </c>
      <c r="H2522" t="s">
        <v>16959</v>
      </c>
      <c r="J2522" t="s">
        <v>16962</v>
      </c>
      <c r="K2522" t="s">
        <v>16963</v>
      </c>
      <c r="M2522" t="s">
        <v>137</v>
      </c>
      <c r="N2522" t="s">
        <v>65</v>
      </c>
      <c r="O2522">
        <v>80216</v>
      </c>
      <c r="P2522" t="s">
        <v>50</v>
      </c>
      <c r="U2522" s="1">
        <v>44131</v>
      </c>
      <c r="V2522" s="1">
        <v>44131</v>
      </c>
      <c r="W2522" s="1">
        <v>44131.537499999999</v>
      </c>
      <c r="X2522" s="1">
        <v>44131.537499999999</v>
      </c>
      <c r="AC2522" t="s">
        <v>51</v>
      </c>
      <c r="AD2522">
        <v>1000000001</v>
      </c>
      <c r="AE2522" s="1">
        <v>39973.351388888892</v>
      </c>
      <c r="AF2522" t="s">
        <v>3377</v>
      </c>
      <c r="AG2522" t="s">
        <v>16964</v>
      </c>
      <c r="AH2522" t="s">
        <v>51</v>
      </c>
      <c r="AJ2522" t="s">
        <v>53</v>
      </c>
      <c r="AL2522" t="s">
        <v>78</v>
      </c>
      <c r="AO2522" t="s">
        <v>5443</v>
      </c>
      <c r="AP2522" s="1">
        <v>44498.493055555555</v>
      </c>
    </row>
    <row r="2523" spans="1:43" x14ac:dyDescent="0.35">
      <c r="A2523" t="s">
        <v>16965</v>
      </c>
      <c r="B2523" t="s">
        <v>16966</v>
      </c>
      <c r="C2523" t="s">
        <v>16967</v>
      </c>
      <c r="D2523" t="s">
        <v>16968</v>
      </c>
      <c r="F2523" t="s">
        <v>16969</v>
      </c>
      <c r="G2523">
        <v>5618919056</v>
      </c>
      <c r="H2523" t="s">
        <v>16970</v>
      </c>
      <c r="I2523" t="s">
        <v>464</v>
      </c>
      <c r="J2523" t="s">
        <v>12614</v>
      </c>
      <c r="K2523" t="s">
        <v>16971</v>
      </c>
      <c r="L2523" t="s">
        <v>16972</v>
      </c>
      <c r="M2523" t="s">
        <v>16973</v>
      </c>
      <c r="N2523" t="s">
        <v>2756</v>
      </c>
      <c r="O2523">
        <v>33407</v>
      </c>
      <c r="P2523" t="s">
        <v>50</v>
      </c>
      <c r="U2523" s="1">
        <v>44131</v>
      </c>
      <c r="V2523" s="1">
        <v>44131</v>
      </c>
      <c r="AC2523" t="s">
        <v>53</v>
      </c>
      <c r="AD2523">
        <v>2969543968</v>
      </c>
      <c r="AE2523" s="1">
        <v>40032.470138888886</v>
      </c>
      <c r="AG2523" t="s">
        <v>16974</v>
      </c>
      <c r="AH2523" t="s">
        <v>51</v>
      </c>
      <c r="AJ2523" t="s">
        <v>53</v>
      </c>
      <c r="AO2523" t="s">
        <v>8142</v>
      </c>
    </row>
    <row r="2524" spans="1:43" x14ac:dyDescent="0.35">
      <c r="A2524" t="s">
        <v>16975</v>
      </c>
      <c r="B2524" t="s">
        <v>16976</v>
      </c>
      <c r="C2524" t="s">
        <v>8045</v>
      </c>
      <c r="F2524" t="s">
        <v>16977</v>
      </c>
      <c r="H2524" t="s">
        <v>16978</v>
      </c>
      <c r="I2524" t="s">
        <v>464</v>
      </c>
      <c r="J2524" t="s">
        <v>16009</v>
      </c>
      <c r="K2524" t="s">
        <v>16979</v>
      </c>
      <c r="M2524" t="s">
        <v>16980</v>
      </c>
      <c r="N2524" t="s">
        <v>4353</v>
      </c>
      <c r="O2524">
        <v>97228</v>
      </c>
      <c r="P2524" t="s">
        <v>50</v>
      </c>
      <c r="U2524" s="1">
        <v>44132</v>
      </c>
      <c r="V2524" s="1">
        <v>44132</v>
      </c>
      <c r="AC2524" t="s">
        <v>53</v>
      </c>
      <c r="AD2524">
        <v>2969543968</v>
      </c>
      <c r="AE2524" s="1">
        <v>40032.470138888886</v>
      </c>
      <c r="AG2524" t="s">
        <v>16981</v>
      </c>
      <c r="AH2524" t="s">
        <v>51</v>
      </c>
      <c r="AJ2524" t="s">
        <v>53</v>
      </c>
      <c r="AO2524" t="s">
        <v>8142</v>
      </c>
    </row>
    <row r="2525" spans="1:43" x14ac:dyDescent="0.35">
      <c r="A2525" t="s">
        <v>16982</v>
      </c>
      <c r="B2525" t="s">
        <v>16983</v>
      </c>
      <c r="C2525" t="s">
        <v>359</v>
      </c>
      <c r="F2525" t="s">
        <v>16984</v>
      </c>
      <c r="H2525" t="s">
        <v>16982</v>
      </c>
      <c r="J2525" t="s">
        <v>523</v>
      </c>
      <c r="K2525" t="s">
        <v>16985</v>
      </c>
      <c r="M2525" t="s">
        <v>525</v>
      </c>
      <c r="N2525" t="s">
        <v>65</v>
      </c>
      <c r="O2525">
        <v>80011</v>
      </c>
      <c r="P2525" t="s">
        <v>50</v>
      </c>
      <c r="U2525" s="1">
        <v>44132</v>
      </c>
      <c r="V2525" s="1">
        <v>44132</v>
      </c>
      <c r="W2525" s="1">
        <v>44132.566666666666</v>
      </c>
      <c r="X2525" s="1">
        <v>44132.566666666666</v>
      </c>
      <c r="AC2525" t="s">
        <v>53</v>
      </c>
      <c r="AD2525">
        <v>2969481577</v>
      </c>
      <c r="AE2525" s="1">
        <v>37524</v>
      </c>
      <c r="AF2525" t="s">
        <v>6944</v>
      </c>
      <c r="AG2525" t="s">
        <v>16986</v>
      </c>
      <c r="AH2525" t="s">
        <v>51</v>
      </c>
      <c r="AJ2525" t="s">
        <v>53</v>
      </c>
      <c r="AL2525" t="s">
        <v>78</v>
      </c>
      <c r="AO2525" t="s">
        <v>5443</v>
      </c>
      <c r="AP2525" s="1">
        <v>45020.504861111112</v>
      </c>
    </row>
    <row r="2526" spans="1:43" x14ac:dyDescent="0.35">
      <c r="A2526" t="s">
        <v>16987</v>
      </c>
      <c r="B2526" t="s">
        <v>16988</v>
      </c>
      <c r="C2526" t="s">
        <v>894</v>
      </c>
      <c r="F2526" t="s">
        <v>16989</v>
      </c>
      <c r="H2526" t="s">
        <v>16990</v>
      </c>
      <c r="I2526" t="s">
        <v>464</v>
      </c>
      <c r="J2526" t="s">
        <v>16009</v>
      </c>
      <c r="K2526" t="s">
        <v>16991</v>
      </c>
      <c r="M2526" t="s">
        <v>16992</v>
      </c>
      <c r="N2526" t="s">
        <v>16993</v>
      </c>
      <c r="O2526">
        <v>93065</v>
      </c>
      <c r="P2526" t="s">
        <v>50</v>
      </c>
      <c r="U2526" s="1">
        <v>44132</v>
      </c>
      <c r="V2526" s="1">
        <v>44132</v>
      </c>
      <c r="AC2526" t="s">
        <v>53</v>
      </c>
      <c r="AD2526">
        <v>2969543968</v>
      </c>
      <c r="AE2526" s="1">
        <v>40032.470138888886</v>
      </c>
      <c r="AG2526" t="s">
        <v>16994</v>
      </c>
      <c r="AH2526" t="s">
        <v>51</v>
      </c>
      <c r="AJ2526" t="s">
        <v>53</v>
      </c>
      <c r="AO2526" t="s">
        <v>8142</v>
      </c>
    </row>
    <row r="2527" spans="1:43" x14ac:dyDescent="0.35">
      <c r="A2527" t="s">
        <v>16995</v>
      </c>
      <c r="B2527" t="s">
        <v>16996</v>
      </c>
      <c r="C2527" t="s">
        <v>16997</v>
      </c>
      <c r="F2527" t="s">
        <v>16998</v>
      </c>
      <c r="H2527" t="s">
        <v>16999</v>
      </c>
      <c r="J2527" t="s">
        <v>17000</v>
      </c>
      <c r="K2527" t="s">
        <v>17001</v>
      </c>
      <c r="M2527" t="s">
        <v>17002</v>
      </c>
      <c r="N2527" t="s">
        <v>17003</v>
      </c>
      <c r="O2527" t="s">
        <v>17004</v>
      </c>
      <c r="P2527" t="s">
        <v>50</v>
      </c>
      <c r="U2527" s="1">
        <v>44133</v>
      </c>
      <c r="V2527" s="1">
        <v>44133</v>
      </c>
      <c r="AC2527" t="s">
        <v>53</v>
      </c>
      <c r="AD2527">
        <v>2969572533</v>
      </c>
      <c r="AE2527" s="1">
        <v>41002.688194444447</v>
      </c>
      <c r="AG2527" t="s">
        <v>17005</v>
      </c>
      <c r="AH2527" t="s">
        <v>51</v>
      </c>
      <c r="AJ2527" t="s">
        <v>53</v>
      </c>
      <c r="AO2527" t="s">
        <v>8142</v>
      </c>
    </row>
    <row r="2528" spans="1:43" x14ac:dyDescent="0.35">
      <c r="A2528" t="s">
        <v>17006</v>
      </c>
      <c r="B2528" t="s">
        <v>5987</v>
      </c>
      <c r="C2528" t="s">
        <v>759</v>
      </c>
      <c r="F2528" t="s">
        <v>17007</v>
      </c>
      <c r="G2528">
        <v>4699099695</v>
      </c>
      <c r="H2528" t="s">
        <v>17008</v>
      </c>
      <c r="I2528" t="s">
        <v>200</v>
      </c>
      <c r="J2528" t="s">
        <v>2798</v>
      </c>
      <c r="K2528" t="s">
        <v>17009</v>
      </c>
      <c r="M2528" t="s">
        <v>12796</v>
      </c>
      <c r="N2528" t="s">
        <v>798</v>
      </c>
      <c r="O2528">
        <v>79745</v>
      </c>
      <c r="P2528" t="s">
        <v>50</v>
      </c>
      <c r="U2528" s="1">
        <v>44133</v>
      </c>
      <c r="V2528" s="1">
        <v>44133</v>
      </c>
      <c r="W2528" s="1">
        <v>44166.673611111109</v>
      </c>
      <c r="X2528" s="1">
        <v>44166.673611111109</v>
      </c>
      <c r="AC2528" t="s">
        <v>53</v>
      </c>
      <c r="AD2528">
        <v>2969476061</v>
      </c>
      <c r="AE2528" s="1">
        <v>37200</v>
      </c>
      <c r="AF2528" t="s">
        <v>16940</v>
      </c>
      <c r="AG2528" t="s">
        <v>17010</v>
      </c>
      <c r="AH2528" t="s">
        <v>51</v>
      </c>
      <c r="AJ2528" t="s">
        <v>53</v>
      </c>
      <c r="AL2528" t="s">
        <v>78</v>
      </c>
      <c r="AO2528" t="s">
        <v>5443</v>
      </c>
      <c r="AP2528" s="1">
        <v>45078.393750000003</v>
      </c>
      <c r="AQ2528" s="1">
        <v>45019.527777777781</v>
      </c>
    </row>
    <row r="2529" spans="1:43" x14ac:dyDescent="0.35">
      <c r="A2529" t="s">
        <v>17011</v>
      </c>
      <c r="B2529" t="s">
        <v>2974</v>
      </c>
      <c r="C2529" t="s">
        <v>11825</v>
      </c>
      <c r="F2529">
        <f>1779-230-255</f>
        <v>1294</v>
      </c>
      <c r="H2529" t="s">
        <v>17012</v>
      </c>
      <c r="I2529" t="s">
        <v>464</v>
      </c>
      <c r="J2529" t="s">
        <v>465</v>
      </c>
      <c r="K2529" t="s">
        <v>17013</v>
      </c>
      <c r="N2529" t="s">
        <v>14739</v>
      </c>
      <c r="O2529">
        <v>60446</v>
      </c>
      <c r="P2529" t="s">
        <v>50</v>
      </c>
      <c r="U2529" s="1">
        <v>44133</v>
      </c>
      <c r="V2529" s="1">
        <v>44133</v>
      </c>
      <c r="AC2529" t="s">
        <v>53</v>
      </c>
      <c r="AD2529">
        <v>2969543968</v>
      </c>
      <c r="AE2529" s="1">
        <v>40032.470138888886</v>
      </c>
      <c r="AG2529" t="s">
        <v>17014</v>
      </c>
      <c r="AH2529" t="s">
        <v>51</v>
      </c>
      <c r="AJ2529" t="s">
        <v>53</v>
      </c>
      <c r="AO2529" t="s">
        <v>8142</v>
      </c>
    </row>
    <row r="2530" spans="1:43" x14ac:dyDescent="0.35">
      <c r="A2530" t="s">
        <v>17015</v>
      </c>
      <c r="B2530" t="s">
        <v>4314</v>
      </c>
      <c r="C2530" t="s">
        <v>17016</v>
      </c>
      <c r="F2530" t="s">
        <v>17017</v>
      </c>
      <c r="H2530" t="s">
        <v>17018</v>
      </c>
      <c r="I2530" t="s">
        <v>101</v>
      </c>
      <c r="J2530" t="s">
        <v>16888</v>
      </c>
      <c r="K2530" t="s">
        <v>17019</v>
      </c>
      <c r="L2530" t="s">
        <v>17020</v>
      </c>
      <c r="M2530" t="s">
        <v>17021</v>
      </c>
      <c r="N2530" t="s">
        <v>468</v>
      </c>
      <c r="O2530">
        <v>80437</v>
      </c>
      <c r="P2530" t="s">
        <v>50</v>
      </c>
      <c r="Q2530" t="s">
        <v>502</v>
      </c>
      <c r="S2530" t="s">
        <v>856</v>
      </c>
      <c r="T2530">
        <v>31248</v>
      </c>
      <c r="U2530" s="1">
        <v>41589.505555555559</v>
      </c>
      <c r="V2530" s="1">
        <v>44133.538194444445</v>
      </c>
      <c r="W2530" s="1">
        <v>41589.526388888888</v>
      </c>
      <c r="X2530" s="1">
        <v>44208.436111111114</v>
      </c>
      <c r="AC2530" t="s">
        <v>51</v>
      </c>
      <c r="AD2530">
        <v>2969475433</v>
      </c>
      <c r="AE2530" s="1">
        <v>37166.661111111112</v>
      </c>
      <c r="AF2530" t="s">
        <v>16889</v>
      </c>
      <c r="AG2530" t="s">
        <v>17022</v>
      </c>
      <c r="AH2530" t="s">
        <v>53</v>
      </c>
      <c r="AJ2530" t="s">
        <v>53</v>
      </c>
      <c r="AK2530" t="s">
        <v>2497</v>
      </c>
      <c r="AL2530" t="s">
        <v>68</v>
      </c>
      <c r="AO2530" t="s">
        <v>54</v>
      </c>
      <c r="AP2530" s="1">
        <v>45476.364583333336</v>
      </c>
      <c r="AQ2530" s="1">
        <v>44662.635416666664</v>
      </c>
    </row>
    <row r="2531" spans="1:43" x14ac:dyDescent="0.35">
      <c r="A2531" t="s">
        <v>17023</v>
      </c>
      <c r="B2531" t="s">
        <v>13250</v>
      </c>
      <c r="C2531" t="s">
        <v>3475</v>
      </c>
      <c r="F2531" t="s">
        <v>17024</v>
      </c>
      <c r="H2531" t="s">
        <v>17025</v>
      </c>
      <c r="I2531" t="s">
        <v>200</v>
      </c>
      <c r="J2531" t="s">
        <v>17026</v>
      </c>
      <c r="K2531" t="s">
        <v>16939</v>
      </c>
      <c r="M2531" t="s">
        <v>10869</v>
      </c>
      <c r="N2531" t="s">
        <v>1466</v>
      </c>
      <c r="O2531">
        <v>67951</v>
      </c>
      <c r="P2531" t="s">
        <v>50</v>
      </c>
      <c r="U2531" s="1">
        <v>44133.680555555555</v>
      </c>
      <c r="V2531" s="1">
        <v>44133.680555555555</v>
      </c>
      <c r="W2531" s="1">
        <v>44137.490277777775</v>
      </c>
      <c r="X2531" s="1">
        <v>44137.490277777775</v>
      </c>
      <c r="AC2531" t="s">
        <v>53</v>
      </c>
      <c r="AD2531">
        <v>2969476061</v>
      </c>
      <c r="AE2531" s="1">
        <v>37200</v>
      </c>
      <c r="AF2531" t="s">
        <v>16940</v>
      </c>
      <c r="AG2531" t="s">
        <v>17027</v>
      </c>
      <c r="AH2531" t="s">
        <v>53</v>
      </c>
      <c r="AJ2531" t="s">
        <v>53</v>
      </c>
      <c r="AK2531" t="s">
        <v>13346</v>
      </c>
      <c r="AL2531" t="s">
        <v>78</v>
      </c>
      <c r="AO2531" t="s">
        <v>54</v>
      </c>
      <c r="AP2531" s="1">
        <v>45363.293749999997</v>
      </c>
      <c r="AQ2531" s="1">
        <v>44972.334027777775</v>
      </c>
    </row>
    <row r="2532" spans="1:43" x14ac:dyDescent="0.35">
      <c r="A2532" t="s">
        <v>17028</v>
      </c>
      <c r="B2532" t="s">
        <v>17029</v>
      </c>
      <c r="C2532" t="s">
        <v>1608</v>
      </c>
      <c r="F2532" t="s">
        <v>17030</v>
      </c>
      <c r="G2532" t="s">
        <v>17031</v>
      </c>
      <c r="H2532" t="s">
        <v>17032</v>
      </c>
      <c r="I2532" t="s">
        <v>179</v>
      </c>
      <c r="J2532" t="s">
        <v>16946</v>
      </c>
      <c r="K2532" t="s">
        <v>17033</v>
      </c>
      <c r="M2532" t="s">
        <v>16948</v>
      </c>
      <c r="N2532" t="s">
        <v>17034</v>
      </c>
      <c r="O2532">
        <v>67748</v>
      </c>
      <c r="P2532" t="s">
        <v>50</v>
      </c>
      <c r="U2532" s="1">
        <v>44134</v>
      </c>
      <c r="V2532" s="1">
        <v>44134</v>
      </c>
      <c r="AC2532" t="s">
        <v>53</v>
      </c>
      <c r="AD2532">
        <v>2969479579</v>
      </c>
      <c r="AE2532" s="1">
        <v>37399</v>
      </c>
      <c r="AG2532" t="s">
        <v>17035</v>
      </c>
      <c r="AH2532" t="s">
        <v>51</v>
      </c>
      <c r="AJ2532" t="s">
        <v>53</v>
      </c>
      <c r="AO2532" t="s">
        <v>8142</v>
      </c>
    </row>
    <row r="2533" spans="1:43" x14ac:dyDescent="0.35">
      <c r="A2533" t="s">
        <v>17036</v>
      </c>
      <c r="B2533" t="s">
        <v>17037</v>
      </c>
      <c r="C2533" t="s">
        <v>3324</v>
      </c>
      <c r="F2533" t="s">
        <v>17038</v>
      </c>
      <c r="H2533" t="s">
        <v>17039</v>
      </c>
      <c r="I2533" t="s">
        <v>101</v>
      </c>
      <c r="J2533" t="s">
        <v>17040</v>
      </c>
      <c r="K2533" t="s">
        <v>17041</v>
      </c>
      <c r="M2533" t="s">
        <v>4445</v>
      </c>
      <c r="N2533" t="s">
        <v>65</v>
      </c>
      <c r="O2533">
        <v>80138</v>
      </c>
      <c r="P2533" t="s">
        <v>50</v>
      </c>
      <c r="U2533" s="1">
        <v>44134.800694444442</v>
      </c>
      <c r="V2533" s="1">
        <v>44134.800694444442</v>
      </c>
      <c r="W2533" s="1">
        <v>44137.487500000003</v>
      </c>
      <c r="X2533" s="1">
        <v>44137.487500000003</v>
      </c>
      <c r="AC2533" t="s">
        <v>51</v>
      </c>
      <c r="AD2533">
        <v>2970025001</v>
      </c>
      <c r="AE2533" s="1">
        <v>44158.651388888888</v>
      </c>
      <c r="AG2533" t="s">
        <v>17042</v>
      </c>
      <c r="AH2533" t="s">
        <v>53</v>
      </c>
      <c r="AJ2533" t="s">
        <v>53</v>
      </c>
      <c r="AK2533" t="s">
        <v>17043</v>
      </c>
      <c r="AO2533" t="s">
        <v>54</v>
      </c>
    </row>
    <row r="2534" spans="1:43" x14ac:dyDescent="0.35">
      <c r="A2534" t="s">
        <v>17044</v>
      </c>
      <c r="B2534" t="s">
        <v>17045</v>
      </c>
      <c r="C2534" t="s">
        <v>17046</v>
      </c>
      <c r="H2534" t="s">
        <v>17047</v>
      </c>
      <c r="J2534" t="s">
        <v>1967</v>
      </c>
      <c r="P2534" t="s">
        <v>50</v>
      </c>
      <c r="U2534" s="1">
        <v>44135</v>
      </c>
      <c r="V2534" s="1">
        <v>44135</v>
      </c>
      <c r="W2534" s="1">
        <v>44137.486805555556</v>
      </c>
      <c r="X2534" s="1">
        <v>44137.486805555556</v>
      </c>
      <c r="AC2534" t="s">
        <v>53</v>
      </c>
      <c r="AD2534">
        <v>2969475309</v>
      </c>
      <c r="AE2534" s="1">
        <v>37159</v>
      </c>
      <c r="AF2534" t="s">
        <v>1968</v>
      </c>
      <c r="AG2534" t="s">
        <v>17048</v>
      </c>
      <c r="AH2534" t="s">
        <v>51</v>
      </c>
      <c r="AJ2534" t="s">
        <v>53</v>
      </c>
      <c r="AL2534" t="s">
        <v>78</v>
      </c>
      <c r="AO2534" t="s">
        <v>5443</v>
      </c>
      <c r="AP2534" s="1">
        <v>44826.925000000003</v>
      </c>
      <c r="AQ2534" s="1">
        <v>44824.92291666667</v>
      </c>
    </row>
    <row r="2535" spans="1:43" x14ac:dyDescent="0.35">
      <c r="A2535" t="s">
        <v>17049</v>
      </c>
      <c r="B2535" t="s">
        <v>17050</v>
      </c>
      <c r="C2535" t="s">
        <v>205</v>
      </c>
      <c r="F2535" t="s">
        <v>17051</v>
      </c>
      <c r="H2535" t="s">
        <v>17049</v>
      </c>
      <c r="J2535" t="s">
        <v>5217</v>
      </c>
      <c r="K2535" t="s">
        <v>17052</v>
      </c>
      <c r="M2535" t="s">
        <v>1296</v>
      </c>
      <c r="N2535" t="s">
        <v>253</v>
      </c>
      <c r="O2535">
        <v>88220</v>
      </c>
      <c r="P2535" t="s">
        <v>50</v>
      </c>
      <c r="U2535" s="1">
        <v>44137</v>
      </c>
      <c r="V2535" s="1">
        <v>44137</v>
      </c>
      <c r="W2535" s="1">
        <v>44137.477083333331</v>
      </c>
      <c r="X2535" s="1">
        <v>44137.477083333331</v>
      </c>
      <c r="AC2535" t="s">
        <v>53</v>
      </c>
      <c r="AD2535">
        <v>2969475162</v>
      </c>
      <c r="AE2535" s="1">
        <v>37147</v>
      </c>
      <c r="AF2535" t="s">
        <v>5221</v>
      </c>
      <c r="AG2535" t="s">
        <v>17053</v>
      </c>
      <c r="AH2535" t="s">
        <v>51</v>
      </c>
      <c r="AJ2535" t="s">
        <v>53</v>
      </c>
      <c r="AL2535" t="s">
        <v>78</v>
      </c>
      <c r="AO2535" t="s">
        <v>5443</v>
      </c>
      <c r="AP2535" s="1">
        <v>44508.482638888891</v>
      </c>
    </row>
    <row r="2536" spans="1:43" x14ac:dyDescent="0.35">
      <c r="A2536" t="s">
        <v>17054</v>
      </c>
      <c r="B2536" t="s">
        <v>12612</v>
      </c>
      <c r="C2536" t="s">
        <v>5155</v>
      </c>
      <c r="F2536">
        <f>1970-402-8597</f>
        <v>-7029</v>
      </c>
      <c r="H2536" t="s">
        <v>17055</v>
      </c>
      <c r="J2536" t="s">
        <v>17056</v>
      </c>
      <c r="K2536" t="s">
        <v>17057</v>
      </c>
      <c r="M2536" t="s">
        <v>1632</v>
      </c>
      <c r="N2536" t="s">
        <v>65</v>
      </c>
      <c r="O2536">
        <v>81149</v>
      </c>
      <c r="P2536" t="s">
        <v>50</v>
      </c>
      <c r="U2536" s="1">
        <v>44137</v>
      </c>
      <c r="V2536" s="1">
        <v>44137</v>
      </c>
      <c r="W2536" s="1">
        <v>44137.929166666669</v>
      </c>
      <c r="X2536" s="1">
        <v>44137.929166666669</v>
      </c>
      <c r="AC2536" t="s">
        <v>53</v>
      </c>
      <c r="AD2536">
        <v>1000000001</v>
      </c>
      <c r="AE2536" s="1">
        <v>39973.351388888892</v>
      </c>
      <c r="AF2536" t="s">
        <v>3377</v>
      </c>
      <c r="AG2536" t="s">
        <v>17058</v>
      </c>
      <c r="AH2536" t="s">
        <v>51</v>
      </c>
      <c r="AJ2536" t="s">
        <v>53</v>
      </c>
      <c r="AL2536" t="s">
        <v>78</v>
      </c>
      <c r="AO2536" t="s">
        <v>5443</v>
      </c>
      <c r="AP2536" s="1">
        <v>45227.364583333336</v>
      </c>
    </row>
    <row r="2537" spans="1:43" x14ac:dyDescent="0.35">
      <c r="A2537" t="s">
        <v>17059</v>
      </c>
      <c r="B2537" t="s">
        <v>17060</v>
      </c>
      <c r="C2537" t="s">
        <v>17061</v>
      </c>
      <c r="F2537" t="s">
        <v>17062</v>
      </c>
      <c r="H2537" t="s">
        <v>17059</v>
      </c>
      <c r="J2537" t="s">
        <v>15851</v>
      </c>
      <c r="N2537" t="s">
        <v>8265</v>
      </c>
      <c r="P2537" t="s">
        <v>50</v>
      </c>
      <c r="U2537" s="1">
        <v>44137</v>
      </c>
      <c r="V2537" s="1">
        <v>44137</v>
      </c>
      <c r="AC2537" t="s">
        <v>53</v>
      </c>
      <c r="AD2537">
        <v>2969736018</v>
      </c>
      <c r="AE2537" s="1">
        <v>42851.4</v>
      </c>
      <c r="AG2537" t="s">
        <v>17063</v>
      </c>
      <c r="AH2537" t="s">
        <v>51</v>
      </c>
      <c r="AJ2537" t="s">
        <v>53</v>
      </c>
      <c r="AO2537" t="s">
        <v>8142</v>
      </c>
    </row>
    <row r="2538" spans="1:43" x14ac:dyDescent="0.35">
      <c r="A2538" t="s">
        <v>17064</v>
      </c>
      <c r="B2538" t="s">
        <v>17065</v>
      </c>
      <c r="C2538" t="s">
        <v>17066</v>
      </c>
      <c r="F2538" t="s">
        <v>17067</v>
      </c>
      <c r="H2538" t="s">
        <v>17064</v>
      </c>
      <c r="J2538" t="s">
        <v>5217</v>
      </c>
      <c r="K2538" t="s">
        <v>17068</v>
      </c>
      <c r="M2538" t="s">
        <v>5343</v>
      </c>
      <c r="N2538" t="s">
        <v>798</v>
      </c>
      <c r="O2538">
        <v>79706</v>
      </c>
      <c r="P2538" t="s">
        <v>50</v>
      </c>
      <c r="U2538" s="1">
        <v>44138</v>
      </c>
      <c r="V2538" s="1">
        <v>44138</v>
      </c>
      <c r="W2538" s="1">
        <v>44139.463888888888</v>
      </c>
      <c r="X2538" s="1">
        <v>44139.463888888888</v>
      </c>
      <c r="AC2538" t="s">
        <v>53</v>
      </c>
      <c r="AD2538">
        <v>2969475162</v>
      </c>
      <c r="AE2538" s="1">
        <v>37147</v>
      </c>
      <c r="AF2538" t="s">
        <v>5221</v>
      </c>
      <c r="AG2538" t="s">
        <v>17069</v>
      </c>
      <c r="AH2538" t="s">
        <v>51</v>
      </c>
      <c r="AJ2538" t="s">
        <v>53</v>
      </c>
      <c r="AL2538" t="s">
        <v>78</v>
      </c>
      <c r="AO2538" t="s">
        <v>5443</v>
      </c>
      <c r="AP2538" s="1">
        <v>44986.561111111114</v>
      </c>
      <c r="AQ2538" s="1">
        <v>44986.581250000003</v>
      </c>
    </row>
    <row r="2539" spans="1:43" x14ac:dyDescent="0.35">
      <c r="A2539" t="s">
        <v>17070</v>
      </c>
      <c r="B2539" t="s">
        <v>653</v>
      </c>
      <c r="C2539" t="s">
        <v>3191</v>
      </c>
      <c r="F2539" t="s">
        <v>17071</v>
      </c>
      <c r="H2539" t="s">
        <v>17072</v>
      </c>
      <c r="J2539" t="s">
        <v>5217</v>
      </c>
      <c r="K2539" t="s">
        <v>17052</v>
      </c>
      <c r="M2539" t="s">
        <v>1296</v>
      </c>
      <c r="N2539" t="s">
        <v>253</v>
      </c>
      <c r="O2539" t="s">
        <v>17073</v>
      </c>
      <c r="P2539" t="s">
        <v>50</v>
      </c>
      <c r="U2539" s="1">
        <v>44138</v>
      </c>
      <c r="V2539" s="1">
        <v>44138</v>
      </c>
      <c r="W2539" s="1">
        <v>44138.383333333331</v>
      </c>
      <c r="X2539" s="1">
        <v>44138.383333333331</v>
      </c>
      <c r="AC2539" t="s">
        <v>53</v>
      </c>
      <c r="AD2539">
        <v>2969475162</v>
      </c>
      <c r="AE2539" s="1">
        <v>37147</v>
      </c>
      <c r="AF2539" t="s">
        <v>5221</v>
      </c>
      <c r="AG2539" t="s">
        <v>17074</v>
      </c>
      <c r="AH2539" t="s">
        <v>51</v>
      </c>
      <c r="AJ2539" t="s">
        <v>53</v>
      </c>
      <c r="AL2539" t="s">
        <v>78</v>
      </c>
      <c r="AO2539" t="s">
        <v>5443</v>
      </c>
      <c r="AP2539" s="1">
        <v>44785.708333333336</v>
      </c>
    </row>
    <row r="2540" spans="1:43" x14ac:dyDescent="0.35">
      <c r="A2540" t="s">
        <v>17075</v>
      </c>
      <c r="B2540" t="s">
        <v>17076</v>
      </c>
      <c r="C2540" t="s">
        <v>17077</v>
      </c>
      <c r="F2540">
        <v>7202446278</v>
      </c>
      <c r="H2540" t="s">
        <v>17078</v>
      </c>
      <c r="I2540" t="s">
        <v>101</v>
      </c>
      <c r="J2540" t="s">
        <v>17079</v>
      </c>
      <c r="K2540" t="s">
        <v>17080</v>
      </c>
      <c r="M2540" t="s">
        <v>17081</v>
      </c>
      <c r="N2540" t="s">
        <v>468</v>
      </c>
      <c r="O2540">
        <v>80229</v>
      </c>
      <c r="P2540" t="s">
        <v>50</v>
      </c>
      <c r="U2540" s="1">
        <v>44138.93472222222</v>
      </c>
      <c r="V2540" s="1">
        <v>44138.93472222222</v>
      </c>
      <c r="W2540" s="1">
        <v>44139.426388888889</v>
      </c>
      <c r="X2540" s="1">
        <v>44139.426388888889</v>
      </c>
      <c r="AC2540" t="s">
        <v>53</v>
      </c>
      <c r="AD2540">
        <v>2970019418</v>
      </c>
      <c r="AE2540" s="1">
        <v>44137.579861111109</v>
      </c>
      <c r="AF2540" t="s">
        <v>17082</v>
      </c>
      <c r="AG2540" t="s">
        <v>17083</v>
      </c>
      <c r="AH2540" t="s">
        <v>53</v>
      </c>
      <c r="AJ2540" t="s">
        <v>53</v>
      </c>
      <c r="AL2540" t="s">
        <v>78</v>
      </c>
      <c r="AO2540" t="s">
        <v>54</v>
      </c>
    </row>
    <row r="2541" spans="1:43" x14ac:dyDescent="0.35">
      <c r="A2541" t="s">
        <v>17084</v>
      </c>
      <c r="B2541" t="s">
        <v>7109</v>
      </c>
      <c r="C2541" t="s">
        <v>17085</v>
      </c>
      <c r="F2541" t="s">
        <v>17086</v>
      </c>
      <c r="H2541" t="s">
        <v>17084</v>
      </c>
      <c r="J2541" t="s">
        <v>1014</v>
      </c>
      <c r="P2541" t="s">
        <v>50</v>
      </c>
      <c r="U2541" s="1">
        <v>44139</v>
      </c>
      <c r="V2541" s="1">
        <v>44139</v>
      </c>
      <c r="AC2541" t="s">
        <v>53</v>
      </c>
      <c r="AD2541">
        <v>2969480780</v>
      </c>
      <c r="AE2541" s="1">
        <v>37467</v>
      </c>
      <c r="AG2541" t="s">
        <v>17087</v>
      </c>
      <c r="AH2541" t="s">
        <v>51</v>
      </c>
      <c r="AJ2541" t="s">
        <v>53</v>
      </c>
      <c r="AO2541" t="s">
        <v>8142</v>
      </c>
    </row>
    <row r="2542" spans="1:43" x14ac:dyDescent="0.35">
      <c r="A2542" t="s">
        <v>17088</v>
      </c>
      <c r="B2542" t="s">
        <v>3167</v>
      </c>
      <c r="C2542" t="s">
        <v>2312</v>
      </c>
      <c r="F2542" t="s">
        <v>17089</v>
      </c>
      <c r="H2542" t="s">
        <v>17090</v>
      </c>
      <c r="J2542" t="s">
        <v>1014</v>
      </c>
      <c r="P2542" t="s">
        <v>50</v>
      </c>
      <c r="U2542" s="1">
        <v>44139</v>
      </c>
      <c r="V2542" s="1">
        <v>44139</v>
      </c>
      <c r="AC2542" t="s">
        <v>53</v>
      </c>
      <c r="AD2542">
        <v>2969480780</v>
      </c>
      <c r="AE2542" s="1">
        <v>37467</v>
      </c>
      <c r="AG2542" t="s">
        <v>17091</v>
      </c>
      <c r="AH2542" t="s">
        <v>51</v>
      </c>
      <c r="AJ2542" t="s">
        <v>53</v>
      </c>
      <c r="AO2542" t="s">
        <v>8142</v>
      </c>
    </row>
    <row r="2543" spans="1:43" x14ac:dyDescent="0.35">
      <c r="A2543" t="s">
        <v>17092</v>
      </c>
      <c r="B2543" t="s">
        <v>17093</v>
      </c>
      <c r="C2543" t="s">
        <v>3191</v>
      </c>
      <c r="F2543" t="s">
        <v>17094</v>
      </c>
      <c r="H2543" t="s">
        <v>17092</v>
      </c>
      <c r="J2543" t="s">
        <v>1014</v>
      </c>
      <c r="P2543" t="s">
        <v>50</v>
      </c>
      <c r="U2543" s="1">
        <v>44140</v>
      </c>
      <c r="V2543" s="1">
        <v>44140</v>
      </c>
      <c r="W2543" s="1">
        <v>44140.455555555556</v>
      </c>
      <c r="X2543" s="1">
        <v>44140.455555555556</v>
      </c>
      <c r="AC2543" t="s">
        <v>53</v>
      </c>
      <c r="AD2543">
        <v>2969480780</v>
      </c>
      <c r="AE2543" s="1">
        <v>37467</v>
      </c>
      <c r="AF2543" t="s">
        <v>17095</v>
      </c>
      <c r="AG2543" t="s">
        <v>17096</v>
      </c>
      <c r="AH2543" t="s">
        <v>51</v>
      </c>
      <c r="AJ2543" t="s">
        <v>53</v>
      </c>
      <c r="AL2543" t="s">
        <v>78</v>
      </c>
      <c r="AO2543" t="s">
        <v>8142</v>
      </c>
    </row>
    <row r="2544" spans="1:43" x14ac:dyDescent="0.35">
      <c r="A2544" t="s">
        <v>17097</v>
      </c>
      <c r="B2544" t="s">
        <v>15496</v>
      </c>
      <c r="C2544" t="s">
        <v>443</v>
      </c>
      <c r="H2544" t="s">
        <v>17098</v>
      </c>
      <c r="J2544" t="s">
        <v>491</v>
      </c>
      <c r="P2544" t="s">
        <v>50</v>
      </c>
      <c r="U2544" s="1">
        <v>44140</v>
      </c>
      <c r="V2544" s="1">
        <v>44140</v>
      </c>
      <c r="AC2544" t="s">
        <v>53</v>
      </c>
      <c r="AD2544">
        <v>2969472760</v>
      </c>
      <c r="AE2544" s="1">
        <v>36916.71597222222</v>
      </c>
      <c r="AG2544" t="s">
        <v>17099</v>
      </c>
      <c r="AH2544" t="s">
        <v>51</v>
      </c>
      <c r="AJ2544" t="s">
        <v>53</v>
      </c>
      <c r="AO2544" t="s">
        <v>8142</v>
      </c>
    </row>
    <row r="2545" spans="1:43" x14ac:dyDescent="0.35">
      <c r="A2545" t="s">
        <v>17100</v>
      </c>
      <c r="B2545" t="s">
        <v>17101</v>
      </c>
      <c r="C2545" t="s">
        <v>888</v>
      </c>
      <c r="F2545">
        <f>1970-281-9539</f>
        <v>-7850</v>
      </c>
      <c r="H2545" t="s">
        <v>17100</v>
      </c>
      <c r="J2545" t="s">
        <v>17102</v>
      </c>
      <c r="K2545" t="s">
        <v>17103</v>
      </c>
      <c r="M2545" t="s">
        <v>17104</v>
      </c>
      <c r="N2545" t="s">
        <v>287</v>
      </c>
      <c r="O2545">
        <v>80478</v>
      </c>
      <c r="P2545" t="s">
        <v>50</v>
      </c>
      <c r="U2545" s="1">
        <v>44140</v>
      </c>
      <c r="V2545" s="1">
        <v>44140</v>
      </c>
      <c r="W2545" s="1">
        <v>44140.777083333334</v>
      </c>
      <c r="X2545" s="1">
        <v>44140.777083333334</v>
      </c>
      <c r="AC2545" t="s">
        <v>53</v>
      </c>
      <c r="AD2545">
        <v>2970020785</v>
      </c>
      <c r="AE2545" s="1">
        <v>44140.506944444445</v>
      </c>
      <c r="AF2545" t="s">
        <v>17105</v>
      </c>
      <c r="AG2545" t="s">
        <v>17106</v>
      </c>
      <c r="AH2545" t="s">
        <v>51</v>
      </c>
      <c r="AJ2545" t="s">
        <v>53</v>
      </c>
      <c r="AL2545" t="s">
        <v>78</v>
      </c>
      <c r="AO2545" t="s">
        <v>8142</v>
      </c>
      <c r="AP2545" s="1">
        <v>45447.308333333334</v>
      </c>
    </row>
    <row r="2546" spans="1:43" x14ac:dyDescent="0.35">
      <c r="A2546" t="s">
        <v>17107</v>
      </c>
      <c r="B2546" t="s">
        <v>17108</v>
      </c>
      <c r="C2546" t="s">
        <v>302</v>
      </c>
      <c r="F2546" t="s">
        <v>17109</v>
      </c>
      <c r="H2546" t="s">
        <v>17107</v>
      </c>
      <c r="J2546" t="s">
        <v>17110</v>
      </c>
      <c r="N2546" t="s">
        <v>17111</v>
      </c>
      <c r="O2546">
        <v>43605</v>
      </c>
      <c r="P2546" t="s">
        <v>50</v>
      </c>
      <c r="U2546" s="1">
        <v>44140</v>
      </c>
      <c r="V2546" s="1">
        <v>44140</v>
      </c>
      <c r="W2546" s="1">
        <v>44209.357638888891</v>
      </c>
      <c r="X2546" s="1">
        <v>44209.357638888891</v>
      </c>
      <c r="AC2546" t="s">
        <v>51</v>
      </c>
      <c r="AD2546">
        <v>2969894651</v>
      </c>
      <c r="AE2546" s="1">
        <v>43647.756249999999</v>
      </c>
      <c r="AF2546" t="s">
        <v>17112</v>
      </c>
      <c r="AG2546" t="s">
        <v>17113</v>
      </c>
      <c r="AH2546" t="s">
        <v>51</v>
      </c>
      <c r="AJ2546" t="s">
        <v>53</v>
      </c>
      <c r="AL2546" t="s">
        <v>78</v>
      </c>
      <c r="AO2546" t="s">
        <v>5443</v>
      </c>
      <c r="AP2546" s="1">
        <v>44875.469444444447</v>
      </c>
    </row>
    <row r="2547" spans="1:43" x14ac:dyDescent="0.35">
      <c r="A2547" t="s">
        <v>17114</v>
      </c>
      <c r="B2547" t="s">
        <v>17115</v>
      </c>
      <c r="C2547" t="s">
        <v>1471</v>
      </c>
      <c r="F2547" t="s">
        <v>17116</v>
      </c>
      <c r="H2547" t="s">
        <v>17117</v>
      </c>
      <c r="I2547" t="s">
        <v>200</v>
      </c>
      <c r="J2547" t="s">
        <v>17118</v>
      </c>
      <c r="K2547" t="s">
        <v>17119</v>
      </c>
      <c r="M2547" t="s">
        <v>3136</v>
      </c>
      <c r="N2547" t="s">
        <v>798</v>
      </c>
      <c r="O2547">
        <v>77430</v>
      </c>
      <c r="P2547" t="s">
        <v>50</v>
      </c>
      <c r="U2547" s="1">
        <v>44140.304166666669</v>
      </c>
      <c r="V2547" s="1">
        <v>44140.304166666669</v>
      </c>
      <c r="W2547" s="1">
        <v>44141.520833333336</v>
      </c>
      <c r="X2547" s="1">
        <v>44183.433333333334</v>
      </c>
      <c r="AC2547" t="s">
        <v>53</v>
      </c>
      <c r="AD2547">
        <v>2969476061</v>
      </c>
      <c r="AE2547" s="1">
        <v>37200</v>
      </c>
      <c r="AF2547" t="s">
        <v>10994</v>
      </c>
      <c r="AG2547" t="s">
        <v>17120</v>
      </c>
      <c r="AH2547" t="s">
        <v>53</v>
      </c>
      <c r="AJ2547" t="s">
        <v>53</v>
      </c>
      <c r="AK2547" t="s">
        <v>15321</v>
      </c>
      <c r="AL2547" t="s">
        <v>78</v>
      </c>
      <c r="AO2547" t="s">
        <v>54</v>
      </c>
      <c r="AP2547" s="1">
        <v>45156.509027777778</v>
      </c>
      <c r="AQ2547" s="1">
        <v>44552.445833333331</v>
      </c>
    </row>
    <row r="2548" spans="1:43" x14ac:dyDescent="0.35">
      <c r="A2548" t="s">
        <v>17121</v>
      </c>
      <c r="B2548" t="s">
        <v>17122</v>
      </c>
      <c r="C2548" t="s">
        <v>7359</v>
      </c>
      <c r="F2548" t="s">
        <v>17123</v>
      </c>
      <c r="H2548" t="s">
        <v>17124</v>
      </c>
      <c r="I2548" t="s">
        <v>200</v>
      </c>
      <c r="J2548" t="s">
        <v>2798</v>
      </c>
      <c r="K2548" t="s">
        <v>17125</v>
      </c>
      <c r="M2548" t="s">
        <v>12796</v>
      </c>
      <c r="N2548" t="s">
        <v>798</v>
      </c>
      <c r="O2548">
        <v>79745</v>
      </c>
      <c r="P2548" t="s">
        <v>50</v>
      </c>
      <c r="U2548" s="1">
        <v>44140.324999999997</v>
      </c>
      <c r="V2548" s="1">
        <v>44140.324999999997</v>
      </c>
      <c r="W2548" s="1">
        <v>44141.518750000003</v>
      </c>
      <c r="X2548" s="1">
        <v>44141.518750000003</v>
      </c>
      <c r="AC2548" t="s">
        <v>53</v>
      </c>
      <c r="AD2548">
        <v>2969476061</v>
      </c>
      <c r="AE2548" s="1">
        <v>37200</v>
      </c>
      <c r="AF2548" t="s">
        <v>16940</v>
      </c>
      <c r="AG2548" t="s">
        <v>17126</v>
      </c>
      <c r="AH2548" t="s">
        <v>53</v>
      </c>
      <c r="AJ2548" t="s">
        <v>53</v>
      </c>
      <c r="AK2548" t="s">
        <v>13346</v>
      </c>
      <c r="AL2548" t="s">
        <v>78</v>
      </c>
      <c r="AO2548" t="s">
        <v>54</v>
      </c>
      <c r="AP2548" s="1">
        <v>45057.475694444445</v>
      </c>
      <c r="AQ2548" s="1">
        <v>45012.513888888891</v>
      </c>
    </row>
    <row r="2549" spans="1:43" x14ac:dyDescent="0.35">
      <c r="A2549" t="s">
        <v>17127</v>
      </c>
      <c r="B2549" t="s">
        <v>9945</v>
      </c>
      <c r="C2549" t="s">
        <v>17128</v>
      </c>
      <c r="F2549" t="s">
        <v>17129</v>
      </c>
      <c r="H2549" t="s">
        <v>17130</v>
      </c>
      <c r="I2549" t="s">
        <v>200</v>
      </c>
      <c r="J2549" t="s">
        <v>2798</v>
      </c>
      <c r="K2549" t="s">
        <v>17131</v>
      </c>
      <c r="M2549" t="s">
        <v>17132</v>
      </c>
      <c r="N2549" t="s">
        <v>1812</v>
      </c>
      <c r="O2549">
        <v>79745</v>
      </c>
      <c r="P2549" t="s">
        <v>50</v>
      </c>
      <c r="U2549" s="1">
        <v>44140.331250000003</v>
      </c>
      <c r="V2549" s="1">
        <v>44140.331250000003</v>
      </c>
      <c r="W2549" s="1">
        <v>44141.513194444444</v>
      </c>
      <c r="X2549" s="1">
        <v>44141.513194444444</v>
      </c>
      <c r="AC2549" t="s">
        <v>53</v>
      </c>
      <c r="AD2549">
        <v>2969476061</v>
      </c>
      <c r="AE2549" s="1">
        <v>37200</v>
      </c>
      <c r="AF2549" t="s">
        <v>16940</v>
      </c>
      <c r="AG2549" t="s">
        <v>17133</v>
      </c>
      <c r="AH2549" t="s">
        <v>53</v>
      </c>
      <c r="AJ2549" t="s">
        <v>53</v>
      </c>
      <c r="AK2549" t="s">
        <v>13346</v>
      </c>
      <c r="AL2549" t="s">
        <v>78</v>
      </c>
      <c r="AO2549" t="s">
        <v>54</v>
      </c>
      <c r="AP2549" s="1">
        <v>45429.29791666667</v>
      </c>
      <c r="AQ2549" s="1">
        <v>44882.618055555555</v>
      </c>
    </row>
    <row r="2550" spans="1:43" x14ac:dyDescent="0.35">
      <c r="A2550" t="s">
        <v>17134</v>
      </c>
      <c r="B2550" t="s">
        <v>17135</v>
      </c>
      <c r="C2550" t="s">
        <v>17136</v>
      </c>
      <c r="F2550" t="s">
        <v>17137</v>
      </c>
      <c r="H2550" t="s">
        <v>17138</v>
      </c>
      <c r="I2550" t="s">
        <v>200</v>
      </c>
      <c r="J2550" t="s">
        <v>2798</v>
      </c>
      <c r="K2550" t="s">
        <v>17139</v>
      </c>
      <c r="M2550" t="s">
        <v>17132</v>
      </c>
      <c r="N2550" t="s">
        <v>1812</v>
      </c>
      <c r="O2550">
        <v>79745</v>
      </c>
      <c r="P2550" t="s">
        <v>50</v>
      </c>
      <c r="U2550" s="1">
        <v>44140.336111111108</v>
      </c>
      <c r="V2550" s="1">
        <v>44140.336111111108</v>
      </c>
      <c r="W2550" s="1">
        <v>44141.511111111111</v>
      </c>
      <c r="X2550" s="1">
        <v>44141.511111111111</v>
      </c>
      <c r="AC2550" t="s">
        <v>53</v>
      </c>
      <c r="AD2550">
        <v>2969476061</v>
      </c>
      <c r="AE2550" s="1">
        <v>37200</v>
      </c>
      <c r="AF2550" t="s">
        <v>16940</v>
      </c>
      <c r="AG2550" t="s">
        <v>17140</v>
      </c>
      <c r="AH2550" t="s">
        <v>53</v>
      </c>
      <c r="AJ2550" t="s">
        <v>53</v>
      </c>
      <c r="AK2550" t="s">
        <v>16245</v>
      </c>
      <c r="AL2550" t="s">
        <v>78</v>
      </c>
      <c r="AO2550" t="s">
        <v>54</v>
      </c>
      <c r="AP2550" s="1">
        <v>44510.525694444441</v>
      </c>
    </row>
    <row r="2551" spans="1:43" x14ac:dyDescent="0.35">
      <c r="A2551" t="s">
        <v>17141</v>
      </c>
      <c r="B2551" t="s">
        <v>17142</v>
      </c>
      <c r="C2551" t="s">
        <v>17143</v>
      </c>
      <c r="D2551" t="s">
        <v>1767</v>
      </c>
      <c r="F2551" t="s">
        <v>17144</v>
      </c>
      <c r="G2551">
        <v>5757796816</v>
      </c>
      <c r="H2551" t="s">
        <v>17145</v>
      </c>
      <c r="I2551" t="s">
        <v>101</v>
      </c>
      <c r="J2551" t="s">
        <v>17146</v>
      </c>
      <c r="K2551" t="s">
        <v>17147</v>
      </c>
      <c r="M2551" t="s">
        <v>17148</v>
      </c>
      <c r="N2551" t="s">
        <v>253</v>
      </c>
      <c r="O2551">
        <v>87558</v>
      </c>
      <c r="P2551" t="s">
        <v>50</v>
      </c>
      <c r="U2551" s="1">
        <v>44140.803472222222</v>
      </c>
      <c r="V2551" s="1">
        <v>44140.803472222222</v>
      </c>
      <c r="W2551" s="1">
        <v>44141.477777777778</v>
      </c>
      <c r="X2551" s="1">
        <v>44141.477777777778</v>
      </c>
      <c r="AC2551" t="s">
        <v>51</v>
      </c>
      <c r="AD2551">
        <v>2970043406</v>
      </c>
      <c r="AE2551" s="1">
        <v>44238.394444444442</v>
      </c>
      <c r="AF2551" t="s">
        <v>17149</v>
      </c>
      <c r="AG2551" t="s">
        <v>17150</v>
      </c>
      <c r="AH2551" t="s">
        <v>53</v>
      </c>
      <c r="AJ2551" t="s">
        <v>53</v>
      </c>
      <c r="AK2551" t="s">
        <v>17151</v>
      </c>
      <c r="AL2551" t="s">
        <v>78</v>
      </c>
      <c r="AO2551" t="s">
        <v>54</v>
      </c>
      <c r="AP2551" s="1">
        <v>44893.318055555559</v>
      </c>
      <c r="AQ2551" s="1">
        <v>44238.931250000001</v>
      </c>
    </row>
    <row r="2552" spans="1:43" x14ac:dyDescent="0.35">
      <c r="A2552" t="s">
        <v>17152</v>
      </c>
      <c r="B2552" t="s">
        <v>17153</v>
      </c>
      <c r="C2552" t="s">
        <v>9837</v>
      </c>
      <c r="H2552" t="s">
        <v>17154</v>
      </c>
      <c r="O2552">
        <v>87511</v>
      </c>
      <c r="P2552" t="s">
        <v>50</v>
      </c>
      <c r="U2552" s="1">
        <v>44141</v>
      </c>
      <c r="V2552" s="1">
        <v>44141</v>
      </c>
      <c r="W2552" s="1">
        <v>44141.265277777777</v>
      </c>
      <c r="X2552" s="1">
        <v>44141.265277777777</v>
      </c>
      <c r="AC2552" t="s">
        <v>53</v>
      </c>
      <c r="AD2552">
        <v>1000000001</v>
      </c>
      <c r="AE2552" s="1">
        <v>39973.351388888892</v>
      </c>
      <c r="AF2552" t="s">
        <v>3377</v>
      </c>
      <c r="AG2552" t="s">
        <v>17155</v>
      </c>
      <c r="AH2552" t="s">
        <v>51</v>
      </c>
      <c r="AJ2552" t="s">
        <v>53</v>
      </c>
      <c r="AL2552" t="s">
        <v>78</v>
      </c>
      <c r="AO2552" t="s">
        <v>8142</v>
      </c>
      <c r="AP2552" s="1">
        <v>45153.906944444447</v>
      </c>
    </row>
    <row r="2553" spans="1:43" x14ac:dyDescent="0.35">
      <c r="A2553" t="s">
        <v>17156</v>
      </c>
      <c r="B2553" t="s">
        <v>17157</v>
      </c>
      <c r="C2553" t="s">
        <v>5070</v>
      </c>
      <c r="F2553">
        <v>9705203500</v>
      </c>
      <c r="H2553" t="s">
        <v>17158</v>
      </c>
      <c r="I2553" t="s">
        <v>200</v>
      </c>
      <c r="J2553" t="s">
        <v>17159</v>
      </c>
      <c r="K2553" t="s">
        <v>17160</v>
      </c>
      <c r="M2553" t="s">
        <v>3376</v>
      </c>
      <c r="N2553" t="s">
        <v>287</v>
      </c>
      <c r="O2553">
        <v>80621</v>
      </c>
      <c r="P2553" t="s">
        <v>50</v>
      </c>
      <c r="U2553" s="1">
        <v>44141.352777777778</v>
      </c>
      <c r="V2553" s="1">
        <v>44141.352777777778</v>
      </c>
      <c r="W2553" s="1">
        <v>44141.399305555555</v>
      </c>
      <c r="X2553" s="1">
        <v>44141.399305555555</v>
      </c>
      <c r="AC2553" t="s">
        <v>53</v>
      </c>
      <c r="AD2553">
        <v>2969834040</v>
      </c>
      <c r="AE2553" s="1">
        <v>43354.461805555555</v>
      </c>
      <c r="AF2553" t="s">
        <v>17161</v>
      </c>
      <c r="AG2553" t="s">
        <v>17162</v>
      </c>
      <c r="AH2553" t="s">
        <v>53</v>
      </c>
      <c r="AJ2553" t="s">
        <v>53</v>
      </c>
      <c r="AK2553" t="s">
        <v>7790</v>
      </c>
      <c r="AL2553" t="s">
        <v>78</v>
      </c>
      <c r="AO2553" t="s">
        <v>54</v>
      </c>
      <c r="AP2553" s="1">
        <v>45456.62222222222</v>
      </c>
      <c r="AQ2553" s="1">
        <v>45148.727777777778</v>
      </c>
    </row>
    <row r="2554" spans="1:43" x14ac:dyDescent="0.35">
      <c r="A2554" t="s">
        <v>17163</v>
      </c>
      <c r="B2554" t="s">
        <v>11164</v>
      </c>
      <c r="C2554" t="s">
        <v>1037</v>
      </c>
      <c r="F2554" t="s">
        <v>17164</v>
      </c>
      <c r="H2554" t="s">
        <v>17163</v>
      </c>
      <c r="J2554" t="s">
        <v>4194</v>
      </c>
      <c r="K2554" t="s">
        <v>5487</v>
      </c>
      <c r="M2554" t="s">
        <v>5488</v>
      </c>
      <c r="N2554" t="s">
        <v>1515</v>
      </c>
      <c r="O2554">
        <v>85034</v>
      </c>
      <c r="P2554" t="s">
        <v>15723</v>
      </c>
      <c r="U2554" s="1">
        <v>44143</v>
      </c>
      <c r="V2554" s="1">
        <v>44143</v>
      </c>
      <c r="W2554" s="1">
        <v>44143.37222222222</v>
      </c>
      <c r="X2554" s="1">
        <v>44143.37222222222</v>
      </c>
      <c r="AC2554" t="s">
        <v>51</v>
      </c>
      <c r="AD2554">
        <v>2969542473</v>
      </c>
      <c r="AE2554" s="1">
        <v>39974.713888888888</v>
      </c>
      <c r="AF2554" t="s">
        <v>4197</v>
      </c>
      <c r="AG2554" t="s">
        <v>17165</v>
      </c>
      <c r="AH2554" t="s">
        <v>51</v>
      </c>
      <c r="AJ2554" t="s">
        <v>53</v>
      </c>
      <c r="AL2554" t="s">
        <v>78</v>
      </c>
      <c r="AO2554" t="s">
        <v>5443</v>
      </c>
      <c r="AP2554" s="1">
        <v>45475.480555555558</v>
      </c>
      <c r="AQ2554" s="1">
        <v>45475.477777777778</v>
      </c>
    </row>
    <row r="2555" spans="1:43" x14ac:dyDescent="0.35">
      <c r="A2555" t="s">
        <v>17166</v>
      </c>
      <c r="B2555" t="s">
        <v>17167</v>
      </c>
      <c r="C2555" t="s">
        <v>9192</v>
      </c>
      <c r="F2555" t="s">
        <v>17168</v>
      </c>
      <c r="H2555" t="s">
        <v>17166</v>
      </c>
      <c r="J2555" t="s">
        <v>17169</v>
      </c>
      <c r="K2555" t="s">
        <v>17170</v>
      </c>
      <c r="M2555" t="s">
        <v>137</v>
      </c>
      <c r="N2555" t="s">
        <v>65</v>
      </c>
      <c r="O2555">
        <v>80221</v>
      </c>
      <c r="P2555" t="s">
        <v>50</v>
      </c>
      <c r="U2555" s="1">
        <v>44143</v>
      </c>
      <c r="V2555" s="1">
        <v>44143</v>
      </c>
      <c r="W2555" s="1">
        <v>44143.576388888891</v>
      </c>
      <c r="X2555" s="1">
        <v>44143.576388888891</v>
      </c>
      <c r="AC2555" t="s">
        <v>51</v>
      </c>
      <c r="AD2555">
        <v>2970058520</v>
      </c>
      <c r="AE2555" s="1">
        <v>44298.747916666667</v>
      </c>
      <c r="AF2555" t="s">
        <v>17171</v>
      </c>
      <c r="AG2555" t="s">
        <v>17172</v>
      </c>
      <c r="AH2555" t="s">
        <v>51</v>
      </c>
      <c r="AJ2555" t="s">
        <v>53</v>
      </c>
      <c r="AL2555" t="s">
        <v>78</v>
      </c>
      <c r="AO2555" t="s">
        <v>5443</v>
      </c>
      <c r="AP2555" s="1">
        <v>45324.734027777777</v>
      </c>
      <c r="AQ2555" s="1">
        <v>45077.359722222223</v>
      </c>
    </row>
    <row r="2556" spans="1:43" x14ac:dyDescent="0.35">
      <c r="A2556" t="s">
        <v>17173</v>
      </c>
      <c r="B2556" t="s">
        <v>17174</v>
      </c>
      <c r="C2556" t="s">
        <v>803</v>
      </c>
      <c r="F2556" t="s">
        <v>17175</v>
      </c>
      <c r="H2556" t="s">
        <v>17176</v>
      </c>
      <c r="I2556" t="s">
        <v>179</v>
      </c>
      <c r="J2556" t="s">
        <v>9778</v>
      </c>
      <c r="K2556" t="s">
        <v>17177</v>
      </c>
      <c r="M2556" t="s">
        <v>17178</v>
      </c>
      <c r="N2556" t="s">
        <v>9781</v>
      </c>
      <c r="O2556">
        <v>56310</v>
      </c>
      <c r="P2556" t="s">
        <v>50</v>
      </c>
      <c r="U2556" s="1">
        <v>44144</v>
      </c>
      <c r="V2556" s="1">
        <v>44144</v>
      </c>
      <c r="AC2556" t="s">
        <v>53</v>
      </c>
      <c r="AD2556">
        <v>2969506030</v>
      </c>
      <c r="AE2556" s="1">
        <v>38097.646527777775</v>
      </c>
      <c r="AG2556" t="s">
        <v>17179</v>
      </c>
      <c r="AH2556" t="s">
        <v>51</v>
      </c>
      <c r="AJ2556" t="s">
        <v>53</v>
      </c>
      <c r="AO2556" t="s">
        <v>8142</v>
      </c>
    </row>
    <row r="2557" spans="1:43" x14ac:dyDescent="0.35">
      <c r="A2557" t="s">
        <v>17180</v>
      </c>
      <c r="B2557" t="s">
        <v>17181</v>
      </c>
      <c r="C2557" t="s">
        <v>1798</v>
      </c>
      <c r="F2557" t="s">
        <v>17182</v>
      </c>
      <c r="H2557" t="s">
        <v>17183</v>
      </c>
      <c r="J2557" t="s">
        <v>17184</v>
      </c>
      <c r="O2557">
        <v>80134</v>
      </c>
      <c r="P2557" t="s">
        <v>50</v>
      </c>
      <c r="U2557" s="1">
        <v>44144</v>
      </c>
      <c r="V2557" s="1">
        <v>44144</v>
      </c>
      <c r="W2557" s="1">
        <v>44144.440972222219</v>
      </c>
      <c r="X2557" s="1">
        <v>44144.440972222219</v>
      </c>
      <c r="AC2557" t="s">
        <v>53</v>
      </c>
      <c r="AD2557">
        <v>1000000001</v>
      </c>
      <c r="AE2557" s="1">
        <v>39973.351388888892</v>
      </c>
      <c r="AF2557" t="s">
        <v>3377</v>
      </c>
      <c r="AG2557" t="s">
        <v>17185</v>
      </c>
      <c r="AH2557" t="s">
        <v>51</v>
      </c>
      <c r="AJ2557" t="s">
        <v>53</v>
      </c>
      <c r="AL2557" t="s">
        <v>78</v>
      </c>
      <c r="AO2557" t="s">
        <v>5443</v>
      </c>
    </row>
    <row r="2558" spans="1:43" x14ac:dyDescent="0.35">
      <c r="A2558" t="s">
        <v>17186</v>
      </c>
      <c r="B2558" t="s">
        <v>17187</v>
      </c>
      <c r="C2558" t="s">
        <v>7753</v>
      </c>
      <c r="F2558" t="s">
        <v>17188</v>
      </c>
      <c r="H2558" t="s">
        <v>17186</v>
      </c>
      <c r="J2558" t="s">
        <v>3469</v>
      </c>
      <c r="P2558" t="s">
        <v>50</v>
      </c>
      <c r="U2558" s="1">
        <v>44144</v>
      </c>
      <c r="V2558" s="1">
        <v>44144</v>
      </c>
      <c r="AC2558" t="s">
        <v>53</v>
      </c>
      <c r="AD2558">
        <v>2969702039</v>
      </c>
      <c r="AE2558" s="1">
        <v>42528.619444444441</v>
      </c>
      <c r="AG2558" t="s">
        <v>17189</v>
      </c>
      <c r="AH2558" t="s">
        <v>51</v>
      </c>
      <c r="AJ2558" t="s">
        <v>53</v>
      </c>
      <c r="AO2558" t="s">
        <v>8142</v>
      </c>
    </row>
    <row r="2559" spans="1:43" x14ac:dyDescent="0.35">
      <c r="A2559" t="s">
        <v>17190</v>
      </c>
      <c r="B2559" t="s">
        <v>17191</v>
      </c>
      <c r="C2559" t="s">
        <v>17192</v>
      </c>
      <c r="D2559" t="s">
        <v>1723</v>
      </c>
      <c r="F2559" t="s">
        <v>16383</v>
      </c>
      <c r="H2559" t="s">
        <v>17193</v>
      </c>
      <c r="I2559" t="s">
        <v>61</v>
      </c>
      <c r="J2559" t="s">
        <v>407</v>
      </c>
      <c r="P2559" t="s">
        <v>50</v>
      </c>
      <c r="U2559" s="1">
        <v>44144.699305555558</v>
      </c>
      <c r="V2559" s="1">
        <v>44144.699305555558</v>
      </c>
      <c r="W2559" s="1">
        <v>44145.383333333331</v>
      </c>
      <c r="X2559" s="1">
        <v>44145.383333333331</v>
      </c>
      <c r="AC2559" t="s">
        <v>53</v>
      </c>
      <c r="AD2559">
        <v>2969475309</v>
      </c>
      <c r="AE2559" s="1">
        <v>37159</v>
      </c>
      <c r="AF2559" t="s">
        <v>408</v>
      </c>
      <c r="AG2559" t="s">
        <v>17194</v>
      </c>
      <c r="AH2559" t="s">
        <v>53</v>
      </c>
      <c r="AJ2559" t="s">
        <v>53</v>
      </c>
      <c r="AK2559" t="s">
        <v>7761</v>
      </c>
      <c r="AL2559" t="s">
        <v>78</v>
      </c>
      <c r="AO2559" t="s">
        <v>54</v>
      </c>
      <c r="AP2559" s="1">
        <v>44223.619444444441</v>
      </c>
    </row>
    <row r="2560" spans="1:43" x14ac:dyDescent="0.35">
      <c r="A2560" t="s">
        <v>17195</v>
      </c>
      <c r="B2560" t="s">
        <v>16119</v>
      </c>
      <c r="C2560" t="s">
        <v>383</v>
      </c>
      <c r="F2560" t="s">
        <v>17196</v>
      </c>
      <c r="H2560" t="s">
        <v>17195</v>
      </c>
      <c r="J2560" t="s">
        <v>17197</v>
      </c>
      <c r="P2560" t="s">
        <v>50</v>
      </c>
      <c r="U2560" s="1">
        <v>44145</v>
      </c>
      <c r="V2560" s="1">
        <v>44145</v>
      </c>
      <c r="W2560" s="1">
        <v>44145.675000000003</v>
      </c>
      <c r="X2560" s="1">
        <v>44145.675000000003</v>
      </c>
      <c r="AC2560" t="s">
        <v>53</v>
      </c>
      <c r="AD2560">
        <v>2970022031</v>
      </c>
      <c r="AE2560" s="1">
        <v>44146.311111111114</v>
      </c>
      <c r="AF2560" t="s">
        <v>17198</v>
      </c>
      <c r="AG2560" t="s">
        <v>17199</v>
      </c>
      <c r="AH2560" t="s">
        <v>51</v>
      </c>
      <c r="AJ2560" t="s">
        <v>53</v>
      </c>
      <c r="AL2560" t="s">
        <v>78</v>
      </c>
      <c r="AO2560" t="s">
        <v>8142</v>
      </c>
    </row>
    <row r="2561" spans="1:43" x14ac:dyDescent="0.35">
      <c r="A2561" t="s">
        <v>17200</v>
      </c>
      <c r="B2561" t="s">
        <v>17201</v>
      </c>
      <c r="C2561" t="s">
        <v>996</v>
      </c>
      <c r="F2561" t="s">
        <v>17202</v>
      </c>
      <c r="H2561" t="s">
        <v>17200</v>
      </c>
      <c r="J2561" t="s">
        <v>17203</v>
      </c>
      <c r="K2561" t="s">
        <v>273</v>
      </c>
      <c r="M2561" t="s">
        <v>274</v>
      </c>
      <c r="N2561" t="s">
        <v>275</v>
      </c>
      <c r="O2561">
        <v>27612</v>
      </c>
      <c r="P2561" t="s">
        <v>50</v>
      </c>
      <c r="U2561" s="1">
        <v>44146</v>
      </c>
      <c r="V2561" s="1">
        <v>44146</v>
      </c>
      <c r="AC2561" t="s">
        <v>53</v>
      </c>
      <c r="AD2561">
        <v>2969474461</v>
      </c>
      <c r="AE2561" s="1">
        <v>37104.381944444445</v>
      </c>
      <c r="AG2561" t="s">
        <v>17204</v>
      </c>
      <c r="AH2561" t="s">
        <v>51</v>
      </c>
      <c r="AJ2561" t="s">
        <v>53</v>
      </c>
      <c r="AO2561" t="s">
        <v>8142</v>
      </c>
    </row>
    <row r="2562" spans="1:43" x14ac:dyDescent="0.35">
      <c r="A2562" t="s">
        <v>17205</v>
      </c>
      <c r="B2562" t="s">
        <v>1440</v>
      </c>
      <c r="C2562" t="s">
        <v>17206</v>
      </c>
      <c r="F2562">
        <f>1720-988-5429</f>
        <v>-4697</v>
      </c>
      <c r="H2562" t="s">
        <v>17207</v>
      </c>
      <c r="J2562" t="s">
        <v>17208</v>
      </c>
      <c r="N2562" t="s">
        <v>287</v>
      </c>
      <c r="O2562">
        <v>80206</v>
      </c>
      <c r="P2562" t="s">
        <v>50</v>
      </c>
      <c r="U2562" s="1">
        <v>44146</v>
      </c>
      <c r="V2562" s="1">
        <v>44146</v>
      </c>
      <c r="W2562" s="1">
        <v>44146.415972222225</v>
      </c>
      <c r="X2562" s="1">
        <v>44146.415972222225</v>
      </c>
      <c r="AC2562" t="s">
        <v>53</v>
      </c>
      <c r="AD2562">
        <v>2972032580</v>
      </c>
      <c r="AE2562" s="1">
        <v>44487.523611111108</v>
      </c>
      <c r="AF2562" t="s">
        <v>17209</v>
      </c>
      <c r="AG2562" t="s">
        <v>17210</v>
      </c>
      <c r="AH2562" t="s">
        <v>51</v>
      </c>
      <c r="AJ2562" t="s">
        <v>53</v>
      </c>
      <c r="AL2562" t="s">
        <v>78</v>
      </c>
      <c r="AO2562" t="s">
        <v>5443</v>
      </c>
      <c r="AP2562" s="1">
        <v>44594.640972222223</v>
      </c>
      <c r="AQ2562" s="1">
        <v>44594.650694444441</v>
      </c>
    </row>
    <row r="2563" spans="1:43" x14ac:dyDescent="0.35">
      <c r="A2563" t="s">
        <v>17211</v>
      </c>
      <c r="B2563" t="s">
        <v>17212</v>
      </c>
      <c r="C2563" t="s">
        <v>17213</v>
      </c>
      <c r="F2563" t="s">
        <v>17214</v>
      </c>
      <c r="H2563" t="s">
        <v>17211</v>
      </c>
      <c r="J2563" t="s">
        <v>17215</v>
      </c>
      <c r="K2563" t="s">
        <v>17216</v>
      </c>
      <c r="M2563" t="s">
        <v>1737</v>
      </c>
      <c r="N2563" t="s">
        <v>65</v>
      </c>
      <c r="O2563" t="s">
        <v>17217</v>
      </c>
      <c r="P2563" t="s">
        <v>50</v>
      </c>
      <c r="U2563" s="1">
        <v>44146</v>
      </c>
      <c r="V2563" s="1">
        <v>44146</v>
      </c>
      <c r="W2563" s="1">
        <v>44146.513194444444</v>
      </c>
      <c r="X2563" s="1">
        <v>44146.513194444444</v>
      </c>
      <c r="AC2563" t="s">
        <v>51</v>
      </c>
      <c r="AD2563">
        <v>2969652713</v>
      </c>
      <c r="AE2563" s="1">
        <v>41976.335416666669</v>
      </c>
      <c r="AF2563" t="s">
        <v>17218</v>
      </c>
      <c r="AG2563" t="s">
        <v>17219</v>
      </c>
      <c r="AH2563" t="s">
        <v>51</v>
      </c>
      <c r="AJ2563" t="s">
        <v>53</v>
      </c>
      <c r="AL2563" t="s">
        <v>78</v>
      </c>
      <c r="AO2563" t="s">
        <v>5443</v>
      </c>
      <c r="AP2563" s="1">
        <v>45037.958333333336</v>
      </c>
    </row>
    <row r="2564" spans="1:43" x14ac:dyDescent="0.35">
      <c r="A2564" t="s">
        <v>17220</v>
      </c>
      <c r="B2564" t="s">
        <v>14539</v>
      </c>
      <c r="C2564" t="s">
        <v>14531</v>
      </c>
      <c r="F2564" t="s">
        <v>17221</v>
      </c>
      <c r="H2564" t="s">
        <v>17222</v>
      </c>
      <c r="J2564" t="s">
        <v>17223</v>
      </c>
      <c r="K2564" t="s">
        <v>17224</v>
      </c>
      <c r="M2564" t="s">
        <v>2048</v>
      </c>
      <c r="N2564" t="s">
        <v>253</v>
      </c>
      <c r="O2564">
        <v>87402</v>
      </c>
      <c r="P2564" t="s">
        <v>50</v>
      </c>
      <c r="U2564" s="1">
        <v>44146</v>
      </c>
      <c r="V2564" s="1">
        <v>44146</v>
      </c>
      <c r="W2564" s="1">
        <v>44195.397916666669</v>
      </c>
      <c r="X2564" s="1">
        <v>44195.397916666669</v>
      </c>
      <c r="AC2564" t="s">
        <v>53</v>
      </c>
      <c r="AD2564">
        <v>2970034232</v>
      </c>
      <c r="AE2564" s="1">
        <v>44195.397222222222</v>
      </c>
      <c r="AF2564" t="s">
        <v>17225</v>
      </c>
      <c r="AG2564" t="s">
        <v>17226</v>
      </c>
      <c r="AH2564" t="s">
        <v>51</v>
      </c>
      <c r="AJ2564" t="s">
        <v>53</v>
      </c>
      <c r="AL2564" t="s">
        <v>78</v>
      </c>
      <c r="AO2564" t="s">
        <v>5443</v>
      </c>
      <c r="AP2564" s="1">
        <v>44531.478472222225</v>
      </c>
    </row>
    <row r="2565" spans="1:43" x14ac:dyDescent="0.35">
      <c r="A2565" t="s">
        <v>17227</v>
      </c>
      <c r="B2565" t="s">
        <v>17228</v>
      </c>
      <c r="C2565" t="s">
        <v>17229</v>
      </c>
      <c r="F2565">
        <v>5753618509</v>
      </c>
      <c r="H2565" t="s">
        <v>17230</v>
      </c>
      <c r="I2565" t="s">
        <v>200</v>
      </c>
      <c r="J2565" t="s">
        <v>17231</v>
      </c>
      <c r="K2565" t="s">
        <v>17232</v>
      </c>
      <c r="M2565" t="s">
        <v>17233</v>
      </c>
      <c r="N2565" t="s">
        <v>253</v>
      </c>
      <c r="O2565">
        <v>88220</v>
      </c>
      <c r="P2565" t="s">
        <v>50</v>
      </c>
      <c r="U2565" s="1">
        <v>44146.368055555555</v>
      </c>
      <c r="V2565" s="1">
        <v>44146.368055555555</v>
      </c>
      <c r="W2565" s="1">
        <v>44146.600694444445</v>
      </c>
      <c r="X2565" s="1">
        <v>44146.600694444445</v>
      </c>
      <c r="AC2565" t="s">
        <v>53</v>
      </c>
      <c r="AD2565">
        <v>1000000001</v>
      </c>
      <c r="AE2565" s="1">
        <v>39973.351388888892</v>
      </c>
      <c r="AF2565" t="s">
        <v>3377</v>
      </c>
      <c r="AG2565" t="s">
        <v>17234</v>
      </c>
      <c r="AH2565" t="s">
        <v>53</v>
      </c>
      <c r="AJ2565" t="s">
        <v>53</v>
      </c>
      <c r="AK2565" t="s">
        <v>2497</v>
      </c>
      <c r="AL2565" t="s">
        <v>78</v>
      </c>
      <c r="AO2565" t="s">
        <v>54</v>
      </c>
    </row>
    <row r="2566" spans="1:43" x14ac:dyDescent="0.35">
      <c r="A2566" t="s">
        <v>17235</v>
      </c>
      <c r="B2566" t="s">
        <v>17236</v>
      </c>
      <c r="C2566" t="s">
        <v>9940</v>
      </c>
      <c r="F2566" t="s">
        <v>17237</v>
      </c>
      <c r="H2566" t="s">
        <v>17235</v>
      </c>
      <c r="J2566" t="s">
        <v>17238</v>
      </c>
      <c r="P2566" t="s">
        <v>50</v>
      </c>
      <c r="U2566" s="1">
        <v>44148</v>
      </c>
      <c r="V2566" s="1">
        <v>44148</v>
      </c>
      <c r="W2566" s="1">
        <v>44148.029166666667</v>
      </c>
      <c r="X2566" s="1">
        <v>44148.029166666667</v>
      </c>
      <c r="AC2566" t="s">
        <v>53</v>
      </c>
      <c r="AD2566">
        <v>2970019420</v>
      </c>
      <c r="AE2566" s="1">
        <v>44137.579861111109</v>
      </c>
      <c r="AF2566" t="s">
        <v>17239</v>
      </c>
      <c r="AG2566" t="s">
        <v>17240</v>
      </c>
      <c r="AH2566" t="s">
        <v>51</v>
      </c>
      <c r="AJ2566" t="s">
        <v>53</v>
      </c>
      <c r="AL2566" t="s">
        <v>78</v>
      </c>
      <c r="AO2566" t="s">
        <v>8142</v>
      </c>
    </row>
    <row r="2567" spans="1:43" x14ac:dyDescent="0.35">
      <c r="A2567" t="s">
        <v>17241</v>
      </c>
      <c r="B2567" t="s">
        <v>17242</v>
      </c>
      <c r="C2567" t="s">
        <v>4850</v>
      </c>
      <c r="F2567">
        <v>14323865815</v>
      </c>
      <c r="H2567" t="s">
        <v>17243</v>
      </c>
      <c r="J2567" t="s">
        <v>17244</v>
      </c>
      <c r="K2567" t="s">
        <v>17245</v>
      </c>
      <c r="M2567" t="s">
        <v>17246</v>
      </c>
      <c r="N2567" t="s">
        <v>798</v>
      </c>
      <c r="O2567">
        <v>79734</v>
      </c>
      <c r="P2567" t="s">
        <v>50</v>
      </c>
      <c r="U2567" s="1">
        <v>44149</v>
      </c>
      <c r="V2567" s="1">
        <v>44149</v>
      </c>
      <c r="W2567" s="1">
        <v>44149.89166666667</v>
      </c>
      <c r="X2567" s="1">
        <v>44149.89166666667</v>
      </c>
      <c r="AC2567" t="s">
        <v>53</v>
      </c>
      <c r="AD2567">
        <v>1000000001</v>
      </c>
      <c r="AE2567" s="1">
        <v>39973.351388888892</v>
      </c>
      <c r="AF2567" t="s">
        <v>3377</v>
      </c>
      <c r="AG2567" t="s">
        <v>17247</v>
      </c>
      <c r="AH2567" t="s">
        <v>51</v>
      </c>
      <c r="AJ2567" t="s">
        <v>53</v>
      </c>
      <c r="AL2567" t="s">
        <v>78</v>
      </c>
      <c r="AO2567" t="s">
        <v>5443</v>
      </c>
      <c r="AP2567" s="1">
        <v>44429.920138888891</v>
      </c>
      <c r="AQ2567" s="1">
        <v>44405.702777777777</v>
      </c>
    </row>
    <row r="2568" spans="1:43" x14ac:dyDescent="0.35">
      <c r="A2568" t="s">
        <v>17248</v>
      </c>
      <c r="B2568" t="s">
        <v>1523</v>
      </c>
      <c r="C2568" t="s">
        <v>383</v>
      </c>
      <c r="H2568" t="s">
        <v>17249</v>
      </c>
      <c r="J2568" t="s">
        <v>1713</v>
      </c>
      <c r="P2568" t="s">
        <v>50</v>
      </c>
      <c r="U2568" s="1">
        <v>44151</v>
      </c>
      <c r="V2568" s="1">
        <v>44151</v>
      </c>
      <c r="W2568" s="1">
        <v>44152.466666666667</v>
      </c>
      <c r="X2568" s="1">
        <v>44152.466666666667</v>
      </c>
      <c r="AC2568" t="s">
        <v>53</v>
      </c>
      <c r="AD2568">
        <v>2969510670</v>
      </c>
      <c r="AE2568" s="1">
        <v>38387.707638888889</v>
      </c>
      <c r="AF2568" t="s">
        <v>1715</v>
      </c>
      <c r="AG2568" t="s">
        <v>17250</v>
      </c>
      <c r="AH2568" t="s">
        <v>51</v>
      </c>
      <c r="AJ2568" t="s">
        <v>53</v>
      </c>
      <c r="AL2568" t="s">
        <v>78</v>
      </c>
      <c r="AO2568" t="s">
        <v>5443</v>
      </c>
      <c r="AP2568" s="1">
        <v>44202.745833333334</v>
      </c>
    </row>
    <row r="2569" spans="1:43" x14ac:dyDescent="0.35">
      <c r="A2569" t="s">
        <v>17251</v>
      </c>
      <c r="B2569" t="s">
        <v>17252</v>
      </c>
      <c r="C2569" t="s">
        <v>961</v>
      </c>
      <c r="F2569" t="s">
        <v>17253</v>
      </c>
      <c r="H2569" t="s">
        <v>17251</v>
      </c>
      <c r="J2569" t="s">
        <v>17254</v>
      </c>
      <c r="K2569" t="s">
        <v>17255</v>
      </c>
      <c r="M2569" t="s">
        <v>7427</v>
      </c>
      <c r="N2569" t="s">
        <v>65</v>
      </c>
      <c r="O2569">
        <v>80033</v>
      </c>
      <c r="P2569" t="s">
        <v>50</v>
      </c>
      <c r="U2569" s="1">
        <v>44151</v>
      </c>
      <c r="V2569" s="1">
        <v>44151</v>
      </c>
      <c r="W2569" s="1">
        <v>44151.572222222225</v>
      </c>
      <c r="X2569" s="1">
        <v>44151.572222222225</v>
      </c>
      <c r="AC2569" t="s">
        <v>53</v>
      </c>
      <c r="AD2569">
        <v>2969916004</v>
      </c>
      <c r="AE2569" s="1">
        <v>43742.388194444444</v>
      </c>
      <c r="AF2569" t="s">
        <v>17256</v>
      </c>
      <c r="AG2569" t="s">
        <v>17257</v>
      </c>
      <c r="AH2569" t="s">
        <v>51</v>
      </c>
      <c r="AJ2569" t="s">
        <v>53</v>
      </c>
      <c r="AL2569" t="s">
        <v>68</v>
      </c>
      <c r="AO2569" t="s">
        <v>5443</v>
      </c>
      <c r="AP2569" s="1">
        <v>44847.490277777775</v>
      </c>
    </row>
    <row r="2570" spans="1:43" x14ac:dyDescent="0.35">
      <c r="A2570" t="s">
        <v>17258</v>
      </c>
      <c r="B2570" t="s">
        <v>17259</v>
      </c>
      <c r="C2570" t="s">
        <v>375</v>
      </c>
      <c r="F2570">
        <f>93+19702342000</f>
        <v>19702342093</v>
      </c>
      <c r="H2570" t="s">
        <v>17258</v>
      </c>
      <c r="J2570" t="s">
        <v>17260</v>
      </c>
      <c r="N2570" t="s">
        <v>287</v>
      </c>
      <c r="O2570">
        <v>81502</v>
      </c>
      <c r="P2570" t="s">
        <v>50</v>
      </c>
      <c r="U2570" s="1">
        <v>44151</v>
      </c>
      <c r="V2570" s="1">
        <v>44151</v>
      </c>
      <c r="W2570" s="1">
        <v>44151.618055555555</v>
      </c>
      <c r="X2570" s="1">
        <v>44151.618055555555</v>
      </c>
      <c r="AC2570" t="s">
        <v>53</v>
      </c>
      <c r="AD2570">
        <v>2969919454</v>
      </c>
      <c r="AE2570" s="1">
        <v>43761.392361111109</v>
      </c>
      <c r="AG2570" t="s">
        <v>17261</v>
      </c>
      <c r="AH2570" t="s">
        <v>51</v>
      </c>
      <c r="AJ2570" t="s">
        <v>53</v>
      </c>
      <c r="AO2570" t="s">
        <v>8142</v>
      </c>
    </row>
    <row r="2571" spans="1:43" x14ac:dyDescent="0.35">
      <c r="A2571" t="s">
        <v>17262</v>
      </c>
      <c r="B2571" t="s">
        <v>4445</v>
      </c>
      <c r="C2571" t="s">
        <v>17263</v>
      </c>
      <c r="F2571" t="s">
        <v>17264</v>
      </c>
      <c r="H2571" t="s">
        <v>17262</v>
      </c>
      <c r="J2571" t="s">
        <v>9017</v>
      </c>
      <c r="K2571" t="s">
        <v>17265</v>
      </c>
      <c r="M2571" t="s">
        <v>13333</v>
      </c>
      <c r="N2571" t="s">
        <v>12376</v>
      </c>
      <c r="O2571">
        <v>73036</v>
      </c>
      <c r="P2571" t="s">
        <v>50</v>
      </c>
      <c r="U2571" s="1">
        <v>44152</v>
      </c>
      <c r="V2571" s="1">
        <v>44152</v>
      </c>
      <c r="AC2571" t="s">
        <v>53</v>
      </c>
      <c r="AD2571">
        <v>2969579793</v>
      </c>
      <c r="AE2571" s="1">
        <v>41172.685416666667</v>
      </c>
      <c r="AG2571" t="s">
        <v>17266</v>
      </c>
      <c r="AH2571" t="s">
        <v>51</v>
      </c>
      <c r="AJ2571" t="s">
        <v>53</v>
      </c>
      <c r="AO2571" t="s">
        <v>5443</v>
      </c>
    </row>
    <row r="2572" spans="1:43" x14ac:dyDescent="0.35">
      <c r="A2572" t="s">
        <v>17267</v>
      </c>
      <c r="B2572" t="s">
        <v>17268</v>
      </c>
      <c r="C2572" t="s">
        <v>17269</v>
      </c>
      <c r="H2572" t="s">
        <v>17270</v>
      </c>
      <c r="J2572" t="s">
        <v>10274</v>
      </c>
      <c r="P2572" t="s">
        <v>50</v>
      </c>
      <c r="U2572" s="1">
        <v>44152</v>
      </c>
      <c r="V2572" s="1">
        <v>44152</v>
      </c>
      <c r="W2572" s="1">
        <v>44152.468055555553</v>
      </c>
      <c r="X2572" s="1">
        <v>44152.468055555553</v>
      </c>
      <c r="AC2572" t="s">
        <v>53</v>
      </c>
      <c r="AD2572">
        <v>2969475309</v>
      </c>
      <c r="AE2572" s="1">
        <v>37159</v>
      </c>
      <c r="AF2572" t="s">
        <v>10030</v>
      </c>
      <c r="AG2572" t="s">
        <v>17271</v>
      </c>
      <c r="AH2572" t="s">
        <v>51</v>
      </c>
      <c r="AJ2572" t="s">
        <v>53</v>
      </c>
      <c r="AL2572" t="s">
        <v>78</v>
      </c>
      <c r="AO2572" t="s">
        <v>5443</v>
      </c>
      <c r="AP2572" s="1">
        <v>44196.48333333333</v>
      </c>
    </row>
    <row r="2573" spans="1:43" x14ac:dyDescent="0.35">
      <c r="A2573" t="s">
        <v>17272</v>
      </c>
      <c r="B2573" t="s">
        <v>17273</v>
      </c>
      <c r="C2573" t="s">
        <v>1471</v>
      </c>
      <c r="F2573" t="s">
        <v>17274</v>
      </c>
      <c r="H2573" t="s">
        <v>17275</v>
      </c>
      <c r="J2573" t="s">
        <v>17276</v>
      </c>
      <c r="K2573" t="s">
        <v>17277</v>
      </c>
      <c r="M2573" t="s">
        <v>1912</v>
      </c>
      <c r="N2573" t="s">
        <v>65</v>
      </c>
      <c r="O2573">
        <v>80125</v>
      </c>
      <c r="P2573" t="s">
        <v>50</v>
      </c>
      <c r="U2573" s="1">
        <v>44152</v>
      </c>
      <c r="V2573" s="1">
        <v>44152</v>
      </c>
      <c r="W2573" s="1">
        <v>44159.652777777781</v>
      </c>
      <c r="X2573" s="1">
        <v>44159.652777777781</v>
      </c>
      <c r="AC2573" t="s">
        <v>51</v>
      </c>
      <c r="AD2573">
        <v>2969549514</v>
      </c>
      <c r="AE2573" s="1">
        <v>40225.569444444445</v>
      </c>
      <c r="AF2573" t="s">
        <v>17278</v>
      </c>
      <c r="AG2573" t="s">
        <v>17279</v>
      </c>
      <c r="AH2573" t="s">
        <v>51</v>
      </c>
      <c r="AJ2573" t="s">
        <v>53</v>
      </c>
      <c r="AL2573" t="s">
        <v>68</v>
      </c>
      <c r="AO2573" t="s">
        <v>5443</v>
      </c>
      <c r="AP2573" s="1">
        <v>44403.371527777781</v>
      </c>
    </row>
    <row r="2574" spans="1:43" x14ac:dyDescent="0.35">
      <c r="A2574" t="s">
        <v>17280</v>
      </c>
      <c r="B2574" t="s">
        <v>17281</v>
      </c>
      <c r="C2574" t="s">
        <v>309</v>
      </c>
      <c r="F2574" t="s">
        <v>17282</v>
      </c>
      <c r="H2574" t="s">
        <v>17280</v>
      </c>
      <c r="J2574" t="s">
        <v>9017</v>
      </c>
      <c r="K2574" t="s">
        <v>17283</v>
      </c>
      <c r="M2574" t="s">
        <v>13333</v>
      </c>
      <c r="N2574" t="s">
        <v>12376</v>
      </c>
      <c r="O2574">
        <v>73036</v>
      </c>
      <c r="P2574" t="s">
        <v>50</v>
      </c>
      <c r="U2574" s="1">
        <v>44152</v>
      </c>
      <c r="V2574" s="1">
        <v>44152</v>
      </c>
      <c r="W2574" s="1">
        <v>44194.572916666664</v>
      </c>
      <c r="X2574" s="1">
        <v>44194.572916666664</v>
      </c>
      <c r="AC2574" t="s">
        <v>53</v>
      </c>
      <c r="AD2574">
        <v>2969579793</v>
      </c>
      <c r="AE2574" s="1">
        <v>41172.685416666667</v>
      </c>
      <c r="AF2574" t="s">
        <v>9019</v>
      </c>
      <c r="AG2574" t="s">
        <v>17284</v>
      </c>
      <c r="AH2574" t="s">
        <v>51</v>
      </c>
      <c r="AJ2574" t="s">
        <v>53</v>
      </c>
      <c r="AL2574" t="s">
        <v>78</v>
      </c>
      <c r="AO2574" t="s">
        <v>5443</v>
      </c>
      <c r="AP2574" s="1">
        <v>44802.647916666669</v>
      </c>
      <c r="AQ2574" s="1">
        <v>44797.652083333334</v>
      </c>
    </row>
    <row r="2575" spans="1:43" x14ac:dyDescent="0.35">
      <c r="A2575" t="s">
        <v>17285</v>
      </c>
      <c r="B2575" t="s">
        <v>17286</v>
      </c>
      <c r="C2575" t="s">
        <v>17287</v>
      </c>
      <c r="H2575" t="s">
        <v>17285</v>
      </c>
      <c r="J2575" t="s">
        <v>2028</v>
      </c>
      <c r="K2575" t="s">
        <v>2029</v>
      </c>
      <c r="L2575" t="s">
        <v>2030</v>
      </c>
      <c r="M2575" t="s">
        <v>1307</v>
      </c>
      <c r="N2575" t="s">
        <v>264</v>
      </c>
      <c r="O2575">
        <v>77380</v>
      </c>
      <c r="P2575" t="s">
        <v>50</v>
      </c>
      <c r="U2575" s="1">
        <v>44152</v>
      </c>
      <c r="V2575" s="1">
        <v>44152</v>
      </c>
      <c r="AC2575" t="s">
        <v>53</v>
      </c>
      <c r="AD2575">
        <v>2969532847</v>
      </c>
      <c r="AE2575" s="1">
        <v>39580.404166666667</v>
      </c>
      <c r="AG2575" t="s">
        <v>17288</v>
      </c>
      <c r="AH2575" t="s">
        <v>51</v>
      </c>
      <c r="AJ2575" t="s">
        <v>53</v>
      </c>
      <c r="AO2575" t="s">
        <v>8142</v>
      </c>
    </row>
    <row r="2576" spans="1:43" x14ac:dyDescent="0.35">
      <c r="A2576" t="s">
        <v>17289</v>
      </c>
      <c r="B2576" t="s">
        <v>17290</v>
      </c>
      <c r="C2576" t="s">
        <v>6419</v>
      </c>
      <c r="F2576" t="s">
        <v>17291</v>
      </c>
      <c r="G2576" t="s">
        <v>17292</v>
      </c>
      <c r="H2576" t="s">
        <v>17293</v>
      </c>
      <c r="I2576" t="s">
        <v>394</v>
      </c>
      <c r="J2576" t="s">
        <v>2667</v>
      </c>
      <c r="K2576" t="s">
        <v>17294</v>
      </c>
      <c r="L2576" t="s">
        <v>17295</v>
      </c>
      <c r="M2576" t="s">
        <v>2700</v>
      </c>
      <c r="N2576" t="s">
        <v>65</v>
      </c>
      <c r="O2576">
        <v>80901</v>
      </c>
      <c r="P2576" t="s">
        <v>50</v>
      </c>
      <c r="U2576" s="1">
        <v>44152.645833333336</v>
      </c>
      <c r="V2576" s="1">
        <v>44152.645833333336</v>
      </c>
      <c r="W2576" s="1">
        <v>44153.352777777778</v>
      </c>
      <c r="X2576" s="1">
        <v>44153.352777777778</v>
      </c>
      <c r="AC2576" t="s">
        <v>53</v>
      </c>
      <c r="AD2576">
        <v>2969475420</v>
      </c>
      <c r="AE2576" s="1">
        <v>37166.661111111112</v>
      </c>
      <c r="AF2576" t="s">
        <v>17296</v>
      </c>
      <c r="AG2576" t="s">
        <v>17297</v>
      </c>
      <c r="AH2576" t="s">
        <v>53</v>
      </c>
      <c r="AJ2576" t="s">
        <v>53</v>
      </c>
      <c r="AK2576" t="s">
        <v>17298</v>
      </c>
      <c r="AL2576" t="s">
        <v>78</v>
      </c>
      <c r="AO2576" t="s">
        <v>54</v>
      </c>
    </row>
    <row r="2577" spans="1:43" x14ac:dyDescent="0.35">
      <c r="A2577" t="s">
        <v>17299</v>
      </c>
      <c r="B2577" t="s">
        <v>17300</v>
      </c>
      <c r="C2577" t="s">
        <v>460</v>
      </c>
      <c r="F2577" t="s">
        <v>17301</v>
      </c>
      <c r="H2577" t="s">
        <v>17299</v>
      </c>
      <c r="J2577" t="s">
        <v>4420</v>
      </c>
      <c r="P2577" t="s">
        <v>50</v>
      </c>
      <c r="U2577" s="1">
        <v>44153</v>
      </c>
      <c r="V2577" s="1">
        <v>44153</v>
      </c>
      <c r="W2577" s="1">
        <v>44153.554861111108</v>
      </c>
      <c r="X2577" s="1">
        <v>44153.554861111108</v>
      </c>
      <c r="AC2577" t="s">
        <v>53</v>
      </c>
      <c r="AD2577">
        <v>2969559532</v>
      </c>
      <c r="AE2577" s="1">
        <v>40595.413888888892</v>
      </c>
      <c r="AF2577" t="s">
        <v>17302</v>
      </c>
      <c r="AG2577" t="s">
        <v>17303</v>
      </c>
      <c r="AH2577" t="s">
        <v>51</v>
      </c>
      <c r="AJ2577" t="s">
        <v>53</v>
      </c>
      <c r="AL2577" t="s">
        <v>78</v>
      </c>
      <c r="AO2577" t="s">
        <v>8142</v>
      </c>
    </row>
    <row r="2578" spans="1:43" x14ac:dyDescent="0.35">
      <c r="A2578" t="s">
        <v>17304</v>
      </c>
      <c r="B2578" t="s">
        <v>17305</v>
      </c>
      <c r="C2578" t="s">
        <v>17306</v>
      </c>
      <c r="D2578" t="s">
        <v>17307</v>
      </c>
      <c r="F2578" t="s">
        <v>1854</v>
      </c>
      <c r="H2578" t="s">
        <v>17308</v>
      </c>
      <c r="J2578" t="s">
        <v>882</v>
      </c>
      <c r="P2578" t="s">
        <v>50</v>
      </c>
      <c r="U2578" s="1">
        <v>44153</v>
      </c>
      <c r="V2578" s="1">
        <v>44153</v>
      </c>
      <c r="W2578" s="1">
        <v>44153.368055555555</v>
      </c>
      <c r="X2578" s="1">
        <v>44153.368055555555</v>
      </c>
      <c r="AC2578" t="s">
        <v>53</v>
      </c>
      <c r="AD2578">
        <v>2969482269</v>
      </c>
      <c r="AE2578" s="1">
        <v>37567</v>
      </c>
      <c r="AF2578" t="s">
        <v>1856</v>
      </c>
      <c r="AG2578" t="s">
        <v>17309</v>
      </c>
      <c r="AH2578" t="s">
        <v>51</v>
      </c>
      <c r="AJ2578" t="s">
        <v>53</v>
      </c>
      <c r="AL2578" t="s">
        <v>78</v>
      </c>
      <c r="AO2578" t="s">
        <v>5443</v>
      </c>
      <c r="AP2578" s="1">
        <v>44454.355555555558</v>
      </c>
    </row>
    <row r="2579" spans="1:43" x14ac:dyDescent="0.35">
      <c r="A2579" t="s">
        <v>17310</v>
      </c>
      <c r="B2579" t="s">
        <v>8203</v>
      </c>
      <c r="C2579" t="s">
        <v>969</v>
      </c>
      <c r="D2579" t="s">
        <v>1065</v>
      </c>
      <c r="F2579" t="s">
        <v>47</v>
      </c>
      <c r="H2579" t="s">
        <v>17311</v>
      </c>
      <c r="J2579" t="s">
        <v>49</v>
      </c>
      <c r="P2579" t="s">
        <v>50</v>
      </c>
      <c r="U2579" s="1">
        <v>44153</v>
      </c>
      <c r="V2579" s="1">
        <v>44153</v>
      </c>
      <c r="W2579" s="1">
        <v>44217.469444444447</v>
      </c>
      <c r="X2579" s="1">
        <v>45163.723611111112</v>
      </c>
      <c r="Y2579" s="1">
        <v>45124.503472222219</v>
      </c>
      <c r="AC2579" t="s">
        <v>53</v>
      </c>
      <c r="AD2579">
        <v>1000000000</v>
      </c>
      <c r="AE2579" s="1">
        <v>37295</v>
      </c>
      <c r="AG2579" t="s">
        <v>17312</v>
      </c>
      <c r="AH2579" t="s">
        <v>51</v>
      </c>
      <c r="AJ2579" t="s">
        <v>53</v>
      </c>
      <c r="AL2579" t="s">
        <v>78</v>
      </c>
      <c r="AO2579" t="s">
        <v>5443</v>
      </c>
      <c r="AP2579" s="1">
        <v>45464.399305555555</v>
      </c>
    </row>
    <row r="2580" spans="1:43" x14ac:dyDescent="0.35">
      <c r="A2580" t="s">
        <v>17313</v>
      </c>
      <c r="B2580" t="s">
        <v>17314</v>
      </c>
      <c r="C2580" t="s">
        <v>460</v>
      </c>
      <c r="F2580" t="s">
        <v>17315</v>
      </c>
      <c r="H2580" t="s">
        <v>17313</v>
      </c>
      <c r="J2580" t="s">
        <v>523</v>
      </c>
      <c r="K2580" t="s">
        <v>2814</v>
      </c>
      <c r="M2580" t="s">
        <v>2815</v>
      </c>
      <c r="N2580" t="s">
        <v>213</v>
      </c>
      <c r="O2580">
        <v>80011</v>
      </c>
      <c r="P2580" t="s">
        <v>50</v>
      </c>
      <c r="U2580" s="1">
        <v>44153</v>
      </c>
      <c r="V2580" s="1">
        <v>44153</v>
      </c>
      <c r="W2580" s="1">
        <v>44153.677777777775</v>
      </c>
      <c r="X2580" s="1">
        <v>44153.677777777775</v>
      </c>
      <c r="AC2580" t="s">
        <v>53</v>
      </c>
      <c r="AD2580">
        <v>2969481577</v>
      </c>
      <c r="AE2580" s="1">
        <v>37524</v>
      </c>
      <c r="AF2580" t="s">
        <v>6944</v>
      </c>
      <c r="AG2580" t="s">
        <v>17316</v>
      </c>
      <c r="AH2580" t="s">
        <v>51</v>
      </c>
      <c r="AJ2580" t="s">
        <v>53</v>
      </c>
      <c r="AL2580" t="s">
        <v>78</v>
      </c>
      <c r="AO2580" t="s">
        <v>5443</v>
      </c>
      <c r="AP2580" s="1">
        <v>44517.45</v>
      </c>
    </row>
    <row r="2581" spans="1:43" x14ac:dyDescent="0.35">
      <c r="A2581" t="s">
        <v>17317</v>
      </c>
      <c r="B2581" t="s">
        <v>17318</v>
      </c>
      <c r="C2581" t="s">
        <v>2568</v>
      </c>
      <c r="H2581" t="s">
        <v>17317</v>
      </c>
      <c r="P2581" t="s">
        <v>50</v>
      </c>
      <c r="U2581" s="1">
        <v>44153</v>
      </c>
      <c r="V2581" s="1">
        <v>44153</v>
      </c>
      <c r="W2581" s="1">
        <v>44153.5</v>
      </c>
      <c r="X2581" s="1">
        <v>44153.5</v>
      </c>
      <c r="AC2581" t="s">
        <v>53</v>
      </c>
      <c r="AD2581">
        <v>1000000001</v>
      </c>
      <c r="AE2581" s="1">
        <v>39973.351388888892</v>
      </c>
      <c r="AF2581" t="s">
        <v>3377</v>
      </c>
      <c r="AG2581" t="s">
        <v>17319</v>
      </c>
      <c r="AH2581" t="s">
        <v>51</v>
      </c>
      <c r="AJ2581" t="s">
        <v>53</v>
      </c>
      <c r="AL2581" t="s">
        <v>78</v>
      </c>
      <c r="AO2581" t="s">
        <v>5443</v>
      </c>
      <c r="AP2581" s="1">
        <v>44810.408333333333</v>
      </c>
    </row>
    <row r="2582" spans="1:43" x14ac:dyDescent="0.35">
      <c r="A2582" t="s">
        <v>17320</v>
      </c>
      <c r="B2582" t="s">
        <v>17321</v>
      </c>
      <c r="C2582" t="s">
        <v>5892</v>
      </c>
      <c r="F2582" t="s">
        <v>17322</v>
      </c>
      <c r="H2582" t="s">
        <v>17320</v>
      </c>
      <c r="J2582" t="s">
        <v>523</v>
      </c>
      <c r="K2582" t="s">
        <v>2814</v>
      </c>
      <c r="M2582" t="s">
        <v>525</v>
      </c>
      <c r="N2582" t="s">
        <v>213</v>
      </c>
      <c r="O2582">
        <v>80011</v>
      </c>
      <c r="P2582" t="s">
        <v>50</v>
      </c>
      <c r="U2582" s="1">
        <v>44153</v>
      </c>
      <c r="V2582" s="1">
        <v>44153</v>
      </c>
      <c r="W2582" s="1">
        <v>44153.654166666667</v>
      </c>
      <c r="X2582" s="1">
        <v>44153.654166666667</v>
      </c>
      <c r="AC2582" t="s">
        <v>53</v>
      </c>
      <c r="AD2582">
        <v>2969481577</v>
      </c>
      <c r="AE2582" s="1">
        <v>37524</v>
      </c>
      <c r="AF2582" t="s">
        <v>17323</v>
      </c>
      <c r="AG2582" t="s">
        <v>17324</v>
      </c>
      <c r="AH2582" t="s">
        <v>51</v>
      </c>
      <c r="AJ2582" t="s">
        <v>53</v>
      </c>
      <c r="AL2582" t="s">
        <v>78</v>
      </c>
      <c r="AO2582" t="s">
        <v>5443</v>
      </c>
      <c r="AP2582" s="1">
        <v>45344.42083333333</v>
      </c>
    </row>
    <row r="2583" spans="1:43" x14ac:dyDescent="0.35">
      <c r="A2583" t="s">
        <v>17325</v>
      </c>
      <c r="B2583" t="s">
        <v>17326</v>
      </c>
      <c r="C2583" t="s">
        <v>17327</v>
      </c>
      <c r="F2583" t="s">
        <v>17328</v>
      </c>
      <c r="H2583" t="s">
        <v>17325</v>
      </c>
      <c r="J2583" t="s">
        <v>5239</v>
      </c>
      <c r="K2583" t="s">
        <v>5240</v>
      </c>
      <c r="M2583" t="s">
        <v>2048</v>
      </c>
      <c r="N2583" t="s">
        <v>253</v>
      </c>
      <c r="O2583">
        <v>87401</v>
      </c>
      <c r="P2583" t="s">
        <v>50</v>
      </c>
      <c r="U2583" s="1">
        <v>44153</v>
      </c>
      <c r="V2583" s="1">
        <v>44153</v>
      </c>
      <c r="W2583" s="1">
        <v>44153.373611111114</v>
      </c>
      <c r="X2583" s="1">
        <v>44153.373611111114</v>
      </c>
      <c r="AC2583" t="s">
        <v>53</v>
      </c>
      <c r="AD2583">
        <v>2969475162</v>
      </c>
      <c r="AE2583" s="1">
        <v>37147</v>
      </c>
      <c r="AF2583" t="s">
        <v>5221</v>
      </c>
      <c r="AG2583" t="s">
        <v>17329</v>
      </c>
      <c r="AH2583" t="s">
        <v>51</v>
      </c>
      <c r="AJ2583" t="s">
        <v>53</v>
      </c>
      <c r="AL2583" t="s">
        <v>78</v>
      </c>
      <c r="AO2583" t="s">
        <v>5443</v>
      </c>
      <c r="AP2583" s="1">
        <v>44874.435416666667</v>
      </c>
      <c r="AQ2583" s="1">
        <v>44874.444444444445</v>
      </c>
    </row>
    <row r="2584" spans="1:43" x14ac:dyDescent="0.35">
      <c r="A2584" t="s">
        <v>17330</v>
      </c>
      <c r="B2584" t="s">
        <v>17331</v>
      </c>
      <c r="C2584" t="s">
        <v>17332</v>
      </c>
      <c r="F2584" t="s">
        <v>17333</v>
      </c>
      <c r="H2584" t="s">
        <v>17334</v>
      </c>
      <c r="I2584" t="s">
        <v>415</v>
      </c>
      <c r="J2584" t="s">
        <v>523</v>
      </c>
      <c r="K2584" t="s">
        <v>17335</v>
      </c>
      <c r="M2584" t="s">
        <v>419</v>
      </c>
      <c r="N2584" t="s">
        <v>253</v>
      </c>
      <c r="O2584">
        <v>87105</v>
      </c>
      <c r="P2584" t="s">
        <v>50</v>
      </c>
      <c r="U2584" s="1">
        <v>44153.454861111109</v>
      </c>
      <c r="V2584" s="1">
        <v>44153.454861111109</v>
      </c>
      <c r="W2584" s="1">
        <v>44153.541666666664</v>
      </c>
      <c r="X2584" s="1">
        <v>44153.541666666664</v>
      </c>
      <c r="AC2584" t="s">
        <v>53</v>
      </c>
      <c r="AD2584">
        <v>2969481577</v>
      </c>
      <c r="AE2584" s="1">
        <v>37524</v>
      </c>
      <c r="AF2584" t="s">
        <v>6944</v>
      </c>
      <c r="AG2584" t="s">
        <v>17336</v>
      </c>
      <c r="AH2584" t="s">
        <v>53</v>
      </c>
      <c r="AJ2584" t="s">
        <v>53</v>
      </c>
      <c r="AK2584" t="s">
        <v>17337</v>
      </c>
      <c r="AL2584" t="s">
        <v>78</v>
      </c>
      <c r="AO2584" t="s">
        <v>54</v>
      </c>
      <c r="AP2584" s="1">
        <v>45084.660416666666</v>
      </c>
    </row>
    <row r="2585" spans="1:43" x14ac:dyDescent="0.35">
      <c r="A2585" t="s">
        <v>17338</v>
      </c>
      <c r="B2585" t="s">
        <v>17339</v>
      </c>
      <c r="C2585" t="s">
        <v>302</v>
      </c>
      <c r="F2585" t="s">
        <v>17340</v>
      </c>
      <c r="H2585" t="s">
        <v>17341</v>
      </c>
      <c r="I2585" t="s">
        <v>415</v>
      </c>
      <c r="J2585" t="s">
        <v>523</v>
      </c>
      <c r="K2585" t="s">
        <v>17335</v>
      </c>
      <c r="M2585" t="s">
        <v>419</v>
      </c>
      <c r="N2585" t="s">
        <v>253</v>
      </c>
      <c r="O2585">
        <v>87105</v>
      </c>
      <c r="P2585" t="s">
        <v>50</v>
      </c>
      <c r="U2585" s="1">
        <v>44153.460416666669</v>
      </c>
      <c r="V2585" s="1">
        <v>44153.460416666669</v>
      </c>
      <c r="W2585" s="1">
        <v>44153.59097222222</v>
      </c>
      <c r="X2585" s="1">
        <v>44153.59097222222</v>
      </c>
      <c r="AC2585" t="s">
        <v>53</v>
      </c>
      <c r="AD2585">
        <v>2969481577</v>
      </c>
      <c r="AE2585" s="1">
        <v>37524</v>
      </c>
      <c r="AF2585" t="s">
        <v>6944</v>
      </c>
      <c r="AG2585" t="s">
        <v>17342</v>
      </c>
      <c r="AH2585" t="s">
        <v>53</v>
      </c>
      <c r="AJ2585" t="s">
        <v>53</v>
      </c>
      <c r="AK2585" t="s">
        <v>17337</v>
      </c>
      <c r="AL2585" t="s">
        <v>78</v>
      </c>
      <c r="AO2585" t="s">
        <v>54</v>
      </c>
      <c r="AP2585" s="1">
        <v>44755.430555555555</v>
      </c>
    </row>
    <row r="2586" spans="1:43" x14ac:dyDescent="0.35">
      <c r="A2586" t="s">
        <v>17343</v>
      </c>
      <c r="B2586" t="s">
        <v>17344</v>
      </c>
      <c r="C2586" t="s">
        <v>17345</v>
      </c>
      <c r="F2586" t="s">
        <v>17346</v>
      </c>
      <c r="H2586" t="s">
        <v>17347</v>
      </c>
      <c r="I2586" t="s">
        <v>415</v>
      </c>
      <c r="J2586" t="s">
        <v>523</v>
      </c>
      <c r="K2586" t="s">
        <v>16985</v>
      </c>
      <c r="M2586" t="s">
        <v>525</v>
      </c>
      <c r="N2586" t="s">
        <v>326</v>
      </c>
      <c r="O2586">
        <v>80011</v>
      </c>
      <c r="P2586" t="s">
        <v>50</v>
      </c>
      <c r="U2586" s="1">
        <v>44153.463888888888</v>
      </c>
      <c r="V2586" s="1">
        <v>44153.463888888888</v>
      </c>
      <c r="W2586" s="1">
        <v>44153.588888888888</v>
      </c>
      <c r="X2586" s="1">
        <v>44153.588888888888</v>
      </c>
      <c r="AC2586" t="s">
        <v>53</v>
      </c>
      <c r="AD2586">
        <v>2969481577</v>
      </c>
      <c r="AE2586" s="1">
        <v>37524</v>
      </c>
      <c r="AF2586" t="s">
        <v>6944</v>
      </c>
      <c r="AG2586" t="s">
        <v>17348</v>
      </c>
      <c r="AH2586" t="s">
        <v>53</v>
      </c>
      <c r="AJ2586" t="s">
        <v>53</v>
      </c>
      <c r="AK2586" t="s">
        <v>17337</v>
      </c>
      <c r="AL2586" t="s">
        <v>78</v>
      </c>
      <c r="AO2586" t="s">
        <v>54</v>
      </c>
    </row>
    <row r="2587" spans="1:43" x14ac:dyDescent="0.35">
      <c r="A2587" t="s">
        <v>17349</v>
      </c>
      <c r="B2587" t="s">
        <v>17350</v>
      </c>
      <c r="C2587" t="s">
        <v>1421</v>
      </c>
      <c r="F2587" t="s">
        <v>17351</v>
      </c>
      <c r="H2587" t="s">
        <v>17352</v>
      </c>
      <c r="I2587" t="s">
        <v>415</v>
      </c>
      <c r="J2587" t="s">
        <v>523</v>
      </c>
      <c r="K2587" t="s">
        <v>524</v>
      </c>
      <c r="M2587" t="s">
        <v>525</v>
      </c>
      <c r="N2587" t="s">
        <v>326</v>
      </c>
      <c r="O2587">
        <v>80011</v>
      </c>
      <c r="P2587" t="s">
        <v>50</v>
      </c>
      <c r="U2587" s="1">
        <v>44153.477777777778</v>
      </c>
      <c r="V2587" s="1">
        <v>44153.477777777778</v>
      </c>
      <c r="W2587" s="1">
        <v>44153.589583333334</v>
      </c>
      <c r="X2587" s="1">
        <v>44153.589583333334</v>
      </c>
      <c r="AC2587" t="s">
        <v>53</v>
      </c>
      <c r="AD2587">
        <v>2969481577</v>
      </c>
      <c r="AE2587" s="1">
        <v>37524</v>
      </c>
      <c r="AF2587" t="s">
        <v>6944</v>
      </c>
      <c r="AG2587" t="s">
        <v>17353</v>
      </c>
      <c r="AH2587" t="s">
        <v>53</v>
      </c>
      <c r="AJ2587" t="s">
        <v>53</v>
      </c>
      <c r="AK2587" t="s">
        <v>17337</v>
      </c>
      <c r="AL2587" t="s">
        <v>78</v>
      </c>
      <c r="AO2587" t="s">
        <v>54</v>
      </c>
    </row>
    <row r="2588" spans="1:43" x14ac:dyDescent="0.35">
      <c r="A2588" t="s">
        <v>17354</v>
      </c>
      <c r="B2588" t="s">
        <v>17355</v>
      </c>
      <c r="C2588" t="s">
        <v>89</v>
      </c>
      <c r="F2588" t="s">
        <v>17356</v>
      </c>
      <c r="H2588" t="s">
        <v>17357</v>
      </c>
      <c r="I2588" t="s">
        <v>415</v>
      </c>
      <c r="J2588" t="s">
        <v>523</v>
      </c>
      <c r="K2588" t="s">
        <v>524</v>
      </c>
      <c r="M2588" t="s">
        <v>525</v>
      </c>
      <c r="N2588" t="s">
        <v>326</v>
      </c>
      <c r="O2588">
        <v>80011</v>
      </c>
      <c r="P2588" t="s">
        <v>50</v>
      </c>
      <c r="U2588" s="1">
        <v>44153.486111111109</v>
      </c>
      <c r="V2588" s="1">
        <v>44153.486111111109</v>
      </c>
      <c r="W2588" s="1">
        <v>44153.590277777781</v>
      </c>
      <c r="X2588" s="1">
        <v>44153.590277777781</v>
      </c>
      <c r="AC2588" t="s">
        <v>53</v>
      </c>
      <c r="AD2588">
        <v>2969481577</v>
      </c>
      <c r="AE2588" s="1">
        <v>37524</v>
      </c>
      <c r="AF2588" t="s">
        <v>6944</v>
      </c>
      <c r="AG2588" t="s">
        <v>17358</v>
      </c>
      <c r="AH2588" t="s">
        <v>53</v>
      </c>
      <c r="AJ2588" t="s">
        <v>53</v>
      </c>
      <c r="AK2588" t="s">
        <v>17337</v>
      </c>
      <c r="AL2588" t="s">
        <v>78</v>
      </c>
      <c r="AO2588" t="s">
        <v>54</v>
      </c>
    </row>
    <row r="2589" spans="1:43" x14ac:dyDescent="0.35">
      <c r="A2589" t="s">
        <v>17359</v>
      </c>
      <c r="B2589" t="s">
        <v>13793</v>
      </c>
      <c r="C2589" t="s">
        <v>17360</v>
      </c>
      <c r="F2589" t="s">
        <v>2811</v>
      </c>
      <c r="H2589" t="s">
        <v>17361</v>
      </c>
      <c r="I2589" t="s">
        <v>415</v>
      </c>
      <c r="J2589" t="s">
        <v>523</v>
      </c>
      <c r="K2589" t="s">
        <v>524</v>
      </c>
      <c r="M2589" t="s">
        <v>525</v>
      </c>
      <c r="N2589" t="s">
        <v>326</v>
      </c>
      <c r="O2589">
        <v>80011</v>
      </c>
      <c r="P2589" t="s">
        <v>50</v>
      </c>
      <c r="U2589" s="1">
        <v>44153.489583333336</v>
      </c>
      <c r="V2589" s="1">
        <v>44153.594444444447</v>
      </c>
      <c r="W2589" s="1">
        <v>44153.59375</v>
      </c>
      <c r="X2589" s="1">
        <v>44153.59375</v>
      </c>
      <c r="AC2589" t="s">
        <v>53</v>
      </c>
      <c r="AD2589">
        <v>2969481577</v>
      </c>
      <c r="AE2589" s="1">
        <v>37524</v>
      </c>
      <c r="AF2589" t="s">
        <v>6944</v>
      </c>
      <c r="AG2589" t="s">
        <v>17362</v>
      </c>
      <c r="AH2589" t="s">
        <v>53</v>
      </c>
      <c r="AJ2589" t="s">
        <v>53</v>
      </c>
      <c r="AK2589" t="s">
        <v>17337</v>
      </c>
      <c r="AL2589" t="s">
        <v>78</v>
      </c>
      <c r="AO2589" t="s">
        <v>54</v>
      </c>
    </row>
    <row r="2590" spans="1:43" x14ac:dyDescent="0.35">
      <c r="A2590" t="s">
        <v>17363</v>
      </c>
      <c r="B2590" t="s">
        <v>17364</v>
      </c>
      <c r="C2590" t="s">
        <v>5754</v>
      </c>
      <c r="F2590">
        <f>1719-453-6128</f>
        <v>-4862</v>
      </c>
      <c r="H2590" t="s">
        <v>17365</v>
      </c>
      <c r="J2590" t="s">
        <v>17366</v>
      </c>
      <c r="N2590" t="s">
        <v>287</v>
      </c>
      <c r="O2590">
        <v>80909</v>
      </c>
      <c r="P2590" t="s">
        <v>50</v>
      </c>
      <c r="U2590" s="1">
        <v>44154</v>
      </c>
      <c r="V2590" s="1">
        <v>44154</v>
      </c>
      <c r="W2590" s="1">
        <v>44154.443749999999</v>
      </c>
      <c r="X2590" s="1">
        <v>44154.443749999999</v>
      </c>
      <c r="AC2590" t="s">
        <v>53</v>
      </c>
      <c r="AD2590">
        <v>2969879704</v>
      </c>
      <c r="AE2590" s="1">
        <v>43565.395138888889</v>
      </c>
      <c r="AF2590" t="s">
        <v>17367</v>
      </c>
      <c r="AG2590" t="s">
        <v>17368</v>
      </c>
      <c r="AH2590" t="s">
        <v>51</v>
      </c>
      <c r="AJ2590" t="s">
        <v>53</v>
      </c>
      <c r="AL2590" t="s">
        <v>78</v>
      </c>
      <c r="AO2590" t="s">
        <v>8142</v>
      </c>
    </row>
    <row r="2591" spans="1:43" x14ac:dyDescent="0.35">
      <c r="A2591" t="s">
        <v>17369</v>
      </c>
      <c r="B2591">
        <v>104475</v>
      </c>
      <c r="C2591" t="s">
        <v>3789</v>
      </c>
      <c r="F2591" t="s">
        <v>17370</v>
      </c>
      <c r="H2591" t="s">
        <v>17371</v>
      </c>
      <c r="I2591" t="s">
        <v>101</v>
      </c>
      <c r="J2591" t="s">
        <v>491</v>
      </c>
      <c r="K2591" t="s">
        <v>17372</v>
      </c>
      <c r="L2591" t="s">
        <v>17373</v>
      </c>
      <c r="M2591" t="s">
        <v>17374</v>
      </c>
      <c r="N2591" t="s">
        <v>17375</v>
      </c>
      <c r="O2591">
        <v>96819</v>
      </c>
      <c r="P2591" t="s">
        <v>50</v>
      </c>
      <c r="U2591" s="1">
        <v>44154</v>
      </c>
      <c r="V2591" s="1">
        <v>44154</v>
      </c>
      <c r="AC2591" t="s">
        <v>53</v>
      </c>
      <c r="AD2591">
        <v>2969472760</v>
      </c>
      <c r="AE2591" s="1">
        <v>36916.71597222222</v>
      </c>
      <c r="AG2591" t="s">
        <v>17376</v>
      </c>
      <c r="AH2591" t="s">
        <v>51</v>
      </c>
      <c r="AJ2591" t="s">
        <v>53</v>
      </c>
      <c r="AO2591" t="s">
        <v>8142</v>
      </c>
    </row>
    <row r="2592" spans="1:43" x14ac:dyDescent="0.35">
      <c r="A2592" t="s">
        <v>17377</v>
      </c>
      <c r="B2592">
        <v>1</v>
      </c>
      <c r="C2592" t="s">
        <v>17378</v>
      </c>
      <c r="F2592" t="s">
        <v>17379</v>
      </c>
      <c r="G2592">
        <v>7133056633</v>
      </c>
      <c r="H2592" t="s">
        <v>17380</v>
      </c>
      <c r="I2592" t="s">
        <v>1213</v>
      </c>
      <c r="J2592" t="s">
        <v>633</v>
      </c>
      <c r="K2592" t="s">
        <v>16474</v>
      </c>
      <c r="L2592" t="s">
        <v>16475</v>
      </c>
      <c r="M2592" t="s">
        <v>2783</v>
      </c>
      <c r="N2592" t="s">
        <v>264</v>
      </c>
      <c r="O2592">
        <v>77002</v>
      </c>
      <c r="P2592" t="s">
        <v>50</v>
      </c>
      <c r="U2592" s="1">
        <v>44154</v>
      </c>
      <c r="V2592" s="1">
        <v>44154</v>
      </c>
      <c r="AC2592" t="s">
        <v>53</v>
      </c>
      <c r="AD2592">
        <v>2969545691</v>
      </c>
      <c r="AE2592" s="1">
        <v>40101.513194444444</v>
      </c>
      <c r="AG2592" t="s">
        <v>17381</v>
      </c>
      <c r="AH2592" t="s">
        <v>51</v>
      </c>
      <c r="AJ2592" t="s">
        <v>53</v>
      </c>
      <c r="AO2592" t="s">
        <v>8142</v>
      </c>
    </row>
    <row r="2593" spans="1:43" x14ac:dyDescent="0.35">
      <c r="A2593" t="s">
        <v>2812</v>
      </c>
      <c r="B2593" t="s">
        <v>2810</v>
      </c>
      <c r="C2593" t="s">
        <v>302</v>
      </c>
      <c r="F2593" t="s">
        <v>5171</v>
      </c>
      <c r="H2593" t="s">
        <v>2812</v>
      </c>
      <c r="J2593" t="s">
        <v>523</v>
      </c>
      <c r="K2593" t="s">
        <v>17382</v>
      </c>
      <c r="M2593" t="s">
        <v>525</v>
      </c>
      <c r="N2593" t="s">
        <v>65</v>
      </c>
      <c r="O2593">
        <v>80011</v>
      </c>
      <c r="P2593" t="s">
        <v>50</v>
      </c>
      <c r="U2593" s="1">
        <v>44154</v>
      </c>
      <c r="V2593" s="1">
        <v>44154</v>
      </c>
      <c r="W2593" s="1">
        <v>44154.365277777775</v>
      </c>
      <c r="X2593" s="1">
        <v>44154.365277777775</v>
      </c>
      <c r="AC2593" t="s">
        <v>53</v>
      </c>
      <c r="AD2593">
        <v>2969481577</v>
      </c>
      <c r="AE2593" s="1">
        <v>37524</v>
      </c>
      <c r="AF2593" t="s">
        <v>6944</v>
      </c>
      <c r="AG2593" t="s">
        <v>17383</v>
      </c>
      <c r="AH2593" t="s">
        <v>51</v>
      </c>
      <c r="AJ2593" t="s">
        <v>53</v>
      </c>
      <c r="AL2593" t="s">
        <v>78</v>
      </c>
      <c r="AO2593" t="s">
        <v>5443</v>
      </c>
      <c r="AP2593" s="1">
        <v>44154.406944444447</v>
      </c>
    </row>
    <row r="2594" spans="1:43" x14ac:dyDescent="0.35">
      <c r="A2594" t="s">
        <v>17384</v>
      </c>
      <c r="B2594" t="s">
        <v>6989</v>
      </c>
      <c r="C2594" t="s">
        <v>1998</v>
      </c>
      <c r="F2594" t="s">
        <v>17385</v>
      </c>
      <c r="H2594" t="s">
        <v>17384</v>
      </c>
      <c r="J2594" t="s">
        <v>523</v>
      </c>
      <c r="K2594" t="s">
        <v>2814</v>
      </c>
      <c r="M2594" t="s">
        <v>525</v>
      </c>
      <c r="N2594" t="s">
        <v>213</v>
      </c>
      <c r="O2594">
        <v>80011</v>
      </c>
      <c r="P2594" t="s">
        <v>50</v>
      </c>
      <c r="U2594" s="1">
        <v>44154</v>
      </c>
      <c r="V2594" s="1">
        <v>44154</v>
      </c>
      <c r="W2594" s="1">
        <v>44154.44027777778</v>
      </c>
      <c r="X2594" s="1">
        <v>44154.44027777778</v>
      </c>
      <c r="AC2594" t="s">
        <v>53</v>
      </c>
      <c r="AD2594">
        <v>2969481577</v>
      </c>
      <c r="AE2594" s="1">
        <v>37524</v>
      </c>
      <c r="AF2594" t="s">
        <v>6944</v>
      </c>
      <c r="AG2594" t="s">
        <v>17386</v>
      </c>
      <c r="AH2594" t="s">
        <v>51</v>
      </c>
      <c r="AJ2594" t="s">
        <v>53</v>
      </c>
      <c r="AL2594" t="s">
        <v>78</v>
      </c>
      <c r="AO2594" t="s">
        <v>5443</v>
      </c>
      <c r="AP2594" s="1">
        <v>45475.538888888892</v>
      </c>
      <c r="AQ2594" s="1">
        <v>45222.67083333333</v>
      </c>
    </row>
    <row r="2595" spans="1:43" x14ac:dyDescent="0.35">
      <c r="A2595" t="s">
        <v>17387</v>
      </c>
      <c r="B2595" t="s">
        <v>17388</v>
      </c>
      <c r="C2595" t="s">
        <v>530</v>
      </c>
      <c r="F2595">
        <v>17193952093</v>
      </c>
      <c r="H2595" t="s">
        <v>17387</v>
      </c>
      <c r="J2595" t="s">
        <v>17389</v>
      </c>
      <c r="N2595" t="s">
        <v>287</v>
      </c>
      <c r="O2595">
        <v>81211</v>
      </c>
      <c r="P2595" t="s">
        <v>50</v>
      </c>
      <c r="U2595" s="1">
        <v>44154</v>
      </c>
      <c r="V2595" s="1">
        <v>44154</v>
      </c>
      <c r="W2595" s="1">
        <v>44154.645833333336</v>
      </c>
      <c r="X2595" s="1">
        <v>44154.645833333336</v>
      </c>
      <c r="AC2595" t="s">
        <v>53</v>
      </c>
      <c r="AD2595">
        <v>1000000001</v>
      </c>
      <c r="AE2595" s="1">
        <v>39973.351388888892</v>
      </c>
      <c r="AF2595" t="s">
        <v>3377</v>
      </c>
      <c r="AG2595" t="s">
        <v>17390</v>
      </c>
      <c r="AH2595" t="s">
        <v>51</v>
      </c>
      <c r="AJ2595" t="s">
        <v>53</v>
      </c>
      <c r="AL2595" t="s">
        <v>78</v>
      </c>
      <c r="AO2595" t="s">
        <v>8142</v>
      </c>
      <c r="AP2595" s="1">
        <v>44524.529861111114</v>
      </c>
    </row>
    <row r="2596" spans="1:43" x14ac:dyDescent="0.35">
      <c r="A2596" t="s">
        <v>17391</v>
      </c>
      <c r="B2596" t="s">
        <v>13638</v>
      </c>
      <c r="C2596" t="s">
        <v>587</v>
      </c>
      <c r="F2596" t="s">
        <v>17392</v>
      </c>
      <c r="H2596" t="s">
        <v>17393</v>
      </c>
      <c r="I2596" t="s">
        <v>415</v>
      </c>
      <c r="J2596" t="s">
        <v>5173</v>
      </c>
      <c r="K2596" t="s">
        <v>17394</v>
      </c>
      <c r="M2596" t="s">
        <v>17395</v>
      </c>
      <c r="N2596" t="s">
        <v>17396</v>
      </c>
      <c r="O2596">
        <v>89115</v>
      </c>
      <c r="P2596" t="s">
        <v>50</v>
      </c>
      <c r="U2596" s="1">
        <v>44154.55</v>
      </c>
      <c r="V2596" s="1">
        <v>44154.55</v>
      </c>
      <c r="W2596" s="1">
        <v>44154.554861111108</v>
      </c>
      <c r="X2596" s="1">
        <v>44154.554861111108</v>
      </c>
      <c r="AC2596" t="s">
        <v>53</v>
      </c>
      <c r="AD2596">
        <v>2969481577</v>
      </c>
      <c r="AE2596" s="1">
        <v>37524</v>
      </c>
      <c r="AF2596" t="s">
        <v>6944</v>
      </c>
      <c r="AG2596" t="s">
        <v>17397</v>
      </c>
      <c r="AH2596" t="s">
        <v>53</v>
      </c>
      <c r="AJ2596" t="s">
        <v>53</v>
      </c>
      <c r="AK2596" t="s">
        <v>17337</v>
      </c>
      <c r="AL2596" t="s">
        <v>78</v>
      </c>
      <c r="AO2596" t="s">
        <v>54</v>
      </c>
    </row>
    <row r="2597" spans="1:43" x14ac:dyDescent="0.35">
      <c r="A2597" t="s">
        <v>17398</v>
      </c>
      <c r="B2597" t="s">
        <v>17399</v>
      </c>
      <c r="C2597" t="s">
        <v>961</v>
      </c>
      <c r="F2597" t="s">
        <v>17400</v>
      </c>
      <c r="H2597" t="s">
        <v>17401</v>
      </c>
      <c r="I2597" t="s">
        <v>179</v>
      </c>
      <c r="J2597" t="s">
        <v>17402</v>
      </c>
      <c r="K2597" t="s">
        <v>17403</v>
      </c>
      <c r="M2597" t="s">
        <v>10790</v>
      </c>
      <c r="N2597" t="s">
        <v>1032</v>
      </c>
      <c r="O2597">
        <v>80640</v>
      </c>
      <c r="P2597" t="s">
        <v>50</v>
      </c>
      <c r="U2597" s="1">
        <v>44155.593055555553</v>
      </c>
      <c r="V2597" s="1">
        <v>44155.593055555553</v>
      </c>
      <c r="W2597" s="1">
        <v>44187.447222222225</v>
      </c>
      <c r="X2597" s="1">
        <v>44187.447222222225</v>
      </c>
      <c r="AC2597" t="s">
        <v>53</v>
      </c>
      <c r="AD2597">
        <v>2969711577</v>
      </c>
      <c r="AE2597" s="1">
        <v>42650.584027777775</v>
      </c>
      <c r="AG2597" t="s">
        <v>17404</v>
      </c>
      <c r="AH2597" t="s">
        <v>53</v>
      </c>
      <c r="AJ2597" t="s">
        <v>53</v>
      </c>
      <c r="AK2597" t="s">
        <v>17405</v>
      </c>
      <c r="AL2597" t="s">
        <v>78</v>
      </c>
      <c r="AO2597" t="s">
        <v>54</v>
      </c>
      <c r="AP2597" s="1">
        <v>45114.37777777778</v>
      </c>
    </row>
    <row r="2598" spans="1:43" x14ac:dyDescent="0.35">
      <c r="A2598" t="s">
        <v>17406</v>
      </c>
      <c r="B2598" t="s">
        <v>17407</v>
      </c>
      <c r="C2598" t="s">
        <v>2912</v>
      </c>
      <c r="F2598">
        <f>1303-901-8718</f>
        <v>-8316</v>
      </c>
      <c r="H2598" t="s">
        <v>17406</v>
      </c>
      <c r="J2598" t="s">
        <v>17408</v>
      </c>
      <c r="N2598" t="s">
        <v>287</v>
      </c>
      <c r="O2598">
        <v>80123</v>
      </c>
      <c r="P2598" t="s">
        <v>50</v>
      </c>
      <c r="U2598" s="1">
        <v>44157</v>
      </c>
      <c r="V2598" s="1">
        <v>44157</v>
      </c>
      <c r="W2598" s="1">
        <v>44157.823611111111</v>
      </c>
      <c r="X2598" s="1">
        <v>44157.823611111111</v>
      </c>
      <c r="AC2598" t="s">
        <v>53</v>
      </c>
      <c r="AD2598">
        <v>2970025222</v>
      </c>
      <c r="AE2598" s="1">
        <v>44159.427777777775</v>
      </c>
      <c r="AF2598" t="s">
        <v>17409</v>
      </c>
      <c r="AG2598" t="s">
        <v>17410</v>
      </c>
      <c r="AH2598" t="s">
        <v>51</v>
      </c>
      <c r="AJ2598" t="s">
        <v>53</v>
      </c>
      <c r="AL2598" t="s">
        <v>78</v>
      </c>
      <c r="AO2598" t="s">
        <v>5443</v>
      </c>
      <c r="AP2598" s="1">
        <v>44157.82708333333</v>
      </c>
    </row>
    <row r="2599" spans="1:43" x14ac:dyDescent="0.35">
      <c r="A2599" t="s">
        <v>17411</v>
      </c>
      <c r="B2599" t="s">
        <v>17412</v>
      </c>
      <c r="C2599" t="s">
        <v>17413</v>
      </c>
      <c r="H2599" t="s">
        <v>17414</v>
      </c>
      <c r="I2599" t="s">
        <v>61</v>
      </c>
      <c r="J2599" t="s">
        <v>17415</v>
      </c>
      <c r="P2599" t="s">
        <v>50</v>
      </c>
      <c r="U2599" s="1">
        <v>44158</v>
      </c>
      <c r="V2599" s="1">
        <v>44158</v>
      </c>
      <c r="AC2599" t="s">
        <v>53</v>
      </c>
      <c r="AD2599">
        <v>2969475309</v>
      </c>
      <c r="AE2599" s="1">
        <v>37159</v>
      </c>
      <c r="AG2599" t="s">
        <v>17416</v>
      </c>
      <c r="AH2599" t="s">
        <v>51</v>
      </c>
      <c r="AJ2599" t="s">
        <v>53</v>
      </c>
      <c r="AO2599" t="s">
        <v>8142</v>
      </c>
    </row>
    <row r="2600" spans="1:43" x14ac:dyDescent="0.35">
      <c r="A2600" t="s">
        <v>17417</v>
      </c>
      <c r="B2600" t="s">
        <v>17418</v>
      </c>
      <c r="C2600" t="s">
        <v>3285</v>
      </c>
      <c r="F2600" t="s">
        <v>17419</v>
      </c>
      <c r="H2600" t="s">
        <v>17420</v>
      </c>
      <c r="I2600" t="s">
        <v>200</v>
      </c>
      <c r="J2600" t="s">
        <v>5239</v>
      </c>
      <c r="K2600" t="s">
        <v>17421</v>
      </c>
      <c r="M2600" t="s">
        <v>8766</v>
      </c>
      <c r="N2600" t="s">
        <v>899</v>
      </c>
      <c r="O2600">
        <v>58801</v>
      </c>
      <c r="P2600" t="s">
        <v>50</v>
      </c>
      <c r="U2600" s="1">
        <v>44158.709722222222</v>
      </c>
      <c r="V2600" s="1">
        <v>44158.709722222222</v>
      </c>
      <c r="W2600" s="1">
        <v>44187.445138888892</v>
      </c>
      <c r="X2600" s="1">
        <v>44187.445138888892</v>
      </c>
      <c r="AC2600" t="s">
        <v>53</v>
      </c>
      <c r="AD2600">
        <v>2969475162</v>
      </c>
      <c r="AE2600" s="1">
        <v>37147</v>
      </c>
      <c r="AF2600" t="s">
        <v>5221</v>
      </c>
      <c r="AG2600" t="s">
        <v>17422</v>
      </c>
      <c r="AH2600" t="s">
        <v>53</v>
      </c>
      <c r="AJ2600" t="s">
        <v>53</v>
      </c>
      <c r="AK2600" t="s">
        <v>8166</v>
      </c>
      <c r="AL2600" t="s">
        <v>78</v>
      </c>
      <c r="AO2600" t="s">
        <v>54</v>
      </c>
      <c r="AP2600" s="1">
        <v>44845.395833333336</v>
      </c>
    </row>
    <row r="2601" spans="1:43" x14ac:dyDescent="0.35">
      <c r="A2601" t="s">
        <v>17423</v>
      </c>
      <c r="B2601" t="s">
        <v>17424</v>
      </c>
      <c r="C2601" t="s">
        <v>7753</v>
      </c>
      <c r="F2601" t="s">
        <v>17425</v>
      </c>
      <c r="H2601" t="s">
        <v>17426</v>
      </c>
      <c r="J2601" t="s">
        <v>3469</v>
      </c>
      <c r="K2601" t="s">
        <v>17427</v>
      </c>
      <c r="M2601" t="s">
        <v>1296</v>
      </c>
      <c r="N2601" t="s">
        <v>253</v>
      </c>
      <c r="O2601">
        <v>88220</v>
      </c>
      <c r="P2601" t="s">
        <v>50</v>
      </c>
      <c r="U2601" s="1">
        <v>44159</v>
      </c>
      <c r="V2601" s="1">
        <v>44159</v>
      </c>
      <c r="W2601" s="1">
        <v>44159.965277777781</v>
      </c>
      <c r="X2601" s="1">
        <v>44159.965277777781</v>
      </c>
      <c r="AC2601" t="s">
        <v>53</v>
      </c>
      <c r="AD2601">
        <v>2969702039</v>
      </c>
      <c r="AE2601" s="1">
        <v>42528.619444444441</v>
      </c>
      <c r="AF2601" t="s">
        <v>9789</v>
      </c>
      <c r="AG2601" t="s">
        <v>17428</v>
      </c>
      <c r="AH2601" t="s">
        <v>51</v>
      </c>
      <c r="AJ2601" t="s">
        <v>53</v>
      </c>
      <c r="AL2601" t="s">
        <v>78</v>
      </c>
      <c r="AO2601" t="s">
        <v>5443</v>
      </c>
      <c r="AP2601" s="1">
        <v>44159.960416666669</v>
      </c>
    </row>
    <row r="2602" spans="1:43" x14ac:dyDescent="0.35">
      <c r="A2602" t="s">
        <v>17429</v>
      </c>
      <c r="B2602" t="s">
        <v>17430</v>
      </c>
      <c r="C2602" t="s">
        <v>587</v>
      </c>
      <c r="F2602" t="s">
        <v>17431</v>
      </c>
      <c r="H2602" t="s">
        <v>17429</v>
      </c>
      <c r="J2602" t="s">
        <v>17432</v>
      </c>
      <c r="K2602" t="s">
        <v>17433</v>
      </c>
      <c r="M2602" t="s">
        <v>12925</v>
      </c>
      <c r="N2602" t="s">
        <v>12926</v>
      </c>
      <c r="O2602">
        <v>47842</v>
      </c>
      <c r="P2602" t="s">
        <v>50</v>
      </c>
      <c r="U2602" s="1">
        <v>44159</v>
      </c>
      <c r="V2602" s="1">
        <v>44159</v>
      </c>
      <c r="AC2602" t="s">
        <v>53</v>
      </c>
      <c r="AD2602">
        <v>2969525106</v>
      </c>
      <c r="AE2602" s="1">
        <v>39213.405555555553</v>
      </c>
      <c r="AG2602" t="s">
        <v>17434</v>
      </c>
      <c r="AH2602" t="s">
        <v>51</v>
      </c>
      <c r="AJ2602" t="s">
        <v>53</v>
      </c>
      <c r="AO2602" t="s">
        <v>8142</v>
      </c>
    </row>
    <row r="2603" spans="1:43" x14ac:dyDescent="0.35">
      <c r="A2603" t="s">
        <v>17435</v>
      </c>
      <c r="B2603" t="s">
        <v>7461</v>
      </c>
      <c r="C2603" t="s">
        <v>17436</v>
      </c>
      <c r="H2603" t="s">
        <v>17435</v>
      </c>
      <c r="J2603" t="s">
        <v>17437</v>
      </c>
      <c r="K2603" t="s">
        <v>17438</v>
      </c>
      <c r="M2603" t="s">
        <v>2955</v>
      </c>
      <c r="N2603" t="s">
        <v>65</v>
      </c>
      <c r="O2603">
        <v>80020</v>
      </c>
      <c r="P2603" t="s">
        <v>50</v>
      </c>
      <c r="U2603" s="1">
        <v>44159</v>
      </c>
      <c r="V2603" s="1">
        <v>44159</v>
      </c>
      <c r="W2603" s="1">
        <v>44159.861111111109</v>
      </c>
      <c r="X2603" s="1">
        <v>44159.861111111109</v>
      </c>
      <c r="AC2603" t="s">
        <v>53</v>
      </c>
      <c r="AD2603">
        <v>2970032651</v>
      </c>
      <c r="AE2603" s="1">
        <v>44187.622916666667</v>
      </c>
      <c r="AF2603" t="s">
        <v>17439</v>
      </c>
      <c r="AG2603" t="s">
        <v>17440</v>
      </c>
      <c r="AH2603" t="s">
        <v>51</v>
      </c>
      <c r="AJ2603" t="s">
        <v>53</v>
      </c>
      <c r="AL2603" t="s">
        <v>78</v>
      </c>
      <c r="AO2603" t="s">
        <v>5443</v>
      </c>
      <c r="AP2603" s="1">
        <v>45359.371527777781</v>
      </c>
      <c r="AQ2603" s="1">
        <v>45343.765972222223</v>
      </c>
    </row>
    <row r="2604" spans="1:43" x14ac:dyDescent="0.35">
      <c r="A2604" t="s">
        <v>17441</v>
      </c>
      <c r="B2604" t="s">
        <v>17442</v>
      </c>
      <c r="C2604" t="s">
        <v>1798</v>
      </c>
      <c r="F2604">
        <v>17204844283</v>
      </c>
      <c r="H2604" t="s">
        <v>17441</v>
      </c>
      <c r="J2604" t="s">
        <v>17443</v>
      </c>
      <c r="N2604" t="s">
        <v>287</v>
      </c>
      <c r="O2604" t="s">
        <v>17444</v>
      </c>
      <c r="P2604" t="s">
        <v>50</v>
      </c>
      <c r="U2604" s="1">
        <v>44159</v>
      </c>
      <c r="V2604" s="1">
        <v>44159</v>
      </c>
      <c r="W2604" s="1">
        <v>44159.895833333336</v>
      </c>
      <c r="X2604" s="1">
        <v>44159.895833333336</v>
      </c>
      <c r="AC2604" t="s">
        <v>53</v>
      </c>
      <c r="AD2604">
        <v>1000000001</v>
      </c>
      <c r="AE2604" s="1">
        <v>39973.351388888892</v>
      </c>
      <c r="AF2604" t="s">
        <v>3377</v>
      </c>
      <c r="AG2604" t="s">
        <v>17445</v>
      </c>
      <c r="AH2604" t="s">
        <v>51</v>
      </c>
      <c r="AJ2604" t="s">
        <v>53</v>
      </c>
      <c r="AL2604" t="s">
        <v>78</v>
      </c>
      <c r="AO2604" t="s">
        <v>8142</v>
      </c>
      <c r="AP2604" s="1">
        <v>44862.913888888892</v>
      </c>
      <c r="AQ2604" s="1">
        <v>44148.445138888892</v>
      </c>
    </row>
    <row r="2605" spans="1:43" x14ac:dyDescent="0.35">
      <c r="A2605" t="s">
        <v>17446</v>
      </c>
      <c r="B2605" t="s">
        <v>17447</v>
      </c>
      <c r="C2605" t="s">
        <v>8496</v>
      </c>
      <c r="F2605" t="s">
        <v>17448</v>
      </c>
      <c r="H2605" t="s">
        <v>17449</v>
      </c>
      <c r="I2605" t="s">
        <v>101</v>
      </c>
      <c r="J2605" t="s">
        <v>17450</v>
      </c>
      <c r="K2605" t="s">
        <v>17451</v>
      </c>
      <c r="M2605" t="s">
        <v>137</v>
      </c>
      <c r="N2605" t="s">
        <v>65</v>
      </c>
      <c r="O2605">
        <v>80216</v>
      </c>
      <c r="P2605" t="s">
        <v>50</v>
      </c>
      <c r="U2605" s="1">
        <v>43731</v>
      </c>
      <c r="V2605" s="1">
        <v>44159.705555555556</v>
      </c>
      <c r="W2605" s="1">
        <v>43731.477777777778</v>
      </c>
      <c r="X2605" s="1">
        <v>43731.477777777778</v>
      </c>
      <c r="AC2605" t="s">
        <v>53</v>
      </c>
      <c r="AD2605">
        <v>2969728541</v>
      </c>
      <c r="AE2605" s="1">
        <v>42810.482638888891</v>
      </c>
      <c r="AF2605" t="s">
        <v>17452</v>
      </c>
      <c r="AG2605" t="s">
        <v>17453</v>
      </c>
      <c r="AH2605" t="s">
        <v>51</v>
      </c>
      <c r="AJ2605" t="s">
        <v>53</v>
      </c>
      <c r="AL2605" t="s">
        <v>78</v>
      </c>
      <c r="AO2605" t="s">
        <v>5443</v>
      </c>
      <c r="AP2605" s="1">
        <v>45425.553472222222</v>
      </c>
      <c r="AQ2605" s="1">
        <v>45322.726388888892</v>
      </c>
    </row>
    <row r="2606" spans="1:43" x14ac:dyDescent="0.35">
      <c r="A2606" t="s">
        <v>17454</v>
      </c>
      <c r="B2606" t="s">
        <v>17455</v>
      </c>
      <c r="C2606" t="s">
        <v>2016</v>
      </c>
      <c r="F2606" t="s">
        <v>17456</v>
      </c>
      <c r="H2606" t="s">
        <v>17454</v>
      </c>
      <c r="J2606" t="s">
        <v>12024</v>
      </c>
      <c r="N2606" t="s">
        <v>4364</v>
      </c>
      <c r="O2606">
        <v>67209</v>
      </c>
      <c r="P2606" t="s">
        <v>50</v>
      </c>
      <c r="U2606" s="1">
        <v>44160</v>
      </c>
      <c r="V2606" s="1">
        <v>44160</v>
      </c>
      <c r="AC2606" t="s">
        <v>53</v>
      </c>
      <c r="AD2606">
        <v>2969479566</v>
      </c>
      <c r="AE2606" s="1">
        <v>37399</v>
      </c>
      <c r="AG2606" t="s">
        <v>17457</v>
      </c>
      <c r="AH2606" t="s">
        <v>51</v>
      </c>
      <c r="AJ2606" t="s">
        <v>53</v>
      </c>
      <c r="AO2606" t="s">
        <v>8142</v>
      </c>
    </row>
    <row r="2607" spans="1:43" x14ac:dyDescent="0.35">
      <c r="A2607" t="s">
        <v>17458</v>
      </c>
      <c r="B2607" t="s">
        <v>71</v>
      </c>
      <c r="C2607" t="s">
        <v>2157</v>
      </c>
      <c r="D2607" t="s">
        <v>4272</v>
      </c>
      <c r="F2607" t="s">
        <v>17459</v>
      </c>
      <c r="G2607" t="s">
        <v>17460</v>
      </c>
      <c r="H2607" t="s">
        <v>17461</v>
      </c>
      <c r="I2607" t="s">
        <v>464</v>
      </c>
      <c r="J2607" t="s">
        <v>465</v>
      </c>
      <c r="K2607">
        <v>610</v>
      </c>
      <c r="L2607" t="s">
        <v>17462</v>
      </c>
      <c r="M2607" t="s">
        <v>17463</v>
      </c>
      <c r="N2607" t="s">
        <v>17464</v>
      </c>
      <c r="O2607">
        <v>30547</v>
      </c>
      <c r="P2607" t="s">
        <v>50</v>
      </c>
      <c r="U2607" s="1">
        <v>44160</v>
      </c>
      <c r="V2607" s="1">
        <v>44160</v>
      </c>
      <c r="AC2607" t="s">
        <v>53</v>
      </c>
      <c r="AD2607">
        <v>2969543968</v>
      </c>
      <c r="AE2607" s="1">
        <v>40032.470138888886</v>
      </c>
      <c r="AG2607" t="s">
        <v>17465</v>
      </c>
      <c r="AH2607" t="s">
        <v>51</v>
      </c>
      <c r="AJ2607" t="s">
        <v>53</v>
      </c>
      <c r="AO2607" t="s">
        <v>8142</v>
      </c>
    </row>
    <row r="2608" spans="1:43" x14ac:dyDescent="0.35">
      <c r="A2608" t="s">
        <v>17466</v>
      </c>
      <c r="B2608" t="s">
        <v>17467</v>
      </c>
      <c r="C2608" t="s">
        <v>587</v>
      </c>
      <c r="F2608" t="s">
        <v>17468</v>
      </c>
      <c r="H2608" t="s">
        <v>17466</v>
      </c>
      <c r="J2608" t="s">
        <v>12024</v>
      </c>
      <c r="O2608">
        <v>67530</v>
      </c>
      <c r="P2608" t="s">
        <v>50</v>
      </c>
      <c r="U2608" s="1">
        <v>44160</v>
      </c>
      <c r="V2608" s="1">
        <v>44160</v>
      </c>
      <c r="AC2608" t="s">
        <v>53</v>
      </c>
      <c r="AD2608">
        <v>2969479566</v>
      </c>
      <c r="AE2608" s="1">
        <v>37399</v>
      </c>
      <c r="AG2608" t="s">
        <v>17469</v>
      </c>
      <c r="AH2608" t="s">
        <v>51</v>
      </c>
      <c r="AJ2608" t="s">
        <v>53</v>
      </c>
      <c r="AO2608" t="s">
        <v>8142</v>
      </c>
    </row>
    <row r="2609" spans="1:43" x14ac:dyDescent="0.35">
      <c r="A2609" t="s">
        <v>17470</v>
      </c>
      <c r="B2609" t="s">
        <v>17471</v>
      </c>
      <c r="C2609" t="s">
        <v>17472</v>
      </c>
      <c r="F2609" t="s">
        <v>17473</v>
      </c>
      <c r="H2609" t="s">
        <v>17474</v>
      </c>
      <c r="I2609" t="s">
        <v>200</v>
      </c>
      <c r="J2609" t="s">
        <v>3469</v>
      </c>
      <c r="K2609" t="s">
        <v>17475</v>
      </c>
      <c r="M2609" t="s">
        <v>14327</v>
      </c>
      <c r="N2609" t="s">
        <v>798</v>
      </c>
      <c r="O2609">
        <v>76086</v>
      </c>
      <c r="P2609" t="s">
        <v>50</v>
      </c>
      <c r="U2609" s="1">
        <v>44161</v>
      </c>
      <c r="V2609" s="1">
        <v>44161</v>
      </c>
      <c r="W2609" s="1">
        <v>44187.565972222219</v>
      </c>
      <c r="X2609" s="1">
        <v>44187.565972222219</v>
      </c>
      <c r="AC2609" t="s">
        <v>53</v>
      </c>
      <c r="AD2609">
        <v>2969702039</v>
      </c>
      <c r="AE2609" s="1">
        <v>42528.619444444441</v>
      </c>
      <c r="AF2609" t="s">
        <v>9789</v>
      </c>
      <c r="AG2609" t="s">
        <v>17476</v>
      </c>
      <c r="AH2609" t="s">
        <v>51</v>
      </c>
      <c r="AJ2609" t="s">
        <v>53</v>
      </c>
      <c r="AL2609" t="s">
        <v>78</v>
      </c>
      <c r="AO2609" t="s">
        <v>5443</v>
      </c>
      <c r="AP2609" s="1">
        <v>44478.796527777777</v>
      </c>
      <c r="AQ2609" s="1">
        <v>44477.527777777781</v>
      </c>
    </row>
    <row r="2610" spans="1:43" x14ac:dyDescent="0.35">
      <c r="A2610" t="s">
        <v>17477</v>
      </c>
      <c r="B2610" t="s">
        <v>17478</v>
      </c>
      <c r="C2610" t="s">
        <v>17479</v>
      </c>
      <c r="F2610">
        <v>3073991280</v>
      </c>
      <c r="G2610">
        <v>3073991280</v>
      </c>
      <c r="H2610" t="s">
        <v>17480</v>
      </c>
      <c r="I2610" t="s">
        <v>415</v>
      </c>
      <c r="J2610" t="s">
        <v>17481</v>
      </c>
      <c r="K2610" t="s">
        <v>17482</v>
      </c>
      <c r="M2610" t="s">
        <v>12936</v>
      </c>
      <c r="N2610" t="s">
        <v>5277</v>
      </c>
      <c r="O2610">
        <v>82009</v>
      </c>
      <c r="P2610" t="s">
        <v>50</v>
      </c>
      <c r="U2610" s="1">
        <v>44162</v>
      </c>
      <c r="V2610" s="1">
        <v>44162</v>
      </c>
      <c r="W2610" s="1">
        <v>44162.837500000001</v>
      </c>
      <c r="X2610" s="1">
        <v>44162.837500000001</v>
      </c>
      <c r="AC2610" t="s">
        <v>53</v>
      </c>
      <c r="AD2610">
        <v>1000000001</v>
      </c>
      <c r="AE2610" s="1">
        <v>39973.351388888892</v>
      </c>
      <c r="AF2610" t="s">
        <v>3377</v>
      </c>
      <c r="AG2610" t="s">
        <v>17483</v>
      </c>
      <c r="AH2610" t="s">
        <v>51</v>
      </c>
      <c r="AJ2610" t="s">
        <v>53</v>
      </c>
      <c r="AL2610" t="s">
        <v>78</v>
      </c>
      <c r="AO2610" t="s">
        <v>5443</v>
      </c>
      <c r="AP2610" s="1">
        <v>45055.301388888889</v>
      </c>
    </row>
    <row r="2611" spans="1:43" x14ac:dyDescent="0.35">
      <c r="A2611" t="s">
        <v>17484</v>
      </c>
      <c r="B2611" t="s">
        <v>17485</v>
      </c>
      <c r="C2611" t="s">
        <v>1043</v>
      </c>
      <c r="F2611">
        <v>9705907570</v>
      </c>
      <c r="H2611" t="s">
        <v>17486</v>
      </c>
      <c r="J2611" t="s">
        <v>17487</v>
      </c>
      <c r="K2611" t="s">
        <v>17488</v>
      </c>
      <c r="M2611" t="s">
        <v>1092</v>
      </c>
      <c r="N2611" t="s">
        <v>65</v>
      </c>
      <c r="O2611">
        <v>80615</v>
      </c>
      <c r="P2611" t="s">
        <v>50</v>
      </c>
      <c r="U2611" s="1">
        <v>44163</v>
      </c>
      <c r="V2611" s="1">
        <v>44163</v>
      </c>
      <c r="W2611" s="1">
        <v>44163.798611111109</v>
      </c>
      <c r="X2611" s="1">
        <v>44163.798611111109</v>
      </c>
      <c r="AC2611" t="s">
        <v>51</v>
      </c>
      <c r="AD2611">
        <v>2970032614</v>
      </c>
      <c r="AE2611" s="1">
        <v>44187.443749999999</v>
      </c>
      <c r="AG2611" t="s">
        <v>17489</v>
      </c>
      <c r="AH2611" t="s">
        <v>51</v>
      </c>
      <c r="AJ2611" t="s">
        <v>53</v>
      </c>
      <c r="AL2611" t="s">
        <v>78</v>
      </c>
      <c r="AO2611" t="s">
        <v>5443</v>
      </c>
      <c r="AP2611" s="1">
        <v>45220.651388888888</v>
      </c>
    </row>
    <row r="2612" spans="1:43" x14ac:dyDescent="0.35">
      <c r="A2612" t="s">
        <v>17490</v>
      </c>
      <c r="B2612" t="s">
        <v>9701</v>
      </c>
      <c r="C2612" t="s">
        <v>996</v>
      </c>
      <c r="F2612">
        <f>1970-739-4198</f>
        <v>-2967</v>
      </c>
      <c r="H2612" t="s">
        <v>17491</v>
      </c>
      <c r="J2612" t="s">
        <v>17492</v>
      </c>
      <c r="N2612" t="s">
        <v>287</v>
      </c>
      <c r="O2612">
        <v>81321</v>
      </c>
      <c r="P2612" t="s">
        <v>50</v>
      </c>
      <c r="U2612" s="1">
        <v>44164</v>
      </c>
      <c r="V2612" s="1">
        <v>44164</v>
      </c>
      <c r="W2612" s="1">
        <v>44164.71875</v>
      </c>
      <c r="X2612" s="1">
        <v>44164.71875</v>
      </c>
      <c r="AC2612" t="s">
        <v>53</v>
      </c>
      <c r="AD2612">
        <v>2970026786</v>
      </c>
      <c r="AE2612" s="1">
        <v>44165.390277777777</v>
      </c>
      <c r="AF2612" t="s">
        <v>17493</v>
      </c>
      <c r="AG2612" t="s">
        <v>17494</v>
      </c>
      <c r="AH2612" t="s">
        <v>51</v>
      </c>
      <c r="AJ2612" t="s">
        <v>53</v>
      </c>
      <c r="AL2612" t="s">
        <v>78</v>
      </c>
      <c r="AO2612" t="s">
        <v>8142</v>
      </c>
    </row>
    <row r="2613" spans="1:43" x14ac:dyDescent="0.35">
      <c r="A2613" t="s">
        <v>17495</v>
      </c>
      <c r="B2613" t="s">
        <v>17496</v>
      </c>
      <c r="C2613" t="s">
        <v>7803</v>
      </c>
      <c r="F2613">
        <f>1719-207-825</f>
        <v>687</v>
      </c>
      <c r="H2613" t="s">
        <v>17495</v>
      </c>
      <c r="J2613" t="s">
        <v>17497</v>
      </c>
      <c r="N2613" t="s">
        <v>287</v>
      </c>
      <c r="O2613">
        <v>81007</v>
      </c>
      <c r="P2613" t="s">
        <v>50</v>
      </c>
      <c r="U2613" s="1">
        <v>44165</v>
      </c>
      <c r="V2613" s="1">
        <v>44165</v>
      </c>
      <c r="W2613" s="1">
        <v>44165.616666666669</v>
      </c>
      <c r="X2613" s="1">
        <v>44165.616666666669</v>
      </c>
      <c r="AC2613" t="s">
        <v>53</v>
      </c>
      <c r="AD2613">
        <v>2969903582</v>
      </c>
      <c r="AE2613" s="1">
        <v>43689.481944444444</v>
      </c>
      <c r="AF2613" t="s">
        <v>17498</v>
      </c>
      <c r="AG2613" t="s">
        <v>17499</v>
      </c>
      <c r="AH2613" t="s">
        <v>51</v>
      </c>
      <c r="AJ2613" t="s">
        <v>53</v>
      </c>
      <c r="AL2613" t="s">
        <v>78</v>
      </c>
      <c r="AO2613" t="s">
        <v>8142</v>
      </c>
    </row>
    <row r="2614" spans="1:43" x14ac:dyDescent="0.35">
      <c r="A2614" t="s">
        <v>4906</v>
      </c>
      <c r="B2614" t="s">
        <v>4903</v>
      </c>
      <c r="C2614" t="s">
        <v>4904</v>
      </c>
      <c r="F2614" t="s">
        <v>4905</v>
      </c>
      <c r="H2614" t="s">
        <v>4906</v>
      </c>
      <c r="J2614" t="s">
        <v>4907</v>
      </c>
      <c r="K2614" t="s">
        <v>9460</v>
      </c>
      <c r="M2614" t="s">
        <v>4909</v>
      </c>
      <c r="N2614" t="s">
        <v>65</v>
      </c>
      <c r="O2614" t="s">
        <v>17500</v>
      </c>
      <c r="P2614" t="s">
        <v>50</v>
      </c>
      <c r="U2614" s="1">
        <v>44165</v>
      </c>
      <c r="V2614" s="1">
        <v>44165</v>
      </c>
      <c r="W2614" s="1">
        <v>44165.658333333333</v>
      </c>
      <c r="X2614" s="1">
        <v>44165.658333333333</v>
      </c>
      <c r="AC2614" t="s">
        <v>51</v>
      </c>
      <c r="AD2614">
        <v>2969678951</v>
      </c>
      <c r="AE2614" s="1">
        <v>42247.413194444445</v>
      </c>
      <c r="AF2614" t="s">
        <v>4910</v>
      </c>
      <c r="AG2614" t="s">
        <v>17501</v>
      </c>
      <c r="AH2614" t="s">
        <v>51</v>
      </c>
      <c r="AJ2614" t="s">
        <v>53</v>
      </c>
      <c r="AL2614" t="s">
        <v>78</v>
      </c>
      <c r="AO2614" t="s">
        <v>5443</v>
      </c>
      <c r="AP2614" s="1">
        <v>44806.881944444445</v>
      </c>
      <c r="AQ2614" s="1">
        <v>44806.913888888892</v>
      </c>
    </row>
    <row r="2615" spans="1:43" x14ac:dyDescent="0.35">
      <c r="A2615" t="s">
        <v>17502</v>
      </c>
      <c r="B2615" t="s">
        <v>17503</v>
      </c>
      <c r="C2615" t="s">
        <v>3295</v>
      </c>
      <c r="F2615">
        <v>17205203830</v>
      </c>
      <c r="H2615" t="s">
        <v>17502</v>
      </c>
      <c r="J2615" t="s">
        <v>17504</v>
      </c>
      <c r="N2615" t="s">
        <v>287</v>
      </c>
      <c r="O2615">
        <v>80138</v>
      </c>
      <c r="P2615" t="s">
        <v>50</v>
      </c>
      <c r="U2615" s="1">
        <v>44165</v>
      </c>
      <c r="V2615" s="1">
        <v>44165</v>
      </c>
      <c r="W2615" s="1">
        <v>44165.772222222222</v>
      </c>
      <c r="X2615" s="1">
        <v>44165.772222222222</v>
      </c>
      <c r="AC2615" t="s">
        <v>53</v>
      </c>
      <c r="AD2615">
        <v>2969942926</v>
      </c>
      <c r="AE2615" s="1">
        <v>43837.431944444441</v>
      </c>
      <c r="AF2615" t="s">
        <v>17505</v>
      </c>
      <c r="AG2615" t="s">
        <v>17506</v>
      </c>
      <c r="AH2615" t="s">
        <v>51</v>
      </c>
      <c r="AJ2615" t="s">
        <v>53</v>
      </c>
      <c r="AL2615" t="s">
        <v>78</v>
      </c>
      <c r="AO2615" t="s">
        <v>8142</v>
      </c>
    </row>
    <row r="2616" spans="1:43" x14ac:dyDescent="0.35">
      <c r="A2616" t="s">
        <v>17507</v>
      </c>
      <c r="B2616" t="s">
        <v>17508</v>
      </c>
      <c r="C2616" t="s">
        <v>17509</v>
      </c>
      <c r="F2616" t="s">
        <v>16930</v>
      </c>
      <c r="H2616" t="s">
        <v>17507</v>
      </c>
      <c r="J2616" t="s">
        <v>17510</v>
      </c>
      <c r="K2616" t="s">
        <v>15992</v>
      </c>
      <c r="M2616" t="s">
        <v>15993</v>
      </c>
      <c r="N2616" t="s">
        <v>15994</v>
      </c>
      <c r="O2616">
        <v>4070210</v>
      </c>
      <c r="P2616" t="s">
        <v>16932</v>
      </c>
      <c r="U2616" s="1">
        <v>44165</v>
      </c>
      <c r="V2616" s="1">
        <v>44165</v>
      </c>
      <c r="AC2616" t="s">
        <v>53</v>
      </c>
      <c r="AD2616">
        <v>2969570414</v>
      </c>
      <c r="AE2616" s="1">
        <v>40940.538888888892</v>
      </c>
      <c r="AG2616" t="s">
        <v>17511</v>
      </c>
      <c r="AH2616" t="s">
        <v>51</v>
      </c>
      <c r="AJ2616" t="s">
        <v>53</v>
      </c>
      <c r="AO2616" t="s">
        <v>8142</v>
      </c>
    </row>
    <row r="2617" spans="1:43" x14ac:dyDescent="0.35">
      <c r="A2617" t="s">
        <v>17512</v>
      </c>
      <c r="B2617" t="s">
        <v>2148</v>
      </c>
      <c r="C2617" t="s">
        <v>3185</v>
      </c>
      <c r="F2617" t="s">
        <v>17513</v>
      </c>
      <c r="H2617" t="s">
        <v>17512</v>
      </c>
      <c r="J2617" t="s">
        <v>17514</v>
      </c>
      <c r="K2617" t="s">
        <v>17515</v>
      </c>
      <c r="M2617" t="s">
        <v>17516</v>
      </c>
      <c r="N2617" t="s">
        <v>65</v>
      </c>
      <c r="O2617">
        <v>80547</v>
      </c>
      <c r="P2617" t="s">
        <v>50</v>
      </c>
      <c r="U2617" s="1">
        <v>44165</v>
      </c>
      <c r="V2617" s="1">
        <v>44165</v>
      </c>
      <c r="W2617" s="1">
        <v>44165.87222222222</v>
      </c>
      <c r="X2617" s="1">
        <v>44165.87222222222</v>
      </c>
      <c r="AC2617" t="s">
        <v>51</v>
      </c>
      <c r="AD2617">
        <v>2969896094</v>
      </c>
      <c r="AE2617" s="1">
        <v>43656.492361111108</v>
      </c>
      <c r="AF2617" t="s">
        <v>17517</v>
      </c>
      <c r="AG2617" t="s">
        <v>17518</v>
      </c>
      <c r="AH2617" t="s">
        <v>51</v>
      </c>
      <c r="AJ2617" t="s">
        <v>53</v>
      </c>
      <c r="AL2617" t="s">
        <v>78</v>
      </c>
      <c r="AO2617" t="s">
        <v>5443</v>
      </c>
      <c r="AP2617" s="1">
        <v>44914.722916666666</v>
      </c>
      <c r="AQ2617" s="1">
        <v>44165.878472222219</v>
      </c>
    </row>
    <row r="2618" spans="1:43" x14ac:dyDescent="0.35">
      <c r="A2618" t="s">
        <v>17519</v>
      </c>
      <c r="B2618" t="s">
        <v>17520</v>
      </c>
      <c r="C2618" t="s">
        <v>1037</v>
      </c>
      <c r="F2618" t="s">
        <v>17521</v>
      </c>
      <c r="H2618" t="s">
        <v>17519</v>
      </c>
      <c r="J2618" t="s">
        <v>17522</v>
      </c>
      <c r="P2618" t="s">
        <v>50</v>
      </c>
      <c r="U2618" s="1">
        <v>44165</v>
      </c>
      <c r="V2618" s="1">
        <v>44165</v>
      </c>
      <c r="W2618" s="1">
        <v>44165.386805555558</v>
      </c>
      <c r="X2618" s="1">
        <v>44165.386805555558</v>
      </c>
      <c r="AC2618" t="s">
        <v>53</v>
      </c>
      <c r="AD2618">
        <v>1000000001</v>
      </c>
      <c r="AE2618" s="1">
        <v>39973.351388888892</v>
      </c>
      <c r="AF2618" t="s">
        <v>3377</v>
      </c>
      <c r="AG2618" t="s">
        <v>17523</v>
      </c>
      <c r="AH2618" t="s">
        <v>51</v>
      </c>
      <c r="AJ2618" t="s">
        <v>53</v>
      </c>
      <c r="AL2618" t="s">
        <v>78</v>
      </c>
      <c r="AO2618" t="s">
        <v>8142</v>
      </c>
    </row>
    <row r="2619" spans="1:43" x14ac:dyDescent="0.35">
      <c r="A2619" t="s">
        <v>17524</v>
      </c>
      <c r="B2619" t="s">
        <v>9349</v>
      </c>
      <c r="C2619" t="s">
        <v>5318</v>
      </c>
      <c r="F2619">
        <v>7194297686</v>
      </c>
      <c r="H2619" t="s">
        <v>17524</v>
      </c>
      <c r="J2619" t="s">
        <v>17525</v>
      </c>
      <c r="K2619" t="s">
        <v>17526</v>
      </c>
      <c r="M2619" t="s">
        <v>6922</v>
      </c>
      <c r="N2619" t="s">
        <v>65</v>
      </c>
      <c r="O2619">
        <v>81212</v>
      </c>
      <c r="P2619" t="s">
        <v>50</v>
      </c>
      <c r="U2619" s="1">
        <v>44165</v>
      </c>
      <c r="V2619" s="1">
        <v>44165</v>
      </c>
      <c r="W2619" s="1">
        <v>44165.463888888888</v>
      </c>
      <c r="X2619" s="1">
        <v>44165.463888888888</v>
      </c>
      <c r="AC2619" t="s">
        <v>53</v>
      </c>
      <c r="AD2619">
        <v>1000000001</v>
      </c>
      <c r="AE2619" s="1">
        <v>39973.351388888892</v>
      </c>
      <c r="AF2619" t="s">
        <v>3377</v>
      </c>
      <c r="AG2619" t="s">
        <v>17527</v>
      </c>
      <c r="AH2619" t="s">
        <v>51</v>
      </c>
      <c r="AJ2619" t="s">
        <v>53</v>
      </c>
      <c r="AL2619" t="s">
        <v>78</v>
      </c>
      <c r="AO2619" t="s">
        <v>5443</v>
      </c>
      <c r="AP2619" s="1">
        <v>44437.34375</v>
      </c>
      <c r="AQ2619" s="1">
        <v>44165.470833333333</v>
      </c>
    </row>
    <row r="2620" spans="1:43" x14ac:dyDescent="0.35">
      <c r="A2620" t="s">
        <v>17528</v>
      </c>
      <c r="B2620" t="s">
        <v>16261</v>
      </c>
      <c r="C2620" t="s">
        <v>5841</v>
      </c>
      <c r="F2620" t="s">
        <v>17529</v>
      </c>
      <c r="H2620" t="s">
        <v>17530</v>
      </c>
      <c r="I2620" t="s">
        <v>200</v>
      </c>
      <c r="J2620" t="s">
        <v>17531</v>
      </c>
      <c r="K2620" t="s">
        <v>17532</v>
      </c>
      <c r="M2620" t="s">
        <v>1296</v>
      </c>
      <c r="N2620" t="s">
        <v>501</v>
      </c>
      <c r="O2620">
        <v>88220</v>
      </c>
      <c r="P2620" t="s">
        <v>50</v>
      </c>
      <c r="U2620" s="1">
        <v>44165.87777777778</v>
      </c>
      <c r="V2620" s="1">
        <v>44165.87777777778</v>
      </c>
      <c r="W2620" s="1">
        <v>44166.450694444444</v>
      </c>
      <c r="X2620" s="1">
        <v>44193.729861111111</v>
      </c>
      <c r="AC2620" t="s">
        <v>53</v>
      </c>
      <c r="AD2620">
        <v>2969567003</v>
      </c>
      <c r="AE2620" s="1">
        <v>40823.382638888892</v>
      </c>
      <c r="AF2620" t="s">
        <v>17533</v>
      </c>
      <c r="AG2620" t="s">
        <v>17534</v>
      </c>
      <c r="AH2620" t="s">
        <v>53</v>
      </c>
      <c r="AJ2620" t="s">
        <v>53</v>
      </c>
      <c r="AK2620" t="s">
        <v>16245</v>
      </c>
      <c r="AL2620" t="s">
        <v>68</v>
      </c>
      <c r="AO2620" t="s">
        <v>54</v>
      </c>
      <c r="AP2620" s="1">
        <v>45474.572222222225</v>
      </c>
      <c r="AQ2620" s="1">
        <v>45474.344444444447</v>
      </c>
    </row>
    <row r="2621" spans="1:43" x14ac:dyDescent="0.35">
      <c r="A2621" t="s">
        <v>17535</v>
      </c>
      <c r="B2621" t="s">
        <v>8892</v>
      </c>
      <c r="C2621" t="s">
        <v>5748</v>
      </c>
      <c r="F2621" t="s">
        <v>47</v>
      </c>
      <c r="H2621" t="s">
        <v>17536</v>
      </c>
      <c r="J2621" t="s">
        <v>49</v>
      </c>
      <c r="P2621" t="s">
        <v>50</v>
      </c>
      <c r="U2621" s="1">
        <v>44166</v>
      </c>
      <c r="V2621" s="1">
        <v>44166</v>
      </c>
      <c r="W2621" s="1">
        <v>45288.511111111111</v>
      </c>
      <c r="X2621" s="1">
        <v>45288.511111111111</v>
      </c>
      <c r="AC2621" t="s">
        <v>53</v>
      </c>
      <c r="AD2621">
        <v>1000000000</v>
      </c>
      <c r="AE2621" s="1">
        <v>37295</v>
      </c>
      <c r="AG2621" t="s">
        <v>17537</v>
      </c>
      <c r="AH2621" t="s">
        <v>51</v>
      </c>
      <c r="AJ2621" t="s">
        <v>53</v>
      </c>
      <c r="AL2621" t="s">
        <v>78</v>
      </c>
      <c r="AO2621" t="s">
        <v>5443</v>
      </c>
      <c r="AP2621" s="1">
        <v>44858.802777777775</v>
      </c>
    </row>
    <row r="2622" spans="1:43" x14ac:dyDescent="0.35">
      <c r="A2622" t="s">
        <v>17538</v>
      </c>
      <c r="B2622" t="s">
        <v>17539</v>
      </c>
      <c r="C2622" t="s">
        <v>3834</v>
      </c>
      <c r="F2622">
        <v>19705665555</v>
      </c>
      <c r="H2622" t="s">
        <v>17540</v>
      </c>
      <c r="J2622" t="s">
        <v>17541</v>
      </c>
      <c r="N2622" t="s">
        <v>287</v>
      </c>
      <c r="O2622">
        <v>80528</v>
      </c>
      <c r="P2622" t="s">
        <v>50</v>
      </c>
      <c r="U2622" s="1">
        <v>44166</v>
      </c>
      <c r="V2622" s="1">
        <v>44166</v>
      </c>
      <c r="W2622" s="1">
        <v>44166.65625</v>
      </c>
      <c r="X2622" s="1">
        <v>44166.65625</v>
      </c>
      <c r="AC2622" t="s">
        <v>53</v>
      </c>
      <c r="AD2622">
        <v>2969832965</v>
      </c>
      <c r="AE2622" s="1">
        <v>43350.697916666664</v>
      </c>
      <c r="AF2622" t="s">
        <v>17542</v>
      </c>
      <c r="AG2622" t="s">
        <v>17543</v>
      </c>
      <c r="AH2622" t="s">
        <v>51</v>
      </c>
      <c r="AJ2622" t="s">
        <v>53</v>
      </c>
      <c r="AL2622" t="s">
        <v>78</v>
      </c>
      <c r="AO2622" t="s">
        <v>8142</v>
      </c>
      <c r="AP2622" s="1">
        <v>45150.388194444444</v>
      </c>
    </row>
    <row r="2623" spans="1:43" x14ac:dyDescent="0.35">
      <c r="A2623" t="s">
        <v>17544</v>
      </c>
      <c r="B2623" t="s">
        <v>17545</v>
      </c>
      <c r="C2623" t="s">
        <v>1775</v>
      </c>
      <c r="F2623" t="s">
        <v>17546</v>
      </c>
      <c r="H2623" t="s">
        <v>17544</v>
      </c>
      <c r="J2623" t="s">
        <v>13574</v>
      </c>
      <c r="N2623" t="s">
        <v>15559</v>
      </c>
      <c r="O2623">
        <v>22408</v>
      </c>
      <c r="P2623" t="s">
        <v>50</v>
      </c>
      <c r="U2623" s="1">
        <v>44166</v>
      </c>
      <c r="V2623" s="1">
        <v>44166</v>
      </c>
      <c r="AC2623" t="s">
        <v>53</v>
      </c>
      <c r="AD2623">
        <v>2969823183</v>
      </c>
      <c r="AE2623" s="1">
        <v>43312.453472222223</v>
      </c>
      <c r="AG2623" t="s">
        <v>17547</v>
      </c>
      <c r="AH2623" t="s">
        <v>51</v>
      </c>
      <c r="AJ2623" t="s">
        <v>53</v>
      </c>
      <c r="AO2623" t="s">
        <v>8142</v>
      </c>
    </row>
    <row r="2624" spans="1:43" x14ac:dyDescent="0.35">
      <c r="A2624" t="s">
        <v>17548</v>
      </c>
      <c r="B2624" t="s">
        <v>17549</v>
      </c>
      <c r="C2624" t="s">
        <v>11910</v>
      </c>
      <c r="F2624">
        <v>19709094538</v>
      </c>
      <c r="H2624" t="s">
        <v>17548</v>
      </c>
      <c r="J2624" t="s">
        <v>17550</v>
      </c>
      <c r="K2624" t="s">
        <v>17551</v>
      </c>
      <c r="M2624" t="s">
        <v>137</v>
      </c>
      <c r="N2624" t="s">
        <v>65</v>
      </c>
      <c r="O2624">
        <v>80233</v>
      </c>
      <c r="P2624" t="s">
        <v>50</v>
      </c>
      <c r="U2624" s="1">
        <v>44166</v>
      </c>
      <c r="V2624" s="1">
        <v>44166</v>
      </c>
      <c r="W2624" s="1">
        <v>44166.172222222223</v>
      </c>
      <c r="X2624" s="1">
        <v>44166.172222222223</v>
      </c>
      <c r="AC2624" t="s">
        <v>51</v>
      </c>
      <c r="AD2624">
        <v>1000000001</v>
      </c>
      <c r="AE2624" s="1">
        <v>39973.351388888892</v>
      </c>
      <c r="AF2624" t="s">
        <v>3377</v>
      </c>
      <c r="AG2624" t="s">
        <v>17552</v>
      </c>
      <c r="AH2624" t="s">
        <v>51</v>
      </c>
      <c r="AJ2624" t="s">
        <v>53</v>
      </c>
      <c r="AL2624" t="s">
        <v>78</v>
      </c>
      <c r="AO2624" t="s">
        <v>5443</v>
      </c>
      <c r="AP2624" s="1">
        <v>44948.580555555556</v>
      </c>
    </row>
    <row r="2625" spans="1:43" x14ac:dyDescent="0.35">
      <c r="A2625" t="s">
        <v>17553</v>
      </c>
      <c r="B2625" t="s">
        <v>17554</v>
      </c>
      <c r="C2625" t="s">
        <v>6419</v>
      </c>
      <c r="H2625" t="s">
        <v>17555</v>
      </c>
      <c r="J2625" t="s">
        <v>62</v>
      </c>
      <c r="P2625" t="s">
        <v>50</v>
      </c>
      <c r="U2625" s="1">
        <v>44166</v>
      </c>
      <c r="V2625" s="1">
        <v>44166</v>
      </c>
      <c r="W2625" s="1">
        <v>44166.552083333336</v>
      </c>
      <c r="X2625" s="1">
        <v>44166.552083333336</v>
      </c>
      <c r="AC2625" t="s">
        <v>53</v>
      </c>
      <c r="AD2625">
        <v>2969479981</v>
      </c>
      <c r="AE2625" s="1">
        <v>37426</v>
      </c>
      <c r="AF2625" t="s">
        <v>1314</v>
      </c>
      <c r="AG2625" t="s">
        <v>17556</v>
      </c>
      <c r="AH2625" t="s">
        <v>51</v>
      </c>
      <c r="AJ2625" t="s">
        <v>53</v>
      </c>
      <c r="AL2625" t="s">
        <v>78</v>
      </c>
      <c r="AO2625" t="s">
        <v>5443</v>
      </c>
      <c r="AP2625" s="1">
        <v>44349.441666666666</v>
      </c>
    </row>
    <row r="2626" spans="1:43" x14ac:dyDescent="0.35">
      <c r="A2626" t="s">
        <v>17557</v>
      </c>
      <c r="B2626" t="s">
        <v>17558</v>
      </c>
      <c r="C2626" t="s">
        <v>758</v>
      </c>
      <c r="F2626">
        <f>1719-395-6737</f>
        <v>-5413</v>
      </c>
      <c r="H2626" t="s">
        <v>17559</v>
      </c>
      <c r="J2626" t="s">
        <v>17560</v>
      </c>
      <c r="N2626" t="s">
        <v>287</v>
      </c>
      <c r="O2626">
        <v>81211</v>
      </c>
      <c r="P2626" t="s">
        <v>50</v>
      </c>
      <c r="U2626" s="1">
        <v>44167</v>
      </c>
      <c r="V2626" s="1">
        <v>44167</v>
      </c>
      <c r="W2626" s="1">
        <v>44167.479166666664</v>
      </c>
      <c r="X2626" s="1">
        <v>44167.479166666664</v>
      </c>
      <c r="AC2626" t="s">
        <v>53</v>
      </c>
      <c r="AD2626">
        <v>2969760571</v>
      </c>
      <c r="AE2626" s="1">
        <v>43020.720138888886</v>
      </c>
      <c r="AF2626" t="s">
        <v>17561</v>
      </c>
      <c r="AG2626" t="s">
        <v>17562</v>
      </c>
      <c r="AH2626" t="s">
        <v>51</v>
      </c>
      <c r="AJ2626" t="s">
        <v>53</v>
      </c>
      <c r="AL2626" t="s">
        <v>78</v>
      </c>
      <c r="AO2626" t="s">
        <v>8142</v>
      </c>
    </row>
    <row r="2627" spans="1:43" x14ac:dyDescent="0.35">
      <c r="A2627" t="s">
        <v>17563</v>
      </c>
      <c r="B2627" t="s">
        <v>3167</v>
      </c>
      <c r="C2627" t="s">
        <v>17564</v>
      </c>
      <c r="F2627" t="s">
        <v>17565</v>
      </c>
      <c r="H2627" t="s">
        <v>17563</v>
      </c>
      <c r="I2627" t="s">
        <v>61</v>
      </c>
      <c r="J2627" t="s">
        <v>17566</v>
      </c>
      <c r="K2627" t="s">
        <v>17567</v>
      </c>
      <c r="M2627" t="s">
        <v>2652</v>
      </c>
      <c r="N2627" t="s">
        <v>798</v>
      </c>
      <c r="O2627">
        <v>79761</v>
      </c>
      <c r="P2627" t="s">
        <v>50</v>
      </c>
      <c r="U2627" s="1">
        <v>44167</v>
      </c>
      <c r="V2627" s="1">
        <v>44167</v>
      </c>
      <c r="W2627" s="1">
        <v>44167.462500000001</v>
      </c>
      <c r="X2627" s="1">
        <v>44167.462500000001</v>
      </c>
      <c r="AC2627" t="s">
        <v>51</v>
      </c>
      <c r="AD2627">
        <v>1000000001</v>
      </c>
      <c r="AE2627" s="1">
        <v>39973.351388888892</v>
      </c>
      <c r="AF2627" t="s">
        <v>3377</v>
      </c>
      <c r="AG2627" t="s">
        <v>17568</v>
      </c>
      <c r="AH2627" t="s">
        <v>51</v>
      </c>
      <c r="AJ2627" t="s">
        <v>53</v>
      </c>
      <c r="AL2627" t="s">
        <v>78</v>
      </c>
      <c r="AO2627" t="s">
        <v>5443</v>
      </c>
      <c r="AP2627" s="1">
        <v>44455.655555555553</v>
      </c>
    </row>
    <row r="2628" spans="1:43" x14ac:dyDescent="0.35">
      <c r="A2628" t="s">
        <v>17569</v>
      </c>
      <c r="B2628" t="s">
        <v>17570</v>
      </c>
      <c r="C2628" t="s">
        <v>6563</v>
      </c>
      <c r="F2628" t="s">
        <v>17571</v>
      </c>
      <c r="H2628" t="s">
        <v>17572</v>
      </c>
      <c r="J2628" t="s">
        <v>17573</v>
      </c>
      <c r="O2628">
        <v>99212</v>
      </c>
      <c r="P2628" t="s">
        <v>50</v>
      </c>
      <c r="U2628" s="1">
        <v>44167</v>
      </c>
      <c r="V2628" s="1">
        <v>44167</v>
      </c>
      <c r="W2628" s="1">
        <v>45288.700694444444</v>
      </c>
      <c r="X2628" s="1">
        <v>45288.700694444444</v>
      </c>
      <c r="AC2628" t="s">
        <v>53</v>
      </c>
      <c r="AD2628">
        <v>2973379442</v>
      </c>
      <c r="AE2628" s="1">
        <v>45050.397916666669</v>
      </c>
      <c r="AG2628" t="s">
        <v>17574</v>
      </c>
      <c r="AH2628" t="s">
        <v>51</v>
      </c>
      <c r="AJ2628" t="s">
        <v>53</v>
      </c>
      <c r="AO2628" t="s">
        <v>8142</v>
      </c>
    </row>
    <row r="2629" spans="1:43" x14ac:dyDescent="0.35">
      <c r="A2629" t="s">
        <v>17575</v>
      </c>
      <c r="B2629" t="s">
        <v>17576</v>
      </c>
      <c r="C2629" t="s">
        <v>2615</v>
      </c>
      <c r="F2629" t="s">
        <v>17577</v>
      </c>
      <c r="H2629" t="s">
        <v>17578</v>
      </c>
      <c r="J2629" t="s">
        <v>17579</v>
      </c>
      <c r="P2629" t="s">
        <v>50</v>
      </c>
      <c r="U2629" s="1">
        <v>44167</v>
      </c>
      <c r="V2629" s="1">
        <v>44167</v>
      </c>
      <c r="AC2629" t="s">
        <v>53</v>
      </c>
      <c r="AD2629">
        <v>2969474461</v>
      </c>
      <c r="AE2629" s="1">
        <v>37104.381944444445</v>
      </c>
      <c r="AG2629" t="s">
        <v>17580</v>
      </c>
      <c r="AH2629" t="s">
        <v>51</v>
      </c>
      <c r="AJ2629" t="s">
        <v>53</v>
      </c>
      <c r="AO2629" t="s">
        <v>8142</v>
      </c>
    </row>
    <row r="2630" spans="1:43" x14ac:dyDescent="0.35">
      <c r="A2630" t="s">
        <v>17581</v>
      </c>
      <c r="B2630" t="s">
        <v>473</v>
      </c>
      <c r="C2630" t="s">
        <v>443</v>
      </c>
      <c r="F2630">
        <v>14083133319</v>
      </c>
      <c r="H2630" t="s">
        <v>17582</v>
      </c>
      <c r="J2630" t="s">
        <v>17583</v>
      </c>
      <c r="N2630" t="s">
        <v>6033</v>
      </c>
      <c r="O2630">
        <v>95118</v>
      </c>
      <c r="P2630" t="s">
        <v>50</v>
      </c>
      <c r="U2630" s="1">
        <v>44167</v>
      </c>
      <c r="V2630" s="1">
        <v>44167</v>
      </c>
      <c r="AC2630" t="s">
        <v>53</v>
      </c>
      <c r="AD2630">
        <v>2969513115</v>
      </c>
      <c r="AE2630" s="1">
        <v>38516.625694444447</v>
      </c>
      <c r="AG2630" t="s">
        <v>17584</v>
      </c>
      <c r="AH2630" t="s">
        <v>51</v>
      </c>
      <c r="AJ2630" t="s">
        <v>53</v>
      </c>
      <c r="AO2630" t="s">
        <v>8142</v>
      </c>
    </row>
    <row r="2631" spans="1:43" x14ac:dyDescent="0.35">
      <c r="A2631" t="s">
        <v>17585</v>
      </c>
      <c r="B2631" t="s">
        <v>17586</v>
      </c>
      <c r="C2631" t="s">
        <v>17587</v>
      </c>
      <c r="F2631" t="s">
        <v>17588</v>
      </c>
      <c r="H2631" t="s">
        <v>17585</v>
      </c>
      <c r="J2631" t="s">
        <v>5217</v>
      </c>
      <c r="K2631" t="s">
        <v>17589</v>
      </c>
      <c r="M2631" t="s">
        <v>1296</v>
      </c>
      <c r="N2631" t="s">
        <v>253</v>
      </c>
      <c r="O2631">
        <v>88220</v>
      </c>
      <c r="P2631" t="s">
        <v>50</v>
      </c>
      <c r="U2631" s="1">
        <v>44167</v>
      </c>
      <c r="V2631" s="1">
        <v>44167</v>
      </c>
      <c r="W2631" s="1">
        <v>44167.748611111114</v>
      </c>
      <c r="X2631" s="1">
        <v>44167.748611111114</v>
      </c>
      <c r="AC2631" t="s">
        <v>51</v>
      </c>
      <c r="AD2631">
        <v>2969475162</v>
      </c>
      <c r="AE2631" s="1">
        <v>37147</v>
      </c>
      <c r="AF2631" t="s">
        <v>5221</v>
      </c>
      <c r="AG2631" t="s">
        <v>17590</v>
      </c>
      <c r="AH2631" t="s">
        <v>51</v>
      </c>
      <c r="AJ2631" t="s">
        <v>53</v>
      </c>
      <c r="AL2631" t="s">
        <v>78</v>
      </c>
      <c r="AO2631" t="s">
        <v>5443</v>
      </c>
      <c r="AP2631" s="1">
        <v>45371.925694444442</v>
      </c>
    </row>
    <row r="2632" spans="1:43" x14ac:dyDescent="0.35">
      <c r="A2632" t="s">
        <v>17591</v>
      </c>
      <c r="B2632" t="s">
        <v>4813</v>
      </c>
      <c r="C2632" t="s">
        <v>894</v>
      </c>
      <c r="F2632" t="s">
        <v>17592</v>
      </c>
      <c r="H2632" t="s">
        <v>17593</v>
      </c>
      <c r="J2632" t="s">
        <v>13744</v>
      </c>
      <c r="K2632" t="s">
        <v>273</v>
      </c>
      <c r="M2632" t="s">
        <v>274</v>
      </c>
      <c r="N2632" t="s">
        <v>17594</v>
      </c>
      <c r="O2632">
        <v>27612</v>
      </c>
      <c r="P2632" t="s">
        <v>50</v>
      </c>
      <c r="U2632" s="1">
        <v>44167</v>
      </c>
      <c r="V2632" s="1">
        <v>44167</v>
      </c>
      <c r="AC2632" t="s">
        <v>53</v>
      </c>
      <c r="AD2632">
        <v>2969474461</v>
      </c>
      <c r="AE2632" s="1">
        <v>37104.381944444445</v>
      </c>
      <c r="AG2632" t="s">
        <v>17595</v>
      </c>
      <c r="AH2632" t="s">
        <v>51</v>
      </c>
      <c r="AJ2632" t="s">
        <v>53</v>
      </c>
      <c r="AO2632" t="s">
        <v>8142</v>
      </c>
    </row>
    <row r="2633" spans="1:43" x14ac:dyDescent="0.35">
      <c r="A2633" t="s">
        <v>17596</v>
      </c>
      <c r="B2633" t="s">
        <v>16881</v>
      </c>
      <c r="C2633" t="s">
        <v>622</v>
      </c>
      <c r="H2633" t="s">
        <v>17596</v>
      </c>
      <c r="J2633" t="s">
        <v>1139</v>
      </c>
      <c r="K2633" t="s">
        <v>17597</v>
      </c>
      <c r="M2633" t="s">
        <v>148</v>
      </c>
      <c r="N2633" t="s">
        <v>798</v>
      </c>
      <c r="O2633">
        <v>79928</v>
      </c>
      <c r="P2633" t="s">
        <v>50</v>
      </c>
      <c r="U2633" s="1">
        <v>44167</v>
      </c>
      <c r="V2633" s="1">
        <v>44167</v>
      </c>
      <c r="W2633" s="1">
        <v>44167.502083333333</v>
      </c>
      <c r="X2633" s="1">
        <v>44167.502083333333</v>
      </c>
      <c r="AC2633" t="s">
        <v>53</v>
      </c>
      <c r="AD2633">
        <v>2969474667</v>
      </c>
      <c r="AE2633" s="1">
        <v>37110</v>
      </c>
      <c r="AF2633" t="s">
        <v>1141</v>
      </c>
      <c r="AG2633" t="s">
        <v>17598</v>
      </c>
      <c r="AH2633" t="s">
        <v>51</v>
      </c>
      <c r="AJ2633" t="s">
        <v>53</v>
      </c>
      <c r="AL2633" t="s">
        <v>78</v>
      </c>
      <c r="AO2633" t="s">
        <v>8142</v>
      </c>
    </row>
    <row r="2634" spans="1:43" x14ac:dyDescent="0.35">
      <c r="A2634" t="s">
        <v>17599</v>
      </c>
      <c r="B2634" t="s">
        <v>1997</v>
      </c>
      <c r="C2634" t="s">
        <v>258</v>
      </c>
      <c r="F2634">
        <v>9153290027</v>
      </c>
      <c r="H2634" t="s">
        <v>17600</v>
      </c>
      <c r="I2634" t="s">
        <v>169</v>
      </c>
      <c r="J2634" t="s">
        <v>17601</v>
      </c>
      <c r="K2634" t="s">
        <v>17602</v>
      </c>
      <c r="M2634" t="s">
        <v>753</v>
      </c>
      <c r="N2634" t="s">
        <v>798</v>
      </c>
      <c r="O2634">
        <v>79936</v>
      </c>
      <c r="P2634" t="s">
        <v>50</v>
      </c>
      <c r="U2634" s="1">
        <v>44167.702777777777</v>
      </c>
      <c r="V2634" s="1">
        <v>44167.702777777777</v>
      </c>
      <c r="W2634" s="1">
        <v>44169.488194444442</v>
      </c>
      <c r="X2634" s="1">
        <v>44169.488194444442</v>
      </c>
      <c r="AC2634" t="s">
        <v>53</v>
      </c>
      <c r="AD2634">
        <v>2970028457</v>
      </c>
      <c r="AE2634" s="1">
        <v>44169.488194444442</v>
      </c>
      <c r="AF2634" t="s">
        <v>17603</v>
      </c>
      <c r="AG2634" t="s">
        <v>17604</v>
      </c>
      <c r="AH2634" t="s">
        <v>53</v>
      </c>
      <c r="AJ2634" t="s">
        <v>53</v>
      </c>
      <c r="AK2634" t="s">
        <v>8166</v>
      </c>
      <c r="AL2634" t="s">
        <v>68</v>
      </c>
      <c r="AO2634" t="s">
        <v>54</v>
      </c>
      <c r="AP2634" s="1">
        <v>45470.715277777781</v>
      </c>
      <c r="AQ2634" s="1">
        <v>45470.716666666667</v>
      </c>
    </row>
    <row r="2635" spans="1:43" x14ac:dyDescent="0.35">
      <c r="A2635" t="s">
        <v>17605</v>
      </c>
      <c r="B2635" t="s">
        <v>2072</v>
      </c>
      <c r="C2635" t="s">
        <v>1429</v>
      </c>
      <c r="D2635" t="s">
        <v>17606</v>
      </c>
      <c r="F2635" t="s">
        <v>17607</v>
      </c>
      <c r="G2635">
        <v>7192525445</v>
      </c>
      <c r="H2635" t="s">
        <v>17608</v>
      </c>
      <c r="I2635" t="s">
        <v>415</v>
      </c>
      <c r="J2635" t="s">
        <v>17609</v>
      </c>
      <c r="K2635" t="s">
        <v>17610</v>
      </c>
      <c r="M2635" t="s">
        <v>148</v>
      </c>
      <c r="N2635" t="s">
        <v>798</v>
      </c>
      <c r="O2635">
        <v>79928</v>
      </c>
      <c r="P2635" t="s">
        <v>50</v>
      </c>
      <c r="U2635" s="1">
        <v>44168</v>
      </c>
      <c r="V2635" s="1">
        <v>44168</v>
      </c>
      <c r="W2635" s="1">
        <v>44169.547222222223</v>
      </c>
      <c r="X2635" s="1">
        <v>44169.547222222223</v>
      </c>
      <c r="AC2635" t="s">
        <v>53</v>
      </c>
      <c r="AD2635">
        <v>2974015851</v>
      </c>
      <c r="AE2635" s="1">
        <v>45288.701388888891</v>
      </c>
      <c r="AG2635" t="s">
        <v>17611</v>
      </c>
      <c r="AH2635" t="s">
        <v>51</v>
      </c>
      <c r="AJ2635" t="s">
        <v>53</v>
      </c>
      <c r="AL2635" t="s">
        <v>78</v>
      </c>
      <c r="AO2635" t="s">
        <v>5443</v>
      </c>
    </row>
    <row r="2636" spans="1:43" x14ac:dyDescent="0.35">
      <c r="A2636" t="s">
        <v>17612</v>
      </c>
      <c r="B2636" t="s">
        <v>17430</v>
      </c>
      <c r="C2636" t="s">
        <v>17613</v>
      </c>
      <c r="F2636" t="s">
        <v>17614</v>
      </c>
      <c r="H2636" t="s">
        <v>17612</v>
      </c>
      <c r="J2636" t="s">
        <v>17615</v>
      </c>
      <c r="K2636" t="s">
        <v>17616</v>
      </c>
      <c r="M2636" t="s">
        <v>12925</v>
      </c>
      <c r="N2636" t="s">
        <v>12926</v>
      </c>
      <c r="O2636">
        <v>47842</v>
      </c>
      <c r="P2636" t="s">
        <v>50</v>
      </c>
      <c r="U2636" s="1">
        <v>44168</v>
      </c>
      <c r="V2636" s="1">
        <v>44168</v>
      </c>
      <c r="AC2636" t="s">
        <v>53</v>
      </c>
      <c r="AD2636">
        <v>2969735272</v>
      </c>
      <c r="AE2636" s="1">
        <v>42845.40902777778</v>
      </c>
      <c r="AG2636" t="s">
        <v>17617</v>
      </c>
      <c r="AH2636" t="s">
        <v>51</v>
      </c>
      <c r="AJ2636" t="s">
        <v>53</v>
      </c>
      <c r="AO2636" t="s">
        <v>8142</v>
      </c>
    </row>
    <row r="2637" spans="1:43" x14ac:dyDescent="0.35">
      <c r="A2637" t="s">
        <v>17618</v>
      </c>
      <c r="B2637" t="s">
        <v>17619</v>
      </c>
      <c r="C2637" t="s">
        <v>17620</v>
      </c>
      <c r="F2637" t="s">
        <v>17621</v>
      </c>
      <c r="H2637" t="s">
        <v>17622</v>
      </c>
      <c r="J2637" t="s">
        <v>2953</v>
      </c>
      <c r="P2637" t="s">
        <v>17623</v>
      </c>
      <c r="U2637" s="1">
        <v>44168</v>
      </c>
      <c r="V2637" s="1">
        <v>44168</v>
      </c>
      <c r="AC2637" t="s">
        <v>53</v>
      </c>
      <c r="AD2637">
        <v>2969823183</v>
      </c>
      <c r="AE2637" s="1">
        <v>43312.453472222223</v>
      </c>
      <c r="AG2637" t="s">
        <v>17624</v>
      </c>
      <c r="AH2637" t="s">
        <v>51</v>
      </c>
      <c r="AJ2637" t="s">
        <v>53</v>
      </c>
      <c r="AO2637" t="s">
        <v>8142</v>
      </c>
    </row>
    <row r="2638" spans="1:43" x14ac:dyDescent="0.35">
      <c r="A2638" t="s">
        <v>17625</v>
      </c>
      <c r="B2638" t="s">
        <v>17626</v>
      </c>
      <c r="C2638" t="s">
        <v>17627</v>
      </c>
      <c r="F2638" t="s">
        <v>17628</v>
      </c>
      <c r="H2638" t="s">
        <v>17625</v>
      </c>
      <c r="J2638" t="s">
        <v>768</v>
      </c>
      <c r="P2638" t="s">
        <v>50</v>
      </c>
      <c r="U2638" s="1">
        <v>44168</v>
      </c>
      <c r="V2638" s="1">
        <v>44168</v>
      </c>
      <c r="W2638" s="1">
        <v>44168.703472222223</v>
      </c>
      <c r="X2638" s="1">
        <v>44168.703472222223</v>
      </c>
      <c r="AC2638" t="s">
        <v>53</v>
      </c>
      <c r="AD2638">
        <v>2969504834</v>
      </c>
      <c r="AE2638" s="1">
        <v>38020.65625</v>
      </c>
      <c r="AF2638" t="s">
        <v>771</v>
      </c>
      <c r="AG2638" t="s">
        <v>17629</v>
      </c>
      <c r="AH2638" t="s">
        <v>51</v>
      </c>
      <c r="AJ2638" t="s">
        <v>53</v>
      </c>
      <c r="AL2638" t="s">
        <v>78</v>
      </c>
      <c r="AO2638" t="s">
        <v>8142</v>
      </c>
    </row>
    <row r="2639" spans="1:43" x14ac:dyDescent="0.35">
      <c r="A2639" t="s">
        <v>17630</v>
      </c>
      <c r="B2639" t="s">
        <v>5595</v>
      </c>
      <c r="C2639" t="s">
        <v>17631</v>
      </c>
      <c r="F2639" t="s">
        <v>17632</v>
      </c>
      <c r="H2639" t="s">
        <v>17630</v>
      </c>
      <c r="K2639" t="s">
        <v>17633</v>
      </c>
      <c r="M2639" t="s">
        <v>2048</v>
      </c>
      <c r="N2639" t="s">
        <v>253</v>
      </c>
      <c r="O2639">
        <v>87401</v>
      </c>
      <c r="P2639" t="s">
        <v>50</v>
      </c>
      <c r="U2639" s="1">
        <v>44168</v>
      </c>
      <c r="V2639" s="1">
        <v>44168</v>
      </c>
      <c r="W2639" s="1">
        <v>44168.643055555556</v>
      </c>
      <c r="X2639" s="1">
        <v>44168.643055555556</v>
      </c>
      <c r="AC2639" t="s">
        <v>53</v>
      </c>
      <c r="AD2639">
        <v>9999999999</v>
      </c>
      <c r="AE2639" s="1">
        <v>45196</v>
      </c>
      <c r="AG2639" t="s">
        <v>17634</v>
      </c>
      <c r="AH2639" t="s">
        <v>51</v>
      </c>
      <c r="AJ2639" t="s">
        <v>53</v>
      </c>
      <c r="AL2639" t="s">
        <v>78</v>
      </c>
      <c r="AO2639" t="s">
        <v>8142</v>
      </c>
      <c r="AP2639" s="1">
        <v>45294.631944444445</v>
      </c>
      <c r="AQ2639" s="1">
        <v>45191.606944444444</v>
      </c>
    </row>
    <row r="2640" spans="1:43" x14ac:dyDescent="0.35">
      <c r="A2640" t="s">
        <v>17635</v>
      </c>
      <c r="B2640" t="s">
        <v>4813</v>
      </c>
      <c r="C2640" t="s">
        <v>89</v>
      </c>
      <c r="F2640" t="s">
        <v>17636</v>
      </c>
      <c r="G2640">
        <v>6026537013</v>
      </c>
      <c r="H2640" t="s">
        <v>17637</v>
      </c>
      <c r="J2640" t="s">
        <v>17638</v>
      </c>
      <c r="K2640" t="s">
        <v>17639</v>
      </c>
      <c r="M2640" t="s">
        <v>4629</v>
      </c>
      <c r="N2640" t="s">
        <v>4526</v>
      </c>
      <c r="O2640">
        <v>85009</v>
      </c>
      <c r="P2640" t="s">
        <v>50</v>
      </c>
      <c r="U2640" s="1">
        <v>44168</v>
      </c>
      <c r="V2640" s="1">
        <v>44168</v>
      </c>
      <c r="AC2640" t="s">
        <v>53</v>
      </c>
      <c r="AD2640">
        <v>2969509981</v>
      </c>
      <c r="AE2640" s="1">
        <v>38343.493055555555</v>
      </c>
      <c r="AG2640" t="s">
        <v>17640</v>
      </c>
      <c r="AH2640" t="s">
        <v>51</v>
      </c>
      <c r="AJ2640" t="s">
        <v>53</v>
      </c>
      <c r="AO2640" t="s">
        <v>8142</v>
      </c>
    </row>
    <row r="2641" spans="1:43" x14ac:dyDescent="0.35">
      <c r="A2641" t="s">
        <v>17641</v>
      </c>
      <c r="B2641" t="s">
        <v>903</v>
      </c>
      <c r="C2641" t="s">
        <v>587</v>
      </c>
      <c r="F2641" t="s">
        <v>17642</v>
      </c>
      <c r="G2641">
        <v>3618273920</v>
      </c>
      <c r="H2641" t="s">
        <v>17643</v>
      </c>
      <c r="I2641" t="s">
        <v>200</v>
      </c>
      <c r="J2641" t="s">
        <v>17644</v>
      </c>
      <c r="K2641" t="s">
        <v>17645</v>
      </c>
      <c r="M2641" t="s">
        <v>17646</v>
      </c>
      <c r="N2641" t="s">
        <v>798</v>
      </c>
      <c r="O2641">
        <v>79772</v>
      </c>
      <c r="P2641" t="s">
        <v>50</v>
      </c>
      <c r="U2641" s="1">
        <v>44168</v>
      </c>
      <c r="V2641" s="1">
        <v>44168</v>
      </c>
      <c r="W2641" s="1">
        <v>44168.330555555556</v>
      </c>
      <c r="X2641" s="1">
        <v>44168.330555555556</v>
      </c>
      <c r="AC2641" t="s">
        <v>53</v>
      </c>
      <c r="AD2641">
        <v>1000000001</v>
      </c>
      <c r="AE2641" s="1">
        <v>39973.351388888892</v>
      </c>
      <c r="AF2641" t="s">
        <v>3377</v>
      </c>
      <c r="AG2641" t="s">
        <v>17647</v>
      </c>
      <c r="AH2641" t="s">
        <v>51</v>
      </c>
      <c r="AJ2641" t="s">
        <v>53</v>
      </c>
      <c r="AL2641" t="s">
        <v>78</v>
      </c>
      <c r="AO2641" t="s">
        <v>5443</v>
      </c>
      <c r="AP2641" s="1">
        <v>44335.47152777778</v>
      </c>
    </row>
    <row r="2642" spans="1:43" x14ac:dyDescent="0.35">
      <c r="A2642" t="s">
        <v>17648</v>
      </c>
      <c r="B2642" t="s">
        <v>17649</v>
      </c>
      <c r="C2642" t="s">
        <v>879</v>
      </c>
      <c r="F2642" t="s">
        <v>17650</v>
      </c>
      <c r="G2642" t="s">
        <v>17651</v>
      </c>
      <c r="H2642" t="s">
        <v>17652</v>
      </c>
      <c r="I2642" t="s">
        <v>394</v>
      </c>
      <c r="J2642" t="s">
        <v>12660</v>
      </c>
      <c r="K2642" t="s">
        <v>17653</v>
      </c>
      <c r="M2642" t="s">
        <v>1397</v>
      </c>
      <c r="N2642" t="s">
        <v>65</v>
      </c>
      <c r="O2642">
        <v>80401</v>
      </c>
      <c r="P2642" t="s">
        <v>50</v>
      </c>
      <c r="Q2642" t="s">
        <v>502</v>
      </c>
      <c r="S2642" t="s">
        <v>856</v>
      </c>
      <c r="T2642">
        <v>18163</v>
      </c>
      <c r="U2642" s="1">
        <v>40939.459722222222</v>
      </c>
      <c r="V2642" s="1">
        <v>44168.539583333331</v>
      </c>
      <c r="W2642" s="1">
        <v>40947.388194444444</v>
      </c>
      <c r="X2642" s="1">
        <v>41052.300694444442</v>
      </c>
      <c r="AC2642" t="s">
        <v>53</v>
      </c>
      <c r="AD2642">
        <v>2969549151</v>
      </c>
      <c r="AE2642" s="1">
        <v>40212.38958333333</v>
      </c>
      <c r="AF2642" t="s">
        <v>17654</v>
      </c>
      <c r="AG2642" t="s">
        <v>17655</v>
      </c>
      <c r="AH2642" t="s">
        <v>53</v>
      </c>
      <c r="AJ2642" t="s">
        <v>53</v>
      </c>
      <c r="AL2642" t="s">
        <v>78</v>
      </c>
      <c r="AO2642" t="s">
        <v>54</v>
      </c>
      <c r="AP2642" s="1">
        <v>45181.509027777778</v>
      </c>
    </row>
    <row r="2643" spans="1:43" x14ac:dyDescent="0.35">
      <c r="A2643" t="s">
        <v>17656</v>
      </c>
      <c r="B2643" t="s">
        <v>17657</v>
      </c>
      <c r="C2643" t="s">
        <v>17658</v>
      </c>
      <c r="F2643">
        <f>1719-553-7114</f>
        <v>-5948</v>
      </c>
      <c r="H2643" t="s">
        <v>17656</v>
      </c>
      <c r="J2643" t="s">
        <v>17659</v>
      </c>
      <c r="N2643" t="s">
        <v>287</v>
      </c>
      <c r="O2643">
        <v>81004</v>
      </c>
      <c r="P2643" t="s">
        <v>50</v>
      </c>
      <c r="U2643" s="1">
        <v>44170</v>
      </c>
      <c r="V2643" s="1">
        <v>44170</v>
      </c>
      <c r="W2643" s="1">
        <v>44170.731249999997</v>
      </c>
      <c r="X2643" s="1">
        <v>44170.731249999997</v>
      </c>
      <c r="AC2643" t="s">
        <v>53</v>
      </c>
      <c r="AD2643">
        <v>2970028872</v>
      </c>
      <c r="AE2643" s="1">
        <v>44172.396527777775</v>
      </c>
      <c r="AF2643" t="s">
        <v>17660</v>
      </c>
      <c r="AG2643" t="s">
        <v>17661</v>
      </c>
      <c r="AH2643" t="s">
        <v>51</v>
      </c>
      <c r="AJ2643" t="s">
        <v>53</v>
      </c>
      <c r="AL2643" t="s">
        <v>78</v>
      </c>
      <c r="AO2643" t="s">
        <v>8142</v>
      </c>
    </row>
    <row r="2644" spans="1:43" x14ac:dyDescent="0.35">
      <c r="A2644" t="s">
        <v>17662</v>
      </c>
      <c r="B2644" t="s">
        <v>17663</v>
      </c>
      <c r="C2644" t="s">
        <v>748</v>
      </c>
      <c r="F2644">
        <v>9154918456</v>
      </c>
      <c r="H2644" t="s">
        <v>17662</v>
      </c>
      <c r="J2644" t="s">
        <v>17664</v>
      </c>
      <c r="K2644" t="s">
        <v>17665</v>
      </c>
      <c r="M2644" t="s">
        <v>753</v>
      </c>
      <c r="N2644" t="s">
        <v>798</v>
      </c>
      <c r="O2644">
        <v>79927</v>
      </c>
      <c r="P2644" t="s">
        <v>50</v>
      </c>
      <c r="U2644" s="1">
        <v>44170</v>
      </c>
      <c r="V2644" s="1">
        <v>44170</v>
      </c>
      <c r="W2644" s="1">
        <v>44170.42083333333</v>
      </c>
      <c r="X2644" s="1">
        <v>44170.42083333333</v>
      </c>
      <c r="AC2644" t="s">
        <v>51</v>
      </c>
      <c r="AD2644">
        <v>1000000001</v>
      </c>
      <c r="AE2644" s="1">
        <v>39973.351388888892</v>
      </c>
      <c r="AF2644" t="s">
        <v>3377</v>
      </c>
      <c r="AG2644" t="s">
        <v>17666</v>
      </c>
      <c r="AH2644" t="s">
        <v>51</v>
      </c>
      <c r="AJ2644" t="s">
        <v>53</v>
      </c>
      <c r="AL2644" t="s">
        <v>78</v>
      </c>
      <c r="AO2644" t="s">
        <v>5443</v>
      </c>
      <c r="AP2644" s="1">
        <v>45418.236111111109</v>
      </c>
      <c r="AQ2644" s="1">
        <v>44241.419444444444</v>
      </c>
    </row>
    <row r="2645" spans="1:43" x14ac:dyDescent="0.35">
      <c r="A2645" t="s">
        <v>17667</v>
      </c>
      <c r="B2645" t="s">
        <v>5050</v>
      </c>
      <c r="C2645" t="s">
        <v>89</v>
      </c>
      <c r="F2645" t="s">
        <v>17668</v>
      </c>
      <c r="H2645" t="s">
        <v>17667</v>
      </c>
      <c r="J2645" t="s">
        <v>17231</v>
      </c>
      <c r="P2645" t="s">
        <v>50</v>
      </c>
      <c r="U2645" s="1">
        <v>44172</v>
      </c>
      <c r="V2645" s="1">
        <v>44172</v>
      </c>
      <c r="AC2645" t="s">
        <v>53</v>
      </c>
      <c r="AD2645">
        <v>2969537768</v>
      </c>
      <c r="AE2645" s="1">
        <v>39794.362500000003</v>
      </c>
      <c r="AG2645" t="s">
        <v>17669</v>
      </c>
      <c r="AH2645" t="s">
        <v>51</v>
      </c>
      <c r="AJ2645" t="s">
        <v>53</v>
      </c>
      <c r="AO2645" t="s">
        <v>8142</v>
      </c>
    </row>
    <row r="2646" spans="1:43" x14ac:dyDescent="0.35">
      <c r="A2646" t="s">
        <v>17670</v>
      </c>
      <c r="B2646" t="s">
        <v>17671</v>
      </c>
      <c r="C2646" t="s">
        <v>1052</v>
      </c>
      <c r="F2646" t="s">
        <v>17672</v>
      </c>
      <c r="H2646" t="s">
        <v>17673</v>
      </c>
      <c r="J2646" t="s">
        <v>5239</v>
      </c>
      <c r="K2646" t="s">
        <v>17674</v>
      </c>
      <c r="M2646" t="s">
        <v>2783</v>
      </c>
      <c r="N2646" t="s">
        <v>798</v>
      </c>
      <c r="O2646">
        <v>77024</v>
      </c>
      <c r="P2646" t="s">
        <v>50</v>
      </c>
      <c r="U2646" s="1">
        <v>44172</v>
      </c>
      <c r="V2646" s="1">
        <v>44172</v>
      </c>
      <c r="W2646" s="1">
        <v>44174.379166666666</v>
      </c>
      <c r="X2646" s="1">
        <v>44174.379166666666</v>
      </c>
      <c r="AC2646" t="s">
        <v>53</v>
      </c>
      <c r="AD2646">
        <v>2969475162</v>
      </c>
      <c r="AE2646" s="1">
        <v>37147</v>
      </c>
      <c r="AF2646" t="s">
        <v>5221</v>
      </c>
      <c r="AG2646" t="s">
        <v>17675</v>
      </c>
      <c r="AH2646" t="s">
        <v>51</v>
      </c>
      <c r="AJ2646" t="s">
        <v>53</v>
      </c>
      <c r="AL2646" t="s">
        <v>78</v>
      </c>
      <c r="AO2646" t="s">
        <v>5443</v>
      </c>
    </row>
    <row r="2647" spans="1:43" x14ac:dyDescent="0.35">
      <c r="A2647" t="s">
        <v>17676</v>
      </c>
      <c r="B2647" t="s">
        <v>17677</v>
      </c>
      <c r="C2647" t="s">
        <v>17678</v>
      </c>
      <c r="F2647" t="s">
        <v>17679</v>
      </c>
      <c r="H2647" t="s">
        <v>17680</v>
      </c>
      <c r="I2647" t="s">
        <v>394</v>
      </c>
      <c r="J2647" t="s">
        <v>6806</v>
      </c>
      <c r="K2647" t="s">
        <v>17681</v>
      </c>
      <c r="M2647" t="s">
        <v>5822</v>
      </c>
      <c r="N2647" t="s">
        <v>65</v>
      </c>
      <c r="O2647">
        <v>80109</v>
      </c>
      <c r="P2647" t="s">
        <v>50</v>
      </c>
      <c r="Q2647" t="s">
        <v>502</v>
      </c>
      <c r="R2647" t="s">
        <v>17682</v>
      </c>
      <c r="S2647" t="s">
        <v>856</v>
      </c>
      <c r="T2647">
        <v>26970</v>
      </c>
      <c r="U2647" s="1">
        <v>37166.661111111112</v>
      </c>
      <c r="V2647" s="1">
        <v>44172.345833333333</v>
      </c>
      <c r="W2647" s="1">
        <v>37167.588194444441</v>
      </c>
      <c r="X2647" s="1">
        <v>43586.461805555555</v>
      </c>
      <c r="Y2647" s="1">
        <v>42598.751388888886</v>
      </c>
      <c r="AC2647" t="s">
        <v>53</v>
      </c>
      <c r="AD2647">
        <v>2969475430</v>
      </c>
      <c r="AE2647" s="1">
        <v>37166.661111111112</v>
      </c>
      <c r="AF2647" t="s">
        <v>6808</v>
      </c>
      <c r="AG2647" t="s">
        <v>17683</v>
      </c>
      <c r="AH2647" t="s">
        <v>53</v>
      </c>
      <c r="AJ2647" t="s">
        <v>53</v>
      </c>
      <c r="AL2647" t="s">
        <v>68</v>
      </c>
      <c r="AO2647" t="s">
        <v>54</v>
      </c>
      <c r="AP2647" s="1">
        <v>44412.363194444442</v>
      </c>
      <c r="AQ2647" s="1">
        <v>43130.759027777778</v>
      </c>
    </row>
    <row r="2648" spans="1:43" x14ac:dyDescent="0.35">
      <c r="A2648" t="s">
        <v>17684</v>
      </c>
      <c r="B2648" t="s">
        <v>17685</v>
      </c>
      <c r="C2648" t="s">
        <v>17686</v>
      </c>
      <c r="F2648" t="s">
        <v>17687</v>
      </c>
      <c r="H2648" t="s">
        <v>17688</v>
      </c>
      <c r="I2648" t="s">
        <v>101</v>
      </c>
      <c r="J2648" t="s">
        <v>17689</v>
      </c>
      <c r="K2648" t="s">
        <v>17690</v>
      </c>
      <c r="M2648" t="s">
        <v>159</v>
      </c>
      <c r="N2648" t="s">
        <v>65</v>
      </c>
      <c r="O2648">
        <v>80903</v>
      </c>
      <c r="P2648" t="s">
        <v>50</v>
      </c>
      <c r="U2648" s="1">
        <v>44172.411111111112</v>
      </c>
      <c r="V2648" s="1">
        <v>44172.411111111112</v>
      </c>
      <c r="W2648" s="1">
        <v>44172.411805555559</v>
      </c>
      <c r="X2648" s="1">
        <v>44172.411805555559</v>
      </c>
      <c r="AC2648" t="s">
        <v>53</v>
      </c>
      <c r="AD2648">
        <v>2969979198</v>
      </c>
      <c r="AE2648" s="1">
        <v>43997.318055555559</v>
      </c>
      <c r="AF2648" t="s">
        <v>17691</v>
      </c>
      <c r="AG2648" t="s">
        <v>17692</v>
      </c>
      <c r="AH2648" t="s">
        <v>53</v>
      </c>
      <c r="AJ2648" t="s">
        <v>53</v>
      </c>
      <c r="AK2648" t="s">
        <v>7072</v>
      </c>
      <c r="AL2648" t="s">
        <v>78</v>
      </c>
      <c r="AO2648" t="s">
        <v>54</v>
      </c>
      <c r="AP2648" s="1">
        <v>44172.415277777778</v>
      </c>
    </row>
    <row r="2649" spans="1:43" x14ac:dyDescent="0.35">
      <c r="A2649" t="s">
        <v>17693</v>
      </c>
      <c r="B2649" t="s">
        <v>17694</v>
      </c>
      <c r="C2649" t="s">
        <v>10684</v>
      </c>
      <c r="D2649">
        <v>68341</v>
      </c>
      <c r="F2649">
        <v>9708338505</v>
      </c>
      <c r="H2649" t="s">
        <v>17695</v>
      </c>
      <c r="I2649" t="s">
        <v>179</v>
      </c>
      <c r="J2649" t="s">
        <v>17696</v>
      </c>
      <c r="K2649" t="s">
        <v>17697</v>
      </c>
      <c r="M2649" t="s">
        <v>17698</v>
      </c>
      <c r="N2649" t="s">
        <v>468</v>
      </c>
      <c r="O2649">
        <v>80524</v>
      </c>
      <c r="P2649" t="s">
        <v>50</v>
      </c>
      <c r="U2649" s="1">
        <v>44172.45208333333</v>
      </c>
      <c r="V2649" s="1">
        <v>44172.45208333333</v>
      </c>
      <c r="W2649" s="1">
        <v>44174.374305555553</v>
      </c>
      <c r="X2649" s="1">
        <v>44174.374305555553</v>
      </c>
      <c r="AC2649" t="s">
        <v>53</v>
      </c>
      <c r="AD2649">
        <v>2970029680</v>
      </c>
      <c r="AE2649" s="1">
        <v>44174.374305555553</v>
      </c>
      <c r="AF2649" t="s">
        <v>17699</v>
      </c>
      <c r="AG2649" t="s">
        <v>17700</v>
      </c>
      <c r="AH2649" t="s">
        <v>53</v>
      </c>
      <c r="AJ2649" t="s">
        <v>53</v>
      </c>
      <c r="AK2649" t="s">
        <v>8166</v>
      </c>
      <c r="AL2649" t="s">
        <v>78</v>
      </c>
      <c r="AO2649" t="s">
        <v>54</v>
      </c>
      <c r="AP2649" s="1">
        <v>44174.400000000001</v>
      </c>
    </row>
    <row r="2650" spans="1:43" x14ac:dyDescent="0.35">
      <c r="A2650" t="s">
        <v>17701</v>
      </c>
      <c r="B2650" t="s">
        <v>11910</v>
      </c>
      <c r="C2650" t="s">
        <v>2923</v>
      </c>
      <c r="F2650" t="s">
        <v>17702</v>
      </c>
      <c r="G2650" t="s">
        <v>17703</v>
      </c>
      <c r="H2650" t="s">
        <v>17704</v>
      </c>
      <c r="I2650" t="s">
        <v>780</v>
      </c>
      <c r="J2650" t="s">
        <v>352</v>
      </c>
      <c r="K2650" t="s">
        <v>17705</v>
      </c>
      <c r="M2650" t="s">
        <v>129</v>
      </c>
      <c r="N2650" t="s">
        <v>65</v>
      </c>
      <c r="O2650">
        <v>81005</v>
      </c>
      <c r="P2650" t="s">
        <v>50</v>
      </c>
      <c r="U2650" s="1">
        <v>44172.65</v>
      </c>
      <c r="V2650" s="1">
        <v>44172.65</v>
      </c>
      <c r="W2650" s="1">
        <v>44173.318055555559</v>
      </c>
      <c r="X2650" s="1">
        <v>44173.318055555559</v>
      </c>
      <c r="AC2650" t="s">
        <v>53</v>
      </c>
      <c r="AD2650">
        <v>2969723035</v>
      </c>
      <c r="AE2650" s="1">
        <v>42767.491666666669</v>
      </c>
      <c r="AF2650" t="s">
        <v>17706</v>
      </c>
      <c r="AG2650" t="s">
        <v>17707</v>
      </c>
      <c r="AH2650" t="s">
        <v>53</v>
      </c>
      <c r="AJ2650" t="s">
        <v>53</v>
      </c>
      <c r="AK2650" t="s">
        <v>17708</v>
      </c>
      <c r="AL2650" t="s">
        <v>78</v>
      </c>
      <c r="AO2650" t="s">
        <v>54</v>
      </c>
    </row>
    <row r="2651" spans="1:43" x14ac:dyDescent="0.35">
      <c r="A2651" t="s">
        <v>17709</v>
      </c>
      <c r="B2651" t="s">
        <v>10425</v>
      </c>
      <c r="C2651" t="s">
        <v>678</v>
      </c>
      <c r="F2651" t="s">
        <v>17710</v>
      </c>
      <c r="H2651" t="s">
        <v>17711</v>
      </c>
      <c r="J2651" t="s">
        <v>15851</v>
      </c>
      <c r="K2651" t="s">
        <v>17712</v>
      </c>
      <c r="M2651" t="s">
        <v>2490</v>
      </c>
      <c r="N2651" t="s">
        <v>7021</v>
      </c>
      <c r="O2651" t="s">
        <v>17713</v>
      </c>
      <c r="P2651" t="s">
        <v>50</v>
      </c>
      <c r="U2651" s="1">
        <v>44173</v>
      </c>
      <c r="V2651" s="1">
        <v>44173</v>
      </c>
      <c r="AC2651" t="s">
        <v>53</v>
      </c>
      <c r="AD2651">
        <v>2969736018</v>
      </c>
      <c r="AE2651" s="1">
        <v>42851.4</v>
      </c>
      <c r="AG2651" t="s">
        <v>17714</v>
      </c>
      <c r="AH2651" t="s">
        <v>51</v>
      </c>
      <c r="AJ2651" t="s">
        <v>53</v>
      </c>
      <c r="AO2651" t="s">
        <v>8142</v>
      </c>
    </row>
    <row r="2652" spans="1:43" x14ac:dyDescent="0.35">
      <c r="A2652" t="s">
        <v>17715</v>
      </c>
      <c r="B2652" t="s">
        <v>17716</v>
      </c>
      <c r="C2652" t="s">
        <v>17717</v>
      </c>
      <c r="F2652" t="s">
        <v>17718</v>
      </c>
      <c r="H2652" t="s">
        <v>17715</v>
      </c>
      <c r="J2652" t="s">
        <v>1910</v>
      </c>
      <c r="P2652" t="s">
        <v>50</v>
      </c>
      <c r="U2652" s="1">
        <v>44173</v>
      </c>
      <c r="V2652" s="1">
        <v>44173</v>
      </c>
      <c r="AC2652" t="s">
        <v>53</v>
      </c>
      <c r="AD2652">
        <v>2969735272</v>
      </c>
      <c r="AE2652" s="1">
        <v>42845.40902777778</v>
      </c>
      <c r="AG2652" t="s">
        <v>17719</v>
      </c>
      <c r="AH2652" t="s">
        <v>51</v>
      </c>
      <c r="AJ2652" t="s">
        <v>53</v>
      </c>
      <c r="AO2652" t="s">
        <v>8142</v>
      </c>
    </row>
    <row r="2653" spans="1:43" x14ac:dyDescent="0.35">
      <c r="A2653" t="s">
        <v>17720</v>
      </c>
      <c r="B2653" t="s">
        <v>9192</v>
      </c>
      <c r="C2653" t="s">
        <v>17721</v>
      </c>
      <c r="F2653" t="s">
        <v>17722</v>
      </c>
      <c r="H2653" t="s">
        <v>17723</v>
      </c>
      <c r="I2653" t="s">
        <v>179</v>
      </c>
      <c r="J2653" t="s">
        <v>491</v>
      </c>
      <c r="K2653" t="s">
        <v>17724</v>
      </c>
      <c r="M2653" t="s">
        <v>17725</v>
      </c>
      <c r="N2653" t="s">
        <v>13648</v>
      </c>
      <c r="O2653" t="s">
        <v>17726</v>
      </c>
      <c r="P2653" t="s">
        <v>4438</v>
      </c>
      <c r="U2653" s="1">
        <v>44173</v>
      </c>
      <c r="V2653" s="1">
        <v>44173</v>
      </c>
      <c r="AC2653" t="s">
        <v>53</v>
      </c>
      <c r="AD2653">
        <v>2969472760</v>
      </c>
      <c r="AE2653" s="1">
        <v>36916.71597222222</v>
      </c>
      <c r="AG2653" t="s">
        <v>17727</v>
      </c>
      <c r="AH2653" t="s">
        <v>51</v>
      </c>
      <c r="AJ2653" t="s">
        <v>53</v>
      </c>
      <c r="AO2653" t="s">
        <v>8142</v>
      </c>
    </row>
    <row r="2654" spans="1:43" x14ac:dyDescent="0.35">
      <c r="A2654" t="s">
        <v>17728</v>
      </c>
      <c r="B2654" t="s">
        <v>16489</v>
      </c>
      <c r="C2654" t="s">
        <v>7355</v>
      </c>
      <c r="D2654" t="s">
        <v>17729</v>
      </c>
      <c r="F2654" t="s">
        <v>17730</v>
      </c>
      <c r="G2654">
        <v>9708191924</v>
      </c>
      <c r="H2654" t="s">
        <v>17731</v>
      </c>
      <c r="I2654" t="s">
        <v>179</v>
      </c>
      <c r="J2654" t="s">
        <v>17732</v>
      </c>
      <c r="K2654" t="s">
        <v>17733</v>
      </c>
      <c r="L2654" t="s">
        <v>17734</v>
      </c>
      <c r="M2654" t="s">
        <v>11450</v>
      </c>
      <c r="N2654" t="s">
        <v>65</v>
      </c>
      <c r="O2654">
        <v>81639</v>
      </c>
      <c r="P2654" t="s">
        <v>50</v>
      </c>
      <c r="U2654" s="1">
        <v>44173.45</v>
      </c>
      <c r="V2654" s="1">
        <v>44173.45</v>
      </c>
      <c r="W2654" s="1">
        <v>44173.461805555555</v>
      </c>
      <c r="X2654" s="1">
        <v>44173.461805555555</v>
      </c>
      <c r="AC2654" t="s">
        <v>53</v>
      </c>
      <c r="AD2654">
        <v>2970006562</v>
      </c>
      <c r="AE2654" s="1">
        <v>44082.540972222225</v>
      </c>
      <c r="AF2654" t="s">
        <v>17735</v>
      </c>
      <c r="AG2654" t="s">
        <v>17736</v>
      </c>
      <c r="AH2654" t="s">
        <v>53</v>
      </c>
      <c r="AJ2654" t="s">
        <v>53</v>
      </c>
      <c r="AK2654" t="s">
        <v>14048</v>
      </c>
      <c r="AL2654" t="s">
        <v>78</v>
      </c>
      <c r="AO2654" t="s">
        <v>54</v>
      </c>
    </row>
    <row r="2655" spans="1:43" x14ac:dyDescent="0.35">
      <c r="A2655" t="s">
        <v>17737</v>
      </c>
      <c r="B2655" t="s">
        <v>17738</v>
      </c>
      <c r="C2655" t="s">
        <v>952</v>
      </c>
      <c r="F2655" t="s">
        <v>17739</v>
      </c>
      <c r="H2655" t="s">
        <v>17740</v>
      </c>
      <c r="I2655" t="s">
        <v>179</v>
      </c>
      <c r="J2655" t="s">
        <v>13430</v>
      </c>
      <c r="P2655" t="s">
        <v>50</v>
      </c>
      <c r="U2655" s="1">
        <v>44174</v>
      </c>
      <c r="V2655" s="1">
        <v>44174</v>
      </c>
      <c r="AC2655" t="s">
        <v>53</v>
      </c>
      <c r="AD2655">
        <v>2969551137</v>
      </c>
      <c r="AE2655" s="1">
        <v>40288.591666666667</v>
      </c>
      <c r="AG2655" t="s">
        <v>17741</v>
      </c>
      <c r="AH2655" t="s">
        <v>51</v>
      </c>
      <c r="AJ2655" t="s">
        <v>53</v>
      </c>
      <c r="AO2655" t="s">
        <v>8142</v>
      </c>
    </row>
    <row r="2656" spans="1:43" x14ac:dyDescent="0.35">
      <c r="A2656" t="s">
        <v>17742</v>
      </c>
      <c r="B2656" t="s">
        <v>17743</v>
      </c>
      <c r="C2656" t="s">
        <v>17744</v>
      </c>
      <c r="F2656" t="s">
        <v>17745</v>
      </c>
      <c r="H2656" t="s">
        <v>17742</v>
      </c>
      <c r="J2656" t="s">
        <v>1014</v>
      </c>
      <c r="P2656" t="s">
        <v>50</v>
      </c>
      <c r="U2656" s="1">
        <v>44174</v>
      </c>
      <c r="V2656" s="1">
        <v>44174</v>
      </c>
      <c r="W2656" s="1">
        <v>44174.306944444441</v>
      </c>
      <c r="X2656" s="1">
        <v>44174.306944444441</v>
      </c>
      <c r="AC2656" t="s">
        <v>53</v>
      </c>
      <c r="AD2656">
        <v>2969480780</v>
      </c>
      <c r="AE2656" s="1">
        <v>37467</v>
      </c>
      <c r="AF2656" t="s">
        <v>17746</v>
      </c>
      <c r="AG2656" t="s">
        <v>17747</v>
      </c>
      <c r="AH2656" t="s">
        <v>51</v>
      </c>
      <c r="AJ2656" t="s">
        <v>53</v>
      </c>
      <c r="AL2656" t="s">
        <v>78</v>
      </c>
      <c r="AO2656" t="s">
        <v>8142</v>
      </c>
    </row>
    <row r="2657" spans="1:43" x14ac:dyDescent="0.35">
      <c r="A2657" t="s">
        <v>17748</v>
      </c>
      <c r="B2657" t="s">
        <v>7875</v>
      </c>
      <c r="C2657" t="s">
        <v>17749</v>
      </c>
      <c r="F2657" t="s">
        <v>17750</v>
      </c>
      <c r="H2657" t="s">
        <v>17748</v>
      </c>
      <c r="J2657" t="s">
        <v>17751</v>
      </c>
      <c r="K2657" t="s">
        <v>17752</v>
      </c>
      <c r="M2657" t="s">
        <v>4035</v>
      </c>
      <c r="N2657" t="s">
        <v>253</v>
      </c>
      <c r="O2657">
        <v>88415</v>
      </c>
      <c r="P2657" t="s">
        <v>50</v>
      </c>
      <c r="U2657" s="1">
        <v>44174</v>
      </c>
      <c r="V2657" s="1">
        <v>44174</v>
      </c>
      <c r="W2657" s="1">
        <v>44174.640277777777</v>
      </c>
      <c r="X2657" s="1">
        <v>44174.640277777777</v>
      </c>
      <c r="AC2657" t="s">
        <v>53</v>
      </c>
      <c r="AD2657">
        <v>2969516623</v>
      </c>
      <c r="AE2657" s="1">
        <v>38736.63958333333</v>
      </c>
      <c r="AF2657" t="s">
        <v>17753</v>
      </c>
      <c r="AG2657" t="s">
        <v>17754</v>
      </c>
      <c r="AH2657" t="s">
        <v>51</v>
      </c>
      <c r="AJ2657" t="s">
        <v>53</v>
      </c>
      <c r="AL2657" t="s">
        <v>78</v>
      </c>
      <c r="AO2657" t="s">
        <v>5443</v>
      </c>
      <c r="AP2657" s="1">
        <v>44644.60833333333</v>
      </c>
    </row>
    <row r="2658" spans="1:43" x14ac:dyDescent="0.35">
      <c r="A2658" t="s">
        <v>17755</v>
      </c>
      <c r="B2658" t="s">
        <v>17756</v>
      </c>
      <c r="C2658" t="s">
        <v>17757</v>
      </c>
      <c r="F2658">
        <v>6493758938</v>
      </c>
      <c r="H2658" t="s">
        <v>17755</v>
      </c>
      <c r="J2658" t="s">
        <v>17758</v>
      </c>
      <c r="K2658" t="s">
        <v>17759</v>
      </c>
      <c r="L2658" t="s">
        <v>17760</v>
      </c>
      <c r="M2658" t="s">
        <v>17761</v>
      </c>
      <c r="N2658" t="s">
        <v>17762</v>
      </c>
      <c r="O2658">
        <v>2681</v>
      </c>
      <c r="P2658" t="s">
        <v>17763</v>
      </c>
      <c r="U2658" s="1">
        <v>44174</v>
      </c>
      <c r="V2658" s="1">
        <v>44174</v>
      </c>
      <c r="AC2658" t="s">
        <v>53</v>
      </c>
      <c r="AD2658">
        <v>2970068454</v>
      </c>
      <c r="AE2658" s="1">
        <v>44336.777777777781</v>
      </c>
      <c r="AG2658" t="s">
        <v>17764</v>
      </c>
      <c r="AH2658" t="s">
        <v>51</v>
      </c>
      <c r="AJ2658" t="s">
        <v>53</v>
      </c>
      <c r="AO2658" t="s">
        <v>8142</v>
      </c>
    </row>
    <row r="2659" spans="1:43" x14ac:dyDescent="0.35">
      <c r="A2659" t="s">
        <v>17765</v>
      </c>
      <c r="B2659" t="s">
        <v>4903</v>
      </c>
      <c r="C2659" t="s">
        <v>308</v>
      </c>
      <c r="F2659" t="s">
        <v>17766</v>
      </c>
      <c r="H2659" t="s">
        <v>17767</v>
      </c>
      <c r="I2659" t="s">
        <v>415</v>
      </c>
      <c r="J2659" t="s">
        <v>17768</v>
      </c>
      <c r="P2659" t="s">
        <v>4438</v>
      </c>
      <c r="U2659" s="1">
        <v>44174</v>
      </c>
      <c r="V2659" s="1">
        <v>44174</v>
      </c>
      <c r="W2659" s="1">
        <v>44174.595833333333</v>
      </c>
      <c r="X2659" s="1">
        <v>44174.595833333333</v>
      </c>
      <c r="AC2659" t="s">
        <v>53</v>
      </c>
      <c r="AD2659">
        <v>2969477540</v>
      </c>
      <c r="AE2659" s="1">
        <v>37293</v>
      </c>
      <c r="AG2659" t="s">
        <v>17769</v>
      </c>
      <c r="AH2659" t="s">
        <v>51</v>
      </c>
      <c r="AJ2659" t="s">
        <v>53</v>
      </c>
      <c r="AL2659" t="s">
        <v>78</v>
      </c>
      <c r="AO2659" t="s">
        <v>5443</v>
      </c>
      <c r="AP2659" s="1">
        <v>44174.59652777778</v>
      </c>
    </row>
    <row r="2660" spans="1:43" x14ac:dyDescent="0.35">
      <c r="A2660" t="s">
        <v>17770</v>
      </c>
      <c r="B2660" t="s">
        <v>1187</v>
      </c>
      <c r="C2660" t="s">
        <v>17771</v>
      </c>
      <c r="F2660" t="s">
        <v>17772</v>
      </c>
      <c r="H2660" t="s">
        <v>17770</v>
      </c>
      <c r="J2660" t="s">
        <v>445</v>
      </c>
      <c r="K2660" t="s">
        <v>17773</v>
      </c>
      <c r="M2660" t="s">
        <v>137</v>
      </c>
      <c r="N2660" t="s">
        <v>65</v>
      </c>
      <c r="O2660">
        <v>80216</v>
      </c>
      <c r="P2660" t="s">
        <v>50</v>
      </c>
      <c r="U2660" s="1">
        <v>44174</v>
      </c>
      <c r="V2660" s="1">
        <v>44174</v>
      </c>
      <c r="W2660" s="1">
        <v>44174.458333333336</v>
      </c>
      <c r="X2660" s="1">
        <v>44174.458333333336</v>
      </c>
      <c r="AC2660" t="s">
        <v>51</v>
      </c>
      <c r="AD2660">
        <v>2969522468</v>
      </c>
      <c r="AE2660" s="1">
        <v>39090.576388888891</v>
      </c>
      <c r="AF2660" t="s">
        <v>447</v>
      </c>
      <c r="AG2660" t="s">
        <v>17774</v>
      </c>
      <c r="AH2660" t="s">
        <v>51</v>
      </c>
      <c r="AJ2660" t="s">
        <v>53</v>
      </c>
      <c r="AL2660" t="s">
        <v>78</v>
      </c>
      <c r="AO2660" t="s">
        <v>5443</v>
      </c>
      <c r="AP2660" s="1">
        <v>44665.703472222223</v>
      </c>
      <c r="AQ2660" s="1">
        <v>44643.390972222223</v>
      </c>
    </row>
    <row r="2661" spans="1:43" x14ac:dyDescent="0.35">
      <c r="A2661" t="s">
        <v>17775</v>
      </c>
      <c r="B2661" t="s">
        <v>2620</v>
      </c>
      <c r="C2661" t="s">
        <v>115</v>
      </c>
      <c r="D2661" t="s">
        <v>460</v>
      </c>
      <c r="H2661" t="s">
        <v>17776</v>
      </c>
      <c r="I2661" t="s">
        <v>169</v>
      </c>
      <c r="J2661" t="s">
        <v>352</v>
      </c>
      <c r="P2661" t="s">
        <v>50</v>
      </c>
      <c r="U2661" s="1">
        <v>44174.365972222222</v>
      </c>
      <c r="V2661" s="1">
        <v>44174.365972222222</v>
      </c>
      <c r="W2661" s="1">
        <v>44174.370833333334</v>
      </c>
      <c r="X2661" s="1">
        <v>44174.370833333334</v>
      </c>
      <c r="AC2661" t="s">
        <v>53</v>
      </c>
      <c r="AD2661">
        <v>2969723035</v>
      </c>
      <c r="AE2661" s="1">
        <v>42767.491666666669</v>
      </c>
      <c r="AF2661" t="s">
        <v>17706</v>
      </c>
      <c r="AG2661" t="s">
        <v>17777</v>
      </c>
      <c r="AH2661" t="s">
        <v>53</v>
      </c>
      <c r="AJ2661" t="s">
        <v>53</v>
      </c>
      <c r="AK2661" t="s">
        <v>17298</v>
      </c>
      <c r="AL2661" t="s">
        <v>78</v>
      </c>
      <c r="AO2661" t="s">
        <v>54</v>
      </c>
      <c r="AP2661" s="1">
        <v>45168.879166666666</v>
      </c>
      <c r="AQ2661" s="1">
        <v>45084.313888888886</v>
      </c>
    </row>
    <row r="2662" spans="1:43" x14ac:dyDescent="0.35">
      <c r="A2662" t="s">
        <v>17778</v>
      </c>
      <c r="B2662" t="s">
        <v>17779</v>
      </c>
      <c r="C2662" t="s">
        <v>14441</v>
      </c>
      <c r="F2662" t="s">
        <v>17780</v>
      </c>
      <c r="H2662" t="s">
        <v>17781</v>
      </c>
      <c r="I2662" t="s">
        <v>179</v>
      </c>
      <c r="J2662" t="s">
        <v>17782</v>
      </c>
      <c r="K2662" t="s">
        <v>17783</v>
      </c>
      <c r="M2662" t="s">
        <v>17784</v>
      </c>
      <c r="N2662" t="s">
        <v>17785</v>
      </c>
      <c r="O2662">
        <v>85901</v>
      </c>
      <c r="P2662" t="s">
        <v>50</v>
      </c>
      <c r="U2662" s="1">
        <v>44174.503472222219</v>
      </c>
      <c r="V2662" s="1">
        <v>44174.503472222219</v>
      </c>
      <c r="W2662" s="1">
        <v>44186.477777777778</v>
      </c>
      <c r="X2662" s="1">
        <v>44186.477777777778</v>
      </c>
      <c r="AC2662" t="s">
        <v>53</v>
      </c>
      <c r="AD2662">
        <v>2969894786</v>
      </c>
      <c r="AE2662" s="1">
        <v>43648.491666666669</v>
      </c>
      <c r="AG2662" t="s">
        <v>17786</v>
      </c>
      <c r="AH2662" t="s">
        <v>53</v>
      </c>
      <c r="AJ2662" t="s">
        <v>53</v>
      </c>
      <c r="AK2662" t="s">
        <v>8166</v>
      </c>
      <c r="AL2662" t="s">
        <v>78</v>
      </c>
      <c r="AO2662" t="s">
        <v>54</v>
      </c>
      <c r="AP2662" s="1">
        <v>45327.552777777775</v>
      </c>
    </row>
    <row r="2663" spans="1:43" x14ac:dyDescent="0.35">
      <c r="A2663" t="s">
        <v>17787</v>
      </c>
      <c r="B2663" t="s">
        <v>17788</v>
      </c>
      <c r="C2663" t="s">
        <v>16792</v>
      </c>
      <c r="F2663" t="s">
        <v>17789</v>
      </c>
      <c r="H2663" t="s">
        <v>17787</v>
      </c>
      <c r="J2663" t="s">
        <v>10434</v>
      </c>
      <c r="P2663" t="s">
        <v>50</v>
      </c>
      <c r="U2663" s="1">
        <v>44175</v>
      </c>
      <c r="V2663" s="1">
        <v>44175</v>
      </c>
      <c r="AC2663" t="s">
        <v>53</v>
      </c>
      <c r="AD2663">
        <v>2969478809</v>
      </c>
      <c r="AE2663" s="1">
        <v>37358</v>
      </c>
      <c r="AG2663" t="s">
        <v>17790</v>
      </c>
      <c r="AH2663" t="s">
        <v>51</v>
      </c>
      <c r="AJ2663" t="s">
        <v>53</v>
      </c>
      <c r="AO2663" t="s">
        <v>8142</v>
      </c>
    </row>
    <row r="2664" spans="1:43" x14ac:dyDescent="0.35">
      <c r="A2664" t="s">
        <v>17791</v>
      </c>
      <c r="B2664" t="s">
        <v>14519</v>
      </c>
      <c r="C2664" t="s">
        <v>4951</v>
      </c>
      <c r="H2664" t="s">
        <v>17792</v>
      </c>
      <c r="J2664" t="s">
        <v>235</v>
      </c>
      <c r="P2664" t="s">
        <v>50</v>
      </c>
      <c r="U2664" s="1">
        <v>44175</v>
      </c>
      <c r="V2664" s="1">
        <v>44175</v>
      </c>
      <c r="W2664" s="1">
        <v>44175.436111111114</v>
      </c>
      <c r="X2664" s="1">
        <v>44175.436111111114</v>
      </c>
      <c r="AC2664" t="s">
        <v>53</v>
      </c>
      <c r="AD2664">
        <v>2969479529</v>
      </c>
      <c r="AE2664" s="1">
        <v>37399</v>
      </c>
      <c r="AF2664" t="s">
        <v>236</v>
      </c>
      <c r="AG2664" t="s">
        <v>17793</v>
      </c>
      <c r="AH2664" t="s">
        <v>51</v>
      </c>
      <c r="AJ2664" t="s">
        <v>53</v>
      </c>
      <c r="AL2664" t="s">
        <v>78</v>
      </c>
      <c r="AO2664" t="s">
        <v>5443</v>
      </c>
      <c r="AP2664" s="1">
        <v>45476.409722222219</v>
      </c>
      <c r="AQ2664" s="1">
        <v>45435.686111111114</v>
      </c>
    </row>
    <row r="2665" spans="1:43" x14ac:dyDescent="0.35">
      <c r="A2665" t="s">
        <v>17794</v>
      </c>
      <c r="B2665" t="s">
        <v>8178</v>
      </c>
      <c r="C2665" t="s">
        <v>89</v>
      </c>
      <c r="F2665" t="s">
        <v>17795</v>
      </c>
      <c r="H2665" t="s">
        <v>17794</v>
      </c>
      <c r="J2665" t="s">
        <v>3478</v>
      </c>
      <c r="K2665" t="s">
        <v>17796</v>
      </c>
      <c r="M2665" t="s">
        <v>17797</v>
      </c>
      <c r="N2665" t="s">
        <v>7398</v>
      </c>
      <c r="O2665">
        <v>84663</v>
      </c>
      <c r="P2665" t="s">
        <v>50</v>
      </c>
      <c r="U2665" s="1">
        <v>44176</v>
      </c>
      <c r="V2665" s="1">
        <v>44176</v>
      </c>
      <c r="W2665" s="1">
        <v>44176.582638888889</v>
      </c>
      <c r="X2665" s="1">
        <v>44176.582638888889</v>
      </c>
      <c r="AC2665" t="s">
        <v>53</v>
      </c>
      <c r="AD2665">
        <v>2969475096</v>
      </c>
      <c r="AE2665" s="1">
        <v>37141</v>
      </c>
      <c r="AF2665" t="s">
        <v>17798</v>
      </c>
      <c r="AG2665" t="s">
        <v>17799</v>
      </c>
      <c r="AH2665" t="s">
        <v>51</v>
      </c>
      <c r="AJ2665" t="s">
        <v>53</v>
      </c>
      <c r="AL2665" t="s">
        <v>78</v>
      </c>
      <c r="AO2665" t="s">
        <v>8142</v>
      </c>
      <c r="AP2665" s="1">
        <v>45476.486111111109</v>
      </c>
      <c r="AQ2665" s="1">
        <v>45442.737500000003</v>
      </c>
    </row>
    <row r="2666" spans="1:43" x14ac:dyDescent="0.35">
      <c r="A2666" t="s">
        <v>17800</v>
      </c>
      <c r="B2666" t="s">
        <v>17801</v>
      </c>
      <c r="C2666" t="s">
        <v>1052</v>
      </c>
      <c r="F2666" t="s">
        <v>17802</v>
      </c>
      <c r="H2666" t="s">
        <v>17800</v>
      </c>
      <c r="J2666" t="s">
        <v>15415</v>
      </c>
      <c r="K2666" t="s">
        <v>17803</v>
      </c>
      <c r="M2666" t="s">
        <v>17804</v>
      </c>
      <c r="N2666" t="s">
        <v>3849</v>
      </c>
      <c r="O2666">
        <v>60143</v>
      </c>
      <c r="P2666" t="s">
        <v>50</v>
      </c>
      <c r="U2666" s="1">
        <v>44177</v>
      </c>
      <c r="V2666" s="1">
        <v>44177</v>
      </c>
      <c r="AC2666" t="s">
        <v>53</v>
      </c>
      <c r="AD2666">
        <v>2969479264</v>
      </c>
      <c r="AE2666" s="1">
        <v>37386</v>
      </c>
      <c r="AG2666" t="s">
        <v>17805</v>
      </c>
      <c r="AH2666" t="s">
        <v>51</v>
      </c>
      <c r="AJ2666" t="s">
        <v>53</v>
      </c>
      <c r="AO2666" t="s">
        <v>8142</v>
      </c>
    </row>
    <row r="2667" spans="1:43" x14ac:dyDescent="0.35">
      <c r="A2667" t="s">
        <v>17806</v>
      </c>
      <c r="B2667" t="s">
        <v>1817</v>
      </c>
      <c r="C2667" t="s">
        <v>904</v>
      </c>
      <c r="F2667" t="s">
        <v>17807</v>
      </c>
      <c r="H2667" t="s">
        <v>17806</v>
      </c>
      <c r="J2667" t="s">
        <v>17808</v>
      </c>
      <c r="K2667" t="s">
        <v>1821</v>
      </c>
      <c r="M2667" t="s">
        <v>1822</v>
      </c>
      <c r="N2667" t="s">
        <v>213</v>
      </c>
      <c r="O2667" t="s">
        <v>1823</v>
      </c>
      <c r="P2667" t="s">
        <v>50</v>
      </c>
      <c r="U2667" s="1">
        <v>44177</v>
      </c>
      <c r="V2667" s="1">
        <v>44177</v>
      </c>
      <c r="W2667" s="1">
        <v>44177.720833333333</v>
      </c>
      <c r="X2667" s="1">
        <v>44177.720833333333</v>
      </c>
      <c r="AC2667" t="s">
        <v>51</v>
      </c>
      <c r="AD2667">
        <v>2969555138</v>
      </c>
      <c r="AE2667" s="1">
        <v>40434.697916666664</v>
      </c>
      <c r="AF2667" t="s">
        <v>1825</v>
      </c>
      <c r="AG2667" t="s">
        <v>17809</v>
      </c>
      <c r="AH2667" t="s">
        <v>51</v>
      </c>
      <c r="AJ2667" t="s">
        <v>53</v>
      </c>
      <c r="AL2667" t="s">
        <v>68</v>
      </c>
      <c r="AO2667" t="s">
        <v>5443</v>
      </c>
      <c r="AP2667" s="1">
        <v>45476.618055555555</v>
      </c>
      <c r="AQ2667" s="1">
        <v>45126.611111111109</v>
      </c>
    </row>
    <row r="2668" spans="1:43" x14ac:dyDescent="0.35">
      <c r="A2668" t="s">
        <v>17810</v>
      </c>
      <c r="B2668" t="s">
        <v>1312</v>
      </c>
      <c r="C2668" t="s">
        <v>17811</v>
      </c>
      <c r="F2668">
        <f>1208-947-4524</f>
        <v>-4263</v>
      </c>
      <c r="H2668" t="s">
        <v>17812</v>
      </c>
      <c r="J2668" t="s">
        <v>2280</v>
      </c>
      <c r="N2668" t="s">
        <v>8265</v>
      </c>
      <c r="O2668">
        <v>99216</v>
      </c>
      <c r="P2668" t="s">
        <v>50</v>
      </c>
      <c r="U2668" s="1">
        <v>44177</v>
      </c>
      <c r="V2668" s="1">
        <v>44177</v>
      </c>
      <c r="AC2668" t="s">
        <v>53</v>
      </c>
      <c r="AD2668">
        <v>2969479867</v>
      </c>
      <c r="AE2668" s="1">
        <v>37418</v>
      </c>
      <c r="AG2668" t="s">
        <v>17813</v>
      </c>
      <c r="AH2668" t="s">
        <v>51</v>
      </c>
      <c r="AJ2668" t="s">
        <v>53</v>
      </c>
      <c r="AO2668" t="s">
        <v>8142</v>
      </c>
    </row>
    <row r="2669" spans="1:43" x14ac:dyDescent="0.35">
      <c r="A2669" t="s">
        <v>17814</v>
      </c>
      <c r="B2669" t="s">
        <v>17815</v>
      </c>
      <c r="C2669" t="s">
        <v>89</v>
      </c>
      <c r="F2669" t="s">
        <v>17816</v>
      </c>
      <c r="J2669" t="s">
        <v>17817</v>
      </c>
      <c r="O2669">
        <v>80602</v>
      </c>
      <c r="P2669" t="s">
        <v>50</v>
      </c>
      <c r="U2669" s="1">
        <v>44179</v>
      </c>
      <c r="V2669" s="1">
        <v>44179</v>
      </c>
      <c r="W2669" s="1">
        <v>44179.794444444444</v>
      </c>
      <c r="X2669" s="1">
        <v>44179.794444444444</v>
      </c>
      <c r="AC2669" t="s">
        <v>53</v>
      </c>
      <c r="AD2669">
        <v>1000000001</v>
      </c>
      <c r="AE2669" s="1">
        <v>39973.351388888892</v>
      </c>
      <c r="AF2669" t="s">
        <v>3377</v>
      </c>
      <c r="AG2669" t="s">
        <v>17818</v>
      </c>
      <c r="AH2669" t="s">
        <v>51</v>
      </c>
      <c r="AJ2669" t="s">
        <v>53</v>
      </c>
      <c r="AL2669" t="s">
        <v>78</v>
      </c>
      <c r="AO2669" t="s">
        <v>5443</v>
      </c>
      <c r="AP2669" s="1">
        <v>44279.4375</v>
      </c>
      <c r="AQ2669" s="1">
        <v>44183.695833333331</v>
      </c>
    </row>
    <row r="2670" spans="1:43" x14ac:dyDescent="0.35">
      <c r="A2670" t="s">
        <v>17819</v>
      </c>
      <c r="B2670" t="s">
        <v>17820</v>
      </c>
      <c r="C2670" t="s">
        <v>10839</v>
      </c>
      <c r="F2670">
        <v>13039100949</v>
      </c>
      <c r="H2670" t="s">
        <v>17821</v>
      </c>
      <c r="K2670" t="s">
        <v>17822</v>
      </c>
      <c r="M2670" t="s">
        <v>17823</v>
      </c>
      <c r="N2670" t="s">
        <v>287</v>
      </c>
      <c r="O2670">
        <v>81137</v>
      </c>
      <c r="P2670" t="s">
        <v>50</v>
      </c>
      <c r="U2670" s="1">
        <v>44179</v>
      </c>
      <c r="V2670" s="1">
        <v>44179</v>
      </c>
      <c r="W2670" s="1">
        <v>44179.37777777778</v>
      </c>
      <c r="X2670" s="1">
        <v>44179.37777777778</v>
      </c>
      <c r="AC2670" t="s">
        <v>53</v>
      </c>
      <c r="AD2670">
        <v>1000000001</v>
      </c>
      <c r="AE2670" s="1">
        <v>39973.351388888892</v>
      </c>
      <c r="AF2670" t="s">
        <v>3377</v>
      </c>
      <c r="AG2670" t="s">
        <v>17824</v>
      </c>
      <c r="AH2670" t="s">
        <v>51</v>
      </c>
      <c r="AJ2670" t="s">
        <v>53</v>
      </c>
      <c r="AL2670" t="s">
        <v>78</v>
      </c>
      <c r="AO2670" t="s">
        <v>8142</v>
      </c>
      <c r="AP2670" s="1">
        <v>44179.397222222222</v>
      </c>
    </row>
    <row r="2671" spans="1:43" x14ac:dyDescent="0.35">
      <c r="A2671" t="s">
        <v>17825</v>
      </c>
      <c r="B2671" t="s">
        <v>17826</v>
      </c>
      <c r="C2671" t="s">
        <v>106</v>
      </c>
      <c r="F2671" t="s">
        <v>17827</v>
      </c>
      <c r="H2671" t="s">
        <v>17828</v>
      </c>
      <c r="J2671" t="s">
        <v>2953</v>
      </c>
      <c r="P2671" t="s">
        <v>50</v>
      </c>
      <c r="U2671" s="1">
        <v>44179</v>
      </c>
      <c r="V2671" s="1">
        <v>44179</v>
      </c>
      <c r="AC2671" t="s">
        <v>53</v>
      </c>
      <c r="AD2671">
        <v>2969823183</v>
      </c>
      <c r="AE2671" s="1">
        <v>43312.453472222223</v>
      </c>
      <c r="AG2671" t="s">
        <v>17829</v>
      </c>
      <c r="AH2671" t="s">
        <v>51</v>
      </c>
      <c r="AJ2671" t="s">
        <v>53</v>
      </c>
      <c r="AO2671" t="s">
        <v>8142</v>
      </c>
    </row>
    <row r="2672" spans="1:43" x14ac:dyDescent="0.35">
      <c r="A2672" t="s">
        <v>17830</v>
      </c>
      <c r="B2672" t="s">
        <v>17831</v>
      </c>
      <c r="C2672" t="s">
        <v>9007</v>
      </c>
      <c r="F2672" t="s">
        <v>17832</v>
      </c>
      <c r="H2672" t="s">
        <v>17830</v>
      </c>
      <c r="J2672" t="s">
        <v>272</v>
      </c>
      <c r="K2672" t="s">
        <v>10511</v>
      </c>
      <c r="M2672" t="s">
        <v>6922</v>
      </c>
      <c r="N2672" t="s">
        <v>65</v>
      </c>
      <c r="O2672">
        <v>81212</v>
      </c>
      <c r="P2672" t="s">
        <v>50</v>
      </c>
      <c r="U2672" s="1">
        <v>44179</v>
      </c>
      <c r="V2672" s="1">
        <v>44179</v>
      </c>
      <c r="W2672" s="1">
        <v>44179.54583333333</v>
      </c>
      <c r="X2672" s="1">
        <v>44179.54583333333</v>
      </c>
      <c r="AC2672" t="s">
        <v>53</v>
      </c>
      <c r="AD2672">
        <v>2969474461</v>
      </c>
      <c r="AE2672" s="1">
        <v>37104.381944444445</v>
      </c>
      <c r="AF2672" t="s">
        <v>10512</v>
      </c>
      <c r="AG2672" t="s">
        <v>17833</v>
      </c>
      <c r="AH2672" t="s">
        <v>51</v>
      </c>
      <c r="AJ2672" t="s">
        <v>53</v>
      </c>
      <c r="AL2672" t="s">
        <v>78</v>
      </c>
      <c r="AO2672" t="s">
        <v>5443</v>
      </c>
      <c r="AP2672" s="1">
        <v>44200.702777777777</v>
      </c>
    </row>
    <row r="2673" spans="1:43" x14ac:dyDescent="0.35">
      <c r="A2673" t="s">
        <v>10510</v>
      </c>
      <c r="B2673" t="s">
        <v>10508</v>
      </c>
      <c r="C2673" t="s">
        <v>309</v>
      </c>
      <c r="F2673" t="s">
        <v>10509</v>
      </c>
      <c r="H2673" t="s">
        <v>10510</v>
      </c>
      <c r="J2673" t="s">
        <v>272</v>
      </c>
      <c r="K2673" t="s">
        <v>10511</v>
      </c>
      <c r="M2673" t="s">
        <v>6922</v>
      </c>
      <c r="N2673" t="s">
        <v>65</v>
      </c>
      <c r="O2673">
        <v>81212</v>
      </c>
      <c r="P2673" t="s">
        <v>50</v>
      </c>
      <c r="U2673" s="1">
        <v>44179</v>
      </c>
      <c r="V2673" s="1">
        <v>44179</v>
      </c>
      <c r="W2673" s="1">
        <v>44179.543055555558</v>
      </c>
      <c r="X2673" s="1">
        <v>44188.444444444445</v>
      </c>
      <c r="AC2673" t="s">
        <v>51</v>
      </c>
      <c r="AD2673">
        <v>2969474461</v>
      </c>
      <c r="AE2673" s="1">
        <v>37104.381944444445</v>
      </c>
      <c r="AF2673" t="s">
        <v>10512</v>
      </c>
      <c r="AG2673" t="s">
        <v>17834</v>
      </c>
      <c r="AH2673" t="s">
        <v>51</v>
      </c>
      <c r="AJ2673" t="s">
        <v>53</v>
      </c>
      <c r="AL2673" t="s">
        <v>78</v>
      </c>
      <c r="AO2673" t="s">
        <v>5443</v>
      </c>
      <c r="AP2673" s="1">
        <v>44974.313194444447</v>
      </c>
      <c r="AQ2673" s="1">
        <v>44221.561111111114</v>
      </c>
    </row>
    <row r="2674" spans="1:43" x14ac:dyDescent="0.35">
      <c r="A2674" t="s">
        <v>17835</v>
      </c>
      <c r="B2674" t="s">
        <v>17836</v>
      </c>
      <c r="C2674" t="s">
        <v>1829</v>
      </c>
      <c r="F2674">
        <v>13039448382</v>
      </c>
      <c r="H2674" t="s">
        <v>17837</v>
      </c>
      <c r="I2674" t="s">
        <v>415</v>
      </c>
      <c r="J2674" t="s">
        <v>8901</v>
      </c>
      <c r="K2674" t="s">
        <v>17838</v>
      </c>
      <c r="M2674" t="s">
        <v>14535</v>
      </c>
      <c r="N2674" t="s">
        <v>4436</v>
      </c>
      <c r="O2674" t="s">
        <v>17839</v>
      </c>
      <c r="P2674" t="s">
        <v>50</v>
      </c>
      <c r="U2674" s="1">
        <v>44179</v>
      </c>
      <c r="V2674" s="1">
        <v>44179</v>
      </c>
      <c r="W2674" s="1">
        <v>44179.490972222222</v>
      </c>
      <c r="X2674" s="1">
        <v>44179.490972222222</v>
      </c>
      <c r="AC2674" t="s">
        <v>53</v>
      </c>
      <c r="AD2674">
        <v>1000000001</v>
      </c>
      <c r="AE2674" s="1">
        <v>39973.351388888892</v>
      </c>
      <c r="AF2674" t="s">
        <v>3377</v>
      </c>
      <c r="AG2674" t="s">
        <v>17840</v>
      </c>
      <c r="AH2674" t="s">
        <v>51</v>
      </c>
      <c r="AJ2674" t="s">
        <v>53</v>
      </c>
      <c r="AL2674" t="s">
        <v>78</v>
      </c>
      <c r="AO2674" t="s">
        <v>8142</v>
      </c>
      <c r="AP2674" s="1">
        <v>45343.427083333336</v>
      </c>
    </row>
    <row r="2675" spans="1:43" x14ac:dyDescent="0.35">
      <c r="A2675" t="s">
        <v>17841</v>
      </c>
      <c r="B2675" t="s">
        <v>8901</v>
      </c>
      <c r="C2675" t="s">
        <v>17842</v>
      </c>
      <c r="F2675" t="s">
        <v>17843</v>
      </c>
      <c r="H2675" t="s">
        <v>17844</v>
      </c>
      <c r="I2675" t="s">
        <v>179</v>
      </c>
      <c r="J2675" t="s">
        <v>1842</v>
      </c>
      <c r="K2675" t="s">
        <v>17845</v>
      </c>
      <c r="M2675" t="s">
        <v>1333</v>
      </c>
      <c r="N2675" t="s">
        <v>65</v>
      </c>
      <c r="O2675">
        <v>80112</v>
      </c>
      <c r="P2675" t="s">
        <v>50</v>
      </c>
      <c r="U2675" s="1">
        <v>44133.477083333331</v>
      </c>
      <c r="V2675" s="1">
        <v>44179.356944444444</v>
      </c>
      <c r="W2675" s="1">
        <v>44137.499305555553</v>
      </c>
      <c r="X2675" s="1">
        <v>44137.499305555553</v>
      </c>
      <c r="AC2675" t="s">
        <v>53</v>
      </c>
      <c r="AD2675">
        <v>2969475411</v>
      </c>
      <c r="AE2675" s="1">
        <v>37166.661111111112</v>
      </c>
      <c r="AF2675" t="s">
        <v>1844</v>
      </c>
      <c r="AG2675" t="s">
        <v>17846</v>
      </c>
      <c r="AH2675" t="s">
        <v>53</v>
      </c>
      <c r="AJ2675" t="s">
        <v>53</v>
      </c>
      <c r="AK2675" t="s">
        <v>8166</v>
      </c>
      <c r="AL2675" t="s">
        <v>78</v>
      </c>
      <c r="AO2675" t="s">
        <v>54</v>
      </c>
      <c r="AP2675" s="1">
        <v>44862.675000000003</v>
      </c>
      <c r="AQ2675" s="1">
        <v>44862.680555555555</v>
      </c>
    </row>
    <row r="2676" spans="1:43" x14ac:dyDescent="0.35">
      <c r="A2676" t="s">
        <v>17847</v>
      </c>
      <c r="B2676" t="s">
        <v>17848</v>
      </c>
      <c r="C2676" t="s">
        <v>17849</v>
      </c>
      <c r="F2676" t="s">
        <v>17850</v>
      </c>
      <c r="H2676" t="s">
        <v>17851</v>
      </c>
      <c r="I2676" t="s">
        <v>394</v>
      </c>
      <c r="J2676" t="s">
        <v>2667</v>
      </c>
      <c r="K2676" t="s">
        <v>17852</v>
      </c>
      <c r="M2676" t="s">
        <v>159</v>
      </c>
      <c r="N2676" t="s">
        <v>326</v>
      </c>
      <c r="O2676" t="s">
        <v>17853</v>
      </c>
      <c r="P2676" t="s">
        <v>50</v>
      </c>
      <c r="U2676" s="1">
        <v>44179.390277777777</v>
      </c>
      <c r="V2676" s="1">
        <v>44179.390277777777</v>
      </c>
      <c r="AC2676" t="s">
        <v>53</v>
      </c>
      <c r="AD2676">
        <v>2969475420</v>
      </c>
      <c r="AE2676" s="1">
        <v>37166.661111111112</v>
      </c>
      <c r="AG2676" t="s">
        <v>17854</v>
      </c>
      <c r="AH2676" t="s">
        <v>53</v>
      </c>
      <c r="AJ2676" t="s">
        <v>53</v>
      </c>
      <c r="AK2676" t="s">
        <v>17298</v>
      </c>
      <c r="AO2676" t="s">
        <v>54</v>
      </c>
    </row>
    <row r="2677" spans="1:43" x14ac:dyDescent="0.35">
      <c r="A2677" t="s">
        <v>17855</v>
      </c>
      <c r="B2677" t="s">
        <v>1440</v>
      </c>
      <c r="C2677" t="s">
        <v>888</v>
      </c>
      <c r="F2677" t="s">
        <v>17856</v>
      </c>
      <c r="H2677" t="s">
        <v>17855</v>
      </c>
      <c r="J2677" t="s">
        <v>5217</v>
      </c>
      <c r="K2677" t="s">
        <v>17857</v>
      </c>
      <c r="M2677" t="s">
        <v>3053</v>
      </c>
      <c r="N2677" t="s">
        <v>798</v>
      </c>
      <c r="O2677">
        <v>77024</v>
      </c>
      <c r="P2677" t="s">
        <v>50</v>
      </c>
      <c r="U2677" s="1">
        <v>44180</v>
      </c>
      <c r="V2677" s="1">
        <v>44180</v>
      </c>
      <c r="W2677" s="1">
        <v>44181.402777777781</v>
      </c>
      <c r="X2677" s="1">
        <v>44181.402777777781</v>
      </c>
      <c r="AC2677" t="s">
        <v>53</v>
      </c>
      <c r="AD2677">
        <v>2969475162</v>
      </c>
      <c r="AE2677" s="1">
        <v>37147</v>
      </c>
      <c r="AF2677" t="s">
        <v>5221</v>
      </c>
      <c r="AG2677" t="s">
        <v>17858</v>
      </c>
      <c r="AH2677" t="s">
        <v>51</v>
      </c>
      <c r="AJ2677" t="s">
        <v>53</v>
      </c>
      <c r="AL2677" t="s">
        <v>78</v>
      </c>
      <c r="AO2677" t="s">
        <v>5443</v>
      </c>
      <c r="AP2677" s="1">
        <v>44823.540277777778</v>
      </c>
    </row>
    <row r="2678" spans="1:43" x14ac:dyDescent="0.35">
      <c r="A2678" t="s">
        <v>17859</v>
      </c>
      <c r="B2678" t="s">
        <v>7628</v>
      </c>
      <c r="C2678" t="s">
        <v>11825</v>
      </c>
      <c r="H2678" t="s">
        <v>17860</v>
      </c>
      <c r="J2678" t="s">
        <v>10044</v>
      </c>
      <c r="P2678" t="s">
        <v>50</v>
      </c>
      <c r="U2678" s="1">
        <v>44180</v>
      </c>
      <c r="V2678" s="1">
        <v>44180</v>
      </c>
      <c r="W2678" s="1">
        <v>44180.7</v>
      </c>
      <c r="X2678" s="1">
        <v>44180.7</v>
      </c>
      <c r="AC2678" t="s">
        <v>53</v>
      </c>
      <c r="AD2678">
        <v>2969480024</v>
      </c>
      <c r="AE2678" s="1">
        <v>37427</v>
      </c>
      <c r="AF2678" t="s">
        <v>10045</v>
      </c>
      <c r="AG2678" t="s">
        <v>17861</v>
      </c>
      <c r="AH2678" t="s">
        <v>51</v>
      </c>
      <c r="AJ2678" t="s">
        <v>53</v>
      </c>
      <c r="AL2678" t="s">
        <v>78</v>
      </c>
      <c r="AO2678" t="s">
        <v>5443</v>
      </c>
      <c r="AP2678" s="1">
        <v>44438.695138888892</v>
      </c>
      <c r="AQ2678" s="1">
        <v>44438.714583333334</v>
      </c>
    </row>
    <row r="2679" spans="1:43" x14ac:dyDescent="0.35">
      <c r="A2679" t="s">
        <v>17862</v>
      </c>
      <c r="B2679" t="s">
        <v>17863</v>
      </c>
      <c r="C2679" t="s">
        <v>2073</v>
      </c>
      <c r="H2679" t="s">
        <v>17864</v>
      </c>
      <c r="J2679" t="s">
        <v>10044</v>
      </c>
      <c r="P2679" t="s">
        <v>50</v>
      </c>
      <c r="U2679" s="1">
        <v>44180</v>
      </c>
      <c r="V2679" s="1">
        <v>44180</v>
      </c>
      <c r="W2679" s="1">
        <v>44180.700694444444</v>
      </c>
      <c r="X2679" s="1">
        <v>44180.700694444444</v>
      </c>
      <c r="AC2679" t="s">
        <v>53</v>
      </c>
      <c r="AD2679">
        <v>2969480024</v>
      </c>
      <c r="AE2679" s="1">
        <v>37427</v>
      </c>
      <c r="AF2679" t="s">
        <v>10045</v>
      </c>
      <c r="AG2679" t="s">
        <v>17865</v>
      </c>
      <c r="AH2679" t="s">
        <v>51</v>
      </c>
      <c r="AJ2679" t="s">
        <v>53</v>
      </c>
      <c r="AL2679" t="s">
        <v>78</v>
      </c>
      <c r="AO2679" t="s">
        <v>5443</v>
      </c>
      <c r="AP2679" s="1">
        <v>44180.431944444441</v>
      </c>
    </row>
    <row r="2680" spans="1:43" x14ac:dyDescent="0.35">
      <c r="A2680" t="s">
        <v>17866</v>
      </c>
      <c r="B2680" t="s">
        <v>17867</v>
      </c>
      <c r="C2680" t="s">
        <v>17868</v>
      </c>
      <c r="F2680" t="s">
        <v>17869</v>
      </c>
      <c r="H2680" t="s">
        <v>17870</v>
      </c>
      <c r="I2680" t="s">
        <v>464</v>
      </c>
      <c r="J2680" t="s">
        <v>465</v>
      </c>
      <c r="K2680" t="s">
        <v>2782</v>
      </c>
      <c r="M2680" t="s">
        <v>2783</v>
      </c>
      <c r="N2680" t="s">
        <v>264</v>
      </c>
      <c r="O2680">
        <v>77002</v>
      </c>
      <c r="P2680" t="s">
        <v>50</v>
      </c>
      <c r="U2680" s="1">
        <v>44180</v>
      </c>
      <c r="V2680" s="1">
        <v>44180</v>
      </c>
      <c r="AC2680" t="s">
        <v>53</v>
      </c>
      <c r="AD2680">
        <v>2969543968</v>
      </c>
      <c r="AE2680" s="1">
        <v>40032.470138888886</v>
      </c>
      <c r="AG2680" t="s">
        <v>17871</v>
      </c>
      <c r="AH2680" t="s">
        <v>51</v>
      </c>
      <c r="AJ2680" t="s">
        <v>53</v>
      </c>
      <c r="AO2680" t="s">
        <v>8142</v>
      </c>
    </row>
    <row r="2681" spans="1:43" x14ac:dyDescent="0.35">
      <c r="A2681" t="s">
        <v>17872</v>
      </c>
      <c r="B2681" t="s">
        <v>5826</v>
      </c>
      <c r="C2681" t="s">
        <v>2883</v>
      </c>
      <c r="F2681" t="s">
        <v>17873</v>
      </c>
      <c r="H2681" t="s">
        <v>17874</v>
      </c>
      <c r="I2681" t="s">
        <v>271</v>
      </c>
      <c r="J2681" t="s">
        <v>17875</v>
      </c>
      <c r="K2681" t="s">
        <v>17876</v>
      </c>
      <c r="M2681" t="s">
        <v>3641</v>
      </c>
      <c r="N2681" t="s">
        <v>326</v>
      </c>
      <c r="O2681">
        <v>80543</v>
      </c>
      <c r="P2681" t="s">
        <v>50</v>
      </c>
      <c r="U2681" s="1">
        <v>42688</v>
      </c>
      <c r="V2681" s="1">
        <v>44180.340277777781</v>
      </c>
      <c r="W2681" s="1">
        <v>42688.451388888891</v>
      </c>
      <c r="X2681" s="1">
        <v>42688.451388888891</v>
      </c>
      <c r="AC2681" t="s">
        <v>53</v>
      </c>
      <c r="AD2681">
        <v>2969565392</v>
      </c>
      <c r="AE2681" s="1">
        <v>40766.490972222222</v>
      </c>
      <c r="AF2681" t="s">
        <v>17877</v>
      </c>
      <c r="AG2681" t="s">
        <v>17878</v>
      </c>
      <c r="AH2681" t="s">
        <v>51</v>
      </c>
      <c r="AJ2681" t="s">
        <v>53</v>
      </c>
      <c r="AL2681" t="s">
        <v>78</v>
      </c>
      <c r="AO2681" t="s">
        <v>5443</v>
      </c>
      <c r="AP2681" s="1">
        <v>44489.703472222223</v>
      </c>
    </row>
    <row r="2682" spans="1:43" x14ac:dyDescent="0.35">
      <c r="A2682" t="s">
        <v>17879</v>
      </c>
      <c r="B2682" t="s">
        <v>13250</v>
      </c>
      <c r="C2682" t="s">
        <v>383</v>
      </c>
      <c r="F2682" t="s">
        <v>17880</v>
      </c>
      <c r="H2682" t="s">
        <v>17881</v>
      </c>
      <c r="I2682" t="s">
        <v>394</v>
      </c>
      <c r="J2682" t="s">
        <v>10943</v>
      </c>
      <c r="K2682" t="s">
        <v>17882</v>
      </c>
      <c r="M2682" t="s">
        <v>3894</v>
      </c>
      <c r="N2682" t="s">
        <v>326</v>
      </c>
      <c r="O2682">
        <v>80229</v>
      </c>
      <c r="P2682" t="s">
        <v>50</v>
      </c>
      <c r="U2682" s="1">
        <v>43615.390277777777</v>
      </c>
      <c r="V2682" s="1">
        <v>44180.5625</v>
      </c>
      <c r="W2682" s="1">
        <v>43615.425000000003</v>
      </c>
      <c r="X2682" s="1">
        <v>43615.425000000003</v>
      </c>
      <c r="AC2682" t="s">
        <v>53</v>
      </c>
      <c r="AD2682">
        <v>2969581514</v>
      </c>
      <c r="AE2682" s="1">
        <v>41214.557638888888</v>
      </c>
      <c r="AG2682" t="s">
        <v>17883</v>
      </c>
      <c r="AH2682" t="s">
        <v>53</v>
      </c>
      <c r="AJ2682" t="s">
        <v>53</v>
      </c>
      <c r="AK2682" t="s">
        <v>17884</v>
      </c>
      <c r="AO2682" t="s">
        <v>54</v>
      </c>
    </row>
    <row r="2683" spans="1:43" x14ac:dyDescent="0.35">
      <c r="A2683" t="s">
        <v>17885</v>
      </c>
      <c r="B2683" t="s">
        <v>10721</v>
      </c>
      <c r="C2683" t="s">
        <v>5114</v>
      </c>
      <c r="F2683" t="s">
        <v>17886</v>
      </c>
      <c r="H2683" t="s">
        <v>17885</v>
      </c>
      <c r="J2683" t="s">
        <v>17887</v>
      </c>
      <c r="K2683" t="s">
        <v>17888</v>
      </c>
      <c r="M2683" t="s">
        <v>17889</v>
      </c>
      <c r="N2683" t="s">
        <v>14458</v>
      </c>
      <c r="O2683">
        <v>59752</v>
      </c>
      <c r="P2683" t="s">
        <v>50</v>
      </c>
      <c r="U2683" s="1">
        <v>44181</v>
      </c>
      <c r="V2683" s="1">
        <v>44181</v>
      </c>
      <c r="W2683" s="1">
        <v>45288.707638888889</v>
      </c>
      <c r="X2683" s="1">
        <v>45288.707638888889</v>
      </c>
      <c r="AC2683" t="s">
        <v>53</v>
      </c>
      <c r="AD2683">
        <v>2969723035</v>
      </c>
      <c r="AE2683" s="1">
        <v>42767.491666666669</v>
      </c>
      <c r="AF2683" t="s">
        <v>355</v>
      </c>
      <c r="AG2683" t="s">
        <v>17890</v>
      </c>
      <c r="AH2683" t="s">
        <v>51</v>
      </c>
      <c r="AJ2683" t="s">
        <v>53</v>
      </c>
      <c r="AO2683" t="s">
        <v>8142</v>
      </c>
    </row>
    <row r="2684" spans="1:43" x14ac:dyDescent="0.35">
      <c r="A2684" t="s">
        <v>17891</v>
      </c>
      <c r="B2684" t="s">
        <v>17848</v>
      </c>
      <c r="C2684" t="s">
        <v>17892</v>
      </c>
      <c r="F2684" t="s">
        <v>17893</v>
      </c>
      <c r="H2684" t="s">
        <v>17891</v>
      </c>
      <c r="J2684" t="s">
        <v>395</v>
      </c>
      <c r="P2684" t="s">
        <v>50</v>
      </c>
      <c r="U2684" s="1">
        <v>44181</v>
      </c>
      <c r="V2684" s="1">
        <v>44181</v>
      </c>
      <c r="W2684" s="1">
        <v>44181.255555555559</v>
      </c>
      <c r="X2684" s="1">
        <v>44181.255555555559</v>
      </c>
      <c r="AC2684" t="s">
        <v>53</v>
      </c>
      <c r="AD2684">
        <v>2969513122</v>
      </c>
      <c r="AE2684" s="1">
        <v>38516.644444444442</v>
      </c>
      <c r="AF2684" t="s">
        <v>400</v>
      </c>
      <c r="AG2684" t="s">
        <v>17894</v>
      </c>
      <c r="AH2684" t="s">
        <v>51</v>
      </c>
      <c r="AJ2684" t="s">
        <v>53</v>
      </c>
      <c r="AL2684" t="s">
        <v>78</v>
      </c>
      <c r="AO2684" t="s">
        <v>8142</v>
      </c>
    </row>
    <row r="2685" spans="1:43" x14ac:dyDescent="0.35">
      <c r="A2685" t="s">
        <v>17895</v>
      </c>
      <c r="B2685" t="s">
        <v>17896</v>
      </c>
      <c r="C2685" t="s">
        <v>17897</v>
      </c>
      <c r="F2685">
        <v>447983872821</v>
      </c>
      <c r="H2685" t="s">
        <v>17895</v>
      </c>
      <c r="J2685" t="s">
        <v>17898</v>
      </c>
      <c r="P2685" t="s">
        <v>17899</v>
      </c>
      <c r="U2685" s="1">
        <v>44181</v>
      </c>
      <c r="V2685" s="1">
        <v>44181</v>
      </c>
      <c r="AC2685" t="s">
        <v>53</v>
      </c>
      <c r="AD2685">
        <v>2969833622</v>
      </c>
      <c r="AE2685" s="1">
        <v>43353.716666666667</v>
      </c>
      <c r="AG2685" t="s">
        <v>17900</v>
      </c>
      <c r="AH2685" t="s">
        <v>51</v>
      </c>
      <c r="AJ2685" t="s">
        <v>53</v>
      </c>
      <c r="AO2685" t="s">
        <v>8142</v>
      </c>
    </row>
    <row r="2686" spans="1:43" x14ac:dyDescent="0.35">
      <c r="A2686" t="s">
        <v>17901</v>
      </c>
      <c r="B2686" t="s">
        <v>114</v>
      </c>
      <c r="C2686" t="s">
        <v>17902</v>
      </c>
      <c r="F2686" t="s">
        <v>17903</v>
      </c>
      <c r="H2686" t="s">
        <v>17901</v>
      </c>
      <c r="J2686" t="s">
        <v>1014</v>
      </c>
      <c r="P2686" t="s">
        <v>50</v>
      </c>
      <c r="U2686" s="1">
        <v>44182</v>
      </c>
      <c r="V2686" s="1">
        <v>44182</v>
      </c>
      <c r="AC2686" t="s">
        <v>53</v>
      </c>
      <c r="AD2686">
        <v>2969480780</v>
      </c>
      <c r="AE2686" s="1">
        <v>37467</v>
      </c>
      <c r="AG2686" t="s">
        <v>17904</v>
      </c>
      <c r="AH2686" t="s">
        <v>51</v>
      </c>
      <c r="AJ2686" t="s">
        <v>53</v>
      </c>
      <c r="AO2686" t="s">
        <v>8142</v>
      </c>
    </row>
    <row r="2687" spans="1:43" x14ac:dyDescent="0.35">
      <c r="A2687" t="s">
        <v>17905</v>
      </c>
      <c r="B2687" t="s">
        <v>17906</v>
      </c>
      <c r="C2687" t="s">
        <v>8639</v>
      </c>
      <c r="D2687" t="s">
        <v>437</v>
      </c>
      <c r="F2687" t="s">
        <v>17907</v>
      </c>
      <c r="G2687" t="s">
        <v>17908</v>
      </c>
      <c r="H2687" t="s">
        <v>17909</v>
      </c>
      <c r="I2687" t="s">
        <v>179</v>
      </c>
      <c r="J2687" t="s">
        <v>1551</v>
      </c>
      <c r="K2687" t="s">
        <v>17910</v>
      </c>
      <c r="M2687" t="s">
        <v>1553</v>
      </c>
      <c r="N2687" t="s">
        <v>326</v>
      </c>
      <c r="O2687">
        <v>81201</v>
      </c>
      <c r="P2687" t="s">
        <v>50</v>
      </c>
      <c r="U2687" s="1">
        <v>44182.400694444441</v>
      </c>
      <c r="V2687" s="1">
        <v>44182.400694444441</v>
      </c>
      <c r="W2687" s="1">
        <v>44182.54791666667</v>
      </c>
      <c r="X2687" s="1">
        <v>44182.54791666667</v>
      </c>
      <c r="AC2687" t="s">
        <v>53</v>
      </c>
      <c r="AD2687">
        <v>2969552354</v>
      </c>
      <c r="AE2687" s="1">
        <v>40336.527777777781</v>
      </c>
      <c r="AF2687" t="s">
        <v>1554</v>
      </c>
      <c r="AG2687" t="s">
        <v>17911</v>
      </c>
      <c r="AH2687" t="s">
        <v>53</v>
      </c>
      <c r="AJ2687" t="s">
        <v>53</v>
      </c>
      <c r="AK2687" t="s">
        <v>17912</v>
      </c>
      <c r="AL2687" t="s">
        <v>78</v>
      </c>
      <c r="AO2687" t="s">
        <v>54</v>
      </c>
      <c r="AP2687" s="1">
        <v>44678.48541666667</v>
      </c>
    </row>
    <row r="2688" spans="1:43" x14ac:dyDescent="0.35">
      <c r="A2688" t="s">
        <v>17913</v>
      </c>
      <c r="B2688" t="s">
        <v>17914</v>
      </c>
      <c r="C2688" t="s">
        <v>17915</v>
      </c>
      <c r="F2688">
        <v>17022359292</v>
      </c>
      <c r="H2688" t="s">
        <v>17916</v>
      </c>
      <c r="J2688" t="s">
        <v>17917</v>
      </c>
      <c r="N2688" t="s">
        <v>287</v>
      </c>
      <c r="O2688">
        <v>80603</v>
      </c>
      <c r="P2688" t="s">
        <v>50</v>
      </c>
      <c r="U2688" s="1">
        <v>44183</v>
      </c>
      <c r="V2688" s="1">
        <v>44183</v>
      </c>
      <c r="W2688" s="1">
        <v>44183.739583333336</v>
      </c>
      <c r="X2688" s="1">
        <v>44183.739583333336</v>
      </c>
      <c r="AC2688" t="s">
        <v>53</v>
      </c>
      <c r="AD2688">
        <v>2969760519</v>
      </c>
      <c r="AE2688" s="1">
        <v>43020.42291666667</v>
      </c>
      <c r="AF2688" t="s">
        <v>17918</v>
      </c>
      <c r="AG2688" t="s">
        <v>17919</v>
      </c>
      <c r="AH2688" t="s">
        <v>51</v>
      </c>
      <c r="AJ2688" t="s">
        <v>53</v>
      </c>
      <c r="AL2688" t="s">
        <v>78</v>
      </c>
      <c r="AO2688" t="s">
        <v>8142</v>
      </c>
    </row>
    <row r="2689" spans="1:43" x14ac:dyDescent="0.35">
      <c r="A2689" t="s">
        <v>17920</v>
      </c>
      <c r="B2689" t="s">
        <v>17115</v>
      </c>
      <c r="C2689" t="s">
        <v>1471</v>
      </c>
      <c r="F2689" t="s">
        <v>17921</v>
      </c>
      <c r="H2689" t="s">
        <v>17922</v>
      </c>
      <c r="J2689" t="s">
        <v>17923</v>
      </c>
      <c r="P2689" t="s">
        <v>50</v>
      </c>
      <c r="U2689" s="1">
        <v>44183</v>
      </c>
      <c r="V2689" s="1">
        <v>44183</v>
      </c>
      <c r="W2689" s="1">
        <v>44183.370833333334</v>
      </c>
      <c r="X2689" s="1">
        <v>44183.392361111109</v>
      </c>
      <c r="AC2689" t="s">
        <v>53</v>
      </c>
      <c r="AD2689">
        <v>2969476061</v>
      </c>
      <c r="AE2689" s="1">
        <v>37200</v>
      </c>
      <c r="AF2689" t="s">
        <v>10994</v>
      </c>
      <c r="AG2689" t="s">
        <v>17924</v>
      </c>
      <c r="AH2689" t="s">
        <v>51</v>
      </c>
      <c r="AJ2689" t="s">
        <v>53</v>
      </c>
      <c r="AL2689" t="s">
        <v>78</v>
      </c>
      <c r="AO2689" t="s">
        <v>5443</v>
      </c>
      <c r="AP2689" s="1">
        <v>44342.443055555559</v>
      </c>
    </row>
    <row r="2690" spans="1:43" x14ac:dyDescent="0.35">
      <c r="A2690" t="s">
        <v>17925</v>
      </c>
      <c r="B2690" t="s">
        <v>5050</v>
      </c>
      <c r="C2690" t="s">
        <v>89</v>
      </c>
      <c r="F2690" t="s">
        <v>17926</v>
      </c>
      <c r="H2690" t="s">
        <v>17667</v>
      </c>
      <c r="J2690" t="s">
        <v>17231</v>
      </c>
      <c r="K2690" t="s">
        <v>17927</v>
      </c>
      <c r="M2690" t="s">
        <v>17928</v>
      </c>
      <c r="N2690" t="s">
        <v>798</v>
      </c>
      <c r="O2690">
        <v>79730</v>
      </c>
      <c r="P2690" t="s">
        <v>50</v>
      </c>
      <c r="U2690" s="1">
        <v>44183</v>
      </c>
      <c r="V2690" s="1">
        <v>44183</v>
      </c>
      <c r="AC2690" t="s">
        <v>53</v>
      </c>
      <c r="AD2690">
        <v>2969537768</v>
      </c>
      <c r="AE2690" s="1">
        <v>39794.362500000003</v>
      </c>
      <c r="AG2690" t="s">
        <v>17929</v>
      </c>
      <c r="AH2690" t="s">
        <v>51</v>
      </c>
      <c r="AJ2690" t="s">
        <v>53</v>
      </c>
      <c r="AO2690" t="s">
        <v>8142</v>
      </c>
    </row>
    <row r="2691" spans="1:43" x14ac:dyDescent="0.35">
      <c r="A2691" t="s">
        <v>17930</v>
      </c>
      <c r="B2691" t="s">
        <v>17931</v>
      </c>
      <c r="C2691" t="s">
        <v>11910</v>
      </c>
      <c r="D2691" t="s">
        <v>861</v>
      </c>
      <c r="F2691" t="s">
        <v>47</v>
      </c>
      <c r="H2691" t="s">
        <v>17932</v>
      </c>
      <c r="I2691" t="s">
        <v>101</v>
      </c>
      <c r="J2691" t="s">
        <v>49</v>
      </c>
      <c r="P2691" t="s">
        <v>50</v>
      </c>
      <c r="U2691" s="1">
        <v>44186.465277777781</v>
      </c>
      <c r="V2691" s="1">
        <v>44186.465277777781</v>
      </c>
      <c r="W2691" s="1">
        <v>44186.46597222222</v>
      </c>
      <c r="X2691" s="1">
        <v>44753.793749999997</v>
      </c>
      <c r="Y2691" s="1">
        <v>44491.388194444444</v>
      </c>
      <c r="AC2691" t="s">
        <v>53</v>
      </c>
      <c r="AD2691">
        <v>1000000000</v>
      </c>
      <c r="AE2691" s="1">
        <v>37295</v>
      </c>
      <c r="AG2691" t="s">
        <v>17933</v>
      </c>
      <c r="AH2691" t="s">
        <v>53</v>
      </c>
      <c r="AJ2691" t="s">
        <v>53</v>
      </c>
      <c r="AK2691" t="s">
        <v>7072</v>
      </c>
      <c r="AO2691" t="s">
        <v>54</v>
      </c>
      <c r="AP2691" s="1">
        <v>45401.128472222219</v>
      </c>
    </row>
    <row r="2692" spans="1:43" x14ac:dyDescent="0.35">
      <c r="A2692" t="s">
        <v>17934</v>
      </c>
      <c r="B2692" t="s">
        <v>17935</v>
      </c>
      <c r="C2692" t="s">
        <v>715</v>
      </c>
      <c r="F2692" t="s">
        <v>17936</v>
      </c>
      <c r="H2692" t="s">
        <v>17934</v>
      </c>
      <c r="J2692" t="s">
        <v>16946</v>
      </c>
      <c r="K2692" t="s">
        <v>16947</v>
      </c>
      <c r="M2692" t="s">
        <v>16948</v>
      </c>
      <c r="N2692" t="s">
        <v>1466</v>
      </c>
      <c r="O2692">
        <v>67748</v>
      </c>
      <c r="P2692" t="s">
        <v>50</v>
      </c>
      <c r="U2692" s="1">
        <v>44187</v>
      </c>
      <c r="V2692" s="1">
        <v>44187</v>
      </c>
      <c r="W2692" s="1">
        <v>44776.412499999999</v>
      </c>
      <c r="X2692" s="1">
        <v>44776.412499999999</v>
      </c>
      <c r="AC2692" t="s">
        <v>53</v>
      </c>
      <c r="AD2692">
        <v>2969479579</v>
      </c>
      <c r="AE2692" s="1">
        <v>37399</v>
      </c>
      <c r="AF2692" t="s">
        <v>16949</v>
      </c>
      <c r="AG2692" t="s">
        <v>17937</v>
      </c>
      <c r="AH2692" t="s">
        <v>51</v>
      </c>
      <c r="AJ2692" t="s">
        <v>53</v>
      </c>
      <c r="AL2692" t="s">
        <v>68</v>
      </c>
      <c r="AO2692" t="s">
        <v>8142</v>
      </c>
      <c r="AP2692" s="1">
        <v>44795.647222222222</v>
      </c>
      <c r="AQ2692" s="1">
        <v>44795.647916666669</v>
      </c>
    </row>
    <row r="2693" spans="1:43" x14ac:dyDescent="0.35">
      <c r="A2693" t="s">
        <v>17938</v>
      </c>
      <c r="B2693" t="s">
        <v>17939</v>
      </c>
      <c r="C2693" t="s">
        <v>8215</v>
      </c>
      <c r="F2693" t="s">
        <v>17940</v>
      </c>
      <c r="H2693" t="s">
        <v>17941</v>
      </c>
      <c r="I2693" t="s">
        <v>200</v>
      </c>
      <c r="J2693" t="s">
        <v>5217</v>
      </c>
      <c r="K2693" t="s">
        <v>17942</v>
      </c>
      <c r="M2693" t="s">
        <v>5323</v>
      </c>
      <c r="N2693" t="s">
        <v>608</v>
      </c>
      <c r="O2693">
        <v>80631</v>
      </c>
      <c r="P2693" t="s">
        <v>50</v>
      </c>
      <c r="U2693" s="1">
        <v>44187.422222222223</v>
      </c>
      <c r="V2693" s="1">
        <v>44187.422222222223</v>
      </c>
      <c r="W2693" s="1">
        <v>44187.429166666669</v>
      </c>
      <c r="X2693" s="1">
        <v>44187.429166666669</v>
      </c>
      <c r="AC2693" t="s">
        <v>53</v>
      </c>
      <c r="AD2693">
        <v>2969475162</v>
      </c>
      <c r="AE2693" s="1">
        <v>37147</v>
      </c>
      <c r="AF2693" t="s">
        <v>5221</v>
      </c>
      <c r="AG2693" t="s">
        <v>17943</v>
      </c>
      <c r="AH2693" t="s">
        <v>53</v>
      </c>
      <c r="AJ2693" t="s">
        <v>53</v>
      </c>
      <c r="AK2693" t="s">
        <v>2497</v>
      </c>
      <c r="AL2693" t="s">
        <v>78</v>
      </c>
      <c r="AO2693" t="s">
        <v>54</v>
      </c>
    </row>
    <row r="2694" spans="1:43" x14ac:dyDescent="0.35">
      <c r="A2694" t="s">
        <v>17944</v>
      </c>
      <c r="B2694" t="s">
        <v>17945</v>
      </c>
      <c r="C2694" t="s">
        <v>205</v>
      </c>
      <c r="F2694" t="s">
        <v>17946</v>
      </c>
      <c r="H2694" t="s">
        <v>17947</v>
      </c>
      <c r="J2694" t="s">
        <v>1673</v>
      </c>
      <c r="K2694" t="s">
        <v>17948</v>
      </c>
      <c r="M2694" t="s">
        <v>17949</v>
      </c>
      <c r="N2694" t="s">
        <v>17396</v>
      </c>
      <c r="O2694">
        <v>89822</v>
      </c>
      <c r="P2694" t="s">
        <v>50</v>
      </c>
      <c r="U2694" s="1">
        <v>44188</v>
      </c>
      <c r="V2694" s="1">
        <v>44188</v>
      </c>
      <c r="AC2694" t="s">
        <v>53</v>
      </c>
      <c r="AD2694">
        <v>2969473349</v>
      </c>
      <c r="AE2694" s="1">
        <v>37012.460416666669</v>
      </c>
      <c r="AG2694" t="s">
        <v>17950</v>
      </c>
      <c r="AH2694" t="s">
        <v>51</v>
      </c>
      <c r="AJ2694" t="s">
        <v>53</v>
      </c>
      <c r="AO2694" t="s">
        <v>8142</v>
      </c>
    </row>
    <row r="2695" spans="1:43" x14ac:dyDescent="0.35">
      <c r="A2695" t="s">
        <v>17951</v>
      </c>
      <c r="B2695" t="s">
        <v>8483</v>
      </c>
      <c r="C2695" t="s">
        <v>14058</v>
      </c>
      <c r="F2695" t="s">
        <v>17952</v>
      </c>
      <c r="H2695" t="s">
        <v>17953</v>
      </c>
      <c r="I2695" t="s">
        <v>464</v>
      </c>
      <c r="J2695" t="s">
        <v>465</v>
      </c>
      <c r="K2695" t="s">
        <v>2782</v>
      </c>
      <c r="M2695" t="s">
        <v>2783</v>
      </c>
      <c r="N2695" t="s">
        <v>264</v>
      </c>
      <c r="O2695">
        <v>77002</v>
      </c>
      <c r="P2695" t="s">
        <v>50</v>
      </c>
      <c r="U2695" s="1">
        <v>44188</v>
      </c>
      <c r="V2695" s="1">
        <v>44188</v>
      </c>
      <c r="AC2695" t="s">
        <v>53</v>
      </c>
      <c r="AD2695">
        <v>2969543968</v>
      </c>
      <c r="AE2695" s="1">
        <v>40032.470138888886</v>
      </c>
      <c r="AG2695" t="s">
        <v>17954</v>
      </c>
      <c r="AH2695" t="s">
        <v>51</v>
      </c>
      <c r="AJ2695" t="s">
        <v>53</v>
      </c>
      <c r="AO2695" t="s">
        <v>8142</v>
      </c>
    </row>
    <row r="2696" spans="1:43" x14ac:dyDescent="0.35">
      <c r="A2696" t="s">
        <v>17955</v>
      </c>
      <c r="B2696" t="s">
        <v>303</v>
      </c>
      <c r="C2696" t="s">
        <v>812</v>
      </c>
      <c r="D2696" t="s">
        <v>894</v>
      </c>
      <c r="F2696" t="s">
        <v>17956</v>
      </c>
      <c r="G2696" t="s">
        <v>17957</v>
      </c>
      <c r="H2696" t="s">
        <v>17958</v>
      </c>
      <c r="I2696" t="s">
        <v>780</v>
      </c>
      <c r="J2696" t="s">
        <v>13273</v>
      </c>
      <c r="K2696" t="s">
        <v>17959</v>
      </c>
      <c r="M2696" t="s">
        <v>17960</v>
      </c>
      <c r="N2696" t="s">
        <v>17961</v>
      </c>
      <c r="O2696">
        <v>24017</v>
      </c>
      <c r="P2696" t="s">
        <v>50</v>
      </c>
      <c r="U2696" s="1">
        <v>44188</v>
      </c>
      <c r="V2696" s="1">
        <v>44188</v>
      </c>
      <c r="W2696" s="1">
        <v>44929.477777777778</v>
      </c>
      <c r="X2696" s="1">
        <v>44929.477777777778</v>
      </c>
      <c r="AC2696" t="s">
        <v>53</v>
      </c>
      <c r="AD2696">
        <v>2969530290</v>
      </c>
      <c r="AE2696" s="1">
        <v>39465.556250000001</v>
      </c>
      <c r="AF2696" t="s">
        <v>17962</v>
      </c>
      <c r="AG2696" t="s">
        <v>17963</v>
      </c>
      <c r="AH2696" t="s">
        <v>51</v>
      </c>
      <c r="AJ2696" t="s">
        <v>53</v>
      </c>
      <c r="AL2696" t="s">
        <v>68</v>
      </c>
      <c r="AO2696" t="s">
        <v>8142</v>
      </c>
    </row>
    <row r="2697" spans="1:43" x14ac:dyDescent="0.35">
      <c r="A2697" t="s">
        <v>17964</v>
      </c>
      <c r="B2697" t="s">
        <v>17965</v>
      </c>
      <c r="C2697" t="s">
        <v>17966</v>
      </c>
      <c r="D2697" t="s">
        <v>7899</v>
      </c>
      <c r="F2697" t="s">
        <v>17967</v>
      </c>
      <c r="H2697" t="s">
        <v>17968</v>
      </c>
      <c r="I2697" t="s">
        <v>1368</v>
      </c>
      <c r="J2697" t="s">
        <v>272</v>
      </c>
      <c r="K2697" t="s">
        <v>17969</v>
      </c>
      <c r="M2697" t="s">
        <v>17970</v>
      </c>
      <c r="N2697" t="s">
        <v>65</v>
      </c>
      <c r="O2697">
        <v>81212</v>
      </c>
      <c r="P2697" t="s">
        <v>50</v>
      </c>
      <c r="U2697" s="1">
        <v>44193.366666666669</v>
      </c>
      <c r="V2697" s="1">
        <v>44193.366666666669</v>
      </c>
      <c r="W2697" s="1">
        <v>44194.602083333331</v>
      </c>
      <c r="X2697" s="1">
        <v>44194.602083333331</v>
      </c>
      <c r="AC2697" t="s">
        <v>53</v>
      </c>
      <c r="AD2697">
        <v>2969474461</v>
      </c>
      <c r="AE2697" s="1">
        <v>37104.381944444445</v>
      </c>
      <c r="AF2697" t="s">
        <v>10512</v>
      </c>
      <c r="AG2697" t="s">
        <v>17971</v>
      </c>
      <c r="AH2697" t="s">
        <v>53</v>
      </c>
      <c r="AJ2697" t="s">
        <v>53</v>
      </c>
      <c r="AK2697" t="s">
        <v>7851</v>
      </c>
      <c r="AL2697" t="s">
        <v>78</v>
      </c>
      <c r="AO2697" t="s">
        <v>54</v>
      </c>
      <c r="AP2697" s="1">
        <v>45271.363888888889</v>
      </c>
    </row>
    <row r="2698" spans="1:43" x14ac:dyDescent="0.35">
      <c r="A2698" t="s">
        <v>17972</v>
      </c>
      <c r="B2698" t="s">
        <v>5773</v>
      </c>
      <c r="C2698" t="s">
        <v>383</v>
      </c>
      <c r="F2698" t="s">
        <v>17973</v>
      </c>
      <c r="H2698" t="s">
        <v>17972</v>
      </c>
      <c r="J2698" t="s">
        <v>9350</v>
      </c>
      <c r="K2698" t="s">
        <v>17974</v>
      </c>
      <c r="M2698" t="s">
        <v>17975</v>
      </c>
      <c r="N2698" t="s">
        <v>17976</v>
      </c>
      <c r="O2698">
        <v>26062</v>
      </c>
      <c r="P2698" t="s">
        <v>50</v>
      </c>
      <c r="U2698" s="1">
        <v>44194</v>
      </c>
      <c r="V2698" s="1">
        <v>44194</v>
      </c>
      <c r="AC2698" t="s">
        <v>53</v>
      </c>
      <c r="AD2698">
        <v>2969772957</v>
      </c>
      <c r="AE2698" s="1">
        <v>43110.368750000001</v>
      </c>
      <c r="AG2698" t="s">
        <v>17977</v>
      </c>
      <c r="AH2698" t="s">
        <v>51</v>
      </c>
      <c r="AJ2698" t="s">
        <v>53</v>
      </c>
      <c r="AO2698" t="s">
        <v>8142</v>
      </c>
    </row>
    <row r="2699" spans="1:43" x14ac:dyDescent="0.35">
      <c r="A2699" t="s">
        <v>17978</v>
      </c>
      <c r="B2699" t="s">
        <v>17979</v>
      </c>
      <c r="C2699" t="s">
        <v>17472</v>
      </c>
      <c r="H2699" t="s">
        <v>17978</v>
      </c>
      <c r="I2699" t="s">
        <v>464</v>
      </c>
      <c r="J2699" t="s">
        <v>465</v>
      </c>
      <c r="K2699" t="s">
        <v>2782</v>
      </c>
      <c r="M2699" t="s">
        <v>2783</v>
      </c>
      <c r="N2699" t="s">
        <v>264</v>
      </c>
      <c r="O2699">
        <v>77002</v>
      </c>
      <c r="P2699" t="s">
        <v>50</v>
      </c>
      <c r="U2699" s="1">
        <v>44194</v>
      </c>
      <c r="V2699" s="1">
        <v>44194</v>
      </c>
      <c r="AC2699" t="s">
        <v>53</v>
      </c>
      <c r="AD2699">
        <v>2969543968</v>
      </c>
      <c r="AE2699" s="1">
        <v>40032.470138888886</v>
      </c>
      <c r="AG2699" t="s">
        <v>17980</v>
      </c>
      <c r="AH2699" t="s">
        <v>51</v>
      </c>
      <c r="AJ2699" t="s">
        <v>53</v>
      </c>
      <c r="AO2699" t="s">
        <v>8142</v>
      </c>
    </row>
    <row r="2700" spans="1:43" x14ac:dyDescent="0.35">
      <c r="A2700" t="s">
        <v>17981</v>
      </c>
      <c r="B2700" t="s">
        <v>17982</v>
      </c>
      <c r="C2700" t="s">
        <v>17983</v>
      </c>
      <c r="F2700">
        <v>12342355678</v>
      </c>
      <c r="H2700" t="s">
        <v>17984</v>
      </c>
      <c r="I2700" t="s">
        <v>464</v>
      </c>
      <c r="J2700" t="s">
        <v>1463</v>
      </c>
      <c r="K2700" t="s">
        <v>1464</v>
      </c>
      <c r="M2700" t="s">
        <v>17985</v>
      </c>
      <c r="N2700" t="s">
        <v>1466</v>
      </c>
      <c r="O2700">
        <v>67867</v>
      </c>
      <c r="P2700" t="s">
        <v>50</v>
      </c>
      <c r="U2700" s="1">
        <v>44194</v>
      </c>
      <c r="V2700" s="1">
        <v>44194</v>
      </c>
      <c r="AC2700" t="s">
        <v>53</v>
      </c>
      <c r="AD2700">
        <v>2969474290</v>
      </c>
      <c r="AE2700" s="1">
        <v>37089.508333333331</v>
      </c>
      <c r="AG2700" t="s">
        <v>17986</v>
      </c>
      <c r="AH2700" t="s">
        <v>51</v>
      </c>
      <c r="AJ2700" t="s">
        <v>53</v>
      </c>
      <c r="AO2700" t="s">
        <v>5443</v>
      </c>
    </row>
    <row r="2701" spans="1:43" x14ac:dyDescent="0.35">
      <c r="A2701" t="s">
        <v>17987</v>
      </c>
      <c r="B2701" t="s">
        <v>3728</v>
      </c>
      <c r="C2701" t="s">
        <v>17988</v>
      </c>
      <c r="F2701" t="s">
        <v>17989</v>
      </c>
      <c r="H2701" t="s">
        <v>17987</v>
      </c>
      <c r="J2701" t="s">
        <v>395</v>
      </c>
      <c r="K2701" t="s">
        <v>17990</v>
      </c>
      <c r="M2701" t="s">
        <v>17991</v>
      </c>
      <c r="N2701" t="s">
        <v>501</v>
      </c>
      <c r="O2701">
        <v>88301</v>
      </c>
      <c r="P2701" t="s">
        <v>50</v>
      </c>
      <c r="U2701" s="1">
        <v>44194</v>
      </c>
      <c r="V2701" s="1">
        <v>44194</v>
      </c>
      <c r="W2701" s="1">
        <v>44194.720833333333</v>
      </c>
      <c r="X2701" s="1">
        <v>44194.720833333333</v>
      </c>
      <c r="AC2701" t="s">
        <v>53</v>
      </c>
      <c r="AD2701">
        <v>2969513122</v>
      </c>
      <c r="AE2701" s="1">
        <v>38516.644444444442</v>
      </c>
      <c r="AF2701" t="s">
        <v>400</v>
      </c>
      <c r="AG2701" t="s">
        <v>17992</v>
      </c>
      <c r="AH2701" t="s">
        <v>51</v>
      </c>
      <c r="AJ2701" t="s">
        <v>53</v>
      </c>
      <c r="AL2701" t="s">
        <v>78</v>
      </c>
      <c r="AO2701" t="s">
        <v>5443</v>
      </c>
      <c r="AP2701" s="1">
        <v>45476.436111111114</v>
      </c>
      <c r="AQ2701" s="1">
        <v>45425.408333333333</v>
      </c>
    </row>
    <row r="2702" spans="1:43" x14ac:dyDescent="0.35">
      <c r="A2702" t="s">
        <v>17993</v>
      </c>
      <c r="B2702" t="s">
        <v>3829</v>
      </c>
      <c r="C2702" t="s">
        <v>10710</v>
      </c>
      <c r="F2702" t="s">
        <v>17994</v>
      </c>
      <c r="H2702" t="s">
        <v>17995</v>
      </c>
      <c r="I2702" t="s">
        <v>179</v>
      </c>
      <c r="J2702" t="s">
        <v>491</v>
      </c>
      <c r="P2702" t="s">
        <v>50</v>
      </c>
      <c r="U2702" s="1">
        <v>44195</v>
      </c>
      <c r="V2702" s="1">
        <v>44195</v>
      </c>
      <c r="W2702" s="1">
        <v>44195.444444444445</v>
      </c>
      <c r="X2702" s="1">
        <v>44195.444444444445</v>
      </c>
      <c r="AC2702" t="s">
        <v>53</v>
      </c>
      <c r="AD2702">
        <v>2969472760</v>
      </c>
      <c r="AE2702" s="1">
        <v>36916.71597222222</v>
      </c>
      <c r="AF2702" t="s">
        <v>900</v>
      </c>
      <c r="AG2702" t="s">
        <v>17996</v>
      </c>
      <c r="AH2702" t="s">
        <v>51</v>
      </c>
      <c r="AJ2702" t="s">
        <v>53</v>
      </c>
      <c r="AL2702" t="s">
        <v>78</v>
      </c>
      <c r="AO2702" t="s">
        <v>8142</v>
      </c>
      <c r="AP2702" s="1">
        <v>45391.213888888888</v>
      </c>
    </row>
    <row r="2703" spans="1:43" x14ac:dyDescent="0.35">
      <c r="A2703" t="s">
        <v>17997</v>
      </c>
      <c r="B2703" t="s">
        <v>17998</v>
      </c>
      <c r="C2703" t="s">
        <v>17999</v>
      </c>
      <c r="F2703" t="s">
        <v>18000</v>
      </c>
      <c r="H2703" t="s">
        <v>18001</v>
      </c>
      <c r="I2703" t="s">
        <v>200</v>
      </c>
      <c r="J2703" t="s">
        <v>18002</v>
      </c>
      <c r="K2703" t="s">
        <v>18003</v>
      </c>
      <c r="M2703" t="s">
        <v>18004</v>
      </c>
      <c r="N2703" t="s">
        <v>1466</v>
      </c>
      <c r="O2703">
        <v>67860</v>
      </c>
      <c r="P2703" t="s">
        <v>50</v>
      </c>
      <c r="U2703" s="1">
        <v>44195.544444444444</v>
      </c>
      <c r="V2703" s="1">
        <v>44195.544444444444</v>
      </c>
      <c r="W2703" s="1">
        <v>44196.586111111108</v>
      </c>
      <c r="X2703" s="1">
        <v>44196.586111111108</v>
      </c>
      <c r="AC2703" t="s">
        <v>53</v>
      </c>
      <c r="AD2703">
        <v>2969782511</v>
      </c>
      <c r="AE2703" s="1">
        <v>43167.54791666667</v>
      </c>
      <c r="AF2703" t="s">
        <v>18005</v>
      </c>
      <c r="AG2703" t="s">
        <v>18006</v>
      </c>
      <c r="AH2703" t="s">
        <v>53</v>
      </c>
      <c r="AJ2703" t="s">
        <v>53</v>
      </c>
      <c r="AK2703" t="s">
        <v>2497</v>
      </c>
      <c r="AL2703" t="s">
        <v>78</v>
      </c>
      <c r="AO2703" t="s">
        <v>54</v>
      </c>
      <c r="AP2703" s="1">
        <v>45279.461805555555</v>
      </c>
    </row>
    <row r="2704" spans="1:43" x14ac:dyDescent="0.35">
      <c r="A2704" t="s">
        <v>18007</v>
      </c>
      <c r="B2704" t="s">
        <v>18008</v>
      </c>
      <c r="C2704" t="s">
        <v>18009</v>
      </c>
      <c r="H2704" t="s">
        <v>18010</v>
      </c>
      <c r="I2704" t="s">
        <v>200</v>
      </c>
      <c r="J2704" t="s">
        <v>18002</v>
      </c>
      <c r="K2704" t="s">
        <v>18003</v>
      </c>
      <c r="M2704" t="s">
        <v>18004</v>
      </c>
      <c r="N2704" t="s">
        <v>1217</v>
      </c>
      <c r="O2704">
        <v>67860</v>
      </c>
      <c r="P2704" t="s">
        <v>50</v>
      </c>
      <c r="U2704" s="1">
        <v>44195.553472222222</v>
      </c>
      <c r="V2704" s="1">
        <v>44195.553472222222</v>
      </c>
      <c r="W2704" s="1">
        <v>44196.586111111108</v>
      </c>
      <c r="X2704" s="1">
        <v>44196.586111111108</v>
      </c>
      <c r="AC2704" t="s">
        <v>53</v>
      </c>
      <c r="AD2704">
        <v>2969782511</v>
      </c>
      <c r="AE2704" s="1">
        <v>43167.54791666667</v>
      </c>
      <c r="AF2704" t="s">
        <v>18005</v>
      </c>
      <c r="AG2704" t="s">
        <v>18011</v>
      </c>
      <c r="AH2704" t="s">
        <v>53</v>
      </c>
      <c r="AJ2704" t="s">
        <v>53</v>
      </c>
      <c r="AK2704" t="s">
        <v>2497</v>
      </c>
      <c r="AL2704" t="s">
        <v>78</v>
      </c>
      <c r="AO2704" t="s">
        <v>54</v>
      </c>
      <c r="AP2704" s="1">
        <v>45105.616666666669</v>
      </c>
    </row>
    <row r="2705" spans="1:43" x14ac:dyDescent="0.35">
      <c r="A2705" t="s">
        <v>18012</v>
      </c>
      <c r="B2705" t="s">
        <v>18013</v>
      </c>
      <c r="C2705" t="s">
        <v>2453</v>
      </c>
      <c r="F2705" t="s">
        <v>18014</v>
      </c>
      <c r="H2705" t="s">
        <v>18012</v>
      </c>
      <c r="J2705" t="s">
        <v>18015</v>
      </c>
      <c r="K2705" t="s">
        <v>18016</v>
      </c>
      <c r="M2705" t="s">
        <v>18017</v>
      </c>
      <c r="N2705" t="s">
        <v>213</v>
      </c>
      <c r="O2705">
        <v>80634</v>
      </c>
      <c r="P2705" t="s">
        <v>50</v>
      </c>
      <c r="U2705" s="1">
        <v>44196</v>
      </c>
      <c r="V2705" s="1">
        <v>44196</v>
      </c>
      <c r="W2705" s="1">
        <v>44196.595138888886</v>
      </c>
      <c r="X2705" s="1">
        <v>44196.595138888886</v>
      </c>
      <c r="AC2705" t="s">
        <v>53</v>
      </c>
      <c r="AD2705">
        <v>2969781752</v>
      </c>
      <c r="AE2705" s="1">
        <v>43164.427777777775</v>
      </c>
      <c r="AF2705" t="s">
        <v>18018</v>
      </c>
      <c r="AG2705" t="s">
        <v>18019</v>
      </c>
      <c r="AH2705" t="s">
        <v>51</v>
      </c>
      <c r="AJ2705" t="s">
        <v>53</v>
      </c>
      <c r="AL2705" t="s">
        <v>78</v>
      </c>
      <c r="AO2705" t="s">
        <v>8142</v>
      </c>
      <c r="AP2705" s="1">
        <v>45370.635416666664</v>
      </c>
    </row>
    <row r="2706" spans="1:43" x14ac:dyDescent="0.35">
      <c r="A2706" t="s">
        <v>18020</v>
      </c>
      <c r="B2706" t="s">
        <v>9406</v>
      </c>
      <c r="C2706" t="s">
        <v>218</v>
      </c>
      <c r="F2706" t="s">
        <v>18021</v>
      </c>
      <c r="H2706" t="s">
        <v>18020</v>
      </c>
      <c r="J2706" t="s">
        <v>18022</v>
      </c>
      <c r="K2706" t="s">
        <v>18023</v>
      </c>
      <c r="M2706" t="s">
        <v>545</v>
      </c>
      <c r="N2706" t="s">
        <v>253</v>
      </c>
      <c r="O2706">
        <v>88001</v>
      </c>
      <c r="P2706" t="s">
        <v>50</v>
      </c>
      <c r="U2706" s="1">
        <v>44199</v>
      </c>
      <c r="V2706" s="1">
        <v>44199</v>
      </c>
      <c r="W2706" s="1">
        <v>44199.751388888886</v>
      </c>
      <c r="X2706" s="1">
        <v>44199.751388888886</v>
      </c>
      <c r="AC2706" t="s">
        <v>53</v>
      </c>
      <c r="AD2706">
        <v>1000000001</v>
      </c>
      <c r="AE2706" s="1">
        <v>39973.351388888892</v>
      </c>
      <c r="AF2706" t="s">
        <v>3377</v>
      </c>
      <c r="AG2706" t="s">
        <v>18024</v>
      </c>
      <c r="AH2706" t="s">
        <v>51</v>
      </c>
      <c r="AJ2706" t="s">
        <v>53</v>
      </c>
      <c r="AL2706" t="s">
        <v>78</v>
      </c>
      <c r="AO2706" t="s">
        <v>5443</v>
      </c>
      <c r="AP2706" s="1">
        <v>45079.429166666669</v>
      </c>
      <c r="AQ2706" s="1">
        <v>44438.370138888888</v>
      </c>
    </row>
    <row r="2707" spans="1:43" x14ac:dyDescent="0.35">
      <c r="A2707" t="s">
        <v>18025</v>
      </c>
      <c r="B2707" t="s">
        <v>9965</v>
      </c>
      <c r="C2707" t="s">
        <v>622</v>
      </c>
      <c r="F2707">
        <f>1575-649-5477</f>
        <v>-4551</v>
      </c>
      <c r="H2707" t="s">
        <v>18025</v>
      </c>
      <c r="J2707" t="s">
        <v>18026</v>
      </c>
      <c r="N2707" t="s">
        <v>398</v>
      </c>
      <c r="O2707">
        <v>88260</v>
      </c>
      <c r="P2707" t="s">
        <v>50</v>
      </c>
      <c r="U2707" s="1">
        <v>44200</v>
      </c>
      <c r="V2707" s="1">
        <v>44200</v>
      </c>
      <c r="W2707" s="1">
        <v>44200.746527777781</v>
      </c>
      <c r="X2707" s="1">
        <v>44200.746527777781</v>
      </c>
      <c r="AC2707" t="s">
        <v>53</v>
      </c>
      <c r="AD2707">
        <v>2969923659</v>
      </c>
      <c r="AE2707" s="1">
        <v>43776.427083333336</v>
      </c>
      <c r="AF2707" t="s">
        <v>18027</v>
      </c>
      <c r="AG2707" t="s">
        <v>18028</v>
      </c>
      <c r="AH2707" t="s">
        <v>51</v>
      </c>
      <c r="AJ2707" t="s">
        <v>53</v>
      </c>
      <c r="AL2707" t="s">
        <v>78</v>
      </c>
      <c r="AO2707" t="s">
        <v>8142</v>
      </c>
    </row>
    <row r="2708" spans="1:43" x14ac:dyDescent="0.35">
      <c r="A2708" t="s">
        <v>18029</v>
      </c>
      <c r="B2708" t="s">
        <v>18030</v>
      </c>
      <c r="C2708" t="s">
        <v>18031</v>
      </c>
      <c r="F2708" t="s">
        <v>18032</v>
      </c>
      <c r="H2708" t="s">
        <v>18029</v>
      </c>
      <c r="J2708" t="s">
        <v>18033</v>
      </c>
      <c r="K2708" t="s">
        <v>18034</v>
      </c>
      <c r="M2708" t="s">
        <v>129</v>
      </c>
      <c r="N2708" t="s">
        <v>65</v>
      </c>
      <c r="O2708">
        <v>81003</v>
      </c>
      <c r="P2708" t="s">
        <v>50</v>
      </c>
      <c r="U2708" s="1">
        <v>44200</v>
      </c>
      <c r="V2708" s="1">
        <v>44200</v>
      </c>
      <c r="W2708" s="1">
        <v>44200.75</v>
      </c>
      <c r="X2708" s="1">
        <v>44200.75</v>
      </c>
      <c r="AC2708" t="s">
        <v>51</v>
      </c>
      <c r="AD2708">
        <v>2969700777</v>
      </c>
      <c r="AE2708" s="1">
        <v>42513.338888888888</v>
      </c>
      <c r="AF2708" t="s">
        <v>18035</v>
      </c>
      <c r="AG2708" t="s">
        <v>18036</v>
      </c>
      <c r="AH2708" t="s">
        <v>51</v>
      </c>
      <c r="AJ2708" t="s">
        <v>53</v>
      </c>
      <c r="AL2708" t="s">
        <v>78</v>
      </c>
      <c r="AO2708" t="s">
        <v>5443</v>
      </c>
      <c r="AP2708" s="1">
        <v>44568.556250000001</v>
      </c>
    </row>
    <row r="2709" spans="1:43" x14ac:dyDescent="0.35">
      <c r="A2709" t="s">
        <v>18037</v>
      </c>
      <c r="B2709" t="s">
        <v>18038</v>
      </c>
      <c r="C2709" t="s">
        <v>460</v>
      </c>
      <c r="D2709" t="s">
        <v>18039</v>
      </c>
      <c r="F2709" t="s">
        <v>18040</v>
      </c>
      <c r="G2709" t="s">
        <v>18041</v>
      </c>
      <c r="H2709" t="s">
        <v>18042</v>
      </c>
      <c r="I2709" t="s">
        <v>415</v>
      </c>
      <c r="J2709" t="s">
        <v>465</v>
      </c>
      <c r="K2709" t="s">
        <v>18043</v>
      </c>
      <c r="L2709" t="s">
        <v>18043</v>
      </c>
      <c r="M2709" t="s">
        <v>18044</v>
      </c>
      <c r="N2709" t="s">
        <v>18045</v>
      </c>
      <c r="O2709">
        <v>70665</v>
      </c>
      <c r="P2709" t="s">
        <v>50</v>
      </c>
      <c r="U2709" s="1">
        <v>44200</v>
      </c>
      <c r="V2709" s="1">
        <v>44200</v>
      </c>
      <c r="AC2709" t="s">
        <v>53</v>
      </c>
      <c r="AD2709">
        <v>2969543968</v>
      </c>
      <c r="AE2709" s="1">
        <v>40032.470138888886</v>
      </c>
      <c r="AG2709" t="s">
        <v>18046</v>
      </c>
      <c r="AH2709" t="s">
        <v>51</v>
      </c>
      <c r="AJ2709" t="s">
        <v>53</v>
      </c>
      <c r="AO2709" t="s">
        <v>8142</v>
      </c>
    </row>
    <row r="2710" spans="1:43" x14ac:dyDescent="0.35">
      <c r="A2710" t="s">
        <v>18047</v>
      </c>
      <c r="B2710" t="s">
        <v>18048</v>
      </c>
      <c r="C2710" t="s">
        <v>309</v>
      </c>
      <c r="F2710" t="s">
        <v>233</v>
      </c>
      <c r="H2710" t="s">
        <v>18049</v>
      </c>
      <c r="J2710" t="s">
        <v>235</v>
      </c>
      <c r="P2710" t="s">
        <v>50</v>
      </c>
      <c r="U2710" s="1">
        <v>44200</v>
      </c>
      <c r="V2710" s="1">
        <v>44200</v>
      </c>
      <c r="W2710" s="1">
        <v>44200.6875</v>
      </c>
      <c r="X2710" s="1">
        <v>44200.6875</v>
      </c>
      <c r="AC2710" t="s">
        <v>53</v>
      </c>
      <c r="AD2710">
        <v>2969479529</v>
      </c>
      <c r="AE2710" s="1">
        <v>37399</v>
      </c>
      <c r="AF2710" t="s">
        <v>236</v>
      </c>
      <c r="AG2710" t="s">
        <v>18050</v>
      </c>
      <c r="AH2710" t="s">
        <v>51</v>
      </c>
      <c r="AJ2710" t="s">
        <v>53</v>
      </c>
      <c r="AL2710" t="s">
        <v>78</v>
      </c>
      <c r="AO2710" t="s">
        <v>5443</v>
      </c>
      <c r="AP2710" s="1">
        <v>45461.527777777781</v>
      </c>
      <c r="AQ2710" s="1">
        <v>45461.52847222222</v>
      </c>
    </row>
    <row r="2711" spans="1:43" x14ac:dyDescent="0.35">
      <c r="A2711" t="s">
        <v>18051</v>
      </c>
      <c r="B2711" t="s">
        <v>18052</v>
      </c>
      <c r="C2711" t="s">
        <v>18053</v>
      </c>
      <c r="F2711">
        <v>17195390855</v>
      </c>
      <c r="H2711" t="s">
        <v>18051</v>
      </c>
      <c r="J2711" t="s">
        <v>15030</v>
      </c>
      <c r="K2711" t="s">
        <v>18054</v>
      </c>
      <c r="L2711" t="s">
        <v>18055</v>
      </c>
      <c r="M2711" t="s">
        <v>18056</v>
      </c>
      <c r="N2711" t="s">
        <v>213</v>
      </c>
      <c r="O2711">
        <v>81201</v>
      </c>
      <c r="P2711" t="s">
        <v>50</v>
      </c>
      <c r="U2711" s="1">
        <v>44200</v>
      </c>
      <c r="V2711" s="1">
        <v>44200</v>
      </c>
      <c r="W2711" s="1">
        <v>44200.451388888891</v>
      </c>
      <c r="X2711" s="1">
        <v>44200.451388888891</v>
      </c>
      <c r="AC2711" t="s">
        <v>53</v>
      </c>
      <c r="AD2711">
        <v>2969955600</v>
      </c>
      <c r="AE2711" s="1">
        <v>43901.518750000003</v>
      </c>
      <c r="AF2711" t="s">
        <v>15032</v>
      </c>
      <c r="AG2711" t="s">
        <v>18057</v>
      </c>
      <c r="AH2711" t="s">
        <v>51</v>
      </c>
      <c r="AJ2711" t="s">
        <v>53</v>
      </c>
      <c r="AL2711" t="s">
        <v>78</v>
      </c>
      <c r="AO2711" t="s">
        <v>8142</v>
      </c>
    </row>
    <row r="2712" spans="1:43" x14ac:dyDescent="0.35">
      <c r="A2712" t="s">
        <v>18058</v>
      </c>
      <c r="B2712" t="s">
        <v>18059</v>
      </c>
      <c r="C2712" t="s">
        <v>17892</v>
      </c>
      <c r="D2712" t="s">
        <v>18060</v>
      </c>
      <c r="F2712">
        <f>1225-772-658</f>
        <v>-205</v>
      </c>
      <c r="H2712" t="s">
        <v>18061</v>
      </c>
      <c r="I2712" t="s">
        <v>464</v>
      </c>
      <c r="J2712" t="s">
        <v>465</v>
      </c>
      <c r="K2712" t="s">
        <v>18062</v>
      </c>
      <c r="N2712" t="s">
        <v>12913</v>
      </c>
      <c r="O2712">
        <v>36530</v>
      </c>
      <c r="P2712" t="s">
        <v>50</v>
      </c>
      <c r="U2712" s="1">
        <v>44200</v>
      </c>
      <c r="V2712" s="1">
        <v>44200</v>
      </c>
      <c r="AC2712" t="s">
        <v>53</v>
      </c>
      <c r="AD2712">
        <v>2969543968</v>
      </c>
      <c r="AE2712" s="1">
        <v>40032.470138888886</v>
      </c>
      <c r="AG2712" t="s">
        <v>18063</v>
      </c>
      <c r="AH2712" t="s">
        <v>51</v>
      </c>
      <c r="AJ2712" t="s">
        <v>53</v>
      </c>
      <c r="AO2712" t="s">
        <v>8142</v>
      </c>
    </row>
    <row r="2713" spans="1:43" x14ac:dyDescent="0.35">
      <c r="A2713" t="s">
        <v>18064</v>
      </c>
      <c r="B2713" t="s">
        <v>9450</v>
      </c>
      <c r="C2713" t="s">
        <v>3789</v>
      </c>
      <c r="F2713" t="s">
        <v>6137</v>
      </c>
      <c r="H2713" t="s">
        <v>9451</v>
      </c>
      <c r="I2713" t="s">
        <v>179</v>
      </c>
      <c r="J2713" t="s">
        <v>491</v>
      </c>
      <c r="K2713" t="s">
        <v>18065</v>
      </c>
      <c r="M2713" t="s">
        <v>3777</v>
      </c>
      <c r="N2713" t="s">
        <v>3778</v>
      </c>
      <c r="O2713">
        <v>68145</v>
      </c>
      <c r="P2713" t="s">
        <v>50</v>
      </c>
      <c r="U2713" s="1">
        <v>44201</v>
      </c>
      <c r="V2713" s="1">
        <v>44201</v>
      </c>
      <c r="W2713" s="1">
        <v>44201.405555555553</v>
      </c>
      <c r="X2713" s="1">
        <v>44985.695833333331</v>
      </c>
      <c r="Y2713" s="1">
        <v>44985.855555555558</v>
      </c>
      <c r="AC2713" t="s">
        <v>53</v>
      </c>
      <c r="AD2713">
        <v>2969472760</v>
      </c>
      <c r="AE2713" s="1">
        <v>36916.71597222222</v>
      </c>
      <c r="AF2713" t="s">
        <v>900</v>
      </c>
      <c r="AG2713" t="s">
        <v>18066</v>
      </c>
      <c r="AH2713" t="s">
        <v>51</v>
      </c>
      <c r="AJ2713" t="s">
        <v>53</v>
      </c>
      <c r="AL2713" t="s">
        <v>78</v>
      </c>
      <c r="AO2713" t="s">
        <v>5443</v>
      </c>
      <c r="AP2713" s="1">
        <v>44201.405555555553</v>
      </c>
    </row>
    <row r="2714" spans="1:43" x14ac:dyDescent="0.35">
      <c r="A2714" t="s">
        <v>18067</v>
      </c>
      <c r="B2714" t="s">
        <v>10091</v>
      </c>
      <c r="C2714" t="s">
        <v>309</v>
      </c>
      <c r="F2714" t="s">
        <v>18068</v>
      </c>
      <c r="H2714" t="s">
        <v>18069</v>
      </c>
      <c r="I2714" t="s">
        <v>464</v>
      </c>
      <c r="J2714" t="s">
        <v>6387</v>
      </c>
      <c r="K2714" t="s">
        <v>18070</v>
      </c>
      <c r="M2714" t="s">
        <v>18071</v>
      </c>
      <c r="N2714" t="s">
        <v>2409</v>
      </c>
      <c r="O2714">
        <v>85119</v>
      </c>
      <c r="P2714" t="s">
        <v>50</v>
      </c>
      <c r="U2714" s="1">
        <v>44201</v>
      </c>
      <c r="V2714" s="1">
        <v>44201</v>
      </c>
      <c r="AC2714" t="s">
        <v>53</v>
      </c>
      <c r="AD2714">
        <v>2969484892</v>
      </c>
      <c r="AE2714" s="1">
        <v>37756</v>
      </c>
      <c r="AG2714" t="s">
        <v>18072</v>
      </c>
      <c r="AH2714" t="s">
        <v>51</v>
      </c>
      <c r="AJ2714" t="s">
        <v>53</v>
      </c>
      <c r="AO2714" t="s">
        <v>8142</v>
      </c>
    </row>
    <row r="2715" spans="1:43" x14ac:dyDescent="0.35">
      <c r="A2715" t="s">
        <v>18073</v>
      </c>
      <c r="B2715" t="s">
        <v>18074</v>
      </c>
      <c r="C2715" t="s">
        <v>18075</v>
      </c>
      <c r="F2715" t="s">
        <v>3774</v>
      </c>
      <c r="H2715" t="s">
        <v>9451</v>
      </c>
      <c r="J2715" t="s">
        <v>491</v>
      </c>
      <c r="K2715" t="s">
        <v>3776</v>
      </c>
      <c r="M2715" t="s">
        <v>3777</v>
      </c>
      <c r="N2715" t="s">
        <v>3778</v>
      </c>
      <c r="O2715">
        <v>68145</v>
      </c>
      <c r="P2715" t="s">
        <v>50</v>
      </c>
      <c r="U2715" s="1">
        <v>44201</v>
      </c>
      <c r="V2715" s="1">
        <v>44201</v>
      </c>
      <c r="W2715" s="1">
        <v>44201.411111111112</v>
      </c>
      <c r="X2715" s="1">
        <v>44201.411111111112</v>
      </c>
      <c r="AC2715" t="s">
        <v>53</v>
      </c>
      <c r="AD2715">
        <v>2969472760</v>
      </c>
      <c r="AE2715" s="1">
        <v>36916.71597222222</v>
      </c>
      <c r="AF2715" t="s">
        <v>18076</v>
      </c>
      <c r="AG2715" t="s">
        <v>18077</v>
      </c>
      <c r="AH2715" t="s">
        <v>51</v>
      </c>
      <c r="AJ2715" t="s">
        <v>53</v>
      </c>
      <c r="AL2715" t="s">
        <v>78</v>
      </c>
      <c r="AO2715" t="s">
        <v>5443</v>
      </c>
      <c r="AP2715" s="1">
        <v>44201.418055555558</v>
      </c>
    </row>
    <row r="2716" spans="1:43" x14ac:dyDescent="0.35">
      <c r="A2716" t="s">
        <v>18078</v>
      </c>
      <c r="B2716" t="s">
        <v>18079</v>
      </c>
      <c r="C2716" t="s">
        <v>1471</v>
      </c>
      <c r="H2716" t="s">
        <v>18080</v>
      </c>
      <c r="J2716" t="s">
        <v>18081</v>
      </c>
      <c r="P2716" t="s">
        <v>50</v>
      </c>
      <c r="U2716" s="1">
        <v>44202</v>
      </c>
      <c r="V2716" s="1">
        <v>44202</v>
      </c>
      <c r="AC2716" t="s">
        <v>53</v>
      </c>
      <c r="AD2716">
        <v>2969479867</v>
      </c>
      <c r="AE2716" s="1">
        <v>37418</v>
      </c>
      <c r="AG2716" t="s">
        <v>18082</v>
      </c>
      <c r="AH2716" t="s">
        <v>51</v>
      </c>
      <c r="AJ2716" t="s">
        <v>53</v>
      </c>
      <c r="AO2716" t="s">
        <v>8142</v>
      </c>
    </row>
    <row r="2717" spans="1:43" x14ac:dyDescent="0.35">
      <c r="A2717" t="s">
        <v>18083</v>
      </c>
      <c r="B2717" t="s">
        <v>10285</v>
      </c>
      <c r="C2717" t="s">
        <v>946</v>
      </c>
      <c r="F2717" t="s">
        <v>18084</v>
      </c>
      <c r="H2717" t="s">
        <v>18083</v>
      </c>
      <c r="J2717" t="s">
        <v>18085</v>
      </c>
      <c r="K2717" t="s">
        <v>18086</v>
      </c>
      <c r="M2717" t="s">
        <v>325</v>
      </c>
      <c r="N2717" t="s">
        <v>65</v>
      </c>
      <c r="O2717">
        <v>81303</v>
      </c>
      <c r="P2717" t="s">
        <v>50</v>
      </c>
      <c r="U2717" s="1">
        <v>44203</v>
      </c>
      <c r="V2717" s="1">
        <v>44203</v>
      </c>
      <c r="W2717" s="1">
        <v>44204.423611111109</v>
      </c>
      <c r="X2717" s="1">
        <v>44204.423611111109</v>
      </c>
      <c r="AC2717" t="s">
        <v>53</v>
      </c>
      <c r="AD2717">
        <v>2970036313</v>
      </c>
      <c r="AE2717" s="1">
        <v>44204.42291666667</v>
      </c>
      <c r="AF2717" t="s">
        <v>18087</v>
      </c>
      <c r="AG2717" t="s">
        <v>18088</v>
      </c>
      <c r="AH2717" t="s">
        <v>51</v>
      </c>
      <c r="AJ2717" t="s">
        <v>53</v>
      </c>
      <c r="AL2717" t="s">
        <v>78</v>
      </c>
      <c r="AO2717" t="s">
        <v>5443</v>
      </c>
      <c r="AP2717" s="1">
        <v>44440.807638888888</v>
      </c>
    </row>
    <row r="2718" spans="1:43" x14ac:dyDescent="0.35">
      <c r="A2718" t="s">
        <v>18089</v>
      </c>
      <c r="B2718" t="s">
        <v>18090</v>
      </c>
      <c r="C2718" t="s">
        <v>3324</v>
      </c>
      <c r="F2718" t="s">
        <v>18091</v>
      </c>
      <c r="H2718" t="s">
        <v>18092</v>
      </c>
      <c r="J2718" t="s">
        <v>491</v>
      </c>
      <c r="P2718" t="s">
        <v>50</v>
      </c>
      <c r="U2718" s="1">
        <v>44203</v>
      </c>
      <c r="V2718" s="1">
        <v>44203</v>
      </c>
      <c r="AC2718" t="s">
        <v>53</v>
      </c>
      <c r="AD2718">
        <v>2969472760</v>
      </c>
      <c r="AE2718" s="1">
        <v>36916.71597222222</v>
      </c>
      <c r="AG2718" t="s">
        <v>18093</v>
      </c>
      <c r="AH2718" t="s">
        <v>51</v>
      </c>
      <c r="AJ2718" t="s">
        <v>53</v>
      </c>
      <c r="AO2718" t="s">
        <v>8142</v>
      </c>
    </row>
    <row r="2719" spans="1:43" x14ac:dyDescent="0.35">
      <c r="A2719" t="s">
        <v>18094</v>
      </c>
      <c r="B2719" t="s">
        <v>18095</v>
      </c>
      <c r="C2719" t="s">
        <v>106</v>
      </c>
      <c r="F2719" t="s">
        <v>18096</v>
      </c>
      <c r="H2719" t="s">
        <v>18097</v>
      </c>
      <c r="I2719" t="s">
        <v>101</v>
      </c>
      <c r="J2719" t="s">
        <v>6642</v>
      </c>
      <c r="K2719" t="s">
        <v>18098</v>
      </c>
      <c r="M2719" t="s">
        <v>18099</v>
      </c>
      <c r="N2719" t="s">
        <v>4438</v>
      </c>
      <c r="O2719">
        <v>95851</v>
      </c>
      <c r="P2719" t="s">
        <v>50</v>
      </c>
      <c r="U2719" s="1">
        <v>44203</v>
      </c>
      <c r="V2719" s="1">
        <v>44203</v>
      </c>
      <c r="AC2719" t="s">
        <v>53</v>
      </c>
      <c r="AD2719">
        <v>2969476247</v>
      </c>
      <c r="AE2719" s="1">
        <v>37207</v>
      </c>
      <c r="AG2719" t="s">
        <v>18100</v>
      </c>
      <c r="AH2719" t="s">
        <v>51</v>
      </c>
      <c r="AJ2719" t="s">
        <v>53</v>
      </c>
      <c r="AO2719" t="s">
        <v>8142</v>
      </c>
    </row>
    <row r="2720" spans="1:43" x14ac:dyDescent="0.35">
      <c r="A2720" t="s">
        <v>18101</v>
      </c>
      <c r="B2720" t="s">
        <v>18102</v>
      </c>
      <c r="C2720" t="s">
        <v>443</v>
      </c>
      <c r="F2720" t="s">
        <v>18103</v>
      </c>
      <c r="H2720" t="s">
        <v>18104</v>
      </c>
      <c r="I2720" t="s">
        <v>101</v>
      </c>
      <c r="J2720" t="s">
        <v>323</v>
      </c>
      <c r="K2720" t="s">
        <v>18105</v>
      </c>
      <c r="M2720" t="s">
        <v>18106</v>
      </c>
      <c r="N2720" t="s">
        <v>11619</v>
      </c>
      <c r="O2720">
        <v>14625</v>
      </c>
      <c r="P2720" t="s">
        <v>50</v>
      </c>
      <c r="U2720" s="1">
        <v>44203</v>
      </c>
      <c r="V2720" s="1">
        <v>44203</v>
      </c>
      <c r="AC2720" t="s">
        <v>53</v>
      </c>
      <c r="AD2720">
        <v>2969551137</v>
      </c>
      <c r="AE2720" s="1">
        <v>40288.591666666667</v>
      </c>
      <c r="AG2720" t="s">
        <v>18107</v>
      </c>
      <c r="AH2720" t="s">
        <v>51</v>
      </c>
      <c r="AJ2720" t="s">
        <v>53</v>
      </c>
      <c r="AO2720" t="s">
        <v>8142</v>
      </c>
    </row>
    <row r="2721" spans="1:43" x14ac:dyDescent="0.35">
      <c r="A2721" t="s">
        <v>18108</v>
      </c>
      <c r="B2721" t="s">
        <v>18109</v>
      </c>
      <c r="C2721" t="s">
        <v>10481</v>
      </c>
      <c r="F2721" t="s">
        <v>18110</v>
      </c>
      <c r="H2721" t="s">
        <v>18111</v>
      </c>
      <c r="I2721" t="s">
        <v>179</v>
      </c>
      <c r="J2721" t="s">
        <v>18112</v>
      </c>
      <c r="K2721" t="s">
        <v>18113</v>
      </c>
      <c r="M2721" t="s">
        <v>11450</v>
      </c>
      <c r="N2721" t="s">
        <v>65</v>
      </c>
      <c r="O2721">
        <v>81639</v>
      </c>
      <c r="P2721" t="s">
        <v>50</v>
      </c>
      <c r="U2721" s="1">
        <v>44203.672222222223</v>
      </c>
      <c r="V2721" s="1">
        <v>44203.672222222223</v>
      </c>
      <c r="W2721" s="1">
        <v>44204.43472222222</v>
      </c>
      <c r="X2721" s="1">
        <v>44204.43472222222</v>
      </c>
      <c r="AC2721" t="s">
        <v>53</v>
      </c>
      <c r="AD2721">
        <v>2970017267</v>
      </c>
      <c r="AE2721" s="1">
        <v>44127.328472222223</v>
      </c>
      <c r="AF2721" t="s">
        <v>18114</v>
      </c>
      <c r="AG2721" t="s">
        <v>18115</v>
      </c>
      <c r="AH2721" t="s">
        <v>53</v>
      </c>
      <c r="AJ2721" t="s">
        <v>53</v>
      </c>
      <c r="AL2721" t="s">
        <v>78</v>
      </c>
      <c r="AO2721" t="s">
        <v>54</v>
      </c>
      <c r="AP2721" s="1">
        <v>45189.320833333331</v>
      </c>
      <c r="AQ2721" s="1">
        <v>44363.655555555553</v>
      </c>
    </row>
    <row r="2722" spans="1:43" x14ac:dyDescent="0.35">
      <c r="A2722" t="s">
        <v>18116</v>
      </c>
      <c r="B2722" t="s">
        <v>18117</v>
      </c>
      <c r="C2722" t="s">
        <v>904</v>
      </c>
      <c r="D2722" t="s">
        <v>58</v>
      </c>
      <c r="F2722" t="s">
        <v>1698</v>
      </c>
      <c r="H2722" t="s">
        <v>18118</v>
      </c>
      <c r="J2722" t="s">
        <v>1700</v>
      </c>
      <c r="P2722" t="s">
        <v>50</v>
      </c>
      <c r="U2722" s="1">
        <v>44204</v>
      </c>
      <c r="V2722" s="1">
        <v>44204</v>
      </c>
      <c r="W2722" s="1">
        <v>44204.544444444444</v>
      </c>
      <c r="X2722" s="1">
        <v>44204.544444444444</v>
      </c>
      <c r="AC2722" t="s">
        <v>53</v>
      </c>
      <c r="AD2722">
        <v>2969475309</v>
      </c>
      <c r="AE2722" s="1">
        <v>37159</v>
      </c>
      <c r="AF2722" t="s">
        <v>674</v>
      </c>
      <c r="AG2722" t="s">
        <v>18119</v>
      </c>
      <c r="AH2722" t="s">
        <v>51</v>
      </c>
      <c r="AJ2722" t="s">
        <v>53</v>
      </c>
      <c r="AL2722" t="s">
        <v>78</v>
      </c>
      <c r="AO2722" t="s">
        <v>5443</v>
      </c>
      <c r="AP2722" s="1">
        <v>45474.500694444447</v>
      </c>
      <c r="AQ2722" s="1">
        <v>45474.501388888886</v>
      </c>
    </row>
    <row r="2723" spans="1:43" x14ac:dyDescent="0.35">
      <c r="A2723" t="s">
        <v>18120</v>
      </c>
      <c r="B2723" t="s">
        <v>18121</v>
      </c>
      <c r="C2723" t="s">
        <v>18122</v>
      </c>
      <c r="F2723">
        <v>33772218138</v>
      </c>
      <c r="H2723" t="s">
        <v>18123</v>
      </c>
      <c r="I2723" t="s">
        <v>780</v>
      </c>
      <c r="J2723" t="s">
        <v>13273</v>
      </c>
      <c r="K2723" t="s">
        <v>18124</v>
      </c>
      <c r="M2723" t="s">
        <v>18125</v>
      </c>
      <c r="N2723" t="s">
        <v>6977</v>
      </c>
      <c r="O2723">
        <v>46383</v>
      </c>
      <c r="P2723" t="s">
        <v>13276</v>
      </c>
      <c r="U2723" s="1">
        <v>44204</v>
      </c>
      <c r="V2723" s="1">
        <v>44204</v>
      </c>
      <c r="AC2723" t="s">
        <v>53</v>
      </c>
      <c r="AD2723">
        <v>2969530290</v>
      </c>
      <c r="AE2723" s="1">
        <v>39465.556250000001</v>
      </c>
      <c r="AG2723" t="s">
        <v>18126</v>
      </c>
      <c r="AH2723" t="s">
        <v>51</v>
      </c>
      <c r="AJ2723" t="s">
        <v>53</v>
      </c>
      <c r="AO2723" t="s">
        <v>8142</v>
      </c>
    </row>
    <row r="2724" spans="1:43" x14ac:dyDescent="0.35">
      <c r="A2724" t="s">
        <v>18127</v>
      </c>
      <c r="B2724" t="s">
        <v>18128</v>
      </c>
      <c r="C2724" t="s">
        <v>6034</v>
      </c>
      <c r="F2724" t="s">
        <v>18129</v>
      </c>
      <c r="H2724" t="s">
        <v>18127</v>
      </c>
      <c r="J2724" t="s">
        <v>491</v>
      </c>
      <c r="P2724" t="s">
        <v>4438</v>
      </c>
      <c r="U2724" s="1">
        <v>44204</v>
      </c>
      <c r="V2724" s="1">
        <v>44204</v>
      </c>
      <c r="AC2724" t="s">
        <v>53</v>
      </c>
      <c r="AD2724">
        <v>2969472760</v>
      </c>
      <c r="AE2724" s="1">
        <v>36916.71597222222</v>
      </c>
      <c r="AG2724" t="s">
        <v>18130</v>
      </c>
      <c r="AH2724" t="s">
        <v>51</v>
      </c>
      <c r="AJ2724" t="s">
        <v>53</v>
      </c>
      <c r="AO2724" t="s">
        <v>8142</v>
      </c>
    </row>
    <row r="2725" spans="1:43" x14ac:dyDescent="0.35">
      <c r="A2725" t="s">
        <v>18131</v>
      </c>
      <c r="B2725" t="s">
        <v>6044</v>
      </c>
      <c r="C2725" t="s">
        <v>18132</v>
      </c>
      <c r="F2725" t="s">
        <v>18133</v>
      </c>
      <c r="G2725">
        <v>6263916337</v>
      </c>
      <c r="H2725" t="s">
        <v>18134</v>
      </c>
      <c r="I2725" t="s">
        <v>464</v>
      </c>
      <c r="J2725" t="s">
        <v>465</v>
      </c>
      <c r="K2725" t="s">
        <v>18135</v>
      </c>
      <c r="O2725">
        <v>91702</v>
      </c>
      <c r="P2725" t="s">
        <v>50</v>
      </c>
      <c r="U2725" s="1">
        <v>44204</v>
      </c>
      <c r="V2725" s="1">
        <v>44204</v>
      </c>
      <c r="AC2725" t="s">
        <v>53</v>
      </c>
      <c r="AD2725">
        <v>2969543968</v>
      </c>
      <c r="AE2725" s="1">
        <v>40032.470138888886</v>
      </c>
      <c r="AG2725" t="s">
        <v>18136</v>
      </c>
      <c r="AH2725" t="s">
        <v>51</v>
      </c>
      <c r="AJ2725" t="s">
        <v>53</v>
      </c>
      <c r="AO2725" t="s">
        <v>8142</v>
      </c>
    </row>
    <row r="2726" spans="1:43" x14ac:dyDescent="0.35">
      <c r="A2726" t="s">
        <v>18137</v>
      </c>
      <c r="B2726" t="s">
        <v>18138</v>
      </c>
      <c r="C2726" t="s">
        <v>18139</v>
      </c>
      <c r="F2726">
        <v>13037102809</v>
      </c>
      <c r="H2726" t="s">
        <v>18140</v>
      </c>
      <c r="I2726" t="s">
        <v>1213</v>
      </c>
      <c r="J2726" t="s">
        <v>18141</v>
      </c>
      <c r="K2726" t="s">
        <v>18142</v>
      </c>
      <c r="M2726" t="s">
        <v>18143</v>
      </c>
      <c r="N2726" t="s">
        <v>65</v>
      </c>
      <c r="O2726">
        <v>80645</v>
      </c>
      <c r="P2726" t="s">
        <v>50</v>
      </c>
      <c r="U2726" s="1">
        <v>44204.464583333334</v>
      </c>
      <c r="V2726" s="1">
        <v>44204.464583333334</v>
      </c>
      <c r="W2726" s="1">
        <v>44252.508333333331</v>
      </c>
      <c r="X2726" s="1">
        <v>44252.508333333331</v>
      </c>
      <c r="AC2726" t="s">
        <v>51</v>
      </c>
      <c r="AD2726">
        <v>2969794060</v>
      </c>
      <c r="AE2726" s="1">
        <v>43223.723611111112</v>
      </c>
      <c r="AF2726" t="s">
        <v>18144</v>
      </c>
      <c r="AG2726" t="s">
        <v>18145</v>
      </c>
      <c r="AH2726" t="s">
        <v>53</v>
      </c>
      <c r="AJ2726" t="s">
        <v>53</v>
      </c>
      <c r="AK2726" t="s">
        <v>13346</v>
      </c>
      <c r="AL2726" t="s">
        <v>78</v>
      </c>
      <c r="AO2726" t="s">
        <v>54</v>
      </c>
      <c r="AP2726" s="1">
        <v>45376.690972222219</v>
      </c>
      <c r="AQ2726" s="1">
        <v>45376.691666666666</v>
      </c>
    </row>
    <row r="2727" spans="1:43" x14ac:dyDescent="0.35">
      <c r="A2727" t="s">
        <v>18146</v>
      </c>
      <c r="B2727" t="s">
        <v>18147</v>
      </c>
      <c r="C2727" t="s">
        <v>1732</v>
      </c>
      <c r="F2727" t="s">
        <v>18148</v>
      </c>
      <c r="H2727" t="s">
        <v>18149</v>
      </c>
      <c r="I2727" t="s">
        <v>169</v>
      </c>
      <c r="J2727" t="s">
        <v>18150</v>
      </c>
      <c r="K2727" t="s">
        <v>6798</v>
      </c>
      <c r="L2727" t="s">
        <v>6799</v>
      </c>
      <c r="M2727" t="s">
        <v>6800</v>
      </c>
      <c r="N2727" t="s">
        <v>287</v>
      </c>
      <c r="O2727">
        <v>80813</v>
      </c>
      <c r="P2727" t="s">
        <v>50</v>
      </c>
      <c r="U2727" s="1">
        <v>44204.874305555553</v>
      </c>
      <c r="V2727" s="1">
        <v>44204.874305555553</v>
      </c>
      <c r="W2727" s="1">
        <v>44207.377083333333</v>
      </c>
      <c r="X2727" s="1">
        <v>45422.941666666666</v>
      </c>
      <c r="AC2727" t="s">
        <v>51</v>
      </c>
      <c r="AD2727">
        <v>2969475403</v>
      </c>
      <c r="AE2727" s="1">
        <v>37166.661111111112</v>
      </c>
      <c r="AF2727" t="s">
        <v>5846</v>
      </c>
      <c r="AG2727" t="s">
        <v>18151</v>
      </c>
      <c r="AH2727" t="s">
        <v>51</v>
      </c>
      <c r="AI2727" t="s">
        <v>51</v>
      </c>
      <c r="AJ2727" t="s">
        <v>53</v>
      </c>
      <c r="AL2727" t="s">
        <v>68</v>
      </c>
      <c r="AO2727" t="s">
        <v>54</v>
      </c>
      <c r="AP2727" s="1">
        <v>45458.364583333336</v>
      </c>
    </row>
    <row r="2728" spans="1:43" x14ac:dyDescent="0.35">
      <c r="A2728" t="s">
        <v>18152</v>
      </c>
      <c r="B2728" t="s">
        <v>18153</v>
      </c>
      <c r="C2728" t="s">
        <v>707</v>
      </c>
      <c r="F2728" t="s">
        <v>18154</v>
      </c>
      <c r="G2728">
        <v>7203475489</v>
      </c>
      <c r="H2728" t="s">
        <v>18155</v>
      </c>
      <c r="J2728" t="s">
        <v>18156</v>
      </c>
      <c r="N2728" t="s">
        <v>287</v>
      </c>
      <c r="O2728">
        <v>80621</v>
      </c>
      <c r="P2728" t="s">
        <v>50</v>
      </c>
      <c r="U2728" s="1">
        <v>44205</v>
      </c>
      <c r="V2728" s="1">
        <v>44205</v>
      </c>
      <c r="W2728" s="1">
        <v>44205.729861111111</v>
      </c>
      <c r="X2728" s="1">
        <v>44205.729861111111</v>
      </c>
      <c r="AC2728" t="s">
        <v>53</v>
      </c>
      <c r="AD2728">
        <v>2969698477</v>
      </c>
      <c r="AE2728" s="1">
        <v>42486.663888888892</v>
      </c>
      <c r="AG2728" t="s">
        <v>18157</v>
      </c>
      <c r="AH2728" t="s">
        <v>51</v>
      </c>
      <c r="AJ2728" t="s">
        <v>53</v>
      </c>
      <c r="AL2728" t="s">
        <v>68</v>
      </c>
      <c r="AO2728" t="s">
        <v>8142</v>
      </c>
    </row>
    <row r="2729" spans="1:43" x14ac:dyDescent="0.35">
      <c r="A2729" t="s">
        <v>18158</v>
      </c>
      <c r="B2729" t="s">
        <v>4624</v>
      </c>
      <c r="C2729" t="s">
        <v>4522</v>
      </c>
      <c r="F2729" t="s">
        <v>18159</v>
      </c>
      <c r="H2729" t="s">
        <v>18158</v>
      </c>
      <c r="J2729" t="s">
        <v>7150</v>
      </c>
      <c r="K2729" t="s">
        <v>18160</v>
      </c>
      <c r="M2729" t="s">
        <v>1296</v>
      </c>
      <c r="N2729" t="s">
        <v>253</v>
      </c>
      <c r="O2729">
        <v>88220</v>
      </c>
      <c r="P2729" t="s">
        <v>50</v>
      </c>
      <c r="U2729" s="1">
        <v>44207</v>
      </c>
      <c r="V2729" s="1">
        <v>44207</v>
      </c>
      <c r="W2729" s="1">
        <v>44207.705555555556</v>
      </c>
      <c r="X2729" s="1">
        <v>44207.705555555556</v>
      </c>
      <c r="AC2729" t="s">
        <v>53</v>
      </c>
      <c r="AD2729">
        <v>2969474645</v>
      </c>
      <c r="AE2729" s="1">
        <v>37110.530555555553</v>
      </c>
      <c r="AF2729" t="s">
        <v>8291</v>
      </c>
      <c r="AG2729" t="s">
        <v>18161</v>
      </c>
      <c r="AH2729" t="s">
        <v>51</v>
      </c>
      <c r="AJ2729" t="s">
        <v>53</v>
      </c>
      <c r="AL2729" t="s">
        <v>78</v>
      </c>
      <c r="AO2729" t="s">
        <v>5443</v>
      </c>
      <c r="AP2729" s="1">
        <v>44902.443055555559</v>
      </c>
    </row>
    <row r="2730" spans="1:43" x14ac:dyDescent="0.35">
      <c r="A2730" t="s">
        <v>18162</v>
      </c>
      <c r="B2730" t="s">
        <v>18163</v>
      </c>
      <c r="C2730" t="s">
        <v>302</v>
      </c>
      <c r="F2730" t="s">
        <v>18164</v>
      </c>
      <c r="H2730" t="s">
        <v>18162</v>
      </c>
      <c r="J2730" t="s">
        <v>18165</v>
      </c>
      <c r="K2730" t="s">
        <v>18166</v>
      </c>
      <c r="M2730" t="s">
        <v>8271</v>
      </c>
      <c r="N2730" t="s">
        <v>65</v>
      </c>
      <c r="O2730">
        <v>80107</v>
      </c>
      <c r="P2730" t="s">
        <v>50</v>
      </c>
      <c r="U2730" s="1">
        <v>44207</v>
      </c>
      <c r="V2730" s="1">
        <v>44207</v>
      </c>
      <c r="W2730" s="1">
        <v>44207.438888888886</v>
      </c>
      <c r="X2730" s="1">
        <v>44207.438888888886</v>
      </c>
      <c r="AC2730" t="s">
        <v>53</v>
      </c>
      <c r="AD2730">
        <v>2972047296</v>
      </c>
      <c r="AE2730" s="1">
        <v>44557.615972222222</v>
      </c>
      <c r="AG2730" t="s">
        <v>18167</v>
      </c>
      <c r="AH2730" t="s">
        <v>51</v>
      </c>
      <c r="AJ2730" t="s">
        <v>53</v>
      </c>
      <c r="AL2730" t="s">
        <v>78</v>
      </c>
      <c r="AO2730" t="s">
        <v>5443</v>
      </c>
      <c r="AP2730" s="1">
        <v>44550.726388888892</v>
      </c>
    </row>
    <row r="2731" spans="1:43" x14ac:dyDescent="0.35">
      <c r="A2731" t="s">
        <v>18168</v>
      </c>
      <c r="B2731" t="s">
        <v>18169</v>
      </c>
      <c r="C2731" t="s">
        <v>18170</v>
      </c>
      <c r="F2731" t="s">
        <v>18171</v>
      </c>
      <c r="H2731" t="s">
        <v>18172</v>
      </c>
      <c r="J2731" t="s">
        <v>491</v>
      </c>
      <c r="N2731" t="s">
        <v>287</v>
      </c>
      <c r="O2731">
        <v>55431</v>
      </c>
      <c r="P2731" t="s">
        <v>50</v>
      </c>
      <c r="U2731" s="1">
        <v>44207</v>
      </c>
      <c r="V2731" s="1">
        <v>44207</v>
      </c>
      <c r="W2731" s="1">
        <v>44207.582638888889</v>
      </c>
      <c r="X2731" s="1">
        <v>44207.582638888889</v>
      </c>
      <c r="AC2731" t="s">
        <v>53</v>
      </c>
      <c r="AD2731">
        <v>2969472760</v>
      </c>
      <c r="AE2731" s="1">
        <v>36916.71597222222</v>
      </c>
      <c r="AF2731" t="s">
        <v>900</v>
      </c>
      <c r="AG2731" t="s">
        <v>18173</v>
      </c>
      <c r="AH2731" t="s">
        <v>51</v>
      </c>
      <c r="AJ2731" t="s">
        <v>53</v>
      </c>
      <c r="AL2731" t="s">
        <v>78</v>
      </c>
      <c r="AO2731" t="s">
        <v>8142</v>
      </c>
    </row>
    <row r="2732" spans="1:43" x14ac:dyDescent="0.35">
      <c r="A2732" t="s">
        <v>18174</v>
      </c>
      <c r="B2732" t="s">
        <v>18175</v>
      </c>
      <c r="C2732" t="s">
        <v>302</v>
      </c>
      <c r="D2732" t="s">
        <v>53</v>
      </c>
      <c r="F2732" t="s">
        <v>18176</v>
      </c>
      <c r="G2732" t="s">
        <v>18177</v>
      </c>
      <c r="H2732" t="s">
        <v>18178</v>
      </c>
      <c r="I2732" t="s">
        <v>179</v>
      </c>
      <c r="J2732" t="s">
        <v>18179</v>
      </c>
      <c r="K2732" t="s">
        <v>18180</v>
      </c>
      <c r="M2732" t="s">
        <v>18181</v>
      </c>
      <c r="N2732" t="s">
        <v>253</v>
      </c>
      <c r="O2732">
        <v>87022</v>
      </c>
      <c r="P2732" t="s">
        <v>50</v>
      </c>
      <c r="Q2732" t="s">
        <v>4134</v>
      </c>
      <c r="R2732">
        <v>47053</v>
      </c>
      <c r="S2732" t="s">
        <v>5759</v>
      </c>
      <c r="T2732">
        <v>47053</v>
      </c>
      <c r="U2732" s="1">
        <v>40344.445138888892</v>
      </c>
      <c r="V2732" s="1">
        <v>44207.357638888891</v>
      </c>
      <c r="W2732" s="1">
        <v>40344.553472222222</v>
      </c>
      <c r="X2732" s="1">
        <v>44194.614583333336</v>
      </c>
      <c r="Y2732" s="1">
        <v>42628.342361111114</v>
      </c>
      <c r="AC2732" t="s">
        <v>51</v>
      </c>
      <c r="AD2732">
        <v>2969552612</v>
      </c>
      <c r="AE2732" s="1">
        <v>40344.552777777775</v>
      </c>
      <c r="AF2732" t="s">
        <v>18182</v>
      </c>
      <c r="AG2732" t="s">
        <v>18183</v>
      </c>
      <c r="AH2732" t="s">
        <v>53</v>
      </c>
      <c r="AJ2732" t="s">
        <v>53</v>
      </c>
      <c r="AL2732" t="s">
        <v>68</v>
      </c>
      <c r="AO2732" t="s">
        <v>54</v>
      </c>
      <c r="AP2732" s="1">
        <v>45476.458333333336</v>
      </c>
      <c r="AQ2732" s="1">
        <v>45476.460416666669</v>
      </c>
    </row>
    <row r="2733" spans="1:43" x14ac:dyDescent="0.35">
      <c r="A2733" t="s">
        <v>18184</v>
      </c>
      <c r="B2733" t="s">
        <v>18185</v>
      </c>
      <c r="C2733" t="s">
        <v>45</v>
      </c>
      <c r="F2733" t="s">
        <v>47</v>
      </c>
      <c r="H2733" t="s">
        <v>18186</v>
      </c>
      <c r="I2733" t="s">
        <v>101</v>
      </c>
      <c r="J2733" t="s">
        <v>49</v>
      </c>
      <c r="P2733" t="s">
        <v>50</v>
      </c>
      <c r="U2733" s="1">
        <v>44207.689583333333</v>
      </c>
      <c r="V2733" s="1">
        <v>44207.689583333333</v>
      </c>
      <c r="W2733" s="1">
        <v>44207.689583333333</v>
      </c>
      <c r="X2733" s="1">
        <v>44207.689583333333</v>
      </c>
      <c r="AC2733" t="s">
        <v>53</v>
      </c>
      <c r="AD2733">
        <v>1000000000</v>
      </c>
      <c r="AE2733" s="1">
        <v>37295</v>
      </c>
      <c r="AG2733" t="s">
        <v>18187</v>
      </c>
      <c r="AH2733" t="s">
        <v>53</v>
      </c>
      <c r="AJ2733" t="s">
        <v>53</v>
      </c>
      <c r="AK2733" t="s">
        <v>7072</v>
      </c>
      <c r="AO2733" t="s">
        <v>54</v>
      </c>
    </row>
    <row r="2734" spans="1:43" x14ac:dyDescent="0.35">
      <c r="A2734" t="s">
        <v>18188</v>
      </c>
      <c r="B2734" t="s">
        <v>18189</v>
      </c>
      <c r="C2734" t="s">
        <v>3285</v>
      </c>
      <c r="F2734" t="s">
        <v>18190</v>
      </c>
      <c r="H2734" t="s">
        <v>18188</v>
      </c>
      <c r="J2734" t="s">
        <v>5217</v>
      </c>
      <c r="K2734" t="s">
        <v>18191</v>
      </c>
      <c r="M2734" t="s">
        <v>18192</v>
      </c>
      <c r="N2734" t="s">
        <v>12376</v>
      </c>
      <c r="O2734" t="s">
        <v>18193</v>
      </c>
      <c r="P2734" t="s">
        <v>50</v>
      </c>
      <c r="U2734" s="1">
        <v>44208</v>
      </c>
      <c r="V2734" s="1">
        <v>44208</v>
      </c>
      <c r="W2734" s="1">
        <v>44242.445138888892</v>
      </c>
      <c r="X2734" s="1">
        <v>44242.445138888892</v>
      </c>
      <c r="AC2734" t="s">
        <v>53</v>
      </c>
      <c r="AD2734">
        <v>2969475162</v>
      </c>
      <c r="AE2734" s="1">
        <v>37147</v>
      </c>
      <c r="AF2734" t="s">
        <v>5221</v>
      </c>
      <c r="AG2734" t="s">
        <v>18194</v>
      </c>
      <c r="AH2734" t="s">
        <v>51</v>
      </c>
      <c r="AJ2734" t="s">
        <v>53</v>
      </c>
      <c r="AL2734" t="s">
        <v>78</v>
      </c>
      <c r="AO2734" t="s">
        <v>5443</v>
      </c>
    </row>
    <row r="2735" spans="1:43" x14ac:dyDescent="0.35">
      <c r="A2735" t="s">
        <v>18195</v>
      </c>
      <c r="B2735" t="s">
        <v>11164</v>
      </c>
      <c r="C2735" t="s">
        <v>952</v>
      </c>
      <c r="F2735" t="s">
        <v>18196</v>
      </c>
      <c r="H2735" t="s">
        <v>18195</v>
      </c>
      <c r="J2735" t="s">
        <v>7142</v>
      </c>
      <c r="K2735" t="s">
        <v>18197</v>
      </c>
      <c r="M2735" t="s">
        <v>18198</v>
      </c>
      <c r="N2735" t="s">
        <v>798</v>
      </c>
      <c r="O2735">
        <v>79756</v>
      </c>
      <c r="P2735" t="s">
        <v>50</v>
      </c>
      <c r="U2735" s="1">
        <v>44208</v>
      </c>
      <c r="V2735" s="1">
        <v>44208</v>
      </c>
      <c r="W2735" s="1">
        <v>44242.443055555559</v>
      </c>
      <c r="X2735" s="1">
        <v>44242.443055555559</v>
      </c>
      <c r="AC2735" t="s">
        <v>53</v>
      </c>
      <c r="AD2735">
        <v>2969584761</v>
      </c>
      <c r="AE2735" s="1">
        <v>41288.714583333334</v>
      </c>
      <c r="AF2735" t="s">
        <v>7145</v>
      </c>
      <c r="AG2735" t="s">
        <v>18199</v>
      </c>
      <c r="AH2735" t="s">
        <v>51</v>
      </c>
      <c r="AJ2735" t="s">
        <v>53</v>
      </c>
      <c r="AL2735" t="s">
        <v>78</v>
      </c>
      <c r="AO2735" t="s">
        <v>5443</v>
      </c>
      <c r="AP2735" s="1">
        <v>45028.607638888891</v>
      </c>
      <c r="AQ2735" s="1">
        <v>45028.60833333333</v>
      </c>
    </row>
    <row r="2736" spans="1:43" x14ac:dyDescent="0.35">
      <c r="A2736" t="s">
        <v>18200</v>
      </c>
      <c r="B2736">
        <v>88</v>
      </c>
      <c r="C2736" t="s">
        <v>18201</v>
      </c>
      <c r="F2736" t="s">
        <v>18202</v>
      </c>
      <c r="G2736" t="s">
        <v>18203</v>
      </c>
      <c r="H2736" t="s">
        <v>18204</v>
      </c>
      <c r="I2736" t="s">
        <v>1213</v>
      </c>
      <c r="J2736" t="s">
        <v>18205</v>
      </c>
      <c r="K2736" t="s">
        <v>18206</v>
      </c>
      <c r="M2736" t="s">
        <v>18207</v>
      </c>
      <c r="N2736" t="s">
        <v>637</v>
      </c>
      <c r="O2736">
        <v>77429</v>
      </c>
      <c r="P2736" t="s">
        <v>50</v>
      </c>
      <c r="U2736" s="1">
        <v>44208</v>
      </c>
      <c r="V2736" s="1">
        <v>44208</v>
      </c>
      <c r="AC2736" t="s">
        <v>53</v>
      </c>
      <c r="AD2736">
        <v>2969542447</v>
      </c>
      <c r="AE2736" s="1">
        <v>39974.302083333336</v>
      </c>
      <c r="AG2736" t="s">
        <v>18208</v>
      </c>
      <c r="AH2736" t="s">
        <v>51</v>
      </c>
      <c r="AJ2736" t="s">
        <v>53</v>
      </c>
      <c r="AO2736" t="s">
        <v>8142</v>
      </c>
    </row>
    <row r="2737" spans="1:43" x14ac:dyDescent="0.35">
      <c r="A2737" t="s">
        <v>18209</v>
      </c>
      <c r="B2737" t="s">
        <v>18210</v>
      </c>
      <c r="C2737" t="s">
        <v>11238</v>
      </c>
      <c r="D2737" t="s">
        <v>18211</v>
      </c>
      <c r="F2737" t="s">
        <v>18212</v>
      </c>
      <c r="H2737" t="s">
        <v>18213</v>
      </c>
      <c r="I2737" t="s">
        <v>169</v>
      </c>
      <c r="J2737" t="s">
        <v>7796</v>
      </c>
      <c r="K2737" t="s">
        <v>18214</v>
      </c>
      <c r="M2737" t="s">
        <v>18215</v>
      </c>
      <c r="N2737" t="s">
        <v>1593</v>
      </c>
      <c r="O2737">
        <v>88220</v>
      </c>
      <c r="P2737" t="s">
        <v>50</v>
      </c>
      <c r="U2737" s="1">
        <v>44208.462500000001</v>
      </c>
      <c r="V2737" s="1">
        <v>44208.462500000001</v>
      </c>
      <c r="W2737" s="1">
        <v>44209.352083333331</v>
      </c>
      <c r="X2737" s="1">
        <v>44209.352083333331</v>
      </c>
      <c r="AC2737" t="s">
        <v>53</v>
      </c>
      <c r="AD2737">
        <v>2969524773</v>
      </c>
      <c r="AE2737" s="1">
        <v>39196.726388888892</v>
      </c>
      <c r="AF2737" t="s">
        <v>7799</v>
      </c>
      <c r="AG2737" t="s">
        <v>18216</v>
      </c>
      <c r="AH2737" t="s">
        <v>53</v>
      </c>
      <c r="AJ2737" t="s">
        <v>53</v>
      </c>
      <c r="AK2737" t="s">
        <v>13346</v>
      </c>
      <c r="AL2737" t="s">
        <v>78</v>
      </c>
      <c r="AO2737" t="s">
        <v>54</v>
      </c>
      <c r="AP2737" s="1">
        <v>45343.515972222223</v>
      </c>
    </row>
    <row r="2738" spans="1:43" x14ac:dyDescent="0.35">
      <c r="A2738" t="s">
        <v>18217</v>
      </c>
      <c r="B2738" t="s">
        <v>4426</v>
      </c>
      <c r="C2738" t="s">
        <v>11910</v>
      </c>
      <c r="H2738" t="s">
        <v>18218</v>
      </c>
      <c r="I2738" t="s">
        <v>61</v>
      </c>
      <c r="J2738" t="s">
        <v>10274</v>
      </c>
      <c r="P2738" t="s">
        <v>50</v>
      </c>
      <c r="U2738" s="1">
        <v>44208.525000000001</v>
      </c>
      <c r="V2738" s="1">
        <v>44208.525000000001</v>
      </c>
      <c r="W2738" s="1">
        <v>44223.534722222219</v>
      </c>
      <c r="X2738" s="1">
        <v>44223.534722222219</v>
      </c>
      <c r="AC2738" t="s">
        <v>53</v>
      </c>
      <c r="AD2738">
        <v>2969475309</v>
      </c>
      <c r="AE2738" s="1">
        <v>37159</v>
      </c>
      <c r="AF2738" t="s">
        <v>10030</v>
      </c>
      <c r="AG2738" t="s">
        <v>18219</v>
      </c>
      <c r="AH2738" t="s">
        <v>53</v>
      </c>
      <c r="AJ2738" t="s">
        <v>53</v>
      </c>
      <c r="AK2738" t="s">
        <v>18220</v>
      </c>
      <c r="AL2738" t="s">
        <v>78</v>
      </c>
      <c r="AO2738" t="s">
        <v>54</v>
      </c>
      <c r="AP2738" s="1">
        <v>45474.415277777778</v>
      </c>
      <c r="AQ2738" s="1">
        <v>45465.556250000001</v>
      </c>
    </row>
    <row r="2739" spans="1:43" x14ac:dyDescent="0.35">
      <c r="A2739" t="s">
        <v>18221</v>
      </c>
      <c r="B2739" t="s">
        <v>18222</v>
      </c>
      <c r="C2739" t="s">
        <v>8215</v>
      </c>
      <c r="F2739" t="s">
        <v>18223</v>
      </c>
      <c r="H2739" t="s">
        <v>18221</v>
      </c>
      <c r="J2739" t="s">
        <v>16615</v>
      </c>
      <c r="K2739" t="s">
        <v>18224</v>
      </c>
      <c r="M2739" t="s">
        <v>18225</v>
      </c>
      <c r="N2739" t="s">
        <v>686</v>
      </c>
      <c r="O2739">
        <v>84319</v>
      </c>
      <c r="P2739" t="s">
        <v>50</v>
      </c>
      <c r="U2739" s="1">
        <v>44209</v>
      </c>
      <c r="V2739" s="1">
        <v>44209</v>
      </c>
      <c r="AC2739" t="s">
        <v>53</v>
      </c>
      <c r="AD2739">
        <v>2969544607</v>
      </c>
      <c r="AE2739" s="1">
        <v>40059.490972222222</v>
      </c>
      <c r="AG2739" t="s">
        <v>18226</v>
      </c>
      <c r="AH2739" t="s">
        <v>51</v>
      </c>
      <c r="AJ2739" t="s">
        <v>53</v>
      </c>
      <c r="AO2739" t="s">
        <v>8142</v>
      </c>
    </row>
    <row r="2740" spans="1:43" x14ac:dyDescent="0.35">
      <c r="A2740" t="s">
        <v>18227</v>
      </c>
      <c r="B2740" t="s">
        <v>18228</v>
      </c>
      <c r="C2740" t="s">
        <v>8912</v>
      </c>
      <c r="F2740" t="s">
        <v>12638</v>
      </c>
      <c r="H2740" t="s">
        <v>18229</v>
      </c>
      <c r="I2740" t="s">
        <v>179</v>
      </c>
      <c r="J2740" t="s">
        <v>12640</v>
      </c>
      <c r="K2740" t="s">
        <v>12641</v>
      </c>
      <c r="M2740" t="s">
        <v>12649</v>
      </c>
      <c r="N2740" t="s">
        <v>253</v>
      </c>
      <c r="O2740">
        <v>87931</v>
      </c>
      <c r="P2740" t="s">
        <v>50</v>
      </c>
      <c r="U2740" s="1">
        <v>44209.344444444447</v>
      </c>
      <c r="V2740" s="1">
        <v>44209.344444444447</v>
      </c>
      <c r="W2740" s="1">
        <v>44239.572916666664</v>
      </c>
      <c r="X2740" s="1">
        <v>44239.572916666664</v>
      </c>
      <c r="AC2740" t="s">
        <v>53</v>
      </c>
      <c r="AD2740">
        <v>2969535953</v>
      </c>
      <c r="AE2740" s="1">
        <v>39715.647222222222</v>
      </c>
      <c r="AF2740" t="s">
        <v>12643</v>
      </c>
      <c r="AG2740" t="s">
        <v>18230</v>
      </c>
      <c r="AH2740" t="s">
        <v>53</v>
      </c>
      <c r="AJ2740" t="s">
        <v>53</v>
      </c>
      <c r="AK2740" t="s">
        <v>14679</v>
      </c>
      <c r="AL2740" t="s">
        <v>78</v>
      </c>
      <c r="AO2740" t="s">
        <v>54</v>
      </c>
      <c r="AP2740" s="1">
        <v>45468.774305555555</v>
      </c>
      <c r="AQ2740" s="1">
        <v>45462.652777777781</v>
      </c>
    </row>
    <row r="2741" spans="1:43" x14ac:dyDescent="0.35">
      <c r="A2741" t="s">
        <v>18231</v>
      </c>
      <c r="B2741" t="s">
        <v>18232</v>
      </c>
      <c r="C2741" t="s">
        <v>309</v>
      </c>
      <c r="D2741" t="s">
        <v>294</v>
      </c>
      <c r="F2741" t="s">
        <v>18233</v>
      </c>
      <c r="H2741" t="s">
        <v>18234</v>
      </c>
      <c r="I2741" t="s">
        <v>200</v>
      </c>
      <c r="J2741" t="s">
        <v>5217</v>
      </c>
      <c r="K2741" t="s">
        <v>17942</v>
      </c>
      <c r="M2741" t="s">
        <v>154</v>
      </c>
      <c r="N2741" t="s">
        <v>326</v>
      </c>
      <c r="O2741">
        <v>80631</v>
      </c>
      <c r="P2741" t="s">
        <v>50</v>
      </c>
      <c r="U2741" s="1">
        <v>44209.453472222223</v>
      </c>
      <c r="V2741" s="1">
        <v>44209.453472222223</v>
      </c>
      <c r="W2741" s="1">
        <v>44214.640277777777</v>
      </c>
      <c r="X2741" s="1">
        <v>44214.640277777777</v>
      </c>
      <c r="AC2741" t="s">
        <v>53</v>
      </c>
      <c r="AD2741">
        <v>2969475162</v>
      </c>
      <c r="AE2741" s="1">
        <v>37147</v>
      </c>
      <c r="AF2741" t="s">
        <v>5241</v>
      </c>
      <c r="AG2741" t="s">
        <v>18235</v>
      </c>
      <c r="AH2741" t="s">
        <v>53</v>
      </c>
      <c r="AJ2741" t="s">
        <v>53</v>
      </c>
      <c r="AK2741" t="s">
        <v>8166</v>
      </c>
      <c r="AL2741" t="s">
        <v>78</v>
      </c>
      <c r="AO2741" t="s">
        <v>54</v>
      </c>
    </row>
    <row r="2742" spans="1:43" x14ac:dyDescent="0.35">
      <c r="A2742" t="s">
        <v>18236</v>
      </c>
      <c r="B2742" t="s">
        <v>18237</v>
      </c>
      <c r="C2742" t="s">
        <v>11910</v>
      </c>
      <c r="D2742" t="s">
        <v>1429</v>
      </c>
      <c r="F2742" t="s">
        <v>18238</v>
      </c>
      <c r="H2742" t="s">
        <v>18239</v>
      </c>
      <c r="I2742" t="s">
        <v>101</v>
      </c>
      <c r="J2742" t="s">
        <v>1582</v>
      </c>
      <c r="K2742" t="s">
        <v>1583</v>
      </c>
      <c r="M2742" t="s">
        <v>1553</v>
      </c>
      <c r="N2742" t="s">
        <v>65</v>
      </c>
      <c r="O2742">
        <v>81201</v>
      </c>
      <c r="P2742" t="s">
        <v>50</v>
      </c>
      <c r="U2742" s="1">
        <v>44209.472222222219</v>
      </c>
      <c r="V2742" s="1">
        <v>44209.472222222219</v>
      </c>
      <c r="W2742" s="1">
        <v>44239.570833333331</v>
      </c>
      <c r="X2742" s="1">
        <v>44239.570833333331</v>
      </c>
      <c r="AC2742" t="s">
        <v>53</v>
      </c>
      <c r="AD2742">
        <v>2969553467</v>
      </c>
      <c r="AE2742" s="1">
        <v>40373.548611111109</v>
      </c>
      <c r="AF2742" t="s">
        <v>1585</v>
      </c>
      <c r="AG2742" t="s">
        <v>18240</v>
      </c>
      <c r="AH2742" t="s">
        <v>53</v>
      </c>
      <c r="AJ2742" t="s">
        <v>53</v>
      </c>
      <c r="AK2742" t="s">
        <v>18241</v>
      </c>
      <c r="AL2742" t="s">
        <v>78</v>
      </c>
      <c r="AO2742" t="s">
        <v>54</v>
      </c>
      <c r="AP2742" s="1">
        <v>44593.663888888892</v>
      </c>
    </row>
    <row r="2743" spans="1:43" x14ac:dyDescent="0.35">
      <c r="A2743" t="s">
        <v>18242</v>
      </c>
      <c r="B2743" t="s">
        <v>18243</v>
      </c>
      <c r="C2743" t="s">
        <v>1471</v>
      </c>
      <c r="F2743">
        <f>1303-548-1034</f>
        <v>-279</v>
      </c>
      <c r="H2743" t="s">
        <v>18242</v>
      </c>
      <c r="J2743" t="s">
        <v>18244</v>
      </c>
      <c r="N2743" t="s">
        <v>287</v>
      </c>
      <c r="O2743">
        <v>80022</v>
      </c>
      <c r="P2743" t="s">
        <v>50</v>
      </c>
      <c r="U2743" s="1">
        <v>44210</v>
      </c>
      <c r="V2743" s="1">
        <v>44210</v>
      </c>
      <c r="W2743" s="1">
        <v>44210.379861111112</v>
      </c>
      <c r="X2743" s="1">
        <v>44210.379861111112</v>
      </c>
      <c r="AC2743" t="s">
        <v>53</v>
      </c>
      <c r="AD2743">
        <v>2969541974</v>
      </c>
      <c r="AE2743" s="1">
        <v>39959.723611111112</v>
      </c>
      <c r="AF2743" t="s">
        <v>18245</v>
      </c>
      <c r="AG2743" t="s">
        <v>18246</v>
      </c>
      <c r="AH2743" t="s">
        <v>51</v>
      </c>
      <c r="AJ2743" t="s">
        <v>53</v>
      </c>
      <c r="AL2743" t="s">
        <v>78</v>
      </c>
      <c r="AO2743" t="s">
        <v>5443</v>
      </c>
    </row>
    <row r="2744" spans="1:43" x14ac:dyDescent="0.35">
      <c r="A2744" t="s">
        <v>18247</v>
      </c>
      <c r="B2744" t="s">
        <v>18248</v>
      </c>
      <c r="C2744" t="s">
        <v>18249</v>
      </c>
      <c r="F2744" t="s">
        <v>18250</v>
      </c>
      <c r="H2744" t="s">
        <v>18251</v>
      </c>
      <c r="I2744" t="s">
        <v>464</v>
      </c>
      <c r="J2744" t="s">
        <v>6387</v>
      </c>
      <c r="K2744" t="s">
        <v>18252</v>
      </c>
      <c r="M2744" t="s">
        <v>15479</v>
      </c>
      <c r="N2744" t="s">
        <v>3849</v>
      </c>
      <c r="O2744">
        <v>60612</v>
      </c>
      <c r="P2744" t="s">
        <v>50</v>
      </c>
      <c r="U2744" s="1">
        <v>44210</v>
      </c>
      <c r="V2744" s="1">
        <v>44210</v>
      </c>
      <c r="AC2744" t="s">
        <v>53</v>
      </c>
      <c r="AD2744">
        <v>2969484892</v>
      </c>
      <c r="AE2744" s="1">
        <v>37756</v>
      </c>
      <c r="AG2744" t="s">
        <v>18253</v>
      </c>
      <c r="AH2744" t="s">
        <v>51</v>
      </c>
      <c r="AJ2744" t="s">
        <v>53</v>
      </c>
      <c r="AO2744" t="s">
        <v>8142</v>
      </c>
    </row>
    <row r="2745" spans="1:43" x14ac:dyDescent="0.35">
      <c r="A2745" t="s">
        <v>18254</v>
      </c>
      <c r="B2745" t="s">
        <v>11561</v>
      </c>
      <c r="C2745" t="s">
        <v>3460</v>
      </c>
      <c r="F2745" t="s">
        <v>18255</v>
      </c>
      <c r="H2745" t="s">
        <v>18256</v>
      </c>
      <c r="J2745" t="s">
        <v>18257</v>
      </c>
      <c r="K2745" t="s">
        <v>18258</v>
      </c>
      <c r="M2745" t="s">
        <v>18259</v>
      </c>
      <c r="N2745" t="s">
        <v>798</v>
      </c>
      <c r="O2745">
        <v>77494</v>
      </c>
      <c r="P2745" t="s">
        <v>50</v>
      </c>
      <c r="U2745" s="1">
        <v>44210</v>
      </c>
      <c r="V2745" s="1">
        <v>44210</v>
      </c>
      <c r="W2745" s="1">
        <v>44215.48541666667</v>
      </c>
      <c r="X2745" s="1">
        <v>44215.48541666667</v>
      </c>
      <c r="AC2745" t="s">
        <v>53</v>
      </c>
      <c r="AD2745">
        <v>2972073637</v>
      </c>
      <c r="AE2745" s="1">
        <v>44694.630555555559</v>
      </c>
      <c r="AG2745" t="s">
        <v>18260</v>
      </c>
      <c r="AH2745" t="s">
        <v>51</v>
      </c>
      <c r="AJ2745" t="s">
        <v>53</v>
      </c>
      <c r="AL2745" t="s">
        <v>78</v>
      </c>
      <c r="AO2745" t="s">
        <v>5443</v>
      </c>
    </row>
    <row r="2746" spans="1:43" x14ac:dyDescent="0.35">
      <c r="A2746" t="s">
        <v>18261</v>
      </c>
      <c r="B2746" t="s">
        <v>18262</v>
      </c>
      <c r="C2746" t="s">
        <v>4589</v>
      </c>
      <c r="F2746">
        <v>19512010757</v>
      </c>
      <c r="G2746" t="s">
        <v>18263</v>
      </c>
      <c r="H2746" t="s">
        <v>18264</v>
      </c>
      <c r="I2746" t="s">
        <v>415</v>
      </c>
      <c r="J2746" t="s">
        <v>7738</v>
      </c>
      <c r="K2746" t="s">
        <v>18265</v>
      </c>
      <c r="M2746" t="s">
        <v>18266</v>
      </c>
      <c r="N2746" t="s">
        <v>1515</v>
      </c>
      <c r="O2746">
        <v>85239</v>
      </c>
      <c r="P2746" t="s">
        <v>50</v>
      </c>
      <c r="U2746" s="1">
        <v>44210</v>
      </c>
      <c r="V2746" s="1">
        <v>44210</v>
      </c>
      <c r="W2746" s="1">
        <v>44421.526388888888</v>
      </c>
      <c r="X2746" s="1">
        <v>44421.526388888888</v>
      </c>
      <c r="AC2746" t="s">
        <v>53</v>
      </c>
      <c r="AD2746">
        <v>2969477493</v>
      </c>
      <c r="AE2746" s="1">
        <v>37291</v>
      </c>
      <c r="AF2746" t="s">
        <v>7742</v>
      </c>
      <c r="AG2746" t="s">
        <v>18267</v>
      </c>
      <c r="AH2746" t="s">
        <v>51</v>
      </c>
      <c r="AJ2746" t="s">
        <v>53</v>
      </c>
      <c r="AL2746" t="s">
        <v>68</v>
      </c>
      <c r="AO2746" t="s">
        <v>5443</v>
      </c>
      <c r="AP2746" s="1">
        <v>45476.38958333333</v>
      </c>
      <c r="AQ2746" s="1">
        <v>45476.670138888891</v>
      </c>
    </row>
    <row r="2747" spans="1:43" x14ac:dyDescent="0.35">
      <c r="A2747" t="s">
        <v>18268</v>
      </c>
      <c r="B2747" t="s">
        <v>9824</v>
      </c>
      <c r="C2747" t="s">
        <v>5143</v>
      </c>
      <c r="H2747" t="s">
        <v>18269</v>
      </c>
      <c r="J2747" t="s">
        <v>1713</v>
      </c>
      <c r="P2747" t="s">
        <v>50</v>
      </c>
      <c r="U2747" s="1">
        <v>44211</v>
      </c>
      <c r="V2747" s="1">
        <v>44211</v>
      </c>
      <c r="W2747" s="1">
        <v>44211.421527777777</v>
      </c>
      <c r="X2747" s="1">
        <v>44211.421527777777</v>
      </c>
      <c r="AC2747" t="s">
        <v>53</v>
      </c>
      <c r="AD2747">
        <v>2969510670</v>
      </c>
      <c r="AE2747" s="1">
        <v>38387.707638888889</v>
      </c>
      <c r="AF2747" t="s">
        <v>1715</v>
      </c>
      <c r="AG2747" t="s">
        <v>18270</v>
      </c>
      <c r="AH2747" t="s">
        <v>51</v>
      </c>
      <c r="AJ2747" t="s">
        <v>53</v>
      </c>
      <c r="AL2747" t="s">
        <v>78</v>
      </c>
      <c r="AO2747" t="s">
        <v>5443</v>
      </c>
      <c r="AP2747" s="1">
        <v>44616.416666666664</v>
      </c>
      <c r="AQ2747" s="1">
        <v>44461.692361111112</v>
      </c>
    </row>
    <row r="2748" spans="1:43" x14ac:dyDescent="0.35">
      <c r="A2748" t="s">
        <v>18271</v>
      </c>
      <c r="B2748" t="s">
        <v>5602</v>
      </c>
      <c r="C2748" t="s">
        <v>525</v>
      </c>
      <c r="F2748" t="s">
        <v>3774</v>
      </c>
      <c r="H2748" t="s">
        <v>9451</v>
      </c>
      <c r="I2748" t="s">
        <v>415</v>
      </c>
      <c r="J2748" t="s">
        <v>491</v>
      </c>
      <c r="K2748" t="s">
        <v>6655</v>
      </c>
      <c r="M2748" t="s">
        <v>3777</v>
      </c>
      <c r="N2748" t="s">
        <v>6657</v>
      </c>
      <c r="O2748">
        <v>68102</v>
      </c>
      <c r="P2748" t="s">
        <v>50</v>
      </c>
      <c r="U2748" s="1">
        <v>44211</v>
      </c>
      <c r="V2748" s="1">
        <v>44211</v>
      </c>
      <c r="W2748" s="1">
        <v>44211.433333333334</v>
      </c>
      <c r="X2748" s="1">
        <v>45474.455555555556</v>
      </c>
      <c r="Y2748" s="1">
        <v>45455.501388888886</v>
      </c>
      <c r="Z2748">
        <v>10549.63</v>
      </c>
      <c r="AA2748" t="s">
        <v>133</v>
      </c>
      <c r="AC2748" t="s">
        <v>53</v>
      </c>
      <c r="AD2748">
        <v>2969472760</v>
      </c>
      <c r="AE2748" s="1">
        <v>36916.71597222222</v>
      </c>
      <c r="AF2748" t="s">
        <v>9452</v>
      </c>
      <c r="AG2748" t="s">
        <v>18272</v>
      </c>
      <c r="AH2748" t="s">
        <v>51</v>
      </c>
      <c r="AJ2748" t="s">
        <v>53</v>
      </c>
      <c r="AL2748" t="s">
        <v>78</v>
      </c>
      <c r="AO2748" t="s">
        <v>5443</v>
      </c>
      <c r="AP2748" s="1">
        <v>45391.472916666666</v>
      </c>
    </row>
    <row r="2749" spans="1:43" x14ac:dyDescent="0.35">
      <c r="A2749" t="s">
        <v>18273</v>
      </c>
      <c r="B2749" t="s">
        <v>16237</v>
      </c>
      <c r="C2749" t="s">
        <v>6957</v>
      </c>
      <c r="F2749" t="s">
        <v>18274</v>
      </c>
      <c r="H2749" t="s">
        <v>18275</v>
      </c>
      <c r="I2749" t="s">
        <v>1368</v>
      </c>
      <c r="J2749" t="s">
        <v>18276</v>
      </c>
      <c r="K2749" t="s">
        <v>18277</v>
      </c>
      <c r="M2749" t="s">
        <v>18278</v>
      </c>
      <c r="N2749" t="s">
        <v>287</v>
      </c>
      <c r="O2749">
        <v>81021</v>
      </c>
      <c r="P2749" t="s">
        <v>50</v>
      </c>
      <c r="U2749" s="1">
        <v>44211.820833333331</v>
      </c>
      <c r="V2749" s="1">
        <v>44211.820833333331</v>
      </c>
      <c r="W2749" s="1">
        <v>44237.737500000003</v>
      </c>
      <c r="X2749" s="1">
        <v>44237.737500000003</v>
      </c>
      <c r="AC2749" t="s">
        <v>53</v>
      </c>
      <c r="AD2749">
        <v>2970043250</v>
      </c>
      <c r="AE2749" s="1">
        <v>44237.737500000003</v>
      </c>
      <c r="AF2749" t="s">
        <v>18279</v>
      </c>
      <c r="AG2749" t="s">
        <v>18280</v>
      </c>
      <c r="AH2749" t="s">
        <v>53</v>
      </c>
      <c r="AJ2749" t="s">
        <v>53</v>
      </c>
      <c r="AK2749" t="s">
        <v>7782</v>
      </c>
      <c r="AL2749" t="s">
        <v>68</v>
      </c>
      <c r="AO2749" t="s">
        <v>54</v>
      </c>
      <c r="AP2749" s="1">
        <v>45308.600694444445</v>
      </c>
      <c r="AQ2749" s="1">
        <v>45308.631249999999</v>
      </c>
    </row>
    <row r="2750" spans="1:43" x14ac:dyDescent="0.35">
      <c r="A2750" t="s">
        <v>18281</v>
      </c>
      <c r="B2750" t="s">
        <v>18282</v>
      </c>
      <c r="C2750" t="s">
        <v>18283</v>
      </c>
      <c r="F2750" t="s">
        <v>18284</v>
      </c>
      <c r="H2750" t="s">
        <v>18281</v>
      </c>
      <c r="J2750" t="s">
        <v>18285</v>
      </c>
      <c r="P2750" t="s">
        <v>50</v>
      </c>
      <c r="U2750" s="1">
        <v>44214</v>
      </c>
      <c r="V2750" s="1">
        <v>44214</v>
      </c>
      <c r="W2750" s="1">
        <v>44214.386805555558</v>
      </c>
      <c r="X2750" s="1">
        <v>44214.386805555558</v>
      </c>
      <c r="AC2750" t="s">
        <v>53</v>
      </c>
      <c r="AD2750">
        <v>2969524833</v>
      </c>
      <c r="AE2750" s="1">
        <v>39199.402083333334</v>
      </c>
      <c r="AF2750" t="s">
        <v>18286</v>
      </c>
      <c r="AG2750" t="s">
        <v>18287</v>
      </c>
      <c r="AH2750" t="s">
        <v>51</v>
      </c>
      <c r="AJ2750" t="s">
        <v>53</v>
      </c>
      <c r="AL2750" t="s">
        <v>78</v>
      </c>
      <c r="AO2750" t="s">
        <v>8142</v>
      </c>
    </row>
    <row r="2751" spans="1:43" x14ac:dyDescent="0.35">
      <c r="A2751" t="s">
        <v>18288</v>
      </c>
      <c r="B2751" t="s">
        <v>18289</v>
      </c>
      <c r="C2751" t="s">
        <v>894</v>
      </c>
      <c r="H2751" t="s">
        <v>18290</v>
      </c>
      <c r="I2751" t="s">
        <v>464</v>
      </c>
      <c r="J2751" t="s">
        <v>465</v>
      </c>
      <c r="P2751" t="s">
        <v>50</v>
      </c>
      <c r="U2751" s="1">
        <v>44214</v>
      </c>
      <c r="V2751" s="1">
        <v>44214</v>
      </c>
      <c r="AC2751" t="s">
        <v>53</v>
      </c>
      <c r="AD2751">
        <v>2969543968</v>
      </c>
      <c r="AE2751" s="1">
        <v>40032.470138888886</v>
      </c>
      <c r="AG2751" t="s">
        <v>18291</v>
      </c>
      <c r="AH2751" t="s">
        <v>51</v>
      </c>
      <c r="AJ2751" t="s">
        <v>53</v>
      </c>
      <c r="AO2751" t="s">
        <v>8142</v>
      </c>
    </row>
    <row r="2752" spans="1:43" x14ac:dyDescent="0.35">
      <c r="A2752" t="s">
        <v>18292</v>
      </c>
      <c r="B2752" t="s">
        <v>16261</v>
      </c>
      <c r="C2752" t="s">
        <v>9585</v>
      </c>
      <c r="F2752" t="s">
        <v>18293</v>
      </c>
      <c r="H2752" t="s">
        <v>18294</v>
      </c>
      <c r="I2752" t="s">
        <v>415</v>
      </c>
      <c r="J2752" t="s">
        <v>8983</v>
      </c>
      <c r="K2752" t="s">
        <v>18295</v>
      </c>
      <c r="M2752" t="s">
        <v>18296</v>
      </c>
      <c r="N2752" t="s">
        <v>18297</v>
      </c>
      <c r="O2752">
        <v>66450</v>
      </c>
      <c r="P2752" t="s">
        <v>5151</v>
      </c>
      <c r="U2752" s="1">
        <v>44214</v>
      </c>
      <c r="V2752" s="1">
        <v>44214</v>
      </c>
      <c r="AC2752" t="s">
        <v>53</v>
      </c>
      <c r="AD2752">
        <v>2969570414</v>
      </c>
      <c r="AE2752" s="1">
        <v>40940.538888888892</v>
      </c>
      <c r="AG2752" t="s">
        <v>18298</v>
      </c>
      <c r="AH2752" t="s">
        <v>51</v>
      </c>
      <c r="AJ2752" t="s">
        <v>53</v>
      </c>
      <c r="AO2752" t="s">
        <v>8142</v>
      </c>
    </row>
    <row r="2753" spans="1:43" x14ac:dyDescent="0.35">
      <c r="A2753" t="s">
        <v>18299</v>
      </c>
      <c r="B2753" t="s">
        <v>18300</v>
      </c>
      <c r="C2753" t="s">
        <v>4272</v>
      </c>
      <c r="F2753" t="s">
        <v>18301</v>
      </c>
      <c r="H2753" t="s">
        <v>18302</v>
      </c>
      <c r="I2753" t="s">
        <v>415</v>
      </c>
      <c r="J2753" t="s">
        <v>18303</v>
      </c>
      <c r="K2753" t="s">
        <v>18304</v>
      </c>
      <c r="M2753" t="s">
        <v>18305</v>
      </c>
      <c r="N2753" t="s">
        <v>14458</v>
      </c>
      <c r="O2753">
        <v>59108</v>
      </c>
      <c r="P2753" t="s">
        <v>50</v>
      </c>
      <c r="U2753" s="1">
        <v>44215</v>
      </c>
      <c r="V2753" s="1">
        <v>44215</v>
      </c>
      <c r="W2753" s="1">
        <v>44215.563888888886</v>
      </c>
      <c r="X2753" s="1">
        <v>44215.563888888886</v>
      </c>
      <c r="AC2753" t="s">
        <v>53</v>
      </c>
      <c r="AD2753">
        <v>2969662148</v>
      </c>
      <c r="AE2753" s="1">
        <v>42058.527083333334</v>
      </c>
      <c r="AF2753" t="s">
        <v>18306</v>
      </c>
      <c r="AG2753" t="s">
        <v>18307</v>
      </c>
      <c r="AH2753" t="s">
        <v>51</v>
      </c>
      <c r="AJ2753" t="s">
        <v>53</v>
      </c>
      <c r="AL2753" t="s">
        <v>78</v>
      </c>
      <c r="AO2753" t="s">
        <v>5443</v>
      </c>
      <c r="AP2753" s="1">
        <v>44428.418749999997</v>
      </c>
      <c r="AQ2753" s="1">
        <v>44369.396527777775</v>
      </c>
    </row>
    <row r="2754" spans="1:43" x14ac:dyDescent="0.35">
      <c r="A2754" t="s">
        <v>18308</v>
      </c>
      <c r="B2754" t="s">
        <v>18309</v>
      </c>
      <c r="C2754" t="s">
        <v>519</v>
      </c>
      <c r="F2754" t="s">
        <v>18310</v>
      </c>
      <c r="H2754" t="s">
        <v>18311</v>
      </c>
      <c r="J2754" t="s">
        <v>8983</v>
      </c>
      <c r="P2754" t="s">
        <v>50</v>
      </c>
      <c r="U2754" s="1">
        <v>44215</v>
      </c>
      <c r="V2754" s="1">
        <v>44215</v>
      </c>
      <c r="AC2754" t="s">
        <v>53</v>
      </c>
      <c r="AD2754">
        <v>2969570414</v>
      </c>
      <c r="AE2754" s="1">
        <v>40940.538888888892</v>
      </c>
      <c r="AG2754" t="s">
        <v>18312</v>
      </c>
      <c r="AH2754" t="s">
        <v>51</v>
      </c>
      <c r="AJ2754" t="s">
        <v>53</v>
      </c>
      <c r="AO2754" t="s">
        <v>8142</v>
      </c>
    </row>
    <row r="2755" spans="1:43" x14ac:dyDescent="0.35">
      <c r="A2755" t="s">
        <v>18313</v>
      </c>
      <c r="B2755" t="s">
        <v>18314</v>
      </c>
      <c r="C2755" t="s">
        <v>3834</v>
      </c>
      <c r="F2755">
        <v>9408678747</v>
      </c>
      <c r="H2755" t="s">
        <v>18315</v>
      </c>
      <c r="J2755" t="s">
        <v>18316</v>
      </c>
      <c r="K2755" t="s">
        <v>18317</v>
      </c>
      <c r="M2755" t="s">
        <v>513</v>
      </c>
      <c r="N2755" t="s">
        <v>253</v>
      </c>
      <c r="O2755" t="s">
        <v>18318</v>
      </c>
      <c r="P2755" t="s">
        <v>50</v>
      </c>
      <c r="U2755" s="1">
        <v>44215</v>
      </c>
      <c r="V2755" s="1">
        <v>44215</v>
      </c>
      <c r="W2755" s="1">
        <v>44215.680555555555</v>
      </c>
      <c r="X2755" s="1">
        <v>44215.680555555555</v>
      </c>
      <c r="AC2755" t="s">
        <v>53</v>
      </c>
      <c r="AD2755">
        <v>1000000001</v>
      </c>
      <c r="AE2755" s="1">
        <v>39973.351388888892</v>
      </c>
      <c r="AF2755" t="s">
        <v>3377</v>
      </c>
      <c r="AG2755" t="s">
        <v>18319</v>
      </c>
      <c r="AH2755" t="s">
        <v>51</v>
      </c>
      <c r="AJ2755" t="s">
        <v>53</v>
      </c>
      <c r="AL2755" t="s">
        <v>78</v>
      </c>
      <c r="AO2755" t="s">
        <v>5443</v>
      </c>
      <c r="AP2755" s="1">
        <v>44543.433333333334</v>
      </c>
    </row>
    <row r="2756" spans="1:43" x14ac:dyDescent="0.35">
      <c r="A2756" t="s">
        <v>18320</v>
      </c>
      <c r="B2756" t="s">
        <v>18321</v>
      </c>
      <c r="C2756" t="s">
        <v>18322</v>
      </c>
      <c r="F2756">
        <f>1303-243-2298</f>
        <v>-1238</v>
      </c>
      <c r="H2756" t="s">
        <v>18323</v>
      </c>
      <c r="J2756" t="s">
        <v>18324</v>
      </c>
      <c r="N2756" t="s">
        <v>287</v>
      </c>
      <c r="O2756">
        <v>80305</v>
      </c>
      <c r="P2756" t="s">
        <v>50</v>
      </c>
      <c r="U2756" s="1">
        <v>44215</v>
      </c>
      <c r="V2756" s="1">
        <v>44215</v>
      </c>
      <c r="W2756" s="1">
        <v>44215.849305555559</v>
      </c>
      <c r="X2756" s="1">
        <v>44215.849305555559</v>
      </c>
      <c r="AC2756" t="s">
        <v>53</v>
      </c>
      <c r="AD2756">
        <v>2969698672</v>
      </c>
      <c r="AE2756" s="1">
        <v>42488.597222222219</v>
      </c>
      <c r="AF2756" t="s">
        <v>18325</v>
      </c>
      <c r="AG2756" t="s">
        <v>18326</v>
      </c>
      <c r="AH2756" t="s">
        <v>51</v>
      </c>
      <c r="AJ2756" t="s">
        <v>53</v>
      </c>
      <c r="AL2756" t="s">
        <v>78</v>
      </c>
      <c r="AO2756" t="s">
        <v>8142</v>
      </c>
      <c r="AP2756" s="1">
        <v>45207.61041666667</v>
      </c>
    </row>
    <row r="2757" spans="1:43" x14ac:dyDescent="0.35">
      <c r="A2757" t="s">
        <v>18327</v>
      </c>
      <c r="B2757" t="s">
        <v>18328</v>
      </c>
      <c r="C2757" t="s">
        <v>18329</v>
      </c>
      <c r="D2757" t="s">
        <v>116</v>
      </c>
      <c r="F2757" t="s">
        <v>18330</v>
      </c>
      <c r="H2757" t="s">
        <v>18331</v>
      </c>
      <c r="I2757" t="s">
        <v>200</v>
      </c>
      <c r="J2757" t="s">
        <v>18332</v>
      </c>
      <c r="K2757" t="s">
        <v>18333</v>
      </c>
      <c r="M2757" t="s">
        <v>1229</v>
      </c>
      <c r="N2757" t="s">
        <v>124</v>
      </c>
      <c r="O2757">
        <v>88220</v>
      </c>
      <c r="P2757" t="s">
        <v>50</v>
      </c>
      <c r="U2757" s="1">
        <v>44215.637499999997</v>
      </c>
      <c r="V2757" s="1">
        <v>44215.637499999997</v>
      </c>
      <c r="W2757" s="1">
        <v>44223.566666666666</v>
      </c>
      <c r="X2757" s="1">
        <v>44223.566666666666</v>
      </c>
      <c r="AC2757" t="s">
        <v>53</v>
      </c>
      <c r="AD2757">
        <v>2973542681</v>
      </c>
      <c r="AE2757" s="1">
        <v>45111.972222222219</v>
      </c>
      <c r="AG2757" t="s">
        <v>18334</v>
      </c>
      <c r="AH2757" t="s">
        <v>53</v>
      </c>
      <c r="AJ2757" t="s">
        <v>53</v>
      </c>
      <c r="AK2757" t="s">
        <v>18335</v>
      </c>
      <c r="AL2757" t="s">
        <v>78</v>
      </c>
      <c r="AO2757" t="s">
        <v>54</v>
      </c>
      <c r="AP2757" s="1">
        <v>44625.470138888886</v>
      </c>
    </row>
    <row r="2758" spans="1:43" x14ac:dyDescent="0.35">
      <c r="A2758" t="s">
        <v>18336</v>
      </c>
      <c r="B2758" t="s">
        <v>18337</v>
      </c>
      <c r="C2758" t="s">
        <v>3324</v>
      </c>
      <c r="F2758">
        <v>5053150312</v>
      </c>
      <c r="H2758" t="s">
        <v>18338</v>
      </c>
      <c r="J2758" t="s">
        <v>18339</v>
      </c>
      <c r="O2758">
        <v>87111</v>
      </c>
      <c r="P2758" t="s">
        <v>50</v>
      </c>
      <c r="U2758" s="1">
        <v>44216</v>
      </c>
      <c r="V2758" s="1">
        <v>44216</v>
      </c>
      <c r="W2758" s="1">
        <v>44216.750694444447</v>
      </c>
      <c r="X2758" s="1">
        <v>44216.750694444447</v>
      </c>
      <c r="AC2758" t="s">
        <v>53</v>
      </c>
      <c r="AD2758">
        <v>1000000001</v>
      </c>
      <c r="AE2758" s="1">
        <v>39973.351388888892</v>
      </c>
      <c r="AF2758" t="s">
        <v>3377</v>
      </c>
      <c r="AG2758" t="s">
        <v>18340</v>
      </c>
      <c r="AH2758" t="s">
        <v>51</v>
      </c>
      <c r="AJ2758" t="s">
        <v>53</v>
      </c>
      <c r="AL2758" t="s">
        <v>78</v>
      </c>
      <c r="AO2758" t="s">
        <v>5443</v>
      </c>
    </row>
    <row r="2759" spans="1:43" x14ac:dyDescent="0.35">
      <c r="A2759" t="s">
        <v>18341</v>
      </c>
      <c r="B2759" t="s">
        <v>18342</v>
      </c>
      <c r="C2759" t="s">
        <v>2444</v>
      </c>
      <c r="F2759" t="s">
        <v>18343</v>
      </c>
      <c r="H2759" t="s">
        <v>18344</v>
      </c>
      <c r="I2759" t="s">
        <v>464</v>
      </c>
      <c r="J2759" t="s">
        <v>6387</v>
      </c>
      <c r="K2759" t="s">
        <v>18345</v>
      </c>
      <c r="O2759">
        <v>60160</v>
      </c>
      <c r="P2759" t="s">
        <v>50</v>
      </c>
      <c r="U2759" s="1">
        <v>44216</v>
      </c>
      <c r="V2759" s="1">
        <v>44216</v>
      </c>
      <c r="AC2759" t="s">
        <v>53</v>
      </c>
      <c r="AD2759">
        <v>2969484892</v>
      </c>
      <c r="AE2759" s="1">
        <v>37756</v>
      </c>
      <c r="AG2759" t="s">
        <v>18346</v>
      </c>
      <c r="AH2759" t="s">
        <v>51</v>
      </c>
      <c r="AJ2759" t="s">
        <v>53</v>
      </c>
      <c r="AO2759" t="s">
        <v>8142</v>
      </c>
    </row>
    <row r="2760" spans="1:43" x14ac:dyDescent="0.35">
      <c r="A2760" t="s">
        <v>18347</v>
      </c>
      <c r="B2760" t="s">
        <v>18348</v>
      </c>
      <c r="C2760" t="s">
        <v>18349</v>
      </c>
      <c r="F2760" t="s">
        <v>18350</v>
      </c>
      <c r="H2760" t="s">
        <v>18351</v>
      </c>
      <c r="J2760" t="s">
        <v>6530</v>
      </c>
      <c r="O2760">
        <v>80108</v>
      </c>
      <c r="P2760" t="s">
        <v>50</v>
      </c>
      <c r="U2760" s="1">
        <v>44216</v>
      </c>
      <c r="V2760" s="1">
        <v>44216</v>
      </c>
      <c r="W2760" s="1">
        <v>44216.59097222222</v>
      </c>
      <c r="X2760" s="1">
        <v>44216.59097222222</v>
      </c>
      <c r="AC2760" t="s">
        <v>53</v>
      </c>
      <c r="AD2760">
        <v>1000000001</v>
      </c>
      <c r="AE2760" s="1">
        <v>39973.351388888892</v>
      </c>
      <c r="AF2760" t="s">
        <v>3377</v>
      </c>
      <c r="AG2760" t="s">
        <v>18352</v>
      </c>
      <c r="AH2760" t="s">
        <v>51</v>
      </c>
      <c r="AJ2760" t="s">
        <v>53</v>
      </c>
      <c r="AL2760" t="s">
        <v>78</v>
      </c>
      <c r="AO2760" t="s">
        <v>5443</v>
      </c>
    </row>
    <row r="2761" spans="1:43" x14ac:dyDescent="0.35">
      <c r="A2761" t="s">
        <v>18353</v>
      </c>
      <c r="B2761" t="s">
        <v>18354</v>
      </c>
      <c r="C2761" t="s">
        <v>18355</v>
      </c>
      <c r="D2761" t="s">
        <v>12697</v>
      </c>
      <c r="F2761" t="s">
        <v>18356</v>
      </c>
      <c r="G2761" t="s">
        <v>18357</v>
      </c>
      <c r="H2761" t="s">
        <v>18358</v>
      </c>
      <c r="I2761" t="s">
        <v>464</v>
      </c>
      <c r="J2761" t="s">
        <v>6387</v>
      </c>
      <c r="K2761" t="s">
        <v>18359</v>
      </c>
      <c r="M2761" t="s">
        <v>18360</v>
      </c>
      <c r="N2761" t="s">
        <v>14739</v>
      </c>
      <c r="O2761">
        <v>61356</v>
      </c>
      <c r="P2761" t="s">
        <v>50</v>
      </c>
      <c r="U2761" s="1">
        <v>44216</v>
      </c>
      <c r="V2761" s="1">
        <v>44216</v>
      </c>
      <c r="AC2761" t="s">
        <v>53</v>
      </c>
      <c r="AD2761">
        <v>2969484892</v>
      </c>
      <c r="AE2761" s="1">
        <v>37756</v>
      </c>
      <c r="AG2761" t="s">
        <v>18361</v>
      </c>
      <c r="AH2761" t="s">
        <v>51</v>
      </c>
      <c r="AJ2761" t="s">
        <v>53</v>
      </c>
      <c r="AO2761" t="s">
        <v>8142</v>
      </c>
    </row>
    <row r="2762" spans="1:43" x14ac:dyDescent="0.35">
      <c r="A2762" t="s">
        <v>18362</v>
      </c>
      <c r="B2762" t="s">
        <v>18363</v>
      </c>
      <c r="C2762" t="s">
        <v>1686</v>
      </c>
      <c r="H2762" t="s">
        <v>18364</v>
      </c>
      <c r="I2762" t="s">
        <v>61</v>
      </c>
      <c r="J2762" t="s">
        <v>7043</v>
      </c>
      <c r="P2762" t="s">
        <v>50</v>
      </c>
      <c r="U2762" s="1">
        <v>44216.44027777778</v>
      </c>
      <c r="V2762" s="1">
        <v>44216.44027777778</v>
      </c>
      <c r="W2762" s="1">
        <v>44217.51666666667</v>
      </c>
      <c r="X2762" s="1">
        <v>44217.51666666667</v>
      </c>
      <c r="AC2762" t="s">
        <v>53</v>
      </c>
      <c r="AD2762">
        <v>2969475309</v>
      </c>
      <c r="AE2762" s="1">
        <v>37159</v>
      </c>
      <c r="AF2762" t="s">
        <v>7044</v>
      </c>
      <c r="AG2762" t="s">
        <v>18365</v>
      </c>
      <c r="AH2762" t="s">
        <v>53</v>
      </c>
      <c r="AJ2762" t="s">
        <v>53</v>
      </c>
      <c r="AK2762" t="s">
        <v>7761</v>
      </c>
      <c r="AL2762" t="s">
        <v>78</v>
      </c>
      <c r="AO2762" t="s">
        <v>54</v>
      </c>
      <c r="AP2762" s="1">
        <v>45058.536805555559</v>
      </c>
      <c r="AQ2762" s="1">
        <v>45058.536805555559</v>
      </c>
    </row>
    <row r="2763" spans="1:43" x14ac:dyDescent="0.35">
      <c r="A2763" t="s">
        <v>18366</v>
      </c>
      <c r="B2763" t="s">
        <v>6344</v>
      </c>
      <c r="C2763" t="s">
        <v>5114</v>
      </c>
      <c r="F2763" t="s">
        <v>18367</v>
      </c>
      <c r="H2763" t="s">
        <v>18366</v>
      </c>
      <c r="J2763" t="s">
        <v>2028</v>
      </c>
      <c r="K2763" t="s">
        <v>18368</v>
      </c>
      <c r="M2763" t="s">
        <v>18369</v>
      </c>
      <c r="N2763" t="s">
        <v>9781</v>
      </c>
      <c r="O2763">
        <v>55068</v>
      </c>
      <c r="P2763" t="s">
        <v>50</v>
      </c>
      <c r="U2763" s="1">
        <v>44217</v>
      </c>
      <c r="V2763" s="1">
        <v>44217</v>
      </c>
      <c r="AC2763" t="s">
        <v>53</v>
      </c>
      <c r="AD2763">
        <v>2969532847</v>
      </c>
      <c r="AE2763" s="1">
        <v>39580.404166666667</v>
      </c>
      <c r="AG2763" t="s">
        <v>18370</v>
      </c>
      <c r="AH2763" t="s">
        <v>51</v>
      </c>
      <c r="AJ2763" t="s">
        <v>53</v>
      </c>
      <c r="AO2763" t="s">
        <v>8142</v>
      </c>
    </row>
    <row r="2764" spans="1:43" x14ac:dyDescent="0.35">
      <c r="A2764" t="s">
        <v>18371</v>
      </c>
      <c r="B2764" t="s">
        <v>18372</v>
      </c>
      <c r="C2764" t="s">
        <v>18373</v>
      </c>
      <c r="F2764" t="s">
        <v>18374</v>
      </c>
      <c r="G2764" t="s">
        <v>18375</v>
      </c>
      <c r="H2764" t="s">
        <v>18376</v>
      </c>
      <c r="I2764" t="s">
        <v>179</v>
      </c>
      <c r="J2764" t="s">
        <v>16753</v>
      </c>
      <c r="K2764" t="s">
        <v>18377</v>
      </c>
      <c r="M2764" t="s">
        <v>18378</v>
      </c>
      <c r="N2764" t="s">
        <v>4436</v>
      </c>
      <c r="O2764" t="s">
        <v>16757</v>
      </c>
      <c r="P2764" t="s">
        <v>4438</v>
      </c>
      <c r="U2764" s="1">
        <v>44217</v>
      </c>
      <c r="V2764" s="1">
        <v>44217</v>
      </c>
      <c r="AC2764" t="s">
        <v>53</v>
      </c>
      <c r="AD2764">
        <v>2969485518</v>
      </c>
      <c r="AE2764" s="1">
        <v>37809</v>
      </c>
      <c r="AG2764" t="s">
        <v>18379</v>
      </c>
      <c r="AH2764" t="s">
        <v>51</v>
      </c>
      <c r="AJ2764" t="s">
        <v>53</v>
      </c>
      <c r="AO2764" t="s">
        <v>8142</v>
      </c>
    </row>
    <row r="2765" spans="1:43" x14ac:dyDescent="0.35">
      <c r="A2765" t="s">
        <v>18380</v>
      </c>
      <c r="B2765" t="s">
        <v>1757</v>
      </c>
      <c r="C2765" t="s">
        <v>11910</v>
      </c>
      <c r="H2765" t="s">
        <v>18381</v>
      </c>
      <c r="J2765" t="s">
        <v>1713</v>
      </c>
      <c r="P2765" t="s">
        <v>50</v>
      </c>
      <c r="U2765" s="1">
        <v>44217</v>
      </c>
      <c r="V2765" s="1">
        <v>44217</v>
      </c>
      <c r="W2765" s="1">
        <v>44217.694444444445</v>
      </c>
      <c r="X2765" s="1">
        <v>44217.694444444445</v>
      </c>
      <c r="AC2765" t="s">
        <v>53</v>
      </c>
      <c r="AD2765">
        <v>2969510670</v>
      </c>
      <c r="AE2765" s="1">
        <v>38387.707638888889</v>
      </c>
      <c r="AF2765" t="s">
        <v>1715</v>
      </c>
      <c r="AG2765" t="s">
        <v>18382</v>
      </c>
      <c r="AH2765" t="s">
        <v>51</v>
      </c>
      <c r="AJ2765" t="s">
        <v>53</v>
      </c>
      <c r="AL2765" t="s">
        <v>78</v>
      </c>
      <c r="AO2765" t="s">
        <v>5443</v>
      </c>
      <c r="AP2765" s="1">
        <v>44398.643055555556</v>
      </c>
      <c r="AQ2765" s="1">
        <v>44258.692361111112</v>
      </c>
    </row>
    <row r="2766" spans="1:43" x14ac:dyDescent="0.35">
      <c r="A2766" t="s">
        <v>18383</v>
      </c>
      <c r="B2766" t="s">
        <v>8780</v>
      </c>
      <c r="C2766" t="s">
        <v>894</v>
      </c>
      <c r="F2766">
        <v>9708674709</v>
      </c>
      <c r="H2766" t="s">
        <v>18384</v>
      </c>
      <c r="J2766" t="s">
        <v>18385</v>
      </c>
      <c r="O2766">
        <v>80701</v>
      </c>
      <c r="P2766" t="s">
        <v>50</v>
      </c>
      <c r="U2766" s="1">
        <v>44217</v>
      </c>
      <c r="V2766" s="1">
        <v>44217</v>
      </c>
      <c r="W2766" s="1">
        <v>44217.44027777778</v>
      </c>
      <c r="X2766" s="1">
        <v>44217.44027777778</v>
      </c>
      <c r="AC2766" t="s">
        <v>53</v>
      </c>
      <c r="AD2766">
        <v>2972119391</v>
      </c>
      <c r="AE2766" s="1">
        <v>44795.609722222223</v>
      </c>
      <c r="AF2766" t="s">
        <v>18386</v>
      </c>
      <c r="AG2766" t="s">
        <v>18387</v>
      </c>
      <c r="AH2766" t="s">
        <v>51</v>
      </c>
      <c r="AJ2766" t="s">
        <v>53</v>
      </c>
      <c r="AL2766" t="s">
        <v>68</v>
      </c>
      <c r="AO2766" t="s">
        <v>5443</v>
      </c>
    </row>
    <row r="2767" spans="1:43" x14ac:dyDescent="0.35">
      <c r="A2767" t="s">
        <v>18388</v>
      </c>
      <c r="B2767" t="s">
        <v>4445</v>
      </c>
      <c r="C2767" t="s">
        <v>758</v>
      </c>
      <c r="D2767" t="s">
        <v>11112</v>
      </c>
      <c r="F2767" t="s">
        <v>18389</v>
      </c>
      <c r="H2767" t="s">
        <v>18390</v>
      </c>
      <c r="I2767" t="s">
        <v>1368</v>
      </c>
      <c r="J2767" t="s">
        <v>18391</v>
      </c>
      <c r="K2767" t="s">
        <v>18392</v>
      </c>
      <c r="M2767" t="s">
        <v>4918</v>
      </c>
      <c r="N2767" t="s">
        <v>468</v>
      </c>
      <c r="O2767">
        <v>56334</v>
      </c>
      <c r="P2767" t="s">
        <v>50</v>
      </c>
      <c r="U2767" s="1">
        <v>44217.607638888891</v>
      </c>
      <c r="V2767" s="1">
        <v>44217.607638888891</v>
      </c>
      <c r="W2767" s="1">
        <v>44223.54791666667</v>
      </c>
      <c r="X2767" s="1">
        <v>44223.54791666667</v>
      </c>
      <c r="AC2767" t="s">
        <v>53</v>
      </c>
      <c r="AD2767">
        <v>2970040490</v>
      </c>
      <c r="AE2767" s="1">
        <v>44224.519444444442</v>
      </c>
      <c r="AF2767" t="s">
        <v>18393</v>
      </c>
      <c r="AG2767" t="s">
        <v>18394</v>
      </c>
      <c r="AH2767" t="s">
        <v>53</v>
      </c>
      <c r="AJ2767" t="s">
        <v>53</v>
      </c>
      <c r="AK2767" t="s">
        <v>8166</v>
      </c>
      <c r="AL2767" t="s">
        <v>78</v>
      </c>
      <c r="AO2767" t="s">
        <v>54</v>
      </c>
      <c r="AP2767" s="1">
        <v>45359.397916666669</v>
      </c>
    </row>
    <row r="2768" spans="1:43" x14ac:dyDescent="0.35">
      <c r="A2768" t="s">
        <v>18395</v>
      </c>
      <c r="B2768" t="s">
        <v>18396</v>
      </c>
      <c r="C2768" t="s">
        <v>302</v>
      </c>
      <c r="H2768" t="s">
        <v>18397</v>
      </c>
      <c r="J2768" t="s">
        <v>7961</v>
      </c>
      <c r="P2768" t="s">
        <v>50</v>
      </c>
      <c r="U2768" s="1">
        <v>44218</v>
      </c>
      <c r="V2768" s="1">
        <v>44218</v>
      </c>
      <c r="W2768" s="1">
        <v>44218.606944444444</v>
      </c>
      <c r="X2768" s="1">
        <v>44218.606944444444</v>
      </c>
      <c r="AC2768" t="s">
        <v>53</v>
      </c>
      <c r="AD2768">
        <v>2969702039</v>
      </c>
      <c r="AE2768" s="1">
        <v>42528.619444444441</v>
      </c>
      <c r="AF2768" t="s">
        <v>8028</v>
      </c>
      <c r="AG2768" t="s">
        <v>18398</v>
      </c>
      <c r="AH2768" t="s">
        <v>51</v>
      </c>
      <c r="AJ2768" t="s">
        <v>53</v>
      </c>
      <c r="AL2768" t="s">
        <v>78</v>
      </c>
      <c r="AO2768" t="s">
        <v>5443</v>
      </c>
      <c r="AP2768" s="1">
        <v>45258.865972222222</v>
      </c>
      <c r="AQ2768" s="1">
        <v>45258.870833333334</v>
      </c>
    </row>
    <row r="2769" spans="1:43" x14ac:dyDescent="0.35">
      <c r="A2769" t="s">
        <v>18399</v>
      </c>
      <c r="B2769" t="s">
        <v>18400</v>
      </c>
      <c r="C2769" t="s">
        <v>7536</v>
      </c>
      <c r="H2769" t="s">
        <v>18401</v>
      </c>
      <c r="J2769" t="s">
        <v>5516</v>
      </c>
      <c r="K2769" t="s">
        <v>7511</v>
      </c>
      <c r="M2769" t="s">
        <v>298</v>
      </c>
      <c r="N2769" t="s">
        <v>213</v>
      </c>
      <c r="O2769" t="s">
        <v>7513</v>
      </c>
      <c r="P2769" t="s">
        <v>50</v>
      </c>
      <c r="U2769" s="1">
        <v>44218</v>
      </c>
      <c r="V2769" s="1">
        <v>44218</v>
      </c>
      <c r="W2769" s="1">
        <v>44218.554861111108</v>
      </c>
      <c r="X2769" s="1">
        <v>44218.554861111108</v>
      </c>
      <c r="AC2769" t="s">
        <v>53</v>
      </c>
      <c r="AD2769">
        <v>2969634929</v>
      </c>
      <c r="AE2769" s="1">
        <v>41799.665972222225</v>
      </c>
      <c r="AF2769" t="s">
        <v>4296</v>
      </c>
      <c r="AG2769" t="s">
        <v>18402</v>
      </c>
      <c r="AH2769" t="s">
        <v>51</v>
      </c>
      <c r="AJ2769" t="s">
        <v>53</v>
      </c>
      <c r="AL2769" t="s">
        <v>78</v>
      </c>
      <c r="AO2769" t="s">
        <v>8142</v>
      </c>
      <c r="AP2769" s="1">
        <v>45161.745833333334</v>
      </c>
    </row>
    <row r="2770" spans="1:43" x14ac:dyDescent="0.35">
      <c r="A2770" t="s">
        <v>18403</v>
      </c>
      <c r="B2770" t="s">
        <v>18404</v>
      </c>
      <c r="C2770" t="s">
        <v>6605</v>
      </c>
      <c r="F2770" t="s">
        <v>18405</v>
      </c>
      <c r="H2770" t="s">
        <v>18403</v>
      </c>
      <c r="J2770" t="s">
        <v>5516</v>
      </c>
      <c r="P2770" t="s">
        <v>50</v>
      </c>
      <c r="U2770" s="1">
        <v>44218</v>
      </c>
      <c r="V2770" s="1">
        <v>44218</v>
      </c>
      <c r="W2770" s="1">
        <v>44264.340277777781</v>
      </c>
      <c r="X2770" s="1">
        <v>44264.340277777781</v>
      </c>
      <c r="AC2770" t="s">
        <v>53</v>
      </c>
      <c r="AD2770">
        <v>2969634929</v>
      </c>
      <c r="AE2770" s="1">
        <v>41799.665972222225</v>
      </c>
      <c r="AG2770" t="s">
        <v>18406</v>
      </c>
      <c r="AH2770" t="s">
        <v>51</v>
      </c>
      <c r="AJ2770" t="s">
        <v>53</v>
      </c>
      <c r="AO2770" t="s">
        <v>8142</v>
      </c>
    </row>
    <row r="2771" spans="1:43" x14ac:dyDescent="0.35">
      <c r="A2771" t="s">
        <v>18407</v>
      </c>
      <c r="B2771" t="s">
        <v>18408</v>
      </c>
      <c r="C2771" t="s">
        <v>18409</v>
      </c>
      <c r="G2771" t="s">
        <v>18410</v>
      </c>
      <c r="H2771" t="s">
        <v>18411</v>
      </c>
      <c r="I2771" t="s">
        <v>464</v>
      </c>
      <c r="J2771" t="s">
        <v>18412</v>
      </c>
      <c r="K2771" t="s">
        <v>18124</v>
      </c>
      <c r="M2771" t="s">
        <v>18125</v>
      </c>
      <c r="N2771" t="s">
        <v>6977</v>
      </c>
      <c r="O2771">
        <v>46383</v>
      </c>
      <c r="P2771" t="s">
        <v>16594</v>
      </c>
      <c r="U2771" s="1">
        <v>44218</v>
      </c>
      <c r="V2771" s="1">
        <v>44218</v>
      </c>
      <c r="AC2771" t="s">
        <v>53</v>
      </c>
      <c r="AD2771">
        <v>2969530290</v>
      </c>
      <c r="AE2771" s="1">
        <v>39465.556250000001</v>
      </c>
      <c r="AG2771" t="s">
        <v>18413</v>
      </c>
      <c r="AH2771" t="s">
        <v>51</v>
      </c>
      <c r="AJ2771" t="s">
        <v>53</v>
      </c>
      <c r="AO2771" t="s">
        <v>8142</v>
      </c>
    </row>
    <row r="2772" spans="1:43" x14ac:dyDescent="0.35">
      <c r="A2772" t="s">
        <v>18414</v>
      </c>
      <c r="B2772" t="s">
        <v>14920</v>
      </c>
      <c r="C2772" t="s">
        <v>18415</v>
      </c>
      <c r="F2772">
        <f>558598136-9993</f>
        <v>558588143</v>
      </c>
      <c r="H2772" t="s">
        <v>18416</v>
      </c>
      <c r="J2772" t="s">
        <v>13273</v>
      </c>
      <c r="O2772" t="s">
        <v>18417</v>
      </c>
      <c r="P2772" t="s">
        <v>16594</v>
      </c>
      <c r="U2772" s="1">
        <v>44218</v>
      </c>
      <c r="V2772" s="1">
        <v>44218</v>
      </c>
      <c r="AC2772" t="s">
        <v>53</v>
      </c>
      <c r="AD2772">
        <v>2969530290</v>
      </c>
      <c r="AE2772" s="1">
        <v>39465.556250000001</v>
      </c>
      <c r="AG2772" t="s">
        <v>18418</v>
      </c>
      <c r="AH2772" t="s">
        <v>51</v>
      </c>
      <c r="AJ2772" t="s">
        <v>53</v>
      </c>
      <c r="AO2772" t="s">
        <v>8142</v>
      </c>
    </row>
    <row r="2773" spans="1:43" x14ac:dyDescent="0.35">
      <c r="A2773" t="s">
        <v>18419</v>
      </c>
      <c r="B2773" t="s">
        <v>18420</v>
      </c>
      <c r="C2773" t="s">
        <v>14576</v>
      </c>
      <c r="H2773" t="s">
        <v>18419</v>
      </c>
      <c r="J2773" t="s">
        <v>18421</v>
      </c>
      <c r="K2773" t="s">
        <v>13749</v>
      </c>
      <c r="M2773" t="s">
        <v>13750</v>
      </c>
      <c r="N2773" t="s">
        <v>6645</v>
      </c>
      <c r="O2773">
        <v>94534</v>
      </c>
      <c r="P2773" t="s">
        <v>50</v>
      </c>
      <c r="U2773" s="1">
        <v>44218</v>
      </c>
      <c r="V2773" s="1">
        <v>44218</v>
      </c>
      <c r="AC2773" t="s">
        <v>53</v>
      </c>
      <c r="AD2773">
        <v>2969580399</v>
      </c>
      <c r="AE2773" s="1">
        <v>41190.404166666667</v>
      </c>
      <c r="AG2773" t="s">
        <v>18422</v>
      </c>
      <c r="AH2773" t="s">
        <v>51</v>
      </c>
      <c r="AJ2773" t="s">
        <v>53</v>
      </c>
      <c r="AO2773" t="s">
        <v>8142</v>
      </c>
    </row>
    <row r="2774" spans="1:43" x14ac:dyDescent="0.35">
      <c r="A2774" t="s">
        <v>18423</v>
      </c>
      <c r="B2774" t="s">
        <v>18424</v>
      </c>
      <c r="C2774" t="s">
        <v>18425</v>
      </c>
      <c r="H2774" t="s">
        <v>18426</v>
      </c>
      <c r="I2774" t="s">
        <v>464</v>
      </c>
      <c r="J2774" t="s">
        <v>465</v>
      </c>
      <c r="K2774" t="s">
        <v>2782</v>
      </c>
      <c r="M2774" t="s">
        <v>2783</v>
      </c>
      <c r="N2774" t="s">
        <v>264</v>
      </c>
      <c r="O2774">
        <v>77002</v>
      </c>
      <c r="P2774" t="s">
        <v>50</v>
      </c>
      <c r="U2774" s="1">
        <v>44218</v>
      </c>
      <c r="V2774" s="1">
        <v>44218</v>
      </c>
      <c r="W2774" s="1">
        <v>44218.666666666664</v>
      </c>
      <c r="X2774" s="1">
        <v>45475.399305555555</v>
      </c>
      <c r="Y2774" s="1">
        <v>45475.430555555555</v>
      </c>
      <c r="Z2774">
        <v>64905.25</v>
      </c>
      <c r="AA2774" t="s">
        <v>133</v>
      </c>
      <c r="AC2774" t="s">
        <v>53</v>
      </c>
      <c r="AD2774">
        <v>2969543968</v>
      </c>
      <c r="AE2774" s="1">
        <v>40032.470138888886</v>
      </c>
      <c r="AF2774" t="s">
        <v>18427</v>
      </c>
      <c r="AG2774" t="s">
        <v>18428</v>
      </c>
      <c r="AH2774" t="s">
        <v>51</v>
      </c>
      <c r="AJ2774" t="s">
        <v>53</v>
      </c>
      <c r="AL2774" t="s">
        <v>78</v>
      </c>
      <c r="AO2774" t="s">
        <v>5443</v>
      </c>
      <c r="AP2774" s="1">
        <v>45369.509027777778</v>
      </c>
    </row>
    <row r="2775" spans="1:43" x14ac:dyDescent="0.35">
      <c r="A2775" t="s">
        <v>18429</v>
      </c>
      <c r="B2775" t="s">
        <v>18430</v>
      </c>
      <c r="C2775" t="s">
        <v>14932</v>
      </c>
      <c r="F2775" t="s">
        <v>18431</v>
      </c>
      <c r="H2775" t="s">
        <v>18426</v>
      </c>
      <c r="I2775" t="s">
        <v>464</v>
      </c>
      <c r="J2775" t="s">
        <v>465</v>
      </c>
      <c r="K2775" t="s">
        <v>2782</v>
      </c>
      <c r="M2775" t="s">
        <v>2783</v>
      </c>
      <c r="N2775" t="s">
        <v>264</v>
      </c>
      <c r="O2775">
        <v>77002</v>
      </c>
      <c r="P2775" t="s">
        <v>50</v>
      </c>
      <c r="U2775" s="1">
        <v>44218</v>
      </c>
      <c r="V2775" s="1">
        <v>44218</v>
      </c>
      <c r="W2775" s="1">
        <v>44218.663888888892</v>
      </c>
      <c r="X2775" s="1">
        <v>45457.621527777781</v>
      </c>
      <c r="Y2775" s="1">
        <v>45457.631944444445</v>
      </c>
      <c r="Z2775">
        <v>5390.44</v>
      </c>
      <c r="AA2775" t="s">
        <v>133</v>
      </c>
      <c r="AC2775" t="s">
        <v>53</v>
      </c>
      <c r="AD2775">
        <v>2969543968</v>
      </c>
      <c r="AE2775" s="1">
        <v>40032.470138888886</v>
      </c>
      <c r="AF2775" t="s">
        <v>1571</v>
      </c>
      <c r="AG2775" t="s">
        <v>18432</v>
      </c>
      <c r="AH2775" t="s">
        <v>51</v>
      </c>
      <c r="AJ2775" t="s">
        <v>53</v>
      </c>
      <c r="AL2775" t="s">
        <v>78</v>
      </c>
      <c r="AO2775" t="s">
        <v>5443</v>
      </c>
      <c r="AP2775" s="1">
        <v>44218.663888888892</v>
      </c>
    </row>
    <row r="2776" spans="1:43" x14ac:dyDescent="0.35">
      <c r="A2776" t="s">
        <v>18433</v>
      </c>
      <c r="B2776" t="s">
        <v>18434</v>
      </c>
      <c r="C2776" t="s">
        <v>137</v>
      </c>
      <c r="F2776" t="s">
        <v>18435</v>
      </c>
      <c r="H2776" t="s">
        <v>18426</v>
      </c>
      <c r="I2776" t="s">
        <v>464</v>
      </c>
      <c r="J2776" t="s">
        <v>465</v>
      </c>
      <c r="K2776" t="s">
        <v>18436</v>
      </c>
      <c r="M2776" t="s">
        <v>3571</v>
      </c>
      <c r="N2776" t="s">
        <v>65</v>
      </c>
      <c r="O2776" t="s">
        <v>18437</v>
      </c>
      <c r="P2776" t="s">
        <v>50</v>
      </c>
      <c r="U2776" s="1">
        <v>44218</v>
      </c>
      <c r="V2776" s="1">
        <v>44218</v>
      </c>
      <c r="W2776" s="1">
        <v>44218.662499999999</v>
      </c>
      <c r="X2776" s="1">
        <v>45464.454861111109</v>
      </c>
      <c r="Y2776" s="1">
        <v>45464.449305555558</v>
      </c>
      <c r="Z2776">
        <v>20000.72</v>
      </c>
      <c r="AA2776" t="s">
        <v>133</v>
      </c>
      <c r="AC2776" t="s">
        <v>53</v>
      </c>
      <c r="AD2776">
        <v>2969543968</v>
      </c>
      <c r="AE2776" s="1">
        <v>40032.470138888886</v>
      </c>
      <c r="AF2776" t="s">
        <v>18438</v>
      </c>
      <c r="AG2776" t="s">
        <v>18439</v>
      </c>
      <c r="AH2776" t="s">
        <v>51</v>
      </c>
      <c r="AJ2776" t="s">
        <v>53</v>
      </c>
      <c r="AL2776" t="s">
        <v>78</v>
      </c>
      <c r="AO2776" t="s">
        <v>5443</v>
      </c>
      <c r="AP2776" s="1">
        <v>44218.661805555559</v>
      </c>
    </row>
    <row r="2777" spans="1:43" x14ac:dyDescent="0.35">
      <c r="A2777" t="s">
        <v>18440</v>
      </c>
      <c r="B2777" t="s">
        <v>18430</v>
      </c>
      <c r="C2777" t="s">
        <v>9168</v>
      </c>
      <c r="H2777" t="s">
        <v>18426</v>
      </c>
      <c r="I2777" t="s">
        <v>464</v>
      </c>
      <c r="J2777" t="s">
        <v>465</v>
      </c>
      <c r="P2777" t="s">
        <v>50</v>
      </c>
      <c r="U2777" s="1">
        <v>44218</v>
      </c>
      <c r="V2777" s="1">
        <v>44218</v>
      </c>
      <c r="W2777" s="1">
        <v>44218.629166666666</v>
      </c>
      <c r="X2777" s="1">
        <v>45475.646527777775</v>
      </c>
      <c r="Y2777" s="1">
        <v>45475.661111111112</v>
      </c>
      <c r="Z2777">
        <v>57523.03</v>
      </c>
      <c r="AA2777" t="s">
        <v>133</v>
      </c>
      <c r="AC2777" t="s">
        <v>53</v>
      </c>
      <c r="AD2777">
        <v>2969543968</v>
      </c>
      <c r="AE2777" s="1">
        <v>40032.470138888886</v>
      </c>
      <c r="AF2777" t="s">
        <v>1571</v>
      </c>
      <c r="AG2777" t="s">
        <v>18441</v>
      </c>
      <c r="AH2777" t="s">
        <v>51</v>
      </c>
      <c r="AJ2777" t="s">
        <v>53</v>
      </c>
      <c r="AL2777" t="s">
        <v>78</v>
      </c>
      <c r="AO2777" t="s">
        <v>5443</v>
      </c>
      <c r="AP2777" s="1">
        <v>44218.629166666666</v>
      </c>
    </row>
    <row r="2778" spans="1:43" x14ac:dyDescent="0.35">
      <c r="A2778" t="s">
        <v>18442</v>
      </c>
      <c r="B2778" t="s">
        <v>18430</v>
      </c>
      <c r="C2778" t="s">
        <v>18443</v>
      </c>
      <c r="F2778">
        <v>15053341121</v>
      </c>
      <c r="H2778" t="s">
        <v>18426</v>
      </c>
      <c r="I2778" t="s">
        <v>464</v>
      </c>
      <c r="J2778" t="s">
        <v>465</v>
      </c>
      <c r="K2778" t="s">
        <v>2782</v>
      </c>
      <c r="M2778" t="s">
        <v>2783</v>
      </c>
      <c r="N2778" t="s">
        <v>264</v>
      </c>
      <c r="O2778">
        <v>77002</v>
      </c>
      <c r="P2778" t="s">
        <v>50</v>
      </c>
      <c r="U2778" s="1">
        <v>44218</v>
      </c>
      <c r="V2778" s="1">
        <v>44218</v>
      </c>
      <c r="W2778" s="1">
        <v>44218.623611111114</v>
      </c>
      <c r="X2778" s="1">
        <v>45471.76458333333</v>
      </c>
      <c r="Y2778" s="1">
        <v>45471.772222222222</v>
      </c>
      <c r="Z2778">
        <v>26076.85</v>
      </c>
      <c r="AA2778" t="s">
        <v>133</v>
      </c>
      <c r="AC2778" t="s">
        <v>53</v>
      </c>
      <c r="AD2778">
        <v>2969543968</v>
      </c>
      <c r="AE2778" s="1">
        <v>40032.470138888886</v>
      </c>
      <c r="AF2778" t="s">
        <v>4261</v>
      </c>
      <c r="AG2778" t="s">
        <v>18444</v>
      </c>
      <c r="AH2778" t="s">
        <v>51</v>
      </c>
      <c r="AJ2778" t="s">
        <v>53</v>
      </c>
      <c r="AL2778" t="s">
        <v>78</v>
      </c>
      <c r="AO2778" t="s">
        <v>5443</v>
      </c>
      <c r="AP2778" s="1">
        <v>45301.340277777781</v>
      </c>
    </row>
    <row r="2779" spans="1:43" x14ac:dyDescent="0.35">
      <c r="A2779" t="s">
        <v>18445</v>
      </c>
      <c r="B2779" t="s">
        <v>18424</v>
      </c>
      <c r="C2779" t="s">
        <v>18446</v>
      </c>
      <c r="H2779" t="s">
        <v>18426</v>
      </c>
      <c r="I2779" t="s">
        <v>464</v>
      </c>
      <c r="J2779" t="s">
        <v>465</v>
      </c>
      <c r="P2779" t="s">
        <v>50</v>
      </c>
      <c r="U2779" s="1">
        <v>44218</v>
      </c>
      <c r="V2779" s="1">
        <v>44218</v>
      </c>
      <c r="W2779" s="1">
        <v>44218.620833333334</v>
      </c>
      <c r="X2779" s="1">
        <v>45476.522916666669</v>
      </c>
      <c r="Y2779" s="1">
        <v>45476.55</v>
      </c>
      <c r="Z2779">
        <v>405845.08</v>
      </c>
      <c r="AA2779" t="s">
        <v>133</v>
      </c>
      <c r="AC2779" t="s">
        <v>53</v>
      </c>
      <c r="AD2779">
        <v>2969543968</v>
      </c>
      <c r="AE2779" s="1">
        <v>40032.470138888886</v>
      </c>
      <c r="AF2779" t="s">
        <v>2327</v>
      </c>
      <c r="AG2779" t="s">
        <v>18447</v>
      </c>
      <c r="AH2779" t="s">
        <v>51</v>
      </c>
      <c r="AJ2779" t="s">
        <v>53</v>
      </c>
      <c r="AL2779" t="s">
        <v>78</v>
      </c>
      <c r="AO2779" t="s">
        <v>5443</v>
      </c>
      <c r="AP2779" s="1">
        <v>45330.499305555553</v>
      </c>
    </row>
    <row r="2780" spans="1:43" x14ac:dyDescent="0.35">
      <c r="A2780" t="s">
        <v>18448</v>
      </c>
      <c r="B2780" t="s">
        <v>18449</v>
      </c>
      <c r="C2780" t="s">
        <v>18450</v>
      </c>
      <c r="F2780" t="s">
        <v>18451</v>
      </c>
      <c r="H2780" t="s">
        <v>18426</v>
      </c>
      <c r="I2780" t="s">
        <v>464</v>
      </c>
      <c r="J2780" t="s">
        <v>465</v>
      </c>
      <c r="K2780" t="s">
        <v>18452</v>
      </c>
      <c r="M2780" t="s">
        <v>18453</v>
      </c>
      <c r="N2780" t="s">
        <v>65</v>
      </c>
      <c r="O2780" t="s">
        <v>18454</v>
      </c>
      <c r="P2780" t="s">
        <v>50</v>
      </c>
      <c r="U2780" s="1">
        <v>44218</v>
      </c>
      <c r="V2780" s="1">
        <v>44218</v>
      </c>
      <c r="W2780" s="1">
        <v>44218.702777777777</v>
      </c>
      <c r="X2780" s="1">
        <v>45138.65902777778</v>
      </c>
      <c r="Y2780" s="1">
        <v>45138.663194444445</v>
      </c>
      <c r="AC2780" t="s">
        <v>53</v>
      </c>
      <c r="AD2780">
        <v>2969543968</v>
      </c>
      <c r="AE2780" s="1">
        <v>40032.470138888886</v>
      </c>
      <c r="AF2780" t="s">
        <v>18455</v>
      </c>
      <c r="AG2780" t="s">
        <v>18456</v>
      </c>
      <c r="AH2780" t="s">
        <v>51</v>
      </c>
      <c r="AJ2780" t="s">
        <v>53</v>
      </c>
      <c r="AL2780" t="s">
        <v>78</v>
      </c>
      <c r="AO2780" t="s">
        <v>5443</v>
      </c>
      <c r="AP2780" s="1">
        <v>44218.70208333333</v>
      </c>
    </row>
    <row r="2781" spans="1:43" x14ac:dyDescent="0.35">
      <c r="A2781" t="s">
        <v>18457</v>
      </c>
      <c r="B2781" t="s">
        <v>9824</v>
      </c>
      <c r="C2781" t="s">
        <v>7753</v>
      </c>
      <c r="F2781">
        <v>15757400797</v>
      </c>
      <c r="H2781" t="s">
        <v>18457</v>
      </c>
      <c r="J2781" t="s">
        <v>18458</v>
      </c>
      <c r="K2781" t="s">
        <v>18459</v>
      </c>
      <c r="M2781" t="s">
        <v>1239</v>
      </c>
      <c r="N2781" t="s">
        <v>253</v>
      </c>
      <c r="O2781" t="s">
        <v>18460</v>
      </c>
      <c r="P2781" t="s">
        <v>50</v>
      </c>
      <c r="U2781" s="1">
        <v>44218</v>
      </c>
      <c r="V2781" s="1">
        <v>44218</v>
      </c>
      <c r="W2781" s="1">
        <v>44218.30972222222</v>
      </c>
      <c r="X2781" s="1">
        <v>44218.30972222222</v>
      </c>
      <c r="AC2781" t="s">
        <v>53</v>
      </c>
      <c r="AD2781">
        <v>2974191132</v>
      </c>
      <c r="AE2781" s="1">
        <v>45398.464583333334</v>
      </c>
      <c r="AF2781" t="s">
        <v>18461</v>
      </c>
      <c r="AG2781" t="s">
        <v>18462</v>
      </c>
      <c r="AH2781" t="s">
        <v>51</v>
      </c>
      <c r="AJ2781" t="s">
        <v>53</v>
      </c>
      <c r="AL2781" t="s">
        <v>78</v>
      </c>
      <c r="AO2781" t="s">
        <v>5443</v>
      </c>
      <c r="AP2781" s="1">
        <v>45398.486111111109</v>
      </c>
      <c r="AQ2781" s="1">
        <v>45398.482638888891</v>
      </c>
    </row>
    <row r="2782" spans="1:43" x14ac:dyDescent="0.35">
      <c r="A2782" t="s">
        <v>18463</v>
      </c>
      <c r="B2782" t="s">
        <v>17157</v>
      </c>
      <c r="C2782" t="s">
        <v>18464</v>
      </c>
      <c r="F2782" t="s">
        <v>18465</v>
      </c>
      <c r="H2782" t="s">
        <v>18426</v>
      </c>
      <c r="I2782" t="s">
        <v>464</v>
      </c>
      <c r="J2782" t="s">
        <v>465</v>
      </c>
      <c r="K2782" t="s">
        <v>18466</v>
      </c>
      <c r="M2782" t="s">
        <v>18467</v>
      </c>
      <c r="N2782" t="s">
        <v>65</v>
      </c>
      <c r="O2782">
        <v>80517</v>
      </c>
      <c r="P2782" t="s">
        <v>50</v>
      </c>
      <c r="U2782" s="1">
        <v>44218</v>
      </c>
      <c r="V2782" s="1">
        <v>44218</v>
      </c>
      <c r="W2782" s="1">
        <v>44218.6875</v>
      </c>
      <c r="X2782" s="1">
        <v>45474.433333333334</v>
      </c>
      <c r="Y2782" s="1">
        <v>45474.744444444441</v>
      </c>
      <c r="Z2782">
        <v>1410.07</v>
      </c>
      <c r="AA2782" t="s">
        <v>133</v>
      </c>
      <c r="AC2782" t="s">
        <v>53</v>
      </c>
      <c r="AD2782">
        <v>2969543968</v>
      </c>
      <c r="AE2782" s="1">
        <v>40032.470138888886</v>
      </c>
      <c r="AF2782" t="s">
        <v>18468</v>
      </c>
      <c r="AG2782" t="s">
        <v>18469</v>
      </c>
      <c r="AH2782" t="s">
        <v>51</v>
      </c>
      <c r="AJ2782" t="s">
        <v>53</v>
      </c>
      <c r="AL2782" t="s">
        <v>78</v>
      </c>
      <c r="AO2782" t="s">
        <v>5443</v>
      </c>
      <c r="AP2782" s="1">
        <v>44218.688194444447</v>
      </c>
    </row>
    <row r="2783" spans="1:43" x14ac:dyDescent="0.35">
      <c r="A2783" t="s">
        <v>18470</v>
      </c>
      <c r="B2783" t="s">
        <v>18471</v>
      </c>
      <c r="C2783" t="s">
        <v>18472</v>
      </c>
      <c r="F2783" t="s">
        <v>18473</v>
      </c>
      <c r="H2783" t="s">
        <v>18426</v>
      </c>
      <c r="I2783" t="s">
        <v>464</v>
      </c>
      <c r="J2783" t="s">
        <v>465</v>
      </c>
      <c r="K2783" t="s">
        <v>18474</v>
      </c>
      <c r="M2783" t="s">
        <v>873</v>
      </c>
      <c r="N2783" t="s">
        <v>65</v>
      </c>
      <c r="O2783" t="s">
        <v>18475</v>
      </c>
      <c r="P2783" t="s">
        <v>50</v>
      </c>
      <c r="U2783" s="1">
        <v>44218</v>
      </c>
      <c r="V2783" s="1">
        <v>44218</v>
      </c>
      <c r="W2783" s="1">
        <v>44219.354861111111</v>
      </c>
      <c r="X2783" s="1">
        <v>45450.479861111111</v>
      </c>
      <c r="Y2783" s="1">
        <v>45449.762499999997</v>
      </c>
      <c r="Z2783">
        <v>506.61</v>
      </c>
      <c r="AA2783" t="s">
        <v>133</v>
      </c>
      <c r="AC2783" t="s">
        <v>53</v>
      </c>
      <c r="AD2783">
        <v>2969543968</v>
      </c>
      <c r="AE2783" s="1">
        <v>40032.470138888886</v>
      </c>
      <c r="AF2783" t="s">
        <v>18476</v>
      </c>
      <c r="AG2783" t="s">
        <v>18477</v>
      </c>
      <c r="AH2783" t="s">
        <v>51</v>
      </c>
      <c r="AJ2783" t="s">
        <v>53</v>
      </c>
      <c r="AL2783" t="s">
        <v>78</v>
      </c>
      <c r="AO2783" t="s">
        <v>5443</v>
      </c>
      <c r="AP2783" s="1">
        <v>45306.506944444445</v>
      </c>
    </row>
    <row r="2784" spans="1:43" x14ac:dyDescent="0.35">
      <c r="A2784" t="s">
        <v>18478</v>
      </c>
      <c r="B2784" t="s">
        <v>18430</v>
      </c>
      <c r="C2784" t="s">
        <v>18479</v>
      </c>
      <c r="F2784" t="s">
        <v>18480</v>
      </c>
      <c r="H2784" t="s">
        <v>18426</v>
      </c>
      <c r="I2784" t="s">
        <v>464</v>
      </c>
      <c r="J2784" t="s">
        <v>465</v>
      </c>
      <c r="P2784" t="s">
        <v>50</v>
      </c>
      <c r="U2784" s="1">
        <v>44218</v>
      </c>
      <c r="V2784" s="1">
        <v>44218</v>
      </c>
      <c r="W2784" s="1">
        <v>44219.349305555559</v>
      </c>
      <c r="X2784" s="1">
        <v>45476.625694444447</v>
      </c>
      <c r="Y2784" s="1">
        <v>45476.636805555558</v>
      </c>
      <c r="Z2784">
        <v>66494.67</v>
      </c>
      <c r="AA2784" t="s">
        <v>133</v>
      </c>
      <c r="AC2784" t="s">
        <v>53</v>
      </c>
      <c r="AD2784">
        <v>2969543968</v>
      </c>
      <c r="AE2784" s="1">
        <v>40032.470138888886</v>
      </c>
      <c r="AF2784" t="s">
        <v>18481</v>
      </c>
      <c r="AG2784" t="s">
        <v>18482</v>
      </c>
      <c r="AH2784" t="s">
        <v>51</v>
      </c>
      <c r="AJ2784" t="s">
        <v>53</v>
      </c>
      <c r="AL2784" t="s">
        <v>78</v>
      </c>
      <c r="AO2784" t="s">
        <v>5443</v>
      </c>
      <c r="AP2784" s="1">
        <v>44754.561111111114</v>
      </c>
    </row>
    <row r="2785" spans="1:42" x14ac:dyDescent="0.35">
      <c r="A2785" t="s">
        <v>18483</v>
      </c>
      <c r="B2785" t="s">
        <v>18484</v>
      </c>
      <c r="C2785" t="s">
        <v>137</v>
      </c>
      <c r="F2785" t="s">
        <v>18435</v>
      </c>
      <c r="H2785" t="s">
        <v>18426</v>
      </c>
      <c r="I2785" t="s">
        <v>464</v>
      </c>
      <c r="J2785" t="s">
        <v>465</v>
      </c>
      <c r="K2785" t="s">
        <v>18485</v>
      </c>
      <c r="M2785" t="s">
        <v>1333</v>
      </c>
      <c r="N2785" t="s">
        <v>65</v>
      </c>
      <c r="O2785" t="s">
        <v>18486</v>
      </c>
      <c r="P2785" t="s">
        <v>50</v>
      </c>
      <c r="U2785" s="1">
        <v>44218</v>
      </c>
      <c r="V2785" s="1">
        <v>44218</v>
      </c>
      <c r="W2785" s="1">
        <v>44219.348611111112</v>
      </c>
      <c r="X2785" s="1">
        <v>45390.65</v>
      </c>
      <c r="Y2785" s="1">
        <v>45390.655555555553</v>
      </c>
      <c r="Z2785">
        <v>7523.09</v>
      </c>
      <c r="AA2785" t="s">
        <v>133</v>
      </c>
      <c r="AC2785" t="s">
        <v>53</v>
      </c>
      <c r="AD2785">
        <v>2969543968</v>
      </c>
      <c r="AE2785" s="1">
        <v>40032.470138888886</v>
      </c>
      <c r="AF2785" t="s">
        <v>18487</v>
      </c>
      <c r="AG2785" t="s">
        <v>18488</v>
      </c>
      <c r="AH2785" t="s">
        <v>51</v>
      </c>
      <c r="AJ2785" t="s">
        <v>53</v>
      </c>
      <c r="AL2785" t="s">
        <v>78</v>
      </c>
      <c r="AO2785" t="s">
        <v>5443</v>
      </c>
      <c r="AP2785" s="1">
        <v>44218.627083333333</v>
      </c>
    </row>
    <row r="2786" spans="1:42" x14ac:dyDescent="0.35">
      <c r="A2786" t="s">
        <v>18489</v>
      </c>
      <c r="B2786" t="s">
        <v>18490</v>
      </c>
      <c r="C2786" t="s">
        <v>18491</v>
      </c>
      <c r="F2786" t="s">
        <v>18492</v>
      </c>
      <c r="H2786" t="s">
        <v>18426</v>
      </c>
      <c r="I2786" t="s">
        <v>464</v>
      </c>
      <c r="J2786" t="s">
        <v>465</v>
      </c>
      <c r="K2786" t="s">
        <v>18493</v>
      </c>
      <c r="M2786" t="s">
        <v>4326</v>
      </c>
      <c r="N2786" t="s">
        <v>65</v>
      </c>
      <c r="O2786">
        <v>80643</v>
      </c>
      <c r="P2786" t="s">
        <v>50</v>
      </c>
      <c r="U2786" s="1">
        <v>44218</v>
      </c>
      <c r="V2786" s="1">
        <v>44218</v>
      </c>
      <c r="W2786" s="1">
        <v>44218.701388888891</v>
      </c>
      <c r="X2786" s="1">
        <v>45442.479861111111</v>
      </c>
      <c r="Y2786" s="1">
        <v>45429.546527777777</v>
      </c>
      <c r="Z2786">
        <v>97.17</v>
      </c>
      <c r="AA2786" t="s">
        <v>133</v>
      </c>
      <c r="AC2786" t="s">
        <v>53</v>
      </c>
      <c r="AD2786">
        <v>2969543968</v>
      </c>
      <c r="AE2786" s="1">
        <v>40032.470138888886</v>
      </c>
      <c r="AF2786" t="s">
        <v>18494</v>
      </c>
      <c r="AG2786" t="s">
        <v>18495</v>
      </c>
      <c r="AH2786" t="s">
        <v>51</v>
      </c>
      <c r="AJ2786" t="s">
        <v>53</v>
      </c>
      <c r="AL2786" t="s">
        <v>78</v>
      </c>
      <c r="AO2786" t="s">
        <v>5443</v>
      </c>
      <c r="AP2786" s="1">
        <v>44218.701388888891</v>
      </c>
    </row>
    <row r="2787" spans="1:42" x14ac:dyDescent="0.35">
      <c r="A2787" t="s">
        <v>18496</v>
      </c>
      <c r="B2787" t="s">
        <v>18497</v>
      </c>
      <c r="C2787" t="s">
        <v>18498</v>
      </c>
      <c r="F2787" t="s">
        <v>18499</v>
      </c>
      <c r="H2787" t="s">
        <v>18426</v>
      </c>
      <c r="I2787" t="s">
        <v>464</v>
      </c>
      <c r="J2787" t="s">
        <v>465</v>
      </c>
      <c r="K2787" t="s">
        <v>18500</v>
      </c>
      <c r="M2787" t="s">
        <v>143</v>
      </c>
      <c r="N2787" t="s">
        <v>65</v>
      </c>
      <c r="O2787" t="s">
        <v>18501</v>
      </c>
      <c r="P2787" t="s">
        <v>50</v>
      </c>
      <c r="U2787" s="1">
        <v>44218</v>
      </c>
      <c r="V2787" s="1">
        <v>44218</v>
      </c>
      <c r="W2787" s="1">
        <v>44218.698611111111</v>
      </c>
      <c r="X2787" s="1">
        <v>45420.538194444445</v>
      </c>
      <c r="Y2787" s="1">
        <v>45420.540277777778</v>
      </c>
      <c r="Z2787">
        <v>181.02</v>
      </c>
      <c r="AA2787" t="s">
        <v>133</v>
      </c>
      <c r="AC2787" t="s">
        <v>53</v>
      </c>
      <c r="AD2787">
        <v>2969543968</v>
      </c>
      <c r="AE2787" s="1">
        <v>40032.470138888886</v>
      </c>
      <c r="AF2787" t="s">
        <v>18502</v>
      </c>
      <c r="AG2787" t="s">
        <v>18503</v>
      </c>
      <c r="AH2787" t="s">
        <v>51</v>
      </c>
      <c r="AJ2787" t="s">
        <v>53</v>
      </c>
      <c r="AL2787" t="s">
        <v>78</v>
      </c>
      <c r="AO2787" t="s">
        <v>5443</v>
      </c>
      <c r="AP2787" s="1">
        <v>44218.697916666664</v>
      </c>
    </row>
    <row r="2788" spans="1:42" x14ac:dyDescent="0.35">
      <c r="A2788" t="s">
        <v>18504</v>
      </c>
      <c r="B2788" t="s">
        <v>18505</v>
      </c>
      <c r="C2788" t="s">
        <v>18506</v>
      </c>
      <c r="F2788" t="s">
        <v>18499</v>
      </c>
      <c r="H2788" t="s">
        <v>18426</v>
      </c>
      <c r="I2788" t="s">
        <v>464</v>
      </c>
      <c r="J2788" t="s">
        <v>465</v>
      </c>
      <c r="K2788" t="s">
        <v>18507</v>
      </c>
      <c r="M2788" t="s">
        <v>15622</v>
      </c>
      <c r="N2788" t="s">
        <v>65</v>
      </c>
      <c r="O2788" t="s">
        <v>18508</v>
      </c>
      <c r="P2788" t="s">
        <v>50</v>
      </c>
      <c r="U2788" s="1">
        <v>44218</v>
      </c>
      <c r="V2788" s="1">
        <v>44218</v>
      </c>
      <c r="W2788" s="1">
        <v>44218.693055555559</v>
      </c>
      <c r="X2788" s="1">
        <v>45467.473611111112</v>
      </c>
      <c r="Y2788" s="1">
        <v>45467.484027777777</v>
      </c>
      <c r="Z2788">
        <v>550.20000000000005</v>
      </c>
      <c r="AA2788" t="s">
        <v>133</v>
      </c>
      <c r="AC2788" t="s">
        <v>53</v>
      </c>
      <c r="AD2788">
        <v>2969543968</v>
      </c>
      <c r="AE2788" s="1">
        <v>40032.470138888886</v>
      </c>
      <c r="AF2788" t="s">
        <v>2784</v>
      </c>
      <c r="AG2788" t="s">
        <v>18509</v>
      </c>
      <c r="AH2788" t="s">
        <v>51</v>
      </c>
      <c r="AJ2788" t="s">
        <v>53</v>
      </c>
      <c r="AL2788" t="s">
        <v>78</v>
      </c>
      <c r="AO2788" t="s">
        <v>5443</v>
      </c>
      <c r="AP2788" s="1">
        <v>44218.692361111112</v>
      </c>
    </row>
    <row r="2789" spans="1:42" x14ac:dyDescent="0.35">
      <c r="A2789" t="s">
        <v>18510</v>
      </c>
      <c r="B2789" t="s">
        <v>18511</v>
      </c>
      <c r="C2789" t="s">
        <v>18471</v>
      </c>
      <c r="F2789" t="s">
        <v>18512</v>
      </c>
      <c r="H2789" t="s">
        <v>18426</v>
      </c>
      <c r="I2789" t="s">
        <v>464</v>
      </c>
      <c r="J2789" t="s">
        <v>465</v>
      </c>
      <c r="K2789" t="s">
        <v>2782</v>
      </c>
      <c r="M2789" t="s">
        <v>2783</v>
      </c>
      <c r="N2789" t="s">
        <v>264</v>
      </c>
      <c r="O2789">
        <v>77002</v>
      </c>
      <c r="P2789" t="s">
        <v>50</v>
      </c>
      <c r="U2789" s="1">
        <v>44218</v>
      </c>
      <c r="V2789" s="1">
        <v>44218</v>
      </c>
      <c r="W2789" s="1">
        <v>44218.675000000003</v>
      </c>
      <c r="X2789" s="1">
        <v>45429.595833333333</v>
      </c>
      <c r="Y2789" s="1">
        <v>45429.48541666667</v>
      </c>
      <c r="Z2789">
        <v>8660.99</v>
      </c>
      <c r="AA2789" t="s">
        <v>133</v>
      </c>
      <c r="AC2789" t="s">
        <v>53</v>
      </c>
      <c r="AD2789">
        <v>2969543968</v>
      </c>
      <c r="AE2789" s="1">
        <v>40032.470138888886</v>
      </c>
      <c r="AF2789" t="s">
        <v>18513</v>
      </c>
      <c r="AG2789" t="s">
        <v>18514</v>
      </c>
      <c r="AH2789" t="s">
        <v>51</v>
      </c>
      <c r="AJ2789" t="s">
        <v>53</v>
      </c>
      <c r="AL2789" t="s">
        <v>78</v>
      </c>
      <c r="AO2789" t="s">
        <v>5443</v>
      </c>
      <c r="AP2789" s="1">
        <v>44726.697222222225</v>
      </c>
    </row>
    <row r="2790" spans="1:42" x14ac:dyDescent="0.35">
      <c r="A2790" t="s">
        <v>18515</v>
      </c>
      <c r="B2790" t="s">
        <v>10582</v>
      </c>
      <c r="C2790" t="s">
        <v>10172</v>
      </c>
      <c r="H2790" t="s">
        <v>18426</v>
      </c>
      <c r="I2790" t="s">
        <v>464</v>
      </c>
      <c r="J2790" t="s">
        <v>465</v>
      </c>
      <c r="P2790" t="s">
        <v>50</v>
      </c>
      <c r="U2790" s="1">
        <v>44218</v>
      </c>
      <c r="V2790" s="1">
        <v>44218</v>
      </c>
      <c r="W2790" s="1">
        <v>44218.62222222222</v>
      </c>
      <c r="X2790" s="1">
        <v>45471.487500000003</v>
      </c>
      <c r="Y2790" s="1">
        <v>45471.494444444441</v>
      </c>
      <c r="Z2790">
        <v>153012.26999999999</v>
      </c>
      <c r="AA2790" t="s">
        <v>133</v>
      </c>
      <c r="AC2790" t="s">
        <v>53</v>
      </c>
      <c r="AD2790">
        <v>2969543968</v>
      </c>
      <c r="AE2790" s="1">
        <v>40032.470138888886</v>
      </c>
      <c r="AF2790" t="s">
        <v>15575</v>
      </c>
      <c r="AG2790" t="s">
        <v>18516</v>
      </c>
      <c r="AH2790" t="s">
        <v>51</v>
      </c>
      <c r="AJ2790" t="s">
        <v>53</v>
      </c>
      <c r="AL2790" t="s">
        <v>78</v>
      </c>
      <c r="AO2790" t="s">
        <v>5443</v>
      </c>
      <c r="AP2790" s="1">
        <v>45294.87222222222</v>
      </c>
    </row>
    <row r="2791" spans="1:42" x14ac:dyDescent="0.35">
      <c r="A2791" t="s">
        <v>18517</v>
      </c>
      <c r="B2791" t="s">
        <v>18518</v>
      </c>
      <c r="C2791" t="s">
        <v>18519</v>
      </c>
      <c r="F2791" t="s">
        <v>18520</v>
      </c>
      <c r="H2791" t="s">
        <v>18426</v>
      </c>
      <c r="I2791" t="s">
        <v>464</v>
      </c>
      <c r="J2791" t="s">
        <v>465</v>
      </c>
      <c r="K2791" t="s">
        <v>18521</v>
      </c>
      <c r="M2791" t="s">
        <v>8568</v>
      </c>
      <c r="N2791" t="s">
        <v>65</v>
      </c>
      <c r="O2791" t="s">
        <v>18522</v>
      </c>
      <c r="P2791" t="s">
        <v>50</v>
      </c>
      <c r="U2791" s="1">
        <v>44218</v>
      </c>
      <c r="V2791" s="1">
        <v>44218</v>
      </c>
      <c r="W2791" s="1">
        <v>44218.69027777778</v>
      </c>
      <c r="X2791" s="1">
        <v>45468.46875</v>
      </c>
      <c r="Y2791" s="1">
        <v>45468.534722222219</v>
      </c>
      <c r="Z2791">
        <v>531.79999999999995</v>
      </c>
      <c r="AA2791" t="s">
        <v>133</v>
      </c>
      <c r="AC2791" t="s">
        <v>53</v>
      </c>
      <c r="AD2791">
        <v>2969543968</v>
      </c>
      <c r="AE2791" s="1">
        <v>40032.470138888886</v>
      </c>
      <c r="AF2791" t="s">
        <v>18523</v>
      </c>
      <c r="AG2791" t="s">
        <v>18524</v>
      </c>
      <c r="AH2791" t="s">
        <v>51</v>
      </c>
      <c r="AJ2791" t="s">
        <v>53</v>
      </c>
      <c r="AL2791" t="s">
        <v>78</v>
      </c>
      <c r="AO2791" t="s">
        <v>5443</v>
      </c>
      <c r="AP2791" s="1">
        <v>44218.689583333333</v>
      </c>
    </row>
    <row r="2792" spans="1:42" x14ac:dyDescent="0.35">
      <c r="A2792" t="s">
        <v>18525</v>
      </c>
      <c r="B2792" t="s">
        <v>4397</v>
      </c>
      <c r="C2792" t="s">
        <v>18498</v>
      </c>
      <c r="F2792" t="s">
        <v>18526</v>
      </c>
      <c r="H2792" t="s">
        <v>18426</v>
      </c>
      <c r="J2792" t="s">
        <v>465</v>
      </c>
      <c r="K2792" t="s">
        <v>18527</v>
      </c>
      <c r="M2792" t="s">
        <v>18528</v>
      </c>
      <c r="N2792" t="s">
        <v>65</v>
      </c>
      <c r="O2792">
        <v>80451</v>
      </c>
      <c r="P2792" t="s">
        <v>50</v>
      </c>
      <c r="U2792" s="1">
        <v>44218</v>
      </c>
      <c r="V2792" s="1">
        <v>44218</v>
      </c>
      <c r="W2792" s="1">
        <v>44218.7</v>
      </c>
      <c r="X2792" s="1">
        <v>44384.645138888889</v>
      </c>
      <c r="AC2792" t="s">
        <v>53</v>
      </c>
      <c r="AD2792">
        <v>2969543968</v>
      </c>
      <c r="AE2792" s="1">
        <v>40032.470138888886</v>
      </c>
      <c r="AF2792" t="s">
        <v>18529</v>
      </c>
      <c r="AG2792" t="s">
        <v>18530</v>
      </c>
      <c r="AH2792" t="s">
        <v>51</v>
      </c>
      <c r="AJ2792" t="s">
        <v>53</v>
      </c>
      <c r="AL2792" t="s">
        <v>78</v>
      </c>
      <c r="AO2792" t="s">
        <v>5443</v>
      </c>
      <c r="AP2792" s="1">
        <v>44218.699305555558</v>
      </c>
    </row>
    <row r="2793" spans="1:42" x14ac:dyDescent="0.35">
      <c r="A2793" t="s">
        <v>18531</v>
      </c>
      <c r="B2793" t="s">
        <v>18532</v>
      </c>
      <c r="C2793" t="s">
        <v>1686</v>
      </c>
      <c r="F2793">
        <f>558598158-9998</f>
        <v>558588160</v>
      </c>
      <c r="H2793" t="s">
        <v>18533</v>
      </c>
      <c r="J2793" t="s">
        <v>13273</v>
      </c>
      <c r="O2793" t="s">
        <v>18417</v>
      </c>
      <c r="P2793" t="s">
        <v>16594</v>
      </c>
      <c r="U2793" s="1">
        <v>44218</v>
      </c>
      <c r="V2793" s="1">
        <v>44218</v>
      </c>
      <c r="AC2793" t="s">
        <v>53</v>
      </c>
      <c r="AD2793">
        <v>2969530290</v>
      </c>
      <c r="AE2793" s="1">
        <v>39465.556250000001</v>
      </c>
      <c r="AG2793" t="s">
        <v>18534</v>
      </c>
      <c r="AH2793" t="s">
        <v>51</v>
      </c>
      <c r="AJ2793" t="s">
        <v>53</v>
      </c>
      <c r="AO2793" t="s">
        <v>8142</v>
      </c>
    </row>
    <row r="2794" spans="1:42" x14ac:dyDescent="0.35">
      <c r="A2794" t="s">
        <v>18535</v>
      </c>
      <c r="B2794" t="s">
        <v>18536</v>
      </c>
      <c r="C2794" t="s">
        <v>18537</v>
      </c>
      <c r="F2794" t="s">
        <v>18538</v>
      </c>
      <c r="H2794" t="s">
        <v>18426</v>
      </c>
      <c r="I2794" t="s">
        <v>464</v>
      </c>
      <c r="J2794" t="s">
        <v>465</v>
      </c>
      <c r="K2794" t="s">
        <v>18539</v>
      </c>
      <c r="M2794" t="s">
        <v>4326</v>
      </c>
      <c r="N2794" t="s">
        <v>65</v>
      </c>
      <c r="O2794" t="s">
        <v>18540</v>
      </c>
      <c r="P2794" t="s">
        <v>50</v>
      </c>
      <c r="U2794" s="1">
        <v>44218</v>
      </c>
      <c r="V2794" s="1">
        <v>44218</v>
      </c>
      <c r="W2794" s="1">
        <v>44218.626388888886</v>
      </c>
      <c r="X2794" s="1">
        <v>45474.700694444444</v>
      </c>
      <c r="Y2794" s="1">
        <v>45474.695138888892</v>
      </c>
      <c r="Z2794">
        <v>33304.26</v>
      </c>
      <c r="AA2794" t="s">
        <v>133</v>
      </c>
      <c r="AC2794" t="s">
        <v>53</v>
      </c>
      <c r="AD2794">
        <v>2969543968</v>
      </c>
      <c r="AE2794" s="1">
        <v>40032.470138888886</v>
      </c>
      <c r="AF2794" t="s">
        <v>18541</v>
      </c>
      <c r="AG2794" t="s">
        <v>18542</v>
      </c>
      <c r="AH2794" t="s">
        <v>51</v>
      </c>
      <c r="AJ2794" t="s">
        <v>53</v>
      </c>
      <c r="AL2794" t="s">
        <v>78</v>
      </c>
      <c r="AO2794" t="s">
        <v>5443</v>
      </c>
      <c r="AP2794" s="1">
        <v>45133.729861111111</v>
      </c>
    </row>
    <row r="2795" spans="1:42" x14ac:dyDescent="0.35">
      <c r="A2795" t="s">
        <v>18543</v>
      </c>
      <c r="B2795" t="s">
        <v>8950</v>
      </c>
      <c r="C2795" t="s">
        <v>519</v>
      </c>
      <c r="F2795" t="s">
        <v>18544</v>
      </c>
      <c r="G2795" t="s">
        <v>18545</v>
      </c>
      <c r="H2795" t="s">
        <v>18546</v>
      </c>
      <c r="I2795" t="s">
        <v>464</v>
      </c>
      <c r="J2795" t="s">
        <v>6387</v>
      </c>
      <c r="K2795" t="s">
        <v>18547</v>
      </c>
      <c r="L2795" t="s">
        <v>1118</v>
      </c>
      <c r="M2795" t="s">
        <v>18548</v>
      </c>
      <c r="N2795" t="s">
        <v>15700</v>
      </c>
      <c r="O2795">
        <v>30518</v>
      </c>
      <c r="P2795" t="s">
        <v>50</v>
      </c>
      <c r="U2795" s="1">
        <v>44218</v>
      </c>
      <c r="V2795" s="1">
        <v>44218</v>
      </c>
      <c r="AC2795" t="s">
        <v>53</v>
      </c>
      <c r="AD2795">
        <v>2969484892</v>
      </c>
      <c r="AE2795" s="1">
        <v>37756</v>
      </c>
      <c r="AG2795" t="s">
        <v>18549</v>
      </c>
      <c r="AH2795" t="s">
        <v>51</v>
      </c>
      <c r="AJ2795" t="s">
        <v>53</v>
      </c>
      <c r="AO2795" t="s">
        <v>8142</v>
      </c>
    </row>
    <row r="2796" spans="1:42" x14ac:dyDescent="0.35">
      <c r="A2796" t="s">
        <v>18550</v>
      </c>
      <c r="B2796" t="s">
        <v>18424</v>
      </c>
      <c r="C2796" t="s">
        <v>18551</v>
      </c>
      <c r="F2796">
        <f>1303-644-4335</f>
        <v>-3676</v>
      </c>
      <c r="H2796" t="s">
        <v>18426</v>
      </c>
      <c r="I2796" t="s">
        <v>464</v>
      </c>
      <c r="J2796" t="s">
        <v>465</v>
      </c>
      <c r="K2796" t="s">
        <v>18552</v>
      </c>
      <c r="M2796" t="s">
        <v>3304</v>
      </c>
      <c r="N2796" t="s">
        <v>287</v>
      </c>
      <c r="O2796" t="s">
        <v>18553</v>
      </c>
      <c r="P2796" t="s">
        <v>50</v>
      </c>
      <c r="U2796" s="1">
        <v>44218</v>
      </c>
      <c r="V2796" s="1">
        <v>44218</v>
      </c>
      <c r="W2796" s="1">
        <v>44218.669444444444</v>
      </c>
      <c r="X2796" s="1">
        <v>45455.706250000003</v>
      </c>
      <c r="Y2796" s="1">
        <v>45455.712500000001</v>
      </c>
      <c r="Z2796">
        <v>20592.96</v>
      </c>
      <c r="AA2796" t="s">
        <v>133</v>
      </c>
      <c r="AC2796" t="s">
        <v>53</v>
      </c>
      <c r="AD2796">
        <v>2969543968</v>
      </c>
      <c r="AE2796" s="1">
        <v>40032.470138888886</v>
      </c>
      <c r="AF2796" t="s">
        <v>18554</v>
      </c>
      <c r="AG2796" t="s">
        <v>18555</v>
      </c>
      <c r="AH2796" t="s">
        <v>51</v>
      </c>
      <c r="AJ2796" t="s">
        <v>53</v>
      </c>
      <c r="AL2796" t="s">
        <v>78</v>
      </c>
      <c r="AO2796" t="s">
        <v>5443</v>
      </c>
      <c r="AP2796" s="1">
        <v>45146.80972222222</v>
      </c>
    </row>
    <row r="2797" spans="1:42" x14ac:dyDescent="0.35">
      <c r="A2797" t="s">
        <v>18556</v>
      </c>
      <c r="B2797" t="s">
        <v>18557</v>
      </c>
      <c r="C2797" t="s">
        <v>812</v>
      </c>
      <c r="F2797">
        <v>18653962800</v>
      </c>
      <c r="H2797" t="s">
        <v>18556</v>
      </c>
      <c r="J2797" t="s">
        <v>18558</v>
      </c>
      <c r="K2797" t="s">
        <v>18559</v>
      </c>
      <c r="M2797" t="s">
        <v>18560</v>
      </c>
      <c r="N2797" t="s">
        <v>15418</v>
      </c>
      <c r="O2797">
        <v>37922</v>
      </c>
      <c r="P2797" t="s">
        <v>50</v>
      </c>
      <c r="U2797" s="1">
        <v>44220</v>
      </c>
      <c r="V2797" s="1">
        <v>44220</v>
      </c>
      <c r="W2797" s="1">
        <v>44220.631944444445</v>
      </c>
      <c r="X2797" s="1">
        <v>44220.631944444445</v>
      </c>
      <c r="AC2797" t="s">
        <v>53</v>
      </c>
      <c r="AD2797">
        <v>2970085358</v>
      </c>
      <c r="AE2797" s="1">
        <v>44407.605555555558</v>
      </c>
      <c r="AG2797" t="s">
        <v>18561</v>
      </c>
      <c r="AH2797" t="s">
        <v>51</v>
      </c>
      <c r="AJ2797" t="s">
        <v>53</v>
      </c>
      <c r="AL2797" t="s">
        <v>78</v>
      </c>
      <c r="AO2797" t="s">
        <v>8142</v>
      </c>
      <c r="AP2797" s="1">
        <v>45006.373611111114</v>
      </c>
    </row>
    <row r="2798" spans="1:42" x14ac:dyDescent="0.35">
      <c r="A2798" t="s">
        <v>18562</v>
      </c>
      <c r="B2798" t="s">
        <v>18563</v>
      </c>
      <c r="C2798" t="s">
        <v>89</v>
      </c>
      <c r="F2798" t="s">
        <v>18564</v>
      </c>
      <c r="H2798" t="s">
        <v>18565</v>
      </c>
      <c r="J2798" t="s">
        <v>8983</v>
      </c>
      <c r="P2798" t="s">
        <v>50</v>
      </c>
      <c r="U2798" s="1">
        <v>44221</v>
      </c>
      <c r="V2798" s="1">
        <v>44221</v>
      </c>
      <c r="AC2798" t="s">
        <v>53</v>
      </c>
      <c r="AD2798">
        <v>2969570414</v>
      </c>
      <c r="AE2798" s="1">
        <v>40940.538888888892</v>
      </c>
      <c r="AG2798" t="s">
        <v>18566</v>
      </c>
      <c r="AH2798" t="s">
        <v>51</v>
      </c>
      <c r="AJ2798" t="s">
        <v>53</v>
      </c>
      <c r="AO2798" t="s">
        <v>8142</v>
      </c>
    </row>
    <row r="2799" spans="1:42" x14ac:dyDescent="0.35">
      <c r="A2799" t="s">
        <v>18567</v>
      </c>
      <c r="B2799" t="s">
        <v>1510</v>
      </c>
      <c r="C2799" t="s">
        <v>3324</v>
      </c>
      <c r="F2799">
        <f>1801-971-9370</f>
        <v>-8540</v>
      </c>
      <c r="H2799" t="s">
        <v>18567</v>
      </c>
      <c r="J2799" t="s">
        <v>18568</v>
      </c>
      <c r="N2799" t="s">
        <v>1570</v>
      </c>
      <c r="O2799">
        <v>84104</v>
      </c>
      <c r="P2799" t="s">
        <v>50</v>
      </c>
      <c r="U2799" s="1">
        <v>44221</v>
      </c>
      <c r="V2799" s="1">
        <v>44221</v>
      </c>
      <c r="W2799" s="1">
        <v>44221.5</v>
      </c>
      <c r="X2799" s="1">
        <v>44221.5</v>
      </c>
      <c r="AC2799" t="s">
        <v>53</v>
      </c>
      <c r="AD2799">
        <v>2972125037</v>
      </c>
      <c r="AE2799" s="1">
        <v>44811.506249999999</v>
      </c>
      <c r="AF2799" t="s">
        <v>18569</v>
      </c>
      <c r="AG2799" t="s">
        <v>18570</v>
      </c>
      <c r="AH2799" t="s">
        <v>51</v>
      </c>
      <c r="AJ2799" t="s">
        <v>53</v>
      </c>
      <c r="AL2799" t="s">
        <v>68</v>
      </c>
      <c r="AO2799" t="s">
        <v>8142</v>
      </c>
    </row>
    <row r="2800" spans="1:42" x14ac:dyDescent="0.35">
      <c r="A2800" t="s">
        <v>18571</v>
      </c>
      <c r="B2800" t="s">
        <v>11680</v>
      </c>
      <c r="C2800" t="s">
        <v>308</v>
      </c>
      <c r="F2800" t="s">
        <v>18572</v>
      </c>
      <c r="H2800" t="s">
        <v>18573</v>
      </c>
      <c r="J2800" t="s">
        <v>6530</v>
      </c>
      <c r="K2800" t="s">
        <v>18574</v>
      </c>
      <c r="M2800" t="s">
        <v>10695</v>
      </c>
      <c r="N2800" t="s">
        <v>7021</v>
      </c>
      <c r="O2800">
        <v>28206</v>
      </c>
      <c r="P2800" t="s">
        <v>50</v>
      </c>
      <c r="U2800" s="1">
        <v>44221</v>
      </c>
      <c r="V2800" s="1">
        <v>44221</v>
      </c>
      <c r="AC2800" t="s">
        <v>53</v>
      </c>
      <c r="AD2800">
        <v>2969507921</v>
      </c>
      <c r="AE2800" s="1">
        <v>38224.743750000001</v>
      </c>
      <c r="AG2800" t="s">
        <v>18575</v>
      </c>
      <c r="AH2800" t="s">
        <v>51</v>
      </c>
      <c r="AJ2800" t="s">
        <v>53</v>
      </c>
      <c r="AO2800" t="s">
        <v>8142</v>
      </c>
    </row>
    <row r="2801" spans="1:43" x14ac:dyDescent="0.35">
      <c r="A2801" t="s">
        <v>18576</v>
      </c>
      <c r="B2801" t="s">
        <v>18577</v>
      </c>
      <c r="C2801" t="s">
        <v>89</v>
      </c>
      <c r="F2801">
        <f>1720-715-7330</f>
        <v>-6325</v>
      </c>
      <c r="H2801" t="s">
        <v>18576</v>
      </c>
      <c r="J2801" t="s">
        <v>18578</v>
      </c>
      <c r="N2801" t="s">
        <v>287</v>
      </c>
      <c r="O2801">
        <v>80640</v>
      </c>
      <c r="P2801" t="s">
        <v>50</v>
      </c>
      <c r="U2801" s="1">
        <v>44221</v>
      </c>
      <c r="V2801" s="1">
        <v>44221</v>
      </c>
      <c r="W2801" s="1">
        <v>44221.714583333334</v>
      </c>
      <c r="X2801" s="1">
        <v>44221.714583333334</v>
      </c>
      <c r="AC2801" t="s">
        <v>53</v>
      </c>
      <c r="AD2801">
        <v>2970040428</v>
      </c>
      <c r="AE2801" s="1">
        <v>44224.345833333333</v>
      </c>
      <c r="AF2801" t="s">
        <v>18579</v>
      </c>
      <c r="AG2801" t="s">
        <v>18580</v>
      </c>
      <c r="AH2801" t="s">
        <v>51</v>
      </c>
      <c r="AJ2801" t="s">
        <v>53</v>
      </c>
      <c r="AL2801" t="s">
        <v>78</v>
      </c>
      <c r="AO2801" t="s">
        <v>8142</v>
      </c>
      <c r="AP2801" s="1">
        <v>44581.401388888888</v>
      </c>
    </row>
    <row r="2802" spans="1:43" x14ac:dyDescent="0.35">
      <c r="A2802" t="s">
        <v>18581</v>
      </c>
      <c r="B2802" t="s">
        <v>80</v>
      </c>
      <c r="C2802" t="s">
        <v>18582</v>
      </c>
      <c r="F2802" t="s">
        <v>18583</v>
      </c>
      <c r="H2802" t="s">
        <v>18581</v>
      </c>
      <c r="I2802" t="s">
        <v>464</v>
      </c>
      <c r="J2802" t="s">
        <v>18584</v>
      </c>
      <c r="K2802" t="s">
        <v>18585</v>
      </c>
      <c r="M2802" t="s">
        <v>9168</v>
      </c>
      <c r="N2802" t="s">
        <v>253</v>
      </c>
      <c r="O2802">
        <v>87144</v>
      </c>
      <c r="P2802" t="s">
        <v>50</v>
      </c>
      <c r="U2802" s="1">
        <v>44221.568055555559</v>
      </c>
      <c r="V2802" s="1">
        <v>44221.568055555559</v>
      </c>
      <c r="W2802" s="1">
        <v>44222.48541666667</v>
      </c>
      <c r="X2802" s="1">
        <v>44494.464583333334</v>
      </c>
      <c r="Y2802" s="1">
        <v>44494.776388888888</v>
      </c>
      <c r="AC2802" t="s">
        <v>53</v>
      </c>
      <c r="AD2802">
        <v>2969543968</v>
      </c>
      <c r="AE2802" s="1">
        <v>40032.470138888886</v>
      </c>
      <c r="AF2802" t="s">
        <v>18586</v>
      </c>
      <c r="AG2802" t="s">
        <v>18587</v>
      </c>
      <c r="AH2802" t="s">
        <v>53</v>
      </c>
      <c r="AJ2802" t="s">
        <v>53</v>
      </c>
      <c r="AK2802" t="s">
        <v>13346</v>
      </c>
      <c r="AL2802" t="s">
        <v>78</v>
      </c>
      <c r="AO2802" t="s">
        <v>54</v>
      </c>
    </row>
    <row r="2803" spans="1:43" x14ac:dyDescent="0.35">
      <c r="A2803" t="s">
        <v>18588</v>
      </c>
      <c r="B2803" t="s">
        <v>4903</v>
      </c>
      <c r="C2803" t="s">
        <v>18589</v>
      </c>
      <c r="D2803" t="s">
        <v>861</v>
      </c>
      <c r="F2803" t="s">
        <v>18590</v>
      </c>
      <c r="G2803">
        <v>7205959254</v>
      </c>
      <c r="H2803" t="s">
        <v>18591</v>
      </c>
      <c r="I2803" t="s">
        <v>169</v>
      </c>
      <c r="J2803" t="s">
        <v>4154</v>
      </c>
      <c r="K2803" t="s">
        <v>4155</v>
      </c>
      <c r="M2803" t="s">
        <v>9507</v>
      </c>
      <c r="N2803" t="s">
        <v>213</v>
      </c>
      <c r="O2803" t="s">
        <v>4156</v>
      </c>
      <c r="P2803" t="s">
        <v>50</v>
      </c>
      <c r="U2803" s="1">
        <v>44221.607638888891</v>
      </c>
      <c r="V2803" s="1">
        <v>44221.607638888891</v>
      </c>
      <c r="W2803" s="1">
        <v>44223.443055555559</v>
      </c>
      <c r="X2803" s="1">
        <v>44223.443055555559</v>
      </c>
      <c r="AC2803" t="s">
        <v>51</v>
      </c>
      <c r="AD2803">
        <v>2969484891</v>
      </c>
      <c r="AE2803" s="1">
        <v>37756</v>
      </c>
      <c r="AG2803" t="s">
        <v>18592</v>
      </c>
      <c r="AH2803" t="s">
        <v>53</v>
      </c>
      <c r="AJ2803" t="s">
        <v>53</v>
      </c>
      <c r="AK2803" t="s">
        <v>8166</v>
      </c>
      <c r="AL2803" t="s">
        <v>78</v>
      </c>
      <c r="AO2803" t="s">
        <v>54</v>
      </c>
      <c r="AP2803" s="1">
        <v>45451.722222222219</v>
      </c>
    </row>
    <row r="2804" spans="1:43" x14ac:dyDescent="0.35">
      <c r="A2804" t="s">
        <v>18593</v>
      </c>
      <c r="B2804" t="s">
        <v>18594</v>
      </c>
      <c r="C2804" t="s">
        <v>17868</v>
      </c>
      <c r="D2804" t="s">
        <v>451</v>
      </c>
      <c r="F2804" t="s">
        <v>16383</v>
      </c>
      <c r="H2804" t="s">
        <v>18595</v>
      </c>
      <c r="J2804" t="s">
        <v>407</v>
      </c>
      <c r="P2804" t="s">
        <v>50</v>
      </c>
      <c r="U2804" s="1">
        <v>44222</v>
      </c>
      <c r="V2804" s="1">
        <v>44222</v>
      </c>
      <c r="W2804" s="1">
        <v>44222.37222222222</v>
      </c>
      <c r="X2804" s="1">
        <v>44222.37222222222</v>
      </c>
      <c r="AC2804" t="s">
        <v>53</v>
      </c>
      <c r="AD2804">
        <v>2969475309</v>
      </c>
      <c r="AE2804" s="1">
        <v>37159</v>
      </c>
      <c r="AF2804" t="s">
        <v>408</v>
      </c>
      <c r="AG2804" t="s">
        <v>18596</v>
      </c>
      <c r="AH2804" t="s">
        <v>51</v>
      </c>
      <c r="AJ2804" t="s">
        <v>53</v>
      </c>
      <c r="AL2804" t="s">
        <v>78</v>
      </c>
      <c r="AO2804" t="s">
        <v>5443</v>
      </c>
      <c r="AP2804" s="1">
        <v>45449.69027777778</v>
      </c>
      <c r="AQ2804" s="1">
        <v>45449.690972222219</v>
      </c>
    </row>
    <row r="2805" spans="1:43" x14ac:dyDescent="0.35">
      <c r="A2805" t="s">
        <v>18597</v>
      </c>
      <c r="B2805" t="s">
        <v>18598</v>
      </c>
      <c r="C2805" t="s">
        <v>18599</v>
      </c>
      <c r="F2805" t="s">
        <v>18600</v>
      </c>
      <c r="G2805">
        <v>4192967276</v>
      </c>
      <c r="H2805" t="s">
        <v>18601</v>
      </c>
      <c r="I2805" t="s">
        <v>464</v>
      </c>
      <c r="J2805" t="s">
        <v>6387</v>
      </c>
      <c r="K2805" t="s">
        <v>18602</v>
      </c>
      <c r="M2805" t="s">
        <v>18603</v>
      </c>
      <c r="N2805" t="s">
        <v>4928</v>
      </c>
      <c r="O2805">
        <v>43102</v>
      </c>
      <c r="P2805" t="s">
        <v>50</v>
      </c>
      <c r="U2805" s="1">
        <v>44222</v>
      </c>
      <c r="V2805" s="1">
        <v>44222</v>
      </c>
      <c r="AC2805" t="s">
        <v>53</v>
      </c>
      <c r="AD2805">
        <v>2969484892</v>
      </c>
      <c r="AE2805" s="1">
        <v>37756</v>
      </c>
      <c r="AG2805" t="s">
        <v>18604</v>
      </c>
      <c r="AH2805" t="s">
        <v>51</v>
      </c>
      <c r="AJ2805" t="s">
        <v>53</v>
      </c>
      <c r="AO2805" t="s">
        <v>8142</v>
      </c>
    </row>
    <row r="2806" spans="1:43" x14ac:dyDescent="0.35">
      <c r="A2806" t="s">
        <v>18605</v>
      </c>
      <c r="B2806" t="s">
        <v>18606</v>
      </c>
      <c r="C2806" t="s">
        <v>707</v>
      </c>
      <c r="F2806">
        <f>1770-639-549</f>
        <v>582</v>
      </c>
      <c r="H2806" t="s">
        <v>18607</v>
      </c>
      <c r="J2806" t="s">
        <v>6387</v>
      </c>
      <c r="N2806" t="s">
        <v>17464</v>
      </c>
      <c r="O2806">
        <v>30513</v>
      </c>
      <c r="P2806" t="s">
        <v>50</v>
      </c>
      <c r="U2806" s="1">
        <v>44222</v>
      </c>
      <c r="V2806" s="1">
        <v>44222</v>
      </c>
      <c r="AC2806" t="s">
        <v>53</v>
      </c>
      <c r="AD2806">
        <v>2969484892</v>
      </c>
      <c r="AE2806" s="1">
        <v>37756</v>
      </c>
      <c r="AG2806" t="s">
        <v>18608</v>
      </c>
      <c r="AH2806" t="s">
        <v>51</v>
      </c>
      <c r="AJ2806" t="s">
        <v>53</v>
      </c>
      <c r="AO2806" t="s">
        <v>8142</v>
      </c>
    </row>
    <row r="2807" spans="1:43" x14ac:dyDescent="0.35">
      <c r="A2807" t="s">
        <v>18609</v>
      </c>
      <c r="B2807" t="s">
        <v>5074</v>
      </c>
      <c r="C2807" t="s">
        <v>18610</v>
      </c>
      <c r="F2807">
        <v>18037443345</v>
      </c>
      <c r="H2807" t="s">
        <v>18611</v>
      </c>
      <c r="I2807" t="s">
        <v>464</v>
      </c>
      <c r="J2807" t="s">
        <v>465</v>
      </c>
      <c r="K2807" t="s">
        <v>18612</v>
      </c>
      <c r="M2807" t="s">
        <v>18613</v>
      </c>
      <c r="N2807" t="s">
        <v>13263</v>
      </c>
      <c r="O2807">
        <v>29045</v>
      </c>
      <c r="P2807" t="s">
        <v>50</v>
      </c>
      <c r="U2807" s="1">
        <v>44222</v>
      </c>
      <c r="V2807" s="1">
        <v>44222</v>
      </c>
      <c r="AC2807" t="s">
        <v>53</v>
      </c>
      <c r="AD2807">
        <v>2969543968</v>
      </c>
      <c r="AE2807" s="1">
        <v>40032.470138888886</v>
      </c>
      <c r="AG2807" t="s">
        <v>18614</v>
      </c>
      <c r="AH2807" t="s">
        <v>51</v>
      </c>
      <c r="AJ2807" t="s">
        <v>53</v>
      </c>
      <c r="AO2807" t="s">
        <v>8142</v>
      </c>
    </row>
    <row r="2808" spans="1:43" x14ac:dyDescent="0.35">
      <c r="A2808" t="s">
        <v>18615</v>
      </c>
      <c r="B2808" t="s">
        <v>8073</v>
      </c>
      <c r="C2808" t="s">
        <v>2157</v>
      </c>
      <c r="D2808" t="s">
        <v>10335</v>
      </c>
      <c r="F2808" t="s">
        <v>18616</v>
      </c>
      <c r="G2808">
        <v>5752027801</v>
      </c>
      <c r="H2808" t="s">
        <v>18617</v>
      </c>
      <c r="I2808" t="s">
        <v>101</v>
      </c>
      <c r="J2808" t="s">
        <v>2841</v>
      </c>
      <c r="K2808" t="s">
        <v>16265</v>
      </c>
      <c r="M2808" t="s">
        <v>545</v>
      </c>
      <c r="N2808" t="s">
        <v>253</v>
      </c>
      <c r="O2808">
        <v>88007</v>
      </c>
      <c r="P2808" t="s">
        <v>50</v>
      </c>
      <c r="U2808" s="1">
        <v>44222.375694444447</v>
      </c>
      <c r="V2808" s="1">
        <v>44222.375694444447</v>
      </c>
      <c r="W2808" s="1">
        <v>44222.386805555558</v>
      </c>
      <c r="X2808" s="1">
        <v>44222.386805555558</v>
      </c>
      <c r="AC2808" t="s">
        <v>53</v>
      </c>
      <c r="AD2808">
        <v>2969584093</v>
      </c>
      <c r="AE2808" s="1">
        <v>41274.668749999997</v>
      </c>
      <c r="AF2808" t="s">
        <v>2844</v>
      </c>
      <c r="AG2808" t="s">
        <v>18618</v>
      </c>
      <c r="AH2808" t="s">
        <v>53</v>
      </c>
      <c r="AJ2808" t="s">
        <v>53</v>
      </c>
      <c r="AK2808" t="s">
        <v>7107</v>
      </c>
      <c r="AL2808" t="s">
        <v>78</v>
      </c>
      <c r="AO2808" t="s">
        <v>54</v>
      </c>
      <c r="AP2808" s="1">
        <v>45455.527777777781</v>
      </c>
      <c r="AQ2808" s="1">
        <v>44614.666666666664</v>
      </c>
    </row>
    <row r="2809" spans="1:43" x14ac:dyDescent="0.35">
      <c r="A2809" t="s">
        <v>18619</v>
      </c>
      <c r="B2809" t="s">
        <v>18620</v>
      </c>
      <c r="C2809" t="s">
        <v>1564</v>
      </c>
      <c r="F2809" t="s">
        <v>18621</v>
      </c>
      <c r="H2809" t="s">
        <v>18622</v>
      </c>
      <c r="I2809" t="s">
        <v>179</v>
      </c>
      <c r="J2809" t="s">
        <v>18623</v>
      </c>
      <c r="K2809" t="s">
        <v>18624</v>
      </c>
      <c r="M2809" t="s">
        <v>3412</v>
      </c>
      <c r="N2809" t="s">
        <v>326</v>
      </c>
      <c r="O2809">
        <v>80751</v>
      </c>
      <c r="P2809" t="s">
        <v>50</v>
      </c>
      <c r="U2809" s="1">
        <v>44222.495833333334</v>
      </c>
      <c r="V2809" s="1">
        <v>44222.495833333334</v>
      </c>
      <c r="W2809" s="1">
        <v>44222.497916666667</v>
      </c>
      <c r="X2809" s="1">
        <v>44222.497916666667</v>
      </c>
      <c r="AC2809" t="s">
        <v>53</v>
      </c>
      <c r="AD2809">
        <v>2970039934</v>
      </c>
      <c r="AE2809" s="1">
        <v>44222.49722222222</v>
      </c>
      <c r="AF2809" t="s">
        <v>18625</v>
      </c>
      <c r="AG2809" t="s">
        <v>18626</v>
      </c>
      <c r="AH2809" t="s">
        <v>53</v>
      </c>
      <c r="AJ2809" t="s">
        <v>53</v>
      </c>
      <c r="AK2809" t="s">
        <v>7072</v>
      </c>
      <c r="AL2809" t="s">
        <v>78</v>
      </c>
      <c r="AO2809" t="s">
        <v>54</v>
      </c>
      <c r="AP2809" s="1">
        <v>45323.395833333336</v>
      </c>
      <c r="AQ2809" s="1">
        <v>44242.690972222219</v>
      </c>
    </row>
    <row r="2810" spans="1:43" x14ac:dyDescent="0.35">
      <c r="A2810" t="s">
        <v>18627</v>
      </c>
      <c r="B2810" t="s">
        <v>18628</v>
      </c>
      <c r="C2810" t="s">
        <v>18629</v>
      </c>
      <c r="F2810">
        <f>1706-851-7719</f>
        <v>-6864</v>
      </c>
      <c r="H2810" t="s">
        <v>18630</v>
      </c>
      <c r="J2810" t="s">
        <v>6387</v>
      </c>
      <c r="N2810" t="s">
        <v>17464</v>
      </c>
      <c r="O2810">
        <v>30224</v>
      </c>
      <c r="P2810" t="s">
        <v>50</v>
      </c>
      <c r="U2810" s="1">
        <v>44223</v>
      </c>
      <c r="V2810" s="1">
        <v>44223</v>
      </c>
      <c r="AC2810" t="s">
        <v>53</v>
      </c>
      <c r="AD2810">
        <v>2969484892</v>
      </c>
      <c r="AE2810" s="1">
        <v>37756</v>
      </c>
      <c r="AG2810" t="s">
        <v>18631</v>
      </c>
      <c r="AH2810" t="s">
        <v>51</v>
      </c>
      <c r="AJ2810" t="s">
        <v>53</v>
      </c>
      <c r="AO2810" t="s">
        <v>8142</v>
      </c>
    </row>
    <row r="2811" spans="1:43" x14ac:dyDescent="0.35">
      <c r="A2811" t="s">
        <v>18632</v>
      </c>
      <c r="B2811" t="s">
        <v>18633</v>
      </c>
      <c r="C2811" t="s">
        <v>18634</v>
      </c>
      <c r="F2811" t="s">
        <v>18635</v>
      </c>
      <c r="H2811" t="s">
        <v>18636</v>
      </c>
      <c r="I2811" t="s">
        <v>464</v>
      </c>
      <c r="J2811" t="s">
        <v>465</v>
      </c>
      <c r="K2811" t="s">
        <v>2782</v>
      </c>
      <c r="M2811" t="s">
        <v>2783</v>
      </c>
      <c r="N2811" t="s">
        <v>264</v>
      </c>
      <c r="O2811">
        <v>77002</v>
      </c>
      <c r="P2811" t="s">
        <v>50</v>
      </c>
      <c r="U2811" s="1">
        <v>44223</v>
      </c>
      <c r="V2811" s="1">
        <v>44223</v>
      </c>
      <c r="AC2811" t="s">
        <v>53</v>
      </c>
      <c r="AD2811">
        <v>2969543968</v>
      </c>
      <c r="AE2811" s="1">
        <v>40032.470138888886</v>
      </c>
      <c r="AG2811" t="s">
        <v>18637</v>
      </c>
      <c r="AH2811" t="s">
        <v>51</v>
      </c>
      <c r="AJ2811" t="s">
        <v>53</v>
      </c>
      <c r="AO2811" t="s">
        <v>8142</v>
      </c>
    </row>
    <row r="2812" spans="1:43" x14ac:dyDescent="0.35">
      <c r="A2812" t="s">
        <v>18638</v>
      </c>
      <c r="B2812" t="s">
        <v>18639</v>
      </c>
      <c r="C2812" t="s">
        <v>2883</v>
      </c>
      <c r="F2812" t="s">
        <v>18640</v>
      </c>
      <c r="H2812" t="s">
        <v>18638</v>
      </c>
      <c r="J2812" t="s">
        <v>12802</v>
      </c>
      <c r="K2812" t="s">
        <v>18641</v>
      </c>
      <c r="M2812" t="s">
        <v>18642</v>
      </c>
      <c r="N2812" t="s">
        <v>17003</v>
      </c>
      <c r="O2812">
        <v>40104</v>
      </c>
      <c r="P2812" t="s">
        <v>50</v>
      </c>
      <c r="U2812" s="1">
        <v>44223</v>
      </c>
      <c r="V2812" s="1">
        <v>44223</v>
      </c>
      <c r="AC2812" t="s">
        <v>53</v>
      </c>
      <c r="AD2812">
        <v>2969519246</v>
      </c>
      <c r="AE2812" s="1">
        <v>38883.179166666669</v>
      </c>
      <c r="AG2812" t="s">
        <v>18643</v>
      </c>
      <c r="AH2812" t="s">
        <v>51</v>
      </c>
      <c r="AJ2812" t="s">
        <v>53</v>
      </c>
      <c r="AO2812" t="s">
        <v>8142</v>
      </c>
    </row>
    <row r="2813" spans="1:43" x14ac:dyDescent="0.35">
      <c r="A2813" t="s">
        <v>18644</v>
      </c>
      <c r="B2813" t="s">
        <v>3167</v>
      </c>
      <c r="C2813" t="s">
        <v>17892</v>
      </c>
      <c r="F2813" t="s">
        <v>18645</v>
      </c>
      <c r="H2813" t="s">
        <v>18646</v>
      </c>
      <c r="J2813" t="s">
        <v>16723</v>
      </c>
      <c r="K2813" t="s">
        <v>18647</v>
      </c>
      <c r="M2813" t="s">
        <v>1296</v>
      </c>
      <c r="N2813" t="s">
        <v>253</v>
      </c>
      <c r="O2813">
        <v>88220</v>
      </c>
      <c r="P2813" t="s">
        <v>50</v>
      </c>
      <c r="U2813" s="1">
        <v>44223</v>
      </c>
      <c r="V2813" s="1">
        <v>44223</v>
      </c>
      <c r="W2813" s="1">
        <v>44223.724999999999</v>
      </c>
      <c r="X2813" s="1">
        <v>44223.724999999999</v>
      </c>
      <c r="AC2813" t="s">
        <v>53</v>
      </c>
      <c r="AD2813">
        <v>2969525847</v>
      </c>
      <c r="AE2813" s="1">
        <v>39251.611111111109</v>
      </c>
      <c r="AF2813" t="s">
        <v>4228</v>
      </c>
      <c r="AG2813" t="s">
        <v>18648</v>
      </c>
      <c r="AH2813" t="s">
        <v>51</v>
      </c>
      <c r="AJ2813" t="s">
        <v>53</v>
      </c>
      <c r="AL2813" t="s">
        <v>78</v>
      </c>
      <c r="AO2813" t="s">
        <v>5443</v>
      </c>
      <c r="AP2813" s="1">
        <v>44424.538888888892</v>
      </c>
    </row>
    <row r="2814" spans="1:43" x14ac:dyDescent="0.35">
      <c r="A2814" t="s">
        <v>18649</v>
      </c>
      <c r="B2814" t="s">
        <v>18650</v>
      </c>
      <c r="C2814" t="s">
        <v>10543</v>
      </c>
      <c r="F2814" t="s">
        <v>18651</v>
      </c>
      <c r="H2814" t="s">
        <v>18652</v>
      </c>
      <c r="J2814" t="s">
        <v>10434</v>
      </c>
      <c r="P2814" t="s">
        <v>50</v>
      </c>
      <c r="U2814" s="1">
        <v>44223</v>
      </c>
      <c r="V2814" s="1">
        <v>44223</v>
      </c>
      <c r="AC2814" t="s">
        <v>53</v>
      </c>
      <c r="AD2814">
        <v>2969478809</v>
      </c>
      <c r="AE2814" s="1">
        <v>37358</v>
      </c>
      <c r="AG2814" t="s">
        <v>18653</v>
      </c>
      <c r="AH2814" t="s">
        <v>51</v>
      </c>
      <c r="AJ2814" t="s">
        <v>53</v>
      </c>
      <c r="AO2814" t="s">
        <v>8142</v>
      </c>
    </row>
    <row r="2815" spans="1:43" x14ac:dyDescent="0.35">
      <c r="A2815" t="s">
        <v>18654</v>
      </c>
      <c r="B2815" t="s">
        <v>18655</v>
      </c>
      <c r="C2815" t="s">
        <v>2238</v>
      </c>
      <c r="F2815">
        <v>19707299067</v>
      </c>
      <c r="H2815" t="s">
        <v>18654</v>
      </c>
      <c r="J2815" t="s">
        <v>18656</v>
      </c>
      <c r="P2815" t="s">
        <v>50</v>
      </c>
      <c r="U2815" s="1">
        <v>44224</v>
      </c>
      <c r="V2815" s="1">
        <v>44224</v>
      </c>
      <c r="W2815" s="1">
        <v>44224.417361111111</v>
      </c>
      <c r="X2815" s="1">
        <v>44224.417361111111</v>
      </c>
      <c r="AC2815" t="s">
        <v>53</v>
      </c>
      <c r="AD2815">
        <v>2969961075</v>
      </c>
      <c r="AE2815" s="1">
        <v>43922.477777777778</v>
      </c>
      <c r="AF2815" t="s">
        <v>6953</v>
      </c>
      <c r="AG2815" t="s">
        <v>18657</v>
      </c>
      <c r="AH2815" t="s">
        <v>51</v>
      </c>
      <c r="AJ2815" t="s">
        <v>53</v>
      </c>
      <c r="AL2815" t="s">
        <v>78</v>
      </c>
      <c r="AO2815" t="s">
        <v>8142</v>
      </c>
    </row>
    <row r="2816" spans="1:43" x14ac:dyDescent="0.35">
      <c r="A2816" t="s">
        <v>18658</v>
      </c>
      <c r="B2816" t="s">
        <v>18659</v>
      </c>
      <c r="C2816" t="s">
        <v>18660</v>
      </c>
      <c r="F2816" t="s">
        <v>18661</v>
      </c>
      <c r="H2816" t="s">
        <v>18662</v>
      </c>
      <c r="J2816" t="s">
        <v>5516</v>
      </c>
      <c r="P2816" t="s">
        <v>50</v>
      </c>
      <c r="U2816" s="1">
        <v>44224</v>
      </c>
      <c r="V2816" s="1">
        <v>44224</v>
      </c>
      <c r="W2816" s="1">
        <v>44224.703472222223</v>
      </c>
      <c r="X2816" s="1">
        <v>44224.703472222223</v>
      </c>
      <c r="AC2816" t="s">
        <v>53</v>
      </c>
      <c r="AD2816">
        <v>2969634929</v>
      </c>
      <c r="AE2816" s="1">
        <v>41799.665972222225</v>
      </c>
      <c r="AF2816" t="s">
        <v>4296</v>
      </c>
      <c r="AG2816" t="s">
        <v>18663</v>
      </c>
      <c r="AH2816" t="s">
        <v>51</v>
      </c>
      <c r="AJ2816" t="s">
        <v>53</v>
      </c>
      <c r="AL2816" t="s">
        <v>78</v>
      </c>
      <c r="AO2816" t="s">
        <v>8142</v>
      </c>
      <c r="AP2816" s="1">
        <v>44748.382638888892</v>
      </c>
    </row>
    <row r="2817" spans="1:43" x14ac:dyDescent="0.35">
      <c r="A2817" t="s">
        <v>18664</v>
      </c>
      <c r="B2817" t="s">
        <v>1210</v>
      </c>
      <c r="C2817" t="s">
        <v>18665</v>
      </c>
      <c r="D2817" t="s">
        <v>18666</v>
      </c>
      <c r="F2817" t="s">
        <v>18667</v>
      </c>
      <c r="H2817" t="s">
        <v>18668</v>
      </c>
      <c r="I2817" t="s">
        <v>464</v>
      </c>
      <c r="J2817" t="s">
        <v>465</v>
      </c>
      <c r="K2817" t="s">
        <v>18669</v>
      </c>
      <c r="M2817" t="s">
        <v>18670</v>
      </c>
      <c r="N2817" t="s">
        <v>13659</v>
      </c>
      <c r="O2817">
        <v>29437</v>
      </c>
      <c r="P2817" t="s">
        <v>50</v>
      </c>
      <c r="U2817" s="1">
        <v>44224</v>
      </c>
      <c r="V2817" s="1">
        <v>44224</v>
      </c>
      <c r="AC2817" t="s">
        <v>53</v>
      </c>
      <c r="AD2817">
        <v>2969543968</v>
      </c>
      <c r="AE2817" s="1">
        <v>40032.470138888886</v>
      </c>
      <c r="AG2817" t="s">
        <v>18671</v>
      </c>
      <c r="AH2817" t="s">
        <v>51</v>
      </c>
      <c r="AJ2817" t="s">
        <v>53</v>
      </c>
      <c r="AO2817" t="s">
        <v>8142</v>
      </c>
    </row>
    <row r="2818" spans="1:43" x14ac:dyDescent="0.35">
      <c r="A2818" t="s">
        <v>18672</v>
      </c>
      <c r="B2818" t="s">
        <v>18673</v>
      </c>
      <c r="C2818" t="s">
        <v>18674</v>
      </c>
      <c r="F2818">
        <v>4324665901</v>
      </c>
      <c r="H2818" t="s">
        <v>18675</v>
      </c>
      <c r="J2818" t="s">
        <v>18676</v>
      </c>
      <c r="K2818" t="s">
        <v>18677</v>
      </c>
      <c r="M2818" t="s">
        <v>11083</v>
      </c>
      <c r="N2818" t="s">
        <v>798</v>
      </c>
      <c r="O2818">
        <v>79701</v>
      </c>
      <c r="P2818" t="s">
        <v>50</v>
      </c>
      <c r="U2818" s="1">
        <v>44224</v>
      </c>
      <c r="V2818" s="1">
        <v>44224</v>
      </c>
      <c r="W2818" s="1">
        <v>44224.813888888886</v>
      </c>
      <c r="X2818" s="1">
        <v>44224.813888888886</v>
      </c>
      <c r="AC2818" t="s">
        <v>51</v>
      </c>
      <c r="AD2818">
        <v>1000000001</v>
      </c>
      <c r="AE2818" s="1">
        <v>39973.351388888892</v>
      </c>
      <c r="AF2818" t="s">
        <v>3377</v>
      </c>
      <c r="AG2818" t="s">
        <v>18678</v>
      </c>
      <c r="AH2818" t="s">
        <v>51</v>
      </c>
      <c r="AJ2818" t="s">
        <v>53</v>
      </c>
      <c r="AL2818" t="s">
        <v>78</v>
      </c>
      <c r="AO2818" t="s">
        <v>5443</v>
      </c>
      <c r="AP2818" s="1">
        <v>44224.870138888888</v>
      </c>
    </row>
    <row r="2819" spans="1:43" x14ac:dyDescent="0.35">
      <c r="A2819" t="s">
        <v>18679</v>
      </c>
      <c r="B2819" t="s">
        <v>18680</v>
      </c>
      <c r="C2819" t="s">
        <v>71</v>
      </c>
      <c r="F2819" t="s">
        <v>18681</v>
      </c>
      <c r="H2819" t="s">
        <v>18682</v>
      </c>
      <c r="J2819" t="s">
        <v>18683</v>
      </c>
      <c r="K2819" t="s">
        <v>18684</v>
      </c>
      <c r="M2819" t="s">
        <v>7946</v>
      </c>
      <c r="N2819" t="s">
        <v>253</v>
      </c>
      <c r="O2819">
        <v>88310</v>
      </c>
      <c r="P2819" t="s">
        <v>50</v>
      </c>
      <c r="U2819" s="1">
        <v>44225</v>
      </c>
      <c r="V2819" s="1">
        <v>44225</v>
      </c>
      <c r="W2819" s="1">
        <v>44225.55</v>
      </c>
      <c r="X2819" s="1">
        <v>44225.55</v>
      </c>
      <c r="AC2819" t="s">
        <v>53</v>
      </c>
      <c r="AD2819">
        <v>2970042933</v>
      </c>
      <c r="AE2819" s="1">
        <v>44236.717361111114</v>
      </c>
      <c r="AF2819" t="s">
        <v>18685</v>
      </c>
      <c r="AG2819" t="s">
        <v>18686</v>
      </c>
      <c r="AH2819" t="s">
        <v>51</v>
      </c>
      <c r="AJ2819" t="s">
        <v>53</v>
      </c>
      <c r="AL2819" t="s">
        <v>68</v>
      </c>
      <c r="AO2819" t="s">
        <v>5443</v>
      </c>
      <c r="AP2819" s="1">
        <v>45408.637499999997</v>
      </c>
    </row>
    <row r="2820" spans="1:43" x14ac:dyDescent="0.35">
      <c r="A2820" t="s">
        <v>18687</v>
      </c>
      <c r="B2820" t="s">
        <v>10915</v>
      </c>
      <c r="C2820" t="s">
        <v>6742</v>
      </c>
      <c r="F2820" t="s">
        <v>18688</v>
      </c>
      <c r="H2820" t="s">
        <v>10917</v>
      </c>
      <c r="I2820" t="s">
        <v>200</v>
      </c>
      <c r="J2820" t="s">
        <v>2798</v>
      </c>
      <c r="M2820" t="s">
        <v>5276</v>
      </c>
      <c r="N2820" t="s">
        <v>5277</v>
      </c>
      <c r="O2820" s="2" t="s">
        <v>18689</v>
      </c>
      <c r="P2820" t="s">
        <v>50</v>
      </c>
      <c r="U2820" s="1">
        <v>44225</v>
      </c>
      <c r="V2820" s="1">
        <v>44225</v>
      </c>
      <c r="AC2820" t="s">
        <v>53</v>
      </c>
      <c r="AD2820">
        <v>2969476061</v>
      </c>
      <c r="AE2820" s="1">
        <v>37200</v>
      </c>
      <c r="AG2820" t="s">
        <v>18690</v>
      </c>
      <c r="AH2820" t="s">
        <v>51</v>
      </c>
      <c r="AJ2820" t="s">
        <v>53</v>
      </c>
      <c r="AO2820" t="s">
        <v>5443</v>
      </c>
    </row>
    <row r="2821" spans="1:43" x14ac:dyDescent="0.35">
      <c r="A2821" t="s">
        <v>18691</v>
      </c>
      <c r="B2821" t="s">
        <v>18692</v>
      </c>
      <c r="C2821" t="s">
        <v>18693</v>
      </c>
      <c r="F2821" t="s">
        <v>18451</v>
      </c>
      <c r="H2821" t="s">
        <v>18426</v>
      </c>
      <c r="I2821" t="s">
        <v>464</v>
      </c>
      <c r="J2821" t="s">
        <v>465</v>
      </c>
      <c r="K2821" t="s">
        <v>18694</v>
      </c>
      <c r="M2821" t="s">
        <v>2378</v>
      </c>
      <c r="N2821" t="s">
        <v>65</v>
      </c>
      <c r="O2821">
        <v>80526</v>
      </c>
      <c r="P2821" t="s">
        <v>50</v>
      </c>
      <c r="U2821" s="1">
        <v>44225</v>
      </c>
      <c r="V2821" s="1">
        <v>44225</v>
      </c>
      <c r="W2821" s="1">
        <v>44225.526388888888</v>
      </c>
      <c r="X2821" s="1">
        <v>45456.495138888888</v>
      </c>
      <c r="Y2821" s="1">
        <v>45371.29583333333</v>
      </c>
      <c r="Z2821">
        <v>1243.78</v>
      </c>
      <c r="AA2821" t="s">
        <v>133</v>
      </c>
      <c r="AC2821" t="s">
        <v>53</v>
      </c>
      <c r="AD2821">
        <v>2969543968</v>
      </c>
      <c r="AE2821" s="1">
        <v>40032.470138888886</v>
      </c>
      <c r="AF2821" t="s">
        <v>12616</v>
      </c>
      <c r="AG2821" t="s">
        <v>18695</v>
      </c>
      <c r="AH2821" t="s">
        <v>51</v>
      </c>
      <c r="AJ2821" t="s">
        <v>53</v>
      </c>
      <c r="AL2821" t="s">
        <v>78</v>
      </c>
      <c r="AO2821" t="s">
        <v>5443</v>
      </c>
      <c r="AP2821" s="1">
        <v>44875.435416666667</v>
      </c>
      <c r="AQ2821" s="1">
        <v>44386.370138888888</v>
      </c>
    </row>
    <row r="2822" spans="1:43" x14ac:dyDescent="0.35">
      <c r="A2822" t="s">
        <v>18696</v>
      </c>
      <c r="B2822" t="s">
        <v>18697</v>
      </c>
      <c r="C2822" t="s">
        <v>18698</v>
      </c>
      <c r="F2822" t="s">
        <v>18699</v>
      </c>
      <c r="H2822" t="s">
        <v>18696</v>
      </c>
      <c r="J2822" t="s">
        <v>16753</v>
      </c>
      <c r="K2822" t="s">
        <v>18700</v>
      </c>
      <c r="M2822" t="s">
        <v>18701</v>
      </c>
      <c r="N2822" t="s">
        <v>18702</v>
      </c>
      <c r="O2822" t="s">
        <v>18703</v>
      </c>
      <c r="P2822" t="s">
        <v>4438</v>
      </c>
      <c r="U2822" s="1">
        <v>44225</v>
      </c>
      <c r="V2822" s="1">
        <v>44225</v>
      </c>
      <c r="AC2822" t="s">
        <v>53</v>
      </c>
      <c r="AD2822">
        <v>2969485518</v>
      </c>
      <c r="AE2822" s="1">
        <v>37809</v>
      </c>
      <c r="AG2822" t="s">
        <v>18704</v>
      </c>
      <c r="AH2822" t="s">
        <v>51</v>
      </c>
      <c r="AJ2822" t="s">
        <v>53</v>
      </c>
      <c r="AO2822" t="s">
        <v>8142</v>
      </c>
    </row>
    <row r="2823" spans="1:43" x14ac:dyDescent="0.35">
      <c r="A2823" t="s">
        <v>18705</v>
      </c>
      <c r="B2823" t="s">
        <v>18706</v>
      </c>
      <c r="C2823" t="s">
        <v>18707</v>
      </c>
      <c r="F2823" t="s">
        <v>10544</v>
      </c>
      <c r="H2823" t="s">
        <v>18708</v>
      </c>
      <c r="I2823" t="s">
        <v>415</v>
      </c>
      <c r="J2823" t="s">
        <v>10434</v>
      </c>
      <c r="K2823" t="s">
        <v>10546</v>
      </c>
      <c r="M2823" t="s">
        <v>10547</v>
      </c>
      <c r="N2823" t="s">
        <v>1593</v>
      </c>
      <c r="O2823">
        <v>35238</v>
      </c>
      <c r="P2823" t="s">
        <v>50</v>
      </c>
      <c r="U2823" s="1">
        <v>43516</v>
      </c>
      <c r="V2823" s="1">
        <v>44225.64166666667</v>
      </c>
      <c r="W2823" s="1">
        <v>43516.651388888888</v>
      </c>
      <c r="X2823" s="1">
        <v>45113.527083333334</v>
      </c>
      <c r="Y2823" s="1">
        <v>45113.531944444447</v>
      </c>
      <c r="AC2823" t="s">
        <v>53</v>
      </c>
      <c r="AD2823">
        <v>2969478809</v>
      </c>
      <c r="AE2823" s="1">
        <v>37358</v>
      </c>
      <c r="AF2823" t="s">
        <v>10436</v>
      </c>
      <c r="AG2823" t="s">
        <v>18709</v>
      </c>
      <c r="AH2823" t="s">
        <v>51</v>
      </c>
      <c r="AJ2823" t="s">
        <v>53</v>
      </c>
      <c r="AL2823" t="s">
        <v>78</v>
      </c>
      <c r="AO2823" t="s">
        <v>5443</v>
      </c>
      <c r="AP2823" s="1">
        <v>44117.638194444444</v>
      </c>
    </row>
    <row r="2824" spans="1:43" x14ac:dyDescent="0.35">
      <c r="A2824" t="s">
        <v>18710</v>
      </c>
      <c r="B2824" t="s">
        <v>18711</v>
      </c>
      <c r="C2824" t="s">
        <v>3118</v>
      </c>
      <c r="F2824" t="s">
        <v>18712</v>
      </c>
      <c r="H2824" t="s">
        <v>18713</v>
      </c>
      <c r="J2824" t="s">
        <v>6204</v>
      </c>
      <c r="K2824" t="s">
        <v>18714</v>
      </c>
      <c r="L2824" t="s">
        <v>7451</v>
      </c>
      <c r="M2824" t="s">
        <v>6206</v>
      </c>
      <c r="N2824" t="s">
        <v>2409</v>
      </c>
      <c r="O2824">
        <v>85281</v>
      </c>
      <c r="P2824" t="s">
        <v>50</v>
      </c>
      <c r="U2824" s="1">
        <v>44228</v>
      </c>
      <c r="V2824" s="1">
        <v>44228</v>
      </c>
      <c r="W2824" s="1">
        <v>44235.455555555556</v>
      </c>
      <c r="X2824" s="1">
        <v>44235.455555555556</v>
      </c>
      <c r="AC2824" t="s">
        <v>51</v>
      </c>
      <c r="AD2824">
        <v>2969477856</v>
      </c>
      <c r="AE2824" s="1">
        <v>37312</v>
      </c>
      <c r="AF2824" t="s">
        <v>6207</v>
      </c>
      <c r="AG2824" t="s">
        <v>18715</v>
      </c>
      <c r="AH2824" t="s">
        <v>51</v>
      </c>
      <c r="AJ2824" t="s">
        <v>53</v>
      </c>
      <c r="AL2824" t="s">
        <v>78</v>
      </c>
      <c r="AO2824" t="s">
        <v>5443</v>
      </c>
      <c r="AP2824" s="1">
        <v>45462.763194444444</v>
      </c>
      <c r="AQ2824" s="1">
        <v>45462.76666666667</v>
      </c>
    </row>
    <row r="2825" spans="1:43" x14ac:dyDescent="0.35">
      <c r="A2825" t="s">
        <v>18716</v>
      </c>
      <c r="B2825" t="s">
        <v>18717</v>
      </c>
      <c r="C2825" t="s">
        <v>18718</v>
      </c>
      <c r="F2825" t="s">
        <v>18719</v>
      </c>
      <c r="H2825" t="s">
        <v>18716</v>
      </c>
      <c r="J2825" t="s">
        <v>8983</v>
      </c>
      <c r="P2825" t="s">
        <v>12804</v>
      </c>
      <c r="U2825" s="1">
        <v>44228</v>
      </c>
      <c r="V2825" s="1">
        <v>44228</v>
      </c>
      <c r="AC2825" t="s">
        <v>53</v>
      </c>
      <c r="AD2825">
        <v>2969570414</v>
      </c>
      <c r="AE2825" s="1">
        <v>40940.538888888892</v>
      </c>
      <c r="AG2825" t="s">
        <v>18720</v>
      </c>
      <c r="AH2825" t="s">
        <v>51</v>
      </c>
      <c r="AJ2825" t="s">
        <v>53</v>
      </c>
      <c r="AO2825" t="s">
        <v>8142</v>
      </c>
    </row>
    <row r="2826" spans="1:43" x14ac:dyDescent="0.35">
      <c r="A2826" t="s">
        <v>18721</v>
      </c>
      <c r="B2826" t="s">
        <v>5082</v>
      </c>
      <c r="C2826" t="s">
        <v>18722</v>
      </c>
      <c r="F2826" t="s">
        <v>18723</v>
      </c>
      <c r="H2826" t="s">
        <v>18721</v>
      </c>
      <c r="J2826" t="s">
        <v>272</v>
      </c>
      <c r="K2826" t="s">
        <v>18724</v>
      </c>
      <c r="M2826" t="s">
        <v>2378</v>
      </c>
      <c r="N2826" t="s">
        <v>65</v>
      </c>
      <c r="O2826">
        <v>80521</v>
      </c>
      <c r="P2826" t="s">
        <v>50</v>
      </c>
      <c r="U2826" s="1">
        <v>44228</v>
      </c>
      <c r="V2826" s="1">
        <v>44228</v>
      </c>
      <c r="W2826" s="1">
        <v>44228.334722222222</v>
      </c>
      <c r="X2826" s="1">
        <v>44228.334722222222</v>
      </c>
      <c r="AC2826" t="s">
        <v>53</v>
      </c>
      <c r="AD2826">
        <v>2969474461</v>
      </c>
      <c r="AE2826" s="1">
        <v>37104.381944444445</v>
      </c>
      <c r="AF2826" t="s">
        <v>7023</v>
      </c>
      <c r="AG2826" t="s">
        <v>18725</v>
      </c>
      <c r="AH2826" t="s">
        <v>51</v>
      </c>
      <c r="AJ2826" t="s">
        <v>53</v>
      </c>
      <c r="AL2826" t="s">
        <v>78</v>
      </c>
      <c r="AO2826" t="s">
        <v>5443</v>
      </c>
      <c r="AP2826" s="1">
        <v>45404.478472222225</v>
      </c>
    </row>
    <row r="2827" spans="1:43" x14ac:dyDescent="0.35">
      <c r="A2827" t="s">
        <v>18726</v>
      </c>
      <c r="B2827" t="s">
        <v>18430</v>
      </c>
      <c r="C2827" t="s">
        <v>18727</v>
      </c>
      <c r="D2827" t="s">
        <v>18728</v>
      </c>
      <c r="F2827" t="s">
        <v>14700</v>
      </c>
      <c r="H2827" t="s">
        <v>14701</v>
      </c>
      <c r="I2827" t="s">
        <v>464</v>
      </c>
      <c r="J2827" t="s">
        <v>465</v>
      </c>
      <c r="K2827" t="s">
        <v>15604</v>
      </c>
      <c r="M2827" t="s">
        <v>18729</v>
      </c>
      <c r="N2827" t="s">
        <v>18730</v>
      </c>
      <c r="O2827" t="s">
        <v>18731</v>
      </c>
      <c r="P2827" t="s">
        <v>50</v>
      </c>
      <c r="U2827" s="1">
        <v>44229</v>
      </c>
      <c r="V2827" s="1">
        <v>44229</v>
      </c>
      <c r="AC2827" t="s">
        <v>53</v>
      </c>
      <c r="AD2827">
        <v>2969543968</v>
      </c>
      <c r="AE2827" s="1">
        <v>40032.470138888886</v>
      </c>
      <c r="AG2827" t="s">
        <v>18732</v>
      </c>
      <c r="AH2827" t="s">
        <v>51</v>
      </c>
      <c r="AJ2827" t="s">
        <v>53</v>
      </c>
      <c r="AO2827" t="s">
        <v>8142</v>
      </c>
    </row>
    <row r="2828" spans="1:43" x14ac:dyDescent="0.35">
      <c r="A2828" t="s">
        <v>18733</v>
      </c>
      <c r="B2828" t="s">
        <v>18734</v>
      </c>
      <c r="C2828" t="s">
        <v>3185</v>
      </c>
      <c r="H2828" t="s">
        <v>18733</v>
      </c>
      <c r="J2828" t="s">
        <v>7142</v>
      </c>
      <c r="K2828" t="s">
        <v>7296</v>
      </c>
      <c r="M2828" t="s">
        <v>7297</v>
      </c>
      <c r="N2828" t="s">
        <v>798</v>
      </c>
      <c r="O2828" t="s">
        <v>7298</v>
      </c>
      <c r="P2828" t="s">
        <v>50</v>
      </c>
      <c r="U2828" s="1">
        <v>44229</v>
      </c>
      <c r="V2828" s="1">
        <v>44229</v>
      </c>
      <c r="W2828" s="1">
        <v>44230.411111111112</v>
      </c>
      <c r="X2828" s="1">
        <v>44230.411111111112</v>
      </c>
      <c r="AC2828" t="s">
        <v>53</v>
      </c>
      <c r="AD2828">
        <v>2969584761</v>
      </c>
      <c r="AE2828" s="1">
        <v>41288.714583333334</v>
      </c>
      <c r="AF2828" t="s">
        <v>18735</v>
      </c>
      <c r="AG2828" t="s">
        <v>18736</v>
      </c>
      <c r="AH2828" t="s">
        <v>51</v>
      </c>
      <c r="AJ2828" t="s">
        <v>53</v>
      </c>
      <c r="AL2828" t="s">
        <v>78</v>
      </c>
      <c r="AO2828" t="s">
        <v>5443</v>
      </c>
    </row>
    <row r="2829" spans="1:43" x14ac:dyDescent="0.35">
      <c r="A2829" t="s">
        <v>18737</v>
      </c>
      <c r="B2829" t="s">
        <v>653</v>
      </c>
      <c r="C2829" t="s">
        <v>894</v>
      </c>
      <c r="F2829" t="s">
        <v>18738</v>
      </c>
      <c r="H2829" t="s">
        <v>18737</v>
      </c>
      <c r="J2829" t="s">
        <v>323</v>
      </c>
      <c r="P2829" t="s">
        <v>50</v>
      </c>
      <c r="U2829" s="1">
        <v>44229</v>
      </c>
      <c r="V2829" s="1">
        <v>44229</v>
      </c>
      <c r="AC2829" t="s">
        <v>53</v>
      </c>
      <c r="AD2829">
        <v>2969551137</v>
      </c>
      <c r="AE2829" s="1">
        <v>40288.591666666667</v>
      </c>
      <c r="AG2829" t="s">
        <v>18739</v>
      </c>
      <c r="AH2829" t="s">
        <v>51</v>
      </c>
      <c r="AJ2829" t="s">
        <v>53</v>
      </c>
      <c r="AO2829" t="s">
        <v>8142</v>
      </c>
    </row>
    <row r="2830" spans="1:43" x14ac:dyDescent="0.35">
      <c r="A2830" t="s">
        <v>18740</v>
      </c>
      <c r="B2830" t="s">
        <v>18741</v>
      </c>
      <c r="C2830" t="s">
        <v>18742</v>
      </c>
      <c r="F2830" t="s">
        <v>18743</v>
      </c>
      <c r="H2830" t="s">
        <v>18740</v>
      </c>
      <c r="J2830" t="s">
        <v>8983</v>
      </c>
      <c r="P2830" t="s">
        <v>12804</v>
      </c>
      <c r="U2830" s="1">
        <v>44229</v>
      </c>
      <c r="V2830" s="1">
        <v>44229</v>
      </c>
      <c r="AC2830" t="s">
        <v>53</v>
      </c>
      <c r="AD2830">
        <v>2969570414</v>
      </c>
      <c r="AE2830" s="1">
        <v>40940.538888888892</v>
      </c>
      <c r="AG2830" t="s">
        <v>18744</v>
      </c>
      <c r="AH2830" t="s">
        <v>51</v>
      </c>
      <c r="AJ2830" t="s">
        <v>53</v>
      </c>
      <c r="AO2830" t="s">
        <v>8142</v>
      </c>
    </row>
    <row r="2831" spans="1:43" x14ac:dyDescent="0.35">
      <c r="A2831" t="s">
        <v>18745</v>
      </c>
      <c r="B2831" t="s">
        <v>18746</v>
      </c>
      <c r="C2831" t="s">
        <v>2644</v>
      </c>
      <c r="F2831">
        <v>5521999598219</v>
      </c>
      <c r="H2831" t="s">
        <v>18745</v>
      </c>
      <c r="J2831" t="s">
        <v>18747</v>
      </c>
      <c r="K2831" t="s">
        <v>18748</v>
      </c>
      <c r="M2831" t="s">
        <v>137</v>
      </c>
      <c r="N2831" t="s">
        <v>65</v>
      </c>
      <c r="O2831">
        <v>80202</v>
      </c>
      <c r="P2831" t="s">
        <v>50</v>
      </c>
      <c r="U2831" s="1">
        <v>44229</v>
      </c>
      <c r="V2831" s="1">
        <v>44229</v>
      </c>
      <c r="AC2831" t="s">
        <v>53</v>
      </c>
      <c r="AG2831" t="s">
        <v>18749</v>
      </c>
      <c r="AH2831" t="s">
        <v>51</v>
      </c>
      <c r="AJ2831" t="s">
        <v>53</v>
      </c>
      <c r="AO2831" t="s">
        <v>5443</v>
      </c>
    </row>
    <row r="2832" spans="1:43" x14ac:dyDescent="0.35">
      <c r="A2832" t="s">
        <v>18750</v>
      </c>
      <c r="B2832" t="s">
        <v>18751</v>
      </c>
      <c r="C2832" t="s">
        <v>18752</v>
      </c>
      <c r="F2832" t="s">
        <v>18753</v>
      </c>
      <c r="H2832" t="s">
        <v>18750</v>
      </c>
      <c r="J2832" t="s">
        <v>18754</v>
      </c>
      <c r="K2832" t="s">
        <v>18755</v>
      </c>
      <c r="M2832" t="s">
        <v>11492</v>
      </c>
      <c r="N2832" t="s">
        <v>253</v>
      </c>
      <c r="O2832">
        <v>87545</v>
      </c>
      <c r="P2832" t="s">
        <v>50</v>
      </c>
      <c r="U2832" s="1">
        <v>44229</v>
      </c>
      <c r="V2832" s="1">
        <v>44229</v>
      </c>
      <c r="W2832" s="1">
        <v>44230.409722222219</v>
      </c>
      <c r="X2832" s="1">
        <v>44230.409722222219</v>
      </c>
      <c r="AC2832" t="s">
        <v>53</v>
      </c>
      <c r="AD2832">
        <v>2969505743</v>
      </c>
      <c r="AE2832" s="1">
        <v>38076.723611111112</v>
      </c>
      <c r="AF2832" t="s">
        <v>18756</v>
      </c>
      <c r="AG2832" t="s">
        <v>18757</v>
      </c>
      <c r="AH2832" t="s">
        <v>51</v>
      </c>
      <c r="AJ2832" t="s">
        <v>53</v>
      </c>
      <c r="AL2832" t="s">
        <v>78</v>
      </c>
      <c r="AO2832" t="s">
        <v>5443</v>
      </c>
      <c r="AP2832" s="1">
        <v>45233.627083333333</v>
      </c>
    </row>
    <row r="2833" spans="1:43" x14ac:dyDescent="0.35">
      <c r="A2833" t="s">
        <v>18758</v>
      </c>
      <c r="B2833" t="s">
        <v>1957</v>
      </c>
      <c r="C2833" t="s">
        <v>1686</v>
      </c>
      <c r="F2833" t="s">
        <v>18759</v>
      </c>
      <c r="H2833" t="s">
        <v>18758</v>
      </c>
      <c r="J2833" t="s">
        <v>18754</v>
      </c>
      <c r="K2833" t="s">
        <v>18760</v>
      </c>
      <c r="M2833" t="s">
        <v>11492</v>
      </c>
      <c r="N2833" t="s">
        <v>253</v>
      </c>
      <c r="O2833">
        <v>87545</v>
      </c>
      <c r="P2833" t="s">
        <v>50</v>
      </c>
      <c r="U2833" s="1">
        <v>44229</v>
      </c>
      <c r="V2833" s="1">
        <v>44229</v>
      </c>
      <c r="W2833" s="1">
        <v>44229.580555555556</v>
      </c>
      <c r="X2833" s="1">
        <v>44229.580555555556</v>
      </c>
      <c r="AC2833" t="s">
        <v>51</v>
      </c>
      <c r="AD2833">
        <v>2969505743</v>
      </c>
      <c r="AE2833" s="1">
        <v>38076.723611111112</v>
      </c>
      <c r="AF2833" t="s">
        <v>18756</v>
      </c>
      <c r="AG2833" t="s">
        <v>18761</v>
      </c>
      <c r="AH2833" t="s">
        <v>51</v>
      </c>
      <c r="AJ2833" t="s">
        <v>53</v>
      </c>
      <c r="AL2833" t="s">
        <v>78</v>
      </c>
      <c r="AO2833" t="s">
        <v>5443</v>
      </c>
      <c r="AP2833" s="1">
        <v>44831.416666666664</v>
      </c>
    </row>
    <row r="2834" spans="1:43" x14ac:dyDescent="0.35">
      <c r="A2834" t="s">
        <v>18762</v>
      </c>
      <c r="B2834" t="s">
        <v>18763</v>
      </c>
      <c r="C2834" t="s">
        <v>245</v>
      </c>
      <c r="F2834" t="s">
        <v>18764</v>
      </c>
      <c r="H2834" t="s">
        <v>17591</v>
      </c>
      <c r="J2834" t="s">
        <v>17579</v>
      </c>
      <c r="K2834" t="s">
        <v>273</v>
      </c>
      <c r="M2834" t="s">
        <v>274</v>
      </c>
      <c r="N2834" t="s">
        <v>17594</v>
      </c>
      <c r="O2834">
        <v>27612</v>
      </c>
      <c r="P2834" t="s">
        <v>50</v>
      </c>
      <c r="U2834" s="1">
        <v>44229</v>
      </c>
      <c r="V2834" s="1">
        <v>44229</v>
      </c>
      <c r="AC2834" t="s">
        <v>53</v>
      </c>
      <c r="AD2834">
        <v>9999999999</v>
      </c>
      <c r="AE2834" s="1">
        <v>45196</v>
      </c>
      <c r="AG2834" t="s">
        <v>18765</v>
      </c>
      <c r="AH2834" t="s">
        <v>51</v>
      </c>
      <c r="AJ2834" t="s">
        <v>53</v>
      </c>
      <c r="AO2834" t="s">
        <v>8142</v>
      </c>
    </row>
    <row r="2835" spans="1:43" x14ac:dyDescent="0.35">
      <c r="A2835" t="s">
        <v>18766</v>
      </c>
      <c r="B2835" t="s">
        <v>4761</v>
      </c>
      <c r="C2835" t="s">
        <v>309</v>
      </c>
      <c r="F2835" t="s">
        <v>18767</v>
      </c>
      <c r="H2835" t="s">
        <v>18768</v>
      </c>
      <c r="I2835" t="s">
        <v>394</v>
      </c>
      <c r="J2835" t="s">
        <v>12660</v>
      </c>
      <c r="K2835" t="s">
        <v>18769</v>
      </c>
      <c r="M2835" t="s">
        <v>6132</v>
      </c>
      <c r="N2835" t="s">
        <v>608</v>
      </c>
      <c r="O2835">
        <v>81625</v>
      </c>
      <c r="P2835" t="s">
        <v>50</v>
      </c>
      <c r="Q2835" t="s">
        <v>502</v>
      </c>
      <c r="S2835" t="s">
        <v>856</v>
      </c>
      <c r="T2835">
        <v>18153</v>
      </c>
      <c r="U2835" s="1">
        <v>40982.50277777778</v>
      </c>
      <c r="V2835" s="1">
        <v>44229.515972222223</v>
      </c>
      <c r="W2835" s="1">
        <v>40982.506944444445</v>
      </c>
      <c r="X2835" s="1">
        <v>40982.506944444445</v>
      </c>
      <c r="AC2835" t="s">
        <v>51</v>
      </c>
      <c r="AD2835">
        <v>2969549151</v>
      </c>
      <c r="AE2835" s="1">
        <v>40212.38958333333</v>
      </c>
      <c r="AF2835" t="s">
        <v>18770</v>
      </c>
      <c r="AG2835" t="s">
        <v>18771</v>
      </c>
      <c r="AH2835" t="s">
        <v>53</v>
      </c>
      <c r="AJ2835" t="s">
        <v>53</v>
      </c>
      <c r="AL2835" t="s">
        <v>68</v>
      </c>
      <c r="AO2835" t="s">
        <v>54</v>
      </c>
      <c r="AP2835" s="1">
        <v>44251.306944444441</v>
      </c>
    </row>
    <row r="2836" spans="1:43" x14ac:dyDescent="0.35">
      <c r="A2836" t="s">
        <v>18772</v>
      </c>
      <c r="B2836" t="s">
        <v>903</v>
      </c>
      <c r="C2836" t="s">
        <v>338</v>
      </c>
      <c r="F2836" t="s">
        <v>295</v>
      </c>
      <c r="H2836" t="s">
        <v>18773</v>
      </c>
      <c r="J2836" t="s">
        <v>132</v>
      </c>
      <c r="K2836" t="s">
        <v>297</v>
      </c>
      <c r="M2836" t="s">
        <v>298</v>
      </c>
      <c r="N2836" t="s">
        <v>65</v>
      </c>
      <c r="O2836">
        <v>80216</v>
      </c>
      <c r="P2836" t="s">
        <v>50</v>
      </c>
      <c r="U2836" s="1">
        <v>44230</v>
      </c>
      <c r="V2836" s="1">
        <v>44230</v>
      </c>
      <c r="W2836" s="1">
        <v>44232.462500000001</v>
      </c>
      <c r="X2836" s="1">
        <v>44232.462500000001</v>
      </c>
      <c r="AC2836" t="s">
        <v>53</v>
      </c>
      <c r="AD2836">
        <v>2969480024</v>
      </c>
      <c r="AE2836" s="1">
        <v>37427</v>
      </c>
      <c r="AF2836" t="s">
        <v>134</v>
      </c>
      <c r="AG2836" t="s">
        <v>18774</v>
      </c>
      <c r="AH2836" t="s">
        <v>51</v>
      </c>
      <c r="AJ2836" t="s">
        <v>53</v>
      </c>
      <c r="AL2836" t="s">
        <v>78</v>
      </c>
      <c r="AO2836" t="s">
        <v>5443</v>
      </c>
      <c r="AP2836" s="1">
        <v>45378.570138888892</v>
      </c>
    </row>
    <row r="2837" spans="1:43" x14ac:dyDescent="0.35">
      <c r="A2837" t="s">
        <v>18775</v>
      </c>
      <c r="B2837" t="s">
        <v>18776</v>
      </c>
      <c r="C2837" t="s">
        <v>18777</v>
      </c>
      <c r="F2837" t="s">
        <v>18778</v>
      </c>
      <c r="H2837" t="s">
        <v>18779</v>
      </c>
      <c r="J2837" t="s">
        <v>16078</v>
      </c>
      <c r="K2837" t="s">
        <v>18780</v>
      </c>
      <c r="M2837" t="s">
        <v>419</v>
      </c>
      <c r="N2837" t="s">
        <v>253</v>
      </c>
      <c r="O2837">
        <v>87121</v>
      </c>
      <c r="P2837" t="s">
        <v>50</v>
      </c>
      <c r="U2837" s="1">
        <v>44230</v>
      </c>
      <c r="V2837" s="1">
        <v>44230</v>
      </c>
      <c r="W2837" s="1">
        <v>44230.427777777775</v>
      </c>
      <c r="X2837" s="1">
        <v>44230.427777777775</v>
      </c>
      <c r="AC2837" t="s">
        <v>51</v>
      </c>
      <c r="AD2837">
        <v>2969529818</v>
      </c>
      <c r="AE2837" s="1">
        <v>39443.379861111112</v>
      </c>
      <c r="AF2837" t="s">
        <v>18781</v>
      </c>
      <c r="AG2837" t="s">
        <v>18782</v>
      </c>
      <c r="AH2837" t="s">
        <v>51</v>
      </c>
      <c r="AJ2837" t="s">
        <v>53</v>
      </c>
      <c r="AL2837" t="s">
        <v>78</v>
      </c>
      <c r="AO2837" t="s">
        <v>5443</v>
      </c>
      <c r="AP2837" s="1">
        <v>44427.375</v>
      </c>
      <c r="AQ2837" s="1">
        <v>44411.734722222223</v>
      </c>
    </row>
    <row r="2838" spans="1:43" x14ac:dyDescent="0.35">
      <c r="A2838" t="s">
        <v>18783</v>
      </c>
      <c r="B2838" t="s">
        <v>18784</v>
      </c>
      <c r="C2838" t="s">
        <v>338</v>
      </c>
      <c r="F2838">
        <v>9707681215</v>
      </c>
      <c r="H2838" t="s">
        <v>18783</v>
      </c>
      <c r="J2838" t="s">
        <v>18785</v>
      </c>
      <c r="K2838" t="s">
        <v>18786</v>
      </c>
      <c r="M2838" t="s">
        <v>18787</v>
      </c>
      <c r="N2838" t="s">
        <v>213</v>
      </c>
      <c r="O2838">
        <v>80654</v>
      </c>
      <c r="P2838" t="s">
        <v>50</v>
      </c>
      <c r="U2838" s="1">
        <v>44230</v>
      </c>
      <c r="V2838" s="1">
        <v>44230</v>
      </c>
      <c r="W2838" s="1">
        <v>44230.87222222222</v>
      </c>
      <c r="X2838" s="1">
        <v>44230.87222222222</v>
      </c>
      <c r="AC2838" t="s">
        <v>51</v>
      </c>
      <c r="AD2838">
        <v>2970042207</v>
      </c>
      <c r="AE2838" s="1">
        <v>44232.45208333333</v>
      </c>
      <c r="AF2838" t="s">
        <v>18788</v>
      </c>
      <c r="AG2838" t="s">
        <v>18789</v>
      </c>
      <c r="AH2838" t="s">
        <v>51</v>
      </c>
      <c r="AJ2838" t="s">
        <v>53</v>
      </c>
      <c r="AL2838" t="s">
        <v>78</v>
      </c>
      <c r="AO2838" t="s">
        <v>5443</v>
      </c>
      <c r="AP2838" s="1">
        <v>45475.526388888888</v>
      </c>
      <c r="AQ2838" s="1">
        <v>45440.561805555553</v>
      </c>
    </row>
    <row r="2839" spans="1:43" x14ac:dyDescent="0.35">
      <c r="A2839" t="s">
        <v>18790</v>
      </c>
      <c r="B2839" t="s">
        <v>18791</v>
      </c>
      <c r="C2839" t="s">
        <v>707</v>
      </c>
      <c r="F2839" t="s">
        <v>18792</v>
      </c>
      <c r="H2839" t="s">
        <v>18790</v>
      </c>
      <c r="J2839" t="s">
        <v>18754</v>
      </c>
      <c r="K2839" t="s">
        <v>18793</v>
      </c>
      <c r="M2839" t="s">
        <v>11492</v>
      </c>
      <c r="N2839" t="s">
        <v>253</v>
      </c>
      <c r="O2839">
        <v>87545</v>
      </c>
      <c r="P2839" t="s">
        <v>50</v>
      </c>
      <c r="U2839" s="1">
        <v>44230</v>
      </c>
      <c r="V2839" s="1">
        <v>44230</v>
      </c>
      <c r="W2839" s="1">
        <v>44230.37222222222</v>
      </c>
      <c r="X2839" s="1">
        <v>44230.37222222222</v>
      </c>
      <c r="AC2839" t="s">
        <v>53</v>
      </c>
      <c r="AD2839">
        <v>2969505743</v>
      </c>
      <c r="AE2839" s="1">
        <v>38076.723611111112</v>
      </c>
      <c r="AF2839" t="s">
        <v>18756</v>
      </c>
      <c r="AG2839" t="s">
        <v>18794</v>
      </c>
      <c r="AH2839" t="s">
        <v>51</v>
      </c>
      <c r="AJ2839" t="s">
        <v>53</v>
      </c>
      <c r="AL2839" t="s">
        <v>78</v>
      </c>
      <c r="AO2839" t="s">
        <v>5443</v>
      </c>
      <c r="AP2839" s="1">
        <v>45455.625</v>
      </c>
    </row>
    <row r="2840" spans="1:43" x14ac:dyDescent="0.35">
      <c r="A2840" t="s">
        <v>18795</v>
      </c>
      <c r="B2840" t="s">
        <v>2387</v>
      </c>
      <c r="C2840" t="s">
        <v>18796</v>
      </c>
      <c r="F2840" t="s">
        <v>18797</v>
      </c>
      <c r="H2840" t="s">
        <v>18795</v>
      </c>
      <c r="J2840" t="s">
        <v>18754</v>
      </c>
      <c r="K2840" t="s">
        <v>18798</v>
      </c>
      <c r="M2840" t="s">
        <v>11492</v>
      </c>
      <c r="N2840" t="s">
        <v>253</v>
      </c>
      <c r="O2840">
        <v>87545</v>
      </c>
      <c r="P2840" t="s">
        <v>50</v>
      </c>
      <c r="U2840" s="1">
        <v>44230</v>
      </c>
      <c r="V2840" s="1">
        <v>44230</v>
      </c>
      <c r="W2840" s="1">
        <v>44230.368055555555</v>
      </c>
      <c r="X2840" s="1">
        <v>44230.368055555555</v>
      </c>
      <c r="AC2840" t="s">
        <v>51</v>
      </c>
      <c r="AD2840">
        <v>2969505743</v>
      </c>
      <c r="AE2840" s="1">
        <v>38076.723611111112</v>
      </c>
      <c r="AF2840" t="s">
        <v>18756</v>
      </c>
      <c r="AG2840" t="s">
        <v>18799</v>
      </c>
      <c r="AH2840" t="s">
        <v>51</v>
      </c>
      <c r="AJ2840" t="s">
        <v>53</v>
      </c>
      <c r="AL2840" t="s">
        <v>78</v>
      </c>
      <c r="AO2840" t="s">
        <v>5443</v>
      </c>
      <c r="AP2840" s="1">
        <v>44587.574999999997</v>
      </c>
    </row>
    <row r="2841" spans="1:43" x14ac:dyDescent="0.35">
      <c r="A2841" t="s">
        <v>18800</v>
      </c>
      <c r="B2841" t="s">
        <v>18801</v>
      </c>
      <c r="C2841" t="s">
        <v>14154</v>
      </c>
      <c r="F2841" t="s">
        <v>18802</v>
      </c>
      <c r="H2841" t="s">
        <v>18800</v>
      </c>
      <c r="J2841" t="s">
        <v>3469</v>
      </c>
      <c r="P2841" t="s">
        <v>50</v>
      </c>
      <c r="U2841" s="1">
        <v>44230</v>
      </c>
      <c r="V2841" s="1">
        <v>44230</v>
      </c>
      <c r="AC2841" t="s">
        <v>53</v>
      </c>
      <c r="AD2841">
        <v>2969702039</v>
      </c>
      <c r="AE2841" s="1">
        <v>42528.619444444441</v>
      </c>
      <c r="AG2841" t="s">
        <v>18803</v>
      </c>
      <c r="AH2841" t="s">
        <v>51</v>
      </c>
      <c r="AJ2841" t="s">
        <v>53</v>
      </c>
      <c r="AO2841" t="s">
        <v>8142</v>
      </c>
    </row>
    <row r="2842" spans="1:43" x14ac:dyDescent="0.35">
      <c r="A2842" t="s">
        <v>18804</v>
      </c>
      <c r="B2842" t="s">
        <v>18805</v>
      </c>
      <c r="C2842" t="s">
        <v>18806</v>
      </c>
      <c r="F2842" t="s">
        <v>18807</v>
      </c>
      <c r="H2842" t="s">
        <v>18804</v>
      </c>
      <c r="J2842" t="s">
        <v>6387</v>
      </c>
      <c r="N2842" t="s">
        <v>17464</v>
      </c>
      <c r="O2842">
        <v>31560</v>
      </c>
      <c r="P2842" t="s">
        <v>50</v>
      </c>
      <c r="U2842" s="1">
        <v>44230</v>
      </c>
      <c r="V2842" s="1">
        <v>44230</v>
      </c>
      <c r="AC2842" t="s">
        <v>53</v>
      </c>
      <c r="AD2842">
        <v>2969484892</v>
      </c>
      <c r="AE2842" s="1">
        <v>37756</v>
      </c>
      <c r="AG2842" t="s">
        <v>18808</v>
      </c>
      <c r="AH2842" t="s">
        <v>51</v>
      </c>
      <c r="AJ2842" t="s">
        <v>53</v>
      </c>
      <c r="AO2842" t="s">
        <v>8142</v>
      </c>
    </row>
    <row r="2843" spans="1:43" x14ac:dyDescent="0.35">
      <c r="A2843" t="s">
        <v>18809</v>
      </c>
      <c r="B2843" t="s">
        <v>8980</v>
      </c>
      <c r="C2843" t="s">
        <v>8980</v>
      </c>
      <c r="F2843" t="s">
        <v>18810</v>
      </c>
      <c r="H2843" t="s">
        <v>18811</v>
      </c>
      <c r="J2843" t="s">
        <v>8983</v>
      </c>
      <c r="P2843" t="s">
        <v>50</v>
      </c>
      <c r="U2843" s="1">
        <v>44230</v>
      </c>
      <c r="V2843" s="1">
        <v>44230</v>
      </c>
      <c r="AC2843" t="s">
        <v>53</v>
      </c>
      <c r="AD2843">
        <v>2969570414</v>
      </c>
      <c r="AE2843" s="1">
        <v>40940.538888888892</v>
      </c>
      <c r="AG2843" t="s">
        <v>18812</v>
      </c>
      <c r="AH2843" t="s">
        <v>51</v>
      </c>
      <c r="AJ2843" t="s">
        <v>53</v>
      </c>
      <c r="AO2843" t="s">
        <v>8142</v>
      </c>
    </row>
    <row r="2844" spans="1:43" x14ac:dyDescent="0.35">
      <c r="A2844" t="s">
        <v>18813</v>
      </c>
      <c r="B2844" t="s">
        <v>1440</v>
      </c>
      <c r="C2844" t="s">
        <v>18814</v>
      </c>
      <c r="F2844" t="s">
        <v>18815</v>
      </c>
      <c r="H2844" t="s">
        <v>18816</v>
      </c>
      <c r="I2844" t="s">
        <v>101</v>
      </c>
      <c r="J2844" t="s">
        <v>18817</v>
      </c>
      <c r="K2844" t="s">
        <v>18818</v>
      </c>
      <c r="M2844" t="s">
        <v>4909</v>
      </c>
      <c r="N2844" t="s">
        <v>65</v>
      </c>
      <c r="O2844">
        <v>80831</v>
      </c>
      <c r="P2844" t="s">
        <v>50</v>
      </c>
      <c r="U2844" s="1">
        <v>44230.520138888889</v>
      </c>
      <c r="V2844" s="1">
        <v>44230.520138888889</v>
      </c>
      <c r="W2844" s="1">
        <v>44230.530555555553</v>
      </c>
      <c r="X2844" s="1">
        <v>44230.530555555553</v>
      </c>
      <c r="AC2844" t="s">
        <v>53</v>
      </c>
      <c r="AD2844">
        <v>2969704551</v>
      </c>
      <c r="AE2844" s="1">
        <v>42563.590277777781</v>
      </c>
      <c r="AF2844" t="s">
        <v>18819</v>
      </c>
      <c r="AG2844" t="s">
        <v>18820</v>
      </c>
      <c r="AH2844" t="s">
        <v>53</v>
      </c>
      <c r="AJ2844" t="s">
        <v>53</v>
      </c>
      <c r="AL2844" t="s">
        <v>78</v>
      </c>
      <c r="AO2844" t="s">
        <v>54</v>
      </c>
      <c r="AP2844" s="1">
        <v>44855.329861111109</v>
      </c>
    </row>
    <row r="2845" spans="1:43" x14ac:dyDescent="0.35">
      <c r="A2845" t="s">
        <v>18821</v>
      </c>
      <c r="B2845">
        <v>2020</v>
      </c>
      <c r="C2845" t="s">
        <v>18822</v>
      </c>
      <c r="F2845" t="s">
        <v>6137</v>
      </c>
      <c r="H2845" t="s">
        <v>9451</v>
      </c>
      <c r="J2845" t="s">
        <v>491</v>
      </c>
      <c r="K2845" t="s">
        <v>18065</v>
      </c>
      <c r="M2845" t="s">
        <v>3777</v>
      </c>
      <c r="N2845" t="s">
        <v>3778</v>
      </c>
      <c r="O2845">
        <v>68145</v>
      </c>
      <c r="P2845" t="s">
        <v>50</v>
      </c>
      <c r="U2845" s="1">
        <v>44231</v>
      </c>
      <c r="V2845" s="1">
        <v>44231</v>
      </c>
      <c r="W2845" s="1">
        <v>44231.490277777775</v>
      </c>
      <c r="X2845" s="1">
        <v>44231.490277777775</v>
      </c>
      <c r="AC2845" t="s">
        <v>53</v>
      </c>
      <c r="AD2845">
        <v>2969472760</v>
      </c>
      <c r="AE2845" s="1">
        <v>36916.71597222222</v>
      </c>
      <c r="AF2845" t="s">
        <v>10829</v>
      </c>
      <c r="AG2845" t="s">
        <v>18823</v>
      </c>
      <c r="AH2845" t="s">
        <v>51</v>
      </c>
      <c r="AJ2845" t="s">
        <v>53</v>
      </c>
      <c r="AL2845" t="s">
        <v>78</v>
      </c>
      <c r="AO2845" t="s">
        <v>5443</v>
      </c>
      <c r="AP2845" s="1">
        <v>44231.456944444442</v>
      </c>
    </row>
    <row r="2846" spans="1:43" x14ac:dyDescent="0.35">
      <c r="A2846" t="s">
        <v>18824</v>
      </c>
      <c r="B2846" t="s">
        <v>18825</v>
      </c>
      <c r="C2846" t="s">
        <v>18826</v>
      </c>
      <c r="F2846" t="s">
        <v>6137</v>
      </c>
      <c r="H2846" t="s">
        <v>9451</v>
      </c>
      <c r="I2846" t="s">
        <v>415</v>
      </c>
      <c r="J2846" t="s">
        <v>491</v>
      </c>
      <c r="K2846" t="s">
        <v>18065</v>
      </c>
      <c r="M2846" t="s">
        <v>3777</v>
      </c>
      <c r="N2846" t="s">
        <v>3778</v>
      </c>
      <c r="O2846">
        <v>68145</v>
      </c>
      <c r="P2846" t="s">
        <v>50</v>
      </c>
      <c r="U2846" s="1">
        <v>44231</v>
      </c>
      <c r="V2846" s="1">
        <v>44231</v>
      </c>
      <c r="W2846" s="1">
        <v>44231.481944444444</v>
      </c>
      <c r="X2846" s="1">
        <v>44728.654166666667</v>
      </c>
      <c r="Y2846" s="1">
        <v>44716.530555555553</v>
      </c>
      <c r="AC2846" t="s">
        <v>53</v>
      </c>
      <c r="AD2846">
        <v>2969472760</v>
      </c>
      <c r="AE2846" s="1">
        <v>36916.71597222222</v>
      </c>
      <c r="AF2846" t="s">
        <v>900</v>
      </c>
      <c r="AG2846" t="s">
        <v>18827</v>
      </c>
      <c r="AH2846" t="s">
        <v>51</v>
      </c>
      <c r="AJ2846" t="s">
        <v>53</v>
      </c>
      <c r="AL2846" t="s">
        <v>78</v>
      </c>
      <c r="AO2846" t="s">
        <v>5443</v>
      </c>
      <c r="AP2846" s="1">
        <v>44231.48333333333</v>
      </c>
    </row>
    <row r="2847" spans="1:43" x14ac:dyDescent="0.35">
      <c r="A2847" t="s">
        <v>18828</v>
      </c>
      <c r="B2847" t="s">
        <v>18829</v>
      </c>
      <c r="C2847" t="s">
        <v>287</v>
      </c>
      <c r="F2847" t="s">
        <v>6137</v>
      </c>
      <c r="H2847" t="s">
        <v>9451</v>
      </c>
      <c r="J2847" t="s">
        <v>491</v>
      </c>
      <c r="K2847" t="s">
        <v>18065</v>
      </c>
      <c r="M2847" t="s">
        <v>3777</v>
      </c>
      <c r="N2847" t="s">
        <v>3778</v>
      </c>
      <c r="O2847">
        <v>68145</v>
      </c>
      <c r="P2847" t="s">
        <v>50</v>
      </c>
      <c r="U2847" s="1">
        <v>44231</v>
      </c>
      <c r="V2847" s="1">
        <v>44231</v>
      </c>
      <c r="W2847" s="1">
        <v>44231.459722222222</v>
      </c>
      <c r="X2847" s="1">
        <v>44231.459722222222</v>
      </c>
      <c r="AC2847" t="s">
        <v>53</v>
      </c>
      <c r="AD2847">
        <v>2969472760</v>
      </c>
      <c r="AE2847" s="1">
        <v>36916.71597222222</v>
      </c>
      <c r="AF2847" t="s">
        <v>900</v>
      </c>
      <c r="AG2847" t="s">
        <v>18830</v>
      </c>
      <c r="AH2847" t="s">
        <v>51</v>
      </c>
      <c r="AJ2847" t="s">
        <v>53</v>
      </c>
      <c r="AL2847" t="s">
        <v>78</v>
      </c>
      <c r="AO2847" t="s">
        <v>5443</v>
      </c>
      <c r="AP2847" s="1">
        <v>44231.462500000001</v>
      </c>
    </row>
    <row r="2848" spans="1:43" x14ac:dyDescent="0.35">
      <c r="A2848" t="s">
        <v>18831</v>
      </c>
      <c r="B2848" t="s">
        <v>18832</v>
      </c>
      <c r="C2848" t="s">
        <v>383</v>
      </c>
      <c r="F2848" t="s">
        <v>18833</v>
      </c>
      <c r="H2848" t="s">
        <v>18834</v>
      </c>
      <c r="J2848" t="s">
        <v>633</v>
      </c>
      <c r="K2848" t="s">
        <v>18835</v>
      </c>
      <c r="M2848" t="s">
        <v>18836</v>
      </c>
      <c r="N2848" t="s">
        <v>4436</v>
      </c>
      <c r="O2848" t="s">
        <v>18837</v>
      </c>
      <c r="P2848" t="s">
        <v>4438</v>
      </c>
      <c r="U2848" s="1">
        <v>44231</v>
      </c>
      <c r="V2848" s="1">
        <v>44231</v>
      </c>
      <c r="AC2848" t="s">
        <v>53</v>
      </c>
      <c r="AD2848">
        <v>2969545691</v>
      </c>
      <c r="AE2848" s="1">
        <v>40101.513194444444</v>
      </c>
      <c r="AG2848" t="s">
        <v>18838</v>
      </c>
      <c r="AH2848" t="s">
        <v>51</v>
      </c>
      <c r="AJ2848" t="s">
        <v>53</v>
      </c>
      <c r="AO2848" t="s">
        <v>8142</v>
      </c>
    </row>
    <row r="2849" spans="1:43" x14ac:dyDescent="0.35">
      <c r="A2849" t="s">
        <v>18839</v>
      </c>
      <c r="B2849" t="s">
        <v>4644</v>
      </c>
      <c r="C2849" t="s">
        <v>8580</v>
      </c>
      <c r="F2849" t="s">
        <v>18840</v>
      </c>
      <c r="H2849" t="s">
        <v>18839</v>
      </c>
      <c r="J2849" t="s">
        <v>6530</v>
      </c>
      <c r="P2849" t="s">
        <v>50</v>
      </c>
      <c r="U2849" s="1">
        <v>44231</v>
      </c>
      <c r="V2849" s="1">
        <v>44231</v>
      </c>
      <c r="AC2849" t="s">
        <v>53</v>
      </c>
      <c r="AD2849">
        <v>2969507921</v>
      </c>
      <c r="AE2849" s="1">
        <v>38224.743750000001</v>
      </c>
      <c r="AG2849" t="s">
        <v>18841</v>
      </c>
      <c r="AH2849" t="s">
        <v>51</v>
      </c>
      <c r="AJ2849" t="s">
        <v>53</v>
      </c>
      <c r="AO2849" t="s">
        <v>8142</v>
      </c>
    </row>
    <row r="2850" spans="1:43" x14ac:dyDescent="0.35">
      <c r="A2850" t="s">
        <v>18842</v>
      </c>
      <c r="B2850" t="s">
        <v>18843</v>
      </c>
      <c r="C2850" t="s">
        <v>9316</v>
      </c>
      <c r="H2850" t="s">
        <v>18844</v>
      </c>
      <c r="I2850" t="s">
        <v>464</v>
      </c>
      <c r="J2850" t="s">
        <v>465</v>
      </c>
      <c r="K2850" t="s">
        <v>2782</v>
      </c>
      <c r="M2850" t="s">
        <v>2783</v>
      </c>
      <c r="N2850" t="s">
        <v>264</v>
      </c>
      <c r="O2850">
        <v>77002</v>
      </c>
      <c r="P2850" t="s">
        <v>4438</v>
      </c>
      <c r="U2850" s="1">
        <v>44231</v>
      </c>
      <c r="V2850" s="1">
        <v>44231</v>
      </c>
      <c r="AC2850" t="s">
        <v>53</v>
      </c>
      <c r="AD2850">
        <v>2969543968</v>
      </c>
      <c r="AE2850" s="1">
        <v>40032.470138888886</v>
      </c>
      <c r="AG2850" t="s">
        <v>18845</v>
      </c>
      <c r="AH2850" t="s">
        <v>51</v>
      </c>
      <c r="AJ2850" t="s">
        <v>53</v>
      </c>
      <c r="AO2850" t="s">
        <v>8142</v>
      </c>
    </row>
    <row r="2851" spans="1:43" x14ac:dyDescent="0.35">
      <c r="A2851" t="s">
        <v>18846</v>
      </c>
      <c r="B2851" t="s">
        <v>16673</v>
      </c>
      <c r="C2851" t="s">
        <v>1421</v>
      </c>
      <c r="F2851" t="s">
        <v>18847</v>
      </c>
      <c r="H2851" t="s">
        <v>18848</v>
      </c>
      <c r="I2851" t="s">
        <v>101</v>
      </c>
      <c r="J2851" t="s">
        <v>2841</v>
      </c>
      <c r="K2851" t="s">
        <v>16265</v>
      </c>
      <c r="M2851" t="s">
        <v>545</v>
      </c>
      <c r="N2851" t="s">
        <v>253</v>
      </c>
      <c r="O2851">
        <v>88007</v>
      </c>
      <c r="P2851" t="s">
        <v>50</v>
      </c>
      <c r="U2851" s="1">
        <v>44231.393055555556</v>
      </c>
      <c r="V2851" s="1">
        <v>44231.393055555556</v>
      </c>
      <c r="W2851" s="1">
        <v>44231.631249999999</v>
      </c>
      <c r="X2851" s="1">
        <v>44231.631249999999</v>
      </c>
      <c r="AC2851" t="s">
        <v>53</v>
      </c>
      <c r="AD2851">
        <v>2969584093</v>
      </c>
      <c r="AE2851" s="1">
        <v>41274.668749999997</v>
      </c>
      <c r="AF2851" t="s">
        <v>2844</v>
      </c>
      <c r="AG2851" t="s">
        <v>18849</v>
      </c>
      <c r="AH2851" t="s">
        <v>53</v>
      </c>
      <c r="AJ2851" t="s">
        <v>53</v>
      </c>
      <c r="AK2851" t="s">
        <v>14048</v>
      </c>
      <c r="AL2851" t="s">
        <v>78</v>
      </c>
      <c r="AO2851" t="s">
        <v>54</v>
      </c>
      <c r="AP2851" s="1">
        <v>44404.431250000001</v>
      </c>
      <c r="AQ2851" s="1">
        <v>44400.379166666666</v>
      </c>
    </row>
    <row r="2852" spans="1:43" x14ac:dyDescent="0.35">
      <c r="A2852" t="s">
        <v>18850</v>
      </c>
      <c r="B2852" t="s">
        <v>18851</v>
      </c>
      <c r="C2852" t="s">
        <v>18852</v>
      </c>
      <c r="F2852" t="s">
        <v>18853</v>
      </c>
      <c r="H2852" t="s">
        <v>18854</v>
      </c>
      <c r="I2852" t="s">
        <v>415</v>
      </c>
      <c r="J2852" t="s">
        <v>491</v>
      </c>
      <c r="K2852" t="s">
        <v>18855</v>
      </c>
      <c r="M2852" t="s">
        <v>13475</v>
      </c>
      <c r="N2852" t="s">
        <v>4436</v>
      </c>
      <c r="O2852" t="s">
        <v>18856</v>
      </c>
      <c r="P2852" t="s">
        <v>4438</v>
      </c>
      <c r="U2852" s="1">
        <v>44232</v>
      </c>
      <c r="V2852" s="1">
        <v>44232</v>
      </c>
      <c r="AC2852" t="s">
        <v>53</v>
      </c>
      <c r="AD2852">
        <v>2969472760</v>
      </c>
      <c r="AE2852" s="1">
        <v>36916.71597222222</v>
      </c>
      <c r="AG2852" t="s">
        <v>18857</v>
      </c>
      <c r="AH2852" t="s">
        <v>51</v>
      </c>
      <c r="AJ2852" t="s">
        <v>53</v>
      </c>
      <c r="AO2852" t="s">
        <v>8142</v>
      </c>
    </row>
    <row r="2853" spans="1:43" x14ac:dyDescent="0.35">
      <c r="A2853" t="s">
        <v>18858</v>
      </c>
      <c r="B2853" t="s">
        <v>8246</v>
      </c>
      <c r="C2853" t="s">
        <v>775</v>
      </c>
      <c r="F2853" t="s">
        <v>18859</v>
      </c>
      <c r="H2853" t="s">
        <v>18858</v>
      </c>
      <c r="J2853" t="s">
        <v>18860</v>
      </c>
      <c r="K2853" t="s">
        <v>18861</v>
      </c>
      <c r="M2853" t="s">
        <v>753</v>
      </c>
      <c r="N2853" t="s">
        <v>798</v>
      </c>
      <c r="O2853">
        <v>79907</v>
      </c>
      <c r="P2853" t="s">
        <v>50</v>
      </c>
      <c r="U2853" s="1">
        <v>44235</v>
      </c>
      <c r="V2853" s="1">
        <v>44235</v>
      </c>
      <c r="W2853" s="1">
        <v>44235.637499999997</v>
      </c>
      <c r="X2853" s="1">
        <v>44235.637499999997</v>
      </c>
      <c r="AC2853" t="s">
        <v>53</v>
      </c>
      <c r="AD2853">
        <v>2969544489</v>
      </c>
      <c r="AE2853" s="1">
        <v>40056.408333333333</v>
      </c>
      <c r="AF2853" t="s">
        <v>18862</v>
      </c>
      <c r="AG2853" t="s">
        <v>18863</v>
      </c>
      <c r="AH2853" t="s">
        <v>51</v>
      </c>
      <c r="AJ2853" t="s">
        <v>53</v>
      </c>
      <c r="AL2853" t="s">
        <v>78</v>
      </c>
      <c r="AO2853" t="s">
        <v>5443</v>
      </c>
      <c r="AP2853" s="1">
        <v>44417.490277777775</v>
      </c>
    </row>
    <row r="2854" spans="1:43" x14ac:dyDescent="0.35">
      <c r="A2854" t="s">
        <v>18864</v>
      </c>
      <c r="B2854" t="s">
        <v>18865</v>
      </c>
      <c r="C2854" t="s">
        <v>16638</v>
      </c>
      <c r="F2854" t="s">
        <v>18866</v>
      </c>
      <c r="H2854" t="s">
        <v>18867</v>
      </c>
      <c r="J2854" t="s">
        <v>2798</v>
      </c>
      <c r="K2854" t="s">
        <v>18868</v>
      </c>
      <c r="M2854" t="s">
        <v>12796</v>
      </c>
      <c r="N2854" t="s">
        <v>798</v>
      </c>
      <c r="O2854">
        <v>79745</v>
      </c>
      <c r="P2854" t="s">
        <v>50</v>
      </c>
      <c r="U2854" s="1">
        <v>44235</v>
      </c>
      <c r="V2854" s="1">
        <v>44235</v>
      </c>
      <c r="W2854" s="1">
        <v>44235.469444444447</v>
      </c>
      <c r="X2854" s="1">
        <v>44235.469444444447</v>
      </c>
      <c r="AC2854" t="s">
        <v>51</v>
      </c>
      <c r="AD2854">
        <v>2969476061</v>
      </c>
      <c r="AE2854" s="1">
        <v>37200</v>
      </c>
      <c r="AF2854" t="s">
        <v>16940</v>
      </c>
      <c r="AG2854" t="s">
        <v>18869</v>
      </c>
      <c r="AH2854" t="s">
        <v>51</v>
      </c>
      <c r="AJ2854" t="s">
        <v>53</v>
      </c>
      <c r="AL2854" t="s">
        <v>78</v>
      </c>
      <c r="AO2854" t="s">
        <v>5443</v>
      </c>
      <c r="AP2854" s="1">
        <v>45018.6</v>
      </c>
      <c r="AQ2854" s="1">
        <v>44841.784722222219</v>
      </c>
    </row>
    <row r="2855" spans="1:43" x14ac:dyDescent="0.35">
      <c r="A2855" t="s">
        <v>18870</v>
      </c>
      <c r="B2855" t="s">
        <v>1965</v>
      </c>
      <c r="C2855" t="s">
        <v>1471</v>
      </c>
      <c r="F2855" t="s">
        <v>18871</v>
      </c>
      <c r="H2855" t="s">
        <v>18872</v>
      </c>
      <c r="J2855" t="s">
        <v>14156</v>
      </c>
      <c r="K2855" t="s">
        <v>18873</v>
      </c>
      <c r="M2855" t="s">
        <v>18874</v>
      </c>
      <c r="N2855" t="s">
        <v>798</v>
      </c>
      <c r="O2855">
        <v>78217</v>
      </c>
      <c r="P2855" t="s">
        <v>50</v>
      </c>
      <c r="U2855" s="1">
        <v>44235</v>
      </c>
      <c r="V2855" s="1">
        <v>44235</v>
      </c>
      <c r="AC2855" t="s">
        <v>53</v>
      </c>
      <c r="AD2855">
        <v>2969536972</v>
      </c>
      <c r="AE2855" s="1">
        <v>39762.637499999997</v>
      </c>
      <c r="AG2855" t="s">
        <v>18875</v>
      </c>
      <c r="AH2855" t="s">
        <v>51</v>
      </c>
      <c r="AJ2855" t="s">
        <v>53</v>
      </c>
      <c r="AO2855" t="s">
        <v>8142</v>
      </c>
    </row>
    <row r="2856" spans="1:43" x14ac:dyDescent="0.35">
      <c r="A2856" t="s">
        <v>18876</v>
      </c>
      <c r="B2856" t="s">
        <v>18877</v>
      </c>
      <c r="C2856" t="s">
        <v>6101</v>
      </c>
      <c r="F2856" t="s">
        <v>18878</v>
      </c>
      <c r="H2856" t="s">
        <v>18876</v>
      </c>
      <c r="J2856" t="s">
        <v>18285</v>
      </c>
      <c r="P2856" t="s">
        <v>50</v>
      </c>
      <c r="U2856" s="1">
        <v>44235</v>
      </c>
      <c r="V2856" s="1">
        <v>44235</v>
      </c>
      <c r="W2856" s="1">
        <v>44235.582638888889</v>
      </c>
      <c r="X2856" s="1">
        <v>44235.582638888889</v>
      </c>
      <c r="AC2856" t="s">
        <v>53</v>
      </c>
      <c r="AD2856">
        <v>2969524833</v>
      </c>
      <c r="AE2856" s="1">
        <v>39199.402083333334</v>
      </c>
      <c r="AF2856" t="s">
        <v>18286</v>
      </c>
      <c r="AG2856" t="s">
        <v>18879</v>
      </c>
      <c r="AH2856" t="s">
        <v>51</v>
      </c>
      <c r="AJ2856" t="s">
        <v>53</v>
      </c>
      <c r="AL2856" t="s">
        <v>78</v>
      </c>
      <c r="AO2856" t="s">
        <v>8142</v>
      </c>
      <c r="AP2856" s="1">
        <v>44456.984722222223</v>
      </c>
    </row>
    <row r="2857" spans="1:43" x14ac:dyDescent="0.35">
      <c r="A2857" t="s">
        <v>18880</v>
      </c>
      <c r="B2857" t="s">
        <v>1782</v>
      </c>
      <c r="C2857" t="s">
        <v>2923</v>
      </c>
      <c r="F2857">
        <v>13125133642</v>
      </c>
      <c r="H2857" t="s">
        <v>18880</v>
      </c>
      <c r="J2857" t="s">
        <v>18881</v>
      </c>
      <c r="K2857" t="s">
        <v>18882</v>
      </c>
      <c r="M2857" t="s">
        <v>18883</v>
      </c>
      <c r="N2857" t="s">
        <v>3849</v>
      </c>
      <c r="O2857">
        <v>60431</v>
      </c>
      <c r="P2857" t="s">
        <v>50</v>
      </c>
      <c r="U2857" s="1">
        <v>44235</v>
      </c>
      <c r="V2857" s="1">
        <v>44235</v>
      </c>
      <c r="W2857" s="1">
        <v>44235.852777777778</v>
      </c>
      <c r="X2857" s="1">
        <v>44235.852777777778</v>
      </c>
      <c r="AC2857" t="s">
        <v>51</v>
      </c>
      <c r="AD2857">
        <v>1000000001</v>
      </c>
      <c r="AE2857" s="1">
        <v>39973.351388888892</v>
      </c>
      <c r="AF2857" t="s">
        <v>3377</v>
      </c>
      <c r="AG2857" t="s">
        <v>18884</v>
      </c>
      <c r="AH2857" t="s">
        <v>51</v>
      </c>
      <c r="AJ2857" t="s">
        <v>53</v>
      </c>
      <c r="AL2857" t="s">
        <v>78</v>
      </c>
      <c r="AO2857" t="s">
        <v>5443</v>
      </c>
      <c r="AP2857" s="1">
        <v>44620.149305555555</v>
      </c>
    </row>
    <row r="2858" spans="1:43" x14ac:dyDescent="0.35">
      <c r="A2858" t="s">
        <v>18885</v>
      </c>
      <c r="B2858" t="s">
        <v>18886</v>
      </c>
      <c r="C2858" t="s">
        <v>18887</v>
      </c>
      <c r="F2858" t="s">
        <v>18888</v>
      </c>
      <c r="H2858" t="s">
        <v>18885</v>
      </c>
      <c r="J2858" t="s">
        <v>18889</v>
      </c>
      <c r="P2858" t="s">
        <v>50</v>
      </c>
      <c r="U2858" s="1">
        <v>44235</v>
      </c>
      <c r="V2858" s="1">
        <v>44235</v>
      </c>
      <c r="W2858" s="1">
        <v>44235.463888888888</v>
      </c>
      <c r="X2858" s="1">
        <v>44235.463888888888</v>
      </c>
      <c r="AC2858" t="s">
        <v>53</v>
      </c>
      <c r="AD2858">
        <v>1000000001</v>
      </c>
      <c r="AE2858" s="1">
        <v>39973.351388888892</v>
      </c>
      <c r="AF2858" t="s">
        <v>3377</v>
      </c>
      <c r="AG2858" t="s">
        <v>18890</v>
      </c>
      <c r="AH2858" t="s">
        <v>51</v>
      </c>
      <c r="AJ2858" t="s">
        <v>53</v>
      </c>
      <c r="AL2858" t="s">
        <v>78</v>
      </c>
      <c r="AO2858" t="s">
        <v>8142</v>
      </c>
    </row>
    <row r="2859" spans="1:43" x14ac:dyDescent="0.35">
      <c r="A2859" t="s">
        <v>18891</v>
      </c>
      <c r="B2859" t="s">
        <v>18147</v>
      </c>
      <c r="C2859" t="s">
        <v>383</v>
      </c>
      <c r="F2859">
        <f>1720-684-7752</f>
        <v>-6716</v>
      </c>
      <c r="H2859" t="s">
        <v>18891</v>
      </c>
      <c r="J2859" t="s">
        <v>8048</v>
      </c>
      <c r="N2859" t="s">
        <v>287</v>
      </c>
      <c r="O2859">
        <v>80249</v>
      </c>
      <c r="P2859" t="s">
        <v>50</v>
      </c>
      <c r="U2859" s="1">
        <v>44235</v>
      </c>
      <c r="V2859" s="1">
        <v>44235</v>
      </c>
      <c r="W2859" s="1">
        <v>44235.634722222225</v>
      </c>
      <c r="X2859" s="1">
        <v>44235.634722222225</v>
      </c>
      <c r="AC2859" t="s">
        <v>53</v>
      </c>
      <c r="AD2859">
        <v>2969670756</v>
      </c>
      <c r="AE2859" s="1">
        <v>42165.286111111112</v>
      </c>
      <c r="AF2859" t="s">
        <v>18892</v>
      </c>
      <c r="AG2859" t="s">
        <v>18893</v>
      </c>
      <c r="AH2859" t="s">
        <v>51</v>
      </c>
      <c r="AJ2859" t="s">
        <v>53</v>
      </c>
      <c r="AL2859" t="s">
        <v>78</v>
      </c>
      <c r="AO2859" t="s">
        <v>8142</v>
      </c>
      <c r="AP2859" s="1">
        <v>45398.395833333336</v>
      </c>
    </row>
    <row r="2860" spans="1:43" x14ac:dyDescent="0.35">
      <c r="A2860" t="s">
        <v>18894</v>
      </c>
      <c r="B2860" t="s">
        <v>12953</v>
      </c>
      <c r="C2860" t="s">
        <v>952</v>
      </c>
      <c r="F2860" t="s">
        <v>18895</v>
      </c>
      <c r="H2860" t="s">
        <v>18896</v>
      </c>
      <c r="J2860" t="s">
        <v>3469</v>
      </c>
      <c r="K2860" t="s">
        <v>7962</v>
      </c>
      <c r="L2860" t="s">
        <v>7963</v>
      </c>
      <c r="M2860" t="s">
        <v>7964</v>
      </c>
      <c r="N2860" t="s">
        <v>798</v>
      </c>
      <c r="O2860">
        <v>78701</v>
      </c>
      <c r="P2860" t="s">
        <v>50</v>
      </c>
      <c r="U2860" s="1">
        <v>44235</v>
      </c>
      <c r="V2860" s="1">
        <v>44235</v>
      </c>
      <c r="W2860" s="1">
        <v>44235.87777777778</v>
      </c>
      <c r="X2860" s="1">
        <v>44235.87777777778</v>
      </c>
      <c r="AC2860" t="s">
        <v>53</v>
      </c>
      <c r="AD2860">
        <v>2969702039</v>
      </c>
      <c r="AE2860" s="1">
        <v>42528.619444444441</v>
      </c>
      <c r="AF2860" t="s">
        <v>9789</v>
      </c>
      <c r="AG2860" t="s">
        <v>18897</v>
      </c>
      <c r="AH2860" t="s">
        <v>51</v>
      </c>
      <c r="AJ2860" t="s">
        <v>53</v>
      </c>
      <c r="AL2860" t="s">
        <v>78</v>
      </c>
      <c r="AO2860" t="s">
        <v>5443</v>
      </c>
      <c r="AP2860" s="1">
        <v>45239.790277777778</v>
      </c>
    </row>
    <row r="2861" spans="1:43" x14ac:dyDescent="0.35">
      <c r="A2861" t="s">
        <v>18898</v>
      </c>
      <c r="B2861" t="s">
        <v>18899</v>
      </c>
      <c r="C2861" t="s">
        <v>18900</v>
      </c>
      <c r="F2861" t="s">
        <v>14700</v>
      </c>
      <c r="H2861" t="s">
        <v>14701</v>
      </c>
      <c r="I2861" t="s">
        <v>464</v>
      </c>
      <c r="J2861" t="s">
        <v>465</v>
      </c>
      <c r="K2861" t="s">
        <v>18901</v>
      </c>
      <c r="M2861" t="s">
        <v>18902</v>
      </c>
      <c r="N2861" t="s">
        <v>18730</v>
      </c>
      <c r="O2861" t="s">
        <v>18903</v>
      </c>
      <c r="P2861" t="s">
        <v>50</v>
      </c>
      <c r="U2861" s="1">
        <v>44235</v>
      </c>
      <c r="V2861" s="1">
        <v>44235</v>
      </c>
      <c r="AC2861" t="s">
        <v>53</v>
      </c>
      <c r="AD2861">
        <v>2969543968</v>
      </c>
      <c r="AE2861" s="1">
        <v>40032.470138888886</v>
      </c>
      <c r="AG2861" t="s">
        <v>18904</v>
      </c>
      <c r="AH2861" t="s">
        <v>51</v>
      </c>
      <c r="AJ2861" t="s">
        <v>53</v>
      </c>
      <c r="AO2861" t="s">
        <v>8142</v>
      </c>
    </row>
    <row r="2862" spans="1:43" x14ac:dyDescent="0.35">
      <c r="A2862" t="s">
        <v>18905</v>
      </c>
      <c r="B2862" t="s">
        <v>18906</v>
      </c>
      <c r="C2862" t="s">
        <v>18907</v>
      </c>
      <c r="F2862" t="s">
        <v>18908</v>
      </c>
      <c r="H2862" t="s">
        <v>18909</v>
      </c>
      <c r="I2862" t="s">
        <v>394</v>
      </c>
      <c r="J2862" t="s">
        <v>18910</v>
      </c>
      <c r="K2862" t="s">
        <v>3201</v>
      </c>
      <c r="M2862" t="s">
        <v>1031</v>
      </c>
      <c r="N2862" t="s">
        <v>213</v>
      </c>
      <c r="O2862">
        <v>80216</v>
      </c>
      <c r="P2862" t="s">
        <v>50</v>
      </c>
      <c r="Q2862" t="s">
        <v>502</v>
      </c>
      <c r="R2862" t="s">
        <v>18911</v>
      </c>
      <c r="S2862" t="s">
        <v>3320</v>
      </c>
      <c r="T2862" t="s">
        <v>18912</v>
      </c>
      <c r="U2862" s="1">
        <v>39819.642361111109</v>
      </c>
      <c r="V2862" s="1">
        <v>44235.365972222222</v>
      </c>
      <c r="W2862" s="1">
        <v>39820.367361111108</v>
      </c>
      <c r="X2862" s="1">
        <v>43523.524305555555</v>
      </c>
      <c r="AC2862" t="s">
        <v>53</v>
      </c>
      <c r="AD2862">
        <v>2969475428</v>
      </c>
      <c r="AE2862" s="1">
        <v>37166.661111111112</v>
      </c>
      <c r="AF2862" t="s">
        <v>3202</v>
      </c>
      <c r="AG2862" t="s">
        <v>18913</v>
      </c>
      <c r="AH2862" t="s">
        <v>53</v>
      </c>
      <c r="AJ2862" t="s">
        <v>53</v>
      </c>
      <c r="AK2862" t="s">
        <v>182</v>
      </c>
      <c r="AL2862" t="s">
        <v>68</v>
      </c>
      <c r="AO2862" t="s">
        <v>54</v>
      </c>
      <c r="AP2862" s="1">
        <v>45429.838194444441</v>
      </c>
    </row>
    <row r="2863" spans="1:43" x14ac:dyDescent="0.35">
      <c r="A2863" t="s">
        <v>18914</v>
      </c>
      <c r="B2863" t="s">
        <v>18915</v>
      </c>
      <c r="C2863" t="s">
        <v>89</v>
      </c>
      <c r="F2863" t="s">
        <v>18916</v>
      </c>
      <c r="H2863" t="s">
        <v>18917</v>
      </c>
      <c r="I2863" t="s">
        <v>101</v>
      </c>
      <c r="J2863" t="s">
        <v>18918</v>
      </c>
      <c r="K2863" t="s">
        <v>18919</v>
      </c>
      <c r="M2863" t="s">
        <v>3946</v>
      </c>
      <c r="N2863" t="s">
        <v>18920</v>
      </c>
      <c r="O2863">
        <v>81612</v>
      </c>
      <c r="P2863" t="s">
        <v>50</v>
      </c>
      <c r="U2863" s="1">
        <v>44235.522916666669</v>
      </c>
      <c r="V2863" s="1">
        <v>44235.522916666669</v>
      </c>
      <c r="W2863" s="1">
        <v>44235.524305555555</v>
      </c>
      <c r="X2863" s="1">
        <v>44235.524305555555</v>
      </c>
      <c r="AC2863" t="s">
        <v>53</v>
      </c>
      <c r="AD2863">
        <v>2969813340</v>
      </c>
      <c r="AE2863" s="1">
        <v>43272.719444444447</v>
      </c>
      <c r="AF2863" t="s">
        <v>18921</v>
      </c>
      <c r="AG2863" t="s">
        <v>18922</v>
      </c>
      <c r="AH2863" t="s">
        <v>53</v>
      </c>
      <c r="AJ2863" t="s">
        <v>53</v>
      </c>
      <c r="AK2863" t="s">
        <v>8166</v>
      </c>
      <c r="AL2863" t="s">
        <v>78</v>
      </c>
      <c r="AO2863" t="s">
        <v>54</v>
      </c>
      <c r="AP2863" s="1">
        <v>45455.681250000001</v>
      </c>
      <c r="AQ2863" s="1">
        <v>45455.69027777778</v>
      </c>
    </row>
    <row r="2864" spans="1:43" x14ac:dyDescent="0.35">
      <c r="A2864" t="s">
        <v>18923</v>
      </c>
      <c r="B2864" t="s">
        <v>3596</v>
      </c>
      <c r="C2864" t="s">
        <v>308</v>
      </c>
      <c r="F2864" t="s">
        <v>18924</v>
      </c>
      <c r="H2864" t="s">
        <v>18923</v>
      </c>
      <c r="J2864" t="s">
        <v>3400</v>
      </c>
      <c r="P2864" t="s">
        <v>50</v>
      </c>
      <c r="U2864" s="1">
        <v>44237</v>
      </c>
      <c r="V2864" s="1">
        <v>44237</v>
      </c>
      <c r="AC2864" t="s">
        <v>53</v>
      </c>
      <c r="AD2864">
        <v>2969479598</v>
      </c>
      <c r="AE2864" s="1">
        <v>37399</v>
      </c>
      <c r="AG2864" t="s">
        <v>18925</v>
      </c>
      <c r="AH2864" t="s">
        <v>51</v>
      </c>
      <c r="AJ2864" t="s">
        <v>53</v>
      </c>
      <c r="AO2864" t="s">
        <v>8142</v>
      </c>
    </row>
    <row r="2865" spans="1:43" x14ac:dyDescent="0.35">
      <c r="A2865" t="s">
        <v>18926</v>
      </c>
      <c r="B2865" t="s">
        <v>18927</v>
      </c>
      <c r="C2865" t="s">
        <v>803</v>
      </c>
      <c r="F2865" t="s">
        <v>18928</v>
      </c>
      <c r="H2865" t="s">
        <v>18929</v>
      </c>
      <c r="I2865" t="s">
        <v>415</v>
      </c>
      <c r="J2865" t="s">
        <v>13273</v>
      </c>
      <c r="K2865" t="s">
        <v>18930</v>
      </c>
      <c r="M2865" t="s">
        <v>14387</v>
      </c>
      <c r="N2865" t="s">
        <v>1593</v>
      </c>
      <c r="O2865">
        <v>35064</v>
      </c>
      <c r="P2865" t="s">
        <v>50</v>
      </c>
      <c r="U2865" s="1">
        <v>44237</v>
      </c>
      <c r="V2865" s="1">
        <v>44237</v>
      </c>
      <c r="AC2865" t="s">
        <v>53</v>
      </c>
      <c r="AD2865">
        <v>2969530290</v>
      </c>
      <c r="AE2865" s="1">
        <v>39465.556250000001</v>
      </c>
      <c r="AG2865" t="s">
        <v>18931</v>
      </c>
      <c r="AH2865" t="s">
        <v>51</v>
      </c>
      <c r="AJ2865" t="s">
        <v>53</v>
      </c>
      <c r="AO2865" t="s">
        <v>8142</v>
      </c>
    </row>
    <row r="2866" spans="1:43" x14ac:dyDescent="0.35">
      <c r="A2866" t="s">
        <v>18932</v>
      </c>
      <c r="B2866" t="s">
        <v>8487</v>
      </c>
      <c r="C2866" t="s">
        <v>7386</v>
      </c>
      <c r="F2866">
        <v>5459934759</v>
      </c>
      <c r="H2866" t="s">
        <v>18932</v>
      </c>
      <c r="J2866" t="s">
        <v>18933</v>
      </c>
      <c r="K2866" t="s">
        <v>18934</v>
      </c>
      <c r="M2866" t="s">
        <v>18935</v>
      </c>
      <c r="N2866" t="s">
        <v>253</v>
      </c>
      <c r="O2866">
        <v>88047</v>
      </c>
      <c r="P2866" t="s">
        <v>50</v>
      </c>
      <c r="U2866" s="1">
        <v>44238</v>
      </c>
      <c r="V2866" s="1">
        <v>44238</v>
      </c>
      <c r="W2866" s="1">
        <v>44238.656944444447</v>
      </c>
      <c r="X2866" s="1">
        <v>44238.656944444447</v>
      </c>
      <c r="AC2866" t="s">
        <v>53</v>
      </c>
      <c r="AD2866">
        <v>2970043696</v>
      </c>
      <c r="AE2866" s="1">
        <v>44239.510416666664</v>
      </c>
      <c r="AF2866" t="s">
        <v>18936</v>
      </c>
      <c r="AG2866" t="s">
        <v>18937</v>
      </c>
      <c r="AH2866" t="s">
        <v>51</v>
      </c>
      <c r="AJ2866" t="s">
        <v>53</v>
      </c>
      <c r="AL2866" t="s">
        <v>78</v>
      </c>
      <c r="AO2866" t="s">
        <v>5443</v>
      </c>
      <c r="AP2866" s="1">
        <v>45464.457638888889</v>
      </c>
      <c r="AQ2866" s="1">
        <v>45464.459027777775</v>
      </c>
    </row>
    <row r="2867" spans="1:43" x14ac:dyDescent="0.35">
      <c r="A2867" t="s">
        <v>18938</v>
      </c>
      <c r="B2867" t="s">
        <v>18939</v>
      </c>
      <c r="C2867" t="s">
        <v>508</v>
      </c>
      <c r="F2867" t="s">
        <v>18940</v>
      </c>
      <c r="H2867" t="s">
        <v>18941</v>
      </c>
      <c r="I2867" t="s">
        <v>464</v>
      </c>
      <c r="J2867" t="s">
        <v>465</v>
      </c>
      <c r="K2867" t="s">
        <v>18942</v>
      </c>
      <c r="M2867" t="s">
        <v>18943</v>
      </c>
      <c r="N2867" t="s">
        <v>18944</v>
      </c>
      <c r="O2867">
        <v>30004</v>
      </c>
      <c r="P2867" t="s">
        <v>50</v>
      </c>
      <c r="U2867" s="1">
        <v>44238</v>
      </c>
      <c r="V2867" s="1">
        <v>44238</v>
      </c>
      <c r="AC2867" t="s">
        <v>53</v>
      </c>
      <c r="AD2867">
        <v>2969543968</v>
      </c>
      <c r="AE2867" s="1">
        <v>40032.470138888886</v>
      </c>
      <c r="AG2867" t="s">
        <v>18945</v>
      </c>
      <c r="AH2867" t="s">
        <v>51</v>
      </c>
      <c r="AJ2867" t="s">
        <v>53</v>
      </c>
      <c r="AO2867" t="s">
        <v>8142</v>
      </c>
    </row>
    <row r="2868" spans="1:43" x14ac:dyDescent="0.35">
      <c r="A2868" t="s">
        <v>18946</v>
      </c>
      <c r="B2868" t="s">
        <v>18947</v>
      </c>
      <c r="C2868" t="s">
        <v>18948</v>
      </c>
      <c r="F2868" t="s">
        <v>18949</v>
      </c>
      <c r="H2868" t="s">
        <v>18946</v>
      </c>
      <c r="J2868" t="s">
        <v>18950</v>
      </c>
      <c r="K2868" t="s">
        <v>18951</v>
      </c>
      <c r="M2868" t="s">
        <v>137</v>
      </c>
      <c r="N2868" t="s">
        <v>65</v>
      </c>
      <c r="O2868">
        <v>80211</v>
      </c>
      <c r="P2868" t="s">
        <v>50</v>
      </c>
      <c r="U2868" s="1">
        <v>44238</v>
      </c>
      <c r="V2868" s="1">
        <v>44238</v>
      </c>
      <c r="W2868" s="1">
        <v>44238.823611111111</v>
      </c>
      <c r="X2868" s="1">
        <v>44238.823611111111</v>
      </c>
      <c r="AC2868" t="s">
        <v>51</v>
      </c>
      <c r="AD2868">
        <v>1000000001</v>
      </c>
      <c r="AE2868" s="1">
        <v>39973.351388888892</v>
      </c>
      <c r="AF2868" t="s">
        <v>3377</v>
      </c>
      <c r="AG2868" t="s">
        <v>18952</v>
      </c>
      <c r="AH2868" t="s">
        <v>51</v>
      </c>
      <c r="AJ2868" t="s">
        <v>53</v>
      </c>
      <c r="AL2868" t="s">
        <v>78</v>
      </c>
      <c r="AO2868" t="s">
        <v>5443</v>
      </c>
      <c r="AP2868" s="1">
        <v>44402.876388888886</v>
      </c>
      <c r="AQ2868" s="1">
        <v>44243.864583333336</v>
      </c>
    </row>
    <row r="2869" spans="1:43" x14ac:dyDescent="0.35">
      <c r="A2869" t="s">
        <v>18953</v>
      </c>
      <c r="B2869" t="s">
        <v>18954</v>
      </c>
      <c r="C2869" t="s">
        <v>9455</v>
      </c>
      <c r="H2869" t="s">
        <v>18955</v>
      </c>
      <c r="P2869" t="s">
        <v>50</v>
      </c>
      <c r="U2869" s="1">
        <v>44238</v>
      </c>
      <c r="V2869" s="1">
        <v>44238</v>
      </c>
      <c r="W2869" s="1">
        <v>44238.490972222222</v>
      </c>
      <c r="X2869" s="1">
        <v>44238.490972222222</v>
      </c>
      <c r="AC2869" t="s">
        <v>53</v>
      </c>
      <c r="AD2869">
        <v>1000000001</v>
      </c>
      <c r="AE2869" s="1">
        <v>39973.351388888892</v>
      </c>
      <c r="AF2869" t="s">
        <v>3377</v>
      </c>
      <c r="AG2869" t="s">
        <v>18956</v>
      </c>
      <c r="AH2869" t="s">
        <v>51</v>
      </c>
      <c r="AJ2869" t="s">
        <v>53</v>
      </c>
      <c r="AL2869" t="s">
        <v>78</v>
      </c>
      <c r="AO2869" t="s">
        <v>8142</v>
      </c>
    </row>
    <row r="2870" spans="1:43" x14ac:dyDescent="0.35">
      <c r="A2870" t="s">
        <v>18957</v>
      </c>
      <c r="B2870" t="s">
        <v>15549</v>
      </c>
      <c r="C2870" t="s">
        <v>5456</v>
      </c>
      <c r="F2870" t="s">
        <v>18958</v>
      </c>
      <c r="H2870" t="s">
        <v>18959</v>
      </c>
      <c r="J2870" t="s">
        <v>2028</v>
      </c>
      <c r="K2870" t="s">
        <v>18960</v>
      </c>
      <c r="M2870" t="s">
        <v>18961</v>
      </c>
      <c r="N2870" t="s">
        <v>13693</v>
      </c>
      <c r="O2870">
        <v>37841</v>
      </c>
      <c r="P2870" t="s">
        <v>50</v>
      </c>
      <c r="U2870" s="1">
        <v>44238</v>
      </c>
      <c r="V2870" s="1">
        <v>44238</v>
      </c>
      <c r="AC2870" t="s">
        <v>53</v>
      </c>
      <c r="AD2870">
        <v>2969532847</v>
      </c>
      <c r="AE2870" s="1">
        <v>39580.404166666667</v>
      </c>
      <c r="AG2870" t="s">
        <v>18962</v>
      </c>
      <c r="AH2870" t="s">
        <v>51</v>
      </c>
      <c r="AJ2870" t="s">
        <v>53</v>
      </c>
      <c r="AO2870" t="s">
        <v>8142</v>
      </c>
    </row>
    <row r="2871" spans="1:43" x14ac:dyDescent="0.35">
      <c r="A2871" t="s">
        <v>18963</v>
      </c>
      <c r="B2871" t="s">
        <v>11182</v>
      </c>
      <c r="C2871" t="s">
        <v>14828</v>
      </c>
      <c r="F2871" t="s">
        <v>18964</v>
      </c>
      <c r="H2871" t="s">
        <v>18963</v>
      </c>
      <c r="J2871" t="s">
        <v>739</v>
      </c>
      <c r="K2871" t="s">
        <v>18965</v>
      </c>
      <c r="M2871" t="s">
        <v>137</v>
      </c>
      <c r="N2871" t="s">
        <v>65</v>
      </c>
      <c r="O2871" t="s">
        <v>18966</v>
      </c>
      <c r="P2871" t="s">
        <v>50</v>
      </c>
      <c r="U2871" s="1">
        <v>44239</v>
      </c>
      <c r="V2871" s="1">
        <v>44239</v>
      </c>
      <c r="W2871" s="1">
        <v>44239.456944444442</v>
      </c>
      <c r="X2871" s="1">
        <v>44239.456944444442</v>
      </c>
      <c r="AC2871" t="s">
        <v>53</v>
      </c>
      <c r="AD2871">
        <v>2969475436</v>
      </c>
      <c r="AE2871" s="1">
        <v>37166.661111111112</v>
      </c>
      <c r="AF2871" t="s">
        <v>741</v>
      </c>
      <c r="AG2871" t="s">
        <v>18967</v>
      </c>
      <c r="AH2871" t="s">
        <v>51</v>
      </c>
      <c r="AJ2871" t="s">
        <v>53</v>
      </c>
      <c r="AL2871" t="s">
        <v>78</v>
      </c>
      <c r="AO2871" t="s">
        <v>5443</v>
      </c>
      <c r="AP2871" s="1">
        <v>44518.436111111114</v>
      </c>
      <c r="AQ2871" s="1">
        <v>44517.257638888892</v>
      </c>
    </row>
    <row r="2872" spans="1:43" x14ac:dyDescent="0.35">
      <c r="A2872" t="s">
        <v>18968</v>
      </c>
      <c r="B2872" t="s">
        <v>18969</v>
      </c>
      <c r="C2872" t="s">
        <v>5070</v>
      </c>
      <c r="F2872" t="s">
        <v>18970</v>
      </c>
      <c r="H2872" t="s">
        <v>18971</v>
      </c>
      <c r="J2872" t="s">
        <v>18972</v>
      </c>
      <c r="O2872">
        <v>80127</v>
      </c>
      <c r="P2872" t="s">
        <v>50</v>
      </c>
      <c r="U2872" s="1">
        <v>44239</v>
      </c>
      <c r="V2872" s="1">
        <v>44239</v>
      </c>
      <c r="W2872" s="1">
        <v>44239.632638888892</v>
      </c>
      <c r="X2872" s="1">
        <v>44239.632638888892</v>
      </c>
      <c r="AC2872" t="s">
        <v>53</v>
      </c>
      <c r="AD2872">
        <v>2969481057</v>
      </c>
      <c r="AE2872" s="1">
        <v>37487</v>
      </c>
      <c r="AF2872" t="s">
        <v>18973</v>
      </c>
      <c r="AG2872" t="s">
        <v>18974</v>
      </c>
      <c r="AH2872" t="s">
        <v>51</v>
      </c>
      <c r="AJ2872" t="s">
        <v>53</v>
      </c>
      <c r="AL2872" t="s">
        <v>78</v>
      </c>
      <c r="AO2872" t="s">
        <v>8142</v>
      </c>
    </row>
    <row r="2873" spans="1:43" x14ac:dyDescent="0.35">
      <c r="A2873" t="s">
        <v>18975</v>
      </c>
      <c r="B2873" t="s">
        <v>18976</v>
      </c>
      <c r="C2873" t="s">
        <v>2238</v>
      </c>
      <c r="F2873">
        <f>1816-741-4600</f>
        <v>-3525</v>
      </c>
      <c r="H2873" t="s">
        <v>18977</v>
      </c>
      <c r="J2873" t="s">
        <v>18972</v>
      </c>
      <c r="N2873" t="s">
        <v>3689</v>
      </c>
      <c r="O2873">
        <v>64116</v>
      </c>
      <c r="P2873" t="s">
        <v>50</v>
      </c>
      <c r="U2873" s="1">
        <v>44239</v>
      </c>
      <c r="V2873" s="1">
        <v>44239</v>
      </c>
      <c r="AC2873" t="s">
        <v>53</v>
      </c>
      <c r="AD2873">
        <v>2969481057</v>
      </c>
      <c r="AE2873" s="1">
        <v>37487</v>
      </c>
      <c r="AG2873" t="s">
        <v>18978</v>
      </c>
      <c r="AH2873" t="s">
        <v>51</v>
      </c>
      <c r="AJ2873" t="s">
        <v>53</v>
      </c>
      <c r="AO2873" t="s">
        <v>8142</v>
      </c>
    </row>
    <row r="2874" spans="1:43" x14ac:dyDescent="0.35">
      <c r="A2874" t="s">
        <v>18979</v>
      </c>
      <c r="B2874" t="s">
        <v>1075</v>
      </c>
      <c r="C2874" t="s">
        <v>18980</v>
      </c>
      <c r="F2874" t="s">
        <v>18981</v>
      </c>
      <c r="H2874" t="s">
        <v>18982</v>
      </c>
      <c r="I2874" t="s">
        <v>415</v>
      </c>
      <c r="J2874" t="s">
        <v>11448</v>
      </c>
      <c r="K2874" t="s">
        <v>18983</v>
      </c>
      <c r="M2874" t="s">
        <v>18984</v>
      </c>
      <c r="N2874" t="s">
        <v>18985</v>
      </c>
      <c r="O2874" t="s">
        <v>18986</v>
      </c>
      <c r="P2874" t="s">
        <v>4438</v>
      </c>
      <c r="U2874" s="1">
        <v>44239</v>
      </c>
      <c r="V2874" s="1">
        <v>44239</v>
      </c>
      <c r="W2874" s="1">
        <v>45317.693749999999</v>
      </c>
      <c r="X2874" s="1">
        <v>45317.693749999999</v>
      </c>
      <c r="AC2874" t="s">
        <v>53</v>
      </c>
      <c r="AD2874">
        <v>2969484046</v>
      </c>
      <c r="AE2874" s="1">
        <v>37693</v>
      </c>
      <c r="AF2874" t="s">
        <v>18987</v>
      </c>
      <c r="AG2874" t="s">
        <v>18988</v>
      </c>
      <c r="AH2874" t="s">
        <v>51</v>
      </c>
      <c r="AJ2874" t="s">
        <v>53</v>
      </c>
      <c r="AO2874" t="s">
        <v>8142</v>
      </c>
    </row>
    <row r="2875" spans="1:43" x14ac:dyDescent="0.35">
      <c r="A2875" t="s">
        <v>18989</v>
      </c>
      <c r="B2875" t="s">
        <v>18990</v>
      </c>
      <c r="C2875" t="s">
        <v>18991</v>
      </c>
      <c r="F2875" t="s">
        <v>18992</v>
      </c>
      <c r="H2875" t="s">
        <v>18989</v>
      </c>
      <c r="J2875" t="s">
        <v>12024</v>
      </c>
      <c r="K2875" t="s">
        <v>18993</v>
      </c>
      <c r="M2875" t="s">
        <v>5470</v>
      </c>
      <c r="N2875" t="s">
        <v>1217</v>
      </c>
      <c r="O2875">
        <v>67209</v>
      </c>
      <c r="P2875" t="s">
        <v>50</v>
      </c>
      <c r="U2875" s="1">
        <v>44239</v>
      </c>
      <c r="V2875" s="1">
        <v>44239</v>
      </c>
      <c r="AC2875" t="s">
        <v>53</v>
      </c>
      <c r="AD2875">
        <v>2969479566</v>
      </c>
      <c r="AE2875" s="1">
        <v>37399</v>
      </c>
      <c r="AG2875" t="s">
        <v>18994</v>
      </c>
      <c r="AH2875" t="s">
        <v>51</v>
      </c>
      <c r="AJ2875" t="s">
        <v>53</v>
      </c>
      <c r="AO2875" t="s">
        <v>8142</v>
      </c>
    </row>
    <row r="2876" spans="1:43" x14ac:dyDescent="0.35">
      <c r="A2876" t="s">
        <v>18995</v>
      </c>
      <c r="B2876" t="s">
        <v>18996</v>
      </c>
      <c r="C2876" t="s">
        <v>2073</v>
      </c>
      <c r="F2876">
        <f>1775-385-9604</f>
        <v>-8214</v>
      </c>
      <c r="H2876" t="s">
        <v>18997</v>
      </c>
      <c r="J2876" t="s">
        <v>2280</v>
      </c>
      <c r="N2876" t="s">
        <v>18998</v>
      </c>
      <c r="O2876">
        <v>89801</v>
      </c>
      <c r="P2876" t="s">
        <v>50</v>
      </c>
      <c r="U2876" s="1">
        <v>44239</v>
      </c>
      <c r="V2876" s="1">
        <v>44239</v>
      </c>
      <c r="AC2876" t="s">
        <v>53</v>
      </c>
      <c r="AD2876">
        <v>2969479867</v>
      </c>
      <c r="AE2876" s="1">
        <v>37418</v>
      </c>
      <c r="AG2876" t="s">
        <v>18999</v>
      </c>
      <c r="AH2876" t="s">
        <v>51</v>
      </c>
      <c r="AJ2876" t="s">
        <v>53</v>
      </c>
      <c r="AO2876" t="s">
        <v>8142</v>
      </c>
    </row>
    <row r="2877" spans="1:43" x14ac:dyDescent="0.35">
      <c r="A2877" t="s">
        <v>19000</v>
      </c>
      <c r="B2877" t="s">
        <v>19001</v>
      </c>
      <c r="C2877" t="s">
        <v>4985</v>
      </c>
      <c r="F2877">
        <v>3032417438</v>
      </c>
      <c r="H2877" t="s">
        <v>19000</v>
      </c>
      <c r="J2877" t="s">
        <v>19002</v>
      </c>
      <c r="O2877">
        <v>80112</v>
      </c>
      <c r="P2877" t="s">
        <v>50</v>
      </c>
      <c r="U2877" s="1">
        <v>44239</v>
      </c>
      <c r="V2877" s="1">
        <v>44239</v>
      </c>
      <c r="W2877" s="1">
        <v>44239.600694444445</v>
      </c>
      <c r="X2877" s="1">
        <v>44239.600694444445</v>
      </c>
      <c r="AC2877" t="s">
        <v>53</v>
      </c>
      <c r="AD2877">
        <v>1000000001</v>
      </c>
      <c r="AE2877" s="1">
        <v>39973.351388888892</v>
      </c>
      <c r="AF2877" t="s">
        <v>3377</v>
      </c>
      <c r="AG2877" t="s">
        <v>19003</v>
      </c>
      <c r="AH2877" t="s">
        <v>51</v>
      </c>
      <c r="AJ2877" t="s">
        <v>53</v>
      </c>
      <c r="AL2877" t="s">
        <v>78</v>
      </c>
      <c r="AO2877" t="s">
        <v>5443</v>
      </c>
    </row>
    <row r="2878" spans="1:43" x14ac:dyDescent="0.35">
      <c r="A2878" t="s">
        <v>19004</v>
      </c>
      <c r="B2878" t="s">
        <v>19005</v>
      </c>
      <c r="C2878" t="s">
        <v>3567</v>
      </c>
      <c r="F2878" t="s">
        <v>19006</v>
      </c>
      <c r="G2878" t="s">
        <v>19007</v>
      </c>
      <c r="H2878" t="s">
        <v>19008</v>
      </c>
      <c r="I2878" t="s">
        <v>179</v>
      </c>
      <c r="J2878" t="s">
        <v>3975</v>
      </c>
      <c r="K2878" t="s">
        <v>19009</v>
      </c>
      <c r="M2878" t="s">
        <v>7427</v>
      </c>
      <c r="N2878" t="s">
        <v>65</v>
      </c>
      <c r="O2878">
        <v>80033</v>
      </c>
      <c r="P2878" t="s">
        <v>50</v>
      </c>
      <c r="U2878" s="1">
        <v>44239.536805555559</v>
      </c>
      <c r="V2878" s="1">
        <v>44239.536805555559</v>
      </c>
      <c r="W2878" s="1">
        <v>44239.553472222222</v>
      </c>
      <c r="X2878" s="1">
        <v>44239.553472222222</v>
      </c>
      <c r="AC2878" t="s">
        <v>53</v>
      </c>
      <c r="AD2878">
        <v>2969484676</v>
      </c>
      <c r="AE2878" s="1">
        <v>37741</v>
      </c>
      <c r="AF2878" t="s">
        <v>3979</v>
      </c>
      <c r="AG2878" t="s">
        <v>19010</v>
      </c>
      <c r="AH2878" t="s">
        <v>53</v>
      </c>
      <c r="AJ2878" t="s">
        <v>53</v>
      </c>
      <c r="AK2878" t="s">
        <v>11282</v>
      </c>
      <c r="AL2878" t="s">
        <v>78</v>
      </c>
      <c r="AO2878" t="s">
        <v>54</v>
      </c>
    </row>
    <row r="2879" spans="1:43" x14ac:dyDescent="0.35">
      <c r="A2879" t="s">
        <v>19011</v>
      </c>
      <c r="B2879" t="s">
        <v>19012</v>
      </c>
      <c r="C2879" t="s">
        <v>19013</v>
      </c>
      <c r="F2879" t="s">
        <v>18499</v>
      </c>
      <c r="H2879" t="s">
        <v>18426</v>
      </c>
      <c r="I2879" t="s">
        <v>464</v>
      </c>
      <c r="J2879" t="s">
        <v>465</v>
      </c>
      <c r="K2879" t="s">
        <v>19014</v>
      </c>
      <c r="M2879" t="s">
        <v>4713</v>
      </c>
      <c r="N2879" t="s">
        <v>65</v>
      </c>
      <c r="O2879" t="s">
        <v>19015</v>
      </c>
      <c r="P2879" t="s">
        <v>50</v>
      </c>
      <c r="U2879" s="1">
        <v>44218</v>
      </c>
      <c r="V2879" s="1">
        <v>44239.626388888886</v>
      </c>
      <c r="W2879" s="1">
        <v>44218.695833333331</v>
      </c>
      <c r="X2879" s="1">
        <v>45440.572916666664</v>
      </c>
      <c r="Y2879" s="1">
        <v>45373.595833333333</v>
      </c>
      <c r="Z2879">
        <v>327.71</v>
      </c>
      <c r="AA2879" t="s">
        <v>133</v>
      </c>
      <c r="AC2879" t="s">
        <v>53</v>
      </c>
      <c r="AD2879">
        <v>2969543968</v>
      </c>
      <c r="AE2879" s="1">
        <v>40032.470138888886</v>
      </c>
      <c r="AF2879" t="s">
        <v>2784</v>
      </c>
      <c r="AG2879" t="s">
        <v>19016</v>
      </c>
      <c r="AH2879" t="s">
        <v>51</v>
      </c>
      <c r="AJ2879" t="s">
        <v>53</v>
      </c>
      <c r="AL2879" t="s">
        <v>78</v>
      </c>
      <c r="AO2879" t="s">
        <v>5443</v>
      </c>
      <c r="AP2879" s="1">
        <v>44218.695138888892</v>
      </c>
    </row>
    <row r="2880" spans="1:43" x14ac:dyDescent="0.35">
      <c r="A2880" t="s">
        <v>19017</v>
      </c>
      <c r="B2880" t="s">
        <v>19018</v>
      </c>
      <c r="C2880" t="s">
        <v>4660</v>
      </c>
      <c r="F2880" t="s">
        <v>19019</v>
      </c>
      <c r="H2880" t="s">
        <v>19020</v>
      </c>
      <c r="J2880" t="s">
        <v>19021</v>
      </c>
      <c r="K2880" t="s">
        <v>19022</v>
      </c>
      <c r="M2880" t="s">
        <v>2652</v>
      </c>
      <c r="N2880" t="s">
        <v>798</v>
      </c>
      <c r="O2880">
        <v>79763</v>
      </c>
      <c r="P2880" t="s">
        <v>50</v>
      </c>
      <c r="U2880" s="1">
        <v>44241</v>
      </c>
      <c r="V2880" s="1">
        <v>44241</v>
      </c>
      <c r="W2880" s="1">
        <v>44241.848611111112</v>
      </c>
      <c r="X2880" s="1">
        <v>44241.848611111112</v>
      </c>
      <c r="AC2880" t="s">
        <v>53</v>
      </c>
      <c r="AD2880">
        <v>2969918399</v>
      </c>
      <c r="AE2880" s="1">
        <v>43755.584027777775</v>
      </c>
      <c r="AF2880" t="s">
        <v>19023</v>
      </c>
      <c r="AG2880" t="s">
        <v>19024</v>
      </c>
      <c r="AH2880" t="s">
        <v>51</v>
      </c>
      <c r="AJ2880" t="s">
        <v>53</v>
      </c>
      <c r="AL2880" t="s">
        <v>78</v>
      </c>
      <c r="AO2880" t="s">
        <v>5443</v>
      </c>
      <c r="AP2880" s="1">
        <v>44789.644444444442</v>
      </c>
      <c r="AQ2880" s="1">
        <v>44515.97152777778</v>
      </c>
    </row>
    <row r="2881" spans="1:43" x14ac:dyDescent="0.35">
      <c r="A2881" t="s">
        <v>19025</v>
      </c>
      <c r="B2881" t="s">
        <v>3371</v>
      </c>
      <c r="C2881" t="s">
        <v>888</v>
      </c>
      <c r="F2881">
        <v>18168820845</v>
      </c>
      <c r="H2881" t="s">
        <v>19026</v>
      </c>
      <c r="J2881" t="s">
        <v>19027</v>
      </c>
      <c r="N2881" t="s">
        <v>3689</v>
      </c>
      <c r="O2881">
        <v>64114</v>
      </c>
      <c r="P2881" t="s">
        <v>50</v>
      </c>
      <c r="U2881" s="1">
        <v>44241</v>
      </c>
      <c r="V2881" s="1">
        <v>44241</v>
      </c>
      <c r="W2881" s="1">
        <v>44241.519444444442</v>
      </c>
      <c r="X2881" s="1">
        <v>44241.519444444442</v>
      </c>
      <c r="AC2881" t="s">
        <v>53</v>
      </c>
      <c r="AD2881">
        <v>1000000001</v>
      </c>
      <c r="AE2881" s="1">
        <v>39973.351388888892</v>
      </c>
      <c r="AF2881" t="s">
        <v>3377</v>
      </c>
      <c r="AG2881" t="s">
        <v>19028</v>
      </c>
      <c r="AH2881" t="s">
        <v>51</v>
      </c>
      <c r="AJ2881" t="s">
        <v>53</v>
      </c>
      <c r="AL2881" t="s">
        <v>78</v>
      </c>
      <c r="AO2881" t="s">
        <v>8142</v>
      </c>
      <c r="AP2881" s="1">
        <v>44241.54583333333</v>
      </c>
    </row>
    <row r="2882" spans="1:43" x14ac:dyDescent="0.35">
      <c r="A2882" t="s">
        <v>19029</v>
      </c>
      <c r="B2882" t="s">
        <v>19030</v>
      </c>
      <c r="C2882" t="s">
        <v>383</v>
      </c>
      <c r="F2882" t="s">
        <v>19031</v>
      </c>
      <c r="H2882" t="s">
        <v>19032</v>
      </c>
      <c r="I2882" t="s">
        <v>415</v>
      </c>
      <c r="J2882" t="s">
        <v>19033</v>
      </c>
      <c r="K2882" t="s">
        <v>19034</v>
      </c>
      <c r="M2882" t="s">
        <v>1788</v>
      </c>
      <c r="N2882" t="s">
        <v>65</v>
      </c>
      <c r="O2882" t="s">
        <v>19035</v>
      </c>
      <c r="P2882" t="s">
        <v>50</v>
      </c>
      <c r="U2882" s="1">
        <v>44241.49722222222</v>
      </c>
      <c r="V2882" s="1">
        <v>44241.49722222222</v>
      </c>
      <c r="W2882" s="1">
        <v>44242.436111111114</v>
      </c>
      <c r="X2882" s="1">
        <v>44242.436111111114</v>
      </c>
      <c r="AC2882" t="s">
        <v>53</v>
      </c>
      <c r="AD2882">
        <v>2970043868</v>
      </c>
      <c r="AE2882" s="1">
        <v>44242.436111111114</v>
      </c>
      <c r="AF2882" t="s">
        <v>19036</v>
      </c>
      <c r="AG2882" t="s">
        <v>19037</v>
      </c>
      <c r="AH2882" t="s">
        <v>53</v>
      </c>
      <c r="AJ2882" t="s">
        <v>53</v>
      </c>
      <c r="AK2882" t="s">
        <v>8166</v>
      </c>
      <c r="AL2882" t="s">
        <v>78</v>
      </c>
      <c r="AO2882" t="s">
        <v>54</v>
      </c>
      <c r="AP2882" s="1">
        <v>45060.623611111114</v>
      </c>
      <c r="AQ2882" s="1">
        <v>44928.354861111111</v>
      </c>
    </row>
    <row r="2883" spans="1:43" x14ac:dyDescent="0.35">
      <c r="A2883" t="s">
        <v>19038</v>
      </c>
      <c r="B2883" t="s">
        <v>19039</v>
      </c>
      <c r="C2883" t="s">
        <v>19040</v>
      </c>
      <c r="F2883">
        <v>5054258918</v>
      </c>
      <c r="H2883" t="s">
        <v>19038</v>
      </c>
      <c r="J2883" t="s">
        <v>19041</v>
      </c>
      <c r="K2883" t="s">
        <v>19042</v>
      </c>
      <c r="M2883" t="s">
        <v>17395</v>
      </c>
      <c r="N2883" t="s">
        <v>253</v>
      </c>
      <c r="O2883">
        <v>87701</v>
      </c>
      <c r="P2883" t="s">
        <v>50</v>
      </c>
      <c r="U2883" s="1">
        <v>44242</v>
      </c>
      <c r="V2883" s="1">
        <v>44242</v>
      </c>
      <c r="W2883" s="1">
        <v>44242.479166666664</v>
      </c>
      <c r="X2883" s="1">
        <v>44242.479166666664</v>
      </c>
      <c r="AC2883" t="s">
        <v>53</v>
      </c>
      <c r="AD2883">
        <v>2970046565</v>
      </c>
      <c r="AE2883" s="1">
        <v>44252.506249999999</v>
      </c>
      <c r="AF2883" t="s">
        <v>19043</v>
      </c>
      <c r="AG2883" t="s">
        <v>19044</v>
      </c>
      <c r="AH2883" t="s">
        <v>51</v>
      </c>
      <c r="AJ2883" t="s">
        <v>53</v>
      </c>
      <c r="AL2883" t="s">
        <v>78</v>
      </c>
      <c r="AO2883" t="s">
        <v>5443</v>
      </c>
      <c r="AP2883" s="1">
        <v>45476.434027777781</v>
      </c>
      <c r="AQ2883" s="1">
        <v>45475.484722222223</v>
      </c>
    </row>
    <row r="2884" spans="1:43" x14ac:dyDescent="0.35">
      <c r="A2884" t="s">
        <v>19045</v>
      </c>
      <c r="B2884" t="s">
        <v>19046</v>
      </c>
      <c r="C2884" t="s">
        <v>1391</v>
      </c>
      <c r="F2884">
        <v>6013834757</v>
      </c>
      <c r="H2884" t="s">
        <v>19047</v>
      </c>
      <c r="J2884" t="s">
        <v>19048</v>
      </c>
      <c r="K2884" t="s">
        <v>19049</v>
      </c>
      <c r="M2884" t="s">
        <v>137</v>
      </c>
      <c r="N2884" t="s">
        <v>65</v>
      </c>
      <c r="O2884" t="s">
        <v>19050</v>
      </c>
      <c r="P2884" t="s">
        <v>50</v>
      </c>
      <c r="U2884" s="1">
        <v>44242</v>
      </c>
      <c r="V2884" s="1">
        <v>44242</v>
      </c>
      <c r="W2884" s="1">
        <v>44242.597222222219</v>
      </c>
      <c r="X2884" s="1">
        <v>44242.597222222219</v>
      </c>
      <c r="AC2884" t="s">
        <v>53</v>
      </c>
      <c r="AD2884">
        <v>2972052561</v>
      </c>
      <c r="AE2884" s="1">
        <v>44586.620833333334</v>
      </c>
      <c r="AF2884" t="s">
        <v>19051</v>
      </c>
      <c r="AG2884" t="s">
        <v>19052</v>
      </c>
      <c r="AH2884" t="s">
        <v>51</v>
      </c>
      <c r="AJ2884" t="s">
        <v>53</v>
      </c>
      <c r="AL2884" t="s">
        <v>78</v>
      </c>
      <c r="AO2884" t="s">
        <v>5443</v>
      </c>
      <c r="AP2884" s="1">
        <v>44320.553472222222</v>
      </c>
    </row>
    <row r="2885" spans="1:43" x14ac:dyDescent="0.35">
      <c r="A2885" t="s">
        <v>19053</v>
      </c>
      <c r="B2885" t="s">
        <v>19054</v>
      </c>
      <c r="C2885" t="s">
        <v>758</v>
      </c>
      <c r="F2885">
        <f>1575-689-7463</f>
        <v>-6577</v>
      </c>
      <c r="H2885" t="s">
        <v>19055</v>
      </c>
      <c r="J2885" t="s">
        <v>19056</v>
      </c>
      <c r="N2885" t="s">
        <v>398</v>
      </c>
      <c r="O2885">
        <v>88240</v>
      </c>
      <c r="P2885" t="s">
        <v>50</v>
      </c>
      <c r="U2885" s="1">
        <v>44242</v>
      </c>
      <c r="V2885" s="1">
        <v>44242</v>
      </c>
      <c r="W2885" s="1">
        <v>44242.635416666664</v>
      </c>
      <c r="X2885" s="1">
        <v>44242.635416666664</v>
      </c>
      <c r="AC2885" t="s">
        <v>53</v>
      </c>
      <c r="AD2885">
        <v>1000000001</v>
      </c>
      <c r="AE2885" s="1">
        <v>39973.351388888892</v>
      </c>
      <c r="AF2885" t="s">
        <v>3377</v>
      </c>
      <c r="AG2885" t="s">
        <v>19057</v>
      </c>
      <c r="AH2885" t="s">
        <v>51</v>
      </c>
      <c r="AJ2885" t="s">
        <v>53</v>
      </c>
      <c r="AL2885" t="s">
        <v>78</v>
      </c>
      <c r="AO2885" t="s">
        <v>8142</v>
      </c>
    </row>
    <row r="2886" spans="1:43" x14ac:dyDescent="0.35">
      <c r="A2886" t="s">
        <v>19058</v>
      </c>
      <c r="B2886" t="s">
        <v>19059</v>
      </c>
      <c r="C2886" t="s">
        <v>375</v>
      </c>
      <c r="F2886">
        <v>13038159882</v>
      </c>
      <c r="H2886" t="s">
        <v>19058</v>
      </c>
      <c r="J2886" t="s">
        <v>19060</v>
      </c>
      <c r="K2886" t="s">
        <v>19061</v>
      </c>
      <c r="M2886" t="s">
        <v>8271</v>
      </c>
      <c r="N2886" t="s">
        <v>287</v>
      </c>
      <c r="O2886">
        <v>80107</v>
      </c>
      <c r="P2886" t="s">
        <v>50</v>
      </c>
      <c r="U2886" s="1">
        <v>44242</v>
      </c>
      <c r="V2886" s="1">
        <v>44242</v>
      </c>
      <c r="W2886" s="1">
        <v>44242.568055555559</v>
      </c>
      <c r="X2886" s="1">
        <v>44242.568055555559</v>
      </c>
      <c r="AC2886" t="s">
        <v>53</v>
      </c>
      <c r="AD2886">
        <v>2973851509</v>
      </c>
      <c r="AE2886" s="1">
        <v>45239.36041666667</v>
      </c>
      <c r="AG2886" t="s">
        <v>19062</v>
      </c>
      <c r="AH2886" t="s">
        <v>51</v>
      </c>
      <c r="AJ2886" t="s">
        <v>53</v>
      </c>
      <c r="AL2886" t="s">
        <v>78</v>
      </c>
      <c r="AO2886" t="s">
        <v>5443</v>
      </c>
      <c r="AP2886" s="1">
        <v>45255.584027777775</v>
      </c>
      <c r="AQ2886" s="1">
        <v>44975.632638888892</v>
      </c>
    </row>
    <row r="2887" spans="1:43" x14ac:dyDescent="0.35">
      <c r="A2887" t="s">
        <v>19063</v>
      </c>
      <c r="B2887" t="s">
        <v>19064</v>
      </c>
      <c r="C2887" t="s">
        <v>19065</v>
      </c>
      <c r="F2887">
        <v>17195313344</v>
      </c>
      <c r="H2887" t="s">
        <v>19063</v>
      </c>
      <c r="J2887" t="s">
        <v>19066</v>
      </c>
      <c r="K2887" t="s">
        <v>19067</v>
      </c>
      <c r="M2887" t="s">
        <v>159</v>
      </c>
      <c r="N2887" t="s">
        <v>65</v>
      </c>
      <c r="O2887">
        <v>80921</v>
      </c>
      <c r="P2887" t="s">
        <v>50</v>
      </c>
      <c r="U2887" s="1">
        <v>44242</v>
      </c>
      <c r="V2887" s="1">
        <v>44242</v>
      </c>
      <c r="W2887" s="1">
        <v>44252.504861111112</v>
      </c>
      <c r="X2887" s="1">
        <v>44252.504861111112</v>
      </c>
      <c r="AC2887" t="s">
        <v>51</v>
      </c>
      <c r="AD2887">
        <v>1000000001</v>
      </c>
      <c r="AE2887" s="1">
        <v>39973.351388888892</v>
      </c>
      <c r="AF2887" t="s">
        <v>3377</v>
      </c>
      <c r="AG2887" t="s">
        <v>19068</v>
      </c>
      <c r="AH2887" t="s">
        <v>51</v>
      </c>
      <c r="AJ2887" t="s">
        <v>53</v>
      </c>
      <c r="AL2887" t="s">
        <v>78</v>
      </c>
      <c r="AO2887" t="s">
        <v>5443</v>
      </c>
      <c r="AP2887" s="1">
        <v>44585.504861111112</v>
      </c>
    </row>
    <row r="2888" spans="1:43" x14ac:dyDescent="0.35">
      <c r="A2888" t="s">
        <v>19069</v>
      </c>
      <c r="B2888" t="s">
        <v>7723</v>
      </c>
      <c r="C2888" t="s">
        <v>89</v>
      </c>
      <c r="F2888" t="s">
        <v>19070</v>
      </c>
      <c r="H2888" t="s">
        <v>19071</v>
      </c>
      <c r="I2888" t="s">
        <v>179</v>
      </c>
      <c r="J2888" t="s">
        <v>8983</v>
      </c>
      <c r="K2888" t="s">
        <v>19072</v>
      </c>
      <c r="L2888" t="s">
        <v>19073</v>
      </c>
      <c r="M2888" t="s">
        <v>19074</v>
      </c>
      <c r="N2888" t="s">
        <v>65</v>
      </c>
      <c r="O2888">
        <v>81005</v>
      </c>
      <c r="P2888" t="s">
        <v>50</v>
      </c>
      <c r="Q2888" t="s">
        <v>502</v>
      </c>
      <c r="S2888" t="s">
        <v>3320</v>
      </c>
      <c r="T2888">
        <v>42252</v>
      </c>
      <c r="U2888" s="1">
        <v>40738.645833333336</v>
      </c>
      <c r="V2888" s="1">
        <v>44242.401388888888</v>
      </c>
      <c r="W2888" s="1">
        <v>40738.648611111108</v>
      </c>
      <c r="X2888" s="1">
        <v>45468.336111111108</v>
      </c>
      <c r="Y2888" s="1">
        <v>45468.377083333333</v>
      </c>
      <c r="Z2888">
        <v>18664.97</v>
      </c>
      <c r="AA2888" t="s">
        <v>133</v>
      </c>
      <c r="AC2888" t="s">
        <v>51</v>
      </c>
      <c r="AD2888">
        <v>2969570414</v>
      </c>
      <c r="AE2888" s="1">
        <v>40940.538888888892</v>
      </c>
      <c r="AF2888" t="s">
        <v>8986</v>
      </c>
      <c r="AG2888" t="s">
        <v>19075</v>
      </c>
      <c r="AH2888" t="s">
        <v>53</v>
      </c>
      <c r="AJ2888" t="s">
        <v>53</v>
      </c>
      <c r="AK2888" t="s">
        <v>536</v>
      </c>
      <c r="AL2888" t="s">
        <v>68</v>
      </c>
      <c r="AO2888" t="s">
        <v>54</v>
      </c>
      <c r="AP2888" s="1">
        <v>45468.649305555555</v>
      </c>
    </row>
    <row r="2889" spans="1:43" x14ac:dyDescent="0.35">
      <c r="A2889" t="s">
        <v>10854</v>
      </c>
      <c r="B2889" t="s">
        <v>10853</v>
      </c>
      <c r="C2889" t="s">
        <v>961</v>
      </c>
      <c r="F2889">
        <v>19703737267</v>
      </c>
      <c r="H2889" t="s">
        <v>10854</v>
      </c>
      <c r="J2889" t="s">
        <v>19076</v>
      </c>
      <c r="N2889" t="s">
        <v>287</v>
      </c>
      <c r="O2889">
        <v>80534</v>
      </c>
      <c r="P2889" t="s">
        <v>15723</v>
      </c>
      <c r="U2889" s="1">
        <v>44243</v>
      </c>
      <c r="V2889" s="1">
        <v>44243</v>
      </c>
      <c r="W2889" s="1">
        <v>44243.37777777778</v>
      </c>
      <c r="X2889" s="1">
        <v>44243.37777777778</v>
      </c>
      <c r="AC2889" t="s">
        <v>53</v>
      </c>
      <c r="AD2889">
        <v>2969867614</v>
      </c>
      <c r="AE2889" s="1">
        <v>43494.390277777777</v>
      </c>
      <c r="AF2889" t="s">
        <v>10857</v>
      </c>
      <c r="AG2889" t="s">
        <v>19077</v>
      </c>
      <c r="AH2889" t="s">
        <v>51</v>
      </c>
      <c r="AJ2889" t="s">
        <v>53</v>
      </c>
      <c r="AL2889" t="s">
        <v>68</v>
      </c>
      <c r="AO2889" t="s">
        <v>5443</v>
      </c>
      <c r="AP2889" s="1">
        <v>45241.314583333333</v>
      </c>
      <c r="AQ2889" s="1">
        <v>45241.420138888891</v>
      </c>
    </row>
    <row r="2890" spans="1:43" x14ac:dyDescent="0.35">
      <c r="A2890" t="s">
        <v>19078</v>
      </c>
      <c r="B2890" t="s">
        <v>19079</v>
      </c>
      <c r="C2890" t="s">
        <v>4985</v>
      </c>
      <c r="F2890" t="s">
        <v>19080</v>
      </c>
      <c r="H2890" t="s">
        <v>19081</v>
      </c>
      <c r="J2890" t="s">
        <v>19082</v>
      </c>
      <c r="O2890">
        <v>80603</v>
      </c>
      <c r="P2890" t="s">
        <v>50</v>
      </c>
      <c r="U2890" s="1">
        <v>44243</v>
      </c>
      <c r="V2890" s="1">
        <v>44243</v>
      </c>
      <c r="W2890" s="1">
        <v>44243.611805555556</v>
      </c>
      <c r="X2890" s="1">
        <v>44243.611805555556</v>
      </c>
      <c r="AC2890" t="s">
        <v>53</v>
      </c>
      <c r="AD2890">
        <v>1000000001</v>
      </c>
      <c r="AE2890" s="1">
        <v>39973.351388888892</v>
      </c>
      <c r="AF2890" t="s">
        <v>3377</v>
      </c>
      <c r="AG2890" t="s">
        <v>19083</v>
      </c>
      <c r="AH2890" t="s">
        <v>51</v>
      </c>
      <c r="AJ2890" t="s">
        <v>53</v>
      </c>
      <c r="AL2890" t="s">
        <v>78</v>
      </c>
      <c r="AO2890" t="s">
        <v>5443</v>
      </c>
    </row>
    <row r="2891" spans="1:43" x14ac:dyDescent="0.35">
      <c r="A2891" t="s">
        <v>19084</v>
      </c>
      <c r="B2891" t="s">
        <v>19085</v>
      </c>
      <c r="C2891" t="s">
        <v>15831</v>
      </c>
      <c r="F2891">
        <f>1575-745-2920</f>
        <v>-2090</v>
      </c>
      <c r="H2891" t="s">
        <v>19086</v>
      </c>
      <c r="J2891" t="s">
        <v>19087</v>
      </c>
      <c r="N2891" t="s">
        <v>398</v>
      </c>
      <c r="O2891">
        <v>88256</v>
      </c>
      <c r="P2891" t="s">
        <v>50</v>
      </c>
      <c r="U2891" s="1">
        <v>44243</v>
      </c>
      <c r="V2891" s="1">
        <v>44243</v>
      </c>
      <c r="W2891" s="1">
        <v>44243.643750000003</v>
      </c>
      <c r="X2891" s="1">
        <v>44243.643750000003</v>
      </c>
      <c r="AC2891" t="s">
        <v>53</v>
      </c>
      <c r="AD2891">
        <v>1000000001</v>
      </c>
      <c r="AE2891" s="1">
        <v>39973.351388888892</v>
      </c>
      <c r="AF2891" t="s">
        <v>3377</v>
      </c>
      <c r="AG2891" t="s">
        <v>19088</v>
      </c>
      <c r="AH2891" t="s">
        <v>51</v>
      </c>
      <c r="AJ2891" t="s">
        <v>53</v>
      </c>
      <c r="AL2891" t="s">
        <v>78</v>
      </c>
      <c r="AO2891" t="s">
        <v>8142</v>
      </c>
    </row>
    <row r="2892" spans="1:43" x14ac:dyDescent="0.35">
      <c r="A2892" t="s">
        <v>19089</v>
      </c>
      <c r="B2892" t="s">
        <v>19090</v>
      </c>
      <c r="C2892" t="s">
        <v>19091</v>
      </c>
      <c r="F2892" t="s">
        <v>19092</v>
      </c>
      <c r="H2892" t="s">
        <v>19093</v>
      </c>
      <c r="J2892" t="s">
        <v>19094</v>
      </c>
      <c r="N2892" t="s">
        <v>287</v>
      </c>
      <c r="O2892">
        <v>80239</v>
      </c>
      <c r="P2892" t="s">
        <v>50</v>
      </c>
      <c r="U2892" s="1">
        <v>44243</v>
      </c>
      <c r="V2892" s="1">
        <v>44243</v>
      </c>
      <c r="W2892" s="1">
        <v>44243.715277777781</v>
      </c>
      <c r="X2892" s="1">
        <v>44243.715277777781</v>
      </c>
      <c r="AC2892" t="s">
        <v>53</v>
      </c>
      <c r="AD2892">
        <v>2969690386</v>
      </c>
      <c r="AE2892" s="1">
        <v>42376.629861111112</v>
      </c>
      <c r="AF2892" t="s">
        <v>19095</v>
      </c>
      <c r="AG2892" t="s">
        <v>19096</v>
      </c>
      <c r="AH2892" t="s">
        <v>51</v>
      </c>
      <c r="AJ2892" t="s">
        <v>53</v>
      </c>
      <c r="AL2892" t="s">
        <v>78</v>
      </c>
      <c r="AO2892" t="s">
        <v>8142</v>
      </c>
    </row>
    <row r="2893" spans="1:43" x14ac:dyDescent="0.35">
      <c r="A2893" t="s">
        <v>19097</v>
      </c>
      <c r="B2893" t="s">
        <v>19098</v>
      </c>
      <c r="C2893" t="s">
        <v>803</v>
      </c>
      <c r="F2893" t="s">
        <v>19099</v>
      </c>
      <c r="H2893" t="s">
        <v>19100</v>
      </c>
      <c r="I2893" t="s">
        <v>2110</v>
      </c>
      <c r="J2893" t="s">
        <v>8983</v>
      </c>
      <c r="K2893" t="s">
        <v>19101</v>
      </c>
      <c r="M2893" t="s">
        <v>19102</v>
      </c>
      <c r="N2893" t="s">
        <v>7021</v>
      </c>
      <c r="O2893">
        <v>27922</v>
      </c>
      <c r="P2893" t="s">
        <v>50</v>
      </c>
      <c r="U2893" s="1">
        <v>44244</v>
      </c>
      <c r="V2893" s="1">
        <v>44244</v>
      </c>
      <c r="AC2893" t="s">
        <v>53</v>
      </c>
      <c r="AD2893">
        <v>2969570414</v>
      </c>
      <c r="AE2893" s="1">
        <v>40940.538888888892</v>
      </c>
      <c r="AG2893" t="s">
        <v>19103</v>
      </c>
      <c r="AH2893" t="s">
        <v>51</v>
      </c>
      <c r="AJ2893" t="s">
        <v>53</v>
      </c>
      <c r="AO2893" t="s">
        <v>8142</v>
      </c>
    </row>
    <row r="2894" spans="1:43" x14ac:dyDescent="0.35">
      <c r="A2894" t="s">
        <v>19104</v>
      </c>
      <c r="B2894" t="s">
        <v>653</v>
      </c>
      <c r="C2894" t="s">
        <v>1076</v>
      </c>
      <c r="F2894" t="s">
        <v>19105</v>
      </c>
      <c r="H2894" t="s">
        <v>19106</v>
      </c>
      <c r="I2894" t="s">
        <v>101</v>
      </c>
      <c r="J2894" t="s">
        <v>19107</v>
      </c>
      <c r="K2894" t="s">
        <v>19108</v>
      </c>
      <c r="M2894" t="s">
        <v>18560</v>
      </c>
      <c r="N2894" t="s">
        <v>13693</v>
      </c>
      <c r="O2894">
        <v>37922</v>
      </c>
      <c r="P2894" t="s">
        <v>50</v>
      </c>
      <c r="U2894" s="1">
        <v>44244</v>
      </c>
      <c r="V2894" s="1">
        <v>44244</v>
      </c>
      <c r="AC2894" t="s">
        <v>53</v>
      </c>
      <c r="AD2894">
        <v>2969474637</v>
      </c>
      <c r="AE2894" s="1">
        <v>37110.529861111114</v>
      </c>
      <c r="AG2894" t="s">
        <v>19109</v>
      </c>
      <c r="AH2894" t="s">
        <v>51</v>
      </c>
      <c r="AJ2894" t="s">
        <v>53</v>
      </c>
      <c r="AO2894" t="s">
        <v>8142</v>
      </c>
    </row>
    <row r="2895" spans="1:43" x14ac:dyDescent="0.35">
      <c r="A2895" t="s">
        <v>19110</v>
      </c>
      <c r="B2895" t="s">
        <v>507</v>
      </c>
      <c r="C2895" t="s">
        <v>19111</v>
      </c>
      <c r="F2895" t="s">
        <v>19112</v>
      </c>
      <c r="H2895" t="s">
        <v>19110</v>
      </c>
      <c r="J2895" t="s">
        <v>19113</v>
      </c>
      <c r="O2895">
        <v>88220</v>
      </c>
      <c r="P2895" t="s">
        <v>50</v>
      </c>
      <c r="U2895" s="1">
        <v>44244</v>
      </c>
      <c r="V2895" s="1">
        <v>44244</v>
      </c>
      <c r="W2895" s="1">
        <v>44244.419444444444</v>
      </c>
      <c r="X2895" s="1">
        <v>44244.419444444444</v>
      </c>
      <c r="AC2895" t="s">
        <v>53</v>
      </c>
      <c r="AD2895">
        <v>2969825450</v>
      </c>
      <c r="AE2895" s="1">
        <v>43321.680555555555</v>
      </c>
      <c r="AF2895" t="s">
        <v>19114</v>
      </c>
      <c r="AG2895" t="s">
        <v>19115</v>
      </c>
      <c r="AH2895" t="s">
        <v>51</v>
      </c>
      <c r="AJ2895" t="s">
        <v>53</v>
      </c>
      <c r="AL2895" t="s">
        <v>68</v>
      </c>
      <c r="AO2895" t="s">
        <v>5443</v>
      </c>
    </row>
    <row r="2896" spans="1:43" x14ac:dyDescent="0.35">
      <c r="A2896" t="s">
        <v>19116</v>
      </c>
      <c r="B2896" t="s">
        <v>4331</v>
      </c>
      <c r="C2896" t="s">
        <v>3412</v>
      </c>
      <c r="F2896" t="s">
        <v>19117</v>
      </c>
      <c r="H2896" t="s">
        <v>19118</v>
      </c>
      <c r="J2896" t="s">
        <v>2798</v>
      </c>
      <c r="K2896" t="s">
        <v>17125</v>
      </c>
      <c r="M2896" t="s">
        <v>12796</v>
      </c>
      <c r="N2896" t="s">
        <v>798</v>
      </c>
      <c r="O2896">
        <v>79745</v>
      </c>
      <c r="P2896" t="s">
        <v>50</v>
      </c>
      <c r="U2896" s="1">
        <v>44244</v>
      </c>
      <c r="V2896" s="1">
        <v>44244</v>
      </c>
      <c r="W2896" s="1">
        <v>44244.55</v>
      </c>
      <c r="X2896" s="1">
        <v>44244.55</v>
      </c>
      <c r="AC2896" t="s">
        <v>53</v>
      </c>
      <c r="AD2896">
        <v>2969476061</v>
      </c>
      <c r="AE2896" s="1">
        <v>37200</v>
      </c>
      <c r="AF2896" t="s">
        <v>16940</v>
      </c>
      <c r="AG2896" t="s">
        <v>19119</v>
      </c>
      <c r="AH2896" t="s">
        <v>51</v>
      </c>
      <c r="AJ2896" t="s">
        <v>53</v>
      </c>
      <c r="AL2896" t="s">
        <v>78</v>
      </c>
      <c r="AO2896" t="s">
        <v>5443</v>
      </c>
      <c r="AP2896" s="1">
        <v>44244.551388888889</v>
      </c>
    </row>
    <row r="2897" spans="1:43" x14ac:dyDescent="0.35">
      <c r="A2897" t="s">
        <v>19120</v>
      </c>
      <c r="B2897" t="s">
        <v>19121</v>
      </c>
      <c r="C2897" t="s">
        <v>702</v>
      </c>
      <c r="F2897" t="s">
        <v>19122</v>
      </c>
      <c r="H2897" t="s">
        <v>19123</v>
      </c>
      <c r="I2897" t="s">
        <v>200</v>
      </c>
      <c r="J2897" t="s">
        <v>2852</v>
      </c>
      <c r="K2897" t="s">
        <v>19124</v>
      </c>
      <c r="M2897" t="s">
        <v>19125</v>
      </c>
      <c r="N2897" t="s">
        <v>287</v>
      </c>
      <c r="O2897">
        <v>80612</v>
      </c>
      <c r="P2897" t="s">
        <v>50</v>
      </c>
      <c r="U2897" s="1">
        <v>44244.40347222222</v>
      </c>
      <c r="V2897" s="1">
        <v>44244.40347222222</v>
      </c>
      <c r="W2897" s="1">
        <v>44244.412499999999</v>
      </c>
      <c r="X2897" s="1">
        <v>44244.412499999999</v>
      </c>
      <c r="AC2897" t="s">
        <v>53</v>
      </c>
      <c r="AD2897">
        <v>2969507443</v>
      </c>
      <c r="AE2897" s="1">
        <v>38194.62777777778</v>
      </c>
      <c r="AF2897" t="s">
        <v>19126</v>
      </c>
      <c r="AG2897" t="s">
        <v>19127</v>
      </c>
      <c r="AH2897" t="s">
        <v>53</v>
      </c>
      <c r="AJ2897" t="s">
        <v>53</v>
      </c>
      <c r="AK2897" t="s">
        <v>8166</v>
      </c>
      <c r="AL2897" t="s">
        <v>78</v>
      </c>
      <c r="AO2897" t="s">
        <v>54</v>
      </c>
      <c r="AP2897" s="1">
        <v>45432.393055555556</v>
      </c>
    </row>
    <row r="2898" spans="1:43" x14ac:dyDescent="0.35">
      <c r="A2898" t="s">
        <v>19128</v>
      </c>
      <c r="B2898" t="s">
        <v>9349</v>
      </c>
      <c r="C2898" t="s">
        <v>904</v>
      </c>
      <c r="F2898" t="s">
        <v>19129</v>
      </c>
      <c r="H2898" t="s">
        <v>19128</v>
      </c>
      <c r="J2898" t="s">
        <v>5665</v>
      </c>
      <c r="K2898" t="s">
        <v>19130</v>
      </c>
      <c r="M2898" t="s">
        <v>159</v>
      </c>
      <c r="N2898" t="s">
        <v>213</v>
      </c>
      <c r="O2898">
        <v>80903</v>
      </c>
      <c r="P2898" t="s">
        <v>50</v>
      </c>
      <c r="U2898" s="1">
        <v>44245</v>
      </c>
      <c r="V2898" s="1">
        <v>44245</v>
      </c>
      <c r="W2898" s="1">
        <v>44245.37777777778</v>
      </c>
      <c r="X2898" s="1">
        <v>44245.37777777778</v>
      </c>
      <c r="AC2898" t="s">
        <v>53</v>
      </c>
      <c r="AD2898">
        <v>2969694048</v>
      </c>
      <c r="AE2898" s="1">
        <v>42429.42291666667</v>
      </c>
      <c r="AF2898" t="s">
        <v>5668</v>
      </c>
      <c r="AG2898" t="s">
        <v>19131</v>
      </c>
      <c r="AH2898" t="s">
        <v>51</v>
      </c>
      <c r="AJ2898" t="s">
        <v>53</v>
      </c>
      <c r="AL2898" t="s">
        <v>78</v>
      </c>
      <c r="AO2898" t="s">
        <v>5443</v>
      </c>
      <c r="AP2898" s="1">
        <v>45467.478472222225</v>
      </c>
      <c r="AQ2898" s="1">
        <v>44607.375</v>
      </c>
    </row>
    <row r="2899" spans="1:43" x14ac:dyDescent="0.35">
      <c r="A2899" t="s">
        <v>19132</v>
      </c>
      <c r="B2899" t="s">
        <v>18598</v>
      </c>
      <c r="C2899" t="s">
        <v>530</v>
      </c>
      <c r="F2899" t="s">
        <v>18981</v>
      </c>
      <c r="H2899" t="s">
        <v>19133</v>
      </c>
      <c r="I2899" t="s">
        <v>415</v>
      </c>
      <c r="J2899" t="s">
        <v>11448</v>
      </c>
      <c r="K2899" t="s">
        <v>18983</v>
      </c>
      <c r="M2899" t="s">
        <v>18984</v>
      </c>
      <c r="N2899" t="s">
        <v>18985</v>
      </c>
      <c r="O2899" t="s">
        <v>18986</v>
      </c>
      <c r="P2899" t="s">
        <v>4438</v>
      </c>
      <c r="U2899" s="1">
        <v>44245</v>
      </c>
      <c r="V2899" s="1">
        <v>44245</v>
      </c>
      <c r="AC2899" t="s">
        <v>53</v>
      </c>
      <c r="AD2899">
        <v>2969484046</v>
      </c>
      <c r="AE2899" s="1">
        <v>37693</v>
      </c>
      <c r="AG2899" t="s">
        <v>19134</v>
      </c>
      <c r="AH2899" t="s">
        <v>51</v>
      </c>
      <c r="AJ2899" t="s">
        <v>53</v>
      </c>
      <c r="AO2899" t="s">
        <v>8142</v>
      </c>
    </row>
    <row r="2900" spans="1:43" x14ac:dyDescent="0.35">
      <c r="A2900" t="s">
        <v>19135</v>
      </c>
      <c r="B2900" t="s">
        <v>19136</v>
      </c>
      <c r="C2900" t="s">
        <v>302</v>
      </c>
      <c r="F2900" t="s">
        <v>19137</v>
      </c>
      <c r="H2900" t="s">
        <v>19138</v>
      </c>
      <c r="I2900" t="s">
        <v>464</v>
      </c>
      <c r="J2900" t="s">
        <v>465</v>
      </c>
      <c r="K2900" t="s">
        <v>19139</v>
      </c>
      <c r="M2900" t="s">
        <v>19140</v>
      </c>
      <c r="N2900" t="s">
        <v>19141</v>
      </c>
      <c r="O2900">
        <v>54952</v>
      </c>
      <c r="P2900" t="s">
        <v>50</v>
      </c>
      <c r="U2900" s="1">
        <v>44245</v>
      </c>
      <c r="V2900" s="1">
        <v>44245</v>
      </c>
      <c r="AC2900" t="s">
        <v>53</v>
      </c>
      <c r="AD2900">
        <v>2969543968</v>
      </c>
      <c r="AE2900" s="1">
        <v>40032.470138888886</v>
      </c>
      <c r="AG2900" t="s">
        <v>19142</v>
      </c>
      <c r="AH2900" t="s">
        <v>51</v>
      </c>
      <c r="AJ2900" t="s">
        <v>53</v>
      </c>
      <c r="AO2900" t="s">
        <v>8142</v>
      </c>
    </row>
    <row r="2901" spans="1:43" x14ac:dyDescent="0.35">
      <c r="A2901" t="s">
        <v>19143</v>
      </c>
      <c r="B2901" t="s">
        <v>19144</v>
      </c>
      <c r="C2901" t="s">
        <v>19145</v>
      </c>
      <c r="F2901" t="s">
        <v>19146</v>
      </c>
      <c r="H2901" t="s">
        <v>19143</v>
      </c>
      <c r="J2901" t="s">
        <v>5665</v>
      </c>
      <c r="K2901" t="s">
        <v>19147</v>
      </c>
      <c r="M2901" t="s">
        <v>159</v>
      </c>
      <c r="N2901" t="s">
        <v>65</v>
      </c>
      <c r="O2901">
        <v>80922</v>
      </c>
      <c r="P2901" t="s">
        <v>50</v>
      </c>
      <c r="U2901" s="1">
        <v>44245</v>
      </c>
      <c r="V2901" s="1">
        <v>44245</v>
      </c>
      <c r="W2901" s="1">
        <v>44245.413888888892</v>
      </c>
      <c r="X2901" s="1">
        <v>44245.413888888892</v>
      </c>
      <c r="AC2901" t="s">
        <v>53</v>
      </c>
      <c r="AD2901">
        <v>2969694048</v>
      </c>
      <c r="AE2901" s="1">
        <v>42429.42291666667</v>
      </c>
      <c r="AF2901" t="s">
        <v>5668</v>
      </c>
      <c r="AG2901" t="s">
        <v>19148</v>
      </c>
      <c r="AH2901" t="s">
        <v>51</v>
      </c>
      <c r="AJ2901" t="s">
        <v>53</v>
      </c>
      <c r="AL2901" t="s">
        <v>78</v>
      </c>
      <c r="AO2901" t="s">
        <v>5443</v>
      </c>
      <c r="AP2901" s="1">
        <v>45068.43472222222</v>
      </c>
      <c r="AQ2901" s="1">
        <v>45068.436111111114</v>
      </c>
    </row>
    <row r="2902" spans="1:43" x14ac:dyDescent="0.35">
      <c r="A2902" t="s">
        <v>19149</v>
      </c>
      <c r="B2902" t="s">
        <v>14718</v>
      </c>
      <c r="C2902" t="s">
        <v>9884</v>
      </c>
      <c r="F2902" t="s">
        <v>19150</v>
      </c>
      <c r="H2902" t="s">
        <v>19149</v>
      </c>
      <c r="J2902" t="s">
        <v>4001</v>
      </c>
      <c r="K2902" t="s">
        <v>19151</v>
      </c>
      <c r="M2902" t="s">
        <v>3234</v>
      </c>
      <c r="N2902" t="s">
        <v>253</v>
      </c>
      <c r="O2902" t="s">
        <v>19152</v>
      </c>
      <c r="P2902" t="s">
        <v>50</v>
      </c>
      <c r="U2902" s="1">
        <v>44245</v>
      </c>
      <c r="V2902" s="1">
        <v>44245</v>
      </c>
      <c r="W2902" s="1">
        <v>44245.402777777781</v>
      </c>
      <c r="X2902" s="1">
        <v>44245.402777777781</v>
      </c>
      <c r="AC2902" t="s">
        <v>53</v>
      </c>
      <c r="AD2902">
        <v>2969512497</v>
      </c>
      <c r="AE2902" s="1">
        <v>38481.407638888886</v>
      </c>
      <c r="AF2902" t="s">
        <v>4005</v>
      </c>
      <c r="AG2902" t="s">
        <v>19153</v>
      </c>
      <c r="AH2902" t="s">
        <v>51</v>
      </c>
      <c r="AJ2902" t="s">
        <v>53</v>
      </c>
      <c r="AL2902" t="s">
        <v>78</v>
      </c>
      <c r="AO2902" t="s">
        <v>5443</v>
      </c>
      <c r="AP2902" s="1">
        <v>45316.709027777775</v>
      </c>
      <c r="AQ2902" s="1">
        <v>44678.652083333334</v>
      </c>
    </row>
    <row r="2903" spans="1:43" x14ac:dyDescent="0.35">
      <c r="A2903" t="s">
        <v>19154</v>
      </c>
      <c r="B2903" t="s">
        <v>19155</v>
      </c>
      <c r="C2903" t="s">
        <v>3285</v>
      </c>
      <c r="F2903" t="s">
        <v>19156</v>
      </c>
      <c r="H2903" t="s">
        <v>19154</v>
      </c>
      <c r="J2903" t="s">
        <v>13456</v>
      </c>
      <c r="P2903" t="s">
        <v>50</v>
      </c>
      <c r="U2903" s="1">
        <v>44245</v>
      </c>
      <c r="V2903" s="1">
        <v>44245</v>
      </c>
      <c r="AC2903" t="s">
        <v>53</v>
      </c>
      <c r="AD2903">
        <v>2969479867</v>
      </c>
      <c r="AE2903" s="1">
        <v>37418</v>
      </c>
      <c r="AG2903" t="s">
        <v>19157</v>
      </c>
      <c r="AH2903" t="s">
        <v>51</v>
      </c>
      <c r="AJ2903" t="s">
        <v>53</v>
      </c>
      <c r="AO2903" t="s">
        <v>8142</v>
      </c>
    </row>
    <row r="2904" spans="1:43" x14ac:dyDescent="0.35">
      <c r="A2904" t="s">
        <v>19158</v>
      </c>
      <c r="B2904" t="s">
        <v>19159</v>
      </c>
      <c r="C2904" t="s">
        <v>12245</v>
      </c>
      <c r="F2904" t="s">
        <v>19160</v>
      </c>
      <c r="G2904">
        <v>5756404587</v>
      </c>
      <c r="H2904" t="s">
        <v>19161</v>
      </c>
      <c r="I2904" t="s">
        <v>101</v>
      </c>
      <c r="J2904" t="s">
        <v>2841</v>
      </c>
      <c r="K2904" t="s">
        <v>16265</v>
      </c>
      <c r="M2904" t="s">
        <v>545</v>
      </c>
      <c r="N2904" t="s">
        <v>398</v>
      </c>
      <c r="O2904">
        <v>88007</v>
      </c>
      <c r="P2904" t="s">
        <v>50</v>
      </c>
      <c r="U2904" s="1">
        <v>44245.353472222225</v>
      </c>
      <c r="V2904" s="1">
        <v>44245.353472222225</v>
      </c>
      <c r="W2904" s="1">
        <v>44246.546527777777</v>
      </c>
      <c r="X2904" s="1">
        <v>44246.546527777777</v>
      </c>
      <c r="AC2904" t="s">
        <v>53</v>
      </c>
      <c r="AD2904">
        <v>2969584093</v>
      </c>
      <c r="AE2904" s="1">
        <v>41274.668749999997</v>
      </c>
      <c r="AF2904" t="s">
        <v>2844</v>
      </c>
      <c r="AG2904" t="s">
        <v>19162</v>
      </c>
      <c r="AH2904" t="s">
        <v>53</v>
      </c>
      <c r="AJ2904" t="s">
        <v>53</v>
      </c>
      <c r="AK2904" t="s">
        <v>12008</v>
      </c>
      <c r="AL2904" t="s">
        <v>78</v>
      </c>
      <c r="AO2904" t="s">
        <v>54</v>
      </c>
      <c r="AP2904" s="1">
        <v>44645.517361111109</v>
      </c>
      <c r="AQ2904" s="1">
        <v>44386.662499999999</v>
      </c>
    </row>
    <row r="2905" spans="1:43" x14ac:dyDescent="0.35">
      <c r="A2905" t="s">
        <v>19163</v>
      </c>
      <c r="B2905" t="s">
        <v>19164</v>
      </c>
      <c r="C2905" t="s">
        <v>1982</v>
      </c>
      <c r="F2905" t="s">
        <v>19165</v>
      </c>
      <c r="H2905" t="s">
        <v>19166</v>
      </c>
      <c r="I2905" t="s">
        <v>179</v>
      </c>
      <c r="J2905" t="s">
        <v>2728</v>
      </c>
      <c r="K2905" t="s">
        <v>9604</v>
      </c>
      <c r="M2905" t="s">
        <v>8958</v>
      </c>
      <c r="N2905" t="s">
        <v>213</v>
      </c>
      <c r="O2905">
        <v>80504</v>
      </c>
      <c r="P2905" t="s">
        <v>50</v>
      </c>
      <c r="U2905" s="1">
        <v>44245.509722222225</v>
      </c>
      <c r="V2905" s="1">
        <v>44245.509722222225</v>
      </c>
      <c r="W2905" s="1">
        <v>44245.511805555558</v>
      </c>
      <c r="X2905" s="1">
        <v>44245.511805555558</v>
      </c>
      <c r="AC2905" t="s">
        <v>53</v>
      </c>
      <c r="AD2905">
        <v>2969581629</v>
      </c>
      <c r="AE2905" s="1">
        <v>41218.44027777778</v>
      </c>
      <c r="AF2905" t="s">
        <v>2730</v>
      </c>
      <c r="AG2905" t="s">
        <v>19167</v>
      </c>
      <c r="AH2905" t="s">
        <v>53</v>
      </c>
      <c r="AJ2905" t="s">
        <v>53</v>
      </c>
      <c r="AK2905" t="s">
        <v>8166</v>
      </c>
      <c r="AL2905" t="s">
        <v>78</v>
      </c>
      <c r="AO2905" t="s">
        <v>54</v>
      </c>
      <c r="AP2905" s="1">
        <v>45467.563888888886</v>
      </c>
      <c r="AQ2905" s="1">
        <v>45467.486805555556</v>
      </c>
    </row>
    <row r="2906" spans="1:43" x14ac:dyDescent="0.35">
      <c r="A2906" t="s">
        <v>19168</v>
      </c>
      <c r="B2906" t="s">
        <v>19169</v>
      </c>
      <c r="C2906" t="s">
        <v>89</v>
      </c>
      <c r="F2906" t="s">
        <v>19170</v>
      </c>
      <c r="H2906" t="s">
        <v>19171</v>
      </c>
      <c r="I2906" t="s">
        <v>179</v>
      </c>
      <c r="J2906" t="s">
        <v>2728</v>
      </c>
      <c r="K2906" t="s">
        <v>19172</v>
      </c>
      <c r="M2906" t="s">
        <v>3376</v>
      </c>
      <c r="N2906" t="s">
        <v>65</v>
      </c>
      <c r="O2906">
        <v>80621</v>
      </c>
      <c r="P2906" t="s">
        <v>50</v>
      </c>
      <c r="U2906" s="1">
        <v>44245.527777777781</v>
      </c>
      <c r="V2906" s="1">
        <v>44245.527777777781</v>
      </c>
      <c r="W2906" s="1">
        <v>44245.52847222222</v>
      </c>
      <c r="X2906" s="1">
        <v>44245.52847222222</v>
      </c>
      <c r="AC2906" t="s">
        <v>53</v>
      </c>
      <c r="AD2906">
        <v>2969581629</v>
      </c>
      <c r="AE2906" s="1">
        <v>41218.44027777778</v>
      </c>
      <c r="AF2906" t="s">
        <v>2730</v>
      </c>
      <c r="AG2906" t="s">
        <v>19173</v>
      </c>
      <c r="AH2906" t="s">
        <v>53</v>
      </c>
      <c r="AJ2906" t="s">
        <v>53</v>
      </c>
      <c r="AK2906" t="s">
        <v>8166</v>
      </c>
      <c r="AL2906" t="s">
        <v>78</v>
      </c>
      <c r="AO2906" t="s">
        <v>54</v>
      </c>
      <c r="AP2906" s="1">
        <v>45413.504861111112</v>
      </c>
      <c r="AQ2906" s="1">
        <v>45413.506249999999</v>
      </c>
    </row>
    <row r="2907" spans="1:43" x14ac:dyDescent="0.35">
      <c r="A2907" t="s">
        <v>19174</v>
      </c>
      <c r="B2907" t="s">
        <v>19175</v>
      </c>
      <c r="C2907" t="s">
        <v>19176</v>
      </c>
      <c r="F2907" t="s">
        <v>19177</v>
      </c>
      <c r="H2907" t="s">
        <v>19174</v>
      </c>
      <c r="J2907" t="s">
        <v>19178</v>
      </c>
      <c r="P2907" t="s">
        <v>50</v>
      </c>
      <c r="U2907" s="1">
        <v>44246</v>
      </c>
      <c r="V2907" s="1">
        <v>44246</v>
      </c>
      <c r="W2907" s="1">
        <v>44246.943055555559</v>
      </c>
      <c r="X2907" s="1">
        <v>44246.943055555559</v>
      </c>
      <c r="AC2907" t="s">
        <v>53</v>
      </c>
      <c r="AD2907">
        <v>1000000001</v>
      </c>
      <c r="AE2907" s="1">
        <v>39973.351388888892</v>
      </c>
      <c r="AF2907" t="s">
        <v>3377</v>
      </c>
      <c r="AG2907" t="s">
        <v>19179</v>
      </c>
      <c r="AH2907" t="s">
        <v>51</v>
      </c>
      <c r="AJ2907" t="s">
        <v>53</v>
      </c>
      <c r="AL2907" t="s">
        <v>78</v>
      </c>
      <c r="AO2907" t="s">
        <v>8142</v>
      </c>
      <c r="AP2907" s="1">
        <v>44346.829861111109</v>
      </c>
      <c r="AQ2907" s="1">
        <v>44219.752083333333</v>
      </c>
    </row>
    <row r="2908" spans="1:43" x14ac:dyDescent="0.35">
      <c r="A2908" t="s">
        <v>19180</v>
      </c>
      <c r="B2908" t="s">
        <v>19181</v>
      </c>
      <c r="C2908" t="s">
        <v>19182</v>
      </c>
      <c r="F2908" t="s">
        <v>19183</v>
      </c>
      <c r="H2908" t="s">
        <v>18426</v>
      </c>
      <c r="I2908" t="s">
        <v>464</v>
      </c>
      <c r="J2908" t="s">
        <v>465</v>
      </c>
      <c r="K2908" t="s">
        <v>14580</v>
      </c>
      <c r="M2908" t="s">
        <v>159</v>
      </c>
      <c r="N2908" t="s">
        <v>65</v>
      </c>
      <c r="O2908">
        <v>80907</v>
      </c>
      <c r="P2908" t="s">
        <v>50</v>
      </c>
      <c r="U2908" s="1">
        <v>44246</v>
      </c>
      <c r="V2908" s="1">
        <v>44246</v>
      </c>
      <c r="W2908" s="1">
        <v>44246.386805555558</v>
      </c>
      <c r="X2908" s="1">
        <v>45468.402777777781</v>
      </c>
      <c r="Y2908" s="1">
        <v>45468.405555555553</v>
      </c>
      <c r="Z2908">
        <v>11852.85</v>
      </c>
      <c r="AA2908" t="s">
        <v>133</v>
      </c>
      <c r="AC2908" t="s">
        <v>53</v>
      </c>
      <c r="AD2908">
        <v>2969543968</v>
      </c>
      <c r="AE2908" s="1">
        <v>40032.470138888886</v>
      </c>
      <c r="AF2908" t="s">
        <v>9321</v>
      </c>
      <c r="AG2908" t="s">
        <v>19184</v>
      </c>
      <c r="AH2908" t="s">
        <v>51</v>
      </c>
      <c r="AJ2908" t="s">
        <v>53</v>
      </c>
      <c r="AL2908" t="s">
        <v>78</v>
      </c>
      <c r="AO2908" t="s">
        <v>5443</v>
      </c>
      <c r="AP2908" s="1">
        <v>45156.572222222225</v>
      </c>
    </row>
    <row r="2909" spans="1:43" x14ac:dyDescent="0.35">
      <c r="A2909" t="s">
        <v>19185</v>
      </c>
      <c r="B2909" t="s">
        <v>8810</v>
      </c>
      <c r="C2909" t="s">
        <v>1052</v>
      </c>
      <c r="F2909" t="s">
        <v>19186</v>
      </c>
      <c r="H2909" t="s">
        <v>19185</v>
      </c>
      <c r="J2909" t="s">
        <v>5239</v>
      </c>
      <c r="K2909" t="s">
        <v>19187</v>
      </c>
      <c r="M2909" t="s">
        <v>5343</v>
      </c>
      <c r="N2909" t="s">
        <v>798</v>
      </c>
      <c r="O2909">
        <v>79706</v>
      </c>
      <c r="P2909" t="s">
        <v>50</v>
      </c>
      <c r="U2909" s="1">
        <v>44249</v>
      </c>
      <c r="V2909" s="1">
        <v>44249</v>
      </c>
      <c r="W2909" s="1">
        <v>44250.525000000001</v>
      </c>
      <c r="X2909" s="1">
        <v>44250.525000000001</v>
      </c>
      <c r="AC2909" t="s">
        <v>53</v>
      </c>
      <c r="AD2909">
        <v>2969475162</v>
      </c>
      <c r="AE2909" s="1">
        <v>37147</v>
      </c>
      <c r="AG2909" t="s">
        <v>19188</v>
      </c>
      <c r="AH2909" t="s">
        <v>51</v>
      </c>
      <c r="AJ2909" t="s">
        <v>53</v>
      </c>
      <c r="AL2909" t="s">
        <v>78</v>
      </c>
      <c r="AO2909" t="s">
        <v>5443</v>
      </c>
      <c r="AP2909" s="1">
        <v>45057.709027777775</v>
      </c>
      <c r="AQ2909" s="1">
        <v>45057.459722222222</v>
      </c>
    </row>
    <row r="2910" spans="1:43" x14ac:dyDescent="0.35">
      <c r="A2910" t="s">
        <v>19189</v>
      </c>
      <c r="B2910" t="s">
        <v>19190</v>
      </c>
      <c r="C2910" t="s">
        <v>19191</v>
      </c>
      <c r="F2910" t="s">
        <v>19192</v>
      </c>
      <c r="H2910" t="s">
        <v>19193</v>
      </c>
      <c r="J2910" t="s">
        <v>8983</v>
      </c>
      <c r="P2910" t="s">
        <v>12926</v>
      </c>
      <c r="U2910" s="1">
        <v>44249</v>
      </c>
      <c r="V2910" s="1">
        <v>44249</v>
      </c>
      <c r="AC2910" t="s">
        <v>53</v>
      </c>
      <c r="AD2910">
        <v>2969570414</v>
      </c>
      <c r="AE2910" s="1">
        <v>40940.538888888892</v>
      </c>
      <c r="AG2910" t="s">
        <v>19194</v>
      </c>
      <c r="AH2910" t="s">
        <v>51</v>
      </c>
      <c r="AJ2910" t="s">
        <v>53</v>
      </c>
      <c r="AO2910" t="s">
        <v>8142</v>
      </c>
    </row>
    <row r="2911" spans="1:43" x14ac:dyDescent="0.35">
      <c r="A2911" t="s">
        <v>19195</v>
      </c>
      <c r="B2911" t="s">
        <v>19196</v>
      </c>
      <c r="C2911" t="s">
        <v>3813</v>
      </c>
      <c r="F2911" t="s">
        <v>19197</v>
      </c>
      <c r="H2911" t="s">
        <v>19198</v>
      </c>
      <c r="J2911" t="s">
        <v>2953</v>
      </c>
      <c r="K2911" t="s">
        <v>19199</v>
      </c>
      <c r="M2911" t="s">
        <v>1912</v>
      </c>
      <c r="N2911" t="s">
        <v>13685</v>
      </c>
      <c r="O2911" s="2" t="s">
        <v>19200</v>
      </c>
      <c r="P2911" t="s">
        <v>50</v>
      </c>
      <c r="U2911" s="1">
        <v>44249</v>
      </c>
      <c r="V2911" s="1">
        <v>44249</v>
      </c>
      <c r="AC2911" t="s">
        <v>53</v>
      </c>
      <c r="AD2911">
        <v>2969823183</v>
      </c>
      <c r="AE2911" s="1">
        <v>43312.453472222223</v>
      </c>
      <c r="AG2911" t="s">
        <v>19201</v>
      </c>
      <c r="AH2911" t="s">
        <v>51</v>
      </c>
      <c r="AJ2911" t="s">
        <v>53</v>
      </c>
      <c r="AO2911" t="s">
        <v>8142</v>
      </c>
    </row>
    <row r="2912" spans="1:43" x14ac:dyDescent="0.35">
      <c r="A2912" t="s">
        <v>19202</v>
      </c>
      <c r="B2912" t="s">
        <v>19203</v>
      </c>
      <c r="C2912" t="s">
        <v>3554</v>
      </c>
      <c r="F2912" t="s">
        <v>19204</v>
      </c>
      <c r="H2912" t="s">
        <v>19202</v>
      </c>
      <c r="J2912" t="s">
        <v>19205</v>
      </c>
      <c r="K2912" t="s">
        <v>19206</v>
      </c>
      <c r="M2912" t="s">
        <v>6882</v>
      </c>
      <c r="N2912" t="s">
        <v>65</v>
      </c>
      <c r="O2912">
        <v>80620</v>
      </c>
      <c r="P2912" t="s">
        <v>50</v>
      </c>
      <c r="U2912" s="1">
        <v>44249</v>
      </c>
      <c r="V2912" s="1">
        <v>44249</v>
      </c>
      <c r="W2912" s="1">
        <v>44249.666666666664</v>
      </c>
      <c r="X2912" s="1">
        <v>44249.666666666664</v>
      </c>
      <c r="AC2912" t="s">
        <v>53</v>
      </c>
      <c r="AD2912">
        <v>1000000001</v>
      </c>
      <c r="AE2912" s="1">
        <v>39973.351388888892</v>
      </c>
      <c r="AF2912" t="s">
        <v>3377</v>
      </c>
      <c r="AG2912" t="s">
        <v>19207</v>
      </c>
      <c r="AH2912" t="s">
        <v>51</v>
      </c>
      <c r="AJ2912" t="s">
        <v>53</v>
      </c>
      <c r="AL2912" t="s">
        <v>78</v>
      </c>
      <c r="AO2912" t="s">
        <v>5443</v>
      </c>
      <c r="AP2912" s="1">
        <v>44249.664583333331</v>
      </c>
    </row>
    <row r="2913" spans="1:43" x14ac:dyDescent="0.35">
      <c r="A2913" t="s">
        <v>19208</v>
      </c>
      <c r="B2913" t="s">
        <v>19209</v>
      </c>
      <c r="C2913" t="s">
        <v>1429</v>
      </c>
      <c r="F2913" t="s">
        <v>19210</v>
      </c>
      <c r="H2913" t="s">
        <v>19211</v>
      </c>
      <c r="I2913" t="s">
        <v>200</v>
      </c>
      <c r="J2913" t="s">
        <v>18015</v>
      </c>
      <c r="K2913" t="s">
        <v>19212</v>
      </c>
      <c r="M2913" t="s">
        <v>5323</v>
      </c>
      <c r="N2913" t="s">
        <v>608</v>
      </c>
      <c r="O2913">
        <v>80631</v>
      </c>
      <c r="P2913" t="s">
        <v>50</v>
      </c>
      <c r="U2913" s="1">
        <v>44249.42083333333</v>
      </c>
      <c r="V2913" s="1">
        <v>44249.42083333333</v>
      </c>
      <c r="W2913" s="1">
        <v>44249.424305555556</v>
      </c>
      <c r="X2913" s="1">
        <v>44249.424305555556</v>
      </c>
      <c r="AC2913" t="s">
        <v>51</v>
      </c>
      <c r="AD2913">
        <v>2969781752</v>
      </c>
      <c r="AE2913" s="1">
        <v>43164.427777777775</v>
      </c>
      <c r="AF2913" t="s">
        <v>18018</v>
      </c>
      <c r="AG2913" t="s">
        <v>19213</v>
      </c>
      <c r="AH2913" t="s">
        <v>53</v>
      </c>
      <c r="AJ2913" t="s">
        <v>53</v>
      </c>
      <c r="AK2913" t="s">
        <v>19214</v>
      </c>
      <c r="AL2913" t="s">
        <v>78</v>
      </c>
      <c r="AO2913" t="s">
        <v>54</v>
      </c>
      <c r="AP2913" s="1">
        <v>44494.696527777778</v>
      </c>
    </row>
    <row r="2914" spans="1:43" x14ac:dyDescent="0.35">
      <c r="A2914" t="s">
        <v>19215</v>
      </c>
      <c r="B2914" t="s">
        <v>677</v>
      </c>
      <c r="C2914" t="s">
        <v>19216</v>
      </c>
      <c r="F2914" t="s">
        <v>19217</v>
      </c>
      <c r="H2914" t="s">
        <v>19218</v>
      </c>
      <c r="I2914" t="s">
        <v>780</v>
      </c>
      <c r="J2914" t="s">
        <v>2953</v>
      </c>
      <c r="K2914" t="s">
        <v>13668</v>
      </c>
      <c r="M2914" t="s">
        <v>13669</v>
      </c>
      <c r="N2914" t="s">
        <v>13670</v>
      </c>
      <c r="O2914">
        <v>6300</v>
      </c>
      <c r="P2914" t="s">
        <v>50</v>
      </c>
      <c r="U2914" s="1">
        <v>44249.729166666664</v>
      </c>
      <c r="V2914" s="1">
        <v>44249.729166666664</v>
      </c>
      <c r="W2914" s="1">
        <v>44250.526388888888</v>
      </c>
      <c r="X2914" s="1">
        <v>44250.526388888888</v>
      </c>
      <c r="AC2914" t="s">
        <v>53</v>
      </c>
      <c r="AD2914">
        <v>2969823183</v>
      </c>
      <c r="AE2914" s="1">
        <v>43312.453472222223</v>
      </c>
      <c r="AF2914" t="s">
        <v>3067</v>
      </c>
      <c r="AG2914" t="s">
        <v>19219</v>
      </c>
      <c r="AH2914" t="s">
        <v>53</v>
      </c>
      <c r="AJ2914" t="s">
        <v>53</v>
      </c>
      <c r="AL2914" t="s">
        <v>78</v>
      </c>
      <c r="AO2914" t="s">
        <v>54</v>
      </c>
      <c r="AP2914" s="1">
        <v>45428.464583333334</v>
      </c>
    </row>
    <row r="2915" spans="1:43" x14ac:dyDescent="0.35">
      <c r="A2915" t="s">
        <v>19220</v>
      </c>
      <c r="B2915" t="s">
        <v>19221</v>
      </c>
      <c r="C2915" t="s">
        <v>19222</v>
      </c>
      <c r="F2915" t="s">
        <v>19223</v>
      </c>
      <c r="H2915" t="s">
        <v>19220</v>
      </c>
      <c r="J2915" t="s">
        <v>8983</v>
      </c>
      <c r="P2915" t="s">
        <v>5151</v>
      </c>
      <c r="U2915" s="1">
        <v>44250</v>
      </c>
      <c r="V2915" s="1">
        <v>44250</v>
      </c>
      <c r="AC2915" t="s">
        <v>53</v>
      </c>
      <c r="AD2915">
        <v>2969570414</v>
      </c>
      <c r="AE2915" s="1">
        <v>40940.538888888892</v>
      </c>
      <c r="AG2915" t="s">
        <v>19224</v>
      </c>
      <c r="AH2915" t="s">
        <v>51</v>
      </c>
      <c r="AJ2915" t="s">
        <v>53</v>
      </c>
      <c r="AO2915" t="s">
        <v>8142</v>
      </c>
    </row>
    <row r="2916" spans="1:43" x14ac:dyDescent="0.35">
      <c r="A2916" t="s">
        <v>19225</v>
      </c>
      <c r="B2916" t="s">
        <v>19226</v>
      </c>
      <c r="C2916" t="s">
        <v>19227</v>
      </c>
      <c r="F2916" t="s">
        <v>19223</v>
      </c>
      <c r="H2916" t="s">
        <v>19225</v>
      </c>
      <c r="J2916" t="s">
        <v>8983</v>
      </c>
      <c r="K2916" t="s">
        <v>15992</v>
      </c>
      <c r="M2916" t="s">
        <v>15993</v>
      </c>
      <c r="N2916" t="s">
        <v>15994</v>
      </c>
      <c r="O2916">
        <v>4070210</v>
      </c>
      <c r="P2916" t="s">
        <v>5151</v>
      </c>
      <c r="U2916" s="1">
        <v>44250</v>
      </c>
      <c r="V2916" s="1">
        <v>44250</v>
      </c>
      <c r="AC2916" t="s">
        <v>53</v>
      </c>
      <c r="AD2916">
        <v>2969570414</v>
      </c>
      <c r="AE2916" s="1">
        <v>40940.538888888892</v>
      </c>
      <c r="AG2916" t="s">
        <v>19228</v>
      </c>
      <c r="AH2916" t="s">
        <v>51</v>
      </c>
      <c r="AJ2916" t="s">
        <v>53</v>
      </c>
      <c r="AO2916" t="s">
        <v>8142</v>
      </c>
    </row>
    <row r="2917" spans="1:43" x14ac:dyDescent="0.35">
      <c r="A2917" t="s">
        <v>19229</v>
      </c>
      <c r="B2917" t="s">
        <v>19230</v>
      </c>
      <c r="C2917" t="s">
        <v>19231</v>
      </c>
      <c r="F2917" t="s">
        <v>19223</v>
      </c>
      <c r="H2917" t="s">
        <v>19229</v>
      </c>
      <c r="J2917" t="s">
        <v>8983</v>
      </c>
      <c r="P2917" t="s">
        <v>5151</v>
      </c>
      <c r="U2917" s="1">
        <v>44250</v>
      </c>
      <c r="V2917" s="1">
        <v>44250</v>
      </c>
      <c r="AC2917" t="s">
        <v>53</v>
      </c>
      <c r="AD2917">
        <v>2969570414</v>
      </c>
      <c r="AE2917" s="1">
        <v>40940.538888888892</v>
      </c>
      <c r="AG2917" t="s">
        <v>19232</v>
      </c>
      <c r="AH2917" t="s">
        <v>51</v>
      </c>
      <c r="AJ2917" t="s">
        <v>53</v>
      </c>
      <c r="AO2917" t="s">
        <v>8142</v>
      </c>
    </row>
    <row r="2918" spans="1:43" x14ac:dyDescent="0.35">
      <c r="A2918" t="s">
        <v>19233</v>
      </c>
      <c r="B2918" t="s">
        <v>19234</v>
      </c>
      <c r="C2918" t="s">
        <v>19235</v>
      </c>
      <c r="F2918" t="s">
        <v>19223</v>
      </c>
      <c r="H2918" t="s">
        <v>19236</v>
      </c>
      <c r="J2918" t="s">
        <v>8983</v>
      </c>
      <c r="P2918" t="s">
        <v>5151</v>
      </c>
      <c r="U2918" s="1">
        <v>44250</v>
      </c>
      <c r="V2918" s="1">
        <v>44250</v>
      </c>
      <c r="AC2918" t="s">
        <v>53</v>
      </c>
      <c r="AD2918">
        <v>2969570414</v>
      </c>
      <c r="AE2918" s="1">
        <v>40940.538888888892</v>
      </c>
      <c r="AG2918" t="s">
        <v>19237</v>
      </c>
      <c r="AH2918" t="s">
        <v>51</v>
      </c>
      <c r="AJ2918" t="s">
        <v>53</v>
      </c>
      <c r="AO2918" t="s">
        <v>8142</v>
      </c>
    </row>
    <row r="2919" spans="1:43" x14ac:dyDescent="0.35">
      <c r="A2919" t="s">
        <v>19238</v>
      </c>
      <c r="B2919" t="s">
        <v>7432</v>
      </c>
      <c r="C2919" t="s">
        <v>3371</v>
      </c>
      <c r="F2919">
        <v>13038017521</v>
      </c>
      <c r="H2919" t="s">
        <v>19239</v>
      </c>
      <c r="J2919" t="s">
        <v>19240</v>
      </c>
      <c r="N2919" t="s">
        <v>287</v>
      </c>
      <c r="O2919">
        <v>80109</v>
      </c>
      <c r="P2919" t="s">
        <v>50</v>
      </c>
      <c r="U2919" s="1">
        <v>44250</v>
      </c>
      <c r="V2919" s="1">
        <v>44250</v>
      </c>
      <c r="W2919" s="1">
        <v>44250.598611111112</v>
      </c>
      <c r="X2919" s="1">
        <v>44250.598611111112</v>
      </c>
      <c r="AC2919" t="s">
        <v>53</v>
      </c>
      <c r="AD2919">
        <v>2969863354</v>
      </c>
      <c r="AE2919" s="1">
        <v>43465.368750000001</v>
      </c>
      <c r="AF2919" t="s">
        <v>19241</v>
      </c>
      <c r="AG2919" t="s">
        <v>19242</v>
      </c>
      <c r="AH2919" t="s">
        <v>51</v>
      </c>
      <c r="AJ2919" t="s">
        <v>53</v>
      </c>
      <c r="AL2919" t="s">
        <v>78</v>
      </c>
      <c r="AO2919" t="s">
        <v>8142</v>
      </c>
    </row>
    <row r="2920" spans="1:43" x14ac:dyDescent="0.35">
      <c r="A2920" t="s">
        <v>19243</v>
      </c>
      <c r="B2920" t="s">
        <v>19244</v>
      </c>
      <c r="C2920" t="s">
        <v>218</v>
      </c>
      <c r="F2920" t="s">
        <v>19245</v>
      </c>
      <c r="H2920" t="s">
        <v>19243</v>
      </c>
      <c r="J2920" t="s">
        <v>19246</v>
      </c>
      <c r="K2920" t="s">
        <v>19247</v>
      </c>
      <c r="M2920" t="s">
        <v>8491</v>
      </c>
      <c r="N2920" t="s">
        <v>798</v>
      </c>
      <c r="O2920" t="s">
        <v>19248</v>
      </c>
      <c r="P2920" t="s">
        <v>50</v>
      </c>
      <c r="U2920" s="1">
        <v>44250</v>
      </c>
      <c r="V2920" s="1">
        <v>44250</v>
      </c>
      <c r="W2920" s="1">
        <v>44250.487500000003</v>
      </c>
      <c r="X2920" s="1">
        <v>44250.487500000003</v>
      </c>
      <c r="AC2920" t="s">
        <v>53</v>
      </c>
      <c r="AD2920">
        <v>2969879717</v>
      </c>
      <c r="AE2920" s="1">
        <v>43565.406944444447</v>
      </c>
      <c r="AF2920" t="s">
        <v>19249</v>
      </c>
      <c r="AG2920" t="s">
        <v>19250</v>
      </c>
      <c r="AH2920" t="s">
        <v>51</v>
      </c>
      <c r="AJ2920" t="s">
        <v>53</v>
      </c>
      <c r="AL2920" t="s">
        <v>78</v>
      </c>
      <c r="AO2920" t="s">
        <v>5443</v>
      </c>
      <c r="AP2920" s="1">
        <v>45391.724305555559</v>
      </c>
      <c r="AQ2920" s="1">
        <v>45379.65</v>
      </c>
    </row>
    <row r="2921" spans="1:43" x14ac:dyDescent="0.35">
      <c r="A2921" t="s">
        <v>19251</v>
      </c>
      <c r="B2921" t="s">
        <v>19252</v>
      </c>
      <c r="C2921" t="s">
        <v>443</v>
      </c>
      <c r="F2921">
        <v>19703894484</v>
      </c>
      <c r="H2921" t="s">
        <v>19253</v>
      </c>
      <c r="J2921" t="s">
        <v>19254</v>
      </c>
      <c r="N2921" t="s">
        <v>287</v>
      </c>
      <c r="O2921">
        <v>81132</v>
      </c>
      <c r="P2921" t="s">
        <v>50</v>
      </c>
      <c r="U2921" s="1">
        <v>44250</v>
      </c>
      <c r="V2921" s="1">
        <v>44250</v>
      </c>
      <c r="W2921" s="1">
        <v>44250.828472222223</v>
      </c>
      <c r="X2921" s="1">
        <v>44250.828472222223</v>
      </c>
      <c r="AC2921" t="s">
        <v>53</v>
      </c>
      <c r="AD2921">
        <v>1000000001</v>
      </c>
      <c r="AE2921" s="1">
        <v>39973.351388888892</v>
      </c>
      <c r="AF2921" t="s">
        <v>3377</v>
      </c>
      <c r="AG2921" t="s">
        <v>19255</v>
      </c>
      <c r="AH2921" t="s">
        <v>51</v>
      </c>
      <c r="AJ2921" t="s">
        <v>53</v>
      </c>
      <c r="AL2921" t="s">
        <v>78</v>
      </c>
      <c r="AO2921" t="s">
        <v>8142</v>
      </c>
      <c r="AP2921" s="1">
        <v>44494.661805555559</v>
      </c>
    </row>
    <row r="2922" spans="1:43" x14ac:dyDescent="0.35">
      <c r="A2922" t="s">
        <v>19256</v>
      </c>
      <c r="B2922" t="s">
        <v>19257</v>
      </c>
      <c r="C2922" t="s">
        <v>1732</v>
      </c>
      <c r="F2922" t="s">
        <v>19258</v>
      </c>
      <c r="H2922" t="s">
        <v>19256</v>
      </c>
      <c r="J2922" t="s">
        <v>19259</v>
      </c>
      <c r="K2922" t="s">
        <v>19260</v>
      </c>
      <c r="M2922" t="s">
        <v>7488</v>
      </c>
      <c r="N2922" t="s">
        <v>3849</v>
      </c>
      <c r="O2922">
        <v>61485</v>
      </c>
      <c r="P2922" t="s">
        <v>50</v>
      </c>
      <c r="U2922" s="1">
        <v>44250</v>
      </c>
      <c r="V2922" s="1">
        <v>44250</v>
      </c>
      <c r="W2922" s="1">
        <v>44250.662499999999</v>
      </c>
      <c r="X2922" s="1">
        <v>44250.662499999999</v>
      </c>
      <c r="AC2922" t="s">
        <v>53</v>
      </c>
      <c r="AD2922">
        <v>2974047673</v>
      </c>
      <c r="AE2922" s="1">
        <v>45306.643750000003</v>
      </c>
      <c r="AG2922" t="s">
        <v>19261</v>
      </c>
      <c r="AH2922" t="s">
        <v>51</v>
      </c>
      <c r="AJ2922" t="s">
        <v>53</v>
      </c>
      <c r="AL2922" t="s">
        <v>78</v>
      </c>
      <c r="AO2922" t="s">
        <v>8142</v>
      </c>
    </row>
    <row r="2923" spans="1:43" x14ac:dyDescent="0.35">
      <c r="A2923" t="s">
        <v>19262</v>
      </c>
      <c r="B2923" t="s">
        <v>1210</v>
      </c>
      <c r="C2923" t="s">
        <v>5954</v>
      </c>
      <c r="H2923" t="s">
        <v>19263</v>
      </c>
      <c r="J2923" t="s">
        <v>2028</v>
      </c>
      <c r="K2923" t="s">
        <v>2029</v>
      </c>
      <c r="L2923" t="s">
        <v>2030</v>
      </c>
      <c r="M2923" t="s">
        <v>1307</v>
      </c>
      <c r="N2923" t="s">
        <v>264</v>
      </c>
      <c r="O2923">
        <v>77380</v>
      </c>
      <c r="P2923" t="s">
        <v>50</v>
      </c>
      <c r="U2923" s="1">
        <v>44250</v>
      </c>
      <c r="V2923" s="1">
        <v>44250</v>
      </c>
      <c r="AC2923" t="s">
        <v>53</v>
      </c>
      <c r="AD2923">
        <v>2969532847</v>
      </c>
      <c r="AE2923" s="1">
        <v>39580.404166666667</v>
      </c>
      <c r="AG2923" t="s">
        <v>19264</v>
      </c>
      <c r="AH2923" t="s">
        <v>51</v>
      </c>
      <c r="AJ2923" t="s">
        <v>53</v>
      </c>
      <c r="AO2923" t="s">
        <v>8142</v>
      </c>
    </row>
    <row r="2924" spans="1:43" x14ac:dyDescent="0.35">
      <c r="A2924" t="s">
        <v>19265</v>
      </c>
      <c r="B2924" t="s">
        <v>19266</v>
      </c>
      <c r="C2924" t="s">
        <v>2016</v>
      </c>
      <c r="F2924">
        <f>1715-415-4374</f>
        <v>-3074</v>
      </c>
      <c r="H2924" t="s">
        <v>19265</v>
      </c>
      <c r="J2924" t="s">
        <v>465</v>
      </c>
      <c r="N2924" t="s">
        <v>19267</v>
      </c>
      <c r="O2924">
        <v>54895</v>
      </c>
      <c r="P2924" t="s">
        <v>50</v>
      </c>
      <c r="U2924" s="1">
        <v>44250</v>
      </c>
      <c r="V2924" s="1">
        <v>44250</v>
      </c>
      <c r="AC2924" t="s">
        <v>53</v>
      </c>
      <c r="AD2924">
        <v>2969543968</v>
      </c>
      <c r="AE2924" s="1">
        <v>40032.470138888886</v>
      </c>
      <c r="AG2924" t="s">
        <v>19268</v>
      </c>
      <c r="AH2924" t="s">
        <v>51</v>
      </c>
      <c r="AJ2924" t="s">
        <v>53</v>
      </c>
      <c r="AO2924" t="s">
        <v>8142</v>
      </c>
    </row>
    <row r="2925" spans="1:43" x14ac:dyDescent="0.35">
      <c r="A2925" t="s">
        <v>19269</v>
      </c>
      <c r="B2925" t="s">
        <v>19270</v>
      </c>
      <c r="C2925" t="s">
        <v>3305</v>
      </c>
      <c r="F2925" t="s">
        <v>19271</v>
      </c>
      <c r="H2925" t="s">
        <v>9603</v>
      </c>
      <c r="I2925" t="s">
        <v>179</v>
      </c>
      <c r="J2925" t="s">
        <v>2728</v>
      </c>
      <c r="K2925" t="s">
        <v>9604</v>
      </c>
      <c r="M2925" t="s">
        <v>8958</v>
      </c>
      <c r="N2925" t="s">
        <v>213</v>
      </c>
      <c r="O2925">
        <v>80504</v>
      </c>
      <c r="P2925" t="s">
        <v>50</v>
      </c>
      <c r="U2925" s="1">
        <v>44250.525000000001</v>
      </c>
      <c r="V2925" s="1">
        <v>44250.525000000001</v>
      </c>
      <c r="W2925" s="1">
        <v>44250.527083333334</v>
      </c>
      <c r="X2925" s="1">
        <v>44250.527083333334</v>
      </c>
      <c r="AC2925" t="s">
        <v>53</v>
      </c>
      <c r="AD2925">
        <v>2969581629</v>
      </c>
      <c r="AE2925" s="1">
        <v>41218.44027777778</v>
      </c>
      <c r="AF2925" t="s">
        <v>2730</v>
      </c>
      <c r="AG2925" t="s">
        <v>19272</v>
      </c>
      <c r="AH2925" t="s">
        <v>53</v>
      </c>
      <c r="AJ2925" t="s">
        <v>53</v>
      </c>
      <c r="AK2925" t="s">
        <v>8166</v>
      </c>
      <c r="AL2925" t="s">
        <v>78</v>
      </c>
      <c r="AO2925" t="s">
        <v>54</v>
      </c>
      <c r="AP2925" s="1">
        <v>45475.777083333334</v>
      </c>
      <c r="AQ2925" s="1">
        <v>45475.779861111114</v>
      </c>
    </row>
    <row r="2926" spans="1:43" x14ac:dyDescent="0.35">
      <c r="A2926" t="s">
        <v>19273</v>
      </c>
      <c r="B2926" t="s">
        <v>19274</v>
      </c>
      <c r="C2926" t="s">
        <v>383</v>
      </c>
      <c r="F2926">
        <v>9707753737</v>
      </c>
      <c r="H2926" t="s">
        <v>19273</v>
      </c>
      <c r="J2926" t="s">
        <v>19275</v>
      </c>
      <c r="K2926" t="s">
        <v>19276</v>
      </c>
      <c r="M2926" t="s">
        <v>3225</v>
      </c>
      <c r="N2926" t="s">
        <v>65</v>
      </c>
      <c r="O2926">
        <v>80537</v>
      </c>
      <c r="P2926" t="s">
        <v>50</v>
      </c>
      <c r="U2926" s="1">
        <v>44251</v>
      </c>
      <c r="V2926" s="1">
        <v>44251</v>
      </c>
      <c r="W2926" s="1">
        <v>44251.415277777778</v>
      </c>
      <c r="X2926" s="1">
        <v>44251.415277777778</v>
      </c>
      <c r="AC2926" t="s">
        <v>53</v>
      </c>
      <c r="AD2926">
        <v>2970046161</v>
      </c>
      <c r="AE2926" s="1">
        <v>44251.715277777781</v>
      </c>
      <c r="AF2926" t="s">
        <v>19277</v>
      </c>
      <c r="AG2926" t="s">
        <v>19278</v>
      </c>
      <c r="AH2926" t="s">
        <v>51</v>
      </c>
      <c r="AJ2926" t="s">
        <v>53</v>
      </c>
      <c r="AL2926" t="s">
        <v>68</v>
      </c>
      <c r="AO2926" t="s">
        <v>5443</v>
      </c>
      <c r="AP2926" s="1">
        <v>45383.456944444442</v>
      </c>
      <c r="AQ2926" s="1">
        <v>44991.758333333331</v>
      </c>
    </row>
    <row r="2927" spans="1:43" x14ac:dyDescent="0.35">
      <c r="A2927" t="s">
        <v>19279</v>
      </c>
      <c r="B2927" t="s">
        <v>19280</v>
      </c>
      <c r="C2927" t="s">
        <v>16439</v>
      </c>
      <c r="F2927" t="s">
        <v>19281</v>
      </c>
      <c r="H2927" t="s">
        <v>19279</v>
      </c>
      <c r="J2927" t="s">
        <v>19282</v>
      </c>
      <c r="N2927" t="s">
        <v>287</v>
      </c>
      <c r="O2927">
        <v>80602</v>
      </c>
      <c r="P2927" t="s">
        <v>50</v>
      </c>
      <c r="U2927" s="1">
        <v>44251</v>
      </c>
      <c r="V2927" s="1">
        <v>44251</v>
      </c>
      <c r="W2927" s="1">
        <v>44251.572222222225</v>
      </c>
      <c r="X2927" s="1">
        <v>44251.572222222225</v>
      </c>
      <c r="AC2927" t="s">
        <v>53</v>
      </c>
      <c r="AD2927">
        <v>2970046150</v>
      </c>
      <c r="AE2927" s="1">
        <v>44251.657638888886</v>
      </c>
      <c r="AF2927" t="s">
        <v>19283</v>
      </c>
      <c r="AG2927" t="s">
        <v>19284</v>
      </c>
      <c r="AH2927" t="s">
        <v>51</v>
      </c>
      <c r="AJ2927" t="s">
        <v>53</v>
      </c>
      <c r="AL2927" t="s">
        <v>78</v>
      </c>
      <c r="AO2927" t="s">
        <v>8142</v>
      </c>
      <c r="AP2927" s="1">
        <v>44299.28125</v>
      </c>
    </row>
    <row r="2928" spans="1:43" x14ac:dyDescent="0.35">
      <c r="A2928" t="s">
        <v>19285</v>
      </c>
      <c r="B2928" t="s">
        <v>775</v>
      </c>
      <c r="C2928" t="s">
        <v>3475</v>
      </c>
      <c r="F2928" t="s">
        <v>19286</v>
      </c>
      <c r="H2928" t="s">
        <v>19287</v>
      </c>
      <c r="I2928" t="s">
        <v>1368</v>
      </c>
      <c r="K2928" t="s">
        <v>19288</v>
      </c>
      <c r="M2928" t="s">
        <v>5866</v>
      </c>
      <c r="N2928" t="s">
        <v>287</v>
      </c>
      <c r="O2928">
        <v>80534</v>
      </c>
      <c r="P2928" t="s">
        <v>50</v>
      </c>
      <c r="U2928" s="1">
        <v>44251.657638888886</v>
      </c>
      <c r="V2928" s="1">
        <v>44251.657638888886</v>
      </c>
      <c r="AC2928" t="s">
        <v>53</v>
      </c>
      <c r="AG2928" t="s">
        <v>19289</v>
      </c>
      <c r="AH2928" t="s">
        <v>53</v>
      </c>
      <c r="AJ2928" t="s">
        <v>53</v>
      </c>
      <c r="AK2928" t="s">
        <v>8166</v>
      </c>
      <c r="AL2928" t="s">
        <v>78</v>
      </c>
      <c r="AO2928" t="s">
        <v>54</v>
      </c>
    </row>
    <row r="2929" spans="1:43" x14ac:dyDescent="0.35">
      <c r="A2929" t="s">
        <v>19290</v>
      </c>
      <c r="B2929" t="s">
        <v>9714</v>
      </c>
      <c r="C2929" t="s">
        <v>4272</v>
      </c>
      <c r="F2929" t="s">
        <v>19291</v>
      </c>
      <c r="H2929" t="s">
        <v>9715</v>
      </c>
      <c r="I2929" t="s">
        <v>101</v>
      </c>
      <c r="J2929" t="s">
        <v>4001</v>
      </c>
      <c r="K2929" t="s">
        <v>19292</v>
      </c>
      <c r="M2929" t="s">
        <v>3234</v>
      </c>
      <c r="N2929" t="s">
        <v>398</v>
      </c>
      <c r="O2929">
        <v>88210</v>
      </c>
      <c r="P2929" t="s">
        <v>50</v>
      </c>
      <c r="U2929" s="1">
        <v>44251.700694444444</v>
      </c>
      <c r="V2929" s="1">
        <v>44251.700694444444</v>
      </c>
      <c r="W2929" s="1">
        <v>44251.709027777775</v>
      </c>
      <c r="X2929" s="1">
        <v>44251.709027777775</v>
      </c>
      <c r="AC2929" t="s">
        <v>53</v>
      </c>
      <c r="AD2929">
        <v>2969512497</v>
      </c>
      <c r="AE2929" s="1">
        <v>38481.407638888886</v>
      </c>
      <c r="AF2929" t="s">
        <v>4005</v>
      </c>
      <c r="AG2929" t="s">
        <v>19293</v>
      </c>
      <c r="AH2929" t="s">
        <v>53</v>
      </c>
      <c r="AJ2929" t="s">
        <v>53</v>
      </c>
      <c r="AK2929" t="s">
        <v>19294</v>
      </c>
      <c r="AL2929" t="s">
        <v>78</v>
      </c>
      <c r="AO2929" t="s">
        <v>54</v>
      </c>
    </row>
    <row r="2930" spans="1:43" x14ac:dyDescent="0.35">
      <c r="A2930" t="s">
        <v>19295</v>
      </c>
      <c r="B2930" t="s">
        <v>19296</v>
      </c>
      <c r="C2930" t="s">
        <v>19297</v>
      </c>
      <c r="H2930" t="s">
        <v>19298</v>
      </c>
      <c r="J2930" t="s">
        <v>2859</v>
      </c>
      <c r="P2930" t="s">
        <v>50</v>
      </c>
      <c r="U2930" s="1">
        <v>44252</v>
      </c>
      <c r="V2930" s="1">
        <v>44252</v>
      </c>
      <c r="W2930" s="1">
        <v>44252.414583333331</v>
      </c>
      <c r="X2930" s="1">
        <v>44252.414583333331</v>
      </c>
      <c r="AC2930" t="s">
        <v>53</v>
      </c>
      <c r="AD2930">
        <v>2969480024</v>
      </c>
      <c r="AE2930" s="1">
        <v>37427</v>
      </c>
      <c r="AF2930" t="s">
        <v>134</v>
      </c>
      <c r="AG2930" t="s">
        <v>19299</v>
      </c>
      <c r="AH2930" t="s">
        <v>51</v>
      </c>
      <c r="AJ2930" t="s">
        <v>53</v>
      </c>
      <c r="AL2930" t="s">
        <v>78</v>
      </c>
      <c r="AO2930" t="s">
        <v>5443</v>
      </c>
      <c r="AP2930" s="1">
        <v>44958.534722222219</v>
      </c>
      <c r="AQ2930" s="1">
        <v>44958.536111111112</v>
      </c>
    </row>
    <row r="2931" spans="1:43" x14ac:dyDescent="0.35">
      <c r="A2931" t="s">
        <v>19300</v>
      </c>
      <c r="B2931" t="s">
        <v>7273</v>
      </c>
      <c r="C2931" t="s">
        <v>894</v>
      </c>
      <c r="F2931">
        <v>17192076912</v>
      </c>
      <c r="H2931" t="s">
        <v>19300</v>
      </c>
      <c r="P2931" t="s">
        <v>50</v>
      </c>
      <c r="U2931" s="1">
        <v>44252</v>
      </c>
      <c r="V2931" s="1">
        <v>44252</v>
      </c>
      <c r="AC2931" t="s">
        <v>53</v>
      </c>
      <c r="AG2931" t="s">
        <v>19301</v>
      </c>
      <c r="AH2931" t="s">
        <v>51</v>
      </c>
      <c r="AJ2931" t="s">
        <v>53</v>
      </c>
      <c r="AL2931" t="s">
        <v>78</v>
      </c>
      <c r="AO2931" t="s">
        <v>8142</v>
      </c>
    </row>
    <row r="2932" spans="1:43" x14ac:dyDescent="0.35">
      <c r="A2932" t="s">
        <v>19302</v>
      </c>
      <c r="B2932" t="s">
        <v>19303</v>
      </c>
      <c r="C2932" t="s">
        <v>10388</v>
      </c>
      <c r="F2932" t="s">
        <v>19304</v>
      </c>
      <c r="H2932" t="s">
        <v>19305</v>
      </c>
      <c r="I2932" t="s">
        <v>464</v>
      </c>
      <c r="J2932" t="s">
        <v>6387</v>
      </c>
      <c r="K2932" t="s">
        <v>19306</v>
      </c>
      <c r="M2932" t="s">
        <v>19307</v>
      </c>
      <c r="N2932" t="s">
        <v>3849</v>
      </c>
      <c r="O2932">
        <v>61764</v>
      </c>
      <c r="P2932" t="s">
        <v>50</v>
      </c>
      <c r="U2932" s="1">
        <v>44252</v>
      </c>
      <c r="V2932" s="1">
        <v>44252</v>
      </c>
      <c r="AC2932" t="s">
        <v>53</v>
      </c>
      <c r="AD2932">
        <v>2969484892</v>
      </c>
      <c r="AE2932" s="1">
        <v>37756</v>
      </c>
      <c r="AG2932" t="s">
        <v>19308</v>
      </c>
      <c r="AH2932" t="s">
        <v>51</v>
      </c>
      <c r="AJ2932" t="s">
        <v>53</v>
      </c>
      <c r="AO2932" t="s">
        <v>8142</v>
      </c>
    </row>
    <row r="2933" spans="1:43" x14ac:dyDescent="0.35">
      <c r="A2933" t="s">
        <v>19309</v>
      </c>
      <c r="B2933" t="s">
        <v>19310</v>
      </c>
      <c r="C2933" t="s">
        <v>16715</v>
      </c>
      <c r="F2933" t="s">
        <v>19311</v>
      </c>
      <c r="H2933" t="s">
        <v>19312</v>
      </c>
      <c r="I2933" t="s">
        <v>394</v>
      </c>
      <c r="J2933" t="s">
        <v>19313</v>
      </c>
      <c r="K2933" t="s">
        <v>19314</v>
      </c>
      <c r="M2933" t="s">
        <v>129</v>
      </c>
      <c r="N2933" t="s">
        <v>287</v>
      </c>
      <c r="O2933">
        <v>81001</v>
      </c>
      <c r="P2933" t="s">
        <v>50</v>
      </c>
      <c r="U2933" s="1">
        <v>44252.529166666667</v>
      </c>
      <c r="V2933" s="1">
        <v>44252.529166666667</v>
      </c>
      <c r="W2933" s="1">
        <v>44252.713194444441</v>
      </c>
      <c r="X2933" s="1">
        <v>44252.713194444441</v>
      </c>
      <c r="AC2933" t="s">
        <v>53</v>
      </c>
      <c r="AD2933">
        <v>2969476491</v>
      </c>
      <c r="AE2933" s="1">
        <v>37223</v>
      </c>
      <c r="AF2933" t="s">
        <v>19315</v>
      </c>
      <c r="AG2933" t="s">
        <v>19316</v>
      </c>
      <c r="AH2933" t="s">
        <v>53</v>
      </c>
      <c r="AJ2933" t="s">
        <v>53</v>
      </c>
      <c r="AK2933" t="s">
        <v>2497</v>
      </c>
      <c r="AL2933" t="s">
        <v>78</v>
      </c>
      <c r="AO2933" t="s">
        <v>54</v>
      </c>
      <c r="AP2933" s="1">
        <v>44888.489583333336</v>
      </c>
    </row>
    <row r="2934" spans="1:43" x14ac:dyDescent="0.35">
      <c r="A2934" t="s">
        <v>19317</v>
      </c>
      <c r="B2934" t="s">
        <v>19318</v>
      </c>
      <c r="C2934" t="s">
        <v>587</v>
      </c>
      <c r="D2934" t="s">
        <v>803</v>
      </c>
      <c r="F2934" t="s">
        <v>19319</v>
      </c>
      <c r="G2934">
        <v>3098255349</v>
      </c>
      <c r="H2934" t="s">
        <v>19320</v>
      </c>
      <c r="I2934" t="s">
        <v>169</v>
      </c>
      <c r="J2934" t="s">
        <v>2953</v>
      </c>
      <c r="K2934" t="s">
        <v>19321</v>
      </c>
      <c r="M2934" t="s">
        <v>1201</v>
      </c>
      <c r="N2934" t="s">
        <v>13685</v>
      </c>
      <c r="O2934" s="2" t="s">
        <v>19322</v>
      </c>
      <c r="P2934" t="s">
        <v>50</v>
      </c>
      <c r="U2934" s="1">
        <v>44253</v>
      </c>
      <c r="V2934" s="1">
        <v>44253</v>
      </c>
      <c r="AC2934" t="s">
        <v>53</v>
      </c>
      <c r="AD2934">
        <v>2969823183</v>
      </c>
      <c r="AE2934" s="1">
        <v>43312.453472222223</v>
      </c>
      <c r="AG2934" t="s">
        <v>19323</v>
      </c>
      <c r="AH2934" t="s">
        <v>51</v>
      </c>
      <c r="AJ2934" t="s">
        <v>53</v>
      </c>
      <c r="AO2934" t="s">
        <v>8142</v>
      </c>
    </row>
    <row r="2935" spans="1:43" x14ac:dyDescent="0.35">
      <c r="A2935" t="s">
        <v>19324</v>
      </c>
      <c r="B2935" t="s">
        <v>19325</v>
      </c>
      <c r="C2935" t="s">
        <v>5318</v>
      </c>
      <c r="F2935" t="s">
        <v>19326</v>
      </c>
      <c r="H2935" t="s">
        <v>19324</v>
      </c>
      <c r="J2935" t="s">
        <v>19327</v>
      </c>
      <c r="K2935" t="s">
        <v>19328</v>
      </c>
      <c r="M2935" t="s">
        <v>1296</v>
      </c>
      <c r="N2935" t="s">
        <v>253</v>
      </c>
      <c r="O2935">
        <v>88220</v>
      </c>
      <c r="P2935" t="s">
        <v>50</v>
      </c>
      <c r="U2935" s="1">
        <v>44253</v>
      </c>
      <c r="V2935" s="1">
        <v>44253</v>
      </c>
      <c r="W2935" s="1">
        <v>44253.37777777778</v>
      </c>
      <c r="X2935" s="1">
        <v>44253.37777777778</v>
      </c>
      <c r="AC2935" t="s">
        <v>53</v>
      </c>
      <c r="AD2935">
        <v>2970046989</v>
      </c>
      <c r="AE2935" s="1">
        <v>44253.538194444445</v>
      </c>
      <c r="AF2935" t="s">
        <v>19329</v>
      </c>
      <c r="AG2935" t="s">
        <v>19330</v>
      </c>
      <c r="AH2935" t="s">
        <v>51</v>
      </c>
      <c r="AJ2935" t="s">
        <v>53</v>
      </c>
      <c r="AL2935" t="s">
        <v>78</v>
      </c>
      <c r="AO2935" t="s">
        <v>5443</v>
      </c>
      <c r="AP2935" s="1">
        <v>44294.526388888888</v>
      </c>
    </row>
    <row r="2936" spans="1:43" x14ac:dyDescent="0.35">
      <c r="A2936" t="s">
        <v>16015</v>
      </c>
      <c r="B2936" t="s">
        <v>16012</v>
      </c>
      <c r="C2936" t="s">
        <v>16013</v>
      </c>
      <c r="F2936" t="s">
        <v>19331</v>
      </c>
      <c r="H2936" t="s">
        <v>16015</v>
      </c>
      <c r="J2936" t="s">
        <v>5516</v>
      </c>
      <c r="P2936" t="s">
        <v>50</v>
      </c>
      <c r="U2936" s="1">
        <v>44253</v>
      </c>
      <c r="V2936" s="1">
        <v>44253</v>
      </c>
      <c r="W2936" s="1">
        <v>44253.54791666667</v>
      </c>
      <c r="X2936" s="1">
        <v>44253.54791666667</v>
      </c>
      <c r="AC2936" t="s">
        <v>53</v>
      </c>
      <c r="AD2936">
        <v>2969634929</v>
      </c>
      <c r="AE2936" s="1">
        <v>41799.665972222225</v>
      </c>
      <c r="AF2936" t="s">
        <v>4296</v>
      </c>
      <c r="AG2936" t="s">
        <v>19332</v>
      </c>
      <c r="AH2936" t="s">
        <v>51</v>
      </c>
      <c r="AJ2936" t="s">
        <v>53</v>
      </c>
      <c r="AL2936" t="s">
        <v>68</v>
      </c>
      <c r="AO2936" t="s">
        <v>8142</v>
      </c>
    </row>
    <row r="2937" spans="1:43" x14ac:dyDescent="0.35">
      <c r="A2937" t="s">
        <v>19333</v>
      </c>
      <c r="B2937" t="s">
        <v>6989</v>
      </c>
      <c r="C2937" t="s">
        <v>530</v>
      </c>
      <c r="F2937" t="s">
        <v>19334</v>
      </c>
      <c r="H2937" t="s">
        <v>19335</v>
      </c>
      <c r="J2937" t="s">
        <v>5516</v>
      </c>
      <c r="P2937" t="s">
        <v>50</v>
      </c>
      <c r="U2937" s="1">
        <v>44253</v>
      </c>
      <c r="V2937" s="1">
        <v>44253</v>
      </c>
      <c r="W2937" s="1">
        <v>44295.555555555555</v>
      </c>
      <c r="X2937" s="1">
        <v>44295.555555555555</v>
      </c>
      <c r="AC2937" t="s">
        <v>53</v>
      </c>
      <c r="AD2937">
        <v>2969634929</v>
      </c>
      <c r="AE2937" s="1">
        <v>41799.665972222225</v>
      </c>
      <c r="AG2937" t="s">
        <v>19336</v>
      </c>
      <c r="AH2937" t="s">
        <v>51</v>
      </c>
      <c r="AJ2937" t="s">
        <v>53</v>
      </c>
      <c r="AO2937" t="s">
        <v>8142</v>
      </c>
    </row>
    <row r="2938" spans="1:43" x14ac:dyDescent="0.35">
      <c r="A2938" t="s">
        <v>19337</v>
      </c>
      <c r="B2938" t="s">
        <v>19338</v>
      </c>
      <c r="C2938" t="s">
        <v>3285</v>
      </c>
      <c r="F2938" t="s">
        <v>19339</v>
      </c>
      <c r="G2938">
        <v>9702704734</v>
      </c>
      <c r="H2938" t="s">
        <v>19340</v>
      </c>
      <c r="I2938" t="s">
        <v>101</v>
      </c>
      <c r="J2938" t="s">
        <v>19341</v>
      </c>
      <c r="K2938" t="s">
        <v>19342</v>
      </c>
      <c r="M2938" t="s">
        <v>1504</v>
      </c>
      <c r="N2938" t="s">
        <v>287</v>
      </c>
      <c r="O2938">
        <v>81650</v>
      </c>
      <c r="P2938" t="s">
        <v>50</v>
      </c>
      <c r="U2938" s="1">
        <v>44253.494444444441</v>
      </c>
      <c r="V2938" s="1">
        <v>44253.494444444441</v>
      </c>
      <c r="W2938" s="1">
        <v>44260.40902777778</v>
      </c>
      <c r="X2938" s="1">
        <v>44260.40902777778</v>
      </c>
      <c r="AC2938" t="s">
        <v>51</v>
      </c>
      <c r="AD2938">
        <v>2969607218</v>
      </c>
      <c r="AE2938" s="1">
        <v>41639.418749999997</v>
      </c>
      <c r="AF2938" t="s">
        <v>19343</v>
      </c>
      <c r="AG2938" t="s">
        <v>19344</v>
      </c>
      <c r="AH2938" t="s">
        <v>53</v>
      </c>
      <c r="AJ2938" t="s">
        <v>53</v>
      </c>
      <c r="AK2938" t="s">
        <v>13346</v>
      </c>
      <c r="AL2938" t="s">
        <v>78</v>
      </c>
      <c r="AO2938" t="s">
        <v>54</v>
      </c>
      <c r="AP2938" s="1">
        <v>45468.662499999999</v>
      </c>
      <c r="AQ2938" s="1">
        <v>45274.617361111108</v>
      </c>
    </row>
    <row r="2939" spans="1:43" x14ac:dyDescent="0.35">
      <c r="A2939" t="s">
        <v>19345</v>
      </c>
      <c r="B2939" t="s">
        <v>3788</v>
      </c>
      <c r="C2939" t="s">
        <v>587</v>
      </c>
      <c r="F2939" t="s">
        <v>17946</v>
      </c>
      <c r="H2939" t="s">
        <v>19346</v>
      </c>
      <c r="J2939" t="s">
        <v>1673</v>
      </c>
      <c r="K2939" t="s">
        <v>17948</v>
      </c>
      <c r="M2939" t="s">
        <v>17949</v>
      </c>
      <c r="N2939" t="s">
        <v>17396</v>
      </c>
      <c r="O2939">
        <v>89822</v>
      </c>
      <c r="P2939" t="s">
        <v>50</v>
      </c>
      <c r="U2939" s="1">
        <v>44254</v>
      </c>
      <c r="V2939" s="1">
        <v>44254</v>
      </c>
      <c r="AC2939" t="s">
        <v>53</v>
      </c>
      <c r="AD2939">
        <v>2969473349</v>
      </c>
      <c r="AE2939" s="1">
        <v>37012.460416666669</v>
      </c>
      <c r="AG2939" t="s">
        <v>19347</v>
      </c>
      <c r="AH2939" t="s">
        <v>51</v>
      </c>
      <c r="AJ2939" t="s">
        <v>53</v>
      </c>
      <c r="AO2939" t="s">
        <v>8142</v>
      </c>
    </row>
    <row r="2940" spans="1:43" x14ac:dyDescent="0.35">
      <c r="A2940" t="s">
        <v>19348</v>
      </c>
      <c r="B2940" t="s">
        <v>19349</v>
      </c>
      <c r="C2940" t="s">
        <v>19350</v>
      </c>
      <c r="F2940" t="s">
        <v>19351</v>
      </c>
      <c r="H2940" t="s">
        <v>19348</v>
      </c>
      <c r="J2940" t="s">
        <v>523</v>
      </c>
      <c r="K2940" t="s">
        <v>16985</v>
      </c>
      <c r="M2940" t="s">
        <v>525</v>
      </c>
      <c r="N2940" t="s">
        <v>65</v>
      </c>
      <c r="O2940" t="s">
        <v>19352</v>
      </c>
      <c r="P2940" t="s">
        <v>50</v>
      </c>
      <c r="U2940" s="1">
        <v>44256</v>
      </c>
      <c r="V2940" s="1">
        <v>44256</v>
      </c>
      <c r="W2940" s="1">
        <v>44256.68472222222</v>
      </c>
      <c r="X2940" s="1">
        <v>44256.68472222222</v>
      </c>
      <c r="AC2940" t="s">
        <v>51</v>
      </c>
      <c r="AD2940">
        <v>2969481577</v>
      </c>
      <c r="AE2940" s="1">
        <v>37524</v>
      </c>
      <c r="AF2940" t="s">
        <v>6944</v>
      </c>
      <c r="AG2940" t="s">
        <v>19353</v>
      </c>
      <c r="AH2940" t="s">
        <v>51</v>
      </c>
      <c r="AJ2940" t="s">
        <v>53</v>
      </c>
      <c r="AL2940" t="s">
        <v>78</v>
      </c>
      <c r="AO2940" t="s">
        <v>5443</v>
      </c>
      <c r="AP2940" s="1">
        <v>44256.681250000001</v>
      </c>
    </row>
    <row r="2941" spans="1:43" x14ac:dyDescent="0.35">
      <c r="A2941" t="s">
        <v>19354</v>
      </c>
      <c r="B2941" t="s">
        <v>19355</v>
      </c>
      <c r="C2941" t="s">
        <v>89</v>
      </c>
      <c r="D2941" t="s">
        <v>349</v>
      </c>
      <c r="F2941" t="s">
        <v>19356</v>
      </c>
      <c r="H2941" t="s">
        <v>19357</v>
      </c>
      <c r="I2941" t="s">
        <v>816</v>
      </c>
      <c r="J2941" t="s">
        <v>19358</v>
      </c>
      <c r="K2941" t="s">
        <v>19359</v>
      </c>
      <c r="M2941" t="s">
        <v>419</v>
      </c>
      <c r="N2941" t="s">
        <v>398</v>
      </c>
      <c r="O2941">
        <v>87105</v>
      </c>
      <c r="P2941" t="s">
        <v>50</v>
      </c>
      <c r="U2941" s="1">
        <v>44256.432638888888</v>
      </c>
      <c r="V2941" s="1">
        <v>44256.432638888888</v>
      </c>
      <c r="W2941" s="1">
        <v>44260.406944444447</v>
      </c>
      <c r="X2941" s="1">
        <v>44260.406944444447</v>
      </c>
      <c r="AC2941" t="s">
        <v>53</v>
      </c>
      <c r="AD2941">
        <v>2969599410</v>
      </c>
      <c r="AE2941" s="1">
        <v>41534.606944444444</v>
      </c>
      <c r="AF2941" t="s">
        <v>19360</v>
      </c>
      <c r="AG2941" t="s">
        <v>19361</v>
      </c>
      <c r="AH2941" t="s">
        <v>53</v>
      </c>
      <c r="AJ2941" t="s">
        <v>53</v>
      </c>
      <c r="AK2941" t="s">
        <v>13346</v>
      </c>
      <c r="AL2941" t="s">
        <v>78</v>
      </c>
      <c r="AO2941" t="s">
        <v>54</v>
      </c>
    </row>
    <row r="2942" spans="1:43" x14ac:dyDescent="0.35">
      <c r="A2942" t="s">
        <v>19362</v>
      </c>
      <c r="B2942" t="s">
        <v>2882</v>
      </c>
      <c r="C2942" t="s">
        <v>4942</v>
      </c>
      <c r="F2942" t="s">
        <v>19363</v>
      </c>
      <c r="H2942" t="s">
        <v>19364</v>
      </c>
      <c r="I2942" t="s">
        <v>179</v>
      </c>
      <c r="J2942" t="s">
        <v>19365</v>
      </c>
      <c r="K2942" t="s">
        <v>19366</v>
      </c>
      <c r="M2942" t="s">
        <v>159</v>
      </c>
      <c r="N2942" t="s">
        <v>65</v>
      </c>
      <c r="O2942">
        <v>80905</v>
      </c>
      <c r="P2942" t="s">
        <v>50</v>
      </c>
      <c r="U2942" s="1">
        <v>44256.539583333331</v>
      </c>
      <c r="V2942" s="1">
        <v>44256.539583333331</v>
      </c>
      <c r="W2942" s="1">
        <v>44256.552083333336</v>
      </c>
      <c r="X2942" s="1">
        <v>44256.552083333336</v>
      </c>
      <c r="AC2942" t="s">
        <v>53</v>
      </c>
      <c r="AD2942">
        <v>2969543694</v>
      </c>
      <c r="AE2942" s="1">
        <v>40022.330555555556</v>
      </c>
      <c r="AF2942" t="s">
        <v>19367</v>
      </c>
      <c r="AG2942" t="s">
        <v>19368</v>
      </c>
      <c r="AH2942" t="s">
        <v>53</v>
      </c>
      <c r="AJ2942" t="s">
        <v>53</v>
      </c>
      <c r="AK2942" t="s">
        <v>15321</v>
      </c>
      <c r="AL2942" t="s">
        <v>78</v>
      </c>
      <c r="AO2942" t="s">
        <v>54</v>
      </c>
      <c r="AP2942" s="1">
        <v>44754.671527777777</v>
      </c>
      <c r="AQ2942" s="1">
        <v>44754.673611111109</v>
      </c>
    </row>
    <row r="2943" spans="1:43" x14ac:dyDescent="0.35">
      <c r="A2943" t="s">
        <v>19369</v>
      </c>
      <c r="B2943" t="s">
        <v>2148</v>
      </c>
      <c r="C2943" t="s">
        <v>8639</v>
      </c>
      <c r="F2943" t="s">
        <v>19370</v>
      </c>
      <c r="H2943" t="s">
        <v>19371</v>
      </c>
      <c r="J2943" t="s">
        <v>16723</v>
      </c>
      <c r="K2943" t="s">
        <v>19372</v>
      </c>
      <c r="M2943" t="s">
        <v>5343</v>
      </c>
      <c r="N2943" t="s">
        <v>798</v>
      </c>
      <c r="O2943">
        <v>79701</v>
      </c>
      <c r="P2943" t="s">
        <v>50</v>
      </c>
      <c r="U2943" s="1">
        <v>44257</v>
      </c>
      <c r="V2943" s="1">
        <v>44257</v>
      </c>
      <c r="W2943" s="1">
        <v>44260.396527777775</v>
      </c>
      <c r="X2943" s="1">
        <v>44260.396527777775</v>
      </c>
      <c r="AC2943" t="s">
        <v>53</v>
      </c>
      <c r="AD2943">
        <v>2969525847</v>
      </c>
      <c r="AE2943" s="1">
        <v>39251.611111111109</v>
      </c>
      <c r="AF2943" t="s">
        <v>4228</v>
      </c>
      <c r="AG2943" t="s">
        <v>19373</v>
      </c>
      <c r="AH2943" t="s">
        <v>51</v>
      </c>
      <c r="AJ2943" t="s">
        <v>53</v>
      </c>
      <c r="AL2943" t="s">
        <v>78</v>
      </c>
      <c r="AO2943" t="s">
        <v>5443</v>
      </c>
      <c r="AP2943" s="1">
        <v>44480.681944444441</v>
      </c>
      <c r="AQ2943" s="1">
        <v>44480.7</v>
      </c>
    </row>
    <row r="2944" spans="1:43" x14ac:dyDescent="0.35">
      <c r="A2944" t="s">
        <v>19374</v>
      </c>
      <c r="B2944" t="s">
        <v>19375</v>
      </c>
      <c r="C2944" t="s">
        <v>19376</v>
      </c>
      <c r="F2944" t="s">
        <v>19377</v>
      </c>
      <c r="H2944" t="s">
        <v>19378</v>
      </c>
      <c r="I2944" t="s">
        <v>169</v>
      </c>
      <c r="J2944" t="s">
        <v>19379</v>
      </c>
      <c r="K2944" t="s">
        <v>19380</v>
      </c>
      <c r="M2944" t="s">
        <v>19381</v>
      </c>
      <c r="N2944" t="s">
        <v>4928</v>
      </c>
      <c r="O2944">
        <v>45846</v>
      </c>
      <c r="P2944" t="s">
        <v>50</v>
      </c>
      <c r="U2944" s="1">
        <v>44257</v>
      </c>
      <c r="V2944" s="1">
        <v>44257</v>
      </c>
      <c r="AC2944" t="s">
        <v>53</v>
      </c>
      <c r="AD2944">
        <v>9999999999</v>
      </c>
      <c r="AE2944" s="1">
        <v>45196</v>
      </c>
      <c r="AG2944" t="s">
        <v>19382</v>
      </c>
      <c r="AH2944" t="s">
        <v>51</v>
      </c>
      <c r="AJ2944" t="s">
        <v>53</v>
      </c>
      <c r="AO2944" t="s">
        <v>5443</v>
      </c>
    </row>
    <row r="2945" spans="1:43" x14ac:dyDescent="0.35">
      <c r="A2945" t="s">
        <v>19383</v>
      </c>
      <c r="B2945" t="s">
        <v>18915</v>
      </c>
      <c r="C2945" t="s">
        <v>19384</v>
      </c>
      <c r="F2945" t="s">
        <v>19385</v>
      </c>
      <c r="H2945" t="s">
        <v>19386</v>
      </c>
      <c r="I2945" t="s">
        <v>179</v>
      </c>
      <c r="J2945" t="s">
        <v>465</v>
      </c>
      <c r="K2945" t="s">
        <v>19387</v>
      </c>
      <c r="N2945">
        <v>-1</v>
      </c>
      <c r="O2945">
        <v>46517</v>
      </c>
      <c r="P2945" t="s">
        <v>50</v>
      </c>
      <c r="U2945" s="1">
        <v>44257</v>
      </c>
      <c r="V2945" s="1">
        <v>44257</v>
      </c>
      <c r="AC2945" t="s">
        <v>53</v>
      </c>
      <c r="AD2945">
        <v>2969543968</v>
      </c>
      <c r="AE2945" s="1">
        <v>40032.470138888886</v>
      </c>
      <c r="AG2945" t="s">
        <v>19388</v>
      </c>
      <c r="AH2945" t="s">
        <v>51</v>
      </c>
      <c r="AJ2945" t="s">
        <v>53</v>
      </c>
      <c r="AO2945" t="s">
        <v>8142</v>
      </c>
    </row>
    <row r="2946" spans="1:43" x14ac:dyDescent="0.35">
      <c r="A2946" t="s">
        <v>19389</v>
      </c>
      <c r="B2946" t="s">
        <v>19390</v>
      </c>
      <c r="C2946" t="s">
        <v>12542</v>
      </c>
      <c r="F2946" t="s">
        <v>19391</v>
      </c>
      <c r="H2946" t="s">
        <v>19392</v>
      </c>
      <c r="I2946" t="s">
        <v>2257</v>
      </c>
      <c r="J2946" t="s">
        <v>1761</v>
      </c>
      <c r="K2946" t="s">
        <v>19393</v>
      </c>
      <c r="M2946" t="s">
        <v>19394</v>
      </c>
      <c r="N2946" t="s">
        <v>3668</v>
      </c>
      <c r="O2946">
        <v>48120</v>
      </c>
      <c r="P2946" t="s">
        <v>50</v>
      </c>
      <c r="U2946" s="1">
        <v>44257.584722222222</v>
      </c>
      <c r="V2946" s="1">
        <v>44257.584722222222</v>
      </c>
      <c r="W2946" s="1">
        <v>44257.711805555555</v>
      </c>
      <c r="X2946" s="1">
        <v>45469.472916666666</v>
      </c>
      <c r="Y2946" s="1">
        <v>44528.727083333331</v>
      </c>
      <c r="AC2946" t="s">
        <v>53</v>
      </c>
      <c r="AD2946">
        <v>2969476832</v>
      </c>
      <c r="AE2946" s="1">
        <v>37243</v>
      </c>
      <c r="AF2946" t="s">
        <v>1763</v>
      </c>
      <c r="AG2946" t="s">
        <v>19395</v>
      </c>
      <c r="AH2946" t="s">
        <v>53</v>
      </c>
      <c r="AJ2946" t="s">
        <v>53</v>
      </c>
      <c r="AK2946" t="s">
        <v>12451</v>
      </c>
      <c r="AL2946" t="s">
        <v>78</v>
      </c>
      <c r="AO2946" t="s">
        <v>54</v>
      </c>
      <c r="AP2946" s="1">
        <v>45293.939583333333</v>
      </c>
    </row>
    <row r="2947" spans="1:43" x14ac:dyDescent="0.35">
      <c r="A2947" t="s">
        <v>19396</v>
      </c>
      <c r="B2947" t="s">
        <v>16868</v>
      </c>
      <c r="C2947" t="s">
        <v>383</v>
      </c>
      <c r="D2947" t="s">
        <v>240</v>
      </c>
      <c r="F2947" t="s">
        <v>19397</v>
      </c>
      <c r="G2947" t="s">
        <v>19398</v>
      </c>
      <c r="H2947" t="s">
        <v>19399</v>
      </c>
      <c r="I2947" t="s">
        <v>394</v>
      </c>
      <c r="J2947" t="s">
        <v>19400</v>
      </c>
      <c r="K2947" t="s">
        <v>19401</v>
      </c>
      <c r="L2947" t="s">
        <v>19402</v>
      </c>
      <c r="M2947" t="s">
        <v>19403</v>
      </c>
      <c r="N2947" t="s">
        <v>253</v>
      </c>
      <c r="O2947">
        <v>87031</v>
      </c>
      <c r="P2947" t="s">
        <v>50</v>
      </c>
      <c r="U2947" s="1">
        <v>44257.595833333333</v>
      </c>
      <c r="V2947" s="1">
        <v>44257.595833333333</v>
      </c>
      <c r="W2947" s="1">
        <v>44260.393750000003</v>
      </c>
      <c r="X2947" s="1">
        <v>44260.393750000003</v>
      </c>
      <c r="AC2947" t="s">
        <v>51</v>
      </c>
      <c r="AD2947">
        <v>2969912623</v>
      </c>
      <c r="AE2947" s="1">
        <v>43725.613194444442</v>
      </c>
      <c r="AF2947" t="s">
        <v>19404</v>
      </c>
      <c r="AG2947" t="s">
        <v>19405</v>
      </c>
      <c r="AH2947" t="s">
        <v>53</v>
      </c>
      <c r="AJ2947" t="s">
        <v>53</v>
      </c>
      <c r="AK2947" t="s">
        <v>19406</v>
      </c>
      <c r="AL2947" t="s">
        <v>78</v>
      </c>
      <c r="AO2947" t="s">
        <v>54</v>
      </c>
      <c r="AP2947" s="1">
        <v>45449.502083333333</v>
      </c>
      <c r="AQ2947" s="1">
        <v>45449.504861111112</v>
      </c>
    </row>
    <row r="2948" spans="1:43" x14ac:dyDescent="0.35">
      <c r="A2948" t="s">
        <v>19407</v>
      </c>
      <c r="B2948" t="s">
        <v>660</v>
      </c>
      <c r="C2948" t="s">
        <v>1287</v>
      </c>
      <c r="F2948" t="s">
        <v>19408</v>
      </c>
      <c r="H2948" t="s">
        <v>19409</v>
      </c>
      <c r="I2948" t="s">
        <v>101</v>
      </c>
      <c r="J2948" t="s">
        <v>2667</v>
      </c>
      <c r="K2948" t="s">
        <v>19410</v>
      </c>
      <c r="M2948" t="s">
        <v>19411</v>
      </c>
      <c r="N2948" t="s">
        <v>326</v>
      </c>
      <c r="O2948">
        <v>80907</v>
      </c>
      <c r="P2948" t="s">
        <v>50</v>
      </c>
      <c r="U2948" s="1">
        <v>38398.695833333331</v>
      </c>
      <c r="V2948" s="1">
        <v>44257.67083333333</v>
      </c>
      <c r="W2948" s="1">
        <v>39750.331250000003</v>
      </c>
      <c r="X2948" s="1">
        <v>42635.426388888889</v>
      </c>
      <c r="AC2948" t="s">
        <v>51</v>
      </c>
      <c r="AD2948">
        <v>2969475420</v>
      </c>
      <c r="AE2948" s="1">
        <v>37166.661111111112</v>
      </c>
      <c r="AF2948" t="s">
        <v>8355</v>
      </c>
      <c r="AG2948" t="s">
        <v>19412</v>
      </c>
      <c r="AH2948" t="s">
        <v>53</v>
      </c>
      <c r="AJ2948" t="s">
        <v>53</v>
      </c>
      <c r="AL2948" t="s">
        <v>68</v>
      </c>
      <c r="AO2948" t="s">
        <v>54</v>
      </c>
      <c r="AP2948" s="1">
        <v>45160.496527777781</v>
      </c>
    </row>
    <row r="2949" spans="1:43" x14ac:dyDescent="0.35">
      <c r="A2949" t="s">
        <v>19413</v>
      </c>
      <c r="B2949" t="s">
        <v>5566</v>
      </c>
      <c r="C2949" t="s">
        <v>443</v>
      </c>
      <c r="F2949" t="s">
        <v>19414</v>
      </c>
      <c r="H2949" t="s">
        <v>19415</v>
      </c>
      <c r="J2949" t="s">
        <v>5516</v>
      </c>
      <c r="K2949" t="s">
        <v>19416</v>
      </c>
      <c r="M2949" t="s">
        <v>19417</v>
      </c>
      <c r="N2949" t="s">
        <v>19418</v>
      </c>
      <c r="O2949">
        <v>58801</v>
      </c>
      <c r="P2949" t="s">
        <v>50</v>
      </c>
      <c r="U2949" s="1">
        <v>44258</v>
      </c>
      <c r="V2949" s="1">
        <v>44258</v>
      </c>
      <c r="W2949" s="1">
        <v>44258.70208333333</v>
      </c>
      <c r="X2949" s="1">
        <v>44258.70208333333</v>
      </c>
      <c r="AC2949" t="s">
        <v>53</v>
      </c>
      <c r="AD2949">
        <v>2969634929</v>
      </c>
      <c r="AE2949" s="1">
        <v>41799.665972222225</v>
      </c>
      <c r="AF2949" t="s">
        <v>4296</v>
      </c>
      <c r="AG2949" t="s">
        <v>19419</v>
      </c>
      <c r="AH2949" t="s">
        <v>51</v>
      </c>
      <c r="AJ2949" t="s">
        <v>53</v>
      </c>
      <c r="AL2949" t="s">
        <v>78</v>
      </c>
      <c r="AO2949" t="s">
        <v>8142</v>
      </c>
    </row>
    <row r="2950" spans="1:43" x14ac:dyDescent="0.35">
      <c r="A2950" t="s">
        <v>19420</v>
      </c>
      <c r="B2950" t="s">
        <v>3829</v>
      </c>
      <c r="C2950" t="s">
        <v>10710</v>
      </c>
      <c r="F2950" t="s">
        <v>19421</v>
      </c>
      <c r="H2950" t="s">
        <v>19420</v>
      </c>
      <c r="J2950" t="s">
        <v>491</v>
      </c>
      <c r="K2950" t="s">
        <v>19422</v>
      </c>
      <c r="M2950" t="s">
        <v>1958</v>
      </c>
      <c r="N2950" t="s">
        <v>2756</v>
      </c>
      <c r="O2950">
        <v>32824</v>
      </c>
      <c r="P2950" t="s">
        <v>50</v>
      </c>
      <c r="U2950" s="1">
        <v>44258</v>
      </c>
      <c r="V2950" s="1">
        <v>44258</v>
      </c>
      <c r="W2950" s="1">
        <v>44260.390277777777</v>
      </c>
      <c r="X2950" s="1">
        <v>44260.390277777777</v>
      </c>
      <c r="AC2950" t="s">
        <v>53</v>
      </c>
      <c r="AD2950">
        <v>2969472760</v>
      </c>
      <c r="AE2950" s="1">
        <v>36916.71597222222</v>
      </c>
      <c r="AF2950" t="s">
        <v>900</v>
      </c>
      <c r="AG2950" t="s">
        <v>19423</v>
      </c>
      <c r="AH2950" t="s">
        <v>51</v>
      </c>
      <c r="AJ2950" t="s">
        <v>53</v>
      </c>
      <c r="AL2950" t="s">
        <v>78</v>
      </c>
      <c r="AO2950" t="s">
        <v>5443</v>
      </c>
      <c r="AP2950" s="1">
        <v>44258.919444444444</v>
      </c>
      <c r="AQ2950" s="1">
        <v>43619.245138888888</v>
      </c>
    </row>
    <row r="2951" spans="1:43" x14ac:dyDescent="0.35">
      <c r="A2951" t="s">
        <v>19424</v>
      </c>
      <c r="B2951" t="s">
        <v>19425</v>
      </c>
      <c r="C2951" t="s">
        <v>17061</v>
      </c>
      <c r="F2951" t="s">
        <v>19426</v>
      </c>
      <c r="H2951" t="s">
        <v>19424</v>
      </c>
      <c r="J2951" t="s">
        <v>2028</v>
      </c>
      <c r="P2951" t="s">
        <v>50</v>
      </c>
      <c r="U2951" s="1">
        <v>44258</v>
      </c>
      <c r="V2951" s="1">
        <v>44258</v>
      </c>
      <c r="AC2951" t="s">
        <v>53</v>
      </c>
      <c r="AD2951">
        <v>2969532847</v>
      </c>
      <c r="AE2951" s="1">
        <v>39580.404166666667</v>
      </c>
      <c r="AG2951" t="s">
        <v>19427</v>
      </c>
      <c r="AH2951" t="s">
        <v>51</v>
      </c>
      <c r="AJ2951" t="s">
        <v>53</v>
      </c>
      <c r="AO2951" t="s">
        <v>8142</v>
      </c>
    </row>
    <row r="2952" spans="1:43" x14ac:dyDescent="0.35">
      <c r="A2952" t="s">
        <v>19428</v>
      </c>
      <c r="B2952" t="s">
        <v>19429</v>
      </c>
      <c r="C2952" t="s">
        <v>443</v>
      </c>
      <c r="F2952">
        <v>7204291516</v>
      </c>
      <c r="H2952" t="s">
        <v>19428</v>
      </c>
      <c r="J2952" t="s">
        <v>19430</v>
      </c>
      <c r="K2952" t="s">
        <v>19431</v>
      </c>
      <c r="M2952" t="s">
        <v>5822</v>
      </c>
      <c r="N2952" t="s">
        <v>65</v>
      </c>
      <c r="O2952">
        <v>80109</v>
      </c>
      <c r="P2952" t="s">
        <v>50</v>
      </c>
      <c r="U2952" s="1">
        <v>44258</v>
      </c>
      <c r="V2952" s="1">
        <v>44258</v>
      </c>
      <c r="W2952" s="1">
        <v>44258.418055555558</v>
      </c>
      <c r="X2952" s="1">
        <v>44258.418055555558</v>
      </c>
      <c r="AC2952" t="s">
        <v>53</v>
      </c>
      <c r="AD2952">
        <v>1000000001</v>
      </c>
      <c r="AE2952" s="1">
        <v>39973.351388888892</v>
      </c>
      <c r="AF2952" t="s">
        <v>3377</v>
      </c>
      <c r="AG2952" t="s">
        <v>19432</v>
      </c>
      <c r="AH2952" t="s">
        <v>51</v>
      </c>
      <c r="AJ2952" t="s">
        <v>53</v>
      </c>
      <c r="AL2952" t="s">
        <v>78</v>
      </c>
      <c r="AO2952" t="s">
        <v>5443</v>
      </c>
      <c r="AP2952" s="1">
        <v>44890.203472222223</v>
      </c>
      <c r="AQ2952" s="1">
        <v>44292.959722222222</v>
      </c>
    </row>
    <row r="2953" spans="1:43" x14ac:dyDescent="0.35">
      <c r="A2953" t="s">
        <v>19433</v>
      </c>
      <c r="B2953" t="s">
        <v>19434</v>
      </c>
      <c r="C2953" t="s">
        <v>18322</v>
      </c>
      <c r="D2953" t="s">
        <v>10874</v>
      </c>
      <c r="F2953" t="s">
        <v>19435</v>
      </c>
      <c r="G2953">
        <v>7194067545</v>
      </c>
      <c r="H2953" t="s">
        <v>19436</v>
      </c>
      <c r="I2953" t="s">
        <v>464</v>
      </c>
      <c r="J2953" t="s">
        <v>19437</v>
      </c>
      <c r="K2953" t="s">
        <v>19438</v>
      </c>
      <c r="M2953" t="s">
        <v>159</v>
      </c>
      <c r="N2953" t="s">
        <v>65</v>
      </c>
      <c r="O2953">
        <v>80931</v>
      </c>
      <c r="P2953" t="s">
        <v>50</v>
      </c>
      <c r="U2953" s="1">
        <v>44258.413194444445</v>
      </c>
      <c r="V2953" s="1">
        <v>44258.413194444445</v>
      </c>
      <c r="W2953" s="1">
        <v>44259.587500000001</v>
      </c>
      <c r="X2953" s="1">
        <v>44259.587500000001</v>
      </c>
      <c r="AC2953" t="s">
        <v>51</v>
      </c>
      <c r="AD2953">
        <v>2969532847</v>
      </c>
      <c r="AE2953" s="1">
        <v>39580.404166666667</v>
      </c>
      <c r="AF2953" t="s">
        <v>19439</v>
      </c>
      <c r="AG2953" t="s">
        <v>19440</v>
      </c>
      <c r="AH2953" t="s">
        <v>53</v>
      </c>
      <c r="AJ2953" t="s">
        <v>53</v>
      </c>
      <c r="AK2953" t="s">
        <v>8166</v>
      </c>
      <c r="AL2953" t="s">
        <v>78</v>
      </c>
      <c r="AO2953" t="s">
        <v>54</v>
      </c>
      <c r="AP2953" s="1">
        <v>44901.515972222223</v>
      </c>
      <c r="AQ2953" s="1">
        <v>44901.518055555556</v>
      </c>
    </row>
    <row r="2954" spans="1:43" x14ac:dyDescent="0.35">
      <c r="A2954" t="s">
        <v>19441</v>
      </c>
      <c r="B2954" t="s">
        <v>19442</v>
      </c>
      <c r="C2954" t="s">
        <v>1625</v>
      </c>
      <c r="F2954">
        <v>7195109345</v>
      </c>
      <c r="H2954" t="s">
        <v>19441</v>
      </c>
      <c r="J2954" t="s">
        <v>19443</v>
      </c>
      <c r="K2954" t="s">
        <v>19444</v>
      </c>
      <c r="M2954" t="s">
        <v>159</v>
      </c>
      <c r="N2954" t="s">
        <v>65</v>
      </c>
      <c r="O2954">
        <v>80920</v>
      </c>
      <c r="P2954" t="s">
        <v>50</v>
      </c>
      <c r="U2954" s="1">
        <v>44259</v>
      </c>
      <c r="V2954" s="1">
        <v>44259</v>
      </c>
      <c r="W2954" s="1">
        <v>44259.712500000001</v>
      </c>
      <c r="X2954" s="1">
        <v>44259.712500000001</v>
      </c>
      <c r="AC2954" t="s">
        <v>53</v>
      </c>
      <c r="AD2954">
        <v>2972125039</v>
      </c>
      <c r="AE2954" s="1">
        <v>44811.515277777777</v>
      </c>
      <c r="AF2954" t="s">
        <v>19445</v>
      </c>
      <c r="AG2954" t="s">
        <v>19446</v>
      </c>
      <c r="AH2954" t="s">
        <v>51</v>
      </c>
      <c r="AJ2954" t="s">
        <v>53</v>
      </c>
      <c r="AL2954" t="s">
        <v>68</v>
      </c>
      <c r="AO2954" t="s">
        <v>5443</v>
      </c>
      <c r="AP2954" s="1">
        <v>45278.70208333333</v>
      </c>
      <c r="AQ2954" s="1">
        <v>45275.75277777778</v>
      </c>
    </row>
    <row r="2955" spans="1:43" x14ac:dyDescent="0.35">
      <c r="A2955" t="s">
        <v>19447</v>
      </c>
      <c r="B2955" t="s">
        <v>7642</v>
      </c>
      <c r="C2955" t="s">
        <v>19448</v>
      </c>
      <c r="F2955" t="s">
        <v>19449</v>
      </c>
      <c r="H2955" t="s">
        <v>19450</v>
      </c>
      <c r="J2955" t="s">
        <v>19451</v>
      </c>
      <c r="K2955" t="s">
        <v>19452</v>
      </c>
      <c r="M2955" t="s">
        <v>1737</v>
      </c>
      <c r="N2955" t="s">
        <v>65</v>
      </c>
      <c r="O2955" t="s">
        <v>19453</v>
      </c>
      <c r="P2955" t="s">
        <v>50</v>
      </c>
      <c r="U2955" s="1">
        <v>44259</v>
      </c>
      <c r="V2955" s="1">
        <v>44259</v>
      </c>
      <c r="W2955" s="1">
        <v>44259.395833333336</v>
      </c>
      <c r="X2955" s="1">
        <v>44259.395833333336</v>
      </c>
      <c r="AC2955" t="s">
        <v>53</v>
      </c>
      <c r="AD2955">
        <v>2969711577</v>
      </c>
      <c r="AE2955" s="1">
        <v>42650.584027777775</v>
      </c>
      <c r="AF2955" t="s">
        <v>19454</v>
      </c>
      <c r="AG2955" t="s">
        <v>19455</v>
      </c>
      <c r="AH2955" t="s">
        <v>51</v>
      </c>
      <c r="AJ2955" t="s">
        <v>53</v>
      </c>
      <c r="AL2955" t="s">
        <v>78</v>
      </c>
      <c r="AO2955" t="s">
        <v>5443</v>
      </c>
      <c r="AP2955" s="1">
        <v>44343.756249999999</v>
      </c>
    </row>
    <row r="2956" spans="1:43" x14ac:dyDescent="0.35">
      <c r="A2956" t="s">
        <v>19456</v>
      </c>
      <c r="B2956" t="s">
        <v>19457</v>
      </c>
      <c r="C2956" t="s">
        <v>1471</v>
      </c>
      <c r="F2956" t="s">
        <v>19458</v>
      </c>
      <c r="H2956" t="s">
        <v>19459</v>
      </c>
      <c r="I2956" t="s">
        <v>464</v>
      </c>
      <c r="J2956" t="s">
        <v>6387</v>
      </c>
      <c r="K2956" t="s">
        <v>19460</v>
      </c>
      <c r="M2956" t="s">
        <v>19461</v>
      </c>
      <c r="N2956" t="s">
        <v>14739</v>
      </c>
      <c r="O2956">
        <v>61244</v>
      </c>
      <c r="P2956" t="s">
        <v>50</v>
      </c>
      <c r="U2956" s="1">
        <v>44259</v>
      </c>
      <c r="V2956" s="1">
        <v>44259</v>
      </c>
      <c r="AC2956" t="s">
        <v>53</v>
      </c>
      <c r="AD2956">
        <v>2969484892</v>
      </c>
      <c r="AE2956" s="1">
        <v>37756</v>
      </c>
      <c r="AG2956" t="s">
        <v>19462</v>
      </c>
      <c r="AH2956" t="s">
        <v>51</v>
      </c>
      <c r="AJ2956" t="s">
        <v>53</v>
      </c>
      <c r="AO2956" t="s">
        <v>8142</v>
      </c>
    </row>
    <row r="2957" spans="1:43" x14ac:dyDescent="0.35">
      <c r="A2957" t="s">
        <v>19463</v>
      </c>
      <c r="B2957" t="s">
        <v>19464</v>
      </c>
      <c r="C2957" t="s">
        <v>7816</v>
      </c>
      <c r="F2957" t="s">
        <v>19465</v>
      </c>
      <c r="H2957" t="s">
        <v>19466</v>
      </c>
      <c r="J2957" t="s">
        <v>19467</v>
      </c>
      <c r="K2957" t="s">
        <v>19468</v>
      </c>
      <c r="M2957" t="s">
        <v>19469</v>
      </c>
      <c r="N2957" t="s">
        <v>65</v>
      </c>
      <c r="O2957">
        <v>80424</v>
      </c>
      <c r="P2957" t="s">
        <v>50</v>
      </c>
      <c r="U2957" s="1">
        <v>44259</v>
      </c>
      <c r="V2957" s="1">
        <v>44259</v>
      </c>
      <c r="W2957" s="1">
        <v>44259.386111111111</v>
      </c>
      <c r="X2957" s="1">
        <v>44259.386111111111</v>
      </c>
      <c r="AC2957" t="s">
        <v>53</v>
      </c>
      <c r="AD2957">
        <v>2970048533</v>
      </c>
      <c r="AE2957" s="1">
        <v>44259.576388888891</v>
      </c>
      <c r="AF2957" t="s">
        <v>19470</v>
      </c>
      <c r="AG2957" t="s">
        <v>19471</v>
      </c>
      <c r="AH2957" t="s">
        <v>51</v>
      </c>
      <c r="AJ2957" t="s">
        <v>53</v>
      </c>
      <c r="AL2957" t="s">
        <v>78</v>
      </c>
      <c r="AO2957" t="s">
        <v>5443</v>
      </c>
      <c r="AP2957" s="1">
        <v>44972.456944444442</v>
      </c>
    </row>
    <row r="2958" spans="1:43" x14ac:dyDescent="0.35">
      <c r="A2958" t="s">
        <v>19472</v>
      </c>
      <c r="B2958" t="s">
        <v>19473</v>
      </c>
      <c r="C2958" t="s">
        <v>19474</v>
      </c>
      <c r="F2958" t="s">
        <v>19475</v>
      </c>
      <c r="H2958" t="s">
        <v>19476</v>
      </c>
      <c r="J2958" t="s">
        <v>7150</v>
      </c>
      <c r="K2958" t="s">
        <v>1306</v>
      </c>
      <c r="M2958" t="s">
        <v>1307</v>
      </c>
      <c r="N2958" t="s">
        <v>264</v>
      </c>
      <c r="O2958">
        <v>77380</v>
      </c>
      <c r="P2958" t="s">
        <v>50</v>
      </c>
      <c r="U2958" s="1">
        <v>44259</v>
      </c>
      <c r="V2958" s="1">
        <v>44259</v>
      </c>
      <c r="W2958" s="1">
        <v>45093.59097222222</v>
      </c>
      <c r="X2958" s="1">
        <v>45093.59097222222</v>
      </c>
      <c r="AC2958" t="s">
        <v>53</v>
      </c>
      <c r="AD2958">
        <v>2969474645</v>
      </c>
      <c r="AE2958" s="1">
        <v>37110.530555555553</v>
      </c>
      <c r="AF2958" t="s">
        <v>8291</v>
      </c>
      <c r="AG2958" t="s">
        <v>19477</v>
      </c>
      <c r="AH2958" t="s">
        <v>51</v>
      </c>
      <c r="AJ2958" t="s">
        <v>53</v>
      </c>
      <c r="AL2958" t="s">
        <v>68</v>
      </c>
      <c r="AO2958" t="s">
        <v>8142</v>
      </c>
      <c r="AP2958" s="1">
        <v>45141.644444444442</v>
      </c>
      <c r="AQ2958" s="1">
        <v>45141.652777777781</v>
      </c>
    </row>
    <row r="2959" spans="1:43" x14ac:dyDescent="0.35">
      <c r="A2959" t="s">
        <v>19478</v>
      </c>
      <c r="B2959" t="s">
        <v>4114</v>
      </c>
      <c r="C2959" t="s">
        <v>9644</v>
      </c>
      <c r="H2959" t="s">
        <v>19479</v>
      </c>
      <c r="J2959" t="s">
        <v>16450</v>
      </c>
      <c r="P2959" t="s">
        <v>50</v>
      </c>
      <c r="U2959" s="1">
        <v>44259</v>
      </c>
      <c r="V2959" s="1">
        <v>44259</v>
      </c>
      <c r="W2959" s="1">
        <v>44259.739583333336</v>
      </c>
      <c r="X2959" s="1">
        <v>44259.739583333336</v>
      </c>
      <c r="AC2959" t="s">
        <v>53</v>
      </c>
      <c r="AD2959">
        <v>2969480024</v>
      </c>
      <c r="AE2959" s="1">
        <v>37427</v>
      </c>
      <c r="AF2959" t="s">
        <v>16451</v>
      </c>
      <c r="AG2959" t="s">
        <v>19480</v>
      </c>
      <c r="AH2959" t="s">
        <v>51</v>
      </c>
      <c r="AJ2959" t="s">
        <v>53</v>
      </c>
      <c r="AL2959" t="s">
        <v>78</v>
      </c>
      <c r="AO2959" t="s">
        <v>5443</v>
      </c>
      <c r="AP2959" s="1">
        <v>45470.438194444447</v>
      </c>
      <c r="AQ2959" s="1">
        <v>45005.538194444445</v>
      </c>
    </row>
    <row r="2960" spans="1:43" x14ac:dyDescent="0.35">
      <c r="A2960" t="s">
        <v>19481</v>
      </c>
      <c r="B2960" t="s">
        <v>19482</v>
      </c>
      <c r="C2960" t="s">
        <v>19483</v>
      </c>
      <c r="D2960" t="s">
        <v>12422</v>
      </c>
      <c r="F2960" t="s">
        <v>19484</v>
      </c>
      <c r="H2960" t="s">
        <v>19485</v>
      </c>
      <c r="I2960" t="s">
        <v>61</v>
      </c>
      <c r="J2960" t="s">
        <v>261</v>
      </c>
      <c r="K2960" t="s">
        <v>19486</v>
      </c>
      <c r="M2960" t="s">
        <v>137</v>
      </c>
      <c r="N2960" t="s">
        <v>65</v>
      </c>
      <c r="O2960">
        <v>80216</v>
      </c>
      <c r="P2960" t="s">
        <v>50</v>
      </c>
      <c r="U2960" s="1">
        <v>44259.542361111111</v>
      </c>
      <c r="V2960" s="1">
        <v>44259.542361111111</v>
      </c>
      <c r="W2960" s="1">
        <v>44259.71597222222</v>
      </c>
      <c r="X2960" s="1">
        <v>44259.71597222222</v>
      </c>
      <c r="Y2960" s="1">
        <v>45476.44027777778</v>
      </c>
      <c r="Z2960">
        <v>607894.71</v>
      </c>
      <c r="AA2960" t="s">
        <v>133</v>
      </c>
      <c r="AC2960" t="s">
        <v>53</v>
      </c>
      <c r="AD2960">
        <v>2969475309</v>
      </c>
      <c r="AE2960" s="1">
        <v>37159</v>
      </c>
      <c r="AF2960" t="s">
        <v>408</v>
      </c>
      <c r="AG2960" t="s">
        <v>19487</v>
      </c>
      <c r="AH2960" t="s">
        <v>53</v>
      </c>
      <c r="AJ2960" t="s">
        <v>53</v>
      </c>
      <c r="AK2960" t="s">
        <v>7072</v>
      </c>
      <c r="AL2960" t="s">
        <v>78</v>
      </c>
      <c r="AO2960" t="s">
        <v>54</v>
      </c>
    </row>
    <row r="2961" spans="1:43" x14ac:dyDescent="0.35">
      <c r="A2961" t="s">
        <v>19488</v>
      </c>
      <c r="B2961" t="s">
        <v>19489</v>
      </c>
      <c r="C2961" t="s">
        <v>5343</v>
      </c>
      <c r="F2961" t="s">
        <v>19490</v>
      </c>
      <c r="H2961" t="s">
        <v>19491</v>
      </c>
      <c r="I2961" t="s">
        <v>200</v>
      </c>
      <c r="J2961" t="s">
        <v>4293</v>
      </c>
      <c r="K2961" t="s">
        <v>5522</v>
      </c>
      <c r="L2961" t="s">
        <v>7512</v>
      </c>
      <c r="M2961" t="s">
        <v>137</v>
      </c>
      <c r="N2961" t="s">
        <v>65</v>
      </c>
      <c r="O2961">
        <v>80202</v>
      </c>
      <c r="P2961" t="s">
        <v>50</v>
      </c>
      <c r="U2961" s="1">
        <v>44259.582638888889</v>
      </c>
      <c r="V2961" s="1">
        <v>44259.582638888889</v>
      </c>
      <c r="W2961" s="1">
        <v>44260.379861111112</v>
      </c>
      <c r="X2961" s="1">
        <v>44260.379861111112</v>
      </c>
      <c r="AC2961" t="s">
        <v>53</v>
      </c>
      <c r="AD2961">
        <v>2969634929</v>
      </c>
      <c r="AE2961" s="1">
        <v>41799.665972222225</v>
      </c>
      <c r="AF2961" t="s">
        <v>4296</v>
      </c>
      <c r="AG2961" t="s">
        <v>19492</v>
      </c>
      <c r="AH2961" t="s">
        <v>53</v>
      </c>
      <c r="AJ2961" t="s">
        <v>53</v>
      </c>
      <c r="AK2961" t="s">
        <v>7790</v>
      </c>
      <c r="AL2961" t="s">
        <v>78</v>
      </c>
      <c r="AO2961" t="s">
        <v>54</v>
      </c>
      <c r="AP2961" s="1">
        <v>45456.769444444442</v>
      </c>
      <c r="AQ2961" s="1">
        <v>45456.604166666664</v>
      </c>
    </row>
    <row r="2962" spans="1:43" x14ac:dyDescent="0.35">
      <c r="A2962" t="s">
        <v>19493</v>
      </c>
      <c r="B2962" t="s">
        <v>403</v>
      </c>
      <c r="C2962" t="s">
        <v>803</v>
      </c>
      <c r="F2962" t="s">
        <v>19494</v>
      </c>
      <c r="H2962" t="s">
        <v>19495</v>
      </c>
      <c r="I2962" t="s">
        <v>169</v>
      </c>
      <c r="J2962" t="s">
        <v>1014</v>
      </c>
      <c r="K2962" t="s">
        <v>6223</v>
      </c>
      <c r="M2962" t="s">
        <v>5488</v>
      </c>
      <c r="N2962" t="s">
        <v>1515</v>
      </c>
      <c r="O2962" t="s">
        <v>6224</v>
      </c>
      <c r="P2962" t="s">
        <v>50</v>
      </c>
      <c r="Q2962" t="s">
        <v>4134</v>
      </c>
      <c r="R2962" t="s">
        <v>19496</v>
      </c>
      <c r="S2962" t="s">
        <v>4135</v>
      </c>
      <c r="T2962">
        <v>68565</v>
      </c>
      <c r="U2962" s="1">
        <v>39952.602083333331</v>
      </c>
      <c r="V2962" s="1">
        <v>44259.597916666666</v>
      </c>
      <c r="W2962" s="1">
        <v>39952.68472222222</v>
      </c>
      <c r="X2962" s="1">
        <v>44991.607638888891</v>
      </c>
      <c r="AC2962" t="s">
        <v>51</v>
      </c>
      <c r="AD2962">
        <v>2969480780</v>
      </c>
      <c r="AE2962" s="1">
        <v>37467</v>
      </c>
      <c r="AF2962" t="s">
        <v>19497</v>
      </c>
      <c r="AG2962" t="s">
        <v>19498</v>
      </c>
      <c r="AH2962" t="s">
        <v>53</v>
      </c>
      <c r="AJ2962" t="s">
        <v>53</v>
      </c>
      <c r="AK2962" t="s">
        <v>536</v>
      </c>
      <c r="AL2962" t="s">
        <v>68</v>
      </c>
      <c r="AO2962" t="s">
        <v>54</v>
      </c>
      <c r="AP2962" s="1">
        <v>45469.600694444445</v>
      </c>
      <c r="AQ2962" s="1">
        <v>42437.512499999997</v>
      </c>
    </row>
    <row r="2963" spans="1:43" x14ac:dyDescent="0.35">
      <c r="A2963" t="s">
        <v>19499</v>
      </c>
      <c r="B2963" t="s">
        <v>19482</v>
      </c>
      <c r="C2963" t="s">
        <v>19483</v>
      </c>
      <c r="D2963" t="s">
        <v>12422</v>
      </c>
      <c r="F2963" t="s">
        <v>19484</v>
      </c>
      <c r="H2963" t="s">
        <v>19485</v>
      </c>
      <c r="I2963" t="s">
        <v>61</v>
      </c>
      <c r="J2963" t="s">
        <v>261</v>
      </c>
      <c r="K2963" t="s">
        <v>19500</v>
      </c>
      <c r="M2963" t="s">
        <v>263</v>
      </c>
      <c r="N2963" t="s">
        <v>637</v>
      </c>
      <c r="O2963">
        <v>78265</v>
      </c>
      <c r="P2963" t="s">
        <v>50</v>
      </c>
      <c r="U2963" s="1">
        <v>44259.719444444447</v>
      </c>
      <c r="V2963" s="1">
        <v>44259.719444444447</v>
      </c>
      <c r="W2963" s="1">
        <v>44259.720833333333</v>
      </c>
      <c r="X2963" s="1">
        <v>44259.720833333333</v>
      </c>
      <c r="Y2963" s="1">
        <v>45476.361805555556</v>
      </c>
      <c r="Z2963">
        <v>901945.04</v>
      </c>
      <c r="AA2963" t="s">
        <v>133</v>
      </c>
      <c r="AC2963" t="s">
        <v>53</v>
      </c>
      <c r="AD2963">
        <v>2969475309</v>
      </c>
      <c r="AE2963" s="1">
        <v>37159</v>
      </c>
      <c r="AF2963" t="s">
        <v>1968</v>
      </c>
      <c r="AG2963" t="s">
        <v>19501</v>
      </c>
      <c r="AH2963" t="s">
        <v>51</v>
      </c>
      <c r="AI2963" t="s">
        <v>51</v>
      </c>
      <c r="AJ2963" t="s">
        <v>53</v>
      </c>
      <c r="AL2963" t="s">
        <v>78</v>
      </c>
      <c r="AO2963" t="s">
        <v>54</v>
      </c>
      <c r="AP2963" s="1">
        <v>44259.720833333333</v>
      </c>
    </row>
    <row r="2964" spans="1:43" x14ac:dyDescent="0.35">
      <c r="A2964" t="s">
        <v>19502</v>
      </c>
      <c r="B2964" t="s">
        <v>19482</v>
      </c>
      <c r="C2964" t="s">
        <v>19483</v>
      </c>
      <c r="D2964" t="s">
        <v>12422</v>
      </c>
      <c r="F2964" t="s">
        <v>19484</v>
      </c>
      <c r="H2964" t="s">
        <v>19485</v>
      </c>
      <c r="I2964" t="s">
        <v>61</v>
      </c>
      <c r="J2964" t="s">
        <v>261</v>
      </c>
      <c r="K2964" t="s">
        <v>19500</v>
      </c>
      <c r="M2964" t="s">
        <v>263</v>
      </c>
      <c r="N2964" t="s">
        <v>637</v>
      </c>
      <c r="O2964">
        <v>78265</v>
      </c>
      <c r="P2964" t="s">
        <v>50</v>
      </c>
      <c r="U2964" s="1">
        <v>44259.723611111112</v>
      </c>
      <c r="V2964" s="1">
        <v>44259.723611111112</v>
      </c>
      <c r="W2964" s="1">
        <v>44259.724305555559</v>
      </c>
      <c r="X2964" s="1">
        <v>44259.724999999999</v>
      </c>
      <c r="Y2964" s="1">
        <v>45476.645138888889</v>
      </c>
      <c r="Z2964">
        <v>70143.06</v>
      </c>
      <c r="AA2964" t="s">
        <v>133</v>
      </c>
      <c r="AC2964" t="s">
        <v>53</v>
      </c>
      <c r="AD2964">
        <v>2969475309</v>
      </c>
      <c r="AE2964" s="1">
        <v>37159</v>
      </c>
      <c r="AF2964" t="s">
        <v>1772</v>
      </c>
      <c r="AG2964" t="s">
        <v>19503</v>
      </c>
      <c r="AH2964" t="s">
        <v>51</v>
      </c>
      <c r="AI2964" t="s">
        <v>51</v>
      </c>
      <c r="AJ2964" t="s">
        <v>53</v>
      </c>
      <c r="AL2964" t="s">
        <v>78</v>
      </c>
      <c r="AO2964" t="s">
        <v>54</v>
      </c>
      <c r="AP2964" s="1">
        <v>44259.724999999999</v>
      </c>
    </row>
    <row r="2965" spans="1:43" x14ac:dyDescent="0.35">
      <c r="A2965" t="s">
        <v>19504</v>
      </c>
      <c r="B2965" t="s">
        <v>19505</v>
      </c>
      <c r="C2965" t="s">
        <v>18752</v>
      </c>
      <c r="D2965" t="s">
        <v>294</v>
      </c>
      <c r="F2965" t="s">
        <v>19506</v>
      </c>
      <c r="H2965" t="s">
        <v>19507</v>
      </c>
      <c r="I2965" t="s">
        <v>780</v>
      </c>
      <c r="J2965" t="s">
        <v>19508</v>
      </c>
      <c r="K2965" t="s">
        <v>19509</v>
      </c>
      <c r="M2965" t="s">
        <v>19510</v>
      </c>
      <c r="N2965" t="s">
        <v>608</v>
      </c>
      <c r="O2965">
        <v>80621</v>
      </c>
      <c r="P2965" t="s">
        <v>50</v>
      </c>
      <c r="U2965" s="1">
        <v>44259.793055555558</v>
      </c>
      <c r="V2965" s="1">
        <v>44259.793055555558</v>
      </c>
      <c r="W2965" s="1">
        <v>44260.382638888892</v>
      </c>
      <c r="X2965" s="1">
        <v>44260.382638888892</v>
      </c>
      <c r="AC2965" t="s">
        <v>53</v>
      </c>
      <c r="AD2965">
        <v>2970048812</v>
      </c>
      <c r="AE2965" s="1">
        <v>44260.381944444445</v>
      </c>
      <c r="AF2965" t="s">
        <v>19511</v>
      </c>
      <c r="AG2965" t="s">
        <v>19512</v>
      </c>
      <c r="AH2965" t="s">
        <v>53</v>
      </c>
      <c r="AJ2965" t="s">
        <v>53</v>
      </c>
      <c r="AK2965" t="s">
        <v>8166</v>
      </c>
      <c r="AL2965" t="s">
        <v>78</v>
      </c>
      <c r="AO2965" t="s">
        <v>54</v>
      </c>
      <c r="AP2965" s="1">
        <v>45469.477777777778</v>
      </c>
      <c r="AQ2965" s="1">
        <v>45441.504861111112</v>
      </c>
    </row>
    <row r="2966" spans="1:43" x14ac:dyDescent="0.35">
      <c r="A2966" t="s">
        <v>19513</v>
      </c>
      <c r="B2966" t="s">
        <v>19514</v>
      </c>
      <c r="C2966" t="s">
        <v>1499</v>
      </c>
      <c r="F2966" t="s">
        <v>19515</v>
      </c>
      <c r="G2966" t="s">
        <v>19516</v>
      </c>
      <c r="H2966" t="s">
        <v>19517</v>
      </c>
      <c r="I2966" t="s">
        <v>464</v>
      </c>
      <c r="J2966" t="s">
        <v>6387</v>
      </c>
      <c r="K2966" t="s">
        <v>19518</v>
      </c>
      <c r="M2966" t="s">
        <v>19519</v>
      </c>
      <c r="N2966" t="s">
        <v>13586</v>
      </c>
      <c r="O2966">
        <v>55412</v>
      </c>
      <c r="P2966" t="s">
        <v>50</v>
      </c>
      <c r="U2966" s="1">
        <v>44260</v>
      </c>
      <c r="V2966" s="1">
        <v>44260</v>
      </c>
      <c r="AC2966" t="s">
        <v>53</v>
      </c>
      <c r="AD2966">
        <v>2969484892</v>
      </c>
      <c r="AE2966" s="1">
        <v>37756</v>
      </c>
      <c r="AG2966" t="s">
        <v>19520</v>
      </c>
      <c r="AH2966" t="s">
        <v>51</v>
      </c>
      <c r="AJ2966" t="s">
        <v>53</v>
      </c>
      <c r="AO2966" t="s">
        <v>8142</v>
      </c>
    </row>
    <row r="2967" spans="1:43" x14ac:dyDescent="0.35">
      <c r="A2967" t="s">
        <v>19521</v>
      </c>
      <c r="B2967" t="s">
        <v>5982</v>
      </c>
      <c r="C2967" t="s">
        <v>11222</v>
      </c>
      <c r="F2967">
        <v>9706733640</v>
      </c>
      <c r="H2967" t="s">
        <v>19521</v>
      </c>
      <c r="J2967" t="s">
        <v>19522</v>
      </c>
      <c r="K2967" t="s">
        <v>19523</v>
      </c>
      <c r="M2967" t="s">
        <v>10614</v>
      </c>
      <c r="N2967" t="s">
        <v>65</v>
      </c>
      <c r="O2967">
        <v>80651</v>
      </c>
      <c r="P2967" t="s">
        <v>50</v>
      </c>
      <c r="U2967" s="1">
        <v>44260</v>
      </c>
      <c r="V2967" s="1">
        <v>44260</v>
      </c>
      <c r="W2967" s="1">
        <v>44260.686111111114</v>
      </c>
      <c r="X2967" s="1">
        <v>44260.686111111114</v>
      </c>
      <c r="AC2967" t="s">
        <v>53</v>
      </c>
      <c r="AD2967">
        <v>2969712652</v>
      </c>
      <c r="AE2967" s="1">
        <v>42662.410416666666</v>
      </c>
      <c r="AF2967" t="s">
        <v>19524</v>
      </c>
      <c r="AG2967" t="s">
        <v>19525</v>
      </c>
      <c r="AH2967" t="s">
        <v>51</v>
      </c>
      <c r="AJ2967" t="s">
        <v>53</v>
      </c>
      <c r="AL2967" t="s">
        <v>78</v>
      </c>
      <c r="AO2967" t="s">
        <v>5443</v>
      </c>
      <c r="AP2967" s="1">
        <v>45456.658333333333</v>
      </c>
    </row>
    <row r="2968" spans="1:43" x14ac:dyDescent="0.35">
      <c r="A2968" t="s">
        <v>19526</v>
      </c>
      <c r="B2968" t="s">
        <v>14181</v>
      </c>
      <c r="C2968" t="s">
        <v>13961</v>
      </c>
      <c r="F2968">
        <f>1303-330-143</f>
        <v>830</v>
      </c>
      <c r="H2968" t="s">
        <v>19527</v>
      </c>
      <c r="J2968" t="s">
        <v>14187</v>
      </c>
      <c r="K2968" t="s">
        <v>19528</v>
      </c>
      <c r="M2968" t="s">
        <v>5225</v>
      </c>
      <c r="N2968" t="s">
        <v>287</v>
      </c>
      <c r="O2968">
        <v>80308</v>
      </c>
      <c r="P2968" t="s">
        <v>50</v>
      </c>
      <c r="U2968" s="1">
        <v>44260</v>
      </c>
      <c r="V2968" s="1">
        <v>44260</v>
      </c>
      <c r="W2968" s="1">
        <v>44260.592361111114</v>
      </c>
      <c r="X2968" s="1">
        <v>44260.592361111114</v>
      </c>
      <c r="AC2968" t="s">
        <v>53</v>
      </c>
      <c r="AD2968">
        <v>2969594752</v>
      </c>
      <c r="AE2968" s="1">
        <v>41452.390277777777</v>
      </c>
      <c r="AF2968" t="s">
        <v>19529</v>
      </c>
      <c r="AG2968" t="s">
        <v>19530</v>
      </c>
      <c r="AH2968" t="s">
        <v>51</v>
      </c>
      <c r="AJ2968" t="s">
        <v>53</v>
      </c>
      <c r="AL2968" t="s">
        <v>78</v>
      </c>
      <c r="AO2968" t="s">
        <v>8142</v>
      </c>
      <c r="AP2968" s="1">
        <v>45370.525694444441</v>
      </c>
      <c r="AQ2968" s="1">
        <v>45233.5625</v>
      </c>
    </row>
    <row r="2969" spans="1:43" x14ac:dyDescent="0.35">
      <c r="A2969" t="s">
        <v>19531</v>
      </c>
      <c r="B2969" t="s">
        <v>19532</v>
      </c>
      <c r="C2969" t="s">
        <v>383</v>
      </c>
      <c r="F2969" t="s">
        <v>19533</v>
      </c>
      <c r="H2969" t="s">
        <v>19534</v>
      </c>
      <c r="I2969" t="s">
        <v>464</v>
      </c>
      <c r="J2969" t="s">
        <v>465</v>
      </c>
      <c r="K2969" t="s">
        <v>19535</v>
      </c>
      <c r="M2969" t="s">
        <v>19536</v>
      </c>
      <c r="N2969" t="s">
        <v>11619</v>
      </c>
      <c r="O2969">
        <v>14450</v>
      </c>
      <c r="P2969" t="s">
        <v>50</v>
      </c>
      <c r="U2969" s="1">
        <v>44260</v>
      </c>
      <c r="V2969" s="1">
        <v>44260</v>
      </c>
      <c r="AC2969" t="s">
        <v>53</v>
      </c>
      <c r="AD2969">
        <v>2969543968</v>
      </c>
      <c r="AE2969" s="1">
        <v>40032.470138888886</v>
      </c>
      <c r="AG2969" t="s">
        <v>19537</v>
      </c>
      <c r="AH2969" t="s">
        <v>51</v>
      </c>
      <c r="AJ2969" t="s">
        <v>53</v>
      </c>
      <c r="AO2969" t="s">
        <v>8142</v>
      </c>
    </row>
    <row r="2970" spans="1:43" x14ac:dyDescent="0.35">
      <c r="A2970" t="s">
        <v>19538</v>
      </c>
      <c r="B2970" t="s">
        <v>19539</v>
      </c>
      <c r="C2970" t="s">
        <v>5456</v>
      </c>
      <c r="F2970" t="s">
        <v>19540</v>
      </c>
      <c r="H2970" t="s">
        <v>19541</v>
      </c>
      <c r="I2970" t="s">
        <v>101</v>
      </c>
      <c r="J2970" t="s">
        <v>6530</v>
      </c>
      <c r="K2970" t="s">
        <v>6531</v>
      </c>
      <c r="M2970" t="s">
        <v>5822</v>
      </c>
      <c r="N2970" t="s">
        <v>213</v>
      </c>
      <c r="O2970">
        <v>80108</v>
      </c>
      <c r="P2970" t="s">
        <v>50</v>
      </c>
      <c r="U2970" s="1">
        <v>42663</v>
      </c>
      <c r="V2970" s="1">
        <v>44260.554166666669</v>
      </c>
      <c r="W2970" s="1">
        <v>42663.544444444444</v>
      </c>
      <c r="X2970" s="1">
        <v>43614.46597222222</v>
      </c>
      <c r="AC2970" t="s">
        <v>53</v>
      </c>
      <c r="AD2970">
        <v>2969507921</v>
      </c>
      <c r="AE2970" s="1">
        <v>38224.743750000001</v>
      </c>
      <c r="AF2970" t="s">
        <v>6246</v>
      </c>
      <c r="AG2970" t="s">
        <v>19542</v>
      </c>
      <c r="AH2970" t="s">
        <v>51</v>
      </c>
      <c r="AJ2970" t="s">
        <v>53</v>
      </c>
      <c r="AL2970" t="s">
        <v>78</v>
      </c>
      <c r="AO2970" t="s">
        <v>5443</v>
      </c>
      <c r="AP2970" s="1">
        <v>45476.588194444441</v>
      </c>
      <c r="AQ2970" s="1">
        <v>45476.590277777781</v>
      </c>
    </row>
    <row r="2971" spans="1:43" x14ac:dyDescent="0.35">
      <c r="A2971" t="s">
        <v>19543</v>
      </c>
      <c r="B2971" t="s">
        <v>19544</v>
      </c>
      <c r="C2971" t="s">
        <v>587</v>
      </c>
      <c r="F2971" t="s">
        <v>19545</v>
      </c>
      <c r="H2971" t="s">
        <v>19546</v>
      </c>
      <c r="I2971" t="s">
        <v>101</v>
      </c>
      <c r="J2971" t="s">
        <v>6530</v>
      </c>
      <c r="K2971" t="s">
        <v>19547</v>
      </c>
      <c r="M2971" t="s">
        <v>11432</v>
      </c>
      <c r="N2971" t="s">
        <v>65</v>
      </c>
      <c r="O2971">
        <v>80108</v>
      </c>
      <c r="P2971" t="s">
        <v>50</v>
      </c>
      <c r="U2971" s="1">
        <v>43411</v>
      </c>
      <c r="V2971" s="1">
        <v>44260.556250000001</v>
      </c>
      <c r="W2971" s="1">
        <v>43411.62222222222</v>
      </c>
      <c r="X2971" s="1">
        <v>43411.62222222222</v>
      </c>
      <c r="AC2971" t="s">
        <v>53</v>
      </c>
      <c r="AD2971">
        <v>2969507921</v>
      </c>
      <c r="AE2971" s="1">
        <v>38224.743750000001</v>
      </c>
      <c r="AF2971" t="s">
        <v>6246</v>
      </c>
      <c r="AG2971" t="s">
        <v>19548</v>
      </c>
      <c r="AH2971" t="s">
        <v>51</v>
      </c>
      <c r="AJ2971" t="s">
        <v>53</v>
      </c>
      <c r="AL2971" t="s">
        <v>78</v>
      </c>
      <c r="AO2971" t="s">
        <v>5443</v>
      </c>
      <c r="AP2971" s="1">
        <v>44628.481249999997</v>
      </c>
      <c r="AQ2971" s="1">
        <v>44628.481944444444</v>
      </c>
    </row>
    <row r="2972" spans="1:43" x14ac:dyDescent="0.35">
      <c r="A2972" t="s">
        <v>19549</v>
      </c>
      <c r="B2972" t="s">
        <v>19550</v>
      </c>
      <c r="C2972" t="s">
        <v>10684</v>
      </c>
      <c r="F2972" t="s">
        <v>19551</v>
      </c>
      <c r="H2972" t="s">
        <v>19552</v>
      </c>
      <c r="I2972" t="s">
        <v>101</v>
      </c>
      <c r="J2972" t="s">
        <v>6530</v>
      </c>
      <c r="K2972" t="s">
        <v>19547</v>
      </c>
      <c r="M2972" t="s">
        <v>11432</v>
      </c>
      <c r="N2972" t="s">
        <v>65</v>
      </c>
      <c r="O2972">
        <v>80108</v>
      </c>
      <c r="P2972" t="s">
        <v>50</v>
      </c>
      <c r="U2972" s="1">
        <v>43432</v>
      </c>
      <c r="V2972" s="1">
        <v>44260.556250000001</v>
      </c>
      <c r="W2972" s="1">
        <v>43432.429166666669</v>
      </c>
      <c r="X2972" s="1">
        <v>44202.386111111111</v>
      </c>
      <c r="AC2972" t="s">
        <v>53</v>
      </c>
      <c r="AD2972">
        <v>2969507921</v>
      </c>
      <c r="AE2972" s="1">
        <v>38224.743750000001</v>
      </c>
      <c r="AF2972" t="s">
        <v>6246</v>
      </c>
      <c r="AG2972" t="s">
        <v>19553</v>
      </c>
      <c r="AH2972" t="s">
        <v>51</v>
      </c>
      <c r="AJ2972" t="s">
        <v>53</v>
      </c>
      <c r="AL2972" t="s">
        <v>78</v>
      </c>
      <c r="AO2972" t="s">
        <v>5443</v>
      </c>
      <c r="AP2972" s="1">
        <v>44693.690972222219</v>
      </c>
      <c r="AQ2972" s="1">
        <v>44657.595833333333</v>
      </c>
    </row>
    <row r="2973" spans="1:43" x14ac:dyDescent="0.35">
      <c r="A2973" t="s">
        <v>19554</v>
      </c>
      <c r="B2973" t="s">
        <v>19555</v>
      </c>
      <c r="C2973" t="s">
        <v>338</v>
      </c>
      <c r="F2973" t="s">
        <v>19556</v>
      </c>
      <c r="H2973" t="s">
        <v>19557</v>
      </c>
      <c r="I2973" t="s">
        <v>101</v>
      </c>
      <c r="J2973" t="s">
        <v>6530</v>
      </c>
      <c r="K2973" t="s">
        <v>6531</v>
      </c>
      <c r="M2973" t="s">
        <v>1261</v>
      </c>
      <c r="N2973" t="s">
        <v>213</v>
      </c>
      <c r="O2973">
        <v>80108</v>
      </c>
      <c r="P2973" t="s">
        <v>50</v>
      </c>
      <c r="U2973" s="1">
        <v>43619</v>
      </c>
      <c r="V2973" s="1">
        <v>44260.556944444441</v>
      </c>
      <c r="W2973" s="1">
        <v>43619.540277777778</v>
      </c>
      <c r="X2973" s="1">
        <v>43619.540277777778</v>
      </c>
      <c r="AC2973" t="s">
        <v>53</v>
      </c>
      <c r="AD2973">
        <v>2969507921</v>
      </c>
      <c r="AE2973" s="1">
        <v>38224.743750000001</v>
      </c>
      <c r="AF2973" t="s">
        <v>6246</v>
      </c>
      <c r="AG2973" t="s">
        <v>19558</v>
      </c>
      <c r="AH2973" t="s">
        <v>51</v>
      </c>
      <c r="AJ2973" t="s">
        <v>53</v>
      </c>
      <c r="AL2973" t="s">
        <v>78</v>
      </c>
      <c r="AO2973" t="s">
        <v>5443</v>
      </c>
      <c r="AP2973" s="1">
        <v>45475.456250000003</v>
      </c>
      <c r="AQ2973" s="1">
        <v>45463.68472222222</v>
      </c>
    </row>
    <row r="2974" spans="1:43" x14ac:dyDescent="0.35">
      <c r="A2974" t="s">
        <v>19559</v>
      </c>
      <c r="B2974" t="s">
        <v>2689</v>
      </c>
      <c r="C2974" t="s">
        <v>1865</v>
      </c>
      <c r="F2974" t="s">
        <v>19560</v>
      </c>
      <c r="H2974" t="s">
        <v>19561</v>
      </c>
      <c r="I2974" t="s">
        <v>101</v>
      </c>
      <c r="J2974" t="s">
        <v>6530</v>
      </c>
      <c r="K2974" t="s">
        <v>11431</v>
      </c>
      <c r="M2974" t="s">
        <v>5822</v>
      </c>
      <c r="N2974" t="s">
        <v>65</v>
      </c>
      <c r="O2974">
        <v>80108</v>
      </c>
      <c r="P2974" t="s">
        <v>50</v>
      </c>
      <c r="U2974" s="1">
        <v>43840</v>
      </c>
      <c r="V2974" s="1">
        <v>44260.557638888888</v>
      </c>
      <c r="W2974" s="1">
        <v>43840.758333333331</v>
      </c>
      <c r="X2974" s="1">
        <v>44203.561111111114</v>
      </c>
      <c r="AC2974" t="s">
        <v>53</v>
      </c>
      <c r="AD2974">
        <v>2969507921</v>
      </c>
      <c r="AE2974" s="1">
        <v>38224.743750000001</v>
      </c>
      <c r="AF2974" t="s">
        <v>6246</v>
      </c>
      <c r="AG2974" t="s">
        <v>19562</v>
      </c>
      <c r="AH2974" t="s">
        <v>51</v>
      </c>
      <c r="AJ2974" t="s">
        <v>53</v>
      </c>
      <c r="AL2974" t="s">
        <v>78</v>
      </c>
      <c r="AO2974" t="s">
        <v>5443</v>
      </c>
      <c r="AP2974" s="1">
        <v>44649.467361111114</v>
      </c>
    </row>
    <row r="2975" spans="1:43" x14ac:dyDescent="0.35">
      <c r="A2975" t="s">
        <v>19563</v>
      </c>
      <c r="B2975" t="s">
        <v>19564</v>
      </c>
      <c r="C2975" t="s">
        <v>10839</v>
      </c>
      <c r="F2975" t="s">
        <v>19565</v>
      </c>
      <c r="H2975" t="s">
        <v>19566</v>
      </c>
      <c r="I2975" t="s">
        <v>101</v>
      </c>
      <c r="J2975" t="s">
        <v>6530</v>
      </c>
      <c r="K2975" t="s">
        <v>19547</v>
      </c>
      <c r="M2975" t="s">
        <v>11432</v>
      </c>
      <c r="N2975" t="s">
        <v>65</v>
      </c>
      <c r="O2975">
        <v>80108</v>
      </c>
      <c r="P2975" t="s">
        <v>50</v>
      </c>
      <c r="U2975" s="1">
        <v>43993</v>
      </c>
      <c r="V2975" s="1">
        <v>44260.558333333334</v>
      </c>
      <c r="W2975" s="1">
        <v>43993.530555555553</v>
      </c>
      <c r="X2975" s="1">
        <v>43993.530555555553</v>
      </c>
      <c r="AC2975" t="s">
        <v>53</v>
      </c>
      <c r="AD2975">
        <v>2969507921</v>
      </c>
      <c r="AE2975" s="1">
        <v>38224.743750000001</v>
      </c>
      <c r="AF2975" t="s">
        <v>6246</v>
      </c>
      <c r="AG2975" t="s">
        <v>19567</v>
      </c>
      <c r="AH2975" t="s">
        <v>51</v>
      </c>
      <c r="AJ2975" t="s">
        <v>53</v>
      </c>
      <c r="AL2975" t="s">
        <v>78</v>
      </c>
      <c r="AO2975" t="s">
        <v>5443</v>
      </c>
      <c r="AP2975" s="1">
        <v>45323.81527777778</v>
      </c>
      <c r="AQ2975" s="1">
        <v>45233.378472222219</v>
      </c>
    </row>
    <row r="2976" spans="1:43" x14ac:dyDescent="0.35">
      <c r="A2976" t="s">
        <v>19568</v>
      </c>
      <c r="B2976" t="s">
        <v>653</v>
      </c>
      <c r="C2976" t="s">
        <v>2923</v>
      </c>
      <c r="F2976" t="s">
        <v>19569</v>
      </c>
      <c r="H2976" t="s">
        <v>19570</v>
      </c>
      <c r="I2976" t="s">
        <v>101</v>
      </c>
      <c r="J2976" t="s">
        <v>6530</v>
      </c>
      <c r="K2976" t="s">
        <v>19571</v>
      </c>
      <c r="M2976" t="s">
        <v>5822</v>
      </c>
      <c r="N2976" t="s">
        <v>65</v>
      </c>
      <c r="O2976">
        <v>80108</v>
      </c>
      <c r="P2976" t="s">
        <v>50</v>
      </c>
      <c r="U2976" s="1">
        <v>44088</v>
      </c>
      <c r="V2976" s="1">
        <v>44260.558333333334</v>
      </c>
      <c r="W2976" s="1">
        <v>44088.5625</v>
      </c>
      <c r="X2976" s="1">
        <v>44088.5625</v>
      </c>
      <c r="AC2976" t="s">
        <v>53</v>
      </c>
      <c r="AD2976">
        <v>2969507921</v>
      </c>
      <c r="AE2976" s="1">
        <v>38224.743750000001</v>
      </c>
      <c r="AF2976" t="s">
        <v>6246</v>
      </c>
      <c r="AG2976" t="s">
        <v>19572</v>
      </c>
      <c r="AH2976" t="s">
        <v>51</v>
      </c>
      <c r="AJ2976" t="s">
        <v>53</v>
      </c>
      <c r="AL2976" t="s">
        <v>78</v>
      </c>
      <c r="AO2976" t="s">
        <v>5443</v>
      </c>
      <c r="AP2976" s="1">
        <v>45421.845833333333</v>
      </c>
      <c r="AQ2976" s="1">
        <v>45421.847916666666</v>
      </c>
    </row>
    <row r="2977" spans="1:43" x14ac:dyDescent="0.35">
      <c r="A2977" t="s">
        <v>19573</v>
      </c>
      <c r="B2977" t="s">
        <v>19574</v>
      </c>
      <c r="C2977" t="s">
        <v>19575</v>
      </c>
      <c r="F2977" t="s">
        <v>19576</v>
      </c>
      <c r="H2977" t="s">
        <v>19577</v>
      </c>
      <c r="J2977" t="s">
        <v>4241</v>
      </c>
      <c r="K2977" t="s">
        <v>19578</v>
      </c>
      <c r="M2977" t="s">
        <v>3053</v>
      </c>
      <c r="N2977" t="s">
        <v>798</v>
      </c>
      <c r="O2977">
        <v>77048</v>
      </c>
      <c r="P2977" t="s">
        <v>50</v>
      </c>
      <c r="U2977" s="1">
        <v>44261</v>
      </c>
      <c r="V2977" s="1">
        <v>44261</v>
      </c>
      <c r="AC2977" t="s">
        <v>53</v>
      </c>
      <c r="AD2977">
        <v>2969480277</v>
      </c>
      <c r="AE2977" s="1">
        <v>37439</v>
      </c>
      <c r="AG2977" t="s">
        <v>19579</v>
      </c>
      <c r="AH2977" t="s">
        <v>51</v>
      </c>
      <c r="AJ2977" t="s">
        <v>53</v>
      </c>
      <c r="AO2977" t="s">
        <v>8142</v>
      </c>
    </row>
    <row r="2978" spans="1:43" x14ac:dyDescent="0.35">
      <c r="A2978" t="s">
        <v>19580</v>
      </c>
      <c r="B2978" t="s">
        <v>19581</v>
      </c>
      <c r="C2978" t="s">
        <v>16046</v>
      </c>
      <c r="F2978" t="s">
        <v>19582</v>
      </c>
      <c r="H2978" t="s">
        <v>19580</v>
      </c>
      <c r="J2978" t="s">
        <v>11720</v>
      </c>
      <c r="N2978" t="s">
        <v>287</v>
      </c>
      <c r="O2978">
        <v>80019</v>
      </c>
      <c r="P2978" t="s">
        <v>50</v>
      </c>
      <c r="U2978" s="1">
        <v>44263</v>
      </c>
      <c r="V2978" s="1">
        <v>44263</v>
      </c>
      <c r="W2978" s="1">
        <v>44263.808333333334</v>
      </c>
      <c r="X2978" s="1">
        <v>44263.808333333334</v>
      </c>
      <c r="AC2978" t="s">
        <v>53</v>
      </c>
      <c r="AD2978">
        <v>2969472760</v>
      </c>
      <c r="AE2978" s="1">
        <v>36916.71597222222</v>
      </c>
      <c r="AG2978" t="s">
        <v>19583</v>
      </c>
      <c r="AH2978" t="s">
        <v>51</v>
      </c>
      <c r="AJ2978" t="s">
        <v>53</v>
      </c>
      <c r="AL2978" t="s">
        <v>78</v>
      </c>
      <c r="AO2978" t="s">
        <v>5443</v>
      </c>
      <c r="AP2978" s="1">
        <v>45474.537499999999</v>
      </c>
    </row>
    <row r="2979" spans="1:43" x14ac:dyDescent="0.35">
      <c r="A2979" t="s">
        <v>19584</v>
      </c>
      <c r="B2979" t="s">
        <v>19585</v>
      </c>
      <c r="C2979" t="s">
        <v>12100</v>
      </c>
      <c r="F2979" t="s">
        <v>19586</v>
      </c>
      <c r="H2979" t="s">
        <v>19587</v>
      </c>
      <c r="J2979" t="s">
        <v>1673</v>
      </c>
      <c r="P2979" t="s">
        <v>50</v>
      </c>
      <c r="U2979" s="1">
        <v>44263</v>
      </c>
      <c r="V2979" s="1">
        <v>44263</v>
      </c>
      <c r="AC2979" t="s">
        <v>53</v>
      </c>
      <c r="AD2979">
        <v>2969473349</v>
      </c>
      <c r="AE2979" s="1">
        <v>37012.460416666669</v>
      </c>
      <c r="AG2979" t="s">
        <v>19588</v>
      </c>
      <c r="AH2979" t="s">
        <v>51</v>
      </c>
      <c r="AJ2979" t="s">
        <v>53</v>
      </c>
      <c r="AO2979" t="s">
        <v>8142</v>
      </c>
    </row>
    <row r="2980" spans="1:43" x14ac:dyDescent="0.35">
      <c r="A2980" t="s">
        <v>19589</v>
      </c>
      <c r="B2980" t="s">
        <v>19590</v>
      </c>
      <c r="C2980" t="s">
        <v>952</v>
      </c>
      <c r="F2980">
        <v>9706200464</v>
      </c>
      <c r="H2980" t="s">
        <v>19589</v>
      </c>
      <c r="J2980" t="s">
        <v>19591</v>
      </c>
      <c r="O2980">
        <v>80467</v>
      </c>
      <c r="P2980" t="s">
        <v>50</v>
      </c>
      <c r="U2980" s="1">
        <v>44263</v>
      </c>
      <c r="V2980" s="1">
        <v>44263</v>
      </c>
      <c r="W2980" s="1">
        <v>44263.95</v>
      </c>
      <c r="X2980" s="1">
        <v>44263.95</v>
      </c>
      <c r="AC2980" t="s">
        <v>53</v>
      </c>
      <c r="AD2980">
        <v>1000000001</v>
      </c>
      <c r="AE2980" s="1">
        <v>39973.351388888892</v>
      </c>
      <c r="AF2980" t="s">
        <v>3377</v>
      </c>
      <c r="AG2980" t="s">
        <v>19592</v>
      </c>
      <c r="AH2980" t="s">
        <v>51</v>
      </c>
      <c r="AJ2980" t="s">
        <v>53</v>
      </c>
      <c r="AL2980" t="s">
        <v>78</v>
      </c>
      <c r="AO2980" t="s">
        <v>5443</v>
      </c>
    </row>
    <row r="2981" spans="1:43" x14ac:dyDescent="0.35">
      <c r="A2981" t="s">
        <v>19593</v>
      </c>
      <c r="B2981" t="s">
        <v>1157</v>
      </c>
      <c r="C2981" t="s">
        <v>16943</v>
      </c>
      <c r="F2981" t="s">
        <v>19594</v>
      </c>
      <c r="H2981" t="s">
        <v>19595</v>
      </c>
      <c r="J2981" t="s">
        <v>19596</v>
      </c>
      <c r="O2981">
        <v>80221</v>
      </c>
      <c r="P2981" t="s">
        <v>50</v>
      </c>
      <c r="U2981" s="1">
        <v>44264</v>
      </c>
      <c r="V2981" s="1">
        <v>44264</v>
      </c>
      <c r="W2981" s="1">
        <v>44264.586111111108</v>
      </c>
      <c r="X2981" s="1">
        <v>44264.586111111108</v>
      </c>
      <c r="AC2981" t="s">
        <v>53</v>
      </c>
      <c r="AD2981">
        <v>2969832978</v>
      </c>
      <c r="AE2981" s="1">
        <v>43350.715277777781</v>
      </c>
      <c r="AF2981" t="s">
        <v>19597</v>
      </c>
      <c r="AG2981" t="s">
        <v>19598</v>
      </c>
      <c r="AH2981" t="s">
        <v>51</v>
      </c>
      <c r="AJ2981" t="s">
        <v>53</v>
      </c>
      <c r="AL2981" t="s">
        <v>68</v>
      </c>
      <c r="AO2981" t="s">
        <v>5443</v>
      </c>
    </row>
    <row r="2982" spans="1:43" x14ac:dyDescent="0.35">
      <c r="A2982" t="s">
        <v>19599</v>
      </c>
      <c r="B2982" t="s">
        <v>19600</v>
      </c>
      <c r="C2982" t="s">
        <v>8045</v>
      </c>
      <c r="F2982" t="s">
        <v>19601</v>
      </c>
      <c r="H2982" t="s">
        <v>19602</v>
      </c>
      <c r="J2982" t="s">
        <v>491</v>
      </c>
      <c r="K2982" t="s">
        <v>19603</v>
      </c>
      <c r="M2982" t="s">
        <v>1397</v>
      </c>
      <c r="N2982" t="s">
        <v>65</v>
      </c>
      <c r="O2982">
        <v>80401</v>
      </c>
      <c r="P2982" t="s">
        <v>50</v>
      </c>
      <c r="U2982" s="1">
        <v>44264</v>
      </c>
      <c r="V2982" s="1">
        <v>44264</v>
      </c>
      <c r="W2982" s="1">
        <v>44264.677083333336</v>
      </c>
      <c r="X2982" s="1">
        <v>44264.677083333336</v>
      </c>
      <c r="AC2982" t="s">
        <v>53</v>
      </c>
      <c r="AD2982">
        <v>2969472760</v>
      </c>
      <c r="AE2982" s="1">
        <v>36916.71597222222</v>
      </c>
      <c r="AG2982" t="s">
        <v>19604</v>
      </c>
      <c r="AH2982" t="s">
        <v>51</v>
      </c>
      <c r="AJ2982" t="s">
        <v>53</v>
      </c>
      <c r="AL2982" t="s">
        <v>78</v>
      </c>
      <c r="AO2982" t="s">
        <v>5443</v>
      </c>
      <c r="AP2982" s="1">
        <v>44720.604861111111</v>
      </c>
    </row>
    <row r="2983" spans="1:43" x14ac:dyDescent="0.35">
      <c r="A2983" t="s">
        <v>19605</v>
      </c>
      <c r="B2983" t="s">
        <v>19606</v>
      </c>
      <c r="C2983" t="s">
        <v>7769</v>
      </c>
      <c r="F2983" t="s">
        <v>19607</v>
      </c>
      <c r="H2983" t="s">
        <v>19605</v>
      </c>
      <c r="J2983" t="s">
        <v>491</v>
      </c>
      <c r="N2983">
        <v>-1</v>
      </c>
      <c r="P2983" t="s">
        <v>50</v>
      </c>
      <c r="U2983" s="1">
        <v>44264</v>
      </c>
      <c r="V2983" s="1">
        <v>44264</v>
      </c>
      <c r="W2983" s="1">
        <v>44264.53125</v>
      </c>
      <c r="X2983" s="1">
        <v>44264.53125</v>
      </c>
      <c r="AC2983" t="s">
        <v>53</v>
      </c>
      <c r="AD2983">
        <v>2969472760</v>
      </c>
      <c r="AE2983" s="1">
        <v>36916.71597222222</v>
      </c>
      <c r="AF2983" t="s">
        <v>9452</v>
      </c>
      <c r="AG2983" t="s">
        <v>19608</v>
      </c>
      <c r="AH2983" t="s">
        <v>51</v>
      </c>
      <c r="AJ2983" t="s">
        <v>53</v>
      </c>
      <c r="AL2983" t="s">
        <v>78</v>
      </c>
      <c r="AO2983" t="s">
        <v>8142</v>
      </c>
      <c r="AP2983" s="1">
        <v>44398.375694444447</v>
      </c>
    </row>
    <row r="2984" spans="1:43" x14ac:dyDescent="0.35">
      <c r="A2984" t="s">
        <v>19609</v>
      </c>
      <c r="B2984" t="s">
        <v>19610</v>
      </c>
      <c r="C2984" t="s">
        <v>19611</v>
      </c>
      <c r="F2984" t="s">
        <v>1472</v>
      </c>
      <c r="H2984" t="s">
        <v>19612</v>
      </c>
      <c r="J2984" t="s">
        <v>1474</v>
      </c>
      <c r="P2984" t="s">
        <v>50</v>
      </c>
      <c r="U2984" s="1">
        <v>44264</v>
      </c>
      <c r="V2984" s="1">
        <v>44264</v>
      </c>
      <c r="W2984" s="1">
        <v>44264.590277777781</v>
      </c>
      <c r="X2984" s="1">
        <v>44264.590277777781</v>
      </c>
      <c r="AC2984" t="s">
        <v>53</v>
      </c>
      <c r="AD2984">
        <v>2969482060</v>
      </c>
      <c r="AE2984" s="1">
        <v>37557</v>
      </c>
      <c r="AF2984" t="s">
        <v>1476</v>
      </c>
      <c r="AG2984" t="s">
        <v>19613</v>
      </c>
      <c r="AH2984" t="s">
        <v>51</v>
      </c>
      <c r="AJ2984" t="s">
        <v>53</v>
      </c>
      <c r="AL2984" t="s">
        <v>68</v>
      </c>
      <c r="AO2984" t="s">
        <v>5443</v>
      </c>
      <c r="AP2984" s="1">
        <v>45472.38958333333</v>
      </c>
      <c r="AQ2984" s="1">
        <v>45374.507638888892</v>
      </c>
    </row>
    <row r="2985" spans="1:43" x14ac:dyDescent="0.35">
      <c r="A2985" t="s">
        <v>19614</v>
      </c>
      <c r="B2985" t="s">
        <v>19615</v>
      </c>
      <c r="C2985" t="s">
        <v>9084</v>
      </c>
      <c r="F2985">
        <f>1786-423-9760</f>
        <v>-8397</v>
      </c>
      <c r="H2985" t="s">
        <v>19614</v>
      </c>
      <c r="J2985" t="s">
        <v>10434</v>
      </c>
      <c r="N2985" t="s">
        <v>19616</v>
      </c>
      <c r="O2985">
        <v>33182</v>
      </c>
      <c r="P2985" t="s">
        <v>50</v>
      </c>
      <c r="U2985" s="1">
        <v>44264</v>
      </c>
      <c r="V2985" s="1">
        <v>44264</v>
      </c>
      <c r="AC2985" t="s">
        <v>53</v>
      </c>
      <c r="AD2985">
        <v>2969478809</v>
      </c>
      <c r="AE2985" s="1">
        <v>37358</v>
      </c>
      <c r="AG2985" t="s">
        <v>19617</v>
      </c>
      <c r="AH2985" t="s">
        <v>51</v>
      </c>
      <c r="AJ2985" t="s">
        <v>53</v>
      </c>
      <c r="AO2985" t="s">
        <v>8142</v>
      </c>
    </row>
    <row r="2986" spans="1:43" x14ac:dyDescent="0.35">
      <c r="A2986" t="s">
        <v>19618</v>
      </c>
      <c r="B2986" t="s">
        <v>15496</v>
      </c>
      <c r="C2986" t="s">
        <v>97</v>
      </c>
      <c r="F2986" t="s">
        <v>19619</v>
      </c>
      <c r="H2986" t="s">
        <v>19618</v>
      </c>
      <c r="J2986" t="s">
        <v>19620</v>
      </c>
      <c r="K2986" t="s">
        <v>19621</v>
      </c>
      <c r="M2986" t="s">
        <v>11884</v>
      </c>
      <c r="N2986" t="s">
        <v>65</v>
      </c>
      <c r="O2986">
        <v>81101</v>
      </c>
      <c r="P2986" t="s">
        <v>50</v>
      </c>
      <c r="U2986" s="1">
        <v>44264</v>
      </c>
      <c r="V2986" s="1">
        <v>44264</v>
      </c>
      <c r="W2986" s="1">
        <v>44264.540277777778</v>
      </c>
      <c r="X2986" s="1">
        <v>44264.540277777778</v>
      </c>
      <c r="AC2986" t="s">
        <v>53</v>
      </c>
      <c r="AD2986">
        <v>2972064621</v>
      </c>
      <c r="AE2986" s="1">
        <v>44651.618055555555</v>
      </c>
      <c r="AF2986" t="s">
        <v>19622</v>
      </c>
      <c r="AG2986" t="s">
        <v>19623</v>
      </c>
      <c r="AH2986" t="s">
        <v>51</v>
      </c>
      <c r="AJ2986" t="s">
        <v>53</v>
      </c>
      <c r="AL2986" t="s">
        <v>68</v>
      </c>
      <c r="AO2986" t="s">
        <v>5443</v>
      </c>
      <c r="AP2986" s="1">
        <v>45042.807638888888</v>
      </c>
    </row>
    <row r="2987" spans="1:43" x14ac:dyDescent="0.35">
      <c r="A2987" t="s">
        <v>19624</v>
      </c>
      <c r="B2987" t="s">
        <v>19625</v>
      </c>
      <c r="C2987" t="s">
        <v>258</v>
      </c>
      <c r="F2987" t="s">
        <v>19626</v>
      </c>
      <c r="H2987" t="s">
        <v>19627</v>
      </c>
      <c r="J2987" t="s">
        <v>15656</v>
      </c>
      <c r="K2987" t="s">
        <v>19628</v>
      </c>
      <c r="M2987" t="s">
        <v>2800</v>
      </c>
      <c r="N2987" t="s">
        <v>65</v>
      </c>
      <c r="O2987">
        <v>80602</v>
      </c>
      <c r="P2987" t="s">
        <v>50</v>
      </c>
      <c r="U2987" s="1">
        <v>44264</v>
      </c>
      <c r="V2987" s="1">
        <v>44264</v>
      </c>
      <c r="W2987" s="1">
        <v>44264.590277777781</v>
      </c>
      <c r="X2987" s="1">
        <v>44264.590277777781</v>
      </c>
      <c r="AC2987" t="s">
        <v>53</v>
      </c>
      <c r="AD2987">
        <v>2969783181</v>
      </c>
      <c r="AE2987" s="1">
        <v>43172.738194444442</v>
      </c>
      <c r="AF2987" t="s">
        <v>15658</v>
      </c>
      <c r="AG2987" t="s">
        <v>19629</v>
      </c>
      <c r="AH2987" t="s">
        <v>51</v>
      </c>
      <c r="AJ2987" t="s">
        <v>53</v>
      </c>
      <c r="AL2987" t="s">
        <v>78</v>
      </c>
      <c r="AO2987" t="s">
        <v>5443</v>
      </c>
      <c r="AP2987" s="1">
        <v>44264.589583333334</v>
      </c>
    </row>
    <row r="2988" spans="1:43" x14ac:dyDescent="0.35">
      <c r="A2988" t="s">
        <v>19630</v>
      </c>
      <c r="B2988" t="s">
        <v>19631</v>
      </c>
      <c r="C2988" t="s">
        <v>331</v>
      </c>
      <c r="F2988" t="s">
        <v>19632</v>
      </c>
      <c r="H2988" t="s">
        <v>19630</v>
      </c>
      <c r="J2988" t="s">
        <v>10382</v>
      </c>
      <c r="K2988" t="s">
        <v>19633</v>
      </c>
      <c r="M2988" t="s">
        <v>3225</v>
      </c>
      <c r="N2988" t="s">
        <v>65</v>
      </c>
      <c r="O2988">
        <v>80537</v>
      </c>
      <c r="P2988" t="s">
        <v>50</v>
      </c>
      <c r="U2988" s="1">
        <v>44264</v>
      </c>
      <c r="V2988" s="1">
        <v>44264</v>
      </c>
      <c r="W2988" s="1">
        <v>44264.708333333336</v>
      </c>
      <c r="X2988" s="1">
        <v>44264.708333333336</v>
      </c>
      <c r="AC2988" t="s">
        <v>53</v>
      </c>
      <c r="AD2988">
        <v>2969589702</v>
      </c>
      <c r="AE2988" s="1">
        <v>41373.416666666664</v>
      </c>
      <c r="AF2988" t="s">
        <v>10384</v>
      </c>
      <c r="AG2988" t="s">
        <v>19634</v>
      </c>
      <c r="AH2988" t="s">
        <v>51</v>
      </c>
      <c r="AJ2988" t="s">
        <v>53</v>
      </c>
      <c r="AL2988" t="s">
        <v>78</v>
      </c>
      <c r="AO2988" t="s">
        <v>5443</v>
      </c>
      <c r="AP2988" s="1">
        <v>45398.431944444441</v>
      </c>
    </row>
    <row r="2989" spans="1:43" x14ac:dyDescent="0.35">
      <c r="A2989" t="s">
        <v>19635</v>
      </c>
      <c r="B2989" t="s">
        <v>9888</v>
      </c>
      <c r="C2989" t="s">
        <v>19636</v>
      </c>
      <c r="D2989" t="s">
        <v>654</v>
      </c>
      <c r="F2989" t="s">
        <v>708</v>
      </c>
      <c r="H2989" t="s">
        <v>19637</v>
      </c>
      <c r="J2989" t="s">
        <v>710</v>
      </c>
      <c r="P2989" t="s">
        <v>50</v>
      </c>
      <c r="U2989" s="1">
        <v>44264</v>
      </c>
      <c r="V2989" s="1">
        <v>44264</v>
      </c>
      <c r="W2989" s="1">
        <v>44264.680555555555</v>
      </c>
      <c r="X2989" s="1">
        <v>44264.680555555555</v>
      </c>
      <c r="AC2989" t="s">
        <v>53</v>
      </c>
      <c r="AD2989">
        <v>2969477838</v>
      </c>
      <c r="AE2989" s="1">
        <v>37309</v>
      </c>
      <c r="AF2989" t="s">
        <v>711</v>
      </c>
      <c r="AG2989" t="s">
        <v>19638</v>
      </c>
      <c r="AH2989" t="s">
        <v>51</v>
      </c>
      <c r="AJ2989" t="s">
        <v>53</v>
      </c>
      <c r="AL2989" t="s">
        <v>78</v>
      </c>
      <c r="AO2989" t="s">
        <v>5443</v>
      </c>
      <c r="AP2989" s="1">
        <v>45476.445138888892</v>
      </c>
      <c r="AQ2989" s="1">
        <v>45474.711111111108</v>
      </c>
    </row>
    <row r="2990" spans="1:43" x14ac:dyDescent="0.35">
      <c r="A2990" t="s">
        <v>19639</v>
      </c>
      <c r="B2990" t="s">
        <v>19640</v>
      </c>
      <c r="C2990" t="s">
        <v>1608</v>
      </c>
      <c r="F2990" t="s">
        <v>19641</v>
      </c>
      <c r="H2990" t="s">
        <v>19639</v>
      </c>
      <c r="P2990" t="s">
        <v>50</v>
      </c>
      <c r="U2990" s="1">
        <v>44264</v>
      </c>
      <c r="V2990" s="1">
        <v>44264</v>
      </c>
      <c r="AC2990" t="s">
        <v>53</v>
      </c>
      <c r="AG2990" t="s">
        <v>19642</v>
      </c>
      <c r="AH2990" t="s">
        <v>51</v>
      </c>
      <c r="AJ2990" t="s">
        <v>53</v>
      </c>
      <c r="AO2990" t="s">
        <v>8142</v>
      </c>
    </row>
    <row r="2991" spans="1:43" x14ac:dyDescent="0.35">
      <c r="A2991" t="s">
        <v>19643</v>
      </c>
      <c r="B2991" t="s">
        <v>4498</v>
      </c>
      <c r="C2991" t="s">
        <v>375</v>
      </c>
      <c r="F2991">
        <v>13074414699</v>
      </c>
      <c r="H2991" t="s">
        <v>19643</v>
      </c>
      <c r="J2991" t="s">
        <v>19644</v>
      </c>
      <c r="K2991" t="s">
        <v>19645</v>
      </c>
      <c r="M2991" t="s">
        <v>137</v>
      </c>
      <c r="N2991" t="s">
        <v>65</v>
      </c>
      <c r="O2991" t="s">
        <v>19646</v>
      </c>
      <c r="P2991" t="s">
        <v>50</v>
      </c>
      <c r="U2991" s="1">
        <v>44264</v>
      </c>
      <c r="V2991" s="1">
        <v>44264</v>
      </c>
      <c r="W2991" s="1">
        <v>44264.868055555555</v>
      </c>
      <c r="X2991" s="1">
        <v>44264.868055555555</v>
      </c>
      <c r="AC2991" t="s">
        <v>53</v>
      </c>
      <c r="AD2991">
        <v>2973403121</v>
      </c>
      <c r="AE2991" s="1">
        <v>45078.373611111114</v>
      </c>
      <c r="AF2991" t="s">
        <v>19647</v>
      </c>
      <c r="AG2991" t="s">
        <v>19648</v>
      </c>
      <c r="AH2991" t="s">
        <v>51</v>
      </c>
      <c r="AJ2991" t="s">
        <v>53</v>
      </c>
      <c r="AL2991" t="s">
        <v>78</v>
      </c>
      <c r="AO2991" t="s">
        <v>5443</v>
      </c>
      <c r="AP2991" s="1">
        <v>45113.738194444442</v>
      </c>
    </row>
    <row r="2992" spans="1:43" x14ac:dyDescent="0.35">
      <c r="A2992" t="s">
        <v>19649</v>
      </c>
      <c r="B2992" t="s">
        <v>18430</v>
      </c>
      <c r="C2992" t="s">
        <v>4713</v>
      </c>
      <c r="F2992" t="s">
        <v>18499</v>
      </c>
      <c r="H2992" t="s">
        <v>18426</v>
      </c>
      <c r="I2992" t="s">
        <v>464</v>
      </c>
      <c r="J2992" t="s">
        <v>465</v>
      </c>
      <c r="K2992" t="s">
        <v>19650</v>
      </c>
      <c r="L2992" t="s">
        <v>19651</v>
      </c>
      <c r="M2992" t="s">
        <v>4713</v>
      </c>
      <c r="N2992" t="s">
        <v>65</v>
      </c>
      <c r="O2992">
        <v>81401</v>
      </c>
      <c r="P2992" t="s">
        <v>50</v>
      </c>
      <c r="U2992" s="1">
        <v>44218</v>
      </c>
      <c r="V2992" s="1">
        <v>44264.530555555553</v>
      </c>
      <c r="W2992" s="1">
        <v>44218.672222222223</v>
      </c>
      <c r="X2992" s="1">
        <v>45476.65625</v>
      </c>
      <c r="Y2992" s="1">
        <v>45476.672222222223</v>
      </c>
      <c r="Z2992">
        <v>5754.12</v>
      </c>
      <c r="AA2992" t="s">
        <v>133</v>
      </c>
      <c r="AC2992" t="s">
        <v>53</v>
      </c>
      <c r="AD2992">
        <v>2969543968</v>
      </c>
      <c r="AE2992" s="1">
        <v>40032.470138888886</v>
      </c>
      <c r="AF2992" t="s">
        <v>2784</v>
      </c>
      <c r="AG2992" t="s">
        <v>19652</v>
      </c>
      <c r="AH2992" t="s">
        <v>51</v>
      </c>
      <c r="AJ2992" t="s">
        <v>53</v>
      </c>
      <c r="AL2992" t="s">
        <v>78</v>
      </c>
      <c r="AO2992" t="s">
        <v>5443</v>
      </c>
      <c r="AP2992" s="1">
        <v>44544.511805555558</v>
      </c>
    </row>
    <row r="2993" spans="1:43" x14ac:dyDescent="0.35">
      <c r="A2993" t="s">
        <v>19653</v>
      </c>
      <c r="B2993" t="s">
        <v>19654</v>
      </c>
      <c r="C2993" t="s">
        <v>375</v>
      </c>
      <c r="F2993" t="s">
        <v>19655</v>
      </c>
      <c r="H2993" t="s">
        <v>19656</v>
      </c>
      <c r="J2993" t="s">
        <v>16946</v>
      </c>
      <c r="K2993" t="s">
        <v>16947</v>
      </c>
      <c r="M2993" t="s">
        <v>16948</v>
      </c>
      <c r="N2993" t="s">
        <v>1466</v>
      </c>
      <c r="O2993">
        <v>67748</v>
      </c>
      <c r="P2993" t="s">
        <v>50</v>
      </c>
      <c r="U2993" s="1">
        <v>44265</v>
      </c>
      <c r="V2993" s="1">
        <v>44265</v>
      </c>
      <c r="AC2993" t="s">
        <v>53</v>
      </c>
      <c r="AD2993">
        <v>2969479579</v>
      </c>
      <c r="AE2993" s="1">
        <v>37399</v>
      </c>
      <c r="AG2993" t="s">
        <v>19657</v>
      </c>
      <c r="AH2993" t="s">
        <v>51</v>
      </c>
      <c r="AJ2993" t="s">
        <v>53</v>
      </c>
      <c r="AO2993" t="s">
        <v>8142</v>
      </c>
    </row>
    <row r="2994" spans="1:43" x14ac:dyDescent="0.35">
      <c r="A2994" t="s">
        <v>19658</v>
      </c>
      <c r="B2994" t="s">
        <v>19659</v>
      </c>
      <c r="C2994" t="s">
        <v>2073</v>
      </c>
      <c r="F2994" t="s">
        <v>19660</v>
      </c>
      <c r="H2994" t="s">
        <v>19658</v>
      </c>
      <c r="J2994" t="s">
        <v>5486</v>
      </c>
      <c r="P2994" t="s">
        <v>15723</v>
      </c>
      <c r="U2994" s="1">
        <v>44265</v>
      </c>
      <c r="V2994" s="1">
        <v>44265</v>
      </c>
      <c r="W2994" s="1">
        <v>44274.429166666669</v>
      </c>
      <c r="X2994" s="1">
        <v>44274.429166666669</v>
      </c>
      <c r="AC2994" t="s">
        <v>53</v>
      </c>
      <c r="AD2994">
        <v>2969542473</v>
      </c>
      <c r="AE2994" s="1">
        <v>39974.713888888888</v>
      </c>
      <c r="AF2994" t="s">
        <v>4197</v>
      </c>
      <c r="AG2994" t="s">
        <v>19661</v>
      </c>
      <c r="AH2994" t="s">
        <v>51</v>
      </c>
      <c r="AJ2994" t="s">
        <v>53</v>
      </c>
      <c r="AL2994" t="s">
        <v>78</v>
      </c>
      <c r="AO2994" t="s">
        <v>5443</v>
      </c>
      <c r="AP2994" s="1">
        <v>44293.351388888892</v>
      </c>
    </row>
    <row r="2995" spans="1:43" x14ac:dyDescent="0.35">
      <c r="A2995" t="s">
        <v>19662</v>
      </c>
      <c r="B2995" t="s">
        <v>12966</v>
      </c>
      <c r="C2995" t="s">
        <v>7663</v>
      </c>
      <c r="F2995" t="s">
        <v>19663</v>
      </c>
      <c r="H2995" t="s">
        <v>19664</v>
      </c>
      <c r="J2995" t="s">
        <v>7142</v>
      </c>
      <c r="K2995" t="s">
        <v>19665</v>
      </c>
      <c r="M2995" t="s">
        <v>6790</v>
      </c>
      <c r="N2995" t="s">
        <v>798</v>
      </c>
      <c r="O2995">
        <v>77356</v>
      </c>
      <c r="P2995" t="s">
        <v>50</v>
      </c>
      <c r="U2995" s="1">
        <v>44265</v>
      </c>
      <c r="V2995" s="1">
        <v>44265</v>
      </c>
      <c r="W2995" s="1">
        <v>44265.451388888891</v>
      </c>
      <c r="X2995" s="1">
        <v>44265.451388888891</v>
      </c>
      <c r="AC2995" t="s">
        <v>53</v>
      </c>
      <c r="AD2995">
        <v>2969584761</v>
      </c>
      <c r="AE2995" s="1">
        <v>41288.714583333334</v>
      </c>
      <c r="AF2995" t="s">
        <v>7145</v>
      </c>
      <c r="AG2995" t="s">
        <v>19666</v>
      </c>
      <c r="AH2995" t="s">
        <v>51</v>
      </c>
      <c r="AJ2995" t="s">
        <v>53</v>
      </c>
      <c r="AL2995" t="s">
        <v>78</v>
      </c>
      <c r="AO2995" t="s">
        <v>5443</v>
      </c>
      <c r="AP2995" s="1">
        <v>45471.484027777777</v>
      </c>
      <c r="AQ2995" s="1">
        <v>44634.540972222225</v>
      </c>
    </row>
    <row r="2996" spans="1:43" x14ac:dyDescent="0.35">
      <c r="A2996" t="s">
        <v>19667</v>
      </c>
      <c r="B2996" t="s">
        <v>19668</v>
      </c>
      <c r="C2996" t="s">
        <v>106</v>
      </c>
      <c r="F2996">
        <v>13392213241</v>
      </c>
      <c r="H2996" t="s">
        <v>19667</v>
      </c>
      <c r="I2996" t="s">
        <v>101</v>
      </c>
      <c r="J2996" t="s">
        <v>6387</v>
      </c>
      <c r="P2996" t="s">
        <v>50</v>
      </c>
      <c r="U2996" s="1">
        <v>44265</v>
      </c>
      <c r="V2996" s="1">
        <v>44265</v>
      </c>
      <c r="AC2996" t="s">
        <v>53</v>
      </c>
      <c r="AD2996">
        <v>2969484892</v>
      </c>
      <c r="AE2996" s="1">
        <v>37756</v>
      </c>
      <c r="AG2996" t="s">
        <v>19669</v>
      </c>
      <c r="AH2996" t="s">
        <v>51</v>
      </c>
      <c r="AJ2996" t="s">
        <v>53</v>
      </c>
      <c r="AO2996" t="s">
        <v>8142</v>
      </c>
    </row>
    <row r="2997" spans="1:43" x14ac:dyDescent="0.35">
      <c r="A2997" t="s">
        <v>19670</v>
      </c>
      <c r="B2997" t="s">
        <v>19671</v>
      </c>
      <c r="C2997" t="s">
        <v>19672</v>
      </c>
      <c r="F2997" t="s">
        <v>19673</v>
      </c>
      <c r="H2997" t="s">
        <v>19670</v>
      </c>
      <c r="J2997" t="s">
        <v>2028</v>
      </c>
      <c r="P2997" t="s">
        <v>50</v>
      </c>
      <c r="U2997" s="1">
        <v>44265</v>
      </c>
      <c r="V2997" s="1">
        <v>44265</v>
      </c>
      <c r="AC2997" t="s">
        <v>53</v>
      </c>
      <c r="AD2997">
        <v>2969532847</v>
      </c>
      <c r="AE2997" s="1">
        <v>39580.404166666667</v>
      </c>
      <c r="AG2997" t="s">
        <v>19674</v>
      </c>
      <c r="AH2997" t="s">
        <v>51</v>
      </c>
      <c r="AJ2997" t="s">
        <v>53</v>
      </c>
      <c r="AO2997" t="s">
        <v>8142</v>
      </c>
    </row>
    <row r="2998" spans="1:43" x14ac:dyDescent="0.35">
      <c r="A2998" t="s">
        <v>19675</v>
      </c>
      <c r="B2998" t="s">
        <v>19676</v>
      </c>
      <c r="C2998" t="s">
        <v>218</v>
      </c>
      <c r="F2998">
        <v>8012094159</v>
      </c>
      <c r="H2998" t="s">
        <v>19677</v>
      </c>
      <c r="I2998" t="s">
        <v>179</v>
      </c>
      <c r="J2998" t="s">
        <v>19678</v>
      </c>
      <c r="K2998" t="s">
        <v>19679</v>
      </c>
      <c r="M2998" t="s">
        <v>1569</v>
      </c>
      <c r="N2998" t="s">
        <v>686</v>
      </c>
      <c r="O2998">
        <v>84107</v>
      </c>
      <c r="P2998" t="s">
        <v>50</v>
      </c>
      <c r="U2998" s="1">
        <v>44265</v>
      </c>
      <c r="V2998" s="1">
        <v>44265</v>
      </c>
      <c r="W2998" s="1">
        <v>44266.703472222223</v>
      </c>
      <c r="X2998" s="1">
        <v>44266.703472222223</v>
      </c>
      <c r="AC2998" t="s">
        <v>53</v>
      </c>
      <c r="AD2998">
        <v>2969692337</v>
      </c>
      <c r="AE2998" s="1">
        <v>42403.418749999997</v>
      </c>
      <c r="AF2998" t="s">
        <v>19680</v>
      </c>
      <c r="AG2998" t="s">
        <v>19681</v>
      </c>
      <c r="AH2998" t="s">
        <v>51</v>
      </c>
      <c r="AJ2998" t="s">
        <v>53</v>
      </c>
      <c r="AL2998" t="s">
        <v>78</v>
      </c>
      <c r="AO2998" t="s">
        <v>5443</v>
      </c>
    </row>
    <row r="2999" spans="1:43" x14ac:dyDescent="0.35">
      <c r="A2999" t="s">
        <v>19682</v>
      </c>
      <c r="B2999" t="s">
        <v>19683</v>
      </c>
      <c r="C2999" t="s">
        <v>8639</v>
      </c>
      <c r="F2999" t="s">
        <v>19684</v>
      </c>
      <c r="H2999" t="s">
        <v>19685</v>
      </c>
      <c r="I2999" t="s">
        <v>61</v>
      </c>
      <c r="J2999" t="s">
        <v>19686</v>
      </c>
      <c r="P2999" t="s">
        <v>50</v>
      </c>
      <c r="U2999" s="1">
        <v>44265</v>
      </c>
      <c r="V2999" s="1">
        <v>44265</v>
      </c>
      <c r="AC2999" t="s">
        <v>53</v>
      </c>
      <c r="AD2999">
        <v>2969475309</v>
      </c>
      <c r="AE2999" s="1">
        <v>37159</v>
      </c>
      <c r="AG2999" t="s">
        <v>19687</v>
      </c>
      <c r="AH2999" t="s">
        <v>51</v>
      </c>
      <c r="AJ2999" t="s">
        <v>53</v>
      </c>
      <c r="AO2999" t="s">
        <v>8142</v>
      </c>
    </row>
    <row r="3000" spans="1:43" x14ac:dyDescent="0.35">
      <c r="A3000" t="s">
        <v>19688</v>
      </c>
      <c r="B3000" t="s">
        <v>19689</v>
      </c>
      <c r="C3000" t="s">
        <v>13050</v>
      </c>
      <c r="D3000" t="s">
        <v>1118</v>
      </c>
      <c r="F3000" t="s">
        <v>19690</v>
      </c>
      <c r="H3000" t="s">
        <v>19691</v>
      </c>
      <c r="I3000" t="s">
        <v>169</v>
      </c>
      <c r="J3000" t="s">
        <v>15946</v>
      </c>
      <c r="K3000" t="s">
        <v>19692</v>
      </c>
      <c r="M3000" t="s">
        <v>15948</v>
      </c>
      <c r="N3000" t="s">
        <v>686</v>
      </c>
      <c r="O3000">
        <v>84530</v>
      </c>
      <c r="P3000" t="s">
        <v>50</v>
      </c>
      <c r="U3000" s="1">
        <v>44265.65</v>
      </c>
      <c r="V3000" s="1">
        <v>44265.65347222222</v>
      </c>
      <c r="W3000" s="1">
        <v>44265.655555555553</v>
      </c>
      <c r="X3000" s="1">
        <v>44265.655555555553</v>
      </c>
      <c r="AC3000" t="s">
        <v>53</v>
      </c>
      <c r="AD3000">
        <v>2969512270</v>
      </c>
      <c r="AE3000" s="1">
        <v>38467.620833333334</v>
      </c>
      <c r="AF3000" t="s">
        <v>15949</v>
      </c>
      <c r="AG3000" t="s">
        <v>19693</v>
      </c>
      <c r="AH3000" t="s">
        <v>53</v>
      </c>
      <c r="AJ3000" t="s">
        <v>53</v>
      </c>
      <c r="AK3000" t="s">
        <v>8166</v>
      </c>
      <c r="AL3000" t="s">
        <v>78</v>
      </c>
      <c r="AO3000" t="s">
        <v>54</v>
      </c>
    </row>
    <row r="3001" spans="1:43" x14ac:dyDescent="0.35">
      <c r="A3001" t="s">
        <v>19694</v>
      </c>
      <c r="B3001" t="s">
        <v>4498</v>
      </c>
      <c r="C3001" t="s">
        <v>894</v>
      </c>
      <c r="D3001" t="s">
        <v>282</v>
      </c>
      <c r="F3001" t="s">
        <v>19695</v>
      </c>
      <c r="H3001" t="s">
        <v>19696</v>
      </c>
      <c r="I3001" t="s">
        <v>200</v>
      </c>
      <c r="J3001" t="s">
        <v>5217</v>
      </c>
      <c r="K3001" t="s">
        <v>19697</v>
      </c>
      <c r="M3001" t="s">
        <v>8766</v>
      </c>
      <c r="N3001" t="s">
        <v>13537</v>
      </c>
      <c r="O3001">
        <v>58801</v>
      </c>
      <c r="P3001" t="s">
        <v>50</v>
      </c>
      <c r="U3001" s="1">
        <v>44266.529166666667</v>
      </c>
      <c r="V3001" s="1">
        <v>44266.529166666667</v>
      </c>
      <c r="W3001" s="1">
        <v>44266.71597222222</v>
      </c>
      <c r="X3001" s="1">
        <v>44266.71597222222</v>
      </c>
      <c r="AC3001" t="s">
        <v>53</v>
      </c>
      <c r="AD3001">
        <v>2969475162</v>
      </c>
      <c r="AE3001" s="1">
        <v>37147</v>
      </c>
      <c r="AF3001" t="s">
        <v>5221</v>
      </c>
      <c r="AG3001" t="s">
        <v>19698</v>
      </c>
      <c r="AH3001" t="s">
        <v>53</v>
      </c>
      <c r="AJ3001" t="s">
        <v>53</v>
      </c>
      <c r="AK3001" t="s">
        <v>2497</v>
      </c>
      <c r="AL3001" t="s">
        <v>78</v>
      </c>
      <c r="AO3001" t="s">
        <v>54</v>
      </c>
      <c r="AP3001" s="1">
        <v>44361.359722222223</v>
      </c>
    </row>
    <row r="3002" spans="1:43" x14ac:dyDescent="0.35">
      <c r="A3002" t="s">
        <v>19699</v>
      </c>
      <c r="B3002" t="s">
        <v>19700</v>
      </c>
      <c r="C3002" t="s">
        <v>19701</v>
      </c>
      <c r="F3002" t="s">
        <v>19702</v>
      </c>
      <c r="G3002" t="s">
        <v>19703</v>
      </c>
      <c r="H3002" t="s">
        <v>19704</v>
      </c>
      <c r="I3002" t="s">
        <v>19705</v>
      </c>
      <c r="J3002" t="s">
        <v>19706</v>
      </c>
      <c r="K3002" t="s">
        <v>19707</v>
      </c>
      <c r="L3002">
        <v>985</v>
      </c>
      <c r="M3002" t="s">
        <v>19708</v>
      </c>
      <c r="N3002" t="s">
        <v>1515</v>
      </c>
      <c r="O3002">
        <v>85215</v>
      </c>
      <c r="P3002" t="s">
        <v>19709</v>
      </c>
      <c r="U3002" s="1">
        <v>44267</v>
      </c>
      <c r="V3002" s="1">
        <v>44267</v>
      </c>
      <c r="AC3002" t="s">
        <v>53</v>
      </c>
      <c r="AD3002">
        <v>2969553187</v>
      </c>
      <c r="AE3002" s="1">
        <v>40366.71597222222</v>
      </c>
      <c r="AG3002" t="s">
        <v>19710</v>
      </c>
      <c r="AH3002" t="s">
        <v>51</v>
      </c>
      <c r="AJ3002" t="s">
        <v>53</v>
      </c>
      <c r="AO3002" t="s">
        <v>8142</v>
      </c>
    </row>
    <row r="3003" spans="1:43" x14ac:dyDescent="0.35">
      <c r="A3003" t="s">
        <v>19711</v>
      </c>
      <c r="B3003" t="s">
        <v>19712</v>
      </c>
      <c r="C3003" t="s">
        <v>19713</v>
      </c>
      <c r="F3003" t="s">
        <v>19714</v>
      </c>
      <c r="H3003" t="s">
        <v>19715</v>
      </c>
      <c r="I3003" t="s">
        <v>179</v>
      </c>
      <c r="J3003" t="s">
        <v>633</v>
      </c>
      <c r="K3003" t="s">
        <v>19716</v>
      </c>
      <c r="M3003" t="s">
        <v>18836</v>
      </c>
      <c r="N3003" t="s">
        <v>4436</v>
      </c>
      <c r="O3003" t="s">
        <v>18837</v>
      </c>
      <c r="P3003" t="s">
        <v>4438</v>
      </c>
      <c r="U3003" s="1">
        <v>44267</v>
      </c>
      <c r="V3003" s="1">
        <v>44267</v>
      </c>
      <c r="AC3003" t="s">
        <v>53</v>
      </c>
      <c r="AD3003">
        <v>2969545691</v>
      </c>
      <c r="AE3003" s="1">
        <v>40101.513194444444</v>
      </c>
      <c r="AG3003" t="s">
        <v>19717</v>
      </c>
      <c r="AH3003" t="s">
        <v>51</v>
      </c>
      <c r="AJ3003" t="s">
        <v>53</v>
      </c>
      <c r="AO3003" t="s">
        <v>8142</v>
      </c>
    </row>
    <row r="3004" spans="1:43" x14ac:dyDescent="0.35">
      <c r="A3004" t="s">
        <v>19718</v>
      </c>
      <c r="B3004" t="s">
        <v>14654</v>
      </c>
      <c r="C3004" t="s">
        <v>424</v>
      </c>
      <c r="H3004" t="s">
        <v>19719</v>
      </c>
      <c r="I3004" t="s">
        <v>464</v>
      </c>
      <c r="J3004" t="s">
        <v>19720</v>
      </c>
      <c r="P3004" t="s">
        <v>50</v>
      </c>
      <c r="U3004" s="1">
        <v>44267</v>
      </c>
      <c r="V3004" s="1">
        <v>44267</v>
      </c>
      <c r="AC3004" t="s">
        <v>53</v>
      </c>
      <c r="AD3004">
        <v>2969543968</v>
      </c>
      <c r="AE3004" s="1">
        <v>40032.470138888886</v>
      </c>
      <c r="AG3004" t="s">
        <v>19721</v>
      </c>
      <c r="AH3004" t="s">
        <v>51</v>
      </c>
      <c r="AJ3004" t="s">
        <v>53</v>
      </c>
      <c r="AO3004" t="s">
        <v>8142</v>
      </c>
    </row>
    <row r="3005" spans="1:43" x14ac:dyDescent="0.35">
      <c r="A3005" t="s">
        <v>19722</v>
      </c>
      <c r="B3005" t="s">
        <v>19723</v>
      </c>
      <c r="C3005" t="s">
        <v>19724</v>
      </c>
      <c r="F3005" t="s">
        <v>19725</v>
      </c>
      <c r="H3005" t="s">
        <v>19722</v>
      </c>
      <c r="J3005" t="s">
        <v>19596</v>
      </c>
      <c r="O3005">
        <v>80221</v>
      </c>
      <c r="P3005" t="s">
        <v>50</v>
      </c>
      <c r="U3005" s="1">
        <v>44267</v>
      </c>
      <c r="V3005" s="1">
        <v>44267</v>
      </c>
      <c r="W3005" s="1">
        <v>44267.725694444445</v>
      </c>
      <c r="X3005" s="1">
        <v>44267.725694444445</v>
      </c>
      <c r="AC3005" t="s">
        <v>53</v>
      </c>
      <c r="AD3005">
        <v>2969832978</v>
      </c>
      <c r="AE3005" s="1">
        <v>43350.715277777781</v>
      </c>
      <c r="AF3005" t="s">
        <v>19597</v>
      </c>
      <c r="AG3005" t="s">
        <v>19726</v>
      </c>
      <c r="AH3005" t="s">
        <v>51</v>
      </c>
      <c r="AJ3005" t="s">
        <v>53</v>
      </c>
      <c r="AL3005" t="s">
        <v>68</v>
      </c>
      <c r="AO3005" t="s">
        <v>5443</v>
      </c>
    </row>
    <row r="3006" spans="1:43" x14ac:dyDescent="0.35">
      <c r="A3006" t="s">
        <v>19727</v>
      </c>
      <c r="B3006" t="s">
        <v>19728</v>
      </c>
      <c r="C3006" t="s">
        <v>758</v>
      </c>
      <c r="F3006" t="s">
        <v>19729</v>
      </c>
      <c r="H3006" t="s">
        <v>19730</v>
      </c>
      <c r="I3006" t="s">
        <v>169</v>
      </c>
      <c r="J3006" t="s">
        <v>15946</v>
      </c>
      <c r="K3006" t="s">
        <v>19731</v>
      </c>
      <c r="L3006" t="s">
        <v>19732</v>
      </c>
      <c r="M3006" t="s">
        <v>15948</v>
      </c>
      <c r="N3006" t="s">
        <v>686</v>
      </c>
      <c r="O3006">
        <v>84530</v>
      </c>
      <c r="P3006" t="s">
        <v>50</v>
      </c>
      <c r="U3006" s="1">
        <v>44267.490277777775</v>
      </c>
      <c r="V3006" s="1">
        <v>44267.543749999997</v>
      </c>
      <c r="W3006" s="1">
        <v>44267.553472222222</v>
      </c>
      <c r="X3006" s="1">
        <v>44267.553472222222</v>
      </c>
      <c r="AC3006" t="s">
        <v>53</v>
      </c>
      <c r="AD3006">
        <v>2969512270</v>
      </c>
      <c r="AE3006" s="1">
        <v>38467.620833333334</v>
      </c>
      <c r="AF3006" t="s">
        <v>15949</v>
      </c>
      <c r="AG3006" t="s">
        <v>19733</v>
      </c>
      <c r="AH3006" t="s">
        <v>53</v>
      </c>
      <c r="AJ3006" t="s">
        <v>53</v>
      </c>
      <c r="AK3006" t="s">
        <v>8166</v>
      </c>
      <c r="AL3006" t="s">
        <v>78</v>
      </c>
      <c r="AO3006" t="s">
        <v>54</v>
      </c>
      <c r="AP3006" s="1">
        <v>45352.520138888889</v>
      </c>
    </row>
    <row r="3007" spans="1:43" x14ac:dyDescent="0.35">
      <c r="A3007" t="s">
        <v>19734</v>
      </c>
      <c r="B3007" t="s">
        <v>19735</v>
      </c>
      <c r="C3007" t="s">
        <v>19736</v>
      </c>
      <c r="F3007">
        <v>9179025518</v>
      </c>
      <c r="H3007" t="s">
        <v>19737</v>
      </c>
      <c r="J3007" t="s">
        <v>19738</v>
      </c>
      <c r="K3007" t="s">
        <v>19739</v>
      </c>
      <c r="M3007" t="s">
        <v>11225</v>
      </c>
      <c r="N3007" t="s">
        <v>798</v>
      </c>
      <c r="O3007">
        <v>79843</v>
      </c>
      <c r="P3007" t="s">
        <v>50</v>
      </c>
      <c r="U3007" s="1">
        <v>44268</v>
      </c>
      <c r="V3007" s="1">
        <v>44268</v>
      </c>
      <c r="W3007" s="1">
        <v>44268.3125</v>
      </c>
      <c r="X3007" s="1">
        <v>44268.3125</v>
      </c>
      <c r="AC3007" t="s">
        <v>53</v>
      </c>
      <c r="AD3007">
        <v>1000000001</v>
      </c>
      <c r="AE3007" s="1">
        <v>39973.351388888892</v>
      </c>
      <c r="AF3007" t="s">
        <v>3377</v>
      </c>
      <c r="AG3007" t="s">
        <v>19740</v>
      </c>
      <c r="AH3007" t="s">
        <v>51</v>
      </c>
      <c r="AJ3007" t="s">
        <v>53</v>
      </c>
      <c r="AL3007" t="s">
        <v>78</v>
      </c>
      <c r="AO3007" t="s">
        <v>5443</v>
      </c>
      <c r="AP3007" s="1">
        <v>45201.55972222222</v>
      </c>
      <c r="AQ3007" s="1">
        <v>45069.313194444447</v>
      </c>
    </row>
    <row r="3008" spans="1:43" x14ac:dyDescent="0.35">
      <c r="A3008" t="s">
        <v>19741</v>
      </c>
      <c r="B3008" t="s">
        <v>19742</v>
      </c>
      <c r="C3008" t="s">
        <v>4545</v>
      </c>
      <c r="H3008" t="s">
        <v>19743</v>
      </c>
      <c r="J3008" t="s">
        <v>1700</v>
      </c>
      <c r="P3008" t="s">
        <v>50</v>
      </c>
      <c r="U3008" s="1">
        <v>44269</v>
      </c>
      <c r="V3008" s="1">
        <v>44269</v>
      </c>
      <c r="W3008" s="1">
        <v>44270.586805555555</v>
      </c>
      <c r="X3008" s="1">
        <v>44270.586805555555</v>
      </c>
      <c r="AC3008" t="s">
        <v>53</v>
      </c>
      <c r="AD3008">
        <v>2969475309</v>
      </c>
      <c r="AE3008" s="1">
        <v>37159</v>
      </c>
      <c r="AF3008" t="s">
        <v>674</v>
      </c>
      <c r="AG3008" t="s">
        <v>19744</v>
      </c>
      <c r="AH3008" t="s">
        <v>51</v>
      </c>
      <c r="AJ3008" t="s">
        <v>53</v>
      </c>
      <c r="AL3008" t="s">
        <v>78</v>
      </c>
      <c r="AO3008" t="s">
        <v>5443</v>
      </c>
      <c r="AP3008" s="1">
        <v>44926.561805555553</v>
      </c>
      <c r="AQ3008" s="1">
        <v>44926.5625</v>
      </c>
    </row>
    <row r="3009" spans="1:43" x14ac:dyDescent="0.35">
      <c r="A3009" t="s">
        <v>19745</v>
      </c>
      <c r="B3009" t="s">
        <v>867</v>
      </c>
      <c r="C3009" t="s">
        <v>19746</v>
      </c>
      <c r="F3009" t="s">
        <v>19747</v>
      </c>
      <c r="H3009" t="s">
        <v>19745</v>
      </c>
      <c r="J3009" t="s">
        <v>19748</v>
      </c>
      <c r="K3009" t="s">
        <v>19749</v>
      </c>
      <c r="M3009" t="s">
        <v>3376</v>
      </c>
      <c r="N3009" t="s">
        <v>65</v>
      </c>
      <c r="O3009">
        <v>80621</v>
      </c>
      <c r="P3009" t="s">
        <v>50</v>
      </c>
      <c r="U3009" s="1">
        <v>44270</v>
      </c>
      <c r="V3009" s="1">
        <v>44270</v>
      </c>
      <c r="W3009" s="1">
        <v>44270.702777777777</v>
      </c>
      <c r="X3009" s="1">
        <v>44270.702777777777</v>
      </c>
      <c r="AC3009" t="s">
        <v>51</v>
      </c>
      <c r="AD3009">
        <v>1000000001</v>
      </c>
      <c r="AE3009" s="1">
        <v>39973.351388888892</v>
      </c>
      <c r="AF3009" t="s">
        <v>3377</v>
      </c>
      <c r="AG3009" t="s">
        <v>19750</v>
      </c>
      <c r="AH3009" t="s">
        <v>51</v>
      </c>
      <c r="AJ3009" t="s">
        <v>53</v>
      </c>
      <c r="AL3009" t="s">
        <v>78</v>
      </c>
      <c r="AO3009" t="s">
        <v>5443</v>
      </c>
      <c r="AP3009" s="1">
        <v>44448.595138888886</v>
      </c>
      <c r="AQ3009" s="1">
        <v>44270.704861111109</v>
      </c>
    </row>
    <row r="3010" spans="1:43" x14ac:dyDescent="0.35">
      <c r="A3010" t="s">
        <v>19751</v>
      </c>
      <c r="B3010" t="s">
        <v>7784</v>
      </c>
      <c r="C3010" t="s">
        <v>3554</v>
      </c>
      <c r="F3010">
        <v>19707449982</v>
      </c>
      <c r="H3010" t="s">
        <v>19752</v>
      </c>
      <c r="J3010" t="s">
        <v>19753</v>
      </c>
      <c r="K3010" t="s">
        <v>19754</v>
      </c>
      <c r="M3010" t="s">
        <v>1822</v>
      </c>
      <c r="N3010" t="s">
        <v>213</v>
      </c>
      <c r="O3010">
        <v>80537</v>
      </c>
      <c r="P3010" t="s">
        <v>50</v>
      </c>
      <c r="U3010" s="1">
        <v>44270</v>
      </c>
      <c r="V3010" s="1">
        <v>44270</v>
      </c>
      <c r="W3010" s="1">
        <v>44270.854861111111</v>
      </c>
      <c r="X3010" s="1">
        <v>44270.854861111111</v>
      </c>
      <c r="AC3010" t="s">
        <v>53</v>
      </c>
      <c r="AD3010">
        <v>2969997517</v>
      </c>
      <c r="AE3010" s="1">
        <v>44049.51666666667</v>
      </c>
      <c r="AF3010" t="s">
        <v>19755</v>
      </c>
      <c r="AG3010" t="s">
        <v>19756</v>
      </c>
      <c r="AH3010" t="s">
        <v>51</v>
      </c>
      <c r="AJ3010" t="s">
        <v>53</v>
      </c>
      <c r="AL3010" t="s">
        <v>78</v>
      </c>
      <c r="AO3010" t="s">
        <v>8142</v>
      </c>
      <c r="AP3010" s="1">
        <v>45460.368750000001</v>
      </c>
      <c r="AQ3010" s="1">
        <v>45460.369444444441</v>
      </c>
    </row>
    <row r="3011" spans="1:43" x14ac:dyDescent="0.35">
      <c r="A3011" t="s">
        <v>19757</v>
      </c>
      <c r="B3011" t="s">
        <v>6649</v>
      </c>
      <c r="C3011" t="s">
        <v>19758</v>
      </c>
      <c r="F3011">
        <v>15754612112</v>
      </c>
      <c r="H3011" t="s">
        <v>19759</v>
      </c>
      <c r="J3011" t="s">
        <v>19760</v>
      </c>
      <c r="N3011" t="s">
        <v>398</v>
      </c>
      <c r="O3011">
        <v>88401</v>
      </c>
      <c r="P3011" t="s">
        <v>50</v>
      </c>
      <c r="U3011" s="1">
        <v>44270</v>
      </c>
      <c r="V3011" s="1">
        <v>44270</v>
      </c>
      <c r="W3011" s="1">
        <v>44270.453472222223</v>
      </c>
      <c r="X3011" s="1">
        <v>44270.453472222223</v>
      </c>
      <c r="AC3011" t="s">
        <v>53</v>
      </c>
      <c r="AD3011">
        <v>2969535270</v>
      </c>
      <c r="AE3011" s="1">
        <v>39685.654166666667</v>
      </c>
      <c r="AF3011" t="s">
        <v>19761</v>
      </c>
      <c r="AG3011" t="s">
        <v>19762</v>
      </c>
      <c r="AH3011" t="s">
        <v>51</v>
      </c>
      <c r="AJ3011" t="s">
        <v>53</v>
      </c>
      <c r="AL3011" t="s">
        <v>78</v>
      </c>
      <c r="AO3011" t="s">
        <v>8142</v>
      </c>
    </row>
    <row r="3012" spans="1:43" x14ac:dyDescent="0.35">
      <c r="A3012" t="s">
        <v>19763</v>
      </c>
      <c r="B3012" t="s">
        <v>5706</v>
      </c>
      <c r="C3012" t="s">
        <v>205</v>
      </c>
      <c r="F3012" t="s">
        <v>19764</v>
      </c>
      <c r="H3012" t="s">
        <v>19765</v>
      </c>
      <c r="J3012" t="s">
        <v>1910</v>
      </c>
      <c r="K3012" t="s">
        <v>19766</v>
      </c>
      <c r="M3012" t="s">
        <v>12925</v>
      </c>
      <c r="N3012" t="s">
        <v>12926</v>
      </c>
      <c r="O3012">
        <v>47842</v>
      </c>
      <c r="P3012" t="s">
        <v>50</v>
      </c>
      <c r="U3012" s="1">
        <v>44271</v>
      </c>
      <c r="V3012" s="1">
        <v>44271</v>
      </c>
      <c r="AC3012" t="s">
        <v>53</v>
      </c>
      <c r="AD3012">
        <v>2969735272</v>
      </c>
      <c r="AE3012" s="1">
        <v>42845.40902777778</v>
      </c>
      <c r="AG3012" t="s">
        <v>19767</v>
      </c>
      <c r="AH3012" t="s">
        <v>51</v>
      </c>
      <c r="AJ3012" t="s">
        <v>53</v>
      </c>
      <c r="AO3012" t="s">
        <v>8142</v>
      </c>
    </row>
    <row r="3013" spans="1:43" x14ac:dyDescent="0.35">
      <c r="A3013" t="s">
        <v>19768</v>
      </c>
      <c r="B3013" t="s">
        <v>16673</v>
      </c>
      <c r="C3013" t="s">
        <v>1614</v>
      </c>
      <c r="H3013" t="s">
        <v>19769</v>
      </c>
      <c r="J3013" t="s">
        <v>633</v>
      </c>
      <c r="K3013" t="s">
        <v>16474</v>
      </c>
      <c r="L3013" t="s">
        <v>16475</v>
      </c>
      <c r="M3013" t="s">
        <v>2783</v>
      </c>
      <c r="N3013" t="s">
        <v>264</v>
      </c>
      <c r="O3013">
        <v>77002</v>
      </c>
      <c r="P3013" t="s">
        <v>50</v>
      </c>
      <c r="U3013" s="1">
        <v>44271</v>
      </c>
      <c r="V3013" s="1">
        <v>44271</v>
      </c>
      <c r="AC3013" t="s">
        <v>53</v>
      </c>
      <c r="AD3013">
        <v>2969545691</v>
      </c>
      <c r="AE3013" s="1">
        <v>40101.513194444444</v>
      </c>
      <c r="AG3013" t="s">
        <v>19770</v>
      </c>
      <c r="AH3013" t="s">
        <v>51</v>
      </c>
      <c r="AJ3013" t="s">
        <v>53</v>
      </c>
      <c r="AO3013" t="s">
        <v>8142</v>
      </c>
    </row>
    <row r="3014" spans="1:43" x14ac:dyDescent="0.35">
      <c r="A3014" t="s">
        <v>19771</v>
      </c>
      <c r="B3014" t="s">
        <v>3395</v>
      </c>
      <c r="C3014" t="s">
        <v>728</v>
      </c>
      <c r="H3014" t="s">
        <v>19772</v>
      </c>
      <c r="J3014" t="s">
        <v>62</v>
      </c>
      <c r="P3014" t="s">
        <v>50</v>
      </c>
      <c r="U3014" s="1">
        <v>44271</v>
      </c>
      <c r="V3014" s="1">
        <v>44271</v>
      </c>
      <c r="W3014" s="1">
        <v>44271.62777777778</v>
      </c>
      <c r="X3014" s="1">
        <v>44271.62777777778</v>
      </c>
      <c r="AC3014" t="s">
        <v>53</v>
      </c>
      <c r="AD3014">
        <v>2969479981</v>
      </c>
      <c r="AE3014" s="1">
        <v>37426</v>
      </c>
      <c r="AF3014" t="s">
        <v>1314</v>
      </c>
      <c r="AG3014" t="s">
        <v>19773</v>
      </c>
      <c r="AH3014" t="s">
        <v>51</v>
      </c>
      <c r="AJ3014" t="s">
        <v>53</v>
      </c>
      <c r="AL3014" t="s">
        <v>78</v>
      </c>
      <c r="AO3014" t="s">
        <v>5443</v>
      </c>
      <c r="AP3014" s="1">
        <v>45469.75277777778</v>
      </c>
      <c r="AQ3014" s="1">
        <v>45469.769444444442</v>
      </c>
    </row>
    <row r="3015" spans="1:43" x14ac:dyDescent="0.35">
      <c r="A3015" t="s">
        <v>19774</v>
      </c>
      <c r="B3015" t="s">
        <v>19775</v>
      </c>
      <c r="C3015" t="s">
        <v>2073</v>
      </c>
      <c r="F3015" t="s">
        <v>19776</v>
      </c>
      <c r="H3015" t="s">
        <v>19777</v>
      </c>
      <c r="J3015" t="s">
        <v>523</v>
      </c>
      <c r="K3015" t="s">
        <v>19778</v>
      </c>
      <c r="M3015" t="s">
        <v>525</v>
      </c>
      <c r="N3015" t="s">
        <v>65</v>
      </c>
      <c r="O3015">
        <v>80011</v>
      </c>
      <c r="P3015" t="s">
        <v>50</v>
      </c>
      <c r="U3015" s="1">
        <v>44271</v>
      </c>
      <c r="V3015" s="1">
        <v>44271</v>
      </c>
      <c r="W3015" s="1">
        <v>44271.370833333334</v>
      </c>
      <c r="X3015" s="1">
        <v>44271.370833333334</v>
      </c>
      <c r="AC3015" t="s">
        <v>53</v>
      </c>
      <c r="AD3015">
        <v>2969481577</v>
      </c>
      <c r="AE3015" s="1">
        <v>37524</v>
      </c>
      <c r="AF3015" t="s">
        <v>6944</v>
      </c>
      <c r="AG3015" t="s">
        <v>19779</v>
      </c>
      <c r="AH3015" t="s">
        <v>51</v>
      </c>
      <c r="AJ3015" t="s">
        <v>53</v>
      </c>
      <c r="AL3015" t="s">
        <v>78</v>
      </c>
      <c r="AO3015" t="s">
        <v>5443</v>
      </c>
      <c r="AP3015" s="1">
        <v>44464.456944444442</v>
      </c>
    </row>
    <row r="3016" spans="1:43" x14ac:dyDescent="0.35">
      <c r="A3016" t="s">
        <v>19780</v>
      </c>
      <c r="B3016" t="s">
        <v>8437</v>
      </c>
      <c r="C3016" t="s">
        <v>2923</v>
      </c>
      <c r="F3016" t="s">
        <v>19781</v>
      </c>
      <c r="H3016" t="s">
        <v>19782</v>
      </c>
      <c r="J3016" t="s">
        <v>6387</v>
      </c>
      <c r="P3016" t="s">
        <v>50</v>
      </c>
      <c r="U3016" s="1">
        <v>44271</v>
      </c>
      <c r="V3016" s="1">
        <v>44271</v>
      </c>
      <c r="AC3016" t="s">
        <v>53</v>
      </c>
      <c r="AD3016">
        <v>2969484892</v>
      </c>
      <c r="AE3016" s="1">
        <v>37756</v>
      </c>
      <c r="AG3016" t="s">
        <v>19783</v>
      </c>
      <c r="AH3016" t="s">
        <v>51</v>
      </c>
      <c r="AJ3016" t="s">
        <v>53</v>
      </c>
      <c r="AO3016" t="s">
        <v>8142</v>
      </c>
    </row>
    <row r="3017" spans="1:43" x14ac:dyDescent="0.35">
      <c r="A3017" t="s">
        <v>19784</v>
      </c>
      <c r="B3017" t="s">
        <v>11992</v>
      </c>
      <c r="C3017" t="s">
        <v>16237</v>
      </c>
      <c r="F3017">
        <v>14326349823</v>
      </c>
      <c r="H3017" t="s">
        <v>19785</v>
      </c>
      <c r="J3017" t="s">
        <v>7142</v>
      </c>
      <c r="K3017" t="s">
        <v>19786</v>
      </c>
      <c r="M3017" t="s">
        <v>1296</v>
      </c>
      <c r="N3017" t="s">
        <v>253</v>
      </c>
      <c r="O3017">
        <v>88220</v>
      </c>
      <c r="P3017" t="s">
        <v>50</v>
      </c>
      <c r="U3017" s="1">
        <v>44271</v>
      </c>
      <c r="V3017" s="1">
        <v>44271</v>
      </c>
      <c r="W3017" s="1">
        <v>44271.56527777778</v>
      </c>
      <c r="X3017" s="1">
        <v>44271.56527777778</v>
      </c>
      <c r="AC3017" t="s">
        <v>53</v>
      </c>
      <c r="AD3017">
        <v>2969584761</v>
      </c>
      <c r="AE3017" s="1">
        <v>41288.714583333334</v>
      </c>
      <c r="AF3017" t="s">
        <v>7145</v>
      </c>
      <c r="AG3017" t="s">
        <v>19787</v>
      </c>
      <c r="AH3017" t="s">
        <v>51</v>
      </c>
      <c r="AJ3017" t="s">
        <v>53</v>
      </c>
      <c r="AL3017" t="s">
        <v>78</v>
      </c>
      <c r="AO3017" t="s">
        <v>5443</v>
      </c>
    </row>
    <row r="3018" spans="1:43" x14ac:dyDescent="0.35">
      <c r="A3018" t="s">
        <v>19788</v>
      </c>
      <c r="B3018" t="s">
        <v>12132</v>
      </c>
      <c r="C3018" t="s">
        <v>2347</v>
      </c>
      <c r="F3018" t="s">
        <v>19789</v>
      </c>
      <c r="H3018" t="s">
        <v>19788</v>
      </c>
      <c r="J3018" t="s">
        <v>19790</v>
      </c>
      <c r="K3018" t="s">
        <v>19791</v>
      </c>
      <c r="M3018" t="s">
        <v>1912</v>
      </c>
      <c r="N3018" t="s">
        <v>65</v>
      </c>
      <c r="O3018">
        <v>80120</v>
      </c>
      <c r="P3018" t="s">
        <v>50</v>
      </c>
      <c r="U3018" s="1">
        <v>44272</v>
      </c>
      <c r="V3018" s="1">
        <v>44272</v>
      </c>
      <c r="W3018" s="1">
        <v>44272.49722222222</v>
      </c>
      <c r="X3018" s="1">
        <v>44272.49722222222</v>
      </c>
      <c r="AC3018" t="s">
        <v>53</v>
      </c>
      <c r="AD3018">
        <v>2970051991</v>
      </c>
      <c r="AE3018" s="1">
        <v>44272.498611111114</v>
      </c>
      <c r="AF3018" t="s">
        <v>19792</v>
      </c>
      <c r="AG3018" t="s">
        <v>19793</v>
      </c>
      <c r="AH3018" t="s">
        <v>51</v>
      </c>
      <c r="AJ3018" t="s">
        <v>53</v>
      </c>
      <c r="AL3018" t="s">
        <v>68</v>
      </c>
      <c r="AO3018" t="s">
        <v>5443</v>
      </c>
      <c r="AP3018" s="1">
        <v>44729.648611111108</v>
      </c>
    </row>
    <row r="3019" spans="1:43" x14ac:dyDescent="0.35">
      <c r="A3019" t="s">
        <v>19794</v>
      </c>
      <c r="B3019" t="s">
        <v>10434</v>
      </c>
      <c r="F3019" t="s">
        <v>19795</v>
      </c>
      <c r="H3019" t="s">
        <v>19796</v>
      </c>
      <c r="J3019" t="s">
        <v>19797</v>
      </c>
      <c r="P3019" t="s">
        <v>50</v>
      </c>
      <c r="U3019" s="1">
        <v>44272</v>
      </c>
      <c r="V3019" s="1">
        <v>44272</v>
      </c>
      <c r="AC3019" t="s">
        <v>53</v>
      </c>
      <c r="AD3019">
        <v>2969478809</v>
      </c>
      <c r="AE3019" s="1">
        <v>37358</v>
      </c>
      <c r="AG3019" t="s">
        <v>19798</v>
      </c>
      <c r="AH3019" t="s">
        <v>51</v>
      </c>
      <c r="AJ3019" t="s">
        <v>53</v>
      </c>
      <c r="AO3019" t="s">
        <v>8142</v>
      </c>
    </row>
    <row r="3020" spans="1:43" x14ac:dyDescent="0.35">
      <c r="A3020" t="s">
        <v>19799</v>
      </c>
      <c r="B3020" t="s">
        <v>9965</v>
      </c>
      <c r="C3020" t="s">
        <v>19800</v>
      </c>
      <c r="F3020" t="s">
        <v>19801</v>
      </c>
      <c r="H3020" t="s">
        <v>19799</v>
      </c>
      <c r="J3020" t="s">
        <v>1910</v>
      </c>
      <c r="P3020" t="s">
        <v>50</v>
      </c>
      <c r="U3020" s="1">
        <v>44273</v>
      </c>
      <c r="V3020" s="1">
        <v>44273</v>
      </c>
      <c r="AC3020" t="s">
        <v>53</v>
      </c>
      <c r="AD3020">
        <v>2969735272</v>
      </c>
      <c r="AE3020" s="1">
        <v>42845.40902777778</v>
      </c>
      <c r="AG3020" t="s">
        <v>19802</v>
      </c>
      <c r="AH3020" t="s">
        <v>51</v>
      </c>
      <c r="AJ3020" t="s">
        <v>53</v>
      </c>
      <c r="AO3020" t="s">
        <v>8142</v>
      </c>
    </row>
    <row r="3021" spans="1:43" x14ac:dyDescent="0.35">
      <c r="A3021" t="s">
        <v>19803</v>
      </c>
      <c r="B3021" t="s">
        <v>19804</v>
      </c>
      <c r="C3021" t="s">
        <v>19805</v>
      </c>
      <c r="F3021">
        <v>17196271140</v>
      </c>
      <c r="H3021" t="s">
        <v>19803</v>
      </c>
      <c r="J3021" t="s">
        <v>19806</v>
      </c>
      <c r="P3021" t="s">
        <v>50</v>
      </c>
      <c r="U3021" s="1">
        <v>44273</v>
      </c>
      <c r="V3021" s="1">
        <v>44273</v>
      </c>
      <c r="W3021" s="1">
        <v>44273.722916666666</v>
      </c>
      <c r="X3021" s="1">
        <v>44273.722916666666</v>
      </c>
      <c r="AC3021" t="s">
        <v>53</v>
      </c>
      <c r="AD3021">
        <v>1000000001</v>
      </c>
      <c r="AE3021" s="1">
        <v>39973.351388888892</v>
      </c>
      <c r="AF3021" t="s">
        <v>3377</v>
      </c>
      <c r="AG3021" t="s">
        <v>19807</v>
      </c>
      <c r="AH3021" t="s">
        <v>51</v>
      </c>
      <c r="AJ3021" t="s">
        <v>53</v>
      </c>
      <c r="AL3021" t="s">
        <v>78</v>
      </c>
      <c r="AO3021" t="s">
        <v>8142</v>
      </c>
    </row>
    <row r="3022" spans="1:43" x14ac:dyDescent="0.35">
      <c r="A3022" t="s">
        <v>19808</v>
      </c>
      <c r="B3022" t="s">
        <v>19809</v>
      </c>
      <c r="C3022" t="s">
        <v>19810</v>
      </c>
      <c r="F3022" t="s">
        <v>6137</v>
      </c>
      <c r="H3022" t="s">
        <v>9451</v>
      </c>
      <c r="I3022" t="s">
        <v>415</v>
      </c>
      <c r="J3022" t="s">
        <v>491</v>
      </c>
      <c r="K3022" t="s">
        <v>18065</v>
      </c>
      <c r="M3022" t="s">
        <v>3777</v>
      </c>
      <c r="N3022" t="s">
        <v>3778</v>
      </c>
      <c r="O3022">
        <v>68145</v>
      </c>
      <c r="P3022" t="s">
        <v>50</v>
      </c>
      <c r="U3022" s="1">
        <v>44273</v>
      </c>
      <c r="V3022" s="1">
        <v>44273</v>
      </c>
      <c r="W3022" s="1">
        <v>44273.388888888891</v>
      </c>
      <c r="X3022" s="1">
        <v>44286.693055555559</v>
      </c>
      <c r="Y3022" s="1">
        <v>44287.362500000003</v>
      </c>
      <c r="AC3022" t="s">
        <v>53</v>
      </c>
      <c r="AD3022">
        <v>2969472760</v>
      </c>
      <c r="AE3022" s="1">
        <v>36916.71597222222</v>
      </c>
      <c r="AF3022" t="s">
        <v>19811</v>
      </c>
      <c r="AG3022" t="s">
        <v>19812</v>
      </c>
      <c r="AH3022" t="s">
        <v>51</v>
      </c>
      <c r="AJ3022" t="s">
        <v>53</v>
      </c>
      <c r="AL3022" t="s">
        <v>78</v>
      </c>
      <c r="AO3022" t="s">
        <v>5443</v>
      </c>
      <c r="AP3022" s="1">
        <v>44273.388194444444</v>
      </c>
    </row>
    <row r="3023" spans="1:43" x14ac:dyDescent="0.35">
      <c r="A3023" t="s">
        <v>19813</v>
      </c>
      <c r="B3023" t="s">
        <v>19814</v>
      </c>
      <c r="C3023" t="s">
        <v>19815</v>
      </c>
      <c r="F3023" t="s">
        <v>19816</v>
      </c>
      <c r="H3023" t="s">
        <v>19813</v>
      </c>
      <c r="J3023" t="s">
        <v>1014</v>
      </c>
      <c r="P3023" t="s">
        <v>50</v>
      </c>
      <c r="U3023" s="1">
        <v>44273</v>
      </c>
      <c r="V3023" s="1">
        <v>44273</v>
      </c>
      <c r="AC3023" t="s">
        <v>53</v>
      </c>
      <c r="AD3023">
        <v>2969480780</v>
      </c>
      <c r="AE3023" s="1">
        <v>37467</v>
      </c>
      <c r="AG3023" t="s">
        <v>19817</v>
      </c>
      <c r="AH3023" t="s">
        <v>51</v>
      </c>
      <c r="AJ3023" t="s">
        <v>53</v>
      </c>
      <c r="AO3023" t="s">
        <v>8142</v>
      </c>
    </row>
    <row r="3024" spans="1:43" x14ac:dyDescent="0.35">
      <c r="A3024" t="s">
        <v>19818</v>
      </c>
      <c r="B3024" t="s">
        <v>19819</v>
      </c>
      <c r="C3024" t="s">
        <v>19820</v>
      </c>
      <c r="F3024">
        <v>19152403262</v>
      </c>
      <c r="H3024" t="s">
        <v>19818</v>
      </c>
      <c r="J3024" t="s">
        <v>19821</v>
      </c>
      <c r="P3024" t="s">
        <v>50</v>
      </c>
      <c r="U3024" s="1">
        <v>44274</v>
      </c>
      <c r="V3024" s="1">
        <v>44274</v>
      </c>
      <c r="W3024" s="1">
        <v>44274.443749999999</v>
      </c>
      <c r="X3024" s="1">
        <v>44274.443749999999</v>
      </c>
      <c r="AC3024" t="s">
        <v>53</v>
      </c>
      <c r="AD3024">
        <v>2969505584</v>
      </c>
      <c r="AE3024" s="1">
        <v>38065.531944444447</v>
      </c>
      <c r="AF3024" t="s">
        <v>15632</v>
      </c>
      <c r="AG3024" t="s">
        <v>19822</v>
      </c>
      <c r="AH3024" t="s">
        <v>51</v>
      </c>
      <c r="AJ3024" t="s">
        <v>53</v>
      </c>
      <c r="AL3024" t="s">
        <v>78</v>
      </c>
      <c r="AO3024" t="s">
        <v>8142</v>
      </c>
    </row>
    <row r="3025" spans="1:43" x14ac:dyDescent="0.35">
      <c r="A3025" t="s">
        <v>19823</v>
      </c>
      <c r="B3025" t="s">
        <v>19824</v>
      </c>
      <c r="C3025" t="s">
        <v>940</v>
      </c>
      <c r="F3025" t="s">
        <v>19825</v>
      </c>
      <c r="H3025" t="s">
        <v>19823</v>
      </c>
      <c r="J3025" t="s">
        <v>15160</v>
      </c>
      <c r="K3025" t="s">
        <v>15161</v>
      </c>
      <c r="M3025" t="s">
        <v>4629</v>
      </c>
      <c r="N3025" t="s">
        <v>1515</v>
      </c>
      <c r="O3025">
        <v>85040</v>
      </c>
      <c r="P3025" t="s">
        <v>50</v>
      </c>
      <c r="U3025" s="1">
        <v>44274</v>
      </c>
      <c r="V3025" s="1">
        <v>44274</v>
      </c>
      <c r="AC3025" t="s">
        <v>53</v>
      </c>
      <c r="AD3025">
        <v>2969504605</v>
      </c>
      <c r="AE3025" s="1">
        <v>38006.45208333333</v>
      </c>
      <c r="AG3025" t="s">
        <v>19826</v>
      </c>
      <c r="AH3025" t="s">
        <v>51</v>
      </c>
      <c r="AJ3025" t="s">
        <v>53</v>
      </c>
      <c r="AO3025" t="s">
        <v>8142</v>
      </c>
    </row>
    <row r="3026" spans="1:43" x14ac:dyDescent="0.35">
      <c r="A3026" t="s">
        <v>19827</v>
      </c>
      <c r="B3026" t="s">
        <v>19828</v>
      </c>
      <c r="C3026" t="s">
        <v>840</v>
      </c>
      <c r="F3026">
        <v>14186491000</v>
      </c>
      <c r="H3026" t="s">
        <v>19829</v>
      </c>
      <c r="I3026" t="s">
        <v>179</v>
      </c>
      <c r="J3026" t="s">
        <v>16753</v>
      </c>
      <c r="K3026" t="s">
        <v>19830</v>
      </c>
      <c r="M3026" t="s">
        <v>19831</v>
      </c>
      <c r="N3026" t="s">
        <v>19832</v>
      </c>
      <c r="O3026" t="s">
        <v>19833</v>
      </c>
      <c r="P3026" t="s">
        <v>4438</v>
      </c>
      <c r="U3026" s="1">
        <v>44274</v>
      </c>
      <c r="V3026" s="1">
        <v>44274</v>
      </c>
      <c r="AC3026" t="s">
        <v>53</v>
      </c>
      <c r="AD3026">
        <v>2969485518</v>
      </c>
      <c r="AE3026" s="1">
        <v>37809</v>
      </c>
      <c r="AG3026" t="s">
        <v>19834</v>
      </c>
      <c r="AH3026" t="s">
        <v>51</v>
      </c>
      <c r="AJ3026" t="s">
        <v>53</v>
      </c>
      <c r="AO3026" t="s">
        <v>8142</v>
      </c>
    </row>
    <row r="3027" spans="1:43" x14ac:dyDescent="0.35">
      <c r="A3027" t="s">
        <v>19835</v>
      </c>
      <c r="B3027" t="s">
        <v>7259</v>
      </c>
      <c r="C3027" t="s">
        <v>5143</v>
      </c>
      <c r="F3027">
        <f>1915-478-6843</f>
        <v>-5406</v>
      </c>
      <c r="H3027" t="s">
        <v>19835</v>
      </c>
      <c r="J3027" t="s">
        <v>19821</v>
      </c>
      <c r="N3027" t="s">
        <v>637</v>
      </c>
      <c r="O3027">
        <v>79907</v>
      </c>
      <c r="P3027" t="s">
        <v>50</v>
      </c>
      <c r="U3027" s="1">
        <v>44274</v>
      </c>
      <c r="V3027" s="1">
        <v>44274</v>
      </c>
      <c r="W3027" s="1">
        <v>44274.43472222222</v>
      </c>
      <c r="X3027" s="1">
        <v>44274.43472222222</v>
      </c>
      <c r="AC3027" t="s">
        <v>53</v>
      </c>
      <c r="AD3027">
        <v>2969505584</v>
      </c>
      <c r="AE3027" s="1">
        <v>38065.531944444447</v>
      </c>
      <c r="AF3027" t="s">
        <v>15632</v>
      </c>
      <c r="AG3027" t="s">
        <v>19836</v>
      </c>
      <c r="AH3027" t="s">
        <v>51</v>
      </c>
      <c r="AJ3027" t="s">
        <v>53</v>
      </c>
      <c r="AL3027" t="s">
        <v>78</v>
      </c>
      <c r="AO3027" t="s">
        <v>8142</v>
      </c>
      <c r="AP3027" s="1">
        <v>44341.62222222222</v>
      </c>
    </row>
    <row r="3028" spans="1:43" x14ac:dyDescent="0.35">
      <c r="A3028" t="s">
        <v>19837</v>
      </c>
      <c r="B3028" t="s">
        <v>19838</v>
      </c>
      <c r="C3028" t="s">
        <v>19838</v>
      </c>
      <c r="F3028" t="s">
        <v>19839</v>
      </c>
      <c r="G3028" t="s">
        <v>19840</v>
      </c>
      <c r="H3028" t="s">
        <v>17380</v>
      </c>
      <c r="I3028" t="s">
        <v>1213</v>
      </c>
      <c r="J3028" t="s">
        <v>19841</v>
      </c>
      <c r="K3028" t="s">
        <v>19842</v>
      </c>
      <c r="M3028" t="s">
        <v>19843</v>
      </c>
      <c r="N3028" t="s">
        <v>19844</v>
      </c>
      <c r="O3028">
        <v>77429</v>
      </c>
      <c r="P3028" t="s">
        <v>50</v>
      </c>
      <c r="U3028" s="1">
        <v>44274</v>
      </c>
      <c r="V3028" s="1">
        <v>44274</v>
      </c>
      <c r="AC3028" t="s">
        <v>53</v>
      </c>
      <c r="AD3028">
        <v>2969924411</v>
      </c>
      <c r="AE3028" s="1">
        <v>43780.412499999999</v>
      </c>
      <c r="AG3028" t="s">
        <v>19845</v>
      </c>
      <c r="AH3028" t="s">
        <v>51</v>
      </c>
      <c r="AJ3028" t="s">
        <v>53</v>
      </c>
      <c r="AO3028" t="s">
        <v>8142</v>
      </c>
    </row>
    <row r="3029" spans="1:43" x14ac:dyDescent="0.35">
      <c r="A3029" t="s">
        <v>19846</v>
      </c>
      <c r="B3029" t="s">
        <v>19847</v>
      </c>
      <c r="C3029" t="s">
        <v>19848</v>
      </c>
      <c r="F3029">
        <v>7194068713</v>
      </c>
      <c r="H3029" t="s">
        <v>19849</v>
      </c>
      <c r="J3029" t="s">
        <v>19850</v>
      </c>
      <c r="O3029">
        <v>81006</v>
      </c>
      <c r="P3029" t="s">
        <v>50</v>
      </c>
      <c r="U3029" s="1">
        <v>44274</v>
      </c>
      <c r="V3029" s="1">
        <v>44274</v>
      </c>
      <c r="W3029" s="1">
        <v>44274.51666666667</v>
      </c>
      <c r="X3029" s="1">
        <v>44274.51666666667</v>
      </c>
      <c r="AC3029" t="s">
        <v>53</v>
      </c>
      <c r="AD3029">
        <v>1000000001</v>
      </c>
      <c r="AE3029" s="1">
        <v>39973.351388888892</v>
      </c>
      <c r="AF3029" t="s">
        <v>3377</v>
      </c>
      <c r="AG3029" t="s">
        <v>19851</v>
      </c>
      <c r="AH3029" t="s">
        <v>51</v>
      </c>
      <c r="AJ3029" t="s">
        <v>53</v>
      </c>
      <c r="AL3029" t="s">
        <v>78</v>
      </c>
      <c r="AO3029" t="s">
        <v>5443</v>
      </c>
    </row>
    <row r="3030" spans="1:43" x14ac:dyDescent="0.35">
      <c r="A3030" t="s">
        <v>19852</v>
      </c>
      <c r="B3030" t="s">
        <v>19853</v>
      </c>
      <c r="C3030" t="s">
        <v>19854</v>
      </c>
      <c r="F3030">
        <f>1915-238-7773</f>
        <v>-6096</v>
      </c>
      <c r="H3030" t="s">
        <v>19855</v>
      </c>
      <c r="J3030" t="s">
        <v>19821</v>
      </c>
      <c r="N3030" t="s">
        <v>637</v>
      </c>
      <c r="O3030">
        <v>79928</v>
      </c>
      <c r="P3030" t="s">
        <v>50</v>
      </c>
      <c r="U3030" s="1">
        <v>44275</v>
      </c>
      <c r="V3030" s="1">
        <v>44275</v>
      </c>
      <c r="W3030" s="1">
        <v>44275.381944444445</v>
      </c>
      <c r="X3030" s="1">
        <v>44275.381944444445</v>
      </c>
      <c r="AC3030" t="s">
        <v>53</v>
      </c>
      <c r="AD3030">
        <v>2969505584</v>
      </c>
      <c r="AE3030" s="1">
        <v>38065.531944444447</v>
      </c>
      <c r="AF3030" t="s">
        <v>15632</v>
      </c>
      <c r="AG3030" t="s">
        <v>19856</v>
      </c>
      <c r="AH3030" t="s">
        <v>51</v>
      </c>
      <c r="AJ3030" t="s">
        <v>53</v>
      </c>
      <c r="AL3030" t="s">
        <v>78</v>
      </c>
      <c r="AO3030" t="s">
        <v>8142</v>
      </c>
    </row>
    <row r="3031" spans="1:43" x14ac:dyDescent="0.35">
      <c r="A3031" t="s">
        <v>19857</v>
      </c>
      <c r="B3031" t="s">
        <v>19858</v>
      </c>
      <c r="C3031" t="s">
        <v>3330</v>
      </c>
      <c r="F3031">
        <v>7205195510</v>
      </c>
      <c r="H3031" t="s">
        <v>19857</v>
      </c>
      <c r="J3031" t="s">
        <v>19859</v>
      </c>
      <c r="P3031" t="s">
        <v>50</v>
      </c>
      <c r="U3031" s="1">
        <v>44275</v>
      </c>
      <c r="V3031" s="1">
        <v>44275</v>
      </c>
      <c r="W3031" s="1">
        <v>44275.813888888886</v>
      </c>
      <c r="X3031" s="1">
        <v>44275.813888888886</v>
      </c>
      <c r="AC3031" t="s">
        <v>53</v>
      </c>
      <c r="AD3031">
        <v>2970052964</v>
      </c>
      <c r="AE3031" s="1">
        <v>44277.410416666666</v>
      </c>
      <c r="AG3031" t="s">
        <v>19860</v>
      </c>
      <c r="AH3031" t="s">
        <v>51</v>
      </c>
      <c r="AJ3031" t="s">
        <v>53</v>
      </c>
      <c r="AL3031" t="s">
        <v>78</v>
      </c>
      <c r="AO3031" t="s">
        <v>8142</v>
      </c>
    </row>
    <row r="3032" spans="1:43" x14ac:dyDescent="0.35">
      <c r="A3032" t="s">
        <v>19861</v>
      </c>
      <c r="B3032" t="s">
        <v>19862</v>
      </c>
      <c r="C3032" t="s">
        <v>4704</v>
      </c>
      <c r="D3032" t="s">
        <v>19863</v>
      </c>
      <c r="F3032">
        <v>7192144612</v>
      </c>
      <c r="H3032" t="s">
        <v>19864</v>
      </c>
      <c r="I3032" t="s">
        <v>415</v>
      </c>
      <c r="J3032" t="s">
        <v>19865</v>
      </c>
      <c r="K3032" t="s">
        <v>19866</v>
      </c>
      <c r="M3032" t="s">
        <v>19867</v>
      </c>
      <c r="N3032" t="s">
        <v>608</v>
      </c>
      <c r="O3032">
        <v>81005</v>
      </c>
      <c r="P3032" t="s">
        <v>50</v>
      </c>
      <c r="U3032" s="1">
        <v>44275.456944444442</v>
      </c>
      <c r="V3032" s="1">
        <v>44275.456944444442</v>
      </c>
      <c r="W3032" s="1">
        <v>44277.575694444444</v>
      </c>
      <c r="X3032" s="1">
        <v>44277.575694444444</v>
      </c>
      <c r="AC3032" t="s">
        <v>53</v>
      </c>
      <c r="AD3032">
        <v>2970046897</v>
      </c>
      <c r="AE3032" s="1">
        <v>44253.396527777775</v>
      </c>
      <c r="AF3032" t="s">
        <v>19868</v>
      </c>
      <c r="AG3032" t="s">
        <v>19869</v>
      </c>
      <c r="AH3032" t="s">
        <v>53</v>
      </c>
      <c r="AJ3032" t="s">
        <v>53</v>
      </c>
      <c r="AK3032" t="s">
        <v>16030</v>
      </c>
      <c r="AL3032" t="s">
        <v>78</v>
      </c>
      <c r="AO3032" t="s">
        <v>54</v>
      </c>
      <c r="AP3032" s="1">
        <v>45379.4</v>
      </c>
    </row>
    <row r="3033" spans="1:43" x14ac:dyDescent="0.35">
      <c r="A3033" t="s">
        <v>19870</v>
      </c>
      <c r="B3033" t="s">
        <v>19871</v>
      </c>
      <c r="C3033" t="s">
        <v>5318</v>
      </c>
      <c r="D3033" t="s">
        <v>302</v>
      </c>
      <c r="F3033" t="s">
        <v>19872</v>
      </c>
      <c r="H3033" t="s">
        <v>19873</v>
      </c>
      <c r="I3033" t="s">
        <v>179</v>
      </c>
      <c r="J3033" t="s">
        <v>19874</v>
      </c>
      <c r="K3033" t="s">
        <v>19875</v>
      </c>
      <c r="M3033" t="s">
        <v>18017</v>
      </c>
      <c r="N3033" t="s">
        <v>65</v>
      </c>
      <c r="O3033">
        <v>80631</v>
      </c>
      <c r="P3033" t="s">
        <v>50</v>
      </c>
      <c r="U3033" s="1">
        <v>44275.539583333331</v>
      </c>
      <c r="V3033" s="1">
        <v>44275.539583333331</v>
      </c>
      <c r="W3033" s="1">
        <v>44277.573611111111</v>
      </c>
      <c r="X3033" s="1">
        <v>44277.573611111111</v>
      </c>
      <c r="AC3033" t="s">
        <v>53</v>
      </c>
      <c r="AD3033">
        <v>2969680423</v>
      </c>
      <c r="AE3033" s="1">
        <v>42265.375694444447</v>
      </c>
      <c r="AF3033" t="s">
        <v>19876</v>
      </c>
      <c r="AG3033" t="s">
        <v>19877</v>
      </c>
      <c r="AH3033" t="s">
        <v>53</v>
      </c>
      <c r="AJ3033" t="s">
        <v>53</v>
      </c>
      <c r="AL3033" t="s">
        <v>78</v>
      </c>
      <c r="AO3033" t="s">
        <v>54</v>
      </c>
      <c r="AP3033" s="1">
        <v>44760.604861111111</v>
      </c>
      <c r="AQ3033" s="1">
        <v>44614.426388888889</v>
      </c>
    </row>
    <row r="3034" spans="1:43" x14ac:dyDescent="0.35">
      <c r="A3034" t="s">
        <v>19878</v>
      </c>
      <c r="B3034" t="s">
        <v>19879</v>
      </c>
      <c r="C3034" t="s">
        <v>308</v>
      </c>
      <c r="F3034" t="s">
        <v>19880</v>
      </c>
      <c r="G3034" t="s">
        <v>19881</v>
      </c>
      <c r="H3034" t="s">
        <v>19882</v>
      </c>
      <c r="I3034" t="s">
        <v>169</v>
      </c>
      <c r="J3034" t="s">
        <v>12211</v>
      </c>
      <c r="K3034" t="s">
        <v>19883</v>
      </c>
      <c r="M3034" t="s">
        <v>172</v>
      </c>
      <c r="N3034" t="s">
        <v>65</v>
      </c>
      <c r="O3034">
        <v>81625</v>
      </c>
      <c r="P3034" t="s">
        <v>50</v>
      </c>
      <c r="U3034" s="1">
        <v>44275.89166666667</v>
      </c>
      <c r="V3034" s="1">
        <v>44275.89166666667</v>
      </c>
      <c r="W3034" s="1">
        <v>44277.417361111111</v>
      </c>
      <c r="X3034" s="1">
        <v>44277.417361111111</v>
      </c>
      <c r="AC3034" t="s">
        <v>51</v>
      </c>
      <c r="AD3034">
        <v>2969475477</v>
      </c>
      <c r="AE3034" s="1">
        <v>37166.661111111112</v>
      </c>
      <c r="AF3034" t="s">
        <v>173</v>
      </c>
      <c r="AG3034" t="s">
        <v>19884</v>
      </c>
      <c r="AH3034" t="s">
        <v>53</v>
      </c>
      <c r="AJ3034" t="s">
        <v>53</v>
      </c>
      <c r="AK3034" t="s">
        <v>19885</v>
      </c>
      <c r="AL3034" t="s">
        <v>78</v>
      </c>
      <c r="AO3034" t="s">
        <v>54</v>
      </c>
    </row>
    <row r="3035" spans="1:43" x14ac:dyDescent="0.35">
      <c r="A3035" t="s">
        <v>19886</v>
      </c>
      <c r="B3035" t="s">
        <v>19887</v>
      </c>
      <c r="C3035" t="s">
        <v>19888</v>
      </c>
      <c r="F3035">
        <f>1970-471-8944</f>
        <v>-7445</v>
      </c>
      <c r="H3035" t="s">
        <v>19886</v>
      </c>
      <c r="J3035" t="s">
        <v>19889</v>
      </c>
      <c r="N3035" t="s">
        <v>287</v>
      </c>
      <c r="O3035">
        <v>80424</v>
      </c>
      <c r="P3035" t="s">
        <v>50</v>
      </c>
      <c r="U3035" s="1">
        <v>44276</v>
      </c>
      <c r="V3035" s="1">
        <v>44276</v>
      </c>
      <c r="W3035" s="1">
        <v>44276.592361111114</v>
      </c>
      <c r="X3035" s="1">
        <v>44276.592361111114</v>
      </c>
      <c r="AC3035" t="s">
        <v>53</v>
      </c>
      <c r="AD3035">
        <v>2969927910</v>
      </c>
      <c r="AE3035" s="1">
        <v>43787.543055555558</v>
      </c>
      <c r="AF3035" t="s">
        <v>19890</v>
      </c>
      <c r="AG3035" t="s">
        <v>19891</v>
      </c>
      <c r="AH3035" t="s">
        <v>51</v>
      </c>
      <c r="AJ3035" t="s">
        <v>53</v>
      </c>
      <c r="AL3035" t="s">
        <v>78</v>
      </c>
      <c r="AO3035" t="s">
        <v>8142</v>
      </c>
    </row>
    <row r="3036" spans="1:43" x14ac:dyDescent="0.35">
      <c r="A3036" t="s">
        <v>19892</v>
      </c>
      <c r="B3036" t="s">
        <v>17694</v>
      </c>
      <c r="C3036" t="s">
        <v>4450</v>
      </c>
      <c r="F3036" t="s">
        <v>19893</v>
      </c>
      <c r="H3036" t="s">
        <v>19894</v>
      </c>
      <c r="J3036" t="s">
        <v>1910</v>
      </c>
      <c r="P3036" t="s">
        <v>50</v>
      </c>
      <c r="U3036" s="1">
        <v>44277</v>
      </c>
      <c r="V3036" s="1">
        <v>44277</v>
      </c>
      <c r="AC3036" t="s">
        <v>53</v>
      </c>
      <c r="AD3036">
        <v>2969735272</v>
      </c>
      <c r="AE3036" s="1">
        <v>42845.40902777778</v>
      </c>
      <c r="AG3036" t="s">
        <v>19895</v>
      </c>
      <c r="AH3036" t="s">
        <v>51</v>
      </c>
      <c r="AJ3036" t="s">
        <v>53</v>
      </c>
      <c r="AO3036" t="s">
        <v>8142</v>
      </c>
    </row>
    <row r="3037" spans="1:43" x14ac:dyDescent="0.35">
      <c r="A3037" t="s">
        <v>19896</v>
      </c>
      <c r="B3037" t="s">
        <v>19897</v>
      </c>
      <c r="C3037" t="s">
        <v>19898</v>
      </c>
      <c r="F3037" t="s">
        <v>19899</v>
      </c>
      <c r="H3037" t="s">
        <v>19896</v>
      </c>
      <c r="J3037" t="s">
        <v>1014</v>
      </c>
      <c r="P3037" t="s">
        <v>50</v>
      </c>
      <c r="U3037" s="1">
        <v>44277</v>
      </c>
      <c r="V3037" s="1">
        <v>44277</v>
      </c>
      <c r="AC3037" t="s">
        <v>53</v>
      </c>
      <c r="AD3037">
        <v>2969480780</v>
      </c>
      <c r="AE3037" s="1">
        <v>37467</v>
      </c>
      <c r="AG3037" t="s">
        <v>19900</v>
      </c>
      <c r="AH3037" t="s">
        <v>51</v>
      </c>
      <c r="AJ3037" t="s">
        <v>53</v>
      </c>
      <c r="AO3037" t="s">
        <v>8142</v>
      </c>
    </row>
    <row r="3038" spans="1:43" x14ac:dyDescent="0.35">
      <c r="A3038" t="s">
        <v>19901</v>
      </c>
      <c r="B3038" t="s">
        <v>19902</v>
      </c>
      <c r="C3038" t="s">
        <v>648</v>
      </c>
      <c r="F3038" t="s">
        <v>19903</v>
      </c>
      <c r="H3038" t="s">
        <v>19901</v>
      </c>
      <c r="J3038" t="s">
        <v>19904</v>
      </c>
      <c r="K3038" t="s">
        <v>19905</v>
      </c>
      <c r="M3038" t="s">
        <v>19906</v>
      </c>
      <c r="N3038" t="s">
        <v>13220</v>
      </c>
      <c r="O3038">
        <v>17404</v>
      </c>
      <c r="P3038" t="s">
        <v>50</v>
      </c>
      <c r="U3038" s="1">
        <v>44277</v>
      </c>
      <c r="V3038" s="1">
        <v>44277</v>
      </c>
      <c r="AC3038" t="s">
        <v>53</v>
      </c>
      <c r="AD3038">
        <v>2969508888</v>
      </c>
      <c r="AE3038" s="1">
        <v>38274.609027777777</v>
      </c>
      <c r="AG3038" t="s">
        <v>19907</v>
      </c>
      <c r="AH3038" t="s">
        <v>51</v>
      </c>
      <c r="AJ3038" t="s">
        <v>53</v>
      </c>
      <c r="AO3038" t="s">
        <v>8142</v>
      </c>
    </row>
    <row r="3039" spans="1:43" x14ac:dyDescent="0.35">
      <c r="A3039" t="s">
        <v>19908</v>
      </c>
      <c r="B3039" t="s">
        <v>7784</v>
      </c>
      <c r="C3039" t="s">
        <v>177</v>
      </c>
      <c r="F3039" t="s">
        <v>19909</v>
      </c>
      <c r="H3039" t="s">
        <v>19910</v>
      </c>
      <c r="J3039" t="s">
        <v>14612</v>
      </c>
      <c r="P3039" t="s">
        <v>50</v>
      </c>
      <c r="U3039" s="1">
        <v>44278</v>
      </c>
      <c r="V3039" s="1">
        <v>44278</v>
      </c>
      <c r="AC3039" t="s">
        <v>53</v>
      </c>
      <c r="AD3039">
        <v>2969508936</v>
      </c>
      <c r="AE3039" s="1">
        <v>38278.679861111108</v>
      </c>
      <c r="AG3039" t="s">
        <v>19911</v>
      </c>
      <c r="AH3039" t="s">
        <v>51</v>
      </c>
      <c r="AJ3039" t="s">
        <v>53</v>
      </c>
      <c r="AO3039" t="s">
        <v>8142</v>
      </c>
    </row>
    <row r="3040" spans="1:43" x14ac:dyDescent="0.35">
      <c r="A3040" t="s">
        <v>19912</v>
      </c>
      <c r="B3040" t="s">
        <v>19913</v>
      </c>
      <c r="C3040" t="s">
        <v>18354</v>
      </c>
      <c r="D3040" t="s">
        <v>19914</v>
      </c>
      <c r="F3040" t="s">
        <v>19915</v>
      </c>
      <c r="H3040" t="s">
        <v>19916</v>
      </c>
      <c r="I3040" t="s">
        <v>464</v>
      </c>
      <c r="J3040" t="s">
        <v>14580</v>
      </c>
      <c r="K3040" t="s">
        <v>19917</v>
      </c>
      <c r="M3040" t="s">
        <v>19918</v>
      </c>
      <c r="N3040" t="s">
        <v>3849</v>
      </c>
      <c r="O3040">
        <v>60525</v>
      </c>
      <c r="P3040" t="s">
        <v>50</v>
      </c>
      <c r="U3040" s="1">
        <v>44278</v>
      </c>
      <c r="V3040" s="1">
        <v>44278</v>
      </c>
      <c r="AC3040" t="s">
        <v>53</v>
      </c>
      <c r="AD3040">
        <v>2969543968</v>
      </c>
      <c r="AE3040" s="1">
        <v>40032.470138888886</v>
      </c>
      <c r="AG3040" t="s">
        <v>19919</v>
      </c>
      <c r="AH3040" t="s">
        <v>51</v>
      </c>
      <c r="AJ3040" t="s">
        <v>53</v>
      </c>
      <c r="AO3040" t="s">
        <v>8142</v>
      </c>
    </row>
    <row r="3041" spans="1:43" x14ac:dyDescent="0.35">
      <c r="A3041" t="s">
        <v>19920</v>
      </c>
      <c r="B3041" t="s">
        <v>19921</v>
      </c>
      <c r="C3041" t="s">
        <v>5318</v>
      </c>
      <c r="F3041" t="s">
        <v>19922</v>
      </c>
      <c r="H3041" t="s">
        <v>19923</v>
      </c>
      <c r="J3041" t="s">
        <v>7150</v>
      </c>
      <c r="K3041" t="s">
        <v>19924</v>
      </c>
      <c r="M3041" t="s">
        <v>11995</v>
      </c>
      <c r="N3041" t="s">
        <v>798</v>
      </c>
      <c r="O3041">
        <v>77380</v>
      </c>
      <c r="P3041" t="s">
        <v>50</v>
      </c>
      <c r="U3041" s="1">
        <v>44278</v>
      </c>
      <c r="V3041" s="1">
        <v>44278</v>
      </c>
      <c r="W3041" s="1">
        <v>44281.538888888892</v>
      </c>
      <c r="X3041" s="1">
        <v>44281.538888888892</v>
      </c>
      <c r="AC3041" t="s">
        <v>53</v>
      </c>
      <c r="AD3041">
        <v>2969474645</v>
      </c>
      <c r="AE3041" s="1">
        <v>37110.530555555553</v>
      </c>
      <c r="AF3041" t="s">
        <v>19925</v>
      </c>
      <c r="AG3041" t="s">
        <v>19926</v>
      </c>
      <c r="AH3041" t="s">
        <v>51</v>
      </c>
      <c r="AJ3041" t="s">
        <v>53</v>
      </c>
      <c r="AL3041" t="s">
        <v>78</v>
      </c>
      <c r="AO3041" t="s">
        <v>5443</v>
      </c>
      <c r="AP3041" s="1">
        <v>44844.526388888888</v>
      </c>
      <c r="AQ3041" s="1">
        <v>44844.530555555553</v>
      </c>
    </row>
    <row r="3042" spans="1:43" x14ac:dyDescent="0.35">
      <c r="A3042" t="s">
        <v>19927</v>
      </c>
      <c r="B3042" t="s">
        <v>6697</v>
      </c>
      <c r="C3042" t="s">
        <v>9622</v>
      </c>
      <c r="F3042" t="s">
        <v>19928</v>
      </c>
      <c r="H3042" t="s">
        <v>19927</v>
      </c>
      <c r="J3042" t="s">
        <v>19929</v>
      </c>
      <c r="P3042" t="s">
        <v>50</v>
      </c>
      <c r="U3042" s="1">
        <v>44278</v>
      </c>
      <c r="V3042" s="1">
        <v>44278</v>
      </c>
      <c r="W3042" s="1">
        <v>44278.813194444447</v>
      </c>
      <c r="X3042" s="1">
        <v>44278.813194444447</v>
      </c>
      <c r="AC3042" t="s">
        <v>53</v>
      </c>
      <c r="AD3042">
        <v>2970053787</v>
      </c>
      <c r="AE3042" s="1">
        <v>44279.418749999997</v>
      </c>
      <c r="AF3042" t="s">
        <v>19930</v>
      </c>
      <c r="AG3042" t="s">
        <v>19931</v>
      </c>
      <c r="AH3042" t="s">
        <v>51</v>
      </c>
      <c r="AJ3042" t="s">
        <v>53</v>
      </c>
      <c r="AL3042" t="s">
        <v>68</v>
      </c>
      <c r="AO3042" t="s">
        <v>8142</v>
      </c>
      <c r="AP3042" s="1">
        <v>45209.429166666669</v>
      </c>
      <c r="AQ3042" s="1">
        <v>45209.411805555559</v>
      </c>
    </row>
    <row r="3043" spans="1:43" x14ac:dyDescent="0.35">
      <c r="A3043" t="s">
        <v>19932</v>
      </c>
      <c r="B3043" t="s">
        <v>19933</v>
      </c>
      <c r="C3043" t="s">
        <v>19934</v>
      </c>
      <c r="D3043" t="s">
        <v>2347</v>
      </c>
      <c r="F3043" t="s">
        <v>19935</v>
      </c>
      <c r="H3043" t="s">
        <v>19936</v>
      </c>
      <c r="I3043" t="s">
        <v>101</v>
      </c>
      <c r="J3043" t="s">
        <v>19937</v>
      </c>
      <c r="K3043" t="s">
        <v>19938</v>
      </c>
      <c r="M3043" t="s">
        <v>4445</v>
      </c>
      <c r="N3043" t="s">
        <v>287</v>
      </c>
      <c r="O3043">
        <v>80138</v>
      </c>
      <c r="P3043" t="s">
        <v>50</v>
      </c>
      <c r="U3043" s="1">
        <v>44278.824305555558</v>
      </c>
      <c r="V3043" s="1">
        <v>44278.824305555558</v>
      </c>
      <c r="W3043" s="1">
        <v>44281.709722222222</v>
      </c>
      <c r="X3043" s="1">
        <v>44281.709722222222</v>
      </c>
      <c r="AC3043" t="s">
        <v>53</v>
      </c>
      <c r="AD3043">
        <v>2969603687</v>
      </c>
      <c r="AE3043" s="1">
        <v>41599.545138888891</v>
      </c>
      <c r="AF3043" t="s">
        <v>19939</v>
      </c>
      <c r="AG3043" t="s">
        <v>19940</v>
      </c>
      <c r="AH3043" t="s">
        <v>53</v>
      </c>
      <c r="AJ3043" t="s">
        <v>53</v>
      </c>
      <c r="AK3043" t="s">
        <v>13346</v>
      </c>
      <c r="AL3043" t="s">
        <v>78</v>
      </c>
      <c r="AO3043" t="s">
        <v>54</v>
      </c>
      <c r="AP3043" s="1">
        <v>44655.756944444445</v>
      </c>
    </row>
    <row r="3044" spans="1:43" x14ac:dyDescent="0.35">
      <c r="A3044" t="s">
        <v>19941</v>
      </c>
      <c r="B3044" t="s">
        <v>5114</v>
      </c>
      <c r="C3044" t="s">
        <v>9035</v>
      </c>
      <c r="H3044" t="s">
        <v>19942</v>
      </c>
      <c r="J3044" t="s">
        <v>10274</v>
      </c>
      <c r="P3044" t="s">
        <v>50</v>
      </c>
      <c r="U3044" s="1">
        <v>44279</v>
      </c>
      <c r="V3044" s="1">
        <v>44279</v>
      </c>
      <c r="W3044" s="1">
        <v>44279.426388888889</v>
      </c>
      <c r="X3044" s="1">
        <v>44279.426388888889</v>
      </c>
      <c r="AC3044" t="s">
        <v>53</v>
      </c>
      <c r="AD3044">
        <v>2969475309</v>
      </c>
      <c r="AE3044" s="1">
        <v>37159</v>
      </c>
      <c r="AF3044" t="s">
        <v>10030</v>
      </c>
      <c r="AG3044" t="s">
        <v>19943</v>
      </c>
      <c r="AH3044" t="s">
        <v>51</v>
      </c>
      <c r="AJ3044" t="s">
        <v>53</v>
      </c>
      <c r="AL3044" t="s">
        <v>78</v>
      </c>
      <c r="AO3044" t="s">
        <v>5443</v>
      </c>
      <c r="AP3044" s="1">
        <v>44853.71597222222</v>
      </c>
      <c r="AQ3044" s="1">
        <v>44845.426388888889</v>
      </c>
    </row>
    <row r="3045" spans="1:43" x14ac:dyDescent="0.35">
      <c r="A3045" t="s">
        <v>19944</v>
      </c>
      <c r="B3045" t="s">
        <v>3371</v>
      </c>
      <c r="C3045" t="s">
        <v>19945</v>
      </c>
      <c r="H3045" t="s">
        <v>19944</v>
      </c>
      <c r="J3045" t="s">
        <v>19946</v>
      </c>
      <c r="K3045" t="s">
        <v>19947</v>
      </c>
      <c r="M3045" t="s">
        <v>19948</v>
      </c>
      <c r="N3045" t="s">
        <v>1205</v>
      </c>
      <c r="O3045">
        <v>63124</v>
      </c>
      <c r="P3045" t="s">
        <v>50</v>
      </c>
      <c r="U3045" s="1">
        <v>44279</v>
      </c>
      <c r="V3045" s="1">
        <v>44279</v>
      </c>
      <c r="AC3045" t="s">
        <v>53</v>
      </c>
      <c r="AD3045">
        <v>2969480784</v>
      </c>
      <c r="AE3045" s="1">
        <v>37467</v>
      </c>
      <c r="AG3045" t="s">
        <v>19949</v>
      </c>
      <c r="AH3045" t="s">
        <v>51</v>
      </c>
      <c r="AJ3045" t="s">
        <v>53</v>
      </c>
      <c r="AO3045" t="s">
        <v>8142</v>
      </c>
    </row>
    <row r="3046" spans="1:43" x14ac:dyDescent="0.35">
      <c r="A3046" t="s">
        <v>19950</v>
      </c>
      <c r="B3046" t="s">
        <v>19951</v>
      </c>
      <c r="C3046" t="s">
        <v>1429</v>
      </c>
      <c r="F3046" t="s">
        <v>19952</v>
      </c>
      <c r="H3046" t="s">
        <v>19953</v>
      </c>
      <c r="I3046" t="s">
        <v>394</v>
      </c>
      <c r="J3046" t="s">
        <v>19954</v>
      </c>
      <c r="K3046" t="s">
        <v>19955</v>
      </c>
      <c r="M3046" t="s">
        <v>19954</v>
      </c>
      <c r="N3046" t="s">
        <v>65</v>
      </c>
      <c r="O3046">
        <v>80840</v>
      </c>
      <c r="P3046" t="s">
        <v>50</v>
      </c>
      <c r="U3046" s="1">
        <v>44279.349305555559</v>
      </c>
      <c r="V3046" s="1">
        <v>44279.349305555559</v>
      </c>
      <c r="W3046" s="1">
        <v>44279.429861111108</v>
      </c>
      <c r="X3046" s="1">
        <v>44279.429861111108</v>
      </c>
      <c r="AC3046" t="s">
        <v>53</v>
      </c>
      <c r="AD3046">
        <v>2969576973</v>
      </c>
      <c r="AE3046" s="1">
        <v>41109.361805555556</v>
      </c>
      <c r="AF3046" t="s">
        <v>19956</v>
      </c>
      <c r="AG3046" t="s">
        <v>19957</v>
      </c>
      <c r="AH3046" t="s">
        <v>53</v>
      </c>
      <c r="AJ3046" t="s">
        <v>53</v>
      </c>
      <c r="AK3046" t="s">
        <v>19958</v>
      </c>
      <c r="AL3046" t="s">
        <v>78</v>
      </c>
      <c r="AO3046" t="s">
        <v>54</v>
      </c>
      <c r="AP3046" s="1">
        <v>45443.5</v>
      </c>
    </row>
    <row r="3047" spans="1:43" x14ac:dyDescent="0.35">
      <c r="A3047" t="s">
        <v>19959</v>
      </c>
      <c r="B3047" t="s">
        <v>19933</v>
      </c>
      <c r="C3047" t="s">
        <v>2347</v>
      </c>
      <c r="F3047" t="s">
        <v>19935</v>
      </c>
      <c r="G3047" t="s">
        <v>19960</v>
      </c>
      <c r="H3047" t="s">
        <v>19936</v>
      </c>
      <c r="I3047" t="s">
        <v>101</v>
      </c>
      <c r="J3047" t="s">
        <v>19961</v>
      </c>
      <c r="K3047" t="s">
        <v>19962</v>
      </c>
      <c r="M3047" t="s">
        <v>4445</v>
      </c>
      <c r="N3047" t="s">
        <v>65</v>
      </c>
      <c r="O3047">
        <v>80138</v>
      </c>
      <c r="P3047" t="s">
        <v>50</v>
      </c>
      <c r="U3047" s="1">
        <v>44279.487500000003</v>
      </c>
      <c r="V3047" s="1">
        <v>44279.487500000003</v>
      </c>
      <c r="W3047" s="1">
        <v>44281.711111111108</v>
      </c>
      <c r="X3047" s="1">
        <v>44281.711111111108</v>
      </c>
      <c r="AC3047" t="s">
        <v>53</v>
      </c>
      <c r="AD3047">
        <v>2969603687</v>
      </c>
      <c r="AE3047" s="1">
        <v>41599.545138888891</v>
      </c>
      <c r="AF3047" t="s">
        <v>19939</v>
      </c>
      <c r="AG3047" t="s">
        <v>19963</v>
      </c>
      <c r="AH3047" t="s">
        <v>53</v>
      </c>
      <c r="AJ3047" t="s">
        <v>53</v>
      </c>
      <c r="AK3047" t="s">
        <v>8166</v>
      </c>
      <c r="AL3047" t="s">
        <v>78</v>
      </c>
      <c r="AO3047" t="s">
        <v>54</v>
      </c>
      <c r="AP3047" s="1">
        <v>45407.513888888891</v>
      </c>
      <c r="AQ3047" s="1">
        <v>44951.463194444441</v>
      </c>
    </row>
    <row r="3048" spans="1:43" x14ac:dyDescent="0.35">
      <c r="A3048" t="s">
        <v>19964</v>
      </c>
      <c r="B3048" t="s">
        <v>2387</v>
      </c>
      <c r="C3048" t="s">
        <v>19965</v>
      </c>
      <c r="F3048" t="s">
        <v>19966</v>
      </c>
      <c r="H3048" t="s">
        <v>19967</v>
      </c>
      <c r="J3048" t="s">
        <v>14407</v>
      </c>
      <c r="K3048" t="s">
        <v>19968</v>
      </c>
      <c r="M3048" t="s">
        <v>5822</v>
      </c>
      <c r="N3048" t="s">
        <v>65</v>
      </c>
      <c r="O3048">
        <v>80109</v>
      </c>
      <c r="P3048" t="s">
        <v>50</v>
      </c>
      <c r="U3048" s="1">
        <v>44280</v>
      </c>
      <c r="V3048" s="1">
        <v>44280</v>
      </c>
      <c r="W3048" s="1">
        <v>44280.455555555556</v>
      </c>
      <c r="X3048" s="1">
        <v>44280.455555555556</v>
      </c>
      <c r="AC3048" t="s">
        <v>53</v>
      </c>
      <c r="AD3048">
        <v>2969960734</v>
      </c>
      <c r="AE3048" s="1">
        <v>43921.42291666667</v>
      </c>
      <c r="AF3048" t="s">
        <v>14409</v>
      </c>
      <c r="AG3048" t="s">
        <v>19969</v>
      </c>
      <c r="AH3048" t="s">
        <v>51</v>
      </c>
      <c r="AJ3048" t="s">
        <v>53</v>
      </c>
      <c r="AL3048" t="s">
        <v>78</v>
      </c>
      <c r="AO3048" t="s">
        <v>5443</v>
      </c>
      <c r="AP3048" s="1">
        <v>44532.42083333333</v>
      </c>
    </row>
    <row r="3049" spans="1:43" x14ac:dyDescent="0.35">
      <c r="A3049" t="s">
        <v>19970</v>
      </c>
      <c r="B3049" t="s">
        <v>17093</v>
      </c>
      <c r="C3049" t="s">
        <v>1499</v>
      </c>
      <c r="F3049" t="s">
        <v>19971</v>
      </c>
      <c r="H3049" t="s">
        <v>19972</v>
      </c>
      <c r="J3049" t="s">
        <v>323</v>
      </c>
      <c r="K3049" t="s">
        <v>19973</v>
      </c>
      <c r="M3049" t="s">
        <v>19974</v>
      </c>
      <c r="N3049" t="s">
        <v>15700</v>
      </c>
      <c r="O3049">
        <v>31415</v>
      </c>
      <c r="P3049" t="s">
        <v>50</v>
      </c>
      <c r="U3049" s="1">
        <v>44280</v>
      </c>
      <c r="V3049" s="1">
        <v>44280</v>
      </c>
      <c r="AC3049" t="s">
        <v>53</v>
      </c>
      <c r="AD3049">
        <v>2969551137</v>
      </c>
      <c r="AE3049" s="1">
        <v>40288.591666666667</v>
      </c>
      <c r="AG3049" t="s">
        <v>19975</v>
      </c>
      <c r="AH3049" t="s">
        <v>51</v>
      </c>
      <c r="AJ3049" t="s">
        <v>53</v>
      </c>
      <c r="AO3049" t="s">
        <v>8142</v>
      </c>
    </row>
    <row r="3050" spans="1:43" x14ac:dyDescent="0.35">
      <c r="A3050" t="s">
        <v>19976</v>
      </c>
      <c r="B3050" t="s">
        <v>19977</v>
      </c>
      <c r="C3050" t="s">
        <v>6395</v>
      </c>
      <c r="F3050" t="s">
        <v>19978</v>
      </c>
      <c r="G3050">
        <v>6015074331</v>
      </c>
      <c r="H3050" t="s">
        <v>19979</v>
      </c>
      <c r="I3050" t="s">
        <v>464</v>
      </c>
      <c r="J3050" t="s">
        <v>465</v>
      </c>
      <c r="K3050" t="s">
        <v>19980</v>
      </c>
      <c r="M3050" t="s">
        <v>16603</v>
      </c>
      <c r="N3050" t="s">
        <v>19981</v>
      </c>
      <c r="O3050">
        <v>39092</v>
      </c>
      <c r="P3050" t="s">
        <v>50</v>
      </c>
      <c r="U3050" s="1">
        <v>44280</v>
      </c>
      <c r="V3050" s="1">
        <v>44280</v>
      </c>
      <c r="AC3050" t="s">
        <v>53</v>
      </c>
      <c r="AD3050">
        <v>2969543968</v>
      </c>
      <c r="AE3050" s="1">
        <v>40032.470138888886</v>
      </c>
      <c r="AG3050" t="s">
        <v>19982</v>
      </c>
      <c r="AH3050" t="s">
        <v>51</v>
      </c>
      <c r="AJ3050" t="s">
        <v>53</v>
      </c>
      <c r="AO3050" t="s">
        <v>8142</v>
      </c>
    </row>
    <row r="3051" spans="1:43" x14ac:dyDescent="0.35">
      <c r="A3051" t="s">
        <v>19983</v>
      </c>
      <c r="B3051" t="s">
        <v>19984</v>
      </c>
      <c r="C3051" t="s">
        <v>19985</v>
      </c>
      <c r="F3051" t="s">
        <v>19986</v>
      </c>
      <c r="H3051" t="s">
        <v>19983</v>
      </c>
      <c r="J3051" t="s">
        <v>12802</v>
      </c>
      <c r="P3051" t="s">
        <v>12804</v>
      </c>
      <c r="U3051" s="1">
        <v>44280</v>
      </c>
      <c r="V3051" s="1">
        <v>44280</v>
      </c>
      <c r="AC3051" t="s">
        <v>53</v>
      </c>
      <c r="AD3051">
        <v>2969519246</v>
      </c>
      <c r="AE3051" s="1">
        <v>38883.179166666669</v>
      </c>
      <c r="AG3051" t="s">
        <v>19987</v>
      </c>
      <c r="AH3051" t="s">
        <v>51</v>
      </c>
      <c r="AJ3051" t="s">
        <v>53</v>
      </c>
      <c r="AO3051" t="s">
        <v>8142</v>
      </c>
    </row>
    <row r="3052" spans="1:43" x14ac:dyDescent="0.35">
      <c r="A3052" t="s">
        <v>19988</v>
      </c>
      <c r="B3052" t="s">
        <v>19989</v>
      </c>
      <c r="C3052" t="s">
        <v>728</v>
      </c>
      <c r="F3052" t="s">
        <v>19990</v>
      </c>
      <c r="H3052" t="s">
        <v>19991</v>
      </c>
      <c r="I3052" t="s">
        <v>101</v>
      </c>
      <c r="J3052" t="s">
        <v>19992</v>
      </c>
      <c r="K3052" t="s">
        <v>19993</v>
      </c>
      <c r="M3052" t="s">
        <v>1879</v>
      </c>
      <c r="N3052" t="s">
        <v>65</v>
      </c>
      <c r="O3052" t="s">
        <v>19994</v>
      </c>
      <c r="P3052" t="s">
        <v>50</v>
      </c>
      <c r="U3052" s="1">
        <v>44280.592361111114</v>
      </c>
      <c r="V3052" s="1">
        <v>44280.592361111114</v>
      </c>
      <c r="W3052" s="1">
        <v>44281.718055555553</v>
      </c>
      <c r="X3052" s="1">
        <v>44281.718055555553</v>
      </c>
      <c r="AC3052" t="s">
        <v>51</v>
      </c>
      <c r="AD3052">
        <v>2969629401</v>
      </c>
      <c r="AE3052" s="1">
        <v>41743.311805555553</v>
      </c>
      <c r="AF3052" t="s">
        <v>19995</v>
      </c>
      <c r="AG3052" t="s">
        <v>19996</v>
      </c>
      <c r="AH3052" t="s">
        <v>53</v>
      </c>
      <c r="AJ3052" t="s">
        <v>53</v>
      </c>
      <c r="AK3052" t="s">
        <v>14055</v>
      </c>
      <c r="AL3052" t="s">
        <v>78</v>
      </c>
      <c r="AO3052" t="s">
        <v>54</v>
      </c>
      <c r="AP3052" s="1">
        <v>45374.427083333336</v>
      </c>
      <c r="AQ3052" s="1">
        <v>45324.295138888891</v>
      </c>
    </row>
    <row r="3053" spans="1:43" x14ac:dyDescent="0.35">
      <c r="A3053" t="s">
        <v>19997</v>
      </c>
      <c r="B3053" t="s">
        <v>19998</v>
      </c>
      <c r="C3053" t="s">
        <v>218</v>
      </c>
      <c r="D3053" t="s">
        <v>58</v>
      </c>
      <c r="F3053" t="s">
        <v>19999</v>
      </c>
      <c r="H3053" t="s">
        <v>20000</v>
      </c>
      <c r="I3053" t="s">
        <v>200</v>
      </c>
      <c r="J3053" t="s">
        <v>20001</v>
      </c>
      <c r="K3053" t="s">
        <v>20002</v>
      </c>
      <c r="M3053" t="s">
        <v>298</v>
      </c>
      <c r="N3053" t="s">
        <v>213</v>
      </c>
      <c r="O3053">
        <v>80202</v>
      </c>
      <c r="P3053" t="s">
        <v>50</v>
      </c>
      <c r="U3053" s="1">
        <v>44280.711805555555</v>
      </c>
      <c r="V3053" s="1">
        <v>44280.711805555555</v>
      </c>
      <c r="W3053" s="1">
        <v>44281.715277777781</v>
      </c>
      <c r="X3053" s="1">
        <v>44281.715277777781</v>
      </c>
      <c r="AC3053" t="s">
        <v>53</v>
      </c>
      <c r="AD3053">
        <v>2970091248</v>
      </c>
      <c r="AE3053" s="1">
        <v>44433.394444444442</v>
      </c>
      <c r="AG3053" t="s">
        <v>20003</v>
      </c>
      <c r="AH3053" t="s">
        <v>53</v>
      </c>
      <c r="AJ3053" t="s">
        <v>53</v>
      </c>
      <c r="AK3053" t="s">
        <v>8166</v>
      </c>
      <c r="AL3053" t="s">
        <v>78</v>
      </c>
      <c r="AO3053" t="s">
        <v>54</v>
      </c>
      <c r="AP3053" s="1">
        <v>45229.617361111108</v>
      </c>
      <c r="AQ3053" s="1">
        <v>43327.544444444444</v>
      </c>
    </row>
    <row r="3054" spans="1:43" x14ac:dyDescent="0.35">
      <c r="A3054" t="s">
        <v>20004</v>
      </c>
      <c r="B3054" t="s">
        <v>20005</v>
      </c>
      <c r="C3054" t="s">
        <v>218</v>
      </c>
      <c r="F3054">
        <v>17195430516</v>
      </c>
      <c r="H3054" t="s">
        <v>20006</v>
      </c>
      <c r="J3054" t="s">
        <v>20007</v>
      </c>
      <c r="N3054" t="s">
        <v>287</v>
      </c>
      <c r="O3054">
        <v>81003</v>
      </c>
      <c r="P3054" t="s">
        <v>50</v>
      </c>
      <c r="U3054" s="1">
        <v>44281</v>
      </c>
      <c r="V3054" s="1">
        <v>44281</v>
      </c>
      <c r="W3054" s="1">
        <v>44281.53125</v>
      </c>
      <c r="X3054" s="1">
        <v>44281.53125</v>
      </c>
      <c r="AC3054" t="s">
        <v>53</v>
      </c>
      <c r="AD3054">
        <v>2970054563</v>
      </c>
      <c r="AE3054" s="1">
        <v>44281.540972222225</v>
      </c>
      <c r="AG3054" t="s">
        <v>20008</v>
      </c>
      <c r="AH3054" t="s">
        <v>51</v>
      </c>
      <c r="AJ3054" t="s">
        <v>53</v>
      </c>
      <c r="AL3054" t="s">
        <v>78</v>
      </c>
      <c r="AO3054" t="s">
        <v>8142</v>
      </c>
    </row>
    <row r="3055" spans="1:43" x14ac:dyDescent="0.35">
      <c r="A3055" t="s">
        <v>20009</v>
      </c>
      <c r="B3055" t="s">
        <v>6257</v>
      </c>
      <c r="C3055" t="s">
        <v>3803</v>
      </c>
      <c r="F3055" t="s">
        <v>20010</v>
      </c>
      <c r="H3055" t="s">
        <v>20009</v>
      </c>
      <c r="J3055" t="s">
        <v>272</v>
      </c>
      <c r="P3055" t="s">
        <v>50</v>
      </c>
      <c r="U3055" s="1">
        <v>44281</v>
      </c>
      <c r="V3055" s="1">
        <v>44281</v>
      </c>
      <c r="AC3055" t="s">
        <v>53</v>
      </c>
      <c r="AD3055">
        <v>2969474461</v>
      </c>
      <c r="AE3055" s="1">
        <v>37104.381944444445</v>
      </c>
      <c r="AG3055" t="s">
        <v>20011</v>
      </c>
      <c r="AH3055" t="s">
        <v>51</v>
      </c>
      <c r="AJ3055" t="s">
        <v>53</v>
      </c>
      <c r="AO3055" t="s">
        <v>8142</v>
      </c>
    </row>
    <row r="3056" spans="1:43" x14ac:dyDescent="0.35">
      <c r="A3056" t="s">
        <v>20012</v>
      </c>
      <c r="B3056" t="s">
        <v>20013</v>
      </c>
      <c r="C3056" t="s">
        <v>45</v>
      </c>
      <c r="F3056">
        <v>7194219178</v>
      </c>
      <c r="H3056" t="s">
        <v>20012</v>
      </c>
      <c r="J3056" t="s">
        <v>20014</v>
      </c>
      <c r="K3056" t="s">
        <v>20015</v>
      </c>
      <c r="M3056" t="s">
        <v>159</v>
      </c>
      <c r="N3056" t="s">
        <v>65</v>
      </c>
      <c r="O3056">
        <v>80929</v>
      </c>
      <c r="P3056" t="s">
        <v>50</v>
      </c>
      <c r="U3056" s="1">
        <v>44282</v>
      </c>
      <c r="V3056" s="1">
        <v>44282</v>
      </c>
      <c r="W3056" s="1">
        <v>44282.788888888892</v>
      </c>
      <c r="X3056" s="1">
        <v>44282.788888888892</v>
      </c>
      <c r="AC3056" t="s">
        <v>53</v>
      </c>
      <c r="AD3056">
        <v>1000000001</v>
      </c>
      <c r="AE3056" s="1">
        <v>39973.351388888892</v>
      </c>
      <c r="AF3056" t="s">
        <v>3377</v>
      </c>
      <c r="AG3056" t="s">
        <v>20016</v>
      </c>
      <c r="AH3056" t="s">
        <v>51</v>
      </c>
      <c r="AJ3056" t="s">
        <v>53</v>
      </c>
      <c r="AL3056" t="s">
        <v>78</v>
      </c>
      <c r="AO3056" t="s">
        <v>5443</v>
      </c>
      <c r="AP3056" s="1">
        <v>45383.73333333333</v>
      </c>
      <c r="AQ3056" s="1">
        <v>44282.786111111112</v>
      </c>
    </row>
    <row r="3057" spans="1:43" x14ac:dyDescent="0.35">
      <c r="A3057" t="s">
        <v>20017</v>
      </c>
      <c r="B3057" t="s">
        <v>20018</v>
      </c>
      <c r="C3057" t="s">
        <v>20019</v>
      </c>
      <c r="F3057" t="s">
        <v>20020</v>
      </c>
      <c r="H3057" t="s">
        <v>20021</v>
      </c>
      <c r="J3057" t="s">
        <v>5516</v>
      </c>
      <c r="P3057" t="s">
        <v>50</v>
      </c>
      <c r="U3057" s="1">
        <v>44283</v>
      </c>
      <c r="V3057" s="1">
        <v>44283</v>
      </c>
      <c r="AC3057" t="s">
        <v>53</v>
      </c>
      <c r="AD3057">
        <v>2969634929</v>
      </c>
      <c r="AE3057" s="1">
        <v>41799.665972222225</v>
      </c>
      <c r="AG3057" t="s">
        <v>20022</v>
      </c>
      <c r="AH3057" t="s">
        <v>51</v>
      </c>
      <c r="AJ3057" t="s">
        <v>53</v>
      </c>
      <c r="AO3057" t="s">
        <v>8142</v>
      </c>
    </row>
    <row r="3058" spans="1:43" x14ac:dyDescent="0.35">
      <c r="A3058" t="s">
        <v>20023</v>
      </c>
      <c r="B3058" t="s">
        <v>20024</v>
      </c>
      <c r="C3058" t="s">
        <v>12366</v>
      </c>
      <c r="F3058" t="s">
        <v>20025</v>
      </c>
      <c r="G3058" t="s">
        <v>20026</v>
      </c>
      <c r="H3058" t="s">
        <v>20027</v>
      </c>
      <c r="J3058" t="s">
        <v>20028</v>
      </c>
      <c r="P3058" t="s">
        <v>50</v>
      </c>
      <c r="U3058" s="1">
        <v>44284</v>
      </c>
      <c r="V3058" s="1">
        <v>44284</v>
      </c>
      <c r="AC3058" t="s">
        <v>53</v>
      </c>
      <c r="AD3058">
        <v>2969478809</v>
      </c>
      <c r="AE3058" s="1">
        <v>37358</v>
      </c>
      <c r="AG3058" t="s">
        <v>20029</v>
      </c>
      <c r="AH3058" t="s">
        <v>51</v>
      </c>
      <c r="AJ3058" t="s">
        <v>53</v>
      </c>
      <c r="AO3058" t="s">
        <v>8142</v>
      </c>
    </row>
    <row r="3059" spans="1:43" x14ac:dyDescent="0.35">
      <c r="A3059" t="s">
        <v>20030</v>
      </c>
      <c r="B3059" t="s">
        <v>15944</v>
      </c>
      <c r="C3059" t="s">
        <v>2615</v>
      </c>
      <c r="F3059" t="s">
        <v>20031</v>
      </c>
      <c r="H3059" t="s">
        <v>20030</v>
      </c>
      <c r="I3059" t="s">
        <v>464</v>
      </c>
      <c r="J3059" t="s">
        <v>465</v>
      </c>
      <c r="K3059" t="s">
        <v>2782</v>
      </c>
      <c r="M3059" t="s">
        <v>2783</v>
      </c>
      <c r="N3059" t="s">
        <v>264</v>
      </c>
      <c r="O3059">
        <v>77002</v>
      </c>
      <c r="P3059" t="s">
        <v>50</v>
      </c>
      <c r="U3059" s="1">
        <v>44284</v>
      </c>
      <c r="V3059" s="1">
        <v>44284</v>
      </c>
      <c r="AC3059" t="s">
        <v>53</v>
      </c>
      <c r="AD3059">
        <v>2969543968</v>
      </c>
      <c r="AE3059" s="1">
        <v>40032.470138888886</v>
      </c>
      <c r="AG3059" t="s">
        <v>20032</v>
      </c>
      <c r="AH3059" t="s">
        <v>51</v>
      </c>
      <c r="AJ3059" t="s">
        <v>53</v>
      </c>
      <c r="AO3059" t="s">
        <v>8142</v>
      </c>
    </row>
    <row r="3060" spans="1:43" x14ac:dyDescent="0.35">
      <c r="A3060" t="s">
        <v>20033</v>
      </c>
      <c r="B3060" t="s">
        <v>20034</v>
      </c>
      <c r="C3060" t="s">
        <v>309</v>
      </c>
      <c r="F3060" t="s">
        <v>20035</v>
      </c>
      <c r="H3060" t="s">
        <v>20036</v>
      </c>
      <c r="J3060" t="s">
        <v>20037</v>
      </c>
      <c r="P3060" t="s">
        <v>50</v>
      </c>
      <c r="U3060" s="1">
        <v>44284</v>
      </c>
      <c r="V3060" s="1">
        <v>44284</v>
      </c>
      <c r="W3060" s="1">
        <v>44284.414583333331</v>
      </c>
      <c r="X3060" s="1">
        <v>44284.414583333331</v>
      </c>
      <c r="AC3060" t="s">
        <v>53</v>
      </c>
      <c r="AD3060">
        <v>2969480780</v>
      </c>
      <c r="AE3060" s="1">
        <v>37467</v>
      </c>
      <c r="AG3060" t="s">
        <v>20038</v>
      </c>
      <c r="AH3060" t="s">
        <v>51</v>
      </c>
      <c r="AJ3060" t="s">
        <v>53</v>
      </c>
      <c r="AL3060" t="s">
        <v>78</v>
      </c>
      <c r="AO3060" t="s">
        <v>8142</v>
      </c>
    </row>
    <row r="3061" spans="1:43" x14ac:dyDescent="0.35">
      <c r="A3061" t="s">
        <v>20039</v>
      </c>
      <c r="B3061" t="s">
        <v>8950</v>
      </c>
      <c r="C3061" t="s">
        <v>172</v>
      </c>
      <c r="F3061" t="s">
        <v>20040</v>
      </c>
      <c r="H3061" t="s">
        <v>20041</v>
      </c>
      <c r="J3061" t="s">
        <v>20042</v>
      </c>
      <c r="K3061" t="s">
        <v>20043</v>
      </c>
      <c r="M3061" t="s">
        <v>11328</v>
      </c>
      <c r="N3061" t="s">
        <v>65</v>
      </c>
      <c r="O3061">
        <v>81027</v>
      </c>
      <c r="P3061" t="s">
        <v>50</v>
      </c>
      <c r="U3061" s="1">
        <v>44285</v>
      </c>
      <c r="V3061" s="1">
        <v>44285</v>
      </c>
      <c r="W3061" s="1">
        <v>44285.775000000001</v>
      </c>
      <c r="X3061" s="1">
        <v>44285.775000000001</v>
      </c>
      <c r="AC3061" t="s">
        <v>53</v>
      </c>
      <c r="AD3061">
        <v>2970056470</v>
      </c>
      <c r="AE3061" s="1">
        <v>44291.363888888889</v>
      </c>
      <c r="AF3061" t="s">
        <v>20044</v>
      </c>
      <c r="AG3061" t="s">
        <v>20045</v>
      </c>
      <c r="AH3061" t="s">
        <v>51</v>
      </c>
      <c r="AJ3061" t="s">
        <v>53</v>
      </c>
      <c r="AL3061" t="s">
        <v>78</v>
      </c>
      <c r="AO3061" t="s">
        <v>5443</v>
      </c>
      <c r="AP3061" s="1">
        <v>44376.520138888889</v>
      </c>
    </row>
    <row r="3062" spans="1:43" x14ac:dyDescent="0.35">
      <c r="A3062" t="s">
        <v>20046</v>
      </c>
      <c r="B3062" t="s">
        <v>137</v>
      </c>
      <c r="C3062" t="s">
        <v>20047</v>
      </c>
      <c r="F3062" t="s">
        <v>20048</v>
      </c>
      <c r="H3062" t="s">
        <v>18426</v>
      </c>
      <c r="I3062" t="s">
        <v>464</v>
      </c>
      <c r="J3062" t="s">
        <v>465</v>
      </c>
      <c r="K3062" t="s">
        <v>20049</v>
      </c>
      <c r="M3062" t="s">
        <v>137</v>
      </c>
      <c r="N3062" t="s">
        <v>65</v>
      </c>
      <c r="O3062">
        <v>80216</v>
      </c>
      <c r="P3062" t="s">
        <v>50</v>
      </c>
      <c r="U3062" s="1">
        <v>44285</v>
      </c>
      <c r="V3062" s="1">
        <v>44285</v>
      </c>
      <c r="W3062" s="1">
        <v>44285.511111111111</v>
      </c>
      <c r="X3062" s="1">
        <v>45456.327777777777</v>
      </c>
      <c r="Y3062" s="1">
        <v>45411.661111111112</v>
      </c>
      <c r="Z3062">
        <v>627.59</v>
      </c>
      <c r="AA3062" t="s">
        <v>133</v>
      </c>
      <c r="AC3062" t="s">
        <v>53</v>
      </c>
      <c r="AD3062">
        <v>2969543968</v>
      </c>
      <c r="AE3062" s="1">
        <v>40032.470138888886</v>
      </c>
      <c r="AF3062" t="s">
        <v>20050</v>
      </c>
      <c r="AG3062" t="s">
        <v>20051</v>
      </c>
      <c r="AH3062" t="s">
        <v>51</v>
      </c>
      <c r="AJ3062" t="s">
        <v>53</v>
      </c>
      <c r="AL3062" t="s">
        <v>78</v>
      </c>
      <c r="AO3062" t="s">
        <v>5443</v>
      </c>
      <c r="AP3062" s="1">
        <v>45190.622916666667</v>
      </c>
    </row>
    <row r="3063" spans="1:43" x14ac:dyDescent="0.35">
      <c r="A3063" t="s">
        <v>20052</v>
      </c>
      <c r="B3063" t="s">
        <v>20053</v>
      </c>
      <c r="C3063" t="s">
        <v>840</v>
      </c>
      <c r="F3063" t="s">
        <v>20054</v>
      </c>
      <c r="H3063" t="s">
        <v>20052</v>
      </c>
      <c r="J3063" t="s">
        <v>20055</v>
      </c>
      <c r="K3063" t="s">
        <v>20056</v>
      </c>
      <c r="M3063" t="s">
        <v>15546</v>
      </c>
      <c r="N3063" t="s">
        <v>253</v>
      </c>
      <c r="O3063">
        <v>87520</v>
      </c>
      <c r="P3063" t="s">
        <v>50</v>
      </c>
      <c r="U3063" s="1">
        <v>44285</v>
      </c>
      <c r="V3063" s="1">
        <v>44285</v>
      </c>
      <c r="W3063" s="1">
        <v>44285.452777777777</v>
      </c>
      <c r="X3063" s="1">
        <v>44285.452777777777</v>
      </c>
      <c r="AC3063" t="s">
        <v>53</v>
      </c>
      <c r="AD3063">
        <v>1000000001</v>
      </c>
      <c r="AE3063" s="1">
        <v>39973.351388888892</v>
      </c>
      <c r="AF3063" t="s">
        <v>3377</v>
      </c>
      <c r="AG3063" t="s">
        <v>20057</v>
      </c>
      <c r="AH3063" t="s">
        <v>51</v>
      </c>
      <c r="AJ3063" t="s">
        <v>53</v>
      </c>
      <c r="AL3063" t="s">
        <v>78</v>
      </c>
      <c r="AO3063" t="s">
        <v>5443</v>
      </c>
      <c r="AP3063" s="1">
        <v>45038.439583333333</v>
      </c>
      <c r="AQ3063" s="1">
        <v>44860.7</v>
      </c>
    </row>
    <row r="3064" spans="1:43" x14ac:dyDescent="0.35">
      <c r="A3064" t="s">
        <v>20058</v>
      </c>
      <c r="B3064" t="s">
        <v>20059</v>
      </c>
      <c r="C3064" t="s">
        <v>2615</v>
      </c>
      <c r="F3064">
        <v>9702430727</v>
      </c>
      <c r="H3064" t="s">
        <v>20058</v>
      </c>
      <c r="J3064" t="s">
        <v>12360</v>
      </c>
      <c r="K3064" t="s">
        <v>12361</v>
      </c>
      <c r="M3064" t="s">
        <v>3431</v>
      </c>
      <c r="N3064" t="s">
        <v>65</v>
      </c>
      <c r="O3064">
        <v>81521</v>
      </c>
      <c r="P3064" t="s">
        <v>50</v>
      </c>
      <c r="U3064" s="1">
        <v>44285</v>
      </c>
      <c r="V3064" s="1">
        <v>44285</v>
      </c>
      <c r="W3064" s="1">
        <v>44285.743055555555</v>
      </c>
      <c r="X3064" s="1">
        <v>44285.743055555555</v>
      </c>
      <c r="AC3064" t="s">
        <v>53</v>
      </c>
      <c r="AD3064">
        <v>2969915739</v>
      </c>
      <c r="AE3064" s="1">
        <v>43741.40625</v>
      </c>
      <c r="AF3064" t="s">
        <v>12362</v>
      </c>
      <c r="AG3064" t="s">
        <v>20060</v>
      </c>
      <c r="AH3064" t="s">
        <v>51</v>
      </c>
      <c r="AJ3064" t="s">
        <v>53</v>
      </c>
      <c r="AL3064" t="s">
        <v>78</v>
      </c>
      <c r="AO3064" t="s">
        <v>5443</v>
      </c>
      <c r="AP3064" s="1">
        <v>44375.352083333331</v>
      </c>
    </row>
    <row r="3065" spans="1:43" x14ac:dyDescent="0.35">
      <c r="A3065" t="s">
        <v>20061</v>
      </c>
      <c r="B3065" t="s">
        <v>3833</v>
      </c>
      <c r="C3065" t="s">
        <v>1328</v>
      </c>
      <c r="F3065" t="s">
        <v>20062</v>
      </c>
      <c r="H3065" t="s">
        <v>20063</v>
      </c>
      <c r="J3065" t="s">
        <v>1910</v>
      </c>
      <c r="K3065" t="s">
        <v>17433</v>
      </c>
      <c r="M3065" t="s">
        <v>12925</v>
      </c>
      <c r="N3065" t="s">
        <v>12926</v>
      </c>
      <c r="O3065">
        <v>47842</v>
      </c>
      <c r="P3065" t="s">
        <v>50</v>
      </c>
      <c r="U3065" s="1">
        <v>44286</v>
      </c>
      <c r="V3065" s="1">
        <v>44286</v>
      </c>
      <c r="AC3065" t="s">
        <v>53</v>
      </c>
      <c r="AD3065">
        <v>2969735272</v>
      </c>
      <c r="AE3065" s="1">
        <v>42845.40902777778</v>
      </c>
      <c r="AG3065" t="s">
        <v>20064</v>
      </c>
      <c r="AH3065" t="s">
        <v>51</v>
      </c>
      <c r="AJ3065" t="s">
        <v>53</v>
      </c>
      <c r="AO3065" t="s">
        <v>8142</v>
      </c>
    </row>
    <row r="3066" spans="1:43" x14ac:dyDescent="0.35">
      <c r="A3066" t="s">
        <v>20065</v>
      </c>
      <c r="B3066" t="s">
        <v>20066</v>
      </c>
      <c r="C3066" t="s">
        <v>20067</v>
      </c>
      <c r="F3066" t="s">
        <v>20068</v>
      </c>
      <c r="H3066" t="s">
        <v>20069</v>
      </c>
      <c r="I3066" t="s">
        <v>415</v>
      </c>
      <c r="J3066" t="s">
        <v>491</v>
      </c>
      <c r="K3066" t="s">
        <v>6655</v>
      </c>
      <c r="M3066" t="s">
        <v>6656</v>
      </c>
      <c r="N3066" t="s">
        <v>6657</v>
      </c>
      <c r="O3066">
        <v>68102</v>
      </c>
      <c r="P3066" t="s">
        <v>50</v>
      </c>
      <c r="U3066" s="1">
        <v>44287</v>
      </c>
      <c r="V3066" s="1">
        <v>44287</v>
      </c>
      <c r="AC3066" t="s">
        <v>53</v>
      </c>
      <c r="AD3066">
        <v>2969472760</v>
      </c>
      <c r="AE3066" s="1">
        <v>36916.71597222222</v>
      </c>
      <c r="AG3066" t="s">
        <v>20070</v>
      </c>
      <c r="AH3066" t="s">
        <v>51</v>
      </c>
      <c r="AJ3066" t="s">
        <v>53</v>
      </c>
      <c r="AO3066" t="s">
        <v>8142</v>
      </c>
    </row>
    <row r="3067" spans="1:43" x14ac:dyDescent="0.35">
      <c r="A3067" t="s">
        <v>20071</v>
      </c>
      <c r="B3067" t="s">
        <v>20072</v>
      </c>
      <c r="C3067" t="s">
        <v>11238</v>
      </c>
      <c r="F3067" t="s">
        <v>20073</v>
      </c>
      <c r="H3067" t="s">
        <v>20071</v>
      </c>
      <c r="J3067" t="s">
        <v>20074</v>
      </c>
      <c r="P3067" t="s">
        <v>13276</v>
      </c>
      <c r="U3067" s="1">
        <v>44287</v>
      </c>
      <c r="V3067" s="1">
        <v>44287</v>
      </c>
      <c r="AC3067" t="s">
        <v>53</v>
      </c>
      <c r="AD3067">
        <v>2973399142</v>
      </c>
      <c r="AE3067" s="1">
        <v>45072.305555555555</v>
      </c>
      <c r="AG3067" t="s">
        <v>20075</v>
      </c>
      <c r="AH3067" t="s">
        <v>51</v>
      </c>
      <c r="AJ3067" t="s">
        <v>53</v>
      </c>
      <c r="AO3067" t="s">
        <v>8142</v>
      </c>
    </row>
    <row r="3068" spans="1:43" x14ac:dyDescent="0.35">
      <c r="A3068" t="s">
        <v>20076</v>
      </c>
      <c r="B3068" t="s">
        <v>20077</v>
      </c>
      <c r="C3068" t="s">
        <v>14635</v>
      </c>
      <c r="F3068" t="s">
        <v>20078</v>
      </c>
      <c r="H3068" t="s">
        <v>20076</v>
      </c>
      <c r="J3068" t="s">
        <v>2028</v>
      </c>
      <c r="P3068" t="s">
        <v>50</v>
      </c>
      <c r="U3068" s="1">
        <v>44287</v>
      </c>
      <c r="V3068" s="1">
        <v>44287</v>
      </c>
      <c r="AC3068" t="s">
        <v>53</v>
      </c>
      <c r="AD3068">
        <v>2969532847</v>
      </c>
      <c r="AE3068" s="1">
        <v>39580.404166666667</v>
      </c>
      <c r="AG3068" t="s">
        <v>20079</v>
      </c>
      <c r="AH3068" t="s">
        <v>51</v>
      </c>
      <c r="AJ3068" t="s">
        <v>53</v>
      </c>
      <c r="AO3068" t="s">
        <v>8142</v>
      </c>
    </row>
    <row r="3069" spans="1:43" x14ac:dyDescent="0.35">
      <c r="A3069" t="s">
        <v>20080</v>
      </c>
      <c r="B3069" t="s">
        <v>1440</v>
      </c>
      <c r="C3069" t="s">
        <v>20081</v>
      </c>
      <c r="F3069" t="s">
        <v>20082</v>
      </c>
      <c r="H3069" t="s">
        <v>20080</v>
      </c>
      <c r="J3069" t="s">
        <v>8642</v>
      </c>
      <c r="K3069" t="s">
        <v>20083</v>
      </c>
      <c r="M3069" t="s">
        <v>16707</v>
      </c>
      <c r="N3069" t="s">
        <v>798</v>
      </c>
      <c r="O3069">
        <v>78660</v>
      </c>
      <c r="P3069" t="s">
        <v>50</v>
      </c>
      <c r="U3069" s="1">
        <v>44287</v>
      </c>
      <c r="V3069" s="1">
        <v>44287</v>
      </c>
      <c r="AC3069" t="s">
        <v>53</v>
      </c>
      <c r="AD3069">
        <v>2969482903</v>
      </c>
      <c r="AE3069" s="1">
        <v>37609</v>
      </c>
      <c r="AG3069" t="s">
        <v>20084</v>
      </c>
      <c r="AH3069" t="s">
        <v>51</v>
      </c>
      <c r="AJ3069" t="s">
        <v>53</v>
      </c>
      <c r="AO3069" t="s">
        <v>5443</v>
      </c>
    </row>
    <row r="3070" spans="1:43" x14ac:dyDescent="0.35">
      <c r="A3070" t="s">
        <v>20085</v>
      </c>
      <c r="B3070" t="s">
        <v>20086</v>
      </c>
      <c r="C3070" t="s">
        <v>20087</v>
      </c>
      <c r="F3070" t="s">
        <v>20088</v>
      </c>
      <c r="H3070" t="s">
        <v>20085</v>
      </c>
      <c r="J3070" t="s">
        <v>5173</v>
      </c>
      <c r="K3070" t="s">
        <v>16985</v>
      </c>
      <c r="M3070" t="s">
        <v>525</v>
      </c>
      <c r="N3070" t="s">
        <v>65</v>
      </c>
      <c r="O3070">
        <v>80011</v>
      </c>
      <c r="P3070" t="s">
        <v>50</v>
      </c>
      <c r="U3070" s="1">
        <v>44287</v>
      </c>
      <c r="V3070" s="1">
        <v>44287</v>
      </c>
      <c r="W3070" s="1">
        <v>44287.518055555556</v>
      </c>
      <c r="X3070" s="1">
        <v>44287.518055555556</v>
      </c>
      <c r="AC3070" t="s">
        <v>53</v>
      </c>
      <c r="AD3070">
        <v>2969481577</v>
      </c>
      <c r="AE3070" s="1">
        <v>37524</v>
      </c>
      <c r="AF3070" t="s">
        <v>6944</v>
      </c>
      <c r="AG3070" t="s">
        <v>20089</v>
      </c>
      <c r="AH3070" t="s">
        <v>51</v>
      </c>
      <c r="AJ3070" t="s">
        <v>53</v>
      </c>
      <c r="AL3070" t="s">
        <v>78</v>
      </c>
      <c r="AO3070" t="s">
        <v>5443</v>
      </c>
      <c r="AP3070" s="1">
        <v>44287.515277777777</v>
      </c>
    </row>
    <row r="3071" spans="1:43" x14ac:dyDescent="0.35">
      <c r="A3071" t="s">
        <v>20090</v>
      </c>
      <c r="B3071" t="s">
        <v>20091</v>
      </c>
      <c r="C3071" t="s">
        <v>20092</v>
      </c>
      <c r="F3071" t="s">
        <v>20093</v>
      </c>
      <c r="G3071" t="s">
        <v>20094</v>
      </c>
      <c r="H3071" t="s">
        <v>20095</v>
      </c>
      <c r="I3071" t="s">
        <v>101</v>
      </c>
      <c r="J3071" t="s">
        <v>20096</v>
      </c>
      <c r="K3071" t="s">
        <v>20097</v>
      </c>
      <c r="M3071" t="s">
        <v>20098</v>
      </c>
      <c r="N3071" t="s">
        <v>3668</v>
      </c>
      <c r="O3071">
        <v>48375</v>
      </c>
      <c r="P3071" t="s">
        <v>50</v>
      </c>
      <c r="U3071" s="1">
        <v>44287</v>
      </c>
      <c r="V3071" s="1">
        <v>44287</v>
      </c>
      <c r="AC3071" t="s">
        <v>53</v>
      </c>
      <c r="AD3071">
        <v>2969477089</v>
      </c>
      <c r="AE3071" s="1">
        <v>37265</v>
      </c>
      <c r="AG3071" t="s">
        <v>20099</v>
      </c>
      <c r="AH3071" t="s">
        <v>51</v>
      </c>
      <c r="AJ3071" t="s">
        <v>53</v>
      </c>
      <c r="AO3071" t="s">
        <v>8142</v>
      </c>
    </row>
    <row r="3072" spans="1:43" x14ac:dyDescent="0.35">
      <c r="A3072" t="s">
        <v>20100</v>
      </c>
      <c r="B3072" t="s">
        <v>20101</v>
      </c>
      <c r="C3072" t="s">
        <v>946</v>
      </c>
      <c r="F3072" t="s">
        <v>19626</v>
      </c>
      <c r="H3072" t="s">
        <v>19627</v>
      </c>
      <c r="J3072" t="s">
        <v>15656</v>
      </c>
      <c r="K3072" t="s">
        <v>20102</v>
      </c>
      <c r="M3072" t="s">
        <v>3894</v>
      </c>
      <c r="N3072" t="s">
        <v>65</v>
      </c>
      <c r="O3072" t="s">
        <v>20103</v>
      </c>
      <c r="P3072" t="s">
        <v>50</v>
      </c>
      <c r="U3072" s="1">
        <v>44287</v>
      </c>
      <c r="V3072" s="1">
        <v>44287</v>
      </c>
      <c r="W3072" s="1">
        <v>44287.356944444444</v>
      </c>
      <c r="X3072" s="1">
        <v>44287.356944444444</v>
      </c>
      <c r="AC3072" t="s">
        <v>53</v>
      </c>
      <c r="AD3072">
        <v>2969783181</v>
      </c>
      <c r="AE3072" s="1">
        <v>43172.738194444442</v>
      </c>
      <c r="AF3072" t="s">
        <v>15658</v>
      </c>
      <c r="AG3072" t="s">
        <v>20104</v>
      </c>
      <c r="AH3072" t="s">
        <v>51</v>
      </c>
      <c r="AJ3072" t="s">
        <v>53</v>
      </c>
      <c r="AL3072" t="s">
        <v>78</v>
      </c>
      <c r="AO3072" t="s">
        <v>5443</v>
      </c>
      <c r="AP3072" s="1">
        <v>44287.356249999997</v>
      </c>
    </row>
    <row r="3073" spans="1:43" x14ac:dyDescent="0.35">
      <c r="A3073" t="s">
        <v>20105</v>
      </c>
      <c r="B3073" t="s">
        <v>1608</v>
      </c>
      <c r="C3073" t="s">
        <v>20106</v>
      </c>
      <c r="F3073" t="s">
        <v>20107</v>
      </c>
      <c r="H3073" t="s">
        <v>20108</v>
      </c>
      <c r="I3073" t="s">
        <v>780</v>
      </c>
      <c r="J3073" t="s">
        <v>323</v>
      </c>
      <c r="K3073" t="s">
        <v>20109</v>
      </c>
      <c r="M3073" t="s">
        <v>3591</v>
      </c>
      <c r="N3073" t="s">
        <v>253</v>
      </c>
      <c r="O3073">
        <v>87401</v>
      </c>
      <c r="P3073" t="s">
        <v>50</v>
      </c>
      <c r="U3073" s="1">
        <v>44287.48333333333</v>
      </c>
      <c r="V3073" s="1">
        <v>44287.48333333333</v>
      </c>
      <c r="W3073" s="1">
        <v>44291.355555555558</v>
      </c>
      <c r="X3073" s="1">
        <v>44291.355555555558</v>
      </c>
      <c r="AC3073" t="s">
        <v>53</v>
      </c>
      <c r="AD3073">
        <v>2969551137</v>
      </c>
      <c r="AE3073" s="1">
        <v>40288.591666666667</v>
      </c>
      <c r="AF3073" t="s">
        <v>327</v>
      </c>
      <c r="AG3073" t="s">
        <v>20110</v>
      </c>
      <c r="AH3073" t="s">
        <v>53</v>
      </c>
      <c r="AJ3073" t="s">
        <v>53</v>
      </c>
      <c r="AK3073" t="s">
        <v>8166</v>
      </c>
      <c r="AL3073" t="s">
        <v>78</v>
      </c>
      <c r="AO3073" t="s">
        <v>54</v>
      </c>
      <c r="AP3073" s="1">
        <v>45226.574305555558</v>
      </c>
    </row>
    <row r="3074" spans="1:43" x14ac:dyDescent="0.35">
      <c r="A3074" t="s">
        <v>20111</v>
      </c>
      <c r="B3074" t="s">
        <v>5249</v>
      </c>
      <c r="C3074" t="s">
        <v>2157</v>
      </c>
      <c r="F3074" t="s">
        <v>20112</v>
      </c>
      <c r="H3074" t="s">
        <v>20111</v>
      </c>
      <c r="J3074" t="s">
        <v>6387</v>
      </c>
      <c r="P3074" t="s">
        <v>50</v>
      </c>
      <c r="U3074" s="1">
        <v>44288</v>
      </c>
      <c r="V3074" s="1">
        <v>44288</v>
      </c>
      <c r="AC3074" t="s">
        <v>53</v>
      </c>
      <c r="AD3074">
        <v>2969484892</v>
      </c>
      <c r="AE3074" s="1">
        <v>37756</v>
      </c>
      <c r="AG3074" t="s">
        <v>20113</v>
      </c>
      <c r="AH3074" t="s">
        <v>51</v>
      </c>
      <c r="AJ3074" t="s">
        <v>53</v>
      </c>
      <c r="AO3074" t="s">
        <v>8142</v>
      </c>
    </row>
    <row r="3075" spans="1:43" x14ac:dyDescent="0.35">
      <c r="A3075" t="s">
        <v>20114</v>
      </c>
      <c r="B3075" t="s">
        <v>5258</v>
      </c>
      <c r="C3075" t="s">
        <v>9329</v>
      </c>
      <c r="F3075" t="s">
        <v>20115</v>
      </c>
      <c r="H3075" t="s">
        <v>20116</v>
      </c>
      <c r="J3075" t="s">
        <v>20117</v>
      </c>
      <c r="P3075" t="s">
        <v>50</v>
      </c>
      <c r="U3075" s="1">
        <v>44288</v>
      </c>
      <c r="V3075" s="1">
        <v>44288</v>
      </c>
      <c r="W3075" s="1">
        <v>44288.813194444447</v>
      </c>
      <c r="X3075" s="1">
        <v>44288.813194444447</v>
      </c>
      <c r="AC3075" t="s">
        <v>53</v>
      </c>
      <c r="AD3075">
        <v>2970064141</v>
      </c>
      <c r="AE3075" s="1">
        <v>44321.465277777781</v>
      </c>
      <c r="AG3075" t="s">
        <v>20118</v>
      </c>
      <c r="AH3075" t="s">
        <v>51</v>
      </c>
      <c r="AJ3075" t="s">
        <v>53</v>
      </c>
      <c r="AL3075" t="s">
        <v>78</v>
      </c>
      <c r="AO3075" t="s">
        <v>8142</v>
      </c>
      <c r="AP3075" s="1">
        <v>44700.015277777777</v>
      </c>
    </row>
    <row r="3076" spans="1:43" x14ac:dyDescent="0.35">
      <c r="A3076" t="s">
        <v>20119</v>
      </c>
      <c r="B3076" t="s">
        <v>20120</v>
      </c>
      <c r="C3076" t="s">
        <v>20121</v>
      </c>
      <c r="F3076" t="s">
        <v>20122</v>
      </c>
      <c r="H3076" t="s">
        <v>20123</v>
      </c>
      <c r="I3076" t="s">
        <v>464</v>
      </c>
      <c r="J3076" t="s">
        <v>465</v>
      </c>
      <c r="K3076" t="s">
        <v>20124</v>
      </c>
      <c r="M3076" t="s">
        <v>20125</v>
      </c>
      <c r="N3076" t="s">
        <v>19616</v>
      </c>
      <c r="O3076">
        <v>34972</v>
      </c>
      <c r="P3076" t="s">
        <v>50</v>
      </c>
      <c r="U3076" s="1">
        <v>44288</v>
      </c>
      <c r="V3076" s="1">
        <v>44288</v>
      </c>
      <c r="AC3076" t="s">
        <v>53</v>
      </c>
      <c r="AD3076">
        <v>2969543968</v>
      </c>
      <c r="AE3076" s="1">
        <v>40032.470138888886</v>
      </c>
      <c r="AG3076" t="s">
        <v>20126</v>
      </c>
      <c r="AH3076" t="s">
        <v>51</v>
      </c>
      <c r="AJ3076" t="s">
        <v>53</v>
      </c>
      <c r="AO3076" t="s">
        <v>8142</v>
      </c>
    </row>
    <row r="3077" spans="1:43" x14ac:dyDescent="0.35">
      <c r="A3077" t="s">
        <v>20127</v>
      </c>
      <c r="B3077" t="s">
        <v>20128</v>
      </c>
      <c r="C3077" t="s">
        <v>20129</v>
      </c>
      <c r="F3077">
        <f>1719-400-4722</f>
        <v>-3403</v>
      </c>
      <c r="H3077" t="s">
        <v>20130</v>
      </c>
      <c r="J3077" t="s">
        <v>20131</v>
      </c>
      <c r="N3077" t="s">
        <v>287</v>
      </c>
      <c r="O3077">
        <v>80907</v>
      </c>
      <c r="P3077" t="s">
        <v>50</v>
      </c>
      <c r="U3077" s="1">
        <v>44289</v>
      </c>
      <c r="V3077" s="1">
        <v>44289</v>
      </c>
      <c r="W3077" s="1">
        <v>44289.475694444445</v>
      </c>
      <c r="X3077" s="1">
        <v>44289.475694444445</v>
      </c>
      <c r="AC3077" t="s">
        <v>53</v>
      </c>
      <c r="AD3077">
        <v>2969894472</v>
      </c>
      <c r="AE3077" s="1">
        <v>43647.332638888889</v>
      </c>
      <c r="AF3077" t="s">
        <v>20132</v>
      </c>
      <c r="AG3077" t="s">
        <v>20133</v>
      </c>
      <c r="AH3077" t="s">
        <v>51</v>
      </c>
      <c r="AJ3077" t="s">
        <v>53</v>
      </c>
      <c r="AL3077" t="s">
        <v>78</v>
      </c>
      <c r="AO3077" t="s">
        <v>8142</v>
      </c>
    </row>
    <row r="3078" spans="1:43" x14ac:dyDescent="0.35">
      <c r="A3078" t="s">
        <v>20134</v>
      </c>
      <c r="B3078" t="s">
        <v>20135</v>
      </c>
      <c r="C3078" t="s">
        <v>2444</v>
      </c>
      <c r="F3078" t="s">
        <v>20136</v>
      </c>
      <c r="H3078" t="s">
        <v>20134</v>
      </c>
      <c r="J3078" t="s">
        <v>7150</v>
      </c>
      <c r="P3078" t="s">
        <v>50</v>
      </c>
      <c r="U3078" s="1">
        <v>44290</v>
      </c>
      <c r="V3078" s="1">
        <v>44290</v>
      </c>
      <c r="W3078" s="1">
        <v>44290.383333333331</v>
      </c>
      <c r="X3078" s="1">
        <v>44290.383333333331</v>
      </c>
      <c r="AC3078" t="s">
        <v>53</v>
      </c>
      <c r="AD3078">
        <v>2969474645</v>
      </c>
      <c r="AE3078" s="1">
        <v>37110.530555555553</v>
      </c>
      <c r="AG3078" t="s">
        <v>20137</v>
      </c>
      <c r="AH3078" t="s">
        <v>51</v>
      </c>
      <c r="AJ3078" t="s">
        <v>53</v>
      </c>
      <c r="AL3078" t="s">
        <v>78</v>
      </c>
      <c r="AO3078" t="s">
        <v>8142</v>
      </c>
    </row>
    <row r="3079" spans="1:43" x14ac:dyDescent="0.35">
      <c r="A3079" t="s">
        <v>20138</v>
      </c>
      <c r="B3079" t="s">
        <v>1485</v>
      </c>
      <c r="C3079" t="s">
        <v>20139</v>
      </c>
      <c r="F3079" t="s">
        <v>20140</v>
      </c>
      <c r="H3079" t="s">
        <v>20138</v>
      </c>
      <c r="J3079" t="s">
        <v>6517</v>
      </c>
      <c r="K3079" t="s">
        <v>20141</v>
      </c>
      <c r="M3079" t="s">
        <v>159</v>
      </c>
      <c r="N3079" t="s">
        <v>65</v>
      </c>
      <c r="O3079">
        <v>80908</v>
      </c>
      <c r="P3079" t="s">
        <v>50</v>
      </c>
      <c r="U3079" s="1">
        <v>44291</v>
      </c>
      <c r="V3079" s="1">
        <v>44291</v>
      </c>
      <c r="W3079" s="1">
        <v>44291.375</v>
      </c>
      <c r="X3079" s="1">
        <v>44291.375</v>
      </c>
      <c r="AC3079" t="s">
        <v>53</v>
      </c>
      <c r="AD3079">
        <v>2969570757</v>
      </c>
      <c r="AE3079" s="1">
        <v>40952.341666666667</v>
      </c>
      <c r="AF3079" t="s">
        <v>6520</v>
      </c>
      <c r="AG3079" t="s">
        <v>20142</v>
      </c>
      <c r="AH3079" t="s">
        <v>51</v>
      </c>
      <c r="AJ3079" t="s">
        <v>53</v>
      </c>
      <c r="AL3079" t="s">
        <v>78</v>
      </c>
      <c r="AO3079" t="s">
        <v>5443</v>
      </c>
      <c r="AP3079" s="1">
        <v>44859.423611111109</v>
      </c>
      <c r="AQ3079" s="1">
        <v>44859.425694444442</v>
      </c>
    </row>
    <row r="3080" spans="1:43" x14ac:dyDescent="0.35">
      <c r="A3080" t="s">
        <v>20143</v>
      </c>
      <c r="B3080" t="s">
        <v>15080</v>
      </c>
      <c r="C3080" t="s">
        <v>3191</v>
      </c>
      <c r="F3080" t="s">
        <v>20144</v>
      </c>
      <c r="H3080" t="s">
        <v>20145</v>
      </c>
      <c r="I3080" t="s">
        <v>169</v>
      </c>
      <c r="J3080" t="s">
        <v>5844</v>
      </c>
      <c r="K3080" t="s">
        <v>20146</v>
      </c>
      <c r="M3080" t="s">
        <v>1540</v>
      </c>
      <c r="N3080" t="s">
        <v>65</v>
      </c>
      <c r="O3080">
        <v>80860</v>
      </c>
      <c r="P3080" t="s">
        <v>50</v>
      </c>
      <c r="U3080" s="1">
        <v>44291.488888888889</v>
      </c>
      <c r="V3080" s="1">
        <v>44291.488888888889</v>
      </c>
      <c r="W3080" s="1">
        <v>44291.565972222219</v>
      </c>
      <c r="X3080" s="1">
        <v>44291.565972222219</v>
      </c>
      <c r="AC3080" t="s">
        <v>53</v>
      </c>
      <c r="AD3080">
        <v>2969475403</v>
      </c>
      <c r="AE3080" s="1">
        <v>37166.661111111112</v>
      </c>
      <c r="AF3080" t="s">
        <v>5846</v>
      </c>
      <c r="AG3080" t="s">
        <v>20147</v>
      </c>
      <c r="AH3080" t="s">
        <v>53</v>
      </c>
      <c r="AJ3080" t="s">
        <v>53</v>
      </c>
      <c r="AK3080" t="s">
        <v>8166</v>
      </c>
      <c r="AL3080" t="s">
        <v>78</v>
      </c>
      <c r="AO3080" t="s">
        <v>54</v>
      </c>
      <c r="AP3080" s="1">
        <v>45019.509027777778</v>
      </c>
    </row>
    <row r="3081" spans="1:43" x14ac:dyDescent="0.35">
      <c r="A3081" t="s">
        <v>20148</v>
      </c>
      <c r="B3081" t="s">
        <v>20149</v>
      </c>
      <c r="C3081" t="s">
        <v>20150</v>
      </c>
      <c r="D3081" t="s">
        <v>107</v>
      </c>
      <c r="F3081" t="s">
        <v>20151</v>
      </c>
      <c r="G3081">
        <v>7196597889</v>
      </c>
      <c r="H3081" t="s">
        <v>20152</v>
      </c>
      <c r="I3081" t="s">
        <v>169</v>
      </c>
      <c r="J3081" t="s">
        <v>5844</v>
      </c>
      <c r="K3081" t="s">
        <v>20153</v>
      </c>
      <c r="M3081" t="s">
        <v>20154</v>
      </c>
      <c r="N3081" t="s">
        <v>213</v>
      </c>
      <c r="O3081">
        <v>80860</v>
      </c>
      <c r="P3081" t="s">
        <v>50</v>
      </c>
      <c r="U3081" s="1">
        <v>44291.636805555558</v>
      </c>
      <c r="V3081" s="1">
        <v>44291.636805555558</v>
      </c>
      <c r="W3081" s="1">
        <v>44294.730555555558</v>
      </c>
      <c r="X3081" s="1">
        <v>44294.730555555558</v>
      </c>
      <c r="AC3081" t="s">
        <v>53</v>
      </c>
      <c r="AD3081">
        <v>2969475403</v>
      </c>
      <c r="AE3081" s="1">
        <v>37166.661111111112</v>
      </c>
      <c r="AF3081" t="s">
        <v>5846</v>
      </c>
      <c r="AG3081" t="s">
        <v>20155</v>
      </c>
      <c r="AH3081" t="s">
        <v>53</v>
      </c>
      <c r="AJ3081" t="s">
        <v>53</v>
      </c>
      <c r="AK3081" t="s">
        <v>8166</v>
      </c>
      <c r="AL3081" t="s">
        <v>68</v>
      </c>
      <c r="AO3081" t="s">
        <v>54</v>
      </c>
      <c r="AP3081" s="1">
        <v>44852.265972222223</v>
      </c>
    </row>
    <row r="3082" spans="1:43" x14ac:dyDescent="0.35">
      <c r="A3082" t="s">
        <v>20156</v>
      </c>
      <c r="B3082" t="s">
        <v>20157</v>
      </c>
      <c r="C3082" t="s">
        <v>4704</v>
      </c>
      <c r="D3082" t="s">
        <v>20158</v>
      </c>
      <c r="F3082" t="s">
        <v>20159</v>
      </c>
      <c r="H3082" t="s">
        <v>20160</v>
      </c>
      <c r="I3082" t="s">
        <v>169</v>
      </c>
      <c r="J3082" t="s">
        <v>5844</v>
      </c>
      <c r="K3082" t="s">
        <v>20161</v>
      </c>
      <c r="M3082" t="s">
        <v>20162</v>
      </c>
      <c r="N3082" t="s">
        <v>468</v>
      </c>
      <c r="O3082">
        <v>80813</v>
      </c>
      <c r="P3082" t="s">
        <v>50</v>
      </c>
      <c r="U3082" s="1">
        <v>44291.77847222222</v>
      </c>
      <c r="V3082" s="1">
        <v>44291.77847222222</v>
      </c>
      <c r="W3082" s="1">
        <v>44294.731944444444</v>
      </c>
      <c r="X3082" s="1">
        <v>44294.731944444444</v>
      </c>
      <c r="AC3082" t="s">
        <v>53</v>
      </c>
      <c r="AD3082">
        <v>2969475403</v>
      </c>
      <c r="AE3082" s="1">
        <v>37166.661111111112</v>
      </c>
      <c r="AF3082" t="s">
        <v>5846</v>
      </c>
      <c r="AG3082" t="s">
        <v>20163</v>
      </c>
      <c r="AH3082" t="s">
        <v>53</v>
      </c>
      <c r="AJ3082" t="s">
        <v>53</v>
      </c>
      <c r="AK3082" t="s">
        <v>12605</v>
      </c>
      <c r="AL3082" t="s">
        <v>78</v>
      </c>
      <c r="AO3082" t="s">
        <v>54</v>
      </c>
    </row>
    <row r="3083" spans="1:43" x14ac:dyDescent="0.35">
      <c r="A3083" t="s">
        <v>20164</v>
      </c>
      <c r="B3083" t="s">
        <v>20165</v>
      </c>
      <c r="C3083" t="s">
        <v>3930</v>
      </c>
      <c r="F3083" t="s">
        <v>20166</v>
      </c>
      <c r="H3083" t="s">
        <v>20167</v>
      </c>
      <c r="J3083" t="s">
        <v>20168</v>
      </c>
      <c r="P3083" t="s">
        <v>50</v>
      </c>
      <c r="U3083" s="1">
        <v>44292</v>
      </c>
      <c r="V3083" s="1">
        <v>44292</v>
      </c>
      <c r="W3083" s="1">
        <v>44292.618750000001</v>
      </c>
      <c r="X3083" s="1">
        <v>44292.618750000001</v>
      </c>
      <c r="AC3083" t="s">
        <v>53</v>
      </c>
      <c r="AD3083">
        <v>2969563407</v>
      </c>
      <c r="AE3083" s="1">
        <v>40697.515277777777</v>
      </c>
      <c r="AF3083" t="s">
        <v>20169</v>
      </c>
      <c r="AG3083" t="s">
        <v>20170</v>
      </c>
      <c r="AH3083" t="s">
        <v>51</v>
      </c>
      <c r="AJ3083" t="s">
        <v>53</v>
      </c>
      <c r="AL3083" t="s">
        <v>78</v>
      </c>
      <c r="AO3083" t="s">
        <v>8142</v>
      </c>
    </row>
    <row r="3084" spans="1:43" x14ac:dyDescent="0.35">
      <c r="A3084" t="s">
        <v>20171</v>
      </c>
      <c r="B3084" t="s">
        <v>4114</v>
      </c>
      <c r="C3084" t="s">
        <v>758</v>
      </c>
      <c r="H3084" t="s">
        <v>20171</v>
      </c>
      <c r="J3084" t="s">
        <v>20172</v>
      </c>
      <c r="K3084" t="s">
        <v>20173</v>
      </c>
      <c r="M3084" t="s">
        <v>11884</v>
      </c>
      <c r="N3084" t="s">
        <v>65</v>
      </c>
      <c r="O3084">
        <v>81101</v>
      </c>
      <c r="P3084" t="s">
        <v>50</v>
      </c>
      <c r="U3084" s="1">
        <v>44292</v>
      </c>
      <c r="V3084" s="1">
        <v>44292</v>
      </c>
      <c r="W3084" s="1">
        <v>44292.423611111109</v>
      </c>
      <c r="X3084" s="1">
        <v>44292.423611111109</v>
      </c>
      <c r="AC3084" t="s">
        <v>53</v>
      </c>
      <c r="AD3084">
        <v>2969482710</v>
      </c>
      <c r="AE3084" s="1">
        <v>37596</v>
      </c>
      <c r="AF3084" t="s">
        <v>20174</v>
      </c>
      <c r="AG3084" t="s">
        <v>20175</v>
      </c>
      <c r="AH3084" t="s">
        <v>51</v>
      </c>
      <c r="AJ3084" t="s">
        <v>53</v>
      </c>
      <c r="AL3084" t="s">
        <v>78</v>
      </c>
      <c r="AO3084" t="s">
        <v>5443</v>
      </c>
      <c r="AP3084" s="1">
        <v>45467.537499999999</v>
      </c>
      <c r="AQ3084" s="1">
        <v>45467.543055555558</v>
      </c>
    </row>
    <row r="3085" spans="1:43" x14ac:dyDescent="0.35">
      <c r="A3085" t="s">
        <v>20176</v>
      </c>
      <c r="B3085" t="s">
        <v>20177</v>
      </c>
      <c r="C3085" t="s">
        <v>5032</v>
      </c>
      <c r="F3085" t="s">
        <v>20178</v>
      </c>
      <c r="G3085" t="s">
        <v>20179</v>
      </c>
      <c r="H3085" t="s">
        <v>20180</v>
      </c>
      <c r="I3085" t="s">
        <v>179</v>
      </c>
      <c r="J3085" t="s">
        <v>20181</v>
      </c>
      <c r="K3085" t="s">
        <v>20182</v>
      </c>
      <c r="M3085" t="s">
        <v>513</v>
      </c>
      <c r="N3085" t="s">
        <v>253</v>
      </c>
      <c r="O3085">
        <v>88203</v>
      </c>
      <c r="P3085" t="s">
        <v>50</v>
      </c>
      <c r="U3085" s="1">
        <v>44292.652083333334</v>
      </c>
      <c r="V3085" s="1">
        <v>44292.652083333334</v>
      </c>
      <c r="W3085" s="1">
        <v>44293.431250000001</v>
      </c>
      <c r="X3085" s="1">
        <v>44293.431250000001</v>
      </c>
      <c r="AC3085" t="s">
        <v>51</v>
      </c>
      <c r="AD3085">
        <v>2969506952</v>
      </c>
      <c r="AE3085" s="1">
        <v>38160.573611111111</v>
      </c>
      <c r="AF3085" t="s">
        <v>20183</v>
      </c>
      <c r="AG3085" t="s">
        <v>20184</v>
      </c>
      <c r="AH3085" t="s">
        <v>53</v>
      </c>
      <c r="AJ3085" t="s">
        <v>53</v>
      </c>
      <c r="AK3085" t="s">
        <v>8166</v>
      </c>
      <c r="AL3085" t="s">
        <v>78</v>
      </c>
      <c r="AO3085" t="s">
        <v>54</v>
      </c>
      <c r="AP3085" s="1">
        <v>44427.406944444447</v>
      </c>
    </row>
    <row r="3086" spans="1:43" x14ac:dyDescent="0.35">
      <c r="A3086" t="s">
        <v>20185</v>
      </c>
      <c r="B3086" t="s">
        <v>3348</v>
      </c>
      <c r="C3086" t="s">
        <v>309</v>
      </c>
      <c r="D3086" t="s">
        <v>46</v>
      </c>
      <c r="F3086" t="s">
        <v>47</v>
      </c>
      <c r="H3086" t="s">
        <v>20186</v>
      </c>
      <c r="I3086" t="s">
        <v>101</v>
      </c>
      <c r="J3086" t="s">
        <v>49</v>
      </c>
      <c r="P3086" t="s">
        <v>50</v>
      </c>
      <c r="U3086" s="1">
        <v>44292.690972222219</v>
      </c>
      <c r="V3086" s="1">
        <v>44292.690972222219</v>
      </c>
      <c r="AC3086" t="s">
        <v>53</v>
      </c>
      <c r="AD3086">
        <v>2969549762</v>
      </c>
      <c r="AE3086" s="1">
        <v>40234.430555555555</v>
      </c>
      <c r="AG3086" t="s">
        <v>20187</v>
      </c>
      <c r="AH3086" t="s">
        <v>53</v>
      </c>
      <c r="AJ3086" t="s">
        <v>53</v>
      </c>
      <c r="AK3086" t="s">
        <v>20188</v>
      </c>
      <c r="AO3086" t="s">
        <v>54</v>
      </c>
    </row>
    <row r="3087" spans="1:43" x14ac:dyDescent="0.35">
      <c r="A3087" t="s">
        <v>20189</v>
      </c>
      <c r="B3087" t="s">
        <v>20190</v>
      </c>
      <c r="C3087" t="s">
        <v>20191</v>
      </c>
      <c r="F3087">
        <v>9702403641</v>
      </c>
      <c r="H3087" t="s">
        <v>20192</v>
      </c>
      <c r="J3087" t="s">
        <v>20193</v>
      </c>
      <c r="K3087" t="s">
        <v>20194</v>
      </c>
      <c r="M3087" t="s">
        <v>4713</v>
      </c>
      <c r="N3087" t="s">
        <v>65</v>
      </c>
      <c r="O3087">
        <v>81401</v>
      </c>
      <c r="P3087" t="s">
        <v>50</v>
      </c>
      <c r="U3087" s="1">
        <v>44293</v>
      </c>
      <c r="V3087" s="1">
        <v>44293</v>
      </c>
      <c r="W3087" s="1">
        <v>44293.720833333333</v>
      </c>
      <c r="X3087" s="1">
        <v>44293.720833333333</v>
      </c>
      <c r="AC3087" t="s">
        <v>53</v>
      </c>
      <c r="AD3087">
        <v>2970057574</v>
      </c>
      <c r="AE3087" s="1">
        <v>44294.376388888886</v>
      </c>
      <c r="AF3087" t="s">
        <v>20195</v>
      </c>
      <c r="AG3087" t="s">
        <v>20196</v>
      </c>
      <c r="AH3087" t="s">
        <v>51</v>
      </c>
      <c r="AJ3087" t="s">
        <v>53</v>
      </c>
      <c r="AL3087" t="s">
        <v>78</v>
      </c>
      <c r="AO3087" t="s">
        <v>5443</v>
      </c>
      <c r="AP3087" s="1">
        <v>45456.512499999997</v>
      </c>
    </row>
    <row r="3088" spans="1:43" x14ac:dyDescent="0.35">
      <c r="A3088" t="s">
        <v>20197</v>
      </c>
      <c r="B3088" t="s">
        <v>20198</v>
      </c>
      <c r="C3088" t="s">
        <v>2923</v>
      </c>
      <c r="F3088" t="s">
        <v>20199</v>
      </c>
      <c r="H3088" t="s">
        <v>20197</v>
      </c>
      <c r="J3088" t="s">
        <v>20200</v>
      </c>
      <c r="K3088" t="s">
        <v>20201</v>
      </c>
      <c r="M3088" t="s">
        <v>20202</v>
      </c>
      <c r="N3088" t="s">
        <v>4928</v>
      </c>
      <c r="O3088">
        <v>44131</v>
      </c>
      <c r="P3088" t="s">
        <v>50</v>
      </c>
      <c r="U3088" s="1">
        <v>44293</v>
      </c>
      <c r="V3088" s="1">
        <v>44293</v>
      </c>
      <c r="AC3088" t="s">
        <v>53</v>
      </c>
      <c r="AD3088">
        <v>2969513993</v>
      </c>
      <c r="AE3088" s="1">
        <v>38566.461111111108</v>
      </c>
      <c r="AG3088" t="s">
        <v>20203</v>
      </c>
      <c r="AH3088" t="s">
        <v>51</v>
      </c>
      <c r="AJ3088" t="s">
        <v>53</v>
      </c>
      <c r="AO3088" t="s">
        <v>8142</v>
      </c>
    </row>
    <row r="3089" spans="1:43" x14ac:dyDescent="0.35">
      <c r="A3089" t="s">
        <v>20204</v>
      </c>
      <c r="B3089" t="s">
        <v>20205</v>
      </c>
      <c r="C3089" t="s">
        <v>302</v>
      </c>
      <c r="D3089" t="s">
        <v>20206</v>
      </c>
      <c r="F3089" t="s">
        <v>20207</v>
      </c>
      <c r="G3089">
        <v>5707066989</v>
      </c>
      <c r="H3089" t="s">
        <v>20208</v>
      </c>
      <c r="I3089" t="s">
        <v>200</v>
      </c>
      <c r="J3089" t="s">
        <v>19841</v>
      </c>
      <c r="K3089" t="s">
        <v>20209</v>
      </c>
      <c r="M3089" t="s">
        <v>19843</v>
      </c>
      <c r="N3089" t="s">
        <v>2283</v>
      </c>
      <c r="O3089">
        <v>98233</v>
      </c>
      <c r="P3089" t="s">
        <v>50</v>
      </c>
      <c r="U3089" s="1">
        <v>44293</v>
      </c>
      <c r="V3089" s="1">
        <v>44293</v>
      </c>
      <c r="AC3089" t="s">
        <v>53</v>
      </c>
      <c r="AD3089">
        <v>2969924411</v>
      </c>
      <c r="AE3089" s="1">
        <v>43780.412499999999</v>
      </c>
      <c r="AG3089" t="s">
        <v>20210</v>
      </c>
      <c r="AH3089" t="s">
        <v>51</v>
      </c>
      <c r="AJ3089" t="s">
        <v>53</v>
      </c>
      <c r="AO3089" t="s">
        <v>8142</v>
      </c>
    </row>
    <row r="3090" spans="1:43" x14ac:dyDescent="0.35">
      <c r="A3090" t="s">
        <v>20211</v>
      </c>
      <c r="B3090" t="s">
        <v>20212</v>
      </c>
      <c r="C3090" t="s">
        <v>1829</v>
      </c>
      <c r="F3090" t="s">
        <v>20213</v>
      </c>
      <c r="H3090" t="s">
        <v>20214</v>
      </c>
      <c r="J3090" t="s">
        <v>3469</v>
      </c>
      <c r="K3090" t="s">
        <v>20215</v>
      </c>
      <c r="M3090" t="s">
        <v>1296</v>
      </c>
      <c r="N3090" t="s">
        <v>253</v>
      </c>
      <c r="O3090">
        <v>88220</v>
      </c>
      <c r="P3090" t="s">
        <v>50</v>
      </c>
      <c r="U3090" s="1">
        <v>44293</v>
      </c>
      <c r="V3090" s="1">
        <v>44293</v>
      </c>
      <c r="W3090" s="1">
        <v>44293.381944444445</v>
      </c>
      <c r="X3090" s="1">
        <v>44293.381944444445</v>
      </c>
      <c r="AC3090" t="s">
        <v>53</v>
      </c>
      <c r="AD3090">
        <v>2969702039</v>
      </c>
      <c r="AE3090" s="1">
        <v>42528.619444444441</v>
      </c>
      <c r="AF3090" t="s">
        <v>9789</v>
      </c>
      <c r="AG3090" t="s">
        <v>20216</v>
      </c>
      <c r="AH3090" t="s">
        <v>51</v>
      </c>
      <c r="AJ3090" t="s">
        <v>53</v>
      </c>
      <c r="AL3090" t="s">
        <v>78</v>
      </c>
      <c r="AO3090" t="s">
        <v>5443</v>
      </c>
      <c r="AP3090" s="1">
        <v>44347.875</v>
      </c>
    </row>
    <row r="3091" spans="1:43" x14ac:dyDescent="0.35">
      <c r="A3091" t="s">
        <v>20217</v>
      </c>
      <c r="B3091" t="s">
        <v>20218</v>
      </c>
      <c r="C3091" t="s">
        <v>7951</v>
      </c>
      <c r="H3091" t="s">
        <v>20219</v>
      </c>
      <c r="J3091" t="s">
        <v>20220</v>
      </c>
      <c r="P3091" t="s">
        <v>50</v>
      </c>
      <c r="U3091" s="1">
        <v>44293</v>
      </c>
      <c r="V3091" s="1">
        <v>44293</v>
      </c>
      <c r="AC3091" t="s">
        <v>53</v>
      </c>
      <c r="AD3091">
        <v>2969474049</v>
      </c>
      <c r="AE3091" s="1">
        <v>37062</v>
      </c>
      <c r="AG3091" t="s">
        <v>20221</v>
      </c>
      <c r="AH3091" t="s">
        <v>51</v>
      </c>
      <c r="AJ3091" t="s">
        <v>53</v>
      </c>
      <c r="AO3091" t="s">
        <v>8142</v>
      </c>
    </row>
    <row r="3092" spans="1:43" x14ac:dyDescent="0.35">
      <c r="A3092" t="s">
        <v>20222</v>
      </c>
      <c r="B3092" t="s">
        <v>4879</v>
      </c>
      <c r="C3092" t="s">
        <v>952</v>
      </c>
      <c r="F3092">
        <f>1719-688-1679</f>
        <v>-648</v>
      </c>
      <c r="H3092" t="s">
        <v>20222</v>
      </c>
      <c r="J3092" t="s">
        <v>20223</v>
      </c>
      <c r="N3092" t="s">
        <v>287</v>
      </c>
      <c r="O3092">
        <v>81007</v>
      </c>
      <c r="P3092" t="s">
        <v>50</v>
      </c>
      <c r="U3092" s="1">
        <v>44293</v>
      </c>
      <c r="V3092" s="1">
        <v>44293</v>
      </c>
      <c r="W3092" s="1">
        <v>44293.924305555556</v>
      </c>
      <c r="X3092" s="1">
        <v>44293.924305555556</v>
      </c>
      <c r="AC3092" t="s">
        <v>53</v>
      </c>
      <c r="AD3092">
        <v>2970057561</v>
      </c>
      <c r="AE3092" s="1">
        <v>44294.347222222219</v>
      </c>
      <c r="AF3092" t="s">
        <v>20224</v>
      </c>
      <c r="AG3092" t="s">
        <v>20225</v>
      </c>
      <c r="AH3092" t="s">
        <v>51</v>
      </c>
      <c r="AJ3092" t="s">
        <v>53</v>
      </c>
      <c r="AL3092" t="s">
        <v>78</v>
      </c>
      <c r="AO3092" t="s">
        <v>8142</v>
      </c>
      <c r="AP3092" s="1">
        <v>45280.40347222222</v>
      </c>
    </row>
    <row r="3093" spans="1:43" x14ac:dyDescent="0.35">
      <c r="A3093" t="s">
        <v>20226</v>
      </c>
      <c r="B3093" t="s">
        <v>20227</v>
      </c>
      <c r="C3093" t="s">
        <v>20228</v>
      </c>
      <c r="F3093" t="s">
        <v>20229</v>
      </c>
      <c r="G3093" t="s">
        <v>20230</v>
      </c>
      <c r="H3093" t="s">
        <v>20231</v>
      </c>
      <c r="I3093" t="s">
        <v>200</v>
      </c>
      <c r="J3093" t="s">
        <v>5217</v>
      </c>
      <c r="K3093" t="s">
        <v>20232</v>
      </c>
      <c r="M3093" t="s">
        <v>2783</v>
      </c>
      <c r="N3093" t="s">
        <v>798</v>
      </c>
      <c r="O3093">
        <v>77024</v>
      </c>
      <c r="P3093" t="s">
        <v>50</v>
      </c>
      <c r="U3093" s="1">
        <v>44293</v>
      </c>
      <c r="V3093" s="1">
        <v>44293</v>
      </c>
      <c r="W3093" s="1">
        <v>44294.415972222225</v>
      </c>
      <c r="X3093" s="1">
        <v>44294.415972222225</v>
      </c>
      <c r="AC3093" t="s">
        <v>51</v>
      </c>
      <c r="AD3093">
        <v>2969475162</v>
      </c>
      <c r="AE3093" s="1">
        <v>37147</v>
      </c>
      <c r="AF3093" t="s">
        <v>5221</v>
      </c>
      <c r="AG3093" t="s">
        <v>20233</v>
      </c>
      <c r="AH3093" t="s">
        <v>51</v>
      </c>
      <c r="AJ3093" t="s">
        <v>53</v>
      </c>
      <c r="AL3093" t="s">
        <v>78</v>
      </c>
      <c r="AO3093" t="s">
        <v>5443</v>
      </c>
    </row>
    <row r="3094" spans="1:43" x14ac:dyDescent="0.35">
      <c r="A3094" t="s">
        <v>20234</v>
      </c>
      <c r="B3094" t="s">
        <v>20235</v>
      </c>
      <c r="C3094" t="s">
        <v>20236</v>
      </c>
      <c r="F3094" t="s">
        <v>20237</v>
      </c>
      <c r="H3094" t="s">
        <v>20234</v>
      </c>
      <c r="J3094" t="s">
        <v>20238</v>
      </c>
      <c r="N3094" t="s">
        <v>287</v>
      </c>
      <c r="O3094">
        <v>81416</v>
      </c>
      <c r="P3094" t="s">
        <v>50</v>
      </c>
      <c r="U3094" s="1">
        <v>44293</v>
      </c>
      <c r="V3094" s="1">
        <v>44293</v>
      </c>
      <c r="W3094" s="1">
        <v>44293.476388888892</v>
      </c>
      <c r="X3094" s="1">
        <v>44293.476388888892</v>
      </c>
      <c r="AC3094" t="s">
        <v>53</v>
      </c>
      <c r="AD3094">
        <v>2969724594</v>
      </c>
      <c r="AE3094" s="1">
        <v>42780.370138888888</v>
      </c>
      <c r="AF3094" t="s">
        <v>20239</v>
      </c>
      <c r="AG3094" t="s">
        <v>20240</v>
      </c>
      <c r="AH3094" t="s">
        <v>51</v>
      </c>
      <c r="AJ3094" t="s">
        <v>53</v>
      </c>
      <c r="AL3094" t="s">
        <v>78</v>
      </c>
      <c r="AO3094" t="s">
        <v>8142</v>
      </c>
    </row>
    <row r="3095" spans="1:43" x14ac:dyDescent="0.35">
      <c r="A3095" t="s">
        <v>20241</v>
      </c>
      <c r="B3095" t="s">
        <v>1965</v>
      </c>
      <c r="C3095" t="s">
        <v>206</v>
      </c>
      <c r="F3095">
        <v>7208992274</v>
      </c>
      <c r="H3095" t="s">
        <v>20241</v>
      </c>
      <c r="J3095" t="s">
        <v>20242</v>
      </c>
      <c r="K3095" t="s">
        <v>20243</v>
      </c>
      <c r="M3095" t="s">
        <v>5641</v>
      </c>
      <c r="N3095" t="s">
        <v>65</v>
      </c>
      <c r="O3095">
        <v>80468</v>
      </c>
      <c r="P3095" t="s">
        <v>50</v>
      </c>
      <c r="U3095" s="1">
        <v>44293</v>
      </c>
      <c r="V3095" s="1">
        <v>44293</v>
      </c>
      <c r="W3095" s="1">
        <v>44293.580555555556</v>
      </c>
      <c r="X3095" s="1">
        <v>44293.580555555556</v>
      </c>
      <c r="AC3095" t="s">
        <v>53</v>
      </c>
      <c r="AD3095">
        <v>2970063872</v>
      </c>
      <c r="AE3095" s="1">
        <v>44320.474305555559</v>
      </c>
      <c r="AG3095" t="s">
        <v>20244</v>
      </c>
      <c r="AH3095" t="s">
        <v>51</v>
      </c>
      <c r="AJ3095" t="s">
        <v>53</v>
      </c>
      <c r="AO3095" t="s">
        <v>5443</v>
      </c>
      <c r="AP3095" s="1">
        <v>44349.893055555556</v>
      </c>
    </row>
    <row r="3096" spans="1:43" x14ac:dyDescent="0.35">
      <c r="A3096" t="s">
        <v>20245</v>
      </c>
      <c r="B3096" t="s">
        <v>20246</v>
      </c>
      <c r="C3096" t="s">
        <v>812</v>
      </c>
      <c r="F3096" t="s">
        <v>20247</v>
      </c>
      <c r="H3096" t="s">
        <v>20248</v>
      </c>
      <c r="I3096" t="s">
        <v>179</v>
      </c>
      <c r="J3096" t="s">
        <v>20249</v>
      </c>
      <c r="K3096" t="s">
        <v>20250</v>
      </c>
      <c r="M3096" t="s">
        <v>20251</v>
      </c>
      <c r="N3096" t="s">
        <v>1032</v>
      </c>
      <c r="O3096">
        <v>81120</v>
      </c>
      <c r="P3096" t="s">
        <v>50</v>
      </c>
      <c r="U3096" s="1">
        <v>44293.385416666664</v>
      </c>
      <c r="V3096" s="1">
        <v>44293.385416666664</v>
      </c>
      <c r="W3096" s="1">
        <v>44294.387499999997</v>
      </c>
      <c r="X3096" s="1">
        <v>44294.387499999997</v>
      </c>
      <c r="AC3096" t="s">
        <v>53</v>
      </c>
      <c r="AD3096">
        <v>2969673817</v>
      </c>
      <c r="AE3096" s="1">
        <v>42187.404861111114</v>
      </c>
      <c r="AF3096" t="s">
        <v>20252</v>
      </c>
      <c r="AG3096" t="s">
        <v>20253</v>
      </c>
      <c r="AH3096" t="s">
        <v>53</v>
      </c>
      <c r="AJ3096" t="s">
        <v>53</v>
      </c>
      <c r="AK3096" t="s">
        <v>8166</v>
      </c>
      <c r="AL3096" t="s">
        <v>78</v>
      </c>
      <c r="AO3096" t="s">
        <v>54</v>
      </c>
      <c r="AP3096" s="1">
        <v>44522.644444444442</v>
      </c>
      <c r="AQ3096" s="1">
        <v>44391.723611111112</v>
      </c>
    </row>
    <row r="3097" spans="1:43" x14ac:dyDescent="0.35">
      <c r="A3097" t="s">
        <v>20254</v>
      </c>
      <c r="B3097" t="s">
        <v>20255</v>
      </c>
      <c r="C3097" t="s">
        <v>20256</v>
      </c>
      <c r="F3097" t="s">
        <v>20257</v>
      </c>
      <c r="G3097">
        <v>9039858150</v>
      </c>
      <c r="H3097" t="s">
        <v>20258</v>
      </c>
      <c r="I3097" t="s">
        <v>200</v>
      </c>
      <c r="J3097" t="s">
        <v>20259</v>
      </c>
      <c r="K3097" t="s">
        <v>20260</v>
      </c>
      <c r="M3097" t="s">
        <v>20261</v>
      </c>
      <c r="N3097" t="s">
        <v>798</v>
      </c>
      <c r="O3097">
        <v>75608</v>
      </c>
      <c r="P3097" t="s">
        <v>50</v>
      </c>
      <c r="U3097" s="1">
        <v>44294</v>
      </c>
      <c r="V3097" s="1">
        <v>44294</v>
      </c>
      <c r="AC3097" t="s">
        <v>53</v>
      </c>
      <c r="AD3097">
        <v>2969570255</v>
      </c>
      <c r="AE3097" s="1">
        <v>40934.475694444445</v>
      </c>
      <c r="AG3097" t="s">
        <v>20262</v>
      </c>
      <c r="AH3097" t="s">
        <v>51</v>
      </c>
      <c r="AJ3097" t="s">
        <v>53</v>
      </c>
      <c r="AO3097" t="s">
        <v>8142</v>
      </c>
    </row>
    <row r="3098" spans="1:43" x14ac:dyDescent="0.35">
      <c r="A3098" t="s">
        <v>20263</v>
      </c>
      <c r="B3098" t="s">
        <v>10135</v>
      </c>
      <c r="C3098" t="s">
        <v>946</v>
      </c>
      <c r="F3098" t="s">
        <v>20264</v>
      </c>
      <c r="H3098" t="s">
        <v>20265</v>
      </c>
      <c r="J3098" t="s">
        <v>5173</v>
      </c>
      <c r="K3098" t="s">
        <v>20266</v>
      </c>
      <c r="M3098" t="s">
        <v>525</v>
      </c>
      <c r="N3098" t="s">
        <v>65</v>
      </c>
      <c r="O3098">
        <v>80011</v>
      </c>
      <c r="P3098" t="s">
        <v>50</v>
      </c>
      <c r="U3098" s="1">
        <v>44294</v>
      </c>
      <c r="V3098" s="1">
        <v>44294</v>
      </c>
      <c r="W3098" s="1">
        <v>44294.476388888892</v>
      </c>
      <c r="X3098" s="1">
        <v>44294.476388888892</v>
      </c>
      <c r="AC3098" t="s">
        <v>53</v>
      </c>
      <c r="AD3098">
        <v>2969481577</v>
      </c>
      <c r="AE3098" s="1">
        <v>37524</v>
      </c>
      <c r="AG3098" t="s">
        <v>20267</v>
      </c>
      <c r="AH3098" t="s">
        <v>51</v>
      </c>
      <c r="AJ3098" t="s">
        <v>53</v>
      </c>
      <c r="AL3098" t="s">
        <v>78</v>
      </c>
      <c r="AO3098" t="s">
        <v>5443</v>
      </c>
      <c r="AP3098" s="1">
        <v>44531.649305555555</v>
      </c>
      <c r="AQ3098" s="1">
        <v>44531.45416666667</v>
      </c>
    </row>
    <row r="3099" spans="1:43" x14ac:dyDescent="0.35">
      <c r="A3099" t="s">
        <v>20268</v>
      </c>
      <c r="B3099" t="s">
        <v>20269</v>
      </c>
      <c r="C3099" t="s">
        <v>2392</v>
      </c>
      <c r="F3099">
        <v>9704051590</v>
      </c>
      <c r="H3099" t="s">
        <v>20268</v>
      </c>
      <c r="J3099" t="s">
        <v>20270</v>
      </c>
      <c r="K3099" t="s">
        <v>20271</v>
      </c>
      <c r="M3099" t="s">
        <v>1994</v>
      </c>
      <c r="N3099" t="s">
        <v>65</v>
      </c>
      <c r="O3099">
        <v>81089</v>
      </c>
      <c r="P3099" t="s">
        <v>50</v>
      </c>
      <c r="U3099" s="1">
        <v>44294</v>
      </c>
      <c r="V3099" s="1">
        <v>44294</v>
      </c>
      <c r="W3099" s="1">
        <v>44294.359722222223</v>
      </c>
      <c r="X3099" s="1">
        <v>44294.359722222223</v>
      </c>
      <c r="AC3099" t="s">
        <v>51</v>
      </c>
      <c r="AD3099">
        <v>1000000001</v>
      </c>
      <c r="AE3099" s="1">
        <v>39973.351388888892</v>
      </c>
      <c r="AF3099" t="s">
        <v>3377</v>
      </c>
      <c r="AG3099" t="s">
        <v>20272</v>
      </c>
      <c r="AH3099" t="s">
        <v>51</v>
      </c>
      <c r="AJ3099" t="s">
        <v>53</v>
      </c>
      <c r="AL3099" t="s">
        <v>78</v>
      </c>
      <c r="AO3099" t="s">
        <v>5443</v>
      </c>
      <c r="AP3099" s="1">
        <v>44357.8</v>
      </c>
    </row>
    <row r="3100" spans="1:43" x14ac:dyDescent="0.35">
      <c r="A3100" t="s">
        <v>20273</v>
      </c>
      <c r="B3100" t="s">
        <v>20274</v>
      </c>
      <c r="C3100" t="s">
        <v>7087</v>
      </c>
      <c r="F3100" t="s">
        <v>20275</v>
      </c>
      <c r="G3100" t="s">
        <v>20276</v>
      </c>
      <c r="H3100" t="s">
        <v>20277</v>
      </c>
      <c r="I3100" t="s">
        <v>2110</v>
      </c>
      <c r="J3100" t="s">
        <v>10434</v>
      </c>
      <c r="K3100" t="s">
        <v>20278</v>
      </c>
      <c r="M3100" t="s">
        <v>20279</v>
      </c>
      <c r="N3100" t="s">
        <v>2409</v>
      </c>
      <c r="O3100">
        <v>85653</v>
      </c>
      <c r="P3100" t="s">
        <v>50</v>
      </c>
      <c r="U3100" s="1">
        <v>44294</v>
      </c>
      <c r="V3100" s="1">
        <v>44294</v>
      </c>
      <c r="W3100" s="1">
        <v>44294.633333333331</v>
      </c>
      <c r="X3100" s="1">
        <v>44294.633333333331</v>
      </c>
      <c r="AC3100" t="s">
        <v>53</v>
      </c>
      <c r="AD3100">
        <v>2969478809</v>
      </c>
      <c r="AE3100" s="1">
        <v>37358</v>
      </c>
      <c r="AF3100" t="s">
        <v>10436</v>
      </c>
      <c r="AG3100" t="s">
        <v>20280</v>
      </c>
      <c r="AH3100" t="s">
        <v>51</v>
      </c>
      <c r="AJ3100" t="s">
        <v>53</v>
      </c>
      <c r="AL3100" t="s">
        <v>78</v>
      </c>
      <c r="AO3100" t="s">
        <v>5443</v>
      </c>
      <c r="AP3100" s="1">
        <v>44294.632638888892</v>
      </c>
    </row>
    <row r="3101" spans="1:43" x14ac:dyDescent="0.35">
      <c r="A3101" t="s">
        <v>20281</v>
      </c>
      <c r="B3101" t="s">
        <v>114</v>
      </c>
      <c r="C3101" t="s">
        <v>20282</v>
      </c>
      <c r="D3101" t="s">
        <v>20283</v>
      </c>
      <c r="F3101" t="s">
        <v>20284</v>
      </c>
      <c r="G3101" t="s">
        <v>20285</v>
      </c>
      <c r="H3101" t="s">
        <v>20286</v>
      </c>
      <c r="I3101" t="s">
        <v>179</v>
      </c>
      <c r="K3101" t="s">
        <v>20287</v>
      </c>
      <c r="M3101" t="s">
        <v>8362</v>
      </c>
      <c r="N3101" t="s">
        <v>608</v>
      </c>
      <c r="O3101">
        <v>81505</v>
      </c>
      <c r="P3101" t="s">
        <v>50</v>
      </c>
      <c r="U3101" s="1">
        <v>44294.746527777781</v>
      </c>
      <c r="V3101" s="1">
        <v>44294.746527777781</v>
      </c>
      <c r="W3101" s="1">
        <v>44295.379861111112</v>
      </c>
      <c r="X3101" s="1">
        <v>44295.379861111112</v>
      </c>
      <c r="AC3101" t="s">
        <v>53</v>
      </c>
      <c r="AD3101">
        <v>9999999999</v>
      </c>
      <c r="AE3101" s="1">
        <v>45196</v>
      </c>
      <c r="AG3101" t="s">
        <v>20288</v>
      </c>
      <c r="AH3101" t="s">
        <v>53</v>
      </c>
      <c r="AJ3101" t="s">
        <v>53</v>
      </c>
      <c r="AK3101" t="s">
        <v>13346</v>
      </c>
      <c r="AL3101" t="s">
        <v>78</v>
      </c>
      <c r="AO3101" t="s">
        <v>54</v>
      </c>
    </row>
    <row r="3102" spans="1:43" x14ac:dyDescent="0.35">
      <c r="A3102" t="s">
        <v>20289</v>
      </c>
      <c r="B3102" t="s">
        <v>8723</v>
      </c>
      <c r="C3102" t="s">
        <v>20290</v>
      </c>
      <c r="F3102" t="s">
        <v>20291</v>
      </c>
      <c r="H3102" t="s">
        <v>20292</v>
      </c>
      <c r="I3102" t="s">
        <v>101</v>
      </c>
      <c r="J3102" t="s">
        <v>18324</v>
      </c>
      <c r="K3102" t="s">
        <v>20293</v>
      </c>
      <c r="M3102" t="s">
        <v>3751</v>
      </c>
      <c r="N3102" t="s">
        <v>326</v>
      </c>
      <c r="O3102">
        <v>80305</v>
      </c>
      <c r="P3102" t="s">
        <v>50</v>
      </c>
      <c r="U3102" s="1">
        <v>44294.876388888886</v>
      </c>
      <c r="V3102" s="1">
        <v>44294.876388888886</v>
      </c>
      <c r="W3102" s="1">
        <v>44295.356249999997</v>
      </c>
      <c r="X3102" s="1">
        <v>44295.356249999997</v>
      </c>
      <c r="AC3102" t="s">
        <v>53</v>
      </c>
      <c r="AD3102">
        <v>2969698672</v>
      </c>
      <c r="AE3102" s="1">
        <v>42488.597222222219</v>
      </c>
      <c r="AF3102" t="s">
        <v>18325</v>
      </c>
      <c r="AG3102" t="s">
        <v>20294</v>
      </c>
      <c r="AH3102" t="s">
        <v>53</v>
      </c>
      <c r="AJ3102" t="s">
        <v>53</v>
      </c>
      <c r="AK3102" t="s">
        <v>20295</v>
      </c>
      <c r="AL3102" t="s">
        <v>78</v>
      </c>
      <c r="AO3102" t="s">
        <v>54</v>
      </c>
    </row>
    <row r="3103" spans="1:43" x14ac:dyDescent="0.35">
      <c r="A3103" t="s">
        <v>20296</v>
      </c>
      <c r="B3103" t="s">
        <v>3039</v>
      </c>
      <c r="C3103" t="s">
        <v>20297</v>
      </c>
      <c r="H3103" t="s">
        <v>20298</v>
      </c>
      <c r="I3103" t="s">
        <v>464</v>
      </c>
      <c r="J3103" t="s">
        <v>465</v>
      </c>
      <c r="P3103" t="s">
        <v>50</v>
      </c>
      <c r="U3103" s="1">
        <v>44295</v>
      </c>
      <c r="V3103" s="1">
        <v>44295</v>
      </c>
      <c r="AC3103" t="s">
        <v>53</v>
      </c>
      <c r="AD3103">
        <v>2969543968</v>
      </c>
      <c r="AE3103" s="1">
        <v>40032.470138888886</v>
      </c>
      <c r="AG3103" t="s">
        <v>20299</v>
      </c>
      <c r="AH3103" t="s">
        <v>51</v>
      </c>
      <c r="AJ3103" t="s">
        <v>53</v>
      </c>
      <c r="AO3103" t="s">
        <v>8142</v>
      </c>
    </row>
    <row r="3104" spans="1:43" x14ac:dyDescent="0.35">
      <c r="A3104" t="s">
        <v>20300</v>
      </c>
      <c r="B3104" t="s">
        <v>20301</v>
      </c>
      <c r="C3104" t="s">
        <v>443</v>
      </c>
      <c r="F3104">
        <v>13038687144</v>
      </c>
      <c r="H3104" t="s">
        <v>20302</v>
      </c>
      <c r="J3104" t="s">
        <v>20303</v>
      </c>
      <c r="K3104" t="s">
        <v>20304</v>
      </c>
      <c r="M3104" t="s">
        <v>1397</v>
      </c>
      <c r="N3104" t="s">
        <v>65</v>
      </c>
      <c r="O3104">
        <v>80401</v>
      </c>
      <c r="P3104" t="s">
        <v>50</v>
      </c>
      <c r="U3104" s="1">
        <v>44295</v>
      </c>
      <c r="V3104" s="1">
        <v>44295</v>
      </c>
      <c r="W3104" s="1">
        <v>44295.581944444442</v>
      </c>
      <c r="X3104" s="1">
        <v>44295.581944444442</v>
      </c>
      <c r="AC3104" t="s">
        <v>53</v>
      </c>
      <c r="AD3104">
        <v>1000000001</v>
      </c>
      <c r="AE3104" s="1">
        <v>39973.351388888892</v>
      </c>
      <c r="AF3104" t="s">
        <v>3377</v>
      </c>
      <c r="AG3104" t="s">
        <v>20305</v>
      </c>
      <c r="AH3104" t="s">
        <v>51</v>
      </c>
      <c r="AJ3104" t="s">
        <v>53</v>
      </c>
      <c r="AL3104" t="s">
        <v>78</v>
      </c>
      <c r="AO3104" t="s">
        <v>5443</v>
      </c>
      <c r="AP3104" s="1">
        <v>44412.363888888889</v>
      </c>
      <c r="AQ3104" s="1">
        <v>44412.384722222225</v>
      </c>
    </row>
    <row r="3105" spans="1:43" x14ac:dyDescent="0.35">
      <c r="A3105" t="s">
        <v>20306</v>
      </c>
      <c r="B3105" t="s">
        <v>20307</v>
      </c>
      <c r="C3105" t="s">
        <v>20308</v>
      </c>
      <c r="F3105" t="s">
        <v>20309</v>
      </c>
      <c r="G3105">
        <v>3187191790</v>
      </c>
      <c r="H3105" t="s">
        <v>20310</v>
      </c>
      <c r="I3105" t="s">
        <v>464</v>
      </c>
      <c r="J3105" t="s">
        <v>465</v>
      </c>
      <c r="K3105" t="s">
        <v>20311</v>
      </c>
      <c r="M3105" t="s">
        <v>20312</v>
      </c>
      <c r="N3105" t="s">
        <v>20313</v>
      </c>
      <c r="O3105">
        <v>39165</v>
      </c>
      <c r="P3105" t="s">
        <v>50</v>
      </c>
      <c r="U3105" s="1">
        <v>44295</v>
      </c>
      <c r="V3105" s="1">
        <v>44295</v>
      </c>
      <c r="AC3105" t="s">
        <v>53</v>
      </c>
      <c r="AD3105">
        <v>2969543968</v>
      </c>
      <c r="AE3105" s="1">
        <v>40032.470138888886</v>
      </c>
      <c r="AG3105" t="s">
        <v>20314</v>
      </c>
      <c r="AH3105" t="s">
        <v>51</v>
      </c>
      <c r="AJ3105" t="s">
        <v>53</v>
      </c>
      <c r="AO3105" t="s">
        <v>8142</v>
      </c>
    </row>
    <row r="3106" spans="1:43" x14ac:dyDescent="0.35">
      <c r="A3106" t="s">
        <v>20315</v>
      </c>
      <c r="B3106" t="s">
        <v>20316</v>
      </c>
      <c r="C3106" t="s">
        <v>849</v>
      </c>
      <c r="D3106" t="s">
        <v>58</v>
      </c>
      <c r="F3106" t="s">
        <v>20317</v>
      </c>
      <c r="G3106" t="s">
        <v>20318</v>
      </c>
      <c r="H3106" t="s">
        <v>20319</v>
      </c>
      <c r="I3106" t="s">
        <v>169</v>
      </c>
      <c r="J3106" t="s">
        <v>5844</v>
      </c>
      <c r="K3106" t="s">
        <v>20320</v>
      </c>
      <c r="M3106" t="s">
        <v>7031</v>
      </c>
      <c r="N3106" t="s">
        <v>65</v>
      </c>
      <c r="O3106">
        <v>80813</v>
      </c>
      <c r="P3106" t="s">
        <v>50</v>
      </c>
      <c r="U3106" s="1">
        <v>44295.599305555559</v>
      </c>
      <c r="V3106" s="1">
        <v>44295.599305555559</v>
      </c>
      <c r="W3106" s="1">
        <v>44295.660416666666</v>
      </c>
      <c r="X3106" s="1">
        <v>44295.660416666666</v>
      </c>
      <c r="AC3106" t="s">
        <v>51</v>
      </c>
      <c r="AD3106">
        <v>2969475403</v>
      </c>
      <c r="AE3106" s="1">
        <v>37166.661111111112</v>
      </c>
      <c r="AF3106" t="s">
        <v>5846</v>
      </c>
      <c r="AG3106" t="s">
        <v>20321</v>
      </c>
      <c r="AH3106" t="s">
        <v>53</v>
      </c>
      <c r="AJ3106" t="s">
        <v>53</v>
      </c>
      <c r="AK3106" t="s">
        <v>13346</v>
      </c>
      <c r="AL3106" t="s">
        <v>78</v>
      </c>
      <c r="AO3106" t="s">
        <v>54</v>
      </c>
      <c r="AP3106" s="1">
        <v>44577.447916666664</v>
      </c>
    </row>
    <row r="3107" spans="1:43" x14ac:dyDescent="0.35">
      <c r="A3107" t="s">
        <v>20322</v>
      </c>
      <c r="B3107" t="s">
        <v>1757</v>
      </c>
      <c r="C3107" t="s">
        <v>1798</v>
      </c>
      <c r="F3107" t="s">
        <v>20323</v>
      </c>
      <c r="H3107" t="s">
        <v>20324</v>
      </c>
      <c r="J3107" t="s">
        <v>5217</v>
      </c>
      <c r="K3107" t="s">
        <v>20325</v>
      </c>
      <c r="M3107" t="s">
        <v>1296</v>
      </c>
      <c r="N3107" t="s">
        <v>253</v>
      </c>
      <c r="O3107">
        <v>88220</v>
      </c>
      <c r="P3107" t="s">
        <v>50</v>
      </c>
      <c r="U3107" s="1">
        <v>44296</v>
      </c>
      <c r="V3107" s="1">
        <v>44296</v>
      </c>
      <c r="W3107" s="1">
        <v>44296.248611111114</v>
      </c>
      <c r="X3107" s="1">
        <v>44296.248611111114</v>
      </c>
      <c r="AC3107" t="s">
        <v>53</v>
      </c>
      <c r="AD3107">
        <v>2969475162</v>
      </c>
      <c r="AE3107" s="1">
        <v>37147</v>
      </c>
      <c r="AF3107" t="s">
        <v>5221</v>
      </c>
      <c r="AG3107" t="s">
        <v>20326</v>
      </c>
      <c r="AH3107" t="s">
        <v>51</v>
      </c>
      <c r="AJ3107" t="s">
        <v>53</v>
      </c>
      <c r="AL3107" t="s">
        <v>78</v>
      </c>
      <c r="AO3107" t="s">
        <v>5443</v>
      </c>
      <c r="AP3107" s="1">
        <v>44575.874305555553</v>
      </c>
    </row>
    <row r="3108" spans="1:43" x14ac:dyDescent="0.35">
      <c r="A3108" t="s">
        <v>20327</v>
      </c>
      <c r="B3108" t="s">
        <v>20328</v>
      </c>
      <c r="C3108" t="s">
        <v>20329</v>
      </c>
      <c r="F3108" t="s">
        <v>20330</v>
      </c>
      <c r="H3108" t="s">
        <v>20327</v>
      </c>
      <c r="J3108" t="s">
        <v>20331</v>
      </c>
      <c r="N3108" t="s">
        <v>4526</v>
      </c>
      <c r="O3108">
        <v>85552</v>
      </c>
      <c r="P3108" t="s">
        <v>50</v>
      </c>
      <c r="U3108" s="1">
        <v>44296</v>
      </c>
      <c r="V3108" s="1">
        <v>44296</v>
      </c>
      <c r="AC3108" t="s">
        <v>53</v>
      </c>
      <c r="AD3108">
        <v>2969480780</v>
      </c>
      <c r="AE3108" s="1">
        <v>37467</v>
      </c>
      <c r="AG3108" t="s">
        <v>20332</v>
      </c>
      <c r="AH3108" t="s">
        <v>51</v>
      </c>
      <c r="AJ3108" t="s">
        <v>53</v>
      </c>
      <c r="AO3108" t="s">
        <v>8142</v>
      </c>
    </row>
    <row r="3109" spans="1:43" x14ac:dyDescent="0.35">
      <c r="A3109" t="s">
        <v>20333</v>
      </c>
      <c r="B3109" t="s">
        <v>20334</v>
      </c>
      <c r="C3109" t="s">
        <v>20335</v>
      </c>
      <c r="F3109" t="s">
        <v>20336</v>
      </c>
      <c r="H3109" t="s">
        <v>20337</v>
      </c>
      <c r="I3109" t="s">
        <v>169</v>
      </c>
      <c r="J3109" t="s">
        <v>18150</v>
      </c>
      <c r="K3109" t="s">
        <v>20338</v>
      </c>
      <c r="M3109" t="s">
        <v>20339</v>
      </c>
      <c r="N3109" t="s">
        <v>65</v>
      </c>
      <c r="O3109">
        <v>80813</v>
      </c>
      <c r="P3109" t="s">
        <v>50</v>
      </c>
      <c r="U3109" s="1">
        <v>44296.646527777775</v>
      </c>
      <c r="V3109" s="1">
        <v>44296.646527777775</v>
      </c>
      <c r="W3109" s="1">
        <v>44314.486805555556</v>
      </c>
      <c r="X3109" s="1">
        <v>44314.486805555556</v>
      </c>
      <c r="AC3109" t="s">
        <v>53</v>
      </c>
      <c r="AD3109">
        <v>2969475403</v>
      </c>
      <c r="AE3109" s="1">
        <v>37166.661111111112</v>
      </c>
      <c r="AF3109" t="s">
        <v>5846</v>
      </c>
      <c r="AG3109" t="s">
        <v>20340</v>
      </c>
      <c r="AH3109" t="s">
        <v>53</v>
      </c>
      <c r="AJ3109" t="s">
        <v>53</v>
      </c>
      <c r="AK3109" t="s">
        <v>8166</v>
      </c>
      <c r="AL3109" t="s">
        <v>68</v>
      </c>
      <c r="AO3109" t="s">
        <v>54</v>
      </c>
      <c r="AP3109" s="1">
        <v>45334.79583333333</v>
      </c>
    </row>
    <row r="3110" spans="1:43" x14ac:dyDescent="0.35">
      <c r="A3110" t="s">
        <v>20341</v>
      </c>
      <c r="B3110" t="s">
        <v>20342</v>
      </c>
      <c r="C3110" t="s">
        <v>5020</v>
      </c>
      <c r="F3110">
        <v>17205269088</v>
      </c>
      <c r="H3110" t="s">
        <v>20341</v>
      </c>
      <c r="J3110" t="s">
        <v>20343</v>
      </c>
      <c r="N3110" t="s">
        <v>287</v>
      </c>
      <c r="O3110">
        <v>80447</v>
      </c>
      <c r="P3110" t="s">
        <v>50</v>
      </c>
      <c r="U3110" s="1">
        <v>44297</v>
      </c>
      <c r="V3110" s="1">
        <v>44297</v>
      </c>
      <c r="W3110" s="1">
        <v>44297.388194444444</v>
      </c>
      <c r="X3110" s="1">
        <v>44297.388194444444</v>
      </c>
      <c r="AC3110" t="s">
        <v>53</v>
      </c>
      <c r="AD3110">
        <v>1000000001</v>
      </c>
      <c r="AE3110" s="1">
        <v>39973.351388888892</v>
      </c>
      <c r="AF3110" t="s">
        <v>3377</v>
      </c>
      <c r="AG3110" t="s">
        <v>20344</v>
      </c>
      <c r="AH3110" t="s">
        <v>51</v>
      </c>
      <c r="AJ3110" t="s">
        <v>53</v>
      </c>
      <c r="AL3110" t="s">
        <v>78</v>
      </c>
      <c r="AO3110" t="s">
        <v>8142</v>
      </c>
    </row>
    <row r="3111" spans="1:43" x14ac:dyDescent="0.35">
      <c r="A3111" t="s">
        <v>20345</v>
      </c>
      <c r="B3111" t="s">
        <v>20346</v>
      </c>
      <c r="C3111" t="s">
        <v>1829</v>
      </c>
      <c r="D3111" t="s">
        <v>451</v>
      </c>
      <c r="H3111" t="s">
        <v>20347</v>
      </c>
      <c r="J3111" t="s">
        <v>1341</v>
      </c>
      <c r="P3111" t="s">
        <v>50</v>
      </c>
      <c r="U3111" s="1">
        <v>44298</v>
      </c>
      <c r="V3111" s="1">
        <v>44298</v>
      </c>
      <c r="W3111" s="1">
        <v>44298.482638888891</v>
      </c>
      <c r="X3111" s="1">
        <v>44298.482638888891</v>
      </c>
      <c r="AC3111" t="s">
        <v>53</v>
      </c>
      <c r="AD3111">
        <v>2969474049</v>
      </c>
      <c r="AE3111" s="1">
        <v>37062</v>
      </c>
      <c r="AF3111" t="s">
        <v>1342</v>
      </c>
      <c r="AG3111" t="s">
        <v>20348</v>
      </c>
      <c r="AH3111" t="s">
        <v>51</v>
      </c>
      <c r="AJ3111" t="s">
        <v>53</v>
      </c>
      <c r="AL3111" t="s">
        <v>78</v>
      </c>
      <c r="AO3111" t="s">
        <v>5443</v>
      </c>
      <c r="AP3111" s="1">
        <v>45374.488194444442</v>
      </c>
    </row>
    <row r="3112" spans="1:43" x14ac:dyDescent="0.35">
      <c r="A3112" t="s">
        <v>20349</v>
      </c>
      <c r="B3112" t="s">
        <v>20350</v>
      </c>
      <c r="C3112" t="s">
        <v>383</v>
      </c>
      <c r="F3112">
        <f>1915-401-9272</f>
        <v>-7758</v>
      </c>
      <c r="H3112" t="s">
        <v>20349</v>
      </c>
      <c r="J3112" t="s">
        <v>20351</v>
      </c>
      <c r="N3112" t="s">
        <v>637</v>
      </c>
      <c r="O3112" t="s">
        <v>20352</v>
      </c>
      <c r="P3112" t="s">
        <v>50</v>
      </c>
      <c r="U3112" s="1">
        <v>44298</v>
      </c>
      <c r="V3112" s="1">
        <v>44298</v>
      </c>
      <c r="W3112" s="1">
        <v>44298.45208333333</v>
      </c>
      <c r="X3112" s="1">
        <v>44298.45208333333</v>
      </c>
      <c r="AC3112" t="s">
        <v>53</v>
      </c>
      <c r="AD3112">
        <v>2970058459</v>
      </c>
      <c r="AE3112" s="1">
        <v>44298.480555555558</v>
      </c>
      <c r="AF3112" t="s">
        <v>20353</v>
      </c>
      <c r="AG3112" t="s">
        <v>20354</v>
      </c>
      <c r="AH3112" t="s">
        <v>51</v>
      </c>
      <c r="AJ3112" t="s">
        <v>53</v>
      </c>
      <c r="AL3112" t="s">
        <v>78</v>
      </c>
      <c r="AO3112" t="s">
        <v>8142</v>
      </c>
    </row>
    <row r="3113" spans="1:43" x14ac:dyDescent="0.35">
      <c r="A3113" t="s">
        <v>20355</v>
      </c>
      <c r="B3113" t="s">
        <v>20356</v>
      </c>
      <c r="C3113" t="s">
        <v>587</v>
      </c>
      <c r="F3113">
        <v>6504643506</v>
      </c>
      <c r="H3113" t="s">
        <v>20355</v>
      </c>
      <c r="J3113" t="s">
        <v>20357</v>
      </c>
      <c r="K3113" t="s">
        <v>20358</v>
      </c>
      <c r="M3113" t="s">
        <v>19469</v>
      </c>
      <c r="N3113" t="s">
        <v>65</v>
      </c>
      <c r="O3113">
        <v>80424</v>
      </c>
      <c r="P3113" t="s">
        <v>50</v>
      </c>
      <c r="U3113" s="1">
        <v>44298</v>
      </c>
      <c r="V3113" s="1">
        <v>44298</v>
      </c>
      <c r="W3113" s="1">
        <v>44298.555555555555</v>
      </c>
      <c r="X3113" s="1">
        <v>44298.555555555555</v>
      </c>
      <c r="AC3113" t="s">
        <v>53</v>
      </c>
      <c r="AD3113">
        <v>1000000001</v>
      </c>
      <c r="AE3113" s="1">
        <v>39973.351388888892</v>
      </c>
      <c r="AF3113" t="s">
        <v>3377</v>
      </c>
      <c r="AG3113" t="s">
        <v>20359</v>
      </c>
      <c r="AH3113" t="s">
        <v>51</v>
      </c>
      <c r="AJ3113" t="s">
        <v>53</v>
      </c>
      <c r="AL3113" t="s">
        <v>78</v>
      </c>
      <c r="AO3113" t="s">
        <v>5443</v>
      </c>
      <c r="AP3113" s="1">
        <v>44298.574305555558</v>
      </c>
      <c r="AQ3113" s="1">
        <v>44298.576388888891</v>
      </c>
    </row>
    <row r="3114" spans="1:43" x14ac:dyDescent="0.35">
      <c r="A3114" t="s">
        <v>20360</v>
      </c>
      <c r="B3114" t="s">
        <v>530</v>
      </c>
      <c r="C3114" t="s">
        <v>11668</v>
      </c>
      <c r="F3114" t="s">
        <v>20361</v>
      </c>
      <c r="G3114" t="s">
        <v>20361</v>
      </c>
      <c r="H3114" t="s">
        <v>20362</v>
      </c>
      <c r="J3114" t="s">
        <v>5634</v>
      </c>
      <c r="P3114" t="s">
        <v>50</v>
      </c>
      <c r="U3114" s="1">
        <v>44298</v>
      </c>
      <c r="V3114" s="1">
        <v>44298</v>
      </c>
      <c r="W3114" s="1">
        <v>44298.754166666666</v>
      </c>
      <c r="X3114" s="1">
        <v>44298.754166666666</v>
      </c>
      <c r="AC3114" t="s">
        <v>53</v>
      </c>
      <c r="AD3114">
        <v>1000000001</v>
      </c>
      <c r="AE3114" s="1">
        <v>39973.351388888892</v>
      </c>
      <c r="AF3114" t="s">
        <v>3377</v>
      </c>
      <c r="AG3114" t="s">
        <v>20363</v>
      </c>
      <c r="AH3114" t="s">
        <v>51</v>
      </c>
      <c r="AJ3114" t="s">
        <v>53</v>
      </c>
      <c r="AL3114" t="s">
        <v>78</v>
      </c>
      <c r="AO3114" t="s">
        <v>5443</v>
      </c>
      <c r="AP3114" s="1">
        <v>45476.70416666667</v>
      </c>
    </row>
    <row r="3115" spans="1:43" x14ac:dyDescent="0.35">
      <c r="A3115" t="s">
        <v>20364</v>
      </c>
      <c r="B3115" t="s">
        <v>20365</v>
      </c>
      <c r="C3115" t="s">
        <v>19965</v>
      </c>
      <c r="H3115" t="s">
        <v>20366</v>
      </c>
      <c r="I3115" t="s">
        <v>179</v>
      </c>
      <c r="J3115" t="s">
        <v>20367</v>
      </c>
      <c r="K3115" t="s">
        <v>20368</v>
      </c>
      <c r="M3115" t="s">
        <v>20369</v>
      </c>
      <c r="N3115" t="s">
        <v>213</v>
      </c>
      <c r="O3115">
        <v>80651</v>
      </c>
      <c r="P3115" t="s">
        <v>50</v>
      </c>
      <c r="U3115" s="1">
        <v>44298.487500000003</v>
      </c>
      <c r="V3115" s="1">
        <v>44298.487500000003</v>
      </c>
      <c r="W3115" s="1">
        <v>44299.602083333331</v>
      </c>
      <c r="X3115" s="1">
        <v>44299.602083333331</v>
      </c>
      <c r="AC3115" t="s">
        <v>53</v>
      </c>
      <c r="AD3115">
        <v>2969870405</v>
      </c>
      <c r="AE3115" s="1">
        <v>43515.429166666669</v>
      </c>
      <c r="AF3115" t="s">
        <v>20370</v>
      </c>
      <c r="AG3115" t="s">
        <v>20371</v>
      </c>
      <c r="AH3115" t="s">
        <v>53</v>
      </c>
      <c r="AJ3115" t="s">
        <v>53</v>
      </c>
      <c r="AK3115" t="s">
        <v>20372</v>
      </c>
      <c r="AL3115" t="s">
        <v>68</v>
      </c>
      <c r="AO3115" t="s">
        <v>54</v>
      </c>
      <c r="AP3115" s="1">
        <v>45472.697916666664</v>
      </c>
      <c r="AQ3115" s="1">
        <v>45057.468055555553</v>
      </c>
    </row>
    <row r="3116" spans="1:43" x14ac:dyDescent="0.35">
      <c r="A3116" t="s">
        <v>20373</v>
      </c>
      <c r="B3116" t="s">
        <v>13652</v>
      </c>
      <c r="C3116" t="s">
        <v>20374</v>
      </c>
      <c r="F3116" t="s">
        <v>20375</v>
      </c>
      <c r="H3116" t="s">
        <v>20373</v>
      </c>
      <c r="J3116" t="s">
        <v>17000</v>
      </c>
      <c r="K3116" t="s">
        <v>20376</v>
      </c>
      <c r="L3116" t="s">
        <v>20377</v>
      </c>
      <c r="M3116" t="s">
        <v>13459</v>
      </c>
      <c r="N3116" t="s">
        <v>20378</v>
      </c>
      <c r="O3116">
        <v>20007</v>
      </c>
      <c r="P3116" t="s">
        <v>50</v>
      </c>
      <c r="U3116" s="1">
        <v>44299</v>
      </c>
      <c r="V3116" s="1">
        <v>44299</v>
      </c>
      <c r="AC3116" t="s">
        <v>53</v>
      </c>
      <c r="AD3116">
        <v>2969572533</v>
      </c>
      <c r="AE3116" s="1">
        <v>41002.688194444447</v>
      </c>
      <c r="AG3116" t="s">
        <v>20379</v>
      </c>
      <c r="AH3116" t="s">
        <v>51</v>
      </c>
      <c r="AJ3116" t="s">
        <v>53</v>
      </c>
      <c r="AO3116" t="s">
        <v>8142</v>
      </c>
    </row>
    <row r="3117" spans="1:43" x14ac:dyDescent="0.35">
      <c r="A3117" t="s">
        <v>20380</v>
      </c>
      <c r="B3117" t="s">
        <v>20381</v>
      </c>
      <c r="C3117" t="s">
        <v>2717</v>
      </c>
      <c r="F3117" t="s">
        <v>20382</v>
      </c>
      <c r="H3117" t="s">
        <v>20383</v>
      </c>
      <c r="J3117" t="s">
        <v>2028</v>
      </c>
      <c r="K3117" t="s">
        <v>2029</v>
      </c>
      <c r="L3117" t="s">
        <v>2030</v>
      </c>
      <c r="M3117" t="s">
        <v>1307</v>
      </c>
      <c r="N3117" t="s">
        <v>264</v>
      </c>
      <c r="O3117">
        <v>77380</v>
      </c>
      <c r="P3117" t="s">
        <v>50</v>
      </c>
      <c r="U3117" s="1">
        <v>44299</v>
      </c>
      <c r="V3117" s="1">
        <v>44299</v>
      </c>
      <c r="AC3117" t="s">
        <v>53</v>
      </c>
      <c r="AD3117">
        <v>2969532847</v>
      </c>
      <c r="AE3117" s="1">
        <v>39580.404166666667</v>
      </c>
      <c r="AG3117" t="s">
        <v>20384</v>
      </c>
      <c r="AH3117" t="s">
        <v>51</v>
      </c>
      <c r="AJ3117" t="s">
        <v>53</v>
      </c>
      <c r="AO3117" t="s">
        <v>8142</v>
      </c>
    </row>
    <row r="3118" spans="1:43" x14ac:dyDescent="0.35">
      <c r="A3118" t="s">
        <v>20385</v>
      </c>
      <c r="B3118" t="s">
        <v>20386</v>
      </c>
      <c r="C3118" t="s">
        <v>6563</v>
      </c>
      <c r="F3118" t="s">
        <v>20387</v>
      </c>
      <c r="H3118" t="s">
        <v>20388</v>
      </c>
      <c r="I3118" t="s">
        <v>179</v>
      </c>
      <c r="J3118" t="s">
        <v>3608</v>
      </c>
      <c r="K3118" t="s">
        <v>9226</v>
      </c>
      <c r="L3118" t="s">
        <v>20389</v>
      </c>
      <c r="M3118" t="s">
        <v>5470</v>
      </c>
      <c r="N3118" t="s">
        <v>1217</v>
      </c>
      <c r="O3118">
        <v>67213</v>
      </c>
      <c r="P3118" t="s">
        <v>50</v>
      </c>
      <c r="U3118" s="1">
        <v>44299.323611111111</v>
      </c>
      <c r="V3118" s="1">
        <v>44299.323611111111</v>
      </c>
      <c r="W3118" s="1">
        <v>44336.488888888889</v>
      </c>
      <c r="X3118" s="1">
        <v>44336.488888888889</v>
      </c>
      <c r="AC3118" t="s">
        <v>53</v>
      </c>
      <c r="AD3118">
        <v>2969587895</v>
      </c>
      <c r="AE3118" s="1">
        <v>41347.354166666664</v>
      </c>
      <c r="AF3118" t="s">
        <v>3610</v>
      </c>
      <c r="AG3118" t="s">
        <v>20390</v>
      </c>
      <c r="AH3118" t="s">
        <v>53</v>
      </c>
      <c r="AJ3118" t="s">
        <v>53</v>
      </c>
      <c r="AK3118" t="s">
        <v>7790</v>
      </c>
      <c r="AL3118" t="s">
        <v>68</v>
      </c>
      <c r="AO3118" t="s">
        <v>54</v>
      </c>
      <c r="AP3118" s="1">
        <v>45476.62777777778</v>
      </c>
      <c r="AQ3118" s="1">
        <v>45476.632638888892</v>
      </c>
    </row>
    <row r="3119" spans="1:43" x14ac:dyDescent="0.35">
      <c r="A3119" t="s">
        <v>20391</v>
      </c>
      <c r="B3119" t="s">
        <v>20392</v>
      </c>
      <c r="C3119" t="s">
        <v>1471</v>
      </c>
      <c r="H3119" t="s">
        <v>20391</v>
      </c>
      <c r="J3119" t="s">
        <v>18205</v>
      </c>
      <c r="K3119" t="s">
        <v>20393</v>
      </c>
      <c r="M3119" t="s">
        <v>20394</v>
      </c>
      <c r="N3119" t="s">
        <v>20395</v>
      </c>
      <c r="O3119">
        <v>54703</v>
      </c>
      <c r="P3119" t="s">
        <v>50</v>
      </c>
      <c r="U3119" s="1">
        <v>44300</v>
      </c>
      <c r="V3119" s="1">
        <v>44300</v>
      </c>
      <c r="AC3119" t="s">
        <v>53</v>
      </c>
      <c r="AD3119">
        <v>2969542447</v>
      </c>
      <c r="AE3119" s="1">
        <v>39974.302083333336</v>
      </c>
      <c r="AG3119" t="s">
        <v>20396</v>
      </c>
      <c r="AH3119" t="s">
        <v>51</v>
      </c>
      <c r="AJ3119" t="s">
        <v>53</v>
      </c>
      <c r="AO3119" t="s">
        <v>8142</v>
      </c>
    </row>
    <row r="3120" spans="1:43" x14ac:dyDescent="0.35">
      <c r="A3120" t="s">
        <v>20397</v>
      </c>
      <c r="B3120" t="s">
        <v>14733</v>
      </c>
      <c r="C3120" t="s">
        <v>946</v>
      </c>
      <c r="F3120" t="s">
        <v>20398</v>
      </c>
      <c r="H3120" t="s">
        <v>20399</v>
      </c>
      <c r="J3120" t="s">
        <v>20400</v>
      </c>
      <c r="K3120" t="s">
        <v>20401</v>
      </c>
      <c r="M3120" t="s">
        <v>20402</v>
      </c>
      <c r="N3120" t="s">
        <v>8111</v>
      </c>
      <c r="O3120">
        <v>60601</v>
      </c>
      <c r="P3120" t="s">
        <v>50</v>
      </c>
      <c r="U3120" s="1">
        <v>44300</v>
      </c>
      <c r="V3120" s="1">
        <v>44300</v>
      </c>
      <c r="W3120" s="1">
        <v>44302.561805555553</v>
      </c>
      <c r="X3120" s="1">
        <v>44302.561805555553</v>
      </c>
      <c r="AC3120" t="s">
        <v>51</v>
      </c>
      <c r="AD3120">
        <v>2969776569</v>
      </c>
      <c r="AE3120" s="1">
        <v>43131.61041666667</v>
      </c>
      <c r="AF3120" t="s">
        <v>20403</v>
      </c>
      <c r="AG3120" t="s">
        <v>20404</v>
      </c>
      <c r="AH3120" t="s">
        <v>51</v>
      </c>
      <c r="AJ3120" t="s">
        <v>53</v>
      </c>
      <c r="AL3120" t="s">
        <v>78</v>
      </c>
      <c r="AO3120" t="s">
        <v>5443</v>
      </c>
      <c r="AP3120" s="1">
        <v>45378.37222222222</v>
      </c>
      <c r="AQ3120" s="1">
        <v>45378.290277777778</v>
      </c>
    </row>
    <row r="3121" spans="1:43" x14ac:dyDescent="0.35">
      <c r="A3121" t="s">
        <v>20405</v>
      </c>
      <c r="B3121" t="s">
        <v>17314</v>
      </c>
      <c r="C3121" t="s">
        <v>460</v>
      </c>
      <c r="F3121" t="s">
        <v>20406</v>
      </c>
      <c r="H3121" t="s">
        <v>17313</v>
      </c>
      <c r="J3121" t="s">
        <v>5173</v>
      </c>
      <c r="K3121" t="s">
        <v>20407</v>
      </c>
      <c r="M3121" t="s">
        <v>20408</v>
      </c>
      <c r="N3121" t="s">
        <v>899</v>
      </c>
      <c r="O3121">
        <v>58601</v>
      </c>
      <c r="P3121" t="s">
        <v>50</v>
      </c>
      <c r="U3121" s="1">
        <v>44300</v>
      </c>
      <c r="V3121" s="1">
        <v>44300</v>
      </c>
      <c r="AC3121" t="s">
        <v>53</v>
      </c>
      <c r="AD3121">
        <v>2969481577</v>
      </c>
      <c r="AE3121" s="1">
        <v>37524</v>
      </c>
      <c r="AG3121" t="s">
        <v>20409</v>
      </c>
      <c r="AH3121" t="s">
        <v>51</v>
      </c>
      <c r="AJ3121" t="s">
        <v>53</v>
      </c>
      <c r="AO3121" t="s">
        <v>5443</v>
      </c>
    </row>
    <row r="3122" spans="1:43" x14ac:dyDescent="0.35">
      <c r="A3122" t="s">
        <v>20410</v>
      </c>
      <c r="B3122" t="s">
        <v>20411</v>
      </c>
      <c r="C3122" t="s">
        <v>1338</v>
      </c>
      <c r="F3122" t="s">
        <v>20412</v>
      </c>
      <c r="H3122" t="s">
        <v>20413</v>
      </c>
      <c r="J3122" t="s">
        <v>20414</v>
      </c>
      <c r="K3122" t="s">
        <v>20415</v>
      </c>
      <c r="M3122" t="s">
        <v>1397</v>
      </c>
      <c r="N3122" t="s">
        <v>65</v>
      </c>
      <c r="O3122">
        <v>80401</v>
      </c>
      <c r="P3122" t="s">
        <v>50</v>
      </c>
      <c r="U3122" s="1">
        <v>44300</v>
      </c>
      <c r="V3122" s="1">
        <v>44300</v>
      </c>
      <c r="W3122" s="1">
        <v>44301.52847222222</v>
      </c>
      <c r="X3122" s="1">
        <v>44301.52847222222</v>
      </c>
      <c r="AC3122" t="s">
        <v>53</v>
      </c>
      <c r="AD3122">
        <v>2970059603</v>
      </c>
      <c r="AE3122" s="1">
        <v>44301.525694444441</v>
      </c>
      <c r="AF3122" t="s">
        <v>20416</v>
      </c>
      <c r="AG3122" t="s">
        <v>20417</v>
      </c>
      <c r="AH3122" t="s">
        <v>51</v>
      </c>
      <c r="AJ3122" t="s">
        <v>53</v>
      </c>
      <c r="AL3122" t="s">
        <v>78</v>
      </c>
      <c r="AO3122" t="s">
        <v>5443</v>
      </c>
      <c r="AP3122" s="1">
        <v>44354.560416666667</v>
      </c>
    </row>
    <row r="3123" spans="1:43" x14ac:dyDescent="0.35">
      <c r="A3123" t="s">
        <v>20418</v>
      </c>
      <c r="B3123" t="s">
        <v>20419</v>
      </c>
      <c r="C3123" t="s">
        <v>14592</v>
      </c>
      <c r="F3123" t="s">
        <v>20420</v>
      </c>
      <c r="G3123">
        <v>9155025064</v>
      </c>
      <c r="H3123" t="s">
        <v>20421</v>
      </c>
      <c r="I3123" t="s">
        <v>1115</v>
      </c>
      <c r="J3123" t="s">
        <v>20422</v>
      </c>
      <c r="K3123" t="s">
        <v>20423</v>
      </c>
      <c r="M3123" t="s">
        <v>753</v>
      </c>
      <c r="N3123" t="s">
        <v>20424</v>
      </c>
      <c r="O3123">
        <v>79849</v>
      </c>
      <c r="P3123" t="s">
        <v>50</v>
      </c>
      <c r="U3123" s="1">
        <v>44300.585416666669</v>
      </c>
      <c r="V3123" s="1">
        <v>44300.585416666669</v>
      </c>
      <c r="W3123" s="1">
        <v>44301.407638888886</v>
      </c>
      <c r="X3123" s="1">
        <v>44301.407638888886</v>
      </c>
      <c r="AC3123" t="s">
        <v>53</v>
      </c>
      <c r="AD3123">
        <v>2970054916</v>
      </c>
      <c r="AE3123" s="1">
        <v>44284.457638888889</v>
      </c>
      <c r="AF3123" t="s">
        <v>20425</v>
      </c>
      <c r="AG3123" t="s">
        <v>20426</v>
      </c>
      <c r="AH3123" t="s">
        <v>53</v>
      </c>
      <c r="AJ3123" t="s">
        <v>53</v>
      </c>
      <c r="AK3123" t="s">
        <v>17151</v>
      </c>
      <c r="AL3123" t="s">
        <v>78</v>
      </c>
      <c r="AO3123" t="s">
        <v>54</v>
      </c>
      <c r="AP3123" s="1">
        <v>44316.382638888892</v>
      </c>
    </row>
    <row r="3124" spans="1:43" x14ac:dyDescent="0.35">
      <c r="A3124" t="s">
        <v>20427</v>
      </c>
      <c r="B3124" t="s">
        <v>20428</v>
      </c>
      <c r="C3124" t="s">
        <v>45</v>
      </c>
      <c r="F3124" t="s">
        <v>20429</v>
      </c>
      <c r="H3124" t="s">
        <v>20427</v>
      </c>
      <c r="J3124" t="s">
        <v>4194</v>
      </c>
      <c r="P3124" t="s">
        <v>50</v>
      </c>
      <c r="U3124" s="1">
        <v>44301</v>
      </c>
      <c r="V3124" s="1">
        <v>44301</v>
      </c>
      <c r="AC3124" t="s">
        <v>53</v>
      </c>
      <c r="AD3124">
        <v>2969542473</v>
      </c>
      <c r="AE3124" s="1">
        <v>39974.713888888888</v>
      </c>
      <c r="AG3124" t="s">
        <v>20430</v>
      </c>
      <c r="AH3124" t="s">
        <v>51</v>
      </c>
      <c r="AJ3124" t="s">
        <v>53</v>
      </c>
      <c r="AO3124" t="s">
        <v>8142</v>
      </c>
    </row>
    <row r="3125" spans="1:43" x14ac:dyDescent="0.35">
      <c r="A3125" t="s">
        <v>20431</v>
      </c>
      <c r="B3125" t="s">
        <v>20432</v>
      </c>
      <c r="C3125" t="s">
        <v>8971</v>
      </c>
      <c r="F3125" t="s">
        <v>20433</v>
      </c>
      <c r="H3125" t="s">
        <v>20292</v>
      </c>
      <c r="J3125" t="s">
        <v>20434</v>
      </c>
      <c r="N3125" t="s">
        <v>287</v>
      </c>
      <c r="O3125">
        <v>80305</v>
      </c>
      <c r="P3125" t="s">
        <v>50</v>
      </c>
      <c r="U3125" s="1">
        <v>44301</v>
      </c>
      <c r="V3125" s="1">
        <v>44301</v>
      </c>
      <c r="W3125" s="1">
        <v>44301.866666666669</v>
      </c>
      <c r="X3125" s="1">
        <v>44301.866666666669</v>
      </c>
      <c r="AC3125" t="s">
        <v>53</v>
      </c>
      <c r="AD3125">
        <v>1000000001</v>
      </c>
      <c r="AE3125" s="1">
        <v>39973.351388888892</v>
      </c>
      <c r="AF3125" t="s">
        <v>3377</v>
      </c>
      <c r="AG3125" t="s">
        <v>20435</v>
      </c>
      <c r="AH3125" t="s">
        <v>51</v>
      </c>
      <c r="AJ3125" t="s">
        <v>53</v>
      </c>
      <c r="AL3125" t="s">
        <v>78</v>
      </c>
      <c r="AO3125" t="s">
        <v>8142</v>
      </c>
    </row>
    <row r="3126" spans="1:43" x14ac:dyDescent="0.35">
      <c r="A3126" t="s">
        <v>20436</v>
      </c>
      <c r="B3126" t="s">
        <v>20437</v>
      </c>
      <c r="C3126" t="s">
        <v>443</v>
      </c>
      <c r="F3126" t="s">
        <v>20438</v>
      </c>
      <c r="G3126">
        <v>7192528841</v>
      </c>
      <c r="H3126" t="s">
        <v>20439</v>
      </c>
      <c r="I3126" t="s">
        <v>1213</v>
      </c>
      <c r="J3126" t="s">
        <v>20440</v>
      </c>
      <c r="K3126" t="s">
        <v>20441</v>
      </c>
      <c r="M3126" t="s">
        <v>10563</v>
      </c>
      <c r="N3126" t="s">
        <v>65</v>
      </c>
      <c r="O3126">
        <v>81007</v>
      </c>
      <c r="P3126" t="s">
        <v>50</v>
      </c>
      <c r="U3126" s="1">
        <v>44301.486111111109</v>
      </c>
      <c r="V3126" s="1">
        <v>44301.486111111109</v>
      </c>
      <c r="W3126" s="1">
        <v>44301.492361111108</v>
      </c>
      <c r="X3126" s="1">
        <v>44301.492361111108</v>
      </c>
      <c r="AC3126" t="s">
        <v>51</v>
      </c>
      <c r="AD3126">
        <v>2969576865</v>
      </c>
      <c r="AE3126" s="1">
        <v>41107.469444444447</v>
      </c>
      <c r="AF3126" t="s">
        <v>20442</v>
      </c>
      <c r="AG3126" t="s">
        <v>20443</v>
      </c>
      <c r="AH3126" t="s">
        <v>53</v>
      </c>
      <c r="AJ3126" t="s">
        <v>53</v>
      </c>
      <c r="AK3126" t="s">
        <v>13346</v>
      </c>
      <c r="AL3126" t="s">
        <v>78</v>
      </c>
      <c r="AO3126" t="s">
        <v>54</v>
      </c>
      <c r="AP3126" s="1">
        <v>45394.631249999999</v>
      </c>
      <c r="AQ3126" s="1">
        <v>45051.479861111111</v>
      </c>
    </row>
    <row r="3127" spans="1:43" x14ac:dyDescent="0.35">
      <c r="A3127" t="s">
        <v>20444</v>
      </c>
      <c r="B3127" t="s">
        <v>20445</v>
      </c>
      <c r="C3127" t="s">
        <v>309</v>
      </c>
      <c r="F3127" t="s">
        <v>20446</v>
      </c>
      <c r="H3127" t="s">
        <v>20444</v>
      </c>
      <c r="J3127" t="s">
        <v>12818</v>
      </c>
      <c r="P3127" t="s">
        <v>50</v>
      </c>
      <c r="U3127" s="1">
        <v>44302</v>
      </c>
      <c r="V3127" s="1">
        <v>44302</v>
      </c>
      <c r="W3127" s="1">
        <v>44302.450694444444</v>
      </c>
      <c r="X3127" s="1">
        <v>44302.450694444444</v>
      </c>
      <c r="AC3127" t="s">
        <v>53</v>
      </c>
      <c r="AD3127">
        <v>2969608846</v>
      </c>
      <c r="AE3127" s="1">
        <v>41666.397916666669</v>
      </c>
      <c r="AF3127" t="s">
        <v>12821</v>
      </c>
      <c r="AG3127" t="s">
        <v>20447</v>
      </c>
      <c r="AH3127" t="s">
        <v>51</v>
      </c>
      <c r="AJ3127" t="s">
        <v>53</v>
      </c>
      <c r="AL3127" t="s">
        <v>78</v>
      </c>
      <c r="AO3127" t="s">
        <v>8142</v>
      </c>
      <c r="AP3127" s="1">
        <v>45429.451388888891</v>
      </c>
    </row>
    <row r="3128" spans="1:43" x14ac:dyDescent="0.35">
      <c r="A3128" t="s">
        <v>20448</v>
      </c>
      <c r="B3128" t="s">
        <v>20449</v>
      </c>
      <c r="C3128" t="s">
        <v>218</v>
      </c>
      <c r="F3128" t="s">
        <v>20450</v>
      </c>
      <c r="H3128" t="s">
        <v>20448</v>
      </c>
      <c r="J3128" t="s">
        <v>7275</v>
      </c>
      <c r="P3128" t="s">
        <v>50</v>
      </c>
      <c r="U3128" s="1">
        <v>44302</v>
      </c>
      <c r="V3128" s="1">
        <v>44302</v>
      </c>
      <c r="W3128" s="1">
        <v>44302.731249999997</v>
      </c>
      <c r="X3128" s="1">
        <v>44302.731249999997</v>
      </c>
      <c r="AC3128" t="s">
        <v>53</v>
      </c>
      <c r="AD3128">
        <v>2969560519</v>
      </c>
      <c r="AE3128" s="1">
        <v>40618.693749999999</v>
      </c>
      <c r="AF3128" t="s">
        <v>20451</v>
      </c>
      <c r="AG3128" t="s">
        <v>20452</v>
      </c>
      <c r="AH3128" t="s">
        <v>51</v>
      </c>
      <c r="AJ3128" t="s">
        <v>53</v>
      </c>
      <c r="AL3128" t="s">
        <v>78</v>
      </c>
      <c r="AO3128" t="s">
        <v>8142</v>
      </c>
    </row>
    <row r="3129" spans="1:43" x14ac:dyDescent="0.35">
      <c r="A3129" t="s">
        <v>20453</v>
      </c>
      <c r="B3129" t="s">
        <v>18598</v>
      </c>
      <c r="C3129" t="s">
        <v>1798</v>
      </c>
      <c r="F3129" t="s">
        <v>20454</v>
      </c>
      <c r="H3129" t="s">
        <v>20455</v>
      </c>
      <c r="J3129" t="s">
        <v>5486</v>
      </c>
      <c r="K3129" t="s">
        <v>5487</v>
      </c>
      <c r="M3129" t="s">
        <v>5488</v>
      </c>
      <c r="N3129" t="s">
        <v>1515</v>
      </c>
      <c r="O3129">
        <v>85034</v>
      </c>
      <c r="P3129" t="s">
        <v>50</v>
      </c>
      <c r="U3129" s="1">
        <v>44302</v>
      </c>
      <c r="V3129" s="1">
        <v>44302</v>
      </c>
      <c r="AC3129" t="s">
        <v>53</v>
      </c>
      <c r="AD3129">
        <v>2969542473</v>
      </c>
      <c r="AE3129" s="1">
        <v>39974.713888888888</v>
      </c>
      <c r="AG3129" t="s">
        <v>20456</v>
      </c>
      <c r="AH3129" t="s">
        <v>51</v>
      </c>
      <c r="AJ3129" t="s">
        <v>53</v>
      </c>
      <c r="AO3129" t="s">
        <v>8142</v>
      </c>
    </row>
    <row r="3130" spans="1:43" x14ac:dyDescent="0.35">
      <c r="A3130" t="s">
        <v>20457</v>
      </c>
      <c r="B3130" t="s">
        <v>20458</v>
      </c>
      <c r="C3130" t="s">
        <v>20459</v>
      </c>
      <c r="F3130" t="s">
        <v>6137</v>
      </c>
      <c r="H3130" t="s">
        <v>9451</v>
      </c>
      <c r="I3130" t="s">
        <v>101</v>
      </c>
      <c r="J3130" t="s">
        <v>491</v>
      </c>
      <c r="K3130" t="s">
        <v>18065</v>
      </c>
      <c r="M3130" t="s">
        <v>3777</v>
      </c>
      <c r="N3130" t="s">
        <v>3778</v>
      </c>
      <c r="O3130">
        <v>68145</v>
      </c>
      <c r="P3130" t="s">
        <v>50</v>
      </c>
      <c r="U3130" s="1">
        <v>44305</v>
      </c>
      <c r="V3130" s="1">
        <v>44305</v>
      </c>
      <c r="W3130" s="1">
        <v>44305.719444444447</v>
      </c>
      <c r="X3130" s="1">
        <v>44781.309027777781</v>
      </c>
      <c r="Y3130" s="1">
        <v>44707.645138888889</v>
      </c>
      <c r="AC3130" t="s">
        <v>51</v>
      </c>
      <c r="AD3130">
        <v>2969472760</v>
      </c>
      <c r="AE3130" s="1">
        <v>36916.71597222222</v>
      </c>
      <c r="AF3130" t="s">
        <v>9452</v>
      </c>
      <c r="AG3130" t="s">
        <v>20460</v>
      </c>
      <c r="AH3130" t="s">
        <v>51</v>
      </c>
      <c r="AJ3130" t="s">
        <v>53</v>
      </c>
      <c r="AL3130" t="s">
        <v>78</v>
      </c>
      <c r="AO3130" t="s">
        <v>5443</v>
      </c>
      <c r="AP3130" s="1">
        <v>44305.71875</v>
      </c>
    </row>
    <row r="3131" spans="1:43" x14ac:dyDescent="0.35">
      <c r="A3131" t="s">
        <v>20461</v>
      </c>
      <c r="B3131" t="s">
        <v>20462</v>
      </c>
      <c r="C3131" t="s">
        <v>4416</v>
      </c>
      <c r="F3131" t="s">
        <v>20463</v>
      </c>
      <c r="H3131" t="s">
        <v>20461</v>
      </c>
      <c r="J3131" t="s">
        <v>20464</v>
      </c>
      <c r="N3131" t="s">
        <v>287</v>
      </c>
      <c r="O3131">
        <v>80229</v>
      </c>
      <c r="P3131" t="s">
        <v>50</v>
      </c>
      <c r="U3131" s="1">
        <v>44305</v>
      </c>
      <c r="V3131" s="1">
        <v>44305</v>
      </c>
      <c r="W3131" s="1">
        <v>44305.388194444444</v>
      </c>
      <c r="X3131" s="1">
        <v>44305.388194444444</v>
      </c>
      <c r="AC3131" t="s">
        <v>53</v>
      </c>
      <c r="AD3131">
        <v>2970060158</v>
      </c>
      <c r="AE3131" s="1">
        <v>44305.397222222222</v>
      </c>
      <c r="AF3131" t="s">
        <v>20465</v>
      </c>
      <c r="AG3131" t="s">
        <v>20466</v>
      </c>
      <c r="AH3131" t="s">
        <v>51</v>
      </c>
      <c r="AJ3131" t="s">
        <v>53</v>
      </c>
      <c r="AL3131" t="s">
        <v>78</v>
      </c>
      <c r="AO3131" t="s">
        <v>8142</v>
      </c>
    </row>
    <row r="3132" spans="1:43" x14ac:dyDescent="0.35">
      <c r="A3132" t="s">
        <v>20467</v>
      </c>
      <c r="B3132" t="s">
        <v>1737</v>
      </c>
      <c r="C3132" t="s">
        <v>20468</v>
      </c>
      <c r="F3132" t="s">
        <v>20469</v>
      </c>
      <c r="H3132" t="s">
        <v>20467</v>
      </c>
      <c r="J3132" t="s">
        <v>20470</v>
      </c>
      <c r="K3132" t="s">
        <v>20471</v>
      </c>
      <c r="M3132" t="s">
        <v>20472</v>
      </c>
      <c r="N3132" t="s">
        <v>264</v>
      </c>
      <c r="O3132">
        <v>79768</v>
      </c>
      <c r="P3132" t="s">
        <v>50</v>
      </c>
      <c r="U3132" s="1">
        <v>44305</v>
      </c>
      <c r="V3132" s="1">
        <v>44305</v>
      </c>
      <c r="W3132" s="1">
        <v>44305.388888888891</v>
      </c>
      <c r="X3132" s="1">
        <v>44305.388888888891</v>
      </c>
      <c r="AC3132" t="s">
        <v>53</v>
      </c>
      <c r="AD3132">
        <v>2970060851</v>
      </c>
      <c r="AE3132" s="1">
        <v>44307.404166666667</v>
      </c>
      <c r="AF3132" t="s">
        <v>20473</v>
      </c>
      <c r="AG3132" t="s">
        <v>20474</v>
      </c>
      <c r="AH3132" t="s">
        <v>51</v>
      </c>
      <c r="AJ3132" t="s">
        <v>53</v>
      </c>
      <c r="AL3132" t="s">
        <v>78</v>
      </c>
      <c r="AO3132" t="s">
        <v>8142</v>
      </c>
      <c r="AP3132" s="1">
        <v>45426.777083333334</v>
      </c>
      <c r="AQ3132" s="1">
        <v>45420.696527777778</v>
      </c>
    </row>
    <row r="3133" spans="1:43" x14ac:dyDescent="0.35">
      <c r="A3133" t="s">
        <v>20475</v>
      </c>
      <c r="B3133" t="s">
        <v>20476</v>
      </c>
      <c r="C3133" t="s">
        <v>15106</v>
      </c>
      <c r="F3133" t="s">
        <v>20477</v>
      </c>
      <c r="H3133" t="s">
        <v>20478</v>
      </c>
      <c r="J3133" t="s">
        <v>11240</v>
      </c>
      <c r="K3133" t="s">
        <v>20479</v>
      </c>
      <c r="M3133" t="s">
        <v>20480</v>
      </c>
      <c r="N3133" t="s">
        <v>9781</v>
      </c>
      <c r="O3133">
        <v>55112</v>
      </c>
      <c r="P3133" t="s">
        <v>50</v>
      </c>
      <c r="U3133" s="1">
        <v>44306</v>
      </c>
      <c r="V3133" s="1">
        <v>44306</v>
      </c>
      <c r="AC3133" t="s">
        <v>53</v>
      </c>
      <c r="AD3133">
        <v>2969556178</v>
      </c>
      <c r="AE3133" s="1">
        <v>40472.707638888889</v>
      </c>
      <c r="AG3133" t="s">
        <v>20481</v>
      </c>
      <c r="AH3133" t="s">
        <v>51</v>
      </c>
      <c r="AJ3133" t="s">
        <v>53</v>
      </c>
      <c r="AO3133" t="s">
        <v>8142</v>
      </c>
    </row>
    <row r="3134" spans="1:43" x14ac:dyDescent="0.35">
      <c r="A3134" t="s">
        <v>20482</v>
      </c>
      <c r="B3134" t="s">
        <v>3329</v>
      </c>
      <c r="C3134" t="s">
        <v>19350</v>
      </c>
      <c r="F3134">
        <f>1281-755-7879</f>
        <v>-7353</v>
      </c>
      <c r="H3134" t="s">
        <v>20482</v>
      </c>
      <c r="J3134" t="s">
        <v>20483</v>
      </c>
      <c r="N3134" t="s">
        <v>287</v>
      </c>
      <c r="O3134">
        <v>80135</v>
      </c>
      <c r="P3134" t="s">
        <v>50</v>
      </c>
      <c r="U3134" s="1">
        <v>44306</v>
      </c>
      <c r="V3134" s="1">
        <v>44306</v>
      </c>
      <c r="W3134" s="1">
        <v>44306.613888888889</v>
      </c>
      <c r="X3134" s="1">
        <v>44306.613888888889</v>
      </c>
      <c r="AC3134" t="s">
        <v>53</v>
      </c>
      <c r="AD3134">
        <v>2970060618</v>
      </c>
      <c r="AE3134" s="1">
        <v>44306.5625</v>
      </c>
      <c r="AF3134" t="s">
        <v>20484</v>
      </c>
      <c r="AG3134" t="s">
        <v>20485</v>
      </c>
      <c r="AH3134" t="s">
        <v>51</v>
      </c>
      <c r="AJ3134" t="s">
        <v>53</v>
      </c>
      <c r="AL3134" t="s">
        <v>78</v>
      </c>
      <c r="AO3134" t="s">
        <v>8142</v>
      </c>
      <c r="AP3134" s="1">
        <v>45188.489583333336</v>
      </c>
      <c r="AQ3134" s="1">
        <v>44944.540277777778</v>
      </c>
    </row>
    <row r="3135" spans="1:43" x14ac:dyDescent="0.35">
      <c r="A3135" t="s">
        <v>20486</v>
      </c>
      <c r="B3135" t="s">
        <v>20487</v>
      </c>
      <c r="C3135" t="s">
        <v>20488</v>
      </c>
      <c r="F3135" t="s">
        <v>20489</v>
      </c>
      <c r="H3135" t="s">
        <v>20486</v>
      </c>
      <c r="J3135" t="s">
        <v>5173</v>
      </c>
      <c r="K3135" t="s">
        <v>20490</v>
      </c>
      <c r="M3135" t="s">
        <v>20491</v>
      </c>
      <c r="N3135" t="s">
        <v>4928</v>
      </c>
      <c r="O3135">
        <v>43935</v>
      </c>
      <c r="P3135" t="s">
        <v>50</v>
      </c>
      <c r="U3135" s="1">
        <v>44306</v>
      </c>
      <c r="V3135" s="1">
        <v>44306</v>
      </c>
      <c r="W3135" s="1">
        <v>44306.506944444445</v>
      </c>
      <c r="X3135" s="1">
        <v>44306.506944444445</v>
      </c>
      <c r="AC3135" t="s">
        <v>53</v>
      </c>
      <c r="AD3135">
        <v>2969481577</v>
      </c>
      <c r="AE3135" s="1">
        <v>37524</v>
      </c>
      <c r="AF3135" t="s">
        <v>6944</v>
      </c>
      <c r="AG3135" t="s">
        <v>20492</v>
      </c>
      <c r="AH3135" t="s">
        <v>51</v>
      </c>
      <c r="AJ3135" t="s">
        <v>53</v>
      </c>
      <c r="AL3135" t="s">
        <v>78</v>
      </c>
      <c r="AO3135" t="s">
        <v>5443</v>
      </c>
      <c r="AP3135" s="1">
        <v>44428.510416666664</v>
      </c>
    </row>
    <row r="3136" spans="1:43" x14ac:dyDescent="0.35">
      <c r="A3136" t="s">
        <v>20493</v>
      </c>
      <c r="B3136" t="s">
        <v>3829</v>
      </c>
      <c r="C3136" t="s">
        <v>20494</v>
      </c>
      <c r="F3136">
        <v>7203755647</v>
      </c>
      <c r="H3136" t="s">
        <v>20493</v>
      </c>
      <c r="J3136" t="s">
        <v>20495</v>
      </c>
      <c r="K3136" t="s">
        <v>20496</v>
      </c>
      <c r="M3136" t="s">
        <v>3376</v>
      </c>
      <c r="N3136" t="s">
        <v>65</v>
      </c>
      <c r="O3136">
        <v>80621</v>
      </c>
      <c r="P3136" t="s">
        <v>50</v>
      </c>
      <c r="U3136" s="1">
        <v>44306</v>
      </c>
      <c r="V3136" s="1">
        <v>44306</v>
      </c>
      <c r="W3136" s="1">
        <v>44306.617361111108</v>
      </c>
      <c r="X3136" s="1">
        <v>44306.617361111108</v>
      </c>
      <c r="AC3136" t="s">
        <v>53</v>
      </c>
      <c r="AD3136">
        <v>1000000001</v>
      </c>
      <c r="AE3136" s="1">
        <v>39973.351388888892</v>
      </c>
      <c r="AF3136" t="s">
        <v>3377</v>
      </c>
      <c r="AG3136" t="s">
        <v>20497</v>
      </c>
      <c r="AH3136" t="s">
        <v>51</v>
      </c>
      <c r="AJ3136" t="s">
        <v>53</v>
      </c>
      <c r="AL3136" t="s">
        <v>78</v>
      </c>
      <c r="AO3136" t="s">
        <v>5443</v>
      </c>
      <c r="AP3136" s="1">
        <v>45427.05</v>
      </c>
      <c r="AQ3136" s="1">
        <v>44816.405555555553</v>
      </c>
    </row>
    <row r="3137" spans="1:43" x14ac:dyDescent="0.35">
      <c r="A3137" t="s">
        <v>20498</v>
      </c>
      <c r="B3137" t="s">
        <v>9824</v>
      </c>
      <c r="C3137" t="s">
        <v>1614</v>
      </c>
      <c r="F3137" t="s">
        <v>20499</v>
      </c>
      <c r="H3137" t="s">
        <v>20500</v>
      </c>
      <c r="J3137" t="s">
        <v>20501</v>
      </c>
      <c r="N3137" t="s">
        <v>18045</v>
      </c>
      <c r="O3137">
        <v>71108</v>
      </c>
      <c r="P3137" t="s">
        <v>50</v>
      </c>
      <c r="U3137" s="1">
        <v>44306</v>
      </c>
      <c r="V3137" s="1">
        <v>44306</v>
      </c>
      <c r="AC3137" t="s">
        <v>53</v>
      </c>
      <c r="AD3137">
        <v>2969784650</v>
      </c>
      <c r="AE3137" s="1">
        <v>43179.715277777781</v>
      </c>
      <c r="AG3137" t="s">
        <v>20502</v>
      </c>
      <c r="AH3137" t="s">
        <v>51</v>
      </c>
      <c r="AJ3137" t="s">
        <v>53</v>
      </c>
      <c r="AO3137" t="s">
        <v>8142</v>
      </c>
    </row>
    <row r="3138" spans="1:43" x14ac:dyDescent="0.35">
      <c r="A3138" t="s">
        <v>20503</v>
      </c>
      <c r="B3138" t="s">
        <v>20504</v>
      </c>
      <c r="C3138" t="s">
        <v>20505</v>
      </c>
      <c r="D3138" t="s">
        <v>531</v>
      </c>
      <c r="F3138" t="s">
        <v>20506</v>
      </c>
      <c r="H3138" t="s">
        <v>20507</v>
      </c>
      <c r="I3138" t="s">
        <v>780</v>
      </c>
      <c r="J3138" t="s">
        <v>2953</v>
      </c>
      <c r="K3138" t="s">
        <v>20508</v>
      </c>
      <c r="M3138" t="s">
        <v>20509</v>
      </c>
      <c r="N3138" t="s">
        <v>17003</v>
      </c>
      <c r="O3138">
        <v>42081</v>
      </c>
      <c r="P3138" t="s">
        <v>50</v>
      </c>
      <c r="U3138" s="1">
        <v>44306</v>
      </c>
      <c r="V3138" s="1">
        <v>44306</v>
      </c>
      <c r="AC3138" t="s">
        <v>53</v>
      </c>
      <c r="AD3138">
        <v>2969823183</v>
      </c>
      <c r="AE3138" s="1">
        <v>43312.453472222223</v>
      </c>
      <c r="AG3138" t="s">
        <v>20510</v>
      </c>
      <c r="AH3138" t="s">
        <v>51</v>
      </c>
      <c r="AJ3138" t="s">
        <v>53</v>
      </c>
      <c r="AO3138" t="s">
        <v>8142</v>
      </c>
    </row>
    <row r="3139" spans="1:43" x14ac:dyDescent="0.35">
      <c r="A3139" t="s">
        <v>20511</v>
      </c>
      <c r="B3139" t="s">
        <v>5107</v>
      </c>
      <c r="C3139" t="s">
        <v>8580</v>
      </c>
      <c r="F3139" t="s">
        <v>20512</v>
      </c>
      <c r="H3139" t="s">
        <v>20513</v>
      </c>
      <c r="I3139" t="s">
        <v>179</v>
      </c>
      <c r="J3139" t="s">
        <v>341</v>
      </c>
      <c r="K3139" t="s">
        <v>2660</v>
      </c>
      <c r="M3139" t="s">
        <v>1397</v>
      </c>
      <c r="N3139" t="s">
        <v>213</v>
      </c>
      <c r="O3139">
        <v>80403</v>
      </c>
      <c r="P3139" t="s">
        <v>50</v>
      </c>
      <c r="U3139" s="1">
        <v>44306.508333333331</v>
      </c>
      <c r="V3139" s="1">
        <v>44306.508333333331</v>
      </c>
      <c r="W3139" s="1">
        <v>44306.522916666669</v>
      </c>
      <c r="X3139" s="1">
        <v>44306.522916666669</v>
      </c>
      <c r="AC3139" t="s">
        <v>53</v>
      </c>
      <c r="AD3139">
        <v>2969475445</v>
      </c>
      <c r="AE3139" s="1">
        <v>37166.661111111112</v>
      </c>
      <c r="AF3139" t="s">
        <v>344</v>
      </c>
      <c r="AG3139" t="s">
        <v>20514</v>
      </c>
      <c r="AH3139" t="s">
        <v>53</v>
      </c>
      <c r="AJ3139" t="s">
        <v>53</v>
      </c>
      <c r="AK3139" t="s">
        <v>13606</v>
      </c>
      <c r="AL3139" t="s">
        <v>68</v>
      </c>
      <c r="AO3139" t="s">
        <v>54</v>
      </c>
      <c r="AP3139" s="1">
        <v>45476.495833333334</v>
      </c>
      <c r="AQ3139" s="1">
        <v>45476.413194444445</v>
      </c>
    </row>
    <row r="3140" spans="1:43" x14ac:dyDescent="0.35">
      <c r="A3140" t="s">
        <v>20515</v>
      </c>
      <c r="B3140" t="s">
        <v>5445</v>
      </c>
      <c r="C3140" t="s">
        <v>20516</v>
      </c>
      <c r="F3140" t="s">
        <v>20517</v>
      </c>
      <c r="H3140" t="s">
        <v>20518</v>
      </c>
      <c r="J3140" t="s">
        <v>1910</v>
      </c>
      <c r="K3140" t="s">
        <v>20519</v>
      </c>
      <c r="M3140" t="s">
        <v>12925</v>
      </c>
      <c r="N3140" t="s">
        <v>12926</v>
      </c>
      <c r="O3140">
        <v>47842</v>
      </c>
      <c r="P3140" t="s">
        <v>50</v>
      </c>
      <c r="U3140" s="1">
        <v>44307</v>
      </c>
      <c r="V3140" s="1">
        <v>44307</v>
      </c>
      <c r="AC3140" t="s">
        <v>53</v>
      </c>
      <c r="AD3140">
        <v>2969735272</v>
      </c>
      <c r="AE3140" s="1">
        <v>42845.40902777778</v>
      </c>
      <c r="AG3140" t="s">
        <v>20520</v>
      </c>
      <c r="AH3140" t="s">
        <v>51</v>
      </c>
      <c r="AJ3140" t="s">
        <v>53</v>
      </c>
      <c r="AO3140" t="s">
        <v>8142</v>
      </c>
    </row>
    <row r="3141" spans="1:43" x14ac:dyDescent="0.35">
      <c r="A3141" t="s">
        <v>20521</v>
      </c>
      <c r="B3141" t="s">
        <v>20522</v>
      </c>
      <c r="C3141" t="s">
        <v>5155</v>
      </c>
      <c r="F3141" t="s">
        <v>20523</v>
      </c>
      <c r="H3141" t="s">
        <v>20524</v>
      </c>
      <c r="J3141" t="s">
        <v>2798</v>
      </c>
      <c r="K3141" t="s">
        <v>20525</v>
      </c>
      <c r="M3141" t="s">
        <v>12796</v>
      </c>
      <c r="N3141" t="s">
        <v>798</v>
      </c>
      <c r="O3141">
        <v>79745</v>
      </c>
      <c r="P3141" t="s">
        <v>50</v>
      </c>
      <c r="U3141" s="1">
        <v>44307</v>
      </c>
      <c r="V3141" s="1">
        <v>44307</v>
      </c>
      <c r="W3141" s="1">
        <v>44307.599305555559</v>
      </c>
      <c r="X3141" s="1">
        <v>44307.599305555559</v>
      </c>
      <c r="AC3141" t="s">
        <v>53</v>
      </c>
      <c r="AD3141">
        <v>2969476061</v>
      </c>
      <c r="AE3141" s="1">
        <v>37200</v>
      </c>
      <c r="AF3141" t="s">
        <v>10994</v>
      </c>
      <c r="AG3141" t="s">
        <v>20526</v>
      </c>
      <c r="AH3141" t="s">
        <v>51</v>
      </c>
      <c r="AJ3141" t="s">
        <v>53</v>
      </c>
      <c r="AL3141" t="s">
        <v>78</v>
      </c>
      <c r="AO3141" t="s">
        <v>5443</v>
      </c>
      <c r="AP3141" s="1">
        <v>44446.326388888891</v>
      </c>
      <c r="AQ3141" s="1">
        <v>44446.328472222223</v>
      </c>
    </row>
    <row r="3142" spans="1:43" x14ac:dyDescent="0.35">
      <c r="A3142" t="s">
        <v>20527</v>
      </c>
      <c r="B3142" t="s">
        <v>20528</v>
      </c>
      <c r="C3142" t="s">
        <v>2016</v>
      </c>
      <c r="H3142" t="s">
        <v>20527</v>
      </c>
      <c r="J3142" t="s">
        <v>20529</v>
      </c>
      <c r="K3142" t="s">
        <v>20530</v>
      </c>
      <c r="M3142" t="s">
        <v>9855</v>
      </c>
      <c r="N3142" t="s">
        <v>253</v>
      </c>
      <c r="O3142">
        <v>87002</v>
      </c>
      <c r="P3142" t="s">
        <v>50</v>
      </c>
      <c r="U3142" s="1">
        <v>44307</v>
      </c>
      <c r="V3142" s="1">
        <v>44307</v>
      </c>
      <c r="W3142" s="1">
        <v>44307.738888888889</v>
      </c>
      <c r="X3142" s="1">
        <v>44307.738888888889</v>
      </c>
      <c r="AC3142" t="s">
        <v>53</v>
      </c>
      <c r="AD3142">
        <v>1000000001</v>
      </c>
      <c r="AE3142" s="1">
        <v>39973.351388888892</v>
      </c>
      <c r="AF3142" t="s">
        <v>3377</v>
      </c>
      <c r="AG3142" t="s">
        <v>20531</v>
      </c>
      <c r="AH3142" t="s">
        <v>51</v>
      </c>
      <c r="AJ3142" t="s">
        <v>53</v>
      </c>
      <c r="AL3142" t="s">
        <v>78</v>
      </c>
      <c r="AO3142" t="s">
        <v>5443</v>
      </c>
      <c r="AP3142" s="1">
        <v>45239.404861111114</v>
      </c>
      <c r="AQ3142" s="1">
        <v>44643.782638888886</v>
      </c>
    </row>
    <row r="3143" spans="1:43" x14ac:dyDescent="0.35">
      <c r="A3143" t="s">
        <v>20532</v>
      </c>
      <c r="B3143" t="s">
        <v>20533</v>
      </c>
      <c r="C3143" t="s">
        <v>17479</v>
      </c>
      <c r="F3143" t="s">
        <v>20534</v>
      </c>
      <c r="H3143" t="s">
        <v>20532</v>
      </c>
      <c r="J3143" t="s">
        <v>20535</v>
      </c>
      <c r="P3143" t="s">
        <v>50</v>
      </c>
      <c r="U3143" s="1">
        <v>44307</v>
      </c>
      <c r="V3143" s="1">
        <v>44307</v>
      </c>
      <c r="AC3143" t="s">
        <v>53</v>
      </c>
      <c r="AD3143">
        <v>2969591941</v>
      </c>
      <c r="AE3143" s="1">
        <v>41407.517361111109</v>
      </c>
      <c r="AG3143" t="s">
        <v>20536</v>
      </c>
      <c r="AH3143" t="s">
        <v>51</v>
      </c>
      <c r="AJ3143" t="s">
        <v>53</v>
      </c>
      <c r="AO3143" t="s">
        <v>8142</v>
      </c>
    </row>
    <row r="3144" spans="1:43" x14ac:dyDescent="0.35">
      <c r="A3144" t="s">
        <v>20537</v>
      </c>
      <c r="B3144" t="s">
        <v>20538</v>
      </c>
      <c r="C3144" t="s">
        <v>383</v>
      </c>
      <c r="F3144" t="s">
        <v>20539</v>
      </c>
      <c r="H3144" t="s">
        <v>20540</v>
      </c>
      <c r="J3144" t="s">
        <v>20541</v>
      </c>
      <c r="K3144" t="s">
        <v>20542</v>
      </c>
      <c r="M3144" t="s">
        <v>6333</v>
      </c>
      <c r="N3144" t="s">
        <v>65</v>
      </c>
      <c r="O3144">
        <v>80132</v>
      </c>
      <c r="P3144" t="s">
        <v>50</v>
      </c>
      <c r="U3144" s="1">
        <v>44307</v>
      </c>
      <c r="V3144" s="1">
        <v>44307</v>
      </c>
      <c r="W3144" s="1">
        <v>44307.413888888892</v>
      </c>
      <c r="X3144" s="1">
        <v>44307.413888888892</v>
      </c>
      <c r="AC3144" t="s">
        <v>53</v>
      </c>
      <c r="AD3144">
        <v>2969787961</v>
      </c>
      <c r="AE3144" s="1">
        <v>43192.584027777775</v>
      </c>
      <c r="AF3144" t="s">
        <v>20543</v>
      </c>
      <c r="AG3144" t="s">
        <v>20544</v>
      </c>
      <c r="AH3144" t="s">
        <v>51</v>
      </c>
      <c r="AJ3144" t="s">
        <v>53</v>
      </c>
      <c r="AL3144" t="s">
        <v>78</v>
      </c>
      <c r="AO3144" t="s">
        <v>5443</v>
      </c>
      <c r="AP3144" s="1">
        <v>45327.525000000001</v>
      </c>
      <c r="AQ3144" s="1">
        <v>44800.710416666669</v>
      </c>
    </row>
    <row r="3145" spans="1:43" x14ac:dyDescent="0.35">
      <c r="A3145" t="s">
        <v>20545</v>
      </c>
      <c r="B3145" t="s">
        <v>20546</v>
      </c>
      <c r="C3145" t="s">
        <v>5144</v>
      </c>
      <c r="F3145" t="s">
        <v>20547</v>
      </c>
      <c r="H3145" t="s">
        <v>20545</v>
      </c>
      <c r="J3145" t="s">
        <v>1014</v>
      </c>
      <c r="P3145" t="s">
        <v>50</v>
      </c>
      <c r="U3145" s="1">
        <v>44307</v>
      </c>
      <c r="V3145" s="1">
        <v>44307</v>
      </c>
      <c r="AC3145" t="s">
        <v>53</v>
      </c>
      <c r="AD3145">
        <v>2969480780</v>
      </c>
      <c r="AE3145" s="1">
        <v>37467</v>
      </c>
      <c r="AG3145" t="s">
        <v>20548</v>
      </c>
      <c r="AH3145" t="s">
        <v>51</v>
      </c>
      <c r="AJ3145" t="s">
        <v>53</v>
      </c>
      <c r="AO3145" t="s">
        <v>8142</v>
      </c>
    </row>
    <row r="3146" spans="1:43" x14ac:dyDescent="0.35">
      <c r="A3146" t="s">
        <v>20549</v>
      </c>
      <c r="B3146" t="s">
        <v>20550</v>
      </c>
      <c r="C3146" t="s">
        <v>7964</v>
      </c>
      <c r="F3146" t="s">
        <v>20551</v>
      </c>
      <c r="G3146" t="s">
        <v>20552</v>
      </c>
      <c r="H3146" t="s">
        <v>20553</v>
      </c>
      <c r="I3146" t="s">
        <v>780</v>
      </c>
      <c r="J3146" t="s">
        <v>10434</v>
      </c>
      <c r="K3146" t="s">
        <v>20554</v>
      </c>
      <c r="M3146" t="s">
        <v>20555</v>
      </c>
      <c r="N3146" t="s">
        <v>1593</v>
      </c>
      <c r="O3146">
        <v>35238</v>
      </c>
      <c r="P3146" t="s">
        <v>50</v>
      </c>
      <c r="U3146" s="1">
        <v>44308</v>
      </c>
      <c r="V3146" s="1">
        <v>44308</v>
      </c>
      <c r="AC3146" t="s">
        <v>53</v>
      </c>
      <c r="AD3146">
        <v>2969478809</v>
      </c>
      <c r="AE3146" s="1">
        <v>37358</v>
      </c>
      <c r="AG3146" t="s">
        <v>20556</v>
      </c>
      <c r="AH3146" t="s">
        <v>51</v>
      </c>
      <c r="AJ3146" t="s">
        <v>53</v>
      </c>
      <c r="AO3146" t="s">
        <v>8142</v>
      </c>
    </row>
    <row r="3147" spans="1:43" x14ac:dyDescent="0.35">
      <c r="A3147" t="s">
        <v>20557</v>
      </c>
      <c r="B3147" t="s">
        <v>20558</v>
      </c>
      <c r="C3147" t="s">
        <v>20559</v>
      </c>
      <c r="D3147" t="s">
        <v>3367</v>
      </c>
      <c r="F3147" t="s">
        <v>20560</v>
      </c>
      <c r="G3147" t="s">
        <v>20561</v>
      </c>
      <c r="H3147" t="s">
        <v>20562</v>
      </c>
      <c r="J3147" t="s">
        <v>5634</v>
      </c>
      <c r="P3147" t="s">
        <v>50</v>
      </c>
      <c r="U3147" s="1">
        <v>44308</v>
      </c>
      <c r="V3147" s="1">
        <v>44308</v>
      </c>
      <c r="W3147" s="1">
        <v>44308.673611111109</v>
      </c>
      <c r="X3147" s="1">
        <v>44308.673611111109</v>
      </c>
      <c r="AC3147" t="s">
        <v>53</v>
      </c>
      <c r="AD3147">
        <v>1000000001</v>
      </c>
      <c r="AE3147" s="1">
        <v>39973.351388888892</v>
      </c>
      <c r="AF3147" t="s">
        <v>3377</v>
      </c>
      <c r="AG3147" t="s">
        <v>20563</v>
      </c>
      <c r="AH3147" t="s">
        <v>51</v>
      </c>
      <c r="AJ3147" t="s">
        <v>53</v>
      </c>
      <c r="AL3147" t="s">
        <v>78</v>
      </c>
      <c r="AO3147" t="s">
        <v>5443</v>
      </c>
      <c r="AP3147" s="1">
        <v>44439.722916666666</v>
      </c>
    </row>
    <row r="3148" spans="1:43" x14ac:dyDescent="0.35">
      <c r="A3148" t="s">
        <v>20564</v>
      </c>
      <c r="B3148" t="s">
        <v>20565</v>
      </c>
      <c r="C3148" t="s">
        <v>8460</v>
      </c>
      <c r="F3148">
        <f>1970-245-1990</f>
        <v>-265</v>
      </c>
      <c r="H3148" t="s">
        <v>20564</v>
      </c>
      <c r="J3148" t="s">
        <v>7275</v>
      </c>
      <c r="K3148" t="s">
        <v>7276</v>
      </c>
      <c r="M3148" t="s">
        <v>9507</v>
      </c>
      <c r="N3148" t="s">
        <v>287</v>
      </c>
      <c r="O3148">
        <v>81506</v>
      </c>
      <c r="P3148" t="s">
        <v>50</v>
      </c>
      <c r="U3148" s="1">
        <v>44309</v>
      </c>
      <c r="V3148" s="1">
        <v>44309</v>
      </c>
      <c r="W3148" s="1">
        <v>44309.65902777778</v>
      </c>
      <c r="X3148" s="1">
        <v>44309.65902777778</v>
      </c>
      <c r="AC3148" t="s">
        <v>53</v>
      </c>
      <c r="AD3148">
        <v>2969560519</v>
      </c>
      <c r="AE3148" s="1">
        <v>40618.693749999999</v>
      </c>
      <c r="AF3148" t="s">
        <v>20451</v>
      </c>
      <c r="AG3148" t="s">
        <v>20566</v>
      </c>
      <c r="AH3148" t="s">
        <v>51</v>
      </c>
      <c r="AJ3148" t="s">
        <v>53</v>
      </c>
      <c r="AL3148" t="s">
        <v>78</v>
      </c>
      <c r="AO3148" t="s">
        <v>8142</v>
      </c>
      <c r="AP3148" s="1">
        <v>45352.93472222222</v>
      </c>
    </row>
    <row r="3149" spans="1:43" x14ac:dyDescent="0.35">
      <c r="A3149" t="s">
        <v>20567</v>
      </c>
      <c r="B3149" t="s">
        <v>423</v>
      </c>
      <c r="C3149" t="s">
        <v>20568</v>
      </c>
      <c r="F3149" t="s">
        <v>20569</v>
      </c>
      <c r="H3149" t="s">
        <v>20567</v>
      </c>
      <c r="P3149" t="s">
        <v>50</v>
      </c>
      <c r="U3149" s="1">
        <v>44309</v>
      </c>
      <c r="V3149" s="1">
        <v>44309</v>
      </c>
      <c r="W3149" s="1">
        <v>44309.652083333334</v>
      </c>
      <c r="X3149" s="1">
        <v>44309.652083333334</v>
      </c>
      <c r="AC3149" t="s">
        <v>53</v>
      </c>
      <c r="AD3149">
        <v>9999999999</v>
      </c>
      <c r="AE3149" s="1">
        <v>45196</v>
      </c>
      <c r="AG3149" t="s">
        <v>20570</v>
      </c>
      <c r="AH3149" t="s">
        <v>51</v>
      </c>
      <c r="AJ3149" t="s">
        <v>53</v>
      </c>
      <c r="AL3149" t="s">
        <v>78</v>
      </c>
      <c r="AO3149" t="s">
        <v>8142</v>
      </c>
    </row>
    <row r="3150" spans="1:43" x14ac:dyDescent="0.35">
      <c r="A3150" t="s">
        <v>20571</v>
      </c>
      <c r="B3150" t="s">
        <v>20572</v>
      </c>
      <c r="C3150" t="s">
        <v>2576</v>
      </c>
      <c r="F3150" t="s">
        <v>20573</v>
      </c>
      <c r="H3150" t="s">
        <v>20571</v>
      </c>
      <c r="J3150" t="s">
        <v>7150</v>
      </c>
      <c r="K3150" t="s">
        <v>20574</v>
      </c>
      <c r="M3150" t="s">
        <v>5343</v>
      </c>
      <c r="N3150" t="s">
        <v>798</v>
      </c>
      <c r="O3150">
        <v>79706</v>
      </c>
      <c r="P3150" t="s">
        <v>50</v>
      </c>
      <c r="U3150" s="1">
        <v>44309</v>
      </c>
      <c r="V3150" s="1">
        <v>44309</v>
      </c>
      <c r="W3150" s="1">
        <v>44309.605555555558</v>
      </c>
      <c r="X3150" s="1">
        <v>44309.605555555558</v>
      </c>
      <c r="AC3150" t="s">
        <v>53</v>
      </c>
      <c r="AD3150">
        <v>2969474645</v>
      </c>
      <c r="AE3150" s="1">
        <v>37110.530555555553</v>
      </c>
      <c r="AF3150" t="s">
        <v>8291</v>
      </c>
      <c r="AG3150" t="s">
        <v>20575</v>
      </c>
      <c r="AH3150" t="s">
        <v>51</v>
      </c>
      <c r="AJ3150" t="s">
        <v>53</v>
      </c>
      <c r="AL3150" t="s">
        <v>78</v>
      </c>
      <c r="AO3150" t="s">
        <v>5443</v>
      </c>
      <c r="AP3150" s="1">
        <v>44494.642361111109</v>
      </c>
    </row>
    <row r="3151" spans="1:43" x14ac:dyDescent="0.35">
      <c r="A3151" t="s">
        <v>20576</v>
      </c>
      <c r="B3151" t="s">
        <v>20577</v>
      </c>
      <c r="C3151" t="s">
        <v>18373</v>
      </c>
      <c r="D3151" t="s">
        <v>58</v>
      </c>
      <c r="F3151" t="s">
        <v>20578</v>
      </c>
      <c r="H3151" t="s">
        <v>20579</v>
      </c>
      <c r="I3151" t="s">
        <v>200</v>
      </c>
      <c r="J3151" t="s">
        <v>5217</v>
      </c>
      <c r="K3151" t="s">
        <v>20580</v>
      </c>
      <c r="M3151" t="s">
        <v>5343</v>
      </c>
      <c r="N3151" t="s">
        <v>1593</v>
      </c>
      <c r="O3151">
        <v>79706</v>
      </c>
      <c r="P3151" t="s">
        <v>50</v>
      </c>
      <c r="U3151" s="1">
        <v>44309.333333333336</v>
      </c>
      <c r="V3151" s="1">
        <v>44309.333333333336</v>
      </c>
      <c r="W3151" s="1">
        <v>44314.444444444445</v>
      </c>
      <c r="X3151" s="1">
        <v>44314.444444444445</v>
      </c>
      <c r="AC3151" t="s">
        <v>53</v>
      </c>
      <c r="AD3151">
        <v>2969475162</v>
      </c>
      <c r="AE3151" s="1">
        <v>37147</v>
      </c>
      <c r="AF3151" t="s">
        <v>5221</v>
      </c>
      <c r="AG3151" t="s">
        <v>20581</v>
      </c>
      <c r="AH3151" t="s">
        <v>53</v>
      </c>
      <c r="AJ3151" t="s">
        <v>53</v>
      </c>
      <c r="AK3151" t="s">
        <v>8166</v>
      </c>
      <c r="AL3151" t="s">
        <v>78</v>
      </c>
      <c r="AO3151" t="s">
        <v>54</v>
      </c>
      <c r="AP3151" s="1">
        <v>44348.318749999999</v>
      </c>
    </row>
    <row r="3152" spans="1:43" x14ac:dyDescent="0.35">
      <c r="A3152" t="s">
        <v>20582</v>
      </c>
      <c r="B3152" t="s">
        <v>20583</v>
      </c>
      <c r="C3152" t="s">
        <v>10292</v>
      </c>
      <c r="F3152" t="s">
        <v>20584</v>
      </c>
      <c r="H3152" t="s">
        <v>20585</v>
      </c>
      <c r="I3152" t="s">
        <v>179</v>
      </c>
      <c r="J3152" t="s">
        <v>739</v>
      </c>
      <c r="K3152" t="s">
        <v>20586</v>
      </c>
      <c r="M3152" t="s">
        <v>607</v>
      </c>
      <c r="N3152" t="s">
        <v>1593</v>
      </c>
      <c r="O3152">
        <v>80216</v>
      </c>
      <c r="P3152" t="s">
        <v>50</v>
      </c>
      <c r="U3152" s="1">
        <v>44309.370138888888</v>
      </c>
      <c r="V3152" s="1">
        <v>44309.370138888888</v>
      </c>
      <c r="W3152" s="1">
        <v>44312.428472222222</v>
      </c>
      <c r="X3152" s="1">
        <v>44312.428472222222</v>
      </c>
      <c r="AC3152" t="s">
        <v>51</v>
      </c>
      <c r="AD3152">
        <v>2969475436</v>
      </c>
      <c r="AE3152" s="1">
        <v>37166.661111111112</v>
      </c>
      <c r="AF3152" t="s">
        <v>741</v>
      </c>
      <c r="AG3152" t="s">
        <v>20587</v>
      </c>
      <c r="AH3152" t="s">
        <v>53</v>
      </c>
      <c r="AJ3152" t="s">
        <v>53</v>
      </c>
      <c r="AK3152" t="s">
        <v>13346</v>
      </c>
      <c r="AL3152" t="s">
        <v>78</v>
      </c>
      <c r="AO3152" t="s">
        <v>54</v>
      </c>
      <c r="AP3152" s="1">
        <v>45043.67291666667</v>
      </c>
      <c r="AQ3152" s="1">
        <v>45043.539583333331</v>
      </c>
    </row>
    <row r="3153" spans="1:43" x14ac:dyDescent="0.35">
      <c r="A3153" t="s">
        <v>20588</v>
      </c>
      <c r="B3153" t="s">
        <v>20589</v>
      </c>
      <c r="C3153" t="s">
        <v>309</v>
      </c>
      <c r="F3153" t="s">
        <v>20590</v>
      </c>
      <c r="H3153" t="s">
        <v>20588</v>
      </c>
      <c r="J3153" t="s">
        <v>9017</v>
      </c>
      <c r="K3153" t="s">
        <v>20591</v>
      </c>
      <c r="M3153" t="s">
        <v>15231</v>
      </c>
      <c r="N3153" t="s">
        <v>798</v>
      </c>
      <c r="O3153">
        <v>79772</v>
      </c>
      <c r="P3153" t="s">
        <v>50</v>
      </c>
      <c r="U3153" s="1">
        <v>44310</v>
      </c>
      <c r="V3153" s="1">
        <v>44310</v>
      </c>
      <c r="W3153" s="1">
        <v>44312.396527777775</v>
      </c>
      <c r="X3153" s="1">
        <v>44312.396527777775</v>
      </c>
      <c r="AC3153" t="s">
        <v>53</v>
      </c>
      <c r="AD3153">
        <v>2969579793</v>
      </c>
      <c r="AE3153" s="1">
        <v>41172.685416666667</v>
      </c>
      <c r="AF3153" t="s">
        <v>9019</v>
      </c>
      <c r="AG3153" t="s">
        <v>20592</v>
      </c>
      <c r="AH3153" t="s">
        <v>51</v>
      </c>
      <c r="AJ3153" t="s">
        <v>53</v>
      </c>
      <c r="AL3153" t="s">
        <v>78</v>
      </c>
      <c r="AO3153" t="s">
        <v>5443</v>
      </c>
      <c r="AP3153" s="1">
        <v>45117.799305555556</v>
      </c>
      <c r="AQ3153" s="1">
        <v>45117.504861111112</v>
      </c>
    </row>
    <row r="3154" spans="1:43" x14ac:dyDescent="0.35">
      <c r="A3154" t="s">
        <v>20593</v>
      </c>
      <c r="B3154" t="s">
        <v>20594</v>
      </c>
      <c r="C3154" t="s">
        <v>775</v>
      </c>
      <c r="F3154">
        <f>1708-272-6746</f>
        <v>-5310</v>
      </c>
      <c r="H3154" t="s">
        <v>20593</v>
      </c>
      <c r="J3154" t="s">
        <v>6387</v>
      </c>
      <c r="N3154" t="s">
        <v>14739</v>
      </c>
      <c r="O3154">
        <v>60418</v>
      </c>
      <c r="P3154" t="s">
        <v>50</v>
      </c>
      <c r="U3154" s="1">
        <v>44312</v>
      </c>
      <c r="V3154" s="1">
        <v>44312</v>
      </c>
      <c r="AC3154" t="s">
        <v>53</v>
      </c>
      <c r="AD3154">
        <v>2969484892</v>
      </c>
      <c r="AE3154" s="1">
        <v>37756</v>
      </c>
      <c r="AG3154" t="s">
        <v>20595</v>
      </c>
      <c r="AH3154" t="s">
        <v>51</v>
      </c>
      <c r="AJ3154" t="s">
        <v>53</v>
      </c>
      <c r="AO3154" t="s">
        <v>8142</v>
      </c>
    </row>
    <row r="3155" spans="1:43" x14ac:dyDescent="0.35">
      <c r="A3155" t="s">
        <v>20596</v>
      </c>
      <c r="B3155" t="s">
        <v>20597</v>
      </c>
      <c r="C3155" t="s">
        <v>3118</v>
      </c>
      <c r="F3155">
        <v>13035799192</v>
      </c>
      <c r="H3155" t="s">
        <v>20596</v>
      </c>
      <c r="J3155" t="s">
        <v>16888</v>
      </c>
      <c r="N3155" t="s">
        <v>287</v>
      </c>
      <c r="O3155">
        <v>80439</v>
      </c>
      <c r="P3155" t="s">
        <v>50</v>
      </c>
      <c r="U3155" s="1">
        <v>44312</v>
      </c>
      <c r="V3155" s="1">
        <v>44312</v>
      </c>
      <c r="W3155" s="1">
        <v>44312.63958333333</v>
      </c>
      <c r="X3155" s="1">
        <v>44312.63958333333</v>
      </c>
      <c r="AC3155" t="s">
        <v>53</v>
      </c>
      <c r="AD3155">
        <v>2969475433</v>
      </c>
      <c r="AE3155" s="1">
        <v>37166.661111111112</v>
      </c>
      <c r="AF3155" t="s">
        <v>16889</v>
      </c>
      <c r="AG3155" t="s">
        <v>20598</v>
      </c>
      <c r="AH3155" t="s">
        <v>51</v>
      </c>
      <c r="AJ3155" t="s">
        <v>53</v>
      </c>
      <c r="AL3155" t="s">
        <v>78</v>
      </c>
      <c r="AO3155" t="s">
        <v>8142</v>
      </c>
    </row>
    <row r="3156" spans="1:43" x14ac:dyDescent="0.35">
      <c r="A3156" t="s">
        <v>20599</v>
      </c>
      <c r="B3156" t="s">
        <v>15238</v>
      </c>
      <c r="C3156" t="s">
        <v>12233</v>
      </c>
      <c r="F3156" t="s">
        <v>708</v>
      </c>
      <c r="H3156" t="s">
        <v>20600</v>
      </c>
      <c r="J3156" t="s">
        <v>710</v>
      </c>
      <c r="P3156" t="s">
        <v>50</v>
      </c>
      <c r="U3156" s="1">
        <v>44312</v>
      </c>
      <c r="V3156" s="1">
        <v>44312</v>
      </c>
      <c r="W3156" s="1">
        <v>44313.330555555556</v>
      </c>
      <c r="X3156" s="1">
        <v>44313.330555555556</v>
      </c>
      <c r="AC3156" t="s">
        <v>53</v>
      </c>
      <c r="AD3156">
        <v>2969477838</v>
      </c>
      <c r="AE3156" s="1">
        <v>37309</v>
      </c>
      <c r="AF3156" t="s">
        <v>711</v>
      </c>
      <c r="AG3156" t="s">
        <v>20601</v>
      </c>
      <c r="AH3156" t="s">
        <v>51</v>
      </c>
      <c r="AJ3156" t="s">
        <v>53</v>
      </c>
      <c r="AL3156" t="s">
        <v>78</v>
      </c>
      <c r="AO3156" t="s">
        <v>5443</v>
      </c>
      <c r="AP3156" s="1">
        <v>45476.626388888886</v>
      </c>
      <c r="AQ3156" s="1">
        <v>45476.627083333333</v>
      </c>
    </row>
    <row r="3157" spans="1:43" x14ac:dyDescent="0.35">
      <c r="A3157" t="s">
        <v>20602</v>
      </c>
      <c r="B3157" t="s">
        <v>955</v>
      </c>
      <c r="C3157" t="s">
        <v>5456</v>
      </c>
      <c r="F3157">
        <v>9703798286</v>
      </c>
      <c r="H3157" t="s">
        <v>20602</v>
      </c>
      <c r="J3157" t="s">
        <v>20603</v>
      </c>
      <c r="K3157" t="s">
        <v>20604</v>
      </c>
      <c r="M3157" t="s">
        <v>20605</v>
      </c>
      <c r="N3157" t="s">
        <v>65</v>
      </c>
      <c r="O3157">
        <v>81656</v>
      </c>
      <c r="P3157" t="s">
        <v>50</v>
      </c>
      <c r="U3157" s="1">
        <v>44312</v>
      </c>
      <c r="V3157" s="1">
        <v>44312</v>
      </c>
      <c r="W3157" s="1">
        <v>44312.44027777778</v>
      </c>
      <c r="X3157" s="1">
        <v>44312.44027777778</v>
      </c>
      <c r="AC3157" t="s">
        <v>51</v>
      </c>
      <c r="AD3157">
        <v>1000000001</v>
      </c>
      <c r="AE3157" s="1">
        <v>39973.351388888892</v>
      </c>
      <c r="AF3157" t="s">
        <v>3377</v>
      </c>
      <c r="AG3157" t="s">
        <v>20606</v>
      </c>
      <c r="AH3157" t="s">
        <v>51</v>
      </c>
      <c r="AJ3157" t="s">
        <v>53</v>
      </c>
      <c r="AL3157" t="s">
        <v>78</v>
      </c>
      <c r="AO3157" t="s">
        <v>5443</v>
      </c>
      <c r="AP3157" s="1">
        <v>44569.640972222223</v>
      </c>
      <c r="AQ3157" s="1">
        <v>44312.447222222225</v>
      </c>
    </row>
    <row r="3158" spans="1:43" x14ac:dyDescent="0.35">
      <c r="A3158" t="s">
        <v>20607</v>
      </c>
      <c r="B3158" t="s">
        <v>20608</v>
      </c>
      <c r="C3158" t="s">
        <v>11049</v>
      </c>
      <c r="F3158">
        <v>13038295218</v>
      </c>
      <c r="H3158" t="s">
        <v>20609</v>
      </c>
      <c r="J3158" t="s">
        <v>272</v>
      </c>
      <c r="N3158" t="s">
        <v>287</v>
      </c>
      <c r="O3158">
        <v>80401</v>
      </c>
      <c r="P3158" t="s">
        <v>50</v>
      </c>
      <c r="U3158" s="1">
        <v>44312</v>
      </c>
      <c r="V3158" s="1">
        <v>44312</v>
      </c>
      <c r="W3158" s="1">
        <v>44312.43472222222</v>
      </c>
      <c r="X3158" s="1">
        <v>44312.43472222222</v>
      </c>
      <c r="AC3158" t="s">
        <v>53</v>
      </c>
      <c r="AD3158">
        <v>2969474461</v>
      </c>
      <c r="AE3158" s="1">
        <v>37104.381944444445</v>
      </c>
      <c r="AF3158" t="s">
        <v>20610</v>
      </c>
      <c r="AG3158" t="s">
        <v>20611</v>
      </c>
      <c r="AH3158" t="s">
        <v>51</v>
      </c>
      <c r="AJ3158" t="s">
        <v>53</v>
      </c>
      <c r="AL3158" t="s">
        <v>78</v>
      </c>
      <c r="AO3158" t="s">
        <v>8142</v>
      </c>
    </row>
    <row r="3159" spans="1:43" x14ac:dyDescent="0.35">
      <c r="A3159" t="s">
        <v>20612</v>
      </c>
      <c r="B3159" t="s">
        <v>15452</v>
      </c>
      <c r="C3159" t="s">
        <v>7528</v>
      </c>
      <c r="F3159">
        <v>7203299836</v>
      </c>
      <c r="H3159" t="s">
        <v>20613</v>
      </c>
      <c r="I3159" t="s">
        <v>61</v>
      </c>
      <c r="J3159" t="s">
        <v>20614</v>
      </c>
      <c r="K3159" t="s">
        <v>20615</v>
      </c>
      <c r="M3159" t="s">
        <v>137</v>
      </c>
      <c r="N3159" t="s">
        <v>65</v>
      </c>
      <c r="O3159">
        <v>80229</v>
      </c>
      <c r="P3159" t="s">
        <v>50</v>
      </c>
      <c r="U3159" s="1">
        <v>44312.40902777778</v>
      </c>
      <c r="V3159" s="1">
        <v>44312.40902777778</v>
      </c>
      <c r="W3159" s="1">
        <v>44313.629166666666</v>
      </c>
      <c r="X3159" s="1">
        <v>44313.629166666666</v>
      </c>
      <c r="AC3159" t="s">
        <v>51</v>
      </c>
      <c r="AD3159">
        <v>1000000001</v>
      </c>
      <c r="AE3159" s="1">
        <v>39973.351388888892</v>
      </c>
      <c r="AF3159" t="s">
        <v>3377</v>
      </c>
      <c r="AG3159" t="s">
        <v>20616</v>
      </c>
      <c r="AH3159" t="s">
        <v>53</v>
      </c>
      <c r="AJ3159" t="s">
        <v>53</v>
      </c>
      <c r="AK3159" t="s">
        <v>7761</v>
      </c>
      <c r="AL3159" t="s">
        <v>78</v>
      </c>
      <c r="AO3159" t="s">
        <v>54</v>
      </c>
      <c r="AP3159" s="1">
        <v>45476.730555555558</v>
      </c>
    </row>
    <row r="3160" spans="1:43" x14ac:dyDescent="0.35">
      <c r="A3160" t="s">
        <v>20617</v>
      </c>
      <c r="B3160" t="s">
        <v>20618</v>
      </c>
      <c r="C3160" t="s">
        <v>16905</v>
      </c>
      <c r="F3160" t="s">
        <v>20619</v>
      </c>
      <c r="H3160" t="s">
        <v>20617</v>
      </c>
      <c r="J3160" t="s">
        <v>7275</v>
      </c>
      <c r="P3160" t="s">
        <v>50</v>
      </c>
      <c r="U3160" s="1">
        <v>44313</v>
      </c>
      <c r="V3160" s="1">
        <v>44313</v>
      </c>
      <c r="W3160" s="1">
        <v>44313.782638888886</v>
      </c>
      <c r="X3160" s="1">
        <v>44313.782638888886</v>
      </c>
      <c r="AC3160" t="s">
        <v>53</v>
      </c>
      <c r="AD3160">
        <v>2969560519</v>
      </c>
      <c r="AE3160" s="1">
        <v>40618.693749999999</v>
      </c>
      <c r="AF3160" t="s">
        <v>20451</v>
      </c>
      <c r="AG3160" t="s">
        <v>20620</v>
      </c>
      <c r="AH3160" t="s">
        <v>51</v>
      </c>
      <c r="AJ3160" t="s">
        <v>53</v>
      </c>
      <c r="AL3160" t="s">
        <v>78</v>
      </c>
      <c r="AO3160" t="s">
        <v>8142</v>
      </c>
    </row>
    <row r="3161" spans="1:43" x14ac:dyDescent="0.35">
      <c r="A3161" t="s">
        <v>20621</v>
      </c>
      <c r="B3161" t="s">
        <v>15243</v>
      </c>
      <c r="C3161" t="s">
        <v>3418</v>
      </c>
      <c r="H3161" t="s">
        <v>20622</v>
      </c>
      <c r="J3161" t="s">
        <v>1919</v>
      </c>
      <c r="P3161" t="s">
        <v>50</v>
      </c>
      <c r="U3161" s="1">
        <v>44313</v>
      </c>
      <c r="V3161" s="1">
        <v>44313</v>
      </c>
      <c r="W3161" s="1">
        <v>44313.54583333333</v>
      </c>
      <c r="X3161" s="1">
        <v>44313.54583333333</v>
      </c>
      <c r="AC3161" t="s">
        <v>53</v>
      </c>
      <c r="AD3161">
        <v>2969477838</v>
      </c>
      <c r="AE3161" s="1">
        <v>37309</v>
      </c>
      <c r="AF3161" t="s">
        <v>1921</v>
      </c>
      <c r="AG3161" t="s">
        <v>20623</v>
      </c>
      <c r="AH3161" t="s">
        <v>51</v>
      </c>
      <c r="AJ3161" t="s">
        <v>53</v>
      </c>
      <c r="AL3161" t="s">
        <v>68</v>
      </c>
      <c r="AO3161" t="s">
        <v>5443</v>
      </c>
      <c r="AP3161" s="1">
        <v>45467.532638888886</v>
      </c>
      <c r="AQ3161" s="1">
        <v>45460.384027777778</v>
      </c>
    </row>
    <row r="3162" spans="1:43" x14ac:dyDescent="0.35">
      <c r="A3162" t="s">
        <v>20624</v>
      </c>
      <c r="B3162" t="s">
        <v>20625</v>
      </c>
      <c r="C3162" t="s">
        <v>20626</v>
      </c>
      <c r="F3162" t="s">
        <v>20627</v>
      </c>
      <c r="H3162" t="s">
        <v>20624</v>
      </c>
      <c r="J3162" t="s">
        <v>272</v>
      </c>
      <c r="P3162" t="s">
        <v>50</v>
      </c>
      <c r="U3162" s="1">
        <v>44313</v>
      </c>
      <c r="V3162" s="1">
        <v>44313</v>
      </c>
      <c r="AC3162" t="s">
        <v>53</v>
      </c>
      <c r="AD3162">
        <v>2969474461</v>
      </c>
      <c r="AE3162" s="1">
        <v>37104.381944444445</v>
      </c>
      <c r="AG3162" t="s">
        <v>20628</v>
      </c>
      <c r="AH3162" t="s">
        <v>51</v>
      </c>
      <c r="AJ3162" t="s">
        <v>53</v>
      </c>
      <c r="AO3162" t="s">
        <v>8142</v>
      </c>
    </row>
    <row r="3163" spans="1:43" x14ac:dyDescent="0.35">
      <c r="A3163" t="s">
        <v>20629</v>
      </c>
      <c r="B3163" t="s">
        <v>20630</v>
      </c>
      <c r="C3163" t="s">
        <v>894</v>
      </c>
      <c r="F3163" t="s">
        <v>20631</v>
      </c>
      <c r="H3163" t="s">
        <v>20632</v>
      </c>
      <c r="J3163" t="s">
        <v>20633</v>
      </c>
      <c r="K3163" t="s">
        <v>20634</v>
      </c>
      <c r="M3163" t="s">
        <v>20635</v>
      </c>
      <c r="N3163" t="s">
        <v>4438</v>
      </c>
      <c r="O3163">
        <v>91335</v>
      </c>
      <c r="P3163" t="s">
        <v>50</v>
      </c>
      <c r="U3163" s="1">
        <v>44313</v>
      </c>
      <c r="V3163" s="1">
        <v>44313</v>
      </c>
      <c r="W3163" s="1">
        <v>44313.448611111111</v>
      </c>
      <c r="X3163" s="1">
        <v>44313.448611111111</v>
      </c>
      <c r="AC3163" t="s">
        <v>53</v>
      </c>
      <c r="AD3163">
        <v>1000000001</v>
      </c>
      <c r="AE3163" s="1">
        <v>39973.351388888892</v>
      </c>
      <c r="AF3163" t="s">
        <v>3377</v>
      </c>
      <c r="AG3163" t="s">
        <v>20636</v>
      </c>
      <c r="AH3163" t="s">
        <v>51</v>
      </c>
      <c r="AJ3163" t="s">
        <v>53</v>
      </c>
      <c r="AL3163" t="s">
        <v>78</v>
      </c>
      <c r="AO3163" t="s">
        <v>5443</v>
      </c>
      <c r="AP3163" s="1">
        <v>45335.44027777778</v>
      </c>
      <c r="AQ3163" s="1">
        <v>44313.459027777775</v>
      </c>
    </row>
    <row r="3164" spans="1:43" x14ac:dyDescent="0.35">
      <c r="A3164" t="s">
        <v>20637</v>
      </c>
      <c r="B3164" t="s">
        <v>20638</v>
      </c>
      <c r="C3164" t="s">
        <v>2923</v>
      </c>
      <c r="F3164" t="s">
        <v>20639</v>
      </c>
      <c r="H3164" t="s">
        <v>20640</v>
      </c>
      <c r="I3164" t="s">
        <v>169</v>
      </c>
      <c r="J3164" t="s">
        <v>5844</v>
      </c>
      <c r="K3164" t="s">
        <v>20641</v>
      </c>
      <c r="M3164" t="s">
        <v>7031</v>
      </c>
      <c r="N3164" t="s">
        <v>287</v>
      </c>
      <c r="O3164">
        <v>80813</v>
      </c>
      <c r="P3164" t="s">
        <v>50</v>
      </c>
      <c r="U3164" s="1">
        <v>44313.23541666667</v>
      </c>
      <c r="V3164" s="1">
        <v>44313.23541666667</v>
      </c>
      <c r="W3164" s="1">
        <v>44314.438194444447</v>
      </c>
      <c r="X3164" s="1">
        <v>44314.438194444447</v>
      </c>
      <c r="AC3164" t="s">
        <v>53</v>
      </c>
      <c r="AD3164">
        <v>2969475403</v>
      </c>
      <c r="AE3164" s="1">
        <v>37166.661111111112</v>
      </c>
      <c r="AF3164" t="s">
        <v>5846</v>
      </c>
      <c r="AG3164" t="s">
        <v>20642</v>
      </c>
      <c r="AH3164" t="s">
        <v>53</v>
      </c>
      <c r="AJ3164" t="s">
        <v>53</v>
      </c>
      <c r="AK3164" t="s">
        <v>2497</v>
      </c>
      <c r="AL3164" t="s">
        <v>78</v>
      </c>
      <c r="AO3164" t="s">
        <v>54</v>
      </c>
    </row>
    <row r="3165" spans="1:43" x14ac:dyDescent="0.35">
      <c r="A3165" t="s">
        <v>20643</v>
      </c>
      <c r="B3165" t="s">
        <v>8453</v>
      </c>
      <c r="C3165" t="s">
        <v>1608</v>
      </c>
      <c r="F3165">
        <v>14326409228</v>
      </c>
      <c r="H3165" t="s">
        <v>20643</v>
      </c>
      <c r="I3165" t="s">
        <v>200</v>
      </c>
      <c r="J3165" t="s">
        <v>20644</v>
      </c>
      <c r="K3165" t="s">
        <v>20645</v>
      </c>
      <c r="L3165" t="s">
        <v>20646</v>
      </c>
      <c r="M3165" t="s">
        <v>20647</v>
      </c>
      <c r="N3165" t="s">
        <v>637</v>
      </c>
      <c r="O3165">
        <v>79758</v>
      </c>
      <c r="P3165" t="s">
        <v>50</v>
      </c>
      <c r="U3165" s="1">
        <v>44313.59097222222</v>
      </c>
      <c r="V3165" s="1">
        <v>44313.59097222222</v>
      </c>
      <c r="W3165" s="1">
        <v>44313.593055555553</v>
      </c>
      <c r="X3165" s="1">
        <v>44313.593055555553</v>
      </c>
      <c r="AC3165" t="s">
        <v>53</v>
      </c>
      <c r="AD3165">
        <v>2969904252</v>
      </c>
      <c r="AE3165" s="1">
        <v>43691.62777777778</v>
      </c>
      <c r="AF3165" t="s">
        <v>20648</v>
      </c>
      <c r="AG3165" t="s">
        <v>20649</v>
      </c>
      <c r="AH3165" t="s">
        <v>53</v>
      </c>
      <c r="AJ3165" t="s">
        <v>53</v>
      </c>
      <c r="AK3165" t="s">
        <v>8166</v>
      </c>
      <c r="AL3165" t="s">
        <v>78</v>
      </c>
      <c r="AO3165" t="s">
        <v>54</v>
      </c>
      <c r="AP3165" s="1">
        <v>45343.611805555556</v>
      </c>
      <c r="AQ3165" s="1">
        <v>44337.40347222222</v>
      </c>
    </row>
    <row r="3166" spans="1:43" x14ac:dyDescent="0.35">
      <c r="A3166" t="s">
        <v>20650</v>
      </c>
      <c r="B3166" t="s">
        <v>12877</v>
      </c>
      <c r="C3166" t="s">
        <v>6957</v>
      </c>
      <c r="H3166" t="s">
        <v>20650</v>
      </c>
      <c r="J3166" t="s">
        <v>6642</v>
      </c>
      <c r="K3166" t="s">
        <v>6643</v>
      </c>
      <c r="M3166" t="s">
        <v>6644</v>
      </c>
      <c r="N3166" t="s">
        <v>6645</v>
      </c>
      <c r="O3166">
        <v>95827</v>
      </c>
      <c r="P3166" t="s">
        <v>50</v>
      </c>
      <c r="U3166" s="1">
        <v>44314</v>
      </c>
      <c r="V3166" s="1">
        <v>44314</v>
      </c>
      <c r="W3166" s="1">
        <v>44314.369444444441</v>
      </c>
      <c r="X3166" s="1">
        <v>44314.369444444441</v>
      </c>
      <c r="AC3166" t="s">
        <v>53</v>
      </c>
      <c r="AD3166">
        <v>2969476247</v>
      </c>
      <c r="AE3166" s="1">
        <v>37207</v>
      </c>
      <c r="AF3166" t="s">
        <v>6646</v>
      </c>
      <c r="AG3166" t="s">
        <v>20651</v>
      </c>
      <c r="AH3166" t="s">
        <v>51</v>
      </c>
      <c r="AJ3166" t="s">
        <v>53</v>
      </c>
      <c r="AL3166" t="s">
        <v>78</v>
      </c>
      <c r="AO3166" t="s">
        <v>5443</v>
      </c>
      <c r="AP3166" s="1">
        <v>45447.677777777775</v>
      </c>
      <c r="AQ3166" s="1">
        <v>44974.511111111111</v>
      </c>
    </row>
    <row r="3167" spans="1:43" x14ac:dyDescent="0.35">
      <c r="A3167" t="s">
        <v>20652</v>
      </c>
      <c r="B3167" t="s">
        <v>20653</v>
      </c>
      <c r="C3167" t="s">
        <v>20654</v>
      </c>
      <c r="F3167" t="s">
        <v>20655</v>
      </c>
      <c r="H3167" t="s">
        <v>20656</v>
      </c>
      <c r="I3167" t="s">
        <v>464</v>
      </c>
      <c r="J3167" t="s">
        <v>465</v>
      </c>
      <c r="K3167" t="s">
        <v>20657</v>
      </c>
      <c r="M3167" t="s">
        <v>20658</v>
      </c>
      <c r="N3167" t="s">
        <v>4438</v>
      </c>
      <c r="O3167">
        <v>95012</v>
      </c>
      <c r="P3167" t="s">
        <v>50</v>
      </c>
      <c r="U3167" s="1">
        <v>44314</v>
      </c>
      <c r="V3167" s="1">
        <v>44314</v>
      </c>
      <c r="AC3167" t="s">
        <v>53</v>
      </c>
      <c r="AD3167">
        <v>2969543968</v>
      </c>
      <c r="AE3167" s="1">
        <v>40032.470138888886</v>
      </c>
      <c r="AG3167" t="s">
        <v>20659</v>
      </c>
      <c r="AH3167" t="s">
        <v>51</v>
      </c>
      <c r="AJ3167" t="s">
        <v>53</v>
      </c>
      <c r="AO3167" t="s">
        <v>8142</v>
      </c>
    </row>
    <row r="3168" spans="1:43" x14ac:dyDescent="0.35">
      <c r="A3168" t="s">
        <v>20660</v>
      </c>
      <c r="B3168" t="s">
        <v>20661</v>
      </c>
      <c r="C3168" t="s">
        <v>530</v>
      </c>
      <c r="F3168" t="s">
        <v>20662</v>
      </c>
      <c r="H3168" t="s">
        <v>20663</v>
      </c>
      <c r="I3168" t="s">
        <v>464</v>
      </c>
      <c r="J3168" t="s">
        <v>465</v>
      </c>
      <c r="K3168" t="s">
        <v>2782</v>
      </c>
      <c r="M3168" t="s">
        <v>2783</v>
      </c>
      <c r="N3168" t="s">
        <v>264</v>
      </c>
      <c r="O3168">
        <v>77002</v>
      </c>
      <c r="P3168" t="s">
        <v>50</v>
      </c>
      <c r="U3168" s="1">
        <v>44314</v>
      </c>
      <c r="V3168" s="1">
        <v>44314</v>
      </c>
      <c r="AC3168" t="s">
        <v>53</v>
      </c>
      <c r="AD3168">
        <v>2969543968</v>
      </c>
      <c r="AE3168" s="1">
        <v>40032.470138888886</v>
      </c>
      <c r="AG3168" t="s">
        <v>20664</v>
      </c>
      <c r="AH3168" t="s">
        <v>51</v>
      </c>
      <c r="AJ3168" t="s">
        <v>53</v>
      </c>
      <c r="AO3168" t="s">
        <v>8142</v>
      </c>
    </row>
    <row r="3169" spans="1:43" x14ac:dyDescent="0.35">
      <c r="A3169" t="s">
        <v>20665</v>
      </c>
      <c r="B3169" t="s">
        <v>20666</v>
      </c>
      <c r="C3169" t="s">
        <v>622</v>
      </c>
      <c r="H3169" t="s">
        <v>20667</v>
      </c>
      <c r="I3169" t="s">
        <v>61</v>
      </c>
      <c r="J3169" t="s">
        <v>7043</v>
      </c>
      <c r="P3169" t="s">
        <v>50</v>
      </c>
      <c r="U3169" s="1">
        <v>44314.454861111109</v>
      </c>
      <c r="V3169" s="1">
        <v>44314.454861111109</v>
      </c>
      <c r="W3169" s="1">
        <v>44314.457638888889</v>
      </c>
      <c r="X3169" s="1">
        <v>44314.457638888889</v>
      </c>
      <c r="AC3169" t="s">
        <v>53</v>
      </c>
      <c r="AD3169">
        <v>2969475309</v>
      </c>
      <c r="AE3169" s="1">
        <v>37159</v>
      </c>
      <c r="AF3169" t="s">
        <v>7044</v>
      </c>
      <c r="AG3169" t="s">
        <v>20668</v>
      </c>
      <c r="AH3169" t="s">
        <v>53</v>
      </c>
      <c r="AJ3169" t="s">
        <v>53</v>
      </c>
      <c r="AK3169" t="s">
        <v>7761</v>
      </c>
      <c r="AL3169" t="s">
        <v>78</v>
      </c>
      <c r="AO3169" t="s">
        <v>54</v>
      </c>
      <c r="AP3169" s="1">
        <v>45327.469444444447</v>
      </c>
      <c r="AQ3169" s="1">
        <v>45321.738888888889</v>
      </c>
    </row>
    <row r="3170" spans="1:43" x14ac:dyDescent="0.35">
      <c r="A3170" t="s">
        <v>20669</v>
      </c>
      <c r="B3170" t="s">
        <v>11366</v>
      </c>
      <c r="C3170" t="s">
        <v>888</v>
      </c>
      <c r="F3170">
        <v>16127513160</v>
      </c>
      <c r="H3170" t="s">
        <v>11368</v>
      </c>
      <c r="J3170" t="s">
        <v>1673</v>
      </c>
      <c r="N3170" t="s">
        <v>15037</v>
      </c>
      <c r="O3170">
        <v>55068</v>
      </c>
      <c r="P3170" t="s">
        <v>50</v>
      </c>
      <c r="U3170" s="1">
        <v>44315</v>
      </c>
      <c r="V3170" s="1">
        <v>44315</v>
      </c>
      <c r="W3170" s="1">
        <v>44621.375</v>
      </c>
      <c r="X3170" s="1">
        <v>44621.375</v>
      </c>
      <c r="AC3170" t="s">
        <v>53</v>
      </c>
      <c r="AD3170">
        <v>2969473349</v>
      </c>
      <c r="AE3170" s="1">
        <v>37012.460416666669</v>
      </c>
      <c r="AF3170" t="s">
        <v>20670</v>
      </c>
      <c r="AG3170" t="s">
        <v>20671</v>
      </c>
      <c r="AH3170" t="s">
        <v>51</v>
      </c>
      <c r="AJ3170" t="s">
        <v>53</v>
      </c>
      <c r="AL3170" t="s">
        <v>78</v>
      </c>
      <c r="AO3170" t="s">
        <v>8142</v>
      </c>
      <c r="AP3170" s="1">
        <v>45453.46875</v>
      </c>
      <c r="AQ3170" s="1">
        <v>45442.724305555559</v>
      </c>
    </row>
    <row r="3171" spans="1:43" x14ac:dyDescent="0.35">
      <c r="A3171" t="s">
        <v>20672</v>
      </c>
      <c r="B3171" t="s">
        <v>14920</v>
      </c>
      <c r="C3171" t="s">
        <v>5662</v>
      </c>
      <c r="F3171">
        <v>5560705660</v>
      </c>
      <c r="H3171" t="s">
        <v>20673</v>
      </c>
      <c r="J3171" t="s">
        <v>491</v>
      </c>
      <c r="K3171" t="s">
        <v>20674</v>
      </c>
      <c r="M3171" t="s">
        <v>20675</v>
      </c>
      <c r="N3171" t="s">
        <v>20676</v>
      </c>
      <c r="O3171">
        <v>11700</v>
      </c>
      <c r="P3171" t="s">
        <v>5151</v>
      </c>
      <c r="U3171" s="1">
        <v>44315</v>
      </c>
      <c r="V3171" s="1">
        <v>44315</v>
      </c>
      <c r="W3171" s="1">
        <v>44413.606249999997</v>
      </c>
      <c r="X3171" s="1">
        <v>44413.606249999997</v>
      </c>
      <c r="AC3171" t="s">
        <v>53</v>
      </c>
      <c r="AD3171">
        <v>2969472760</v>
      </c>
      <c r="AE3171" s="1">
        <v>36916.71597222222</v>
      </c>
      <c r="AF3171" t="s">
        <v>900</v>
      </c>
      <c r="AG3171" t="s">
        <v>20677</v>
      </c>
      <c r="AH3171" t="s">
        <v>51</v>
      </c>
      <c r="AJ3171" t="s">
        <v>53</v>
      </c>
      <c r="AL3171" t="s">
        <v>78</v>
      </c>
      <c r="AO3171" t="s">
        <v>8142</v>
      </c>
    </row>
    <row r="3172" spans="1:43" x14ac:dyDescent="0.35">
      <c r="A3172" t="s">
        <v>20678</v>
      </c>
      <c r="B3172" t="s">
        <v>20679</v>
      </c>
      <c r="C3172" t="s">
        <v>2779</v>
      </c>
      <c r="F3172">
        <v>7192374328</v>
      </c>
      <c r="H3172" t="s">
        <v>20680</v>
      </c>
      <c r="J3172" t="s">
        <v>20681</v>
      </c>
      <c r="K3172" t="s">
        <v>20682</v>
      </c>
      <c r="M3172" t="s">
        <v>159</v>
      </c>
      <c r="N3172" t="s">
        <v>213</v>
      </c>
      <c r="O3172">
        <v>80919</v>
      </c>
      <c r="P3172" t="s">
        <v>50</v>
      </c>
      <c r="U3172" s="1">
        <v>44315</v>
      </c>
      <c r="V3172" s="1">
        <v>44315</v>
      </c>
      <c r="W3172" s="1">
        <v>44315.519444444442</v>
      </c>
      <c r="X3172" s="1">
        <v>44315.519444444442</v>
      </c>
      <c r="AC3172" t="s">
        <v>53</v>
      </c>
      <c r="AD3172">
        <v>2970064730</v>
      </c>
      <c r="AE3172" s="1">
        <v>44323.356249999997</v>
      </c>
      <c r="AF3172" t="s">
        <v>20683</v>
      </c>
      <c r="AG3172" t="s">
        <v>20684</v>
      </c>
      <c r="AH3172" t="s">
        <v>51</v>
      </c>
      <c r="AJ3172" t="s">
        <v>53</v>
      </c>
      <c r="AL3172" t="s">
        <v>78</v>
      </c>
      <c r="AO3172" t="s">
        <v>5443</v>
      </c>
      <c r="AP3172" s="1">
        <v>45415.377083333333</v>
      </c>
      <c r="AQ3172" s="1">
        <v>45406.686111111114</v>
      </c>
    </row>
    <row r="3173" spans="1:43" x14ac:dyDescent="0.35">
      <c r="A3173" t="s">
        <v>20685</v>
      </c>
      <c r="B3173" t="s">
        <v>20686</v>
      </c>
      <c r="C3173" t="s">
        <v>20687</v>
      </c>
      <c r="F3173">
        <f>1303-261-5197</f>
        <v>-4155</v>
      </c>
      <c r="H3173" t="s">
        <v>20688</v>
      </c>
      <c r="J3173" t="s">
        <v>20689</v>
      </c>
      <c r="N3173" t="s">
        <v>287</v>
      </c>
      <c r="O3173">
        <v>80010</v>
      </c>
      <c r="P3173" t="s">
        <v>50</v>
      </c>
      <c r="U3173" s="1">
        <v>44315</v>
      </c>
      <c r="V3173" s="1">
        <v>44315</v>
      </c>
      <c r="W3173" s="1">
        <v>44315.624305555553</v>
      </c>
      <c r="X3173" s="1">
        <v>44315.624305555553</v>
      </c>
      <c r="AC3173" t="s">
        <v>53</v>
      </c>
      <c r="AD3173">
        <v>2969812998</v>
      </c>
      <c r="AE3173" s="1">
        <v>43271.724999999999</v>
      </c>
      <c r="AF3173" t="s">
        <v>20690</v>
      </c>
      <c r="AG3173" t="s">
        <v>20691</v>
      </c>
      <c r="AH3173" t="s">
        <v>51</v>
      </c>
      <c r="AJ3173" t="s">
        <v>53</v>
      </c>
      <c r="AL3173" t="s">
        <v>78</v>
      </c>
      <c r="AO3173" t="s">
        <v>8142</v>
      </c>
      <c r="AP3173" s="1">
        <v>44987.01458333333</v>
      </c>
    </row>
    <row r="3174" spans="1:43" x14ac:dyDescent="0.35">
      <c r="A3174" t="s">
        <v>20692</v>
      </c>
      <c r="B3174" t="s">
        <v>20693</v>
      </c>
      <c r="C3174" t="s">
        <v>20694</v>
      </c>
      <c r="F3174" t="s">
        <v>20695</v>
      </c>
      <c r="H3174" t="s">
        <v>20696</v>
      </c>
      <c r="J3174" t="s">
        <v>2028</v>
      </c>
      <c r="K3174" t="s">
        <v>20697</v>
      </c>
      <c r="M3174" t="s">
        <v>20698</v>
      </c>
      <c r="N3174" t="s">
        <v>798</v>
      </c>
      <c r="O3174" t="s">
        <v>20699</v>
      </c>
      <c r="P3174" t="s">
        <v>50</v>
      </c>
      <c r="U3174" s="1">
        <v>44315</v>
      </c>
      <c r="V3174" s="1">
        <v>44315</v>
      </c>
      <c r="AC3174" t="s">
        <v>53</v>
      </c>
      <c r="AD3174">
        <v>2969532847</v>
      </c>
      <c r="AE3174" s="1">
        <v>39580.404166666667</v>
      </c>
      <c r="AG3174" t="s">
        <v>20700</v>
      </c>
      <c r="AH3174" t="s">
        <v>51</v>
      </c>
      <c r="AJ3174" t="s">
        <v>53</v>
      </c>
      <c r="AO3174" t="s">
        <v>8142</v>
      </c>
    </row>
    <row r="3175" spans="1:43" x14ac:dyDescent="0.35">
      <c r="A3175" t="s">
        <v>20701</v>
      </c>
      <c r="B3175">
        <v>10</v>
      </c>
      <c r="C3175" t="s">
        <v>20702</v>
      </c>
      <c r="F3175" t="s">
        <v>9602</v>
      </c>
      <c r="H3175" t="s">
        <v>9603</v>
      </c>
      <c r="I3175" t="s">
        <v>101</v>
      </c>
      <c r="J3175" t="s">
        <v>2728</v>
      </c>
      <c r="K3175">
        <v>1</v>
      </c>
      <c r="M3175" t="s">
        <v>20703</v>
      </c>
      <c r="N3175" t="s">
        <v>326</v>
      </c>
      <c r="O3175">
        <v>80612</v>
      </c>
      <c r="P3175" t="s">
        <v>50</v>
      </c>
      <c r="U3175" s="1">
        <v>44315.616666666669</v>
      </c>
      <c r="V3175" s="1">
        <v>44315.616666666669</v>
      </c>
      <c r="W3175" s="1">
        <v>44315.619444444441</v>
      </c>
      <c r="X3175" s="1">
        <v>44315.619444444441</v>
      </c>
      <c r="AC3175" t="s">
        <v>53</v>
      </c>
      <c r="AD3175">
        <v>2969581629</v>
      </c>
      <c r="AE3175" s="1">
        <v>41218.44027777778</v>
      </c>
      <c r="AF3175" t="s">
        <v>2730</v>
      </c>
      <c r="AG3175" t="s">
        <v>20704</v>
      </c>
      <c r="AH3175" t="s">
        <v>53</v>
      </c>
      <c r="AJ3175" t="s">
        <v>53</v>
      </c>
      <c r="AK3175" t="s">
        <v>7790</v>
      </c>
      <c r="AL3175" t="s">
        <v>78</v>
      </c>
      <c r="AO3175" t="s">
        <v>54</v>
      </c>
      <c r="AP3175" s="1">
        <v>45475.595138888886</v>
      </c>
      <c r="AQ3175" s="1">
        <v>45475.59652777778</v>
      </c>
    </row>
    <row r="3176" spans="1:43" x14ac:dyDescent="0.35">
      <c r="A3176" t="s">
        <v>20705</v>
      </c>
      <c r="B3176" t="s">
        <v>20705</v>
      </c>
      <c r="C3176" t="s">
        <v>20705</v>
      </c>
      <c r="F3176" t="s">
        <v>9602</v>
      </c>
      <c r="H3176" t="s">
        <v>9603</v>
      </c>
      <c r="I3176" t="s">
        <v>101</v>
      </c>
      <c r="J3176" t="s">
        <v>2728</v>
      </c>
      <c r="K3176" t="s">
        <v>9604</v>
      </c>
      <c r="M3176" t="s">
        <v>8958</v>
      </c>
      <c r="N3176" t="s">
        <v>213</v>
      </c>
      <c r="O3176">
        <v>80504</v>
      </c>
      <c r="P3176" t="s">
        <v>50</v>
      </c>
      <c r="U3176" s="1">
        <v>44315.651388888888</v>
      </c>
      <c r="V3176" s="1">
        <v>44315.651388888888</v>
      </c>
      <c r="W3176" s="1">
        <v>44315.659722222219</v>
      </c>
      <c r="X3176" s="1">
        <v>44315.659722222219</v>
      </c>
      <c r="AC3176" t="s">
        <v>53</v>
      </c>
      <c r="AD3176">
        <v>2969581629</v>
      </c>
      <c r="AE3176" s="1">
        <v>41218.44027777778</v>
      </c>
      <c r="AF3176" t="s">
        <v>2730</v>
      </c>
      <c r="AG3176" t="s">
        <v>20706</v>
      </c>
      <c r="AH3176" t="s">
        <v>53</v>
      </c>
      <c r="AJ3176" t="s">
        <v>53</v>
      </c>
      <c r="AK3176" t="s">
        <v>8166</v>
      </c>
      <c r="AL3176" t="s">
        <v>78</v>
      </c>
      <c r="AO3176" t="s">
        <v>54</v>
      </c>
      <c r="AP3176" s="1">
        <v>45475.535416666666</v>
      </c>
      <c r="AQ3176" s="1">
        <v>45475.484722222223</v>
      </c>
    </row>
    <row r="3177" spans="1:43" x14ac:dyDescent="0.35">
      <c r="A3177" t="s">
        <v>20707</v>
      </c>
      <c r="B3177" t="s">
        <v>5954</v>
      </c>
      <c r="C3177" t="s">
        <v>2923</v>
      </c>
      <c r="F3177" t="s">
        <v>20708</v>
      </c>
      <c r="H3177" t="s">
        <v>20707</v>
      </c>
      <c r="J3177" t="s">
        <v>5217</v>
      </c>
      <c r="K3177" t="s">
        <v>12562</v>
      </c>
      <c r="M3177" t="s">
        <v>12457</v>
      </c>
      <c r="N3177" t="s">
        <v>5277</v>
      </c>
      <c r="O3177">
        <v>82901</v>
      </c>
      <c r="P3177" t="s">
        <v>50</v>
      </c>
      <c r="U3177" s="1">
        <v>44316</v>
      </c>
      <c r="V3177" s="1">
        <v>44316</v>
      </c>
      <c r="W3177" s="1">
        <v>44320.575694444444</v>
      </c>
      <c r="X3177" s="1">
        <v>44320.575694444444</v>
      </c>
      <c r="AC3177" t="s">
        <v>51</v>
      </c>
      <c r="AD3177">
        <v>2969475162</v>
      </c>
      <c r="AE3177" s="1">
        <v>37147</v>
      </c>
      <c r="AF3177" t="s">
        <v>5221</v>
      </c>
      <c r="AG3177" t="s">
        <v>20709</v>
      </c>
      <c r="AH3177" t="s">
        <v>51</v>
      </c>
      <c r="AJ3177" t="s">
        <v>53</v>
      </c>
      <c r="AL3177" t="s">
        <v>78</v>
      </c>
      <c r="AO3177" t="s">
        <v>5443</v>
      </c>
      <c r="AP3177" s="1">
        <v>44321.379166666666</v>
      </c>
    </row>
    <row r="3178" spans="1:43" x14ac:dyDescent="0.35">
      <c r="A3178" t="s">
        <v>20710</v>
      </c>
      <c r="B3178" t="s">
        <v>20711</v>
      </c>
      <c r="C3178" t="s">
        <v>20712</v>
      </c>
      <c r="F3178" t="s">
        <v>20713</v>
      </c>
      <c r="H3178" t="s">
        <v>20710</v>
      </c>
      <c r="J3178" t="s">
        <v>20714</v>
      </c>
      <c r="P3178" t="s">
        <v>50</v>
      </c>
      <c r="U3178" s="1">
        <v>44316</v>
      </c>
      <c r="V3178" s="1">
        <v>44316</v>
      </c>
      <c r="W3178" s="1">
        <v>44316.859722222223</v>
      </c>
      <c r="X3178" s="1">
        <v>44316.859722222223</v>
      </c>
      <c r="AC3178" t="s">
        <v>53</v>
      </c>
      <c r="AD3178">
        <v>2970063819</v>
      </c>
      <c r="AE3178" s="1">
        <v>44320.420138888891</v>
      </c>
      <c r="AF3178" t="s">
        <v>20715</v>
      </c>
      <c r="AG3178" t="s">
        <v>20716</v>
      </c>
      <c r="AH3178" t="s">
        <v>51</v>
      </c>
      <c r="AJ3178" t="s">
        <v>53</v>
      </c>
      <c r="AL3178" t="s">
        <v>78</v>
      </c>
      <c r="AO3178" t="s">
        <v>8142</v>
      </c>
    </row>
    <row r="3179" spans="1:43" x14ac:dyDescent="0.35">
      <c r="A3179" t="s">
        <v>20717</v>
      </c>
      <c r="B3179" t="s">
        <v>20718</v>
      </c>
      <c r="C3179" t="s">
        <v>4942</v>
      </c>
      <c r="F3179" t="s">
        <v>20719</v>
      </c>
      <c r="H3179" t="s">
        <v>20720</v>
      </c>
      <c r="I3179" t="s">
        <v>200</v>
      </c>
      <c r="J3179" t="s">
        <v>20721</v>
      </c>
      <c r="K3179" t="s">
        <v>20722</v>
      </c>
      <c r="M3179" t="s">
        <v>20723</v>
      </c>
      <c r="N3179" t="s">
        <v>253</v>
      </c>
      <c r="O3179">
        <v>88264</v>
      </c>
      <c r="P3179" t="s">
        <v>50</v>
      </c>
      <c r="U3179" s="1">
        <v>44316.709722222222</v>
      </c>
      <c r="V3179" s="1">
        <v>44316.709722222222</v>
      </c>
      <c r="W3179" s="1">
        <v>44319.393055555556</v>
      </c>
      <c r="X3179" s="1">
        <v>44319.393055555556</v>
      </c>
      <c r="AC3179" t="s">
        <v>51</v>
      </c>
      <c r="AD3179">
        <v>2969954072</v>
      </c>
      <c r="AE3179" s="1">
        <v>43894.399305555555</v>
      </c>
      <c r="AF3179" t="s">
        <v>20724</v>
      </c>
      <c r="AG3179" t="s">
        <v>20725</v>
      </c>
      <c r="AH3179" t="s">
        <v>53</v>
      </c>
      <c r="AJ3179" t="s">
        <v>53</v>
      </c>
      <c r="AK3179" t="s">
        <v>7761</v>
      </c>
      <c r="AL3179" t="s">
        <v>78</v>
      </c>
      <c r="AO3179" t="s">
        <v>54</v>
      </c>
      <c r="AP3179" s="1">
        <v>44607.463194444441</v>
      </c>
    </row>
    <row r="3180" spans="1:43" x14ac:dyDescent="0.35">
      <c r="A3180" t="s">
        <v>20726</v>
      </c>
      <c r="B3180" t="s">
        <v>20727</v>
      </c>
      <c r="C3180" t="s">
        <v>20728</v>
      </c>
      <c r="F3180" t="s">
        <v>20729</v>
      </c>
      <c r="H3180" t="s">
        <v>20730</v>
      </c>
      <c r="J3180" t="s">
        <v>20535</v>
      </c>
      <c r="K3180" t="s">
        <v>20731</v>
      </c>
      <c r="M3180" t="s">
        <v>17463</v>
      </c>
      <c r="N3180" t="s">
        <v>20732</v>
      </c>
      <c r="O3180">
        <v>30547</v>
      </c>
      <c r="P3180" t="s">
        <v>50</v>
      </c>
      <c r="U3180" s="1">
        <v>44317</v>
      </c>
      <c r="V3180" s="1">
        <v>44317</v>
      </c>
      <c r="AC3180" t="s">
        <v>53</v>
      </c>
      <c r="AG3180" t="s">
        <v>20733</v>
      </c>
      <c r="AH3180" t="s">
        <v>51</v>
      </c>
      <c r="AJ3180" t="s">
        <v>53</v>
      </c>
      <c r="AL3180" t="s">
        <v>78</v>
      </c>
      <c r="AO3180" t="s">
        <v>8142</v>
      </c>
    </row>
    <row r="3181" spans="1:43" x14ac:dyDescent="0.35">
      <c r="A3181" t="s">
        <v>20734</v>
      </c>
      <c r="B3181" t="s">
        <v>20735</v>
      </c>
      <c r="C3181" t="s">
        <v>7964</v>
      </c>
      <c r="F3181" t="s">
        <v>5842</v>
      </c>
      <c r="H3181" t="s">
        <v>20736</v>
      </c>
      <c r="I3181" t="s">
        <v>169</v>
      </c>
      <c r="J3181" t="s">
        <v>5844</v>
      </c>
      <c r="K3181" t="s">
        <v>20737</v>
      </c>
      <c r="M3181" t="s">
        <v>20162</v>
      </c>
      <c r="N3181" t="s">
        <v>468</v>
      </c>
      <c r="O3181">
        <v>80813</v>
      </c>
      <c r="P3181" t="s">
        <v>50</v>
      </c>
      <c r="U3181" s="1">
        <v>44317.750694444447</v>
      </c>
      <c r="V3181" s="1">
        <v>44317.750694444447</v>
      </c>
      <c r="W3181" s="1">
        <v>44323.34652777778</v>
      </c>
      <c r="X3181" s="1">
        <v>44323.34652777778</v>
      </c>
      <c r="AC3181" t="s">
        <v>53</v>
      </c>
      <c r="AD3181">
        <v>2969475403</v>
      </c>
      <c r="AE3181" s="1">
        <v>37166.661111111112</v>
      </c>
      <c r="AF3181" t="s">
        <v>5846</v>
      </c>
      <c r="AG3181" t="s">
        <v>20738</v>
      </c>
      <c r="AH3181" t="s">
        <v>53</v>
      </c>
      <c r="AJ3181" t="s">
        <v>53</v>
      </c>
      <c r="AK3181" t="s">
        <v>8166</v>
      </c>
      <c r="AL3181" t="s">
        <v>78</v>
      </c>
      <c r="AO3181" t="s">
        <v>54</v>
      </c>
    </row>
    <row r="3182" spans="1:43" x14ac:dyDescent="0.35">
      <c r="A3182" t="s">
        <v>20739</v>
      </c>
      <c r="B3182" t="s">
        <v>20740</v>
      </c>
      <c r="C3182" t="s">
        <v>20741</v>
      </c>
      <c r="F3182">
        <v>7202706445</v>
      </c>
      <c r="H3182" t="s">
        <v>20742</v>
      </c>
      <c r="J3182" t="s">
        <v>6725</v>
      </c>
      <c r="K3182" t="s">
        <v>20743</v>
      </c>
      <c r="M3182" t="s">
        <v>3343</v>
      </c>
      <c r="N3182" t="s">
        <v>65</v>
      </c>
      <c r="O3182">
        <v>81147</v>
      </c>
      <c r="P3182" t="s">
        <v>50</v>
      </c>
      <c r="U3182" s="1">
        <v>44318</v>
      </c>
      <c r="V3182" s="1">
        <v>44318</v>
      </c>
      <c r="W3182" s="1">
        <v>44318.523611111108</v>
      </c>
      <c r="X3182" s="1">
        <v>44318.523611111108</v>
      </c>
      <c r="AC3182" t="s">
        <v>53</v>
      </c>
      <c r="AD3182">
        <v>1000000001</v>
      </c>
      <c r="AE3182" s="1">
        <v>39973.351388888892</v>
      </c>
      <c r="AF3182" t="s">
        <v>3377</v>
      </c>
      <c r="AG3182" t="s">
        <v>20744</v>
      </c>
      <c r="AH3182" t="s">
        <v>51</v>
      </c>
      <c r="AJ3182" t="s">
        <v>53</v>
      </c>
      <c r="AL3182" t="s">
        <v>78</v>
      </c>
      <c r="AO3182" t="s">
        <v>5443</v>
      </c>
      <c r="AP3182" s="1">
        <v>45195.558333333334</v>
      </c>
      <c r="AQ3182" s="1">
        <v>44478.397222222222</v>
      </c>
    </row>
    <row r="3183" spans="1:43" x14ac:dyDescent="0.35">
      <c r="A3183" t="s">
        <v>20745</v>
      </c>
      <c r="B3183" t="s">
        <v>8132</v>
      </c>
      <c r="C3183" t="s">
        <v>20746</v>
      </c>
      <c r="F3183" t="s">
        <v>20747</v>
      </c>
      <c r="H3183" t="s">
        <v>20748</v>
      </c>
      <c r="I3183" t="s">
        <v>61</v>
      </c>
      <c r="J3183" t="s">
        <v>17415</v>
      </c>
      <c r="P3183" t="s">
        <v>50</v>
      </c>
      <c r="U3183" s="1">
        <v>44320</v>
      </c>
      <c r="V3183" s="1">
        <v>44320</v>
      </c>
      <c r="AC3183" t="s">
        <v>53</v>
      </c>
      <c r="AD3183">
        <v>2969475309</v>
      </c>
      <c r="AE3183" s="1">
        <v>37159</v>
      </c>
      <c r="AG3183" t="s">
        <v>20749</v>
      </c>
      <c r="AH3183" t="s">
        <v>51</v>
      </c>
      <c r="AJ3183" t="s">
        <v>53</v>
      </c>
      <c r="AO3183" t="s">
        <v>8142</v>
      </c>
    </row>
    <row r="3184" spans="1:43" x14ac:dyDescent="0.35">
      <c r="A3184" t="s">
        <v>20750</v>
      </c>
      <c r="B3184" t="s">
        <v>5114</v>
      </c>
      <c r="C3184" t="s">
        <v>20751</v>
      </c>
      <c r="D3184" t="s">
        <v>53</v>
      </c>
      <c r="H3184" t="s">
        <v>20752</v>
      </c>
      <c r="J3184" t="s">
        <v>534</v>
      </c>
      <c r="P3184" t="s">
        <v>50</v>
      </c>
      <c r="U3184" s="1">
        <v>44320</v>
      </c>
      <c r="V3184" s="1">
        <v>44320</v>
      </c>
      <c r="W3184" s="1">
        <v>44321.323611111111</v>
      </c>
      <c r="X3184" s="1">
        <v>44321.323611111111</v>
      </c>
      <c r="AC3184" t="s">
        <v>53</v>
      </c>
      <c r="AD3184">
        <v>2969480024</v>
      </c>
      <c r="AE3184" s="1">
        <v>37427</v>
      </c>
      <c r="AF3184" t="s">
        <v>140</v>
      </c>
      <c r="AG3184" t="s">
        <v>20753</v>
      </c>
      <c r="AH3184" t="s">
        <v>51</v>
      </c>
      <c r="AJ3184" t="s">
        <v>53</v>
      </c>
      <c r="AL3184" t="s">
        <v>78</v>
      </c>
      <c r="AO3184" t="s">
        <v>5443</v>
      </c>
      <c r="AP3184" s="1">
        <v>45448.223611111112</v>
      </c>
      <c r="AQ3184" s="1">
        <v>45021.246527777781</v>
      </c>
    </row>
    <row r="3185" spans="1:43" x14ac:dyDescent="0.35">
      <c r="A3185" t="s">
        <v>20754</v>
      </c>
      <c r="B3185" t="s">
        <v>20755</v>
      </c>
      <c r="C3185" t="s">
        <v>2016</v>
      </c>
      <c r="F3185" t="s">
        <v>20756</v>
      </c>
      <c r="H3185" t="s">
        <v>20757</v>
      </c>
      <c r="J3185" t="s">
        <v>16060</v>
      </c>
      <c r="K3185" t="s">
        <v>16188</v>
      </c>
      <c r="M3185" t="s">
        <v>3053</v>
      </c>
      <c r="N3185" t="s">
        <v>264</v>
      </c>
      <c r="O3185">
        <v>77040</v>
      </c>
      <c r="P3185" t="s">
        <v>50</v>
      </c>
      <c r="U3185" s="1">
        <v>44320</v>
      </c>
      <c r="V3185" s="1">
        <v>44320</v>
      </c>
      <c r="W3185" s="1">
        <v>44320.570833333331</v>
      </c>
      <c r="X3185" s="1">
        <v>44320.570833333331</v>
      </c>
      <c r="AC3185" t="s">
        <v>53</v>
      </c>
      <c r="AD3185">
        <v>2969509141</v>
      </c>
      <c r="AE3185" s="1">
        <v>38288.693749999999</v>
      </c>
      <c r="AF3185" t="s">
        <v>3535</v>
      </c>
      <c r="AG3185" t="s">
        <v>20758</v>
      </c>
      <c r="AH3185" t="s">
        <v>51</v>
      </c>
      <c r="AJ3185" t="s">
        <v>53</v>
      </c>
      <c r="AL3185" t="s">
        <v>68</v>
      </c>
      <c r="AO3185" t="s">
        <v>5443</v>
      </c>
      <c r="AP3185" s="1">
        <v>45329.646527777775</v>
      </c>
      <c r="AQ3185" s="1">
        <v>45329.649305555555</v>
      </c>
    </row>
    <row r="3186" spans="1:43" x14ac:dyDescent="0.35">
      <c r="A3186" t="s">
        <v>20759</v>
      </c>
      <c r="B3186" t="s">
        <v>9116</v>
      </c>
      <c r="C3186" t="s">
        <v>9117</v>
      </c>
      <c r="D3186" t="s">
        <v>2268</v>
      </c>
      <c r="F3186" t="s">
        <v>20760</v>
      </c>
      <c r="G3186">
        <v>2543790252</v>
      </c>
      <c r="H3186" t="s">
        <v>9119</v>
      </c>
      <c r="I3186" t="s">
        <v>179</v>
      </c>
      <c r="J3186" t="s">
        <v>9120</v>
      </c>
      <c r="K3186" t="s">
        <v>9121</v>
      </c>
      <c r="M3186" t="s">
        <v>20761</v>
      </c>
      <c r="N3186" t="s">
        <v>20762</v>
      </c>
      <c r="O3186">
        <v>76691</v>
      </c>
      <c r="P3186" t="s">
        <v>50</v>
      </c>
      <c r="U3186" s="1">
        <v>44320</v>
      </c>
      <c r="V3186" s="1">
        <v>44320</v>
      </c>
      <c r="AC3186" t="s">
        <v>53</v>
      </c>
      <c r="AD3186">
        <v>2969557680</v>
      </c>
      <c r="AE3186" s="1">
        <v>40532.51666666667</v>
      </c>
      <c r="AG3186" t="s">
        <v>20763</v>
      </c>
      <c r="AH3186" t="s">
        <v>51</v>
      </c>
      <c r="AJ3186" t="s">
        <v>53</v>
      </c>
      <c r="AO3186" t="s">
        <v>8142</v>
      </c>
    </row>
    <row r="3187" spans="1:43" x14ac:dyDescent="0.35">
      <c r="A3187" t="s">
        <v>20764</v>
      </c>
      <c r="B3187" t="s">
        <v>20765</v>
      </c>
      <c r="C3187" t="s">
        <v>20766</v>
      </c>
      <c r="F3187" t="s">
        <v>20767</v>
      </c>
      <c r="G3187" t="s">
        <v>20768</v>
      </c>
      <c r="H3187" t="s">
        <v>20769</v>
      </c>
      <c r="I3187" t="s">
        <v>101</v>
      </c>
      <c r="J3187" t="s">
        <v>1761</v>
      </c>
      <c r="K3187" t="s">
        <v>20770</v>
      </c>
      <c r="M3187" t="s">
        <v>20771</v>
      </c>
      <c r="N3187" t="s">
        <v>798</v>
      </c>
      <c r="O3187">
        <v>78387</v>
      </c>
      <c r="P3187" t="s">
        <v>50</v>
      </c>
      <c r="U3187" s="1">
        <v>44320</v>
      </c>
      <c r="V3187" s="1">
        <v>44320</v>
      </c>
      <c r="W3187" s="1">
        <v>44434.708333333336</v>
      </c>
      <c r="X3187" s="1">
        <v>44704.420138888891</v>
      </c>
      <c r="AC3187" t="s">
        <v>53</v>
      </c>
      <c r="AD3187">
        <v>2969476832</v>
      </c>
      <c r="AE3187" s="1">
        <v>37243</v>
      </c>
      <c r="AF3187" t="s">
        <v>1763</v>
      </c>
      <c r="AG3187" t="s">
        <v>20772</v>
      </c>
      <c r="AH3187" t="s">
        <v>51</v>
      </c>
      <c r="AJ3187" t="s">
        <v>53</v>
      </c>
      <c r="AL3187" t="s">
        <v>78</v>
      </c>
      <c r="AO3187" t="s">
        <v>8142</v>
      </c>
    </row>
    <row r="3188" spans="1:43" x14ac:dyDescent="0.35">
      <c r="A3188" t="s">
        <v>20773</v>
      </c>
      <c r="B3188" t="s">
        <v>3371</v>
      </c>
      <c r="C3188" t="s">
        <v>2016</v>
      </c>
      <c r="H3188" t="s">
        <v>20774</v>
      </c>
      <c r="O3188">
        <v>80022</v>
      </c>
      <c r="P3188" t="s">
        <v>50</v>
      </c>
      <c r="U3188" s="1">
        <v>44320</v>
      </c>
      <c r="V3188" s="1">
        <v>44320</v>
      </c>
      <c r="AC3188" t="s">
        <v>53</v>
      </c>
      <c r="AG3188" t="s">
        <v>20775</v>
      </c>
      <c r="AH3188" t="s">
        <v>51</v>
      </c>
      <c r="AJ3188" t="s">
        <v>53</v>
      </c>
      <c r="AO3188" t="s">
        <v>5443</v>
      </c>
    </row>
    <row r="3189" spans="1:43" x14ac:dyDescent="0.35">
      <c r="A3189" t="s">
        <v>20776</v>
      </c>
      <c r="B3189" t="s">
        <v>20777</v>
      </c>
      <c r="C3189" t="s">
        <v>1982</v>
      </c>
      <c r="F3189" t="s">
        <v>20778</v>
      </c>
      <c r="H3189" t="s">
        <v>20779</v>
      </c>
      <c r="I3189" t="s">
        <v>61</v>
      </c>
      <c r="J3189" t="s">
        <v>710</v>
      </c>
      <c r="P3189" t="s">
        <v>50</v>
      </c>
      <c r="U3189" s="1">
        <v>44320.342361111114</v>
      </c>
      <c r="V3189" s="1">
        <v>44320.342361111114</v>
      </c>
      <c r="W3189" s="1">
        <v>44323.345833333333</v>
      </c>
      <c r="X3189" s="1">
        <v>44323.345833333333</v>
      </c>
      <c r="AC3189" t="s">
        <v>53</v>
      </c>
      <c r="AD3189">
        <v>2969477838</v>
      </c>
      <c r="AE3189" s="1">
        <v>37309</v>
      </c>
      <c r="AF3189" t="s">
        <v>711</v>
      </c>
      <c r="AG3189" t="s">
        <v>20780</v>
      </c>
      <c r="AH3189" t="s">
        <v>53</v>
      </c>
      <c r="AJ3189" t="s">
        <v>53</v>
      </c>
      <c r="AK3189" t="s">
        <v>7761</v>
      </c>
      <c r="AL3189" t="s">
        <v>78</v>
      </c>
      <c r="AO3189" t="s">
        <v>54</v>
      </c>
      <c r="AP3189" s="1">
        <v>45104.392361111109</v>
      </c>
    </row>
    <row r="3190" spans="1:43" x14ac:dyDescent="0.35">
      <c r="A3190" t="s">
        <v>20781</v>
      </c>
      <c r="B3190" t="s">
        <v>1075</v>
      </c>
      <c r="C3190" t="s">
        <v>2016</v>
      </c>
      <c r="F3190" t="s">
        <v>20782</v>
      </c>
      <c r="H3190" t="s">
        <v>20783</v>
      </c>
      <c r="I3190" t="s">
        <v>394</v>
      </c>
      <c r="J3190" t="s">
        <v>20784</v>
      </c>
      <c r="K3190" t="s">
        <v>20785</v>
      </c>
      <c r="M3190" t="s">
        <v>20786</v>
      </c>
      <c r="N3190" t="s">
        <v>253</v>
      </c>
      <c r="O3190">
        <v>87830</v>
      </c>
      <c r="P3190" t="s">
        <v>50</v>
      </c>
      <c r="U3190" s="1">
        <v>44320.378472222219</v>
      </c>
      <c r="V3190" s="1">
        <v>44320.378472222219</v>
      </c>
      <c r="W3190" s="1">
        <v>44320.379861111112</v>
      </c>
      <c r="X3190" s="1">
        <v>44320.379861111112</v>
      </c>
      <c r="AC3190" t="s">
        <v>53</v>
      </c>
      <c r="AD3190">
        <v>2969563637</v>
      </c>
      <c r="AE3190" s="1">
        <v>40707.461111111108</v>
      </c>
      <c r="AF3190" t="s">
        <v>20787</v>
      </c>
      <c r="AG3190" t="s">
        <v>20788</v>
      </c>
      <c r="AH3190" t="s">
        <v>53</v>
      </c>
      <c r="AJ3190" t="s">
        <v>53</v>
      </c>
      <c r="AK3190" t="s">
        <v>7072</v>
      </c>
      <c r="AL3190" t="s">
        <v>78</v>
      </c>
      <c r="AO3190" t="s">
        <v>54</v>
      </c>
    </row>
    <row r="3191" spans="1:43" x14ac:dyDescent="0.35">
      <c r="A3191" t="s">
        <v>20789</v>
      </c>
      <c r="B3191" t="s">
        <v>4445</v>
      </c>
      <c r="C3191" t="s">
        <v>11233</v>
      </c>
      <c r="F3191" t="s">
        <v>5842</v>
      </c>
      <c r="H3191" t="s">
        <v>11232</v>
      </c>
      <c r="I3191" t="s">
        <v>169</v>
      </c>
      <c r="J3191" t="s">
        <v>5844</v>
      </c>
      <c r="K3191" t="s">
        <v>20320</v>
      </c>
      <c r="M3191" t="s">
        <v>7031</v>
      </c>
      <c r="N3191" t="s">
        <v>287</v>
      </c>
      <c r="O3191">
        <v>80813</v>
      </c>
      <c r="P3191" t="s">
        <v>50</v>
      </c>
      <c r="U3191" s="1">
        <v>44320.963888888888</v>
      </c>
      <c r="V3191" s="1">
        <v>44320.963888888888</v>
      </c>
      <c r="W3191" s="1">
        <v>44323.34375</v>
      </c>
      <c r="X3191" s="1">
        <v>44323.34375</v>
      </c>
      <c r="AC3191" t="s">
        <v>53</v>
      </c>
      <c r="AD3191">
        <v>2969475403</v>
      </c>
      <c r="AE3191" s="1">
        <v>37166.661111111112</v>
      </c>
      <c r="AF3191" t="s">
        <v>5846</v>
      </c>
      <c r="AG3191" t="s">
        <v>20790</v>
      </c>
      <c r="AH3191" t="s">
        <v>53</v>
      </c>
      <c r="AJ3191" t="s">
        <v>53</v>
      </c>
      <c r="AK3191" t="s">
        <v>8166</v>
      </c>
      <c r="AL3191" t="s">
        <v>78</v>
      </c>
      <c r="AO3191" t="s">
        <v>54</v>
      </c>
      <c r="AP3191" s="1">
        <v>44382.388888888891</v>
      </c>
    </row>
    <row r="3192" spans="1:43" x14ac:dyDescent="0.35">
      <c r="A3192" t="s">
        <v>20791</v>
      </c>
      <c r="B3192" t="s">
        <v>20792</v>
      </c>
      <c r="C3192" t="s">
        <v>20793</v>
      </c>
      <c r="G3192" t="s">
        <v>20794</v>
      </c>
      <c r="H3192" t="s">
        <v>20795</v>
      </c>
      <c r="J3192" t="s">
        <v>13514</v>
      </c>
      <c r="P3192" t="s">
        <v>50</v>
      </c>
      <c r="U3192" s="1">
        <v>44321</v>
      </c>
      <c r="V3192" s="1">
        <v>44321</v>
      </c>
      <c r="AC3192" t="s">
        <v>53</v>
      </c>
      <c r="AG3192" t="s">
        <v>20796</v>
      </c>
      <c r="AH3192" t="s">
        <v>51</v>
      </c>
      <c r="AJ3192" t="s">
        <v>53</v>
      </c>
      <c r="AO3192" t="s">
        <v>5443</v>
      </c>
    </row>
    <row r="3193" spans="1:43" x14ac:dyDescent="0.35">
      <c r="A3193" t="s">
        <v>20797</v>
      </c>
      <c r="B3193" t="s">
        <v>20798</v>
      </c>
      <c r="C3193" t="s">
        <v>20799</v>
      </c>
      <c r="F3193">
        <v>19158036280</v>
      </c>
      <c r="H3193" t="s">
        <v>20800</v>
      </c>
      <c r="J3193" t="s">
        <v>20801</v>
      </c>
      <c r="N3193" t="s">
        <v>637</v>
      </c>
      <c r="O3193">
        <v>79922</v>
      </c>
      <c r="P3193" t="s">
        <v>50</v>
      </c>
      <c r="U3193" s="1">
        <v>44321</v>
      </c>
      <c r="V3193" s="1">
        <v>44321</v>
      </c>
      <c r="W3193" s="1">
        <v>44321.489583333336</v>
      </c>
      <c r="X3193" s="1">
        <v>44321.489583333336</v>
      </c>
      <c r="AC3193" t="s">
        <v>53</v>
      </c>
      <c r="AD3193">
        <v>1000000001</v>
      </c>
      <c r="AE3193" s="1">
        <v>39973.351388888892</v>
      </c>
      <c r="AF3193" t="s">
        <v>3377</v>
      </c>
      <c r="AG3193" t="s">
        <v>20802</v>
      </c>
      <c r="AH3193" t="s">
        <v>51</v>
      </c>
      <c r="AJ3193" t="s">
        <v>53</v>
      </c>
      <c r="AL3193" t="s">
        <v>78</v>
      </c>
      <c r="AO3193" t="s">
        <v>8142</v>
      </c>
      <c r="AP3193" s="1">
        <v>44598.870833333334</v>
      </c>
      <c r="AQ3193" s="1">
        <v>44362.620833333334</v>
      </c>
    </row>
    <row r="3194" spans="1:43" x14ac:dyDescent="0.35">
      <c r="A3194" t="s">
        <v>20803</v>
      </c>
      <c r="B3194" t="s">
        <v>20804</v>
      </c>
      <c r="C3194" t="s">
        <v>8215</v>
      </c>
      <c r="D3194" t="s">
        <v>20805</v>
      </c>
      <c r="F3194" t="s">
        <v>20806</v>
      </c>
      <c r="G3194">
        <v>7206265272</v>
      </c>
      <c r="H3194" t="s">
        <v>20807</v>
      </c>
      <c r="I3194" t="s">
        <v>464</v>
      </c>
      <c r="J3194" t="s">
        <v>465</v>
      </c>
      <c r="K3194" t="s">
        <v>20808</v>
      </c>
      <c r="L3194" t="s">
        <v>20808</v>
      </c>
      <c r="M3194" t="s">
        <v>607</v>
      </c>
      <c r="N3194" t="s">
        <v>608</v>
      </c>
      <c r="O3194">
        <v>80216</v>
      </c>
      <c r="P3194" t="s">
        <v>50</v>
      </c>
      <c r="U3194" s="1">
        <v>44321.34652777778</v>
      </c>
      <c r="V3194" s="1">
        <v>44321.34652777778</v>
      </c>
      <c r="W3194" s="1">
        <v>44321.705555555556</v>
      </c>
      <c r="X3194" s="1">
        <v>44321.705555555556</v>
      </c>
      <c r="AC3194" t="s">
        <v>53</v>
      </c>
      <c r="AD3194">
        <v>2969543968</v>
      </c>
      <c r="AE3194" s="1">
        <v>40032.470138888886</v>
      </c>
      <c r="AF3194" t="s">
        <v>20050</v>
      </c>
      <c r="AG3194" t="s">
        <v>20809</v>
      </c>
      <c r="AH3194" t="s">
        <v>53</v>
      </c>
      <c r="AJ3194" t="s">
        <v>53</v>
      </c>
      <c r="AK3194" t="s">
        <v>13606</v>
      </c>
      <c r="AL3194" t="s">
        <v>68</v>
      </c>
      <c r="AO3194" t="s">
        <v>54</v>
      </c>
    </row>
    <row r="3195" spans="1:43" x14ac:dyDescent="0.35">
      <c r="A3195" t="s">
        <v>20810</v>
      </c>
      <c r="B3195" t="s">
        <v>17263</v>
      </c>
      <c r="C3195" t="s">
        <v>7633</v>
      </c>
      <c r="F3195" t="s">
        <v>5903</v>
      </c>
      <c r="H3195" t="s">
        <v>20810</v>
      </c>
      <c r="J3195" t="s">
        <v>5905</v>
      </c>
      <c r="K3195" t="s">
        <v>20811</v>
      </c>
      <c r="M3195" t="s">
        <v>5907</v>
      </c>
      <c r="N3195" t="s">
        <v>65</v>
      </c>
      <c r="O3195">
        <v>80550</v>
      </c>
      <c r="P3195" t="s">
        <v>50</v>
      </c>
      <c r="U3195" s="1">
        <v>44322</v>
      </c>
      <c r="V3195" s="1">
        <v>44322</v>
      </c>
      <c r="W3195" s="1">
        <v>44323.331944444442</v>
      </c>
      <c r="X3195" s="1">
        <v>44323.331944444442</v>
      </c>
      <c r="AC3195" t="s">
        <v>53</v>
      </c>
      <c r="AD3195">
        <v>2969544487</v>
      </c>
      <c r="AE3195" s="1">
        <v>40056.386111111111</v>
      </c>
      <c r="AF3195" t="s">
        <v>5908</v>
      </c>
      <c r="AG3195" t="s">
        <v>20812</v>
      </c>
      <c r="AH3195" t="s">
        <v>51</v>
      </c>
      <c r="AJ3195" t="s">
        <v>53</v>
      </c>
      <c r="AL3195" t="s">
        <v>68</v>
      </c>
      <c r="AO3195" t="s">
        <v>5443</v>
      </c>
      <c r="AP3195" s="1">
        <v>45378.397222222222</v>
      </c>
      <c r="AQ3195" s="1">
        <v>45378.400000000001</v>
      </c>
    </row>
    <row r="3196" spans="1:43" x14ac:dyDescent="0.35">
      <c r="A3196" t="s">
        <v>20813</v>
      </c>
      <c r="B3196" t="s">
        <v>80</v>
      </c>
      <c r="C3196" t="s">
        <v>11910</v>
      </c>
      <c r="F3196">
        <v>17656203654</v>
      </c>
      <c r="H3196" t="s">
        <v>20813</v>
      </c>
      <c r="J3196" t="s">
        <v>20814</v>
      </c>
      <c r="K3196" t="s">
        <v>20815</v>
      </c>
      <c r="M3196" t="s">
        <v>20816</v>
      </c>
      <c r="N3196" t="s">
        <v>3689</v>
      </c>
      <c r="O3196">
        <v>65473</v>
      </c>
      <c r="P3196" t="s">
        <v>50</v>
      </c>
      <c r="U3196" s="1">
        <v>44322</v>
      </c>
      <c r="V3196" s="1">
        <v>44322</v>
      </c>
      <c r="W3196" s="1">
        <v>44322.111111111109</v>
      </c>
      <c r="X3196" s="1">
        <v>44322.111111111109</v>
      </c>
      <c r="AC3196" t="s">
        <v>53</v>
      </c>
      <c r="AD3196">
        <v>1000000001</v>
      </c>
      <c r="AE3196" s="1">
        <v>39973.351388888892</v>
      </c>
      <c r="AF3196" t="s">
        <v>3377</v>
      </c>
      <c r="AG3196" t="s">
        <v>20817</v>
      </c>
      <c r="AH3196" t="s">
        <v>51</v>
      </c>
      <c r="AJ3196" t="s">
        <v>53</v>
      </c>
      <c r="AL3196" t="s">
        <v>78</v>
      </c>
      <c r="AO3196" t="s">
        <v>8142</v>
      </c>
    </row>
    <row r="3197" spans="1:43" x14ac:dyDescent="0.35">
      <c r="A3197" t="s">
        <v>20818</v>
      </c>
      <c r="B3197" t="s">
        <v>14698</v>
      </c>
      <c r="C3197" t="s">
        <v>20819</v>
      </c>
      <c r="F3197" t="s">
        <v>20820</v>
      </c>
      <c r="H3197" t="s">
        <v>20821</v>
      </c>
      <c r="I3197" t="s">
        <v>1368</v>
      </c>
      <c r="J3197" t="s">
        <v>13619</v>
      </c>
      <c r="K3197" t="s">
        <v>20822</v>
      </c>
      <c r="M3197" t="s">
        <v>2783</v>
      </c>
      <c r="N3197" t="s">
        <v>264</v>
      </c>
      <c r="O3197">
        <v>77060</v>
      </c>
      <c r="P3197" t="s">
        <v>50</v>
      </c>
      <c r="U3197" s="1">
        <v>44322</v>
      </c>
      <c r="V3197" s="1">
        <v>44322</v>
      </c>
      <c r="W3197" s="1">
        <v>44379.383333333331</v>
      </c>
      <c r="X3197" s="1">
        <v>45394.257638888892</v>
      </c>
      <c r="AC3197" t="s">
        <v>51</v>
      </c>
      <c r="AD3197">
        <v>2974006481</v>
      </c>
      <c r="AE3197" s="1">
        <v>45274.375</v>
      </c>
      <c r="AF3197" t="s">
        <v>20823</v>
      </c>
      <c r="AG3197" t="s">
        <v>20824</v>
      </c>
      <c r="AH3197" t="s">
        <v>51</v>
      </c>
      <c r="AJ3197" t="s">
        <v>53</v>
      </c>
      <c r="AL3197" t="s">
        <v>78</v>
      </c>
      <c r="AO3197" t="s">
        <v>5443</v>
      </c>
      <c r="AP3197" s="1">
        <v>45458.726388888892</v>
      </c>
    </row>
    <row r="3198" spans="1:43" x14ac:dyDescent="0.35">
      <c r="A3198" t="s">
        <v>20825</v>
      </c>
      <c r="B3198" t="s">
        <v>20826</v>
      </c>
      <c r="C3198" t="s">
        <v>9023</v>
      </c>
      <c r="F3198" t="s">
        <v>20827</v>
      </c>
      <c r="H3198" t="s">
        <v>20828</v>
      </c>
      <c r="J3198" t="s">
        <v>2028</v>
      </c>
      <c r="K3198" t="s">
        <v>2029</v>
      </c>
      <c r="L3198" t="s">
        <v>2030</v>
      </c>
      <c r="M3198" t="s">
        <v>1307</v>
      </c>
      <c r="N3198" t="s">
        <v>264</v>
      </c>
      <c r="O3198">
        <v>77380</v>
      </c>
      <c r="P3198" t="s">
        <v>50</v>
      </c>
      <c r="U3198" s="1">
        <v>44322</v>
      </c>
      <c r="V3198" s="1">
        <v>44322</v>
      </c>
      <c r="AC3198" t="s">
        <v>53</v>
      </c>
      <c r="AD3198">
        <v>2969532847</v>
      </c>
      <c r="AE3198" s="1">
        <v>39580.404166666667</v>
      </c>
      <c r="AG3198" t="s">
        <v>20829</v>
      </c>
      <c r="AH3198" t="s">
        <v>51</v>
      </c>
      <c r="AJ3198" t="s">
        <v>53</v>
      </c>
      <c r="AO3198" t="s">
        <v>8142</v>
      </c>
    </row>
    <row r="3199" spans="1:43" x14ac:dyDescent="0.35">
      <c r="A3199" t="s">
        <v>20830</v>
      </c>
      <c r="B3199" t="s">
        <v>20831</v>
      </c>
      <c r="C3199" t="s">
        <v>20832</v>
      </c>
      <c r="F3199" t="s">
        <v>20833</v>
      </c>
      <c r="H3199" t="s">
        <v>20834</v>
      </c>
      <c r="I3199" t="s">
        <v>415</v>
      </c>
      <c r="J3199" t="s">
        <v>20835</v>
      </c>
      <c r="K3199" t="s">
        <v>20836</v>
      </c>
      <c r="M3199" t="s">
        <v>20837</v>
      </c>
      <c r="N3199" t="s">
        <v>608</v>
      </c>
      <c r="O3199">
        <v>81230</v>
      </c>
      <c r="P3199" t="s">
        <v>50</v>
      </c>
      <c r="U3199" s="1">
        <v>44322.390972222223</v>
      </c>
      <c r="V3199" s="1">
        <v>44322.390972222223</v>
      </c>
      <c r="W3199" s="1">
        <v>44322.529166666667</v>
      </c>
      <c r="X3199" s="1">
        <v>44322.529166666667</v>
      </c>
      <c r="AC3199" t="s">
        <v>53</v>
      </c>
      <c r="AD3199">
        <v>2970064512</v>
      </c>
      <c r="AE3199" s="1">
        <v>44322.52847222222</v>
      </c>
      <c r="AF3199" t="s">
        <v>20838</v>
      </c>
      <c r="AG3199" t="s">
        <v>20839</v>
      </c>
      <c r="AH3199" t="s">
        <v>53</v>
      </c>
      <c r="AJ3199" t="s">
        <v>53</v>
      </c>
      <c r="AK3199" t="s">
        <v>2497</v>
      </c>
      <c r="AL3199" t="s">
        <v>78</v>
      </c>
      <c r="AO3199" t="s">
        <v>54</v>
      </c>
      <c r="AP3199" s="1">
        <v>44322.494444444441</v>
      </c>
    </row>
    <row r="3200" spans="1:43" x14ac:dyDescent="0.35">
      <c r="A3200" t="s">
        <v>20840</v>
      </c>
      <c r="B3200" t="s">
        <v>2387</v>
      </c>
      <c r="C3200" t="s">
        <v>14165</v>
      </c>
      <c r="D3200" t="s">
        <v>861</v>
      </c>
      <c r="F3200" t="s">
        <v>47</v>
      </c>
      <c r="H3200" t="s">
        <v>20841</v>
      </c>
      <c r="I3200" t="s">
        <v>101</v>
      </c>
      <c r="J3200" t="s">
        <v>49</v>
      </c>
      <c r="P3200" t="s">
        <v>50</v>
      </c>
      <c r="U3200" s="1">
        <v>44322.620138888888</v>
      </c>
      <c r="V3200" s="1">
        <v>44322.620138888888</v>
      </c>
      <c r="W3200" s="1">
        <v>44322.620833333334</v>
      </c>
      <c r="X3200" s="1">
        <v>44951.665277777778</v>
      </c>
      <c r="Y3200" s="1">
        <v>44951.665972222225</v>
      </c>
      <c r="AC3200" t="s">
        <v>53</v>
      </c>
      <c r="AD3200">
        <v>1000000000</v>
      </c>
      <c r="AE3200" s="1">
        <v>37295</v>
      </c>
      <c r="AG3200" t="s">
        <v>20842</v>
      </c>
      <c r="AH3200" t="s">
        <v>53</v>
      </c>
      <c r="AJ3200" t="s">
        <v>53</v>
      </c>
      <c r="AK3200" t="s">
        <v>7072</v>
      </c>
      <c r="AO3200" t="s">
        <v>54</v>
      </c>
      <c r="AP3200" s="1">
        <v>45236.522222222222</v>
      </c>
    </row>
    <row r="3201" spans="1:43" x14ac:dyDescent="0.35">
      <c r="A3201" t="s">
        <v>20843</v>
      </c>
      <c r="B3201" t="s">
        <v>20844</v>
      </c>
      <c r="C3201" t="s">
        <v>20845</v>
      </c>
      <c r="F3201" t="s">
        <v>20846</v>
      </c>
      <c r="H3201" t="s">
        <v>20847</v>
      </c>
      <c r="I3201" t="s">
        <v>169</v>
      </c>
      <c r="J3201" t="s">
        <v>5844</v>
      </c>
      <c r="K3201" t="s">
        <v>20848</v>
      </c>
      <c r="M3201" t="s">
        <v>20162</v>
      </c>
      <c r="N3201" t="s">
        <v>608</v>
      </c>
      <c r="O3201">
        <v>80813</v>
      </c>
      <c r="P3201" t="s">
        <v>50</v>
      </c>
      <c r="U3201" s="1">
        <v>44322.914583333331</v>
      </c>
      <c r="V3201" s="1">
        <v>44322.914583333331</v>
      </c>
      <c r="W3201" s="1">
        <v>44323.339583333334</v>
      </c>
      <c r="X3201" s="1">
        <v>44323.339583333334</v>
      </c>
      <c r="AC3201" t="s">
        <v>53</v>
      </c>
      <c r="AD3201">
        <v>2969475403</v>
      </c>
      <c r="AE3201" s="1">
        <v>37166.661111111112</v>
      </c>
      <c r="AF3201" t="s">
        <v>5846</v>
      </c>
      <c r="AG3201" t="s">
        <v>20849</v>
      </c>
      <c r="AH3201" t="s">
        <v>53</v>
      </c>
      <c r="AJ3201" t="s">
        <v>53</v>
      </c>
      <c r="AL3201" t="s">
        <v>78</v>
      </c>
      <c r="AO3201" t="s">
        <v>54</v>
      </c>
    </row>
    <row r="3202" spans="1:43" x14ac:dyDescent="0.35">
      <c r="A3202" t="s">
        <v>20850</v>
      </c>
      <c r="B3202" t="s">
        <v>20851</v>
      </c>
      <c r="C3202" t="s">
        <v>11825</v>
      </c>
      <c r="F3202" t="s">
        <v>20852</v>
      </c>
      <c r="H3202" t="s">
        <v>20853</v>
      </c>
      <c r="J3202" t="s">
        <v>2424</v>
      </c>
      <c r="K3202" t="s">
        <v>20854</v>
      </c>
      <c r="M3202" t="s">
        <v>1333</v>
      </c>
      <c r="N3202" t="s">
        <v>65</v>
      </c>
      <c r="O3202">
        <v>80112</v>
      </c>
      <c r="P3202" t="s">
        <v>50</v>
      </c>
      <c r="U3202" s="1">
        <v>44323</v>
      </c>
      <c r="V3202" s="1">
        <v>44323</v>
      </c>
      <c r="W3202" s="1">
        <v>44323.431944444441</v>
      </c>
      <c r="X3202" s="1">
        <v>44323.431944444441</v>
      </c>
      <c r="AC3202" t="s">
        <v>53</v>
      </c>
      <c r="AD3202">
        <v>2969475404</v>
      </c>
      <c r="AE3202" s="1">
        <v>37166.661111111112</v>
      </c>
      <c r="AF3202" t="s">
        <v>2428</v>
      </c>
      <c r="AG3202" t="s">
        <v>20855</v>
      </c>
      <c r="AH3202" t="s">
        <v>51</v>
      </c>
      <c r="AJ3202" t="s">
        <v>53</v>
      </c>
      <c r="AL3202" t="s">
        <v>78</v>
      </c>
      <c r="AO3202" t="s">
        <v>5443</v>
      </c>
      <c r="AP3202" s="1">
        <v>45450.484027777777</v>
      </c>
      <c r="AQ3202" s="1">
        <v>45469.48541666667</v>
      </c>
    </row>
    <row r="3203" spans="1:43" x14ac:dyDescent="0.35">
      <c r="A3203" t="s">
        <v>20856</v>
      </c>
      <c r="B3203" t="s">
        <v>20857</v>
      </c>
      <c r="C3203" t="s">
        <v>2937</v>
      </c>
      <c r="F3203" t="s">
        <v>20858</v>
      </c>
      <c r="H3203" t="s">
        <v>20856</v>
      </c>
      <c r="J3203" t="s">
        <v>20859</v>
      </c>
      <c r="K3203" t="s">
        <v>20860</v>
      </c>
      <c r="M3203" t="s">
        <v>545</v>
      </c>
      <c r="N3203" t="s">
        <v>253</v>
      </c>
      <c r="O3203" t="s">
        <v>20861</v>
      </c>
      <c r="P3203" t="s">
        <v>50</v>
      </c>
      <c r="U3203" s="1">
        <v>44323</v>
      </c>
      <c r="V3203" s="1">
        <v>44323</v>
      </c>
      <c r="W3203" s="1">
        <v>44323.604166666664</v>
      </c>
      <c r="X3203" s="1">
        <v>44323.604166666664</v>
      </c>
      <c r="AC3203" t="s">
        <v>53</v>
      </c>
      <c r="AD3203">
        <v>2969787958</v>
      </c>
      <c r="AE3203" s="1">
        <v>43192.574999999997</v>
      </c>
      <c r="AF3203" t="s">
        <v>20862</v>
      </c>
      <c r="AG3203" t="s">
        <v>20863</v>
      </c>
      <c r="AH3203" t="s">
        <v>51</v>
      </c>
      <c r="AJ3203" t="s">
        <v>53</v>
      </c>
      <c r="AL3203" t="s">
        <v>78</v>
      </c>
      <c r="AO3203" t="s">
        <v>5443</v>
      </c>
      <c r="AP3203" s="1">
        <v>44783.51458333333</v>
      </c>
    </row>
    <row r="3204" spans="1:43" x14ac:dyDescent="0.35">
      <c r="A3204" t="s">
        <v>20864</v>
      </c>
      <c r="B3204" t="s">
        <v>10246</v>
      </c>
      <c r="C3204" t="s">
        <v>587</v>
      </c>
      <c r="F3204">
        <f>1435-609-6333</f>
        <v>-5507</v>
      </c>
      <c r="H3204" t="s">
        <v>20864</v>
      </c>
      <c r="J3204" t="s">
        <v>5217</v>
      </c>
      <c r="N3204" t="s">
        <v>1570</v>
      </c>
      <c r="O3204">
        <v>84078</v>
      </c>
      <c r="P3204" t="s">
        <v>50</v>
      </c>
      <c r="U3204" s="1">
        <v>44323</v>
      </c>
      <c r="V3204" s="1">
        <v>44323</v>
      </c>
      <c r="AC3204" t="s">
        <v>53</v>
      </c>
      <c r="AD3204">
        <v>2969475162</v>
      </c>
      <c r="AE3204" s="1">
        <v>37147</v>
      </c>
      <c r="AG3204" t="s">
        <v>20865</v>
      </c>
      <c r="AH3204" t="s">
        <v>51</v>
      </c>
      <c r="AJ3204" t="s">
        <v>53</v>
      </c>
      <c r="AO3204" t="s">
        <v>8142</v>
      </c>
    </row>
    <row r="3205" spans="1:43" x14ac:dyDescent="0.35">
      <c r="A3205" t="s">
        <v>20866</v>
      </c>
      <c r="B3205" t="s">
        <v>20867</v>
      </c>
      <c r="C3205" t="s">
        <v>20868</v>
      </c>
      <c r="F3205" t="s">
        <v>20869</v>
      </c>
      <c r="H3205" t="s">
        <v>20870</v>
      </c>
      <c r="I3205" t="s">
        <v>61</v>
      </c>
      <c r="J3205" t="s">
        <v>20871</v>
      </c>
      <c r="P3205" t="s">
        <v>50</v>
      </c>
      <c r="U3205" s="1">
        <v>44323</v>
      </c>
      <c r="V3205" s="1">
        <v>44323</v>
      </c>
      <c r="AC3205" t="s">
        <v>53</v>
      </c>
      <c r="AD3205">
        <v>2969474797</v>
      </c>
      <c r="AE3205" s="1">
        <v>37119</v>
      </c>
      <c r="AG3205" t="s">
        <v>20872</v>
      </c>
      <c r="AH3205" t="s">
        <v>51</v>
      </c>
      <c r="AJ3205" t="s">
        <v>53</v>
      </c>
      <c r="AO3205" t="s">
        <v>5443</v>
      </c>
    </row>
    <row r="3206" spans="1:43" x14ac:dyDescent="0.35">
      <c r="A3206" t="s">
        <v>20873</v>
      </c>
      <c r="B3206" t="s">
        <v>2052</v>
      </c>
      <c r="C3206" t="s">
        <v>702</v>
      </c>
      <c r="F3206" t="s">
        <v>20874</v>
      </c>
      <c r="H3206" t="s">
        <v>20875</v>
      </c>
      <c r="J3206" t="s">
        <v>1910</v>
      </c>
      <c r="K3206" t="s">
        <v>20876</v>
      </c>
      <c r="M3206" t="s">
        <v>12925</v>
      </c>
      <c r="N3206" t="s">
        <v>12926</v>
      </c>
      <c r="O3206">
        <v>47842</v>
      </c>
      <c r="P3206" t="s">
        <v>50</v>
      </c>
      <c r="U3206" s="1">
        <v>44324</v>
      </c>
      <c r="V3206" s="1">
        <v>44324</v>
      </c>
      <c r="AC3206" t="s">
        <v>53</v>
      </c>
      <c r="AD3206">
        <v>2969735272</v>
      </c>
      <c r="AE3206" s="1">
        <v>42845.40902777778</v>
      </c>
      <c r="AG3206" t="s">
        <v>20877</v>
      </c>
      <c r="AH3206" t="s">
        <v>51</v>
      </c>
      <c r="AJ3206" t="s">
        <v>53</v>
      </c>
      <c r="AO3206" t="s">
        <v>8142</v>
      </c>
    </row>
    <row r="3207" spans="1:43" x14ac:dyDescent="0.35">
      <c r="A3207" t="s">
        <v>20878</v>
      </c>
      <c r="B3207" t="s">
        <v>20879</v>
      </c>
      <c r="C3207" t="s">
        <v>89</v>
      </c>
      <c r="F3207" t="s">
        <v>20880</v>
      </c>
      <c r="H3207" t="s">
        <v>20878</v>
      </c>
      <c r="J3207" t="s">
        <v>20881</v>
      </c>
      <c r="P3207" t="s">
        <v>50</v>
      </c>
      <c r="U3207" s="1">
        <v>44325</v>
      </c>
      <c r="V3207" s="1">
        <v>44325</v>
      </c>
      <c r="W3207" s="1">
        <v>44325.599305555559</v>
      </c>
      <c r="X3207" s="1">
        <v>44325.599305555559</v>
      </c>
      <c r="AC3207" t="s">
        <v>53</v>
      </c>
      <c r="AD3207">
        <v>2970065333</v>
      </c>
      <c r="AE3207" s="1">
        <v>44326.518055555556</v>
      </c>
      <c r="AG3207" t="s">
        <v>20882</v>
      </c>
      <c r="AH3207" t="s">
        <v>51</v>
      </c>
      <c r="AJ3207" t="s">
        <v>53</v>
      </c>
      <c r="AL3207" t="s">
        <v>78</v>
      </c>
      <c r="AO3207" t="s">
        <v>8142</v>
      </c>
    </row>
    <row r="3208" spans="1:43" x14ac:dyDescent="0.35">
      <c r="A3208" t="s">
        <v>20883</v>
      </c>
      <c r="B3208" t="s">
        <v>20884</v>
      </c>
      <c r="C3208" t="s">
        <v>20885</v>
      </c>
      <c r="D3208" t="s">
        <v>12781</v>
      </c>
      <c r="F3208" t="s">
        <v>20886</v>
      </c>
      <c r="H3208" t="s">
        <v>20887</v>
      </c>
      <c r="I3208" t="s">
        <v>169</v>
      </c>
      <c r="J3208" t="s">
        <v>5844</v>
      </c>
      <c r="K3208" t="s">
        <v>20888</v>
      </c>
      <c r="M3208" t="s">
        <v>20162</v>
      </c>
      <c r="N3208" t="s">
        <v>608</v>
      </c>
      <c r="O3208">
        <v>80813</v>
      </c>
      <c r="P3208" t="s">
        <v>50</v>
      </c>
      <c r="U3208" s="1">
        <v>44325.905555555553</v>
      </c>
      <c r="V3208" s="1">
        <v>44325.905555555553</v>
      </c>
      <c r="W3208" s="1">
        <v>44326.577777777777</v>
      </c>
      <c r="X3208" s="1">
        <v>44326.577777777777</v>
      </c>
      <c r="AC3208" t="s">
        <v>53</v>
      </c>
      <c r="AD3208">
        <v>2969475403</v>
      </c>
      <c r="AE3208" s="1">
        <v>37166.661111111112</v>
      </c>
      <c r="AF3208" t="s">
        <v>5846</v>
      </c>
      <c r="AG3208" t="s">
        <v>20889</v>
      </c>
      <c r="AH3208" t="s">
        <v>53</v>
      </c>
      <c r="AJ3208" t="s">
        <v>53</v>
      </c>
      <c r="AK3208" t="s">
        <v>13346</v>
      </c>
      <c r="AL3208" t="s">
        <v>78</v>
      </c>
      <c r="AO3208" t="s">
        <v>54</v>
      </c>
    </row>
    <row r="3209" spans="1:43" x14ac:dyDescent="0.35">
      <c r="A3209" t="s">
        <v>13675</v>
      </c>
      <c r="B3209" t="s">
        <v>13673</v>
      </c>
      <c r="C3209" t="s">
        <v>2615</v>
      </c>
      <c r="F3209" t="s">
        <v>13674</v>
      </c>
      <c r="H3209" t="s">
        <v>20890</v>
      </c>
      <c r="J3209" t="s">
        <v>20891</v>
      </c>
      <c r="K3209" t="s">
        <v>20892</v>
      </c>
      <c r="M3209" t="s">
        <v>1692</v>
      </c>
      <c r="N3209" t="s">
        <v>253</v>
      </c>
      <c r="O3209">
        <v>88240</v>
      </c>
      <c r="P3209" t="s">
        <v>50</v>
      </c>
      <c r="U3209" s="1">
        <v>44326</v>
      </c>
      <c r="V3209" s="1">
        <v>44326</v>
      </c>
      <c r="W3209" s="1">
        <v>44326.45416666667</v>
      </c>
      <c r="X3209" s="1">
        <v>44326.45416666667</v>
      </c>
      <c r="AC3209" t="s">
        <v>53</v>
      </c>
      <c r="AD3209">
        <v>2969766987</v>
      </c>
      <c r="AE3209" s="1">
        <v>43069.593055555553</v>
      </c>
      <c r="AF3209" t="s">
        <v>13678</v>
      </c>
      <c r="AG3209" t="s">
        <v>20893</v>
      </c>
      <c r="AH3209" t="s">
        <v>51</v>
      </c>
      <c r="AJ3209" t="s">
        <v>53</v>
      </c>
      <c r="AL3209" t="s">
        <v>68</v>
      </c>
      <c r="AO3209" t="s">
        <v>5443</v>
      </c>
      <c r="AP3209" s="1">
        <v>45476.587500000001</v>
      </c>
      <c r="AQ3209" s="1">
        <v>45476.589583333334</v>
      </c>
    </row>
    <row r="3210" spans="1:43" x14ac:dyDescent="0.35">
      <c r="A3210" t="s">
        <v>20894</v>
      </c>
      <c r="B3210" t="s">
        <v>20895</v>
      </c>
      <c r="C3210" t="s">
        <v>20896</v>
      </c>
      <c r="F3210" t="s">
        <v>20897</v>
      </c>
      <c r="H3210" t="s">
        <v>20894</v>
      </c>
      <c r="J3210" t="s">
        <v>2609</v>
      </c>
      <c r="K3210" t="s">
        <v>20898</v>
      </c>
      <c r="M3210" t="s">
        <v>3641</v>
      </c>
      <c r="N3210" t="s">
        <v>65</v>
      </c>
      <c r="O3210">
        <v>80111</v>
      </c>
      <c r="P3210" t="s">
        <v>50</v>
      </c>
      <c r="U3210" s="1">
        <v>44326</v>
      </c>
      <c r="V3210" s="1">
        <v>44326</v>
      </c>
      <c r="W3210" s="1">
        <v>44326.701388888891</v>
      </c>
      <c r="X3210" s="1">
        <v>44326.701388888891</v>
      </c>
      <c r="AC3210" t="s">
        <v>51</v>
      </c>
      <c r="AD3210">
        <v>2969475418</v>
      </c>
      <c r="AE3210" s="1">
        <v>37166.661111111112</v>
      </c>
      <c r="AF3210" t="s">
        <v>2611</v>
      </c>
      <c r="AG3210" t="s">
        <v>20899</v>
      </c>
      <c r="AH3210" t="s">
        <v>51</v>
      </c>
      <c r="AJ3210" t="s">
        <v>53</v>
      </c>
      <c r="AL3210" t="s">
        <v>78</v>
      </c>
      <c r="AO3210" t="s">
        <v>5443</v>
      </c>
      <c r="AP3210" s="1">
        <v>45449.632638888892</v>
      </c>
      <c r="AQ3210" s="1">
        <v>45448.356944444444</v>
      </c>
    </row>
    <row r="3211" spans="1:43" x14ac:dyDescent="0.35">
      <c r="A3211" t="s">
        <v>20900</v>
      </c>
      <c r="B3211" t="s">
        <v>20901</v>
      </c>
      <c r="C3211" t="s">
        <v>2073</v>
      </c>
      <c r="F3211" t="s">
        <v>20902</v>
      </c>
      <c r="H3211" t="s">
        <v>20900</v>
      </c>
      <c r="J3211" t="s">
        <v>4194</v>
      </c>
      <c r="P3211" t="s">
        <v>50</v>
      </c>
      <c r="U3211" s="1">
        <v>44326</v>
      </c>
      <c r="V3211" s="1">
        <v>44326</v>
      </c>
      <c r="AC3211" t="s">
        <v>53</v>
      </c>
      <c r="AD3211">
        <v>2969542473</v>
      </c>
      <c r="AE3211" s="1">
        <v>39974.713888888888</v>
      </c>
      <c r="AG3211" t="s">
        <v>20903</v>
      </c>
      <c r="AH3211" t="s">
        <v>51</v>
      </c>
      <c r="AJ3211" t="s">
        <v>53</v>
      </c>
      <c r="AO3211" t="s">
        <v>8142</v>
      </c>
    </row>
    <row r="3212" spans="1:43" x14ac:dyDescent="0.35">
      <c r="A3212" t="s">
        <v>20904</v>
      </c>
      <c r="B3212" t="s">
        <v>20905</v>
      </c>
      <c r="C3212" t="s">
        <v>6061</v>
      </c>
      <c r="F3212" t="s">
        <v>20906</v>
      </c>
      <c r="H3212" t="s">
        <v>20907</v>
      </c>
      <c r="J3212" t="s">
        <v>20908</v>
      </c>
      <c r="K3212" t="s">
        <v>20909</v>
      </c>
      <c r="M3212" t="s">
        <v>873</v>
      </c>
      <c r="N3212" t="s">
        <v>65</v>
      </c>
      <c r="O3212">
        <v>80487</v>
      </c>
      <c r="P3212" t="s">
        <v>50</v>
      </c>
      <c r="U3212" s="1">
        <v>44326</v>
      </c>
      <c r="V3212" s="1">
        <v>44326</v>
      </c>
      <c r="W3212" s="1">
        <v>44326.533333333333</v>
      </c>
      <c r="X3212" s="1">
        <v>44326.533333333333</v>
      </c>
      <c r="AC3212" t="s">
        <v>53</v>
      </c>
      <c r="AD3212">
        <v>1000000001</v>
      </c>
      <c r="AE3212" s="1">
        <v>39973.351388888892</v>
      </c>
      <c r="AF3212" t="s">
        <v>3377</v>
      </c>
      <c r="AG3212" t="s">
        <v>20910</v>
      </c>
      <c r="AH3212" t="s">
        <v>51</v>
      </c>
      <c r="AJ3212" t="s">
        <v>53</v>
      </c>
      <c r="AL3212" t="s">
        <v>78</v>
      </c>
      <c r="AO3212" t="s">
        <v>5443</v>
      </c>
      <c r="AP3212" s="1">
        <v>45191.627083333333</v>
      </c>
    </row>
    <row r="3213" spans="1:43" x14ac:dyDescent="0.35">
      <c r="A3213" t="s">
        <v>20911</v>
      </c>
      <c r="B3213" t="s">
        <v>13452</v>
      </c>
      <c r="C3213" t="s">
        <v>15132</v>
      </c>
      <c r="F3213" t="s">
        <v>20912</v>
      </c>
      <c r="H3213" t="s">
        <v>20911</v>
      </c>
      <c r="J3213" t="s">
        <v>1673</v>
      </c>
      <c r="N3213">
        <v>-1</v>
      </c>
      <c r="P3213" t="s">
        <v>50</v>
      </c>
      <c r="U3213" s="1">
        <v>44326</v>
      </c>
      <c r="V3213" s="1">
        <v>44326</v>
      </c>
      <c r="AC3213" t="s">
        <v>53</v>
      </c>
      <c r="AD3213">
        <v>2969473349</v>
      </c>
      <c r="AE3213" s="1">
        <v>37012.460416666669</v>
      </c>
      <c r="AG3213" t="s">
        <v>20913</v>
      </c>
      <c r="AH3213" t="s">
        <v>51</v>
      </c>
      <c r="AJ3213" t="s">
        <v>53</v>
      </c>
      <c r="AO3213" t="s">
        <v>8142</v>
      </c>
    </row>
    <row r="3214" spans="1:43" x14ac:dyDescent="0.35">
      <c r="A3214" t="s">
        <v>20914</v>
      </c>
      <c r="B3214" t="s">
        <v>20915</v>
      </c>
      <c r="C3214" t="s">
        <v>961</v>
      </c>
      <c r="F3214" t="s">
        <v>20916</v>
      </c>
      <c r="H3214" t="s">
        <v>20914</v>
      </c>
      <c r="J3214" t="s">
        <v>19937</v>
      </c>
      <c r="K3214" t="s">
        <v>20917</v>
      </c>
      <c r="M3214" t="s">
        <v>4445</v>
      </c>
      <c r="N3214" t="s">
        <v>65</v>
      </c>
      <c r="O3214">
        <v>80138</v>
      </c>
      <c r="P3214" t="s">
        <v>50</v>
      </c>
      <c r="U3214" s="1">
        <v>44326</v>
      </c>
      <c r="V3214" s="1">
        <v>44326</v>
      </c>
      <c r="W3214" s="1">
        <v>44326.64166666667</v>
      </c>
      <c r="X3214" s="1">
        <v>44326.64166666667</v>
      </c>
      <c r="AC3214" t="s">
        <v>53</v>
      </c>
      <c r="AD3214">
        <v>2969603687</v>
      </c>
      <c r="AE3214" s="1">
        <v>41599.545138888891</v>
      </c>
      <c r="AF3214" t="s">
        <v>19939</v>
      </c>
      <c r="AG3214" t="s">
        <v>20918</v>
      </c>
      <c r="AH3214" t="s">
        <v>51</v>
      </c>
      <c r="AJ3214" t="s">
        <v>53</v>
      </c>
      <c r="AL3214" t="s">
        <v>78</v>
      </c>
      <c r="AO3214" t="s">
        <v>5443</v>
      </c>
      <c r="AP3214" s="1">
        <v>44326.732638888891</v>
      </c>
    </row>
    <row r="3215" spans="1:43" x14ac:dyDescent="0.35">
      <c r="A3215" t="s">
        <v>20919</v>
      </c>
      <c r="B3215" t="s">
        <v>1548</v>
      </c>
      <c r="C3215" t="s">
        <v>20920</v>
      </c>
      <c r="F3215" t="s">
        <v>20921</v>
      </c>
      <c r="H3215" t="s">
        <v>20922</v>
      </c>
      <c r="I3215" t="s">
        <v>200</v>
      </c>
      <c r="J3215" t="s">
        <v>20721</v>
      </c>
      <c r="K3215" t="s">
        <v>20923</v>
      </c>
      <c r="M3215" t="s">
        <v>20924</v>
      </c>
      <c r="N3215" t="s">
        <v>253</v>
      </c>
      <c r="O3215">
        <v>88255</v>
      </c>
      <c r="P3215" t="s">
        <v>50</v>
      </c>
      <c r="U3215" s="1">
        <v>44326.350694444445</v>
      </c>
      <c r="V3215" s="1">
        <v>44326.350694444445</v>
      </c>
      <c r="W3215" s="1">
        <v>44326.576388888891</v>
      </c>
      <c r="X3215" s="1">
        <v>44326.576388888891</v>
      </c>
      <c r="AC3215" t="s">
        <v>53</v>
      </c>
      <c r="AD3215">
        <v>2969954072</v>
      </c>
      <c r="AE3215" s="1">
        <v>43894.399305555555</v>
      </c>
      <c r="AF3215" t="s">
        <v>20724</v>
      </c>
      <c r="AG3215" t="s">
        <v>20925</v>
      </c>
      <c r="AH3215" t="s">
        <v>53</v>
      </c>
      <c r="AJ3215" t="s">
        <v>53</v>
      </c>
      <c r="AK3215" t="s">
        <v>2497</v>
      </c>
      <c r="AL3215" t="s">
        <v>78</v>
      </c>
      <c r="AO3215" t="s">
        <v>54</v>
      </c>
      <c r="AP3215" s="1">
        <v>44433.428472222222</v>
      </c>
    </row>
    <row r="3216" spans="1:43" x14ac:dyDescent="0.35">
      <c r="A3216" t="s">
        <v>20926</v>
      </c>
      <c r="B3216" t="s">
        <v>5855</v>
      </c>
      <c r="C3216" t="s">
        <v>106</v>
      </c>
      <c r="F3216" t="s">
        <v>20927</v>
      </c>
      <c r="H3216" t="s">
        <v>20926</v>
      </c>
      <c r="J3216" t="s">
        <v>491</v>
      </c>
      <c r="P3216" t="s">
        <v>50</v>
      </c>
      <c r="U3216" s="1">
        <v>44327</v>
      </c>
      <c r="V3216" s="1">
        <v>44327</v>
      </c>
      <c r="W3216" s="1">
        <v>44327.359722222223</v>
      </c>
      <c r="X3216" s="1">
        <v>44327.359722222223</v>
      </c>
      <c r="AC3216" t="s">
        <v>53</v>
      </c>
      <c r="AD3216">
        <v>2969472760</v>
      </c>
      <c r="AE3216" s="1">
        <v>36916.71597222222</v>
      </c>
      <c r="AF3216" t="s">
        <v>900</v>
      </c>
      <c r="AG3216" t="s">
        <v>20928</v>
      </c>
      <c r="AH3216" t="s">
        <v>51</v>
      </c>
      <c r="AJ3216" t="s">
        <v>53</v>
      </c>
      <c r="AL3216" t="s">
        <v>78</v>
      </c>
      <c r="AO3216" t="s">
        <v>8142</v>
      </c>
    </row>
    <row r="3217" spans="1:43" x14ac:dyDescent="0.35">
      <c r="A3217" t="s">
        <v>20929</v>
      </c>
      <c r="B3217" t="s">
        <v>20930</v>
      </c>
      <c r="C3217" t="s">
        <v>2769</v>
      </c>
      <c r="F3217" t="s">
        <v>20931</v>
      </c>
      <c r="H3217" t="s">
        <v>20932</v>
      </c>
      <c r="J3217" t="s">
        <v>20933</v>
      </c>
      <c r="P3217" t="s">
        <v>50</v>
      </c>
      <c r="U3217" s="1">
        <v>44327</v>
      </c>
      <c r="V3217" s="1">
        <v>44327</v>
      </c>
      <c r="W3217" s="1">
        <v>44327.365277777775</v>
      </c>
      <c r="X3217" s="1">
        <v>44327.365277777775</v>
      </c>
      <c r="AC3217" t="s">
        <v>53</v>
      </c>
      <c r="AD3217">
        <v>1000000001</v>
      </c>
      <c r="AE3217" s="1">
        <v>39973.351388888892</v>
      </c>
      <c r="AF3217" t="s">
        <v>3377</v>
      </c>
      <c r="AG3217" t="s">
        <v>20934</v>
      </c>
      <c r="AH3217" t="s">
        <v>51</v>
      </c>
      <c r="AJ3217" t="s">
        <v>53</v>
      </c>
      <c r="AL3217" t="s">
        <v>78</v>
      </c>
      <c r="AO3217" t="s">
        <v>8142</v>
      </c>
    </row>
    <row r="3218" spans="1:43" x14ac:dyDescent="0.35">
      <c r="A3218" t="s">
        <v>20935</v>
      </c>
      <c r="B3218" t="s">
        <v>20936</v>
      </c>
      <c r="C3218" t="s">
        <v>6563</v>
      </c>
      <c r="F3218" t="s">
        <v>20937</v>
      </c>
      <c r="G3218" t="s">
        <v>20938</v>
      </c>
      <c r="H3218" t="s">
        <v>20939</v>
      </c>
      <c r="I3218" t="s">
        <v>179</v>
      </c>
      <c r="J3218" t="s">
        <v>491</v>
      </c>
      <c r="K3218" t="s">
        <v>20940</v>
      </c>
      <c r="M3218" t="s">
        <v>20941</v>
      </c>
      <c r="N3218" t="s">
        <v>2283</v>
      </c>
      <c r="O3218">
        <v>98520</v>
      </c>
      <c r="P3218" t="s">
        <v>50</v>
      </c>
      <c r="U3218" s="1">
        <v>44327</v>
      </c>
      <c r="V3218" s="1">
        <v>44327</v>
      </c>
      <c r="AC3218" t="s">
        <v>53</v>
      </c>
      <c r="AD3218">
        <v>2969472760</v>
      </c>
      <c r="AE3218" s="1">
        <v>36916.71597222222</v>
      </c>
      <c r="AG3218" t="s">
        <v>20942</v>
      </c>
      <c r="AH3218" t="s">
        <v>51</v>
      </c>
      <c r="AJ3218" t="s">
        <v>53</v>
      </c>
      <c r="AO3218" t="s">
        <v>8142</v>
      </c>
    </row>
    <row r="3219" spans="1:43" x14ac:dyDescent="0.35">
      <c r="A3219" t="s">
        <v>20943</v>
      </c>
      <c r="B3219" t="s">
        <v>4984</v>
      </c>
      <c r="C3219" t="s">
        <v>20944</v>
      </c>
      <c r="F3219" t="s">
        <v>20945</v>
      </c>
      <c r="H3219" t="s">
        <v>20943</v>
      </c>
      <c r="J3219" t="s">
        <v>5217</v>
      </c>
      <c r="K3219" t="s">
        <v>20946</v>
      </c>
      <c r="M3219" t="s">
        <v>5343</v>
      </c>
      <c r="N3219" t="s">
        <v>798</v>
      </c>
      <c r="O3219">
        <v>79706</v>
      </c>
      <c r="P3219" t="s">
        <v>50</v>
      </c>
      <c r="U3219" s="1">
        <v>44327</v>
      </c>
      <c r="V3219" s="1">
        <v>44327</v>
      </c>
      <c r="W3219" s="1">
        <v>44327.727777777778</v>
      </c>
      <c r="X3219" s="1">
        <v>44327.727777777778</v>
      </c>
      <c r="AC3219" t="s">
        <v>53</v>
      </c>
      <c r="AD3219">
        <v>2969475162</v>
      </c>
      <c r="AE3219" s="1">
        <v>37147</v>
      </c>
      <c r="AF3219" t="s">
        <v>5221</v>
      </c>
      <c r="AG3219" t="s">
        <v>20947</v>
      </c>
      <c r="AH3219" t="s">
        <v>51</v>
      </c>
      <c r="AJ3219" t="s">
        <v>53</v>
      </c>
      <c r="AL3219" t="s">
        <v>78</v>
      </c>
      <c r="AO3219" t="s">
        <v>5443</v>
      </c>
      <c r="AP3219" s="1">
        <v>44571.535416666666</v>
      </c>
      <c r="AQ3219" s="1">
        <v>44571.445833333331</v>
      </c>
    </row>
    <row r="3220" spans="1:43" x14ac:dyDescent="0.35">
      <c r="A3220" t="s">
        <v>20948</v>
      </c>
      <c r="B3220" t="s">
        <v>1518</v>
      </c>
      <c r="C3220" t="s">
        <v>14576</v>
      </c>
      <c r="F3220">
        <v>7194589433</v>
      </c>
      <c r="H3220" t="s">
        <v>20948</v>
      </c>
      <c r="J3220" t="s">
        <v>20949</v>
      </c>
      <c r="K3220" t="s">
        <v>20950</v>
      </c>
      <c r="M3220" t="s">
        <v>9525</v>
      </c>
      <c r="N3220" t="s">
        <v>65</v>
      </c>
      <c r="O3220">
        <v>81240</v>
      </c>
      <c r="P3220" t="s">
        <v>50</v>
      </c>
      <c r="U3220" s="1">
        <v>44327</v>
      </c>
      <c r="V3220" s="1">
        <v>44327</v>
      </c>
      <c r="W3220" s="1">
        <v>44327.39166666667</v>
      </c>
      <c r="X3220" s="1">
        <v>44327.39166666667</v>
      </c>
      <c r="AC3220" t="s">
        <v>53</v>
      </c>
      <c r="AD3220">
        <v>2973347848</v>
      </c>
      <c r="AE3220" s="1">
        <v>45039.595138888886</v>
      </c>
      <c r="AG3220" t="s">
        <v>20951</v>
      </c>
      <c r="AH3220" t="s">
        <v>51</v>
      </c>
      <c r="AJ3220" t="s">
        <v>53</v>
      </c>
      <c r="AL3220" t="s">
        <v>78</v>
      </c>
      <c r="AO3220" t="s">
        <v>5443</v>
      </c>
      <c r="AP3220" s="1">
        <v>45033.455555555556</v>
      </c>
    </row>
    <row r="3221" spans="1:43" x14ac:dyDescent="0.35">
      <c r="A3221" t="s">
        <v>20952</v>
      </c>
      <c r="B3221" t="s">
        <v>20953</v>
      </c>
      <c r="C3221" t="s">
        <v>20954</v>
      </c>
      <c r="F3221" t="s">
        <v>20955</v>
      </c>
      <c r="H3221" t="s">
        <v>20956</v>
      </c>
      <c r="J3221" t="s">
        <v>20957</v>
      </c>
      <c r="K3221" t="s">
        <v>20958</v>
      </c>
      <c r="M3221" t="s">
        <v>12375</v>
      </c>
      <c r="N3221" t="s">
        <v>12376</v>
      </c>
      <c r="O3221" t="s">
        <v>20959</v>
      </c>
      <c r="P3221" t="s">
        <v>50</v>
      </c>
      <c r="U3221" s="1">
        <v>44327</v>
      </c>
      <c r="V3221" s="1">
        <v>44327</v>
      </c>
      <c r="W3221" s="1">
        <v>44327.629166666666</v>
      </c>
      <c r="X3221" s="1">
        <v>44327.629166666666</v>
      </c>
      <c r="AC3221" t="s">
        <v>53</v>
      </c>
      <c r="AD3221">
        <v>2970065789</v>
      </c>
      <c r="AE3221" s="1">
        <v>44327.725694444445</v>
      </c>
      <c r="AF3221" t="s">
        <v>20960</v>
      </c>
      <c r="AG3221" t="s">
        <v>20961</v>
      </c>
      <c r="AH3221" t="s">
        <v>51</v>
      </c>
      <c r="AJ3221" t="s">
        <v>53</v>
      </c>
      <c r="AL3221" t="s">
        <v>78</v>
      </c>
      <c r="AO3221" t="s">
        <v>5443</v>
      </c>
      <c r="AP3221" s="1">
        <v>45128.375694444447</v>
      </c>
      <c r="AQ3221" s="1">
        <v>45097.46597222222</v>
      </c>
    </row>
    <row r="3222" spans="1:43" x14ac:dyDescent="0.35">
      <c r="A3222" t="s">
        <v>20962</v>
      </c>
      <c r="B3222" t="s">
        <v>20963</v>
      </c>
      <c r="C3222" t="s">
        <v>20964</v>
      </c>
      <c r="F3222" t="s">
        <v>18651</v>
      </c>
      <c r="H3222" t="s">
        <v>20965</v>
      </c>
      <c r="J3222" t="s">
        <v>10434</v>
      </c>
      <c r="P3222" t="s">
        <v>50</v>
      </c>
      <c r="U3222" s="1">
        <v>44327</v>
      </c>
      <c r="V3222" s="1">
        <v>44327</v>
      </c>
      <c r="AC3222" t="s">
        <v>53</v>
      </c>
      <c r="AD3222">
        <v>2969478809</v>
      </c>
      <c r="AE3222" s="1">
        <v>37358</v>
      </c>
      <c r="AG3222" t="s">
        <v>20966</v>
      </c>
      <c r="AH3222" t="s">
        <v>51</v>
      </c>
      <c r="AJ3222" t="s">
        <v>53</v>
      </c>
      <c r="AO3222" t="s">
        <v>8142</v>
      </c>
    </row>
    <row r="3223" spans="1:43" x14ac:dyDescent="0.35">
      <c r="A3223" t="s">
        <v>20967</v>
      </c>
      <c r="B3223" t="s">
        <v>20968</v>
      </c>
      <c r="C3223" t="s">
        <v>12233</v>
      </c>
      <c r="F3223" t="s">
        <v>20969</v>
      </c>
      <c r="H3223" t="s">
        <v>20967</v>
      </c>
      <c r="J3223" t="s">
        <v>1910</v>
      </c>
      <c r="P3223" t="s">
        <v>50</v>
      </c>
      <c r="U3223" s="1">
        <v>44327</v>
      </c>
      <c r="V3223" s="1">
        <v>44327</v>
      </c>
      <c r="AC3223" t="s">
        <v>53</v>
      </c>
      <c r="AD3223">
        <v>2969735272</v>
      </c>
      <c r="AE3223" s="1">
        <v>42845.40902777778</v>
      </c>
      <c r="AG3223" t="s">
        <v>20970</v>
      </c>
      <c r="AH3223" t="s">
        <v>51</v>
      </c>
      <c r="AJ3223" t="s">
        <v>53</v>
      </c>
      <c r="AO3223" t="s">
        <v>8142</v>
      </c>
    </row>
    <row r="3224" spans="1:43" x14ac:dyDescent="0.35">
      <c r="A3224" t="s">
        <v>20971</v>
      </c>
      <c r="B3224" t="s">
        <v>20867</v>
      </c>
      <c r="C3224" t="s">
        <v>20972</v>
      </c>
      <c r="H3224" t="s">
        <v>20870</v>
      </c>
      <c r="J3224" t="s">
        <v>20871</v>
      </c>
      <c r="P3224" t="s">
        <v>50</v>
      </c>
      <c r="U3224" s="1">
        <v>44327</v>
      </c>
      <c r="V3224" s="1">
        <v>44327</v>
      </c>
      <c r="W3224" s="1">
        <v>44327.477083333331</v>
      </c>
      <c r="X3224" s="1">
        <v>44327.477083333331</v>
      </c>
      <c r="AC3224" t="s">
        <v>53</v>
      </c>
      <c r="AD3224">
        <v>2969510670</v>
      </c>
      <c r="AE3224" s="1">
        <v>38387.707638888889</v>
      </c>
      <c r="AF3224" t="s">
        <v>20973</v>
      </c>
      <c r="AG3224" t="s">
        <v>20974</v>
      </c>
      <c r="AH3224" t="s">
        <v>51</v>
      </c>
      <c r="AJ3224" t="s">
        <v>53</v>
      </c>
      <c r="AL3224" t="s">
        <v>78</v>
      </c>
      <c r="AO3224" t="s">
        <v>5443</v>
      </c>
    </row>
    <row r="3225" spans="1:43" x14ac:dyDescent="0.35">
      <c r="A3225" t="s">
        <v>20975</v>
      </c>
      <c r="B3225" t="s">
        <v>20976</v>
      </c>
      <c r="C3225" t="s">
        <v>4162</v>
      </c>
      <c r="F3225">
        <v>19707781193</v>
      </c>
      <c r="H3225" t="s">
        <v>20977</v>
      </c>
      <c r="J3225" t="s">
        <v>20978</v>
      </c>
      <c r="K3225" t="s">
        <v>20979</v>
      </c>
      <c r="M3225" t="s">
        <v>154</v>
      </c>
      <c r="N3225" t="s">
        <v>287</v>
      </c>
      <c r="O3225">
        <v>80631</v>
      </c>
      <c r="P3225" t="s">
        <v>50</v>
      </c>
      <c r="U3225" s="1">
        <v>44327</v>
      </c>
      <c r="V3225" s="1">
        <v>44327</v>
      </c>
      <c r="W3225" s="1">
        <v>44327.898611111108</v>
      </c>
      <c r="X3225" s="1">
        <v>44327.898611111108</v>
      </c>
      <c r="AC3225" t="s">
        <v>51</v>
      </c>
      <c r="AD3225">
        <v>2969944696</v>
      </c>
      <c r="AE3225" s="1">
        <v>43844.456944444442</v>
      </c>
      <c r="AF3225" t="s">
        <v>20980</v>
      </c>
      <c r="AG3225" t="s">
        <v>20981</v>
      </c>
      <c r="AH3225" t="s">
        <v>51</v>
      </c>
      <c r="AJ3225" t="s">
        <v>53</v>
      </c>
      <c r="AL3225" t="s">
        <v>78</v>
      </c>
      <c r="AO3225" t="s">
        <v>5443</v>
      </c>
      <c r="AP3225" s="1">
        <v>45443.620138888888</v>
      </c>
      <c r="AQ3225" s="1">
        <v>45257.451388888891</v>
      </c>
    </row>
    <row r="3226" spans="1:43" x14ac:dyDescent="0.35">
      <c r="A3226" t="s">
        <v>20982</v>
      </c>
      <c r="B3226" t="s">
        <v>20983</v>
      </c>
      <c r="C3226" t="s">
        <v>894</v>
      </c>
      <c r="D3226" t="s">
        <v>20984</v>
      </c>
      <c r="F3226" t="s">
        <v>20985</v>
      </c>
      <c r="G3226" t="s">
        <v>20986</v>
      </c>
      <c r="H3226" t="s">
        <v>20987</v>
      </c>
      <c r="I3226" t="s">
        <v>169</v>
      </c>
      <c r="J3226" t="s">
        <v>5844</v>
      </c>
      <c r="K3226" t="s">
        <v>20988</v>
      </c>
      <c r="M3226" t="s">
        <v>20989</v>
      </c>
      <c r="N3226" t="s">
        <v>608</v>
      </c>
      <c r="O3226">
        <v>80860</v>
      </c>
      <c r="P3226" t="s">
        <v>50</v>
      </c>
      <c r="U3226" s="1">
        <v>44327.134722222225</v>
      </c>
      <c r="V3226" s="1">
        <v>44327.134722222225</v>
      </c>
      <c r="W3226" s="1">
        <v>44327.366666666669</v>
      </c>
      <c r="X3226" s="1">
        <v>44327.366666666669</v>
      </c>
      <c r="AC3226" t="s">
        <v>53</v>
      </c>
      <c r="AD3226">
        <v>2969475403</v>
      </c>
      <c r="AE3226" s="1">
        <v>37166.661111111112</v>
      </c>
      <c r="AF3226" t="s">
        <v>5846</v>
      </c>
      <c r="AG3226" t="s">
        <v>20990</v>
      </c>
      <c r="AH3226" t="s">
        <v>53</v>
      </c>
      <c r="AJ3226" t="s">
        <v>53</v>
      </c>
      <c r="AK3226" t="s">
        <v>20991</v>
      </c>
      <c r="AL3226" t="s">
        <v>78</v>
      </c>
      <c r="AO3226" t="s">
        <v>54</v>
      </c>
      <c r="AP3226" s="1">
        <v>45463.647222222222</v>
      </c>
    </row>
    <row r="3227" spans="1:43" x14ac:dyDescent="0.35">
      <c r="A3227" t="s">
        <v>20992</v>
      </c>
      <c r="B3227" t="s">
        <v>20993</v>
      </c>
      <c r="C3227" t="s">
        <v>10445</v>
      </c>
      <c r="F3227" t="s">
        <v>20994</v>
      </c>
      <c r="H3227" t="s">
        <v>20995</v>
      </c>
      <c r="I3227" t="s">
        <v>200</v>
      </c>
      <c r="J3227" t="s">
        <v>20996</v>
      </c>
      <c r="K3227" t="s">
        <v>20997</v>
      </c>
      <c r="M3227" t="s">
        <v>11995</v>
      </c>
      <c r="N3227" t="s">
        <v>798</v>
      </c>
      <c r="O3227">
        <v>77380</v>
      </c>
      <c r="P3227" t="s">
        <v>50</v>
      </c>
      <c r="U3227" s="1">
        <v>44327.397916666669</v>
      </c>
      <c r="V3227" s="1">
        <v>44327.397916666669</v>
      </c>
      <c r="W3227" s="1">
        <v>44328.373611111114</v>
      </c>
      <c r="X3227" s="1">
        <v>44328.373611111114</v>
      </c>
      <c r="AC3227" t="s">
        <v>53</v>
      </c>
      <c r="AD3227">
        <v>2969954072</v>
      </c>
      <c r="AE3227" s="1">
        <v>43894.399305555555</v>
      </c>
      <c r="AF3227" t="s">
        <v>20724</v>
      </c>
      <c r="AG3227" t="s">
        <v>20998</v>
      </c>
      <c r="AH3227" t="s">
        <v>53</v>
      </c>
      <c r="AJ3227" t="s">
        <v>53</v>
      </c>
      <c r="AK3227" t="s">
        <v>7790</v>
      </c>
      <c r="AL3227" t="s">
        <v>78</v>
      </c>
      <c r="AO3227" t="s">
        <v>54</v>
      </c>
      <c r="AP3227" s="1">
        <v>45456.179861111108</v>
      </c>
      <c r="AQ3227" s="1">
        <v>45142.518055555556</v>
      </c>
    </row>
    <row r="3228" spans="1:43" x14ac:dyDescent="0.35">
      <c r="A3228" t="s">
        <v>20999</v>
      </c>
      <c r="B3228" t="s">
        <v>4624</v>
      </c>
      <c r="C3228" t="s">
        <v>2016</v>
      </c>
      <c r="F3228" t="s">
        <v>21000</v>
      </c>
      <c r="H3228" t="s">
        <v>21001</v>
      </c>
      <c r="I3228" t="s">
        <v>200</v>
      </c>
      <c r="J3228" t="s">
        <v>20721</v>
      </c>
      <c r="K3228" t="s">
        <v>21002</v>
      </c>
      <c r="M3228" t="s">
        <v>1307</v>
      </c>
      <c r="N3228" t="s">
        <v>264</v>
      </c>
      <c r="O3228">
        <v>77380</v>
      </c>
      <c r="P3228" t="s">
        <v>50</v>
      </c>
      <c r="U3228" s="1">
        <v>44327.52847222222</v>
      </c>
      <c r="V3228" s="1">
        <v>44327.52847222222</v>
      </c>
      <c r="W3228" s="1">
        <v>44328.37222222222</v>
      </c>
      <c r="X3228" s="1">
        <v>44328.37222222222</v>
      </c>
      <c r="AC3228" t="s">
        <v>53</v>
      </c>
      <c r="AD3228">
        <v>2969954072</v>
      </c>
      <c r="AE3228" s="1">
        <v>43894.399305555555</v>
      </c>
      <c r="AF3228" t="s">
        <v>20724</v>
      </c>
      <c r="AG3228" t="s">
        <v>21003</v>
      </c>
      <c r="AH3228" t="s">
        <v>53</v>
      </c>
      <c r="AJ3228" t="s">
        <v>53</v>
      </c>
      <c r="AK3228" t="s">
        <v>8166</v>
      </c>
      <c r="AL3228" t="s">
        <v>78</v>
      </c>
      <c r="AO3228" t="s">
        <v>54</v>
      </c>
      <c r="AP3228" s="1">
        <v>45467.680555555555</v>
      </c>
    </row>
    <row r="3229" spans="1:43" x14ac:dyDescent="0.35">
      <c r="A3229" t="s">
        <v>21004</v>
      </c>
      <c r="B3229" t="s">
        <v>5826</v>
      </c>
      <c r="C3229" t="s">
        <v>2883</v>
      </c>
      <c r="F3229" t="s">
        <v>21005</v>
      </c>
      <c r="H3229" t="s">
        <v>21006</v>
      </c>
      <c r="I3229" t="s">
        <v>179</v>
      </c>
      <c r="J3229" t="s">
        <v>2728</v>
      </c>
      <c r="K3229" t="s">
        <v>9604</v>
      </c>
      <c r="M3229" t="s">
        <v>8958</v>
      </c>
      <c r="N3229" t="s">
        <v>213</v>
      </c>
      <c r="O3229">
        <v>80504</v>
      </c>
      <c r="P3229" t="s">
        <v>50</v>
      </c>
      <c r="U3229" s="1">
        <v>44327.681944444441</v>
      </c>
      <c r="V3229" s="1">
        <v>44327.681944444441</v>
      </c>
      <c r="W3229" s="1">
        <v>44327.705555555556</v>
      </c>
      <c r="X3229" s="1">
        <v>44327.705555555556</v>
      </c>
      <c r="AC3229" t="s">
        <v>53</v>
      </c>
      <c r="AD3229">
        <v>2969581629</v>
      </c>
      <c r="AE3229" s="1">
        <v>41218.44027777778</v>
      </c>
      <c r="AF3229" t="s">
        <v>2730</v>
      </c>
      <c r="AG3229" t="s">
        <v>21007</v>
      </c>
      <c r="AH3229" t="s">
        <v>53</v>
      </c>
      <c r="AJ3229" t="s">
        <v>53</v>
      </c>
      <c r="AK3229" t="s">
        <v>7279</v>
      </c>
      <c r="AL3229" t="s">
        <v>68</v>
      </c>
      <c r="AO3229" t="s">
        <v>54</v>
      </c>
      <c r="AP3229" s="1">
        <v>45467.677777777775</v>
      </c>
      <c r="AQ3229" s="1">
        <v>45467.711805555555</v>
      </c>
    </row>
    <row r="3230" spans="1:43" x14ac:dyDescent="0.35">
      <c r="A3230" t="s">
        <v>21008</v>
      </c>
      <c r="B3230" t="s">
        <v>3371</v>
      </c>
      <c r="C3230" t="s">
        <v>172</v>
      </c>
      <c r="F3230" t="s">
        <v>21009</v>
      </c>
      <c r="H3230" t="s">
        <v>21010</v>
      </c>
      <c r="I3230" t="s">
        <v>169</v>
      </c>
      <c r="J3230" t="s">
        <v>5844</v>
      </c>
      <c r="K3230" t="s">
        <v>21011</v>
      </c>
      <c r="M3230" t="s">
        <v>7031</v>
      </c>
      <c r="N3230" t="s">
        <v>287</v>
      </c>
      <c r="O3230">
        <v>80813</v>
      </c>
      <c r="P3230" t="s">
        <v>50</v>
      </c>
      <c r="U3230" s="1">
        <v>44327.967361111114</v>
      </c>
      <c r="V3230" s="1">
        <v>44327.967361111114</v>
      </c>
      <c r="W3230" s="1">
        <v>44328.35833333333</v>
      </c>
      <c r="X3230" s="1">
        <v>44328.35833333333</v>
      </c>
      <c r="AC3230" t="s">
        <v>51</v>
      </c>
      <c r="AD3230">
        <v>2969475403</v>
      </c>
      <c r="AE3230" s="1">
        <v>37166.661111111112</v>
      </c>
      <c r="AF3230" t="s">
        <v>5846</v>
      </c>
      <c r="AG3230" t="s">
        <v>21012</v>
      </c>
      <c r="AH3230" t="s">
        <v>53</v>
      </c>
      <c r="AJ3230" t="s">
        <v>53</v>
      </c>
      <c r="AK3230" t="s">
        <v>13346</v>
      </c>
      <c r="AL3230" t="s">
        <v>78</v>
      </c>
      <c r="AO3230" t="s">
        <v>54</v>
      </c>
      <c r="AP3230" s="1">
        <v>45398.364583333336</v>
      </c>
    </row>
    <row r="3231" spans="1:43" x14ac:dyDescent="0.35">
      <c r="A3231" t="s">
        <v>21013</v>
      </c>
      <c r="B3231" t="s">
        <v>7763</v>
      </c>
      <c r="C3231" t="s">
        <v>1429</v>
      </c>
      <c r="H3231" t="s">
        <v>21014</v>
      </c>
      <c r="J3231" t="s">
        <v>1967</v>
      </c>
      <c r="P3231" t="s">
        <v>50</v>
      </c>
      <c r="U3231" s="1">
        <v>44328</v>
      </c>
      <c r="V3231" s="1">
        <v>44328</v>
      </c>
      <c r="W3231" s="1">
        <v>44328.417361111111</v>
      </c>
      <c r="X3231" s="1">
        <v>44328.417361111111</v>
      </c>
      <c r="AC3231" t="s">
        <v>53</v>
      </c>
      <c r="AD3231">
        <v>2969475309</v>
      </c>
      <c r="AE3231" s="1">
        <v>37159</v>
      </c>
      <c r="AF3231" t="s">
        <v>1968</v>
      </c>
      <c r="AG3231" t="s">
        <v>21015</v>
      </c>
      <c r="AH3231" t="s">
        <v>51</v>
      </c>
      <c r="AJ3231" t="s">
        <v>53</v>
      </c>
      <c r="AL3231" t="s">
        <v>78</v>
      </c>
      <c r="AO3231" t="s">
        <v>5443</v>
      </c>
      <c r="AP3231" s="1">
        <v>44328.410416666666</v>
      </c>
    </row>
    <row r="3232" spans="1:43" x14ac:dyDescent="0.35">
      <c r="A3232" t="s">
        <v>21016</v>
      </c>
      <c r="B3232" t="s">
        <v>21017</v>
      </c>
      <c r="C3232" t="s">
        <v>10526</v>
      </c>
      <c r="F3232">
        <v>19704203552</v>
      </c>
      <c r="H3232" t="s">
        <v>21018</v>
      </c>
      <c r="J3232" t="s">
        <v>21019</v>
      </c>
      <c r="N3232" t="s">
        <v>287</v>
      </c>
      <c r="O3232">
        <v>80538</v>
      </c>
      <c r="P3232" t="s">
        <v>50</v>
      </c>
      <c r="U3232" s="1">
        <v>44328</v>
      </c>
      <c r="V3232" s="1">
        <v>44328</v>
      </c>
      <c r="W3232" s="1">
        <v>44328.507638888892</v>
      </c>
      <c r="X3232" s="1">
        <v>44328.507638888892</v>
      </c>
      <c r="AC3232" t="s">
        <v>53</v>
      </c>
      <c r="AD3232">
        <v>2969568694</v>
      </c>
      <c r="AE3232" s="1">
        <v>40882.334722222222</v>
      </c>
      <c r="AF3232" t="s">
        <v>21020</v>
      </c>
      <c r="AG3232" t="s">
        <v>21021</v>
      </c>
      <c r="AH3232" t="s">
        <v>51</v>
      </c>
      <c r="AJ3232" t="s">
        <v>53</v>
      </c>
      <c r="AL3232" t="s">
        <v>78</v>
      </c>
      <c r="AO3232" t="s">
        <v>8142</v>
      </c>
      <c r="AP3232" s="1">
        <v>45048.682638888888</v>
      </c>
    </row>
    <row r="3233" spans="1:43" x14ac:dyDescent="0.35">
      <c r="A3233" t="s">
        <v>21022</v>
      </c>
      <c r="B3233" t="s">
        <v>21023</v>
      </c>
      <c r="C3233" t="s">
        <v>21024</v>
      </c>
      <c r="F3233" s="2" t="s">
        <v>21025</v>
      </c>
      <c r="H3233" t="s">
        <v>21026</v>
      </c>
      <c r="J3233" t="s">
        <v>13574</v>
      </c>
      <c r="K3233" t="s">
        <v>21027</v>
      </c>
      <c r="M3233" t="s">
        <v>21028</v>
      </c>
      <c r="N3233" t="s">
        <v>21029</v>
      </c>
      <c r="O3233">
        <v>26780</v>
      </c>
      <c r="P3233" t="s">
        <v>13276</v>
      </c>
      <c r="U3233" s="1">
        <v>44328</v>
      </c>
      <c r="V3233" s="1">
        <v>44328</v>
      </c>
      <c r="AC3233" t="s">
        <v>53</v>
      </c>
      <c r="AD3233">
        <v>2969823183</v>
      </c>
      <c r="AE3233" s="1">
        <v>43312.453472222223</v>
      </c>
      <c r="AG3233" t="s">
        <v>21030</v>
      </c>
      <c r="AH3233" t="s">
        <v>51</v>
      </c>
      <c r="AJ3233" t="s">
        <v>53</v>
      </c>
      <c r="AO3233" t="s">
        <v>8142</v>
      </c>
    </row>
    <row r="3234" spans="1:43" x14ac:dyDescent="0.35">
      <c r="A3234" t="s">
        <v>21031</v>
      </c>
      <c r="B3234" t="s">
        <v>19234</v>
      </c>
      <c r="C3234" t="s">
        <v>1510</v>
      </c>
      <c r="F3234" t="s">
        <v>47</v>
      </c>
      <c r="H3234" t="s">
        <v>21032</v>
      </c>
      <c r="J3234" t="s">
        <v>85</v>
      </c>
      <c r="P3234" t="s">
        <v>50</v>
      </c>
      <c r="U3234" s="1">
        <v>44328</v>
      </c>
      <c r="V3234" s="1">
        <v>44328</v>
      </c>
      <c r="W3234" s="1">
        <v>44328.50277777778</v>
      </c>
      <c r="X3234" s="1">
        <v>44328.50277777778</v>
      </c>
      <c r="AC3234" t="s">
        <v>53</v>
      </c>
      <c r="AD3234">
        <v>1000000000</v>
      </c>
      <c r="AE3234" s="1">
        <v>37295</v>
      </c>
      <c r="AG3234" t="s">
        <v>21033</v>
      </c>
      <c r="AH3234" t="s">
        <v>51</v>
      </c>
      <c r="AJ3234" t="s">
        <v>53</v>
      </c>
      <c r="AO3234" t="s">
        <v>5443</v>
      </c>
      <c r="AP3234" s="1">
        <v>45413.717361111114</v>
      </c>
    </row>
    <row r="3235" spans="1:43" x14ac:dyDescent="0.35">
      <c r="A3235" t="s">
        <v>21034</v>
      </c>
      <c r="B3235" t="s">
        <v>114</v>
      </c>
      <c r="C3235" t="s">
        <v>21035</v>
      </c>
      <c r="F3235" t="s">
        <v>21036</v>
      </c>
      <c r="H3235" t="s">
        <v>21037</v>
      </c>
      <c r="J3235" t="s">
        <v>5844</v>
      </c>
      <c r="K3235" t="s">
        <v>20338</v>
      </c>
      <c r="M3235" t="s">
        <v>7031</v>
      </c>
      <c r="N3235" t="s">
        <v>65</v>
      </c>
      <c r="O3235">
        <v>80813</v>
      </c>
      <c r="P3235" t="s">
        <v>50</v>
      </c>
      <c r="U3235" s="1">
        <v>44328</v>
      </c>
      <c r="V3235" s="1">
        <v>44328</v>
      </c>
      <c r="W3235" s="1">
        <v>44328.538888888892</v>
      </c>
      <c r="X3235" s="1">
        <v>44328.538888888892</v>
      </c>
      <c r="AC3235" t="s">
        <v>53</v>
      </c>
      <c r="AD3235">
        <v>2969475403</v>
      </c>
      <c r="AE3235" s="1">
        <v>37166.661111111112</v>
      </c>
      <c r="AF3235" t="s">
        <v>5846</v>
      </c>
      <c r="AG3235" t="s">
        <v>21038</v>
      </c>
      <c r="AH3235" t="s">
        <v>51</v>
      </c>
      <c r="AJ3235" t="s">
        <v>53</v>
      </c>
      <c r="AL3235" t="s">
        <v>78</v>
      </c>
      <c r="AO3235" t="s">
        <v>5443</v>
      </c>
      <c r="AP3235" s="1">
        <v>44392.30972222222</v>
      </c>
    </row>
    <row r="3236" spans="1:43" x14ac:dyDescent="0.35">
      <c r="A3236" t="s">
        <v>21039</v>
      </c>
      <c r="B3236" t="s">
        <v>21040</v>
      </c>
      <c r="C3236" t="s">
        <v>1625</v>
      </c>
      <c r="F3236" t="s">
        <v>21041</v>
      </c>
      <c r="H3236" t="s">
        <v>21042</v>
      </c>
      <c r="I3236" t="s">
        <v>415</v>
      </c>
      <c r="J3236" t="s">
        <v>7738</v>
      </c>
      <c r="K3236" t="s">
        <v>18265</v>
      </c>
      <c r="M3236" t="s">
        <v>18266</v>
      </c>
      <c r="N3236" t="s">
        <v>1515</v>
      </c>
      <c r="O3236">
        <v>85239</v>
      </c>
      <c r="P3236" t="s">
        <v>50</v>
      </c>
      <c r="U3236" s="1">
        <v>44329</v>
      </c>
      <c r="V3236" s="1">
        <v>44329</v>
      </c>
      <c r="AC3236" t="s">
        <v>53</v>
      </c>
      <c r="AD3236">
        <v>2969477493</v>
      </c>
      <c r="AE3236" s="1">
        <v>37291</v>
      </c>
      <c r="AG3236" t="s">
        <v>21043</v>
      </c>
      <c r="AH3236" t="s">
        <v>51</v>
      </c>
      <c r="AJ3236" t="s">
        <v>53</v>
      </c>
      <c r="AO3236" t="s">
        <v>8142</v>
      </c>
    </row>
    <row r="3237" spans="1:43" x14ac:dyDescent="0.35">
      <c r="A3237" t="s">
        <v>21044</v>
      </c>
      <c r="B3237" t="s">
        <v>6257</v>
      </c>
      <c r="C3237" t="s">
        <v>12366</v>
      </c>
      <c r="H3237" t="s">
        <v>21045</v>
      </c>
      <c r="J3237" t="s">
        <v>21046</v>
      </c>
      <c r="P3237" t="s">
        <v>15723</v>
      </c>
      <c r="U3237" s="1">
        <v>44329</v>
      </c>
      <c r="V3237" s="1">
        <v>44329</v>
      </c>
      <c r="W3237" s="1">
        <v>44330.386805555558</v>
      </c>
      <c r="X3237" s="1">
        <v>44330.386805555558</v>
      </c>
      <c r="AC3237" t="s">
        <v>53</v>
      </c>
      <c r="AD3237">
        <v>2970066679</v>
      </c>
      <c r="AE3237" s="1">
        <v>44330.386111111111</v>
      </c>
      <c r="AF3237" t="s">
        <v>21047</v>
      </c>
      <c r="AG3237" t="s">
        <v>21048</v>
      </c>
      <c r="AH3237" t="s">
        <v>51</v>
      </c>
      <c r="AJ3237" t="s">
        <v>53</v>
      </c>
      <c r="AL3237" t="s">
        <v>68</v>
      </c>
      <c r="AO3237" t="s">
        <v>5443</v>
      </c>
      <c r="AP3237" s="1">
        <v>45301.397222222222</v>
      </c>
      <c r="AQ3237" s="1">
        <v>45077.681944444441</v>
      </c>
    </row>
    <row r="3238" spans="1:43" x14ac:dyDescent="0.35">
      <c r="A3238" t="s">
        <v>21049</v>
      </c>
      <c r="B3238" t="s">
        <v>21050</v>
      </c>
      <c r="C3238" t="s">
        <v>21051</v>
      </c>
      <c r="F3238" t="s">
        <v>21041</v>
      </c>
      <c r="H3238" t="s">
        <v>21052</v>
      </c>
      <c r="I3238" t="s">
        <v>415</v>
      </c>
      <c r="J3238" t="s">
        <v>7738</v>
      </c>
      <c r="K3238" t="s">
        <v>7739</v>
      </c>
      <c r="M3238" t="s">
        <v>21053</v>
      </c>
      <c r="N3238" t="s">
        <v>4438</v>
      </c>
      <c r="O3238">
        <v>92590</v>
      </c>
      <c r="P3238" t="s">
        <v>50</v>
      </c>
      <c r="U3238" s="1">
        <v>44329</v>
      </c>
      <c r="V3238" s="1">
        <v>44329</v>
      </c>
      <c r="AC3238" t="s">
        <v>53</v>
      </c>
      <c r="AD3238">
        <v>2969477493</v>
      </c>
      <c r="AE3238" s="1">
        <v>37291</v>
      </c>
      <c r="AG3238" t="s">
        <v>21054</v>
      </c>
      <c r="AH3238" t="s">
        <v>51</v>
      </c>
      <c r="AJ3238" t="s">
        <v>53</v>
      </c>
      <c r="AO3238" t="s">
        <v>8142</v>
      </c>
    </row>
    <row r="3239" spans="1:43" x14ac:dyDescent="0.35">
      <c r="A3239" t="s">
        <v>21055</v>
      </c>
      <c r="B3239" t="s">
        <v>80</v>
      </c>
      <c r="C3239" t="s">
        <v>9358</v>
      </c>
      <c r="F3239">
        <v>15056155643</v>
      </c>
      <c r="H3239" t="s">
        <v>21056</v>
      </c>
      <c r="J3239" t="s">
        <v>21057</v>
      </c>
      <c r="N3239" t="s">
        <v>253</v>
      </c>
      <c r="O3239">
        <v>87032</v>
      </c>
      <c r="P3239" t="s">
        <v>50</v>
      </c>
      <c r="U3239" s="1">
        <v>44329</v>
      </c>
      <c r="V3239" s="1">
        <v>44329</v>
      </c>
      <c r="W3239" s="1">
        <v>44329.723611111112</v>
      </c>
      <c r="X3239" s="1">
        <v>44329.723611111112</v>
      </c>
      <c r="AC3239" t="s">
        <v>53</v>
      </c>
      <c r="AD3239">
        <v>1000000001</v>
      </c>
      <c r="AE3239" s="1">
        <v>39973.351388888892</v>
      </c>
      <c r="AF3239" t="s">
        <v>3377</v>
      </c>
      <c r="AG3239" t="s">
        <v>21058</v>
      </c>
      <c r="AH3239" t="s">
        <v>51</v>
      </c>
      <c r="AJ3239" t="s">
        <v>53</v>
      </c>
      <c r="AL3239" t="s">
        <v>78</v>
      </c>
      <c r="AO3239" t="s">
        <v>5443</v>
      </c>
      <c r="AP3239" s="1">
        <v>44837.479166666664</v>
      </c>
    </row>
    <row r="3240" spans="1:43" x14ac:dyDescent="0.35">
      <c r="A3240" t="s">
        <v>21059</v>
      </c>
      <c r="B3240" t="s">
        <v>21060</v>
      </c>
      <c r="C3240" t="s">
        <v>6003</v>
      </c>
      <c r="F3240" t="s">
        <v>21061</v>
      </c>
      <c r="G3240">
        <v>9709999999</v>
      </c>
      <c r="H3240" t="s">
        <v>21059</v>
      </c>
      <c r="I3240" t="s">
        <v>179</v>
      </c>
      <c r="J3240" t="s">
        <v>21062</v>
      </c>
      <c r="K3240" t="s">
        <v>21063</v>
      </c>
      <c r="M3240" t="s">
        <v>6585</v>
      </c>
      <c r="N3240" t="s">
        <v>287</v>
      </c>
      <c r="O3240">
        <v>81122</v>
      </c>
      <c r="P3240" t="s">
        <v>50</v>
      </c>
      <c r="U3240" s="1">
        <v>44329.404861111114</v>
      </c>
      <c r="V3240" s="1">
        <v>44329.404861111114</v>
      </c>
      <c r="W3240" s="1">
        <v>44330.46875</v>
      </c>
      <c r="X3240" s="1">
        <v>44330.46875</v>
      </c>
      <c r="AC3240" t="s">
        <v>53</v>
      </c>
      <c r="AD3240">
        <v>2969818089</v>
      </c>
      <c r="AE3240" s="1">
        <v>43290.629861111112</v>
      </c>
      <c r="AF3240" t="s">
        <v>21064</v>
      </c>
      <c r="AG3240" t="s">
        <v>21065</v>
      </c>
      <c r="AH3240" t="s">
        <v>53</v>
      </c>
      <c r="AJ3240" t="s">
        <v>53</v>
      </c>
      <c r="AK3240" t="s">
        <v>13606</v>
      </c>
      <c r="AL3240" t="s">
        <v>68</v>
      </c>
      <c r="AO3240" t="s">
        <v>54</v>
      </c>
    </row>
    <row r="3241" spans="1:43" x14ac:dyDescent="0.35">
      <c r="A3241" t="s">
        <v>21066</v>
      </c>
      <c r="B3241" t="s">
        <v>14984</v>
      </c>
      <c r="C3241" t="s">
        <v>21067</v>
      </c>
      <c r="H3241" t="s">
        <v>21068</v>
      </c>
      <c r="I3241" t="s">
        <v>61</v>
      </c>
      <c r="J3241" t="s">
        <v>21069</v>
      </c>
      <c r="P3241" t="s">
        <v>50</v>
      </c>
      <c r="U3241" s="1">
        <v>44329.464583333334</v>
      </c>
      <c r="V3241" s="1">
        <v>44329.464583333334</v>
      </c>
      <c r="W3241" s="1">
        <v>44330.381249999999</v>
      </c>
      <c r="X3241" s="1">
        <v>44330.381249999999</v>
      </c>
      <c r="AC3241" t="s">
        <v>53</v>
      </c>
      <c r="AD3241">
        <v>2969475309</v>
      </c>
      <c r="AE3241" s="1">
        <v>37159</v>
      </c>
      <c r="AF3241" t="s">
        <v>1154</v>
      </c>
      <c r="AG3241" t="s">
        <v>21070</v>
      </c>
      <c r="AH3241" t="s">
        <v>53</v>
      </c>
      <c r="AJ3241" t="s">
        <v>53</v>
      </c>
      <c r="AK3241" t="s">
        <v>7072</v>
      </c>
      <c r="AL3241" t="s">
        <v>78</v>
      </c>
      <c r="AO3241" t="s">
        <v>54</v>
      </c>
      <c r="AP3241" s="1">
        <v>44448.381249999999</v>
      </c>
    </row>
    <row r="3242" spans="1:43" x14ac:dyDescent="0.35">
      <c r="A3242" t="s">
        <v>21071</v>
      </c>
      <c r="B3242" t="s">
        <v>21072</v>
      </c>
      <c r="C3242" t="s">
        <v>1982</v>
      </c>
      <c r="F3242" t="s">
        <v>21073</v>
      </c>
      <c r="H3242" t="s">
        <v>21074</v>
      </c>
      <c r="I3242" t="s">
        <v>179</v>
      </c>
      <c r="J3242" t="s">
        <v>323</v>
      </c>
      <c r="K3242" t="s">
        <v>21075</v>
      </c>
      <c r="M3242" t="s">
        <v>21076</v>
      </c>
      <c r="N3242" t="s">
        <v>686</v>
      </c>
      <c r="O3242">
        <v>84528</v>
      </c>
      <c r="P3242" t="s">
        <v>50</v>
      </c>
      <c r="U3242" s="1">
        <v>44330</v>
      </c>
      <c r="V3242" s="1">
        <v>44330</v>
      </c>
      <c r="AC3242" t="s">
        <v>53</v>
      </c>
      <c r="AD3242">
        <v>2969551137</v>
      </c>
      <c r="AE3242" s="1">
        <v>40288.591666666667</v>
      </c>
      <c r="AG3242" t="s">
        <v>21077</v>
      </c>
      <c r="AH3242" t="s">
        <v>51</v>
      </c>
      <c r="AJ3242" t="s">
        <v>53</v>
      </c>
      <c r="AO3242" t="s">
        <v>8142</v>
      </c>
    </row>
    <row r="3243" spans="1:43" x14ac:dyDescent="0.35">
      <c r="A3243" t="s">
        <v>21078</v>
      </c>
      <c r="B3243" t="s">
        <v>4903</v>
      </c>
      <c r="C3243" t="s">
        <v>21079</v>
      </c>
      <c r="F3243">
        <f>1814-483-746</f>
        <v>585</v>
      </c>
      <c r="H3243" t="s">
        <v>21078</v>
      </c>
      <c r="I3243" t="s">
        <v>464</v>
      </c>
      <c r="J3243" t="s">
        <v>465</v>
      </c>
      <c r="N3243" t="s">
        <v>15540</v>
      </c>
      <c r="O3243">
        <v>15501</v>
      </c>
      <c r="P3243" t="s">
        <v>50</v>
      </c>
      <c r="U3243" s="1">
        <v>44330</v>
      </c>
      <c r="V3243" s="1">
        <v>44330</v>
      </c>
      <c r="AC3243" t="s">
        <v>53</v>
      </c>
      <c r="AD3243">
        <v>2969543968</v>
      </c>
      <c r="AE3243" s="1">
        <v>40032.470138888886</v>
      </c>
      <c r="AG3243" t="s">
        <v>21080</v>
      </c>
      <c r="AH3243" t="s">
        <v>51</v>
      </c>
      <c r="AJ3243" t="s">
        <v>53</v>
      </c>
      <c r="AO3243" t="s">
        <v>8142</v>
      </c>
    </row>
    <row r="3244" spans="1:43" x14ac:dyDescent="0.35">
      <c r="A3244" t="s">
        <v>21081</v>
      </c>
      <c r="B3244" t="s">
        <v>21082</v>
      </c>
      <c r="C3244" t="s">
        <v>2923</v>
      </c>
      <c r="F3244" t="s">
        <v>21083</v>
      </c>
      <c r="H3244" t="s">
        <v>21081</v>
      </c>
      <c r="J3244" t="s">
        <v>6642</v>
      </c>
      <c r="K3244" t="s">
        <v>6643</v>
      </c>
      <c r="M3244" t="s">
        <v>6644</v>
      </c>
      <c r="N3244" t="s">
        <v>6645</v>
      </c>
      <c r="O3244">
        <v>95827</v>
      </c>
      <c r="P3244" t="s">
        <v>50</v>
      </c>
      <c r="U3244" s="1">
        <v>44330</v>
      </c>
      <c r="V3244" s="1">
        <v>44330</v>
      </c>
      <c r="W3244" s="1">
        <v>44333.534722222219</v>
      </c>
      <c r="X3244" s="1">
        <v>44333.534722222219</v>
      </c>
      <c r="AC3244" t="s">
        <v>53</v>
      </c>
      <c r="AD3244">
        <v>2969476247</v>
      </c>
      <c r="AE3244" s="1">
        <v>37207</v>
      </c>
      <c r="AG3244" t="s">
        <v>21084</v>
      </c>
      <c r="AH3244" t="s">
        <v>51</v>
      </c>
      <c r="AJ3244" t="s">
        <v>53</v>
      </c>
      <c r="AO3244" t="s">
        <v>8142</v>
      </c>
    </row>
    <row r="3245" spans="1:43" x14ac:dyDescent="0.35">
      <c r="A3245" t="s">
        <v>21085</v>
      </c>
      <c r="B3245" t="s">
        <v>21086</v>
      </c>
      <c r="C3245" t="s">
        <v>97</v>
      </c>
      <c r="F3245" t="s">
        <v>21087</v>
      </c>
      <c r="H3245" t="s">
        <v>21088</v>
      </c>
      <c r="I3245" t="s">
        <v>179</v>
      </c>
      <c r="J3245" t="s">
        <v>21089</v>
      </c>
      <c r="K3245" t="s">
        <v>21090</v>
      </c>
      <c r="M3245" t="s">
        <v>7169</v>
      </c>
      <c r="N3245" t="s">
        <v>65</v>
      </c>
      <c r="O3245">
        <v>80459</v>
      </c>
      <c r="P3245" t="s">
        <v>50</v>
      </c>
      <c r="U3245" s="1">
        <v>44330.522222222222</v>
      </c>
      <c r="V3245" s="1">
        <v>44330.522222222222</v>
      </c>
      <c r="W3245" s="1">
        <v>44330.624305555553</v>
      </c>
      <c r="X3245" s="1">
        <v>44330.624305555553</v>
      </c>
      <c r="AC3245" t="s">
        <v>53</v>
      </c>
      <c r="AD3245">
        <v>2969896420</v>
      </c>
      <c r="AE3245" s="1">
        <v>43657.540277777778</v>
      </c>
      <c r="AF3245" t="s">
        <v>21091</v>
      </c>
      <c r="AG3245" t="s">
        <v>21092</v>
      </c>
      <c r="AH3245" t="s">
        <v>53</v>
      </c>
      <c r="AJ3245" t="s">
        <v>53</v>
      </c>
      <c r="AK3245" t="s">
        <v>7163</v>
      </c>
      <c r="AL3245" t="s">
        <v>78</v>
      </c>
      <c r="AO3245" t="s">
        <v>54</v>
      </c>
    </row>
    <row r="3246" spans="1:43" x14ac:dyDescent="0.35">
      <c r="A3246" t="s">
        <v>21093</v>
      </c>
      <c r="B3246" t="s">
        <v>21094</v>
      </c>
      <c r="C3246" t="s">
        <v>21095</v>
      </c>
      <c r="D3246" t="s">
        <v>21096</v>
      </c>
      <c r="F3246" t="s">
        <v>21097</v>
      </c>
      <c r="G3246">
        <v>9708891298</v>
      </c>
      <c r="H3246" t="s">
        <v>21098</v>
      </c>
      <c r="I3246" t="s">
        <v>169</v>
      </c>
      <c r="J3246" t="s">
        <v>21099</v>
      </c>
      <c r="K3246" t="s">
        <v>21100</v>
      </c>
      <c r="L3246" t="s">
        <v>21101</v>
      </c>
      <c r="M3246" t="s">
        <v>8413</v>
      </c>
      <c r="N3246" t="s">
        <v>213</v>
      </c>
      <c r="O3246">
        <v>80524</v>
      </c>
      <c r="P3246" t="s">
        <v>50</v>
      </c>
      <c r="U3246" s="1">
        <v>44330.627083333333</v>
      </c>
      <c r="V3246" s="1">
        <v>44330.627083333333</v>
      </c>
      <c r="W3246" s="1">
        <v>44337.411111111112</v>
      </c>
      <c r="X3246" s="1">
        <v>44337.411111111112</v>
      </c>
      <c r="AC3246" t="s">
        <v>53</v>
      </c>
      <c r="AD3246">
        <v>2970068630</v>
      </c>
      <c r="AE3246" s="1">
        <v>44337.410416666666</v>
      </c>
      <c r="AF3246" t="s">
        <v>21102</v>
      </c>
      <c r="AG3246" t="s">
        <v>21103</v>
      </c>
      <c r="AH3246" t="s">
        <v>53</v>
      </c>
      <c r="AJ3246" t="s">
        <v>53</v>
      </c>
      <c r="AK3246" t="s">
        <v>8166</v>
      </c>
      <c r="AL3246" t="s">
        <v>78</v>
      </c>
      <c r="AO3246" t="s">
        <v>54</v>
      </c>
      <c r="AP3246" s="1">
        <v>45476.395833333336</v>
      </c>
    </row>
    <row r="3247" spans="1:43" x14ac:dyDescent="0.35">
      <c r="A3247" t="s">
        <v>21104</v>
      </c>
      <c r="B3247" t="s">
        <v>21105</v>
      </c>
      <c r="C3247" t="s">
        <v>7692</v>
      </c>
      <c r="F3247" t="s">
        <v>21106</v>
      </c>
      <c r="H3247" t="s">
        <v>21104</v>
      </c>
      <c r="J3247" t="s">
        <v>2798</v>
      </c>
      <c r="K3247" t="s">
        <v>21107</v>
      </c>
      <c r="M3247" t="s">
        <v>12796</v>
      </c>
      <c r="N3247" t="s">
        <v>798</v>
      </c>
      <c r="O3247">
        <v>79745</v>
      </c>
      <c r="P3247" t="s">
        <v>50</v>
      </c>
      <c r="U3247" s="1">
        <v>44332</v>
      </c>
      <c r="V3247" s="1">
        <v>44332</v>
      </c>
      <c r="W3247" s="1">
        <v>44332.800000000003</v>
      </c>
      <c r="X3247" s="1">
        <v>44332.800000000003</v>
      </c>
      <c r="AC3247" t="s">
        <v>51</v>
      </c>
      <c r="AD3247">
        <v>2969476061</v>
      </c>
      <c r="AE3247" s="1">
        <v>37200</v>
      </c>
      <c r="AF3247" t="s">
        <v>16940</v>
      </c>
      <c r="AG3247" t="s">
        <v>21108</v>
      </c>
      <c r="AH3247" t="s">
        <v>51</v>
      </c>
      <c r="AJ3247" t="s">
        <v>53</v>
      </c>
      <c r="AL3247" t="s">
        <v>78</v>
      </c>
      <c r="AO3247" t="s">
        <v>5443</v>
      </c>
      <c r="AP3247" s="1">
        <v>44987.85</v>
      </c>
      <c r="AQ3247" s="1">
        <v>44545.397222222222</v>
      </c>
    </row>
    <row r="3248" spans="1:43" x14ac:dyDescent="0.35">
      <c r="A3248" t="s">
        <v>21109</v>
      </c>
      <c r="B3248" t="s">
        <v>21110</v>
      </c>
      <c r="C3248" t="s">
        <v>519</v>
      </c>
      <c r="F3248" t="s">
        <v>21111</v>
      </c>
      <c r="H3248" t="s">
        <v>21112</v>
      </c>
      <c r="I3248" t="s">
        <v>101</v>
      </c>
      <c r="J3248" t="s">
        <v>323</v>
      </c>
      <c r="K3248" t="s">
        <v>3706</v>
      </c>
      <c r="M3248" t="s">
        <v>3707</v>
      </c>
      <c r="N3248" t="s">
        <v>3708</v>
      </c>
      <c r="O3248">
        <v>30338</v>
      </c>
      <c r="P3248" t="s">
        <v>50</v>
      </c>
      <c r="U3248" s="1">
        <v>44333</v>
      </c>
      <c r="V3248" s="1">
        <v>44333</v>
      </c>
      <c r="AC3248" t="s">
        <v>53</v>
      </c>
      <c r="AD3248">
        <v>2969551137</v>
      </c>
      <c r="AE3248" s="1">
        <v>40288.591666666667</v>
      </c>
      <c r="AG3248" t="s">
        <v>21113</v>
      </c>
      <c r="AH3248" t="s">
        <v>51</v>
      </c>
      <c r="AJ3248" t="s">
        <v>53</v>
      </c>
      <c r="AO3248" t="s">
        <v>8142</v>
      </c>
    </row>
    <row r="3249" spans="1:43" x14ac:dyDescent="0.35">
      <c r="A3249" t="s">
        <v>21114</v>
      </c>
      <c r="B3249" t="s">
        <v>15367</v>
      </c>
      <c r="C3249" t="s">
        <v>21115</v>
      </c>
      <c r="F3249">
        <v>6563812564</v>
      </c>
      <c r="H3249" t="s">
        <v>21114</v>
      </c>
      <c r="J3249" t="s">
        <v>21116</v>
      </c>
      <c r="K3249" t="s">
        <v>21117</v>
      </c>
      <c r="M3249" t="s">
        <v>12113</v>
      </c>
      <c r="N3249" t="s">
        <v>12449</v>
      </c>
      <c r="O3249">
        <v>32580</v>
      </c>
      <c r="P3249" t="s">
        <v>5151</v>
      </c>
      <c r="U3249" s="1">
        <v>44333</v>
      </c>
      <c r="V3249" s="1">
        <v>44333</v>
      </c>
      <c r="AC3249" t="s">
        <v>53</v>
      </c>
      <c r="AD3249">
        <v>2970067103</v>
      </c>
      <c r="AE3249" s="1">
        <v>44333.609027777777</v>
      </c>
      <c r="AG3249" t="s">
        <v>21118</v>
      </c>
      <c r="AH3249" t="s">
        <v>51</v>
      </c>
      <c r="AJ3249" t="s">
        <v>53</v>
      </c>
      <c r="AO3249" t="s">
        <v>5443</v>
      </c>
    </row>
    <row r="3250" spans="1:43" x14ac:dyDescent="0.35">
      <c r="A3250" t="s">
        <v>21119</v>
      </c>
      <c r="B3250" t="s">
        <v>21120</v>
      </c>
      <c r="C3250" t="s">
        <v>587</v>
      </c>
      <c r="F3250" t="s">
        <v>21121</v>
      </c>
      <c r="H3250" t="s">
        <v>21119</v>
      </c>
      <c r="J3250" t="s">
        <v>15255</v>
      </c>
      <c r="K3250" t="s">
        <v>5531</v>
      </c>
      <c r="M3250" t="s">
        <v>5532</v>
      </c>
      <c r="N3250" t="s">
        <v>5533</v>
      </c>
      <c r="O3250">
        <v>49756</v>
      </c>
      <c r="P3250" t="s">
        <v>50</v>
      </c>
      <c r="U3250" s="1">
        <v>44333</v>
      </c>
      <c r="V3250" s="1">
        <v>44333</v>
      </c>
      <c r="W3250" s="1">
        <v>44333.634722222225</v>
      </c>
      <c r="X3250" s="1">
        <v>44333.634722222225</v>
      </c>
      <c r="AC3250" t="s">
        <v>53</v>
      </c>
      <c r="AD3250">
        <v>2969629793</v>
      </c>
      <c r="AE3250" s="1">
        <v>41745.536111111112</v>
      </c>
      <c r="AF3250" t="s">
        <v>14222</v>
      </c>
      <c r="AG3250" t="s">
        <v>21122</v>
      </c>
      <c r="AH3250" t="s">
        <v>51</v>
      </c>
      <c r="AJ3250" t="s">
        <v>53</v>
      </c>
      <c r="AL3250" t="s">
        <v>78</v>
      </c>
      <c r="AO3250" t="s">
        <v>5443</v>
      </c>
      <c r="AP3250" s="1">
        <v>45474.509027777778</v>
      </c>
      <c r="AQ3250" s="1">
        <v>45474.691666666666</v>
      </c>
    </row>
    <row r="3251" spans="1:43" x14ac:dyDescent="0.35">
      <c r="A3251" t="s">
        <v>20540</v>
      </c>
      <c r="B3251" t="s">
        <v>21123</v>
      </c>
      <c r="C3251" t="s">
        <v>1098</v>
      </c>
      <c r="F3251" t="s">
        <v>20539</v>
      </c>
      <c r="H3251" t="s">
        <v>20540</v>
      </c>
      <c r="J3251" t="s">
        <v>20541</v>
      </c>
      <c r="P3251" t="s">
        <v>50</v>
      </c>
      <c r="U3251" s="1">
        <v>44333</v>
      </c>
      <c r="V3251" s="1">
        <v>44333</v>
      </c>
      <c r="W3251" s="1">
        <v>44333.370833333334</v>
      </c>
      <c r="X3251" s="1">
        <v>44333.370833333334</v>
      </c>
      <c r="AC3251" t="s">
        <v>53</v>
      </c>
      <c r="AD3251">
        <v>2969787961</v>
      </c>
      <c r="AE3251" s="1">
        <v>43192.584027777775</v>
      </c>
      <c r="AF3251" t="s">
        <v>20543</v>
      </c>
      <c r="AG3251" t="s">
        <v>21124</v>
      </c>
      <c r="AH3251" t="s">
        <v>51</v>
      </c>
      <c r="AJ3251" t="s">
        <v>53</v>
      </c>
      <c r="AL3251" t="s">
        <v>78</v>
      </c>
      <c r="AO3251" t="s">
        <v>8142</v>
      </c>
      <c r="AP3251" s="1">
        <v>44756.455555555556</v>
      </c>
      <c r="AQ3251" s="1">
        <v>44756.512499999997</v>
      </c>
    </row>
    <row r="3252" spans="1:43" x14ac:dyDescent="0.35">
      <c r="A3252" t="s">
        <v>21125</v>
      </c>
      <c r="B3252" t="s">
        <v>21126</v>
      </c>
      <c r="C3252" t="s">
        <v>21127</v>
      </c>
      <c r="F3252" t="s">
        <v>21128</v>
      </c>
      <c r="H3252" t="s">
        <v>21129</v>
      </c>
      <c r="I3252" t="s">
        <v>3151</v>
      </c>
      <c r="J3252" t="s">
        <v>323</v>
      </c>
      <c r="K3252" t="s">
        <v>21130</v>
      </c>
      <c r="M3252" t="s">
        <v>21076</v>
      </c>
      <c r="N3252" t="s">
        <v>686</v>
      </c>
      <c r="O3252" t="s">
        <v>21131</v>
      </c>
      <c r="P3252" t="s">
        <v>50</v>
      </c>
      <c r="U3252" s="1">
        <v>44334</v>
      </c>
      <c r="V3252" s="1">
        <v>44334</v>
      </c>
      <c r="AC3252" t="s">
        <v>53</v>
      </c>
      <c r="AD3252">
        <v>2969551137</v>
      </c>
      <c r="AE3252" s="1">
        <v>40288.591666666667</v>
      </c>
      <c r="AG3252" t="s">
        <v>21132</v>
      </c>
      <c r="AH3252" t="s">
        <v>51</v>
      </c>
      <c r="AJ3252" t="s">
        <v>53</v>
      </c>
      <c r="AO3252" t="s">
        <v>8142</v>
      </c>
    </row>
    <row r="3253" spans="1:43" x14ac:dyDescent="0.35">
      <c r="A3253" t="s">
        <v>21133</v>
      </c>
      <c r="B3253" t="s">
        <v>21134</v>
      </c>
      <c r="C3253" t="s">
        <v>258</v>
      </c>
      <c r="F3253">
        <v>17205563123</v>
      </c>
      <c r="H3253" t="s">
        <v>21133</v>
      </c>
      <c r="J3253" t="s">
        <v>21135</v>
      </c>
      <c r="N3253" t="s">
        <v>287</v>
      </c>
      <c r="O3253">
        <v>80603</v>
      </c>
      <c r="P3253" t="s">
        <v>50</v>
      </c>
      <c r="U3253" s="1">
        <v>44334</v>
      </c>
      <c r="V3253" s="1">
        <v>44334</v>
      </c>
      <c r="W3253" s="1">
        <v>44334.540972222225</v>
      </c>
      <c r="X3253" s="1">
        <v>44334.540972222225</v>
      </c>
      <c r="AC3253" t="s">
        <v>53</v>
      </c>
      <c r="AD3253">
        <v>1000000001</v>
      </c>
      <c r="AE3253" s="1">
        <v>39973.351388888892</v>
      </c>
      <c r="AF3253" t="s">
        <v>3377</v>
      </c>
      <c r="AG3253" t="s">
        <v>21136</v>
      </c>
      <c r="AH3253" t="s">
        <v>51</v>
      </c>
      <c r="AJ3253" t="s">
        <v>53</v>
      </c>
      <c r="AL3253" t="s">
        <v>78</v>
      </c>
      <c r="AO3253" t="s">
        <v>8142</v>
      </c>
    </row>
    <row r="3254" spans="1:43" x14ac:dyDescent="0.35">
      <c r="A3254" t="s">
        <v>21137</v>
      </c>
      <c r="B3254" t="s">
        <v>21138</v>
      </c>
      <c r="C3254" t="s">
        <v>21139</v>
      </c>
      <c r="F3254">
        <f>1720-723-9286</f>
        <v>-8289</v>
      </c>
      <c r="H3254" t="s">
        <v>21137</v>
      </c>
      <c r="J3254" t="s">
        <v>21140</v>
      </c>
      <c r="N3254" t="s">
        <v>287</v>
      </c>
      <c r="O3254">
        <v>80601</v>
      </c>
      <c r="P3254" t="s">
        <v>50</v>
      </c>
      <c r="U3254" s="1">
        <v>44334</v>
      </c>
      <c r="V3254" s="1">
        <v>44334</v>
      </c>
      <c r="W3254" s="1">
        <v>44334.529166666667</v>
      </c>
      <c r="X3254" s="1">
        <v>44334.529166666667</v>
      </c>
      <c r="AC3254" t="s">
        <v>53</v>
      </c>
      <c r="AD3254">
        <v>2970067493</v>
      </c>
      <c r="AE3254" s="1">
        <v>44334.563194444447</v>
      </c>
      <c r="AG3254" t="s">
        <v>21141</v>
      </c>
      <c r="AH3254" t="s">
        <v>51</v>
      </c>
      <c r="AJ3254" t="s">
        <v>53</v>
      </c>
      <c r="AL3254" t="s">
        <v>78</v>
      </c>
      <c r="AO3254" t="s">
        <v>8142</v>
      </c>
    </row>
    <row r="3255" spans="1:43" x14ac:dyDescent="0.35">
      <c r="A3255" t="s">
        <v>21142</v>
      </c>
      <c r="B3255" t="s">
        <v>560</v>
      </c>
      <c r="C3255" t="s">
        <v>21143</v>
      </c>
      <c r="F3255" t="s">
        <v>21144</v>
      </c>
      <c r="H3255" t="s">
        <v>21142</v>
      </c>
      <c r="J3255" t="s">
        <v>9691</v>
      </c>
      <c r="K3255" t="s">
        <v>16270</v>
      </c>
      <c r="M3255" t="s">
        <v>419</v>
      </c>
      <c r="N3255" t="s">
        <v>253</v>
      </c>
      <c r="O3255">
        <v>87106</v>
      </c>
      <c r="P3255" t="s">
        <v>50</v>
      </c>
      <c r="U3255" s="1">
        <v>44334</v>
      </c>
      <c r="V3255" s="1">
        <v>44334</v>
      </c>
      <c r="W3255" s="1">
        <v>44334.569444444445</v>
      </c>
      <c r="X3255" s="1">
        <v>44334.569444444445</v>
      </c>
      <c r="AC3255" t="s">
        <v>53</v>
      </c>
      <c r="AD3255">
        <v>2969513144</v>
      </c>
      <c r="AE3255" s="1">
        <v>38516.704861111109</v>
      </c>
      <c r="AF3255" t="s">
        <v>9693</v>
      </c>
      <c r="AG3255" t="s">
        <v>21145</v>
      </c>
      <c r="AH3255" t="s">
        <v>51</v>
      </c>
      <c r="AJ3255" t="s">
        <v>53</v>
      </c>
      <c r="AL3255" t="s">
        <v>78</v>
      </c>
      <c r="AO3255" t="s">
        <v>5443</v>
      </c>
      <c r="AP3255" s="1">
        <v>44334.406944444447</v>
      </c>
    </row>
    <row r="3256" spans="1:43" x14ac:dyDescent="0.35">
      <c r="A3256" t="s">
        <v>21146</v>
      </c>
      <c r="B3256" t="s">
        <v>3829</v>
      </c>
      <c r="C3256" t="s">
        <v>11133</v>
      </c>
      <c r="F3256" t="s">
        <v>21147</v>
      </c>
      <c r="H3256" t="s">
        <v>21146</v>
      </c>
      <c r="J3256" t="s">
        <v>9691</v>
      </c>
      <c r="K3256" t="s">
        <v>16270</v>
      </c>
      <c r="M3256" t="s">
        <v>419</v>
      </c>
      <c r="N3256" t="s">
        <v>253</v>
      </c>
      <c r="O3256">
        <v>87106</v>
      </c>
      <c r="P3256" t="s">
        <v>50</v>
      </c>
      <c r="U3256" s="1">
        <v>44334</v>
      </c>
      <c r="V3256" s="1">
        <v>44334</v>
      </c>
      <c r="W3256" s="1">
        <v>44334.397222222222</v>
      </c>
      <c r="X3256" s="1">
        <v>44334.397222222222</v>
      </c>
      <c r="AC3256" t="s">
        <v>51</v>
      </c>
      <c r="AD3256">
        <v>2969513144</v>
      </c>
      <c r="AE3256" s="1">
        <v>38516.704861111109</v>
      </c>
      <c r="AF3256" t="s">
        <v>9693</v>
      </c>
      <c r="AG3256" t="s">
        <v>21148</v>
      </c>
      <c r="AH3256" t="s">
        <v>51</v>
      </c>
      <c r="AJ3256" t="s">
        <v>53</v>
      </c>
      <c r="AL3256" t="s">
        <v>78</v>
      </c>
      <c r="AO3256" t="s">
        <v>5443</v>
      </c>
      <c r="AP3256" s="1">
        <v>44361.606944444444</v>
      </c>
    </row>
    <row r="3257" spans="1:43" x14ac:dyDescent="0.35">
      <c r="A3257" t="s">
        <v>21149</v>
      </c>
      <c r="B3257" t="s">
        <v>21150</v>
      </c>
      <c r="C3257" t="s">
        <v>21151</v>
      </c>
      <c r="F3257" t="s">
        <v>21152</v>
      </c>
      <c r="H3257" t="s">
        <v>21153</v>
      </c>
      <c r="J3257" t="s">
        <v>9691</v>
      </c>
      <c r="K3257" t="s">
        <v>21154</v>
      </c>
      <c r="M3257" t="s">
        <v>419</v>
      </c>
      <c r="N3257" t="s">
        <v>253</v>
      </c>
      <c r="O3257">
        <v>87120</v>
      </c>
      <c r="P3257" t="s">
        <v>50</v>
      </c>
      <c r="U3257" s="1">
        <v>44334</v>
      </c>
      <c r="V3257" s="1">
        <v>44334</v>
      </c>
      <c r="W3257" s="1">
        <v>44334.390277777777</v>
      </c>
      <c r="X3257" s="1">
        <v>44334.390277777777</v>
      </c>
      <c r="AC3257" t="s">
        <v>53</v>
      </c>
      <c r="AD3257">
        <v>2969513144</v>
      </c>
      <c r="AE3257" s="1">
        <v>38516.704861111109</v>
      </c>
      <c r="AF3257" t="s">
        <v>9693</v>
      </c>
      <c r="AG3257" t="s">
        <v>21155</v>
      </c>
      <c r="AH3257" t="s">
        <v>51</v>
      </c>
      <c r="AJ3257" t="s">
        <v>53</v>
      </c>
      <c r="AL3257" t="s">
        <v>78</v>
      </c>
      <c r="AO3257" t="s">
        <v>5443</v>
      </c>
      <c r="AP3257" s="1">
        <v>44334.387499999997</v>
      </c>
    </row>
    <row r="3258" spans="1:43" x14ac:dyDescent="0.35">
      <c r="A3258" t="s">
        <v>21156</v>
      </c>
      <c r="B3258" t="s">
        <v>21157</v>
      </c>
      <c r="C3258" t="s">
        <v>21158</v>
      </c>
      <c r="F3258">
        <v>18308682886</v>
      </c>
      <c r="H3258" t="s">
        <v>21156</v>
      </c>
      <c r="J3258" t="s">
        <v>21159</v>
      </c>
      <c r="N3258" t="s">
        <v>637</v>
      </c>
      <c r="O3258">
        <v>78636</v>
      </c>
      <c r="P3258" t="s">
        <v>50</v>
      </c>
      <c r="U3258" s="1">
        <v>44334</v>
      </c>
      <c r="V3258" s="1">
        <v>44334</v>
      </c>
      <c r="W3258" s="1">
        <v>44334.65902777778</v>
      </c>
      <c r="X3258" s="1">
        <v>44334.65902777778</v>
      </c>
      <c r="AC3258" t="s">
        <v>53</v>
      </c>
      <c r="AD3258">
        <v>2969560246</v>
      </c>
      <c r="AE3258" s="1">
        <v>40611.460416666669</v>
      </c>
      <c r="AF3258" t="s">
        <v>21160</v>
      </c>
      <c r="AG3258" t="s">
        <v>21161</v>
      </c>
      <c r="AH3258" t="s">
        <v>51</v>
      </c>
      <c r="AJ3258" t="s">
        <v>53</v>
      </c>
      <c r="AL3258" t="s">
        <v>78</v>
      </c>
      <c r="AO3258" t="s">
        <v>8142</v>
      </c>
    </row>
    <row r="3259" spans="1:43" x14ac:dyDescent="0.35">
      <c r="A3259" t="s">
        <v>21162</v>
      </c>
      <c r="B3259" t="s">
        <v>21163</v>
      </c>
      <c r="C3259" t="s">
        <v>6779</v>
      </c>
      <c r="F3259" t="s">
        <v>21164</v>
      </c>
      <c r="H3259" t="s">
        <v>21162</v>
      </c>
      <c r="J3259" t="s">
        <v>1910</v>
      </c>
      <c r="K3259" t="s">
        <v>20519</v>
      </c>
      <c r="M3259" t="s">
        <v>12925</v>
      </c>
      <c r="N3259" t="s">
        <v>12926</v>
      </c>
      <c r="O3259">
        <v>47842</v>
      </c>
      <c r="P3259" t="s">
        <v>50</v>
      </c>
      <c r="U3259" s="1">
        <v>44334</v>
      </c>
      <c r="V3259" s="1">
        <v>44334</v>
      </c>
      <c r="AC3259" t="s">
        <v>53</v>
      </c>
      <c r="AD3259">
        <v>2969735272</v>
      </c>
      <c r="AE3259" s="1">
        <v>42845.40902777778</v>
      </c>
      <c r="AG3259" t="s">
        <v>21165</v>
      </c>
      <c r="AH3259" t="s">
        <v>51</v>
      </c>
      <c r="AJ3259" t="s">
        <v>53</v>
      </c>
      <c r="AO3259" t="s">
        <v>8142</v>
      </c>
    </row>
    <row r="3260" spans="1:43" x14ac:dyDescent="0.35">
      <c r="A3260" t="s">
        <v>21166</v>
      </c>
      <c r="B3260" t="s">
        <v>21167</v>
      </c>
      <c r="C3260" t="s">
        <v>5032</v>
      </c>
      <c r="F3260" t="s">
        <v>5842</v>
      </c>
      <c r="H3260" t="s">
        <v>21168</v>
      </c>
      <c r="I3260" t="s">
        <v>169</v>
      </c>
      <c r="J3260" t="s">
        <v>5844</v>
      </c>
      <c r="K3260" t="s">
        <v>20641</v>
      </c>
      <c r="M3260" t="s">
        <v>7031</v>
      </c>
      <c r="N3260" t="s">
        <v>287</v>
      </c>
      <c r="O3260">
        <v>80813</v>
      </c>
      <c r="P3260" t="s">
        <v>50</v>
      </c>
      <c r="U3260" s="1">
        <v>44334.96597222222</v>
      </c>
      <c r="V3260" s="1">
        <v>44334.96597222222</v>
      </c>
      <c r="W3260" s="1">
        <v>44336.444444444445</v>
      </c>
      <c r="X3260" s="1">
        <v>44336.444444444445</v>
      </c>
      <c r="AC3260" t="s">
        <v>53</v>
      </c>
      <c r="AD3260">
        <v>2969475403</v>
      </c>
      <c r="AE3260" s="1">
        <v>37166.661111111112</v>
      </c>
      <c r="AF3260" t="s">
        <v>5846</v>
      </c>
      <c r="AG3260" t="s">
        <v>21169</v>
      </c>
      <c r="AH3260" t="s">
        <v>53</v>
      </c>
      <c r="AJ3260" t="s">
        <v>53</v>
      </c>
      <c r="AK3260" t="s">
        <v>8166</v>
      </c>
      <c r="AL3260" t="s">
        <v>78</v>
      </c>
      <c r="AO3260" t="s">
        <v>54</v>
      </c>
      <c r="AP3260" s="1">
        <v>45457.504861111112</v>
      </c>
    </row>
    <row r="3261" spans="1:43" x14ac:dyDescent="0.35">
      <c r="A3261" t="s">
        <v>21170</v>
      </c>
      <c r="B3261" t="s">
        <v>3167</v>
      </c>
      <c r="C3261" t="s">
        <v>7359</v>
      </c>
      <c r="F3261" t="s">
        <v>21171</v>
      </c>
      <c r="H3261" t="s">
        <v>21170</v>
      </c>
      <c r="J3261" t="s">
        <v>491</v>
      </c>
      <c r="P3261" t="s">
        <v>50</v>
      </c>
      <c r="U3261" s="1">
        <v>44335</v>
      </c>
      <c r="V3261" s="1">
        <v>44335</v>
      </c>
      <c r="W3261" s="1">
        <v>44335.529166666667</v>
      </c>
      <c r="X3261" s="1">
        <v>44335.529166666667</v>
      </c>
      <c r="AC3261" t="s">
        <v>53</v>
      </c>
      <c r="AD3261">
        <v>2969472760</v>
      </c>
      <c r="AE3261" s="1">
        <v>36916.71597222222</v>
      </c>
      <c r="AG3261" t="s">
        <v>21172</v>
      </c>
      <c r="AH3261" t="s">
        <v>51</v>
      </c>
      <c r="AJ3261" t="s">
        <v>53</v>
      </c>
      <c r="AL3261" t="s">
        <v>78</v>
      </c>
      <c r="AO3261" t="s">
        <v>8142</v>
      </c>
    </row>
    <row r="3262" spans="1:43" x14ac:dyDescent="0.35">
      <c r="A3262" t="s">
        <v>21173</v>
      </c>
      <c r="B3262" t="s">
        <v>5706</v>
      </c>
      <c r="C3262" t="s">
        <v>2644</v>
      </c>
      <c r="F3262">
        <f>1409-720-9171</f>
        <v>-8482</v>
      </c>
      <c r="H3262" t="s">
        <v>21173</v>
      </c>
      <c r="J3262" t="s">
        <v>633</v>
      </c>
      <c r="N3262" t="s">
        <v>637</v>
      </c>
      <c r="O3262">
        <v>77705</v>
      </c>
      <c r="P3262" t="s">
        <v>50</v>
      </c>
      <c r="U3262" s="1">
        <v>44335</v>
      </c>
      <c r="V3262" s="1">
        <v>44335</v>
      </c>
      <c r="AC3262" t="s">
        <v>53</v>
      </c>
      <c r="AD3262">
        <v>2969545691</v>
      </c>
      <c r="AE3262" s="1">
        <v>40101.513194444444</v>
      </c>
      <c r="AG3262" t="s">
        <v>21174</v>
      </c>
      <c r="AH3262" t="s">
        <v>51</v>
      </c>
      <c r="AJ3262" t="s">
        <v>53</v>
      </c>
      <c r="AO3262" t="s">
        <v>8142</v>
      </c>
    </row>
    <row r="3263" spans="1:43" x14ac:dyDescent="0.35">
      <c r="A3263" t="s">
        <v>21175</v>
      </c>
      <c r="B3263" t="s">
        <v>21176</v>
      </c>
      <c r="C3263" t="s">
        <v>4450</v>
      </c>
      <c r="F3263" t="s">
        <v>21177</v>
      </c>
      <c r="H3263" t="s">
        <v>21175</v>
      </c>
      <c r="J3263" t="s">
        <v>8730</v>
      </c>
      <c r="P3263" t="s">
        <v>50</v>
      </c>
      <c r="U3263" s="1">
        <v>44335</v>
      </c>
      <c r="V3263" s="1">
        <v>44335</v>
      </c>
      <c r="AC3263" t="s">
        <v>53</v>
      </c>
      <c r="AD3263">
        <v>2969473349</v>
      </c>
      <c r="AE3263" s="1">
        <v>37012.460416666669</v>
      </c>
      <c r="AG3263" t="s">
        <v>21178</v>
      </c>
      <c r="AH3263" t="s">
        <v>51</v>
      </c>
      <c r="AJ3263" t="s">
        <v>53</v>
      </c>
      <c r="AO3263" t="s">
        <v>8142</v>
      </c>
    </row>
    <row r="3264" spans="1:43" x14ac:dyDescent="0.35">
      <c r="A3264" t="s">
        <v>21179</v>
      </c>
      <c r="B3264" t="s">
        <v>21180</v>
      </c>
      <c r="C3264" t="s">
        <v>21181</v>
      </c>
      <c r="F3264">
        <f>1720-226-7356</f>
        <v>-5862</v>
      </c>
      <c r="H3264" t="s">
        <v>21182</v>
      </c>
      <c r="J3264" t="s">
        <v>21183</v>
      </c>
      <c r="N3264" t="s">
        <v>287</v>
      </c>
      <c r="O3264">
        <v>80516</v>
      </c>
      <c r="P3264" t="s">
        <v>50</v>
      </c>
      <c r="U3264" s="1">
        <v>44335</v>
      </c>
      <c r="V3264" s="1">
        <v>44335</v>
      </c>
      <c r="W3264" s="1">
        <v>44335.585416666669</v>
      </c>
      <c r="X3264" s="1">
        <v>44335.585416666669</v>
      </c>
      <c r="AC3264" t="s">
        <v>53</v>
      </c>
      <c r="AD3264">
        <v>1000000001</v>
      </c>
      <c r="AE3264" s="1">
        <v>39973.351388888892</v>
      </c>
      <c r="AF3264" t="s">
        <v>3377</v>
      </c>
      <c r="AG3264" t="s">
        <v>21184</v>
      </c>
      <c r="AH3264" t="s">
        <v>51</v>
      </c>
      <c r="AJ3264" t="s">
        <v>53</v>
      </c>
      <c r="AL3264" t="s">
        <v>78</v>
      </c>
      <c r="AO3264" t="s">
        <v>8142</v>
      </c>
    </row>
    <row r="3265" spans="1:43" x14ac:dyDescent="0.35">
      <c r="A3265" t="s">
        <v>21185</v>
      </c>
      <c r="B3265" t="s">
        <v>21186</v>
      </c>
      <c r="C3265" t="s">
        <v>383</v>
      </c>
      <c r="H3265" t="s">
        <v>7634</v>
      </c>
      <c r="J3265" t="s">
        <v>285</v>
      </c>
      <c r="P3265" t="s">
        <v>50</v>
      </c>
      <c r="U3265" s="1">
        <v>44335</v>
      </c>
      <c r="V3265" s="1">
        <v>44335</v>
      </c>
      <c r="W3265" s="1">
        <v>44335.44027777778</v>
      </c>
      <c r="X3265" s="1">
        <v>44335.44027777778</v>
      </c>
      <c r="AC3265" t="s">
        <v>53</v>
      </c>
      <c r="AD3265">
        <v>2969480024</v>
      </c>
      <c r="AE3265" s="1">
        <v>37427</v>
      </c>
      <c r="AF3265" t="s">
        <v>145</v>
      </c>
      <c r="AG3265" t="s">
        <v>21187</v>
      </c>
      <c r="AH3265" t="s">
        <v>51</v>
      </c>
      <c r="AJ3265" t="s">
        <v>53</v>
      </c>
      <c r="AL3265" t="s">
        <v>78</v>
      </c>
      <c r="AO3265" t="s">
        <v>5443</v>
      </c>
      <c r="AP3265" s="1">
        <v>44417.666666666664</v>
      </c>
    </row>
    <row r="3266" spans="1:43" x14ac:dyDescent="0.35">
      <c r="A3266" t="s">
        <v>21188</v>
      </c>
      <c r="B3266" t="s">
        <v>648</v>
      </c>
      <c r="C3266" t="s">
        <v>3842</v>
      </c>
      <c r="F3266" t="s">
        <v>21189</v>
      </c>
      <c r="H3266" t="s">
        <v>21190</v>
      </c>
      <c r="I3266" t="s">
        <v>169</v>
      </c>
      <c r="J3266" t="s">
        <v>5844</v>
      </c>
      <c r="K3266" t="s">
        <v>20338</v>
      </c>
      <c r="M3266" t="s">
        <v>7031</v>
      </c>
      <c r="N3266" t="s">
        <v>287</v>
      </c>
      <c r="O3266">
        <v>80813</v>
      </c>
      <c r="P3266" t="s">
        <v>50</v>
      </c>
      <c r="U3266" s="1">
        <v>44335.328472222223</v>
      </c>
      <c r="V3266" s="1">
        <v>44335.328472222223</v>
      </c>
      <c r="W3266" s="1">
        <v>44336.443055555559</v>
      </c>
      <c r="X3266" s="1">
        <v>44336.443055555559</v>
      </c>
      <c r="AC3266" t="s">
        <v>51</v>
      </c>
      <c r="AD3266">
        <v>2969475403</v>
      </c>
      <c r="AE3266" s="1">
        <v>37166.661111111112</v>
      </c>
      <c r="AF3266" t="s">
        <v>5846</v>
      </c>
      <c r="AG3266" t="s">
        <v>21191</v>
      </c>
      <c r="AH3266" t="s">
        <v>53</v>
      </c>
      <c r="AJ3266" t="s">
        <v>53</v>
      </c>
      <c r="AK3266" t="s">
        <v>8166</v>
      </c>
      <c r="AL3266" t="s">
        <v>78</v>
      </c>
      <c r="AO3266" t="s">
        <v>54</v>
      </c>
      <c r="AP3266" s="1">
        <v>44439.260416666664</v>
      </c>
    </row>
    <row r="3267" spans="1:43" x14ac:dyDescent="0.35">
      <c r="A3267" t="s">
        <v>21192</v>
      </c>
      <c r="B3267" t="s">
        <v>21193</v>
      </c>
      <c r="C3267" t="s">
        <v>21194</v>
      </c>
      <c r="F3267" t="s">
        <v>21195</v>
      </c>
      <c r="H3267" t="s">
        <v>21196</v>
      </c>
      <c r="I3267" t="s">
        <v>169</v>
      </c>
      <c r="J3267" t="s">
        <v>5844</v>
      </c>
      <c r="K3267" t="s">
        <v>21197</v>
      </c>
      <c r="M3267" t="s">
        <v>20162</v>
      </c>
      <c r="N3267" t="s">
        <v>468</v>
      </c>
      <c r="O3267">
        <v>80813</v>
      </c>
      <c r="P3267" t="s">
        <v>50</v>
      </c>
      <c r="U3267" s="1">
        <v>44334.293055555558</v>
      </c>
      <c r="V3267" s="1">
        <v>44335.352777777778</v>
      </c>
      <c r="W3267" s="1">
        <v>44335.351388888892</v>
      </c>
      <c r="X3267" s="1">
        <v>44335.351388888892</v>
      </c>
      <c r="AC3267" t="s">
        <v>53</v>
      </c>
      <c r="AD3267">
        <v>2969475403</v>
      </c>
      <c r="AE3267" s="1">
        <v>37166.661111111112</v>
      </c>
      <c r="AF3267" t="s">
        <v>5846</v>
      </c>
      <c r="AG3267" t="s">
        <v>21198</v>
      </c>
      <c r="AH3267" t="s">
        <v>53</v>
      </c>
      <c r="AJ3267" t="s">
        <v>53</v>
      </c>
      <c r="AK3267" t="s">
        <v>21199</v>
      </c>
      <c r="AL3267" t="s">
        <v>78</v>
      </c>
      <c r="AO3267" t="s">
        <v>54</v>
      </c>
      <c r="AP3267" s="1">
        <v>45342.263888888891</v>
      </c>
    </row>
    <row r="3268" spans="1:43" x14ac:dyDescent="0.35">
      <c r="A3268" t="s">
        <v>21200</v>
      </c>
      <c r="B3268" t="s">
        <v>21201</v>
      </c>
      <c r="C3268" t="s">
        <v>21202</v>
      </c>
      <c r="F3268">
        <v>13037660828</v>
      </c>
      <c r="H3268" t="s">
        <v>21203</v>
      </c>
      <c r="I3268" t="s">
        <v>101</v>
      </c>
      <c r="J3268" t="s">
        <v>21204</v>
      </c>
      <c r="K3268" t="s">
        <v>21205</v>
      </c>
      <c r="M3268" t="s">
        <v>4445</v>
      </c>
      <c r="N3268" t="s">
        <v>287</v>
      </c>
      <c r="O3268">
        <v>80138</v>
      </c>
      <c r="P3268" t="s">
        <v>50</v>
      </c>
      <c r="U3268" s="1">
        <v>44335</v>
      </c>
      <c r="V3268" s="1">
        <v>44335.67291666667</v>
      </c>
      <c r="W3268" s="1">
        <v>44335.619444444441</v>
      </c>
      <c r="X3268" s="1">
        <v>44335.619444444441</v>
      </c>
      <c r="AC3268" t="s">
        <v>53</v>
      </c>
      <c r="AD3268">
        <v>2969769845</v>
      </c>
      <c r="AE3268" s="1">
        <v>43088.320833333331</v>
      </c>
      <c r="AF3268" t="s">
        <v>21206</v>
      </c>
      <c r="AG3268" t="s">
        <v>21207</v>
      </c>
      <c r="AH3268" t="s">
        <v>51</v>
      </c>
      <c r="AJ3268" t="s">
        <v>53</v>
      </c>
      <c r="AL3268" t="s">
        <v>78</v>
      </c>
      <c r="AO3268" t="s">
        <v>8142</v>
      </c>
    </row>
    <row r="3269" spans="1:43" x14ac:dyDescent="0.35">
      <c r="A3269" t="s">
        <v>21208</v>
      </c>
      <c r="B3269" t="s">
        <v>403</v>
      </c>
      <c r="C3269" t="s">
        <v>17061</v>
      </c>
      <c r="F3269" t="s">
        <v>21209</v>
      </c>
      <c r="H3269" t="s">
        <v>21208</v>
      </c>
      <c r="J3269" t="s">
        <v>6387</v>
      </c>
      <c r="K3269" t="s">
        <v>21210</v>
      </c>
      <c r="M3269" t="s">
        <v>3053</v>
      </c>
      <c r="N3269" t="s">
        <v>798</v>
      </c>
      <c r="O3269">
        <v>77078</v>
      </c>
      <c r="P3269" t="s">
        <v>50</v>
      </c>
      <c r="U3269" s="1">
        <v>44336</v>
      </c>
      <c r="V3269" s="1">
        <v>44336</v>
      </c>
      <c r="AC3269" t="s">
        <v>53</v>
      </c>
      <c r="AD3269">
        <v>2969484892</v>
      </c>
      <c r="AE3269" s="1">
        <v>37756</v>
      </c>
      <c r="AG3269" t="s">
        <v>21211</v>
      </c>
      <c r="AH3269" t="s">
        <v>51</v>
      </c>
      <c r="AJ3269" t="s">
        <v>53</v>
      </c>
      <c r="AO3269" t="s">
        <v>8142</v>
      </c>
    </row>
    <row r="3270" spans="1:43" x14ac:dyDescent="0.35">
      <c r="A3270" t="s">
        <v>21212</v>
      </c>
      <c r="B3270" t="s">
        <v>2810</v>
      </c>
      <c r="C3270" t="s">
        <v>840</v>
      </c>
      <c r="F3270" t="s">
        <v>21213</v>
      </c>
      <c r="H3270" t="s">
        <v>21212</v>
      </c>
      <c r="J3270" t="s">
        <v>21214</v>
      </c>
      <c r="K3270" t="s">
        <v>21215</v>
      </c>
      <c r="M3270" t="s">
        <v>21216</v>
      </c>
      <c r="N3270" t="s">
        <v>798</v>
      </c>
      <c r="O3270">
        <v>79734</v>
      </c>
      <c r="P3270" t="s">
        <v>50</v>
      </c>
      <c r="U3270" s="1">
        <v>44336</v>
      </c>
      <c r="V3270" s="1">
        <v>44336</v>
      </c>
      <c r="W3270" s="1">
        <v>44336.701388888891</v>
      </c>
      <c r="X3270" s="1">
        <v>44336.701388888891</v>
      </c>
      <c r="AC3270" t="s">
        <v>53</v>
      </c>
      <c r="AD3270">
        <v>2970068442</v>
      </c>
      <c r="AE3270" s="1">
        <v>44336.71875</v>
      </c>
      <c r="AF3270" t="s">
        <v>21217</v>
      </c>
      <c r="AG3270" t="s">
        <v>21218</v>
      </c>
      <c r="AH3270" t="s">
        <v>51</v>
      </c>
      <c r="AJ3270" t="s">
        <v>53</v>
      </c>
      <c r="AL3270" t="s">
        <v>78</v>
      </c>
      <c r="AO3270" t="s">
        <v>5443</v>
      </c>
      <c r="AP3270" s="1">
        <v>45305.704861111109</v>
      </c>
      <c r="AQ3270" s="1">
        <v>44631.628472222219</v>
      </c>
    </row>
    <row r="3271" spans="1:43" x14ac:dyDescent="0.35">
      <c r="A3271" t="s">
        <v>21219</v>
      </c>
      <c r="B3271" t="s">
        <v>21220</v>
      </c>
      <c r="C3271" t="s">
        <v>3912</v>
      </c>
      <c r="H3271" t="s">
        <v>21221</v>
      </c>
      <c r="J3271" t="s">
        <v>21222</v>
      </c>
      <c r="K3271" t="s">
        <v>21223</v>
      </c>
      <c r="M3271" t="s">
        <v>10563</v>
      </c>
      <c r="N3271" t="s">
        <v>65</v>
      </c>
      <c r="O3271">
        <v>81007</v>
      </c>
      <c r="P3271" t="s">
        <v>50</v>
      </c>
      <c r="U3271" s="1">
        <v>44336</v>
      </c>
      <c r="V3271" s="1">
        <v>44336</v>
      </c>
      <c r="W3271" s="1">
        <v>44336.445833333331</v>
      </c>
      <c r="X3271" s="1">
        <v>44336.445833333331</v>
      </c>
      <c r="AC3271" t="s">
        <v>53</v>
      </c>
      <c r="AD3271">
        <v>2970068318</v>
      </c>
      <c r="AE3271" s="1">
        <v>44336.457638888889</v>
      </c>
      <c r="AF3271" t="s">
        <v>21224</v>
      </c>
      <c r="AG3271" t="s">
        <v>21225</v>
      </c>
      <c r="AH3271" t="s">
        <v>51</v>
      </c>
      <c r="AJ3271" t="s">
        <v>53</v>
      </c>
      <c r="AL3271" t="s">
        <v>78</v>
      </c>
      <c r="AO3271" t="s">
        <v>5443</v>
      </c>
      <c r="AP3271" s="1">
        <v>45474.321527777778</v>
      </c>
      <c r="AQ3271" s="1">
        <v>45474.324999999997</v>
      </c>
    </row>
    <row r="3272" spans="1:43" x14ac:dyDescent="0.35">
      <c r="A3272" t="s">
        <v>21226</v>
      </c>
      <c r="B3272" t="s">
        <v>21227</v>
      </c>
      <c r="C3272" t="s">
        <v>1098</v>
      </c>
      <c r="F3272" t="s">
        <v>21228</v>
      </c>
      <c r="H3272" t="s">
        <v>21226</v>
      </c>
      <c r="J3272" t="s">
        <v>5516</v>
      </c>
      <c r="N3272" t="s">
        <v>592</v>
      </c>
      <c r="O3272">
        <v>82009</v>
      </c>
      <c r="P3272" t="s">
        <v>50</v>
      </c>
      <c r="U3272" s="1">
        <v>44336</v>
      </c>
      <c r="V3272" s="1">
        <v>44336</v>
      </c>
      <c r="AC3272" t="s">
        <v>53</v>
      </c>
      <c r="AD3272">
        <v>2969634929</v>
      </c>
      <c r="AE3272" s="1">
        <v>41799.665972222225</v>
      </c>
      <c r="AG3272" t="s">
        <v>21229</v>
      </c>
      <c r="AH3272" t="s">
        <v>51</v>
      </c>
      <c r="AJ3272" t="s">
        <v>53</v>
      </c>
      <c r="AO3272" t="s">
        <v>8142</v>
      </c>
    </row>
    <row r="3273" spans="1:43" x14ac:dyDescent="0.35">
      <c r="A3273" t="s">
        <v>21230</v>
      </c>
      <c r="B3273" t="s">
        <v>21231</v>
      </c>
      <c r="C3273" t="s">
        <v>894</v>
      </c>
      <c r="F3273">
        <f>1318-441-3358</f>
        <v>-2481</v>
      </c>
      <c r="H3273" t="s">
        <v>21230</v>
      </c>
      <c r="J3273" t="s">
        <v>272</v>
      </c>
      <c r="N3273" t="s">
        <v>18045</v>
      </c>
      <c r="O3273">
        <v>71485</v>
      </c>
      <c r="P3273" t="s">
        <v>50</v>
      </c>
      <c r="U3273" s="1">
        <v>44336</v>
      </c>
      <c r="V3273" s="1">
        <v>44336</v>
      </c>
      <c r="AC3273" t="s">
        <v>53</v>
      </c>
      <c r="AD3273">
        <v>2969474461</v>
      </c>
      <c r="AE3273" s="1">
        <v>37104.381944444445</v>
      </c>
      <c r="AG3273" t="s">
        <v>21232</v>
      </c>
      <c r="AH3273" t="s">
        <v>51</v>
      </c>
      <c r="AJ3273" t="s">
        <v>53</v>
      </c>
      <c r="AO3273" t="s">
        <v>8142</v>
      </c>
    </row>
    <row r="3274" spans="1:43" x14ac:dyDescent="0.35">
      <c r="A3274" t="s">
        <v>21233</v>
      </c>
      <c r="B3274" t="s">
        <v>21234</v>
      </c>
      <c r="C3274" t="s">
        <v>115</v>
      </c>
      <c r="F3274" t="s">
        <v>21235</v>
      </c>
      <c r="H3274" t="s">
        <v>21233</v>
      </c>
      <c r="J3274" t="s">
        <v>16624</v>
      </c>
      <c r="N3274" t="s">
        <v>15037</v>
      </c>
      <c r="O3274">
        <v>56310</v>
      </c>
      <c r="P3274" t="s">
        <v>50</v>
      </c>
      <c r="U3274" s="1">
        <v>44336</v>
      </c>
      <c r="V3274" s="1">
        <v>44336</v>
      </c>
      <c r="AC3274" t="s">
        <v>53</v>
      </c>
      <c r="AD3274">
        <v>2969506030</v>
      </c>
      <c r="AE3274" s="1">
        <v>38097.646527777775</v>
      </c>
      <c r="AG3274" t="s">
        <v>21236</v>
      </c>
      <c r="AH3274" t="s">
        <v>51</v>
      </c>
      <c r="AJ3274" t="s">
        <v>53</v>
      </c>
      <c r="AO3274" t="s">
        <v>8142</v>
      </c>
    </row>
    <row r="3275" spans="1:43" x14ac:dyDescent="0.35">
      <c r="A3275" t="s">
        <v>21237</v>
      </c>
      <c r="B3275" t="s">
        <v>8950</v>
      </c>
      <c r="C3275" t="s">
        <v>14512</v>
      </c>
      <c r="F3275">
        <f>1210-393-7034</f>
        <v>-6217</v>
      </c>
      <c r="H3275" t="s">
        <v>21238</v>
      </c>
      <c r="J3275" t="s">
        <v>5516</v>
      </c>
      <c r="N3275" t="s">
        <v>637</v>
      </c>
      <c r="O3275">
        <v>78154</v>
      </c>
      <c r="P3275" t="s">
        <v>50</v>
      </c>
      <c r="U3275" s="1">
        <v>44336</v>
      </c>
      <c r="V3275" s="1">
        <v>44336</v>
      </c>
      <c r="W3275" s="1">
        <v>44336.668055555558</v>
      </c>
      <c r="X3275" s="1">
        <v>44336.668055555558</v>
      </c>
      <c r="AC3275" t="s">
        <v>53</v>
      </c>
      <c r="AD3275">
        <v>2969634929</v>
      </c>
      <c r="AE3275" s="1">
        <v>41799.665972222225</v>
      </c>
      <c r="AF3275" t="s">
        <v>4296</v>
      </c>
      <c r="AG3275" t="s">
        <v>21239</v>
      </c>
      <c r="AH3275" t="s">
        <v>51</v>
      </c>
      <c r="AJ3275" t="s">
        <v>53</v>
      </c>
      <c r="AL3275" t="s">
        <v>78</v>
      </c>
      <c r="AO3275" t="s">
        <v>8142</v>
      </c>
    </row>
    <row r="3276" spans="1:43" x14ac:dyDescent="0.35">
      <c r="A3276" t="s">
        <v>21240</v>
      </c>
      <c r="B3276" t="s">
        <v>21241</v>
      </c>
      <c r="C3276" t="s">
        <v>6173</v>
      </c>
      <c r="F3276" t="s">
        <v>21242</v>
      </c>
      <c r="H3276" t="s">
        <v>21240</v>
      </c>
      <c r="J3276" t="s">
        <v>6387</v>
      </c>
      <c r="K3276" t="s">
        <v>21243</v>
      </c>
      <c r="M3276" t="s">
        <v>21244</v>
      </c>
      <c r="N3276" t="s">
        <v>798</v>
      </c>
      <c r="O3276">
        <v>77545</v>
      </c>
      <c r="P3276" t="s">
        <v>50</v>
      </c>
      <c r="U3276" s="1">
        <v>44337</v>
      </c>
      <c r="V3276" s="1">
        <v>44337</v>
      </c>
      <c r="AC3276" t="s">
        <v>53</v>
      </c>
      <c r="AD3276">
        <v>2969484892</v>
      </c>
      <c r="AE3276" s="1">
        <v>37756</v>
      </c>
      <c r="AG3276" t="s">
        <v>21245</v>
      </c>
      <c r="AH3276" t="s">
        <v>51</v>
      </c>
      <c r="AJ3276" t="s">
        <v>53</v>
      </c>
      <c r="AO3276" t="s">
        <v>8142</v>
      </c>
    </row>
    <row r="3277" spans="1:43" x14ac:dyDescent="0.35">
      <c r="A3277" t="s">
        <v>21246</v>
      </c>
      <c r="B3277" t="s">
        <v>11992</v>
      </c>
      <c r="C3277" t="s">
        <v>678</v>
      </c>
      <c r="F3277">
        <v>15054249191</v>
      </c>
      <c r="H3277" t="s">
        <v>21246</v>
      </c>
      <c r="J3277" t="s">
        <v>21247</v>
      </c>
      <c r="N3277" t="s">
        <v>398</v>
      </c>
      <c r="O3277">
        <v>87505</v>
      </c>
      <c r="P3277" t="s">
        <v>50</v>
      </c>
      <c r="U3277" s="1">
        <v>44337</v>
      </c>
      <c r="V3277" s="1">
        <v>44337</v>
      </c>
      <c r="W3277" s="1">
        <v>44337.529166666667</v>
      </c>
      <c r="X3277" s="1">
        <v>44337.529166666667</v>
      </c>
      <c r="AC3277" t="s">
        <v>53</v>
      </c>
      <c r="AD3277">
        <v>2970068725</v>
      </c>
      <c r="AE3277" s="1">
        <v>44337.68472222222</v>
      </c>
      <c r="AF3277" t="s">
        <v>21248</v>
      </c>
      <c r="AG3277" t="s">
        <v>21249</v>
      </c>
      <c r="AH3277" t="s">
        <v>51</v>
      </c>
      <c r="AJ3277" t="s">
        <v>53</v>
      </c>
      <c r="AL3277" t="s">
        <v>78</v>
      </c>
      <c r="AO3277" t="s">
        <v>8142</v>
      </c>
    </row>
    <row r="3278" spans="1:43" x14ac:dyDescent="0.35">
      <c r="A3278" t="s">
        <v>21250</v>
      </c>
      <c r="B3278" t="s">
        <v>21251</v>
      </c>
      <c r="C3278" t="s">
        <v>9316</v>
      </c>
      <c r="F3278" t="s">
        <v>21252</v>
      </c>
      <c r="H3278" t="s">
        <v>21250</v>
      </c>
      <c r="J3278" t="s">
        <v>8956</v>
      </c>
      <c r="N3278" t="s">
        <v>287</v>
      </c>
      <c r="O3278">
        <v>80534</v>
      </c>
      <c r="P3278" t="s">
        <v>50</v>
      </c>
      <c r="U3278" s="1">
        <v>44337</v>
      </c>
      <c r="V3278" s="1">
        <v>44337</v>
      </c>
      <c r="W3278" s="1">
        <v>44337.415277777778</v>
      </c>
      <c r="X3278" s="1">
        <v>44337.415277777778</v>
      </c>
      <c r="AC3278" t="s">
        <v>53</v>
      </c>
      <c r="AD3278">
        <v>2969510604</v>
      </c>
      <c r="AE3278" s="1">
        <v>38385.431944444441</v>
      </c>
      <c r="AF3278" t="s">
        <v>8960</v>
      </c>
      <c r="AG3278" t="s">
        <v>21253</v>
      </c>
      <c r="AH3278" t="s">
        <v>51</v>
      </c>
      <c r="AJ3278" t="s">
        <v>53</v>
      </c>
      <c r="AL3278" t="s">
        <v>78</v>
      </c>
      <c r="AO3278" t="s">
        <v>8142</v>
      </c>
    </row>
    <row r="3279" spans="1:43" x14ac:dyDescent="0.35">
      <c r="A3279" t="s">
        <v>21254</v>
      </c>
      <c r="B3279" t="s">
        <v>12352</v>
      </c>
      <c r="C3279" t="s">
        <v>1052</v>
      </c>
      <c r="D3279" t="s">
        <v>861</v>
      </c>
      <c r="F3279" t="s">
        <v>12353</v>
      </c>
      <c r="H3279" t="s">
        <v>12354</v>
      </c>
      <c r="I3279" t="s">
        <v>179</v>
      </c>
      <c r="J3279" t="s">
        <v>3478</v>
      </c>
      <c r="K3279" t="s">
        <v>21255</v>
      </c>
      <c r="M3279" t="s">
        <v>3641</v>
      </c>
      <c r="N3279" t="s">
        <v>287</v>
      </c>
      <c r="O3279">
        <v>80112</v>
      </c>
      <c r="P3279" t="s">
        <v>50</v>
      </c>
      <c r="U3279" s="1">
        <v>44337.444444444445</v>
      </c>
      <c r="V3279" s="1">
        <v>44337.444444444445</v>
      </c>
      <c r="W3279" s="1">
        <v>44337.7</v>
      </c>
      <c r="X3279" s="1">
        <v>44337.7</v>
      </c>
      <c r="AC3279" t="s">
        <v>51</v>
      </c>
      <c r="AD3279">
        <v>2969475096</v>
      </c>
      <c r="AE3279" s="1">
        <v>37141</v>
      </c>
      <c r="AF3279" t="s">
        <v>4067</v>
      </c>
      <c r="AG3279" t="s">
        <v>21256</v>
      </c>
      <c r="AH3279" t="s">
        <v>53</v>
      </c>
      <c r="AJ3279" t="s">
        <v>53</v>
      </c>
      <c r="AK3279" t="s">
        <v>16030</v>
      </c>
      <c r="AL3279" t="s">
        <v>78</v>
      </c>
      <c r="AO3279" t="s">
        <v>54</v>
      </c>
    </row>
    <row r="3280" spans="1:43" x14ac:dyDescent="0.35">
      <c r="A3280" t="s">
        <v>21257</v>
      </c>
      <c r="B3280" t="s">
        <v>2620</v>
      </c>
      <c r="C3280" t="s">
        <v>2912</v>
      </c>
      <c r="F3280" t="s">
        <v>21258</v>
      </c>
      <c r="H3280" t="s">
        <v>21257</v>
      </c>
      <c r="J3280" t="s">
        <v>21259</v>
      </c>
      <c r="K3280" t="s">
        <v>21260</v>
      </c>
      <c r="M3280" t="s">
        <v>3225</v>
      </c>
      <c r="N3280" t="s">
        <v>65</v>
      </c>
      <c r="O3280">
        <v>80538</v>
      </c>
      <c r="P3280" t="s">
        <v>50</v>
      </c>
      <c r="U3280" s="1">
        <v>44338</v>
      </c>
      <c r="V3280" s="1">
        <v>44338</v>
      </c>
      <c r="W3280" s="1">
        <v>44338.462500000001</v>
      </c>
      <c r="X3280" s="1">
        <v>44338.462500000001</v>
      </c>
      <c r="AC3280" t="s">
        <v>51</v>
      </c>
      <c r="AD3280">
        <v>2970068972</v>
      </c>
      <c r="AE3280" s="1">
        <v>44340.40902777778</v>
      </c>
      <c r="AF3280" t="s">
        <v>21261</v>
      </c>
      <c r="AG3280" t="s">
        <v>21262</v>
      </c>
      <c r="AH3280" t="s">
        <v>51</v>
      </c>
      <c r="AJ3280" t="s">
        <v>53</v>
      </c>
      <c r="AL3280" t="s">
        <v>78</v>
      </c>
      <c r="AO3280" t="s">
        <v>5443</v>
      </c>
      <c r="AP3280" s="1">
        <v>44551.861111111109</v>
      </c>
    </row>
    <row r="3281" spans="1:42" x14ac:dyDescent="0.35">
      <c r="A3281" t="s">
        <v>21263</v>
      </c>
      <c r="B3281" t="s">
        <v>7705</v>
      </c>
      <c r="C3281" t="s">
        <v>15884</v>
      </c>
      <c r="F3281">
        <v>9704410802</v>
      </c>
      <c r="H3281" t="s">
        <v>21263</v>
      </c>
      <c r="J3281" t="s">
        <v>21264</v>
      </c>
      <c r="K3281" t="s">
        <v>21265</v>
      </c>
      <c r="M3281" t="s">
        <v>3808</v>
      </c>
      <c r="N3281" t="s">
        <v>65</v>
      </c>
      <c r="O3281">
        <v>80701</v>
      </c>
      <c r="P3281" t="s">
        <v>50</v>
      </c>
      <c r="U3281" s="1">
        <v>44338</v>
      </c>
      <c r="V3281" s="1">
        <v>44338</v>
      </c>
      <c r="W3281" s="1">
        <v>44338.523611111108</v>
      </c>
      <c r="X3281" s="1">
        <v>44338.523611111108</v>
      </c>
      <c r="AC3281" t="s">
        <v>53</v>
      </c>
      <c r="AD3281">
        <v>1000000001</v>
      </c>
      <c r="AE3281" s="1">
        <v>39973.351388888892</v>
      </c>
      <c r="AF3281" t="s">
        <v>3377</v>
      </c>
      <c r="AG3281" t="s">
        <v>21266</v>
      </c>
      <c r="AH3281" t="s">
        <v>51</v>
      </c>
      <c r="AJ3281" t="s">
        <v>53</v>
      </c>
      <c r="AL3281" t="s">
        <v>78</v>
      </c>
      <c r="AO3281" t="s">
        <v>5443</v>
      </c>
      <c r="AP3281" s="1">
        <v>44825.511805555558</v>
      </c>
    </row>
    <row r="3282" spans="1:42" x14ac:dyDescent="0.35">
      <c r="A3282" t="s">
        <v>21267</v>
      </c>
      <c r="B3282" t="s">
        <v>19234</v>
      </c>
      <c r="C3282" t="s">
        <v>3371</v>
      </c>
      <c r="F3282" t="s">
        <v>21268</v>
      </c>
      <c r="H3282" t="s">
        <v>21267</v>
      </c>
      <c r="J3282" t="s">
        <v>21269</v>
      </c>
      <c r="P3282" t="s">
        <v>50</v>
      </c>
      <c r="U3282" s="1">
        <v>44340</v>
      </c>
      <c r="V3282" s="1">
        <v>44340</v>
      </c>
      <c r="AC3282" t="s">
        <v>53</v>
      </c>
      <c r="AD3282">
        <v>2969484892</v>
      </c>
      <c r="AE3282" s="1">
        <v>37756</v>
      </c>
      <c r="AG3282" t="s">
        <v>21270</v>
      </c>
      <c r="AH3282" t="s">
        <v>51</v>
      </c>
      <c r="AJ3282" t="s">
        <v>53</v>
      </c>
      <c r="AO3282" t="s">
        <v>8142</v>
      </c>
    </row>
    <row r="3283" spans="1:42" x14ac:dyDescent="0.35">
      <c r="A3283" t="s">
        <v>21271</v>
      </c>
      <c r="B3283" t="s">
        <v>12646</v>
      </c>
      <c r="C3283" t="s">
        <v>2025</v>
      </c>
      <c r="F3283" t="s">
        <v>15654</v>
      </c>
      <c r="H3283" t="s">
        <v>21272</v>
      </c>
      <c r="J3283" t="s">
        <v>15656</v>
      </c>
      <c r="K3283" t="s">
        <v>21273</v>
      </c>
      <c r="M3283" t="s">
        <v>753</v>
      </c>
      <c r="N3283" t="s">
        <v>798</v>
      </c>
      <c r="O3283" t="s">
        <v>21274</v>
      </c>
      <c r="P3283" t="s">
        <v>50</v>
      </c>
      <c r="U3283" s="1">
        <v>44340</v>
      </c>
      <c r="V3283" s="1">
        <v>44340</v>
      </c>
      <c r="W3283" s="1">
        <v>44340.512499999997</v>
      </c>
      <c r="X3283" s="1">
        <v>44340.512499999997</v>
      </c>
      <c r="AC3283" t="s">
        <v>53</v>
      </c>
      <c r="AD3283">
        <v>2969783181</v>
      </c>
      <c r="AE3283" s="1">
        <v>43172.738194444442</v>
      </c>
      <c r="AF3283" t="s">
        <v>15658</v>
      </c>
      <c r="AG3283" t="s">
        <v>21275</v>
      </c>
      <c r="AH3283" t="s">
        <v>51</v>
      </c>
      <c r="AJ3283" t="s">
        <v>53</v>
      </c>
      <c r="AL3283" t="s">
        <v>78</v>
      </c>
      <c r="AO3283" t="s">
        <v>5443</v>
      </c>
      <c r="AP3283" s="1">
        <v>44340.511111111111</v>
      </c>
    </row>
    <row r="3284" spans="1:42" x14ac:dyDescent="0.35">
      <c r="A3284" t="s">
        <v>21276</v>
      </c>
      <c r="B3284" t="s">
        <v>21277</v>
      </c>
      <c r="C3284" t="s">
        <v>443</v>
      </c>
      <c r="F3284" t="s">
        <v>21278</v>
      </c>
      <c r="H3284" t="s">
        <v>21279</v>
      </c>
      <c r="J3284" t="s">
        <v>21280</v>
      </c>
      <c r="P3284" t="s">
        <v>50</v>
      </c>
      <c r="U3284" s="1">
        <v>44340</v>
      </c>
      <c r="V3284" s="1">
        <v>44340</v>
      </c>
      <c r="AC3284" t="s">
        <v>53</v>
      </c>
      <c r="AD3284">
        <v>2969702039</v>
      </c>
      <c r="AE3284" s="1">
        <v>42528.619444444441</v>
      </c>
      <c r="AG3284" t="s">
        <v>21281</v>
      </c>
      <c r="AH3284" t="s">
        <v>51</v>
      </c>
      <c r="AJ3284" t="s">
        <v>53</v>
      </c>
      <c r="AO3284" t="s">
        <v>8142</v>
      </c>
    </row>
    <row r="3285" spans="1:42" x14ac:dyDescent="0.35">
      <c r="A3285" t="s">
        <v>15655</v>
      </c>
      <c r="B3285" t="s">
        <v>21282</v>
      </c>
      <c r="C3285" t="s">
        <v>177</v>
      </c>
      <c r="F3285" t="s">
        <v>19626</v>
      </c>
      <c r="H3285" t="s">
        <v>19627</v>
      </c>
      <c r="I3285" t="s">
        <v>415</v>
      </c>
      <c r="J3285" t="s">
        <v>21283</v>
      </c>
      <c r="K3285" t="s">
        <v>21284</v>
      </c>
      <c r="M3285" t="s">
        <v>21285</v>
      </c>
      <c r="N3285" t="s">
        <v>65</v>
      </c>
      <c r="O3285">
        <v>80241</v>
      </c>
      <c r="P3285" t="s">
        <v>50</v>
      </c>
      <c r="U3285" s="1">
        <v>44001</v>
      </c>
      <c r="V3285" s="1">
        <v>44340.393055555556</v>
      </c>
      <c r="W3285" s="1">
        <v>44001.613194444442</v>
      </c>
      <c r="X3285" s="1">
        <v>44001.613194444442</v>
      </c>
      <c r="AC3285" t="s">
        <v>53</v>
      </c>
      <c r="AD3285">
        <v>2969783181</v>
      </c>
      <c r="AE3285" s="1">
        <v>43172.738194444442</v>
      </c>
      <c r="AF3285" t="s">
        <v>15658</v>
      </c>
      <c r="AG3285" t="s">
        <v>21286</v>
      </c>
      <c r="AH3285" t="s">
        <v>51</v>
      </c>
      <c r="AJ3285" t="s">
        <v>53</v>
      </c>
      <c r="AL3285" t="s">
        <v>78</v>
      </c>
      <c r="AO3285" t="s">
        <v>8142</v>
      </c>
      <c r="AP3285" s="1">
        <v>44678.450694444444</v>
      </c>
    </row>
    <row r="3286" spans="1:42" x14ac:dyDescent="0.35">
      <c r="A3286" t="s">
        <v>21287</v>
      </c>
      <c r="B3286" t="s">
        <v>21288</v>
      </c>
      <c r="C3286" t="s">
        <v>21289</v>
      </c>
      <c r="F3286" t="s">
        <v>21290</v>
      </c>
      <c r="H3286" t="s">
        <v>21287</v>
      </c>
      <c r="J3286" t="s">
        <v>6387</v>
      </c>
      <c r="P3286" t="s">
        <v>50</v>
      </c>
      <c r="U3286" s="1">
        <v>44341</v>
      </c>
      <c r="V3286" s="1">
        <v>44341</v>
      </c>
      <c r="AC3286" t="s">
        <v>53</v>
      </c>
      <c r="AD3286">
        <v>2969484892</v>
      </c>
      <c r="AE3286" s="1">
        <v>37756</v>
      </c>
      <c r="AG3286" t="s">
        <v>21291</v>
      </c>
      <c r="AH3286" t="s">
        <v>51</v>
      </c>
      <c r="AJ3286" t="s">
        <v>53</v>
      </c>
      <c r="AO3286" t="s">
        <v>8142</v>
      </c>
    </row>
    <row r="3287" spans="1:42" x14ac:dyDescent="0.35">
      <c r="A3287" t="s">
        <v>21292</v>
      </c>
      <c r="B3287" t="s">
        <v>4813</v>
      </c>
      <c r="C3287" t="s">
        <v>218</v>
      </c>
      <c r="F3287" t="s">
        <v>21293</v>
      </c>
      <c r="H3287" t="s">
        <v>21292</v>
      </c>
      <c r="J3287" t="s">
        <v>272</v>
      </c>
      <c r="K3287" t="s">
        <v>21294</v>
      </c>
      <c r="M3287" t="s">
        <v>21295</v>
      </c>
      <c r="N3287" t="s">
        <v>17396</v>
      </c>
      <c r="O3287">
        <v>89030</v>
      </c>
      <c r="P3287" t="s">
        <v>50</v>
      </c>
      <c r="U3287" s="1">
        <v>44341</v>
      </c>
      <c r="V3287" s="1">
        <v>44341</v>
      </c>
      <c r="AC3287" t="s">
        <v>53</v>
      </c>
      <c r="AD3287">
        <v>2969484892</v>
      </c>
      <c r="AE3287" s="1">
        <v>37756</v>
      </c>
      <c r="AG3287" t="s">
        <v>21296</v>
      </c>
      <c r="AH3287" t="s">
        <v>51</v>
      </c>
      <c r="AJ3287" t="s">
        <v>53</v>
      </c>
      <c r="AO3287" t="s">
        <v>8142</v>
      </c>
    </row>
    <row r="3288" spans="1:42" x14ac:dyDescent="0.35">
      <c r="A3288" t="s">
        <v>21297</v>
      </c>
      <c r="B3288" t="s">
        <v>389</v>
      </c>
      <c r="C3288" t="s">
        <v>89</v>
      </c>
      <c r="F3288" t="s">
        <v>21298</v>
      </c>
      <c r="H3288" t="s">
        <v>21299</v>
      </c>
      <c r="J3288" t="s">
        <v>10434</v>
      </c>
      <c r="P3288" t="s">
        <v>50</v>
      </c>
      <c r="U3288" s="1">
        <v>44341</v>
      </c>
      <c r="V3288" s="1">
        <v>44341</v>
      </c>
      <c r="AC3288" t="s">
        <v>53</v>
      </c>
      <c r="AD3288">
        <v>2969478809</v>
      </c>
      <c r="AE3288" s="1">
        <v>37358</v>
      </c>
      <c r="AG3288" t="s">
        <v>21300</v>
      </c>
      <c r="AH3288" t="s">
        <v>51</v>
      </c>
      <c r="AJ3288" t="s">
        <v>53</v>
      </c>
      <c r="AO3288" t="s">
        <v>8142</v>
      </c>
    </row>
    <row r="3289" spans="1:42" x14ac:dyDescent="0.35">
      <c r="A3289" t="s">
        <v>21301</v>
      </c>
      <c r="B3289" t="s">
        <v>21302</v>
      </c>
      <c r="C3289" t="s">
        <v>57</v>
      </c>
      <c r="F3289" t="s">
        <v>21303</v>
      </c>
      <c r="H3289" t="s">
        <v>21301</v>
      </c>
      <c r="J3289" t="s">
        <v>1910</v>
      </c>
      <c r="K3289" t="s">
        <v>21304</v>
      </c>
      <c r="M3289" t="s">
        <v>12925</v>
      </c>
      <c r="N3289" t="s">
        <v>12926</v>
      </c>
      <c r="O3289">
        <v>47842</v>
      </c>
      <c r="P3289" t="s">
        <v>50</v>
      </c>
      <c r="U3289" s="1">
        <v>44341</v>
      </c>
      <c r="V3289" s="1">
        <v>44341</v>
      </c>
      <c r="AC3289" t="s">
        <v>53</v>
      </c>
      <c r="AD3289">
        <v>2969735272</v>
      </c>
      <c r="AE3289" s="1">
        <v>42845.40902777778</v>
      </c>
      <c r="AG3289" t="s">
        <v>21305</v>
      </c>
      <c r="AH3289" t="s">
        <v>51</v>
      </c>
      <c r="AJ3289" t="s">
        <v>53</v>
      </c>
      <c r="AO3289" t="s">
        <v>8142</v>
      </c>
    </row>
    <row r="3290" spans="1:42" x14ac:dyDescent="0.35">
      <c r="A3290" t="s">
        <v>21306</v>
      </c>
      <c r="B3290" t="s">
        <v>21307</v>
      </c>
      <c r="C3290" t="s">
        <v>727</v>
      </c>
      <c r="F3290" t="s">
        <v>21308</v>
      </c>
      <c r="H3290" t="s">
        <v>21309</v>
      </c>
      <c r="J3290" t="s">
        <v>21310</v>
      </c>
      <c r="P3290" t="s">
        <v>50</v>
      </c>
      <c r="U3290" s="1">
        <v>44341</v>
      </c>
      <c r="V3290" s="1">
        <v>44341</v>
      </c>
      <c r="W3290" s="1">
        <v>44341.90902777778</v>
      </c>
      <c r="X3290" s="1">
        <v>44341.90902777778</v>
      </c>
      <c r="AC3290" t="s">
        <v>53</v>
      </c>
      <c r="AD3290">
        <v>2969681078</v>
      </c>
      <c r="AE3290" s="1">
        <v>42272.318749999999</v>
      </c>
      <c r="AF3290" t="s">
        <v>21311</v>
      </c>
      <c r="AG3290" t="s">
        <v>21312</v>
      </c>
      <c r="AH3290" t="s">
        <v>51</v>
      </c>
      <c r="AJ3290" t="s">
        <v>53</v>
      </c>
      <c r="AL3290" t="s">
        <v>78</v>
      </c>
      <c r="AO3290" t="s">
        <v>8142</v>
      </c>
    </row>
    <row r="3291" spans="1:42" x14ac:dyDescent="0.35">
      <c r="A3291" t="s">
        <v>21313</v>
      </c>
      <c r="B3291" t="s">
        <v>21314</v>
      </c>
      <c r="C3291" t="s">
        <v>2073</v>
      </c>
      <c r="D3291" t="s">
        <v>437</v>
      </c>
      <c r="F3291">
        <v>9702178673</v>
      </c>
      <c r="G3291">
        <v>9702178673</v>
      </c>
      <c r="H3291" t="s">
        <v>21315</v>
      </c>
      <c r="I3291" t="s">
        <v>200</v>
      </c>
      <c r="J3291" t="s">
        <v>21316</v>
      </c>
      <c r="K3291" t="s">
        <v>21317</v>
      </c>
      <c r="M3291" t="s">
        <v>5907</v>
      </c>
      <c r="N3291" t="s">
        <v>65</v>
      </c>
      <c r="O3291">
        <v>80550</v>
      </c>
      <c r="P3291" t="s">
        <v>50</v>
      </c>
      <c r="U3291" s="1">
        <v>44341</v>
      </c>
      <c r="V3291" s="1">
        <v>44341</v>
      </c>
      <c r="W3291" s="1">
        <v>44341.71875</v>
      </c>
      <c r="X3291" s="1">
        <v>44341.71875</v>
      </c>
      <c r="AC3291" t="s">
        <v>53</v>
      </c>
      <c r="AD3291">
        <v>2970069028</v>
      </c>
      <c r="AE3291" s="1">
        <v>44340.576388888891</v>
      </c>
      <c r="AF3291" t="s">
        <v>21318</v>
      </c>
      <c r="AG3291" t="s">
        <v>21319</v>
      </c>
      <c r="AH3291" t="s">
        <v>51</v>
      </c>
      <c r="AJ3291" t="s">
        <v>53</v>
      </c>
      <c r="AL3291" t="s">
        <v>78</v>
      </c>
      <c r="AO3291" t="s">
        <v>5443</v>
      </c>
    </row>
    <row r="3292" spans="1:42" x14ac:dyDescent="0.35">
      <c r="A3292" t="s">
        <v>21320</v>
      </c>
      <c r="B3292" t="s">
        <v>2393</v>
      </c>
      <c r="C3292" t="s">
        <v>6195</v>
      </c>
      <c r="F3292" t="s">
        <v>21321</v>
      </c>
      <c r="H3292" t="s">
        <v>21320</v>
      </c>
      <c r="J3292" t="s">
        <v>21322</v>
      </c>
      <c r="K3292" t="s">
        <v>21323</v>
      </c>
      <c r="M3292" t="s">
        <v>4629</v>
      </c>
      <c r="N3292" t="s">
        <v>2409</v>
      </c>
      <c r="O3292">
        <v>85040</v>
      </c>
      <c r="P3292" t="s">
        <v>50</v>
      </c>
      <c r="U3292" s="1">
        <v>44341</v>
      </c>
      <c r="V3292" s="1">
        <v>44341</v>
      </c>
      <c r="AC3292" t="s">
        <v>53</v>
      </c>
      <c r="AD3292">
        <v>2969504605</v>
      </c>
      <c r="AE3292" s="1">
        <v>38006.45208333333</v>
      </c>
      <c r="AG3292" t="s">
        <v>21324</v>
      </c>
      <c r="AH3292" t="s">
        <v>51</v>
      </c>
      <c r="AJ3292" t="s">
        <v>53</v>
      </c>
      <c r="AO3292" t="s">
        <v>8142</v>
      </c>
    </row>
    <row r="3293" spans="1:42" x14ac:dyDescent="0.35">
      <c r="A3293" t="s">
        <v>21325</v>
      </c>
      <c r="B3293" t="s">
        <v>4903</v>
      </c>
      <c r="C3293" t="s">
        <v>21326</v>
      </c>
      <c r="F3293" t="s">
        <v>21327</v>
      </c>
      <c r="H3293" t="s">
        <v>21325</v>
      </c>
      <c r="J3293" t="s">
        <v>21328</v>
      </c>
      <c r="N3293" t="s">
        <v>287</v>
      </c>
      <c r="O3293">
        <v>80134</v>
      </c>
      <c r="P3293" t="s">
        <v>50</v>
      </c>
      <c r="U3293" s="1">
        <v>44341</v>
      </c>
      <c r="V3293" s="1">
        <v>44341</v>
      </c>
      <c r="W3293" s="1">
        <v>44341.470833333333</v>
      </c>
      <c r="X3293" s="1">
        <v>44341.470833333333</v>
      </c>
      <c r="AC3293" t="s">
        <v>53</v>
      </c>
      <c r="AD3293">
        <v>2969724594</v>
      </c>
      <c r="AE3293" s="1">
        <v>42780.370138888888</v>
      </c>
      <c r="AF3293" t="s">
        <v>20239</v>
      </c>
      <c r="AG3293" t="s">
        <v>21329</v>
      </c>
      <c r="AH3293" t="s">
        <v>51</v>
      </c>
      <c r="AJ3293" t="s">
        <v>53</v>
      </c>
      <c r="AL3293" t="s">
        <v>78</v>
      </c>
      <c r="AO3293" t="s">
        <v>8142</v>
      </c>
    </row>
    <row r="3294" spans="1:42" x14ac:dyDescent="0.35">
      <c r="A3294" t="s">
        <v>21330</v>
      </c>
      <c r="B3294" t="s">
        <v>21331</v>
      </c>
      <c r="C3294" t="s">
        <v>21332</v>
      </c>
      <c r="F3294" t="s">
        <v>18651</v>
      </c>
      <c r="H3294" t="s">
        <v>21333</v>
      </c>
      <c r="J3294" t="s">
        <v>10434</v>
      </c>
      <c r="P3294" t="s">
        <v>50</v>
      </c>
      <c r="U3294" s="1">
        <v>44343</v>
      </c>
      <c r="V3294" s="1">
        <v>44343</v>
      </c>
      <c r="AC3294" t="s">
        <v>53</v>
      </c>
      <c r="AD3294">
        <v>2969478809</v>
      </c>
      <c r="AE3294" s="1">
        <v>37358</v>
      </c>
      <c r="AG3294" t="s">
        <v>21334</v>
      </c>
      <c r="AH3294" t="s">
        <v>51</v>
      </c>
      <c r="AJ3294" t="s">
        <v>53</v>
      </c>
      <c r="AO3294" t="s">
        <v>8142</v>
      </c>
    </row>
    <row r="3295" spans="1:42" x14ac:dyDescent="0.35">
      <c r="A3295" t="s">
        <v>21335</v>
      </c>
      <c r="B3295" t="s">
        <v>15835</v>
      </c>
      <c r="C3295" t="s">
        <v>622</v>
      </c>
      <c r="F3295" t="s">
        <v>21336</v>
      </c>
      <c r="H3295" t="s">
        <v>21337</v>
      </c>
      <c r="J3295" t="s">
        <v>10725</v>
      </c>
      <c r="K3295" t="s">
        <v>21338</v>
      </c>
      <c r="M3295" t="s">
        <v>5343</v>
      </c>
      <c r="N3295" t="s">
        <v>264</v>
      </c>
      <c r="O3295">
        <v>79702</v>
      </c>
      <c r="P3295" t="s">
        <v>50</v>
      </c>
      <c r="U3295" s="1">
        <v>44343</v>
      </c>
      <c r="V3295" s="1">
        <v>44343</v>
      </c>
      <c r="W3295" s="1">
        <v>44343.604166666664</v>
      </c>
      <c r="X3295" s="1">
        <v>44343.604166666664</v>
      </c>
      <c r="AC3295" t="s">
        <v>53</v>
      </c>
      <c r="AD3295">
        <v>2969865322</v>
      </c>
      <c r="AE3295" s="1">
        <v>43479.339583333334</v>
      </c>
      <c r="AF3295" t="s">
        <v>10727</v>
      </c>
      <c r="AG3295" t="s">
        <v>21339</v>
      </c>
      <c r="AH3295" t="s">
        <v>51</v>
      </c>
      <c r="AJ3295" t="s">
        <v>53</v>
      </c>
      <c r="AL3295" t="s">
        <v>78</v>
      </c>
      <c r="AO3295" t="s">
        <v>5443</v>
      </c>
      <c r="AP3295" s="1">
        <v>45475.347916666666</v>
      </c>
    </row>
    <row r="3296" spans="1:42" x14ac:dyDescent="0.35">
      <c r="A3296" t="s">
        <v>21340</v>
      </c>
      <c r="B3296" t="s">
        <v>21341</v>
      </c>
      <c r="C3296" t="s">
        <v>1728</v>
      </c>
      <c r="D3296" t="s">
        <v>861</v>
      </c>
      <c r="F3296" t="s">
        <v>47</v>
      </c>
      <c r="H3296" t="s">
        <v>21342</v>
      </c>
      <c r="I3296" t="s">
        <v>179</v>
      </c>
      <c r="J3296" t="s">
        <v>49</v>
      </c>
      <c r="P3296" t="s">
        <v>50</v>
      </c>
      <c r="U3296" s="1">
        <v>44343.402777777781</v>
      </c>
      <c r="V3296" s="1">
        <v>44343.402777777781</v>
      </c>
      <c r="W3296" s="1">
        <v>44351.484027777777</v>
      </c>
      <c r="X3296" s="1">
        <v>44435.381944444445</v>
      </c>
      <c r="AC3296" t="s">
        <v>53</v>
      </c>
      <c r="AD3296">
        <v>2969485219</v>
      </c>
      <c r="AE3296" s="1">
        <v>37784</v>
      </c>
      <c r="AF3296" t="s">
        <v>180</v>
      </c>
      <c r="AG3296" t="s">
        <v>21343</v>
      </c>
      <c r="AH3296" t="s">
        <v>53</v>
      </c>
      <c r="AJ3296" t="s">
        <v>53</v>
      </c>
      <c r="AK3296" t="s">
        <v>8166</v>
      </c>
      <c r="AL3296" t="s">
        <v>78</v>
      </c>
      <c r="AO3296" t="s">
        <v>54</v>
      </c>
      <c r="AP3296" s="1">
        <v>44550.366666666669</v>
      </c>
    </row>
    <row r="3297" spans="1:43" x14ac:dyDescent="0.35">
      <c r="A3297" t="s">
        <v>21344</v>
      </c>
      <c r="B3297" t="s">
        <v>2795</v>
      </c>
      <c r="C3297" t="s">
        <v>946</v>
      </c>
      <c r="F3297" t="s">
        <v>21345</v>
      </c>
      <c r="H3297" t="s">
        <v>21344</v>
      </c>
      <c r="J3297" t="s">
        <v>21346</v>
      </c>
      <c r="K3297" t="s">
        <v>7962</v>
      </c>
      <c r="L3297" t="s">
        <v>7963</v>
      </c>
      <c r="M3297" t="s">
        <v>7964</v>
      </c>
      <c r="N3297" t="s">
        <v>264</v>
      </c>
      <c r="O3297">
        <v>78701</v>
      </c>
      <c r="P3297" t="s">
        <v>50</v>
      </c>
      <c r="U3297" s="1">
        <v>44344</v>
      </c>
      <c r="V3297" s="1">
        <v>44344</v>
      </c>
      <c r="W3297" s="1">
        <v>44350.493055555555</v>
      </c>
      <c r="X3297" s="1">
        <v>44350.493055555555</v>
      </c>
      <c r="AC3297" t="s">
        <v>53</v>
      </c>
      <c r="AD3297">
        <v>2969702039</v>
      </c>
      <c r="AE3297" s="1">
        <v>42528.619444444441</v>
      </c>
      <c r="AF3297" t="s">
        <v>10062</v>
      </c>
      <c r="AG3297" t="s">
        <v>21347</v>
      </c>
      <c r="AH3297" t="s">
        <v>51</v>
      </c>
      <c r="AJ3297" t="s">
        <v>53</v>
      </c>
      <c r="AL3297" t="s">
        <v>78</v>
      </c>
      <c r="AO3297" t="s">
        <v>5443</v>
      </c>
      <c r="AP3297" s="1">
        <v>45463.407638888886</v>
      </c>
      <c r="AQ3297" s="1">
        <v>45460.387499999997</v>
      </c>
    </row>
    <row r="3298" spans="1:43" x14ac:dyDescent="0.35">
      <c r="A3298" t="s">
        <v>21348</v>
      </c>
      <c r="B3298" t="s">
        <v>21349</v>
      </c>
      <c r="C3298" t="s">
        <v>21350</v>
      </c>
      <c r="F3298" t="s">
        <v>21351</v>
      </c>
      <c r="H3298" t="s">
        <v>21348</v>
      </c>
      <c r="J3298" t="s">
        <v>3954</v>
      </c>
      <c r="K3298" t="s">
        <v>21352</v>
      </c>
      <c r="M3298" t="s">
        <v>3376</v>
      </c>
      <c r="N3298" t="s">
        <v>65</v>
      </c>
      <c r="O3298">
        <v>80621</v>
      </c>
      <c r="P3298" t="s">
        <v>50</v>
      </c>
      <c r="U3298" s="1">
        <v>44344</v>
      </c>
      <c r="V3298" s="1">
        <v>44344</v>
      </c>
      <c r="W3298" s="1">
        <v>44344.411111111112</v>
      </c>
      <c r="X3298" s="1">
        <v>44344.411111111112</v>
      </c>
      <c r="AC3298" t="s">
        <v>53</v>
      </c>
      <c r="AD3298">
        <v>2969479278</v>
      </c>
      <c r="AE3298" s="1">
        <v>37389</v>
      </c>
      <c r="AF3298" t="s">
        <v>21353</v>
      </c>
      <c r="AG3298" t="s">
        <v>21354</v>
      </c>
      <c r="AH3298" t="s">
        <v>51</v>
      </c>
      <c r="AJ3298" t="s">
        <v>53</v>
      </c>
      <c r="AL3298" t="s">
        <v>78</v>
      </c>
      <c r="AO3298" t="s">
        <v>5443</v>
      </c>
      <c r="AP3298" s="1">
        <v>44348.535416666666</v>
      </c>
    </row>
    <row r="3299" spans="1:43" x14ac:dyDescent="0.35">
      <c r="A3299" t="s">
        <v>21355</v>
      </c>
      <c r="B3299" t="s">
        <v>1532</v>
      </c>
      <c r="C3299" t="s">
        <v>10042</v>
      </c>
      <c r="F3299" t="s">
        <v>21356</v>
      </c>
      <c r="H3299" t="s">
        <v>21355</v>
      </c>
      <c r="J3299" t="s">
        <v>1014</v>
      </c>
      <c r="K3299" t="s">
        <v>21357</v>
      </c>
      <c r="M3299" t="s">
        <v>9026</v>
      </c>
      <c r="N3299" t="s">
        <v>253</v>
      </c>
      <c r="O3299">
        <v>88065</v>
      </c>
      <c r="P3299" t="s">
        <v>50</v>
      </c>
      <c r="U3299" s="1">
        <v>44344</v>
      </c>
      <c r="V3299" s="1">
        <v>44344</v>
      </c>
      <c r="W3299" s="1">
        <v>44344.388888888891</v>
      </c>
      <c r="X3299" s="1">
        <v>44344.388888888891</v>
      </c>
      <c r="AC3299" t="s">
        <v>53</v>
      </c>
      <c r="AD3299">
        <v>2969480780</v>
      </c>
      <c r="AE3299" s="1">
        <v>37467</v>
      </c>
      <c r="AF3299" t="s">
        <v>13552</v>
      </c>
      <c r="AG3299" t="s">
        <v>21358</v>
      </c>
      <c r="AH3299" t="s">
        <v>51</v>
      </c>
      <c r="AJ3299" t="s">
        <v>53</v>
      </c>
      <c r="AL3299" t="s">
        <v>78</v>
      </c>
      <c r="AO3299" t="s">
        <v>5443</v>
      </c>
      <c r="AP3299" s="1">
        <v>45097.597916666666</v>
      </c>
    </row>
    <row r="3300" spans="1:43" x14ac:dyDescent="0.35">
      <c r="A3300" t="s">
        <v>21359</v>
      </c>
      <c r="B3300" t="s">
        <v>21360</v>
      </c>
      <c r="C3300" t="s">
        <v>7753</v>
      </c>
      <c r="F3300" t="s">
        <v>21361</v>
      </c>
      <c r="H3300" t="s">
        <v>21362</v>
      </c>
      <c r="I3300" t="s">
        <v>200</v>
      </c>
      <c r="J3300" t="s">
        <v>20721</v>
      </c>
      <c r="K3300" t="s">
        <v>20722</v>
      </c>
      <c r="M3300" t="s">
        <v>20723</v>
      </c>
      <c r="N3300" t="s">
        <v>253</v>
      </c>
      <c r="O3300">
        <v>88264</v>
      </c>
      <c r="P3300" t="s">
        <v>50</v>
      </c>
      <c r="U3300" s="1">
        <v>44344.42291666667</v>
      </c>
      <c r="V3300" s="1">
        <v>44344.42291666667</v>
      </c>
      <c r="W3300" s="1">
        <v>44350.629166666666</v>
      </c>
      <c r="X3300" s="1">
        <v>44350.629166666666</v>
      </c>
      <c r="AC3300" t="s">
        <v>51</v>
      </c>
      <c r="AD3300">
        <v>2969954072</v>
      </c>
      <c r="AE3300" s="1">
        <v>43894.399305555555</v>
      </c>
      <c r="AF3300" t="s">
        <v>20724</v>
      </c>
      <c r="AG3300" t="s">
        <v>21363</v>
      </c>
      <c r="AH3300" t="s">
        <v>53</v>
      </c>
      <c r="AJ3300" t="s">
        <v>53</v>
      </c>
      <c r="AK3300" t="s">
        <v>8166</v>
      </c>
      <c r="AL3300" t="s">
        <v>78</v>
      </c>
      <c r="AO3300" t="s">
        <v>54</v>
      </c>
      <c r="AP3300" s="1">
        <v>44353.875</v>
      </c>
    </row>
    <row r="3301" spans="1:43" x14ac:dyDescent="0.35">
      <c r="A3301" t="s">
        <v>21364</v>
      </c>
      <c r="B3301" t="s">
        <v>17442</v>
      </c>
      <c r="C3301" t="s">
        <v>1798</v>
      </c>
      <c r="F3301">
        <v>17204844283</v>
      </c>
      <c r="H3301" t="s">
        <v>21364</v>
      </c>
      <c r="J3301" t="s">
        <v>21365</v>
      </c>
      <c r="K3301" t="s">
        <v>21366</v>
      </c>
      <c r="M3301" t="s">
        <v>5551</v>
      </c>
      <c r="N3301" t="s">
        <v>65</v>
      </c>
      <c r="O3301" t="s">
        <v>17444</v>
      </c>
      <c r="P3301" t="s">
        <v>50</v>
      </c>
      <c r="U3301" s="1">
        <v>44345</v>
      </c>
      <c r="V3301" s="1">
        <v>44345</v>
      </c>
      <c r="W3301" s="1">
        <v>44345.926388888889</v>
      </c>
      <c r="X3301" s="1">
        <v>44345.926388888889</v>
      </c>
      <c r="AC3301" t="s">
        <v>53</v>
      </c>
      <c r="AD3301">
        <v>2970025239</v>
      </c>
      <c r="AE3301" s="1">
        <v>44159.447916666664</v>
      </c>
      <c r="AF3301" t="s">
        <v>21367</v>
      </c>
      <c r="AG3301" t="s">
        <v>21368</v>
      </c>
      <c r="AH3301" t="s">
        <v>51</v>
      </c>
      <c r="AJ3301" t="s">
        <v>53</v>
      </c>
      <c r="AL3301" t="s">
        <v>78</v>
      </c>
      <c r="AO3301" t="s">
        <v>5443</v>
      </c>
      <c r="AP3301" s="1">
        <v>45240.504166666666</v>
      </c>
      <c r="AQ3301" s="1">
        <v>44429.348611111112</v>
      </c>
    </row>
    <row r="3302" spans="1:43" x14ac:dyDescent="0.35">
      <c r="A3302" t="s">
        <v>21369</v>
      </c>
      <c r="B3302" t="s">
        <v>1766</v>
      </c>
      <c r="C3302" t="s">
        <v>21370</v>
      </c>
      <c r="F3302" t="s">
        <v>21371</v>
      </c>
      <c r="H3302" t="s">
        <v>21372</v>
      </c>
      <c r="I3302" t="s">
        <v>169</v>
      </c>
      <c r="J3302" t="s">
        <v>5844</v>
      </c>
      <c r="K3302" t="s">
        <v>21373</v>
      </c>
      <c r="M3302" t="s">
        <v>21374</v>
      </c>
      <c r="N3302" t="s">
        <v>468</v>
      </c>
      <c r="O3302">
        <v>80813</v>
      </c>
      <c r="P3302" t="s">
        <v>50</v>
      </c>
      <c r="U3302" s="1">
        <v>44345.625694444447</v>
      </c>
      <c r="V3302" s="1">
        <v>44345.625694444447</v>
      </c>
      <c r="W3302" s="1">
        <v>44350.678472222222</v>
      </c>
      <c r="X3302" s="1">
        <v>44350.678472222222</v>
      </c>
      <c r="AC3302" t="s">
        <v>51</v>
      </c>
      <c r="AD3302">
        <v>2969475403</v>
      </c>
      <c r="AE3302" s="1">
        <v>37166.661111111112</v>
      </c>
      <c r="AF3302" t="s">
        <v>5846</v>
      </c>
      <c r="AG3302" t="s">
        <v>21375</v>
      </c>
      <c r="AH3302" t="s">
        <v>53</v>
      </c>
      <c r="AJ3302" t="s">
        <v>53</v>
      </c>
      <c r="AK3302" t="s">
        <v>13346</v>
      </c>
      <c r="AL3302" t="s">
        <v>78</v>
      </c>
      <c r="AO3302" t="s">
        <v>54</v>
      </c>
      <c r="AP3302" s="1">
        <v>44439.62222222222</v>
      </c>
    </row>
    <row r="3303" spans="1:43" x14ac:dyDescent="0.35">
      <c r="A3303" t="s">
        <v>21376</v>
      </c>
      <c r="B3303" t="s">
        <v>21377</v>
      </c>
      <c r="C3303" t="s">
        <v>13156</v>
      </c>
      <c r="F3303">
        <v>13036013718</v>
      </c>
      <c r="H3303" t="s">
        <v>21378</v>
      </c>
      <c r="J3303" t="s">
        <v>21379</v>
      </c>
      <c r="N3303" t="s">
        <v>65</v>
      </c>
      <c r="O3303">
        <v>80820</v>
      </c>
      <c r="P3303" t="s">
        <v>50</v>
      </c>
      <c r="U3303" s="1">
        <v>44346</v>
      </c>
      <c r="V3303" s="1">
        <v>44346</v>
      </c>
      <c r="W3303" s="1">
        <v>44346.43472222222</v>
      </c>
      <c r="X3303" s="1">
        <v>44346.43472222222</v>
      </c>
      <c r="AC3303" t="s">
        <v>53</v>
      </c>
      <c r="AD3303">
        <v>2972123399</v>
      </c>
      <c r="AE3303" s="1">
        <v>44804.415277777778</v>
      </c>
      <c r="AF3303" t="s">
        <v>21380</v>
      </c>
      <c r="AG3303" t="s">
        <v>21381</v>
      </c>
      <c r="AH3303" t="s">
        <v>51</v>
      </c>
      <c r="AJ3303" t="s">
        <v>53</v>
      </c>
      <c r="AL3303" t="s">
        <v>68</v>
      </c>
      <c r="AO3303" t="s">
        <v>5443</v>
      </c>
      <c r="AP3303" s="1">
        <v>44346.845833333333</v>
      </c>
    </row>
    <row r="3304" spans="1:43" x14ac:dyDescent="0.35">
      <c r="A3304" t="s">
        <v>21382</v>
      </c>
      <c r="B3304" t="s">
        <v>12665</v>
      </c>
      <c r="C3304" t="s">
        <v>1798</v>
      </c>
      <c r="F3304" t="s">
        <v>21383</v>
      </c>
      <c r="H3304" t="s">
        <v>21384</v>
      </c>
      <c r="I3304" t="s">
        <v>1115</v>
      </c>
      <c r="J3304" t="s">
        <v>21385</v>
      </c>
      <c r="K3304" t="s">
        <v>21386</v>
      </c>
      <c r="M3304" t="s">
        <v>21387</v>
      </c>
      <c r="N3304" t="s">
        <v>608</v>
      </c>
      <c r="O3304">
        <v>80459</v>
      </c>
      <c r="P3304" t="s">
        <v>50</v>
      </c>
      <c r="U3304" s="1">
        <v>44346.42083333333</v>
      </c>
      <c r="V3304" s="1">
        <v>44346.42083333333</v>
      </c>
      <c r="W3304" s="1">
        <v>44350.70208333333</v>
      </c>
      <c r="X3304" s="1">
        <v>44350.70208333333</v>
      </c>
      <c r="AC3304" t="s">
        <v>51</v>
      </c>
      <c r="AD3304">
        <v>2970071868</v>
      </c>
      <c r="AE3304" s="1">
        <v>44350.70208333333</v>
      </c>
      <c r="AF3304" t="s">
        <v>21388</v>
      </c>
      <c r="AG3304" t="s">
        <v>21389</v>
      </c>
      <c r="AH3304" t="s">
        <v>53</v>
      </c>
      <c r="AJ3304" t="s">
        <v>53</v>
      </c>
      <c r="AK3304" t="s">
        <v>21390</v>
      </c>
      <c r="AL3304" t="s">
        <v>78</v>
      </c>
      <c r="AO3304" t="s">
        <v>54</v>
      </c>
      <c r="AP3304" s="1">
        <v>44788.550694444442</v>
      </c>
    </row>
    <row r="3305" spans="1:43" x14ac:dyDescent="0.35">
      <c r="A3305" t="s">
        <v>21391</v>
      </c>
      <c r="B3305" t="s">
        <v>21392</v>
      </c>
      <c r="C3305" t="s">
        <v>952</v>
      </c>
      <c r="F3305" t="s">
        <v>21293</v>
      </c>
      <c r="H3305" t="s">
        <v>21391</v>
      </c>
      <c r="J3305" t="s">
        <v>6387</v>
      </c>
      <c r="K3305" t="s">
        <v>21294</v>
      </c>
      <c r="M3305" t="s">
        <v>21295</v>
      </c>
      <c r="N3305" t="s">
        <v>17396</v>
      </c>
      <c r="O3305">
        <v>89030</v>
      </c>
      <c r="P3305" t="s">
        <v>50</v>
      </c>
      <c r="U3305" s="1">
        <v>44347</v>
      </c>
      <c r="V3305" s="1">
        <v>44347</v>
      </c>
      <c r="AC3305" t="s">
        <v>53</v>
      </c>
      <c r="AD3305">
        <v>2969484892</v>
      </c>
      <c r="AE3305" s="1">
        <v>37756</v>
      </c>
      <c r="AG3305" t="s">
        <v>21393</v>
      </c>
      <c r="AH3305" t="s">
        <v>51</v>
      </c>
      <c r="AJ3305" t="s">
        <v>53</v>
      </c>
      <c r="AO3305" t="s">
        <v>8142</v>
      </c>
    </row>
    <row r="3306" spans="1:43" x14ac:dyDescent="0.35">
      <c r="A3306" t="s">
        <v>21394</v>
      </c>
      <c r="B3306" t="s">
        <v>21395</v>
      </c>
      <c r="C3306" t="s">
        <v>115</v>
      </c>
      <c r="F3306">
        <v>17193343175</v>
      </c>
      <c r="H3306" t="s">
        <v>21394</v>
      </c>
      <c r="J3306" t="s">
        <v>21396</v>
      </c>
      <c r="K3306" t="s">
        <v>21397</v>
      </c>
      <c r="M3306" t="s">
        <v>10563</v>
      </c>
      <c r="N3306" t="s">
        <v>65</v>
      </c>
      <c r="O3306" t="s">
        <v>21398</v>
      </c>
      <c r="P3306" t="s">
        <v>50</v>
      </c>
      <c r="U3306" s="1">
        <v>44347</v>
      </c>
      <c r="V3306" s="1">
        <v>44347</v>
      </c>
      <c r="W3306" s="1">
        <v>44347.547222222223</v>
      </c>
      <c r="X3306" s="1">
        <v>44347.547222222223</v>
      </c>
      <c r="AC3306" t="s">
        <v>53</v>
      </c>
      <c r="AD3306">
        <v>2970071788</v>
      </c>
      <c r="AE3306" s="1">
        <v>44350.482638888891</v>
      </c>
      <c r="AF3306" t="s">
        <v>21399</v>
      </c>
      <c r="AG3306" t="s">
        <v>21400</v>
      </c>
      <c r="AH3306" t="s">
        <v>51</v>
      </c>
      <c r="AJ3306" t="s">
        <v>53</v>
      </c>
      <c r="AL3306" t="s">
        <v>78</v>
      </c>
      <c r="AO3306" t="s">
        <v>5443</v>
      </c>
      <c r="AP3306" s="1">
        <v>45431.713888888888</v>
      </c>
      <c r="AQ3306" s="1">
        <v>45431.719444444447</v>
      </c>
    </row>
    <row r="3307" spans="1:43" x14ac:dyDescent="0.35">
      <c r="A3307" t="s">
        <v>21401</v>
      </c>
      <c r="B3307" t="s">
        <v>189</v>
      </c>
      <c r="C3307" t="s">
        <v>5456</v>
      </c>
      <c r="F3307" t="s">
        <v>21402</v>
      </c>
      <c r="H3307" t="s">
        <v>21403</v>
      </c>
      <c r="J3307" t="s">
        <v>21404</v>
      </c>
      <c r="K3307" t="s">
        <v>21405</v>
      </c>
      <c r="M3307" t="s">
        <v>21406</v>
      </c>
      <c r="N3307" t="s">
        <v>65</v>
      </c>
      <c r="O3307" t="s">
        <v>21407</v>
      </c>
      <c r="P3307" t="s">
        <v>50</v>
      </c>
      <c r="U3307" s="1">
        <v>44347</v>
      </c>
      <c r="V3307" s="1">
        <v>44347</v>
      </c>
      <c r="W3307" s="1">
        <v>44347.491666666669</v>
      </c>
      <c r="X3307" s="1">
        <v>44347.491666666669</v>
      </c>
      <c r="AC3307" t="s">
        <v>53</v>
      </c>
      <c r="AD3307">
        <v>1000000001</v>
      </c>
      <c r="AE3307" s="1">
        <v>39973.351388888892</v>
      </c>
      <c r="AF3307" t="s">
        <v>3377</v>
      </c>
      <c r="AG3307" t="s">
        <v>21408</v>
      </c>
      <c r="AH3307" t="s">
        <v>51</v>
      </c>
      <c r="AJ3307" t="s">
        <v>53</v>
      </c>
      <c r="AL3307" t="s">
        <v>78</v>
      </c>
      <c r="AO3307" t="s">
        <v>5443</v>
      </c>
      <c r="AP3307" s="1">
        <v>44347.486805555556</v>
      </c>
      <c r="AQ3307" s="1">
        <v>44347.495833333334</v>
      </c>
    </row>
    <row r="3308" spans="1:43" x14ac:dyDescent="0.35">
      <c r="A3308" t="s">
        <v>21409</v>
      </c>
      <c r="B3308" t="s">
        <v>11992</v>
      </c>
      <c r="C3308" t="s">
        <v>9125</v>
      </c>
      <c r="F3308" t="s">
        <v>21410</v>
      </c>
      <c r="H3308" t="s">
        <v>21411</v>
      </c>
      <c r="J3308" t="s">
        <v>21412</v>
      </c>
      <c r="N3308">
        <v>-1</v>
      </c>
      <c r="O3308">
        <v>80631</v>
      </c>
      <c r="P3308" t="s">
        <v>50</v>
      </c>
      <c r="U3308" s="1">
        <v>44348</v>
      </c>
      <c r="V3308" s="1">
        <v>44348</v>
      </c>
      <c r="W3308" s="1">
        <v>44348.701388888891</v>
      </c>
      <c r="X3308" s="1">
        <v>44348.701388888891</v>
      </c>
      <c r="AC3308" t="s">
        <v>53</v>
      </c>
      <c r="AD3308">
        <v>2969731554</v>
      </c>
      <c r="AE3308" s="1">
        <v>42829.539583333331</v>
      </c>
      <c r="AF3308" t="s">
        <v>21413</v>
      </c>
      <c r="AG3308" t="s">
        <v>21414</v>
      </c>
      <c r="AH3308" t="s">
        <v>51</v>
      </c>
      <c r="AJ3308" t="s">
        <v>53</v>
      </c>
      <c r="AL3308" t="s">
        <v>78</v>
      </c>
      <c r="AO3308" t="s">
        <v>5443</v>
      </c>
      <c r="AP3308" s="1">
        <v>45422.628472222219</v>
      </c>
    </row>
    <row r="3309" spans="1:43" x14ac:dyDescent="0.35">
      <c r="A3309" t="s">
        <v>21415</v>
      </c>
      <c r="B3309" t="s">
        <v>21416</v>
      </c>
      <c r="C3309" t="s">
        <v>375</v>
      </c>
      <c r="F3309" t="s">
        <v>21417</v>
      </c>
      <c r="H3309" t="s">
        <v>21415</v>
      </c>
      <c r="P3309" t="s">
        <v>50</v>
      </c>
      <c r="U3309" s="1">
        <v>44348</v>
      </c>
      <c r="V3309" s="1">
        <v>44348</v>
      </c>
      <c r="AC3309" t="s">
        <v>53</v>
      </c>
      <c r="AD3309">
        <v>2969484892</v>
      </c>
      <c r="AE3309" s="1">
        <v>37756</v>
      </c>
      <c r="AG3309" t="s">
        <v>21418</v>
      </c>
      <c r="AH3309" t="s">
        <v>51</v>
      </c>
      <c r="AJ3309" t="s">
        <v>53</v>
      </c>
      <c r="AL3309" t="s">
        <v>78</v>
      </c>
      <c r="AO3309" t="s">
        <v>8142</v>
      </c>
    </row>
    <row r="3310" spans="1:43" x14ac:dyDescent="0.35">
      <c r="A3310" t="s">
        <v>21419</v>
      </c>
      <c r="B3310" t="s">
        <v>21420</v>
      </c>
      <c r="C3310" t="s">
        <v>4237</v>
      </c>
      <c r="F3310">
        <v>15054590583</v>
      </c>
      <c r="H3310" t="s">
        <v>21419</v>
      </c>
      <c r="J3310" t="s">
        <v>21421</v>
      </c>
      <c r="K3310" t="s">
        <v>21422</v>
      </c>
      <c r="M3310" t="s">
        <v>545</v>
      </c>
      <c r="N3310" t="s">
        <v>253</v>
      </c>
      <c r="O3310">
        <v>88007</v>
      </c>
      <c r="P3310" t="s">
        <v>50</v>
      </c>
      <c r="U3310" s="1">
        <v>44348</v>
      </c>
      <c r="V3310" s="1">
        <v>44348</v>
      </c>
      <c r="W3310" s="1">
        <v>44348.922222222223</v>
      </c>
      <c r="X3310" s="1">
        <v>44348.922222222223</v>
      </c>
      <c r="AC3310" t="s">
        <v>53</v>
      </c>
      <c r="AD3310">
        <v>2969524228</v>
      </c>
      <c r="AE3310" s="1">
        <v>39168.685416666667</v>
      </c>
      <c r="AF3310" t="s">
        <v>21423</v>
      </c>
      <c r="AG3310" t="s">
        <v>21424</v>
      </c>
      <c r="AH3310" t="s">
        <v>51</v>
      </c>
      <c r="AJ3310" t="s">
        <v>53</v>
      </c>
      <c r="AL3310" t="s">
        <v>78</v>
      </c>
      <c r="AO3310" t="s">
        <v>5443</v>
      </c>
      <c r="AP3310" s="1">
        <v>45231.397916666669</v>
      </c>
      <c r="AQ3310" s="1">
        <v>44375.880555555559</v>
      </c>
    </row>
    <row r="3311" spans="1:43" x14ac:dyDescent="0.35">
      <c r="A3311" t="s">
        <v>21425</v>
      </c>
      <c r="B3311" t="s">
        <v>21426</v>
      </c>
      <c r="C3311" t="s">
        <v>21427</v>
      </c>
      <c r="F3311" t="s">
        <v>21428</v>
      </c>
      <c r="H3311" t="s">
        <v>21425</v>
      </c>
      <c r="J3311" t="s">
        <v>8983</v>
      </c>
      <c r="P3311" t="s">
        <v>16932</v>
      </c>
      <c r="U3311" s="1">
        <v>44348</v>
      </c>
      <c r="V3311" s="1">
        <v>44348</v>
      </c>
      <c r="AC3311" t="s">
        <v>53</v>
      </c>
      <c r="AD3311">
        <v>2969570414</v>
      </c>
      <c r="AE3311" s="1">
        <v>40940.538888888892</v>
      </c>
      <c r="AG3311" t="s">
        <v>21429</v>
      </c>
      <c r="AH3311" t="s">
        <v>51</v>
      </c>
      <c r="AJ3311" t="s">
        <v>53</v>
      </c>
      <c r="AO3311" t="s">
        <v>8142</v>
      </c>
    </row>
    <row r="3312" spans="1:43" x14ac:dyDescent="0.35">
      <c r="A3312" t="s">
        <v>21430</v>
      </c>
      <c r="B3312" t="s">
        <v>21431</v>
      </c>
      <c r="C3312" t="s">
        <v>21432</v>
      </c>
      <c r="H3312" t="s">
        <v>21433</v>
      </c>
      <c r="J3312" t="s">
        <v>1700</v>
      </c>
      <c r="P3312" t="s">
        <v>50</v>
      </c>
      <c r="U3312" s="1">
        <v>44348</v>
      </c>
      <c r="V3312" s="1">
        <v>44348</v>
      </c>
      <c r="W3312" s="1">
        <v>44350.476388888892</v>
      </c>
      <c r="X3312" s="1">
        <v>44350.476388888892</v>
      </c>
      <c r="AC3312" t="s">
        <v>53</v>
      </c>
      <c r="AD3312">
        <v>2969475309</v>
      </c>
      <c r="AE3312" s="1">
        <v>37159</v>
      </c>
      <c r="AF3312" t="s">
        <v>674</v>
      </c>
      <c r="AG3312" t="s">
        <v>21434</v>
      </c>
      <c r="AH3312" t="s">
        <v>51</v>
      </c>
      <c r="AJ3312" t="s">
        <v>53</v>
      </c>
      <c r="AL3312" t="s">
        <v>78</v>
      </c>
      <c r="AO3312" t="s">
        <v>5443</v>
      </c>
      <c r="AP3312" s="1">
        <v>44413.597916666666</v>
      </c>
      <c r="AQ3312" s="1">
        <v>44404.537499999999</v>
      </c>
    </row>
    <row r="3313" spans="1:43" x14ac:dyDescent="0.35">
      <c r="A3313" t="s">
        <v>21435</v>
      </c>
      <c r="B3313" t="s">
        <v>21436</v>
      </c>
      <c r="C3313" t="s">
        <v>702</v>
      </c>
      <c r="F3313">
        <f>1815-842-4224</f>
        <v>-3251</v>
      </c>
      <c r="H3313" t="s">
        <v>21437</v>
      </c>
      <c r="J3313" t="s">
        <v>6387</v>
      </c>
      <c r="N3313" t="s">
        <v>14739</v>
      </c>
      <c r="O3313">
        <v>61764</v>
      </c>
      <c r="P3313" t="s">
        <v>50</v>
      </c>
      <c r="U3313" s="1">
        <v>44348</v>
      </c>
      <c r="V3313" s="1">
        <v>44348</v>
      </c>
      <c r="AC3313" t="s">
        <v>53</v>
      </c>
      <c r="AD3313">
        <v>2969484892</v>
      </c>
      <c r="AE3313" s="1">
        <v>37756</v>
      </c>
      <c r="AG3313" t="s">
        <v>21438</v>
      </c>
      <c r="AH3313" t="s">
        <v>51</v>
      </c>
      <c r="AJ3313" t="s">
        <v>53</v>
      </c>
      <c r="AO3313" t="s">
        <v>8142</v>
      </c>
    </row>
    <row r="3314" spans="1:43" x14ac:dyDescent="0.35">
      <c r="A3314" t="s">
        <v>21439</v>
      </c>
      <c r="B3314" t="s">
        <v>21440</v>
      </c>
      <c r="C3314" t="s">
        <v>14519</v>
      </c>
      <c r="F3314">
        <v>19703028135</v>
      </c>
      <c r="H3314" t="s">
        <v>21439</v>
      </c>
      <c r="J3314" t="s">
        <v>21441</v>
      </c>
      <c r="K3314" t="s">
        <v>21442</v>
      </c>
      <c r="M3314" t="s">
        <v>21443</v>
      </c>
      <c r="N3314" t="s">
        <v>213</v>
      </c>
      <c r="O3314">
        <v>80620</v>
      </c>
      <c r="P3314" t="s">
        <v>50</v>
      </c>
      <c r="U3314" s="1">
        <v>44348</v>
      </c>
      <c r="V3314" s="1">
        <v>44348</v>
      </c>
      <c r="W3314" s="1">
        <v>44348.751388888886</v>
      </c>
      <c r="X3314" s="1">
        <v>44348.751388888886</v>
      </c>
      <c r="AC3314" t="s">
        <v>53</v>
      </c>
      <c r="AD3314">
        <v>2970071785</v>
      </c>
      <c r="AE3314" s="1">
        <v>44350.47152777778</v>
      </c>
      <c r="AF3314" t="s">
        <v>21444</v>
      </c>
      <c r="AG3314" t="s">
        <v>21445</v>
      </c>
      <c r="AH3314" t="s">
        <v>51</v>
      </c>
      <c r="AJ3314" t="s">
        <v>53</v>
      </c>
      <c r="AL3314" t="s">
        <v>78</v>
      </c>
      <c r="AO3314" t="s">
        <v>5443</v>
      </c>
      <c r="AP3314" s="1">
        <v>45387.643055555556</v>
      </c>
    </row>
    <row r="3315" spans="1:43" x14ac:dyDescent="0.35">
      <c r="A3315" t="s">
        <v>21446</v>
      </c>
      <c r="B3315" t="s">
        <v>21447</v>
      </c>
      <c r="C3315" t="s">
        <v>9435</v>
      </c>
      <c r="F3315" t="s">
        <v>21448</v>
      </c>
      <c r="H3315" t="s">
        <v>21449</v>
      </c>
      <c r="I3315" t="s">
        <v>200</v>
      </c>
      <c r="J3315" t="s">
        <v>11052</v>
      </c>
      <c r="K3315" t="s">
        <v>21450</v>
      </c>
      <c r="M3315" t="s">
        <v>154</v>
      </c>
      <c r="N3315" t="s">
        <v>287</v>
      </c>
      <c r="O3315">
        <v>80631</v>
      </c>
      <c r="P3315" t="s">
        <v>50</v>
      </c>
      <c r="U3315" s="1">
        <v>44348.383333333331</v>
      </c>
      <c r="V3315" s="1">
        <v>44348.383333333331</v>
      </c>
      <c r="W3315" s="1">
        <v>44348.446527777778</v>
      </c>
      <c r="X3315" s="1">
        <v>44348.446527777778</v>
      </c>
      <c r="AC3315" t="s">
        <v>53</v>
      </c>
      <c r="AD3315">
        <v>2969506465</v>
      </c>
      <c r="AE3315" s="1">
        <v>38125.295138888891</v>
      </c>
      <c r="AF3315" t="s">
        <v>11055</v>
      </c>
      <c r="AG3315" t="s">
        <v>21451</v>
      </c>
      <c r="AH3315" t="s">
        <v>53</v>
      </c>
      <c r="AJ3315" t="s">
        <v>53</v>
      </c>
      <c r="AK3315" t="s">
        <v>21452</v>
      </c>
      <c r="AL3315" t="s">
        <v>78</v>
      </c>
      <c r="AO3315" t="s">
        <v>54</v>
      </c>
      <c r="AP3315" s="1">
        <v>44368.693055555559</v>
      </c>
    </row>
    <row r="3316" spans="1:43" x14ac:dyDescent="0.35">
      <c r="A3316" t="s">
        <v>21453</v>
      </c>
      <c r="B3316" t="s">
        <v>21454</v>
      </c>
      <c r="C3316" t="s">
        <v>14519</v>
      </c>
      <c r="F3316" t="s">
        <v>21455</v>
      </c>
      <c r="H3316" t="s">
        <v>21456</v>
      </c>
      <c r="I3316" t="s">
        <v>200</v>
      </c>
      <c r="J3316" t="s">
        <v>20721</v>
      </c>
      <c r="K3316" t="s">
        <v>20722</v>
      </c>
      <c r="M3316" t="s">
        <v>20723</v>
      </c>
      <c r="N3316" t="s">
        <v>253</v>
      </c>
      <c r="O3316">
        <v>88264</v>
      </c>
      <c r="P3316" t="s">
        <v>50</v>
      </c>
      <c r="U3316" s="1">
        <v>44348.678472222222</v>
      </c>
      <c r="V3316" s="1">
        <v>44348.678472222222</v>
      </c>
      <c r="W3316" s="1">
        <v>44350.673611111109</v>
      </c>
      <c r="X3316" s="1">
        <v>44350.673611111109</v>
      </c>
      <c r="AC3316" t="s">
        <v>51</v>
      </c>
      <c r="AD3316">
        <v>2969954072</v>
      </c>
      <c r="AE3316" s="1">
        <v>43894.399305555555</v>
      </c>
      <c r="AF3316" t="s">
        <v>20724</v>
      </c>
      <c r="AG3316" t="s">
        <v>21457</v>
      </c>
      <c r="AH3316" t="s">
        <v>53</v>
      </c>
      <c r="AJ3316" t="s">
        <v>53</v>
      </c>
      <c r="AK3316" t="s">
        <v>8166</v>
      </c>
      <c r="AL3316" t="s">
        <v>78</v>
      </c>
      <c r="AO3316" t="s">
        <v>54</v>
      </c>
      <c r="AP3316" s="1">
        <v>44369.623611111114</v>
      </c>
    </row>
    <row r="3317" spans="1:43" x14ac:dyDescent="0.35">
      <c r="A3317" t="s">
        <v>21458</v>
      </c>
      <c r="B3317" t="s">
        <v>21459</v>
      </c>
      <c r="C3317" t="s">
        <v>3871</v>
      </c>
      <c r="F3317" t="s">
        <v>21460</v>
      </c>
      <c r="H3317" t="s">
        <v>21461</v>
      </c>
      <c r="J3317" t="s">
        <v>6431</v>
      </c>
      <c r="K3317" t="s">
        <v>13401</v>
      </c>
      <c r="M3317" t="s">
        <v>419</v>
      </c>
      <c r="N3317" t="s">
        <v>253</v>
      </c>
      <c r="O3317">
        <v>87110</v>
      </c>
      <c r="P3317" t="s">
        <v>50</v>
      </c>
      <c r="U3317" s="1">
        <v>44349</v>
      </c>
      <c r="V3317" s="1">
        <v>44349</v>
      </c>
      <c r="W3317" s="1">
        <v>44349.567361111112</v>
      </c>
      <c r="X3317" s="1">
        <v>44349.567361111112</v>
      </c>
      <c r="AC3317" t="s">
        <v>53</v>
      </c>
      <c r="AD3317">
        <v>2969503311</v>
      </c>
      <c r="AE3317" s="1">
        <v>37916</v>
      </c>
      <c r="AF3317" t="s">
        <v>6434</v>
      </c>
      <c r="AG3317" t="s">
        <v>21462</v>
      </c>
      <c r="AH3317" t="s">
        <v>51</v>
      </c>
      <c r="AJ3317" t="s">
        <v>53</v>
      </c>
      <c r="AL3317" t="s">
        <v>78</v>
      </c>
      <c r="AO3317" t="s">
        <v>8142</v>
      </c>
      <c r="AP3317" s="1">
        <v>45476.506944444445</v>
      </c>
      <c r="AQ3317" s="1">
        <v>45476.508333333331</v>
      </c>
    </row>
    <row r="3318" spans="1:43" x14ac:dyDescent="0.35">
      <c r="A3318" t="s">
        <v>21463</v>
      </c>
      <c r="B3318" t="s">
        <v>4104</v>
      </c>
      <c r="C3318" t="s">
        <v>21464</v>
      </c>
      <c r="F3318" t="s">
        <v>18651</v>
      </c>
      <c r="H3318" t="s">
        <v>21465</v>
      </c>
      <c r="J3318" t="s">
        <v>10434</v>
      </c>
      <c r="P3318" t="s">
        <v>50</v>
      </c>
      <c r="U3318" s="1">
        <v>44349</v>
      </c>
      <c r="V3318" s="1">
        <v>44349</v>
      </c>
      <c r="AC3318" t="s">
        <v>53</v>
      </c>
      <c r="AD3318">
        <v>2969478809</v>
      </c>
      <c r="AE3318" s="1">
        <v>37358</v>
      </c>
      <c r="AG3318" t="s">
        <v>21466</v>
      </c>
      <c r="AH3318" t="s">
        <v>51</v>
      </c>
      <c r="AJ3318" t="s">
        <v>53</v>
      </c>
      <c r="AO3318" t="s">
        <v>8142</v>
      </c>
    </row>
    <row r="3319" spans="1:43" x14ac:dyDescent="0.35">
      <c r="A3319" t="s">
        <v>21467</v>
      </c>
      <c r="B3319" t="s">
        <v>21468</v>
      </c>
      <c r="C3319" t="s">
        <v>1510</v>
      </c>
      <c r="F3319" t="s">
        <v>21469</v>
      </c>
      <c r="H3319" t="s">
        <v>21467</v>
      </c>
      <c r="J3319" t="s">
        <v>8983</v>
      </c>
      <c r="P3319" t="s">
        <v>16932</v>
      </c>
      <c r="U3319" s="1">
        <v>44349</v>
      </c>
      <c r="V3319" s="1">
        <v>44349</v>
      </c>
      <c r="AC3319" t="s">
        <v>53</v>
      </c>
      <c r="AD3319">
        <v>2969570414</v>
      </c>
      <c r="AE3319" s="1">
        <v>40940.538888888892</v>
      </c>
      <c r="AG3319" t="s">
        <v>21470</v>
      </c>
      <c r="AH3319" t="s">
        <v>51</v>
      </c>
      <c r="AJ3319" t="s">
        <v>53</v>
      </c>
      <c r="AO3319" t="s">
        <v>8142</v>
      </c>
    </row>
    <row r="3320" spans="1:43" x14ac:dyDescent="0.35">
      <c r="A3320" t="s">
        <v>21471</v>
      </c>
      <c r="B3320" t="s">
        <v>13304</v>
      </c>
      <c r="C3320" t="s">
        <v>21472</v>
      </c>
      <c r="F3320" t="s">
        <v>21473</v>
      </c>
      <c r="H3320" t="s">
        <v>21474</v>
      </c>
      <c r="J3320" t="s">
        <v>8983</v>
      </c>
      <c r="P3320" t="s">
        <v>16932</v>
      </c>
      <c r="U3320" s="1">
        <v>44349</v>
      </c>
      <c r="V3320" s="1">
        <v>44349</v>
      </c>
      <c r="AC3320" t="s">
        <v>53</v>
      </c>
      <c r="AD3320">
        <v>2969570414</v>
      </c>
      <c r="AE3320" s="1">
        <v>40940.538888888892</v>
      </c>
      <c r="AG3320" t="s">
        <v>21475</v>
      </c>
      <c r="AH3320" t="s">
        <v>51</v>
      </c>
      <c r="AJ3320" t="s">
        <v>53</v>
      </c>
      <c r="AO3320" t="s">
        <v>8142</v>
      </c>
    </row>
    <row r="3321" spans="1:43" x14ac:dyDescent="0.35">
      <c r="A3321" t="s">
        <v>21476</v>
      </c>
      <c r="B3321" t="s">
        <v>21477</v>
      </c>
      <c r="C3321" t="s">
        <v>21478</v>
      </c>
      <c r="F3321" t="s">
        <v>21479</v>
      </c>
      <c r="H3321" t="s">
        <v>21476</v>
      </c>
      <c r="J3321" t="s">
        <v>8983</v>
      </c>
      <c r="O3321">
        <v>7170</v>
      </c>
      <c r="P3321" t="s">
        <v>12804</v>
      </c>
      <c r="U3321" s="1">
        <v>44349</v>
      </c>
      <c r="V3321" s="1">
        <v>44349</v>
      </c>
      <c r="AC3321" t="s">
        <v>53</v>
      </c>
      <c r="AD3321">
        <v>2969570414</v>
      </c>
      <c r="AE3321" s="1">
        <v>40940.538888888892</v>
      </c>
      <c r="AG3321" t="s">
        <v>21480</v>
      </c>
      <c r="AH3321" t="s">
        <v>51</v>
      </c>
      <c r="AJ3321" t="s">
        <v>53</v>
      </c>
      <c r="AO3321" t="s">
        <v>8142</v>
      </c>
    </row>
    <row r="3322" spans="1:43" x14ac:dyDescent="0.35">
      <c r="A3322" t="s">
        <v>21481</v>
      </c>
      <c r="B3322" t="s">
        <v>4271</v>
      </c>
      <c r="C3322" t="s">
        <v>21482</v>
      </c>
      <c r="F3322">
        <v>5754893715</v>
      </c>
      <c r="H3322" t="s">
        <v>21481</v>
      </c>
      <c r="J3322" t="s">
        <v>21483</v>
      </c>
      <c r="K3322" t="s">
        <v>21484</v>
      </c>
      <c r="M3322" t="s">
        <v>14257</v>
      </c>
      <c r="N3322" t="s">
        <v>253</v>
      </c>
      <c r="O3322">
        <v>88352</v>
      </c>
      <c r="P3322" t="s">
        <v>50</v>
      </c>
      <c r="U3322" s="1">
        <v>44349</v>
      </c>
      <c r="V3322" s="1">
        <v>44349</v>
      </c>
      <c r="W3322" s="1">
        <v>44350.467361111114</v>
      </c>
      <c r="X3322" s="1">
        <v>44350.467361111114</v>
      </c>
      <c r="AC3322" t="s">
        <v>51</v>
      </c>
      <c r="AD3322">
        <v>1000000001</v>
      </c>
      <c r="AE3322" s="1">
        <v>39973.351388888892</v>
      </c>
      <c r="AF3322" t="s">
        <v>3377</v>
      </c>
      <c r="AG3322" t="s">
        <v>21485</v>
      </c>
      <c r="AH3322" t="s">
        <v>51</v>
      </c>
      <c r="AJ3322" t="s">
        <v>53</v>
      </c>
      <c r="AL3322" t="s">
        <v>78</v>
      </c>
      <c r="AO3322" t="s">
        <v>5443</v>
      </c>
      <c r="AP3322" s="1">
        <v>44349.434027777781</v>
      </c>
    </row>
    <row r="3323" spans="1:43" x14ac:dyDescent="0.35">
      <c r="A3323" t="s">
        <v>21486</v>
      </c>
      <c r="B3323" t="s">
        <v>12646</v>
      </c>
      <c r="C3323" t="s">
        <v>1775</v>
      </c>
      <c r="F3323" t="s">
        <v>21487</v>
      </c>
      <c r="H3323" t="s">
        <v>21486</v>
      </c>
      <c r="J3323" t="s">
        <v>19954</v>
      </c>
      <c r="P3323" t="s">
        <v>50</v>
      </c>
      <c r="U3323" s="1">
        <v>44349</v>
      </c>
      <c r="V3323" s="1">
        <v>44349</v>
      </c>
      <c r="W3323" s="1">
        <v>44349.579861111109</v>
      </c>
      <c r="X3323" s="1">
        <v>44349.579861111109</v>
      </c>
      <c r="AC3323" t="s">
        <v>53</v>
      </c>
      <c r="AD3323">
        <v>2969576973</v>
      </c>
      <c r="AE3323" s="1">
        <v>41109.361805555556</v>
      </c>
      <c r="AF3323" t="s">
        <v>21488</v>
      </c>
      <c r="AG3323" t="s">
        <v>21489</v>
      </c>
      <c r="AH3323" t="s">
        <v>51</v>
      </c>
      <c r="AJ3323" t="s">
        <v>53</v>
      </c>
      <c r="AL3323" t="s">
        <v>78</v>
      </c>
      <c r="AO3323" t="s">
        <v>8142</v>
      </c>
      <c r="AP3323" s="1">
        <v>44349.665972222225</v>
      </c>
    </row>
    <row r="3324" spans="1:43" x14ac:dyDescent="0.35">
      <c r="A3324" t="s">
        <v>21490</v>
      </c>
      <c r="B3324" t="s">
        <v>21491</v>
      </c>
      <c r="C3324" t="s">
        <v>4450</v>
      </c>
      <c r="F3324" t="s">
        <v>21492</v>
      </c>
      <c r="H3324" t="s">
        <v>21493</v>
      </c>
      <c r="J3324" t="s">
        <v>1014</v>
      </c>
      <c r="K3324" t="s">
        <v>21494</v>
      </c>
      <c r="M3324" t="s">
        <v>21495</v>
      </c>
      <c r="N3324" t="s">
        <v>65</v>
      </c>
      <c r="O3324">
        <v>80438</v>
      </c>
      <c r="P3324" t="s">
        <v>50</v>
      </c>
      <c r="U3324" s="1">
        <v>44349</v>
      </c>
      <c r="V3324" s="1">
        <v>44349</v>
      </c>
      <c r="W3324" s="1">
        <v>44349.668055555558</v>
      </c>
      <c r="X3324" s="1">
        <v>44349.668055555558</v>
      </c>
      <c r="AC3324" t="s">
        <v>53</v>
      </c>
      <c r="AD3324">
        <v>2969480780</v>
      </c>
      <c r="AE3324" s="1">
        <v>37467</v>
      </c>
      <c r="AF3324" t="s">
        <v>21496</v>
      </c>
      <c r="AG3324" t="s">
        <v>21497</v>
      </c>
      <c r="AH3324" t="s">
        <v>51</v>
      </c>
      <c r="AJ3324" t="s">
        <v>53</v>
      </c>
      <c r="AL3324" t="s">
        <v>78</v>
      </c>
      <c r="AO3324" t="s">
        <v>5443</v>
      </c>
      <c r="AP3324" s="1">
        <v>45083.572222222225</v>
      </c>
    </row>
    <row r="3325" spans="1:43" x14ac:dyDescent="0.35">
      <c r="A3325" t="s">
        <v>21498</v>
      </c>
      <c r="B3325" t="s">
        <v>21499</v>
      </c>
      <c r="C3325" t="s">
        <v>18717</v>
      </c>
      <c r="F3325">
        <v>33674003457</v>
      </c>
      <c r="H3325" t="s">
        <v>21500</v>
      </c>
      <c r="J3325" t="s">
        <v>2953</v>
      </c>
      <c r="P3325" t="s">
        <v>13276</v>
      </c>
      <c r="U3325" s="1">
        <v>44349</v>
      </c>
      <c r="V3325" s="1">
        <v>44349</v>
      </c>
      <c r="AC3325" t="s">
        <v>53</v>
      </c>
      <c r="AD3325">
        <v>2969823183</v>
      </c>
      <c r="AE3325" s="1">
        <v>43312.453472222223</v>
      </c>
      <c r="AG3325" t="s">
        <v>21501</v>
      </c>
      <c r="AH3325" t="s">
        <v>51</v>
      </c>
      <c r="AJ3325" t="s">
        <v>53</v>
      </c>
      <c r="AO3325" t="s">
        <v>8142</v>
      </c>
    </row>
    <row r="3326" spans="1:43" x14ac:dyDescent="0.35">
      <c r="A3326" t="s">
        <v>21502</v>
      </c>
      <c r="B3326" t="s">
        <v>21503</v>
      </c>
      <c r="C3326" t="s">
        <v>16262</v>
      </c>
      <c r="F3326">
        <v>9152345550</v>
      </c>
      <c r="H3326" t="s">
        <v>21502</v>
      </c>
      <c r="J3326" t="s">
        <v>21504</v>
      </c>
      <c r="K3326" t="s">
        <v>21505</v>
      </c>
      <c r="M3326" t="s">
        <v>753</v>
      </c>
      <c r="N3326" t="s">
        <v>798</v>
      </c>
      <c r="O3326">
        <v>79927</v>
      </c>
      <c r="P3326" t="s">
        <v>50</v>
      </c>
      <c r="U3326" s="1">
        <v>44349</v>
      </c>
      <c r="V3326" s="1">
        <v>44349</v>
      </c>
      <c r="W3326" s="1">
        <v>44350.468055555553</v>
      </c>
      <c r="X3326" s="1">
        <v>44350.468055555553</v>
      </c>
      <c r="AC3326" t="s">
        <v>53</v>
      </c>
      <c r="AD3326">
        <v>1000000001</v>
      </c>
      <c r="AE3326" s="1">
        <v>39973.351388888892</v>
      </c>
      <c r="AF3326" t="s">
        <v>3377</v>
      </c>
      <c r="AG3326" t="s">
        <v>21506</v>
      </c>
      <c r="AH3326" t="s">
        <v>51</v>
      </c>
      <c r="AJ3326" t="s">
        <v>53</v>
      </c>
      <c r="AL3326" t="s">
        <v>78</v>
      </c>
      <c r="AO3326" t="s">
        <v>5443</v>
      </c>
      <c r="AP3326" s="1">
        <v>44349.407638888886</v>
      </c>
    </row>
    <row r="3327" spans="1:43" x14ac:dyDescent="0.35">
      <c r="A3327" t="s">
        <v>21507</v>
      </c>
      <c r="B3327" t="s">
        <v>20476</v>
      </c>
      <c r="C3327" t="s">
        <v>302</v>
      </c>
      <c r="F3327" t="s">
        <v>21508</v>
      </c>
      <c r="G3327" t="s">
        <v>21509</v>
      </c>
      <c r="H3327" t="s">
        <v>21510</v>
      </c>
      <c r="I3327" t="s">
        <v>179</v>
      </c>
      <c r="J3327" t="s">
        <v>3608</v>
      </c>
      <c r="K3327" t="s">
        <v>21511</v>
      </c>
      <c r="M3327" t="s">
        <v>21512</v>
      </c>
      <c r="N3327" t="s">
        <v>1436</v>
      </c>
      <c r="O3327">
        <v>74128</v>
      </c>
      <c r="P3327" t="s">
        <v>50</v>
      </c>
      <c r="U3327" s="1">
        <v>44349.502083333333</v>
      </c>
      <c r="V3327" s="1">
        <v>44349.502083333333</v>
      </c>
      <c r="W3327" s="1">
        <v>44350.662499999999</v>
      </c>
      <c r="X3327" s="1">
        <v>44350.662499999999</v>
      </c>
      <c r="AC3327" t="s">
        <v>53</v>
      </c>
      <c r="AD3327">
        <v>2969587895</v>
      </c>
      <c r="AE3327" s="1">
        <v>41347.354166666664</v>
      </c>
      <c r="AF3327" t="s">
        <v>3610</v>
      </c>
      <c r="AG3327" t="s">
        <v>21513</v>
      </c>
      <c r="AH3327" t="s">
        <v>53</v>
      </c>
      <c r="AJ3327" t="s">
        <v>53</v>
      </c>
      <c r="AK3327" t="s">
        <v>8166</v>
      </c>
      <c r="AL3327" t="s">
        <v>68</v>
      </c>
      <c r="AO3327" t="s">
        <v>54</v>
      </c>
      <c r="AP3327" s="1">
        <v>45476.532638888886</v>
      </c>
      <c r="AQ3327" s="1">
        <v>45476.534722222219</v>
      </c>
    </row>
    <row r="3328" spans="1:43" x14ac:dyDescent="0.35">
      <c r="A3328" t="s">
        <v>21514</v>
      </c>
      <c r="B3328" t="s">
        <v>4819</v>
      </c>
      <c r="C3328" t="s">
        <v>21515</v>
      </c>
      <c r="F3328">
        <v>5758822983</v>
      </c>
      <c r="H3328" t="s">
        <v>21516</v>
      </c>
      <c r="I3328" t="s">
        <v>394</v>
      </c>
      <c r="J3328" t="s">
        <v>21517</v>
      </c>
      <c r="K3328" t="s">
        <v>21518</v>
      </c>
      <c r="M3328" t="s">
        <v>2937</v>
      </c>
      <c r="N3328" t="s">
        <v>253</v>
      </c>
      <c r="O3328">
        <v>88021</v>
      </c>
      <c r="P3328" t="s">
        <v>50</v>
      </c>
      <c r="U3328" s="1">
        <v>44349.532638888886</v>
      </c>
      <c r="V3328" s="1">
        <v>44349.532638888886</v>
      </c>
      <c r="W3328" s="1">
        <v>44350.65</v>
      </c>
      <c r="X3328" s="1">
        <v>44350.65</v>
      </c>
      <c r="AC3328" t="s">
        <v>53</v>
      </c>
      <c r="AD3328">
        <v>2970071838</v>
      </c>
      <c r="AE3328" s="1">
        <v>44350.649305555555</v>
      </c>
      <c r="AF3328" t="s">
        <v>21519</v>
      </c>
      <c r="AG3328" t="s">
        <v>21520</v>
      </c>
      <c r="AH3328" t="s">
        <v>53</v>
      </c>
      <c r="AJ3328" t="s">
        <v>53</v>
      </c>
      <c r="AK3328" t="s">
        <v>13346</v>
      </c>
      <c r="AL3328" t="s">
        <v>78</v>
      </c>
      <c r="AO3328" t="s">
        <v>54</v>
      </c>
    </row>
    <row r="3329" spans="1:43" x14ac:dyDescent="0.35">
      <c r="A3329" t="s">
        <v>21521</v>
      </c>
      <c r="B3329" t="s">
        <v>15496</v>
      </c>
      <c r="C3329" t="s">
        <v>952</v>
      </c>
      <c r="F3329" t="s">
        <v>21522</v>
      </c>
      <c r="H3329" t="s">
        <v>21523</v>
      </c>
      <c r="J3329" t="s">
        <v>7150</v>
      </c>
      <c r="K3329" t="s">
        <v>21524</v>
      </c>
      <c r="M3329" t="s">
        <v>1296</v>
      </c>
      <c r="N3329" t="s">
        <v>253</v>
      </c>
      <c r="O3329">
        <v>88220</v>
      </c>
      <c r="P3329" t="s">
        <v>50</v>
      </c>
      <c r="U3329" s="1">
        <v>44350</v>
      </c>
      <c r="V3329" s="1">
        <v>44350</v>
      </c>
      <c r="W3329" s="1">
        <v>44350.65</v>
      </c>
      <c r="X3329" s="1">
        <v>44350.65</v>
      </c>
      <c r="AC3329" t="s">
        <v>51</v>
      </c>
      <c r="AD3329">
        <v>2969474645</v>
      </c>
      <c r="AE3329" s="1">
        <v>37110.530555555553</v>
      </c>
      <c r="AF3329" t="s">
        <v>8291</v>
      </c>
      <c r="AG3329" t="s">
        <v>21525</v>
      </c>
      <c r="AH3329" t="s">
        <v>51</v>
      </c>
      <c r="AJ3329" t="s">
        <v>53</v>
      </c>
      <c r="AL3329" t="s">
        <v>78</v>
      </c>
      <c r="AO3329" t="s">
        <v>5443</v>
      </c>
      <c r="AP3329" s="1">
        <v>44463.347222222219</v>
      </c>
    </row>
    <row r="3330" spans="1:43" x14ac:dyDescent="0.35">
      <c r="A3330" t="s">
        <v>21526</v>
      </c>
      <c r="B3330" t="s">
        <v>21527</v>
      </c>
      <c r="C3330" t="s">
        <v>2347</v>
      </c>
      <c r="H3330" t="s">
        <v>21528</v>
      </c>
      <c r="J3330" t="s">
        <v>534</v>
      </c>
      <c r="P3330" t="s">
        <v>50</v>
      </c>
      <c r="U3330" s="1">
        <v>44350</v>
      </c>
      <c r="V3330" s="1">
        <v>44350</v>
      </c>
      <c r="W3330" s="1">
        <v>44350.428472222222</v>
      </c>
      <c r="X3330" s="1">
        <v>44350.428472222222</v>
      </c>
      <c r="AC3330" t="s">
        <v>53</v>
      </c>
      <c r="AD3330">
        <v>2969480024</v>
      </c>
      <c r="AE3330" s="1">
        <v>37427</v>
      </c>
      <c r="AF3330" t="s">
        <v>140</v>
      </c>
      <c r="AG3330" t="s">
        <v>21529</v>
      </c>
      <c r="AH3330" t="s">
        <v>51</v>
      </c>
      <c r="AJ3330" t="s">
        <v>53</v>
      </c>
      <c r="AL3330" t="s">
        <v>78</v>
      </c>
      <c r="AO3330" t="s">
        <v>5443</v>
      </c>
      <c r="AP3330" s="1">
        <v>45476.808333333334</v>
      </c>
      <c r="AQ3330" s="1">
        <v>45449.878472222219</v>
      </c>
    </row>
    <row r="3331" spans="1:43" x14ac:dyDescent="0.35">
      <c r="A3331" t="s">
        <v>21530</v>
      </c>
      <c r="B3331" t="s">
        <v>1440</v>
      </c>
      <c r="C3331" t="s">
        <v>383</v>
      </c>
      <c r="F3331" t="s">
        <v>21531</v>
      </c>
      <c r="H3331" t="s">
        <v>21530</v>
      </c>
      <c r="J3331" t="s">
        <v>21532</v>
      </c>
      <c r="P3331" t="s">
        <v>50</v>
      </c>
      <c r="U3331" s="1">
        <v>44350</v>
      </c>
      <c r="V3331" s="1">
        <v>44350</v>
      </c>
      <c r="W3331" s="1">
        <v>44350.53402777778</v>
      </c>
      <c r="X3331" s="1">
        <v>44350.53402777778</v>
      </c>
      <c r="AC3331" t="s">
        <v>53</v>
      </c>
      <c r="AD3331">
        <v>1000000001</v>
      </c>
      <c r="AE3331" s="1">
        <v>39973.351388888892</v>
      </c>
      <c r="AF3331" t="s">
        <v>3377</v>
      </c>
      <c r="AG3331" t="s">
        <v>21533</v>
      </c>
      <c r="AH3331" t="s">
        <v>51</v>
      </c>
      <c r="AJ3331" t="s">
        <v>53</v>
      </c>
      <c r="AL3331" t="s">
        <v>78</v>
      </c>
      <c r="AO3331" t="s">
        <v>8142</v>
      </c>
    </row>
    <row r="3332" spans="1:43" x14ac:dyDescent="0.35">
      <c r="A3332" t="s">
        <v>21534</v>
      </c>
      <c r="B3332" t="s">
        <v>21535</v>
      </c>
      <c r="C3332" t="s">
        <v>587</v>
      </c>
      <c r="F3332" t="s">
        <v>21536</v>
      </c>
      <c r="H3332" t="s">
        <v>21534</v>
      </c>
      <c r="J3332" t="s">
        <v>21537</v>
      </c>
      <c r="P3332" t="s">
        <v>50</v>
      </c>
      <c r="U3332" s="1">
        <v>44350</v>
      </c>
      <c r="V3332" s="1">
        <v>44350</v>
      </c>
      <c r="AC3332" t="s">
        <v>53</v>
      </c>
      <c r="AD3332">
        <v>2969482318</v>
      </c>
      <c r="AE3332" s="1">
        <v>37571</v>
      </c>
      <c r="AG3332" t="s">
        <v>21538</v>
      </c>
      <c r="AH3332" t="s">
        <v>51</v>
      </c>
      <c r="AJ3332" t="s">
        <v>53</v>
      </c>
      <c r="AO3332" t="s">
        <v>8142</v>
      </c>
    </row>
    <row r="3333" spans="1:43" x14ac:dyDescent="0.35">
      <c r="A3333" t="s">
        <v>21539</v>
      </c>
      <c r="B3333" t="s">
        <v>21540</v>
      </c>
      <c r="C3333" t="s">
        <v>3803</v>
      </c>
      <c r="F3333" t="s">
        <v>21541</v>
      </c>
      <c r="H3333" t="s">
        <v>21542</v>
      </c>
      <c r="I3333" t="s">
        <v>464</v>
      </c>
      <c r="J3333" t="s">
        <v>6387</v>
      </c>
      <c r="K3333" t="s">
        <v>21543</v>
      </c>
      <c r="M3333" t="s">
        <v>19906</v>
      </c>
      <c r="N3333" t="s">
        <v>5925</v>
      </c>
      <c r="O3333">
        <v>17406</v>
      </c>
      <c r="P3333" t="s">
        <v>50</v>
      </c>
      <c r="U3333" s="1">
        <v>44350</v>
      </c>
      <c r="V3333" s="1">
        <v>44350</v>
      </c>
      <c r="AC3333" t="s">
        <v>53</v>
      </c>
      <c r="AD3333">
        <v>2969484892</v>
      </c>
      <c r="AE3333" s="1">
        <v>37756</v>
      </c>
      <c r="AG3333" t="s">
        <v>21544</v>
      </c>
      <c r="AH3333" t="s">
        <v>51</v>
      </c>
      <c r="AJ3333" t="s">
        <v>53</v>
      </c>
      <c r="AO3333" t="s">
        <v>8142</v>
      </c>
    </row>
    <row r="3334" spans="1:43" x14ac:dyDescent="0.35">
      <c r="A3334" t="s">
        <v>21545</v>
      </c>
      <c r="B3334" t="s">
        <v>21546</v>
      </c>
      <c r="C3334" t="s">
        <v>302</v>
      </c>
      <c r="F3334" t="s">
        <v>21547</v>
      </c>
      <c r="H3334" t="s">
        <v>21545</v>
      </c>
      <c r="J3334" t="s">
        <v>272</v>
      </c>
      <c r="K3334" t="s">
        <v>273</v>
      </c>
      <c r="M3334" t="s">
        <v>7020</v>
      </c>
      <c r="N3334" t="s">
        <v>7021</v>
      </c>
      <c r="O3334">
        <v>27622</v>
      </c>
      <c r="P3334" t="s">
        <v>50</v>
      </c>
      <c r="U3334" s="1">
        <v>44350</v>
      </c>
      <c r="V3334" s="1">
        <v>44350</v>
      </c>
      <c r="W3334" s="1">
        <v>44350.505555555559</v>
      </c>
      <c r="X3334" s="1">
        <v>44350.505555555559</v>
      </c>
      <c r="AC3334" t="s">
        <v>51</v>
      </c>
      <c r="AD3334">
        <v>2969474461</v>
      </c>
      <c r="AE3334" s="1">
        <v>37104.381944444445</v>
      </c>
      <c r="AF3334" t="s">
        <v>21548</v>
      </c>
      <c r="AG3334" t="s">
        <v>21549</v>
      </c>
      <c r="AH3334" t="s">
        <v>51</v>
      </c>
      <c r="AJ3334" t="s">
        <v>53</v>
      </c>
      <c r="AL3334" t="s">
        <v>78</v>
      </c>
      <c r="AO3334" t="s">
        <v>5443</v>
      </c>
      <c r="AP3334" s="1">
        <v>44763.35833333333</v>
      </c>
      <c r="AQ3334" s="1">
        <v>44643.607638888891</v>
      </c>
    </row>
    <row r="3335" spans="1:43" x14ac:dyDescent="0.35">
      <c r="A3335" t="s">
        <v>21550</v>
      </c>
      <c r="B3335" t="s">
        <v>21551</v>
      </c>
      <c r="C3335" t="s">
        <v>2016</v>
      </c>
      <c r="F3335" t="s">
        <v>21552</v>
      </c>
      <c r="H3335" t="s">
        <v>21550</v>
      </c>
      <c r="J3335" t="s">
        <v>1910</v>
      </c>
      <c r="K3335" t="s">
        <v>20519</v>
      </c>
      <c r="M3335" t="s">
        <v>12925</v>
      </c>
      <c r="N3335" t="s">
        <v>12926</v>
      </c>
      <c r="O3335">
        <v>47842</v>
      </c>
      <c r="P3335" t="s">
        <v>50</v>
      </c>
      <c r="U3335" s="1">
        <v>44351</v>
      </c>
      <c r="V3335" s="1">
        <v>44351</v>
      </c>
      <c r="W3335" s="1">
        <v>44354.397916666669</v>
      </c>
      <c r="X3335" s="1">
        <v>44354.397916666669</v>
      </c>
      <c r="AC3335" t="s">
        <v>53</v>
      </c>
      <c r="AD3335">
        <v>2969735272</v>
      </c>
      <c r="AE3335" s="1">
        <v>42845.40902777778</v>
      </c>
      <c r="AF3335" t="s">
        <v>1914</v>
      </c>
      <c r="AG3335" t="s">
        <v>21553</v>
      </c>
      <c r="AH3335" t="s">
        <v>51</v>
      </c>
      <c r="AJ3335" t="s">
        <v>53</v>
      </c>
      <c r="AL3335" t="s">
        <v>78</v>
      </c>
      <c r="AO3335" t="s">
        <v>8142</v>
      </c>
    </row>
    <row r="3336" spans="1:43" x14ac:dyDescent="0.35">
      <c r="A3336" t="s">
        <v>21554</v>
      </c>
      <c r="B3336" t="s">
        <v>21555</v>
      </c>
      <c r="C3336" t="s">
        <v>2912</v>
      </c>
      <c r="F3336" t="s">
        <v>21556</v>
      </c>
      <c r="H3336" t="s">
        <v>21557</v>
      </c>
      <c r="J3336" t="s">
        <v>3170</v>
      </c>
      <c r="P3336" t="s">
        <v>50</v>
      </c>
      <c r="U3336" s="1">
        <v>44351</v>
      </c>
      <c r="V3336" s="1">
        <v>44351</v>
      </c>
      <c r="W3336" s="1">
        <v>44351.436111111114</v>
      </c>
      <c r="X3336" s="1">
        <v>44351.436111111114</v>
      </c>
      <c r="AC3336" t="s">
        <v>53</v>
      </c>
      <c r="AD3336">
        <v>2969480024</v>
      </c>
      <c r="AE3336" s="1">
        <v>37427</v>
      </c>
      <c r="AF3336" t="s">
        <v>151</v>
      </c>
      <c r="AG3336" t="s">
        <v>21558</v>
      </c>
      <c r="AH3336" t="s">
        <v>51</v>
      </c>
      <c r="AJ3336" t="s">
        <v>53</v>
      </c>
      <c r="AL3336" t="s">
        <v>78</v>
      </c>
      <c r="AO3336" t="s">
        <v>5443</v>
      </c>
      <c r="AP3336" s="1">
        <v>45196.386805555558</v>
      </c>
      <c r="AQ3336" s="1">
        <v>45114.486805555556</v>
      </c>
    </row>
    <row r="3337" spans="1:43" x14ac:dyDescent="0.35">
      <c r="A3337" t="s">
        <v>21559</v>
      </c>
      <c r="B3337" t="s">
        <v>16874</v>
      </c>
      <c r="C3337" t="s">
        <v>21560</v>
      </c>
      <c r="F3337" t="s">
        <v>21561</v>
      </c>
      <c r="H3337" t="s">
        <v>21559</v>
      </c>
      <c r="I3337" t="s">
        <v>169</v>
      </c>
      <c r="J3337" t="s">
        <v>1014</v>
      </c>
      <c r="K3337" t="s">
        <v>6223</v>
      </c>
      <c r="M3337" t="s">
        <v>5488</v>
      </c>
      <c r="N3337" t="s">
        <v>1515</v>
      </c>
      <c r="O3337" t="s">
        <v>6224</v>
      </c>
      <c r="P3337" t="s">
        <v>50</v>
      </c>
      <c r="U3337" s="1">
        <v>44351</v>
      </c>
      <c r="V3337" s="1">
        <v>44351</v>
      </c>
      <c r="W3337" s="1">
        <v>44351.469444444447</v>
      </c>
      <c r="X3337" s="1">
        <v>45056.506249999999</v>
      </c>
      <c r="AC3337" t="s">
        <v>53</v>
      </c>
      <c r="AD3337">
        <v>2969480780</v>
      </c>
      <c r="AE3337" s="1">
        <v>37467</v>
      </c>
      <c r="AF3337" t="s">
        <v>4631</v>
      </c>
      <c r="AG3337" t="s">
        <v>21562</v>
      </c>
      <c r="AH3337" t="s">
        <v>51</v>
      </c>
      <c r="AJ3337" t="s">
        <v>53</v>
      </c>
      <c r="AL3337" t="s">
        <v>78</v>
      </c>
      <c r="AO3337" t="s">
        <v>5443</v>
      </c>
      <c r="AP3337" s="1">
        <v>45475.399305555555</v>
      </c>
    </row>
    <row r="3338" spans="1:43" x14ac:dyDescent="0.35">
      <c r="A3338" t="s">
        <v>21563</v>
      </c>
      <c r="B3338" t="s">
        <v>21564</v>
      </c>
      <c r="C3338" t="s">
        <v>21565</v>
      </c>
      <c r="F3338" t="s">
        <v>21566</v>
      </c>
      <c r="H3338" t="s">
        <v>21567</v>
      </c>
      <c r="P3338" t="s">
        <v>50</v>
      </c>
      <c r="U3338" s="1">
        <v>44351</v>
      </c>
      <c r="V3338" s="1">
        <v>44351</v>
      </c>
      <c r="W3338" s="1">
        <v>44351.535416666666</v>
      </c>
      <c r="X3338" s="1">
        <v>44351.535416666666</v>
      </c>
      <c r="AC3338" t="s">
        <v>53</v>
      </c>
      <c r="AD3338">
        <v>9999999999</v>
      </c>
      <c r="AE3338" s="1">
        <v>45196</v>
      </c>
      <c r="AG3338" t="s">
        <v>21568</v>
      </c>
      <c r="AH3338" t="s">
        <v>51</v>
      </c>
      <c r="AJ3338" t="s">
        <v>53</v>
      </c>
      <c r="AL3338" t="s">
        <v>78</v>
      </c>
      <c r="AO3338" t="s">
        <v>8142</v>
      </c>
    </row>
    <row r="3339" spans="1:43" x14ac:dyDescent="0.35">
      <c r="A3339" t="s">
        <v>21569</v>
      </c>
      <c r="B3339" t="s">
        <v>14135</v>
      </c>
      <c r="C3339" t="s">
        <v>8392</v>
      </c>
      <c r="F3339">
        <v>3032617939</v>
      </c>
      <c r="H3339" t="s">
        <v>21569</v>
      </c>
      <c r="J3339" t="s">
        <v>21570</v>
      </c>
      <c r="K3339" t="s">
        <v>21571</v>
      </c>
      <c r="M3339" t="s">
        <v>21572</v>
      </c>
      <c r="N3339" t="s">
        <v>65</v>
      </c>
      <c r="O3339">
        <v>80863</v>
      </c>
      <c r="P3339" t="s">
        <v>50</v>
      </c>
      <c r="U3339" s="1">
        <v>44351</v>
      </c>
      <c r="V3339" s="1">
        <v>44351</v>
      </c>
      <c r="W3339" s="1">
        <v>44351.393055555556</v>
      </c>
      <c r="X3339" s="1">
        <v>44351.393055555556</v>
      </c>
      <c r="AC3339" t="s">
        <v>53</v>
      </c>
      <c r="AD3339">
        <v>1000000001</v>
      </c>
      <c r="AE3339" s="1">
        <v>39973.351388888892</v>
      </c>
      <c r="AF3339" t="s">
        <v>3377</v>
      </c>
      <c r="AG3339" t="s">
        <v>21573</v>
      </c>
      <c r="AH3339" t="s">
        <v>51</v>
      </c>
      <c r="AJ3339" t="s">
        <v>53</v>
      </c>
      <c r="AL3339" t="s">
        <v>78</v>
      </c>
      <c r="AO3339" t="s">
        <v>5443</v>
      </c>
      <c r="AP3339" s="1">
        <v>44691.341666666667</v>
      </c>
    </row>
    <row r="3340" spans="1:43" x14ac:dyDescent="0.35">
      <c r="A3340" t="s">
        <v>21574</v>
      </c>
      <c r="B3340" t="s">
        <v>21575</v>
      </c>
      <c r="C3340" t="s">
        <v>21576</v>
      </c>
      <c r="H3340" t="s">
        <v>21577</v>
      </c>
      <c r="I3340" t="s">
        <v>200</v>
      </c>
      <c r="J3340" t="s">
        <v>21578</v>
      </c>
      <c r="P3340" t="s">
        <v>50</v>
      </c>
      <c r="U3340" s="1">
        <v>44351</v>
      </c>
      <c r="V3340" s="1">
        <v>44351</v>
      </c>
      <c r="W3340" s="1">
        <v>44351.719444444447</v>
      </c>
      <c r="X3340" s="1">
        <v>44351.719444444447</v>
      </c>
      <c r="AC3340" t="s">
        <v>53</v>
      </c>
      <c r="AD3340">
        <v>2969753286</v>
      </c>
      <c r="AE3340" s="1">
        <v>42955.495138888888</v>
      </c>
      <c r="AG3340" t="s">
        <v>21579</v>
      </c>
      <c r="AH3340" t="s">
        <v>51</v>
      </c>
      <c r="AJ3340" t="s">
        <v>53</v>
      </c>
      <c r="AL3340" t="s">
        <v>78</v>
      </c>
      <c r="AO3340" t="s">
        <v>8142</v>
      </c>
      <c r="AP3340" s="1">
        <v>44661.45208333333</v>
      </c>
    </row>
    <row r="3341" spans="1:43" x14ac:dyDescent="0.35">
      <c r="A3341" t="s">
        <v>21580</v>
      </c>
      <c r="B3341" t="s">
        <v>21581</v>
      </c>
      <c r="C3341" t="s">
        <v>21582</v>
      </c>
      <c r="F3341" t="s">
        <v>21583</v>
      </c>
      <c r="H3341" t="s">
        <v>21584</v>
      </c>
      <c r="I3341" t="s">
        <v>169</v>
      </c>
      <c r="J3341" t="s">
        <v>2953</v>
      </c>
      <c r="K3341" t="s">
        <v>21585</v>
      </c>
      <c r="L3341" t="s">
        <v>14515</v>
      </c>
      <c r="M3341" t="s">
        <v>14516</v>
      </c>
      <c r="N3341" t="s">
        <v>13577</v>
      </c>
      <c r="O3341" t="s">
        <v>21586</v>
      </c>
      <c r="P3341" t="s">
        <v>4438</v>
      </c>
      <c r="U3341" s="1">
        <v>44351</v>
      </c>
      <c r="V3341" s="1">
        <v>44351</v>
      </c>
      <c r="W3341" s="1">
        <v>44354.400694444441</v>
      </c>
      <c r="X3341" s="1">
        <v>44354.400694444441</v>
      </c>
      <c r="AC3341" t="s">
        <v>53</v>
      </c>
      <c r="AD3341">
        <v>2969823183</v>
      </c>
      <c r="AE3341" s="1">
        <v>43312.453472222223</v>
      </c>
      <c r="AF3341" t="s">
        <v>21587</v>
      </c>
      <c r="AG3341" t="s">
        <v>21588</v>
      </c>
      <c r="AH3341" t="s">
        <v>51</v>
      </c>
      <c r="AJ3341" t="s">
        <v>53</v>
      </c>
      <c r="AL3341" t="s">
        <v>78</v>
      </c>
      <c r="AO3341" t="s">
        <v>8142</v>
      </c>
    </row>
    <row r="3342" spans="1:43" x14ac:dyDescent="0.35">
      <c r="A3342" t="s">
        <v>21589</v>
      </c>
      <c r="B3342" t="s">
        <v>17496</v>
      </c>
      <c r="C3342" t="s">
        <v>89</v>
      </c>
      <c r="F3342">
        <v>7203690770</v>
      </c>
      <c r="H3342" t="s">
        <v>21589</v>
      </c>
      <c r="J3342" t="s">
        <v>21590</v>
      </c>
      <c r="K3342" t="s">
        <v>21591</v>
      </c>
      <c r="M3342" t="s">
        <v>13479</v>
      </c>
      <c r="N3342" t="s">
        <v>65</v>
      </c>
      <c r="O3342">
        <v>80728</v>
      </c>
      <c r="P3342" t="s">
        <v>50</v>
      </c>
      <c r="U3342" s="1">
        <v>44351</v>
      </c>
      <c r="V3342" s="1">
        <v>44351</v>
      </c>
      <c r="W3342" s="1">
        <v>44351.086111111108</v>
      </c>
      <c r="X3342" s="1">
        <v>44351.086111111108</v>
      </c>
      <c r="AC3342" t="s">
        <v>51</v>
      </c>
      <c r="AD3342">
        <v>1000000001</v>
      </c>
      <c r="AE3342" s="1">
        <v>39973.351388888892</v>
      </c>
      <c r="AF3342" t="s">
        <v>3377</v>
      </c>
      <c r="AG3342" t="s">
        <v>21592</v>
      </c>
      <c r="AH3342" t="s">
        <v>51</v>
      </c>
      <c r="AJ3342" t="s">
        <v>53</v>
      </c>
      <c r="AL3342" t="s">
        <v>78</v>
      </c>
      <c r="AO3342" t="s">
        <v>5443</v>
      </c>
      <c r="AP3342" s="1">
        <v>44352.508333333331</v>
      </c>
    </row>
    <row r="3343" spans="1:43" x14ac:dyDescent="0.35">
      <c r="A3343" t="s">
        <v>21593</v>
      </c>
      <c r="B3343" t="s">
        <v>21594</v>
      </c>
      <c r="C3343" t="s">
        <v>1564</v>
      </c>
      <c r="F3343" t="s">
        <v>21595</v>
      </c>
      <c r="H3343" t="s">
        <v>21593</v>
      </c>
      <c r="J3343" t="s">
        <v>5486</v>
      </c>
      <c r="K3343" t="s">
        <v>21596</v>
      </c>
      <c r="M3343" t="s">
        <v>4629</v>
      </c>
      <c r="N3343" t="s">
        <v>2409</v>
      </c>
      <c r="O3343">
        <v>85034</v>
      </c>
      <c r="P3343" t="s">
        <v>50</v>
      </c>
      <c r="U3343" s="1">
        <v>44351</v>
      </c>
      <c r="V3343" s="1">
        <v>44351</v>
      </c>
      <c r="W3343" s="1">
        <v>44354.397222222222</v>
      </c>
      <c r="X3343" s="1">
        <v>44354.397222222222</v>
      </c>
      <c r="AC3343" t="s">
        <v>53</v>
      </c>
      <c r="AD3343">
        <v>2969542473</v>
      </c>
      <c r="AE3343" s="1">
        <v>39974.713888888888</v>
      </c>
      <c r="AF3343" t="s">
        <v>4197</v>
      </c>
      <c r="AG3343" t="s">
        <v>21597</v>
      </c>
      <c r="AH3343" t="s">
        <v>51</v>
      </c>
      <c r="AJ3343" t="s">
        <v>53</v>
      </c>
      <c r="AL3343" t="s">
        <v>78</v>
      </c>
      <c r="AO3343" t="s">
        <v>8142</v>
      </c>
    </row>
    <row r="3344" spans="1:43" x14ac:dyDescent="0.35">
      <c r="A3344" t="s">
        <v>21598</v>
      </c>
      <c r="B3344" t="s">
        <v>7440</v>
      </c>
      <c r="C3344" t="s">
        <v>12953</v>
      </c>
      <c r="F3344" t="s">
        <v>21599</v>
      </c>
      <c r="H3344" t="s">
        <v>21598</v>
      </c>
      <c r="J3344" t="s">
        <v>21600</v>
      </c>
      <c r="K3344" t="s">
        <v>21601</v>
      </c>
      <c r="M3344" t="s">
        <v>21602</v>
      </c>
      <c r="N3344" t="s">
        <v>19981</v>
      </c>
      <c r="O3344">
        <v>39638</v>
      </c>
      <c r="P3344" t="s">
        <v>50</v>
      </c>
      <c r="U3344" s="1">
        <v>44352</v>
      </c>
      <c r="V3344" s="1">
        <v>44352</v>
      </c>
      <c r="AC3344" t="s">
        <v>53</v>
      </c>
      <c r="AD3344">
        <v>2972034963</v>
      </c>
      <c r="AE3344" s="1">
        <v>44497.570138888892</v>
      </c>
      <c r="AG3344" t="s">
        <v>21603</v>
      </c>
      <c r="AH3344" t="s">
        <v>51</v>
      </c>
      <c r="AJ3344" t="s">
        <v>53</v>
      </c>
      <c r="AO3344" t="s">
        <v>5443</v>
      </c>
    </row>
    <row r="3345" spans="1:43" x14ac:dyDescent="0.35">
      <c r="A3345" t="s">
        <v>21604</v>
      </c>
      <c r="B3345" t="s">
        <v>12665</v>
      </c>
      <c r="C3345" t="s">
        <v>309</v>
      </c>
      <c r="F3345">
        <v>3039095832</v>
      </c>
      <c r="H3345" t="s">
        <v>21604</v>
      </c>
      <c r="J3345" t="s">
        <v>21605</v>
      </c>
      <c r="K3345" t="s">
        <v>21606</v>
      </c>
      <c r="M3345" t="s">
        <v>8020</v>
      </c>
      <c r="N3345" t="s">
        <v>65</v>
      </c>
      <c r="O3345">
        <v>80117</v>
      </c>
      <c r="P3345" t="s">
        <v>50</v>
      </c>
      <c r="U3345" s="1">
        <v>44352</v>
      </c>
      <c r="V3345" s="1">
        <v>44352</v>
      </c>
      <c r="W3345" s="1">
        <v>44352.772222222222</v>
      </c>
      <c r="X3345" s="1">
        <v>44352.772222222222</v>
      </c>
      <c r="AC3345" t="s">
        <v>53</v>
      </c>
      <c r="AD3345">
        <v>1000000001</v>
      </c>
      <c r="AE3345" s="1">
        <v>39973.351388888892</v>
      </c>
      <c r="AF3345" t="s">
        <v>3377</v>
      </c>
      <c r="AG3345" t="s">
        <v>21607</v>
      </c>
      <c r="AH3345" t="s">
        <v>51</v>
      </c>
      <c r="AJ3345" t="s">
        <v>53</v>
      </c>
      <c r="AL3345" t="s">
        <v>78</v>
      </c>
      <c r="AO3345" t="s">
        <v>5443</v>
      </c>
      <c r="AP3345" s="1">
        <v>44617.375</v>
      </c>
      <c r="AQ3345" s="1">
        <v>44617.376388888886</v>
      </c>
    </row>
    <row r="3346" spans="1:43" x14ac:dyDescent="0.35">
      <c r="A3346" t="s">
        <v>21608</v>
      </c>
      <c r="B3346" t="s">
        <v>21609</v>
      </c>
      <c r="C3346" t="s">
        <v>17966</v>
      </c>
      <c r="F3346" t="s">
        <v>21610</v>
      </c>
      <c r="H3346" t="s">
        <v>21611</v>
      </c>
      <c r="J3346" t="s">
        <v>5844</v>
      </c>
      <c r="K3346" t="s">
        <v>21612</v>
      </c>
      <c r="M3346" t="s">
        <v>7031</v>
      </c>
      <c r="N3346" t="s">
        <v>65</v>
      </c>
      <c r="O3346">
        <v>80813</v>
      </c>
      <c r="P3346" t="s">
        <v>50</v>
      </c>
      <c r="U3346" s="1">
        <v>44352</v>
      </c>
      <c r="V3346" s="1">
        <v>44352</v>
      </c>
      <c r="W3346" s="1">
        <v>44352.941666666666</v>
      </c>
      <c r="X3346" s="1">
        <v>44352.941666666666</v>
      </c>
      <c r="AC3346" t="s">
        <v>51</v>
      </c>
      <c r="AD3346">
        <v>2969475403</v>
      </c>
      <c r="AE3346" s="1">
        <v>37166.661111111112</v>
      </c>
      <c r="AF3346" t="s">
        <v>5846</v>
      </c>
      <c r="AG3346" t="s">
        <v>21613</v>
      </c>
      <c r="AH3346" t="s">
        <v>51</v>
      </c>
      <c r="AJ3346" t="s">
        <v>53</v>
      </c>
      <c r="AL3346" t="s">
        <v>78</v>
      </c>
      <c r="AO3346" t="s">
        <v>5443</v>
      </c>
      <c r="AP3346" s="1">
        <v>44352.935416666667</v>
      </c>
    </row>
    <row r="3347" spans="1:43" x14ac:dyDescent="0.35">
      <c r="A3347" t="s">
        <v>21614</v>
      </c>
      <c r="B3347" t="s">
        <v>4104</v>
      </c>
      <c r="C3347" t="s">
        <v>21615</v>
      </c>
      <c r="F3347" t="s">
        <v>18651</v>
      </c>
      <c r="H3347" t="s">
        <v>21616</v>
      </c>
      <c r="J3347" t="s">
        <v>10434</v>
      </c>
      <c r="P3347" t="s">
        <v>50</v>
      </c>
      <c r="U3347" s="1">
        <v>44353</v>
      </c>
      <c r="V3347" s="1">
        <v>44353</v>
      </c>
      <c r="AC3347" t="s">
        <v>53</v>
      </c>
      <c r="AD3347">
        <v>2969478809</v>
      </c>
      <c r="AE3347" s="1">
        <v>37358</v>
      </c>
      <c r="AG3347" t="s">
        <v>21617</v>
      </c>
      <c r="AH3347" t="s">
        <v>51</v>
      </c>
      <c r="AJ3347" t="s">
        <v>53</v>
      </c>
      <c r="AO3347" t="s">
        <v>8142</v>
      </c>
    </row>
    <row r="3348" spans="1:43" x14ac:dyDescent="0.35">
      <c r="A3348" t="s">
        <v>21618</v>
      </c>
      <c r="B3348" t="s">
        <v>5987</v>
      </c>
      <c r="C3348" t="s">
        <v>16237</v>
      </c>
      <c r="F3348" t="s">
        <v>21619</v>
      </c>
      <c r="H3348" t="s">
        <v>21620</v>
      </c>
      <c r="I3348" t="s">
        <v>394</v>
      </c>
      <c r="J3348" t="s">
        <v>21621</v>
      </c>
      <c r="K3348" t="s">
        <v>246</v>
      </c>
      <c r="M3348" t="s">
        <v>18707</v>
      </c>
      <c r="N3348" t="s">
        <v>253</v>
      </c>
      <c r="O3348">
        <v>87009</v>
      </c>
      <c r="P3348" t="s">
        <v>50</v>
      </c>
      <c r="U3348" s="1">
        <v>44353.877083333333</v>
      </c>
      <c r="V3348" s="1">
        <v>44353.877083333333</v>
      </c>
      <c r="W3348" s="1">
        <v>44353.879166666666</v>
      </c>
      <c r="X3348" s="1">
        <v>44353.879166666666</v>
      </c>
      <c r="AC3348" t="s">
        <v>53</v>
      </c>
      <c r="AD3348">
        <v>2969581058</v>
      </c>
      <c r="AE3348" s="1">
        <v>41204.54583333333</v>
      </c>
      <c r="AF3348" t="s">
        <v>21622</v>
      </c>
      <c r="AG3348" t="s">
        <v>21623</v>
      </c>
      <c r="AH3348" t="s">
        <v>53</v>
      </c>
      <c r="AJ3348" t="s">
        <v>53</v>
      </c>
      <c r="AK3348" t="s">
        <v>8778</v>
      </c>
      <c r="AL3348" t="s">
        <v>78</v>
      </c>
      <c r="AO3348" t="s">
        <v>54</v>
      </c>
    </row>
    <row r="3349" spans="1:43" x14ac:dyDescent="0.35">
      <c r="A3349" t="s">
        <v>21624</v>
      </c>
      <c r="B3349" t="s">
        <v>16597</v>
      </c>
      <c r="C3349" t="s">
        <v>18698</v>
      </c>
      <c r="F3349">
        <f>1765-820-2116</f>
        <v>-1171</v>
      </c>
      <c r="H3349" t="s">
        <v>21624</v>
      </c>
      <c r="J3349" t="s">
        <v>1910</v>
      </c>
      <c r="N3349" t="s">
        <v>15086</v>
      </c>
      <c r="O3349">
        <v>47842</v>
      </c>
      <c r="P3349" t="s">
        <v>50</v>
      </c>
      <c r="U3349" s="1">
        <v>44354</v>
      </c>
      <c r="V3349" s="1">
        <v>44354</v>
      </c>
      <c r="AC3349" t="s">
        <v>53</v>
      </c>
      <c r="AD3349">
        <v>2969735272</v>
      </c>
      <c r="AE3349" s="1">
        <v>42845.40902777778</v>
      </c>
      <c r="AG3349" t="s">
        <v>21625</v>
      </c>
      <c r="AH3349" t="s">
        <v>51</v>
      </c>
      <c r="AJ3349" t="s">
        <v>53</v>
      </c>
      <c r="AO3349" t="s">
        <v>8142</v>
      </c>
    </row>
    <row r="3350" spans="1:43" x14ac:dyDescent="0.35">
      <c r="A3350" t="s">
        <v>21626</v>
      </c>
      <c r="B3350" t="s">
        <v>239</v>
      </c>
      <c r="C3350" t="s">
        <v>21627</v>
      </c>
      <c r="F3350">
        <f>1812-241-3085</f>
        <v>-1514</v>
      </c>
      <c r="H3350" t="s">
        <v>21626</v>
      </c>
      <c r="J3350" t="s">
        <v>12949</v>
      </c>
      <c r="N3350" t="s">
        <v>15086</v>
      </c>
      <c r="O3350">
        <v>47842</v>
      </c>
      <c r="P3350" t="s">
        <v>50</v>
      </c>
      <c r="U3350" s="1">
        <v>44354</v>
      </c>
      <c r="V3350" s="1">
        <v>44354</v>
      </c>
      <c r="AC3350" t="s">
        <v>53</v>
      </c>
      <c r="AD3350">
        <v>2969735272</v>
      </c>
      <c r="AE3350" s="1">
        <v>42845.40902777778</v>
      </c>
      <c r="AG3350" t="s">
        <v>21628</v>
      </c>
      <c r="AH3350" t="s">
        <v>51</v>
      </c>
      <c r="AJ3350" t="s">
        <v>53</v>
      </c>
      <c r="AO3350" t="s">
        <v>8142</v>
      </c>
    </row>
    <row r="3351" spans="1:43" x14ac:dyDescent="0.35">
      <c r="A3351" t="s">
        <v>21629</v>
      </c>
      <c r="B3351" t="s">
        <v>21630</v>
      </c>
      <c r="C3351" t="s">
        <v>383</v>
      </c>
      <c r="F3351">
        <v>14708770767</v>
      </c>
      <c r="H3351" t="s">
        <v>21629</v>
      </c>
      <c r="J3351" t="s">
        <v>465</v>
      </c>
      <c r="P3351" t="s">
        <v>50</v>
      </c>
      <c r="U3351" s="1">
        <v>44354</v>
      </c>
      <c r="V3351" s="1">
        <v>44354</v>
      </c>
      <c r="AC3351" t="s">
        <v>53</v>
      </c>
      <c r="AD3351">
        <v>2969543968</v>
      </c>
      <c r="AE3351" s="1">
        <v>40032.470138888886</v>
      </c>
      <c r="AG3351" t="s">
        <v>21631</v>
      </c>
      <c r="AH3351" t="s">
        <v>51</v>
      </c>
      <c r="AJ3351" t="s">
        <v>53</v>
      </c>
      <c r="AO3351" t="s">
        <v>8142</v>
      </c>
    </row>
    <row r="3352" spans="1:43" x14ac:dyDescent="0.35">
      <c r="A3352" t="s">
        <v>21632</v>
      </c>
      <c r="B3352" t="s">
        <v>15326</v>
      </c>
      <c r="C3352" t="s">
        <v>383</v>
      </c>
      <c r="F3352" t="s">
        <v>21633</v>
      </c>
      <c r="H3352" t="s">
        <v>21634</v>
      </c>
      <c r="I3352" t="s">
        <v>394</v>
      </c>
      <c r="J3352" t="s">
        <v>21635</v>
      </c>
      <c r="K3352" t="s">
        <v>21636</v>
      </c>
      <c r="M3352" t="s">
        <v>21637</v>
      </c>
      <c r="N3352" t="s">
        <v>253</v>
      </c>
      <c r="O3352">
        <v>87107</v>
      </c>
      <c r="P3352" t="s">
        <v>50</v>
      </c>
      <c r="U3352" s="1">
        <v>42657.392361111109</v>
      </c>
      <c r="V3352" s="1">
        <v>44354.647222222222</v>
      </c>
      <c r="W3352" s="1">
        <v>42657.393750000003</v>
      </c>
      <c r="X3352" s="1">
        <v>44209.658333333333</v>
      </c>
      <c r="AC3352" t="s">
        <v>53</v>
      </c>
      <c r="AD3352">
        <v>2969551337</v>
      </c>
      <c r="AE3352" s="1">
        <v>40296.368750000001</v>
      </c>
      <c r="AF3352" t="s">
        <v>21638</v>
      </c>
      <c r="AG3352" t="s">
        <v>21639</v>
      </c>
      <c r="AH3352" t="s">
        <v>51</v>
      </c>
      <c r="AJ3352" t="s">
        <v>53</v>
      </c>
      <c r="AL3352" t="s">
        <v>68</v>
      </c>
      <c r="AO3352" t="s">
        <v>54</v>
      </c>
      <c r="AP3352" s="1">
        <v>44805.442361111112</v>
      </c>
      <c r="AQ3352" s="1">
        <v>44805.443055555559</v>
      </c>
    </row>
    <row r="3353" spans="1:43" x14ac:dyDescent="0.35">
      <c r="A3353" t="s">
        <v>21640</v>
      </c>
      <c r="B3353" t="s">
        <v>21641</v>
      </c>
      <c r="C3353" t="s">
        <v>758</v>
      </c>
      <c r="F3353">
        <v>5756441949</v>
      </c>
      <c r="H3353" t="s">
        <v>21640</v>
      </c>
      <c r="J3353" t="s">
        <v>21642</v>
      </c>
      <c r="K3353" t="s">
        <v>21643</v>
      </c>
      <c r="M3353" t="s">
        <v>545</v>
      </c>
      <c r="N3353" t="s">
        <v>253</v>
      </c>
      <c r="O3353">
        <v>88007</v>
      </c>
      <c r="P3353" t="s">
        <v>50</v>
      </c>
      <c r="U3353" s="1">
        <v>44355</v>
      </c>
      <c r="V3353" s="1">
        <v>44355</v>
      </c>
      <c r="W3353" s="1">
        <v>44355.361111111109</v>
      </c>
      <c r="X3353" s="1">
        <v>44355.361111111109</v>
      </c>
      <c r="AC3353" t="s">
        <v>51</v>
      </c>
      <c r="AD3353">
        <v>2969520729</v>
      </c>
      <c r="AE3353" s="1">
        <v>38978.572916666664</v>
      </c>
      <c r="AF3353" t="s">
        <v>21644</v>
      </c>
      <c r="AG3353" t="s">
        <v>21645</v>
      </c>
      <c r="AH3353" t="s">
        <v>51</v>
      </c>
      <c r="AJ3353" t="s">
        <v>53</v>
      </c>
      <c r="AL3353" t="s">
        <v>78</v>
      </c>
      <c r="AO3353" t="s">
        <v>5443</v>
      </c>
      <c r="AP3353" s="1">
        <v>44363.670138888891</v>
      </c>
    </row>
    <row r="3354" spans="1:43" x14ac:dyDescent="0.35">
      <c r="A3354" t="s">
        <v>21646</v>
      </c>
      <c r="B3354" t="s">
        <v>572</v>
      </c>
      <c r="C3354" t="s">
        <v>707</v>
      </c>
      <c r="F3354" t="s">
        <v>21647</v>
      </c>
      <c r="H3354" t="s">
        <v>21648</v>
      </c>
      <c r="J3354" t="s">
        <v>21649</v>
      </c>
      <c r="P3354" t="s">
        <v>50</v>
      </c>
      <c r="U3354" s="1">
        <v>44355</v>
      </c>
      <c r="V3354" s="1">
        <v>44355</v>
      </c>
      <c r="W3354" s="1">
        <v>44355.324999999997</v>
      </c>
      <c r="X3354" s="1">
        <v>44355.324999999997</v>
      </c>
      <c r="AC3354" t="s">
        <v>53</v>
      </c>
      <c r="AD3354">
        <v>2970072941</v>
      </c>
      <c r="AE3354" s="1">
        <v>44356.378472222219</v>
      </c>
      <c r="AF3354" t="s">
        <v>21650</v>
      </c>
      <c r="AG3354" t="s">
        <v>21651</v>
      </c>
      <c r="AH3354" t="s">
        <v>51</v>
      </c>
      <c r="AJ3354" t="s">
        <v>53</v>
      </c>
      <c r="AL3354" t="s">
        <v>78</v>
      </c>
      <c r="AO3354" t="s">
        <v>8142</v>
      </c>
    </row>
    <row r="3355" spans="1:43" x14ac:dyDescent="0.35">
      <c r="A3355" t="s">
        <v>21652</v>
      </c>
      <c r="B3355" t="s">
        <v>21653</v>
      </c>
      <c r="C3355" t="s">
        <v>16792</v>
      </c>
      <c r="F3355">
        <v>5759885562</v>
      </c>
      <c r="H3355" t="s">
        <v>21654</v>
      </c>
      <c r="I3355" t="s">
        <v>200</v>
      </c>
      <c r="J3355" t="s">
        <v>7142</v>
      </c>
      <c r="K3355" t="s">
        <v>21655</v>
      </c>
      <c r="M3355" t="s">
        <v>1229</v>
      </c>
      <c r="N3355" t="s">
        <v>398</v>
      </c>
      <c r="O3355">
        <v>88220</v>
      </c>
      <c r="P3355" t="s">
        <v>50</v>
      </c>
      <c r="U3355" s="1">
        <v>44355.578472222223</v>
      </c>
      <c r="V3355" s="1">
        <v>44355.578472222223</v>
      </c>
      <c r="W3355" s="1">
        <v>44356.386805555558</v>
      </c>
      <c r="X3355" s="1">
        <v>44356.386805555558</v>
      </c>
      <c r="AC3355" t="s">
        <v>53</v>
      </c>
      <c r="AD3355">
        <v>2969584761</v>
      </c>
      <c r="AE3355" s="1">
        <v>41288.714583333334</v>
      </c>
      <c r="AF3355" t="s">
        <v>7145</v>
      </c>
      <c r="AG3355" t="s">
        <v>21656</v>
      </c>
      <c r="AH3355" t="s">
        <v>53</v>
      </c>
      <c r="AJ3355" t="s">
        <v>53</v>
      </c>
      <c r="AK3355" t="s">
        <v>8166</v>
      </c>
      <c r="AL3355" t="s">
        <v>78</v>
      </c>
      <c r="AO3355" t="s">
        <v>54</v>
      </c>
      <c r="AP3355" s="1">
        <v>45474.472222222219</v>
      </c>
    </row>
    <row r="3356" spans="1:43" x14ac:dyDescent="0.35">
      <c r="A3356" t="s">
        <v>21657</v>
      </c>
      <c r="B3356" t="s">
        <v>747</v>
      </c>
      <c r="C3356" t="s">
        <v>3185</v>
      </c>
      <c r="F3356">
        <v>13182729959</v>
      </c>
      <c r="H3356" t="s">
        <v>21657</v>
      </c>
      <c r="I3356" t="s">
        <v>464</v>
      </c>
      <c r="J3356" t="s">
        <v>6387</v>
      </c>
      <c r="K3356" t="s">
        <v>13097</v>
      </c>
      <c r="M3356" t="s">
        <v>5488</v>
      </c>
      <c r="N3356" t="s">
        <v>1515</v>
      </c>
      <c r="O3356" t="s">
        <v>13098</v>
      </c>
      <c r="P3356" t="s">
        <v>50</v>
      </c>
      <c r="U3356" s="1">
        <v>44356</v>
      </c>
      <c r="V3356" s="1">
        <v>44356</v>
      </c>
      <c r="AC3356" t="s">
        <v>53</v>
      </c>
      <c r="AD3356">
        <v>2969484892</v>
      </c>
      <c r="AE3356" s="1">
        <v>37756</v>
      </c>
      <c r="AG3356" t="s">
        <v>21658</v>
      </c>
      <c r="AH3356" t="s">
        <v>51</v>
      </c>
      <c r="AJ3356" t="s">
        <v>53</v>
      </c>
      <c r="AO3356" t="s">
        <v>8142</v>
      </c>
    </row>
    <row r="3357" spans="1:43" x14ac:dyDescent="0.35">
      <c r="A3357" t="s">
        <v>21659</v>
      </c>
      <c r="B3357" t="s">
        <v>21660</v>
      </c>
      <c r="C3357" t="s">
        <v>622</v>
      </c>
      <c r="F3357" t="s">
        <v>21661</v>
      </c>
      <c r="H3357" t="s">
        <v>21662</v>
      </c>
      <c r="J3357" t="s">
        <v>12039</v>
      </c>
      <c r="K3357" t="s">
        <v>21663</v>
      </c>
      <c r="M3357" t="s">
        <v>10346</v>
      </c>
      <c r="N3357" t="s">
        <v>264</v>
      </c>
      <c r="O3357">
        <v>76131</v>
      </c>
      <c r="P3357" t="s">
        <v>50</v>
      </c>
      <c r="U3357" s="1">
        <v>44356</v>
      </c>
      <c r="V3357" s="1">
        <v>44356</v>
      </c>
      <c r="AC3357" t="s">
        <v>53</v>
      </c>
      <c r="AD3357">
        <v>2969505434</v>
      </c>
      <c r="AE3357" s="1">
        <v>38056.529861111114</v>
      </c>
      <c r="AG3357" t="s">
        <v>21664</v>
      </c>
      <c r="AH3357" t="s">
        <v>51</v>
      </c>
      <c r="AJ3357" t="s">
        <v>53</v>
      </c>
      <c r="AO3357" t="s">
        <v>8142</v>
      </c>
    </row>
    <row r="3358" spans="1:43" x14ac:dyDescent="0.35">
      <c r="A3358" t="s">
        <v>21665</v>
      </c>
      <c r="B3358" t="s">
        <v>2689</v>
      </c>
      <c r="C3358" t="s">
        <v>894</v>
      </c>
      <c r="D3358" t="s">
        <v>1608</v>
      </c>
      <c r="F3358" t="s">
        <v>21666</v>
      </c>
      <c r="G3358" t="s">
        <v>21667</v>
      </c>
      <c r="H3358" t="s">
        <v>21668</v>
      </c>
      <c r="J3358" t="s">
        <v>5634</v>
      </c>
      <c r="P3358" t="s">
        <v>50</v>
      </c>
      <c r="U3358" s="1">
        <v>44356</v>
      </c>
      <c r="V3358" s="1">
        <v>44356</v>
      </c>
      <c r="W3358" s="1">
        <v>44356.32916666667</v>
      </c>
      <c r="X3358" s="1">
        <v>44356.32916666667</v>
      </c>
      <c r="AC3358" t="s">
        <v>53</v>
      </c>
      <c r="AD3358">
        <v>1000000001</v>
      </c>
      <c r="AE3358" s="1">
        <v>39973.351388888892</v>
      </c>
      <c r="AF3358" t="s">
        <v>3377</v>
      </c>
      <c r="AG3358" t="s">
        <v>21669</v>
      </c>
      <c r="AH3358" t="s">
        <v>51</v>
      </c>
      <c r="AJ3358" t="s">
        <v>53</v>
      </c>
      <c r="AL3358" t="s">
        <v>78</v>
      </c>
      <c r="AO3358" t="s">
        <v>5443</v>
      </c>
      <c r="AP3358" s="1">
        <v>45264.504861111112</v>
      </c>
    </row>
    <row r="3359" spans="1:43" x14ac:dyDescent="0.35">
      <c r="A3359" t="s">
        <v>21670</v>
      </c>
      <c r="B3359" t="s">
        <v>21671</v>
      </c>
      <c r="C3359" t="s">
        <v>1076</v>
      </c>
      <c r="F3359" t="s">
        <v>21672</v>
      </c>
      <c r="H3359" t="s">
        <v>21670</v>
      </c>
      <c r="J3359" t="s">
        <v>21673</v>
      </c>
      <c r="P3359" t="s">
        <v>50</v>
      </c>
      <c r="U3359" s="1">
        <v>44356</v>
      </c>
      <c r="V3359" s="1">
        <v>44356</v>
      </c>
      <c r="W3359" s="1">
        <v>44356.647222222222</v>
      </c>
      <c r="X3359" s="1">
        <v>44356.647222222222</v>
      </c>
      <c r="AC3359" t="s">
        <v>53</v>
      </c>
      <c r="AD3359">
        <v>1000000001</v>
      </c>
      <c r="AE3359" s="1">
        <v>39973.351388888892</v>
      </c>
      <c r="AF3359" t="s">
        <v>3377</v>
      </c>
      <c r="AG3359" t="s">
        <v>21674</v>
      </c>
      <c r="AH3359" t="s">
        <v>51</v>
      </c>
      <c r="AJ3359" t="s">
        <v>53</v>
      </c>
      <c r="AL3359" t="s">
        <v>78</v>
      </c>
      <c r="AO3359" t="s">
        <v>8142</v>
      </c>
    </row>
    <row r="3360" spans="1:43" x14ac:dyDescent="0.35">
      <c r="A3360" t="s">
        <v>21675</v>
      </c>
      <c r="B3360" t="s">
        <v>21676</v>
      </c>
      <c r="C3360" t="s">
        <v>20687</v>
      </c>
      <c r="F3360" t="s">
        <v>21677</v>
      </c>
      <c r="H3360" t="s">
        <v>21678</v>
      </c>
      <c r="I3360" t="s">
        <v>464</v>
      </c>
      <c r="J3360" t="s">
        <v>6387</v>
      </c>
      <c r="K3360" t="s">
        <v>21679</v>
      </c>
      <c r="M3360" t="s">
        <v>8425</v>
      </c>
      <c r="N3360" t="s">
        <v>12926</v>
      </c>
      <c r="O3360">
        <v>46356</v>
      </c>
      <c r="P3360" t="s">
        <v>50</v>
      </c>
      <c r="U3360" s="1">
        <v>44356</v>
      </c>
      <c r="V3360" s="1">
        <v>44356</v>
      </c>
      <c r="AC3360" t="s">
        <v>53</v>
      </c>
      <c r="AD3360">
        <v>2969484892</v>
      </c>
      <c r="AE3360" s="1">
        <v>37756</v>
      </c>
      <c r="AG3360" t="s">
        <v>21680</v>
      </c>
      <c r="AH3360" t="s">
        <v>51</v>
      </c>
      <c r="AJ3360" t="s">
        <v>53</v>
      </c>
      <c r="AO3360" t="s">
        <v>8142</v>
      </c>
    </row>
    <row r="3361" spans="1:43" x14ac:dyDescent="0.35">
      <c r="A3361" t="s">
        <v>21681</v>
      </c>
      <c r="B3361" t="s">
        <v>21251</v>
      </c>
      <c r="C3361" t="s">
        <v>2615</v>
      </c>
      <c r="F3361" t="s">
        <v>21682</v>
      </c>
      <c r="G3361" t="s">
        <v>21683</v>
      </c>
      <c r="H3361" t="s">
        <v>21684</v>
      </c>
      <c r="I3361" t="s">
        <v>101</v>
      </c>
      <c r="J3361" t="s">
        <v>10434</v>
      </c>
      <c r="K3361" t="s">
        <v>21685</v>
      </c>
      <c r="M3361" t="s">
        <v>21686</v>
      </c>
      <c r="N3361" t="s">
        <v>15700</v>
      </c>
      <c r="O3361">
        <v>30103</v>
      </c>
      <c r="P3361" t="s">
        <v>50</v>
      </c>
      <c r="U3361" s="1">
        <v>44357</v>
      </c>
      <c r="V3361" s="1">
        <v>44357</v>
      </c>
      <c r="AC3361" t="s">
        <v>53</v>
      </c>
      <c r="AD3361">
        <v>2969478809</v>
      </c>
      <c r="AE3361" s="1">
        <v>37358</v>
      </c>
      <c r="AG3361" t="s">
        <v>21687</v>
      </c>
      <c r="AH3361" t="s">
        <v>51</v>
      </c>
      <c r="AJ3361" t="s">
        <v>53</v>
      </c>
      <c r="AO3361" t="s">
        <v>8142</v>
      </c>
    </row>
    <row r="3362" spans="1:43" x14ac:dyDescent="0.35">
      <c r="A3362" t="s">
        <v>21688</v>
      </c>
      <c r="B3362" t="s">
        <v>21689</v>
      </c>
      <c r="C3362" t="s">
        <v>894</v>
      </c>
      <c r="F3362" t="s">
        <v>21690</v>
      </c>
      <c r="H3362" t="s">
        <v>21688</v>
      </c>
      <c r="J3362" t="s">
        <v>9017</v>
      </c>
      <c r="K3362" t="s">
        <v>21691</v>
      </c>
      <c r="M3362" t="s">
        <v>13333</v>
      </c>
      <c r="N3362" t="s">
        <v>12376</v>
      </c>
      <c r="O3362">
        <v>73036</v>
      </c>
      <c r="P3362" t="s">
        <v>50</v>
      </c>
      <c r="U3362" s="1">
        <v>44357</v>
      </c>
      <c r="V3362" s="1">
        <v>44357</v>
      </c>
      <c r="AC3362" t="s">
        <v>53</v>
      </c>
      <c r="AD3362">
        <v>2969579793</v>
      </c>
      <c r="AE3362" s="1">
        <v>41172.685416666667</v>
      </c>
      <c r="AG3362" t="s">
        <v>21692</v>
      </c>
      <c r="AH3362" t="s">
        <v>51</v>
      </c>
      <c r="AJ3362" t="s">
        <v>53</v>
      </c>
      <c r="AO3362" t="s">
        <v>8142</v>
      </c>
    </row>
    <row r="3363" spans="1:43" x14ac:dyDescent="0.35">
      <c r="A3363" t="s">
        <v>21693</v>
      </c>
      <c r="B3363" t="s">
        <v>13523</v>
      </c>
      <c r="C3363" t="s">
        <v>21694</v>
      </c>
      <c r="F3363">
        <v>15057097217</v>
      </c>
      <c r="H3363" t="s">
        <v>21695</v>
      </c>
      <c r="J3363" t="s">
        <v>4194</v>
      </c>
      <c r="K3363" t="s">
        <v>5487</v>
      </c>
      <c r="M3363" t="s">
        <v>4629</v>
      </c>
      <c r="N3363" t="s">
        <v>1515</v>
      </c>
      <c r="O3363">
        <v>85034</v>
      </c>
      <c r="P3363" t="s">
        <v>50</v>
      </c>
      <c r="U3363" s="1">
        <v>44357</v>
      </c>
      <c r="V3363" s="1">
        <v>44357</v>
      </c>
      <c r="W3363" s="1">
        <v>44357.366666666669</v>
      </c>
      <c r="X3363" s="1">
        <v>44357.366666666669</v>
      </c>
      <c r="AC3363" t="s">
        <v>51</v>
      </c>
      <c r="AD3363">
        <v>2969542473</v>
      </c>
      <c r="AE3363" s="1">
        <v>39974.713888888888</v>
      </c>
      <c r="AF3363" t="s">
        <v>4197</v>
      </c>
      <c r="AG3363" t="s">
        <v>21696</v>
      </c>
      <c r="AH3363" t="s">
        <v>51</v>
      </c>
      <c r="AJ3363" t="s">
        <v>53</v>
      </c>
      <c r="AL3363" t="s">
        <v>78</v>
      </c>
      <c r="AO3363" t="s">
        <v>5443</v>
      </c>
      <c r="AP3363" s="1">
        <v>45471.484027777777</v>
      </c>
      <c r="AQ3363" s="1">
        <v>45471.48541666667</v>
      </c>
    </row>
    <row r="3364" spans="1:43" x14ac:dyDescent="0.35">
      <c r="A3364" t="s">
        <v>21697</v>
      </c>
      <c r="B3364" t="s">
        <v>3834</v>
      </c>
      <c r="C3364" t="s">
        <v>21698</v>
      </c>
      <c r="F3364" t="s">
        <v>21699</v>
      </c>
      <c r="H3364" t="s">
        <v>21700</v>
      </c>
      <c r="J3364" t="s">
        <v>3846</v>
      </c>
      <c r="P3364" t="s">
        <v>50</v>
      </c>
      <c r="U3364" s="1">
        <v>44357</v>
      </c>
      <c r="V3364" s="1">
        <v>44357</v>
      </c>
      <c r="W3364" s="1">
        <v>44357.46597222222</v>
      </c>
      <c r="X3364" s="1">
        <v>44357.46597222222</v>
      </c>
      <c r="AC3364" t="s">
        <v>53</v>
      </c>
      <c r="AD3364">
        <v>1000000001</v>
      </c>
      <c r="AE3364" s="1">
        <v>39973.351388888892</v>
      </c>
      <c r="AF3364" t="s">
        <v>3377</v>
      </c>
      <c r="AG3364" t="s">
        <v>21701</v>
      </c>
      <c r="AH3364" t="s">
        <v>51</v>
      </c>
      <c r="AJ3364" t="s">
        <v>53</v>
      </c>
      <c r="AL3364" t="s">
        <v>78</v>
      </c>
      <c r="AO3364" t="s">
        <v>8142</v>
      </c>
    </row>
    <row r="3365" spans="1:43" x14ac:dyDescent="0.35">
      <c r="A3365" t="s">
        <v>21702</v>
      </c>
      <c r="B3365" t="s">
        <v>21703</v>
      </c>
      <c r="C3365" t="s">
        <v>6132</v>
      </c>
      <c r="F3365" t="s">
        <v>21704</v>
      </c>
      <c r="H3365" t="s">
        <v>21705</v>
      </c>
      <c r="I3365" t="s">
        <v>464</v>
      </c>
      <c r="J3365" t="s">
        <v>6387</v>
      </c>
      <c r="K3365" t="s">
        <v>21706</v>
      </c>
      <c r="M3365" t="s">
        <v>21707</v>
      </c>
      <c r="N3365" t="s">
        <v>21708</v>
      </c>
      <c r="O3365">
        <v>47922</v>
      </c>
      <c r="P3365" t="s">
        <v>50</v>
      </c>
      <c r="U3365" s="1">
        <v>44357</v>
      </c>
      <c r="V3365" s="1">
        <v>44357</v>
      </c>
      <c r="AC3365" t="s">
        <v>53</v>
      </c>
      <c r="AD3365">
        <v>2969484892</v>
      </c>
      <c r="AE3365" s="1">
        <v>37756</v>
      </c>
      <c r="AG3365" t="s">
        <v>21709</v>
      </c>
      <c r="AH3365" t="s">
        <v>51</v>
      </c>
      <c r="AJ3365" t="s">
        <v>53</v>
      </c>
      <c r="AO3365" t="s">
        <v>8142</v>
      </c>
    </row>
    <row r="3366" spans="1:43" x14ac:dyDescent="0.35">
      <c r="A3366" t="s">
        <v>21710</v>
      </c>
      <c r="B3366" t="s">
        <v>6989</v>
      </c>
      <c r="C3366" t="s">
        <v>5318</v>
      </c>
      <c r="F3366" t="s">
        <v>21682</v>
      </c>
      <c r="G3366" t="s">
        <v>21683</v>
      </c>
      <c r="H3366" t="s">
        <v>21711</v>
      </c>
      <c r="I3366" t="s">
        <v>101</v>
      </c>
      <c r="J3366" t="s">
        <v>10434</v>
      </c>
      <c r="K3366" t="s">
        <v>21685</v>
      </c>
      <c r="M3366" t="s">
        <v>21686</v>
      </c>
      <c r="N3366" t="s">
        <v>15700</v>
      </c>
      <c r="O3366">
        <v>30103</v>
      </c>
      <c r="P3366" t="s">
        <v>50</v>
      </c>
      <c r="U3366" s="1">
        <v>44357</v>
      </c>
      <c r="V3366" s="1">
        <v>44357</v>
      </c>
      <c r="AC3366" t="s">
        <v>53</v>
      </c>
      <c r="AD3366">
        <v>2969478809</v>
      </c>
      <c r="AE3366" s="1">
        <v>37358</v>
      </c>
      <c r="AG3366" t="s">
        <v>21712</v>
      </c>
      <c r="AH3366" t="s">
        <v>51</v>
      </c>
      <c r="AJ3366" t="s">
        <v>53</v>
      </c>
      <c r="AO3366" t="s">
        <v>8142</v>
      </c>
    </row>
    <row r="3367" spans="1:43" x14ac:dyDescent="0.35">
      <c r="A3367" t="s">
        <v>21700</v>
      </c>
      <c r="B3367" t="s">
        <v>3834</v>
      </c>
      <c r="C3367" t="s">
        <v>21698</v>
      </c>
      <c r="F3367" t="s">
        <v>21699</v>
      </c>
      <c r="H3367" t="s">
        <v>21700</v>
      </c>
      <c r="J3367" t="s">
        <v>3846</v>
      </c>
      <c r="P3367" t="s">
        <v>50</v>
      </c>
      <c r="U3367" s="1">
        <v>44357</v>
      </c>
      <c r="V3367" s="1">
        <v>44357</v>
      </c>
      <c r="W3367" s="1">
        <v>44357.477777777778</v>
      </c>
      <c r="X3367" s="1">
        <v>44357.477777777778</v>
      </c>
      <c r="AC3367" t="s">
        <v>53</v>
      </c>
      <c r="AD3367">
        <v>1000000001</v>
      </c>
      <c r="AE3367" s="1">
        <v>39973.351388888892</v>
      </c>
      <c r="AF3367" t="s">
        <v>3377</v>
      </c>
      <c r="AG3367" t="s">
        <v>21713</v>
      </c>
      <c r="AH3367" t="s">
        <v>51</v>
      </c>
      <c r="AJ3367" t="s">
        <v>53</v>
      </c>
      <c r="AL3367" t="s">
        <v>78</v>
      </c>
      <c r="AO3367" t="s">
        <v>8142</v>
      </c>
    </row>
    <row r="3368" spans="1:43" x14ac:dyDescent="0.35">
      <c r="A3368" t="s">
        <v>21714</v>
      </c>
      <c r="B3368" t="s">
        <v>21715</v>
      </c>
      <c r="C3368" t="s">
        <v>4704</v>
      </c>
      <c r="F3368" t="s">
        <v>21716</v>
      </c>
      <c r="H3368" t="s">
        <v>21717</v>
      </c>
      <c r="J3368" t="s">
        <v>491</v>
      </c>
      <c r="P3368" t="s">
        <v>50</v>
      </c>
      <c r="U3368" s="1">
        <v>44357</v>
      </c>
      <c r="V3368" s="1">
        <v>44357</v>
      </c>
      <c r="AC3368" t="s">
        <v>53</v>
      </c>
      <c r="AD3368">
        <v>2969472760</v>
      </c>
      <c r="AE3368" s="1">
        <v>36916.71597222222</v>
      </c>
      <c r="AG3368" t="s">
        <v>21718</v>
      </c>
      <c r="AH3368" t="s">
        <v>51</v>
      </c>
      <c r="AJ3368" t="s">
        <v>53</v>
      </c>
      <c r="AO3368" t="s">
        <v>8142</v>
      </c>
    </row>
    <row r="3369" spans="1:43" x14ac:dyDescent="0.35">
      <c r="A3369" t="s">
        <v>21719</v>
      </c>
      <c r="B3369" t="s">
        <v>21720</v>
      </c>
      <c r="C3369" t="s">
        <v>21721</v>
      </c>
      <c r="F3369">
        <f>1765-826-1829</f>
        <v>-890</v>
      </c>
      <c r="H3369" t="s">
        <v>21719</v>
      </c>
      <c r="J3369" t="s">
        <v>1910</v>
      </c>
      <c r="N3369" t="s">
        <v>21722</v>
      </c>
      <c r="O3369">
        <v>50025</v>
      </c>
      <c r="P3369" t="s">
        <v>50</v>
      </c>
      <c r="U3369" s="1">
        <v>44358</v>
      </c>
      <c r="V3369" s="1">
        <v>44358</v>
      </c>
      <c r="AC3369" t="s">
        <v>53</v>
      </c>
      <c r="AD3369">
        <v>2969735272</v>
      </c>
      <c r="AE3369" s="1">
        <v>42845.40902777778</v>
      </c>
      <c r="AG3369" t="s">
        <v>21723</v>
      </c>
      <c r="AH3369" t="s">
        <v>51</v>
      </c>
      <c r="AJ3369" t="s">
        <v>53</v>
      </c>
      <c r="AO3369" t="s">
        <v>8142</v>
      </c>
    </row>
    <row r="3370" spans="1:43" x14ac:dyDescent="0.35">
      <c r="A3370" t="s">
        <v>21724</v>
      </c>
      <c r="B3370" t="s">
        <v>21725</v>
      </c>
      <c r="C3370" t="s">
        <v>1052</v>
      </c>
      <c r="F3370">
        <v>2815465388</v>
      </c>
      <c r="H3370" t="s">
        <v>21724</v>
      </c>
      <c r="J3370" t="s">
        <v>21726</v>
      </c>
      <c r="K3370" t="s">
        <v>21727</v>
      </c>
      <c r="M3370" t="s">
        <v>21728</v>
      </c>
      <c r="N3370" t="s">
        <v>798</v>
      </c>
      <c r="O3370" t="s">
        <v>21729</v>
      </c>
      <c r="P3370" t="s">
        <v>50</v>
      </c>
      <c r="U3370" s="1">
        <v>44358</v>
      </c>
      <c r="V3370" s="1">
        <v>44358</v>
      </c>
      <c r="W3370" s="1">
        <v>44358.384722222225</v>
      </c>
      <c r="X3370" s="1">
        <v>44358.384722222225</v>
      </c>
      <c r="AC3370" t="s">
        <v>53</v>
      </c>
      <c r="AD3370">
        <v>1000000001</v>
      </c>
      <c r="AE3370" s="1">
        <v>39973.351388888892</v>
      </c>
      <c r="AF3370" t="s">
        <v>3377</v>
      </c>
      <c r="AG3370" t="s">
        <v>21730</v>
      </c>
      <c r="AH3370" t="s">
        <v>51</v>
      </c>
      <c r="AJ3370" t="s">
        <v>53</v>
      </c>
      <c r="AL3370" t="s">
        <v>78</v>
      </c>
      <c r="AO3370" t="s">
        <v>5443</v>
      </c>
      <c r="AP3370" s="1">
        <v>44364.697916666664</v>
      </c>
      <c r="AQ3370" s="1">
        <v>44364.70416666667</v>
      </c>
    </row>
    <row r="3371" spans="1:43" x14ac:dyDescent="0.35">
      <c r="A3371" t="s">
        <v>21731</v>
      </c>
      <c r="B3371" t="s">
        <v>21732</v>
      </c>
      <c r="C3371" t="s">
        <v>961</v>
      </c>
      <c r="F3371">
        <f>1970-261-2204</f>
        <v>-495</v>
      </c>
      <c r="H3371" t="s">
        <v>21731</v>
      </c>
      <c r="N3371" t="s">
        <v>287</v>
      </c>
      <c r="O3371">
        <v>81505</v>
      </c>
      <c r="P3371" t="s">
        <v>50</v>
      </c>
      <c r="U3371" s="1">
        <v>44358</v>
      </c>
      <c r="V3371" s="1">
        <v>44358</v>
      </c>
      <c r="W3371" s="1">
        <v>44358.727777777778</v>
      </c>
      <c r="X3371" s="1">
        <v>44358.727777777778</v>
      </c>
      <c r="AC3371" t="s">
        <v>53</v>
      </c>
      <c r="AD3371">
        <v>9999999999</v>
      </c>
      <c r="AE3371" s="1">
        <v>45196</v>
      </c>
      <c r="AG3371" t="s">
        <v>21733</v>
      </c>
      <c r="AH3371" t="s">
        <v>51</v>
      </c>
      <c r="AJ3371" t="s">
        <v>53</v>
      </c>
      <c r="AO3371" t="s">
        <v>8142</v>
      </c>
    </row>
    <row r="3372" spans="1:43" x14ac:dyDescent="0.35">
      <c r="A3372" t="s">
        <v>21734</v>
      </c>
      <c r="B3372" t="s">
        <v>21735</v>
      </c>
      <c r="C3372" t="s">
        <v>759</v>
      </c>
      <c r="F3372" t="s">
        <v>21736</v>
      </c>
      <c r="H3372" t="s">
        <v>21737</v>
      </c>
      <c r="J3372" t="s">
        <v>5844</v>
      </c>
      <c r="K3372" t="s">
        <v>5845</v>
      </c>
      <c r="M3372" t="s">
        <v>1540</v>
      </c>
      <c r="N3372" t="s">
        <v>65</v>
      </c>
      <c r="O3372" t="s">
        <v>21738</v>
      </c>
      <c r="P3372" t="s">
        <v>50</v>
      </c>
      <c r="U3372" s="1">
        <v>44358</v>
      </c>
      <c r="V3372" s="1">
        <v>44358</v>
      </c>
      <c r="W3372" s="1">
        <v>44358.345833333333</v>
      </c>
      <c r="X3372" s="1">
        <v>44358.345833333333</v>
      </c>
      <c r="AC3372" t="s">
        <v>53</v>
      </c>
      <c r="AD3372">
        <v>2969475403</v>
      </c>
      <c r="AE3372" s="1">
        <v>37166.661111111112</v>
      </c>
      <c r="AF3372" t="s">
        <v>5846</v>
      </c>
      <c r="AG3372" t="s">
        <v>21739</v>
      </c>
      <c r="AH3372" t="s">
        <v>51</v>
      </c>
      <c r="AJ3372" t="s">
        <v>53</v>
      </c>
      <c r="AL3372" t="s">
        <v>78</v>
      </c>
      <c r="AO3372" t="s">
        <v>5443</v>
      </c>
      <c r="AP3372" s="1">
        <v>45064.591666666667</v>
      </c>
    </row>
    <row r="3373" spans="1:43" x14ac:dyDescent="0.35">
      <c r="A3373" t="s">
        <v>21740</v>
      </c>
      <c r="B3373" t="s">
        <v>21741</v>
      </c>
      <c r="C3373" t="s">
        <v>21742</v>
      </c>
      <c r="F3373">
        <f>1575-492-14</f>
        <v>1069</v>
      </c>
      <c r="H3373" t="s">
        <v>21743</v>
      </c>
      <c r="J3373" t="s">
        <v>155</v>
      </c>
      <c r="N3373" t="s">
        <v>253</v>
      </c>
      <c r="O3373">
        <v>88240</v>
      </c>
      <c r="P3373" t="s">
        <v>50</v>
      </c>
      <c r="U3373" s="1">
        <v>44359</v>
      </c>
      <c r="V3373" s="1">
        <v>44359</v>
      </c>
      <c r="W3373" s="1">
        <v>44359.48333333333</v>
      </c>
      <c r="X3373" s="1">
        <v>44359.48333333333</v>
      </c>
      <c r="AC3373" t="s">
        <v>53</v>
      </c>
      <c r="AD3373">
        <v>1000000001</v>
      </c>
      <c r="AE3373" s="1">
        <v>39973.351388888892</v>
      </c>
      <c r="AF3373" t="s">
        <v>3377</v>
      </c>
      <c r="AG3373" t="s">
        <v>21744</v>
      </c>
      <c r="AH3373" t="s">
        <v>51</v>
      </c>
      <c r="AJ3373" t="s">
        <v>53</v>
      </c>
      <c r="AL3373" t="s">
        <v>78</v>
      </c>
      <c r="AO3373" t="s">
        <v>8142</v>
      </c>
      <c r="AP3373" s="1">
        <v>44755.48541666667</v>
      </c>
    </row>
    <row r="3374" spans="1:43" x14ac:dyDescent="0.35">
      <c r="A3374" t="s">
        <v>21745</v>
      </c>
      <c r="B3374" t="s">
        <v>21746</v>
      </c>
      <c r="C3374" t="s">
        <v>14377</v>
      </c>
      <c r="F3374">
        <f>1303-500-2059</f>
        <v>-1256</v>
      </c>
      <c r="H3374" t="s">
        <v>21747</v>
      </c>
      <c r="J3374" t="s">
        <v>21748</v>
      </c>
      <c r="N3374" t="s">
        <v>287</v>
      </c>
      <c r="O3374">
        <v>80106</v>
      </c>
      <c r="P3374" t="s">
        <v>50</v>
      </c>
      <c r="U3374" s="1">
        <v>44359</v>
      </c>
      <c r="V3374" s="1">
        <v>44359</v>
      </c>
      <c r="W3374" s="1">
        <v>44359.442361111112</v>
      </c>
      <c r="X3374" s="1">
        <v>44359.442361111112</v>
      </c>
      <c r="AC3374" t="s">
        <v>53</v>
      </c>
      <c r="AD3374">
        <v>2970073330</v>
      </c>
      <c r="AE3374" s="1">
        <v>44357.434027777781</v>
      </c>
      <c r="AF3374" t="s">
        <v>21749</v>
      </c>
      <c r="AG3374" t="s">
        <v>21750</v>
      </c>
      <c r="AH3374" t="s">
        <v>51</v>
      </c>
      <c r="AJ3374" t="s">
        <v>53</v>
      </c>
      <c r="AL3374" t="s">
        <v>78</v>
      </c>
      <c r="AO3374" t="s">
        <v>8142</v>
      </c>
    </row>
    <row r="3375" spans="1:43" x14ac:dyDescent="0.35">
      <c r="A3375" t="s">
        <v>21751</v>
      </c>
      <c r="B3375" t="s">
        <v>21752</v>
      </c>
      <c r="C3375" t="s">
        <v>21753</v>
      </c>
      <c r="F3375">
        <v>1160582003</v>
      </c>
      <c r="H3375" t="s">
        <v>21751</v>
      </c>
      <c r="J3375" t="s">
        <v>3846</v>
      </c>
      <c r="P3375" t="s">
        <v>11468</v>
      </c>
      <c r="U3375" s="1">
        <v>44360</v>
      </c>
      <c r="V3375" s="1">
        <v>44360</v>
      </c>
      <c r="W3375" s="1">
        <v>44360.552777777775</v>
      </c>
      <c r="X3375" s="1">
        <v>44360.552777777775</v>
      </c>
      <c r="AC3375" t="s">
        <v>53</v>
      </c>
      <c r="AD3375">
        <v>1000000001</v>
      </c>
      <c r="AE3375" s="1">
        <v>39973.351388888892</v>
      </c>
      <c r="AF3375" t="s">
        <v>3377</v>
      </c>
      <c r="AG3375" t="s">
        <v>21754</v>
      </c>
      <c r="AH3375" t="s">
        <v>51</v>
      </c>
      <c r="AJ3375" t="s">
        <v>53</v>
      </c>
      <c r="AL3375" t="s">
        <v>78</v>
      </c>
      <c r="AO3375" t="s">
        <v>8142</v>
      </c>
    </row>
    <row r="3376" spans="1:43" x14ac:dyDescent="0.35">
      <c r="A3376" t="s">
        <v>21755</v>
      </c>
      <c r="B3376" t="s">
        <v>21756</v>
      </c>
      <c r="C3376" t="s">
        <v>21757</v>
      </c>
      <c r="F3376" t="s">
        <v>21758</v>
      </c>
      <c r="H3376" t="s">
        <v>21759</v>
      </c>
      <c r="J3376" t="s">
        <v>7142</v>
      </c>
      <c r="K3376" t="s">
        <v>21760</v>
      </c>
      <c r="M3376" t="s">
        <v>6790</v>
      </c>
      <c r="N3376" t="s">
        <v>798</v>
      </c>
      <c r="O3376">
        <v>77356</v>
      </c>
      <c r="P3376" t="s">
        <v>50</v>
      </c>
      <c r="U3376" s="1">
        <v>44361</v>
      </c>
      <c r="V3376" s="1">
        <v>44361</v>
      </c>
      <c r="W3376" s="1">
        <v>44361.39166666667</v>
      </c>
      <c r="X3376" s="1">
        <v>44361.39166666667</v>
      </c>
      <c r="AC3376" t="s">
        <v>53</v>
      </c>
      <c r="AD3376">
        <v>2969584761</v>
      </c>
      <c r="AE3376" s="1">
        <v>41288.714583333334</v>
      </c>
      <c r="AF3376" t="s">
        <v>7145</v>
      </c>
      <c r="AG3376" t="s">
        <v>21761</v>
      </c>
      <c r="AH3376" t="s">
        <v>51</v>
      </c>
      <c r="AJ3376" t="s">
        <v>53</v>
      </c>
      <c r="AL3376" t="s">
        <v>78</v>
      </c>
      <c r="AO3376" t="s">
        <v>5443</v>
      </c>
      <c r="AP3376" s="1">
        <v>45149.484722222223</v>
      </c>
      <c r="AQ3376" s="1">
        <v>45148.51458333333</v>
      </c>
    </row>
    <row r="3377" spans="1:43" x14ac:dyDescent="0.35">
      <c r="A3377" t="s">
        <v>21762</v>
      </c>
      <c r="B3377" t="s">
        <v>21763</v>
      </c>
      <c r="C3377" t="s">
        <v>16439</v>
      </c>
      <c r="F3377" t="s">
        <v>21764</v>
      </c>
      <c r="H3377" t="s">
        <v>21762</v>
      </c>
      <c r="J3377" t="s">
        <v>21765</v>
      </c>
      <c r="P3377" t="s">
        <v>50</v>
      </c>
      <c r="U3377" s="1">
        <v>44361</v>
      </c>
      <c r="V3377" s="1">
        <v>44361</v>
      </c>
      <c r="W3377" s="1">
        <v>44361.810416666667</v>
      </c>
      <c r="X3377" s="1">
        <v>44361.810416666667</v>
      </c>
      <c r="AC3377" t="s">
        <v>53</v>
      </c>
      <c r="AD3377">
        <v>2969642798</v>
      </c>
      <c r="AE3377" s="1">
        <v>41852.61041666667</v>
      </c>
      <c r="AF3377" t="s">
        <v>21766</v>
      </c>
      <c r="AG3377" t="s">
        <v>21767</v>
      </c>
      <c r="AH3377" t="s">
        <v>51</v>
      </c>
      <c r="AJ3377" t="s">
        <v>53</v>
      </c>
      <c r="AL3377" t="s">
        <v>78</v>
      </c>
      <c r="AO3377" t="s">
        <v>8142</v>
      </c>
    </row>
    <row r="3378" spans="1:43" x14ac:dyDescent="0.35">
      <c r="A3378" t="s">
        <v>21768</v>
      </c>
      <c r="B3378" t="s">
        <v>3167</v>
      </c>
      <c r="C3378" t="s">
        <v>21769</v>
      </c>
      <c r="F3378" t="s">
        <v>21770</v>
      </c>
      <c r="H3378" t="s">
        <v>21768</v>
      </c>
      <c r="J3378" t="s">
        <v>10434</v>
      </c>
      <c r="P3378" t="s">
        <v>50</v>
      </c>
      <c r="U3378" s="1">
        <v>44361</v>
      </c>
      <c r="V3378" s="1">
        <v>44361</v>
      </c>
      <c r="AC3378" t="s">
        <v>53</v>
      </c>
      <c r="AD3378">
        <v>2969478809</v>
      </c>
      <c r="AE3378" s="1">
        <v>37358</v>
      </c>
      <c r="AG3378" t="s">
        <v>21771</v>
      </c>
      <c r="AH3378" t="s">
        <v>51</v>
      </c>
      <c r="AJ3378" t="s">
        <v>53</v>
      </c>
      <c r="AO3378" t="s">
        <v>8142</v>
      </c>
    </row>
    <row r="3379" spans="1:43" x14ac:dyDescent="0.35">
      <c r="A3379" t="s">
        <v>21772</v>
      </c>
      <c r="B3379" t="s">
        <v>80</v>
      </c>
      <c r="C3379" t="s">
        <v>21773</v>
      </c>
      <c r="D3379" t="s">
        <v>7048</v>
      </c>
      <c r="F3379" t="s">
        <v>20833</v>
      </c>
      <c r="H3379" t="s">
        <v>21774</v>
      </c>
      <c r="I3379" t="s">
        <v>179</v>
      </c>
      <c r="J3379" t="s">
        <v>20835</v>
      </c>
      <c r="K3379" t="s">
        <v>21775</v>
      </c>
      <c r="M3379" t="s">
        <v>4713</v>
      </c>
      <c r="N3379" t="s">
        <v>65</v>
      </c>
      <c r="O3379" t="s">
        <v>21776</v>
      </c>
      <c r="P3379" t="s">
        <v>50</v>
      </c>
      <c r="U3379" s="1">
        <v>44361</v>
      </c>
      <c r="V3379" s="1">
        <v>44361</v>
      </c>
      <c r="W3379" s="1">
        <v>44361.593055555553</v>
      </c>
      <c r="X3379" s="1">
        <v>44361.593055555553</v>
      </c>
      <c r="AC3379" t="s">
        <v>53</v>
      </c>
      <c r="AD3379">
        <v>2970064512</v>
      </c>
      <c r="AE3379" s="1">
        <v>44322.52847222222</v>
      </c>
      <c r="AF3379" t="s">
        <v>20838</v>
      </c>
      <c r="AG3379" t="s">
        <v>21777</v>
      </c>
      <c r="AH3379" t="s">
        <v>51</v>
      </c>
      <c r="AJ3379" t="s">
        <v>53</v>
      </c>
      <c r="AL3379" t="s">
        <v>78</v>
      </c>
      <c r="AO3379" t="s">
        <v>5443</v>
      </c>
      <c r="AP3379" s="1">
        <v>44712.70416666667</v>
      </c>
    </row>
    <row r="3380" spans="1:43" x14ac:dyDescent="0.35">
      <c r="A3380" t="s">
        <v>21778</v>
      </c>
      <c r="B3380" t="s">
        <v>21779</v>
      </c>
      <c r="C3380" t="s">
        <v>9358</v>
      </c>
      <c r="D3380" t="s">
        <v>240</v>
      </c>
      <c r="F3380" t="s">
        <v>21780</v>
      </c>
      <c r="H3380" t="s">
        <v>21781</v>
      </c>
      <c r="J3380" t="s">
        <v>407</v>
      </c>
      <c r="P3380" t="s">
        <v>50</v>
      </c>
      <c r="U3380" s="1">
        <v>44361</v>
      </c>
      <c r="V3380" s="1">
        <v>44361</v>
      </c>
      <c r="W3380" s="1">
        <v>44361.55972222222</v>
      </c>
      <c r="X3380" s="1">
        <v>44361.55972222222</v>
      </c>
      <c r="AC3380" t="s">
        <v>53</v>
      </c>
      <c r="AD3380">
        <v>2969475309</v>
      </c>
      <c r="AE3380" s="1">
        <v>37159</v>
      </c>
      <c r="AF3380" t="s">
        <v>1154</v>
      </c>
      <c r="AG3380" t="s">
        <v>21782</v>
      </c>
      <c r="AH3380" t="s">
        <v>51</v>
      </c>
      <c r="AJ3380" t="s">
        <v>53</v>
      </c>
      <c r="AL3380" t="s">
        <v>68</v>
      </c>
      <c r="AO3380" t="s">
        <v>5443</v>
      </c>
      <c r="AP3380" s="1">
        <v>44950.622916666667</v>
      </c>
    </row>
    <row r="3381" spans="1:43" x14ac:dyDescent="0.35">
      <c r="A3381" t="s">
        <v>21783</v>
      </c>
      <c r="B3381" t="s">
        <v>21784</v>
      </c>
      <c r="C3381" t="s">
        <v>16664</v>
      </c>
      <c r="F3381">
        <v>5054194831</v>
      </c>
      <c r="H3381" t="s">
        <v>21783</v>
      </c>
      <c r="J3381" t="s">
        <v>21785</v>
      </c>
      <c r="K3381" t="s">
        <v>21786</v>
      </c>
      <c r="M3381" t="s">
        <v>5451</v>
      </c>
      <c r="N3381" t="s">
        <v>253</v>
      </c>
      <c r="O3381">
        <v>87410</v>
      </c>
      <c r="P3381" t="s">
        <v>50</v>
      </c>
      <c r="U3381" s="1">
        <v>44361</v>
      </c>
      <c r="V3381" s="1">
        <v>44361</v>
      </c>
      <c r="W3381" s="1">
        <v>44361.488888888889</v>
      </c>
      <c r="X3381" s="1">
        <v>44361.488888888889</v>
      </c>
      <c r="AC3381" t="s">
        <v>53</v>
      </c>
      <c r="AD3381">
        <v>2972125011</v>
      </c>
      <c r="AE3381" s="1">
        <v>44811.427083333336</v>
      </c>
      <c r="AF3381" t="s">
        <v>21787</v>
      </c>
      <c r="AG3381" t="s">
        <v>21788</v>
      </c>
      <c r="AH3381" t="s">
        <v>51</v>
      </c>
      <c r="AJ3381" t="s">
        <v>53</v>
      </c>
      <c r="AL3381" t="s">
        <v>68</v>
      </c>
      <c r="AO3381" t="s">
        <v>5443</v>
      </c>
      <c r="AP3381" s="1">
        <v>45131.378472222219</v>
      </c>
      <c r="AQ3381" s="1">
        <v>44671.830555555556</v>
      </c>
    </row>
    <row r="3382" spans="1:43" x14ac:dyDescent="0.35">
      <c r="A3382" t="s">
        <v>21789</v>
      </c>
      <c r="B3382" t="s">
        <v>7642</v>
      </c>
      <c r="C3382" t="s">
        <v>21790</v>
      </c>
      <c r="F3382" t="s">
        <v>21791</v>
      </c>
      <c r="H3382" t="s">
        <v>19450</v>
      </c>
      <c r="I3382" t="s">
        <v>101</v>
      </c>
      <c r="J3382" t="s">
        <v>17402</v>
      </c>
      <c r="K3382" t="s">
        <v>21792</v>
      </c>
      <c r="M3382" t="s">
        <v>3376</v>
      </c>
      <c r="N3382" t="s">
        <v>65</v>
      </c>
      <c r="O3382">
        <v>80621</v>
      </c>
      <c r="P3382" t="s">
        <v>50</v>
      </c>
      <c r="U3382" s="1">
        <v>44361.703472222223</v>
      </c>
      <c r="V3382" s="1">
        <v>44361.703472222223</v>
      </c>
      <c r="W3382" s="1">
        <v>44370.652777777781</v>
      </c>
      <c r="X3382" s="1">
        <v>44370.652777777781</v>
      </c>
      <c r="AC3382" t="s">
        <v>51</v>
      </c>
      <c r="AD3382">
        <v>2969711577</v>
      </c>
      <c r="AE3382" s="1">
        <v>42650.584027777775</v>
      </c>
      <c r="AF3382" t="s">
        <v>19454</v>
      </c>
      <c r="AG3382" t="s">
        <v>21793</v>
      </c>
      <c r="AH3382" t="s">
        <v>53</v>
      </c>
      <c r="AJ3382" t="s">
        <v>53</v>
      </c>
      <c r="AK3382" t="s">
        <v>13606</v>
      </c>
      <c r="AL3382" t="s">
        <v>78</v>
      </c>
      <c r="AO3382" t="s">
        <v>54</v>
      </c>
      <c r="AP3382" s="1">
        <v>44998.838194444441</v>
      </c>
      <c r="AQ3382" s="1">
        <v>44998.838888888888</v>
      </c>
    </row>
    <row r="3383" spans="1:43" x14ac:dyDescent="0.35">
      <c r="A3383" t="s">
        <v>21794</v>
      </c>
      <c r="B3383" t="s">
        <v>21795</v>
      </c>
      <c r="C3383" t="s">
        <v>21796</v>
      </c>
      <c r="F3383" t="s">
        <v>21797</v>
      </c>
      <c r="G3383">
        <v>7202198722</v>
      </c>
      <c r="H3383" t="s">
        <v>21798</v>
      </c>
      <c r="I3383" t="s">
        <v>179</v>
      </c>
      <c r="J3383" t="s">
        <v>21799</v>
      </c>
      <c r="K3383" t="s">
        <v>21800</v>
      </c>
      <c r="M3383" t="s">
        <v>21801</v>
      </c>
      <c r="N3383" t="s">
        <v>1593</v>
      </c>
      <c r="O3383">
        <v>80109</v>
      </c>
      <c r="P3383" t="s">
        <v>50</v>
      </c>
      <c r="U3383" s="1">
        <v>44361.767361111109</v>
      </c>
      <c r="V3383" s="1">
        <v>44361.767361111109</v>
      </c>
      <c r="W3383" s="1">
        <v>44364.666666666664</v>
      </c>
      <c r="X3383" s="1">
        <v>45351.527083333334</v>
      </c>
      <c r="AC3383" t="s">
        <v>53</v>
      </c>
      <c r="AD3383">
        <v>2969960734</v>
      </c>
      <c r="AE3383" s="1">
        <v>43921.42291666667</v>
      </c>
      <c r="AF3383" t="s">
        <v>14409</v>
      </c>
      <c r="AG3383" t="s">
        <v>21802</v>
      </c>
      <c r="AH3383" t="s">
        <v>53</v>
      </c>
      <c r="AJ3383" t="s">
        <v>53</v>
      </c>
      <c r="AK3383" t="s">
        <v>7790</v>
      </c>
      <c r="AL3383" t="s">
        <v>68</v>
      </c>
      <c r="AO3383" t="s">
        <v>54</v>
      </c>
      <c r="AP3383" s="1">
        <v>45476.527777777781</v>
      </c>
      <c r="AQ3383" s="1">
        <v>45476.530555555553</v>
      </c>
    </row>
    <row r="3384" spans="1:43" x14ac:dyDescent="0.35">
      <c r="A3384" t="s">
        <v>21803</v>
      </c>
      <c r="B3384" t="s">
        <v>21804</v>
      </c>
      <c r="C3384" t="s">
        <v>10684</v>
      </c>
      <c r="F3384" t="s">
        <v>21805</v>
      </c>
      <c r="H3384" t="s">
        <v>21567</v>
      </c>
      <c r="K3384" t="s">
        <v>21806</v>
      </c>
      <c r="M3384" t="s">
        <v>3053</v>
      </c>
      <c r="N3384" t="s">
        <v>798</v>
      </c>
      <c r="O3384">
        <v>77062</v>
      </c>
      <c r="P3384" t="s">
        <v>50</v>
      </c>
      <c r="U3384" s="1">
        <v>44362</v>
      </c>
      <c r="V3384" s="1">
        <v>44362</v>
      </c>
      <c r="W3384" s="1">
        <v>44362.587500000001</v>
      </c>
      <c r="X3384" s="1">
        <v>44362.587500000001</v>
      </c>
      <c r="AC3384" t="s">
        <v>53</v>
      </c>
      <c r="AD3384">
        <v>9999999999</v>
      </c>
      <c r="AE3384" s="1">
        <v>45196</v>
      </c>
      <c r="AG3384" t="s">
        <v>21807</v>
      </c>
      <c r="AH3384" t="s">
        <v>51</v>
      </c>
      <c r="AJ3384" t="s">
        <v>53</v>
      </c>
      <c r="AL3384" t="s">
        <v>78</v>
      </c>
      <c r="AO3384" t="s">
        <v>5443</v>
      </c>
      <c r="AP3384" s="1">
        <v>45183.701388888891</v>
      </c>
      <c r="AQ3384" s="1">
        <v>44847.395833333336</v>
      </c>
    </row>
    <row r="3385" spans="1:43" x14ac:dyDescent="0.35">
      <c r="A3385" t="s">
        <v>21808</v>
      </c>
      <c r="B3385" t="s">
        <v>4903</v>
      </c>
      <c r="C3385" t="s">
        <v>3813</v>
      </c>
      <c r="F3385" t="s">
        <v>21809</v>
      </c>
      <c r="H3385" t="s">
        <v>21810</v>
      </c>
      <c r="J3385" t="s">
        <v>21811</v>
      </c>
      <c r="P3385" t="s">
        <v>19709</v>
      </c>
      <c r="U3385" s="1">
        <v>44362</v>
      </c>
      <c r="V3385" s="1">
        <v>44362</v>
      </c>
      <c r="AC3385" t="s">
        <v>53</v>
      </c>
      <c r="AD3385">
        <v>2969823183</v>
      </c>
      <c r="AE3385" s="1">
        <v>43312.453472222223</v>
      </c>
      <c r="AG3385" t="s">
        <v>21812</v>
      </c>
      <c r="AH3385" t="s">
        <v>51</v>
      </c>
      <c r="AJ3385" t="s">
        <v>53</v>
      </c>
      <c r="AO3385" t="s">
        <v>8142</v>
      </c>
    </row>
    <row r="3386" spans="1:43" x14ac:dyDescent="0.35">
      <c r="A3386" t="s">
        <v>21813</v>
      </c>
      <c r="B3386" t="s">
        <v>21814</v>
      </c>
      <c r="C3386" t="s">
        <v>6419</v>
      </c>
      <c r="D3386" t="s">
        <v>309</v>
      </c>
      <c r="F3386">
        <v>52661507</v>
      </c>
      <c r="G3386" s="2" t="s">
        <v>21815</v>
      </c>
      <c r="H3386" t="s">
        <v>21816</v>
      </c>
      <c r="I3386" t="s">
        <v>169</v>
      </c>
      <c r="J3386" t="s">
        <v>21817</v>
      </c>
      <c r="K3386" t="s">
        <v>21818</v>
      </c>
      <c r="M3386" t="s">
        <v>21819</v>
      </c>
      <c r="N3386" t="s">
        <v>7488</v>
      </c>
      <c r="O3386">
        <v>3240</v>
      </c>
      <c r="P3386" t="s">
        <v>19709</v>
      </c>
      <c r="U3386" s="1">
        <v>44362</v>
      </c>
      <c r="V3386" s="1">
        <v>44362</v>
      </c>
      <c r="AC3386" t="s">
        <v>53</v>
      </c>
      <c r="AD3386">
        <v>2969823183</v>
      </c>
      <c r="AE3386" s="1">
        <v>43312.453472222223</v>
      </c>
      <c r="AG3386" t="s">
        <v>21820</v>
      </c>
      <c r="AH3386" t="s">
        <v>51</v>
      </c>
      <c r="AJ3386" t="s">
        <v>53</v>
      </c>
      <c r="AO3386" t="s">
        <v>8142</v>
      </c>
    </row>
    <row r="3387" spans="1:43" x14ac:dyDescent="0.35">
      <c r="A3387" t="s">
        <v>21821</v>
      </c>
      <c r="B3387" t="s">
        <v>1451</v>
      </c>
      <c r="C3387" t="s">
        <v>2016</v>
      </c>
      <c r="F3387" t="s">
        <v>21822</v>
      </c>
      <c r="H3387" t="s">
        <v>21823</v>
      </c>
      <c r="I3387" t="s">
        <v>200</v>
      </c>
      <c r="J3387" t="s">
        <v>13198</v>
      </c>
      <c r="K3387" t="s">
        <v>13199</v>
      </c>
      <c r="M3387" t="s">
        <v>5451</v>
      </c>
      <c r="N3387" t="s">
        <v>21824</v>
      </c>
      <c r="O3387">
        <v>87410</v>
      </c>
      <c r="P3387" t="s">
        <v>50</v>
      </c>
      <c r="U3387" s="1">
        <v>44362.463888888888</v>
      </c>
      <c r="V3387" s="1">
        <v>44362.463888888888</v>
      </c>
      <c r="W3387" s="1">
        <v>44370.654861111114</v>
      </c>
      <c r="X3387" s="1">
        <v>44370.654861111114</v>
      </c>
      <c r="AC3387" t="s">
        <v>53</v>
      </c>
      <c r="AD3387">
        <v>2969736512</v>
      </c>
      <c r="AE3387" s="1">
        <v>42853.522916666669</v>
      </c>
      <c r="AF3387" t="s">
        <v>13200</v>
      </c>
      <c r="AG3387" t="s">
        <v>21825</v>
      </c>
      <c r="AH3387" t="s">
        <v>53</v>
      </c>
      <c r="AJ3387" t="s">
        <v>53</v>
      </c>
      <c r="AK3387" t="s">
        <v>11130</v>
      </c>
      <c r="AL3387" t="s">
        <v>78</v>
      </c>
      <c r="AO3387" t="s">
        <v>54</v>
      </c>
    </row>
    <row r="3388" spans="1:43" x14ac:dyDescent="0.35">
      <c r="A3388" t="s">
        <v>21826</v>
      </c>
      <c r="B3388" t="s">
        <v>21827</v>
      </c>
      <c r="C3388" t="s">
        <v>17413</v>
      </c>
      <c r="F3388" t="s">
        <v>21828</v>
      </c>
      <c r="H3388" t="s">
        <v>21829</v>
      </c>
      <c r="I3388" t="s">
        <v>169</v>
      </c>
      <c r="J3388" t="s">
        <v>5844</v>
      </c>
      <c r="K3388" t="s">
        <v>20888</v>
      </c>
      <c r="M3388" t="s">
        <v>7031</v>
      </c>
      <c r="N3388" t="s">
        <v>287</v>
      </c>
      <c r="O3388">
        <v>80813</v>
      </c>
      <c r="P3388" t="s">
        <v>50</v>
      </c>
      <c r="U3388" s="1">
        <v>44362.590277777781</v>
      </c>
      <c r="V3388" s="1">
        <v>44362.590277777781</v>
      </c>
      <c r="W3388" s="1">
        <v>44370.645833333336</v>
      </c>
      <c r="X3388" s="1">
        <v>44370.645833333336</v>
      </c>
      <c r="AC3388" t="s">
        <v>53</v>
      </c>
      <c r="AD3388">
        <v>2969475403</v>
      </c>
      <c r="AE3388" s="1">
        <v>37166.661111111112</v>
      </c>
      <c r="AF3388" t="s">
        <v>5846</v>
      </c>
      <c r="AG3388" t="s">
        <v>21830</v>
      </c>
      <c r="AH3388" t="s">
        <v>53</v>
      </c>
      <c r="AJ3388" t="s">
        <v>53</v>
      </c>
      <c r="AK3388" t="s">
        <v>2497</v>
      </c>
      <c r="AL3388" t="s">
        <v>78</v>
      </c>
      <c r="AO3388" t="s">
        <v>54</v>
      </c>
    </row>
    <row r="3389" spans="1:43" x14ac:dyDescent="0.35">
      <c r="A3389" t="s">
        <v>21831</v>
      </c>
      <c r="B3389" t="s">
        <v>21832</v>
      </c>
      <c r="C3389" t="s">
        <v>4589</v>
      </c>
      <c r="H3389" t="s">
        <v>21833</v>
      </c>
      <c r="J3389" t="s">
        <v>407</v>
      </c>
      <c r="P3389" t="s">
        <v>50</v>
      </c>
      <c r="U3389" s="1">
        <v>44363</v>
      </c>
      <c r="V3389" s="1">
        <v>44363</v>
      </c>
      <c r="W3389" s="1">
        <v>44363.450694444444</v>
      </c>
      <c r="X3389" s="1">
        <v>44363.450694444444</v>
      </c>
      <c r="AC3389" t="s">
        <v>53</v>
      </c>
      <c r="AD3389">
        <v>2969475309</v>
      </c>
      <c r="AE3389" s="1">
        <v>37159</v>
      </c>
      <c r="AF3389" t="s">
        <v>408</v>
      </c>
      <c r="AG3389" t="s">
        <v>21834</v>
      </c>
      <c r="AH3389" t="s">
        <v>51</v>
      </c>
      <c r="AJ3389" t="s">
        <v>53</v>
      </c>
      <c r="AL3389" t="s">
        <v>78</v>
      </c>
      <c r="AO3389" t="s">
        <v>5443</v>
      </c>
      <c r="AP3389" s="1">
        <v>44442.402083333334</v>
      </c>
    </row>
    <row r="3390" spans="1:43" x14ac:dyDescent="0.35">
      <c r="A3390" t="s">
        <v>21835</v>
      </c>
      <c r="B3390" t="s">
        <v>21836</v>
      </c>
      <c r="C3390" t="s">
        <v>21837</v>
      </c>
      <c r="F3390" t="s">
        <v>21838</v>
      </c>
      <c r="H3390" t="s">
        <v>21839</v>
      </c>
      <c r="J3390" t="s">
        <v>8642</v>
      </c>
      <c r="K3390" t="s">
        <v>20083</v>
      </c>
      <c r="M3390" t="s">
        <v>16707</v>
      </c>
      <c r="N3390" t="s">
        <v>798</v>
      </c>
      <c r="O3390">
        <v>78660</v>
      </c>
      <c r="P3390" t="s">
        <v>50</v>
      </c>
      <c r="U3390" s="1">
        <v>44363</v>
      </c>
      <c r="V3390" s="1">
        <v>44363</v>
      </c>
      <c r="AC3390" t="s">
        <v>53</v>
      </c>
      <c r="AD3390">
        <v>2969482903</v>
      </c>
      <c r="AE3390" s="1">
        <v>37609</v>
      </c>
      <c r="AG3390" t="s">
        <v>21840</v>
      </c>
      <c r="AH3390" t="s">
        <v>51</v>
      </c>
      <c r="AJ3390" t="s">
        <v>53</v>
      </c>
      <c r="AO3390" t="s">
        <v>5443</v>
      </c>
    </row>
    <row r="3391" spans="1:43" x14ac:dyDescent="0.35">
      <c r="A3391" t="s">
        <v>21841</v>
      </c>
      <c r="B3391" t="s">
        <v>9023</v>
      </c>
      <c r="C3391" t="s">
        <v>2615</v>
      </c>
      <c r="F3391" t="s">
        <v>21842</v>
      </c>
      <c r="H3391" t="s">
        <v>21841</v>
      </c>
      <c r="J3391" t="s">
        <v>21843</v>
      </c>
      <c r="P3391" t="s">
        <v>50</v>
      </c>
      <c r="U3391" s="1">
        <v>44363</v>
      </c>
      <c r="V3391" s="1">
        <v>44363</v>
      </c>
      <c r="W3391" s="1">
        <v>44363.133333333331</v>
      </c>
      <c r="X3391" s="1">
        <v>44363.133333333331</v>
      </c>
      <c r="AC3391" t="s">
        <v>53</v>
      </c>
      <c r="AD3391">
        <v>1000000001</v>
      </c>
      <c r="AE3391" s="1">
        <v>39973.351388888892</v>
      </c>
      <c r="AF3391" t="s">
        <v>3377</v>
      </c>
      <c r="AG3391" t="s">
        <v>21844</v>
      </c>
      <c r="AH3391" t="s">
        <v>51</v>
      </c>
      <c r="AJ3391" t="s">
        <v>53</v>
      </c>
      <c r="AL3391" t="s">
        <v>78</v>
      </c>
      <c r="AO3391" t="s">
        <v>8142</v>
      </c>
    </row>
    <row r="3392" spans="1:43" x14ac:dyDescent="0.35">
      <c r="A3392" t="s">
        <v>21845</v>
      </c>
      <c r="B3392" t="s">
        <v>21846</v>
      </c>
      <c r="C3392" t="s">
        <v>7955</v>
      </c>
      <c r="F3392">
        <f>1517-932-8063</f>
        <v>-7478</v>
      </c>
      <c r="H3392" t="s">
        <v>21847</v>
      </c>
      <c r="I3392" t="s">
        <v>464</v>
      </c>
      <c r="J3392" t="s">
        <v>6387</v>
      </c>
      <c r="N3392" t="s">
        <v>15086</v>
      </c>
      <c r="O3392">
        <v>46809</v>
      </c>
      <c r="P3392" t="s">
        <v>50</v>
      </c>
      <c r="U3392" s="1">
        <v>44363</v>
      </c>
      <c r="V3392" s="1">
        <v>44363</v>
      </c>
      <c r="AC3392" t="s">
        <v>53</v>
      </c>
      <c r="AD3392">
        <v>2969484892</v>
      </c>
      <c r="AE3392" s="1">
        <v>37756</v>
      </c>
      <c r="AG3392" t="s">
        <v>21848</v>
      </c>
      <c r="AH3392" t="s">
        <v>51</v>
      </c>
      <c r="AJ3392" t="s">
        <v>53</v>
      </c>
      <c r="AO3392" t="s">
        <v>8142</v>
      </c>
    </row>
    <row r="3393" spans="1:43" x14ac:dyDescent="0.35">
      <c r="A3393" t="s">
        <v>21849</v>
      </c>
      <c r="B3393" t="s">
        <v>21850</v>
      </c>
      <c r="C3393" t="s">
        <v>3330</v>
      </c>
      <c r="F3393">
        <v>8603041018</v>
      </c>
      <c r="H3393" t="s">
        <v>21849</v>
      </c>
      <c r="J3393" t="s">
        <v>4867</v>
      </c>
      <c r="P3393" t="s">
        <v>50</v>
      </c>
      <c r="U3393" s="1">
        <v>44363</v>
      </c>
      <c r="V3393" s="1">
        <v>44363</v>
      </c>
      <c r="W3393" s="1">
        <v>44363.768055555556</v>
      </c>
      <c r="X3393" s="1">
        <v>44363.768055555556</v>
      </c>
      <c r="AC3393" t="s">
        <v>53</v>
      </c>
      <c r="AD3393">
        <v>1000000001</v>
      </c>
      <c r="AE3393" s="1">
        <v>39973.351388888892</v>
      </c>
      <c r="AF3393" t="s">
        <v>3377</v>
      </c>
      <c r="AG3393" t="s">
        <v>21851</v>
      </c>
      <c r="AH3393" t="s">
        <v>51</v>
      </c>
      <c r="AJ3393" t="s">
        <v>53</v>
      </c>
      <c r="AL3393" t="s">
        <v>78</v>
      </c>
      <c r="AO3393" t="s">
        <v>8142</v>
      </c>
    </row>
    <row r="3394" spans="1:43" x14ac:dyDescent="0.35">
      <c r="A3394" t="s">
        <v>21852</v>
      </c>
      <c r="B3394" t="s">
        <v>21853</v>
      </c>
      <c r="C3394" t="s">
        <v>758</v>
      </c>
      <c r="F3394" t="s">
        <v>21854</v>
      </c>
      <c r="H3394" t="s">
        <v>21852</v>
      </c>
      <c r="J3394" t="s">
        <v>5217</v>
      </c>
      <c r="K3394" t="s">
        <v>21855</v>
      </c>
      <c r="M3394" t="s">
        <v>21856</v>
      </c>
      <c r="N3394" t="s">
        <v>798</v>
      </c>
      <c r="O3394">
        <v>79706</v>
      </c>
      <c r="P3394" t="s">
        <v>50</v>
      </c>
      <c r="U3394" s="1">
        <v>44363</v>
      </c>
      <c r="V3394" s="1">
        <v>44363</v>
      </c>
      <c r="AC3394" t="s">
        <v>53</v>
      </c>
      <c r="AD3394">
        <v>2969475162</v>
      </c>
      <c r="AE3394" s="1">
        <v>37147</v>
      </c>
      <c r="AG3394" t="s">
        <v>21857</v>
      </c>
      <c r="AH3394" t="s">
        <v>51</v>
      </c>
      <c r="AJ3394" t="s">
        <v>53</v>
      </c>
      <c r="AO3394" t="s">
        <v>8142</v>
      </c>
    </row>
    <row r="3395" spans="1:43" x14ac:dyDescent="0.35">
      <c r="A3395" t="s">
        <v>21858</v>
      </c>
      <c r="B3395" t="s">
        <v>4903</v>
      </c>
      <c r="C3395" t="s">
        <v>3554</v>
      </c>
      <c r="F3395" t="s">
        <v>21859</v>
      </c>
      <c r="H3395" t="s">
        <v>21858</v>
      </c>
      <c r="J3395" t="s">
        <v>3933</v>
      </c>
      <c r="P3395" t="s">
        <v>50</v>
      </c>
      <c r="U3395" s="1">
        <v>44364</v>
      </c>
      <c r="V3395" s="1">
        <v>44364</v>
      </c>
      <c r="AC3395" t="s">
        <v>53</v>
      </c>
      <c r="AD3395">
        <v>2969551137</v>
      </c>
      <c r="AE3395" s="1">
        <v>40288.591666666667</v>
      </c>
      <c r="AG3395" t="s">
        <v>21860</v>
      </c>
      <c r="AH3395" t="s">
        <v>51</v>
      </c>
      <c r="AJ3395" t="s">
        <v>53</v>
      </c>
      <c r="AO3395" t="s">
        <v>8142</v>
      </c>
    </row>
    <row r="3396" spans="1:43" x14ac:dyDescent="0.35">
      <c r="A3396" t="s">
        <v>21861</v>
      </c>
      <c r="B3396" t="s">
        <v>21862</v>
      </c>
      <c r="C3396" t="s">
        <v>946</v>
      </c>
      <c r="F3396" t="s">
        <v>21863</v>
      </c>
      <c r="H3396" t="s">
        <v>21864</v>
      </c>
      <c r="J3396" t="s">
        <v>1910</v>
      </c>
      <c r="K3396" t="s">
        <v>20519</v>
      </c>
      <c r="M3396" t="s">
        <v>12925</v>
      </c>
      <c r="N3396" t="s">
        <v>12926</v>
      </c>
      <c r="O3396">
        <v>47842</v>
      </c>
      <c r="P3396" t="s">
        <v>50</v>
      </c>
      <c r="U3396" s="1">
        <v>44364</v>
      </c>
      <c r="V3396" s="1">
        <v>44364</v>
      </c>
      <c r="AC3396" t="s">
        <v>53</v>
      </c>
      <c r="AD3396">
        <v>2969735272</v>
      </c>
      <c r="AE3396" s="1">
        <v>42845.40902777778</v>
      </c>
      <c r="AG3396" t="s">
        <v>21865</v>
      </c>
      <c r="AH3396" t="s">
        <v>51</v>
      </c>
      <c r="AJ3396" t="s">
        <v>53</v>
      </c>
      <c r="AO3396" t="s">
        <v>8142</v>
      </c>
    </row>
    <row r="3397" spans="1:43" x14ac:dyDescent="0.35">
      <c r="A3397" t="s">
        <v>21866</v>
      </c>
      <c r="B3397" t="s">
        <v>21867</v>
      </c>
      <c r="C3397" t="s">
        <v>443</v>
      </c>
      <c r="D3397" t="s">
        <v>21868</v>
      </c>
      <c r="F3397">
        <v>61427157937</v>
      </c>
      <c r="G3397" s="2" t="s">
        <v>21869</v>
      </c>
      <c r="H3397" t="s">
        <v>21870</v>
      </c>
      <c r="I3397" t="s">
        <v>780</v>
      </c>
      <c r="J3397" t="s">
        <v>21817</v>
      </c>
      <c r="K3397" t="s">
        <v>21871</v>
      </c>
      <c r="M3397" t="s">
        <v>15497</v>
      </c>
      <c r="N3397" t="s">
        <v>21872</v>
      </c>
      <c r="O3397">
        <v>6430</v>
      </c>
      <c r="P3397" t="s">
        <v>19709</v>
      </c>
      <c r="U3397" s="1">
        <v>44364</v>
      </c>
      <c r="V3397" s="1">
        <v>44364</v>
      </c>
      <c r="AC3397" t="s">
        <v>53</v>
      </c>
      <c r="AD3397">
        <v>2969823183</v>
      </c>
      <c r="AE3397" s="1">
        <v>43312.453472222223</v>
      </c>
      <c r="AG3397" t="s">
        <v>21873</v>
      </c>
      <c r="AH3397" t="s">
        <v>51</v>
      </c>
      <c r="AJ3397" t="s">
        <v>53</v>
      </c>
      <c r="AO3397" t="s">
        <v>8142</v>
      </c>
    </row>
    <row r="3398" spans="1:43" x14ac:dyDescent="0.35">
      <c r="A3398" t="s">
        <v>21874</v>
      </c>
      <c r="B3398" t="s">
        <v>7671</v>
      </c>
      <c r="C3398" t="s">
        <v>1829</v>
      </c>
      <c r="F3398" s="2" t="s">
        <v>21875</v>
      </c>
      <c r="G3398" s="2" t="s">
        <v>21875</v>
      </c>
      <c r="H3398" t="s">
        <v>21876</v>
      </c>
      <c r="I3398" t="s">
        <v>415</v>
      </c>
      <c r="J3398" t="s">
        <v>13574</v>
      </c>
      <c r="K3398" t="s">
        <v>21877</v>
      </c>
      <c r="M3398" t="s">
        <v>21878</v>
      </c>
      <c r="N3398" t="s">
        <v>21879</v>
      </c>
      <c r="O3398">
        <v>3063</v>
      </c>
      <c r="P3398" t="s">
        <v>19709</v>
      </c>
      <c r="U3398" s="1">
        <v>44364</v>
      </c>
      <c r="V3398" s="1">
        <v>44364</v>
      </c>
      <c r="AC3398" t="s">
        <v>53</v>
      </c>
      <c r="AD3398">
        <v>2969823183</v>
      </c>
      <c r="AE3398" s="1">
        <v>43312.453472222223</v>
      </c>
      <c r="AG3398" t="s">
        <v>21880</v>
      </c>
      <c r="AH3398" t="s">
        <v>51</v>
      </c>
      <c r="AJ3398" t="s">
        <v>53</v>
      </c>
      <c r="AO3398" t="s">
        <v>8142</v>
      </c>
    </row>
    <row r="3399" spans="1:43" x14ac:dyDescent="0.35">
      <c r="A3399" t="s">
        <v>21881</v>
      </c>
      <c r="B3399" t="s">
        <v>21882</v>
      </c>
      <c r="C3399" t="s">
        <v>2532</v>
      </c>
      <c r="F3399" s="2" t="s">
        <v>21883</v>
      </c>
      <c r="G3399" t="s">
        <v>21884</v>
      </c>
      <c r="H3399" t="s">
        <v>21885</v>
      </c>
      <c r="I3399" t="s">
        <v>780</v>
      </c>
      <c r="J3399" t="s">
        <v>13574</v>
      </c>
      <c r="K3399" t="s">
        <v>21886</v>
      </c>
      <c r="M3399" t="s">
        <v>21887</v>
      </c>
      <c r="N3399" t="s">
        <v>7488</v>
      </c>
      <c r="O3399">
        <v>3810</v>
      </c>
      <c r="P3399" t="s">
        <v>19709</v>
      </c>
      <c r="U3399" s="1">
        <v>44364</v>
      </c>
      <c r="V3399" s="1">
        <v>44364</v>
      </c>
      <c r="AC3399" t="s">
        <v>53</v>
      </c>
      <c r="AD3399">
        <v>2969823183</v>
      </c>
      <c r="AE3399" s="1">
        <v>43312.453472222223</v>
      </c>
      <c r="AG3399" t="s">
        <v>21888</v>
      </c>
      <c r="AH3399" t="s">
        <v>51</v>
      </c>
      <c r="AJ3399" t="s">
        <v>53</v>
      </c>
      <c r="AO3399" t="s">
        <v>8142</v>
      </c>
    </row>
    <row r="3400" spans="1:43" x14ac:dyDescent="0.35">
      <c r="A3400" t="s">
        <v>21889</v>
      </c>
      <c r="B3400" t="s">
        <v>4876</v>
      </c>
      <c r="C3400" t="s">
        <v>940</v>
      </c>
      <c r="F3400" t="s">
        <v>21890</v>
      </c>
      <c r="G3400" s="2" t="s">
        <v>21891</v>
      </c>
      <c r="H3400" t="s">
        <v>21892</v>
      </c>
      <c r="J3400" t="s">
        <v>13574</v>
      </c>
      <c r="K3400" t="s">
        <v>21893</v>
      </c>
      <c r="M3400" t="s">
        <v>21887</v>
      </c>
      <c r="N3400" t="s">
        <v>21894</v>
      </c>
      <c r="O3400">
        <v>3810</v>
      </c>
      <c r="P3400" t="s">
        <v>19709</v>
      </c>
      <c r="U3400" s="1">
        <v>44364</v>
      </c>
      <c r="V3400" s="1">
        <v>44364</v>
      </c>
      <c r="AC3400" t="s">
        <v>53</v>
      </c>
      <c r="AD3400">
        <v>2969823183</v>
      </c>
      <c r="AE3400" s="1">
        <v>43312.453472222223</v>
      </c>
      <c r="AG3400" t="s">
        <v>21895</v>
      </c>
      <c r="AH3400" t="s">
        <v>51</v>
      </c>
      <c r="AJ3400" t="s">
        <v>53</v>
      </c>
      <c r="AO3400" t="s">
        <v>8142</v>
      </c>
    </row>
    <row r="3401" spans="1:43" x14ac:dyDescent="0.35">
      <c r="A3401" t="s">
        <v>21896</v>
      </c>
      <c r="B3401" t="s">
        <v>3852</v>
      </c>
      <c r="C3401" t="s">
        <v>443</v>
      </c>
      <c r="F3401" t="s">
        <v>21897</v>
      </c>
      <c r="H3401" t="s">
        <v>21896</v>
      </c>
      <c r="J3401" t="s">
        <v>3933</v>
      </c>
      <c r="P3401" t="s">
        <v>50</v>
      </c>
      <c r="U3401" s="1">
        <v>44365</v>
      </c>
      <c r="V3401" s="1">
        <v>44365</v>
      </c>
      <c r="AC3401" t="s">
        <v>53</v>
      </c>
      <c r="AD3401">
        <v>2969551137</v>
      </c>
      <c r="AE3401" s="1">
        <v>40288.591666666667</v>
      </c>
      <c r="AG3401" t="s">
        <v>21898</v>
      </c>
      <c r="AH3401" t="s">
        <v>51</v>
      </c>
      <c r="AJ3401" t="s">
        <v>53</v>
      </c>
      <c r="AO3401" t="s">
        <v>8142</v>
      </c>
    </row>
    <row r="3402" spans="1:43" x14ac:dyDescent="0.35">
      <c r="A3402" t="s">
        <v>21899</v>
      </c>
      <c r="B3402" t="s">
        <v>21900</v>
      </c>
      <c r="C3402" t="s">
        <v>21901</v>
      </c>
      <c r="F3402" t="s">
        <v>21902</v>
      </c>
      <c r="H3402" t="s">
        <v>21899</v>
      </c>
      <c r="J3402" t="s">
        <v>3933</v>
      </c>
      <c r="P3402" t="s">
        <v>50</v>
      </c>
      <c r="U3402" s="1">
        <v>44365</v>
      </c>
      <c r="V3402" s="1">
        <v>44365</v>
      </c>
      <c r="AC3402" t="s">
        <v>53</v>
      </c>
      <c r="AD3402">
        <v>2969551137</v>
      </c>
      <c r="AE3402" s="1">
        <v>40288.591666666667</v>
      </c>
      <c r="AG3402" t="s">
        <v>21903</v>
      </c>
      <c r="AH3402" t="s">
        <v>51</v>
      </c>
      <c r="AJ3402" t="s">
        <v>53</v>
      </c>
      <c r="AO3402" t="s">
        <v>8142</v>
      </c>
    </row>
    <row r="3403" spans="1:43" x14ac:dyDescent="0.35">
      <c r="A3403" t="s">
        <v>21904</v>
      </c>
      <c r="B3403" t="s">
        <v>21905</v>
      </c>
      <c r="C3403" t="s">
        <v>11825</v>
      </c>
      <c r="F3403" t="s">
        <v>21906</v>
      </c>
      <c r="H3403" t="s">
        <v>21904</v>
      </c>
      <c r="J3403" t="s">
        <v>3933</v>
      </c>
      <c r="P3403" t="s">
        <v>50</v>
      </c>
      <c r="U3403" s="1">
        <v>44365</v>
      </c>
      <c r="V3403" s="1">
        <v>44365</v>
      </c>
      <c r="AC3403" t="s">
        <v>53</v>
      </c>
      <c r="AD3403">
        <v>2969551137</v>
      </c>
      <c r="AE3403" s="1">
        <v>40288.591666666667</v>
      </c>
      <c r="AG3403" t="s">
        <v>21907</v>
      </c>
      <c r="AH3403" t="s">
        <v>51</v>
      </c>
      <c r="AJ3403" t="s">
        <v>53</v>
      </c>
      <c r="AO3403" t="s">
        <v>8142</v>
      </c>
    </row>
    <row r="3404" spans="1:43" x14ac:dyDescent="0.35">
      <c r="A3404" t="s">
        <v>21908</v>
      </c>
      <c r="B3404" t="s">
        <v>21909</v>
      </c>
      <c r="C3404" t="s">
        <v>21910</v>
      </c>
      <c r="F3404" t="s">
        <v>21911</v>
      </c>
      <c r="H3404" t="s">
        <v>21908</v>
      </c>
      <c r="J3404" t="s">
        <v>3933</v>
      </c>
      <c r="K3404" t="s">
        <v>3706</v>
      </c>
      <c r="M3404" t="s">
        <v>3707</v>
      </c>
      <c r="N3404" t="s">
        <v>3708</v>
      </c>
      <c r="O3404">
        <v>30338</v>
      </c>
      <c r="P3404" t="s">
        <v>50</v>
      </c>
      <c r="U3404" s="1">
        <v>44365</v>
      </c>
      <c r="V3404" s="1">
        <v>44365</v>
      </c>
      <c r="AC3404" t="s">
        <v>53</v>
      </c>
      <c r="AD3404">
        <v>2969551137</v>
      </c>
      <c r="AE3404" s="1">
        <v>40288.591666666667</v>
      </c>
      <c r="AG3404" t="s">
        <v>21912</v>
      </c>
      <c r="AH3404" t="s">
        <v>51</v>
      </c>
      <c r="AJ3404" t="s">
        <v>53</v>
      </c>
      <c r="AO3404" t="s">
        <v>8142</v>
      </c>
    </row>
    <row r="3405" spans="1:43" x14ac:dyDescent="0.35">
      <c r="A3405" t="s">
        <v>21913</v>
      </c>
      <c r="B3405" t="s">
        <v>8073</v>
      </c>
      <c r="C3405" t="s">
        <v>21914</v>
      </c>
      <c r="F3405" t="s">
        <v>21915</v>
      </c>
      <c r="H3405" t="s">
        <v>21916</v>
      </c>
      <c r="J3405" t="s">
        <v>17231</v>
      </c>
      <c r="K3405" t="s">
        <v>21917</v>
      </c>
      <c r="M3405" t="s">
        <v>21918</v>
      </c>
      <c r="N3405" t="s">
        <v>798</v>
      </c>
      <c r="O3405">
        <v>79770</v>
      </c>
      <c r="P3405" t="s">
        <v>50</v>
      </c>
      <c r="U3405" s="1">
        <v>44365</v>
      </c>
      <c r="V3405" s="1">
        <v>44365</v>
      </c>
      <c r="W3405" s="1">
        <v>44365.452777777777</v>
      </c>
      <c r="X3405" s="1">
        <v>44365.452777777777</v>
      </c>
      <c r="AC3405" t="s">
        <v>53</v>
      </c>
      <c r="AD3405">
        <v>2969537768</v>
      </c>
      <c r="AE3405" s="1">
        <v>39794.362500000003</v>
      </c>
      <c r="AF3405" t="s">
        <v>21919</v>
      </c>
      <c r="AG3405" t="s">
        <v>21920</v>
      </c>
      <c r="AH3405" t="s">
        <v>51</v>
      </c>
      <c r="AJ3405" t="s">
        <v>53</v>
      </c>
      <c r="AL3405" t="s">
        <v>78</v>
      </c>
      <c r="AO3405" t="s">
        <v>5443</v>
      </c>
      <c r="AP3405" s="1">
        <v>44406.611111111109</v>
      </c>
    </row>
    <row r="3406" spans="1:43" x14ac:dyDescent="0.35">
      <c r="A3406" t="s">
        <v>21921</v>
      </c>
      <c r="B3406" t="s">
        <v>21922</v>
      </c>
      <c r="C3406" t="s">
        <v>5327</v>
      </c>
      <c r="D3406" t="s">
        <v>5457</v>
      </c>
      <c r="H3406" t="s">
        <v>21923</v>
      </c>
      <c r="J3406" t="s">
        <v>85</v>
      </c>
      <c r="P3406" t="s">
        <v>50</v>
      </c>
      <c r="U3406" s="1">
        <v>44365</v>
      </c>
      <c r="V3406" s="1">
        <v>44365</v>
      </c>
      <c r="W3406" s="1">
        <v>44798.490972222222</v>
      </c>
      <c r="X3406" s="1">
        <v>45176.497916666667</v>
      </c>
      <c r="Y3406" s="1">
        <v>45077.763888888891</v>
      </c>
      <c r="AC3406" t="s">
        <v>53</v>
      </c>
      <c r="AD3406">
        <v>1000000000</v>
      </c>
      <c r="AE3406" s="1">
        <v>37295</v>
      </c>
      <c r="AG3406" t="s">
        <v>21924</v>
      </c>
      <c r="AH3406" t="s">
        <v>51</v>
      </c>
      <c r="AJ3406" t="s">
        <v>53</v>
      </c>
      <c r="AO3406" t="s">
        <v>5443</v>
      </c>
      <c r="AP3406" s="1">
        <v>45476.463888888888</v>
      </c>
      <c r="AQ3406" s="1">
        <v>45468.511805555558</v>
      </c>
    </row>
    <row r="3407" spans="1:43" x14ac:dyDescent="0.35">
      <c r="A3407" t="s">
        <v>21925</v>
      </c>
      <c r="B3407" t="s">
        <v>1757</v>
      </c>
      <c r="C3407" t="s">
        <v>443</v>
      </c>
      <c r="F3407" t="s">
        <v>21926</v>
      </c>
      <c r="H3407" t="s">
        <v>21927</v>
      </c>
      <c r="J3407" t="s">
        <v>12039</v>
      </c>
      <c r="K3407" t="s">
        <v>21928</v>
      </c>
      <c r="M3407" t="s">
        <v>10346</v>
      </c>
      <c r="N3407" t="s">
        <v>798</v>
      </c>
      <c r="O3407">
        <v>76117</v>
      </c>
      <c r="P3407" t="s">
        <v>50</v>
      </c>
      <c r="U3407" s="1">
        <v>44365</v>
      </c>
      <c r="V3407" s="1">
        <v>44365</v>
      </c>
      <c r="AC3407" t="s">
        <v>53</v>
      </c>
      <c r="AD3407">
        <v>2969505434</v>
      </c>
      <c r="AE3407" s="1">
        <v>38056.529861111114</v>
      </c>
      <c r="AG3407" t="s">
        <v>21929</v>
      </c>
      <c r="AH3407" t="s">
        <v>51</v>
      </c>
      <c r="AJ3407" t="s">
        <v>53</v>
      </c>
      <c r="AO3407" t="s">
        <v>8142</v>
      </c>
    </row>
    <row r="3408" spans="1:43" x14ac:dyDescent="0.35">
      <c r="A3408" t="s">
        <v>21930</v>
      </c>
      <c r="B3408" t="s">
        <v>9995</v>
      </c>
      <c r="C3408" t="s">
        <v>13082</v>
      </c>
      <c r="F3408">
        <v>13253380740</v>
      </c>
      <c r="H3408" t="s">
        <v>21930</v>
      </c>
      <c r="J3408" t="s">
        <v>17231</v>
      </c>
      <c r="K3408" t="s">
        <v>21931</v>
      </c>
      <c r="M3408" t="s">
        <v>21932</v>
      </c>
      <c r="N3408" t="s">
        <v>264</v>
      </c>
      <c r="O3408">
        <v>78022</v>
      </c>
      <c r="P3408" t="s">
        <v>50</v>
      </c>
      <c r="U3408" s="1">
        <v>44365</v>
      </c>
      <c r="V3408" s="1">
        <v>44365</v>
      </c>
      <c r="AC3408" t="s">
        <v>53</v>
      </c>
      <c r="AD3408">
        <v>2969537768</v>
      </c>
      <c r="AE3408" s="1">
        <v>39794.362500000003</v>
      </c>
      <c r="AG3408" t="s">
        <v>21933</v>
      </c>
      <c r="AH3408" t="s">
        <v>51</v>
      </c>
      <c r="AJ3408" t="s">
        <v>53</v>
      </c>
      <c r="AO3408" t="s">
        <v>8142</v>
      </c>
    </row>
    <row r="3409" spans="1:43" x14ac:dyDescent="0.35">
      <c r="A3409" t="s">
        <v>21934</v>
      </c>
      <c r="B3409" t="s">
        <v>1019</v>
      </c>
      <c r="C3409" t="s">
        <v>2605</v>
      </c>
      <c r="F3409" t="s">
        <v>21935</v>
      </c>
      <c r="H3409" t="s">
        <v>21936</v>
      </c>
      <c r="I3409" t="s">
        <v>179</v>
      </c>
      <c r="J3409" t="s">
        <v>1305</v>
      </c>
      <c r="K3409" t="s">
        <v>21937</v>
      </c>
      <c r="M3409" t="s">
        <v>21938</v>
      </c>
      <c r="N3409" t="s">
        <v>12376</v>
      </c>
      <c r="O3409">
        <v>73129</v>
      </c>
      <c r="P3409" t="s">
        <v>50</v>
      </c>
      <c r="U3409" s="1">
        <v>44365</v>
      </c>
      <c r="V3409" s="1">
        <v>44365</v>
      </c>
      <c r="W3409" s="1">
        <v>44368.384722222225</v>
      </c>
      <c r="X3409" s="1">
        <v>44368.384722222225</v>
      </c>
      <c r="AC3409" t="s">
        <v>53</v>
      </c>
      <c r="AD3409">
        <v>2969474645</v>
      </c>
      <c r="AE3409" s="1">
        <v>37110.530555555553</v>
      </c>
      <c r="AF3409" t="s">
        <v>8291</v>
      </c>
      <c r="AG3409" t="s">
        <v>21939</v>
      </c>
      <c r="AH3409" t="s">
        <v>51</v>
      </c>
      <c r="AJ3409" t="s">
        <v>53</v>
      </c>
      <c r="AL3409" t="s">
        <v>78</v>
      </c>
      <c r="AO3409" t="s">
        <v>5443</v>
      </c>
      <c r="AP3409" s="1">
        <v>45141.478472222225</v>
      </c>
      <c r="AQ3409" s="1">
        <v>43487.652083333334</v>
      </c>
    </row>
    <row r="3410" spans="1:43" x14ac:dyDescent="0.35">
      <c r="A3410" t="s">
        <v>21940</v>
      </c>
      <c r="B3410" t="s">
        <v>21941</v>
      </c>
      <c r="C3410" t="s">
        <v>1798</v>
      </c>
      <c r="D3410" t="s">
        <v>6109</v>
      </c>
      <c r="F3410" t="s">
        <v>21942</v>
      </c>
      <c r="H3410" t="s">
        <v>21943</v>
      </c>
      <c r="I3410" t="s">
        <v>271</v>
      </c>
      <c r="J3410" t="s">
        <v>5634</v>
      </c>
      <c r="P3410" t="s">
        <v>50</v>
      </c>
      <c r="U3410" s="1">
        <v>44365</v>
      </c>
      <c r="V3410" s="1">
        <v>44365</v>
      </c>
      <c r="AC3410" t="s">
        <v>51</v>
      </c>
      <c r="AD3410">
        <v>2969471864</v>
      </c>
      <c r="AE3410" s="1">
        <v>36914</v>
      </c>
      <c r="AG3410" t="s">
        <v>21944</v>
      </c>
      <c r="AH3410" t="s">
        <v>51</v>
      </c>
      <c r="AJ3410" t="s">
        <v>53</v>
      </c>
      <c r="AO3410" t="s">
        <v>5443</v>
      </c>
    </row>
    <row r="3411" spans="1:43" x14ac:dyDescent="0.35">
      <c r="A3411" t="s">
        <v>21945</v>
      </c>
      <c r="B3411" t="s">
        <v>21946</v>
      </c>
      <c r="C3411" t="s">
        <v>5726</v>
      </c>
      <c r="F3411" t="s">
        <v>21947</v>
      </c>
      <c r="H3411" t="s">
        <v>21948</v>
      </c>
      <c r="I3411" t="s">
        <v>169</v>
      </c>
      <c r="J3411" t="s">
        <v>5844</v>
      </c>
      <c r="K3411" t="s">
        <v>21949</v>
      </c>
      <c r="M3411" t="s">
        <v>20989</v>
      </c>
      <c r="N3411" t="s">
        <v>326</v>
      </c>
      <c r="O3411" t="s">
        <v>21738</v>
      </c>
      <c r="P3411" t="s">
        <v>50</v>
      </c>
      <c r="U3411" s="1">
        <v>44365.46597222222</v>
      </c>
      <c r="V3411" s="1">
        <v>44365.46597222222</v>
      </c>
      <c r="W3411" s="1">
        <v>44370.456250000003</v>
      </c>
      <c r="X3411" s="1">
        <v>44370.456250000003</v>
      </c>
      <c r="AC3411" t="s">
        <v>53</v>
      </c>
      <c r="AD3411">
        <v>2969475403</v>
      </c>
      <c r="AE3411" s="1">
        <v>37166.661111111112</v>
      </c>
      <c r="AF3411" t="s">
        <v>5846</v>
      </c>
      <c r="AG3411" t="s">
        <v>21950</v>
      </c>
      <c r="AH3411" t="s">
        <v>53</v>
      </c>
      <c r="AJ3411" t="s">
        <v>53</v>
      </c>
      <c r="AK3411" t="s">
        <v>2497</v>
      </c>
      <c r="AL3411" t="s">
        <v>78</v>
      </c>
      <c r="AO3411" t="s">
        <v>54</v>
      </c>
      <c r="AP3411" s="1">
        <v>45423.673611111109</v>
      </c>
    </row>
    <row r="3412" spans="1:43" x14ac:dyDescent="0.35">
      <c r="A3412" t="s">
        <v>21951</v>
      </c>
      <c r="B3412" t="s">
        <v>21952</v>
      </c>
      <c r="C3412" t="s">
        <v>3107</v>
      </c>
      <c r="F3412" t="s">
        <v>21953</v>
      </c>
      <c r="H3412" t="s">
        <v>21951</v>
      </c>
      <c r="J3412" t="s">
        <v>21954</v>
      </c>
      <c r="P3412" t="s">
        <v>50</v>
      </c>
      <c r="U3412" s="1">
        <v>44366</v>
      </c>
      <c r="V3412" s="1">
        <v>44366</v>
      </c>
      <c r="W3412" s="1">
        <v>44366.165972222225</v>
      </c>
      <c r="X3412" s="1">
        <v>44366.165972222225</v>
      </c>
      <c r="AC3412" t="s">
        <v>53</v>
      </c>
      <c r="AD3412">
        <v>2969516975</v>
      </c>
      <c r="AE3412" s="1">
        <v>38754.788194444445</v>
      </c>
      <c r="AF3412" t="s">
        <v>21955</v>
      </c>
      <c r="AG3412" t="s">
        <v>21956</v>
      </c>
      <c r="AH3412" t="s">
        <v>51</v>
      </c>
      <c r="AJ3412" t="s">
        <v>53</v>
      </c>
      <c r="AL3412" t="s">
        <v>78</v>
      </c>
      <c r="AO3412" t="s">
        <v>8142</v>
      </c>
    </row>
    <row r="3413" spans="1:43" x14ac:dyDescent="0.35">
      <c r="A3413" t="s">
        <v>21957</v>
      </c>
      <c r="B3413" t="s">
        <v>21958</v>
      </c>
      <c r="C3413" t="s">
        <v>2605</v>
      </c>
      <c r="F3413" s="2" t="s">
        <v>21959</v>
      </c>
      <c r="H3413" t="s">
        <v>21957</v>
      </c>
      <c r="J3413" t="s">
        <v>21817</v>
      </c>
      <c r="K3413" t="s">
        <v>21960</v>
      </c>
      <c r="M3413" t="s">
        <v>21961</v>
      </c>
      <c r="N3413" t="s">
        <v>21962</v>
      </c>
      <c r="O3413">
        <v>2067</v>
      </c>
      <c r="P3413" t="s">
        <v>19709</v>
      </c>
      <c r="U3413" s="1">
        <v>44367</v>
      </c>
      <c r="V3413" s="1">
        <v>44367</v>
      </c>
      <c r="AC3413" t="s">
        <v>53</v>
      </c>
      <c r="AD3413">
        <v>2969823183</v>
      </c>
      <c r="AE3413" s="1">
        <v>43312.453472222223</v>
      </c>
      <c r="AG3413" t="s">
        <v>21963</v>
      </c>
      <c r="AH3413" t="s">
        <v>51</v>
      </c>
      <c r="AJ3413" t="s">
        <v>53</v>
      </c>
      <c r="AO3413" t="s">
        <v>8142</v>
      </c>
    </row>
    <row r="3414" spans="1:43" x14ac:dyDescent="0.35">
      <c r="A3414" t="s">
        <v>21964</v>
      </c>
      <c r="B3414" t="s">
        <v>442</v>
      </c>
      <c r="C3414" t="s">
        <v>3324</v>
      </c>
      <c r="F3414" t="s">
        <v>21965</v>
      </c>
      <c r="H3414" t="s">
        <v>21964</v>
      </c>
      <c r="J3414" t="s">
        <v>3933</v>
      </c>
      <c r="P3414" t="s">
        <v>50</v>
      </c>
      <c r="U3414" s="1">
        <v>44368</v>
      </c>
      <c r="V3414" s="1">
        <v>44368</v>
      </c>
      <c r="AC3414" t="s">
        <v>53</v>
      </c>
      <c r="AD3414">
        <v>2969551137</v>
      </c>
      <c r="AE3414" s="1">
        <v>40288.591666666667</v>
      </c>
      <c r="AG3414" t="s">
        <v>21966</v>
      </c>
      <c r="AH3414" t="s">
        <v>51</v>
      </c>
      <c r="AJ3414" t="s">
        <v>53</v>
      </c>
      <c r="AO3414" t="s">
        <v>8142</v>
      </c>
    </row>
    <row r="3415" spans="1:43" x14ac:dyDescent="0.35">
      <c r="A3415" t="s">
        <v>21967</v>
      </c>
      <c r="B3415" t="s">
        <v>9083</v>
      </c>
      <c r="C3415" t="s">
        <v>487</v>
      </c>
      <c r="F3415" t="s">
        <v>21968</v>
      </c>
      <c r="H3415" t="s">
        <v>21967</v>
      </c>
      <c r="J3415" t="s">
        <v>7150</v>
      </c>
      <c r="K3415" t="s">
        <v>21969</v>
      </c>
      <c r="M3415" t="s">
        <v>1296</v>
      </c>
      <c r="N3415" t="s">
        <v>253</v>
      </c>
      <c r="O3415">
        <v>88220</v>
      </c>
      <c r="P3415" t="s">
        <v>50</v>
      </c>
      <c r="U3415" s="1">
        <v>44368</v>
      </c>
      <c r="V3415" s="1">
        <v>44368</v>
      </c>
      <c r="W3415" s="1">
        <v>44368.415277777778</v>
      </c>
      <c r="X3415" s="1">
        <v>44368.415277777778</v>
      </c>
      <c r="AC3415" t="s">
        <v>51</v>
      </c>
      <c r="AD3415">
        <v>2969474645</v>
      </c>
      <c r="AE3415" s="1">
        <v>37110.530555555553</v>
      </c>
      <c r="AF3415" t="s">
        <v>8291</v>
      </c>
      <c r="AG3415" t="s">
        <v>21970</v>
      </c>
      <c r="AH3415" t="s">
        <v>51</v>
      </c>
      <c r="AJ3415" t="s">
        <v>53</v>
      </c>
      <c r="AL3415" t="s">
        <v>78</v>
      </c>
      <c r="AO3415" t="s">
        <v>5443</v>
      </c>
      <c r="AP3415" s="1">
        <v>44368.411111111112</v>
      </c>
    </row>
    <row r="3416" spans="1:43" x14ac:dyDescent="0.35">
      <c r="A3416" t="s">
        <v>21971</v>
      </c>
      <c r="B3416" t="s">
        <v>21972</v>
      </c>
      <c r="C3416" t="s">
        <v>2347</v>
      </c>
      <c r="F3416" t="s">
        <v>21973</v>
      </c>
      <c r="H3416" t="s">
        <v>21971</v>
      </c>
      <c r="J3416" t="s">
        <v>21974</v>
      </c>
      <c r="K3416" t="s">
        <v>21975</v>
      </c>
      <c r="M3416" t="s">
        <v>21976</v>
      </c>
      <c r="N3416" t="s">
        <v>65</v>
      </c>
      <c r="O3416">
        <v>81143</v>
      </c>
      <c r="P3416" t="s">
        <v>50</v>
      </c>
      <c r="U3416" s="1">
        <v>44368</v>
      </c>
      <c r="V3416" s="1">
        <v>44368</v>
      </c>
      <c r="W3416" s="1">
        <v>44368.805555555555</v>
      </c>
      <c r="X3416" s="1">
        <v>44368.805555555555</v>
      </c>
      <c r="AC3416" t="s">
        <v>53</v>
      </c>
      <c r="AD3416">
        <v>1000000001</v>
      </c>
      <c r="AE3416" s="1">
        <v>39973.351388888892</v>
      </c>
      <c r="AF3416" t="s">
        <v>3377</v>
      </c>
      <c r="AG3416" t="s">
        <v>21977</v>
      </c>
      <c r="AH3416" t="s">
        <v>51</v>
      </c>
      <c r="AJ3416" t="s">
        <v>53</v>
      </c>
      <c r="AL3416" t="s">
        <v>78</v>
      </c>
      <c r="AO3416" t="s">
        <v>5443</v>
      </c>
      <c r="AP3416" s="1">
        <v>44368.803472222222</v>
      </c>
    </row>
    <row r="3417" spans="1:43" x14ac:dyDescent="0.35">
      <c r="A3417" t="s">
        <v>21978</v>
      </c>
      <c r="B3417" t="s">
        <v>13081</v>
      </c>
      <c r="C3417" t="s">
        <v>1234</v>
      </c>
      <c r="F3417" t="s">
        <v>21979</v>
      </c>
      <c r="H3417" t="s">
        <v>21978</v>
      </c>
      <c r="J3417" t="s">
        <v>21980</v>
      </c>
      <c r="K3417" t="s">
        <v>21981</v>
      </c>
      <c r="M3417" t="s">
        <v>5822</v>
      </c>
      <c r="N3417" t="s">
        <v>65</v>
      </c>
      <c r="O3417">
        <v>80104</v>
      </c>
      <c r="P3417" t="s">
        <v>50</v>
      </c>
      <c r="U3417" s="1">
        <v>44368</v>
      </c>
      <c r="V3417" s="1">
        <v>44368</v>
      </c>
      <c r="W3417" s="1">
        <v>44368.620833333334</v>
      </c>
      <c r="X3417" s="1">
        <v>44368.620833333334</v>
      </c>
      <c r="AC3417" t="s">
        <v>53</v>
      </c>
      <c r="AD3417">
        <v>2970075964</v>
      </c>
      <c r="AE3417" s="1">
        <v>44369.445833333331</v>
      </c>
      <c r="AF3417" t="s">
        <v>21982</v>
      </c>
      <c r="AG3417" t="s">
        <v>21983</v>
      </c>
      <c r="AH3417" t="s">
        <v>51</v>
      </c>
      <c r="AJ3417" t="s">
        <v>53</v>
      </c>
      <c r="AL3417" t="s">
        <v>78</v>
      </c>
      <c r="AO3417" t="s">
        <v>5443</v>
      </c>
      <c r="AP3417" s="1">
        <v>44375.738194444442</v>
      </c>
    </row>
    <row r="3418" spans="1:43" x14ac:dyDescent="0.35">
      <c r="A3418" t="s">
        <v>21984</v>
      </c>
      <c r="B3418" t="s">
        <v>21985</v>
      </c>
      <c r="C3418" t="s">
        <v>21986</v>
      </c>
      <c r="F3418" t="s">
        <v>21987</v>
      </c>
      <c r="H3418" t="s">
        <v>21988</v>
      </c>
      <c r="I3418" t="s">
        <v>464</v>
      </c>
      <c r="J3418" t="s">
        <v>465</v>
      </c>
      <c r="K3418" t="s">
        <v>21989</v>
      </c>
      <c r="M3418" t="s">
        <v>21990</v>
      </c>
      <c r="N3418" t="s">
        <v>2409</v>
      </c>
      <c r="O3418">
        <v>86327</v>
      </c>
      <c r="P3418" t="s">
        <v>50</v>
      </c>
      <c r="U3418" s="1">
        <v>44368</v>
      </c>
      <c r="V3418" s="1">
        <v>44368</v>
      </c>
      <c r="AC3418" t="s">
        <v>53</v>
      </c>
      <c r="AD3418">
        <v>2969543968</v>
      </c>
      <c r="AE3418" s="1">
        <v>40032.470138888886</v>
      </c>
      <c r="AG3418" t="s">
        <v>21991</v>
      </c>
      <c r="AH3418" t="s">
        <v>51</v>
      </c>
      <c r="AJ3418" t="s">
        <v>53</v>
      </c>
      <c r="AO3418" t="s">
        <v>8142</v>
      </c>
    </row>
    <row r="3419" spans="1:43" x14ac:dyDescent="0.35">
      <c r="A3419" t="s">
        <v>21992</v>
      </c>
      <c r="B3419" t="s">
        <v>21993</v>
      </c>
      <c r="C3419" t="s">
        <v>17966</v>
      </c>
      <c r="F3419" t="s">
        <v>21994</v>
      </c>
      <c r="H3419" t="s">
        <v>21995</v>
      </c>
      <c r="I3419" t="s">
        <v>169</v>
      </c>
      <c r="J3419" t="s">
        <v>21996</v>
      </c>
      <c r="K3419" t="s">
        <v>21997</v>
      </c>
      <c r="M3419" t="s">
        <v>21998</v>
      </c>
      <c r="N3419" t="s">
        <v>21999</v>
      </c>
      <c r="O3419">
        <v>30168</v>
      </c>
      <c r="P3419" t="s">
        <v>50</v>
      </c>
      <c r="U3419" s="1">
        <v>44368.504166666666</v>
      </c>
      <c r="V3419" s="1">
        <v>44368.504166666666</v>
      </c>
      <c r="W3419" s="1">
        <v>44370.454861111109</v>
      </c>
      <c r="X3419" s="1">
        <v>44370.454861111109</v>
      </c>
      <c r="AC3419" t="s">
        <v>53</v>
      </c>
      <c r="AD3419">
        <v>2969535210</v>
      </c>
      <c r="AE3419" s="1">
        <v>39681.723611111112</v>
      </c>
      <c r="AF3419" t="s">
        <v>9242</v>
      </c>
      <c r="AG3419" t="s">
        <v>22000</v>
      </c>
      <c r="AH3419" t="s">
        <v>53</v>
      </c>
      <c r="AJ3419" t="s">
        <v>53</v>
      </c>
      <c r="AK3419" t="s">
        <v>8166</v>
      </c>
      <c r="AL3419" t="s">
        <v>78</v>
      </c>
      <c r="AO3419" t="s">
        <v>54</v>
      </c>
      <c r="AP3419" s="1">
        <v>44994.463194444441</v>
      </c>
    </row>
    <row r="3420" spans="1:43" x14ac:dyDescent="0.35">
      <c r="A3420" t="s">
        <v>22001</v>
      </c>
      <c r="B3420" t="s">
        <v>22002</v>
      </c>
      <c r="C3420" t="s">
        <v>3349</v>
      </c>
      <c r="F3420" t="s">
        <v>19626</v>
      </c>
      <c r="H3420" t="s">
        <v>19627</v>
      </c>
      <c r="J3420" t="s">
        <v>15656</v>
      </c>
      <c r="K3420" t="s">
        <v>21284</v>
      </c>
      <c r="M3420" t="s">
        <v>21285</v>
      </c>
      <c r="N3420" t="s">
        <v>65</v>
      </c>
      <c r="O3420">
        <v>80241</v>
      </c>
      <c r="P3420" t="s">
        <v>50</v>
      </c>
      <c r="U3420" s="1">
        <v>44369</v>
      </c>
      <c r="V3420" s="1">
        <v>44369</v>
      </c>
      <c r="W3420" s="1">
        <v>44369.386111111111</v>
      </c>
      <c r="X3420" s="1">
        <v>44369.386111111111</v>
      </c>
      <c r="AC3420" t="s">
        <v>53</v>
      </c>
      <c r="AD3420">
        <v>2969783181</v>
      </c>
      <c r="AE3420" s="1">
        <v>43172.738194444442</v>
      </c>
      <c r="AF3420" t="s">
        <v>15658</v>
      </c>
      <c r="AG3420" t="s">
        <v>22003</v>
      </c>
      <c r="AH3420" t="s">
        <v>51</v>
      </c>
      <c r="AJ3420" t="s">
        <v>53</v>
      </c>
      <c r="AL3420" t="s">
        <v>78</v>
      </c>
      <c r="AO3420" t="s">
        <v>5443</v>
      </c>
      <c r="AP3420" s="1">
        <v>44369.384722222225</v>
      </c>
    </row>
    <row r="3421" spans="1:43" x14ac:dyDescent="0.35">
      <c r="A3421" t="s">
        <v>22004</v>
      </c>
      <c r="B3421" t="s">
        <v>22005</v>
      </c>
      <c r="C3421" t="s">
        <v>22006</v>
      </c>
      <c r="F3421" t="s">
        <v>15654</v>
      </c>
      <c r="H3421" t="s">
        <v>19627</v>
      </c>
      <c r="J3421" t="s">
        <v>15656</v>
      </c>
      <c r="K3421" t="s">
        <v>20102</v>
      </c>
      <c r="M3421" t="s">
        <v>3894</v>
      </c>
      <c r="N3421" t="s">
        <v>65</v>
      </c>
      <c r="O3421" t="s">
        <v>20103</v>
      </c>
      <c r="P3421" t="s">
        <v>50</v>
      </c>
      <c r="U3421" s="1">
        <v>44369</v>
      </c>
      <c r="V3421" s="1">
        <v>44369</v>
      </c>
      <c r="W3421" s="1">
        <v>44369.384722222225</v>
      </c>
      <c r="X3421" s="1">
        <v>44369.384722222225</v>
      </c>
      <c r="AC3421" t="s">
        <v>53</v>
      </c>
      <c r="AD3421">
        <v>2969783181</v>
      </c>
      <c r="AE3421" s="1">
        <v>43172.738194444442</v>
      </c>
      <c r="AF3421" t="s">
        <v>15658</v>
      </c>
      <c r="AG3421" t="s">
        <v>22007</v>
      </c>
      <c r="AH3421" t="s">
        <v>51</v>
      </c>
      <c r="AJ3421" t="s">
        <v>53</v>
      </c>
      <c r="AL3421" t="s">
        <v>78</v>
      </c>
      <c r="AO3421" t="s">
        <v>5443</v>
      </c>
      <c r="AP3421" s="1">
        <v>44369.383333333331</v>
      </c>
    </row>
    <row r="3422" spans="1:43" x14ac:dyDescent="0.35">
      <c r="A3422" t="s">
        <v>22008</v>
      </c>
      <c r="B3422" t="s">
        <v>22009</v>
      </c>
      <c r="C3422" t="s">
        <v>1709</v>
      </c>
      <c r="F3422" t="s">
        <v>15654</v>
      </c>
      <c r="H3422" t="s">
        <v>19627</v>
      </c>
      <c r="J3422" t="s">
        <v>15656</v>
      </c>
      <c r="K3422" t="s">
        <v>22010</v>
      </c>
      <c r="M3422" t="s">
        <v>753</v>
      </c>
      <c r="N3422" t="s">
        <v>798</v>
      </c>
      <c r="O3422" t="s">
        <v>22011</v>
      </c>
      <c r="P3422" t="s">
        <v>50</v>
      </c>
      <c r="U3422" s="1">
        <v>44369</v>
      </c>
      <c r="V3422" s="1">
        <v>44369</v>
      </c>
      <c r="W3422" s="1">
        <v>44369.383333333331</v>
      </c>
      <c r="X3422" s="1">
        <v>44369.383333333331</v>
      </c>
      <c r="AC3422" t="s">
        <v>53</v>
      </c>
      <c r="AD3422">
        <v>2969783181</v>
      </c>
      <c r="AE3422" s="1">
        <v>43172.738194444442</v>
      </c>
      <c r="AF3422" t="s">
        <v>15658</v>
      </c>
      <c r="AG3422" t="s">
        <v>22012</v>
      </c>
      <c r="AH3422" t="s">
        <v>51</v>
      </c>
      <c r="AJ3422" t="s">
        <v>53</v>
      </c>
      <c r="AL3422" t="s">
        <v>78</v>
      </c>
      <c r="AO3422" t="s">
        <v>5443</v>
      </c>
      <c r="AP3422" s="1">
        <v>44369.381944444445</v>
      </c>
    </row>
    <row r="3423" spans="1:43" x14ac:dyDescent="0.35">
      <c r="A3423" t="s">
        <v>22013</v>
      </c>
      <c r="B3423" t="s">
        <v>22014</v>
      </c>
      <c r="C3423" t="s">
        <v>961</v>
      </c>
      <c r="F3423" t="s">
        <v>19626</v>
      </c>
      <c r="H3423" t="s">
        <v>19627</v>
      </c>
      <c r="J3423" t="s">
        <v>15656</v>
      </c>
      <c r="K3423" t="s">
        <v>21284</v>
      </c>
      <c r="M3423" t="s">
        <v>21285</v>
      </c>
      <c r="N3423" t="s">
        <v>65</v>
      </c>
      <c r="O3423">
        <v>80241</v>
      </c>
      <c r="P3423" t="s">
        <v>50</v>
      </c>
      <c r="U3423" s="1">
        <v>44369</v>
      </c>
      <c r="V3423" s="1">
        <v>44369</v>
      </c>
      <c r="W3423" s="1">
        <v>44369.387499999997</v>
      </c>
      <c r="X3423" s="1">
        <v>44369.387499999997</v>
      </c>
      <c r="AC3423" t="s">
        <v>53</v>
      </c>
      <c r="AD3423">
        <v>2969783181</v>
      </c>
      <c r="AE3423" s="1">
        <v>43172.738194444442</v>
      </c>
      <c r="AF3423" t="s">
        <v>15658</v>
      </c>
      <c r="AG3423" t="s">
        <v>22015</v>
      </c>
      <c r="AH3423" t="s">
        <v>51</v>
      </c>
      <c r="AJ3423" t="s">
        <v>53</v>
      </c>
      <c r="AL3423" t="s">
        <v>78</v>
      </c>
      <c r="AO3423" t="s">
        <v>5443</v>
      </c>
      <c r="AP3423" s="1">
        <v>44369.386111111111</v>
      </c>
    </row>
    <row r="3424" spans="1:43" x14ac:dyDescent="0.35">
      <c r="A3424" t="s">
        <v>22016</v>
      </c>
      <c r="B3424" t="s">
        <v>11574</v>
      </c>
      <c r="C3424" t="s">
        <v>952</v>
      </c>
      <c r="F3424" t="s">
        <v>22017</v>
      </c>
      <c r="H3424" t="s">
        <v>22016</v>
      </c>
      <c r="J3424" t="s">
        <v>11577</v>
      </c>
      <c r="P3424" t="s">
        <v>50</v>
      </c>
      <c r="U3424" s="1">
        <v>44369</v>
      </c>
      <c r="V3424" s="1">
        <v>44369</v>
      </c>
      <c r="AC3424" t="s">
        <v>53</v>
      </c>
      <c r="AD3424">
        <v>2969513993</v>
      </c>
      <c r="AE3424" s="1">
        <v>38566.461111111108</v>
      </c>
      <c r="AG3424" t="s">
        <v>22018</v>
      </c>
      <c r="AH3424" t="s">
        <v>51</v>
      </c>
      <c r="AJ3424" t="s">
        <v>53</v>
      </c>
      <c r="AO3424" t="s">
        <v>8142</v>
      </c>
    </row>
    <row r="3425" spans="1:43" x14ac:dyDescent="0.35">
      <c r="A3425" t="s">
        <v>22019</v>
      </c>
      <c r="B3425" t="s">
        <v>22020</v>
      </c>
      <c r="C3425" t="s">
        <v>727</v>
      </c>
      <c r="F3425">
        <f>1307-275-2706</f>
        <v>-1674</v>
      </c>
      <c r="H3425" t="s">
        <v>22021</v>
      </c>
      <c r="J3425" t="s">
        <v>5516</v>
      </c>
      <c r="N3425" t="s">
        <v>592</v>
      </c>
      <c r="O3425">
        <v>82009</v>
      </c>
      <c r="P3425" t="s">
        <v>50</v>
      </c>
      <c r="U3425" s="1">
        <v>44369</v>
      </c>
      <c r="V3425" s="1">
        <v>44369</v>
      </c>
      <c r="W3425" s="1">
        <v>44369.487500000003</v>
      </c>
      <c r="X3425" s="1">
        <v>44369.487500000003</v>
      </c>
      <c r="AC3425" t="s">
        <v>53</v>
      </c>
      <c r="AD3425">
        <v>2969634929</v>
      </c>
      <c r="AE3425" s="1">
        <v>41799.665972222225</v>
      </c>
      <c r="AF3425" t="s">
        <v>4296</v>
      </c>
      <c r="AG3425" t="s">
        <v>22022</v>
      </c>
      <c r="AH3425" t="s">
        <v>51</v>
      </c>
      <c r="AJ3425" t="s">
        <v>53</v>
      </c>
      <c r="AL3425" t="s">
        <v>78</v>
      </c>
      <c r="AO3425" t="s">
        <v>8142</v>
      </c>
    </row>
    <row r="3426" spans="1:43" x14ac:dyDescent="0.35">
      <c r="A3426" t="s">
        <v>22023</v>
      </c>
      <c r="B3426" t="s">
        <v>11992</v>
      </c>
      <c r="C3426" t="s">
        <v>13832</v>
      </c>
      <c r="F3426">
        <f>1575-2609163</f>
        <v>-2607588</v>
      </c>
      <c r="H3426" t="s">
        <v>22023</v>
      </c>
      <c r="J3426" t="s">
        <v>22024</v>
      </c>
      <c r="N3426" t="s">
        <v>398</v>
      </c>
      <c r="O3426">
        <v>88316</v>
      </c>
      <c r="P3426" t="s">
        <v>50</v>
      </c>
      <c r="U3426" s="1">
        <v>44369</v>
      </c>
      <c r="V3426" s="1">
        <v>44369</v>
      </c>
      <c r="W3426" s="1">
        <v>44369.617361111108</v>
      </c>
      <c r="X3426" s="1">
        <v>44369.617361111108</v>
      </c>
      <c r="AC3426" t="s">
        <v>53</v>
      </c>
      <c r="AD3426">
        <v>2970077455</v>
      </c>
      <c r="AE3426" s="1">
        <v>44375.563888888886</v>
      </c>
      <c r="AF3426" t="s">
        <v>22025</v>
      </c>
      <c r="AG3426" t="s">
        <v>22026</v>
      </c>
      <c r="AH3426" t="s">
        <v>51</v>
      </c>
      <c r="AJ3426" t="s">
        <v>53</v>
      </c>
      <c r="AL3426" t="s">
        <v>68</v>
      </c>
      <c r="AO3426" t="s">
        <v>8142</v>
      </c>
      <c r="AP3426" s="1">
        <v>45169.181250000001</v>
      </c>
    </row>
    <row r="3427" spans="1:43" x14ac:dyDescent="0.35">
      <c r="A3427" t="s">
        <v>22027</v>
      </c>
      <c r="B3427" t="s">
        <v>11164</v>
      </c>
      <c r="C3427" t="s">
        <v>22028</v>
      </c>
      <c r="D3427" t="s">
        <v>5144</v>
      </c>
      <c r="F3427" t="s">
        <v>22029</v>
      </c>
      <c r="H3427" t="s">
        <v>22030</v>
      </c>
      <c r="I3427" t="s">
        <v>101</v>
      </c>
      <c r="J3427" t="s">
        <v>7150</v>
      </c>
      <c r="K3427" t="s">
        <v>1306</v>
      </c>
      <c r="M3427" t="s">
        <v>1307</v>
      </c>
      <c r="N3427" t="s">
        <v>264</v>
      </c>
      <c r="O3427">
        <v>77380</v>
      </c>
      <c r="P3427" t="s">
        <v>50</v>
      </c>
      <c r="U3427" s="1">
        <v>44369</v>
      </c>
      <c r="V3427" s="1">
        <v>44369</v>
      </c>
      <c r="W3427" s="1">
        <v>44370.42083333333</v>
      </c>
      <c r="X3427" s="1">
        <v>44370.42083333333</v>
      </c>
      <c r="AC3427" t="s">
        <v>53</v>
      </c>
      <c r="AD3427">
        <v>2969474645</v>
      </c>
      <c r="AE3427" s="1">
        <v>37110.530555555553</v>
      </c>
      <c r="AF3427" t="s">
        <v>8291</v>
      </c>
      <c r="AG3427" t="s">
        <v>22031</v>
      </c>
      <c r="AH3427" t="s">
        <v>51</v>
      </c>
      <c r="AJ3427" t="s">
        <v>53</v>
      </c>
      <c r="AL3427" t="s">
        <v>78</v>
      </c>
      <c r="AO3427" t="s">
        <v>5443</v>
      </c>
      <c r="AP3427" s="1">
        <v>44393.506249999999</v>
      </c>
    </row>
    <row r="3428" spans="1:43" x14ac:dyDescent="0.35">
      <c r="A3428" t="s">
        <v>22032</v>
      </c>
      <c r="B3428" t="s">
        <v>437</v>
      </c>
      <c r="C3428" t="s">
        <v>22032</v>
      </c>
      <c r="F3428">
        <f>1720-226-7356</f>
        <v>-5862</v>
      </c>
      <c r="H3428" t="s">
        <v>22033</v>
      </c>
      <c r="J3428" t="s">
        <v>21183</v>
      </c>
      <c r="N3428" t="s">
        <v>287</v>
      </c>
      <c r="O3428">
        <v>80516</v>
      </c>
      <c r="P3428" t="s">
        <v>50</v>
      </c>
      <c r="U3428" s="1">
        <v>44369</v>
      </c>
      <c r="V3428" s="1">
        <v>44369</v>
      </c>
      <c r="W3428" s="1">
        <v>44369.520138888889</v>
      </c>
      <c r="X3428" s="1">
        <v>44369.520138888889</v>
      </c>
      <c r="AC3428" t="s">
        <v>53</v>
      </c>
      <c r="AD3428">
        <v>1000000001</v>
      </c>
      <c r="AE3428" s="1">
        <v>39973.351388888892</v>
      </c>
      <c r="AF3428" t="s">
        <v>3377</v>
      </c>
      <c r="AG3428" t="s">
        <v>22034</v>
      </c>
      <c r="AH3428" t="s">
        <v>51</v>
      </c>
      <c r="AJ3428" t="s">
        <v>53</v>
      </c>
      <c r="AL3428" t="s">
        <v>78</v>
      </c>
      <c r="AO3428" t="s">
        <v>8142</v>
      </c>
    </row>
    <row r="3429" spans="1:43" x14ac:dyDescent="0.35">
      <c r="A3429" t="s">
        <v>22035</v>
      </c>
      <c r="B3429" t="s">
        <v>437</v>
      </c>
      <c r="C3429" t="s">
        <v>22035</v>
      </c>
      <c r="F3429">
        <f>1720-226-7356</f>
        <v>-5862</v>
      </c>
      <c r="H3429" t="s">
        <v>22033</v>
      </c>
      <c r="J3429" t="s">
        <v>21183</v>
      </c>
      <c r="N3429" t="s">
        <v>287</v>
      </c>
      <c r="O3429">
        <v>80516</v>
      </c>
      <c r="P3429" t="s">
        <v>50</v>
      </c>
      <c r="U3429" s="1">
        <v>44369</v>
      </c>
      <c r="V3429" s="1">
        <v>44369</v>
      </c>
      <c r="W3429" s="1">
        <v>44369.517361111109</v>
      </c>
      <c r="X3429" s="1">
        <v>44369.517361111109</v>
      </c>
      <c r="AC3429" t="s">
        <v>53</v>
      </c>
      <c r="AD3429">
        <v>1000000001</v>
      </c>
      <c r="AE3429" s="1">
        <v>39973.351388888892</v>
      </c>
      <c r="AF3429" t="s">
        <v>3377</v>
      </c>
      <c r="AG3429" t="s">
        <v>22036</v>
      </c>
      <c r="AH3429" t="s">
        <v>51</v>
      </c>
      <c r="AJ3429" t="s">
        <v>53</v>
      </c>
      <c r="AL3429" t="s">
        <v>78</v>
      </c>
      <c r="AO3429" t="s">
        <v>8142</v>
      </c>
    </row>
    <row r="3430" spans="1:43" x14ac:dyDescent="0.35">
      <c r="A3430" t="s">
        <v>22037</v>
      </c>
      <c r="B3430" t="s">
        <v>21180</v>
      </c>
      <c r="C3430" t="s">
        <v>22038</v>
      </c>
      <c r="F3430">
        <f>1720-226-7356</f>
        <v>-5862</v>
      </c>
      <c r="H3430" t="s">
        <v>22033</v>
      </c>
      <c r="J3430" t="s">
        <v>21183</v>
      </c>
      <c r="N3430" t="s">
        <v>287</v>
      </c>
      <c r="O3430">
        <v>80516</v>
      </c>
      <c r="P3430" t="s">
        <v>50</v>
      </c>
      <c r="U3430" s="1">
        <v>44369</v>
      </c>
      <c r="V3430" s="1">
        <v>44369</v>
      </c>
      <c r="W3430" s="1">
        <v>44369.515277777777</v>
      </c>
      <c r="X3430" s="1">
        <v>44369.515277777777</v>
      </c>
      <c r="AC3430" t="s">
        <v>53</v>
      </c>
      <c r="AD3430">
        <v>1000000001</v>
      </c>
      <c r="AE3430" s="1">
        <v>39973.351388888892</v>
      </c>
      <c r="AF3430" t="s">
        <v>3377</v>
      </c>
      <c r="AG3430" t="s">
        <v>22039</v>
      </c>
      <c r="AH3430" t="s">
        <v>51</v>
      </c>
      <c r="AJ3430" t="s">
        <v>53</v>
      </c>
      <c r="AL3430" t="s">
        <v>78</v>
      </c>
      <c r="AO3430" t="s">
        <v>8142</v>
      </c>
    </row>
    <row r="3431" spans="1:43" x14ac:dyDescent="0.35">
      <c r="A3431" t="s">
        <v>22040</v>
      </c>
      <c r="B3431" t="s">
        <v>22041</v>
      </c>
      <c r="C3431" t="s">
        <v>587</v>
      </c>
      <c r="F3431">
        <v>6317741460</v>
      </c>
      <c r="H3431" t="s">
        <v>22040</v>
      </c>
      <c r="J3431" t="s">
        <v>22042</v>
      </c>
      <c r="K3431" t="s">
        <v>22043</v>
      </c>
      <c r="M3431" t="s">
        <v>4583</v>
      </c>
      <c r="N3431" t="s">
        <v>253</v>
      </c>
      <c r="O3431">
        <v>87508</v>
      </c>
      <c r="P3431" t="s">
        <v>50</v>
      </c>
      <c r="U3431" s="1">
        <v>44369</v>
      </c>
      <c r="V3431" s="1">
        <v>44369</v>
      </c>
      <c r="W3431" s="1">
        <v>44369.5</v>
      </c>
      <c r="X3431" s="1">
        <v>44369.5</v>
      </c>
      <c r="AC3431" t="s">
        <v>51</v>
      </c>
      <c r="AD3431">
        <v>1000000001</v>
      </c>
      <c r="AE3431" s="1">
        <v>39973.351388888892</v>
      </c>
      <c r="AF3431" t="s">
        <v>3377</v>
      </c>
      <c r="AG3431" t="s">
        <v>22044</v>
      </c>
      <c r="AH3431" t="s">
        <v>51</v>
      </c>
      <c r="AJ3431" t="s">
        <v>53</v>
      </c>
      <c r="AL3431" t="s">
        <v>78</v>
      </c>
      <c r="AO3431" t="s">
        <v>5443</v>
      </c>
      <c r="AP3431" s="1">
        <v>45368.351388888892</v>
      </c>
      <c r="AQ3431" s="1">
        <v>44873.320138888892</v>
      </c>
    </row>
    <row r="3432" spans="1:43" x14ac:dyDescent="0.35">
      <c r="A3432" t="s">
        <v>22045</v>
      </c>
      <c r="B3432" t="s">
        <v>22046</v>
      </c>
      <c r="C3432" t="s">
        <v>22047</v>
      </c>
      <c r="F3432">
        <v>19139017648</v>
      </c>
      <c r="H3432" t="s">
        <v>22045</v>
      </c>
      <c r="J3432" t="s">
        <v>3846</v>
      </c>
      <c r="K3432" t="s">
        <v>22048</v>
      </c>
      <c r="M3432" t="s">
        <v>5822</v>
      </c>
      <c r="N3432" t="s">
        <v>65</v>
      </c>
      <c r="O3432">
        <v>80109</v>
      </c>
      <c r="P3432" t="s">
        <v>50</v>
      </c>
      <c r="U3432" s="1">
        <v>44369</v>
      </c>
      <c r="V3432" s="1">
        <v>44369</v>
      </c>
      <c r="W3432" s="1">
        <v>44369.451388888891</v>
      </c>
      <c r="X3432" s="1">
        <v>44369.451388888891</v>
      </c>
      <c r="AC3432" t="s">
        <v>51</v>
      </c>
      <c r="AD3432">
        <v>1000000001</v>
      </c>
      <c r="AE3432" s="1">
        <v>39973.351388888892</v>
      </c>
      <c r="AF3432" t="s">
        <v>3377</v>
      </c>
      <c r="AG3432" t="s">
        <v>22049</v>
      </c>
      <c r="AH3432" t="s">
        <v>51</v>
      </c>
      <c r="AJ3432" t="s">
        <v>53</v>
      </c>
      <c r="AL3432" t="s">
        <v>78</v>
      </c>
      <c r="AO3432" t="s">
        <v>5443</v>
      </c>
      <c r="AP3432" s="1">
        <v>44369.448611111111</v>
      </c>
    </row>
    <row r="3433" spans="1:43" x14ac:dyDescent="0.35">
      <c r="A3433" t="s">
        <v>22050</v>
      </c>
      <c r="B3433" t="s">
        <v>22051</v>
      </c>
      <c r="C3433" t="s">
        <v>22052</v>
      </c>
      <c r="F3433" t="s">
        <v>19626</v>
      </c>
      <c r="H3433" t="s">
        <v>19627</v>
      </c>
      <c r="J3433" t="s">
        <v>15656</v>
      </c>
      <c r="K3433" t="s">
        <v>21284</v>
      </c>
      <c r="M3433" t="s">
        <v>21285</v>
      </c>
      <c r="N3433" t="s">
        <v>65</v>
      </c>
      <c r="O3433">
        <v>80241</v>
      </c>
      <c r="P3433" t="s">
        <v>50</v>
      </c>
      <c r="U3433" s="1">
        <v>44369</v>
      </c>
      <c r="V3433" s="1">
        <v>44369</v>
      </c>
      <c r="W3433" s="1">
        <v>44369.386111111111</v>
      </c>
      <c r="X3433" s="1">
        <v>44369.386111111111</v>
      </c>
      <c r="AC3433" t="s">
        <v>53</v>
      </c>
      <c r="AD3433">
        <v>2969783181</v>
      </c>
      <c r="AE3433" s="1">
        <v>43172.738194444442</v>
      </c>
      <c r="AF3433" t="s">
        <v>15658</v>
      </c>
      <c r="AG3433" t="s">
        <v>22053</v>
      </c>
      <c r="AH3433" t="s">
        <v>51</v>
      </c>
      <c r="AJ3433" t="s">
        <v>53</v>
      </c>
      <c r="AL3433" t="s">
        <v>78</v>
      </c>
      <c r="AO3433" t="s">
        <v>5443</v>
      </c>
      <c r="AP3433" s="1">
        <v>44369.385416666664</v>
      </c>
    </row>
    <row r="3434" spans="1:43" x14ac:dyDescent="0.35">
      <c r="A3434" t="s">
        <v>22054</v>
      </c>
      <c r="B3434" t="s">
        <v>22055</v>
      </c>
      <c r="C3434" t="s">
        <v>759</v>
      </c>
      <c r="D3434" t="s">
        <v>530</v>
      </c>
      <c r="F3434" t="s">
        <v>22056</v>
      </c>
      <c r="H3434" t="s">
        <v>22057</v>
      </c>
      <c r="I3434" t="s">
        <v>179</v>
      </c>
      <c r="J3434" t="s">
        <v>14407</v>
      </c>
      <c r="K3434" t="s">
        <v>14422</v>
      </c>
      <c r="M3434" t="s">
        <v>5822</v>
      </c>
      <c r="N3434" t="s">
        <v>287</v>
      </c>
      <c r="O3434">
        <v>80109</v>
      </c>
      <c r="P3434" t="s">
        <v>50</v>
      </c>
      <c r="U3434" s="1">
        <v>44369.364583333336</v>
      </c>
      <c r="V3434" s="1">
        <v>44369.364583333336</v>
      </c>
      <c r="W3434" s="1">
        <v>44370.447916666664</v>
      </c>
      <c r="X3434" s="1">
        <v>44370.447916666664</v>
      </c>
      <c r="AC3434" t="s">
        <v>51</v>
      </c>
      <c r="AD3434">
        <v>2969960734</v>
      </c>
      <c r="AE3434" s="1">
        <v>43921.42291666667</v>
      </c>
      <c r="AF3434" t="s">
        <v>14409</v>
      </c>
      <c r="AG3434" t="s">
        <v>22058</v>
      </c>
      <c r="AH3434" t="s">
        <v>53</v>
      </c>
      <c r="AJ3434" t="s">
        <v>53</v>
      </c>
      <c r="AK3434" t="s">
        <v>16245</v>
      </c>
      <c r="AL3434" t="s">
        <v>78</v>
      </c>
      <c r="AO3434" t="s">
        <v>54</v>
      </c>
      <c r="AP3434" s="1">
        <v>45475.763194444444</v>
      </c>
      <c r="AQ3434" s="1">
        <v>45475.67083333333</v>
      </c>
    </row>
    <row r="3435" spans="1:43" x14ac:dyDescent="0.35">
      <c r="A3435" t="s">
        <v>22059</v>
      </c>
      <c r="B3435" t="s">
        <v>22060</v>
      </c>
      <c r="C3435" t="s">
        <v>6957</v>
      </c>
      <c r="F3435" t="s">
        <v>22061</v>
      </c>
      <c r="H3435" t="s">
        <v>22062</v>
      </c>
      <c r="J3435" t="s">
        <v>1910</v>
      </c>
      <c r="K3435" t="s">
        <v>22063</v>
      </c>
      <c r="M3435" t="s">
        <v>12925</v>
      </c>
      <c r="N3435" t="s">
        <v>12926</v>
      </c>
      <c r="O3435">
        <v>47842</v>
      </c>
      <c r="P3435" t="s">
        <v>50</v>
      </c>
      <c r="U3435" s="1">
        <v>44370</v>
      </c>
      <c r="V3435" s="1">
        <v>44370</v>
      </c>
      <c r="AC3435" t="s">
        <v>53</v>
      </c>
      <c r="AD3435">
        <v>2969735272</v>
      </c>
      <c r="AE3435" s="1">
        <v>42845.40902777778</v>
      </c>
      <c r="AG3435" t="s">
        <v>22064</v>
      </c>
      <c r="AH3435" t="s">
        <v>51</v>
      </c>
      <c r="AJ3435" t="s">
        <v>53</v>
      </c>
      <c r="AO3435" t="s">
        <v>8142</v>
      </c>
    </row>
    <row r="3436" spans="1:43" x14ac:dyDescent="0.35">
      <c r="A3436" t="s">
        <v>22065</v>
      </c>
      <c r="B3436" t="s">
        <v>22066</v>
      </c>
      <c r="C3436" t="s">
        <v>18603</v>
      </c>
      <c r="F3436">
        <v>17654271143</v>
      </c>
      <c r="H3436" t="s">
        <v>22065</v>
      </c>
      <c r="J3436" t="s">
        <v>1910</v>
      </c>
      <c r="K3436" t="s">
        <v>22067</v>
      </c>
      <c r="M3436" t="s">
        <v>12925</v>
      </c>
      <c r="N3436" t="s">
        <v>12926</v>
      </c>
      <c r="O3436">
        <v>47842</v>
      </c>
      <c r="P3436" t="s">
        <v>50</v>
      </c>
      <c r="U3436" s="1">
        <v>44370</v>
      </c>
      <c r="V3436" s="1">
        <v>44370</v>
      </c>
      <c r="AC3436" t="s">
        <v>53</v>
      </c>
      <c r="AD3436">
        <v>2969735272</v>
      </c>
      <c r="AE3436" s="1">
        <v>42845.40902777778</v>
      </c>
      <c r="AG3436" t="s">
        <v>22068</v>
      </c>
      <c r="AH3436" t="s">
        <v>51</v>
      </c>
      <c r="AJ3436" t="s">
        <v>53</v>
      </c>
      <c r="AO3436" t="s">
        <v>8142</v>
      </c>
    </row>
    <row r="3437" spans="1:43" x14ac:dyDescent="0.35">
      <c r="A3437" t="s">
        <v>22069</v>
      </c>
      <c r="B3437" t="s">
        <v>22070</v>
      </c>
      <c r="C3437" t="s">
        <v>22071</v>
      </c>
      <c r="F3437" t="s">
        <v>22072</v>
      </c>
      <c r="H3437" t="s">
        <v>22069</v>
      </c>
      <c r="J3437" t="s">
        <v>491</v>
      </c>
      <c r="P3437" t="s">
        <v>50</v>
      </c>
      <c r="U3437" s="1">
        <v>44370</v>
      </c>
      <c r="V3437" s="1">
        <v>44370</v>
      </c>
      <c r="W3437" s="1">
        <v>44370.395138888889</v>
      </c>
      <c r="X3437" s="1">
        <v>44370.395138888889</v>
      </c>
      <c r="AC3437" t="s">
        <v>53</v>
      </c>
      <c r="AD3437">
        <v>2969472760</v>
      </c>
      <c r="AE3437" s="1">
        <v>36916.71597222222</v>
      </c>
      <c r="AG3437" t="s">
        <v>22073</v>
      </c>
      <c r="AH3437" t="s">
        <v>51</v>
      </c>
      <c r="AJ3437" t="s">
        <v>53</v>
      </c>
      <c r="AL3437" t="s">
        <v>78</v>
      </c>
      <c r="AO3437" t="s">
        <v>8142</v>
      </c>
    </row>
    <row r="3438" spans="1:43" x14ac:dyDescent="0.35">
      <c r="A3438" t="s">
        <v>22074</v>
      </c>
      <c r="B3438" t="s">
        <v>9349</v>
      </c>
      <c r="C3438" t="s">
        <v>904</v>
      </c>
      <c r="F3438">
        <v>7192327881</v>
      </c>
      <c r="H3438" t="s">
        <v>22074</v>
      </c>
      <c r="J3438" t="s">
        <v>22075</v>
      </c>
      <c r="K3438" t="s">
        <v>22076</v>
      </c>
      <c r="M3438" t="s">
        <v>13531</v>
      </c>
      <c r="N3438" t="s">
        <v>65</v>
      </c>
      <c r="O3438" t="s">
        <v>22077</v>
      </c>
      <c r="P3438" t="s">
        <v>50</v>
      </c>
      <c r="U3438" s="1">
        <v>44370</v>
      </c>
      <c r="V3438" s="1">
        <v>44370</v>
      </c>
      <c r="W3438" s="1">
        <v>44370.520833333336</v>
      </c>
      <c r="X3438" s="1">
        <v>44370.520833333336</v>
      </c>
      <c r="AC3438" t="s">
        <v>53</v>
      </c>
      <c r="AD3438">
        <v>1000000001</v>
      </c>
      <c r="AE3438" s="1">
        <v>39973.351388888892</v>
      </c>
      <c r="AF3438" t="s">
        <v>3377</v>
      </c>
      <c r="AG3438" t="s">
        <v>22078</v>
      </c>
      <c r="AH3438" t="s">
        <v>51</v>
      </c>
      <c r="AJ3438" t="s">
        <v>53</v>
      </c>
      <c r="AL3438" t="s">
        <v>78</v>
      </c>
      <c r="AO3438" t="s">
        <v>5443</v>
      </c>
      <c r="AP3438" s="1">
        <v>45078.740277777775</v>
      </c>
      <c r="AQ3438" s="1">
        <v>44953.467361111114</v>
      </c>
    </row>
    <row r="3439" spans="1:43" x14ac:dyDescent="0.35">
      <c r="A3439" t="s">
        <v>22079</v>
      </c>
      <c r="B3439" t="s">
        <v>22080</v>
      </c>
      <c r="C3439" t="s">
        <v>587</v>
      </c>
      <c r="F3439">
        <v>9158510503</v>
      </c>
      <c r="H3439" t="s">
        <v>22079</v>
      </c>
      <c r="J3439" t="s">
        <v>22081</v>
      </c>
      <c r="K3439" t="s">
        <v>22082</v>
      </c>
      <c r="M3439" t="s">
        <v>753</v>
      </c>
      <c r="N3439" t="s">
        <v>798</v>
      </c>
      <c r="O3439" t="s">
        <v>22083</v>
      </c>
      <c r="P3439" t="s">
        <v>50</v>
      </c>
      <c r="U3439" s="1">
        <v>44370</v>
      </c>
      <c r="V3439" s="1">
        <v>44370</v>
      </c>
      <c r="W3439" s="1">
        <v>44370.6</v>
      </c>
      <c r="X3439" s="1">
        <v>44370.6</v>
      </c>
      <c r="AC3439" t="s">
        <v>51</v>
      </c>
      <c r="AD3439">
        <v>2970076496</v>
      </c>
      <c r="AE3439" s="1">
        <v>44370.606249999997</v>
      </c>
      <c r="AF3439" t="s">
        <v>22084</v>
      </c>
      <c r="AG3439" t="s">
        <v>22085</v>
      </c>
      <c r="AH3439" t="s">
        <v>51</v>
      </c>
      <c r="AJ3439" t="s">
        <v>53</v>
      </c>
      <c r="AL3439" t="s">
        <v>78</v>
      </c>
      <c r="AO3439" t="s">
        <v>5443</v>
      </c>
      <c r="AP3439" s="1">
        <v>44371.595833333333</v>
      </c>
    </row>
    <row r="3440" spans="1:43" x14ac:dyDescent="0.35">
      <c r="A3440" t="s">
        <v>22086</v>
      </c>
      <c r="B3440" t="s">
        <v>22087</v>
      </c>
      <c r="C3440" t="s">
        <v>894</v>
      </c>
      <c r="F3440" t="s">
        <v>22088</v>
      </c>
      <c r="H3440" t="s">
        <v>22089</v>
      </c>
      <c r="J3440" t="s">
        <v>22090</v>
      </c>
      <c r="P3440" t="s">
        <v>50</v>
      </c>
      <c r="U3440" s="1">
        <v>44370</v>
      </c>
      <c r="V3440" s="1">
        <v>44370</v>
      </c>
      <c r="W3440" s="1">
        <v>44370.584027777775</v>
      </c>
      <c r="X3440" s="1">
        <v>44370.584027777775</v>
      </c>
      <c r="AC3440" t="s">
        <v>53</v>
      </c>
      <c r="AD3440">
        <v>1000000001</v>
      </c>
      <c r="AE3440" s="1">
        <v>39973.351388888892</v>
      </c>
      <c r="AF3440" t="s">
        <v>3377</v>
      </c>
      <c r="AG3440" t="s">
        <v>22091</v>
      </c>
      <c r="AH3440" t="s">
        <v>51</v>
      </c>
      <c r="AJ3440" t="s">
        <v>53</v>
      </c>
      <c r="AL3440" t="s">
        <v>78</v>
      </c>
      <c r="AO3440" t="s">
        <v>8142</v>
      </c>
      <c r="AP3440" s="1">
        <v>44370.586805555555</v>
      </c>
    </row>
    <row r="3441" spans="1:43" x14ac:dyDescent="0.35">
      <c r="A3441" t="s">
        <v>22092</v>
      </c>
      <c r="B3441" t="s">
        <v>9297</v>
      </c>
      <c r="C3441" t="s">
        <v>22093</v>
      </c>
      <c r="F3441" t="s">
        <v>22094</v>
      </c>
      <c r="H3441" t="s">
        <v>22092</v>
      </c>
      <c r="J3441" t="s">
        <v>22095</v>
      </c>
      <c r="P3441" t="s">
        <v>50</v>
      </c>
      <c r="U3441" s="1">
        <v>44371</v>
      </c>
      <c r="V3441" s="1">
        <v>44371</v>
      </c>
      <c r="W3441" s="1">
        <v>44371.779166666667</v>
      </c>
      <c r="X3441" s="1">
        <v>44371.779166666667</v>
      </c>
      <c r="AC3441" t="s">
        <v>53</v>
      </c>
      <c r="AD3441">
        <v>2970078352</v>
      </c>
      <c r="AE3441" s="1">
        <v>44378.340277777781</v>
      </c>
      <c r="AG3441" t="s">
        <v>22096</v>
      </c>
      <c r="AH3441" t="s">
        <v>51</v>
      </c>
      <c r="AJ3441" t="s">
        <v>53</v>
      </c>
      <c r="AL3441" t="s">
        <v>78</v>
      </c>
      <c r="AO3441" t="s">
        <v>8142</v>
      </c>
    </row>
    <row r="3442" spans="1:43" x14ac:dyDescent="0.35">
      <c r="A3442" t="s">
        <v>22097</v>
      </c>
      <c r="B3442" t="s">
        <v>22098</v>
      </c>
      <c r="C3442" t="s">
        <v>22099</v>
      </c>
      <c r="F3442" t="s">
        <v>22100</v>
      </c>
      <c r="H3442" t="s">
        <v>22097</v>
      </c>
      <c r="J3442" t="s">
        <v>7142</v>
      </c>
      <c r="K3442" t="s">
        <v>22101</v>
      </c>
      <c r="M3442" t="s">
        <v>18198</v>
      </c>
      <c r="N3442" t="s">
        <v>798</v>
      </c>
      <c r="O3442">
        <v>79756</v>
      </c>
      <c r="P3442" t="s">
        <v>50</v>
      </c>
      <c r="U3442" s="1">
        <v>44371</v>
      </c>
      <c r="V3442" s="1">
        <v>44371</v>
      </c>
      <c r="W3442" s="1">
        <v>44371.365277777775</v>
      </c>
      <c r="X3442" s="1">
        <v>44371.365277777775</v>
      </c>
      <c r="AC3442" t="s">
        <v>53</v>
      </c>
      <c r="AD3442">
        <v>2969584761</v>
      </c>
      <c r="AE3442" s="1">
        <v>41288.714583333334</v>
      </c>
      <c r="AF3442" t="s">
        <v>7145</v>
      </c>
      <c r="AG3442" t="s">
        <v>22102</v>
      </c>
      <c r="AH3442" t="s">
        <v>51</v>
      </c>
      <c r="AJ3442" t="s">
        <v>53</v>
      </c>
      <c r="AL3442" t="s">
        <v>78</v>
      </c>
      <c r="AO3442" t="s">
        <v>5443</v>
      </c>
    </row>
    <row r="3443" spans="1:43" x14ac:dyDescent="0.35">
      <c r="A3443" t="s">
        <v>22103</v>
      </c>
      <c r="B3443" t="s">
        <v>1210</v>
      </c>
      <c r="C3443" t="s">
        <v>587</v>
      </c>
      <c r="F3443" t="s">
        <v>22104</v>
      </c>
      <c r="H3443" t="s">
        <v>22105</v>
      </c>
      <c r="J3443" t="s">
        <v>1910</v>
      </c>
      <c r="K3443" t="s">
        <v>22106</v>
      </c>
      <c r="M3443" t="s">
        <v>16588</v>
      </c>
      <c r="N3443" t="s">
        <v>12926</v>
      </c>
      <c r="O3443">
        <v>46278</v>
      </c>
      <c r="P3443" t="s">
        <v>50</v>
      </c>
      <c r="U3443" s="1">
        <v>44371</v>
      </c>
      <c r="V3443" s="1">
        <v>44371</v>
      </c>
      <c r="W3443" s="1">
        <v>44375.318055555559</v>
      </c>
      <c r="X3443" s="1">
        <v>44375.318055555559</v>
      </c>
      <c r="AC3443" t="s">
        <v>53</v>
      </c>
      <c r="AD3443">
        <v>2969735272</v>
      </c>
      <c r="AE3443" s="1">
        <v>42845.40902777778</v>
      </c>
      <c r="AF3443" t="s">
        <v>22107</v>
      </c>
      <c r="AG3443" t="s">
        <v>22108</v>
      </c>
      <c r="AH3443" t="s">
        <v>51</v>
      </c>
      <c r="AJ3443" t="s">
        <v>53</v>
      </c>
      <c r="AL3443" t="s">
        <v>78</v>
      </c>
      <c r="AO3443" t="s">
        <v>8142</v>
      </c>
    </row>
    <row r="3444" spans="1:43" x14ac:dyDescent="0.35">
      <c r="A3444" t="s">
        <v>22109</v>
      </c>
      <c r="B3444" t="s">
        <v>22110</v>
      </c>
      <c r="C3444" t="s">
        <v>587</v>
      </c>
      <c r="F3444" t="s">
        <v>22111</v>
      </c>
      <c r="H3444" t="s">
        <v>22109</v>
      </c>
      <c r="J3444" t="s">
        <v>46</v>
      </c>
      <c r="P3444" t="s">
        <v>50</v>
      </c>
      <c r="U3444" s="1">
        <v>44371</v>
      </c>
      <c r="V3444" s="1">
        <v>44371</v>
      </c>
      <c r="W3444" s="1">
        <v>44371.120138888888</v>
      </c>
      <c r="X3444" s="1">
        <v>44371.120138888888</v>
      </c>
      <c r="AC3444" t="s">
        <v>53</v>
      </c>
      <c r="AD3444">
        <v>1000000001</v>
      </c>
      <c r="AE3444" s="1">
        <v>39973.351388888892</v>
      </c>
      <c r="AF3444" t="s">
        <v>3377</v>
      </c>
      <c r="AG3444" t="s">
        <v>22112</v>
      </c>
      <c r="AH3444" t="s">
        <v>51</v>
      </c>
      <c r="AJ3444" t="s">
        <v>53</v>
      </c>
      <c r="AL3444" t="s">
        <v>78</v>
      </c>
      <c r="AO3444" t="s">
        <v>8142</v>
      </c>
    </row>
    <row r="3445" spans="1:43" x14ac:dyDescent="0.35">
      <c r="A3445" t="s">
        <v>22113</v>
      </c>
      <c r="B3445" t="s">
        <v>22114</v>
      </c>
      <c r="C3445" t="s">
        <v>22115</v>
      </c>
      <c r="F3445" t="s">
        <v>22116</v>
      </c>
      <c r="H3445" t="s">
        <v>22117</v>
      </c>
      <c r="J3445" t="s">
        <v>22118</v>
      </c>
      <c r="K3445" t="s">
        <v>22119</v>
      </c>
      <c r="M3445" t="s">
        <v>16336</v>
      </c>
      <c r="N3445" t="s">
        <v>65</v>
      </c>
      <c r="O3445">
        <v>80644</v>
      </c>
      <c r="P3445" t="s">
        <v>50</v>
      </c>
      <c r="U3445" s="1">
        <v>44371</v>
      </c>
      <c r="V3445" s="1">
        <v>44371</v>
      </c>
      <c r="W3445" s="1">
        <v>44371.551388888889</v>
      </c>
      <c r="X3445" s="1">
        <v>44371.551388888889</v>
      </c>
      <c r="AC3445" t="s">
        <v>53</v>
      </c>
      <c r="AD3445">
        <v>2969662821</v>
      </c>
      <c r="AE3445" s="1">
        <v>42066.458333333336</v>
      </c>
      <c r="AF3445" t="s">
        <v>22120</v>
      </c>
      <c r="AG3445" t="s">
        <v>22121</v>
      </c>
      <c r="AH3445" t="s">
        <v>51</v>
      </c>
      <c r="AJ3445" t="s">
        <v>53</v>
      </c>
      <c r="AL3445" t="s">
        <v>78</v>
      </c>
      <c r="AO3445" t="s">
        <v>5443</v>
      </c>
      <c r="AP3445" s="1">
        <v>44795.419444444444</v>
      </c>
    </row>
    <row r="3446" spans="1:43" x14ac:dyDescent="0.35">
      <c r="A3446" t="s">
        <v>22122</v>
      </c>
      <c r="B3446" t="s">
        <v>22123</v>
      </c>
      <c r="C3446" t="s">
        <v>2615</v>
      </c>
      <c r="F3446" t="s">
        <v>22124</v>
      </c>
      <c r="H3446" t="s">
        <v>22125</v>
      </c>
      <c r="J3446" t="s">
        <v>22126</v>
      </c>
      <c r="K3446" t="s">
        <v>22127</v>
      </c>
      <c r="M3446" t="s">
        <v>753</v>
      </c>
      <c r="N3446" t="s">
        <v>798</v>
      </c>
      <c r="O3446">
        <v>79912</v>
      </c>
      <c r="P3446" t="s">
        <v>50</v>
      </c>
      <c r="U3446" s="1">
        <v>44372</v>
      </c>
      <c r="V3446" s="1">
        <v>44372</v>
      </c>
      <c r="W3446" s="1">
        <v>44372.330555555556</v>
      </c>
      <c r="X3446" s="1">
        <v>44372.330555555556</v>
      </c>
      <c r="AC3446" t="s">
        <v>53</v>
      </c>
      <c r="AD3446">
        <v>2973680070</v>
      </c>
      <c r="AE3446" s="1">
        <v>45177.53125</v>
      </c>
      <c r="AF3446" t="s">
        <v>22128</v>
      </c>
      <c r="AG3446" t="s">
        <v>22129</v>
      </c>
      <c r="AH3446" t="s">
        <v>51</v>
      </c>
      <c r="AJ3446" t="s">
        <v>53</v>
      </c>
      <c r="AL3446" t="s">
        <v>68</v>
      </c>
      <c r="AO3446" t="s">
        <v>5443</v>
      </c>
      <c r="AP3446" s="1">
        <v>45357.320138888892</v>
      </c>
    </row>
    <row r="3447" spans="1:43" x14ac:dyDescent="0.35">
      <c r="A3447" t="s">
        <v>22130</v>
      </c>
      <c r="B3447" t="s">
        <v>22131</v>
      </c>
      <c r="C3447" t="s">
        <v>22132</v>
      </c>
      <c r="F3447" t="s">
        <v>22133</v>
      </c>
      <c r="H3447" t="s">
        <v>22134</v>
      </c>
      <c r="J3447" t="s">
        <v>6530</v>
      </c>
      <c r="K3447" t="s">
        <v>6531</v>
      </c>
      <c r="M3447" t="s">
        <v>5822</v>
      </c>
      <c r="N3447" t="s">
        <v>213</v>
      </c>
      <c r="O3447">
        <v>80108</v>
      </c>
      <c r="P3447" t="s">
        <v>50</v>
      </c>
      <c r="U3447" s="1">
        <v>44372</v>
      </c>
      <c r="V3447" s="1">
        <v>44372</v>
      </c>
      <c r="W3447" s="1">
        <v>44372.659722222219</v>
      </c>
      <c r="X3447" s="1">
        <v>44372.659722222219</v>
      </c>
      <c r="AC3447" t="s">
        <v>53</v>
      </c>
      <c r="AD3447">
        <v>2969507921</v>
      </c>
      <c r="AE3447" s="1">
        <v>38224.743750000001</v>
      </c>
      <c r="AF3447" t="s">
        <v>6246</v>
      </c>
      <c r="AG3447" t="s">
        <v>22135</v>
      </c>
      <c r="AH3447" t="s">
        <v>51</v>
      </c>
      <c r="AJ3447" t="s">
        <v>53</v>
      </c>
      <c r="AL3447" t="s">
        <v>78</v>
      </c>
      <c r="AO3447" t="s">
        <v>5443</v>
      </c>
      <c r="AP3447" s="1">
        <v>45476.356249999997</v>
      </c>
      <c r="AQ3447" s="1">
        <v>45476.359722222223</v>
      </c>
    </row>
    <row r="3448" spans="1:43" x14ac:dyDescent="0.35">
      <c r="A3448" t="s">
        <v>22136</v>
      </c>
      <c r="B3448" t="s">
        <v>22137</v>
      </c>
      <c r="C3448" t="s">
        <v>3554</v>
      </c>
      <c r="F3448" t="s">
        <v>22133</v>
      </c>
      <c r="H3448" t="s">
        <v>22138</v>
      </c>
      <c r="J3448" t="s">
        <v>6530</v>
      </c>
      <c r="K3448" t="s">
        <v>22139</v>
      </c>
      <c r="M3448" t="s">
        <v>5822</v>
      </c>
      <c r="N3448" t="s">
        <v>65</v>
      </c>
      <c r="O3448">
        <v>80108</v>
      </c>
      <c r="P3448" t="s">
        <v>50</v>
      </c>
      <c r="U3448" s="1">
        <v>44372</v>
      </c>
      <c r="V3448" s="1">
        <v>44372</v>
      </c>
      <c r="W3448" s="1">
        <v>44372.659722222219</v>
      </c>
      <c r="X3448" s="1">
        <v>44372.659722222219</v>
      </c>
      <c r="AC3448" t="s">
        <v>53</v>
      </c>
      <c r="AD3448">
        <v>2969507921</v>
      </c>
      <c r="AE3448" s="1">
        <v>38224.743750000001</v>
      </c>
      <c r="AF3448" t="s">
        <v>6246</v>
      </c>
      <c r="AG3448" t="s">
        <v>22140</v>
      </c>
      <c r="AH3448" t="s">
        <v>51</v>
      </c>
      <c r="AJ3448" t="s">
        <v>53</v>
      </c>
      <c r="AL3448" t="s">
        <v>78</v>
      </c>
      <c r="AO3448" t="s">
        <v>5443</v>
      </c>
      <c r="AP3448" s="1">
        <v>44403.617361111108</v>
      </c>
      <c r="AQ3448" s="1">
        <v>44397.683333333334</v>
      </c>
    </row>
    <row r="3449" spans="1:43" x14ac:dyDescent="0.35">
      <c r="A3449" t="s">
        <v>22141</v>
      </c>
      <c r="B3449" t="s">
        <v>22142</v>
      </c>
      <c r="C3449" t="s">
        <v>7386</v>
      </c>
      <c r="F3449" t="s">
        <v>22133</v>
      </c>
      <c r="H3449" t="s">
        <v>22143</v>
      </c>
      <c r="J3449" t="s">
        <v>6530</v>
      </c>
      <c r="K3449" t="s">
        <v>6531</v>
      </c>
      <c r="M3449" t="s">
        <v>5822</v>
      </c>
      <c r="N3449" t="s">
        <v>213</v>
      </c>
      <c r="O3449">
        <v>80108</v>
      </c>
      <c r="P3449" t="s">
        <v>50</v>
      </c>
      <c r="U3449" s="1">
        <v>44372</v>
      </c>
      <c r="V3449" s="1">
        <v>44372</v>
      </c>
      <c r="W3449" s="1">
        <v>44372.662499999999</v>
      </c>
      <c r="X3449" s="1">
        <v>44372.662499999999</v>
      </c>
      <c r="AC3449" t="s">
        <v>53</v>
      </c>
      <c r="AD3449">
        <v>2969507921</v>
      </c>
      <c r="AE3449" s="1">
        <v>38224.743750000001</v>
      </c>
      <c r="AF3449" t="s">
        <v>6246</v>
      </c>
      <c r="AG3449" t="s">
        <v>22144</v>
      </c>
      <c r="AH3449" t="s">
        <v>51</v>
      </c>
      <c r="AJ3449" t="s">
        <v>53</v>
      </c>
      <c r="AL3449" t="s">
        <v>68</v>
      </c>
      <c r="AO3449" t="s">
        <v>5443</v>
      </c>
      <c r="AP3449" s="1">
        <v>45475.588888888888</v>
      </c>
      <c r="AQ3449" s="1">
        <v>45454.443055555559</v>
      </c>
    </row>
    <row r="3450" spans="1:43" x14ac:dyDescent="0.35">
      <c r="A3450" t="s">
        <v>22145</v>
      </c>
      <c r="B3450" t="s">
        <v>8437</v>
      </c>
      <c r="C3450" t="s">
        <v>15378</v>
      </c>
      <c r="F3450" t="s">
        <v>22133</v>
      </c>
      <c r="H3450" t="s">
        <v>22146</v>
      </c>
      <c r="J3450" t="s">
        <v>6530</v>
      </c>
      <c r="K3450" t="s">
        <v>22139</v>
      </c>
      <c r="M3450" t="s">
        <v>5822</v>
      </c>
      <c r="N3450" t="s">
        <v>65</v>
      </c>
      <c r="O3450">
        <v>80108</v>
      </c>
      <c r="P3450" t="s">
        <v>50</v>
      </c>
      <c r="U3450" s="1">
        <v>44372</v>
      </c>
      <c r="V3450" s="1">
        <v>44372</v>
      </c>
      <c r="W3450" s="1">
        <v>44372.665277777778</v>
      </c>
      <c r="X3450" s="1">
        <v>44372.665277777778</v>
      </c>
      <c r="AC3450" t="s">
        <v>53</v>
      </c>
      <c r="AD3450">
        <v>2969507921</v>
      </c>
      <c r="AE3450" s="1">
        <v>38224.743750000001</v>
      </c>
      <c r="AF3450" t="s">
        <v>6246</v>
      </c>
      <c r="AG3450" t="s">
        <v>22147</v>
      </c>
      <c r="AH3450" t="s">
        <v>51</v>
      </c>
      <c r="AJ3450" t="s">
        <v>53</v>
      </c>
      <c r="AL3450" t="s">
        <v>78</v>
      </c>
      <c r="AO3450" t="s">
        <v>5443</v>
      </c>
      <c r="AP3450" s="1">
        <v>45475.729861111111</v>
      </c>
      <c r="AQ3450" s="1">
        <v>45475.731249999997</v>
      </c>
    </row>
    <row r="3451" spans="1:43" x14ac:dyDescent="0.35">
      <c r="A3451" t="s">
        <v>22148</v>
      </c>
      <c r="B3451" t="s">
        <v>22149</v>
      </c>
      <c r="C3451" t="s">
        <v>22150</v>
      </c>
      <c r="F3451" t="s">
        <v>22133</v>
      </c>
      <c r="H3451" t="s">
        <v>22151</v>
      </c>
      <c r="J3451" t="s">
        <v>6530</v>
      </c>
      <c r="K3451" t="s">
        <v>22139</v>
      </c>
      <c r="M3451" t="s">
        <v>5822</v>
      </c>
      <c r="N3451" t="s">
        <v>65</v>
      </c>
      <c r="O3451">
        <v>80108</v>
      </c>
      <c r="P3451" t="s">
        <v>50</v>
      </c>
      <c r="U3451" s="1">
        <v>44372</v>
      </c>
      <c r="V3451" s="1">
        <v>44372</v>
      </c>
      <c r="W3451" s="1">
        <v>44372.666666666664</v>
      </c>
      <c r="X3451" s="1">
        <v>44372.666666666664</v>
      </c>
      <c r="AC3451" t="s">
        <v>53</v>
      </c>
      <c r="AD3451">
        <v>2969507921</v>
      </c>
      <c r="AE3451" s="1">
        <v>38224.743750000001</v>
      </c>
      <c r="AF3451" t="s">
        <v>6246</v>
      </c>
      <c r="AG3451" t="s">
        <v>22152</v>
      </c>
      <c r="AH3451" t="s">
        <v>51</v>
      </c>
      <c r="AJ3451" t="s">
        <v>53</v>
      </c>
      <c r="AL3451" t="s">
        <v>78</v>
      </c>
      <c r="AO3451" t="s">
        <v>5443</v>
      </c>
      <c r="AP3451" s="1">
        <v>44372.665277777778</v>
      </c>
    </row>
    <row r="3452" spans="1:43" x14ac:dyDescent="0.35">
      <c r="A3452" t="s">
        <v>22153</v>
      </c>
      <c r="B3452" t="s">
        <v>21671</v>
      </c>
      <c r="C3452" t="s">
        <v>1076</v>
      </c>
      <c r="F3452" t="s">
        <v>22133</v>
      </c>
      <c r="H3452" t="s">
        <v>22154</v>
      </c>
      <c r="J3452" t="s">
        <v>6530</v>
      </c>
      <c r="K3452" t="s">
        <v>22139</v>
      </c>
      <c r="M3452" t="s">
        <v>5822</v>
      </c>
      <c r="N3452" t="s">
        <v>65</v>
      </c>
      <c r="O3452">
        <v>80108</v>
      </c>
      <c r="P3452" t="s">
        <v>50</v>
      </c>
      <c r="U3452" s="1">
        <v>44372</v>
      </c>
      <c r="V3452" s="1">
        <v>44372</v>
      </c>
      <c r="W3452" s="1">
        <v>44372.668055555558</v>
      </c>
      <c r="X3452" s="1">
        <v>44372.668055555558</v>
      </c>
      <c r="AC3452" t="s">
        <v>53</v>
      </c>
      <c r="AD3452">
        <v>2969507921</v>
      </c>
      <c r="AE3452" s="1">
        <v>38224.743750000001</v>
      </c>
      <c r="AF3452" t="s">
        <v>6246</v>
      </c>
      <c r="AG3452" t="s">
        <v>22155</v>
      </c>
      <c r="AH3452" t="s">
        <v>51</v>
      </c>
      <c r="AJ3452" t="s">
        <v>53</v>
      </c>
      <c r="AL3452" t="s">
        <v>78</v>
      </c>
      <c r="AO3452" t="s">
        <v>5443</v>
      </c>
      <c r="AP3452" s="1">
        <v>44489.642361111109</v>
      </c>
    </row>
    <row r="3453" spans="1:43" x14ac:dyDescent="0.35">
      <c r="A3453" t="s">
        <v>22156</v>
      </c>
      <c r="B3453" t="s">
        <v>22157</v>
      </c>
      <c r="C3453" t="s">
        <v>702</v>
      </c>
      <c r="H3453" t="s">
        <v>22158</v>
      </c>
      <c r="J3453" t="s">
        <v>1770</v>
      </c>
      <c r="P3453" t="s">
        <v>50</v>
      </c>
      <c r="U3453" s="1">
        <v>44372</v>
      </c>
      <c r="V3453" s="1">
        <v>44372</v>
      </c>
      <c r="W3453" s="1">
        <v>44372.580555555556</v>
      </c>
      <c r="X3453" s="1">
        <v>44372.580555555556</v>
      </c>
      <c r="AC3453" t="s">
        <v>53</v>
      </c>
      <c r="AD3453">
        <v>2969475309</v>
      </c>
      <c r="AE3453" s="1">
        <v>37159</v>
      </c>
      <c r="AF3453" t="s">
        <v>1772</v>
      </c>
      <c r="AG3453" t="s">
        <v>22159</v>
      </c>
      <c r="AH3453" t="s">
        <v>51</v>
      </c>
      <c r="AJ3453" t="s">
        <v>53</v>
      </c>
      <c r="AL3453" t="s">
        <v>78</v>
      </c>
      <c r="AO3453" t="s">
        <v>5443</v>
      </c>
      <c r="AP3453" s="1">
        <v>44732.443749999999</v>
      </c>
      <c r="AQ3453" s="1">
        <v>44706.422222222223</v>
      </c>
    </row>
    <row r="3454" spans="1:43" x14ac:dyDescent="0.35">
      <c r="A3454" t="s">
        <v>22160</v>
      </c>
      <c r="B3454" t="s">
        <v>903</v>
      </c>
      <c r="C3454" t="s">
        <v>7536</v>
      </c>
      <c r="H3454" t="s">
        <v>22161</v>
      </c>
      <c r="J3454" t="s">
        <v>3170</v>
      </c>
      <c r="P3454" t="s">
        <v>50</v>
      </c>
      <c r="U3454" s="1">
        <v>44372</v>
      </c>
      <c r="V3454" s="1">
        <v>44372</v>
      </c>
      <c r="W3454" s="1">
        <v>44372.564583333333</v>
      </c>
      <c r="X3454" s="1">
        <v>44372.564583333333</v>
      </c>
      <c r="AC3454" t="s">
        <v>53</v>
      </c>
      <c r="AD3454">
        <v>2969480024</v>
      </c>
      <c r="AE3454" s="1">
        <v>37427</v>
      </c>
      <c r="AF3454" t="s">
        <v>151</v>
      </c>
      <c r="AG3454" t="s">
        <v>22162</v>
      </c>
      <c r="AH3454" t="s">
        <v>51</v>
      </c>
      <c r="AJ3454" t="s">
        <v>53</v>
      </c>
      <c r="AL3454" t="s">
        <v>78</v>
      </c>
      <c r="AO3454" t="s">
        <v>5443</v>
      </c>
      <c r="AP3454" s="1">
        <v>44972.453472222223</v>
      </c>
      <c r="AQ3454" s="1">
        <v>44574.644444444442</v>
      </c>
    </row>
    <row r="3455" spans="1:43" x14ac:dyDescent="0.35">
      <c r="A3455" t="s">
        <v>22163</v>
      </c>
      <c r="B3455" t="s">
        <v>22164</v>
      </c>
      <c r="C3455" t="s">
        <v>22165</v>
      </c>
      <c r="F3455" t="s">
        <v>22133</v>
      </c>
      <c r="H3455" t="s">
        <v>22166</v>
      </c>
      <c r="J3455" t="s">
        <v>6530</v>
      </c>
      <c r="K3455" t="s">
        <v>22139</v>
      </c>
      <c r="M3455" t="s">
        <v>5822</v>
      </c>
      <c r="N3455" t="s">
        <v>65</v>
      </c>
      <c r="O3455">
        <v>80108</v>
      </c>
      <c r="P3455" t="s">
        <v>50</v>
      </c>
      <c r="U3455" s="1">
        <v>44372</v>
      </c>
      <c r="V3455" s="1">
        <v>44372</v>
      </c>
      <c r="W3455" s="1">
        <v>44372.662499999999</v>
      </c>
      <c r="X3455" s="1">
        <v>44372.662499999999</v>
      </c>
      <c r="AC3455" t="s">
        <v>53</v>
      </c>
      <c r="AD3455">
        <v>2969507921</v>
      </c>
      <c r="AE3455" s="1">
        <v>38224.743750000001</v>
      </c>
      <c r="AF3455" t="s">
        <v>6246</v>
      </c>
      <c r="AG3455" t="s">
        <v>22167</v>
      </c>
      <c r="AH3455" t="s">
        <v>51</v>
      </c>
      <c r="AJ3455" t="s">
        <v>53</v>
      </c>
      <c r="AL3455" t="s">
        <v>78</v>
      </c>
      <c r="AO3455" t="s">
        <v>5443</v>
      </c>
      <c r="AP3455" s="1">
        <v>44671.474999999999</v>
      </c>
      <c r="AQ3455" s="1">
        <v>44671.476388888892</v>
      </c>
    </row>
    <row r="3456" spans="1:43" x14ac:dyDescent="0.35">
      <c r="A3456" t="s">
        <v>15302</v>
      </c>
      <c r="B3456" t="s">
        <v>15301</v>
      </c>
      <c r="C3456" t="s">
        <v>1829</v>
      </c>
      <c r="F3456">
        <v>9153199573</v>
      </c>
      <c r="H3456" t="s">
        <v>15302</v>
      </c>
      <c r="J3456" t="s">
        <v>13316</v>
      </c>
      <c r="P3456" t="s">
        <v>50</v>
      </c>
      <c r="U3456" s="1">
        <v>44372</v>
      </c>
      <c r="V3456" s="1">
        <v>44372</v>
      </c>
      <c r="W3456" s="1">
        <v>44372.629861111112</v>
      </c>
      <c r="X3456" s="1">
        <v>44372.629861111112</v>
      </c>
      <c r="AC3456" t="s">
        <v>53</v>
      </c>
      <c r="AD3456">
        <v>1000000001</v>
      </c>
      <c r="AE3456" s="1">
        <v>39973.351388888892</v>
      </c>
      <c r="AF3456" t="s">
        <v>3377</v>
      </c>
      <c r="AG3456" t="s">
        <v>22168</v>
      </c>
      <c r="AH3456" t="s">
        <v>51</v>
      </c>
      <c r="AJ3456" t="s">
        <v>53</v>
      </c>
      <c r="AL3456" t="s">
        <v>78</v>
      </c>
      <c r="AO3456" t="s">
        <v>8142</v>
      </c>
    </row>
    <row r="3457" spans="1:43" x14ac:dyDescent="0.35">
      <c r="A3457" t="s">
        <v>22169</v>
      </c>
      <c r="B3457" t="s">
        <v>22170</v>
      </c>
      <c r="C3457" t="s">
        <v>22171</v>
      </c>
      <c r="F3457" t="s">
        <v>22172</v>
      </c>
      <c r="H3457" t="s">
        <v>22169</v>
      </c>
      <c r="J3457" t="s">
        <v>22173</v>
      </c>
      <c r="P3457" t="s">
        <v>50</v>
      </c>
      <c r="U3457" s="1">
        <v>44372</v>
      </c>
      <c r="V3457" s="1">
        <v>44372</v>
      </c>
      <c r="W3457" s="1">
        <v>44375.675694444442</v>
      </c>
      <c r="X3457" s="1">
        <v>44375.675694444442</v>
      </c>
      <c r="AC3457" t="s">
        <v>53</v>
      </c>
      <c r="AD3457">
        <v>2969724594</v>
      </c>
      <c r="AE3457" s="1">
        <v>42780.370138888888</v>
      </c>
      <c r="AF3457" t="s">
        <v>20239</v>
      </c>
      <c r="AG3457" t="s">
        <v>22174</v>
      </c>
      <c r="AH3457" t="s">
        <v>51</v>
      </c>
      <c r="AJ3457" t="s">
        <v>53</v>
      </c>
      <c r="AL3457" t="s">
        <v>78</v>
      </c>
      <c r="AO3457" t="s">
        <v>8142</v>
      </c>
    </row>
    <row r="3458" spans="1:43" x14ac:dyDescent="0.35">
      <c r="A3458" t="s">
        <v>22175</v>
      </c>
      <c r="B3458" t="s">
        <v>2499</v>
      </c>
      <c r="C3458" t="s">
        <v>22176</v>
      </c>
      <c r="H3458" t="s">
        <v>22177</v>
      </c>
      <c r="I3458" t="s">
        <v>61</v>
      </c>
      <c r="J3458" t="s">
        <v>285</v>
      </c>
      <c r="P3458" t="s">
        <v>50</v>
      </c>
      <c r="U3458" s="1">
        <v>44372.493055555555</v>
      </c>
      <c r="V3458" s="1">
        <v>44372.493055555555</v>
      </c>
      <c r="W3458" s="1">
        <v>44376.500694444447</v>
      </c>
      <c r="X3458" s="1">
        <v>44376.500694444447</v>
      </c>
      <c r="AC3458" t="s">
        <v>53</v>
      </c>
      <c r="AD3458">
        <v>2969480024</v>
      </c>
      <c r="AE3458" s="1">
        <v>37427</v>
      </c>
      <c r="AF3458" t="s">
        <v>145</v>
      </c>
      <c r="AG3458" t="s">
        <v>22178</v>
      </c>
      <c r="AH3458" t="s">
        <v>53</v>
      </c>
      <c r="AJ3458" t="s">
        <v>53</v>
      </c>
      <c r="AK3458" t="s">
        <v>8166</v>
      </c>
      <c r="AL3458" t="s">
        <v>68</v>
      </c>
      <c r="AO3458" t="s">
        <v>54</v>
      </c>
    </row>
    <row r="3459" spans="1:43" x14ac:dyDescent="0.35">
      <c r="A3459" t="s">
        <v>22179</v>
      </c>
      <c r="B3459" t="s">
        <v>903</v>
      </c>
      <c r="C3459" t="s">
        <v>803</v>
      </c>
      <c r="F3459">
        <v>5052052773</v>
      </c>
      <c r="H3459" t="s">
        <v>22180</v>
      </c>
      <c r="J3459" t="s">
        <v>22181</v>
      </c>
      <c r="K3459" t="s">
        <v>22182</v>
      </c>
      <c r="M3459" t="s">
        <v>419</v>
      </c>
      <c r="N3459" t="s">
        <v>253</v>
      </c>
      <c r="O3459">
        <v>87104</v>
      </c>
      <c r="P3459" t="s">
        <v>50</v>
      </c>
      <c r="U3459" s="1">
        <v>44373</v>
      </c>
      <c r="V3459" s="1">
        <v>44373</v>
      </c>
      <c r="W3459" s="1">
        <v>44373.366666666669</v>
      </c>
      <c r="X3459" s="1">
        <v>44373.366666666669</v>
      </c>
      <c r="AC3459" t="s">
        <v>51</v>
      </c>
      <c r="AD3459">
        <v>1000000001</v>
      </c>
      <c r="AE3459" s="1">
        <v>39973.351388888892</v>
      </c>
      <c r="AF3459" t="s">
        <v>3377</v>
      </c>
      <c r="AG3459" t="s">
        <v>22183</v>
      </c>
      <c r="AH3459" t="s">
        <v>51</v>
      </c>
      <c r="AJ3459" t="s">
        <v>53</v>
      </c>
      <c r="AL3459" t="s">
        <v>78</v>
      </c>
      <c r="AO3459" t="s">
        <v>5443</v>
      </c>
      <c r="AP3459" s="1">
        <v>44372.864583333336</v>
      </c>
      <c r="AQ3459" s="1">
        <v>44373.368750000001</v>
      </c>
    </row>
    <row r="3460" spans="1:43" x14ac:dyDescent="0.35">
      <c r="A3460" t="s">
        <v>22184</v>
      </c>
      <c r="B3460" t="s">
        <v>22185</v>
      </c>
      <c r="C3460" t="s">
        <v>5364</v>
      </c>
      <c r="F3460" t="s">
        <v>22186</v>
      </c>
      <c r="H3460" t="s">
        <v>22184</v>
      </c>
      <c r="J3460" t="s">
        <v>491</v>
      </c>
      <c r="N3460" t="s">
        <v>4364</v>
      </c>
      <c r="O3460">
        <v>66427</v>
      </c>
      <c r="P3460" t="s">
        <v>50</v>
      </c>
      <c r="U3460" s="1">
        <v>44373</v>
      </c>
      <c r="V3460" s="1">
        <v>44373</v>
      </c>
      <c r="AC3460" t="s">
        <v>53</v>
      </c>
      <c r="AD3460">
        <v>2969472760</v>
      </c>
      <c r="AE3460" s="1">
        <v>36916.71597222222</v>
      </c>
      <c r="AG3460" t="s">
        <v>22187</v>
      </c>
      <c r="AH3460" t="s">
        <v>51</v>
      </c>
      <c r="AJ3460" t="s">
        <v>53</v>
      </c>
      <c r="AO3460" t="s">
        <v>8142</v>
      </c>
    </row>
    <row r="3461" spans="1:43" x14ac:dyDescent="0.35">
      <c r="A3461" t="s">
        <v>22188</v>
      </c>
      <c r="B3461" t="s">
        <v>435</v>
      </c>
      <c r="C3461" t="s">
        <v>22189</v>
      </c>
      <c r="D3461" t="s">
        <v>46</v>
      </c>
      <c r="H3461" t="s">
        <v>22190</v>
      </c>
      <c r="I3461" t="s">
        <v>200</v>
      </c>
      <c r="J3461" t="s">
        <v>12933</v>
      </c>
      <c r="P3461" t="s">
        <v>50</v>
      </c>
      <c r="U3461" s="1">
        <v>44375</v>
      </c>
      <c r="V3461" s="1">
        <v>44375</v>
      </c>
      <c r="AC3461" t="s">
        <v>53</v>
      </c>
      <c r="AD3461">
        <v>2969579793</v>
      </c>
      <c r="AE3461" s="1">
        <v>41172.685416666667</v>
      </c>
      <c r="AG3461" t="s">
        <v>22191</v>
      </c>
      <c r="AH3461" t="s">
        <v>51</v>
      </c>
      <c r="AJ3461" t="s">
        <v>53</v>
      </c>
      <c r="AO3461" t="s">
        <v>8142</v>
      </c>
    </row>
    <row r="3462" spans="1:43" x14ac:dyDescent="0.35">
      <c r="A3462" t="s">
        <v>22192</v>
      </c>
      <c r="B3462" t="s">
        <v>22193</v>
      </c>
      <c r="C3462" t="s">
        <v>4450</v>
      </c>
      <c r="F3462">
        <v>19704150383</v>
      </c>
      <c r="H3462" t="s">
        <v>22192</v>
      </c>
      <c r="J3462" t="s">
        <v>22194</v>
      </c>
      <c r="N3462" t="s">
        <v>287</v>
      </c>
      <c r="O3462">
        <v>80550</v>
      </c>
      <c r="P3462" t="s">
        <v>50</v>
      </c>
      <c r="U3462" s="1">
        <v>44375</v>
      </c>
      <c r="V3462" s="1">
        <v>44375</v>
      </c>
      <c r="W3462" s="1">
        <v>44375.725694444445</v>
      </c>
      <c r="X3462" s="1">
        <v>44375.725694444445</v>
      </c>
      <c r="AC3462" t="s">
        <v>53</v>
      </c>
      <c r="AD3462">
        <v>2969894486</v>
      </c>
      <c r="AE3462" s="1">
        <v>43647.34097222222</v>
      </c>
      <c r="AF3462" t="s">
        <v>22195</v>
      </c>
      <c r="AG3462" t="s">
        <v>22196</v>
      </c>
      <c r="AH3462" t="s">
        <v>51</v>
      </c>
      <c r="AJ3462" t="s">
        <v>53</v>
      </c>
      <c r="AL3462" t="s">
        <v>78</v>
      </c>
      <c r="AO3462" t="s">
        <v>8142</v>
      </c>
      <c r="AP3462" s="1">
        <v>45329.95416666667</v>
      </c>
    </row>
    <row r="3463" spans="1:43" x14ac:dyDescent="0.35">
      <c r="A3463" t="s">
        <v>22197</v>
      </c>
      <c r="B3463" t="s">
        <v>22198</v>
      </c>
      <c r="C3463" t="s">
        <v>443</v>
      </c>
      <c r="F3463">
        <f>1719-499-6669</f>
        <v>-5449</v>
      </c>
      <c r="H3463" t="s">
        <v>22199</v>
      </c>
      <c r="J3463" t="s">
        <v>22200</v>
      </c>
      <c r="N3463" t="s">
        <v>287</v>
      </c>
      <c r="O3463">
        <v>80831</v>
      </c>
      <c r="P3463" t="s">
        <v>50</v>
      </c>
      <c r="U3463" s="1">
        <v>44375</v>
      </c>
      <c r="V3463" s="1">
        <v>44375</v>
      </c>
      <c r="W3463" s="1">
        <v>44375.707638888889</v>
      </c>
      <c r="X3463" s="1">
        <v>44375.707638888889</v>
      </c>
      <c r="AC3463" t="s">
        <v>53</v>
      </c>
      <c r="AD3463">
        <v>2969833620</v>
      </c>
      <c r="AE3463" s="1">
        <v>43353.714583333334</v>
      </c>
      <c r="AF3463" t="s">
        <v>22201</v>
      </c>
      <c r="AG3463" t="s">
        <v>22202</v>
      </c>
      <c r="AH3463" t="s">
        <v>51</v>
      </c>
      <c r="AJ3463" t="s">
        <v>53</v>
      </c>
      <c r="AL3463" t="s">
        <v>78</v>
      </c>
      <c r="AO3463" t="s">
        <v>8142</v>
      </c>
      <c r="AP3463" s="1">
        <v>45334.592361111114</v>
      </c>
    </row>
    <row r="3464" spans="1:43" x14ac:dyDescent="0.35">
      <c r="A3464" t="s">
        <v>22203</v>
      </c>
      <c r="B3464" t="s">
        <v>14699</v>
      </c>
      <c r="C3464" t="s">
        <v>19985</v>
      </c>
      <c r="G3464" s="2" t="s">
        <v>22204</v>
      </c>
      <c r="H3464" t="s">
        <v>22205</v>
      </c>
      <c r="I3464" t="s">
        <v>1368</v>
      </c>
      <c r="J3464" t="s">
        <v>22206</v>
      </c>
      <c r="K3464" t="s">
        <v>22207</v>
      </c>
      <c r="M3464" t="s">
        <v>22208</v>
      </c>
      <c r="N3464" t="s">
        <v>22209</v>
      </c>
      <c r="O3464">
        <v>3442</v>
      </c>
      <c r="P3464" t="s">
        <v>19709</v>
      </c>
      <c r="U3464" s="1">
        <v>44375</v>
      </c>
      <c r="V3464" s="1">
        <v>44375</v>
      </c>
      <c r="AC3464" t="s">
        <v>53</v>
      </c>
      <c r="AD3464">
        <v>2972118001</v>
      </c>
      <c r="AE3464" s="1">
        <v>44789.85833333333</v>
      </c>
      <c r="AG3464" t="s">
        <v>22210</v>
      </c>
      <c r="AH3464" t="s">
        <v>51</v>
      </c>
      <c r="AJ3464" t="s">
        <v>53</v>
      </c>
      <c r="AO3464" t="s">
        <v>8142</v>
      </c>
    </row>
    <row r="3465" spans="1:43" x14ac:dyDescent="0.35">
      <c r="A3465" t="s">
        <v>22211</v>
      </c>
      <c r="B3465" t="s">
        <v>653</v>
      </c>
      <c r="C3465" t="s">
        <v>12697</v>
      </c>
      <c r="F3465">
        <v>15133681901</v>
      </c>
      <c r="H3465" t="s">
        <v>22212</v>
      </c>
      <c r="J3465" t="s">
        <v>272</v>
      </c>
      <c r="K3465" t="s">
        <v>273</v>
      </c>
      <c r="M3465" t="s">
        <v>274</v>
      </c>
      <c r="N3465" t="s">
        <v>275</v>
      </c>
      <c r="O3465">
        <v>27612</v>
      </c>
      <c r="P3465" t="s">
        <v>50</v>
      </c>
      <c r="U3465" s="1">
        <v>44375</v>
      </c>
      <c r="V3465" s="1">
        <v>44375</v>
      </c>
      <c r="AC3465" t="s">
        <v>53</v>
      </c>
      <c r="AD3465">
        <v>2969474461</v>
      </c>
      <c r="AE3465" s="1">
        <v>37104.381944444445</v>
      </c>
      <c r="AG3465" t="s">
        <v>22213</v>
      </c>
      <c r="AH3465" t="s">
        <v>51</v>
      </c>
      <c r="AJ3465" t="s">
        <v>53</v>
      </c>
      <c r="AO3465" t="s">
        <v>8142</v>
      </c>
    </row>
    <row r="3466" spans="1:43" x14ac:dyDescent="0.35">
      <c r="A3466" t="s">
        <v>22214</v>
      </c>
      <c r="B3466" t="s">
        <v>22215</v>
      </c>
      <c r="C3466" t="s">
        <v>22216</v>
      </c>
      <c r="F3466" t="s">
        <v>22217</v>
      </c>
      <c r="H3466" t="s">
        <v>22218</v>
      </c>
      <c r="J3466" t="s">
        <v>8983</v>
      </c>
      <c r="P3466" t="s">
        <v>16594</v>
      </c>
      <c r="U3466" s="1">
        <v>44375</v>
      </c>
      <c r="V3466" s="1">
        <v>44375</v>
      </c>
      <c r="AC3466" t="s">
        <v>53</v>
      </c>
      <c r="AD3466">
        <v>2969570414</v>
      </c>
      <c r="AE3466" s="1">
        <v>40940.538888888892</v>
      </c>
      <c r="AG3466" t="s">
        <v>22219</v>
      </c>
      <c r="AH3466" t="s">
        <v>51</v>
      </c>
      <c r="AJ3466" t="s">
        <v>53</v>
      </c>
      <c r="AO3466" t="s">
        <v>8142</v>
      </c>
    </row>
    <row r="3467" spans="1:43" x14ac:dyDescent="0.35">
      <c r="A3467" t="s">
        <v>22220</v>
      </c>
      <c r="B3467" t="s">
        <v>6841</v>
      </c>
      <c r="C3467" t="s">
        <v>904</v>
      </c>
      <c r="F3467" t="s">
        <v>22221</v>
      </c>
      <c r="H3467" t="s">
        <v>22220</v>
      </c>
      <c r="J3467" t="s">
        <v>22222</v>
      </c>
      <c r="K3467" t="s">
        <v>22223</v>
      </c>
      <c r="M3467" t="s">
        <v>22224</v>
      </c>
      <c r="N3467" t="s">
        <v>22225</v>
      </c>
      <c r="O3467">
        <v>25625</v>
      </c>
      <c r="P3467" t="s">
        <v>50</v>
      </c>
      <c r="U3467" s="1">
        <v>44375</v>
      </c>
      <c r="V3467" s="1">
        <v>44375</v>
      </c>
      <c r="AC3467" t="s">
        <v>53</v>
      </c>
      <c r="AD3467">
        <v>2970103767</v>
      </c>
      <c r="AE3467" s="1">
        <v>44484.501388888886</v>
      </c>
      <c r="AG3467" t="s">
        <v>22226</v>
      </c>
      <c r="AH3467" t="s">
        <v>51</v>
      </c>
      <c r="AJ3467" t="s">
        <v>53</v>
      </c>
      <c r="AO3467" t="s">
        <v>8142</v>
      </c>
    </row>
    <row r="3468" spans="1:43" x14ac:dyDescent="0.35">
      <c r="A3468" t="s">
        <v>22227</v>
      </c>
      <c r="B3468" t="s">
        <v>11992</v>
      </c>
      <c r="C3468" t="s">
        <v>13832</v>
      </c>
      <c r="F3468">
        <v>5752144691</v>
      </c>
      <c r="H3468" t="s">
        <v>22023</v>
      </c>
      <c r="J3468" t="s">
        <v>22228</v>
      </c>
      <c r="P3468" t="s">
        <v>50</v>
      </c>
      <c r="U3468" s="1">
        <v>44376</v>
      </c>
      <c r="V3468" s="1">
        <v>44376</v>
      </c>
      <c r="W3468" s="1">
        <v>44376.350694444445</v>
      </c>
      <c r="X3468" s="1">
        <v>44376.350694444445</v>
      </c>
      <c r="AC3468" t="s">
        <v>53</v>
      </c>
      <c r="AD3468">
        <v>2972124121</v>
      </c>
      <c r="AE3468" s="1">
        <v>44806.432638888888</v>
      </c>
      <c r="AF3468" t="s">
        <v>22229</v>
      </c>
      <c r="AG3468" t="s">
        <v>22230</v>
      </c>
      <c r="AH3468" t="s">
        <v>51</v>
      </c>
      <c r="AJ3468" t="s">
        <v>53</v>
      </c>
      <c r="AL3468" t="s">
        <v>68</v>
      </c>
      <c r="AO3468" t="s">
        <v>8142</v>
      </c>
    </row>
    <row r="3469" spans="1:43" x14ac:dyDescent="0.35">
      <c r="A3469" t="s">
        <v>22231</v>
      </c>
      <c r="B3469" t="s">
        <v>653</v>
      </c>
      <c r="C3469" t="s">
        <v>2298</v>
      </c>
      <c r="F3469" s="2" t="s">
        <v>22232</v>
      </c>
      <c r="G3469" s="2" t="s">
        <v>22232</v>
      </c>
      <c r="H3469" t="s">
        <v>22233</v>
      </c>
      <c r="I3469" t="s">
        <v>780</v>
      </c>
      <c r="J3469" t="s">
        <v>21817</v>
      </c>
      <c r="K3469" t="s">
        <v>22234</v>
      </c>
      <c r="M3469" t="s">
        <v>22235</v>
      </c>
      <c r="N3469" t="s">
        <v>22236</v>
      </c>
      <c r="O3469">
        <v>3953</v>
      </c>
      <c r="P3469" t="s">
        <v>19709</v>
      </c>
      <c r="U3469" s="1">
        <v>44376</v>
      </c>
      <c r="V3469" s="1">
        <v>44376</v>
      </c>
      <c r="AC3469" t="s">
        <v>53</v>
      </c>
      <c r="AD3469">
        <v>2969823183</v>
      </c>
      <c r="AE3469" s="1">
        <v>43312.453472222223</v>
      </c>
      <c r="AG3469" t="s">
        <v>22237</v>
      </c>
      <c r="AH3469" t="s">
        <v>51</v>
      </c>
      <c r="AJ3469" t="s">
        <v>53</v>
      </c>
      <c r="AO3469" t="s">
        <v>8142</v>
      </c>
    </row>
    <row r="3470" spans="1:43" x14ac:dyDescent="0.35">
      <c r="A3470" t="s">
        <v>22238</v>
      </c>
      <c r="B3470" t="s">
        <v>867</v>
      </c>
      <c r="C3470" t="s">
        <v>481</v>
      </c>
      <c r="F3470" t="s">
        <v>22239</v>
      </c>
      <c r="H3470" t="s">
        <v>22238</v>
      </c>
      <c r="J3470" t="s">
        <v>1014</v>
      </c>
      <c r="K3470" t="s">
        <v>5640</v>
      </c>
      <c r="M3470" t="s">
        <v>5641</v>
      </c>
      <c r="N3470" t="s">
        <v>65</v>
      </c>
      <c r="O3470">
        <v>80468</v>
      </c>
      <c r="P3470" t="s">
        <v>50</v>
      </c>
      <c r="U3470" s="1">
        <v>44376</v>
      </c>
      <c r="V3470" s="1">
        <v>44376</v>
      </c>
      <c r="W3470" s="1">
        <v>44376.481944444444</v>
      </c>
      <c r="X3470" s="1">
        <v>44376.481944444444</v>
      </c>
      <c r="AC3470" t="s">
        <v>53</v>
      </c>
      <c r="AD3470">
        <v>2969480780</v>
      </c>
      <c r="AE3470" s="1">
        <v>37467</v>
      </c>
      <c r="AF3470" t="s">
        <v>22240</v>
      </c>
      <c r="AG3470" t="s">
        <v>22241</v>
      </c>
      <c r="AH3470" t="s">
        <v>51</v>
      </c>
      <c r="AJ3470" t="s">
        <v>53</v>
      </c>
      <c r="AL3470" t="s">
        <v>78</v>
      </c>
      <c r="AO3470" t="s">
        <v>5443</v>
      </c>
      <c r="AP3470" s="1">
        <v>44550.666666666664</v>
      </c>
    </row>
    <row r="3471" spans="1:43" x14ac:dyDescent="0.35">
      <c r="A3471" t="s">
        <v>22242</v>
      </c>
      <c r="B3471" t="s">
        <v>12035</v>
      </c>
      <c r="C3471" t="s">
        <v>961</v>
      </c>
      <c r="F3471" t="s">
        <v>22243</v>
      </c>
      <c r="H3471" t="s">
        <v>22242</v>
      </c>
      <c r="J3471" t="s">
        <v>1014</v>
      </c>
      <c r="K3471" t="s">
        <v>5640</v>
      </c>
      <c r="M3471" t="s">
        <v>5641</v>
      </c>
      <c r="N3471" t="s">
        <v>65</v>
      </c>
      <c r="O3471">
        <v>80468</v>
      </c>
      <c r="P3471" t="s">
        <v>50</v>
      </c>
      <c r="U3471" s="1">
        <v>44376</v>
      </c>
      <c r="V3471" s="1">
        <v>44376</v>
      </c>
      <c r="W3471" s="1">
        <v>44376.49722222222</v>
      </c>
      <c r="X3471" s="1">
        <v>44376.49722222222</v>
      </c>
      <c r="AC3471" t="s">
        <v>53</v>
      </c>
      <c r="AD3471">
        <v>2969480780</v>
      </c>
      <c r="AE3471" s="1">
        <v>37467</v>
      </c>
      <c r="AF3471" t="s">
        <v>22240</v>
      </c>
      <c r="AG3471" t="s">
        <v>22244</v>
      </c>
      <c r="AH3471" t="s">
        <v>51</v>
      </c>
      <c r="AJ3471" t="s">
        <v>53</v>
      </c>
      <c r="AL3471" t="s">
        <v>78</v>
      </c>
      <c r="AO3471" t="s">
        <v>5443</v>
      </c>
      <c r="AP3471" s="1">
        <v>44784.70416666667</v>
      </c>
    </row>
    <row r="3472" spans="1:43" x14ac:dyDescent="0.35">
      <c r="A3472" t="s">
        <v>22245</v>
      </c>
      <c r="B3472" t="s">
        <v>22246</v>
      </c>
      <c r="C3472" t="s">
        <v>22247</v>
      </c>
      <c r="F3472" t="s">
        <v>22248</v>
      </c>
      <c r="H3472" t="s">
        <v>22249</v>
      </c>
      <c r="J3472" t="s">
        <v>8983</v>
      </c>
      <c r="P3472" t="s">
        <v>16594</v>
      </c>
      <c r="U3472" s="1">
        <v>44376</v>
      </c>
      <c r="V3472" s="1">
        <v>44376</v>
      </c>
      <c r="AC3472" t="s">
        <v>53</v>
      </c>
      <c r="AD3472">
        <v>2969570414</v>
      </c>
      <c r="AE3472" s="1">
        <v>40940.538888888892</v>
      </c>
      <c r="AG3472" t="s">
        <v>22250</v>
      </c>
      <c r="AH3472" t="s">
        <v>51</v>
      </c>
      <c r="AJ3472" t="s">
        <v>53</v>
      </c>
      <c r="AO3472" t="s">
        <v>8142</v>
      </c>
    </row>
    <row r="3473" spans="1:43" x14ac:dyDescent="0.35">
      <c r="A3473" t="s">
        <v>22251</v>
      </c>
      <c r="B3473" t="s">
        <v>3723</v>
      </c>
      <c r="C3473" t="s">
        <v>443</v>
      </c>
      <c r="F3473" t="s">
        <v>22252</v>
      </c>
      <c r="H3473" t="s">
        <v>22251</v>
      </c>
      <c r="J3473" t="s">
        <v>22253</v>
      </c>
      <c r="P3473" t="s">
        <v>50</v>
      </c>
      <c r="U3473" s="1">
        <v>44376</v>
      </c>
      <c r="V3473" s="1">
        <v>44376</v>
      </c>
      <c r="AC3473" t="s">
        <v>53</v>
      </c>
      <c r="AD3473">
        <v>2969474449</v>
      </c>
      <c r="AE3473" s="1">
        <v>37104</v>
      </c>
      <c r="AG3473" t="s">
        <v>22254</v>
      </c>
      <c r="AH3473" t="s">
        <v>51</v>
      </c>
      <c r="AJ3473" t="s">
        <v>53</v>
      </c>
      <c r="AO3473" t="s">
        <v>8142</v>
      </c>
    </row>
    <row r="3474" spans="1:43" x14ac:dyDescent="0.35">
      <c r="A3474" t="s">
        <v>22255</v>
      </c>
      <c r="B3474" t="s">
        <v>22256</v>
      </c>
      <c r="C3474" t="s">
        <v>5850</v>
      </c>
      <c r="F3474" t="s">
        <v>22257</v>
      </c>
      <c r="H3474" t="s">
        <v>22255</v>
      </c>
      <c r="J3474" t="s">
        <v>3846</v>
      </c>
      <c r="P3474" t="s">
        <v>50</v>
      </c>
      <c r="U3474" s="1">
        <v>44376</v>
      </c>
      <c r="V3474" s="1">
        <v>44376</v>
      </c>
      <c r="W3474" s="1">
        <v>44376.286111111112</v>
      </c>
      <c r="X3474" s="1">
        <v>44376.286111111112</v>
      </c>
      <c r="AC3474" t="s">
        <v>53</v>
      </c>
      <c r="AD3474">
        <v>1000000001</v>
      </c>
      <c r="AE3474" s="1">
        <v>39973.351388888892</v>
      </c>
      <c r="AF3474" t="s">
        <v>3377</v>
      </c>
      <c r="AG3474" t="s">
        <v>22258</v>
      </c>
      <c r="AH3474" t="s">
        <v>51</v>
      </c>
      <c r="AJ3474" t="s">
        <v>53</v>
      </c>
      <c r="AL3474" t="s">
        <v>78</v>
      </c>
      <c r="AO3474" t="s">
        <v>8142</v>
      </c>
    </row>
    <row r="3475" spans="1:43" x14ac:dyDescent="0.35">
      <c r="A3475" t="s">
        <v>22259</v>
      </c>
      <c r="B3475" t="s">
        <v>1345</v>
      </c>
      <c r="C3475" t="s">
        <v>443</v>
      </c>
      <c r="D3475" t="s">
        <v>2482</v>
      </c>
      <c r="F3475" t="s">
        <v>22260</v>
      </c>
      <c r="G3475">
        <v>3609708902</v>
      </c>
      <c r="H3475" t="s">
        <v>22261</v>
      </c>
      <c r="I3475" t="s">
        <v>464</v>
      </c>
      <c r="J3475" t="s">
        <v>465</v>
      </c>
      <c r="K3475" t="s">
        <v>22262</v>
      </c>
      <c r="M3475" t="s">
        <v>4698</v>
      </c>
      <c r="N3475" t="s">
        <v>287</v>
      </c>
      <c r="O3475">
        <v>80817</v>
      </c>
      <c r="P3475" t="s">
        <v>50</v>
      </c>
      <c r="U3475" s="1">
        <v>44377</v>
      </c>
      <c r="V3475" s="1">
        <v>44377</v>
      </c>
      <c r="W3475" s="1">
        <v>44489.429166666669</v>
      </c>
      <c r="X3475" s="1">
        <v>45334.45416666667</v>
      </c>
      <c r="Y3475" s="1">
        <v>45334.492361111108</v>
      </c>
      <c r="Z3475">
        <v>2910.69</v>
      </c>
      <c r="AA3475" t="s">
        <v>133</v>
      </c>
      <c r="AC3475" t="s">
        <v>53</v>
      </c>
      <c r="AD3475">
        <v>2969543968</v>
      </c>
      <c r="AE3475" s="1">
        <v>40032.470138888886</v>
      </c>
      <c r="AF3475" t="s">
        <v>18427</v>
      </c>
      <c r="AG3475" t="s">
        <v>22263</v>
      </c>
      <c r="AH3475" t="s">
        <v>51</v>
      </c>
      <c r="AJ3475" t="s">
        <v>53</v>
      </c>
      <c r="AL3475" t="s">
        <v>78</v>
      </c>
      <c r="AO3475" t="s">
        <v>8142</v>
      </c>
      <c r="AP3475" s="1">
        <v>44938.697916666664</v>
      </c>
    </row>
    <row r="3476" spans="1:43" x14ac:dyDescent="0.35">
      <c r="A3476" t="s">
        <v>22264</v>
      </c>
      <c r="B3476" t="s">
        <v>22265</v>
      </c>
      <c r="C3476" t="s">
        <v>15601</v>
      </c>
      <c r="F3476" t="s">
        <v>22266</v>
      </c>
      <c r="H3476" t="s">
        <v>22264</v>
      </c>
      <c r="J3476" t="s">
        <v>22267</v>
      </c>
      <c r="K3476" t="s">
        <v>22268</v>
      </c>
      <c r="M3476" t="s">
        <v>3225</v>
      </c>
      <c r="N3476" t="s">
        <v>65</v>
      </c>
      <c r="O3476" t="s">
        <v>22269</v>
      </c>
      <c r="P3476" t="s">
        <v>50</v>
      </c>
      <c r="U3476" s="1">
        <v>44377</v>
      </c>
      <c r="V3476" s="1">
        <v>44377</v>
      </c>
      <c r="W3476" s="1">
        <v>44377.85</v>
      </c>
      <c r="X3476" s="1">
        <v>44377.85</v>
      </c>
      <c r="AC3476" t="s">
        <v>51</v>
      </c>
      <c r="AD3476">
        <v>2970078542</v>
      </c>
      <c r="AE3476" s="1">
        <v>44378.713194444441</v>
      </c>
      <c r="AF3476" t="s">
        <v>22270</v>
      </c>
      <c r="AG3476" t="s">
        <v>22271</v>
      </c>
      <c r="AH3476" t="s">
        <v>51</v>
      </c>
      <c r="AJ3476" t="s">
        <v>53</v>
      </c>
      <c r="AL3476" t="s">
        <v>78</v>
      </c>
      <c r="AO3476" t="s">
        <v>5443</v>
      </c>
      <c r="AP3476" s="1">
        <v>45027.972916666666</v>
      </c>
      <c r="AQ3476" s="1">
        <v>45027.974999999999</v>
      </c>
    </row>
    <row r="3477" spans="1:43" x14ac:dyDescent="0.35">
      <c r="A3477" t="s">
        <v>22272</v>
      </c>
      <c r="B3477" t="s">
        <v>22273</v>
      </c>
      <c r="C3477" t="s">
        <v>22274</v>
      </c>
      <c r="F3477" t="s">
        <v>22275</v>
      </c>
      <c r="H3477" t="s">
        <v>22272</v>
      </c>
      <c r="J3477" t="s">
        <v>7150</v>
      </c>
      <c r="K3477" t="s">
        <v>22276</v>
      </c>
      <c r="M3477" t="s">
        <v>8766</v>
      </c>
      <c r="N3477" t="s">
        <v>899</v>
      </c>
      <c r="O3477">
        <v>58801</v>
      </c>
      <c r="P3477" t="s">
        <v>50</v>
      </c>
      <c r="U3477" s="1">
        <v>44377</v>
      </c>
      <c r="V3477" s="1">
        <v>44377</v>
      </c>
      <c r="W3477" s="1">
        <v>44377.458333333336</v>
      </c>
      <c r="X3477" s="1">
        <v>44377.458333333336</v>
      </c>
      <c r="AC3477" t="s">
        <v>53</v>
      </c>
      <c r="AD3477">
        <v>2969474645</v>
      </c>
      <c r="AE3477" s="1">
        <v>37110.530555555553</v>
      </c>
      <c r="AF3477" t="s">
        <v>22277</v>
      </c>
      <c r="AG3477" t="s">
        <v>22278</v>
      </c>
      <c r="AH3477" t="s">
        <v>51</v>
      </c>
      <c r="AJ3477" t="s">
        <v>53</v>
      </c>
      <c r="AL3477" t="s">
        <v>78</v>
      </c>
      <c r="AO3477" t="s">
        <v>5443</v>
      </c>
      <c r="AP3477" s="1">
        <v>44455.697222222225</v>
      </c>
      <c r="AQ3477" s="1">
        <v>44441.547222222223</v>
      </c>
    </row>
    <row r="3478" spans="1:43" x14ac:dyDescent="0.35">
      <c r="A3478" t="s">
        <v>22279</v>
      </c>
      <c r="B3478" t="s">
        <v>22280</v>
      </c>
      <c r="C3478" t="s">
        <v>22281</v>
      </c>
      <c r="H3478" t="s">
        <v>22282</v>
      </c>
      <c r="I3478" t="s">
        <v>61</v>
      </c>
      <c r="J3478" t="s">
        <v>22283</v>
      </c>
      <c r="P3478" t="s">
        <v>50</v>
      </c>
      <c r="U3478" s="1">
        <v>44377</v>
      </c>
      <c r="V3478" s="1">
        <v>44377</v>
      </c>
      <c r="AC3478" t="s">
        <v>53</v>
      </c>
      <c r="AD3478">
        <v>2969477838</v>
      </c>
      <c r="AE3478" s="1">
        <v>37309</v>
      </c>
      <c r="AG3478" t="s">
        <v>22284</v>
      </c>
      <c r="AH3478" t="s">
        <v>51</v>
      </c>
      <c r="AJ3478" t="s">
        <v>53</v>
      </c>
      <c r="AO3478" t="s">
        <v>8142</v>
      </c>
    </row>
    <row r="3479" spans="1:43" x14ac:dyDescent="0.35">
      <c r="A3479" t="s">
        <v>22285</v>
      </c>
      <c r="B3479" t="s">
        <v>22286</v>
      </c>
      <c r="C3479" t="s">
        <v>1188</v>
      </c>
      <c r="F3479" t="s">
        <v>22287</v>
      </c>
      <c r="H3479" t="s">
        <v>22288</v>
      </c>
      <c r="J3479" t="s">
        <v>22289</v>
      </c>
      <c r="K3479" t="s">
        <v>22290</v>
      </c>
      <c r="M3479" t="s">
        <v>22291</v>
      </c>
      <c r="N3479" t="s">
        <v>65</v>
      </c>
      <c r="O3479" t="s">
        <v>22292</v>
      </c>
      <c r="P3479" t="s">
        <v>50</v>
      </c>
      <c r="U3479" s="1">
        <v>44377</v>
      </c>
      <c r="V3479" s="1">
        <v>44377</v>
      </c>
      <c r="W3479" s="1">
        <v>44377.958333333336</v>
      </c>
      <c r="X3479" s="1">
        <v>44377.958333333336</v>
      </c>
      <c r="AC3479" t="s">
        <v>51</v>
      </c>
      <c r="AD3479">
        <v>1000000001</v>
      </c>
      <c r="AE3479" s="1">
        <v>39973.351388888892</v>
      </c>
      <c r="AF3479" t="s">
        <v>3377</v>
      </c>
      <c r="AG3479" t="s">
        <v>22293</v>
      </c>
      <c r="AH3479" t="s">
        <v>51</v>
      </c>
      <c r="AJ3479" t="s">
        <v>53</v>
      </c>
      <c r="AL3479" t="s">
        <v>78</v>
      </c>
      <c r="AO3479" t="s">
        <v>5443</v>
      </c>
      <c r="AP3479" s="1">
        <v>44384.62777777778</v>
      </c>
    </row>
    <row r="3480" spans="1:43" x14ac:dyDescent="0.35">
      <c r="A3480" t="s">
        <v>22294</v>
      </c>
      <c r="B3480" t="s">
        <v>9136</v>
      </c>
      <c r="C3480" t="s">
        <v>22295</v>
      </c>
      <c r="F3480" t="s">
        <v>22296</v>
      </c>
      <c r="H3480" t="s">
        <v>22297</v>
      </c>
      <c r="J3480" t="s">
        <v>491</v>
      </c>
      <c r="K3480" t="s">
        <v>18065</v>
      </c>
      <c r="M3480" t="s">
        <v>3777</v>
      </c>
      <c r="N3480" t="s">
        <v>3778</v>
      </c>
      <c r="O3480">
        <v>68145</v>
      </c>
      <c r="P3480" t="s">
        <v>50</v>
      </c>
      <c r="U3480" s="1">
        <v>44377</v>
      </c>
      <c r="V3480" s="1">
        <v>44377</v>
      </c>
      <c r="AC3480" t="s">
        <v>53</v>
      </c>
      <c r="AD3480">
        <v>2969472760</v>
      </c>
      <c r="AE3480" s="1">
        <v>36916.71597222222</v>
      </c>
      <c r="AG3480" t="s">
        <v>22298</v>
      </c>
      <c r="AH3480" t="s">
        <v>51</v>
      </c>
      <c r="AJ3480" t="s">
        <v>53</v>
      </c>
      <c r="AO3480" t="s">
        <v>8142</v>
      </c>
    </row>
    <row r="3481" spans="1:43" x14ac:dyDescent="0.35">
      <c r="A3481" t="s">
        <v>22261</v>
      </c>
      <c r="B3481" t="s">
        <v>1345</v>
      </c>
      <c r="C3481" t="s">
        <v>443</v>
      </c>
      <c r="F3481" t="s">
        <v>22299</v>
      </c>
      <c r="H3481" t="s">
        <v>22261</v>
      </c>
      <c r="J3481" t="s">
        <v>465</v>
      </c>
      <c r="P3481" t="s">
        <v>50</v>
      </c>
      <c r="U3481" s="1">
        <v>44377</v>
      </c>
      <c r="V3481" s="1">
        <v>44377</v>
      </c>
      <c r="W3481" s="1">
        <v>44377.413194444445</v>
      </c>
      <c r="X3481" s="1">
        <v>44377.413194444445</v>
      </c>
      <c r="AC3481" t="s">
        <v>53</v>
      </c>
      <c r="AD3481">
        <v>2969543968</v>
      </c>
      <c r="AE3481" s="1">
        <v>40032.470138888886</v>
      </c>
      <c r="AG3481" t="s">
        <v>22300</v>
      </c>
      <c r="AH3481" t="s">
        <v>51</v>
      </c>
      <c r="AJ3481" t="s">
        <v>53</v>
      </c>
      <c r="AL3481" t="s">
        <v>78</v>
      </c>
      <c r="AO3481" t="s">
        <v>8142</v>
      </c>
    </row>
    <row r="3482" spans="1:43" x14ac:dyDescent="0.35">
      <c r="A3482" t="s">
        <v>22301</v>
      </c>
      <c r="B3482" t="s">
        <v>16157</v>
      </c>
      <c r="C3482" t="s">
        <v>14893</v>
      </c>
      <c r="F3482" t="s">
        <v>22302</v>
      </c>
      <c r="H3482" t="s">
        <v>22303</v>
      </c>
      <c r="I3482" t="s">
        <v>1368</v>
      </c>
      <c r="J3482" t="s">
        <v>22304</v>
      </c>
      <c r="K3482" t="s">
        <v>22305</v>
      </c>
      <c r="M3482" t="s">
        <v>22306</v>
      </c>
      <c r="N3482" t="s">
        <v>468</v>
      </c>
      <c r="O3482">
        <v>80652</v>
      </c>
      <c r="P3482" t="s">
        <v>50</v>
      </c>
      <c r="U3482" s="1">
        <v>44377.421527777777</v>
      </c>
      <c r="V3482" s="1">
        <v>44377.421527777777</v>
      </c>
      <c r="W3482" s="1">
        <v>44377.510416666664</v>
      </c>
      <c r="X3482" s="1">
        <v>44377.510416666664</v>
      </c>
      <c r="AC3482" t="s">
        <v>53</v>
      </c>
      <c r="AD3482">
        <v>2969676294</v>
      </c>
      <c r="AE3482" s="1">
        <v>42215.293055555558</v>
      </c>
      <c r="AF3482" t="s">
        <v>22307</v>
      </c>
      <c r="AG3482" t="s">
        <v>22308</v>
      </c>
      <c r="AH3482" t="s">
        <v>53</v>
      </c>
      <c r="AJ3482" t="s">
        <v>53</v>
      </c>
      <c r="AK3482" t="s">
        <v>8166</v>
      </c>
      <c r="AL3482" t="s">
        <v>68</v>
      </c>
      <c r="AO3482" t="s">
        <v>54</v>
      </c>
      <c r="AP3482" s="1">
        <v>45474.617361111108</v>
      </c>
      <c r="AQ3482" s="1">
        <v>45474.622916666667</v>
      </c>
    </row>
    <row r="3483" spans="1:43" x14ac:dyDescent="0.35">
      <c r="A3483" t="s">
        <v>22309</v>
      </c>
      <c r="B3483" t="s">
        <v>3596</v>
      </c>
      <c r="C3483" t="s">
        <v>320</v>
      </c>
      <c r="F3483">
        <v>4806657383</v>
      </c>
      <c r="H3483" t="s">
        <v>22310</v>
      </c>
      <c r="I3483" t="s">
        <v>3151</v>
      </c>
      <c r="J3483" t="s">
        <v>22311</v>
      </c>
      <c r="K3483" t="s">
        <v>22312</v>
      </c>
      <c r="M3483" t="s">
        <v>129</v>
      </c>
      <c r="N3483" t="s">
        <v>65</v>
      </c>
      <c r="O3483" t="s">
        <v>22313</v>
      </c>
      <c r="P3483" t="s">
        <v>50</v>
      </c>
      <c r="U3483" s="1">
        <v>44377.561111111114</v>
      </c>
      <c r="V3483" s="1">
        <v>44377.561111111114</v>
      </c>
      <c r="W3483" s="1">
        <v>44378.726388888892</v>
      </c>
      <c r="X3483" s="1">
        <v>44378.726388888892</v>
      </c>
      <c r="AC3483" t="s">
        <v>51</v>
      </c>
      <c r="AD3483">
        <v>1000000001</v>
      </c>
      <c r="AE3483" s="1">
        <v>39973.351388888892</v>
      </c>
      <c r="AF3483" t="s">
        <v>3377</v>
      </c>
      <c r="AG3483" t="s">
        <v>22314</v>
      </c>
      <c r="AH3483" t="s">
        <v>53</v>
      </c>
      <c r="AJ3483" t="s">
        <v>53</v>
      </c>
      <c r="AK3483" t="s">
        <v>8166</v>
      </c>
      <c r="AL3483" t="s">
        <v>78</v>
      </c>
      <c r="AO3483" t="s">
        <v>54</v>
      </c>
    </row>
    <row r="3484" spans="1:43" x14ac:dyDescent="0.35">
      <c r="A3484" t="s">
        <v>1182</v>
      </c>
      <c r="B3484" t="s">
        <v>1180</v>
      </c>
      <c r="C3484" t="s">
        <v>775</v>
      </c>
      <c r="F3484" t="s">
        <v>22315</v>
      </c>
      <c r="H3484" t="s">
        <v>1182</v>
      </c>
      <c r="J3484" t="s">
        <v>465</v>
      </c>
      <c r="K3484" t="s">
        <v>22316</v>
      </c>
      <c r="M3484" t="s">
        <v>1737</v>
      </c>
      <c r="N3484" t="s">
        <v>65</v>
      </c>
      <c r="O3484" t="s">
        <v>22317</v>
      </c>
      <c r="P3484" t="s">
        <v>50</v>
      </c>
      <c r="U3484" s="1">
        <v>44378</v>
      </c>
      <c r="V3484" s="1">
        <v>44378</v>
      </c>
      <c r="W3484" s="1">
        <v>44378.623611111114</v>
      </c>
      <c r="X3484" s="1">
        <v>44378.623611111114</v>
      </c>
      <c r="AC3484" t="s">
        <v>53</v>
      </c>
      <c r="AD3484">
        <v>2969543968</v>
      </c>
      <c r="AE3484" s="1">
        <v>40032.470138888886</v>
      </c>
      <c r="AG3484" t="s">
        <v>22318</v>
      </c>
      <c r="AH3484" t="s">
        <v>51</v>
      </c>
      <c r="AJ3484" t="s">
        <v>53</v>
      </c>
      <c r="AL3484" t="s">
        <v>78</v>
      </c>
      <c r="AO3484" t="s">
        <v>5443</v>
      </c>
      <c r="AP3484" s="1">
        <v>44434.554861111108</v>
      </c>
    </row>
    <row r="3485" spans="1:43" x14ac:dyDescent="0.35">
      <c r="A3485" t="s">
        <v>22319</v>
      </c>
      <c r="B3485" t="s">
        <v>22320</v>
      </c>
      <c r="C3485" t="s">
        <v>19985</v>
      </c>
      <c r="F3485" t="s">
        <v>22321</v>
      </c>
      <c r="H3485" t="s">
        <v>22322</v>
      </c>
      <c r="I3485" t="s">
        <v>816</v>
      </c>
      <c r="J3485" t="s">
        <v>5239</v>
      </c>
      <c r="K3485" t="s">
        <v>5218</v>
      </c>
      <c r="M3485" t="s">
        <v>2783</v>
      </c>
      <c r="N3485" t="s">
        <v>264</v>
      </c>
      <c r="O3485">
        <v>77269</v>
      </c>
      <c r="P3485" t="s">
        <v>50</v>
      </c>
      <c r="U3485" s="1">
        <v>44378</v>
      </c>
      <c r="V3485" s="1">
        <v>44378</v>
      </c>
      <c r="W3485" s="1">
        <v>44498.61041666667</v>
      </c>
      <c r="X3485" s="1">
        <v>44498.61041666667</v>
      </c>
      <c r="AC3485" t="s">
        <v>53</v>
      </c>
      <c r="AD3485">
        <v>2969475162</v>
      </c>
      <c r="AE3485" s="1">
        <v>37147</v>
      </c>
      <c r="AG3485" t="s">
        <v>22323</v>
      </c>
      <c r="AH3485" t="s">
        <v>51</v>
      </c>
      <c r="AJ3485" t="s">
        <v>53</v>
      </c>
      <c r="AL3485" t="s">
        <v>78</v>
      </c>
      <c r="AO3485" t="s">
        <v>8142</v>
      </c>
    </row>
    <row r="3486" spans="1:43" x14ac:dyDescent="0.35">
      <c r="A3486" t="s">
        <v>22324</v>
      </c>
      <c r="B3486" t="s">
        <v>22325</v>
      </c>
      <c r="C3486" t="s">
        <v>443</v>
      </c>
      <c r="F3486">
        <f>1815-651-9680</f>
        <v>-8516</v>
      </c>
      <c r="H3486" t="s">
        <v>22326</v>
      </c>
      <c r="I3486" t="s">
        <v>169</v>
      </c>
      <c r="J3486" t="s">
        <v>2953</v>
      </c>
      <c r="N3486" t="s">
        <v>14739</v>
      </c>
      <c r="O3486">
        <v>60542</v>
      </c>
      <c r="P3486" t="s">
        <v>50</v>
      </c>
      <c r="U3486" s="1">
        <v>44378</v>
      </c>
      <c r="V3486" s="1">
        <v>44378</v>
      </c>
      <c r="AC3486" t="s">
        <v>53</v>
      </c>
      <c r="AD3486">
        <v>2969823183</v>
      </c>
      <c r="AE3486" s="1">
        <v>43312.453472222223</v>
      </c>
      <c r="AG3486" t="s">
        <v>22327</v>
      </c>
      <c r="AH3486" t="s">
        <v>51</v>
      </c>
      <c r="AJ3486" t="s">
        <v>53</v>
      </c>
      <c r="AO3486" t="s">
        <v>8142</v>
      </c>
    </row>
    <row r="3487" spans="1:43" x14ac:dyDescent="0.35">
      <c r="A3487" t="s">
        <v>22328</v>
      </c>
      <c r="B3487" t="s">
        <v>22329</v>
      </c>
      <c r="C3487" t="s">
        <v>22330</v>
      </c>
      <c r="F3487">
        <v>15753938420</v>
      </c>
      <c r="H3487" t="s">
        <v>22331</v>
      </c>
      <c r="J3487" t="s">
        <v>22332</v>
      </c>
      <c r="N3487" t="s">
        <v>398</v>
      </c>
      <c r="O3487">
        <v>88240</v>
      </c>
      <c r="P3487" t="s">
        <v>50</v>
      </c>
      <c r="U3487" s="1">
        <v>44378</v>
      </c>
      <c r="V3487" s="1">
        <v>44378</v>
      </c>
      <c r="W3487" s="1">
        <v>44378.419444444444</v>
      </c>
      <c r="X3487" s="1">
        <v>44378.419444444444</v>
      </c>
      <c r="AC3487" t="s">
        <v>53</v>
      </c>
      <c r="AD3487">
        <v>2970078544</v>
      </c>
      <c r="AE3487" s="1">
        <v>44378.723611111112</v>
      </c>
      <c r="AF3487" t="s">
        <v>22333</v>
      </c>
      <c r="AG3487" t="s">
        <v>22334</v>
      </c>
      <c r="AH3487" t="s">
        <v>51</v>
      </c>
      <c r="AJ3487" t="s">
        <v>53</v>
      </c>
      <c r="AL3487" t="s">
        <v>78</v>
      </c>
      <c r="AO3487" t="s">
        <v>8142</v>
      </c>
      <c r="AP3487" s="1">
        <v>45384.46875</v>
      </c>
    </row>
    <row r="3488" spans="1:43" x14ac:dyDescent="0.35">
      <c r="A3488" t="s">
        <v>22335</v>
      </c>
      <c r="B3488" t="s">
        <v>8392</v>
      </c>
      <c r="C3488" t="s">
        <v>702</v>
      </c>
      <c r="F3488" t="s">
        <v>22336</v>
      </c>
      <c r="H3488" t="s">
        <v>22335</v>
      </c>
      <c r="J3488" t="s">
        <v>7275</v>
      </c>
      <c r="P3488" t="s">
        <v>50</v>
      </c>
      <c r="U3488" s="1">
        <v>44379</v>
      </c>
      <c r="V3488" s="1">
        <v>44379</v>
      </c>
      <c r="W3488" s="1">
        <v>44379.481249999997</v>
      </c>
      <c r="X3488" s="1">
        <v>44379.481249999997</v>
      </c>
      <c r="AC3488" t="s">
        <v>53</v>
      </c>
      <c r="AD3488">
        <v>2969560519</v>
      </c>
      <c r="AE3488" s="1">
        <v>40618.693749999999</v>
      </c>
      <c r="AF3488" t="s">
        <v>20451</v>
      </c>
      <c r="AG3488" t="s">
        <v>22337</v>
      </c>
      <c r="AH3488" t="s">
        <v>51</v>
      </c>
      <c r="AJ3488" t="s">
        <v>53</v>
      </c>
      <c r="AL3488" t="s">
        <v>78</v>
      </c>
      <c r="AO3488" t="s">
        <v>8142</v>
      </c>
    </row>
    <row r="3489" spans="1:43" x14ac:dyDescent="0.35">
      <c r="A3489" t="s">
        <v>22338</v>
      </c>
      <c r="B3489" t="s">
        <v>22339</v>
      </c>
      <c r="C3489" t="s">
        <v>15132</v>
      </c>
      <c r="F3489">
        <v>7194913677</v>
      </c>
      <c r="H3489" t="s">
        <v>22338</v>
      </c>
      <c r="J3489" t="s">
        <v>22340</v>
      </c>
      <c r="K3489" t="s">
        <v>22341</v>
      </c>
      <c r="M3489" t="s">
        <v>159</v>
      </c>
      <c r="N3489" t="s">
        <v>65</v>
      </c>
      <c r="O3489">
        <v>80939</v>
      </c>
      <c r="P3489" t="s">
        <v>50</v>
      </c>
      <c r="U3489" s="1">
        <v>44379</v>
      </c>
      <c r="V3489" s="1">
        <v>44379</v>
      </c>
      <c r="W3489" s="1">
        <v>44379.452777777777</v>
      </c>
      <c r="X3489" s="1">
        <v>44379.452777777777</v>
      </c>
      <c r="AC3489" t="s">
        <v>51</v>
      </c>
      <c r="AD3489">
        <v>2970079563</v>
      </c>
      <c r="AE3489" s="1">
        <v>44384.600694444445</v>
      </c>
      <c r="AF3489" t="s">
        <v>22342</v>
      </c>
      <c r="AG3489" t="s">
        <v>22343</v>
      </c>
      <c r="AH3489" t="s">
        <v>51</v>
      </c>
      <c r="AJ3489" t="s">
        <v>53</v>
      </c>
      <c r="AL3489" t="s">
        <v>78</v>
      </c>
      <c r="AO3489" t="s">
        <v>5443</v>
      </c>
      <c r="AP3489" s="1">
        <v>45358.713888888888</v>
      </c>
    </row>
    <row r="3490" spans="1:43" x14ac:dyDescent="0.35">
      <c r="A3490" t="s">
        <v>22344</v>
      </c>
      <c r="B3490" t="s">
        <v>22345</v>
      </c>
      <c r="C3490" t="s">
        <v>6605</v>
      </c>
      <c r="F3490" t="s">
        <v>22346</v>
      </c>
      <c r="H3490" t="s">
        <v>22347</v>
      </c>
      <c r="J3490" t="s">
        <v>9017</v>
      </c>
      <c r="P3490" t="s">
        <v>50</v>
      </c>
      <c r="U3490" s="1">
        <v>44379</v>
      </c>
      <c r="V3490" s="1">
        <v>44379</v>
      </c>
      <c r="AC3490" t="s">
        <v>53</v>
      </c>
      <c r="AG3490" t="s">
        <v>22348</v>
      </c>
      <c r="AH3490" t="s">
        <v>51</v>
      </c>
      <c r="AJ3490" t="s">
        <v>53</v>
      </c>
      <c r="AL3490" t="s">
        <v>78</v>
      </c>
      <c r="AO3490" t="s">
        <v>8142</v>
      </c>
    </row>
    <row r="3491" spans="1:43" x14ac:dyDescent="0.35">
      <c r="A3491" t="s">
        <v>22349</v>
      </c>
      <c r="B3491" t="s">
        <v>22350</v>
      </c>
      <c r="C3491" t="s">
        <v>22351</v>
      </c>
      <c r="F3491">
        <v>17206513232</v>
      </c>
      <c r="H3491" t="s">
        <v>22349</v>
      </c>
      <c r="J3491" t="s">
        <v>22352</v>
      </c>
      <c r="P3491" t="s">
        <v>50</v>
      </c>
      <c r="U3491" s="1">
        <v>44379</v>
      </c>
      <c r="V3491" s="1">
        <v>44379</v>
      </c>
      <c r="W3491" s="1">
        <v>44379.004166666666</v>
      </c>
      <c r="X3491" s="1">
        <v>44379.004166666666</v>
      </c>
      <c r="AC3491" t="s">
        <v>53</v>
      </c>
      <c r="AD3491">
        <v>1000000001</v>
      </c>
      <c r="AE3491" s="1">
        <v>39973.351388888892</v>
      </c>
      <c r="AF3491" t="s">
        <v>3377</v>
      </c>
      <c r="AG3491" t="s">
        <v>22353</v>
      </c>
      <c r="AH3491" t="s">
        <v>51</v>
      </c>
      <c r="AJ3491" t="s">
        <v>53</v>
      </c>
      <c r="AL3491" t="s">
        <v>78</v>
      </c>
      <c r="AO3491" t="s">
        <v>8142</v>
      </c>
    </row>
    <row r="3492" spans="1:43" x14ac:dyDescent="0.35">
      <c r="A3492" t="s">
        <v>22354</v>
      </c>
      <c r="B3492" t="s">
        <v>3660</v>
      </c>
      <c r="C3492" t="s">
        <v>1775</v>
      </c>
      <c r="F3492">
        <v>9703559768</v>
      </c>
      <c r="H3492" t="s">
        <v>22354</v>
      </c>
      <c r="J3492" t="s">
        <v>22355</v>
      </c>
      <c r="K3492" t="s">
        <v>22356</v>
      </c>
      <c r="M3492" t="s">
        <v>990</v>
      </c>
      <c r="N3492" t="s">
        <v>65</v>
      </c>
      <c r="O3492">
        <v>81602</v>
      </c>
      <c r="P3492" t="s">
        <v>50</v>
      </c>
      <c r="U3492" s="1">
        <v>44379</v>
      </c>
      <c r="V3492" s="1">
        <v>44379</v>
      </c>
      <c r="W3492" s="1">
        <v>44379.102777777778</v>
      </c>
      <c r="X3492" s="1">
        <v>44379.102777777778</v>
      </c>
      <c r="AC3492" t="s">
        <v>53</v>
      </c>
      <c r="AD3492">
        <v>1000000001</v>
      </c>
      <c r="AE3492" s="1">
        <v>39973.351388888892</v>
      </c>
      <c r="AF3492" t="s">
        <v>3377</v>
      </c>
      <c r="AG3492" t="s">
        <v>22357</v>
      </c>
      <c r="AH3492" t="s">
        <v>51</v>
      </c>
      <c r="AJ3492" t="s">
        <v>53</v>
      </c>
      <c r="AL3492" t="s">
        <v>78</v>
      </c>
      <c r="AO3492" t="s">
        <v>5443</v>
      </c>
      <c r="AP3492" s="1">
        <v>44379.081944444442</v>
      </c>
    </row>
    <row r="3493" spans="1:43" x14ac:dyDescent="0.35">
      <c r="A3493" t="s">
        <v>22358</v>
      </c>
      <c r="B3493" t="s">
        <v>22359</v>
      </c>
      <c r="C3493" t="s">
        <v>258</v>
      </c>
      <c r="F3493">
        <f>1940-600-9490</f>
        <v>-8150</v>
      </c>
      <c r="H3493" t="s">
        <v>22358</v>
      </c>
      <c r="J3493" t="s">
        <v>5516</v>
      </c>
      <c r="N3493" t="s">
        <v>637</v>
      </c>
      <c r="O3493">
        <v>75154</v>
      </c>
      <c r="P3493" t="s">
        <v>50</v>
      </c>
      <c r="U3493" s="1">
        <v>44379</v>
      </c>
      <c r="V3493" s="1">
        <v>44379</v>
      </c>
      <c r="AC3493" t="s">
        <v>53</v>
      </c>
      <c r="AD3493">
        <v>2969634929</v>
      </c>
      <c r="AE3493" s="1">
        <v>41799.665972222225</v>
      </c>
      <c r="AG3493" t="s">
        <v>22360</v>
      </c>
      <c r="AH3493" t="s">
        <v>51</v>
      </c>
      <c r="AJ3493" t="s">
        <v>53</v>
      </c>
      <c r="AO3493" t="s">
        <v>8142</v>
      </c>
    </row>
    <row r="3494" spans="1:43" x14ac:dyDescent="0.35">
      <c r="A3494" t="s">
        <v>22361</v>
      </c>
      <c r="B3494" t="s">
        <v>8392</v>
      </c>
      <c r="C3494" t="s">
        <v>17061</v>
      </c>
      <c r="F3494" t="s">
        <v>22362</v>
      </c>
      <c r="H3494" t="s">
        <v>22363</v>
      </c>
      <c r="I3494" t="s">
        <v>169</v>
      </c>
      <c r="J3494" t="s">
        <v>5844</v>
      </c>
      <c r="K3494" t="s">
        <v>20320</v>
      </c>
      <c r="M3494" t="s">
        <v>7031</v>
      </c>
      <c r="N3494" t="s">
        <v>287</v>
      </c>
      <c r="O3494">
        <v>80813</v>
      </c>
      <c r="P3494" t="s">
        <v>50</v>
      </c>
      <c r="U3494" s="1">
        <v>44379.447222222225</v>
      </c>
      <c r="V3494" s="1">
        <v>44379.447222222225</v>
      </c>
      <c r="W3494" s="1">
        <v>44379.71875</v>
      </c>
      <c r="X3494" s="1">
        <v>44379.71875</v>
      </c>
      <c r="AC3494" t="s">
        <v>53</v>
      </c>
      <c r="AD3494">
        <v>2969475403</v>
      </c>
      <c r="AE3494" s="1">
        <v>37166.661111111112</v>
      </c>
      <c r="AF3494" t="s">
        <v>5846</v>
      </c>
      <c r="AG3494" t="s">
        <v>22364</v>
      </c>
      <c r="AH3494" t="s">
        <v>53</v>
      </c>
      <c r="AJ3494" t="s">
        <v>53</v>
      </c>
      <c r="AK3494" t="s">
        <v>7163</v>
      </c>
      <c r="AL3494" t="s">
        <v>78</v>
      </c>
      <c r="AO3494" t="s">
        <v>54</v>
      </c>
      <c r="AP3494" s="1">
        <v>45407.43472222222</v>
      </c>
    </row>
    <row r="3495" spans="1:43" x14ac:dyDescent="0.35">
      <c r="A3495" t="s">
        <v>22365</v>
      </c>
      <c r="B3495" t="s">
        <v>22366</v>
      </c>
      <c r="C3495" t="s">
        <v>2073</v>
      </c>
      <c r="F3495" t="s">
        <v>22367</v>
      </c>
      <c r="H3495" t="s">
        <v>22365</v>
      </c>
      <c r="J3495" t="s">
        <v>3478</v>
      </c>
      <c r="P3495" t="s">
        <v>50</v>
      </c>
      <c r="U3495" s="1">
        <v>44380</v>
      </c>
      <c r="V3495" s="1">
        <v>44380</v>
      </c>
      <c r="W3495" s="1">
        <v>44380.996527777781</v>
      </c>
      <c r="X3495" s="1">
        <v>44380.996527777781</v>
      </c>
      <c r="AC3495" t="s">
        <v>53</v>
      </c>
      <c r="AD3495">
        <v>2969475096</v>
      </c>
      <c r="AE3495" s="1">
        <v>37141</v>
      </c>
      <c r="AF3495" t="s">
        <v>4067</v>
      </c>
      <c r="AG3495" t="s">
        <v>22368</v>
      </c>
      <c r="AH3495" t="s">
        <v>51</v>
      </c>
      <c r="AJ3495" t="s">
        <v>53</v>
      </c>
      <c r="AL3495" t="s">
        <v>78</v>
      </c>
      <c r="AO3495" t="s">
        <v>8142</v>
      </c>
    </row>
    <row r="3496" spans="1:43" x14ac:dyDescent="0.35">
      <c r="A3496" t="s">
        <v>22369</v>
      </c>
      <c r="B3496" t="s">
        <v>6610</v>
      </c>
      <c r="C3496" t="s">
        <v>14165</v>
      </c>
      <c r="F3496">
        <v>7192987328</v>
      </c>
      <c r="H3496" t="s">
        <v>22369</v>
      </c>
      <c r="J3496" t="s">
        <v>22370</v>
      </c>
      <c r="K3496" t="s">
        <v>22371</v>
      </c>
      <c r="M3496" t="s">
        <v>2685</v>
      </c>
      <c r="N3496" t="s">
        <v>65</v>
      </c>
      <c r="O3496">
        <v>81140</v>
      </c>
      <c r="P3496" t="s">
        <v>50</v>
      </c>
      <c r="U3496" s="1">
        <v>44380</v>
      </c>
      <c r="V3496" s="1">
        <v>44380</v>
      </c>
      <c r="W3496" s="1">
        <v>44380.513888888891</v>
      </c>
      <c r="X3496" s="1">
        <v>44380.513888888891</v>
      </c>
      <c r="AC3496" t="s">
        <v>53</v>
      </c>
      <c r="AD3496">
        <v>1000000001</v>
      </c>
      <c r="AE3496" s="1">
        <v>39973.351388888892</v>
      </c>
      <c r="AF3496" t="s">
        <v>3377</v>
      </c>
      <c r="AG3496" t="s">
        <v>22372</v>
      </c>
      <c r="AH3496" t="s">
        <v>51</v>
      </c>
      <c r="AJ3496" t="s">
        <v>53</v>
      </c>
      <c r="AL3496" t="s">
        <v>78</v>
      </c>
      <c r="AO3496" t="s">
        <v>5443</v>
      </c>
      <c r="AP3496" s="1">
        <v>44380.511111111111</v>
      </c>
    </row>
    <row r="3497" spans="1:43" x14ac:dyDescent="0.35">
      <c r="A3497" t="s">
        <v>22373</v>
      </c>
      <c r="B3497" t="s">
        <v>1312</v>
      </c>
      <c r="C3497" t="s">
        <v>5930</v>
      </c>
      <c r="F3497" t="s">
        <v>1818</v>
      </c>
      <c r="H3497" t="s">
        <v>22373</v>
      </c>
      <c r="J3497" t="s">
        <v>1820</v>
      </c>
      <c r="K3497" t="s">
        <v>22374</v>
      </c>
      <c r="M3497" t="s">
        <v>5866</v>
      </c>
      <c r="N3497" t="s">
        <v>65</v>
      </c>
      <c r="O3497">
        <v>80534</v>
      </c>
      <c r="P3497" t="s">
        <v>50</v>
      </c>
      <c r="U3497" s="1">
        <v>44380</v>
      </c>
      <c r="V3497" s="1">
        <v>44380</v>
      </c>
      <c r="W3497" s="1">
        <v>44380.35</v>
      </c>
      <c r="X3497" s="1">
        <v>44380.35</v>
      </c>
      <c r="AC3497" t="s">
        <v>51</v>
      </c>
      <c r="AD3497">
        <v>2969555138</v>
      </c>
      <c r="AE3497" s="1">
        <v>40434.697916666664</v>
      </c>
      <c r="AF3497" t="s">
        <v>1825</v>
      </c>
      <c r="AG3497" t="s">
        <v>22375</v>
      </c>
      <c r="AH3497" t="s">
        <v>51</v>
      </c>
      <c r="AJ3497" t="s">
        <v>53</v>
      </c>
      <c r="AL3497" t="s">
        <v>68</v>
      </c>
      <c r="AO3497" t="s">
        <v>5443</v>
      </c>
      <c r="AP3497" s="1">
        <v>44380.348611111112</v>
      </c>
    </row>
    <row r="3498" spans="1:43" x14ac:dyDescent="0.35">
      <c r="A3498" t="s">
        <v>22376</v>
      </c>
      <c r="B3498" t="s">
        <v>22377</v>
      </c>
      <c r="C3498" t="s">
        <v>22378</v>
      </c>
      <c r="F3498">
        <f>1303-457-2865</f>
        <v>-2019</v>
      </c>
      <c r="H3498" t="s">
        <v>22376</v>
      </c>
      <c r="J3498" t="s">
        <v>22379</v>
      </c>
      <c r="N3498" t="s">
        <v>287</v>
      </c>
      <c r="O3498">
        <v>80207</v>
      </c>
      <c r="P3498" t="s">
        <v>50</v>
      </c>
      <c r="U3498" s="1">
        <v>44381</v>
      </c>
      <c r="V3498" s="1">
        <v>44381</v>
      </c>
      <c r="W3498" s="1">
        <v>44381.857638888891</v>
      </c>
      <c r="X3498" s="1">
        <v>44381.857638888891</v>
      </c>
      <c r="AC3498" t="s">
        <v>53</v>
      </c>
      <c r="AD3498">
        <v>1000000001</v>
      </c>
      <c r="AE3498" s="1">
        <v>39973.351388888892</v>
      </c>
      <c r="AF3498" t="s">
        <v>3377</v>
      </c>
      <c r="AG3498" t="s">
        <v>22380</v>
      </c>
      <c r="AH3498" t="s">
        <v>51</v>
      </c>
      <c r="AJ3498" t="s">
        <v>53</v>
      </c>
      <c r="AL3498" t="s">
        <v>78</v>
      </c>
      <c r="AO3498" t="s">
        <v>8142</v>
      </c>
      <c r="AP3498" s="1">
        <v>44381.86041666667</v>
      </c>
      <c r="AQ3498" s="1">
        <v>44381.864583333336</v>
      </c>
    </row>
    <row r="3499" spans="1:43" x14ac:dyDescent="0.35">
      <c r="A3499" t="s">
        <v>22381</v>
      </c>
      <c r="B3499" t="s">
        <v>17743</v>
      </c>
      <c r="C3499" t="s">
        <v>2615</v>
      </c>
      <c r="F3499" s="2" t="s">
        <v>22382</v>
      </c>
      <c r="G3499" s="2" t="s">
        <v>22383</v>
      </c>
      <c r="H3499" t="s">
        <v>22384</v>
      </c>
      <c r="I3499" t="s">
        <v>169</v>
      </c>
      <c r="J3499" t="s">
        <v>21817</v>
      </c>
      <c r="K3499" t="s">
        <v>22385</v>
      </c>
      <c r="M3499" t="s">
        <v>22386</v>
      </c>
      <c r="N3499" t="s">
        <v>21894</v>
      </c>
      <c r="O3499">
        <v>3953</v>
      </c>
      <c r="P3499" t="s">
        <v>19709</v>
      </c>
      <c r="U3499" s="1">
        <v>44381</v>
      </c>
      <c r="V3499" s="1">
        <v>44381</v>
      </c>
      <c r="AC3499" t="s">
        <v>53</v>
      </c>
      <c r="AD3499">
        <v>2969823183</v>
      </c>
      <c r="AE3499" s="1">
        <v>43312.453472222223</v>
      </c>
      <c r="AG3499" t="s">
        <v>22387</v>
      </c>
      <c r="AH3499" t="s">
        <v>51</v>
      </c>
      <c r="AJ3499" t="s">
        <v>53</v>
      </c>
      <c r="AO3499" t="s">
        <v>8142</v>
      </c>
    </row>
    <row r="3500" spans="1:43" x14ac:dyDescent="0.35">
      <c r="A3500" t="s">
        <v>22388</v>
      </c>
      <c r="B3500" t="s">
        <v>22389</v>
      </c>
      <c r="C3500" t="s">
        <v>15565</v>
      </c>
      <c r="F3500" t="s">
        <v>22390</v>
      </c>
      <c r="H3500" t="s">
        <v>22388</v>
      </c>
      <c r="J3500" t="s">
        <v>3533</v>
      </c>
      <c r="K3500" t="s">
        <v>16188</v>
      </c>
      <c r="M3500" t="s">
        <v>2783</v>
      </c>
      <c r="N3500" t="s">
        <v>264</v>
      </c>
      <c r="O3500">
        <v>77040</v>
      </c>
      <c r="P3500" t="s">
        <v>50</v>
      </c>
      <c r="U3500" s="1">
        <v>44382</v>
      </c>
      <c r="V3500" s="1">
        <v>44382</v>
      </c>
      <c r="W3500" s="1">
        <v>44433.454861111109</v>
      </c>
      <c r="X3500" s="1">
        <v>44433.454861111109</v>
      </c>
      <c r="AC3500" t="s">
        <v>51</v>
      </c>
      <c r="AD3500">
        <v>2969509141</v>
      </c>
      <c r="AE3500" s="1">
        <v>38288.693749999999</v>
      </c>
      <c r="AF3500" t="s">
        <v>3535</v>
      </c>
      <c r="AG3500" t="s">
        <v>22391</v>
      </c>
      <c r="AH3500" t="s">
        <v>51</v>
      </c>
      <c r="AJ3500" t="s">
        <v>53</v>
      </c>
      <c r="AL3500" t="s">
        <v>78</v>
      </c>
      <c r="AO3500" t="s">
        <v>5443</v>
      </c>
      <c r="AP3500" s="1">
        <v>45435.69027777778</v>
      </c>
      <c r="AQ3500" s="1">
        <v>45323.460416666669</v>
      </c>
    </row>
    <row r="3501" spans="1:43" x14ac:dyDescent="0.35">
      <c r="A3501" t="s">
        <v>22392</v>
      </c>
      <c r="B3501" t="s">
        <v>22393</v>
      </c>
      <c r="C3501" t="s">
        <v>22394</v>
      </c>
      <c r="F3501" t="s">
        <v>22395</v>
      </c>
      <c r="G3501" t="s">
        <v>22396</v>
      </c>
      <c r="H3501" t="s">
        <v>22397</v>
      </c>
      <c r="I3501" t="s">
        <v>3151</v>
      </c>
      <c r="J3501" t="s">
        <v>22398</v>
      </c>
      <c r="K3501" t="s">
        <v>22399</v>
      </c>
      <c r="M3501" t="s">
        <v>22400</v>
      </c>
      <c r="N3501" t="s">
        <v>10414</v>
      </c>
      <c r="O3501" t="s">
        <v>22401</v>
      </c>
      <c r="P3501" t="s">
        <v>4438</v>
      </c>
      <c r="U3501" s="1">
        <v>44382</v>
      </c>
      <c r="V3501" s="1">
        <v>44382</v>
      </c>
      <c r="AC3501" t="s">
        <v>53</v>
      </c>
      <c r="AD3501">
        <v>2969691367</v>
      </c>
      <c r="AE3501" s="1">
        <v>42389.574305555558</v>
      </c>
      <c r="AG3501" t="s">
        <v>22402</v>
      </c>
      <c r="AH3501" t="s">
        <v>51</v>
      </c>
      <c r="AJ3501" t="s">
        <v>53</v>
      </c>
      <c r="AO3501" t="s">
        <v>5443</v>
      </c>
    </row>
    <row r="3502" spans="1:43" x14ac:dyDescent="0.35">
      <c r="A3502" t="s">
        <v>22403</v>
      </c>
      <c r="B3502" t="s">
        <v>8554</v>
      </c>
      <c r="C3502" t="s">
        <v>14142</v>
      </c>
      <c r="F3502" t="s">
        <v>22404</v>
      </c>
      <c r="H3502" t="s">
        <v>22403</v>
      </c>
      <c r="J3502" t="s">
        <v>2028</v>
      </c>
      <c r="K3502" t="s">
        <v>22405</v>
      </c>
      <c r="M3502" t="s">
        <v>22406</v>
      </c>
      <c r="N3502" t="s">
        <v>1205</v>
      </c>
      <c r="O3502">
        <v>63043</v>
      </c>
      <c r="P3502" t="s">
        <v>50</v>
      </c>
      <c r="U3502" s="1">
        <v>44383</v>
      </c>
      <c r="V3502" s="1">
        <v>44383</v>
      </c>
      <c r="AC3502" t="s">
        <v>53</v>
      </c>
      <c r="AD3502">
        <v>2969532847</v>
      </c>
      <c r="AE3502" s="1">
        <v>39580.404166666667</v>
      </c>
      <c r="AG3502" t="s">
        <v>22407</v>
      </c>
      <c r="AH3502" t="s">
        <v>51</v>
      </c>
      <c r="AJ3502" t="s">
        <v>53</v>
      </c>
      <c r="AO3502" t="s">
        <v>8142</v>
      </c>
    </row>
    <row r="3503" spans="1:43" x14ac:dyDescent="0.35">
      <c r="A3503" t="s">
        <v>22408</v>
      </c>
      <c r="B3503" t="s">
        <v>22409</v>
      </c>
      <c r="C3503" t="s">
        <v>21837</v>
      </c>
      <c r="F3503" t="s">
        <v>22410</v>
      </c>
      <c r="H3503" t="s">
        <v>22408</v>
      </c>
      <c r="J3503" t="s">
        <v>7062</v>
      </c>
      <c r="K3503" t="s">
        <v>22411</v>
      </c>
      <c r="L3503" t="s">
        <v>22412</v>
      </c>
      <c r="M3503" t="s">
        <v>7064</v>
      </c>
      <c r="N3503" t="s">
        <v>65</v>
      </c>
      <c r="O3503">
        <v>81427</v>
      </c>
      <c r="P3503" t="s">
        <v>50</v>
      </c>
      <c r="U3503" s="1">
        <v>44383</v>
      </c>
      <c r="V3503" s="1">
        <v>44383</v>
      </c>
      <c r="W3503" s="1">
        <v>44383.401388888888</v>
      </c>
      <c r="X3503" s="1">
        <v>44383.401388888888</v>
      </c>
      <c r="AC3503" t="s">
        <v>53</v>
      </c>
      <c r="AD3503">
        <v>2969975926</v>
      </c>
      <c r="AE3503" s="1">
        <v>43984.522916666669</v>
      </c>
      <c r="AF3503" t="s">
        <v>7065</v>
      </c>
      <c r="AG3503" t="s">
        <v>22413</v>
      </c>
      <c r="AH3503" t="s">
        <v>51</v>
      </c>
      <c r="AJ3503" t="s">
        <v>53</v>
      </c>
      <c r="AL3503" t="s">
        <v>78</v>
      </c>
      <c r="AO3503" t="s">
        <v>5443</v>
      </c>
      <c r="AP3503" s="1">
        <v>44511.646527777775</v>
      </c>
    </row>
    <row r="3504" spans="1:43" x14ac:dyDescent="0.35">
      <c r="A3504" t="s">
        <v>22414</v>
      </c>
      <c r="B3504" t="s">
        <v>1312</v>
      </c>
      <c r="C3504" t="s">
        <v>5930</v>
      </c>
      <c r="F3504" t="s">
        <v>1818</v>
      </c>
      <c r="H3504" t="s">
        <v>22415</v>
      </c>
      <c r="J3504" t="s">
        <v>17808</v>
      </c>
      <c r="K3504" t="s">
        <v>1821</v>
      </c>
      <c r="M3504" t="s">
        <v>1822</v>
      </c>
      <c r="N3504" t="s">
        <v>213</v>
      </c>
      <c r="O3504" t="s">
        <v>1823</v>
      </c>
      <c r="P3504" t="s">
        <v>50</v>
      </c>
      <c r="U3504" s="1">
        <v>44383</v>
      </c>
      <c r="V3504" s="1">
        <v>44383</v>
      </c>
      <c r="W3504" s="1">
        <v>44383.409722222219</v>
      </c>
      <c r="X3504" s="1">
        <v>44383.409722222219</v>
      </c>
      <c r="AC3504" t="s">
        <v>53</v>
      </c>
      <c r="AD3504">
        <v>2969555138</v>
      </c>
      <c r="AE3504" s="1">
        <v>40434.697916666664</v>
      </c>
      <c r="AF3504" t="s">
        <v>1825</v>
      </c>
      <c r="AG3504" t="s">
        <v>22416</v>
      </c>
      <c r="AH3504" t="s">
        <v>51</v>
      </c>
      <c r="AJ3504" t="s">
        <v>53</v>
      </c>
      <c r="AL3504" t="s">
        <v>78</v>
      </c>
      <c r="AO3504" t="s">
        <v>5443</v>
      </c>
      <c r="AP3504" s="1">
        <v>45476.359722222223</v>
      </c>
    </row>
    <row r="3505" spans="1:43" x14ac:dyDescent="0.35">
      <c r="A3505" t="s">
        <v>22417</v>
      </c>
      <c r="B3505" t="s">
        <v>22418</v>
      </c>
      <c r="C3505" t="s">
        <v>6563</v>
      </c>
      <c r="F3505" t="s">
        <v>22419</v>
      </c>
      <c r="H3505" t="s">
        <v>22420</v>
      </c>
      <c r="J3505" t="s">
        <v>5516</v>
      </c>
      <c r="P3505" t="s">
        <v>50</v>
      </c>
      <c r="U3505" s="1">
        <v>44383</v>
      </c>
      <c r="V3505" s="1">
        <v>44383</v>
      </c>
      <c r="W3505" s="1">
        <v>44383.716666666667</v>
      </c>
      <c r="X3505" s="1">
        <v>44383.716666666667</v>
      </c>
      <c r="AC3505" t="s">
        <v>53</v>
      </c>
      <c r="AD3505">
        <v>2969634929</v>
      </c>
      <c r="AE3505" s="1">
        <v>41799.665972222225</v>
      </c>
      <c r="AF3505" t="s">
        <v>4296</v>
      </c>
      <c r="AG3505" t="s">
        <v>22421</v>
      </c>
      <c r="AH3505" t="s">
        <v>51</v>
      </c>
      <c r="AJ3505" t="s">
        <v>53</v>
      </c>
      <c r="AL3505" t="s">
        <v>78</v>
      </c>
      <c r="AO3505" t="s">
        <v>8142</v>
      </c>
    </row>
    <row r="3506" spans="1:43" x14ac:dyDescent="0.35">
      <c r="A3506" t="s">
        <v>22422</v>
      </c>
      <c r="B3506" t="s">
        <v>11164</v>
      </c>
      <c r="C3506" t="s">
        <v>3324</v>
      </c>
      <c r="F3506" t="s">
        <v>22423</v>
      </c>
      <c r="H3506" t="s">
        <v>22424</v>
      </c>
      <c r="J3506" t="s">
        <v>5516</v>
      </c>
      <c r="P3506" t="s">
        <v>50</v>
      </c>
      <c r="U3506" s="1">
        <v>44383</v>
      </c>
      <c r="V3506" s="1">
        <v>44383</v>
      </c>
      <c r="AC3506" t="s">
        <v>53</v>
      </c>
      <c r="AD3506">
        <v>2969634929</v>
      </c>
      <c r="AE3506" s="1">
        <v>41799.665972222225</v>
      </c>
      <c r="AG3506" t="s">
        <v>22425</v>
      </c>
      <c r="AH3506" t="s">
        <v>51</v>
      </c>
      <c r="AJ3506" t="s">
        <v>53</v>
      </c>
      <c r="AO3506" t="s">
        <v>8142</v>
      </c>
    </row>
    <row r="3507" spans="1:43" x14ac:dyDescent="0.35">
      <c r="A3507" t="s">
        <v>22426</v>
      </c>
      <c r="B3507" t="s">
        <v>9824</v>
      </c>
      <c r="C3507" t="s">
        <v>22427</v>
      </c>
      <c r="F3507">
        <v>9157267483</v>
      </c>
      <c r="H3507" t="s">
        <v>22428</v>
      </c>
      <c r="J3507" t="s">
        <v>22429</v>
      </c>
      <c r="K3507" t="s">
        <v>22430</v>
      </c>
      <c r="M3507" t="s">
        <v>753</v>
      </c>
      <c r="N3507" t="s">
        <v>798</v>
      </c>
      <c r="O3507">
        <v>79912</v>
      </c>
      <c r="P3507" t="s">
        <v>50</v>
      </c>
      <c r="U3507" s="1">
        <v>44383</v>
      </c>
      <c r="V3507" s="1">
        <v>44383</v>
      </c>
      <c r="W3507" s="1">
        <v>44383.684027777781</v>
      </c>
      <c r="X3507" s="1">
        <v>44383.684027777781</v>
      </c>
      <c r="AC3507" t="s">
        <v>53</v>
      </c>
      <c r="AD3507">
        <v>1000000001</v>
      </c>
      <c r="AE3507" s="1">
        <v>39973.351388888892</v>
      </c>
      <c r="AF3507" t="s">
        <v>3377</v>
      </c>
      <c r="AG3507" t="s">
        <v>22431</v>
      </c>
      <c r="AH3507" t="s">
        <v>51</v>
      </c>
      <c r="AJ3507" t="s">
        <v>53</v>
      </c>
      <c r="AL3507" t="s">
        <v>78</v>
      </c>
      <c r="AO3507" t="s">
        <v>5443</v>
      </c>
      <c r="AP3507" s="1">
        <v>44383.673611111109</v>
      </c>
    </row>
    <row r="3508" spans="1:43" x14ac:dyDescent="0.35">
      <c r="A3508" t="s">
        <v>22432</v>
      </c>
      <c r="B3508" t="s">
        <v>22433</v>
      </c>
      <c r="C3508" t="s">
        <v>22434</v>
      </c>
      <c r="F3508" t="s">
        <v>22435</v>
      </c>
      <c r="H3508" t="s">
        <v>22432</v>
      </c>
      <c r="J3508" t="s">
        <v>5217</v>
      </c>
      <c r="K3508" t="s">
        <v>22436</v>
      </c>
      <c r="M3508" t="s">
        <v>1296</v>
      </c>
      <c r="N3508" t="s">
        <v>253</v>
      </c>
      <c r="O3508">
        <v>88220</v>
      </c>
      <c r="P3508" t="s">
        <v>50</v>
      </c>
      <c r="U3508" s="1">
        <v>44383</v>
      </c>
      <c r="V3508" s="1">
        <v>44383</v>
      </c>
      <c r="W3508" s="1">
        <v>44383.443055555559</v>
      </c>
      <c r="X3508" s="1">
        <v>44383.443055555559</v>
      </c>
      <c r="AC3508" t="s">
        <v>51</v>
      </c>
      <c r="AD3508">
        <v>2969475162</v>
      </c>
      <c r="AE3508" s="1">
        <v>37147</v>
      </c>
      <c r="AF3508" t="s">
        <v>5221</v>
      </c>
      <c r="AG3508" t="s">
        <v>22437</v>
      </c>
      <c r="AH3508" t="s">
        <v>51</v>
      </c>
      <c r="AJ3508" t="s">
        <v>53</v>
      </c>
      <c r="AL3508" t="s">
        <v>78</v>
      </c>
      <c r="AO3508" t="s">
        <v>5443</v>
      </c>
      <c r="AP3508" s="1">
        <v>44993.412499999999</v>
      </c>
      <c r="AQ3508" s="1">
        <v>44993.439583333333</v>
      </c>
    </row>
    <row r="3509" spans="1:43" x14ac:dyDescent="0.35">
      <c r="A3509" t="s">
        <v>22438</v>
      </c>
      <c r="B3509" t="s">
        <v>22439</v>
      </c>
      <c r="C3509" t="s">
        <v>22440</v>
      </c>
      <c r="F3509" t="s">
        <v>22441</v>
      </c>
      <c r="H3509" t="s">
        <v>22442</v>
      </c>
      <c r="I3509" t="s">
        <v>101</v>
      </c>
      <c r="J3509" t="s">
        <v>3933</v>
      </c>
      <c r="K3509" t="s">
        <v>3706</v>
      </c>
      <c r="M3509" t="s">
        <v>3707</v>
      </c>
      <c r="N3509" t="s">
        <v>3708</v>
      </c>
      <c r="O3509">
        <v>30338</v>
      </c>
      <c r="P3509" t="s">
        <v>4438</v>
      </c>
      <c r="U3509" s="1">
        <v>44383</v>
      </c>
      <c r="V3509" s="1">
        <v>44383</v>
      </c>
      <c r="AC3509" t="s">
        <v>53</v>
      </c>
      <c r="AD3509">
        <v>2969551137</v>
      </c>
      <c r="AE3509" s="1">
        <v>40288.591666666667</v>
      </c>
      <c r="AG3509" t="s">
        <v>22443</v>
      </c>
      <c r="AH3509" t="s">
        <v>51</v>
      </c>
      <c r="AJ3509" t="s">
        <v>53</v>
      </c>
      <c r="AO3509" t="s">
        <v>8142</v>
      </c>
    </row>
    <row r="3510" spans="1:43" x14ac:dyDescent="0.35">
      <c r="A3510" t="s">
        <v>22444</v>
      </c>
      <c r="B3510" t="s">
        <v>6790</v>
      </c>
      <c r="C3510" t="s">
        <v>22444</v>
      </c>
      <c r="F3510">
        <v>19708187063</v>
      </c>
      <c r="H3510" t="s">
        <v>22444</v>
      </c>
      <c r="J3510" t="s">
        <v>22445</v>
      </c>
      <c r="K3510" t="s">
        <v>22446</v>
      </c>
      <c r="M3510" t="s">
        <v>3225</v>
      </c>
      <c r="N3510" t="s">
        <v>65</v>
      </c>
      <c r="O3510">
        <v>80538</v>
      </c>
      <c r="P3510" t="s">
        <v>50</v>
      </c>
      <c r="U3510" s="1">
        <v>44383</v>
      </c>
      <c r="V3510" s="1">
        <v>44383</v>
      </c>
      <c r="W3510" s="1">
        <v>44384.397222222222</v>
      </c>
      <c r="X3510" s="1">
        <v>44384.397222222222</v>
      </c>
      <c r="AC3510" t="s">
        <v>53</v>
      </c>
      <c r="AD3510">
        <v>2970079569</v>
      </c>
      <c r="AE3510" s="1">
        <v>44384.611111111109</v>
      </c>
      <c r="AF3510" t="s">
        <v>22447</v>
      </c>
      <c r="AG3510" t="s">
        <v>22448</v>
      </c>
      <c r="AH3510" t="s">
        <v>51</v>
      </c>
      <c r="AJ3510" t="s">
        <v>53</v>
      </c>
      <c r="AL3510" t="s">
        <v>78</v>
      </c>
      <c r="AO3510" t="s">
        <v>5443</v>
      </c>
      <c r="AP3510" s="1">
        <v>44389.743750000001</v>
      </c>
    </row>
    <row r="3511" spans="1:43" x14ac:dyDescent="0.35">
      <c r="A3511" t="s">
        <v>22449</v>
      </c>
      <c r="B3511" t="s">
        <v>1692</v>
      </c>
      <c r="C3511" t="s">
        <v>1403</v>
      </c>
      <c r="F3511">
        <v>14352304506</v>
      </c>
      <c r="H3511" t="s">
        <v>22449</v>
      </c>
      <c r="J3511" t="s">
        <v>14558</v>
      </c>
      <c r="K3511" t="s">
        <v>22450</v>
      </c>
      <c r="M3511" t="s">
        <v>22451</v>
      </c>
      <c r="N3511" t="s">
        <v>7398</v>
      </c>
      <c r="O3511">
        <v>84302</v>
      </c>
      <c r="P3511" t="s">
        <v>50</v>
      </c>
      <c r="U3511" s="1">
        <v>44383</v>
      </c>
      <c r="V3511" s="1">
        <v>44383</v>
      </c>
      <c r="AC3511" t="s">
        <v>53</v>
      </c>
      <c r="AD3511">
        <v>2969528171</v>
      </c>
      <c r="AE3511" s="1">
        <v>39364.555555555555</v>
      </c>
      <c r="AG3511" t="s">
        <v>22452</v>
      </c>
      <c r="AH3511" t="s">
        <v>51</v>
      </c>
      <c r="AJ3511" t="s">
        <v>53</v>
      </c>
      <c r="AO3511" t="s">
        <v>8142</v>
      </c>
    </row>
    <row r="3512" spans="1:43" x14ac:dyDescent="0.35">
      <c r="A3512" t="s">
        <v>22453</v>
      </c>
      <c r="B3512" t="s">
        <v>22454</v>
      </c>
      <c r="C3512" t="s">
        <v>17509</v>
      </c>
      <c r="F3512" t="s">
        <v>22455</v>
      </c>
      <c r="H3512" t="s">
        <v>22453</v>
      </c>
      <c r="J3512" t="s">
        <v>22456</v>
      </c>
      <c r="K3512" t="s">
        <v>22457</v>
      </c>
      <c r="M3512" t="s">
        <v>753</v>
      </c>
      <c r="N3512" t="s">
        <v>798</v>
      </c>
      <c r="O3512">
        <v>79912</v>
      </c>
      <c r="P3512" t="s">
        <v>50</v>
      </c>
      <c r="U3512" s="1">
        <v>44383</v>
      </c>
      <c r="V3512" s="1">
        <v>44383</v>
      </c>
      <c r="W3512" s="1">
        <v>44383.68472222222</v>
      </c>
      <c r="X3512" s="1">
        <v>44383.68472222222</v>
      </c>
      <c r="AC3512" t="s">
        <v>51</v>
      </c>
      <c r="AD3512">
        <v>2974116557</v>
      </c>
      <c r="AE3512" s="1">
        <v>45356.631249999999</v>
      </c>
      <c r="AF3512" t="s">
        <v>22458</v>
      </c>
      <c r="AG3512" t="s">
        <v>22459</v>
      </c>
      <c r="AH3512" t="s">
        <v>51</v>
      </c>
      <c r="AJ3512" t="s">
        <v>53</v>
      </c>
      <c r="AL3512" t="s">
        <v>78</v>
      </c>
      <c r="AO3512" t="s">
        <v>5443</v>
      </c>
      <c r="AP3512" s="1">
        <v>45447.478472222225</v>
      </c>
      <c r="AQ3512" s="1">
        <v>45356.698611111111</v>
      </c>
    </row>
    <row r="3513" spans="1:43" x14ac:dyDescent="0.35">
      <c r="A3513" t="s">
        <v>22460</v>
      </c>
      <c r="B3513" t="s">
        <v>22461</v>
      </c>
      <c r="C3513" t="s">
        <v>894</v>
      </c>
      <c r="F3513" t="s">
        <v>22462</v>
      </c>
      <c r="H3513" t="s">
        <v>22460</v>
      </c>
      <c r="J3513" t="s">
        <v>12764</v>
      </c>
      <c r="K3513" t="s">
        <v>22463</v>
      </c>
      <c r="M3513" t="s">
        <v>5343</v>
      </c>
      <c r="N3513" t="s">
        <v>798</v>
      </c>
      <c r="O3513">
        <v>79707</v>
      </c>
      <c r="P3513" t="s">
        <v>50</v>
      </c>
      <c r="U3513" s="1">
        <v>44383</v>
      </c>
      <c r="V3513" s="1">
        <v>44383</v>
      </c>
      <c r="W3513" s="1">
        <v>44383.529861111114</v>
      </c>
      <c r="X3513" s="1">
        <v>44383.529861111114</v>
      </c>
      <c r="AC3513" t="s">
        <v>51</v>
      </c>
      <c r="AD3513">
        <v>2969530885</v>
      </c>
      <c r="AE3513" s="1">
        <v>39493.426388888889</v>
      </c>
      <c r="AF3513" t="s">
        <v>12767</v>
      </c>
      <c r="AG3513" t="s">
        <v>22464</v>
      </c>
      <c r="AH3513" t="s">
        <v>51</v>
      </c>
      <c r="AJ3513" t="s">
        <v>53</v>
      </c>
      <c r="AL3513" t="s">
        <v>78</v>
      </c>
      <c r="AO3513" t="s">
        <v>5443</v>
      </c>
      <c r="AP3513" s="1">
        <v>44383.525694444441</v>
      </c>
    </row>
    <row r="3514" spans="1:43" x14ac:dyDescent="0.35">
      <c r="A3514" t="s">
        <v>22465</v>
      </c>
      <c r="B3514" t="s">
        <v>22466</v>
      </c>
      <c r="C3514" t="s">
        <v>946</v>
      </c>
      <c r="F3514" t="s">
        <v>22467</v>
      </c>
      <c r="H3514" t="s">
        <v>22465</v>
      </c>
      <c r="J3514" t="s">
        <v>2953</v>
      </c>
      <c r="P3514" t="s">
        <v>50</v>
      </c>
      <c r="U3514" s="1">
        <v>44384</v>
      </c>
      <c r="V3514" s="1">
        <v>44384</v>
      </c>
      <c r="AC3514" t="s">
        <v>53</v>
      </c>
      <c r="AD3514">
        <v>2969823183</v>
      </c>
      <c r="AE3514" s="1">
        <v>43312.453472222223</v>
      </c>
      <c r="AG3514" t="s">
        <v>22468</v>
      </c>
      <c r="AH3514" t="s">
        <v>51</v>
      </c>
      <c r="AJ3514" t="s">
        <v>53</v>
      </c>
      <c r="AO3514" t="s">
        <v>8142</v>
      </c>
    </row>
    <row r="3515" spans="1:43" x14ac:dyDescent="0.35">
      <c r="A3515" t="s">
        <v>22469</v>
      </c>
      <c r="B3515" t="s">
        <v>22470</v>
      </c>
      <c r="C3515" t="s">
        <v>302</v>
      </c>
      <c r="F3515" t="s">
        <v>22471</v>
      </c>
      <c r="H3515" t="s">
        <v>22469</v>
      </c>
      <c r="J3515" t="s">
        <v>22472</v>
      </c>
      <c r="K3515" t="s">
        <v>22473</v>
      </c>
      <c r="M3515" t="s">
        <v>8568</v>
      </c>
      <c r="N3515" t="s">
        <v>65</v>
      </c>
      <c r="O3515">
        <v>81623</v>
      </c>
      <c r="P3515" t="s">
        <v>50</v>
      </c>
      <c r="U3515" s="1">
        <v>44384</v>
      </c>
      <c r="V3515" s="1">
        <v>44384</v>
      </c>
      <c r="W3515" s="1">
        <v>44384.607638888891</v>
      </c>
      <c r="X3515" s="1">
        <v>44384.607638888891</v>
      </c>
      <c r="AC3515" t="s">
        <v>53</v>
      </c>
      <c r="AD3515">
        <v>2970079566</v>
      </c>
      <c r="AE3515" s="1">
        <v>44384.606249999997</v>
      </c>
      <c r="AF3515" t="s">
        <v>22474</v>
      </c>
      <c r="AG3515" t="s">
        <v>22475</v>
      </c>
      <c r="AH3515" t="s">
        <v>51</v>
      </c>
      <c r="AJ3515" t="s">
        <v>53</v>
      </c>
      <c r="AL3515" t="s">
        <v>68</v>
      </c>
      <c r="AO3515" t="s">
        <v>5443</v>
      </c>
      <c r="AP3515" s="1">
        <v>45474.643055555556</v>
      </c>
      <c r="AQ3515" s="1">
        <v>45411.790277777778</v>
      </c>
    </row>
    <row r="3516" spans="1:43" x14ac:dyDescent="0.35">
      <c r="A3516" t="s">
        <v>22476</v>
      </c>
      <c r="B3516" t="s">
        <v>22477</v>
      </c>
      <c r="C3516" t="s">
        <v>8059</v>
      </c>
      <c r="F3516" t="s">
        <v>22478</v>
      </c>
      <c r="H3516" t="s">
        <v>22479</v>
      </c>
      <c r="I3516" t="s">
        <v>780</v>
      </c>
      <c r="J3516" t="s">
        <v>10434</v>
      </c>
      <c r="P3516" t="s">
        <v>50</v>
      </c>
      <c r="U3516" s="1">
        <v>44384</v>
      </c>
      <c r="V3516" s="1">
        <v>44384</v>
      </c>
      <c r="AC3516" t="s">
        <v>53</v>
      </c>
      <c r="AD3516">
        <v>2969478809</v>
      </c>
      <c r="AE3516" s="1">
        <v>37358</v>
      </c>
      <c r="AG3516" t="s">
        <v>22480</v>
      </c>
      <c r="AH3516" t="s">
        <v>51</v>
      </c>
      <c r="AJ3516" t="s">
        <v>53</v>
      </c>
      <c r="AO3516" t="s">
        <v>8142</v>
      </c>
    </row>
    <row r="3517" spans="1:43" x14ac:dyDescent="0.35">
      <c r="A3517" t="s">
        <v>22481</v>
      </c>
      <c r="B3517" t="s">
        <v>15426</v>
      </c>
      <c r="C3517" t="s">
        <v>2912</v>
      </c>
      <c r="F3517" t="s">
        <v>22482</v>
      </c>
      <c r="H3517" t="s">
        <v>22481</v>
      </c>
      <c r="J3517" t="s">
        <v>11008</v>
      </c>
      <c r="P3517" t="s">
        <v>50</v>
      </c>
      <c r="U3517" s="1">
        <v>44384</v>
      </c>
      <c r="V3517" s="1">
        <v>44384</v>
      </c>
      <c r="AC3517" t="s">
        <v>53</v>
      </c>
      <c r="AD3517">
        <v>2969478809</v>
      </c>
      <c r="AE3517" s="1">
        <v>37358</v>
      </c>
      <c r="AG3517" t="s">
        <v>22483</v>
      </c>
      <c r="AH3517" t="s">
        <v>51</v>
      </c>
      <c r="AJ3517" t="s">
        <v>53</v>
      </c>
      <c r="AO3517" t="s">
        <v>8142</v>
      </c>
    </row>
    <row r="3518" spans="1:43" x14ac:dyDescent="0.35">
      <c r="A3518" t="s">
        <v>22484</v>
      </c>
      <c r="B3518" t="s">
        <v>22485</v>
      </c>
      <c r="C3518" t="s">
        <v>10710</v>
      </c>
      <c r="F3518" t="s">
        <v>22486</v>
      </c>
      <c r="H3518" t="s">
        <v>22484</v>
      </c>
      <c r="J3518" t="s">
        <v>22487</v>
      </c>
      <c r="K3518" t="s">
        <v>22488</v>
      </c>
      <c r="M3518" t="s">
        <v>4629</v>
      </c>
      <c r="N3518" t="s">
        <v>2409</v>
      </c>
      <c r="O3518">
        <v>85043</v>
      </c>
      <c r="P3518" t="s">
        <v>50</v>
      </c>
      <c r="U3518" s="1">
        <v>44384</v>
      </c>
      <c r="V3518" s="1">
        <v>44384</v>
      </c>
      <c r="AC3518" t="s">
        <v>53</v>
      </c>
      <c r="AD3518">
        <v>2969473349</v>
      </c>
      <c r="AE3518" s="1">
        <v>37012.460416666669</v>
      </c>
      <c r="AG3518" t="s">
        <v>22489</v>
      </c>
      <c r="AH3518" t="s">
        <v>51</v>
      </c>
      <c r="AJ3518" t="s">
        <v>53</v>
      </c>
      <c r="AO3518" t="s">
        <v>8142</v>
      </c>
    </row>
    <row r="3519" spans="1:43" x14ac:dyDescent="0.35">
      <c r="A3519" t="s">
        <v>22490</v>
      </c>
      <c r="B3519" t="s">
        <v>22491</v>
      </c>
      <c r="C3519" t="s">
        <v>9450</v>
      </c>
      <c r="F3519" t="s">
        <v>20048</v>
      </c>
      <c r="H3519" t="s">
        <v>18426</v>
      </c>
      <c r="I3519" t="s">
        <v>415</v>
      </c>
      <c r="J3519" t="s">
        <v>465</v>
      </c>
      <c r="K3519" t="s">
        <v>22492</v>
      </c>
      <c r="M3519" t="s">
        <v>4352</v>
      </c>
      <c r="N3519" t="s">
        <v>4353</v>
      </c>
      <c r="O3519">
        <v>97228</v>
      </c>
      <c r="P3519" t="s">
        <v>50</v>
      </c>
      <c r="U3519" s="1">
        <v>44384</v>
      </c>
      <c r="V3519" s="1">
        <v>44384</v>
      </c>
      <c r="W3519" s="1">
        <v>44384.659722222219</v>
      </c>
      <c r="X3519" s="1">
        <v>45247.666666666664</v>
      </c>
      <c r="Y3519" s="1">
        <v>44391.611111111109</v>
      </c>
      <c r="AC3519" t="s">
        <v>53</v>
      </c>
      <c r="AD3519">
        <v>2969543968</v>
      </c>
      <c r="AE3519" s="1">
        <v>40032.470138888886</v>
      </c>
      <c r="AF3519" t="s">
        <v>18529</v>
      </c>
      <c r="AG3519" t="s">
        <v>22493</v>
      </c>
      <c r="AH3519" t="s">
        <v>51</v>
      </c>
      <c r="AJ3519" t="s">
        <v>53</v>
      </c>
      <c r="AL3519" t="s">
        <v>78</v>
      </c>
      <c r="AO3519" t="s">
        <v>5443</v>
      </c>
      <c r="AP3519" s="1">
        <v>44384.658333333333</v>
      </c>
    </row>
    <row r="3520" spans="1:43" x14ac:dyDescent="0.35">
      <c r="A3520" t="s">
        <v>22494</v>
      </c>
      <c r="B3520" t="s">
        <v>22495</v>
      </c>
      <c r="C3520" t="s">
        <v>3185</v>
      </c>
      <c r="F3520">
        <v>18013304302</v>
      </c>
      <c r="H3520" t="s">
        <v>22494</v>
      </c>
      <c r="J3520" t="s">
        <v>523</v>
      </c>
      <c r="K3520" t="s">
        <v>2814</v>
      </c>
      <c r="M3520" t="s">
        <v>525</v>
      </c>
      <c r="N3520" t="s">
        <v>213</v>
      </c>
      <c r="O3520">
        <v>80011</v>
      </c>
      <c r="P3520" t="s">
        <v>50</v>
      </c>
      <c r="U3520" s="1">
        <v>44384</v>
      </c>
      <c r="V3520" s="1">
        <v>44384</v>
      </c>
      <c r="W3520" s="1">
        <v>44384.852777777778</v>
      </c>
      <c r="X3520" s="1">
        <v>44384.852777777778</v>
      </c>
      <c r="AC3520" t="s">
        <v>53</v>
      </c>
      <c r="AD3520">
        <v>2969481577</v>
      </c>
      <c r="AE3520" s="1">
        <v>37524</v>
      </c>
      <c r="AF3520" t="s">
        <v>6944</v>
      </c>
      <c r="AG3520" t="s">
        <v>22496</v>
      </c>
      <c r="AH3520" t="s">
        <v>51</v>
      </c>
      <c r="AJ3520" t="s">
        <v>53</v>
      </c>
      <c r="AL3520" t="s">
        <v>78</v>
      </c>
      <c r="AO3520" t="s">
        <v>5443</v>
      </c>
      <c r="AP3520" s="1">
        <v>45340.613888888889</v>
      </c>
      <c r="AQ3520" s="1">
        <v>45339.743750000001</v>
      </c>
    </row>
    <row r="3521" spans="1:43" x14ac:dyDescent="0.35">
      <c r="A3521" t="s">
        <v>22497</v>
      </c>
      <c r="B3521" t="s">
        <v>22498</v>
      </c>
      <c r="C3521" t="s">
        <v>9873</v>
      </c>
      <c r="F3521" t="s">
        <v>22499</v>
      </c>
      <c r="G3521" t="s">
        <v>22500</v>
      </c>
      <c r="H3521" t="s">
        <v>22501</v>
      </c>
      <c r="I3521" t="s">
        <v>101</v>
      </c>
      <c r="J3521" t="s">
        <v>22502</v>
      </c>
      <c r="K3521" t="s">
        <v>22503</v>
      </c>
      <c r="M3521" t="s">
        <v>22504</v>
      </c>
      <c r="N3521" t="s">
        <v>22505</v>
      </c>
      <c r="O3521">
        <v>11001</v>
      </c>
      <c r="P3521" t="s">
        <v>65</v>
      </c>
      <c r="U3521" s="1">
        <v>44384</v>
      </c>
      <c r="V3521" s="1">
        <v>44384</v>
      </c>
      <c r="AC3521" t="s">
        <v>53</v>
      </c>
      <c r="AD3521">
        <v>2969823183</v>
      </c>
      <c r="AE3521" s="1">
        <v>43312.453472222223</v>
      </c>
      <c r="AG3521" t="s">
        <v>22506</v>
      </c>
      <c r="AH3521" t="s">
        <v>51</v>
      </c>
      <c r="AJ3521" t="s">
        <v>53</v>
      </c>
      <c r="AO3521" t="s">
        <v>8142</v>
      </c>
    </row>
    <row r="3522" spans="1:43" x14ac:dyDescent="0.35">
      <c r="A3522" t="s">
        <v>22507</v>
      </c>
      <c r="B3522" t="s">
        <v>22508</v>
      </c>
      <c r="C3522" t="s">
        <v>1679</v>
      </c>
      <c r="H3522" t="s">
        <v>22509</v>
      </c>
      <c r="I3522" t="s">
        <v>61</v>
      </c>
      <c r="J3522" t="s">
        <v>1341</v>
      </c>
      <c r="P3522" t="s">
        <v>50</v>
      </c>
      <c r="U3522" s="1">
        <v>44384.551388888889</v>
      </c>
      <c r="V3522" s="1">
        <v>44384.551388888889</v>
      </c>
      <c r="W3522" s="1">
        <v>44384.706944444442</v>
      </c>
      <c r="X3522" s="1">
        <v>44384.706944444442</v>
      </c>
      <c r="AC3522" t="s">
        <v>51</v>
      </c>
      <c r="AD3522">
        <v>2969474049</v>
      </c>
      <c r="AE3522" s="1">
        <v>37062</v>
      </c>
      <c r="AF3522" t="s">
        <v>1342</v>
      </c>
      <c r="AG3522" t="s">
        <v>22510</v>
      </c>
      <c r="AH3522" t="s">
        <v>53</v>
      </c>
      <c r="AJ3522" t="s">
        <v>53</v>
      </c>
      <c r="AK3522" t="s">
        <v>7163</v>
      </c>
      <c r="AL3522" t="s">
        <v>78</v>
      </c>
      <c r="AO3522" t="s">
        <v>54</v>
      </c>
      <c r="AP3522" s="1">
        <v>44655.701388888891</v>
      </c>
      <c r="AQ3522" s="1">
        <v>44655.713888888888</v>
      </c>
    </row>
    <row r="3523" spans="1:43" x14ac:dyDescent="0.35">
      <c r="A3523" t="s">
        <v>22511</v>
      </c>
      <c r="B3523" t="s">
        <v>22512</v>
      </c>
      <c r="C3523" t="s">
        <v>14486</v>
      </c>
      <c r="D3523" t="s">
        <v>98</v>
      </c>
      <c r="F3523" t="s">
        <v>22513</v>
      </c>
      <c r="H3523" t="s">
        <v>22514</v>
      </c>
      <c r="I3523" t="s">
        <v>415</v>
      </c>
      <c r="J3523" t="s">
        <v>22515</v>
      </c>
      <c r="K3523" t="s">
        <v>22516</v>
      </c>
      <c r="M3523" t="s">
        <v>419</v>
      </c>
      <c r="N3523" t="s">
        <v>398</v>
      </c>
      <c r="O3523">
        <v>87120</v>
      </c>
      <c r="P3523" t="s">
        <v>50</v>
      </c>
      <c r="U3523" s="1">
        <v>44384.605555555558</v>
      </c>
      <c r="V3523" s="1">
        <v>44384.605555555558</v>
      </c>
      <c r="W3523" s="1">
        <v>44384.708333333336</v>
      </c>
      <c r="X3523" s="1">
        <v>44384.708333333336</v>
      </c>
      <c r="AC3523" t="s">
        <v>53</v>
      </c>
      <c r="AD3523">
        <v>1000000001</v>
      </c>
      <c r="AE3523" s="1">
        <v>39973.351388888892</v>
      </c>
      <c r="AF3523" t="s">
        <v>3377</v>
      </c>
      <c r="AG3523" t="s">
        <v>22517</v>
      </c>
      <c r="AH3523" t="s">
        <v>53</v>
      </c>
      <c r="AJ3523" t="s">
        <v>53</v>
      </c>
      <c r="AK3523" t="s">
        <v>17151</v>
      </c>
      <c r="AL3523" t="s">
        <v>78</v>
      </c>
      <c r="AO3523" t="s">
        <v>54</v>
      </c>
    </row>
    <row r="3524" spans="1:43" x14ac:dyDescent="0.35">
      <c r="A3524" t="s">
        <v>22518</v>
      </c>
      <c r="B3524" t="s">
        <v>22519</v>
      </c>
      <c r="C3524" t="s">
        <v>22520</v>
      </c>
      <c r="F3524" t="s">
        <v>22521</v>
      </c>
      <c r="H3524" t="s">
        <v>22522</v>
      </c>
      <c r="I3524" t="s">
        <v>200</v>
      </c>
      <c r="J3524" t="s">
        <v>22523</v>
      </c>
      <c r="K3524" t="s">
        <v>22524</v>
      </c>
      <c r="M3524" t="s">
        <v>20924</v>
      </c>
      <c r="N3524" t="s">
        <v>253</v>
      </c>
      <c r="O3524">
        <v>88255</v>
      </c>
      <c r="P3524" t="s">
        <v>50</v>
      </c>
      <c r="U3524" s="1">
        <v>44384.638194444444</v>
      </c>
      <c r="V3524" s="1">
        <v>44384.638194444444</v>
      </c>
      <c r="W3524" s="1">
        <v>44384.716666666667</v>
      </c>
      <c r="X3524" s="1">
        <v>44384.716666666667</v>
      </c>
      <c r="AC3524" t="s">
        <v>53</v>
      </c>
      <c r="AD3524">
        <v>2969954072</v>
      </c>
      <c r="AE3524" s="1">
        <v>43894.399305555555</v>
      </c>
      <c r="AF3524" t="s">
        <v>20724</v>
      </c>
      <c r="AG3524" t="s">
        <v>22525</v>
      </c>
      <c r="AH3524" t="s">
        <v>53</v>
      </c>
      <c r="AJ3524" t="s">
        <v>53</v>
      </c>
      <c r="AK3524" t="s">
        <v>7790</v>
      </c>
      <c r="AL3524" t="s">
        <v>78</v>
      </c>
      <c r="AO3524" t="s">
        <v>54</v>
      </c>
    </row>
    <row r="3525" spans="1:43" x14ac:dyDescent="0.35">
      <c r="A3525" t="s">
        <v>22526</v>
      </c>
      <c r="B3525" t="s">
        <v>4757</v>
      </c>
      <c r="C3525" t="s">
        <v>464</v>
      </c>
      <c r="F3525" t="s">
        <v>22527</v>
      </c>
      <c r="H3525" t="s">
        <v>18426</v>
      </c>
      <c r="I3525" t="s">
        <v>464</v>
      </c>
      <c r="J3525" t="s">
        <v>465</v>
      </c>
      <c r="K3525" t="s">
        <v>22528</v>
      </c>
      <c r="M3525" t="s">
        <v>4757</v>
      </c>
      <c r="N3525" t="s">
        <v>65</v>
      </c>
      <c r="O3525">
        <v>81637</v>
      </c>
      <c r="P3525" t="s">
        <v>50</v>
      </c>
      <c r="U3525" s="1">
        <v>44385</v>
      </c>
      <c r="V3525" s="1">
        <v>44385</v>
      </c>
      <c r="W3525" s="1">
        <v>44385.505555555559</v>
      </c>
      <c r="X3525" s="1">
        <v>45425.56527777778</v>
      </c>
      <c r="Y3525" s="1">
        <v>45425.567361111112</v>
      </c>
      <c r="Z3525">
        <v>219.58</v>
      </c>
      <c r="AA3525" t="s">
        <v>133</v>
      </c>
      <c r="AC3525" t="s">
        <v>53</v>
      </c>
      <c r="AD3525">
        <v>2969543968</v>
      </c>
      <c r="AE3525" s="1">
        <v>40032.470138888886</v>
      </c>
      <c r="AF3525" t="s">
        <v>22529</v>
      </c>
      <c r="AG3525" t="s">
        <v>22530</v>
      </c>
      <c r="AH3525" t="s">
        <v>51</v>
      </c>
      <c r="AJ3525" t="s">
        <v>53</v>
      </c>
      <c r="AL3525" t="s">
        <v>78</v>
      </c>
      <c r="AO3525" t="s">
        <v>5443</v>
      </c>
      <c r="AP3525" s="1">
        <v>44385.504166666666</v>
      </c>
    </row>
    <row r="3526" spans="1:43" x14ac:dyDescent="0.35">
      <c r="A3526" t="s">
        <v>22531</v>
      </c>
      <c r="B3526" t="s">
        <v>22532</v>
      </c>
      <c r="C3526" t="s">
        <v>2769</v>
      </c>
      <c r="F3526" t="s">
        <v>22533</v>
      </c>
      <c r="H3526" t="s">
        <v>22531</v>
      </c>
      <c r="J3526" t="s">
        <v>22534</v>
      </c>
      <c r="K3526" t="s">
        <v>22535</v>
      </c>
      <c r="M3526" t="s">
        <v>154</v>
      </c>
      <c r="N3526" t="s">
        <v>65</v>
      </c>
      <c r="O3526">
        <v>80631</v>
      </c>
      <c r="P3526" t="s">
        <v>50</v>
      </c>
      <c r="U3526" s="1">
        <v>44385</v>
      </c>
      <c r="V3526" s="1">
        <v>44385</v>
      </c>
      <c r="W3526" s="1">
        <v>44385.651388888888</v>
      </c>
      <c r="X3526" s="1">
        <v>44385.651388888888</v>
      </c>
      <c r="AC3526" t="s">
        <v>53</v>
      </c>
      <c r="AD3526">
        <v>2970023047</v>
      </c>
      <c r="AE3526" s="1">
        <v>44151.304166666669</v>
      </c>
      <c r="AF3526" t="s">
        <v>22536</v>
      </c>
      <c r="AG3526" t="s">
        <v>22537</v>
      </c>
      <c r="AH3526" t="s">
        <v>51</v>
      </c>
      <c r="AJ3526" t="s">
        <v>53</v>
      </c>
      <c r="AL3526" t="s">
        <v>78</v>
      </c>
      <c r="AO3526" t="s">
        <v>5443</v>
      </c>
      <c r="AP3526" s="1">
        <v>44571.37777777778</v>
      </c>
    </row>
    <row r="3527" spans="1:43" x14ac:dyDescent="0.35">
      <c r="A3527" t="s">
        <v>22538</v>
      </c>
      <c r="B3527" t="s">
        <v>22539</v>
      </c>
      <c r="C3527" t="s">
        <v>22540</v>
      </c>
      <c r="F3527">
        <v>4159128945</v>
      </c>
      <c r="H3527" t="s">
        <v>22538</v>
      </c>
      <c r="J3527" t="s">
        <v>22541</v>
      </c>
      <c r="K3527" t="s">
        <v>22542</v>
      </c>
      <c r="M3527" t="s">
        <v>22543</v>
      </c>
      <c r="N3527" t="s">
        <v>65</v>
      </c>
      <c r="O3527">
        <v>81133</v>
      </c>
      <c r="P3527" t="s">
        <v>50</v>
      </c>
      <c r="U3527" s="1">
        <v>44385</v>
      </c>
      <c r="V3527" s="1">
        <v>44385</v>
      </c>
      <c r="W3527" s="1">
        <v>44385.459722222222</v>
      </c>
      <c r="X3527" s="1">
        <v>44385.459722222222</v>
      </c>
      <c r="AC3527" t="s">
        <v>53</v>
      </c>
      <c r="AD3527">
        <v>1000000001</v>
      </c>
      <c r="AE3527" s="1">
        <v>39973.351388888892</v>
      </c>
      <c r="AF3527" t="s">
        <v>3377</v>
      </c>
      <c r="AG3527" t="s">
        <v>22544</v>
      </c>
      <c r="AH3527" t="s">
        <v>51</v>
      </c>
      <c r="AJ3527" t="s">
        <v>53</v>
      </c>
      <c r="AL3527" t="s">
        <v>78</v>
      </c>
      <c r="AO3527" t="s">
        <v>5443</v>
      </c>
      <c r="AP3527" s="1">
        <v>45273.25</v>
      </c>
      <c r="AQ3527" s="1">
        <v>44612.53402777778</v>
      </c>
    </row>
    <row r="3528" spans="1:43" x14ac:dyDescent="0.35">
      <c r="A3528" t="s">
        <v>22545</v>
      </c>
      <c r="B3528" t="s">
        <v>22546</v>
      </c>
      <c r="C3528" t="s">
        <v>12151</v>
      </c>
      <c r="F3528" t="s">
        <v>22547</v>
      </c>
      <c r="H3528" t="s">
        <v>22545</v>
      </c>
      <c r="J3528" t="s">
        <v>2953</v>
      </c>
      <c r="K3528" t="s">
        <v>22548</v>
      </c>
      <c r="M3528" t="s">
        <v>19844</v>
      </c>
      <c r="N3528" t="s">
        <v>22549</v>
      </c>
      <c r="O3528">
        <v>20011</v>
      </c>
      <c r="P3528" t="s">
        <v>50</v>
      </c>
      <c r="U3528" s="1">
        <v>44385</v>
      </c>
      <c r="V3528" s="1">
        <v>44385</v>
      </c>
      <c r="AC3528" t="s">
        <v>53</v>
      </c>
      <c r="AD3528">
        <v>2969823183</v>
      </c>
      <c r="AE3528" s="1">
        <v>43312.453472222223</v>
      </c>
      <c r="AG3528" t="s">
        <v>22550</v>
      </c>
      <c r="AH3528" t="s">
        <v>51</v>
      </c>
      <c r="AJ3528" t="s">
        <v>53</v>
      </c>
      <c r="AO3528" t="s">
        <v>8142</v>
      </c>
    </row>
    <row r="3529" spans="1:43" x14ac:dyDescent="0.35">
      <c r="A3529" t="s">
        <v>22551</v>
      </c>
      <c r="B3529" t="s">
        <v>8314</v>
      </c>
      <c r="C3529" t="s">
        <v>464</v>
      </c>
      <c r="F3529" t="s">
        <v>22552</v>
      </c>
      <c r="H3529" t="s">
        <v>22553</v>
      </c>
      <c r="J3529" t="s">
        <v>465</v>
      </c>
      <c r="K3529" t="s">
        <v>22554</v>
      </c>
      <c r="M3529" t="s">
        <v>22555</v>
      </c>
      <c r="N3529" t="s">
        <v>1205</v>
      </c>
      <c r="O3529" t="s">
        <v>22556</v>
      </c>
      <c r="P3529" t="s">
        <v>50</v>
      </c>
      <c r="U3529" s="1">
        <v>44385</v>
      </c>
      <c r="V3529" s="1">
        <v>44385</v>
      </c>
      <c r="AC3529" t="s">
        <v>53</v>
      </c>
      <c r="AD3529">
        <v>2969543968</v>
      </c>
      <c r="AE3529" s="1">
        <v>40032.470138888886</v>
      </c>
      <c r="AG3529" t="s">
        <v>22557</v>
      </c>
      <c r="AH3529" t="s">
        <v>51</v>
      </c>
      <c r="AJ3529" t="s">
        <v>53</v>
      </c>
      <c r="AO3529" t="s">
        <v>8142</v>
      </c>
    </row>
    <row r="3530" spans="1:43" x14ac:dyDescent="0.35">
      <c r="A3530" t="s">
        <v>22558</v>
      </c>
      <c r="B3530" t="s">
        <v>9965</v>
      </c>
      <c r="C3530" t="s">
        <v>18170</v>
      </c>
      <c r="F3530" t="s">
        <v>22559</v>
      </c>
      <c r="H3530" t="s">
        <v>22560</v>
      </c>
      <c r="I3530" t="s">
        <v>464</v>
      </c>
      <c r="J3530" t="s">
        <v>465</v>
      </c>
      <c r="K3530" t="s">
        <v>22561</v>
      </c>
      <c r="M3530" t="s">
        <v>1692</v>
      </c>
      <c r="N3530" t="s">
        <v>253</v>
      </c>
      <c r="O3530">
        <v>88240</v>
      </c>
      <c r="P3530" t="s">
        <v>50</v>
      </c>
      <c r="U3530" s="1">
        <v>44385.429861111108</v>
      </c>
      <c r="V3530" s="1">
        <v>44385.429861111108</v>
      </c>
      <c r="W3530" s="1">
        <v>44385.482638888891</v>
      </c>
      <c r="X3530" s="1">
        <v>44581.521527777775</v>
      </c>
      <c r="AC3530" t="s">
        <v>53</v>
      </c>
      <c r="AD3530">
        <v>2969543968</v>
      </c>
      <c r="AE3530" s="1">
        <v>40032.470138888886</v>
      </c>
      <c r="AF3530" t="s">
        <v>1571</v>
      </c>
      <c r="AG3530" t="s">
        <v>22562</v>
      </c>
      <c r="AH3530" t="s">
        <v>53</v>
      </c>
      <c r="AJ3530" t="s">
        <v>53</v>
      </c>
      <c r="AK3530" t="s">
        <v>19885</v>
      </c>
      <c r="AL3530" t="s">
        <v>78</v>
      </c>
      <c r="AO3530" t="s">
        <v>54</v>
      </c>
    </row>
    <row r="3531" spans="1:43" x14ac:dyDescent="0.35">
      <c r="A3531" t="s">
        <v>22563</v>
      </c>
      <c r="B3531" t="s">
        <v>22564</v>
      </c>
      <c r="C3531" t="s">
        <v>302</v>
      </c>
      <c r="F3531" t="s">
        <v>22565</v>
      </c>
      <c r="H3531" t="s">
        <v>22563</v>
      </c>
      <c r="J3531" t="s">
        <v>11577</v>
      </c>
      <c r="K3531" t="s">
        <v>22566</v>
      </c>
      <c r="M3531" t="s">
        <v>20202</v>
      </c>
      <c r="N3531" t="s">
        <v>4928</v>
      </c>
      <c r="O3531">
        <v>44131</v>
      </c>
      <c r="P3531" t="s">
        <v>50</v>
      </c>
      <c r="U3531" s="1">
        <v>44386</v>
      </c>
      <c r="V3531" s="1">
        <v>44386</v>
      </c>
      <c r="AC3531" t="s">
        <v>53</v>
      </c>
      <c r="AD3531">
        <v>2969513993</v>
      </c>
      <c r="AE3531" s="1">
        <v>38566.461111111108</v>
      </c>
      <c r="AG3531" t="s">
        <v>22567</v>
      </c>
      <c r="AH3531" t="s">
        <v>51</v>
      </c>
      <c r="AJ3531" t="s">
        <v>53</v>
      </c>
      <c r="AO3531" t="s">
        <v>8142</v>
      </c>
    </row>
    <row r="3532" spans="1:43" x14ac:dyDescent="0.35">
      <c r="A3532" t="s">
        <v>22568</v>
      </c>
      <c r="B3532" t="s">
        <v>22569</v>
      </c>
      <c r="C3532" t="s">
        <v>840</v>
      </c>
      <c r="H3532" t="s">
        <v>22570</v>
      </c>
      <c r="J3532" t="s">
        <v>22571</v>
      </c>
      <c r="P3532" t="s">
        <v>50</v>
      </c>
      <c r="U3532" s="1">
        <v>44386</v>
      </c>
      <c r="V3532" s="1">
        <v>44386</v>
      </c>
      <c r="AC3532" t="s">
        <v>53</v>
      </c>
      <c r="AD3532">
        <v>2969475309</v>
      </c>
      <c r="AE3532" s="1">
        <v>37159</v>
      </c>
      <c r="AG3532" t="s">
        <v>22572</v>
      </c>
      <c r="AH3532" t="s">
        <v>51</v>
      </c>
      <c r="AJ3532" t="s">
        <v>53</v>
      </c>
      <c r="AO3532" t="s">
        <v>8142</v>
      </c>
    </row>
    <row r="3533" spans="1:43" x14ac:dyDescent="0.35">
      <c r="A3533" t="s">
        <v>22573</v>
      </c>
      <c r="B3533" t="s">
        <v>22574</v>
      </c>
      <c r="C3533" t="s">
        <v>443</v>
      </c>
      <c r="F3533">
        <v>5752633745</v>
      </c>
      <c r="H3533" t="s">
        <v>22573</v>
      </c>
      <c r="J3533" t="s">
        <v>22575</v>
      </c>
      <c r="P3533" t="s">
        <v>50</v>
      </c>
      <c r="U3533" s="1">
        <v>44387</v>
      </c>
      <c r="V3533" s="1">
        <v>44387</v>
      </c>
      <c r="W3533" s="1">
        <v>44387.65902777778</v>
      </c>
      <c r="X3533" s="1">
        <v>44387.65902777778</v>
      </c>
      <c r="AC3533" t="s">
        <v>53</v>
      </c>
      <c r="AD3533">
        <v>1000000001</v>
      </c>
      <c r="AE3533" s="1">
        <v>39973.351388888892</v>
      </c>
      <c r="AF3533" t="s">
        <v>3377</v>
      </c>
      <c r="AG3533" t="s">
        <v>22576</v>
      </c>
      <c r="AH3533" t="s">
        <v>51</v>
      </c>
      <c r="AJ3533" t="s">
        <v>53</v>
      </c>
      <c r="AL3533" t="s">
        <v>78</v>
      </c>
      <c r="AO3533" t="s">
        <v>8142</v>
      </c>
    </row>
    <row r="3534" spans="1:43" x14ac:dyDescent="0.35">
      <c r="A3534" t="s">
        <v>22577</v>
      </c>
      <c r="B3534" t="s">
        <v>22578</v>
      </c>
      <c r="C3534" t="s">
        <v>4426</v>
      </c>
      <c r="F3534">
        <v>9703198347</v>
      </c>
      <c r="H3534" t="s">
        <v>22577</v>
      </c>
      <c r="J3534" t="s">
        <v>22579</v>
      </c>
      <c r="K3534" t="s">
        <v>22580</v>
      </c>
      <c r="M3534" t="s">
        <v>1504</v>
      </c>
      <c r="N3534" t="s">
        <v>65</v>
      </c>
      <c r="O3534">
        <v>81650</v>
      </c>
      <c r="P3534" t="s">
        <v>50</v>
      </c>
      <c r="U3534" s="1">
        <v>44388</v>
      </c>
      <c r="V3534" s="1">
        <v>44388</v>
      </c>
      <c r="W3534" s="1">
        <v>44388.477777777778</v>
      </c>
      <c r="X3534" s="1">
        <v>44388.477777777778</v>
      </c>
      <c r="AC3534" t="s">
        <v>53</v>
      </c>
      <c r="AD3534">
        <v>1000000001</v>
      </c>
      <c r="AE3534" s="1">
        <v>39973.351388888892</v>
      </c>
      <c r="AF3534" t="s">
        <v>3377</v>
      </c>
      <c r="AG3534" t="s">
        <v>22581</v>
      </c>
      <c r="AH3534" t="s">
        <v>51</v>
      </c>
      <c r="AJ3534" t="s">
        <v>53</v>
      </c>
      <c r="AL3534" t="s">
        <v>78</v>
      </c>
      <c r="AO3534" t="s">
        <v>5443</v>
      </c>
      <c r="AP3534" s="1">
        <v>44388.570138888892</v>
      </c>
    </row>
    <row r="3535" spans="1:43" x14ac:dyDescent="0.35">
      <c r="A3535" t="s">
        <v>14858</v>
      </c>
      <c r="B3535" t="s">
        <v>660</v>
      </c>
      <c r="C3535" t="s">
        <v>6003</v>
      </c>
      <c r="F3535" t="s">
        <v>22582</v>
      </c>
      <c r="H3535" t="s">
        <v>14858</v>
      </c>
      <c r="J3535" t="s">
        <v>14859</v>
      </c>
      <c r="P3535" t="s">
        <v>50</v>
      </c>
      <c r="U3535" s="1">
        <v>44389</v>
      </c>
      <c r="V3535" s="1">
        <v>44389</v>
      </c>
      <c r="W3535" s="1">
        <v>44389.707638888889</v>
      </c>
      <c r="X3535" s="1">
        <v>44389.707638888889</v>
      </c>
      <c r="AC3535" t="s">
        <v>53</v>
      </c>
      <c r="AD3535">
        <v>2969503177</v>
      </c>
      <c r="AE3535" s="1">
        <v>37908</v>
      </c>
      <c r="AF3535" t="s">
        <v>14862</v>
      </c>
      <c r="AG3535" t="s">
        <v>22583</v>
      </c>
      <c r="AH3535" t="s">
        <v>51</v>
      </c>
      <c r="AJ3535" t="s">
        <v>53</v>
      </c>
      <c r="AL3535" t="s">
        <v>78</v>
      </c>
      <c r="AO3535" t="s">
        <v>8142</v>
      </c>
    </row>
    <row r="3536" spans="1:43" x14ac:dyDescent="0.35">
      <c r="A3536" t="s">
        <v>22584</v>
      </c>
      <c r="B3536" t="s">
        <v>22585</v>
      </c>
      <c r="C3536" t="s">
        <v>205</v>
      </c>
      <c r="F3536" t="s">
        <v>22586</v>
      </c>
      <c r="H3536" t="s">
        <v>22587</v>
      </c>
      <c r="I3536" t="s">
        <v>179</v>
      </c>
      <c r="J3536" t="s">
        <v>22588</v>
      </c>
      <c r="P3536" t="s">
        <v>50</v>
      </c>
      <c r="U3536" s="1">
        <v>44389</v>
      </c>
      <c r="V3536" s="1">
        <v>44389</v>
      </c>
      <c r="AC3536" t="s">
        <v>53</v>
      </c>
      <c r="AD3536">
        <v>2969474446</v>
      </c>
      <c r="AE3536" s="1">
        <v>37104</v>
      </c>
      <c r="AG3536" t="s">
        <v>22589</v>
      </c>
      <c r="AH3536" t="s">
        <v>51</v>
      </c>
      <c r="AJ3536" t="s">
        <v>53</v>
      </c>
      <c r="AO3536" t="s">
        <v>8142</v>
      </c>
    </row>
    <row r="3537" spans="1:43" x14ac:dyDescent="0.35">
      <c r="A3537" t="s">
        <v>22590</v>
      </c>
      <c r="B3537" t="s">
        <v>22591</v>
      </c>
      <c r="C3537" t="s">
        <v>1499</v>
      </c>
      <c r="H3537" t="s">
        <v>22592</v>
      </c>
      <c r="I3537" t="s">
        <v>179</v>
      </c>
      <c r="J3537" t="s">
        <v>22588</v>
      </c>
      <c r="P3537" t="s">
        <v>50</v>
      </c>
      <c r="U3537" s="1">
        <v>44389</v>
      </c>
      <c r="V3537" s="1">
        <v>44389</v>
      </c>
      <c r="AC3537" t="s">
        <v>53</v>
      </c>
      <c r="AD3537">
        <v>2969474446</v>
      </c>
      <c r="AE3537" s="1">
        <v>37104</v>
      </c>
      <c r="AG3537" t="s">
        <v>22593</v>
      </c>
      <c r="AH3537" t="s">
        <v>51</v>
      </c>
      <c r="AJ3537" t="s">
        <v>53</v>
      </c>
      <c r="AO3537" t="s">
        <v>8142</v>
      </c>
    </row>
    <row r="3538" spans="1:43" x14ac:dyDescent="0.35">
      <c r="A3538" t="s">
        <v>22594</v>
      </c>
      <c r="B3538" t="s">
        <v>22595</v>
      </c>
      <c r="C3538" t="s">
        <v>309</v>
      </c>
      <c r="F3538" t="s">
        <v>22596</v>
      </c>
      <c r="G3538">
        <v>8474178498</v>
      </c>
      <c r="H3538" t="s">
        <v>22597</v>
      </c>
      <c r="I3538" t="s">
        <v>179</v>
      </c>
      <c r="J3538" t="s">
        <v>22588</v>
      </c>
      <c r="K3538" t="s">
        <v>22598</v>
      </c>
      <c r="M3538" t="s">
        <v>22599</v>
      </c>
      <c r="N3538" t="s">
        <v>20395</v>
      </c>
      <c r="O3538">
        <v>53545</v>
      </c>
      <c r="P3538" t="s">
        <v>50</v>
      </c>
      <c r="U3538" s="1">
        <v>44389</v>
      </c>
      <c r="V3538" s="1">
        <v>44389</v>
      </c>
      <c r="W3538" s="1">
        <v>44389.536111111112</v>
      </c>
      <c r="X3538" s="1">
        <v>44389.536111111112</v>
      </c>
      <c r="AC3538" t="s">
        <v>53</v>
      </c>
      <c r="AD3538">
        <v>2969474446</v>
      </c>
      <c r="AE3538" s="1">
        <v>37104</v>
      </c>
      <c r="AF3538" t="s">
        <v>22600</v>
      </c>
      <c r="AG3538" t="s">
        <v>22601</v>
      </c>
      <c r="AH3538" t="s">
        <v>51</v>
      </c>
      <c r="AJ3538" t="s">
        <v>53</v>
      </c>
      <c r="AL3538" t="s">
        <v>78</v>
      </c>
      <c r="AO3538" t="s">
        <v>5443</v>
      </c>
    </row>
    <row r="3539" spans="1:43" x14ac:dyDescent="0.35">
      <c r="A3539" t="s">
        <v>22602</v>
      </c>
      <c r="B3539" t="s">
        <v>22603</v>
      </c>
      <c r="C3539" t="s">
        <v>7692</v>
      </c>
      <c r="F3539" t="s">
        <v>22604</v>
      </c>
      <c r="H3539" t="s">
        <v>22605</v>
      </c>
      <c r="J3539" t="s">
        <v>22588</v>
      </c>
      <c r="P3539" t="s">
        <v>50</v>
      </c>
      <c r="U3539" s="1">
        <v>44389</v>
      </c>
      <c r="V3539" s="1">
        <v>44389</v>
      </c>
      <c r="W3539" s="1">
        <v>44473.477083333331</v>
      </c>
      <c r="X3539" s="1">
        <v>44473.477083333331</v>
      </c>
      <c r="AC3539" t="s">
        <v>53</v>
      </c>
      <c r="AD3539">
        <v>2969474446</v>
      </c>
      <c r="AE3539" s="1">
        <v>37104</v>
      </c>
      <c r="AG3539" t="s">
        <v>22606</v>
      </c>
      <c r="AH3539" t="s">
        <v>51</v>
      </c>
      <c r="AJ3539" t="s">
        <v>53</v>
      </c>
      <c r="AO3539" t="s">
        <v>8142</v>
      </c>
    </row>
    <row r="3540" spans="1:43" x14ac:dyDescent="0.35">
      <c r="A3540" t="s">
        <v>22607</v>
      </c>
      <c r="B3540" t="s">
        <v>11164</v>
      </c>
      <c r="C3540" t="s">
        <v>3735</v>
      </c>
      <c r="F3540">
        <v>5759884580</v>
      </c>
      <c r="H3540" t="s">
        <v>22607</v>
      </c>
      <c r="J3540" t="s">
        <v>22608</v>
      </c>
      <c r="K3540" t="s">
        <v>22609</v>
      </c>
      <c r="M3540" t="s">
        <v>1296</v>
      </c>
      <c r="N3540" t="s">
        <v>253</v>
      </c>
      <c r="O3540">
        <v>88220</v>
      </c>
      <c r="P3540" t="s">
        <v>50</v>
      </c>
      <c r="U3540" s="1">
        <v>44389</v>
      </c>
      <c r="V3540" s="1">
        <v>44389</v>
      </c>
      <c r="W3540" s="1">
        <v>44389.616666666669</v>
      </c>
      <c r="X3540" s="1">
        <v>44389.616666666669</v>
      </c>
      <c r="AC3540" t="s">
        <v>53</v>
      </c>
      <c r="AD3540">
        <v>1000000001</v>
      </c>
      <c r="AE3540" s="1">
        <v>39973.351388888892</v>
      </c>
      <c r="AF3540" t="s">
        <v>3377</v>
      </c>
      <c r="AG3540" t="s">
        <v>22610</v>
      </c>
      <c r="AH3540" t="s">
        <v>51</v>
      </c>
      <c r="AJ3540" t="s">
        <v>53</v>
      </c>
      <c r="AL3540" t="s">
        <v>78</v>
      </c>
      <c r="AO3540" t="s">
        <v>5443</v>
      </c>
      <c r="AP3540" s="1">
        <v>44389.59652777778</v>
      </c>
    </row>
    <row r="3541" spans="1:43" x14ac:dyDescent="0.35">
      <c r="A3541" t="s">
        <v>22611</v>
      </c>
      <c r="B3541" t="s">
        <v>22612</v>
      </c>
      <c r="C3541" t="s">
        <v>309</v>
      </c>
      <c r="F3541">
        <f>1361-207-2863</f>
        <v>-1709</v>
      </c>
      <c r="H3541" t="s">
        <v>22613</v>
      </c>
      <c r="J3541" t="s">
        <v>4293</v>
      </c>
      <c r="N3541" t="s">
        <v>637</v>
      </c>
      <c r="O3541">
        <v>10128</v>
      </c>
      <c r="P3541" t="s">
        <v>50</v>
      </c>
      <c r="U3541" s="1">
        <v>44389</v>
      </c>
      <c r="V3541" s="1">
        <v>44389</v>
      </c>
      <c r="W3541" s="1">
        <v>44389.361111111109</v>
      </c>
      <c r="X3541" s="1">
        <v>44389.361111111109</v>
      </c>
      <c r="AC3541" t="s">
        <v>53</v>
      </c>
      <c r="AD3541">
        <v>2969634929</v>
      </c>
      <c r="AE3541" s="1">
        <v>41799.665972222225</v>
      </c>
      <c r="AF3541" t="s">
        <v>4296</v>
      </c>
      <c r="AG3541" t="s">
        <v>22614</v>
      </c>
      <c r="AH3541" t="s">
        <v>51</v>
      </c>
      <c r="AJ3541" t="s">
        <v>53</v>
      </c>
      <c r="AL3541" t="s">
        <v>78</v>
      </c>
      <c r="AO3541" t="s">
        <v>8142</v>
      </c>
      <c r="AP3541" s="1">
        <v>45044.334722222222</v>
      </c>
    </row>
    <row r="3542" spans="1:43" x14ac:dyDescent="0.35">
      <c r="A3542" t="s">
        <v>22615</v>
      </c>
      <c r="B3542" t="s">
        <v>2778</v>
      </c>
      <c r="C3542" t="s">
        <v>1499</v>
      </c>
      <c r="F3542" t="s">
        <v>22616</v>
      </c>
      <c r="H3542" t="s">
        <v>22617</v>
      </c>
      <c r="J3542" t="s">
        <v>465</v>
      </c>
      <c r="P3542" t="s">
        <v>50</v>
      </c>
      <c r="U3542" s="1">
        <v>44389</v>
      </c>
      <c r="V3542" s="1">
        <v>44389</v>
      </c>
      <c r="W3542" s="1">
        <v>44391.546527777777</v>
      </c>
      <c r="X3542" s="1">
        <v>44391.546527777777</v>
      </c>
      <c r="AC3542" t="s">
        <v>53</v>
      </c>
      <c r="AD3542">
        <v>2969543968</v>
      </c>
      <c r="AE3542" s="1">
        <v>40032.470138888886</v>
      </c>
      <c r="AF3542" t="s">
        <v>2784</v>
      </c>
      <c r="AG3542" t="s">
        <v>22618</v>
      </c>
      <c r="AH3542" t="s">
        <v>51</v>
      </c>
      <c r="AJ3542" t="s">
        <v>53</v>
      </c>
      <c r="AL3542" t="s">
        <v>78</v>
      </c>
      <c r="AO3542" t="s">
        <v>8142</v>
      </c>
    </row>
    <row r="3543" spans="1:43" x14ac:dyDescent="0.35">
      <c r="A3543" t="s">
        <v>22619</v>
      </c>
      <c r="B3543" t="s">
        <v>11992</v>
      </c>
      <c r="C3543" t="s">
        <v>22620</v>
      </c>
      <c r="F3543">
        <v>17194909338</v>
      </c>
      <c r="H3543" t="s">
        <v>22621</v>
      </c>
      <c r="J3543" t="s">
        <v>22622</v>
      </c>
      <c r="N3543" t="s">
        <v>287</v>
      </c>
      <c r="O3543">
        <v>81154</v>
      </c>
      <c r="P3543" t="s">
        <v>50</v>
      </c>
      <c r="U3543" s="1">
        <v>44389</v>
      </c>
      <c r="V3543" s="1">
        <v>44389</v>
      </c>
      <c r="W3543" s="1">
        <v>44389.865972222222</v>
      </c>
      <c r="X3543" s="1">
        <v>44389.865972222222</v>
      </c>
      <c r="AC3543" t="s">
        <v>53</v>
      </c>
      <c r="AD3543">
        <v>1000000001</v>
      </c>
      <c r="AE3543" s="1">
        <v>39973.351388888892</v>
      </c>
      <c r="AF3543" t="s">
        <v>3377</v>
      </c>
      <c r="AG3543" t="s">
        <v>22623</v>
      </c>
      <c r="AH3543" t="s">
        <v>51</v>
      </c>
      <c r="AJ3543" t="s">
        <v>53</v>
      </c>
      <c r="AL3543" t="s">
        <v>78</v>
      </c>
      <c r="AO3543" t="s">
        <v>8142</v>
      </c>
      <c r="AP3543" s="1">
        <v>44403.656944444447</v>
      </c>
    </row>
    <row r="3544" spans="1:43" x14ac:dyDescent="0.35">
      <c r="A3544" t="s">
        <v>22624</v>
      </c>
      <c r="B3544" t="s">
        <v>653</v>
      </c>
      <c r="C3544" t="s">
        <v>8437</v>
      </c>
      <c r="F3544" t="s">
        <v>22625</v>
      </c>
      <c r="H3544" t="s">
        <v>22624</v>
      </c>
      <c r="J3544" t="s">
        <v>22626</v>
      </c>
      <c r="K3544" t="s">
        <v>22627</v>
      </c>
      <c r="M3544" t="s">
        <v>753</v>
      </c>
      <c r="N3544" t="s">
        <v>798</v>
      </c>
      <c r="O3544">
        <v>79902</v>
      </c>
      <c r="P3544" t="s">
        <v>50</v>
      </c>
      <c r="U3544" s="1">
        <v>44389</v>
      </c>
      <c r="V3544" s="1">
        <v>44389</v>
      </c>
      <c r="W3544" s="1">
        <v>44389.713888888888</v>
      </c>
      <c r="X3544" s="1">
        <v>44389.713888888888</v>
      </c>
      <c r="AC3544" t="s">
        <v>51</v>
      </c>
      <c r="AD3544">
        <v>1000000001</v>
      </c>
      <c r="AE3544" s="1">
        <v>39973.351388888892</v>
      </c>
      <c r="AF3544" t="s">
        <v>3377</v>
      </c>
      <c r="AG3544" t="s">
        <v>22628</v>
      </c>
      <c r="AH3544" t="s">
        <v>51</v>
      </c>
      <c r="AJ3544" t="s">
        <v>53</v>
      </c>
      <c r="AL3544" t="s">
        <v>78</v>
      </c>
      <c r="AO3544" t="s">
        <v>5443</v>
      </c>
      <c r="AP3544" s="1">
        <v>44389.710416666669</v>
      </c>
      <c r="AQ3544" s="1">
        <v>44389.71875</v>
      </c>
    </row>
    <row r="3545" spans="1:43" x14ac:dyDescent="0.35">
      <c r="A3545" t="s">
        <v>22629</v>
      </c>
      <c r="B3545" t="s">
        <v>8795</v>
      </c>
      <c r="C3545" t="s">
        <v>894</v>
      </c>
      <c r="F3545" t="s">
        <v>22630</v>
      </c>
      <c r="G3545" t="s">
        <v>22631</v>
      </c>
      <c r="H3545" t="s">
        <v>22632</v>
      </c>
      <c r="I3545" t="s">
        <v>394</v>
      </c>
      <c r="J3545" t="s">
        <v>22633</v>
      </c>
      <c r="K3545" t="s">
        <v>22634</v>
      </c>
      <c r="M3545" t="s">
        <v>4020</v>
      </c>
      <c r="N3545" t="s">
        <v>213</v>
      </c>
      <c r="O3545">
        <v>80461</v>
      </c>
      <c r="P3545" t="s">
        <v>50</v>
      </c>
      <c r="Q3545" t="s">
        <v>4134</v>
      </c>
      <c r="R3545">
        <v>54007</v>
      </c>
      <c r="S3545" t="s">
        <v>4135</v>
      </c>
      <c r="T3545">
        <v>54007</v>
      </c>
      <c r="U3545" s="1">
        <v>41773.674305555556</v>
      </c>
      <c r="V3545" s="1">
        <v>44389.467361111114</v>
      </c>
      <c r="W3545" s="1">
        <v>41773.675000000003</v>
      </c>
      <c r="X3545" s="1">
        <v>44203.313194444447</v>
      </c>
      <c r="Y3545" s="1">
        <v>42361.536111111112</v>
      </c>
      <c r="AC3545" t="s">
        <v>53</v>
      </c>
      <c r="AD3545">
        <v>2969632570</v>
      </c>
      <c r="AE3545" s="1">
        <v>41773.676388888889</v>
      </c>
      <c r="AF3545" t="s">
        <v>22635</v>
      </c>
      <c r="AG3545" t="s">
        <v>22636</v>
      </c>
      <c r="AH3545" t="s">
        <v>51</v>
      </c>
      <c r="AJ3545" t="s">
        <v>53</v>
      </c>
      <c r="AL3545" t="s">
        <v>68</v>
      </c>
      <c r="AO3545" t="s">
        <v>54</v>
      </c>
      <c r="AP3545" s="1">
        <v>45453.472916666666</v>
      </c>
      <c r="AQ3545" s="1">
        <v>45453.474999999999</v>
      </c>
    </row>
    <row r="3546" spans="1:43" x14ac:dyDescent="0.35">
      <c r="A3546" t="s">
        <v>22637</v>
      </c>
      <c r="B3546" t="s">
        <v>303</v>
      </c>
      <c r="C3546" t="s">
        <v>8912</v>
      </c>
      <c r="F3546" t="s">
        <v>22638</v>
      </c>
      <c r="H3546" t="s">
        <v>22637</v>
      </c>
      <c r="J3546" t="s">
        <v>22639</v>
      </c>
      <c r="P3546" t="s">
        <v>50</v>
      </c>
      <c r="U3546" s="1">
        <v>44390</v>
      </c>
      <c r="V3546" s="1">
        <v>44390</v>
      </c>
      <c r="W3546" s="1">
        <v>44390.708333333336</v>
      </c>
      <c r="X3546" s="1">
        <v>44390.708333333336</v>
      </c>
      <c r="AC3546" t="s">
        <v>53</v>
      </c>
      <c r="AD3546">
        <v>2969521268</v>
      </c>
      <c r="AE3546" s="1">
        <v>39007.98541666667</v>
      </c>
      <c r="AF3546" t="s">
        <v>22640</v>
      </c>
      <c r="AG3546" t="s">
        <v>22641</v>
      </c>
      <c r="AH3546" t="s">
        <v>51</v>
      </c>
      <c r="AJ3546" t="s">
        <v>53</v>
      </c>
      <c r="AL3546" t="s">
        <v>78</v>
      </c>
      <c r="AO3546" t="s">
        <v>8142</v>
      </c>
    </row>
    <row r="3547" spans="1:43" x14ac:dyDescent="0.35">
      <c r="A3547" t="s">
        <v>22642</v>
      </c>
      <c r="B3547" t="s">
        <v>8671</v>
      </c>
      <c r="C3547" t="s">
        <v>860</v>
      </c>
      <c r="F3547" t="s">
        <v>22643</v>
      </c>
      <c r="H3547" t="s">
        <v>22644</v>
      </c>
      <c r="I3547" t="s">
        <v>101</v>
      </c>
      <c r="J3547" t="s">
        <v>22645</v>
      </c>
      <c r="K3547" t="s">
        <v>22646</v>
      </c>
      <c r="M3547" t="s">
        <v>22543</v>
      </c>
      <c r="N3547" t="s">
        <v>287</v>
      </c>
      <c r="O3547">
        <v>81133</v>
      </c>
      <c r="P3547" t="s">
        <v>50</v>
      </c>
      <c r="U3547" s="1">
        <v>44390.37777777778</v>
      </c>
      <c r="V3547" s="1">
        <v>44390.37777777778</v>
      </c>
      <c r="W3547" s="1">
        <v>44390.423611111109</v>
      </c>
      <c r="X3547" s="1">
        <v>44390.423611111109</v>
      </c>
      <c r="AC3547" t="s">
        <v>53</v>
      </c>
      <c r="AD3547">
        <v>2969793140</v>
      </c>
      <c r="AE3547" s="1">
        <v>43217.681250000001</v>
      </c>
      <c r="AF3547" t="s">
        <v>22647</v>
      </c>
      <c r="AG3547" t="s">
        <v>22648</v>
      </c>
      <c r="AH3547" t="s">
        <v>53</v>
      </c>
      <c r="AJ3547" t="s">
        <v>53</v>
      </c>
      <c r="AK3547" t="s">
        <v>8166</v>
      </c>
      <c r="AL3547" t="s">
        <v>78</v>
      </c>
      <c r="AO3547" t="s">
        <v>54</v>
      </c>
      <c r="AP3547" s="1">
        <v>45476.344444444447</v>
      </c>
    </row>
    <row r="3548" spans="1:43" x14ac:dyDescent="0.35">
      <c r="A3548" t="s">
        <v>22649</v>
      </c>
      <c r="B3548" t="s">
        <v>22650</v>
      </c>
      <c r="C3548" t="s">
        <v>97</v>
      </c>
      <c r="F3548" t="s">
        <v>22651</v>
      </c>
      <c r="H3548" t="s">
        <v>22652</v>
      </c>
      <c r="I3548" t="s">
        <v>415</v>
      </c>
      <c r="J3548" t="s">
        <v>7880</v>
      </c>
      <c r="K3548" t="s">
        <v>22653</v>
      </c>
      <c r="M3548" t="s">
        <v>11450</v>
      </c>
      <c r="N3548" t="s">
        <v>326</v>
      </c>
      <c r="O3548">
        <v>81639</v>
      </c>
      <c r="P3548" t="s">
        <v>50</v>
      </c>
      <c r="U3548" s="1">
        <v>44390.454861111109</v>
      </c>
      <c r="V3548" s="1">
        <v>44390.454861111109</v>
      </c>
      <c r="W3548" s="1">
        <v>44391.636111111111</v>
      </c>
      <c r="X3548" s="1">
        <v>44391.636111111111</v>
      </c>
      <c r="AC3548" t="s">
        <v>53</v>
      </c>
      <c r="AD3548">
        <v>2969504017</v>
      </c>
      <c r="AE3548" s="1">
        <v>37965</v>
      </c>
      <c r="AG3548" t="s">
        <v>22654</v>
      </c>
      <c r="AH3548" t="s">
        <v>53</v>
      </c>
      <c r="AJ3548" t="s">
        <v>53</v>
      </c>
      <c r="AK3548" t="s">
        <v>13346</v>
      </c>
      <c r="AL3548" t="s">
        <v>78</v>
      </c>
      <c r="AO3548" t="s">
        <v>54</v>
      </c>
    </row>
    <row r="3549" spans="1:43" x14ac:dyDescent="0.35">
      <c r="A3549" t="s">
        <v>22655</v>
      </c>
      <c r="B3549" t="s">
        <v>11914</v>
      </c>
      <c r="C3549" t="s">
        <v>106</v>
      </c>
      <c r="F3549" t="s">
        <v>22656</v>
      </c>
      <c r="G3549">
        <v>3072863483</v>
      </c>
      <c r="H3549" t="s">
        <v>11917</v>
      </c>
      <c r="I3549" t="s">
        <v>200</v>
      </c>
      <c r="J3549" t="s">
        <v>633</v>
      </c>
      <c r="K3549" t="s">
        <v>22657</v>
      </c>
      <c r="M3549" t="s">
        <v>4876</v>
      </c>
      <c r="N3549" t="s">
        <v>287</v>
      </c>
      <c r="O3549">
        <v>80612</v>
      </c>
      <c r="P3549" t="s">
        <v>50</v>
      </c>
      <c r="U3549" s="1">
        <v>44390.533333333333</v>
      </c>
      <c r="V3549" s="1">
        <v>44390.533333333333</v>
      </c>
      <c r="W3549" s="1">
        <v>44390.685416666667</v>
      </c>
      <c r="X3549" s="1">
        <v>44390.685416666667</v>
      </c>
      <c r="AC3549" t="s">
        <v>51</v>
      </c>
      <c r="AD3549">
        <v>2969545691</v>
      </c>
      <c r="AE3549" s="1">
        <v>40101.513194444444</v>
      </c>
      <c r="AF3549" t="s">
        <v>11919</v>
      </c>
      <c r="AG3549" t="s">
        <v>22658</v>
      </c>
      <c r="AH3549" t="s">
        <v>53</v>
      </c>
      <c r="AJ3549" t="s">
        <v>53</v>
      </c>
      <c r="AK3549" t="s">
        <v>14246</v>
      </c>
      <c r="AL3549" t="s">
        <v>78</v>
      </c>
      <c r="AO3549" t="s">
        <v>54</v>
      </c>
      <c r="AP3549" s="1">
        <v>45027.611111111109</v>
      </c>
    </row>
    <row r="3550" spans="1:43" x14ac:dyDescent="0.35">
      <c r="A3550" t="s">
        <v>22659</v>
      </c>
      <c r="B3550" t="s">
        <v>22660</v>
      </c>
      <c r="C3550" t="s">
        <v>894</v>
      </c>
      <c r="F3550" t="s">
        <v>22661</v>
      </c>
      <c r="H3550" t="s">
        <v>22659</v>
      </c>
      <c r="J3550" t="s">
        <v>1128</v>
      </c>
      <c r="P3550" t="s">
        <v>50</v>
      </c>
      <c r="U3550" s="1">
        <v>44391</v>
      </c>
      <c r="V3550" s="1">
        <v>44391</v>
      </c>
      <c r="W3550" s="1">
        <v>44391.408333333333</v>
      </c>
      <c r="X3550" s="1">
        <v>44391.408333333333</v>
      </c>
      <c r="AC3550" t="s">
        <v>53</v>
      </c>
      <c r="AD3550">
        <v>2969509802</v>
      </c>
      <c r="AE3550" s="1">
        <v>38330.731944444444</v>
      </c>
      <c r="AF3550" t="s">
        <v>6822</v>
      </c>
      <c r="AG3550" t="s">
        <v>22662</v>
      </c>
      <c r="AH3550" t="s">
        <v>51</v>
      </c>
      <c r="AJ3550" t="s">
        <v>53</v>
      </c>
      <c r="AL3550" t="s">
        <v>78</v>
      </c>
      <c r="AO3550" t="s">
        <v>8142</v>
      </c>
      <c r="AP3550" s="1">
        <v>44553.488194444442</v>
      </c>
    </row>
    <row r="3551" spans="1:43" x14ac:dyDescent="0.35">
      <c r="A3551" t="s">
        <v>22663</v>
      </c>
      <c r="B3551" t="s">
        <v>22664</v>
      </c>
      <c r="C3551" t="s">
        <v>1775</v>
      </c>
      <c r="F3551">
        <f>1717-723-2688</f>
        <v>-1694</v>
      </c>
      <c r="H3551" t="s">
        <v>22663</v>
      </c>
      <c r="J3551" t="s">
        <v>19904</v>
      </c>
      <c r="K3551" t="s">
        <v>19905</v>
      </c>
      <c r="M3551" t="s">
        <v>19906</v>
      </c>
      <c r="N3551" t="s">
        <v>13220</v>
      </c>
      <c r="O3551">
        <v>17404</v>
      </c>
      <c r="P3551" t="s">
        <v>50</v>
      </c>
      <c r="U3551" s="1">
        <v>44391</v>
      </c>
      <c r="V3551" s="1">
        <v>44391</v>
      </c>
      <c r="AC3551" t="s">
        <v>53</v>
      </c>
      <c r="AD3551">
        <v>2969508888</v>
      </c>
      <c r="AE3551" s="1">
        <v>38274.609027777777</v>
      </c>
      <c r="AG3551" t="s">
        <v>22665</v>
      </c>
      <c r="AH3551" t="s">
        <v>51</v>
      </c>
      <c r="AJ3551" t="s">
        <v>53</v>
      </c>
      <c r="AO3551" t="s">
        <v>8142</v>
      </c>
    </row>
    <row r="3552" spans="1:43" x14ac:dyDescent="0.35">
      <c r="A3552" t="s">
        <v>22666</v>
      </c>
      <c r="B3552" t="s">
        <v>9229</v>
      </c>
      <c r="C3552" t="s">
        <v>22667</v>
      </c>
      <c r="F3552" t="s">
        <v>22668</v>
      </c>
      <c r="H3552" t="s">
        <v>22666</v>
      </c>
      <c r="I3552" t="s">
        <v>179</v>
      </c>
      <c r="J3552" t="s">
        <v>8642</v>
      </c>
      <c r="K3552" t="s">
        <v>22669</v>
      </c>
      <c r="M3552" t="s">
        <v>16707</v>
      </c>
      <c r="N3552" t="s">
        <v>798</v>
      </c>
      <c r="O3552">
        <v>78660</v>
      </c>
      <c r="P3552" t="s">
        <v>50</v>
      </c>
      <c r="U3552" s="1">
        <v>44391</v>
      </c>
      <c r="V3552" s="1">
        <v>44391</v>
      </c>
      <c r="AC3552" t="s">
        <v>53</v>
      </c>
      <c r="AD3552">
        <v>2969482903</v>
      </c>
      <c r="AE3552" s="1">
        <v>37609</v>
      </c>
      <c r="AG3552" t="s">
        <v>22670</v>
      </c>
      <c r="AH3552" t="s">
        <v>51</v>
      </c>
      <c r="AJ3552" t="s">
        <v>53</v>
      </c>
      <c r="AO3552" t="s">
        <v>5443</v>
      </c>
    </row>
    <row r="3553" spans="1:43" x14ac:dyDescent="0.35">
      <c r="A3553" t="s">
        <v>22671</v>
      </c>
      <c r="B3553" t="s">
        <v>10172</v>
      </c>
      <c r="C3553" t="s">
        <v>137</v>
      </c>
      <c r="F3553" t="s">
        <v>22672</v>
      </c>
      <c r="H3553" t="s">
        <v>18426</v>
      </c>
      <c r="I3553" t="s">
        <v>464</v>
      </c>
      <c r="J3553" t="s">
        <v>465</v>
      </c>
      <c r="K3553" t="s">
        <v>22316</v>
      </c>
      <c r="M3553" t="s">
        <v>1737</v>
      </c>
      <c r="N3553" t="s">
        <v>65</v>
      </c>
      <c r="O3553">
        <v>80640</v>
      </c>
      <c r="P3553" t="s">
        <v>50</v>
      </c>
      <c r="U3553" s="1">
        <v>44391</v>
      </c>
      <c r="V3553" s="1">
        <v>44391</v>
      </c>
      <c r="W3553" s="1">
        <v>44391.488888888889</v>
      </c>
      <c r="X3553" s="1">
        <v>45357.54583333333</v>
      </c>
      <c r="Y3553" s="1">
        <v>45064.762499999997</v>
      </c>
      <c r="AC3553" t="s">
        <v>53</v>
      </c>
      <c r="AD3553">
        <v>2969543968</v>
      </c>
      <c r="AE3553" s="1">
        <v>40032.470138888886</v>
      </c>
      <c r="AF3553" t="s">
        <v>22673</v>
      </c>
      <c r="AG3553" t="s">
        <v>22674</v>
      </c>
      <c r="AH3553" t="s">
        <v>51</v>
      </c>
      <c r="AJ3553" t="s">
        <v>53</v>
      </c>
      <c r="AL3553" t="s">
        <v>78</v>
      </c>
      <c r="AO3553" t="s">
        <v>5443</v>
      </c>
      <c r="AP3553" s="1">
        <v>44391.488194444442</v>
      </c>
    </row>
    <row r="3554" spans="1:43" x14ac:dyDescent="0.35">
      <c r="A3554" t="s">
        <v>22675</v>
      </c>
      <c r="B3554" t="s">
        <v>22676</v>
      </c>
      <c r="C3554" t="s">
        <v>2923</v>
      </c>
      <c r="F3554" t="s">
        <v>22677</v>
      </c>
      <c r="H3554" t="s">
        <v>22678</v>
      </c>
      <c r="I3554" t="s">
        <v>464</v>
      </c>
      <c r="J3554" t="s">
        <v>465</v>
      </c>
      <c r="K3554" t="s">
        <v>22679</v>
      </c>
      <c r="M3554" t="s">
        <v>22680</v>
      </c>
      <c r="N3554" t="s">
        <v>2756</v>
      </c>
      <c r="O3554">
        <v>33069</v>
      </c>
      <c r="P3554" t="s">
        <v>50</v>
      </c>
      <c r="U3554" s="1">
        <v>44391</v>
      </c>
      <c r="V3554" s="1">
        <v>44391</v>
      </c>
      <c r="AC3554" t="s">
        <v>53</v>
      </c>
      <c r="AD3554">
        <v>2969543968</v>
      </c>
      <c r="AE3554" s="1">
        <v>40032.470138888886</v>
      </c>
      <c r="AG3554" t="s">
        <v>22681</v>
      </c>
      <c r="AH3554" t="s">
        <v>51</v>
      </c>
      <c r="AJ3554" t="s">
        <v>53</v>
      </c>
      <c r="AO3554" t="s">
        <v>8142</v>
      </c>
    </row>
    <row r="3555" spans="1:43" x14ac:dyDescent="0.35">
      <c r="A3555" t="s">
        <v>22682</v>
      </c>
      <c r="B3555" t="s">
        <v>22683</v>
      </c>
      <c r="C3555" t="s">
        <v>812</v>
      </c>
      <c r="F3555" t="s">
        <v>22684</v>
      </c>
      <c r="H3555" t="s">
        <v>22685</v>
      </c>
      <c r="I3555" t="s">
        <v>200</v>
      </c>
      <c r="J3555" t="s">
        <v>21280</v>
      </c>
      <c r="P3555" t="s">
        <v>50</v>
      </c>
      <c r="U3555" s="1">
        <v>44391</v>
      </c>
      <c r="V3555" s="1">
        <v>44391</v>
      </c>
      <c r="AC3555" t="s">
        <v>53</v>
      </c>
      <c r="AD3555">
        <v>2969702039</v>
      </c>
      <c r="AE3555" s="1">
        <v>42528.619444444441</v>
      </c>
      <c r="AG3555" t="s">
        <v>22686</v>
      </c>
      <c r="AH3555" t="s">
        <v>51</v>
      </c>
      <c r="AJ3555" t="s">
        <v>53</v>
      </c>
      <c r="AO3555" t="s">
        <v>8142</v>
      </c>
    </row>
    <row r="3556" spans="1:43" x14ac:dyDescent="0.35">
      <c r="A3556" t="s">
        <v>22687</v>
      </c>
      <c r="B3556" t="s">
        <v>22688</v>
      </c>
      <c r="C3556" t="s">
        <v>22689</v>
      </c>
      <c r="F3556">
        <v>4326341330</v>
      </c>
      <c r="H3556" t="s">
        <v>22687</v>
      </c>
      <c r="J3556" t="s">
        <v>22690</v>
      </c>
      <c r="P3556" t="s">
        <v>50</v>
      </c>
      <c r="U3556" s="1">
        <v>44391</v>
      </c>
      <c r="V3556" s="1">
        <v>44391</v>
      </c>
      <c r="W3556" s="1">
        <v>44391.513194444444</v>
      </c>
      <c r="X3556" s="1">
        <v>44391.513194444444</v>
      </c>
      <c r="AC3556" t="s">
        <v>53</v>
      </c>
      <c r="AD3556">
        <v>1000000001</v>
      </c>
      <c r="AE3556" s="1">
        <v>39973.351388888892</v>
      </c>
      <c r="AF3556" t="s">
        <v>3377</v>
      </c>
      <c r="AG3556" t="s">
        <v>22691</v>
      </c>
      <c r="AH3556" t="s">
        <v>51</v>
      </c>
      <c r="AJ3556" t="s">
        <v>53</v>
      </c>
      <c r="AL3556" t="s">
        <v>78</v>
      </c>
      <c r="AO3556" t="s">
        <v>8142</v>
      </c>
    </row>
    <row r="3557" spans="1:43" x14ac:dyDescent="0.35">
      <c r="A3557" t="s">
        <v>22692</v>
      </c>
      <c r="B3557" t="s">
        <v>22693</v>
      </c>
      <c r="C3557" t="s">
        <v>5662</v>
      </c>
      <c r="F3557" t="s">
        <v>22694</v>
      </c>
      <c r="H3557" t="s">
        <v>22692</v>
      </c>
      <c r="J3557" t="s">
        <v>14558</v>
      </c>
      <c r="K3557" t="s">
        <v>22695</v>
      </c>
      <c r="M3557" t="s">
        <v>14560</v>
      </c>
      <c r="N3557" t="s">
        <v>686</v>
      </c>
      <c r="O3557">
        <v>84302</v>
      </c>
      <c r="P3557" t="s">
        <v>50</v>
      </c>
      <c r="U3557" s="1">
        <v>44392</v>
      </c>
      <c r="V3557" s="1">
        <v>44392</v>
      </c>
      <c r="AC3557" t="s">
        <v>53</v>
      </c>
      <c r="AD3557">
        <v>2969528171</v>
      </c>
      <c r="AE3557" s="1">
        <v>39364.555555555555</v>
      </c>
      <c r="AG3557" t="s">
        <v>22696</v>
      </c>
      <c r="AH3557" t="s">
        <v>51</v>
      </c>
      <c r="AJ3557" t="s">
        <v>53</v>
      </c>
      <c r="AO3557" t="s">
        <v>8142</v>
      </c>
    </row>
    <row r="3558" spans="1:43" x14ac:dyDescent="0.35">
      <c r="A3558" t="s">
        <v>22697</v>
      </c>
      <c r="B3558" t="s">
        <v>2810</v>
      </c>
      <c r="C3558" t="s">
        <v>22698</v>
      </c>
      <c r="F3558" t="s">
        <v>22699</v>
      </c>
      <c r="H3558" t="s">
        <v>22697</v>
      </c>
      <c r="J3558" t="s">
        <v>22700</v>
      </c>
      <c r="K3558" t="s">
        <v>22701</v>
      </c>
      <c r="M3558" t="s">
        <v>753</v>
      </c>
      <c r="N3558" t="s">
        <v>798</v>
      </c>
      <c r="O3558">
        <v>79938</v>
      </c>
      <c r="P3558" t="s">
        <v>50</v>
      </c>
      <c r="U3558" s="1">
        <v>44392</v>
      </c>
      <c r="V3558" s="1">
        <v>44392</v>
      </c>
      <c r="W3558" s="1">
        <v>44392.637499999997</v>
      </c>
      <c r="X3558" s="1">
        <v>44392.637499999997</v>
      </c>
      <c r="AC3558" t="s">
        <v>53</v>
      </c>
      <c r="AD3558">
        <v>1000000001</v>
      </c>
      <c r="AE3558" s="1">
        <v>39973.351388888892</v>
      </c>
      <c r="AF3558" t="s">
        <v>3377</v>
      </c>
      <c r="AG3558" t="s">
        <v>22702</v>
      </c>
      <c r="AH3558" t="s">
        <v>51</v>
      </c>
      <c r="AJ3558" t="s">
        <v>53</v>
      </c>
      <c r="AL3558" t="s">
        <v>78</v>
      </c>
      <c r="AO3558" t="s">
        <v>5443</v>
      </c>
      <c r="AP3558" s="1">
        <v>45083.493055555555</v>
      </c>
      <c r="AQ3558" s="1">
        <v>44512.379861111112</v>
      </c>
    </row>
    <row r="3559" spans="1:43" x14ac:dyDescent="0.35">
      <c r="A3559" t="s">
        <v>22703</v>
      </c>
      <c r="B3559" t="s">
        <v>507</v>
      </c>
      <c r="C3559" t="s">
        <v>2298</v>
      </c>
      <c r="F3559">
        <v>9726587319</v>
      </c>
      <c r="H3559" t="s">
        <v>22704</v>
      </c>
      <c r="J3559" t="s">
        <v>22705</v>
      </c>
      <c r="K3559" t="s">
        <v>22706</v>
      </c>
      <c r="M3559" t="s">
        <v>1429</v>
      </c>
      <c r="N3559" t="s">
        <v>798</v>
      </c>
      <c r="O3559">
        <v>75709</v>
      </c>
      <c r="P3559" t="s">
        <v>50</v>
      </c>
      <c r="U3559" s="1">
        <v>44392</v>
      </c>
      <c r="V3559" s="1">
        <v>44392</v>
      </c>
      <c r="W3559" s="1">
        <v>44392.3</v>
      </c>
      <c r="X3559" s="1">
        <v>44392.3</v>
      </c>
      <c r="AC3559" t="s">
        <v>53</v>
      </c>
      <c r="AD3559">
        <v>1000000001</v>
      </c>
      <c r="AE3559" s="1">
        <v>39973.351388888892</v>
      </c>
      <c r="AF3559" t="s">
        <v>3377</v>
      </c>
      <c r="AG3559" t="s">
        <v>22707</v>
      </c>
      <c r="AH3559" t="s">
        <v>51</v>
      </c>
      <c r="AJ3559" t="s">
        <v>53</v>
      </c>
      <c r="AL3559" t="s">
        <v>78</v>
      </c>
      <c r="AO3559" t="s">
        <v>5443</v>
      </c>
      <c r="AP3559" s="1">
        <v>44943.693055555559</v>
      </c>
    </row>
    <row r="3560" spans="1:43" x14ac:dyDescent="0.35">
      <c r="A3560" t="s">
        <v>22708</v>
      </c>
      <c r="B3560" t="s">
        <v>22709</v>
      </c>
      <c r="C3560" t="s">
        <v>97</v>
      </c>
      <c r="F3560">
        <f>1815-761-319</f>
        <v>735</v>
      </c>
      <c r="H3560" t="s">
        <v>22710</v>
      </c>
      <c r="I3560" t="s">
        <v>464</v>
      </c>
      <c r="J3560" t="s">
        <v>465</v>
      </c>
      <c r="N3560" t="s">
        <v>14739</v>
      </c>
      <c r="O3560">
        <v>60115</v>
      </c>
      <c r="P3560" t="s">
        <v>50</v>
      </c>
      <c r="U3560" s="1">
        <v>44392</v>
      </c>
      <c r="V3560" s="1">
        <v>44392</v>
      </c>
      <c r="AC3560" t="s">
        <v>53</v>
      </c>
      <c r="AD3560">
        <v>2969543968</v>
      </c>
      <c r="AE3560" s="1">
        <v>40032.470138888886</v>
      </c>
      <c r="AG3560" t="s">
        <v>22711</v>
      </c>
      <c r="AH3560" t="s">
        <v>51</v>
      </c>
      <c r="AJ3560" t="s">
        <v>53</v>
      </c>
      <c r="AO3560" t="s">
        <v>8142</v>
      </c>
    </row>
    <row r="3561" spans="1:43" x14ac:dyDescent="0.35">
      <c r="A3561" t="s">
        <v>22712</v>
      </c>
      <c r="B3561" t="s">
        <v>19985</v>
      </c>
      <c r="C3561" t="s">
        <v>22713</v>
      </c>
      <c r="F3561" t="s">
        <v>22714</v>
      </c>
      <c r="H3561" t="s">
        <v>22715</v>
      </c>
      <c r="I3561" t="s">
        <v>1368</v>
      </c>
      <c r="J3561" t="s">
        <v>22716</v>
      </c>
      <c r="K3561" t="s">
        <v>14988</v>
      </c>
      <c r="M3561" t="s">
        <v>14989</v>
      </c>
      <c r="N3561" t="s">
        <v>8111</v>
      </c>
      <c r="O3561">
        <v>61665</v>
      </c>
      <c r="P3561" t="s">
        <v>50</v>
      </c>
      <c r="U3561" s="1">
        <v>44392</v>
      </c>
      <c r="V3561" s="1">
        <v>44392</v>
      </c>
      <c r="AC3561" t="s">
        <v>53</v>
      </c>
      <c r="AD3561">
        <v>2969471864</v>
      </c>
      <c r="AE3561" s="1">
        <v>36914</v>
      </c>
      <c r="AG3561" t="s">
        <v>22717</v>
      </c>
      <c r="AH3561" t="s">
        <v>51</v>
      </c>
      <c r="AJ3561" t="s">
        <v>53</v>
      </c>
      <c r="AO3561" t="s">
        <v>5443</v>
      </c>
    </row>
    <row r="3562" spans="1:43" x14ac:dyDescent="0.35">
      <c r="A3562" t="s">
        <v>22718</v>
      </c>
      <c r="B3562" t="s">
        <v>22719</v>
      </c>
      <c r="C3562" t="s">
        <v>13182</v>
      </c>
      <c r="F3562" t="s">
        <v>22720</v>
      </c>
      <c r="G3562">
        <v>2623089563</v>
      </c>
      <c r="H3562" t="s">
        <v>22721</v>
      </c>
      <c r="I3562" t="s">
        <v>464</v>
      </c>
      <c r="J3562" t="s">
        <v>465</v>
      </c>
      <c r="K3562" t="s">
        <v>22722</v>
      </c>
      <c r="M3562" t="s">
        <v>22723</v>
      </c>
      <c r="N3562" t="s">
        <v>13866</v>
      </c>
      <c r="O3562">
        <v>53104</v>
      </c>
      <c r="P3562" t="s">
        <v>50</v>
      </c>
      <c r="U3562" s="1">
        <v>44392</v>
      </c>
      <c r="V3562" s="1">
        <v>44392</v>
      </c>
      <c r="AC3562" t="s">
        <v>53</v>
      </c>
      <c r="AD3562">
        <v>2969543968</v>
      </c>
      <c r="AE3562" s="1">
        <v>40032.470138888886</v>
      </c>
      <c r="AG3562" t="s">
        <v>22724</v>
      </c>
      <c r="AH3562" t="s">
        <v>51</v>
      </c>
      <c r="AJ3562" t="s">
        <v>53</v>
      </c>
      <c r="AO3562" t="s">
        <v>8142</v>
      </c>
    </row>
    <row r="3563" spans="1:43" x14ac:dyDescent="0.35">
      <c r="A3563" t="s">
        <v>22725</v>
      </c>
      <c r="B3563" t="s">
        <v>22726</v>
      </c>
      <c r="C3563" t="s">
        <v>383</v>
      </c>
      <c r="F3563" t="s">
        <v>22727</v>
      </c>
      <c r="H3563" t="s">
        <v>22725</v>
      </c>
      <c r="J3563" t="s">
        <v>11240</v>
      </c>
      <c r="P3563" t="s">
        <v>50</v>
      </c>
      <c r="U3563" s="1">
        <v>44393</v>
      </c>
      <c r="V3563" s="1">
        <v>44393</v>
      </c>
      <c r="AC3563" t="s">
        <v>53</v>
      </c>
      <c r="AD3563">
        <v>2969556178</v>
      </c>
      <c r="AE3563" s="1">
        <v>40472.707638888889</v>
      </c>
      <c r="AG3563" t="s">
        <v>22728</v>
      </c>
      <c r="AH3563" t="s">
        <v>51</v>
      </c>
      <c r="AJ3563" t="s">
        <v>53</v>
      </c>
      <c r="AO3563" t="s">
        <v>8142</v>
      </c>
    </row>
    <row r="3564" spans="1:43" x14ac:dyDescent="0.35">
      <c r="A3564" t="s">
        <v>22729</v>
      </c>
      <c r="B3564" t="s">
        <v>22730</v>
      </c>
      <c r="C3564" t="s">
        <v>443</v>
      </c>
      <c r="F3564">
        <v>4802584546</v>
      </c>
      <c r="H3564" t="s">
        <v>22729</v>
      </c>
      <c r="J3564" t="s">
        <v>22731</v>
      </c>
      <c r="P3564" t="s">
        <v>50</v>
      </c>
      <c r="U3564" s="1">
        <v>44393</v>
      </c>
      <c r="V3564" s="1">
        <v>44393</v>
      </c>
      <c r="W3564" s="1">
        <v>44393.786111111112</v>
      </c>
      <c r="X3564" s="1">
        <v>44393.786111111112</v>
      </c>
      <c r="AC3564" t="s">
        <v>53</v>
      </c>
      <c r="AD3564">
        <v>1000000001</v>
      </c>
      <c r="AE3564" s="1">
        <v>39973.351388888892</v>
      </c>
      <c r="AF3564" t="s">
        <v>3377</v>
      </c>
      <c r="AG3564" t="s">
        <v>22732</v>
      </c>
      <c r="AH3564" t="s">
        <v>51</v>
      </c>
      <c r="AJ3564" t="s">
        <v>53</v>
      </c>
      <c r="AL3564" t="s">
        <v>78</v>
      </c>
      <c r="AO3564" t="s">
        <v>8142</v>
      </c>
    </row>
    <row r="3565" spans="1:43" x14ac:dyDescent="0.35">
      <c r="A3565" t="s">
        <v>22733</v>
      </c>
      <c r="B3565" t="s">
        <v>403</v>
      </c>
      <c r="C3565" t="s">
        <v>1732</v>
      </c>
      <c r="F3565" t="s">
        <v>22734</v>
      </c>
      <c r="H3565" t="s">
        <v>22733</v>
      </c>
      <c r="J3565" t="s">
        <v>22735</v>
      </c>
      <c r="K3565" t="s">
        <v>22736</v>
      </c>
      <c r="M3565" t="s">
        <v>22737</v>
      </c>
      <c r="N3565" t="s">
        <v>22225</v>
      </c>
      <c r="O3565">
        <v>26330</v>
      </c>
      <c r="P3565" t="s">
        <v>50</v>
      </c>
      <c r="U3565" s="1">
        <v>44393</v>
      </c>
      <c r="V3565" s="1">
        <v>44393</v>
      </c>
      <c r="AC3565" t="s">
        <v>53</v>
      </c>
      <c r="AD3565">
        <v>2969724594</v>
      </c>
      <c r="AE3565" s="1">
        <v>42780.370138888888</v>
      </c>
      <c r="AG3565" t="s">
        <v>22738</v>
      </c>
      <c r="AH3565" t="s">
        <v>51</v>
      </c>
      <c r="AJ3565" t="s">
        <v>53</v>
      </c>
      <c r="AO3565" t="s">
        <v>8142</v>
      </c>
    </row>
    <row r="3566" spans="1:43" x14ac:dyDescent="0.35">
      <c r="A3566" t="s">
        <v>22739</v>
      </c>
      <c r="B3566" t="s">
        <v>22740</v>
      </c>
      <c r="C3566" t="s">
        <v>2016</v>
      </c>
      <c r="F3566">
        <v>12342499035</v>
      </c>
      <c r="H3566" t="s">
        <v>22739</v>
      </c>
      <c r="J3566" t="s">
        <v>22741</v>
      </c>
      <c r="K3566" t="s">
        <v>22742</v>
      </c>
      <c r="M3566" t="s">
        <v>22743</v>
      </c>
      <c r="N3566" t="s">
        <v>17111</v>
      </c>
      <c r="O3566">
        <v>44621</v>
      </c>
      <c r="P3566" t="s">
        <v>50</v>
      </c>
      <c r="U3566" s="1">
        <v>44393</v>
      </c>
      <c r="V3566" s="1">
        <v>44393</v>
      </c>
      <c r="AC3566" t="s">
        <v>53</v>
      </c>
      <c r="AD3566">
        <v>2969537768</v>
      </c>
      <c r="AE3566" s="1">
        <v>39794.362500000003</v>
      </c>
      <c r="AG3566" t="s">
        <v>22744</v>
      </c>
      <c r="AH3566" t="s">
        <v>51</v>
      </c>
      <c r="AJ3566" t="s">
        <v>53</v>
      </c>
      <c r="AO3566" t="s">
        <v>8142</v>
      </c>
    </row>
    <row r="3567" spans="1:43" x14ac:dyDescent="0.35">
      <c r="A3567" t="s">
        <v>22745</v>
      </c>
      <c r="B3567" t="s">
        <v>9824</v>
      </c>
      <c r="C3567" t="s">
        <v>3418</v>
      </c>
      <c r="F3567" t="s">
        <v>22746</v>
      </c>
      <c r="H3567" t="s">
        <v>22747</v>
      </c>
      <c r="I3567" t="s">
        <v>200</v>
      </c>
      <c r="J3567" t="s">
        <v>22748</v>
      </c>
      <c r="K3567" t="s">
        <v>22749</v>
      </c>
      <c r="M3567" t="s">
        <v>325</v>
      </c>
      <c r="N3567" t="s">
        <v>65</v>
      </c>
      <c r="O3567" t="s">
        <v>22750</v>
      </c>
      <c r="P3567" t="s">
        <v>50</v>
      </c>
      <c r="U3567" s="1">
        <v>44393.509027777778</v>
      </c>
      <c r="V3567" s="1">
        <v>44393.509027777778</v>
      </c>
      <c r="W3567" s="1">
        <v>44393.513194444444</v>
      </c>
      <c r="X3567" s="1">
        <v>44393.513194444444</v>
      </c>
      <c r="AC3567" t="s">
        <v>53</v>
      </c>
      <c r="AD3567">
        <v>2970082209</v>
      </c>
      <c r="AE3567" s="1">
        <v>44393.513194444444</v>
      </c>
      <c r="AF3567" t="s">
        <v>22751</v>
      </c>
      <c r="AG3567" t="s">
        <v>22752</v>
      </c>
      <c r="AH3567" t="s">
        <v>53</v>
      </c>
      <c r="AJ3567" t="s">
        <v>53</v>
      </c>
      <c r="AK3567" t="s">
        <v>2497</v>
      </c>
      <c r="AL3567" t="s">
        <v>78</v>
      </c>
      <c r="AO3567" t="s">
        <v>54</v>
      </c>
      <c r="AP3567" s="1">
        <v>45428.591666666667</v>
      </c>
    </row>
    <row r="3568" spans="1:43" x14ac:dyDescent="0.35">
      <c r="A3568" t="s">
        <v>22753</v>
      </c>
      <c r="B3568" t="s">
        <v>15488</v>
      </c>
      <c r="C3568" t="s">
        <v>15488</v>
      </c>
      <c r="F3568">
        <v>12345</v>
      </c>
      <c r="H3568" t="s">
        <v>22754</v>
      </c>
      <c r="J3568" t="s">
        <v>22755</v>
      </c>
      <c r="K3568" t="s">
        <v>22756</v>
      </c>
      <c r="O3568">
        <v>12344321</v>
      </c>
      <c r="P3568" t="s">
        <v>22757</v>
      </c>
      <c r="U3568" s="1">
        <v>44394</v>
      </c>
      <c r="V3568" s="1">
        <v>44394</v>
      </c>
      <c r="AC3568" t="s">
        <v>53</v>
      </c>
      <c r="AD3568">
        <v>2969785881</v>
      </c>
      <c r="AE3568" s="1">
        <v>43185.84375</v>
      </c>
      <c r="AG3568" t="s">
        <v>22758</v>
      </c>
      <c r="AH3568" t="s">
        <v>51</v>
      </c>
      <c r="AJ3568" t="s">
        <v>53</v>
      </c>
      <c r="AO3568" t="s">
        <v>5443</v>
      </c>
    </row>
    <row r="3569" spans="1:43" x14ac:dyDescent="0.35">
      <c r="A3569" t="s">
        <v>22759</v>
      </c>
      <c r="B3569" t="s">
        <v>22760</v>
      </c>
      <c r="C3569" t="s">
        <v>22761</v>
      </c>
      <c r="F3569">
        <v>8870808817</v>
      </c>
      <c r="H3569" t="s">
        <v>22762</v>
      </c>
      <c r="J3569" t="s">
        <v>22763</v>
      </c>
      <c r="K3569" t="s">
        <v>22764</v>
      </c>
      <c r="M3569" t="s">
        <v>137</v>
      </c>
      <c r="N3569" t="s">
        <v>3849</v>
      </c>
      <c r="O3569">
        <v>80211</v>
      </c>
      <c r="P3569" t="s">
        <v>50</v>
      </c>
      <c r="U3569" s="1">
        <v>44394</v>
      </c>
      <c r="V3569" s="1">
        <v>44394</v>
      </c>
      <c r="W3569" s="1">
        <v>44394.884722222225</v>
      </c>
      <c r="X3569" s="1">
        <v>44394.884722222225</v>
      </c>
      <c r="AC3569" t="s">
        <v>53</v>
      </c>
      <c r="AD3569">
        <v>1000000001</v>
      </c>
      <c r="AE3569" s="1">
        <v>39973.351388888892</v>
      </c>
      <c r="AF3569" t="s">
        <v>3377</v>
      </c>
      <c r="AG3569" t="s">
        <v>22765</v>
      </c>
      <c r="AH3569" t="s">
        <v>51</v>
      </c>
      <c r="AJ3569" t="s">
        <v>53</v>
      </c>
      <c r="AL3569" t="s">
        <v>78</v>
      </c>
      <c r="AO3569" t="s">
        <v>5443</v>
      </c>
      <c r="AP3569" s="1">
        <v>45003.73541666667</v>
      </c>
    </row>
    <row r="3570" spans="1:43" x14ac:dyDescent="0.35">
      <c r="A3570" t="s">
        <v>22766</v>
      </c>
      <c r="B3570" t="s">
        <v>22767</v>
      </c>
      <c r="C3570" t="s">
        <v>22768</v>
      </c>
      <c r="F3570">
        <v>9109220503</v>
      </c>
      <c r="H3570" t="s">
        <v>22766</v>
      </c>
      <c r="J3570" t="s">
        <v>22769</v>
      </c>
      <c r="P3570" t="s">
        <v>50</v>
      </c>
      <c r="U3570" s="1">
        <v>44395</v>
      </c>
      <c r="V3570" s="1">
        <v>44395</v>
      </c>
      <c r="W3570" s="1">
        <v>44395.929861111108</v>
      </c>
      <c r="X3570" s="1">
        <v>44395.929861111108</v>
      </c>
      <c r="AC3570" t="s">
        <v>53</v>
      </c>
      <c r="AD3570">
        <v>1000000001</v>
      </c>
      <c r="AE3570" s="1">
        <v>39973.351388888892</v>
      </c>
      <c r="AF3570" t="s">
        <v>3377</v>
      </c>
      <c r="AG3570" t="s">
        <v>22770</v>
      </c>
      <c r="AH3570" t="s">
        <v>51</v>
      </c>
      <c r="AJ3570" t="s">
        <v>53</v>
      </c>
      <c r="AL3570" t="s">
        <v>78</v>
      </c>
      <c r="AO3570" t="s">
        <v>8142</v>
      </c>
    </row>
    <row r="3571" spans="1:43" x14ac:dyDescent="0.35">
      <c r="A3571" t="s">
        <v>22771</v>
      </c>
      <c r="B3571" t="s">
        <v>7763</v>
      </c>
      <c r="C3571" t="s">
        <v>424</v>
      </c>
      <c r="F3571" t="s">
        <v>22772</v>
      </c>
      <c r="H3571" t="s">
        <v>22773</v>
      </c>
      <c r="J3571" t="s">
        <v>1910</v>
      </c>
      <c r="K3571" t="s">
        <v>22774</v>
      </c>
      <c r="M3571" t="s">
        <v>12925</v>
      </c>
      <c r="N3571" t="s">
        <v>12926</v>
      </c>
      <c r="O3571">
        <v>47842</v>
      </c>
      <c r="P3571" t="s">
        <v>50</v>
      </c>
      <c r="U3571" s="1">
        <v>44396</v>
      </c>
      <c r="V3571" s="1">
        <v>44396</v>
      </c>
      <c r="AC3571" t="s">
        <v>53</v>
      </c>
      <c r="AD3571">
        <v>2969735272</v>
      </c>
      <c r="AE3571" s="1">
        <v>42845.40902777778</v>
      </c>
      <c r="AG3571" t="s">
        <v>22775</v>
      </c>
      <c r="AH3571" t="s">
        <v>51</v>
      </c>
      <c r="AJ3571" t="s">
        <v>53</v>
      </c>
      <c r="AO3571" t="s">
        <v>8142</v>
      </c>
    </row>
    <row r="3572" spans="1:43" x14ac:dyDescent="0.35">
      <c r="A3572" t="s">
        <v>22776</v>
      </c>
      <c r="B3572" t="s">
        <v>17412</v>
      </c>
      <c r="C3572" t="s">
        <v>15590</v>
      </c>
      <c r="F3572" t="s">
        <v>22777</v>
      </c>
      <c r="H3572" t="s">
        <v>22778</v>
      </c>
      <c r="J3572" t="s">
        <v>11650</v>
      </c>
      <c r="K3572" t="s">
        <v>22779</v>
      </c>
      <c r="M3572" t="s">
        <v>6493</v>
      </c>
      <c r="N3572" t="s">
        <v>65</v>
      </c>
      <c r="O3572">
        <v>80513</v>
      </c>
      <c r="P3572" t="s">
        <v>50</v>
      </c>
      <c r="U3572" s="1">
        <v>44396</v>
      </c>
      <c r="V3572" s="1">
        <v>44396</v>
      </c>
      <c r="W3572" s="1">
        <v>44396.538888888892</v>
      </c>
      <c r="X3572" s="1">
        <v>44396.538888888892</v>
      </c>
      <c r="AC3572" t="s">
        <v>53</v>
      </c>
      <c r="AD3572">
        <v>2969678866</v>
      </c>
      <c r="AE3572" s="1">
        <v>42244.650694444441</v>
      </c>
      <c r="AF3572" t="s">
        <v>11652</v>
      </c>
      <c r="AG3572" t="s">
        <v>22780</v>
      </c>
      <c r="AH3572" t="s">
        <v>51</v>
      </c>
      <c r="AJ3572" t="s">
        <v>53</v>
      </c>
      <c r="AL3572" t="s">
        <v>78</v>
      </c>
      <c r="AO3572" t="s">
        <v>5443</v>
      </c>
      <c r="AP3572" s="1">
        <v>44411.711805555555</v>
      </c>
    </row>
    <row r="3573" spans="1:43" x14ac:dyDescent="0.35">
      <c r="A3573" t="s">
        <v>22781</v>
      </c>
      <c r="B3573" t="s">
        <v>2387</v>
      </c>
      <c r="C3573" t="s">
        <v>12233</v>
      </c>
      <c r="H3573" t="s">
        <v>22781</v>
      </c>
      <c r="J3573" t="s">
        <v>19985</v>
      </c>
      <c r="K3573" t="s">
        <v>1118</v>
      </c>
      <c r="P3573" t="s">
        <v>15723</v>
      </c>
      <c r="U3573" s="1">
        <v>44396</v>
      </c>
      <c r="V3573" s="1">
        <v>44396</v>
      </c>
      <c r="AC3573" t="s">
        <v>53</v>
      </c>
      <c r="AG3573" t="s">
        <v>22782</v>
      </c>
      <c r="AH3573" t="s">
        <v>51</v>
      </c>
      <c r="AJ3573" t="s">
        <v>53</v>
      </c>
      <c r="AO3573" t="s">
        <v>5443</v>
      </c>
    </row>
    <row r="3574" spans="1:43" x14ac:dyDescent="0.35">
      <c r="A3574" t="s">
        <v>22783</v>
      </c>
      <c r="B3574" t="s">
        <v>22784</v>
      </c>
      <c r="C3574" t="s">
        <v>309</v>
      </c>
      <c r="F3574">
        <v>7207270580</v>
      </c>
      <c r="H3574" t="s">
        <v>22783</v>
      </c>
      <c r="J3574" t="s">
        <v>22785</v>
      </c>
      <c r="K3574" t="s">
        <v>22786</v>
      </c>
      <c r="M3574" t="s">
        <v>4133</v>
      </c>
      <c r="N3574" t="s">
        <v>65</v>
      </c>
      <c r="O3574">
        <v>80516</v>
      </c>
      <c r="P3574" t="s">
        <v>50</v>
      </c>
      <c r="U3574" s="1">
        <v>44396</v>
      </c>
      <c r="V3574" s="1">
        <v>44396</v>
      </c>
      <c r="W3574" s="1">
        <v>44396.504166666666</v>
      </c>
      <c r="X3574" s="1">
        <v>44396.504166666666</v>
      </c>
      <c r="AC3574" t="s">
        <v>53</v>
      </c>
      <c r="AD3574">
        <v>1000000001</v>
      </c>
      <c r="AE3574" s="1">
        <v>39973.351388888892</v>
      </c>
      <c r="AF3574" t="s">
        <v>3377</v>
      </c>
      <c r="AG3574" t="s">
        <v>22787</v>
      </c>
      <c r="AH3574" t="s">
        <v>51</v>
      </c>
      <c r="AJ3574" t="s">
        <v>53</v>
      </c>
      <c r="AL3574" t="s">
        <v>78</v>
      </c>
      <c r="AO3574" t="s">
        <v>5443</v>
      </c>
      <c r="AP3574" s="1">
        <v>44396.502083333333</v>
      </c>
      <c r="AQ3574" s="1">
        <v>44396.509027777778</v>
      </c>
    </row>
    <row r="3575" spans="1:43" x14ac:dyDescent="0.35">
      <c r="A3575" t="s">
        <v>22788</v>
      </c>
      <c r="B3575" t="s">
        <v>22789</v>
      </c>
      <c r="C3575" t="s">
        <v>218</v>
      </c>
      <c r="F3575" t="s">
        <v>22790</v>
      </c>
      <c r="H3575" t="s">
        <v>22791</v>
      </c>
      <c r="J3575" t="s">
        <v>12818</v>
      </c>
      <c r="N3575" t="s">
        <v>19844</v>
      </c>
      <c r="O3575">
        <v>99301</v>
      </c>
      <c r="P3575" t="s">
        <v>50</v>
      </c>
      <c r="U3575" s="1">
        <v>44396</v>
      </c>
      <c r="V3575" s="1">
        <v>44396</v>
      </c>
      <c r="AC3575" t="s">
        <v>53</v>
      </c>
      <c r="AD3575">
        <v>2969608846</v>
      </c>
      <c r="AE3575" s="1">
        <v>41666.397916666669</v>
      </c>
      <c r="AG3575" t="s">
        <v>22792</v>
      </c>
      <c r="AH3575" t="s">
        <v>51</v>
      </c>
      <c r="AJ3575" t="s">
        <v>53</v>
      </c>
      <c r="AL3575" t="s">
        <v>78</v>
      </c>
      <c r="AO3575" t="s">
        <v>8142</v>
      </c>
    </row>
    <row r="3576" spans="1:43" x14ac:dyDescent="0.35">
      <c r="A3576" t="s">
        <v>22793</v>
      </c>
      <c r="B3576" t="s">
        <v>7246</v>
      </c>
      <c r="C3576" t="s">
        <v>20687</v>
      </c>
      <c r="F3576" t="s">
        <v>22794</v>
      </c>
      <c r="H3576" t="s">
        <v>22795</v>
      </c>
      <c r="I3576" t="s">
        <v>464</v>
      </c>
      <c r="J3576" t="s">
        <v>465</v>
      </c>
      <c r="K3576" t="s">
        <v>22796</v>
      </c>
      <c r="M3576" t="s">
        <v>22797</v>
      </c>
      <c r="N3576" t="s">
        <v>19616</v>
      </c>
      <c r="O3576">
        <v>33029</v>
      </c>
      <c r="P3576" t="s">
        <v>50</v>
      </c>
      <c r="U3576" s="1">
        <v>44396</v>
      </c>
      <c r="V3576" s="1">
        <v>44396</v>
      </c>
      <c r="AC3576" t="s">
        <v>53</v>
      </c>
      <c r="AD3576">
        <v>2969543968</v>
      </c>
      <c r="AE3576" s="1">
        <v>40032.470138888886</v>
      </c>
      <c r="AG3576" t="s">
        <v>22798</v>
      </c>
      <c r="AH3576" t="s">
        <v>51</v>
      </c>
      <c r="AJ3576" t="s">
        <v>53</v>
      </c>
      <c r="AO3576" t="s">
        <v>8142</v>
      </c>
    </row>
    <row r="3577" spans="1:43" x14ac:dyDescent="0.35">
      <c r="A3577" t="s">
        <v>22799</v>
      </c>
      <c r="B3577" t="s">
        <v>22800</v>
      </c>
      <c r="C3577" t="s">
        <v>11238</v>
      </c>
      <c r="F3577" t="s">
        <v>22801</v>
      </c>
      <c r="H3577" t="s">
        <v>22799</v>
      </c>
      <c r="J3577" t="s">
        <v>22802</v>
      </c>
      <c r="K3577" t="s">
        <v>22803</v>
      </c>
      <c r="M3577" t="s">
        <v>3234</v>
      </c>
      <c r="N3577" t="s">
        <v>253</v>
      </c>
      <c r="O3577">
        <v>88210</v>
      </c>
      <c r="P3577" t="s">
        <v>50</v>
      </c>
      <c r="U3577" s="1">
        <v>44396</v>
      </c>
      <c r="V3577" s="1">
        <v>44396</v>
      </c>
      <c r="W3577" s="1">
        <v>44396.623611111114</v>
      </c>
      <c r="X3577" s="1">
        <v>44396.623611111114</v>
      </c>
      <c r="AC3577" t="s">
        <v>53</v>
      </c>
      <c r="AD3577">
        <v>2970082585</v>
      </c>
      <c r="AE3577" s="1">
        <v>44396.628472222219</v>
      </c>
      <c r="AF3577" t="s">
        <v>22804</v>
      </c>
      <c r="AG3577" t="s">
        <v>22805</v>
      </c>
      <c r="AH3577" t="s">
        <v>51</v>
      </c>
      <c r="AJ3577" t="s">
        <v>53</v>
      </c>
      <c r="AL3577" t="s">
        <v>78</v>
      </c>
      <c r="AO3577" t="s">
        <v>5443</v>
      </c>
      <c r="AP3577" s="1">
        <v>44643.35833333333</v>
      </c>
    </row>
    <row r="3578" spans="1:43" x14ac:dyDescent="0.35">
      <c r="A3578" t="s">
        <v>22806</v>
      </c>
      <c r="B3578" t="s">
        <v>5037</v>
      </c>
      <c r="C3578" t="s">
        <v>530</v>
      </c>
      <c r="F3578" t="s">
        <v>22807</v>
      </c>
      <c r="G3578">
        <v>9788770839</v>
      </c>
      <c r="H3578" t="s">
        <v>22808</v>
      </c>
      <c r="I3578" t="s">
        <v>61</v>
      </c>
      <c r="J3578" t="s">
        <v>22809</v>
      </c>
      <c r="K3578" t="s">
        <v>22810</v>
      </c>
      <c r="L3578" t="s">
        <v>22811</v>
      </c>
      <c r="M3578" t="s">
        <v>22812</v>
      </c>
      <c r="N3578" t="s">
        <v>1466</v>
      </c>
      <c r="O3578">
        <v>66219</v>
      </c>
      <c r="P3578" t="s">
        <v>50</v>
      </c>
      <c r="U3578" s="1">
        <v>44396.645833333336</v>
      </c>
      <c r="V3578" s="1">
        <v>44396.645833333336</v>
      </c>
      <c r="W3578" s="1">
        <v>44396.693055555559</v>
      </c>
      <c r="X3578" s="1">
        <v>44396.693055555559</v>
      </c>
      <c r="AC3578" t="s">
        <v>51</v>
      </c>
      <c r="AD3578">
        <v>2969549168</v>
      </c>
      <c r="AE3578" s="1">
        <v>40212.543749999997</v>
      </c>
      <c r="AF3578" t="s">
        <v>22813</v>
      </c>
      <c r="AG3578" t="s">
        <v>22814</v>
      </c>
      <c r="AH3578" t="s">
        <v>53</v>
      </c>
      <c r="AJ3578" t="s">
        <v>53</v>
      </c>
      <c r="AK3578" t="s">
        <v>14246</v>
      </c>
      <c r="AL3578" t="s">
        <v>78</v>
      </c>
      <c r="AO3578" t="s">
        <v>54</v>
      </c>
      <c r="AP3578" s="1">
        <v>45286.681944444441</v>
      </c>
    </row>
    <row r="3579" spans="1:43" x14ac:dyDescent="0.35">
      <c r="A3579" t="s">
        <v>22815</v>
      </c>
      <c r="B3579" t="s">
        <v>849</v>
      </c>
      <c r="C3579" t="s">
        <v>4162</v>
      </c>
      <c r="F3579" t="s">
        <v>22816</v>
      </c>
      <c r="G3579" t="s">
        <v>22817</v>
      </c>
      <c r="H3579" t="s">
        <v>22818</v>
      </c>
      <c r="I3579" t="s">
        <v>780</v>
      </c>
      <c r="J3579" t="s">
        <v>21817</v>
      </c>
      <c r="K3579" t="s">
        <v>22819</v>
      </c>
      <c r="M3579" t="s">
        <v>22820</v>
      </c>
      <c r="N3579" t="s">
        <v>21894</v>
      </c>
      <c r="O3579">
        <v>3122</v>
      </c>
      <c r="P3579" t="s">
        <v>19709</v>
      </c>
      <c r="U3579" s="1">
        <v>44397</v>
      </c>
      <c r="V3579" s="1">
        <v>44397</v>
      </c>
      <c r="AC3579" t="s">
        <v>53</v>
      </c>
      <c r="AD3579">
        <v>2969823183</v>
      </c>
      <c r="AE3579" s="1">
        <v>43312.453472222223</v>
      </c>
      <c r="AG3579" t="s">
        <v>22821</v>
      </c>
      <c r="AH3579" t="s">
        <v>51</v>
      </c>
      <c r="AJ3579" t="s">
        <v>53</v>
      </c>
      <c r="AO3579" t="s">
        <v>8142</v>
      </c>
    </row>
    <row r="3580" spans="1:43" x14ac:dyDescent="0.35">
      <c r="A3580" t="s">
        <v>22822</v>
      </c>
      <c r="B3580" t="s">
        <v>8159</v>
      </c>
      <c r="C3580" t="s">
        <v>22823</v>
      </c>
      <c r="F3580" t="s">
        <v>22824</v>
      </c>
      <c r="H3580" t="s">
        <v>3775</v>
      </c>
      <c r="J3580" t="s">
        <v>491</v>
      </c>
      <c r="K3580" t="s">
        <v>3776</v>
      </c>
      <c r="M3580" t="s">
        <v>3777</v>
      </c>
      <c r="N3580" t="s">
        <v>3778</v>
      </c>
      <c r="O3580">
        <v>68145</v>
      </c>
      <c r="P3580" t="s">
        <v>50</v>
      </c>
      <c r="U3580" s="1">
        <v>44397</v>
      </c>
      <c r="V3580" s="1">
        <v>44397</v>
      </c>
      <c r="W3580" s="1">
        <v>44397.645833333336</v>
      </c>
      <c r="X3580" s="1">
        <v>44397.827777777777</v>
      </c>
      <c r="AC3580" t="s">
        <v>53</v>
      </c>
      <c r="AD3580">
        <v>2969472760</v>
      </c>
      <c r="AE3580" s="1">
        <v>36916.71597222222</v>
      </c>
      <c r="AF3580" t="s">
        <v>2522</v>
      </c>
      <c r="AG3580" t="s">
        <v>22825</v>
      </c>
      <c r="AH3580" t="s">
        <v>51</v>
      </c>
      <c r="AJ3580" t="s">
        <v>53</v>
      </c>
      <c r="AL3580" t="s">
        <v>78</v>
      </c>
      <c r="AO3580" t="s">
        <v>5443</v>
      </c>
      <c r="AP3580" s="1">
        <v>44397.647916666669</v>
      </c>
    </row>
    <row r="3581" spans="1:43" x14ac:dyDescent="0.35">
      <c r="A3581" t="s">
        <v>22826</v>
      </c>
      <c r="B3581">
        <v>104727</v>
      </c>
      <c r="C3581" t="s">
        <v>22827</v>
      </c>
      <c r="F3581" t="s">
        <v>22828</v>
      </c>
      <c r="H3581" t="s">
        <v>22829</v>
      </c>
      <c r="J3581" t="s">
        <v>491</v>
      </c>
      <c r="K3581" t="s">
        <v>22830</v>
      </c>
      <c r="M3581" t="s">
        <v>22831</v>
      </c>
      <c r="N3581" t="s">
        <v>15782</v>
      </c>
      <c r="O3581">
        <v>51561</v>
      </c>
      <c r="P3581" t="s">
        <v>50</v>
      </c>
      <c r="U3581" s="1">
        <v>44397</v>
      </c>
      <c r="V3581" s="1">
        <v>44397</v>
      </c>
      <c r="AC3581" t="s">
        <v>53</v>
      </c>
      <c r="AD3581">
        <v>2969472760</v>
      </c>
      <c r="AE3581" s="1">
        <v>36916.71597222222</v>
      </c>
      <c r="AG3581" t="s">
        <v>22832</v>
      </c>
      <c r="AH3581" t="s">
        <v>51</v>
      </c>
      <c r="AJ3581" t="s">
        <v>53</v>
      </c>
      <c r="AO3581" t="s">
        <v>8142</v>
      </c>
    </row>
    <row r="3582" spans="1:43" x14ac:dyDescent="0.35">
      <c r="A3582" t="s">
        <v>22833</v>
      </c>
      <c r="B3582" t="s">
        <v>22834</v>
      </c>
      <c r="C3582" t="s">
        <v>338</v>
      </c>
      <c r="F3582" t="s">
        <v>22835</v>
      </c>
      <c r="H3582" t="s">
        <v>22833</v>
      </c>
      <c r="J3582" t="s">
        <v>1910</v>
      </c>
      <c r="P3582" t="s">
        <v>50</v>
      </c>
      <c r="U3582" s="1">
        <v>44397</v>
      </c>
      <c r="V3582" s="1">
        <v>44397</v>
      </c>
      <c r="AC3582" t="s">
        <v>53</v>
      </c>
      <c r="AD3582">
        <v>2969735272</v>
      </c>
      <c r="AE3582" s="1">
        <v>42845.40902777778</v>
      </c>
      <c r="AG3582" t="s">
        <v>22836</v>
      </c>
      <c r="AH3582" t="s">
        <v>51</v>
      </c>
      <c r="AJ3582" t="s">
        <v>53</v>
      </c>
      <c r="AO3582" t="s">
        <v>8142</v>
      </c>
    </row>
    <row r="3583" spans="1:43" x14ac:dyDescent="0.35">
      <c r="A3583" t="s">
        <v>22837</v>
      </c>
      <c r="B3583" t="s">
        <v>22838</v>
      </c>
      <c r="C3583" t="s">
        <v>2615</v>
      </c>
      <c r="H3583" t="s">
        <v>22839</v>
      </c>
      <c r="I3583" t="s">
        <v>61</v>
      </c>
      <c r="J3583" t="s">
        <v>22840</v>
      </c>
      <c r="P3583" t="s">
        <v>50</v>
      </c>
      <c r="U3583" s="1">
        <v>44397</v>
      </c>
      <c r="V3583" s="1">
        <v>44397</v>
      </c>
      <c r="AC3583" t="s">
        <v>53</v>
      </c>
      <c r="AD3583">
        <v>2969475309</v>
      </c>
      <c r="AE3583" s="1">
        <v>37159</v>
      </c>
      <c r="AG3583" t="s">
        <v>22841</v>
      </c>
      <c r="AH3583" t="s">
        <v>51</v>
      </c>
      <c r="AJ3583" t="s">
        <v>53</v>
      </c>
      <c r="AO3583" t="s">
        <v>8142</v>
      </c>
    </row>
    <row r="3584" spans="1:43" x14ac:dyDescent="0.35">
      <c r="A3584" t="s">
        <v>22842</v>
      </c>
      <c r="B3584" t="s">
        <v>22843</v>
      </c>
      <c r="C3584" t="s">
        <v>7753</v>
      </c>
      <c r="F3584" t="s">
        <v>22844</v>
      </c>
      <c r="H3584" t="s">
        <v>22842</v>
      </c>
      <c r="J3584" t="s">
        <v>22845</v>
      </c>
      <c r="K3584" t="s">
        <v>22846</v>
      </c>
      <c r="M3584" t="s">
        <v>22847</v>
      </c>
      <c r="N3584" t="s">
        <v>253</v>
      </c>
      <c r="O3584">
        <v>87047</v>
      </c>
      <c r="P3584" t="s">
        <v>50</v>
      </c>
      <c r="U3584" s="1">
        <v>44397</v>
      </c>
      <c r="V3584" s="1">
        <v>44397</v>
      </c>
      <c r="W3584" s="1">
        <v>44397.415277777778</v>
      </c>
      <c r="X3584" s="1">
        <v>44397.415277777778</v>
      </c>
      <c r="AC3584" t="s">
        <v>53</v>
      </c>
      <c r="AD3584">
        <v>1000000001</v>
      </c>
      <c r="AE3584" s="1">
        <v>39973.351388888892</v>
      </c>
      <c r="AF3584" t="s">
        <v>3377</v>
      </c>
      <c r="AG3584" t="s">
        <v>22848</v>
      </c>
      <c r="AH3584" t="s">
        <v>51</v>
      </c>
      <c r="AJ3584" t="s">
        <v>53</v>
      </c>
      <c r="AL3584" t="s">
        <v>78</v>
      </c>
      <c r="AO3584" t="s">
        <v>5443</v>
      </c>
      <c r="AP3584" s="1">
        <v>44458.493750000001</v>
      </c>
    </row>
    <row r="3585" spans="1:43" x14ac:dyDescent="0.35">
      <c r="A3585" t="s">
        <v>22849</v>
      </c>
      <c r="B3585" t="s">
        <v>22850</v>
      </c>
      <c r="C3585" t="s">
        <v>22851</v>
      </c>
      <c r="F3585" t="s">
        <v>22852</v>
      </c>
      <c r="H3585" t="s">
        <v>22849</v>
      </c>
      <c r="K3585" t="s">
        <v>10391</v>
      </c>
      <c r="M3585" t="s">
        <v>2783</v>
      </c>
      <c r="N3585" t="s">
        <v>264</v>
      </c>
      <c r="O3585">
        <v>77095</v>
      </c>
      <c r="P3585" t="s">
        <v>50</v>
      </c>
      <c r="U3585" s="1">
        <v>44397</v>
      </c>
      <c r="V3585" s="1">
        <v>44397</v>
      </c>
      <c r="W3585" s="1">
        <v>44701.438194444447</v>
      </c>
      <c r="X3585" s="1">
        <v>44701.438194444447</v>
      </c>
      <c r="AC3585" t="s">
        <v>53</v>
      </c>
      <c r="AD3585">
        <v>9999999999</v>
      </c>
      <c r="AE3585" s="1">
        <v>45196</v>
      </c>
      <c r="AG3585" t="s">
        <v>22853</v>
      </c>
      <c r="AH3585" t="s">
        <v>51</v>
      </c>
      <c r="AJ3585" t="s">
        <v>53</v>
      </c>
      <c r="AL3585" t="s">
        <v>78</v>
      </c>
      <c r="AO3585" t="s">
        <v>8142</v>
      </c>
      <c r="AP3585" s="1">
        <v>44894.691666666666</v>
      </c>
      <c r="AQ3585" s="1">
        <v>44883.652777777781</v>
      </c>
    </row>
    <row r="3586" spans="1:43" x14ac:dyDescent="0.35">
      <c r="A3586" t="s">
        <v>22854</v>
      </c>
      <c r="B3586" t="s">
        <v>7763</v>
      </c>
      <c r="C3586" t="s">
        <v>16664</v>
      </c>
      <c r="F3586" t="s">
        <v>22855</v>
      </c>
      <c r="H3586" t="s">
        <v>22856</v>
      </c>
      <c r="J3586" t="s">
        <v>1910</v>
      </c>
      <c r="K3586" t="s">
        <v>20876</v>
      </c>
      <c r="M3586" t="s">
        <v>12925</v>
      </c>
      <c r="N3586" t="s">
        <v>12926</v>
      </c>
      <c r="O3586">
        <v>47842</v>
      </c>
      <c r="P3586" t="s">
        <v>50</v>
      </c>
      <c r="U3586" s="1">
        <v>44397</v>
      </c>
      <c r="V3586" s="1">
        <v>44397</v>
      </c>
      <c r="AC3586" t="s">
        <v>53</v>
      </c>
      <c r="AD3586">
        <v>2969735272</v>
      </c>
      <c r="AE3586" s="1">
        <v>42845.40902777778</v>
      </c>
      <c r="AG3586" t="s">
        <v>22857</v>
      </c>
      <c r="AH3586" t="s">
        <v>51</v>
      </c>
      <c r="AJ3586" t="s">
        <v>53</v>
      </c>
      <c r="AO3586" t="s">
        <v>8142</v>
      </c>
    </row>
    <row r="3587" spans="1:43" x14ac:dyDescent="0.35">
      <c r="A3587" t="s">
        <v>22858</v>
      </c>
      <c r="B3587" t="s">
        <v>22859</v>
      </c>
      <c r="C3587" t="s">
        <v>22860</v>
      </c>
      <c r="F3587">
        <v>9702094625</v>
      </c>
      <c r="H3587" t="s">
        <v>22858</v>
      </c>
      <c r="J3587" t="s">
        <v>22861</v>
      </c>
      <c r="P3587" t="s">
        <v>50</v>
      </c>
      <c r="U3587" s="1">
        <v>44397</v>
      </c>
      <c r="V3587" s="1">
        <v>44397</v>
      </c>
      <c r="W3587" s="1">
        <v>44397.572916666664</v>
      </c>
      <c r="X3587" s="1">
        <v>44397.572916666664</v>
      </c>
      <c r="AC3587" t="s">
        <v>53</v>
      </c>
      <c r="AD3587">
        <v>1000000001</v>
      </c>
      <c r="AE3587" s="1">
        <v>39973.351388888892</v>
      </c>
      <c r="AF3587" t="s">
        <v>3377</v>
      </c>
      <c r="AG3587" t="s">
        <v>22862</v>
      </c>
      <c r="AH3587" t="s">
        <v>51</v>
      </c>
      <c r="AJ3587" t="s">
        <v>53</v>
      </c>
      <c r="AL3587" t="s">
        <v>78</v>
      </c>
      <c r="AO3587" t="s">
        <v>8142</v>
      </c>
    </row>
    <row r="3588" spans="1:43" x14ac:dyDescent="0.35">
      <c r="A3588" t="s">
        <v>22863</v>
      </c>
      <c r="B3588" t="s">
        <v>22864</v>
      </c>
      <c r="C3588" t="s">
        <v>4704</v>
      </c>
      <c r="F3588">
        <v>7206294554</v>
      </c>
      <c r="H3588" t="s">
        <v>22863</v>
      </c>
      <c r="J3588" t="s">
        <v>22865</v>
      </c>
      <c r="P3588" t="s">
        <v>50</v>
      </c>
      <c r="U3588" s="1">
        <v>44397</v>
      </c>
      <c r="V3588" s="1">
        <v>44397</v>
      </c>
      <c r="W3588" s="1">
        <v>44397.570833333331</v>
      </c>
      <c r="X3588" s="1">
        <v>44397.570833333331</v>
      </c>
      <c r="AC3588" t="s">
        <v>53</v>
      </c>
      <c r="AD3588">
        <v>1000000001</v>
      </c>
      <c r="AE3588" s="1">
        <v>39973.351388888892</v>
      </c>
      <c r="AF3588" t="s">
        <v>3377</v>
      </c>
      <c r="AG3588" t="s">
        <v>22866</v>
      </c>
      <c r="AH3588" t="s">
        <v>51</v>
      </c>
      <c r="AJ3588" t="s">
        <v>53</v>
      </c>
      <c r="AL3588" t="s">
        <v>78</v>
      </c>
      <c r="AO3588" t="s">
        <v>8142</v>
      </c>
    </row>
    <row r="3589" spans="1:43" x14ac:dyDescent="0.35">
      <c r="A3589" t="s">
        <v>22867</v>
      </c>
      <c r="B3589" t="s">
        <v>22868</v>
      </c>
      <c r="C3589" t="s">
        <v>5032</v>
      </c>
      <c r="F3589" t="s">
        <v>22869</v>
      </c>
      <c r="H3589" t="s">
        <v>22870</v>
      </c>
      <c r="J3589" t="s">
        <v>22871</v>
      </c>
      <c r="P3589" t="s">
        <v>50</v>
      </c>
      <c r="U3589" s="1">
        <v>44397</v>
      </c>
      <c r="V3589" s="1">
        <v>44397</v>
      </c>
      <c r="W3589" s="1">
        <v>44397.677083333336</v>
      </c>
      <c r="X3589" s="1">
        <v>44397.677083333336</v>
      </c>
      <c r="AC3589" t="s">
        <v>53</v>
      </c>
      <c r="AD3589">
        <v>2969588567</v>
      </c>
      <c r="AE3589" s="1">
        <v>41358.623611111114</v>
      </c>
      <c r="AF3589" t="s">
        <v>22872</v>
      </c>
      <c r="AG3589" t="s">
        <v>22873</v>
      </c>
      <c r="AH3589" t="s">
        <v>51</v>
      </c>
      <c r="AJ3589" t="s">
        <v>53</v>
      </c>
      <c r="AL3589" t="s">
        <v>78</v>
      </c>
      <c r="AO3589" t="s">
        <v>8142</v>
      </c>
    </row>
    <row r="3590" spans="1:43" x14ac:dyDescent="0.35">
      <c r="A3590" t="s">
        <v>22874</v>
      </c>
      <c r="B3590" t="s">
        <v>22875</v>
      </c>
      <c r="C3590" t="s">
        <v>11359</v>
      </c>
      <c r="F3590">
        <v>5056990202</v>
      </c>
      <c r="H3590" t="s">
        <v>22874</v>
      </c>
      <c r="J3590" t="s">
        <v>22876</v>
      </c>
      <c r="K3590" t="s">
        <v>22877</v>
      </c>
      <c r="M3590" t="s">
        <v>11492</v>
      </c>
      <c r="N3590" t="s">
        <v>253</v>
      </c>
      <c r="O3590">
        <v>87544</v>
      </c>
      <c r="P3590" t="s">
        <v>50</v>
      </c>
      <c r="U3590" s="1">
        <v>44398</v>
      </c>
      <c r="V3590" s="1">
        <v>44398</v>
      </c>
      <c r="W3590" s="1">
        <v>44398.802777777775</v>
      </c>
      <c r="X3590" s="1">
        <v>44398.802777777775</v>
      </c>
      <c r="AC3590" t="s">
        <v>53</v>
      </c>
      <c r="AD3590">
        <v>2970083378</v>
      </c>
      <c r="AE3590" s="1">
        <v>44399.534722222219</v>
      </c>
      <c r="AF3590" t="s">
        <v>22878</v>
      </c>
      <c r="AG3590" t="s">
        <v>22879</v>
      </c>
      <c r="AH3590" t="s">
        <v>51</v>
      </c>
      <c r="AJ3590" t="s">
        <v>53</v>
      </c>
      <c r="AL3590" t="s">
        <v>78</v>
      </c>
      <c r="AO3590" t="s">
        <v>5443</v>
      </c>
      <c r="AP3590" s="1">
        <v>44398.802083333336</v>
      </c>
      <c r="AQ3590" s="1">
        <v>44398.8</v>
      </c>
    </row>
    <row r="3591" spans="1:43" x14ac:dyDescent="0.35">
      <c r="A3591" t="s">
        <v>22880</v>
      </c>
      <c r="B3591" t="s">
        <v>5249</v>
      </c>
      <c r="C3591" t="s">
        <v>22881</v>
      </c>
      <c r="F3591" t="s">
        <v>22882</v>
      </c>
      <c r="H3591" t="s">
        <v>22880</v>
      </c>
      <c r="J3591" t="s">
        <v>272</v>
      </c>
      <c r="K3591" t="s">
        <v>22883</v>
      </c>
      <c r="M3591" t="s">
        <v>6922</v>
      </c>
      <c r="N3591" t="s">
        <v>65</v>
      </c>
      <c r="O3591">
        <v>81212</v>
      </c>
      <c r="P3591" t="s">
        <v>50</v>
      </c>
      <c r="U3591" s="1">
        <v>44398</v>
      </c>
      <c r="V3591" s="1">
        <v>44398</v>
      </c>
      <c r="W3591" s="1">
        <v>44398.637499999997</v>
      </c>
      <c r="X3591" s="1">
        <v>44398.637499999997</v>
      </c>
      <c r="AC3591" t="s">
        <v>53</v>
      </c>
      <c r="AD3591">
        <v>2969474461</v>
      </c>
      <c r="AE3591" s="1">
        <v>37104.381944444445</v>
      </c>
      <c r="AF3591" t="s">
        <v>10512</v>
      </c>
      <c r="AG3591" t="s">
        <v>22884</v>
      </c>
      <c r="AH3591" t="s">
        <v>51</v>
      </c>
      <c r="AJ3591" t="s">
        <v>53</v>
      </c>
      <c r="AL3591" t="s">
        <v>78</v>
      </c>
      <c r="AO3591" t="s">
        <v>5443</v>
      </c>
      <c r="AP3591" s="1">
        <v>44398.635416666664</v>
      </c>
    </row>
    <row r="3592" spans="1:43" x14ac:dyDescent="0.35">
      <c r="A3592" t="s">
        <v>22885</v>
      </c>
      <c r="B3592" t="s">
        <v>22886</v>
      </c>
      <c r="C3592" t="s">
        <v>22887</v>
      </c>
      <c r="F3592">
        <v>237678929587</v>
      </c>
      <c r="H3592" t="s">
        <v>12714</v>
      </c>
      <c r="J3592" t="s">
        <v>22887</v>
      </c>
      <c r="P3592" t="s">
        <v>50</v>
      </c>
      <c r="U3592" s="1">
        <v>44398</v>
      </c>
      <c r="V3592" s="1">
        <v>44398</v>
      </c>
      <c r="W3592" s="1">
        <v>44398.45416666667</v>
      </c>
      <c r="X3592" s="1">
        <v>44398.45416666667</v>
      </c>
      <c r="AC3592" t="s">
        <v>53</v>
      </c>
      <c r="AD3592">
        <v>1000000001</v>
      </c>
      <c r="AE3592" s="1">
        <v>39973.351388888892</v>
      </c>
      <c r="AF3592" t="s">
        <v>3377</v>
      </c>
      <c r="AG3592" t="s">
        <v>22888</v>
      </c>
      <c r="AH3592" t="s">
        <v>51</v>
      </c>
      <c r="AJ3592" t="s">
        <v>53</v>
      </c>
      <c r="AL3592" t="s">
        <v>78</v>
      </c>
      <c r="AO3592" t="s">
        <v>8142</v>
      </c>
    </row>
    <row r="3593" spans="1:43" x14ac:dyDescent="0.35">
      <c r="A3593" t="s">
        <v>22889</v>
      </c>
      <c r="B3593" t="s">
        <v>22890</v>
      </c>
      <c r="C3593" t="s">
        <v>15884</v>
      </c>
      <c r="F3593" t="s">
        <v>19626</v>
      </c>
      <c r="H3593" t="s">
        <v>15655</v>
      </c>
      <c r="J3593" t="s">
        <v>15656</v>
      </c>
      <c r="K3593" t="s">
        <v>22891</v>
      </c>
      <c r="M3593" t="s">
        <v>21285</v>
      </c>
      <c r="N3593" t="s">
        <v>65</v>
      </c>
      <c r="O3593">
        <v>80241</v>
      </c>
      <c r="P3593" t="s">
        <v>50</v>
      </c>
      <c r="U3593" s="1">
        <v>44398</v>
      </c>
      <c r="V3593" s="1">
        <v>44398</v>
      </c>
      <c r="W3593" s="1">
        <v>44398.654166666667</v>
      </c>
      <c r="X3593" s="1">
        <v>44398.654166666667</v>
      </c>
      <c r="AC3593" t="s">
        <v>53</v>
      </c>
      <c r="AD3593">
        <v>2969783181</v>
      </c>
      <c r="AE3593" s="1">
        <v>43172.738194444442</v>
      </c>
      <c r="AF3593" t="s">
        <v>15658</v>
      </c>
      <c r="AG3593" t="s">
        <v>22892</v>
      </c>
      <c r="AH3593" t="s">
        <v>51</v>
      </c>
      <c r="AJ3593" t="s">
        <v>53</v>
      </c>
      <c r="AL3593" t="s">
        <v>78</v>
      </c>
      <c r="AO3593" t="s">
        <v>5443</v>
      </c>
      <c r="AP3593" s="1">
        <v>44398.609027777777</v>
      </c>
    </row>
    <row r="3594" spans="1:43" x14ac:dyDescent="0.35">
      <c r="A3594" t="s">
        <v>22893</v>
      </c>
      <c r="B3594" t="s">
        <v>22009</v>
      </c>
      <c r="C3594" t="s">
        <v>11998</v>
      </c>
      <c r="F3594" t="s">
        <v>19626</v>
      </c>
      <c r="H3594" t="s">
        <v>15655</v>
      </c>
      <c r="J3594" t="s">
        <v>15656</v>
      </c>
      <c r="K3594" t="s">
        <v>22891</v>
      </c>
      <c r="M3594" t="s">
        <v>21285</v>
      </c>
      <c r="N3594" t="s">
        <v>65</v>
      </c>
      <c r="O3594">
        <v>80241</v>
      </c>
      <c r="P3594" t="s">
        <v>50</v>
      </c>
      <c r="U3594" s="1">
        <v>44398</v>
      </c>
      <c r="V3594" s="1">
        <v>44398</v>
      </c>
      <c r="W3594" s="1">
        <v>44398.611111111109</v>
      </c>
      <c r="X3594" s="1">
        <v>44398.611111111109</v>
      </c>
      <c r="AC3594" t="s">
        <v>53</v>
      </c>
      <c r="AD3594">
        <v>2969783181</v>
      </c>
      <c r="AE3594" s="1">
        <v>43172.738194444442</v>
      </c>
      <c r="AF3594" t="s">
        <v>15658</v>
      </c>
      <c r="AG3594" t="s">
        <v>22894</v>
      </c>
      <c r="AH3594" t="s">
        <v>51</v>
      </c>
      <c r="AJ3594" t="s">
        <v>53</v>
      </c>
      <c r="AL3594" t="s">
        <v>78</v>
      </c>
      <c r="AO3594" t="s">
        <v>5443</v>
      </c>
      <c r="AP3594" s="1">
        <v>44398.611111111109</v>
      </c>
    </row>
    <row r="3595" spans="1:43" x14ac:dyDescent="0.35">
      <c r="A3595" t="s">
        <v>22895</v>
      </c>
      <c r="B3595" t="s">
        <v>8512</v>
      </c>
      <c r="C3595" t="s">
        <v>1328</v>
      </c>
      <c r="F3595" t="s">
        <v>15654</v>
      </c>
      <c r="H3595" t="s">
        <v>19627</v>
      </c>
      <c r="J3595" t="s">
        <v>15656</v>
      </c>
      <c r="K3595" t="s">
        <v>20102</v>
      </c>
      <c r="M3595" t="s">
        <v>3894</v>
      </c>
      <c r="N3595" t="s">
        <v>65</v>
      </c>
      <c r="O3595" t="s">
        <v>20103</v>
      </c>
      <c r="P3595" t="s">
        <v>50</v>
      </c>
      <c r="U3595" s="1">
        <v>44398</v>
      </c>
      <c r="V3595" s="1">
        <v>44398</v>
      </c>
      <c r="W3595" s="1">
        <v>44398.60833333333</v>
      </c>
      <c r="X3595" s="1">
        <v>44398.60833333333</v>
      </c>
      <c r="AC3595" t="s">
        <v>53</v>
      </c>
      <c r="AD3595">
        <v>2969783181</v>
      </c>
      <c r="AE3595" s="1">
        <v>43172.738194444442</v>
      </c>
      <c r="AF3595" t="s">
        <v>15658</v>
      </c>
      <c r="AG3595" t="s">
        <v>22896</v>
      </c>
      <c r="AH3595" t="s">
        <v>51</v>
      </c>
      <c r="AJ3595" t="s">
        <v>53</v>
      </c>
      <c r="AL3595" t="s">
        <v>78</v>
      </c>
      <c r="AO3595" t="s">
        <v>5443</v>
      </c>
      <c r="AP3595" s="1">
        <v>44398.606944444444</v>
      </c>
    </row>
    <row r="3596" spans="1:43" x14ac:dyDescent="0.35">
      <c r="A3596" t="s">
        <v>22897</v>
      </c>
      <c r="B3596" t="s">
        <v>22898</v>
      </c>
      <c r="C3596" t="s">
        <v>19231</v>
      </c>
      <c r="F3596">
        <v>7202348893</v>
      </c>
      <c r="H3596" t="s">
        <v>22899</v>
      </c>
      <c r="J3596" t="s">
        <v>22900</v>
      </c>
      <c r="P3596" t="s">
        <v>50</v>
      </c>
      <c r="U3596" s="1">
        <v>44398</v>
      </c>
      <c r="V3596" s="1">
        <v>44398</v>
      </c>
      <c r="W3596" s="1">
        <v>44398.387499999997</v>
      </c>
      <c r="X3596" s="1">
        <v>44398.387499999997</v>
      </c>
      <c r="AC3596" t="s">
        <v>53</v>
      </c>
      <c r="AD3596">
        <v>1000000001</v>
      </c>
      <c r="AE3596" s="1">
        <v>39973.351388888892</v>
      </c>
      <c r="AF3596" t="s">
        <v>3377</v>
      </c>
      <c r="AG3596" t="s">
        <v>22901</v>
      </c>
      <c r="AH3596" t="s">
        <v>51</v>
      </c>
      <c r="AJ3596" t="s">
        <v>53</v>
      </c>
      <c r="AL3596" t="s">
        <v>78</v>
      </c>
      <c r="AO3596" t="s">
        <v>8142</v>
      </c>
    </row>
    <row r="3597" spans="1:43" x14ac:dyDescent="0.35">
      <c r="A3597" t="s">
        <v>22902</v>
      </c>
      <c r="B3597" t="s">
        <v>22903</v>
      </c>
      <c r="C3597" t="s">
        <v>587</v>
      </c>
      <c r="F3597" t="s">
        <v>22904</v>
      </c>
      <c r="H3597" t="s">
        <v>22902</v>
      </c>
      <c r="J3597" t="s">
        <v>22905</v>
      </c>
      <c r="K3597" t="s">
        <v>22906</v>
      </c>
      <c r="M3597" t="s">
        <v>143</v>
      </c>
      <c r="N3597" t="s">
        <v>65</v>
      </c>
      <c r="O3597">
        <v>81501</v>
      </c>
      <c r="P3597" t="s">
        <v>50</v>
      </c>
      <c r="U3597" s="1">
        <v>44398</v>
      </c>
      <c r="V3597" s="1">
        <v>44398</v>
      </c>
      <c r="W3597" s="1">
        <v>44398.583333333336</v>
      </c>
      <c r="X3597" s="1">
        <v>44398.583333333336</v>
      </c>
      <c r="AC3597" t="s">
        <v>51</v>
      </c>
      <c r="AD3597">
        <v>1000000001</v>
      </c>
      <c r="AE3597" s="1">
        <v>39973.351388888892</v>
      </c>
      <c r="AF3597" t="s">
        <v>3377</v>
      </c>
      <c r="AG3597" t="s">
        <v>22907</v>
      </c>
      <c r="AH3597" t="s">
        <v>51</v>
      </c>
      <c r="AJ3597" t="s">
        <v>53</v>
      </c>
      <c r="AL3597" t="s">
        <v>78</v>
      </c>
      <c r="AO3597" t="s">
        <v>5443</v>
      </c>
      <c r="AP3597" s="1">
        <v>44403.35</v>
      </c>
    </row>
    <row r="3598" spans="1:43" x14ac:dyDescent="0.35">
      <c r="A3598" t="s">
        <v>22908</v>
      </c>
      <c r="B3598" t="s">
        <v>22909</v>
      </c>
      <c r="C3598" t="s">
        <v>89</v>
      </c>
      <c r="H3598" t="s">
        <v>22910</v>
      </c>
      <c r="O3598">
        <v>80216</v>
      </c>
      <c r="P3598" t="s">
        <v>50</v>
      </c>
      <c r="U3598" s="1">
        <v>44398</v>
      </c>
      <c r="V3598" s="1">
        <v>44398</v>
      </c>
      <c r="W3598" s="1">
        <v>44399.420138888891</v>
      </c>
      <c r="X3598" s="1">
        <v>44399.420138888891</v>
      </c>
      <c r="AC3598" t="s">
        <v>53</v>
      </c>
      <c r="AD3598">
        <v>1000000001</v>
      </c>
      <c r="AE3598" s="1">
        <v>39973.351388888892</v>
      </c>
      <c r="AF3598" t="s">
        <v>3377</v>
      </c>
      <c r="AG3598" t="s">
        <v>22911</v>
      </c>
      <c r="AH3598" t="s">
        <v>51</v>
      </c>
      <c r="AJ3598" t="s">
        <v>53</v>
      </c>
      <c r="AL3598" t="s">
        <v>78</v>
      </c>
      <c r="AO3598" t="s">
        <v>5443</v>
      </c>
      <c r="AP3598" s="1">
        <v>45386.297222222223</v>
      </c>
    </row>
    <row r="3599" spans="1:43" x14ac:dyDescent="0.35">
      <c r="A3599" t="s">
        <v>22912</v>
      </c>
      <c r="B3599" t="s">
        <v>22913</v>
      </c>
      <c r="C3599" t="s">
        <v>22914</v>
      </c>
      <c r="F3599">
        <f>1915-877-5122</f>
        <v>-4084</v>
      </c>
      <c r="H3599" t="s">
        <v>22915</v>
      </c>
      <c r="J3599" t="s">
        <v>22916</v>
      </c>
      <c r="N3599" t="s">
        <v>637</v>
      </c>
      <c r="O3599">
        <v>79835</v>
      </c>
      <c r="P3599" t="s">
        <v>50</v>
      </c>
      <c r="U3599" s="1">
        <v>44398</v>
      </c>
      <c r="V3599" s="1">
        <v>44398</v>
      </c>
      <c r="W3599" s="1">
        <v>44398.686805555553</v>
      </c>
      <c r="X3599" s="1">
        <v>44398.686805555553</v>
      </c>
      <c r="AC3599" t="s">
        <v>53</v>
      </c>
      <c r="AD3599">
        <v>2969691576</v>
      </c>
      <c r="AE3599" s="1">
        <v>42394.299305555556</v>
      </c>
      <c r="AF3599" t="s">
        <v>22917</v>
      </c>
      <c r="AG3599" t="s">
        <v>22918</v>
      </c>
      <c r="AH3599" t="s">
        <v>51</v>
      </c>
      <c r="AJ3599" t="s">
        <v>53</v>
      </c>
      <c r="AL3599" t="s">
        <v>78</v>
      </c>
      <c r="AO3599" t="s">
        <v>8142</v>
      </c>
    </row>
    <row r="3600" spans="1:43" x14ac:dyDescent="0.35">
      <c r="A3600" t="s">
        <v>22919</v>
      </c>
      <c r="B3600" t="s">
        <v>423</v>
      </c>
      <c r="C3600" t="s">
        <v>2238</v>
      </c>
      <c r="D3600" t="s">
        <v>922</v>
      </c>
      <c r="H3600" t="s">
        <v>22920</v>
      </c>
      <c r="I3600" t="s">
        <v>179</v>
      </c>
      <c r="J3600" t="s">
        <v>85</v>
      </c>
      <c r="P3600" t="s">
        <v>50</v>
      </c>
      <c r="U3600" s="1">
        <v>44398</v>
      </c>
      <c r="V3600" s="1">
        <v>44398</v>
      </c>
      <c r="W3600" s="1">
        <v>45288.511111111111</v>
      </c>
      <c r="X3600" s="1">
        <v>45288.511111111111</v>
      </c>
      <c r="AC3600" t="s">
        <v>53</v>
      </c>
      <c r="AD3600">
        <v>1000000000</v>
      </c>
      <c r="AE3600" s="1">
        <v>37295</v>
      </c>
      <c r="AG3600" t="s">
        <v>22921</v>
      </c>
      <c r="AH3600" t="s">
        <v>51</v>
      </c>
      <c r="AJ3600" t="s">
        <v>53</v>
      </c>
      <c r="AL3600" t="s">
        <v>78</v>
      </c>
      <c r="AO3600" t="s">
        <v>5443</v>
      </c>
      <c r="AP3600" s="1">
        <v>45426.73541666667</v>
      </c>
    </row>
    <row r="3601" spans="1:43" x14ac:dyDescent="0.35">
      <c r="A3601" t="s">
        <v>22922</v>
      </c>
      <c r="B3601" t="s">
        <v>22923</v>
      </c>
      <c r="C3601" t="s">
        <v>1499</v>
      </c>
      <c r="F3601" t="s">
        <v>22924</v>
      </c>
      <c r="H3601" t="s">
        <v>22925</v>
      </c>
      <c r="I3601" t="s">
        <v>101</v>
      </c>
      <c r="J3601" t="s">
        <v>22926</v>
      </c>
      <c r="K3601" t="s">
        <v>22927</v>
      </c>
      <c r="M3601" t="s">
        <v>22928</v>
      </c>
      <c r="N3601" t="s">
        <v>326</v>
      </c>
      <c r="O3601">
        <v>80504</v>
      </c>
      <c r="P3601" t="s">
        <v>50</v>
      </c>
      <c r="Q3601" t="s">
        <v>502</v>
      </c>
      <c r="S3601" t="s">
        <v>856</v>
      </c>
      <c r="T3601" s="2" t="s">
        <v>22929</v>
      </c>
      <c r="U3601" s="1">
        <v>41066.636111111111</v>
      </c>
      <c r="V3601" s="1">
        <v>44398.32916666667</v>
      </c>
      <c r="W3601" s="1">
        <v>41066.645833333336</v>
      </c>
      <c r="X3601" s="1">
        <v>44207.652777777781</v>
      </c>
      <c r="Y3601" s="1">
        <v>42654.738194444442</v>
      </c>
      <c r="AC3601" t="s">
        <v>51</v>
      </c>
      <c r="AD3601">
        <v>2969475485</v>
      </c>
      <c r="AE3601" s="1">
        <v>37166.661111111112</v>
      </c>
      <c r="AG3601" t="s">
        <v>22930</v>
      </c>
      <c r="AH3601" t="s">
        <v>53</v>
      </c>
      <c r="AJ3601" t="s">
        <v>53</v>
      </c>
      <c r="AK3601" t="s">
        <v>2497</v>
      </c>
      <c r="AL3601" t="s">
        <v>291</v>
      </c>
      <c r="AO3601" t="s">
        <v>54</v>
      </c>
      <c r="AP3601" s="1">
        <v>44335.698611111111</v>
      </c>
      <c r="AQ3601" s="1">
        <v>44322.511111111111</v>
      </c>
    </row>
    <row r="3602" spans="1:43" x14ac:dyDescent="0.35">
      <c r="A3602" t="s">
        <v>22931</v>
      </c>
      <c r="B3602" t="s">
        <v>19338</v>
      </c>
      <c r="C3602" t="s">
        <v>20494</v>
      </c>
      <c r="F3602" t="s">
        <v>22932</v>
      </c>
      <c r="H3602" t="s">
        <v>22933</v>
      </c>
      <c r="I3602" t="s">
        <v>464</v>
      </c>
      <c r="J3602" t="s">
        <v>22934</v>
      </c>
      <c r="K3602" t="s">
        <v>22935</v>
      </c>
      <c r="M3602" t="s">
        <v>513</v>
      </c>
      <c r="N3602" t="s">
        <v>398</v>
      </c>
      <c r="O3602">
        <v>88203</v>
      </c>
      <c r="P3602" t="s">
        <v>50</v>
      </c>
      <c r="U3602" s="1">
        <v>44398.685416666667</v>
      </c>
      <c r="V3602" s="1">
        <v>44398.685416666667</v>
      </c>
      <c r="W3602" s="1">
        <v>44399.421527777777</v>
      </c>
      <c r="X3602" s="1">
        <v>44399.421527777777</v>
      </c>
      <c r="AC3602" t="s">
        <v>53</v>
      </c>
      <c r="AD3602">
        <v>2969772160</v>
      </c>
      <c r="AE3602" s="1">
        <v>43104.659722222219</v>
      </c>
      <c r="AF3602" t="s">
        <v>22936</v>
      </c>
      <c r="AG3602" t="s">
        <v>22937</v>
      </c>
      <c r="AH3602" t="s">
        <v>53</v>
      </c>
      <c r="AJ3602" t="s">
        <v>53</v>
      </c>
      <c r="AK3602" t="s">
        <v>22938</v>
      </c>
      <c r="AL3602" t="s">
        <v>68</v>
      </c>
      <c r="AO3602" t="s">
        <v>54</v>
      </c>
      <c r="AP3602" s="1">
        <v>45224.642361111109</v>
      </c>
      <c r="AQ3602" s="1">
        <v>45049.429166666669</v>
      </c>
    </row>
    <row r="3603" spans="1:43" x14ac:dyDescent="0.35">
      <c r="A3603" t="s">
        <v>22939</v>
      </c>
      <c r="B3603" t="s">
        <v>22940</v>
      </c>
      <c r="C3603" t="s">
        <v>3724</v>
      </c>
      <c r="F3603">
        <f>1815-545-644</f>
        <v>626</v>
      </c>
      <c r="H3603" t="s">
        <v>22939</v>
      </c>
      <c r="J3603" t="s">
        <v>11008</v>
      </c>
      <c r="N3603" t="s">
        <v>14739</v>
      </c>
      <c r="O3603">
        <v>60950</v>
      </c>
      <c r="P3603" t="s">
        <v>50</v>
      </c>
      <c r="U3603" s="1">
        <v>44399</v>
      </c>
      <c r="V3603" s="1">
        <v>44399</v>
      </c>
      <c r="AC3603" t="s">
        <v>53</v>
      </c>
      <c r="AD3603">
        <v>2969478809</v>
      </c>
      <c r="AE3603" s="1">
        <v>37358</v>
      </c>
      <c r="AG3603" t="s">
        <v>22941</v>
      </c>
      <c r="AH3603" t="s">
        <v>51</v>
      </c>
      <c r="AJ3603" t="s">
        <v>53</v>
      </c>
      <c r="AO3603" t="s">
        <v>8142</v>
      </c>
    </row>
    <row r="3604" spans="1:43" x14ac:dyDescent="0.35">
      <c r="A3604" t="s">
        <v>22942</v>
      </c>
      <c r="B3604" t="s">
        <v>11863</v>
      </c>
      <c r="C3604" t="s">
        <v>22943</v>
      </c>
      <c r="H3604" t="s">
        <v>22944</v>
      </c>
      <c r="J3604" t="s">
        <v>10044</v>
      </c>
      <c r="P3604" t="s">
        <v>50</v>
      </c>
      <c r="U3604" s="1">
        <v>44399</v>
      </c>
      <c r="V3604" s="1">
        <v>44399</v>
      </c>
      <c r="W3604" s="1">
        <v>44399.636111111111</v>
      </c>
      <c r="X3604" s="1">
        <v>44399.636111111111</v>
      </c>
      <c r="AC3604" t="s">
        <v>53</v>
      </c>
      <c r="AD3604">
        <v>2969480024</v>
      </c>
      <c r="AE3604" s="1">
        <v>37427</v>
      </c>
      <c r="AF3604" t="s">
        <v>10045</v>
      </c>
      <c r="AG3604" t="s">
        <v>22945</v>
      </c>
      <c r="AH3604" t="s">
        <v>51</v>
      </c>
      <c r="AJ3604" t="s">
        <v>53</v>
      </c>
      <c r="AL3604" t="s">
        <v>78</v>
      </c>
      <c r="AO3604" t="s">
        <v>5443</v>
      </c>
      <c r="AP3604" s="1">
        <v>44400.556250000001</v>
      </c>
    </row>
    <row r="3605" spans="1:43" x14ac:dyDescent="0.35">
      <c r="A3605" t="s">
        <v>22946</v>
      </c>
      <c r="B3605" t="s">
        <v>22947</v>
      </c>
      <c r="C3605" t="s">
        <v>22948</v>
      </c>
      <c r="F3605" t="s">
        <v>22949</v>
      </c>
      <c r="H3605" t="s">
        <v>22950</v>
      </c>
      <c r="J3605" t="s">
        <v>3486</v>
      </c>
      <c r="N3605" t="s">
        <v>287</v>
      </c>
      <c r="O3605">
        <v>80221</v>
      </c>
      <c r="P3605" t="s">
        <v>50</v>
      </c>
      <c r="U3605" s="1">
        <v>44399</v>
      </c>
      <c r="V3605" s="1">
        <v>44399</v>
      </c>
      <c r="W3605" s="1">
        <v>44399.582638888889</v>
      </c>
      <c r="X3605" s="1">
        <v>44399.582638888889</v>
      </c>
      <c r="AC3605" t="s">
        <v>53</v>
      </c>
      <c r="AD3605">
        <v>2969512828</v>
      </c>
      <c r="AE3605" s="1">
        <v>38498.572222222225</v>
      </c>
      <c r="AF3605" t="s">
        <v>3488</v>
      </c>
      <c r="AG3605" t="s">
        <v>22951</v>
      </c>
      <c r="AH3605" t="s">
        <v>51</v>
      </c>
      <c r="AJ3605" t="s">
        <v>53</v>
      </c>
      <c r="AL3605" t="s">
        <v>78</v>
      </c>
      <c r="AO3605" t="s">
        <v>8142</v>
      </c>
    </row>
    <row r="3606" spans="1:43" x14ac:dyDescent="0.35">
      <c r="A3606" t="s">
        <v>22952</v>
      </c>
      <c r="B3606" t="s">
        <v>22953</v>
      </c>
      <c r="C3606" t="s">
        <v>5919</v>
      </c>
      <c r="H3606" t="s">
        <v>22954</v>
      </c>
      <c r="J3606" t="s">
        <v>1967</v>
      </c>
      <c r="P3606" t="s">
        <v>50</v>
      </c>
      <c r="U3606" s="1">
        <v>44399</v>
      </c>
      <c r="V3606" s="1">
        <v>44399</v>
      </c>
      <c r="W3606" s="1">
        <v>44400.428472222222</v>
      </c>
      <c r="X3606" s="1">
        <v>44400.428472222222</v>
      </c>
      <c r="AC3606" t="s">
        <v>53</v>
      </c>
      <c r="AD3606">
        <v>2969475309</v>
      </c>
      <c r="AE3606" s="1">
        <v>37159</v>
      </c>
      <c r="AF3606" t="s">
        <v>1968</v>
      </c>
      <c r="AG3606" t="s">
        <v>22955</v>
      </c>
      <c r="AH3606" t="s">
        <v>51</v>
      </c>
      <c r="AJ3606" t="s">
        <v>53</v>
      </c>
      <c r="AL3606" t="s">
        <v>78</v>
      </c>
      <c r="AO3606" t="s">
        <v>5443</v>
      </c>
      <c r="AP3606" s="1">
        <v>44753.450694444444</v>
      </c>
      <c r="AQ3606" s="1">
        <v>44522.452777777777</v>
      </c>
    </row>
    <row r="3607" spans="1:43" x14ac:dyDescent="0.35">
      <c r="A3607" t="s">
        <v>22956</v>
      </c>
      <c r="B3607" t="s">
        <v>22957</v>
      </c>
      <c r="C3607" t="s">
        <v>4942</v>
      </c>
      <c r="F3607" t="s">
        <v>22958</v>
      </c>
      <c r="H3607" t="s">
        <v>22959</v>
      </c>
      <c r="I3607" t="s">
        <v>179</v>
      </c>
      <c r="J3607" t="s">
        <v>1395</v>
      </c>
      <c r="K3607" t="s">
        <v>3308</v>
      </c>
      <c r="M3607" t="s">
        <v>1397</v>
      </c>
      <c r="N3607" t="s">
        <v>287</v>
      </c>
      <c r="O3607">
        <v>80403</v>
      </c>
      <c r="P3607" t="s">
        <v>50</v>
      </c>
      <c r="U3607" s="1">
        <v>44399.477083333331</v>
      </c>
      <c r="V3607" s="1">
        <v>44399.477083333331</v>
      </c>
      <c r="W3607" s="1">
        <v>44399.537499999999</v>
      </c>
      <c r="X3607" s="1">
        <v>44399.537499999999</v>
      </c>
      <c r="AC3607" t="s">
        <v>53</v>
      </c>
      <c r="AD3607">
        <v>2969532322</v>
      </c>
      <c r="AE3607" s="1">
        <v>39559.404166666667</v>
      </c>
      <c r="AF3607" t="s">
        <v>1399</v>
      </c>
      <c r="AG3607" t="s">
        <v>22960</v>
      </c>
      <c r="AH3607" t="s">
        <v>53</v>
      </c>
      <c r="AJ3607" t="s">
        <v>53</v>
      </c>
      <c r="AK3607" t="s">
        <v>2497</v>
      </c>
      <c r="AL3607" t="s">
        <v>78</v>
      </c>
      <c r="AO3607" t="s">
        <v>54</v>
      </c>
      <c r="AP3607" s="1">
        <v>44552.662499999999</v>
      </c>
      <c r="AQ3607" s="1">
        <v>44552.664583333331</v>
      </c>
    </row>
    <row r="3608" spans="1:43" x14ac:dyDescent="0.35">
      <c r="A3608" t="s">
        <v>22961</v>
      </c>
      <c r="B3608" t="s">
        <v>22962</v>
      </c>
      <c r="C3608" t="s">
        <v>5070</v>
      </c>
      <c r="F3608" t="s">
        <v>22963</v>
      </c>
      <c r="H3608" t="s">
        <v>22964</v>
      </c>
      <c r="I3608" t="s">
        <v>394</v>
      </c>
      <c r="J3608" t="s">
        <v>22965</v>
      </c>
      <c r="K3608" t="s">
        <v>22966</v>
      </c>
      <c r="M3608" t="s">
        <v>22967</v>
      </c>
      <c r="N3608" t="s">
        <v>468</v>
      </c>
      <c r="O3608">
        <v>80513</v>
      </c>
      <c r="P3608" t="s">
        <v>50</v>
      </c>
      <c r="U3608" s="1">
        <v>44399.661805555559</v>
      </c>
      <c r="V3608" s="1">
        <v>44399.661805555559</v>
      </c>
      <c r="W3608" s="1">
        <v>44399.666666666664</v>
      </c>
      <c r="X3608" s="1">
        <v>44399.666666666664</v>
      </c>
      <c r="AC3608" t="s">
        <v>53</v>
      </c>
      <c r="AD3608">
        <v>2969919512</v>
      </c>
      <c r="AE3608" s="1">
        <v>43761.691666666666</v>
      </c>
      <c r="AF3608" t="s">
        <v>22968</v>
      </c>
      <c r="AG3608" t="s">
        <v>22969</v>
      </c>
      <c r="AH3608" t="s">
        <v>53</v>
      </c>
      <c r="AJ3608" t="s">
        <v>53</v>
      </c>
      <c r="AK3608" t="s">
        <v>8166</v>
      </c>
      <c r="AL3608" t="s">
        <v>78</v>
      </c>
      <c r="AO3608" t="s">
        <v>54</v>
      </c>
    </row>
    <row r="3609" spans="1:43" x14ac:dyDescent="0.35">
      <c r="A3609" t="s">
        <v>22970</v>
      </c>
      <c r="B3609" t="s">
        <v>22971</v>
      </c>
      <c r="C3609" t="s">
        <v>22972</v>
      </c>
      <c r="F3609">
        <f>1765-820-8641</f>
        <v>-7696</v>
      </c>
      <c r="H3609" t="s">
        <v>22970</v>
      </c>
      <c r="J3609" t="s">
        <v>1910</v>
      </c>
      <c r="N3609" t="s">
        <v>22973</v>
      </c>
      <c r="O3609">
        <v>73632</v>
      </c>
      <c r="P3609" t="s">
        <v>50</v>
      </c>
      <c r="U3609" s="1">
        <v>44400</v>
      </c>
      <c r="V3609" s="1">
        <v>44400</v>
      </c>
      <c r="AC3609" t="s">
        <v>53</v>
      </c>
      <c r="AD3609">
        <v>2969735272</v>
      </c>
      <c r="AE3609" s="1">
        <v>42845.40902777778</v>
      </c>
      <c r="AG3609" t="s">
        <v>22974</v>
      </c>
      <c r="AH3609" t="s">
        <v>51</v>
      </c>
      <c r="AJ3609" t="s">
        <v>53</v>
      </c>
      <c r="AO3609" t="s">
        <v>8142</v>
      </c>
    </row>
    <row r="3610" spans="1:43" x14ac:dyDescent="0.35">
      <c r="A3610" t="s">
        <v>22975</v>
      </c>
      <c r="B3610" t="s">
        <v>9039</v>
      </c>
      <c r="C3610" t="s">
        <v>1210</v>
      </c>
      <c r="F3610" t="s">
        <v>22976</v>
      </c>
      <c r="H3610" t="s">
        <v>22977</v>
      </c>
      <c r="J3610" t="s">
        <v>22588</v>
      </c>
      <c r="P3610" t="s">
        <v>50</v>
      </c>
      <c r="U3610" s="1">
        <v>44400</v>
      </c>
      <c r="V3610" s="1">
        <v>44400</v>
      </c>
      <c r="AC3610" t="s">
        <v>53</v>
      </c>
      <c r="AD3610">
        <v>2969474446</v>
      </c>
      <c r="AE3610" s="1">
        <v>37104</v>
      </c>
      <c r="AG3610" t="s">
        <v>22978</v>
      </c>
      <c r="AH3610" t="s">
        <v>51</v>
      </c>
      <c r="AJ3610" t="s">
        <v>53</v>
      </c>
      <c r="AO3610" t="s">
        <v>8142</v>
      </c>
    </row>
    <row r="3611" spans="1:43" x14ac:dyDescent="0.35">
      <c r="A3611" t="s">
        <v>22979</v>
      </c>
      <c r="B3611" t="s">
        <v>6989</v>
      </c>
      <c r="C3611" t="s">
        <v>1608</v>
      </c>
      <c r="F3611" t="s">
        <v>22980</v>
      </c>
      <c r="G3611">
        <v>4325599044</v>
      </c>
      <c r="H3611" t="s">
        <v>22981</v>
      </c>
      <c r="I3611" t="s">
        <v>2813</v>
      </c>
      <c r="J3611" t="s">
        <v>22982</v>
      </c>
      <c r="K3611" t="s">
        <v>22983</v>
      </c>
      <c r="M3611" t="s">
        <v>2652</v>
      </c>
      <c r="N3611" t="s">
        <v>637</v>
      </c>
      <c r="O3611">
        <v>79764</v>
      </c>
      <c r="P3611" t="s">
        <v>50</v>
      </c>
      <c r="U3611" s="1">
        <v>44400</v>
      </c>
      <c r="V3611" s="1">
        <v>44400</v>
      </c>
      <c r="W3611" s="1">
        <v>44400.624305555553</v>
      </c>
      <c r="X3611" s="1">
        <v>44400.624305555553</v>
      </c>
      <c r="AC3611" t="s">
        <v>53</v>
      </c>
      <c r="AD3611">
        <v>2969521672</v>
      </c>
      <c r="AE3611" s="1">
        <v>39031.701388888891</v>
      </c>
      <c r="AF3611" t="s">
        <v>22984</v>
      </c>
      <c r="AG3611" t="s">
        <v>22985</v>
      </c>
      <c r="AH3611" t="s">
        <v>51</v>
      </c>
      <c r="AJ3611" t="s">
        <v>53</v>
      </c>
      <c r="AL3611" t="s">
        <v>78</v>
      </c>
      <c r="AO3611" t="s">
        <v>5443</v>
      </c>
      <c r="AP3611" s="1">
        <v>44400.336805555555</v>
      </c>
      <c r="AQ3611" s="1">
        <v>44313.618055555555</v>
      </c>
    </row>
    <row r="3612" spans="1:43" x14ac:dyDescent="0.35">
      <c r="A3612" t="s">
        <v>22986</v>
      </c>
      <c r="B3612" t="s">
        <v>22987</v>
      </c>
      <c r="C3612" t="s">
        <v>11112</v>
      </c>
      <c r="F3612">
        <v>16164853416</v>
      </c>
      <c r="H3612" t="s">
        <v>22988</v>
      </c>
      <c r="J3612" t="s">
        <v>13798</v>
      </c>
      <c r="K3612" t="s">
        <v>22989</v>
      </c>
      <c r="M3612" t="s">
        <v>159</v>
      </c>
      <c r="N3612" t="s">
        <v>65</v>
      </c>
      <c r="O3612">
        <v>80951</v>
      </c>
      <c r="P3612" t="s">
        <v>50</v>
      </c>
      <c r="U3612" s="1">
        <v>44400</v>
      </c>
      <c r="V3612" s="1">
        <v>44400</v>
      </c>
      <c r="W3612" s="1">
        <v>44400.356944444444</v>
      </c>
      <c r="X3612" s="1">
        <v>44400.356944444444</v>
      </c>
      <c r="AC3612" t="s">
        <v>53</v>
      </c>
      <c r="AD3612">
        <v>2969837991</v>
      </c>
      <c r="AE3612" s="1">
        <v>43363.585416666669</v>
      </c>
      <c r="AF3612" t="s">
        <v>13801</v>
      </c>
      <c r="AG3612" t="s">
        <v>22990</v>
      </c>
      <c r="AH3612" t="s">
        <v>51</v>
      </c>
      <c r="AJ3612" t="s">
        <v>53</v>
      </c>
      <c r="AL3612" t="s">
        <v>78</v>
      </c>
      <c r="AO3612" t="s">
        <v>5443</v>
      </c>
      <c r="AP3612" s="1">
        <v>44410.570833333331</v>
      </c>
    </row>
    <row r="3613" spans="1:43" x14ac:dyDescent="0.35">
      <c r="A3613" t="s">
        <v>22991</v>
      </c>
      <c r="B3613" t="s">
        <v>172</v>
      </c>
      <c r="C3613" t="s">
        <v>894</v>
      </c>
      <c r="F3613" t="s">
        <v>22992</v>
      </c>
      <c r="H3613" t="s">
        <v>22991</v>
      </c>
      <c r="J3613" t="s">
        <v>22534</v>
      </c>
      <c r="K3613" t="s">
        <v>22993</v>
      </c>
      <c r="M3613" t="s">
        <v>154</v>
      </c>
      <c r="N3613" t="s">
        <v>65</v>
      </c>
      <c r="O3613">
        <v>80631</v>
      </c>
      <c r="P3613" t="s">
        <v>50</v>
      </c>
      <c r="U3613" s="1">
        <v>44400</v>
      </c>
      <c r="V3613" s="1">
        <v>44400</v>
      </c>
      <c r="W3613" s="1">
        <v>44400.431944444441</v>
      </c>
      <c r="X3613" s="1">
        <v>44400.431944444441</v>
      </c>
      <c r="AC3613" t="s">
        <v>53</v>
      </c>
      <c r="AD3613">
        <v>2970023047</v>
      </c>
      <c r="AE3613" s="1">
        <v>44151.304166666669</v>
      </c>
      <c r="AF3613" t="s">
        <v>22536</v>
      </c>
      <c r="AG3613" t="s">
        <v>22994</v>
      </c>
      <c r="AH3613" t="s">
        <v>51</v>
      </c>
      <c r="AJ3613" t="s">
        <v>53</v>
      </c>
      <c r="AL3613" t="s">
        <v>78</v>
      </c>
      <c r="AO3613" t="s">
        <v>5443</v>
      </c>
      <c r="AP3613" s="1">
        <v>44468.359722222223</v>
      </c>
    </row>
    <row r="3614" spans="1:43" x14ac:dyDescent="0.35">
      <c r="A3614" t="s">
        <v>22995</v>
      </c>
      <c r="B3614" t="s">
        <v>22996</v>
      </c>
      <c r="C3614" t="s">
        <v>5070</v>
      </c>
      <c r="F3614">
        <f>1505-847-2387</f>
        <v>-1729</v>
      </c>
      <c r="H3614" t="s">
        <v>22995</v>
      </c>
      <c r="J3614" t="s">
        <v>22997</v>
      </c>
      <c r="N3614" t="s">
        <v>398</v>
      </c>
      <c r="O3614">
        <v>87036</v>
      </c>
      <c r="P3614" t="s">
        <v>50</v>
      </c>
      <c r="U3614" s="1">
        <v>44401</v>
      </c>
      <c r="V3614" s="1">
        <v>44401</v>
      </c>
      <c r="W3614" s="1">
        <v>44401.40902777778</v>
      </c>
      <c r="X3614" s="1">
        <v>44401.40902777778</v>
      </c>
      <c r="AC3614" t="s">
        <v>53</v>
      </c>
      <c r="AD3614">
        <v>2970086736</v>
      </c>
      <c r="AE3614" s="1">
        <v>44413.512499999997</v>
      </c>
      <c r="AF3614" t="s">
        <v>22998</v>
      </c>
      <c r="AG3614" t="s">
        <v>22999</v>
      </c>
      <c r="AH3614" t="s">
        <v>51</v>
      </c>
      <c r="AJ3614" t="s">
        <v>53</v>
      </c>
      <c r="AL3614" t="s">
        <v>78</v>
      </c>
      <c r="AO3614" t="s">
        <v>8142</v>
      </c>
      <c r="AP3614" s="1">
        <v>45202.592361111114</v>
      </c>
    </row>
    <row r="3615" spans="1:43" x14ac:dyDescent="0.35">
      <c r="A3615" t="s">
        <v>23000</v>
      </c>
      <c r="B3615" t="s">
        <v>16119</v>
      </c>
      <c r="C3615" t="s">
        <v>1043</v>
      </c>
      <c r="F3615">
        <v>9704813394</v>
      </c>
      <c r="H3615" t="s">
        <v>23000</v>
      </c>
      <c r="J3615" t="s">
        <v>23001</v>
      </c>
      <c r="K3615" t="s">
        <v>23002</v>
      </c>
      <c r="M3615" t="s">
        <v>23003</v>
      </c>
      <c r="N3615" t="s">
        <v>65</v>
      </c>
      <c r="O3615">
        <v>81631</v>
      </c>
      <c r="P3615" t="s">
        <v>50</v>
      </c>
      <c r="U3615" s="1">
        <v>44401</v>
      </c>
      <c r="V3615" s="1">
        <v>44401</v>
      </c>
      <c r="W3615" s="1">
        <v>44401.702777777777</v>
      </c>
      <c r="X3615" s="1">
        <v>44401.702777777777</v>
      </c>
      <c r="AC3615" t="s">
        <v>53</v>
      </c>
      <c r="AD3615">
        <v>1000000001</v>
      </c>
      <c r="AE3615" s="1">
        <v>39973.351388888892</v>
      </c>
      <c r="AF3615" t="s">
        <v>3377</v>
      </c>
      <c r="AG3615" t="s">
        <v>23004</v>
      </c>
      <c r="AH3615" t="s">
        <v>51</v>
      </c>
      <c r="AJ3615" t="s">
        <v>53</v>
      </c>
      <c r="AL3615" t="s">
        <v>78</v>
      </c>
      <c r="AO3615" t="s">
        <v>5443</v>
      </c>
      <c r="AP3615" s="1">
        <v>44403.486805555556</v>
      </c>
    </row>
    <row r="3616" spans="1:43" x14ac:dyDescent="0.35">
      <c r="A3616" t="s">
        <v>23005</v>
      </c>
      <c r="B3616" t="s">
        <v>1957</v>
      </c>
      <c r="C3616" t="s">
        <v>4450</v>
      </c>
      <c r="F3616">
        <v>5755127150</v>
      </c>
      <c r="H3616" t="s">
        <v>23005</v>
      </c>
      <c r="J3616" t="s">
        <v>23006</v>
      </c>
      <c r="K3616" t="s">
        <v>23007</v>
      </c>
      <c r="M3616" t="s">
        <v>17395</v>
      </c>
      <c r="N3616" t="s">
        <v>253</v>
      </c>
      <c r="O3616">
        <v>87701</v>
      </c>
      <c r="P3616" t="s">
        <v>50</v>
      </c>
      <c r="U3616" s="1">
        <v>44401</v>
      </c>
      <c r="V3616" s="1">
        <v>44401</v>
      </c>
      <c r="W3616" s="1">
        <v>44401.852777777778</v>
      </c>
      <c r="X3616" s="1">
        <v>44401.852777777778</v>
      </c>
      <c r="AC3616" t="s">
        <v>51</v>
      </c>
      <c r="AD3616">
        <v>1000000001</v>
      </c>
      <c r="AE3616" s="1">
        <v>39973.351388888892</v>
      </c>
      <c r="AF3616" t="s">
        <v>3377</v>
      </c>
      <c r="AG3616" t="s">
        <v>23008</v>
      </c>
      <c r="AH3616" t="s">
        <v>51</v>
      </c>
      <c r="AJ3616" t="s">
        <v>53</v>
      </c>
      <c r="AL3616" t="s">
        <v>78</v>
      </c>
      <c r="AO3616" t="s">
        <v>5443</v>
      </c>
      <c r="AP3616" s="1">
        <v>44401.848611111112</v>
      </c>
    </row>
    <row r="3617" spans="1:43" x14ac:dyDescent="0.35">
      <c r="A3617" t="s">
        <v>23009</v>
      </c>
      <c r="B3617" t="s">
        <v>8453</v>
      </c>
      <c r="C3617" t="s">
        <v>707</v>
      </c>
      <c r="D3617" t="s">
        <v>58</v>
      </c>
      <c r="F3617" t="s">
        <v>23010</v>
      </c>
      <c r="G3617" t="s">
        <v>23011</v>
      </c>
      <c r="H3617" t="s">
        <v>23012</v>
      </c>
      <c r="J3617" t="s">
        <v>23013</v>
      </c>
      <c r="P3617" t="s">
        <v>50</v>
      </c>
      <c r="U3617" s="1">
        <v>44403</v>
      </c>
      <c r="V3617" s="1">
        <v>44403</v>
      </c>
      <c r="W3617" s="1">
        <v>44403</v>
      </c>
      <c r="X3617" s="1">
        <v>44403</v>
      </c>
      <c r="AC3617" t="s">
        <v>53</v>
      </c>
      <c r="AD3617">
        <v>2973307814</v>
      </c>
      <c r="AE3617" s="1">
        <v>45002.646527777775</v>
      </c>
      <c r="AF3617" t="s">
        <v>16954</v>
      </c>
      <c r="AG3617" t="s">
        <v>23014</v>
      </c>
      <c r="AH3617" t="s">
        <v>51</v>
      </c>
      <c r="AJ3617" t="s">
        <v>53</v>
      </c>
      <c r="AL3617" t="s">
        <v>68</v>
      </c>
      <c r="AO3617" t="s">
        <v>5443</v>
      </c>
      <c r="AP3617" s="1">
        <v>45163.49722222222</v>
      </c>
      <c r="AQ3617" s="1">
        <v>45001.75</v>
      </c>
    </row>
    <row r="3618" spans="1:43" x14ac:dyDescent="0.35">
      <c r="A3618" t="s">
        <v>23015</v>
      </c>
      <c r="B3618" t="s">
        <v>23016</v>
      </c>
      <c r="C3618" t="s">
        <v>13844</v>
      </c>
      <c r="F3618" t="s">
        <v>23017</v>
      </c>
      <c r="H3618" t="s">
        <v>23015</v>
      </c>
      <c r="J3618" t="s">
        <v>17276</v>
      </c>
      <c r="K3618" t="s">
        <v>23018</v>
      </c>
      <c r="M3618" t="s">
        <v>1912</v>
      </c>
      <c r="N3618" t="s">
        <v>65</v>
      </c>
      <c r="O3618">
        <v>80125</v>
      </c>
      <c r="P3618" t="s">
        <v>50</v>
      </c>
      <c r="U3618" s="1">
        <v>44403</v>
      </c>
      <c r="V3618" s="1">
        <v>44403</v>
      </c>
      <c r="W3618" s="1">
        <v>44403.686111111114</v>
      </c>
      <c r="X3618" s="1">
        <v>44403.686111111114</v>
      </c>
      <c r="AC3618" t="s">
        <v>53</v>
      </c>
      <c r="AD3618">
        <v>2969549514</v>
      </c>
      <c r="AE3618" s="1">
        <v>40225.569444444445</v>
      </c>
      <c r="AF3618" t="s">
        <v>17278</v>
      </c>
      <c r="AG3618" t="s">
        <v>23019</v>
      </c>
      <c r="AH3618" t="s">
        <v>51</v>
      </c>
      <c r="AJ3618" t="s">
        <v>53</v>
      </c>
      <c r="AL3618" t="s">
        <v>68</v>
      </c>
      <c r="AO3618" t="s">
        <v>5443</v>
      </c>
      <c r="AP3618" s="1">
        <v>44432.602777777778</v>
      </c>
    </row>
    <row r="3619" spans="1:43" x14ac:dyDescent="0.35">
      <c r="A3619" t="s">
        <v>23020</v>
      </c>
      <c r="B3619" t="s">
        <v>23021</v>
      </c>
      <c r="C3619" t="s">
        <v>7692</v>
      </c>
      <c r="F3619" t="s">
        <v>23022</v>
      </c>
      <c r="H3619" t="s">
        <v>23023</v>
      </c>
      <c r="J3619" t="s">
        <v>23024</v>
      </c>
      <c r="P3619" t="s">
        <v>50</v>
      </c>
      <c r="U3619" s="1">
        <v>44403</v>
      </c>
      <c r="V3619" s="1">
        <v>44403</v>
      </c>
      <c r="W3619" s="1">
        <v>44403.811805555553</v>
      </c>
      <c r="X3619" s="1">
        <v>44403.811805555553</v>
      </c>
      <c r="AC3619" t="s">
        <v>53</v>
      </c>
      <c r="AD3619">
        <v>2970088878</v>
      </c>
      <c r="AE3619" s="1">
        <v>44421.446527777778</v>
      </c>
      <c r="AF3619" t="s">
        <v>23025</v>
      </c>
      <c r="AG3619" t="s">
        <v>23026</v>
      </c>
      <c r="AH3619" t="s">
        <v>51</v>
      </c>
      <c r="AJ3619" t="s">
        <v>53</v>
      </c>
      <c r="AL3619" t="s">
        <v>78</v>
      </c>
      <c r="AO3619" t="s">
        <v>8142</v>
      </c>
    </row>
    <row r="3620" spans="1:43" x14ac:dyDescent="0.35">
      <c r="A3620" t="s">
        <v>23027</v>
      </c>
      <c r="B3620" t="s">
        <v>23028</v>
      </c>
      <c r="C3620" t="s">
        <v>15111</v>
      </c>
      <c r="F3620">
        <v>8506873289</v>
      </c>
      <c r="H3620" t="s">
        <v>23029</v>
      </c>
      <c r="J3620" t="s">
        <v>23030</v>
      </c>
      <c r="K3620" t="s">
        <v>23031</v>
      </c>
      <c r="M3620" t="s">
        <v>15570</v>
      </c>
      <c r="N3620" t="s">
        <v>65</v>
      </c>
      <c r="O3620">
        <v>80816</v>
      </c>
      <c r="P3620" t="s">
        <v>50</v>
      </c>
      <c r="U3620" s="1">
        <v>44403</v>
      </c>
      <c r="V3620" s="1">
        <v>44403</v>
      </c>
      <c r="W3620" s="1">
        <v>44403.444444444445</v>
      </c>
      <c r="X3620" s="1">
        <v>44403.444444444445</v>
      </c>
      <c r="AC3620" t="s">
        <v>53</v>
      </c>
      <c r="AD3620">
        <v>1000000001</v>
      </c>
      <c r="AE3620" s="1">
        <v>39973.351388888892</v>
      </c>
      <c r="AF3620" t="s">
        <v>3377</v>
      </c>
      <c r="AG3620" t="s">
        <v>23032</v>
      </c>
      <c r="AH3620" t="s">
        <v>51</v>
      </c>
      <c r="AJ3620" t="s">
        <v>53</v>
      </c>
      <c r="AL3620" t="s">
        <v>78</v>
      </c>
      <c r="AO3620" t="s">
        <v>5443</v>
      </c>
      <c r="AP3620" s="1">
        <v>44403.399305555555</v>
      </c>
      <c r="AQ3620" s="1">
        <v>44403.407638888886</v>
      </c>
    </row>
    <row r="3621" spans="1:43" x14ac:dyDescent="0.35">
      <c r="A3621" t="s">
        <v>23033</v>
      </c>
      <c r="B3621" t="s">
        <v>23034</v>
      </c>
      <c r="C3621" t="s">
        <v>287</v>
      </c>
      <c r="F3621" t="s">
        <v>23035</v>
      </c>
      <c r="H3621" t="s">
        <v>23033</v>
      </c>
      <c r="J3621" t="s">
        <v>23036</v>
      </c>
      <c r="P3621" t="s">
        <v>50</v>
      </c>
      <c r="U3621" s="1">
        <v>44403</v>
      </c>
      <c r="V3621" s="1">
        <v>44403</v>
      </c>
      <c r="W3621" s="1">
        <v>44403.585416666669</v>
      </c>
      <c r="X3621" s="1">
        <v>44403.585416666669</v>
      </c>
      <c r="AC3621" t="s">
        <v>53</v>
      </c>
      <c r="AD3621">
        <v>2969736648</v>
      </c>
      <c r="AE3621" s="1">
        <v>42853.65</v>
      </c>
      <c r="AF3621" t="s">
        <v>23037</v>
      </c>
      <c r="AG3621" t="s">
        <v>23038</v>
      </c>
      <c r="AH3621" t="s">
        <v>51</v>
      </c>
      <c r="AJ3621" t="s">
        <v>53</v>
      </c>
      <c r="AL3621" t="s">
        <v>78</v>
      </c>
      <c r="AO3621" t="s">
        <v>8142</v>
      </c>
      <c r="AP3621" s="1">
        <v>44515.633333333331</v>
      </c>
    </row>
    <row r="3622" spans="1:43" x14ac:dyDescent="0.35">
      <c r="A3622" t="s">
        <v>23039</v>
      </c>
      <c r="B3622" t="s">
        <v>23040</v>
      </c>
      <c r="C3622" t="s">
        <v>23041</v>
      </c>
      <c r="F3622">
        <v>7204800556</v>
      </c>
      <c r="H3622" t="s">
        <v>23042</v>
      </c>
      <c r="J3622" t="s">
        <v>23043</v>
      </c>
      <c r="K3622" t="s">
        <v>23044</v>
      </c>
      <c r="M3622" t="s">
        <v>11741</v>
      </c>
      <c r="N3622" t="s">
        <v>65</v>
      </c>
      <c r="O3622">
        <v>80439</v>
      </c>
      <c r="P3622" t="s">
        <v>50</v>
      </c>
      <c r="U3622" s="1">
        <v>44403</v>
      </c>
      <c r="V3622" s="1">
        <v>44403</v>
      </c>
      <c r="W3622" s="1">
        <v>44403.626388888886</v>
      </c>
      <c r="X3622" s="1">
        <v>44403.626388888886</v>
      </c>
      <c r="AC3622" t="s">
        <v>53</v>
      </c>
      <c r="AD3622">
        <v>1000000001</v>
      </c>
      <c r="AE3622" s="1">
        <v>39973.351388888892</v>
      </c>
      <c r="AF3622" t="s">
        <v>3377</v>
      </c>
      <c r="AG3622" t="s">
        <v>23045</v>
      </c>
      <c r="AH3622" t="s">
        <v>51</v>
      </c>
      <c r="AJ3622" t="s">
        <v>53</v>
      </c>
      <c r="AL3622" t="s">
        <v>78</v>
      </c>
      <c r="AO3622" t="s">
        <v>5443</v>
      </c>
      <c r="AP3622" s="1">
        <v>44470.495833333334</v>
      </c>
    </row>
    <row r="3623" spans="1:43" x14ac:dyDescent="0.35">
      <c r="A3623" t="s">
        <v>23046</v>
      </c>
      <c r="B3623" t="s">
        <v>23047</v>
      </c>
      <c r="C3623" t="s">
        <v>1499</v>
      </c>
      <c r="F3623" t="s">
        <v>23048</v>
      </c>
      <c r="H3623" t="s">
        <v>23046</v>
      </c>
      <c r="J3623" t="s">
        <v>23049</v>
      </c>
      <c r="K3623" t="s">
        <v>23050</v>
      </c>
      <c r="M3623" t="s">
        <v>129</v>
      </c>
      <c r="N3623" t="s">
        <v>65</v>
      </c>
      <c r="O3623">
        <v>81001</v>
      </c>
      <c r="P3623" t="s">
        <v>50</v>
      </c>
      <c r="U3623" s="1">
        <v>44403</v>
      </c>
      <c r="V3623" s="1">
        <v>44403</v>
      </c>
      <c r="W3623" s="1">
        <v>44403.744444444441</v>
      </c>
      <c r="X3623" s="1">
        <v>44403.744444444441</v>
      </c>
      <c r="AC3623" t="s">
        <v>51</v>
      </c>
      <c r="AD3623">
        <v>2969760518</v>
      </c>
      <c r="AE3623" s="1">
        <v>43020.422222222223</v>
      </c>
      <c r="AF3623" t="s">
        <v>23051</v>
      </c>
      <c r="AG3623" t="s">
        <v>23052</v>
      </c>
      <c r="AH3623" t="s">
        <v>51</v>
      </c>
      <c r="AJ3623" t="s">
        <v>53</v>
      </c>
      <c r="AL3623" t="s">
        <v>78</v>
      </c>
      <c r="AO3623" t="s">
        <v>5443</v>
      </c>
      <c r="AP3623" s="1">
        <v>44403.737500000003</v>
      </c>
    </row>
    <row r="3624" spans="1:43" x14ac:dyDescent="0.35">
      <c r="A3624" t="s">
        <v>23053</v>
      </c>
      <c r="B3624" t="s">
        <v>6118</v>
      </c>
      <c r="C3624" t="s">
        <v>23054</v>
      </c>
      <c r="F3624" t="s">
        <v>23055</v>
      </c>
      <c r="H3624" t="s">
        <v>23056</v>
      </c>
      <c r="I3624" t="s">
        <v>169</v>
      </c>
      <c r="J3624" t="s">
        <v>23057</v>
      </c>
      <c r="K3624" t="s">
        <v>23058</v>
      </c>
      <c r="M3624" t="s">
        <v>23058</v>
      </c>
      <c r="N3624" t="s">
        <v>12449</v>
      </c>
      <c r="O3624">
        <v>31050</v>
      </c>
      <c r="P3624" t="s">
        <v>5151</v>
      </c>
      <c r="U3624" s="1">
        <v>44404</v>
      </c>
      <c r="V3624" s="1">
        <v>44404</v>
      </c>
      <c r="AC3624" t="s">
        <v>53</v>
      </c>
      <c r="AD3624">
        <v>2969527023</v>
      </c>
      <c r="AE3624" s="1">
        <v>39311.491666666669</v>
      </c>
      <c r="AG3624" t="s">
        <v>23059</v>
      </c>
      <c r="AH3624" t="s">
        <v>51</v>
      </c>
      <c r="AJ3624" t="s">
        <v>53</v>
      </c>
      <c r="AO3624" t="s">
        <v>5443</v>
      </c>
    </row>
    <row r="3625" spans="1:43" x14ac:dyDescent="0.35">
      <c r="A3625" t="s">
        <v>23060</v>
      </c>
      <c r="B3625" t="s">
        <v>23061</v>
      </c>
      <c r="C3625" t="s">
        <v>1704</v>
      </c>
      <c r="F3625" t="s">
        <v>23062</v>
      </c>
      <c r="H3625" t="s">
        <v>23060</v>
      </c>
      <c r="J3625" t="s">
        <v>23063</v>
      </c>
      <c r="K3625" t="s">
        <v>23064</v>
      </c>
      <c r="M3625" t="s">
        <v>23065</v>
      </c>
      <c r="N3625" t="s">
        <v>3849</v>
      </c>
      <c r="O3625">
        <v>60123</v>
      </c>
      <c r="P3625" t="s">
        <v>50</v>
      </c>
      <c r="U3625" s="1">
        <v>44404</v>
      </c>
      <c r="V3625" s="1">
        <v>44404</v>
      </c>
      <c r="W3625" s="1">
        <v>44410.359722222223</v>
      </c>
      <c r="X3625" s="1">
        <v>44410.359722222223</v>
      </c>
      <c r="AC3625" t="s">
        <v>51</v>
      </c>
      <c r="AD3625">
        <v>2969474446</v>
      </c>
      <c r="AE3625" s="1">
        <v>37104</v>
      </c>
      <c r="AF3625" t="s">
        <v>22600</v>
      </c>
      <c r="AG3625" t="s">
        <v>23066</v>
      </c>
      <c r="AH3625" t="s">
        <v>51</v>
      </c>
      <c r="AJ3625" t="s">
        <v>53</v>
      </c>
      <c r="AL3625" t="s">
        <v>78</v>
      </c>
      <c r="AO3625" t="s">
        <v>5443</v>
      </c>
      <c r="AP3625" s="1">
        <v>44761.693749999999</v>
      </c>
      <c r="AQ3625" s="1">
        <v>44761.701388888891</v>
      </c>
    </row>
    <row r="3626" spans="1:43" x14ac:dyDescent="0.35">
      <c r="A3626" t="s">
        <v>23067</v>
      </c>
      <c r="B3626" t="s">
        <v>23068</v>
      </c>
      <c r="C3626" t="s">
        <v>2769</v>
      </c>
      <c r="F3626" t="s">
        <v>23069</v>
      </c>
      <c r="H3626" t="s">
        <v>23067</v>
      </c>
      <c r="J3626" t="s">
        <v>8956</v>
      </c>
      <c r="P3626" t="s">
        <v>50</v>
      </c>
      <c r="U3626" s="1">
        <v>44404</v>
      </c>
      <c r="V3626" s="1">
        <v>44404</v>
      </c>
      <c r="W3626" s="1">
        <v>44404.707638888889</v>
      </c>
      <c r="X3626" s="1">
        <v>44404.707638888889</v>
      </c>
      <c r="AC3626" t="s">
        <v>53</v>
      </c>
      <c r="AD3626">
        <v>2969510604</v>
      </c>
      <c r="AE3626" s="1">
        <v>38385.431944444441</v>
      </c>
      <c r="AF3626" t="s">
        <v>8960</v>
      </c>
      <c r="AG3626" t="s">
        <v>23070</v>
      </c>
      <c r="AH3626" t="s">
        <v>51</v>
      </c>
      <c r="AJ3626" t="s">
        <v>53</v>
      </c>
      <c r="AL3626" t="s">
        <v>78</v>
      </c>
      <c r="AO3626" t="s">
        <v>8142</v>
      </c>
    </row>
    <row r="3627" spans="1:43" x14ac:dyDescent="0.35">
      <c r="A3627" t="s">
        <v>23071</v>
      </c>
      <c r="B3627" t="s">
        <v>23072</v>
      </c>
      <c r="C3627" t="s">
        <v>23073</v>
      </c>
      <c r="F3627" t="s">
        <v>23074</v>
      </c>
      <c r="H3627" t="s">
        <v>23071</v>
      </c>
      <c r="J3627" t="s">
        <v>8956</v>
      </c>
      <c r="P3627" t="s">
        <v>50</v>
      </c>
      <c r="U3627" s="1">
        <v>44404</v>
      </c>
      <c r="V3627" s="1">
        <v>44404</v>
      </c>
      <c r="W3627" s="1">
        <v>44404.700694444444</v>
      </c>
      <c r="X3627" s="1">
        <v>44404.700694444444</v>
      </c>
      <c r="AC3627" t="s">
        <v>53</v>
      </c>
      <c r="AD3627">
        <v>2969510604</v>
      </c>
      <c r="AE3627" s="1">
        <v>38385.431944444441</v>
      </c>
      <c r="AF3627" t="s">
        <v>8960</v>
      </c>
      <c r="AG3627" t="s">
        <v>23075</v>
      </c>
      <c r="AH3627" t="s">
        <v>51</v>
      </c>
      <c r="AJ3627" t="s">
        <v>53</v>
      </c>
      <c r="AL3627" t="s">
        <v>78</v>
      </c>
      <c r="AO3627" t="s">
        <v>8142</v>
      </c>
      <c r="AP3627" s="1">
        <v>45275.59375</v>
      </c>
    </row>
    <row r="3628" spans="1:43" x14ac:dyDescent="0.35">
      <c r="A3628" t="s">
        <v>23076</v>
      </c>
      <c r="B3628" t="s">
        <v>23077</v>
      </c>
      <c r="C3628" t="s">
        <v>245</v>
      </c>
      <c r="F3628" t="s">
        <v>23078</v>
      </c>
      <c r="H3628" t="s">
        <v>23076</v>
      </c>
      <c r="J3628" t="s">
        <v>16310</v>
      </c>
      <c r="K3628" t="s">
        <v>23079</v>
      </c>
      <c r="M3628" t="s">
        <v>23080</v>
      </c>
      <c r="N3628" t="s">
        <v>798</v>
      </c>
      <c r="O3628">
        <v>79731</v>
      </c>
      <c r="P3628" t="s">
        <v>50</v>
      </c>
      <c r="U3628" s="1">
        <v>44404</v>
      </c>
      <c r="V3628" s="1">
        <v>44404</v>
      </c>
      <c r="AC3628" t="s">
        <v>53</v>
      </c>
      <c r="AD3628">
        <v>2969510802</v>
      </c>
      <c r="AE3628" s="1">
        <v>38394.400000000001</v>
      </c>
      <c r="AG3628" t="s">
        <v>23081</v>
      </c>
      <c r="AH3628" t="s">
        <v>51</v>
      </c>
      <c r="AJ3628" t="s">
        <v>53</v>
      </c>
      <c r="AO3628" t="s">
        <v>8142</v>
      </c>
    </row>
    <row r="3629" spans="1:43" x14ac:dyDescent="0.35">
      <c r="A3629" t="s">
        <v>23082</v>
      </c>
      <c r="B3629" t="s">
        <v>23083</v>
      </c>
      <c r="C3629" t="s">
        <v>23084</v>
      </c>
      <c r="F3629" t="s">
        <v>23085</v>
      </c>
      <c r="H3629" t="s">
        <v>23086</v>
      </c>
      <c r="J3629" t="s">
        <v>23087</v>
      </c>
      <c r="P3629" t="s">
        <v>23088</v>
      </c>
      <c r="U3629" s="1">
        <v>44404</v>
      </c>
      <c r="V3629" s="1">
        <v>44404</v>
      </c>
      <c r="W3629" s="1">
        <v>44404.569444444445</v>
      </c>
      <c r="X3629" s="1">
        <v>44404.569444444445</v>
      </c>
      <c r="AC3629" t="s">
        <v>53</v>
      </c>
      <c r="AD3629">
        <v>1000000001</v>
      </c>
      <c r="AE3629" s="1">
        <v>39973.351388888892</v>
      </c>
      <c r="AF3629" t="s">
        <v>3377</v>
      </c>
      <c r="AG3629" t="s">
        <v>23089</v>
      </c>
      <c r="AH3629" t="s">
        <v>51</v>
      </c>
      <c r="AJ3629" t="s">
        <v>53</v>
      </c>
      <c r="AL3629" t="s">
        <v>78</v>
      </c>
      <c r="AO3629" t="s">
        <v>5443</v>
      </c>
      <c r="AP3629" s="1">
        <v>44507.781944444447</v>
      </c>
    </row>
    <row r="3630" spans="1:43" x14ac:dyDescent="0.35">
      <c r="A3630" t="s">
        <v>23090</v>
      </c>
      <c r="B3630" t="s">
        <v>23091</v>
      </c>
      <c r="C3630" t="s">
        <v>4272</v>
      </c>
      <c r="F3630" t="s">
        <v>23092</v>
      </c>
      <c r="H3630" t="s">
        <v>23093</v>
      </c>
      <c r="J3630" t="s">
        <v>7961</v>
      </c>
      <c r="P3630" t="s">
        <v>50</v>
      </c>
      <c r="U3630" s="1">
        <v>44404</v>
      </c>
      <c r="V3630" s="1">
        <v>44404</v>
      </c>
      <c r="AC3630" t="s">
        <v>53</v>
      </c>
      <c r="AD3630">
        <v>2969702039</v>
      </c>
      <c r="AE3630" s="1">
        <v>42528.619444444441</v>
      </c>
      <c r="AG3630" t="s">
        <v>23094</v>
      </c>
      <c r="AH3630" t="s">
        <v>51</v>
      </c>
      <c r="AJ3630" t="s">
        <v>53</v>
      </c>
      <c r="AO3630" t="s">
        <v>8142</v>
      </c>
    </row>
    <row r="3631" spans="1:43" x14ac:dyDescent="0.35">
      <c r="A3631" t="s">
        <v>23095</v>
      </c>
      <c r="B3631" t="s">
        <v>23096</v>
      </c>
      <c r="C3631" t="s">
        <v>946</v>
      </c>
      <c r="F3631" t="s">
        <v>23097</v>
      </c>
      <c r="H3631" t="s">
        <v>23095</v>
      </c>
      <c r="J3631" t="s">
        <v>5217</v>
      </c>
      <c r="P3631" t="s">
        <v>50</v>
      </c>
      <c r="U3631" s="1">
        <v>44404</v>
      </c>
      <c r="V3631" s="1">
        <v>44404</v>
      </c>
      <c r="AC3631" t="s">
        <v>53</v>
      </c>
      <c r="AD3631">
        <v>2969475162</v>
      </c>
      <c r="AE3631" s="1">
        <v>37147</v>
      </c>
      <c r="AG3631" t="s">
        <v>23098</v>
      </c>
      <c r="AH3631" t="s">
        <v>51</v>
      </c>
      <c r="AJ3631" t="s">
        <v>53</v>
      </c>
      <c r="AO3631" t="s">
        <v>8142</v>
      </c>
    </row>
    <row r="3632" spans="1:43" x14ac:dyDescent="0.35">
      <c r="A3632" t="s">
        <v>23099</v>
      </c>
      <c r="B3632" t="s">
        <v>18606</v>
      </c>
      <c r="C3632" t="s">
        <v>3912</v>
      </c>
      <c r="F3632" t="s">
        <v>23100</v>
      </c>
      <c r="H3632" t="s">
        <v>23099</v>
      </c>
      <c r="J3632" t="s">
        <v>2953</v>
      </c>
      <c r="K3632" t="s">
        <v>23101</v>
      </c>
      <c r="M3632" t="s">
        <v>23102</v>
      </c>
      <c r="N3632" t="s">
        <v>13685</v>
      </c>
      <c r="O3632" s="2" t="s">
        <v>23103</v>
      </c>
      <c r="P3632" t="s">
        <v>50</v>
      </c>
      <c r="U3632" s="1">
        <v>44404</v>
      </c>
      <c r="V3632" s="1">
        <v>44404</v>
      </c>
      <c r="AC3632" t="s">
        <v>53</v>
      </c>
      <c r="AD3632">
        <v>2969823183</v>
      </c>
      <c r="AE3632" s="1">
        <v>43312.453472222223</v>
      </c>
      <c r="AG3632" t="s">
        <v>23104</v>
      </c>
      <c r="AH3632" t="s">
        <v>51</v>
      </c>
      <c r="AJ3632" t="s">
        <v>53</v>
      </c>
      <c r="AO3632" t="s">
        <v>8142</v>
      </c>
    </row>
    <row r="3633" spans="1:43" x14ac:dyDescent="0.35">
      <c r="A3633" t="s">
        <v>9100</v>
      </c>
      <c r="B3633" t="s">
        <v>9097</v>
      </c>
      <c r="C3633" t="s">
        <v>9098</v>
      </c>
      <c r="F3633" t="s">
        <v>23105</v>
      </c>
      <c r="H3633" t="s">
        <v>9100</v>
      </c>
      <c r="P3633" t="s">
        <v>50</v>
      </c>
      <c r="U3633" s="1">
        <v>44404</v>
      </c>
      <c r="V3633" s="1">
        <v>44404</v>
      </c>
      <c r="W3633" s="1">
        <v>44404.696527777778</v>
      </c>
      <c r="X3633" s="1">
        <v>44404.696527777778</v>
      </c>
      <c r="AC3633" t="s">
        <v>53</v>
      </c>
      <c r="AD3633">
        <v>9999999999</v>
      </c>
      <c r="AE3633" s="1">
        <v>45196</v>
      </c>
      <c r="AG3633" t="s">
        <v>23106</v>
      </c>
      <c r="AH3633" t="s">
        <v>51</v>
      </c>
      <c r="AJ3633" t="s">
        <v>53</v>
      </c>
      <c r="AL3633" t="s">
        <v>68</v>
      </c>
      <c r="AO3633" t="s">
        <v>8142</v>
      </c>
    </row>
    <row r="3634" spans="1:43" x14ac:dyDescent="0.35">
      <c r="A3634" t="s">
        <v>23107</v>
      </c>
      <c r="B3634" t="s">
        <v>23108</v>
      </c>
      <c r="C3634" t="s">
        <v>21194</v>
      </c>
      <c r="H3634" t="s">
        <v>23109</v>
      </c>
      <c r="J3634" t="s">
        <v>62</v>
      </c>
      <c r="P3634" t="s">
        <v>50</v>
      </c>
      <c r="U3634" s="1">
        <v>44405</v>
      </c>
      <c r="V3634" s="1">
        <v>44405</v>
      </c>
      <c r="W3634" s="1">
        <v>44420.711111111108</v>
      </c>
      <c r="X3634" s="1">
        <v>44420.711111111108</v>
      </c>
      <c r="AC3634" t="s">
        <v>53</v>
      </c>
      <c r="AD3634">
        <v>2969479981</v>
      </c>
      <c r="AE3634" s="1">
        <v>37426</v>
      </c>
      <c r="AF3634" t="s">
        <v>1314</v>
      </c>
      <c r="AG3634" t="s">
        <v>23110</v>
      </c>
      <c r="AH3634" t="s">
        <v>51</v>
      </c>
      <c r="AJ3634" t="s">
        <v>53</v>
      </c>
      <c r="AL3634" t="s">
        <v>78</v>
      </c>
      <c r="AO3634" t="s">
        <v>5443</v>
      </c>
      <c r="AP3634" s="1">
        <v>44411.86041666667</v>
      </c>
    </row>
    <row r="3635" spans="1:43" x14ac:dyDescent="0.35">
      <c r="A3635" t="s">
        <v>23111</v>
      </c>
      <c r="B3635" t="s">
        <v>23112</v>
      </c>
      <c r="C3635" t="s">
        <v>23113</v>
      </c>
      <c r="F3635" t="s">
        <v>18651</v>
      </c>
      <c r="H3635" t="s">
        <v>23114</v>
      </c>
      <c r="J3635" t="s">
        <v>10434</v>
      </c>
      <c r="K3635" t="s">
        <v>20554</v>
      </c>
      <c r="M3635" t="s">
        <v>20555</v>
      </c>
      <c r="N3635" t="s">
        <v>10477</v>
      </c>
      <c r="O3635" t="s">
        <v>23115</v>
      </c>
      <c r="P3635" t="s">
        <v>50</v>
      </c>
      <c r="U3635" s="1">
        <v>44405</v>
      </c>
      <c r="V3635" s="1">
        <v>44405</v>
      </c>
      <c r="AC3635" t="s">
        <v>53</v>
      </c>
      <c r="AD3635">
        <v>2969478809</v>
      </c>
      <c r="AE3635" s="1">
        <v>37358</v>
      </c>
      <c r="AG3635" t="s">
        <v>23116</v>
      </c>
      <c r="AH3635" t="s">
        <v>51</v>
      </c>
      <c r="AJ3635" t="s">
        <v>53</v>
      </c>
      <c r="AO3635" t="s">
        <v>8142</v>
      </c>
    </row>
    <row r="3636" spans="1:43" x14ac:dyDescent="0.35">
      <c r="A3636" t="s">
        <v>23117</v>
      </c>
      <c r="B3636" t="s">
        <v>23118</v>
      </c>
      <c r="C3636" t="s">
        <v>89</v>
      </c>
      <c r="F3636">
        <f>1303-710-6638</f>
        <v>-6045</v>
      </c>
      <c r="H3636" t="s">
        <v>23117</v>
      </c>
      <c r="J3636" t="s">
        <v>23119</v>
      </c>
      <c r="N3636" t="s">
        <v>287</v>
      </c>
      <c r="O3636">
        <v>80516</v>
      </c>
      <c r="P3636" t="s">
        <v>50</v>
      </c>
      <c r="U3636" s="1">
        <v>44405</v>
      </c>
      <c r="V3636" s="1">
        <v>44405</v>
      </c>
      <c r="W3636" s="1">
        <v>44405.727083333331</v>
      </c>
      <c r="X3636" s="1">
        <v>44405.727083333331</v>
      </c>
      <c r="AC3636" t="s">
        <v>53</v>
      </c>
      <c r="AD3636">
        <v>2970046901</v>
      </c>
      <c r="AE3636" s="1">
        <v>44253.399305555555</v>
      </c>
      <c r="AF3636" t="s">
        <v>23120</v>
      </c>
      <c r="AG3636" t="s">
        <v>23121</v>
      </c>
      <c r="AH3636" t="s">
        <v>51</v>
      </c>
      <c r="AJ3636" t="s">
        <v>53</v>
      </c>
      <c r="AL3636" t="s">
        <v>78</v>
      </c>
      <c r="AO3636" t="s">
        <v>8142</v>
      </c>
    </row>
    <row r="3637" spans="1:43" x14ac:dyDescent="0.35">
      <c r="A3637" t="s">
        <v>23122</v>
      </c>
      <c r="B3637" t="s">
        <v>23123</v>
      </c>
      <c r="C3637" t="s">
        <v>23124</v>
      </c>
      <c r="H3637" t="s">
        <v>23125</v>
      </c>
      <c r="I3637" t="s">
        <v>179</v>
      </c>
      <c r="J3637" t="s">
        <v>491</v>
      </c>
      <c r="K3637" t="s">
        <v>6655</v>
      </c>
      <c r="M3637" t="s">
        <v>6656</v>
      </c>
      <c r="N3637" t="s">
        <v>6657</v>
      </c>
      <c r="O3637">
        <v>68102</v>
      </c>
      <c r="P3637" t="s">
        <v>50</v>
      </c>
      <c r="U3637" s="1">
        <v>44405.365972222222</v>
      </c>
      <c r="V3637" s="1">
        <v>44405.365972222222</v>
      </c>
      <c r="W3637" s="1">
        <v>44405.377083333333</v>
      </c>
      <c r="X3637" s="1">
        <v>44405.377083333333</v>
      </c>
      <c r="AC3637" t="s">
        <v>51</v>
      </c>
      <c r="AD3637">
        <v>2969472760</v>
      </c>
      <c r="AE3637" s="1">
        <v>36916.71597222222</v>
      </c>
      <c r="AF3637" t="s">
        <v>23126</v>
      </c>
      <c r="AG3637" t="s">
        <v>23127</v>
      </c>
      <c r="AH3637" t="s">
        <v>53</v>
      </c>
      <c r="AJ3637" t="s">
        <v>53</v>
      </c>
      <c r="AK3637" t="s">
        <v>7761</v>
      </c>
      <c r="AL3637" t="s">
        <v>78</v>
      </c>
      <c r="AO3637" t="s">
        <v>54</v>
      </c>
      <c r="AP3637" s="1">
        <v>45474.387499999997</v>
      </c>
    </row>
    <row r="3638" spans="1:43" x14ac:dyDescent="0.35">
      <c r="A3638" t="s">
        <v>23128</v>
      </c>
      <c r="B3638" t="s">
        <v>23129</v>
      </c>
      <c r="C3638" t="s">
        <v>16439</v>
      </c>
      <c r="F3638" t="s">
        <v>23130</v>
      </c>
      <c r="G3638">
        <v>9152451219</v>
      </c>
      <c r="H3638" t="s">
        <v>23131</v>
      </c>
      <c r="I3638" t="s">
        <v>780</v>
      </c>
      <c r="J3638" t="s">
        <v>1139</v>
      </c>
      <c r="K3638" t="s">
        <v>23132</v>
      </c>
      <c r="M3638" t="s">
        <v>148</v>
      </c>
      <c r="N3638" t="s">
        <v>798</v>
      </c>
      <c r="O3638">
        <v>79928</v>
      </c>
      <c r="P3638" t="s">
        <v>50</v>
      </c>
      <c r="U3638" s="1">
        <v>44405.472222222219</v>
      </c>
      <c r="V3638" s="1">
        <v>44405.472222222219</v>
      </c>
      <c r="W3638" s="1">
        <v>44421.679166666669</v>
      </c>
      <c r="X3638" s="1">
        <v>44421.679166666669</v>
      </c>
      <c r="AC3638" t="s">
        <v>53</v>
      </c>
      <c r="AD3638">
        <v>2969474667</v>
      </c>
      <c r="AE3638" s="1">
        <v>37110</v>
      </c>
      <c r="AF3638" t="s">
        <v>1141</v>
      </c>
      <c r="AG3638" t="s">
        <v>23133</v>
      </c>
      <c r="AH3638" t="s">
        <v>53</v>
      </c>
      <c r="AJ3638" t="s">
        <v>53</v>
      </c>
      <c r="AL3638" t="s">
        <v>78</v>
      </c>
      <c r="AO3638" t="s">
        <v>54</v>
      </c>
    </row>
    <row r="3639" spans="1:43" x14ac:dyDescent="0.35">
      <c r="A3639" t="s">
        <v>23134</v>
      </c>
      <c r="B3639" t="s">
        <v>23135</v>
      </c>
      <c r="C3639" t="s">
        <v>2944</v>
      </c>
      <c r="F3639" t="s">
        <v>23136</v>
      </c>
      <c r="G3639">
        <v>5053790608</v>
      </c>
      <c r="H3639" t="s">
        <v>23137</v>
      </c>
      <c r="I3639" t="s">
        <v>169</v>
      </c>
      <c r="J3639" t="s">
        <v>85</v>
      </c>
      <c r="K3639" t="s">
        <v>6351</v>
      </c>
      <c r="M3639" t="s">
        <v>2002</v>
      </c>
      <c r="N3639" t="s">
        <v>253</v>
      </c>
      <c r="O3639">
        <v>88023</v>
      </c>
      <c r="P3639" t="s">
        <v>50</v>
      </c>
      <c r="U3639" s="1">
        <v>44405.602083333331</v>
      </c>
      <c r="V3639" s="1">
        <v>44405.602083333331</v>
      </c>
      <c r="AC3639" t="s">
        <v>53</v>
      </c>
      <c r="AD3639">
        <v>2969485219</v>
      </c>
      <c r="AE3639" s="1">
        <v>37784</v>
      </c>
      <c r="AG3639" t="s">
        <v>23138</v>
      </c>
      <c r="AH3639" t="s">
        <v>53</v>
      </c>
      <c r="AJ3639" t="s">
        <v>53</v>
      </c>
      <c r="AK3639" t="s">
        <v>2497</v>
      </c>
      <c r="AO3639" t="s">
        <v>54</v>
      </c>
    </row>
    <row r="3640" spans="1:43" x14ac:dyDescent="0.35">
      <c r="A3640" t="s">
        <v>23139</v>
      </c>
      <c r="B3640" t="s">
        <v>23140</v>
      </c>
      <c r="C3640" t="s">
        <v>677</v>
      </c>
      <c r="D3640" t="s">
        <v>58</v>
      </c>
      <c r="F3640" t="s">
        <v>23141</v>
      </c>
      <c r="G3640">
        <v>9154794594</v>
      </c>
      <c r="H3640" t="s">
        <v>23142</v>
      </c>
      <c r="I3640" t="s">
        <v>101</v>
      </c>
      <c r="J3640" t="s">
        <v>23143</v>
      </c>
      <c r="K3640" t="s">
        <v>23144</v>
      </c>
      <c r="M3640" t="s">
        <v>753</v>
      </c>
      <c r="N3640" t="s">
        <v>637</v>
      </c>
      <c r="O3640">
        <v>79912</v>
      </c>
      <c r="P3640" t="s">
        <v>50</v>
      </c>
      <c r="U3640" s="1">
        <v>44405.604861111111</v>
      </c>
      <c r="V3640" s="1">
        <v>44405.604861111111</v>
      </c>
      <c r="W3640" s="1">
        <v>44421.67291666667</v>
      </c>
      <c r="X3640" s="1">
        <v>44421.67291666667</v>
      </c>
      <c r="AC3640" t="s">
        <v>51</v>
      </c>
      <c r="AD3640">
        <v>2970061197</v>
      </c>
      <c r="AE3640" s="1">
        <v>44308.424305555556</v>
      </c>
      <c r="AF3640" t="s">
        <v>23145</v>
      </c>
      <c r="AG3640" t="s">
        <v>23146</v>
      </c>
      <c r="AH3640" t="s">
        <v>53</v>
      </c>
      <c r="AJ3640" t="s">
        <v>53</v>
      </c>
      <c r="AK3640" t="s">
        <v>13606</v>
      </c>
      <c r="AL3640" t="s">
        <v>68</v>
      </c>
      <c r="AO3640" t="s">
        <v>54</v>
      </c>
    </row>
    <row r="3641" spans="1:43" x14ac:dyDescent="0.35">
      <c r="A3641" t="s">
        <v>23147</v>
      </c>
      <c r="B3641" t="s">
        <v>1971</v>
      </c>
      <c r="C3641" t="s">
        <v>23148</v>
      </c>
      <c r="H3641" t="s">
        <v>23149</v>
      </c>
      <c r="J3641" t="s">
        <v>62</v>
      </c>
      <c r="P3641" t="s">
        <v>50</v>
      </c>
      <c r="U3641" s="1">
        <v>44406</v>
      </c>
      <c r="V3641" s="1">
        <v>44406</v>
      </c>
      <c r="W3641" s="1">
        <v>44420.708333333336</v>
      </c>
      <c r="X3641" s="1">
        <v>44420.708333333336</v>
      </c>
      <c r="AC3641" t="s">
        <v>53</v>
      </c>
      <c r="AD3641">
        <v>2969479981</v>
      </c>
      <c r="AE3641" s="1">
        <v>37426</v>
      </c>
      <c r="AF3641" t="s">
        <v>1314</v>
      </c>
      <c r="AG3641" t="s">
        <v>23150</v>
      </c>
      <c r="AH3641" t="s">
        <v>51</v>
      </c>
      <c r="AJ3641" t="s">
        <v>53</v>
      </c>
      <c r="AL3641" t="s">
        <v>78</v>
      </c>
      <c r="AO3641" t="s">
        <v>5443</v>
      </c>
      <c r="AP3641" s="1">
        <v>44744.629861111112</v>
      </c>
    </row>
    <row r="3642" spans="1:43" x14ac:dyDescent="0.35">
      <c r="A3642" t="s">
        <v>23151</v>
      </c>
      <c r="B3642" t="s">
        <v>23152</v>
      </c>
      <c r="C3642" t="s">
        <v>3813</v>
      </c>
      <c r="F3642" t="s">
        <v>23153</v>
      </c>
      <c r="H3642" t="s">
        <v>23151</v>
      </c>
      <c r="J3642" t="s">
        <v>23154</v>
      </c>
      <c r="K3642" t="s">
        <v>23155</v>
      </c>
      <c r="M3642" t="s">
        <v>23156</v>
      </c>
      <c r="N3642" t="s">
        <v>14458</v>
      </c>
      <c r="O3642">
        <v>59771</v>
      </c>
      <c r="P3642" t="s">
        <v>50</v>
      </c>
      <c r="U3642" s="1">
        <v>44406</v>
      </c>
      <c r="V3642" s="1">
        <v>44406</v>
      </c>
      <c r="W3642" s="1">
        <v>44406.290277777778</v>
      </c>
      <c r="X3642" s="1">
        <v>44406.290277777778</v>
      </c>
      <c r="AC3642" t="s">
        <v>51</v>
      </c>
      <c r="AD3642">
        <v>2969478563</v>
      </c>
      <c r="AE3642" s="1">
        <v>37343</v>
      </c>
      <c r="AF3642" t="s">
        <v>23157</v>
      </c>
      <c r="AG3642" t="s">
        <v>23158</v>
      </c>
      <c r="AH3642" t="s">
        <v>51</v>
      </c>
      <c r="AJ3642" t="s">
        <v>53</v>
      </c>
      <c r="AL3642" t="s">
        <v>78</v>
      </c>
      <c r="AO3642" t="s">
        <v>5443</v>
      </c>
      <c r="AP3642" s="1">
        <v>44406.286111111112</v>
      </c>
    </row>
    <row r="3643" spans="1:43" x14ac:dyDescent="0.35">
      <c r="A3643" t="s">
        <v>23159</v>
      </c>
      <c r="B3643" t="s">
        <v>9965</v>
      </c>
      <c r="C3643" t="s">
        <v>9084</v>
      </c>
      <c r="F3643">
        <f>1520-685-996</f>
        <v>-161</v>
      </c>
      <c r="H3643" t="s">
        <v>23159</v>
      </c>
      <c r="J3643" t="s">
        <v>1014</v>
      </c>
      <c r="N3643" t="s">
        <v>4526</v>
      </c>
      <c r="O3643">
        <v>85714</v>
      </c>
      <c r="P3643" t="s">
        <v>50</v>
      </c>
      <c r="U3643" s="1">
        <v>44406</v>
      </c>
      <c r="V3643" s="1">
        <v>44406</v>
      </c>
      <c r="AC3643" t="s">
        <v>53</v>
      </c>
      <c r="AD3643">
        <v>2969480780</v>
      </c>
      <c r="AE3643" s="1">
        <v>37467</v>
      </c>
      <c r="AG3643" t="s">
        <v>23160</v>
      </c>
      <c r="AH3643" t="s">
        <v>51</v>
      </c>
      <c r="AJ3643" t="s">
        <v>53</v>
      </c>
      <c r="AO3643" t="s">
        <v>8142</v>
      </c>
    </row>
    <row r="3644" spans="1:43" x14ac:dyDescent="0.35">
      <c r="A3644" t="s">
        <v>23161</v>
      </c>
      <c r="B3644" t="s">
        <v>23162</v>
      </c>
      <c r="C3644" t="s">
        <v>23163</v>
      </c>
      <c r="F3644">
        <f>1303-249-5493</f>
        <v>-4439</v>
      </c>
      <c r="H3644" t="s">
        <v>23164</v>
      </c>
      <c r="J3644" t="s">
        <v>2953</v>
      </c>
      <c r="N3644" t="s">
        <v>287</v>
      </c>
      <c r="O3644">
        <v>80640</v>
      </c>
      <c r="P3644" t="s">
        <v>50</v>
      </c>
      <c r="U3644" s="1">
        <v>44406</v>
      </c>
      <c r="V3644" s="1">
        <v>44406</v>
      </c>
      <c r="W3644" s="1">
        <v>44406.459722222222</v>
      </c>
      <c r="X3644" s="1">
        <v>44406.459722222222</v>
      </c>
      <c r="AC3644" t="s">
        <v>53</v>
      </c>
      <c r="AD3644">
        <v>2969823183</v>
      </c>
      <c r="AE3644" s="1">
        <v>43312.453472222223</v>
      </c>
      <c r="AF3644" t="s">
        <v>23165</v>
      </c>
      <c r="AG3644" t="s">
        <v>23166</v>
      </c>
      <c r="AH3644" t="s">
        <v>51</v>
      </c>
      <c r="AJ3644" t="s">
        <v>53</v>
      </c>
      <c r="AL3644" t="s">
        <v>68</v>
      </c>
      <c r="AO3644" t="s">
        <v>8142</v>
      </c>
    </row>
    <row r="3645" spans="1:43" x14ac:dyDescent="0.35">
      <c r="A3645" t="s">
        <v>23167</v>
      </c>
      <c r="B3645" t="s">
        <v>23168</v>
      </c>
      <c r="C3645" t="s">
        <v>12366</v>
      </c>
      <c r="F3645">
        <v>19707610335</v>
      </c>
      <c r="H3645" t="s">
        <v>23167</v>
      </c>
      <c r="J3645" t="s">
        <v>23169</v>
      </c>
      <c r="P3645" t="s">
        <v>50</v>
      </c>
      <c r="U3645" s="1">
        <v>44406</v>
      </c>
      <c r="V3645" s="1">
        <v>44406</v>
      </c>
      <c r="W3645" s="1">
        <v>44406.666666666664</v>
      </c>
      <c r="X3645" s="1">
        <v>44406.666666666664</v>
      </c>
      <c r="AC3645" t="s">
        <v>53</v>
      </c>
      <c r="AD3645">
        <v>1000000001</v>
      </c>
      <c r="AE3645" s="1">
        <v>39973.351388888892</v>
      </c>
      <c r="AF3645" t="s">
        <v>3377</v>
      </c>
      <c r="AG3645" t="s">
        <v>23170</v>
      </c>
      <c r="AH3645" t="s">
        <v>51</v>
      </c>
      <c r="AJ3645" t="s">
        <v>53</v>
      </c>
      <c r="AL3645" t="s">
        <v>78</v>
      </c>
      <c r="AO3645" t="s">
        <v>8142</v>
      </c>
    </row>
    <row r="3646" spans="1:43" x14ac:dyDescent="0.35">
      <c r="A3646" t="s">
        <v>23171</v>
      </c>
      <c r="B3646" t="s">
        <v>23172</v>
      </c>
      <c r="C3646" t="s">
        <v>16967</v>
      </c>
      <c r="F3646" t="s">
        <v>23173</v>
      </c>
      <c r="H3646" t="s">
        <v>23171</v>
      </c>
      <c r="J3646" t="s">
        <v>23154</v>
      </c>
      <c r="K3646" t="s">
        <v>23155</v>
      </c>
      <c r="M3646" t="s">
        <v>23156</v>
      </c>
      <c r="N3646" t="s">
        <v>14458</v>
      </c>
      <c r="O3646" t="s">
        <v>23174</v>
      </c>
      <c r="P3646" t="s">
        <v>50</v>
      </c>
      <c r="U3646" s="1">
        <v>44406</v>
      </c>
      <c r="V3646" s="1">
        <v>44406</v>
      </c>
      <c r="W3646" s="1">
        <v>44406.281944444447</v>
      </c>
      <c r="X3646" s="1">
        <v>44406.281944444447</v>
      </c>
      <c r="AC3646" t="s">
        <v>51</v>
      </c>
      <c r="AD3646">
        <v>2969478563</v>
      </c>
      <c r="AE3646" s="1">
        <v>37343</v>
      </c>
      <c r="AF3646" t="s">
        <v>23157</v>
      </c>
      <c r="AG3646" t="s">
        <v>23175</v>
      </c>
      <c r="AH3646" t="s">
        <v>51</v>
      </c>
      <c r="AJ3646" t="s">
        <v>53</v>
      </c>
      <c r="AL3646" t="s">
        <v>68</v>
      </c>
      <c r="AO3646" t="s">
        <v>5443</v>
      </c>
      <c r="AP3646" s="1">
        <v>45341.470833333333</v>
      </c>
      <c r="AQ3646" s="1">
        <v>44902.574999999997</v>
      </c>
    </row>
    <row r="3647" spans="1:43" x14ac:dyDescent="0.35">
      <c r="A3647" t="s">
        <v>23176</v>
      </c>
      <c r="B3647" t="s">
        <v>23177</v>
      </c>
      <c r="C3647" t="s">
        <v>383</v>
      </c>
      <c r="F3647">
        <v>9186132270</v>
      </c>
      <c r="H3647" t="s">
        <v>23176</v>
      </c>
      <c r="J3647" t="s">
        <v>23178</v>
      </c>
      <c r="K3647" t="s">
        <v>23179</v>
      </c>
      <c r="M3647" t="s">
        <v>1540</v>
      </c>
      <c r="N3647" t="s">
        <v>65</v>
      </c>
      <c r="O3647">
        <v>80860</v>
      </c>
      <c r="P3647" t="s">
        <v>50</v>
      </c>
      <c r="U3647" s="1">
        <v>44406</v>
      </c>
      <c r="V3647" s="1">
        <v>44406</v>
      </c>
      <c r="W3647" s="1">
        <v>44406.890277777777</v>
      </c>
      <c r="X3647" s="1">
        <v>44406.890277777777</v>
      </c>
      <c r="AC3647" t="s">
        <v>53</v>
      </c>
      <c r="AD3647">
        <v>1000000001</v>
      </c>
      <c r="AE3647" s="1">
        <v>39973.351388888892</v>
      </c>
      <c r="AF3647" t="s">
        <v>3377</v>
      </c>
      <c r="AG3647" t="s">
        <v>23180</v>
      </c>
      <c r="AH3647" t="s">
        <v>51</v>
      </c>
      <c r="AJ3647" t="s">
        <v>53</v>
      </c>
      <c r="AL3647" t="s">
        <v>78</v>
      </c>
      <c r="AO3647" t="s">
        <v>5443</v>
      </c>
      <c r="AP3647" s="1">
        <v>44409.339583333334</v>
      </c>
    </row>
    <row r="3648" spans="1:43" x14ac:dyDescent="0.35">
      <c r="A3648" t="s">
        <v>23181</v>
      </c>
      <c r="B3648" t="s">
        <v>13382</v>
      </c>
      <c r="C3648" t="s">
        <v>6061</v>
      </c>
      <c r="F3648" t="s">
        <v>23182</v>
      </c>
      <c r="H3648" t="s">
        <v>23183</v>
      </c>
      <c r="I3648" t="s">
        <v>394</v>
      </c>
      <c r="J3648" t="s">
        <v>11968</v>
      </c>
      <c r="K3648" t="s">
        <v>23184</v>
      </c>
      <c r="M3648" t="s">
        <v>2378</v>
      </c>
      <c r="N3648" t="s">
        <v>65</v>
      </c>
      <c r="O3648">
        <v>80522</v>
      </c>
      <c r="P3648" t="s">
        <v>50</v>
      </c>
      <c r="U3648" s="1">
        <v>44406.405555555553</v>
      </c>
      <c r="V3648" s="1">
        <v>44406.405555555553</v>
      </c>
      <c r="W3648" s="1">
        <v>44421.652083333334</v>
      </c>
      <c r="X3648" s="1">
        <v>44421.652083333334</v>
      </c>
      <c r="AC3648" t="s">
        <v>53</v>
      </c>
      <c r="AD3648">
        <v>2969479668</v>
      </c>
      <c r="AE3648" s="1">
        <v>37405</v>
      </c>
      <c r="AF3648" t="s">
        <v>11970</v>
      </c>
      <c r="AG3648" t="s">
        <v>23185</v>
      </c>
      <c r="AH3648" t="s">
        <v>53</v>
      </c>
      <c r="AJ3648" t="s">
        <v>53</v>
      </c>
      <c r="AK3648" t="s">
        <v>23186</v>
      </c>
      <c r="AL3648" t="s">
        <v>68</v>
      </c>
      <c r="AO3648" t="s">
        <v>54</v>
      </c>
    </row>
    <row r="3649" spans="1:43" x14ac:dyDescent="0.35">
      <c r="A3649" t="s">
        <v>23187</v>
      </c>
      <c r="B3649" t="s">
        <v>19723</v>
      </c>
      <c r="C3649" t="s">
        <v>9622</v>
      </c>
      <c r="F3649" t="s">
        <v>23188</v>
      </c>
      <c r="H3649" t="s">
        <v>23189</v>
      </c>
      <c r="I3649" t="s">
        <v>1115</v>
      </c>
      <c r="J3649" t="s">
        <v>23190</v>
      </c>
      <c r="K3649" t="s">
        <v>23191</v>
      </c>
      <c r="M3649" t="s">
        <v>753</v>
      </c>
      <c r="N3649" t="s">
        <v>637</v>
      </c>
      <c r="O3649">
        <v>79922</v>
      </c>
      <c r="P3649" t="s">
        <v>50</v>
      </c>
      <c r="U3649" s="1">
        <v>44406.419444444444</v>
      </c>
      <c r="V3649" s="1">
        <v>44406.419444444444</v>
      </c>
      <c r="W3649" s="1">
        <v>44421.645138888889</v>
      </c>
      <c r="X3649" s="1">
        <v>44421.645138888889</v>
      </c>
      <c r="AC3649" t="s">
        <v>51</v>
      </c>
      <c r="AD3649">
        <v>2969782510</v>
      </c>
      <c r="AE3649" s="1">
        <v>43167.54791666667</v>
      </c>
      <c r="AF3649" t="s">
        <v>23192</v>
      </c>
      <c r="AG3649" t="s">
        <v>23193</v>
      </c>
      <c r="AH3649" t="s">
        <v>53</v>
      </c>
      <c r="AJ3649" t="s">
        <v>53</v>
      </c>
      <c r="AK3649" t="s">
        <v>8166</v>
      </c>
      <c r="AL3649" t="s">
        <v>78</v>
      </c>
      <c r="AO3649" t="s">
        <v>54</v>
      </c>
      <c r="AP3649" s="1">
        <v>45267.34375</v>
      </c>
    </row>
    <row r="3650" spans="1:43" x14ac:dyDescent="0.35">
      <c r="A3650" t="s">
        <v>23194</v>
      </c>
      <c r="B3650" t="s">
        <v>23195</v>
      </c>
      <c r="C3650" t="s">
        <v>12366</v>
      </c>
      <c r="F3650" t="s">
        <v>23196</v>
      </c>
      <c r="H3650" t="s">
        <v>23194</v>
      </c>
      <c r="J3650" t="s">
        <v>9778</v>
      </c>
      <c r="P3650" t="s">
        <v>50</v>
      </c>
      <c r="U3650" s="1">
        <v>44407</v>
      </c>
      <c r="V3650" s="1">
        <v>44407</v>
      </c>
      <c r="AC3650" t="s">
        <v>53</v>
      </c>
      <c r="AD3650">
        <v>2969506030</v>
      </c>
      <c r="AE3650" s="1">
        <v>38097.646527777775</v>
      </c>
      <c r="AG3650" t="s">
        <v>23197</v>
      </c>
      <c r="AH3650" t="s">
        <v>51</v>
      </c>
      <c r="AJ3650" t="s">
        <v>53</v>
      </c>
      <c r="AO3650" t="s">
        <v>8142</v>
      </c>
    </row>
    <row r="3651" spans="1:43" x14ac:dyDescent="0.35">
      <c r="A3651" t="s">
        <v>23198</v>
      </c>
      <c r="B3651" t="s">
        <v>23199</v>
      </c>
      <c r="C3651" t="s">
        <v>940</v>
      </c>
      <c r="F3651" t="s">
        <v>23200</v>
      </c>
      <c r="H3651" t="s">
        <v>23198</v>
      </c>
      <c r="J3651" t="s">
        <v>10434</v>
      </c>
      <c r="P3651" t="s">
        <v>50</v>
      </c>
      <c r="U3651" s="1">
        <v>44407</v>
      </c>
      <c r="V3651" s="1">
        <v>44407</v>
      </c>
      <c r="AC3651" t="s">
        <v>53</v>
      </c>
      <c r="AD3651">
        <v>2969478809</v>
      </c>
      <c r="AE3651" s="1">
        <v>37358</v>
      </c>
      <c r="AG3651" t="s">
        <v>23201</v>
      </c>
      <c r="AH3651" t="s">
        <v>51</v>
      </c>
      <c r="AJ3651" t="s">
        <v>53</v>
      </c>
      <c r="AO3651" t="s">
        <v>8142</v>
      </c>
    </row>
    <row r="3652" spans="1:43" x14ac:dyDescent="0.35">
      <c r="A3652" t="s">
        <v>23202</v>
      </c>
      <c r="B3652" t="s">
        <v>23203</v>
      </c>
      <c r="C3652" t="s">
        <v>1829</v>
      </c>
      <c r="F3652" t="s">
        <v>23204</v>
      </c>
      <c r="H3652" t="s">
        <v>23202</v>
      </c>
      <c r="J3652" t="s">
        <v>2028</v>
      </c>
      <c r="P3652" t="s">
        <v>50</v>
      </c>
      <c r="U3652" s="1">
        <v>44407</v>
      </c>
      <c r="V3652" s="1">
        <v>44407</v>
      </c>
      <c r="AC3652" t="s">
        <v>53</v>
      </c>
      <c r="AD3652">
        <v>2969532847</v>
      </c>
      <c r="AE3652" s="1">
        <v>39580.404166666667</v>
      </c>
      <c r="AG3652" t="s">
        <v>23205</v>
      </c>
      <c r="AH3652" t="s">
        <v>51</v>
      </c>
      <c r="AJ3652" t="s">
        <v>53</v>
      </c>
      <c r="AO3652" t="s">
        <v>8142</v>
      </c>
    </row>
    <row r="3653" spans="1:43" x14ac:dyDescent="0.35">
      <c r="A3653" t="s">
        <v>23206</v>
      </c>
      <c r="B3653" t="s">
        <v>2482</v>
      </c>
      <c r="C3653" t="s">
        <v>23207</v>
      </c>
      <c r="F3653">
        <v>17194669202</v>
      </c>
      <c r="H3653" t="s">
        <v>23206</v>
      </c>
      <c r="J3653" t="s">
        <v>23208</v>
      </c>
      <c r="K3653" t="s">
        <v>23209</v>
      </c>
      <c r="M3653" t="s">
        <v>8271</v>
      </c>
      <c r="N3653" t="s">
        <v>287</v>
      </c>
      <c r="O3653" t="s">
        <v>23210</v>
      </c>
      <c r="P3653" t="s">
        <v>50</v>
      </c>
      <c r="U3653" s="1">
        <v>44407</v>
      </c>
      <c r="V3653" s="1">
        <v>44407</v>
      </c>
      <c r="W3653" s="1">
        <v>44407.370833333334</v>
      </c>
      <c r="X3653" s="1">
        <v>44407.370833333334</v>
      </c>
      <c r="AC3653" t="s">
        <v>51</v>
      </c>
      <c r="AD3653">
        <v>2970086012</v>
      </c>
      <c r="AE3653" s="1">
        <v>44411.356944444444</v>
      </c>
      <c r="AF3653" t="s">
        <v>23211</v>
      </c>
      <c r="AG3653" t="s">
        <v>23212</v>
      </c>
      <c r="AH3653" t="s">
        <v>51</v>
      </c>
      <c r="AJ3653" t="s">
        <v>53</v>
      </c>
      <c r="AL3653" t="s">
        <v>78</v>
      </c>
      <c r="AO3653" t="s">
        <v>5443</v>
      </c>
      <c r="AP3653" s="1">
        <v>45408.695833333331</v>
      </c>
      <c r="AQ3653" s="1">
        <v>45180.500694444447</v>
      </c>
    </row>
    <row r="3654" spans="1:43" x14ac:dyDescent="0.35">
      <c r="A3654" t="s">
        <v>23213</v>
      </c>
      <c r="B3654" t="s">
        <v>49</v>
      </c>
      <c r="C3654" t="s">
        <v>23214</v>
      </c>
      <c r="F3654" t="s">
        <v>23215</v>
      </c>
      <c r="H3654" t="s">
        <v>23216</v>
      </c>
      <c r="J3654" t="s">
        <v>49</v>
      </c>
      <c r="P3654" t="s">
        <v>50</v>
      </c>
      <c r="U3654" s="1">
        <v>44407</v>
      </c>
      <c r="V3654" s="1">
        <v>44407</v>
      </c>
      <c r="W3654" s="1">
        <v>44407.62222222222</v>
      </c>
      <c r="X3654" s="1">
        <v>44407.62222222222</v>
      </c>
      <c r="AC3654" t="s">
        <v>53</v>
      </c>
      <c r="AD3654">
        <v>2969485219</v>
      </c>
      <c r="AE3654" s="1">
        <v>37784</v>
      </c>
      <c r="AG3654" t="s">
        <v>23217</v>
      </c>
      <c r="AH3654" t="s">
        <v>51</v>
      </c>
      <c r="AJ3654" t="s">
        <v>53</v>
      </c>
      <c r="AL3654" t="s">
        <v>78</v>
      </c>
      <c r="AO3654" t="s">
        <v>5443</v>
      </c>
      <c r="AP3654" s="1">
        <v>44407.629861111112</v>
      </c>
    </row>
    <row r="3655" spans="1:43" x14ac:dyDescent="0.35">
      <c r="A3655" t="s">
        <v>23218</v>
      </c>
      <c r="B3655" t="s">
        <v>23219</v>
      </c>
      <c r="C3655" t="s">
        <v>3285</v>
      </c>
      <c r="F3655" t="s">
        <v>23220</v>
      </c>
      <c r="H3655" t="s">
        <v>23218</v>
      </c>
      <c r="J3655" t="s">
        <v>1014</v>
      </c>
      <c r="P3655" t="s">
        <v>50</v>
      </c>
      <c r="U3655" s="1">
        <v>44407</v>
      </c>
      <c r="V3655" s="1">
        <v>44407</v>
      </c>
      <c r="AC3655" t="s">
        <v>53</v>
      </c>
      <c r="AD3655">
        <v>2969480780</v>
      </c>
      <c r="AE3655" s="1">
        <v>37467</v>
      </c>
      <c r="AG3655" t="s">
        <v>23221</v>
      </c>
      <c r="AH3655" t="s">
        <v>51</v>
      </c>
      <c r="AJ3655" t="s">
        <v>53</v>
      </c>
      <c r="AO3655" t="s">
        <v>8142</v>
      </c>
    </row>
    <row r="3656" spans="1:43" x14ac:dyDescent="0.35">
      <c r="A3656" t="s">
        <v>23222</v>
      </c>
      <c r="B3656" t="s">
        <v>3348</v>
      </c>
      <c r="C3656" t="s">
        <v>7226</v>
      </c>
      <c r="F3656" t="s">
        <v>23223</v>
      </c>
      <c r="H3656" t="s">
        <v>23224</v>
      </c>
      <c r="J3656" t="s">
        <v>23225</v>
      </c>
      <c r="P3656" t="s">
        <v>50</v>
      </c>
      <c r="U3656" s="1">
        <v>44407</v>
      </c>
      <c r="V3656" s="1">
        <v>44407</v>
      </c>
      <c r="W3656" s="1">
        <v>44407.65347222222</v>
      </c>
      <c r="X3656" s="1">
        <v>44407.65347222222</v>
      </c>
      <c r="AC3656" t="s">
        <v>53</v>
      </c>
      <c r="AD3656">
        <v>2970086119</v>
      </c>
      <c r="AE3656" s="1">
        <v>44411.680555555555</v>
      </c>
      <c r="AF3656" t="s">
        <v>23226</v>
      </c>
      <c r="AG3656" t="s">
        <v>23227</v>
      </c>
      <c r="AH3656" t="s">
        <v>51</v>
      </c>
      <c r="AJ3656" t="s">
        <v>53</v>
      </c>
      <c r="AL3656" t="s">
        <v>78</v>
      </c>
      <c r="AO3656" t="s">
        <v>8142</v>
      </c>
      <c r="AP3656" s="1">
        <v>44407.678472222222</v>
      </c>
    </row>
    <row r="3657" spans="1:43" x14ac:dyDescent="0.35">
      <c r="A3657" t="s">
        <v>13134</v>
      </c>
      <c r="B3657" t="s">
        <v>7816</v>
      </c>
      <c r="C3657" t="s">
        <v>23228</v>
      </c>
      <c r="F3657">
        <v>7195530684</v>
      </c>
      <c r="H3657" t="s">
        <v>13134</v>
      </c>
      <c r="J3657" t="s">
        <v>13135</v>
      </c>
      <c r="K3657" t="s">
        <v>23229</v>
      </c>
      <c r="M3657" t="s">
        <v>129</v>
      </c>
      <c r="N3657" t="s">
        <v>65</v>
      </c>
      <c r="O3657" t="s">
        <v>13137</v>
      </c>
      <c r="P3657" t="s">
        <v>50</v>
      </c>
      <c r="U3657" s="1">
        <v>44407</v>
      </c>
      <c r="V3657" s="1">
        <v>44407</v>
      </c>
      <c r="W3657" s="1">
        <v>44407.429166666669</v>
      </c>
      <c r="X3657" s="1">
        <v>44407.429166666669</v>
      </c>
      <c r="AC3657" t="s">
        <v>53</v>
      </c>
      <c r="AD3657">
        <v>2969580271</v>
      </c>
      <c r="AE3657" s="1">
        <v>41185.650694444441</v>
      </c>
      <c r="AF3657" t="s">
        <v>23230</v>
      </c>
      <c r="AG3657" t="s">
        <v>23231</v>
      </c>
      <c r="AH3657" t="s">
        <v>51</v>
      </c>
      <c r="AJ3657" t="s">
        <v>53</v>
      </c>
      <c r="AL3657" t="s">
        <v>68</v>
      </c>
      <c r="AO3657" t="s">
        <v>5443</v>
      </c>
      <c r="AP3657" s="1">
        <v>44620.500694444447</v>
      </c>
      <c r="AQ3657" s="1">
        <v>44503.61041666667</v>
      </c>
    </row>
    <row r="3658" spans="1:43" x14ac:dyDescent="0.35">
      <c r="A3658" t="s">
        <v>23232</v>
      </c>
      <c r="B3658" t="s">
        <v>23233</v>
      </c>
      <c r="C3658" t="s">
        <v>23234</v>
      </c>
      <c r="F3658" t="s">
        <v>23235</v>
      </c>
      <c r="H3658" t="s">
        <v>23232</v>
      </c>
      <c r="J3658" t="s">
        <v>5217</v>
      </c>
      <c r="K3658" t="s">
        <v>23236</v>
      </c>
      <c r="M3658" t="s">
        <v>3053</v>
      </c>
      <c r="N3658" t="s">
        <v>798</v>
      </c>
      <c r="O3658" t="s">
        <v>23237</v>
      </c>
      <c r="P3658" t="s">
        <v>50</v>
      </c>
      <c r="U3658" s="1">
        <v>44407</v>
      </c>
      <c r="V3658" s="1">
        <v>44407</v>
      </c>
      <c r="W3658" s="1">
        <v>44407.604166666664</v>
      </c>
      <c r="X3658" s="1">
        <v>44407.604166666664</v>
      </c>
      <c r="AC3658" t="s">
        <v>53</v>
      </c>
      <c r="AD3658">
        <v>2969475162</v>
      </c>
      <c r="AE3658" s="1">
        <v>37147</v>
      </c>
      <c r="AF3658" t="s">
        <v>10282</v>
      </c>
      <c r="AG3658" t="s">
        <v>23238</v>
      </c>
      <c r="AH3658" t="s">
        <v>51</v>
      </c>
      <c r="AJ3658" t="s">
        <v>53</v>
      </c>
      <c r="AL3658" t="s">
        <v>78</v>
      </c>
      <c r="AO3658" t="s">
        <v>5443</v>
      </c>
      <c r="AP3658" s="1">
        <v>44407.598611111112</v>
      </c>
    </row>
    <row r="3659" spans="1:43" x14ac:dyDescent="0.35">
      <c r="A3659" t="s">
        <v>23239</v>
      </c>
      <c r="B3659" t="s">
        <v>23240</v>
      </c>
      <c r="C3659" t="s">
        <v>23241</v>
      </c>
      <c r="F3659" t="s">
        <v>23242</v>
      </c>
      <c r="G3659" t="s">
        <v>23243</v>
      </c>
      <c r="H3659" t="s">
        <v>23244</v>
      </c>
      <c r="I3659" t="s">
        <v>179</v>
      </c>
      <c r="J3659" t="s">
        <v>49</v>
      </c>
      <c r="P3659" t="s">
        <v>50</v>
      </c>
      <c r="U3659" s="1">
        <v>44407</v>
      </c>
      <c r="V3659" s="1">
        <v>44407</v>
      </c>
      <c r="W3659" s="1">
        <v>45260.489583333336</v>
      </c>
      <c r="X3659" s="1">
        <v>45260.489583333336</v>
      </c>
      <c r="AC3659" t="s">
        <v>53</v>
      </c>
      <c r="AD3659">
        <v>1000000000</v>
      </c>
      <c r="AE3659" s="1">
        <v>37295</v>
      </c>
      <c r="AG3659" t="s">
        <v>23245</v>
      </c>
      <c r="AH3659" t="s">
        <v>51</v>
      </c>
      <c r="AJ3659" t="s">
        <v>53</v>
      </c>
      <c r="AL3659" t="s">
        <v>68</v>
      </c>
      <c r="AO3659" t="s">
        <v>5443</v>
      </c>
      <c r="AP3659" s="1">
        <v>45464.500694444447</v>
      </c>
      <c r="AQ3659" s="1">
        <v>45260.892361111109</v>
      </c>
    </row>
    <row r="3660" spans="1:43" x14ac:dyDescent="0.35">
      <c r="A3660" t="s">
        <v>23246</v>
      </c>
      <c r="B3660" t="s">
        <v>23247</v>
      </c>
      <c r="C3660" t="s">
        <v>4550</v>
      </c>
      <c r="F3660">
        <v>15758080550</v>
      </c>
      <c r="G3660">
        <v>5758080550</v>
      </c>
      <c r="H3660" t="s">
        <v>23246</v>
      </c>
      <c r="J3660" t="s">
        <v>23248</v>
      </c>
      <c r="K3660" t="s">
        <v>23249</v>
      </c>
      <c r="M3660" t="s">
        <v>23250</v>
      </c>
      <c r="N3660" t="s">
        <v>501</v>
      </c>
      <c r="O3660">
        <v>88345</v>
      </c>
      <c r="P3660" t="s">
        <v>50</v>
      </c>
      <c r="U3660" s="1">
        <v>44408</v>
      </c>
      <c r="V3660" s="1">
        <v>44408</v>
      </c>
      <c r="W3660" s="1">
        <v>44408.469444444447</v>
      </c>
      <c r="X3660" s="1">
        <v>44408.469444444447</v>
      </c>
      <c r="AC3660" t="s">
        <v>53</v>
      </c>
      <c r="AD3660">
        <v>2969997509</v>
      </c>
      <c r="AE3660" s="1">
        <v>44049.511805555558</v>
      </c>
      <c r="AF3660" t="s">
        <v>23251</v>
      </c>
      <c r="AG3660" t="s">
        <v>23252</v>
      </c>
      <c r="AH3660" t="s">
        <v>51</v>
      </c>
      <c r="AJ3660" t="s">
        <v>53</v>
      </c>
      <c r="AL3660" t="s">
        <v>68</v>
      </c>
      <c r="AO3660" t="s">
        <v>5443</v>
      </c>
      <c r="AP3660" s="1">
        <v>45475.379166666666</v>
      </c>
      <c r="AQ3660" s="1">
        <v>45437.35833333333</v>
      </c>
    </row>
    <row r="3661" spans="1:43" x14ac:dyDescent="0.35">
      <c r="A3661" t="s">
        <v>23253</v>
      </c>
      <c r="B3661" t="s">
        <v>23254</v>
      </c>
      <c r="C3661" t="s">
        <v>5596</v>
      </c>
      <c r="F3661">
        <v>3034710758</v>
      </c>
      <c r="H3661" t="s">
        <v>23253</v>
      </c>
      <c r="J3661" t="s">
        <v>23178</v>
      </c>
      <c r="K3661" t="s">
        <v>23255</v>
      </c>
      <c r="M3661" t="s">
        <v>6361</v>
      </c>
      <c r="N3661" t="s">
        <v>65</v>
      </c>
      <c r="O3661">
        <v>80129</v>
      </c>
      <c r="P3661" t="s">
        <v>50</v>
      </c>
      <c r="U3661" s="1">
        <v>44408</v>
      </c>
      <c r="V3661" s="1">
        <v>44408</v>
      </c>
      <c r="W3661" s="1">
        <v>44408.666666666664</v>
      </c>
      <c r="X3661" s="1">
        <v>44408.666666666664</v>
      </c>
      <c r="AC3661" t="s">
        <v>53</v>
      </c>
      <c r="AD3661">
        <v>1000000001</v>
      </c>
      <c r="AE3661" s="1">
        <v>39973.351388888892</v>
      </c>
      <c r="AF3661" t="s">
        <v>3377</v>
      </c>
      <c r="AG3661" t="s">
        <v>23256</v>
      </c>
      <c r="AH3661" t="s">
        <v>51</v>
      </c>
      <c r="AJ3661" t="s">
        <v>53</v>
      </c>
      <c r="AL3661" t="s">
        <v>78</v>
      </c>
      <c r="AO3661" t="s">
        <v>5443</v>
      </c>
      <c r="AP3661" s="1">
        <v>44411.480555555558</v>
      </c>
    </row>
    <row r="3662" spans="1:43" x14ac:dyDescent="0.35">
      <c r="A3662" t="s">
        <v>23257</v>
      </c>
      <c r="B3662" t="s">
        <v>23258</v>
      </c>
      <c r="C3662" t="s">
        <v>849</v>
      </c>
      <c r="F3662" t="s">
        <v>19626</v>
      </c>
      <c r="H3662" t="s">
        <v>15655</v>
      </c>
      <c r="J3662" t="s">
        <v>15656</v>
      </c>
      <c r="K3662" t="s">
        <v>22891</v>
      </c>
      <c r="M3662" t="s">
        <v>21285</v>
      </c>
      <c r="N3662" t="s">
        <v>65</v>
      </c>
      <c r="O3662">
        <v>80241</v>
      </c>
      <c r="P3662" t="s">
        <v>50</v>
      </c>
      <c r="U3662" s="1">
        <v>44408</v>
      </c>
      <c r="V3662" s="1">
        <v>44408</v>
      </c>
      <c r="W3662" s="1">
        <v>44408.576388888891</v>
      </c>
      <c r="X3662" s="1">
        <v>44408.576388888891</v>
      </c>
      <c r="AC3662" t="s">
        <v>53</v>
      </c>
      <c r="AD3662">
        <v>2969783181</v>
      </c>
      <c r="AE3662" s="1">
        <v>43172.738194444442</v>
      </c>
      <c r="AF3662" t="s">
        <v>15658</v>
      </c>
      <c r="AG3662" t="s">
        <v>23259</v>
      </c>
      <c r="AH3662" t="s">
        <v>51</v>
      </c>
      <c r="AJ3662" t="s">
        <v>53</v>
      </c>
      <c r="AL3662" t="s">
        <v>78</v>
      </c>
      <c r="AO3662" t="s">
        <v>5443</v>
      </c>
      <c r="AP3662" s="1">
        <v>44408.574305555558</v>
      </c>
    </row>
    <row r="3663" spans="1:43" x14ac:dyDescent="0.35">
      <c r="A3663" t="s">
        <v>23260</v>
      </c>
      <c r="B3663" t="s">
        <v>23261</v>
      </c>
      <c r="C3663" t="s">
        <v>23262</v>
      </c>
      <c r="F3663">
        <v>9704090505</v>
      </c>
      <c r="H3663" t="s">
        <v>23260</v>
      </c>
      <c r="J3663" t="s">
        <v>23263</v>
      </c>
      <c r="P3663" t="s">
        <v>50</v>
      </c>
      <c r="U3663" s="1">
        <v>44409</v>
      </c>
      <c r="V3663" s="1">
        <v>44409</v>
      </c>
      <c r="W3663" s="1">
        <v>44409.640277777777</v>
      </c>
      <c r="X3663" s="1">
        <v>44409.640277777777</v>
      </c>
      <c r="AC3663" t="s">
        <v>53</v>
      </c>
      <c r="AD3663">
        <v>2970085606</v>
      </c>
      <c r="AE3663" s="1">
        <v>44410.315972222219</v>
      </c>
      <c r="AF3663" t="s">
        <v>23264</v>
      </c>
      <c r="AG3663" t="s">
        <v>23265</v>
      </c>
      <c r="AH3663" t="s">
        <v>51</v>
      </c>
      <c r="AJ3663" t="s">
        <v>53</v>
      </c>
      <c r="AL3663" t="s">
        <v>78</v>
      </c>
      <c r="AO3663" t="s">
        <v>8142</v>
      </c>
    </row>
    <row r="3664" spans="1:43" x14ac:dyDescent="0.35">
      <c r="A3664" t="s">
        <v>23266</v>
      </c>
      <c r="B3664" t="s">
        <v>23267</v>
      </c>
      <c r="C3664" t="s">
        <v>3724</v>
      </c>
      <c r="F3664" t="s">
        <v>23268</v>
      </c>
      <c r="H3664" t="s">
        <v>23266</v>
      </c>
      <c r="J3664" t="s">
        <v>23269</v>
      </c>
      <c r="P3664" t="s">
        <v>50</v>
      </c>
      <c r="U3664" s="1">
        <v>44409</v>
      </c>
      <c r="V3664" s="1">
        <v>44409</v>
      </c>
      <c r="W3664" s="1">
        <v>44409.456250000003</v>
      </c>
      <c r="X3664" s="1">
        <v>44409.456250000003</v>
      </c>
      <c r="AC3664" t="s">
        <v>53</v>
      </c>
      <c r="AD3664">
        <v>2970086010</v>
      </c>
      <c r="AE3664" s="1">
        <v>44411.354166666664</v>
      </c>
      <c r="AF3664" t="s">
        <v>23270</v>
      </c>
      <c r="AG3664" t="s">
        <v>23271</v>
      </c>
      <c r="AH3664" t="s">
        <v>51</v>
      </c>
      <c r="AJ3664" t="s">
        <v>53</v>
      </c>
      <c r="AL3664" t="s">
        <v>78</v>
      </c>
      <c r="AO3664" t="s">
        <v>8142</v>
      </c>
      <c r="AP3664" s="1">
        <v>44428.559027777781</v>
      </c>
    </row>
    <row r="3665" spans="1:43" x14ac:dyDescent="0.35">
      <c r="A3665" t="s">
        <v>23272</v>
      </c>
      <c r="B3665" t="s">
        <v>23273</v>
      </c>
      <c r="C3665" t="s">
        <v>14091</v>
      </c>
      <c r="F3665">
        <v>5059173081</v>
      </c>
      <c r="H3665" t="s">
        <v>23272</v>
      </c>
      <c r="J3665" t="s">
        <v>23274</v>
      </c>
      <c r="K3665" t="s">
        <v>23275</v>
      </c>
      <c r="M3665" t="s">
        <v>419</v>
      </c>
      <c r="N3665" t="s">
        <v>253</v>
      </c>
      <c r="O3665" t="s">
        <v>23276</v>
      </c>
      <c r="P3665" t="s">
        <v>50</v>
      </c>
      <c r="U3665" s="1">
        <v>44409</v>
      </c>
      <c r="V3665" s="1">
        <v>44409</v>
      </c>
      <c r="W3665" s="1">
        <v>44409.974999999999</v>
      </c>
      <c r="X3665" s="1">
        <v>44409.974999999999</v>
      </c>
      <c r="AC3665" t="s">
        <v>53</v>
      </c>
      <c r="AD3665">
        <v>2970085601</v>
      </c>
      <c r="AE3665" s="1">
        <v>44410.301388888889</v>
      </c>
      <c r="AG3665" t="s">
        <v>23277</v>
      </c>
      <c r="AH3665" t="s">
        <v>51</v>
      </c>
      <c r="AJ3665" t="s">
        <v>53</v>
      </c>
      <c r="AL3665" t="s">
        <v>78</v>
      </c>
      <c r="AO3665" t="s">
        <v>5443</v>
      </c>
      <c r="AP3665" s="1">
        <v>44409.972916666666</v>
      </c>
    </row>
    <row r="3666" spans="1:43" x14ac:dyDescent="0.35">
      <c r="A3666" t="s">
        <v>23278</v>
      </c>
      <c r="B3666" t="s">
        <v>736</v>
      </c>
      <c r="C3666" t="s">
        <v>1798</v>
      </c>
      <c r="D3666" t="s">
        <v>6054</v>
      </c>
      <c r="H3666" t="s">
        <v>23279</v>
      </c>
      <c r="J3666" t="s">
        <v>85</v>
      </c>
      <c r="P3666" t="s">
        <v>50</v>
      </c>
      <c r="U3666" s="1">
        <v>44410</v>
      </c>
      <c r="V3666" s="1">
        <v>44410</v>
      </c>
      <c r="AC3666" t="s">
        <v>53</v>
      </c>
      <c r="AD3666">
        <v>2969485219</v>
      </c>
      <c r="AE3666" s="1">
        <v>37784</v>
      </c>
      <c r="AG3666" t="s">
        <v>23280</v>
      </c>
      <c r="AH3666" t="s">
        <v>51</v>
      </c>
      <c r="AJ3666" t="s">
        <v>53</v>
      </c>
      <c r="AO3666" t="s">
        <v>5443</v>
      </c>
    </row>
    <row r="3667" spans="1:43" x14ac:dyDescent="0.35">
      <c r="A3667" t="s">
        <v>23281</v>
      </c>
      <c r="B3667" t="s">
        <v>23282</v>
      </c>
      <c r="C3667" t="s">
        <v>23283</v>
      </c>
      <c r="D3667" t="s">
        <v>23284</v>
      </c>
      <c r="F3667" t="s">
        <v>16383</v>
      </c>
      <c r="H3667" t="s">
        <v>23285</v>
      </c>
      <c r="J3667" t="s">
        <v>407</v>
      </c>
      <c r="P3667" t="s">
        <v>50</v>
      </c>
      <c r="U3667" s="1">
        <v>44410</v>
      </c>
      <c r="V3667" s="1">
        <v>44410</v>
      </c>
      <c r="W3667" s="1">
        <v>44419.613888888889</v>
      </c>
      <c r="X3667" s="1">
        <v>44419.613888888889</v>
      </c>
      <c r="AC3667" t="s">
        <v>53</v>
      </c>
      <c r="AD3667">
        <v>2969475309</v>
      </c>
      <c r="AE3667" s="1">
        <v>37159</v>
      </c>
      <c r="AF3667" t="s">
        <v>408</v>
      </c>
      <c r="AG3667" t="s">
        <v>23286</v>
      </c>
      <c r="AH3667" t="s">
        <v>51</v>
      </c>
      <c r="AJ3667" t="s">
        <v>53</v>
      </c>
      <c r="AL3667" t="s">
        <v>68</v>
      </c>
      <c r="AO3667" t="s">
        <v>5443</v>
      </c>
      <c r="AP3667" s="1">
        <v>45448.406944444447</v>
      </c>
      <c r="AQ3667" s="1">
        <v>45301.628472222219</v>
      </c>
    </row>
    <row r="3668" spans="1:43" x14ac:dyDescent="0.35">
      <c r="A3668" t="s">
        <v>23287</v>
      </c>
      <c r="B3668" t="s">
        <v>18430</v>
      </c>
      <c r="C3668" t="s">
        <v>23288</v>
      </c>
      <c r="H3668" t="s">
        <v>23289</v>
      </c>
      <c r="I3668" t="s">
        <v>464</v>
      </c>
      <c r="J3668" t="s">
        <v>465</v>
      </c>
      <c r="P3668" t="s">
        <v>50</v>
      </c>
      <c r="U3668" s="1">
        <v>44410</v>
      </c>
      <c r="V3668" s="1">
        <v>44410</v>
      </c>
      <c r="AC3668" t="s">
        <v>53</v>
      </c>
      <c r="AD3668">
        <v>2969543968</v>
      </c>
      <c r="AE3668" s="1">
        <v>40032.470138888886</v>
      </c>
      <c r="AG3668" t="s">
        <v>23290</v>
      </c>
      <c r="AH3668" t="s">
        <v>51</v>
      </c>
      <c r="AJ3668" t="s">
        <v>53</v>
      </c>
      <c r="AO3668" t="s">
        <v>8142</v>
      </c>
    </row>
    <row r="3669" spans="1:43" x14ac:dyDescent="0.35">
      <c r="A3669" t="s">
        <v>23291</v>
      </c>
      <c r="B3669" t="s">
        <v>23292</v>
      </c>
      <c r="C3669" t="s">
        <v>15050</v>
      </c>
      <c r="F3669" t="s">
        <v>23293</v>
      </c>
      <c r="H3669" t="s">
        <v>23291</v>
      </c>
      <c r="J3669" t="s">
        <v>1014</v>
      </c>
      <c r="P3669" t="s">
        <v>50</v>
      </c>
      <c r="U3669" s="1">
        <v>44410</v>
      </c>
      <c r="V3669" s="1">
        <v>44410</v>
      </c>
      <c r="W3669" s="1">
        <v>44410.553472222222</v>
      </c>
      <c r="X3669" s="1">
        <v>44410.553472222222</v>
      </c>
      <c r="AC3669" t="s">
        <v>53</v>
      </c>
      <c r="AD3669">
        <v>2969480780</v>
      </c>
      <c r="AE3669" s="1">
        <v>37467</v>
      </c>
      <c r="AF3669" t="s">
        <v>17746</v>
      </c>
      <c r="AG3669" t="s">
        <v>23294</v>
      </c>
      <c r="AH3669" t="s">
        <v>51</v>
      </c>
      <c r="AJ3669" t="s">
        <v>53</v>
      </c>
      <c r="AL3669" t="s">
        <v>78</v>
      </c>
      <c r="AO3669" t="s">
        <v>8142</v>
      </c>
    </row>
    <row r="3670" spans="1:43" x14ac:dyDescent="0.35">
      <c r="A3670" t="s">
        <v>23295</v>
      </c>
      <c r="B3670" t="s">
        <v>23296</v>
      </c>
      <c r="C3670" t="s">
        <v>4494</v>
      </c>
      <c r="H3670" t="s">
        <v>23295</v>
      </c>
      <c r="J3670" t="s">
        <v>2953</v>
      </c>
      <c r="K3670" t="s">
        <v>13668</v>
      </c>
      <c r="M3670" t="s">
        <v>13669</v>
      </c>
      <c r="N3670" t="s">
        <v>13670</v>
      </c>
      <c r="O3670">
        <v>6300</v>
      </c>
      <c r="P3670" t="s">
        <v>19709</v>
      </c>
      <c r="U3670" s="1">
        <v>44410</v>
      </c>
      <c r="V3670" s="1">
        <v>44410</v>
      </c>
      <c r="AC3670" t="s">
        <v>53</v>
      </c>
      <c r="AD3670">
        <v>2969823183</v>
      </c>
      <c r="AE3670" s="1">
        <v>43312.453472222223</v>
      </c>
      <c r="AG3670" t="s">
        <v>23297</v>
      </c>
      <c r="AH3670" t="s">
        <v>51</v>
      </c>
      <c r="AJ3670" t="s">
        <v>53</v>
      </c>
      <c r="AO3670" t="s">
        <v>8142</v>
      </c>
    </row>
    <row r="3671" spans="1:43" x14ac:dyDescent="0.35">
      <c r="A3671" t="s">
        <v>23298</v>
      </c>
      <c r="B3671" t="s">
        <v>23299</v>
      </c>
      <c r="C3671" t="s">
        <v>11825</v>
      </c>
      <c r="F3671" t="s">
        <v>23300</v>
      </c>
      <c r="H3671" t="s">
        <v>23298</v>
      </c>
      <c r="J3671" t="s">
        <v>2953</v>
      </c>
      <c r="K3671" t="s">
        <v>23301</v>
      </c>
      <c r="M3671" t="s">
        <v>21295</v>
      </c>
      <c r="N3671" t="s">
        <v>17396</v>
      </c>
      <c r="O3671">
        <v>89030</v>
      </c>
      <c r="P3671" t="s">
        <v>50</v>
      </c>
      <c r="U3671" s="1">
        <v>44410</v>
      </c>
      <c r="V3671" s="1">
        <v>44410</v>
      </c>
      <c r="AC3671" t="s">
        <v>53</v>
      </c>
      <c r="AD3671">
        <v>2969823183</v>
      </c>
      <c r="AE3671" s="1">
        <v>43312.453472222223</v>
      </c>
      <c r="AG3671" t="s">
        <v>23302</v>
      </c>
      <c r="AH3671" t="s">
        <v>51</v>
      </c>
      <c r="AJ3671" t="s">
        <v>53</v>
      </c>
      <c r="AO3671" t="s">
        <v>8142</v>
      </c>
    </row>
    <row r="3672" spans="1:43" x14ac:dyDescent="0.35">
      <c r="A3672" t="s">
        <v>23303</v>
      </c>
      <c r="B3672" t="s">
        <v>3167</v>
      </c>
      <c r="C3672" t="s">
        <v>23304</v>
      </c>
      <c r="F3672" t="s">
        <v>23305</v>
      </c>
      <c r="H3672" t="s">
        <v>23303</v>
      </c>
      <c r="J3672" t="s">
        <v>21799</v>
      </c>
      <c r="K3672" t="s">
        <v>23306</v>
      </c>
      <c r="M3672" t="s">
        <v>525</v>
      </c>
      <c r="N3672" t="s">
        <v>65</v>
      </c>
      <c r="O3672">
        <v>80010</v>
      </c>
      <c r="P3672" t="s">
        <v>50</v>
      </c>
      <c r="U3672" s="1">
        <v>44410</v>
      </c>
      <c r="V3672" s="1">
        <v>44410</v>
      </c>
      <c r="W3672" s="1">
        <v>44410.701388888891</v>
      </c>
      <c r="X3672" s="1">
        <v>44410.701388888891</v>
      </c>
      <c r="AC3672" t="s">
        <v>53</v>
      </c>
      <c r="AD3672">
        <v>2969960734</v>
      </c>
      <c r="AE3672" s="1">
        <v>43921.42291666667</v>
      </c>
      <c r="AF3672" t="s">
        <v>14409</v>
      </c>
      <c r="AG3672" t="s">
        <v>23307</v>
      </c>
      <c r="AH3672" t="s">
        <v>51</v>
      </c>
      <c r="AJ3672" t="s">
        <v>53</v>
      </c>
      <c r="AL3672" t="s">
        <v>68</v>
      </c>
      <c r="AO3672" t="s">
        <v>5443</v>
      </c>
      <c r="AP3672" s="1">
        <v>45078.427083333336</v>
      </c>
      <c r="AQ3672" s="1">
        <v>45078.429166666669</v>
      </c>
    </row>
    <row r="3673" spans="1:43" x14ac:dyDescent="0.35">
      <c r="A3673" t="s">
        <v>23308</v>
      </c>
      <c r="B3673" t="s">
        <v>23309</v>
      </c>
      <c r="C3673" t="s">
        <v>21440</v>
      </c>
      <c r="H3673" t="s">
        <v>23310</v>
      </c>
      <c r="J3673" t="s">
        <v>23087</v>
      </c>
      <c r="P3673" t="s">
        <v>23088</v>
      </c>
      <c r="U3673" s="1">
        <v>44410</v>
      </c>
      <c r="V3673" s="1">
        <v>44410</v>
      </c>
      <c r="AC3673" t="s">
        <v>53</v>
      </c>
      <c r="AG3673" t="s">
        <v>23311</v>
      </c>
      <c r="AH3673" t="s">
        <v>51</v>
      </c>
      <c r="AJ3673" t="s">
        <v>53</v>
      </c>
      <c r="AO3673" t="s">
        <v>5443</v>
      </c>
    </row>
    <row r="3674" spans="1:43" x14ac:dyDescent="0.35">
      <c r="A3674" t="s">
        <v>23312</v>
      </c>
      <c r="B3674" t="s">
        <v>23313</v>
      </c>
      <c r="C3674" t="s">
        <v>7898</v>
      </c>
      <c r="F3674" t="s">
        <v>23314</v>
      </c>
      <c r="H3674" t="s">
        <v>23312</v>
      </c>
      <c r="I3674" t="s">
        <v>200</v>
      </c>
      <c r="J3674" t="s">
        <v>3131</v>
      </c>
      <c r="K3674" t="s">
        <v>23315</v>
      </c>
      <c r="M3674" t="s">
        <v>23316</v>
      </c>
      <c r="N3674" t="s">
        <v>65</v>
      </c>
      <c r="O3674">
        <v>80729</v>
      </c>
      <c r="P3674" t="s">
        <v>50</v>
      </c>
      <c r="U3674" s="1">
        <v>44410.65902777778</v>
      </c>
      <c r="V3674" s="1">
        <v>44410.65902777778</v>
      </c>
      <c r="W3674" s="1">
        <v>44410.661111111112</v>
      </c>
      <c r="X3674" s="1">
        <v>44410.661111111112</v>
      </c>
      <c r="AC3674" t="s">
        <v>53</v>
      </c>
      <c r="AD3674">
        <v>2969531924</v>
      </c>
      <c r="AE3674" s="1">
        <v>39539.569444444445</v>
      </c>
      <c r="AF3674" t="s">
        <v>3433</v>
      </c>
      <c r="AG3674" t="s">
        <v>23317</v>
      </c>
      <c r="AH3674" t="s">
        <v>53</v>
      </c>
      <c r="AJ3674" t="s">
        <v>53</v>
      </c>
      <c r="AK3674" t="s">
        <v>2497</v>
      </c>
      <c r="AL3674" t="s">
        <v>78</v>
      </c>
      <c r="AO3674" t="s">
        <v>54</v>
      </c>
      <c r="AP3674" s="1">
        <v>44783.660416666666</v>
      </c>
    </row>
    <row r="3675" spans="1:43" x14ac:dyDescent="0.35">
      <c r="A3675" t="s">
        <v>23318</v>
      </c>
      <c r="B3675" t="s">
        <v>423</v>
      </c>
      <c r="C3675" t="s">
        <v>2238</v>
      </c>
      <c r="D3675" t="s">
        <v>922</v>
      </c>
      <c r="H3675" t="s">
        <v>2239</v>
      </c>
      <c r="J3675" t="s">
        <v>85</v>
      </c>
      <c r="P3675" t="s">
        <v>50</v>
      </c>
      <c r="U3675" s="1">
        <v>44411</v>
      </c>
      <c r="V3675" s="1">
        <v>44411</v>
      </c>
      <c r="AC3675" t="s">
        <v>53</v>
      </c>
      <c r="AD3675">
        <v>2969485219</v>
      </c>
      <c r="AE3675" s="1">
        <v>37784</v>
      </c>
      <c r="AG3675" t="s">
        <v>23319</v>
      </c>
      <c r="AH3675" t="s">
        <v>51</v>
      </c>
      <c r="AJ3675" t="s">
        <v>53</v>
      </c>
      <c r="AO3675" t="s">
        <v>5443</v>
      </c>
    </row>
    <row r="3676" spans="1:43" x14ac:dyDescent="0.35">
      <c r="A3676" t="s">
        <v>23320</v>
      </c>
      <c r="B3676" t="s">
        <v>23321</v>
      </c>
      <c r="C3676" t="s">
        <v>23322</v>
      </c>
      <c r="F3676" t="s">
        <v>23323</v>
      </c>
      <c r="H3676" t="s">
        <v>23320</v>
      </c>
      <c r="J3676" t="s">
        <v>11008</v>
      </c>
      <c r="K3676" t="s">
        <v>23324</v>
      </c>
      <c r="M3676" t="s">
        <v>23325</v>
      </c>
      <c r="N3676" t="s">
        <v>798</v>
      </c>
      <c r="O3676">
        <v>76472</v>
      </c>
      <c r="P3676" t="s">
        <v>50</v>
      </c>
      <c r="U3676" s="1">
        <v>44411</v>
      </c>
      <c r="V3676" s="1">
        <v>44411</v>
      </c>
      <c r="AC3676" t="s">
        <v>53</v>
      </c>
      <c r="AD3676">
        <v>2969478809</v>
      </c>
      <c r="AE3676" s="1">
        <v>37358</v>
      </c>
      <c r="AG3676" t="s">
        <v>23326</v>
      </c>
      <c r="AH3676" t="s">
        <v>51</v>
      </c>
      <c r="AJ3676" t="s">
        <v>53</v>
      </c>
      <c r="AO3676" t="s">
        <v>8142</v>
      </c>
    </row>
    <row r="3677" spans="1:43" x14ac:dyDescent="0.35">
      <c r="A3677" t="s">
        <v>23327</v>
      </c>
      <c r="B3677" t="s">
        <v>23328</v>
      </c>
      <c r="C3677" t="s">
        <v>23329</v>
      </c>
      <c r="F3677" t="s">
        <v>23330</v>
      </c>
      <c r="H3677" t="s">
        <v>23327</v>
      </c>
      <c r="J3677" t="s">
        <v>11008</v>
      </c>
      <c r="K3677" t="s">
        <v>23331</v>
      </c>
      <c r="M3677" t="s">
        <v>23325</v>
      </c>
      <c r="N3677" t="s">
        <v>798</v>
      </c>
      <c r="O3677">
        <v>76472</v>
      </c>
      <c r="P3677" t="s">
        <v>50</v>
      </c>
      <c r="U3677" s="1">
        <v>44411</v>
      </c>
      <c r="V3677" s="1">
        <v>44411</v>
      </c>
      <c r="AC3677" t="s">
        <v>53</v>
      </c>
      <c r="AD3677">
        <v>2969478809</v>
      </c>
      <c r="AE3677" s="1">
        <v>37358</v>
      </c>
      <c r="AG3677" t="s">
        <v>23332</v>
      </c>
      <c r="AH3677" t="s">
        <v>51</v>
      </c>
      <c r="AJ3677" t="s">
        <v>53</v>
      </c>
      <c r="AO3677" t="s">
        <v>8142</v>
      </c>
    </row>
    <row r="3678" spans="1:43" x14ac:dyDescent="0.35">
      <c r="A3678" t="s">
        <v>23333</v>
      </c>
      <c r="B3678" t="s">
        <v>653</v>
      </c>
      <c r="C3678" t="s">
        <v>4272</v>
      </c>
      <c r="F3678">
        <v>7203155520</v>
      </c>
      <c r="H3678" t="s">
        <v>23334</v>
      </c>
      <c r="J3678" t="s">
        <v>23335</v>
      </c>
      <c r="K3678" t="s">
        <v>23336</v>
      </c>
      <c r="M3678" t="s">
        <v>6554</v>
      </c>
      <c r="N3678" t="s">
        <v>65</v>
      </c>
      <c r="O3678">
        <v>80433</v>
      </c>
      <c r="P3678" t="s">
        <v>50</v>
      </c>
      <c r="U3678" s="1">
        <v>44411</v>
      </c>
      <c r="V3678" s="1">
        <v>44411</v>
      </c>
      <c r="W3678" s="1">
        <v>44411.473611111112</v>
      </c>
      <c r="X3678" s="1">
        <v>44411.473611111112</v>
      </c>
      <c r="AC3678" t="s">
        <v>51</v>
      </c>
      <c r="AD3678">
        <v>1000000001</v>
      </c>
      <c r="AE3678" s="1">
        <v>39973.351388888892</v>
      </c>
      <c r="AF3678" t="s">
        <v>3377</v>
      </c>
      <c r="AG3678" t="s">
        <v>23337</v>
      </c>
      <c r="AH3678" t="s">
        <v>51</v>
      </c>
      <c r="AJ3678" t="s">
        <v>53</v>
      </c>
      <c r="AL3678" t="s">
        <v>78</v>
      </c>
      <c r="AO3678" t="s">
        <v>5443</v>
      </c>
      <c r="AP3678" s="1">
        <v>44411.470833333333</v>
      </c>
    </row>
    <row r="3679" spans="1:43" x14ac:dyDescent="0.35">
      <c r="A3679" t="s">
        <v>23338</v>
      </c>
      <c r="B3679" t="s">
        <v>23339</v>
      </c>
      <c r="C3679" t="s">
        <v>218</v>
      </c>
      <c r="F3679">
        <v>7205341581</v>
      </c>
      <c r="H3679" t="s">
        <v>23338</v>
      </c>
      <c r="J3679" t="s">
        <v>23340</v>
      </c>
      <c r="K3679" t="s">
        <v>23341</v>
      </c>
      <c r="M3679" t="s">
        <v>2378</v>
      </c>
      <c r="N3679" t="s">
        <v>65</v>
      </c>
      <c r="O3679">
        <v>80524</v>
      </c>
      <c r="P3679" t="s">
        <v>50</v>
      </c>
      <c r="U3679" s="1">
        <v>44411</v>
      </c>
      <c r="V3679" s="1">
        <v>44411</v>
      </c>
      <c r="W3679" s="1">
        <v>44411.5</v>
      </c>
      <c r="X3679" s="1">
        <v>44411.5</v>
      </c>
      <c r="AC3679" t="s">
        <v>53</v>
      </c>
      <c r="AD3679">
        <v>2970088334</v>
      </c>
      <c r="AE3679" s="1">
        <v>44419.498611111114</v>
      </c>
      <c r="AF3679" t="s">
        <v>23342</v>
      </c>
      <c r="AG3679" t="s">
        <v>23343</v>
      </c>
      <c r="AH3679" t="s">
        <v>51</v>
      </c>
      <c r="AJ3679" t="s">
        <v>53</v>
      </c>
      <c r="AL3679" t="s">
        <v>78</v>
      </c>
      <c r="AO3679" t="s">
        <v>5443</v>
      </c>
      <c r="AP3679" s="1">
        <v>45359.327777777777</v>
      </c>
      <c r="AQ3679" s="1">
        <v>44672.381944444445</v>
      </c>
    </row>
    <row r="3680" spans="1:43" x14ac:dyDescent="0.35">
      <c r="A3680" t="s">
        <v>23344</v>
      </c>
      <c r="B3680" t="s">
        <v>23345</v>
      </c>
      <c r="C3680" t="s">
        <v>23346</v>
      </c>
      <c r="F3680" t="s">
        <v>23347</v>
      </c>
      <c r="H3680" t="s">
        <v>23348</v>
      </c>
      <c r="J3680" t="s">
        <v>272</v>
      </c>
      <c r="K3680" t="s">
        <v>23349</v>
      </c>
      <c r="M3680" t="s">
        <v>23350</v>
      </c>
      <c r="N3680" t="s">
        <v>1217</v>
      </c>
      <c r="O3680">
        <v>66067</v>
      </c>
      <c r="P3680" t="s">
        <v>50</v>
      </c>
      <c r="U3680" s="1">
        <v>44411</v>
      </c>
      <c r="V3680" s="1">
        <v>44411</v>
      </c>
      <c r="AC3680" t="s">
        <v>53</v>
      </c>
      <c r="AD3680">
        <v>2969474461</v>
      </c>
      <c r="AE3680" s="1">
        <v>37104.381944444445</v>
      </c>
      <c r="AG3680" t="s">
        <v>23351</v>
      </c>
      <c r="AH3680" t="s">
        <v>51</v>
      </c>
      <c r="AJ3680" t="s">
        <v>53</v>
      </c>
      <c r="AO3680" t="s">
        <v>8142</v>
      </c>
    </row>
    <row r="3681" spans="1:43" x14ac:dyDescent="0.35">
      <c r="A3681" t="s">
        <v>23352</v>
      </c>
      <c r="B3681" t="s">
        <v>16268</v>
      </c>
      <c r="C3681" t="s">
        <v>23353</v>
      </c>
      <c r="F3681" t="s">
        <v>23354</v>
      </c>
      <c r="H3681" t="s">
        <v>23355</v>
      </c>
      <c r="I3681" t="s">
        <v>101</v>
      </c>
      <c r="J3681" t="s">
        <v>23356</v>
      </c>
      <c r="K3681" t="s">
        <v>23357</v>
      </c>
      <c r="M3681" t="s">
        <v>419</v>
      </c>
      <c r="N3681" t="s">
        <v>253</v>
      </c>
      <c r="O3681">
        <v>87196</v>
      </c>
      <c r="P3681" t="s">
        <v>50</v>
      </c>
      <c r="U3681" s="1">
        <v>43648.634027777778</v>
      </c>
      <c r="V3681" s="1">
        <v>44411.673611111109</v>
      </c>
      <c r="W3681" s="1">
        <v>43648.635416666664</v>
      </c>
      <c r="X3681" s="1">
        <v>43648.635416666664</v>
      </c>
      <c r="AC3681" t="s">
        <v>53</v>
      </c>
      <c r="AD3681">
        <v>2969513144</v>
      </c>
      <c r="AE3681" s="1">
        <v>38516.704861111109</v>
      </c>
      <c r="AG3681" t="s">
        <v>23358</v>
      </c>
      <c r="AH3681" t="s">
        <v>51</v>
      </c>
      <c r="AJ3681" t="s">
        <v>53</v>
      </c>
      <c r="AL3681" t="s">
        <v>78</v>
      </c>
      <c r="AO3681" t="s">
        <v>54</v>
      </c>
      <c r="AP3681" s="1">
        <v>44578.53402777778</v>
      </c>
    </row>
    <row r="3682" spans="1:43" x14ac:dyDescent="0.35">
      <c r="A3682" t="s">
        <v>23359</v>
      </c>
      <c r="B3682" t="s">
        <v>23360</v>
      </c>
      <c r="C3682" t="s">
        <v>23361</v>
      </c>
      <c r="F3682" t="s">
        <v>17679</v>
      </c>
      <c r="H3682" t="s">
        <v>23362</v>
      </c>
      <c r="J3682" t="s">
        <v>6806</v>
      </c>
      <c r="K3682" t="s">
        <v>23363</v>
      </c>
      <c r="M3682" t="s">
        <v>5822</v>
      </c>
      <c r="N3682" t="s">
        <v>65</v>
      </c>
      <c r="O3682">
        <v>80109</v>
      </c>
      <c r="P3682" t="s">
        <v>50</v>
      </c>
      <c r="U3682" s="1">
        <v>44412</v>
      </c>
      <c r="V3682" s="1">
        <v>44412</v>
      </c>
      <c r="W3682" s="1">
        <v>44419.493750000001</v>
      </c>
      <c r="X3682" s="1">
        <v>44419.493750000001</v>
      </c>
      <c r="AC3682" t="s">
        <v>53</v>
      </c>
      <c r="AD3682">
        <v>2969475430</v>
      </c>
      <c r="AE3682" s="1">
        <v>37166.661111111112</v>
      </c>
      <c r="AF3682" t="s">
        <v>6808</v>
      </c>
      <c r="AG3682" t="s">
        <v>23364</v>
      </c>
      <c r="AH3682" t="s">
        <v>51</v>
      </c>
      <c r="AJ3682" t="s">
        <v>53</v>
      </c>
      <c r="AL3682" t="s">
        <v>78</v>
      </c>
      <c r="AO3682" t="s">
        <v>5443</v>
      </c>
      <c r="AP3682" s="1">
        <v>45474.661111111112</v>
      </c>
      <c r="AQ3682" s="1">
        <v>45443.43472222222</v>
      </c>
    </row>
    <row r="3683" spans="1:43" x14ac:dyDescent="0.35">
      <c r="A3683" t="s">
        <v>23365</v>
      </c>
      <c r="B3683" t="s">
        <v>23366</v>
      </c>
      <c r="C3683" t="s">
        <v>89</v>
      </c>
      <c r="D3683" t="s">
        <v>776</v>
      </c>
      <c r="H3683" t="s">
        <v>23367</v>
      </c>
      <c r="J3683" t="s">
        <v>85</v>
      </c>
      <c r="P3683" t="s">
        <v>50</v>
      </c>
      <c r="U3683" s="1">
        <v>44412</v>
      </c>
      <c r="V3683" s="1">
        <v>44412</v>
      </c>
      <c r="AC3683" t="s">
        <v>53</v>
      </c>
      <c r="AD3683">
        <v>2969485219</v>
      </c>
      <c r="AE3683" s="1">
        <v>37784</v>
      </c>
      <c r="AG3683" t="s">
        <v>23368</v>
      </c>
      <c r="AH3683" t="s">
        <v>51</v>
      </c>
      <c r="AJ3683" t="s">
        <v>53</v>
      </c>
      <c r="AO3683" t="s">
        <v>5443</v>
      </c>
    </row>
    <row r="3684" spans="1:43" x14ac:dyDescent="0.35">
      <c r="A3684" t="s">
        <v>23369</v>
      </c>
      <c r="B3684" t="s">
        <v>23370</v>
      </c>
      <c r="C3684" t="s">
        <v>952</v>
      </c>
      <c r="F3684" t="s">
        <v>23371</v>
      </c>
      <c r="H3684" t="s">
        <v>23372</v>
      </c>
      <c r="J3684" t="s">
        <v>11586</v>
      </c>
      <c r="K3684" t="s">
        <v>23373</v>
      </c>
      <c r="M3684" t="s">
        <v>3641</v>
      </c>
      <c r="N3684" t="s">
        <v>65</v>
      </c>
      <c r="O3684">
        <v>80121</v>
      </c>
      <c r="P3684" t="s">
        <v>50</v>
      </c>
      <c r="U3684" s="1">
        <v>44412</v>
      </c>
      <c r="V3684" s="1">
        <v>44412</v>
      </c>
      <c r="W3684" s="1">
        <v>44412.669444444444</v>
      </c>
      <c r="X3684" s="1">
        <v>44412.669444444444</v>
      </c>
      <c r="AC3684" t="s">
        <v>51</v>
      </c>
      <c r="AD3684">
        <v>2969484204</v>
      </c>
      <c r="AE3684" s="1">
        <v>37705</v>
      </c>
      <c r="AF3684" t="s">
        <v>11588</v>
      </c>
      <c r="AG3684" t="s">
        <v>23374</v>
      </c>
      <c r="AH3684" t="s">
        <v>51</v>
      </c>
      <c r="AJ3684" t="s">
        <v>53</v>
      </c>
      <c r="AL3684" t="s">
        <v>78</v>
      </c>
      <c r="AO3684" t="s">
        <v>5443</v>
      </c>
      <c r="AP3684" s="1">
        <v>44412.668055555558</v>
      </c>
    </row>
    <row r="3685" spans="1:43" x14ac:dyDescent="0.35">
      <c r="A3685" t="s">
        <v>23375</v>
      </c>
      <c r="B3685" t="s">
        <v>23376</v>
      </c>
      <c r="C3685" t="s">
        <v>487</v>
      </c>
      <c r="F3685" t="s">
        <v>23377</v>
      </c>
      <c r="H3685" t="s">
        <v>23378</v>
      </c>
      <c r="I3685" t="s">
        <v>200</v>
      </c>
      <c r="J3685" t="s">
        <v>5516</v>
      </c>
      <c r="K3685" t="s">
        <v>23379</v>
      </c>
      <c r="M3685" t="s">
        <v>137</v>
      </c>
      <c r="N3685" t="s">
        <v>65</v>
      </c>
      <c r="O3685">
        <v>80202</v>
      </c>
      <c r="P3685" t="s">
        <v>50</v>
      </c>
      <c r="U3685" s="1">
        <v>44412.632638888892</v>
      </c>
      <c r="V3685" s="1">
        <v>44412.632638888892</v>
      </c>
      <c r="W3685" s="1">
        <v>44412.658333333333</v>
      </c>
      <c r="X3685" s="1">
        <v>44412.658333333333</v>
      </c>
      <c r="AC3685" t="s">
        <v>53</v>
      </c>
      <c r="AD3685">
        <v>2969634929</v>
      </c>
      <c r="AE3685" s="1">
        <v>41799.665972222225</v>
      </c>
      <c r="AF3685" t="s">
        <v>4296</v>
      </c>
      <c r="AG3685" t="s">
        <v>23380</v>
      </c>
      <c r="AH3685" t="s">
        <v>53</v>
      </c>
      <c r="AJ3685" t="s">
        <v>53</v>
      </c>
      <c r="AK3685" t="s">
        <v>14246</v>
      </c>
      <c r="AL3685" t="s">
        <v>78</v>
      </c>
      <c r="AO3685" t="s">
        <v>54</v>
      </c>
    </row>
    <row r="3686" spans="1:43" x14ac:dyDescent="0.35">
      <c r="A3686" t="s">
        <v>23381</v>
      </c>
      <c r="B3686" t="s">
        <v>23382</v>
      </c>
      <c r="C3686" t="s">
        <v>3418</v>
      </c>
      <c r="F3686">
        <v>9152539198</v>
      </c>
      <c r="H3686" t="s">
        <v>23381</v>
      </c>
      <c r="J3686" t="s">
        <v>23382</v>
      </c>
      <c r="K3686" t="s">
        <v>23383</v>
      </c>
      <c r="M3686" t="s">
        <v>753</v>
      </c>
      <c r="N3686" t="s">
        <v>798</v>
      </c>
      <c r="O3686">
        <v>79927</v>
      </c>
      <c r="P3686" t="s">
        <v>50</v>
      </c>
      <c r="U3686" s="1">
        <v>44413</v>
      </c>
      <c r="V3686" s="1">
        <v>44413</v>
      </c>
      <c r="W3686" s="1">
        <v>44418.722916666666</v>
      </c>
      <c r="X3686" s="1">
        <v>44418.722916666666</v>
      </c>
      <c r="AC3686" t="s">
        <v>53</v>
      </c>
      <c r="AD3686">
        <v>1000000001</v>
      </c>
      <c r="AE3686" s="1">
        <v>39973.351388888892</v>
      </c>
      <c r="AF3686" t="s">
        <v>3377</v>
      </c>
      <c r="AG3686" t="s">
        <v>23384</v>
      </c>
      <c r="AH3686" t="s">
        <v>51</v>
      </c>
      <c r="AJ3686" t="s">
        <v>53</v>
      </c>
      <c r="AL3686" t="s">
        <v>78</v>
      </c>
      <c r="AO3686" t="s">
        <v>5443</v>
      </c>
      <c r="AP3686" s="1">
        <v>44415.47152777778</v>
      </c>
    </row>
    <row r="3687" spans="1:43" x14ac:dyDescent="0.35">
      <c r="A3687" t="s">
        <v>23385</v>
      </c>
      <c r="B3687" t="s">
        <v>23386</v>
      </c>
      <c r="C3687" t="s">
        <v>6173</v>
      </c>
      <c r="F3687" t="s">
        <v>23323</v>
      </c>
      <c r="H3687" t="s">
        <v>23385</v>
      </c>
      <c r="J3687" t="s">
        <v>10434</v>
      </c>
      <c r="K3687" t="s">
        <v>23331</v>
      </c>
      <c r="M3687" t="s">
        <v>23325</v>
      </c>
      <c r="N3687" t="s">
        <v>798</v>
      </c>
      <c r="O3687">
        <v>76472</v>
      </c>
      <c r="P3687" t="s">
        <v>50</v>
      </c>
      <c r="U3687" s="1">
        <v>44413</v>
      </c>
      <c r="V3687" s="1">
        <v>44413</v>
      </c>
      <c r="AC3687" t="s">
        <v>53</v>
      </c>
      <c r="AD3687">
        <v>2969478809</v>
      </c>
      <c r="AE3687" s="1">
        <v>37358</v>
      </c>
      <c r="AG3687" t="s">
        <v>23387</v>
      </c>
      <c r="AH3687" t="s">
        <v>51</v>
      </c>
      <c r="AJ3687" t="s">
        <v>53</v>
      </c>
      <c r="AO3687" t="s">
        <v>8142</v>
      </c>
    </row>
    <row r="3688" spans="1:43" x14ac:dyDescent="0.35">
      <c r="A3688" t="s">
        <v>23388</v>
      </c>
      <c r="B3688" t="s">
        <v>9014</v>
      </c>
      <c r="C3688" t="s">
        <v>15704</v>
      </c>
      <c r="D3688" t="s">
        <v>861</v>
      </c>
      <c r="H3688" t="s">
        <v>23389</v>
      </c>
      <c r="J3688" t="s">
        <v>1960</v>
      </c>
      <c r="P3688" t="s">
        <v>50</v>
      </c>
      <c r="U3688" s="1">
        <v>44413</v>
      </c>
      <c r="V3688" s="1">
        <v>44413</v>
      </c>
      <c r="W3688" s="1">
        <v>44417.474305555559</v>
      </c>
      <c r="X3688" s="1">
        <v>44417.474305555559</v>
      </c>
      <c r="AC3688" t="s">
        <v>53</v>
      </c>
      <c r="AD3688">
        <v>2969479981</v>
      </c>
      <c r="AE3688" s="1">
        <v>37426</v>
      </c>
      <c r="AF3688" t="s">
        <v>3281</v>
      </c>
      <c r="AG3688" t="s">
        <v>23390</v>
      </c>
      <c r="AH3688" t="s">
        <v>51</v>
      </c>
      <c r="AJ3688" t="s">
        <v>53</v>
      </c>
      <c r="AL3688" t="s">
        <v>78</v>
      </c>
      <c r="AO3688" t="s">
        <v>5443</v>
      </c>
      <c r="AP3688" s="1">
        <v>44424.564583333333</v>
      </c>
    </row>
    <row r="3689" spans="1:43" x14ac:dyDescent="0.35">
      <c r="A3689" t="s">
        <v>23391</v>
      </c>
      <c r="B3689" t="s">
        <v>23299</v>
      </c>
      <c r="C3689" t="s">
        <v>11825</v>
      </c>
      <c r="F3689" t="s">
        <v>23300</v>
      </c>
      <c r="H3689" t="s">
        <v>23298</v>
      </c>
      <c r="I3689" t="s">
        <v>415</v>
      </c>
      <c r="J3689" t="s">
        <v>2953</v>
      </c>
      <c r="K3689" t="s">
        <v>23392</v>
      </c>
      <c r="M3689" t="s">
        <v>23393</v>
      </c>
      <c r="N3689" t="s">
        <v>10210</v>
      </c>
      <c r="O3689" t="s">
        <v>23394</v>
      </c>
      <c r="P3689" t="s">
        <v>4438</v>
      </c>
      <c r="U3689" s="1">
        <v>44413</v>
      </c>
      <c r="V3689" s="1">
        <v>44413</v>
      </c>
      <c r="AC3689" t="s">
        <v>53</v>
      </c>
      <c r="AD3689">
        <v>2969823183</v>
      </c>
      <c r="AE3689" s="1">
        <v>43312.453472222223</v>
      </c>
      <c r="AG3689" t="s">
        <v>23395</v>
      </c>
      <c r="AH3689" t="s">
        <v>51</v>
      </c>
      <c r="AJ3689" t="s">
        <v>53</v>
      </c>
      <c r="AO3689" t="s">
        <v>8142</v>
      </c>
    </row>
    <row r="3690" spans="1:43" x14ac:dyDescent="0.35">
      <c r="A3690" t="s">
        <v>23396</v>
      </c>
      <c r="B3690" t="s">
        <v>23397</v>
      </c>
      <c r="C3690" t="s">
        <v>2016</v>
      </c>
      <c r="F3690" t="s">
        <v>23398</v>
      </c>
      <c r="H3690" t="s">
        <v>23295</v>
      </c>
      <c r="I3690" t="s">
        <v>415</v>
      </c>
      <c r="J3690" t="s">
        <v>2953</v>
      </c>
      <c r="K3690" t="s">
        <v>23392</v>
      </c>
      <c r="M3690" t="s">
        <v>23393</v>
      </c>
      <c r="N3690" t="s">
        <v>10210</v>
      </c>
      <c r="O3690" t="s">
        <v>23394</v>
      </c>
      <c r="P3690" t="s">
        <v>4438</v>
      </c>
      <c r="U3690" s="1">
        <v>44413</v>
      </c>
      <c r="V3690" s="1">
        <v>44413</v>
      </c>
      <c r="AC3690" t="s">
        <v>53</v>
      </c>
      <c r="AD3690">
        <v>2969823183</v>
      </c>
      <c r="AE3690" s="1">
        <v>43312.453472222223</v>
      </c>
      <c r="AG3690" t="s">
        <v>23399</v>
      </c>
      <c r="AH3690" t="s">
        <v>51</v>
      </c>
      <c r="AJ3690" t="s">
        <v>53</v>
      </c>
      <c r="AO3690" t="s">
        <v>8142</v>
      </c>
    </row>
    <row r="3691" spans="1:43" x14ac:dyDescent="0.35">
      <c r="A3691" t="s">
        <v>23400</v>
      </c>
      <c r="B3691" t="s">
        <v>23401</v>
      </c>
      <c r="C3691" t="s">
        <v>23402</v>
      </c>
      <c r="F3691" t="s">
        <v>23403</v>
      </c>
      <c r="H3691" t="s">
        <v>23404</v>
      </c>
      <c r="J3691" t="s">
        <v>17231</v>
      </c>
      <c r="P3691" t="s">
        <v>50</v>
      </c>
      <c r="U3691" s="1">
        <v>44413</v>
      </c>
      <c r="V3691" s="1">
        <v>44413</v>
      </c>
      <c r="AC3691" t="s">
        <v>53</v>
      </c>
      <c r="AD3691">
        <v>2969537768</v>
      </c>
      <c r="AE3691" s="1">
        <v>39794.362500000003</v>
      </c>
      <c r="AG3691" t="s">
        <v>23405</v>
      </c>
      <c r="AH3691" t="s">
        <v>51</v>
      </c>
      <c r="AJ3691" t="s">
        <v>53</v>
      </c>
      <c r="AO3691" t="s">
        <v>8142</v>
      </c>
    </row>
    <row r="3692" spans="1:43" x14ac:dyDescent="0.35">
      <c r="A3692" t="s">
        <v>23406</v>
      </c>
      <c r="B3692" t="s">
        <v>23407</v>
      </c>
      <c r="C3692" t="s">
        <v>1686</v>
      </c>
      <c r="F3692" t="s">
        <v>23408</v>
      </c>
      <c r="H3692" t="s">
        <v>23409</v>
      </c>
      <c r="J3692" t="s">
        <v>15656</v>
      </c>
      <c r="K3692" t="s">
        <v>23410</v>
      </c>
      <c r="M3692" t="s">
        <v>23411</v>
      </c>
      <c r="N3692" t="s">
        <v>10487</v>
      </c>
      <c r="O3692" t="s">
        <v>23412</v>
      </c>
      <c r="P3692" t="s">
        <v>50</v>
      </c>
      <c r="U3692" s="1">
        <v>44413</v>
      </c>
      <c r="V3692" s="1">
        <v>44413</v>
      </c>
      <c r="W3692" s="1">
        <v>44413.706944444442</v>
      </c>
      <c r="X3692" s="1">
        <v>44413.706944444442</v>
      </c>
      <c r="AC3692" t="s">
        <v>53</v>
      </c>
      <c r="AD3692">
        <v>2969783181</v>
      </c>
      <c r="AE3692" s="1">
        <v>43172.738194444442</v>
      </c>
      <c r="AF3692" t="s">
        <v>15658</v>
      </c>
      <c r="AG3692" t="s">
        <v>23413</v>
      </c>
      <c r="AH3692" t="s">
        <v>51</v>
      </c>
      <c r="AJ3692" t="s">
        <v>53</v>
      </c>
      <c r="AL3692" t="s">
        <v>78</v>
      </c>
      <c r="AO3692" t="s">
        <v>5443</v>
      </c>
      <c r="AP3692" s="1">
        <v>44413.705555555556</v>
      </c>
    </row>
    <row r="3693" spans="1:43" x14ac:dyDescent="0.35">
      <c r="A3693" t="s">
        <v>23414</v>
      </c>
      <c r="B3693" t="s">
        <v>3717</v>
      </c>
      <c r="C3693" t="s">
        <v>11910</v>
      </c>
      <c r="F3693" t="s">
        <v>19626</v>
      </c>
      <c r="H3693" t="s">
        <v>15655</v>
      </c>
      <c r="J3693" t="s">
        <v>15656</v>
      </c>
      <c r="K3693" t="s">
        <v>22891</v>
      </c>
      <c r="M3693" t="s">
        <v>21285</v>
      </c>
      <c r="N3693" t="s">
        <v>65</v>
      </c>
      <c r="O3693">
        <v>80241</v>
      </c>
      <c r="P3693" t="s">
        <v>50</v>
      </c>
      <c r="U3693" s="1">
        <v>44413</v>
      </c>
      <c r="V3693" s="1">
        <v>44413</v>
      </c>
      <c r="W3693" s="1">
        <v>44413.706944444442</v>
      </c>
      <c r="X3693" s="1">
        <v>44413.706944444442</v>
      </c>
      <c r="AC3693" t="s">
        <v>53</v>
      </c>
      <c r="AD3693">
        <v>2969783181</v>
      </c>
      <c r="AE3693" s="1">
        <v>43172.738194444442</v>
      </c>
      <c r="AF3693" t="s">
        <v>15658</v>
      </c>
      <c r="AG3693" t="s">
        <v>23415</v>
      </c>
      <c r="AH3693" t="s">
        <v>51</v>
      </c>
      <c r="AJ3693" t="s">
        <v>53</v>
      </c>
      <c r="AL3693" t="s">
        <v>78</v>
      </c>
      <c r="AO3693" t="s">
        <v>5443</v>
      </c>
      <c r="AP3693" s="1">
        <v>44413.706250000003</v>
      </c>
    </row>
    <row r="3694" spans="1:43" x14ac:dyDescent="0.35">
      <c r="A3694" t="s">
        <v>23416</v>
      </c>
      <c r="B3694" t="s">
        <v>23417</v>
      </c>
      <c r="C3694" t="s">
        <v>707</v>
      </c>
      <c r="F3694" t="s">
        <v>19626</v>
      </c>
      <c r="H3694" t="s">
        <v>15655</v>
      </c>
      <c r="J3694" t="s">
        <v>15656</v>
      </c>
      <c r="K3694" t="s">
        <v>22891</v>
      </c>
      <c r="M3694" t="s">
        <v>21285</v>
      </c>
      <c r="N3694" t="s">
        <v>65</v>
      </c>
      <c r="O3694">
        <v>80241</v>
      </c>
      <c r="P3694" t="s">
        <v>50</v>
      </c>
      <c r="U3694" s="1">
        <v>44413</v>
      </c>
      <c r="V3694" s="1">
        <v>44413</v>
      </c>
      <c r="W3694" s="1">
        <v>44413.708333333336</v>
      </c>
      <c r="X3694" s="1">
        <v>44413.708333333336</v>
      </c>
      <c r="AC3694" t="s">
        <v>53</v>
      </c>
      <c r="AD3694">
        <v>2969783181</v>
      </c>
      <c r="AE3694" s="1">
        <v>43172.738194444442</v>
      </c>
      <c r="AF3694" t="s">
        <v>15658</v>
      </c>
      <c r="AG3694" t="s">
        <v>23418</v>
      </c>
      <c r="AH3694" t="s">
        <v>51</v>
      </c>
      <c r="AJ3694" t="s">
        <v>53</v>
      </c>
      <c r="AL3694" t="s">
        <v>78</v>
      </c>
      <c r="AO3694" t="s">
        <v>5443</v>
      </c>
      <c r="AP3694" s="1">
        <v>44413.707638888889</v>
      </c>
    </row>
    <row r="3695" spans="1:43" x14ac:dyDescent="0.35">
      <c r="A3695" t="s">
        <v>23419</v>
      </c>
      <c r="B3695" t="s">
        <v>3348</v>
      </c>
      <c r="C3695" t="s">
        <v>2991</v>
      </c>
      <c r="D3695" t="s">
        <v>58</v>
      </c>
      <c r="F3695" t="s">
        <v>23420</v>
      </c>
      <c r="H3695" t="s">
        <v>23421</v>
      </c>
      <c r="J3695" t="s">
        <v>23422</v>
      </c>
      <c r="P3695" t="s">
        <v>50</v>
      </c>
      <c r="U3695" s="1">
        <v>44413</v>
      </c>
      <c r="V3695" s="1">
        <v>44413</v>
      </c>
      <c r="AC3695" t="s">
        <v>53</v>
      </c>
      <c r="AD3695">
        <v>2969477838</v>
      </c>
      <c r="AE3695" s="1">
        <v>37309</v>
      </c>
      <c r="AG3695" t="s">
        <v>23423</v>
      </c>
      <c r="AH3695" t="s">
        <v>51</v>
      </c>
      <c r="AJ3695" t="s">
        <v>53</v>
      </c>
      <c r="AO3695" t="s">
        <v>8142</v>
      </c>
    </row>
    <row r="3696" spans="1:43" x14ac:dyDescent="0.35">
      <c r="A3696" t="s">
        <v>23424</v>
      </c>
      <c r="B3696" t="s">
        <v>12646</v>
      </c>
      <c r="C3696" t="s">
        <v>383</v>
      </c>
      <c r="F3696">
        <v>4326536891</v>
      </c>
      <c r="H3696" t="s">
        <v>23425</v>
      </c>
      <c r="U3696" s="1">
        <v>44413</v>
      </c>
      <c r="V3696" s="1">
        <v>44413</v>
      </c>
      <c r="W3696" s="1">
        <v>44413.666666666664</v>
      </c>
      <c r="X3696" s="1">
        <v>44413.666666666664</v>
      </c>
      <c r="AC3696" t="s">
        <v>53</v>
      </c>
      <c r="AD3696">
        <v>1000000001</v>
      </c>
      <c r="AE3696" s="1">
        <v>39973.351388888892</v>
      </c>
      <c r="AF3696" t="s">
        <v>3377</v>
      </c>
      <c r="AG3696" t="s">
        <v>23426</v>
      </c>
      <c r="AH3696" t="s">
        <v>51</v>
      </c>
      <c r="AJ3696" t="s">
        <v>53</v>
      </c>
      <c r="AL3696" t="s">
        <v>78</v>
      </c>
      <c r="AO3696" t="s">
        <v>5443</v>
      </c>
      <c r="AP3696" s="1">
        <v>45476.995138888888</v>
      </c>
    </row>
    <row r="3697" spans="1:43" x14ac:dyDescent="0.35">
      <c r="A3697" t="s">
        <v>23427</v>
      </c>
      <c r="B3697" t="s">
        <v>23428</v>
      </c>
      <c r="C3697" t="s">
        <v>23429</v>
      </c>
      <c r="F3697">
        <v>12566271476</v>
      </c>
      <c r="H3697" t="s">
        <v>23430</v>
      </c>
      <c r="J3697" t="s">
        <v>5217</v>
      </c>
      <c r="N3697" t="s">
        <v>12913</v>
      </c>
      <c r="O3697">
        <v>35660</v>
      </c>
      <c r="P3697" t="s">
        <v>50</v>
      </c>
      <c r="U3697" s="1">
        <v>44414</v>
      </c>
      <c r="V3697" s="1">
        <v>44414</v>
      </c>
      <c r="AC3697" t="s">
        <v>53</v>
      </c>
      <c r="AD3697">
        <v>2969475162</v>
      </c>
      <c r="AE3697" s="1">
        <v>37147</v>
      </c>
      <c r="AG3697" t="s">
        <v>23431</v>
      </c>
      <c r="AH3697" t="s">
        <v>51</v>
      </c>
      <c r="AJ3697" t="s">
        <v>53</v>
      </c>
      <c r="AL3697" t="s">
        <v>78</v>
      </c>
      <c r="AO3697" t="s">
        <v>8142</v>
      </c>
    </row>
    <row r="3698" spans="1:43" x14ac:dyDescent="0.35">
      <c r="A3698" t="s">
        <v>23432</v>
      </c>
      <c r="B3698" t="s">
        <v>23433</v>
      </c>
      <c r="C3698" t="s">
        <v>23434</v>
      </c>
      <c r="F3698" t="s">
        <v>23435</v>
      </c>
      <c r="G3698" t="s">
        <v>23436</v>
      </c>
      <c r="H3698" t="s">
        <v>23437</v>
      </c>
      <c r="I3698" t="s">
        <v>1213</v>
      </c>
      <c r="J3698" t="s">
        <v>23438</v>
      </c>
      <c r="K3698" t="s">
        <v>23439</v>
      </c>
      <c r="M3698" t="s">
        <v>5276</v>
      </c>
      <c r="N3698" t="s">
        <v>5479</v>
      </c>
      <c r="O3698" t="s">
        <v>23440</v>
      </c>
      <c r="P3698" t="s">
        <v>50</v>
      </c>
      <c r="U3698" s="1">
        <v>44414</v>
      </c>
      <c r="V3698" s="1">
        <v>44414</v>
      </c>
      <c r="W3698" s="1">
        <v>44418.526388888888</v>
      </c>
      <c r="X3698" s="1">
        <v>44418.526388888888</v>
      </c>
      <c r="AC3698" t="s">
        <v>53</v>
      </c>
      <c r="AD3698">
        <v>2969571421</v>
      </c>
      <c r="AE3698" s="1">
        <v>40969.708333333336</v>
      </c>
      <c r="AF3698" t="s">
        <v>23441</v>
      </c>
      <c r="AG3698" t="s">
        <v>23442</v>
      </c>
      <c r="AH3698" t="s">
        <v>51</v>
      </c>
      <c r="AJ3698" t="s">
        <v>53</v>
      </c>
      <c r="AL3698" t="s">
        <v>78</v>
      </c>
      <c r="AO3698" t="s">
        <v>5443</v>
      </c>
      <c r="AP3698" s="1">
        <v>45476.451388888891</v>
      </c>
    </row>
    <row r="3699" spans="1:43" x14ac:dyDescent="0.35">
      <c r="A3699" t="s">
        <v>23443</v>
      </c>
      <c r="B3699" t="s">
        <v>23444</v>
      </c>
      <c r="C3699" t="s">
        <v>13250</v>
      </c>
      <c r="F3699" t="s">
        <v>23445</v>
      </c>
      <c r="H3699" t="s">
        <v>23443</v>
      </c>
      <c r="J3699" t="s">
        <v>11577</v>
      </c>
      <c r="K3699" t="s">
        <v>12879</v>
      </c>
      <c r="M3699" t="s">
        <v>20202</v>
      </c>
      <c r="N3699" t="s">
        <v>12881</v>
      </c>
      <c r="O3699" t="s">
        <v>12882</v>
      </c>
      <c r="P3699" t="s">
        <v>50</v>
      </c>
      <c r="U3699" s="1">
        <v>44414</v>
      </c>
      <c r="V3699" s="1">
        <v>44414</v>
      </c>
      <c r="AC3699" t="s">
        <v>53</v>
      </c>
      <c r="AD3699">
        <v>2969513993</v>
      </c>
      <c r="AE3699" s="1">
        <v>38566.461111111108</v>
      </c>
      <c r="AG3699" t="s">
        <v>23446</v>
      </c>
      <c r="AH3699" t="s">
        <v>51</v>
      </c>
      <c r="AJ3699" t="s">
        <v>53</v>
      </c>
      <c r="AO3699" t="s">
        <v>8142</v>
      </c>
    </row>
    <row r="3700" spans="1:43" x14ac:dyDescent="0.35">
      <c r="A3700" t="s">
        <v>23447</v>
      </c>
      <c r="B3700" t="s">
        <v>23448</v>
      </c>
      <c r="C3700" t="s">
        <v>10481</v>
      </c>
      <c r="F3700" t="s">
        <v>23449</v>
      </c>
      <c r="H3700" t="s">
        <v>23447</v>
      </c>
      <c r="J3700" t="s">
        <v>23450</v>
      </c>
      <c r="K3700" t="s">
        <v>23451</v>
      </c>
      <c r="M3700" t="s">
        <v>1333</v>
      </c>
      <c r="N3700" t="s">
        <v>65</v>
      </c>
      <c r="O3700">
        <v>80110</v>
      </c>
      <c r="P3700" t="s">
        <v>50</v>
      </c>
      <c r="U3700" s="1">
        <v>44414</v>
      </c>
      <c r="V3700" s="1">
        <v>44414</v>
      </c>
      <c r="W3700" s="1">
        <v>44414.577777777777</v>
      </c>
      <c r="X3700" s="1">
        <v>44414.577777777777</v>
      </c>
      <c r="AC3700" t="s">
        <v>53</v>
      </c>
      <c r="AD3700">
        <v>2969941362</v>
      </c>
      <c r="AE3700" s="1">
        <v>43829.652777777781</v>
      </c>
      <c r="AF3700" t="s">
        <v>23452</v>
      </c>
      <c r="AG3700" t="s">
        <v>23453</v>
      </c>
      <c r="AH3700" t="s">
        <v>51</v>
      </c>
      <c r="AJ3700" t="s">
        <v>53</v>
      </c>
      <c r="AL3700" t="s">
        <v>78</v>
      </c>
      <c r="AO3700" t="s">
        <v>5443</v>
      </c>
      <c r="AP3700" s="1">
        <v>44434.409722222219</v>
      </c>
      <c r="AQ3700" s="1">
        <v>44434.416666666664</v>
      </c>
    </row>
    <row r="3701" spans="1:43" x14ac:dyDescent="0.35">
      <c r="A3701" t="s">
        <v>23454</v>
      </c>
      <c r="B3701" t="s">
        <v>2339</v>
      </c>
      <c r="C3701" t="s">
        <v>5032</v>
      </c>
      <c r="F3701" t="s">
        <v>23455</v>
      </c>
      <c r="H3701" t="s">
        <v>6943</v>
      </c>
      <c r="J3701" t="s">
        <v>523</v>
      </c>
      <c r="K3701" t="s">
        <v>20266</v>
      </c>
      <c r="M3701" t="s">
        <v>525</v>
      </c>
      <c r="N3701" t="s">
        <v>65</v>
      </c>
      <c r="O3701">
        <v>80011</v>
      </c>
      <c r="P3701" t="s">
        <v>50</v>
      </c>
      <c r="U3701" s="1">
        <v>44414</v>
      </c>
      <c r="V3701" s="1">
        <v>44414</v>
      </c>
      <c r="W3701" s="1">
        <v>44414.665277777778</v>
      </c>
      <c r="X3701" s="1">
        <v>44414.665277777778</v>
      </c>
      <c r="AC3701" t="s">
        <v>51</v>
      </c>
      <c r="AD3701">
        <v>2969481577</v>
      </c>
      <c r="AE3701" s="1">
        <v>37524</v>
      </c>
      <c r="AF3701" t="s">
        <v>6944</v>
      </c>
      <c r="AG3701" t="s">
        <v>23456</v>
      </c>
      <c r="AH3701" t="s">
        <v>51</v>
      </c>
      <c r="AJ3701" t="s">
        <v>53</v>
      </c>
      <c r="AL3701" t="s">
        <v>78</v>
      </c>
      <c r="AO3701" t="s">
        <v>5443</v>
      </c>
      <c r="AP3701" s="1">
        <v>44414.675694444442</v>
      </c>
    </row>
    <row r="3702" spans="1:43" x14ac:dyDescent="0.35">
      <c r="A3702" t="s">
        <v>6943</v>
      </c>
      <c r="B3702" t="s">
        <v>2339</v>
      </c>
      <c r="C3702" t="s">
        <v>5032</v>
      </c>
      <c r="F3702" t="s">
        <v>23455</v>
      </c>
      <c r="H3702" t="s">
        <v>6943</v>
      </c>
      <c r="J3702" t="s">
        <v>523</v>
      </c>
      <c r="K3702" t="s">
        <v>20266</v>
      </c>
      <c r="M3702" t="s">
        <v>525</v>
      </c>
      <c r="N3702" t="s">
        <v>65</v>
      </c>
      <c r="O3702">
        <v>80011</v>
      </c>
      <c r="P3702" t="s">
        <v>50</v>
      </c>
      <c r="U3702" s="1">
        <v>44414</v>
      </c>
      <c r="V3702" s="1">
        <v>44414</v>
      </c>
      <c r="W3702" s="1">
        <v>44417.720138888886</v>
      </c>
      <c r="X3702" s="1">
        <v>44417.720138888886</v>
      </c>
      <c r="AC3702" t="s">
        <v>53</v>
      </c>
      <c r="AD3702">
        <v>2969481577</v>
      </c>
      <c r="AE3702" s="1">
        <v>37524</v>
      </c>
      <c r="AF3702" t="s">
        <v>6944</v>
      </c>
      <c r="AG3702" t="s">
        <v>23457</v>
      </c>
      <c r="AH3702" t="s">
        <v>51</v>
      </c>
      <c r="AJ3702" t="s">
        <v>53</v>
      </c>
      <c r="AL3702" t="s">
        <v>68</v>
      </c>
      <c r="AO3702" t="s">
        <v>5443</v>
      </c>
      <c r="AP3702" s="1">
        <v>44414.624305555553</v>
      </c>
    </row>
    <row r="3703" spans="1:43" x14ac:dyDescent="0.35">
      <c r="A3703" t="s">
        <v>23458</v>
      </c>
      <c r="B3703" t="s">
        <v>23459</v>
      </c>
      <c r="C3703" t="s">
        <v>23460</v>
      </c>
      <c r="F3703">
        <v>5059914662</v>
      </c>
      <c r="H3703" t="s">
        <v>23458</v>
      </c>
      <c r="J3703" t="s">
        <v>23461</v>
      </c>
      <c r="K3703" t="s">
        <v>23462</v>
      </c>
      <c r="M3703" t="s">
        <v>9168</v>
      </c>
      <c r="N3703" t="s">
        <v>253</v>
      </c>
      <c r="O3703">
        <v>87124</v>
      </c>
      <c r="P3703" t="s">
        <v>50</v>
      </c>
      <c r="U3703" s="1">
        <v>44414</v>
      </c>
      <c r="V3703" s="1">
        <v>44414</v>
      </c>
      <c r="W3703" s="1">
        <v>44414.063888888886</v>
      </c>
      <c r="X3703" s="1">
        <v>44414.063888888886</v>
      </c>
      <c r="AC3703" t="s">
        <v>51</v>
      </c>
      <c r="AD3703">
        <v>1000000001</v>
      </c>
      <c r="AE3703" s="1">
        <v>39973.351388888892</v>
      </c>
      <c r="AF3703" t="s">
        <v>3377</v>
      </c>
      <c r="AG3703" t="s">
        <v>23463</v>
      </c>
      <c r="AH3703" t="s">
        <v>51</v>
      </c>
      <c r="AJ3703" t="s">
        <v>53</v>
      </c>
      <c r="AL3703" t="s">
        <v>78</v>
      </c>
      <c r="AO3703" t="s">
        <v>5443</v>
      </c>
      <c r="AP3703" s="1">
        <v>44789.443055555559</v>
      </c>
      <c r="AQ3703" s="1">
        <v>44789.445138888892</v>
      </c>
    </row>
    <row r="3704" spans="1:43" x14ac:dyDescent="0.35">
      <c r="A3704" t="s">
        <v>23464</v>
      </c>
      <c r="B3704" t="s">
        <v>8512</v>
      </c>
      <c r="C3704" t="s">
        <v>1328</v>
      </c>
      <c r="F3704" t="s">
        <v>23465</v>
      </c>
      <c r="H3704" t="s">
        <v>23464</v>
      </c>
      <c r="J3704" t="s">
        <v>23466</v>
      </c>
      <c r="P3704" t="s">
        <v>50</v>
      </c>
      <c r="U3704" s="1">
        <v>44415</v>
      </c>
      <c r="V3704" s="1">
        <v>44415</v>
      </c>
      <c r="W3704" s="1">
        <v>44415.311805555553</v>
      </c>
      <c r="X3704" s="1">
        <v>44415.311805555553</v>
      </c>
      <c r="AC3704" t="s">
        <v>53</v>
      </c>
      <c r="AD3704">
        <v>1000000001</v>
      </c>
      <c r="AE3704" s="1">
        <v>39973.351388888892</v>
      </c>
      <c r="AF3704" t="s">
        <v>3377</v>
      </c>
      <c r="AG3704" t="s">
        <v>23467</v>
      </c>
      <c r="AH3704" t="s">
        <v>51</v>
      </c>
      <c r="AJ3704" t="s">
        <v>53</v>
      </c>
      <c r="AL3704" t="s">
        <v>78</v>
      </c>
      <c r="AO3704" t="s">
        <v>8142</v>
      </c>
    </row>
    <row r="3705" spans="1:43" x14ac:dyDescent="0.35">
      <c r="A3705" t="s">
        <v>23468</v>
      </c>
      <c r="B3705" t="s">
        <v>23469</v>
      </c>
      <c r="C3705" t="s">
        <v>7488</v>
      </c>
      <c r="H3705" t="s">
        <v>23470</v>
      </c>
      <c r="J3705" t="s">
        <v>23471</v>
      </c>
      <c r="P3705" t="s">
        <v>50</v>
      </c>
      <c r="U3705" s="1">
        <v>44415</v>
      </c>
      <c r="V3705" s="1">
        <v>44415</v>
      </c>
      <c r="AC3705" t="s">
        <v>53</v>
      </c>
      <c r="AD3705">
        <v>1000000000</v>
      </c>
      <c r="AE3705" s="1">
        <v>37295</v>
      </c>
      <c r="AG3705" t="s">
        <v>23472</v>
      </c>
      <c r="AH3705" t="s">
        <v>51</v>
      </c>
      <c r="AJ3705" t="s">
        <v>53</v>
      </c>
      <c r="AO3705" t="s">
        <v>5443</v>
      </c>
    </row>
    <row r="3706" spans="1:43" x14ac:dyDescent="0.35">
      <c r="A3706" t="s">
        <v>23473</v>
      </c>
      <c r="B3706" t="s">
        <v>23474</v>
      </c>
      <c r="C3706" t="s">
        <v>23475</v>
      </c>
      <c r="F3706" t="s">
        <v>23476</v>
      </c>
      <c r="H3706" t="s">
        <v>23477</v>
      </c>
      <c r="J3706" t="s">
        <v>14558</v>
      </c>
      <c r="K3706" t="s">
        <v>14559</v>
      </c>
      <c r="M3706" t="s">
        <v>14560</v>
      </c>
      <c r="N3706" t="s">
        <v>686</v>
      </c>
      <c r="O3706" t="s">
        <v>23478</v>
      </c>
      <c r="P3706" t="s">
        <v>50</v>
      </c>
      <c r="U3706" s="1">
        <v>44416</v>
      </c>
      <c r="V3706" s="1">
        <v>44416</v>
      </c>
      <c r="AC3706" t="s">
        <v>53</v>
      </c>
      <c r="AD3706">
        <v>2969528171</v>
      </c>
      <c r="AE3706" s="1">
        <v>39364.555555555555</v>
      </c>
      <c r="AG3706" t="s">
        <v>23479</v>
      </c>
      <c r="AH3706" t="s">
        <v>51</v>
      </c>
      <c r="AJ3706" t="s">
        <v>53</v>
      </c>
      <c r="AO3706" t="s">
        <v>8142</v>
      </c>
    </row>
    <row r="3707" spans="1:43" x14ac:dyDescent="0.35">
      <c r="A3707" t="s">
        <v>23480</v>
      </c>
      <c r="B3707" t="s">
        <v>23481</v>
      </c>
      <c r="C3707" t="s">
        <v>7692</v>
      </c>
      <c r="F3707">
        <v>5755748763</v>
      </c>
      <c r="H3707" t="s">
        <v>23482</v>
      </c>
      <c r="J3707" t="s">
        <v>23483</v>
      </c>
      <c r="K3707" t="s">
        <v>23484</v>
      </c>
      <c r="M3707" t="s">
        <v>252</v>
      </c>
      <c r="N3707" t="s">
        <v>253</v>
      </c>
      <c r="O3707" t="s">
        <v>23485</v>
      </c>
      <c r="P3707" t="s">
        <v>50</v>
      </c>
      <c r="U3707" s="1">
        <v>44416</v>
      </c>
      <c r="V3707" s="1">
        <v>44416</v>
      </c>
      <c r="W3707" s="1">
        <v>44416.537499999999</v>
      </c>
      <c r="X3707" s="1">
        <v>44416.537499999999</v>
      </c>
      <c r="AC3707" t="s">
        <v>53</v>
      </c>
      <c r="AD3707">
        <v>1000000001</v>
      </c>
      <c r="AE3707" s="1">
        <v>39973.351388888892</v>
      </c>
      <c r="AF3707" t="s">
        <v>3377</v>
      </c>
      <c r="AG3707" t="s">
        <v>23486</v>
      </c>
      <c r="AH3707" t="s">
        <v>51</v>
      </c>
      <c r="AJ3707" t="s">
        <v>53</v>
      </c>
      <c r="AL3707" t="s">
        <v>78</v>
      </c>
      <c r="AO3707" t="s">
        <v>5443</v>
      </c>
      <c r="AP3707" s="1">
        <v>44416.525000000001</v>
      </c>
    </row>
    <row r="3708" spans="1:43" x14ac:dyDescent="0.35">
      <c r="A3708" t="s">
        <v>23487</v>
      </c>
      <c r="B3708" t="s">
        <v>23488</v>
      </c>
      <c r="C3708" t="s">
        <v>302</v>
      </c>
      <c r="F3708" t="s">
        <v>19626</v>
      </c>
      <c r="H3708" t="s">
        <v>15655</v>
      </c>
      <c r="J3708" t="s">
        <v>15656</v>
      </c>
      <c r="K3708" t="s">
        <v>20102</v>
      </c>
      <c r="M3708" t="s">
        <v>3894</v>
      </c>
      <c r="N3708" t="s">
        <v>65</v>
      </c>
      <c r="O3708" t="s">
        <v>20103</v>
      </c>
      <c r="P3708" t="s">
        <v>50</v>
      </c>
      <c r="U3708" s="1">
        <v>44417</v>
      </c>
      <c r="V3708" s="1">
        <v>44417</v>
      </c>
      <c r="W3708" s="1">
        <v>44417.484722222223</v>
      </c>
      <c r="X3708" s="1">
        <v>44417.484722222223</v>
      </c>
      <c r="AC3708" t="s">
        <v>53</v>
      </c>
      <c r="AD3708">
        <v>2969783181</v>
      </c>
      <c r="AE3708" s="1">
        <v>43172.738194444442</v>
      </c>
      <c r="AF3708" t="s">
        <v>15658</v>
      </c>
      <c r="AG3708" t="s">
        <v>23489</v>
      </c>
      <c r="AH3708" t="s">
        <v>51</v>
      </c>
      <c r="AJ3708" t="s">
        <v>53</v>
      </c>
      <c r="AL3708" t="s">
        <v>78</v>
      </c>
      <c r="AO3708" t="s">
        <v>5443</v>
      </c>
      <c r="AP3708" s="1">
        <v>44417.484027777777</v>
      </c>
    </row>
    <row r="3709" spans="1:43" x14ac:dyDescent="0.35">
      <c r="A3709" t="s">
        <v>23490</v>
      </c>
      <c r="B3709" t="s">
        <v>23491</v>
      </c>
      <c r="C3709" t="s">
        <v>5318</v>
      </c>
      <c r="F3709" t="s">
        <v>23492</v>
      </c>
      <c r="H3709" t="s">
        <v>23493</v>
      </c>
      <c r="J3709" t="s">
        <v>9332</v>
      </c>
      <c r="K3709" t="s">
        <v>23494</v>
      </c>
      <c r="M3709" t="s">
        <v>2652</v>
      </c>
      <c r="N3709" t="s">
        <v>798</v>
      </c>
      <c r="O3709">
        <v>79766</v>
      </c>
      <c r="P3709" t="s">
        <v>50</v>
      </c>
      <c r="U3709" s="1">
        <v>44417</v>
      </c>
      <c r="V3709" s="1">
        <v>44417</v>
      </c>
      <c r="AC3709" t="s">
        <v>53</v>
      </c>
      <c r="AD3709">
        <v>2969510363</v>
      </c>
      <c r="AE3709" s="1">
        <v>38369.640277777777</v>
      </c>
      <c r="AG3709" t="s">
        <v>23495</v>
      </c>
      <c r="AH3709" t="s">
        <v>51</v>
      </c>
      <c r="AJ3709" t="s">
        <v>53</v>
      </c>
      <c r="AO3709" t="s">
        <v>8142</v>
      </c>
    </row>
    <row r="3710" spans="1:43" x14ac:dyDescent="0.35">
      <c r="A3710" t="s">
        <v>23496</v>
      </c>
      <c r="B3710" t="s">
        <v>23497</v>
      </c>
      <c r="C3710" t="s">
        <v>71</v>
      </c>
      <c r="F3710" t="s">
        <v>23498</v>
      </c>
      <c r="H3710" t="s">
        <v>23499</v>
      </c>
      <c r="J3710" t="s">
        <v>23500</v>
      </c>
      <c r="K3710" t="s">
        <v>23501</v>
      </c>
      <c r="M3710" t="s">
        <v>23502</v>
      </c>
      <c r="N3710" t="s">
        <v>4736</v>
      </c>
      <c r="O3710" t="s">
        <v>23503</v>
      </c>
      <c r="P3710" t="s">
        <v>50</v>
      </c>
      <c r="U3710" s="1">
        <v>44417</v>
      </c>
      <c r="V3710" s="1">
        <v>44417</v>
      </c>
      <c r="W3710" s="1">
        <v>44417.595833333333</v>
      </c>
      <c r="X3710" s="1">
        <v>44417.595833333333</v>
      </c>
      <c r="AC3710" t="s">
        <v>53</v>
      </c>
      <c r="AD3710">
        <v>2969477831</v>
      </c>
      <c r="AE3710" s="1">
        <v>37308</v>
      </c>
      <c r="AF3710" t="s">
        <v>23504</v>
      </c>
      <c r="AG3710" t="s">
        <v>23505</v>
      </c>
      <c r="AH3710" t="s">
        <v>51</v>
      </c>
      <c r="AJ3710" t="s">
        <v>53</v>
      </c>
      <c r="AL3710" t="s">
        <v>68</v>
      </c>
      <c r="AO3710" t="s">
        <v>5443</v>
      </c>
      <c r="AP3710" s="1">
        <v>45476.411805555559</v>
      </c>
    </row>
    <row r="3711" spans="1:43" x14ac:dyDescent="0.35">
      <c r="A3711" t="s">
        <v>23506</v>
      </c>
      <c r="B3711" t="s">
        <v>19800</v>
      </c>
      <c r="C3711" t="s">
        <v>23507</v>
      </c>
      <c r="F3711">
        <v>6144777524</v>
      </c>
      <c r="H3711" t="s">
        <v>23506</v>
      </c>
      <c r="J3711" t="s">
        <v>23508</v>
      </c>
      <c r="K3711" t="s">
        <v>23509</v>
      </c>
      <c r="M3711" t="s">
        <v>753</v>
      </c>
      <c r="N3711" t="s">
        <v>798</v>
      </c>
      <c r="O3711">
        <v>79925</v>
      </c>
      <c r="P3711" t="s">
        <v>50</v>
      </c>
      <c r="U3711" s="1">
        <v>44417</v>
      </c>
      <c r="V3711" s="1">
        <v>44417</v>
      </c>
      <c r="W3711" s="1">
        <v>44418.523611111108</v>
      </c>
      <c r="X3711" s="1">
        <v>44418.523611111108</v>
      </c>
      <c r="AC3711" t="s">
        <v>53</v>
      </c>
      <c r="AD3711">
        <v>1000000001</v>
      </c>
      <c r="AE3711" s="1">
        <v>39973.351388888892</v>
      </c>
      <c r="AF3711" t="s">
        <v>3377</v>
      </c>
      <c r="AG3711" t="s">
        <v>23510</v>
      </c>
      <c r="AH3711" t="s">
        <v>51</v>
      </c>
      <c r="AJ3711" t="s">
        <v>53</v>
      </c>
      <c r="AL3711" t="s">
        <v>78</v>
      </c>
      <c r="AO3711" t="s">
        <v>5443</v>
      </c>
      <c r="AP3711" s="1">
        <v>44418.486111111109</v>
      </c>
    </row>
    <row r="3712" spans="1:43" x14ac:dyDescent="0.35">
      <c r="A3712" t="s">
        <v>23511</v>
      </c>
      <c r="B3712" t="s">
        <v>18430</v>
      </c>
      <c r="C3712" t="s">
        <v>23512</v>
      </c>
      <c r="F3712" t="s">
        <v>23513</v>
      </c>
      <c r="H3712" t="s">
        <v>23289</v>
      </c>
      <c r="I3712" t="s">
        <v>464</v>
      </c>
      <c r="J3712" t="s">
        <v>465</v>
      </c>
      <c r="K3712" t="s">
        <v>23514</v>
      </c>
      <c r="M3712" t="s">
        <v>23515</v>
      </c>
      <c r="N3712" t="s">
        <v>12926</v>
      </c>
      <c r="O3712">
        <v>46947</v>
      </c>
      <c r="P3712" t="s">
        <v>50</v>
      </c>
      <c r="U3712" s="1">
        <v>44417</v>
      </c>
      <c r="V3712" s="1">
        <v>44417</v>
      </c>
      <c r="AC3712" t="s">
        <v>53</v>
      </c>
      <c r="AD3712">
        <v>2969543968</v>
      </c>
      <c r="AE3712" s="1">
        <v>40032.470138888886</v>
      </c>
      <c r="AG3712" t="s">
        <v>23516</v>
      </c>
      <c r="AH3712" t="s">
        <v>51</v>
      </c>
      <c r="AJ3712" t="s">
        <v>53</v>
      </c>
      <c r="AO3712" t="s">
        <v>8142</v>
      </c>
    </row>
    <row r="3713" spans="1:43" x14ac:dyDescent="0.35">
      <c r="A3713" t="s">
        <v>23517</v>
      </c>
      <c r="B3713" t="s">
        <v>14432</v>
      </c>
      <c r="C3713" t="s">
        <v>308</v>
      </c>
      <c r="D3713" t="s">
        <v>23518</v>
      </c>
      <c r="F3713" t="s">
        <v>23519</v>
      </c>
      <c r="G3713">
        <v>2393263810</v>
      </c>
      <c r="H3713" t="s">
        <v>23520</v>
      </c>
      <c r="I3713" t="s">
        <v>464</v>
      </c>
      <c r="J3713" t="s">
        <v>12614</v>
      </c>
      <c r="K3713" t="s">
        <v>2782</v>
      </c>
      <c r="M3713" t="s">
        <v>2783</v>
      </c>
      <c r="N3713" t="s">
        <v>264</v>
      </c>
      <c r="O3713">
        <v>77002</v>
      </c>
      <c r="P3713" t="s">
        <v>50</v>
      </c>
      <c r="U3713" s="1">
        <v>44417</v>
      </c>
      <c r="V3713" s="1">
        <v>44417</v>
      </c>
      <c r="AC3713" t="s">
        <v>53</v>
      </c>
      <c r="AD3713">
        <v>2969543968</v>
      </c>
      <c r="AE3713" s="1">
        <v>40032.470138888886</v>
      </c>
      <c r="AG3713" t="s">
        <v>23521</v>
      </c>
      <c r="AH3713" t="s">
        <v>51</v>
      </c>
      <c r="AJ3713" t="s">
        <v>53</v>
      </c>
      <c r="AO3713" t="s">
        <v>8142</v>
      </c>
    </row>
    <row r="3714" spans="1:43" x14ac:dyDescent="0.35">
      <c r="A3714" t="s">
        <v>23522</v>
      </c>
      <c r="B3714" t="s">
        <v>19610</v>
      </c>
      <c r="C3714" t="s">
        <v>8074</v>
      </c>
      <c r="F3714" t="s">
        <v>23523</v>
      </c>
      <c r="H3714" t="s">
        <v>23522</v>
      </c>
      <c r="J3714" t="s">
        <v>23524</v>
      </c>
      <c r="P3714" t="s">
        <v>50</v>
      </c>
      <c r="U3714" s="1">
        <v>44417</v>
      </c>
      <c r="V3714" s="1">
        <v>44417</v>
      </c>
      <c r="W3714" s="1">
        <v>44417.878472222219</v>
      </c>
      <c r="X3714" s="1">
        <v>44417.878472222219</v>
      </c>
      <c r="AC3714" t="s">
        <v>53</v>
      </c>
      <c r="AD3714">
        <v>2970088065</v>
      </c>
      <c r="AE3714" s="1">
        <v>44418.520833333336</v>
      </c>
      <c r="AF3714" t="s">
        <v>23525</v>
      </c>
      <c r="AG3714" t="s">
        <v>23526</v>
      </c>
      <c r="AH3714" t="s">
        <v>51</v>
      </c>
      <c r="AJ3714" t="s">
        <v>53</v>
      </c>
      <c r="AL3714" t="s">
        <v>78</v>
      </c>
      <c r="AO3714" t="s">
        <v>8142</v>
      </c>
      <c r="AP3714" s="1">
        <v>44417.882638888892</v>
      </c>
    </row>
    <row r="3715" spans="1:43" x14ac:dyDescent="0.35">
      <c r="A3715" t="s">
        <v>23527</v>
      </c>
      <c r="B3715" t="s">
        <v>403</v>
      </c>
      <c r="C3715" t="s">
        <v>23528</v>
      </c>
      <c r="F3715" t="s">
        <v>23529</v>
      </c>
      <c r="H3715" t="s">
        <v>23527</v>
      </c>
      <c r="J3715" t="s">
        <v>4638</v>
      </c>
      <c r="K3715" t="s">
        <v>23530</v>
      </c>
      <c r="M3715" t="s">
        <v>148</v>
      </c>
      <c r="N3715" t="s">
        <v>264</v>
      </c>
      <c r="O3715">
        <v>79912</v>
      </c>
      <c r="P3715" t="s">
        <v>50</v>
      </c>
      <c r="U3715" s="1">
        <v>44417</v>
      </c>
      <c r="V3715" s="1">
        <v>44417</v>
      </c>
      <c r="W3715" s="1">
        <v>44417.716666666667</v>
      </c>
      <c r="X3715" s="1">
        <v>44417.716666666667</v>
      </c>
      <c r="AC3715" t="s">
        <v>53</v>
      </c>
      <c r="AD3715">
        <v>2969601906</v>
      </c>
      <c r="AE3715" s="1">
        <v>41576.309027777781</v>
      </c>
      <c r="AF3715" t="s">
        <v>4641</v>
      </c>
      <c r="AG3715" t="s">
        <v>23531</v>
      </c>
      <c r="AH3715" t="s">
        <v>51</v>
      </c>
      <c r="AJ3715" t="s">
        <v>53</v>
      </c>
      <c r="AL3715" t="s">
        <v>68</v>
      </c>
      <c r="AO3715" t="s">
        <v>5443</v>
      </c>
      <c r="AP3715" s="1">
        <v>45464.65347222222</v>
      </c>
      <c r="AQ3715" s="1">
        <v>45464.655555555553</v>
      </c>
    </row>
    <row r="3716" spans="1:43" x14ac:dyDescent="0.35">
      <c r="A3716" t="s">
        <v>23532</v>
      </c>
      <c r="B3716" t="s">
        <v>23533</v>
      </c>
      <c r="C3716" t="s">
        <v>21790</v>
      </c>
      <c r="F3716">
        <v>9704430460</v>
      </c>
      <c r="H3716" t="s">
        <v>23534</v>
      </c>
      <c r="J3716" t="s">
        <v>23535</v>
      </c>
      <c r="K3716" t="s">
        <v>23536</v>
      </c>
      <c r="M3716" t="s">
        <v>2378</v>
      </c>
      <c r="N3716" t="s">
        <v>65</v>
      </c>
      <c r="O3716">
        <v>80524</v>
      </c>
      <c r="P3716" t="s">
        <v>50</v>
      </c>
      <c r="U3716" s="1">
        <v>44417</v>
      </c>
      <c r="V3716" s="1">
        <v>44417</v>
      </c>
      <c r="W3716" s="1">
        <v>44417.737500000003</v>
      </c>
      <c r="X3716" s="1">
        <v>44417.737500000003</v>
      </c>
      <c r="AC3716" t="s">
        <v>53</v>
      </c>
      <c r="AD3716">
        <v>1000000001</v>
      </c>
      <c r="AE3716" s="1">
        <v>39973.351388888892</v>
      </c>
      <c r="AF3716" t="s">
        <v>3377</v>
      </c>
      <c r="AG3716" t="s">
        <v>23537</v>
      </c>
      <c r="AH3716" t="s">
        <v>51</v>
      </c>
      <c r="AJ3716" t="s">
        <v>53</v>
      </c>
      <c r="AL3716" t="s">
        <v>78</v>
      </c>
      <c r="AO3716" t="s">
        <v>5443</v>
      </c>
      <c r="AP3716" s="1">
        <v>44417.732638888891</v>
      </c>
    </row>
    <row r="3717" spans="1:43" x14ac:dyDescent="0.35">
      <c r="A3717" t="s">
        <v>23538</v>
      </c>
      <c r="B3717" t="s">
        <v>3717</v>
      </c>
      <c r="C3717" t="s">
        <v>11910</v>
      </c>
      <c r="F3717" t="s">
        <v>19626</v>
      </c>
      <c r="H3717" t="s">
        <v>15655</v>
      </c>
      <c r="J3717" t="s">
        <v>15656</v>
      </c>
      <c r="K3717" t="s">
        <v>22891</v>
      </c>
      <c r="M3717" t="s">
        <v>21285</v>
      </c>
      <c r="N3717" t="s">
        <v>65</v>
      </c>
      <c r="O3717">
        <v>80241</v>
      </c>
      <c r="P3717" t="s">
        <v>50</v>
      </c>
      <c r="U3717" s="1">
        <v>44417</v>
      </c>
      <c r="V3717" s="1">
        <v>44417</v>
      </c>
      <c r="W3717" s="1">
        <v>44417.699305555558</v>
      </c>
      <c r="X3717" s="1">
        <v>44417.699305555558</v>
      </c>
      <c r="AC3717" t="s">
        <v>53</v>
      </c>
      <c r="AD3717">
        <v>2969783181</v>
      </c>
      <c r="AE3717" s="1">
        <v>43172.738194444442</v>
      </c>
      <c r="AF3717" t="s">
        <v>15658</v>
      </c>
      <c r="AG3717" t="s">
        <v>23539</v>
      </c>
      <c r="AH3717" t="s">
        <v>51</v>
      </c>
      <c r="AJ3717" t="s">
        <v>53</v>
      </c>
      <c r="AL3717" t="s">
        <v>78</v>
      </c>
      <c r="AO3717" t="s">
        <v>5443</v>
      </c>
      <c r="AP3717" s="1">
        <v>44417.489583333336</v>
      </c>
    </row>
    <row r="3718" spans="1:43" x14ac:dyDescent="0.35">
      <c r="A3718" t="s">
        <v>23540</v>
      </c>
      <c r="B3718" t="s">
        <v>14497</v>
      </c>
      <c r="C3718" t="s">
        <v>17061</v>
      </c>
      <c r="F3718" t="s">
        <v>47</v>
      </c>
      <c r="H3718" t="s">
        <v>23541</v>
      </c>
      <c r="I3718" t="s">
        <v>415</v>
      </c>
      <c r="J3718" t="s">
        <v>85</v>
      </c>
      <c r="P3718" t="s">
        <v>50</v>
      </c>
      <c r="U3718" s="1">
        <v>44417.654861111114</v>
      </c>
      <c r="V3718" s="1">
        <v>44417.654861111114</v>
      </c>
      <c r="W3718" s="1">
        <v>44417.663194444445</v>
      </c>
      <c r="X3718" s="1">
        <v>45152.38958333333</v>
      </c>
      <c r="AC3718" t="s">
        <v>53</v>
      </c>
      <c r="AD3718">
        <v>2969485219</v>
      </c>
      <c r="AE3718" s="1">
        <v>37784</v>
      </c>
      <c r="AF3718" t="s">
        <v>23542</v>
      </c>
      <c r="AG3718" t="s">
        <v>23543</v>
      </c>
      <c r="AH3718" t="s">
        <v>53</v>
      </c>
      <c r="AJ3718" t="s">
        <v>53</v>
      </c>
      <c r="AK3718" t="s">
        <v>13606</v>
      </c>
      <c r="AL3718" t="s">
        <v>68</v>
      </c>
      <c r="AO3718" t="s">
        <v>54</v>
      </c>
      <c r="AP3718" s="1">
        <v>45244.534722222219</v>
      </c>
    </row>
    <row r="3719" spans="1:43" x14ac:dyDescent="0.35">
      <c r="A3719" t="s">
        <v>23544</v>
      </c>
      <c r="B3719" t="s">
        <v>23545</v>
      </c>
      <c r="C3719" t="s">
        <v>8091</v>
      </c>
      <c r="F3719">
        <f>1719-688-6928</f>
        <v>-5897</v>
      </c>
      <c r="H3719" t="s">
        <v>23546</v>
      </c>
      <c r="J3719" t="s">
        <v>23547</v>
      </c>
      <c r="N3719" t="s">
        <v>287</v>
      </c>
      <c r="O3719">
        <v>81052</v>
      </c>
      <c r="P3719" t="s">
        <v>50</v>
      </c>
      <c r="U3719" s="1">
        <v>44418</v>
      </c>
      <c r="V3719" s="1">
        <v>44418</v>
      </c>
      <c r="W3719" s="1">
        <v>44418.657638888886</v>
      </c>
      <c r="X3719" s="1">
        <v>44418.657638888886</v>
      </c>
      <c r="AC3719" t="s">
        <v>53</v>
      </c>
      <c r="AD3719">
        <v>2970091856</v>
      </c>
      <c r="AE3719" s="1">
        <v>44434.720833333333</v>
      </c>
      <c r="AF3719" t="s">
        <v>23548</v>
      </c>
      <c r="AG3719" t="s">
        <v>23549</v>
      </c>
      <c r="AH3719" t="s">
        <v>51</v>
      </c>
      <c r="AJ3719" t="s">
        <v>53</v>
      </c>
      <c r="AL3719" t="s">
        <v>78</v>
      </c>
      <c r="AO3719" t="s">
        <v>8142</v>
      </c>
    </row>
    <row r="3720" spans="1:43" x14ac:dyDescent="0.35">
      <c r="A3720" t="s">
        <v>23550</v>
      </c>
      <c r="B3720" t="s">
        <v>23551</v>
      </c>
      <c r="C3720" t="s">
        <v>4879</v>
      </c>
      <c r="H3720" t="s">
        <v>23550</v>
      </c>
      <c r="J3720" t="s">
        <v>491</v>
      </c>
      <c r="K3720" t="s">
        <v>6655</v>
      </c>
      <c r="M3720" t="s">
        <v>6656</v>
      </c>
      <c r="N3720" t="s">
        <v>6657</v>
      </c>
      <c r="O3720">
        <v>68102</v>
      </c>
      <c r="P3720" t="s">
        <v>50</v>
      </c>
      <c r="U3720" s="1">
        <v>44418</v>
      </c>
      <c r="V3720" s="1">
        <v>44418</v>
      </c>
      <c r="AC3720" t="s">
        <v>53</v>
      </c>
      <c r="AD3720">
        <v>2969472760</v>
      </c>
      <c r="AE3720" s="1">
        <v>36916.71597222222</v>
      </c>
      <c r="AG3720" t="s">
        <v>23552</v>
      </c>
      <c r="AH3720" t="s">
        <v>51</v>
      </c>
      <c r="AJ3720" t="s">
        <v>53</v>
      </c>
      <c r="AO3720" t="s">
        <v>8142</v>
      </c>
    </row>
    <row r="3721" spans="1:43" x14ac:dyDescent="0.35">
      <c r="A3721" t="s">
        <v>23553</v>
      </c>
      <c r="B3721" t="s">
        <v>23554</v>
      </c>
      <c r="C3721" t="s">
        <v>969</v>
      </c>
      <c r="F3721" t="s">
        <v>23555</v>
      </c>
      <c r="H3721" t="s">
        <v>23553</v>
      </c>
      <c r="J3721" t="s">
        <v>1910</v>
      </c>
      <c r="K3721" t="s">
        <v>23556</v>
      </c>
      <c r="M3721" t="s">
        <v>12925</v>
      </c>
      <c r="N3721" t="s">
        <v>12926</v>
      </c>
      <c r="O3721">
        <v>47842</v>
      </c>
      <c r="P3721" t="s">
        <v>50</v>
      </c>
      <c r="U3721" s="1">
        <v>44418</v>
      </c>
      <c r="V3721" s="1">
        <v>44418</v>
      </c>
      <c r="AC3721" t="s">
        <v>53</v>
      </c>
      <c r="AD3721">
        <v>2969735272</v>
      </c>
      <c r="AE3721" s="1">
        <v>42845.40902777778</v>
      </c>
      <c r="AG3721" t="s">
        <v>23557</v>
      </c>
      <c r="AH3721" t="s">
        <v>51</v>
      </c>
      <c r="AJ3721" t="s">
        <v>53</v>
      </c>
      <c r="AO3721" t="s">
        <v>8142</v>
      </c>
    </row>
    <row r="3722" spans="1:43" x14ac:dyDescent="0.35">
      <c r="A3722" t="s">
        <v>23558</v>
      </c>
      <c r="B3722" t="s">
        <v>13016</v>
      </c>
      <c r="C3722" t="s">
        <v>3466</v>
      </c>
      <c r="F3722" t="s">
        <v>23559</v>
      </c>
      <c r="H3722" t="s">
        <v>23560</v>
      </c>
      <c r="J3722" t="s">
        <v>3933</v>
      </c>
      <c r="K3722" t="s">
        <v>23561</v>
      </c>
      <c r="M3722" t="s">
        <v>23562</v>
      </c>
      <c r="N3722" t="s">
        <v>3668</v>
      </c>
      <c r="O3722">
        <v>49503</v>
      </c>
      <c r="P3722" t="s">
        <v>50</v>
      </c>
      <c r="U3722" s="1">
        <v>44418</v>
      </c>
      <c r="V3722" s="1">
        <v>44418</v>
      </c>
      <c r="AC3722" t="s">
        <v>53</v>
      </c>
      <c r="AD3722">
        <v>2969551137</v>
      </c>
      <c r="AE3722" s="1">
        <v>40288.591666666667</v>
      </c>
      <c r="AG3722" t="s">
        <v>23563</v>
      </c>
      <c r="AH3722" t="s">
        <v>51</v>
      </c>
      <c r="AJ3722" t="s">
        <v>53</v>
      </c>
      <c r="AO3722" t="s">
        <v>8142</v>
      </c>
    </row>
    <row r="3723" spans="1:43" x14ac:dyDescent="0.35">
      <c r="A3723" t="s">
        <v>23564</v>
      </c>
      <c r="B3723" t="s">
        <v>23565</v>
      </c>
      <c r="C3723" t="s">
        <v>23566</v>
      </c>
      <c r="F3723">
        <v>7202173509</v>
      </c>
      <c r="H3723" t="s">
        <v>23564</v>
      </c>
      <c r="J3723" t="s">
        <v>23567</v>
      </c>
      <c r="P3723" t="s">
        <v>50</v>
      </c>
      <c r="U3723" s="1">
        <v>44418</v>
      </c>
      <c r="V3723" s="1">
        <v>44418</v>
      </c>
      <c r="W3723" s="1">
        <v>44418.806250000001</v>
      </c>
      <c r="X3723" s="1">
        <v>44418.806250000001</v>
      </c>
      <c r="AC3723" t="s">
        <v>53</v>
      </c>
      <c r="AD3723">
        <v>1000000001</v>
      </c>
      <c r="AE3723" s="1">
        <v>39973.351388888892</v>
      </c>
      <c r="AF3723" t="s">
        <v>3377</v>
      </c>
      <c r="AG3723" t="s">
        <v>23568</v>
      </c>
      <c r="AH3723" t="s">
        <v>51</v>
      </c>
      <c r="AJ3723" t="s">
        <v>53</v>
      </c>
      <c r="AL3723" t="s">
        <v>78</v>
      </c>
      <c r="AO3723" t="s">
        <v>8142</v>
      </c>
    </row>
    <row r="3724" spans="1:43" x14ac:dyDescent="0.35">
      <c r="A3724" t="s">
        <v>23569</v>
      </c>
      <c r="B3724" t="s">
        <v>23570</v>
      </c>
      <c r="C3724" t="s">
        <v>23571</v>
      </c>
      <c r="F3724">
        <v>9704564601</v>
      </c>
      <c r="H3724" t="s">
        <v>23569</v>
      </c>
      <c r="J3724" t="s">
        <v>23572</v>
      </c>
      <c r="K3724" t="s">
        <v>23573</v>
      </c>
      <c r="M3724" t="s">
        <v>990</v>
      </c>
      <c r="N3724" t="s">
        <v>65</v>
      </c>
      <c r="O3724">
        <v>81601</v>
      </c>
      <c r="P3724" t="s">
        <v>50</v>
      </c>
      <c r="U3724" s="1">
        <v>44418</v>
      </c>
      <c r="V3724" s="1">
        <v>44418</v>
      </c>
      <c r="W3724" s="1">
        <v>44419.397916666669</v>
      </c>
      <c r="X3724" s="1">
        <v>44419.397916666669</v>
      </c>
      <c r="AC3724" t="s">
        <v>51</v>
      </c>
      <c r="AD3724">
        <v>1000000001</v>
      </c>
      <c r="AE3724" s="1">
        <v>39973.351388888892</v>
      </c>
      <c r="AF3724" t="s">
        <v>3377</v>
      </c>
      <c r="AG3724" t="s">
        <v>23574</v>
      </c>
      <c r="AH3724" t="s">
        <v>51</v>
      </c>
      <c r="AJ3724" t="s">
        <v>53</v>
      </c>
      <c r="AL3724" t="s">
        <v>78</v>
      </c>
      <c r="AO3724" t="s">
        <v>5443</v>
      </c>
      <c r="AP3724" s="1">
        <v>45405.634027777778</v>
      </c>
    </row>
    <row r="3725" spans="1:43" x14ac:dyDescent="0.35">
      <c r="A3725" t="s">
        <v>23575</v>
      </c>
      <c r="B3725" t="s">
        <v>13566</v>
      </c>
      <c r="C3725" t="s">
        <v>904</v>
      </c>
      <c r="F3725" t="s">
        <v>23576</v>
      </c>
      <c r="H3725" t="s">
        <v>23575</v>
      </c>
      <c r="J3725" t="s">
        <v>23577</v>
      </c>
      <c r="K3725" t="s">
        <v>23578</v>
      </c>
      <c r="M3725" t="s">
        <v>3431</v>
      </c>
      <c r="N3725" t="s">
        <v>65</v>
      </c>
      <c r="O3725" t="s">
        <v>23579</v>
      </c>
      <c r="P3725" t="s">
        <v>50</v>
      </c>
      <c r="U3725" s="1">
        <v>44418</v>
      </c>
      <c r="V3725" s="1">
        <v>44418</v>
      </c>
      <c r="W3725" s="1">
        <v>44418.765277777777</v>
      </c>
      <c r="X3725" s="1">
        <v>44418.765277777777</v>
      </c>
      <c r="AC3725" t="s">
        <v>53</v>
      </c>
      <c r="AD3725">
        <v>2972119296</v>
      </c>
      <c r="AE3725" s="1">
        <v>44795.461805555555</v>
      </c>
      <c r="AF3725" t="s">
        <v>23580</v>
      </c>
      <c r="AG3725" t="s">
        <v>23581</v>
      </c>
      <c r="AH3725" t="s">
        <v>51</v>
      </c>
      <c r="AJ3725" t="s">
        <v>53</v>
      </c>
      <c r="AL3725" t="s">
        <v>68</v>
      </c>
      <c r="AO3725" t="s">
        <v>5443</v>
      </c>
      <c r="AP3725" s="1">
        <v>44418.756249999999</v>
      </c>
      <c r="AQ3725" s="1">
        <v>44418.76666666667</v>
      </c>
    </row>
    <row r="3726" spans="1:43" x14ac:dyDescent="0.35">
      <c r="A3726" t="s">
        <v>23582</v>
      </c>
      <c r="B3726" t="s">
        <v>16673</v>
      </c>
      <c r="C3726" t="s">
        <v>9023</v>
      </c>
      <c r="F3726" t="s">
        <v>23583</v>
      </c>
      <c r="H3726" t="s">
        <v>23582</v>
      </c>
      <c r="J3726" t="s">
        <v>3469</v>
      </c>
      <c r="K3726" t="s">
        <v>23584</v>
      </c>
      <c r="M3726" t="s">
        <v>3554</v>
      </c>
      <c r="N3726" t="s">
        <v>798</v>
      </c>
      <c r="O3726" t="s">
        <v>23585</v>
      </c>
      <c r="P3726" t="s">
        <v>50</v>
      </c>
      <c r="U3726" s="1">
        <v>44418</v>
      </c>
      <c r="V3726" s="1">
        <v>44418</v>
      </c>
      <c r="W3726" s="1">
        <v>44418.51666666667</v>
      </c>
      <c r="X3726" s="1">
        <v>44418.51666666667</v>
      </c>
      <c r="AC3726" t="s">
        <v>53</v>
      </c>
      <c r="AD3726">
        <v>2969702039</v>
      </c>
      <c r="AE3726" s="1">
        <v>42528.619444444441</v>
      </c>
      <c r="AF3726" t="s">
        <v>9789</v>
      </c>
      <c r="AG3726" t="s">
        <v>23586</v>
      </c>
      <c r="AH3726" t="s">
        <v>51</v>
      </c>
      <c r="AJ3726" t="s">
        <v>53</v>
      </c>
      <c r="AL3726" t="s">
        <v>78</v>
      </c>
      <c r="AO3726" t="s">
        <v>5443</v>
      </c>
      <c r="AP3726" s="1">
        <v>44733.62222222222</v>
      </c>
      <c r="AQ3726" s="1">
        <v>44732.4375</v>
      </c>
    </row>
    <row r="3727" spans="1:43" x14ac:dyDescent="0.35">
      <c r="A3727" t="s">
        <v>23587</v>
      </c>
      <c r="B3727" t="s">
        <v>23588</v>
      </c>
      <c r="C3727" t="s">
        <v>19815</v>
      </c>
      <c r="F3727">
        <v>9153558760</v>
      </c>
      <c r="H3727" t="s">
        <v>23589</v>
      </c>
      <c r="J3727" t="s">
        <v>23590</v>
      </c>
      <c r="K3727" t="s">
        <v>23591</v>
      </c>
      <c r="M3727" t="s">
        <v>753</v>
      </c>
      <c r="N3727" t="s">
        <v>798</v>
      </c>
      <c r="O3727">
        <v>79928</v>
      </c>
      <c r="P3727" t="s">
        <v>50</v>
      </c>
      <c r="U3727" s="1">
        <v>44418</v>
      </c>
      <c r="V3727" s="1">
        <v>44418</v>
      </c>
      <c r="W3727" s="1">
        <v>44419.400694444441</v>
      </c>
      <c r="X3727" s="1">
        <v>44419.400694444441</v>
      </c>
      <c r="AC3727" t="s">
        <v>53</v>
      </c>
      <c r="AD3727">
        <v>2970034235</v>
      </c>
      <c r="AE3727" s="1">
        <v>44195.400694444441</v>
      </c>
      <c r="AF3727" t="s">
        <v>23592</v>
      </c>
      <c r="AG3727" t="s">
        <v>23593</v>
      </c>
      <c r="AH3727" t="s">
        <v>51</v>
      </c>
      <c r="AJ3727" t="s">
        <v>53</v>
      </c>
      <c r="AL3727" t="s">
        <v>68</v>
      </c>
      <c r="AO3727" t="s">
        <v>5443</v>
      </c>
      <c r="AP3727" s="1">
        <v>44420.536805555559</v>
      </c>
      <c r="AQ3727" s="1">
        <v>44419.521527777775</v>
      </c>
    </row>
    <row r="3728" spans="1:43" x14ac:dyDescent="0.35">
      <c r="A3728" t="s">
        <v>23594</v>
      </c>
      <c r="B3728" t="s">
        <v>189</v>
      </c>
      <c r="C3728" t="s">
        <v>23595</v>
      </c>
      <c r="F3728" t="s">
        <v>23596</v>
      </c>
      <c r="H3728" t="s">
        <v>23594</v>
      </c>
      <c r="J3728" t="s">
        <v>9092</v>
      </c>
      <c r="K3728" t="s">
        <v>23597</v>
      </c>
      <c r="M3728" t="s">
        <v>154</v>
      </c>
      <c r="N3728" t="s">
        <v>65</v>
      </c>
      <c r="O3728">
        <v>80631</v>
      </c>
      <c r="P3728" t="s">
        <v>50</v>
      </c>
      <c r="U3728" s="1">
        <v>44418</v>
      </c>
      <c r="V3728" s="1">
        <v>44418</v>
      </c>
      <c r="W3728" s="1">
        <v>44418.626388888886</v>
      </c>
      <c r="X3728" s="1">
        <v>44418.626388888886</v>
      </c>
      <c r="AC3728" t="s">
        <v>51</v>
      </c>
      <c r="AD3728">
        <v>2969541409</v>
      </c>
      <c r="AE3728" s="1">
        <v>39937.69027777778</v>
      </c>
      <c r="AF3728" t="s">
        <v>9094</v>
      </c>
      <c r="AG3728" t="s">
        <v>23598</v>
      </c>
      <c r="AH3728" t="s">
        <v>51</v>
      </c>
      <c r="AJ3728" t="s">
        <v>53</v>
      </c>
      <c r="AL3728" t="s">
        <v>78</v>
      </c>
      <c r="AO3728" t="s">
        <v>5443</v>
      </c>
      <c r="AP3728" s="1">
        <v>44418.643750000003</v>
      </c>
    </row>
    <row r="3729" spans="1:43" x14ac:dyDescent="0.35">
      <c r="A3729" t="s">
        <v>23599</v>
      </c>
      <c r="B3729" t="s">
        <v>10310</v>
      </c>
      <c r="C3729" t="s">
        <v>2238</v>
      </c>
      <c r="F3729" t="s">
        <v>283</v>
      </c>
      <c r="H3729" t="s">
        <v>23600</v>
      </c>
      <c r="I3729" t="s">
        <v>61</v>
      </c>
      <c r="J3729" t="s">
        <v>285</v>
      </c>
      <c r="P3729" t="s">
        <v>50</v>
      </c>
      <c r="U3729" s="1">
        <v>44418.455555555556</v>
      </c>
      <c r="V3729" s="1">
        <v>44418.455555555556</v>
      </c>
      <c r="W3729" s="1">
        <v>44418.492361111108</v>
      </c>
      <c r="X3729" s="1">
        <v>44418.492361111108</v>
      </c>
      <c r="AC3729" t="s">
        <v>53</v>
      </c>
      <c r="AD3729">
        <v>2969480024</v>
      </c>
      <c r="AE3729" s="1">
        <v>37427</v>
      </c>
      <c r="AF3729" t="s">
        <v>145</v>
      </c>
      <c r="AG3729" t="s">
        <v>23601</v>
      </c>
      <c r="AH3729" t="s">
        <v>53</v>
      </c>
      <c r="AJ3729" t="s">
        <v>53</v>
      </c>
      <c r="AK3729" t="s">
        <v>8166</v>
      </c>
      <c r="AL3729" t="s">
        <v>68</v>
      </c>
      <c r="AO3729" t="s">
        <v>54</v>
      </c>
      <c r="AP3729" s="1">
        <v>45463.365277777775</v>
      </c>
      <c r="AQ3729" s="1">
        <v>45226.463888888888</v>
      </c>
    </row>
    <row r="3730" spans="1:43" x14ac:dyDescent="0.35">
      <c r="A3730" t="s">
        <v>23602</v>
      </c>
      <c r="B3730" t="s">
        <v>6053</v>
      </c>
      <c r="C3730" t="s">
        <v>5318</v>
      </c>
      <c r="F3730" t="s">
        <v>23603</v>
      </c>
      <c r="H3730" t="s">
        <v>23604</v>
      </c>
      <c r="I3730" t="s">
        <v>200</v>
      </c>
      <c r="J3730" t="s">
        <v>5896</v>
      </c>
      <c r="K3730" t="s">
        <v>23605</v>
      </c>
      <c r="M3730" t="s">
        <v>1229</v>
      </c>
      <c r="N3730" t="s">
        <v>1195</v>
      </c>
      <c r="O3730">
        <v>88220</v>
      </c>
      <c r="P3730" t="s">
        <v>50</v>
      </c>
      <c r="U3730" s="1">
        <v>44418.585416666669</v>
      </c>
      <c r="V3730" s="1">
        <v>44418.585416666669</v>
      </c>
      <c r="W3730" s="1">
        <v>44421.597222222219</v>
      </c>
      <c r="X3730" s="1">
        <v>44421.597222222219</v>
      </c>
      <c r="AC3730" t="s">
        <v>51</v>
      </c>
      <c r="AD3730">
        <v>2969885009</v>
      </c>
      <c r="AE3730" s="1">
        <v>43594.368750000001</v>
      </c>
      <c r="AF3730" t="s">
        <v>5899</v>
      </c>
      <c r="AG3730" t="s">
        <v>23606</v>
      </c>
      <c r="AH3730" t="s">
        <v>53</v>
      </c>
      <c r="AJ3730" t="s">
        <v>53</v>
      </c>
      <c r="AK3730" t="s">
        <v>7790</v>
      </c>
      <c r="AL3730" t="s">
        <v>78</v>
      </c>
      <c r="AO3730" t="s">
        <v>54</v>
      </c>
      <c r="AP3730" s="1">
        <v>44965.527083333334</v>
      </c>
    </row>
    <row r="3731" spans="1:43" x14ac:dyDescent="0.35">
      <c r="A3731" t="s">
        <v>23607</v>
      </c>
      <c r="B3731" t="s">
        <v>23608</v>
      </c>
      <c r="C3731" t="s">
        <v>7471</v>
      </c>
      <c r="F3731" t="s">
        <v>23609</v>
      </c>
      <c r="H3731" t="s">
        <v>23610</v>
      </c>
      <c r="J3731" t="s">
        <v>491</v>
      </c>
      <c r="P3731" t="s">
        <v>50</v>
      </c>
      <c r="U3731" s="1">
        <v>44419</v>
      </c>
      <c r="V3731" s="1">
        <v>44419</v>
      </c>
      <c r="AC3731" t="s">
        <v>53</v>
      </c>
      <c r="AD3731">
        <v>2969472760</v>
      </c>
      <c r="AE3731" s="1">
        <v>36916.71597222222</v>
      </c>
      <c r="AG3731" t="s">
        <v>23611</v>
      </c>
      <c r="AH3731" t="s">
        <v>51</v>
      </c>
      <c r="AJ3731" t="s">
        <v>53</v>
      </c>
      <c r="AO3731" t="s">
        <v>8142</v>
      </c>
    </row>
    <row r="3732" spans="1:43" x14ac:dyDescent="0.35">
      <c r="A3732" t="s">
        <v>23612</v>
      </c>
      <c r="B3732" t="s">
        <v>1757</v>
      </c>
      <c r="C3732" t="s">
        <v>11998</v>
      </c>
      <c r="F3732" t="s">
        <v>19626</v>
      </c>
      <c r="H3732" t="s">
        <v>15655</v>
      </c>
      <c r="J3732" t="s">
        <v>15656</v>
      </c>
      <c r="K3732" t="s">
        <v>22891</v>
      </c>
      <c r="M3732" t="s">
        <v>21285</v>
      </c>
      <c r="N3732" t="s">
        <v>65</v>
      </c>
      <c r="O3732">
        <v>80241</v>
      </c>
      <c r="P3732" t="s">
        <v>50</v>
      </c>
      <c r="U3732" s="1">
        <v>44419</v>
      </c>
      <c r="V3732" s="1">
        <v>44419</v>
      </c>
      <c r="W3732" s="1">
        <v>44419.8</v>
      </c>
      <c r="X3732" s="1">
        <v>44419.8</v>
      </c>
      <c r="AC3732" t="s">
        <v>53</v>
      </c>
      <c r="AD3732">
        <v>2969783181</v>
      </c>
      <c r="AE3732" s="1">
        <v>43172.738194444442</v>
      </c>
      <c r="AF3732" t="s">
        <v>15658</v>
      </c>
      <c r="AG3732" t="s">
        <v>23613</v>
      </c>
      <c r="AH3732" t="s">
        <v>51</v>
      </c>
      <c r="AJ3732" t="s">
        <v>53</v>
      </c>
      <c r="AL3732" t="s">
        <v>78</v>
      </c>
      <c r="AO3732" t="s">
        <v>5443</v>
      </c>
      <c r="AP3732" s="1">
        <v>44419.799305555556</v>
      </c>
    </row>
    <row r="3733" spans="1:43" x14ac:dyDescent="0.35">
      <c r="A3733" t="s">
        <v>23614</v>
      </c>
      <c r="B3733" t="s">
        <v>23615</v>
      </c>
      <c r="C3733" t="s">
        <v>23616</v>
      </c>
      <c r="F3733" t="s">
        <v>23617</v>
      </c>
      <c r="H3733" t="s">
        <v>23618</v>
      </c>
      <c r="J3733" t="s">
        <v>1910</v>
      </c>
      <c r="K3733" t="s">
        <v>23556</v>
      </c>
      <c r="M3733" t="s">
        <v>12925</v>
      </c>
      <c r="N3733" t="s">
        <v>12926</v>
      </c>
      <c r="O3733">
        <v>47842</v>
      </c>
      <c r="P3733" t="s">
        <v>50</v>
      </c>
      <c r="U3733" s="1">
        <v>44419</v>
      </c>
      <c r="V3733" s="1">
        <v>44419</v>
      </c>
      <c r="AC3733" t="s">
        <v>53</v>
      </c>
      <c r="AD3733">
        <v>2969735272</v>
      </c>
      <c r="AE3733" s="1">
        <v>42845.40902777778</v>
      </c>
      <c r="AG3733" t="s">
        <v>23619</v>
      </c>
      <c r="AH3733" t="s">
        <v>51</v>
      </c>
      <c r="AJ3733" t="s">
        <v>53</v>
      </c>
      <c r="AO3733" t="s">
        <v>8142</v>
      </c>
    </row>
    <row r="3734" spans="1:43" x14ac:dyDescent="0.35">
      <c r="A3734" t="s">
        <v>23620</v>
      </c>
      <c r="B3734" t="s">
        <v>23621</v>
      </c>
      <c r="C3734" t="s">
        <v>8086</v>
      </c>
      <c r="F3734" t="s">
        <v>23622</v>
      </c>
      <c r="H3734" t="s">
        <v>23623</v>
      </c>
      <c r="J3734" t="s">
        <v>23624</v>
      </c>
      <c r="P3734" t="s">
        <v>50</v>
      </c>
      <c r="U3734" s="1">
        <v>44419</v>
      </c>
      <c r="V3734" s="1">
        <v>44419</v>
      </c>
      <c r="AC3734" t="s">
        <v>53</v>
      </c>
      <c r="AD3734">
        <v>2969579793</v>
      </c>
      <c r="AE3734" s="1">
        <v>41172.685416666667</v>
      </c>
      <c r="AG3734" t="s">
        <v>23625</v>
      </c>
      <c r="AH3734" t="s">
        <v>51</v>
      </c>
      <c r="AJ3734" t="s">
        <v>53</v>
      </c>
      <c r="AO3734" t="s">
        <v>8142</v>
      </c>
    </row>
    <row r="3735" spans="1:43" x14ac:dyDescent="0.35">
      <c r="A3735" t="s">
        <v>23626</v>
      </c>
      <c r="B3735" t="s">
        <v>23627</v>
      </c>
      <c r="C3735" t="s">
        <v>12366</v>
      </c>
      <c r="F3735" t="s">
        <v>23628</v>
      </c>
      <c r="H3735" t="s">
        <v>23626</v>
      </c>
      <c r="J3735" t="s">
        <v>834</v>
      </c>
      <c r="P3735" t="s">
        <v>50</v>
      </c>
      <c r="U3735" s="1">
        <v>44419</v>
      </c>
      <c r="V3735" s="1">
        <v>44419</v>
      </c>
      <c r="AC3735" t="s">
        <v>53</v>
      </c>
      <c r="AD3735">
        <v>2969533306</v>
      </c>
      <c r="AE3735" s="1">
        <v>39591.598611111112</v>
      </c>
      <c r="AG3735" t="s">
        <v>23629</v>
      </c>
      <c r="AH3735" t="s">
        <v>51</v>
      </c>
      <c r="AJ3735" t="s">
        <v>53</v>
      </c>
      <c r="AO3735" t="s">
        <v>8142</v>
      </c>
    </row>
    <row r="3736" spans="1:43" x14ac:dyDescent="0.35">
      <c r="A3736" t="s">
        <v>23630</v>
      </c>
      <c r="B3736" t="s">
        <v>23112</v>
      </c>
      <c r="C3736" t="s">
        <v>23631</v>
      </c>
      <c r="F3736" t="s">
        <v>18651</v>
      </c>
      <c r="H3736" t="s">
        <v>23632</v>
      </c>
      <c r="J3736" t="s">
        <v>10434</v>
      </c>
      <c r="P3736" t="s">
        <v>50</v>
      </c>
      <c r="U3736" s="1">
        <v>44419</v>
      </c>
      <c r="V3736" s="1">
        <v>44419</v>
      </c>
      <c r="AC3736" t="s">
        <v>53</v>
      </c>
      <c r="AD3736">
        <v>2969478809</v>
      </c>
      <c r="AE3736" s="1">
        <v>37358</v>
      </c>
      <c r="AG3736" t="s">
        <v>23633</v>
      </c>
      <c r="AH3736" t="s">
        <v>51</v>
      </c>
      <c r="AJ3736" t="s">
        <v>53</v>
      </c>
      <c r="AO3736" t="s">
        <v>8142</v>
      </c>
    </row>
    <row r="3737" spans="1:43" x14ac:dyDescent="0.35">
      <c r="A3737" t="s">
        <v>23634</v>
      </c>
      <c r="B3737" t="s">
        <v>23635</v>
      </c>
      <c r="C3737" t="s">
        <v>3349</v>
      </c>
      <c r="F3737" t="s">
        <v>19626</v>
      </c>
      <c r="H3737" t="s">
        <v>15655</v>
      </c>
      <c r="J3737" t="s">
        <v>15656</v>
      </c>
      <c r="K3737" t="s">
        <v>22891</v>
      </c>
      <c r="M3737" t="s">
        <v>21285</v>
      </c>
      <c r="N3737" t="s">
        <v>65</v>
      </c>
      <c r="O3737">
        <v>80241</v>
      </c>
      <c r="P3737" t="s">
        <v>50</v>
      </c>
      <c r="U3737" s="1">
        <v>44419</v>
      </c>
      <c r="V3737" s="1">
        <v>44419</v>
      </c>
      <c r="W3737" s="1">
        <v>44419.798611111109</v>
      </c>
      <c r="X3737" s="1">
        <v>44419.798611111109</v>
      </c>
      <c r="AC3737" t="s">
        <v>53</v>
      </c>
      <c r="AD3737">
        <v>2969783181</v>
      </c>
      <c r="AE3737" s="1">
        <v>43172.738194444442</v>
      </c>
      <c r="AF3737" t="s">
        <v>15658</v>
      </c>
      <c r="AG3737" t="s">
        <v>23636</v>
      </c>
      <c r="AH3737" t="s">
        <v>51</v>
      </c>
      <c r="AJ3737" t="s">
        <v>53</v>
      </c>
      <c r="AL3737" t="s">
        <v>78</v>
      </c>
      <c r="AO3737" t="s">
        <v>5443</v>
      </c>
      <c r="AP3737" s="1">
        <v>44419.798611111109</v>
      </c>
    </row>
    <row r="3738" spans="1:43" x14ac:dyDescent="0.35">
      <c r="A3738" t="s">
        <v>23637</v>
      </c>
      <c r="B3738" t="s">
        <v>23638</v>
      </c>
      <c r="C3738" t="s">
        <v>2923</v>
      </c>
      <c r="F3738" t="s">
        <v>23639</v>
      </c>
      <c r="H3738" t="s">
        <v>23640</v>
      </c>
      <c r="J3738" t="s">
        <v>6517</v>
      </c>
      <c r="K3738" t="s">
        <v>6518</v>
      </c>
      <c r="M3738" t="s">
        <v>2700</v>
      </c>
      <c r="N3738" t="s">
        <v>213</v>
      </c>
      <c r="O3738" t="s">
        <v>6519</v>
      </c>
      <c r="P3738" t="s">
        <v>50</v>
      </c>
      <c r="U3738" s="1">
        <v>44419</v>
      </c>
      <c r="V3738" s="1">
        <v>44419</v>
      </c>
      <c r="W3738" s="1">
        <v>44419.530555555553</v>
      </c>
      <c r="X3738" s="1">
        <v>44419.530555555553</v>
      </c>
      <c r="AC3738" t="s">
        <v>53</v>
      </c>
      <c r="AD3738">
        <v>2969570757</v>
      </c>
      <c r="AE3738" s="1">
        <v>40952.341666666667</v>
      </c>
      <c r="AF3738" t="s">
        <v>6520</v>
      </c>
      <c r="AG3738" t="s">
        <v>23641</v>
      </c>
      <c r="AH3738" t="s">
        <v>51</v>
      </c>
      <c r="AJ3738" t="s">
        <v>53</v>
      </c>
      <c r="AL3738" t="s">
        <v>78</v>
      </c>
      <c r="AO3738" t="s">
        <v>5443</v>
      </c>
      <c r="AP3738" s="1">
        <v>45476.568749999999</v>
      </c>
      <c r="AQ3738" s="1">
        <v>45476.570138888892</v>
      </c>
    </row>
    <row r="3739" spans="1:43" x14ac:dyDescent="0.35">
      <c r="A3739" t="s">
        <v>23642</v>
      </c>
      <c r="B3739" t="s">
        <v>23643</v>
      </c>
      <c r="C3739" t="s">
        <v>23644</v>
      </c>
      <c r="F3739" t="s">
        <v>23645</v>
      </c>
      <c r="H3739" t="s">
        <v>23642</v>
      </c>
      <c r="J3739" t="s">
        <v>10338</v>
      </c>
      <c r="N3739" t="s">
        <v>1570</v>
      </c>
      <c r="O3739">
        <v>84120</v>
      </c>
      <c r="P3739" t="s">
        <v>50</v>
      </c>
      <c r="U3739" s="1">
        <v>44420</v>
      </c>
      <c r="V3739" s="1">
        <v>44420</v>
      </c>
      <c r="AC3739" t="s">
        <v>53</v>
      </c>
      <c r="AD3739">
        <v>2969534397</v>
      </c>
      <c r="AE3739" s="1">
        <v>39643.427083333336</v>
      </c>
      <c r="AG3739" t="s">
        <v>23646</v>
      </c>
      <c r="AH3739" t="s">
        <v>51</v>
      </c>
      <c r="AJ3739" t="s">
        <v>53</v>
      </c>
      <c r="AO3739" t="s">
        <v>8142</v>
      </c>
    </row>
    <row r="3740" spans="1:43" x14ac:dyDescent="0.35">
      <c r="A3740" t="s">
        <v>23647</v>
      </c>
      <c r="B3740" t="s">
        <v>7109</v>
      </c>
      <c r="C3740" t="s">
        <v>622</v>
      </c>
      <c r="F3740" t="s">
        <v>23648</v>
      </c>
      <c r="H3740" t="s">
        <v>23649</v>
      </c>
      <c r="J3740" t="s">
        <v>1910</v>
      </c>
      <c r="K3740" t="s">
        <v>22774</v>
      </c>
      <c r="M3740" t="s">
        <v>12925</v>
      </c>
      <c r="N3740" t="s">
        <v>12926</v>
      </c>
      <c r="O3740">
        <v>47842</v>
      </c>
      <c r="P3740" t="s">
        <v>50</v>
      </c>
      <c r="U3740" s="1">
        <v>44420</v>
      </c>
      <c r="V3740" s="1">
        <v>44420</v>
      </c>
      <c r="AC3740" t="s">
        <v>53</v>
      </c>
      <c r="AD3740">
        <v>2969735272</v>
      </c>
      <c r="AE3740" s="1">
        <v>42845.40902777778</v>
      </c>
      <c r="AG3740" t="s">
        <v>23650</v>
      </c>
      <c r="AH3740" t="s">
        <v>51</v>
      </c>
      <c r="AJ3740" t="s">
        <v>53</v>
      </c>
      <c r="AO3740" t="s">
        <v>8142</v>
      </c>
    </row>
    <row r="3741" spans="1:43" x14ac:dyDescent="0.35">
      <c r="A3741" t="s">
        <v>23651</v>
      </c>
      <c r="B3741" t="s">
        <v>16056</v>
      </c>
      <c r="C3741" t="s">
        <v>1429</v>
      </c>
      <c r="F3741" t="s">
        <v>23652</v>
      </c>
      <c r="H3741" t="s">
        <v>23651</v>
      </c>
      <c r="J3741" t="s">
        <v>272</v>
      </c>
      <c r="P3741" t="s">
        <v>50</v>
      </c>
      <c r="U3741" s="1">
        <v>44420</v>
      </c>
      <c r="V3741" s="1">
        <v>44420</v>
      </c>
      <c r="AC3741" t="s">
        <v>53</v>
      </c>
      <c r="AD3741">
        <v>2969474461</v>
      </c>
      <c r="AE3741" s="1">
        <v>37104.381944444445</v>
      </c>
      <c r="AG3741" t="s">
        <v>23653</v>
      </c>
      <c r="AH3741" t="s">
        <v>51</v>
      </c>
      <c r="AJ3741" t="s">
        <v>53</v>
      </c>
      <c r="AO3741" t="s">
        <v>8142</v>
      </c>
    </row>
    <row r="3742" spans="1:43" x14ac:dyDescent="0.35">
      <c r="A3742" t="s">
        <v>23654</v>
      </c>
      <c r="B3742" t="s">
        <v>23655</v>
      </c>
      <c r="C3742" t="s">
        <v>6438</v>
      </c>
      <c r="F3742" t="s">
        <v>1818</v>
      </c>
      <c r="H3742" t="s">
        <v>23654</v>
      </c>
      <c r="K3742" t="s">
        <v>23656</v>
      </c>
      <c r="L3742" t="s">
        <v>23657</v>
      </c>
      <c r="M3742" t="s">
        <v>5866</v>
      </c>
      <c r="N3742" t="s">
        <v>65</v>
      </c>
      <c r="O3742">
        <v>80534</v>
      </c>
      <c r="P3742" t="s">
        <v>50</v>
      </c>
      <c r="U3742" s="1">
        <v>44420</v>
      </c>
      <c r="V3742" s="1">
        <v>44420</v>
      </c>
      <c r="AC3742" t="s">
        <v>53</v>
      </c>
      <c r="AG3742" t="s">
        <v>23658</v>
      </c>
      <c r="AH3742" t="s">
        <v>51</v>
      </c>
      <c r="AJ3742" t="s">
        <v>53</v>
      </c>
      <c r="AL3742" t="s">
        <v>78</v>
      </c>
      <c r="AO3742" t="s">
        <v>5443</v>
      </c>
    </row>
    <row r="3743" spans="1:43" x14ac:dyDescent="0.35">
      <c r="A3743" t="s">
        <v>23659</v>
      </c>
      <c r="B3743" t="s">
        <v>6118</v>
      </c>
      <c r="C3743" t="s">
        <v>23660</v>
      </c>
      <c r="F3743" t="s">
        <v>19626</v>
      </c>
      <c r="H3743" t="s">
        <v>15655</v>
      </c>
      <c r="J3743" t="s">
        <v>15656</v>
      </c>
      <c r="K3743" t="s">
        <v>22891</v>
      </c>
      <c r="M3743" t="s">
        <v>21285</v>
      </c>
      <c r="N3743" t="s">
        <v>65</v>
      </c>
      <c r="O3743">
        <v>80241</v>
      </c>
      <c r="P3743" t="s">
        <v>50</v>
      </c>
      <c r="U3743" s="1">
        <v>44420</v>
      </c>
      <c r="V3743" s="1">
        <v>44420</v>
      </c>
      <c r="W3743" s="1">
        <v>44420.279166666667</v>
      </c>
      <c r="X3743" s="1">
        <v>44420.279166666667</v>
      </c>
      <c r="AC3743" t="s">
        <v>53</v>
      </c>
      <c r="AD3743">
        <v>2969783181</v>
      </c>
      <c r="AE3743" s="1">
        <v>43172.738194444442</v>
      </c>
      <c r="AF3743" t="s">
        <v>15658</v>
      </c>
      <c r="AG3743" t="s">
        <v>23661</v>
      </c>
      <c r="AH3743" t="s">
        <v>51</v>
      </c>
      <c r="AJ3743" t="s">
        <v>53</v>
      </c>
      <c r="AL3743" t="s">
        <v>78</v>
      </c>
      <c r="AO3743" t="s">
        <v>5443</v>
      </c>
      <c r="AP3743" s="1">
        <v>44420.27847222222</v>
      </c>
    </row>
    <row r="3744" spans="1:43" x14ac:dyDescent="0.35">
      <c r="A3744" t="s">
        <v>23662</v>
      </c>
      <c r="B3744" t="s">
        <v>3167</v>
      </c>
      <c r="C3744" t="s">
        <v>9884</v>
      </c>
      <c r="F3744" t="s">
        <v>19626</v>
      </c>
      <c r="H3744" t="s">
        <v>15655</v>
      </c>
      <c r="J3744" t="s">
        <v>15656</v>
      </c>
      <c r="K3744" t="s">
        <v>22891</v>
      </c>
      <c r="M3744" t="s">
        <v>21285</v>
      </c>
      <c r="N3744" t="s">
        <v>65</v>
      </c>
      <c r="O3744">
        <v>80241</v>
      </c>
      <c r="P3744" t="s">
        <v>50</v>
      </c>
      <c r="U3744" s="1">
        <v>44420</v>
      </c>
      <c r="V3744" s="1">
        <v>44420</v>
      </c>
      <c r="W3744" s="1">
        <v>44420.280555555553</v>
      </c>
      <c r="X3744" s="1">
        <v>44420.280555555553</v>
      </c>
      <c r="AC3744" t="s">
        <v>53</v>
      </c>
      <c r="AD3744">
        <v>2969783181</v>
      </c>
      <c r="AE3744" s="1">
        <v>43172.738194444442</v>
      </c>
      <c r="AF3744" t="s">
        <v>15658</v>
      </c>
      <c r="AG3744" t="s">
        <v>23663</v>
      </c>
      <c r="AH3744" t="s">
        <v>51</v>
      </c>
      <c r="AJ3744" t="s">
        <v>53</v>
      </c>
      <c r="AL3744" t="s">
        <v>78</v>
      </c>
      <c r="AO3744" t="s">
        <v>5443</v>
      </c>
      <c r="AP3744" s="1">
        <v>44420.279166666667</v>
      </c>
    </row>
    <row r="3745" spans="1:43" x14ac:dyDescent="0.35">
      <c r="A3745" t="s">
        <v>23664</v>
      </c>
      <c r="B3745" t="s">
        <v>4903</v>
      </c>
      <c r="C3745" t="s">
        <v>1732</v>
      </c>
      <c r="F3745">
        <v>14322571220</v>
      </c>
      <c r="H3745" t="s">
        <v>23665</v>
      </c>
      <c r="J3745" t="s">
        <v>16310</v>
      </c>
      <c r="N3745" t="s">
        <v>637</v>
      </c>
      <c r="O3745">
        <v>79731</v>
      </c>
      <c r="P3745" t="s">
        <v>50</v>
      </c>
      <c r="U3745" s="1">
        <v>44420</v>
      </c>
      <c r="V3745" s="1">
        <v>44420</v>
      </c>
      <c r="AC3745" t="s">
        <v>53</v>
      </c>
      <c r="AD3745">
        <v>2969510802</v>
      </c>
      <c r="AE3745" s="1">
        <v>38394.400000000001</v>
      </c>
      <c r="AG3745" t="s">
        <v>23666</v>
      </c>
      <c r="AH3745" t="s">
        <v>51</v>
      </c>
      <c r="AJ3745" t="s">
        <v>53</v>
      </c>
      <c r="AO3745" t="s">
        <v>8142</v>
      </c>
    </row>
    <row r="3746" spans="1:43" x14ac:dyDescent="0.35">
      <c r="A3746" t="s">
        <v>23667</v>
      </c>
      <c r="B3746" t="s">
        <v>23668</v>
      </c>
      <c r="C3746" t="s">
        <v>7769</v>
      </c>
      <c r="F3746" t="s">
        <v>19626</v>
      </c>
      <c r="H3746" t="s">
        <v>15655</v>
      </c>
      <c r="J3746" t="s">
        <v>15656</v>
      </c>
      <c r="K3746" t="s">
        <v>22891</v>
      </c>
      <c r="M3746" t="s">
        <v>21285</v>
      </c>
      <c r="N3746" t="s">
        <v>65</v>
      </c>
      <c r="O3746">
        <v>80241</v>
      </c>
      <c r="P3746" t="s">
        <v>50</v>
      </c>
      <c r="U3746" s="1">
        <v>44420</v>
      </c>
      <c r="V3746" s="1">
        <v>44420</v>
      </c>
      <c r="W3746" s="1">
        <v>44420.45416666667</v>
      </c>
      <c r="X3746" s="1">
        <v>44420.45416666667</v>
      </c>
      <c r="AC3746" t="s">
        <v>53</v>
      </c>
      <c r="AD3746">
        <v>2969783181</v>
      </c>
      <c r="AE3746" s="1">
        <v>43172.738194444442</v>
      </c>
      <c r="AF3746" t="s">
        <v>15658</v>
      </c>
      <c r="AG3746" t="s">
        <v>23669</v>
      </c>
      <c r="AH3746" t="s">
        <v>51</v>
      </c>
      <c r="AJ3746" t="s">
        <v>53</v>
      </c>
      <c r="AL3746" t="s">
        <v>78</v>
      </c>
      <c r="AO3746" t="s">
        <v>5443</v>
      </c>
      <c r="AP3746" s="1">
        <v>44420.453472222223</v>
      </c>
    </row>
    <row r="3747" spans="1:43" x14ac:dyDescent="0.35">
      <c r="A3747" t="s">
        <v>23670</v>
      </c>
      <c r="B3747" t="s">
        <v>23671</v>
      </c>
      <c r="C3747" t="s">
        <v>11668</v>
      </c>
      <c r="D3747" t="s">
        <v>98</v>
      </c>
      <c r="F3747" t="s">
        <v>23672</v>
      </c>
      <c r="G3747" t="s">
        <v>23673</v>
      </c>
      <c r="H3747" t="s">
        <v>23674</v>
      </c>
      <c r="I3747" t="s">
        <v>169</v>
      </c>
      <c r="J3747" t="s">
        <v>5844</v>
      </c>
      <c r="K3747" t="s">
        <v>23675</v>
      </c>
      <c r="M3747" t="s">
        <v>7031</v>
      </c>
      <c r="N3747" t="s">
        <v>2745</v>
      </c>
      <c r="O3747">
        <v>80813</v>
      </c>
      <c r="P3747" t="s">
        <v>50</v>
      </c>
      <c r="U3747" s="1">
        <v>44420.330555555556</v>
      </c>
      <c r="V3747" s="1">
        <v>44420.330555555556</v>
      </c>
      <c r="W3747" s="1">
        <v>44421.533333333333</v>
      </c>
      <c r="X3747" s="1">
        <v>44421.533333333333</v>
      </c>
      <c r="AC3747" t="s">
        <v>53</v>
      </c>
      <c r="AD3747">
        <v>2969475403</v>
      </c>
      <c r="AE3747" s="1">
        <v>37166.661111111112</v>
      </c>
      <c r="AF3747" t="s">
        <v>5846</v>
      </c>
      <c r="AG3747" t="s">
        <v>23676</v>
      </c>
      <c r="AH3747" t="s">
        <v>53</v>
      </c>
      <c r="AJ3747" t="s">
        <v>53</v>
      </c>
      <c r="AK3747" t="s">
        <v>8166</v>
      </c>
      <c r="AL3747" t="s">
        <v>78</v>
      </c>
      <c r="AO3747" t="s">
        <v>54</v>
      </c>
      <c r="AP3747" s="1">
        <v>45090.727777777778</v>
      </c>
    </row>
    <row r="3748" spans="1:43" x14ac:dyDescent="0.35">
      <c r="A3748" t="s">
        <v>23677</v>
      </c>
      <c r="B3748" t="s">
        <v>7273</v>
      </c>
      <c r="C3748" t="s">
        <v>758</v>
      </c>
      <c r="F3748" t="s">
        <v>23678</v>
      </c>
      <c r="H3748" t="s">
        <v>23679</v>
      </c>
      <c r="I3748" t="s">
        <v>101</v>
      </c>
      <c r="J3748" t="s">
        <v>23680</v>
      </c>
      <c r="K3748" t="s">
        <v>23681</v>
      </c>
      <c r="M3748" t="s">
        <v>2800</v>
      </c>
      <c r="N3748" t="s">
        <v>65</v>
      </c>
      <c r="O3748">
        <v>80602</v>
      </c>
      <c r="P3748" t="s">
        <v>50</v>
      </c>
      <c r="U3748" s="1">
        <v>44420.631944444445</v>
      </c>
      <c r="V3748" s="1">
        <v>44420.631944444445</v>
      </c>
      <c r="W3748" s="1">
        <v>44421.531944444447</v>
      </c>
      <c r="X3748" s="1">
        <v>44421.531944444447</v>
      </c>
      <c r="AC3748" t="s">
        <v>51</v>
      </c>
      <c r="AD3748">
        <v>2969601905</v>
      </c>
      <c r="AE3748" s="1">
        <v>41576.307638888888</v>
      </c>
      <c r="AF3748" t="s">
        <v>23682</v>
      </c>
      <c r="AG3748" t="s">
        <v>23683</v>
      </c>
      <c r="AH3748" t="s">
        <v>53</v>
      </c>
      <c r="AJ3748" t="s">
        <v>53</v>
      </c>
      <c r="AK3748" t="s">
        <v>23684</v>
      </c>
      <c r="AL3748" t="s">
        <v>78</v>
      </c>
      <c r="AO3748" t="s">
        <v>54</v>
      </c>
    </row>
    <row r="3749" spans="1:43" x14ac:dyDescent="0.35">
      <c r="A3749" t="s">
        <v>23685</v>
      </c>
      <c r="B3749" t="s">
        <v>23686</v>
      </c>
      <c r="C3749" t="s">
        <v>530</v>
      </c>
      <c r="F3749">
        <v>7194998899</v>
      </c>
      <c r="H3749" t="s">
        <v>23685</v>
      </c>
      <c r="J3749" t="s">
        <v>23687</v>
      </c>
      <c r="K3749" t="s">
        <v>23688</v>
      </c>
      <c r="M3749" t="s">
        <v>159</v>
      </c>
      <c r="N3749" t="s">
        <v>65</v>
      </c>
      <c r="O3749">
        <v>80907</v>
      </c>
      <c r="P3749" t="s">
        <v>50</v>
      </c>
      <c r="U3749" s="1">
        <v>44421</v>
      </c>
      <c r="V3749" s="1">
        <v>44421</v>
      </c>
      <c r="W3749" s="1">
        <v>44421.662499999999</v>
      </c>
      <c r="X3749" s="1">
        <v>44421.662499999999</v>
      </c>
      <c r="AC3749" t="s">
        <v>51</v>
      </c>
      <c r="AD3749">
        <v>1000000001</v>
      </c>
      <c r="AE3749" s="1">
        <v>39973.351388888892</v>
      </c>
      <c r="AF3749" t="s">
        <v>3377</v>
      </c>
      <c r="AG3749" t="s">
        <v>23689</v>
      </c>
      <c r="AH3749" t="s">
        <v>51</v>
      </c>
      <c r="AJ3749" t="s">
        <v>53</v>
      </c>
      <c r="AL3749" t="s">
        <v>78</v>
      </c>
      <c r="AO3749" t="s">
        <v>5443</v>
      </c>
      <c r="AP3749" s="1">
        <v>44428.34652777778</v>
      </c>
    </row>
    <row r="3750" spans="1:43" x14ac:dyDescent="0.35">
      <c r="A3750" t="s">
        <v>23690</v>
      </c>
      <c r="B3750" t="s">
        <v>23691</v>
      </c>
      <c r="C3750" t="s">
        <v>5892</v>
      </c>
      <c r="F3750">
        <v>3039450608</v>
      </c>
      <c r="H3750" t="s">
        <v>23690</v>
      </c>
      <c r="J3750" t="s">
        <v>23692</v>
      </c>
      <c r="K3750" t="s">
        <v>23693</v>
      </c>
      <c r="M3750" t="s">
        <v>6952</v>
      </c>
      <c r="N3750" t="s">
        <v>65</v>
      </c>
      <c r="O3750" t="s">
        <v>23694</v>
      </c>
      <c r="P3750" t="s">
        <v>50</v>
      </c>
      <c r="U3750" s="1">
        <v>44421</v>
      </c>
      <c r="V3750" s="1">
        <v>44421</v>
      </c>
      <c r="W3750" s="1">
        <v>44421.455555555556</v>
      </c>
      <c r="X3750" s="1">
        <v>44421.455555555556</v>
      </c>
      <c r="AC3750" t="s">
        <v>53</v>
      </c>
      <c r="AD3750">
        <v>1000000001</v>
      </c>
      <c r="AE3750" s="1">
        <v>39973.351388888892</v>
      </c>
      <c r="AF3750" t="s">
        <v>3377</v>
      </c>
      <c r="AG3750" t="s">
        <v>23695</v>
      </c>
      <c r="AH3750" t="s">
        <v>51</v>
      </c>
      <c r="AJ3750" t="s">
        <v>53</v>
      </c>
      <c r="AL3750" t="s">
        <v>78</v>
      </c>
      <c r="AO3750" t="s">
        <v>5443</v>
      </c>
      <c r="AP3750" s="1">
        <v>44963.722222222219</v>
      </c>
    </row>
    <row r="3751" spans="1:43" x14ac:dyDescent="0.35">
      <c r="A3751" t="s">
        <v>23696</v>
      </c>
      <c r="B3751" t="s">
        <v>23697</v>
      </c>
      <c r="C3751" t="s">
        <v>1471</v>
      </c>
      <c r="F3751" t="s">
        <v>23698</v>
      </c>
      <c r="H3751" t="s">
        <v>23699</v>
      </c>
      <c r="J3751" t="s">
        <v>6387</v>
      </c>
      <c r="K3751" t="s">
        <v>23700</v>
      </c>
      <c r="M3751" t="s">
        <v>23701</v>
      </c>
      <c r="N3751" t="s">
        <v>3668</v>
      </c>
      <c r="O3751">
        <v>48164</v>
      </c>
      <c r="P3751" t="s">
        <v>50</v>
      </c>
      <c r="U3751" s="1">
        <v>44421</v>
      </c>
      <c r="V3751" s="1">
        <v>44421</v>
      </c>
      <c r="AC3751" t="s">
        <v>53</v>
      </c>
      <c r="AD3751">
        <v>2969484892</v>
      </c>
      <c r="AE3751" s="1">
        <v>37756</v>
      </c>
      <c r="AG3751" t="s">
        <v>23702</v>
      </c>
      <c r="AH3751" t="s">
        <v>51</v>
      </c>
      <c r="AJ3751" t="s">
        <v>53</v>
      </c>
      <c r="AO3751" t="s">
        <v>8142</v>
      </c>
    </row>
    <row r="3752" spans="1:43" x14ac:dyDescent="0.35">
      <c r="A3752" t="s">
        <v>23703</v>
      </c>
      <c r="B3752" t="s">
        <v>23704</v>
      </c>
      <c r="C3752" t="s">
        <v>4778</v>
      </c>
      <c r="D3752" t="s">
        <v>58</v>
      </c>
      <c r="F3752" t="s">
        <v>405</v>
      </c>
      <c r="H3752" t="s">
        <v>23705</v>
      </c>
      <c r="J3752" t="s">
        <v>407</v>
      </c>
      <c r="P3752" t="s">
        <v>50</v>
      </c>
      <c r="U3752" s="1">
        <v>44421</v>
      </c>
      <c r="V3752" s="1">
        <v>44421</v>
      </c>
      <c r="W3752" s="1">
        <v>44421.631944444445</v>
      </c>
      <c r="X3752" s="1">
        <v>44421.631944444445</v>
      </c>
      <c r="AC3752" t="s">
        <v>53</v>
      </c>
      <c r="AD3752">
        <v>2969475309</v>
      </c>
      <c r="AE3752" s="1">
        <v>37159</v>
      </c>
      <c r="AF3752" t="s">
        <v>408</v>
      </c>
      <c r="AG3752" t="s">
        <v>23706</v>
      </c>
      <c r="AH3752" t="s">
        <v>51</v>
      </c>
      <c r="AJ3752" t="s">
        <v>53</v>
      </c>
      <c r="AL3752" t="s">
        <v>78</v>
      </c>
      <c r="AO3752" t="s">
        <v>5443</v>
      </c>
      <c r="AP3752" s="1">
        <v>44694.452777777777</v>
      </c>
    </row>
    <row r="3753" spans="1:43" x14ac:dyDescent="0.35">
      <c r="A3753" t="s">
        <v>23707</v>
      </c>
      <c r="B3753" t="s">
        <v>23708</v>
      </c>
      <c r="C3753" t="s">
        <v>7692</v>
      </c>
      <c r="D3753" t="s">
        <v>98</v>
      </c>
      <c r="F3753" t="s">
        <v>47</v>
      </c>
      <c r="H3753" t="s">
        <v>23709</v>
      </c>
      <c r="J3753" t="s">
        <v>49</v>
      </c>
      <c r="P3753" t="s">
        <v>50</v>
      </c>
      <c r="U3753" s="1">
        <v>44421</v>
      </c>
      <c r="V3753" s="1">
        <v>44421</v>
      </c>
      <c r="W3753" s="1">
        <v>45288.512499999997</v>
      </c>
      <c r="X3753" s="1">
        <v>45288.512499999997</v>
      </c>
      <c r="AC3753" t="s">
        <v>53</v>
      </c>
      <c r="AD3753">
        <v>1000000000</v>
      </c>
      <c r="AE3753" s="1">
        <v>37295</v>
      </c>
      <c r="AG3753" t="s">
        <v>23710</v>
      </c>
      <c r="AH3753" t="s">
        <v>51</v>
      </c>
      <c r="AJ3753" t="s">
        <v>53</v>
      </c>
      <c r="AL3753" t="s">
        <v>78</v>
      </c>
      <c r="AO3753" t="s">
        <v>5443</v>
      </c>
      <c r="AP3753" s="1">
        <v>44629.39166666667</v>
      </c>
    </row>
    <row r="3754" spans="1:43" x14ac:dyDescent="0.35">
      <c r="A3754" t="s">
        <v>23711</v>
      </c>
      <c r="B3754" t="s">
        <v>23712</v>
      </c>
      <c r="C3754" t="s">
        <v>23713</v>
      </c>
      <c r="D3754" t="s">
        <v>384</v>
      </c>
      <c r="F3754" t="s">
        <v>47</v>
      </c>
      <c r="H3754" t="s">
        <v>23714</v>
      </c>
      <c r="J3754" t="s">
        <v>49</v>
      </c>
      <c r="P3754" t="s">
        <v>50</v>
      </c>
      <c r="U3754" s="1">
        <v>44421</v>
      </c>
      <c r="V3754" s="1">
        <v>44421</v>
      </c>
      <c r="W3754" s="1">
        <v>45288.511805555558</v>
      </c>
      <c r="X3754" s="1">
        <v>45288.511805555558</v>
      </c>
      <c r="AC3754" t="s">
        <v>53</v>
      </c>
      <c r="AD3754">
        <v>1000000000</v>
      </c>
      <c r="AE3754" s="1">
        <v>37295</v>
      </c>
      <c r="AG3754" t="s">
        <v>23715</v>
      </c>
      <c r="AH3754" t="s">
        <v>51</v>
      </c>
      <c r="AJ3754" t="s">
        <v>53</v>
      </c>
      <c r="AL3754" t="s">
        <v>78</v>
      </c>
      <c r="AO3754" t="s">
        <v>5443</v>
      </c>
      <c r="AP3754" s="1">
        <v>45468.663888888892</v>
      </c>
    </row>
    <row r="3755" spans="1:43" x14ac:dyDescent="0.35">
      <c r="A3755" t="s">
        <v>23716</v>
      </c>
      <c r="B3755" t="s">
        <v>1440</v>
      </c>
      <c r="C3755" t="s">
        <v>23717</v>
      </c>
      <c r="F3755" t="s">
        <v>19626</v>
      </c>
      <c r="H3755" t="s">
        <v>15655</v>
      </c>
      <c r="J3755" t="s">
        <v>15656</v>
      </c>
      <c r="K3755" t="s">
        <v>22891</v>
      </c>
      <c r="M3755" t="s">
        <v>21285</v>
      </c>
      <c r="N3755" t="s">
        <v>65</v>
      </c>
      <c r="O3755">
        <v>80241</v>
      </c>
      <c r="P3755" t="s">
        <v>50</v>
      </c>
      <c r="U3755" s="1">
        <v>44421</v>
      </c>
      <c r="V3755" s="1">
        <v>44421</v>
      </c>
      <c r="W3755" s="1">
        <v>44421.383333333331</v>
      </c>
      <c r="X3755" s="1">
        <v>44421.383333333331</v>
      </c>
      <c r="AC3755" t="s">
        <v>53</v>
      </c>
      <c r="AD3755">
        <v>2969783181</v>
      </c>
      <c r="AE3755" s="1">
        <v>43172.738194444442</v>
      </c>
      <c r="AF3755" t="s">
        <v>15658</v>
      </c>
      <c r="AG3755" t="s">
        <v>23718</v>
      </c>
      <c r="AH3755" t="s">
        <v>51</v>
      </c>
      <c r="AJ3755" t="s">
        <v>53</v>
      </c>
      <c r="AL3755" t="s">
        <v>78</v>
      </c>
      <c r="AO3755" t="s">
        <v>5443</v>
      </c>
      <c r="AP3755" s="1">
        <v>44421.381944444445</v>
      </c>
    </row>
    <row r="3756" spans="1:43" x14ac:dyDescent="0.35">
      <c r="A3756" t="s">
        <v>23719</v>
      </c>
      <c r="B3756" t="s">
        <v>2078</v>
      </c>
      <c r="C3756" t="s">
        <v>15613</v>
      </c>
      <c r="H3756" t="s">
        <v>23720</v>
      </c>
      <c r="J3756" t="s">
        <v>62</v>
      </c>
      <c r="P3756" t="s">
        <v>50</v>
      </c>
      <c r="U3756" s="1">
        <v>44421</v>
      </c>
      <c r="V3756" s="1">
        <v>44421</v>
      </c>
      <c r="W3756" s="1">
        <v>44421.661805555559</v>
      </c>
      <c r="X3756" s="1">
        <v>44421.661805555559</v>
      </c>
      <c r="AC3756" t="s">
        <v>53</v>
      </c>
      <c r="AD3756">
        <v>2969479981</v>
      </c>
      <c r="AE3756" s="1">
        <v>37426</v>
      </c>
      <c r="AF3756" t="s">
        <v>6624</v>
      </c>
      <c r="AG3756" t="s">
        <v>23721</v>
      </c>
      <c r="AH3756" t="s">
        <v>51</v>
      </c>
      <c r="AJ3756" t="s">
        <v>53</v>
      </c>
      <c r="AL3756" t="s">
        <v>78</v>
      </c>
      <c r="AO3756" t="s">
        <v>5443</v>
      </c>
      <c r="AP3756" s="1">
        <v>45023.421527777777</v>
      </c>
      <c r="AQ3756" s="1">
        <v>45023.425000000003</v>
      </c>
    </row>
    <row r="3757" spans="1:43" x14ac:dyDescent="0.35">
      <c r="A3757" t="s">
        <v>23722</v>
      </c>
      <c r="B3757" t="s">
        <v>23723</v>
      </c>
      <c r="C3757" t="s">
        <v>10042</v>
      </c>
      <c r="F3757" t="s">
        <v>19626</v>
      </c>
      <c r="H3757" t="s">
        <v>15655</v>
      </c>
      <c r="J3757" t="s">
        <v>15656</v>
      </c>
      <c r="K3757" t="s">
        <v>22891</v>
      </c>
      <c r="M3757" t="s">
        <v>21285</v>
      </c>
      <c r="N3757" t="s">
        <v>65</v>
      </c>
      <c r="O3757">
        <v>80241</v>
      </c>
      <c r="P3757" t="s">
        <v>50</v>
      </c>
      <c r="U3757" s="1">
        <v>44421</v>
      </c>
      <c r="V3757" s="1">
        <v>44421</v>
      </c>
      <c r="W3757" s="1">
        <v>44421.383333333331</v>
      </c>
      <c r="X3757" s="1">
        <v>44421.383333333331</v>
      </c>
      <c r="AC3757" t="s">
        <v>53</v>
      </c>
      <c r="AD3757">
        <v>2969783181</v>
      </c>
      <c r="AE3757" s="1">
        <v>43172.738194444442</v>
      </c>
      <c r="AF3757" t="s">
        <v>15658</v>
      </c>
      <c r="AG3757" t="s">
        <v>23724</v>
      </c>
      <c r="AH3757" t="s">
        <v>51</v>
      </c>
      <c r="AJ3757" t="s">
        <v>53</v>
      </c>
      <c r="AL3757" t="s">
        <v>78</v>
      </c>
      <c r="AO3757" t="s">
        <v>5443</v>
      </c>
      <c r="AP3757" s="1">
        <v>44421.381944444445</v>
      </c>
    </row>
    <row r="3758" spans="1:43" x14ac:dyDescent="0.35">
      <c r="A3758" t="s">
        <v>23725</v>
      </c>
      <c r="B3758" t="s">
        <v>17228</v>
      </c>
      <c r="C3758" t="s">
        <v>23726</v>
      </c>
      <c r="F3758">
        <v>5753610879</v>
      </c>
      <c r="H3758" t="s">
        <v>23725</v>
      </c>
      <c r="J3758" t="s">
        <v>23727</v>
      </c>
      <c r="P3758" t="s">
        <v>50</v>
      </c>
      <c r="U3758" s="1">
        <v>44422</v>
      </c>
      <c r="V3758" s="1">
        <v>44422</v>
      </c>
      <c r="W3758" s="1">
        <v>44422.362500000003</v>
      </c>
      <c r="X3758" s="1">
        <v>44422.362500000003</v>
      </c>
      <c r="AC3758" t="s">
        <v>53</v>
      </c>
      <c r="AD3758">
        <v>1000000001</v>
      </c>
      <c r="AE3758" s="1">
        <v>39973.351388888892</v>
      </c>
      <c r="AF3758" t="s">
        <v>3377</v>
      </c>
      <c r="AG3758" t="s">
        <v>23728</v>
      </c>
      <c r="AH3758" t="s">
        <v>51</v>
      </c>
      <c r="AJ3758" t="s">
        <v>53</v>
      </c>
      <c r="AL3758" t="s">
        <v>78</v>
      </c>
      <c r="AO3758" t="s">
        <v>8142</v>
      </c>
    </row>
    <row r="3759" spans="1:43" x14ac:dyDescent="0.35">
      <c r="A3759" t="s">
        <v>23729</v>
      </c>
      <c r="B3759" t="s">
        <v>23730</v>
      </c>
      <c r="C3759" t="s">
        <v>9622</v>
      </c>
      <c r="F3759" t="s">
        <v>19626</v>
      </c>
      <c r="H3759" t="s">
        <v>15655</v>
      </c>
      <c r="J3759" t="s">
        <v>15656</v>
      </c>
      <c r="K3759" t="s">
        <v>22891</v>
      </c>
      <c r="M3759" t="s">
        <v>21285</v>
      </c>
      <c r="N3759" t="s">
        <v>65</v>
      </c>
      <c r="O3759">
        <v>80241</v>
      </c>
      <c r="P3759" t="s">
        <v>50</v>
      </c>
      <c r="U3759" s="1">
        <v>44424</v>
      </c>
      <c r="V3759" s="1">
        <v>44424</v>
      </c>
      <c r="W3759" s="1">
        <v>44424.784722222219</v>
      </c>
      <c r="X3759" s="1">
        <v>44424.784722222219</v>
      </c>
      <c r="AC3759" t="s">
        <v>53</v>
      </c>
      <c r="AD3759">
        <v>2969783181</v>
      </c>
      <c r="AE3759" s="1">
        <v>43172.738194444442</v>
      </c>
      <c r="AF3759" t="s">
        <v>15658</v>
      </c>
      <c r="AG3759" t="s">
        <v>23731</v>
      </c>
      <c r="AH3759" t="s">
        <v>51</v>
      </c>
      <c r="AJ3759" t="s">
        <v>53</v>
      </c>
      <c r="AL3759" t="s">
        <v>78</v>
      </c>
      <c r="AO3759" t="s">
        <v>5443</v>
      </c>
      <c r="AP3759" s="1">
        <v>44424.783333333333</v>
      </c>
    </row>
    <row r="3760" spans="1:43" x14ac:dyDescent="0.35">
      <c r="A3760" t="s">
        <v>23732</v>
      </c>
      <c r="B3760" t="s">
        <v>23733</v>
      </c>
      <c r="C3760" t="s">
        <v>3842</v>
      </c>
      <c r="F3760" t="s">
        <v>23734</v>
      </c>
      <c r="H3760" t="s">
        <v>23732</v>
      </c>
      <c r="J3760" t="s">
        <v>23735</v>
      </c>
      <c r="P3760" t="s">
        <v>50</v>
      </c>
      <c r="U3760" s="1">
        <v>44424</v>
      </c>
      <c r="V3760" s="1">
        <v>44424</v>
      </c>
      <c r="AC3760" t="s">
        <v>53</v>
      </c>
      <c r="AD3760">
        <v>2969810646</v>
      </c>
      <c r="AE3760" s="1">
        <v>43259.484027777777</v>
      </c>
      <c r="AG3760" t="s">
        <v>23736</v>
      </c>
      <c r="AH3760" t="s">
        <v>51</v>
      </c>
      <c r="AJ3760" t="s">
        <v>53</v>
      </c>
      <c r="AO3760" t="s">
        <v>8142</v>
      </c>
    </row>
    <row r="3761" spans="1:43" x14ac:dyDescent="0.35">
      <c r="A3761" t="s">
        <v>23737</v>
      </c>
      <c r="B3761" t="s">
        <v>23738</v>
      </c>
      <c r="C3761" t="s">
        <v>13156</v>
      </c>
      <c r="D3761" t="s">
        <v>861</v>
      </c>
      <c r="F3761" t="s">
        <v>47</v>
      </c>
      <c r="H3761" t="s">
        <v>23739</v>
      </c>
      <c r="J3761" t="s">
        <v>49</v>
      </c>
      <c r="P3761" t="s">
        <v>50</v>
      </c>
      <c r="U3761" s="1">
        <v>44424</v>
      </c>
      <c r="V3761" s="1">
        <v>44424</v>
      </c>
      <c r="W3761" s="1">
        <v>45288.512499999997</v>
      </c>
      <c r="X3761" s="1">
        <v>45288.512499999997</v>
      </c>
      <c r="AC3761" t="s">
        <v>53</v>
      </c>
      <c r="AD3761">
        <v>1000000000</v>
      </c>
      <c r="AE3761" s="1">
        <v>37295</v>
      </c>
      <c r="AG3761" t="s">
        <v>23740</v>
      </c>
      <c r="AH3761" t="s">
        <v>51</v>
      </c>
      <c r="AJ3761" t="s">
        <v>53</v>
      </c>
      <c r="AL3761" t="s">
        <v>78</v>
      </c>
      <c r="AO3761" t="s">
        <v>5443</v>
      </c>
      <c r="AP3761" s="1">
        <v>45334.526388888888</v>
      </c>
    </row>
    <row r="3762" spans="1:43" x14ac:dyDescent="0.35">
      <c r="A3762" t="s">
        <v>23741</v>
      </c>
      <c r="B3762" t="s">
        <v>15426</v>
      </c>
      <c r="C3762" t="s">
        <v>946</v>
      </c>
      <c r="F3762">
        <v>12053881567</v>
      </c>
      <c r="H3762" t="s">
        <v>23741</v>
      </c>
      <c r="J3762" t="s">
        <v>3933</v>
      </c>
      <c r="K3762" t="s">
        <v>3706</v>
      </c>
      <c r="M3762" t="s">
        <v>3707</v>
      </c>
      <c r="N3762" t="s">
        <v>3708</v>
      </c>
      <c r="O3762">
        <v>30338</v>
      </c>
      <c r="P3762" t="s">
        <v>50</v>
      </c>
      <c r="U3762" s="1">
        <v>44424</v>
      </c>
      <c r="V3762" s="1">
        <v>44424</v>
      </c>
      <c r="AC3762" t="s">
        <v>53</v>
      </c>
      <c r="AD3762">
        <v>2969551137</v>
      </c>
      <c r="AE3762" s="1">
        <v>40288.591666666667</v>
      </c>
      <c r="AG3762" t="s">
        <v>23742</v>
      </c>
      <c r="AH3762" t="s">
        <v>51</v>
      </c>
      <c r="AJ3762" t="s">
        <v>53</v>
      </c>
      <c r="AO3762" t="s">
        <v>8142</v>
      </c>
    </row>
    <row r="3763" spans="1:43" x14ac:dyDescent="0.35">
      <c r="A3763" t="s">
        <v>23743</v>
      </c>
      <c r="B3763" t="s">
        <v>1757</v>
      </c>
      <c r="C3763" t="s">
        <v>9884</v>
      </c>
      <c r="F3763" t="s">
        <v>19626</v>
      </c>
      <c r="H3763" t="s">
        <v>15655</v>
      </c>
      <c r="J3763" t="s">
        <v>15656</v>
      </c>
      <c r="K3763" t="s">
        <v>22891</v>
      </c>
      <c r="M3763" t="s">
        <v>21285</v>
      </c>
      <c r="N3763" t="s">
        <v>65</v>
      </c>
      <c r="O3763">
        <v>80241</v>
      </c>
      <c r="P3763" t="s">
        <v>50</v>
      </c>
      <c r="U3763" s="1">
        <v>44424</v>
      </c>
      <c r="V3763" s="1">
        <v>44424</v>
      </c>
      <c r="W3763" s="1">
        <v>44424.780555555553</v>
      </c>
      <c r="X3763" s="1">
        <v>44424.780555555553</v>
      </c>
      <c r="AC3763" t="s">
        <v>53</v>
      </c>
      <c r="AD3763">
        <v>2969783181</v>
      </c>
      <c r="AE3763" s="1">
        <v>43172.738194444442</v>
      </c>
      <c r="AF3763" t="s">
        <v>15658</v>
      </c>
      <c r="AG3763" t="s">
        <v>23744</v>
      </c>
      <c r="AH3763" t="s">
        <v>51</v>
      </c>
      <c r="AJ3763" t="s">
        <v>53</v>
      </c>
      <c r="AL3763" t="s">
        <v>78</v>
      </c>
      <c r="AO3763" t="s">
        <v>5443</v>
      </c>
      <c r="AP3763" s="1">
        <v>44424.779861111114</v>
      </c>
    </row>
    <row r="3764" spans="1:43" x14ac:dyDescent="0.35">
      <c r="A3764" t="s">
        <v>23745</v>
      </c>
      <c r="B3764" t="s">
        <v>20528</v>
      </c>
      <c r="C3764" t="s">
        <v>23746</v>
      </c>
      <c r="F3764" t="s">
        <v>23747</v>
      </c>
      <c r="H3764" t="s">
        <v>23748</v>
      </c>
      <c r="I3764" t="s">
        <v>200</v>
      </c>
      <c r="J3764" t="s">
        <v>23471</v>
      </c>
      <c r="K3764" t="s">
        <v>23749</v>
      </c>
      <c r="L3764" t="s">
        <v>23750</v>
      </c>
      <c r="M3764" t="s">
        <v>23751</v>
      </c>
      <c r="N3764" t="s">
        <v>264</v>
      </c>
      <c r="O3764">
        <v>75633</v>
      </c>
      <c r="P3764" t="s">
        <v>50</v>
      </c>
      <c r="U3764" s="1">
        <v>44424</v>
      </c>
      <c r="V3764" s="1">
        <v>44424</v>
      </c>
      <c r="AC3764" t="s">
        <v>53</v>
      </c>
      <c r="AD3764">
        <v>2969515564</v>
      </c>
      <c r="AE3764" s="1">
        <v>38667.748611111114</v>
      </c>
      <c r="AG3764" t="s">
        <v>23752</v>
      </c>
      <c r="AH3764" t="s">
        <v>51</v>
      </c>
      <c r="AJ3764" t="s">
        <v>53</v>
      </c>
      <c r="AO3764" t="s">
        <v>5443</v>
      </c>
    </row>
    <row r="3765" spans="1:43" x14ac:dyDescent="0.35">
      <c r="A3765" t="s">
        <v>23753</v>
      </c>
      <c r="B3765" t="s">
        <v>17187</v>
      </c>
      <c r="C3765" t="s">
        <v>89</v>
      </c>
      <c r="H3765" t="s">
        <v>23754</v>
      </c>
      <c r="J3765" t="s">
        <v>2859</v>
      </c>
      <c r="P3765" t="s">
        <v>50</v>
      </c>
      <c r="U3765" s="1">
        <v>44424</v>
      </c>
      <c r="V3765" s="1">
        <v>44424</v>
      </c>
      <c r="W3765" s="1">
        <v>44425.409722222219</v>
      </c>
      <c r="X3765" s="1">
        <v>44425.409722222219</v>
      </c>
      <c r="AC3765" t="s">
        <v>53</v>
      </c>
      <c r="AD3765">
        <v>2969480024</v>
      </c>
      <c r="AE3765" s="1">
        <v>37427</v>
      </c>
      <c r="AF3765" t="s">
        <v>134</v>
      </c>
      <c r="AG3765" t="s">
        <v>23755</v>
      </c>
      <c r="AH3765" t="s">
        <v>51</v>
      </c>
      <c r="AJ3765" t="s">
        <v>53</v>
      </c>
      <c r="AL3765" t="s">
        <v>78</v>
      </c>
      <c r="AO3765" t="s">
        <v>5443</v>
      </c>
      <c r="AP3765" s="1">
        <v>45475.640277777777</v>
      </c>
      <c r="AQ3765" s="1">
        <v>45475.640972222223</v>
      </c>
    </row>
    <row r="3766" spans="1:43" x14ac:dyDescent="0.35">
      <c r="A3766" t="s">
        <v>23756</v>
      </c>
      <c r="B3766" t="s">
        <v>23757</v>
      </c>
      <c r="C3766" t="s">
        <v>4545</v>
      </c>
      <c r="F3766" t="s">
        <v>23758</v>
      </c>
      <c r="H3766" t="s">
        <v>23759</v>
      </c>
      <c r="J3766" t="s">
        <v>23760</v>
      </c>
      <c r="O3766">
        <v>84532</v>
      </c>
      <c r="P3766" t="s">
        <v>50</v>
      </c>
      <c r="U3766" s="1">
        <v>44424</v>
      </c>
      <c r="V3766" s="1">
        <v>44424</v>
      </c>
      <c r="W3766" s="1">
        <v>44424.551388888889</v>
      </c>
      <c r="X3766" s="1">
        <v>44424.551388888889</v>
      </c>
      <c r="AC3766" t="s">
        <v>53</v>
      </c>
      <c r="AD3766">
        <v>1000000001</v>
      </c>
      <c r="AE3766" s="1">
        <v>39973.351388888892</v>
      </c>
      <c r="AF3766" t="s">
        <v>3377</v>
      </c>
      <c r="AG3766" t="s">
        <v>23761</v>
      </c>
      <c r="AH3766" t="s">
        <v>51</v>
      </c>
      <c r="AJ3766" t="s">
        <v>53</v>
      </c>
      <c r="AL3766" t="s">
        <v>78</v>
      </c>
      <c r="AO3766" t="s">
        <v>5443</v>
      </c>
      <c r="AP3766" s="1">
        <v>44424.544444444444</v>
      </c>
    </row>
    <row r="3767" spans="1:43" x14ac:dyDescent="0.35">
      <c r="A3767" t="s">
        <v>23762</v>
      </c>
      <c r="B3767" t="s">
        <v>22087</v>
      </c>
      <c r="C3767" t="s">
        <v>23763</v>
      </c>
      <c r="F3767" t="s">
        <v>23764</v>
      </c>
      <c r="H3767" t="s">
        <v>23765</v>
      </c>
      <c r="I3767" t="s">
        <v>200</v>
      </c>
      <c r="J3767" t="s">
        <v>5516</v>
      </c>
      <c r="K3767" t="s">
        <v>23766</v>
      </c>
      <c r="M3767" t="s">
        <v>1737</v>
      </c>
      <c r="N3767" t="s">
        <v>65</v>
      </c>
      <c r="O3767">
        <v>80640</v>
      </c>
      <c r="P3767" t="s">
        <v>50</v>
      </c>
      <c r="U3767" s="1">
        <v>44424.48541666667</v>
      </c>
      <c r="V3767" s="1">
        <v>44424.48541666667</v>
      </c>
      <c r="W3767" s="1">
        <v>44425.393055555556</v>
      </c>
      <c r="X3767" s="1">
        <v>44425.393055555556</v>
      </c>
      <c r="AC3767" t="s">
        <v>53</v>
      </c>
      <c r="AD3767">
        <v>2969634929</v>
      </c>
      <c r="AE3767" s="1">
        <v>41799.665972222225</v>
      </c>
      <c r="AF3767" t="s">
        <v>4296</v>
      </c>
      <c r="AG3767" t="s">
        <v>23767</v>
      </c>
      <c r="AH3767" t="s">
        <v>53</v>
      </c>
      <c r="AJ3767" t="s">
        <v>53</v>
      </c>
      <c r="AK3767" t="s">
        <v>8166</v>
      </c>
      <c r="AL3767" t="s">
        <v>78</v>
      </c>
      <c r="AO3767" t="s">
        <v>54</v>
      </c>
      <c r="AP3767" s="1">
        <v>45115.507638888892</v>
      </c>
    </row>
    <row r="3768" spans="1:43" x14ac:dyDescent="0.35">
      <c r="A3768" t="s">
        <v>23768</v>
      </c>
      <c r="B3768" t="s">
        <v>23769</v>
      </c>
      <c r="C3768" t="s">
        <v>1338</v>
      </c>
      <c r="F3768" t="s">
        <v>23770</v>
      </c>
      <c r="H3768" t="s">
        <v>23771</v>
      </c>
      <c r="I3768" t="s">
        <v>464</v>
      </c>
      <c r="J3768" t="s">
        <v>19720</v>
      </c>
      <c r="P3768" t="s">
        <v>50</v>
      </c>
      <c r="U3768" s="1">
        <v>44425</v>
      </c>
      <c r="V3768" s="1">
        <v>44425</v>
      </c>
      <c r="AC3768" t="s">
        <v>53</v>
      </c>
      <c r="AD3768">
        <v>2969543968</v>
      </c>
      <c r="AE3768" s="1">
        <v>40032.470138888886</v>
      </c>
      <c r="AG3768" t="s">
        <v>23772</v>
      </c>
      <c r="AH3768" t="s">
        <v>51</v>
      </c>
      <c r="AJ3768" t="s">
        <v>53</v>
      </c>
      <c r="AO3768" t="s">
        <v>8142</v>
      </c>
    </row>
    <row r="3769" spans="1:43" x14ac:dyDescent="0.35">
      <c r="A3769" t="s">
        <v>23773</v>
      </c>
      <c r="B3769" t="s">
        <v>23774</v>
      </c>
      <c r="C3769" t="s">
        <v>23775</v>
      </c>
      <c r="F3769">
        <v>9156675950</v>
      </c>
      <c r="H3769" t="s">
        <v>23773</v>
      </c>
      <c r="J3769" t="s">
        <v>23776</v>
      </c>
      <c r="K3769" t="s">
        <v>23777</v>
      </c>
      <c r="M3769" t="s">
        <v>753</v>
      </c>
      <c r="N3769" t="s">
        <v>798</v>
      </c>
      <c r="O3769">
        <v>79927</v>
      </c>
      <c r="P3769" t="s">
        <v>50</v>
      </c>
      <c r="U3769" s="1">
        <v>44425</v>
      </c>
      <c r="V3769" s="1">
        <v>44425</v>
      </c>
      <c r="W3769" s="1">
        <v>44425.716666666667</v>
      </c>
      <c r="X3769" s="1">
        <v>44425.716666666667</v>
      </c>
      <c r="AC3769" t="s">
        <v>53</v>
      </c>
      <c r="AD3769">
        <v>1000000001</v>
      </c>
      <c r="AE3769" s="1">
        <v>39973.351388888892</v>
      </c>
      <c r="AF3769" t="s">
        <v>3377</v>
      </c>
      <c r="AG3769" t="s">
        <v>23778</v>
      </c>
      <c r="AH3769" t="s">
        <v>51</v>
      </c>
      <c r="AJ3769" t="s">
        <v>53</v>
      </c>
      <c r="AL3769" t="s">
        <v>78</v>
      </c>
      <c r="AO3769" t="s">
        <v>5443</v>
      </c>
      <c r="AP3769" s="1">
        <v>44425.901388888888</v>
      </c>
      <c r="AQ3769" s="1">
        <v>44425.813888888886</v>
      </c>
    </row>
    <row r="3770" spans="1:43" x14ac:dyDescent="0.35">
      <c r="A3770" t="s">
        <v>23779</v>
      </c>
      <c r="B3770" t="s">
        <v>23292</v>
      </c>
      <c r="C3770" t="s">
        <v>15050</v>
      </c>
      <c r="F3770" t="s">
        <v>23293</v>
      </c>
      <c r="H3770" t="s">
        <v>23779</v>
      </c>
      <c r="J3770" t="s">
        <v>1014</v>
      </c>
      <c r="P3770" t="s">
        <v>50</v>
      </c>
      <c r="U3770" s="1">
        <v>44425</v>
      </c>
      <c r="V3770" s="1">
        <v>44425</v>
      </c>
      <c r="W3770" s="1">
        <v>44425.682638888888</v>
      </c>
      <c r="X3770" s="1">
        <v>44425.682638888888</v>
      </c>
      <c r="AC3770" t="s">
        <v>53</v>
      </c>
      <c r="AD3770">
        <v>2969480780</v>
      </c>
      <c r="AE3770" s="1">
        <v>37467</v>
      </c>
      <c r="AF3770" t="s">
        <v>1644</v>
      </c>
      <c r="AG3770" t="s">
        <v>23780</v>
      </c>
      <c r="AH3770" t="s">
        <v>51</v>
      </c>
      <c r="AJ3770" t="s">
        <v>53</v>
      </c>
      <c r="AL3770" t="s">
        <v>78</v>
      </c>
      <c r="AO3770" t="s">
        <v>8142</v>
      </c>
    </row>
    <row r="3771" spans="1:43" x14ac:dyDescent="0.35">
      <c r="A3771" t="s">
        <v>23781</v>
      </c>
      <c r="B3771" t="s">
        <v>23782</v>
      </c>
      <c r="C3771" t="s">
        <v>530</v>
      </c>
      <c r="F3771" t="s">
        <v>23783</v>
      </c>
      <c r="H3771" t="s">
        <v>23784</v>
      </c>
      <c r="I3771" t="s">
        <v>179</v>
      </c>
      <c r="J3771" t="s">
        <v>3740</v>
      </c>
      <c r="K3771" t="s">
        <v>23785</v>
      </c>
      <c r="M3771" t="s">
        <v>3742</v>
      </c>
      <c r="N3771" t="s">
        <v>2409</v>
      </c>
      <c r="O3771">
        <v>85255</v>
      </c>
      <c r="P3771" t="s">
        <v>50</v>
      </c>
      <c r="U3771" s="1">
        <v>44425</v>
      </c>
      <c r="V3771" s="1">
        <v>44425</v>
      </c>
      <c r="W3771" s="1">
        <v>44427.595833333333</v>
      </c>
      <c r="X3771" s="1">
        <v>44427.595833333333</v>
      </c>
      <c r="AC3771" t="s">
        <v>53</v>
      </c>
      <c r="AD3771">
        <v>2969476244</v>
      </c>
      <c r="AE3771" s="1">
        <v>37207</v>
      </c>
      <c r="AF3771" t="s">
        <v>3743</v>
      </c>
      <c r="AG3771" t="s">
        <v>23786</v>
      </c>
      <c r="AH3771" t="s">
        <v>51</v>
      </c>
      <c r="AJ3771" t="s">
        <v>53</v>
      </c>
      <c r="AL3771" t="s">
        <v>78</v>
      </c>
      <c r="AO3771" t="s">
        <v>5443</v>
      </c>
    </row>
    <row r="3772" spans="1:43" x14ac:dyDescent="0.35">
      <c r="A3772" t="s">
        <v>23787</v>
      </c>
      <c r="B3772" t="s">
        <v>23788</v>
      </c>
      <c r="C3772" t="s">
        <v>23789</v>
      </c>
      <c r="F3772">
        <v>13038779129</v>
      </c>
      <c r="H3772" t="s">
        <v>23790</v>
      </c>
      <c r="J3772" t="s">
        <v>23791</v>
      </c>
      <c r="K3772" t="s">
        <v>23792</v>
      </c>
      <c r="M3772" t="s">
        <v>3571</v>
      </c>
      <c r="N3772" t="s">
        <v>65</v>
      </c>
      <c r="O3772">
        <v>80022</v>
      </c>
      <c r="P3772" t="s">
        <v>50</v>
      </c>
      <c r="U3772" s="1">
        <v>44425</v>
      </c>
      <c r="V3772" s="1">
        <v>44425</v>
      </c>
      <c r="W3772" s="1">
        <v>44425.468055555553</v>
      </c>
      <c r="X3772" s="1">
        <v>44425.468055555553</v>
      </c>
      <c r="AC3772" t="s">
        <v>53</v>
      </c>
      <c r="AD3772">
        <v>2970090100</v>
      </c>
      <c r="AE3772" s="1">
        <v>44427.594444444447</v>
      </c>
      <c r="AF3772" t="s">
        <v>23793</v>
      </c>
      <c r="AG3772" t="s">
        <v>23794</v>
      </c>
      <c r="AH3772" t="s">
        <v>51</v>
      </c>
      <c r="AJ3772" t="s">
        <v>53</v>
      </c>
      <c r="AL3772" t="s">
        <v>78</v>
      </c>
      <c r="AO3772" t="s">
        <v>5443</v>
      </c>
      <c r="AP3772" s="1">
        <v>44641.73541666667</v>
      </c>
    </row>
    <row r="3773" spans="1:43" x14ac:dyDescent="0.35">
      <c r="A3773" t="s">
        <v>23795</v>
      </c>
      <c r="B3773" t="s">
        <v>6118</v>
      </c>
      <c r="C3773" t="s">
        <v>1614</v>
      </c>
      <c r="F3773" t="s">
        <v>1999</v>
      </c>
      <c r="H3773" t="s">
        <v>23796</v>
      </c>
      <c r="I3773" t="s">
        <v>169</v>
      </c>
      <c r="J3773" t="s">
        <v>1014</v>
      </c>
      <c r="K3773" t="s">
        <v>23797</v>
      </c>
      <c r="M3773" t="s">
        <v>23798</v>
      </c>
      <c r="N3773" t="s">
        <v>23799</v>
      </c>
      <c r="O3773">
        <v>88023</v>
      </c>
      <c r="P3773" t="s">
        <v>50</v>
      </c>
      <c r="U3773" s="1">
        <v>44425.398611111108</v>
      </c>
      <c r="V3773" s="1">
        <v>44425.398611111108</v>
      </c>
      <c r="W3773" s="1">
        <v>44425.697916666664</v>
      </c>
      <c r="X3773" s="1">
        <v>44425.697916666664</v>
      </c>
      <c r="AC3773" t="s">
        <v>53</v>
      </c>
      <c r="AD3773">
        <v>2969480780</v>
      </c>
      <c r="AE3773" s="1">
        <v>37467</v>
      </c>
      <c r="AF3773" t="s">
        <v>2003</v>
      </c>
      <c r="AG3773" t="s">
        <v>23800</v>
      </c>
      <c r="AH3773" t="s">
        <v>53</v>
      </c>
      <c r="AJ3773" t="s">
        <v>53</v>
      </c>
      <c r="AK3773" t="s">
        <v>19958</v>
      </c>
      <c r="AL3773" t="s">
        <v>78</v>
      </c>
      <c r="AO3773" t="s">
        <v>54</v>
      </c>
      <c r="AP3773" s="1">
        <v>44642.734027777777</v>
      </c>
    </row>
    <row r="3774" spans="1:43" x14ac:dyDescent="0.35">
      <c r="A3774" t="s">
        <v>23801</v>
      </c>
      <c r="B3774" t="s">
        <v>23802</v>
      </c>
      <c r="C3774" t="s">
        <v>3185</v>
      </c>
      <c r="F3774" t="s">
        <v>19626</v>
      </c>
      <c r="H3774" t="s">
        <v>15655</v>
      </c>
      <c r="J3774" t="s">
        <v>15656</v>
      </c>
      <c r="K3774" t="s">
        <v>22891</v>
      </c>
      <c r="M3774" t="s">
        <v>21285</v>
      </c>
      <c r="N3774" t="s">
        <v>65</v>
      </c>
      <c r="O3774">
        <v>80241</v>
      </c>
      <c r="P3774" t="s">
        <v>50</v>
      </c>
      <c r="U3774" s="1">
        <v>44426</v>
      </c>
      <c r="V3774" s="1">
        <v>44426</v>
      </c>
      <c r="W3774" s="1">
        <v>44426.354166666664</v>
      </c>
      <c r="X3774" s="1">
        <v>44426.354166666664</v>
      </c>
      <c r="AC3774" t="s">
        <v>53</v>
      </c>
      <c r="AD3774">
        <v>2969783181</v>
      </c>
      <c r="AE3774" s="1">
        <v>43172.738194444442</v>
      </c>
      <c r="AF3774" t="s">
        <v>15658</v>
      </c>
      <c r="AG3774" t="s">
        <v>23803</v>
      </c>
      <c r="AH3774" t="s">
        <v>51</v>
      </c>
      <c r="AJ3774" t="s">
        <v>53</v>
      </c>
      <c r="AL3774" t="s">
        <v>78</v>
      </c>
      <c r="AO3774" t="s">
        <v>5443</v>
      </c>
      <c r="AP3774" s="1">
        <v>44426.354166666664</v>
      </c>
    </row>
    <row r="3775" spans="1:43" x14ac:dyDescent="0.35">
      <c r="A3775" t="s">
        <v>23804</v>
      </c>
      <c r="B3775" t="s">
        <v>11841</v>
      </c>
      <c r="C3775" t="s">
        <v>6061</v>
      </c>
      <c r="F3775" t="s">
        <v>23805</v>
      </c>
      <c r="H3775" t="s">
        <v>23804</v>
      </c>
      <c r="J3775" t="s">
        <v>1014</v>
      </c>
      <c r="P3775" t="s">
        <v>50</v>
      </c>
      <c r="U3775" s="1">
        <v>44426</v>
      </c>
      <c r="V3775" s="1">
        <v>44426</v>
      </c>
      <c r="W3775" s="1">
        <v>44426.322222222225</v>
      </c>
      <c r="X3775" s="1">
        <v>44426.322222222225</v>
      </c>
      <c r="AC3775" t="s">
        <v>53</v>
      </c>
      <c r="AD3775">
        <v>2969480780</v>
      </c>
      <c r="AE3775" s="1">
        <v>37467</v>
      </c>
      <c r="AF3775" t="s">
        <v>1644</v>
      </c>
      <c r="AG3775" t="s">
        <v>23806</v>
      </c>
      <c r="AH3775" t="s">
        <v>51</v>
      </c>
      <c r="AJ3775" t="s">
        <v>53</v>
      </c>
      <c r="AL3775" t="s">
        <v>78</v>
      </c>
      <c r="AO3775" t="s">
        <v>8142</v>
      </c>
    </row>
    <row r="3776" spans="1:43" x14ac:dyDescent="0.35">
      <c r="A3776" t="s">
        <v>23807</v>
      </c>
      <c r="B3776" t="s">
        <v>23808</v>
      </c>
      <c r="C3776" t="s">
        <v>894</v>
      </c>
      <c r="F3776" t="s">
        <v>23809</v>
      </c>
      <c r="H3776" t="s">
        <v>23807</v>
      </c>
      <c r="J3776" t="s">
        <v>18421</v>
      </c>
      <c r="K3776" t="s">
        <v>13749</v>
      </c>
      <c r="M3776" t="s">
        <v>13750</v>
      </c>
      <c r="N3776" t="s">
        <v>4438</v>
      </c>
      <c r="O3776">
        <v>94534</v>
      </c>
      <c r="P3776" t="s">
        <v>50</v>
      </c>
      <c r="U3776" s="1">
        <v>44426</v>
      </c>
      <c r="V3776" s="1">
        <v>44426</v>
      </c>
      <c r="AC3776" t="s">
        <v>53</v>
      </c>
      <c r="AD3776">
        <v>2969580399</v>
      </c>
      <c r="AE3776" s="1">
        <v>41190.404166666667</v>
      </c>
      <c r="AG3776" t="s">
        <v>23810</v>
      </c>
      <c r="AH3776" t="s">
        <v>51</v>
      </c>
      <c r="AJ3776" t="s">
        <v>53</v>
      </c>
      <c r="AO3776" t="s">
        <v>8142</v>
      </c>
    </row>
    <row r="3777" spans="1:43" x14ac:dyDescent="0.35">
      <c r="A3777" t="s">
        <v>23811</v>
      </c>
      <c r="B3777" t="s">
        <v>23812</v>
      </c>
      <c r="C3777" t="s">
        <v>302</v>
      </c>
      <c r="F3777" t="s">
        <v>23813</v>
      </c>
      <c r="H3777" t="s">
        <v>23814</v>
      </c>
      <c r="J3777" t="s">
        <v>272</v>
      </c>
      <c r="P3777" t="s">
        <v>50</v>
      </c>
      <c r="U3777" s="1">
        <v>44426</v>
      </c>
      <c r="V3777" s="1">
        <v>44426</v>
      </c>
      <c r="AC3777" t="s">
        <v>53</v>
      </c>
      <c r="AD3777">
        <v>2969474461</v>
      </c>
      <c r="AE3777" s="1">
        <v>37104.381944444445</v>
      </c>
      <c r="AG3777" t="s">
        <v>23815</v>
      </c>
      <c r="AH3777" t="s">
        <v>51</v>
      </c>
      <c r="AJ3777" t="s">
        <v>53</v>
      </c>
      <c r="AO3777" t="s">
        <v>8142</v>
      </c>
    </row>
    <row r="3778" spans="1:43" x14ac:dyDescent="0.35">
      <c r="A3778" t="s">
        <v>23816</v>
      </c>
      <c r="B3778" t="s">
        <v>23817</v>
      </c>
      <c r="C3778" t="s">
        <v>23818</v>
      </c>
      <c r="F3778">
        <f>1915-212-8011</f>
        <v>-6308</v>
      </c>
      <c r="H3778" t="s">
        <v>23816</v>
      </c>
      <c r="J3778" t="s">
        <v>23819</v>
      </c>
      <c r="N3778" t="s">
        <v>637</v>
      </c>
      <c r="O3778">
        <v>79907</v>
      </c>
      <c r="P3778" t="s">
        <v>50</v>
      </c>
      <c r="U3778" s="1">
        <v>44426</v>
      </c>
      <c r="V3778" s="1">
        <v>44426</v>
      </c>
      <c r="W3778" s="1">
        <v>44426.488888888889</v>
      </c>
      <c r="X3778" s="1">
        <v>44426.488888888889</v>
      </c>
      <c r="AC3778" t="s">
        <v>53</v>
      </c>
      <c r="AD3778">
        <v>1000000001</v>
      </c>
      <c r="AE3778" s="1">
        <v>39973.351388888892</v>
      </c>
      <c r="AF3778" t="s">
        <v>3377</v>
      </c>
      <c r="AG3778" t="s">
        <v>23820</v>
      </c>
      <c r="AH3778" t="s">
        <v>51</v>
      </c>
      <c r="AJ3778" t="s">
        <v>53</v>
      </c>
      <c r="AL3778" t="s">
        <v>78</v>
      </c>
      <c r="AO3778" t="s">
        <v>8142</v>
      </c>
      <c r="AP3778" s="1">
        <v>45407.452777777777</v>
      </c>
    </row>
    <row r="3779" spans="1:43" x14ac:dyDescent="0.35">
      <c r="A3779" t="s">
        <v>23821</v>
      </c>
      <c r="B3779" t="s">
        <v>6610</v>
      </c>
      <c r="C3779" t="s">
        <v>1709</v>
      </c>
      <c r="F3779" t="s">
        <v>19626</v>
      </c>
      <c r="H3779" t="s">
        <v>15655</v>
      </c>
      <c r="J3779" t="s">
        <v>15656</v>
      </c>
      <c r="K3779" t="s">
        <v>20102</v>
      </c>
      <c r="M3779" t="s">
        <v>3894</v>
      </c>
      <c r="N3779" t="s">
        <v>65</v>
      </c>
      <c r="O3779" t="s">
        <v>20103</v>
      </c>
      <c r="P3779" t="s">
        <v>50</v>
      </c>
      <c r="U3779" s="1">
        <v>44426</v>
      </c>
      <c r="V3779" s="1">
        <v>44426</v>
      </c>
      <c r="W3779" s="1">
        <v>44426.359722222223</v>
      </c>
      <c r="X3779" s="1">
        <v>44426.359722222223</v>
      </c>
      <c r="AC3779" t="s">
        <v>53</v>
      </c>
      <c r="AD3779">
        <v>2969783181</v>
      </c>
      <c r="AE3779" s="1">
        <v>43172.738194444442</v>
      </c>
      <c r="AF3779" t="s">
        <v>15658</v>
      </c>
      <c r="AG3779" t="s">
        <v>23822</v>
      </c>
      <c r="AH3779" t="s">
        <v>51</v>
      </c>
      <c r="AJ3779" t="s">
        <v>53</v>
      </c>
      <c r="AL3779" t="s">
        <v>78</v>
      </c>
      <c r="AO3779" t="s">
        <v>5443</v>
      </c>
      <c r="AP3779" s="1">
        <v>44426.357638888891</v>
      </c>
    </row>
    <row r="3780" spans="1:43" x14ac:dyDescent="0.35">
      <c r="A3780" t="s">
        <v>23823</v>
      </c>
      <c r="B3780" t="s">
        <v>5743</v>
      </c>
      <c r="C3780" t="s">
        <v>3813</v>
      </c>
      <c r="F3780" t="s">
        <v>23824</v>
      </c>
      <c r="H3780" t="s">
        <v>23823</v>
      </c>
      <c r="J3780" t="s">
        <v>23825</v>
      </c>
      <c r="K3780" t="s">
        <v>23826</v>
      </c>
      <c r="M3780" t="s">
        <v>7946</v>
      </c>
      <c r="N3780" t="s">
        <v>501</v>
      </c>
      <c r="O3780">
        <v>88311</v>
      </c>
      <c r="P3780" t="s">
        <v>50</v>
      </c>
      <c r="U3780" s="1">
        <v>44426</v>
      </c>
      <c r="V3780" s="1">
        <v>44426</v>
      </c>
      <c r="W3780" s="1">
        <v>44426.656944444447</v>
      </c>
      <c r="X3780" s="1">
        <v>44426.656944444447</v>
      </c>
      <c r="AC3780" t="s">
        <v>51</v>
      </c>
      <c r="AD3780">
        <v>2969485528</v>
      </c>
      <c r="AE3780" s="1">
        <v>37809</v>
      </c>
      <c r="AF3780" t="s">
        <v>23827</v>
      </c>
      <c r="AG3780" t="s">
        <v>23828</v>
      </c>
      <c r="AH3780" t="s">
        <v>51</v>
      </c>
      <c r="AJ3780" t="s">
        <v>53</v>
      </c>
      <c r="AL3780" t="s">
        <v>78</v>
      </c>
      <c r="AO3780" t="s">
        <v>5443</v>
      </c>
      <c r="AP3780" s="1">
        <v>45474.456944444442</v>
      </c>
      <c r="AQ3780" s="1">
        <v>45474.460416666669</v>
      </c>
    </row>
    <row r="3781" spans="1:43" x14ac:dyDescent="0.35">
      <c r="A3781" t="s">
        <v>23829</v>
      </c>
      <c r="B3781" t="s">
        <v>23830</v>
      </c>
      <c r="C3781" t="s">
        <v>23831</v>
      </c>
      <c r="F3781" t="s">
        <v>23832</v>
      </c>
      <c r="H3781" t="s">
        <v>23833</v>
      </c>
      <c r="J3781" t="s">
        <v>23834</v>
      </c>
      <c r="K3781" t="s">
        <v>23835</v>
      </c>
      <c r="M3781" t="s">
        <v>1296</v>
      </c>
      <c r="N3781" t="s">
        <v>501</v>
      </c>
      <c r="O3781" t="s">
        <v>23836</v>
      </c>
      <c r="P3781" t="s">
        <v>50</v>
      </c>
      <c r="U3781" s="1">
        <v>44426</v>
      </c>
      <c r="V3781" s="1">
        <v>44426</v>
      </c>
      <c r="W3781" s="1">
        <v>44427.611111111109</v>
      </c>
      <c r="X3781" s="1">
        <v>44427.611111111109</v>
      </c>
      <c r="AC3781" t="s">
        <v>53</v>
      </c>
      <c r="AD3781">
        <v>2969830213</v>
      </c>
      <c r="AE3781" s="1">
        <v>43340.677083333336</v>
      </c>
      <c r="AF3781" t="s">
        <v>23837</v>
      </c>
      <c r="AG3781" t="s">
        <v>23838</v>
      </c>
      <c r="AH3781" t="s">
        <v>51</v>
      </c>
      <c r="AJ3781" t="s">
        <v>53</v>
      </c>
      <c r="AL3781" t="s">
        <v>78</v>
      </c>
      <c r="AO3781" t="s">
        <v>5443</v>
      </c>
      <c r="AP3781" s="1">
        <v>45475.382638888892</v>
      </c>
      <c r="AQ3781" s="1">
        <v>45463.34652777778</v>
      </c>
    </row>
    <row r="3782" spans="1:43" x14ac:dyDescent="0.35">
      <c r="A3782" t="s">
        <v>23839</v>
      </c>
      <c r="B3782" t="s">
        <v>23840</v>
      </c>
      <c r="C3782" t="s">
        <v>383</v>
      </c>
      <c r="F3782" t="s">
        <v>23841</v>
      </c>
      <c r="H3782" t="s">
        <v>23842</v>
      </c>
      <c r="I3782" t="s">
        <v>394</v>
      </c>
      <c r="J3782" t="s">
        <v>19821</v>
      </c>
      <c r="K3782" t="s">
        <v>23843</v>
      </c>
      <c r="M3782" t="s">
        <v>1811</v>
      </c>
      <c r="N3782" t="s">
        <v>637</v>
      </c>
      <c r="O3782">
        <v>79928</v>
      </c>
      <c r="P3782" t="s">
        <v>50</v>
      </c>
      <c r="U3782" s="1">
        <v>44426.62222222222</v>
      </c>
      <c r="V3782" s="1">
        <v>44426.62222222222</v>
      </c>
      <c r="W3782" s="1">
        <v>44433.746527777781</v>
      </c>
      <c r="X3782" s="1">
        <v>44433.746527777781</v>
      </c>
      <c r="AC3782" t="s">
        <v>53</v>
      </c>
      <c r="AD3782">
        <v>2969505584</v>
      </c>
      <c r="AE3782" s="1">
        <v>38065.531944444447</v>
      </c>
      <c r="AF3782" t="s">
        <v>15632</v>
      </c>
      <c r="AG3782" t="s">
        <v>23844</v>
      </c>
      <c r="AH3782" t="s">
        <v>53</v>
      </c>
      <c r="AJ3782" t="s">
        <v>53</v>
      </c>
      <c r="AK3782" t="s">
        <v>13606</v>
      </c>
      <c r="AL3782" t="s">
        <v>68</v>
      </c>
      <c r="AO3782" t="s">
        <v>54</v>
      </c>
    </row>
    <row r="3783" spans="1:43" x14ac:dyDescent="0.35">
      <c r="A3783" t="s">
        <v>23845</v>
      </c>
      <c r="B3783" t="s">
        <v>23846</v>
      </c>
      <c r="C3783" t="s">
        <v>803</v>
      </c>
      <c r="F3783" t="s">
        <v>23847</v>
      </c>
      <c r="H3783" t="s">
        <v>23845</v>
      </c>
      <c r="J3783" t="s">
        <v>20200</v>
      </c>
      <c r="K3783" t="s">
        <v>23848</v>
      </c>
      <c r="M3783" t="s">
        <v>20202</v>
      </c>
      <c r="N3783" t="s">
        <v>4928</v>
      </c>
      <c r="O3783" t="s">
        <v>23849</v>
      </c>
      <c r="P3783" t="s">
        <v>50</v>
      </c>
      <c r="U3783" s="1">
        <v>44427</v>
      </c>
      <c r="V3783" s="1">
        <v>44427</v>
      </c>
      <c r="AC3783" t="s">
        <v>53</v>
      </c>
      <c r="AD3783">
        <v>2969513993</v>
      </c>
      <c r="AE3783" s="1">
        <v>38566.461111111108</v>
      </c>
      <c r="AG3783" t="s">
        <v>23850</v>
      </c>
      <c r="AH3783" t="s">
        <v>51</v>
      </c>
      <c r="AJ3783" t="s">
        <v>53</v>
      </c>
      <c r="AO3783" t="s">
        <v>8142</v>
      </c>
    </row>
    <row r="3784" spans="1:43" x14ac:dyDescent="0.35">
      <c r="A3784" t="s">
        <v>23851</v>
      </c>
      <c r="B3784" t="s">
        <v>23852</v>
      </c>
      <c r="C3784" t="s">
        <v>11359</v>
      </c>
      <c r="F3784" s="2" t="s">
        <v>23853</v>
      </c>
      <c r="H3784" t="s">
        <v>23854</v>
      </c>
      <c r="I3784" t="s">
        <v>179</v>
      </c>
      <c r="J3784" t="s">
        <v>8983</v>
      </c>
      <c r="K3784" t="s">
        <v>23855</v>
      </c>
      <c r="M3784" t="s">
        <v>23856</v>
      </c>
      <c r="O3784" t="s">
        <v>23857</v>
      </c>
      <c r="P3784" t="s">
        <v>17899</v>
      </c>
      <c r="U3784" s="1">
        <v>44427</v>
      </c>
      <c r="V3784" s="1">
        <v>44427</v>
      </c>
      <c r="AC3784" t="s">
        <v>53</v>
      </c>
      <c r="AD3784">
        <v>2969570414</v>
      </c>
      <c r="AE3784" s="1">
        <v>40940.538888888892</v>
      </c>
      <c r="AG3784" t="s">
        <v>23858</v>
      </c>
      <c r="AH3784" t="s">
        <v>51</v>
      </c>
      <c r="AJ3784" t="s">
        <v>53</v>
      </c>
      <c r="AO3784" t="s">
        <v>8142</v>
      </c>
    </row>
    <row r="3785" spans="1:43" x14ac:dyDescent="0.35">
      <c r="A3785" t="s">
        <v>23859</v>
      </c>
      <c r="B3785" t="s">
        <v>23860</v>
      </c>
      <c r="C3785" t="s">
        <v>2937</v>
      </c>
      <c r="D3785" t="s">
        <v>14828</v>
      </c>
      <c r="H3785" t="s">
        <v>23861</v>
      </c>
      <c r="I3785" t="s">
        <v>464</v>
      </c>
      <c r="J3785" t="s">
        <v>6387</v>
      </c>
      <c r="K3785" t="s">
        <v>13097</v>
      </c>
      <c r="M3785" t="s">
        <v>5488</v>
      </c>
      <c r="N3785" t="s">
        <v>1515</v>
      </c>
      <c r="O3785" t="s">
        <v>13098</v>
      </c>
      <c r="P3785" t="s">
        <v>50</v>
      </c>
      <c r="U3785" s="1">
        <v>44427</v>
      </c>
      <c r="V3785" s="1">
        <v>44427</v>
      </c>
      <c r="AC3785" t="s">
        <v>53</v>
      </c>
      <c r="AD3785">
        <v>2969484892</v>
      </c>
      <c r="AE3785" s="1">
        <v>37756</v>
      </c>
      <c r="AG3785" t="s">
        <v>23862</v>
      </c>
      <c r="AH3785" t="s">
        <v>51</v>
      </c>
      <c r="AJ3785" t="s">
        <v>53</v>
      </c>
      <c r="AO3785" t="s">
        <v>8142</v>
      </c>
    </row>
    <row r="3786" spans="1:43" x14ac:dyDescent="0.35">
      <c r="A3786" t="s">
        <v>23863</v>
      </c>
      <c r="B3786" t="s">
        <v>13428</v>
      </c>
      <c r="C3786" t="s">
        <v>5032</v>
      </c>
      <c r="F3786" t="s">
        <v>23864</v>
      </c>
      <c r="G3786" t="s">
        <v>23865</v>
      </c>
      <c r="H3786" t="s">
        <v>23866</v>
      </c>
      <c r="I3786" t="s">
        <v>464</v>
      </c>
      <c r="J3786" t="s">
        <v>6387</v>
      </c>
      <c r="K3786" t="s">
        <v>23867</v>
      </c>
      <c r="M3786" t="s">
        <v>23868</v>
      </c>
      <c r="N3786" t="s">
        <v>6033</v>
      </c>
      <c r="O3786">
        <v>95828</v>
      </c>
      <c r="P3786" t="s">
        <v>50</v>
      </c>
      <c r="U3786" s="1">
        <v>44427</v>
      </c>
      <c r="V3786" s="1">
        <v>44427</v>
      </c>
      <c r="AC3786" t="s">
        <v>53</v>
      </c>
      <c r="AD3786">
        <v>2969484892</v>
      </c>
      <c r="AE3786" s="1">
        <v>37756</v>
      </c>
      <c r="AG3786" t="s">
        <v>23869</v>
      </c>
      <c r="AH3786" t="s">
        <v>51</v>
      </c>
      <c r="AJ3786" t="s">
        <v>53</v>
      </c>
      <c r="AO3786" t="s">
        <v>8142</v>
      </c>
    </row>
    <row r="3787" spans="1:43" x14ac:dyDescent="0.35">
      <c r="A3787" t="s">
        <v>23870</v>
      </c>
      <c r="B3787" t="s">
        <v>23871</v>
      </c>
      <c r="C3787" t="s">
        <v>23872</v>
      </c>
      <c r="F3787">
        <v>7199314479</v>
      </c>
      <c r="H3787" t="s">
        <v>23870</v>
      </c>
      <c r="J3787" t="s">
        <v>58</v>
      </c>
      <c r="P3787" t="s">
        <v>50</v>
      </c>
      <c r="U3787" s="1">
        <v>44427</v>
      </c>
      <c r="V3787" s="1">
        <v>44427</v>
      </c>
      <c r="W3787" s="1">
        <v>44427.887499999997</v>
      </c>
      <c r="X3787" s="1">
        <v>44427.887499999997</v>
      </c>
      <c r="AC3787" t="s">
        <v>53</v>
      </c>
      <c r="AD3787">
        <v>1000000001</v>
      </c>
      <c r="AE3787" s="1">
        <v>39973.351388888892</v>
      </c>
      <c r="AF3787" t="s">
        <v>3377</v>
      </c>
      <c r="AG3787" t="s">
        <v>23873</v>
      </c>
      <c r="AH3787" t="s">
        <v>51</v>
      </c>
      <c r="AJ3787" t="s">
        <v>53</v>
      </c>
      <c r="AL3787" t="s">
        <v>78</v>
      </c>
      <c r="AO3787" t="s">
        <v>8142</v>
      </c>
    </row>
    <row r="3788" spans="1:43" x14ac:dyDescent="0.35">
      <c r="A3788" t="s">
        <v>23874</v>
      </c>
      <c r="B3788" t="s">
        <v>51</v>
      </c>
      <c r="C3788" t="s">
        <v>97</v>
      </c>
      <c r="F3788" t="s">
        <v>23875</v>
      </c>
      <c r="H3788" t="s">
        <v>23874</v>
      </c>
      <c r="J3788" t="s">
        <v>6806</v>
      </c>
      <c r="K3788" t="s">
        <v>23876</v>
      </c>
      <c r="M3788" t="s">
        <v>5822</v>
      </c>
      <c r="N3788" t="s">
        <v>65</v>
      </c>
      <c r="O3788">
        <v>80109</v>
      </c>
      <c r="P3788" t="s">
        <v>50</v>
      </c>
      <c r="U3788" s="1">
        <v>44427</v>
      </c>
      <c r="V3788" s="1">
        <v>44427</v>
      </c>
      <c r="W3788" s="1">
        <v>44427.726388888892</v>
      </c>
      <c r="X3788" s="1">
        <v>44427.726388888892</v>
      </c>
      <c r="AC3788" t="s">
        <v>53</v>
      </c>
      <c r="AD3788">
        <v>2969475430</v>
      </c>
      <c r="AE3788" s="1">
        <v>37166.661111111112</v>
      </c>
      <c r="AF3788" t="s">
        <v>6808</v>
      </c>
      <c r="AG3788" t="s">
        <v>23877</v>
      </c>
      <c r="AH3788" t="s">
        <v>51</v>
      </c>
      <c r="AJ3788" t="s">
        <v>53</v>
      </c>
      <c r="AL3788" t="s">
        <v>78</v>
      </c>
      <c r="AO3788" t="s">
        <v>5443</v>
      </c>
      <c r="AP3788" s="1">
        <v>44504.566666666666</v>
      </c>
    </row>
    <row r="3789" spans="1:43" x14ac:dyDescent="0.35">
      <c r="A3789" t="s">
        <v>23878</v>
      </c>
      <c r="B3789" t="s">
        <v>6803</v>
      </c>
      <c r="C3789" t="s">
        <v>587</v>
      </c>
      <c r="F3789" t="s">
        <v>6804</v>
      </c>
      <c r="H3789" t="s">
        <v>23878</v>
      </c>
      <c r="J3789" t="s">
        <v>6806</v>
      </c>
      <c r="K3789" t="s">
        <v>23879</v>
      </c>
      <c r="M3789" t="s">
        <v>5822</v>
      </c>
      <c r="N3789" t="s">
        <v>65</v>
      </c>
      <c r="O3789">
        <v>80109</v>
      </c>
      <c r="P3789" t="s">
        <v>50</v>
      </c>
      <c r="U3789" s="1">
        <v>44427</v>
      </c>
      <c r="V3789" s="1">
        <v>44427</v>
      </c>
      <c r="W3789" s="1">
        <v>44427.731944444444</v>
      </c>
      <c r="X3789" s="1">
        <v>44427.731944444444</v>
      </c>
      <c r="AC3789" t="s">
        <v>53</v>
      </c>
      <c r="AD3789">
        <v>2969475430</v>
      </c>
      <c r="AE3789" s="1">
        <v>37166.661111111112</v>
      </c>
      <c r="AF3789" t="s">
        <v>6808</v>
      </c>
      <c r="AG3789" t="s">
        <v>23880</v>
      </c>
      <c r="AH3789" t="s">
        <v>51</v>
      </c>
      <c r="AJ3789" t="s">
        <v>53</v>
      </c>
      <c r="AL3789" t="s">
        <v>78</v>
      </c>
      <c r="AO3789" t="s">
        <v>5443</v>
      </c>
      <c r="AP3789" s="1">
        <v>44434.495138888888</v>
      </c>
    </row>
    <row r="3790" spans="1:43" x14ac:dyDescent="0.35">
      <c r="A3790" t="s">
        <v>23881</v>
      </c>
      <c r="B3790" t="s">
        <v>2072</v>
      </c>
      <c r="C3790" t="s">
        <v>7633</v>
      </c>
      <c r="F3790" t="s">
        <v>23882</v>
      </c>
      <c r="H3790" t="s">
        <v>23883</v>
      </c>
      <c r="J3790" t="s">
        <v>13744</v>
      </c>
      <c r="P3790" t="s">
        <v>50</v>
      </c>
      <c r="U3790" s="1">
        <v>44427</v>
      </c>
      <c r="V3790" s="1">
        <v>44427</v>
      </c>
      <c r="W3790" s="1">
        <v>44427.78125</v>
      </c>
      <c r="X3790" s="1">
        <v>44427.78125</v>
      </c>
      <c r="AC3790" t="s">
        <v>53</v>
      </c>
      <c r="AD3790">
        <v>2969474461</v>
      </c>
      <c r="AE3790" s="1">
        <v>37104.381944444445</v>
      </c>
      <c r="AG3790" t="s">
        <v>23884</v>
      </c>
      <c r="AH3790" t="s">
        <v>51</v>
      </c>
      <c r="AJ3790" t="s">
        <v>53</v>
      </c>
      <c r="AL3790" t="s">
        <v>78</v>
      </c>
      <c r="AO3790" t="s">
        <v>8142</v>
      </c>
    </row>
    <row r="3791" spans="1:43" x14ac:dyDescent="0.35">
      <c r="A3791" t="s">
        <v>17124</v>
      </c>
      <c r="B3791" t="s">
        <v>17122</v>
      </c>
      <c r="C3791" t="s">
        <v>7359</v>
      </c>
      <c r="F3791" t="s">
        <v>17123</v>
      </c>
      <c r="H3791" t="s">
        <v>17124</v>
      </c>
      <c r="J3791" t="s">
        <v>2798</v>
      </c>
      <c r="K3791" t="s">
        <v>17125</v>
      </c>
      <c r="M3791" t="s">
        <v>12796</v>
      </c>
      <c r="N3791" t="s">
        <v>798</v>
      </c>
      <c r="O3791">
        <v>79745</v>
      </c>
      <c r="P3791" t="s">
        <v>50</v>
      </c>
      <c r="U3791" s="1">
        <v>44427</v>
      </c>
      <c r="V3791" s="1">
        <v>44427</v>
      </c>
      <c r="W3791" s="1">
        <v>44427.480555555558</v>
      </c>
      <c r="X3791" s="1">
        <v>44427.480555555558</v>
      </c>
      <c r="AC3791" t="s">
        <v>51</v>
      </c>
      <c r="AD3791">
        <v>2969476061</v>
      </c>
      <c r="AE3791" s="1">
        <v>37200</v>
      </c>
      <c r="AF3791" t="s">
        <v>16940</v>
      </c>
      <c r="AG3791" t="s">
        <v>23885</v>
      </c>
      <c r="AH3791" t="s">
        <v>51</v>
      </c>
      <c r="AJ3791" t="s">
        <v>53</v>
      </c>
      <c r="AL3791" t="s">
        <v>78</v>
      </c>
      <c r="AO3791" t="s">
        <v>5443</v>
      </c>
      <c r="AP3791" s="1">
        <v>44565.341666666667</v>
      </c>
      <c r="AQ3791" s="1">
        <v>44537.4375</v>
      </c>
    </row>
    <row r="3792" spans="1:43" x14ac:dyDescent="0.35">
      <c r="A3792" t="s">
        <v>23886</v>
      </c>
      <c r="B3792" t="s">
        <v>23887</v>
      </c>
      <c r="C3792" t="s">
        <v>11359</v>
      </c>
      <c r="F3792" t="s">
        <v>23888</v>
      </c>
      <c r="H3792" t="s">
        <v>23889</v>
      </c>
      <c r="K3792" t="s">
        <v>23890</v>
      </c>
      <c r="M3792" t="s">
        <v>4629</v>
      </c>
      <c r="N3792" t="s">
        <v>2409</v>
      </c>
      <c r="O3792">
        <v>85040</v>
      </c>
      <c r="P3792" t="s">
        <v>50</v>
      </c>
      <c r="U3792" s="1">
        <v>44427</v>
      </c>
      <c r="V3792" s="1">
        <v>44427</v>
      </c>
      <c r="AC3792" t="s">
        <v>53</v>
      </c>
      <c r="AG3792" t="s">
        <v>23891</v>
      </c>
      <c r="AH3792" t="s">
        <v>51</v>
      </c>
      <c r="AJ3792" t="s">
        <v>53</v>
      </c>
      <c r="AO3792" t="s">
        <v>8142</v>
      </c>
    </row>
    <row r="3793" spans="1:43" x14ac:dyDescent="0.35">
      <c r="A3793" t="s">
        <v>23892</v>
      </c>
      <c r="B3793" t="s">
        <v>23887</v>
      </c>
      <c r="C3793" t="s">
        <v>11359</v>
      </c>
      <c r="F3793" t="s">
        <v>23888</v>
      </c>
      <c r="H3793" t="s">
        <v>23892</v>
      </c>
      <c r="K3793" t="s">
        <v>23890</v>
      </c>
      <c r="M3793" t="s">
        <v>4629</v>
      </c>
      <c r="N3793" t="s">
        <v>2409</v>
      </c>
      <c r="O3793">
        <v>85040</v>
      </c>
      <c r="P3793" t="s">
        <v>50</v>
      </c>
      <c r="U3793" s="1">
        <v>44427</v>
      </c>
      <c r="V3793" s="1">
        <v>44427</v>
      </c>
      <c r="AC3793" t="s">
        <v>53</v>
      </c>
      <c r="AG3793" t="s">
        <v>23893</v>
      </c>
      <c r="AH3793" t="s">
        <v>51</v>
      </c>
      <c r="AJ3793" t="s">
        <v>53</v>
      </c>
      <c r="AO3793" t="s">
        <v>8142</v>
      </c>
    </row>
    <row r="3794" spans="1:43" x14ac:dyDescent="0.35">
      <c r="A3794" t="s">
        <v>23894</v>
      </c>
      <c r="B3794" t="s">
        <v>6705</v>
      </c>
      <c r="C3794" t="s">
        <v>952</v>
      </c>
      <c r="F3794" t="s">
        <v>47</v>
      </c>
      <c r="H3794" t="s">
        <v>23895</v>
      </c>
      <c r="I3794" t="s">
        <v>101</v>
      </c>
      <c r="J3794" t="s">
        <v>49</v>
      </c>
      <c r="P3794" t="s">
        <v>50</v>
      </c>
      <c r="U3794" s="1">
        <v>44427.388194444444</v>
      </c>
      <c r="V3794" s="1">
        <v>44427.388194444444</v>
      </c>
      <c r="AC3794" t="s">
        <v>53</v>
      </c>
      <c r="AD3794">
        <v>2969485219</v>
      </c>
      <c r="AE3794" s="1">
        <v>37784</v>
      </c>
      <c r="AG3794" t="s">
        <v>23896</v>
      </c>
      <c r="AH3794" t="s">
        <v>53</v>
      </c>
      <c r="AJ3794" t="s">
        <v>53</v>
      </c>
      <c r="AK3794" t="s">
        <v>13346</v>
      </c>
      <c r="AO3794" t="s">
        <v>54</v>
      </c>
    </row>
    <row r="3795" spans="1:43" x14ac:dyDescent="0.35">
      <c r="A3795" t="s">
        <v>23897</v>
      </c>
      <c r="B3795" t="s">
        <v>23898</v>
      </c>
      <c r="C3795" t="s">
        <v>23899</v>
      </c>
      <c r="F3795" t="s">
        <v>23900</v>
      </c>
      <c r="H3795" t="s">
        <v>23901</v>
      </c>
      <c r="I3795" t="s">
        <v>415</v>
      </c>
      <c r="J3795" t="s">
        <v>10434</v>
      </c>
      <c r="K3795" t="s">
        <v>23902</v>
      </c>
      <c r="M3795" t="s">
        <v>2637</v>
      </c>
      <c r="N3795" t="s">
        <v>253</v>
      </c>
      <c r="O3795">
        <v>87105</v>
      </c>
      <c r="P3795" t="s">
        <v>50</v>
      </c>
      <c r="U3795" s="1">
        <v>44427.406944444447</v>
      </c>
      <c r="V3795" s="1">
        <v>44427.406944444447</v>
      </c>
      <c r="W3795" s="1">
        <v>44427.715277777781</v>
      </c>
      <c r="X3795" s="1">
        <v>44750.590277777781</v>
      </c>
      <c r="Y3795" s="1">
        <v>44750.600694444445</v>
      </c>
      <c r="AC3795" t="s">
        <v>53</v>
      </c>
      <c r="AD3795">
        <v>2969478809</v>
      </c>
      <c r="AE3795" s="1">
        <v>37358</v>
      </c>
      <c r="AF3795" t="s">
        <v>10436</v>
      </c>
      <c r="AG3795" t="s">
        <v>23903</v>
      </c>
      <c r="AH3795" t="s">
        <v>53</v>
      </c>
      <c r="AJ3795" t="s">
        <v>53</v>
      </c>
      <c r="AK3795" t="s">
        <v>7072</v>
      </c>
      <c r="AL3795" t="s">
        <v>78</v>
      </c>
      <c r="AO3795" t="s">
        <v>54</v>
      </c>
      <c r="AP3795" s="1">
        <v>44747.423611111109</v>
      </c>
    </row>
    <row r="3796" spans="1:43" x14ac:dyDescent="0.35">
      <c r="A3796" t="s">
        <v>23904</v>
      </c>
      <c r="B3796" t="s">
        <v>23905</v>
      </c>
      <c r="C3796" t="s">
        <v>2615</v>
      </c>
      <c r="F3796" t="s">
        <v>23906</v>
      </c>
      <c r="G3796" t="s">
        <v>23907</v>
      </c>
      <c r="H3796" t="s">
        <v>23908</v>
      </c>
      <c r="I3796" t="s">
        <v>394</v>
      </c>
      <c r="J3796" t="s">
        <v>19821</v>
      </c>
      <c r="P3796" t="s">
        <v>50</v>
      </c>
      <c r="U3796" s="1">
        <v>44427.500694444447</v>
      </c>
      <c r="V3796" s="1">
        <v>44427.500694444447</v>
      </c>
      <c r="W3796" s="1">
        <v>44438.738888888889</v>
      </c>
      <c r="X3796" s="1">
        <v>44438.738888888889</v>
      </c>
      <c r="AC3796" t="s">
        <v>53</v>
      </c>
      <c r="AD3796">
        <v>2969505584</v>
      </c>
      <c r="AE3796" s="1">
        <v>38065.531944444447</v>
      </c>
      <c r="AF3796" t="s">
        <v>15632</v>
      </c>
      <c r="AG3796" t="s">
        <v>23909</v>
      </c>
      <c r="AH3796" t="s">
        <v>53</v>
      </c>
      <c r="AJ3796" t="s">
        <v>53</v>
      </c>
      <c r="AK3796" t="s">
        <v>11839</v>
      </c>
      <c r="AL3796" t="s">
        <v>68</v>
      </c>
      <c r="AO3796" t="s">
        <v>54</v>
      </c>
      <c r="AP3796" s="1">
        <v>45450.411805555559</v>
      </c>
      <c r="AQ3796" s="1">
        <v>45366.544444444444</v>
      </c>
    </row>
    <row r="3797" spans="1:43" x14ac:dyDescent="0.35">
      <c r="A3797" t="s">
        <v>23910</v>
      </c>
      <c r="B3797" t="s">
        <v>5773</v>
      </c>
      <c r="C3797" t="s">
        <v>3554</v>
      </c>
      <c r="D3797" t="s">
        <v>58</v>
      </c>
      <c r="F3797" t="s">
        <v>23911</v>
      </c>
      <c r="H3797" t="s">
        <v>23912</v>
      </c>
      <c r="I3797" t="s">
        <v>169</v>
      </c>
      <c r="J3797" t="s">
        <v>5844</v>
      </c>
      <c r="K3797" t="s">
        <v>23913</v>
      </c>
      <c r="M3797" t="s">
        <v>7031</v>
      </c>
      <c r="N3797" t="s">
        <v>287</v>
      </c>
      <c r="O3797">
        <v>80813</v>
      </c>
      <c r="P3797" t="s">
        <v>50</v>
      </c>
      <c r="U3797" s="1">
        <v>44427.522916666669</v>
      </c>
      <c r="V3797" s="1">
        <v>44427.522916666669</v>
      </c>
      <c r="W3797" s="1">
        <v>44427.736111111109</v>
      </c>
      <c r="X3797" s="1">
        <v>44427.736111111109</v>
      </c>
      <c r="AC3797" t="s">
        <v>53</v>
      </c>
      <c r="AD3797">
        <v>2969475403</v>
      </c>
      <c r="AE3797" s="1">
        <v>37166.661111111112</v>
      </c>
      <c r="AF3797" t="s">
        <v>5846</v>
      </c>
      <c r="AG3797" t="s">
        <v>23914</v>
      </c>
      <c r="AH3797" t="s">
        <v>53</v>
      </c>
      <c r="AJ3797" t="s">
        <v>53</v>
      </c>
      <c r="AK3797" t="s">
        <v>13346</v>
      </c>
      <c r="AL3797" t="s">
        <v>78</v>
      </c>
      <c r="AO3797" t="s">
        <v>54</v>
      </c>
    </row>
    <row r="3798" spans="1:43" x14ac:dyDescent="0.35">
      <c r="A3798" t="s">
        <v>23915</v>
      </c>
      <c r="B3798" t="s">
        <v>3788</v>
      </c>
      <c r="C3798" t="s">
        <v>424</v>
      </c>
      <c r="D3798" t="s">
        <v>9023</v>
      </c>
      <c r="F3798" t="s">
        <v>23916</v>
      </c>
      <c r="H3798" t="s">
        <v>23917</v>
      </c>
      <c r="I3798" t="s">
        <v>179</v>
      </c>
      <c r="J3798" t="s">
        <v>14407</v>
      </c>
      <c r="K3798" t="s">
        <v>23918</v>
      </c>
      <c r="M3798" t="s">
        <v>5822</v>
      </c>
      <c r="N3798" t="s">
        <v>287</v>
      </c>
      <c r="O3798">
        <v>80109</v>
      </c>
      <c r="P3798" t="s">
        <v>50</v>
      </c>
      <c r="U3798" s="1">
        <v>44427.678472222222</v>
      </c>
      <c r="V3798" s="1">
        <v>44427.678472222222</v>
      </c>
      <c r="W3798" s="1">
        <v>44432.362500000003</v>
      </c>
      <c r="X3798" s="1">
        <v>44432.362500000003</v>
      </c>
      <c r="AC3798" t="s">
        <v>51</v>
      </c>
      <c r="AD3798">
        <v>2969960734</v>
      </c>
      <c r="AE3798" s="1">
        <v>43921.42291666667</v>
      </c>
      <c r="AF3798" t="s">
        <v>14409</v>
      </c>
      <c r="AG3798" t="s">
        <v>23919</v>
      </c>
      <c r="AH3798" t="s">
        <v>53</v>
      </c>
      <c r="AJ3798" t="s">
        <v>53</v>
      </c>
      <c r="AK3798" t="s">
        <v>7790</v>
      </c>
      <c r="AL3798" t="s">
        <v>78</v>
      </c>
      <c r="AO3798" t="s">
        <v>54</v>
      </c>
      <c r="AP3798" s="1">
        <v>45470.640277777777</v>
      </c>
      <c r="AQ3798" s="1">
        <v>45469.769444444442</v>
      </c>
    </row>
    <row r="3799" spans="1:43" x14ac:dyDescent="0.35">
      <c r="A3799" t="s">
        <v>23920</v>
      </c>
      <c r="B3799" t="s">
        <v>2620</v>
      </c>
      <c r="C3799" t="s">
        <v>23921</v>
      </c>
      <c r="D3799" t="s">
        <v>654</v>
      </c>
      <c r="F3799">
        <v>2103230101</v>
      </c>
      <c r="H3799" t="s">
        <v>23922</v>
      </c>
      <c r="I3799" t="s">
        <v>23923</v>
      </c>
      <c r="J3799" t="s">
        <v>23924</v>
      </c>
      <c r="K3799" t="s">
        <v>23925</v>
      </c>
      <c r="M3799" t="s">
        <v>525</v>
      </c>
      <c r="N3799" t="s">
        <v>65</v>
      </c>
      <c r="O3799">
        <v>80011</v>
      </c>
      <c r="P3799" t="s">
        <v>50</v>
      </c>
      <c r="U3799" s="1">
        <v>44427.749305555553</v>
      </c>
      <c r="V3799" s="1">
        <v>44427.749305555553</v>
      </c>
      <c r="W3799" s="1">
        <v>44427.75277777778</v>
      </c>
      <c r="X3799" s="1">
        <v>44427.75277777778</v>
      </c>
      <c r="AC3799" t="s">
        <v>53</v>
      </c>
      <c r="AD3799">
        <v>2969684922</v>
      </c>
      <c r="AE3799" s="1">
        <v>42313.575694444444</v>
      </c>
      <c r="AF3799" t="s">
        <v>23926</v>
      </c>
      <c r="AG3799" t="s">
        <v>23927</v>
      </c>
      <c r="AH3799" t="s">
        <v>53</v>
      </c>
      <c r="AJ3799" t="s">
        <v>53</v>
      </c>
      <c r="AK3799" t="s">
        <v>2497</v>
      </c>
      <c r="AL3799" t="s">
        <v>78</v>
      </c>
      <c r="AO3799" t="s">
        <v>54</v>
      </c>
      <c r="AP3799" s="1">
        <v>44427.754861111112</v>
      </c>
    </row>
    <row r="3800" spans="1:43" x14ac:dyDescent="0.35">
      <c r="A3800" t="s">
        <v>23928</v>
      </c>
      <c r="B3800" t="s">
        <v>23929</v>
      </c>
      <c r="C3800" t="s">
        <v>849</v>
      </c>
      <c r="F3800" t="s">
        <v>23930</v>
      </c>
      <c r="H3800" t="s">
        <v>23931</v>
      </c>
      <c r="J3800" t="s">
        <v>491</v>
      </c>
      <c r="P3800" t="s">
        <v>50</v>
      </c>
      <c r="U3800" s="1">
        <v>44428</v>
      </c>
      <c r="V3800" s="1">
        <v>44428</v>
      </c>
      <c r="AC3800" t="s">
        <v>53</v>
      </c>
      <c r="AD3800">
        <v>2969472760</v>
      </c>
      <c r="AE3800" s="1">
        <v>36916.71597222222</v>
      </c>
      <c r="AG3800" t="s">
        <v>23932</v>
      </c>
      <c r="AH3800" t="s">
        <v>51</v>
      </c>
      <c r="AJ3800" t="s">
        <v>53</v>
      </c>
      <c r="AO3800" t="s">
        <v>8142</v>
      </c>
    </row>
    <row r="3801" spans="1:43" x14ac:dyDescent="0.35">
      <c r="A3801" t="s">
        <v>23933</v>
      </c>
      <c r="B3801" t="s">
        <v>23934</v>
      </c>
      <c r="C3801" t="s">
        <v>443</v>
      </c>
      <c r="D3801" t="s">
        <v>58</v>
      </c>
      <c r="F3801" t="s">
        <v>23935</v>
      </c>
      <c r="G3801" t="s">
        <v>23936</v>
      </c>
      <c r="H3801" t="s">
        <v>23937</v>
      </c>
      <c r="J3801" t="s">
        <v>23938</v>
      </c>
      <c r="P3801" t="s">
        <v>50</v>
      </c>
      <c r="U3801" s="1">
        <v>44428</v>
      </c>
      <c r="V3801" s="1">
        <v>44428</v>
      </c>
      <c r="W3801" s="1">
        <v>44428.333333333336</v>
      </c>
      <c r="X3801" s="1">
        <v>44428.333333333336</v>
      </c>
      <c r="AC3801" t="s">
        <v>53</v>
      </c>
      <c r="AD3801">
        <v>1000000001</v>
      </c>
      <c r="AE3801" s="1">
        <v>39973.351388888892</v>
      </c>
      <c r="AF3801" t="s">
        <v>3377</v>
      </c>
      <c r="AG3801" t="s">
        <v>23939</v>
      </c>
      <c r="AH3801" t="s">
        <v>51</v>
      </c>
      <c r="AJ3801" t="s">
        <v>53</v>
      </c>
      <c r="AL3801" t="s">
        <v>78</v>
      </c>
      <c r="AO3801" t="s">
        <v>5443</v>
      </c>
      <c r="AP3801" s="1">
        <v>45356.381249999999</v>
      </c>
    </row>
    <row r="3802" spans="1:43" x14ac:dyDescent="0.35">
      <c r="A3802" t="s">
        <v>23940</v>
      </c>
      <c r="B3802" t="s">
        <v>15326</v>
      </c>
      <c r="C3802" t="s">
        <v>23941</v>
      </c>
      <c r="F3802" t="s">
        <v>23942</v>
      </c>
      <c r="H3802" t="s">
        <v>23943</v>
      </c>
      <c r="I3802" t="s">
        <v>61</v>
      </c>
      <c r="J3802" t="s">
        <v>23944</v>
      </c>
      <c r="P3802" t="s">
        <v>50</v>
      </c>
      <c r="U3802" s="1">
        <v>44428</v>
      </c>
      <c r="V3802" s="1">
        <v>44428</v>
      </c>
      <c r="AC3802" t="s">
        <v>53</v>
      </c>
      <c r="AD3802">
        <v>2969475309</v>
      </c>
      <c r="AE3802" s="1">
        <v>37159</v>
      </c>
      <c r="AG3802" t="s">
        <v>23945</v>
      </c>
      <c r="AH3802" t="s">
        <v>51</v>
      </c>
      <c r="AJ3802" t="s">
        <v>53</v>
      </c>
      <c r="AO3802" t="s">
        <v>8142</v>
      </c>
    </row>
    <row r="3803" spans="1:43" x14ac:dyDescent="0.35">
      <c r="A3803" t="s">
        <v>23946</v>
      </c>
      <c r="B3803" t="s">
        <v>23947</v>
      </c>
      <c r="C3803" t="s">
        <v>3554</v>
      </c>
      <c r="F3803" t="s">
        <v>23948</v>
      </c>
      <c r="H3803" t="s">
        <v>23946</v>
      </c>
      <c r="J3803" t="s">
        <v>18303</v>
      </c>
      <c r="K3803" t="s">
        <v>23949</v>
      </c>
      <c r="M3803" t="s">
        <v>10614</v>
      </c>
      <c r="N3803" t="s">
        <v>65</v>
      </c>
      <c r="O3803" t="s">
        <v>23950</v>
      </c>
      <c r="P3803" t="s">
        <v>50</v>
      </c>
      <c r="U3803" s="1">
        <v>44428</v>
      </c>
      <c r="V3803" s="1">
        <v>44428</v>
      </c>
      <c r="W3803" s="1">
        <v>44428.42083333333</v>
      </c>
      <c r="X3803" s="1">
        <v>44428.42083333333</v>
      </c>
      <c r="AC3803" t="s">
        <v>53</v>
      </c>
      <c r="AD3803">
        <v>2969662148</v>
      </c>
      <c r="AE3803" s="1">
        <v>42058.527083333334</v>
      </c>
      <c r="AF3803" t="s">
        <v>18306</v>
      </c>
      <c r="AG3803" t="s">
        <v>23951</v>
      </c>
      <c r="AH3803" t="s">
        <v>51</v>
      </c>
      <c r="AJ3803" t="s">
        <v>53</v>
      </c>
      <c r="AL3803" t="s">
        <v>78</v>
      </c>
      <c r="AO3803" t="s">
        <v>5443</v>
      </c>
      <c r="AP3803" s="1">
        <v>44713.566666666666</v>
      </c>
      <c r="AQ3803" s="1">
        <v>44704.54791666667</v>
      </c>
    </row>
    <row r="3804" spans="1:43" x14ac:dyDescent="0.35">
      <c r="A3804" t="s">
        <v>23952</v>
      </c>
      <c r="B3804" t="s">
        <v>1440</v>
      </c>
      <c r="C3804" t="s">
        <v>4255</v>
      </c>
      <c r="H3804" t="s">
        <v>23952</v>
      </c>
      <c r="J3804" t="s">
        <v>23953</v>
      </c>
      <c r="U3804" s="1">
        <v>44428</v>
      </c>
      <c r="V3804" s="1">
        <v>44428</v>
      </c>
      <c r="W3804" s="1">
        <v>44435.447222222225</v>
      </c>
      <c r="X3804" s="1">
        <v>44435.447222222225</v>
      </c>
      <c r="AC3804" t="s">
        <v>53</v>
      </c>
      <c r="AD3804">
        <v>1000000001</v>
      </c>
      <c r="AE3804" s="1">
        <v>39973.351388888892</v>
      </c>
      <c r="AF3804" t="s">
        <v>3377</v>
      </c>
      <c r="AG3804" t="s">
        <v>23954</v>
      </c>
      <c r="AH3804" t="s">
        <v>51</v>
      </c>
      <c r="AJ3804" t="s">
        <v>53</v>
      </c>
      <c r="AL3804" t="s">
        <v>78</v>
      </c>
      <c r="AO3804" t="s">
        <v>5443</v>
      </c>
      <c r="AP3804" s="1">
        <v>44662.802083333336</v>
      </c>
    </row>
    <row r="3805" spans="1:43" x14ac:dyDescent="0.35">
      <c r="A3805" t="s">
        <v>23955</v>
      </c>
      <c r="B3805" t="s">
        <v>6989</v>
      </c>
      <c r="C3805" t="s">
        <v>946</v>
      </c>
      <c r="F3805" t="s">
        <v>23956</v>
      </c>
      <c r="H3805" t="s">
        <v>23955</v>
      </c>
      <c r="J3805" t="s">
        <v>6387</v>
      </c>
      <c r="K3805" t="s">
        <v>13097</v>
      </c>
      <c r="M3805" t="s">
        <v>5488</v>
      </c>
      <c r="N3805" t="s">
        <v>1515</v>
      </c>
      <c r="O3805" t="s">
        <v>13098</v>
      </c>
      <c r="P3805" t="s">
        <v>50</v>
      </c>
      <c r="U3805" s="1">
        <v>44428</v>
      </c>
      <c r="V3805" s="1">
        <v>44428</v>
      </c>
      <c r="AC3805" t="s">
        <v>53</v>
      </c>
      <c r="AD3805">
        <v>2969484892</v>
      </c>
      <c r="AE3805" s="1">
        <v>37756</v>
      </c>
      <c r="AG3805" t="s">
        <v>23957</v>
      </c>
      <c r="AH3805" t="s">
        <v>51</v>
      </c>
      <c r="AJ3805" t="s">
        <v>53</v>
      </c>
      <c r="AO3805" t="s">
        <v>8142</v>
      </c>
    </row>
    <row r="3806" spans="1:43" x14ac:dyDescent="0.35">
      <c r="A3806" t="s">
        <v>23958</v>
      </c>
      <c r="B3806" t="s">
        <v>23959</v>
      </c>
      <c r="C3806" t="s">
        <v>4860</v>
      </c>
      <c r="F3806" t="s">
        <v>23960</v>
      </c>
      <c r="H3806" t="s">
        <v>23961</v>
      </c>
      <c r="J3806" t="s">
        <v>272</v>
      </c>
      <c r="P3806" t="s">
        <v>50</v>
      </c>
      <c r="U3806" s="1">
        <v>44428</v>
      </c>
      <c r="V3806" s="1">
        <v>44428</v>
      </c>
      <c r="AC3806" t="s">
        <v>53</v>
      </c>
      <c r="AD3806">
        <v>2969474461</v>
      </c>
      <c r="AE3806" s="1">
        <v>37104.381944444445</v>
      </c>
      <c r="AG3806" t="s">
        <v>23962</v>
      </c>
      <c r="AH3806" t="s">
        <v>51</v>
      </c>
      <c r="AJ3806" t="s">
        <v>53</v>
      </c>
      <c r="AO3806" t="s">
        <v>8142</v>
      </c>
    </row>
    <row r="3807" spans="1:43" x14ac:dyDescent="0.35">
      <c r="A3807" t="s">
        <v>23963</v>
      </c>
      <c r="B3807" t="s">
        <v>23964</v>
      </c>
      <c r="C3807" t="s">
        <v>894</v>
      </c>
      <c r="H3807" t="s">
        <v>23965</v>
      </c>
      <c r="J3807" t="s">
        <v>23966</v>
      </c>
      <c r="P3807" t="s">
        <v>50</v>
      </c>
      <c r="U3807" s="1">
        <v>44428</v>
      </c>
      <c r="V3807" s="1">
        <v>44428</v>
      </c>
      <c r="AC3807" t="s">
        <v>53</v>
      </c>
      <c r="AD3807">
        <v>2969484892</v>
      </c>
      <c r="AE3807" s="1">
        <v>37756</v>
      </c>
      <c r="AG3807" t="s">
        <v>23967</v>
      </c>
      <c r="AH3807" t="s">
        <v>51</v>
      </c>
      <c r="AJ3807" t="s">
        <v>53</v>
      </c>
      <c r="AO3807" t="s">
        <v>8142</v>
      </c>
    </row>
    <row r="3808" spans="1:43" x14ac:dyDescent="0.35">
      <c r="A3808" t="s">
        <v>23968</v>
      </c>
      <c r="B3808" t="s">
        <v>4271</v>
      </c>
      <c r="C3808" t="s">
        <v>1564</v>
      </c>
      <c r="F3808">
        <v>19703492773</v>
      </c>
      <c r="H3808" t="s">
        <v>23968</v>
      </c>
      <c r="J3808" t="s">
        <v>23969</v>
      </c>
      <c r="N3808" t="s">
        <v>287</v>
      </c>
      <c r="O3808">
        <v>81224</v>
      </c>
      <c r="P3808" t="s">
        <v>50</v>
      </c>
      <c r="U3808" s="1">
        <v>44428</v>
      </c>
      <c r="V3808" s="1">
        <v>44428</v>
      </c>
      <c r="W3808" s="1">
        <v>44428.476388888892</v>
      </c>
      <c r="X3808" s="1">
        <v>44428.476388888892</v>
      </c>
      <c r="AC3808" t="s">
        <v>53</v>
      </c>
      <c r="AD3808">
        <v>2972066938</v>
      </c>
      <c r="AE3808" s="1">
        <v>44663.563194444447</v>
      </c>
      <c r="AG3808" t="s">
        <v>23970</v>
      </c>
      <c r="AH3808" t="s">
        <v>51</v>
      </c>
      <c r="AJ3808" t="s">
        <v>53</v>
      </c>
      <c r="AL3808" t="s">
        <v>78</v>
      </c>
      <c r="AO3808" t="s">
        <v>8142</v>
      </c>
    </row>
    <row r="3809" spans="1:43" x14ac:dyDescent="0.35">
      <c r="A3809" t="s">
        <v>23971</v>
      </c>
      <c r="B3809" t="s">
        <v>23108</v>
      </c>
      <c r="C3809" t="s">
        <v>5397</v>
      </c>
      <c r="F3809" t="s">
        <v>23972</v>
      </c>
      <c r="H3809" t="s">
        <v>23971</v>
      </c>
      <c r="J3809" t="s">
        <v>18303</v>
      </c>
      <c r="K3809" t="s">
        <v>23973</v>
      </c>
      <c r="M3809" t="s">
        <v>10614</v>
      </c>
      <c r="N3809" t="s">
        <v>65</v>
      </c>
      <c r="O3809">
        <v>80651</v>
      </c>
      <c r="P3809" t="s">
        <v>50</v>
      </c>
      <c r="U3809" s="1">
        <v>44428</v>
      </c>
      <c r="V3809" s="1">
        <v>44428</v>
      </c>
      <c r="W3809" s="1">
        <v>44428.431944444441</v>
      </c>
      <c r="X3809" s="1">
        <v>44428.431944444441</v>
      </c>
      <c r="AC3809" t="s">
        <v>51</v>
      </c>
      <c r="AD3809">
        <v>2969662148</v>
      </c>
      <c r="AE3809" s="1">
        <v>42058.527083333334</v>
      </c>
      <c r="AF3809" t="s">
        <v>18306</v>
      </c>
      <c r="AG3809" t="s">
        <v>23974</v>
      </c>
      <c r="AH3809" t="s">
        <v>51</v>
      </c>
      <c r="AJ3809" t="s">
        <v>53</v>
      </c>
      <c r="AL3809" t="s">
        <v>78</v>
      </c>
      <c r="AO3809" t="s">
        <v>5443</v>
      </c>
      <c r="AP3809" s="1">
        <v>44428.495833333334</v>
      </c>
    </row>
    <row r="3810" spans="1:43" x14ac:dyDescent="0.35">
      <c r="A3810" t="s">
        <v>23975</v>
      </c>
      <c r="B3810" t="s">
        <v>23976</v>
      </c>
      <c r="C3810" t="s">
        <v>2615</v>
      </c>
      <c r="D3810" t="s">
        <v>246</v>
      </c>
      <c r="F3810" t="s">
        <v>23977</v>
      </c>
      <c r="H3810" t="s">
        <v>23978</v>
      </c>
      <c r="I3810" t="s">
        <v>200</v>
      </c>
      <c r="J3810" t="s">
        <v>5217</v>
      </c>
      <c r="K3810" t="s">
        <v>23979</v>
      </c>
      <c r="M3810" t="s">
        <v>3053</v>
      </c>
      <c r="N3810" t="s">
        <v>798</v>
      </c>
      <c r="O3810">
        <v>77024</v>
      </c>
      <c r="P3810" t="s">
        <v>50</v>
      </c>
      <c r="U3810" s="1">
        <v>44428.37222222222</v>
      </c>
      <c r="V3810" s="1">
        <v>44428.37222222222</v>
      </c>
      <c r="W3810" s="1">
        <v>44435.673611111109</v>
      </c>
      <c r="X3810" s="1">
        <v>44435.673611111109</v>
      </c>
      <c r="AC3810" t="s">
        <v>53</v>
      </c>
      <c r="AD3810">
        <v>2969475162</v>
      </c>
      <c r="AE3810" s="1">
        <v>37147</v>
      </c>
      <c r="AF3810" t="s">
        <v>5221</v>
      </c>
      <c r="AG3810" t="s">
        <v>23980</v>
      </c>
      <c r="AH3810" t="s">
        <v>53</v>
      </c>
      <c r="AJ3810" t="s">
        <v>53</v>
      </c>
      <c r="AK3810" t="s">
        <v>8166</v>
      </c>
      <c r="AL3810" t="s">
        <v>78</v>
      </c>
      <c r="AO3810" t="s">
        <v>54</v>
      </c>
    </row>
    <row r="3811" spans="1:43" x14ac:dyDescent="0.35">
      <c r="A3811" t="s">
        <v>23981</v>
      </c>
      <c r="B3811" t="s">
        <v>23982</v>
      </c>
      <c r="C3811" t="s">
        <v>1564</v>
      </c>
      <c r="F3811" t="s">
        <v>23983</v>
      </c>
      <c r="H3811" t="s">
        <v>23984</v>
      </c>
      <c r="I3811" t="s">
        <v>169</v>
      </c>
      <c r="J3811" t="s">
        <v>1014</v>
      </c>
      <c r="K3811" t="s">
        <v>23985</v>
      </c>
      <c r="M3811" t="s">
        <v>2002</v>
      </c>
      <c r="N3811" t="s">
        <v>253</v>
      </c>
      <c r="O3811">
        <v>88023</v>
      </c>
      <c r="P3811" t="s">
        <v>50</v>
      </c>
      <c r="U3811" s="1">
        <v>44428.856944444444</v>
      </c>
      <c r="V3811" s="1">
        <v>44428.856944444444</v>
      </c>
      <c r="W3811" s="1">
        <v>44435.668055555558</v>
      </c>
      <c r="X3811" s="1">
        <v>44435.668055555558</v>
      </c>
      <c r="AC3811" t="s">
        <v>53</v>
      </c>
      <c r="AD3811">
        <v>2969480780</v>
      </c>
      <c r="AE3811" s="1">
        <v>37467</v>
      </c>
      <c r="AF3811" t="s">
        <v>2003</v>
      </c>
      <c r="AG3811" t="s">
        <v>23986</v>
      </c>
      <c r="AH3811" t="s">
        <v>53</v>
      </c>
      <c r="AJ3811" t="s">
        <v>53</v>
      </c>
      <c r="AK3811" t="s">
        <v>13606</v>
      </c>
      <c r="AL3811" t="s">
        <v>68</v>
      </c>
      <c r="AO3811" t="s">
        <v>54</v>
      </c>
      <c r="AP3811" s="1">
        <v>44533.342361111114</v>
      </c>
    </row>
    <row r="3812" spans="1:43" x14ac:dyDescent="0.35">
      <c r="A3812" t="s">
        <v>23987</v>
      </c>
      <c r="B3812" t="s">
        <v>23988</v>
      </c>
      <c r="C3812" t="s">
        <v>23989</v>
      </c>
      <c r="F3812" t="s">
        <v>1999</v>
      </c>
      <c r="H3812" t="s">
        <v>23987</v>
      </c>
      <c r="K3812" t="s">
        <v>23990</v>
      </c>
      <c r="L3812" t="s">
        <v>23991</v>
      </c>
      <c r="M3812" t="s">
        <v>2002</v>
      </c>
      <c r="N3812" t="s">
        <v>253</v>
      </c>
      <c r="O3812" t="s">
        <v>23992</v>
      </c>
      <c r="P3812" t="s">
        <v>50</v>
      </c>
      <c r="U3812" s="1">
        <v>44429</v>
      </c>
      <c r="V3812" s="1">
        <v>44429</v>
      </c>
      <c r="W3812" s="1">
        <v>44429.655555555553</v>
      </c>
      <c r="X3812" s="1">
        <v>44429.655555555553</v>
      </c>
      <c r="AC3812" t="s">
        <v>53</v>
      </c>
      <c r="AD3812">
        <v>9999999999</v>
      </c>
      <c r="AE3812" s="1">
        <v>45196</v>
      </c>
      <c r="AG3812" t="s">
        <v>23993</v>
      </c>
      <c r="AH3812" t="s">
        <v>51</v>
      </c>
      <c r="AJ3812" t="s">
        <v>53</v>
      </c>
      <c r="AL3812" t="s">
        <v>78</v>
      </c>
      <c r="AO3812" t="s">
        <v>5443</v>
      </c>
      <c r="AP3812" s="1">
        <v>44429.69027777778</v>
      </c>
    </row>
    <row r="3813" spans="1:43" x14ac:dyDescent="0.35">
      <c r="A3813" t="s">
        <v>23994</v>
      </c>
      <c r="B3813" t="s">
        <v>23995</v>
      </c>
      <c r="C3813" t="s">
        <v>23996</v>
      </c>
      <c r="F3813">
        <v>3035184603</v>
      </c>
      <c r="H3813" t="s">
        <v>23994</v>
      </c>
      <c r="J3813" t="s">
        <v>23997</v>
      </c>
      <c r="K3813" t="s">
        <v>23998</v>
      </c>
      <c r="M3813" t="s">
        <v>137</v>
      </c>
      <c r="N3813" t="s">
        <v>65</v>
      </c>
      <c r="O3813">
        <v>80223</v>
      </c>
      <c r="P3813" t="s">
        <v>50</v>
      </c>
      <c r="U3813" s="1">
        <v>44429</v>
      </c>
      <c r="V3813" s="1">
        <v>44429</v>
      </c>
      <c r="W3813" s="1">
        <v>44429.426388888889</v>
      </c>
      <c r="X3813" s="1">
        <v>44429.426388888889</v>
      </c>
      <c r="AC3813" t="s">
        <v>53</v>
      </c>
      <c r="AD3813">
        <v>1000000001</v>
      </c>
      <c r="AE3813" s="1">
        <v>39973.351388888892</v>
      </c>
      <c r="AF3813" t="s">
        <v>3377</v>
      </c>
      <c r="AG3813" t="s">
        <v>23999</v>
      </c>
      <c r="AH3813" t="s">
        <v>51</v>
      </c>
      <c r="AJ3813" t="s">
        <v>53</v>
      </c>
      <c r="AL3813" t="s">
        <v>78</v>
      </c>
      <c r="AO3813" t="s">
        <v>5443</v>
      </c>
      <c r="AP3813" s="1">
        <v>44617.613194444442</v>
      </c>
    </row>
    <row r="3814" spans="1:43" x14ac:dyDescent="0.35">
      <c r="A3814" t="s">
        <v>24000</v>
      </c>
      <c r="B3814" t="s">
        <v>24001</v>
      </c>
      <c r="C3814" t="s">
        <v>4255</v>
      </c>
      <c r="F3814">
        <v>9707293636</v>
      </c>
      <c r="H3814" t="s">
        <v>24002</v>
      </c>
      <c r="J3814" t="s">
        <v>24003</v>
      </c>
      <c r="K3814" t="s">
        <v>24004</v>
      </c>
      <c r="M3814" t="s">
        <v>24005</v>
      </c>
      <c r="N3814" t="s">
        <v>65</v>
      </c>
      <c r="O3814">
        <v>81432</v>
      </c>
      <c r="P3814" t="s">
        <v>50</v>
      </c>
      <c r="U3814" s="1">
        <v>44429</v>
      </c>
      <c r="V3814" s="1">
        <v>44429</v>
      </c>
      <c r="W3814" s="1">
        <v>44429.381944444445</v>
      </c>
      <c r="X3814" s="1">
        <v>44429.381944444445</v>
      </c>
      <c r="AC3814" t="s">
        <v>53</v>
      </c>
      <c r="AD3814">
        <v>1000000001</v>
      </c>
      <c r="AE3814" s="1">
        <v>39973.351388888892</v>
      </c>
      <c r="AF3814" t="s">
        <v>3377</v>
      </c>
      <c r="AG3814" t="s">
        <v>24006</v>
      </c>
      <c r="AH3814" t="s">
        <v>51</v>
      </c>
      <c r="AJ3814" t="s">
        <v>53</v>
      </c>
      <c r="AL3814" t="s">
        <v>78</v>
      </c>
      <c r="AO3814" t="s">
        <v>5443</v>
      </c>
      <c r="AP3814" s="1">
        <v>44431.37777777778</v>
      </c>
      <c r="AQ3814" s="1">
        <v>44431.379861111112</v>
      </c>
    </row>
    <row r="3815" spans="1:43" x14ac:dyDescent="0.35">
      <c r="A3815" t="s">
        <v>24007</v>
      </c>
      <c r="B3815" t="s">
        <v>9965</v>
      </c>
      <c r="C3815" t="s">
        <v>16943</v>
      </c>
      <c r="F3815">
        <v>5052903827</v>
      </c>
      <c r="H3815" t="s">
        <v>24008</v>
      </c>
      <c r="J3815" t="s">
        <v>24009</v>
      </c>
      <c r="K3815" t="s">
        <v>24010</v>
      </c>
      <c r="M3815" t="s">
        <v>24011</v>
      </c>
      <c r="N3815" t="s">
        <v>253</v>
      </c>
      <c r="O3815">
        <v>87020</v>
      </c>
      <c r="P3815" t="s">
        <v>50</v>
      </c>
      <c r="U3815" s="1">
        <v>44429</v>
      </c>
      <c r="V3815" s="1">
        <v>44429</v>
      </c>
      <c r="W3815" s="1">
        <v>44429.931944444441</v>
      </c>
      <c r="X3815" s="1">
        <v>44429.931944444441</v>
      </c>
      <c r="AC3815" t="s">
        <v>51</v>
      </c>
      <c r="AD3815">
        <v>1000000001</v>
      </c>
      <c r="AE3815" s="1">
        <v>39973.351388888892</v>
      </c>
      <c r="AF3815" t="s">
        <v>3377</v>
      </c>
      <c r="AG3815" t="s">
        <v>24012</v>
      </c>
      <c r="AH3815" t="s">
        <v>51</v>
      </c>
      <c r="AJ3815" t="s">
        <v>53</v>
      </c>
      <c r="AL3815" t="s">
        <v>78</v>
      </c>
      <c r="AO3815" t="s">
        <v>5443</v>
      </c>
      <c r="AP3815" s="1">
        <v>44429.922222222223</v>
      </c>
    </row>
    <row r="3816" spans="1:43" x14ac:dyDescent="0.35">
      <c r="A3816" t="s">
        <v>24013</v>
      </c>
      <c r="B3816" t="s">
        <v>24014</v>
      </c>
      <c r="C3816" t="s">
        <v>24015</v>
      </c>
      <c r="F3816">
        <v>7203632575</v>
      </c>
      <c r="H3816" t="s">
        <v>24013</v>
      </c>
      <c r="J3816" t="s">
        <v>24016</v>
      </c>
      <c r="K3816" t="s">
        <v>24017</v>
      </c>
      <c r="M3816" t="s">
        <v>2800</v>
      </c>
      <c r="N3816" t="s">
        <v>65</v>
      </c>
      <c r="O3816" t="s">
        <v>24018</v>
      </c>
      <c r="P3816" t="s">
        <v>50</v>
      </c>
      <c r="U3816" s="1">
        <v>44430</v>
      </c>
      <c r="V3816" s="1">
        <v>44430</v>
      </c>
      <c r="W3816" s="1">
        <v>44430.541666666664</v>
      </c>
      <c r="X3816" s="1">
        <v>44430.541666666664</v>
      </c>
      <c r="AC3816" t="s">
        <v>53</v>
      </c>
      <c r="AD3816">
        <v>1000000001</v>
      </c>
      <c r="AE3816" s="1">
        <v>39973.351388888892</v>
      </c>
      <c r="AF3816" t="s">
        <v>3377</v>
      </c>
      <c r="AG3816" t="s">
        <v>24019</v>
      </c>
      <c r="AH3816" t="s">
        <v>51</v>
      </c>
      <c r="AJ3816" t="s">
        <v>53</v>
      </c>
      <c r="AL3816" t="s">
        <v>78</v>
      </c>
      <c r="AO3816" t="s">
        <v>5443</v>
      </c>
      <c r="AP3816" s="1">
        <v>45356.034722222219</v>
      </c>
      <c r="AQ3816" s="1">
        <v>44509.788194444445</v>
      </c>
    </row>
    <row r="3817" spans="1:43" x14ac:dyDescent="0.35">
      <c r="A3817" t="s">
        <v>24020</v>
      </c>
      <c r="B3817" t="s">
        <v>2689</v>
      </c>
      <c r="C3817" t="s">
        <v>15217</v>
      </c>
      <c r="F3817" t="s">
        <v>24021</v>
      </c>
      <c r="H3817" t="s">
        <v>24022</v>
      </c>
      <c r="J3817" t="s">
        <v>491</v>
      </c>
      <c r="P3817" t="s">
        <v>50</v>
      </c>
      <c r="U3817" s="1">
        <v>44431</v>
      </c>
      <c r="V3817" s="1">
        <v>44431</v>
      </c>
      <c r="AC3817" t="s">
        <v>53</v>
      </c>
      <c r="AD3817">
        <v>2969472760</v>
      </c>
      <c r="AE3817" s="1">
        <v>36916.71597222222</v>
      </c>
      <c r="AG3817" t="s">
        <v>24023</v>
      </c>
      <c r="AH3817" t="s">
        <v>51</v>
      </c>
      <c r="AJ3817" t="s">
        <v>53</v>
      </c>
      <c r="AL3817" t="s">
        <v>78</v>
      </c>
      <c r="AO3817" t="s">
        <v>8142</v>
      </c>
    </row>
    <row r="3818" spans="1:43" x14ac:dyDescent="0.35">
      <c r="A3818" t="s">
        <v>24024</v>
      </c>
      <c r="B3818" t="s">
        <v>24025</v>
      </c>
      <c r="C3818" t="s">
        <v>24026</v>
      </c>
      <c r="F3818">
        <v>6142284128</v>
      </c>
      <c r="H3818" t="s">
        <v>24024</v>
      </c>
      <c r="J3818" t="s">
        <v>24027</v>
      </c>
      <c r="K3818" t="s">
        <v>24028</v>
      </c>
      <c r="M3818" t="s">
        <v>753</v>
      </c>
      <c r="N3818" t="s">
        <v>798</v>
      </c>
      <c r="O3818">
        <v>79912</v>
      </c>
      <c r="P3818" t="s">
        <v>50</v>
      </c>
      <c r="U3818" s="1">
        <v>44431</v>
      </c>
      <c r="V3818" s="1">
        <v>44431</v>
      </c>
      <c r="W3818" s="1">
        <v>44433.527777777781</v>
      </c>
      <c r="X3818" s="1">
        <v>44433.527777777781</v>
      </c>
      <c r="AC3818" t="s">
        <v>51</v>
      </c>
      <c r="AD3818">
        <v>1000000001</v>
      </c>
      <c r="AE3818" s="1">
        <v>39973.351388888892</v>
      </c>
      <c r="AF3818" t="s">
        <v>3377</v>
      </c>
      <c r="AG3818" t="s">
        <v>24029</v>
      </c>
      <c r="AH3818" t="s">
        <v>51</v>
      </c>
      <c r="AJ3818" t="s">
        <v>53</v>
      </c>
      <c r="AL3818" t="s">
        <v>78</v>
      </c>
      <c r="AO3818" t="s">
        <v>5443</v>
      </c>
      <c r="AP3818" s="1">
        <v>44431.415972222225</v>
      </c>
    </row>
    <row r="3819" spans="1:43" x14ac:dyDescent="0.35">
      <c r="A3819" t="s">
        <v>24030</v>
      </c>
      <c r="B3819" t="s">
        <v>5566</v>
      </c>
      <c r="C3819" t="s">
        <v>302</v>
      </c>
      <c r="F3819" t="s">
        <v>24031</v>
      </c>
      <c r="H3819" t="s">
        <v>24032</v>
      </c>
      <c r="I3819" t="s">
        <v>61</v>
      </c>
      <c r="J3819" t="s">
        <v>22840</v>
      </c>
      <c r="P3819" t="s">
        <v>50</v>
      </c>
      <c r="U3819" s="1">
        <v>44431</v>
      </c>
      <c r="V3819" s="1">
        <v>44431</v>
      </c>
      <c r="AC3819" t="s">
        <v>53</v>
      </c>
      <c r="AD3819">
        <v>2969475309</v>
      </c>
      <c r="AE3819" s="1">
        <v>37159</v>
      </c>
      <c r="AG3819" t="s">
        <v>24033</v>
      </c>
      <c r="AH3819" t="s">
        <v>51</v>
      </c>
      <c r="AJ3819" t="s">
        <v>53</v>
      </c>
      <c r="AO3819" t="s">
        <v>8142</v>
      </c>
    </row>
    <row r="3820" spans="1:43" x14ac:dyDescent="0.35">
      <c r="A3820" t="s">
        <v>24034</v>
      </c>
      <c r="B3820" t="s">
        <v>24035</v>
      </c>
      <c r="C3820" t="s">
        <v>1440</v>
      </c>
      <c r="F3820" t="s">
        <v>24036</v>
      </c>
      <c r="H3820" t="s">
        <v>24034</v>
      </c>
      <c r="J3820" t="s">
        <v>24037</v>
      </c>
      <c r="P3820" t="s">
        <v>50</v>
      </c>
      <c r="U3820" s="1">
        <v>44431</v>
      </c>
      <c r="V3820" s="1">
        <v>44431</v>
      </c>
      <c r="W3820" s="1">
        <v>44431.681250000001</v>
      </c>
      <c r="X3820" s="1">
        <v>44431.681250000001</v>
      </c>
      <c r="AC3820" t="s">
        <v>53</v>
      </c>
      <c r="AD3820">
        <v>2969787961</v>
      </c>
      <c r="AE3820" s="1">
        <v>43192.584027777775</v>
      </c>
      <c r="AF3820" t="s">
        <v>20543</v>
      </c>
      <c r="AG3820" t="s">
        <v>24038</v>
      </c>
      <c r="AH3820" t="s">
        <v>51</v>
      </c>
      <c r="AJ3820" t="s">
        <v>53</v>
      </c>
      <c r="AL3820" t="s">
        <v>78</v>
      </c>
      <c r="AO3820" t="s">
        <v>8142</v>
      </c>
    </row>
    <row r="3821" spans="1:43" x14ac:dyDescent="0.35">
      <c r="A3821" t="s">
        <v>24039</v>
      </c>
      <c r="B3821" t="s">
        <v>24040</v>
      </c>
      <c r="C3821" t="s">
        <v>17479</v>
      </c>
      <c r="F3821" t="s">
        <v>24041</v>
      </c>
      <c r="G3821" t="s">
        <v>24042</v>
      </c>
      <c r="H3821" t="s">
        <v>24043</v>
      </c>
      <c r="I3821" t="s">
        <v>179</v>
      </c>
      <c r="J3821" t="s">
        <v>3933</v>
      </c>
      <c r="K3821" t="s">
        <v>24044</v>
      </c>
      <c r="L3821" t="s">
        <v>24045</v>
      </c>
      <c r="M3821" t="s">
        <v>21076</v>
      </c>
      <c r="N3821" t="s">
        <v>1570</v>
      </c>
      <c r="O3821">
        <v>84528</v>
      </c>
      <c r="P3821" t="s">
        <v>50</v>
      </c>
      <c r="U3821" s="1">
        <v>44431</v>
      </c>
      <c r="V3821" s="1">
        <v>44431</v>
      </c>
      <c r="AC3821" t="s">
        <v>53</v>
      </c>
      <c r="AD3821">
        <v>2969551137</v>
      </c>
      <c r="AE3821" s="1">
        <v>40288.591666666667</v>
      </c>
      <c r="AG3821" t="s">
        <v>24046</v>
      </c>
      <c r="AH3821" t="s">
        <v>51</v>
      </c>
      <c r="AJ3821" t="s">
        <v>53</v>
      </c>
      <c r="AO3821" t="s">
        <v>8142</v>
      </c>
    </row>
    <row r="3822" spans="1:43" x14ac:dyDescent="0.35">
      <c r="A3822" t="s">
        <v>24047</v>
      </c>
      <c r="B3822" t="s">
        <v>653</v>
      </c>
      <c r="C3822" t="s">
        <v>2298</v>
      </c>
      <c r="F3822" t="s">
        <v>24048</v>
      </c>
      <c r="H3822" t="s">
        <v>24049</v>
      </c>
      <c r="I3822" t="s">
        <v>464</v>
      </c>
      <c r="J3822" t="s">
        <v>465</v>
      </c>
      <c r="K3822" t="s">
        <v>24050</v>
      </c>
      <c r="M3822" t="s">
        <v>18453</v>
      </c>
      <c r="N3822" t="s">
        <v>287</v>
      </c>
      <c r="O3822">
        <v>80610</v>
      </c>
      <c r="P3822" t="s">
        <v>50</v>
      </c>
      <c r="U3822" s="1">
        <v>44431</v>
      </c>
      <c r="V3822" s="1">
        <v>44431</v>
      </c>
      <c r="AC3822" t="s">
        <v>53</v>
      </c>
      <c r="AD3822">
        <v>2969543968</v>
      </c>
      <c r="AE3822" s="1">
        <v>40032.470138888886</v>
      </c>
      <c r="AG3822" t="s">
        <v>24051</v>
      </c>
      <c r="AH3822" t="s">
        <v>51</v>
      </c>
      <c r="AJ3822" t="s">
        <v>53</v>
      </c>
      <c r="AO3822" t="s">
        <v>8142</v>
      </c>
    </row>
    <row r="3823" spans="1:43" x14ac:dyDescent="0.35">
      <c r="A3823" t="s">
        <v>24052</v>
      </c>
      <c r="B3823" t="s">
        <v>15496</v>
      </c>
      <c r="C3823" t="s">
        <v>3834</v>
      </c>
      <c r="F3823" t="s">
        <v>24053</v>
      </c>
      <c r="H3823" t="s">
        <v>24054</v>
      </c>
      <c r="J3823" t="s">
        <v>3533</v>
      </c>
      <c r="K3823" t="s">
        <v>16188</v>
      </c>
      <c r="M3823" t="s">
        <v>2783</v>
      </c>
      <c r="N3823" t="s">
        <v>264</v>
      </c>
      <c r="O3823">
        <v>77040</v>
      </c>
      <c r="P3823" t="s">
        <v>50</v>
      </c>
      <c r="U3823" s="1">
        <v>44431</v>
      </c>
      <c r="V3823" s="1">
        <v>44431</v>
      </c>
      <c r="W3823" s="1">
        <v>44431.491666666669</v>
      </c>
      <c r="X3823" s="1">
        <v>44431.491666666669</v>
      </c>
      <c r="AC3823" t="s">
        <v>53</v>
      </c>
      <c r="AD3823">
        <v>2969509141</v>
      </c>
      <c r="AE3823" s="1">
        <v>38288.693749999999</v>
      </c>
      <c r="AF3823" t="s">
        <v>3535</v>
      </c>
      <c r="AG3823" t="s">
        <v>24055</v>
      </c>
      <c r="AH3823" t="s">
        <v>51</v>
      </c>
      <c r="AJ3823" t="s">
        <v>53</v>
      </c>
      <c r="AL3823" t="s">
        <v>78</v>
      </c>
      <c r="AO3823" t="s">
        <v>5443</v>
      </c>
      <c r="AP3823" s="1">
        <v>45440.426388888889</v>
      </c>
      <c r="AQ3823" s="1">
        <v>45436.363888888889</v>
      </c>
    </row>
    <row r="3824" spans="1:43" x14ac:dyDescent="0.35">
      <c r="A3824" t="s">
        <v>24056</v>
      </c>
      <c r="B3824" t="s">
        <v>14519</v>
      </c>
      <c r="C3824" t="s">
        <v>9015</v>
      </c>
      <c r="F3824" t="s">
        <v>24057</v>
      </c>
      <c r="H3824" t="s">
        <v>24056</v>
      </c>
      <c r="J3824" t="s">
        <v>465</v>
      </c>
      <c r="P3824" t="s">
        <v>50</v>
      </c>
      <c r="U3824" s="1">
        <v>44431</v>
      </c>
      <c r="V3824" s="1">
        <v>44431</v>
      </c>
      <c r="AC3824" t="s">
        <v>53</v>
      </c>
      <c r="AD3824">
        <v>2969543968</v>
      </c>
      <c r="AE3824" s="1">
        <v>40032.470138888886</v>
      </c>
      <c r="AG3824" t="s">
        <v>24058</v>
      </c>
      <c r="AH3824" t="s">
        <v>51</v>
      </c>
      <c r="AJ3824" t="s">
        <v>53</v>
      </c>
      <c r="AO3824" t="s">
        <v>8142</v>
      </c>
    </row>
    <row r="3825" spans="1:43" x14ac:dyDescent="0.35">
      <c r="A3825" t="s">
        <v>24059</v>
      </c>
      <c r="B3825" t="s">
        <v>24060</v>
      </c>
      <c r="C3825" t="s">
        <v>9040</v>
      </c>
      <c r="F3825">
        <v>17577844898</v>
      </c>
      <c r="H3825" t="s">
        <v>24059</v>
      </c>
      <c r="J3825" t="s">
        <v>465</v>
      </c>
      <c r="P3825" t="s">
        <v>50</v>
      </c>
      <c r="U3825" s="1">
        <v>44431</v>
      </c>
      <c r="V3825" s="1">
        <v>44431</v>
      </c>
      <c r="AC3825" t="s">
        <v>53</v>
      </c>
      <c r="AD3825">
        <v>2969543968</v>
      </c>
      <c r="AE3825" s="1">
        <v>40032.470138888886</v>
      </c>
      <c r="AG3825" t="s">
        <v>24061</v>
      </c>
      <c r="AH3825" t="s">
        <v>51</v>
      </c>
      <c r="AJ3825" t="s">
        <v>53</v>
      </c>
      <c r="AO3825" t="s">
        <v>8142</v>
      </c>
    </row>
    <row r="3826" spans="1:43" x14ac:dyDescent="0.35">
      <c r="A3826" t="s">
        <v>24062</v>
      </c>
      <c r="B3826" t="s">
        <v>24063</v>
      </c>
      <c r="C3826" t="s">
        <v>24064</v>
      </c>
      <c r="F3826">
        <v>33762095945</v>
      </c>
      <c r="H3826" t="s">
        <v>24062</v>
      </c>
      <c r="J3826" t="s">
        <v>24065</v>
      </c>
      <c r="K3826" t="s">
        <v>24066</v>
      </c>
      <c r="M3826" t="s">
        <v>24067</v>
      </c>
      <c r="N3826" t="s">
        <v>24068</v>
      </c>
      <c r="O3826">
        <v>83330</v>
      </c>
      <c r="P3826" t="s">
        <v>13276</v>
      </c>
      <c r="U3826" s="1">
        <v>44432</v>
      </c>
      <c r="V3826" s="1">
        <v>44432</v>
      </c>
      <c r="AC3826" t="s">
        <v>53</v>
      </c>
      <c r="AD3826">
        <v>2969823183</v>
      </c>
      <c r="AE3826" s="1">
        <v>43312.453472222223</v>
      </c>
      <c r="AG3826" t="s">
        <v>24069</v>
      </c>
      <c r="AH3826" t="s">
        <v>51</v>
      </c>
      <c r="AJ3826" t="s">
        <v>53</v>
      </c>
      <c r="AO3826" t="s">
        <v>8142</v>
      </c>
    </row>
    <row r="3827" spans="1:43" x14ac:dyDescent="0.35">
      <c r="A3827" t="s">
        <v>24070</v>
      </c>
      <c r="B3827" t="s">
        <v>2863</v>
      </c>
      <c r="C3827" t="s">
        <v>16943</v>
      </c>
      <c r="F3827" t="s">
        <v>24071</v>
      </c>
      <c r="H3827" t="s">
        <v>24070</v>
      </c>
      <c r="J3827" t="s">
        <v>24072</v>
      </c>
      <c r="P3827" t="s">
        <v>50</v>
      </c>
      <c r="U3827" s="1">
        <v>44432</v>
      </c>
      <c r="V3827" s="1">
        <v>44432</v>
      </c>
      <c r="W3827" s="1">
        <v>44432.630555555559</v>
      </c>
      <c r="X3827" s="1">
        <v>44432.630555555559</v>
      </c>
      <c r="AC3827" t="s">
        <v>53</v>
      </c>
      <c r="AD3827">
        <v>2969505395</v>
      </c>
      <c r="AE3827" s="1">
        <v>38055.586111111108</v>
      </c>
      <c r="AG3827" t="s">
        <v>24073</v>
      </c>
      <c r="AH3827" t="s">
        <v>51</v>
      </c>
      <c r="AJ3827" t="s">
        <v>53</v>
      </c>
      <c r="AO3827" t="s">
        <v>8142</v>
      </c>
    </row>
    <row r="3828" spans="1:43" x14ac:dyDescent="0.35">
      <c r="A3828" t="s">
        <v>24074</v>
      </c>
      <c r="B3828" t="s">
        <v>24075</v>
      </c>
      <c r="C3828" t="s">
        <v>961</v>
      </c>
      <c r="D3828" t="s">
        <v>98</v>
      </c>
      <c r="F3828" t="s">
        <v>24076</v>
      </c>
      <c r="H3828" t="s">
        <v>24077</v>
      </c>
      <c r="I3828" t="s">
        <v>464</v>
      </c>
      <c r="J3828" t="s">
        <v>465</v>
      </c>
      <c r="K3828" t="s">
        <v>24078</v>
      </c>
      <c r="M3828" t="s">
        <v>24079</v>
      </c>
      <c r="N3828" t="s">
        <v>3668</v>
      </c>
      <c r="O3828">
        <v>48359</v>
      </c>
      <c r="P3828" t="s">
        <v>50</v>
      </c>
      <c r="U3828" s="1">
        <v>44432</v>
      </c>
      <c r="V3828" s="1">
        <v>44432</v>
      </c>
      <c r="AC3828" t="s">
        <v>53</v>
      </c>
      <c r="AD3828">
        <v>2969543968</v>
      </c>
      <c r="AE3828" s="1">
        <v>40032.470138888886</v>
      </c>
      <c r="AG3828" t="s">
        <v>24080</v>
      </c>
      <c r="AH3828" t="s">
        <v>51</v>
      </c>
      <c r="AJ3828" t="s">
        <v>53</v>
      </c>
      <c r="AO3828" t="s">
        <v>8142</v>
      </c>
    </row>
    <row r="3829" spans="1:43" x14ac:dyDescent="0.35">
      <c r="A3829" t="s">
        <v>24081</v>
      </c>
      <c r="B3829" t="s">
        <v>19879</v>
      </c>
      <c r="C3829" t="s">
        <v>89</v>
      </c>
      <c r="F3829" t="s">
        <v>14028</v>
      </c>
      <c r="H3829" t="s">
        <v>24082</v>
      </c>
      <c r="J3829" t="s">
        <v>3933</v>
      </c>
      <c r="P3829" t="s">
        <v>50</v>
      </c>
      <c r="U3829" s="1">
        <v>44432</v>
      </c>
      <c r="V3829" s="1">
        <v>44432</v>
      </c>
      <c r="AC3829" t="s">
        <v>53</v>
      </c>
      <c r="AD3829">
        <v>2969551137</v>
      </c>
      <c r="AE3829" s="1">
        <v>40288.591666666667</v>
      </c>
      <c r="AG3829" t="s">
        <v>24083</v>
      </c>
      <c r="AH3829" t="s">
        <v>51</v>
      </c>
      <c r="AJ3829" t="s">
        <v>53</v>
      </c>
      <c r="AO3829" t="s">
        <v>8142</v>
      </c>
    </row>
    <row r="3830" spans="1:43" x14ac:dyDescent="0.35">
      <c r="A3830" t="s">
        <v>24084</v>
      </c>
      <c r="B3830" t="s">
        <v>24085</v>
      </c>
      <c r="C3830" t="s">
        <v>894</v>
      </c>
      <c r="H3830" t="s">
        <v>24084</v>
      </c>
      <c r="J3830" t="s">
        <v>491</v>
      </c>
      <c r="N3830" t="s">
        <v>24086</v>
      </c>
      <c r="O3830">
        <v>68137</v>
      </c>
      <c r="P3830" t="s">
        <v>50</v>
      </c>
      <c r="U3830" s="1">
        <v>44432</v>
      </c>
      <c r="V3830" s="1">
        <v>44432</v>
      </c>
      <c r="W3830" s="1">
        <v>44432.517361111109</v>
      </c>
      <c r="X3830" s="1">
        <v>44432.517361111109</v>
      </c>
      <c r="AC3830" t="s">
        <v>53</v>
      </c>
      <c r="AD3830">
        <v>2969472760</v>
      </c>
      <c r="AE3830" s="1">
        <v>36916.71597222222</v>
      </c>
      <c r="AF3830" t="s">
        <v>900</v>
      </c>
      <c r="AG3830" t="s">
        <v>24087</v>
      </c>
      <c r="AH3830" t="s">
        <v>51</v>
      </c>
      <c r="AJ3830" t="s">
        <v>53</v>
      </c>
      <c r="AL3830" t="s">
        <v>78</v>
      </c>
      <c r="AO3830" t="s">
        <v>8142</v>
      </c>
      <c r="AP3830" s="1">
        <v>44958.442361111112</v>
      </c>
    </row>
    <row r="3831" spans="1:43" x14ac:dyDescent="0.35">
      <c r="A3831" t="s">
        <v>24088</v>
      </c>
      <c r="B3831" t="s">
        <v>24089</v>
      </c>
      <c r="C3831" t="s">
        <v>23717</v>
      </c>
      <c r="D3831" t="s">
        <v>1429</v>
      </c>
      <c r="F3831" t="s">
        <v>24090</v>
      </c>
      <c r="G3831" t="s">
        <v>24091</v>
      </c>
      <c r="H3831" t="s">
        <v>24092</v>
      </c>
      <c r="I3831" t="s">
        <v>415</v>
      </c>
      <c r="J3831" t="s">
        <v>429</v>
      </c>
      <c r="K3831" t="s">
        <v>24093</v>
      </c>
      <c r="M3831" t="s">
        <v>3641</v>
      </c>
      <c r="N3831" t="s">
        <v>287</v>
      </c>
      <c r="O3831">
        <v>80112</v>
      </c>
      <c r="P3831" t="s">
        <v>50</v>
      </c>
      <c r="U3831" s="1">
        <v>44432.655555555553</v>
      </c>
      <c r="V3831" s="1">
        <v>44432.655555555553</v>
      </c>
      <c r="W3831" s="1">
        <v>44432.660416666666</v>
      </c>
      <c r="X3831" s="1">
        <v>44432.660416666666</v>
      </c>
      <c r="AC3831" t="s">
        <v>53</v>
      </c>
      <c r="AD3831">
        <v>2969480426</v>
      </c>
      <c r="AE3831" s="1">
        <v>37448</v>
      </c>
      <c r="AF3831" t="s">
        <v>2012</v>
      </c>
      <c r="AG3831" t="s">
        <v>24094</v>
      </c>
      <c r="AH3831" t="s">
        <v>53</v>
      </c>
      <c r="AJ3831" t="s">
        <v>53</v>
      </c>
      <c r="AK3831" t="s">
        <v>7761</v>
      </c>
      <c r="AL3831" t="s">
        <v>78</v>
      </c>
      <c r="AO3831" t="s">
        <v>54</v>
      </c>
      <c r="AP3831" s="1">
        <v>44574.515277777777</v>
      </c>
      <c r="AQ3831" s="1">
        <v>44574.515972222223</v>
      </c>
    </row>
    <row r="3832" spans="1:43" x14ac:dyDescent="0.35">
      <c r="A3832" t="s">
        <v>24095</v>
      </c>
      <c r="B3832" t="s">
        <v>24096</v>
      </c>
      <c r="C3832" t="s">
        <v>952</v>
      </c>
      <c r="F3832">
        <f>1443-819-5153</f>
        <v>-4529</v>
      </c>
      <c r="H3832" t="s">
        <v>24097</v>
      </c>
      <c r="J3832" t="s">
        <v>272</v>
      </c>
      <c r="K3832" t="s">
        <v>273</v>
      </c>
      <c r="M3832" t="s">
        <v>274</v>
      </c>
      <c r="N3832" t="s">
        <v>275</v>
      </c>
      <c r="O3832">
        <v>27612</v>
      </c>
      <c r="P3832" t="s">
        <v>50</v>
      </c>
      <c r="U3832" s="1">
        <v>44433</v>
      </c>
      <c r="V3832" s="1">
        <v>44433</v>
      </c>
      <c r="AC3832" t="s">
        <v>53</v>
      </c>
      <c r="AD3832">
        <v>2969474461</v>
      </c>
      <c r="AE3832" s="1">
        <v>37104.381944444445</v>
      </c>
      <c r="AG3832" t="s">
        <v>24098</v>
      </c>
      <c r="AH3832" t="s">
        <v>51</v>
      </c>
      <c r="AJ3832" t="s">
        <v>53</v>
      </c>
      <c r="AO3832" t="s">
        <v>8142</v>
      </c>
    </row>
    <row r="3833" spans="1:43" x14ac:dyDescent="0.35">
      <c r="A3833" t="s">
        <v>24099</v>
      </c>
      <c r="B3833" t="s">
        <v>24100</v>
      </c>
      <c r="C3833" t="s">
        <v>13815</v>
      </c>
      <c r="H3833" t="s">
        <v>9451</v>
      </c>
      <c r="I3833" t="s">
        <v>179</v>
      </c>
      <c r="J3833" t="s">
        <v>491</v>
      </c>
      <c r="K3833" t="s">
        <v>6655</v>
      </c>
      <c r="M3833" t="s">
        <v>6656</v>
      </c>
      <c r="N3833" t="s">
        <v>6657</v>
      </c>
      <c r="O3833">
        <v>68102</v>
      </c>
      <c r="P3833" t="s">
        <v>50</v>
      </c>
      <c r="U3833" s="1">
        <v>44433</v>
      </c>
      <c r="V3833" s="1">
        <v>44433</v>
      </c>
      <c r="W3833" s="1">
        <v>44433.4375</v>
      </c>
      <c r="X3833" s="1">
        <v>45433.588194444441</v>
      </c>
      <c r="Y3833" s="1">
        <v>45190.585416666669</v>
      </c>
      <c r="AC3833" t="s">
        <v>53</v>
      </c>
      <c r="AD3833">
        <v>2969472760</v>
      </c>
      <c r="AE3833" s="1">
        <v>36916.71597222222</v>
      </c>
      <c r="AF3833" t="s">
        <v>24101</v>
      </c>
      <c r="AG3833" t="s">
        <v>24102</v>
      </c>
      <c r="AH3833" t="s">
        <v>51</v>
      </c>
      <c r="AJ3833" t="s">
        <v>53</v>
      </c>
      <c r="AL3833" t="s">
        <v>78</v>
      </c>
      <c r="AO3833" t="s">
        <v>5443</v>
      </c>
      <c r="AP3833" s="1">
        <v>44433.432638888888</v>
      </c>
    </row>
    <row r="3834" spans="1:43" x14ac:dyDescent="0.35">
      <c r="A3834" t="s">
        <v>24103</v>
      </c>
      <c r="B3834" t="s">
        <v>1440</v>
      </c>
      <c r="C3834" t="s">
        <v>5456</v>
      </c>
      <c r="F3834" t="s">
        <v>24104</v>
      </c>
      <c r="H3834" t="s">
        <v>24103</v>
      </c>
      <c r="J3834" t="s">
        <v>16888</v>
      </c>
      <c r="K3834" t="s">
        <v>24105</v>
      </c>
      <c r="M3834" t="s">
        <v>11741</v>
      </c>
      <c r="N3834" t="s">
        <v>65</v>
      </c>
      <c r="O3834">
        <v>80439</v>
      </c>
      <c r="P3834" t="s">
        <v>50</v>
      </c>
      <c r="U3834" s="1">
        <v>44433</v>
      </c>
      <c r="V3834" s="1">
        <v>44433</v>
      </c>
      <c r="W3834" s="1">
        <v>44433.734722222223</v>
      </c>
      <c r="X3834" s="1">
        <v>44433.734722222223</v>
      </c>
      <c r="AC3834" t="s">
        <v>53</v>
      </c>
      <c r="AD3834">
        <v>2969475433</v>
      </c>
      <c r="AE3834" s="1">
        <v>37166.661111111112</v>
      </c>
      <c r="AF3834" t="s">
        <v>16889</v>
      </c>
      <c r="AG3834" t="s">
        <v>24106</v>
      </c>
      <c r="AH3834" t="s">
        <v>51</v>
      </c>
      <c r="AJ3834" t="s">
        <v>53</v>
      </c>
      <c r="AL3834" t="s">
        <v>78</v>
      </c>
      <c r="AO3834" t="s">
        <v>5443</v>
      </c>
      <c r="AP3834" s="1">
        <v>44439.44027777778</v>
      </c>
    </row>
    <row r="3835" spans="1:43" x14ac:dyDescent="0.35">
      <c r="A3835" t="s">
        <v>24107</v>
      </c>
      <c r="B3835" t="s">
        <v>24108</v>
      </c>
      <c r="C3835" t="s">
        <v>24109</v>
      </c>
      <c r="F3835" t="s">
        <v>24110</v>
      </c>
      <c r="H3835" t="s">
        <v>24107</v>
      </c>
      <c r="J3835" t="s">
        <v>24111</v>
      </c>
      <c r="K3835" t="s">
        <v>24112</v>
      </c>
      <c r="M3835" t="s">
        <v>3848</v>
      </c>
      <c r="N3835" t="s">
        <v>3849</v>
      </c>
      <c r="O3835" t="s">
        <v>24113</v>
      </c>
      <c r="P3835" t="s">
        <v>50</v>
      </c>
      <c r="U3835" s="1">
        <v>44433</v>
      </c>
      <c r="V3835" s="1">
        <v>44433</v>
      </c>
      <c r="W3835" s="1">
        <v>44433.488888888889</v>
      </c>
      <c r="X3835" s="1">
        <v>44433.488888888889</v>
      </c>
      <c r="AC3835" t="s">
        <v>53</v>
      </c>
      <c r="AD3835">
        <v>2969578220</v>
      </c>
      <c r="AE3835" s="1">
        <v>41138.539583333331</v>
      </c>
      <c r="AG3835" t="s">
        <v>24114</v>
      </c>
      <c r="AH3835" t="s">
        <v>51</v>
      </c>
      <c r="AJ3835" t="s">
        <v>53</v>
      </c>
      <c r="AL3835" t="s">
        <v>78</v>
      </c>
      <c r="AO3835" t="s">
        <v>5443</v>
      </c>
    </row>
    <row r="3836" spans="1:43" x14ac:dyDescent="0.35">
      <c r="A3836" t="s">
        <v>24115</v>
      </c>
      <c r="B3836" t="s">
        <v>24116</v>
      </c>
      <c r="C3836" t="s">
        <v>24117</v>
      </c>
      <c r="F3836" t="s">
        <v>22828</v>
      </c>
      <c r="H3836" t="s">
        <v>9451</v>
      </c>
      <c r="I3836" t="s">
        <v>179</v>
      </c>
      <c r="J3836" t="s">
        <v>491</v>
      </c>
      <c r="K3836" t="s">
        <v>24118</v>
      </c>
      <c r="M3836" t="s">
        <v>525</v>
      </c>
      <c r="N3836" t="s">
        <v>65</v>
      </c>
      <c r="O3836">
        <v>80019</v>
      </c>
      <c r="P3836" t="s">
        <v>50</v>
      </c>
      <c r="U3836" s="1">
        <v>44433</v>
      </c>
      <c r="V3836" s="1">
        <v>44433</v>
      </c>
      <c r="W3836" s="1">
        <v>44433.431944444441</v>
      </c>
      <c r="X3836" s="1">
        <v>44851.760416666664</v>
      </c>
      <c r="Y3836" s="1">
        <v>44770.433333333334</v>
      </c>
      <c r="AC3836" t="s">
        <v>53</v>
      </c>
      <c r="AD3836">
        <v>2969472760</v>
      </c>
      <c r="AE3836" s="1">
        <v>36916.71597222222</v>
      </c>
      <c r="AF3836" t="s">
        <v>24119</v>
      </c>
      <c r="AG3836" t="s">
        <v>24120</v>
      </c>
      <c r="AH3836" t="s">
        <v>51</v>
      </c>
      <c r="AJ3836" t="s">
        <v>53</v>
      </c>
      <c r="AL3836" t="s">
        <v>78</v>
      </c>
      <c r="AO3836" t="s">
        <v>5443</v>
      </c>
      <c r="AP3836" s="1">
        <v>44433.431250000001</v>
      </c>
    </row>
    <row r="3837" spans="1:43" x14ac:dyDescent="0.35">
      <c r="A3837" t="s">
        <v>24121</v>
      </c>
      <c r="B3837" t="s">
        <v>16603</v>
      </c>
      <c r="C3837" t="s">
        <v>1704</v>
      </c>
      <c r="F3837">
        <v>19702428134</v>
      </c>
      <c r="H3837" t="s">
        <v>24121</v>
      </c>
      <c r="J3837" t="s">
        <v>1833</v>
      </c>
      <c r="K3837" t="s">
        <v>1834</v>
      </c>
      <c r="M3837" t="s">
        <v>143</v>
      </c>
      <c r="N3837" t="s">
        <v>213</v>
      </c>
      <c r="O3837">
        <v>81501</v>
      </c>
      <c r="P3837" t="s">
        <v>50</v>
      </c>
      <c r="U3837" s="1">
        <v>44433</v>
      </c>
      <c r="V3837" s="1">
        <v>44433</v>
      </c>
      <c r="W3837" s="1">
        <v>44433.695833333331</v>
      </c>
      <c r="X3837" s="1">
        <v>44433.695833333331</v>
      </c>
      <c r="AC3837" t="s">
        <v>53</v>
      </c>
      <c r="AD3837">
        <v>2969521975</v>
      </c>
      <c r="AE3837" s="1">
        <v>39052.567361111112</v>
      </c>
      <c r="AF3837" t="s">
        <v>1836</v>
      </c>
      <c r="AG3837" t="s">
        <v>24122</v>
      </c>
      <c r="AH3837" t="s">
        <v>51</v>
      </c>
      <c r="AJ3837" t="s">
        <v>53</v>
      </c>
      <c r="AL3837" t="s">
        <v>78</v>
      </c>
      <c r="AO3837" t="s">
        <v>5443</v>
      </c>
      <c r="AP3837" s="1">
        <v>45467.508333333331</v>
      </c>
      <c r="AQ3837" s="1">
        <v>45454.755555555559</v>
      </c>
    </row>
    <row r="3838" spans="1:43" x14ac:dyDescent="0.35">
      <c r="A3838" t="s">
        <v>24123</v>
      </c>
      <c r="B3838" t="s">
        <v>24124</v>
      </c>
      <c r="C3838" t="s">
        <v>18698</v>
      </c>
      <c r="F3838" t="s">
        <v>24125</v>
      </c>
      <c r="H3838" t="s">
        <v>24126</v>
      </c>
      <c r="J3838" t="s">
        <v>6530</v>
      </c>
      <c r="K3838" t="s">
        <v>24127</v>
      </c>
      <c r="M3838" t="s">
        <v>24127</v>
      </c>
      <c r="N3838" t="s">
        <v>7021</v>
      </c>
      <c r="O3838">
        <v>28069</v>
      </c>
      <c r="P3838" t="s">
        <v>50</v>
      </c>
      <c r="U3838" s="1">
        <v>44433</v>
      </c>
      <c r="V3838" s="1">
        <v>44433</v>
      </c>
      <c r="AC3838" t="s">
        <v>53</v>
      </c>
      <c r="AD3838">
        <v>2969507921</v>
      </c>
      <c r="AE3838" s="1">
        <v>38224.743750000001</v>
      </c>
      <c r="AG3838" t="s">
        <v>24128</v>
      </c>
      <c r="AH3838" t="s">
        <v>51</v>
      </c>
      <c r="AJ3838" t="s">
        <v>53</v>
      </c>
      <c r="AO3838" t="s">
        <v>8142</v>
      </c>
    </row>
    <row r="3839" spans="1:43" x14ac:dyDescent="0.35">
      <c r="A3839" t="s">
        <v>24129</v>
      </c>
      <c r="B3839" t="s">
        <v>24130</v>
      </c>
      <c r="C3839" t="s">
        <v>24131</v>
      </c>
      <c r="D3839" t="s">
        <v>4964</v>
      </c>
      <c r="F3839" t="s">
        <v>47</v>
      </c>
      <c r="H3839" t="s">
        <v>24132</v>
      </c>
      <c r="J3839" t="s">
        <v>49</v>
      </c>
      <c r="P3839" t="s">
        <v>50</v>
      </c>
      <c r="U3839" s="1">
        <v>44433</v>
      </c>
      <c r="V3839" s="1">
        <v>44433</v>
      </c>
      <c r="W3839" s="1">
        <v>45288.513194444444</v>
      </c>
      <c r="X3839" s="1">
        <v>45288.513194444444</v>
      </c>
      <c r="AC3839" t="s">
        <v>53</v>
      </c>
      <c r="AD3839">
        <v>1000000000</v>
      </c>
      <c r="AE3839" s="1">
        <v>37295</v>
      </c>
      <c r="AG3839" t="s">
        <v>24133</v>
      </c>
      <c r="AH3839" t="s">
        <v>51</v>
      </c>
      <c r="AJ3839" t="s">
        <v>53</v>
      </c>
      <c r="AL3839" t="s">
        <v>78</v>
      </c>
      <c r="AO3839" t="s">
        <v>5443</v>
      </c>
      <c r="AP3839" s="1">
        <v>45000.994444444441</v>
      </c>
    </row>
    <row r="3840" spans="1:43" x14ac:dyDescent="0.35">
      <c r="A3840" t="s">
        <v>24134</v>
      </c>
      <c r="B3840" t="s">
        <v>9262</v>
      </c>
      <c r="C3840" t="s">
        <v>3724</v>
      </c>
      <c r="F3840" t="s">
        <v>24135</v>
      </c>
      <c r="H3840" t="s">
        <v>24134</v>
      </c>
      <c r="J3840" t="s">
        <v>9264</v>
      </c>
      <c r="P3840" t="s">
        <v>50</v>
      </c>
      <c r="U3840" s="1">
        <v>44433</v>
      </c>
      <c r="V3840" s="1">
        <v>44433</v>
      </c>
      <c r="W3840" s="1">
        <v>44433.408333333333</v>
      </c>
      <c r="X3840" s="1">
        <v>44433.408333333333</v>
      </c>
      <c r="AC3840" t="s">
        <v>53</v>
      </c>
      <c r="AD3840">
        <v>2969523013</v>
      </c>
      <c r="AE3840" s="1">
        <v>39115.447916666664</v>
      </c>
      <c r="AF3840" t="s">
        <v>10814</v>
      </c>
      <c r="AG3840" t="s">
        <v>24136</v>
      </c>
      <c r="AH3840" t="s">
        <v>51</v>
      </c>
      <c r="AJ3840" t="s">
        <v>53</v>
      </c>
      <c r="AL3840" t="s">
        <v>78</v>
      </c>
      <c r="AO3840" t="s">
        <v>8142</v>
      </c>
      <c r="AP3840" s="1">
        <v>44448.324305555558</v>
      </c>
    </row>
    <row r="3841" spans="1:43" x14ac:dyDescent="0.35">
      <c r="A3841" t="s">
        <v>24137</v>
      </c>
      <c r="B3841" t="s">
        <v>24138</v>
      </c>
      <c r="C3841" t="s">
        <v>3833</v>
      </c>
      <c r="F3841" t="s">
        <v>24139</v>
      </c>
      <c r="G3841" t="s">
        <v>24140</v>
      </c>
      <c r="H3841" t="s">
        <v>24141</v>
      </c>
      <c r="I3841" t="s">
        <v>394</v>
      </c>
      <c r="J3841" t="s">
        <v>24142</v>
      </c>
      <c r="K3841" t="s">
        <v>24143</v>
      </c>
      <c r="M3841" t="s">
        <v>7532</v>
      </c>
      <c r="N3841" t="s">
        <v>213</v>
      </c>
      <c r="O3841">
        <v>81230</v>
      </c>
      <c r="P3841" t="s">
        <v>50</v>
      </c>
      <c r="Q3841" t="s">
        <v>4134</v>
      </c>
      <c r="R3841">
        <v>38624</v>
      </c>
      <c r="S3841" t="s">
        <v>4135</v>
      </c>
      <c r="T3841">
        <v>38624</v>
      </c>
      <c r="U3841" s="1">
        <v>42016.390972222223</v>
      </c>
      <c r="V3841" s="1">
        <v>44433.511805555558</v>
      </c>
      <c r="W3841" s="1">
        <v>42016.392361111109</v>
      </c>
      <c r="X3841" s="1">
        <v>43845.38958333333</v>
      </c>
      <c r="Y3841" s="1">
        <v>42649.719444444447</v>
      </c>
      <c r="AC3841" t="s">
        <v>53</v>
      </c>
      <c r="AD3841">
        <v>2969569761</v>
      </c>
      <c r="AE3841" s="1">
        <v>40919.717361111114</v>
      </c>
      <c r="AF3841" t="s">
        <v>24144</v>
      </c>
      <c r="AG3841" t="s">
        <v>24145</v>
      </c>
      <c r="AH3841" t="s">
        <v>51</v>
      </c>
      <c r="AJ3841" t="s">
        <v>53</v>
      </c>
      <c r="AL3841" t="s">
        <v>68</v>
      </c>
      <c r="AO3841" t="s">
        <v>54</v>
      </c>
      <c r="AP3841" s="1">
        <v>45470.643055555556</v>
      </c>
      <c r="AQ3841" s="1">
        <v>45470.320833333331</v>
      </c>
    </row>
    <row r="3842" spans="1:43" x14ac:dyDescent="0.35">
      <c r="A3842" t="s">
        <v>24146</v>
      </c>
      <c r="B3842" t="s">
        <v>24147</v>
      </c>
      <c r="C3842" t="s">
        <v>302</v>
      </c>
      <c r="F3842">
        <v>15058596575</v>
      </c>
      <c r="H3842" t="s">
        <v>24146</v>
      </c>
      <c r="I3842" t="s">
        <v>415</v>
      </c>
      <c r="J3842" t="s">
        <v>10434</v>
      </c>
      <c r="K3842" t="s">
        <v>11343</v>
      </c>
      <c r="M3842" t="s">
        <v>419</v>
      </c>
      <c r="N3842" t="s">
        <v>253</v>
      </c>
      <c r="O3842" t="s">
        <v>11344</v>
      </c>
      <c r="P3842" t="s">
        <v>50</v>
      </c>
      <c r="U3842" s="1">
        <v>44064</v>
      </c>
      <c r="V3842" s="1">
        <v>44433.545138888891</v>
      </c>
      <c r="W3842" s="1">
        <v>44064.494444444441</v>
      </c>
      <c r="X3842" s="1">
        <v>44615.519444444442</v>
      </c>
      <c r="Y3842" s="1">
        <v>44615.613888888889</v>
      </c>
      <c r="AC3842" t="s">
        <v>53</v>
      </c>
      <c r="AD3842">
        <v>2969478809</v>
      </c>
      <c r="AE3842" s="1">
        <v>37358</v>
      </c>
      <c r="AF3842" t="s">
        <v>10436</v>
      </c>
      <c r="AG3842" t="s">
        <v>24148</v>
      </c>
      <c r="AH3842" t="s">
        <v>51</v>
      </c>
      <c r="AJ3842" t="s">
        <v>53</v>
      </c>
      <c r="AL3842" t="s">
        <v>78</v>
      </c>
      <c r="AO3842" t="s">
        <v>5443</v>
      </c>
      <c r="AP3842" s="1">
        <v>44126.4375</v>
      </c>
      <c r="AQ3842" s="1">
        <v>44112.580555555556</v>
      </c>
    </row>
    <row r="3843" spans="1:43" x14ac:dyDescent="0.35">
      <c r="A3843" t="s">
        <v>24149</v>
      </c>
      <c r="B3843" t="s">
        <v>13571</v>
      </c>
      <c r="C3843" t="s">
        <v>2605</v>
      </c>
      <c r="F3843" t="s">
        <v>24150</v>
      </c>
      <c r="H3843" t="s">
        <v>24151</v>
      </c>
      <c r="K3843" t="s">
        <v>17845</v>
      </c>
      <c r="M3843" t="s">
        <v>1333</v>
      </c>
      <c r="N3843" t="s">
        <v>65</v>
      </c>
      <c r="O3843" t="s">
        <v>3760</v>
      </c>
      <c r="P3843" t="s">
        <v>50</v>
      </c>
      <c r="U3843" s="1">
        <v>44434</v>
      </c>
      <c r="V3843" s="1">
        <v>44434</v>
      </c>
      <c r="AC3843" t="s">
        <v>53</v>
      </c>
      <c r="AG3843" t="s">
        <v>24152</v>
      </c>
      <c r="AH3843" t="s">
        <v>51</v>
      </c>
      <c r="AJ3843" t="s">
        <v>53</v>
      </c>
      <c r="AL3843" t="s">
        <v>78</v>
      </c>
      <c r="AO3843" t="s">
        <v>5443</v>
      </c>
    </row>
    <row r="3844" spans="1:43" x14ac:dyDescent="0.35">
      <c r="A3844" t="s">
        <v>24153</v>
      </c>
      <c r="B3844" t="s">
        <v>24154</v>
      </c>
      <c r="C3844" t="s">
        <v>1704</v>
      </c>
      <c r="F3844" t="s">
        <v>24155</v>
      </c>
      <c r="H3844" t="s">
        <v>24153</v>
      </c>
      <c r="J3844" t="s">
        <v>465</v>
      </c>
      <c r="P3844" t="s">
        <v>50</v>
      </c>
      <c r="U3844" s="1">
        <v>44434</v>
      </c>
      <c r="V3844" s="1">
        <v>44434</v>
      </c>
      <c r="AC3844" t="s">
        <v>53</v>
      </c>
      <c r="AD3844">
        <v>2969543968</v>
      </c>
      <c r="AE3844" s="1">
        <v>40032.470138888886</v>
      </c>
      <c r="AG3844" t="s">
        <v>24156</v>
      </c>
      <c r="AH3844" t="s">
        <v>51</v>
      </c>
      <c r="AJ3844" t="s">
        <v>53</v>
      </c>
      <c r="AO3844" t="s">
        <v>8142</v>
      </c>
    </row>
    <row r="3845" spans="1:43" x14ac:dyDescent="0.35">
      <c r="A3845" t="s">
        <v>24157</v>
      </c>
      <c r="B3845" t="s">
        <v>24158</v>
      </c>
      <c r="C3845" t="s">
        <v>10684</v>
      </c>
      <c r="F3845">
        <v>9709015953</v>
      </c>
      <c r="H3845" t="s">
        <v>24157</v>
      </c>
      <c r="J3845" t="s">
        <v>24159</v>
      </c>
      <c r="K3845" t="s">
        <v>24160</v>
      </c>
      <c r="M3845" t="s">
        <v>10186</v>
      </c>
      <c r="N3845" t="s">
        <v>686</v>
      </c>
      <c r="O3845">
        <v>84532</v>
      </c>
      <c r="P3845" t="s">
        <v>50</v>
      </c>
      <c r="U3845" s="1">
        <v>44434</v>
      </c>
      <c r="V3845" s="1">
        <v>44434</v>
      </c>
      <c r="W3845" s="1">
        <v>44434.494444444441</v>
      </c>
      <c r="X3845" s="1">
        <v>44434.494444444441</v>
      </c>
      <c r="AC3845" t="s">
        <v>51</v>
      </c>
      <c r="AD3845">
        <v>1000000001</v>
      </c>
      <c r="AE3845" s="1">
        <v>39973.351388888892</v>
      </c>
      <c r="AF3845" t="s">
        <v>3377</v>
      </c>
      <c r="AG3845" t="s">
        <v>24161</v>
      </c>
      <c r="AH3845" t="s">
        <v>51</v>
      </c>
      <c r="AJ3845" t="s">
        <v>53</v>
      </c>
      <c r="AL3845" t="s">
        <v>78</v>
      </c>
      <c r="AO3845" t="s">
        <v>5443</v>
      </c>
      <c r="AP3845" s="1">
        <v>44434.492361111108</v>
      </c>
    </row>
    <row r="3846" spans="1:43" x14ac:dyDescent="0.35">
      <c r="A3846" t="s">
        <v>24162</v>
      </c>
      <c r="B3846" t="s">
        <v>3070</v>
      </c>
      <c r="C3846" t="s">
        <v>2016</v>
      </c>
      <c r="F3846">
        <v>7195530668</v>
      </c>
      <c r="H3846" t="s">
        <v>24162</v>
      </c>
      <c r="J3846" t="s">
        <v>13135</v>
      </c>
      <c r="K3846" t="s">
        <v>24163</v>
      </c>
      <c r="M3846" t="s">
        <v>129</v>
      </c>
      <c r="N3846" t="s">
        <v>65</v>
      </c>
      <c r="O3846">
        <v>81001</v>
      </c>
      <c r="P3846" t="s">
        <v>50</v>
      </c>
      <c r="U3846" s="1">
        <v>44434</v>
      </c>
      <c r="V3846" s="1">
        <v>44434</v>
      </c>
      <c r="W3846" s="1">
        <v>44434.529861111114</v>
      </c>
      <c r="X3846" s="1">
        <v>44434.529861111114</v>
      </c>
      <c r="AC3846" t="s">
        <v>53</v>
      </c>
      <c r="AD3846">
        <v>2969580271</v>
      </c>
      <c r="AE3846" s="1">
        <v>41185.650694444441</v>
      </c>
      <c r="AF3846" t="s">
        <v>13138</v>
      </c>
      <c r="AG3846" t="s">
        <v>24164</v>
      </c>
      <c r="AH3846" t="s">
        <v>51</v>
      </c>
      <c r="AJ3846" t="s">
        <v>53</v>
      </c>
      <c r="AL3846" t="s">
        <v>78</v>
      </c>
      <c r="AO3846" t="s">
        <v>5443</v>
      </c>
      <c r="AP3846" s="1">
        <v>44438.300694444442</v>
      </c>
    </row>
    <row r="3847" spans="1:43" x14ac:dyDescent="0.35">
      <c r="A3847" t="s">
        <v>24165</v>
      </c>
      <c r="B3847" t="s">
        <v>1737</v>
      </c>
      <c r="C3847" t="s">
        <v>1403</v>
      </c>
      <c r="F3847" t="s">
        <v>24166</v>
      </c>
      <c r="H3847" t="s">
        <v>24165</v>
      </c>
      <c r="J3847" t="s">
        <v>14558</v>
      </c>
      <c r="P3847" t="s">
        <v>50</v>
      </c>
      <c r="U3847" s="1">
        <v>44434</v>
      </c>
      <c r="V3847" s="1">
        <v>44434</v>
      </c>
      <c r="AC3847" t="s">
        <v>53</v>
      </c>
      <c r="AD3847">
        <v>2969528171</v>
      </c>
      <c r="AE3847" s="1">
        <v>39364.555555555555</v>
      </c>
      <c r="AG3847" t="s">
        <v>24167</v>
      </c>
      <c r="AH3847" t="s">
        <v>51</v>
      </c>
      <c r="AJ3847" t="s">
        <v>53</v>
      </c>
      <c r="AO3847" t="s">
        <v>8142</v>
      </c>
    </row>
    <row r="3848" spans="1:43" x14ac:dyDescent="0.35">
      <c r="A3848" t="s">
        <v>24168</v>
      </c>
      <c r="B3848" t="s">
        <v>24169</v>
      </c>
      <c r="C3848" t="s">
        <v>24170</v>
      </c>
      <c r="F3848" t="s">
        <v>24171</v>
      </c>
      <c r="H3848" t="s">
        <v>24168</v>
      </c>
      <c r="J3848" t="s">
        <v>7150</v>
      </c>
      <c r="K3848" t="s">
        <v>24172</v>
      </c>
      <c r="M3848" t="s">
        <v>1296</v>
      </c>
      <c r="N3848" t="s">
        <v>253</v>
      </c>
      <c r="O3848">
        <v>88220</v>
      </c>
      <c r="P3848" t="s">
        <v>50</v>
      </c>
      <c r="U3848" s="1">
        <v>44434</v>
      </c>
      <c r="V3848" s="1">
        <v>44434</v>
      </c>
      <c r="W3848" s="1">
        <v>44434.713888888888</v>
      </c>
      <c r="X3848" s="1">
        <v>44434.713888888888</v>
      </c>
      <c r="AC3848" t="s">
        <v>53</v>
      </c>
      <c r="AD3848">
        <v>2969474645</v>
      </c>
      <c r="AE3848" s="1">
        <v>37110.530555555553</v>
      </c>
      <c r="AF3848" t="s">
        <v>8291</v>
      </c>
      <c r="AG3848" t="s">
        <v>24173</v>
      </c>
      <c r="AH3848" t="s">
        <v>51</v>
      </c>
      <c r="AJ3848" t="s">
        <v>53</v>
      </c>
      <c r="AL3848" t="s">
        <v>78</v>
      </c>
      <c r="AO3848" t="s">
        <v>5443</v>
      </c>
      <c r="AP3848" s="1">
        <v>44477.884722222225</v>
      </c>
    </row>
    <row r="3849" spans="1:43" x14ac:dyDescent="0.35">
      <c r="A3849" t="s">
        <v>24174</v>
      </c>
      <c r="B3849" t="s">
        <v>24175</v>
      </c>
      <c r="C3849" t="s">
        <v>24176</v>
      </c>
      <c r="F3849" t="s">
        <v>24177</v>
      </c>
      <c r="H3849" t="s">
        <v>24178</v>
      </c>
      <c r="J3849" t="s">
        <v>24179</v>
      </c>
      <c r="P3849" t="s">
        <v>50</v>
      </c>
      <c r="U3849" s="1">
        <v>44434</v>
      </c>
      <c r="V3849" s="1">
        <v>44434</v>
      </c>
      <c r="W3849" s="1">
        <v>44434.353472222225</v>
      </c>
      <c r="X3849" s="1">
        <v>44434.353472222225</v>
      </c>
      <c r="AC3849" t="s">
        <v>53</v>
      </c>
      <c r="AD3849">
        <v>2969680580</v>
      </c>
      <c r="AE3849" s="1">
        <v>42268.479861111111</v>
      </c>
      <c r="AF3849" t="s">
        <v>24180</v>
      </c>
      <c r="AG3849" t="s">
        <v>24181</v>
      </c>
      <c r="AH3849" t="s">
        <v>51</v>
      </c>
      <c r="AJ3849" t="s">
        <v>53</v>
      </c>
      <c r="AL3849" t="s">
        <v>78</v>
      </c>
      <c r="AO3849" t="s">
        <v>8142</v>
      </c>
    </row>
    <row r="3850" spans="1:43" x14ac:dyDescent="0.35">
      <c r="A3850" t="s">
        <v>24182</v>
      </c>
      <c r="B3850" t="s">
        <v>24183</v>
      </c>
      <c r="C3850" t="s">
        <v>758</v>
      </c>
      <c r="F3850" t="s">
        <v>24184</v>
      </c>
      <c r="H3850" t="s">
        <v>24185</v>
      </c>
      <c r="J3850" t="s">
        <v>7150</v>
      </c>
      <c r="K3850" t="s">
        <v>24186</v>
      </c>
      <c r="M3850" t="s">
        <v>315</v>
      </c>
      <c r="N3850" t="s">
        <v>253</v>
      </c>
      <c r="O3850">
        <v>87413</v>
      </c>
      <c r="P3850" t="s">
        <v>50</v>
      </c>
      <c r="U3850" s="1">
        <v>44434</v>
      </c>
      <c r="V3850" s="1">
        <v>44434</v>
      </c>
      <c r="W3850" s="1">
        <v>44434.481944444444</v>
      </c>
      <c r="X3850" s="1">
        <v>44434.481944444444</v>
      </c>
      <c r="AC3850" t="s">
        <v>53</v>
      </c>
      <c r="AD3850">
        <v>2969474645</v>
      </c>
      <c r="AE3850" s="1">
        <v>37110.530555555553</v>
      </c>
      <c r="AF3850" t="s">
        <v>8291</v>
      </c>
      <c r="AG3850" t="s">
        <v>24187</v>
      </c>
      <c r="AH3850" t="s">
        <v>51</v>
      </c>
      <c r="AJ3850" t="s">
        <v>53</v>
      </c>
      <c r="AL3850" t="s">
        <v>78</v>
      </c>
      <c r="AO3850" t="s">
        <v>5443</v>
      </c>
      <c r="AP3850" s="1">
        <v>44485.455555555556</v>
      </c>
    </row>
    <row r="3851" spans="1:43" x14ac:dyDescent="0.35">
      <c r="A3851" t="s">
        <v>24188</v>
      </c>
      <c r="B3851" t="s">
        <v>3039</v>
      </c>
      <c r="C3851" t="s">
        <v>24189</v>
      </c>
      <c r="F3851">
        <f>1435-686-9950</f>
        <v>-9201</v>
      </c>
      <c r="H3851" t="s">
        <v>24188</v>
      </c>
      <c r="J3851" t="s">
        <v>15946</v>
      </c>
      <c r="N3851" t="s">
        <v>1570</v>
      </c>
      <c r="O3851">
        <v>84530</v>
      </c>
      <c r="P3851" t="s">
        <v>50</v>
      </c>
      <c r="U3851" s="1">
        <v>44434</v>
      </c>
      <c r="V3851" s="1">
        <v>44434</v>
      </c>
      <c r="AC3851" t="s">
        <v>53</v>
      </c>
      <c r="AD3851">
        <v>2969512270</v>
      </c>
      <c r="AE3851" s="1">
        <v>38467.620833333334</v>
      </c>
      <c r="AG3851" t="s">
        <v>24190</v>
      </c>
      <c r="AH3851" t="s">
        <v>51</v>
      </c>
      <c r="AJ3851" t="s">
        <v>53</v>
      </c>
      <c r="AO3851" t="s">
        <v>8142</v>
      </c>
    </row>
    <row r="3852" spans="1:43" x14ac:dyDescent="0.35">
      <c r="A3852" t="s">
        <v>24191</v>
      </c>
      <c r="B3852" t="s">
        <v>24192</v>
      </c>
      <c r="C3852" t="s">
        <v>24193</v>
      </c>
      <c r="F3852" t="s">
        <v>24194</v>
      </c>
      <c r="H3852" t="s">
        <v>24195</v>
      </c>
      <c r="J3852" t="s">
        <v>1910</v>
      </c>
      <c r="K3852" t="s">
        <v>24196</v>
      </c>
      <c r="M3852" t="s">
        <v>12925</v>
      </c>
      <c r="N3852" t="s">
        <v>12926</v>
      </c>
      <c r="O3852">
        <v>47842</v>
      </c>
      <c r="P3852" t="s">
        <v>50</v>
      </c>
      <c r="U3852" s="1">
        <v>44434</v>
      </c>
      <c r="V3852" s="1">
        <v>44434</v>
      </c>
      <c r="AC3852" t="s">
        <v>53</v>
      </c>
      <c r="AD3852">
        <v>2969735272</v>
      </c>
      <c r="AE3852" s="1">
        <v>42845.40902777778</v>
      </c>
      <c r="AG3852" t="s">
        <v>24197</v>
      </c>
      <c r="AH3852" t="s">
        <v>51</v>
      </c>
      <c r="AJ3852" t="s">
        <v>53</v>
      </c>
      <c r="AO3852" t="s">
        <v>8142</v>
      </c>
    </row>
    <row r="3853" spans="1:43" x14ac:dyDescent="0.35">
      <c r="A3853" t="s">
        <v>24198</v>
      </c>
      <c r="B3853" t="s">
        <v>24199</v>
      </c>
      <c r="C3853" t="s">
        <v>24200</v>
      </c>
      <c r="F3853" t="s">
        <v>24201</v>
      </c>
      <c r="H3853" t="s">
        <v>24198</v>
      </c>
      <c r="J3853" t="s">
        <v>6431</v>
      </c>
      <c r="K3853" t="s">
        <v>24202</v>
      </c>
      <c r="M3853" t="s">
        <v>419</v>
      </c>
      <c r="N3853" t="s">
        <v>253</v>
      </c>
      <c r="O3853">
        <v>87107</v>
      </c>
      <c r="P3853" t="s">
        <v>50</v>
      </c>
      <c r="U3853" s="1">
        <v>44435</v>
      </c>
      <c r="V3853" s="1">
        <v>44435</v>
      </c>
      <c r="W3853" s="1">
        <v>44435.604166666664</v>
      </c>
      <c r="X3853" s="1">
        <v>44435.604166666664</v>
      </c>
      <c r="AC3853" t="s">
        <v>53</v>
      </c>
      <c r="AD3853">
        <v>2969503311</v>
      </c>
      <c r="AE3853" s="1">
        <v>37916</v>
      </c>
      <c r="AF3853" t="s">
        <v>6434</v>
      </c>
      <c r="AG3853" t="s">
        <v>24203</v>
      </c>
      <c r="AH3853" t="s">
        <v>51</v>
      </c>
      <c r="AJ3853" t="s">
        <v>53</v>
      </c>
      <c r="AL3853" t="s">
        <v>78</v>
      </c>
      <c r="AO3853" t="s">
        <v>5443</v>
      </c>
      <c r="AP3853" s="1">
        <v>44435.606944444444</v>
      </c>
    </row>
    <row r="3854" spans="1:43" x14ac:dyDescent="0.35">
      <c r="A3854" t="s">
        <v>24204</v>
      </c>
      <c r="B3854" t="s">
        <v>24205</v>
      </c>
      <c r="C3854" t="s">
        <v>7386</v>
      </c>
      <c r="F3854" t="s">
        <v>24206</v>
      </c>
      <c r="H3854" t="s">
        <v>24204</v>
      </c>
      <c r="J3854" t="s">
        <v>9778</v>
      </c>
      <c r="P3854" t="s">
        <v>50</v>
      </c>
      <c r="U3854" s="1">
        <v>44435</v>
      </c>
      <c r="V3854" s="1">
        <v>44435</v>
      </c>
      <c r="AC3854" t="s">
        <v>53</v>
      </c>
      <c r="AD3854">
        <v>2969506030</v>
      </c>
      <c r="AE3854" s="1">
        <v>38097.646527777775</v>
      </c>
      <c r="AG3854" t="s">
        <v>24207</v>
      </c>
      <c r="AH3854" t="s">
        <v>51</v>
      </c>
      <c r="AJ3854" t="s">
        <v>53</v>
      </c>
      <c r="AO3854" t="s">
        <v>8142</v>
      </c>
    </row>
    <row r="3855" spans="1:43" x14ac:dyDescent="0.35">
      <c r="A3855" t="s">
        <v>24208</v>
      </c>
      <c r="B3855" t="s">
        <v>24209</v>
      </c>
      <c r="C3855" t="s">
        <v>24210</v>
      </c>
      <c r="F3855" t="s">
        <v>24211</v>
      </c>
      <c r="H3855" t="s">
        <v>24212</v>
      </c>
      <c r="J3855" t="s">
        <v>14060</v>
      </c>
      <c r="K3855" t="s">
        <v>24213</v>
      </c>
      <c r="M3855" t="s">
        <v>4430</v>
      </c>
      <c r="N3855" t="s">
        <v>65</v>
      </c>
      <c r="O3855">
        <v>80624</v>
      </c>
      <c r="P3855" t="s">
        <v>50</v>
      </c>
      <c r="U3855" s="1">
        <v>44435</v>
      </c>
      <c r="V3855" s="1">
        <v>44435</v>
      </c>
      <c r="W3855" s="1">
        <v>44435.700694444444</v>
      </c>
      <c r="X3855" s="1">
        <v>44435.700694444444</v>
      </c>
      <c r="AC3855" t="s">
        <v>53</v>
      </c>
      <c r="AD3855">
        <v>2969954191</v>
      </c>
      <c r="AE3855" s="1">
        <v>43894.730555555558</v>
      </c>
      <c r="AF3855" t="s">
        <v>14061</v>
      </c>
      <c r="AG3855" t="s">
        <v>24214</v>
      </c>
      <c r="AH3855" t="s">
        <v>51</v>
      </c>
      <c r="AJ3855" t="s">
        <v>53</v>
      </c>
      <c r="AL3855" t="s">
        <v>78</v>
      </c>
      <c r="AO3855" t="s">
        <v>5443</v>
      </c>
      <c r="AP3855" s="1">
        <v>44438.445138888892</v>
      </c>
    </row>
    <row r="3856" spans="1:43" x14ac:dyDescent="0.35">
      <c r="A3856" t="s">
        <v>24215</v>
      </c>
      <c r="B3856" t="s">
        <v>903</v>
      </c>
      <c r="C3856" t="s">
        <v>1614</v>
      </c>
      <c r="D3856" t="s">
        <v>46</v>
      </c>
      <c r="F3856" t="s">
        <v>47</v>
      </c>
      <c r="H3856" t="s">
        <v>24216</v>
      </c>
      <c r="J3856" t="s">
        <v>49</v>
      </c>
      <c r="P3856" t="s">
        <v>50</v>
      </c>
      <c r="U3856" s="1">
        <v>44435</v>
      </c>
      <c r="V3856" s="1">
        <v>44435</v>
      </c>
      <c r="W3856" s="1">
        <v>45139.440972222219</v>
      </c>
      <c r="X3856" s="1">
        <v>45139.440972222219</v>
      </c>
      <c r="AC3856" t="s">
        <v>53</v>
      </c>
      <c r="AD3856">
        <v>1000000000</v>
      </c>
      <c r="AE3856" s="1">
        <v>37295</v>
      </c>
      <c r="AG3856" t="s">
        <v>24217</v>
      </c>
      <c r="AH3856" t="s">
        <v>51</v>
      </c>
      <c r="AJ3856" t="s">
        <v>53</v>
      </c>
      <c r="AL3856" t="s">
        <v>78</v>
      </c>
      <c r="AO3856" t="s">
        <v>5443</v>
      </c>
      <c r="AP3856" s="1">
        <v>45454.500694444447</v>
      </c>
    </row>
    <row r="3857" spans="1:43" x14ac:dyDescent="0.35">
      <c r="A3857" t="s">
        <v>24218</v>
      </c>
      <c r="B3857" t="s">
        <v>24219</v>
      </c>
      <c r="C3857" t="s">
        <v>946</v>
      </c>
      <c r="F3857">
        <v>9702342982</v>
      </c>
      <c r="H3857" t="s">
        <v>24220</v>
      </c>
      <c r="J3857" t="s">
        <v>24221</v>
      </c>
      <c r="O3857">
        <v>81301</v>
      </c>
      <c r="P3857" t="s">
        <v>50</v>
      </c>
      <c r="U3857" s="1">
        <v>44435</v>
      </c>
      <c r="V3857" s="1">
        <v>44435</v>
      </c>
      <c r="W3857" s="1">
        <v>44435.435416666667</v>
      </c>
      <c r="X3857" s="1">
        <v>44435.435416666667</v>
      </c>
      <c r="AC3857" t="s">
        <v>53</v>
      </c>
      <c r="AD3857">
        <v>1000000001</v>
      </c>
      <c r="AE3857" s="1">
        <v>39973.351388888892</v>
      </c>
      <c r="AF3857" t="s">
        <v>3377</v>
      </c>
      <c r="AG3857" t="s">
        <v>24222</v>
      </c>
      <c r="AH3857" t="s">
        <v>51</v>
      </c>
      <c r="AJ3857" t="s">
        <v>53</v>
      </c>
      <c r="AL3857" t="s">
        <v>78</v>
      </c>
      <c r="AO3857" t="s">
        <v>5443</v>
      </c>
      <c r="AP3857" s="1">
        <v>44435.427083333336</v>
      </c>
    </row>
    <row r="3858" spans="1:43" x14ac:dyDescent="0.35">
      <c r="A3858" t="s">
        <v>24223</v>
      </c>
      <c r="B3858" t="s">
        <v>24224</v>
      </c>
      <c r="C3858" t="s">
        <v>24225</v>
      </c>
      <c r="F3858">
        <v>13084640587</v>
      </c>
      <c r="H3858" t="s">
        <v>24226</v>
      </c>
      <c r="J3858" t="s">
        <v>24227</v>
      </c>
      <c r="N3858" t="s">
        <v>24086</v>
      </c>
      <c r="O3858">
        <v>69153</v>
      </c>
      <c r="P3858" t="s">
        <v>50</v>
      </c>
      <c r="U3858" s="1">
        <v>44435</v>
      </c>
      <c r="V3858" s="1">
        <v>44435</v>
      </c>
      <c r="W3858" s="1">
        <v>44435.524305555555</v>
      </c>
      <c r="X3858" s="1">
        <v>44435.524305555555</v>
      </c>
      <c r="AC3858" t="s">
        <v>53</v>
      </c>
      <c r="AD3858">
        <v>1000000001</v>
      </c>
      <c r="AE3858" s="1">
        <v>39973.351388888892</v>
      </c>
      <c r="AF3858" t="s">
        <v>3377</v>
      </c>
      <c r="AG3858" t="s">
        <v>24228</v>
      </c>
      <c r="AH3858" t="s">
        <v>51</v>
      </c>
      <c r="AJ3858" t="s">
        <v>53</v>
      </c>
      <c r="AL3858" t="s">
        <v>78</v>
      </c>
      <c r="AO3858" t="s">
        <v>8142</v>
      </c>
    </row>
    <row r="3859" spans="1:43" x14ac:dyDescent="0.35">
      <c r="A3859" t="s">
        <v>24229</v>
      </c>
      <c r="B3859" t="s">
        <v>24230</v>
      </c>
      <c r="C3859" t="s">
        <v>24231</v>
      </c>
      <c r="H3859" t="s">
        <v>110</v>
      </c>
      <c r="J3859" t="s">
        <v>407</v>
      </c>
      <c r="P3859" t="s">
        <v>50</v>
      </c>
      <c r="U3859" s="1">
        <v>44435</v>
      </c>
      <c r="V3859" s="1">
        <v>44435</v>
      </c>
      <c r="W3859" s="1">
        <v>44438.442361111112</v>
      </c>
      <c r="X3859" s="1">
        <v>44438.442361111112</v>
      </c>
      <c r="AC3859" t="s">
        <v>53</v>
      </c>
      <c r="AD3859">
        <v>2969475309</v>
      </c>
      <c r="AE3859" s="1">
        <v>37159</v>
      </c>
      <c r="AF3859" t="s">
        <v>408</v>
      </c>
      <c r="AG3859" t="s">
        <v>24232</v>
      </c>
      <c r="AH3859" t="s">
        <v>51</v>
      </c>
      <c r="AJ3859" t="s">
        <v>53</v>
      </c>
      <c r="AL3859" t="s">
        <v>78</v>
      </c>
      <c r="AO3859" t="s">
        <v>5443</v>
      </c>
      <c r="AP3859" s="1">
        <v>45425.629166666666</v>
      </c>
    </row>
    <row r="3860" spans="1:43" x14ac:dyDescent="0.35">
      <c r="A3860" t="s">
        <v>24233</v>
      </c>
      <c r="B3860" t="s">
        <v>24234</v>
      </c>
      <c r="C3860" t="s">
        <v>5000</v>
      </c>
      <c r="F3860">
        <v>3072774365</v>
      </c>
      <c r="H3860" t="s">
        <v>24235</v>
      </c>
      <c r="J3860" t="s">
        <v>24236</v>
      </c>
      <c r="K3860" t="s">
        <v>24237</v>
      </c>
      <c r="M3860" t="s">
        <v>137</v>
      </c>
      <c r="N3860" t="s">
        <v>65</v>
      </c>
      <c r="O3860">
        <v>80249</v>
      </c>
      <c r="P3860" t="s">
        <v>50</v>
      </c>
      <c r="U3860" s="1">
        <v>44435</v>
      </c>
      <c r="V3860" s="1">
        <v>44435</v>
      </c>
      <c r="W3860" s="1">
        <v>44435.993055555555</v>
      </c>
      <c r="X3860" s="1">
        <v>44435.993055555555</v>
      </c>
      <c r="AC3860" t="s">
        <v>53</v>
      </c>
      <c r="AD3860">
        <v>1000000001</v>
      </c>
      <c r="AE3860" s="1">
        <v>39973.351388888892</v>
      </c>
      <c r="AF3860" t="s">
        <v>3377</v>
      </c>
      <c r="AG3860" t="s">
        <v>24238</v>
      </c>
      <c r="AH3860" t="s">
        <v>51</v>
      </c>
      <c r="AJ3860" t="s">
        <v>53</v>
      </c>
      <c r="AL3860" t="s">
        <v>78</v>
      </c>
      <c r="AO3860" t="s">
        <v>5443</v>
      </c>
      <c r="AP3860" s="1">
        <v>44435.990277777775</v>
      </c>
    </row>
    <row r="3861" spans="1:43" x14ac:dyDescent="0.35">
      <c r="A3861" t="s">
        <v>24239</v>
      </c>
      <c r="B3861" t="s">
        <v>24240</v>
      </c>
      <c r="C3861" t="s">
        <v>24241</v>
      </c>
      <c r="F3861">
        <v>13035964156</v>
      </c>
      <c r="H3861" t="s">
        <v>24239</v>
      </c>
      <c r="J3861" t="s">
        <v>24242</v>
      </c>
      <c r="N3861" t="s">
        <v>287</v>
      </c>
      <c r="O3861">
        <v>80112</v>
      </c>
      <c r="P3861" t="s">
        <v>50</v>
      </c>
      <c r="U3861" s="1">
        <v>44436</v>
      </c>
      <c r="V3861" s="1">
        <v>44436</v>
      </c>
      <c r="W3861" s="1">
        <v>44436.495138888888</v>
      </c>
      <c r="X3861" s="1">
        <v>44436.495138888888</v>
      </c>
      <c r="AC3861" t="s">
        <v>53</v>
      </c>
      <c r="AD3861">
        <v>2969886989</v>
      </c>
      <c r="AE3861" s="1">
        <v>43602.638194444444</v>
      </c>
      <c r="AF3861" t="s">
        <v>24243</v>
      </c>
      <c r="AG3861" t="s">
        <v>24244</v>
      </c>
      <c r="AH3861" t="s">
        <v>51</v>
      </c>
      <c r="AJ3861" t="s">
        <v>53</v>
      </c>
      <c r="AL3861" t="s">
        <v>68</v>
      </c>
      <c r="AO3861" t="s">
        <v>8142</v>
      </c>
      <c r="AP3861" s="1">
        <v>44841.461111111108</v>
      </c>
    </row>
    <row r="3862" spans="1:43" x14ac:dyDescent="0.35">
      <c r="A3862" t="s">
        <v>24245</v>
      </c>
      <c r="B3862" t="s">
        <v>24246</v>
      </c>
      <c r="C3862" t="s">
        <v>106</v>
      </c>
      <c r="F3862" t="s">
        <v>24247</v>
      </c>
      <c r="H3862" t="s">
        <v>24248</v>
      </c>
      <c r="J3862" t="s">
        <v>2798</v>
      </c>
      <c r="K3862" t="s">
        <v>17125</v>
      </c>
      <c r="M3862" t="s">
        <v>12796</v>
      </c>
      <c r="N3862" t="s">
        <v>798</v>
      </c>
      <c r="O3862" t="s">
        <v>24249</v>
      </c>
      <c r="P3862" t="s">
        <v>50</v>
      </c>
      <c r="U3862" s="1">
        <v>44437</v>
      </c>
      <c r="V3862" s="1">
        <v>44437</v>
      </c>
      <c r="W3862" s="1">
        <v>44437.823611111111</v>
      </c>
      <c r="X3862" s="1">
        <v>44437.823611111111</v>
      </c>
      <c r="AC3862" t="s">
        <v>51</v>
      </c>
      <c r="AD3862">
        <v>2969476061</v>
      </c>
      <c r="AE3862" s="1">
        <v>37200</v>
      </c>
      <c r="AF3862" t="s">
        <v>16940</v>
      </c>
      <c r="AG3862" t="s">
        <v>24250</v>
      </c>
      <c r="AH3862" t="s">
        <v>51</v>
      </c>
      <c r="AJ3862" t="s">
        <v>53</v>
      </c>
      <c r="AL3862" t="s">
        <v>78</v>
      </c>
      <c r="AO3862" t="s">
        <v>5443</v>
      </c>
      <c r="AP3862" s="1">
        <v>44437.818055555559</v>
      </c>
    </row>
    <row r="3863" spans="1:43" x14ac:dyDescent="0.35">
      <c r="A3863" t="s">
        <v>24251</v>
      </c>
      <c r="B3863" t="s">
        <v>9601</v>
      </c>
      <c r="C3863" t="s">
        <v>331</v>
      </c>
      <c r="F3863">
        <f>1970-623-229</f>
        <v>1118</v>
      </c>
      <c r="H3863" t="s">
        <v>24251</v>
      </c>
      <c r="J3863" t="s">
        <v>24252</v>
      </c>
      <c r="N3863" t="s">
        <v>287</v>
      </c>
      <c r="O3863">
        <v>81410</v>
      </c>
      <c r="P3863" t="s">
        <v>50</v>
      </c>
      <c r="U3863" s="1">
        <v>44437</v>
      </c>
      <c r="V3863" s="1">
        <v>44437</v>
      </c>
      <c r="W3863" s="1">
        <v>44437.29791666667</v>
      </c>
      <c r="X3863" s="1">
        <v>44437.29791666667</v>
      </c>
      <c r="AC3863" t="s">
        <v>53</v>
      </c>
      <c r="AD3863">
        <v>2970092512</v>
      </c>
      <c r="AE3863" s="1">
        <v>44438.448611111111</v>
      </c>
      <c r="AG3863" t="s">
        <v>24253</v>
      </c>
      <c r="AH3863" t="s">
        <v>51</v>
      </c>
      <c r="AJ3863" t="s">
        <v>53</v>
      </c>
      <c r="AL3863" t="s">
        <v>78</v>
      </c>
      <c r="AO3863" t="s">
        <v>8142</v>
      </c>
      <c r="AP3863" s="1">
        <v>44437.3</v>
      </c>
    </row>
    <row r="3864" spans="1:43" x14ac:dyDescent="0.35">
      <c r="A3864" t="s">
        <v>1819</v>
      </c>
      <c r="B3864" t="s">
        <v>24254</v>
      </c>
      <c r="C3864" t="s">
        <v>904</v>
      </c>
      <c r="F3864" t="s">
        <v>24255</v>
      </c>
      <c r="H3864" t="s">
        <v>1819</v>
      </c>
      <c r="J3864" t="s">
        <v>17808</v>
      </c>
      <c r="P3864" t="s">
        <v>50</v>
      </c>
      <c r="U3864" s="1">
        <v>44437</v>
      </c>
      <c r="V3864" s="1">
        <v>44437</v>
      </c>
      <c r="W3864" s="1">
        <v>44437.459027777775</v>
      </c>
      <c r="X3864" s="1">
        <v>44437.459027777775</v>
      </c>
      <c r="AC3864" t="s">
        <v>53</v>
      </c>
      <c r="AD3864">
        <v>2969555138</v>
      </c>
      <c r="AE3864" s="1">
        <v>40434.697916666664</v>
      </c>
      <c r="AF3864" t="s">
        <v>1825</v>
      </c>
      <c r="AG3864" t="s">
        <v>24256</v>
      </c>
      <c r="AH3864" t="s">
        <v>51</v>
      </c>
      <c r="AJ3864" t="s">
        <v>53</v>
      </c>
      <c r="AL3864" t="s">
        <v>78</v>
      </c>
      <c r="AO3864" t="s">
        <v>8142</v>
      </c>
    </row>
    <row r="3865" spans="1:43" x14ac:dyDescent="0.35">
      <c r="A3865" t="s">
        <v>24257</v>
      </c>
      <c r="B3865" t="s">
        <v>24258</v>
      </c>
      <c r="C3865" t="s">
        <v>24259</v>
      </c>
      <c r="F3865">
        <v>432235225</v>
      </c>
      <c r="H3865" t="s">
        <v>24260</v>
      </c>
      <c r="J3865" t="s">
        <v>24261</v>
      </c>
      <c r="K3865" t="s">
        <v>24262</v>
      </c>
      <c r="M3865" t="s">
        <v>12796</v>
      </c>
      <c r="N3865" t="s">
        <v>798</v>
      </c>
      <c r="O3865">
        <v>79745</v>
      </c>
      <c r="P3865" t="s">
        <v>50</v>
      </c>
      <c r="U3865" s="1">
        <v>44437</v>
      </c>
      <c r="V3865" s="1">
        <v>44437</v>
      </c>
      <c r="W3865" s="1">
        <v>44437.822222222225</v>
      </c>
      <c r="X3865" s="1">
        <v>44437.822222222225</v>
      </c>
      <c r="AC3865" t="s">
        <v>53</v>
      </c>
      <c r="AD3865">
        <v>2969476061</v>
      </c>
      <c r="AE3865" s="1">
        <v>37200</v>
      </c>
      <c r="AF3865" t="s">
        <v>16940</v>
      </c>
      <c r="AG3865" t="s">
        <v>24263</v>
      </c>
      <c r="AH3865" t="s">
        <v>51</v>
      </c>
      <c r="AJ3865" t="s">
        <v>53</v>
      </c>
      <c r="AL3865" t="s">
        <v>78</v>
      </c>
      <c r="AO3865" t="s">
        <v>5443</v>
      </c>
      <c r="AP3865" s="1">
        <v>44974.399305555555</v>
      </c>
      <c r="AQ3865" s="1">
        <v>44974.402083333334</v>
      </c>
    </row>
    <row r="3866" spans="1:43" x14ac:dyDescent="0.35">
      <c r="A3866" t="s">
        <v>24264</v>
      </c>
      <c r="B3866" t="s">
        <v>24265</v>
      </c>
      <c r="C3866" t="s">
        <v>24266</v>
      </c>
      <c r="F3866" t="s">
        <v>24267</v>
      </c>
      <c r="H3866" t="s">
        <v>24264</v>
      </c>
      <c r="I3866" t="s">
        <v>415</v>
      </c>
      <c r="J3866" t="s">
        <v>1761</v>
      </c>
      <c r="K3866" t="s">
        <v>24268</v>
      </c>
      <c r="M3866" t="s">
        <v>15195</v>
      </c>
      <c r="N3866" t="s">
        <v>13693</v>
      </c>
      <c r="O3866">
        <v>38109</v>
      </c>
      <c r="P3866" t="s">
        <v>50</v>
      </c>
      <c r="U3866" s="1">
        <v>44437</v>
      </c>
      <c r="V3866" s="1">
        <v>44437</v>
      </c>
      <c r="AC3866" t="s">
        <v>53</v>
      </c>
      <c r="AD3866">
        <v>2969476832</v>
      </c>
      <c r="AE3866" s="1">
        <v>37243</v>
      </c>
      <c r="AG3866" t="s">
        <v>24269</v>
      </c>
      <c r="AH3866" t="s">
        <v>51</v>
      </c>
      <c r="AJ3866" t="s">
        <v>53</v>
      </c>
      <c r="AO3866" t="s">
        <v>8142</v>
      </c>
    </row>
    <row r="3867" spans="1:43" x14ac:dyDescent="0.35">
      <c r="A3867" t="s">
        <v>24270</v>
      </c>
      <c r="B3867" t="s">
        <v>24271</v>
      </c>
      <c r="C3867" t="s">
        <v>383</v>
      </c>
      <c r="F3867">
        <f>1970-456-5302</f>
        <v>-3788</v>
      </c>
      <c r="H3867" t="s">
        <v>24272</v>
      </c>
      <c r="J3867" t="s">
        <v>730</v>
      </c>
      <c r="K3867" t="s">
        <v>24273</v>
      </c>
      <c r="M3867" t="s">
        <v>732</v>
      </c>
      <c r="N3867" t="s">
        <v>287</v>
      </c>
      <c r="O3867">
        <v>81635</v>
      </c>
      <c r="P3867" t="s">
        <v>50</v>
      </c>
      <c r="U3867" s="1">
        <v>44438</v>
      </c>
      <c r="V3867" s="1">
        <v>44438</v>
      </c>
      <c r="W3867" s="1">
        <v>44438.577777777777</v>
      </c>
      <c r="X3867" s="1">
        <v>44438.577777777777</v>
      </c>
      <c r="AC3867" t="s">
        <v>53</v>
      </c>
      <c r="AD3867">
        <v>2969511176</v>
      </c>
      <c r="AE3867" s="1">
        <v>38413.688888888886</v>
      </c>
      <c r="AF3867" t="s">
        <v>5780</v>
      </c>
      <c r="AG3867" t="s">
        <v>24274</v>
      </c>
      <c r="AH3867" t="s">
        <v>51</v>
      </c>
      <c r="AJ3867" t="s">
        <v>53</v>
      </c>
      <c r="AL3867" t="s">
        <v>78</v>
      </c>
      <c r="AO3867" t="s">
        <v>5443</v>
      </c>
      <c r="AP3867" s="1">
        <v>44438.576388888891</v>
      </c>
    </row>
    <row r="3868" spans="1:43" x14ac:dyDescent="0.35">
      <c r="A3868" t="s">
        <v>23534</v>
      </c>
      <c r="B3868" t="s">
        <v>23533</v>
      </c>
      <c r="C3868" t="s">
        <v>21790</v>
      </c>
      <c r="F3868">
        <v>9704430460</v>
      </c>
      <c r="H3868" t="s">
        <v>23534</v>
      </c>
      <c r="J3868" t="s">
        <v>23535</v>
      </c>
      <c r="K3868" t="s">
        <v>23536</v>
      </c>
      <c r="M3868" t="s">
        <v>2378</v>
      </c>
      <c r="N3868" t="s">
        <v>65</v>
      </c>
      <c r="O3868">
        <v>80524</v>
      </c>
      <c r="P3868" t="s">
        <v>50</v>
      </c>
      <c r="U3868" s="1">
        <v>44438</v>
      </c>
      <c r="V3868" s="1">
        <v>44438</v>
      </c>
      <c r="W3868" s="1">
        <v>44438.963888888888</v>
      </c>
      <c r="X3868" s="1">
        <v>44438.963888888888</v>
      </c>
      <c r="AC3868" t="s">
        <v>53</v>
      </c>
      <c r="AD3868">
        <v>1000000001</v>
      </c>
      <c r="AE3868" s="1">
        <v>39973.351388888892</v>
      </c>
      <c r="AF3868" t="s">
        <v>3377</v>
      </c>
      <c r="AG3868" t="s">
        <v>24275</v>
      </c>
      <c r="AH3868" t="s">
        <v>51</v>
      </c>
      <c r="AJ3868" t="s">
        <v>53</v>
      </c>
      <c r="AL3868" t="s">
        <v>78</v>
      </c>
      <c r="AO3868" t="s">
        <v>5443</v>
      </c>
      <c r="AP3868" s="1">
        <v>44442.752083333333</v>
      </c>
    </row>
    <row r="3869" spans="1:43" x14ac:dyDescent="0.35">
      <c r="A3869" t="s">
        <v>24276</v>
      </c>
      <c r="B3869" t="s">
        <v>24277</v>
      </c>
      <c r="C3869" t="s">
        <v>1608</v>
      </c>
      <c r="H3869" t="s">
        <v>24278</v>
      </c>
      <c r="J3869" t="s">
        <v>582</v>
      </c>
      <c r="P3869" t="s">
        <v>50</v>
      </c>
      <c r="U3869" s="1">
        <v>44438</v>
      </c>
      <c r="V3869" s="1">
        <v>44438</v>
      </c>
      <c r="W3869" s="1">
        <v>44438.45208333333</v>
      </c>
      <c r="X3869" s="1">
        <v>44438.45208333333</v>
      </c>
      <c r="AC3869" t="s">
        <v>53</v>
      </c>
      <c r="AD3869">
        <v>2969479981</v>
      </c>
      <c r="AE3869" s="1">
        <v>37426</v>
      </c>
      <c r="AF3869" t="s">
        <v>583</v>
      </c>
      <c r="AG3869" t="s">
        <v>24279</v>
      </c>
      <c r="AH3869" t="s">
        <v>51</v>
      </c>
      <c r="AJ3869" t="s">
        <v>53</v>
      </c>
      <c r="AL3869" t="s">
        <v>78</v>
      </c>
      <c r="AO3869" t="s">
        <v>5443</v>
      </c>
      <c r="AP3869" s="1">
        <v>44447.745138888888</v>
      </c>
    </row>
    <row r="3870" spans="1:43" x14ac:dyDescent="0.35">
      <c r="A3870" t="s">
        <v>24280</v>
      </c>
      <c r="B3870" t="s">
        <v>24281</v>
      </c>
      <c r="C3870" t="s">
        <v>2882</v>
      </c>
      <c r="H3870" t="s">
        <v>24282</v>
      </c>
      <c r="J3870" t="s">
        <v>10044</v>
      </c>
      <c r="P3870" t="s">
        <v>50</v>
      </c>
      <c r="U3870" s="1">
        <v>44438</v>
      </c>
      <c r="V3870" s="1">
        <v>44438</v>
      </c>
      <c r="W3870" s="1">
        <v>44438.71875</v>
      </c>
      <c r="X3870" s="1">
        <v>44438.71875</v>
      </c>
      <c r="AC3870" t="s">
        <v>53</v>
      </c>
      <c r="AD3870">
        <v>2969480024</v>
      </c>
      <c r="AE3870" s="1">
        <v>37427</v>
      </c>
      <c r="AF3870" t="s">
        <v>10045</v>
      </c>
      <c r="AG3870" t="s">
        <v>24283</v>
      </c>
      <c r="AH3870" t="s">
        <v>51</v>
      </c>
      <c r="AJ3870" t="s">
        <v>53</v>
      </c>
      <c r="AL3870" t="s">
        <v>78</v>
      </c>
      <c r="AO3870" t="s">
        <v>5443</v>
      </c>
      <c r="AP3870" s="1">
        <v>44438.700694444444</v>
      </c>
    </row>
    <row r="3871" spans="1:43" x14ac:dyDescent="0.35">
      <c r="A3871" t="s">
        <v>24284</v>
      </c>
      <c r="B3871" t="s">
        <v>4406</v>
      </c>
      <c r="C3871" t="s">
        <v>10076</v>
      </c>
      <c r="F3871" t="s">
        <v>1999</v>
      </c>
      <c r="H3871" t="s">
        <v>24285</v>
      </c>
      <c r="J3871" t="s">
        <v>1014</v>
      </c>
      <c r="K3871" t="s">
        <v>24286</v>
      </c>
      <c r="M3871" t="s">
        <v>6352</v>
      </c>
      <c r="N3871" t="s">
        <v>253</v>
      </c>
      <c r="O3871">
        <v>88023</v>
      </c>
      <c r="P3871" t="s">
        <v>50</v>
      </c>
      <c r="U3871" s="1">
        <v>44438</v>
      </c>
      <c r="V3871" s="1">
        <v>44438</v>
      </c>
      <c r="W3871" s="1">
        <v>44438.402777777781</v>
      </c>
      <c r="X3871" s="1">
        <v>44438.402777777781</v>
      </c>
      <c r="AC3871" t="s">
        <v>51</v>
      </c>
      <c r="AD3871">
        <v>2969480780</v>
      </c>
      <c r="AE3871" s="1">
        <v>37467</v>
      </c>
      <c r="AF3871" t="s">
        <v>2003</v>
      </c>
      <c r="AG3871" t="s">
        <v>24287</v>
      </c>
      <c r="AH3871" t="s">
        <v>51</v>
      </c>
      <c r="AJ3871" t="s">
        <v>53</v>
      </c>
      <c r="AL3871" t="s">
        <v>78</v>
      </c>
      <c r="AO3871" t="s">
        <v>5443</v>
      </c>
      <c r="AP3871" s="1">
        <v>44438.400694444441</v>
      </c>
    </row>
    <row r="3872" spans="1:43" x14ac:dyDescent="0.35">
      <c r="A3872" t="s">
        <v>24288</v>
      </c>
      <c r="B3872" t="s">
        <v>24289</v>
      </c>
      <c r="C3872" t="s">
        <v>9940</v>
      </c>
      <c r="F3872" t="s">
        <v>24290</v>
      </c>
      <c r="H3872" t="s">
        <v>24288</v>
      </c>
      <c r="J3872" t="s">
        <v>13316</v>
      </c>
      <c r="P3872" t="s">
        <v>50</v>
      </c>
      <c r="U3872" s="1">
        <v>44438</v>
      </c>
      <c r="V3872" s="1">
        <v>44438</v>
      </c>
      <c r="W3872" s="1">
        <v>44438.504861111112</v>
      </c>
      <c r="X3872" s="1">
        <v>44438.504861111112</v>
      </c>
      <c r="AC3872" t="s">
        <v>53</v>
      </c>
      <c r="AD3872">
        <v>1000000001</v>
      </c>
      <c r="AE3872" s="1">
        <v>39973.351388888892</v>
      </c>
      <c r="AF3872" t="s">
        <v>3377</v>
      </c>
      <c r="AG3872" t="s">
        <v>24291</v>
      </c>
      <c r="AH3872" t="s">
        <v>51</v>
      </c>
      <c r="AJ3872" t="s">
        <v>53</v>
      </c>
      <c r="AL3872" t="s">
        <v>78</v>
      </c>
      <c r="AO3872" t="s">
        <v>8142</v>
      </c>
    </row>
    <row r="3873" spans="1:43" x14ac:dyDescent="0.35">
      <c r="A3873" t="s">
        <v>24292</v>
      </c>
      <c r="B3873" t="s">
        <v>2689</v>
      </c>
      <c r="C3873" t="s">
        <v>2644</v>
      </c>
      <c r="F3873">
        <v>3055861520</v>
      </c>
      <c r="H3873" t="s">
        <v>24293</v>
      </c>
      <c r="J3873" t="s">
        <v>24294</v>
      </c>
      <c r="K3873" t="s">
        <v>24295</v>
      </c>
      <c r="M3873" t="s">
        <v>7312</v>
      </c>
      <c r="N3873" t="s">
        <v>65</v>
      </c>
      <c r="O3873">
        <v>80135</v>
      </c>
      <c r="P3873" t="s">
        <v>50</v>
      </c>
      <c r="U3873" s="1">
        <v>44438</v>
      </c>
      <c r="V3873" s="1">
        <v>44438</v>
      </c>
      <c r="W3873" s="1">
        <v>44438.666666666664</v>
      </c>
      <c r="X3873" s="1">
        <v>44438.666666666664</v>
      </c>
      <c r="AC3873" t="s">
        <v>51</v>
      </c>
      <c r="AD3873">
        <v>1000000001</v>
      </c>
      <c r="AE3873" s="1">
        <v>39973.351388888892</v>
      </c>
      <c r="AF3873" t="s">
        <v>3377</v>
      </c>
      <c r="AG3873" t="s">
        <v>24296</v>
      </c>
      <c r="AH3873" t="s">
        <v>51</v>
      </c>
      <c r="AJ3873" t="s">
        <v>53</v>
      </c>
      <c r="AL3873" t="s">
        <v>78</v>
      </c>
      <c r="AO3873" t="s">
        <v>5443</v>
      </c>
      <c r="AP3873" s="1">
        <v>44447.620138888888</v>
      </c>
    </row>
    <row r="3874" spans="1:43" x14ac:dyDescent="0.35">
      <c r="A3874" t="s">
        <v>24297</v>
      </c>
      <c r="B3874" t="s">
        <v>24298</v>
      </c>
      <c r="C3874" t="s">
        <v>946</v>
      </c>
      <c r="F3874" t="s">
        <v>24299</v>
      </c>
      <c r="H3874" t="s">
        <v>24300</v>
      </c>
      <c r="I3874" t="s">
        <v>179</v>
      </c>
      <c r="J3874" t="s">
        <v>12949</v>
      </c>
      <c r="K3874" t="s">
        <v>6974</v>
      </c>
      <c r="L3874" t="s">
        <v>6975</v>
      </c>
      <c r="M3874" t="s">
        <v>6976</v>
      </c>
      <c r="N3874" t="s">
        <v>6977</v>
      </c>
      <c r="O3874">
        <v>46278</v>
      </c>
      <c r="P3874" t="s">
        <v>50</v>
      </c>
      <c r="U3874" s="1">
        <v>44438.508333333331</v>
      </c>
      <c r="V3874" s="1">
        <v>44438.508333333331</v>
      </c>
      <c r="W3874" s="1">
        <v>44438.731249999997</v>
      </c>
      <c r="X3874" s="1">
        <v>44438.731249999997</v>
      </c>
      <c r="AC3874" t="s">
        <v>53</v>
      </c>
      <c r="AD3874">
        <v>2969735272</v>
      </c>
      <c r="AE3874" s="1">
        <v>42845.40902777778</v>
      </c>
      <c r="AF3874" t="s">
        <v>1914</v>
      </c>
      <c r="AG3874" t="s">
        <v>24301</v>
      </c>
      <c r="AH3874" t="s">
        <v>53</v>
      </c>
      <c r="AJ3874" t="s">
        <v>53</v>
      </c>
      <c r="AK3874" t="s">
        <v>11126</v>
      </c>
      <c r="AL3874" t="s">
        <v>78</v>
      </c>
      <c r="AO3874" t="s">
        <v>54</v>
      </c>
      <c r="AP3874" s="1">
        <v>44778.429861111108</v>
      </c>
    </row>
    <row r="3875" spans="1:43" x14ac:dyDescent="0.35">
      <c r="A3875" t="s">
        <v>24302</v>
      </c>
      <c r="B3875" t="s">
        <v>24303</v>
      </c>
      <c r="C3875" t="s">
        <v>24304</v>
      </c>
      <c r="F3875" t="s">
        <v>24305</v>
      </c>
      <c r="H3875" t="s">
        <v>24302</v>
      </c>
      <c r="J3875" t="s">
        <v>24306</v>
      </c>
      <c r="P3875" t="s">
        <v>50</v>
      </c>
      <c r="U3875" s="1">
        <v>44439</v>
      </c>
      <c r="V3875" s="1">
        <v>44439</v>
      </c>
      <c r="AC3875" t="s">
        <v>53</v>
      </c>
      <c r="AD3875">
        <v>2969503972</v>
      </c>
      <c r="AE3875" s="1">
        <v>37963</v>
      </c>
      <c r="AG3875" t="s">
        <v>24307</v>
      </c>
      <c r="AH3875" t="s">
        <v>51</v>
      </c>
      <c r="AJ3875" t="s">
        <v>53</v>
      </c>
      <c r="AO3875" t="s">
        <v>8142</v>
      </c>
    </row>
    <row r="3876" spans="1:43" x14ac:dyDescent="0.35">
      <c r="A3876" t="s">
        <v>24308</v>
      </c>
      <c r="B3876" t="s">
        <v>24309</v>
      </c>
      <c r="C3876" t="s">
        <v>5827</v>
      </c>
      <c r="F3876" t="s">
        <v>24310</v>
      </c>
      <c r="H3876" t="s">
        <v>24308</v>
      </c>
      <c r="J3876" t="s">
        <v>24311</v>
      </c>
      <c r="P3876" t="s">
        <v>50</v>
      </c>
      <c r="U3876" s="1">
        <v>44439</v>
      </c>
      <c r="V3876" s="1">
        <v>44439</v>
      </c>
      <c r="W3876" s="1">
        <v>44439.861111111109</v>
      </c>
      <c r="X3876" s="1">
        <v>44439.861111111109</v>
      </c>
      <c r="AC3876" t="s">
        <v>53</v>
      </c>
      <c r="AD3876">
        <v>2970093122</v>
      </c>
      <c r="AE3876" s="1">
        <v>44440.365277777775</v>
      </c>
      <c r="AF3876" t="s">
        <v>24312</v>
      </c>
      <c r="AG3876" t="s">
        <v>24313</v>
      </c>
      <c r="AH3876" t="s">
        <v>51</v>
      </c>
      <c r="AJ3876" t="s">
        <v>53</v>
      </c>
      <c r="AL3876" t="s">
        <v>78</v>
      </c>
      <c r="AO3876" t="s">
        <v>8142</v>
      </c>
    </row>
    <row r="3877" spans="1:43" x14ac:dyDescent="0.35">
      <c r="A3877" t="s">
        <v>24314</v>
      </c>
      <c r="B3877" t="s">
        <v>9039</v>
      </c>
      <c r="C3877" t="s">
        <v>1798</v>
      </c>
      <c r="D3877" t="s">
        <v>861</v>
      </c>
      <c r="F3877" t="s">
        <v>24315</v>
      </c>
      <c r="H3877" t="s">
        <v>24316</v>
      </c>
      <c r="J3877" t="s">
        <v>24317</v>
      </c>
      <c r="P3877" t="s">
        <v>50</v>
      </c>
      <c r="U3877" s="1">
        <v>44439</v>
      </c>
      <c r="V3877" s="1">
        <v>44439</v>
      </c>
      <c r="AC3877" t="s">
        <v>53</v>
      </c>
      <c r="AD3877">
        <v>2969537768</v>
      </c>
      <c r="AE3877" s="1">
        <v>39794.362500000003</v>
      </c>
      <c r="AG3877" t="s">
        <v>24318</v>
      </c>
      <c r="AH3877" t="s">
        <v>51</v>
      </c>
      <c r="AJ3877" t="s">
        <v>53</v>
      </c>
      <c r="AO3877" t="s">
        <v>8142</v>
      </c>
    </row>
    <row r="3878" spans="1:43" x14ac:dyDescent="0.35">
      <c r="A3878" t="s">
        <v>24319</v>
      </c>
      <c r="B3878" t="s">
        <v>24320</v>
      </c>
      <c r="C3878" t="s">
        <v>89</v>
      </c>
      <c r="F3878" t="s">
        <v>24321</v>
      </c>
      <c r="H3878" t="s">
        <v>24319</v>
      </c>
      <c r="J3878" t="s">
        <v>8983</v>
      </c>
      <c r="K3878" t="s">
        <v>15992</v>
      </c>
      <c r="M3878" t="s">
        <v>15993</v>
      </c>
      <c r="N3878" t="s">
        <v>15994</v>
      </c>
      <c r="O3878">
        <v>4070210</v>
      </c>
      <c r="P3878" t="s">
        <v>50</v>
      </c>
      <c r="U3878" s="1">
        <v>44439</v>
      </c>
      <c r="V3878" s="1">
        <v>44439</v>
      </c>
      <c r="W3878" s="1">
        <v>44630.540972222225</v>
      </c>
      <c r="X3878" s="1">
        <v>44630.540972222225</v>
      </c>
      <c r="AC3878" t="s">
        <v>53</v>
      </c>
      <c r="AD3878">
        <v>2969570414</v>
      </c>
      <c r="AE3878" s="1">
        <v>40940.538888888892</v>
      </c>
      <c r="AF3878" t="s">
        <v>8986</v>
      </c>
      <c r="AG3878" t="s">
        <v>24322</v>
      </c>
      <c r="AH3878" t="s">
        <v>51</v>
      </c>
      <c r="AJ3878" t="s">
        <v>53</v>
      </c>
      <c r="AL3878" t="s">
        <v>78</v>
      </c>
      <c r="AO3878" t="s">
        <v>8142</v>
      </c>
      <c r="AP3878" s="1">
        <v>45260.728472222225</v>
      </c>
    </row>
    <row r="3879" spans="1:43" x14ac:dyDescent="0.35">
      <c r="A3879" t="s">
        <v>24323</v>
      </c>
      <c r="B3879" t="s">
        <v>24324</v>
      </c>
      <c r="C3879" t="s">
        <v>13638</v>
      </c>
      <c r="F3879" t="s">
        <v>24325</v>
      </c>
      <c r="H3879" t="s">
        <v>24323</v>
      </c>
      <c r="J3879" t="s">
        <v>24326</v>
      </c>
      <c r="N3879" t="s">
        <v>1570</v>
      </c>
      <c r="O3879">
        <v>84116</v>
      </c>
      <c r="P3879" t="s">
        <v>50</v>
      </c>
      <c r="U3879" s="1">
        <v>44439</v>
      </c>
      <c r="V3879" s="1">
        <v>44439</v>
      </c>
      <c r="AC3879" t="s">
        <v>53</v>
      </c>
      <c r="AD3879">
        <v>2969476247</v>
      </c>
      <c r="AE3879" s="1">
        <v>37207</v>
      </c>
      <c r="AG3879" t="s">
        <v>24327</v>
      </c>
      <c r="AH3879" t="s">
        <v>51</v>
      </c>
      <c r="AJ3879" t="s">
        <v>53</v>
      </c>
      <c r="AO3879" t="s">
        <v>8142</v>
      </c>
    </row>
    <row r="3880" spans="1:43" x14ac:dyDescent="0.35">
      <c r="A3880" t="s">
        <v>24328</v>
      </c>
      <c r="B3880" t="s">
        <v>24329</v>
      </c>
      <c r="C3880" t="s">
        <v>9940</v>
      </c>
      <c r="F3880" t="s">
        <v>24330</v>
      </c>
      <c r="H3880" t="s">
        <v>24328</v>
      </c>
      <c r="J3880" t="s">
        <v>7738</v>
      </c>
      <c r="K3880" t="s">
        <v>7739</v>
      </c>
      <c r="M3880" t="s">
        <v>21053</v>
      </c>
      <c r="N3880" t="s">
        <v>4438</v>
      </c>
      <c r="O3880">
        <v>92590</v>
      </c>
      <c r="P3880" t="s">
        <v>50</v>
      </c>
      <c r="U3880" s="1">
        <v>44439</v>
      </c>
      <c r="V3880" s="1">
        <v>44439</v>
      </c>
      <c r="AC3880" t="s">
        <v>53</v>
      </c>
      <c r="AD3880">
        <v>2969477493</v>
      </c>
      <c r="AE3880" s="1">
        <v>37291</v>
      </c>
      <c r="AG3880" t="s">
        <v>24331</v>
      </c>
      <c r="AH3880" t="s">
        <v>51</v>
      </c>
      <c r="AJ3880" t="s">
        <v>53</v>
      </c>
      <c r="AL3880" t="s">
        <v>78</v>
      </c>
      <c r="AO3880" t="s">
        <v>5443</v>
      </c>
    </row>
    <row r="3881" spans="1:43" x14ac:dyDescent="0.35">
      <c r="A3881" t="s">
        <v>24332</v>
      </c>
      <c r="B3881" t="s">
        <v>24333</v>
      </c>
      <c r="C3881" t="s">
        <v>2312</v>
      </c>
      <c r="F3881">
        <v>7204366426</v>
      </c>
      <c r="H3881" t="s">
        <v>24332</v>
      </c>
      <c r="J3881" t="s">
        <v>24334</v>
      </c>
      <c r="K3881" t="s">
        <v>24335</v>
      </c>
      <c r="M3881" t="s">
        <v>3571</v>
      </c>
      <c r="N3881" t="s">
        <v>65</v>
      </c>
      <c r="O3881">
        <v>80022</v>
      </c>
      <c r="P3881" t="s">
        <v>50</v>
      </c>
      <c r="U3881" s="1">
        <v>44439</v>
      </c>
      <c r="V3881" s="1">
        <v>44439</v>
      </c>
      <c r="W3881" s="1">
        <v>44439.925000000003</v>
      </c>
      <c r="X3881" s="1">
        <v>44439.925000000003</v>
      </c>
      <c r="AC3881" t="s">
        <v>51</v>
      </c>
      <c r="AD3881">
        <v>1000000001</v>
      </c>
      <c r="AE3881" s="1">
        <v>39973.351388888892</v>
      </c>
      <c r="AF3881" t="s">
        <v>3377</v>
      </c>
      <c r="AG3881" t="s">
        <v>24336</v>
      </c>
      <c r="AH3881" t="s">
        <v>51</v>
      </c>
      <c r="AJ3881" t="s">
        <v>53</v>
      </c>
      <c r="AL3881" t="s">
        <v>78</v>
      </c>
      <c r="AO3881" t="s">
        <v>5443</v>
      </c>
      <c r="AP3881" s="1">
        <v>45441.416666666664</v>
      </c>
    </row>
    <row r="3882" spans="1:43" x14ac:dyDescent="0.35">
      <c r="A3882" t="s">
        <v>24337</v>
      </c>
      <c r="B3882" t="s">
        <v>24338</v>
      </c>
      <c r="C3882" t="s">
        <v>4860</v>
      </c>
      <c r="F3882">
        <v>13073297055</v>
      </c>
      <c r="H3882" t="s">
        <v>24337</v>
      </c>
      <c r="J3882" t="s">
        <v>24339</v>
      </c>
      <c r="K3882" t="s">
        <v>24340</v>
      </c>
      <c r="M3882" t="s">
        <v>24341</v>
      </c>
      <c r="N3882" t="s">
        <v>5277</v>
      </c>
      <c r="O3882">
        <v>82325</v>
      </c>
      <c r="P3882" t="s">
        <v>50</v>
      </c>
      <c r="U3882" s="1">
        <v>44439</v>
      </c>
      <c r="V3882" s="1">
        <v>44439</v>
      </c>
      <c r="W3882" s="1">
        <v>44439.576388888891</v>
      </c>
      <c r="X3882" s="1">
        <v>44439.576388888891</v>
      </c>
      <c r="AC3882" t="s">
        <v>53</v>
      </c>
      <c r="AD3882">
        <v>2972593533</v>
      </c>
      <c r="AE3882" s="1">
        <v>44984.64166666667</v>
      </c>
      <c r="AG3882" t="s">
        <v>24342</v>
      </c>
      <c r="AH3882" t="s">
        <v>51</v>
      </c>
      <c r="AJ3882" t="s">
        <v>53</v>
      </c>
      <c r="AL3882" t="s">
        <v>78</v>
      </c>
      <c r="AO3882" t="s">
        <v>5443</v>
      </c>
      <c r="AP3882" s="1">
        <v>44979.645138888889</v>
      </c>
      <c r="AQ3882" s="1">
        <v>44974.740972222222</v>
      </c>
    </row>
    <row r="3883" spans="1:43" x14ac:dyDescent="0.35">
      <c r="A3883" t="s">
        <v>24343</v>
      </c>
      <c r="B3883" t="s">
        <v>24344</v>
      </c>
      <c r="C3883" t="s">
        <v>97</v>
      </c>
      <c r="F3883" t="s">
        <v>24345</v>
      </c>
      <c r="H3883" t="s">
        <v>24346</v>
      </c>
      <c r="J3883" t="s">
        <v>24326</v>
      </c>
      <c r="P3883" t="s">
        <v>50</v>
      </c>
      <c r="U3883" s="1">
        <v>44439</v>
      </c>
      <c r="V3883" s="1">
        <v>44439</v>
      </c>
      <c r="AC3883" t="s">
        <v>53</v>
      </c>
      <c r="AD3883">
        <v>2969476247</v>
      </c>
      <c r="AE3883" s="1">
        <v>37207</v>
      </c>
      <c r="AG3883" t="s">
        <v>24347</v>
      </c>
      <c r="AH3883" t="s">
        <v>51</v>
      </c>
      <c r="AJ3883" t="s">
        <v>53</v>
      </c>
      <c r="AO3883" t="s">
        <v>8142</v>
      </c>
    </row>
    <row r="3884" spans="1:43" x14ac:dyDescent="0.35">
      <c r="A3884" t="s">
        <v>24348</v>
      </c>
      <c r="B3884" t="s">
        <v>442</v>
      </c>
      <c r="C3884" t="s">
        <v>24349</v>
      </c>
      <c r="F3884" t="s">
        <v>24350</v>
      </c>
      <c r="H3884" t="s">
        <v>24348</v>
      </c>
      <c r="J3884" t="s">
        <v>6642</v>
      </c>
      <c r="P3884" t="s">
        <v>50</v>
      </c>
      <c r="U3884" s="1">
        <v>44439</v>
      </c>
      <c r="V3884" s="1">
        <v>44439</v>
      </c>
      <c r="AC3884" t="s">
        <v>53</v>
      </c>
      <c r="AD3884">
        <v>2969476247</v>
      </c>
      <c r="AE3884" s="1">
        <v>37207</v>
      </c>
      <c r="AG3884" t="s">
        <v>24351</v>
      </c>
      <c r="AH3884" t="s">
        <v>51</v>
      </c>
      <c r="AJ3884" t="s">
        <v>53</v>
      </c>
      <c r="AO3884" t="s">
        <v>8142</v>
      </c>
    </row>
    <row r="3885" spans="1:43" x14ac:dyDescent="0.35">
      <c r="A3885" t="s">
        <v>24352</v>
      </c>
      <c r="B3885" t="s">
        <v>15080</v>
      </c>
      <c r="C3885" t="s">
        <v>424</v>
      </c>
      <c r="H3885" t="s">
        <v>24353</v>
      </c>
      <c r="I3885" t="s">
        <v>61</v>
      </c>
      <c r="J3885" t="s">
        <v>534</v>
      </c>
      <c r="P3885" t="s">
        <v>50</v>
      </c>
      <c r="U3885" s="1">
        <v>44439.480555555558</v>
      </c>
      <c r="V3885" s="1">
        <v>44439.480555555558</v>
      </c>
      <c r="W3885" s="1">
        <v>44440.402777777781</v>
      </c>
      <c r="X3885" s="1">
        <v>44440.402777777781</v>
      </c>
      <c r="AC3885" t="s">
        <v>53</v>
      </c>
      <c r="AD3885">
        <v>2969480024</v>
      </c>
      <c r="AE3885" s="1">
        <v>37427</v>
      </c>
      <c r="AF3885" t="s">
        <v>140</v>
      </c>
      <c r="AG3885" t="s">
        <v>24354</v>
      </c>
      <c r="AH3885" t="s">
        <v>53</v>
      </c>
      <c r="AJ3885" t="s">
        <v>53</v>
      </c>
      <c r="AK3885" t="s">
        <v>7761</v>
      </c>
      <c r="AL3885" t="s">
        <v>78</v>
      </c>
      <c r="AO3885" t="s">
        <v>54</v>
      </c>
      <c r="AP3885" s="1">
        <v>45170.404166666667</v>
      </c>
      <c r="AQ3885" s="1">
        <v>44781.513888888891</v>
      </c>
    </row>
    <row r="3886" spans="1:43" x14ac:dyDescent="0.35">
      <c r="A3886" t="s">
        <v>24355</v>
      </c>
      <c r="B3886" t="s">
        <v>24356</v>
      </c>
      <c r="C3886" t="s">
        <v>24357</v>
      </c>
      <c r="F3886" t="s">
        <v>24358</v>
      </c>
      <c r="H3886" t="s">
        <v>24355</v>
      </c>
      <c r="J3886" t="s">
        <v>6517</v>
      </c>
      <c r="K3886" t="s">
        <v>6851</v>
      </c>
      <c r="M3886" t="s">
        <v>159</v>
      </c>
      <c r="N3886" t="s">
        <v>65</v>
      </c>
      <c r="O3886">
        <v>80908</v>
      </c>
      <c r="P3886" t="s">
        <v>50</v>
      </c>
      <c r="U3886" s="1">
        <v>44440</v>
      </c>
      <c r="V3886" s="1">
        <v>44440</v>
      </c>
      <c r="W3886" s="1">
        <v>44440.637499999997</v>
      </c>
      <c r="X3886" s="1">
        <v>44440.637499999997</v>
      </c>
      <c r="AC3886" t="s">
        <v>53</v>
      </c>
      <c r="AD3886">
        <v>2969570757</v>
      </c>
      <c r="AE3886" s="1">
        <v>40952.341666666667</v>
      </c>
      <c r="AF3886" t="s">
        <v>6520</v>
      </c>
      <c r="AG3886" t="s">
        <v>24359</v>
      </c>
      <c r="AH3886" t="s">
        <v>51</v>
      </c>
      <c r="AJ3886" t="s">
        <v>53</v>
      </c>
      <c r="AL3886" t="s">
        <v>78</v>
      </c>
      <c r="AO3886" t="s">
        <v>5443</v>
      </c>
      <c r="AP3886" s="1">
        <v>45005.477083333331</v>
      </c>
      <c r="AQ3886" s="1">
        <v>45005.481944444444</v>
      </c>
    </row>
    <row r="3887" spans="1:43" x14ac:dyDescent="0.35">
      <c r="A3887" t="s">
        <v>24360</v>
      </c>
      <c r="B3887" t="s">
        <v>24361</v>
      </c>
      <c r="C3887" t="s">
        <v>758</v>
      </c>
      <c r="H3887" t="s">
        <v>24362</v>
      </c>
      <c r="J3887" t="s">
        <v>407</v>
      </c>
      <c r="P3887" t="s">
        <v>50</v>
      </c>
      <c r="U3887" s="1">
        <v>44440</v>
      </c>
      <c r="V3887" s="1">
        <v>44440</v>
      </c>
      <c r="W3887" s="1">
        <v>44440.383333333331</v>
      </c>
      <c r="X3887" s="1">
        <v>44440.383333333331</v>
      </c>
      <c r="AC3887" t="s">
        <v>53</v>
      </c>
      <c r="AD3887">
        <v>2969475309</v>
      </c>
      <c r="AE3887" s="1">
        <v>37159</v>
      </c>
      <c r="AF3887" t="s">
        <v>408</v>
      </c>
      <c r="AG3887" t="s">
        <v>24363</v>
      </c>
      <c r="AH3887" t="s">
        <v>51</v>
      </c>
      <c r="AJ3887" t="s">
        <v>53</v>
      </c>
      <c r="AL3887" t="s">
        <v>78</v>
      </c>
      <c r="AO3887" t="s">
        <v>5443</v>
      </c>
      <c r="AP3887" s="1">
        <v>44789.349305555559</v>
      </c>
      <c r="AQ3887" s="1">
        <v>44778.640277777777</v>
      </c>
    </row>
    <row r="3888" spans="1:43" x14ac:dyDescent="0.35">
      <c r="A3888" t="s">
        <v>24364</v>
      </c>
      <c r="B3888" t="s">
        <v>24365</v>
      </c>
      <c r="C3888" t="s">
        <v>12366</v>
      </c>
      <c r="F3888" t="s">
        <v>24366</v>
      </c>
      <c r="H3888" t="s">
        <v>24367</v>
      </c>
      <c r="J3888" t="s">
        <v>5516</v>
      </c>
      <c r="P3888" t="s">
        <v>50</v>
      </c>
      <c r="U3888" s="1">
        <v>44440</v>
      </c>
      <c r="V3888" s="1">
        <v>44440</v>
      </c>
      <c r="AC3888" t="s">
        <v>53</v>
      </c>
      <c r="AD3888">
        <v>2969634929</v>
      </c>
      <c r="AE3888" s="1">
        <v>41799.665972222225</v>
      </c>
      <c r="AG3888" t="s">
        <v>24368</v>
      </c>
      <c r="AH3888" t="s">
        <v>51</v>
      </c>
      <c r="AJ3888" t="s">
        <v>53</v>
      </c>
      <c r="AO3888" t="s">
        <v>8142</v>
      </c>
    </row>
    <row r="3889" spans="1:42" x14ac:dyDescent="0.35">
      <c r="A3889" t="s">
        <v>24369</v>
      </c>
      <c r="B3889" t="s">
        <v>24370</v>
      </c>
      <c r="C3889" t="s">
        <v>3466</v>
      </c>
      <c r="F3889" t="s">
        <v>24371</v>
      </c>
      <c r="H3889" t="s">
        <v>24372</v>
      </c>
      <c r="I3889" t="s">
        <v>2110</v>
      </c>
      <c r="J3889" t="s">
        <v>2953</v>
      </c>
      <c r="K3889" t="s">
        <v>24373</v>
      </c>
      <c r="M3889" t="s">
        <v>24374</v>
      </c>
      <c r="N3889" t="s">
        <v>24375</v>
      </c>
      <c r="O3889">
        <v>21742</v>
      </c>
      <c r="P3889" t="s">
        <v>50</v>
      </c>
      <c r="U3889" s="1">
        <v>44440</v>
      </c>
      <c r="V3889" s="1">
        <v>44440</v>
      </c>
      <c r="AC3889" t="s">
        <v>53</v>
      </c>
      <c r="AD3889">
        <v>2969823183</v>
      </c>
      <c r="AE3889" s="1">
        <v>43312.453472222223</v>
      </c>
      <c r="AG3889" t="s">
        <v>24376</v>
      </c>
      <c r="AH3889" t="s">
        <v>51</v>
      </c>
      <c r="AJ3889" t="s">
        <v>53</v>
      </c>
      <c r="AO3889" t="s">
        <v>8142</v>
      </c>
    </row>
    <row r="3890" spans="1:42" x14ac:dyDescent="0.35">
      <c r="A3890" t="s">
        <v>24377</v>
      </c>
      <c r="B3890" t="s">
        <v>1696</v>
      </c>
      <c r="C3890" t="s">
        <v>3191</v>
      </c>
      <c r="F3890" t="s">
        <v>24378</v>
      </c>
      <c r="H3890" t="s">
        <v>24377</v>
      </c>
      <c r="J3890" t="s">
        <v>6642</v>
      </c>
      <c r="N3890" t="s">
        <v>6033</v>
      </c>
      <c r="O3890">
        <v>95077</v>
      </c>
      <c r="P3890" t="s">
        <v>50</v>
      </c>
      <c r="U3890" s="1">
        <v>44440</v>
      </c>
      <c r="V3890" s="1">
        <v>44440</v>
      </c>
      <c r="W3890" s="1">
        <v>44440.743055555555</v>
      </c>
      <c r="X3890" s="1">
        <v>44440.743055555555</v>
      </c>
      <c r="AC3890" t="s">
        <v>53</v>
      </c>
      <c r="AD3890">
        <v>2969476247</v>
      </c>
      <c r="AE3890" s="1">
        <v>37207</v>
      </c>
      <c r="AG3890" t="s">
        <v>24379</v>
      </c>
      <c r="AH3890" t="s">
        <v>51</v>
      </c>
      <c r="AJ3890" t="s">
        <v>53</v>
      </c>
      <c r="AL3890" t="s">
        <v>78</v>
      </c>
      <c r="AO3890" t="s">
        <v>8142</v>
      </c>
    </row>
    <row r="3891" spans="1:42" x14ac:dyDescent="0.35">
      <c r="A3891" t="s">
        <v>24380</v>
      </c>
      <c r="B3891" t="s">
        <v>18464</v>
      </c>
      <c r="C3891" t="s">
        <v>24381</v>
      </c>
      <c r="H3891" t="s">
        <v>24380</v>
      </c>
      <c r="J3891" t="s">
        <v>24326</v>
      </c>
      <c r="P3891" t="s">
        <v>50</v>
      </c>
      <c r="U3891" s="1">
        <v>44440</v>
      </c>
      <c r="V3891" s="1">
        <v>44440</v>
      </c>
      <c r="AC3891" t="s">
        <v>53</v>
      </c>
      <c r="AD3891">
        <v>2969476247</v>
      </c>
      <c r="AE3891" s="1">
        <v>37207</v>
      </c>
      <c r="AG3891" t="s">
        <v>24382</v>
      </c>
      <c r="AH3891" t="s">
        <v>51</v>
      </c>
      <c r="AJ3891" t="s">
        <v>53</v>
      </c>
      <c r="AO3891" t="s">
        <v>8142</v>
      </c>
    </row>
    <row r="3892" spans="1:42" x14ac:dyDescent="0.35">
      <c r="A3892" t="s">
        <v>24383</v>
      </c>
      <c r="B3892" t="s">
        <v>24384</v>
      </c>
      <c r="C3892" t="s">
        <v>1798</v>
      </c>
      <c r="F3892" t="s">
        <v>24385</v>
      </c>
      <c r="H3892" t="s">
        <v>24383</v>
      </c>
      <c r="J3892" t="s">
        <v>1014</v>
      </c>
      <c r="K3892" t="s">
        <v>6223</v>
      </c>
      <c r="M3892" t="s">
        <v>5488</v>
      </c>
      <c r="N3892" t="s">
        <v>1515</v>
      </c>
      <c r="O3892" t="s">
        <v>6224</v>
      </c>
      <c r="P3892" t="s">
        <v>50</v>
      </c>
      <c r="U3892" s="1">
        <v>44440</v>
      </c>
      <c r="V3892" s="1">
        <v>44440</v>
      </c>
      <c r="W3892" s="1">
        <v>44440.691666666666</v>
      </c>
      <c r="X3892" s="1">
        <v>44440.691666666666</v>
      </c>
      <c r="AC3892" t="s">
        <v>53</v>
      </c>
      <c r="AD3892">
        <v>2969480780</v>
      </c>
      <c r="AE3892" s="1">
        <v>37467</v>
      </c>
      <c r="AF3892" t="s">
        <v>17746</v>
      </c>
      <c r="AG3892" t="s">
        <v>24386</v>
      </c>
      <c r="AH3892" t="s">
        <v>51</v>
      </c>
      <c r="AJ3892" t="s">
        <v>53</v>
      </c>
      <c r="AL3892" t="s">
        <v>78</v>
      </c>
      <c r="AO3892" t="s">
        <v>5443</v>
      </c>
      <c r="AP3892" s="1">
        <v>45426.663888888892</v>
      </c>
    </row>
    <row r="3893" spans="1:42" x14ac:dyDescent="0.35">
      <c r="A3893" t="s">
        <v>24387</v>
      </c>
      <c r="B3893" t="s">
        <v>24388</v>
      </c>
      <c r="C3893" t="s">
        <v>849</v>
      </c>
      <c r="F3893" t="s">
        <v>24385</v>
      </c>
      <c r="H3893" t="s">
        <v>24387</v>
      </c>
      <c r="J3893" t="s">
        <v>1014</v>
      </c>
      <c r="K3893" t="s">
        <v>24389</v>
      </c>
      <c r="M3893" t="s">
        <v>4020</v>
      </c>
      <c r="N3893" t="s">
        <v>65</v>
      </c>
      <c r="O3893">
        <v>80461</v>
      </c>
      <c r="P3893" t="s">
        <v>50</v>
      </c>
      <c r="U3893" s="1">
        <v>44440</v>
      </c>
      <c r="V3893" s="1">
        <v>44440</v>
      </c>
      <c r="W3893" s="1">
        <v>44440.691666666666</v>
      </c>
      <c r="X3893" s="1">
        <v>44440.691666666666</v>
      </c>
      <c r="AC3893" t="s">
        <v>53</v>
      </c>
      <c r="AD3893">
        <v>2969480780</v>
      </c>
      <c r="AE3893" s="1">
        <v>37467</v>
      </c>
      <c r="AF3893" t="s">
        <v>17746</v>
      </c>
      <c r="AG3893" t="s">
        <v>24390</v>
      </c>
      <c r="AH3893" t="s">
        <v>51</v>
      </c>
      <c r="AJ3893" t="s">
        <v>53</v>
      </c>
      <c r="AL3893" t="s">
        <v>78</v>
      </c>
      <c r="AO3893" t="s">
        <v>5443</v>
      </c>
      <c r="AP3893" s="1">
        <v>44440.690972222219</v>
      </c>
    </row>
    <row r="3894" spans="1:42" x14ac:dyDescent="0.35">
      <c r="A3894" t="s">
        <v>24391</v>
      </c>
      <c r="B3894" t="s">
        <v>24392</v>
      </c>
      <c r="C3894" t="s">
        <v>3285</v>
      </c>
      <c r="F3894" t="s">
        <v>24385</v>
      </c>
      <c r="H3894" t="s">
        <v>24391</v>
      </c>
      <c r="J3894" t="s">
        <v>1014</v>
      </c>
      <c r="K3894" t="s">
        <v>24389</v>
      </c>
      <c r="M3894" t="s">
        <v>4020</v>
      </c>
      <c r="N3894" t="s">
        <v>65</v>
      </c>
      <c r="O3894">
        <v>80461</v>
      </c>
      <c r="P3894" t="s">
        <v>50</v>
      </c>
      <c r="U3894" s="1">
        <v>44440</v>
      </c>
      <c r="V3894" s="1">
        <v>44440</v>
      </c>
      <c r="W3894" s="1">
        <v>44440.69027777778</v>
      </c>
      <c r="X3894" s="1">
        <v>44440.69027777778</v>
      </c>
      <c r="AC3894" t="s">
        <v>53</v>
      </c>
      <c r="AD3894">
        <v>2969480780</v>
      </c>
      <c r="AE3894" s="1">
        <v>37467</v>
      </c>
      <c r="AF3894" t="s">
        <v>17746</v>
      </c>
      <c r="AG3894" t="s">
        <v>24393</v>
      </c>
      <c r="AH3894" t="s">
        <v>51</v>
      </c>
      <c r="AJ3894" t="s">
        <v>53</v>
      </c>
      <c r="AL3894" t="s">
        <v>78</v>
      </c>
      <c r="AO3894" t="s">
        <v>5443</v>
      </c>
      <c r="AP3894" s="1">
        <v>44440.689583333333</v>
      </c>
    </row>
    <row r="3895" spans="1:42" x14ac:dyDescent="0.35">
      <c r="A3895" t="s">
        <v>24394</v>
      </c>
      <c r="B3895" t="s">
        <v>4449</v>
      </c>
      <c r="C3895" t="s">
        <v>24395</v>
      </c>
      <c r="F3895" t="s">
        <v>24396</v>
      </c>
      <c r="H3895" t="s">
        <v>24394</v>
      </c>
      <c r="J3895" t="s">
        <v>1014</v>
      </c>
      <c r="K3895" t="s">
        <v>24389</v>
      </c>
      <c r="M3895" t="s">
        <v>4020</v>
      </c>
      <c r="N3895" t="s">
        <v>65</v>
      </c>
      <c r="O3895">
        <v>80461</v>
      </c>
      <c r="P3895" t="s">
        <v>50</v>
      </c>
      <c r="U3895" s="1">
        <v>44440</v>
      </c>
      <c r="V3895" s="1">
        <v>44440</v>
      </c>
      <c r="W3895" s="1">
        <v>44440.669444444444</v>
      </c>
      <c r="X3895" s="1">
        <v>44440.669444444444</v>
      </c>
      <c r="AC3895" t="s">
        <v>53</v>
      </c>
      <c r="AD3895">
        <v>2969480780</v>
      </c>
      <c r="AE3895" s="1">
        <v>37467</v>
      </c>
      <c r="AF3895" t="s">
        <v>17746</v>
      </c>
      <c r="AG3895" t="s">
        <v>24397</v>
      </c>
      <c r="AH3895" t="s">
        <v>51</v>
      </c>
      <c r="AJ3895" t="s">
        <v>53</v>
      </c>
      <c r="AL3895" t="s">
        <v>78</v>
      </c>
      <c r="AO3895" t="s">
        <v>5443</v>
      </c>
      <c r="AP3895" s="1">
        <v>44440.668749999997</v>
      </c>
    </row>
    <row r="3896" spans="1:42" x14ac:dyDescent="0.35">
      <c r="A3896" t="s">
        <v>24398</v>
      </c>
      <c r="B3896" t="s">
        <v>24399</v>
      </c>
      <c r="C3896" t="s">
        <v>904</v>
      </c>
      <c r="F3896" t="s">
        <v>24385</v>
      </c>
      <c r="H3896" t="s">
        <v>24398</v>
      </c>
      <c r="J3896" t="s">
        <v>1014</v>
      </c>
      <c r="K3896" t="s">
        <v>24389</v>
      </c>
      <c r="M3896" t="s">
        <v>4020</v>
      </c>
      <c r="N3896" t="s">
        <v>65</v>
      </c>
      <c r="O3896">
        <v>80461</v>
      </c>
      <c r="P3896" t="s">
        <v>50</v>
      </c>
      <c r="U3896" s="1">
        <v>44440</v>
      </c>
      <c r="V3896" s="1">
        <v>44440</v>
      </c>
      <c r="W3896" s="1">
        <v>44440.665277777778</v>
      </c>
      <c r="X3896" s="1">
        <v>44440.665277777778</v>
      </c>
      <c r="AC3896" t="s">
        <v>53</v>
      </c>
      <c r="AD3896">
        <v>2969480780</v>
      </c>
      <c r="AE3896" s="1">
        <v>37467</v>
      </c>
      <c r="AF3896" t="s">
        <v>17746</v>
      </c>
      <c r="AG3896" t="s">
        <v>24400</v>
      </c>
      <c r="AH3896" t="s">
        <v>51</v>
      </c>
      <c r="AJ3896" t="s">
        <v>53</v>
      </c>
      <c r="AL3896" t="s">
        <v>78</v>
      </c>
      <c r="AO3896" t="s">
        <v>5443</v>
      </c>
      <c r="AP3896" s="1">
        <v>44440.667361111111</v>
      </c>
    </row>
    <row r="3897" spans="1:42" x14ac:dyDescent="0.35">
      <c r="A3897" t="s">
        <v>24401</v>
      </c>
      <c r="B3897" t="s">
        <v>15243</v>
      </c>
      <c r="C3897" t="s">
        <v>383</v>
      </c>
      <c r="F3897" t="s">
        <v>24385</v>
      </c>
      <c r="H3897" t="s">
        <v>24401</v>
      </c>
      <c r="J3897" t="s">
        <v>1014</v>
      </c>
      <c r="K3897" t="s">
        <v>24389</v>
      </c>
      <c r="M3897" t="s">
        <v>4020</v>
      </c>
      <c r="N3897" t="s">
        <v>65</v>
      </c>
      <c r="O3897">
        <v>80461</v>
      </c>
      <c r="P3897" t="s">
        <v>50</v>
      </c>
      <c r="U3897" s="1">
        <v>44440</v>
      </c>
      <c r="V3897" s="1">
        <v>44440</v>
      </c>
      <c r="W3897" s="1">
        <v>44440.663888888892</v>
      </c>
      <c r="X3897" s="1">
        <v>44440.663888888892</v>
      </c>
      <c r="AC3897" t="s">
        <v>53</v>
      </c>
      <c r="AD3897">
        <v>2969480780</v>
      </c>
      <c r="AE3897" s="1">
        <v>37467</v>
      </c>
      <c r="AF3897" t="s">
        <v>17746</v>
      </c>
      <c r="AG3897" t="s">
        <v>24402</v>
      </c>
      <c r="AH3897" t="s">
        <v>51</v>
      </c>
      <c r="AJ3897" t="s">
        <v>53</v>
      </c>
      <c r="AL3897" t="s">
        <v>78</v>
      </c>
      <c r="AO3897" t="s">
        <v>5443</v>
      </c>
      <c r="AP3897" s="1">
        <v>44440.662499999999</v>
      </c>
    </row>
    <row r="3898" spans="1:42" x14ac:dyDescent="0.35">
      <c r="A3898" t="s">
        <v>24403</v>
      </c>
      <c r="B3898" t="s">
        <v>4844</v>
      </c>
      <c r="C3898" t="s">
        <v>8512</v>
      </c>
      <c r="F3898" t="s">
        <v>24385</v>
      </c>
      <c r="H3898" t="s">
        <v>24403</v>
      </c>
      <c r="J3898" t="s">
        <v>1014</v>
      </c>
      <c r="K3898" t="s">
        <v>24389</v>
      </c>
      <c r="M3898" t="s">
        <v>4020</v>
      </c>
      <c r="N3898" t="s">
        <v>65</v>
      </c>
      <c r="O3898">
        <v>80461</v>
      </c>
      <c r="P3898" t="s">
        <v>50</v>
      </c>
      <c r="U3898" s="1">
        <v>44440</v>
      </c>
      <c r="V3898" s="1">
        <v>44440</v>
      </c>
      <c r="W3898" s="1">
        <v>44440.662499999999</v>
      </c>
      <c r="X3898" s="1">
        <v>44440.662499999999</v>
      </c>
      <c r="AC3898" t="s">
        <v>53</v>
      </c>
      <c r="AD3898">
        <v>2969480780</v>
      </c>
      <c r="AE3898" s="1">
        <v>37467</v>
      </c>
      <c r="AF3898" t="s">
        <v>17746</v>
      </c>
      <c r="AG3898" t="s">
        <v>24404</v>
      </c>
      <c r="AH3898" t="s">
        <v>51</v>
      </c>
      <c r="AJ3898" t="s">
        <v>53</v>
      </c>
      <c r="AL3898" t="s">
        <v>78</v>
      </c>
      <c r="AO3898" t="s">
        <v>5443</v>
      </c>
      <c r="AP3898" s="1">
        <v>44582.226388888892</v>
      </c>
    </row>
    <row r="3899" spans="1:42" x14ac:dyDescent="0.35">
      <c r="A3899" t="s">
        <v>24405</v>
      </c>
      <c r="B3899" t="s">
        <v>24406</v>
      </c>
      <c r="C3899" t="s">
        <v>11264</v>
      </c>
      <c r="F3899" t="s">
        <v>24407</v>
      </c>
      <c r="H3899" t="s">
        <v>24405</v>
      </c>
      <c r="J3899" t="s">
        <v>1014</v>
      </c>
      <c r="K3899" t="s">
        <v>24408</v>
      </c>
      <c r="M3899" t="s">
        <v>4629</v>
      </c>
      <c r="N3899" t="s">
        <v>2409</v>
      </c>
      <c r="O3899">
        <v>85002</v>
      </c>
      <c r="P3899" t="s">
        <v>50</v>
      </c>
      <c r="U3899" s="1">
        <v>44440</v>
      </c>
      <c r="V3899" s="1">
        <v>44440</v>
      </c>
      <c r="W3899" s="1">
        <v>44440.474305555559</v>
      </c>
      <c r="X3899" s="1">
        <v>44440.474305555559</v>
      </c>
      <c r="AC3899" t="s">
        <v>53</v>
      </c>
      <c r="AD3899">
        <v>2969480780</v>
      </c>
      <c r="AE3899" s="1">
        <v>37467</v>
      </c>
      <c r="AF3899" t="s">
        <v>17746</v>
      </c>
      <c r="AG3899" t="s">
        <v>24409</v>
      </c>
      <c r="AH3899" t="s">
        <v>51</v>
      </c>
      <c r="AJ3899" t="s">
        <v>53</v>
      </c>
      <c r="AL3899" t="s">
        <v>78</v>
      </c>
      <c r="AO3899" t="s">
        <v>5443</v>
      </c>
      <c r="AP3899" s="1">
        <v>44440.486111111109</v>
      </c>
    </row>
    <row r="3900" spans="1:42" x14ac:dyDescent="0.35">
      <c r="A3900" t="s">
        <v>24410</v>
      </c>
      <c r="B3900" t="s">
        <v>24411</v>
      </c>
      <c r="C3900" t="s">
        <v>24412</v>
      </c>
      <c r="F3900" t="s">
        <v>24413</v>
      </c>
      <c r="H3900" t="s">
        <v>24410</v>
      </c>
      <c r="J3900" t="s">
        <v>1014</v>
      </c>
      <c r="K3900" t="s">
        <v>24408</v>
      </c>
      <c r="M3900" t="s">
        <v>4629</v>
      </c>
      <c r="N3900" t="s">
        <v>2409</v>
      </c>
      <c r="O3900">
        <v>85002</v>
      </c>
      <c r="P3900" t="s">
        <v>50</v>
      </c>
      <c r="U3900" s="1">
        <v>44440</v>
      </c>
      <c r="V3900" s="1">
        <v>44440</v>
      </c>
      <c r="W3900" s="1">
        <v>44440.4</v>
      </c>
      <c r="X3900" s="1">
        <v>44440.4</v>
      </c>
      <c r="AC3900" t="s">
        <v>53</v>
      </c>
      <c r="AD3900">
        <v>2969480780</v>
      </c>
      <c r="AE3900" s="1">
        <v>37467</v>
      </c>
      <c r="AF3900" t="s">
        <v>17746</v>
      </c>
      <c r="AG3900" t="s">
        <v>24414</v>
      </c>
      <c r="AH3900" t="s">
        <v>51</v>
      </c>
      <c r="AJ3900" t="s">
        <v>53</v>
      </c>
      <c r="AL3900" t="s">
        <v>78</v>
      </c>
      <c r="AO3900" t="s">
        <v>5443</v>
      </c>
      <c r="AP3900" s="1">
        <v>44636.386111111111</v>
      </c>
    </row>
    <row r="3901" spans="1:42" x14ac:dyDescent="0.35">
      <c r="A3901" t="s">
        <v>24415</v>
      </c>
      <c r="B3901" t="s">
        <v>24416</v>
      </c>
      <c r="C3901" t="s">
        <v>728</v>
      </c>
      <c r="F3901" t="s">
        <v>24417</v>
      </c>
      <c r="H3901" t="s">
        <v>24415</v>
      </c>
      <c r="I3901" t="s">
        <v>169</v>
      </c>
      <c r="J3901" t="s">
        <v>1014</v>
      </c>
      <c r="K3901" t="s">
        <v>24389</v>
      </c>
      <c r="M3901" t="s">
        <v>4020</v>
      </c>
      <c r="N3901" t="s">
        <v>65</v>
      </c>
      <c r="O3901">
        <v>80461</v>
      </c>
      <c r="P3901" t="s">
        <v>50</v>
      </c>
      <c r="U3901" s="1">
        <v>44440</v>
      </c>
      <c r="V3901" s="1">
        <v>44440</v>
      </c>
      <c r="W3901" s="1">
        <v>44440.686111111114</v>
      </c>
      <c r="X3901" s="1">
        <v>44448.625</v>
      </c>
      <c r="AC3901" t="s">
        <v>53</v>
      </c>
      <c r="AD3901">
        <v>2969480780</v>
      </c>
      <c r="AE3901" s="1">
        <v>37467</v>
      </c>
      <c r="AF3901" t="s">
        <v>17746</v>
      </c>
      <c r="AG3901" t="s">
        <v>24418</v>
      </c>
      <c r="AH3901" t="s">
        <v>51</v>
      </c>
      <c r="AJ3901" t="s">
        <v>53</v>
      </c>
      <c r="AL3901" t="s">
        <v>78</v>
      </c>
      <c r="AO3901" t="s">
        <v>5443</v>
      </c>
      <c r="AP3901" s="1">
        <v>44440.688888888886</v>
      </c>
    </row>
    <row r="3902" spans="1:42" x14ac:dyDescent="0.35">
      <c r="A3902" t="s">
        <v>24419</v>
      </c>
      <c r="B3902" t="s">
        <v>24420</v>
      </c>
      <c r="C3902" t="s">
        <v>24421</v>
      </c>
      <c r="F3902" t="s">
        <v>24422</v>
      </c>
      <c r="H3902" t="s">
        <v>24419</v>
      </c>
      <c r="J3902" t="s">
        <v>1014</v>
      </c>
      <c r="K3902" t="s">
        <v>24389</v>
      </c>
      <c r="M3902" t="s">
        <v>4020</v>
      </c>
      <c r="N3902" t="s">
        <v>65</v>
      </c>
      <c r="O3902">
        <v>80461</v>
      </c>
      <c r="P3902" t="s">
        <v>50</v>
      </c>
      <c r="U3902" s="1">
        <v>44440</v>
      </c>
      <c r="V3902" s="1">
        <v>44440</v>
      </c>
      <c r="W3902" s="1">
        <v>44440.677777777775</v>
      </c>
      <c r="X3902" s="1">
        <v>44440.677777777775</v>
      </c>
      <c r="AC3902" t="s">
        <v>53</v>
      </c>
      <c r="AD3902">
        <v>2969480780</v>
      </c>
      <c r="AE3902" s="1">
        <v>37467</v>
      </c>
      <c r="AF3902" t="s">
        <v>17746</v>
      </c>
      <c r="AG3902" t="s">
        <v>24423</v>
      </c>
      <c r="AH3902" t="s">
        <v>51</v>
      </c>
      <c r="AJ3902" t="s">
        <v>53</v>
      </c>
      <c r="AL3902" t="s">
        <v>78</v>
      </c>
      <c r="AO3902" t="s">
        <v>5443</v>
      </c>
      <c r="AP3902" s="1">
        <v>44440.677777777775</v>
      </c>
    </row>
    <row r="3903" spans="1:42" x14ac:dyDescent="0.35">
      <c r="A3903" t="s">
        <v>24424</v>
      </c>
      <c r="B3903" t="s">
        <v>24425</v>
      </c>
      <c r="C3903" t="s">
        <v>16664</v>
      </c>
      <c r="F3903" t="s">
        <v>24426</v>
      </c>
      <c r="H3903" t="s">
        <v>24424</v>
      </c>
      <c r="J3903" t="s">
        <v>1014</v>
      </c>
      <c r="K3903" t="s">
        <v>24389</v>
      </c>
      <c r="M3903" t="s">
        <v>4020</v>
      </c>
      <c r="N3903" t="s">
        <v>65</v>
      </c>
      <c r="O3903">
        <v>80461</v>
      </c>
      <c r="P3903" t="s">
        <v>50</v>
      </c>
      <c r="U3903" s="1">
        <v>44440</v>
      </c>
      <c r="V3903" s="1">
        <v>44440</v>
      </c>
      <c r="W3903" s="1">
        <v>44440.677777777775</v>
      </c>
      <c r="X3903" s="1">
        <v>44528.277083333334</v>
      </c>
      <c r="AC3903" t="s">
        <v>53</v>
      </c>
      <c r="AD3903">
        <v>2969480780</v>
      </c>
      <c r="AE3903" s="1">
        <v>37467</v>
      </c>
      <c r="AF3903" t="s">
        <v>17746</v>
      </c>
      <c r="AG3903" t="s">
        <v>24427</v>
      </c>
      <c r="AH3903" t="s">
        <v>51</v>
      </c>
      <c r="AJ3903" t="s">
        <v>53</v>
      </c>
      <c r="AL3903" t="s">
        <v>78</v>
      </c>
      <c r="AO3903" t="s">
        <v>5443</v>
      </c>
      <c r="AP3903" s="1">
        <v>44970.820833333331</v>
      </c>
    </row>
    <row r="3904" spans="1:42" x14ac:dyDescent="0.35">
      <c r="A3904" t="s">
        <v>24428</v>
      </c>
      <c r="B3904" t="s">
        <v>1440</v>
      </c>
      <c r="C3904" t="s">
        <v>2986</v>
      </c>
      <c r="F3904" t="s">
        <v>24429</v>
      </c>
      <c r="H3904" t="s">
        <v>24428</v>
      </c>
      <c r="J3904" t="s">
        <v>1014</v>
      </c>
      <c r="K3904" t="s">
        <v>24389</v>
      </c>
      <c r="M3904" t="s">
        <v>4020</v>
      </c>
      <c r="N3904" t="s">
        <v>65</v>
      </c>
      <c r="O3904">
        <v>80461</v>
      </c>
      <c r="P3904" t="s">
        <v>50</v>
      </c>
      <c r="U3904" s="1">
        <v>44440</v>
      </c>
      <c r="V3904" s="1">
        <v>44440</v>
      </c>
      <c r="W3904" s="1">
        <v>44440.675000000003</v>
      </c>
      <c r="X3904" s="1">
        <v>44440.675000000003</v>
      </c>
      <c r="AC3904" t="s">
        <v>53</v>
      </c>
      <c r="AD3904">
        <v>2969480780</v>
      </c>
      <c r="AE3904" s="1">
        <v>37467</v>
      </c>
      <c r="AF3904" t="s">
        <v>17746</v>
      </c>
      <c r="AG3904" t="s">
        <v>24430</v>
      </c>
      <c r="AH3904" t="s">
        <v>51</v>
      </c>
      <c r="AJ3904" t="s">
        <v>53</v>
      </c>
      <c r="AL3904" t="s">
        <v>78</v>
      </c>
      <c r="AO3904" t="s">
        <v>5443</v>
      </c>
      <c r="AP3904" s="1">
        <v>44440.674305555556</v>
      </c>
    </row>
    <row r="3905" spans="1:43" x14ac:dyDescent="0.35">
      <c r="A3905" t="s">
        <v>24431</v>
      </c>
      <c r="B3905" t="s">
        <v>24432</v>
      </c>
      <c r="C3905" t="s">
        <v>888</v>
      </c>
      <c r="F3905" t="s">
        <v>24433</v>
      </c>
      <c r="H3905" t="s">
        <v>24431</v>
      </c>
      <c r="J3905" t="s">
        <v>1014</v>
      </c>
      <c r="P3905" t="s">
        <v>50</v>
      </c>
      <c r="U3905" s="1">
        <v>44440</v>
      </c>
      <c r="V3905" s="1">
        <v>44440</v>
      </c>
      <c r="AC3905" t="s">
        <v>53</v>
      </c>
      <c r="AD3905">
        <v>2969480780</v>
      </c>
      <c r="AE3905" s="1">
        <v>37467</v>
      </c>
      <c r="AG3905" t="s">
        <v>24434</v>
      </c>
      <c r="AH3905" t="s">
        <v>51</v>
      </c>
      <c r="AJ3905" t="s">
        <v>53</v>
      </c>
      <c r="AO3905" t="s">
        <v>8142</v>
      </c>
    </row>
    <row r="3906" spans="1:43" x14ac:dyDescent="0.35">
      <c r="A3906" t="s">
        <v>24435</v>
      </c>
      <c r="B3906" t="s">
        <v>24436</v>
      </c>
      <c r="C3906" t="s">
        <v>702</v>
      </c>
      <c r="F3906" t="s">
        <v>24437</v>
      </c>
      <c r="H3906" t="s">
        <v>24435</v>
      </c>
      <c r="J3906" t="s">
        <v>1014</v>
      </c>
      <c r="K3906" t="s">
        <v>24389</v>
      </c>
      <c r="M3906" t="s">
        <v>4020</v>
      </c>
      <c r="N3906" t="s">
        <v>65</v>
      </c>
      <c r="O3906">
        <v>80461</v>
      </c>
      <c r="P3906" t="s">
        <v>50</v>
      </c>
      <c r="U3906" s="1">
        <v>44440</v>
      </c>
      <c r="V3906" s="1">
        <v>44440</v>
      </c>
      <c r="W3906" s="1">
        <v>44440.672222222223</v>
      </c>
      <c r="X3906" s="1">
        <v>44440.672222222223</v>
      </c>
      <c r="AC3906" t="s">
        <v>53</v>
      </c>
      <c r="AD3906">
        <v>2969480780</v>
      </c>
      <c r="AE3906" s="1">
        <v>37467</v>
      </c>
      <c r="AF3906" t="s">
        <v>17746</v>
      </c>
      <c r="AG3906" t="s">
        <v>24438</v>
      </c>
      <c r="AH3906" t="s">
        <v>51</v>
      </c>
      <c r="AJ3906" t="s">
        <v>53</v>
      </c>
      <c r="AL3906" t="s">
        <v>78</v>
      </c>
      <c r="AO3906" t="s">
        <v>5443</v>
      </c>
      <c r="AP3906" s="1">
        <v>44440.671527777777</v>
      </c>
    </row>
    <row r="3907" spans="1:43" x14ac:dyDescent="0.35">
      <c r="A3907" t="s">
        <v>24439</v>
      </c>
      <c r="B3907" t="s">
        <v>18464</v>
      </c>
      <c r="C3907" t="s">
        <v>1829</v>
      </c>
      <c r="F3907" t="s">
        <v>24440</v>
      </c>
      <c r="H3907" t="s">
        <v>24439</v>
      </c>
      <c r="J3907" t="s">
        <v>1014</v>
      </c>
      <c r="K3907" t="s">
        <v>24389</v>
      </c>
      <c r="M3907" t="s">
        <v>4020</v>
      </c>
      <c r="N3907" t="s">
        <v>65</v>
      </c>
      <c r="O3907">
        <v>80461</v>
      </c>
      <c r="P3907" t="s">
        <v>50</v>
      </c>
      <c r="U3907" s="1">
        <v>44440</v>
      </c>
      <c r="V3907" s="1">
        <v>44440</v>
      </c>
      <c r="W3907" s="1">
        <v>44440.67083333333</v>
      </c>
      <c r="X3907" s="1">
        <v>44440.67083333333</v>
      </c>
      <c r="AC3907" t="s">
        <v>53</v>
      </c>
      <c r="AD3907">
        <v>2969480780</v>
      </c>
      <c r="AE3907" s="1">
        <v>37467</v>
      </c>
      <c r="AF3907" t="s">
        <v>17746</v>
      </c>
      <c r="AG3907" t="s">
        <v>24441</v>
      </c>
      <c r="AH3907" t="s">
        <v>51</v>
      </c>
      <c r="AJ3907" t="s">
        <v>53</v>
      </c>
      <c r="AL3907" t="s">
        <v>78</v>
      </c>
      <c r="AO3907" t="s">
        <v>5443</v>
      </c>
      <c r="AP3907" s="1">
        <v>44847.397222222222</v>
      </c>
    </row>
    <row r="3908" spans="1:43" x14ac:dyDescent="0.35">
      <c r="A3908" t="s">
        <v>24442</v>
      </c>
      <c r="B3908" t="s">
        <v>24443</v>
      </c>
      <c r="C3908" t="s">
        <v>18698</v>
      </c>
      <c r="F3908">
        <v>7812540853</v>
      </c>
      <c r="H3908" t="s">
        <v>24442</v>
      </c>
      <c r="J3908" t="s">
        <v>24444</v>
      </c>
      <c r="K3908" t="s">
        <v>24445</v>
      </c>
      <c r="M3908" t="s">
        <v>159</v>
      </c>
      <c r="N3908" t="s">
        <v>65</v>
      </c>
      <c r="O3908">
        <v>80906</v>
      </c>
      <c r="P3908" t="s">
        <v>50</v>
      </c>
      <c r="U3908" s="1">
        <v>44440</v>
      </c>
      <c r="V3908" s="1">
        <v>44440</v>
      </c>
      <c r="W3908" s="1">
        <v>44440.85833333333</v>
      </c>
      <c r="X3908" s="1">
        <v>44440.85833333333</v>
      </c>
      <c r="AC3908" t="s">
        <v>53</v>
      </c>
      <c r="AD3908">
        <v>1000000001</v>
      </c>
      <c r="AE3908" s="1">
        <v>39973.351388888892</v>
      </c>
      <c r="AF3908" t="s">
        <v>3377</v>
      </c>
      <c r="AG3908" t="s">
        <v>24446</v>
      </c>
      <c r="AH3908" t="s">
        <v>51</v>
      </c>
      <c r="AJ3908" t="s">
        <v>53</v>
      </c>
      <c r="AL3908" t="s">
        <v>78</v>
      </c>
      <c r="AO3908" t="s">
        <v>5443</v>
      </c>
      <c r="AP3908" s="1">
        <v>44487.734027777777</v>
      </c>
      <c r="AQ3908" s="1">
        <v>44440.870833333334</v>
      </c>
    </row>
    <row r="3909" spans="1:43" x14ac:dyDescent="0.35">
      <c r="A3909" t="s">
        <v>24447</v>
      </c>
      <c r="B3909" t="s">
        <v>24448</v>
      </c>
      <c r="C3909" t="s">
        <v>3460</v>
      </c>
      <c r="H3909" t="s">
        <v>24449</v>
      </c>
      <c r="J3909" t="s">
        <v>24450</v>
      </c>
      <c r="K3909" t="s">
        <v>24451</v>
      </c>
      <c r="M3909" t="s">
        <v>3272</v>
      </c>
      <c r="N3909" t="s">
        <v>65</v>
      </c>
      <c r="O3909">
        <v>80645</v>
      </c>
      <c r="P3909" t="s">
        <v>50</v>
      </c>
      <c r="U3909" s="1">
        <v>44440</v>
      </c>
      <c r="V3909" s="1">
        <v>44440</v>
      </c>
      <c r="W3909" s="1">
        <v>44440.823611111111</v>
      </c>
      <c r="X3909" s="1">
        <v>44440.823611111111</v>
      </c>
      <c r="AC3909" t="s">
        <v>53</v>
      </c>
      <c r="AD3909">
        <v>1000000001</v>
      </c>
      <c r="AE3909" s="1">
        <v>39973.351388888892</v>
      </c>
      <c r="AF3909" t="s">
        <v>3377</v>
      </c>
      <c r="AG3909" t="s">
        <v>24452</v>
      </c>
      <c r="AH3909" t="s">
        <v>51</v>
      </c>
      <c r="AJ3909" t="s">
        <v>53</v>
      </c>
      <c r="AL3909" t="s">
        <v>78</v>
      </c>
      <c r="AO3909" t="s">
        <v>5443</v>
      </c>
      <c r="AP3909" s="1">
        <v>45462.503472222219</v>
      </c>
    </row>
    <row r="3910" spans="1:43" x14ac:dyDescent="0.35">
      <c r="A3910" t="s">
        <v>24453</v>
      </c>
      <c r="B3910" t="s">
        <v>24454</v>
      </c>
      <c r="C3910" t="s">
        <v>952</v>
      </c>
      <c r="F3910">
        <v>3038751585</v>
      </c>
      <c r="H3910" t="s">
        <v>24453</v>
      </c>
      <c r="J3910" t="s">
        <v>24455</v>
      </c>
      <c r="P3910" t="s">
        <v>50</v>
      </c>
      <c r="U3910" s="1">
        <v>44440</v>
      </c>
      <c r="V3910" s="1">
        <v>44440</v>
      </c>
      <c r="W3910" s="1">
        <v>44440.688888888886</v>
      </c>
      <c r="X3910" s="1">
        <v>44440.688888888886</v>
      </c>
      <c r="AC3910" t="s">
        <v>53</v>
      </c>
      <c r="AD3910">
        <v>1000000001</v>
      </c>
      <c r="AE3910" s="1">
        <v>39973.351388888892</v>
      </c>
      <c r="AF3910" t="s">
        <v>3377</v>
      </c>
      <c r="AG3910" t="s">
        <v>24456</v>
      </c>
      <c r="AH3910" t="s">
        <v>51</v>
      </c>
      <c r="AJ3910" t="s">
        <v>53</v>
      </c>
      <c r="AL3910" t="s">
        <v>78</v>
      </c>
      <c r="AO3910" t="s">
        <v>8142</v>
      </c>
    </row>
    <row r="3911" spans="1:43" x14ac:dyDescent="0.35">
      <c r="A3911" t="s">
        <v>24457</v>
      </c>
      <c r="B3911" t="s">
        <v>24458</v>
      </c>
      <c r="C3911" t="s">
        <v>1421</v>
      </c>
      <c r="F3911">
        <v>3032612055</v>
      </c>
      <c r="H3911" t="s">
        <v>24459</v>
      </c>
      <c r="J3911" t="s">
        <v>24460</v>
      </c>
      <c r="P3911" t="s">
        <v>50</v>
      </c>
      <c r="U3911" s="1">
        <v>44440</v>
      </c>
      <c r="V3911" s="1">
        <v>44440</v>
      </c>
      <c r="W3911" s="1">
        <v>44440.547222222223</v>
      </c>
      <c r="X3911" s="1">
        <v>44440.547222222223</v>
      </c>
      <c r="AC3911" t="s">
        <v>53</v>
      </c>
      <c r="AD3911">
        <v>1000000001</v>
      </c>
      <c r="AE3911" s="1">
        <v>39973.351388888892</v>
      </c>
      <c r="AF3911" t="s">
        <v>3377</v>
      </c>
      <c r="AG3911" t="s">
        <v>24461</v>
      </c>
      <c r="AH3911" t="s">
        <v>51</v>
      </c>
      <c r="AJ3911" t="s">
        <v>53</v>
      </c>
      <c r="AL3911" t="s">
        <v>78</v>
      </c>
      <c r="AO3911" t="s">
        <v>8142</v>
      </c>
    </row>
    <row r="3912" spans="1:43" x14ac:dyDescent="0.35">
      <c r="A3912" t="s">
        <v>24462</v>
      </c>
      <c r="B3912" t="s">
        <v>19338</v>
      </c>
      <c r="C3912" t="s">
        <v>24463</v>
      </c>
      <c r="F3912" t="s">
        <v>24464</v>
      </c>
      <c r="H3912" t="s">
        <v>24462</v>
      </c>
      <c r="J3912" t="s">
        <v>24465</v>
      </c>
      <c r="P3912" t="s">
        <v>50</v>
      </c>
      <c r="U3912" s="1">
        <v>44440</v>
      </c>
      <c r="V3912" s="1">
        <v>44440</v>
      </c>
      <c r="W3912" s="1">
        <v>44440.518055555556</v>
      </c>
      <c r="X3912" s="1">
        <v>44440.518055555556</v>
      </c>
      <c r="AC3912" t="s">
        <v>53</v>
      </c>
      <c r="AD3912">
        <v>1000000001</v>
      </c>
      <c r="AE3912" s="1">
        <v>39973.351388888892</v>
      </c>
      <c r="AF3912" t="s">
        <v>3377</v>
      </c>
      <c r="AG3912" t="s">
        <v>24466</v>
      </c>
      <c r="AH3912" t="s">
        <v>51</v>
      </c>
      <c r="AJ3912" t="s">
        <v>53</v>
      </c>
      <c r="AL3912" t="s">
        <v>78</v>
      </c>
      <c r="AO3912" t="s">
        <v>5443</v>
      </c>
      <c r="AP3912" s="1">
        <v>44440.515972222223</v>
      </c>
    </row>
    <row r="3913" spans="1:43" x14ac:dyDescent="0.35">
      <c r="A3913" t="s">
        <v>24467</v>
      </c>
      <c r="B3913" t="s">
        <v>24468</v>
      </c>
      <c r="C3913" t="s">
        <v>13524</v>
      </c>
      <c r="F3913" t="s">
        <v>24469</v>
      </c>
      <c r="H3913" t="s">
        <v>24467</v>
      </c>
      <c r="J3913" t="s">
        <v>24470</v>
      </c>
      <c r="P3913" t="s">
        <v>50</v>
      </c>
      <c r="U3913" s="1">
        <v>44440</v>
      </c>
      <c r="V3913" s="1">
        <v>44440</v>
      </c>
      <c r="W3913" s="1">
        <v>44440.348611111112</v>
      </c>
      <c r="X3913" s="1">
        <v>44440.348611111112</v>
      </c>
      <c r="AC3913" t="s">
        <v>53</v>
      </c>
      <c r="AD3913">
        <v>1000000001</v>
      </c>
      <c r="AE3913" s="1">
        <v>39973.351388888892</v>
      </c>
      <c r="AF3913" t="s">
        <v>3377</v>
      </c>
      <c r="AG3913" t="s">
        <v>24471</v>
      </c>
      <c r="AH3913" t="s">
        <v>51</v>
      </c>
      <c r="AJ3913" t="s">
        <v>53</v>
      </c>
      <c r="AL3913" t="s">
        <v>78</v>
      </c>
      <c r="AO3913" t="s">
        <v>8142</v>
      </c>
    </row>
    <row r="3914" spans="1:43" x14ac:dyDescent="0.35">
      <c r="A3914" t="s">
        <v>24472</v>
      </c>
      <c r="B3914" t="s">
        <v>172</v>
      </c>
      <c r="C3914" t="s">
        <v>5032</v>
      </c>
      <c r="F3914" t="s">
        <v>24473</v>
      </c>
      <c r="H3914" t="s">
        <v>24472</v>
      </c>
      <c r="J3914" t="s">
        <v>24474</v>
      </c>
      <c r="K3914" t="s">
        <v>24475</v>
      </c>
      <c r="M3914" t="s">
        <v>3619</v>
      </c>
      <c r="N3914" t="s">
        <v>253</v>
      </c>
      <c r="O3914">
        <v>88101</v>
      </c>
      <c r="P3914" t="s">
        <v>50</v>
      </c>
      <c r="U3914" s="1">
        <v>44440</v>
      </c>
      <c r="V3914" s="1">
        <v>44440</v>
      </c>
      <c r="W3914" s="1">
        <v>44440.658333333333</v>
      </c>
      <c r="X3914" s="1">
        <v>44440.658333333333</v>
      </c>
      <c r="AC3914" t="s">
        <v>53</v>
      </c>
      <c r="AD3914">
        <v>1000000001</v>
      </c>
      <c r="AE3914" s="1">
        <v>39973.351388888892</v>
      </c>
      <c r="AF3914" t="s">
        <v>3377</v>
      </c>
      <c r="AG3914" t="s">
        <v>24476</v>
      </c>
      <c r="AH3914" t="s">
        <v>51</v>
      </c>
      <c r="AJ3914" t="s">
        <v>53</v>
      </c>
      <c r="AL3914" t="s">
        <v>78</v>
      </c>
      <c r="AO3914" t="s">
        <v>5443</v>
      </c>
      <c r="AP3914" s="1">
        <v>44793.534722222219</v>
      </c>
      <c r="AQ3914" s="1">
        <v>44607.640277777777</v>
      </c>
    </row>
    <row r="3915" spans="1:43" x14ac:dyDescent="0.35">
      <c r="A3915" t="s">
        <v>24477</v>
      </c>
      <c r="B3915" t="s">
        <v>24478</v>
      </c>
      <c r="C3915" t="s">
        <v>1998</v>
      </c>
      <c r="F3915" t="s">
        <v>24385</v>
      </c>
      <c r="H3915" t="s">
        <v>24477</v>
      </c>
      <c r="J3915" t="s">
        <v>1014</v>
      </c>
      <c r="K3915" t="s">
        <v>24389</v>
      </c>
      <c r="M3915" t="s">
        <v>4020</v>
      </c>
      <c r="N3915" t="s">
        <v>65</v>
      </c>
      <c r="O3915">
        <v>80461</v>
      </c>
      <c r="P3915" t="s">
        <v>50</v>
      </c>
      <c r="U3915" s="1">
        <v>44440</v>
      </c>
      <c r="V3915" s="1">
        <v>44440</v>
      </c>
      <c r="W3915" s="1">
        <v>44440.68472222222</v>
      </c>
      <c r="X3915" s="1">
        <v>44440.68472222222</v>
      </c>
      <c r="AC3915" t="s">
        <v>53</v>
      </c>
      <c r="AD3915">
        <v>2969480780</v>
      </c>
      <c r="AE3915" s="1">
        <v>37467</v>
      </c>
      <c r="AF3915" t="s">
        <v>17746</v>
      </c>
      <c r="AG3915" t="s">
        <v>24479</v>
      </c>
      <c r="AH3915" t="s">
        <v>51</v>
      </c>
      <c r="AJ3915" t="s">
        <v>53</v>
      </c>
      <c r="AL3915" t="s">
        <v>78</v>
      </c>
      <c r="AO3915" t="s">
        <v>5443</v>
      </c>
      <c r="AP3915" s="1">
        <v>44440.684027777781</v>
      </c>
    </row>
    <row r="3916" spans="1:43" x14ac:dyDescent="0.35">
      <c r="A3916" t="s">
        <v>24480</v>
      </c>
      <c r="B3916" t="s">
        <v>24481</v>
      </c>
      <c r="C3916" t="s">
        <v>24482</v>
      </c>
      <c r="F3916" t="s">
        <v>24483</v>
      </c>
      <c r="H3916" t="s">
        <v>24480</v>
      </c>
      <c r="J3916" t="s">
        <v>1014</v>
      </c>
      <c r="K3916" t="s">
        <v>24389</v>
      </c>
      <c r="M3916" t="s">
        <v>4020</v>
      </c>
      <c r="N3916" t="s">
        <v>65</v>
      </c>
      <c r="O3916">
        <v>80461</v>
      </c>
      <c r="P3916" t="s">
        <v>50</v>
      </c>
      <c r="U3916" s="1">
        <v>44440</v>
      </c>
      <c r="V3916" s="1">
        <v>44440</v>
      </c>
      <c r="W3916" s="1">
        <v>44440.673611111109</v>
      </c>
      <c r="X3916" s="1">
        <v>44516.296527777777</v>
      </c>
      <c r="AC3916" t="s">
        <v>53</v>
      </c>
      <c r="AD3916">
        <v>2969480780</v>
      </c>
      <c r="AE3916" s="1">
        <v>37467</v>
      </c>
      <c r="AF3916" t="s">
        <v>17746</v>
      </c>
      <c r="AG3916" t="s">
        <v>24484</v>
      </c>
      <c r="AH3916" t="s">
        <v>51</v>
      </c>
      <c r="AJ3916" t="s">
        <v>53</v>
      </c>
      <c r="AL3916" t="s">
        <v>78</v>
      </c>
      <c r="AO3916" t="s">
        <v>5443</v>
      </c>
      <c r="AP3916" s="1">
        <v>44482.351388888892</v>
      </c>
    </row>
    <row r="3917" spans="1:43" x14ac:dyDescent="0.35">
      <c r="A3917" t="s">
        <v>24485</v>
      </c>
      <c r="B3917" t="s">
        <v>5706</v>
      </c>
      <c r="C3917" t="s">
        <v>803</v>
      </c>
      <c r="H3917" t="s">
        <v>24485</v>
      </c>
      <c r="K3917" t="s">
        <v>1118</v>
      </c>
      <c r="U3917" s="1">
        <v>44440</v>
      </c>
      <c r="V3917" s="1">
        <v>44440</v>
      </c>
      <c r="AC3917" t="s">
        <v>53</v>
      </c>
      <c r="AG3917" t="s">
        <v>24486</v>
      </c>
      <c r="AH3917" t="s">
        <v>51</v>
      </c>
      <c r="AJ3917" t="s">
        <v>53</v>
      </c>
      <c r="AO3917" t="s">
        <v>5443</v>
      </c>
    </row>
    <row r="3918" spans="1:43" x14ac:dyDescent="0.35">
      <c r="A3918" t="s">
        <v>24487</v>
      </c>
      <c r="B3918" t="s">
        <v>7109</v>
      </c>
      <c r="C3918" t="s">
        <v>13050</v>
      </c>
      <c r="F3918" t="s">
        <v>24488</v>
      </c>
      <c r="H3918" t="s">
        <v>24489</v>
      </c>
      <c r="J3918" t="s">
        <v>3933</v>
      </c>
      <c r="K3918" t="s">
        <v>23561</v>
      </c>
      <c r="M3918" t="s">
        <v>23562</v>
      </c>
      <c r="N3918" t="s">
        <v>3668</v>
      </c>
      <c r="O3918">
        <v>49503</v>
      </c>
      <c r="P3918" t="s">
        <v>50</v>
      </c>
      <c r="U3918" s="1">
        <v>44440</v>
      </c>
      <c r="V3918" s="1">
        <v>44440</v>
      </c>
      <c r="AC3918" t="s">
        <v>53</v>
      </c>
      <c r="AD3918">
        <v>2969551137</v>
      </c>
      <c r="AE3918" s="1">
        <v>40288.591666666667</v>
      </c>
      <c r="AG3918" t="s">
        <v>24490</v>
      </c>
      <c r="AH3918" t="s">
        <v>51</v>
      </c>
      <c r="AJ3918" t="s">
        <v>53</v>
      </c>
      <c r="AO3918" t="s">
        <v>8142</v>
      </c>
    </row>
    <row r="3919" spans="1:43" x14ac:dyDescent="0.35">
      <c r="A3919" t="s">
        <v>24491</v>
      </c>
      <c r="B3919" t="s">
        <v>1539</v>
      </c>
      <c r="C3919" t="s">
        <v>24492</v>
      </c>
      <c r="F3919" t="s">
        <v>24493</v>
      </c>
      <c r="H3919" t="s">
        <v>24491</v>
      </c>
      <c r="J3919" t="s">
        <v>1014</v>
      </c>
      <c r="K3919" t="s">
        <v>6223</v>
      </c>
      <c r="M3919" t="s">
        <v>4629</v>
      </c>
      <c r="N3919" t="s">
        <v>1515</v>
      </c>
      <c r="O3919" t="s">
        <v>6224</v>
      </c>
      <c r="P3919" t="s">
        <v>50</v>
      </c>
      <c r="U3919" s="1">
        <v>44440</v>
      </c>
      <c r="V3919" s="1">
        <v>44440</v>
      </c>
      <c r="W3919" s="1">
        <v>44440.395833333336</v>
      </c>
      <c r="X3919" s="1">
        <v>44440.395833333336</v>
      </c>
      <c r="AC3919" t="s">
        <v>53</v>
      </c>
      <c r="AD3919">
        <v>2969480780</v>
      </c>
      <c r="AE3919" s="1">
        <v>37467</v>
      </c>
      <c r="AF3919" t="s">
        <v>17746</v>
      </c>
      <c r="AG3919" t="s">
        <v>24494</v>
      </c>
      <c r="AH3919" t="s">
        <v>51</v>
      </c>
      <c r="AJ3919" t="s">
        <v>53</v>
      </c>
      <c r="AL3919" t="s">
        <v>78</v>
      </c>
      <c r="AO3919" t="s">
        <v>5443</v>
      </c>
      <c r="AP3919" s="1">
        <v>45371.537499999999</v>
      </c>
    </row>
    <row r="3920" spans="1:43" x14ac:dyDescent="0.35">
      <c r="A3920" t="s">
        <v>24495</v>
      </c>
      <c r="B3920" t="s">
        <v>24496</v>
      </c>
      <c r="C3920" t="s">
        <v>9223</v>
      </c>
      <c r="D3920" t="s">
        <v>349</v>
      </c>
      <c r="F3920" t="s">
        <v>47</v>
      </c>
      <c r="H3920" t="s">
        <v>24497</v>
      </c>
      <c r="I3920" t="s">
        <v>179</v>
      </c>
      <c r="J3920" t="s">
        <v>49</v>
      </c>
      <c r="P3920" t="s">
        <v>50</v>
      </c>
      <c r="U3920" s="1">
        <v>44440.393055555556</v>
      </c>
      <c r="V3920" s="1">
        <v>44440.393055555556</v>
      </c>
      <c r="AC3920" t="s">
        <v>53</v>
      </c>
      <c r="AD3920">
        <v>2969485219</v>
      </c>
      <c r="AE3920" s="1">
        <v>37784</v>
      </c>
      <c r="AG3920" t="s">
        <v>24498</v>
      </c>
      <c r="AH3920" t="s">
        <v>53</v>
      </c>
      <c r="AJ3920" t="s">
        <v>53</v>
      </c>
      <c r="AK3920" t="s">
        <v>2497</v>
      </c>
      <c r="AO3920" t="s">
        <v>54</v>
      </c>
    </row>
    <row r="3921" spans="1:43" x14ac:dyDescent="0.35">
      <c r="A3921" t="s">
        <v>24499</v>
      </c>
      <c r="B3921" t="s">
        <v>24500</v>
      </c>
      <c r="C3921" t="s">
        <v>17564</v>
      </c>
      <c r="H3921" t="s">
        <v>24501</v>
      </c>
      <c r="J3921" t="s">
        <v>5217</v>
      </c>
      <c r="K3921" t="s">
        <v>5218</v>
      </c>
      <c r="M3921" t="s">
        <v>2783</v>
      </c>
      <c r="N3921" t="s">
        <v>264</v>
      </c>
      <c r="O3921">
        <v>77269</v>
      </c>
      <c r="P3921" t="s">
        <v>50</v>
      </c>
      <c r="U3921" s="1">
        <v>44441</v>
      </c>
      <c r="V3921" s="1">
        <v>44441</v>
      </c>
      <c r="W3921" s="1">
        <v>44441.464583333334</v>
      </c>
      <c r="X3921" s="1">
        <v>44441.464583333334</v>
      </c>
      <c r="AC3921" t="s">
        <v>53</v>
      </c>
      <c r="AD3921">
        <v>2969475162</v>
      </c>
      <c r="AE3921" s="1">
        <v>37147</v>
      </c>
      <c r="AF3921" t="s">
        <v>5221</v>
      </c>
      <c r="AG3921" t="s">
        <v>24502</v>
      </c>
      <c r="AH3921" t="s">
        <v>51</v>
      </c>
      <c r="AJ3921" t="s">
        <v>53</v>
      </c>
      <c r="AL3921" t="s">
        <v>78</v>
      </c>
      <c r="AO3921" t="s">
        <v>8142</v>
      </c>
      <c r="AP3921" s="1">
        <v>44460.37222222222</v>
      </c>
    </row>
    <row r="3922" spans="1:43" x14ac:dyDescent="0.35">
      <c r="A3922" t="s">
        <v>24503</v>
      </c>
      <c r="B3922" t="s">
        <v>24504</v>
      </c>
      <c r="C3922" t="s">
        <v>97</v>
      </c>
      <c r="F3922" t="s">
        <v>24505</v>
      </c>
      <c r="H3922" t="s">
        <v>24503</v>
      </c>
      <c r="J3922" t="s">
        <v>24506</v>
      </c>
      <c r="K3922" t="s">
        <v>24507</v>
      </c>
      <c r="M3922" t="s">
        <v>24508</v>
      </c>
      <c r="N3922" t="s">
        <v>65</v>
      </c>
      <c r="O3922">
        <v>81120</v>
      </c>
      <c r="P3922" t="s">
        <v>50</v>
      </c>
      <c r="U3922" s="1">
        <v>44441</v>
      </c>
      <c r="V3922" s="1">
        <v>44441</v>
      </c>
      <c r="W3922" s="1">
        <v>44441.473611111112</v>
      </c>
      <c r="X3922" s="1">
        <v>44441.473611111112</v>
      </c>
      <c r="AC3922" t="s">
        <v>53</v>
      </c>
      <c r="AD3922">
        <v>2969654556</v>
      </c>
      <c r="AE3922" s="1">
        <v>42003.678472222222</v>
      </c>
      <c r="AF3922" t="s">
        <v>24509</v>
      </c>
      <c r="AG3922" t="s">
        <v>24510</v>
      </c>
      <c r="AH3922" t="s">
        <v>51</v>
      </c>
      <c r="AJ3922" t="s">
        <v>53</v>
      </c>
      <c r="AL3922" t="s">
        <v>78</v>
      </c>
      <c r="AO3922" t="s">
        <v>5443</v>
      </c>
      <c r="AP3922" s="1">
        <v>44441.509722222225</v>
      </c>
    </row>
    <row r="3923" spans="1:43" x14ac:dyDescent="0.35">
      <c r="A3923" t="s">
        <v>24511</v>
      </c>
      <c r="B3923" t="s">
        <v>1440</v>
      </c>
      <c r="C3923" t="s">
        <v>14585</v>
      </c>
      <c r="D3923" t="s">
        <v>8770</v>
      </c>
      <c r="F3923" t="s">
        <v>24512</v>
      </c>
      <c r="H3923" t="s">
        <v>24513</v>
      </c>
      <c r="I3923" t="s">
        <v>200</v>
      </c>
      <c r="J3923" t="s">
        <v>1433</v>
      </c>
      <c r="K3923" t="s">
        <v>24514</v>
      </c>
      <c r="M3923" t="s">
        <v>2652</v>
      </c>
      <c r="N3923" t="s">
        <v>637</v>
      </c>
      <c r="O3923">
        <v>79763</v>
      </c>
      <c r="P3923" t="s">
        <v>50</v>
      </c>
      <c r="U3923" s="1">
        <v>44441.482638888891</v>
      </c>
      <c r="V3923" s="1">
        <v>44441.482638888891</v>
      </c>
      <c r="W3923" s="1">
        <v>44442.449305555558</v>
      </c>
      <c r="X3923" s="1">
        <v>44442.449305555558</v>
      </c>
      <c r="AC3923" t="s">
        <v>53</v>
      </c>
      <c r="AD3923">
        <v>2969479704</v>
      </c>
      <c r="AE3923" s="1">
        <v>37406</v>
      </c>
      <c r="AF3923" t="s">
        <v>1437</v>
      </c>
      <c r="AG3923" t="s">
        <v>24515</v>
      </c>
      <c r="AH3923" t="s">
        <v>53</v>
      </c>
      <c r="AJ3923" t="s">
        <v>53</v>
      </c>
      <c r="AK3923" t="s">
        <v>7279</v>
      </c>
      <c r="AL3923" t="s">
        <v>68</v>
      </c>
      <c r="AO3923" t="s">
        <v>54</v>
      </c>
    </row>
    <row r="3924" spans="1:43" x14ac:dyDescent="0.35">
      <c r="A3924" t="s">
        <v>24516</v>
      </c>
      <c r="B3924" t="s">
        <v>23299</v>
      </c>
      <c r="C3924" t="s">
        <v>4618</v>
      </c>
      <c r="F3924">
        <v>9707299004</v>
      </c>
      <c r="H3924" t="s">
        <v>24517</v>
      </c>
      <c r="I3924" t="s">
        <v>394</v>
      </c>
      <c r="J3924" t="s">
        <v>24518</v>
      </c>
      <c r="K3924" t="s">
        <v>24519</v>
      </c>
      <c r="M3924" t="s">
        <v>6284</v>
      </c>
      <c r="N3924" t="s">
        <v>287</v>
      </c>
      <c r="O3924">
        <v>81423</v>
      </c>
      <c r="P3924" t="s">
        <v>50</v>
      </c>
      <c r="U3924" s="1">
        <v>44046.418749999997</v>
      </c>
      <c r="V3924" s="1">
        <v>44441.65</v>
      </c>
      <c r="W3924" s="1">
        <v>44046.495138888888</v>
      </c>
      <c r="X3924" s="1">
        <v>44046.495138888888</v>
      </c>
      <c r="AC3924" t="s">
        <v>51</v>
      </c>
      <c r="AD3924">
        <v>2969994029</v>
      </c>
      <c r="AE3924" s="1">
        <v>44043.517361111109</v>
      </c>
      <c r="AF3924" t="s">
        <v>24520</v>
      </c>
      <c r="AG3924" t="s">
        <v>24521</v>
      </c>
      <c r="AH3924" t="s">
        <v>53</v>
      </c>
      <c r="AJ3924" t="s">
        <v>53</v>
      </c>
      <c r="AK3924" t="s">
        <v>8166</v>
      </c>
      <c r="AL3924" t="s">
        <v>78</v>
      </c>
      <c r="AO3924" t="s">
        <v>54</v>
      </c>
      <c r="AP3924" s="1">
        <v>45020.357638888891</v>
      </c>
    </row>
    <row r="3925" spans="1:43" x14ac:dyDescent="0.35">
      <c r="A3925" t="s">
        <v>24522</v>
      </c>
      <c r="B3925" t="s">
        <v>24523</v>
      </c>
      <c r="C3925" t="s">
        <v>8512</v>
      </c>
      <c r="F3925" t="s">
        <v>24524</v>
      </c>
      <c r="H3925" t="s">
        <v>24525</v>
      </c>
      <c r="J3925" t="s">
        <v>24526</v>
      </c>
      <c r="K3925" t="s">
        <v>24527</v>
      </c>
      <c r="M3925" t="s">
        <v>24528</v>
      </c>
      <c r="N3925" t="s">
        <v>213</v>
      </c>
      <c r="O3925">
        <v>80615</v>
      </c>
      <c r="P3925" t="s">
        <v>50</v>
      </c>
      <c r="U3925" s="1">
        <v>44442</v>
      </c>
      <c r="V3925" s="1">
        <v>44442</v>
      </c>
      <c r="W3925" s="1">
        <v>44442.748611111114</v>
      </c>
      <c r="X3925" s="1">
        <v>44442.748611111114</v>
      </c>
      <c r="AC3925" t="s">
        <v>53</v>
      </c>
      <c r="AD3925">
        <v>2969728453</v>
      </c>
      <c r="AE3925" s="1">
        <v>42809.679861111108</v>
      </c>
      <c r="AF3925" t="s">
        <v>24529</v>
      </c>
      <c r="AG3925" t="s">
        <v>24530</v>
      </c>
      <c r="AH3925" t="s">
        <v>51</v>
      </c>
      <c r="AJ3925" t="s">
        <v>53</v>
      </c>
      <c r="AL3925" t="s">
        <v>78</v>
      </c>
      <c r="AO3925" t="s">
        <v>8142</v>
      </c>
      <c r="AP3925" s="1">
        <v>45474.429861111108</v>
      </c>
      <c r="AQ3925" s="1">
        <v>45474.429166666669</v>
      </c>
    </row>
    <row r="3926" spans="1:43" x14ac:dyDescent="0.35">
      <c r="A3926" t="s">
        <v>24531</v>
      </c>
      <c r="B3926" t="s">
        <v>80</v>
      </c>
      <c r="C3926" t="s">
        <v>443</v>
      </c>
      <c r="F3926">
        <v>19708197775</v>
      </c>
      <c r="H3926" t="s">
        <v>24531</v>
      </c>
      <c r="J3926" t="s">
        <v>24532</v>
      </c>
      <c r="P3926" t="s">
        <v>50</v>
      </c>
      <c r="U3926" s="1">
        <v>44442</v>
      </c>
      <c r="V3926" s="1">
        <v>44442</v>
      </c>
      <c r="W3926" s="1">
        <v>44442.390972222223</v>
      </c>
      <c r="X3926" s="1">
        <v>44442.390972222223</v>
      </c>
      <c r="AC3926" t="s">
        <v>53</v>
      </c>
      <c r="AD3926">
        <v>1000000001</v>
      </c>
      <c r="AE3926" s="1">
        <v>39973.351388888892</v>
      </c>
      <c r="AF3926" t="s">
        <v>3377</v>
      </c>
      <c r="AG3926" t="s">
        <v>24533</v>
      </c>
      <c r="AH3926" t="s">
        <v>51</v>
      </c>
      <c r="AJ3926" t="s">
        <v>53</v>
      </c>
      <c r="AL3926" t="s">
        <v>78</v>
      </c>
      <c r="AO3926" t="s">
        <v>8142</v>
      </c>
    </row>
    <row r="3927" spans="1:43" x14ac:dyDescent="0.35">
      <c r="A3927" t="s">
        <v>24534</v>
      </c>
      <c r="B3927" t="s">
        <v>24535</v>
      </c>
      <c r="C3927" t="s">
        <v>24536</v>
      </c>
      <c r="F3927" t="s">
        <v>24537</v>
      </c>
      <c r="H3927" t="s">
        <v>24534</v>
      </c>
      <c r="J3927" t="s">
        <v>3933</v>
      </c>
      <c r="K3927" t="s">
        <v>24538</v>
      </c>
      <c r="M3927" t="s">
        <v>143</v>
      </c>
      <c r="N3927" t="s">
        <v>65</v>
      </c>
      <c r="O3927">
        <v>81505</v>
      </c>
      <c r="P3927" t="s">
        <v>50</v>
      </c>
      <c r="U3927" s="1">
        <v>44442</v>
      </c>
      <c r="V3927" s="1">
        <v>44442</v>
      </c>
      <c r="W3927" s="1">
        <v>44442.448611111111</v>
      </c>
      <c r="X3927" s="1">
        <v>44442.448611111111</v>
      </c>
      <c r="AC3927" t="s">
        <v>53</v>
      </c>
      <c r="AD3927">
        <v>2969551137</v>
      </c>
      <c r="AE3927" s="1">
        <v>40288.591666666667</v>
      </c>
      <c r="AF3927" t="s">
        <v>6187</v>
      </c>
      <c r="AG3927" t="s">
        <v>24539</v>
      </c>
      <c r="AH3927" t="s">
        <v>51</v>
      </c>
      <c r="AJ3927" t="s">
        <v>53</v>
      </c>
      <c r="AL3927" t="s">
        <v>78</v>
      </c>
      <c r="AO3927" t="s">
        <v>5443</v>
      </c>
      <c r="AP3927" s="1">
        <v>45107.592361111114</v>
      </c>
    </row>
    <row r="3928" spans="1:43" x14ac:dyDescent="0.35">
      <c r="A3928" t="s">
        <v>24540</v>
      </c>
      <c r="B3928" t="s">
        <v>24541</v>
      </c>
      <c r="C3928" t="s">
        <v>1145</v>
      </c>
      <c r="F3928" t="s">
        <v>24542</v>
      </c>
      <c r="H3928" t="s">
        <v>24540</v>
      </c>
      <c r="J3928" t="s">
        <v>24543</v>
      </c>
      <c r="K3928" t="s">
        <v>24544</v>
      </c>
      <c r="M3928" t="s">
        <v>154</v>
      </c>
      <c r="N3928" t="s">
        <v>65</v>
      </c>
      <c r="O3928">
        <v>80631</v>
      </c>
      <c r="P3928" t="s">
        <v>50</v>
      </c>
      <c r="U3928" s="1">
        <v>44442</v>
      </c>
      <c r="V3928" s="1">
        <v>44442</v>
      </c>
      <c r="W3928" s="1">
        <v>44442.508333333331</v>
      </c>
      <c r="X3928" s="1">
        <v>44442.508333333331</v>
      </c>
      <c r="AC3928" t="s">
        <v>53</v>
      </c>
      <c r="AD3928">
        <v>2969532420</v>
      </c>
      <c r="AE3928" s="1">
        <v>39562.651388888888</v>
      </c>
      <c r="AF3928" t="s">
        <v>24545</v>
      </c>
      <c r="AG3928" t="s">
        <v>24546</v>
      </c>
      <c r="AH3928" t="s">
        <v>51</v>
      </c>
      <c r="AJ3928" t="s">
        <v>53</v>
      </c>
      <c r="AL3928" t="s">
        <v>78</v>
      </c>
      <c r="AO3928" t="s">
        <v>5443</v>
      </c>
      <c r="AP3928" s="1">
        <v>44972.34652777778</v>
      </c>
      <c r="AQ3928" s="1">
        <v>44883.463194444441</v>
      </c>
    </row>
    <row r="3929" spans="1:43" x14ac:dyDescent="0.35">
      <c r="A3929" t="s">
        <v>24547</v>
      </c>
      <c r="B3929" t="s">
        <v>12259</v>
      </c>
      <c r="C3929" t="s">
        <v>6779</v>
      </c>
      <c r="F3929" t="s">
        <v>24548</v>
      </c>
      <c r="H3929" t="s">
        <v>24547</v>
      </c>
      <c r="J3929" t="s">
        <v>24549</v>
      </c>
      <c r="P3929" t="s">
        <v>50</v>
      </c>
      <c r="U3929" s="1">
        <v>44442</v>
      </c>
      <c r="V3929" s="1">
        <v>44442</v>
      </c>
      <c r="W3929" s="1">
        <v>44442.493055555555</v>
      </c>
      <c r="X3929" s="1">
        <v>44442.493055555555</v>
      </c>
      <c r="AC3929" t="s">
        <v>53</v>
      </c>
      <c r="AD3929">
        <v>2970055300</v>
      </c>
      <c r="AE3929" s="1">
        <v>44285.505555555559</v>
      </c>
      <c r="AF3929" t="s">
        <v>24550</v>
      </c>
      <c r="AG3929" t="s">
        <v>24551</v>
      </c>
      <c r="AH3929" t="s">
        <v>51</v>
      </c>
      <c r="AJ3929" t="s">
        <v>53</v>
      </c>
      <c r="AL3929" t="s">
        <v>78</v>
      </c>
      <c r="AO3929" t="s">
        <v>8142</v>
      </c>
    </row>
    <row r="3930" spans="1:43" x14ac:dyDescent="0.35">
      <c r="A3930" t="s">
        <v>24552</v>
      </c>
      <c r="B3930" t="s">
        <v>24553</v>
      </c>
      <c r="C3930" t="s">
        <v>6957</v>
      </c>
      <c r="F3930" t="s">
        <v>24554</v>
      </c>
      <c r="H3930" t="s">
        <v>24552</v>
      </c>
      <c r="J3930" t="s">
        <v>6642</v>
      </c>
      <c r="P3930" t="s">
        <v>50</v>
      </c>
      <c r="U3930" s="1">
        <v>44442</v>
      </c>
      <c r="V3930" s="1">
        <v>44442</v>
      </c>
      <c r="AC3930" t="s">
        <v>53</v>
      </c>
      <c r="AD3930">
        <v>2969476247</v>
      </c>
      <c r="AE3930" s="1">
        <v>37207</v>
      </c>
      <c r="AG3930" t="s">
        <v>24555</v>
      </c>
      <c r="AH3930" t="s">
        <v>51</v>
      </c>
      <c r="AJ3930" t="s">
        <v>53</v>
      </c>
      <c r="AO3930" t="s">
        <v>8142</v>
      </c>
    </row>
    <row r="3931" spans="1:43" x14ac:dyDescent="0.35">
      <c r="A3931" t="s">
        <v>24556</v>
      </c>
      <c r="B3931" t="s">
        <v>3371</v>
      </c>
      <c r="C3931" t="s">
        <v>1829</v>
      </c>
      <c r="F3931" t="s">
        <v>24557</v>
      </c>
      <c r="H3931" t="s">
        <v>24556</v>
      </c>
      <c r="J3931" t="s">
        <v>1014</v>
      </c>
      <c r="K3931" t="s">
        <v>23990</v>
      </c>
      <c r="M3931" t="s">
        <v>6352</v>
      </c>
      <c r="N3931" t="s">
        <v>253</v>
      </c>
      <c r="O3931">
        <v>88023</v>
      </c>
      <c r="P3931" t="s">
        <v>50</v>
      </c>
      <c r="U3931" s="1">
        <v>44442</v>
      </c>
      <c r="V3931" s="1">
        <v>44442</v>
      </c>
      <c r="W3931" s="1">
        <v>44442.744444444441</v>
      </c>
      <c r="X3931" s="1">
        <v>44442.744444444441</v>
      </c>
      <c r="AC3931" t="s">
        <v>53</v>
      </c>
      <c r="AD3931">
        <v>2969480780</v>
      </c>
      <c r="AE3931" s="1">
        <v>37467</v>
      </c>
      <c r="AF3931" t="s">
        <v>2003</v>
      </c>
      <c r="AG3931" t="s">
        <v>24558</v>
      </c>
      <c r="AH3931" t="s">
        <v>51</v>
      </c>
      <c r="AJ3931" t="s">
        <v>53</v>
      </c>
      <c r="AL3931" t="s">
        <v>78</v>
      </c>
      <c r="AO3931" t="s">
        <v>5443</v>
      </c>
      <c r="AP3931" s="1">
        <v>45419.193055555559</v>
      </c>
    </row>
    <row r="3932" spans="1:43" x14ac:dyDescent="0.35">
      <c r="A3932" t="s">
        <v>6378</v>
      </c>
      <c r="B3932" t="s">
        <v>6377</v>
      </c>
      <c r="C3932" t="s">
        <v>2393</v>
      </c>
      <c r="F3932" t="s">
        <v>24557</v>
      </c>
      <c r="H3932" t="s">
        <v>6378</v>
      </c>
      <c r="J3932" t="s">
        <v>1014</v>
      </c>
      <c r="K3932" t="s">
        <v>23990</v>
      </c>
      <c r="M3932" t="s">
        <v>6352</v>
      </c>
      <c r="N3932" t="s">
        <v>253</v>
      </c>
      <c r="O3932">
        <v>88023</v>
      </c>
      <c r="P3932" t="s">
        <v>50</v>
      </c>
      <c r="U3932" s="1">
        <v>44442</v>
      </c>
      <c r="V3932" s="1">
        <v>44442</v>
      </c>
      <c r="W3932" s="1">
        <v>44442.738888888889</v>
      </c>
      <c r="X3932" s="1">
        <v>44442.738888888889</v>
      </c>
      <c r="AC3932" t="s">
        <v>53</v>
      </c>
      <c r="AD3932">
        <v>2969480780</v>
      </c>
      <c r="AE3932" s="1">
        <v>37467</v>
      </c>
      <c r="AF3932" t="s">
        <v>2003</v>
      </c>
      <c r="AG3932" t="s">
        <v>24559</v>
      </c>
      <c r="AH3932" t="s">
        <v>51</v>
      </c>
      <c r="AJ3932" t="s">
        <v>53</v>
      </c>
      <c r="AL3932" t="s">
        <v>78</v>
      </c>
      <c r="AO3932" t="s">
        <v>5443</v>
      </c>
      <c r="AP3932" s="1">
        <v>44447.806250000001</v>
      </c>
    </row>
    <row r="3933" spans="1:43" x14ac:dyDescent="0.35">
      <c r="A3933" t="s">
        <v>24560</v>
      </c>
      <c r="B3933" t="s">
        <v>24561</v>
      </c>
      <c r="C3933" t="s">
        <v>309</v>
      </c>
      <c r="F3933" t="s">
        <v>24557</v>
      </c>
      <c r="H3933" t="s">
        <v>24560</v>
      </c>
      <c r="J3933" t="s">
        <v>1014</v>
      </c>
      <c r="K3933" t="s">
        <v>23990</v>
      </c>
      <c r="M3933" t="s">
        <v>6352</v>
      </c>
      <c r="N3933" t="s">
        <v>253</v>
      </c>
      <c r="O3933">
        <v>88023</v>
      </c>
      <c r="P3933" t="s">
        <v>50</v>
      </c>
      <c r="U3933" s="1">
        <v>44442</v>
      </c>
      <c r="V3933" s="1">
        <v>44442</v>
      </c>
      <c r="W3933" s="1">
        <v>44442.730555555558</v>
      </c>
      <c r="X3933" s="1">
        <v>44442.730555555558</v>
      </c>
      <c r="AC3933" t="s">
        <v>53</v>
      </c>
      <c r="AD3933">
        <v>2969480780</v>
      </c>
      <c r="AE3933" s="1">
        <v>37467</v>
      </c>
      <c r="AF3933" t="s">
        <v>2003</v>
      </c>
      <c r="AG3933" t="s">
        <v>24562</v>
      </c>
      <c r="AH3933" t="s">
        <v>51</v>
      </c>
      <c r="AJ3933" t="s">
        <v>53</v>
      </c>
      <c r="AL3933" t="s">
        <v>78</v>
      </c>
      <c r="AO3933" t="s">
        <v>5443</v>
      </c>
      <c r="AP3933" s="1">
        <v>44442.729861111111</v>
      </c>
    </row>
    <row r="3934" spans="1:43" x14ac:dyDescent="0.35">
      <c r="A3934" t="s">
        <v>24563</v>
      </c>
      <c r="B3934" t="s">
        <v>5074</v>
      </c>
      <c r="C3934" t="s">
        <v>2516</v>
      </c>
      <c r="F3934" t="s">
        <v>24564</v>
      </c>
      <c r="H3934" t="s">
        <v>24563</v>
      </c>
      <c r="J3934" t="s">
        <v>1014</v>
      </c>
      <c r="K3934" t="s">
        <v>23990</v>
      </c>
      <c r="M3934" t="s">
        <v>6352</v>
      </c>
      <c r="N3934" t="s">
        <v>253</v>
      </c>
      <c r="O3934">
        <v>88023</v>
      </c>
      <c r="P3934" t="s">
        <v>50</v>
      </c>
      <c r="U3934" s="1">
        <v>44442</v>
      </c>
      <c r="V3934" s="1">
        <v>44442</v>
      </c>
      <c r="W3934" s="1">
        <v>44442.715277777781</v>
      </c>
      <c r="X3934" s="1">
        <v>44442.715277777781</v>
      </c>
      <c r="AC3934" t="s">
        <v>53</v>
      </c>
      <c r="AD3934">
        <v>2969480780</v>
      </c>
      <c r="AE3934" s="1">
        <v>37467</v>
      </c>
      <c r="AF3934" t="s">
        <v>2003</v>
      </c>
      <c r="AG3934" t="s">
        <v>24565</v>
      </c>
      <c r="AH3934" t="s">
        <v>51</v>
      </c>
      <c r="AJ3934" t="s">
        <v>53</v>
      </c>
      <c r="AL3934" t="s">
        <v>78</v>
      </c>
      <c r="AO3934" t="s">
        <v>5443</v>
      </c>
      <c r="AP3934" s="1">
        <v>44442.714583333334</v>
      </c>
    </row>
    <row r="3935" spans="1:43" x14ac:dyDescent="0.35">
      <c r="A3935" t="s">
        <v>24566</v>
      </c>
      <c r="B3935" t="s">
        <v>4114</v>
      </c>
      <c r="C3935" t="s">
        <v>996</v>
      </c>
      <c r="F3935" t="s">
        <v>24567</v>
      </c>
      <c r="H3935" t="s">
        <v>24566</v>
      </c>
      <c r="J3935" t="s">
        <v>1014</v>
      </c>
      <c r="K3935" t="s">
        <v>23990</v>
      </c>
      <c r="M3935" t="s">
        <v>6352</v>
      </c>
      <c r="N3935" t="s">
        <v>253</v>
      </c>
      <c r="O3935">
        <v>88023</v>
      </c>
      <c r="P3935" t="s">
        <v>50</v>
      </c>
      <c r="U3935" s="1">
        <v>44442</v>
      </c>
      <c r="V3935" s="1">
        <v>44442</v>
      </c>
      <c r="W3935" s="1">
        <v>44442.713888888888</v>
      </c>
      <c r="X3935" s="1">
        <v>44442.713888888888</v>
      </c>
      <c r="AC3935" t="s">
        <v>53</v>
      </c>
      <c r="AD3935">
        <v>2969480780</v>
      </c>
      <c r="AE3935" s="1">
        <v>37467</v>
      </c>
      <c r="AF3935" t="s">
        <v>2003</v>
      </c>
      <c r="AG3935" t="s">
        <v>24568</v>
      </c>
      <c r="AH3935" t="s">
        <v>51</v>
      </c>
      <c r="AJ3935" t="s">
        <v>53</v>
      </c>
      <c r="AL3935" t="s">
        <v>78</v>
      </c>
      <c r="AO3935" t="s">
        <v>5443</v>
      </c>
      <c r="AP3935" s="1">
        <v>44442.713194444441</v>
      </c>
    </row>
    <row r="3936" spans="1:43" x14ac:dyDescent="0.35">
      <c r="A3936" t="s">
        <v>24569</v>
      </c>
      <c r="B3936" t="s">
        <v>24570</v>
      </c>
      <c r="C3936" t="s">
        <v>803</v>
      </c>
      <c r="F3936" t="s">
        <v>24567</v>
      </c>
      <c r="H3936" t="s">
        <v>24569</v>
      </c>
      <c r="J3936" t="s">
        <v>1014</v>
      </c>
      <c r="K3936" t="s">
        <v>23990</v>
      </c>
      <c r="M3936" t="s">
        <v>6352</v>
      </c>
      <c r="N3936" t="s">
        <v>253</v>
      </c>
      <c r="O3936">
        <v>88023</v>
      </c>
      <c r="P3936" t="s">
        <v>50</v>
      </c>
      <c r="U3936" s="1">
        <v>44442</v>
      </c>
      <c r="V3936" s="1">
        <v>44442</v>
      </c>
      <c r="W3936" s="1">
        <v>44442.712500000001</v>
      </c>
      <c r="X3936" s="1">
        <v>44478.675000000003</v>
      </c>
      <c r="AC3936" t="s">
        <v>53</v>
      </c>
      <c r="AD3936">
        <v>2969480780</v>
      </c>
      <c r="AE3936" s="1">
        <v>37467</v>
      </c>
      <c r="AF3936" t="s">
        <v>2003</v>
      </c>
      <c r="AG3936" t="s">
        <v>24571</v>
      </c>
      <c r="AH3936" t="s">
        <v>51</v>
      </c>
      <c r="AJ3936" t="s">
        <v>53</v>
      </c>
      <c r="AL3936" t="s">
        <v>78</v>
      </c>
      <c r="AO3936" t="s">
        <v>5443</v>
      </c>
      <c r="AP3936" s="1">
        <v>44567.309027777781</v>
      </c>
    </row>
    <row r="3937" spans="1:42" x14ac:dyDescent="0.35">
      <c r="A3937" t="s">
        <v>24572</v>
      </c>
      <c r="B3937" t="s">
        <v>6377</v>
      </c>
      <c r="C3937" t="s">
        <v>24573</v>
      </c>
      <c r="F3937" t="s">
        <v>24567</v>
      </c>
      <c r="H3937" t="s">
        <v>24572</v>
      </c>
      <c r="J3937" t="s">
        <v>1014</v>
      </c>
      <c r="K3937" t="s">
        <v>23990</v>
      </c>
      <c r="M3937" t="s">
        <v>6352</v>
      </c>
      <c r="N3937" t="s">
        <v>253</v>
      </c>
      <c r="O3937">
        <v>88023</v>
      </c>
      <c r="P3937" t="s">
        <v>50</v>
      </c>
      <c r="U3937" s="1">
        <v>44442</v>
      </c>
      <c r="V3937" s="1">
        <v>44442</v>
      </c>
      <c r="W3937" s="1">
        <v>44442.712500000001</v>
      </c>
      <c r="X3937" s="1">
        <v>44442.712500000001</v>
      </c>
      <c r="AC3937" t="s">
        <v>53</v>
      </c>
      <c r="AD3937">
        <v>2969480780</v>
      </c>
      <c r="AE3937" s="1">
        <v>37467</v>
      </c>
      <c r="AF3937" t="s">
        <v>2003</v>
      </c>
      <c r="AG3937" t="s">
        <v>24574</v>
      </c>
      <c r="AH3937" t="s">
        <v>51</v>
      </c>
      <c r="AJ3937" t="s">
        <v>53</v>
      </c>
      <c r="AL3937" t="s">
        <v>78</v>
      </c>
      <c r="AO3937" t="s">
        <v>5443</v>
      </c>
      <c r="AP3937" s="1">
        <v>44448.388194444444</v>
      </c>
    </row>
    <row r="3938" spans="1:42" x14ac:dyDescent="0.35">
      <c r="A3938" t="s">
        <v>23796</v>
      </c>
      <c r="B3938" t="s">
        <v>6118</v>
      </c>
      <c r="C3938" t="s">
        <v>1614</v>
      </c>
      <c r="F3938" t="s">
        <v>24575</v>
      </c>
      <c r="H3938" t="s">
        <v>23796</v>
      </c>
      <c r="J3938" t="s">
        <v>1014</v>
      </c>
      <c r="K3938" t="s">
        <v>23990</v>
      </c>
      <c r="M3938" t="s">
        <v>6352</v>
      </c>
      <c r="N3938" t="s">
        <v>253</v>
      </c>
      <c r="O3938">
        <v>88023</v>
      </c>
      <c r="P3938" t="s">
        <v>50</v>
      </c>
      <c r="U3938" s="1">
        <v>44442</v>
      </c>
      <c r="V3938" s="1">
        <v>44442</v>
      </c>
      <c r="W3938" s="1">
        <v>44442.711111111108</v>
      </c>
      <c r="X3938" s="1">
        <v>44442.711111111108</v>
      </c>
      <c r="AC3938" t="s">
        <v>53</v>
      </c>
      <c r="AD3938">
        <v>2969480780</v>
      </c>
      <c r="AE3938" s="1">
        <v>37467</v>
      </c>
      <c r="AF3938" t="s">
        <v>2003</v>
      </c>
      <c r="AG3938" t="s">
        <v>24576</v>
      </c>
      <c r="AH3938" t="s">
        <v>51</v>
      </c>
      <c r="AJ3938" t="s">
        <v>53</v>
      </c>
      <c r="AL3938" t="s">
        <v>68</v>
      </c>
      <c r="AO3938" t="s">
        <v>5443</v>
      </c>
      <c r="AP3938" s="1">
        <v>44790.538888888892</v>
      </c>
    </row>
    <row r="3939" spans="1:42" x14ac:dyDescent="0.35">
      <c r="A3939" t="s">
        <v>24577</v>
      </c>
      <c r="B3939" t="s">
        <v>24578</v>
      </c>
      <c r="C3939" t="s">
        <v>375</v>
      </c>
      <c r="F3939" t="s">
        <v>24575</v>
      </c>
      <c r="H3939" t="s">
        <v>24577</v>
      </c>
      <c r="J3939" t="s">
        <v>1014</v>
      </c>
      <c r="K3939" t="s">
        <v>23990</v>
      </c>
      <c r="M3939" t="s">
        <v>6352</v>
      </c>
      <c r="N3939" t="s">
        <v>253</v>
      </c>
      <c r="O3939">
        <v>88023</v>
      </c>
      <c r="P3939" t="s">
        <v>50</v>
      </c>
      <c r="U3939" s="1">
        <v>44442</v>
      </c>
      <c r="V3939" s="1">
        <v>44442</v>
      </c>
      <c r="W3939" s="1">
        <v>44442.709722222222</v>
      </c>
      <c r="X3939" s="1">
        <v>44467.637499999997</v>
      </c>
      <c r="AC3939" t="s">
        <v>53</v>
      </c>
      <c r="AD3939">
        <v>2969480780</v>
      </c>
      <c r="AE3939" s="1">
        <v>37467</v>
      </c>
      <c r="AF3939" t="s">
        <v>2003</v>
      </c>
      <c r="AG3939" t="s">
        <v>24579</v>
      </c>
      <c r="AH3939" t="s">
        <v>51</v>
      </c>
      <c r="AJ3939" t="s">
        <v>53</v>
      </c>
      <c r="AL3939" t="s">
        <v>78</v>
      </c>
      <c r="AO3939" t="s">
        <v>5443</v>
      </c>
      <c r="AP3939" s="1">
        <v>45390.048611111109</v>
      </c>
    </row>
    <row r="3940" spans="1:42" x14ac:dyDescent="0.35">
      <c r="A3940" t="s">
        <v>3784</v>
      </c>
      <c r="B3940" t="s">
        <v>3783</v>
      </c>
      <c r="C3940" t="s">
        <v>3460</v>
      </c>
      <c r="F3940" t="s">
        <v>24580</v>
      </c>
      <c r="H3940" t="s">
        <v>3784</v>
      </c>
      <c r="J3940" t="s">
        <v>1014</v>
      </c>
      <c r="K3940" t="s">
        <v>23990</v>
      </c>
      <c r="M3940" t="s">
        <v>6352</v>
      </c>
      <c r="N3940" t="s">
        <v>253</v>
      </c>
      <c r="O3940">
        <v>88023</v>
      </c>
      <c r="P3940" t="s">
        <v>50</v>
      </c>
      <c r="U3940" s="1">
        <v>44442</v>
      </c>
      <c r="V3940" s="1">
        <v>44442</v>
      </c>
      <c r="W3940" s="1">
        <v>44442.709722222222</v>
      </c>
      <c r="X3940" s="1">
        <v>44442.709722222222</v>
      </c>
      <c r="AC3940" t="s">
        <v>53</v>
      </c>
      <c r="AD3940">
        <v>2969480780</v>
      </c>
      <c r="AE3940" s="1">
        <v>37467</v>
      </c>
      <c r="AF3940" t="s">
        <v>2003</v>
      </c>
      <c r="AG3940" t="s">
        <v>24581</v>
      </c>
      <c r="AH3940" t="s">
        <v>51</v>
      </c>
      <c r="AJ3940" t="s">
        <v>53</v>
      </c>
      <c r="AL3940" t="s">
        <v>78</v>
      </c>
      <c r="AO3940" t="s">
        <v>5443</v>
      </c>
      <c r="AP3940" s="1">
        <v>44442.708333333336</v>
      </c>
    </row>
    <row r="3941" spans="1:42" x14ac:dyDescent="0.35">
      <c r="A3941" t="s">
        <v>6350</v>
      </c>
      <c r="B3941" t="s">
        <v>1539</v>
      </c>
      <c r="C3941" t="s">
        <v>364</v>
      </c>
      <c r="F3941" t="s">
        <v>24582</v>
      </c>
      <c r="H3941" t="s">
        <v>6350</v>
      </c>
      <c r="J3941" t="s">
        <v>1014</v>
      </c>
      <c r="K3941" t="s">
        <v>23990</v>
      </c>
      <c r="M3941" t="s">
        <v>6352</v>
      </c>
      <c r="N3941" t="s">
        <v>253</v>
      </c>
      <c r="O3941">
        <v>88023</v>
      </c>
      <c r="P3941" t="s">
        <v>50</v>
      </c>
      <c r="U3941" s="1">
        <v>44442</v>
      </c>
      <c r="V3941" s="1">
        <v>44442</v>
      </c>
      <c r="W3941" s="1">
        <v>44442.708333333336</v>
      </c>
      <c r="X3941" s="1">
        <v>44442.708333333336</v>
      </c>
      <c r="AC3941" t="s">
        <v>53</v>
      </c>
      <c r="AD3941">
        <v>2969480780</v>
      </c>
      <c r="AE3941" s="1">
        <v>37467</v>
      </c>
      <c r="AF3941" t="s">
        <v>2003</v>
      </c>
      <c r="AG3941" t="s">
        <v>24583</v>
      </c>
      <c r="AH3941" t="s">
        <v>51</v>
      </c>
      <c r="AJ3941" t="s">
        <v>53</v>
      </c>
      <c r="AL3941" t="s">
        <v>78</v>
      </c>
      <c r="AO3941" t="s">
        <v>5443</v>
      </c>
      <c r="AP3941" s="1">
        <v>44455.533333333333</v>
      </c>
    </row>
    <row r="3942" spans="1:42" x14ac:dyDescent="0.35">
      <c r="A3942" t="s">
        <v>24584</v>
      </c>
      <c r="B3942" t="s">
        <v>2733</v>
      </c>
      <c r="C3942" t="s">
        <v>24585</v>
      </c>
      <c r="F3942" t="s">
        <v>23983</v>
      </c>
      <c r="H3942" t="s">
        <v>24584</v>
      </c>
      <c r="J3942" t="s">
        <v>1014</v>
      </c>
      <c r="K3942" t="s">
        <v>23990</v>
      </c>
      <c r="M3942" t="s">
        <v>6352</v>
      </c>
      <c r="N3942" t="s">
        <v>253</v>
      </c>
      <c r="O3942">
        <v>88023</v>
      </c>
      <c r="P3942" t="s">
        <v>50</v>
      </c>
      <c r="U3942" s="1">
        <v>44442</v>
      </c>
      <c r="V3942" s="1">
        <v>44442</v>
      </c>
      <c r="W3942" s="1">
        <v>44442.706944444442</v>
      </c>
      <c r="X3942" s="1">
        <v>44442.706944444442</v>
      </c>
      <c r="AC3942" t="s">
        <v>53</v>
      </c>
      <c r="AD3942">
        <v>2969480780</v>
      </c>
      <c r="AE3942" s="1">
        <v>37467</v>
      </c>
      <c r="AF3942" t="s">
        <v>2003</v>
      </c>
      <c r="AG3942" t="s">
        <v>24586</v>
      </c>
      <c r="AH3942" t="s">
        <v>51</v>
      </c>
      <c r="AJ3942" t="s">
        <v>53</v>
      </c>
      <c r="AL3942" t="s">
        <v>78</v>
      </c>
      <c r="AO3942" t="s">
        <v>5443</v>
      </c>
      <c r="AP3942" s="1">
        <v>44448.337500000001</v>
      </c>
    </row>
    <row r="3943" spans="1:42" x14ac:dyDescent="0.35">
      <c r="A3943" t="s">
        <v>24587</v>
      </c>
      <c r="B3943" t="s">
        <v>1997</v>
      </c>
      <c r="C3943" t="s">
        <v>1998</v>
      </c>
      <c r="F3943" t="s">
        <v>24575</v>
      </c>
      <c r="H3943" t="s">
        <v>24587</v>
      </c>
      <c r="J3943" t="s">
        <v>1014</v>
      </c>
      <c r="K3943" t="s">
        <v>23990</v>
      </c>
      <c r="M3943" t="s">
        <v>6352</v>
      </c>
      <c r="N3943" t="s">
        <v>253</v>
      </c>
      <c r="O3943">
        <v>88023</v>
      </c>
      <c r="P3943" t="s">
        <v>50</v>
      </c>
      <c r="U3943" s="1">
        <v>44442</v>
      </c>
      <c r="V3943" s="1">
        <v>44442</v>
      </c>
      <c r="W3943" s="1">
        <v>44442.706944444442</v>
      </c>
      <c r="X3943" s="1">
        <v>44442.706944444442</v>
      </c>
      <c r="AC3943" t="s">
        <v>53</v>
      </c>
      <c r="AD3943">
        <v>2969480780</v>
      </c>
      <c r="AE3943" s="1">
        <v>37467</v>
      </c>
      <c r="AF3943" t="s">
        <v>2003</v>
      </c>
      <c r="AG3943" t="s">
        <v>24588</v>
      </c>
      <c r="AH3943" t="s">
        <v>51</v>
      </c>
      <c r="AJ3943" t="s">
        <v>53</v>
      </c>
      <c r="AL3943" t="s">
        <v>78</v>
      </c>
      <c r="AO3943" t="s">
        <v>5443</v>
      </c>
      <c r="AP3943" s="1">
        <v>44448.340277777781</v>
      </c>
    </row>
    <row r="3944" spans="1:42" x14ac:dyDescent="0.35">
      <c r="A3944" t="s">
        <v>24589</v>
      </c>
      <c r="B3944" t="s">
        <v>903</v>
      </c>
      <c r="C3944" t="s">
        <v>1686</v>
      </c>
      <c r="F3944" t="s">
        <v>24590</v>
      </c>
      <c r="H3944" t="s">
        <v>24589</v>
      </c>
      <c r="J3944" t="s">
        <v>1014</v>
      </c>
      <c r="K3944" t="s">
        <v>23990</v>
      </c>
      <c r="M3944" t="s">
        <v>6352</v>
      </c>
      <c r="N3944" t="s">
        <v>253</v>
      </c>
      <c r="O3944">
        <v>88023</v>
      </c>
      <c r="P3944" t="s">
        <v>50</v>
      </c>
      <c r="U3944" s="1">
        <v>44442</v>
      </c>
      <c r="V3944" s="1">
        <v>44442</v>
      </c>
      <c r="W3944" s="1">
        <v>44442.705555555556</v>
      </c>
      <c r="X3944" s="1">
        <v>44442.705555555556</v>
      </c>
      <c r="AC3944" t="s">
        <v>53</v>
      </c>
      <c r="AD3944">
        <v>2969480780</v>
      </c>
      <c r="AE3944" s="1">
        <v>37467</v>
      </c>
      <c r="AF3944" t="s">
        <v>2003</v>
      </c>
      <c r="AG3944" t="s">
        <v>24591</v>
      </c>
      <c r="AH3944" t="s">
        <v>51</v>
      </c>
      <c r="AJ3944" t="s">
        <v>53</v>
      </c>
      <c r="AL3944" t="s">
        <v>78</v>
      </c>
      <c r="AO3944" t="s">
        <v>5443</v>
      </c>
      <c r="AP3944" s="1">
        <v>44502.301388888889</v>
      </c>
    </row>
    <row r="3945" spans="1:42" x14ac:dyDescent="0.35">
      <c r="A3945" t="s">
        <v>9919</v>
      </c>
      <c r="B3945" t="s">
        <v>9916</v>
      </c>
      <c r="C3945" t="s">
        <v>812</v>
      </c>
      <c r="F3945" t="s">
        <v>9918</v>
      </c>
      <c r="H3945" t="s">
        <v>9919</v>
      </c>
      <c r="J3945" t="s">
        <v>1014</v>
      </c>
      <c r="K3945" t="s">
        <v>23990</v>
      </c>
      <c r="M3945" t="s">
        <v>6352</v>
      </c>
      <c r="N3945" t="s">
        <v>253</v>
      </c>
      <c r="O3945">
        <v>88023</v>
      </c>
      <c r="P3945" t="s">
        <v>50</v>
      </c>
      <c r="U3945" s="1">
        <v>44442</v>
      </c>
      <c r="V3945" s="1">
        <v>44442</v>
      </c>
      <c r="W3945" s="1">
        <v>44442.70416666667</v>
      </c>
      <c r="X3945" s="1">
        <v>44442.70416666667</v>
      </c>
      <c r="AC3945" t="s">
        <v>53</v>
      </c>
      <c r="AD3945">
        <v>2969480780</v>
      </c>
      <c r="AE3945" s="1">
        <v>37467</v>
      </c>
      <c r="AF3945" t="s">
        <v>2003</v>
      </c>
      <c r="AG3945" t="s">
        <v>24592</v>
      </c>
      <c r="AH3945" t="s">
        <v>51</v>
      </c>
      <c r="AJ3945" t="s">
        <v>53</v>
      </c>
      <c r="AL3945" t="s">
        <v>78</v>
      </c>
      <c r="AO3945" t="s">
        <v>5443</v>
      </c>
      <c r="AP3945" s="1">
        <v>44442.703472222223</v>
      </c>
    </row>
    <row r="3946" spans="1:42" x14ac:dyDescent="0.35">
      <c r="A3946" t="s">
        <v>19495</v>
      </c>
      <c r="B3946" t="s">
        <v>403</v>
      </c>
      <c r="C3946" t="s">
        <v>1704</v>
      </c>
      <c r="F3946" t="s">
        <v>24593</v>
      </c>
      <c r="H3946" t="s">
        <v>19495</v>
      </c>
      <c r="J3946" t="s">
        <v>1014</v>
      </c>
      <c r="K3946" t="s">
        <v>24594</v>
      </c>
      <c r="M3946" t="s">
        <v>9026</v>
      </c>
      <c r="N3946" t="s">
        <v>253</v>
      </c>
      <c r="O3946">
        <v>88065</v>
      </c>
      <c r="P3946" t="s">
        <v>50</v>
      </c>
      <c r="U3946" s="1">
        <v>44442</v>
      </c>
      <c r="V3946" s="1">
        <v>44442</v>
      </c>
      <c r="W3946" s="1">
        <v>44442.591666666667</v>
      </c>
      <c r="X3946" s="1">
        <v>44442.591666666667</v>
      </c>
      <c r="AC3946" t="s">
        <v>53</v>
      </c>
      <c r="AD3946">
        <v>2969480780</v>
      </c>
      <c r="AE3946" s="1">
        <v>37467</v>
      </c>
      <c r="AF3946" t="s">
        <v>13552</v>
      </c>
      <c r="AG3946" t="s">
        <v>24595</v>
      </c>
      <c r="AH3946" t="s">
        <v>51</v>
      </c>
      <c r="AJ3946" t="s">
        <v>53</v>
      </c>
      <c r="AL3946" t="s">
        <v>78</v>
      </c>
      <c r="AO3946" t="s">
        <v>5443</v>
      </c>
      <c r="AP3946" s="1">
        <v>44456.659722222219</v>
      </c>
    </row>
    <row r="3947" spans="1:42" x14ac:dyDescent="0.35">
      <c r="A3947" t="s">
        <v>24596</v>
      </c>
      <c r="B3947" t="s">
        <v>4624</v>
      </c>
      <c r="C3947" t="s">
        <v>24597</v>
      </c>
      <c r="F3947" t="s">
        <v>24593</v>
      </c>
      <c r="H3947" t="s">
        <v>24596</v>
      </c>
      <c r="J3947" t="s">
        <v>1014</v>
      </c>
      <c r="K3947" t="s">
        <v>24594</v>
      </c>
      <c r="M3947" t="s">
        <v>9026</v>
      </c>
      <c r="N3947" t="s">
        <v>253</v>
      </c>
      <c r="O3947">
        <v>88065</v>
      </c>
      <c r="P3947" t="s">
        <v>50</v>
      </c>
      <c r="U3947" s="1">
        <v>44442</v>
      </c>
      <c r="V3947" s="1">
        <v>44442</v>
      </c>
      <c r="W3947" s="1">
        <v>44442.591666666667</v>
      </c>
      <c r="X3947" s="1">
        <v>44442.591666666667</v>
      </c>
      <c r="AC3947" t="s">
        <v>53</v>
      </c>
      <c r="AD3947">
        <v>2969480780</v>
      </c>
      <c r="AE3947" s="1">
        <v>37467</v>
      </c>
      <c r="AF3947" t="s">
        <v>13552</v>
      </c>
      <c r="AG3947" t="s">
        <v>24598</v>
      </c>
      <c r="AH3947" t="s">
        <v>51</v>
      </c>
      <c r="AJ3947" t="s">
        <v>53</v>
      </c>
      <c r="AL3947" t="s">
        <v>78</v>
      </c>
      <c r="AO3947" t="s">
        <v>5443</v>
      </c>
      <c r="AP3947" s="1">
        <v>44442.59097222222</v>
      </c>
    </row>
    <row r="3948" spans="1:42" x14ac:dyDescent="0.35">
      <c r="A3948" t="s">
        <v>24599</v>
      </c>
      <c r="B3948" t="s">
        <v>24600</v>
      </c>
      <c r="C3948" t="s">
        <v>3834</v>
      </c>
      <c r="F3948" t="s">
        <v>24593</v>
      </c>
      <c r="H3948" t="s">
        <v>24599</v>
      </c>
      <c r="J3948" t="s">
        <v>1014</v>
      </c>
      <c r="K3948" t="s">
        <v>24594</v>
      </c>
      <c r="M3948" t="s">
        <v>9026</v>
      </c>
      <c r="N3948" t="s">
        <v>253</v>
      </c>
      <c r="O3948">
        <v>88065</v>
      </c>
      <c r="P3948" t="s">
        <v>50</v>
      </c>
      <c r="U3948" s="1">
        <v>44442</v>
      </c>
      <c r="V3948" s="1">
        <v>44442</v>
      </c>
      <c r="W3948" s="1">
        <v>44442.590277777781</v>
      </c>
      <c r="X3948" s="1">
        <v>44442.590277777781</v>
      </c>
      <c r="AC3948" t="s">
        <v>53</v>
      </c>
      <c r="AD3948">
        <v>2969480780</v>
      </c>
      <c r="AE3948" s="1">
        <v>37467</v>
      </c>
      <c r="AF3948" t="s">
        <v>13552</v>
      </c>
      <c r="AG3948" t="s">
        <v>24601</v>
      </c>
      <c r="AH3948" t="s">
        <v>51</v>
      </c>
      <c r="AJ3948" t="s">
        <v>53</v>
      </c>
      <c r="AL3948" t="s">
        <v>78</v>
      </c>
      <c r="AO3948" t="s">
        <v>5443</v>
      </c>
      <c r="AP3948" s="1">
        <v>44972.597916666666</v>
      </c>
    </row>
    <row r="3949" spans="1:42" x14ac:dyDescent="0.35">
      <c r="A3949" t="s">
        <v>9749</v>
      </c>
      <c r="B3949" t="s">
        <v>9746</v>
      </c>
      <c r="C3949" t="s">
        <v>9747</v>
      </c>
      <c r="F3949" t="s">
        <v>24593</v>
      </c>
      <c r="H3949" t="s">
        <v>24602</v>
      </c>
      <c r="I3949" t="s">
        <v>169</v>
      </c>
      <c r="J3949" t="s">
        <v>1014</v>
      </c>
      <c r="K3949" t="s">
        <v>24594</v>
      </c>
      <c r="M3949" t="s">
        <v>9026</v>
      </c>
      <c r="N3949" t="s">
        <v>253</v>
      </c>
      <c r="O3949">
        <v>88065</v>
      </c>
      <c r="P3949" t="s">
        <v>50</v>
      </c>
      <c r="U3949" s="1">
        <v>44442</v>
      </c>
      <c r="V3949" s="1">
        <v>44442</v>
      </c>
      <c r="W3949" s="1">
        <v>44442.588888888888</v>
      </c>
      <c r="X3949" s="1">
        <v>44446.347222222219</v>
      </c>
      <c r="AC3949" t="s">
        <v>53</v>
      </c>
      <c r="AD3949">
        <v>2969480780</v>
      </c>
      <c r="AE3949" s="1">
        <v>37467</v>
      </c>
      <c r="AF3949" t="s">
        <v>13552</v>
      </c>
      <c r="AG3949" t="s">
        <v>24603</v>
      </c>
      <c r="AH3949" t="s">
        <v>51</v>
      </c>
      <c r="AJ3949" t="s">
        <v>53</v>
      </c>
      <c r="AL3949" t="s">
        <v>78</v>
      </c>
      <c r="AO3949" t="s">
        <v>5443</v>
      </c>
      <c r="AP3949" s="1">
        <v>44442.588194444441</v>
      </c>
    </row>
    <row r="3950" spans="1:42" x14ac:dyDescent="0.35">
      <c r="A3950" t="s">
        <v>10757</v>
      </c>
      <c r="B3950" t="s">
        <v>10755</v>
      </c>
      <c r="C3950" t="s">
        <v>4416</v>
      </c>
      <c r="F3950" t="s">
        <v>24593</v>
      </c>
      <c r="H3950" t="s">
        <v>10757</v>
      </c>
      <c r="J3950" t="s">
        <v>1014</v>
      </c>
      <c r="K3950" t="s">
        <v>24594</v>
      </c>
      <c r="M3950" t="s">
        <v>9026</v>
      </c>
      <c r="N3950" t="s">
        <v>253</v>
      </c>
      <c r="O3950">
        <v>88065</v>
      </c>
      <c r="P3950" t="s">
        <v>50</v>
      </c>
      <c r="U3950" s="1">
        <v>44442</v>
      </c>
      <c r="V3950" s="1">
        <v>44442</v>
      </c>
      <c r="W3950" s="1">
        <v>44442.552777777775</v>
      </c>
      <c r="X3950" s="1">
        <v>44442.552777777775</v>
      </c>
      <c r="AC3950" t="s">
        <v>53</v>
      </c>
      <c r="AD3950">
        <v>2969480780</v>
      </c>
      <c r="AE3950" s="1">
        <v>37467</v>
      </c>
      <c r="AF3950" t="s">
        <v>13552</v>
      </c>
      <c r="AG3950" t="s">
        <v>24604</v>
      </c>
      <c r="AH3950" t="s">
        <v>51</v>
      </c>
      <c r="AJ3950" t="s">
        <v>53</v>
      </c>
      <c r="AL3950" t="s">
        <v>78</v>
      </c>
      <c r="AO3950" t="s">
        <v>5443</v>
      </c>
      <c r="AP3950" s="1">
        <v>44442.551388888889</v>
      </c>
    </row>
    <row r="3951" spans="1:42" x14ac:dyDescent="0.35">
      <c r="A3951" t="s">
        <v>24605</v>
      </c>
      <c r="B3951" t="s">
        <v>24606</v>
      </c>
      <c r="C3951" t="s">
        <v>4450</v>
      </c>
      <c r="F3951" t="s">
        <v>24593</v>
      </c>
      <c r="H3951" t="s">
        <v>24605</v>
      </c>
      <c r="J3951" t="s">
        <v>1014</v>
      </c>
      <c r="K3951" t="s">
        <v>24594</v>
      </c>
      <c r="M3951" t="s">
        <v>9026</v>
      </c>
      <c r="N3951" t="s">
        <v>253</v>
      </c>
      <c r="O3951">
        <v>88065</v>
      </c>
      <c r="P3951" t="s">
        <v>50</v>
      </c>
      <c r="U3951" s="1">
        <v>44442</v>
      </c>
      <c r="V3951" s="1">
        <v>44442</v>
      </c>
      <c r="W3951" s="1">
        <v>44442.551388888889</v>
      </c>
      <c r="X3951" s="1">
        <v>44442.551388888889</v>
      </c>
      <c r="AC3951" t="s">
        <v>53</v>
      </c>
      <c r="AD3951">
        <v>2969480780</v>
      </c>
      <c r="AE3951" s="1">
        <v>37467</v>
      </c>
      <c r="AF3951" t="s">
        <v>13552</v>
      </c>
      <c r="AG3951" t="s">
        <v>24607</v>
      </c>
      <c r="AH3951" t="s">
        <v>51</v>
      </c>
      <c r="AJ3951" t="s">
        <v>53</v>
      </c>
      <c r="AL3951" t="s">
        <v>78</v>
      </c>
      <c r="AO3951" t="s">
        <v>5443</v>
      </c>
      <c r="AP3951" s="1">
        <v>44442.550694444442</v>
      </c>
    </row>
    <row r="3952" spans="1:42" x14ac:dyDescent="0.35">
      <c r="A3952" t="s">
        <v>24608</v>
      </c>
      <c r="B3952" t="s">
        <v>24609</v>
      </c>
      <c r="C3952" t="s">
        <v>860</v>
      </c>
      <c r="F3952" t="s">
        <v>24593</v>
      </c>
      <c r="H3952" t="s">
        <v>24608</v>
      </c>
      <c r="J3952" t="s">
        <v>1014</v>
      </c>
      <c r="K3952" t="s">
        <v>24594</v>
      </c>
      <c r="M3952" t="s">
        <v>9026</v>
      </c>
      <c r="N3952" t="s">
        <v>253</v>
      </c>
      <c r="O3952">
        <v>88065</v>
      </c>
      <c r="P3952" t="s">
        <v>50</v>
      </c>
      <c r="U3952" s="1">
        <v>44442</v>
      </c>
      <c r="V3952" s="1">
        <v>44442</v>
      </c>
      <c r="W3952" s="1">
        <v>44442.55</v>
      </c>
      <c r="X3952" s="1">
        <v>44442.55</v>
      </c>
      <c r="AC3952" t="s">
        <v>53</v>
      </c>
      <c r="AD3952">
        <v>2969480780</v>
      </c>
      <c r="AE3952" s="1">
        <v>37467</v>
      </c>
      <c r="AF3952" t="s">
        <v>13552</v>
      </c>
      <c r="AG3952" t="s">
        <v>24610</v>
      </c>
      <c r="AH3952" t="s">
        <v>51</v>
      </c>
      <c r="AJ3952" t="s">
        <v>53</v>
      </c>
      <c r="AL3952" t="s">
        <v>78</v>
      </c>
      <c r="AO3952" t="s">
        <v>5443</v>
      </c>
      <c r="AP3952" s="1">
        <v>44448.477777777778</v>
      </c>
    </row>
    <row r="3953" spans="1:43" x14ac:dyDescent="0.35">
      <c r="A3953" t="s">
        <v>24611</v>
      </c>
      <c r="B3953" t="s">
        <v>24612</v>
      </c>
      <c r="C3953" t="s">
        <v>10990</v>
      </c>
      <c r="F3953" t="s">
        <v>24385</v>
      </c>
      <c r="H3953" t="s">
        <v>24611</v>
      </c>
      <c r="J3953" t="s">
        <v>1014</v>
      </c>
      <c r="K3953" t="s">
        <v>24389</v>
      </c>
      <c r="M3953" t="s">
        <v>4020</v>
      </c>
      <c r="N3953" t="s">
        <v>65</v>
      </c>
      <c r="O3953">
        <v>80461</v>
      </c>
      <c r="P3953" t="s">
        <v>50</v>
      </c>
      <c r="U3953" s="1">
        <v>44442</v>
      </c>
      <c r="V3953" s="1">
        <v>44442</v>
      </c>
      <c r="W3953" s="1">
        <v>44442.412499999999</v>
      </c>
      <c r="X3953" s="1">
        <v>44442.412499999999</v>
      </c>
      <c r="AC3953" t="s">
        <v>53</v>
      </c>
      <c r="AD3953">
        <v>2969480780</v>
      </c>
      <c r="AE3953" s="1">
        <v>37467</v>
      </c>
      <c r="AF3953" t="s">
        <v>17746</v>
      </c>
      <c r="AG3953" t="s">
        <v>24613</v>
      </c>
      <c r="AH3953" t="s">
        <v>51</v>
      </c>
      <c r="AJ3953" t="s">
        <v>53</v>
      </c>
      <c r="AL3953" t="s">
        <v>78</v>
      </c>
      <c r="AO3953" t="s">
        <v>5443</v>
      </c>
      <c r="AP3953" s="1">
        <v>44442.411805555559</v>
      </c>
    </row>
    <row r="3954" spans="1:43" x14ac:dyDescent="0.35">
      <c r="A3954" t="s">
        <v>24614</v>
      </c>
      <c r="B3954" t="s">
        <v>24615</v>
      </c>
      <c r="C3954" t="s">
        <v>24616</v>
      </c>
      <c r="F3954" t="s">
        <v>24617</v>
      </c>
      <c r="H3954" t="s">
        <v>24614</v>
      </c>
      <c r="J3954" t="s">
        <v>21283</v>
      </c>
      <c r="P3954" t="s">
        <v>50</v>
      </c>
      <c r="U3954" s="1">
        <v>44442</v>
      </c>
      <c r="V3954" s="1">
        <v>44442</v>
      </c>
      <c r="W3954" s="1">
        <v>44442.379861111112</v>
      </c>
      <c r="X3954" s="1">
        <v>44442.379861111112</v>
      </c>
      <c r="AC3954" t="s">
        <v>53</v>
      </c>
      <c r="AD3954">
        <v>1000000001</v>
      </c>
      <c r="AE3954" s="1">
        <v>39973.351388888892</v>
      </c>
      <c r="AF3954" t="s">
        <v>3377</v>
      </c>
      <c r="AG3954" t="s">
        <v>24618</v>
      </c>
      <c r="AH3954" t="s">
        <v>51</v>
      </c>
      <c r="AJ3954" t="s">
        <v>53</v>
      </c>
      <c r="AL3954" t="s">
        <v>78</v>
      </c>
      <c r="AO3954" t="s">
        <v>8142</v>
      </c>
    </row>
    <row r="3955" spans="1:43" x14ac:dyDescent="0.35">
      <c r="A3955" t="s">
        <v>24619</v>
      </c>
      <c r="B3955" t="s">
        <v>2482</v>
      </c>
      <c r="C3955" t="s">
        <v>14519</v>
      </c>
      <c r="F3955" t="s">
        <v>24620</v>
      </c>
      <c r="H3955" t="s">
        <v>24619</v>
      </c>
      <c r="J3955" t="s">
        <v>12660</v>
      </c>
      <c r="P3955" t="s">
        <v>50</v>
      </c>
      <c r="U3955" s="1">
        <v>44442</v>
      </c>
      <c r="V3955" s="1">
        <v>44442</v>
      </c>
      <c r="W3955" s="1">
        <v>44442.398611111108</v>
      </c>
      <c r="X3955" s="1">
        <v>44442.398611111108</v>
      </c>
      <c r="AC3955" t="s">
        <v>53</v>
      </c>
      <c r="AD3955">
        <v>2969549151</v>
      </c>
      <c r="AE3955" s="1">
        <v>40212.38958333333</v>
      </c>
      <c r="AF3955" t="s">
        <v>24621</v>
      </c>
      <c r="AG3955" t="s">
        <v>24622</v>
      </c>
      <c r="AH3955" t="s">
        <v>51</v>
      </c>
      <c r="AJ3955" t="s">
        <v>53</v>
      </c>
      <c r="AL3955" t="s">
        <v>78</v>
      </c>
      <c r="AO3955" t="s">
        <v>8142</v>
      </c>
    </row>
    <row r="3956" spans="1:43" x14ac:dyDescent="0.35">
      <c r="A3956" t="s">
        <v>24623</v>
      </c>
      <c r="B3956" t="s">
        <v>11133</v>
      </c>
      <c r="C3956" t="s">
        <v>3460</v>
      </c>
      <c r="F3956" t="s">
        <v>24593</v>
      </c>
      <c r="H3956" t="s">
        <v>24623</v>
      </c>
      <c r="J3956" t="s">
        <v>1014</v>
      </c>
      <c r="K3956" t="s">
        <v>24594</v>
      </c>
      <c r="M3956" t="s">
        <v>9026</v>
      </c>
      <c r="N3956" t="s">
        <v>253</v>
      </c>
      <c r="O3956">
        <v>88065</v>
      </c>
      <c r="P3956" t="s">
        <v>50</v>
      </c>
      <c r="U3956" s="1">
        <v>44442</v>
      </c>
      <c r="V3956" s="1">
        <v>44442</v>
      </c>
      <c r="W3956" s="1">
        <v>44442.574999999997</v>
      </c>
      <c r="X3956" s="1">
        <v>44442.574999999997</v>
      </c>
      <c r="AC3956" t="s">
        <v>53</v>
      </c>
      <c r="AD3956">
        <v>2969480780</v>
      </c>
      <c r="AE3956" s="1">
        <v>37467</v>
      </c>
      <c r="AF3956" t="s">
        <v>13552</v>
      </c>
      <c r="AG3956" t="s">
        <v>24624</v>
      </c>
      <c r="AH3956" t="s">
        <v>51</v>
      </c>
      <c r="AJ3956" t="s">
        <v>53</v>
      </c>
      <c r="AL3956" t="s">
        <v>78</v>
      </c>
      <c r="AO3956" t="s">
        <v>5443</v>
      </c>
      <c r="AP3956" s="1">
        <v>44442.574999999997</v>
      </c>
    </row>
    <row r="3957" spans="1:43" x14ac:dyDescent="0.35">
      <c r="A3957" t="s">
        <v>24625</v>
      </c>
      <c r="B3957" t="s">
        <v>24626</v>
      </c>
      <c r="C3957" t="s">
        <v>3475</v>
      </c>
      <c r="F3957" t="s">
        <v>24593</v>
      </c>
      <c r="H3957" t="s">
        <v>24625</v>
      </c>
      <c r="J3957" t="s">
        <v>1014</v>
      </c>
      <c r="K3957" t="s">
        <v>24594</v>
      </c>
      <c r="M3957" t="s">
        <v>9026</v>
      </c>
      <c r="N3957" t="s">
        <v>253</v>
      </c>
      <c r="O3957">
        <v>88065</v>
      </c>
      <c r="P3957" t="s">
        <v>50</v>
      </c>
      <c r="U3957" s="1">
        <v>44442</v>
      </c>
      <c r="V3957" s="1">
        <v>44442</v>
      </c>
      <c r="W3957" s="1">
        <v>44442.554166666669</v>
      </c>
      <c r="X3957" s="1">
        <v>44442.554166666669</v>
      </c>
      <c r="AC3957" t="s">
        <v>53</v>
      </c>
      <c r="AD3957">
        <v>2969480780</v>
      </c>
      <c r="AE3957" s="1">
        <v>37467</v>
      </c>
      <c r="AF3957" t="s">
        <v>13552</v>
      </c>
      <c r="AG3957" t="s">
        <v>24627</v>
      </c>
      <c r="AH3957" t="s">
        <v>51</v>
      </c>
      <c r="AJ3957" t="s">
        <v>53</v>
      </c>
      <c r="AL3957" t="s">
        <v>78</v>
      </c>
      <c r="AO3957" t="s">
        <v>5443</v>
      </c>
      <c r="AP3957" s="1">
        <v>44695.745833333334</v>
      </c>
    </row>
    <row r="3958" spans="1:43" x14ac:dyDescent="0.35">
      <c r="A3958" t="s">
        <v>24628</v>
      </c>
      <c r="B3958" t="s">
        <v>24629</v>
      </c>
      <c r="C3958" t="s">
        <v>3624</v>
      </c>
      <c r="F3958" t="s">
        <v>24593</v>
      </c>
      <c r="H3958" t="s">
        <v>24628</v>
      </c>
      <c r="J3958" t="s">
        <v>1014</v>
      </c>
      <c r="K3958" t="s">
        <v>24594</v>
      </c>
      <c r="M3958" t="s">
        <v>9026</v>
      </c>
      <c r="N3958" t="s">
        <v>253</v>
      </c>
      <c r="O3958">
        <v>88065</v>
      </c>
      <c r="P3958" t="s">
        <v>50</v>
      </c>
      <c r="U3958" s="1">
        <v>44442</v>
      </c>
      <c r="V3958" s="1">
        <v>44442</v>
      </c>
      <c r="W3958" s="1">
        <v>44442.598611111112</v>
      </c>
      <c r="X3958" s="1">
        <v>44442.598611111112</v>
      </c>
      <c r="AC3958" t="s">
        <v>53</v>
      </c>
      <c r="AD3958">
        <v>2969480780</v>
      </c>
      <c r="AE3958" s="1">
        <v>37467</v>
      </c>
      <c r="AF3958" t="s">
        <v>13552</v>
      </c>
      <c r="AG3958" t="s">
        <v>24630</v>
      </c>
      <c r="AH3958" t="s">
        <v>51</v>
      </c>
      <c r="AJ3958" t="s">
        <v>53</v>
      </c>
      <c r="AL3958" t="s">
        <v>78</v>
      </c>
      <c r="AO3958" t="s">
        <v>5443</v>
      </c>
      <c r="AP3958" s="1">
        <v>44442.592361111114</v>
      </c>
    </row>
    <row r="3959" spans="1:43" x14ac:dyDescent="0.35">
      <c r="A3959" t="s">
        <v>24631</v>
      </c>
      <c r="B3959" t="s">
        <v>24632</v>
      </c>
      <c r="C3959" t="s">
        <v>849</v>
      </c>
      <c r="F3959" t="s">
        <v>24633</v>
      </c>
      <c r="H3959" t="s">
        <v>24631</v>
      </c>
      <c r="J3959" t="s">
        <v>24634</v>
      </c>
      <c r="K3959" t="s">
        <v>24635</v>
      </c>
      <c r="M3959" t="s">
        <v>14094</v>
      </c>
      <c r="N3959" t="s">
        <v>253</v>
      </c>
      <c r="O3959">
        <v>88030</v>
      </c>
      <c r="P3959" t="s">
        <v>50</v>
      </c>
      <c r="U3959" s="1">
        <v>44442</v>
      </c>
      <c r="V3959" s="1">
        <v>44442</v>
      </c>
      <c r="W3959" s="1">
        <v>44442.683333333334</v>
      </c>
      <c r="X3959" s="1">
        <v>44442.683333333334</v>
      </c>
      <c r="AC3959" t="s">
        <v>53</v>
      </c>
      <c r="AD3959">
        <v>1000000001</v>
      </c>
      <c r="AE3959" s="1">
        <v>39973.351388888892</v>
      </c>
      <c r="AF3959" t="s">
        <v>3377</v>
      </c>
      <c r="AG3959" t="s">
        <v>24636</v>
      </c>
      <c r="AH3959" t="s">
        <v>51</v>
      </c>
      <c r="AJ3959" t="s">
        <v>53</v>
      </c>
      <c r="AL3959" t="s">
        <v>78</v>
      </c>
      <c r="AO3959" t="s">
        <v>5443</v>
      </c>
      <c r="AP3959" s="1">
        <v>44740.626388888886</v>
      </c>
      <c r="AQ3959" s="1">
        <v>44446.869444444441</v>
      </c>
    </row>
    <row r="3960" spans="1:43" x14ac:dyDescent="0.35">
      <c r="A3960" t="s">
        <v>24637</v>
      </c>
      <c r="B3960" t="s">
        <v>653</v>
      </c>
      <c r="C3960" t="s">
        <v>14828</v>
      </c>
      <c r="F3960" t="s">
        <v>24557</v>
      </c>
      <c r="H3960" t="s">
        <v>24637</v>
      </c>
      <c r="J3960" t="s">
        <v>1014</v>
      </c>
      <c r="K3960" t="s">
        <v>23990</v>
      </c>
      <c r="M3960" t="s">
        <v>6352</v>
      </c>
      <c r="N3960" t="s">
        <v>253</v>
      </c>
      <c r="O3960">
        <v>88023</v>
      </c>
      <c r="P3960" t="s">
        <v>50</v>
      </c>
      <c r="U3960" s="1">
        <v>44442</v>
      </c>
      <c r="V3960" s="1">
        <v>44442</v>
      </c>
      <c r="W3960" s="1">
        <v>44442.731944444444</v>
      </c>
      <c r="X3960" s="1">
        <v>44442.731944444444</v>
      </c>
      <c r="AC3960" t="s">
        <v>53</v>
      </c>
      <c r="AD3960">
        <v>2969480780</v>
      </c>
      <c r="AE3960" s="1">
        <v>37467</v>
      </c>
      <c r="AF3960" t="s">
        <v>2003</v>
      </c>
      <c r="AG3960" t="s">
        <v>24638</v>
      </c>
      <c r="AH3960" t="s">
        <v>51</v>
      </c>
      <c r="AJ3960" t="s">
        <v>53</v>
      </c>
      <c r="AL3960" t="s">
        <v>78</v>
      </c>
      <c r="AO3960" t="s">
        <v>5443</v>
      </c>
      <c r="AP3960" s="1">
        <v>44442.731249999997</v>
      </c>
    </row>
    <row r="3961" spans="1:43" x14ac:dyDescent="0.35">
      <c r="A3961" t="s">
        <v>24639</v>
      </c>
      <c r="B3961" t="s">
        <v>24640</v>
      </c>
      <c r="C3961" t="s">
        <v>24641</v>
      </c>
      <c r="F3961" t="s">
        <v>24642</v>
      </c>
      <c r="G3961">
        <v>3614893614</v>
      </c>
      <c r="H3961" t="s">
        <v>24643</v>
      </c>
      <c r="I3961" t="s">
        <v>464</v>
      </c>
      <c r="J3961" t="s">
        <v>6387</v>
      </c>
      <c r="K3961" t="s">
        <v>24644</v>
      </c>
      <c r="M3961" t="s">
        <v>24645</v>
      </c>
      <c r="N3961" t="s">
        <v>637</v>
      </c>
      <c r="O3961">
        <v>77905</v>
      </c>
      <c r="P3961" t="s">
        <v>50</v>
      </c>
      <c r="U3961" s="1">
        <v>44442</v>
      </c>
      <c r="V3961" s="1">
        <v>44442</v>
      </c>
      <c r="AC3961" t="s">
        <v>53</v>
      </c>
      <c r="AD3961">
        <v>2969484892</v>
      </c>
      <c r="AE3961" s="1">
        <v>37756</v>
      </c>
      <c r="AG3961" t="s">
        <v>24646</v>
      </c>
      <c r="AH3961" t="s">
        <v>51</v>
      </c>
      <c r="AJ3961" t="s">
        <v>53</v>
      </c>
      <c r="AO3961" t="s">
        <v>8142</v>
      </c>
    </row>
    <row r="3962" spans="1:43" x14ac:dyDescent="0.35">
      <c r="A3962" t="s">
        <v>24647</v>
      </c>
      <c r="B3962" t="s">
        <v>5743</v>
      </c>
      <c r="C3962" t="s">
        <v>4860</v>
      </c>
      <c r="F3962" t="s">
        <v>24557</v>
      </c>
      <c r="H3962" t="s">
        <v>24647</v>
      </c>
      <c r="J3962" t="s">
        <v>1014</v>
      </c>
      <c r="K3962" t="s">
        <v>23990</v>
      </c>
      <c r="M3962" t="s">
        <v>6352</v>
      </c>
      <c r="N3962" t="s">
        <v>253</v>
      </c>
      <c r="O3962">
        <v>88023</v>
      </c>
      <c r="P3962" t="s">
        <v>50</v>
      </c>
      <c r="U3962" s="1">
        <v>44442</v>
      </c>
      <c r="V3962" s="1">
        <v>44442</v>
      </c>
      <c r="W3962" s="1">
        <v>44442.729166666664</v>
      </c>
      <c r="X3962" s="1">
        <v>44442.729166666664</v>
      </c>
      <c r="AC3962" t="s">
        <v>53</v>
      </c>
      <c r="AD3962">
        <v>2969480780</v>
      </c>
      <c r="AE3962" s="1">
        <v>37467</v>
      </c>
      <c r="AF3962" t="s">
        <v>2003</v>
      </c>
      <c r="AG3962" t="s">
        <v>24648</v>
      </c>
      <c r="AH3962" t="s">
        <v>51</v>
      </c>
      <c r="AJ3962" t="s">
        <v>53</v>
      </c>
      <c r="AL3962" t="s">
        <v>78</v>
      </c>
      <c r="AO3962" t="s">
        <v>5443</v>
      </c>
      <c r="AP3962" s="1">
        <v>44442.729166666664</v>
      </c>
    </row>
    <row r="3963" spans="1:43" x14ac:dyDescent="0.35">
      <c r="A3963" t="s">
        <v>24649</v>
      </c>
      <c r="B3963" t="s">
        <v>24650</v>
      </c>
      <c r="C3963" t="s">
        <v>24650</v>
      </c>
      <c r="D3963" t="s">
        <v>24651</v>
      </c>
      <c r="F3963" t="s">
        <v>24652</v>
      </c>
      <c r="H3963" t="s">
        <v>24653</v>
      </c>
      <c r="I3963" t="s">
        <v>816</v>
      </c>
      <c r="J3963" t="s">
        <v>24654</v>
      </c>
      <c r="K3963" t="s">
        <v>24655</v>
      </c>
      <c r="M3963" t="s">
        <v>24656</v>
      </c>
      <c r="N3963" t="s">
        <v>12376</v>
      </c>
      <c r="O3963">
        <v>19801</v>
      </c>
      <c r="P3963" t="s">
        <v>50</v>
      </c>
      <c r="U3963" s="1">
        <v>44442</v>
      </c>
      <c r="V3963" s="1">
        <v>44442</v>
      </c>
      <c r="AC3963" t="s">
        <v>51</v>
      </c>
      <c r="AD3963">
        <v>2969509139</v>
      </c>
      <c r="AE3963" s="1">
        <v>38288.662499999999</v>
      </c>
      <c r="AG3963" t="s">
        <v>24657</v>
      </c>
      <c r="AH3963" t="s">
        <v>51</v>
      </c>
      <c r="AJ3963" t="s">
        <v>53</v>
      </c>
      <c r="AO3963" t="s">
        <v>5443</v>
      </c>
    </row>
    <row r="3964" spans="1:43" x14ac:dyDescent="0.35">
      <c r="A3964" t="s">
        <v>24658</v>
      </c>
      <c r="B3964" t="s">
        <v>24659</v>
      </c>
      <c r="C3964" t="s">
        <v>1043</v>
      </c>
      <c r="F3964">
        <v>13036212120</v>
      </c>
      <c r="H3964" t="s">
        <v>24660</v>
      </c>
      <c r="J3964" t="s">
        <v>24661</v>
      </c>
      <c r="N3964" t="s">
        <v>287</v>
      </c>
      <c r="O3964">
        <v>80106</v>
      </c>
      <c r="P3964" t="s">
        <v>50</v>
      </c>
      <c r="U3964" s="1">
        <v>44442</v>
      </c>
      <c r="V3964" s="1">
        <v>44442</v>
      </c>
      <c r="W3964" s="1">
        <v>44442.438888888886</v>
      </c>
      <c r="X3964" s="1">
        <v>44442.438888888886</v>
      </c>
      <c r="AC3964" t="s">
        <v>53</v>
      </c>
      <c r="AD3964">
        <v>1000000001</v>
      </c>
      <c r="AE3964" s="1">
        <v>39973.351388888892</v>
      </c>
      <c r="AF3964" t="s">
        <v>3377</v>
      </c>
      <c r="AG3964" t="s">
        <v>24662</v>
      </c>
      <c r="AH3964" t="s">
        <v>51</v>
      </c>
      <c r="AJ3964" t="s">
        <v>53</v>
      </c>
      <c r="AL3964" t="s">
        <v>78</v>
      </c>
      <c r="AO3964" t="s">
        <v>5443</v>
      </c>
      <c r="AP3964" s="1">
        <v>44449.698611111111</v>
      </c>
    </row>
    <row r="3965" spans="1:43" x14ac:dyDescent="0.35">
      <c r="A3965" t="s">
        <v>24663</v>
      </c>
      <c r="B3965" t="s">
        <v>24664</v>
      </c>
      <c r="C3965" t="s">
        <v>24665</v>
      </c>
      <c r="F3965" t="s">
        <v>24524</v>
      </c>
      <c r="H3965" t="s">
        <v>24525</v>
      </c>
      <c r="J3965" t="s">
        <v>24666</v>
      </c>
      <c r="P3965" t="s">
        <v>50</v>
      </c>
      <c r="U3965" s="1">
        <v>44442</v>
      </c>
      <c r="V3965" s="1">
        <v>44442</v>
      </c>
      <c r="W3965" s="1">
        <v>44442.737500000003</v>
      </c>
      <c r="X3965" s="1">
        <v>44442.737500000003</v>
      </c>
      <c r="AC3965" t="s">
        <v>53</v>
      </c>
      <c r="AD3965">
        <v>2969728453</v>
      </c>
      <c r="AE3965" s="1">
        <v>42809.679861111108</v>
      </c>
      <c r="AF3965" t="s">
        <v>24529</v>
      </c>
      <c r="AG3965" t="s">
        <v>24667</v>
      </c>
      <c r="AH3965" t="s">
        <v>51</v>
      </c>
      <c r="AJ3965" t="s">
        <v>53</v>
      </c>
      <c r="AL3965" t="s">
        <v>68</v>
      </c>
      <c r="AO3965" t="s">
        <v>8142</v>
      </c>
      <c r="AP3965" s="1">
        <v>45002.708333333336</v>
      </c>
      <c r="AQ3965" s="1">
        <v>45002.704861111109</v>
      </c>
    </row>
    <row r="3966" spans="1:43" x14ac:dyDescent="0.35">
      <c r="A3966" t="s">
        <v>24668</v>
      </c>
      <c r="B3966" t="s">
        <v>15944</v>
      </c>
      <c r="C3966" t="s">
        <v>13729</v>
      </c>
      <c r="D3966" t="s">
        <v>24669</v>
      </c>
      <c r="F3966" t="s">
        <v>24670</v>
      </c>
      <c r="G3966" t="s">
        <v>24671</v>
      </c>
      <c r="H3966" t="s">
        <v>24672</v>
      </c>
      <c r="I3966" t="s">
        <v>169</v>
      </c>
      <c r="J3966" t="s">
        <v>1014</v>
      </c>
      <c r="K3966" t="s">
        <v>24673</v>
      </c>
      <c r="M3966" t="s">
        <v>24674</v>
      </c>
      <c r="N3966" t="s">
        <v>253</v>
      </c>
      <c r="O3966">
        <v>88023</v>
      </c>
      <c r="P3966" t="s">
        <v>50</v>
      </c>
      <c r="U3966" s="1">
        <v>44443.472222222219</v>
      </c>
      <c r="V3966" s="1">
        <v>44443.472222222219</v>
      </c>
      <c r="W3966" s="1">
        <v>44446.379861111112</v>
      </c>
      <c r="X3966" s="1">
        <v>44446.379861111112</v>
      </c>
      <c r="AC3966" t="s">
        <v>53</v>
      </c>
      <c r="AD3966">
        <v>2969480780</v>
      </c>
      <c r="AE3966" s="1">
        <v>37467</v>
      </c>
      <c r="AF3966" t="s">
        <v>24675</v>
      </c>
      <c r="AG3966" t="s">
        <v>24676</v>
      </c>
      <c r="AH3966" t="s">
        <v>53</v>
      </c>
      <c r="AJ3966" t="s">
        <v>53</v>
      </c>
      <c r="AK3966" t="s">
        <v>14768</v>
      </c>
      <c r="AL3966" t="s">
        <v>78</v>
      </c>
      <c r="AO3966" t="s">
        <v>54</v>
      </c>
      <c r="AP3966" s="1">
        <v>44783.347222222219</v>
      </c>
    </row>
    <row r="3967" spans="1:43" x14ac:dyDescent="0.35">
      <c r="A3967" t="s">
        <v>24677</v>
      </c>
      <c r="B3967" t="s">
        <v>24678</v>
      </c>
      <c r="C3967" t="s">
        <v>15565</v>
      </c>
      <c r="F3967">
        <v>5059279454</v>
      </c>
      <c r="H3967" t="s">
        <v>24677</v>
      </c>
      <c r="J3967" t="s">
        <v>24679</v>
      </c>
      <c r="K3967" t="s">
        <v>24680</v>
      </c>
      <c r="M3967" t="s">
        <v>24681</v>
      </c>
      <c r="N3967" t="s">
        <v>253</v>
      </c>
      <c r="O3967">
        <v>87548</v>
      </c>
      <c r="P3967" t="s">
        <v>50</v>
      </c>
      <c r="U3967" s="1">
        <v>44445</v>
      </c>
      <c r="V3967" s="1">
        <v>44445</v>
      </c>
      <c r="W3967" s="1">
        <v>44445.662499999999</v>
      </c>
      <c r="X3967" s="1">
        <v>44445.662499999999</v>
      </c>
      <c r="AC3967" t="s">
        <v>53</v>
      </c>
      <c r="AD3967">
        <v>1000000001</v>
      </c>
      <c r="AE3967" s="1">
        <v>39973.351388888892</v>
      </c>
      <c r="AF3967" t="s">
        <v>3377</v>
      </c>
      <c r="AG3967" t="s">
        <v>24682</v>
      </c>
      <c r="AH3967" t="s">
        <v>51</v>
      </c>
      <c r="AJ3967" t="s">
        <v>53</v>
      </c>
      <c r="AL3967" t="s">
        <v>78</v>
      </c>
      <c r="AO3967" t="s">
        <v>5443</v>
      </c>
      <c r="AP3967" s="1">
        <v>44445.65902777778</v>
      </c>
    </row>
    <row r="3968" spans="1:43" x14ac:dyDescent="0.35">
      <c r="A3968" t="s">
        <v>24683</v>
      </c>
      <c r="B3968" t="s">
        <v>303</v>
      </c>
      <c r="C3968" t="s">
        <v>812</v>
      </c>
      <c r="F3968" t="s">
        <v>24684</v>
      </c>
      <c r="H3968" t="s">
        <v>17958</v>
      </c>
      <c r="J3968" t="s">
        <v>13273</v>
      </c>
      <c r="P3968" t="s">
        <v>50</v>
      </c>
      <c r="U3968" s="1">
        <v>44446</v>
      </c>
      <c r="V3968" s="1">
        <v>44446</v>
      </c>
      <c r="W3968" s="1">
        <v>44929.478472222225</v>
      </c>
      <c r="X3968" s="1">
        <v>44929.478472222225</v>
      </c>
      <c r="AC3968" t="s">
        <v>53</v>
      </c>
      <c r="AD3968">
        <v>2969530290</v>
      </c>
      <c r="AE3968" s="1">
        <v>39465.556250000001</v>
      </c>
      <c r="AF3968" t="s">
        <v>17962</v>
      </c>
      <c r="AG3968" t="s">
        <v>24685</v>
      </c>
      <c r="AH3968" t="s">
        <v>51</v>
      </c>
      <c r="AJ3968" t="s">
        <v>53</v>
      </c>
      <c r="AL3968" t="s">
        <v>68</v>
      </c>
      <c r="AO3968" t="s">
        <v>8142</v>
      </c>
    </row>
    <row r="3969" spans="1:42" x14ac:dyDescent="0.35">
      <c r="A3969" t="s">
        <v>24686</v>
      </c>
      <c r="B3969" t="s">
        <v>24687</v>
      </c>
      <c r="C3969" t="s">
        <v>24688</v>
      </c>
      <c r="F3969">
        <v>15054290088</v>
      </c>
      <c r="H3969" t="s">
        <v>24689</v>
      </c>
      <c r="J3969" t="s">
        <v>24690</v>
      </c>
      <c r="N3969" t="s">
        <v>398</v>
      </c>
      <c r="O3969">
        <v>87732</v>
      </c>
      <c r="P3969" t="s">
        <v>50</v>
      </c>
      <c r="U3969" s="1">
        <v>44446</v>
      </c>
      <c r="V3969" s="1">
        <v>44446</v>
      </c>
      <c r="W3969" s="1">
        <v>44446.964583333334</v>
      </c>
      <c r="X3969" s="1">
        <v>44446.964583333334</v>
      </c>
      <c r="AC3969" t="s">
        <v>53</v>
      </c>
      <c r="AD3969">
        <v>2970015053</v>
      </c>
      <c r="AE3969" s="1">
        <v>44117.455555555556</v>
      </c>
      <c r="AF3969" t="s">
        <v>24691</v>
      </c>
      <c r="AG3969" t="s">
        <v>24692</v>
      </c>
      <c r="AH3969" t="s">
        <v>51</v>
      </c>
      <c r="AJ3969" t="s">
        <v>53</v>
      </c>
      <c r="AL3969" t="s">
        <v>78</v>
      </c>
      <c r="AO3969" t="s">
        <v>8142</v>
      </c>
    </row>
    <row r="3970" spans="1:42" x14ac:dyDescent="0.35">
      <c r="A3970" t="s">
        <v>24693</v>
      </c>
      <c r="B3970" t="s">
        <v>24694</v>
      </c>
      <c r="C3970" t="s">
        <v>15106</v>
      </c>
      <c r="H3970" t="s">
        <v>24693</v>
      </c>
      <c r="J3970" t="s">
        <v>24695</v>
      </c>
      <c r="K3970" t="s">
        <v>24696</v>
      </c>
      <c r="M3970" t="s">
        <v>24697</v>
      </c>
      <c r="N3970" t="s">
        <v>65</v>
      </c>
      <c r="O3970">
        <v>80022</v>
      </c>
      <c r="P3970" t="s">
        <v>50</v>
      </c>
      <c r="U3970" s="1">
        <v>44446</v>
      </c>
      <c r="V3970" s="1">
        <v>44446</v>
      </c>
      <c r="W3970" s="1">
        <v>44446.55</v>
      </c>
      <c r="X3970" s="1">
        <v>44446.55</v>
      </c>
      <c r="AC3970" t="s">
        <v>51</v>
      </c>
      <c r="AD3970">
        <v>2969608364</v>
      </c>
      <c r="AE3970" s="1">
        <v>41656.618750000001</v>
      </c>
      <c r="AF3970" t="s">
        <v>24698</v>
      </c>
      <c r="AG3970" t="s">
        <v>24699</v>
      </c>
      <c r="AH3970" t="s">
        <v>51</v>
      </c>
      <c r="AJ3970" t="s">
        <v>53</v>
      </c>
      <c r="AL3970" t="s">
        <v>78</v>
      </c>
      <c r="AO3970" t="s">
        <v>5443</v>
      </c>
      <c r="AP3970" s="1">
        <v>45469.23333333333</v>
      </c>
    </row>
    <row r="3971" spans="1:42" x14ac:dyDescent="0.35">
      <c r="A3971" t="s">
        <v>24700</v>
      </c>
      <c r="B3971" t="s">
        <v>11254</v>
      </c>
      <c r="C3971" t="s">
        <v>309</v>
      </c>
      <c r="H3971" t="s">
        <v>24700</v>
      </c>
      <c r="J3971" t="s">
        <v>10434</v>
      </c>
      <c r="K3971" t="s">
        <v>20554</v>
      </c>
      <c r="M3971" t="s">
        <v>20555</v>
      </c>
      <c r="N3971" t="s">
        <v>1593</v>
      </c>
      <c r="O3971" t="s">
        <v>23115</v>
      </c>
      <c r="P3971" t="s">
        <v>50</v>
      </c>
      <c r="U3971" s="1">
        <v>44446</v>
      </c>
      <c r="V3971" s="1">
        <v>44446</v>
      </c>
      <c r="AC3971" t="s">
        <v>53</v>
      </c>
      <c r="AD3971">
        <v>2969478809</v>
      </c>
      <c r="AE3971" s="1">
        <v>37358</v>
      </c>
      <c r="AG3971" t="s">
        <v>24701</v>
      </c>
      <c r="AH3971" t="s">
        <v>51</v>
      </c>
      <c r="AJ3971" t="s">
        <v>53</v>
      </c>
      <c r="AO3971" t="s">
        <v>8142</v>
      </c>
    </row>
    <row r="3972" spans="1:42" x14ac:dyDescent="0.35">
      <c r="A3972" t="s">
        <v>24702</v>
      </c>
      <c r="B3972" t="s">
        <v>24703</v>
      </c>
      <c r="C3972" t="s">
        <v>24704</v>
      </c>
      <c r="F3972" t="s">
        <v>24705</v>
      </c>
      <c r="H3972" t="s">
        <v>24706</v>
      </c>
      <c r="J3972" t="s">
        <v>7150</v>
      </c>
      <c r="K3972" t="s">
        <v>1306</v>
      </c>
      <c r="M3972" t="s">
        <v>1307</v>
      </c>
      <c r="N3972" t="s">
        <v>264</v>
      </c>
      <c r="O3972">
        <v>77380</v>
      </c>
      <c r="P3972" t="s">
        <v>50</v>
      </c>
      <c r="U3972" s="1">
        <v>44446</v>
      </c>
      <c r="V3972" s="1">
        <v>44446</v>
      </c>
      <c r="AC3972" t="s">
        <v>53</v>
      </c>
      <c r="AD3972">
        <v>2969474645</v>
      </c>
      <c r="AE3972" s="1">
        <v>37110.530555555553</v>
      </c>
      <c r="AG3972" t="s">
        <v>24707</v>
      </c>
      <c r="AH3972" t="s">
        <v>51</v>
      </c>
      <c r="AJ3972" t="s">
        <v>53</v>
      </c>
      <c r="AO3972" t="s">
        <v>8142</v>
      </c>
    </row>
    <row r="3973" spans="1:42" x14ac:dyDescent="0.35">
      <c r="A3973" t="s">
        <v>24708</v>
      </c>
      <c r="B3973" t="s">
        <v>21993</v>
      </c>
      <c r="C3973" t="s">
        <v>5397</v>
      </c>
      <c r="D3973" t="s">
        <v>246</v>
      </c>
      <c r="F3973" t="s">
        <v>24709</v>
      </c>
      <c r="H3973" t="s">
        <v>24710</v>
      </c>
      <c r="I3973" t="s">
        <v>61</v>
      </c>
      <c r="J3973" t="s">
        <v>24711</v>
      </c>
      <c r="K3973" t="s">
        <v>24712</v>
      </c>
      <c r="M3973" t="s">
        <v>24713</v>
      </c>
      <c r="N3973" t="s">
        <v>1812</v>
      </c>
      <c r="O3973">
        <v>75901</v>
      </c>
      <c r="P3973" t="s">
        <v>50</v>
      </c>
      <c r="U3973" s="1">
        <v>44446</v>
      </c>
      <c r="V3973" s="1">
        <v>44446</v>
      </c>
      <c r="AC3973" t="s">
        <v>53</v>
      </c>
      <c r="AD3973">
        <v>2969475309</v>
      </c>
      <c r="AE3973" s="1">
        <v>37159</v>
      </c>
      <c r="AG3973" t="s">
        <v>24714</v>
      </c>
      <c r="AH3973" t="s">
        <v>51</v>
      </c>
      <c r="AJ3973" t="s">
        <v>53</v>
      </c>
      <c r="AO3973" t="s">
        <v>8142</v>
      </c>
    </row>
    <row r="3974" spans="1:42" x14ac:dyDescent="0.35">
      <c r="A3974" t="s">
        <v>24715</v>
      </c>
      <c r="B3974" t="s">
        <v>1097</v>
      </c>
      <c r="C3974" t="s">
        <v>383</v>
      </c>
      <c r="F3974" t="s">
        <v>24557</v>
      </c>
      <c r="H3974" t="s">
        <v>24715</v>
      </c>
      <c r="J3974" t="s">
        <v>1014</v>
      </c>
      <c r="K3974" t="s">
        <v>23990</v>
      </c>
      <c r="M3974" t="s">
        <v>6352</v>
      </c>
      <c r="N3974" t="s">
        <v>253</v>
      </c>
      <c r="O3974">
        <v>88023</v>
      </c>
      <c r="P3974" t="s">
        <v>50</v>
      </c>
      <c r="U3974" s="1">
        <v>44446</v>
      </c>
      <c r="V3974" s="1">
        <v>44446</v>
      </c>
      <c r="W3974" s="1">
        <v>44446.686111111114</v>
      </c>
      <c r="X3974" s="1">
        <v>44446.686111111114</v>
      </c>
      <c r="AC3974" t="s">
        <v>53</v>
      </c>
      <c r="AD3974">
        <v>2969480780</v>
      </c>
      <c r="AE3974" s="1">
        <v>37467</v>
      </c>
      <c r="AF3974" t="s">
        <v>2003</v>
      </c>
      <c r="AG3974" t="s">
        <v>24716</v>
      </c>
      <c r="AH3974" t="s">
        <v>51</v>
      </c>
      <c r="AJ3974" t="s">
        <v>53</v>
      </c>
      <c r="AL3974" t="s">
        <v>78</v>
      </c>
      <c r="AO3974" t="s">
        <v>5443</v>
      </c>
      <c r="AP3974" s="1">
        <v>44446.694444444445</v>
      </c>
    </row>
    <row r="3975" spans="1:42" x14ac:dyDescent="0.35">
      <c r="A3975" t="s">
        <v>24717</v>
      </c>
      <c r="B3975" t="s">
        <v>374</v>
      </c>
      <c r="C3975" t="s">
        <v>24718</v>
      </c>
      <c r="F3975" t="s">
        <v>24719</v>
      </c>
      <c r="H3975" t="s">
        <v>24717</v>
      </c>
      <c r="J3975" t="s">
        <v>1014</v>
      </c>
      <c r="K3975" t="s">
        <v>23990</v>
      </c>
      <c r="M3975" t="s">
        <v>6352</v>
      </c>
      <c r="N3975" t="s">
        <v>253</v>
      </c>
      <c r="O3975">
        <v>88023</v>
      </c>
      <c r="P3975" t="s">
        <v>50</v>
      </c>
      <c r="U3975" s="1">
        <v>44446</v>
      </c>
      <c r="V3975" s="1">
        <v>44446</v>
      </c>
      <c r="W3975" s="1">
        <v>44446.68472222222</v>
      </c>
      <c r="X3975" s="1">
        <v>44446.68472222222</v>
      </c>
      <c r="AC3975" t="s">
        <v>53</v>
      </c>
      <c r="AD3975">
        <v>2969480780</v>
      </c>
      <c r="AE3975" s="1">
        <v>37467</v>
      </c>
      <c r="AF3975" t="s">
        <v>2003</v>
      </c>
      <c r="AG3975" t="s">
        <v>24720</v>
      </c>
      <c r="AH3975" t="s">
        <v>51</v>
      </c>
      <c r="AJ3975" t="s">
        <v>53</v>
      </c>
      <c r="AL3975" t="s">
        <v>78</v>
      </c>
      <c r="AO3975" t="s">
        <v>5443</v>
      </c>
      <c r="AP3975" s="1">
        <v>44446.684027777781</v>
      </c>
    </row>
    <row r="3976" spans="1:42" x14ac:dyDescent="0.35">
      <c r="A3976" t="s">
        <v>24721</v>
      </c>
      <c r="B3976" t="s">
        <v>24722</v>
      </c>
      <c r="C3976" t="s">
        <v>106</v>
      </c>
      <c r="F3976" t="s">
        <v>24723</v>
      </c>
      <c r="H3976" t="s">
        <v>24721</v>
      </c>
      <c r="J3976" t="s">
        <v>1014</v>
      </c>
      <c r="K3976" t="s">
        <v>23990</v>
      </c>
      <c r="M3976" t="s">
        <v>6352</v>
      </c>
      <c r="N3976" t="s">
        <v>253</v>
      </c>
      <c r="O3976">
        <v>88023</v>
      </c>
      <c r="P3976" t="s">
        <v>50</v>
      </c>
      <c r="U3976" s="1">
        <v>44446</v>
      </c>
      <c r="V3976" s="1">
        <v>44446</v>
      </c>
      <c r="W3976" s="1">
        <v>44446.683333333334</v>
      </c>
      <c r="X3976" s="1">
        <v>44446.683333333334</v>
      </c>
      <c r="AC3976" t="s">
        <v>53</v>
      </c>
      <c r="AD3976">
        <v>2969480780</v>
      </c>
      <c r="AE3976" s="1">
        <v>37467</v>
      </c>
      <c r="AF3976" t="s">
        <v>2003</v>
      </c>
      <c r="AG3976" t="s">
        <v>24724</v>
      </c>
      <c r="AH3976" t="s">
        <v>51</v>
      </c>
      <c r="AJ3976" t="s">
        <v>53</v>
      </c>
      <c r="AL3976" t="s">
        <v>78</v>
      </c>
      <c r="AO3976" t="s">
        <v>5443</v>
      </c>
      <c r="AP3976" s="1">
        <v>44446.682638888888</v>
      </c>
    </row>
    <row r="3977" spans="1:42" x14ac:dyDescent="0.35">
      <c r="A3977" t="s">
        <v>24725</v>
      </c>
      <c r="B3977" t="s">
        <v>24726</v>
      </c>
      <c r="C3977" t="s">
        <v>849</v>
      </c>
      <c r="F3977" t="s">
        <v>24727</v>
      </c>
      <c r="H3977" t="s">
        <v>24725</v>
      </c>
      <c r="J3977" t="s">
        <v>1014</v>
      </c>
      <c r="K3977" t="s">
        <v>23990</v>
      </c>
      <c r="M3977" t="s">
        <v>6352</v>
      </c>
      <c r="N3977" t="s">
        <v>253</v>
      </c>
      <c r="O3977">
        <v>88023</v>
      </c>
      <c r="P3977" t="s">
        <v>50</v>
      </c>
      <c r="U3977" s="1">
        <v>44446</v>
      </c>
      <c r="V3977" s="1">
        <v>44446</v>
      </c>
      <c r="W3977" s="1">
        <v>44446.683333333334</v>
      </c>
      <c r="X3977" s="1">
        <v>44446.683333333334</v>
      </c>
      <c r="AC3977" t="s">
        <v>53</v>
      </c>
      <c r="AD3977">
        <v>2969480780</v>
      </c>
      <c r="AE3977" s="1">
        <v>37467</v>
      </c>
      <c r="AF3977" t="s">
        <v>2003</v>
      </c>
      <c r="AG3977" t="s">
        <v>24728</v>
      </c>
      <c r="AH3977" t="s">
        <v>51</v>
      </c>
      <c r="AJ3977" t="s">
        <v>53</v>
      </c>
      <c r="AL3977" t="s">
        <v>78</v>
      </c>
      <c r="AO3977" t="s">
        <v>5443</v>
      </c>
      <c r="AP3977" s="1">
        <v>44446.681944444441</v>
      </c>
    </row>
    <row r="3978" spans="1:42" x14ac:dyDescent="0.35">
      <c r="A3978" t="s">
        <v>24285</v>
      </c>
      <c r="B3978" t="s">
        <v>4406</v>
      </c>
      <c r="C3978" t="s">
        <v>10076</v>
      </c>
      <c r="F3978" t="s">
        <v>24557</v>
      </c>
      <c r="H3978" t="s">
        <v>24285</v>
      </c>
      <c r="J3978" t="s">
        <v>1014</v>
      </c>
      <c r="K3978" t="s">
        <v>23990</v>
      </c>
      <c r="M3978" t="s">
        <v>6352</v>
      </c>
      <c r="N3978" t="s">
        <v>253</v>
      </c>
      <c r="O3978">
        <v>88023</v>
      </c>
      <c r="P3978" t="s">
        <v>50</v>
      </c>
      <c r="U3978" s="1">
        <v>44446</v>
      </c>
      <c r="V3978" s="1">
        <v>44446</v>
      </c>
      <c r="W3978" s="1">
        <v>44446.681944444441</v>
      </c>
      <c r="X3978" s="1">
        <v>44446.681944444441</v>
      </c>
      <c r="AC3978" t="s">
        <v>53</v>
      </c>
      <c r="AD3978">
        <v>2969480780</v>
      </c>
      <c r="AE3978" s="1">
        <v>37467</v>
      </c>
      <c r="AF3978" t="s">
        <v>2003</v>
      </c>
      <c r="AG3978" t="s">
        <v>24729</v>
      </c>
      <c r="AH3978" t="s">
        <v>51</v>
      </c>
      <c r="AJ3978" t="s">
        <v>53</v>
      </c>
      <c r="AL3978" t="s">
        <v>78</v>
      </c>
      <c r="AO3978" t="s">
        <v>5443</v>
      </c>
      <c r="AP3978" s="1">
        <v>44446.680555555555</v>
      </c>
    </row>
    <row r="3979" spans="1:42" x14ac:dyDescent="0.35">
      <c r="A3979" t="s">
        <v>2493</v>
      </c>
      <c r="B3979" t="s">
        <v>2490</v>
      </c>
      <c r="C3979" t="s">
        <v>2491</v>
      </c>
      <c r="F3979" t="s">
        <v>2492</v>
      </c>
      <c r="H3979" t="s">
        <v>2493</v>
      </c>
      <c r="J3979" t="s">
        <v>1014</v>
      </c>
      <c r="K3979" t="s">
        <v>23990</v>
      </c>
      <c r="M3979" t="s">
        <v>6352</v>
      </c>
      <c r="N3979" t="s">
        <v>253</v>
      </c>
      <c r="O3979">
        <v>88023</v>
      </c>
      <c r="P3979" t="s">
        <v>50</v>
      </c>
      <c r="U3979" s="1">
        <v>44446</v>
      </c>
      <c r="V3979" s="1">
        <v>44446</v>
      </c>
      <c r="W3979" s="1">
        <v>44446.681944444441</v>
      </c>
      <c r="X3979" s="1">
        <v>44446.681944444441</v>
      </c>
      <c r="AC3979" t="s">
        <v>53</v>
      </c>
      <c r="AD3979">
        <v>2969480780</v>
      </c>
      <c r="AE3979" s="1">
        <v>37467</v>
      </c>
      <c r="AF3979" t="s">
        <v>2003</v>
      </c>
      <c r="AG3979" t="s">
        <v>24730</v>
      </c>
      <c r="AH3979" t="s">
        <v>51</v>
      </c>
      <c r="AJ3979" t="s">
        <v>53</v>
      </c>
      <c r="AL3979" t="s">
        <v>78</v>
      </c>
      <c r="AO3979" t="s">
        <v>5443</v>
      </c>
      <c r="AP3979" s="1">
        <v>44587.385416666664</v>
      </c>
    </row>
    <row r="3980" spans="1:42" x14ac:dyDescent="0.35">
      <c r="A3980" t="s">
        <v>24731</v>
      </c>
      <c r="B3980" t="s">
        <v>24732</v>
      </c>
      <c r="C3980" t="s">
        <v>10042</v>
      </c>
      <c r="F3980" t="s">
        <v>24557</v>
      </c>
      <c r="H3980" t="s">
        <v>24731</v>
      </c>
      <c r="J3980" t="s">
        <v>1014</v>
      </c>
      <c r="K3980" t="s">
        <v>23990</v>
      </c>
      <c r="M3980" t="s">
        <v>6352</v>
      </c>
      <c r="N3980" t="s">
        <v>253</v>
      </c>
      <c r="O3980">
        <v>88023</v>
      </c>
      <c r="P3980" t="s">
        <v>50</v>
      </c>
      <c r="U3980" s="1">
        <v>44446</v>
      </c>
      <c r="V3980" s="1">
        <v>44446</v>
      </c>
      <c r="W3980" s="1">
        <v>44446.680555555555</v>
      </c>
      <c r="X3980" s="1">
        <v>44446.680555555555</v>
      </c>
      <c r="AC3980" t="s">
        <v>53</v>
      </c>
      <c r="AD3980">
        <v>2969480780</v>
      </c>
      <c r="AE3980" s="1">
        <v>37467</v>
      </c>
      <c r="AF3980" t="s">
        <v>2003</v>
      </c>
      <c r="AG3980" t="s">
        <v>24733</v>
      </c>
      <c r="AH3980" t="s">
        <v>51</v>
      </c>
      <c r="AJ3980" t="s">
        <v>53</v>
      </c>
      <c r="AL3980" t="s">
        <v>78</v>
      </c>
      <c r="AO3980" t="s">
        <v>5443</v>
      </c>
      <c r="AP3980" s="1">
        <v>44767.759027777778</v>
      </c>
    </row>
    <row r="3981" spans="1:42" x14ac:dyDescent="0.35">
      <c r="A3981" t="s">
        <v>24734</v>
      </c>
      <c r="B3981" t="s">
        <v>24735</v>
      </c>
      <c r="C3981" t="s">
        <v>383</v>
      </c>
      <c r="F3981" t="s">
        <v>24557</v>
      </c>
      <c r="H3981" t="s">
        <v>24734</v>
      </c>
      <c r="J3981" t="s">
        <v>1014</v>
      </c>
      <c r="K3981" t="s">
        <v>23990</v>
      </c>
      <c r="M3981" t="s">
        <v>6352</v>
      </c>
      <c r="N3981" t="s">
        <v>253</v>
      </c>
      <c r="O3981">
        <v>88023</v>
      </c>
      <c r="P3981" t="s">
        <v>50</v>
      </c>
      <c r="U3981" s="1">
        <v>44446</v>
      </c>
      <c r="V3981" s="1">
        <v>44446</v>
      </c>
      <c r="W3981" s="1">
        <v>44446.679166666669</v>
      </c>
      <c r="X3981" s="1">
        <v>44446.679166666669</v>
      </c>
      <c r="AC3981" t="s">
        <v>53</v>
      </c>
      <c r="AD3981">
        <v>2969480780</v>
      </c>
      <c r="AE3981" s="1">
        <v>37467</v>
      </c>
      <c r="AF3981" t="s">
        <v>2003</v>
      </c>
      <c r="AG3981" t="s">
        <v>24736</v>
      </c>
      <c r="AH3981" t="s">
        <v>51</v>
      </c>
      <c r="AJ3981" t="s">
        <v>53</v>
      </c>
      <c r="AL3981" t="s">
        <v>78</v>
      </c>
      <c r="AO3981" t="s">
        <v>5443</v>
      </c>
      <c r="AP3981" s="1">
        <v>44446.678472222222</v>
      </c>
    </row>
    <row r="3982" spans="1:42" x14ac:dyDescent="0.35">
      <c r="A3982" t="s">
        <v>24737</v>
      </c>
      <c r="B3982" t="s">
        <v>24738</v>
      </c>
      <c r="C3982" t="s">
        <v>22427</v>
      </c>
      <c r="F3982" t="s">
        <v>24557</v>
      </c>
      <c r="H3982" t="s">
        <v>24737</v>
      </c>
      <c r="J3982" t="s">
        <v>1014</v>
      </c>
      <c r="K3982" t="s">
        <v>23990</v>
      </c>
      <c r="M3982" t="s">
        <v>6352</v>
      </c>
      <c r="N3982" t="s">
        <v>253</v>
      </c>
      <c r="O3982">
        <v>88023</v>
      </c>
      <c r="P3982" t="s">
        <v>50</v>
      </c>
      <c r="U3982" s="1">
        <v>44446</v>
      </c>
      <c r="V3982" s="1">
        <v>44446</v>
      </c>
      <c r="W3982" s="1">
        <v>44446.677777777775</v>
      </c>
      <c r="X3982" s="1">
        <v>44446.677777777775</v>
      </c>
      <c r="AC3982" t="s">
        <v>53</v>
      </c>
      <c r="AD3982">
        <v>2969480780</v>
      </c>
      <c r="AE3982" s="1">
        <v>37467</v>
      </c>
      <c r="AF3982" t="s">
        <v>2003</v>
      </c>
      <c r="AG3982" t="s">
        <v>24739</v>
      </c>
      <c r="AH3982" t="s">
        <v>51</v>
      </c>
      <c r="AJ3982" t="s">
        <v>53</v>
      </c>
      <c r="AL3982" t="s">
        <v>78</v>
      </c>
      <c r="AO3982" t="s">
        <v>5443</v>
      </c>
      <c r="AP3982" s="1">
        <v>44446.676388888889</v>
      </c>
    </row>
    <row r="3983" spans="1:42" x14ac:dyDescent="0.35">
      <c r="A3983" t="s">
        <v>24740</v>
      </c>
      <c r="B3983" t="s">
        <v>19913</v>
      </c>
      <c r="C3983" t="s">
        <v>383</v>
      </c>
      <c r="F3983" t="s">
        <v>24557</v>
      </c>
      <c r="H3983" t="s">
        <v>24740</v>
      </c>
      <c r="J3983" t="s">
        <v>1014</v>
      </c>
      <c r="K3983" t="s">
        <v>23990</v>
      </c>
      <c r="M3983" t="s">
        <v>6352</v>
      </c>
      <c r="N3983" t="s">
        <v>253</v>
      </c>
      <c r="O3983">
        <v>88023</v>
      </c>
      <c r="P3983" t="s">
        <v>50</v>
      </c>
      <c r="U3983" s="1">
        <v>44446</v>
      </c>
      <c r="V3983" s="1">
        <v>44446</v>
      </c>
      <c r="W3983" s="1">
        <v>44446.676388888889</v>
      </c>
      <c r="X3983" s="1">
        <v>44446.676388888889</v>
      </c>
      <c r="AC3983" t="s">
        <v>53</v>
      </c>
      <c r="AD3983">
        <v>2969480780</v>
      </c>
      <c r="AE3983" s="1">
        <v>37467</v>
      </c>
      <c r="AF3983" t="s">
        <v>2003</v>
      </c>
      <c r="AG3983" t="s">
        <v>24741</v>
      </c>
      <c r="AH3983" t="s">
        <v>51</v>
      </c>
      <c r="AJ3983" t="s">
        <v>53</v>
      </c>
      <c r="AL3983" t="s">
        <v>78</v>
      </c>
      <c r="AO3983" t="s">
        <v>5443</v>
      </c>
      <c r="AP3983" s="1">
        <v>44446.675000000003</v>
      </c>
    </row>
    <row r="3984" spans="1:42" x14ac:dyDescent="0.35">
      <c r="A3984" t="s">
        <v>24742</v>
      </c>
      <c r="B3984" t="s">
        <v>9006</v>
      </c>
      <c r="C3984" t="s">
        <v>24743</v>
      </c>
      <c r="F3984" t="s">
        <v>24557</v>
      </c>
      <c r="H3984" t="s">
        <v>24742</v>
      </c>
      <c r="J3984" t="s">
        <v>1014</v>
      </c>
      <c r="K3984">
        <v>99</v>
      </c>
      <c r="M3984" t="s">
        <v>6352</v>
      </c>
      <c r="N3984" t="s">
        <v>253</v>
      </c>
      <c r="O3984">
        <v>88023</v>
      </c>
      <c r="P3984" t="s">
        <v>50</v>
      </c>
      <c r="U3984" s="1">
        <v>44446</v>
      </c>
      <c r="V3984" s="1">
        <v>44446</v>
      </c>
      <c r="W3984" s="1">
        <v>44446.675000000003</v>
      </c>
      <c r="X3984" s="1">
        <v>44446.675000000003</v>
      </c>
      <c r="AC3984" t="s">
        <v>53</v>
      </c>
      <c r="AD3984">
        <v>2969480780</v>
      </c>
      <c r="AE3984" s="1">
        <v>37467</v>
      </c>
      <c r="AF3984" t="s">
        <v>2003</v>
      </c>
      <c r="AG3984" t="s">
        <v>24744</v>
      </c>
      <c r="AH3984" t="s">
        <v>51</v>
      </c>
      <c r="AJ3984" t="s">
        <v>53</v>
      </c>
      <c r="AL3984" t="s">
        <v>78</v>
      </c>
      <c r="AO3984" t="s">
        <v>5443</v>
      </c>
      <c r="AP3984" s="1">
        <v>44446.674305555556</v>
      </c>
    </row>
    <row r="3985" spans="1:42" x14ac:dyDescent="0.35">
      <c r="A3985" t="s">
        <v>24745</v>
      </c>
      <c r="B3985" t="s">
        <v>24746</v>
      </c>
      <c r="C3985" t="s">
        <v>904</v>
      </c>
      <c r="F3985" t="s">
        <v>24557</v>
      </c>
      <c r="H3985" t="s">
        <v>24745</v>
      </c>
      <c r="J3985" t="s">
        <v>1014</v>
      </c>
      <c r="K3985" t="s">
        <v>23990</v>
      </c>
      <c r="M3985" t="s">
        <v>6352</v>
      </c>
      <c r="N3985" t="s">
        <v>253</v>
      </c>
      <c r="O3985">
        <v>88023</v>
      </c>
      <c r="P3985" t="s">
        <v>50</v>
      </c>
      <c r="U3985" s="1">
        <v>44446</v>
      </c>
      <c r="V3985" s="1">
        <v>44446</v>
      </c>
      <c r="W3985" s="1">
        <v>44446.668055555558</v>
      </c>
      <c r="X3985" s="1">
        <v>44446.668055555558</v>
      </c>
      <c r="AC3985" t="s">
        <v>53</v>
      </c>
      <c r="AD3985">
        <v>2969480780</v>
      </c>
      <c r="AE3985" s="1">
        <v>37467</v>
      </c>
      <c r="AF3985" t="s">
        <v>2003</v>
      </c>
      <c r="AG3985" t="s">
        <v>24747</v>
      </c>
      <c r="AH3985" t="s">
        <v>51</v>
      </c>
      <c r="AJ3985" t="s">
        <v>53</v>
      </c>
      <c r="AL3985" t="s">
        <v>78</v>
      </c>
      <c r="AO3985" t="s">
        <v>5443</v>
      </c>
      <c r="AP3985" s="1">
        <v>44446.667361111111</v>
      </c>
    </row>
    <row r="3986" spans="1:42" x14ac:dyDescent="0.35">
      <c r="A3986" t="s">
        <v>24748</v>
      </c>
      <c r="B3986" t="s">
        <v>24749</v>
      </c>
      <c r="C3986" t="s">
        <v>573</v>
      </c>
      <c r="F3986" t="s">
        <v>24557</v>
      </c>
      <c r="H3986" t="s">
        <v>24748</v>
      </c>
      <c r="J3986" t="s">
        <v>1014</v>
      </c>
      <c r="K3986" t="s">
        <v>23990</v>
      </c>
      <c r="M3986" t="s">
        <v>6352</v>
      </c>
      <c r="N3986" t="s">
        <v>253</v>
      </c>
      <c r="O3986">
        <v>88023</v>
      </c>
      <c r="P3986" t="s">
        <v>50</v>
      </c>
      <c r="U3986" s="1">
        <v>44446</v>
      </c>
      <c r="V3986" s="1">
        <v>44446</v>
      </c>
      <c r="W3986" s="1">
        <v>44446.666666666664</v>
      </c>
      <c r="X3986" s="1">
        <v>44446.666666666664</v>
      </c>
      <c r="AC3986" t="s">
        <v>53</v>
      </c>
      <c r="AD3986">
        <v>2969480780</v>
      </c>
      <c r="AE3986" s="1">
        <v>37467</v>
      </c>
      <c r="AF3986" t="s">
        <v>2003</v>
      </c>
      <c r="AG3986" t="s">
        <v>24750</v>
      </c>
      <c r="AH3986" t="s">
        <v>51</v>
      </c>
      <c r="AJ3986" t="s">
        <v>53</v>
      </c>
      <c r="AL3986" t="s">
        <v>78</v>
      </c>
      <c r="AO3986" t="s">
        <v>5443</v>
      </c>
      <c r="AP3986" s="1">
        <v>44446.666666666664</v>
      </c>
    </row>
    <row r="3987" spans="1:42" x14ac:dyDescent="0.35">
      <c r="A3987" t="s">
        <v>24751</v>
      </c>
      <c r="B3987" t="s">
        <v>24752</v>
      </c>
      <c r="C3987" t="s">
        <v>894</v>
      </c>
      <c r="F3987" t="s">
        <v>24557</v>
      </c>
      <c r="H3987" t="s">
        <v>24751</v>
      </c>
      <c r="J3987" t="s">
        <v>1014</v>
      </c>
      <c r="K3987" t="s">
        <v>23990</v>
      </c>
      <c r="M3987" t="s">
        <v>6352</v>
      </c>
      <c r="N3987" t="s">
        <v>253</v>
      </c>
      <c r="O3987">
        <v>88023</v>
      </c>
      <c r="P3987" t="s">
        <v>50</v>
      </c>
      <c r="U3987" s="1">
        <v>44446</v>
      </c>
      <c r="V3987" s="1">
        <v>44446</v>
      </c>
      <c r="W3987" s="1">
        <v>44446.665277777778</v>
      </c>
      <c r="X3987" s="1">
        <v>44446.665277777778</v>
      </c>
      <c r="AC3987" t="s">
        <v>53</v>
      </c>
      <c r="AD3987">
        <v>2969480780</v>
      </c>
      <c r="AE3987" s="1">
        <v>37467</v>
      </c>
      <c r="AF3987" t="s">
        <v>2003</v>
      </c>
      <c r="AG3987" t="s">
        <v>24753</v>
      </c>
      <c r="AH3987" t="s">
        <v>51</v>
      </c>
      <c r="AJ3987" t="s">
        <v>53</v>
      </c>
      <c r="AL3987" t="s">
        <v>78</v>
      </c>
      <c r="AO3987" t="s">
        <v>5443</v>
      </c>
      <c r="AP3987" s="1">
        <v>44446.665277777778</v>
      </c>
    </row>
    <row r="3988" spans="1:42" x14ac:dyDescent="0.35">
      <c r="A3988" t="s">
        <v>24754</v>
      </c>
      <c r="B3988" t="s">
        <v>24755</v>
      </c>
      <c r="C3988" t="s">
        <v>309</v>
      </c>
      <c r="F3988" t="s">
        <v>24557</v>
      </c>
      <c r="H3988" t="s">
        <v>24754</v>
      </c>
      <c r="J3988" t="s">
        <v>1014</v>
      </c>
      <c r="K3988" t="s">
        <v>23990</v>
      </c>
      <c r="M3988" t="s">
        <v>6352</v>
      </c>
      <c r="N3988" t="s">
        <v>253</v>
      </c>
      <c r="O3988">
        <v>88023</v>
      </c>
      <c r="P3988" t="s">
        <v>50</v>
      </c>
      <c r="U3988" s="1">
        <v>44446</v>
      </c>
      <c r="V3988" s="1">
        <v>44446</v>
      </c>
      <c r="W3988" s="1">
        <v>44446.662499999999</v>
      </c>
      <c r="X3988" s="1">
        <v>44446.662499999999</v>
      </c>
      <c r="AC3988" t="s">
        <v>53</v>
      </c>
      <c r="AD3988">
        <v>2969480780</v>
      </c>
      <c r="AE3988" s="1">
        <v>37467</v>
      </c>
      <c r="AF3988" t="s">
        <v>2003</v>
      </c>
      <c r="AG3988" t="s">
        <v>24756</v>
      </c>
      <c r="AH3988" t="s">
        <v>51</v>
      </c>
      <c r="AJ3988" t="s">
        <v>53</v>
      </c>
      <c r="AL3988" t="s">
        <v>78</v>
      </c>
      <c r="AO3988" t="s">
        <v>5443</v>
      </c>
      <c r="AP3988" s="1">
        <v>44468.435416666667</v>
      </c>
    </row>
    <row r="3989" spans="1:42" x14ac:dyDescent="0.35">
      <c r="A3989" t="s">
        <v>24757</v>
      </c>
      <c r="B3989" t="s">
        <v>24758</v>
      </c>
      <c r="C3989" t="s">
        <v>24759</v>
      </c>
      <c r="F3989" t="s">
        <v>24557</v>
      </c>
      <c r="H3989" t="s">
        <v>24757</v>
      </c>
      <c r="J3989" t="s">
        <v>1014</v>
      </c>
      <c r="K3989" t="s">
        <v>23990</v>
      </c>
      <c r="M3989" t="s">
        <v>6352</v>
      </c>
      <c r="N3989" t="s">
        <v>253</v>
      </c>
      <c r="O3989">
        <v>88023</v>
      </c>
      <c r="P3989" t="s">
        <v>50</v>
      </c>
      <c r="U3989" s="1">
        <v>44446</v>
      </c>
      <c r="V3989" s="1">
        <v>44446</v>
      </c>
      <c r="W3989" s="1">
        <v>44446.661111111112</v>
      </c>
      <c r="X3989" s="1">
        <v>44500.316666666666</v>
      </c>
      <c r="AC3989" t="s">
        <v>53</v>
      </c>
      <c r="AD3989">
        <v>2969480780</v>
      </c>
      <c r="AE3989" s="1">
        <v>37467</v>
      </c>
      <c r="AF3989" t="s">
        <v>2003</v>
      </c>
      <c r="AG3989" t="s">
        <v>24760</v>
      </c>
      <c r="AH3989" t="s">
        <v>51</v>
      </c>
      <c r="AJ3989" t="s">
        <v>53</v>
      </c>
      <c r="AL3989" t="s">
        <v>78</v>
      </c>
      <c r="AO3989" t="s">
        <v>5443</v>
      </c>
      <c r="AP3989" s="1">
        <v>44937.595138888886</v>
      </c>
    </row>
    <row r="3990" spans="1:42" x14ac:dyDescent="0.35">
      <c r="A3990" t="s">
        <v>24761</v>
      </c>
      <c r="B3990" t="s">
        <v>24762</v>
      </c>
      <c r="C3990" t="s">
        <v>24763</v>
      </c>
      <c r="F3990" t="s">
        <v>24557</v>
      </c>
      <c r="H3990" t="s">
        <v>24761</v>
      </c>
      <c r="J3990" t="s">
        <v>1014</v>
      </c>
      <c r="K3990" t="s">
        <v>23990</v>
      </c>
      <c r="M3990" t="s">
        <v>6352</v>
      </c>
      <c r="N3990" t="s">
        <v>253</v>
      </c>
      <c r="O3990">
        <v>88023</v>
      </c>
      <c r="P3990" t="s">
        <v>50</v>
      </c>
      <c r="U3990" s="1">
        <v>44446</v>
      </c>
      <c r="V3990" s="1">
        <v>44446</v>
      </c>
      <c r="W3990" s="1">
        <v>44446.659722222219</v>
      </c>
      <c r="X3990" s="1">
        <v>44446.659722222219</v>
      </c>
      <c r="AC3990" t="s">
        <v>53</v>
      </c>
      <c r="AD3990">
        <v>2969480780</v>
      </c>
      <c r="AE3990" s="1">
        <v>37467</v>
      </c>
      <c r="AF3990" t="s">
        <v>2003</v>
      </c>
      <c r="AG3990" t="s">
        <v>24764</v>
      </c>
      <c r="AH3990" t="s">
        <v>51</v>
      </c>
      <c r="AJ3990" t="s">
        <v>53</v>
      </c>
      <c r="AL3990" t="s">
        <v>68</v>
      </c>
      <c r="AO3990" t="s">
        <v>5443</v>
      </c>
      <c r="AP3990" s="1">
        <v>44446.65902777778</v>
      </c>
    </row>
    <row r="3991" spans="1:42" x14ac:dyDescent="0.35">
      <c r="A3991" t="s">
        <v>24765</v>
      </c>
      <c r="B3991" t="s">
        <v>4406</v>
      </c>
      <c r="C3991" t="s">
        <v>308</v>
      </c>
      <c r="F3991" t="s">
        <v>24557</v>
      </c>
      <c r="H3991" t="s">
        <v>24765</v>
      </c>
      <c r="J3991" t="s">
        <v>1014</v>
      </c>
      <c r="K3991" t="s">
        <v>23990</v>
      </c>
      <c r="M3991" t="s">
        <v>6352</v>
      </c>
      <c r="N3991" t="s">
        <v>253</v>
      </c>
      <c r="O3991">
        <v>88023</v>
      </c>
      <c r="P3991" t="s">
        <v>50</v>
      </c>
      <c r="U3991" s="1">
        <v>44446</v>
      </c>
      <c r="V3991" s="1">
        <v>44446</v>
      </c>
      <c r="W3991" s="1">
        <v>44446.658333333333</v>
      </c>
      <c r="X3991" s="1">
        <v>44678.627083333333</v>
      </c>
      <c r="AC3991" t="s">
        <v>53</v>
      </c>
      <c r="AD3991">
        <v>2969480780</v>
      </c>
      <c r="AE3991" s="1">
        <v>37467</v>
      </c>
      <c r="AF3991" t="s">
        <v>2003</v>
      </c>
      <c r="AG3991" t="s">
        <v>24766</v>
      </c>
      <c r="AH3991" t="s">
        <v>51</v>
      </c>
      <c r="AJ3991" t="s">
        <v>53</v>
      </c>
      <c r="AL3991" t="s">
        <v>78</v>
      </c>
      <c r="AO3991" t="s">
        <v>5443</v>
      </c>
      <c r="AP3991" s="1">
        <v>45195.512499999997</v>
      </c>
    </row>
    <row r="3992" spans="1:42" x14ac:dyDescent="0.35">
      <c r="A3992" t="s">
        <v>24767</v>
      </c>
      <c r="B3992" t="s">
        <v>18048</v>
      </c>
      <c r="C3992" t="s">
        <v>302</v>
      </c>
      <c r="F3992" t="s">
        <v>24557</v>
      </c>
      <c r="H3992" t="s">
        <v>24767</v>
      </c>
      <c r="J3992" t="s">
        <v>1014</v>
      </c>
      <c r="K3992" t="s">
        <v>23990</v>
      </c>
      <c r="M3992" t="s">
        <v>6352</v>
      </c>
      <c r="N3992" t="s">
        <v>253</v>
      </c>
      <c r="O3992">
        <v>88023</v>
      </c>
      <c r="P3992" t="s">
        <v>50</v>
      </c>
      <c r="U3992" s="1">
        <v>44446</v>
      </c>
      <c r="V3992" s="1">
        <v>44446</v>
      </c>
      <c r="W3992" s="1">
        <v>44446.656944444447</v>
      </c>
      <c r="X3992" s="1">
        <v>44446.656944444447</v>
      </c>
      <c r="AC3992" t="s">
        <v>53</v>
      </c>
      <c r="AD3992">
        <v>2969480780</v>
      </c>
      <c r="AE3992" s="1">
        <v>37467</v>
      </c>
      <c r="AF3992" t="s">
        <v>2003</v>
      </c>
      <c r="AG3992" t="s">
        <v>24768</v>
      </c>
      <c r="AH3992" t="s">
        <v>51</v>
      </c>
      <c r="AJ3992" t="s">
        <v>53</v>
      </c>
      <c r="AL3992" t="s">
        <v>78</v>
      </c>
      <c r="AO3992" t="s">
        <v>5443</v>
      </c>
      <c r="AP3992" s="1">
        <v>44446.655555555553</v>
      </c>
    </row>
    <row r="3993" spans="1:42" x14ac:dyDescent="0.35">
      <c r="A3993" t="s">
        <v>24769</v>
      </c>
      <c r="B3993" t="s">
        <v>24770</v>
      </c>
      <c r="C3993" t="s">
        <v>24771</v>
      </c>
      <c r="F3993" t="s">
        <v>24557</v>
      </c>
      <c r="H3993" t="s">
        <v>24769</v>
      </c>
      <c r="J3993" t="s">
        <v>1014</v>
      </c>
      <c r="K3993" t="s">
        <v>23990</v>
      </c>
      <c r="M3993" t="s">
        <v>6352</v>
      </c>
      <c r="N3993" t="s">
        <v>253</v>
      </c>
      <c r="O3993">
        <v>88023</v>
      </c>
      <c r="P3993" t="s">
        <v>50</v>
      </c>
      <c r="U3993" s="1">
        <v>44446</v>
      </c>
      <c r="V3993" s="1">
        <v>44446</v>
      </c>
      <c r="W3993" s="1">
        <v>44446.656944444447</v>
      </c>
      <c r="X3993" s="1">
        <v>44446.656944444447</v>
      </c>
      <c r="AC3993" t="s">
        <v>53</v>
      </c>
      <c r="AD3993">
        <v>2969480780</v>
      </c>
      <c r="AE3993" s="1">
        <v>37467</v>
      </c>
      <c r="AF3993" t="s">
        <v>2003</v>
      </c>
      <c r="AG3993" t="s">
        <v>24772</v>
      </c>
      <c r="AH3993" t="s">
        <v>51</v>
      </c>
      <c r="AJ3993" t="s">
        <v>53</v>
      </c>
      <c r="AL3993" t="s">
        <v>78</v>
      </c>
      <c r="AO3993" t="s">
        <v>5443</v>
      </c>
      <c r="AP3993" s="1">
        <v>45148.73333333333</v>
      </c>
    </row>
    <row r="3994" spans="1:42" x14ac:dyDescent="0.35">
      <c r="A3994" t="s">
        <v>24773</v>
      </c>
      <c r="B3994" t="s">
        <v>2148</v>
      </c>
      <c r="C3994" t="s">
        <v>10445</v>
      </c>
      <c r="F3994" t="s">
        <v>24557</v>
      </c>
      <c r="H3994" t="s">
        <v>24773</v>
      </c>
      <c r="J3994" t="s">
        <v>1014</v>
      </c>
      <c r="K3994" t="s">
        <v>23990</v>
      </c>
      <c r="M3994" t="s">
        <v>6352</v>
      </c>
      <c r="N3994" t="s">
        <v>253</v>
      </c>
      <c r="O3994">
        <v>88023</v>
      </c>
      <c r="P3994" t="s">
        <v>50</v>
      </c>
      <c r="U3994" s="1">
        <v>44446</v>
      </c>
      <c r="V3994" s="1">
        <v>44446</v>
      </c>
      <c r="W3994" s="1">
        <v>44446.655555555553</v>
      </c>
      <c r="X3994" s="1">
        <v>44446.655555555553</v>
      </c>
      <c r="AC3994" t="s">
        <v>53</v>
      </c>
      <c r="AD3994">
        <v>2969480780</v>
      </c>
      <c r="AE3994" s="1">
        <v>37467</v>
      </c>
      <c r="AF3994" t="s">
        <v>2003</v>
      </c>
      <c r="AG3994" t="s">
        <v>24774</v>
      </c>
      <c r="AH3994" t="s">
        <v>51</v>
      </c>
      <c r="AJ3994" t="s">
        <v>53</v>
      </c>
      <c r="AL3994" t="s">
        <v>78</v>
      </c>
      <c r="AO3994" t="s">
        <v>5443</v>
      </c>
      <c r="AP3994" s="1">
        <v>44789.448611111111</v>
      </c>
    </row>
    <row r="3995" spans="1:42" x14ac:dyDescent="0.35">
      <c r="A3995" t="s">
        <v>24775</v>
      </c>
      <c r="B3995" t="s">
        <v>24776</v>
      </c>
      <c r="C3995" t="s">
        <v>2615</v>
      </c>
      <c r="F3995" t="s">
        <v>24777</v>
      </c>
      <c r="H3995" t="s">
        <v>24775</v>
      </c>
      <c r="J3995" t="s">
        <v>1014</v>
      </c>
      <c r="K3995" t="s">
        <v>24778</v>
      </c>
      <c r="M3995" t="s">
        <v>24779</v>
      </c>
      <c r="N3995" t="s">
        <v>2409</v>
      </c>
      <c r="O3995">
        <v>85540</v>
      </c>
      <c r="P3995" t="s">
        <v>50</v>
      </c>
      <c r="U3995" s="1">
        <v>44446</v>
      </c>
      <c r="V3995" s="1">
        <v>44446</v>
      </c>
      <c r="W3995" s="1">
        <v>44446.661111111112</v>
      </c>
      <c r="X3995" s="1">
        <v>44446.661111111112</v>
      </c>
      <c r="AC3995" t="s">
        <v>53</v>
      </c>
      <c r="AD3995">
        <v>2969480780</v>
      </c>
      <c r="AE3995" s="1">
        <v>37467</v>
      </c>
      <c r="AF3995" t="s">
        <v>2003</v>
      </c>
      <c r="AG3995" t="s">
        <v>24780</v>
      </c>
      <c r="AH3995" t="s">
        <v>51</v>
      </c>
      <c r="AJ3995" t="s">
        <v>53</v>
      </c>
      <c r="AL3995" t="s">
        <v>78</v>
      </c>
      <c r="AO3995" t="s">
        <v>5443</v>
      </c>
      <c r="AP3995" s="1">
        <v>44446.655555555553</v>
      </c>
    </row>
    <row r="3996" spans="1:42" x14ac:dyDescent="0.35">
      <c r="A3996" t="s">
        <v>24781</v>
      </c>
      <c r="B3996" t="s">
        <v>24782</v>
      </c>
      <c r="C3996" t="s">
        <v>89</v>
      </c>
      <c r="F3996" t="s">
        <v>24783</v>
      </c>
      <c r="H3996" t="s">
        <v>24781</v>
      </c>
      <c r="J3996" t="s">
        <v>24784</v>
      </c>
      <c r="P3996" t="s">
        <v>50</v>
      </c>
      <c r="U3996" s="1">
        <v>44446</v>
      </c>
      <c r="V3996" s="1">
        <v>44446</v>
      </c>
      <c r="AC3996" t="s">
        <v>53</v>
      </c>
      <c r="AD3996">
        <v>2969519246</v>
      </c>
      <c r="AE3996" s="1">
        <v>38883.179166666669</v>
      </c>
      <c r="AG3996" t="s">
        <v>24785</v>
      </c>
      <c r="AH3996" t="s">
        <v>51</v>
      </c>
      <c r="AJ3996" t="s">
        <v>53</v>
      </c>
      <c r="AO3996" t="s">
        <v>8142</v>
      </c>
    </row>
    <row r="3997" spans="1:42" x14ac:dyDescent="0.35">
      <c r="A3997" t="s">
        <v>24786</v>
      </c>
      <c r="B3997" t="s">
        <v>24787</v>
      </c>
      <c r="C3997" t="s">
        <v>6563</v>
      </c>
      <c r="F3997" t="s">
        <v>24557</v>
      </c>
      <c r="H3997" t="s">
        <v>24786</v>
      </c>
      <c r="K3997" t="s">
        <v>23990</v>
      </c>
      <c r="M3997" t="s">
        <v>6352</v>
      </c>
      <c r="N3997" t="s">
        <v>253</v>
      </c>
      <c r="O3997">
        <v>88023</v>
      </c>
      <c r="P3997" t="s">
        <v>50</v>
      </c>
      <c r="U3997" s="1">
        <v>44446</v>
      </c>
      <c r="V3997" s="1">
        <v>44446</v>
      </c>
      <c r="W3997" s="1">
        <v>44446.677777777775</v>
      </c>
      <c r="X3997" s="1">
        <v>44446.677777777775</v>
      </c>
      <c r="AC3997" t="s">
        <v>53</v>
      </c>
      <c r="AD3997">
        <v>9999999999</v>
      </c>
      <c r="AE3997" s="1">
        <v>45196</v>
      </c>
      <c r="AG3997" t="s">
        <v>24788</v>
      </c>
      <c r="AH3997" t="s">
        <v>51</v>
      </c>
      <c r="AJ3997" t="s">
        <v>53</v>
      </c>
      <c r="AL3997" t="s">
        <v>78</v>
      </c>
      <c r="AO3997" t="s">
        <v>5443</v>
      </c>
      <c r="AP3997" s="1">
        <v>44446.677083333336</v>
      </c>
    </row>
    <row r="3998" spans="1:42" x14ac:dyDescent="0.35">
      <c r="A3998" t="s">
        <v>24789</v>
      </c>
      <c r="B3998" t="s">
        <v>24504</v>
      </c>
      <c r="C3998" t="s">
        <v>587</v>
      </c>
      <c r="F3998" t="s">
        <v>24790</v>
      </c>
      <c r="H3998" t="s">
        <v>24789</v>
      </c>
      <c r="J3998" t="s">
        <v>5217</v>
      </c>
      <c r="K3998" t="s">
        <v>24791</v>
      </c>
      <c r="M3998" t="s">
        <v>1296</v>
      </c>
      <c r="N3998" t="s">
        <v>253</v>
      </c>
      <c r="O3998">
        <v>88220</v>
      </c>
      <c r="P3998" t="s">
        <v>50</v>
      </c>
      <c r="U3998" s="1">
        <v>44446</v>
      </c>
      <c r="V3998" s="1">
        <v>44446</v>
      </c>
      <c r="W3998" s="1">
        <v>44446.531944444447</v>
      </c>
      <c r="X3998" s="1">
        <v>44446.531944444447</v>
      </c>
      <c r="AC3998" t="s">
        <v>51</v>
      </c>
      <c r="AD3998">
        <v>2969475162</v>
      </c>
      <c r="AE3998" s="1">
        <v>37147</v>
      </c>
      <c r="AF3998" t="s">
        <v>5221</v>
      </c>
      <c r="AG3998" t="s">
        <v>24792</v>
      </c>
      <c r="AH3998" t="s">
        <v>51</v>
      </c>
      <c r="AJ3998" t="s">
        <v>53</v>
      </c>
      <c r="AL3998" t="s">
        <v>78</v>
      </c>
      <c r="AO3998" t="s">
        <v>5443</v>
      </c>
      <c r="AP3998" s="1">
        <v>44446.52847222222</v>
      </c>
    </row>
    <row r="3999" spans="1:42" x14ac:dyDescent="0.35">
      <c r="A3999" t="s">
        <v>24793</v>
      </c>
      <c r="B3999" t="s">
        <v>6882</v>
      </c>
      <c r="C3999" t="s">
        <v>89</v>
      </c>
      <c r="F3999" t="s">
        <v>6883</v>
      </c>
      <c r="H3999" t="s">
        <v>6884</v>
      </c>
      <c r="I3999" t="s">
        <v>169</v>
      </c>
      <c r="J3999" t="s">
        <v>24794</v>
      </c>
      <c r="K3999" t="s">
        <v>24795</v>
      </c>
      <c r="M3999" t="s">
        <v>2800</v>
      </c>
      <c r="N3999" t="s">
        <v>65</v>
      </c>
      <c r="O3999">
        <v>80601</v>
      </c>
      <c r="P3999" t="s">
        <v>50</v>
      </c>
      <c r="U3999" s="1">
        <v>44446</v>
      </c>
      <c r="V3999" s="1">
        <v>44446</v>
      </c>
      <c r="W3999" s="1">
        <v>44446.645833333336</v>
      </c>
      <c r="X3999" s="1">
        <v>44446.659722222219</v>
      </c>
      <c r="AC3999" t="s">
        <v>51</v>
      </c>
      <c r="AD3999">
        <v>2969720013</v>
      </c>
      <c r="AE3999" s="1">
        <v>42739.461111111108</v>
      </c>
      <c r="AF3999" t="s">
        <v>6887</v>
      </c>
      <c r="AG3999" t="s">
        <v>24796</v>
      </c>
      <c r="AH3999" t="s">
        <v>51</v>
      </c>
      <c r="AJ3999" t="s">
        <v>53</v>
      </c>
      <c r="AL3999" t="s">
        <v>78</v>
      </c>
      <c r="AO3999" t="s">
        <v>5443</v>
      </c>
    </row>
    <row r="4000" spans="1:42" x14ac:dyDescent="0.35">
      <c r="A4000" t="s">
        <v>24797</v>
      </c>
      <c r="B4000" t="s">
        <v>24798</v>
      </c>
      <c r="C4000" t="s">
        <v>9111</v>
      </c>
      <c r="F4000" t="s">
        <v>24799</v>
      </c>
      <c r="H4000" t="s">
        <v>24797</v>
      </c>
      <c r="J4000" t="s">
        <v>2953</v>
      </c>
      <c r="P4000" t="s">
        <v>19709</v>
      </c>
      <c r="U4000" s="1">
        <v>44446</v>
      </c>
      <c r="V4000" s="1">
        <v>44446</v>
      </c>
      <c r="AC4000" t="s">
        <v>53</v>
      </c>
      <c r="AD4000">
        <v>2969823183</v>
      </c>
      <c r="AE4000" s="1">
        <v>43312.453472222223</v>
      </c>
      <c r="AG4000" t="s">
        <v>24800</v>
      </c>
      <c r="AH4000" t="s">
        <v>51</v>
      </c>
      <c r="AJ4000" t="s">
        <v>53</v>
      </c>
      <c r="AO4000" t="s">
        <v>8142</v>
      </c>
    </row>
    <row r="4001" spans="1:42" x14ac:dyDescent="0.35">
      <c r="A4001" t="s">
        <v>24801</v>
      </c>
      <c r="B4001" t="s">
        <v>8810</v>
      </c>
      <c r="C4001" t="s">
        <v>5662</v>
      </c>
      <c r="F4001" t="s">
        <v>24557</v>
      </c>
      <c r="H4001" t="s">
        <v>24801</v>
      </c>
      <c r="J4001" t="s">
        <v>1014</v>
      </c>
      <c r="K4001" t="s">
        <v>23990</v>
      </c>
      <c r="M4001" t="s">
        <v>6352</v>
      </c>
      <c r="N4001" t="s">
        <v>253</v>
      </c>
      <c r="O4001">
        <v>88023</v>
      </c>
      <c r="P4001" t="s">
        <v>50</v>
      </c>
      <c r="U4001" s="1">
        <v>44446</v>
      </c>
      <c r="V4001" s="1">
        <v>44446</v>
      </c>
      <c r="W4001" s="1">
        <v>44446.709722222222</v>
      </c>
      <c r="X4001" s="1">
        <v>44446.709722222222</v>
      </c>
      <c r="AC4001" t="s">
        <v>53</v>
      </c>
      <c r="AD4001">
        <v>2969480780</v>
      </c>
      <c r="AE4001" s="1">
        <v>37467</v>
      </c>
      <c r="AF4001" t="s">
        <v>2003</v>
      </c>
      <c r="AG4001" t="s">
        <v>24802</v>
      </c>
      <c r="AH4001" t="s">
        <v>51</v>
      </c>
      <c r="AJ4001" t="s">
        <v>53</v>
      </c>
      <c r="AL4001" t="s">
        <v>78</v>
      </c>
      <c r="AO4001" t="s">
        <v>5443</v>
      </c>
      <c r="AP4001" s="1">
        <v>44446.709027777775</v>
      </c>
    </row>
    <row r="4002" spans="1:42" x14ac:dyDescent="0.35">
      <c r="A4002" t="s">
        <v>24803</v>
      </c>
      <c r="B4002" t="s">
        <v>24804</v>
      </c>
      <c r="C4002" t="s">
        <v>106</v>
      </c>
      <c r="F4002" t="s">
        <v>24557</v>
      </c>
      <c r="H4002" t="s">
        <v>24803</v>
      </c>
      <c r="J4002" t="s">
        <v>1014</v>
      </c>
      <c r="K4002">
        <v>99</v>
      </c>
      <c r="M4002" t="s">
        <v>6352</v>
      </c>
      <c r="N4002" t="s">
        <v>253</v>
      </c>
      <c r="O4002">
        <v>88023</v>
      </c>
      <c r="P4002" t="s">
        <v>50</v>
      </c>
      <c r="U4002" s="1">
        <v>44446</v>
      </c>
      <c r="V4002" s="1">
        <v>44446</v>
      </c>
      <c r="W4002" s="1">
        <v>44446.706944444442</v>
      </c>
      <c r="X4002" s="1">
        <v>44446.706944444442</v>
      </c>
      <c r="AC4002" t="s">
        <v>53</v>
      </c>
      <c r="AD4002">
        <v>2969480780</v>
      </c>
      <c r="AE4002" s="1">
        <v>37467</v>
      </c>
      <c r="AF4002" t="s">
        <v>2003</v>
      </c>
      <c r="AG4002" t="s">
        <v>24805</v>
      </c>
      <c r="AH4002" t="s">
        <v>51</v>
      </c>
      <c r="AJ4002" t="s">
        <v>53</v>
      </c>
      <c r="AL4002" t="s">
        <v>78</v>
      </c>
      <c r="AO4002" t="s">
        <v>5443</v>
      </c>
      <c r="AP4002" s="1">
        <v>45107.418749999997</v>
      </c>
    </row>
    <row r="4003" spans="1:42" x14ac:dyDescent="0.35">
      <c r="A4003" t="s">
        <v>24806</v>
      </c>
      <c r="B4003" t="s">
        <v>24732</v>
      </c>
      <c r="C4003" t="s">
        <v>1614</v>
      </c>
      <c r="F4003" t="s">
        <v>24807</v>
      </c>
      <c r="H4003" t="s">
        <v>24806</v>
      </c>
      <c r="J4003" t="s">
        <v>1014</v>
      </c>
      <c r="K4003" t="s">
        <v>23990</v>
      </c>
      <c r="M4003" t="s">
        <v>6352</v>
      </c>
      <c r="N4003" t="s">
        <v>253</v>
      </c>
      <c r="O4003">
        <v>88023</v>
      </c>
      <c r="P4003" t="s">
        <v>50</v>
      </c>
      <c r="U4003" s="1">
        <v>44446</v>
      </c>
      <c r="V4003" s="1">
        <v>44446</v>
      </c>
      <c r="W4003" s="1">
        <v>44446.708333333336</v>
      </c>
      <c r="X4003" s="1">
        <v>44446.708333333336</v>
      </c>
      <c r="AC4003" t="s">
        <v>53</v>
      </c>
      <c r="AD4003">
        <v>2969480780</v>
      </c>
      <c r="AE4003" s="1">
        <v>37467</v>
      </c>
      <c r="AF4003" t="s">
        <v>2003</v>
      </c>
      <c r="AG4003" t="s">
        <v>24808</v>
      </c>
      <c r="AH4003" t="s">
        <v>51</v>
      </c>
      <c r="AJ4003" t="s">
        <v>53</v>
      </c>
      <c r="AL4003" t="s">
        <v>78</v>
      </c>
      <c r="AO4003" t="s">
        <v>5443</v>
      </c>
      <c r="AP4003" s="1">
        <v>44446.707638888889</v>
      </c>
    </row>
    <row r="4004" spans="1:42" x14ac:dyDescent="0.35">
      <c r="A4004" t="s">
        <v>24809</v>
      </c>
      <c r="B4004" t="s">
        <v>24810</v>
      </c>
      <c r="C4004" t="s">
        <v>803</v>
      </c>
      <c r="F4004" t="s">
        <v>24557</v>
      </c>
      <c r="H4004" t="s">
        <v>24809</v>
      </c>
      <c r="J4004" t="s">
        <v>1014</v>
      </c>
      <c r="K4004" t="s">
        <v>23990</v>
      </c>
      <c r="M4004" t="s">
        <v>6352</v>
      </c>
      <c r="N4004" t="s">
        <v>253</v>
      </c>
      <c r="O4004">
        <v>88023</v>
      </c>
      <c r="P4004" t="s">
        <v>50</v>
      </c>
      <c r="U4004" s="1">
        <v>44446</v>
      </c>
      <c r="V4004" s="1">
        <v>44446</v>
      </c>
      <c r="W4004" s="1">
        <v>44447.486111111109</v>
      </c>
      <c r="X4004" s="1">
        <v>45006.611111111109</v>
      </c>
      <c r="AC4004" t="s">
        <v>53</v>
      </c>
      <c r="AD4004">
        <v>2969480780</v>
      </c>
      <c r="AE4004" s="1">
        <v>37467</v>
      </c>
      <c r="AF4004" t="s">
        <v>2003</v>
      </c>
      <c r="AG4004" t="s">
        <v>24811</v>
      </c>
      <c r="AH4004" t="s">
        <v>51</v>
      </c>
      <c r="AJ4004" t="s">
        <v>53</v>
      </c>
      <c r="AL4004" t="s">
        <v>78</v>
      </c>
      <c r="AO4004" t="s">
        <v>5443</v>
      </c>
      <c r="AP4004" s="1">
        <v>45418.452777777777</v>
      </c>
    </row>
    <row r="4005" spans="1:42" x14ac:dyDescent="0.35">
      <c r="A4005" t="s">
        <v>24812</v>
      </c>
      <c r="B4005" t="s">
        <v>9965</v>
      </c>
      <c r="C4005" t="s">
        <v>309</v>
      </c>
      <c r="F4005" t="s">
        <v>24557</v>
      </c>
      <c r="H4005" t="s">
        <v>24812</v>
      </c>
      <c r="J4005" t="s">
        <v>1014</v>
      </c>
      <c r="K4005" t="s">
        <v>23990</v>
      </c>
      <c r="M4005" t="s">
        <v>6352</v>
      </c>
      <c r="N4005" t="s">
        <v>253</v>
      </c>
      <c r="O4005">
        <v>88023</v>
      </c>
      <c r="P4005" t="s">
        <v>50</v>
      </c>
      <c r="U4005" s="1">
        <v>44446</v>
      </c>
      <c r="V4005" s="1">
        <v>44446</v>
      </c>
      <c r="W4005" s="1">
        <v>44447.48541666667</v>
      </c>
      <c r="X4005" s="1">
        <v>44447.48541666667</v>
      </c>
      <c r="AC4005" t="s">
        <v>53</v>
      </c>
      <c r="AD4005">
        <v>2969480780</v>
      </c>
      <c r="AE4005" s="1">
        <v>37467</v>
      </c>
      <c r="AF4005" t="s">
        <v>2003</v>
      </c>
      <c r="AG4005" t="s">
        <v>24813</v>
      </c>
      <c r="AH4005" t="s">
        <v>51</v>
      </c>
      <c r="AJ4005" t="s">
        <v>53</v>
      </c>
      <c r="AL4005" t="s">
        <v>78</v>
      </c>
      <c r="AO4005" t="s">
        <v>5443</v>
      </c>
      <c r="AP4005" s="1">
        <v>44446.702777777777</v>
      </c>
    </row>
    <row r="4006" spans="1:42" x14ac:dyDescent="0.35">
      <c r="A4006" t="s">
        <v>24814</v>
      </c>
      <c r="B4006" t="s">
        <v>24815</v>
      </c>
      <c r="C4006" t="s">
        <v>3229</v>
      </c>
      <c r="F4006" t="s">
        <v>24557</v>
      </c>
      <c r="H4006" t="s">
        <v>24814</v>
      </c>
      <c r="J4006" t="s">
        <v>1014</v>
      </c>
      <c r="K4006" t="s">
        <v>23990</v>
      </c>
      <c r="M4006" t="s">
        <v>6352</v>
      </c>
      <c r="N4006" t="s">
        <v>253</v>
      </c>
      <c r="O4006">
        <v>88023</v>
      </c>
      <c r="P4006" t="s">
        <v>50</v>
      </c>
      <c r="U4006" s="1">
        <v>44446</v>
      </c>
      <c r="V4006" s="1">
        <v>44446</v>
      </c>
      <c r="W4006" s="1">
        <v>44447.428472222222</v>
      </c>
      <c r="X4006" s="1">
        <v>44447.428472222222</v>
      </c>
      <c r="AC4006" t="s">
        <v>53</v>
      </c>
      <c r="AD4006">
        <v>2969480780</v>
      </c>
      <c r="AE4006" s="1">
        <v>37467</v>
      </c>
      <c r="AF4006" t="s">
        <v>2003</v>
      </c>
      <c r="AG4006" t="s">
        <v>24816</v>
      </c>
      <c r="AH4006" t="s">
        <v>51</v>
      </c>
      <c r="AJ4006" t="s">
        <v>53</v>
      </c>
      <c r="AL4006" t="s">
        <v>78</v>
      </c>
      <c r="AO4006" t="s">
        <v>5443</v>
      </c>
      <c r="AP4006" s="1">
        <v>44446.412499999999</v>
      </c>
    </row>
    <row r="4007" spans="1:42" x14ac:dyDescent="0.35">
      <c r="A4007" t="s">
        <v>24817</v>
      </c>
      <c r="B4007" t="s">
        <v>24818</v>
      </c>
      <c r="C4007" t="s">
        <v>24819</v>
      </c>
      <c r="F4007" t="s">
        <v>24820</v>
      </c>
      <c r="H4007" t="s">
        <v>24821</v>
      </c>
      <c r="J4007" t="s">
        <v>1014</v>
      </c>
      <c r="K4007" t="s">
        <v>24822</v>
      </c>
      <c r="M4007" t="s">
        <v>9026</v>
      </c>
      <c r="N4007" t="s">
        <v>253</v>
      </c>
      <c r="O4007" t="s">
        <v>24823</v>
      </c>
      <c r="P4007" t="s">
        <v>50</v>
      </c>
      <c r="U4007" s="1">
        <v>44446</v>
      </c>
      <c r="V4007" s="1">
        <v>44446</v>
      </c>
      <c r="W4007" s="1">
        <v>44446.730555555558</v>
      </c>
      <c r="X4007" s="1">
        <v>44446.730555555558</v>
      </c>
      <c r="AC4007" t="s">
        <v>53</v>
      </c>
      <c r="AD4007">
        <v>2969480780</v>
      </c>
      <c r="AE4007" s="1">
        <v>37467</v>
      </c>
      <c r="AF4007" t="s">
        <v>13552</v>
      </c>
      <c r="AG4007" t="s">
        <v>24824</v>
      </c>
      <c r="AH4007" t="s">
        <v>51</v>
      </c>
      <c r="AJ4007" t="s">
        <v>53</v>
      </c>
      <c r="AL4007" t="s">
        <v>78</v>
      </c>
      <c r="AO4007" t="s">
        <v>5443</v>
      </c>
      <c r="AP4007" s="1">
        <v>44446.726388888892</v>
      </c>
    </row>
    <row r="4008" spans="1:42" x14ac:dyDescent="0.35">
      <c r="A4008" t="s">
        <v>24825</v>
      </c>
      <c r="B4008" t="s">
        <v>24826</v>
      </c>
      <c r="C4008" t="s">
        <v>218</v>
      </c>
      <c r="F4008" t="s">
        <v>24557</v>
      </c>
      <c r="H4008" t="s">
        <v>24825</v>
      </c>
      <c r="J4008" t="s">
        <v>1014</v>
      </c>
      <c r="K4008">
        <v>99</v>
      </c>
      <c r="M4008" t="s">
        <v>6352</v>
      </c>
      <c r="N4008" t="s">
        <v>253</v>
      </c>
      <c r="O4008">
        <v>88023</v>
      </c>
      <c r="P4008" t="s">
        <v>50</v>
      </c>
      <c r="U4008" s="1">
        <v>44446</v>
      </c>
      <c r="V4008" s="1">
        <v>44446</v>
      </c>
      <c r="W4008" s="1">
        <v>44446.719444444447</v>
      </c>
      <c r="X4008" s="1">
        <v>44446.719444444447</v>
      </c>
      <c r="AC4008" t="s">
        <v>53</v>
      </c>
      <c r="AD4008">
        <v>2969480780</v>
      </c>
      <c r="AE4008" s="1">
        <v>37467</v>
      </c>
      <c r="AF4008" t="s">
        <v>2003</v>
      </c>
      <c r="AG4008" t="s">
        <v>24827</v>
      </c>
      <c r="AH4008" t="s">
        <v>51</v>
      </c>
      <c r="AJ4008" t="s">
        <v>53</v>
      </c>
      <c r="AL4008" t="s">
        <v>78</v>
      </c>
      <c r="AO4008" t="s">
        <v>5443</v>
      </c>
      <c r="AP4008" s="1">
        <v>44446.71875</v>
      </c>
    </row>
    <row r="4009" spans="1:42" x14ac:dyDescent="0.35">
      <c r="A4009" t="s">
        <v>24828</v>
      </c>
      <c r="B4009" t="s">
        <v>4624</v>
      </c>
      <c r="C4009" t="s">
        <v>2923</v>
      </c>
      <c r="F4009" t="s">
        <v>24557</v>
      </c>
      <c r="H4009" t="s">
        <v>24828</v>
      </c>
      <c r="J4009" t="s">
        <v>1014</v>
      </c>
      <c r="K4009" t="s">
        <v>23990</v>
      </c>
      <c r="M4009" t="s">
        <v>6352</v>
      </c>
      <c r="N4009" t="s">
        <v>253</v>
      </c>
      <c r="O4009">
        <v>88023</v>
      </c>
      <c r="P4009" t="s">
        <v>50</v>
      </c>
      <c r="U4009" s="1">
        <v>44446</v>
      </c>
      <c r="V4009" s="1">
        <v>44446</v>
      </c>
      <c r="W4009" s="1">
        <v>44446.718055555553</v>
      </c>
      <c r="X4009" s="1">
        <v>44446.718055555553</v>
      </c>
      <c r="AC4009" t="s">
        <v>53</v>
      </c>
      <c r="AD4009">
        <v>2969480780</v>
      </c>
      <c r="AE4009" s="1">
        <v>37467</v>
      </c>
      <c r="AF4009" t="s">
        <v>2003</v>
      </c>
      <c r="AG4009" t="s">
        <v>24829</v>
      </c>
      <c r="AH4009" t="s">
        <v>51</v>
      </c>
      <c r="AJ4009" t="s">
        <v>53</v>
      </c>
      <c r="AL4009" t="s">
        <v>78</v>
      </c>
      <c r="AO4009" t="s">
        <v>5443</v>
      </c>
      <c r="AP4009" s="1">
        <v>44446.716666666667</v>
      </c>
    </row>
    <row r="4010" spans="1:42" x14ac:dyDescent="0.35">
      <c r="A4010" t="s">
        <v>24830</v>
      </c>
      <c r="B4010" t="s">
        <v>1685</v>
      </c>
      <c r="C4010" t="s">
        <v>6563</v>
      </c>
      <c r="F4010" t="s">
        <v>24557</v>
      </c>
      <c r="H4010" t="s">
        <v>24830</v>
      </c>
      <c r="J4010" t="s">
        <v>1014</v>
      </c>
      <c r="K4010" t="s">
        <v>23990</v>
      </c>
      <c r="M4010" t="s">
        <v>6352</v>
      </c>
      <c r="N4010" t="s">
        <v>253</v>
      </c>
      <c r="O4010">
        <v>88023</v>
      </c>
      <c r="P4010" t="s">
        <v>50</v>
      </c>
      <c r="U4010" s="1">
        <v>44446</v>
      </c>
      <c r="V4010" s="1">
        <v>44446</v>
      </c>
      <c r="W4010" s="1">
        <v>44446.716666666667</v>
      </c>
      <c r="X4010" s="1">
        <v>44446.716666666667</v>
      </c>
      <c r="AC4010" t="s">
        <v>53</v>
      </c>
      <c r="AD4010">
        <v>2969480780</v>
      </c>
      <c r="AE4010" s="1">
        <v>37467</v>
      </c>
      <c r="AF4010" t="s">
        <v>2003</v>
      </c>
      <c r="AG4010" t="s">
        <v>24831</v>
      </c>
      <c r="AH4010" t="s">
        <v>51</v>
      </c>
      <c r="AJ4010" t="s">
        <v>53</v>
      </c>
      <c r="AL4010" t="s">
        <v>78</v>
      </c>
      <c r="AO4010" t="s">
        <v>5443</v>
      </c>
      <c r="AP4010" s="1">
        <v>44446.716666666667</v>
      </c>
    </row>
    <row r="4011" spans="1:42" x14ac:dyDescent="0.35">
      <c r="A4011" t="s">
        <v>24832</v>
      </c>
      <c r="B4011" t="s">
        <v>7650</v>
      </c>
      <c r="C4011" t="s">
        <v>24833</v>
      </c>
      <c r="F4011" t="s">
        <v>24557</v>
      </c>
      <c r="H4011" t="s">
        <v>24832</v>
      </c>
      <c r="J4011" t="s">
        <v>1014</v>
      </c>
      <c r="K4011" t="s">
        <v>23990</v>
      </c>
      <c r="M4011" t="s">
        <v>6352</v>
      </c>
      <c r="N4011" t="s">
        <v>253</v>
      </c>
      <c r="O4011">
        <v>88023</v>
      </c>
      <c r="P4011" t="s">
        <v>50</v>
      </c>
      <c r="U4011" s="1">
        <v>44446</v>
      </c>
      <c r="V4011" s="1">
        <v>44446</v>
      </c>
      <c r="W4011" s="1">
        <v>44446.716666666667</v>
      </c>
      <c r="X4011" s="1">
        <v>44446.716666666667</v>
      </c>
      <c r="AC4011" t="s">
        <v>53</v>
      </c>
      <c r="AD4011">
        <v>2969480780</v>
      </c>
      <c r="AE4011" s="1">
        <v>37467</v>
      </c>
      <c r="AF4011" t="s">
        <v>2003</v>
      </c>
      <c r="AG4011" t="s">
        <v>24834</v>
      </c>
      <c r="AH4011" t="s">
        <v>51</v>
      </c>
      <c r="AJ4011" t="s">
        <v>53</v>
      </c>
      <c r="AL4011" t="s">
        <v>78</v>
      </c>
      <c r="AO4011" t="s">
        <v>5443</v>
      </c>
      <c r="AP4011" s="1">
        <v>44446.71597222222</v>
      </c>
    </row>
    <row r="4012" spans="1:42" x14ac:dyDescent="0.35">
      <c r="A4012" t="s">
        <v>24835</v>
      </c>
      <c r="B4012" t="s">
        <v>24836</v>
      </c>
      <c r="C4012" t="s">
        <v>364</v>
      </c>
      <c r="F4012" t="s">
        <v>24557</v>
      </c>
      <c r="H4012" t="s">
        <v>24835</v>
      </c>
      <c r="J4012" t="s">
        <v>1014</v>
      </c>
      <c r="K4012" t="s">
        <v>23990</v>
      </c>
      <c r="M4012" t="s">
        <v>6352</v>
      </c>
      <c r="N4012" t="s">
        <v>253</v>
      </c>
      <c r="O4012">
        <v>88023</v>
      </c>
      <c r="P4012" t="s">
        <v>50</v>
      </c>
      <c r="U4012" s="1">
        <v>44446</v>
      </c>
      <c r="V4012" s="1">
        <v>44446</v>
      </c>
      <c r="W4012" s="1">
        <v>44446.715277777781</v>
      </c>
      <c r="X4012" s="1">
        <v>44446.715277777781</v>
      </c>
      <c r="AC4012" t="s">
        <v>53</v>
      </c>
      <c r="AD4012">
        <v>2969480780</v>
      </c>
      <c r="AE4012" s="1">
        <v>37467</v>
      </c>
      <c r="AF4012" t="s">
        <v>2003</v>
      </c>
      <c r="AG4012" t="s">
        <v>24837</v>
      </c>
      <c r="AH4012" t="s">
        <v>51</v>
      </c>
      <c r="AJ4012" t="s">
        <v>53</v>
      </c>
      <c r="AL4012" t="s">
        <v>78</v>
      </c>
      <c r="AO4012" t="s">
        <v>5443</v>
      </c>
      <c r="AP4012" s="1">
        <v>44446.713888888888</v>
      </c>
    </row>
    <row r="4013" spans="1:42" x14ac:dyDescent="0.35">
      <c r="A4013" t="s">
        <v>24838</v>
      </c>
      <c r="B4013" t="s">
        <v>15452</v>
      </c>
      <c r="C4013" t="s">
        <v>258</v>
      </c>
      <c r="F4013" t="s">
        <v>24557</v>
      </c>
      <c r="H4013" t="s">
        <v>24838</v>
      </c>
      <c r="J4013" t="s">
        <v>1014</v>
      </c>
      <c r="K4013" t="s">
        <v>23990</v>
      </c>
      <c r="M4013" t="s">
        <v>6352</v>
      </c>
      <c r="N4013" t="s">
        <v>253</v>
      </c>
      <c r="O4013">
        <v>88023</v>
      </c>
      <c r="P4013" t="s">
        <v>50</v>
      </c>
      <c r="U4013" s="1">
        <v>44446</v>
      </c>
      <c r="V4013" s="1">
        <v>44446</v>
      </c>
      <c r="W4013" s="1">
        <v>44446.713888888888</v>
      </c>
      <c r="X4013" s="1">
        <v>44446.713888888888</v>
      </c>
      <c r="AC4013" t="s">
        <v>53</v>
      </c>
      <c r="AD4013">
        <v>2969480780</v>
      </c>
      <c r="AE4013" s="1">
        <v>37467</v>
      </c>
      <c r="AF4013" t="s">
        <v>2003</v>
      </c>
      <c r="AG4013" t="s">
        <v>24839</v>
      </c>
      <c r="AH4013" t="s">
        <v>51</v>
      </c>
      <c r="AJ4013" t="s">
        <v>53</v>
      </c>
      <c r="AL4013" t="s">
        <v>78</v>
      </c>
      <c r="AO4013" t="s">
        <v>5443</v>
      </c>
      <c r="AP4013" s="1">
        <v>44446.712500000001</v>
      </c>
    </row>
    <row r="4014" spans="1:42" x14ac:dyDescent="0.35">
      <c r="A4014" t="s">
        <v>24840</v>
      </c>
      <c r="B4014" t="s">
        <v>4406</v>
      </c>
      <c r="C4014" t="s">
        <v>3624</v>
      </c>
      <c r="F4014" t="s">
        <v>24557</v>
      </c>
      <c r="H4014" t="s">
        <v>24840</v>
      </c>
      <c r="J4014" t="s">
        <v>1014</v>
      </c>
      <c r="K4014" t="s">
        <v>23990</v>
      </c>
      <c r="M4014" t="s">
        <v>6352</v>
      </c>
      <c r="N4014" t="s">
        <v>253</v>
      </c>
      <c r="O4014">
        <v>88023</v>
      </c>
      <c r="P4014" t="s">
        <v>50</v>
      </c>
      <c r="U4014" s="1">
        <v>44446</v>
      </c>
      <c r="V4014" s="1">
        <v>44446</v>
      </c>
      <c r="W4014" s="1">
        <v>44446.713888888888</v>
      </c>
      <c r="X4014" s="1">
        <v>44446.713888888888</v>
      </c>
      <c r="AC4014" t="s">
        <v>53</v>
      </c>
      <c r="AD4014">
        <v>2969480780</v>
      </c>
      <c r="AE4014" s="1">
        <v>37467</v>
      </c>
      <c r="AF4014" t="s">
        <v>2003</v>
      </c>
      <c r="AG4014" t="s">
        <v>24841</v>
      </c>
      <c r="AH4014" t="s">
        <v>51</v>
      </c>
      <c r="AJ4014" t="s">
        <v>53</v>
      </c>
      <c r="AL4014" t="s">
        <v>78</v>
      </c>
      <c r="AO4014" t="s">
        <v>5443</v>
      </c>
      <c r="AP4014" s="1">
        <v>44446.713194444441</v>
      </c>
    </row>
    <row r="4015" spans="1:42" x14ac:dyDescent="0.35">
      <c r="A4015" t="s">
        <v>24842</v>
      </c>
      <c r="B4015" t="s">
        <v>24843</v>
      </c>
      <c r="C4015" t="s">
        <v>5143</v>
      </c>
      <c r="F4015" t="s">
        <v>24557</v>
      </c>
      <c r="H4015" t="s">
        <v>24842</v>
      </c>
      <c r="J4015" t="s">
        <v>1014</v>
      </c>
      <c r="K4015" t="s">
        <v>23990</v>
      </c>
      <c r="M4015" t="s">
        <v>6352</v>
      </c>
      <c r="N4015" t="s">
        <v>253</v>
      </c>
      <c r="O4015">
        <v>88023</v>
      </c>
      <c r="P4015" t="s">
        <v>50</v>
      </c>
      <c r="U4015" s="1">
        <v>44446</v>
      </c>
      <c r="V4015" s="1">
        <v>44446</v>
      </c>
      <c r="W4015" s="1">
        <v>44446.712500000001</v>
      </c>
      <c r="X4015" s="1">
        <v>44446.712500000001</v>
      </c>
      <c r="AC4015" t="s">
        <v>53</v>
      </c>
      <c r="AD4015">
        <v>2969480780</v>
      </c>
      <c r="AE4015" s="1">
        <v>37467</v>
      </c>
      <c r="AF4015" t="s">
        <v>2003</v>
      </c>
      <c r="AG4015" t="s">
        <v>24844</v>
      </c>
      <c r="AH4015" t="s">
        <v>51</v>
      </c>
      <c r="AJ4015" t="s">
        <v>53</v>
      </c>
      <c r="AL4015" t="s">
        <v>78</v>
      </c>
      <c r="AO4015" t="s">
        <v>5443</v>
      </c>
      <c r="AP4015" s="1">
        <v>44446.711111111108</v>
      </c>
    </row>
    <row r="4016" spans="1:42" x14ac:dyDescent="0.35">
      <c r="A4016" t="s">
        <v>24845</v>
      </c>
      <c r="B4016" t="s">
        <v>10273</v>
      </c>
      <c r="C4016" t="s">
        <v>2937</v>
      </c>
      <c r="F4016" t="s">
        <v>24557</v>
      </c>
      <c r="H4016" t="s">
        <v>24845</v>
      </c>
      <c r="J4016" t="s">
        <v>1014</v>
      </c>
      <c r="K4016" t="s">
        <v>23990</v>
      </c>
      <c r="M4016" t="s">
        <v>6352</v>
      </c>
      <c r="N4016" t="s">
        <v>253</v>
      </c>
      <c r="O4016">
        <v>88023</v>
      </c>
      <c r="P4016" t="s">
        <v>50</v>
      </c>
      <c r="U4016" s="1">
        <v>44446</v>
      </c>
      <c r="V4016" s="1">
        <v>44446</v>
      </c>
      <c r="W4016" s="1">
        <v>44446.712500000001</v>
      </c>
      <c r="X4016" s="1">
        <v>44446.712500000001</v>
      </c>
      <c r="AC4016" t="s">
        <v>53</v>
      </c>
      <c r="AD4016">
        <v>2969480780</v>
      </c>
      <c r="AE4016" s="1">
        <v>37467</v>
      </c>
      <c r="AF4016" t="s">
        <v>2003</v>
      </c>
      <c r="AG4016" t="s">
        <v>24846</v>
      </c>
      <c r="AH4016" t="s">
        <v>51</v>
      </c>
      <c r="AJ4016" t="s">
        <v>53</v>
      </c>
      <c r="AL4016" t="s">
        <v>78</v>
      </c>
      <c r="AO4016" t="s">
        <v>5443</v>
      </c>
      <c r="AP4016" s="1">
        <v>44446.711805555555</v>
      </c>
    </row>
    <row r="4017" spans="1:42" x14ac:dyDescent="0.35">
      <c r="A4017" t="s">
        <v>24847</v>
      </c>
      <c r="B4017" t="s">
        <v>24848</v>
      </c>
      <c r="C4017" t="s">
        <v>15498</v>
      </c>
      <c r="F4017" t="s">
        <v>24557</v>
      </c>
      <c r="H4017" t="s">
        <v>24847</v>
      </c>
      <c r="J4017" t="s">
        <v>1014</v>
      </c>
      <c r="K4017" t="s">
        <v>23990</v>
      </c>
      <c r="M4017" t="s">
        <v>6352</v>
      </c>
      <c r="N4017" t="s">
        <v>253</v>
      </c>
      <c r="O4017">
        <v>88023</v>
      </c>
      <c r="P4017" t="s">
        <v>50</v>
      </c>
      <c r="U4017" s="1">
        <v>44446</v>
      </c>
      <c r="V4017" s="1">
        <v>44446</v>
      </c>
      <c r="W4017" s="1">
        <v>44446.711111111108</v>
      </c>
      <c r="X4017" s="1">
        <v>44446.711111111108</v>
      </c>
      <c r="AC4017" t="s">
        <v>53</v>
      </c>
      <c r="AD4017">
        <v>2969480780</v>
      </c>
      <c r="AE4017" s="1">
        <v>37467</v>
      </c>
      <c r="AF4017" t="s">
        <v>2003</v>
      </c>
      <c r="AG4017" t="s">
        <v>24849</v>
      </c>
      <c r="AH4017" t="s">
        <v>51</v>
      </c>
      <c r="AJ4017" t="s">
        <v>53</v>
      </c>
      <c r="AL4017" t="s">
        <v>78</v>
      </c>
      <c r="AO4017" t="s">
        <v>5443</v>
      </c>
      <c r="AP4017" s="1">
        <v>44446.709722222222</v>
      </c>
    </row>
    <row r="4018" spans="1:42" x14ac:dyDescent="0.35">
      <c r="A4018" t="s">
        <v>24850</v>
      </c>
      <c r="B4018" t="s">
        <v>2490</v>
      </c>
      <c r="C4018" t="s">
        <v>320</v>
      </c>
      <c r="F4018" t="s">
        <v>24557</v>
      </c>
      <c r="H4018" t="s">
        <v>24850</v>
      </c>
      <c r="J4018" t="s">
        <v>1014</v>
      </c>
      <c r="K4018" t="s">
        <v>23990</v>
      </c>
      <c r="M4018" t="s">
        <v>6352</v>
      </c>
      <c r="N4018" t="s">
        <v>253</v>
      </c>
      <c r="O4018">
        <v>88023</v>
      </c>
      <c r="P4018" t="s">
        <v>50</v>
      </c>
      <c r="U4018" s="1">
        <v>44446</v>
      </c>
      <c r="V4018" s="1">
        <v>44446</v>
      </c>
      <c r="W4018" s="1">
        <v>44446.711111111108</v>
      </c>
      <c r="X4018" s="1">
        <v>44446.711111111108</v>
      </c>
      <c r="AC4018" t="s">
        <v>53</v>
      </c>
      <c r="AD4018">
        <v>2969480780</v>
      </c>
      <c r="AE4018" s="1">
        <v>37467</v>
      </c>
      <c r="AF4018" t="s">
        <v>2003</v>
      </c>
      <c r="AG4018" t="s">
        <v>24851</v>
      </c>
      <c r="AH4018" t="s">
        <v>51</v>
      </c>
      <c r="AJ4018" t="s">
        <v>53</v>
      </c>
      <c r="AL4018" t="s">
        <v>78</v>
      </c>
      <c r="AO4018" t="s">
        <v>5443</v>
      </c>
      <c r="AP4018" s="1">
        <v>44446.710416666669</v>
      </c>
    </row>
    <row r="4019" spans="1:42" x14ac:dyDescent="0.35">
      <c r="A4019" t="s">
        <v>24852</v>
      </c>
      <c r="B4019" t="s">
        <v>24853</v>
      </c>
      <c r="C4019" t="s">
        <v>587</v>
      </c>
      <c r="F4019" t="s">
        <v>24557</v>
      </c>
      <c r="H4019" t="s">
        <v>24852</v>
      </c>
      <c r="J4019" t="s">
        <v>1014</v>
      </c>
      <c r="K4019" t="s">
        <v>23990</v>
      </c>
      <c r="M4019" t="s">
        <v>6352</v>
      </c>
      <c r="N4019" t="s">
        <v>253</v>
      </c>
      <c r="O4019">
        <v>88023</v>
      </c>
      <c r="P4019" t="s">
        <v>50</v>
      </c>
      <c r="U4019" s="1">
        <v>44446</v>
      </c>
      <c r="V4019" s="1">
        <v>44446</v>
      </c>
      <c r="W4019" s="1">
        <v>44446.705555555556</v>
      </c>
      <c r="X4019" s="1">
        <v>44446.705555555556</v>
      </c>
      <c r="AC4019" t="s">
        <v>53</v>
      </c>
      <c r="AD4019">
        <v>2969480780</v>
      </c>
      <c r="AE4019" s="1">
        <v>37467</v>
      </c>
      <c r="AF4019" t="s">
        <v>2003</v>
      </c>
      <c r="AG4019" t="s">
        <v>24854</v>
      </c>
      <c r="AH4019" t="s">
        <v>51</v>
      </c>
      <c r="AJ4019" t="s">
        <v>53</v>
      </c>
      <c r="AL4019" t="s">
        <v>78</v>
      </c>
      <c r="AO4019" t="s">
        <v>5443</v>
      </c>
      <c r="AP4019" s="1">
        <v>44446.704861111109</v>
      </c>
    </row>
    <row r="4020" spans="1:42" x14ac:dyDescent="0.35">
      <c r="A4020" t="s">
        <v>24855</v>
      </c>
      <c r="B4020" t="s">
        <v>17998</v>
      </c>
      <c r="C4020" t="s">
        <v>6605</v>
      </c>
      <c r="F4020" t="s">
        <v>24557</v>
      </c>
      <c r="H4020" t="s">
        <v>24855</v>
      </c>
      <c r="J4020" t="s">
        <v>1014</v>
      </c>
      <c r="K4020" t="s">
        <v>23990</v>
      </c>
      <c r="M4020" t="s">
        <v>6352</v>
      </c>
      <c r="N4020" t="s">
        <v>253</v>
      </c>
      <c r="O4020">
        <v>88023</v>
      </c>
      <c r="P4020" t="s">
        <v>50</v>
      </c>
      <c r="U4020" s="1">
        <v>44446</v>
      </c>
      <c r="V4020" s="1">
        <v>44446</v>
      </c>
      <c r="W4020" s="1">
        <v>44446.416666666664</v>
      </c>
      <c r="X4020" s="1">
        <v>44446.416666666664</v>
      </c>
      <c r="AC4020" t="s">
        <v>53</v>
      </c>
      <c r="AD4020">
        <v>2969480780</v>
      </c>
      <c r="AE4020" s="1">
        <v>37467</v>
      </c>
      <c r="AF4020" t="s">
        <v>2003</v>
      </c>
      <c r="AG4020" t="s">
        <v>24856</v>
      </c>
      <c r="AH4020" t="s">
        <v>51</v>
      </c>
      <c r="AJ4020" t="s">
        <v>53</v>
      </c>
      <c r="AL4020" t="s">
        <v>78</v>
      </c>
      <c r="AO4020" t="s">
        <v>5443</v>
      </c>
      <c r="AP4020" s="1">
        <v>44446.415277777778</v>
      </c>
    </row>
    <row r="4021" spans="1:42" x14ac:dyDescent="0.35">
      <c r="A4021" t="s">
        <v>24857</v>
      </c>
      <c r="B4021" t="s">
        <v>22850</v>
      </c>
      <c r="C4021" t="s">
        <v>3191</v>
      </c>
      <c r="F4021" t="s">
        <v>24557</v>
      </c>
      <c r="H4021" t="s">
        <v>24857</v>
      </c>
      <c r="J4021" t="s">
        <v>1014</v>
      </c>
      <c r="K4021">
        <v>99</v>
      </c>
      <c r="M4021" t="s">
        <v>6352</v>
      </c>
      <c r="N4021" t="s">
        <v>253</v>
      </c>
      <c r="O4021">
        <v>88023</v>
      </c>
      <c r="P4021" t="s">
        <v>50</v>
      </c>
      <c r="U4021" s="1">
        <v>44446</v>
      </c>
      <c r="V4021" s="1">
        <v>44446</v>
      </c>
      <c r="W4021" s="1">
        <v>44446.416666666664</v>
      </c>
      <c r="X4021" s="1">
        <v>44446.416666666664</v>
      </c>
      <c r="AC4021" t="s">
        <v>53</v>
      </c>
      <c r="AD4021">
        <v>2969480780</v>
      </c>
      <c r="AE4021" s="1">
        <v>37467</v>
      </c>
      <c r="AF4021" t="s">
        <v>2003</v>
      </c>
      <c r="AG4021" t="s">
        <v>24858</v>
      </c>
      <c r="AH4021" t="s">
        <v>51</v>
      </c>
      <c r="AJ4021" t="s">
        <v>53</v>
      </c>
      <c r="AL4021" t="s">
        <v>78</v>
      </c>
      <c r="AO4021" t="s">
        <v>5443</v>
      </c>
      <c r="AP4021" s="1">
        <v>44446.415972222225</v>
      </c>
    </row>
    <row r="4022" spans="1:42" x14ac:dyDescent="0.35">
      <c r="A4022" t="s">
        <v>24859</v>
      </c>
      <c r="B4022" t="s">
        <v>4114</v>
      </c>
      <c r="C4022" t="s">
        <v>2615</v>
      </c>
      <c r="F4022" t="s">
        <v>24557</v>
      </c>
      <c r="H4022" t="s">
        <v>24859</v>
      </c>
      <c r="J4022" t="s">
        <v>1014</v>
      </c>
      <c r="K4022" t="s">
        <v>23990</v>
      </c>
      <c r="M4022" t="s">
        <v>6352</v>
      </c>
      <c r="N4022" t="s">
        <v>253</v>
      </c>
      <c r="O4022">
        <v>88023</v>
      </c>
      <c r="P4022" t="s">
        <v>50</v>
      </c>
      <c r="U4022" s="1">
        <v>44446</v>
      </c>
      <c r="V4022" s="1">
        <v>44446</v>
      </c>
      <c r="W4022" s="1">
        <v>44446.415277777778</v>
      </c>
      <c r="X4022" s="1">
        <v>44446.415277777778</v>
      </c>
      <c r="AC4022" t="s">
        <v>53</v>
      </c>
      <c r="AD4022">
        <v>2969480780</v>
      </c>
      <c r="AE4022" s="1">
        <v>37467</v>
      </c>
      <c r="AF4022" t="s">
        <v>2003</v>
      </c>
      <c r="AG4022" t="s">
        <v>24860</v>
      </c>
      <c r="AH4022" t="s">
        <v>51</v>
      </c>
      <c r="AJ4022" t="s">
        <v>53</v>
      </c>
      <c r="AL4022" t="s">
        <v>78</v>
      </c>
      <c r="AO4022" t="s">
        <v>5443</v>
      </c>
      <c r="AP4022" s="1">
        <v>44446.413888888892</v>
      </c>
    </row>
    <row r="4023" spans="1:42" x14ac:dyDescent="0.35">
      <c r="A4023" t="s">
        <v>24861</v>
      </c>
      <c r="B4023" t="s">
        <v>2339</v>
      </c>
      <c r="C4023" t="s">
        <v>4426</v>
      </c>
      <c r="F4023" t="s">
        <v>24557</v>
      </c>
      <c r="H4023" t="s">
        <v>24861</v>
      </c>
      <c r="J4023" t="s">
        <v>1014</v>
      </c>
      <c r="K4023" t="s">
        <v>23990</v>
      </c>
      <c r="M4023" t="s">
        <v>6352</v>
      </c>
      <c r="N4023" t="s">
        <v>253</v>
      </c>
      <c r="O4023">
        <v>88023</v>
      </c>
      <c r="P4023" t="s">
        <v>50</v>
      </c>
      <c r="U4023" s="1">
        <v>44446</v>
      </c>
      <c r="V4023" s="1">
        <v>44446</v>
      </c>
      <c r="W4023" s="1">
        <v>44446.412499999999</v>
      </c>
      <c r="X4023" s="1">
        <v>44446.412499999999</v>
      </c>
      <c r="AC4023" t="s">
        <v>53</v>
      </c>
      <c r="AD4023">
        <v>2969480780</v>
      </c>
      <c r="AE4023" s="1">
        <v>37467</v>
      </c>
      <c r="AF4023" t="s">
        <v>2003</v>
      </c>
      <c r="AG4023" t="s">
        <v>24862</v>
      </c>
      <c r="AH4023" t="s">
        <v>51</v>
      </c>
      <c r="AJ4023" t="s">
        <v>53</v>
      </c>
      <c r="AL4023" t="s">
        <v>78</v>
      </c>
      <c r="AO4023" t="s">
        <v>5443</v>
      </c>
      <c r="AP4023" s="1">
        <v>44446.411111111112</v>
      </c>
    </row>
    <row r="4024" spans="1:42" x14ac:dyDescent="0.35">
      <c r="A4024" t="s">
        <v>24863</v>
      </c>
      <c r="B4024" t="s">
        <v>24864</v>
      </c>
      <c r="C4024" t="s">
        <v>24669</v>
      </c>
      <c r="F4024" t="s">
        <v>24557</v>
      </c>
      <c r="H4024" t="s">
        <v>24863</v>
      </c>
      <c r="J4024" t="s">
        <v>1014</v>
      </c>
      <c r="K4024" t="s">
        <v>23990</v>
      </c>
      <c r="M4024" t="s">
        <v>6352</v>
      </c>
      <c r="N4024" t="s">
        <v>253</v>
      </c>
      <c r="O4024">
        <v>88023</v>
      </c>
      <c r="P4024" t="s">
        <v>50</v>
      </c>
      <c r="U4024" s="1">
        <v>44446</v>
      </c>
      <c r="V4024" s="1">
        <v>44446</v>
      </c>
      <c r="W4024" s="1">
        <v>44446.411111111112</v>
      </c>
      <c r="X4024" s="1">
        <v>44446.411111111112</v>
      </c>
      <c r="AC4024" t="s">
        <v>53</v>
      </c>
      <c r="AD4024">
        <v>2969480780</v>
      </c>
      <c r="AE4024" s="1">
        <v>37467</v>
      </c>
      <c r="AF4024" t="s">
        <v>2003</v>
      </c>
      <c r="AG4024" t="s">
        <v>24865</v>
      </c>
      <c r="AH4024" t="s">
        <v>51</v>
      </c>
      <c r="AJ4024" t="s">
        <v>53</v>
      </c>
      <c r="AL4024" t="s">
        <v>78</v>
      </c>
      <c r="AO4024" t="s">
        <v>5443</v>
      </c>
      <c r="AP4024" s="1">
        <v>44446.409722222219</v>
      </c>
    </row>
    <row r="4025" spans="1:42" x14ac:dyDescent="0.35">
      <c r="A4025" t="s">
        <v>24866</v>
      </c>
      <c r="B4025" t="s">
        <v>2387</v>
      </c>
      <c r="C4025" t="s">
        <v>587</v>
      </c>
      <c r="F4025" t="s">
        <v>24557</v>
      </c>
      <c r="H4025" t="s">
        <v>24866</v>
      </c>
      <c r="J4025" t="s">
        <v>1014</v>
      </c>
      <c r="K4025" t="s">
        <v>23990</v>
      </c>
      <c r="M4025" t="s">
        <v>6352</v>
      </c>
      <c r="N4025" t="s">
        <v>253</v>
      </c>
      <c r="O4025">
        <v>88023</v>
      </c>
      <c r="P4025" t="s">
        <v>50</v>
      </c>
      <c r="U4025" s="1">
        <v>44446</v>
      </c>
      <c r="V4025" s="1">
        <v>44446</v>
      </c>
      <c r="W4025" s="1">
        <v>44446.409722222219</v>
      </c>
      <c r="X4025" s="1">
        <v>44446.409722222219</v>
      </c>
      <c r="AC4025" t="s">
        <v>53</v>
      </c>
      <c r="AD4025">
        <v>2969480780</v>
      </c>
      <c r="AE4025" s="1">
        <v>37467</v>
      </c>
      <c r="AF4025" t="s">
        <v>2003</v>
      </c>
      <c r="AG4025" t="s">
        <v>24867</v>
      </c>
      <c r="AH4025" t="s">
        <v>51</v>
      </c>
      <c r="AJ4025" t="s">
        <v>53</v>
      </c>
      <c r="AL4025" t="s">
        <v>78</v>
      </c>
      <c r="AO4025" t="s">
        <v>5443</v>
      </c>
      <c r="AP4025" s="1">
        <v>44446.40902777778</v>
      </c>
    </row>
    <row r="4026" spans="1:42" x14ac:dyDescent="0.35">
      <c r="A4026" t="s">
        <v>24868</v>
      </c>
      <c r="B4026" t="s">
        <v>5743</v>
      </c>
      <c r="C4026" t="s">
        <v>23322</v>
      </c>
      <c r="F4026" t="s">
        <v>24557</v>
      </c>
      <c r="H4026" t="s">
        <v>24868</v>
      </c>
      <c r="J4026" t="s">
        <v>1014</v>
      </c>
      <c r="K4026" t="s">
        <v>23990</v>
      </c>
      <c r="M4026" t="s">
        <v>6352</v>
      </c>
      <c r="N4026" t="s">
        <v>253</v>
      </c>
      <c r="O4026">
        <v>88023</v>
      </c>
      <c r="P4026" t="s">
        <v>50</v>
      </c>
      <c r="U4026" s="1">
        <v>44446</v>
      </c>
      <c r="V4026" s="1">
        <v>44446</v>
      </c>
      <c r="W4026" s="1">
        <v>44446.408333333333</v>
      </c>
      <c r="X4026" s="1">
        <v>44446.408333333333</v>
      </c>
      <c r="AC4026" t="s">
        <v>53</v>
      </c>
      <c r="AD4026">
        <v>2969480780</v>
      </c>
      <c r="AE4026" s="1">
        <v>37467</v>
      </c>
      <c r="AF4026" t="s">
        <v>2003</v>
      </c>
      <c r="AG4026" t="s">
        <v>24869</v>
      </c>
      <c r="AH4026" t="s">
        <v>51</v>
      </c>
      <c r="AJ4026" t="s">
        <v>53</v>
      </c>
      <c r="AL4026" t="s">
        <v>78</v>
      </c>
      <c r="AO4026" t="s">
        <v>5443</v>
      </c>
      <c r="AP4026" s="1">
        <v>44446.407638888886</v>
      </c>
    </row>
    <row r="4027" spans="1:42" x14ac:dyDescent="0.35">
      <c r="A4027" t="s">
        <v>24870</v>
      </c>
      <c r="B4027" t="s">
        <v>24871</v>
      </c>
      <c r="C4027" t="s">
        <v>1775</v>
      </c>
      <c r="F4027" t="s">
        <v>24557</v>
      </c>
      <c r="H4027" t="s">
        <v>24870</v>
      </c>
      <c r="J4027" t="s">
        <v>1014</v>
      </c>
      <c r="K4027" t="s">
        <v>23990</v>
      </c>
      <c r="M4027" t="s">
        <v>6352</v>
      </c>
      <c r="N4027" t="s">
        <v>253</v>
      </c>
      <c r="O4027">
        <v>88023</v>
      </c>
      <c r="P4027" t="s">
        <v>50</v>
      </c>
      <c r="U4027" s="1">
        <v>44446</v>
      </c>
      <c r="V4027" s="1">
        <v>44446</v>
      </c>
      <c r="W4027" s="1">
        <v>44446.406944444447</v>
      </c>
      <c r="X4027" s="1">
        <v>44446.406944444447</v>
      </c>
      <c r="AC4027" t="s">
        <v>53</v>
      </c>
      <c r="AD4027">
        <v>2969480780</v>
      </c>
      <c r="AE4027" s="1">
        <v>37467</v>
      </c>
      <c r="AF4027" t="s">
        <v>2003</v>
      </c>
      <c r="AG4027" t="s">
        <v>24872</v>
      </c>
      <c r="AH4027" t="s">
        <v>51</v>
      </c>
      <c r="AJ4027" t="s">
        <v>53</v>
      </c>
      <c r="AL4027" t="s">
        <v>78</v>
      </c>
      <c r="AO4027" t="s">
        <v>5443</v>
      </c>
      <c r="AP4027" s="1">
        <v>44446.40625</v>
      </c>
    </row>
    <row r="4028" spans="1:42" x14ac:dyDescent="0.35">
      <c r="A4028" t="s">
        <v>24873</v>
      </c>
      <c r="B4028" t="s">
        <v>1751</v>
      </c>
      <c r="C4028" t="s">
        <v>15884</v>
      </c>
      <c r="F4028" t="s">
        <v>24557</v>
      </c>
      <c r="H4028" t="s">
        <v>24873</v>
      </c>
      <c r="J4028" t="s">
        <v>1014</v>
      </c>
      <c r="K4028" t="s">
        <v>23990</v>
      </c>
      <c r="M4028" t="s">
        <v>6352</v>
      </c>
      <c r="N4028" t="s">
        <v>253</v>
      </c>
      <c r="O4028">
        <v>88023</v>
      </c>
      <c r="P4028" t="s">
        <v>50</v>
      </c>
      <c r="U4028" s="1">
        <v>44446</v>
      </c>
      <c r="V4028" s="1">
        <v>44446</v>
      </c>
      <c r="W4028" s="1">
        <v>44446.406944444447</v>
      </c>
      <c r="X4028" s="1">
        <v>44498.676388888889</v>
      </c>
      <c r="AC4028" t="s">
        <v>53</v>
      </c>
      <c r="AD4028">
        <v>2969480780</v>
      </c>
      <c r="AE4028" s="1">
        <v>37467</v>
      </c>
      <c r="AF4028" t="s">
        <v>2003</v>
      </c>
      <c r="AG4028" t="s">
        <v>24874</v>
      </c>
      <c r="AH4028" t="s">
        <v>51</v>
      </c>
      <c r="AJ4028" t="s">
        <v>53</v>
      </c>
      <c r="AL4028" t="s">
        <v>78</v>
      </c>
      <c r="AO4028" t="s">
        <v>5443</v>
      </c>
      <c r="AP4028" s="1">
        <v>44498.663194444445</v>
      </c>
    </row>
    <row r="4029" spans="1:42" x14ac:dyDescent="0.35">
      <c r="A4029" t="s">
        <v>24875</v>
      </c>
      <c r="B4029" t="s">
        <v>24876</v>
      </c>
      <c r="C4029" t="s">
        <v>6061</v>
      </c>
      <c r="F4029" t="s">
        <v>24557</v>
      </c>
      <c r="H4029" t="s">
        <v>24875</v>
      </c>
      <c r="J4029" t="s">
        <v>1014</v>
      </c>
      <c r="K4029" t="s">
        <v>23990</v>
      </c>
      <c r="M4029" t="s">
        <v>6352</v>
      </c>
      <c r="N4029" t="s">
        <v>253</v>
      </c>
      <c r="O4029">
        <v>88023</v>
      </c>
      <c r="P4029" t="s">
        <v>50</v>
      </c>
      <c r="U4029" s="1">
        <v>44446</v>
      </c>
      <c r="V4029" s="1">
        <v>44446</v>
      </c>
      <c r="W4029" s="1">
        <v>44446.404166666667</v>
      </c>
      <c r="X4029" s="1">
        <v>44446.404166666667</v>
      </c>
      <c r="AC4029" t="s">
        <v>53</v>
      </c>
      <c r="AD4029">
        <v>2969480780</v>
      </c>
      <c r="AE4029" s="1">
        <v>37467</v>
      </c>
      <c r="AF4029" t="s">
        <v>2003</v>
      </c>
      <c r="AG4029" t="s">
        <v>24877</v>
      </c>
      <c r="AH4029" t="s">
        <v>51</v>
      </c>
      <c r="AJ4029" t="s">
        <v>53</v>
      </c>
      <c r="AL4029" t="s">
        <v>78</v>
      </c>
      <c r="AO4029" t="s">
        <v>5443</v>
      </c>
      <c r="AP4029" s="1">
        <v>44446.404166666667</v>
      </c>
    </row>
    <row r="4030" spans="1:42" x14ac:dyDescent="0.35">
      <c r="A4030" t="s">
        <v>24878</v>
      </c>
      <c r="B4030" t="s">
        <v>8688</v>
      </c>
      <c r="C4030" t="s">
        <v>309</v>
      </c>
      <c r="F4030" t="s">
        <v>24557</v>
      </c>
      <c r="H4030" t="s">
        <v>24878</v>
      </c>
      <c r="J4030" t="s">
        <v>1014</v>
      </c>
      <c r="K4030" t="s">
        <v>23990</v>
      </c>
      <c r="M4030" t="s">
        <v>6352</v>
      </c>
      <c r="N4030" t="s">
        <v>253</v>
      </c>
      <c r="O4030">
        <v>88023</v>
      </c>
      <c r="P4030" t="s">
        <v>50</v>
      </c>
      <c r="U4030" s="1">
        <v>44446</v>
      </c>
      <c r="V4030" s="1">
        <v>44446</v>
      </c>
      <c r="W4030" s="1">
        <v>44446.404166666667</v>
      </c>
      <c r="X4030" s="1">
        <v>44529.277083333334</v>
      </c>
      <c r="AC4030" t="s">
        <v>53</v>
      </c>
      <c r="AD4030">
        <v>2969480780</v>
      </c>
      <c r="AE4030" s="1">
        <v>37467</v>
      </c>
      <c r="AF4030" t="s">
        <v>2003</v>
      </c>
      <c r="AG4030" t="s">
        <v>24879</v>
      </c>
      <c r="AH4030" t="s">
        <v>51</v>
      </c>
      <c r="AJ4030" t="s">
        <v>53</v>
      </c>
      <c r="AL4030" t="s">
        <v>78</v>
      </c>
      <c r="AO4030" t="s">
        <v>5443</v>
      </c>
      <c r="AP4030" s="1">
        <v>44958.692361111112</v>
      </c>
    </row>
    <row r="4031" spans="1:42" x14ac:dyDescent="0.35">
      <c r="A4031" t="s">
        <v>24880</v>
      </c>
      <c r="B4031" t="s">
        <v>24881</v>
      </c>
      <c r="C4031" t="s">
        <v>383</v>
      </c>
      <c r="F4031" t="s">
        <v>24557</v>
      </c>
      <c r="H4031" t="s">
        <v>24880</v>
      </c>
      <c r="J4031" t="s">
        <v>1014</v>
      </c>
      <c r="K4031" t="s">
        <v>23990</v>
      </c>
      <c r="M4031" t="s">
        <v>6352</v>
      </c>
      <c r="N4031" t="s">
        <v>253</v>
      </c>
      <c r="O4031">
        <v>88023</v>
      </c>
      <c r="P4031" t="s">
        <v>50</v>
      </c>
      <c r="U4031" s="1">
        <v>44446</v>
      </c>
      <c r="V4031" s="1">
        <v>44446</v>
      </c>
      <c r="W4031" s="1">
        <v>44446.702777777777</v>
      </c>
      <c r="X4031" s="1">
        <v>44446.702777777777</v>
      </c>
      <c r="AC4031" t="s">
        <v>53</v>
      </c>
      <c r="AD4031">
        <v>2969480780</v>
      </c>
      <c r="AE4031" s="1">
        <v>37467</v>
      </c>
      <c r="AF4031" t="s">
        <v>2003</v>
      </c>
      <c r="AG4031" t="s">
        <v>24882</v>
      </c>
      <c r="AH4031" t="s">
        <v>51</v>
      </c>
      <c r="AJ4031" t="s">
        <v>53</v>
      </c>
      <c r="AL4031" t="s">
        <v>78</v>
      </c>
      <c r="AO4031" t="s">
        <v>5443</v>
      </c>
      <c r="AP4031" s="1">
        <v>44446.70208333333</v>
      </c>
    </row>
    <row r="4032" spans="1:42" x14ac:dyDescent="0.35">
      <c r="A4032" t="s">
        <v>24883</v>
      </c>
      <c r="B4032" t="s">
        <v>12444</v>
      </c>
      <c r="C4032" t="s">
        <v>2615</v>
      </c>
      <c r="F4032" t="s">
        <v>24557</v>
      </c>
      <c r="H4032" t="s">
        <v>24883</v>
      </c>
      <c r="J4032" t="s">
        <v>1014</v>
      </c>
      <c r="K4032" t="s">
        <v>23990</v>
      </c>
      <c r="M4032" t="s">
        <v>6352</v>
      </c>
      <c r="N4032" t="s">
        <v>253</v>
      </c>
      <c r="O4032">
        <v>88023</v>
      </c>
      <c r="P4032" t="s">
        <v>50</v>
      </c>
      <c r="U4032" s="1">
        <v>44446</v>
      </c>
      <c r="V4032" s="1">
        <v>44446</v>
      </c>
      <c r="W4032" s="1">
        <v>44446.7</v>
      </c>
      <c r="X4032" s="1">
        <v>44446.7</v>
      </c>
      <c r="AC4032" t="s">
        <v>53</v>
      </c>
      <c r="AD4032">
        <v>2969480780</v>
      </c>
      <c r="AE4032" s="1">
        <v>37467</v>
      </c>
      <c r="AF4032" t="s">
        <v>2003</v>
      </c>
      <c r="AG4032" t="s">
        <v>24884</v>
      </c>
      <c r="AH4032" t="s">
        <v>51</v>
      </c>
      <c r="AJ4032" t="s">
        <v>53</v>
      </c>
      <c r="AL4032" t="s">
        <v>78</v>
      </c>
      <c r="AO4032" t="s">
        <v>5443</v>
      </c>
      <c r="AP4032" s="1">
        <v>44446.699305555558</v>
      </c>
    </row>
    <row r="4033" spans="1:43" x14ac:dyDescent="0.35">
      <c r="A4033" t="s">
        <v>24885</v>
      </c>
      <c r="B4033" t="s">
        <v>6118</v>
      </c>
      <c r="C4033" t="s">
        <v>1540</v>
      </c>
      <c r="F4033" t="s">
        <v>24557</v>
      </c>
      <c r="H4033" t="s">
        <v>24885</v>
      </c>
      <c r="J4033" t="s">
        <v>1014</v>
      </c>
      <c r="K4033" t="s">
        <v>23990</v>
      </c>
      <c r="M4033" t="s">
        <v>6352</v>
      </c>
      <c r="N4033" t="s">
        <v>253</v>
      </c>
      <c r="O4033">
        <v>88023</v>
      </c>
      <c r="P4033" t="s">
        <v>50</v>
      </c>
      <c r="U4033" s="1">
        <v>44446</v>
      </c>
      <c r="V4033" s="1">
        <v>44446</v>
      </c>
      <c r="W4033" s="1">
        <v>44446.7</v>
      </c>
      <c r="X4033" s="1">
        <v>44446.7</v>
      </c>
      <c r="AC4033" t="s">
        <v>53</v>
      </c>
      <c r="AD4033">
        <v>2969480780</v>
      </c>
      <c r="AE4033" s="1">
        <v>37467</v>
      </c>
      <c r="AF4033" t="s">
        <v>2003</v>
      </c>
      <c r="AG4033" t="s">
        <v>24886</v>
      </c>
      <c r="AH4033" t="s">
        <v>51</v>
      </c>
      <c r="AJ4033" t="s">
        <v>53</v>
      </c>
      <c r="AL4033" t="s">
        <v>78</v>
      </c>
      <c r="AO4033" t="s">
        <v>5443</v>
      </c>
      <c r="AP4033" s="1">
        <v>44446.698611111111</v>
      </c>
    </row>
    <row r="4034" spans="1:43" x14ac:dyDescent="0.35">
      <c r="A4034" t="s">
        <v>24887</v>
      </c>
      <c r="B4034" t="s">
        <v>3167</v>
      </c>
      <c r="C4034" t="s">
        <v>4871</v>
      </c>
      <c r="F4034" t="s">
        <v>24557</v>
      </c>
      <c r="H4034" t="s">
        <v>24887</v>
      </c>
      <c r="J4034" t="s">
        <v>1014</v>
      </c>
      <c r="K4034" t="s">
        <v>23990</v>
      </c>
      <c r="M4034" t="s">
        <v>6352</v>
      </c>
      <c r="N4034" t="s">
        <v>253</v>
      </c>
      <c r="O4034">
        <v>88023</v>
      </c>
      <c r="P4034" t="s">
        <v>50</v>
      </c>
      <c r="U4034" s="1">
        <v>44446</v>
      </c>
      <c r="V4034" s="1">
        <v>44446</v>
      </c>
      <c r="W4034" s="1">
        <v>44446.697222222225</v>
      </c>
      <c r="X4034" s="1">
        <v>44446.697222222225</v>
      </c>
      <c r="AC4034" t="s">
        <v>53</v>
      </c>
      <c r="AD4034">
        <v>2969480780</v>
      </c>
      <c r="AE4034" s="1">
        <v>37467</v>
      </c>
      <c r="AF4034" t="s">
        <v>2003</v>
      </c>
      <c r="AG4034" t="s">
        <v>24888</v>
      </c>
      <c r="AH4034" t="s">
        <v>51</v>
      </c>
      <c r="AJ4034" t="s">
        <v>53</v>
      </c>
      <c r="AL4034" t="s">
        <v>78</v>
      </c>
      <c r="AO4034" t="s">
        <v>5443</v>
      </c>
      <c r="AP4034" s="1">
        <v>44446.697916666664</v>
      </c>
    </row>
    <row r="4035" spans="1:43" x14ac:dyDescent="0.35">
      <c r="A4035" t="s">
        <v>24889</v>
      </c>
      <c r="B4035" t="s">
        <v>24890</v>
      </c>
      <c r="C4035" t="s">
        <v>309</v>
      </c>
      <c r="F4035" t="s">
        <v>24557</v>
      </c>
      <c r="H4035" t="s">
        <v>24889</v>
      </c>
      <c r="J4035" t="s">
        <v>1014</v>
      </c>
      <c r="K4035" t="s">
        <v>23990</v>
      </c>
      <c r="M4035" t="s">
        <v>6352</v>
      </c>
      <c r="N4035" t="s">
        <v>253</v>
      </c>
      <c r="O4035">
        <v>88023</v>
      </c>
      <c r="P4035" t="s">
        <v>50</v>
      </c>
      <c r="U4035" s="1">
        <v>44446</v>
      </c>
      <c r="V4035" s="1">
        <v>44446</v>
      </c>
      <c r="W4035" s="1">
        <v>44446.709722222222</v>
      </c>
      <c r="X4035" s="1">
        <v>44446.709722222222</v>
      </c>
      <c r="AC4035" t="s">
        <v>53</v>
      </c>
      <c r="AD4035">
        <v>2969480780</v>
      </c>
      <c r="AE4035" s="1">
        <v>37467</v>
      </c>
      <c r="AF4035" t="s">
        <v>2003</v>
      </c>
      <c r="AG4035" t="s">
        <v>24891</v>
      </c>
      <c r="AH4035" t="s">
        <v>51</v>
      </c>
      <c r="AJ4035" t="s">
        <v>53</v>
      </c>
      <c r="AL4035" t="s">
        <v>78</v>
      </c>
      <c r="AO4035" t="s">
        <v>5443</v>
      </c>
      <c r="AP4035" s="1">
        <v>44446.708333333336</v>
      </c>
    </row>
    <row r="4036" spans="1:43" x14ac:dyDescent="0.35">
      <c r="A4036" t="s">
        <v>24892</v>
      </c>
      <c r="B4036" t="s">
        <v>1997</v>
      </c>
      <c r="C4036" t="s">
        <v>1608</v>
      </c>
      <c r="F4036" t="s">
        <v>24557</v>
      </c>
      <c r="H4036" t="s">
        <v>24892</v>
      </c>
      <c r="J4036" t="s">
        <v>1014</v>
      </c>
      <c r="K4036" t="s">
        <v>23990</v>
      </c>
      <c r="M4036" t="s">
        <v>6352</v>
      </c>
      <c r="N4036" t="s">
        <v>253</v>
      </c>
      <c r="O4036">
        <v>88023</v>
      </c>
      <c r="P4036" t="s">
        <v>50</v>
      </c>
      <c r="U4036" s="1">
        <v>44446</v>
      </c>
      <c r="V4036" s="1">
        <v>44446</v>
      </c>
      <c r="W4036" s="1">
        <v>44446.695833333331</v>
      </c>
      <c r="X4036" s="1">
        <v>44446.695833333331</v>
      </c>
      <c r="AC4036" t="s">
        <v>53</v>
      </c>
      <c r="AD4036">
        <v>2969480780</v>
      </c>
      <c r="AE4036" s="1">
        <v>37467</v>
      </c>
      <c r="AF4036" t="s">
        <v>2003</v>
      </c>
      <c r="AG4036" t="s">
        <v>24893</v>
      </c>
      <c r="AH4036" t="s">
        <v>51</v>
      </c>
      <c r="AJ4036" t="s">
        <v>53</v>
      </c>
      <c r="AL4036" t="s">
        <v>78</v>
      </c>
      <c r="AO4036" t="s">
        <v>5443</v>
      </c>
      <c r="AP4036" s="1">
        <v>44446.695833333331</v>
      </c>
    </row>
    <row r="4037" spans="1:43" x14ac:dyDescent="0.35">
      <c r="A4037" t="s">
        <v>24894</v>
      </c>
      <c r="B4037" t="s">
        <v>4406</v>
      </c>
      <c r="C4037" t="s">
        <v>2991</v>
      </c>
      <c r="F4037" t="s">
        <v>24557</v>
      </c>
      <c r="H4037" t="s">
        <v>24894</v>
      </c>
      <c r="J4037" t="s">
        <v>1014</v>
      </c>
      <c r="K4037" t="s">
        <v>23990</v>
      </c>
      <c r="M4037" t="s">
        <v>6352</v>
      </c>
      <c r="N4037" t="s">
        <v>253</v>
      </c>
      <c r="O4037">
        <v>88023</v>
      </c>
      <c r="P4037" t="s">
        <v>50</v>
      </c>
      <c r="U4037" s="1">
        <v>44446</v>
      </c>
      <c r="V4037" s="1">
        <v>44446</v>
      </c>
      <c r="W4037" s="1">
        <v>44446.715277777781</v>
      </c>
      <c r="X4037" s="1">
        <v>44446.715277777781</v>
      </c>
      <c r="AC4037" t="s">
        <v>53</v>
      </c>
      <c r="AD4037">
        <v>2969480780</v>
      </c>
      <c r="AE4037" s="1">
        <v>37467</v>
      </c>
      <c r="AF4037" t="s">
        <v>2003</v>
      </c>
      <c r="AG4037" t="s">
        <v>24895</v>
      </c>
      <c r="AH4037" t="s">
        <v>51</v>
      </c>
      <c r="AJ4037" t="s">
        <v>53</v>
      </c>
      <c r="AL4037" t="s">
        <v>78</v>
      </c>
      <c r="AO4037" t="s">
        <v>5443</v>
      </c>
      <c r="AP4037" s="1">
        <v>44446.715277777781</v>
      </c>
    </row>
    <row r="4038" spans="1:43" x14ac:dyDescent="0.35">
      <c r="A4038" t="s">
        <v>24896</v>
      </c>
      <c r="B4038" t="s">
        <v>24897</v>
      </c>
      <c r="C4038" t="s">
        <v>946</v>
      </c>
      <c r="F4038" t="s">
        <v>24557</v>
      </c>
      <c r="H4038" t="s">
        <v>24896</v>
      </c>
      <c r="J4038" t="s">
        <v>1014</v>
      </c>
      <c r="K4038" t="s">
        <v>23990</v>
      </c>
      <c r="M4038" t="s">
        <v>6352</v>
      </c>
      <c r="N4038" t="s">
        <v>253</v>
      </c>
      <c r="O4038">
        <v>88023</v>
      </c>
      <c r="P4038" t="s">
        <v>50</v>
      </c>
      <c r="U4038" s="1">
        <v>44446</v>
      </c>
      <c r="V4038" s="1">
        <v>44446</v>
      </c>
      <c r="W4038" s="1">
        <v>44446.669444444444</v>
      </c>
      <c r="X4038" s="1">
        <v>44446.669444444444</v>
      </c>
      <c r="AC4038" t="s">
        <v>53</v>
      </c>
      <c r="AD4038">
        <v>2969480780</v>
      </c>
      <c r="AE4038" s="1">
        <v>37467</v>
      </c>
      <c r="AF4038" t="s">
        <v>2003</v>
      </c>
      <c r="AG4038" t="s">
        <v>24898</v>
      </c>
      <c r="AH4038" t="s">
        <v>51</v>
      </c>
      <c r="AJ4038" t="s">
        <v>53</v>
      </c>
      <c r="AL4038" t="s">
        <v>78</v>
      </c>
      <c r="AO4038" t="s">
        <v>5443</v>
      </c>
      <c r="AP4038" s="1">
        <v>45434.511805555558</v>
      </c>
    </row>
    <row r="4039" spans="1:43" x14ac:dyDescent="0.35">
      <c r="A4039" t="s">
        <v>24899</v>
      </c>
      <c r="B4039" t="s">
        <v>24900</v>
      </c>
      <c r="C4039" t="s">
        <v>4255</v>
      </c>
      <c r="F4039" t="s">
        <v>24557</v>
      </c>
      <c r="H4039" t="s">
        <v>24899</v>
      </c>
      <c r="J4039" t="s">
        <v>1014</v>
      </c>
      <c r="K4039" t="s">
        <v>23990</v>
      </c>
      <c r="M4039" t="s">
        <v>6352</v>
      </c>
      <c r="N4039" t="s">
        <v>253</v>
      </c>
      <c r="O4039">
        <v>88023</v>
      </c>
      <c r="P4039" t="s">
        <v>50</v>
      </c>
      <c r="U4039" s="1">
        <v>44446</v>
      </c>
      <c r="V4039" s="1">
        <v>44446</v>
      </c>
      <c r="W4039" s="1">
        <v>44446.408333333333</v>
      </c>
      <c r="X4039" s="1">
        <v>44446.408333333333</v>
      </c>
      <c r="AC4039" t="s">
        <v>53</v>
      </c>
      <c r="AD4039">
        <v>2969480780</v>
      </c>
      <c r="AE4039" s="1">
        <v>37467</v>
      </c>
      <c r="AF4039" t="s">
        <v>2003</v>
      </c>
      <c r="AG4039" t="s">
        <v>24901</v>
      </c>
      <c r="AH4039" t="s">
        <v>51</v>
      </c>
      <c r="AJ4039" t="s">
        <v>53</v>
      </c>
      <c r="AL4039" t="s">
        <v>78</v>
      </c>
      <c r="AO4039" t="s">
        <v>5443</v>
      </c>
      <c r="AP4039" s="1">
        <v>44828.388194444444</v>
      </c>
    </row>
    <row r="4040" spans="1:43" x14ac:dyDescent="0.35">
      <c r="A4040" t="s">
        <v>24902</v>
      </c>
      <c r="B4040" t="s">
        <v>24903</v>
      </c>
      <c r="C4040" t="s">
        <v>946</v>
      </c>
      <c r="F4040" t="s">
        <v>24557</v>
      </c>
      <c r="H4040" t="s">
        <v>24902</v>
      </c>
      <c r="J4040" t="s">
        <v>1014</v>
      </c>
      <c r="K4040" t="s">
        <v>23990</v>
      </c>
      <c r="M4040" t="s">
        <v>6352</v>
      </c>
      <c r="N4040" t="s">
        <v>253</v>
      </c>
      <c r="O4040">
        <v>88023</v>
      </c>
      <c r="P4040" t="s">
        <v>50</v>
      </c>
      <c r="U4040" s="1">
        <v>44446</v>
      </c>
      <c r="V4040" s="1">
        <v>44446</v>
      </c>
      <c r="W4040" s="1">
        <v>44446.719444444447</v>
      </c>
      <c r="X4040" s="1">
        <v>44446.719444444447</v>
      </c>
      <c r="AC4040" t="s">
        <v>53</v>
      </c>
      <c r="AD4040">
        <v>2969480780</v>
      </c>
      <c r="AE4040" s="1">
        <v>37467</v>
      </c>
      <c r="AF4040" t="s">
        <v>2003</v>
      </c>
      <c r="AG4040" t="s">
        <v>24904</v>
      </c>
      <c r="AH4040" t="s">
        <v>51</v>
      </c>
      <c r="AJ4040" t="s">
        <v>53</v>
      </c>
      <c r="AL4040" t="s">
        <v>78</v>
      </c>
      <c r="AO4040" t="s">
        <v>5443</v>
      </c>
      <c r="AP4040" s="1">
        <v>44446.718055555553</v>
      </c>
    </row>
    <row r="4041" spans="1:43" x14ac:dyDescent="0.35">
      <c r="A4041" t="s">
        <v>24905</v>
      </c>
      <c r="B4041" t="s">
        <v>24504</v>
      </c>
      <c r="C4041" t="s">
        <v>587</v>
      </c>
      <c r="F4041">
        <v>13373490465</v>
      </c>
      <c r="H4041" t="s">
        <v>24789</v>
      </c>
      <c r="J4041" t="s">
        <v>5217</v>
      </c>
      <c r="K4041" t="s">
        <v>24906</v>
      </c>
      <c r="M4041" t="s">
        <v>24907</v>
      </c>
      <c r="N4041" t="s">
        <v>18045</v>
      </c>
      <c r="O4041">
        <v>70518</v>
      </c>
      <c r="P4041" t="s">
        <v>50</v>
      </c>
      <c r="U4041" s="1">
        <v>44446</v>
      </c>
      <c r="V4041" s="1">
        <v>44446</v>
      </c>
      <c r="W4041" s="1">
        <v>44446.540277777778</v>
      </c>
      <c r="X4041" s="1">
        <v>44446.540277777778</v>
      </c>
      <c r="AC4041" t="s">
        <v>53</v>
      </c>
      <c r="AD4041">
        <v>2969475162</v>
      </c>
      <c r="AE4041" s="1">
        <v>37147</v>
      </c>
      <c r="AF4041" t="s">
        <v>5221</v>
      </c>
      <c r="AG4041" t="s">
        <v>24908</v>
      </c>
      <c r="AH4041" t="s">
        <v>51</v>
      </c>
      <c r="AJ4041" t="s">
        <v>53</v>
      </c>
      <c r="AL4041" t="s">
        <v>78</v>
      </c>
      <c r="AO4041" t="s">
        <v>5443</v>
      </c>
      <c r="AP4041" s="1">
        <v>44677.518750000003</v>
      </c>
    </row>
    <row r="4042" spans="1:43" x14ac:dyDescent="0.35">
      <c r="A4042" t="s">
        <v>24909</v>
      </c>
      <c r="B4042" t="s">
        <v>24910</v>
      </c>
      <c r="C4042" t="s">
        <v>24911</v>
      </c>
      <c r="F4042" t="s">
        <v>24912</v>
      </c>
      <c r="H4042" t="s">
        <v>24913</v>
      </c>
      <c r="I4042" t="s">
        <v>61</v>
      </c>
      <c r="J4042" t="s">
        <v>24914</v>
      </c>
      <c r="P4042" t="s">
        <v>50</v>
      </c>
      <c r="U4042" s="1">
        <v>44446</v>
      </c>
      <c r="V4042" s="1">
        <v>44446</v>
      </c>
      <c r="AC4042" t="s">
        <v>53</v>
      </c>
      <c r="AD4042">
        <v>2969477838</v>
      </c>
      <c r="AE4042" s="1">
        <v>37309</v>
      </c>
      <c r="AG4042" t="s">
        <v>24915</v>
      </c>
      <c r="AH4042" t="s">
        <v>51</v>
      </c>
      <c r="AJ4042" t="s">
        <v>53</v>
      </c>
      <c r="AO4042" t="s">
        <v>8142</v>
      </c>
    </row>
    <row r="4043" spans="1:43" x14ac:dyDescent="0.35">
      <c r="A4043" t="s">
        <v>24916</v>
      </c>
      <c r="B4043" t="s">
        <v>9916</v>
      </c>
      <c r="C4043" t="s">
        <v>4645</v>
      </c>
      <c r="F4043" t="s">
        <v>24557</v>
      </c>
      <c r="H4043" t="s">
        <v>24916</v>
      </c>
      <c r="J4043" t="s">
        <v>1014</v>
      </c>
      <c r="K4043" t="s">
        <v>23990</v>
      </c>
      <c r="M4043" t="s">
        <v>6352</v>
      </c>
      <c r="N4043" t="s">
        <v>253</v>
      </c>
      <c r="O4043">
        <v>88023</v>
      </c>
      <c r="P4043" t="s">
        <v>50</v>
      </c>
      <c r="U4043" s="1">
        <v>44446</v>
      </c>
      <c r="V4043" s="1">
        <v>44446</v>
      </c>
      <c r="W4043" s="1">
        <v>44446.701388888891</v>
      </c>
      <c r="X4043" s="1">
        <v>44446.701388888891</v>
      </c>
      <c r="AC4043" t="s">
        <v>53</v>
      </c>
      <c r="AD4043">
        <v>2969480780</v>
      </c>
      <c r="AE4043" s="1">
        <v>37467</v>
      </c>
      <c r="AF4043" t="s">
        <v>2003</v>
      </c>
      <c r="AG4043" t="s">
        <v>24917</v>
      </c>
      <c r="AH4043" t="s">
        <v>51</v>
      </c>
      <c r="AJ4043" t="s">
        <v>53</v>
      </c>
      <c r="AL4043" t="s">
        <v>78</v>
      </c>
      <c r="AO4043" t="s">
        <v>5443</v>
      </c>
      <c r="AP4043" s="1">
        <v>44446.701388888891</v>
      </c>
    </row>
    <row r="4044" spans="1:43" x14ac:dyDescent="0.35">
      <c r="A4044" t="s">
        <v>24918</v>
      </c>
      <c r="B4044" t="s">
        <v>5954</v>
      </c>
      <c r="C4044" t="s">
        <v>587</v>
      </c>
      <c r="F4044">
        <v>61417300111</v>
      </c>
      <c r="H4044" t="s">
        <v>24919</v>
      </c>
      <c r="J4044" t="s">
        <v>3469</v>
      </c>
      <c r="N4044" t="s">
        <v>24920</v>
      </c>
      <c r="O4044">
        <v>7000</v>
      </c>
      <c r="P4044" t="s">
        <v>19709</v>
      </c>
      <c r="U4044" s="1">
        <v>44446</v>
      </c>
      <c r="V4044" s="1">
        <v>44446</v>
      </c>
      <c r="W4044" s="1">
        <v>44446.867361111108</v>
      </c>
      <c r="X4044" s="1">
        <v>44446.867361111108</v>
      </c>
      <c r="AC4044" t="s">
        <v>53</v>
      </c>
      <c r="AD4044">
        <v>2969702039</v>
      </c>
      <c r="AE4044" s="1">
        <v>42528.619444444441</v>
      </c>
      <c r="AG4044" t="s">
        <v>24921</v>
      </c>
      <c r="AH4044" t="s">
        <v>51</v>
      </c>
      <c r="AJ4044" t="s">
        <v>53</v>
      </c>
      <c r="AL4044" t="s">
        <v>78</v>
      </c>
      <c r="AO4044" t="s">
        <v>8142</v>
      </c>
    </row>
    <row r="4045" spans="1:43" x14ac:dyDescent="0.35">
      <c r="A4045" t="s">
        <v>24922</v>
      </c>
      <c r="B4045" t="s">
        <v>24923</v>
      </c>
      <c r="C4045" t="s">
        <v>3764</v>
      </c>
      <c r="F4045" t="s">
        <v>24924</v>
      </c>
      <c r="H4045" t="s">
        <v>24922</v>
      </c>
      <c r="I4045" t="s">
        <v>169</v>
      </c>
      <c r="J4045" t="s">
        <v>1014</v>
      </c>
      <c r="K4045" t="s">
        <v>24925</v>
      </c>
      <c r="M4045" t="s">
        <v>9026</v>
      </c>
      <c r="N4045" t="s">
        <v>253</v>
      </c>
      <c r="O4045">
        <v>88065</v>
      </c>
      <c r="P4045" t="s">
        <v>50</v>
      </c>
      <c r="U4045" s="1">
        <v>44446</v>
      </c>
      <c r="V4045" s="1">
        <v>44446</v>
      </c>
      <c r="W4045" s="1">
        <v>44446.513888888891</v>
      </c>
      <c r="X4045" s="1">
        <v>44694.48333333333</v>
      </c>
      <c r="AC4045" t="s">
        <v>53</v>
      </c>
      <c r="AD4045">
        <v>2969480780</v>
      </c>
      <c r="AE4045" s="1">
        <v>37467</v>
      </c>
      <c r="AF4045" t="s">
        <v>24926</v>
      </c>
      <c r="AG4045" t="s">
        <v>24927</v>
      </c>
      <c r="AH4045" t="s">
        <v>51</v>
      </c>
      <c r="AJ4045" t="s">
        <v>53</v>
      </c>
      <c r="AL4045" t="s">
        <v>78</v>
      </c>
      <c r="AO4045" t="s">
        <v>5443</v>
      </c>
      <c r="AP4045" s="1">
        <v>44992.532638888886</v>
      </c>
    </row>
    <row r="4046" spans="1:43" x14ac:dyDescent="0.35">
      <c r="A4046" t="s">
        <v>24928</v>
      </c>
      <c r="B4046" t="s">
        <v>22345</v>
      </c>
      <c r="C4046" t="s">
        <v>443</v>
      </c>
      <c r="F4046" t="s">
        <v>24557</v>
      </c>
      <c r="H4046" t="s">
        <v>24928</v>
      </c>
      <c r="J4046" t="s">
        <v>1014</v>
      </c>
      <c r="K4046" t="s">
        <v>23990</v>
      </c>
      <c r="M4046" t="s">
        <v>6352</v>
      </c>
      <c r="N4046" t="s">
        <v>253</v>
      </c>
      <c r="O4046">
        <v>88023</v>
      </c>
      <c r="P4046" t="s">
        <v>50</v>
      </c>
      <c r="U4046" s="1">
        <v>44446</v>
      </c>
      <c r="V4046" s="1">
        <v>44446</v>
      </c>
      <c r="W4046" s="1">
        <v>44446.402777777781</v>
      </c>
      <c r="X4046" s="1">
        <v>44446.402777777781</v>
      </c>
      <c r="AC4046" t="s">
        <v>53</v>
      </c>
      <c r="AD4046">
        <v>2969480780</v>
      </c>
      <c r="AE4046" s="1">
        <v>37467</v>
      </c>
      <c r="AF4046" t="s">
        <v>2003</v>
      </c>
      <c r="AG4046" t="s">
        <v>24929</v>
      </c>
      <c r="AH4046" t="s">
        <v>51</v>
      </c>
      <c r="AJ4046" t="s">
        <v>53</v>
      </c>
      <c r="AL4046" t="s">
        <v>78</v>
      </c>
      <c r="AO4046" t="s">
        <v>5443</v>
      </c>
      <c r="AP4046" s="1">
        <v>44446.402083333334</v>
      </c>
    </row>
    <row r="4047" spans="1:43" x14ac:dyDescent="0.35">
      <c r="A4047" t="s">
        <v>24930</v>
      </c>
      <c r="B4047" t="s">
        <v>24931</v>
      </c>
      <c r="C4047" t="s">
        <v>5070</v>
      </c>
      <c r="F4047">
        <v>19705653621</v>
      </c>
      <c r="H4047" t="s">
        <v>24932</v>
      </c>
      <c r="J4047" t="s">
        <v>24933</v>
      </c>
      <c r="K4047" t="s">
        <v>24934</v>
      </c>
      <c r="M4047" t="s">
        <v>257</v>
      </c>
      <c r="N4047" t="s">
        <v>65</v>
      </c>
      <c r="O4047">
        <v>81321</v>
      </c>
      <c r="P4047" t="s">
        <v>50</v>
      </c>
      <c r="U4047" s="1">
        <v>44447</v>
      </c>
      <c r="V4047" s="1">
        <v>44447</v>
      </c>
      <c r="W4047" s="1">
        <v>44447.720833333333</v>
      </c>
      <c r="X4047" s="1">
        <v>44447.720833333333</v>
      </c>
      <c r="AC4047" t="s">
        <v>53</v>
      </c>
      <c r="AD4047">
        <v>2969529119</v>
      </c>
      <c r="AE4047" s="1">
        <v>39407.517361111109</v>
      </c>
      <c r="AF4047" t="s">
        <v>24935</v>
      </c>
      <c r="AG4047" t="s">
        <v>24936</v>
      </c>
      <c r="AH4047" t="s">
        <v>51</v>
      </c>
      <c r="AJ4047" t="s">
        <v>53</v>
      </c>
      <c r="AL4047" t="s">
        <v>78</v>
      </c>
      <c r="AO4047" t="s">
        <v>5443</v>
      </c>
      <c r="AP4047" s="1">
        <v>45397.515972222223</v>
      </c>
      <c r="AQ4047" s="1">
        <v>45397.520833333336</v>
      </c>
    </row>
    <row r="4048" spans="1:43" x14ac:dyDescent="0.35">
      <c r="A4048" t="s">
        <v>24937</v>
      </c>
      <c r="B4048" t="s">
        <v>24938</v>
      </c>
      <c r="C4048" t="s">
        <v>106</v>
      </c>
      <c r="F4048">
        <v>17634642548</v>
      </c>
      <c r="H4048" t="s">
        <v>24939</v>
      </c>
      <c r="J4048" t="s">
        <v>24940</v>
      </c>
      <c r="N4048" t="s">
        <v>15037</v>
      </c>
      <c r="O4048">
        <v>55369</v>
      </c>
      <c r="P4048" t="s">
        <v>50</v>
      </c>
      <c r="U4048" s="1">
        <v>44447</v>
      </c>
      <c r="V4048" s="1">
        <v>44447</v>
      </c>
      <c r="W4048" s="1">
        <v>44447.970833333333</v>
      </c>
      <c r="X4048" s="1">
        <v>44447.970833333333</v>
      </c>
      <c r="AC4048" t="s">
        <v>53</v>
      </c>
      <c r="AD4048">
        <v>2973349619</v>
      </c>
      <c r="AE4048" s="1">
        <v>45042.587500000001</v>
      </c>
      <c r="AG4048" t="s">
        <v>24941</v>
      </c>
      <c r="AH4048" t="s">
        <v>51</v>
      </c>
      <c r="AJ4048" t="s">
        <v>53</v>
      </c>
      <c r="AL4048" t="s">
        <v>78</v>
      </c>
      <c r="AO4048" t="s">
        <v>5443</v>
      </c>
      <c r="AP4048" s="1">
        <v>44447.969444444447</v>
      </c>
    </row>
    <row r="4049" spans="1:43" x14ac:dyDescent="0.35">
      <c r="A4049" t="s">
        <v>24942</v>
      </c>
      <c r="B4049" t="s">
        <v>24943</v>
      </c>
      <c r="C4049" t="s">
        <v>245</v>
      </c>
      <c r="F4049" t="s">
        <v>24944</v>
      </c>
      <c r="H4049" t="s">
        <v>24942</v>
      </c>
      <c r="J4049" t="s">
        <v>24945</v>
      </c>
      <c r="P4049" t="s">
        <v>50</v>
      </c>
      <c r="U4049" s="1">
        <v>44447</v>
      </c>
      <c r="V4049" s="1">
        <v>44447</v>
      </c>
      <c r="W4049" s="1">
        <v>44447.325694444444</v>
      </c>
      <c r="X4049" s="1">
        <v>44447.325694444444</v>
      </c>
      <c r="AC4049" t="s">
        <v>53</v>
      </c>
      <c r="AD4049">
        <v>1000000001</v>
      </c>
      <c r="AE4049" s="1">
        <v>39973.351388888892</v>
      </c>
      <c r="AF4049" t="s">
        <v>3377</v>
      </c>
      <c r="AG4049" t="s">
        <v>24946</v>
      </c>
      <c r="AH4049" t="s">
        <v>51</v>
      </c>
      <c r="AJ4049" t="s">
        <v>53</v>
      </c>
      <c r="AL4049" t="s">
        <v>78</v>
      </c>
      <c r="AO4049" t="s">
        <v>8142</v>
      </c>
    </row>
    <row r="4050" spans="1:43" x14ac:dyDescent="0.35">
      <c r="A4050" t="s">
        <v>24947</v>
      </c>
      <c r="B4050" t="s">
        <v>24948</v>
      </c>
      <c r="C4050" t="s">
        <v>5101</v>
      </c>
      <c r="F4050">
        <f>1830-370-3108</f>
        <v>-1648</v>
      </c>
      <c r="H4050" t="s">
        <v>24949</v>
      </c>
      <c r="J4050" t="s">
        <v>24072</v>
      </c>
      <c r="N4050" t="s">
        <v>637</v>
      </c>
      <c r="O4050">
        <v>76904</v>
      </c>
      <c r="P4050" t="s">
        <v>50</v>
      </c>
      <c r="U4050" s="1">
        <v>44447</v>
      </c>
      <c r="V4050" s="1">
        <v>44447</v>
      </c>
      <c r="AC4050" t="s">
        <v>53</v>
      </c>
      <c r="AD4050">
        <v>2969505395</v>
      </c>
      <c r="AE4050" s="1">
        <v>38055.586111111108</v>
      </c>
      <c r="AG4050" t="s">
        <v>24950</v>
      </c>
      <c r="AH4050" t="s">
        <v>51</v>
      </c>
      <c r="AJ4050" t="s">
        <v>53</v>
      </c>
      <c r="AO4050" t="s">
        <v>8142</v>
      </c>
    </row>
    <row r="4051" spans="1:43" x14ac:dyDescent="0.35">
      <c r="A4051" t="s">
        <v>24951</v>
      </c>
      <c r="B4051" t="s">
        <v>1839</v>
      </c>
      <c r="C4051" t="s">
        <v>18603</v>
      </c>
      <c r="F4051" t="s">
        <v>24385</v>
      </c>
      <c r="H4051" t="s">
        <v>24951</v>
      </c>
      <c r="J4051" t="s">
        <v>1014</v>
      </c>
      <c r="K4051" t="s">
        <v>24389</v>
      </c>
      <c r="M4051" t="s">
        <v>4020</v>
      </c>
      <c r="N4051" t="s">
        <v>65</v>
      </c>
      <c r="O4051">
        <v>80461</v>
      </c>
      <c r="P4051" t="s">
        <v>50</v>
      </c>
      <c r="U4051" s="1">
        <v>44447</v>
      </c>
      <c r="V4051" s="1">
        <v>44447</v>
      </c>
      <c r="W4051" s="1">
        <v>44447.694444444445</v>
      </c>
      <c r="X4051" s="1">
        <v>44447.694444444445</v>
      </c>
      <c r="AC4051" t="s">
        <v>53</v>
      </c>
      <c r="AD4051">
        <v>2969480780</v>
      </c>
      <c r="AE4051" s="1">
        <v>37467</v>
      </c>
      <c r="AF4051" t="s">
        <v>17746</v>
      </c>
      <c r="AG4051" t="s">
        <v>24952</v>
      </c>
      <c r="AH4051" t="s">
        <v>51</v>
      </c>
      <c r="AJ4051" t="s">
        <v>53</v>
      </c>
      <c r="AL4051" t="s">
        <v>78</v>
      </c>
      <c r="AO4051" t="s">
        <v>5443</v>
      </c>
      <c r="AP4051" s="1">
        <v>44580.464583333334</v>
      </c>
    </row>
    <row r="4052" spans="1:43" x14ac:dyDescent="0.35">
      <c r="A4052" t="s">
        <v>24953</v>
      </c>
      <c r="B4052" t="s">
        <v>24954</v>
      </c>
      <c r="C4052" t="s">
        <v>5374</v>
      </c>
      <c r="F4052">
        <v>18173368744</v>
      </c>
      <c r="H4052" t="s">
        <v>24955</v>
      </c>
      <c r="J4052" t="s">
        <v>24956</v>
      </c>
      <c r="N4052" t="s">
        <v>398</v>
      </c>
      <c r="O4052">
        <v>76102</v>
      </c>
      <c r="P4052" t="s">
        <v>50</v>
      </c>
      <c r="U4052" s="1">
        <v>44447</v>
      </c>
      <c r="V4052" s="1">
        <v>44447</v>
      </c>
      <c r="W4052" s="1">
        <v>44447.488888888889</v>
      </c>
      <c r="X4052" s="1">
        <v>44447.488888888889</v>
      </c>
      <c r="AC4052" t="s">
        <v>53</v>
      </c>
      <c r="AD4052">
        <v>2972123433</v>
      </c>
      <c r="AE4052" s="1">
        <v>44804.470138888886</v>
      </c>
      <c r="AF4052" t="s">
        <v>24957</v>
      </c>
      <c r="AG4052" t="s">
        <v>24958</v>
      </c>
      <c r="AH4052" t="s">
        <v>51</v>
      </c>
      <c r="AJ4052" t="s">
        <v>53</v>
      </c>
      <c r="AL4052" t="s">
        <v>68</v>
      </c>
      <c r="AO4052" t="s">
        <v>8142</v>
      </c>
    </row>
    <row r="4053" spans="1:43" x14ac:dyDescent="0.35">
      <c r="A4053" t="s">
        <v>24959</v>
      </c>
      <c r="B4053" t="s">
        <v>5388</v>
      </c>
      <c r="C4053" t="s">
        <v>2016</v>
      </c>
      <c r="F4053" t="s">
        <v>24960</v>
      </c>
      <c r="H4053" t="s">
        <v>24961</v>
      </c>
      <c r="J4053" t="s">
        <v>491</v>
      </c>
      <c r="P4053" t="s">
        <v>50</v>
      </c>
      <c r="U4053" s="1">
        <v>44448</v>
      </c>
      <c r="V4053" s="1">
        <v>44448</v>
      </c>
      <c r="AC4053" t="s">
        <v>53</v>
      </c>
      <c r="AD4053">
        <v>2969472760</v>
      </c>
      <c r="AE4053" s="1">
        <v>36916.71597222222</v>
      </c>
      <c r="AG4053" t="s">
        <v>24962</v>
      </c>
      <c r="AH4053" t="s">
        <v>51</v>
      </c>
      <c r="AJ4053" t="s">
        <v>53</v>
      </c>
      <c r="AO4053" t="s">
        <v>8142</v>
      </c>
    </row>
    <row r="4054" spans="1:43" x14ac:dyDescent="0.35">
      <c r="A4054" t="s">
        <v>24963</v>
      </c>
      <c r="B4054" t="s">
        <v>24964</v>
      </c>
      <c r="C4054" t="s">
        <v>849</v>
      </c>
      <c r="H4054" t="s">
        <v>24965</v>
      </c>
      <c r="J4054" t="s">
        <v>22840</v>
      </c>
      <c r="P4054" t="s">
        <v>50</v>
      </c>
      <c r="U4054" s="1">
        <v>44448</v>
      </c>
      <c r="V4054" s="1">
        <v>44448</v>
      </c>
      <c r="W4054" s="1">
        <v>44448.67291666667</v>
      </c>
      <c r="X4054" s="1">
        <v>44448.67291666667</v>
      </c>
      <c r="AC4054" t="s">
        <v>53</v>
      </c>
      <c r="AD4054">
        <v>2969475309</v>
      </c>
      <c r="AE4054" s="1">
        <v>37159</v>
      </c>
      <c r="AF4054" t="s">
        <v>1154</v>
      </c>
      <c r="AG4054" t="s">
        <v>24966</v>
      </c>
      <c r="AH4054" t="s">
        <v>51</v>
      </c>
      <c r="AJ4054" t="s">
        <v>53</v>
      </c>
      <c r="AL4054" t="s">
        <v>78</v>
      </c>
      <c r="AO4054" t="s">
        <v>5443</v>
      </c>
      <c r="AP4054" s="1">
        <v>45138.336805555555</v>
      </c>
    </row>
    <row r="4055" spans="1:43" x14ac:dyDescent="0.35">
      <c r="A4055" t="s">
        <v>24967</v>
      </c>
      <c r="B4055" t="s">
        <v>3290</v>
      </c>
      <c r="C4055" t="s">
        <v>3418</v>
      </c>
      <c r="F4055" t="s">
        <v>24968</v>
      </c>
      <c r="H4055" t="s">
        <v>24967</v>
      </c>
      <c r="J4055" t="s">
        <v>24969</v>
      </c>
      <c r="K4055" t="s">
        <v>24970</v>
      </c>
      <c r="M4055" t="s">
        <v>545</v>
      </c>
      <c r="N4055" t="s">
        <v>253</v>
      </c>
      <c r="O4055">
        <v>88011</v>
      </c>
      <c r="P4055" t="s">
        <v>50</v>
      </c>
      <c r="U4055" s="1">
        <v>44448</v>
      </c>
      <c r="V4055" s="1">
        <v>44448</v>
      </c>
      <c r="W4055" s="1">
        <v>44448.481944444444</v>
      </c>
      <c r="X4055" s="1">
        <v>44448.481944444444</v>
      </c>
      <c r="AC4055" t="s">
        <v>53</v>
      </c>
      <c r="AD4055">
        <v>1000000001</v>
      </c>
      <c r="AE4055" s="1">
        <v>39973.351388888892</v>
      </c>
      <c r="AF4055" t="s">
        <v>3377</v>
      </c>
      <c r="AG4055" t="s">
        <v>24971</v>
      </c>
      <c r="AH4055" t="s">
        <v>51</v>
      </c>
      <c r="AJ4055" t="s">
        <v>53</v>
      </c>
      <c r="AL4055" t="s">
        <v>78</v>
      </c>
      <c r="AO4055" t="s">
        <v>5443</v>
      </c>
      <c r="AP4055" s="1">
        <v>44448.480555555558</v>
      </c>
    </row>
    <row r="4056" spans="1:43" x14ac:dyDescent="0.35">
      <c r="A4056" t="s">
        <v>24972</v>
      </c>
      <c r="B4056" t="s">
        <v>17321</v>
      </c>
      <c r="C4056" t="s">
        <v>622</v>
      </c>
      <c r="F4056" t="s">
        <v>24973</v>
      </c>
      <c r="H4056" t="s">
        <v>24974</v>
      </c>
      <c r="J4056" t="s">
        <v>2028</v>
      </c>
      <c r="K4056" t="s">
        <v>24975</v>
      </c>
      <c r="M4056" t="s">
        <v>24976</v>
      </c>
      <c r="N4056" t="s">
        <v>4353</v>
      </c>
      <c r="O4056">
        <v>97818</v>
      </c>
      <c r="P4056" t="s">
        <v>50</v>
      </c>
      <c r="U4056" s="1">
        <v>44448</v>
      </c>
      <c r="V4056" s="1">
        <v>44448</v>
      </c>
      <c r="AC4056" t="s">
        <v>53</v>
      </c>
      <c r="AD4056">
        <v>2969532847</v>
      </c>
      <c r="AE4056" s="1">
        <v>39580.404166666667</v>
      </c>
      <c r="AG4056" t="s">
        <v>24977</v>
      </c>
      <c r="AH4056" t="s">
        <v>51</v>
      </c>
      <c r="AJ4056" t="s">
        <v>53</v>
      </c>
      <c r="AO4056" t="s">
        <v>8142</v>
      </c>
    </row>
    <row r="4057" spans="1:43" x14ac:dyDescent="0.35">
      <c r="A4057" t="s">
        <v>24978</v>
      </c>
      <c r="B4057" t="s">
        <v>24979</v>
      </c>
      <c r="C4057" t="s">
        <v>24980</v>
      </c>
      <c r="F4057" t="s">
        <v>24981</v>
      </c>
      <c r="H4057" t="s">
        <v>24978</v>
      </c>
      <c r="J4057" t="s">
        <v>2028</v>
      </c>
      <c r="K4057" t="s">
        <v>24982</v>
      </c>
      <c r="M4057" t="s">
        <v>24983</v>
      </c>
      <c r="N4057" t="s">
        <v>3849</v>
      </c>
      <c r="O4057">
        <v>62946</v>
      </c>
      <c r="P4057" t="s">
        <v>50</v>
      </c>
      <c r="U4057" s="1">
        <v>44448</v>
      </c>
      <c r="V4057" s="1">
        <v>44448</v>
      </c>
      <c r="AC4057" t="s">
        <v>53</v>
      </c>
      <c r="AD4057">
        <v>2969532847</v>
      </c>
      <c r="AE4057" s="1">
        <v>39580.404166666667</v>
      </c>
      <c r="AG4057" t="s">
        <v>24984</v>
      </c>
      <c r="AH4057" t="s">
        <v>51</v>
      </c>
      <c r="AJ4057" t="s">
        <v>53</v>
      </c>
      <c r="AO4057" t="s">
        <v>8142</v>
      </c>
    </row>
    <row r="4058" spans="1:43" x14ac:dyDescent="0.35">
      <c r="A4058" t="s">
        <v>24985</v>
      </c>
      <c r="B4058" t="s">
        <v>5050</v>
      </c>
      <c r="C4058" t="s">
        <v>5318</v>
      </c>
      <c r="F4058" t="s">
        <v>24986</v>
      </c>
      <c r="H4058" t="s">
        <v>24985</v>
      </c>
      <c r="J4058" t="s">
        <v>1910</v>
      </c>
      <c r="K4058" t="s">
        <v>24987</v>
      </c>
      <c r="M4058" t="s">
        <v>24988</v>
      </c>
      <c r="N4058" t="s">
        <v>12926</v>
      </c>
      <c r="O4058">
        <v>47842</v>
      </c>
      <c r="P4058" t="s">
        <v>50</v>
      </c>
      <c r="U4058" s="1">
        <v>44448</v>
      </c>
      <c r="V4058" s="1">
        <v>44448</v>
      </c>
      <c r="AC4058" t="s">
        <v>53</v>
      </c>
      <c r="AD4058">
        <v>2969735272</v>
      </c>
      <c r="AE4058" s="1">
        <v>42845.40902777778</v>
      </c>
      <c r="AG4058" t="s">
        <v>24989</v>
      </c>
      <c r="AH4058" t="s">
        <v>51</v>
      </c>
      <c r="AJ4058" t="s">
        <v>53</v>
      </c>
      <c r="AO4058" t="s">
        <v>8142</v>
      </c>
    </row>
    <row r="4059" spans="1:43" x14ac:dyDescent="0.35">
      <c r="A4059" t="s">
        <v>24990</v>
      </c>
      <c r="B4059" t="s">
        <v>24991</v>
      </c>
      <c r="C4059" t="s">
        <v>1076</v>
      </c>
      <c r="F4059">
        <v>9703842277</v>
      </c>
      <c r="H4059" t="s">
        <v>24990</v>
      </c>
      <c r="J4059" t="s">
        <v>24992</v>
      </c>
      <c r="K4059" t="s">
        <v>24993</v>
      </c>
      <c r="M4059" t="s">
        <v>990</v>
      </c>
      <c r="N4059" t="s">
        <v>65</v>
      </c>
      <c r="O4059">
        <v>81601</v>
      </c>
      <c r="P4059" t="s">
        <v>50</v>
      </c>
      <c r="U4059" s="1">
        <v>44448</v>
      </c>
      <c r="V4059" s="1">
        <v>44448</v>
      </c>
      <c r="W4059" s="1">
        <v>44448.595833333333</v>
      </c>
      <c r="X4059" s="1">
        <v>44448.595833333333</v>
      </c>
      <c r="AC4059" t="s">
        <v>53</v>
      </c>
      <c r="AD4059">
        <v>1000000001</v>
      </c>
      <c r="AE4059" s="1">
        <v>39973.351388888892</v>
      </c>
      <c r="AF4059" t="s">
        <v>3377</v>
      </c>
      <c r="AG4059" t="s">
        <v>24994</v>
      </c>
      <c r="AH4059" t="s">
        <v>51</v>
      </c>
      <c r="AJ4059" t="s">
        <v>53</v>
      </c>
      <c r="AL4059" t="s">
        <v>78</v>
      </c>
      <c r="AO4059" t="s">
        <v>5443</v>
      </c>
      <c r="AP4059" s="1">
        <v>44669.54583333333</v>
      </c>
      <c r="AQ4059" s="1">
        <v>44448.647916666669</v>
      </c>
    </row>
    <row r="4060" spans="1:43" x14ac:dyDescent="0.35">
      <c r="A4060" t="s">
        <v>24995</v>
      </c>
      <c r="B4060" t="s">
        <v>6989</v>
      </c>
      <c r="C4060" t="s">
        <v>1471</v>
      </c>
      <c r="F4060" t="s">
        <v>24996</v>
      </c>
      <c r="H4060" t="s">
        <v>24997</v>
      </c>
      <c r="J4060" t="s">
        <v>1014</v>
      </c>
      <c r="P4060" t="s">
        <v>50</v>
      </c>
      <c r="U4060" s="1">
        <v>44448</v>
      </c>
      <c r="V4060" s="1">
        <v>44448</v>
      </c>
      <c r="AC4060" t="s">
        <v>53</v>
      </c>
      <c r="AD4060">
        <v>2969480780</v>
      </c>
      <c r="AE4060" s="1">
        <v>37467</v>
      </c>
      <c r="AG4060" t="s">
        <v>24998</v>
      </c>
      <c r="AH4060" t="s">
        <v>51</v>
      </c>
      <c r="AJ4060" t="s">
        <v>53</v>
      </c>
      <c r="AO4060" t="s">
        <v>8142</v>
      </c>
    </row>
    <row r="4061" spans="1:43" x14ac:dyDescent="0.35">
      <c r="A4061" t="s">
        <v>24999</v>
      </c>
      <c r="B4061" t="s">
        <v>6377</v>
      </c>
      <c r="C4061" t="s">
        <v>25000</v>
      </c>
      <c r="F4061" t="s">
        <v>25001</v>
      </c>
      <c r="H4061" t="s">
        <v>24999</v>
      </c>
      <c r="J4061" t="s">
        <v>25002</v>
      </c>
      <c r="N4061" t="s">
        <v>287</v>
      </c>
      <c r="O4061">
        <v>80461</v>
      </c>
      <c r="P4061" t="s">
        <v>50</v>
      </c>
      <c r="U4061" s="1">
        <v>44448</v>
      </c>
      <c r="V4061" s="1">
        <v>44448</v>
      </c>
      <c r="W4061" s="1">
        <v>44448.979861111111</v>
      </c>
      <c r="X4061" s="1">
        <v>44448.979861111111</v>
      </c>
      <c r="AC4061" t="s">
        <v>53</v>
      </c>
      <c r="AD4061">
        <v>2970095840</v>
      </c>
      <c r="AE4061" s="1">
        <v>44449.4</v>
      </c>
      <c r="AF4061" t="s">
        <v>25003</v>
      </c>
      <c r="AG4061" t="s">
        <v>25004</v>
      </c>
      <c r="AH4061" t="s">
        <v>51</v>
      </c>
      <c r="AJ4061" t="s">
        <v>53</v>
      </c>
      <c r="AL4061" t="s">
        <v>78</v>
      </c>
      <c r="AO4061" t="s">
        <v>8142</v>
      </c>
    </row>
    <row r="4062" spans="1:43" x14ac:dyDescent="0.35">
      <c r="A4062" t="s">
        <v>25005</v>
      </c>
      <c r="B4062" t="s">
        <v>25006</v>
      </c>
      <c r="C4062" t="s">
        <v>530</v>
      </c>
      <c r="D4062" t="s">
        <v>98</v>
      </c>
      <c r="F4062" t="s">
        <v>25007</v>
      </c>
      <c r="G4062" t="s">
        <v>25008</v>
      </c>
      <c r="H4062" t="s">
        <v>25009</v>
      </c>
      <c r="I4062" t="s">
        <v>179</v>
      </c>
      <c r="J4062" t="s">
        <v>49</v>
      </c>
      <c r="P4062" t="s">
        <v>50</v>
      </c>
      <c r="U4062" s="1">
        <v>44448</v>
      </c>
      <c r="V4062" s="1">
        <v>44448</v>
      </c>
      <c r="W4062" s="1">
        <v>45288.513194444444</v>
      </c>
      <c r="X4062" s="1">
        <v>45288.513194444444</v>
      </c>
      <c r="AC4062" t="s">
        <v>53</v>
      </c>
      <c r="AD4062">
        <v>1000000000</v>
      </c>
      <c r="AE4062" s="1">
        <v>37295</v>
      </c>
      <c r="AG4062" t="s">
        <v>25010</v>
      </c>
      <c r="AH4062" t="s">
        <v>51</v>
      </c>
      <c r="AJ4062" t="s">
        <v>53</v>
      </c>
      <c r="AL4062" t="s">
        <v>78</v>
      </c>
      <c r="AO4062" t="s">
        <v>5443</v>
      </c>
      <c r="AP4062" s="1">
        <v>45448.620138888888</v>
      </c>
    </row>
    <row r="4063" spans="1:43" x14ac:dyDescent="0.35">
      <c r="A4063" t="s">
        <v>25011</v>
      </c>
      <c r="B4063" t="s">
        <v>25012</v>
      </c>
      <c r="C4063" t="s">
        <v>2576</v>
      </c>
      <c r="D4063" t="s">
        <v>8271</v>
      </c>
      <c r="F4063" t="s">
        <v>25013</v>
      </c>
      <c r="G4063" t="s">
        <v>25014</v>
      </c>
      <c r="H4063" t="s">
        <v>25015</v>
      </c>
      <c r="I4063" t="s">
        <v>816</v>
      </c>
      <c r="J4063" t="s">
        <v>465</v>
      </c>
      <c r="K4063">
        <v>6549</v>
      </c>
      <c r="L4063" t="s">
        <v>25016</v>
      </c>
      <c r="M4063" t="s">
        <v>25017</v>
      </c>
      <c r="N4063" t="s">
        <v>637</v>
      </c>
      <c r="O4063">
        <v>78940</v>
      </c>
      <c r="P4063" t="s">
        <v>50</v>
      </c>
      <c r="U4063" s="1">
        <v>44448</v>
      </c>
      <c r="V4063" s="1">
        <v>44448</v>
      </c>
      <c r="AC4063" t="s">
        <v>53</v>
      </c>
      <c r="AD4063">
        <v>2969543968</v>
      </c>
      <c r="AE4063" s="1">
        <v>40032.470138888886</v>
      </c>
      <c r="AG4063" t="s">
        <v>25018</v>
      </c>
      <c r="AH4063" t="s">
        <v>51</v>
      </c>
      <c r="AJ4063" t="s">
        <v>53</v>
      </c>
      <c r="AO4063" t="s">
        <v>8142</v>
      </c>
    </row>
    <row r="4064" spans="1:43" x14ac:dyDescent="0.35">
      <c r="A4064" t="s">
        <v>25019</v>
      </c>
      <c r="B4064" t="s">
        <v>25020</v>
      </c>
      <c r="C4064" t="s">
        <v>25021</v>
      </c>
      <c r="F4064">
        <v>5054297928</v>
      </c>
      <c r="H4064" t="s">
        <v>25019</v>
      </c>
      <c r="J4064" t="s">
        <v>25022</v>
      </c>
      <c r="P4064" t="s">
        <v>50</v>
      </c>
      <c r="U4064" s="1">
        <v>44448</v>
      </c>
      <c r="V4064" s="1">
        <v>44448</v>
      </c>
      <c r="W4064" s="1">
        <v>44448.830555555556</v>
      </c>
      <c r="X4064" s="1">
        <v>44448.830555555556</v>
      </c>
      <c r="AC4064" t="s">
        <v>53</v>
      </c>
      <c r="AD4064">
        <v>1000000001</v>
      </c>
      <c r="AE4064" s="1">
        <v>39973.351388888892</v>
      </c>
      <c r="AF4064" t="s">
        <v>3377</v>
      </c>
      <c r="AG4064" t="s">
        <v>25023</v>
      </c>
      <c r="AH4064" t="s">
        <v>51</v>
      </c>
      <c r="AJ4064" t="s">
        <v>53</v>
      </c>
      <c r="AL4064" t="s">
        <v>78</v>
      </c>
      <c r="AO4064" t="s">
        <v>8142</v>
      </c>
    </row>
    <row r="4065" spans="1:43" x14ac:dyDescent="0.35">
      <c r="A4065" t="s">
        <v>25024</v>
      </c>
      <c r="B4065" t="s">
        <v>25025</v>
      </c>
      <c r="C4065" t="s">
        <v>12619</v>
      </c>
      <c r="F4065">
        <v>15053609512</v>
      </c>
      <c r="H4065" t="s">
        <v>25026</v>
      </c>
      <c r="I4065" t="s">
        <v>179</v>
      </c>
      <c r="J4065" t="s">
        <v>3933</v>
      </c>
      <c r="K4065" t="s">
        <v>25027</v>
      </c>
      <c r="L4065" t="s">
        <v>25027</v>
      </c>
      <c r="M4065" t="s">
        <v>325</v>
      </c>
      <c r="N4065" t="s">
        <v>287</v>
      </c>
      <c r="O4065">
        <v>81401</v>
      </c>
      <c r="P4065" t="s">
        <v>50</v>
      </c>
      <c r="U4065" s="1">
        <v>44448.616666666669</v>
      </c>
      <c r="V4065" s="1">
        <v>44448.616666666669</v>
      </c>
      <c r="W4065" s="1">
        <v>44448.668749999997</v>
      </c>
      <c r="X4065" s="1">
        <v>44448.668749999997</v>
      </c>
      <c r="AC4065" t="s">
        <v>53</v>
      </c>
      <c r="AD4065">
        <v>2969551137</v>
      </c>
      <c r="AE4065" s="1">
        <v>40288.591666666667</v>
      </c>
      <c r="AF4065" t="s">
        <v>327</v>
      </c>
      <c r="AG4065" t="s">
        <v>25028</v>
      </c>
      <c r="AH4065" t="s">
        <v>53</v>
      </c>
      <c r="AJ4065" t="s">
        <v>53</v>
      </c>
      <c r="AK4065" t="s">
        <v>11126</v>
      </c>
      <c r="AL4065" t="s">
        <v>78</v>
      </c>
      <c r="AO4065" t="s">
        <v>54</v>
      </c>
    </row>
    <row r="4066" spans="1:43" x14ac:dyDescent="0.35">
      <c r="A4066" t="s">
        <v>25029</v>
      </c>
      <c r="B4066" t="s">
        <v>25030</v>
      </c>
      <c r="C4066" t="s">
        <v>8560</v>
      </c>
      <c r="F4066" t="s">
        <v>25031</v>
      </c>
      <c r="H4066" t="s">
        <v>25032</v>
      </c>
      <c r="I4066" t="s">
        <v>179</v>
      </c>
      <c r="J4066" t="s">
        <v>25033</v>
      </c>
      <c r="K4066" t="s">
        <v>25034</v>
      </c>
      <c r="M4066" t="s">
        <v>5907</v>
      </c>
      <c r="N4066" t="s">
        <v>65</v>
      </c>
      <c r="O4066">
        <v>80550</v>
      </c>
      <c r="P4066" t="s">
        <v>50</v>
      </c>
      <c r="U4066" s="1">
        <v>44448.744444444441</v>
      </c>
      <c r="V4066" s="1">
        <v>44448.744444444441</v>
      </c>
      <c r="W4066" s="1">
        <v>44449.609722222223</v>
      </c>
      <c r="X4066" s="1">
        <v>44449.609722222223</v>
      </c>
      <c r="AC4066" t="s">
        <v>53</v>
      </c>
      <c r="AD4066">
        <v>2970093162</v>
      </c>
      <c r="AE4066" s="1">
        <v>44440.440972222219</v>
      </c>
      <c r="AF4066" t="s">
        <v>25035</v>
      </c>
      <c r="AG4066" t="s">
        <v>25036</v>
      </c>
      <c r="AH4066" t="s">
        <v>53</v>
      </c>
      <c r="AJ4066" t="s">
        <v>53</v>
      </c>
      <c r="AK4066" t="s">
        <v>13346</v>
      </c>
      <c r="AL4066" t="s">
        <v>78</v>
      </c>
      <c r="AO4066" t="s">
        <v>54</v>
      </c>
      <c r="AP4066" s="1">
        <v>45181.629166666666</v>
      </c>
      <c r="AQ4066" s="1">
        <v>44539.303472222222</v>
      </c>
    </row>
    <row r="4067" spans="1:43" x14ac:dyDescent="0.35">
      <c r="A4067" t="s">
        <v>25037</v>
      </c>
      <c r="B4067" t="s">
        <v>5388</v>
      </c>
      <c r="C4067" t="s">
        <v>2016</v>
      </c>
      <c r="F4067" t="s">
        <v>24960</v>
      </c>
      <c r="H4067" t="s">
        <v>25037</v>
      </c>
      <c r="J4067" t="s">
        <v>491</v>
      </c>
      <c r="N4067" t="s">
        <v>24086</v>
      </c>
      <c r="O4067">
        <v>68025</v>
      </c>
      <c r="P4067" t="s">
        <v>50</v>
      </c>
      <c r="U4067" s="1">
        <v>44449</v>
      </c>
      <c r="V4067" s="1">
        <v>44449</v>
      </c>
      <c r="AC4067" t="s">
        <v>53</v>
      </c>
      <c r="AD4067">
        <v>2969472760</v>
      </c>
      <c r="AE4067" s="1">
        <v>36916.71597222222</v>
      </c>
      <c r="AG4067" t="s">
        <v>25038</v>
      </c>
      <c r="AH4067" t="s">
        <v>51</v>
      </c>
      <c r="AJ4067" t="s">
        <v>53</v>
      </c>
      <c r="AO4067" t="s">
        <v>8142</v>
      </c>
    </row>
    <row r="4068" spans="1:43" x14ac:dyDescent="0.35">
      <c r="A4068" t="s">
        <v>25039</v>
      </c>
      <c r="B4068" t="s">
        <v>25040</v>
      </c>
      <c r="C4068" t="s">
        <v>7769</v>
      </c>
      <c r="D4068" t="s">
        <v>1065</v>
      </c>
      <c r="F4068" t="s">
        <v>25041</v>
      </c>
      <c r="H4068" t="s">
        <v>25042</v>
      </c>
      <c r="J4068" t="s">
        <v>2472</v>
      </c>
      <c r="P4068" t="s">
        <v>50</v>
      </c>
      <c r="U4068" s="1">
        <v>44449</v>
      </c>
      <c r="V4068" s="1">
        <v>44449</v>
      </c>
      <c r="W4068" s="1">
        <v>44449.762499999997</v>
      </c>
      <c r="X4068" s="1">
        <v>44449.762499999997</v>
      </c>
      <c r="AC4068" t="s">
        <v>53</v>
      </c>
      <c r="AD4068">
        <v>2969479981</v>
      </c>
      <c r="AE4068" s="1">
        <v>37426</v>
      </c>
      <c r="AF4068" t="s">
        <v>5047</v>
      </c>
      <c r="AG4068" t="s">
        <v>25043</v>
      </c>
      <c r="AH4068" t="s">
        <v>51</v>
      </c>
      <c r="AJ4068" t="s">
        <v>53</v>
      </c>
      <c r="AL4068" t="s">
        <v>78</v>
      </c>
      <c r="AO4068" t="s">
        <v>5443</v>
      </c>
      <c r="AP4068" s="1">
        <v>44757.429861111108</v>
      </c>
    </row>
    <row r="4069" spans="1:43" x14ac:dyDescent="0.35">
      <c r="A4069" t="s">
        <v>25044</v>
      </c>
      <c r="B4069" t="s">
        <v>2200</v>
      </c>
      <c r="C4069" t="s">
        <v>648</v>
      </c>
      <c r="F4069" t="s">
        <v>25045</v>
      </c>
      <c r="H4069" t="s">
        <v>25044</v>
      </c>
      <c r="J4069" t="s">
        <v>12802</v>
      </c>
      <c r="P4069" t="s">
        <v>50</v>
      </c>
      <c r="U4069" s="1">
        <v>44449</v>
      </c>
      <c r="V4069" s="1">
        <v>44449</v>
      </c>
      <c r="AC4069" t="s">
        <v>53</v>
      </c>
      <c r="AD4069">
        <v>2969519246</v>
      </c>
      <c r="AE4069" s="1">
        <v>38883.179166666669</v>
      </c>
      <c r="AG4069" t="s">
        <v>25046</v>
      </c>
      <c r="AH4069" t="s">
        <v>51</v>
      </c>
      <c r="AJ4069" t="s">
        <v>53</v>
      </c>
      <c r="AO4069" t="s">
        <v>8142</v>
      </c>
    </row>
    <row r="4070" spans="1:43" x14ac:dyDescent="0.35">
      <c r="A4070" t="s">
        <v>25047</v>
      </c>
      <c r="B4070" t="s">
        <v>3553</v>
      </c>
      <c r="C4070" t="s">
        <v>3554</v>
      </c>
      <c r="F4070" t="s">
        <v>25048</v>
      </c>
      <c r="H4070" t="s">
        <v>25047</v>
      </c>
      <c r="J4070" t="s">
        <v>491</v>
      </c>
      <c r="K4070" t="s">
        <v>3548</v>
      </c>
      <c r="M4070" t="s">
        <v>525</v>
      </c>
      <c r="N4070" t="s">
        <v>65</v>
      </c>
      <c r="O4070">
        <v>80019</v>
      </c>
      <c r="P4070" t="s">
        <v>50</v>
      </c>
      <c r="U4070" s="1">
        <v>44449</v>
      </c>
      <c r="V4070" s="1">
        <v>44449</v>
      </c>
      <c r="W4070" s="1">
        <v>44449.486111111109</v>
      </c>
      <c r="X4070" s="1">
        <v>44449.486111111109</v>
      </c>
      <c r="AC4070" t="s">
        <v>53</v>
      </c>
      <c r="AD4070">
        <v>2969472760</v>
      </c>
      <c r="AE4070" s="1">
        <v>36916.71597222222</v>
      </c>
      <c r="AF4070" t="s">
        <v>900</v>
      </c>
      <c r="AG4070" t="s">
        <v>25049</v>
      </c>
      <c r="AH4070" t="s">
        <v>51</v>
      </c>
      <c r="AJ4070" t="s">
        <v>53</v>
      </c>
      <c r="AL4070" t="s">
        <v>78</v>
      </c>
      <c r="AO4070" t="s">
        <v>5443</v>
      </c>
      <c r="AP4070" s="1">
        <v>45169.319444444445</v>
      </c>
    </row>
    <row r="4071" spans="1:43" x14ac:dyDescent="0.35">
      <c r="A4071" t="s">
        <v>25050</v>
      </c>
      <c r="B4071" t="s">
        <v>25051</v>
      </c>
      <c r="C4071" t="s">
        <v>97</v>
      </c>
      <c r="F4071">
        <v>15059139723</v>
      </c>
      <c r="H4071" t="s">
        <v>25052</v>
      </c>
      <c r="J4071" t="s">
        <v>25053</v>
      </c>
      <c r="N4071" t="s">
        <v>398</v>
      </c>
      <c r="O4071">
        <v>87507</v>
      </c>
      <c r="P4071" t="s">
        <v>50</v>
      </c>
      <c r="U4071" s="1">
        <v>44449</v>
      </c>
      <c r="V4071" s="1">
        <v>44449</v>
      </c>
      <c r="W4071" s="1">
        <v>44449.826388888891</v>
      </c>
      <c r="X4071" s="1">
        <v>44449.826388888891</v>
      </c>
      <c r="AC4071" t="s">
        <v>53</v>
      </c>
      <c r="AD4071">
        <v>2970096274</v>
      </c>
      <c r="AE4071" s="1">
        <v>44452.574305555558</v>
      </c>
      <c r="AG4071" t="s">
        <v>25054</v>
      </c>
      <c r="AH4071" t="s">
        <v>51</v>
      </c>
      <c r="AJ4071" t="s">
        <v>53</v>
      </c>
      <c r="AL4071" t="s">
        <v>78</v>
      </c>
      <c r="AO4071" t="s">
        <v>5443</v>
      </c>
      <c r="AP4071" s="1">
        <v>44449.822916666664</v>
      </c>
    </row>
    <row r="4072" spans="1:43" x14ac:dyDescent="0.35">
      <c r="A4072" t="s">
        <v>25055</v>
      </c>
      <c r="B4072" t="s">
        <v>4100</v>
      </c>
      <c r="C4072" t="s">
        <v>16715</v>
      </c>
      <c r="F4072" t="s">
        <v>25056</v>
      </c>
      <c r="H4072" t="s">
        <v>25057</v>
      </c>
      <c r="J4072" t="s">
        <v>25058</v>
      </c>
      <c r="K4072" t="s">
        <v>25059</v>
      </c>
      <c r="M4072" t="s">
        <v>419</v>
      </c>
      <c r="N4072" t="s">
        <v>253</v>
      </c>
      <c r="O4072">
        <v>87113</v>
      </c>
      <c r="P4072" t="s">
        <v>50</v>
      </c>
      <c r="U4072" s="1">
        <v>44449</v>
      </c>
      <c r="V4072" s="1">
        <v>44449</v>
      </c>
      <c r="W4072" s="1">
        <v>44449.843055555553</v>
      </c>
      <c r="X4072" s="1">
        <v>44449.843055555553</v>
      </c>
      <c r="AC4072" t="s">
        <v>53</v>
      </c>
      <c r="AD4072">
        <v>1000000001</v>
      </c>
      <c r="AE4072" s="1">
        <v>39973.351388888892</v>
      </c>
      <c r="AF4072" t="s">
        <v>3377</v>
      </c>
      <c r="AG4072" t="s">
        <v>25060</v>
      </c>
      <c r="AH4072" t="s">
        <v>51</v>
      </c>
      <c r="AJ4072" t="s">
        <v>53</v>
      </c>
      <c r="AL4072" t="s">
        <v>78</v>
      </c>
      <c r="AO4072" t="s">
        <v>5443</v>
      </c>
      <c r="AP4072" s="1">
        <v>44449.839583333334</v>
      </c>
    </row>
    <row r="4073" spans="1:43" x14ac:dyDescent="0.35">
      <c r="A4073" t="s">
        <v>25061</v>
      </c>
      <c r="B4073" t="s">
        <v>9039</v>
      </c>
      <c r="C4073" t="s">
        <v>2615</v>
      </c>
      <c r="H4073" t="s">
        <v>25062</v>
      </c>
      <c r="J4073" t="s">
        <v>1341</v>
      </c>
      <c r="P4073" t="s">
        <v>50</v>
      </c>
      <c r="U4073" s="1">
        <v>44449</v>
      </c>
      <c r="V4073" s="1">
        <v>44449</v>
      </c>
      <c r="W4073" s="1">
        <v>44449.577777777777</v>
      </c>
      <c r="X4073" s="1">
        <v>44449.577777777777</v>
      </c>
      <c r="AC4073" t="s">
        <v>53</v>
      </c>
      <c r="AD4073">
        <v>2969474049</v>
      </c>
      <c r="AE4073" s="1">
        <v>37062</v>
      </c>
      <c r="AF4073" t="s">
        <v>1342</v>
      </c>
      <c r="AG4073" t="s">
        <v>25063</v>
      </c>
      <c r="AH4073" t="s">
        <v>51</v>
      </c>
      <c r="AJ4073" t="s">
        <v>53</v>
      </c>
      <c r="AL4073" t="s">
        <v>78</v>
      </c>
      <c r="AO4073" t="s">
        <v>5443</v>
      </c>
      <c r="AP4073" s="1">
        <v>44449.536805555559</v>
      </c>
    </row>
    <row r="4074" spans="1:43" x14ac:dyDescent="0.35">
      <c r="A4074" t="s">
        <v>25064</v>
      </c>
      <c r="B4074" t="s">
        <v>25065</v>
      </c>
      <c r="C4074" t="s">
        <v>25066</v>
      </c>
      <c r="F4074" t="s">
        <v>25067</v>
      </c>
      <c r="H4074" t="s">
        <v>20821</v>
      </c>
      <c r="I4074" t="s">
        <v>3151</v>
      </c>
      <c r="J4074" t="s">
        <v>13574</v>
      </c>
      <c r="K4074" t="s">
        <v>13668</v>
      </c>
      <c r="L4074" t="s">
        <v>25068</v>
      </c>
      <c r="M4074" t="s">
        <v>13669</v>
      </c>
      <c r="N4074" t="s">
        <v>13670</v>
      </c>
      <c r="O4074">
        <v>6300</v>
      </c>
      <c r="P4074" t="s">
        <v>12926</v>
      </c>
      <c r="U4074" s="1">
        <v>44449</v>
      </c>
      <c r="V4074" s="1">
        <v>44449</v>
      </c>
      <c r="AC4074" t="s">
        <v>53</v>
      </c>
      <c r="AD4074">
        <v>2969823183</v>
      </c>
      <c r="AE4074" s="1">
        <v>43312.453472222223</v>
      </c>
      <c r="AG4074" t="s">
        <v>25069</v>
      </c>
      <c r="AH4074" t="s">
        <v>51</v>
      </c>
      <c r="AJ4074" t="s">
        <v>53</v>
      </c>
      <c r="AO4074" t="s">
        <v>8142</v>
      </c>
    </row>
    <row r="4075" spans="1:43" x14ac:dyDescent="0.35">
      <c r="A4075" t="s">
        <v>25070</v>
      </c>
      <c r="B4075" t="s">
        <v>15046</v>
      </c>
      <c r="C4075" t="s">
        <v>3834</v>
      </c>
      <c r="F4075" t="s">
        <v>25071</v>
      </c>
      <c r="H4075" t="s">
        <v>25072</v>
      </c>
      <c r="I4075" t="s">
        <v>179</v>
      </c>
      <c r="J4075" t="s">
        <v>25033</v>
      </c>
      <c r="K4075" t="s">
        <v>25034</v>
      </c>
      <c r="M4075" t="s">
        <v>5907</v>
      </c>
      <c r="N4075" t="s">
        <v>287</v>
      </c>
      <c r="O4075">
        <v>80550</v>
      </c>
      <c r="P4075" t="s">
        <v>50</v>
      </c>
      <c r="U4075" s="1">
        <v>44449.318055555559</v>
      </c>
      <c r="V4075" s="1">
        <v>44449.318055555559</v>
      </c>
      <c r="W4075" s="1">
        <v>44449.61041666667</v>
      </c>
      <c r="X4075" s="1">
        <v>44449.61041666667</v>
      </c>
      <c r="AC4075" t="s">
        <v>53</v>
      </c>
      <c r="AD4075">
        <v>2970093162</v>
      </c>
      <c r="AE4075" s="1">
        <v>44440.440972222219</v>
      </c>
      <c r="AF4075" t="s">
        <v>25035</v>
      </c>
      <c r="AG4075" t="s">
        <v>25073</v>
      </c>
      <c r="AH4075" t="s">
        <v>53</v>
      </c>
      <c r="AJ4075" t="s">
        <v>53</v>
      </c>
      <c r="AK4075" t="s">
        <v>13346</v>
      </c>
      <c r="AL4075" t="s">
        <v>78</v>
      </c>
      <c r="AO4075" t="s">
        <v>54</v>
      </c>
      <c r="AP4075" s="1">
        <v>45093.486805555556</v>
      </c>
      <c r="AQ4075" s="1">
        <v>45040.618055555555</v>
      </c>
    </row>
    <row r="4076" spans="1:43" x14ac:dyDescent="0.35">
      <c r="A4076" t="s">
        <v>25074</v>
      </c>
      <c r="B4076" t="s">
        <v>25075</v>
      </c>
      <c r="C4076" t="s">
        <v>4162</v>
      </c>
      <c r="F4076" t="s">
        <v>25076</v>
      </c>
      <c r="H4076" t="s">
        <v>25032</v>
      </c>
      <c r="I4076" t="s">
        <v>179</v>
      </c>
      <c r="J4076" t="s">
        <v>25033</v>
      </c>
      <c r="K4076" t="s">
        <v>25034</v>
      </c>
      <c r="M4076" t="s">
        <v>5907</v>
      </c>
      <c r="N4076" t="s">
        <v>65</v>
      </c>
      <c r="O4076">
        <v>80550</v>
      </c>
      <c r="P4076" t="s">
        <v>50</v>
      </c>
      <c r="U4076" s="1">
        <v>44449.370138888888</v>
      </c>
      <c r="V4076" s="1">
        <v>44449.370138888888</v>
      </c>
      <c r="W4076" s="1">
        <v>44449.638888888891</v>
      </c>
      <c r="X4076" s="1">
        <v>44449.638888888891</v>
      </c>
      <c r="AC4076" t="s">
        <v>53</v>
      </c>
      <c r="AD4076">
        <v>2970093162</v>
      </c>
      <c r="AE4076" s="1">
        <v>44440.440972222219</v>
      </c>
      <c r="AF4076" t="s">
        <v>25035</v>
      </c>
      <c r="AG4076" t="s">
        <v>25077</v>
      </c>
      <c r="AH4076" t="s">
        <v>53</v>
      </c>
      <c r="AJ4076" t="s">
        <v>53</v>
      </c>
      <c r="AK4076" t="s">
        <v>13346</v>
      </c>
      <c r="AL4076" t="s">
        <v>78</v>
      </c>
      <c r="AO4076" t="s">
        <v>54</v>
      </c>
      <c r="AP4076" s="1">
        <v>45183.32916666667</v>
      </c>
    </row>
    <row r="4077" spans="1:43" x14ac:dyDescent="0.35">
      <c r="A4077" t="s">
        <v>25078</v>
      </c>
      <c r="B4077" t="s">
        <v>25079</v>
      </c>
      <c r="C4077" t="s">
        <v>25080</v>
      </c>
      <c r="F4077">
        <v>17196603969</v>
      </c>
      <c r="H4077" t="s">
        <v>25078</v>
      </c>
      <c r="J4077" t="s">
        <v>25081</v>
      </c>
      <c r="P4077" t="s">
        <v>50</v>
      </c>
      <c r="U4077" s="1">
        <v>44450</v>
      </c>
      <c r="V4077" s="1">
        <v>44450</v>
      </c>
      <c r="W4077" s="1">
        <v>44450.986805555556</v>
      </c>
      <c r="X4077" s="1">
        <v>44450.986805555556</v>
      </c>
      <c r="AC4077" t="s">
        <v>53</v>
      </c>
      <c r="AD4077">
        <v>1000000001</v>
      </c>
      <c r="AE4077" s="1">
        <v>39973.351388888892</v>
      </c>
      <c r="AF4077" t="s">
        <v>3377</v>
      </c>
      <c r="AG4077" t="s">
        <v>25082</v>
      </c>
      <c r="AH4077" t="s">
        <v>51</v>
      </c>
      <c r="AJ4077" t="s">
        <v>53</v>
      </c>
      <c r="AL4077" t="s">
        <v>78</v>
      </c>
      <c r="AO4077" t="s">
        <v>8142</v>
      </c>
    </row>
    <row r="4078" spans="1:43" x14ac:dyDescent="0.35">
      <c r="A4078" t="s">
        <v>25083</v>
      </c>
      <c r="B4078" t="s">
        <v>4588</v>
      </c>
      <c r="C4078" t="s">
        <v>2025</v>
      </c>
      <c r="H4078" t="s">
        <v>25084</v>
      </c>
      <c r="J4078" t="s">
        <v>25085</v>
      </c>
      <c r="K4078" t="s">
        <v>25086</v>
      </c>
      <c r="M4078" t="s">
        <v>753</v>
      </c>
      <c r="N4078" t="s">
        <v>798</v>
      </c>
      <c r="O4078">
        <v>79907</v>
      </c>
      <c r="P4078" t="s">
        <v>50</v>
      </c>
      <c r="U4078" s="1">
        <v>44450</v>
      </c>
      <c r="V4078" s="1">
        <v>44450</v>
      </c>
      <c r="W4078" s="1">
        <v>44450.169444444444</v>
      </c>
      <c r="X4078" s="1">
        <v>44450.169444444444</v>
      </c>
      <c r="AC4078" t="s">
        <v>53</v>
      </c>
      <c r="AD4078">
        <v>1000000001</v>
      </c>
      <c r="AE4078" s="1">
        <v>39973.351388888892</v>
      </c>
      <c r="AF4078" t="s">
        <v>3377</v>
      </c>
      <c r="AG4078" t="s">
        <v>25087</v>
      </c>
      <c r="AH4078" t="s">
        <v>51</v>
      </c>
      <c r="AJ4078" t="s">
        <v>53</v>
      </c>
      <c r="AL4078" t="s">
        <v>78</v>
      </c>
      <c r="AO4078" t="s">
        <v>5443</v>
      </c>
      <c r="AP4078" s="1">
        <v>45316.65</v>
      </c>
      <c r="AQ4078" s="1">
        <v>44790.393055555556</v>
      </c>
    </row>
    <row r="4079" spans="1:43" x14ac:dyDescent="0.35">
      <c r="A4079" t="s">
        <v>25088</v>
      </c>
      <c r="B4079" t="s">
        <v>25089</v>
      </c>
      <c r="C4079" t="s">
        <v>5143</v>
      </c>
      <c r="F4079">
        <v>9153426894</v>
      </c>
      <c r="H4079" t="s">
        <v>25090</v>
      </c>
      <c r="J4079" t="s">
        <v>25091</v>
      </c>
      <c r="K4079" t="s">
        <v>25092</v>
      </c>
      <c r="M4079" t="s">
        <v>753</v>
      </c>
      <c r="N4079" t="s">
        <v>798</v>
      </c>
      <c r="O4079">
        <v>79912</v>
      </c>
      <c r="P4079" t="s">
        <v>50</v>
      </c>
      <c r="U4079" s="1">
        <v>44450</v>
      </c>
      <c r="V4079" s="1">
        <v>44450</v>
      </c>
      <c r="W4079" s="1">
        <v>44450.580555555556</v>
      </c>
      <c r="X4079" s="1">
        <v>44450.580555555556</v>
      </c>
      <c r="AC4079" t="s">
        <v>51</v>
      </c>
      <c r="AD4079">
        <v>1000000001</v>
      </c>
      <c r="AE4079" s="1">
        <v>39973.351388888892</v>
      </c>
      <c r="AF4079" t="s">
        <v>3377</v>
      </c>
      <c r="AG4079" t="s">
        <v>25093</v>
      </c>
      <c r="AH4079" t="s">
        <v>51</v>
      </c>
      <c r="AJ4079" t="s">
        <v>53</v>
      </c>
      <c r="AL4079" t="s">
        <v>78</v>
      </c>
      <c r="AO4079" t="s">
        <v>5443</v>
      </c>
      <c r="AP4079" s="1">
        <v>45444.481249999997</v>
      </c>
      <c r="AQ4079" s="1">
        <v>44690.36041666667</v>
      </c>
    </row>
    <row r="4080" spans="1:43" x14ac:dyDescent="0.35">
      <c r="A4080" t="s">
        <v>25094</v>
      </c>
      <c r="B4080" t="s">
        <v>13848</v>
      </c>
      <c r="C4080" t="s">
        <v>13849</v>
      </c>
      <c r="F4080">
        <v>7195883944</v>
      </c>
      <c r="H4080" t="s">
        <v>25095</v>
      </c>
      <c r="I4080" t="s">
        <v>61</v>
      </c>
      <c r="J4080" t="s">
        <v>25096</v>
      </c>
      <c r="K4080" t="s">
        <v>25097</v>
      </c>
      <c r="L4080" t="s">
        <v>25098</v>
      </c>
      <c r="M4080" t="s">
        <v>11884</v>
      </c>
      <c r="N4080" t="s">
        <v>65</v>
      </c>
      <c r="O4080" t="s">
        <v>25099</v>
      </c>
      <c r="P4080" t="s">
        <v>50</v>
      </c>
      <c r="U4080" s="1">
        <v>44450.478472222225</v>
      </c>
      <c r="V4080" s="1">
        <v>44450.478472222225</v>
      </c>
      <c r="W4080" s="1">
        <v>44453.383333333331</v>
      </c>
      <c r="X4080" s="1">
        <v>44453.383333333331</v>
      </c>
      <c r="AC4080" t="s">
        <v>53</v>
      </c>
      <c r="AD4080">
        <v>1000000001</v>
      </c>
      <c r="AE4080" s="1">
        <v>39973.351388888892</v>
      </c>
      <c r="AF4080" t="s">
        <v>3377</v>
      </c>
      <c r="AG4080" t="s">
        <v>25100</v>
      </c>
      <c r="AH4080" t="s">
        <v>53</v>
      </c>
      <c r="AJ4080" t="s">
        <v>53</v>
      </c>
      <c r="AK4080" t="s">
        <v>8166</v>
      </c>
      <c r="AL4080" t="s">
        <v>78</v>
      </c>
      <c r="AO4080" t="s">
        <v>54</v>
      </c>
    </row>
    <row r="4081" spans="1:42" x14ac:dyDescent="0.35">
      <c r="A4081" t="s">
        <v>25101</v>
      </c>
      <c r="B4081" t="s">
        <v>25102</v>
      </c>
      <c r="C4081" t="s">
        <v>25103</v>
      </c>
      <c r="F4081" t="s">
        <v>25104</v>
      </c>
      <c r="H4081" t="s">
        <v>25105</v>
      </c>
      <c r="J4081" t="s">
        <v>20535</v>
      </c>
      <c r="P4081" t="s">
        <v>12926</v>
      </c>
      <c r="U4081" s="1">
        <v>44451</v>
      </c>
      <c r="V4081" s="1">
        <v>44451</v>
      </c>
      <c r="AC4081" t="s">
        <v>53</v>
      </c>
      <c r="AG4081" t="s">
        <v>25106</v>
      </c>
      <c r="AH4081" t="s">
        <v>51</v>
      </c>
      <c r="AJ4081" t="s">
        <v>53</v>
      </c>
      <c r="AL4081" t="s">
        <v>78</v>
      </c>
      <c r="AO4081" t="s">
        <v>8142</v>
      </c>
    </row>
    <row r="4082" spans="1:42" x14ac:dyDescent="0.35">
      <c r="A4082" t="s">
        <v>25107</v>
      </c>
      <c r="B4082" t="s">
        <v>25108</v>
      </c>
      <c r="C4082" t="s">
        <v>2482</v>
      </c>
      <c r="F4082" t="s">
        <v>6137</v>
      </c>
      <c r="H4082" t="s">
        <v>25109</v>
      </c>
      <c r="I4082" t="s">
        <v>415</v>
      </c>
      <c r="J4082" t="s">
        <v>491</v>
      </c>
      <c r="K4082" t="s">
        <v>25110</v>
      </c>
      <c r="M4082" t="s">
        <v>6656</v>
      </c>
      <c r="N4082" t="s">
        <v>25111</v>
      </c>
      <c r="O4082">
        <v>68145</v>
      </c>
      <c r="P4082" t="s">
        <v>50</v>
      </c>
      <c r="U4082" s="1">
        <v>44452</v>
      </c>
      <c r="V4082" s="1">
        <v>44452</v>
      </c>
      <c r="AC4082" t="s">
        <v>53</v>
      </c>
      <c r="AD4082">
        <v>2969472760</v>
      </c>
      <c r="AE4082" s="1">
        <v>36916.71597222222</v>
      </c>
      <c r="AG4082" t="s">
        <v>25112</v>
      </c>
      <c r="AH4082" t="s">
        <v>51</v>
      </c>
      <c r="AJ4082" t="s">
        <v>53</v>
      </c>
      <c r="AO4082" t="s">
        <v>8142</v>
      </c>
    </row>
    <row r="4083" spans="1:42" x14ac:dyDescent="0.35">
      <c r="A4083" t="s">
        <v>25113</v>
      </c>
      <c r="B4083" t="s">
        <v>25114</v>
      </c>
      <c r="C4083" t="s">
        <v>21051</v>
      </c>
      <c r="F4083" t="s">
        <v>25115</v>
      </c>
      <c r="H4083" t="s">
        <v>25113</v>
      </c>
      <c r="J4083" t="s">
        <v>6387</v>
      </c>
      <c r="P4083" t="s">
        <v>50</v>
      </c>
      <c r="U4083" s="1">
        <v>44452</v>
      </c>
      <c r="V4083" s="1">
        <v>44452</v>
      </c>
      <c r="AC4083" t="s">
        <v>53</v>
      </c>
      <c r="AD4083">
        <v>2969484892</v>
      </c>
      <c r="AE4083" s="1">
        <v>37756</v>
      </c>
      <c r="AG4083" t="s">
        <v>25116</v>
      </c>
      <c r="AH4083" t="s">
        <v>51</v>
      </c>
      <c r="AJ4083" t="s">
        <v>53</v>
      </c>
      <c r="AO4083" t="s">
        <v>8142</v>
      </c>
    </row>
    <row r="4084" spans="1:42" x14ac:dyDescent="0.35">
      <c r="A4084" t="s">
        <v>25117</v>
      </c>
      <c r="B4084" t="s">
        <v>9737</v>
      </c>
      <c r="C4084" t="s">
        <v>9738</v>
      </c>
      <c r="F4084">
        <v>15056998023</v>
      </c>
      <c r="H4084" t="s">
        <v>9740</v>
      </c>
      <c r="J4084" t="s">
        <v>9741</v>
      </c>
      <c r="N4084" t="s">
        <v>398</v>
      </c>
      <c r="O4084">
        <v>87506</v>
      </c>
      <c r="P4084" t="s">
        <v>50</v>
      </c>
      <c r="U4084" s="1">
        <v>44452</v>
      </c>
      <c r="V4084" s="1">
        <v>44452</v>
      </c>
      <c r="W4084" s="1">
        <v>44456.621527777781</v>
      </c>
      <c r="X4084" s="1">
        <v>44456.621527777781</v>
      </c>
      <c r="AC4084" t="s">
        <v>53</v>
      </c>
      <c r="AD4084">
        <v>2969819304</v>
      </c>
      <c r="AE4084" s="1">
        <v>43297.620833333334</v>
      </c>
      <c r="AF4084" t="s">
        <v>9743</v>
      </c>
      <c r="AG4084" t="s">
        <v>25118</v>
      </c>
      <c r="AH4084" t="s">
        <v>51</v>
      </c>
      <c r="AJ4084" t="s">
        <v>53</v>
      </c>
      <c r="AL4084" t="s">
        <v>68</v>
      </c>
      <c r="AO4084" t="s">
        <v>5443</v>
      </c>
      <c r="AP4084" s="1">
        <v>44931.605555555558</v>
      </c>
    </row>
    <row r="4085" spans="1:42" x14ac:dyDescent="0.35">
      <c r="A4085" t="s">
        <v>25119</v>
      </c>
      <c r="B4085" t="s">
        <v>423</v>
      </c>
      <c r="C4085" t="s">
        <v>25120</v>
      </c>
      <c r="D4085" t="s">
        <v>25121</v>
      </c>
      <c r="F4085" t="s">
        <v>25122</v>
      </c>
      <c r="H4085" t="s">
        <v>25123</v>
      </c>
      <c r="I4085" t="s">
        <v>780</v>
      </c>
      <c r="J4085" t="s">
        <v>25124</v>
      </c>
      <c r="K4085" t="s">
        <v>25125</v>
      </c>
      <c r="M4085" t="s">
        <v>25126</v>
      </c>
      <c r="N4085" t="s">
        <v>3849</v>
      </c>
      <c r="O4085">
        <v>62919</v>
      </c>
      <c r="P4085" t="s">
        <v>50</v>
      </c>
      <c r="U4085" s="1">
        <v>44452</v>
      </c>
      <c r="V4085" s="1">
        <v>44452</v>
      </c>
      <c r="AC4085" t="s">
        <v>53</v>
      </c>
      <c r="AD4085">
        <v>2969823183</v>
      </c>
      <c r="AE4085" s="1">
        <v>43312.453472222223</v>
      </c>
      <c r="AG4085" t="s">
        <v>25127</v>
      </c>
      <c r="AH4085" t="s">
        <v>51</v>
      </c>
      <c r="AJ4085" t="s">
        <v>53</v>
      </c>
      <c r="AO4085" t="s">
        <v>8142</v>
      </c>
    </row>
    <row r="4086" spans="1:42" x14ac:dyDescent="0.35">
      <c r="A4086" t="s">
        <v>25128</v>
      </c>
      <c r="B4086" t="s">
        <v>25129</v>
      </c>
      <c r="C4086" t="s">
        <v>17061</v>
      </c>
      <c r="F4086">
        <v>5702290617</v>
      </c>
      <c r="H4086" t="s">
        <v>25128</v>
      </c>
      <c r="J4086" t="s">
        <v>25130</v>
      </c>
      <c r="K4086" t="s">
        <v>25131</v>
      </c>
      <c r="M4086" t="s">
        <v>8946</v>
      </c>
      <c r="N4086" t="s">
        <v>253</v>
      </c>
      <c r="O4086">
        <v>88346</v>
      </c>
      <c r="P4086" t="s">
        <v>50</v>
      </c>
      <c r="U4086" s="1">
        <v>44452</v>
      </c>
      <c r="V4086" s="1">
        <v>44452</v>
      </c>
      <c r="W4086" s="1">
        <v>44452.311111111114</v>
      </c>
      <c r="X4086" s="1">
        <v>44452.311111111114</v>
      </c>
      <c r="AC4086" t="s">
        <v>53</v>
      </c>
      <c r="AD4086">
        <v>1000000001</v>
      </c>
      <c r="AE4086" s="1">
        <v>39973.351388888892</v>
      </c>
      <c r="AF4086" t="s">
        <v>3377</v>
      </c>
      <c r="AG4086" t="s">
        <v>25132</v>
      </c>
      <c r="AH4086" t="s">
        <v>51</v>
      </c>
      <c r="AJ4086" t="s">
        <v>53</v>
      </c>
      <c r="AL4086" t="s">
        <v>78</v>
      </c>
      <c r="AO4086" t="s">
        <v>5443</v>
      </c>
      <c r="AP4086" s="1">
        <v>44451.521527777775</v>
      </c>
    </row>
    <row r="4087" spans="1:42" x14ac:dyDescent="0.35">
      <c r="A4087" t="s">
        <v>25133</v>
      </c>
      <c r="B4087" t="s">
        <v>25134</v>
      </c>
      <c r="C4087" t="s">
        <v>89</v>
      </c>
      <c r="F4087" t="s">
        <v>25135</v>
      </c>
      <c r="H4087" t="s">
        <v>25136</v>
      </c>
      <c r="J4087" t="s">
        <v>25137</v>
      </c>
      <c r="P4087" t="s">
        <v>50</v>
      </c>
      <c r="U4087" s="1">
        <v>44452</v>
      </c>
      <c r="V4087" s="1">
        <v>44452</v>
      </c>
      <c r="W4087" s="1">
        <v>44456.621527777781</v>
      </c>
      <c r="X4087" s="1">
        <v>44456.621527777781</v>
      </c>
      <c r="AC4087" t="s">
        <v>53</v>
      </c>
      <c r="AD4087">
        <v>1000000001</v>
      </c>
      <c r="AE4087" s="1">
        <v>39973.351388888892</v>
      </c>
      <c r="AF4087" t="s">
        <v>3377</v>
      </c>
      <c r="AG4087" t="s">
        <v>25138</v>
      </c>
      <c r="AH4087" t="s">
        <v>51</v>
      </c>
      <c r="AJ4087" t="s">
        <v>53</v>
      </c>
      <c r="AL4087" t="s">
        <v>78</v>
      </c>
      <c r="AO4087" t="s">
        <v>5443</v>
      </c>
      <c r="AP4087" s="1">
        <v>44655.490972222222</v>
      </c>
    </row>
    <row r="4088" spans="1:42" x14ac:dyDescent="0.35">
      <c r="A4088" t="s">
        <v>25139</v>
      </c>
      <c r="B4088" t="s">
        <v>25140</v>
      </c>
      <c r="C4088" t="s">
        <v>758</v>
      </c>
      <c r="F4088">
        <v>15753362263</v>
      </c>
      <c r="H4088" t="s">
        <v>25141</v>
      </c>
      <c r="J4088" t="s">
        <v>25142</v>
      </c>
      <c r="K4088" t="s">
        <v>25143</v>
      </c>
      <c r="M4088" t="s">
        <v>10429</v>
      </c>
      <c r="N4088" t="s">
        <v>253</v>
      </c>
      <c r="O4088">
        <v>88312</v>
      </c>
      <c r="P4088" t="s">
        <v>50</v>
      </c>
      <c r="U4088" s="1">
        <v>44452</v>
      </c>
      <c r="V4088" s="1">
        <v>44452</v>
      </c>
      <c r="W4088" s="1">
        <v>44452.561111111114</v>
      </c>
      <c r="X4088" s="1">
        <v>44452.561111111114</v>
      </c>
      <c r="AC4088" t="s">
        <v>53</v>
      </c>
      <c r="AD4088">
        <v>1000000001</v>
      </c>
      <c r="AE4088" s="1">
        <v>39973.351388888892</v>
      </c>
      <c r="AF4088" t="s">
        <v>3377</v>
      </c>
      <c r="AG4088" t="s">
        <v>25144</v>
      </c>
      <c r="AH4088" t="s">
        <v>51</v>
      </c>
      <c r="AJ4088" t="s">
        <v>53</v>
      </c>
      <c r="AL4088" t="s">
        <v>78</v>
      </c>
      <c r="AO4088" t="s">
        <v>5443</v>
      </c>
      <c r="AP4088" s="1">
        <v>44452.399305555555</v>
      </c>
    </row>
    <row r="4089" spans="1:42" x14ac:dyDescent="0.35">
      <c r="A4089" t="s">
        <v>25145</v>
      </c>
      <c r="B4089" t="s">
        <v>903</v>
      </c>
      <c r="C4089" t="s">
        <v>587</v>
      </c>
      <c r="F4089">
        <v>5757798684</v>
      </c>
      <c r="H4089" t="s">
        <v>25145</v>
      </c>
      <c r="J4089" t="s">
        <v>25146</v>
      </c>
      <c r="K4089" t="s">
        <v>25147</v>
      </c>
      <c r="M4089" t="s">
        <v>25148</v>
      </c>
      <c r="N4089" t="s">
        <v>253</v>
      </c>
      <c r="O4089">
        <v>87556</v>
      </c>
      <c r="P4089" t="s">
        <v>50</v>
      </c>
      <c r="U4089" s="1">
        <v>44452</v>
      </c>
      <c r="V4089" s="1">
        <v>44452</v>
      </c>
      <c r="W4089" s="1">
        <v>44452.356944444444</v>
      </c>
      <c r="X4089" s="1">
        <v>44452.356944444444</v>
      </c>
      <c r="AC4089" t="s">
        <v>53</v>
      </c>
      <c r="AD4089">
        <v>1000000001</v>
      </c>
      <c r="AE4089" s="1">
        <v>39973.351388888892</v>
      </c>
      <c r="AF4089" t="s">
        <v>3377</v>
      </c>
      <c r="AG4089" t="s">
        <v>25149</v>
      </c>
      <c r="AH4089" t="s">
        <v>51</v>
      </c>
      <c r="AJ4089" t="s">
        <v>53</v>
      </c>
      <c r="AL4089" t="s">
        <v>78</v>
      </c>
      <c r="AO4089" t="s">
        <v>5443</v>
      </c>
      <c r="AP4089" s="1">
        <v>44453.386111111111</v>
      </c>
    </row>
    <row r="4090" spans="1:42" x14ac:dyDescent="0.35">
      <c r="A4090" t="s">
        <v>25150</v>
      </c>
      <c r="B4090" t="s">
        <v>25151</v>
      </c>
      <c r="C4090" t="s">
        <v>25152</v>
      </c>
      <c r="F4090" t="s">
        <v>25153</v>
      </c>
      <c r="G4090">
        <v>5085825700</v>
      </c>
      <c r="H4090" t="s">
        <v>25154</v>
      </c>
      <c r="I4090" t="s">
        <v>179</v>
      </c>
      <c r="J4090" t="s">
        <v>3933</v>
      </c>
      <c r="K4090" t="s">
        <v>25155</v>
      </c>
      <c r="L4090" t="s">
        <v>25156</v>
      </c>
      <c r="M4090" t="s">
        <v>25157</v>
      </c>
      <c r="N4090" t="s">
        <v>25158</v>
      </c>
      <c r="O4090" s="2" t="s">
        <v>25159</v>
      </c>
      <c r="P4090" t="s">
        <v>50</v>
      </c>
      <c r="U4090" s="1">
        <v>44452</v>
      </c>
      <c r="V4090" s="1">
        <v>44452</v>
      </c>
      <c r="AC4090" t="s">
        <v>53</v>
      </c>
      <c r="AD4090">
        <v>2969551137</v>
      </c>
      <c r="AE4090" s="1">
        <v>40288.591666666667</v>
      </c>
      <c r="AG4090" t="s">
        <v>25160</v>
      </c>
      <c r="AH4090" t="s">
        <v>51</v>
      </c>
      <c r="AJ4090" t="s">
        <v>53</v>
      </c>
      <c r="AO4090" t="s">
        <v>8142</v>
      </c>
    </row>
    <row r="4091" spans="1:42" x14ac:dyDescent="0.35">
      <c r="A4091" t="s">
        <v>25161</v>
      </c>
      <c r="B4091" t="s">
        <v>25162</v>
      </c>
      <c r="C4091" t="s">
        <v>1709</v>
      </c>
      <c r="F4091">
        <v>9154740199</v>
      </c>
      <c r="H4091" t="s">
        <v>25161</v>
      </c>
      <c r="J4091" t="s">
        <v>25163</v>
      </c>
      <c r="K4091" t="s">
        <v>25164</v>
      </c>
      <c r="M4091" t="s">
        <v>753</v>
      </c>
      <c r="N4091" t="s">
        <v>798</v>
      </c>
      <c r="O4091">
        <v>79907</v>
      </c>
      <c r="P4091" t="s">
        <v>50</v>
      </c>
      <c r="U4091" s="1">
        <v>44452</v>
      </c>
      <c r="V4091" s="1">
        <v>44452</v>
      </c>
      <c r="W4091" s="1">
        <v>44452.788888888892</v>
      </c>
      <c r="X4091" s="1">
        <v>44452.788888888892</v>
      </c>
      <c r="AC4091" t="s">
        <v>53</v>
      </c>
      <c r="AD4091">
        <v>1000000001</v>
      </c>
      <c r="AE4091" s="1">
        <v>39973.351388888892</v>
      </c>
      <c r="AF4091" t="s">
        <v>3377</v>
      </c>
      <c r="AG4091" t="s">
        <v>25165</v>
      </c>
      <c r="AH4091" t="s">
        <v>51</v>
      </c>
      <c r="AJ4091" t="s">
        <v>53</v>
      </c>
      <c r="AL4091" t="s">
        <v>78</v>
      </c>
      <c r="AO4091" t="s">
        <v>5443</v>
      </c>
      <c r="AP4091" s="1">
        <v>44452.786111111112</v>
      </c>
    </row>
    <row r="4092" spans="1:42" x14ac:dyDescent="0.35">
      <c r="A4092" t="s">
        <v>25166</v>
      </c>
      <c r="B4092" t="s">
        <v>25167</v>
      </c>
      <c r="C4092" t="s">
        <v>21051</v>
      </c>
      <c r="F4092" t="s">
        <v>25168</v>
      </c>
      <c r="H4092" t="s">
        <v>25166</v>
      </c>
      <c r="J4092" t="s">
        <v>25169</v>
      </c>
      <c r="P4092" t="s">
        <v>50</v>
      </c>
      <c r="U4092" s="1">
        <v>44453</v>
      </c>
      <c r="V4092" s="1">
        <v>44453</v>
      </c>
      <c r="W4092" s="1">
        <v>44453.763194444444</v>
      </c>
      <c r="X4092" s="1">
        <v>44453.763194444444</v>
      </c>
      <c r="AC4092" t="s">
        <v>53</v>
      </c>
      <c r="AD4092">
        <v>2969781752</v>
      </c>
      <c r="AE4092" s="1">
        <v>43164.427777777775</v>
      </c>
      <c r="AF4092" t="s">
        <v>18018</v>
      </c>
      <c r="AG4092" t="s">
        <v>25170</v>
      </c>
      <c r="AH4092" t="s">
        <v>51</v>
      </c>
      <c r="AJ4092" t="s">
        <v>53</v>
      </c>
      <c r="AL4092" t="s">
        <v>68</v>
      </c>
      <c r="AO4092" t="s">
        <v>8142</v>
      </c>
    </row>
    <row r="4093" spans="1:42" x14ac:dyDescent="0.35">
      <c r="A4093" t="s">
        <v>25171</v>
      </c>
      <c r="B4093" t="s">
        <v>25172</v>
      </c>
      <c r="C4093" t="s">
        <v>2615</v>
      </c>
      <c r="F4093" t="s">
        <v>25173</v>
      </c>
      <c r="H4093" t="s">
        <v>25171</v>
      </c>
      <c r="J4093" t="s">
        <v>10469</v>
      </c>
      <c r="K4093" t="s">
        <v>25174</v>
      </c>
      <c r="M4093" t="s">
        <v>530</v>
      </c>
      <c r="N4093" t="s">
        <v>10487</v>
      </c>
      <c r="O4093">
        <v>70583</v>
      </c>
      <c r="P4093" t="s">
        <v>50</v>
      </c>
      <c r="U4093" s="1">
        <v>44453</v>
      </c>
      <c r="V4093" s="1">
        <v>44453</v>
      </c>
      <c r="AC4093" t="s">
        <v>53</v>
      </c>
      <c r="AD4093">
        <v>2969815299</v>
      </c>
      <c r="AE4093" s="1">
        <v>43279.375694444447</v>
      </c>
      <c r="AG4093" t="s">
        <v>25175</v>
      </c>
      <c r="AH4093" t="s">
        <v>51</v>
      </c>
      <c r="AJ4093" t="s">
        <v>53</v>
      </c>
      <c r="AO4093" t="s">
        <v>8142</v>
      </c>
    </row>
    <row r="4094" spans="1:42" x14ac:dyDescent="0.35">
      <c r="A4094" t="s">
        <v>25176</v>
      </c>
      <c r="B4094" t="s">
        <v>25177</v>
      </c>
      <c r="C4094" t="s">
        <v>775</v>
      </c>
      <c r="D4094" t="s">
        <v>294</v>
      </c>
      <c r="F4094" t="s">
        <v>25178</v>
      </c>
      <c r="H4094" t="s">
        <v>25179</v>
      </c>
      <c r="I4094" t="s">
        <v>101</v>
      </c>
      <c r="J4094" t="s">
        <v>25180</v>
      </c>
      <c r="K4094" t="s">
        <v>25181</v>
      </c>
      <c r="M4094" t="s">
        <v>964</v>
      </c>
      <c r="N4094" t="s">
        <v>468</v>
      </c>
      <c r="O4094" t="s">
        <v>25182</v>
      </c>
      <c r="P4094" t="s">
        <v>50</v>
      </c>
      <c r="U4094" s="1">
        <v>44453</v>
      </c>
      <c r="V4094" s="1">
        <v>44453</v>
      </c>
      <c r="W4094" s="1">
        <v>44453.478472222225</v>
      </c>
      <c r="X4094" s="1">
        <v>44453.478472222225</v>
      </c>
      <c r="AC4094" t="s">
        <v>53</v>
      </c>
      <c r="AD4094">
        <v>2970096622</v>
      </c>
      <c r="AE4094" s="1">
        <v>44453.623611111114</v>
      </c>
      <c r="AF4094" t="s">
        <v>25183</v>
      </c>
      <c r="AG4094" t="s">
        <v>25184</v>
      </c>
      <c r="AH4094" t="s">
        <v>51</v>
      </c>
      <c r="AJ4094" t="s">
        <v>53</v>
      </c>
      <c r="AL4094" t="s">
        <v>78</v>
      </c>
      <c r="AO4094" t="s">
        <v>5443</v>
      </c>
      <c r="AP4094" s="1">
        <v>44634.518750000003</v>
      </c>
    </row>
    <row r="4095" spans="1:42" x14ac:dyDescent="0.35">
      <c r="A4095" t="s">
        <v>25185</v>
      </c>
      <c r="B4095" t="s">
        <v>24504</v>
      </c>
      <c r="C4095" t="s">
        <v>587</v>
      </c>
      <c r="F4095" t="s">
        <v>24790</v>
      </c>
      <c r="H4095" t="s">
        <v>25185</v>
      </c>
      <c r="J4095" t="s">
        <v>5217</v>
      </c>
      <c r="K4095" t="s">
        <v>17052</v>
      </c>
      <c r="M4095" t="s">
        <v>1296</v>
      </c>
      <c r="N4095" t="s">
        <v>253</v>
      </c>
      <c r="O4095">
        <v>88220</v>
      </c>
      <c r="P4095" t="s">
        <v>50</v>
      </c>
      <c r="U4095" s="1">
        <v>44453</v>
      </c>
      <c r="V4095" s="1">
        <v>44453</v>
      </c>
      <c r="W4095" s="1">
        <v>44453.70416666667</v>
      </c>
      <c r="X4095" s="1">
        <v>44453.70416666667</v>
      </c>
      <c r="AC4095" t="s">
        <v>53</v>
      </c>
      <c r="AD4095">
        <v>2969475162</v>
      </c>
      <c r="AE4095" s="1">
        <v>37147</v>
      </c>
      <c r="AF4095" t="s">
        <v>5221</v>
      </c>
      <c r="AG4095" t="s">
        <v>25186</v>
      </c>
      <c r="AH4095" t="s">
        <v>51</v>
      </c>
      <c r="AJ4095" t="s">
        <v>53</v>
      </c>
      <c r="AL4095" t="s">
        <v>78</v>
      </c>
      <c r="AO4095" t="s">
        <v>5443</v>
      </c>
      <c r="AP4095" s="1">
        <v>44482.571527777778</v>
      </c>
    </row>
    <row r="4096" spans="1:42" x14ac:dyDescent="0.35">
      <c r="A4096" t="s">
        <v>25187</v>
      </c>
      <c r="B4096" t="s">
        <v>25188</v>
      </c>
      <c r="C4096" t="s">
        <v>758</v>
      </c>
      <c r="F4096">
        <v>9703021864</v>
      </c>
      <c r="H4096" t="s">
        <v>25187</v>
      </c>
      <c r="J4096" t="s">
        <v>25189</v>
      </c>
      <c r="P4096" t="s">
        <v>50</v>
      </c>
      <c r="U4096" s="1">
        <v>44453</v>
      </c>
      <c r="V4096" s="1">
        <v>44453</v>
      </c>
      <c r="W4096" s="1">
        <v>44453.920138888891</v>
      </c>
      <c r="X4096" s="1">
        <v>44453.920138888891</v>
      </c>
      <c r="AC4096" t="s">
        <v>53</v>
      </c>
      <c r="AD4096">
        <v>1000000001</v>
      </c>
      <c r="AE4096" s="1">
        <v>39973.351388888892</v>
      </c>
      <c r="AF4096" t="s">
        <v>3377</v>
      </c>
      <c r="AG4096" t="s">
        <v>25190</v>
      </c>
      <c r="AH4096" t="s">
        <v>51</v>
      </c>
      <c r="AJ4096" t="s">
        <v>53</v>
      </c>
      <c r="AL4096" t="s">
        <v>78</v>
      </c>
      <c r="AO4096" t="s">
        <v>8142</v>
      </c>
    </row>
    <row r="4097" spans="1:43" x14ac:dyDescent="0.35">
      <c r="A4097" t="s">
        <v>25191</v>
      </c>
      <c r="B4097" t="s">
        <v>25192</v>
      </c>
      <c r="C4097" t="s">
        <v>10388</v>
      </c>
      <c r="F4097">
        <v>19706743010</v>
      </c>
      <c r="H4097" t="s">
        <v>25191</v>
      </c>
      <c r="J4097" t="s">
        <v>25193</v>
      </c>
      <c r="N4097" t="s">
        <v>287</v>
      </c>
      <c r="O4097">
        <v>80550</v>
      </c>
      <c r="P4097" t="s">
        <v>50</v>
      </c>
      <c r="U4097" s="1">
        <v>44453</v>
      </c>
      <c r="V4097" s="1">
        <v>44453</v>
      </c>
      <c r="W4097" s="1">
        <v>44453.590277777781</v>
      </c>
      <c r="X4097" s="1">
        <v>44453.590277777781</v>
      </c>
      <c r="AC4097" t="s">
        <v>53</v>
      </c>
      <c r="AD4097">
        <v>2969879708</v>
      </c>
      <c r="AE4097" s="1">
        <v>43565.4</v>
      </c>
      <c r="AF4097" t="s">
        <v>25194</v>
      </c>
      <c r="AG4097" t="s">
        <v>25195</v>
      </c>
      <c r="AH4097" t="s">
        <v>51</v>
      </c>
      <c r="AJ4097" t="s">
        <v>53</v>
      </c>
      <c r="AL4097" t="s">
        <v>78</v>
      </c>
      <c r="AO4097" t="s">
        <v>8142</v>
      </c>
    </row>
    <row r="4098" spans="1:43" x14ac:dyDescent="0.35">
      <c r="A4098" t="s">
        <v>25196</v>
      </c>
      <c r="B4098" t="s">
        <v>25197</v>
      </c>
      <c r="C4098" t="s">
        <v>2937</v>
      </c>
      <c r="F4098">
        <v>9706407107</v>
      </c>
      <c r="H4098" t="s">
        <v>25196</v>
      </c>
      <c r="J4098" t="s">
        <v>25198</v>
      </c>
      <c r="K4098" t="s">
        <v>25199</v>
      </c>
      <c r="M4098" t="s">
        <v>8716</v>
      </c>
      <c r="N4098" t="s">
        <v>65</v>
      </c>
      <c r="O4098">
        <v>81526</v>
      </c>
      <c r="P4098" t="s">
        <v>50</v>
      </c>
      <c r="U4098" s="1">
        <v>44453</v>
      </c>
      <c r="V4098" s="1">
        <v>44453</v>
      </c>
      <c r="W4098" s="1">
        <v>44453.798611111109</v>
      </c>
      <c r="X4098" s="1">
        <v>44453.798611111109</v>
      </c>
      <c r="AC4098" t="s">
        <v>53</v>
      </c>
      <c r="AD4098">
        <v>1000000001</v>
      </c>
      <c r="AE4098" s="1">
        <v>39973.351388888892</v>
      </c>
      <c r="AF4098" t="s">
        <v>3377</v>
      </c>
      <c r="AG4098" t="s">
        <v>25200</v>
      </c>
      <c r="AH4098" t="s">
        <v>51</v>
      </c>
      <c r="AJ4098" t="s">
        <v>53</v>
      </c>
      <c r="AL4098" t="s">
        <v>78</v>
      </c>
      <c r="AO4098" t="s">
        <v>5443</v>
      </c>
      <c r="AP4098" s="1">
        <v>44512.822916666664</v>
      </c>
      <c r="AQ4098" s="1">
        <v>44453.806944444441</v>
      </c>
    </row>
    <row r="4099" spans="1:43" x14ac:dyDescent="0.35">
      <c r="A4099" t="s">
        <v>25201</v>
      </c>
      <c r="B4099" t="s">
        <v>2148</v>
      </c>
      <c r="C4099" t="s">
        <v>25202</v>
      </c>
      <c r="F4099">
        <f>1951-741-1449</f>
        <v>-239</v>
      </c>
      <c r="H4099" t="s">
        <v>25201</v>
      </c>
      <c r="J4099" t="s">
        <v>465</v>
      </c>
      <c r="N4099" t="s">
        <v>6033</v>
      </c>
      <c r="O4099">
        <v>91702</v>
      </c>
      <c r="P4099" t="s">
        <v>50</v>
      </c>
      <c r="U4099" s="1">
        <v>44453</v>
      </c>
      <c r="V4099" s="1">
        <v>44453</v>
      </c>
      <c r="AC4099" t="s">
        <v>53</v>
      </c>
      <c r="AD4099">
        <v>2969543968</v>
      </c>
      <c r="AE4099" s="1">
        <v>40032.470138888886</v>
      </c>
      <c r="AG4099" t="s">
        <v>25203</v>
      </c>
      <c r="AH4099" t="s">
        <v>51</v>
      </c>
      <c r="AJ4099" t="s">
        <v>53</v>
      </c>
      <c r="AL4099" t="s">
        <v>78</v>
      </c>
      <c r="AO4099" t="s">
        <v>8142</v>
      </c>
    </row>
    <row r="4100" spans="1:43" x14ac:dyDescent="0.35">
      <c r="A4100" t="s">
        <v>25204</v>
      </c>
      <c r="B4100" t="s">
        <v>20905</v>
      </c>
      <c r="C4100" t="s">
        <v>2740</v>
      </c>
      <c r="F4100" t="s">
        <v>25205</v>
      </c>
      <c r="H4100" t="s">
        <v>25204</v>
      </c>
      <c r="J4100" t="s">
        <v>25206</v>
      </c>
      <c r="K4100" t="s">
        <v>25207</v>
      </c>
      <c r="M4100" t="s">
        <v>25208</v>
      </c>
      <c r="N4100" t="s">
        <v>19267</v>
      </c>
      <c r="O4100">
        <v>53577</v>
      </c>
      <c r="P4100" t="s">
        <v>50</v>
      </c>
      <c r="U4100" s="1">
        <v>44453</v>
      </c>
      <c r="V4100" s="1">
        <v>44453</v>
      </c>
      <c r="AC4100" t="s">
        <v>53</v>
      </c>
      <c r="AD4100">
        <v>2969479596</v>
      </c>
      <c r="AE4100" s="1">
        <v>37399</v>
      </c>
      <c r="AG4100" t="s">
        <v>25209</v>
      </c>
      <c r="AH4100" t="s">
        <v>51</v>
      </c>
      <c r="AJ4100" t="s">
        <v>53</v>
      </c>
      <c r="AO4100" t="s">
        <v>8142</v>
      </c>
    </row>
    <row r="4101" spans="1:43" x14ac:dyDescent="0.35">
      <c r="A4101" t="s">
        <v>25210</v>
      </c>
      <c r="B4101" t="s">
        <v>25211</v>
      </c>
      <c r="C4101" t="s">
        <v>25212</v>
      </c>
      <c r="F4101" t="s">
        <v>25213</v>
      </c>
      <c r="H4101" t="s">
        <v>25214</v>
      </c>
      <c r="I4101" t="s">
        <v>464</v>
      </c>
      <c r="J4101" t="s">
        <v>465</v>
      </c>
      <c r="K4101" t="s">
        <v>25215</v>
      </c>
      <c r="N4101" t="s">
        <v>25216</v>
      </c>
      <c r="O4101">
        <v>34275</v>
      </c>
      <c r="P4101" t="s">
        <v>50</v>
      </c>
      <c r="U4101" s="1">
        <v>44453</v>
      </c>
      <c r="V4101" s="1">
        <v>44453</v>
      </c>
      <c r="AC4101" t="s">
        <v>53</v>
      </c>
      <c r="AD4101">
        <v>2969543968</v>
      </c>
      <c r="AE4101" s="1">
        <v>40032.470138888886</v>
      </c>
      <c r="AG4101" t="s">
        <v>25217</v>
      </c>
      <c r="AH4101" t="s">
        <v>51</v>
      </c>
      <c r="AJ4101" t="s">
        <v>53</v>
      </c>
      <c r="AO4101" t="s">
        <v>8142</v>
      </c>
    </row>
    <row r="4102" spans="1:43" x14ac:dyDescent="0.35">
      <c r="A4102" t="s">
        <v>25218</v>
      </c>
      <c r="B4102" t="s">
        <v>21952</v>
      </c>
      <c r="C4102" t="s">
        <v>25219</v>
      </c>
      <c r="F4102" t="s">
        <v>25220</v>
      </c>
      <c r="H4102" t="s">
        <v>25221</v>
      </c>
      <c r="J4102" t="s">
        <v>13731</v>
      </c>
      <c r="P4102" t="s">
        <v>50</v>
      </c>
      <c r="U4102" s="1">
        <v>44453</v>
      </c>
      <c r="V4102" s="1">
        <v>44453</v>
      </c>
      <c r="W4102" s="1">
        <v>44453.848611111112</v>
      </c>
      <c r="X4102" s="1">
        <v>44453.848611111112</v>
      </c>
      <c r="AC4102" t="s">
        <v>53</v>
      </c>
      <c r="AD4102">
        <v>1000000001</v>
      </c>
      <c r="AE4102" s="1">
        <v>39973.351388888892</v>
      </c>
      <c r="AF4102" t="s">
        <v>3377</v>
      </c>
      <c r="AG4102" t="s">
        <v>25222</v>
      </c>
      <c r="AH4102" t="s">
        <v>51</v>
      </c>
      <c r="AJ4102" t="s">
        <v>53</v>
      </c>
      <c r="AL4102" t="s">
        <v>78</v>
      </c>
      <c r="AO4102" t="s">
        <v>8142</v>
      </c>
    </row>
    <row r="4103" spans="1:43" x14ac:dyDescent="0.35">
      <c r="A4103" t="s">
        <v>25223</v>
      </c>
      <c r="B4103" t="s">
        <v>903</v>
      </c>
      <c r="C4103" t="s">
        <v>218</v>
      </c>
      <c r="F4103" t="s">
        <v>25224</v>
      </c>
      <c r="H4103" t="s">
        <v>25223</v>
      </c>
      <c r="J4103" t="s">
        <v>25225</v>
      </c>
      <c r="P4103" t="s">
        <v>50</v>
      </c>
      <c r="U4103" s="1">
        <v>44454</v>
      </c>
      <c r="V4103" s="1">
        <v>44454</v>
      </c>
      <c r="W4103" s="1">
        <v>44454.959722222222</v>
      </c>
      <c r="X4103" s="1">
        <v>44454.959722222222</v>
      </c>
      <c r="AC4103" t="s">
        <v>53</v>
      </c>
      <c r="AD4103">
        <v>1000000001</v>
      </c>
      <c r="AE4103" s="1">
        <v>39973.351388888892</v>
      </c>
      <c r="AF4103" t="s">
        <v>3377</v>
      </c>
      <c r="AG4103" t="s">
        <v>25226</v>
      </c>
      <c r="AH4103" t="s">
        <v>51</v>
      </c>
      <c r="AJ4103" t="s">
        <v>53</v>
      </c>
      <c r="AL4103" t="s">
        <v>78</v>
      </c>
      <c r="AO4103" t="s">
        <v>8142</v>
      </c>
    </row>
    <row r="4104" spans="1:43" x14ac:dyDescent="0.35">
      <c r="A4104" t="s">
        <v>25227</v>
      </c>
      <c r="B4104" t="s">
        <v>2882</v>
      </c>
      <c r="C4104" t="s">
        <v>803</v>
      </c>
      <c r="H4104" t="s">
        <v>25228</v>
      </c>
      <c r="J4104" t="s">
        <v>25229</v>
      </c>
      <c r="O4104">
        <v>87001</v>
      </c>
      <c r="P4104" t="s">
        <v>50</v>
      </c>
      <c r="U4104" s="1">
        <v>44454</v>
      </c>
      <c r="V4104" s="1">
        <v>44454</v>
      </c>
      <c r="W4104" s="1">
        <v>44454.94027777778</v>
      </c>
      <c r="X4104" s="1">
        <v>44454.94027777778</v>
      </c>
      <c r="AC4104" t="s">
        <v>53</v>
      </c>
      <c r="AD4104">
        <v>2969763419</v>
      </c>
      <c r="AE4104" s="1">
        <v>43042.506944444445</v>
      </c>
      <c r="AF4104" t="s">
        <v>25230</v>
      </c>
      <c r="AG4104" t="s">
        <v>25231</v>
      </c>
      <c r="AH4104" t="s">
        <v>51</v>
      </c>
      <c r="AJ4104" t="s">
        <v>53</v>
      </c>
      <c r="AL4104" t="s">
        <v>78</v>
      </c>
      <c r="AO4104" t="s">
        <v>5443</v>
      </c>
      <c r="AP4104" s="1">
        <v>44997.859027777777</v>
      </c>
      <c r="AQ4104" s="1">
        <v>44833.295138888891</v>
      </c>
    </row>
    <row r="4105" spans="1:43" x14ac:dyDescent="0.35">
      <c r="A4105" t="s">
        <v>25232</v>
      </c>
      <c r="B4105" t="s">
        <v>25233</v>
      </c>
      <c r="C4105" t="s">
        <v>6173</v>
      </c>
      <c r="F4105" t="s">
        <v>25234</v>
      </c>
      <c r="H4105" t="s">
        <v>25232</v>
      </c>
      <c r="J4105" t="s">
        <v>3665</v>
      </c>
      <c r="K4105" t="s">
        <v>25235</v>
      </c>
      <c r="M4105" t="s">
        <v>1296</v>
      </c>
      <c r="N4105" t="s">
        <v>253</v>
      </c>
      <c r="O4105">
        <v>88220</v>
      </c>
      <c r="P4105" t="s">
        <v>50</v>
      </c>
      <c r="U4105" s="1">
        <v>44455</v>
      </c>
      <c r="V4105" s="1">
        <v>44455</v>
      </c>
      <c r="W4105" s="1">
        <v>44455.474999999999</v>
      </c>
      <c r="X4105" s="1">
        <v>44455.474999999999</v>
      </c>
      <c r="AC4105" t="s">
        <v>53</v>
      </c>
      <c r="AD4105">
        <v>2969629793</v>
      </c>
      <c r="AE4105" s="1">
        <v>41745.536111111112</v>
      </c>
      <c r="AF4105" t="s">
        <v>14222</v>
      </c>
      <c r="AG4105" t="s">
        <v>25236</v>
      </c>
      <c r="AH4105" t="s">
        <v>51</v>
      </c>
      <c r="AJ4105" t="s">
        <v>53</v>
      </c>
      <c r="AL4105" t="s">
        <v>78</v>
      </c>
      <c r="AO4105" t="s">
        <v>5443</v>
      </c>
      <c r="AP4105" s="1">
        <v>44455.472222222219</v>
      </c>
    </row>
    <row r="4106" spans="1:43" x14ac:dyDescent="0.35">
      <c r="A4106" t="s">
        <v>25237</v>
      </c>
      <c r="B4106" t="s">
        <v>4879</v>
      </c>
      <c r="C4106" t="s">
        <v>302</v>
      </c>
      <c r="F4106" t="s">
        <v>25238</v>
      </c>
      <c r="H4106" t="s">
        <v>25239</v>
      </c>
      <c r="I4106" t="s">
        <v>464</v>
      </c>
      <c r="J4106" t="s">
        <v>465</v>
      </c>
      <c r="K4106" t="s">
        <v>25240</v>
      </c>
      <c r="M4106" t="s">
        <v>18453</v>
      </c>
      <c r="N4106" t="s">
        <v>2486</v>
      </c>
      <c r="O4106">
        <v>80610</v>
      </c>
      <c r="P4106" t="s">
        <v>50</v>
      </c>
      <c r="U4106" s="1">
        <v>44455</v>
      </c>
      <c r="V4106" s="1">
        <v>44455</v>
      </c>
      <c r="AC4106" t="s">
        <v>53</v>
      </c>
      <c r="AD4106">
        <v>2969543968</v>
      </c>
      <c r="AE4106" s="1">
        <v>40032.470138888886</v>
      </c>
      <c r="AG4106" t="s">
        <v>25241</v>
      </c>
      <c r="AH4106" t="s">
        <v>51</v>
      </c>
      <c r="AJ4106" t="s">
        <v>53</v>
      </c>
      <c r="AO4106" t="s">
        <v>8142</v>
      </c>
    </row>
    <row r="4107" spans="1:43" x14ac:dyDescent="0.35">
      <c r="A4107" t="s">
        <v>24049</v>
      </c>
      <c r="B4107" t="s">
        <v>653</v>
      </c>
      <c r="C4107" t="s">
        <v>2298</v>
      </c>
      <c r="F4107" t="s">
        <v>25242</v>
      </c>
      <c r="H4107" t="s">
        <v>24049</v>
      </c>
      <c r="J4107" t="s">
        <v>465</v>
      </c>
      <c r="P4107" t="s">
        <v>50</v>
      </c>
      <c r="U4107" s="1">
        <v>44455</v>
      </c>
      <c r="V4107" s="1">
        <v>44455</v>
      </c>
      <c r="W4107" s="1">
        <v>44455.270833333336</v>
      </c>
      <c r="X4107" s="1">
        <v>44455.279166666667</v>
      </c>
      <c r="AC4107" t="s">
        <v>53</v>
      </c>
      <c r="AD4107">
        <v>2969543968</v>
      </c>
      <c r="AE4107" s="1">
        <v>40032.470138888886</v>
      </c>
      <c r="AF4107" t="s">
        <v>15575</v>
      </c>
      <c r="AG4107" t="s">
        <v>25243</v>
      </c>
      <c r="AH4107" t="s">
        <v>51</v>
      </c>
      <c r="AJ4107" t="s">
        <v>53</v>
      </c>
      <c r="AL4107" t="s">
        <v>78</v>
      </c>
      <c r="AO4107" t="s">
        <v>8142</v>
      </c>
      <c r="AP4107" s="1">
        <v>44456.375694444447</v>
      </c>
    </row>
    <row r="4108" spans="1:43" x14ac:dyDescent="0.35">
      <c r="A4108" t="s">
        <v>25244</v>
      </c>
      <c r="B4108" t="s">
        <v>10776</v>
      </c>
      <c r="C4108" t="s">
        <v>25245</v>
      </c>
      <c r="F4108">
        <v>7209423258</v>
      </c>
      <c r="H4108" t="s">
        <v>25244</v>
      </c>
      <c r="J4108" t="s">
        <v>1014</v>
      </c>
      <c r="K4108" t="s">
        <v>25246</v>
      </c>
      <c r="M4108" t="s">
        <v>21495</v>
      </c>
      <c r="N4108" t="s">
        <v>287</v>
      </c>
      <c r="O4108">
        <v>80438</v>
      </c>
      <c r="P4108" t="s">
        <v>5293</v>
      </c>
      <c r="U4108" s="1">
        <v>44455</v>
      </c>
      <c r="V4108" s="1">
        <v>44455</v>
      </c>
      <c r="W4108" s="1">
        <v>44455.459722222222</v>
      </c>
      <c r="X4108" s="1">
        <v>44455.459722222222</v>
      </c>
      <c r="AC4108" t="s">
        <v>53</v>
      </c>
      <c r="AD4108">
        <v>2969480780</v>
      </c>
      <c r="AE4108" s="1">
        <v>37467</v>
      </c>
      <c r="AF4108" t="s">
        <v>21496</v>
      </c>
      <c r="AG4108" t="s">
        <v>25247</v>
      </c>
      <c r="AH4108" t="s">
        <v>51</v>
      </c>
      <c r="AJ4108" t="s">
        <v>53</v>
      </c>
      <c r="AL4108" t="s">
        <v>78</v>
      </c>
      <c r="AO4108" t="s">
        <v>5443</v>
      </c>
      <c r="AP4108" s="1">
        <v>44455.454861111109</v>
      </c>
    </row>
    <row r="4109" spans="1:43" x14ac:dyDescent="0.35">
      <c r="A4109" t="s">
        <v>25248</v>
      </c>
      <c r="B4109" t="s">
        <v>25249</v>
      </c>
      <c r="C4109" t="s">
        <v>952</v>
      </c>
      <c r="F4109" t="s">
        <v>25250</v>
      </c>
      <c r="H4109" t="s">
        <v>25248</v>
      </c>
      <c r="J4109" t="s">
        <v>11402</v>
      </c>
      <c r="K4109" t="s">
        <v>25251</v>
      </c>
      <c r="M4109" t="s">
        <v>1296</v>
      </c>
      <c r="N4109" t="s">
        <v>253</v>
      </c>
      <c r="O4109">
        <v>88220</v>
      </c>
      <c r="P4109" t="s">
        <v>50</v>
      </c>
      <c r="U4109" s="1">
        <v>44456</v>
      </c>
      <c r="V4109" s="1">
        <v>44456</v>
      </c>
      <c r="W4109" s="1">
        <v>44456.708333333336</v>
      </c>
      <c r="X4109" s="1">
        <v>44456.708333333336</v>
      </c>
      <c r="AC4109" t="s">
        <v>53</v>
      </c>
      <c r="AD4109">
        <v>2969480975</v>
      </c>
      <c r="AE4109" s="1">
        <v>37480</v>
      </c>
      <c r="AF4109" t="s">
        <v>11404</v>
      </c>
      <c r="AG4109" t="s">
        <v>25252</v>
      </c>
      <c r="AH4109" t="s">
        <v>51</v>
      </c>
      <c r="AJ4109" t="s">
        <v>53</v>
      </c>
      <c r="AL4109" t="s">
        <v>78</v>
      </c>
      <c r="AO4109" t="s">
        <v>5443</v>
      </c>
      <c r="AP4109" s="1">
        <v>44456.708333333336</v>
      </c>
    </row>
    <row r="4110" spans="1:43" x14ac:dyDescent="0.35">
      <c r="A4110" t="s">
        <v>25253</v>
      </c>
      <c r="B4110" t="s">
        <v>25254</v>
      </c>
      <c r="C4110" t="s">
        <v>25255</v>
      </c>
      <c r="F4110" t="s">
        <v>13062</v>
      </c>
      <c r="H4110" t="s">
        <v>13063</v>
      </c>
      <c r="J4110" t="s">
        <v>2763</v>
      </c>
      <c r="N4110" t="s">
        <v>287</v>
      </c>
      <c r="O4110">
        <v>80216</v>
      </c>
      <c r="P4110" t="s">
        <v>50</v>
      </c>
      <c r="U4110" s="1">
        <v>44456</v>
      </c>
      <c r="V4110" s="1">
        <v>44456</v>
      </c>
      <c r="W4110" s="1">
        <v>44456.450694444444</v>
      </c>
      <c r="X4110" s="1">
        <v>44456.450694444444</v>
      </c>
      <c r="AC4110" t="s">
        <v>53</v>
      </c>
      <c r="AD4110">
        <v>2969558362</v>
      </c>
      <c r="AE4110" s="1">
        <v>40560.525000000001</v>
      </c>
      <c r="AG4110" t="s">
        <v>25256</v>
      </c>
      <c r="AH4110" t="s">
        <v>51</v>
      </c>
      <c r="AJ4110" t="s">
        <v>53</v>
      </c>
      <c r="AL4110" t="s">
        <v>78</v>
      </c>
      <c r="AO4110" t="s">
        <v>8142</v>
      </c>
      <c r="AP4110" s="1">
        <v>45246.515972222223</v>
      </c>
    </row>
    <row r="4111" spans="1:43" x14ac:dyDescent="0.35">
      <c r="A4111" t="s">
        <v>25257</v>
      </c>
      <c r="B4111" t="s">
        <v>21440</v>
      </c>
      <c r="C4111" t="s">
        <v>894</v>
      </c>
      <c r="F4111" t="s">
        <v>25250</v>
      </c>
      <c r="H4111" t="s">
        <v>25257</v>
      </c>
      <c r="J4111" t="s">
        <v>11402</v>
      </c>
      <c r="K4111" t="s">
        <v>25251</v>
      </c>
      <c r="M4111" t="s">
        <v>1296</v>
      </c>
      <c r="N4111" t="s">
        <v>253</v>
      </c>
      <c r="O4111">
        <v>88220</v>
      </c>
      <c r="P4111" t="s">
        <v>50</v>
      </c>
      <c r="U4111" s="1">
        <v>44456</v>
      </c>
      <c r="V4111" s="1">
        <v>44456</v>
      </c>
      <c r="W4111" s="1">
        <v>44456.701388888891</v>
      </c>
      <c r="X4111" s="1">
        <v>44456.701388888891</v>
      </c>
      <c r="AC4111" t="s">
        <v>53</v>
      </c>
      <c r="AD4111">
        <v>2969480975</v>
      </c>
      <c r="AE4111" s="1">
        <v>37480</v>
      </c>
      <c r="AF4111" t="s">
        <v>11404</v>
      </c>
      <c r="AG4111" t="s">
        <v>25258</v>
      </c>
      <c r="AH4111" t="s">
        <v>51</v>
      </c>
      <c r="AJ4111" t="s">
        <v>53</v>
      </c>
      <c r="AL4111" t="s">
        <v>78</v>
      </c>
      <c r="AO4111" t="s">
        <v>5443</v>
      </c>
      <c r="AP4111" s="1">
        <v>44456.700694444444</v>
      </c>
    </row>
    <row r="4112" spans="1:43" x14ac:dyDescent="0.35">
      <c r="A4112" t="s">
        <v>25259</v>
      </c>
      <c r="B4112" t="s">
        <v>25260</v>
      </c>
      <c r="C4112" t="s">
        <v>25261</v>
      </c>
      <c r="F4112" t="s">
        <v>25250</v>
      </c>
      <c r="H4112" t="s">
        <v>25259</v>
      </c>
      <c r="J4112" t="s">
        <v>11402</v>
      </c>
      <c r="K4112" t="s">
        <v>25251</v>
      </c>
      <c r="M4112" t="s">
        <v>1296</v>
      </c>
      <c r="N4112" t="s">
        <v>253</v>
      </c>
      <c r="O4112">
        <v>88220</v>
      </c>
      <c r="P4112" t="s">
        <v>50</v>
      </c>
      <c r="U4112" s="1">
        <v>44456</v>
      </c>
      <c r="V4112" s="1">
        <v>44456</v>
      </c>
      <c r="W4112" s="1">
        <v>44456.7</v>
      </c>
      <c r="X4112" s="1">
        <v>44456.7</v>
      </c>
      <c r="AC4112" t="s">
        <v>53</v>
      </c>
      <c r="AD4112">
        <v>2969480975</v>
      </c>
      <c r="AE4112" s="1">
        <v>37480</v>
      </c>
      <c r="AF4112" t="s">
        <v>11404</v>
      </c>
      <c r="AG4112" t="s">
        <v>25262</v>
      </c>
      <c r="AH4112" t="s">
        <v>51</v>
      </c>
      <c r="AJ4112" t="s">
        <v>53</v>
      </c>
      <c r="AL4112" t="s">
        <v>78</v>
      </c>
      <c r="AO4112" t="s">
        <v>5443</v>
      </c>
      <c r="AP4112" s="1">
        <v>44456.699305555558</v>
      </c>
    </row>
    <row r="4113" spans="1:43" x14ac:dyDescent="0.35">
      <c r="A4113" t="s">
        <v>25263</v>
      </c>
      <c r="B4113" t="s">
        <v>25264</v>
      </c>
      <c r="C4113" t="s">
        <v>3894</v>
      </c>
      <c r="F4113" t="s">
        <v>25250</v>
      </c>
      <c r="H4113" t="s">
        <v>25263</v>
      </c>
      <c r="J4113" t="s">
        <v>11402</v>
      </c>
      <c r="K4113" t="s">
        <v>25251</v>
      </c>
      <c r="M4113" t="s">
        <v>1296</v>
      </c>
      <c r="N4113" t="s">
        <v>253</v>
      </c>
      <c r="O4113">
        <v>88220</v>
      </c>
      <c r="P4113" t="s">
        <v>50</v>
      </c>
      <c r="U4113" s="1">
        <v>44456</v>
      </c>
      <c r="V4113" s="1">
        <v>44456</v>
      </c>
      <c r="W4113" s="1">
        <v>44456.695833333331</v>
      </c>
      <c r="X4113" s="1">
        <v>44456.695833333331</v>
      </c>
      <c r="AC4113" t="s">
        <v>53</v>
      </c>
      <c r="AD4113">
        <v>2969480975</v>
      </c>
      <c r="AE4113" s="1">
        <v>37480</v>
      </c>
      <c r="AF4113" t="s">
        <v>11404</v>
      </c>
      <c r="AG4113" t="s">
        <v>25265</v>
      </c>
      <c r="AH4113" t="s">
        <v>51</v>
      </c>
      <c r="AJ4113" t="s">
        <v>53</v>
      </c>
      <c r="AL4113" t="s">
        <v>78</v>
      </c>
      <c r="AO4113" t="s">
        <v>5443</v>
      </c>
      <c r="AP4113" s="1">
        <v>45189.479861111111</v>
      </c>
    </row>
    <row r="4114" spans="1:43" x14ac:dyDescent="0.35">
      <c r="A4114" t="s">
        <v>25266</v>
      </c>
      <c r="B4114" t="s">
        <v>25267</v>
      </c>
      <c r="C4114" t="s">
        <v>25268</v>
      </c>
      <c r="F4114" t="s">
        <v>25250</v>
      </c>
      <c r="H4114" t="s">
        <v>25266</v>
      </c>
      <c r="J4114" t="s">
        <v>11402</v>
      </c>
      <c r="K4114" t="s">
        <v>25251</v>
      </c>
      <c r="M4114" t="s">
        <v>1296</v>
      </c>
      <c r="N4114" t="s">
        <v>253</v>
      </c>
      <c r="O4114">
        <v>88220</v>
      </c>
      <c r="P4114" t="s">
        <v>50</v>
      </c>
      <c r="U4114" s="1">
        <v>44456</v>
      </c>
      <c r="V4114" s="1">
        <v>44456</v>
      </c>
      <c r="W4114" s="1">
        <v>44456.693055555559</v>
      </c>
      <c r="X4114" s="1">
        <v>44456.693055555559</v>
      </c>
      <c r="AC4114" t="s">
        <v>53</v>
      </c>
      <c r="AD4114">
        <v>2969480975</v>
      </c>
      <c r="AE4114" s="1">
        <v>37480</v>
      </c>
      <c r="AF4114" t="s">
        <v>11404</v>
      </c>
      <c r="AG4114" t="s">
        <v>25269</v>
      </c>
      <c r="AH4114" t="s">
        <v>51</v>
      </c>
      <c r="AJ4114" t="s">
        <v>53</v>
      </c>
      <c r="AL4114" t="s">
        <v>78</v>
      </c>
      <c r="AO4114" t="s">
        <v>5443</v>
      </c>
      <c r="AP4114" s="1">
        <v>44777.602083333331</v>
      </c>
    </row>
    <row r="4115" spans="1:43" x14ac:dyDescent="0.35">
      <c r="A4115" t="s">
        <v>25270</v>
      </c>
      <c r="B4115" t="s">
        <v>25271</v>
      </c>
      <c r="C4115" t="s">
        <v>3349</v>
      </c>
      <c r="F4115" t="s">
        <v>25250</v>
      </c>
      <c r="H4115" t="s">
        <v>25270</v>
      </c>
      <c r="J4115" t="s">
        <v>11402</v>
      </c>
      <c r="K4115" t="s">
        <v>25272</v>
      </c>
      <c r="M4115" t="s">
        <v>1296</v>
      </c>
      <c r="N4115" t="s">
        <v>253</v>
      </c>
      <c r="O4115">
        <v>88220</v>
      </c>
      <c r="P4115" t="s">
        <v>50</v>
      </c>
      <c r="U4115" s="1">
        <v>44456</v>
      </c>
      <c r="V4115" s="1">
        <v>44456</v>
      </c>
      <c r="W4115" s="1">
        <v>44456.69027777778</v>
      </c>
      <c r="X4115" s="1">
        <v>44456.69027777778</v>
      </c>
      <c r="AC4115" t="s">
        <v>53</v>
      </c>
      <c r="AD4115">
        <v>2969480975</v>
      </c>
      <c r="AE4115" s="1">
        <v>37480</v>
      </c>
      <c r="AF4115" t="s">
        <v>11404</v>
      </c>
      <c r="AG4115" t="s">
        <v>25273</v>
      </c>
      <c r="AH4115" t="s">
        <v>51</v>
      </c>
      <c r="AJ4115" t="s">
        <v>53</v>
      </c>
      <c r="AL4115" t="s">
        <v>78</v>
      </c>
      <c r="AO4115" t="s">
        <v>5443</v>
      </c>
      <c r="AP4115" s="1">
        <v>45306.220833333333</v>
      </c>
    </row>
    <row r="4116" spans="1:43" x14ac:dyDescent="0.35">
      <c r="A4116" t="s">
        <v>25274</v>
      </c>
      <c r="B4116" t="s">
        <v>25275</v>
      </c>
      <c r="C4116" t="s">
        <v>7528</v>
      </c>
      <c r="F4116" t="s">
        <v>25250</v>
      </c>
      <c r="H4116" t="s">
        <v>25274</v>
      </c>
      <c r="J4116" t="s">
        <v>11402</v>
      </c>
      <c r="K4116" t="s">
        <v>25276</v>
      </c>
      <c r="M4116" t="s">
        <v>1296</v>
      </c>
      <c r="N4116" t="s">
        <v>253</v>
      </c>
      <c r="O4116">
        <v>88220</v>
      </c>
      <c r="P4116" t="s">
        <v>50</v>
      </c>
      <c r="U4116" s="1">
        <v>44456</v>
      </c>
      <c r="V4116" s="1">
        <v>44456</v>
      </c>
      <c r="W4116" s="1">
        <v>44456.688888888886</v>
      </c>
      <c r="X4116" s="1">
        <v>44456.688888888886</v>
      </c>
      <c r="AC4116" t="s">
        <v>53</v>
      </c>
      <c r="AD4116">
        <v>2969480975</v>
      </c>
      <c r="AE4116" s="1">
        <v>37480</v>
      </c>
      <c r="AF4116" t="s">
        <v>11404</v>
      </c>
      <c r="AG4116" t="s">
        <v>25277</v>
      </c>
      <c r="AH4116" t="s">
        <v>51</v>
      </c>
      <c r="AJ4116" t="s">
        <v>53</v>
      </c>
      <c r="AL4116" t="s">
        <v>78</v>
      </c>
      <c r="AO4116" t="s">
        <v>5443</v>
      </c>
      <c r="AP4116" s="1">
        <v>44456.6875</v>
      </c>
    </row>
    <row r="4117" spans="1:43" x14ac:dyDescent="0.35">
      <c r="A4117" t="s">
        <v>25278</v>
      </c>
      <c r="B4117" t="s">
        <v>25279</v>
      </c>
      <c r="C4117" t="s">
        <v>894</v>
      </c>
      <c r="F4117" t="s">
        <v>25250</v>
      </c>
      <c r="H4117" t="s">
        <v>25278</v>
      </c>
      <c r="J4117" t="s">
        <v>11402</v>
      </c>
      <c r="K4117" t="s">
        <v>25251</v>
      </c>
      <c r="M4117" t="s">
        <v>1296</v>
      </c>
      <c r="N4117" t="s">
        <v>253</v>
      </c>
      <c r="O4117">
        <v>88220</v>
      </c>
      <c r="P4117" t="s">
        <v>50</v>
      </c>
      <c r="U4117" s="1">
        <v>44456</v>
      </c>
      <c r="V4117" s="1">
        <v>44456</v>
      </c>
      <c r="W4117" s="1">
        <v>44456.686111111114</v>
      </c>
      <c r="X4117" s="1">
        <v>44456.686111111114</v>
      </c>
      <c r="AC4117" t="s">
        <v>53</v>
      </c>
      <c r="AD4117">
        <v>2969480975</v>
      </c>
      <c r="AE4117" s="1">
        <v>37480</v>
      </c>
      <c r="AF4117" t="s">
        <v>11404</v>
      </c>
      <c r="AG4117" t="s">
        <v>25280</v>
      </c>
      <c r="AH4117" t="s">
        <v>51</v>
      </c>
      <c r="AJ4117" t="s">
        <v>53</v>
      </c>
      <c r="AL4117" t="s">
        <v>78</v>
      </c>
      <c r="AO4117" t="s">
        <v>5443</v>
      </c>
      <c r="AP4117" s="1">
        <v>44456.685416666667</v>
      </c>
    </row>
    <row r="4118" spans="1:43" x14ac:dyDescent="0.35">
      <c r="A4118" t="s">
        <v>25281</v>
      </c>
      <c r="B4118" t="s">
        <v>8453</v>
      </c>
      <c r="C4118" t="s">
        <v>860</v>
      </c>
      <c r="F4118" t="s">
        <v>25250</v>
      </c>
      <c r="H4118" t="s">
        <v>25281</v>
      </c>
      <c r="J4118" t="s">
        <v>11402</v>
      </c>
      <c r="K4118" t="s">
        <v>25272</v>
      </c>
      <c r="M4118" t="s">
        <v>1296</v>
      </c>
      <c r="N4118" t="s">
        <v>253</v>
      </c>
      <c r="O4118">
        <v>88220</v>
      </c>
      <c r="P4118" t="s">
        <v>50</v>
      </c>
      <c r="U4118" s="1">
        <v>44456</v>
      </c>
      <c r="V4118" s="1">
        <v>44456</v>
      </c>
      <c r="W4118" s="1">
        <v>44456.680555555555</v>
      </c>
      <c r="X4118" s="1">
        <v>44456.680555555555</v>
      </c>
      <c r="AC4118" t="s">
        <v>53</v>
      </c>
      <c r="AD4118">
        <v>2969480975</v>
      </c>
      <c r="AE4118" s="1">
        <v>37480</v>
      </c>
      <c r="AF4118" t="s">
        <v>11404</v>
      </c>
      <c r="AG4118" t="s">
        <v>25282</v>
      </c>
      <c r="AH4118" t="s">
        <v>51</v>
      </c>
      <c r="AJ4118" t="s">
        <v>53</v>
      </c>
      <c r="AL4118" t="s">
        <v>78</v>
      </c>
      <c r="AO4118" t="s">
        <v>5443</v>
      </c>
      <c r="AP4118" s="1">
        <v>44456.677777777775</v>
      </c>
    </row>
    <row r="4119" spans="1:43" x14ac:dyDescent="0.35">
      <c r="A4119" t="s">
        <v>25283</v>
      </c>
      <c r="B4119" t="s">
        <v>8453</v>
      </c>
      <c r="C4119" t="s">
        <v>25284</v>
      </c>
      <c r="F4119" t="s">
        <v>25250</v>
      </c>
      <c r="H4119" t="s">
        <v>25283</v>
      </c>
      <c r="J4119" t="s">
        <v>11402</v>
      </c>
      <c r="K4119" t="s">
        <v>25285</v>
      </c>
      <c r="M4119" t="s">
        <v>1296</v>
      </c>
      <c r="N4119" t="s">
        <v>253</v>
      </c>
      <c r="O4119">
        <v>88220</v>
      </c>
      <c r="P4119" t="s">
        <v>50</v>
      </c>
      <c r="U4119" s="1">
        <v>44456</v>
      </c>
      <c r="V4119" s="1">
        <v>44456</v>
      </c>
      <c r="W4119" s="1">
        <v>44456.676388888889</v>
      </c>
      <c r="X4119" s="1">
        <v>44456.676388888889</v>
      </c>
      <c r="AC4119" t="s">
        <v>53</v>
      </c>
      <c r="AD4119">
        <v>2969480975</v>
      </c>
      <c r="AE4119" s="1">
        <v>37480</v>
      </c>
      <c r="AF4119" t="s">
        <v>11404</v>
      </c>
      <c r="AG4119" t="s">
        <v>25286</v>
      </c>
      <c r="AH4119" t="s">
        <v>51</v>
      </c>
      <c r="AJ4119" t="s">
        <v>53</v>
      </c>
      <c r="AL4119" t="s">
        <v>78</v>
      </c>
      <c r="AO4119" t="s">
        <v>5443</v>
      </c>
      <c r="AP4119" s="1">
        <v>44456.67291666667</v>
      </c>
    </row>
    <row r="4120" spans="1:43" x14ac:dyDescent="0.35">
      <c r="A4120" t="s">
        <v>25287</v>
      </c>
      <c r="B4120" t="s">
        <v>5735</v>
      </c>
      <c r="C4120" t="s">
        <v>72</v>
      </c>
      <c r="F4120">
        <v>19704281222</v>
      </c>
      <c r="H4120" t="s">
        <v>25288</v>
      </c>
      <c r="J4120" t="s">
        <v>633</v>
      </c>
      <c r="K4120" t="s">
        <v>25289</v>
      </c>
      <c r="M4120" t="s">
        <v>257</v>
      </c>
      <c r="N4120" t="s">
        <v>65</v>
      </c>
      <c r="O4120">
        <v>81321</v>
      </c>
      <c r="P4120" t="s">
        <v>50</v>
      </c>
      <c r="U4120" s="1">
        <v>44456</v>
      </c>
      <c r="V4120" s="1">
        <v>44456</v>
      </c>
      <c r="W4120" s="1">
        <v>44456.484722222223</v>
      </c>
      <c r="X4120" s="1">
        <v>44456.484722222223</v>
      </c>
      <c r="AC4120" t="s">
        <v>53</v>
      </c>
      <c r="AD4120">
        <v>2969545691</v>
      </c>
      <c r="AE4120" s="1">
        <v>40101.513194444444</v>
      </c>
      <c r="AF4120" t="s">
        <v>7597</v>
      </c>
      <c r="AG4120" t="s">
        <v>25290</v>
      </c>
      <c r="AH4120" t="s">
        <v>51</v>
      </c>
      <c r="AJ4120" t="s">
        <v>53</v>
      </c>
      <c r="AL4120" t="s">
        <v>78</v>
      </c>
      <c r="AO4120" t="s">
        <v>5443</v>
      </c>
      <c r="AP4120" s="1">
        <v>44536.459027777775</v>
      </c>
    </row>
    <row r="4121" spans="1:43" x14ac:dyDescent="0.35">
      <c r="A4121" t="s">
        <v>25291</v>
      </c>
      <c r="B4121" t="s">
        <v>25292</v>
      </c>
      <c r="C4121" t="s">
        <v>5318</v>
      </c>
      <c r="F4121">
        <v>18122811428</v>
      </c>
      <c r="H4121" t="s">
        <v>25291</v>
      </c>
      <c r="J4121" t="s">
        <v>1910</v>
      </c>
      <c r="N4121" t="s">
        <v>15086</v>
      </c>
      <c r="O4121">
        <v>47842</v>
      </c>
      <c r="P4121" t="s">
        <v>50</v>
      </c>
      <c r="U4121" s="1">
        <v>44456</v>
      </c>
      <c r="V4121" s="1">
        <v>44456</v>
      </c>
      <c r="AC4121" t="s">
        <v>53</v>
      </c>
      <c r="AD4121">
        <v>2969735272</v>
      </c>
      <c r="AE4121" s="1">
        <v>42845.40902777778</v>
      </c>
      <c r="AG4121" t="s">
        <v>25293</v>
      </c>
      <c r="AH4121" t="s">
        <v>51</v>
      </c>
      <c r="AJ4121" t="s">
        <v>53</v>
      </c>
      <c r="AO4121" t="s">
        <v>8142</v>
      </c>
    </row>
    <row r="4122" spans="1:43" x14ac:dyDescent="0.35">
      <c r="A4122" t="s">
        <v>25294</v>
      </c>
      <c r="B4122" t="s">
        <v>12774</v>
      </c>
      <c r="C4122" t="s">
        <v>5855</v>
      </c>
      <c r="F4122">
        <f>1620-331-1200</f>
        <v>89</v>
      </c>
      <c r="H4122" t="s">
        <v>25294</v>
      </c>
      <c r="J4122" t="s">
        <v>25295</v>
      </c>
      <c r="N4122" t="s">
        <v>4364</v>
      </c>
      <c r="O4122">
        <v>67301</v>
      </c>
      <c r="P4122" t="s">
        <v>50</v>
      </c>
      <c r="U4122" s="1">
        <v>44456</v>
      </c>
      <c r="V4122" s="1">
        <v>44456</v>
      </c>
      <c r="W4122" s="1">
        <v>44470.430555555555</v>
      </c>
      <c r="X4122" s="1">
        <v>44470.430555555555</v>
      </c>
      <c r="AC4122" t="s">
        <v>53</v>
      </c>
      <c r="AD4122">
        <v>2969569505</v>
      </c>
      <c r="AE4122" s="1">
        <v>40911.688888888886</v>
      </c>
      <c r="AG4122" t="s">
        <v>25296</v>
      </c>
      <c r="AH4122" t="s">
        <v>51</v>
      </c>
      <c r="AJ4122" t="s">
        <v>53</v>
      </c>
      <c r="AL4122" t="s">
        <v>78</v>
      </c>
      <c r="AO4122" t="s">
        <v>8142</v>
      </c>
    </row>
    <row r="4123" spans="1:43" x14ac:dyDescent="0.35">
      <c r="A4123" t="s">
        <v>25297</v>
      </c>
      <c r="B4123" t="s">
        <v>25298</v>
      </c>
      <c r="C4123" t="s">
        <v>15720</v>
      </c>
      <c r="F4123" t="s">
        <v>25299</v>
      </c>
      <c r="H4123" t="s">
        <v>25297</v>
      </c>
      <c r="J4123" t="s">
        <v>17917</v>
      </c>
      <c r="P4123" t="s">
        <v>50</v>
      </c>
      <c r="U4123" s="1">
        <v>44456</v>
      </c>
      <c r="V4123" s="1">
        <v>44456</v>
      </c>
      <c r="W4123" s="1">
        <v>44456.46597222222</v>
      </c>
      <c r="X4123" s="1">
        <v>44456.46597222222</v>
      </c>
      <c r="AC4123" t="s">
        <v>53</v>
      </c>
      <c r="AD4123">
        <v>2969760519</v>
      </c>
      <c r="AE4123" s="1">
        <v>43020.42291666667</v>
      </c>
      <c r="AF4123" t="s">
        <v>17918</v>
      </c>
      <c r="AG4123" t="s">
        <v>25300</v>
      </c>
      <c r="AH4123" t="s">
        <v>51</v>
      </c>
      <c r="AJ4123" t="s">
        <v>53</v>
      </c>
      <c r="AL4123" t="s">
        <v>78</v>
      </c>
      <c r="AO4123" t="s">
        <v>8142</v>
      </c>
    </row>
    <row r="4124" spans="1:43" x14ac:dyDescent="0.35">
      <c r="A4124" t="s">
        <v>25301</v>
      </c>
      <c r="B4124" t="s">
        <v>25302</v>
      </c>
      <c r="C4124" t="s">
        <v>2016</v>
      </c>
      <c r="F4124">
        <f>1219-314-4014</f>
        <v>-3109</v>
      </c>
      <c r="H4124" t="s">
        <v>25303</v>
      </c>
      <c r="I4124" t="s">
        <v>179</v>
      </c>
      <c r="J4124" t="s">
        <v>13273</v>
      </c>
      <c r="K4124" t="s">
        <v>18124</v>
      </c>
      <c r="M4124" t="s">
        <v>18125</v>
      </c>
      <c r="N4124" t="s">
        <v>15086</v>
      </c>
      <c r="O4124">
        <v>46383</v>
      </c>
      <c r="P4124" t="s">
        <v>50</v>
      </c>
      <c r="U4124" s="1">
        <v>44456</v>
      </c>
      <c r="V4124" s="1">
        <v>44456</v>
      </c>
      <c r="AC4124" t="s">
        <v>53</v>
      </c>
      <c r="AD4124">
        <v>2969530290</v>
      </c>
      <c r="AE4124" s="1">
        <v>39465.556250000001</v>
      </c>
      <c r="AG4124" t="s">
        <v>25304</v>
      </c>
      <c r="AH4124" t="s">
        <v>51</v>
      </c>
      <c r="AJ4124" t="s">
        <v>53</v>
      </c>
      <c r="AO4124" t="s">
        <v>8142</v>
      </c>
    </row>
    <row r="4125" spans="1:43" x14ac:dyDescent="0.35">
      <c r="A4125" t="s">
        <v>25305</v>
      </c>
      <c r="B4125" t="s">
        <v>25306</v>
      </c>
      <c r="C4125" t="s">
        <v>1614</v>
      </c>
      <c r="F4125" t="s">
        <v>25307</v>
      </c>
      <c r="H4125" t="s">
        <v>25305</v>
      </c>
      <c r="J4125" t="s">
        <v>429</v>
      </c>
      <c r="P4125" t="s">
        <v>50</v>
      </c>
      <c r="U4125" s="1">
        <v>44456</v>
      </c>
      <c r="V4125" s="1">
        <v>44456</v>
      </c>
      <c r="W4125" s="1">
        <v>44456.628472222219</v>
      </c>
      <c r="X4125" s="1">
        <v>44456.628472222219</v>
      </c>
      <c r="AC4125" t="s">
        <v>53</v>
      </c>
      <c r="AD4125">
        <v>2969480426</v>
      </c>
      <c r="AE4125" s="1">
        <v>37448</v>
      </c>
      <c r="AF4125" t="s">
        <v>2012</v>
      </c>
      <c r="AG4125" t="s">
        <v>25308</v>
      </c>
      <c r="AH4125" t="s">
        <v>51</v>
      </c>
      <c r="AJ4125" t="s">
        <v>53</v>
      </c>
      <c r="AL4125" t="s">
        <v>78</v>
      </c>
      <c r="AO4125" t="s">
        <v>8142</v>
      </c>
    </row>
    <row r="4126" spans="1:43" x14ac:dyDescent="0.35">
      <c r="A4126" t="s">
        <v>25309</v>
      </c>
      <c r="B4126" t="s">
        <v>25310</v>
      </c>
      <c r="C4126" t="s">
        <v>587</v>
      </c>
      <c r="F4126" t="s">
        <v>25311</v>
      </c>
      <c r="H4126" t="s">
        <v>25309</v>
      </c>
      <c r="J4126" t="s">
        <v>25312</v>
      </c>
      <c r="K4126" t="s">
        <v>25313</v>
      </c>
      <c r="L4126" t="s">
        <v>25314</v>
      </c>
      <c r="M4126" t="s">
        <v>25315</v>
      </c>
      <c r="N4126" t="s">
        <v>253</v>
      </c>
      <c r="O4126">
        <v>88354</v>
      </c>
      <c r="P4126" t="s">
        <v>50</v>
      </c>
      <c r="U4126" s="1">
        <v>44456</v>
      </c>
      <c r="V4126" s="1">
        <v>44456</v>
      </c>
      <c r="W4126" s="1">
        <v>44456.426388888889</v>
      </c>
      <c r="X4126" s="1">
        <v>44456.426388888889</v>
      </c>
      <c r="AC4126" t="s">
        <v>53</v>
      </c>
      <c r="AD4126">
        <v>1000000001</v>
      </c>
      <c r="AE4126" s="1">
        <v>39973.351388888892</v>
      </c>
      <c r="AF4126" t="s">
        <v>3377</v>
      </c>
      <c r="AG4126" t="s">
        <v>25316</v>
      </c>
      <c r="AH4126" t="s">
        <v>51</v>
      </c>
      <c r="AJ4126" t="s">
        <v>53</v>
      </c>
      <c r="AL4126" t="s">
        <v>78</v>
      </c>
      <c r="AO4126" t="s">
        <v>5443</v>
      </c>
      <c r="AP4126" s="1">
        <v>44470.48541666667</v>
      </c>
      <c r="AQ4126" s="1">
        <v>44456.428472222222</v>
      </c>
    </row>
    <row r="4127" spans="1:43" x14ac:dyDescent="0.35">
      <c r="A4127" t="s">
        <v>25317</v>
      </c>
      <c r="B4127" t="s">
        <v>14893</v>
      </c>
      <c r="C4127" t="s">
        <v>5032</v>
      </c>
      <c r="D4127" t="s">
        <v>623</v>
      </c>
      <c r="F4127" t="s">
        <v>2067</v>
      </c>
      <c r="H4127" t="s">
        <v>25318</v>
      </c>
      <c r="J4127" t="s">
        <v>85</v>
      </c>
      <c r="P4127" t="s">
        <v>50</v>
      </c>
      <c r="U4127" s="1">
        <v>44456</v>
      </c>
      <c r="V4127" s="1">
        <v>44456</v>
      </c>
      <c r="W4127" s="1">
        <v>45289.407638888886</v>
      </c>
      <c r="X4127" s="1">
        <v>45289.407638888886</v>
      </c>
      <c r="AC4127" t="s">
        <v>53</v>
      </c>
      <c r="AD4127">
        <v>1000000000</v>
      </c>
      <c r="AE4127" s="1">
        <v>37295</v>
      </c>
      <c r="AG4127" t="s">
        <v>25319</v>
      </c>
      <c r="AH4127" t="s">
        <v>51</v>
      </c>
      <c r="AJ4127" t="s">
        <v>53</v>
      </c>
      <c r="AO4127" t="s">
        <v>5443</v>
      </c>
      <c r="AP4127" s="1">
        <v>45467.6</v>
      </c>
    </row>
    <row r="4128" spans="1:43" x14ac:dyDescent="0.35">
      <c r="A4128" t="s">
        <v>25320</v>
      </c>
      <c r="B4128" t="s">
        <v>1539</v>
      </c>
      <c r="C4128" t="s">
        <v>587</v>
      </c>
      <c r="H4128" t="s">
        <v>25321</v>
      </c>
      <c r="J4128" t="s">
        <v>710</v>
      </c>
      <c r="P4128" t="s">
        <v>50</v>
      </c>
      <c r="U4128" s="1">
        <v>44456</v>
      </c>
      <c r="V4128" s="1">
        <v>44456</v>
      </c>
      <c r="W4128" s="1">
        <v>44456.519444444442</v>
      </c>
      <c r="X4128" s="1">
        <v>44456.519444444442</v>
      </c>
      <c r="AC4128" t="s">
        <v>53</v>
      </c>
      <c r="AD4128">
        <v>2969477838</v>
      </c>
      <c r="AE4128" s="1">
        <v>37309</v>
      </c>
      <c r="AF4128" t="s">
        <v>711</v>
      </c>
      <c r="AG4128" t="s">
        <v>25322</v>
      </c>
      <c r="AH4128" t="s">
        <v>51</v>
      </c>
      <c r="AJ4128" t="s">
        <v>53</v>
      </c>
      <c r="AL4128" t="s">
        <v>78</v>
      </c>
      <c r="AO4128" t="s">
        <v>5443</v>
      </c>
      <c r="AP4128" s="1">
        <v>45476.568749999999</v>
      </c>
      <c r="AQ4128" s="1">
        <v>45464.637499999997</v>
      </c>
    </row>
    <row r="4129" spans="1:43" x14ac:dyDescent="0.35">
      <c r="A4129" t="s">
        <v>25323</v>
      </c>
      <c r="B4129" t="s">
        <v>25324</v>
      </c>
      <c r="C4129" t="s">
        <v>25325</v>
      </c>
      <c r="F4129" t="s">
        <v>25326</v>
      </c>
      <c r="H4129" t="s">
        <v>25323</v>
      </c>
      <c r="K4129" t="s">
        <v>25251</v>
      </c>
      <c r="M4129" t="s">
        <v>1296</v>
      </c>
      <c r="N4129" t="s">
        <v>253</v>
      </c>
      <c r="O4129">
        <v>88220</v>
      </c>
      <c r="P4129" t="s">
        <v>50</v>
      </c>
      <c r="U4129" s="1">
        <v>44456</v>
      </c>
      <c r="V4129" s="1">
        <v>44456</v>
      </c>
      <c r="AC4129" t="s">
        <v>53</v>
      </c>
      <c r="AG4129" t="s">
        <v>25327</v>
      </c>
      <c r="AH4129" t="s">
        <v>51</v>
      </c>
      <c r="AJ4129" t="s">
        <v>53</v>
      </c>
      <c r="AL4129" t="s">
        <v>78</v>
      </c>
      <c r="AO4129" t="s">
        <v>5443</v>
      </c>
    </row>
    <row r="4130" spans="1:43" x14ac:dyDescent="0.35">
      <c r="A4130" t="s">
        <v>25328</v>
      </c>
      <c r="B4130" t="s">
        <v>6377</v>
      </c>
      <c r="C4130" t="s">
        <v>7359</v>
      </c>
      <c r="F4130" t="s">
        <v>25250</v>
      </c>
      <c r="H4130" t="s">
        <v>25328</v>
      </c>
      <c r="J4130" t="s">
        <v>11402</v>
      </c>
      <c r="K4130" t="s">
        <v>25251</v>
      </c>
      <c r="M4130" t="s">
        <v>1296</v>
      </c>
      <c r="N4130" t="s">
        <v>253</v>
      </c>
      <c r="O4130">
        <v>88220</v>
      </c>
      <c r="P4130" t="s">
        <v>50</v>
      </c>
      <c r="U4130" s="1">
        <v>44456</v>
      </c>
      <c r="V4130" s="1">
        <v>44456</v>
      </c>
      <c r="W4130" s="1">
        <v>44456.698611111111</v>
      </c>
      <c r="X4130" s="1">
        <v>44456.698611111111</v>
      </c>
      <c r="AC4130" t="s">
        <v>53</v>
      </c>
      <c r="AD4130">
        <v>2969480975</v>
      </c>
      <c r="AE4130" s="1">
        <v>37480</v>
      </c>
      <c r="AF4130" t="s">
        <v>11404</v>
      </c>
      <c r="AG4130" t="s">
        <v>25329</v>
      </c>
      <c r="AH4130" t="s">
        <v>51</v>
      </c>
      <c r="AJ4130" t="s">
        <v>53</v>
      </c>
      <c r="AL4130" t="s">
        <v>78</v>
      </c>
      <c r="AO4130" t="s">
        <v>5443</v>
      </c>
      <c r="AP4130" s="1">
        <v>44456.697222222225</v>
      </c>
    </row>
    <row r="4131" spans="1:43" x14ac:dyDescent="0.35">
      <c r="A4131" t="s">
        <v>25330</v>
      </c>
      <c r="B4131" t="s">
        <v>22540</v>
      </c>
      <c r="C4131" t="s">
        <v>13108</v>
      </c>
      <c r="F4131">
        <v>9155986137</v>
      </c>
      <c r="H4131" t="s">
        <v>25330</v>
      </c>
      <c r="J4131" t="s">
        <v>25331</v>
      </c>
      <c r="K4131" t="s">
        <v>25332</v>
      </c>
      <c r="M4131" t="s">
        <v>753</v>
      </c>
      <c r="N4131" t="s">
        <v>798</v>
      </c>
      <c r="O4131" t="s">
        <v>25333</v>
      </c>
      <c r="P4131" t="s">
        <v>50</v>
      </c>
      <c r="U4131" s="1">
        <v>44456</v>
      </c>
      <c r="V4131" s="1">
        <v>44456</v>
      </c>
      <c r="W4131" s="1">
        <v>44456.595833333333</v>
      </c>
      <c r="X4131" s="1">
        <v>44456.595833333333</v>
      </c>
      <c r="AC4131" t="s">
        <v>53</v>
      </c>
      <c r="AD4131">
        <v>2969795879</v>
      </c>
      <c r="AE4131" s="1">
        <v>43235.49722222222</v>
      </c>
      <c r="AF4131" t="s">
        <v>25334</v>
      </c>
      <c r="AG4131" t="s">
        <v>25335</v>
      </c>
      <c r="AH4131" t="s">
        <v>51</v>
      </c>
      <c r="AJ4131" t="s">
        <v>53</v>
      </c>
      <c r="AL4131" t="s">
        <v>68</v>
      </c>
      <c r="AO4131" t="s">
        <v>5443</v>
      </c>
      <c r="AP4131" s="1">
        <v>44624.712500000001</v>
      </c>
      <c r="AQ4131" s="1">
        <v>44467.567361111112</v>
      </c>
    </row>
    <row r="4132" spans="1:43" x14ac:dyDescent="0.35">
      <c r="A4132" t="s">
        <v>25336</v>
      </c>
      <c r="B4132" t="s">
        <v>25337</v>
      </c>
      <c r="C4132" t="s">
        <v>952</v>
      </c>
      <c r="F4132" t="s">
        <v>25250</v>
      </c>
      <c r="H4132" t="s">
        <v>25336</v>
      </c>
      <c r="J4132" t="s">
        <v>11402</v>
      </c>
      <c r="K4132" t="s">
        <v>25338</v>
      </c>
      <c r="M4132" t="s">
        <v>7711</v>
      </c>
      <c r="N4132" t="s">
        <v>213</v>
      </c>
      <c r="O4132">
        <v>81082</v>
      </c>
      <c r="P4132" t="s">
        <v>50</v>
      </c>
      <c r="U4132" s="1">
        <v>44456</v>
      </c>
      <c r="V4132" s="1">
        <v>44456</v>
      </c>
      <c r="W4132" s="1">
        <v>44456.705555555556</v>
      </c>
      <c r="X4132" s="1">
        <v>44456.705555555556</v>
      </c>
      <c r="AC4132" t="s">
        <v>53</v>
      </c>
      <c r="AD4132">
        <v>2969480975</v>
      </c>
      <c r="AE4132" s="1">
        <v>37480</v>
      </c>
      <c r="AF4132" t="s">
        <v>11404</v>
      </c>
      <c r="AG4132" t="s">
        <v>25339</v>
      </c>
      <c r="AH4132" t="s">
        <v>51</v>
      </c>
      <c r="AJ4132" t="s">
        <v>53</v>
      </c>
      <c r="AL4132" t="s">
        <v>78</v>
      </c>
      <c r="AO4132" t="s">
        <v>5443</v>
      </c>
      <c r="AP4132" s="1">
        <v>44456.70416666667</v>
      </c>
    </row>
    <row r="4133" spans="1:43" x14ac:dyDescent="0.35">
      <c r="A4133" t="s">
        <v>25340</v>
      </c>
      <c r="B4133" t="s">
        <v>23129</v>
      </c>
      <c r="C4133" t="s">
        <v>3349</v>
      </c>
      <c r="D4133" t="s">
        <v>7226</v>
      </c>
      <c r="F4133" t="s">
        <v>47</v>
      </c>
      <c r="H4133" t="s">
        <v>25341</v>
      </c>
      <c r="J4133" t="s">
        <v>49</v>
      </c>
      <c r="P4133" t="s">
        <v>50</v>
      </c>
      <c r="U4133" s="1">
        <v>44457</v>
      </c>
      <c r="V4133" s="1">
        <v>44457</v>
      </c>
      <c r="W4133" s="1">
        <v>45288.515277777777</v>
      </c>
      <c r="X4133" s="1">
        <v>45288.515277777777</v>
      </c>
      <c r="AC4133" t="s">
        <v>53</v>
      </c>
      <c r="AD4133">
        <v>1000000000</v>
      </c>
      <c r="AE4133" s="1">
        <v>37295</v>
      </c>
      <c r="AG4133" t="s">
        <v>25342</v>
      </c>
      <c r="AH4133" t="s">
        <v>51</v>
      </c>
      <c r="AJ4133" t="s">
        <v>53</v>
      </c>
      <c r="AL4133" t="s">
        <v>78</v>
      </c>
      <c r="AO4133" t="s">
        <v>5443</v>
      </c>
      <c r="AP4133" s="1">
        <v>44778.6875</v>
      </c>
    </row>
    <row r="4134" spans="1:43" x14ac:dyDescent="0.35">
      <c r="A4134" t="s">
        <v>25343</v>
      </c>
      <c r="B4134" t="s">
        <v>25344</v>
      </c>
      <c r="C4134" t="s">
        <v>888</v>
      </c>
      <c r="F4134" t="s">
        <v>25345</v>
      </c>
      <c r="H4134" t="s">
        <v>25343</v>
      </c>
      <c r="J4134" t="s">
        <v>25346</v>
      </c>
      <c r="P4134" t="s">
        <v>50</v>
      </c>
      <c r="U4134" s="1">
        <v>44457</v>
      </c>
      <c r="V4134" s="1">
        <v>44457</v>
      </c>
      <c r="W4134" s="1">
        <v>44457.969444444447</v>
      </c>
      <c r="X4134" s="1">
        <v>44457.969444444447</v>
      </c>
      <c r="AC4134" t="s">
        <v>53</v>
      </c>
      <c r="AD4134">
        <v>2970098377</v>
      </c>
      <c r="AE4134" s="1">
        <v>44461.489583333336</v>
      </c>
      <c r="AF4134" t="s">
        <v>25347</v>
      </c>
      <c r="AG4134" t="s">
        <v>25348</v>
      </c>
      <c r="AH4134" t="s">
        <v>51</v>
      </c>
      <c r="AJ4134" t="s">
        <v>53</v>
      </c>
      <c r="AL4134" t="s">
        <v>78</v>
      </c>
      <c r="AO4134" t="s">
        <v>8142</v>
      </c>
    </row>
    <row r="4135" spans="1:43" x14ac:dyDescent="0.35">
      <c r="A4135" t="s">
        <v>25349</v>
      </c>
      <c r="B4135" t="s">
        <v>25350</v>
      </c>
      <c r="C4135" t="s">
        <v>952</v>
      </c>
      <c r="F4135" t="s">
        <v>25351</v>
      </c>
      <c r="H4135" t="s">
        <v>25349</v>
      </c>
      <c r="J4135" t="s">
        <v>25352</v>
      </c>
      <c r="P4135" t="s">
        <v>50</v>
      </c>
      <c r="U4135" s="1">
        <v>44459</v>
      </c>
      <c r="V4135" s="1">
        <v>44459</v>
      </c>
      <c r="W4135" s="1">
        <v>44459.72152777778</v>
      </c>
      <c r="X4135" s="1">
        <v>44459.72152777778</v>
      </c>
      <c r="AC4135" t="s">
        <v>53</v>
      </c>
      <c r="AD4135">
        <v>2969961438</v>
      </c>
      <c r="AE4135" s="1">
        <v>43923.628472222219</v>
      </c>
      <c r="AF4135" t="s">
        <v>25353</v>
      </c>
      <c r="AG4135" t="s">
        <v>25354</v>
      </c>
      <c r="AH4135" t="s">
        <v>51</v>
      </c>
      <c r="AJ4135" t="s">
        <v>53</v>
      </c>
      <c r="AL4135" t="s">
        <v>68</v>
      </c>
      <c r="AO4135" t="s">
        <v>8142</v>
      </c>
      <c r="AP4135" s="1">
        <v>45384.386805555558</v>
      </c>
      <c r="AQ4135" s="1">
        <v>45076.462500000001</v>
      </c>
    </row>
    <row r="4136" spans="1:43" x14ac:dyDescent="0.35">
      <c r="A4136" t="s">
        <v>25355</v>
      </c>
      <c r="B4136" t="s">
        <v>22569</v>
      </c>
      <c r="C4136" t="s">
        <v>996</v>
      </c>
      <c r="F4136" t="s">
        <v>25250</v>
      </c>
      <c r="H4136" t="s">
        <v>25355</v>
      </c>
      <c r="J4136" t="s">
        <v>11402</v>
      </c>
      <c r="K4136" t="s">
        <v>25272</v>
      </c>
      <c r="M4136" t="s">
        <v>1296</v>
      </c>
      <c r="N4136" t="s">
        <v>253</v>
      </c>
      <c r="O4136">
        <v>88220</v>
      </c>
      <c r="P4136" t="s">
        <v>50</v>
      </c>
      <c r="U4136" s="1">
        <v>44459</v>
      </c>
      <c r="V4136" s="1">
        <v>44459</v>
      </c>
      <c r="W4136" s="1">
        <v>44459.361111111109</v>
      </c>
      <c r="X4136" s="1">
        <v>44459.361111111109</v>
      </c>
      <c r="AC4136" t="s">
        <v>53</v>
      </c>
      <c r="AD4136">
        <v>2969480975</v>
      </c>
      <c r="AE4136" s="1">
        <v>37480</v>
      </c>
      <c r="AF4136" t="s">
        <v>11404</v>
      </c>
      <c r="AG4136" t="s">
        <v>25356</v>
      </c>
      <c r="AH4136" t="s">
        <v>51</v>
      </c>
      <c r="AJ4136" t="s">
        <v>53</v>
      </c>
      <c r="AL4136" t="s">
        <v>78</v>
      </c>
      <c r="AO4136" t="s">
        <v>5443</v>
      </c>
      <c r="AP4136" s="1">
        <v>44459.359722222223</v>
      </c>
    </row>
    <row r="4137" spans="1:43" x14ac:dyDescent="0.35">
      <c r="A4137" t="s">
        <v>5776</v>
      </c>
      <c r="B4137" t="s">
        <v>25357</v>
      </c>
      <c r="C4137" t="s">
        <v>5773</v>
      </c>
      <c r="F4137">
        <v>9702109529</v>
      </c>
      <c r="H4137" t="s">
        <v>5776</v>
      </c>
      <c r="J4137" t="s">
        <v>730</v>
      </c>
      <c r="K4137" t="s">
        <v>25358</v>
      </c>
      <c r="M4137" t="s">
        <v>732</v>
      </c>
      <c r="N4137" t="s">
        <v>65</v>
      </c>
      <c r="O4137">
        <v>81635</v>
      </c>
      <c r="P4137" t="s">
        <v>50</v>
      </c>
      <c r="U4137" s="1">
        <v>44460</v>
      </c>
      <c r="V4137" s="1">
        <v>44460</v>
      </c>
      <c r="W4137" s="1">
        <v>44460.372916666667</v>
      </c>
      <c r="X4137" s="1">
        <v>44460.372916666667</v>
      </c>
      <c r="AC4137" t="s">
        <v>53</v>
      </c>
      <c r="AD4137">
        <v>2969511176</v>
      </c>
      <c r="AE4137" s="1">
        <v>38413.688888888886</v>
      </c>
      <c r="AF4137" t="s">
        <v>5780</v>
      </c>
      <c r="AG4137" t="s">
        <v>25359</v>
      </c>
      <c r="AH4137" t="s">
        <v>51</v>
      </c>
      <c r="AJ4137" t="s">
        <v>53</v>
      </c>
      <c r="AL4137" t="s">
        <v>78</v>
      </c>
      <c r="AO4137" t="s">
        <v>5443</v>
      </c>
      <c r="AP4137" s="1">
        <v>44460.481944444444</v>
      </c>
    </row>
    <row r="4138" spans="1:43" x14ac:dyDescent="0.35">
      <c r="A4138" t="s">
        <v>25360</v>
      </c>
      <c r="B4138" t="s">
        <v>25361</v>
      </c>
      <c r="C4138" t="s">
        <v>1043</v>
      </c>
      <c r="F4138" t="s">
        <v>25362</v>
      </c>
      <c r="H4138" t="s">
        <v>25363</v>
      </c>
      <c r="J4138" t="s">
        <v>6387</v>
      </c>
      <c r="K4138" t="s">
        <v>25364</v>
      </c>
      <c r="M4138" t="s">
        <v>25365</v>
      </c>
      <c r="N4138" t="s">
        <v>5925</v>
      </c>
      <c r="O4138">
        <v>19543</v>
      </c>
      <c r="P4138" t="s">
        <v>50</v>
      </c>
      <c r="U4138" s="1">
        <v>44460</v>
      </c>
      <c r="V4138" s="1">
        <v>44460</v>
      </c>
      <c r="AC4138" t="s">
        <v>53</v>
      </c>
      <c r="AD4138">
        <v>2969484892</v>
      </c>
      <c r="AE4138" s="1">
        <v>37756</v>
      </c>
      <c r="AG4138" t="s">
        <v>25366</v>
      </c>
      <c r="AH4138" t="s">
        <v>51</v>
      </c>
      <c r="AJ4138" t="s">
        <v>53</v>
      </c>
      <c r="AO4138" t="s">
        <v>8142</v>
      </c>
    </row>
    <row r="4139" spans="1:43" x14ac:dyDescent="0.35">
      <c r="A4139" t="s">
        <v>25367</v>
      </c>
      <c r="B4139" t="s">
        <v>25368</v>
      </c>
      <c r="C4139" t="s">
        <v>10839</v>
      </c>
      <c r="H4139" t="s">
        <v>25369</v>
      </c>
      <c r="J4139" t="s">
        <v>2472</v>
      </c>
      <c r="P4139" t="s">
        <v>50</v>
      </c>
      <c r="U4139" s="1">
        <v>44460</v>
      </c>
      <c r="V4139" s="1">
        <v>44460</v>
      </c>
      <c r="W4139" s="1">
        <v>44461.456944444442</v>
      </c>
      <c r="X4139" s="1">
        <v>44461.456944444442</v>
      </c>
      <c r="AC4139" t="s">
        <v>53</v>
      </c>
      <c r="AD4139">
        <v>2969479981</v>
      </c>
      <c r="AE4139" s="1">
        <v>37426</v>
      </c>
      <c r="AF4139" t="s">
        <v>5047</v>
      </c>
      <c r="AG4139" t="s">
        <v>25370</v>
      </c>
      <c r="AH4139" t="s">
        <v>51</v>
      </c>
      <c r="AJ4139" t="s">
        <v>53</v>
      </c>
      <c r="AL4139" t="s">
        <v>78</v>
      </c>
      <c r="AO4139" t="s">
        <v>5443</v>
      </c>
      <c r="AP4139" s="1">
        <v>45351.627083333333</v>
      </c>
    </row>
    <row r="4140" spans="1:43" x14ac:dyDescent="0.35">
      <c r="A4140" t="s">
        <v>25371</v>
      </c>
      <c r="B4140" t="s">
        <v>15496</v>
      </c>
      <c r="C4140" t="s">
        <v>10042</v>
      </c>
      <c r="F4140" t="s">
        <v>25372</v>
      </c>
      <c r="H4140" t="s">
        <v>25373</v>
      </c>
      <c r="I4140" t="s">
        <v>179</v>
      </c>
      <c r="J4140" t="s">
        <v>465</v>
      </c>
      <c r="K4140" t="s">
        <v>25374</v>
      </c>
      <c r="M4140" t="s">
        <v>25375</v>
      </c>
      <c r="N4140" t="s">
        <v>25376</v>
      </c>
      <c r="O4140">
        <v>46161</v>
      </c>
      <c r="P4140" t="s">
        <v>50</v>
      </c>
      <c r="U4140" s="1">
        <v>44460</v>
      </c>
      <c r="V4140" s="1">
        <v>44460</v>
      </c>
      <c r="AC4140" t="s">
        <v>53</v>
      </c>
      <c r="AD4140">
        <v>2969543968</v>
      </c>
      <c r="AE4140" s="1">
        <v>40032.470138888886</v>
      </c>
      <c r="AG4140" t="s">
        <v>25377</v>
      </c>
      <c r="AH4140" t="s">
        <v>51</v>
      </c>
      <c r="AJ4140" t="s">
        <v>53</v>
      </c>
      <c r="AO4140" t="s">
        <v>8142</v>
      </c>
    </row>
    <row r="4141" spans="1:43" x14ac:dyDescent="0.35">
      <c r="A4141" t="s">
        <v>25378</v>
      </c>
      <c r="B4141" t="s">
        <v>1019</v>
      </c>
      <c r="C4141" t="s">
        <v>25379</v>
      </c>
      <c r="F4141">
        <v>3038189290</v>
      </c>
      <c r="H4141" t="s">
        <v>25380</v>
      </c>
      <c r="J4141" t="s">
        <v>25381</v>
      </c>
      <c r="K4141" t="s">
        <v>25382</v>
      </c>
      <c r="M4141" t="s">
        <v>196</v>
      </c>
      <c r="N4141" t="s">
        <v>65</v>
      </c>
      <c r="O4141">
        <v>80421</v>
      </c>
      <c r="P4141" t="s">
        <v>50</v>
      </c>
      <c r="U4141" s="1">
        <v>44460</v>
      </c>
      <c r="V4141" s="1">
        <v>44460</v>
      </c>
      <c r="W4141" s="1">
        <v>44461.461111111108</v>
      </c>
      <c r="X4141" s="1">
        <v>44461.461111111108</v>
      </c>
      <c r="AC4141" t="s">
        <v>51</v>
      </c>
      <c r="AD4141">
        <v>2970098352</v>
      </c>
      <c r="AE4141" s="1">
        <v>44461.461111111108</v>
      </c>
      <c r="AF4141" t="s">
        <v>25383</v>
      </c>
      <c r="AG4141" t="s">
        <v>25384</v>
      </c>
      <c r="AH4141" t="s">
        <v>51</v>
      </c>
      <c r="AJ4141" t="s">
        <v>53</v>
      </c>
      <c r="AL4141" t="s">
        <v>78</v>
      </c>
      <c r="AO4141" t="s">
        <v>5443</v>
      </c>
      <c r="AP4141" s="1">
        <v>44460.662499999999</v>
      </c>
    </row>
    <row r="4142" spans="1:43" x14ac:dyDescent="0.35">
      <c r="A4142" t="s">
        <v>25385</v>
      </c>
      <c r="B4142" t="s">
        <v>25386</v>
      </c>
      <c r="C4142" t="s">
        <v>952</v>
      </c>
      <c r="D4142" t="s">
        <v>530</v>
      </c>
      <c r="H4142" t="s">
        <v>25387</v>
      </c>
      <c r="I4142" t="s">
        <v>3795</v>
      </c>
      <c r="J4142" t="s">
        <v>5217</v>
      </c>
      <c r="K4142" t="s">
        <v>5218</v>
      </c>
      <c r="M4142" t="s">
        <v>2783</v>
      </c>
      <c r="N4142" t="s">
        <v>264</v>
      </c>
      <c r="O4142">
        <v>77269</v>
      </c>
      <c r="P4142" t="s">
        <v>50</v>
      </c>
      <c r="U4142" s="1">
        <v>44460</v>
      </c>
      <c r="V4142" s="1">
        <v>44460</v>
      </c>
      <c r="W4142" s="1">
        <v>44461.492361111108</v>
      </c>
      <c r="X4142" s="1">
        <v>44461.492361111108</v>
      </c>
      <c r="AC4142" t="s">
        <v>53</v>
      </c>
      <c r="AD4142">
        <v>2969475162</v>
      </c>
      <c r="AE4142" s="1">
        <v>37147</v>
      </c>
      <c r="AF4142" t="s">
        <v>5221</v>
      </c>
      <c r="AG4142" t="s">
        <v>25388</v>
      </c>
      <c r="AH4142" t="s">
        <v>51</v>
      </c>
      <c r="AJ4142" t="s">
        <v>53</v>
      </c>
      <c r="AL4142" t="s">
        <v>78</v>
      </c>
      <c r="AO4142" t="s">
        <v>5443</v>
      </c>
      <c r="AP4142" s="1">
        <v>44461.384027777778</v>
      </c>
    </row>
    <row r="4143" spans="1:43" x14ac:dyDescent="0.35">
      <c r="A4143" t="s">
        <v>25389</v>
      </c>
      <c r="B4143" t="s">
        <v>24881</v>
      </c>
      <c r="C4143" t="s">
        <v>6581</v>
      </c>
      <c r="F4143" t="s">
        <v>25390</v>
      </c>
      <c r="H4143" t="s">
        <v>25389</v>
      </c>
      <c r="J4143" t="s">
        <v>465</v>
      </c>
      <c r="P4143" t="s">
        <v>50</v>
      </c>
      <c r="U4143" s="1">
        <v>44460</v>
      </c>
      <c r="V4143" s="1">
        <v>44460</v>
      </c>
      <c r="W4143" s="1">
        <v>44460.428472222222</v>
      </c>
      <c r="X4143" s="1">
        <v>44460.428472222222</v>
      </c>
      <c r="AC4143" t="s">
        <v>53</v>
      </c>
      <c r="AD4143">
        <v>2969543968</v>
      </c>
      <c r="AE4143" s="1">
        <v>40032.470138888886</v>
      </c>
      <c r="AF4143" t="s">
        <v>18481</v>
      </c>
      <c r="AG4143" t="s">
        <v>25391</v>
      </c>
      <c r="AH4143" t="s">
        <v>51</v>
      </c>
      <c r="AJ4143" t="s">
        <v>53</v>
      </c>
      <c r="AL4143" t="s">
        <v>78</v>
      </c>
      <c r="AO4143" t="s">
        <v>8142</v>
      </c>
    </row>
    <row r="4144" spans="1:43" x14ac:dyDescent="0.35">
      <c r="A4144" t="s">
        <v>25392</v>
      </c>
      <c r="B4144" t="s">
        <v>25393</v>
      </c>
      <c r="C4144" t="s">
        <v>10387</v>
      </c>
      <c r="F4144" t="s">
        <v>25394</v>
      </c>
      <c r="H4144" t="s">
        <v>25392</v>
      </c>
      <c r="J4144" t="s">
        <v>16753</v>
      </c>
      <c r="K4144" t="s">
        <v>25395</v>
      </c>
      <c r="M4144" t="s">
        <v>25396</v>
      </c>
      <c r="N4144" t="s">
        <v>18702</v>
      </c>
      <c r="O4144" t="s">
        <v>19833</v>
      </c>
      <c r="P4144" t="s">
        <v>4438</v>
      </c>
      <c r="U4144" s="1">
        <v>44460</v>
      </c>
      <c r="V4144" s="1">
        <v>44460</v>
      </c>
      <c r="AC4144" t="s">
        <v>53</v>
      </c>
      <c r="AD4144">
        <v>2969485518</v>
      </c>
      <c r="AE4144" s="1">
        <v>37809</v>
      </c>
      <c r="AG4144" t="s">
        <v>25397</v>
      </c>
      <c r="AH4144" t="s">
        <v>51</v>
      </c>
      <c r="AJ4144" t="s">
        <v>53</v>
      </c>
      <c r="AO4144" t="s">
        <v>8142</v>
      </c>
    </row>
    <row r="4145" spans="1:43" x14ac:dyDescent="0.35">
      <c r="A4145" t="s">
        <v>25398</v>
      </c>
      <c r="B4145" t="s">
        <v>25399</v>
      </c>
      <c r="C4145" t="s">
        <v>1471</v>
      </c>
      <c r="F4145" t="s">
        <v>12963</v>
      </c>
      <c r="H4145" t="s">
        <v>25400</v>
      </c>
      <c r="J4145" t="s">
        <v>1910</v>
      </c>
      <c r="K4145" t="s">
        <v>23556</v>
      </c>
      <c r="M4145" t="s">
        <v>12925</v>
      </c>
      <c r="N4145" t="s">
        <v>12926</v>
      </c>
      <c r="O4145">
        <v>47842</v>
      </c>
      <c r="P4145" t="s">
        <v>50</v>
      </c>
      <c r="U4145" s="1">
        <v>44461</v>
      </c>
      <c r="V4145" s="1">
        <v>44461</v>
      </c>
      <c r="AC4145" t="s">
        <v>53</v>
      </c>
      <c r="AD4145">
        <v>2969735272</v>
      </c>
      <c r="AE4145" s="1">
        <v>42845.40902777778</v>
      </c>
      <c r="AG4145" t="s">
        <v>25401</v>
      </c>
      <c r="AH4145" t="s">
        <v>51</v>
      </c>
      <c r="AJ4145" t="s">
        <v>53</v>
      </c>
      <c r="AO4145" t="s">
        <v>8142</v>
      </c>
    </row>
    <row r="4146" spans="1:43" x14ac:dyDescent="0.35">
      <c r="A4146" t="s">
        <v>25402</v>
      </c>
      <c r="B4146" t="s">
        <v>25403</v>
      </c>
      <c r="C4146" t="s">
        <v>8639</v>
      </c>
      <c r="H4146" t="s">
        <v>25404</v>
      </c>
      <c r="J4146" t="s">
        <v>1700</v>
      </c>
      <c r="P4146" t="s">
        <v>50</v>
      </c>
      <c r="U4146" s="1">
        <v>44461</v>
      </c>
      <c r="V4146" s="1">
        <v>44461</v>
      </c>
      <c r="W4146" s="1">
        <v>44461.7</v>
      </c>
      <c r="X4146" s="1">
        <v>44461.7</v>
      </c>
      <c r="AC4146" t="s">
        <v>53</v>
      </c>
      <c r="AD4146">
        <v>2969475309</v>
      </c>
      <c r="AE4146" s="1">
        <v>37159</v>
      </c>
      <c r="AF4146" t="s">
        <v>674</v>
      </c>
      <c r="AG4146" t="s">
        <v>25405</v>
      </c>
      <c r="AH4146" t="s">
        <v>51</v>
      </c>
      <c r="AJ4146" t="s">
        <v>53</v>
      </c>
      <c r="AL4146" t="s">
        <v>78</v>
      </c>
      <c r="AO4146" t="s">
        <v>5443</v>
      </c>
      <c r="AP4146" s="1">
        <v>45476.756249999999</v>
      </c>
      <c r="AQ4146" s="1">
        <v>45476.757638888892</v>
      </c>
    </row>
    <row r="4147" spans="1:43" x14ac:dyDescent="0.35">
      <c r="A4147" t="s">
        <v>25406</v>
      </c>
      <c r="B4147" t="s">
        <v>3348</v>
      </c>
      <c r="C4147" t="s">
        <v>25407</v>
      </c>
      <c r="F4147" t="s">
        <v>25408</v>
      </c>
      <c r="H4147" t="s">
        <v>25409</v>
      </c>
      <c r="J4147" t="s">
        <v>25410</v>
      </c>
      <c r="K4147" t="s">
        <v>25411</v>
      </c>
      <c r="M4147" t="s">
        <v>25412</v>
      </c>
      <c r="N4147" t="s">
        <v>22549</v>
      </c>
      <c r="O4147">
        <v>20520</v>
      </c>
      <c r="P4147" t="s">
        <v>50</v>
      </c>
      <c r="U4147" s="1">
        <v>44461</v>
      </c>
      <c r="V4147" s="1">
        <v>44461</v>
      </c>
      <c r="AC4147" t="s">
        <v>53</v>
      </c>
      <c r="AD4147">
        <v>2969716564</v>
      </c>
      <c r="AE4147" s="1">
        <v>42705.582638888889</v>
      </c>
      <c r="AG4147" t="s">
        <v>25413</v>
      </c>
      <c r="AH4147" t="s">
        <v>51</v>
      </c>
      <c r="AJ4147" t="s">
        <v>53</v>
      </c>
      <c r="AO4147" t="s">
        <v>5443</v>
      </c>
    </row>
    <row r="4148" spans="1:43" x14ac:dyDescent="0.35">
      <c r="A4148" t="s">
        <v>22925</v>
      </c>
      <c r="B4148" t="s">
        <v>22923</v>
      </c>
      <c r="C4148" t="s">
        <v>1499</v>
      </c>
      <c r="F4148">
        <v>17205273575</v>
      </c>
      <c r="H4148" t="s">
        <v>22925</v>
      </c>
      <c r="J4148" t="s">
        <v>3494</v>
      </c>
      <c r="N4148" t="s">
        <v>287</v>
      </c>
      <c r="O4148">
        <v>80504</v>
      </c>
      <c r="P4148" t="s">
        <v>50</v>
      </c>
      <c r="U4148" s="1">
        <v>44461</v>
      </c>
      <c r="V4148" s="1">
        <v>44461</v>
      </c>
      <c r="W4148" s="1">
        <v>44461.350694444445</v>
      </c>
      <c r="X4148" s="1">
        <v>44461.350694444445</v>
      </c>
      <c r="AC4148" t="s">
        <v>53</v>
      </c>
      <c r="AD4148">
        <v>2969475485</v>
      </c>
      <c r="AE4148" s="1">
        <v>37166.661111111112</v>
      </c>
      <c r="AF4148" t="s">
        <v>3497</v>
      </c>
      <c r="AG4148" t="s">
        <v>25414</v>
      </c>
      <c r="AH4148" t="s">
        <v>51</v>
      </c>
      <c r="AJ4148" t="s">
        <v>53</v>
      </c>
      <c r="AL4148" t="s">
        <v>68</v>
      </c>
      <c r="AO4148" t="s">
        <v>5443</v>
      </c>
      <c r="AP4148" s="1">
        <v>45434.696527777778</v>
      </c>
      <c r="AQ4148" s="1">
        <v>45341.618055555555</v>
      </c>
    </row>
    <row r="4149" spans="1:43" x14ac:dyDescent="0.35">
      <c r="A4149" t="s">
        <v>25415</v>
      </c>
      <c r="B4149" t="s">
        <v>1312</v>
      </c>
      <c r="C4149" t="s">
        <v>17811</v>
      </c>
      <c r="F4149" t="s">
        <v>25416</v>
      </c>
      <c r="H4149" t="s">
        <v>25417</v>
      </c>
      <c r="I4149" t="s">
        <v>101</v>
      </c>
      <c r="J4149" t="s">
        <v>24179</v>
      </c>
      <c r="K4149" t="s">
        <v>25418</v>
      </c>
      <c r="M4149" t="s">
        <v>14319</v>
      </c>
      <c r="N4149" t="s">
        <v>14320</v>
      </c>
      <c r="O4149" t="s">
        <v>25419</v>
      </c>
      <c r="P4149" t="s">
        <v>50</v>
      </c>
      <c r="U4149" s="1">
        <v>44461</v>
      </c>
      <c r="V4149" s="1">
        <v>44461</v>
      </c>
      <c r="AC4149" t="s">
        <v>53</v>
      </c>
      <c r="AD4149">
        <v>2969680580</v>
      </c>
      <c r="AE4149" s="1">
        <v>42268.479861111111</v>
      </c>
      <c r="AG4149" t="s">
        <v>25420</v>
      </c>
      <c r="AH4149" t="s">
        <v>51</v>
      </c>
      <c r="AJ4149" t="s">
        <v>53</v>
      </c>
      <c r="AO4149" t="s">
        <v>8142</v>
      </c>
    </row>
    <row r="4150" spans="1:43" x14ac:dyDescent="0.35">
      <c r="A4150" t="s">
        <v>25421</v>
      </c>
      <c r="B4150" t="s">
        <v>16119</v>
      </c>
      <c r="C4150" t="s">
        <v>3834</v>
      </c>
      <c r="H4150" t="s">
        <v>25421</v>
      </c>
      <c r="J4150" t="s">
        <v>25422</v>
      </c>
      <c r="K4150" t="s">
        <v>25423</v>
      </c>
      <c r="M4150" t="s">
        <v>25424</v>
      </c>
      <c r="N4150" t="s">
        <v>264</v>
      </c>
      <c r="O4150" t="s">
        <v>25425</v>
      </c>
      <c r="P4150" t="s">
        <v>50</v>
      </c>
      <c r="U4150" s="1">
        <v>44461</v>
      </c>
      <c r="V4150" s="1">
        <v>44461</v>
      </c>
      <c r="W4150" s="1">
        <v>44461.531944444447</v>
      </c>
      <c r="X4150" s="1">
        <v>44461.531944444447</v>
      </c>
      <c r="AC4150" t="s">
        <v>53</v>
      </c>
      <c r="AD4150">
        <v>2970055369</v>
      </c>
      <c r="AE4150" s="1">
        <v>44285.67083333333</v>
      </c>
      <c r="AF4150" t="s">
        <v>25426</v>
      </c>
      <c r="AG4150" t="s">
        <v>25427</v>
      </c>
      <c r="AH4150" t="s">
        <v>51</v>
      </c>
      <c r="AJ4150" t="s">
        <v>53</v>
      </c>
      <c r="AL4150" t="s">
        <v>78</v>
      </c>
      <c r="AO4150" t="s">
        <v>5443</v>
      </c>
      <c r="AP4150" s="1">
        <v>44461.439583333333</v>
      </c>
    </row>
    <row r="4151" spans="1:43" x14ac:dyDescent="0.35">
      <c r="A4151" t="s">
        <v>25428</v>
      </c>
      <c r="B4151" t="s">
        <v>25429</v>
      </c>
      <c r="C4151" t="s">
        <v>10327</v>
      </c>
      <c r="F4151" t="s">
        <v>25430</v>
      </c>
      <c r="H4151" t="s">
        <v>25428</v>
      </c>
      <c r="J4151" t="s">
        <v>25422</v>
      </c>
      <c r="K4151" t="s">
        <v>25431</v>
      </c>
      <c r="M4151" t="s">
        <v>25432</v>
      </c>
      <c r="N4151" t="s">
        <v>798</v>
      </c>
      <c r="O4151" t="s">
        <v>25425</v>
      </c>
      <c r="P4151" t="s">
        <v>50</v>
      </c>
      <c r="U4151" s="1">
        <v>44461</v>
      </c>
      <c r="V4151" s="1">
        <v>44461</v>
      </c>
      <c r="W4151" s="1">
        <v>44461.463194444441</v>
      </c>
      <c r="X4151" s="1">
        <v>44461.463194444441</v>
      </c>
      <c r="AC4151" t="s">
        <v>53</v>
      </c>
      <c r="AD4151">
        <v>2970055369</v>
      </c>
      <c r="AE4151" s="1">
        <v>44285.67083333333</v>
      </c>
      <c r="AF4151" t="s">
        <v>25426</v>
      </c>
      <c r="AG4151" t="s">
        <v>25433</v>
      </c>
      <c r="AH4151" t="s">
        <v>51</v>
      </c>
      <c r="AJ4151" t="s">
        <v>53</v>
      </c>
      <c r="AL4151" t="s">
        <v>78</v>
      </c>
      <c r="AO4151" t="s">
        <v>5443</v>
      </c>
      <c r="AP4151" s="1">
        <v>44461.461805555555</v>
      </c>
    </row>
    <row r="4152" spans="1:43" x14ac:dyDescent="0.35">
      <c r="A4152" t="s">
        <v>25434</v>
      </c>
      <c r="B4152" t="s">
        <v>707</v>
      </c>
      <c r="C4152" t="s">
        <v>206</v>
      </c>
      <c r="F4152" t="s">
        <v>25435</v>
      </c>
      <c r="H4152" t="s">
        <v>25434</v>
      </c>
      <c r="J4152" t="s">
        <v>25422</v>
      </c>
      <c r="K4152" t="s">
        <v>25431</v>
      </c>
      <c r="M4152" t="s">
        <v>25432</v>
      </c>
      <c r="N4152" t="s">
        <v>798</v>
      </c>
      <c r="O4152" t="s">
        <v>25425</v>
      </c>
      <c r="P4152" t="s">
        <v>50</v>
      </c>
      <c r="U4152" s="1">
        <v>44461</v>
      </c>
      <c r="V4152" s="1">
        <v>44461</v>
      </c>
      <c r="W4152" s="1">
        <v>44461.460416666669</v>
      </c>
      <c r="X4152" s="1">
        <v>44461.460416666669</v>
      </c>
      <c r="AC4152" t="s">
        <v>53</v>
      </c>
      <c r="AD4152">
        <v>2970055369</v>
      </c>
      <c r="AE4152" s="1">
        <v>44285.67083333333</v>
      </c>
      <c r="AG4152" t="s">
        <v>25436</v>
      </c>
      <c r="AH4152" t="s">
        <v>51</v>
      </c>
      <c r="AJ4152" t="s">
        <v>53</v>
      </c>
      <c r="AO4152" t="s">
        <v>5443</v>
      </c>
      <c r="AP4152" s="1">
        <v>44461.461111111108</v>
      </c>
    </row>
    <row r="4153" spans="1:43" x14ac:dyDescent="0.35">
      <c r="A4153" t="s">
        <v>25437</v>
      </c>
      <c r="B4153" t="s">
        <v>25438</v>
      </c>
      <c r="C4153" t="s">
        <v>849</v>
      </c>
      <c r="F4153" t="s">
        <v>25439</v>
      </c>
      <c r="H4153" t="s">
        <v>25437</v>
      </c>
      <c r="J4153" t="s">
        <v>25422</v>
      </c>
      <c r="K4153" t="s">
        <v>25431</v>
      </c>
      <c r="M4153" t="s">
        <v>25432</v>
      </c>
      <c r="N4153" t="s">
        <v>798</v>
      </c>
      <c r="O4153" t="s">
        <v>25425</v>
      </c>
      <c r="P4153" t="s">
        <v>50</v>
      </c>
      <c r="U4153" s="1">
        <v>44461</v>
      </c>
      <c r="V4153" s="1">
        <v>44461</v>
      </c>
      <c r="W4153" s="1">
        <v>44461.459027777775</v>
      </c>
      <c r="X4153" s="1">
        <v>44461.459027777775</v>
      </c>
      <c r="AC4153" t="s">
        <v>53</v>
      </c>
      <c r="AD4153">
        <v>2970055369</v>
      </c>
      <c r="AE4153" s="1">
        <v>44285.67083333333</v>
      </c>
      <c r="AF4153" t="s">
        <v>25426</v>
      </c>
      <c r="AG4153" t="s">
        <v>25440</v>
      </c>
      <c r="AH4153" t="s">
        <v>51</v>
      </c>
      <c r="AJ4153" t="s">
        <v>53</v>
      </c>
      <c r="AL4153" t="s">
        <v>78</v>
      </c>
      <c r="AO4153" t="s">
        <v>5443</v>
      </c>
      <c r="AP4153" s="1">
        <v>44461.459027777775</v>
      </c>
    </row>
    <row r="4154" spans="1:43" x14ac:dyDescent="0.35">
      <c r="A4154" t="s">
        <v>25441</v>
      </c>
      <c r="B4154" t="s">
        <v>25442</v>
      </c>
      <c r="C4154" t="s">
        <v>25443</v>
      </c>
      <c r="F4154" t="s">
        <v>25444</v>
      </c>
      <c r="H4154" t="s">
        <v>25441</v>
      </c>
      <c r="J4154" t="s">
        <v>25422</v>
      </c>
      <c r="K4154" t="s">
        <v>25431</v>
      </c>
      <c r="M4154" t="s">
        <v>25432</v>
      </c>
      <c r="N4154" t="s">
        <v>798</v>
      </c>
      <c r="O4154" t="s">
        <v>25425</v>
      </c>
      <c r="P4154" t="s">
        <v>50</v>
      </c>
      <c r="U4154" s="1">
        <v>44461</v>
      </c>
      <c r="V4154" s="1">
        <v>44461</v>
      </c>
      <c r="W4154" s="1">
        <v>44461.443749999999</v>
      </c>
      <c r="X4154" s="1">
        <v>44461.443749999999</v>
      </c>
      <c r="AC4154" t="s">
        <v>53</v>
      </c>
      <c r="AD4154">
        <v>2970055369</v>
      </c>
      <c r="AE4154" s="1">
        <v>44285.67083333333</v>
      </c>
      <c r="AF4154" t="s">
        <v>25426</v>
      </c>
      <c r="AG4154" t="s">
        <v>25445</v>
      </c>
      <c r="AH4154" t="s">
        <v>51</v>
      </c>
      <c r="AJ4154" t="s">
        <v>53</v>
      </c>
      <c r="AL4154" t="s">
        <v>78</v>
      </c>
      <c r="AO4154" t="s">
        <v>5443</v>
      </c>
      <c r="AP4154" s="1">
        <v>44461.443749999999</v>
      </c>
    </row>
    <row r="4155" spans="1:43" x14ac:dyDescent="0.35">
      <c r="A4155" t="s">
        <v>25446</v>
      </c>
      <c r="B4155" t="s">
        <v>25447</v>
      </c>
      <c r="C4155" t="s">
        <v>24001</v>
      </c>
      <c r="F4155" t="s">
        <v>25448</v>
      </c>
      <c r="H4155" t="s">
        <v>25449</v>
      </c>
      <c r="I4155" t="s">
        <v>179</v>
      </c>
      <c r="J4155" t="s">
        <v>13273</v>
      </c>
      <c r="K4155" t="s">
        <v>25450</v>
      </c>
      <c r="M4155" t="s">
        <v>25451</v>
      </c>
      <c r="N4155" t="s">
        <v>17003</v>
      </c>
      <c r="O4155">
        <v>41045</v>
      </c>
      <c r="P4155" t="s">
        <v>50</v>
      </c>
      <c r="U4155" s="1">
        <v>44461</v>
      </c>
      <c r="V4155" s="1">
        <v>44461</v>
      </c>
      <c r="AC4155" t="s">
        <v>53</v>
      </c>
      <c r="AD4155">
        <v>2969530290</v>
      </c>
      <c r="AE4155" s="1">
        <v>39465.556250000001</v>
      </c>
      <c r="AG4155" t="s">
        <v>25452</v>
      </c>
      <c r="AH4155" t="s">
        <v>51</v>
      </c>
      <c r="AJ4155" t="s">
        <v>53</v>
      </c>
      <c r="AO4155" t="s">
        <v>8142</v>
      </c>
    </row>
    <row r="4156" spans="1:43" x14ac:dyDescent="0.35">
      <c r="A4156" t="s">
        <v>25453</v>
      </c>
      <c r="B4156" t="s">
        <v>15227</v>
      </c>
      <c r="C4156" t="s">
        <v>25454</v>
      </c>
      <c r="F4156">
        <v>9704045350</v>
      </c>
      <c r="H4156" t="s">
        <v>25453</v>
      </c>
      <c r="J4156" t="s">
        <v>25455</v>
      </c>
      <c r="P4156" t="s">
        <v>50</v>
      </c>
      <c r="U4156" s="1">
        <v>44461</v>
      </c>
      <c r="V4156" s="1">
        <v>44461</v>
      </c>
      <c r="W4156" s="1">
        <v>44461.359027777777</v>
      </c>
      <c r="X4156" s="1">
        <v>44461.359027777777</v>
      </c>
      <c r="AC4156" t="s">
        <v>53</v>
      </c>
      <c r="AD4156">
        <v>1000000001</v>
      </c>
      <c r="AE4156" s="1">
        <v>39973.351388888892</v>
      </c>
      <c r="AF4156" t="s">
        <v>3377</v>
      </c>
      <c r="AG4156" t="s">
        <v>25456</v>
      </c>
      <c r="AH4156" t="s">
        <v>51</v>
      </c>
      <c r="AJ4156" t="s">
        <v>53</v>
      </c>
      <c r="AL4156" t="s">
        <v>78</v>
      </c>
      <c r="AO4156" t="s">
        <v>8142</v>
      </c>
    </row>
    <row r="4157" spans="1:43" x14ac:dyDescent="0.35">
      <c r="A4157" t="s">
        <v>25457</v>
      </c>
      <c r="B4157" t="s">
        <v>8160</v>
      </c>
      <c r="C4157" t="s">
        <v>443</v>
      </c>
      <c r="F4157" t="s">
        <v>25458</v>
      </c>
      <c r="H4157" t="s">
        <v>25457</v>
      </c>
      <c r="I4157" t="s">
        <v>101</v>
      </c>
      <c r="J4157" t="s">
        <v>25422</v>
      </c>
      <c r="K4157" t="s">
        <v>25431</v>
      </c>
      <c r="M4157" t="s">
        <v>25432</v>
      </c>
      <c r="N4157" t="s">
        <v>798</v>
      </c>
      <c r="O4157" t="s">
        <v>25425</v>
      </c>
      <c r="P4157" t="s">
        <v>50</v>
      </c>
      <c r="U4157" s="1">
        <v>44461</v>
      </c>
      <c r="V4157" s="1">
        <v>44461.540277777778</v>
      </c>
      <c r="W4157" s="1">
        <v>44461.431250000001</v>
      </c>
      <c r="X4157" s="1">
        <v>44461.431250000001</v>
      </c>
      <c r="AC4157" t="s">
        <v>53</v>
      </c>
      <c r="AD4157">
        <v>2970055369</v>
      </c>
      <c r="AE4157" s="1">
        <v>44285.67083333333</v>
      </c>
      <c r="AF4157" t="s">
        <v>25426</v>
      </c>
      <c r="AG4157" t="s">
        <v>25459</v>
      </c>
      <c r="AH4157" t="s">
        <v>51</v>
      </c>
      <c r="AJ4157" t="s">
        <v>53</v>
      </c>
      <c r="AL4157" t="s">
        <v>78</v>
      </c>
      <c r="AO4157" t="s">
        <v>5443</v>
      </c>
      <c r="AP4157" s="1">
        <v>44464.279861111114</v>
      </c>
    </row>
    <row r="4158" spans="1:43" x14ac:dyDescent="0.35">
      <c r="A4158" t="s">
        <v>25460</v>
      </c>
      <c r="B4158" t="s">
        <v>25461</v>
      </c>
      <c r="C4158" t="s">
        <v>849</v>
      </c>
      <c r="F4158">
        <v>3032873116</v>
      </c>
      <c r="H4158" t="s">
        <v>25460</v>
      </c>
      <c r="J4158" t="s">
        <v>25462</v>
      </c>
      <c r="K4158" t="s">
        <v>25463</v>
      </c>
      <c r="M4158" t="s">
        <v>2800</v>
      </c>
      <c r="N4158" t="s">
        <v>65</v>
      </c>
      <c r="O4158">
        <v>80601</v>
      </c>
      <c r="P4158" t="s">
        <v>50</v>
      </c>
      <c r="U4158" s="1">
        <v>44462</v>
      </c>
      <c r="V4158" s="1">
        <v>44462</v>
      </c>
      <c r="W4158" s="1">
        <v>44462.691666666666</v>
      </c>
      <c r="X4158" s="1">
        <v>44462.691666666666</v>
      </c>
      <c r="AC4158" t="s">
        <v>51</v>
      </c>
      <c r="AD4158">
        <v>1000000001</v>
      </c>
      <c r="AE4158" s="1">
        <v>39973.351388888892</v>
      </c>
      <c r="AF4158" t="s">
        <v>3377</v>
      </c>
      <c r="AG4158" t="s">
        <v>25464</v>
      </c>
      <c r="AH4158" t="s">
        <v>51</v>
      </c>
      <c r="AJ4158" t="s">
        <v>53</v>
      </c>
      <c r="AL4158" t="s">
        <v>78</v>
      </c>
      <c r="AO4158" t="s">
        <v>5443</v>
      </c>
      <c r="AP4158" s="1">
        <v>44496.402083333334</v>
      </c>
    </row>
    <row r="4159" spans="1:43" x14ac:dyDescent="0.35">
      <c r="A4159" t="s">
        <v>25465</v>
      </c>
      <c r="B4159" t="s">
        <v>25466</v>
      </c>
      <c r="C4159" t="s">
        <v>6200</v>
      </c>
      <c r="F4159" t="s">
        <v>25467</v>
      </c>
      <c r="H4159" t="s">
        <v>25465</v>
      </c>
      <c r="J4159" t="s">
        <v>523</v>
      </c>
      <c r="K4159" t="s">
        <v>16985</v>
      </c>
      <c r="M4159" t="s">
        <v>525</v>
      </c>
      <c r="N4159" t="s">
        <v>65</v>
      </c>
      <c r="O4159" t="s">
        <v>19352</v>
      </c>
      <c r="P4159" t="s">
        <v>50</v>
      </c>
      <c r="U4159" s="1">
        <v>44462</v>
      </c>
      <c r="V4159" s="1">
        <v>44462</v>
      </c>
      <c r="W4159" s="1">
        <v>44462.436111111114</v>
      </c>
      <c r="X4159" s="1">
        <v>44462.436111111114</v>
      </c>
      <c r="AC4159" t="s">
        <v>53</v>
      </c>
      <c r="AD4159">
        <v>2969481577</v>
      </c>
      <c r="AE4159" s="1">
        <v>37524</v>
      </c>
      <c r="AF4159" t="s">
        <v>6944</v>
      </c>
      <c r="AG4159" t="s">
        <v>25468</v>
      </c>
      <c r="AH4159" t="s">
        <v>51</v>
      </c>
      <c r="AJ4159" t="s">
        <v>53</v>
      </c>
      <c r="AL4159" t="s">
        <v>78</v>
      </c>
      <c r="AO4159" t="s">
        <v>5443</v>
      </c>
      <c r="AP4159" s="1">
        <v>44841.613888888889</v>
      </c>
    </row>
    <row r="4160" spans="1:43" x14ac:dyDescent="0.35">
      <c r="A4160" t="s">
        <v>25469</v>
      </c>
      <c r="B4160" t="s">
        <v>25470</v>
      </c>
      <c r="C4160" t="s">
        <v>6013</v>
      </c>
      <c r="F4160" t="s">
        <v>25471</v>
      </c>
      <c r="H4160" t="s">
        <v>25472</v>
      </c>
      <c r="J4160" t="s">
        <v>25473</v>
      </c>
      <c r="K4160" t="s">
        <v>25474</v>
      </c>
      <c r="M4160" t="s">
        <v>513</v>
      </c>
      <c r="N4160" t="s">
        <v>253</v>
      </c>
      <c r="O4160" t="s">
        <v>25475</v>
      </c>
      <c r="P4160" t="s">
        <v>50</v>
      </c>
      <c r="U4160" s="1">
        <v>44462</v>
      </c>
      <c r="V4160" s="1">
        <v>44462</v>
      </c>
      <c r="W4160" s="1">
        <v>44462.604166666664</v>
      </c>
      <c r="X4160" s="1">
        <v>44462.604166666664</v>
      </c>
      <c r="AC4160" t="s">
        <v>53</v>
      </c>
      <c r="AD4160">
        <v>2969542163</v>
      </c>
      <c r="AE4160" s="1">
        <v>39965.693055555559</v>
      </c>
      <c r="AF4160" t="s">
        <v>25476</v>
      </c>
      <c r="AG4160" t="s">
        <v>25477</v>
      </c>
      <c r="AH4160" t="s">
        <v>51</v>
      </c>
      <c r="AJ4160" t="s">
        <v>53</v>
      </c>
      <c r="AL4160" t="s">
        <v>78</v>
      </c>
      <c r="AO4160" t="s">
        <v>5443</v>
      </c>
      <c r="AP4160" s="1">
        <v>44564.436111111114</v>
      </c>
    </row>
    <row r="4161" spans="1:43" x14ac:dyDescent="0.35">
      <c r="A4161" t="s">
        <v>25478</v>
      </c>
      <c r="B4161" t="s">
        <v>25479</v>
      </c>
      <c r="C4161" t="s">
        <v>25480</v>
      </c>
      <c r="D4161" t="s">
        <v>349</v>
      </c>
      <c r="F4161" t="s">
        <v>405</v>
      </c>
      <c r="H4161" t="s">
        <v>25481</v>
      </c>
      <c r="J4161" t="s">
        <v>407</v>
      </c>
      <c r="P4161" t="s">
        <v>50</v>
      </c>
      <c r="U4161" s="1">
        <v>44462</v>
      </c>
      <c r="V4161" s="1">
        <v>44462</v>
      </c>
      <c r="W4161" s="1">
        <v>44462.672222222223</v>
      </c>
      <c r="X4161" s="1">
        <v>44462.672222222223</v>
      </c>
      <c r="AC4161" t="s">
        <v>53</v>
      </c>
      <c r="AD4161">
        <v>2969475309</v>
      </c>
      <c r="AE4161" s="1">
        <v>37159</v>
      </c>
      <c r="AF4161" t="s">
        <v>408</v>
      </c>
      <c r="AG4161" t="s">
        <v>25482</v>
      </c>
      <c r="AH4161" t="s">
        <v>51</v>
      </c>
      <c r="AJ4161" t="s">
        <v>53</v>
      </c>
      <c r="AL4161" t="s">
        <v>78</v>
      </c>
      <c r="AO4161" t="s">
        <v>5443</v>
      </c>
      <c r="AP4161" s="1">
        <v>44463.02847222222</v>
      </c>
    </row>
    <row r="4162" spans="1:43" x14ac:dyDescent="0.35">
      <c r="A4162" t="s">
        <v>25483</v>
      </c>
      <c r="B4162" t="s">
        <v>14525</v>
      </c>
      <c r="C4162" t="s">
        <v>10731</v>
      </c>
      <c r="F4162">
        <v>7198003172</v>
      </c>
      <c r="H4162" t="s">
        <v>25483</v>
      </c>
      <c r="J4162" t="s">
        <v>25484</v>
      </c>
      <c r="K4162" t="s">
        <v>25485</v>
      </c>
      <c r="M4162" t="s">
        <v>4909</v>
      </c>
      <c r="N4162" t="s">
        <v>65</v>
      </c>
      <c r="O4162">
        <v>80831</v>
      </c>
      <c r="P4162" t="s">
        <v>50</v>
      </c>
      <c r="U4162" s="1">
        <v>44462</v>
      </c>
      <c r="V4162" s="1">
        <v>44462</v>
      </c>
      <c r="W4162" s="1">
        <v>44462.404166666667</v>
      </c>
      <c r="X4162" s="1">
        <v>44462.404166666667</v>
      </c>
      <c r="AC4162" t="s">
        <v>51</v>
      </c>
      <c r="AD4162">
        <v>1000000001</v>
      </c>
      <c r="AE4162" s="1">
        <v>39973.351388888892</v>
      </c>
      <c r="AF4162" t="s">
        <v>3377</v>
      </c>
      <c r="AG4162" t="s">
        <v>25486</v>
      </c>
      <c r="AH4162" t="s">
        <v>51</v>
      </c>
      <c r="AJ4162" t="s">
        <v>53</v>
      </c>
      <c r="AL4162" t="s">
        <v>78</v>
      </c>
      <c r="AO4162" t="s">
        <v>5443</v>
      </c>
      <c r="AP4162" s="1">
        <v>44462.401388888888</v>
      </c>
    </row>
    <row r="4163" spans="1:43" x14ac:dyDescent="0.35">
      <c r="A4163" t="s">
        <v>25487</v>
      </c>
      <c r="B4163" t="s">
        <v>25488</v>
      </c>
      <c r="C4163" t="s">
        <v>16046</v>
      </c>
      <c r="F4163" t="s">
        <v>25489</v>
      </c>
      <c r="H4163" t="s">
        <v>25490</v>
      </c>
      <c r="J4163" t="s">
        <v>15738</v>
      </c>
      <c r="K4163" t="s">
        <v>25491</v>
      </c>
      <c r="M4163" t="s">
        <v>315</v>
      </c>
      <c r="N4163" t="s">
        <v>253</v>
      </c>
      <c r="O4163">
        <v>87413</v>
      </c>
      <c r="P4163" t="s">
        <v>50</v>
      </c>
      <c r="U4163" s="1">
        <v>44462</v>
      </c>
      <c r="V4163" s="1">
        <v>44462</v>
      </c>
      <c r="W4163" s="1">
        <v>44462.566666666666</v>
      </c>
      <c r="X4163" s="1">
        <v>44462.566666666666</v>
      </c>
      <c r="AC4163" t="s">
        <v>53</v>
      </c>
      <c r="AD4163">
        <v>2969530885</v>
      </c>
      <c r="AE4163" s="1">
        <v>39493.426388888889</v>
      </c>
      <c r="AF4163" t="s">
        <v>12767</v>
      </c>
      <c r="AG4163" t="s">
        <v>25492</v>
      </c>
      <c r="AH4163" t="s">
        <v>51</v>
      </c>
      <c r="AJ4163" t="s">
        <v>53</v>
      </c>
      <c r="AL4163" t="s">
        <v>78</v>
      </c>
      <c r="AO4163" t="s">
        <v>5443</v>
      </c>
      <c r="AP4163" s="1">
        <v>44462.563888888886</v>
      </c>
    </row>
    <row r="4164" spans="1:43" x14ac:dyDescent="0.35">
      <c r="A4164" t="s">
        <v>25493</v>
      </c>
      <c r="B4164" t="s">
        <v>25494</v>
      </c>
      <c r="C4164" t="s">
        <v>12100</v>
      </c>
      <c r="F4164" t="s">
        <v>25495</v>
      </c>
      <c r="H4164" t="s">
        <v>25496</v>
      </c>
      <c r="I4164" t="s">
        <v>101</v>
      </c>
      <c r="J4164" t="s">
        <v>25497</v>
      </c>
      <c r="K4164" t="s">
        <v>25498</v>
      </c>
      <c r="M4164" t="s">
        <v>1272</v>
      </c>
      <c r="N4164" t="s">
        <v>65</v>
      </c>
      <c r="O4164">
        <v>80007</v>
      </c>
      <c r="P4164" t="s">
        <v>50</v>
      </c>
      <c r="U4164" s="1">
        <v>44462.542361111111</v>
      </c>
      <c r="V4164" s="1">
        <v>44462.542361111111</v>
      </c>
      <c r="W4164" s="1">
        <v>44463.745138888888</v>
      </c>
      <c r="X4164" s="1">
        <v>44463.745138888888</v>
      </c>
      <c r="AC4164" t="s">
        <v>51</v>
      </c>
      <c r="AD4164">
        <v>2970099158</v>
      </c>
      <c r="AE4164" s="1">
        <v>44463.744444444441</v>
      </c>
      <c r="AF4164" t="s">
        <v>25499</v>
      </c>
      <c r="AG4164" t="s">
        <v>25500</v>
      </c>
      <c r="AH4164" t="s">
        <v>53</v>
      </c>
      <c r="AJ4164" t="s">
        <v>53</v>
      </c>
      <c r="AK4164" t="s">
        <v>25501</v>
      </c>
      <c r="AL4164" t="s">
        <v>68</v>
      </c>
      <c r="AO4164" t="s">
        <v>54</v>
      </c>
      <c r="AP4164" s="1">
        <v>44831.061805555553</v>
      </c>
    </row>
    <row r="4165" spans="1:43" x14ac:dyDescent="0.35">
      <c r="A4165" t="s">
        <v>25502</v>
      </c>
      <c r="B4165" t="s">
        <v>11164</v>
      </c>
      <c r="C4165" t="s">
        <v>15460</v>
      </c>
      <c r="F4165">
        <v>19152489799</v>
      </c>
      <c r="H4165" t="s">
        <v>25502</v>
      </c>
      <c r="J4165" t="s">
        <v>4108</v>
      </c>
      <c r="K4165" t="s">
        <v>25503</v>
      </c>
      <c r="M4165" t="s">
        <v>753</v>
      </c>
      <c r="N4165" t="s">
        <v>264</v>
      </c>
      <c r="O4165">
        <v>79936</v>
      </c>
      <c r="P4165" t="s">
        <v>50</v>
      </c>
      <c r="U4165" s="1">
        <v>44463</v>
      </c>
      <c r="V4165" s="1">
        <v>44463</v>
      </c>
      <c r="W4165" s="1">
        <v>44463.465277777781</v>
      </c>
      <c r="X4165" s="1">
        <v>44463.465277777781</v>
      </c>
      <c r="AC4165" t="s">
        <v>53</v>
      </c>
      <c r="AD4165">
        <v>2969513111</v>
      </c>
      <c r="AE4165" s="1">
        <v>38516.618055555555</v>
      </c>
      <c r="AF4165" t="s">
        <v>25504</v>
      </c>
      <c r="AG4165" t="s">
        <v>25505</v>
      </c>
      <c r="AH4165" t="s">
        <v>51</v>
      </c>
      <c r="AJ4165" t="s">
        <v>53</v>
      </c>
      <c r="AL4165" t="s">
        <v>78</v>
      </c>
      <c r="AO4165" t="s">
        <v>5443</v>
      </c>
      <c r="AP4165" s="1">
        <v>45358.894444444442</v>
      </c>
      <c r="AQ4165" s="1">
        <v>45350.336111111108</v>
      </c>
    </row>
    <row r="4166" spans="1:43" x14ac:dyDescent="0.35">
      <c r="A4166" t="s">
        <v>25506</v>
      </c>
      <c r="B4166" t="s">
        <v>25507</v>
      </c>
      <c r="C4166" t="s">
        <v>2016</v>
      </c>
      <c r="H4166" t="s">
        <v>25506</v>
      </c>
      <c r="J4166" t="s">
        <v>25508</v>
      </c>
      <c r="U4166" s="1">
        <v>44463</v>
      </c>
      <c r="V4166" s="1">
        <v>44463</v>
      </c>
      <c r="W4166" s="1">
        <v>44463.727083333331</v>
      </c>
      <c r="X4166" s="1">
        <v>44463.727083333331</v>
      </c>
      <c r="AC4166" t="s">
        <v>53</v>
      </c>
      <c r="AD4166">
        <v>2970099156</v>
      </c>
      <c r="AE4166" s="1">
        <v>44463.727083333331</v>
      </c>
      <c r="AF4166" t="s">
        <v>25509</v>
      </c>
      <c r="AG4166" t="s">
        <v>25510</v>
      </c>
      <c r="AH4166" t="s">
        <v>51</v>
      </c>
      <c r="AJ4166" t="s">
        <v>53</v>
      </c>
      <c r="AL4166" t="s">
        <v>78</v>
      </c>
      <c r="AO4166" t="s">
        <v>5443</v>
      </c>
      <c r="AP4166" s="1">
        <v>44463.43472222222</v>
      </c>
      <c r="AQ4166" s="1">
        <v>44371.77847222222</v>
      </c>
    </row>
    <row r="4167" spans="1:43" x14ac:dyDescent="0.35">
      <c r="A4167" t="s">
        <v>25511</v>
      </c>
      <c r="B4167" t="s">
        <v>7246</v>
      </c>
      <c r="C4167" t="s">
        <v>25512</v>
      </c>
      <c r="H4167" t="s">
        <v>25513</v>
      </c>
      <c r="J4167" t="s">
        <v>62</v>
      </c>
      <c r="P4167" t="s">
        <v>50</v>
      </c>
      <c r="U4167" s="1">
        <v>44463</v>
      </c>
      <c r="V4167" s="1">
        <v>44463</v>
      </c>
      <c r="W4167" s="1">
        <v>44463.729861111111</v>
      </c>
      <c r="X4167" s="1">
        <v>44463.729861111111</v>
      </c>
      <c r="AC4167" t="s">
        <v>53</v>
      </c>
      <c r="AD4167">
        <v>2969479981</v>
      </c>
      <c r="AE4167" s="1">
        <v>37426</v>
      </c>
      <c r="AF4167" t="s">
        <v>1314</v>
      </c>
      <c r="AG4167" t="s">
        <v>25514</v>
      </c>
      <c r="AH4167" t="s">
        <v>51</v>
      </c>
      <c r="AJ4167" t="s">
        <v>53</v>
      </c>
      <c r="AL4167" t="s">
        <v>78</v>
      </c>
      <c r="AO4167" t="s">
        <v>5443</v>
      </c>
      <c r="AP4167" s="1">
        <v>44468.582638888889</v>
      </c>
    </row>
    <row r="4168" spans="1:43" x14ac:dyDescent="0.35">
      <c r="A4168" t="s">
        <v>25515</v>
      </c>
      <c r="B4168" t="s">
        <v>25516</v>
      </c>
      <c r="C4168" t="s">
        <v>587</v>
      </c>
      <c r="F4168" t="s">
        <v>25517</v>
      </c>
      <c r="H4168" t="s">
        <v>25518</v>
      </c>
      <c r="J4168" t="s">
        <v>25422</v>
      </c>
      <c r="K4168" t="s">
        <v>25431</v>
      </c>
      <c r="M4168" t="s">
        <v>25432</v>
      </c>
      <c r="N4168" t="s">
        <v>798</v>
      </c>
      <c r="O4168">
        <v>77401</v>
      </c>
      <c r="P4168" t="s">
        <v>50</v>
      </c>
      <c r="U4168" s="1">
        <v>44464</v>
      </c>
      <c r="V4168" s="1">
        <v>44464</v>
      </c>
      <c r="W4168" s="1">
        <v>44464.75277777778</v>
      </c>
      <c r="X4168" s="1">
        <v>44464.75277777778</v>
      </c>
      <c r="AC4168" t="s">
        <v>53</v>
      </c>
      <c r="AD4168">
        <v>2970055369</v>
      </c>
      <c r="AE4168" s="1">
        <v>44285.67083333333</v>
      </c>
      <c r="AF4168" t="s">
        <v>25426</v>
      </c>
      <c r="AG4168" t="s">
        <v>25519</v>
      </c>
      <c r="AH4168" t="s">
        <v>51</v>
      </c>
      <c r="AJ4168" t="s">
        <v>53</v>
      </c>
      <c r="AL4168" t="s">
        <v>78</v>
      </c>
      <c r="AO4168" t="s">
        <v>5443</v>
      </c>
      <c r="AP4168" s="1">
        <v>44464.75</v>
      </c>
    </row>
    <row r="4169" spans="1:43" x14ac:dyDescent="0.35">
      <c r="A4169" t="s">
        <v>25520</v>
      </c>
      <c r="B4169" t="s">
        <v>25521</v>
      </c>
      <c r="C4169" t="s">
        <v>3724</v>
      </c>
      <c r="F4169">
        <v>9704124912</v>
      </c>
      <c r="H4169" t="s">
        <v>25520</v>
      </c>
      <c r="K4169" t="s">
        <v>25522</v>
      </c>
      <c r="M4169" t="s">
        <v>2378</v>
      </c>
      <c r="N4169" t="s">
        <v>65</v>
      </c>
      <c r="O4169">
        <v>80525</v>
      </c>
      <c r="P4169" t="s">
        <v>50</v>
      </c>
      <c r="U4169" s="1">
        <v>44465</v>
      </c>
      <c r="V4169" s="1">
        <v>44465</v>
      </c>
      <c r="W4169" s="1">
        <v>44465.56527777778</v>
      </c>
      <c r="X4169" s="1">
        <v>44465.56527777778</v>
      </c>
      <c r="AC4169" t="s">
        <v>53</v>
      </c>
      <c r="AD4169">
        <v>1000000001</v>
      </c>
      <c r="AE4169" s="1">
        <v>39973.351388888892</v>
      </c>
      <c r="AF4169" t="s">
        <v>3377</v>
      </c>
      <c r="AG4169" t="s">
        <v>25523</v>
      </c>
      <c r="AH4169" t="s">
        <v>51</v>
      </c>
      <c r="AJ4169" t="s">
        <v>53</v>
      </c>
      <c r="AL4169" t="s">
        <v>78</v>
      </c>
      <c r="AO4169" t="s">
        <v>5443</v>
      </c>
      <c r="AP4169" s="1">
        <v>44916.494444444441</v>
      </c>
      <c r="AQ4169" s="1">
        <v>44465.563888888886</v>
      </c>
    </row>
    <row r="4170" spans="1:43" x14ac:dyDescent="0.35">
      <c r="A4170" t="s">
        <v>25524</v>
      </c>
      <c r="B4170" t="s">
        <v>25525</v>
      </c>
      <c r="C4170" t="s">
        <v>2016</v>
      </c>
      <c r="F4170">
        <v>9709229700</v>
      </c>
      <c r="H4170" t="s">
        <v>25524</v>
      </c>
      <c r="J4170" t="s">
        <v>25526</v>
      </c>
      <c r="K4170" t="s">
        <v>25527</v>
      </c>
      <c r="M4170" t="s">
        <v>3946</v>
      </c>
      <c r="N4170" t="s">
        <v>65</v>
      </c>
      <c r="O4170">
        <v>81611</v>
      </c>
      <c r="P4170" t="s">
        <v>50</v>
      </c>
      <c r="U4170" s="1">
        <v>44465</v>
      </c>
      <c r="V4170" s="1">
        <v>44465</v>
      </c>
      <c r="W4170" s="1">
        <v>44465.922222222223</v>
      </c>
      <c r="X4170" s="1">
        <v>44465.922222222223</v>
      </c>
      <c r="AC4170" t="s">
        <v>53</v>
      </c>
      <c r="AD4170">
        <v>2970099402</v>
      </c>
      <c r="AE4170" s="1">
        <v>44466.401388888888</v>
      </c>
      <c r="AF4170" t="s">
        <v>25528</v>
      </c>
      <c r="AG4170" t="s">
        <v>25529</v>
      </c>
      <c r="AH4170" t="s">
        <v>51</v>
      </c>
      <c r="AJ4170" t="s">
        <v>53</v>
      </c>
      <c r="AL4170" t="s">
        <v>78</v>
      </c>
      <c r="AO4170" t="s">
        <v>5443</v>
      </c>
      <c r="AP4170" s="1">
        <v>44667.675694444442</v>
      </c>
    </row>
    <row r="4171" spans="1:43" x14ac:dyDescent="0.35">
      <c r="A4171" t="s">
        <v>25530</v>
      </c>
      <c r="B4171" t="s">
        <v>25531</v>
      </c>
      <c r="C4171" t="s">
        <v>383</v>
      </c>
      <c r="F4171">
        <v>14023672688</v>
      </c>
      <c r="H4171" t="s">
        <v>25530</v>
      </c>
      <c r="J4171" t="s">
        <v>2028</v>
      </c>
      <c r="K4171" t="s">
        <v>2029</v>
      </c>
      <c r="L4171" t="s">
        <v>2030</v>
      </c>
      <c r="M4171" t="s">
        <v>1307</v>
      </c>
      <c r="N4171" t="s">
        <v>264</v>
      </c>
      <c r="O4171">
        <v>77380</v>
      </c>
      <c r="P4171" t="s">
        <v>50</v>
      </c>
      <c r="U4171" s="1">
        <v>44466</v>
      </c>
      <c r="V4171" s="1">
        <v>44466</v>
      </c>
      <c r="W4171" s="1">
        <v>44473.620138888888</v>
      </c>
      <c r="X4171" s="1">
        <v>44473.620138888888</v>
      </c>
      <c r="AC4171" t="s">
        <v>53</v>
      </c>
      <c r="AD4171">
        <v>2969532847</v>
      </c>
      <c r="AE4171" s="1">
        <v>39580.404166666667</v>
      </c>
      <c r="AG4171" t="s">
        <v>25532</v>
      </c>
      <c r="AH4171" t="s">
        <v>51</v>
      </c>
      <c r="AJ4171" t="s">
        <v>53</v>
      </c>
      <c r="AL4171" t="s">
        <v>78</v>
      </c>
      <c r="AO4171" t="s">
        <v>8142</v>
      </c>
    </row>
    <row r="4172" spans="1:43" x14ac:dyDescent="0.35">
      <c r="A4172" t="s">
        <v>25533</v>
      </c>
      <c r="B4172" t="s">
        <v>25534</v>
      </c>
      <c r="C4172" t="s">
        <v>1043</v>
      </c>
      <c r="F4172" t="s">
        <v>25535</v>
      </c>
      <c r="H4172" t="s">
        <v>25533</v>
      </c>
      <c r="J4172" t="s">
        <v>25536</v>
      </c>
      <c r="P4172" t="s">
        <v>50</v>
      </c>
      <c r="U4172" s="1">
        <v>44466</v>
      </c>
      <c r="V4172" s="1">
        <v>44466</v>
      </c>
      <c r="W4172" s="1">
        <v>44466.445138888892</v>
      </c>
      <c r="X4172" s="1">
        <v>44466.445138888892</v>
      </c>
      <c r="AC4172" t="s">
        <v>53</v>
      </c>
      <c r="AD4172">
        <v>2969549698</v>
      </c>
      <c r="AE4172" s="1">
        <v>40232.602083333331</v>
      </c>
      <c r="AG4172" t="s">
        <v>25537</v>
      </c>
      <c r="AH4172" t="s">
        <v>51</v>
      </c>
      <c r="AJ4172" t="s">
        <v>53</v>
      </c>
      <c r="AL4172" t="s">
        <v>78</v>
      </c>
      <c r="AO4172" t="s">
        <v>8142</v>
      </c>
    </row>
    <row r="4173" spans="1:43" x14ac:dyDescent="0.35">
      <c r="A4173" t="s">
        <v>25538</v>
      </c>
      <c r="B4173" t="s">
        <v>25539</v>
      </c>
      <c r="C4173" t="s">
        <v>3842</v>
      </c>
      <c r="F4173">
        <f>1470-585-8908</f>
        <v>-8023</v>
      </c>
      <c r="H4173" t="s">
        <v>25538</v>
      </c>
      <c r="J4173" t="s">
        <v>272</v>
      </c>
      <c r="N4173" t="s">
        <v>17464</v>
      </c>
      <c r="O4173">
        <v>30120</v>
      </c>
      <c r="P4173" t="s">
        <v>50</v>
      </c>
      <c r="U4173" s="1">
        <v>44466</v>
      </c>
      <c r="V4173" s="1">
        <v>44466</v>
      </c>
      <c r="W4173" s="1">
        <v>44473.615972222222</v>
      </c>
      <c r="X4173" s="1">
        <v>44473.615972222222</v>
      </c>
      <c r="AC4173" t="s">
        <v>53</v>
      </c>
      <c r="AD4173">
        <v>2969474461</v>
      </c>
      <c r="AE4173" s="1">
        <v>37104.381944444445</v>
      </c>
      <c r="AF4173" t="s">
        <v>25540</v>
      </c>
      <c r="AG4173" t="s">
        <v>25541</v>
      </c>
      <c r="AH4173" t="s">
        <v>51</v>
      </c>
      <c r="AJ4173" t="s">
        <v>53</v>
      </c>
      <c r="AL4173" t="s">
        <v>78</v>
      </c>
      <c r="AO4173" t="s">
        <v>8142</v>
      </c>
    </row>
    <row r="4174" spans="1:43" x14ac:dyDescent="0.35">
      <c r="A4174" t="s">
        <v>25542</v>
      </c>
      <c r="B4174" t="s">
        <v>25543</v>
      </c>
      <c r="C4174" t="s">
        <v>1982</v>
      </c>
      <c r="F4174" t="s">
        <v>25544</v>
      </c>
      <c r="H4174" t="s">
        <v>25545</v>
      </c>
      <c r="I4174" t="s">
        <v>169</v>
      </c>
      <c r="J4174" t="s">
        <v>272</v>
      </c>
      <c r="K4174" t="s">
        <v>25546</v>
      </c>
      <c r="M4174">
        <v>76431</v>
      </c>
      <c r="N4174" t="s">
        <v>798</v>
      </c>
      <c r="O4174">
        <v>76431</v>
      </c>
      <c r="P4174" t="s">
        <v>50</v>
      </c>
      <c r="U4174" s="1">
        <v>44466</v>
      </c>
      <c r="V4174" s="1">
        <v>44466</v>
      </c>
      <c r="W4174" s="1">
        <v>44473.618055555555</v>
      </c>
      <c r="X4174" s="1">
        <v>44473.618055555555</v>
      </c>
      <c r="AC4174" t="s">
        <v>53</v>
      </c>
      <c r="AD4174">
        <v>2969474461</v>
      </c>
      <c r="AE4174" s="1">
        <v>37104.381944444445</v>
      </c>
      <c r="AF4174" t="s">
        <v>25540</v>
      </c>
      <c r="AG4174" t="s">
        <v>25547</v>
      </c>
      <c r="AH4174" t="s">
        <v>51</v>
      </c>
      <c r="AJ4174" t="s">
        <v>53</v>
      </c>
      <c r="AL4174" t="s">
        <v>78</v>
      </c>
      <c r="AO4174" t="s">
        <v>8142</v>
      </c>
      <c r="AP4174" s="1">
        <v>44724.877083333333</v>
      </c>
    </row>
    <row r="4175" spans="1:43" x14ac:dyDescent="0.35">
      <c r="A4175" t="s">
        <v>25548</v>
      </c>
      <c r="B4175" t="s">
        <v>25549</v>
      </c>
      <c r="C4175" t="s">
        <v>17479</v>
      </c>
      <c r="F4175">
        <v>3035136348</v>
      </c>
      <c r="H4175" t="s">
        <v>25550</v>
      </c>
      <c r="J4175" t="s">
        <v>25551</v>
      </c>
      <c r="K4175" t="s">
        <v>25552</v>
      </c>
      <c r="M4175" t="s">
        <v>4445</v>
      </c>
      <c r="N4175" t="s">
        <v>65</v>
      </c>
      <c r="O4175">
        <v>80134</v>
      </c>
      <c r="P4175" t="s">
        <v>50</v>
      </c>
      <c r="U4175" s="1">
        <v>44466</v>
      </c>
      <c r="V4175" s="1">
        <v>44466</v>
      </c>
      <c r="W4175" s="1">
        <v>44466.637499999997</v>
      </c>
      <c r="X4175" s="1">
        <v>44466.637499999997</v>
      </c>
      <c r="AC4175" t="s">
        <v>53</v>
      </c>
      <c r="AD4175">
        <v>2970099535</v>
      </c>
      <c r="AE4175" s="1">
        <v>44466.648611111108</v>
      </c>
      <c r="AF4175" t="s">
        <v>25553</v>
      </c>
      <c r="AG4175" t="s">
        <v>25554</v>
      </c>
      <c r="AH4175" t="s">
        <v>51</v>
      </c>
      <c r="AJ4175" t="s">
        <v>53</v>
      </c>
      <c r="AL4175" t="s">
        <v>78</v>
      </c>
      <c r="AO4175" t="s">
        <v>5443</v>
      </c>
      <c r="AP4175" s="1">
        <v>44467.647916666669</v>
      </c>
    </row>
    <row r="4176" spans="1:43" x14ac:dyDescent="0.35">
      <c r="A4176" t="s">
        <v>25555</v>
      </c>
      <c r="B4176" t="s">
        <v>196</v>
      </c>
      <c r="C4176" t="s">
        <v>97</v>
      </c>
      <c r="F4176" t="s">
        <v>25556</v>
      </c>
      <c r="G4176" t="s">
        <v>25557</v>
      </c>
      <c r="H4176" t="s">
        <v>25558</v>
      </c>
      <c r="I4176" t="s">
        <v>101</v>
      </c>
      <c r="J4176" t="s">
        <v>25559</v>
      </c>
      <c r="K4176" t="s">
        <v>25560</v>
      </c>
      <c r="M4176" t="s">
        <v>8594</v>
      </c>
      <c r="N4176" t="s">
        <v>2409</v>
      </c>
      <c r="O4176">
        <v>85205</v>
      </c>
      <c r="P4176" t="s">
        <v>50</v>
      </c>
      <c r="U4176" s="1">
        <v>44466</v>
      </c>
      <c r="V4176" s="1">
        <v>44466</v>
      </c>
      <c r="AC4176" t="s">
        <v>53</v>
      </c>
      <c r="AD4176">
        <v>2969581588</v>
      </c>
      <c r="AE4176" s="1">
        <v>41216.487500000003</v>
      </c>
      <c r="AG4176" t="s">
        <v>25561</v>
      </c>
      <c r="AH4176" t="s">
        <v>51</v>
      </c>
      <c r="AJ4176" t="s">
        <v>53</v>
      </c>
      <c r="AO4176" t="s">
        <v>8142</v>
      </c>
    </row>
    <row r="4177" spans="1:43" x14ac:dyDescent="0.35">
      <c r="A4177" t="s">
        <v>25562</v>
      </c>
      <c r="B4177" t="s">
        <v>25563</v>
      </c>
      <c r="C4177" t="s">
        <v>25564</v>
      </c>
      <c r="F4177" t="s">
        <v>25565</v>
      </c>
      <c r="H4177" t="s">
        <v>25566</v>
      </c>
      <c r="I4177" t="s">
        <v>179</v>
      </c>
      <c r="J4177" t="s">
        <v>25567</v>
      </c>
      <c r="K4177" t="s">
        <v>25568</v>
      </c>
      <c r="M4177" t="s">
        <v>25569</v>
      </c>
      <c r="N4177" t="s">
        <v>264</v>
      </c>
      <c r="O4177">
        <v>79110</v>
      </c>
      <c r="P4177" t="s">
        <v>50</v>
      </c>
      <c r="U4177" s="1">
        <v>44466</v>
      </c>
      <c r="V4177" s="1">
        <v>44466</v>
      </c>
      <c r="AC4177" t="s">
        <v>53</v>
      </c>
      <c r="AD4177">
        <v>2969475925</v>
      </c>
      <c r="AE4177" s="1">
        <v>37190</v>
      </c>
      <c r="AG4177" t="s">
        <v>25570</v>
      </c>
      <c r="AH4177" t="s">
        <v>51</v>
      </c>
      <c r="AJ4177" t="s">
        <v>53</v>
      </c>
      <c r="AO4177" t="s">
        <v>8142</v>
      </c>
    </row>
    <row r="4178" spans="1:43" x14ac:dyDescent="0.35">
      <c r="A4178" t="s">
        <v>25571</v>
      </c>
      <c r="B4178" t="s">
        <v>12081</v>
      </c>
      <c r="C4178" t="s">
        <v>7753</v>
      </c>
      <c r="H4178" t="s">
        <v>13075</v>
      </c>
      <c r="J4178" t="s">
        <v>25572</v>
      </c>
      <c r="K4178" t="s">
        <v>25573</v>
      </c>
      <c r="M4178" t="s">
        <v>25574</v>
      </c>
      <c r="N4178" t="s">
        <v>213</v>
      </c>
      <c r="O4178">
        <v>80033</v>
      </c>
      <c r="P4178" t="s">
        <v>50</v>
      </c>
      <c r="U4178" s="1">
        <v>44466</v>
      </c>
      <c r="V4178" s="1">
        <v>44466</v>
      </c>
      <c r="W4178" s="1">
        <v>44466.409722222219</v>
      </c>
      <c r="X4178" s="1">
        <v>44466.409722222219</v>
      </c>
      <c r="AC4178" t="s">
        <v>53</v>
      </c>
      <c r="AD4178">
        <v>2970099410</v>
      </c>
      <c r="AE4178" s="1">
        <v>44466.415972222225</v>
      </c>
      <c r="AF4178" t="s">
        <v>25575</v>
      </c>
      <c r="AG4178" t="s">
        <v>25576</v>
      </c>
      <c r="AH4178" t="s">
        <v>51</v>
      </c>
      <c r="AJ4178" t="s">
        <v>53</v>
      </c>
      <c r="AL4178" t="s">
        <v>78</v>
      </c>
      <c r="AO4178" t="s">
        <v>5443</v>
      </c>
      <c r="AP4178" s="1">
        <v>45470.509027777778</v>
      </c>
      <c r="AQ4178" s="1">
        <v>45470.510416666664</v>
      </c>
    </row>
    <row r="4179" spans="1:43" x14ac:dyDescent="0.35">
      <c r="A4179" t="s">
        <v>7621</v>
      </c>
      <c r="B4179" t="s">
        <v>25577</v>
      </c>
      <c r="C4179" t="s">
        <v>7621</v>
      </c>
      <c r="F4179" t="s">
        <v>25578</v>
      </c>
      <c r="H4179" t="s">
        <v>25579</v>
      </c>
      <c r="I4179" t="s">
        <v>394</v>
      </c>
      <c r="J4179" t="s">
        <v>25580</v>
      </c>
      <c r="K4179" t="s">
        <v>25581</v>
      </c>
      <c r="L4179" t="s">
        <v>25582</v>
      </c>
      <c r="M4179" t="s">
        <v>7001</v>
      </c>
      <c r="N4179" t="s">
        <v>253</v>
      </c>
      <c r="O4179">
        <v>88316</v>
      </c>
      <c r="P4179" t="s">
        <v>50</v>
      </c>
      <c r="U4179" s="1">
        <v>44466.534722222219</v>
      </c>
      <c r="V4179" s="1">
        <v>44466.534722222219</v>
      </c>
      <c r="W4179" s="1">
        <v>44467.624305555553</v>
      </c>
      <c r="X4179" s="1">
        <v>44467.624305555553</v>
      </c>
      <c r="AC4179" t="s">
        <v>53</v>
      </c>
      <c r="AD4179">
        <v>2969909230</v>
      </c>
      <c r="AE4179" s="1">
        <v>43711.682638888888</v>
      </c>
      <c r="AF4179" t="s">
        <v>25583</v>
      </c>
      <c r="AG4179" t="s">
        <v>25584</v>
      </c>
      <c r="AH4179" t="s">
        <v>53</v>
      </c>
      <c r="AJ4179" t="s">
        <v>53</v>
      </c>
      <c r="AK4179" t="s">
        <v>13606</v>
      </c>
      <c r="AL4179" t="s">
        <v>68</v>
      </c>
      <c r="AO4179" t="s">
        <v>54</v>
      </c>
      <c r="AP4179" s="1">
        <v>44467.619444444441</v>
      </c>
    </row>
    <row r="4180" spans="1:43" x14ac:dyDescent="0.35">
      <c r="A4180" t="s">
        <v>25585</v>
      </c>
      <c r="B4180" t="s">
        <v>25586</v>
      </c>
      <c r="C4180" t="s">
        <v>3567</v>
      </c>
      <c r="F4180" t="s">
        <v>25587</v>
      </c>
      <c r="H4180" t="s">
        <v>25585</v>
      </c>
      <c r="J4180" t="s">
        <v>6517</v>
      </c>
      <c r="K4180" t="s">
        <v>6518</v>
      </c>
      <c r="M4180" t="s">
        <v>2700</v>
      </c>
      <c r="N4180" t="s">
        <v>213</v>
      </c>
      <c r="O4180" t="s">
        <v>6519</v>
      </c>
      <c r="P4180" t="s">
        <v>50</v>
      </c>
      <c r="U4180" s="1">
        <v>44467</v>
      </c>
      <c r="V4180" s="1">
        <v>44467</v>
      </c>
      <c r="W4180" s="1">
        <v>44467.419444444444</v>
      </c>
      <c r="X4180" s="1">
        <v>44467.419444444444</v>
      </c>
      <c r="AC4180" t="s">
        <v>51</v>
      </c>
      <c r="AD4180">
        <v>2969570757</v>
      </c>
      <c r="AE4180" s="1">
        <v>40952.341666666667</v>
      </c>
      <c r="AF4180" t="s">
        <v>6520</v>
      </c>
      <c r="AG4180" t="s">
        <v>25588</v>
      </c>
      <c r="AH4180" t="s">
        <v>51</v>
      </c>
      <c r="AJ4180" t="s">
        <v>53</v>
      </c>
      <c r="AL4180" t="s">
        <v>78</v>
      </c>
      <c r="AO4180" t="s">
        <v>5443</v>
      </c>
      <c r="AP4180" s="1">
        <v>45476.576388888891</v>
      </c>
      <c r="AQ4180" s="1">
        <v>45475.678472222222</v>
      </c>
    </row>
    <row r="4181" spans="1:43" x14ac:dyDescent="0.35">
      <c r="A4181" t="s">
        <v>25589</v>
      </c>
      <c r="B4181" t="s">
        <v>25590</v>
      </c>
      <c r="C4181" t="s">
        <v>25591</v>
      </c>
      <c r="F4181">
        <v>13034722625</v>
      </c>
      <c r="H4181" t="s">
        <v>25589</v>
      </c>
      <c r="J4181" t="s">
        <v>6230</v>
      </c>
      <c r="N4181" t="s">
        <v>287</v>
      </c>
      <c r="O4181">
        <v>80314</v>
      </c>
      <c r="P4181" t="s">
        <v>50</v>
      </c>
      <c r="U4181" s="1">
        <v>44467</v>
      </c>
      <c r="V4181" s="1">
        <v>44467</v>
      </c>
      <c r="W4181" s="1">
        <v>44467.625694444447</v>
      </c>
      <c r="X4181" s="1">
        <v>44467.625694444447</v>
      </c>
      <c r="AC4181" t="s">
        <v>53</v>
      </c>
      <c r="AD4181">
        <v>2969626682</v>
      </c>
      <c r="AE4181" s="1">
        <v>41718.603472222225</v>
      </c>
      <c r="AF4181" t="s">
        <v>6232</v>
      </c>
      <c r="AG4181" t="s">
        <v>25592</v>
      </c>
      <c r="AH4181" t="s">
        <v>51</v>
      </c>
      <c r="AJ4181" t="s">
        <v>53</v>
      </c>
      <c r="AL4181" t="s">
        <v>78</v>
      </c>
      <c r="AO4181" t="s">
        <v>8142</v>
      </c>
      <c r="AP4181" s="1">
        <v>45432.636805555558</v>
      </c>
    </row>
    <row r="4182" spans="1:43" x14ac:dyDescent="0.35">
      <c r="A4182" t="s">
        <v>25593</v>
      </c>
      <c r="B4182" t="s">
        <v>25594</v>
      </c>
      <c r="C4182" t="s">
        <v>9223</v>
      </c>
      <c r="F4182" t="s">
        <v>25595</v>
      </c>
      <c r="H4182" t="s">
        <v>25593</v>
      </c>
      <c r="J4182" t="s">
        <v>25596</v>
      </c>
      <c r="P4182" t="s">
        <v>50</v>
      </c>
      <c r="U4182" s="1">
        <v>44467</v>
      </c>
      <c r="V4182" s="1">
        <v>44467</v>
      </c>
      <c r="W4182" s="1">
        <v>44467.305555555555</v>
      </c>
      <c r="X4182" s="1">
        <v>44467.305555555555</v>
      </c>
      <c r="AC4182" t="s">
        <v>53</v>
      </c>
      <c r="AD4182">
        <v>1000000001</v>
      </c>
      <c r="AE4182" s="1">
        <v>39973.351388888892</v>
      </c>
      <c r="AF4182" t="s">
        <v>3377</v>
      </c>
      <c r="AG4182" t="s">
        <v>25597</v>
      </c>
      <c r="AH4182" t="s">
        <v>51</v>
      </c>
      <c r="AJ4182" t="s">
        <v>53</v>
      </c>
      <c r="AL4182" t="s">
        <v>78</v>
      </c>
      <c r="AO4182" t="s">
        <v>8142</v>
      </c>
    </row>
    <row r="4183" spans="1:43" x14ac:dyDescent="0.35">
      <c r="A4183" t="s">
        <v>25598</v>
      </c>
      <c r="B4183" t="s">
        <v>25599</v>
      </c>
      <c r="C4183" t="s">
        <v>2188</v>
      </c>
      <c r="F4183">
        <v>17209660066</v>
      </c>
      <c r="H4183" t="s">
        <v>25600</v>
      </c>
      <c r="J4183" t="s">
        <v>5217</v>
      </c>
      <c r="N4183" t="s">
        <v>287</v>
      </c>
      <c r="O4183">
        <v>80631</v>
      </c>
      <c r="P4183" t="s">
        <v>50</v>
      </c>
      <c r="U4183" s="1">
        <v>44467</v>
      </c>
      <c r="V4183" s="1">
        <v>44467</v>
      </c>
      <c r="W4183" s="1">
        <v>44467.754166666666</v>
      </c>
      <c r="X4183" s="1">
        <v>44467.754166666666</v>
      </c>
      <c r="AC4183" t="s">
        <v>53</v>
      </c>
      <c r="AD4183">
        <v>2969475162</v>
      </c>
      <c r="AE4183" s="1">
        <v>37147</v>
      </c>
      <c r="AF4183" t="s">
        <v>5221</v>
      </c>
      <c r="AG4183" t="s">
        <v>25601</v>
      </c>
      <c r="AH4183" t="s">
        <v>51</v>
      </c>
      <c r="AJ4183" t="s">
        <v>53</v>
      </c>
      <c r="AL4183" t="s">
        <v>78</v>
      </c>
      <c r="AO4183" t="s">
        <v>5443</v>
      </c>
      <c r="AP4183" s="1">
        <v>45470.356944444444</v>
      </c>
    </row>
    <row r="4184" spans="1:43" x14ac:dyDescent="0.35">
      <c r="A4184" t="s">
        <v>25602</v>
      </c>
      <c r="B4184" t="s">
        <v>25603</v>
      </c>
      <c r="C4184" t="s">
        <v>1499</v>
      </c>
      <c r="F4184" t="s">
        <v>25604</v>
      </c>
      <c r="H4184" t="s">
        <v>25602</v>
      </c>
      <c r="J4184" t="s">
        <v>12818</v>
      </c>
      <c r="P4184" t="s">
        <v>50</v>
      </c>
      <c r="U4184" s="1">
        <v>44467</v>
      </c>
      <c r="V4184" s="1">
        <v>44467</v>
      </c>
      <c r="W4184" s="1">
        <v>44467.522916666669</v>
      </c>
      <c r="X4184" s="1">
        <v>44467.522916666669</v>
      </c>
      <c r="AC4184" t="s">
        <v>53</v>
      </c>
      <c r="AD4184">
        <v>2969608846</v>
      </c>
      <c r="AE4184" s="1">
        <v>41666.397916666669</v>
      </c>
      <c r="AF4184" t="s">
        <v>12821</v>
      </c>
      <c r="AG4184" t="s">
        <v>25605</v>
      </c>
      <c r="AH4184" t="s">
        <v>51</v>
      </c>
      <c r="AJ4184" t="s">
        <v>53</v>
      </c>
      <c r="AL4184" t="s">
        <v>78</v>
      </c>
      <c r="AO4184" t="s">
        <v>8142</v>
      </c>
    </row>
    <row r="4185" spans="1:43" x14ac:dyDescent="0.35">
      <c r="A4185" t="s">
        <v>25606</v>
      </c>
      <c r="B4185" t="s">
        <v>15594</v>
      </c>
      <c r="C4185" t="s">
        <v>7816</v>
      </c>
      <c r="F4185" t="s">
        <v>5842</v>
      </c>
      <c r="H4185" t="s">
        <v>25607</v>
      </c>
      <c r="I4185" t="s">
        <v>169</v>
      </c>
      <c r="J4185" t="s">
        <v>5844</v>
      </c>
      <c r="K4185" t="s">
        <v>25608</v>
      </c>
      <c r="M4185" t="s">
        <v>25609</v>
      </c>
      <c r="N4185" t="s">
        <v>287</v>
      </c>
      <c r="O4185">
        <v>80813</v>
      </c>
      <c r="P4185" t="s">
        <v>50</v>
      </c>
      <c r="U4185" s="1">
        <v>44467.195833333331</v>
      </c>
      <c r="V4185" s="1">
        <v>44467.195833333331</v>
      </c>
      <c r="W4185" s="1">
        <v>44467.429861111108</v>
      </c>
      <c r="X4185" s="1">
        <v>44467.429861111108</v>
      </c>
      <c r="AC4185" t="s">
        <v>53</v>
      </c>
      <c r="AD4185">
        <v>2969475403</v>
      </c>
      <c r="AE4185" s="1">
        <v>37166.661111111112</v>
      </c>
      <c r="AF4185" t="s">
        <v>5846</v>
      </c>
      <c r="AG4185" t="s">
        <v>25610</v>
      </c>
      <c r="AH4185" t="s">
        <v>53</v>
      </c>
      <c r="AJ4185" t="s">
        <v>53</v>
      </c>
      <c r="AK4185" t="s">
        <v>8166</v>
      </c>
      <c r="AL4185" t="s">
        <v>78</v>
      </c>
      <c r="AO4185" t="s">
        <v>54</v>
      </c>
      <c r="AP4185" s="1">
        <v>44531.043749999997</v>
      </c>
    </row>
    <row r="4186" spans="1:43" x14ac:dyDescent="0.35">
      <c r="A4186" t="s">
        <v>25611</v>
      </c>
      <c r="B4186" t="s">
        <v>5743</v>
      </c>
      <c r="C4186" t="s">
        <v>1471</v>
      </c>
      <c r="F4186" t="s">
        <v>25612</v>
      </c>
      <c r="H4186" t="s">
        <v>20650</v>
      </c>
      <c r="I4186" t="s">
        <v>179</v>
      </c>
      <c r="J4186" t="s">
        <v>24326</v>
      </c>
      <c r="K4186" t="s">
        <v>25613</v>
      </c>
      <c r="M4186" t="s">
        <v>2408</v>
      </c>
      <c r="N4186" t="s">
        <v>4526</v>
      </c>
      <c r="O4186">
        <v>85714</v>
      </c>
      <c r="P4186" t="s">
        <v>50</v>
      </c>
      <c r="U4186" s="1">
        <v>44368.395138888889</v>
      </c>
      <c r="V4186" s="1">
        <v>44467.318749999999</v>
      </c>
      <c r="W4186" s="1">
        <v>44370.45</v>
      </c>
      <c r="X4186" s="1">
        <v>44370.45</v>
      </c>
      <c r="AC4186" t="s">
        <v>53</v>
      </c>
      <c r="AD4186">
        <v>2969476247</v>
      </c>
      <c r="AE4186" s="1">
        <v>37207</v>
      </c>
      <c r="AF4186" t="s">
        <v>6646</v>
      </c>
      <c r="AG4186" t="s">
        <v>25614</v>
      </c>
      <c r="AH4186" t="s">
        <v>53</v>
      </c>
      <c r="AJ4186" t="s">
        <v>53</v>
      </c>
      <c r="AK4186" t="s">
        <v>14768</v>
      </c>
      <c r="AL4186" t="s">
        <v>78</v>
      </c>
      <c r="AO4186" t="s">
        <v>54</v>
      </c>
      <c r="AP4186" s="1">
        <v>45394.628472222219</v>
      </c>
      <c r="AQ4186" s="1">
        <v>44421.571527777778</v>
      </c>
    </row>
    <row r="4187" spans="1:43" x14ac:dyDescent="0.35">
      <c r="A4187" t="s">
        <v>25615</v>
      </c>
      <c r="B4187" t="s">
        <v>25616</v>
      </c>
      <c r="C4187" t="s">
        <v>205</v>
      </c>
      <c r="F4187">
        <v>13602103028</v>
      </c>
      <c r="H4187" t="s">
        <v>25617</v>
      </c>
      <c r="J4187" t="s">
        <v>11720</v>
      </c>
      <c r="K4187" t="s">
        <v>6655</v>
      </c>
      <c r="M4187" t="s">
        <v>6656</v>
      </c>
      <c r="N4187" t="s">
        <v>6657</v>
      </c>
      <c r="O4187">
        <v>68102</v>
      </c>
      <c r="P4187" t="s">
        <v>50</v>
      </c>
      <c r="U4187" s="1">
        <v>44468</v>
      </c>
      <c r="V4187" s="1">
        <v>44468</v>
      </c>
      <c r="W4187" s="1">
        <v>44468.597916666666</v>
      </c>
      <c r="X4187" s="1">
        <v>44468.597916666666</v>
      </c>
      <c r="AC4187" t="s">
        <v>53</v>
      </c>
      <c r="AD4187">
        <v>2969472760</v>
      </c>
      <c r="AE4187" s="1">
        <v>36916.71597222222</v>
      </c>
      <c r="AG4187" t="s">
        <v>25618</v>
      </c>
      <c r="AH4187" t="s">
        <v>51</v>
      </c>
      <c r="AJ4187" t="s">
        <v>53</v>
      </c>
      <c r="AL4187" t="s">
        <v>78</v>
      </c>
      <c r="AO4187" t="s">
        <v>8142</v>
      </c>
    </row>
    <row r="4188" spans="1:43" x14ac:dyDescent="0.35">
      <c r="A4188" t="s">
        <v>25619</v>
      </c>
      <c r="B4188" t="s">
        <v>116</v>
      </c>
      <c r="C4188" t="s">
        <v>17902</v>
      </c>
      <c r="F4188">
        <v>5052903239</v>
      </c>
      <c r="H4188" t="s">
        <v>25619</v>
      </c>
      <c r="J4188" t="s">
        <v>25620</v>
      </c>
      <c r="P4188" t="s">
        <v>50</v>
      </c>
      <c r="U4188" s="1">
        <v>44468</v>
      </c>
      <c r="V4188" s="1">
        <v>44468</v>
      </c>
      <c r="W4188" s="1">
        <v>44468.657638888886</v>
      </c>
      <c r="X4188" s="1">
        <v>44468.657638888886</v>
      </c>
      <c r="AC4188" t="s">
        <v>53</v>
      </c>
      <c r="AD4188">
        <v>1000000001</v>
      </c>
      <c r="AE4188" s="1">
        <v>39973.351388888892</v>
      </c>
      <c r="AF4188" t="s">
        <v>3377</v>
      </c>
      <c r="AG4188" t="s">
        <v>25621</v>
      </c>
      <c r="AH4188" t="s">
        <v>51</v>
      </c>
      <c r="AJ4188" t="s">
        <v>53</v>
      </c>
      <c r="AL4188" t="s">
        <v>78</v>
      </c>
      <c r="AO4188" t="s">
        <v>8142</v>
      </c>
    </row>
    <row r="4189" spans="1:43" x14ac:dyDescent="0.35">
      <c r="A4189" t="s">
        <v>25622</v>
      </c>
      <c r="B4189" t="s">
        <v>25623</v>
      </c>
      <c r="C4189" t="s">
        <v>4426</v>
      </c>
      <c r="F4189">
        <v>526261003902</v>
      </c>
      <c r="H4189" t="s">
        <v>25622</v>
      </c>
      <c r="J4189" t="s">
        <v>25624</v>
      </c>
      <c r="K4189" t="s">
        <v>25625</v>
      </c>
      <c r="M4189" t="s">
        <v>25626</v>
      </c>
      <c r="N4189" t="s">
        <v>798</v>
      </c>
      <c r="O4189">
        <v>78845</v>
      </c>
      <c r="P4189" t="s">
        <v>50</v>
      </c>
      <c r="U4189" s="1">
        <v>44468</v>
      </c>
      <c r="V4189" s="1">
        <v>44468</v>
      </c>
      <c r="W4189" s="1">
        <v>44468.643055555556</v>
      </c>
      <c r="X4189" s="1">
        <v>44468.643055555556</v>
      </c>
      <c r="AC4189" t="s">
        <v>53</v>
      </c>
      <c r="AD4189">
        <v>1000000001</v>
      </c>
      <c r="AE4189" s="1">
        <v>39973.351388888892</v>
      </c>
      <c r="AF4189" t="s">
        <v>3377</v>
      </c>
      <c r="AG4189" t="s">
        <v>25627</v>
      </c>
      <c r="AH4189" t="s">
        <v>51</v>
      </c>
      <c r="AJ4189" t="s">
        <v>53</v>
      </c>
      <c r="AL4189" t="s">
        <v>78</v>
      </c>
      <c r="AO4189" t="s">
        <v>5443</v>
      </c>
      <c r="AP4189" s="1">
        <v>45001.661805555559</v>
      </c>
      <c r="AQ4189" s="1">
        <v>44533.616666666669</v>
      </c>
    </row>
    <row r="4190" spans="1:43" x14ac:dyDescent="0.35">
      <c r="A4190" t="s">
        <v>25628</v>
      </c>
      <c r="B4190" t="s">
        <v>25629</v>
      </c>
      <c r="C4190" t="s">
        <v>10695</v>
      </c>
      <c r="F4190" t="s">
        <v>25630</v>
      </c>
      <c r="H4190" t="s">
        <v>25628</v>
      </c>
      <c r="J4190" t="s">
        <v>25631</v>
      </c>
      <c r="K4190" t="s">
        <v>25632</v>
      </c>
      <c r="M4190" t="s">
        <v>2177</v>
      </c>
      <c r="N4190" t="s">
        <v>798</v>
      </c>
      <c r="O4190">
        <v>76904</v>
      </c>
      <c r="P4190" t="s">
        <v>50</v>
      </c>
      <c r="U4190" s="1">
        <v>44468</v>
      </c>
      <c r="V4190" s="1">
        <v>44468</v>
      </c>
      <c r="AC4190" t="s">
        <v>53</v>
      </c>
      <c r="AD4190">
        <v>2969809823</v>
      </c>
      <c r="AE4190" s="1">
        <v>43256.677777777775</v>
      </c>
      <c r="AG4190" t="s">
        <v>25633</v>
      </c>
      <c r="AH4190" t="s">
        <v>51</v>
      </c>
      <c r="AJ4190" t="s">
        <v>53</v>
      </c>
      <c r="AO4190" t="s">
        <v>8142</v>
      </c>
    </row>
    <row r="4191" spans="1:43" x14ac:dyDescent="0.35">
      <c r="A4191" t="s">
        <v>25634</v>
      </c>
      <c r="B4191" t="s">
        <v>25635</v>
      </c>
      <c r="C4191" t="s">
        <v>115</v>
      </c>
      <c r="F4191" t="s">
        <v>25636</v>
      </c>
      <c r="H4191" t="s">
        <v>25637</v>
      </c>
      <c r="J4191" t="s">
        <v>25638</v>
      </c>
      <c r="N4191" t="s">
        <v>4364</v>
      </c>
      <c r="O4191">
        <v>67301</v>
      </c>
      <c r="P4191" t="s">
        <v>50</v>
      </c>
      <c r="U4191" s="1">
        <v>44468</v>
      </c>
      <c r="V4191" s="1">
        <v>44468</v>
      </c>
      <c r="AC4191" t="s">
        <v>53</v>
      </c>
      <c r="AG4191" t="s">
        <v>25639</v>
      </c>
      <c r="AH4191" t="s">
        <v>51</v>
      </c>
      <c r="AJ4191" t="s">
        <v>53</v>
      </c>
      <c r="AL4191" t="s">
        <v>78</v>
      </c>
      <c r="AO4191" t="s">
        <v>8142</v>
      </c>
    </row>
    <row r="4192" spans="1:43" x14ac:dyDescent="0.35">
      <c r="A4192" t="s">
        <v>25640</v>
      </c>
      <c r="B4192" t="s">
        <v>25641</v>
      </c>
      <c r="C4192" t="s">
        <v>2615</v>
      </c>
      <c r="H4192" t="s">
        <v>25640</v>
      </c>
      <c r="J4192" t="s">
        <v>491</v>
      </c>
      <c r="P4192" t="s">
        <v>50</v>
      </c>
      <c r="U4192" s="1">
        <v>44468</v>
      </c>
      <c r="V4192" s="1">
        <v>44468</v>
      </c>
      <c r="AC4192" t="s">
        <v>53</v>
      </c>
      <c r="AD4192">
        <v>2969472760</v>
      </c>
      <c r="AE4192" s="1">
        <v>36916.71597222222</v>
      </c>
      <c r="AG4192" t="s">
        <v>25642</v>
      </c>
      <c r="AH4192" t="s">
        <v>51</v>
      </c>
      <c r="AJ4192" t="s">
        <v>53</v>
      </c>
      <c r="AO4192" t="s">
        <v>8142</v>
      </c>
    </row>
    <row r="4193" spans="1:43" x14ac:dyDescent="0.35">
      <c r="A4193" t="s">
        <v>25643</v>
      </c>
      <c r="B4193" t="s">
        <v>25644</v>
      </c>
      <c r="C4193" t="s">
        <v>25645</v>
      </c>
      <c r="H4193" t="s">
        <v>25646</v>
      </c>
      <c r="I4193" t="s">
        <v>464</v>
      </c>
      <c r="J4193" t="s">
        <v>465</v>
      </c>
      <c r="P4193" t="s">
        <v>50</v>
      </c>
      <c r="U4193" s="1">
        <v>44468</v>
      </c>
      <c r="V4193" s="1">
        <v>44468</v>
      </c>
      <c r="W4193" s="1">
        <v>44473.623611111114</v>
      </c>
      <c r="X4193" s="1">
        <v>44473.623611111114</v>
      </c>
      <c r="AC4193" t="s">
        <v>53</v>
      </c>
      <c r="AD4193">
        <v>2969543968</v>
      </c>
      <c r="AE4193" s="1">
        <v>40032.470138888886</v>
      </c>
      <c r="AF4193" t="s">
        <v>25647</v>
      </c>
      <c r="AG4193" t="s">
        <v>25648</v>
      </c>
      <c r="AH4193" t="s">
        <v>51</v>
      </c>
      <c r="AJ4193" t="s">
        <v>53</v>
      </c>
      <c r="AL4193" t="s">
        <v>78</v>
      </c>
      <c r="AO4193" t="s">
        <v>8142</v>
      </c>
    </row>
    <row r="4194" spans="1:43" x14ac:dyDescent="0.35">
      <c r="A4194" t="s">
        <v>25649</v>
      </c>
      <c r="B4194" t="s">
        <v>25650</v>
      </c>
      <c r="C4194" t="s">
        <v>25651</v>
      </c>
      <c r="F4194">
        <v>2403617862</v>
      </c>
      <c r="H4194" t="s">
        <v>25649</v>
      </c>
      <c r="J4194" t="s">
        <v>25652</v>
      </c>
      <c r="K4194" t="s">
        <v>25653</v>
      </c>
      <c r="M4194" t="s">
        <v>25654</v>
      </c>
      <c r="N4194" t="s">
        <v>3849</v>
      </c>
      <c r="O4194" t="s">
        <v>25655</v>
      </c>
      <c r="P4194" t="s">
        <v>50</v>
      </c>
      <c r="U4194" s="1">
        <v>44468</v>
      </c>
      <c r="V4194" s="1">
        <v>44468</v>
      </c>
      <c r="W4194" s="1">
        <v>44468.466666666667</v>
      </c>
      <c r="X4194" s="1">
        <v>44468.466666666667</v>
      </c>
      <c r="AC4194" t="s">
        <v>51</v>
      </c>
      <c r="AD4194">
        <v>1000000001</v>
      </c>
      <c r="AE4194" s="1">
        <v>39973.351388888892</v>
      </c>
      <c r="AF4194" t="s">
        <v>3377</v>
      </c>
      <c r="AG4194" t="s">
        <v>25656</v>
      </c>
      <c r="AH4194" t="s">
        <v>51</v>
      </c>
      <c r="AJ4194" t="s">
        <v>53</v>
      </c>
      <c r="AL4194" t="s">
        <v>78</v>
      </c>
      <c r="AO4194" t="s">
        <v>5443</v>
      </c>
      <c r="AP4194" s="1">
        <v>44477.748611111114</v>
      </c>
      <c r="AQ4194" s="1">
        <v>44469.609027777777</v>
      </c>
    </row>
    <row r="4195" spans="1:43" x14ac:dyDescent="0.35">
      <c r="A4195" t="s">
        <v>25657</v>
      </c>
      <c r="B4195" t="s">
        <v>25658</v>
      </c>
      <c r="C4195" t="s">
        <v>25659</v>
      </c>
      <c r="F4195" t="s">
        <v>25660</v>
      </c>
      <c r="H4195" t="s">
        <v>25657</v>
      </c>
      <c r="J4195" t="s">
        <v>16723</v>
      </c>
      <c r="P4195" t="s">
        <v>50</v>
      </c>
      <c r="U4195" s="1">
        <v>44469</v>
      </c>
      <c r="V4195" s="1">
        <v>44469</v>
      </c>
      <c r="W4195" s="1">
        <v>44469.365277777775</v>
      </c>
      <c r="X4195" s="1">
        <v>44469.365277777775</v>
      </c>
      <c r="AC4195" t="s">
        <v>53</v>
      </c>
      <c r="AD4195">
        <v>2969525847</v>
      </c>
      <c r="AE4195" s="1">
        <v>39251.611111111109</v>
      </c>
      <c r="AF4195" t="s">
        <v>25661</v>
      </c>
      <c r="AG4195" t="s">
        <v>25662</v>
      </c>
      <c r="AH4195" t="s">
        <v>51</v>
      </c>
      <c r="AJ4195" t="s">
        <v>53</v>
      </c>
      <c r="AL4195" t="s">
        <v>68</v>
      </c>
      <c r="AO4195" t="s">
        <v>5443</v>
      </c>
      <c r="AP4195" s="1">
        <v>44802.35</v>
      </c>
      <c r="AQ4195" s="1">
        <v>44794.460416666669</v>
      </c>
    </row>
    <row r="4196" spans="1:43" x14ac:dyDescent="0.35">
      <c r="A4196" t="s">
        <v>25663</v>
      </c>
      <c r="B4196" t="s">
        <v>25664</v>
      </c>
      <c r="C4196" t="s">
        <v>2820</v>
      </c>
      <c r="F4196" t="s">
        <v>25665</v>
      </c>
      <c r="H4196" t="s">
        <v>25663</v>
      </c>
      <c r="J4196" t="s">
        <v>491</v>
      </c>
      <c r="P4196" t="s">
        <v>50</v>
      </c>
      <c r="U4196" s="1">
        <v>44469</v>
      </c>
      <c r="V4196" s="1">
        <v>44469</v>
      </c>
      <c r="W4196" s="1">
        <v>44473.45416666667</v>
      </c>
      <c r="X4196" s="1">
        <v>44473.45416666667</v>
      </c>
      <c r="AC4196" t="s">
        <v>53</v>
      </c>
      <c r="AD4196">
        <v>2969472760</v>
      </c>
      <c r="AE4196" s="1">
        <v>36916.71597222222</v>
      </c>
      <c r="AF4196" t="s">
        <v>25666</v>
      </c>
      <c r="AG4196" t="s">
        <v>25667</v>
      </c>
      <c r="AH4196" t="s">
        <v>51</v>
      </c>
      <c r="AJ4196" t="s">
        <v>53</v>
      </c>
      <c r="AL4196" t="s">
        <v>78</v>
      </c>
      <c r="AO4196" t="s">
        <v>8142</v>
      </c>
      <c r="AP4196" s="1">
        <v>45395.484027777777</v>
      </c>
    </row>
    <row r="4197" spans="1:43" x14ac:dyDescent="0.35">
      <c r="A4197" t="s">
        <v>25668</v>
      </c>
      <c r="B4197" t="s">
        <v>25669</v>
      </c>
      <c r="C4197" t="s">
        <v>1429</v>
      </c>
      <c r="F4197" t="s">
        <v>25670</v>
      </c>
      <c r="H4197" t="s">
        <v>25671</v>
      </c>
      <c r="I4197" t="s">
        <v>101</v>
      </c>
      <c r="J4197" t="s">
        <v>3933</v>
      </c>
      <c r="K4197" t="s">
        <v>25672</v>
      </c>
      <c r="M4197" t="s">
        <v>25673</v>
      </c>
      <c r="N4197" t="s">
        <v>1570</v>
      </c>
      <c r="O4197">
        <v>84118</v>
      </c>
      <c r="P4197" t="s">
        <v>50</v>
      </c>
      <c r="U4197" s="1">
        <v>44469</v>
      </c>
      <c r="V4197" s="1">
        <v>44469</v>
      </c>
      <c r="W4197" s="1">
        <v>44473.459027777775</v>
      </c>
      <c r="X4197" s="1">
        <v>44473.459027777775</v>
      </c>
      <c r="AC4197" t="s">
        <v>53</v>
      </c>
      <c r="AD4197">
        <v>2969551137</v>
      </c>
      <c r="AE4197" s="1">
        <v>40288.591666666667</v>
      </c>
      <c r="AF4197" t="s">
        <v>3709</v>
      </c>
      <c r="AG4197" t="s">
        <v>25674</v>
      </c>
      <c r="AH4197" t="s">
        <v>51</v>
      </c>
      <c r="AJ4197" t="s">
        <v>53</v>
      </c>
      <c r="AL4197" t="s">
        <v>78</v>
      </c>
      <c r="AO4197" t="s">
        <v>8142</v>
      </c>
    </row>
    <row r="4198" spans="1:43" x14ac:dyDescent="0.35">
      <c r="A4198" t="s">
        <v>25675</v>
      </c>
      <c r="B4198" t="s">
        <v>6307</v>
      </c>
      <c r="C4198" t="s">
        <v>97</v>
      </c>
      <c r="F4198" t="s">
        <v>25676</v>
      </c>
      <c r="H4198" t="s">
        <v>25675</v>
      </c>
      <c r="J4198" t="s">
        <v>6310</v>
      </c>
      <c r="P4198" t="s">
        <v>50</v>
      </c>
      <c r="U4198" s="1">
        <v>44469</v>
      </c>
      <c r="V4198" s="1">
        <v>44469</v>
      </c>
      <c r="W4198" s="1">
        <v>44469.575694444444</v>
      </c>
      <c r="X4198" s="1">
        <v>44469.575694444444</v>
      </c>
      <c r="AC4198" t="s">
        <v>53</v>
      </c>
      <c r="AD4198">
        <v>2969704998</v>
      </c>
      <c r="AE4198" s="1">
        <v>42569.544444444444</v>
      </c>
      <c r="AF4198" t="s">
        <v>6311</v>
      </c>
      <c r="AG4198" t="s">
        <v>25677</v>
      </c>
      <c r="AH4198" t="s">
        <v>51</v>
      </c>
      <c r="AJ4198" t="s">
        <v>53</v>
      </c>
      <c r="AL4198" t="s">
        <v>78</v>
      </c>
      <c r="AO4198" t="s">
        <v>8142</v>
      </c>
      <c r="AP4198" s="1">
        <v>45145.373611111114</v>
      </c>
      <c r="AQ4198" s="1">
        <v>45145.379166666666</v>
      </c>
    </row>
    <row r="4199" spans="1:43" x14ac:dyDescent="0.35">
      <c r="A4199" t="s">
        <v>25678</v>
      </c>
      <c r="B4199" t="s">
        <v>25679</v>
      </c>
      <c r="C4199" t="s">
        <v>25680</v>
      </c>
      <c r="F4199" t="s">
        <v>25681</v>
      </c>
      <c r="H4199" t="s">
        <v>25678</v>
      </c>
      <c r="J4199" t="s">
        <v>3469</v>
      </c>
      <c r="K4199" t="s">
        <v>25682</v>
      </c>
      <c r="M4199" t="s">
        <v>25683</v>
      </c>
      <c r="N4199" t="s">
        <v>11468</v>
      </c>
      <c r="O4199">
        <v>72058</v>
      </c>
      <c r="P4199" t="s">
        <v>50</v>
      </c>
      <c r="U4199" s="1">
        <v>44469</v>
      </c>
      <c r="V4199" s="1">
        <v>44469</v>
      </c>
      <c r="W4199" s="1">
        <v>44473.45208333333</v>
      </c>
      <c r="X4199" s="1">
        <v>44473.45208333333</v>
      </c>
      <c r="AC4199" t="s">
        <v>53</v>
      </c>
      <c r="AD4199">
        <v>2969702039</v>
      </c>
      <c r="AE4199" s="1">
        <v>42528.619444444441</v>
      </c>
      <c r="AG4199" t="s">
        <v>25684</v>
      </c>
      <c r="AH4199" t="s">
        <v>51</v>
      </c>
      <c r="AJ4199" t="s">
        <v>53</v>
      </c>
      <c r="AL4199" t="s">
        <v>78</v>
      </c>
      <c r="AO4199" t="s">
        <v>8142</v>
      </c>
    </row>
    <row r="4200" spans="1:43" x14ac:dyDescent="0.35">
      <c r="A4200" t="s">
        <v>25685</v>
      </c>
      <c r="B4200" t="s">
        <v>18464</v>
      </c>
      <c r="C4200" t="s">
        <v>5456</v>
      </c>
      <c r="F4200" t="s">
        <v>25686</v>
      </c>
      <c r="H4200" t="s">
        <v>25685</v>
      </c>
      <c r="J4200" t="s">
        <v>25687</v>
      </c>
      <c r="P4200" t="s">
        <v>50</v>
      </c>
      <c r="U4200" s="1">
        <v>44469</v>
      </c>
      <c r="V4200" s="1">
        <v>44469</v>
      </c>
      <c r="W4200" s="1">
        <v>44469.830555555556</v>
      </c>
      <c r="X4200" s="1">
        <v>44469.830555555556</v>
      </c>
      <c r="AC4200" t="s">
        <v>53</v>
      </c>
      <c r="AD4200">
        <v>1000000001</v>
      </c>
      <c r="AE4200" s="1">
        <v>39973.351388888892</v>
      </c>
      <c r="AF4200" t="s">
        <v>3377</v>
      </c>
      <c r="AG4200" t="s">
        <v>25688</v>
      </c>
      <c r="AH4200" t="s">
        <v>51</v>
      </c>
      <c r="AJ4200" t="s">
        <v>53</v>
      </c>
      <c r="AL4200" t="s">
        <v>78</v>
      </c>
      <c r="AO4200" t="s">
        <v>8142</v>
      </c>
    </row>
    <row r="4201" spans="1:43" x14ac:dyDescent="0.35">
      <c r="A4201" t="s">
        <v>25689</v>
      </c>
      <c r="B4201" t="s">
        <v>25690</v>
      </c>
      <c r="C4201" t="s">
        <v>25691</v>
      </c>
      <c r="F4201">
        <v>6476439935</v>
      </c>
      <c r="H4201" t="s">
        <v>25689</v>
      </c>
      <c r="J4201" t="s">
        <v>25692</v>
      </c>
      <c r="P4201" t="s">
        <v>4438</v>
      </c>
      <c r="U4201" s="1">
        <v>44469</v>
      </c>
      <c r="V4201" s="1">
        <v>44469</v>
      </c>
      <c r="W4201" s="1">
        <v>44469.512499999997</v>
      </c>
      <c r="X4201" s="1">
        <v>44469.512499999997</v>
      </c>
      <c r="AC4201" t="s">
        <v>53</v>
      </c>
      <c r="AD4201">
        <v>1000000001</v>
      </c>
      <c r="AE4201" s="1">
        <v>39973.351388888892</v>
      </c>
      <c r="AF4201" t="s">
        <v>3377</v>
      </c>
      <c r="AG4201" t="s">
        <v>25693</v>
      </c>
      <c r="AH4201" t="s">
        <v>51</v>
      </c>
      <c r="AJ4201" t="s">
        <v>53</v>
      </c>
      <c r="AL4201" t="s">
        <v>78</v>
      </c>
      <c r="AO4201" t="s">
        <v>8142</v>
      </c>
    </row>
    <row r="4202" spans="1:43" x14ac:dyDescent="0.35">
      <c r="A4202" t="s">
        <v>25694</v>
      </c>
      <c r="B4202" t="s">
        <v>25466</v>
      </c>
      <c r="C4202" t="s">
        <v>860</v>
      </c>
      <c r="F4202" t="s">
        <v>25695</v>
      </c>
      <c r="H4202" t="s">
        <v>25696</v>
      </c>
      <c r="I4202" t="s">
        <v>464</v>
      </c>
      <c r="J4202" t="s">
        <v>465</v>
      </c>
      <c r="K4202" t="s">
        <v>25697</v>
      </c>
      <c r="M4202" t="s">
        <v>25698</v>
      </c>
      <c r="N4202" t="s">
        <v>12926</v>
      </c>
      <c r="O4202">
        <v>46161</v>
      </c>
      <c r="P4202" t="s">
        <v>50</v>
      </c>
      <c r="U4202" s="1">
        <v>44469</v>
      </c>
      <c r="V4202" s="1">
        <v>44469</v>
      </c>
      <c r="W4202" s="1">
        <v>44473.447916666664</v>
      </c>
      <c r="X4202" s="1">
        <v>44473.447916666664</v>
      </c>
      <c r="AC4202" t="s">
        <v>53</v>
      </c>
      <c r="AD4202">
        <v>2969543968</v>
      </c>
      <c r="AE4202" s="1">
        <v>40032.470138888886</v>
      </c>
      <c r="AF4202" t="s">
        <v>25699</v>
      </c>
      <c r="AG4202" t="s">
        <v>25700</v>
      </c>
      <c r="AH4202" t="s">
        <v>51</v>
      </c>
      <c r="AJ4202" t="s">
        <v>53</v>
      </c>
      <c r="AL4202" t="s">
        <v>78</v>
      </c>
      <c r="AO4202" t="s">
        <v>8142</v>
      </c>
    </row>
    <row r="4203" spans="1:43" x14ac:dyDescent="0.35">
      <c r="A4203" t="s">
        <v>25701</v>
      </c>
      <c r="B4203" t="s">
        <v>25271</v>
      </c>
      <c r="C4203" t="s">
        <v>5144</v>
      </c>
      <c r="F4203" t="s">
        <v>25702</v>
      </c>
      <c r="H4203" t="s">
        <v>25701</v>
      </c>
      <c r="J4203" t="s">
        <v>25703</v>
      </c>
      <c r="P4203" t="s">
        <v>50</v>
      </c>
      <c r="U4203" s="1">
        <v>44469</v>
      </c>
      <c r="V4203" s="1">
        <v>44469</v>
      </c>
      <c r="W4203" s="1">
        <v>44469.63958333333</v>
      </c>
      <c r="X4203" s="1">
        <v>44469.63958333333</v>
      </c>
      <c r="AC4203" t="s">
        <v>53</v>
      </c>
      <c r="AD4203">
        <v>1000000001</v>
      </c>
      <c r="AE4203" s="1">
        <v>39973.351388888892</v>
      </c>
      <c r="AF4203" t="s">
        <v>3377</v>
      </c>
      <c r="AG4203" t="s">
        <v>25704</v>
      </c>
      <c r="AH4203" t="s">
        <v>51</v>
      </c>
      <c r="AJ4203" t="s">
        <v>53</v>
      </c>
      <c r="AL4203" t="s">
        <v>78</v>
      </c>
      <c r="AO4203" t="s">
        <v>8142</v>
      </c>
    </row>
    <row r="4204" spans="1:43" x14ac:dyDescent="0.35">
      <c r="A4204" t="s">
        <v>25705</v>
      </c>
      <c r="B4204" t="s">
        <v>25706</v>
      </c>
      <c r="C4204" t="s">
        <v>16057</v>
      </c>
      <c r="F4204" t="s">
        <v>25707</v>
      </c>
      <c r="H4204" t="s">
        <v>25705</v>
      </c>
      <c r="J4204" t="s">
        <v>4733</v>
      </c>
      <c r="P4204" t="s">
        <v>50</v>
      </c>
      <c r="U4204" s="1">
        <v>44469</v>
      </c>
      <c r="V4204" s="1">
        <v>44469</v>
      </c>
      <c r="W4204" s="1">
        <v>44473.458333333336</v>
      </c>
      <c r="X4204" s="1">
        <v>44473.458333333336</v>
      </c>
      <c r="AC4204" t="s">
        <v>53</v>
      </c>
      <c r="AD4204">
        <v>2969477259</v>
      </c>
      <c r="AE4204" s="1">
        <v>37277</v>
      </c>
      <c r="AF4204" t="s">
        <v>25708</v>
      </c>
      <c r="AG4204" t="s">
        <v>25709</v>
      </c>
      <c r="AH4204" t="s">
        <v>51</v>
      </c>
      <c r="AJ4204" t="s">
        <v>53</v>
      </c>
      <c r="AL4204" t="s">
        <v>78</v>
      </c>
      <c r="AO4204" t="s">
        <v>8142</v>
      </c>
    </row>
    <row r="4205" spans="1:43" x14ac:dyDescent="0.35">
      <c r="A4205" t="s">
        <v>25710</v>
      </c>
      <c r="B4205" t="s">
        <v>25711</v>
      </c>
      <c r="C4205" t="s">
        <v>14914</v>
      </c>
      <c r="H4205" t="s">
        <v>25710</v>
      </c>
      <c r="J4205" t="s">
        <v>25712</v>
      </c>
      <c r="K4205" t="s">
        <v>25713</v>
      </c>
      <c r="M4205" t="s">
        <v>525</v>
      </c>
      <c r="N4205" t="s">
        <v>287</v>
      </c>
      <c r="O4205">
        <v>80016</v>
      </c>
      <c r="P4205" t="s">
        <v>50</v>
      </c>
      <c r="U4205" s="1">
        <v>44469</v>
      </c>
      <c r="V4205" s="1">
        <v>44469</v>
      </c>
      <c r="W4205" s="1">
        <v>44469.931944444441</v>
      </c>
      <c r="X4205" s="1">
        <v>44469.931944444441</v>
      </c>
      <c r="AC4205" t="s">
        <v>51</v>
      </c>
      <c r="AD4205">
        <v>1000000001</v>
      </c>
      <c r="AE4205" s="1">
        <v>39973.351388888892</v>
      </c>
      <c r="AF4205" t="s">
        <v>3377</v>
      </c>
      <c r="AG4205" t="s">
        <v>25714</v>
      </c>
      <c r="AH4205" t="s">
        <v>51</v>
      </c>
      <c r="AJ4205" t="s">
        <v>53</v>
      </c>
      <c r="AL4205" t="s">
        <v>78</v>
      </c>
      <c r="AO4205" t="s">
        <v>5443</v>
      </c>
      <c r="AP4205" s="1">
        <v>45197.789583333331</v>
      </c>
      <c r="AQ4205" s="1">
        <v>44469.93472222222</v>
      </c>
    </row>
    <row r="4206" spans="1:43" x14ac:dyDescent="0.35">
      <c r="A4206" t="s">
        <v>25715</v>
      </c>
      <c r="B4206" t="s">
        <v>25716</v>
      </c>
      <c r="C4206" t="s">
        <v>25717</v>
      </c>
      <c r="F4206" t="s">
        <v>25718</v>
      </c>
      <c r="H4206" t="s">
        <v>25719</v>
      </c>
      <c r="J4206" t="s">
        <v>23063</v>
      </c>
      <c r="P4206" t="s">
        <v>50</v>
      </c>
      <c r="U4206" s="1">
        <v>44470</v>
      </c>
      <c r="V4206" s="1">
        <v>44470</v>
      </c>
      <c r="W4206" s="1">
        <v>44473.476388888892</v>
      </c>
      <c r="X4206" s="1">
        <v>44473.476388888892</v>
      </c>
      <c r="AC4206" t="s">
        <v>53</v>
      </c>
      <c r="AD4206">
        <v>2969474446</v>
      </c>
      <c r="AE4206" s="1">
        <v>37104</v>
      </c>
      <c r="AG4206" t="s">
        <v>25720</v>
      </c>
      <c r="AH4206" t="s">
        <v>51</v>
      </c>
      <c r="AJ4206" t="s">
        <v>53</v>
      </c>
      <c r="AO4206" t="s">
        <v>8142</v>
      </c>
    </row>
    <row r="4207" spans="1:43" x14ac:dyDescent="0.35">
      <c r="A4207" t="s">
        <v>25721</v>
      </c>
      <c r="B4207" t="s">
        <v>7055</v>
      </c>
      <c r="C4207" t="s">
        <v>25722</v>
      </c>
      <c r="F4207" t="s">
        <v>25723</v>
      </c>
      <c r="H4207" t="s">
        <v>25721</v>
      </c>
      <c r="J4207" t="s">
        <v>25567</v>
      </c>
      <c r="K4207" t="s">
        <v>25724</v>
      </c>
      <c r="M4207" t="s">
        <v>25569</v>
      </c>
      <c r="N4207" t="s">
        <v>798</v>
      </c>
      <c r="O4207">
        <v>79108</v>
      </c>
      <c r="P4207" t="s">
        <v>50</v>
      </c>
      <c r="U4207" s="1">
        <v>44470</v>
      </c>
      <c r="V4207" s="1">
        <v>44470</v>
      </c>
      <c r="W4207" s="1">
        <v>44473.488888888889</v>
      </c>
      <c r="X4207" s="1">
        <v>44473.488888888889</v>
      </c>
      <c r="AC4207" t="s">
        <v>53</v>
      </c>
      <c r="AD4207">
        <v>2969475925</v>
      </c>
      <c r="AE4207" s="1">
        <v>37190</v>
      </c>
      <c r="AG4207" t="s">
        <v>25725</v>
      </c>
      <c r="AH4207" t="s">
        <v>51</v>
      </c>
      <c r="AJ4207" t="s">
        <v>53</v>
      </c>
      <c r="AL4207" t="s">
        <v>78</v>
      </c>
      <c r="AO4207" t="s">
        <v>8142</v>
      </c>
    </row>
    <row r="4208" spans="1:43" x14ac:dyDescent="0.35">
      <c r="A4208" t="s">
        <v>25726</v>
      </c>
      <c r="B4208" t="s">
        <v>25727</v>
      </c>
      <c r="C4208" t="s">
        <v>2157</v>
      </c>
      <c r="F4208" t="s">
        <v>25728</v>
      </c>
      <c r="H4208" t="s">
        <v>25729</v>
      </c>
      <c r="I4208" t="s">
        <v>200</v>
      </c>
      <c r="J4208" t="s">
        <v>25730</v>
      </c>
      <c r="K4208" t="s">
        <v>25731</v>
      </c>
      <c r="M4208" t="s">
        <v>8766</v>
      </c>
      <c r="N4208" t="s">
        <v>899</v>
      </c>
      <c r="O4208">
        <v>58801</v>
      </c>
      <c r="P4208" t="s">
        <v>50</v>
      </c>
      <c r="U4208" s="1">
        <v>44470</v>
      </c>
      <c r="V4208" s="1">
        <v>44470</v>
      </c>
      <c r="AC4208" t="s">
        <v>53</v>
      </c>
      <c r="AD4208">
        <v>2969508065</v>
      </c>
      <c r="AE4208" s="1">
        <v>38233.463888888888</v>
      </c>
      <c r="AG4208" t="s">
        <v>25732</v>
      </c>
      <c r="AH4208" t="s">
        <v>51</v>
      </c>
      <c r="AJ4208" t="s">
        <v>53</v>
      </c>
      <c r="AO4208" t="s">
        <v>5443</v>
      </c>
    </row>
    <row r="4209" spans="1:43" x14ac:dyDescent="0.35">
      <c r="A4209" t="s">
        <v>25733</v>
      </c>
      <c r="B4209" t="s">
        <v>403</v>
      </c>
      <c r="C4209" t="s">
        <v>996</v>
      </c>
      <c r="F4209">
        <v>9185837843</v>
      </c>
      <c r="H4209" t="s">
        <v>25733</v>
      </c>
      <c r="J4209" t="s">
        <v>25734</v>
      </c>
      <c r="K4209" t="s">
        <v>25735</v>
      </c>
      <c r="M4209" t="s">
        <v>12375</v>
      </c>
      <c r="N4209" t="s">
        <v>12376</v>
      </c>
      <c r="O4209">
        <v>74110</v>
      </c>
      <c r="P4209" t="s">
        <v>50</v>
      </c>
      <c r="U4209" s="1">
        <v>44470</v>
      </c>
      <c r="V4209" s="1">
        <v>44470</v>
      </c>
      <c r="W4209" s="1">
        <v>44470.768055555556</v>
      </c>
      <c r="X4209" s="1">
        <v>44470.768055555556</v>
      </c>
      <c r="AC4209" t="s">
        <v>53</v>
      </c>
      <c r="AD4209">
        <v>1000000001</v>
      </c>
      <c r="AE4209" s="1">
        <v>39973.351388888892</v>
      </c>
      <c r="AF4209" t="s">
        <v>3377</v>
      </c>
      <c r="AG4209" t="s">
        <v>25736</v>
      </c>
      <c r="AH4209" t="s">
        <v>51</v>
      </c>
      <c r="AJ4209" t="s">
        <v>53</v>
      </c>
      <c r="AL4209" t="s">
        <v>78</v>
      </c>
      <c r="AO4209" t="s">
        <v>5443</v>
      </c>
    </row>
    <row r="4210" spans="1:43" x14ac:dyDescent="0.35">
      <c r="A4210" t="s">
        <v>25737</v>
      </c>
      <c r="B4210" t="s">
        <v>25738</v>
      </c>
      <c r="C4210" t="s">
        <v>25739</v>
      </c>
      <c r="F4210">
        <v>94771333533</v>
      </c>
      <c r="H4210" t="s">
        <v>25737</v>
      </c>
      <c r="J4210" t="s">
        <v>25740</v>
      </c>
      <c r="K4210" t="s">
        <v>25741</v>
      </c>
      <c r="M4210" t="s">
        <v>25742</v>
      </c>
      <c r="N4210" t="s">
        <v>25743</v>
      </c>
      <c r="O4210">
        <v>11300</v>
      </c>
      <c r="P4210" t="s">
        <v>25744</v>
      </c>
      <c r="U4210" s="1">
        <v>44470</v>
      </c>
      <c r="V4210" s="1">
        <v>44470</v>
      </c>
      <c r="AC4210" t="s">
        <v>51</v>
      </c>
      <c r="AG4210" t="s">
        <v>25745</v>
      </c>
      <c r="AH4210" t="s">
        <v>51</v>
      </c>
      <c r="AJ4210" t="s">
        <v>53</v>
      </c>
      <c r="AO4210" t="s">
        <v>5443</v>
      </c>
    </row>
    <row r="4211" spans="1:43" x14ac:dyDescent="0.35">
      <c r="A4211" t="s">
        <v>25746</v>
      </c>
      <c r="B4211" t="s">
        <v>4374</v>
      </c>
      <c r="C4211" t="s">
        <v>25747</v>
      </c>
      <c r="D4211" t="s">
        <v>861</v>
      </c>
      <c r="F4211" t="s">
        <v>25748</v>
      </c>
      <c r="H4211" t="s">
        <v>25749</v>
      </c>
      <c r="I4211" t="s">
        <v>179</v>
      </c>
      <c r="J4211" t="s">
        <v>49</v>
      </c>
      <c r="P4211" t="s">
        <v>50</v>
      </c>
      <c r="U4211" s="1">
        <v>44470.400000000001</v>
      </c>
      <c r="V4211" s="1">
        <v>44470.400000000001</v>
      </c>
      <c r="W4211" s="1">
        <v>45432.594444444447</v>
      </c>
      <c r="X4211" s="1">
        <v>45432.594444444447</v>
      </c>
      <c r="AC4211" t="s">
        <v>53</v>
      </c>
      <c r="AD4211">
        <v>1000000000</v>
      </c>
      <c r="AE4211" s="1">
        <v>37295</v>
      </c>
      <c r="AG4211" t="s">
        <v>25750</v>
      </c>
      <c r="AH4211" t="s">
        <v>53</v>
      </c>
      <c r="AJ4211" t="s">
        <v>53</v>
      </c>
      <c r="AK4211" t="s">
        <v>19214</v>
      </c>
      <c r="AL4211" t="s">
        <v>78</v>
      </c>
      <c r="AO4211" t="s">
        <v>54</v>
      </c>
      <c r="AP4211" s="1">
        <v>45441.419444444444</v>
      </c>
    </row>
    <row r="4212" spans="1:43" x14ac:dyDescent="0.35">
      <c r="A4212" t="s">
        <v>25751</v>
      </c>
      <c r="B4212" t="s">
        <v>25752</v>
      </c>
      <c r="C4212" t="s">
        <v>302</v>
      </c>
      <c r="H4212" t="s">
        <v>25753</v>
      </c>
      <c r="J4212" t="s">
        <v>3933</v>
      </c>
      <c r="K4212" t="s">
        <v>25754</v>
      </c>
      <c r="L4212" t="s">
        <v>25755</v>
      </c>
      <c r="M4212" t="s">
        <v>3707</v>
      </c>
      <c r="N4212" t="s">
        <v>3708</v>
      </c>
      <c r="O4212">
        <v>30338</v>
      </c>
      <c r="P4212" t="s">
        <v>50</v>
      </c>
      <c r="U4212" s="1">
        <v>44471</v>
      </c>
      <c r="V4212" s="1">
        <v>44471</v>
      </c>
      <c r="W4212" s="1">
        <v>44473.481249999997</v>
      </c>
      <c r="X4212" s="1">
        <v>44473.481249999997</v>
      </c>
      <c r="AC4212" t="s">
        <v>53</v>
      </c>
      <c r="AD4212">
        <v>2969551137</v>
      </c>
      <c r="AE4212" s="1">
        <v>40288.591666666667</v>
      </c>
      <c r="AF4212" t="s">
        <v>3709</v>
      </c>
      <c r="AG4212" t="s">
        <v>25756</v>
      </c>
      <c r="AH4212" t="s">
        <v>51</v>
      </c>
      <c r="AJ4212" t="s">
        <v>53</v>
      </c>
      <c r="AL4212" t="s">
        <v>78</v>
      </c>
      <c r="AO4212" t="s">
        <v>8142</v>
      </c>
    </row>
    <row r="4213" spans="1:43" x14ac:dyDescent="0.35">
      <c r="A4213" t="s">
        <v>25757</v>
      </c>
      <c r="B4213" t="s">
        <v>17081</v>
      </c>
      <c r="C4213" t="s">
        <v>24421</v>
      </c>
      <c r="D4213" t="s">
        <v>10874</v>
      </c>
      <c r="F4213" t="s">
        <v>25758</v>
      </c>
      <c r="G4213" t="s">
        <v>25759</v>
      </c>
      <c r="H4213" t="s">
        <v>25760</v>
      </c>
      <c r="I4213" t="s">
        <v>169</v>
      </c>
      <c r="J4213" t="s">
        <v>25761</v>
      </c>
      <c r="K4213" t="s">
        <v>25762</v>
      </c>
      <c r="L4213" t="s">
        <v>25762</v>
      </c>
      <c r="M4213" t="s">
        <v>25763</v>
      </c>
      <c r="N4213" t="s">
        <v>724</v>
      </c>
      <c r="O4213">
        <v>76048</v>
      </c>
      <c r="P4213" t="s">
        <v>50</v>
      </c>
      <c r="U4213" s="1">
        <v>44471</v>
      </c>
      <c r="V4213" s="1">
        <v>44471</v>
      </c>
      <c r="W4213" s="1">
        <v>44473.466666666667</v>
      </c>
      <c r="X4213" s="1">
        <v>44473.466666666667</v>
      </c>
      <c r="AC4213" t="s">
        <v>53</v>
      </c>
      <c r="AD4213">
        <v>2969530865</v>
      </c>
      <c r="AE4213" s="1">
        <v>39492.387499999997</v>
      </c>
      <c r="AG4213" t="s">
        <v>25764</v>
      </c>
      <c r="AH4213" t="s">
        <v>51</v>
      </c>
      <c r="AJ4213" t="s">
        <v>53</v>
      </c>
      <c r="AO4213" t="s">
        <v>8142</v>
      </c>
    </row>
    <row r="4214" spans="1:43" x14ac:dyDescent="0.35">
      <c r="A4214" t="s">
        <v>25765</v>
      </c>
      <c r="B4214" t="s">
        <v>25766</v>
      </c>
      <c r="C4214" t="s">
        <v>25767</v>
      </c>
      <c r="F4214">
        <v>17199300648</v>
      </c>
      <c r="H4214" t="s">
        <v>25768</v>
      </c>
      <c r="J4214" t="s">
        <v>25769</v>
      </c>
      <c r="N4214" t="s">
        <v>287</v>
      </c>
      <c r="O4214">
        <v>80020</v>
      </c>
      <c r="P4214" t="s">
        <v>50</v>
      </c>
      <c r="U4214" s="1">
        <v>44471</v>
      </c>
      <c r="V4214" s="1">
        <v>44471</v>
      </c>
      <c r="W4214" s="1">
        <v>44471.476388888892</v>
      </c>
      <c r="X4214" s="1">
        <v>44471.476388888892</v>
      </c>
      <c r="AC4214" t="s">
        <v>53</v>
      </c>
      <c r="AD4214">
        <v>1000000001</v>
      </c>
      <c r="AE4214" s="1">
        <v>39973.351388888892</v>
      </c>
      <c r="AF4214" t="s">
        <v>3377</v>
      </c>
      <c r="AG4214" t="s">
        <v>25770</v>
      </c>
      <c r="AH4214" t="s">
        <v>51</v>
      </c>
      <c r="AJ4214" t="s">
        <v>53</v>
      </c>
      <c r="AL4214" t="s">
        <v>78</v>
      </c>
      <c r="AO4214" t="s">
        <v>5443</v>
      </c>
      <c r="AP4214" s="1">
        <v>44638.759027777778</v>
      </c>
    </row>
    <row r="4215" spans="1:43" x14ac:dyDescent="0.35">
      <c r="A4215" t="s">
        <v>25771</v>
      </c>
      <c r="B4215" t="s">
        <v>1648</v>
      </c>
      <c r="C4215" t="s">
        <v>812</v>
      </c>
      <c r="F4215">
        <v>17082432426</v>
      </c>
      <c r="H4215" t="s">
        <v>25772</v>
      </c>
      <c r="J4215" t="s">
        <v>2028</v>
      </c>
      <c r="K4215" t="s">
        <v>2029</v>
      </c>
      <c r="L4215" t="s">
        <v>2030</v>
      </c>
      <c r="M4215" t="s">
        <v>1307</v>
      </c>
      <c r="N4215" t="s">
        <v>14739</v>
      </c>
      <c r="O4215">
        <v>60016</v>
      </c>
      <c r="P4215" t="s">
        <v>50</v>
      </c>
      <c r="U4215" s="1">
        <v>44471</v>
      </c>
      <c r="V4215" s="1">
        <v>44471</v>
      </c>
      <c r="W4215" s="1">
        <v>44473.609722222223</v>
      </c>
      <c r="X4215" s="1">
        <v>44473.609722222223</v>
      </c>
      <c r="AC4215" t="s">
        <v>53</v>
      </c>
      <c r="AD4215">
        <v>2969532847</v>
      </c>
      <c r="AE4215" s="1">
        <v>39580.404166666667</v>
      </c>
      <c r="AF4215" t="s">
        <v>25773</v>
      </c>
      <c r="AG4215" t="s">
        <v>25774</v>
      </c>
      <c r="AH4215" t="s">
        <v>51</v>
      </c>
      <c r="AJ4215" t="s">
        <v>53</v>
      </c>
      <c r="AL4215" t="s">
        <v>78</v>
      </c>
      <c r="AO4215" t="s">
        <v>8142</v>
      </c>
    </row>
    <row r="4216" spans="1:43" x14ac:dyDescent="0.35">
      <c r="A4216" t="s">
        <v>25775</v>
      </c>
      <c r="B4216" t="s">
        <v>7237</v>
      </c>
      <c r="C4216" t="s">
        <v>443</v>
      </c>
      <c r="F4216">
        <v>9287500713</v>
      </c>
      <c r="H4216" t="s">
        <v>25775</v>
      </c>
      <c r="J4216" t="s">
        <v>25776</v>
      </c>
      <c r="K4216" t="s">
        <v>25777</v>
      </c>
      <c r="M4216" t="s">
        <v>16336</v>
      </c>
      <c r="N4216" t="s">
        <v>65</v>
      </c>
      <c r="O4216">
        <v>80644</v>
      </c>
      <c r="P4216" t="s">
        <v>50</v>
      </c>
      <c r="U4216" s="1">
        <v>44472</v>
      </c>
      <c r="V4216" s="1">
        <v>44472</v>
      </c>
      <c r="W4216" s="1">
        <v>44472.656944444447</v>
      </c>
      <c r="X4216" s="1">
        <v>44472.656944444447</v>
      </c>
      <c r="AC4216" t="s">
        <v>53</v>
      </c>
      <c r="AD4216">
        <v>1000000001</v>
      </c>
      <c r="AE4216" s="1">
        <v>39973.351388888892</v>
      </c>
      <c r="AF4216" t="s">
        <v>3377</v>
      </c>
      <c r="AG4216" t="s">
        <v>25778</v>
      </c>
      <c r="AH4216" t="s">
        <v>51</v>
      </c>
      <c r="AJ4216" t="s">
        <v>53</v>
      </c>
      <c r="AL4216" t="s">
        <v>78</v>
      </c>
      <c r="AO4216" t="s">
        <v>5443</v>
      </c>
      <c r="AP4216" s="1">
        <v>44472.65347222222</v>
      </c>
    </row>
    <row r="4217" spans="1:43" x14ac:dyDescent="0.35">
      <c r="A4217" t="s">
        <v>25779</v>
      </c>
      <c r="B4217" t="s">
        <v>25780</v>
      </c>
      <c r="C4217" t="s">
        <v>25781</v>
      </c>
      <c r="F4217">
        <v>5037063235</v>
      </c>
      <c r="H4217" t="s">
        <v>25779</v>
      </c>
      <c r="J4217" t="s">
        <v>17244</v>
      </c>
      <c r="K4217" t="s">
        <v>25782</v>
      </c>
      <c r="M4217" t="s">
        <v>8271</v>
      </c>
      <c r="N4217" t="s">
        <v>65</v>
      </c>
      <c r="O4217">
        <v>80107</v>
      </c>
      <c r="P4217" t="s">
        <v>50</v>
      </c>
      <c r="U4217" s="1">
        <v>44472</v>
      </c>
      <c r="V4217" s="1">
        <v>44472</v>
      </c>
      <c r="W4217" s="1">
        <v>44472.661111111112</v>
      </c>
      <c r="X4217" s="1">
        <v>44472.661111111112</v>
      </c>
      <c r="AC4217" t="s">
        <v>53</v>
      </c>
      <c r="AD4217">
        <v>1000000001</v>
      </c>
      <c r="AE4217" s="1">
        <v>39973.351388888892</v>
      </c>
      <c r="AF4217" t="s">
        <v>3377</v>
      </c>
      <c r="AG4217" t="s">
        <v>25783</v>
      </c>
      <c r="AH4217" t="s">
        <v>51</v>
      </c>
      <c r="AJ4217" t="s">
        <v>53</v>
      </c>
      <c r="AL4217" t="s">
        <v>78</v>
      </c>
      <c r="AO4217" t="s">
        <v>5443</v>
      </c>
      <c r="AP4217" s="1">
        <v>45117.32708333333</v>
      </c>
    </row>
    <row r="4218" spans="1:43" x14ac:dyDescent="0.35">
      <c r="A4218" t="s">
        <v>25784</v>
      </c>
      <c r="B4218" t="s">
        <v>25785</v>
      </c>
      <c r="C4218" t="s">
        <v>622</v>
      </c>
      <c r="F4218" t="s">
        <v>25786</v>
      </c>
      <c r="H4218" t="s">
        <v>25787</v>
      </c>
      <c r="J4218" t="s">
        <v>5239</v>
      </c>
      <c r="K4218" t="s">
        <v>10281</v>
      </c>
      <c r="M4218" t="s">
        <v>5343</v>
      </c>
      <c r="N4218" t="s">
        <v>798</v>
      </c>
      <c r="O4218">
        <v>79706</v>
      </c>
      <c r="P4218" t="s">
        <v>50</v>
      </c>
      <c r="U4218" s="1">
        <v>44473</v>
      </c>
      <c r="V4218" s="1">
        <v>44473</v>
      </c>
      <c r="W4218" s="1">
        <v>44474.436805555553</v>
      </c>
      <c r="X4218" s="1">
        <v>44474.436805555553</v>
      </c>
      <c r="AC4218" t="s">
        <v>53</v>
      </c>
      <c r="AD4218">
        <v>2969475162</v>
      </c>
      <c r="AE4218" s="1">
        <v>37147</v>
      </c>
      <c r="AF4218" t="s">
        <v>5241</v>
      </c>
      <c r="AG4218" t="s">
        <v>25788</v>
      </c>
      <c r="AH4218" t="s">
        <v>51</v>
      </c>
      <c r="AJ4218" t="s">
        <v>53</v>
      </c>
      <c r="AL4218" t="s">
        <v>78</v>
      </c>
      <c r="AO4218" t="s">
        <v>5443</v>
      </c>
      <c r="AP4218" s="1">
        <v>45135.879166666666</v>
      </c>
      <c r="AQ4218" s="1">
        <v>45135.890972222223</v>
      </c>
    </row>
    <row r="4219" spans="1:43" x14ac:dyDescent="0.35">
      <c r="A4219" t="s">
        <v>25789</v>
      </c>
      <c r="B4219" t="s">
        <v>25790</v>
      </c>
      <c r="C4219" t="s">
        <v>894</v>
      </c>
      <c r="F4219">
        <f>1224-296-9059</f>
        <v>-8131</v>
      </c>
      <c r="H4219" t="s">
        <v>25791</v>
      </c>
      <c r="J4219" t="s">
        <v>2953</v>
      </c>
      <c r="N4219" t="s">
        <v>14739</v>
      </c>
      <c r="O4219">
        <v>60631</v>
      </c>
      <c r="P4219" t="s">
        <v>50</v>
      </c>
      <c r="U4219" s="1">
        <v>44473</v>
      </c>
      <c r="V4219" s="1">
        <v>44473</v>
      </c>
      <c r="W4219" s="1">
        <v>44474.432638888888</v>
      </c>
      <c r="X4219" s="1">
        <v>44474.432638888888</v>
      </c>
      <c r="AC4219" t="s">
        <v>53</v>
      </c>
      <c r="AD4219">
        <v>2969823183</v>
      </c>
      <c r="AE4219" s="1">
        <v>43312.453472222223</v>
      </c>
      <c r="AG4219" t="s">
        <v>25792</v>
      </c>
      <c r="AH4219" t="s">
        <v>51</v>
      </c>
      <c r="AJ4219" t="s">
        <v>53</v>
      </c>
      <c r="AO4219" t="s">
        <v>8142</v>
      </c>
    </row>
    <row r="4220" spans="1:43" x14ac:dyDescent="0.35">
      <c r="A4220" t="s">
        <v>25793</v>
      </c>
      <c r="B4220" t="s">
        <v>25794</v>
      </c>
      <c r="C4220" t="s">
        <v>25795</v>
      </c>
      <c r="F4220" t="s">
        <v>23085</v>
      </c>
      <c r="H4220" t="s">
        <v>25796</v>
      </c>
      <c r="J4220" t="s">
        <v>23087</v>
      </c>
      <c r="P4220" t="s">
        <v>23088</v>
      </c>
      <c r="U4220" s="1">
        <v>44473</v>
      </c>
      <c r="V4220" s="1">
        <v>44473</v>
      </c>
      <c r="W4220" s="1">
        <v>44473.461111111108</v>
      </c>
      <c r="X4220" s="1">
        <v>44473.461111111108</v>
      </c>
      <c r="AC4220" t="s">
        <v>53</v>
      </c>
      <c r="AD4220">
        <v>2972161372</v>
      </c>
      <c r="AE4220" s="1">
        <v>44903.413888888892</v>
      </c>
      <c r="AG4220" t="s">
        <v>25797</v>
      </c>
      <c r="AH4220" t="s">
        <v>51</v>
      </c>
      <c r="AJ4220" t="s">
        <v>53</v>
      </c>
      <c r="AL4220" t="s">
        <v>78</v>
      </c>
      <c r="AO4220" t="s">
        <v>5443</v>
      </c>
      <c r="AP4220" s="1">
        <v>44605.706944444442</v>
      </c>
    </row>
    <row r="4221" spans="1:43" x14ac:dyDescent="0.35">
      <c r="A4221" t="s">
        <v>25798</v>
      </c>
      <c r="B4221" t="s">
        <v>2631</v>
      </c>
      <c r="C4221" t="s">
        <v>1301</v>
      </c>
      <c r="F4221" t="s">
        <v>25799</v>
      </c>
      <c r="H4221" t="s">
        <v>25800</v>
      </c>
      <c r="J4221" t="s">
        <v>25801</v>
      </c>
      <c r="K4221" t="s">
        <v>25802</v>
      </c>
      <c r="M4221" t="s">
        <v>25803</v>
      </c>
      <c r="N4221" t="s">
        <v>4438</v>
      </c>
      <c r="O4221">
        <v>91762</v>
      </c>
      <c r="P4221" t="s">
        <v>50</v>
      </c>
      <c r="U4221" s="1">
        <v>44473</v>
      </c>
      <c r="V4221" s="1">
        <v>44473</v>
      </c>
      <c r="AC4221" t="s">
        <v>53</v>
      </c>
      <c r="AG4221" t="s">
        <v>25804</v>
      </c>
      <c r="AH4221" t="s">
        <v>51</v>
      </c>
      <c r="AJ4221" t="s">
        <v>53</v>
      </c>
      <c r="AL4221" t="s">
        <v>78</v>
      </c>
      <c r="AO4221" t="s">
        <v>5443</v>
      </c>
    </row>
    <row r="4222" spans="1:43" x14ac:dyDescent="0.35">
      <c r="A4222" t="s">
        <v>25805</v>
      </c>
      <c r="B4222" t="s">
        <v>25806</v>
      </c>
      <c r="C4222" t="s">
        <v>4416</v>
      </c>
      <c r="F4222" t="s">
        <v>25807</v>
      </c>
      <c r="H4222" t="s">
        <v>25805</v>
      </c>
      <c r="J4222" t="s">
        <v>10434</v>
      </c>
      <c r="P4222" t="s">
        <v>50</v>
      </c>
      <c r="U4222" s="1">
        <v>44473</v>
      </c>
      <c r="V4222" s="1">
        <v>44473</v>
      </c>
      <c r="W4222" s="1">
        <v>44474.435416666667</v>
      </c>
      <c r="X4222" s="1">
        <v>44474.435416666667</v>
      </c>
      <c r="AC4222" t="s">
        <v>53</v>
      </c>
      <c r="AD4222">
        <v>2969478809</v>
      </c>
      <c r="AE4222" s="1">
        <v>37358</v>
      </c>
      <c r="AF4222" t="s">
        <v>25808</v>
      </c>
      <c r="AG4222" t="s">
        <v>25809</v>
      </c>
      <c r="AH4222" t="s">
        <v>51</v>
      </c>
      <c r="AJ4222" t="s">
        <v>53</v>
      </c>
      <c r="AL4222" t="s">
        <v>78</v>
      </c>
      <c r="AO4222" t="s">
        <v>8142</v>
      </c>
    </row>
    <row r="4223" spans="1:43" x14ac:dyDescent="0.35">
      <c r="A4223" t="s">
        <v>25810</v>
      </c>
      <c r="B4223" t="s">
        <v>25811</v>
      </c>
      <c r="C4223" t="s">
        <v>1471</v>
      </c>
      <c r="D4223" t="s">
        <v>98</v>
      </c>
      <c r="F4223" t="s">
        <v>574</v>
      </c>
      <c r="H4223" t="s">
        <v>25812</v>
      </c>
      <c r="J4223" t="s">
        <v>534</v>
      </c>
      <c r="P4223" t="s">
        <v>50</v>
      </c>
      <c r="U4223" s="1">
        <v>44474</v>
      </c>
      <c r="V4223" s="1">
        <v>44474</v>
      </c>
      <c r="W4223" s="1">
        <v>44475.363194444442</v>
      </c>
      <c r="X4223" s="1">
        <v>44475.363194444442</v>
      </c>
      <c r="AC4223" t="s">
        <v>53</v>
      </c>
      <c r="AD4223">
        <v>2969480024</v>
      </c>
      <c r="AE4223" s="1">
        <v>37427</v>
      </c>
      <c r="AF4223" t="s">
        <v>140</v>
      </c>
      <c r="AG4223" t="s">
        <v>25813</v>
      </c>
      <c r="AH4223" t="s">
        <v>51</v>
      </c>
      <c r="AJ4223" t="s">
        <v>53</v>
      </c>
      <c r="AL4223" t="s">
        <v>78</v>
      </c>
      <c r="AO4223" t="s">
        <v>5443</v>
      </c>
      <c r="AP4223" s="1">
        <v>45457.864583333336</v>
      </c>
      <c r="AQ4223" s="1">
        <v>45301.696527777778</v>
      </c>
    </row>
    <row r="4224" spans="1:43" x14ac:dyDescent="0.35">
      <c r="A4224" t="s">
        <v>25814</v>
      </c>
      <c r="B4224" t="s">
        <v>19325</v>
      </c>
      <c r="C4224" t="s">
        <v>5318</v>
      </c>
      <c r="F4224" t="s">
        <v>25815</v>
      </c>
      <c r="H4224" t="s">
        <v>25814</v>
      </c>
      <c r="J4224" t="s">
        <v>25816</v>
      </c>
      <c r="P4224" t="s">
        <v>50</v>
      </c>
      <c r="U4224" s="1">
        <v>44474</v>
      </c>
      <c r="V4224" s="1">
        <v>44474</v>
      </c>
      <c r="AC4224" t="s">
        <v>53</v>
      </c>
      <c r="AD4224">
        <v>2969660209</v>
      </c>
      <c r="AE4224" s="1">
        <v>42046.659722222219</v>
      </c>
      <c r="AG4224" t="s">
        <v>25817</v>
      </c>
      <c r="AH4224" t="s">
        <v>51</v>
      </c>
      <c r="AJ4224" t="s">
        <v>53</v>
      </c>
      <c r="AO4224" t="s">
        <v>5443</v>
      </c>
    </row>
    <row r="4225" spans="1:43" x14ac:dyDescent="0.35">
      <c r="A4225" t="s">
        <v>25818</v>
      </c>
      <c r="B4225" t="s">
        <v>5773</v>
      </c>
      <c r="C4225" t="s">
        <v>1982</v>
      </c>
      <c r="F4225">
        <v>14173899163</v>
      </c>
      <c r="H4225" t="s">
        <v>25818</v>
      </c>
      <c r="J4225" t="s">
        <v>25819</v>
      </c>
      <c r="K4225" t="s">
        <v>25820</v>
      </c>
      <c r="L4225" t="s">
        <v>25821</v>
      </c>
      <c r="M4225" t="s">
        <v>25822</v>
      </c>
      <c r="N4225" t="s">
        <v>13648</v>
      </c>
      <c r="O4225" t="s">
        <v>25823</v>
      </c>
      <c r="P4225" t="s">
        <v>50</v>
      </c>
      <c r="U4225" s="1">
        <v>44474</v>
      </c>
      <c r="V4225" s="1">
        <v>44474</v>
      </c>
      <c r="W4225" s="1">
        <v>44475.40625</v>
      </c>
      <c r="X4225" s="1">
        <v>44475.40625</v>
      </c>
      <c r="AC4225" t="s">
        <v>53</v>
      </c>
      <c r="AD4225">
        <v>2969640882</v>
      </c>
      <c r="AE4225" s="1">
        <v>41834.517361111109</v>
      </c>
      <c r="AF4225" t="s">
        <v>25824</v>
      </c>
      <c r="AG4225" t="s">
        <v>25825</v>
      </c>
      <c r="AH4225" t="s">
        <v>51</v>
      </c>
      <c r="AJ4225" t="s">
        <v>53</v>
      </c>
      <c r="AL4225" t="s">
        <v>78</v>
      </c>
      <c r="AO4225" t="s">
        <v>8142</v>
      </c>
    </row>
    <row r="4226" spans="1:43" x14ac:dyDescent="0.35">
      <c r="A4226" t="s">
        <v>25826</v>
      </c>
      <c r="B4226" t="s">
        <v>12132</v>
      </c>
      <c r="C4226" t="s">
        <v>1614</v>
      </c>
      <c r="F4226" t="s">
        <v>25827</v>
      </c>
      <c r="H4226" t="s">
        <v>25828</v>
      </c>
      <c r="J4226" t="s">
        <v>25829</v>
      </c>
      <c r="P4226" t="s">
        <v>50</v>
      </c>
      <c r="U4226" s="1">
        <v>44474</v>
      </c>
      <c r="V4226" s="1">
        <v>44474</v>
      </c>
      <c r="W4226" s="1">
        <v>44474.875</v>
      </c>
      <c r="X4226" s="1">
        <v>44474.875</v>
      </c>
      <c r="AC4226" t="s">
        <v>53</v>
      </c>
      <c r="AD4226">
        <v>1000000001</v>
      </c>
      <c r="AE4226" s="1">
        <v>39973.351388888892</v>
      </c>
      <c r="AF4226" t="s">
        <v>3377</v>
      </c>
      <c r="AG4226" t="s">
        <v>25830</v>
      </c>
      <c r="AH4226" t="s">
        <v>51</v>
      </c>
      <c r="AJ4226" t="s">
        <v>53</v>
      </c>
      <c r="AL4226" t="s">
        <v>78</v>
      </c>
      <c r="AO4226" t="s">
        <v>8142</v>
      </c>
    </row>
    <row r="4227" spans="1:43" x14ac:dyDescent="0.35">
      <c r="A4227" t="s">
        <v>25831</v>
      </c>
      <c r="B4227" t="s">
        <v>727</v>
      </c>
      <c r="C4227" t="s">
        <v>25832</v>
      </c>
      <c r="F4227">
        <f>1563-275-9148</f>
        <v>-7860</v>
      </c>
      <c r="H4227" t="s">
        <v>25831</v>
      </c>
      <c r="J4227" t="s">
        <v>2953</v>
      </c>
      <c r="N4227" t="s">
        <v>14739</v>
      </c>
      <c r="O4227">
        <v>61348</v>
      </c>
      <c r="P4227" t="s">
        <v>50</v>
      </c>
      <c r="U4227" s="1">
        <v>44474</v>
      </c>
      <c r="V4227" s="1">
        <v>44474</v>
      </c>
      <c r="W4227" s="1">
        <v>44475.402083333334</v>
      </c>
      <c r="X4227" s="1">
        <v>44475.402083333334</v>
      </c>
      <c r="AC4227" t="s">
        <v>53</v>
      </c>
      <c r="AD4227">
        <v>2969823183</v>
      </c>
      <c r="AE4227" s="1">
        <v>43312.453472222223</v>
      </c>
      <c r="AF4227" t="s">
        <v>25833</v>
      </c>
      <c r="AG4227" t="s">
        <v>25834</v>
      </c>
      <c r="AH4227" t="s">
        <v>51</v>
      </c>
      <c r="AJ4227" t="s">
        <v>53</v>
      </c>
      <c r="AL4227" t="s">
        <v>78</v>
      </c>
      <c r="AO4227" t="s">
        <v>8142</v>
      </c>
    </row>
    <row r="4228" spans="1:43" x14ac:dyDescent="0.35">
      <c r="A4228" t="s">
        <v>25835</v>
      </c>
      <c r="B4228" t="s">
        <v>25836</v>
      </c>
      <c r="C4228" t="s">
        <v>1728</v>
      </c>
      <c r="F4228" t="s">
        <v>25837</v>
      </c>
      <c r="H4228" t="s">
        <v>25835</v>
      </c>
      <c r="J4228" t="s">
        <v>7142</v>
      </c>
      <c r="K4228" t="s">
        <v>25838</v>
      </c>
      <c r="M4228" t="s">
        <v>6790</v>
      </c>
      <c r="N4228" t="s">
        <v>798</v>
      </c>
      <c r="O4228">
        <v>77356</v>
      </c>
      <c r="P4228" t="s">
        <v>50</v>
      </c>
      <c r="U4228" s="1">
        <v>44474</v>
      </c>
      <c r="V4228" s="1">
        <v>44474</v>
      </c>
      <c r="W4228" s="1">
        <v>44475.384722222225</v>
      </c>
      <c r="X4228" s="1">
        <v>44475.384722222225</v>
      </c>
      <c r="AC4228" t="s">
        <v>53</v>
      </c>
      <c r="AD4228">
        <v>2969584761</v>
      </c>
      <c r="AE4228" s="1">
        <v>41288.714583333334</v>
      </c>
      <c r="AF4228" t="s">
        <v>7145</v>
      </c>
      <c r="AG4228" t="s">
        <v>25839</v>
      </c>
      <c r="AH4228" t="s">
        <v>51</v>
      </c>
      <c r="AJ4228" t="s">
        <v>53</v>
      </c>
      <c r="AL4228" t="s">
        <v>78</v>
      </c>
      <c r="AO4228" t="s">
        <v>5443</v>
      </c>
      <c r="AP4228" s="1">
        <v>44967.414583333331</v>
      </c>
      <c r="AQ4228" s="1">
        <v>44965.50277777778</v>
      </c>
    </row>
    <row r="4229" spans="1:43" x14ac:dyDescent="0.35">
      <c r="A4229" t="s">
        <v>25840</v>
      </c>
      <c r="B4229" t="s">
        <v>6947</v>
      </c>
      <c r="C4229" t="s">
        <v>25841</v>
      </c>
      <c r="F4229" t="s">
        <v>25842</v>
      </c>
      <c r="H4229" t="s">
        <v>25840</v>
      </c>
      <c r="J4229" t="s">
        <v>25843</v>
      </c>
      <c r="P4229" t="s">
        <v>50</v>
      </c>
      <c r="U4229" s="1">
        <v>44474</v>
      </c>
      <c r="V4229" s="1">
        <v>44474</v>
      </c>
      <c r="W4229" s="1">
        <v>44474.681250000001</v>
      </c>
      <c r="X4229" s="1">
        <v>44474.681250000001</v>
      </c>
      <c r="AC4229" t="s">
        <v>53</v>
      </c>
      <c r="AD4229">
        <v>2969510698</v>
      </c>
      <c r="AE4229" s="1">
        <v>38390.598611111112</v>
      </c>
      <c r="AF4229" t="s">
        <v>13166</v>
      </c>
      <c r="AG4229" t="s">
        <v>25844</v>
      </c>
      <c r="AH4229" t="s">
        <v>51</v>
      </c>
      <c r="AJ4229" t="s">
        <v>53</v>
      </c>
      <c r="AL4229" t="s">
        <v>68</v>
      </c>
      <c r="AO4229" t="s">
        <v>8142</v>
      </c>
    </row>
    <row r="4230" spans="1:43" x14ac:dyDescent="0.35">
      <c r="A4230" t="s">
        <v>25845</v>
      </c>
      <c r="B4230" t="s">
        <v>25846</v>
      </c>
      <c r="C4230" t="s">
        <v>2482</v>
      </c>
      <c r="F4230" t="s">
        <v>25847</v>
      </c>
      <c r="H4230" t="s">
        <v>25845</v>
      </c>
      <c r="J4230" t="s">
        <v>25848</v>
      </c>
      <c r="K4230" t="s">
        <v>25849</v>
      </c>
      <c r="M4230" t="s">
        <v>6070</v>
      </c>
      <c r="N4230" t="s">
        <v>65</v>
      </c>
      <c r="O4230">
        <v>81527</v>
      </c>
      <c r="P4230" t="s">
        <v>50</v>
      </c>
      <c r="U4230" s="1">
        <v>44474</v>
      </c>
      <c r="V4230" s="1">
        <v>44474</v>
      </c>
      <c r="W4230" s="1">
        <v>44474.959722222222</v>
      </c>
      <c r="X4230" s="1">
        <v>44474.959722222222</v>
      </c>
      <c r="AC4230" t="s">
        <v>53</v>
      </c>
      <c r="AD4230">
        <v>1000000001</v>
      </c>
      <c r="AE4230" s="1">
        <v>39973.351388888892</v>
      </c>
      <c r="AF4230" t="s">
        <v>3377</v>
      </c>
      <c r="AG4230" t="s">
        <v>25850</v>
      </c>
      <c r="AH4230" t="s">
        <v>51</v>
      </c>
      <c r="AJ4230" t="s">
        <v>53</v>
      </c>
      <c r="AL4230" t="s">
        <v>78</v>
      </c>
      <c r="AO4230" t="s">
        <v>5443</v>
      </c>
      <c r="AP4230" s="1">
        <v>44474.92291666667</v>
      </c>
    </row>
    <row r="4231" spans="1:43" x14ac:dyDescent="0.35">
      <c r="A4231" t="s">
        <v>25851</v>
      </c>
      <c r="B4231" t="s">
        <v>17983</v>
      </c>
      <c r="C4231" t="s">
        <v>9136</v>
      </c>
      <c r="F4231">
        <v>1111111111</v>
      </c>
      <c r="H4231" t="s">
        <v>25852</v>
      </c>
      <c r="J4231" t="s">
        <v>14974</v>
      </c>
      <c r="K4231" t="s">
        <v>25853</v>
      </c>
      <c r="L4231" t="s">
        <v>3848</v>
      </c>
      <c r="M4231" t="s">
        <v>3848</v>
      </c>
      <c r="N4231" t="s">
        <v>7345</v>
      </c>
      <c r="O4231">
        <v>80811</v>
      </c>
      <c r="P4231" t="s">
        <v>25854</v>
      </c>
      <c r="U4231" s="1">
        <v>44474</v>
      </c>
      <c r="V4231" s="1">
        <v>44474</v>
      </c>
      <c r="W4231" s="1">
        <v>44474.327777777777</v>
      </c>
      <c r="X4231" s="1">
        <v>44474.327777777777</v>
      </c>
      <c r="AC4231" t="s">
        <v>51</v>
      </c>
      <c r="AD4231">
        <v>1000000001</v>
      </c>
      <c r="AE4231" s="1">
        <v>39973.351388888892</v>
      </c>
      <c r="AF4231" t="s">
        <v>3377</v>
      </c>
      <c r="AG4231" t="s">
        <v>25855</v>
      </c>
      <c r="AH4231" t="s">
        <v>51</v>
      </c>
      <c r="AJ4231" t="s">
        <v>53</v>
      </c>
      <c r="AL4231" t="s">
        <v>78</v>
      </c>
      <c r="AO4231" t="s">
        <v>5443</v>
      </c>
      <c r="AP4231" s="1">
        <v>44474.323611111111</v>
      </c>
    </row>
    <row r="4232" spans="1:43" x14ac:dyDescent="0.35">
      <c r="A4232" t="s">
        <v>25856</v>
      </c>
      <c r="B4232" t="s">
        <v>25857</v>
      </c>
      <c r="C4232" t="s">
        <v>25858</v>
      </c>
      <c r="F4232">
        <v>9999999999</v>
      </c>
      <c r="H4232" t="s">
        <v>25859</v>
      </c>
      <c r="J4232" t="s">
        <v>15638</v>
      </c>
      <c r="K4232" t="s">
        <v>3788</v>
      </c>
      <c r="M4232" t="s">
        <v>25860</v>
      </c>
      <c r="N4232" t="s">
        <v>1593</v>
      </c>
      <c r="O4232">
        <v>80011</v>
      </c>
      <c r="P4232" t="s">
        <v>50</v>
      </c>
      <c r="U4232" s="1">
        <v>44474</v>
      </c>
      <c r="V4232" s="1">
        <v>44474</v>
      </c>
      <c r="W4232" s="1">
        <v>44474.338888888888</v>
      </c>
      <c r="X4232" s="1">
        <v>44474.338888888888</v>
      </c>
      <c r="AC4232" t="s">
        <v>51</v>
      </c>
      <c r="AD4232">
        <v>1000000001</v>
      </c>
      <c r="AE4232" s="1">
        <v>39973.351388888892</v>
      </c>
      <c r="AF4232" t="s">
        <v>3377</v>
      </c>
      <c r="AG4232" t="s">
        <v>25861</v>
      </c>
      <c r="AH4232" t="s">
        <v>51</v>
      </c>
      <c r="AJ4232" t="s">
        <v>53</v>
      </c>
      <c r="AL4232" t="s">
        <v>78</v>
      </c>
      <c r="AO4232" t="s">
        <v>5443</v>
      </c>
      <c r="AP4232" s="1">
        <v>44474.336805555555</v>
      </c>
    </row>
    <row r="4233" spans="1:43" x14ac:dyDescent="0.35">
      <c r="A4233" t="s">
        <v>25862</v>
      </c>
      <c r="B4233" t="s">
        <v>25863</v>
      </c>
      <c r="C4233" t="s">
        <v>25864</v>
      </c>
      <c r="F4233" t="s">
        <v>25865</v>
      </c>
      <c r="H4233" t="s">
        <v>25862</v>
      </c>
      <c r="J4233" t="s">
        <v>1014</v>
      </c>
      <c r="N4233" t="s">
        <v>4526</v>
      </c>
      <c r="O4233">
        <v>85546</v>
      </c>
      <c r="P4233" t="s">
        <v>50</v>
      </c>
      <c r="U4233" s="1">
        <v>44474</v>
      </c>
      <c r="V4233" s="1">
        <v>44474</v>
      </c>
      <c r="W4233" s="1">
        <v>44475.40902777778</v>
      </c>
      <c r="X4233" s="1">
        <v>44475.40902777778</v>
      </c>
      <c r="AC4233" t="s">
        <v>53</v>
      </c>
      <c r="AD4233">
        <v>2969480780</v>
      </c>
      <c r="AE4233" s="1">
        <v>37467</v>
      </c>
      <c r="AF4233" t="s">
        <v>25866</v>
      </c>
      <c r="AG4233" t="s">
        <v>25867</v>
      </c>
      <c r="AH4233" t="s">
        <v>51</v>
      </c>
      <c r="AJ4233" t="s">
        <v>53</v>
      </c>
      <c r="AL4233" t="s">
        <v>78</v>
      </c>
      <c r="AO4233" t="s">
        <v>8142</v>
      </c>
    </row>
    <row r="4234" spans="1:43" x14ac:dyDescent="0.35">
      <c r="A4234" t="s">
        <v>25868</v>
      </c>
      <c r="B4234" t="s">
        <v>25869</v>
      </c>
      <c r="C4234" t="s">
        <v>25870</v>
      </c>
      <c r="D4234" t="s">
        <v>25871</v>
      </c>
      <c r="F4234" s="2" t="s">
        <v>25872</v>
      </c>
      <c r="G4234" s="2" t="s">
        <v>25872</v>
      </c>
      <c r="H4234" t="s">
        <v>25873</v>
      </c>
      <c r="I4234" t="s">
        <v>169</v>
      </c>
      <c r="J4234" t="s">
        <v>25874</v>
      </c>
      <c r="K4234" t="s">
        <v>25875</v>
      </c>
      <c r="L4234" t="s">
        <v>25876</v>
      </c>
      <c r="M4234" t="s">
        <v>25877</v>
      </c>
      <c r="N4234" t="s">
        <v>25878</v>
      </c>
      <c r="O4234">
        <v>67982</v>
      </c>
      <c r="P4234" t="s">
        <v>14320</v>
      </c>
      <c r="U4234" s="1">
        <v>44474.427083333336</v>
      </c>
      <c r="V4234" s="1">
        <v>44474.427083333336</v>
      </c>
      <c r="AC4234" t="s">
        <v>53</v>
      </c>
      <c r="AG4234" t="s">
        <v>25879</v>
      </c>
      <c r="AH4234" t="s">
        <v>53</v>
      </c>
      <c r="AJ4234" t="s">
        <v>53</v>
      </c>
      <c r="AK4234" t="s">
        <v>13346</v>
      </c>
      <c r="AO4234" t="s">
        <v>54</v>
      </c>
    </row>
    <row r="4235" spans="1:43" x14ac:dyDescent="0.35">
      <c r="A4235" t="s">
        <v>25880</v>
      </c>
      <c r="B4235" t="s">
        <v>25881</v>
      </c>
      <c r="C4235" t="s">
        <v>25882</v>
      </c>
      <c r="F4235">
        <v>13033496273</v>
      </c>
      <c r="G4235">
        <v>3033496273</v>
      </c>
      <c r="H4235" t="s">
        <v>25883</v>
      </c>
      <c r="I4235" t="s">
        <v>179</v>
      </c>
      <c r="J4235" t="s">
        <v>25884</v>
      </c>
      <c r="K4235" t="s">
        <v>25885</v>
      </c>
      <c r="M4235" t="s">
        <v>159</v>
      </c>
      <c r="N4235" t="s">
        <v>213</v>
      </c>
      <c r="O4235">
        <v>80907</v>
      </c>
      <c r="P4235" t="s">
        <v>50</v>
      </c>
      <c r="U4235" s="1">
        <v>44474.462500000001</v>
      </c>
      <c r="V4235" s="1">
        <v>44474.462500000001</v>
      </c>
      <c r="W4235" s="1">
        <v>44474.611111111109</v>
      </c>
      <c r="X4235" s="1">
        <v>44474.611111111109</v>
      </c>
      <c r="AC4235" t="s">
        <v>51</v>
      </c>
      <c r="AD4235">
        <v>2969782941</v>
      </c>
      <c r="AE4235" s="1">
        <v>43171.747916666667</v>
      </c>
      <c r="AF4235" t="s">
        <v>25886</v>
      </c>
      <c r="AG4235" t="s">
        <v>25887</v>
      </c>
      <c r="AH4235" t="s">
        <v>53</v>
      </c>
      <c r="AJ4235" t="s">
        <v>53</v>
      </c>
      <c r="AK4235" t="s">
        <v>13606</v>
      </c>
      <c r="AL4235" t="s">
        <v>68</v>
      </c>
      <c r="AO4235" t="s">
        <v>54</v>
      </c>
      <c r="AP4235" s="1">
        <v>45468.350694444445</v>
      </c>
      <c r="AQ4235" s="1">
        <v>45468.351388888892</v>
      </c>
    </row>
    <row r="4236" spans="1:43" x14ac:dyDescent="0.35">
      <c r="A4236" t="s">
        <v>14008</v>
      </c>
      <c r="B4236" t="s">
        <v>14007</v>
      </c>
      <c r="C4236" t="s">
        <v>3285</v>
      </c>
      <c r="H4236" t="s">
        <v>14008</v>
      </c>
      <c r="I4236" t="s">
        <v>101</v>
      </c>
      <c r="J4236" t="s">
        <v>25888</v>
      </c>
      <c r="K4236" t="s">
        <v>25889</v>
      </c>
      <c r="M4236" t="s">
        <v>25890</v>
      </c>
      <c r="N4236" t="s">
        <v>65</v>
      </c>
      <c r="O4236">
        <v>80475</v>
      </c>
      <c r="P4236" t="s">
        <v>50</v>
      </c>
      <c r="U4236" s="1">
        <v>44473</v>
      </c>
      <c r="V4236" s="1">
        <v>44474.645833333336</v>
      </c>
      <c r="W4236" s="1">
        <v>44481.625</v>
      </c>
      <c r="X4236" s="1">
        <v>44481.625</v>
      </c>
      <c r="AC4236" t="s">
        <v>53</v>
      </c>
      <c r="AD4236">
        <v>2970102916</v>
      </c>
      <c r="AE4236" s="1">
        <v>44481.47152777778</v>
      </c>
      <c r="AF4236" t="s">
        <v>25891</v>
      </c>
      <c r="AG4236" t="s">
        <v>25892</v>
      </c>
      <c r="AH4236" t="s">
        <v>51</v>
      </c>
      <c r="AJ4236" t="s">
        <v>53</v>
      </c>
      <c r="AL4236" t="s">
        <v>68</v>
      </c>
      <c r="AO4236" t="s">
        <v>5443</v>
      </c>
      <c r="AP4236" s="1">
        <v>45315.545138888891</v>
      </c>
      <c r="AQ4236" s="1">
        <v>44875.35</v>
      </c>
    </row>
    <row r="4237" spans="1:43" x14ac:dyDescent="0.35">
      <c r="A4237" t="s">
        <v>25893</v>
      </c>
      <c r="B4237" t="s">
        <v>15441</v>
      </c>
      <c r="C4237" t="s">
        <v>25894</v>
      </c>
      <c r="F4237" s="2" t="s">
        <v>25895</v>
      </c>
      <c r="H4237" t="s">
        <v>25896</v>
      </c>
      <c r="J4237" t="s">
        <v>8983</v>
      </c>
      <c r="O4237">
        <v>59380</v>
      </c>
      <c r="P4237" t="s">
        <v>13276</v>
      </c>
      <c r="U4237" s="1">
        <v>44475</v>
      </c>
      <c r="V4237" s="1">
        <v>44475</v>
      </c>
      <c r="W4237" s="1">
        <v>44475.408333333333</v>
      </c>
      <c r="X4237" s="1">
        <v>44475.408333333333</v>
      </c>
      <c r="AC4237" t="s">
        <v>53</v>
      </c>
      <c r="AD4237">
        <v>2969570414</v>
      </c>
      <c r="AE4237" s="1">
        <v>40940.538888888892</v>
      </c>
      <c r="AF4237" t="s">
        <v>8986</v>
      </c>
      <c r="AG4237" t="s">
        <v>25897</v>
      </c>
      <c r="AH4237" t="s">
        <v>51</v>
      </c>
      <c r="AJ4237" t="s">
        <v>53</v>
      </c>
      <c r="AL4237" t="s">
        <v>78</v>
      </c>
      <c r="AO4237" t="s">
        <v>8142</v>
      </c>
    </row>
    <row r="4238" spans="1:43" x14ac:dyDescent="0.35">
      <c r="A4238" t="s">
        <v>25898</v>
      </c>
      <c r="B4238" t="s">
        <v>14461</v>
      </c>
      <c r="C4238" t="s">
        <v>106</v>
      </c>
      <c r="F4238" t="s">
        <v>25899</v>
      </c>
      <c r="H4238" t="s">
        <v>25900</v>
      </c>
      <c r="J4238" t="s">
        <v>25901</v>
      </c>
      <c r="P4238" t="s">
        <v>50</v>
      </c>
      <c r="U4238" s="1">
        <v>44475</v>
      </c>
      <c r="V4238" s="1">
        <v>44475</v>
      </c>
      <c r="W4238" s="1">
        <v>44475.544444444444</v>
      </c>
      <c r="X4238" s="1">
        <v>44475.544444444444</v>
      </c>
      <c r="AC4238" t="s">
        <v>53</v>
      </c>
      <c r="AD4238">
        <v>2969823183</v>
      </c>
      <c r="AE4238" s="1">
        <v>43312.453472222223</v>
      </c>
      <c r="AG4238" t="s">
        <v>25902</v>
      </c>
      <c r="AH4238" t="s">
        <v>51</v>
      </c>
      <c r="AJ4238" t="s">
        <v>53</v>
      </c>
      <c r="AL4238" t="s">
        <v>78</v>
      </c>
      <c r="AO4238" t="s">
        <v>8142</v>
      </c>
    </row>
    <row r="4239" spans="1:43" x14ac:dyDescent="0.35">
      <c r="A4239" t="s">
        <v>25903</v>
      </c>
      <c r="B4239" t="s">
        <v>25904</v>
      </c>
      <c r="C4239" t="s">
        <v>1391</v>
      </c>
      <c r="F4239" t="s">
        <v>25905</v>
      </c>
      <c r="H4239" t="s">
        <v>25906</v>
      </c>
      <c r="J4239" t="s">
        <v>491</v>
      </c>
      <c r="K4239" t="s">
        <v>6655</v>
      </c>
      <c r="M4239" t="s">
        <v>6656</v>
      </c>
      <c r="N4239" t="s">
        <v>6657</v>
      </c>
      <c r="O4239">
        <v>68102</v>
      </c>
      <c r="P4239" t="s">
        <v>50</v>
      </c>
      <c r="U4239" s="1">
        <v>44475</v>
      </c>
      <c r="V4239" s="1">
        <v>44475</v>
      </c>
      <c r="W4239" s="1">
        <v>44475.439583333333</v>
      </c>
      <c r="X4239" s="1">
        <v>44475.439583333333</v>
      </c>
      <c r="AC4239" t="s">
        <v>53</v>
      </c>
      <c r="AD4239">
        <v>2969472760</v>
      </c>
      <c r="AE4239" s="1">
        <v>36916.71597222222</v>
      </c>
      <c r="AF4239" t="s">
        <v>9452</v>
      </c>
      <c r="AG4239" t="s">
        <v>25907</v>
      </c>
      <c r="AH4239" t="s">
        <v>51</v>
      </c>
      <c r="AJ4239" t="s">
        <v>53</v>
      </c>
      <c r="AL4239" t="s">
        <v>78</v>
      </c>
      <c r="AO4239" t="s">
        <v>5443</v>
      </c>
      <c r="AP4239" s="1">
        <v>45455.376388888886</v>
      </c>
    </row>
    <row r="4240" spans="1:43" x14ac:dyDescent="0.35">
      <c r="A4240" t="s">
        <v>25908</v>
      </c>
      <c r="B4240" t="s">
        <v>5388</v>
      </c>
      <c r="C4240" t="s">
        <v>946</v>
      </c>
      <c r="F4240">
        <v>17578130913</v>
      </c>
      <c r="H4240" t="s">
        <v>25909</v>
      </c>
      <c r="J4240" t="s">
        <v>11808</v>
      </c>
      <c r="N4240" t="s">
        <v>287</v>
      </c>
      <c r="O4240">
        <v>80209</v>
      </c>
      <c r="P4240" t="s">
        <v>50</v>
      </c>
      <c r="U4240" s="1">
        <v>44475</v>
      </c>
      <c r="V4240" s="1">
        <v>44475</v>
      </c>
      <c r="W4240" s="1">
        <v>44475.75</v>
      </c>
      <c r="X4240" s="1">
        <v>44475.75</v>
      </c>
      <c r="AC4240" t="s">
        <v>53</v>
      </c>
      <c r="AD4240">
        <v>1000000001</v>
      </c>
      <c r="AE4240" s="1">
        <v>39973.351388888892</v>
      </c>
      <c r="AF4240" t="s">
        <v>3377</v>
      </c>
      <c r="AG4240" t="s">
        <v>25910</v>
      </c>
      <c r="AH4240" t="s">
        <v>51</v>
      </c>
      <c r="AJ4240" t="s">
        <v>53</v>
      </c>
      <c r="AL4240" t="s">
        <v>78</v>
      </c>
      <c r="AO4240" t="s">
        <v>8142</v>
      </c>
    </row>
    <row r="4241" spans="1:43" x14ac:dyDescent="0.35">
      <c r="A4241" t="s">
        <v>25911</v>
      </c>
      <c r="B4241" t="s">
        <v>25912</v>
      </c>
      <c r="C4241" t="s">
        <v>331</v>
      </c>
      <c r="F4241" t="s">
        <v>25913</v>
      </c>
      <c r="H4241" t="s">
        <v>25914</v>
      </c>
      <c r="J4241" t="s">
        <v>25915</v>
      </c>
      <c r="P4241" t="s">
        <v>50</v>
      </c>
      <c r="U4241" s="1">
        <v>44475</v>
      </c>
      <c r="V4241" s="1">
        <v>44475</v>
      </c>
      <c r="W4241" s="1">
        <v>44475.746527777781</v>
      </c>
      <c r="X4241" s="1">
        <v>44475.746527777781</v>
      </c>
      <c r="AC4241" t="s">
        <v>53</v>
      </c>
      <c r="AD4241">
        <v>1000000001</v>
      </c>
      <c r="AE4241" s="1">
        <v>39973.351388888892</v>
      </c>
      <c r="AF4241" t="s">
        <v>3377</v>
      </c>
      <c r="AG4241" t="s">
        <v>25916</v>
      </c>
      <c r="AH4241" t="s">
        <v>51</v>
      </c>
      <c r="AJ4241" t="s">
        <v>53</v>
      </c>
      <c r="AL4241" t="s">
        <v>78</v>
      </c>
      <c r="AO4241" t="s">
        <v>8142</v>
      </c>
    </row>
    <row r="4242" spans="1:43" x14ac:dyDescent="0.35">
      <c r="A4242" t="s">
        <v>25917</v>
      </c>
      <c r="B4242" t="s">
        <v>25918</v>
      </c>
      <c r="C4242" t="s">
        <v>25919</v>
      </c>
      <c r="D4242" t="s">
        <v>2078</v>
      </c>
      <c r="F4242" t="s">
        <v>25920</v>
      </c>
      <c r="G4242" t="s">
        <v>25921</v>
      </c>
      <c r="H4242" t="s">
        <v>25922</v>
      </c>
      <c r="I4242" t="s">
        <v>464</v>
      </c>
      <c r="J4242" t="s">
        <v>465</v>
      </c>
      <c r="K4242" t="s">
        <v>25923</v>
      </c>
      <c r="M4242" t="s">
        <v>25924</v>
      </c>
      <c r="N4242" t="s">
        <v>2756</v>
      </c>
      <c r="O4242">
        <v>32703</v>
      </c>
      <c r="P4242" t="s">
        <v>50</v>
      </c>
      <c r="U4242" s="1">
        <v>44475</v>
      </c>
      <c r="V4242" s="1">
        <v>44475</v>
      </c>
      <c r="W4242" s="1">
        <v>44476.357638888891</v>
      </c>
      <c r="X4242" s="1">
        <v>44476.357638888891</v>
      </c>
      <c r="AC4242" t="s">
        <v>53</v>
      </c>
      <c r="AD4242">
        <v>2969543968</v>
      </c>
      <c r="AE4242" s="1">
        <v>40032.470138888886</v>
      </c>
      <c r="AF4242" t="s">
        <v>25925</v>
      </c>
      <c r="AG4242" t="s">
        <v>25926</v>
      </c>
      <c r="AH4242" t="s">
        <v>51</v>
      </c>
      <c r="AJ4242" t="s">
        <v>53</v>
      </c>
      <c r="AL4242" t="s">
        <v>78</v>
      </c>
      <c r="AO4242" t="s">
        <v>8142</v>
      </c>
    </row>
    <row r="4243" spans="1:43" x14ac:dyDescent="0.35">
      <c r="A4243" t="s">
        <v>25927</v>
      </c>
      <c r="B4243" t="s">
        <v>25928</v>
      </c>
      <c r="C4243" t="s">
        <v>1338</v>
      </c>
      <c r="F4243" t="s">
        <v>25929</v>
      </c>
      <c r="H4243" t="s">
        <v>25930</v>
      </c>
      <c r="J4243" t="s">
        <v>9017</v>
      </c>
      <c r="K4243" t="s">
        <v>25931</v>
      </c>
      <c r="M4243" t="s">
        <v>3053</v>
      </c>
      <c r="N4243" t="s">
        <v>798</v>
      </c>
      <c r="O4243">
        <v>26554</v>
      </c>
      <c r="P4243" t="s">
        <v>50</v>
      </c>
      <c r="U4243" s="1">
        <v>44475</v>
      </c>
      <c r="V4243" s="1">
        <v>44475</v>
      </c>
      <c r="AC4243" t="s">
        <v>53</v>
      </c>
      <c r="AD4243">
        <v>2969579793</v>
      </c>
      <c r="AE4243" s="1">
        <v>41172.685416666667</v>
      </c>
      <c r="AG4243" t="s">
        <v>25932</v>
      </c>
      <c r="AH4243" t="s">
        <v>51</v>
      </c>
      <c r="AJ4243" t="s">
        <v>53</v>
      </c>
      <c r="AL4243" t="s">
        <v>78</v>
      </c>
      <c r="AO4243" t="s">
        <v>8142</v>
      </c>
    </row>
    <row r="4244" spans="1:43" x14ac:dyDescent="0.35">
      <c r="A4244" t="s">
        <v>25933</v>
      </c>
      <c r="B4244" t="s">
        <v>25934</v>
      </c>
      <c r="C4244" t="s">
        <v>25935</v>
      </c>
      <c r="D4244" t="s">
        <v>25936</v>
      </c>
      <c r="F4244" t="s">
        <v>25937</v>
      </c>
      <c r="G4244">
        <v>7146038262</v>
      </c>
      <c r="H4244" t="s">
        <v>25938</v>
      </c>
      <c r="I4244" t="s">
        <v>464</v>
      </c>
      <c r="J4244" t="s">
        <v>6387</v>
      </c>
      <c r="K4244" t="s">
        <v>25939</v>
      </c>
      <c r="M4244" t="s">
        <v>25940</v>
      </c>
      <c r="N4244" t="s">
        <v>4438</v>
      </c>
      <c r="O4244" t="s">
        <v>25941</v>
      </c>
      <c r="P4244" t="s">
        <v>50</v>
      </c>
      <c r="U4244" s="1">
        <v>44475</v>
      </c>
      <c r="V4244" s="1">
        <v>44475</v>
      </c>
      <c r="W4244" s="1">
        <v>44476.36041666667</v>
      </c>
      <c r="X4244" s="1">
        <v>44476.36041666667</v>
      </c>
      <c r="AC4244" t="s">
        <v>53</v>
      </c>
      <c r="AD4244">
        <v>2969484892</v>
      </c>
      <c r="AE4244" s="1">
        <v>37756</v>
      </c>
      <c r="AF4244" t="s">
        <v>25942</v>
      </c>
      <c r="AG4244" t="s">
        <v>25943</v>
      </c>
      <c r="AH4244" t="s">
        <v>51</v>
      </c>
      <c r="AJ4244" t="s">
        <v>53</v>
      </c>
      <c r="AL4244" t="s">
        <v>78</v>
      </c>
      <c r="AO4244" t="s">
        <v>8142</v>
      </c>
    </row>
    <row r="4245" spans="1:43" x14ac:dyDescent="0.35">
      <c r="A4245" t="s">
        <v>25944</v>
      </c>
      <c r="B4245" t="s">
        <v>10306</v>
      </c>
      <c r="C4245" t="s">
        <v>2912</v>
      </c>
      <c r="F4245" t="s">
        <v>25945</v>
      </c>
      <c r="H4245" t="s">
        <v>25946</v>
      </c>
      <c r="I4245" t="s">
        <v>169</v>
      </c>
      <c r="J4245" t="s">
        <v>5844</v>
      </c>
      <c r="K4245" t="s">
        <v>6798</v>
      </c>
      <c r="L4245" t="s">
        <v>6799</v>
      </c>
      <c r="M4245" t="s">
        <v>6800</v>
      </c>
      <c r="N4245" t="s">
        <v>213</v>
      </c>
      <c r="O4245">
        <v>80813</v>
      </c>
      <c r="P4245" t="s">
        <v>50</v>
      </c>
      <c r="U4245" s="1">
        <v>44475.359027777777</v>
      </c>
      <c r="V4245" s="1">
        <v>44475.359027777777</v>
      </c>
      <c r="W4245" s="1">
        <v>44475.361805555556</v>
      </c>
      <c r="X4245" s="1">
        <v>44475.361805555556</v>
      </c>
      <c r="AC4245" t="s">
        <v>53</v>
      </c>
      <c r="AD4245">
        <v>2969475403</v>
      </c>
      <c r="AE4245" s="1">
        <v>37166.661111111112</v>
      </c>
      <c r="AF4245" t="s">
        <v>25947</v>
      </c>
      <c r="AG4245" t="s">
        <v>25948</v>
      </c>
      <c r="AH4245" t="s">
        <v>53</v>
      </c>
      <c r="AJ4245" t="s">
        <v>53</v>
      </c>
      <c r="AK4245" t="s">
        <v>25949</v>
      </c>
      <c r="AL4245" t="s">
        <v>78</v>
      </c>
      <c r="AO4245" t="s">
        <v>54</v>
      </c>
      <c r="AP4245" s="1">
        <v>45370.632638888892</v>
      </c>
    </row>
    <row r="4246" spans="1:43" x14ac:dyDescent="0.35">
      <c r="A4246" t="s">
        <v>25950</v>
      </c>
      <c r="B4246" t="s">
        <v>25951</v>
      </c>
      <c r="C4246" t="s">
        <v>106</v>
      </c>
      <c r="F4246" t="s">
        <v>12963</v>
      </c>
      <c r="H4246" t="s">
        <v>25950</v>
      </c>
      <c r="J4246" t="s">
        <v>1910</v>
      </c>
      <c r="K4246" t="s">
        <v>23556</v>
      </c>
      <c r="M4246" t="s">
        <v>12925</v>
      </c>
      <c r="N4246" t="s">
        <v>12926</v>
      </c>
      <c r="O4246">
        <v>47842</v>
      </c>
      <c r="P4246" t="s">
        <v>50</v>
      </c>
      <c r="U4246" s="1">
        <v>44476</v>
      </c>
      <c r="V4246" s="1">
        <v>44476</v>
      </c>
      <c r="W4246" s="1">
        <v>44477.345138888886</v>
      </c>
      <c r="X4246" s="1">
        <v>44477.345138888886</v>
      </c>
      <c r="AC4246" t="s">
        <v>53</v>
      </c>
      <c r="AD4246">
        <v>2969735272</v>
      </c>
      <c r="AE4246" s="1">
        <v>42845.40902777778</v>
      </c>
      <c r="AF4246" t="s">
        <v>22107</v>
      </c>
      <c r="AG4246" t="s">
        <v>25952</v>
      </c>
      <c r="AH4246" t="s">
        <v>51</v>
      </c>
      <c r="AJ4246" t="s">
        <v>53</v>
      </c>
      <c r="AL4246" t="s">
        <v>78</v>
      </c>
      <c r="AO4246" t="s">
        <v>8142</v>
      </c>
    </row>
    <row r="4247" spans="1:43" x14ac:dyDescent="0.35">
      <c r="A4247" t="s">
        <v>25953</v>
      </c>
      <c r="B4247" t="s">
        <v>25954</v>
      </c>
      <c r="C4247" t="s">
        <v>5114</v>
      </c>
      <c r="F4247" t="s">
        <v>25955</v>
      </c>
      <c r="H4247" t="s">
        <v>25953</v>
      </c>
      <c r="J4247" t="s">
        <v>6530</v>
      </c>
      <c r="K4247" t="s">
        <v>6531</v>
      </c>
      <c r="M4247" t="s">
        <v>1261</v>
      </c>
      <c r="N4247" t="s">
        <v>213</v>
      </c>
      <c r="O4247">
        <v>80108</v>
      </c>
      <c r="P4247" t="s">
        <v>50</v>
      </c>
      <c r="U4247" s="1">
        <v>44476</v>
      </c>
      <c r="V4247" s="1">
        <v>44476</v>
      </c>
      <c r="W4247" s="1">
        <v>44476.543055555558</v>
      </c>
      <c r="X4247" s="1">
        <v>44476.543055555558</v>
      </c>
      <c r="AC4247" t="s">
        <v>53</v>
      </c>
      <c r="AD4247">
        <v>2969507921</v>
      </c>
      <c r="AE4247" s="1">
        <v>38224.743750000001</v>
      </c>
      <c r="AF4247" t="s">
        <v>6246</v>
      </c>
      <c r="AG4247" t="s">
        <v>25956</v>
      </c>
      <c r="AH4247" t="s">
        <v>51</v>
      </c>
      <c r="AJ4247" t="s">
        <v>53</v>
      </c>
      <c r="AL4247" t="s">
        <v>78</v>
      </c>
      <c r="AO4247" t="s">
        <v>5443</v>
      </c>
      <c r="AP4247" s="1">
        <v>45476.501388888886</v>
      </c>
      <c r="AQ4247" s="1">
        <v>45476.50277777778</v>
      </c>
    </row>
    <row r="4248" spans="1:43" x14ac:dyDescent="0.35">
      <c r="A4248" t="s">
        <v>25957</v>
      </c>
      <c r="B4248" t="s">
        <v>25958</v>
      </c>
      <c r="C4248" t="s">
        <v>952</v>
      </c>
      <c r="F4248" t="s">
        <v>25959</v>
      </c>
      <c r="H4248" t="s">
        <v>25960</v>
      </c>
      <c r="I4248" t="s">
        <v>169</v>
      </c>
      <c r="J4248" t="s">
        <v>13273</v>
      </c>
      <c r="K4248" t="s">
        <v>25961</v>
      </c>
      <c r="M4248" t="s">
        <v>14387</v>
      </c>
      <c r="N4248" t="s">
        <v>1593</v>
      </c>
      <c r="O4248">
        <v>35064</v>
      </c>
      <c r="P4248" t="s">
        <v>50</v>
      </c>
      <c r="U4248" s="1">
        <v>44476</v>
      </c>
      <c r="V4248" s="1">
        <v>44476</v>
      </c>
      <c r="W4248" s="1">
        <v>44477.34652777778</v>
      </c>
      <c r="X4248" s="1">
        <v>44477.34652777778</v>
      </c>
      <c r="AC4248" t="s">
        <v>53</v>
      </c>
      <c r="AD4248">
        <v>2969530290</v>
      </c>
      <c r="AE4248" s="1">
        <v>39465.556250000001</v>
      </c>
      <c r="AG4248" t="s">
        <v>25962</v>
      </c>
      <c r="AH4248" t="s">
        <v>51</v>
      </c>
      <c r="AJ4248" t="s">
        <v>53</v>
      </c>
      <c r="AO4248" t="s">
        <v>8142</v>
      </c>
    </row>
    <row r="4249" spans="1:43" x14ac:dyDescent="0.35">
      <c r="A4249" t="s">
        <v>25963</v>
      </c>
      <c r="B4249" t="s">
        <v>25964</v>
      </c>
      <c r="C4249" t="s">
        <v>758</v>
      </c>
      <c r="F4249" t="s">
        <v>25965</v>
      </c>
      <c r="H4249" t="s">
        <v>25963</v>
      </c>
      <c r="J4249" t="s">
        <v>8664</v>
      </c>
      <c r="K4249" t="s">
        <v>25966</v>
      </c>
      <c r="M4249" t="s">
        <v>3571</v>
      </c>
      <c r="N4249" t="s">
        <v>65</v>
      </c>
      <c r="O4249">
        <v>80022</v>
      </c>
      <c r="P4249" t="s">
        <v>50</v>
      </c>
      <c r="U4249" s="1">
        <v>44476</v>
      </c>
      <c r="V4249" s="1">
        <v>44476</v>
      </c>
      <c r="W4249" s="1">
        <v>44480.393750000003</v>
      </c>
      <c r="X4249" s="1">
        <v>44480.393750000003</v>
      </c>
      <c r="AC4249" t="s">
        <v>51</v>
      </c>
      <c r="AD4249">
        <v>2969637962</v>
      </c>
      <c r="AE4249" s="1">
        <v>41815.479166666664</v>
      </c>
      <c r="AF4249" t="s">
        <v>8668</v>
      </c>
      <c r="AG4249" t="s">
        <v>25967</v>
      </c>
      <c r="AH4249" t="s">
        <v>51</v>
      </c>
      <c r="AJ4249" t="s">
        <v>53</v>
      </c>
      <c r="AL4249" t="s">
        <v>78</v>
      </c>
      <c r="AO4249" t="s">
        <v>5443</v>
      </c>
      <c r="AP4249" s="1">
        <v>45450.7</v>
      </c>
      <c r="AQ4249" s="1">
        <v>45393.496527777781</v>
      </c>
    </row>
    <row r="4250" spans="1:43" x14ac:dyDescent="0.35">
      <c r="A4250" t="s">
        <v>25968</v>
      </c>
      <c r="B4250" t="s">
        <v>822</v>
      </c>
      <c r="C4250" t="s">
        <v>3803</v>
      </c>
      <c r="F4250" t="s">
        <v>6299</v>
      </c>
      <c r="H4250" t="s">
        <v>25969</v>
      </c>
      <c r="I4250" t="s">
        <v>394</v>
      </c>
      <c r="J4250" t="s">
        <v>6301</v>
      </c>
      <c r="K4250" t="s">
        <v>25970</v>
      </c>
      <c r="M4250" t="s">
        <v>172</v>
      </c>
      <c r="N4250" t="s">
        <v>65</v>
      </c>
      <c r="O4250">
        <v>81625</v>
      </c>
      <c r="P4250" t="s">
        <v>50</v>
      </c>
      <c r="U4250" s="1">
        <v>44476.40902777778</v>
      </c>
      <c r="V4250" s="1">
        <v>44476.40902777778</v>
      </c>
      <c r="W4250" s="1">
        <v>44476.436111111114</v>
      </c>
      <c r="X4250" s="1">
        <v>44476.436111111114</v>
      </c>
      <c r="AC4250" t="s">
        <v>53</v>
      </c>
      <c r="AD4250">
        <v>2969517065</v>
      </c>
      <c r="AE4250" s="1">
        <v>38758.525000000001</v>
      </c>
      <c r="AF4250" t="s">
        <v>6304</v>
      </c>
      <c r="AG4250" t="s">
        <v>25971</v>
      </c>
      <c r="AH4250" t="s">
        <v>53</v>
      </c>
      <c r="AJ4250" t="s">
        <v>53</v>
      </c>
      <c r="AK4250" t="s">
        <v>2497</v>
      </c>
      <c r="AL4250" t="s">
        <v>78</v>
      </c>
      <c r="AO4250" t="s">
        <v>54</v>
      </c>
      <c r="AP4250" s="1">
        <v>45363.693749999999</v>
      </c>
    </row>
    <row r="4251" spans="1:43" x14ac:dyDescent="0.35">
      <c r="A4251" t="s">
        <v>25972</v>
      </c>
      <c r="B4251" t="s">
        <v>25973</v>
      </c>
      <c r="C4251" t="s">
        <v>25974</v>
      </c>
      <c r="F4251" t="s">
        <v>25975</v>
      </c>
      <c r="H4251" t="s">
        <v>25976</v>
      </c>
      <c r="I4251" t="s">
        <v>169</v>
      </c>
      <c r="J4251" t="s">
        <v>25977</v>
      </c>
      <c r="K4251" t="s">
        <v>6815</v>
      </c>
      <c r="M4251" t="s">
        <v>2048</v>
      </c>
      <c r="N4251" t="s">
        <v>253</v>
      </c>
      <c r="O4251">
        <v>87499</v>
      </c>
      <c r="P4251" t="s">
        <v>50</v>
      </c>
      <c r="U4251" s="1">
        <v>43585</v>
      </c>
      <c r="V4251" s="1">
        <v>44476.543749999997</v>
      </c>
      <c r="W4251" s="1">
        <v>43585.590277777781</v>
      </c>
      <c r="X4251" s="1">
        <v>44204.709722222222</v>
      </c>
      <c r="AC4251" t="s">
        <v>53</v>
      </c>
      <c r="AD4251">
        <v>2969713886</v>
      </c>
      <c r="AE4251" s="1">
        <v>42678.45208333333</v>
      </c>
      <c r="AF4251" t="s">
        <v>25978</v>
      </c>
      <c r="AG4251" t="s">
        <v>25979</v>
      </c>
      <c r="AH4251" t="s">
        <v>51</v>
      </c>
      <c r="AJ4251" t="s">
        <v>53</v>
      </c>
      <c r="AL4251" t="s">
        <v>78</v>
      </c>
      <c r="AO4251" t="s">
        <v>8142</v>
      </c>
      <c r="AP4251" s="1">
        <v>45180.839583333334</v>
      </c>
    </row>
    <row r="4252" spans="1:43" x14ac:dyDescent="0.35">
      <c r="A4252" t="s">
        <v>25980</v>
      </c>
      <c r="B4252" t="s">
        <v>1278</v>
      </c>
      <c r="C4252" t="s">
        <v>302</v>
      </c>
      <c r="F4252" t="s">
        <v>25981</v>
      </c>
      <c r="H4252" t="s">
        <v>25982</v>
      </c>
      <c r="I4252" t="s">
        <v>169</v>
      </c>
      <c r="J4252" t="s">
        <v>25977</v>
      </c>
      <c r="K4252" t="s">
        <v>6815</v>
      </c>
      <c r="M4252" t="s">
        <v>2048</v>
      </c>
      <c r="N4252" t="s">
        <v>253</v>
      </c>
      <c r="O4252">
        <v>87499</v>
      </c>
      <c r="P4252" t="s">
        <v>50</v>
      </c>
      <c r="U4252" s="1">
        <v>43628</v>
      </c>
      <c r="V4252" s="1">
        <v>44476.568055555559</v>
      </c>
      <c r="W4252" s="1">
        <v>43628.381944444445</v>
      </c>
      <c r="X4252" s="1">
        <v>43628.381944444445</v>
      </c>
      <c r="AC4252" t="s">
        <v>53</v>
      </c>
      <c r="AD4252">
        <v>2969713886</v>
      </c>
      <c r="AE4252" s="1">
        <v>42678.45208333333</v>
      </c>
      <c r="AF4252" t="s">
        <v>25978</v>
      </c>
      <c r="AG4252" t="s">
        <v>25983</v>
      </c>
      <c r="AH4252" t="s">
        <v>51</v>
      </c>
      <c r="AJ4252" t="s">
        <v>53</v>
      </c>
      <c r="AL4252" t="s">
        <v>78</v>
      </c>
      <c r="AO4252" t="s">
        <v>8142</v>
      </c>
      <c r="AP4252" s="1">
        <v>45056.416666666664</v>
      </c>
    </row>
    <row r="4253" spans="1:43" x14ac:dyDescent="0.35">
      <c r="A4253" t="s">
        <v>25984</v>
      </c>
      <c r="B4253" t="s">
        <v>17326</v>
      </c>
      <c r="C4253" t="s">
        <v>25985</v>
      </c>
      <c r="D4253" t="s">
        <v>1782</v>
      </c>
      <c r="F4253" t="s">
        <v>25986</v>
      </c>
      <c r="H4253" t="s">
        <v>25987</v>
      </c>
      <c r="I4253" t="s">
        <v>169</v>
      </c>
      <c r="J4253" t="s">
        <v>25988</v>
      </c>
      <c r="K4253" t="s">
        <v>6815</v>
      </c>
      <c r="M4253" t="s">
        <v>2048</v>
      </c>
      <c r="N4253" t="s">
        <v>501</v>
      </c>
      <c r="O4253">
        <v>87499</v>
      </c>
      <c r="P4253" t="s">
        <v>50</v>
      </c>
      <c r="Q4253" t="s">
        <v>4134</v>
      </c>
      <c r="R4253" t="s">
        <v>25989</v>
      </c>
      <c r="S4253" t="s">
        <v>4135</v>
      </c>
      <c r="T4253" t="s">
        <v>25990</v>
      </c>
      <c r="U4253" s="1">
        <v>42389.599305555559</v>
      </c>
      <c r="V4253" s="1">
        <v>44476.569444444445</v>
      </c>
      <c r="W4253" s="1">
        <v>42389.599999999999</v>
      </c>
      <c r="X4253" s="1">
        <v>45472.289583333331</v>
      </c>
      <c r="AC4253" t="s">
        <v>53</v>
      </c>
      <c r="AD4253">
        <v>2969713886</v>
      </c>
      <c r="AE4253" s="1">
        <v>42678.45208333333</v>
      </c>
      <c r="AF4253" t="s">
        <v>25978</v>
      </c>
      <c r="AG4253" t="s">
        <v>25991</v>
      </c>
      <c r="AH4253" t="s">
        <v>51</v>
      </c>
      <c r="AJ4253" t="s">
        <v>53</v>
      </c>
      <c r="AL4253" t="s">
        <v>78</v>
      </c>
      <c r="AO4253" t="s">
        <v>54</v>
      </c>
      <c r="AP4253" s="1">
        <v>45471.238194444442</v>
      </c>
    </row>
    <row r="4254" spans="1:43" x14ac:dyDescent="0.35">
      <c r="A4254" t="s">
        <v>25992</v>
      </c>
      <c r="B4254" t="s">
        <v>1440</v>
      </c>
      <c r="C4254" t="s">
        <v>3053</v>
      </c>
      <c r="F4254">
        <v>15055892128</v>
      </c>
      <c r="H4254" t="s">
        <v>25993</v>
      </c>
      <c r="I4254" t="s">
        <v>169</v>
      </c>
      <c r="K4254" t="s">
        <v>25994</v>
      </c>
      <c r="M4254" t="s">
        <v>2048</v>
      </c>
      <c r="N4254" t="s">
        <v>501</v>
      </c>
      <c r="O4254">
        <v>87499</v>
      </c>
      <c r="P4254" t="s">
        <v>50</v>
      </c>
      <c r="U4254" s="1">
        <v>43696</v>
      </c>
      <c r="V4254" s="1">
        <v>44476.577777777777</v>
      </c>
      <c r="W4254" s="1">
        <v>43696.451388888891</v>
      </c>
      <c r="X4254" s="1">
        <v>45470.597916666666</v>
      </c>
      <c r="AC4254" t="s">
        <v>53</v>
      </c>
      <c r="AD4254">
        <v>9999999999</v>
      </c>
      <c r="AE4254" s="1">
        <v>45196</v>
      </c>
      <c r="AG4254" t="s">
        <v>25995</v>
      </c>
      <c r="AH4254" t="s">
        <v>51</v>
      </c>
      <c r="AJ4254" t="s">
        <v>53</v>
      </c>
      <c r="AL4254" t="s">
        <v>78</v>
      </c>
      <c r="AO4254" t="s">
        <v>5443</v>
      </c>
      <c r="AP4254" s="1">
        <v>45476.691666666666</v>
      </c>
    </row>
    <row r="4255" spans="1:43" x14ac:dyDescent="0.35">
      <c r="A4255" t="s">
        <v>25996</v>
      </c>
      <c r="B4255" t="s">
        <v>25997</v>
      </c>
      <c r="C4255" t="s">
        <v>24384</v>
      </c>
      <c r="F4255" t="s">
        <v>25998</v>
      </c>
      <c r="H4255" t="s">
        <v>25999</v>
      </c>
      <c r="I4255" t="s">
        <v>169</v>
      </c>
      <c r="J4255" t="s">
        <v>25977</v>
      </c>
      <c r="K4255" t="s">
        <v>26000</v>
      </c>
      <c r="M4255" t="s">
        <v>2048</v>
      </c>
      <c r="N4255" t="s">
        <v>253</v>
      </c>
      <c r="O4255">
        <v>87499</v>
      </c>
      <c r="P4255" t="s">
        <v>50</v>
      </c>
      <c r="U4255" s="1">
        <v>43696</v>
      </c>
      <c r="V4255" s="1">
        <v>44476.578472222223</v>
      </c>
      <c r="W4255" s="1">
        <v>43696.813888888886</v>
      </c>
      <c r="X4255" s="1">
        <v>43696.813888888886</v>
      </c>
      <c r="AC4255" t="s">
        <v>53</v>
      </c>
      <c r="AD4255">
        <v>2969713886</v>
      </c>
      <c r="AE4255" s="1">
        <v>42678.45208333333</v>
      </c>
      <c r="AF4255" t="s">
        <v>25978</v>
      </c>
      <c r="AG4255" t="s">
        <v>26001</v>
      </c>
      <c r="AH4255" t="s">
        <v>51</v>
      </c>
      <c r="AJ4255" t="s">
        <v>53</v>
      </c>
      <c r="AL4255" t="s">
        <v>78</v>
      </c>
      <c r="AO4255" t="s">
        <v>5443</v>
      </c>
      <c r="AP4255" s="1">
        <v>44722.37777777778</v>
      </c>
    </row>
    <row r="4256" spans="1:43" x14ac:dyDescent="0.35">
      <c r="A4256" t="s">
        <v>26002</v>
      </c>
      <c r="B4256" t="s">
        <v>736</v>
      </c>
      <c r="C4256" t="s">
        <v>25591</v>
      </c>
      <c r="F4256" t="s">
        <v>26003</v>
      </c>
      <c r="H4256" t="s">
        <v>26004</v>
      </c>
      <c r="I4256" t="s">
        <v>169</v>
      </c>
      <c r="J4256" t="s">
        <v>26005</v>
      </c>
      <c r="K4256" t="s">
        <v>6815</v>
      </c>
      <c r="M4256" t="s">
        <v>2048</v>
      </c>
      <c r="N4256" t="s">
        <v>253</v>
      </c>
      <c r="O4256">
        <v>87499</v>
      </c>
      <c r="P4256" t="s">
        <v>50</v>
      </c>
      <c r="U4256" s="1">
        <v>43699</v>
      </c>
      <c r="V4256" s="1">
        <v>44476.57916666667</v>
      </c>
      <c r="W4256" s="1">
        <v>43699.415277777778</v>
      </c>
      <c r="X4256" s="1">
        <v>45099.688888888886</v>
      </c>
      <c r="AC4256" t="s">
        <v>53</v>
      </c>
      <c r="AD4256">
        <v>2969713886</v>
      </c>
      <c r="AE4256" s="1">
        <v>42678.45208333333</v>
      </c>
      <c r="AF4256" t="s">
        <v>25978</v>
      </c>
      <c r="AG4256" t="s">
        <v>26006</v>
      </c>
      <c r="AH4256" t="s">
        <v>51</v>
      </c>
      <c r="AJ4256" t="s">
        <v>53</v>
      </c>
      <c r="AL4256" t="s">
        <v>78</v>
      </c>
      <c r="AO4256" t="s">
        <v>8142</v>
      </c>
      <c r="AP4256" s="1">
        <v>45099.684027777781</v>
      </c>
    </row>
    <row r="4257" spans="1:43" x14ac:dyDescent="0.35">
      <c r="A4257" t="s">
        <v>26007</v>
      </c>
      <c r="B4257" t="s">
        <v>26008</v>
      </c>
      <c r="C4257" t="s">
        <v>7337</v>
      </c>
      <c r="F4257" t="s">
        <v>26009</v>
      </c>
      <c r="H4257" t="s">
        <v>26010</v>
      </c>
      <c r="I4257" t="s">
        <v>169</v>
      </c>
      <c r="J4257" t="s">
        <v>25977</v>
      </c>
      <c r="K4257" t="s">
        <v>6815</v>
      </c>
      <c r="M4257" t="s">
        <v>2048</v>
      </c>
      <c r="N4257" t="s">
        <v>501</v>
      </c>
      <c r="O4257">
        <v>87499</v>
      </c>
      <c r="P4257" t="s">
        <v>50</v>
      </c>
      <c r="U4257" s="1">
        <v>43700</v>
      </c>
      <c r="V4257" s="1">
        <v>44476.579861111109</v>
      </c>
      <c r="W4257" s="1">
        <v>43700.529166666667</v>
      </c>
      <c r="X4257" s="1">
        <v>45461.381944444445</v>
      </c>
      <c r="AC4257" t="s">
        <v>53</v>
      </c>
      <c r="AD4257">
        <v>2969713886</v>
      </c>
      <c r="AE4257" s="1">
        <v>42678.45208333333</v>
      </c>
      <c r="AF4257" t="s">
        <v>25978</v>
      </c>
      <c r="AG4257" t="s">
        <v>26011</v>
      </c>
      <c r="AH4257" t="s">
        <v>51</v>
      </c>
      <c r="AJ4257" t="s">
        <v>53</v>
      </c>
      <c r="AL4257" t="s">
        <v>78</v>
      </c>
      <c r="AO4257" t="s">
        <v>5443</v>
      </c>
      <c r="AP4257" s="1">
        <v>45449.267361111109</v>
      </c>
    </row>
    <row r="4258" spans="1:43" x14ac:dyDescent="0.35">
      <c r="A4258" t="s">
        <v>26012</v>
      </c>
      <c r="B4258" t="s">
        <v>26013</v>
      </c>
      <c r="C4258" t="s">
        <v>26014</v>
      </c>
      <c r="F4258" t="s">
        <v>26015</v>
      </c>
      <c r="H4258" t="s">
        <v>26016</v>
      </c>
      <c r="I4258" t="s">
        <v>169</v>
      </c>
      <c r="J4258" t="s">
        <v>25977</v>
      </c>
      <c r="K4258" t="s">
        <v>6815</v>
      </c>
      <c r="M4258" t="s">
        <v>2048</v>
      </c>
      <c r="N4258" t="s">
        <v>253</v>
      </c>
      <c r="O4258">
        <v>87499</v>
      </c>
      <c r="P4258" t="s">
        <v>50</v>
      </c>
      <c r="U4258" s="1">
        <v>43700</v>
      </c>
      <c r="V4258" s="1">
        <v>44476.581250000003</v>
      </c>
      <c r="W4258" s="1">
        <v>43700.442361111112</v>
      </c>
      <c r="X4258" s="1">
        <v>45472.125694444447</v>
      </c>
      <c r="AC4258" t="s">
        <v>53</v>
      </c>
      <c r="AD4258">
        <v>2969713886</v>
      </c>
      <c r="AE4258" s="1">
        <v>42678.45208333333</v>
      </c>
      <c r="AF4258" t="s">
        <v>25978</v>
      </c>
      <c r="AG4258" t="s">
        <v>26017</v>
      </c>
      <c r="AH4258" t="s">
        <v>51</v>
      </c>
      <c r="AJ4258" t="s">
        <v>53</v>
      </c>
      <c r="AL4258" t="s">
        <v>78</v>
      </c>
      <c r="AO4258" t="s">
        <v>8142</v>
      </c>
      <c r="AP4258" s="1">
        <v>45477.004861111112</v>
      </c>
    </row>
    <row r="4259" spans="1:43" x14ac:dyDescent="0.35">
      <c r="A4259" t="s">
        <v>26018</v>
      </c>
      <c r="B4259" t="s">
        <v>26019</v>
      </c>
      <c r="C4259" t="s">
        <v>5861</v>
      </c>
      <c r="F4259">
        <v>15055983323</v>
      </c>
      <c r="H4259" t="s">
        <v>26020</v>
      </c>
      <c r="I4259" t="s">
        <v>169</v>
      </c>
      <c r="J4259" t="s">
        <v>26021</v>
      </c>
      <c r="K4259" t="s">
        <v>6815</v>
      </c>
      <c r="M4259" t="s">
        <v>2048</v>
      </c>
      <c r="N4259" t="s">
        <v>501</v>
      </c>
      <c r="O4259">
        <v>87499</v>
      </c>
      <c r="P4259" t="s">
        <v>50</v>
      </c>
      <c r="U4259" s="1">
        <v>43705</v>
      </c>
      <c r="V4259" s="1">
        <v>44476.582638888889</v>
      </c>
      <c r="W4259" s="1">
        <v>43705.084722222222</v>
      </c>
      <c r="X4259" s="1">
        <v>45168.368055555555</v>
      </c>
      <c r="AC4259" t="s">
        <v>53</v>
      </c>
      <c r="AD4259">
        <v>2969713886</v>
      </c>
      <c r="AE4259" s="1">
        <v>42678.45208333333</v>
      </c>
      <c r="AF4259" t="s">
        <v>25978</v>
      </c>
      <c r="AG4259" t="s">
        <v>26022</v>
      </c>
      <c r="AH4259" t="s">
        <v>51</v>
      </c>
      <c r="AJ4259" t="s">
        <v>53</v>
      </c>
      <c r="AL4259" t="s">
        <v>78</v>
      </c>
      <c r="AO4259" t="s">
        <v>5443</v>
      </c>
      <c r="AP4259" s="1">
        <v>45475.488888888889</v>
      </c>
    </row>
    <row r="4260" spans="1:43" x14ac:dyDescent="0.35">
      <c r="A4260" t="s">
        <v>26023</v>
      </c>
      <c r="B4260" t="s">
        <v>26024</v>
      </c>
      <c r="C4260" t="s">
        <v>23989</v>
      </c>
      <c r="F4260" t="s">
        <v>26025</v>
      </c>
      <c r="H4260" t="s">
        <v>26026</v>
      </c>
      <c r="I4260" t="s">
        <v>169</v>
      </c>
      <c r="J4260" t="s">
        <v>25977</v>
      </c>
      <c r="K4260" t="s">
        <v>25994</v>
      </c>
      <c r="M4260" t="s">
        <v>2048</v>
      </c>
      <c r="N4260" t="s">
        <v>253</v>
      </c>
      <c r="O4260">
        <v>87499</v>
      </c>
      <c r="P4260" t="s">
        <v>50</v>
      </c>
      <c r="U4260" s="1">
        <v>43707</v>
      </c>
      <c r="V4260" s="1">
        <v>44476.584027777775</v>
      </c>
      <c r="W4260" s="1">
        <v>43707.921527777777</v>
      </c>
      <c r="X4260" s="1">
        <v>43707.921527777777</v>
      </c>
      <c r="AC4260" t="s">
        <v>53</v>
      </c>
      <c r="AD4260">
        <v>2969713886</v>
      </c>
      <c r="AE4260" s="1">
        <v>42678.45208333333</v>
      </c>
      <c r="AF4260" t="s">
        <v>25978</v>
      </c>
      <c r="AG4260" t="s">
        <v>26027</v>
      </c>
      <c r="AH4260" t="s">
        <v>51</v>
      </c>
      <c r="AJ4260" t="s">
        <v>53</v>
      </c>
      <c r="AL4260" t="s">
        <v>78</v>
      </c>
      <c r="AO4260" t="s">
        <v>8142</v>
      </c>
      <c r="AP4260" s="1">
        <v>44224.097916666666</v>
      </c>
    </row>
    <row r="4261" spans="1:43" x14ac:dyDescent="0.35">
      <c r="A4261" t="s">
        <v>26028</v>
      </c>
      <c r="B4261" t="s">
        <v>25997</v>
      </c>
      <c r="C4261" t="s">
        <v>6779</v>
      </c>
      <c r="F4261" t="s">
        <v>26029</v>
      </c>
      <c r="H4261" t="s">
        <v>26030</v>
      </c>
      <c r="I4261" t="s">
        <v>169</v>
      </c>
      <c r="J4261" t="s">
        <v>25977</v>
      </c>
      <c r="K4261" t="s">
        <v>6815</v>
      </c>
      <c r="M4261" t="s">
        <v>2048</v>
      </c>
      <c r="N4261" t="s">
        <v>501</v>
      </c>
      <c r="O4261">
        <v>87499</v>
      </c>
      <c r="P4261" t="s">
        <v>50</v>
      </c>
      <c r="U4261" s="1">
        <v>43713</v>
      </c>
      <c r="V4261" s="1">
        <v>44476.585416666669</v>
      </c>
      <c r="W4261" s="1">
        <v>43713.893055555556</v>
      </c>
      <c r="X4261" s="1">
        <v>45468.507638888892</v>
      </c>
      <c r="AC4261" t="s">
        <v>53</v>
      </c>
      <c r="AD4261">
        <v>2969713886</v>
      </c>
      <c r="AE4261" s="1">
        <v>42678.45208333333</v>
      </c>
      <c r="AF4261" t="s">
        <v>25978</v>
      </c>
      <c r="AG4261" t="s">
        <v>26031</v>
      </c>
      <c r="AH4261" t="s">
        <v>51</v>
      </c>
      <c r="AJ4261" t="s">
        <v>53</v>
      </c>
      <c r="AL4261" t="s">
        <v>78</v>
      </c>
      <c r="AO4261" t="s">
        <v>5443</v>
      </c>
      <c r="AP4261" s="1">
        <v>45476.851388888892</v>
      </c>
    </row>
    <row r="4262" spans="1:43" x14ac:dyDescent="0.35">
      <c r="A4262" t="s">
        <v>26032</v>
      </c>
      <c r="B4262" t="s">
        <v>24923</v>
      </c>
      <c r="C4262" t="s">
        <v>16237</v>
      </c>
      <c r="F4262" t="s">
        <v>6813</v>
      </c>
      <c r="H4262" t="s">
        <v>26033</v>
      </c>
      <c r="I4262" t="s">
        <v>200</v>
      </c>
      <c r="J4262" t="s">
        <v>25977</v>
      </c>
      <c r="K4262" t="s">
        <v>6815</v>
      </c>
      <c r="M4262" t="s">
        <v>2048</v>
      </c>
      <c r="N4262" t="s">
        <v>501</v>
      </c>
      <c r="O4262">
        <v>87499</v>
      </c>
      <c r="P4262" t="s">
        <v>50</v>
      </c>
      <c r="U4262" s="1">
        <v>43713.45</v>
      </c>
      <c r="V4262" s="1">
        <v>44476.585416666669</v>
      </c>
      <c r="W4262" s="1">
        <v>43725.65</v>
      </c>
      <c r="X4262" s="1">
        <v>45469.271527777775</v>
      </c>
      <c r="AC4262" t="s">
        <v>53</v>
      </c>
      <c r="AD4262">
        <v>2969713886</v>
      </c>
      <c r="AE4262" s="1">
        <v>42678.45208333333</v>
      </c>
      <c r="AF4262" t="s">
        <v>25978</v>
      </c>
      <c r="AG4262" t="s">
        <v>26034</v>
      </c>
      <c r="AH4262" t="s">
        <v>53</v>
      </c>
      <c r="AJ4262" t="s">
        <v>53</v>
      </c>
      <c r="AK4262" t="s">
        <v>7790</v>
      </c>
      <c r="AL4262" t="s">
        <v>78</v>
      </c>
      <c r="AO4262" t="s">
        <v>54</v>
      </c>
      <c r="AP4262" s="1">
        <v>45476.270833333336</v>
      </c>
    </row>
    <row r="4263" spans="1:43" x14ac:dyDescent="0.35">
      <c r="A4263" t="s">
        <v>26035</v>
      </c>
      <c r="B4263" t="s">
        <v>12276</v>
      </c>
      <c r="C4263" t="s">
        <v>4162</v>
      </c>
      <c r="F4263" t="s">
        <v>26036</v>
      </c>
      <c r="H4263" t="s">
        <v>26037</v>
      </c>
      <c r="I4263" t="s">
        <v>200</v>
      </c>
      <c r="J4263" t="s">
        <v>25977</v>
      </c>
      <c r="K4263" t="s">
        <v>6815</v>
      </c>
      <c r="M4263" t="s">
        <v>2048</v>
      </c>
      <c r="N4263" t="s">
        <v>501</v>
      </c>
      <c r="O4263">
        <v>87499</v>
      </c>
      <c r="P4263" t="s">
        <v>50</v>
      </c>
      <c r="U4263" s="1">
        <v>43791.390277777777</v>
      </c>
      <c r="V4263" s="1">
        <v>44476.621527777781</v>
      </c>
      <c r="W4263" s="1">
        <v>43791.481944444444</v>
      </c>
      <c r="X4263" s="1">
        <v>45457.740277777775</v>
      </c>
      <c r="AC4263" t="s">
        <v>53</v>
      </c>
      <c r="AD4263">
        <v>2969713886</v>
      </c>
      <c r="AE4263" s="1">
        <v>42678.45208333333</v>
      </c>
      <c r="AF4263" t="s">
        <v>25978</v>
      </c>
      <c r="AG4263" t="s">
        <v>26038</v>
      </c>
      <c r="AH4263" t="s">
        <v>53</v>
      </c>
      <c r="AJ4263" t="s">
        <v>53</v>
      </c>
      <c r="AK4263" t="s">
        <v>2497</v>
      </c>
      <c r="AL4263" t="s">
        <v>78</v>
      </c>
      <c r="AO4263" t="s">
        <v>54</v>
      </c>
      <c r="AP4263" s="1">
        <v>45457.672222222223</v>
      </c>
    </row>
    <row r="4264" spans="1:43" x14ac:dyDescent="0.35">
      <c r="A4264" t="s">
        <v>26039</v>
      </c>
      <c r="B4264" t="s">
        <v>26040</v>
      </c>
      <c r="C4264" t="s">
        <v>17136</v>
      </c>
      <c r="F4264" t="s">
        <v>26041</v>
      </c>
      <c r="H4264" t="s">
        <v>26042</v>
      </c>
      <c r="I4264" t="s">
        <v>200</v>
      </c>
      <c r="K4264" t="s">
        <v>6815</v>
      </c>
      <c r="M4264" t="s">
        <v>2048</v>
      </c>
      <c r="N4264" t="s">
        <v>253</v>
      </c>
      <c r="O4264">
        <v>87499</v>
      </c>
      <c r="P4264" t="s">
        <v>50</v>
      </c>
      <c r="U4264" s="1">
        <v>43802</v>
      </c>
      <c r="V4264" s="1">
        <v>44476.622916666667</v>
      </c>
      <c r="W4264" s="1">
        <v>43802.466666666667</v>
      </c>
      <c r="X4264" s="1">
        <v>43802.466666666667</v>
      </c>
      <c r="AC4264" t="s">
        <v>53</v>
      </c>
      <c r="AD4264">
        <v>9999999999</v>
      </c>
      <c r="AE4264" s="1">
        <v>45196</v>
      </c>
      <c r="AG4264" t="s">
        <v>26043</v>
      </c>
      <c r="AH4264" t="s">
        <v>51</v>
      </c>
      <c r="AJ4264" t="s">
        <v>53</v>
      </c>
      <c r="AO4264" t="s">
        <v>5443</v>
      </c>
      <c r="AP4264" s="1">
        <v>45300.462500000001</v>
      </c>
    </row>
    <row r="4265" spans="1:43" x14ac:dyDescent="0.35">
      <c r="A4265" t="s">
        <v>26044</v>
      </c>
      <c r="B4265" t="s">
        <v>6811</v>
      </c>
      <c r="C4265" t="s">
        <v>6812</v>
      </c>
      <c r="F4265" t="s">
        <v>25986</v>
      </c>
      <c r="H4265" t="s">
        <v>25987</v>
      </c>
      <c r="I4265" t="s">
        <v>200</v>
      </c>
      <c r="J4265" t="s">
        <v>26005</v>
      </c>
      <c r="K4265" t="s">
        <v>6815</v>
      </c>
      <c r="M4265" t="s">
        <v>2048</v>
      </c>
      <c r="N4265" t="s">
        <v>501</v>
      </c>
      <c r="O4265">
        <v>87499</v>
      </c>
      <c r="P4265" t="s">
        <v>50</v>
      </c>
      <c r="U4265" s="1">
        <v>43839.352083333331</v>
      </c>
      <c r="V4265" s="1">
        <v>44476.623611111114</v>
      </c>
      <c r="W4265" s="1">
        <v>43839.354861111111</v>
      </c>
      <c r="X4265" s="1">
        <v>45476.4375</v>
      </c>
      <c r="AC4265" t="s">
        <v>53</v>
      </c>
      <c r="AD4265">
        <v>2969713886</v>
      </c>
      <c r="AE4265" s="1">
        <v>42678.45208333333</v>
      </c>
      <c r="AF4265" t="s">
        <v>25978</v>
      </c>
      <c r="AG4265" t="s">
        <v>26045</v>
      </c>
      <c r="AH4265" t="s">
        <v>53</v>
      </c>
      <c r="AJ4265" t="s">
        <v>53</v>
      </c>
      <c r="AK4265" t="s">
        <v>8166</v>
      </c>
      <c r="AL4265" t="s">
        <v>68</v>
      </c>
      <c r="AO4265" t="s">
        <v>54</v>
      </c>
      <c r="AP4265" s="1">
        <v>45476.578472222223</v>
      </c>
    </row>
    <row r="4266" spans="1:43" x14ac:dyDescent="0.35">
      <c r="A4266" t="s">
        <v>26046</v>
      </c>
      <c r="B4266" t="s">
        <v>11958</v>
      </c>
      <c r="C4266" t="s">
        <v>11959</v>
      </c>
      <c r="F4266" t="s">
        <v>11960</v>
      </c>
      <c r="H4266" t="s">
        <v>26047</v>
      </c>
      <c r="I4266" t="s">
        <v>169</v>
      </c>
      <c r="J4266" t="s">
        <v>1161</v>
      </c>
      <c r="K4266" t="s">
        <v>26048</v>
      </c>
      <c r="M4266" t="s">
        <v>1163</v>
      </c>
      <c r="N4266" t="s">
        <v>253</v>
      </c>
      <c r="O4266">
        <v>87416</v>
      </c>
      <c r="P4266" t="s">
        <v>50</v>
      </c>
      <c r="U4266" s="1">
        <v>44473</v>
      </c>
      <c r="V4266" s="1">
        <v>44476.625694444447</v>
      </c>
      <c r="W4266" s="1">
        <v>44473.69027777778</v>
      </c>
      <c r="X4266" s="1">
        <v>44474.629166666666</v>
      </c>
      <c r="AC4266" t="s">
        <v>53</v>
      </c>
      <c r="AD4266">
        <v>2969713886</v>
      </c>
      <c r="AE4266" s="1">
        <v>42678.45208333333</v>
      </c>
      <c r="AF4266" t="s">
        <v>25978</v>
      </c>
      <c r="AG4266" t="s">
        <v>26049</v>
      </c>
      <c r="AH4266" t="s">
        <v>51</v>
      </c>
      <c r="AJ4266" t="s">
        <v>53</v>
      </c>
      <c r="AL4266" t="s">
        <v>78</v>
      </c>
      <c r="AO4266" t="s">
        <v>5443</v>
      </c>
      <c r="AP4266" s="1">
        <v>45328.42083333333</v>
      </c>
    </row>
    <row r="4267" spans="1:43" x14ac:dyDescent="0.35">
      <c r="A4267" t="s">
        <v>26050</v>
      </c>
      <c r="B4267" t="s">
        <v>903</v>
      </c>
      <c r="C4267" t="s">
        <v>218</v>
      </c>
      <c r="H4267" t="s">
        <v>26051</v>
      </c>
      <c r="I4267" t="s">
        <v>200</v>
      </c>
      <c r="J4267" t="s">
        <v>26052</v>
      </c>
      <c r="K4267" t="s">
        <v>6815</v>
      </c>
      <c r="M4267" t="s">
        <v>2048</v>
      </c>
      <c r="N4267" t="s">
        <v>253</v>
      </c>
      <c r="O4267">
        <v>87499</v>
      </c>
      <c r="P4267" t="s">
        <v>50</v>
      </c>
      <c r="U4267" s="1">
        <v>44299.513194444444</v>
      </c>
      <c r="V4267" s="1">
        <v>44476.636805555558</v>
      </c>
      <c r="W4267" s="1">
        <v>44299.529861111114</v>
      </c>
      <c r="X4267" s="1">
        <v>44299.529861111114</v>
      </c>
      <c r="AC4267" t="s">
        <v>53</v>
      </c>
      <c r="AD4267">
        <v>2969713886</v>
      </c>
      <c r="AE4267" s="1">
        <v>42678.45208333333</v>
      </c>
      <c r="AF4267" t="s">
        <v>25978</v>
      </c>
      <c r="AG4267" t="s">
        <v>26053</v>
      </c>
      <c r="AH4267" t="s">
        <v>53</v>
      </c>
      <c r="AJ4267" t="s">
        <v>53</v>
      </c>
      <c r="AK4267" t="s">
        <v>8166</v>
      </c>
      <c r="AL4267" t="s">
        <v>78</v>
      </c>
      <c r="AO4267" t="s">
        <v>54</v>
      </c>
    </row>
    <row r="4268" spans="1:43" x14ac:dyDescent="0.35">
      <c r="A4268" t="s">
        <v>26054</v>
      </c>
      <c r="B4268" t="s">
        <v>26055</v>
      </c>
      <c r="C4268" t="s">
        <v>1076</v>
      </c>
      <c r="F4268" t="s">
        <v>26056</v>
      </c>
      <c r="H4268" t="s">
        <v>26057</v>
      </c>
      <c r="I4268" t="s">
        <v>200</v>
      </c>
      <c r="J4268" t="s">
        <v>26058</v>
      </c>
      <c r="K4268" t="s">
        <v>6815</v>
      </c>
      <c r="M4268" t="s">
        <v>2048</v>
      </c>
      <c r="N4268" t="s">
        <v>501</v>
      </c>
      <c r="O4268">
        <v>87499</v>
      </c>
      <c r="P4268" t="s">
        <v>50</v>
      </c>
      <c r="U4268" s="1">
        <v>43872</v>
      </c>
      <c r="V4268" s="1">
        <v>44476.645833333336</v>
      </c>
      <c r="W4268" s="1">
        <v>43872.586111111108</v>
      </c>
      <c r="X4268" s="1">
        <v>45356.375694444447</v>
      </c>
      <c r="AC4268" t="s">
        <v>53</v>
      </c>
      <c r="AD4268">
        <v>2969713886</v>
      </c>
      <c r="AE4268" s="1">
        <v>42678.45208333333</v>
      </c>
      <c r="AF4268" t="s">
        <v>25978</v>
      </c>
      <c r="AG4268" t="s">
        <v>26059</v>
      </c>
      <c r="AH4268" t="s">
        <v>51</v>
      </c>
      <c r="AJ4268" t="s">
        <v>53</v>
      </c>
      <c r="AL4268" t="s">
        <v>78</v>
      </c>
      <c r="AO4268" t="s">
        <v>5443</v>
      </c>
      <c r="AP4268" s="1">
        <v>45476.32708333333</v>
      </c>
    </row>
    <row r="4269" spans="1:43" x14ac:dyDescent="0.35">
      <c r="A4269" t="s">
        <v>26060</v>
      </c>
      <c r="B4269" t="s">
        <v>26061</v>
      </c>
      <c r="C4269" t="s">
        <v>26062</v>
      </c>
      <c r="F4269" t="s">
        <v>26063</v>
      </c>
      <c r="H4269" t="s">
        <v>26064</v>
      </c>
      <c r="I4269" t="s">
        <v>200</v>
      </c>
      <c r="J4269" t="s">
        <v>26065</v>
      </c>
      <c r="K4269" t="s">
        <v>26066</v>
      </c>
      <c r="M4269" t="s">
        <v>2048</v>
      </c>
      <c r="N4269" t="s">
        <v>253</v>
      </c>
      <c r="O4269">
        <v>87499</v>
      </c>
      <c r="P4269" t="s">
        <v>50</v>
      </c>
      <c r="U4269" s="1">
        <v>44435</v>
      </c>
      <c r="V4269" s="1">
        <v>44476.649305555555</v>
      </c>
      <c r="W4269" s="1">
        <v>44435.365277777775</v>
      </c>
      <c r="X4269" s="1">
        <v>44435.365277777775</v>
      </c>
      <c r="AC4269" t="s">
        <v>51</v>
      </c>
      <c r="AD4269">
        <v>2969713886</v>
      </c>
      <c r="AE4269" s="1">
        <v>42678.45208333333</v>
      </c>
      <c r="AF4269" t="s">
        <v>25978</v>
      </c>
      <c r="AG4269" t="s">
        <v>26067</v>
      </c>
      <c r="AH4269" t="s">
        <v>51</v>
      </c>
      <c r="AJ4269" t="s">
        <v>53</v>
      </c>
      <c r="AL4269" t="s">
        <v>78</v>
      </c>
      <c r="AO4269" t="s">
        <v>5443</v>
      </c>
      <c r="AP4269" s="1">
        <v>44435.450694444444</v>
      </c>
    </row>
    <row r="4270" spans="1:43" x14ac:dyDescent="0.35">
      <c r="A4270" t="s">
        <v>26068</v>
      </c>
      <c r="B4270" t="s">
        <v>4624</v>
      </c>
      <c r="C4270" t="s">
        <v>7769</v>
      </c>
      <c r="H4270" t="s">
        <v>26069</v>
      </c>
      <c r="J4270" t="s">
        <v>75</v>
      </c>
      <c r="P4270" t="s">
        <v>50</v>
      </c>
      <c r="U4270" s="1">
        <v>44477</v>
      </c>
      <c r="V4270" s="1">
        <v>44477</v>
      </c>
      <c r="W4270" s="1">
        <v>44477.571527777778</v>
      </c>
      <c r="X4270" s="1">
        <v>44477.571527777778</v>
      </c>
      <c r="AC4270" t="s">
        <v>53</v>
      </c>
      <c r="AD4270">
        <v>2969480024</v>
      </c>
      <c r="AE4270" s="1">
        <v>37427</v>
      </c>
      <c r="AF4270" t="s">
        <v>76</v>
      </c>
      <c r="AG4270" t="s">
        <v>26070</v>
      </c>
      <c r="AH4270" t="s">
        <v>51</v>
      </c>
      <c r="AJ4270" t="s">
        <v>53</v>
      </c>
      <c r="AL4270" t="s">
        <v>78</v>
      </c>
      <c r="AO4270" t="s">
        <v>5443</v>
      </c>
      <c r="AP4270" s="1">
        <v>45085.008333333331</v>
      </c>
      <c r="AQ4270" s="1">
        <v>44755.337500000001</v>
      </c>
    </row>
    <row r="4271" spans="1:43" x14ac:dyDescent="0.35">
      <c r="A4271" t="s">
        <v>26071</v>
      </c>
      <c r="B4271" t="s">
        <v>26072</v>
      </c>
      <c r="C4271" t="s">
        <v>4809</v>
      </c>
      <c r="F4271">
        <v>9702279563</v>
      </c>
      <c r="H4271" t="s">
        <v>26073</v>
      </c>
      <c r="J4271" t="s">
        <v>26074</v>
      </c>
      <c r="K4271" t="s">
        <v>26075</v>
      </c>
      <c r="M4271" t="s">
        <v>2378</v>
      </c>
      <c r="N4271" t="s">
        <v>65</v>
      </c>
      <c r="O4271">
        <v>80521</v>
      </c>
      <c r="P4271" t="s">
        <v>50</v>
      </c>
      <c r="U4271" s="1">
        <v>44477</v>
      </c>
      <c r="V4271" s="1">
        <v>44477</v>
      </c>
      <c r="W4271" s="1">
        <v>44477.897222222222</v>
      </c>
      <c r="X4271" s="1">
        <v>44477.897222222222</v>
      </c>
      <c r="AC4271" t="s">
        <v>53</v>
      </c>
      <c r="AD4271">
        <v>1000000001</v>
      </c>
      <c r="AE4271" s="1">
        <v>39973.351388888892</v>
      </c>
      <c r="AF4271" t="s">
        <v>3377</v>
      </c>
      <c r="AG4271" t="s">
        <v>26076</v>
      </c>
      <c r="AH4271" t="s">
        <v>51</v>
      </c>
      <c r="AJ4271" t="s">
        <v>53</v>
      </c>
      <c r="AL4271" t="s">
        <v>78</v>
      </c>
      <c r="AO4271" t="s">
        <v>5443</v>
      </c>
      <c r="AP4271" s="1">
        <v>44477.806944444441</v>
      </c>
    </row>
    <row r="4272" spans="1:43" x14ac:dyDescent="0.35">
      <c r="A4272" t="s">
        <v>26077</v>
      </c>
      <c r="B4272" t="s">
        <v>26078</v>
      </c>
      <c r="C4272" t="s">
        <v>26079</v>
      </c>
      <c r="F4272">
        <v>4322094692</v>
      </c>
      <c r="H4272" t="s">
        <v>26077</v>
      </c>
      <c r="J4272" t="s">
        <v>26080</v>
      </c>
      <c r="P4272" t="s">
        <v>50</v>
      </c>
      <c r="U4272" s="1">
        <v>44477</v>
      </c>
      <c r="V4272" s="1">
        <v>44477</v>
      </c>
      <c r="W4272" s="1">
        <v>44477.973611111112</v>
      </c>
      <c r="X4272" s="1">
        <v>44477.973611111112</v>
      </c>
      <c r="AC4272" t="s">
        <v>53</v>
      </c>
      <c r="AD4272">
        <v>1000000001</v>
      </c>
      <c r="AE4272" s="1">
        <v>39973.351388888892</v>
      </c>
      <c r="AF4272" t="s">
        <v>3377</v>
      </c>
      <c r="AG4272" t="s">
        <v>26081</v>
      </c>
      <c r="AH4272" t="s">
        <v>51</v>
      </c>
      <c r="AJ4272" t="s">
        <v>53</v>
      </c>
      <c r="AL4272" t="s">
        <v>78</v>
      </c>
      <c r="AO4272" t="s">
        <v>8142</v>
      </c>
    </row>
    <row r="4273" spans="1:43" x14ac:dyDescent="0.35">
      <c r="A4273" t="s">
        <v>26082</v>
      </c>
      <c r="B4273" t="s">
        <v>26083</v>
      </c>
      <c r="C4273" t="s">
        <v>19800</v>
      </c>
      <c r="F4273">
        <v>3035009153</v>
      </c>
      <c r="H4273" t="s">
        <v>26082</v>
      </c>
      <c r="J4273" t="s">
        <v>26084</v>
      </c>
      <c r="K4273" t="s">
        <v>26085</v>
      </c>
      <c r="M4273" t="s">
        <v>8271</v>
      </c>
      <c r="N4273" t="s">
        <v>65</v>
      </c>
      <c r="O4273">
        <v>80107</v>
      </c>
      <c r="P4273" t="s">
        <v>50</v>
      </c>
      <c r="U4273" s="1">
        <v>44478</v>
      </c>
      <c r="V4273" s="1">
        <v>44478</v>
      </c>
      <c r="W4273" s="1">
        <v>44478.723611111112</v>
      </c>
      <c r="X4273" s="1">
        <v>44478.723611111112</v>
      </c>
      <c r="AC4273" t="s">
        <v>53</v>
      </c>
      <c r="AD4273">
        <v>1000000001</v>
      </c>
      <c r="AE4273" s="1">
        <v>39973.351388888892</v>
      </c>
      <c r="AF4273" t="s">
        <v>3377</v>
      </c>
      <c r="AG4273" t="s">
        <v>26086</v>
      </c>
      <c r="AH4273" t="s">
        <v>51</v>
      </c>
      <c r="AJ4273" t="s">
        <v>53</v>
      </c>
      <c r="AL4273" t="s">
        <v>78</v>
      </c>
      <c r="AO4273" t="s">
        <v>5443</v>
      </c>
      <c r="AP4273" s="1">
        <v>44480.609027777777</v>
      </c>
    </row>
    <row r="4274" spans="1:43" x14ac:dyDescent="0.35">
      <c r="A4274" t="s">
        <v>26087</v>
      </c>
      <c r="B4274" t="s">
        <v>26088</v>
      </c>
      <c r="C4274" t="s">
        <v>3554</v>
      </c>
      <c r="F4274">
        <v>9705186652</v>
      </c>
      <c r="H4274" t="s">
        <v>26087</v>
      </c>
      <c r="J4274" t="s">
        <v>26089</v>
      </c>
      <c r="K4274" t="s">
        <v>26090</v>
      </c>
      <c r="M4274" t="s">
        <v>4430</v>
      </c>
      <c r="N4274" t="s">
        <v>65</v>
      </c>
      <c r="O4274" t="s">
        <v>26091</v>
      </c>
      <c r="P4274" t="s">
        <v>50</v>
      </c>
      <c r="U4274" s="1">
        <v>44478</v>
      </c>
      <c r="V4274" s="1">
        <v>44478</v>
      </c>
      <c r="W4274" s="1">
        <v>44478.544444444444</v>
      </c>
      <c r="X4274" s="1">
        <v>44478.544444444444</v>
      </c>
      <c r="AC4274" t="s">
        <v>53</v>
      </c>
      <c r="AD4274">
        <v>2969915557</v>
      </c>
      <c r="AE4274" s="1">
        <v>43740.400694444441</v>
      </c>
      <c r="AF4274" t="s">
        <v>26092</v>
      </c>
      <c r="AG4274" t="s">
        <v>26093</v>
      </c>
      <c r="AH4274" t="s">
        <v>51</v>
      </c>
      <c r="AJ4274" t="s">
        <v>53</v>
      </c>
      <c r="AL4274" t="s">
        <v>78</v>
      </c>
      <c r="AO4274" t="s">
        <v>5443</v>
      </c>
      <c r="AP4274" s="1">
        <v>45085.481944444444</v>
      </c>
      <c r="AQ4274" s="1">
        <v>45085.488888888889</v>
      </c>
    </row>
    <row r="4275" spans="1:43" x14ac:dyDescent="0.35">
      <c r="A4275" t="s">
        <v>26094</v>
      </c>
      <c r="B4275" t="s">
        <v>26095</v>
      </c>
      <c r="C4275" t="s">
        <v>2347</v>
      </c>
      <c r="F4275">
        <v>7193226812</v>
      </c>
      <c r="H4275" t="s">
        <v>26096</v>
      </c>
      <c r="J4275" t="s">
        <v>26097</v>
      </c>
      <c r="K4275" t="s">
        <v>26098</v>
      </c>
      <c r="M4275" t="s">
        <v>7031</v>
      </c>
      <c r="N4275" t="s">
        <v>65</v>
      </c>
      <c r="O4275" t="s">
        <v>26099</v>
      </c>
      <c r="P4275" t="s">
        <v>50</v>
      </c>
      <c r="U4275" s="1">
        <v>44479</v>
      </c>
      <c r="V4275" s="1">
        <v>44479</v>
      </c>
      <c r="W4275" s="1">
        <v>44479.945833333331</v>
      </c>
      <c r="X4275" s="1">
        <v>44479.945833333331</v>
      </c>
      <c r="AC4275" t="s">
        <v>51</v>
      </c>
      <c r="AD4275">
        <v>1000000001</v>
      </c>
      <c r="AE4275" s="1">
        <v>39973.351388888892</v>
      </c>
      <c r="AF4275" t="s">
        <v>3377</v>
      </c>
      <c r="AG4275" t="s">
        <v>26100</v>
      </c>
      <c r="AH4275" t="s">
        <v>51</v>
      </c>
      <c r="AJ4275" t="s">
        <v>53</v>
      </c>
      <c r="AL4275" t="s">
        <v>78</v>
      </c>
      <c r="AO4275" t="s">
        <v>5443</v>
      </c>
      <c r="AP4275" s="1">
        <v>44479.936805555553</v>
      </c>
    </row>
    <row r="4276" spans="1:43" x14ac:dyDescent="0.35">
      <c r="A4276" t="s">
        <v>26101</v>
      </c>
      <c r="B4276" t="s">
        <v>16233</v>
      </c>
      <c r="C4276" t="s">
        <v>4550</v>
      </c>
      <c r="H4276" t="s">
        <v>26102</v>
      </c>
      <c r="J4276" t="s">
        <v>75</v>
      </c>
      <c r="P4276" t="s">
        <v>50</v>
      </c>
      <c r="U4276" s="1">
        <v>44480</v>
      </c>
      <c r="V4276" s="1">
        <v>44480</v>
      </c>
      <c r="W4276" s="1">
        <v>44480.448611111111</v>
      </c>
      <c r="X4276" s="1">
        <v>44480.448611111111</v>
      </c>
      <c r="AC4276" t="s">
        <v>53</v>
      </c>
      <c r="AD4276">
        <v>2969480024</v>
      </c>
      <c r="AE4276" s="1">
        <v>37427</v>
      </c>
      <c r="AF4276" t="s">
        <v>76</v>
      </c>
      <c r="AG4276" t="s">
        <v>26103</v>
      </c>
      <c r="AH4276" t="s">
        <v>51</v>
      </c>
      <c r="AJ4276" t="s">
        <v>53</v>
      </c>
      <c r="AL4276" t="s">
        <v>78</v>
      </c>
      <c r="AO4276" t="s">
        <v>5443</v>
      </c>
      <c r="AP4276" s="1">
        <v>44587.558333333334</v>
      </c>
    </row>
    <row r="4277" spans="1:43" x14ac:dyDescent="0.35">
      <c r="A4277" t="s">
        <v>26104</v>
      </c>
      <c r="B4277" t="s">
        <v>26105</v>
      </c>
      <c r="C4277" t="s">
        <v>26106</v>
      </c>
      <c r="F4277" s="2" t="s">
        <v>26107</v>
      </c>
      <c r="H4277" t="s">
        <v>26104</v>
      </c>
      <c r="J4277" t="s">
        <v>2953</v>
      </c>
      <c r="K4277" t="s">
        <v>26108</v>
      </c>
      <c r="M4277" t="s">
        <v>26109</v>
      </c>
      <c r="N4277" t="s">
        <v>26110</v>
      </c>
      <c r="O4277">
        <v>14600</v>
      </c>
      <c r="P4277" t="s">
        <v>13276</v>
      </c>
      <c r="U4277" s="1">
        <v>44480</v>
      </c>
      <c r="V4277" s="1">
        <v>44480</v>
      </c>
      <c r="W4277" s="1">
        <v>44481.388888888891</v>
      </c>
      <c r="X4277" s="1">
        <v>44481.388888888891</v>
      </c>
      <c r="AC4277" t="s">
        <v>53</v>
      </c>
      <c r="AD4277">
        <v>2969823183</v>
      </c>
      <c r="AE4277" s="1">
        <v>43312.453472222223</v>
      </c>
      <c r="AF4277" t="s">
        <v>25833</v>
      </c>
      <c r="AG4277" t="s">
        <v>26111</v>
      </c>
      <c r="AH4277" t="s">
        <v>51</v>
      </c>
      <c r="AJ4277" t="s">
        <v>53</v>
      </c>
      <c r="AL4277" t="s">
        <v>78</v>
      </c>
      <c r="AO4277" t="s">
        <v>8142</v>
      </c>
    </row>
    <row r="4278" spans="1:43" x14ac:dyDescent="0.35">
      <c r="A4278" t="s">
        <v>26112</v>
      </c>
      <c r="B4278" t="s">
        <v>26113</v>
      </c>
      <c r="C4278" t="s">
        <v>4778</v>
      </c>
      <c r="F4278" t="s">
        <v>26114</v>
      </c>
      <c r="H4278" t="s">
        <v>26115</v>
      </c>
      <c r="J4278" t="s">
        <v>26116</v>
      </c>
      <c r="K4278" t="s">
        <v>26117</v>
      </c>
      <c r="L4278" t="s">
        <v>26118</v>
      </c>
      <c r="M4278" t="s">
        <v>129</v>
      </c>
      <c r="N4278" t="s">
        <v>65</v>
      </c>
      <c r="O4278">
        <v>81004</v>
      </c>
      <c r="P4278" t="s">
        <v>50</v>
      </c>
      <c r="U4278" s="1">
        <v>44480</v>
      </c>
      <c r="V4278" s="1">
        <v>44480</v>
      </c>
      <c r="W4278" s="1">
        <v>44480.769444444442</v>
      </c>
      <c r="X4278" s="1">
        <v>44480.769444444442</v>
      </c>
      <c r="AC4278" t="s">
        <v>51</v>
      </c>
      <c r="AD4278">
        <v>1000000001</v>
      </c>
      <c r="AE4278" s="1">
        <v>39973.351388888892</v>
      </c>
      <c r="AF4278" t="s">
        <v>3377</v>
      </c>
      <c r="AG4278" t="s">
        <v>26119</v>
      </c>
      <c r="AH4278" t="s">
        <v>51</v>
      </c>
      <c r="AJ4278" t="s">
        <v>53</v>
      </c>
      <c r="AL4278" t="s">
        <v>78</v>
      </c>
      <c r="AO4278" t="s">
        <v>5443</v>
      </c>
      <c r="AP4278" s="1">
        <v>44595.435416666667</v>
      </c>
    </row>
    <row r="4279" spans="1:43" x14ac:dyDescent="0.35">
      <c r="A4279" t="s">
        <v>26120</v>
      </c>
      <c r="B4279" t="s">
        <v>1757</v>
      </c>
      <c r="C4279" t="s">
        <v>26121</v>
      </c>
      <c r="F4279" t="s">
        <v>19626</v>
      </c>
      <c r="H4279" t="s">
        <v>19627</v>
      </c>
      <c r="J4279" t="s">
        <v>15656</v>
      </c>
      <c r="K4279" t="s">
        <v>22891</v>
      </c>
      <c r="M4279" t="s">
        <v>21285</v>
      </c>
      <c r="N4279" t="s">
        <v>65</v>
      </c>
      <c r="O4279">
        <v>80241</v>
      </c>
      <c r="P4279" t="s">
        <v>50</v>
      </c>
      <c r="U4279" s="1">
        <v>44480</v>
      </c>
      <c r="V4279" s="1">
        <v>44480</v>
      </c>
      <c r="W4279" s="1">
        <v>44480.618055555555</v>
      </c>
      <c r="X4279" s="1">
        <v>44480.618055555555</v>
      </c>
      <c r="AC4279" t="s">
        <v>53</v>
      </c>
      <c r="AD4279">
        <v>2969783181</v>
      </c>
      <c r="AE4279" s="1">
        <v>43172.738194444442</v>
      </c>
      <c r="AF4279" t="s">
        <v>26122</v>
      </c>
      <c r="AG4279" t="s">
        <v>26123</v>
      </c>
      <c r="AH4279" t="s">
        <v>51</v>
      </c>
      <c r="AJ4279" t="s">
        <v>53</v>
      </c>
      <c r="AL4279" t="s">
        <v>78</v>
      </c>
      <c r="AO4279" t="s">
        <v>5443</v>
      </c>
      <c r="AP4279" s="1">
        <v>44480.616666666669</v>
      </c>
    </row>
    <row r="4280" spans="1:43" x14ac:dyDescent="0.35">
      <c r="A4280" t="s">
        <v>26124</v>
      </c>
      <c r="B4280" t="s">
        <v>26125</v>
      </c>
      <c r="C4280" t="s">
        <v>26126</v>
      </c>
      <c r="F4280">
        <v>15055046169</v>
      </c>
      <c r="H4280" t="s">
        <v>26127</v>
      </c>
      <c r="J4280" t="s">
        <v>26128</v>
      </c>
      <c r="K4280" t="s">
        <v>26129</v>
      </c>
      <c r="M4280" t="s">
        <v>419</v>
      </c>
      <c r="N4280" t="s">
        <v>253</v>
      </c>
      <c r="O4280">
        <v>87121</v>
      </c>
      <c r="P4280" t="s">
        <v>50</v>
      </c>
      <c r="U4280" s="1">
        <v>44480</v>
      </c>
      <c r="V4280" s="1">
        <v>44480</v>
      </c>
      <c r="W4280" s="1">
        <v>44480.758333333331</v>
      </c>
      <c r="X4280" s="1">
        <v>44480.758333333331</v>
      </c>
      <c r="AC4280" t="s">
        <v>51</v>
      </c>
      <c r="AD4280">
        <v>2972032559</v>
      </c>
      <c r="AE4280" s="1">
        <v>44487.490972222222</v>
      </c>
      <c r="AF4280" t="s">
        <v>26130</v>
      </c>
      <c r="AG4280" t="s">
        <v>26131</v>
      </c>
      <c r="AH4280" t="s">
        <v>51</v>
      </c>
      <c r="AJ4280" t="s">
        <v>53</v>
      </c>
      <c r="AL4280" t="s">
        <v>68</v>
      </c>
      <c r="AO4280" t="s">
        <v>5443</v>
      </c>
      <c r="AP4280" s="1">
        <v>45131.638888888891</v>
      </c>
    </row>
    <row r="4281" spans="1:43" x14ac:dyDescent="0.35">
      <c r="A4281" t="s">
        <v>26132</v>
      </c>
      <c r="B4281" t="s">
        <v>1440</v>
      </c>
      <c r="C4281" t="s">
        <v>3053</v>
      </c>
      <c r="F4281" t="s">
        <v>26133</v>
      </c>
      <c r="H4281" t="s">
        <v>25993</v>
      </c>
      <c r="J4281" t="s">
        <v>26005</v>
      </c>
      <c r="P4281" t="s">
        <v>50</v>
      </c>
      <c r="U4281" s="1">
        <v>44480</v>
      </c>
      <c r="V4281" s="1">
        <v>44480</v>
      </c>
      <c r="W4281" s="1">
        <v>44480.56527777778</v>
      </c>
      <c r="X4281" s="1">
        <v>44480.56527777778</v>
      </c>
      <c r="AC4281" t="s">
        <v>53</v>
      </c>
      <c r="AD4281">
        <v>2969713886</v>
      </c>
      <c r="AE4281" s="1">
        <v>42678.45208333333</v>
      </c>
      <c r="AG4281" t="s">
        <v>26134</v>
      </c>
      <c r="AH4281" t="s">
        <v>51</v>
      </c>
      <c r="AJ4281" t="s">
        <v>53</v>
      </c>
      <c r="AL4281" t="s">
        <v>78</v>
      </c>
      <c r="AO4281" t="s">
        <v>5443</v>
      </c>
      <c r="AP4281" s="1">
        <v>44953.642361111109</v>
      </c>
    </row>
    <row r="4282" spans="1:43" x14ac:dyDescent="0.35">
      <c r="A4282" t="s">
        <v>26135</v>
      </c>
      <c r="B4282" t="s">
        <v>13464</v>
      </c>
      <c r="C4282" t="s">
        <v>1098</v>
      </c>
      <c r="F4282" t="s">
        <v>26136</v>
      </c>
      <c r="G4282">
        <v>4016028027</v>
      </c>
      <c r="H4282" t="s">
        <v>26137</v>
      </c>
      <c r="I4282" t="s">
        <v>464</v>
      </c>
      <c r="J4282" t="s">
        <v>465</v>
      </c>
      <c r="K4282" t="s">
        <v>26138</v>
      </c>
      <c r="M4282" t="s">
        <v>26139</v>
      </c>
      <c r="N4282" t="s">
        <v>26140</v>
      </c>
      <c r="O4282" s="2" t="s">
        <v>26141</v>
      </c>
      <c r="P4282" t="s">
        <v>50</v>
      </c>
      <c r="U4282" s="1">
        <v>44480</v>
      </c>
      <c r="V4282" s="1">
        <v>44480</v>
      </c>
      <c r="W4282" s="1">
        <v>44481.386111111111</v>
      </c>
      <c r="X4282" s="1">
        <v>44481.386111111111</v>
      </c>
      <c r="AC4282" t="s">
        <v>53</v>
      </c>
      <c r="AD4282">
        <v>2969543968</v>
      </c>
      <c r="AE4282" s="1">
        <v>40032.470138888886</v>
      </c>
      <c r="AF4282" t="s">
        <v>26142</v>
      </c>
      <c r="AG4282" t="s">
        <v>26143</v>
      </c>
      <c r="AH4282" t="s">
        <v>51</v>
      </c>
      <c r="AJ4282" t="s">
        <v>53</v>
      </c>
      <c r="AL4282" t="s">
        <v>78</v>
      </c>
      <c r="AO4282" t="s">
        <v>8142</v>
      </c>
    </row>
    <row r="4283" spans="1:43" x14ac:dyDescent="0.35">
      <c r="A4283" t="s">
        <v>26144</v>
      </c>
      <c r="B4283" t="s">
        <v>26145</v>
      </c>
      <c r="C4283" t="s">
        <v>879</v>
      </c>
      <c r="F4283" t="s">
        <v>26146</v>
      </c>
      <c r="H4283" t="s">
        <v>26147</v>
      </c>
      <c r="I4283" t="s">
        <v>394</v>
      </c>
      <c r="J4283" t="s">
        <v>26148</v>
      </c>
      <c r="K4283" t="s">
        <v>26149</v>
      </c>
      <c r="M4283" t="s">
        <v>26150</v>
      </c>
      <c r="N4283" t="s">
        <v>65</v>
      </c>
      <c r="O4283">
        <v>81052</v>
      </c>
      <c r="P4283" t="s">
        <v>50</v>
      </c>
      <c r="U4283" s="1">
        <v>44480.445833333331</v>
      </c>
      <c r="V4283" s="1">
        <v>44480.445833333331</v>
      </c>
      <c r="W4283" s="1">
        <v>44480.447916666664</v>
      </c>
      <c r="X4283" s="1">
        <v>44480.447916666664</v>
      </c>
      <c r="AC4283" t="s">
        <v>51</v>
      </c>
      <c r="AD4283">
        <v>2969477269</v>
      </c>
      <c r="AE4283" s="1">
        <v>37277</v>
      </c>
      <c r="AF4283" t="s">
        <v>26151</v>
      </c>
      <c r="AG4283" t="s">
        <v>26152</v>
      </c>
      <c r="AH4283" t="s">
        <v>53</v>
      </c>
      <c r="AJ4283" t="s">
        <v>53</v>
      </c>
      <c r="AK4283" t="s">
        <v>26153</v>
      </c>
      <c r="AL4283" t="s">
        <v>78</v>
      </c>
      <c r="AO4283" t="s">
        <v>54</v>
      </c>
    </row>
    <row r="4284" spans="1:43" x14ac:dyDescent="0.35">
      <c r="A4284" t="s">
        <v>26154</v>
      </c>
      <c r="B4284" t="s">
        <v>26155</v>
      </c>
      <c r="C4284" t="s">
        <v>26156</v>
      </c>
      <c r="F4284">
        <v>9702093650</v>
      </c>
      <c r="H4284" t="s">
        <v>26157</v>
      </c>
      <c r="I4284" t="s">
        <v>1115</v>
      </c>
      <c r="J4284" t="s">
        <v>26158</v>
      </c>
      <c r="K4284" t="s">
        <v>26159</v>
      </c>
      <c r="M4284" t="s">
        <v>4583</v>
      </c>
      <c r="N4284" t="s">
        <v>253</v>
      </c>
      <c r="O4284">
        <v>87508</v>
      </c>
      <c r="P4284" t="s">
        <v>50</v>
      </c>
      <c r="U4284" s="1">
        <v>44480.477083333331</v>
      </c>
      <c r="V4284" s="1">
        <v>44480.477083333331</v>
      </c>
      <c r="W4284" s="1">
        <v>44497.386111111111</v>
      </c>
      <c r="X4284" s="1">
        <v>44497.386111111111</v>
      </c>
      <c r="AC4284" t="s">
        <v>53</v>
      </c>
      <c r="AD4284">
        <v>1000000001</v>
      </c>
      <c r="AE4284" s="1">
        <v>39973.351388888892</v>
      </c>
      <c r="AF4284" t="s">
        <v>3377</v>
      </c>
      <c r="AG4284" t="s">
        <v>26160</v>
      </c>
      <c r="AH4284" t="s">
        <v>53</v>
      </c>
      <c r="AJ4284" t="s">
        <v>53</v>
      </c>
      <c r="AK4284" t="s">
        <v>7072</v>
      </c>
      <c r="AL4284" t="s">
        <v>78</v>
      </c>
      <c r="AO4284" t="s">
        <v>54</v>
      </c>
      <c r="AP4284" s="1">
        <v>44480.499305555553</v>
      </c>
    </row>
    <row r="4285" spans="1:43" x14ac:dyDescent="0.35">
      <c r="A4285" t="s">
        <v>12918</v>
      </c>
      <c r="B4285" t="s">
        <v>12916</v>
      </c>
      <c r="C4285" t="s">
        <v>10990</v>
      </c>
      <c r="F4285" t="s">
        <v>12917</v>
      </c>
      <c r="H4285" t="s">
        <v>12918</v>
      </c>
      <c r="J4285" t="s">
        <v>491</v>
      </c>
      <c r="P4285" t="s">
        <v>50</v>
      </c>
      <c r="U4285" s="1">
        <v>44481</v>
      </c>
      <c r="V4285" s="1">
        <v>44481</v>
      </c>
      <c r="W4285" s="1">
        <v>44482.37777777778</v>
      </c>
      <c r="X4285" s="1">
        <v>44482.37777777778</v>
      </c>
      <c r="AC4285" t="s">
        <v>53</v>
      </c>
      <c r="AD4285">
        <v>2969472760</v>
      </c>
      <c r="AE4285" s="1">
        <v>36916.71597222222</v>
      </c>
      <c r="AF4285" t="s">
        <v>26161</v>
      </c>
      <c r="AG4285" t="s">
        <v>26162</v>
      </c>
      <c r="AH4285" t="s">
        <v>51</v>
      </c>
      <c r="AJ4285" t="s">
        <v>53</v>
      </c>
      <c r="AL4285" t="s">
        <v>78</v>
      </c>
      <c r="AO4285" t="s">
        <v>8142</v>
      </c>
    </row>
    <row r="4286" spans="1:43" x14ac:dyDescent="0.35">
      <c r="A4286" t="s">
        <v>26163</v>
      </c>
      <c r="B4286" t="s">
        <v>26164</v>
      </c>
      <c r="C4286" t="s">
        <v>106</v>
      </c>
      <c r="F4286" t="s">
        <v>47</v>
      </c>
      <c r="H4286" t="s">
        <v>26165</v>
      </c>
      <c r="J4286" t="s">
        <v>49</v>
      </c>
      <c r="P4286" t="s">
        <v>50</v>
      </c>
      <c r="U4286" s="1">
        <v>44481</v>
      </c>
      <c r="V4286" s="1">
        <v>44481</v>
      </c>
      <c r="W4286" s="1">
        <v>44481.816666666666</v>
      </c>
      <c r="X4286" s="1">
        <v>44481.816666666666</v>
      </c>
      <c r="AC4286" t="s">
        <v>53</v>
      </c>
      <c r="AD4286">
        <v>2969485219</v>
      </c>
      <c r="AE4286" s="1">
        <v>37784</v>
      </c>
      <c r="AF4286" t="s">
        <v>483</v>
      </c>
      <c r="AG4286" t="s">
        <v>26166</v>
      </c>
      <c r="AH4286" t="s">
        <v>51</v>
      </c>
      <c r="AJ4286" t="s">
        <v>53</v>
      </c>
      <c r="AL4286" t="s">
        <v>78</v>
      </c>
      <c r="AO4286" t="s">
        <v>5443</v>
      </c>
      <c r="AP4286" s="1">
        <v>44882.353472222225</v>
      </c>
    </row>
    <row r="4287" spans="1:43" x14ac:dyDescent="0.35">
      <c r="A4287" t="s">
        <v>26167</v>
      </c>
      <c r="B4287" t="s">
        <v>26168</v>
      </c>
      <c r="C4287" t="s">
        <v>3912</v>
      </c>
      <c r="F4287" t="s">
        <v>26169</v>
      </c>
      <c r="H4287" t="s">
        <v>26170</v>
      </c>
      <c r="J4287" t="s">
        <v>13574</v>
      </c>
      <c r="K4287" t="s">
        <v>13668</v>
      </c>
      <c r="M4287" t="s">
        <v>13669</v>
      </c>
      <c r="N4287" t="s">
        <v>13670</v>
      </c>
      <c r="O4287">
        <v>6300</v>
      </c>
      <c r="P4287" t="s">
        <v>4438</v>
      </c>
      <c r="U4287" s="1">
        <v>44481</v>
      </c>
      <c r="V4287" s="1">
        <v>44481</v>
      </c>
      <c r="AC4287" t="s">
        <v>53</v>
      </c>
      <c r="AD4287">
        <v>2969823183</v>
      </c>
      <c r="AE4287" s="1">
        <v>43312.453472222223</v>
      </c>
      <c r="AG4287" t="s">
        <v>26171</v>
      </c>
      <c r="AH4287" t="s">
        <v>51</v>
      </c>
      <c r="AJ4287" t="s">
        <v>53</v>
      </c>
      <c r="AO4287" t="s">
        <v>8142</v>
      </c>
    </row>
    <row r="4288" spans="1:43" x14ac:dyDescent="0.35">
      <c r="A4288" t="s">
        <v>26172</v>
      </c>
      <c r="B4288" t="s">
        <v>26173</v>
      </c>
      <c r="C4288" t="s">
        <v>3174</v>
      </c>
      <c r="F4288" t="s">
        <v>26174</v>
      </c>
      <c r="H4288" t="s">
        <v>26172</v>
      </c>
      <c r="J4288" t="s">
        <v>2953</v>
      </c>
      <c r="P4288" t="s">
        <v>50</v>
      </c>
      <c r="U4288" s="1">
        <v>44481</v>
      </c>
      <c r="V4288" s="1">
        <v>44481</v>
      </c>
      <c r="AC4288" t="s">
        <v>53</v>
      </c>
      <c r="AD4288">
        <v>2969823183</v>
      </c>
      <c r="AE4288" s="1">
        <v>43312.453472222223</v>
      </c>
      <c r="AG4288" t="s">
        <v>26175</v>
      </c>
      <c r="AH4288" t="s">
        <v>51</v>
      </c>
      <c r="AJ4288" t="s">
        <v>53</v>
      </c>
      <c r="AO4288" t="s">
        <v>8142</v>
      </c>
    </row>
    <row r="4289" spans="1:43" x14ac:dyDescent="0.35">
      <c r="A4289" t="s">
        <v>26176</v>
      </c>
      <c r="B4289" t="s">
        <v>26177</v>
      </c>
      <c r="C4289" t="s">
        <v>8392</v>
      </c>
      <c r="F4289" t="s">
        <v>26178</v>
      </c>
      <c r="H4289" t="s">
        <v>26179</v>
      </c>
      <c r="J4289" t="s">
        <v>2953</v>
      </c>
      <c r="K4289" t="s">
        <v>14515</v>
      </c>
      <c r="M4289" t="s">
        <v>17725</v>
      </c>
      <c r="N4289" t="s">
        <v>13648</v>
      </c>
      <c r="O4289" t="s">
        <v>13649</v>
      </c>
      <c r="P4289" t="s">
        <v>4438</v>
      </c>
      <c r="U4289" s="1">
        <v>44481</v>
      </c>
      <c r="V4289" s="1">
        <v>44481</v>
      </c>
      <c r="W4289" s="1">
        <v>44482.381944444445</v>
      </c>
      <c r="X4289" s="1">
        <v>44482.381944444445</v>
      </c>
      <c r="AC4289" t="s">
        <v>53</v>
      </c>
      <c r="AD4289">
        <v>2969823183</v>
      </c>
      <c r="AE4289" s="1">
        <v>43312.453472222223</v>
      </c>
      <c r="AF4289" t="s">
        <v>26180</v>
      </c>
      <c r="AG4289" t="s">
        <v>26181</v>
      </c>
      <c r="AH4289" t="s">
        <v>51</v>
      </c>
      <c r="AJ4289" t="s">
        <v>53</v>
      </c>
      <c r="AL4289" t="s">
        <v>78</v>
      </c>
      <c r="AO4289" t="s">
        <v>8142</v>
      </c>
    </row>
    <row r="4290" spans="1:43" x14ac:dyDescent="0.35">
      <c r="A4290" t="s">
        <v>26182</v>
      </c>
      <c r="B4290" t="s">
        <v>20212</v>
      </c>
      <c r="C4290" t="s">
        <v>1829</v>
      </c>
      <c r="F4290">
        <v>5053642170</v>
      </c>
      <c r="H4290" t="s">
        <v>26183</v>
      </c>
      <c r="J4290" t="s">
        <v>26184</v>
      </c>
      <c r="K4290" t="s">
        <v>26185</v>
      </c>
      <c r="M4290" t="s">
        <v>26186</v>
      </c>
      <c r="N4290" t="s">
        <v>253</v>
      </c>
      <c r="O4290">
        <v>88220</v>
      </c>
      <c r="P4290" t="s">
        <v>50</v>
      </c>
      <c r="U4290" s="1">
        <v>44481</v>
      </c>
      <c r="V4290" s="1">
        <v>44481</v>
      </c>
      <c r="W4290" s="1">
        <v>44481.847222222219</v>
      </c>
      <c r="X4290" s="1">
        <v>44481.847222222219</v>
      </c>
      <c r="AC4290" t="s">
        <v>53</v>
      </c>
      <c r="AD4290">
        <v>1000000001</v>
      </c>
      <c r="AE4290" s="1">
        <v>39973.351388888892</v>
      </c>
      <c r="AF4290" t="s">
        <v>3377</v>
      </c>
      <c r="AG4290" t="s">
        <v>26187</v>
      </c>
      <c r="AH4290" t="s">
        <v>51</v>
      </c>
      <c r="AJ4290" t="s">
        <v>53</v>
      </c>
      <c r="AL4290" t="s">
        <v>78</v>
      </c>
      <c r="AO4290" t="s">
        <v>5443</v>
      </c>
      <c r="AP4290" s="1">
        <v>44621.75277777778</v>
      </c>
    </row>
    <row r="4291" spans="1:43" x14ac:dyDescent="0.35">
      <c r="A4291" t="s">
        <v>26188</v>
      </c>
      <c r="B4291" t="s">
        <v>26189</v>
      </c>
      <c r="C4291" t="s">
        <v>3324</v>
      </c>
      <c r="F4291" t="s">
        <v>26190</v>
      </c>
      <c r="H4291" t="s">
        <v>26188</v>
      </c>
      <c r="J4291" t="s">
        <v>3933</v>
      </c>
      <c r="K4291" t="s">
        <v>26191</v>
      </c>
      <c r="M4291" t="s">
        <v>23459</v>
      </c>
      <c r="N4291" t="s">
        <v>26192</v>
      </c>
      <c r="O4291" s="2" t="s">
        <v>26193</v>
      </c>
      <c r="P4291" t="s">
        <v>50</v>
      </c>
      <c r="U4291" s="1">
        <v>44481</v>
      </c>
      <c r="V4291" s="1">
        <v>44481</v>
      </c>
      <c r="W4291" s="1">
        <v>44482.373611111114</v>
      </c>
      <c r="X4291" s="1">
        <v>44482.373611111114</v>
      </c>
      <c r="AC4291" t="s">
        <v>53</v>
      </c>
      <c r="AD4291">
        <v>2969551137</v>
      </c>
      <c r="AE4291" s="1">
        <v>40288.591666666667</v>
      </c>
      <c r="AF4291" t="s">
        <v>3709</v>
      </c>
      <c r="AG4291" t="s">
        <v>26194</v>
      </c>
      <c r="AH4291" t="s">
        <v>51</v>
      </c>
      <c r="AJ4291" t="s">
        <v>53</v>
      </c>
      <c r="AL4291" t="s">
        <v>78</v>
      </c>
      <c r="AO4291" t="s">
        <v>8142</v>
      </c>
    </row>
    <row r="4292" spans="1:43" x14ac:dyDescent="0.35">
      <c r="A4292" t="s">
        <v>26195</v>
      </c>
      <c r="B4292" t="s">
        <v>3842</v>
      </c>
      <c r="C4292" t="s">
        <v>26196</v>
      </c>
      <c r="F4292">
        <v>9702222095</v>
      </c>
      <c r="H4292" t="s">
        <v>26195</v>
      </c>
      <c r="J4292" t="s">
        <v>26197</v>
      </c>
      <c r="K4292" t="s">
        <v>26198</v>
      </c>
      <c r="M4292" t="s">
        <v>26199</v>
      </c>
      <c r="N4292" t="s">
        <v>5277</v>
      </c>
      <c r="O4292">
        <v>82070</v>
      </c>
      <c r="P4292" t="s">
        <v>50</v>
      </c>
      <c r="U4292" s="1">
        <v>44481</v>
      </c>
      <c r="V4292" s="1">
        <v>44481</v>
      </c>
      <c r="W4292" s="1">
        <v>44481.581944444442</v>
      </c>
      <c r="X4292" s="1">
        <v>44481.581944444442</v>
      </c>
      <c r="AC4292" t="s">
        <v>51</v>
      </c>
      <c r="AD4292">
        <v>1000000001</v>
      </c>
      <c r="AE4292" s="1">
        <v>39973.351388888892</v>
      </c>
      <c r="AF4292" t="s">
        <v>3377</v>
      </c>
      <c r="AG4292" t="s">
        <v>26200</v>
      </c>
      <c r="AH4292" t="s">
        <v>51</v>
      </c>
      <c r="AJ4292" t="s">
        <v>53</v>
      </c>
      <c r="AL4292" t="s">
        <v>78</v>
      </c>
      <c r="AO4292" t="s">
        <v>5443</v>
      </c>
      <c r="AP4292" s="1">
        <v>45047.477083333331</v>
      </c>
    </row>
    <row r="4293" spans="1:43" x14ac:dyDescent="0.35">
      <c r="A4293" t="s">
        <v>26201</v>
      </c>
      <c r="B4293" t="s">
        <v>1757</v>
      </c>
      <c r="C4293" t="s">
        <v>25591</v>
      </c>
      <c r="F4293" t="s">
        <v>26202</v>
      </c>
      <c r="H4293" t="s">
        <v>26203</v>
      </c>
      <c r="J4293" t="s">
        <v>26204</v>
      </c>
      <c r="P4293" t="s">
        <v>50</v>
      </c>
      <c r="U4293" s="1">
        <v>44481</v>
      </c>
      <c r="V4293" s="1">
        <v>44481</v>
      </c>
      <c r="W4293" s="1">
        <v>44481.479166666664</v>
      </c>
      <c r="X4293" s="1">
        <v>44481.479166666664</v>
      </c>
      <c r="AC4293" t="s">
        <v>53</v>
      </c>
      <c r="AD4293">
        <v>1000000001</v>
      </c>
      <c r="AE4293" s="1">
        <v>39973.351388888892</v>
      </c>
      <c r="AF4293" t="s">
        <v>3377</v>
      </c>
      <c r="AG4293" t="s">
        <v>26205</v>
      </c>
      <c r="AH4293" t="s">
        <v>51</v>
      </c>
      <c r="AJ4293" t="s">
        <v>53</v>
      </c>
      <c r="AL4293" t="s">
        <v>78</v>
      </c>
      <c r="AO4293" t="s">
        <v>8142</v>
      </c>
    </row>
    <row r="4294" spans="1:43" x14ac:dyDescent="0.35">
      <c r="A4294" t="s">
        <v>26206</v>
      </c>
      <c r="B4294" t="s">
        <v>13910</v>
      </c>
      <c r="C4294" t="s">
        <v>26207</v>
      </c>
      <c r="F4294">
        <v>17204908616</v>
      </c>
      <c r="H4294" t="s">
        <v>26206</v>
      </c>
      <c r="J4294" t="s">
        <v>26208</v>
      </c>
      <c r="P4294" t="s">
        <v>50</v>
      </c>
      <c r="U4294" s="1">
        <v>44481</v>
      </c>
      <c r="V4294" s="1">
        <v>44481</v>
      </c>
      <c r="W4294" s="1">
        <v>44481.645138888889</v>
      </c>
      <c r="X4294" s="1">
        <v>44481.645138888889</v>
      </c>
      <c r="AC4294" t="s">
        <v>53</v>
      </c>
      <c r="AD4294">
        <v>1000000001</v>
      </c>
      <c r="AE4294" s="1">
        <v>39973.351388888892</v>
      </c>
      <c r="AF4294" t="s">
        <v>3377</v>
      </c>
      <c r="AG4294" t="s">
        <v>26209</v>
      </c>
      <c r="AH4294" t="s">
        <v>51</v>
      </c>
      <c r="AJ4294" t="s">
        <v>53</v>
      </c>
      <c r="AL4294" t="s">
        <v>78</v>
      </c>
      <c r="AO4294" t="s">
        <v>8142</v>
      </c>
    </row>
    <row r="4295" spans="1:43" x14ac:dyDescent="0.35">
      <c r="A4295" t="s">
        <v>26210</v>
      </c>
      <c r="B4295" t="s">
        <v>26211</v>
      </c>
      <c r="C4295" t="s">
        <v>23996</v>
      </c>
      <c r="F4295">
        <v>13038899957</v>
      </c>
      <c r="H4295" t="s">
        <v>26210</v>
      </c>
      <c r="J4295" t="s">
        <v>26212</v>
      </c>
      <c r="N4295" t="s">
        <v>287</v>
      </c>
      <c r="O4295">
        <v>80421</v>
      </c>
      <c r="P4295" t="s">
        <v>50</v>
      </c>
      <c r="U4295" s="1">
        <v>44481</v>
      </c>
      <c r="V4295" s="1">
        <v>44481</v>
      </c>
      <c r="W4295" s="1">
        <v>44481.618055555555</v>
      </c>
      <c r="X4295" s="1">
        <v>44481.618055555555</v>
      </c>
      <c r="AC4295" t="s">
        <v>53</v>
      </c>
      <c r="AD4295">
        <v>2970011771</v>
      </c>
      <c r="AE4295" s="1">
        <v>44103.340277777781</v>
      </c>
      <c r="AF4295" t="s">
        <v>26213</v>
      </c>
      <c r="AG4295" t="s">
        <v>26214</v>
      </c>
      <c r="AH4295" t="s">
        <v>51</v>
      </c>
      <c r="AJ4295" t="s">
        <v>53</v>
      </c>
      <c r="AL4295" t="s">
        <v>78</v>
      </c>
      <c r="AO4295" t="s">
        <v>8142</v>
      </c>
    </row>
    <row r="4296" spans="1:43" x14ac:dyDescent="0.35">
      <c r="A4296" t="s">
        <v>26215</v>
      </c>
      <c r="B4296" t="s">
        <v>2387</v>
      </c>
      <c r="C4296" t="s">
        <v>8408</v>
      </c>
      <c r="D4296" t="s">
        <v>905</v>
      </c>
      <c r="H4296" t="s">
        <v>26216</v>
      </c>
      <c r="I4296" t="s">
        <v>101</v>
      </c>
      <c r="J4296" t="s">
        <v>85</v>
      </c>
      <c r="P4296" t="s">
        <v>50</v>
      </c>
      <c r="U4296" s="1">
        <v>44481.450694444444</v>
      </c>
      <c r="V4296" s="1">
        <v>44481.450694444444</v>
      </c>
      <c r="W4296" s="1">
        <v>44481.452777777777</v>
      </c>
      <c r="X4296" s="1">
        <v>44481.452777777777</v>
      </c>
      <c r="AC4296" t="s">
        <v>53</v>
      </c>
      <c r="AD4296">
        <v>2969485219</v>
      </c>
      <c r="AE4296" s="1">
        <v>37784</v>
      </c>
      <c r="AF4296" t="s">
        <v>483</v>
      </c>
      <c r="AG4296" t="s">
        <v>26217</v>
      </c>
      <c r="AH4296" t="s">
        <v>53</v>
      </c>
      <c r="AJ4296" t="s">
        <v>53</v>
      </c>
      <c r="AK4296" t="s">
        <v>13346</v>
      </c>
      <c r="AL4296" t="s">
        <v>78</v>
      </c>
      <c r="AO4296" t="s">
        <v>54</v>
      </c>
    </row>
    <row r="4297" spans="1:43" x14ac:dyDescent="0.35">
      <c r="A4297" t="s">
        <v>26218</v>
      </c>
      <c r="B4297" t="s">
        <v>5602</v>
      </c>
      <c r="C4297" t="s">
        <v>26219</v>
      </c>
      <c r="F4297" t="s">
        <v>26220</v>
      </c>
      <c r="H4297" t="s">
        <v>26221</v>
      </c>
      <c r="J4297" t="s">
        <v>49</v>
      </c>
      <c r="P4297" t="s">
        <v>50</v>
      </c>
      <c r="U4297" s="1">
        <v>44482</v>
      </c>
      <c r="V4297" s="1">
        <v>44482</v>
      </c>
      <c r="W4297" s="1">
        <v>44482.558333333334</v>
      </c>
      <c r="X4297" s="1">
        <v>44482.558333333334</v>
      </c>
      <c r="AC4297" t="s">
        <v>53</v>
      </c>
      <c r="AD4297">
        <v>2969485219</v>
      </c>
      <c r="AE4297" s="1">
        <v>37784</v>
      </c>
      <c r="AF4297" t="s">
        <v>26222</v>
      </c>
      <c r="AG4297" t="s">
        <v>26223</v>
      </c>
      <c r="AH4297" t="s">
        <v>51</v>
      </c>
      <c r="AJ4297" t="s">
        <v>53</v>
      </c>
      <c r="AL4297" t="s">
        <v>78</v>
      </c>
      <c r="AO4297" t="s">
        <v>5443</v>
      </c>
      <c r="AP4297" s="1">
        <v>44848.517361111109</v>
      </c>
    </row>
    <row r="4298" spans="1:43" x14ac:dyDescent="0.35">
      <c r="A4298" t="s">
        <v>26224</v>
      </c>
      <c r="B4298" t="s">
        <v>4430</v>
      </c>
      <c r="C4298" t="s">
        <v>1564</v>
      </c>
      <c r="F4298">
        <v>9705909735</v>
      </c>
      <c r="H4298" t="s">
        <v>26224</v>
      </c>
      <c r="J4298" t="s">
        <v>26225</v>
      </c>
      <c r="K4298" t="s">
        <v>26226</v>
      </c>
      <c r="M4298" t="s">
        <v>154</v>
      </c>
      <c r="N4298" t="s">
        <v>65</v>
      </c>
      <c r="O4298" t="s">
        <v>26227</v>
      </c>
      <c r="P4298" t="s">
        <v>50</v>
      </c>
      <c r="U4298" s="1">
        <v>44482</v>
      </c>
      <c r="V4298" s="1">
        <v>44482</v>
      </c>
      <c r="W4298" s="1">
        <v>44482.845833333333</v>
      </c>
      <c r="X4298" s="1">
        <v>44482.845833333333</v>
      </c>
      <c r="AC4298" t="s">
        <v>53</v>
      </c>
      <c r="AD4298">
        <v>2969848154</v>
      </c>
      <c r="AE4298" s="1">
        <v>43402.505555555559</v>
      </c>
      <c r="AF4298" t="s">
        <v>11501</v>
      </c>
      <c r="AG4298" t="s">
        <v>26228</v>
      </c>
      <c r="AH4298" t="s">
        <v>51</v>
      </c>
      <c r="AJ4298" t="s">
        <v>53</v>
      </c>
      <c r="AL4298" t="s">
        <v>68</v>
      </c>
      <c r="AO4298" t="s">
        <v>5443</v>
      </c>
      <c r="AP4298" s="1">
        <v>45461.722916666666</v>
      </c>
    </row>
    <row r="4299" spans="1:43" x14ac:dyDescent="0.35">
      <c r="A4299" t="s">
        <v>26229</v>
      </c>
      <c r="B4299" t="s">
        <v>26230</v>
      </c>
      <c r="C4299" t="s">
        <v>18718</v>
      </c>
      <c r="F4299">
        <v>33677753833</v>
      </c>
      <c r="H4299" t="s">
        <v>26231</v>
      </c>
      <c r="J4299" t="s">
        <v>13574</v>
      </c>
      <c r="O4299">
        <v>31100</v>
      </c>
      <c r="P4299" t="s">
        <v>13276</v>
      </c>
      <c r="U4299" s="1">
        <v>44482</v>
      </c>
      <c r="V4299" s="1">
        <v>44482</v>
      </c>
      <c r="AC4299" t="s">
        <v>53</v>
      </c>
      <c r="AD4299">
        <v>2969823183</v>
      </c>
      <c r="AE4299" s="1">
        <v>43312.453472222223</v>
      </c>
      <c r="AG4299" t="s">
        <v>26232</v>
      </c>
      <c r="AH4299" t="s">
        <v>51</v>
      </c>
      <c r="AJ4299" t="s">
        <v>53</v>
      </c>
      <c r="AO4299" t="s">
        <v>8142</v>
      </c>
    </row>
    <row r="4300" spans="1:43" x14ac:dyDescent="0.35">
      <c r="A4300" t="s">
        <v>26233</v>
      </c>
      <c r="B4300" t="s">
        <v>11164</v>
      </c>
      <c r="C4300" t="s">
        <v>1540</v>
      </c>
      <c r="H4300" t="s">
        <v>26233</v>
      </c>
      <c r="J4300" t="s">
        <v>7142</v>
      </c>
      <c r="P4300" t="s">
        <v>50</v>
      </c>
      <c r="U4300" s="1">
        <v>44482</v>
      </c>
      <c r="V4300" s="1">
        <v>44482</v>
      </c>
      <c r="W4300" s="1">
        <v>44482.416666666664</v>
      </c>
      <c r="X4300" s="1">
        <v>44482.416666666664</v>
      </c>
      <c r="AC4300" t="s">
        <v>53</v>
      </c>
      <c r="AD4300">
        <v>2969584761</v>
      </c>
      <c r="AE4300" s="1">
        <v>41288.714583333334</v>
      </c>
      <c r="AF4300" t="s">
        <v>26234</v>
      </c>
      <c r="AG4300" t="s">
        <v>26235</v>
      </c>
      <c r="AH4300" t="s">
        <v>51</v>
      </c>
      <c r="AJ4300" t="s">
        <v>53</v>
      </c>
      <c r="AL4300" t="s">
        <v>78</v>
      </c>
      <c r="AO4300" t="s">
        <v>5443</v>
      </c>
      <c r="AP4300" s="1">
        <v>45020.873611111114</v>
      </c>
      <c r="AQ4300" s="1">
        <v>44932.405555555553</v>
      </c>
    </row>
    <row r="4301" spans="1:43" x14ac:dyDescent="0.35">
      <c r="A4301" t="s">
        <v>26236</v>
      </c>
      <c r="B4301" t="s">
        <v>22864</v>
      </c>
      <c r="C4301" t="s">
        <v>26237</v>
      </c>
      <c r="F4301">
        <v>7193747023</v>
      </c>
      <c r="H4301" t="s">
        <v>26236</v>
      </c>
      <c r="J4301" t="s">
        <v>972</v>
      </c>
      <c r="P4301" t="s">
        <v>50</v>
      </c>
      <c r="U4301" s="1">
        <v>44482</v>
      </c>
      <c r="V4301" s="1">
        <v>44482</v>
      </c>
      <c r="W4301" s="1">
        <v>44482.328472222223</v>
      </c>
      <c r="X4301" s="1">
        <v>44482.328472222223</v>
      </c>
      <c r="AC4301" t="s">
        <v>53</v>
      </c>
      <c r="AD4301">
        <v>1000000001</v>
      </c>
      <c r="AE4301" s="1">
        <v>39973.351388888892</v>
      </c>
      <c r="AF4301" t="s">
        <v>3377</v>
      </c>
      <c r="AG4301" t="s">
        <v>26238</v>
      </c>
      <c r="AH4301" t="s">
        <v>51</v>
      </c>
      <c r="AJ4301" t="s">
        <v>53</v>
      </c>
      <c r="AL4301" t="s">
        <v>78</v>
      </c>
      <c r="AO4301" t="s">
        <v>8142</v>
      </c>
    </row>
    <row r="4302" spans="1:43" x14ac:dyDescent="0.35">
      <c r="A4302" t="s">
        <v>26239</v>
      </c>
      <c r="B4302" t="s">
        <v>2620</v>
      </c>
      <c r="C4302" t="s">
        <v>5662</v>
      </c>
      <c r="F4302" t="s">
        <v>26240</v>
      </c>
      <c r="H4302" t="s">
        <v>26239</v>
      </c>
      <c r="J4302" t="s">
        <v>26241</v>
      </c>
      <c r="K4302" t="s">
        <v>26242</v>
      </c>
      <c r="M4302" t="s">
        <v>1632</v>
      </c>
      <c r="N4302" t="s">
        <v>65</v>
      </c>
      <c r="O4302">
        <v>81149</v>
      </c>
      <c r="P4302" t="s">
        <v>50</v>
      </c>
      <c r="U4302" s="1">
        <v>44482</v>
      </c>
      <c r="V4302" s="1">
        <v>44482</v>
      </c>
      <c r="W4302" s="1">
        <v>44482.925000000003</v>
      </c>
      <c r="X4302" s="1">
        <v>44482.925000000003</v>
      </c>
      <c r="AC4302" t="s">
        <v>53</v>
      </c>
      <c r="AD4302">
        <v>2969820443</v>
      </c>
      <c r="AE4302" s="1">
        <v>43301.723611111112</v>
      </c>
      <c r="AF4302" t="s">
        <v>26243</v>
      </c>
      <c r="AG4302" t="s">
        <v>26244</v>
      </c>
      <c r="AH4302" t="s">
        <v>51</v>
      </c>
      <c r="AJ4302" t="s">
        <v>53</v>
      </c>
      <c r="AL4302" t="s">
        <v>78</v>
      </c>
      <c r="AO4302" t="s">
        <v>5443</v>
      </c>
      <c r="AP4302" s="1">
        <v>45027.930555555555</v>
      </c>
    </row>
    <row r="4303" spans="1:43" x14ac:dyDescent="0.35">
      <c r="A4303" t="s">
        <v>26245</v>
      </c>
      <c r="B4303" t="s">
        <v>11007</v>
      </c>
      <c r="C4303" t="s">
        <v>57</v>
      </c>
      <c r="F4303">
        <v>15058640374</v>
      </c>
      <c r="H4303" t="s">
        <v>26245</v>
      </c>
      <c r="J4303" t="s">
        <v>26246</v>
      </c>
      <c r="K4303" t="s">
        <v>26247</v>
      </c>
      <c r="M4303" t="s">
        <v>9855</v>
      </c>
      <c r="N4303" t="s">
        <v>253</v>
      </c>
      <c r="O4303">
        <v>87002</v>
      </c>
      <c r="P4303" t="s">
        <v>50</v>
      </c>
      <c r="U4303" s="1">
        <v>44482</v>
      </c>
      <c r="V4303" s="1">
        <v>44482</v>
      </c>
      <c r="W4303" s="1">
        <v>44482.645833333336</v>
      </c>
      <c r="X4303" s="1">
        <v>44482.645833333336</v>
      </c>
      <c r="AC4303" t="s">
        <v>53</v>
      </c>
      <c r="AD4303">
        <v>1000000001</v>
      </c>
      <c r="AE4303" s="1">
        <v>39973.351388888892</v>
      </c>
      <c r="AF4303" t="s">
        <v>3377</v>
      </c>
      <c r="AG4303" t="s">
        <v>26248</v>
      </c>
      <c r="AH4303" t="s">
        <v>51</v>
      </c>
      <c r="AJ4303" t="s">
        <v>53</v>
      </c>
      <c r="AL4303" t="s">
        <v>78</v>
      </c>
      <c r="AO4303" t="s">
        <v>5443</v>
      </c>
      <c r="AP4303" s="1">
        <v>44482.64166666667</v>
      </c>
    </row>
    <row r="4304" spans="1:43" x14ac:dyDescent="0.35">
      <c r="A4304" t="s">
        <v>26249</v>
      </c>
      <c r="B4304" t="s">
        <v>26250</v>
      </c>
      <c r="C4304" t="s">
        <v>12151</v>
      </c>
      <c r="F4304">
        <v>3039948222</v>
      </c>
      <c r="H4304" t="s">
        <v>26249</v>
      </c>
      <c r="J4304" t="s">
        <v>26251</v>
      </c>
      <c r="K4304" t="s">
        <v>26252</v>
      </c>
      <c r="M4304" t="s">
        <v>137</v>
      </c>
      <c r="N4304" t="s">
        <v>65</v>
      </c>
      <c r="O4304" t="s">
        <v>26253</v>
      </c>
      <c r="P4304" t="s">
        <v>50</v>
      </c>
      <c r="U4304" s="1">
        <v>44482</v>
      </c>
      <c r="V4304" s="1">
        <v>44482</v>
      </c>
      <c r="W4304" s="1">
        <v>44482.433333333334</v>
      </c>
      <c r="X4304" s="1">
        <v>44482.433333333334</v>
      </c>
      <c r="AC4304" t="s">
        <v>53</v>
      </c>
      <c r="AD4304">
        <v>1000000001</v>
      </c>
      <c r="AE4304" s="1">
        <v>39973.351388888892</v>
      </c>
      <c r="AF4304" t="s">
        <v>3377</v>
      </c>
      <c r="AG4304" t="s">
        <v>26254</v>
      </c>
      <c r="AH4304" t="s">
        <v>51</v>
      </c>
      <c r="AJ4304" t="s">
        <v>53</v>
      </c>
      <c r="AL4304" t="s">
        <v>78</v>
      </c>
      <c r="AO4304" t="s">
        <v>5443</v>
      </c>
      <c r="AP4304" s="1">
        <v>45330.629166666666</v>
      </c>
    </row>
    <row r="4305" spans="1:42" x14ac:dyDescent="0.35">
      <c r="A4305" t="s">
        <v>26255</v>
      </c>
      <c r="B4305" t="s">
        <v>26256</v>
      </c>
      <c r="C4305" t="s">
        <v>1732</v>
      </c>
      <c r="F4305" t="s">
        <v>47</v>
      </c>
      <c r="H4305" t="s">
        <v>26257</v>
      </c>
      <c r="I4305" t="s">
        <v>61</v>
      </c>
      <c r="J4305" t="s">
        <v>49</v>
      </c>
      <c r="P4305" t="s">
        <v>50</v>
      </c>
      <c r="U4305" s="1">
        <v>44482.416666666664</v>
      </c>
      <c r="V4305" s="1">
        <v>44482.416666666664</v>
      </c>
      <c r="W4305" s="1">
        <v>44482.456250000003</v>
      </c>
      <c r="X4305" s="1">
        <v>44482.456250000003</v>
      </c>
      <c r="AC4305" t="s">
        <v>53</v>
      </c>
      <c r="AD4305">
        <v>2969485219</v>
      </c>
      <c r="AE4305" s="1">
        <v>37784</v>
      </c>
      <c r="AF4305" t="s">
        <v>483</v>
      </c>
      <c r="AG4305" t="s">
        <v>26258</v>
      </c>
      <c r="AH4305" t="s">
        <v>53</v>
      </c>
      <c r="AJ4305" t="s">
        <v>53</v>
      </c>
      <c r="AK4305" t="s">
        <v>26259</v>
      </c>
      <c r="AL4305" t="s">
        <v>78</v>
      </c>
      <c r="AO4305" t="s">
        <v>54</v>
      </c>
      <c r="AP4305" s="1">
        <v>45357.491666666669</v>
      </c>
    </row>
    <row r="4306" spans="1:42" x14ac:dyDescent="0.35">
      <c r="A4306" t="s">
        <v>26260</v>
      </c>
      <c r="B4306" t="s">
        <v>7706</v>
      </c>
      <c r="C4306" t="s">
        <v>1798</v>
      </c>
      <c r="F4306" s="2" t="s">
        <v>26261</v>
      </c>
      <c r="G4306" s="2" t="s">
        <v>26261</v>
      </c>
      <c r="H4306" t="s">
        <v>26262</v>
      </c>
      <c r="I4306" t="s">
        <v>780</v>
      </c>
      <c r="J4306" t="s">
        <v>2953</v>
      </c>
      <c r="K4306" t="s">
        <v>26263</v>
      </c>
      <c r="M4306" t="s">
        <v>26264</v>
      </c>
      <c r="N4306" t="s">
        <v>21894</v>
      </c>
      <c r="O4306">
        <v>3840</v>
      </c>
      <c r="P4306" t="s">
        <v>19709</v>
      </c>
      <c r="U4306" s="1">
        <v>44483</v>
      </c>
      <c r="V4306" s="1">
        <v>44483</v>
      </c>
      <c r="AC4306" t="s">
        <v>53</v>
      </c>
      <c r="AD4306">
        <v>2969823183</v>
      </c>
      <c r="AE4306" s="1">
        <v>43312.453472222223</v>
      </c>
      <c r="AG4306" t="s">
        <v>26265</v>
      </c>
      <c r="AH4306" t="s">
        <v>51</v>
      </c>
      <c r="AJ4306" t="s">
        <v>53</v>
      </c>
      <c r="AO4306" t="s">
        <v>8142</v>
      </c>
    </row>
    <row r="4307" spans="1:42" x14ac:dyDescent="0.35">
      <c r="A4307" t="s">
        <v>26266</v>
      </c>
      <c r="B4307" t="s">
        <v>26267</v>
      </c>
      <c r="C4307" t="s">
        <v>26268</v>
      </c>
      <c r="F4307" t="s">
        <v>26269</v>
      </c>
      <c r="H4307" t="s">
        <v>26270</v>
      </c>
      <c r="J4307" t="s">
        <v>26271</v>
      </c>
      <c r="N4307">
        <v>68</v>
      </c>
      <c r="O4307">
        <v>68420</v>
      </c>
      <c r="P4307" t="s">
        <v>13276</v>
      </c>
      <c r="U4307" s="1">
        <v>44483</v>
      </c>
      <c r="V4307" s="1">
        <v>44483</v>
      </c>
      <c r="W4307" s="1">
        <v>44487.451388888891</v>
      </c>
      <c r="X4307" s="1">
        <v>44487.451388888891</v>
      </c>
      <c r="AC4307" t="s">
        <v>53</v>
      </c>
      <c r="AD4307">
        <v>2969823183</v>
      </c>
      <c r="AE4307" s="1">
        <v>43312.453472222223</v>
      </c>
      <c r="AF4307" t="s">
        <v>25833</v>
      </c>
      <c r="AG4307" t="s">
        <v>26272</v>
      </c>
      <c r="AH4307" t="s">
        <v>51</v>
      </c>
      <c r="AJ4307" t="s">
        <v>53</v>
      </c>
      <c r="AL4307" t="s">
        <v>78</v>
      </c>
      <c r="AO4307" t="s">
        <v>8142</v>
      </c>
    </row>
    <row r="4308" spans="1:42" x14ac:dyDescent="0.35">
      <c r="A4308" t="s">
        <v>26273</v>
      </c>
      <c r="B4308" t="s">
        <v>26274</v>
      </c>
      <c r="C4308" t="s">
        <v>97</v>
      </c>
      <c r="F4308" t="s">
        <v>26275</v>
      </c>
      <c r="H4308" t="s">
        <v>26276</v>
      </c>
      <c r="I4308" t="s">
        <v>101</v>
      </c>
      <c r="J4308" t="s">
        <v>2953</v>
      </c>
      <c r="K4308" t="s">
        <v>26277</v>
      </c>
      <c r="L4308" t="s">
        <v>26278</v>
      </c>
      <c r="M4308" t="s">
        <v>14516</v>
      </c>
      <c r="N4308" t="s">
        <v>13648</v>
      </c>
      <c r="O4308" t="s">
        <v>13649</v>
      </c>
      <c r="P4308" t="s">
        <v>4438</v>
      </c>
      <c r="U4308" s="1">
        <v>44483</v>
      </c>
      <c r="V4308" s="1">
        <v>44483</v>
      </c>
      <c r="AC4308" t="s">
        <v>53</v>
      </c>
      <c r="AD4308">
        <v>2969823183</v>
      </c>
      <c r="AE4308" s="1">
        <v>43312.453472222223</v>
      </c>
      <c r="AG4308" t="s">
        <v>26279</v>
      </c>
      <c r="AH4308" t="s">
        <v>51</v>
      </c>
      <c r="AJ4308" t="s">
        <v>53</v>
      </c>
      <c r="AO4308" t="s">
        <v>8142</v>
      </c>
    </row>
    <row r="4309" spans="1:42" x14ac:dyDescent="0.35">
      <c r="A4309" t="s">
        <v>26280</v>
      </c>
      <c r="B4309" t="s">
        <v>4984</v>
      </c>
      <c r="C4309" t="s">
        <v>996</v>
      </c>
      <c r="F4309">
        <v>13035151884</v>
      </c>
      <c r="H4309" t="s">
        <v>26280</v>
      </c>
      <c r="J4309" t="s">
        <v>26281</v>
      </c>
      <c r="P4309" t="s">
        <v>50</v>
      </c>
      <c r="U4309" s="1">
        <v>44483</v>
      </c>
      <c r="V4309" s="1">
        <v>44483</v>
      </c>
      <c r="W4309" s="1">
        <v>44483.472222222219</v>
      </c>
      <c r="X4309" s="1">
        <v>44483.472222222219</v>
      </c>
      <c r="AC4309" t="s">
        <v>53</v>
      </c>
      <c r="AD4309">
        <v>1000000001</v>
      </c>
      <c r="AE4309" s="1">
        <v>39973.351388888892</v>
      </c>
      <c r="AF4309" t="s">
        <v>3377</v>
      </c>
      <c r="AG4309" t="s">
        <v>26282</v>
      </c>
      <c r="AH4309" t="s">
        <v>51</v>
      </c>
      <c r="AJ4309" t="s">
        <v>53</v>
      </c>
      <c r="AL4309" t="s">
        <v>78</v>
      </c>
      <c r="AO4309" t="s">
        <v>8142</v>
      </c>
    </row>
    <row r="4310" spans="1:42" x14ac:dyDescent="0.35">
      <c r="A4310" t="s">
        <v>26283</v>
      </c>
      <c r="B4310" t="s">
        <v>2078</v>
      </c>
      <c r="C4310" t="s">
        <v>3475</v>
      </c>
      <c r="F4310" t="s">
        <v>26284</v>
      </c>
      <c r="H4310" t="s">
        <v>26285</v>
      </c>
      <c r="I4310" t="s">
        <v>169</v>
      </c>
      <c r="J4310" t="s">
        <v>10434</v>
      </c>
      <c r="K4310" t="s">
        <v>26286</v>
      </c>
      <c r="M4310" t="s">
        <v>20555</v>
      </c>
      <c r="N4310" t="s">
        <v>10477</v>
      </c>
      <c r="O4310" t="s">
        <v>23115</v>
      </c>
      <c r="P4310" t="s">
        <v>50</v>
      </c>
      <c r="U4310" s="1">
        <v>44483</v>
      </c>
      <c r="V4310" s="1">
        <v>44483</v>
      </c>
      <c r="W4310" s="1">
        <v>44487.462500000001</v>
      </c>
      <c r="X4310" s="1">
        <v>44487.462500000001</v>
      </c>
      <c r="AC4310" t="s">
        <v>53</v>
      </c>
      <c r="AD4310">
        <v>2969478809</v>
      </c>
      <c r="AE4310" s="1">
        <v>37358</v>
      </c>
      <c r="AF4310" t="s">
        <v>25808</v>
      </c>
      <c r="AG4310" t="s">
        <v>26287</v>
      </c>
      <c r="AH4310" t="s">
        <v>51</v>
      </c>
      <c r="AJ4310" t="s">
        <v>53</v>
      </c>
      <c r="AL4310" t="s">
        <v>78</v>
      </c>
      <c r="AO4310" t="s">
        <v>8142</v>
      </c>
    </row>
    <row r="4311" spans="1:42" x14ac:dyDescent="0.35">
      <c r="A4311" t="s">
        <v>26288</v>
      </c>
      <c r="B4311" t="s">
        <v>26289</v>
      </c>
      <c r="C4311" t="s">
        <v>1540</v>
      </c>
      <c r="F4311" t="s">
        <v>26290</v>
      </c>
      <c r="H4311" t="s">
        <v>26288</v>
      </c>
      <c r="J4311" t="s">
        <v>2028</v>
      </c>
      <c r="P4311" t="s">
        <v>50</v>
      </c>
      <c r="U4311" s="1">
        <v>44483</v>
      </c>
      <c r="V4311" s="1">
        <v>44483</v>
      </c>
      <c r="W4311" s="1">
        <v>44487.465277777781</v>
      </c>
      <c r="X4311" s="1">
        <v>44487.465277777781</v>
      </c>
      <c r="AC4311" t="s">
        <v>53</v>
      </c>
      <c r="AD4311">
        <v>2969532847</v>
      </c>
      <c r="AE4311" s="1">
        <v>39580.404166666667</v>
      </c>
      <c r="AF4311" t="s">
        <v>25773</v>
      </c>
      <c r="AG4311" t="s">
        <v>26291</v>
      </c>
      <c r="AH4311" t="s">
        <v>51</v>
      </c>
      <c r="AJ4311" t="s">
        <v>53</v>
      </c>
      <c r="AL4311" t="s">
        <v>78</v>
      </c>
      <c r="AO4311" t="s">
        <v>8142</v>
      </c>
    </row>
    <row r="4312" spans="1:42" x14ac:dyDescent="0.35">
      <c r="A4312" t="s">
        <v>26292</v>
      </c>
      <c r="B4312" t="s">
        <v>6989</v>
      </c>
      <c r="C4312" t="s">
        <v>383</v>
      </c>
      <c r="H4312" t="s">
        <v>26293</v>
      </c>
      <c r="I4312" t="s">
        <v>179</v>
      </c>
      <c r="J4312" t="s">
        <v>26294</v>
      </c>
      <c r="K4312" t="s">
        <v>26295</v>
      </c>
      <c r="M4312" t="s">
        <v>26296</v>
      </c>
      <c r="N4312" t="s">
        <v>13693</v>
      </c>
      <c r="O4312">
        <v>37310</v>
      </c>
      <c r="P4312" t="s">
        <v>50</v>
      </c>
      <c r="U4312" s="1">
        <v>44483</v>
      </c>
      <c r="V4312" s="1">
        <v>44483</v>
      </c>
      <c r="W4312" s="1">
        <v>44487.456944444442</v>
      </c>
      <c r="X4312" s="1">
        <v>44487.456944444442</v>
      </c>
      <c r="AC4312" t="s">
        <v>53</v>
      </c>
      <c r="AD4312">
        <v>2969474634</v>
      </c>
      <c r="AE4312" s="1">
        <v>37110.529861111114</v>
      </c>
      <c r="AG4312" t="s">
        <v>26297</v>
      </c>
      <c r="AH4312" t="s">
        <v>51</v>
      </c>
      <c r="AJ4312" t="s">
        <v>53</v>
      </c>
      <c r="AL4312" t="s">
        <v>78</v>
      </c>
      <c r="AO4312" t="s">
        <v>8142</v>
      </c>
    </row>
    <row r="4313" spans="1:42" x14ac:dyDescent="0.35">
      <c r="A4313" t="s">
        <v>26298</v>
      </c>
      <c r="B4313" t="s">
        <v>13793</v>
      </c>
      <c r="C4313" t="s">
        <v>4445</v>
      </c>
      <c r="F4313" t="s">
        <v>26299</v>
      </c>
      <c r="H4313" t="s">
        <v>26300</v>
      </c>
      <c r="J4313" t="s">
        <v>26294</v>
      </c>
      <c r="P4313" t="s">
        <v>50</v>
      </c>
      <c r="U4313" s="1">
        <v>44483</v>
      </c>
      <c r="V4313" s="1">
        <v>44483</v>
      </c>
      <c r="W4313" s="1">
        <v>44487.456944444442</v>
      </c>
      <c r="X4313" s="1">
        <v>44487.456944444442</v>
      </c>
      <c r="AC4313" t="s">
        <v>53</v>
      </c>
      <c r="AD4313">
        <v>2969474634</v>
      </c>
      <c r="AE4313" s="1">
        <v>37110.529861111114</v>
      </c>
      <c r="AG4313" t="s">
        <v>26301</v>
      </c>
      <c r="AH4313" t="s">
        <v>51</v>
      </c>
      <c r="AJ4313" t="s">
        <v>53</v>
      </c>
      <c r="AL4313" t="s">
        <v>78</v>
      </c>
      <c r="AO4313" t="s">
        <v>8142</v>
      </c>
    </row>
    <row r="4314" spans="1:42" x14ac:dyDescent="0.35">
      <c r="A4314" t="s">
        <v>26302</v>
      </c>
      <c r="B4314" t="s">
        <v>26303</v>
      </c>
      <c r="C4314" t="s">
        <v>9111</v>
      </c>
      <c r="F4314" t="s">
        <v>26304</v>
      </c>
      <c r="H4314" t="s">
        <v>26302</v>
      </c>
      <c r="J4314" t="s">
        <v>18584</v>
      </c>
      <c r="K4314" t="s">
        <v>26305</v>
      </c>
      <c r="M4314" t="s">
        <v>4352</v>
      </c>
      <c r="N4314" t="s">
        <v>4353</v>
      </c>
      <c r="O4314">
        <v>97228</v>
      </c>
      <c r="P4314" t="s">
        <v>50</v>
      </c>
      <c r="U4314" s="1">
        <v>44484</v>
      </c>
      <c r="V4314" s="1">
        <v>44484</v>
      </c>
      <c r="W4314" s="1">
        <v>44484.306944444441</v>
      </c>
      <c r="X4314" s="1">
        <v>44484.306944444441</v>
      </c>
      <c r="AC4314" t="s">
        <v>53</v>
      </c>
      <c r="AD4314">
        <v>2969543968</v>
      </c>
      <c r="AE4314" s="1">
        <v>40032.470138888886</v>
      </c>
      <c r="AF4314" t="s">
        <v>18586</v>
      </c>
      <c r="AG4314" t="s">
        <v>26306</v>
      </c>
      <c r="AH4314" t="s">
        <v>51</v>
      </c>
      <c r="AJ4314" t="s">
        <v>53</v>
      </c>
      <c r="AL4314" t="s">
        <v>78</v>
      </c>
      <c r="AO4314" t="s">
        <v>5443</v>
      </c>
      <c r="AP4314" s="1">
        <v>44484.300694444442</v>
      </c>
    </row>
    <row r="4315" spans="1:42" x14ac:dyDescent="0.35">
      <c r="A4315" t="s">
        <v>26307</v>
      </c>
      <c r="B4315" t="s">
        <v>26308</v>
      </c>
      <c r="C4315" t="s">
        <v>2937</v>
      </c>
      <c r="F4315" t="s">
        <v>26309</v>
      </c>
      <c r="H4315" t="s">
        <v>26310</v>
      </c>
      <c r="J4315" t="s">
        <v>26311</v>
      </c>
      <c r="K4315" t="s">
        <v>26312</v>
      </c>
      <c r="M4315" t="s">
        <v>26313</v>
      </c>
      <c r="N4315" t="s">
        <v>26314</v>
      </c>
      <c r="O4315">
        <v>34787</v>
      </c>
      <c r="P4315" t="s">
        <v>50</v>
      </c>
      <c r="U4315" s="1">
        <v>44484</v>
      </c>
      <c r="V4315" s="1">
        <v>44484</v>
      </c>
      <c r="W4315" s="1">
        <v>44487.481944444444</v>
      </c>
      <c r="X4315" s="1">
        <v>44487.481944444444</v>
      </c>
      <c r="AC4315" t="s">
        <v>53</v>
      </c>
      <c r="AD4315">
        <v>2969512469</v>
      </c>
      <c r="AE4315" s="1">
        <v>38477.625694444447</v>
      </c>
      <c r="AF4315" t="s">
        <v>26315</v>
      </c>
      <c r="AG4315" t="s">
        <v>26316</v>
      </c>
      <c r="AH4315" t="s">
        <v>51</v>
      </c>
      <c r="AJ4315" t="s">
        <v>53</v>
      </c>
      <c r="AL4315" t="s">
        <v>78</v>
      </c>
      <c r="AO4315" t="s">
        <v>8142</v>
      </c>
    </row>
    <row r="4316" spans="1:42" x14ac:dyDescent="0.35">
      <c r="A4316" t="s">
        <v>26317</v>
      </c>
      <c r="B4316" t="s">
        <v>24881</v>
      </c>
      <c r="C4316" t="s">
        <v>6581</v>
      </c>
      <c r="F4316" t="s">
        <v>26318</v>
      </c>
      <c r="H4316" t="s">
        <v>25389</v>
      </c>
      <c r="I4316" t="s">
        <v>464</v>
      </c>
      <c r="J4316" t="s">
        <v>18584</v>
      </c>
      <c r="K4316" t="s">
        <v>26319</v>
      </c>
      <c r="M4316" t="s">
        <v>26320</v>
      </c>
      <c r="N4316" t="s">
        <v>287</v>
      </c>
      <c r="O4316">
        <v>80929</v>
      </c>
      <c r="P4316" t="s">
        <v>50</v>
      </c>
      <c r="U4316" s="1">
        <v>44484</v>
      </c>
      <c r="V4316" s="1">
        <v>44484</v>
      </c>
      <c r="W4316" s="1">
        <v>44487.534722222219</v>
      </c>
      <c r="X4316" s="1">
        <v>44487.534722222219</v>
      </c>
      <c r="AC4316" t="s">
        <v>53</v>
      </c>
      <c r="AD4316">
        <v>2969543968</v>
      </c>
      <c r="AE4316" s="1">
        <v>40032.470138888886</v>
      </c>
      <c r="AF4316" t="s">
        <v>26321</v>
      </c>
      <c r="AG4316" t="s">
        <v>26322</v>
      </c>
      <c r="AH4316" t="s">
        <v>51</v>
      </c>
      <c r="AJ4316" t="s">
        <v>53</v>
      </c>
      <c r="AL4316" t="s">
        <v>78</v>
      </c>
      <c r="AO4316" t="s">
        <v>8142</v>
      </c>
    </row>
    <row r="4317" spans="1:42" x14ac:dyDescent="0.35">
      <c r="A4317" t="s">
        <v>26323</v>
      </c>
      <c r="B4317" t="s">
        <v>822</v>
      </c>
      <c r="C4317" t="s">
        <v>172</v>
      </c>
      <c r="F4317" t="s">
        <v>26324</v>
      </c>
      <c r="G4317" t="s">
        <v>26325</v>
      </c>
      <c r="H4317" t="s">
        <v>26326</v>
      </c>
      <c r="I4317" t="s">
        <v>101</v>
      </c>
      <c r="J4317" t="s">
        <v>26311</v>
      </c>
      <c r="K4317" t="s">
        <v>26327</v>
      </c>
      <c r="M4317" t="s">
        <v>26328</v>
      </c>
      <c r="N4317" t="s">
        <v>15700</v>
      </c>
      <c r="O4317">
        <v>30168</v>
      </c>
      <c r="P4317" t="s">
        <v>50</v>
      </c>
      <c r="U4317" s="1">
        <v>44484</v>
      </c>
      <c r="V4317" s="1">
        <v>44484</v>
      </c>
      <c r="W4317" s="1">
        <v>44487.481249999997</v>
      </c>
      <c r="X4317" s="1">
        <v>44487.481249999997</v>
      </c>
      <c r="AC4317" t="s">
        <v>53</v>
      </c>
      <c r="AD4317">
        <v>2969512469</v>
      </c>
      <c r="AE4317" s="1">
        <v>38477.625694444447</v>
      </c>
      <c r="AF4317" t="s">
        <v>26315</v>
      </c>
      <c r="AG4317" t="s">
        <v>26329</v>
      </c>
      <c r="AH4317" t="s">
        <v>51</v>
      </c>
      <c r="AJ4317" t="s">
        <v>53</v>
      </c>
      <c r="AL4317" t="s">
        <v>78</v>
      </c>
      <c r="AO4317" t="s">
        <v>8142</v>
      </c>
    </row>
    <row r="4318" spans="1:42" x14ac:dyDescent="0.35">
      <c r="A4318" t="s">
        <v>26330</v>
      </c>
      <c r="B4318" t="s">
        <v>2298</v>
      </c>
      <c r="C4318" t="s">
        <v>97</v>
      </c>
      <c r="F4318">
        <v>19709858616</v>
      </c>
      <c r="H4318" t="s">
        <v>26331</v>
      </c>
      <c r="I4318" t="s">
        <v>415</v>
      </c>
      <c r="J4318" t="s">
        <v>26332</v>
      </c>
      <c r="K4318" t="s">
        <v>26333</v>
      </c>
      <c r="M4318" t="s">
        <v>6070</v>
      </c>
      <c r="N4318" t="s">
        <v>287</v>
      </c>
      <c r="O4318">
        <v>81527</v>
      </c>
      <c r="P4318" t="s">
        <v>50</v>
      </c>
      <c r="U4318" s="1">
        <v>44484.382638888892</v>
      </c>
      <c r="V4318" s="1">
        <v>44484.382638888892</v>
      </c>
      <c r="W4318" s="1">
        <v>44487.576388888891</v>
      </c>
      <c r="X4318" s="1">
        <v>44487.576388888891</v>
      </c>
      <c r="AC4318" t="s">
        <v>53</v>
      </c>
      <c r="AD4318">
        <v>2972032597</v>
      </c>
      <c r="AE4318" s="1">
        <v>44487.575694444444</v>
      </c>
      <c r="AF4318" t="s">
        <v>26334</v>
      </c>
      <c r="AG4318" t="s">
        <v>26335</v>
      </c>
      <c r="AH4318" t="s">
        <v>53</v>
      </c>
      <c r="AJ4318" t="s">
        <v>53</v>
      </c>
      <c r="AK4318" t="s">
        <v>8166</v>
      </c>
      <c r="AL4318" t="s">
        <v>78</v>
      </c>
      <c r="AO4318" t="s">
        <v>54</v>
      </c>
      <c r="AP4318" s="1">
        <v>45469.406944444447</v>
      </c>
    </row>
    <row r="4319" spans="1:42" x14ac:dyDescent="0.35">
      <c r="A4319" t="s">
        <v>26336</v>
      </c>
      <c r="B4319" t="s">
        <v>26337</v>
      </c>
      <c r="C4319" t="s">
        <v>20687</v>
      </c>
      <c r="F4319">
        <v>15055046169</v>
      </c>
      <c r="G4319">
        <v>5055046169</v>
      </c>
      <c r="H4319" t="s">
        <v>26338</v>
      </c>
      <c r="I4319" t="s">
        <v>101</v>
      </c>
      <c r="J4319" t="s">
        <v>26128</v>
      </c>
      <c r="K4319" t="s">
        <v>26339</v>
      </c>
      <c r="M4319" t="s">
        <v>2468</v>
      </c>
      <c r="N4319" t="s">
        <v>501</v>
      </c>
      <c r="O4319">
        <v>87121</v>
      </c>
      <c r="P4319" t="s">
        <v>50</v>
      </c>
      <c r="U4319" s="1">
        <v>44484.481944444444</v>
      </c>
      <c r="V4319" s="1">
        <v>44484.481944444444</v>
      </c>
      <c r="W4319" s="1">
        <v>44488.377083333333</v>
      </c>
      <c r="X4319" s="1">
        <v>44488.377083333333</v>
      </c>
      <c r="AC4319" t="s">
        <v>51</v>
      </c>
      <c r="AD4319">
        <v>2972032559</v>
      </c>
      <c r="AE4319" s="1">
        <v>44487.490972222222</v>
      </c>
      <c r="AF4319" t="s">
        <v>26130</v>
      </c>
      <c r="AG4319" t="s">
        <v>26340</v>
      </c>
      <c r="AH4319" t="s">
        <v>53</v>
      </c>
      <c r="AJ4319" t="s">
        <v>53</v>
      </c>
      <c r="AK4319" t="s">
        <v>13346</v>
      </c>
      <c r="AL4319" t="s">
        <v>78</v>
      </c>
      <c r="AO4319" t="s">
        <v>54</v>
      </c>
      <c r="AP4319" s="1">
        <v>45384.823611111111</v>
      </c>
    </row>
    <row r="4320" spans="1:42" x14ac:dyDescent="0.35">
      <c r="A4320" t="s">
        <v>26341</v>
      </c>
      <c r="B4320" t="s">
        <v>1470</v>
      </c>
      <c r="C4320" t="s">
        <v>961</v>
      </c>
      <c r="H4320" t="s">
        <v>26342</v>
      </c>
      <c r="J4320" t="s">
        <v>1543</v>
      </c>
      <c r="P4320" t="s">
        <v>50</v>
      </c>
      <c r="U4320" s="1">
        <v>44487</v>
      </c>
      <c r="V4320" s="1">
        <v>44487</v>
      </c>
      <c r="W4320" s="1">
        <v>44488.374305555553</v>
      </c>
      <c r="X4320" s="1">
        <v>44488.374305555553</v>
      </c>
      <c r="AC4320" t="s">
        <v>53</v>
      </c>
      <c r="AD4320">
        <v>2969475309</v>
      </c>
      <c r="AE4320" s="1">
        <v>37159</v>
      </c>
      <c r="AF4320" t="s">
        <v>1545</v>
      </c>
      <c r="AG4320" t="s">
        <v>26343</v>
      </c>
      <c r="AH4320" t="s">
        <v>51</v>
      </c>
      <c r="AJ4320" t="s">
        <v>53</v>
      </c>
      <c r="AL4320" t="s">
        <v>78</v>
      </c>
      <c r="AO4320" t="s">
        <v>5443</v>
      </c>
      <c r="AP4320" s="1">
        <v>44544.390277777777</v>
      </c>
    </row>
    <row r="4321" spans="1:43" x14ac:dyDescent="0.35">
      <c r="A4321" t="s">
        <v>26344</v>
      </c>
      <c r="B4321" t="s">
        <v>26345</v>
      </c>
      <c r="C4321" t="s">
        <v>89</v>
      </c>
      <c r="F4321" t="s">
        <v>14513</v>
      </c>
      <c r="H4321" t="s">
        <v>26346</v>
      </c>
      <c r="I4321" t="s">
        <v>101</v>
      </c>
      <c r="J4321" t="s">
        <v>2953</v>
      </c>
      <c r="K4321" t="s">
        <v>14515</v>
      </c>
      <c r="M4321" t="s">
        <v>14516</v>
      </c>
      <c r="N4321" t="s">
        <v>13648</v>
      </c>
      <c r="O4321" t="s">
        <v>13649</v>
      </c>
      <c r="P4321" t="s">
        <v>4438</v>
      </c>
      <c r="U4321" s="1">
        <v>44487</v>
      </c>
      <c r="V4321" s="1">
        <v>44487</v>
      </c>
      <c r="W4321" s="1">
        <v>44488.393750000003</v>
      </c>
      <c r="X4321" s="1">
        <v>44488.393750000003</v>
      </c>
      <c r="AC4321" t="s">
        <v>53</v>
      </c>
      <c r="AD4321">
        <v>2969823183</v>
      </c>
      <c r="AE4321" s="1">
        <v>43312.453472222223</v>
      </c>
      <c r="AF4321" t="s">
        <v>26347</v>
      </c>
      <c r="AG4321" t="s">
        <v>26348</v>
      </c>
      <c r="AH4321" t="s">
        <v>51</v>
      </c>
      <c r="AJ4321" t="s">
        <v>53</v>
      </c>
      <c r="AL4321" t="s">
        <v>78</v>
      </c>
      <c r="AO4321" t="s">
        <v>8142</v>
      </c>
      <c r="AP4321" s="1">
        <v>44678.51666666667</v>
      </c>
    </row>
    <row r="4322" spans="1:43" x14ac:dyDescent="0.35">
      <c r="A4322" t="s">
        <v>26349</v>
      </c>
      <c r="B4322" t="s">
        <v>26274</v>
      </c>
      <c r="C4322" t="s">
        <v>2016</v>
      </c>
      <c r="F4322" t="s">
        <v>26350</v>
      </c>
      <c r="H4322" t="s">
        <v>26351</v>
      </c>
      <c r="J4322" t="s">
        <v>11008</v>
      </c>
      <c r="K4322" t="s">
        <v>26352</v>
      </c>
      <c r="M4322" t="s">
        <v>10547</v>
      </c>
      <c r="N4322" t="s">
        <v>1593</v>
      </c>
      <c r="O4322">
        <v>35238</v>
      </c>
      <c r="P4322" t="s">
        <v>50</v>
      </c>
      <c r="U4322" s="1">
        <v>44487</v>
      </c>
      <c r="V4322" s="1">
        <v>44487</v>
      </c>
      <c r="W4322" s="1">
        <v>44487.352083333331</v>
      </c>
      <c r="X4322" s="1">
        <v>44487.352083333331</v>
      </c>
      <c r="AC4322" t="s">
        <v>53</v>
      </c>
      <c r="AD4322">
        <v>2969478809</v>
      </c>
      <c r="AE4322" s="1">
        <v>37358</v>
      </c>
      <c r="AG4322" t="s">
        <v>26353</v>
      </c>
      <c r="AH4322" t="s">
        <v>51</v>
      </c>
      <c r="AJ4322" t="s">
        <v>53</v>
      </c>
      <c r="AL4322" t="s">
        <v>78</v>
      </c>
      <c r="AO4322" t="s">
        <v>8142</v>
      </c>
    </row>
    <row r="4323" spans="1:43" x14ac:dyDescent="0.35">
      <c r="A4323" t="s">
        <v>26354</v>
      </c>
      <c r="B4323" t="s">
        <v>7477</v>
      </c>
      <c r="C4323" t="s">
        <v>5032</v>
      </c>
      <c r="F4323" t="s">
        <v>26355</v>
      </c>
      <c r="H4323" t="s">
        <v>26354</v>
      </c>
      <c r="J4323" t="s">
        <v>17432</v>
      </c>
      <c r="K4323" t="s">
        <v>26356</v>
      </c>
      <c r="M4323" t="s">
        <v>14429</v>
      </c>
      <c r="N4323" t="s">
        <v>899</v>
      </c>
      <c r="O4323">
        <v>58104</v>
      </c>
      <c r="P4323" t="s">
        <v>50</v>
      </c>
      <c r="U4323" s="1">
        <v>44487</v>
      </c>
      <c r="V4323" s="1">
        <v>44487</v>
      </c>
      <c r="W4323" s="1">
        <v>44487.598611111112</v>
      </c>
      <c r="X4323" s="1">
        <v>44487.598611111112</v>
      </c>
      <c r="AC4323" t="s">
        <v>53</v>
      </c>
      <c r="AD4323">
        <v>2969525106</v>
      </c>
      <c r="AE4323" s="1">
        <v>39213.405555555553</v>
      </c>
      <c r="AF4323" t="s">
        <v>26357</v>
      </c>
      <c r="AG4323" t="s">
        <v>26358</v>
      </c>
      <c r="AH4323" t="s">
        <v>51</v>
      </c>
      <c r="AJ4323" t="s">
        <v>53</v>
      </c>
      <c r="AL4323" t="s">
        <v>78</v>
      </c>
      <c r="AO4323" t="s">
        <v>5443</v>
      </c>
      <c r="AP4323" s="1">
        <v>44487.591666666667</v>
      </c>
      <c r="AQ4323" s="1">
        <v>44487.59652777778</v>
      </c>
    </row>
    <row r="4324" spans="1:43" x14ac:dyDescent="0.35">
      <c r="A4324" t="s">
        <v>26359</v>
      </c>
      <c r="B4324" t="s">
        <v>6344</v>
      </c>
      <c r="C4324" t="s">
        <v>5456</v>
      </c>
      <c r="F4324">
        <v>9702106062</v>
      </c>
      <c r="H4324" t="s">
        <v>26359</v>
      </c>
      <c r="J4324" t="s">
        <v>26360</v>
      </c>
      <c r="K4324" t="s">
        <v>26361</v>
      </c>
      <c r="M4324" t="s">
        <v>26362</v>
      </c>
      <c r="N4324" t="s">
        <v>13693</v>
      </c>
      <c r="O4324">
        <v>37873</v>
      </c>
      <c r="P4324" t="s">
        <v>50</v>
      </c>
      <c r="U4324" s="1">
        <v>44487</v>
      </c>
      <c r="V4324" s="1">
        <v>44487</v>
      </c>
      <c r="W4324" s="1">
        <v>44487.887499999997</v>
      </c>
      <c r="X4324" s="1">
        <v>44487.887499999997</v>
      </c>
      <c r="AC4324" t="s">
        <v>53</v>
      </c>
      <c r="AD4324">
        <v>2972145413</v>
      </c>
      <c r="AE4324" s="1">
        <v>44886.390277777777</v>
      </c>
      <c r="AG4324" t="s">
        <v>26363</v>
      </c>
      <c r="AH4324" t="s">
        <v>51</v>
      </c>
      <c r="AJ4324" t="s">
        <v>53</v>
      </c>
      <c r="AL4324" t="s">
        <v>78</v>
      </c>
      <c r="AO4324" t="s">
        <v>5443</v>
      </c>
      <c r="AP4324" s="1">
        <v>44736.859722222223</v>
      </c>
      <c r="AQ4324" s="1">
        <v>44600.737500000003</v>
      </c>
    </row>
    <row r="4325" spans="1:43" x14ac:dyDescent="0.35">
      <c r="A4325" t="s">
        <v>26364</v>
      </c>
      <c r="B4325" t="s">
        <v>26365</v>
      </c>
      <c r="C4325" t="s">
        <v>6061</v>
      </c>
      <c r="F4325">
        <f>1916-208-6976</f>
        <v>-5268</v>
      </c>
      <c r="H4325" t="s">
        <v>26366</v>
      </c>
      <c r="J4325" t="s">
        <v>23154</v>
      </c>
      <c r="K4325" t="s">
        <v>26367</v>
      </c>
      <c r="M4325" t="s">
        <v>26368</v>
      </c>
      <c r="N4325" t="s">
        <v>26369</v>
      </c>
      <c r="O4325" t="s">
        <v>23174</v>
      </c>
      <c r="P4325" t="s">
        <v>50</v>
      </c>
      <c r="U4325" s="1">
        <v>44488</v>
      </c>
      <c r="V4325" s="1">
        <v>44488</v>
      </c>
      <c r="W4325" s="1">
        <v>44489.4</v>
      </c>
      <c r="X4325" s="1">
        <v>44489.4</v>
      </c>
      <c r="AC4325" t="s">
        <v>53</v>
      </c>
      <c r="AD4325">
        <v>2969478563</v>
      </c>
      <c r="AE4325" s="1">
        <v>37343</v>
      </c>
      <c r="AF4325" t="s">
        <v>23157</v>
      </c>
      <c r="AG4325" t="s">
        <v>26370</v>
      </c>
      <c r="AH4325" t="s">
        <v>51</v>
      </c>
      <c r="AJ4325" t="s">
        <v>53</v>
      </c>
      <c r="AL4325" t="s">
        <v>78</v>
      </c>
      <c r="AO4325" t="s">
        <v>8142</v>
      </c>
      <c r="AP4325" s="1">
        <v>45470.630555555559</v>
      </c>
      <c r="AQ4325" s="1">
        <v>45470.635416666664</v>
      </c>
    </row>
    <row r="4326" spans="1:43" x14ac:dyDescent="0.35">
      <c r="A4326" t="s">
        <v>26371</v>
      </c>
      <c r="B4326" t="s">
        <v>26372</v>
      </c>
      <c r="C4326" t="s">
        <v>8287</v>
      </c>
      <c r="F4326" t="s">
        <v>26373</v>
      </c>
      <c r="H4326" t="s">
        <v>26374</v>
      </c>
      <c r="I4326" t="s">
        <v>169</v>
      </c>
      <c r="J4326" t="s">
        <v>13744</v>
      </c>
      <c r="K4326" t="s">
        <v>26375</v>
      </c>
      <c r="M4326" t="s">
        <v>26376</v>
      </c>
      <c r="N4326" t="s">
        <v>798</v>
      </c>
      <c r="O4326">
        <v>76431</v>
      </c>
      <c r="P4326" t="s">
        <v>50</v>
      </c>
      <c r="U4326" s="1">
        <v>44488</v>
      </c>
      <c r="V4326" s="1">
        <v>44488</v>
      </c>
      <c r="W4326" s="1">
        <v>44489.40902777778</v>
      </c>
      <c r="X4326" s="1">
        <v>44489.40902777778</v>
      </c>
      <c r="AC4326" t="s">
        <v>53</v>
      </c>
      <c r="AD4326">
        <v>2969474461</v>
      </c>
      <c r="AE4326" s="1">
        <v>37104.381944444445</v>
      </c>
      <c r="AF4326" t="s">
        <v>26377</v>
      </c>
      <c r="AG4326" t="s">
        <v>26378</v>
      </c>
      <c r="AH4326" t="s">
        <v>51</v>
      </c>
      <c r="AJ4326" t="s">
        <v>53</v>
      </c>
      <c r="AL4326" t="s">
        <v>78</v>
      </c>
      <c r="AO4326" t="s">
        <v>8142</v>
      </c>
      <c r="AP4326" s="1">
        <v>45063.500694444447</v>
      </c>
    </row>
    <row r="4327" spans="1:43" x14ac:dyDescent="0.35">
      <c r="A4327" t="s">
        <v>26379</v>
      </c>
      <c r="B4327" t="s">
        <v>26380</v>
      </c>
      <c r="C4327" t="s">
        <v>26381</v>
      </c>
      <c r="F4327">
        <f>1303-427-550</f>
        <v>326</v>
      </c>
      <c r="H4327" t="s">
        <v>26379</v>
      </c>
      <c r="J4327" t="s">
        <v>26382</v>
      </c>
      <c r="N4327" t="s">
        <v>287</v>
      </c>
      <c r="O4327">
        <v>80221</v>
      </c>
      <c r="P4327" t="s">
        <v>50</v>
      </c>
      <c r="U4327" s="1">
        <v>44488</v>
      </c>
      <c r="V4327" s="1">
        <v>44488</v>
      </c>
      <c r="W4327" s="1">
        <v>44488.330555555556</v>
      </c>
      <c r="X4327" s="1">
        <v>44488.330555555556</v>
      </c>
      <c r="AC4327" t="s">
        <v>53</v>
      </c>
      <c r="AD4327">
        <v>2969912342</v>
      </c>
      <c r="AE4327" s="1">
        <v>43724.581250000003</v>
      </c>
      <c r="AF4327" t="s">
        <v>26383</v>
      </c>
      <c r="AG4327" t="s">
        <v>26384</v>
      </c>
      <c r="AH4327" t="s">
        <v>51</v>
      </c>
      <c r="AJ4327" t="s">
        <v>53</v>
      </c>
      <c r="AL4327" t="s">
        <v>78</v>
      </c>
      <c r="AO4327" t="s">
        <v>5443</v>
      </c>
      <c r="AP4327" s="1">
        <v>43719.586111111108</v>
      </c>
    </row>
    <row r="4328" spans="1:43" x14ac:dyDescent="0.35">
      <c r="A4328" t="s">
        <v>26385</v>
      </c>
      <c r="B4328" t="s">
        <v>26386</v>
      </c>
      <c r="C4328" t="s">
        <v>15106</v>
      </c>
      <c r="F4328" t="s">
        <v>26387</v>
      </c>
      <c r="H4328" t="s">
        <v>26385</v>
      </c>
      <c r="J4328" t="s">
        <v>26388</v>
      </c>
      <c r="K4328" t="s">
        <v>26389</v>
      </c>
      <c r="M4328" t="s">
        <v>17395</v>
      </c>
      <c r="N4328" t="s">
        <v>253</v>
      </c>
      <c r="O4328">
        <v>87701</v>
      </c>
      <c r="P4328" t="s">
        <v>50</v>
      </c>
      <c r="U4328" s="1">
        <v>44488</v>
      </c>
      <c r="V4328" s="1">
        <v>44488</v>
      </c>
      <c r="W4328" s="1">
        <v>44488.887499999997</v>
      </c>
      <c r="X4328" s="1">
        <v>44488.887499999997</v>
      </c>
      <c r="AC4328" t="s">
        <v>53</v>
      </c>
      <c r="AD4328">
        <v>2974053542</v>
      </c>
      <c r="AE4328" s="1">
        <v>45320.502083333333</v>
      </c>
      <c r="AF4328" t="s">
        <v>26390</v>
      </c>
      <c r="AG4328" t="s">
        <v>26391</v>
      </c>
      <c r="AH4328" t="s">
        <v>51</v>
      </c>
      <c r="AJ4328" t="s">
        <v>53</v>
      </c>
      <c r="AL4328" t="s">
        <v>78</v>
      </c>
      <c r="AO4328" t="s">
        <v>5443</v>
      </c>
      <c r="AP4328" s="1">
        <v>45335.587500000001</v>
      </c>
    </row>
    <row r="4329" spans="1:43" x14ac:dyDescent="0.35">
      <c r="A4329" t="s">
        <v>26392</v>
      </c>
      <c r="B4329" t="s">
        <v>26393</v>
      </c>
      <c r="C4329" t="s">
        <v>2347</v>
      </c>
      <c r="F4329" t="s">
        <v>26394</v>
      </c>
      <c r="H4329" t="s">
        <v>26392</v>
      </c>
      <c r="J4329" t="s">
        <v>2028</v>
      </c>
      <c r="K4329" t="s">
        <v>26395</v>
      </c>
      <c r="M4329" t="s">
        <v>26396</v>
      </c>
      <c r="N4329" t="s">
        <v>19981</v>
      </c>
      <c r="O4329">
        <v>38863</v>
      </c>
      <c r="P4329" t="s">
        <v>50</v>
      </c>
      <c r="U4329" s="1">
        <v>44488</v>
      </c>
      <c r="V4329" s="1">
        <v>44488</v>
      </c>
      <c r="AC4329" t="s">
        <v>53</v>
      </c>
      <c r="AD4329">
        <v>2969532847</v>
      </c>
      <c r="AE4329" s="1">
        <v>39580.404166666667</v>
      </c>
      <c r="AG4329" t="s">
        <v>26397</v>
      </c>
      <c r="AH4329" t="s">
        <v>51</v>
      </c>
      <c r="AJ4329" t="s">
        <v>53</v>
      </c>
      <c r="AO4329" t="s">
        <v>8142</v>
      </c>
    </row>
    <row r="4330" spans="1:43" x14ac:dyDescent="0.35">
      <c r="A4330" t="s">
        <v>26398</v>
      </c>
      <c r="B4330" t="s">
        <v>26399</v>
      </c>
      <c r="C4330" t="s">
        <v>26400</v>
      </c>
      <c r="F4330" t="s">
        <v>26401</v>
      </c>
      <c r="H4330" t="s">
        <v>26398</v>
      </c>
      <c r="J4330" t="s">
        <v>26402</v>
      </c>
      <c r="P4330" t="s">
        <v>50</v>
      </c>
      <c r="U4330" s="1">
        <v>44488</v>
      </c>
      <c r="V4330" s="1">
        <v>44488</v>
      </c>
      <c r="W4330" s="1">
        <v>44488.710416666669</v>
      </c>
      <c r="X4330" s="1">
        <v>44488.710416666669</v>
      </c>
      <c r="AC4330" t="s">
        <v>53</v>
      </c>
      <c r="AD4330">
        <v>2969482426</v>
      </c>
      <c r="AE4330" s="1">
        <v>37578</v>
      </c>
      <c r="AF4330" t="s">
        <v>7812</v>
      </c>
      <c r="AG4330" t="s">
        <v>26403</v>
      </c>
      <c r="AH4330" t="s">
        <v>51</v>
      </c>
      <c r="AJ4330" t="s">
        <v>53</v>
      </c>
      <c r="AL4330" t="s">
        <v>78</v>
      </c>
      <c r="AO4330" t="s">
        <v>8142</v>
      </c>
    </row>
    <row r="4331" spans="1:43" x14ac:dyDescent="0.35">
      <c r="A4331" t="s">
        <v>26404</v>
      </c>
      <c r="B4331" t="s">
        <v>26405</v>
      </c>
      <c r="C4331" t="s">
        <v>1728</v>
      </c>
      <c r="F4331" t="s">
        <v>26406</v>
      </c>
      <c r="G4331" t="s">
        <v>26407</v>
      </c>
      <c r="H4331" t="s">
        <v>26408</v>
      </c>
      <c r="I4331" t="s">
        <v>101</v>
      </c>
      <c r="J4331" t="s">
        <v>26409</v>
      </c>
      <c r="K4331" t="s">
        <v>26410</v>
      </c>
      <c r="M4331" t="s">
        <v>6585</v>
      </c>
      <c r="N4331" t="s">
        <v>65</v>
      </c>
      <c r="O4331">
        <v>81122</v>
      </c>
      <c r="P4331" t="s">
        <v>50</v>
      </c>
      <c r="U4331" s="1">
        <v>44488.474305555559</v>
      </c>
      <c r="V4331" s="1">
        <v>44488.474305555559</v>
      </c>
      <c r="W4331" s="1">
        <v>44488.495138888888</v>
      </c>
      <c r="X4331" s="1">
        <v>44488.495138888888</v>
      </c>
      <c r="AC4331" t="s">
        <v>51</v>
      </c>
      <c r="AD4331">
        <v>2972032852</v>
      </c>
      <c r="AE4331" s="1">
        <v>44488.494444444441</v>
      </c>
      <c r="AF4331" t="s">
        <v>26411</v>
      </c>
      <c r="AG4331" t="s">
        <v>26412</v>
      </c>
      <c r="AH4331" t="s">
        <v>53</v>
      </c>
      <c r="AJ4331" t="s">
        <v>53</v>
      </c>
      <c r="AK4331" t="s">
        <v>13346</v>
      </c>
      <c r="AL4331" t="s">
        <v>78</v>
      </c>
      <c r="AO4331" t="s">
        <v>54</v>
      </c>
    </row>
    <row r="4332" spans="1:43" x14ac:dyDescent="0.35">
      <c r="A4332" t="s">
        <v>26413</v>
      </c>
      <c r="B4332" t="s">
        <v>17848</v>
      </c>
      <c r="C4332" t="s">
        <v>17892</v>
      </c>
      <c r="F4332" t="s">
        <v>26414</v>
      </c>
      <c r="H4332" t="s">
        <v>26415</v>
      </c>
      <c r="I4332" t="s">
        <v>394</v>
      </c>
      <c r="J4332" t="s">
        <v>26416</v>
      </c>
      <c r="K4332" t="s">
        <v>17990</v>
      </c>
      <c r="M4332" t="s">
        <v>17991</v>
      </c>
      <c r="N4332" t="s">
        <v>501</v>
      </c>
      <c r="O4332">
        <v>88301</v>
      </c>
      <c r="P4332" t="s">
        <v>50</v>
      </c>
      <c r="U4332" s="1">
        <v>44488.7</v>
      </c>
      <c r="V4332" s="1">
        <v>44488.7</v>
      </c>
      <c r="W4332" s="1">
        <v>44489.626388888886</v>
      </c>
      <c r="X4332" s="1">
        <v>44489.626388888886</v>
      </c>
      <c r="AC4332" t="s">
        <v>53</v>
      </c>
      <c r="AD4332">
        <v>2969513122</v>
      </c>
      <c r="AE4332" s="1">
        <v>38516.644444444442</v>
      </c>
      <c r="AF4332" t="s">
        <v>400</v>
      </c>
      <c r="AG4332" t="s">
        <v>26417</v>
      </c>
      <c r="AH4332" t="s">
        <v>53</v>
      </c>
      <c r="AJ4332" t="s">
        <v>53</v>
      </c>
      <c r="AK4332" t="s">
        <v>26418</v>
      </c>
      <c r="AL4332" t="s">
        <v>78</v>
      </c>
      <c r="AO4332" t="s">
        <v>54</v>
      </c>
    </row>
    <row r="4333" spans="1:43" x14ac:dyDescent="0.35">
      <c r="A4333" t="s">
        <v>26419</v>
      </c>
      <c r="B4333" t="s">
        <v>26420</v>
      </c>
      <c r="C4333" t="s">
        <v>2188</v>
      </c>
      <c r="F4333">
        <v>3032961515</v>
      </c>
      <c r="H4333" t="s">
        <v>26421</v>
      </c>
      <c r="J4333" t="s">
        <v>26225</v>
      </c>
      <c r="K4333" t="s">
        <v>26422</v>
      </c>
      <c r="M4333" t="s">
        <v>137</v>
      </c>
      <c r="N4333" t="s">
        <v>65</v>
      </c>
      <c r="O4333" t="s">
        <v>26423</v>
      </c>
      <c r="P4333" t="s">
        <v>50</v>
      </c>
      <c r="U4333" s="1">
        <v>44489</v>
      </c>
      <c r="V4333" s="1">
        <v>44489</v>
      </c>
      <c r="W4333" s="1">
        <v>44489.323611111111</v>
      </c>
      <c r="X4333" s="1">
        <v>44489.323611111111</v>
      </c>
      <c r="AC4333" t="s">
        <v>53</v>
      </c>
      <c r="AD4333">
        <v>2969848154</v>
      </c>
      <c r="AE4333" s="1">
        <v>43402.505555555559</v>
      </c>
      <c r="AF4333" t="s">
        <v>11501</v>
      </c>
      <c r="AG4333" t="s">
        <v>26424</v>
      </c>
      <c r="AH4333" t="s">
        <v>51</v>
      </c>
      <c r="AJ4333" t="s">
        <v>53</v>
      </c>
      <c r="AL4333" t="s">
        <v>78</v>
      </c>
      <c r="AO4333" t="s">
        <v>5443</v>
      </c>
      <c r="AP4333" s="1">
        <v>45468.618055555555</v>
      </c>
    </row>
    <row r="4334" spans="1:43" x14ac:dyDescent="0.35">
      <c r="A4334" t="s">
        <v>26425</v>
      </c>
      <c r="B4334" t="s">
        <v>26426</v>
      </c>
      <c r="C4334" t="s">
        <v>1076</v>
      </c>
      <c r="H4334" t="s">
        <v>26425</v>
      </c>
      <c r="J4334" t="s">
        <v>26427</v>
      </c>
      <c r="U4334" s="1">
        <v>44489</v>
      </c>
      <c r="V4334" s="1">
        <v>44489</v>
      </c>
      <c r="W4334" s="1">
        <v>44502.636111111111</v>
      </c>
      <c r="X4334" s="1">
        <v>44502.636111111111</v>
      </c>
      <c r="AC4334" t="s">
        <v>53</v>
      </c>
      <c r="AD4334">
        <v>2972034947</v>
      </c>
      <c r="AE4334" s="1">
        <v>44497.526388888888</v>
      </c>
      <c r="AF4334" t="s">
        <v>26428</v>
      </c>
      <c r="AG4334" t="s">
        <v>26429</v>
      </c>
      <c r="AH4334" t="s">
        <v>51</v>
      </c>
      <c r="AJ4334" t="s">
        <v>53</v>
      </c>
      <c r="AL4334" t="s">
        <v>78</v>
      </c>
      <c r="AO4334" t="s">
        <v>5443</v>
      </c>
      <c r="AP4334" s="1">
        <v>44489.54791666667</v>
      </c>
      <c r="AQ4334" s="1">
        <v>44487.552777777775</v>
      </c>
    </row>
    <row r="4335" spans="1:43" x14ac:dyDescent="0.35">
      <c r="A4335" t="s">
        <v>26430</v>
      </c>
      <c r="B4335" t="s">
        <v>172</v>
      </c>
      <c r="C4335" t="s">
        <v>894</v>
      </c>
      <c r="F4335">
        <v>119709637023</v>
      </c>
      <c r="H4335" t="s">
        <v>26430</v>
      </c>
      <c r="J4335" t="s">
        <v>26431</v>
      </c>
      <c r="N4335" t="s">
        <v>287</v>
      </c>
      <c r="O4335">
        <v>81623</v>
      </c>
      <c r="P4335" t="s">
        <v>50</v>
      </c>
      <c r="U4335" s="1">
        <v>44489</v>
      </c>
      <c r="V4335" s="1">
        <v>44489</v>
      </c>
      <c r="W4335" s="1">
        <v>44489.651388888888</v>
      </c>
      <c r="X4335" s="1">
        <v>44489.651388888888</v>
      </c>
      <c r="AC4335" t="s">
        <v>53</v>
      </c>
      <c r="AD4335">
        <v>2970054920</v>
      </c>
      <c r="AE4335" s="1">
        <v>44284.459027777775</v>
      </c>
      <c r="AF4335" t="s">
        <v>26432</v>
      </c>
      <c r="AG4335" t="s">
        <v>26433</v>
      </c>
      <c r="AH4335" t="s">
        <v>51</v>
      </c>
      <c r="AJ4335" t="s">
        <v>53</v>
      </c>
      <c r="AL4335" t="s">
        <v>68</v>
      </c>
      <c r="AO4335" t="s">
        <v>5443</v>
      </c>
      <c r="AP4335" s="1">
        <v>44915.719444444447</v>
      </c>
    </row>
    <row r="4336" spans="1:43" x14ac:dyDescent="0.35">
      <c r="A4336" t="s">
        <v>26434</v>
      </c>
      <c r="B4336" t="s">
        <v>26435</v>
      </c>
      <c r="C4336" t="s">
        <v>1429</v>
      </c>
      <c r="F4336" t="s">
        <v>26436</v>
      </c>
      <c r="H4336" t="s">
        <v>26434</v>
      </c>
      <c r="J4336" t="s">
        <v>26437</v>
      </c>
      <c r="P4336" t="s">
        <v>50</v>
      </c>
      <c r="U4336" s="1">
        <v>44489</v>
      </c>
      <c r="V4336" s="1">
        <v>44489</v>
      </c>
      <c r="W4336" s="1">
        <v>44489.43472222222</v>
      </c>
      <c r="X4336" s="1">
        <v>44489.43472222222</v>
      </c>
      <c r="AC4336" t="s">
        <v>53</v>
      </c>
      <c r="AD4336">
        <v>1000000001</v>
      </c>
      <c r="AE4336" s="1">
        <v>39973.351388888892</v>
      </c>
      <c r="AF4336" t="s">
        <v>3377</v>
      </c>
      <c r="AG4336" t="s">
        <v>26438</v>
      </c>
      <c r="AH4336" t="s">
        <v>51</v>
      </c>
      <c r="AJ4336" t="s">
        <v>53</v>
      </c>
      <c r="AL4336" t="s">
        <v>78</v>
      </c>
      <c r="AO4336" t="s">
        <v>8142</v>
      </c>
    </row>
    <row r="4337" spans="1:43" x14ac:dyDescent="0.35">
      <c r="A4337" t="s">
        <v>26439</v>
      </c>
      <c r="B4337" t="s">
        <v>26440</v>
      </c>
      <c r="C4337" t="s">
        <v>1775</v>
      </c>
      <c r="F4337" t="s">
        <v>26441</v>
      </c>
      <c r="H4337" t="s">
        <v>26442</v>
      </c>
      <c r="I4337" t="s">
        <v>464</v>
      </c>
      <c r="J4337" t="s">
        <v>18584</v>
      </c>
      <c r="K4337" t="s">
        <v>26443</v>
      </c>
      <c r="M4337" t="s">
        <v>26444</v>
      </c>
      <c r="N4337" t="s">
        <v>12926</v>
      </c>
      <c r="O4337">
        <v>46122</v>
      </c>
      <c r="P4337" t="s">
        <v>50</v>
      </c>
      <c r="U4337" s="1">
        <v>44489</v>
      </c>
      <c r="V4337" s="1">
        <v>44489</v>
      </c>
      <c r="W4337" s="1">
        <v>44491.369444444441</v>
      </c>
      <c r="X4337" s="1">
        <v>44491.369444444441</v>
      </c>
      <c r="AC4337" t="s">
        <v>53</v>
      </c>
      <c r="AD4337">
        <v>2969543968</v>
      </c>
      <c r="AE4337" s="1">
        <v>40032.470138888886</v>
      </c>
      <c r="AF4337" t="s">
        <v>26445</v>
      </c>
      <c r="AG4337" t="s">
        <v>26446</v>
      </c>
      <c r="AH4337" t="s">
        <v>51</v>
      </c>
      <c r="AJ4337" t="s">
        <v>53</v>
      </c>
      <c r="AL4337" t="s">
        <v>78</v>
      </c>
      <c r="AO4337" t="s">
        <v>8142</v>
      </c>
      <c r="AP4337" s="1">
        <v>45147.433333333334</v>
      </c>
    </row>
    <row r="4338" spans="1:43" x14ac:dyDescent="0.35">
      <c r="A4338" t="s">
        <v>26447</v>
      </c>
      <c r="B4338" t="s">
        <v>26448</v>
      </c>
      <c r="C4338" t="s">
        <v>5318</v>
      </c>
      <c r="F4338" t="s">
        <v>26449</v>
      </c>
      <c r="H4338" t="s">
        <v>26447</v>
      </c>
      <c r="J4338" t="s">
        <v>4293</v>
      </c>
      <c r="K4338" t="s">
        <v>26450</v>
      </c>
      <c r="M4338" t="s">
        <v>2652</v>
      </c>
      <c r="N4338" t="s">
        <v>798</v>
      </c>
      <c r="O4338">
        <v>79762</v>
      </c>
      <c r="P4338" t="s">
        <v>50</v>
      </c>
      <c r="U4338" s="1">
        <v>44489</v>
      </c>
      <c r="V4338" s="1">
        <v>44489</v>
      </c>
      <c r="W4338" s="1">
        <v>44489.604166666664</v>
      </c>
      <c r="X4338" s="1">
        <v>44489.604166666664</v>
      </c>
      <c r="AC4338" t="s">
        <v>53</v>
      </c>
      <c r="AD4338">
        <v>2969634929</v>
      </c>
      <c r="AE4338" s="1">
        <v>41799.665972222225</v>
      </c>
      <c r="AF4338" t="s">
        <v>4296</v>
      </c>
      <c r="AG4338" t="s">
        <v>26451</v>
      </c>
      <c r="AH4338" t="s">
        <v>51</v>
      </c>
      <c r="AJ4338" t="s">
        <v>53</v>
      </c>
      <c r="AL4338" t="s">
        <v>78</v>
      </c>
      <c r="AO4338" t="s">
        <v>5443</v>
      </c>
      <c r="AP4338" s="1">
        <v>44581.890277777777</v>
      </c>
    </row>
    <row r="4339" spans="1:43" x14ac:dyDescent="0.35">
      <c r="A4339" t="s">
        <v>26452</v>
      </c>
      <c r="B4339" t="s">
        <v>26453</v>
      </c>
      <c r="C4339" t="s">
        <v>9046</v>
      </c>
      <c r="F4339">
        <v>9154729525</v>
      </c>
      <c r="H4339" t="s">
        <v>26452</v>
      </c>
      <c r="J4339" t="s">
        <v>26454</v>
      </c>
      <c r="K4339" t="s">
        <v>26455</v>
      </c>
      <c r="M4339" t="s">
        <v>753</v>
      </c>
      <c r="N4339" t="s">
        <v>798</v>
      </c>
      <c r="O4339">
        <v>79932</v>
      </c>
      <c r="P4339" t="s">
        <v>50</v>
      </c>
      <c r="U4339" s="1">
        <v>44489</v>
      </c>
      <c r="V4339" s="1">
        <v>44489</v>
      </c>
      <c r="W4339" s="1">
        <v>44489.962500000001</v>
      </c>
      <c r="X4339" s="1">
        <v>44489.962500000001</v>
      </c>
      <c r="AC4339" t="s">
        <v>53</v>
      </c>
      <c r="AD4339">
        <v>1000000001</v>
      </c>
      <c r="AE4339" s="1">
        <v>39973.351388888892</v>
      </c>
      <c r="AF4339" t="s">
        <v>3377</v>
      </c>
      <c r="AG4339" t="s">
        <v>26456</v>
      </c>
      <c r="AH4339" t="s">
        <v>51</v>
      </c>
      <c r="AJ4339" t="s">
        <v>53</v>
      </c>
      <c r="AL4339" t="s">
        <v>78</v>
      </c>
      <c r="AO4339" t="s">
        <v>5443</v>
      </c>
      <c r="AP4339" s="1">
        <v>45337.374305555553</v>
      </c>
    </row>
    <row r="4340" spans="1:43" x14ac:dyDescent="0.35">
      <c r="A4340" t="s">
        <v>26457</v>
      </c>
      <c r="B4340" t="s">
        <v>26458</v>
      </c>
      <c r="C4340" t="s">
        <v>3118</v>
      </c>
      <c r="F4340" t="s">
        <v>26459</v>
      </c>
      <c r="H4340" t="s">
        <v>26293</v>
      </c>
      <c r="J4340" t="s">
        <v>26294</v>
      </c>
      <c r="O4340">
        <v>37310</v>
      </c>
      <c r="P4340" t="s">
        <v>50</v>
      </c>
      <c r="U4340" s="1">
        <v>44489</v>
      </c>
      <c r="V4340" s="1">
        <v>44489</v>
      </c>
      <c r="W4340" s="1">
        <v>44491.365972222222</v>
      </c>
      <c r="X4340" s="1">
        <v>44491.365972222222</v>
      </c>
      <c r="AC4340" t="s">
        <v>53</v>
      </c>
      <c r="AD4340">
        <v>2969474634</v>
      </c>
      <c r="AE4340" s="1">
        <v>37110.529861111114</v>
      </c>
      <c r="AG4340" t="s">
        <v>26460</v>
      </c>
      <c r="AH4340" t="s">
        <v>51</v>
      </c>
      <c r="AJ4340" t="s">
        <v>53</v>
      </c>
      <c r="AO4340" t="s">
        <v>8142</v>
      </c>
    </row>
    <row r="4341" spans="1:43" x14ac:dyDescent="0.35">
      <c r="A4341" t="s">
        <v>26461</v>
      </c>
      <c r="B4341" t="s">
        <v>26462</v>
      </c>
      <c r="C4341" t="s">
        <v>302</v>
      </c>
      <c r="H4341" t="s">
        <v>26461</v>
      </c>
      <c r="J4341" t="s">
        <v>26463</v>
      </c>
      <c r="K4341" t="s">
        <v>26464</v>
      </c>
      <c r="M4341" t="s">
        <v>1296</v>
      </c>
      <c r="N4341" t="s">
        <v>501</v>
      </c>
      <c r="O4341">
        <v>88220</v>
      </c>
      <c r="P4341" t="s">
        <v>50</v>
      </c>
      <c r="U4341" s="1">
        <v>44490</v>
      </c>
      <c r="V4341" s="1">
        <v>44490</v>
      </c>
      <c r="W4341" s="1">
        <v>44490.526388888888</v>
      </c>
      <c r="X4341" s="1">
        <v>44490.526388888888</v>
      </c>
      <c r="AC4341" t="s">
        <v>53</v>
      </c>
      <c r="AD4341">
        <v>2972033566</v>
      </c>
      <c r="AE4341" s="1">
        <v>44491.378472222219</v>
      </c>
      <c r="AF4341" t="s">
        <v>26465</v>
      </c>
      <c r="AG4341" t="s">
        <v>26466</v>
      </c>
      <c r="AH4341" t="s">
        <v>51</v>
      </c>
      <c r="AJ4341" t="s">
        <v>53</v>
      </c>
      <c r="AL4341" t="s">
        <v>78</v>
      </c>
      <c r="AO4341" t="s">
        <v>5443</v>
      </c>
      <c r="AP4341" s="1">
        <v>45380.581944444442</v>
      </c>
      <c r="AQ4341" s="1">
        <v>44637.564583333333</v>
      </c>
    </row>
    <row r="4342" spans="1:43" x14ac:dyDescent="0.35">
      <c r="A4342" t="s">
        <v>26467</v>
      </c>
      <c r="B4342" t="s">
        <v>26468</v>
      </c>
      <c r="C4342" t="s">
        <v>26469</v>
      </c>
      <c r="F4342" t="s">
        <v>26470</v>
      </c>
      <c r="H4342" t="s">
        <v>26471</v>
      </c>
      <c r="J4342" t="s">
        <v>26005</v>
      </c>
      <c r="P4342" t="s">
        <v>50</v>
      </c>
      <c r="U4342" s="1">
        <v>44490</v>
      </c>
      <c r="V4342" s="1">
        <v>44490</v>
      </c>
      <c r="W4342" s="1">
        <v>44490.574305555558</v>
      </c>
      <c r="X4342" s="1">
        <v>44490.574305555558</v>
      </c>
      <c r="AC4342" t="s">
        <v>53</v>
      </c>
      <c r="AD4342">
        <v>2969713886</v>
      </c>
      <c r="AE4342" s="1">
        <v>42678.45208333333</v>
      </c>
      <c r="AF4342" t="s">
        <v>25978</v>
      </c>
      <c r="AG4342" t="s">
        <v>26472</v>
      </c>
      <c r="AH4342" t="s">
        <v>51</v>
      </c>
      <c r="AJ4342" t="s">
        <v>53</v>
      </c>
      <c r="AL4342" t="s">
        <v>78</v>
      </c>
      <c r="AO4342" t="s">
        <v>8142</v>
      </c>
    </row>
    <row r="4343" spans="1:43" x14ac:dyDescent="0.35">
      <c r="A4343" t="s">
        <v>26473</v>
      </c>
      <c r="B4343" t="s">
        <v>15065</v>
      </c>
      <c r="C4343" t="s">
        <v>3842</v>
      </c>
      <c r="F4343">
        <f>1512-591-4261</f>
        <v>-3340</v>
      </c>
      <c r="H4343" t="s">
        <v>26473</v>
      </c>
      <c r="J4343" t="s">
        <v>13744</v>
      </c>
      <c r="N4343" t="s">
        <v>637</v>
      </c>
      <c r="O4343">
        <v>78626</v>
      </c>
      <c r="P4343" t="s">
        <v>50</v>
      </c>
      <c r="U4343" s="1">
        <v>44490</v>
      </c>
      <c r="V4343" s="1">
        <v>44490</v>
      </c>
      <c r="W4343" s="1">
        <v>44491.413888888892</v>
      </c>
      <c r="X4343" s="1">
        <v>44491.413888888892</v>
      </c>
      <c r="AC4343" t="s">
        <v>53</v>
      </c>
      <c r="AD4343">
        <v>2969474461</v>
      </c>
      <c r="AE4343" s="1">
        <v>37104.381944444445</v>
      </c>
      <c r="AF4343" t="s">
        <v>26474</v>
      </c>
      <c r="AG4343" t="s">
        <v>26475</v>
      </c>
      <c r="AH4343" t="s">
        <v>51</v>
      </c>
      <c r="AJ4343" t="s">
        <v>53</v>
      </c>
      <c r="AL4343" t="s">
        <v>78</v>
      </c>
      <c r="AO4343" t="s">
        <v>8142</v>
      </c>
      <c r="AP4343" s="1">
        <v>44533.541666666664</v>
      </c>
    </row>
    <row r="4344" spans="1:43" x14ac:dyDescent="0.35">
      <c r="A4344" t="s">
        <v>26476</v>
      </c>
      <c r="B4344" t="s">
        <v>26477</v>
      </c>
      <c r="C4344" t="s">
        <v>5318</v>
      </c>
      <c r="F4344" t="s">
        <v>26478</v>
      </c>
      <c r="H4344" t="s">
        <v>26476</v>
      </c>
      <c r="J4344" t="s">
        <v>26479</v>
      </c>
      <c r="K4344" t="s">
        <v>26480</v>
      </c>
      <c r="M4344" t="s">
        <v>4671</v>
      </c>
      <c r="N4344" t="s">
        <v>213</v>
      </c>
      <c r="O4344">
        <v>81416</v>
      </c>
      <c r="P4344" t="s">
        <v>50</v>
      </c>
      <c r="U4344" s="1">
        <v>44490</v>
      </c>
      <c r="V4344" s="1">
        <v>44490</v>
      </c>
      <c r="W4344" s="1">
        <v>44490.673611111109</v>
      </c>
      <c r="X4344" s="1">
        <v>44490.673611111109</v>
      </c>
      <c r="AC4344" t="s">
        <v>53</v>
      </c>
      <c r="AD4344">
        <v>2973519680</v>
      </c>
      <c r="AE4344" s="1">
        <v>45103.388194444444</v>
      </c>
      <c r="AF4344" t="s">
        <v>26481</v>
      </c>
      <c r="AG4344" t="s">
        <v>26482</v>
      </c>
      <c r="AH4344" t="s">
        <v>51</v>
      </c>
      <c r="AJ4344" t="s">
        <v>53</v>
      </c>
      <c r="AL4344" t="s">
        <v>68</v>
      </c>
      <c r="AO4344" t="s">
        <v>5443</v>
      </c>
      <c r="AP4344" s="1">
        <v>45474.332638888889</v>
      </c>
      <c r="AQ4344" s="1">
        <v>45474.340277777781</v>
      </c>
    </row>
    <row r="4345" spans="1:43" x14ac:dyDescent="0.35">
      <c r="A4345" t="s">
        <v>26483</v>
      </c>
      <c r="B4345" t="s">
        <v>5602</v>
      </c>
      <c r="C4345" t="s">
        <v>26484</v>
      </c>
      <c r="F4345" t="s">
        <v>26459</v>
      </c>
      <c r="H4345" t="s">
        <v>26293</v>
      </c>
      <c r="J4345" t="s">
        <v>26294</v>
      </c>
      <c r="O4345">
        <v>37310</v>
      </c>
      <c r="P4345" t="s">
        <v>50</v>
      </c>
      <c r="U4345" s="1">
        <v>44490</v>
      </c>
      <c r="V4345" s="1">
        <v>44490</v>
      </c>
      <c r="W4345" s="1">
        <v>44491.412499999999</v>
      </c>
      <c r="X4345" s="1">
        <v>44491.412499999999</v>
      </c>
      <c r="AC4345" t="s">
        <v>53</v>
      </c>
      <c r="AD4345">
        <v>2969474634</v>
      </c>
      <c r="AE4345" s="1">
        <v>37110.529861111114</v>
      </c>
      <c r="AG4345" t="s">
        <v>26485</v>
      </c>
      <c r="AH4345" t="s">
        <v>51</v>
      </c>
      <c r="AJ4345" t="s">
        <v>53</v>
      </c>
      <c r="AO4345" t="s">
        <v>8142</v>
      </c>
    </row>
    <row r="4346" spans="1:43" x14ac:dyDescent="0.35">
      <c r="A4346" t="s">
        <v>26486</v>
      </c>
      <c r="B4346" t="s">
        <v>14654</v>
      </c>
      <c r="C4346" t="s">
        <v>5318</v>
      </c>
      <c r="F4346">
        <v>7192402737</v>
      </c>
      <c r="H4346" t="s">
        <v>26486</v>
      </c>
      <c r="J4346" t="s">
        <v>26487</v>
      </c>
      <c r="K4346" t="s">
        <v>26488</v>
      </c>
      <c r="M4346" t="s">
        <v>9525</v>
      </c>
      <c r="N4346" t="s">
        <v>65</v>
      </c>
      <c r="O4346">
        <v>81240</v>
      </c>
      <c r="P4346" t="s">
        <v>50</v>
      </c>
      <c r="U4346" s="1">
        <v>44490</v>
      </c>
      <c r="V4346" s="1">
        <v>44490</v>
      </c>
      <c r="W4346" s="1">
        <v>44490.793055555558</v>
      </c>
      <c r="X4346" s="1">
        <v>44490.793055555558</v>
      </c>
      <c r="AC4346" t="s">
        <v>53</v>
      </c>
      <c r="AD4346">
        <v>1000000001</v>
      </c>
      <c r="AE4346" s="1">
        <v>39973.351388888892</v>
      </c>
      <c r="AF4346" t="s">
        <v>3377</v>
      </c>
      <c r="AG4346" t="s">
        <v>26489</v>
      </c>
      <c r="AH4346" t="s">
        <v>51</v>
      </c>
      <c r="AJ4346" t="s">
        <v>53</v>
      </c>
      <c r="AL4346" t="s">
        <v>78</v>
      </c>
      <c r="AO4346" t="s">
        <v>5443</v>
      </c>
      <c r="AP4346" s="1">
        <v>44490.680555555555</v>
      </c>
    </row>
    <row r="4347" spans="1:43" x14ac:dyDescent="0.35">
      <c r="A4347" t="s">
        <v>26490</v>
      </c>
      <c r="B4347" t="s">
        <v>9130</v>
      </c>
      <c r="C4347" t="s">
        <v>2238</v>
      </c>
      <c r="F4347" t="s">
        <v>26491</v>
      </c>
      <c r="H4347" t="s">
        <v>26490</v>
      </c>
      <c r="J4347" t="s">
        <v>5968</v>
      </c>
      <c r="P4347" t="s">
        <v>50</v>
      </c>
      <c r="U4347" s="1">
        <v>44490</v>
      </c>
      <c r="V4347" s="1">
        <v>44490</v>
      </c>
      <c r="W4347" s="1">
        <v>44491.439583333333</v>
      </c>
      <c r="X4347" s="1">
        <v>44491.439583333333</v>
      </c>
      <c r="AC4347" t="s">
        <v>53</v>
      </c>
      <c r="AD4347">
        <v>2969480780</v>
      </c>
      <c r="AE4347" s="1">
        <v>37467</v>
      </c>
      <c r="AF4347" t="s">
        <v>26492</v>
      </c>
      <c r="AG4347" t="s">
        <v>26493</v>
      </c>
      <c r="AH4347" t="s">
        <v>51</v>
      </c>
      <c r="AJ4347" t="s">
        <v>53</v>
      </c>
      <c r="AL4347" t="s">
        <v>78</v>
      </c>
      <c r="AO4347" t="s">
        <v>8142</v>
      </c>
    </row>
    <row r="4348" spans="1:43" x14ac:dyDescent="0.35">
      <c r="A4348" t="s">
        <v>26494</v>
      </c>
      <c r="B4348" t="s">
        <v>26495</v>
      </c>
      <c r="C4348" t="s">
        <v>26496</v>
      </c>
      <c r="F4348" t="s">
        <v>26497</v>
      </c>
      <c r="H4348" t="s">
        <v>26498</v>
      </c>
      <c r="I4348" t="s">
        <v>61</v>
      </c>
      <c r="J4348" t="s">
        <v>26499</v>
      </c>
      <c r="K4348" t="s">
        <v>26500</v>
      </c>
      <c r="M4348" t="s">
        <v>26501</v>
      </c>
      <c r="N4348" t="s">
        <v>798</v>
      </c>
      <c r="O4348">
        <v>79424</v>
      </c>
      <c r="P4348" t="s">
        <v>50</v>
      </c>
      <c r="U4348" s="1">
        <v>44490</v>
      </c>
      <c r="V4348" s="1">
        <v>44490</v>
      </c>
      <c r="W4348" s="1">
        <v>44491.440972222219</v>
      </c>
      <c r="X4348" s="1">
        <v>44491.440972222219</v>
      </c>
      <c r="AC4348" t="s">
        <v>53</v>
      </c>
      <c r="AD4348">
        <v>2969581770</v>
      </c>
      <c r="AE4348" s="1">
        <v>41220.431250000001</v>
      </c>
      <c r="AG4348" t="s">
        <v>26502</v>
      </c>
      <c r="AH4348" t="s">
        <v>51</v>
      </c>
      <c r="AJ4348" t="s">
        <v>53</v>
      </c>
      <c r="AO4348" t="s">
        <v>8142</v>
      </c>
    </row>
    <row r="4349" spans="1:43" x14ac:dyDescent="0.35">
      <c r="A4349" t="s">
        <v>26503</v>
      </c>
      <c r="B4349" t="s">
        <v>23852</v>
      </c>
      <c r="C4349" t="s">
        <v>26504</v>
      </c>
      <c r="D4349" t="s">
        <v>21194</v>
      </c>
      <c r="F4349" t="s">
        <v>26505</v>
      </c>
      <c r="G4349">
        <v>5756540235</v>
      </c>
      <c r="H4349" t="s">
        <v>26506</v>
      </c>
      <c r="I4349" t="s">
        <v>179</v>
      </c>
      <c r="J4349" t="s">
        <v>5968</v>
      </c>
      <c r="K4349" t="s">
        <v>26507</v>
      </c>
      <c r="M4349" t="s">
        <v>26508</v>
      </c>
      <c r="N4349" t="s">
        <v>124</v>
      </c>
      <c r="O4349">
        <v>88023</v>
      </c>
      <c r="P4349" t="s">
        <v>50</v>
      </c>
      <c r="U4349" s="1">
        <v>44490.517361111109</v>
      </c>
      <c r="V4349" s="1">
        <v>44490.517361111109</v>
      </c>
      <c r="W4349" s="1">
        <v>44491.372916666667</v>
      </c>
      <c r="X4349" s="1">
        <v>44491.372916666667</v>
      </c>
      <c r="AC4349" t="s">
        <v>51</v>
      </c>
      <c r="AD4349">
        <v>2969480780</v>
      </c>
      <c r="AE4349" s="1">
        <v>37467</v>
      </c>
      <c r="AF4349" t="s">
        <v>26509</v>
      </c>
      <c r="AG4349" t="s">
        <v>26510</v>
      </c>
      <c r="AH4349" t="s">
        <v>53</v>
      </c>
      <c r="AJ4349" t="s">
        <v>53</v>
      </c>
      <c r="AK4349" t="s">
        <v>16417</v>
      </c>
      <c r="AL4349" t="s">
        <v>78</v>
      </c>
      <c r="AO4349" t="s">
        <v>54</v>
      </c>
      <c r="AP4349" s="1">
        <v>45219.515277777777</v>
      </c>
    </row>
    <row r="4350" spans="1:43" x14ac:dyDescent="0.35">
      <c r="A4350" t="s">
        <v>26511</v>
      </c>
      <c r="B4350" t="s">
        <v>26512</v>
      </c>
      <c r="C4350" t="s">
        <v>26513</v>
      </c>
      <c r="F4350" t="s">
        <v>26514</v>
      </c>
      <c r="H4350" t="s">
        <v>26515</v>
      </c>
      <c r="J4350" t="s">
        <v>1700</v>
      </c>
      <c r="P4350" t="s">
        <v>50</v>
      </c>
      <c r="U4350" s="1">
        <v>44491</v>
      </c>
      <c r="V4350" s="1">
        <v>44491</v>
      </c>
      <c r="W4350" s="1">
        <v>44491.575694444444</v>
      </c>
      <c r="X4350" s="1">
        <v>44491.575694444444</v>
      </c>
      <c r="AC4350" t="s">
        <v>53</v>
      </c>
      <c r="AD4350">
        <v>2969475309</v>
      </c>
      <c r="AE4350" s="1">
        <v>37159</v>
      </c>
      <c r="AF4350" t="s">
        <v>1154</v>
      </c>
      <c r="AG4350" t="s">
        <v>26516</v>
      </c>
      <c r="AH4350" t="s">
        <v>51</v>
      </c>
      <c r="AJ4350" t="s">
        <v>53</v>
      </c>
      <c r="AL4350" t="s">
        <v>78</v>
      </c>
      <c r="AO4350" t="s">
        <v>5443</v>
      </c>
      <c r="AP4350" s="1">
        <v>45412.479166666664</v>
      </c>
      <c r="AQ4350" s="1">
        <v>45402.52847222222</v>
      </c>
    </row>
    <row r="4351" spans="1:43" x14ac:dyDescent="0.35">
      <c r="A4351" t="s">
        <v>26517</v>
      </c>
      <c r="B4351" t="s">
        <v>14984</v>
      </c>
      <c r="C4351" t="s">
        <v>308</v>
      </c>
      <c r="F4351" t="s">
        <v>26518</v>
      </c>
      <c r="H4351" t="s">
        <v>26519</v>
      </c>
      <c r="J4351" t="s">
        <v>8109</v>
      </c>
      <c r="K4351" t="s">
        <v>8110</v>
      </c>
      <c r="M4351" t="s">
        <v>14989</v>
      </c>
      <c r="N4351" t="s">
        <v>8111</v>
      </c>
      <c r="O4351">
        <v>61630</v>
      </c>
      <c r="P4351" t="s">
        <v>50</v>
      </c>
      <c r="U4351" s="1">
        <v>44491</v>
      </c>
      <c r="V4351" s="1">
        <v>44491</v>
      </c>
      <c r="W4351" s="1">
        <v>44491.131944444445</v>
      </c>
      <c r="X4351" s="1">
        <v>44491.131944444445</v>
      </c>
      <c r="AC4351" t="s">
        <v>53</v>
      </c>
      <c r="AD4351">
        <v>2972161372</v>
      </c>
      <c r="AE4351" s="1">
        <v>44903.413888888892</v>
      </c>
      <c r="AG4351" t="s">
        <v>26520</v>
      </c>
      <c r="AH4351" t="s">
        <v>51</v>
      </c>
      <c r="AJ4351" t="s">
        <v>53</v>
      </c>
      <c r="AL4351" t="s">
        <v>78</v>
      </c>
      <c r="AO4351" t="s">
        <v>5443</v>
      </c>
      <c r="AP4351" s="1">
        <v>44673.504861111112</v>
      </c>
    </row>
    <row r="4352" spans="1:43" x14ac:dyDescent="0.35">
      <c r="A4352" t="s">
        <v>26521</v>
      </c>
      <c r="B4352" t="s">
        <v>26522</v>
      </c>
      <c r="C4352" t="s">
        <v>26523</v>
      </c>
      <c r="H4352" t="s">
        <v>26521</v>
      </c>
      <c r="J4352" t="s">
        <v>26524</v>
      </c>
      <c r="K4352" t="s">
        <v>26525</v>
      </c>
      <c r="M4352" t="s">
        <v>26526</v>
      </c>
      <c r="N4352" t="s">
        <v>65</v>
      </c>
      <c r="O4352" t="s">
        <v>26527</v>
      </c>
      <c r="P4352" t="s">
        <v>50</v>
      </c>
      <c r="U4352" s="1">
        <v>44491</v>
      </c>
      <c r="V4352" s="1">
        <v>44491</v>
      </c>
      <c r="W4352" s="1">
        <v>44491.9375</v>
      </c>
      <c r="X4352" s="1">
        <v>44491.9375</v>
      </c>
      <c r="AC4352" t="s">
        <v>53</v>
      </c>
      <c r="AD4352">
        <v>1000000001</v>
      </c>
      <c r="AE4352" s="1">
        <v>39973.351388888892</v>
      </c>
      <c r="AF4352" t="s">
        <v>3377</v>
      </c>
      <c r="AG4352" t="s">
        <v>26528</v>
      </c>
      <c r="AH4352" t="s">
        <v>51</v>
      </c>
      <c r="AJ4352" t="s">
        <v>53</v>
      </c>
      <c r="AL4352" t="s">
        <v>78</v>
      </c>
      <c r="AO4352" t="s">
        <v>5443</v>
      </c>
      <c r="AP4352" s="1">
        <v>44560.425000000003</v>
      </c>
    </row>
    <row r="4353" spans="1:43" x14ac:dyDescent="0.35">
      <c r="A4353" t="s">
        <v>26529</v>
      </c>
      <c r="B4353" t="s">
        <v>20792</v>
      </c>
      <c r="C4353" t="s">
        <v>20793</v>
      </c>
      <c r="F4353">
        <v>43243243243</v>
      </c>
      <c r="H4353" t="s">
        <v>26529</v>
      </c>
      <c r="J4353" t="s">
        <v>13514</v>
      </c>
      <c r="K4353" t="s">
        <v>26530</v>
      </c>
      <c r="M4353" t="s">
        <v>26531</v>
      </c>
      <c r="N4353" t="s">
        <v>26532</v>
      </c>
      <c r="O4353">
        <v>440015</v>
      </c>
      <c r="P4353" t="s">
        <v>12926</v>
      </c>
      <c r="U4353" s="1">
        <v>44491</v>
      </c>
      <c r="V4353" s="1">
        <v>44491</v>
      </c>
      <c r="W4353" s="1">
        <v>44491.244444444441</v>
      </c>
      <c r="X4353" s="1">
        <v>44491.244444444441</v>
      </c>
      <c r="AC4353" t="s">
        <v>53</v>
      </c>
      <c r="AD4353">
        <v>1000000001</v>
      </c>
      <c r="AE4353" s="1">
        <v>39973.351388888892</v>
      </c>
      <c r="AF4353" t="s">
        <v>3377</v>
      </c>
      <c r="AG4353" t="s">
        <v>26533</v>
      </c>
      <c r="AH4353" t="s">
        <v>51</v>
      </c>
      <c r="AJ4353" t="s">
        <v>53</v>
      </c>
      <c r="AL4353" t="s">
        <v>78</v>
      </c>
      <c r="AO4353" t="s">
        <v>5443</v>
      </c>
      <c r="AP4353" s="1">
        <v>44494.220138888886</v>
      </c>
    </row>
    <row r="4354" spans="1:43" x14ac:dyDescent="0.35">
      <c r="A4354" t="s">
        <v>26534</v>
      </c>
      <c r="B4354" t="s">
        <v>26535</v>
      </c>
      <c r="C4354" t="s">
        <v>302</v>
      </c>
      <c r="D4354" t="s">
        <v>1648</v>
      </c>
      <c r="F4354" t="s">
        <v>26536</v>
      </c>
      <c r="H4354" t="s">
        <v>26537</v>
      </c>
      <c r="I4354" t="s">
        <v>200</v>
      </c>
      <c r="J4354" t="s">
        <v>4293</v>
      </c>
      <c r="K4354" t="s">
        <v>26538</v>
      </c>
      <c r="M4354" t="s">
        <v>5343</v>
      </c>
      <c r="N4354" t="s">
        <v>26539</v>
      </c>
      <c r="O4354">
        <v>79701</v>
      </c>
      <c r="P4354" t="s">
        <v>50</v>
      </c>
      <c r="U4354" s="1">
        <v>44491.30972222222</v>
      </c>
      <c r="V4354" s="1">
        <v>44491.30972222222</v>
      </c>
      <c r="W4354" s="1">
        <v>44491.443749999999</v>
      </c>
      <c r="X4354" s="1">
        <v>44491.443749999999</v>
      </c>
      <c r="AC4354" t="s">
        <v>53</v>
      </c>
      <c r="AD4354">
        <v>2969634929</v>
      </c>
      <c r="AE4354" s="1">
        <v>41799.665972222225</v>
      </c>
      <c r="AF4354" t="s">
        <v>4296</v>
      </c>
      <c r="AG4354" t="s">
        <v>26540</v>
      </c>
      <c r="AH4354" t="s">
        <v>53</v>
      </c>
      <c r="AJ4354" t="s">
        <v>53</v>
      </c>
      <c r="AK4354" t="s">
        <v>16245</v>
      </c>
      <c r="AL4354" t="s">
        <v>78</v>
      </c>
      <c r="AO4354" t="s">
        <v>54</v>
      </c>
      <c r="AP4354" s="1">
        <v>44718.368750000001</v>
      </c>
    </row>
    <row r="4355" spans="1:43" x14ac:dyDescent="0.35">
      <c r="A4355" t="s">
        <v>26541</v>
      </c>
      <c r="B4355" t="s">
        <v>26542</v>
      </c>
      <c r="C4355" t="s">
        <v>1338</v>
      </c>
      <c r="F4355" t="s">
        <v>26543</v>
      </c>
      <c r="H4355" t="s">
        <v>26544</v>
      </c>
      <c r="I4355" t="s">
        <v>200</v>
      </c>
      <c r="J4355" t="s">
        <v>26545</v>
      </c>
      <c r="K4355" t="s">
        <v>26546</v>
      </c>
      <c r="M4355" t="s">
        <v>137</v>
      </c>
      <c r="N4355" t="s">
        <v>1032</v>
      </c>
      <c r="O4355">
        <v>80205</v>
      </c>
      <c r="P4355" t="s">
        <v>50</v>
      </c>
      <c r="U4355" s="1">
        <v>44491.386111111111</v>
      </c>
      <c r="V4355" s="1">
        <v>44491.386111111111</v>
      </c>
      <c r="W4355" s="1">
        <v>44496.355555555558</v>
      </c>
      <c r="X4355" s="1">
        <v>44496.355555555558</v>
      </c>
      <c r="AC4355" t="s">
        <v>53</v>
      </c>
      <c r="AD4355">
        <v>2972033612</v>
      </c>
      <c r="AE4355" s="1">
        <v>44491.48333333333</v>
      </c>
      <c r="AF4355" t="s">
        <v>26547</v>
      </c>
      <c r="AG4355" t="s">
        <v>26548</v>
      </c>
      <c r="AH4355" t="s">
        <v>53</v>
      </c>
      <c r="AJ4355" t="s">
        <v>53</v>
      </c>
      <c r="AK4355" t="s">
        <v>14048</v>
      </c>
      <c r="AL4355" t="s">
        <v>78</v>
      </c>
      <c r="AO4355" t="s">
        <v>54</v>
      </c>
      <c r="AP4355" s="1">
        <v>44501.252083333333</v>
      </c>
    </row>
    <row r="4356" spans="1:43" x14ac:dyDescent="0.35">
      <c r="A4356" t="s">
        <v>26549</v>
      </c>
      <c r="B4356" t="s">
        <v>26550</v>
      </c>
      <c r="C4356" t="s">
        <v>26551</v>
      </c>
      <c r="F4356" t="s">
        <v>26406</v>
      </c>
      <c r="H4356" t="s">
        <v>26552</v>
      </c>
      <c r="I4356" t="s">
        <v>101</v>
      </c>
      <c r="J4356" t="s">
        <v>26409</v>
      </c>
      <c r="K4356" t="s">
        <v>26553</v>
      </c>
      <c r="M4356" t="s">
        <v>26554</v>
      </c>
      <c r="N4356" t="s">
        <v>65</v>
      </c>
      <c r="O4356">
        <v>81301</v>
      </c>
      <c r="P4356" t="s">
        <v>50</v>
      </c>
      <c r="U4356" s="1">
        <v>44491.561111111114</v>
      </c>
      <c r="V4356" s="1">
        <v>44491.561111111114</v>
      </c>
      <c r="W4356" s="1">
        <v>44511.373611111114</v>
      </c>
      <c r="X4356" s="1">
        <v>44511.373611111114</v>
      </c>
      <c r="AC4356" t="s">
        <v>53</v>
      </c>
      <c r="AD4356">
        <v>2972032852</v>
      </c>
      <c r="AE4356" s="1">
        <v>44488.494444444441</v>
      </c>
      <c r="AF4356" t="s">
        <v>26411</v>
      </c>
      <c r="AG4356" t="s">
        <v>26555</v>
      </c>
      <c r="AH4356" t="s">
        <v>53</v>
      </c>
      <c r="AJ4356" t="s">
        <v>53</v>
      </c>
      <c r="AK4356" t="s">
        <v>9043</v>
      </c>
      <c r="AL4356" t="s">
        <v>78</v>
      </c>
      <c r="AO4356" t="s">
        <v>54</v>
      </c>
      <c r="AP4356" s="1">
        <v>44551.566666666666</v>
      </c>
    </row>
    <row r="4357" spans="1:43" x14ac:dyDescent="0.35">
      <c r="A4357" t="s">
        <v>26556</v>
      </c>
      <c r="B4357" t="s">
        <v>26557</v>
      </c>
      <c r="C4357" t="s">
        <v>5318</v>
      </c>
      <c r="F4357">
        <v>97020977198</v>
      </c>
      <c r="H4357" t="s">
        <v>26556</v>
      </c>
      <c r="J4357" t="s">
        <v>26558</v>
      </c>
      <c r="K4357" t="s">
        <v>26559</v>
      </c>
      <c r="M4357" t="s">
        <v>4671</v>
      </c>
      <c r="N4357" t="s">
        <v>65</v>
      </c>
      <c r="O4357" t="s">
        <v>26560</v>
      </c>
      <c r="P4357" t="s">
        <v>50</v>
      </c>
      <c r="U4357" s="1">
        <v>44492</v>
      </c>
      <c r="V4357" s="1">
        <v>44492</v>
      </c>
      <c r="W4357" s="1">
        <v>44492.827777777777</v>
      </c>
      <c r="X4357" s="1">
        <v>44492.827777777777</v>
      </c>
      <c r="AC4357" t="s">
        <v>53</v>
      </c>
      <c r="AD4357">
        <v>1000000001</v>
      </c>
      <c r="AE4357" s="1">
        <v>39973.351388888892</v>
      </c>
      <c r="AF4357" t="s">
        <v>3377</v>
      </c>
      <c r="AG4357" t="s">
        <v>26561</v>
      </c>
      <c r="AH4357" t="s">
        <v>51</v>
      </c>
      <c r="AJ4357" t="s">
        <v>53</v>
      </c>
      <c r="AL4357" t="s">
        <v>78</v>
      </c>
      <c r="AO4357" t="s">
        <v>5443</v>
      </c>
      <c r="AP4357" s="1">
        <v>44492.824999999997</v>
      </c>
    </row>
    <row r="4358" spans="1:43" x14ac:dyDescent="0.35">
      <c r="A4358" t="s">
        <v>26562</v>
      </c>
      <c r="B4358" t="s">
        <v>26563</v>
      </c>
      <c r="C4358" t="s">
        <v>5456</v>
      </c>
      <c r="F4358" t="s">
        <v>26564</v>
      </c>
      <c r="H4358" t="s">
        <v>26565</v>
      </c>
      <c r="I4358" t="s">
        <v>200</v>
      </c>
      <c r="J4358" t="s">
        <v>4293</v>
      </c>
      <c r="K4358" t="s">
        <v>26566</v>
      </c>
      <c r="M4358" t="s">
        <v>5343</v>
      </c>
      <c r="N4358" t="s">
        <v>637</v>
      </c>
      <c r="O4358">
        <v>79706</v>
      </c>
      <c r="P4358" t="s">
        <v>50</v>
      </c>
      <c r="U4358" s="1">
        <v>44492.45208333333</v>
      </c>
      <c r="V4358" s="1">
        <v>44492.45208333333</v>
      </c>
      <c r="W4358" s="1">
        <v>44494.570138888892</v>
      </c>
      <c r="X4358" s="1">
        <v>44494.570138888892</v>
      </c>
      <c r="AC4358" t="s">
        <v>53</v>
      </c>
      <c r="AD4358">
        <v>2969634929</v>
      </c>
      <c r="AE4358" s="1">
        <v>41799.665972222225</v>
      </c>
      <c r="AF4358" t="s">
        <v>4296</v>
      </c>
      <c r="AG4358" t="s">
        <v>26567</v>
      </c>
      <c r="AH4358" t="s">
        <v>53</v>
      </c>
      <c r="AJ4358" t="s">
        <v>53</v>
      </c>
      <c r="AK4358" t="s">
        <v>13346</v>
      </c>
      <c r="AL4358" t="s">
        <v>78</v>
      </c>
      <c r="AO4358" t="s">
        <v>54</v>
      </c>
    </row>
    <row r="4359" spans="1:43" x14ac:dyDescent="0.35">
      <c r="A4359" t="s">
        <v>26568</v>
      </c>
      <c r="B4359" t="s">
        <v>11164</v>
      </c>
      <c r="C4359" t="s">
        <v>3349</v>
      </c>
      <c r="F4359">
        <v>15756268688</v>
      </c>
      <c r="H4359" t="s">
        <v>26568</v>
      </c>
      <c r="J4359" t="s">
        <v>26569</v>
      </c>
      <c r="K4359" t="s">
        <v>26570</v>
      </c>
      <c r="M4359" t="s">
        <v>8939</v>
      </c>
      <c r="N4359" t="s">
        <v>398</v>
      </c>
      <c r="O4359">
        <v>88230</v>
      </c>
      <c r="P4359" t="s">
        <v>50</v>
      </c>
      <c r="U4359" s="1">
        <v>44494</v>
      </c>
      <c r="V4359" s="1">
        <v>44494</v>
      </c>
      <c r="W4359" s="1">
        <v>44494.593055555553</v>
      </c>
      <c r="X4359" s="1">
        <v>44494.593055555553</v>
      </c>
      <c r="AC4359" t="s">
        <v>53</v>
      </c>
      <c r="AD4359">
        <v>2973576086</v>
      </c>
      <c r="AE4359" s="1">
        <v>45138.461805555555</v>
      </c>
      <c r="AF4359" t="s">
        <v>26571</v>
      </c>
      <c r="AG4359" t="s">
        <v>26572</v>
      </c>
      <c r="AH4359" t="s">
        <v>51</v>
      </c>
      <c r="AJ4359" t="s">
        <v>53</v>
      </c>
      <c r="AL4359" t="s">
        <v>68</v>
      </c>
      <c r="AO4359" t="s">
        <v>5443</v>
      </c>
      <c r="AP4359" s="1">
        <v>45443.561805555553</v>
      </c>
      <c r="AQ4359" s="1">
        <v>45137.536805555559</v>
      </c>
    </row>
    <row r="4360" spans="1:43" x14ac:dyDescent="0.35">
      <c r="A4360" t="s">
        <v>26573</v>
      </c>
      <c r="B4360" t="s">
        <v>26574</v>
      </c>
      <c r="C4360" t="s">
        <v>10149</v>
      </c>
      <c r="F4360">
        <v>13174190828</v>
      </c>
      <c r="H4360" t="s">
        <v>26575</v>
      </c>
      <c r="J4360" t="s">
        <v>1761</v>
      </c>
      <c r="N4360" t="s">
        <v>15086</v>
      </c>
      <c r="O4360">
        <v>46122</v>
      </c>
      <c r="P4360" t="s">
        <v>50</v>
      </c>
      <c r="U4360" s="1">
        <v>44494</v>
      </c>
      <c r="V4360" s="1">
        <v>44494</v>
      </c>
      <c r="W4360" s="1">
        <v>44496.583333333336</v>
      </c>
      <c r="X4360" s="1">
        <v>44496.583333333336</v>
      </c>
      <c r="AC4360" t="s">
        <v>53</v>
      </c>
      <c r="AD4360">
        <v>2969476832</v>
      </c>
      <c r="AE4360" s="1">
        <v>37243</v>
      </c>
      <c r="AF4360" t="s">
        <v>26576</v>
      </c>
      <c r="AG4360" t="s">
        <v>26577</v>
      </c>
      <c r="AH4360" t="s">
        <v>51</v>
      </c>
      <c r="AJ4360" t="s">
        <v>53</v>
      </c>
      <c r="AL4360" t="s">
        <v>78</v>
      </c>
      <c r="AO4360" t="s">
        <v>8142</v>
      </c>
      <c r="AP4360" s="1">
        <v>45197.686805555553</v>
      </c>
    </row>
    <row r="4361" spans="1:43" x14ac:dyDescent="0.35">
      <c r="A4361" t="s">
        <v>26578</v>
      </c>
      <c r="B4361" t="s">
        <v>26579</v>
      </c>
      <c r="C4361" t="s">
        <v>6933</v>
      </c>
      <c r="F4361" t="s">
        <v>26580</v>
      </c>
      <c r="H4361" t="s">
        <v>26581</v>
      </c>
      <c r="J4361" t="s">
        <v>1305</v>
      </c>
      <c r="P4361" t="s">
        <v>50</v>
      </c>
      <c r="U4361" s="1">
        <v>44494</v>
      </c>
      <c r="V4361" s="1">
        <v>44494</v>
      </c>
      <c r="W4361" s="1">
        <v>44496.588194444441</v>
      </c>
      <c r="X4361" s="1">
        <v>44496.588194444441</v>
      </c>
      <c r="AC4361" t="s">
        <v>53</v>
      </c>
      <c r="AD4361">
        <v>2969474645</v>
      </c>
      <c r="AE4361" s="1">
        <v>37110.530555555553</v>
      </c>
      <c r="AF4361" t="s">
        <v>1308</v>
      </c>
      <c r="AG4361" t="s">
        <v>26582</v>
      </c>
      <c r="AH4361" t="s">
        <v>51</v>
      </c>
      <c r="AJ4361" t="s">
        <v>53</v>
      </c>
      <c r="AL4361" t="s">
        <v>78</v>
      </c>
      <c r="AO4361" t="s">
        <v>8142</v>
      </c>
    </row>
    <row r="4362" spans="1:43" x14ac:dyDescent="0.35">
      <c r="A4362" t="s">
        <v>26583</v>
      </c>
      <c r="B4362" t="s">
        <v>8310</v>
      </c>
      <c r="C4362" t="s">
        <v>26584</v>
      </c>
      <c r="F4362">
        <v>9705847044</v>
      </c>
      <c r="H4362" t="s">
        <v>26583</v>
      </c>
      <c r="J4362" t="s">
        <v>26585</v>
      </c>
      <c r="P4362" t="s">
        <v>50</v>
      </c>
      <c r="U4362" s="1">
        <v>44494</v>
      </c>
      <c r="V4362" s="1">
        <v>44494</v>
      </c>
      <c r="W4362" s="1">
        <v>44494.980555555558</v>
      </c>
      <c r="X4362" s="1">
        <v>44494.980555555558</v>
      </c>
      <c r="AC4362" t="s">
        <v>53</v>
      </c>
      <c r="AD4362">
        <v>1000000001</v>
      </c>
      <c r="AE4362" s="1">
        <v>39973.351388888892</v>
      </c>
      <c r="AF4362" t="s">
        <v>3377</v>
      </c>
      <c r="AG4362" t="s">
        <v>26586</v>
      </c>
      <c r="AH4362" t="s">
        <v>51</v>
      </c>
      <c r="AJ4362" t="s">
        <v>53</v>
      </c>
      <c r="AL4362" t="s">
        <v>78</v>
      </c>
      <c r="AO4362" t="s">
        <v>8142</v>
      </c>
    </row>
    <row r="4363" spans="1:43" x14ac:dyDescent="0.35">
      <c r="A4363" t="s">
        <v>26587</v>
      </c>
      <c r="B4363" t="s">
        <v>26588</v>
      </c>
      <c r="C4363" t="s">
        <v>1471</v>
      </c>
      <c r="F4363" t="s">
        <v>19839</v>
      </c>
      <c r="G4363" t="s">
        <v>19840</v>
      </c>
      <c r="H4363" t="s">
        <v>26589</v>
      </c>
      <c r="I4363" t="s">
        <v>1213</v>
      </c>
      <c r="J4363" t="s">
        <v>26590</v>
      </c>
      <c r="K4363" t="s">
        <v>19842</v>
      </c>
      <c r="M4363" t="s">
        <v>18207</v>
      </c>
      <c r="N4363" t="s">
        <v>637</v>
      </c>
      <c r="O4363">
        <v>77429</v>
      </c>
      <c r="P4363" t="s">
        <v>50</v>
      </c>
      <c r="U4363" s="1">
        <v>44494</v>
      </c>
      <c r="V4363" s="1">
        <v>44494</v>
      </c>
      <c r="W4363" s="1">
        <v>44496.584722222222</v>
      </c>
      <c r="X4363" s="1">
        <v>44496.584722222222</v>
      </c>
      <c r="AC4363" t="s">
        <v>53</v>
      </c>
      <c r="AD4363">
        <v>2969542447</v>
      </c>
      <c r="AE4363" s="1">
        <v>39974.302083333336</v>
      </c>
      <c r="AF4363" t="s">
        <v>26591</v>
      </c>
      <c r="AG4363" t="s">
        <v>26592</v>
      </c>
      <c r="AH4363" t="s">
        <v>51</v>
      </c>
      <c r="AJ4363" t="s">
        <v>53</v>
      </c>
      <c r="AL4363" t="s">
        <v>78</v>
      </c>
      <c r="AO4363" t="s">
        <v>8142</v>
      </c>
    </row>
    <row r="4364" spans="1:43" x14ac:dyDescent="0.35">
      <c r="A4364" t="s">
        <v>26593</v>
      </c>
      <c r="B4364" t="s">
        <v>26594</v>
      </c>
      <c r="C4364" t="s">
        <v>26595</v>
      </c>
      <c r="F4364" t="s">
        <v>26596</v>
      </c>
      <c r="H4364" t="s">
        <v>26597</v>
      </c>
      <c r="I4364" t="s">
        <v>179</v>
      </c>
      <c r="J4364" t="s">
        <v>13574</v>
      </c>
      <c r="K4364" t="s">
        <v>14515</v>
      </c>
      <c r="M4364" t="s">
        <v>17725</v>
      </c>
      <c r="N4364" t="s">
        <v>26598</v>
      </c>
      <c r="O4364" t="s">
        <v>13649</v>
      </c>
      <c r="P4364" t="s">
        <v>4438</v>
      </c>
      <c r="U4364" s="1">
        <v>44494</v>
      </c>
      <c r="V4364" s="1">
        <v>44494</v>
      </c>
      <c r="AC4364" t="s">
        <v>53</v>
      </c>
      <c r="AD4364">
        <v>2969823183</v>
      </c>
      <c r="AE4364" s="1">
        <v>43312.453472222223</v>
      </c>
      <c r="AG4364" t="s">
        <v>26599</v>
      </c>
      <c r="AH4364" t="s">
        <v>51</v>
      </c>
      <c r="AJ4364" t="s">
        <v>53</v>
      </c>
      <c r="AO4364" t="s">
        <v>8142</v>
      </c>
    </row>
    <row r="4365" spans="1:43" x14ac:dyDescent="0.35">
      <c r="A4365" t="s">
        <v>26600</v>
      </c>
      <c r="B4365" t="s">
        <v>2614</v>
      </c>
      <c r="C4365" t="s">
        <v>587</v>
      </c>
      <c r="F4365" t="s">
        <v>26459</v>
      </c>
      <c r="H4365" t="s">
        <v>26293</v>
      </c>
      <c r="J4365" t="s">
        <v>26294</v>
      </c>
      <c r="O4365">
        <v>37310</v>
      </c>
      <c r="P4365" t="s">
        <v>50</v>
      </c>
      <c r="U4365" s="1">
        <v>44494</v>
      </c>
      <c r="V4365" s="1">
        <v>44494</v>
      </c>
      <c r="W4365" s="1">
        <v>44496.585416666669</v>
      </c>
      <c r="X4365" s="1">
        <v>44496.585416666669</v>
      </c>
      <c r="AC4365" t="s">
        <v>53</v>
      </c>
      <c r="AD4365">
        <v>2969474634</v>
      </c>
      <c r="AE4365" s="1">
        <v>37110.529861111114</v>
      </c>
      <c r="AG4365" t="s">
        <v>26601</v>
      </c>
      <c r="AH4365" t="s">
        <v>51</v>
      </c>
      <c r="AJ4365" t="s">
        <v>53</v>
      </c>
      <c r="AO4365" t="s">
        <v>8142</v>
      </c>
    </row>
    <row r="4366" spans="1:43" x14ac:dyDescent="0.35">
      <c r="A4366" t="s">
        <v>26602</v>
      </c>
      <c r="B4366" t="s">
        <v>1580</v>
      </c>
      <c r="C4366" t="s">
        <v>10731</v>
      </c>
      <c r="F4366">
        <f>1970-333-4371</f>
        <v>-2734</v>
      </c>
      <c r="H4366" t="s">
        <v>26603</v>
      </c>
      <c r="J4366" t="s">
        <v>26604</v>
      </c>
      <c r="N4366" t="s">
        <v>287</v>
      </c>
      <c r="O4366">
        <v>80498</v>
      </c>
      <c r="P4366" t="s">
        <v>50</v>
      </c>
      <c r="U4366" s="1">
        <v>44494</v>
      </c>
      <c r="V4366" s="1">
        <v>44494</v>
      </c>
      <c r="W4366" s="1">
        <v>44494.501388888886</v>
      </c>
      <c r="X4366" s="1">
        <v>44494.501388888886</v>
      </c>
      <c r="AC4366" t="s">
        <v>53</v>
      </c>
      <c r="AD4366">
        <v>2969907806</v>
      </c>
      <c r="AE4366" s="1">
        <v>43705.511111111111</v>
      </c>
      <c r="AG4366" t="s">
        <v>26605</v>
      </c>
      <c r="AH4366" t="s">
        <v>51</v>
      </c>
      <c r="AJ4366" t="s">
        <v>53</v>
      </c>
      <c r="AO4366" t="s">
        <v>5443</v>
      </c>
      <c r="AP4366" s="1">
        <v>44904.624305555553</v>
      </c>
    </row>
    <row r="4367" spans="1:43" x14ac:dyDescent="0.35">
      <c r="A4367" t="s">
        <v>26606</v>
      </c>
      <c r="B4367" t="s">
        <v>26607</v>
      </c>
      <c r="C4367" t="s">
        <v>5456</v>
      </c>
      <c r="F4367" t="s">
        <v>26608</v>
      </c>
      <c r="H4367" t="s">
        <v>26606</v>
      </c>
      <c r="J4367" t="s">
        <v>26609</v>
      </c>
      <c r="P4367" t="s">
        <v>50</v>
      </c>
      <c r="U4367" s="1">
        <v>44494</v>
      </c>
      <c r="V4367" s="1">
        <v>44494</v>
      </c>
      <c r="W4367" s="1">
        <v>44494.677083333336</v>
      </c>
      <c r="X4367" s="1">
        <v>44494.677083333336</v>
      </c>
      <c r="AC4367" t="s">
        <v>53</v>
      </c>
      <c r="AD4367">
        <v>2972034703</v>
      </c>
      <c r="AE4367" s="1">
        <v>44496.592361111114</v>
      </c>
      <c r="AF4367" t="s">
        <v>26610</v>
      </c>
      <c r="AG4367" t="s">
        <v>26611</v>
      </c>
      <c r="AH4367" t="s">
        <v>51</v>
      </c>
      <c r="AJ4367" t="s">
        <v>53</v>
      </c>
      <c r="AL4367" t="s">
        <v>78</v>
      </c>
      <c r="AO4367" t="s">
        <v>8142</v>
      </c>
    </row>
    <row r="4368" spans="1:43" x14ac:dyDescent="0.35">
      <c r="A4368" t="s">
        <v>26612</v>
      </c>
      <c r="B4368" t="s">
        <v>15080</v>
      </c>
      <c r="C4368" t="s">
        <v>9316</v>
      </c>
      <c r="F4368">
        <v>19702572134</v>
      </c>
      <c r="H4368" t="s">
        <v>26612</v>
      </c>
      <c r="J4368" t="s">
        <v>26613</v>
      </c>
      <c r="K4368" t="s">
        <v>26614</v>
      </c>
      <c r="M4368" t="s">
        <v>143</v>
      </c>
      <c r="N4368" t="s">
        <v>65</v>
      </c>
      <c r="O4368">
        <v>81501</v>
      </c>
      <c r="P4368" t="s">
        <v>50</v>
      </c>
      <c r="U4368" s="1">
        <v>44495</v>
      </c>
      <c r="V4368" s="1">
        <v>44495</v>
      </c>
      <c r="W4368" s="1">
        <v>44495.57916666667</v>
      </c>
      <c r="X4368" s="1">
        <v>44495.57916666667</v>
      </c>
      <c r="AC4368" t="s">
        <v>53</v>
      </c>
      <c r="AD4368">
        <v>2972034688</v>
      </c>
      <c r="AE4368" s="1">
        <v>44496.574305555558</v>
      </c>
      <c r="AF4368" t="s">
        <v>26615</v>
      </c>
      <c r="AG4368" t="s">
        <v>26616</v>
      </c>
      <c r="AH4368" t="s">
        <v>51</v>
      </c>
      <c r="AJ4368" t="s">
        <v>53</v>
      </c>
      <c r="AL4368" t="s">
        <v>78</v>
      </c>
      <c r="AO4368" t="s">
        <v>5443</v>
      </c>
      <c r="AP4368" s="1">
        <v>44495.57708333333</v>
      </c>
    </row>
    <row r="4369" spans="1:43" x14ac:dyDescent="0.35">
      <c r="A4369" t="s">
        <v>26617</v>
      </c>
      <c r="B4369" t="s">
        <v>26618</v>
      </c>
      <c r="C4369" t="s">
        <v>5456</v>
      </c>
      <c r="F4369" t="s">
        <v>26619</v>
      </c>
      <c r="H4369" t="s">
        <v>26617</v>
      </c>
      <c r="J4369" t="s">
        <v>13574</v>
      </c>
      <c r="P4369" t="s">
        <v>19709</v>
      </c>
      <c r="U4369" s="1">
        <v>44495</v>
      </c>
      <c r="V4369" s="1">
        <v>44495</v>
      </c>
      <c r="W4369" s="1">
        <v>44496.588888888888</v>
      </c>
      <c r="X4369" s="1">
        <v>44496.588888888888</v>
      </c>
      <c r="AC4369" t="s">
        <v>53</v>
      </c>
      <c r="AD4369">
        <v>2969823183</v>
      </c>
      <c r="AE4369" s="1">
        <v>43312.453472222223</v>
      </c>
      <c r="AF4369" t="s">
        <v>26620</v>
      </c>
      <c r="AG4369" t="s">
        <v>26621</v>
      </c>
      <c r="AH4369" t="s">
        <v>51</v>
      </c>
      <c r="AJ4369" t="s">
        <v>53</v>
      </c>
      <c r="AL4369" t="s">
        <v>78</v>
      </c>
      <c r="AO4369" t="s">
        <v>8142</v>
      </c>
    </row>
    <row r="4370" spans="1:43" x14ac:dyDescent="0.35">
      <c r="A4370" t="s">
        <v>26622</v>
      </c>
      <c r="B4370" t="s">
        <v>26623</v>
      </c>
      <c r="C4370" t="s">
        <v>4629</v>
      </c>
      <c r="D4370" t="s">
        <v>26624</v>
      </c>
      <c r="F4370" t="s">
        <v>26625</v>
      </c>
      <c r="G4370">
        <v>8707766533</v>
      </c>
      <c r="H4370" t="s">
        <v>26626</v>
      </c>
      <c r="I4370" t="s">
        <v>415</v>
      </c>
      <c r="J4370" t="s">
        <v>16656</v>
      </c>
      <c r="K4370" t="s">
        <v>26627</v>
      </c>
      <c r="M4370" t="s">
        <v>26628</v>
      </c>
      <c r="N4370" t="s">
        <v>11468</v>
      </c>
      <c r="O4370">
        <v>72315</v>
      </c>
      <c r="P4370" t="s">
        <v>50</v>
      </c>
      <c r="U4370" s="1">
        <v>44495</v>
      </c>
      <c r="V4370" s="1">
        <v>44495</v>
      </c>
      <c r="W4370" s="1">
        <v>44496.561111111114</v>
      </c>
      <c r="X4370" s="1">
        <v>44496.561111111114</v>
      </c>
      <c r="AC4370" t="s">
        <v>53</v>
      </c>
      <c r="AD4370">
        <v>2969530290</v>
      </c>
      <c r="AE4370" s="1">
        <v>39465.556250000001</v>
      </c>
      <c r="AG4370" t="s">
        <v>26629</v>
      </c>
      <c r="AH4370" t="s">
        <v>51</v>
      </c>
      <c r="AJ4370" t="s">
        <v>53</v>
      </c>
      <c r="AO4370" t="s">
        <v>8142</v>
      </c>
    </row>
    <row r="4371" spans="1:43" x14ac:dyDescent="0.35">
      <c r="A4371" t="s">
        <v>26630</v>
      </c>
      <c r="B4371" t="s">
        <v>26631</v>
      </c>
      <c r="C4371" t="s">
        <v>12953</v>
      </c>
      <c r="F4371" t="s">
        <v>26632</v>
      </c>
      <c r="H4371" t="s">
        <v>26630</v>
      </c>
      <c r="J4371" t="s">
        <v>26633</v>
      </c>
      <c r="P4371" t="s">
        <v>50</v>
      </c>
      <c r="U4371" s="1">
        <v>44495</v>
      </c>
      <c r="V4371" s="1">
        <v>44495</v>
      </c>
      <c r="W4371" s="1">
        <v>44495.723611111112</v>
      </c>
      <c r="X4371" s="1">
        <v>44495.723611111112</v>
      </c>
      <c r="AC4371" t="s">
        <v>53</v>
      </c>
      <c r="AD4371">
        <v>2969740033</v>
      </c>
      <c r="AE4371" s="1">
        <v>42874.509027777778</v>
      </c>
      <c r="AG4371" t="s">
        <v>26634</v>
      </c>
      <c r="AH4371" t="s">
        <v>51</v>
      </c>
      <c r="AJ4371" t="s">
        <v>53</v>
      </c>
      <c r="AL4371" t="s">
        <v>78</v>
      </c>
      <c r="AO4371" t="s">
        <v>8142</v>
      </c>
    </row>
    <row r="4372" spans="1:43" x14ac:dyDescent="0.35">
      <c r="A4372" t="s">
        <v>26635</v>
      </c>
      <c r="B4372" t="s">
        <v>26636</v>
      </c>
      <c r="C4372" t="s">
        <v>26637</v>
      </c>
      <c r="F4372">
        <v>9705990837</v>
      </c>
      <c r="H4372" t="s">
        <v>26635</v>
      </c>
      <c r="J4372" t="s">
        <v>26638</v>
      </c>
      <c r="K4372" t="s">
        <v>26639</v>
      </c>
      <c r="M4372" t="s">
        <v>3225</v>
      </c>
      <c r="N4372" t="s">
        <v>65</v>
      </c>
      <c r="O4372">
        <v>80538</v>
      </c>
      <c r="P4372" t="s">
        <v>50</v>
      </c>
      <c r="U4372" s="1">
        <v>44495</v>
      </c>
      <c r="V4372" s="1">
        <v>44495</v>
      </c>
      <c r="W4372" s="1">
        <v>44495.563888888886</v>
      </c>
      <c r="X4372" s="1">
        <v>44495.563888888886</v>
      </c>
      <c r="AC4372" t="s">
        <v>53</v>
      </c>
      <c r="AD4372">
        <v>1000000001</v>
      </c>
      <c r="AE4372" s="1">
        <v>39973.351388888892</v>
      </c>
      <c r="AF4372" t="s">
        <v>3377</v>
      </c>
      <c r="AG4372" t="s">
        <v>26640</v>
      </c>
      <c r="AH4372" t="s">
        <v>51</v>
      </c>
      <c r="AJ4372" t="s">
        <v>53</v>
      </c>
      <c r="AL4372" t="s">
        <v>78</v>
      </c>
      <c r="AO4372" t="s">
        <v>5443</v>
      </c>
      <c r="AP4372" s="1">
        <v>44495.559027777781</v>
      </c>
    </row>
    <row r="4373" spans="1:43" x14ac:dyDescent="0.35">
      <c r="A4373" t="s">
        <v>26641</v>
      </c>
      <c r="B4373" t="s">
        <v>26642</v>
      </c>
      <c r="C4373" t="s">
        <v>1037</v>
      </c>
      <c r="F4373">
        <v>3086419219</v>
      </c>
      <c r="H4373" t="s">
        <v>26641</v>
      </c>
      <c r="J4373" t="s">
        <v>26643</v>
      </c>
      <c r="K4373" t="s">
        <v>26644</v>
      </c>
      <c r="M4373" t="s">
        <v>26645</v>
      </c>
      <c r="N4373" t="s">
        <v>3778</v>
      </c>
      <c r="O4373">
        <v>69341</v>
      </c>
      <c r="P4373" t="s">
        <v>50</v>
      </c>
      <c r="U4373" s="1">
        <v>44495</v>
      </c>
      <c r="V4373" s="1">
        <v>44495</v>
      </c>
      <c r="AC4373" t="s">
        <v>51</v>
      </c>
      <c r="AD4373">
        <v>2970100994</v>
      </c>
      <c r="AE4373" s="1">
        <v>44473.298611111109</v>
      </c>
      <c r="AG4373" t="s">
        <v>26646</v>
      </c>
      <c r="AH4373" t="s">
        <v>51</v>
      </c>
      <c r="AJ4373" t="s">
        <v>53</v>
      </c>
      <c r="AO4373" t="s">
        <v>5443</v>
      </c>
    </row>
    <row r="4374" spans="1:43" x14ac:dyDescent="0.35">
      <c r="A4374" t="s">
        <v>26647</v>
      </c>
      <c r="B4374" t="s">
        <v>21832</v>
      </c>
      <c r="C4374" t="s">
        <v>26648</v>
      </c>
      <c r="D4374" t="s">
        <v>1118</v>
      </c>
      <c r="F4374" t="s">
        <v>26649</v>
      </c>
      <c r="H4374" t="s">
        <v>26650</v>
      </c>
      <c r="I4374" t="s">
        <v>200</v>
      </c>
      <c r="J4374" t="s">
        <v>26651</v>
      </c>
      <c r="K4374" t="s">
        <v>26652</v>
      </c>
      <c r="M4374" t="s">
        <v>1747</v>
      </c>
      <c r="N4374" t="s">
        <v>1195</v>
      </c>
      <c r="O4374">
        <v>88240</v>
      </c>
      <c r="P4374" t="s">
        <v>50</v>
      </c>
      <c r="Q4374" t="s">
        <v>4134</v>
      </c>
      <c r="R4374">
        <v>94412</v>
      </c>
      <c r="S4374" t="s">
        <v>4135</v>
      </c>
      <c r="T4374" t="s">
        <v>4157</v>
      </c>
      <c r="U4374" s="1">
        <v>42426.417361111111</v>
      </c>
      <c r="V4374" s="1">
        <v>44495.375</v>
      </c>
      <c r="W4374" s="1">
        <v>42426.418055555558</v>
      </c>
      <c r="X4374" s="1">
        <v>43357.461111111108</v>
      </c>
      <c r="Y4374" s="1">
        <v>42474.421527777777</v>
      </c>
      <c r="AC4374" t="s">
        <v>51</v>
      </c>
      <c r="AD4374">
        <v>2969659226</v>
      </c>
      <c r="AE4374" s="1">
        <v>42039.631249999999</v>
      </c>
      <c r="AF4374" t="s">
        <v>26653</v>
      </c>
      <c r="AG4374" t="s">
        <v>26654</v>
      </c>
      <c r="AH4374" t="s">
        <v>51</v>
      </c>
      <c r="AJ4374" t="s">
        <v>53</v>
      </c>
      <c r="AL4374" t="s">
        <v>68</v>
      </c>
      <c r="AO4374" t="s">
        <v>54</v>
      </c>
      <c r="AP4374" s="1">
        <v>44999.636111111111</v>
      </c>
      <c r="AQ4374" s="1">
        <v>44991.44027777778</v>
      </c>
    </row>
    <row r="4375" spans="1:43" x14ac:dyDescent="0.35">
      <c r="A4375" t="s">
        <v>26655</v>
      </c>
      <c r="B4375" t="s">
        <v>26656</v>
      </c>
      <c r="C4375" t="s">
        <v>3813</v>
      </c>
      <c r="H4375" t="s">
        <v>26657</v>
      </c>
      <c r="I4375" t="s">
        <v>101</v>
      </c>
      <c r="J4375" t="s">
        <v>26658</v>
      </c>
      <c r="K4375" t="s">
        <v>26659</v>
      </c>
      <c r="M4375" t="s">
        <v>325</v>
      </c>
      <c r="N4375" t="s">
        <v>65</v>
      </c>
      <c r="O4375">
        <v>81302</v>
      </c>
      <c r="P4375" t="s">
        <v>50</v>
      </c>
      <c r="U4375" s="1">
        <v>44495.585416666669</v>
      </c>
      <c r="V4375" s="1">
        <v>44495.585416666669</v>
      </c>
      <c r="W4375" s="1">
        <v>44496.325694444444</v>
      </c>
      <c r="X4375" s="1">
        <v>44496.325694444444</v>
      </c>
      <c r="AC4375" t="s">
        <v>53</v>
      </c>
      <c r="AD4375">
        <v>2969672021</v>
      </c>
      <c r="AE4375" s="1">
        <v>42179.515277777777</v>
      </c>
      <c r="AF4375" t="s">
        <v>26660</v>
      </c>
      <c r="AG4375" t="s">
        <v>26661</v>
      </c>
      <c r="AH4375" t="s">
        <v>53</v>
      </c>
      <c r="AJ4375" t="s">
        <v>53</v>
      </c>
      <c r="AK4375" t="s">
        <v>11506</v>
      </c>
      <c r="AL4375" t="s">
        <v>78</v>
      </c>
      <c r="AO4375" t="s">
        <v>54</v>
      </c>
      <c r="AP4375" s="1">
        <v>45451.330555555556</v>
      </c>
    </row>
    <row r="4376" spans="1:43" x14ac:dyDescent="0.35">
      <c r="A4376" t="s">
        <v>26662</v>
      </c>
      <c r="B4376" t="s">
        <v>26663</v>
      </c>
      <c r="C4376" t="s">
        <v>8847</v>
      </c>
      <c r="F4376" t="s">
        <v>26664</v>
      </c>
      <c r="H4376" t="s">
        <v>26665</v>
      </c>
      <c r="I4376" t="s">
        <v>61</v>
      </c>
      <c r="J4376" t="s">
        <v>26666</v>
      </c>
      <c r="P4376" t="s">
        <v>50</v>
      </c>
      <c r="U4376" s="1">
        <v>44496</v>
      </c>
      <c r="V4376" s="1">
        <v>44496</v>
      </c>
      <c r="AC4376" t="s">
        <v>53</v>
      </c>
      <c r="AD4376">
        <v>2969475309</v>
      </c>
      <c r="AE4376" s="1">
        <v>37159</v>
      </c>
      <c r="AG4376" t="s">
        <v>26667</v>
      </c>
      <c r="AH4376" t="s">
        <v>51</v>
      </c>
      <c r="AJ4376" t="s">
        <v>53</v>
      </c>
      <c r="AO4376" t="s">
        <v>5443</v>
      </c>
    </row>
    <row r="4377" spans="1:43" x14ac:dyDescent="0.35">
      <c r="A4377" t="s">
        <v>26668</v>
      </c>
      <c r="B4377" t="s">
        <v>26669</v>
      </c>
      <c r="C4377" t="s">
        <v>26670</v>
      </c>
      <c r="F4377" t="s">
        <v>26459</v>
      </c>
      <c r="H4377" t="s">
        <v>26293</v>
      </c>
      <c r="J4377" t="s">
        <v>26294</v>
      </c>
      <c r="O4377">
        <v>37310</v>
      </c>
      <c r="P4377" t="s">
        <v>50</v>
      </c>
      <c r="U4377" s="1">
        <v>44496</v>
      </c>
      <c r="V4377" s="1">
        <v>44496</v>
      </c>
      <c r="W4377" s="1">
        <v>44497.348611111112</v>
      </c>
      <c r="X4377" s="1">
        <v>44497.348611111112</v>
      </c>
      <c r="AC4377" t="s">
        <v>53</v>
      </c>
      <c r="AD4377">
        <v>2969474634</v>
      </c>
      <c r="AE4377" s="1">
        <v>37110.529861111114</v>
      </c>
      <c r="AG4377" t="s">
        <v>26671</v>
      </c>
      <c r="AH4377" t="s">
        <v>51</v>
      </c>
      <c r="AJ4377" t="s">
        <v>53</v>
      </c>
      <c r="AL4377" t="s">
        <v>78</v>
      </c>
      <c r="AO4377" t="s">
        <v>8142</v>
      </c>
    </row>
    <row r="4378" spans="1:43" x14ac:dyDescent="0.35">
      <c r="A4378" t="s">
        <v>26672</v>
      </c>
      <c r="B4378" t="s">
        <v>26673</v>
      </c>
      <c r="C4378" t="s">
        <v>3324</v>
      </c>
      <c r="F4378">
        <v>3038853340</v>
      </c>
      <c r="H4378" t="s">
        <v>26674</v>
      </c>
      <c r="J4378" t="s">
        <v>26675</v>
      </c>
      <c r="K4378" t="s">
        <v>26676</v>
      </c>
      <c r="M4378" t="s">
        <v>1272</v>
      </c>
      <c r="N4378" t="s">
        <v>65</v>
      </c>
      <c r="O4378">
        <v>80002</v>
      </c>
      <c r="P4378" t="s">
        <v>50</v>
      </c>
      <c r="U4378" s="1">
        <v>44496</v>
      </c>
      <c r="V4378" s="1">
        <v>44496</v>
      </c>
      <c r="W4378" s="1">
        <v>44496.384722222225</v>
      </c>
      <c r="X4378" s="1">
        <v>44496.384722222225</v>
      </c>
      <c r="AC4378" t="s">
        <v>53</v>
      </c>
      <c r="AD4378">
        <v>1000000001</v>
      </c>
      <c r="AE4378" s="1">
        <v>39973.351388888892</v>
      </c>
      <c r="AF4378" t="s">
        <v>3377</v>
      </c>
      <c r="AG4378" t="s">
        <v>26677</v>
      </c>
      <c r="AH4378" t="s">
        <v>51</v>
      </c>
      <c r="AJ4378" t="s">
        <v>53</v>
      </c>
      <c r="AL4378" t="s">
        <v>78</v>
      </c>
      <c r="AO4378" t="s">
        <v>5443</v>
      </c>
      <c r="AP4378" s="1">
        <v>44496.381249999999</v>
      </c>
    </row>
    <row r="4379" spans="1:43" x14ac:dyDescent="0.35">
      <c r="A4379" t="s">
        <v>26678</v>
      </c>
      <c r="B4379" t="s">
        <v>19338</v>
      </c>
      <c r="C4379" t="s">
        <v>15261</v>
      </c>
      <c r="F4379">
        <v>7192142948</v>
      </c>
      <c r="H4379" t="s">
        <v>26678</v>
      </c>
      <c r="J4379" t="s">
        <v>26679</v>
      </c>
      <c r="P4379" t="s">
        <v>50</v>
      </c>
      <c r="U4379" s="1">
        <v>44496</v>
      </c>
      <c r="V4379" s="1">
        <v>44496</v>
      </c>
      <c r="W4379" s="1">
        <v>44496.634722222225</v>
      </c>
      <c r="X4379" s="1">
        <v>44496.634722222225</v>
      </c>
      <c r="AC4379" t="s">
        <v>53</v>
      </c>
      <c r="AD4379">
        <v>1000000001</v>
      </c>
      <c r="AE4379" s="1">
        <v>39973.351388888892</v>
      </c>
      <c r="AF4379" t="s">
        <v>3377</v>
      </c>
      <c r="AG4379" t="s">
        <v>26680</v>
      </c>
      <c r="AH4379" t="s">
        <v>51</v>
      </c>
      <c r="AJ4379" t="s">
        <v>53</v>
      </c>
      <c r="AL4379" t="s">
        <v>78</v>
      </c>
      <c r="AO4379" t="s">
        <v>8142</v>
      </c>
    </row>
    <row r="4380" spans="1:43" x14ac:dyDescent="0.35">
      <c r="A4380" t="s">
        <v>26681</v>
      </c>
      <c r="B4380" t="s">
        <v>26682</v>
      </c>
      <c r="C4380" t="s">
        <v>4618</v>
      </c>
      <c r="F4380">
        <v>7193600004</v>
      </c>
      <c r="H4380" t="s">
        <v>26681</v>
      </c>
      <c r="J4380" t="s">
        <v>26683</v>
      </c>
      <c r="K4380" t="s">
        <v>26684</v>
      </c>
      <c r="M4380" t="s">
        <v>159</v>
      </c>
      <c r="N4380" t="s">
        <v>65</v>
      </c>
      <c r="O4380">
        <v>80939</v>
      </c>
      <c r="P4380" t="s">
        <v>50</v>
      </c>
      <c r="U4380" s="1">
        <v>44496</v>
      </c>
      <c r="V4380" s="1">
        <v>44496</v>
      </c>
      <c r="W4380" s="1">
        <v>44496.383333333331</v>
      </c>
      <c r="X4380" s="1">
        <v>44496.383333333331</v>
      </c>
      <c r="AC4380" t="s">
        <v>53</v>
      </c>
      <c r="AD4380">
        <v>1000000001</v>
      </c>
      <c r="AE4380" s="1">
        <v>39973.351388888892</v>
      </c>
      <c r="AF4380" t="s">
        <v>3377</v>
      </c>
      <c r="AG4380" t="s">
        <v>26685</v>
      </c>
      <c r="AH4380" t="s">
        <v>51</v>
      </c>
      <c r="AJ4380" t="s">
        <v>53</v>
      </c>
      <c r="AL4380" t="s">
        <v>78</v>
      </c>
      <c r="AO4380" t="s">
        <v>5443</v>
      </c>
      <c r="AP4380" s="1">
        <v>45455.682638888888</v>
      </c>
      <c r="AQ4380" s="1">
        <v>44496.604166666664</v>
      </c>
    </row>
    <row r="4381" spans="1:43" x14ac:dyDescent="0.35">
      <c r="A4381" t="s">
        <v>26686</v>
      </c>
      <c r="B4381" t="s">
        <v>10091</v>
      </c>
      <c r="C4381" t="s">
        <v>2444</v>
      </c>
      <c r="F4381" t="s">
        <v>26687</v>
      </c>
      <c r="H4381" t="s">
        <v>26686</v>
      </c>
      <c r="J4381" t="s">
        <v>491</v>
      </c>
      <c r="K4381" t="s">
        <v>26688</v>
      </c>
      <c r="M4381" t="s">
        <v>3777</v>
      </c>
      <c r="N4381" t="s">
        <v>3778</v>
      </c>
      <c r="O4381">
        <v>68145</v>
      </c>
      <c r="P4381" t="s">
        <v>50</v>
      </c>
      <c r="U4381" s="1">
        <v>44496</v>
      </c>
      <c r="V4381" s="1">
        <v>44496</v>
      </c>
      <c r="W4381" s="1">
        <v>44497.34375</v>
      </c>
      <c r="X4381" s="1">
        <v>44497.34375</v>
      </c>
      <c r="AC4381" t="s">
        <v>53</v>
      </c>
      <c r="AD4381">
        <v>2969472760</v>
      </c>
      <c r="AE4381" s="1">
        <v>36916.71597222222</v>
      </c>
      <c r="AF4381" t="s">
        <v>26689</v>
      </c>
      <c r="AG4381" t="s">
        <v>26690</v>
      </c>
      <c r="AH4381" t="s">
        <v>51</v>
      </c>
      <c r="AJ4381" t="s">
        <v>53</v>
      </c>
      <c r="AL4381" t="s">
        <v>78</v>
      </c>
      <c r="AO4381" t="s">
        <v>8142</v>
      </c>
    </row>
    <row r="4382" spans="1:43" x14ac:dyDescent="0.35">
      <c r="A4382" t="s">
        <v>26691</v>
      </c>
      <c r="B4382" t="s">
        <v>18927</v>
      </c>
      <c r="C4382" t="s">
        <v>5258</v>
      </c>
      <c r="D4382" t="s">
        <v>759</v>
      </c>
      <c r="F4382" t="s">
        <v>26692</v>
      </c>
      <c r="G4382">
        <v>3184538242</v>
      </c>
      <c r="H4382" t="s">
        <v>26693</v>
      </c>
      <c r="I4382" t="s">
        <v>169</v>
      </c>
      <c r="J4382" t="s">
        <v>26694</v>
      </c>
      <c r="K4382" t="s">
        <v>26695</v>
      </c>
      <c r="M4382" t="s">
        <v>26696</v>
      </c>
      <c r="N4382" t="s">
        <v>18045</v>
      </c>
      <c r="O4382">
        <v>71052</v>
      </c>
      <c r="P4382" t="s">
        <v>50</v>
      </c>
      <c r="U4382" s="1">
        <v>44496</v>
      </c>
      <c r="V4382" s="1">
        <v>44496</v>
      </c>
      <c r="W4382" s="1">
        <v>44497.345833333333</v>
      </c>
      <c r="X4382" s="1">
        <v>44497.345833333333</v>
      </c>
      <c r="AC4382" t="s">
        <v>53</v>
      </c>
      <c r="AD4382">
        <v>2969479140</v>
      </c>
      <c r="AE4382" s="1">
        <v>37378</v>
      </c>
      <c r="AF4382" t="s">
        <v>26697</v>
      </c>
      <c r="AG4382" t="s">
        <v>26698</v>
      </c>
      <c r="AH4382" t="s">
        <v>51</v>
      </c>
      <c r="AJ4382" t="s">
        <v>53</v>
      </c>
      <c r="AL4382" t="s">
        <v>78</v>
      </c>
      <c r="AO4382" t="s">
        <v>8142</v>
      </c>
      <c r="AP4382" s="1">
        <v>45362.380555555559</v>
      </c>
      <c r="AQ4382" s="1">
        <v>44826.579861111109</v>
      </c>
    </row>
    <row r="4383" spans="1:43" x14ac:dyDescent="0.35">
      <c r="A4383" t="s">
        <v>26699</v>
      </c>
      <c r="B4383" t="s">
        <v>14865</v>
      </c>
      <c r="C4383" t="s">
        <v>5032</v>
      </c>
      <c r="F4383" t="s">
        <v>26700</v>
      </c>
      <c r="H4383" t="s">
        <v>26699</v>
      </c>
      <c r="I4383" t="s">
        <v>179</v>
      </c>
      <c r="J4383" t="s">
        <v>26701</v>
      </c>
      <c r="K4383" t="s">
        <v>26702</v>
      </c>
      <c r="M4383" t="s">
        <v>431</v>
      </c>
      <c r="N4383" t="s">
        <v>65</v>
      </c>
      <c r="O4383">
        <v>80112</v>
      </c>
      <c r="P4383" t="s">
        <v>50</v>
      </c>
      <c r="U4383" s="1">
        <v>44496.40902777778</v>
      </c>
      <c r="V4383" s="1">
        <v>44496.40902777778</v>
      </c>
      <c r="W4383" s="1">
        <v>44496.556944444441</v>
      </c>
      <c r="X4383" s="1">
        <v>44496.556944444441</v>
      </c>
      <c r="AC4383" t="s">
        <v>53</v>
      </c>
      <c r="AD4383">
        <v>2972034677</v>
      </c>
      <c r="AE4383" s="1">
        <v>44496.555555555555</v>
      </c>
      <c r="AF4383" t="s">
        <v>26703</v>
      </c>
      <c r="AG4383" t="s">
        <v>26704</v>
      </c>
      <c r="AH4383" t="s">
        <v>53</v>
      </c>
      <c r="AJ4383" t="s">
        <v>53</v>
      </c>
      <c r="AK4383" t="s">
        <v>19294</v>
      </c>
      <c r="AL4383" t="s">
        <v>78</v>
      </c>
      <c r="AO4383" t="s">
        <v>54</v>
      </c>
    </row>
    <row r="4384" spans="1:43" x14ac:dyDescent="0.35">
      <c r="A4384" t="s">
        <v>26705</v>
      </c>
      <c r="B4384" t="s">
        <v>653</v>
      </c>
      <c r="C4384" t="s">
        <v>2740</v>
      </c>
      <c r="F4384" t="s">
        <v>26706</v>
      </c>
      <c r="H4384" t="s">
        <v>26707</v>
      </c>
      <c r="I4384" t="s">
        <v>200</v>
      </c>
      <c r="J4384" t="s">
        <v>4293</v>
      </c>
      <c r="K4384" t="s">
        <v>26450</v>
      </c>
      <c r="M4384" t="s">
        <v>26708</v>
      </c>
      <c r="N4384" t="s">
        <v>26709</v>
      </c>
      <c r="O4384">
        <v>79762</v>
      </c>
      <c r="P4384" t="s">
        <v>50</v>
      </c>
      <c r="U4384" s="1">
        <v>44496.542361111111</v>
      </c>
      <c r="V4384" s="1">
        <v>44496.542361111111</v>
      </c>
      <c r="W4384" s="1">
        <v>44496.554861111108</v>
      </c>
      <c r="X4384" s="1">
        <v>44496.554861111108</v>
      </c>
      <c r="AC4384" t="s">
        <v>53</v>
      </c>
      <c r="AD4384">
        <v>2969634929</v>
      </c>
      <c r="AE4384" s="1">
        <v>41799.665972222225</v>
      </c>
      <c r="AF4384" t="s">
        <v>4296</v>
      </c>
      <c r="AG4384" t="s">
        <v>26710</v>
      </c>
      <c r="AH4384" t="s">
        <v>53</v>
      </c>
      <c r="AJ4384" t="s">
        <v>53</v>
      </c>
      <c r="AK4384" t="s">
        <v>22938</v>
      </c>
      <c r="AL4384" t="s">
        <v>78</v>
      </c>
      <c r="AO4384" t="s">
        <v>54</v>
      </c>
      <c r="AP4384" s="1">
        <v>45455.390972222223</v>
      </c>
    </row>
    <row r="4385" spans="1:43" x14ac:dyDescent="0.35">
      <c r="A4385" t="s">
        <v>26711</v>
      </c>
      <c r="B4385" t="s">
        <v>26712</v>
      </c>
      <c r="C4385" t="s">
        <v>1614</v>
      </c>
      <c r="D4385" t="s">
        <v>19965</v>
      </c>
      <c r="F4385" t="s">
        <v>18847</v>
      </c>
      <c r="G4385" t="s">
        <v>26713</v>
      </c>
      <c r="H4385" t="s">
        <v>26714</v>
      </c>
      <c r="I4385" t="s">
        <v>101</v>
      </c>
      <c r="J4385" t="s">
        <v>26715</v>
      </c>
      <c r="K4385" t="s">
        <v>5461</v>
      </c>
      <c r="M4385" t="s">
        <v>5462</v>
      </c>
      <c r="N4385" t="s">
        <v>26716</v>
      </c>
      <c r="O4385">
        <v>88033</v>
      </c>
      <c r="P4385" t="s">
        <v>50</v>
      </c>
      <c r="U4385" s="1">
        <v>44496.597222222219</v>
      </c>
      <c r="V4385" s="1">
        <v>44496.597222222219</v>
      </c>
      <c r="W4385" s="1">
        <v>44497.368750000001</v>
      </c>
      <c r="X4385" s="1">
        <v>44497.368750000001</v>
      </c>
      <c r="AC4385" t="s">
        <v>53</v>
      </c>
      <c r="AD4385">
        <v>2969584093</v>
      </c>
      <c r="AE4385" s="1">
        <v>41274.668749999997</v>
      </c>
      <c r="AF4385" t="s">
        <v>2844</v>
      </c>
      <c r="AG4385" t="s">
        <v>26717</v>
      </c>
      <c r="AH4385" t="s">
        <v>53</v>
      </c>
      <c r="AJ4385" t="s">
        <v>53</v>
      </c>
      <c r="AK4385" t="s">
        <v>13346</v>
      </c>
      <c r="AL4385" t="s">
        <v>78</v>
      </c>
      <c r="AO4385" t="s">
        <v>54</v>
      </c>
      <c r="AP4385" s="1">
        <v>44799.647916666669</v>
      </c>
    </row>
    <row r="4386" spans="1:43" x14ac:dyDescent="0.35">
      <c r="A4386" t="s">
        <v>26718</v>
      </c>
      <c r="B4386" t="s">
        <v>2689</v>
      </c>
      <c r="C4386" t="s">
        <v>309</v>
      </c>
      <c r="F4386" t="s">
        <v>26719</v>
      </c>
      <c r="H4386" t="s">
        <v>26720</v>
      </c>
      <c r="I4386" t="s">
        <v>394</v>
      </c>
      <c r="J4386" t="s">
        <v>26721</v>
      </c>
      <c r="K4386" t="s">
        <v>26722</v>
      </c>
      <c r="M4386" t="s">
        <v>7946</v>
      </c>
      <c r="N4386" t="s">
        <v>398</v>
      </c>
      <c r="O4386">
        <v>88310</v>
      </c>
      <c r="P4386" t="s">
        <v>50</v>
      </c>
      <c r="U4386" s="1">
        <v>44496.635416666664</v>
      </c>
      <c r="V4386" s="1">
        <v>44496.635416666664</v>
      </c>
      <c r="W4386" s="1">
        <v>44496.662499999999</v>
      </c>
      <c r="X4386" s="1">
        <v>44496.662499999999</v>
      </c>
      <c r="AC4386" t="s">
        <v>53</v>
      </c>
      <c r="AD4386">
        <v>2969559367</v>
      </c>
      <c r="AE4386" s="1">
        <v>40589.655555555553</v>
      </c>
      <c r="AF4386" t="s">
        <v>26723</v>
      </c>
      <c r="AG4386" t="s">
        <v>26724</v>
      </c>
      <c r="AH4386" t="s">
        <v>53</v>
      </c>
      <c r="AJ4386" t="s">
        <v>53</v>
      </c>
      <c r="AK4386" t="s">
        <v>15321</v>
      </c>
      <c r="AL4386" t="s">
        <v>78</v>
      </c>
      <c r="AO4386" t="s">
        <v>54</v>
      </c>
    </row>
    <row r="4387" spans="1:43" x14ac:dyDescent="0.35">
      <c r="A4387" t="s">
        <v>26725</v>
      </c>
      <c r="B4387" t="s">
        <v>26726</v>
      </c>
      <c r="C4387" t="s">
        <v>302</v>
      </c>
      <c r="F4387">
        <v>3032419327</v>
      </c>
      <c r="G4387">
        <v>30776028883</v>
      </c>
      <c r="H4387" t="s">
        <v>26727</v>
      </c>
      <c r="I4387" t="s">
        <v>200</v>
      </c>
      <c r="J4387" t="s">
        <v>15382</v>
      </c>
      <c r="K4387" t="s">
        <v>26728</v>
      </c>
      <c r="M4387" t="s">
        <v>3667</v>
      </c>
      <c r="N4387" t="s">
        <v>3668</v>
      </c>
      <c r="O4387">
        <v>49686</v>
      </c>
      <c r="P4387" t="s">
        <v>50</v>
      </c>
      <c r="U4387" s="1">
        <v>44496.899305555555</v>
      </c>
      <c r="V4387" s="1">
        <v>44496.899305555555</v>
      </c>
      <c r="W4387" s="1">
        <v>44497.36041666667</v>
      </c>
      <c r="X4387" s="1">
        <v>44497.36041666667</v>
      </c>
      <c r="AC4387" t="s">
        <v>53</v>
      </c>
      <c r="AD4387">
        <v>2969629793</v>
      </c>
      <c r="AE4387" s="1">
        <v>41745.536111111112</v>
      </c>
      <c r="AF4387" t="s">
        <v>14222</v>
      </c>
      <c r="AG4387" t="s">
        <v>26729</v>
      </c>
      <c r="AH4387" t="s">
        <v>53</v>
      </c>
      <c r="AJ4387" t="s">
        <v>53</v>
      </c>
      <c r="AK4387" t="s">
        <v>13346</v>
      </c>
      <c r="AL4387" t="s">
        <v>78</v>
      </c>
      <c r="AO4387" t="s">
        <v>54</v>
      </c>
      <c r="AP4387" s="1">
        <v>45442.405555555553</v>
      </c>
      <c r="AQ4387" s="1">
        <v>45442.407638888886</v>
      </c>
    </row>
    <row r="4388" spans="1:43" x14ac:dyDescent="0.35">
      <c r="A4388" t="s">
        <v>26730</v>
      </c>
      <c r="B4388" t="s">
        <v>26731</v>
      </c>
      <c r="C4388" t="s">
        <v>26732</v>
      </c>
      <c r="F4388" t="s">
        <v>26733</v>
      </c>
      <c r="H4388" t="s">
        <v>26734</v>
      </c>
      <c r="J4388" t="s">
        <v>26735</v>
      </c>
      <c r="K4388" t="s">
        <v>26736</v>
      </c>
      <c r="M4388" t="s">
        <v>19708</v>
      </c>
      <c r="N4388" t="s">
        <v>2409</v>
      </c>
      <c r="O4388">
        <v>85204</v>
      </c>
      <c r="P4388" t="s">
        <v>50</v>
      </c>
      <c r="U4388" s="1">
        <v>44497</v>
      </c>
      <c r="V4388" s="1">
        <v>44497</v>
      </c>
      <c r="W4388" s="1">
        <v>44498.609027777777</v>
      </c>
      <c r="X4388" s="1">
        <v>44498.609027777777</v>
      </c>
      <c r="AC4388" t="s">
        <v>53</v>
      </c>
      <c r="AD4388">
        <v>2969475309</v>
      </c>
      <c r="AE4388" s="1">
        <v>37159</v>
      </c>
      <c r="AF4388" t="s">
        <v>1154</v>
      </c>
      <c r="AG4388" t="s">
        <v>26737</v>
      </c>
      <c r="AH4388" t="s">
        <v>51</v>
      </c>
      <c r="AJ4388" t="s">
        <v>53</v>
      </c>
      <c r="AL4388" t="s">
        <v>78</v>
      </c>
      <c r="AO4388" t="s">
        <v>8142</v>
      </c>
      <c r="AP4388" s="1">
        <v>44879.625</v>
      </c>
    </row>
    <row r="4389" spans="1:43" x14ac:dyDescent="0.35">
      <c r="A4389" t="s">
        <v>26738</v>
      </c>
      <c r="B4389" t="s">
        <v>26739</v>
      </c>
      <c r="C4389" t="s">
        <v>1471</v>
      </c>
      <c r="F4389" t="s">
        <v>574</v>
      </c>
      <c r="J4389" t="s">
        <v>534</v>
      </c>
      <c r="P4389" t="s">
        <v>50</v>
      </c>
      <c r="U4389" s="1">
        <v>44497</v>
      </c>
      <c r="V4389" s="1">
        <v>44497</v>
      </c>
      <c r="W4389" s="1">
        <v>44497.433333333334</v>
      </c>
      <c r="X4389" s="1">
        <v>44497.433333333334</v>
      </c>
      <c r="AC4389" t="s">
        <v>53</v>
      </c>
      <c r="AD4389">
        <v>2969480024</v>
      </c>
      <c r="AE4389" s="1">
        <v>37427</v>
      </c>
      <c r="AF4389" t="s">
        <v>140</v>
      </c>
      <c r="AG4389" t="s">
        <v>26740</v>
      </c>
      <c r="AH4389" t="s">
        <v>51</v>
      </c>
      <c r="AJ4389" t="s">
        <v>53</v>
      </c>
      <c r="AL4389" t="s">
        <v>68</v>
      </c>
      <c r="AO4389" t="s">
        <v>8142</v>
      </c>
      <c r="AP4389" s="1">
        <v>45433.556944444441</v>
      </c>
      <c r="AQ4389" s="1">
        <v>45362.089583333334</v>
      </c>
    </row>
    <row r="4390" spans="1:43" x14ac:dyDescent="0.35">
      <c r="A4390" t="s">
        <v>26741</v>
      </c>
      <c r="B4390" t="s">
        <v>26742</v>
      </c>
      <c r="C4390" t="s">
        <v>338</v>
      </c>
      <c r="H4390" t="s">
        <v>26741</v>
      </c>
      <c r="J4390" t="s">
        <v>26743</v>
      </c>
      <c r="K4390" t="s">
        <v>26744</v>
      </c>
      <c r="M4390" t="s">
        <v>26745</v>
      </c>
      <c r="N4390" t="s">
        <v>4928</v>
      </c>
      <c r="O4390" t="s">
        <v>26746</v>
      </c>
      <c r="P4390" t="s">
        <v>50</v>
      </c>
      <c r="U4390" s="1">
        <v>44497</v>
      </c>
      <c r="V4390" s="1">
        <v>44497</v>
      </c>
      <c r="W4390" s="1">
        <v>44498.611805555556</v>
      </c>
      <c r="X4390" s="1">
        <v>44498.611805555556</v>
      </c>
      <c r="AC4390" t="s">
        <v>53</v>
      </c>
      <c r="AD4390">
        <v>2969531724</v>
      </c>
      <c r="AE4390" s="1">
        <v>39531.29583333333</v>
      </c>
      <c r="AG4390" t="s">
        <v>26747</v>
      </c>
      <c r="AH4390" t="s">
        <v>51</v>
      </c>
      <c r="AJ4390" t="s">
        <v>53</v>
      </c>
      <c r="AL4390" t="s">
        <v>78</v>
      </c>
      <c r="AO4390" t="s">
        <v>8142</v>
      </c>
    </row>
    <row r="4391" spans="1:43" x14ac:dyDescent="0.35">
      <c r="A4391" t="s">
        <v>26748</v>
      </c>
      <c r="B4391" t="s">
        <v>26749</v>
      </c>
      <c r="C4391" t="s">
        <v>302</v>
      </c>
      <c r="F4391" t="s">
        <v>26750</v>
      </c>
      <c r="H4391" t="s">
        <v>26751</v>
      </c>
      <c r="J4391" t="s">
        <v>23471</v>
      </c>
      <c r="K4391" t="s">
        <v>21931</v>
      </c>
      <c r="M4391" t="s">
        <v>21932</v>
      </c>
      <c r="N4391" t="s">
        <v>264</v>
      </c>
      <c r="O4391">
        <v>78022</v>
      </c>
      <c r="P4391" t="s">
        <v>50</v>
      </c>
      <c r="U4391" s="1">
        <v>44497</v>
      </c>
      <c r="V4391" s="1">
        <v>44497</v>
      </c>
      <c r="W4391" s="1">
        <v>44497.418055555558</v>
      </c>
      <c r="X4391" s="1">
        <v>44497.418055555558</v>
      </c>
      <c r="AC4391" t="s">
        <v>53</v>
      </c>
      <c r="AD4391">
        <v>2969537768</v>
      </c>
      <c r="AE4391" s="1">
        <v>39794.362500000003</v>
      </c>
      <c r="AG4391" t="s">
        <v>26752</v>
      </c>
      <c r="AH4391" t="s">
        <v>51</v>
      </c>
      <c r="AJ4391" t="s">
        <v>53</v>
      </c>
      <c r="AL4391" t="s">
        <v>78</v>
      </c>
      <c r="AO4391" t="s">
        <v>5443</v>
      </c>
      <c r="AP4391" s="1">
        <v>44613.453472222223</v>
      </c>
    </row>
    <row r="4392" spans="1:43" x14ac:dyDescent="0.35">
      <c r="A4392" t="s">
        <v>26753</v>
      </c>
      <c r="B4392" t="s">
        <v>26754</v>
      </c>
      <c r="C4392" t="s">
        <v>530</v>
      </c>
      <c r="F4392" t="s">
        <v>26755</v>
      </c>
      <c r="H4392" t="s">
        <v>26753</v>
      </c>
      <c r="J4392" t="s">
        <v>16656</v>
      </c>
      <c r="O4392">
        <v>19087</v>
      </c>
      <c r="P4392" t="s">
        <v>50</v>
      </c>
      <c r="U4392" s="1">
        <v>44497</v>
      </c>
      <c r="V4392" s="1">
        <v>44497</v>
      </c>
      <c r="W4392" s="1">
        <v>44498.612500000003</v>
      </c>
      <c r="X4392" s="1">
        <v>44498.612500000003</v>
      </c>
      <c r="AC4392" t="s">
        <v>53</v>
      </c>
      <c r="AD4392">
        <v>2969530290</v>
      </c>
      <c r="AE4392" s="1">
        <v>39465.556250000001</v>
      </c>
      <c r="AF4392" t="s">
        <v>17962</v>
      </c>
      <c r="AG4392" t="s">
        <v>26756</v>
      </c>
      <c r="AH4392" t="s">
        <v>51</v>
      </c>
      <c r="AJ4392" t="s">
        <v>53</v>
      </c>
      <c r="AL4392" t="s">
        <v>78</v>
      </c>
      <c r="AO4392" t="s">
        <v>8142</v>
      </c>
    </row>
    <row r="4393" spans="1:43" x14ac:dyDescent="0.35">
      <c r="A4393" t="s">
        <v>26757</v>
      </c>
      <c r="B4393" t="s">
        <v>26758</v>
      </c>
      <c r="C4393" t="s">
        <v>2072</v>
      </c>
      <c r="F4393" t="s">
        <v>26459</v>
      </c>
      <c r="H4393" t="s">
        <v>26293</v>
      </c>
      <c r="J4393" t="s">
        <v>26294</v>
      </c>
      <c r="O4393">
        <v>37310</v>
      </c>
      <c r="P4393" t="s">
        <v>50</v>
      </c>
      <c r="U4393" s="1">
        <v>44497</v>
      </c>
      <c r="V4393" s="1">
        <v>44497</v>
      </c>
      <c r="W4393" s="1">
        <v>44498.34375</v>
      </c>
      <c r="X4393" s="1">
        <v>44498.34375</v>
      </c>
      <c r="AC4393" t="s">
        <v>53</v>
      </c>
      <c r="AD4393">
        <v>2969474634</v>
      </c>
      <c r="AE4393" s="1">
        <v>37110.529861111114</v>
      </c>
      <c r="AG4393" t="s">
        <v>26759</v>
      </c>
      <c r="AH4393" t="s">
        <v>51</v>
      </c>
      <c r="AJ4393" t="s">
        <v>53</v>
      </c>
      <c r="AL4393" t="s">
        <v>78</v>
      </c>
      <c r="AO4393" t="s">
        <v>8142</v>
      </c>
    </row>
    <row r="4394" spans="1:43" x14ac:dyDescent="0.35">
      <c r="A4394" t="s">
        <v>26760</v>
      </c>
      <c r="B4394" t="s">
        <v>6790</v>
      </c>
      <c r="C4394" t="s">
        <v>443</v>
      </c>
      <c r="F4394" t="s">
        <v>26761</v>
      </c>
      <c r="H4394" t="s">
        <v>26760</v>
      </c>
      <c r="J4394" t="s">
        <v>18584</v>
      </c>
      <c r="K4394" t="s">
        <v>26762</v>
      </c>
      <c r="M4394" t="s">
        <v>11633</v>
      </c>
      <c r="N4394" t="s">
        <v>4438</v>
      </c>
      <c r="O4394">
        <v>94948</v>
      </c>
      <c r="P4394" t="s">
        <v>50</v>
      </c>
      <c r="U4394" s="1">
        <v>44497</v>
      </c>
      <c r="V4394" s="1">
        <v>44497</v>
      </c>
      <c r="W4394" s="1">
        <v>44498.337500000001</v>
      </c>
      <c r="X4394" s="1">
        <v>44498.337500000001</v>
      </c>
      <c r="AC4394" t="s">
        <v>53</v>
      </c>
      <c r="AD4394">
        <v>2969543968</v>
      </c>
      <c r="AE4394" s="1">
        <v>40032.470138888886</v>
      </c>
      <c r="AF4394" t="s">
        <v>26763</v>
      </c>
      <c r="AG4394" t="s">
        <v>26764</v>
      </c>
      <c r="AH4394" t="s">
        <v>51</v>
      </c>
      <c r="AJ4394" t="s">
        <v>53</v>
      </c>
      <c r="AL4394" t="s">
        <v>78</v>
      </c>
      <c r="AO4394" t="s">
        <v>8142</v>
      </c>
    </row>
    <row r="4395" spans="1:43" x14ac:dyDescent="0.35">
      <c r="A4395" t="s">
        <v>26765</v>
      </c>
      <c r="B4395" t="s">
        <v>7723</v>
      </c>
      <c r="C4395" t="s">
        <v>946</v>
      </c>
      <c r="F4395" t="s">
        <v>26766</v>
      </c>
      <c r="H4395" t="s">
        <v>26765</v>
      </c>
      <c r="J4395" t="s">
        <v>7961</v>
      </c>
      <c r="K4395" t="s">
        <v>26767</v>
      </c>
      <c r="M4395" t="s">
        <v>19013</v>
      </c>
      <c r="N4395" t="s">
        <v>5925</v>
      </c>
      <c r="O4395">
        <v>18801</v>
      </c>
      <c r="P4395" t="s">
        <v>50</v>
      </c>
      <c r="U4395" s="1">
        <v>44497</v>
      </c>
      <c r="V4395" s="1">
        <v>44497</v>
      </c>
      <c r="W4395" s="1">
        <v>44498.342361111114</v>
      </c>
      <c r="X4395" s="1">
        <v>44498.342361111114</v>
      </c>
      <c r="AC4395" t="s">
        <v>53</v>
      </c>
      <c r="AD4395">
        <v>2969702039</v>
      </c>
      <c r="AE4395" s="1">
        <v>42528.619444444441</v>
      </c>
      <c r="AG4395" t="s">
        <v>26768</v>
      </c>
      <c r="AH4395" t="s">
        <v>51</v>
      </c>
      <c r="AJ4395" t="s">
        <v>53</v>
      </c>
      <c r="AL4395" t="s">
        <v>78</v>
      </c>
      <c r="AO4395" t="s">
        <v>8142</v>
      </c>
    </row>
    <row r="4396" spans="1:43" x14ac:dyDescent="0.35">
      <c r="A4396" t="s">
        <v>26769</v>
      </c>
      <c r="B4396" t="s">
        <v>26770</v>
      </c>
      <c r="C4396" t="s">
        <v>2006</v>
      </c>
      <c r="D4396" t="s">
        <v>98</v>
      </c>
      <c r="F4396">
        <v>9705218868</v>
      </c>
      <c r="G4396">
        <v>9705203786</v>
      </c>
      <c r="H4396" t="s">
        <v>26771</v>
      </c>
      <c r="I4396" t="s">
        <v>394</v>
      </c>
      <c r="J4396" t="s">
        <v>26772</v>
      </c>
      <c r="K4396" t="s">
        <v>26773</v>
      </c>
      <c r="M4396" t="s">
        <v>3412</v>
      </c>
      <c r="N4396" t="s">
        <v>287</v>
      </c>
      <c r="O4396">
        <v>80751</v>
      </c>
      <c r="P4396" t="s">
        <v>50</v>
      </c>
      <c r="U4396" s="1">
        <v>44497.423611111109</v>
      </c>
      <c r="V4396" s="1">
        <v>44497.423611111109</v>
      </c>
      <c r="W4396" s="1">
        <v>44501.411805555559</v>
      </c>
      <c r="X4396" s="1">
        <v>44501.411805555559</v>
      </c>
      <c r="AC4396" t="s">
        <v>53</v>
      </c>
      <c r="AD4396">
        <v>1000000001</v>
      </c>
      <c r="AE4396" s="1">
        <v>39973.351388888892</v>
      </c>
      <c r="AF4396" t="s">
        <v>3377</v>
      </c>
      <c r="AG4396" t="s">
        <v>26774</v>
      </c>
      <c r="AH4396" t="s">
        <v>53</v>
      </c>
      <c r="AJ4396" t="s">
        <v>53</v>
      </c>
      <c r="AK4396" t="s">
        <v>7801</v>
      </c>
      <c r="AL4396" t="s">
        <v>78</v>
      </c>
      <c r="AO4396" t="s">
        <v>54</v>
      </c>
    </row>
    <row r="4397" spans="1:43" x14ac:dyDescent="0.35">
      <c r="A4397" t="s">
        <v>26775</v>
      </c>
      <c r="B4397" t="s">
        <v>11133</v>
      </c>
      <c r="C4397" t="s">
        <v>5108</v>
      </c>
      <c r="H4397" t="s">
        <v>26775</v>
      </c>
      <c r="J4397" t="s">
        <v>26776</v>
      </c>
      <c r="K4397" t="s">
        <v>26777</v>
      </c>
      <c r="L4397" t="s">
        <v>26778</v>
      </c>
      <c r="M4397" t="s">
        <v>26779</v>
      </c>
      <c r="N4397" t="s">
        <v>1593</v>
      </c>
      <c r="O4397">
        <v>35950</v>
      </c>
      <c r="P4397" t="s">
        <v>50</v>
      </c>
      <c r="U4397" s="1">
        <v>44498</v>
      </c>
      <c r="V4397" s="1">
        <v>44498</v>
      </c>
      <c r="W4397" s="1">
        <v>44501.380555555559</v>
      </c>
      <c r="X4397" s="1">
        <v>44501.380555555559</v>
      </c>
      <c r="AC4397" t="s">
        <v>53</v>
      </c>
      <c r="AD4397">
        <v>2969554588</v>
      </c>
      <c r="AE4397" s="1">
        <v>40414.666666666664</v>
      </c>
      <c r="AF4397" t="s">
        <v>26780</v>
      </c>
      <c r="AG4397" t="s">
        <v>26781</v>
      </c>
      <c r="AH4397" t="s">
        <v>51</v>
      </c>
      <c r="AJ4397" t="s">
        <v>53</v>
      </c>
      <c r="AL4397" t="s">
        <v>78</v>
      </c>
      <c r="AO4397" t="s">
        <v>8142</v>
      </c>
    </row>
    <row r="4398" spans="1:43" x14ac:dyDescent="0.35">
      <c r="A4398" t="s">
        <v>26782</v>
      </c>
      <c r="B4398" t="s">
        <v>849</v>
      </c>
      <c r="C4398" t="s">
        <v>7471</v>
      </c>
      <c r="D4398" t="s">
        <v>2615</v>
      </c>
      <c r="F4398" t="s">
        <v>26783</v>
      </c>
      <c r="H4398" t="s">
        <v>26784</v>
      </c>
      <c r="I4398" t="s">
        <v>415</v>
      </c>
      <c r="J4398" t="s">
        <v>12818</v>
      </c>
      <c r="K4398" t="s">
        <v>26785</v>
      </c>
      <c r="M4398" t="s">
        <v>12820</v>
      </c>
      <c r="N4398" t="s">
        <v>5925</v>
      </c>
      <c r="O4398">
        <v>15044</v>
      </c>
      <c r="P4398" t="s">
        <v>50</v>
      </c>
      <c r="U4398" s="1">
        <v>44498</v>
      </c>
      <c r="V4398" s="1">
        <v>44498</v>
      </c>
      <c r="W4398" s="1">
        <v>44501.379166666666</v>
      </c>
      <c r="X4398" s="1">
        <v>44501.379166666666</v>
      </c>
      <c r="AC4398" t="s">
        <v>53</v>
      </c>
      <c r="AD4398">
        <v>2969608846</v>
      </c>
      <c r="AE4398" s="1">
        <v>41666.397916666669</v>
      </c>
      <c r="AF4398" t="s">
        <v>12821</v>
      </c>
      <c r="AG4398" t="s">
        <v>26786</v>
      </c>
      <c r="AH4398" t="s">
        <v>51</v>
      </c>
      <c r="AJ4398" t="s">
        <v>53</v>
      </c>
      <c r="AL4398" t="s">
        <v>78</v>
      </c>
      <c r="AO4398" t="s">
        <v>8142</v>
      </c>
    </row>
    <row r="4399" spans="1:43" x14ac:dyDescent="0.35">
      <c r="A4399" t="s">
        <v>26787</v>
      </c>
      <c r="B4399" t="s">
        <v>3788</v>
      </c>
      <c r="C4399" t="s">
        <v>6933</v>
      </c>
      <c r="F4399" t="s">
        <v>26788</v>
      </c>
      <c r="H4399" t="s">
        <v>26787</v>
      </c>
      <c r="J4399" t="s">
        <v>26789</v>
      </c>
      <c r="P4399" t="s">
        <v>50</v>
      </c>
      <c r="U4399" s="1">
        <v>44498</v>
      </c>
      <c r="V4399" s="1">
        <v>44498</v>
      </c>
      <c r="W4399" s="1">
        <v>44498.395138888889</v>
      </c>
      <c r="X4399" s="1">
        <v>44498.395138888889</v>
      </c>
      <c r="AC4399" t="s">
        <v>53</v>
      </c>
      <c r="AD4399">
        <v>2969481010</v>
      </c>
      <c r="AE4399" s="1">
        <v>37482</v>
      </c>
      <c r="AF4399" t="s">
        <v>2418</v>
      </c>
      <c r="AG4399" t="s">
        <v>26790</v>
      </c>
      <c r="AH4399" t="s">
        <v>51</v>
      </c>
      <c r="AJ4399" t="s">
        <v>53</v>
      </c>
      <c r="AL4399" t="s">
        <v>78</v>
      </c>
      <c r="AO4399" t="s">
        <v>8142</v>
      </c>
    </row>
    <row r="4400" spans="1:43" x14ac:dyDescent="0.35">
      <c r="A4400" t="s">
        <v>26791</v>
      </c>
      <c r="B4400" t="s">
        <v>26792</v>
      </c>
      <c r="C4400" t="s">
        <v>1932</v>
      </c>
      <c r="F4400" t="s">
        <v>26793</v>
      </c>
      <c r="H4400" t="s">
        <v>26794</v>
      </c>
      <c r="J4400" t="s">
        <v>10434</v>
      </c>
      <c r="K4400" t="s">
        <v>26795</v>
      </c>
      <c r="M4400" t="s">
        <v>26796</v>
      </c>
      <c r="N4400" t="s">
        <v>13693</v>
      </c>
      <c r="O4400">
        <v>37743</v>
      </c>
      <c r="P4400" t="s">
        <v>50</v>
      </c>
      <c r="U4400" s="1">
        <v>44498</v>
      </c>
      <c r="V4400" s="1">
        <v>44498</v>
      </c>
      <c r="W4400" s="1">
        <v>44501.37777777778</v>
      </c>
      <c r="X4400" s="1">
        <v>44501.37777777778</v>
      </c>
      <c r="AC4400" t="s">
        <v>53</v>
      </c>
      <c r="AD4400">
        <v>2969478809</v>
      </c>
      <c r="AE4400" s="1">
        <v>37358</v>
      </c>
      <c r="AF4400" t="s">
        <v>25808</v>
      </c>
      <c r="AG4400" t="s">
        <v>26797</v>
      </c>
      <c r="AH4400" t="s">
        <v>51</v>
      </c>
      <c r="AJ4400" t="s">
        <v>53</v>
      </c>
      <c r="AL4400" t="s">
        <v>78</v>
      </c>
      <c r="AO4400" t="s">
        <v>8142</v>
      </c>
    </row>
    <row r="4401" spans="1:43" x14ac:dyDescent="0.35">
      <c r="A4401" t="s">
        <v>26798</v>
      </c>
      <c r="B4401" t="s">
        <v>26799</v>
      </c>
      <c r="C4401" t="s">
        <v>26800</v>
      </c>
      <c r="F4401" t="s">
        <v>26801</v>
      </c>
      <c r="H4401" t="s">
        <v>26798</v>
      </c>
      <c r="J4401" t="s">
        <v>18150</v>
      </c>
      <c r="K4401" t="s">
        <v>26802</v>
      </c>
      <c r="M4401" t="s">
        <v>7031</v>
      </c>
      <c r="N4401" t="s">
        <v>65</v>
      </c>
      <c r="O4401">
        <v>80813</v>
      </c>
      <c r="P4401" t="s">
        <v>50</v>
      </c>
      <c r="U4401" s="1">
        <v>44498</v>
      </c>
      <c r="V4401" s="1">
        <v>44498</v>
      </c>
      <c r="W4401" s="1">
        <v>44498.986111111109</v>
      </c>
      <c r="X4401" s="1">
        <v>44498.986111111109</v>
      </c>
      <c r="AC4401" t="s">
        <v>53</v>
      </c>
      <c r="AD4401">
        <v>2969475403</v>
      </c>
      <c r="AE4401" s="1">
        <v>37166.661111111112</v>
      </c>
      <c r="AF4401" t="s">
        <v>25947</v>
      </c>
      <c r="AG4401" t="s">
        <v>26803</v>
      </c>
      <c r="AH4401" t="s">
        <v>51</v>
      </c>
      <c r="AJ4401" t="s">
        <v>53</v>
      </c>
      <c r="AL4401" t="s">
        <v>78</v>
      </c>
      <c r="AO4401" t="s">
        <v>5443</v>
      </c>
      <c r="AP4401" s="1">
        <v>45199.987500000003</v>
      </c>
    </row>
    <row r="4402" spans="1:43" x14ac:dyDescent="0.35">
      <c r="A4402" t="s">
        <v>26804</v>
      </c>
      <c r="B4402" t="s">
        <v>26805</v>
      </c>
      <c r="C4402" t="s">
        <v>2157</v>
      </c>
      <c r="F4402">
        <v>2533240998</v>
      </c>
      <c r="H4402" t="s">
        <v>26804</v>
      </c>
      <c r="J4402" t="s">
        <v>26806</v>
      </c>
      <c r="K4402" t="s">
        <v>26807</v>
      </c>
      <c r="M4402" t="s">
        <v>129</v>
      </c>
      <c r="N4402" t="s">
        <v>65</v>
      </c>
      <c r="O4402">
        <v>81006</v>
      </c>
      <c r="P4402" t="s">
        <v>50</v>
      </c>
      <c r="U4402" s="1">
        <v>44498</v>
      </c>
      <c r="V4402" s="1">
        <v>44498</v>
      </c>
      <c r="W4402" s="1">
        <v>44498.456944444442</v>
      </c>
      <c r="X4402" s="1">
        <v>44498.456944444442</v>
      </c>
      <c r="AC4402" t="s">
        <v>53</v>
      </c>
      <c r="AD4402">
        <v>1000000001</v>
      </c>
      <c r="AE4402" s="1">
        <v>39973.351388888892</v>
      </c>
      <c r="AF4402" t="s">
        <v>3377</v>
      </c>
      <c r="AG4402" t="s">
        <v>26808</v>
      </c>
      <c r="AH4402" t="s">
        <v>51</v>
      </c>
      <c r="AJ4402" t="s">
        <v>53</v>
      </c>
      <c r="AL4402" t="s">
        <v>78</v>
      </c>
      <c r="AO4402" t="s">
        <v>5443</v>
      </c>
      <c r="AP4402" s="1">
        <v>44498.447222222225</v>
      </c>
    </row>
    <row r="4403" spans="1:43" x14ac:dyDescent="0.35">
      <c r="A4403" t="s">
        <v>26809</v>
      </c>
      <c r="B4403" t="s">
        <v>26810</v>
      </c>
      <c r="C4403" t="s">
        <v>26811</v>
      </c>
      <c r="H4403" t="s">
        <v>26812</v>
      </c>
      <c r="I4403" t="s">
        <v>464</v>
      </c>
      <c r="J4403" t="s">
        <v>18584</v>
      </c>
      <c r="P4403" t="s">
        <v>50</v>
      </c>
      <c r="U4403" s="1">
        <v>44498</v>
      </c>
      <c r="V4403" s="1">
        <v>44498</v>
      </c>
      <c r="W4403" s="1">
        <v>44501.376388888886</v>
      </c>
      <c r="X4403" s="1">
        <v>44501.376388888886</v>
      </c>
      <c r="AC4403" t="s">
        <v>53</v>
      </c>
      <c r="AD4403">
        <v>2969543968</v>
      </c>
      <c r="AE4403" s="1">
        <v>40032.470138888886</v>
      </c>
      <c r="AF4403" t="s">
        <v>26763</v>
      </c>
      <c r="AG4403" t="s">
        <v>26813</v>
      </c>
      <c r="AH4403" t="s">
        <v>51</v>
      </c>
      <c r="AJ4403" t="s">
        <v>53</v>
      </c>
      <c r="AL4403" t="s">
        <v>78</v>
      </c>
      <c r="AO4403" t="s">
        <v>8142</v>
      </c>
      <c r="AP4403" s="1">
        <v>45463.52847222222</v>
      </c>
    </row>
    <row r="4404" spans="1:43" x14ac:dyDescent="0.35">
      <c r="A4404" t="s">
        <v>26814</v>
      </c>
      <c r="B4404" t="s">
        <v>2664</v>
      </c>
      <c r="C4404" t="s">
        <v>15106</v>
      </c>
      <c r="F4404" t="s">
        <v>26815</v>
      </c>
      <c r="H4404" t="s">
        <v>26814</v>
      </c>
      <c r="J4404" t="s">
        <v>26816</v>
      </c>
      <c r="K4404" t="s">
        <v>26817</v>
      </c>
      <c r="M4404" t="s">
        <v>5451</v>
      </c>
      <c r="N4404" t="s">
        <v>253</v>
      </c>
      <c r="O4404">
        <v>87410</v>
      </c>
      <c r="P4404" t="s">
        <v>50</v>
      </c>
      <c r="U4404" s="1">
        <v>44498</v>
      </c>
      <c r="V4404" s="1">
        <v>44498</v>
      </c>
      <c r="W4404" s="1">
        <v>44498.383333333331</v>
      </c>
      <c r="X4404" s="1">
        <v>44498.383333333331</v>
      </c>
      <c r="AC4404" t="s">
        <v>53</v>
      </c>
      <c r="AD4404">
        <v>2972012713</v>
      </c>
      <c r="AE4404" s="1">
        <v>44465.599999999999</v>
      </c>
      <c r="AF4404" t="s">
        <v>26818</v>
      </c>
      <c r="AG4404" t="s">
        <v>26819</v>
      </c>
      <c r="AH4404" t="s">
        <v>51</v>
      </c>
      <c r="AJ4404" t="s">
        <v>53</v>
      </c>
      <c r="AL4404" t="s">
        <v>78</v>
      </c>
      <c r="AO4404" t="s">
        <v>5443</v>
      </c>
      <c r="AP4404" s="1">
        <v>44498.381249999999</v>
      </c>
    </row>
    <row r="4405" spans="1:43" x14ac:dyDescent="0.35">
      <c r="A4405" t="s">
        <v>26820</v>
      </c>
      <c r="B4405" t="s">
        <v>20589</v>
      </c>
      <c r="C4405" t="s">
        <v>16439</v>
      </c>
      <c r="F4405" t="s">
        <v>26821</v>
      </c>
      <c r="H4405" t="s">
        <v>26820</v>
      </c>
      <c r="J4405" t="s">
        <v>20535</v>
      </c>
      <c r="K4405" t="s">
        <v>26822</v>
      </c>
      <c r="M4405" t="s">
        <v>5333</v>
      </c>
      <c r="N4405" t="s">
        <v>65</v>
      </c>
      <c r="O4405">
        <v>81648</v>
      </c>
      <c r="P4405" t="s">
        <v>50</v>
      </c>
      <c r="U4405" s="1">
        <v>44498</v>
      </c>
      <c r="V4405" s="1">
        <v>44498</v>
      </c>
      <c r="AC4405" t="s">
        <v>53</v>
      </c>
      <c r="AD4405">
        <v>2969591941</v>
      </c>
      <c r="AE4405" s="1">
        <v>41407.517361111109</v>
      </c>
      <c r="AG4405" t="s">
        <v>26823</v>
      </c>
      <c r="AH4405" t="s">
        <v>51</v>
      </c>
      <c r="AJ4405" t="s">
        <v>53</v>
      </c>
      <c r="AL4405" t="s">
        <v>78</v>
      </c>
      <c r="AO4405" t="s">
        <v>5443</v>
      </c>
    </row>
    <row r="4406" spans="1:43" x14ac:dyDescent="0.35">
      <c r="A4406" t="s">
        <v>26824</v>
      </c>
      <c r="B4406" t="s">
        <v>4406</v>
      </c>
      <c r="C4406" t="s">
        <v>10684</v>
      </c>
      <c r="F4406">
        <v>15759977343</v>
      </c>
      <c r="H4406" t="s">
        <v>26825</v>
      </c>
      <c r="J4406" t="s">
        <v>26826</v>
      </c>
      <c r="N4406" t="s">
        <v>398</v>
      </c>
      <c r="O4406">
        <v>88011</v>
      </c>
      <c r="P4406" t="s">
        <v>50</v>
      </c>
      <c r="U4406" s="1">
        <v>44498</v>
      </c>
      <c r="V4406" s="1">
        <v>44498</v>
      </c>
      <c r="W4406" s="1">
        <v>44498.862500000003</v>
      </c>
      <c r="X4406" s="1">
        <v>44498.862500000003</v>
      </c>
      <c r="AC4406" t="s">
        <v>53</v>
      </c>
      <c r="AD4406">
        <v>1000000001</v>
      </c>
      <c r="AE4406" s="1">
        <v>39973.351388888892</v>
      </c>
      <c r="AF4406" t="s">
        <v>3377</v>
      </c>
      <c r="AG4406" t="s">
        <v>26827</v>
      </c>
      <c r="AH4406" t="s">
        <v>51</v>
      </c>
      <c r="AJ4406" t="s">
        <v>53</v>
      </c>
      <c r="AL4406" t="s">
        <v>78</v>
      </c>
      <c r="AO4406" t="s">
        <v>5443</v>
      </c>
      <c r="AP4406" s="1">
        <v>45280.90347222222</v>
      </c>
    </row>
    <row r="4407" spans="1:43" x14ac:dyDescent="0.35">
      <c r="A4407" t="s">
        <v>26828</v>
      </c>
      <c r="B4407" t="s">
        <v>8466</v>
      </c>
      <c r="C4407" t="s">
        <v>5318</v>
      </c>
      <c r="F4407" t="s">
        <v>26829</v>
      </c>
      <c r="H4407" t="s">
        <v>26828</v>
      </c>
      <c r="J4407" t="s">
        <v>3789</v>
      </c>
      <c r="P4407" t="s">
        <v>50</v>
      </c>
      <c r="U4407" s="1">
        <v>44498</v>
      </c>
      <c r="V4407" s="1">
        <v>44498</v>
      </c>
      <c r="W4407" s="1">
        <v>44498.597222222219</v>
      </c>
      <c r="X4407" s="1">
        <v>44498.597222222219</v>
      </c>
      <c r="AC4407" t="s">
        <v>53</v>
      </c>
      <c r="AD4407">
        <v>1000000001</v>
      </c>
      <c r="AE4407" s="1">
        <v>39973.351388888892</v>
      </c>
      <c r="AF4407" t="s">
        <v>3377</v>
      </c>
      <c r="AG4407" t="s">
        <v>26830</v>
      </c>
      <c r="AH4407" t="s">
        <v>51</v>
      </c>
      <c r="AJ4407" t="s">
        <v>53</v>
      </c>
      <c r="AL4407" t="s">
        <v>78</v>
      </c>
      <c r="AO4407" t="s">
        <v>8142</v>
      </c>
    </row>
    <row r="4408" spans="1:43" x14ac:dyDescent="0.35">
      <c r="A4408" t="s">
        <v>26831</v>
      </c>
      <c r="B4408" t="s">
        <v>1696</v>
      </c>
      <c r="C4408" t="s">
        <v>3285</v>
      </c>
      <c r="F4408" t="s">
        <v>26832</v>
      </c>
      <c r="G4408" t="s">
        <v>26833</v>
      </c>
      <c r="H4408" t="s">
        <v>26834</v>
      </c>
      <c r="I4408" t="s">
        <v>200</v>
      </c>
      <c r="J4408" t="s">
        <v>15382</v>
      </c>
      <c r="K4408" t="s">
        <v>26835</v>
      </c>
      <c r="M4408" t="s">
        <v>3667</v>
      </c>
      <c r="N4408" t="s">
        <v>3668</v>
      </c>
      <c r="O4408">
        <v>49686</v>
      </c>
      <c r="P4408" t="s">
        <v>50</v>
      </c>
      <c r="U4408" s="1">
        <v>44498.745138888888</v>
      </c>
      <c r="V4408" s="1">
        <v>44498.745138888888</v>
      </c>
      <c r="W4408" s="1">
        <v>44501.411111111112</v>
      </c>
      <c r="X4408" s="1">
        <v>44501.411111111112</v>
      </c>
      <c r="AC4408" t="s">
        <v>51</v>
      </c>
      <c r="AD4408">
        <v>2969629793</v>
      </c>
      <c r="AE4408" s="1">
        <v>41745.536111111112</v>
      </c>
      <c r="AF4408" t="s">
        <v>14222</v>
      </c>
      <c r="AG4408" t="s">
        <v>26836</v>
      </c>
      <c r="AH4408" t="s">
        <v>53</v>
      </c>
      <c r="AJ4408" t="s">
        <v>53</v>
      </c>
      <c r="AK4408" t="s">
        <v>7072</v>
      </c>
      <c r="AL4408" t="s">
        <v>78</v>
      </c>
      <c r="AO4408" t="s">
        <v>54</v>
      </c>
      <c r="AP4408" s="1">
        <v>45055.552083333336</v>
      </c>
      <c r="AQ4408" s="1">
        <v>45055.554166666669</v>
      </c>
    </row>
    <row r="4409" spans="1:43" x14ac:dyDescent="0.35">
      <c r="A4409" t="s">
        <v>26837</v>
      </c>
      <c r="B4409" t="s">
        <v>26838</v>
      </c>
      <c r="C4409" t="s">
        <v>19575</v>
      </c>
      <c r="F4409" t="s">
        <v>26839</v>
      </c>
      <c r="H4409" t="s">
        <v>26837</v>
      </c>
      <c r="J4409" t="s">
        <v>26840</v>
      </c>
      <c r="N4409" t="s">
        <v>10540</v>
      </c>
      <c r="O4409">
        <v>37421</v>
      </c>
      <c r="P4409" t="s">
        <v>50</v>
      </c>
      <c r="U4409" s="1">
        <v>44499</v>
      </c>
      <c r="V4409" s="1">
        <v>44499</v>
      </c>
      <c r="W4409" s="1">
        <v>44499.525000000001</v>
      </c>
      <c r="X4409" s="1">
        <v>44499.525000000001</v>
      </c>
      <c r="AC4409" t="s">
        <v>53</v>
      </c>
      <c r="AD4409">
        <v>1000000001</v>
      </c>
      <c r="AE4409" s="1">
        <v>39973.351388888892</v>
      </c>
      <c r="AF4409" t="s">
        <v>3377</v>
      </c>
      <c r="AG4409" t="s">
        <v>26841</v>
      </c>
      <c r="AH4409" t="s">
        <v>51</v>
      </c>
      <c r="AJ4409" t="s">
        <v>53</v>
      </c>
      <c r="AL4409" t="s">
        <v>78</v>
      </c>
      <c r="AO4409" t="s">
        <v>8142</v>
      </c>
    </row>
    <row r="4410" spans="1:43" x14ac:dyDescent="0.35">
      <c r="A4410" t="s">
        <v>26842</v>
      </c>
      <c r="B4410" t="s">
        <v>26843</v>
      </c>
      <c r="C4410" t="s">
        <v>530</v>
      </c>
      <c r="D4410" t="s">
        <v>240</v>
      </c>
      <c r="F4410" t="s">
        <v>47</v>
      </c>
      <c r="H4410" t="s">
        <v>26844</v>
      </c>
      <c r="J4410" t="s">
        <v>49</v>
      </c>
      <c r="P4410" t="s">
        <v>50</v>
      </c>
      <c r="U4410" s="1">
        <v>44499</v>
      </c>
      <c r="V4410" s="1">
        <v>44499</v>
      </c>
      <c r="W4410" s="1">
        <v>44499.879166666666</v>
      </c>
      <c r="X4410" s="1">
        <v>44499.879166666666</v>
      </c>
      <c r="AC4410" t="s">
        <v>53</v>
      </c>
      <c r="AD4410">
        <v>2969485219</v>
      </c>
      <c r="AE4410" s="1">
        <v>37784</v>
      </c>
      <c r="AF4410" t="s">
        <v>657</v>
      </c>
      <c r="AG4410" t="s">
        <v>26845</v>
      </c>
      <c r="AH4410" t="s">
        <v>51</v>
      </c>
      <c r="AJ4410" t="s">
        <v>53</v>
      </c>
      <c r="AL4410" t="s">
        <v>78</v>
      </c>
      <c r="AO4410" t="s">
        <v>5443</v>
      </c>
      <c r="AP4410" s="1">
        <v>45195.718055555553</v>
      </c>
    </row>
    <row r="4411" spans="1:43" x14ac:dyDescent="0.35">
      <c r="A4411" t="s">
        <v>26846</v>
      </c>
      <c r="B4411" t="s">
        <v>26847</v>
      </c>
      <c r="C4411" t="s">
        <v>2595</v>
      </c>
      <c r="F4411">
        <v>5053163569</v>
      </c>
      <c r="H4411" t="s">
        <v>26846</v>
      </c>
      <c r="J4411" t="s">
        <v>26848</v>
      </c>
      <c r="P4411" t="s">
        <v>50</v>
      </c>
      <c r="U4411" s="1">
        <v>44500</v>
      </c>
      <c r="V4411" s="1">
        <v>44500</v>
      </c>
      <c r="W4411" s="1">
        <v>44500.854166666664</v>
      </c>
      <c r="X4411" s="1">
        <v>44500.854166666664</v>
      </c>
      <c r="AC4411" t="s">
        <v>53</v>
      </c>
      <c r="AD4411">
        <v>1000000001</v>
      </c>
      <c r="AE4411" s="1">
        <v>39973.351388888892</v>
      </c>
      <c r="AF4411" t="s">
        <v>3377</v>
      </c>
      <c r="AG4411" t="s">
        <v>26849</v>
      </c>
      <c r="AH4411" t="s">
        <v>51</v>
      </c>
      <c r="AJ4411" t="s">
        <v>53</v>
      </c>
      <c r="AL4411" t="s">
        <v>78</v>
      </c>
      <c r="AO4411" t="s">
        <v>8142</v>
      </c>
    </row>
    <row r="4412" spans="1:43" x14ac:dyDescent="0.35">
      <c r="A4412" t="s">
        <v>26850</v>
      </c>
      <c r="B4412" t="s">
        <v>26851</v>
      </c>
      <c r="C4412" t="s">
        <v>587</v>
      </c>
      <c r="F4412" t="s">
        <v>26852</v>
      </c>
      <c r="H4412" t="s">
        <v>26853</v>
      </c>
      <c r="I4412" t="s">
        <v>200</v>
      </c>
      <c r="J4412" t="s">
        <v>4293</v>
      </c>
      <c r="K4412" t="s">
        <v>26854</v>
      </c>
      <c r="M4412" t="s">
        <v>5343</v>
      </c>
      <c r="N4412" t="s">
        <v>798</v>
      </c>
      <c r="O4412">
        <v>79706</v>
      </c>
      <c r="P4412" t="s">
        <v>50</v>
      </c>
      <c r="U4412" s="1">
        <v>44500.359027777777</v>
      </c>
      <c r="V4412" s="1">
        <v>44500.359027777777</v>
      </c>
      <c r="W4412" s="1">
        <v>44501.368750000001</v>
      </c>
      <c r="X4412" s="1">
        <v>44501.368750000001</v>
      </c>
      <c r="AC4412" t="s">
        <v>53</v>
      </c>
      <c r="AD4412">
        <v>2969634929</v>
      </c>
      <c r="AE4412" s="1">
        <v>41799.665972222225</v>
      </c>
      <c r="AF4412" t="s">
        <v>4296</v>
      </c>
      <c r="AG4412" t="s">
        <v>26855</v>
      </c>
      <c r="AH4412" t="s">
        <v>53</v>
      </c>
      <c r="AJ4412" t="s">
        <v>53</v>
      </c>
      <c r="AK4412" t="s">
        <v>8166</v>
      </c>
      <c r="AL4412" t="s">
        <v>78</v>
      </c>
      <c r="AO4412" t="s">
        <v>54</v>
      </c>
    </row>
    <row r="4413" spans="1:43" x14ac:dyDescent="0.35">
      <c r="A4413" t="s">
        <v>26856</v>
      </c>
      <c r="B4413" t="s">
        <v>22688</v>
      </c>
      <c r="C4413" t="s">
        <v>26857</v>
      </c>
      <c r="H4413" t="s">
        <v>26856</v>
      </c>
      <c r="J4413" t="s">
        <v>26858</v>
      </c>
      <c r="P4413" t="s">
        <v>50</v>
      </c>
      <c r="U4413" s="1">
        <v>44501</v>
      </c>
      <c r="V4413" s="1">
        <v>44501</v>
      </c>
      <c r="W4413" s="1">
        <v>44502.420138888891</v>
      </c>
      <c r="X4413" s="1">
        <v>44502.420138888891</v>
      </c>
      <c r="AC4413" t="s">
        <v>53</v>
      </c>
      <c r="AD4413">
        <v>2969479496</v>
      </c>
      <c r="AE4413" s="1">
        <v>37399</v>
      </c>
      <c r="AF4413" t="s">
        <v>26859</v>
      </c>
      <c r="AG4413" t="s">
        <v>26860</v>
      </c>
      <c r="AH4413" t="s">
        <v>51</v>
      </c>
      <c r="AJ4413" t="s">
        <v>53</v>
      </c>
      <c r="AL4413" t="s">
        <v>78</v>
      </c>
      <c r="AO4413" t="s">
        <v>8142</v>
      </c>
    </row>
    <row r="4414" spans="1:43" x14ac:dyDescent="0.35">
      <c r="A4414" t="s">
        <v>26861</v>
      </c>
      <c r="B4414" t="s">
        <v>26862</v>
      </c>
      <c r="C4414" t="s">
        <v>8512</v>
      </c>
      <c r="F4414" t="s">
        <v>26863</v>
      </c>
      <c r="H4414" t="s">
        <v>26864</v>
      </c>
      <c r="J4414" t="s">
        <v>22487</v>
      </c>
      <c r="K4414" t="s">
        <v>26865</v>
      </c>
      <c r="M4414" t="s">
        <v>3742</v>
      </c>
      <c r="N4414" t="s">
        <v>2409</v>
      </c>
      <c r="O4414">
        <v>85255</v>
      </c>
      <c r="P4414" t="s">
        <v>50</v>
      </c>
      <c r="U4414" s="1">
        <v>44501</v>
      </c>
      <c r="V4414" s="1">
        <v>44501</v>
      </c>
      <c r="W4414" s="1">
        <v>44502.370833333334</v>
      </c>
      <c r="X4414" s="1">
        <v>44502.370833333334</v>
      </c>
      <c r="AC4414" t="s">
        <v>53</v>
      </c>
      <c r="AD4414">
        <v>2969473349</v>
      </c>
      <c r="AE4414" s="1">
        <v>37012.460416666669</v>
      </c>
      <c r="AF4414" t="s">
        <v>26866</v>
      </c>
      <c r="AG4414" t="s">
        <v>26867</v>
      </c>
      <c r="AH4414" t="s">
        <v>51</v>
      </c>
      <c r="AJ4414" t="s">
        <v>53</v>
      </c>
      <c r="AL4414" t="s">
        <v>78</v>
      </c>
      <c r="AO4414" t="s">
        <v>8142</v>
      </c>
    </row>
    <row r="4415" spans="1:43" x14ac:dyDescent="0.35">
      <c r="A4415" t="s">
        <v>26868</v>
      </c>
      <c r="B4415" t="s">
        <v>4563</v>
      </c>
      <c r="C4415" t="s">
        <v>1052</v>
      </c>
      <c r="F4415" t="s">
        <v>47</v>
      </c>
      <c r="H4415" t="s">
        <v>26869</v>
      </c>
      <c r="J4415" t="s">
        <v>49</v>
      </c>
      <c r="P4415" t="s">
        <v>50</v>
      </c>
      <c r="U4415" s="1">
        <v>44501</v>
      </c>
      <c r="V4415" s="1">
        <v>44501</v>
      </c>
      <c r="W4415" s="1">
        <v>44501.555555555555</v>
      </c>
      <c r="X4415" s="1">
        <v>44501.555555555555</v>
      </c>
      <c r="AC4415" t="s">
        <v>53</v>
      </c>
      <c r="AD4415">
        <v>2969485219</v>
      </c>
      <c r="AE4415" s="1">
        <v>37784</v>
      </c>
      <c r="AF4415" t="s">
        <v>180</v>
      </c>
      <c r="AG4415" t="s">
        <v>26870</v>
      </c>
      <c r="AH4415" t="s">
        <v>51</v>
      </c>
      <c r="AJ4415" t="s">
        <v>53</v>
      </c>
      <c r="AL4415" t="s">
        <v>78</v>
      </c>
      <c r="AO4415" t="s">
        <v>5443</v>
      </c>
      <c r="AP4415" s="1">
        <v>44810.509027777778</v>
      </c>
    </row>
    <row r="4416" spans="1:43" x14ac:dyDescent="0.35">
      <c r="A4416" t="s">
        <v>26871</v>
      </c>
      <c r="B4416" t="s">
        <v>20638</v>
      </c>
      <c r="C4416" t="s">
        <v>383</v>
      </c>
      <c r="F4416" t="s">
        <v>26459</v>
      </c>
      <c r="H4416" t="s">
        <v>26293</v>
      </c>
      <c r="J4416" t="s">
        <v>26294</v>
      </c>
      <c r="O4416">
        <v>37310</v>
      </c>
      <c r="P4416" t="s">
        <v>50</v>
      </c>
      <c r="U4416" s="1">
        <v>44501</v>
      </c>
      <c r="V4416" s="1">
        <v>44501</v>
      </c>
      <c r="W4416" s="1">
        <v>44502.425694444442</v>
      </c>
      <c r="X4416" s="1">
        <v>44502.425694444442</v>
      </c>
      <c r="AC4416" t="s">
        <v>53</v>
      </c>
      <c r="AD4416">
        <v>2969474634</v>
      </c>
      <c r="AE4416" s="1">
        <v>37110.529861111114</v>
      </c>
      <c r="AG4416" t="s">
        <v>26872</v>
      </c>
      <c r="AH4416" t="s">
        <v>51</v>
      </c>
      <c r="AJ4416" t="s">
        <v>53</v>
      </c>
      <c r="AL4416" t="s">
        <v>78</v>
      </c>
      <c r="AO4416" t="s">
        <v>8142</v>
      </c>
    </row>
    <row r="4417" spans="1:43" x14ac:dyDescent="0.35">
      <c r="A4417" t="s">
        <v>26873</v>
      </c>
      <c r="B4417" t="s">
        <v>26874</v>
      </c>
      <c r="C4417" t="s">
        <v>4704</v>
      </c>
      <c r="F4417">
        <v>9702509307</v>
      </c>
      <c r="H4417" t="s">
        <v>26873</v>
      </c>
      <c r="J4417" t="s">
        <v>26875</v>
      </c>
      <c r="K4417" t="s">
        <v>26876</v>
      </c>
      <c r="M4417" t="s">
        <v>732</v>
      </c>
      <c r="N4417" t="s">
        <v>65</v>
      </c>
      <c r="O4417">
        <v>81635</v>
      </c>
      <c r="P4417" t="s">
        <v>50</v>
      </c>
      <c r="U4417" s="1">
        <v>44501</v>
      </c>
      <c r="V4417" s="1">
        <v>44501</v>
      </c>
      <c r="W4417" s="1">
        <v>44501.522222222222</v>
      </c>
      <c r="X4417" s="1">
        <v>44501.522222222222</v>
      </c>
      <c r="AC4417" t="s">
        <v>53</v>
      </c>
      <c r="AD4417">
        <v>2969569499</v>
      </c>
      <c r="AE4417" s="1">
        <v>40911.654861111114</v>
      </c>
      <c r="AF4417" t="s">
        <v>26877</v>
      </c>
      <c r="AG4417" t="s">
        <v>26878</v>
      </c>
      <c r="AH4417" t="s">
        <v>51</v>
      </c>
      <c r="AJ4417" t="s">
        <v>53</v>
      </c>
      <c r="AL4417" t="s">
        <v>68</v>
      </c>
      <c r="AO4417" t="s">
        <v>5443</v>
      </c>
      <c r="AP4417" s="1">
        <v>45160.890277777777</v>
      </c>
      <c r="AQ4417" s="1">
        <v>45194.729166666664</v>
      </c>
    </row>
    <row r="4418" spans="1:43" x14ac:dyDescent="0.35">
      <c r="A4418" t="s">
        <v>25637</v>
      </c>
      <c r="B4418" t="s">
        <v>8483</v>
      </c>
      <c r="C4418" t="s">
        <v>26879</v>
      </c>
      <c r="F4418" t="s">
        <v>26880</v>
      </c>
      <c r="H4418" t="s">
        <v>25637</v>
      </c>
      <c r="J4418" t="s">
        <v>25295</v>
      </c>
      <c r="K4418" t="s">
        <v>26881</v>
      </c>
      <c r="M4418" t="s">
        <v>20202</v>
      </c>
      <c r="N4418" t="s">
        <v>1217</v>
      </c>
      <c r="O4418">
        <v>67301</v>
      </c>
      <c r="P4418" t="s">
        <v>50</v>
      </c>
      <c r="U4418" s="1">
        <v>44501</v>
      </c>
      <c r="V4418" s="1">
        <v>44501</v>
      </c>
      <c r="W4418" s="1">
        <v>44502.423611111109</v>
      </c>
      <c r="X4418" s="1">
        <v>44502.423611111109</v>
      </c>
      <c r="AC4418" t="s">
        <v>53</v>
      </c>
      <c r="AD4418">
        <v>2969569505</v>
      </c>
      <c r="AE4418" s="1">
        <v>40911.688888888886</v>
      </c>
      <c r="AG4418" t="s">
        <v>26882</v>
      </c>
      <c r="AH4418" t="s">
        <v>51</v>
      </c>
      <c r="AJ4418" t="s">
        <v>53</v>
      </c>
      <c r="AL4418" t="s">
        <v>78</v>
      </c>
      <c r="AO4418" t="s">
        <v>8142</v>
      </c>
    </row>
    <row r="4419" spans="1:43" x14ac:dyDescent="0.35">
      <c r="A4419" t="s">
        <v>26883</v>
      </c>
      <c r="B4419" t="s">
        <v>26884</v>
      </c>
      <c r="C4419" t="s">
        <v>26885</v>
      </c>
      <c r="F4419" t="s">
        <v>26886</v>
      </c>
      <c r="H4419" t="s">
        <v>26883</v>
      </c>
      <c r="J4419" t="s">
        <v>26887</v>
      </c>
      <c r="P4419" t="s">
        <v>50</v>
      </c>
      <c r="U4419" s="1">
        <v>44501</v>
      </c>
      <c r="V4419" s="1">
        <v>44501</v>
      </c>
      <c r="W4419" s="1">
        <v>44501.640277777777</v>
      </c>
      <c r="X4419" s="1">
        <v>44501.640277777777</v>
      </c>
      <c r="AC4419" t="s">
        <v>53</v>
      </c>
      <c r="AD4419">
        <v>2969953481</v>
      </c>
      <c r="AE4419" s="1">
        <v>43892.447916666664</v>
      </c>
      <c r="AF4419" t="s">
        <v>26888</v>
      </c>
      <c r="AG4419" t="s">
        <v>26889</v>
      </c>
      <c r="AH4419" t="s">
        <v>51</v>
      </c>
      <c r="AJ4419" t="s">
        <v>53</v>
      </c>
      <c r="AL4419" t="s">
        <v>68</v>
      </c>
      <c r="AO4419" t="s">
        <v>8142</v>
      </c>
    </row>
    <row r="4420" spans="1:43" x14ac:dyDescent="0.35">
      <c r="A4420" t="s">
        <v>26890</v>
      </c>
      <c r="B4420" t="s">
        <v>11668</v>
      </c>
      <c r="C4420" t="s">
        <v>10731</v>
      </c>
      <c r="F4420">
        <v>13464069594</v>
      </c>
      <c r="H4420" t="s">
        <v>26891</v>
      </c>
      <c r="J4420" t="s">
        <v>26892</v>
      </c>
      <c r="N4420" t="s">
        <v>637</v>
      </c>
      <c r="O4420">
        <v>77002</v>
      </c>
      <c r="P4420" t="s">
        <v>50</v>
      </c>
      <c r="U4420" s="1">
        <v>44501</v>
      </c>
      <c r="V4420" s="1">
        <v>44501</v>
      </c>
      <c r="W4420" s="1">
        <v>44502.369444444441</v>
      </c>
      <c r="X4420" s="1">
        <v>44502.369444444441</v>
      </c>
      <c r="AC4420" t="s">
        <v>53</v>
      </c>
      <c r="AD4420">
        <v>2972032025</v>
      </c>
      <c r="AE4420" s="1">
        <v>44483.293055555558</v>
      </c>
      <c r="AG4420" t="s">
        <v>26893</v>
      </c>
      <c r="AH4420" t="s">
        <v>51</v>
      </c>
      <c r="AJ4420" t="s">
        <v>53</v>
      </c>
      <c r="AL4420" t="s">
        <v>78</v>
      </c>
      <c r="AO4420" t="s">
        <v>8142</v>
      </c>
    </row>
    <row r="4421" spans="1:43" x14ac:dyDescent="0.35">
      <c r="A4421" t="s">
        <v>26894</v>
      </c>
      <c r="B4421" t="s">
        <v>11164</v>
      </c>
      <c r="C4421" t="s">
        <v>2615</v>
      </c>
      <c r="F4421">
        <v>5056043154</v>
      </c>
      <c r="H4421" t="s">
        <v>26894</v>
      </c>
      <c r="J4421" t="s">
        <v>26895</v>
      </c>
      <c r="K4421" t="s">
        <v>26896</v>
      </c>
      <c r="M4421" t="s">
        <v>9855</v>
      </c>
      <c r="N4421" t="s">
        <v>253</v>
      </c>
      <c r="O4421">
        <v>87002</v>
      </c>
      <c r="P4421" t="s">
        <v>50</v>
      </c>
      <c r="U4421" s="1">
        <v>44501</v>
      </c>
      <c r="V4421" s="1">
        <v>44501</v>
      </c>
      <c r="W4421" s="1">
        <v>44501.818055555559</v>
      </c>
      <c r="X4421" s="1">
        <v>44501.818055555559</v>
      </c>
      <c r="AC4421" t="s">
        <v>51</v>
      </c>
      <c r="AD4421">
        <v>2972123542</v>
      </c>
      <c r="AE4421" s="1">
        <v>44804.670138888891</v>
      </c>
      <c r="AF4421" t="s">
        <v>26897</v>
      </c>
      <c r="AG4421" t="s">
        <v>26898</v>
      </c>
      <c r="AH4421" t="s">
        <v>51</v>
      </c>
      <c r="AJ4421" t="s">
        <v>53</v>
      </c>
      <c r="AL4421" t="s">
        <v>68</v>
      </c>
      <c r="AO4421" t="s">
        <v>5443</v>
      </c>
      <c r="AP4421" s="1">
        <v>44502.494444444441</v>
      </c>
      <c r="AQ4421" s="1">
        <v>44501.815972222219</v>
      </c>
    </row>
    <row r="4422" spans="1:43" x14ac:dyDescent="0.35">
      <c r="A4422" t="s">
        <v>26899</v>
      </c>
      <c r="B4422" t="s">
        <v>17268</v>
      </c>
      <c r="C4422" t="s">
        <v>26900</v>
      </c>
      <c r="F4422" t="s">
        <v>26901</v>
      </c>
      <c r="H4422" t="s">
        <v>26899</v>
      </c>
      <c r="J4422" t="s">
        <v>26902</v>
      </c>
      <c r="P4422" t="s">
        <v>50</v>
      </c>
      <c r="U4422" s="1">
        <v>44501</v>
      </c>
      <c r="V4422" s="1">
        <v>44501</v>
      </c>
      <c r="W4422" s="1">
        <v>44501.338888888888</v>
      </c>
      <c r="X4422" s="1">
        <v>44501.338888888888</v>
      </c>
      <c r="AC4422" t="s">
        <v>53</v>
      </c>
      <c r="AD4422">
        <v>2972035447</v>
      </c>
      <c r="AE4422" s="1">
        <v>44501.355555555558</v>
      </c>
      <c r="AF4422" t="s">
        <v>26903</v>
      </c>
      <c r="AG4422" t="s">
        <v>26904</v>
      </c>
      <c r="AH4422" t="s">
        <v>51</v>
      </c>
      <c r="AJ4422" t="s">
        <v>53</v>
      </c>
      <c r="AL4422" t="s">
        <v>78</v>
      </c>
      <c r="AO4422" t="s">
        <v>8142</v>
      </c>
    </row>
    <row r="4423" spans="1:43" x14ac:dyDescent="0.35">
      <c r="A4423" t="s">
        <v>26905</v>
      </c>
      <c r="B4423" t="s">
        <v>26906</v>
      </c>
      <c r="C4423" t="s">
        <v>21742</v>
      </c>
      <c r="F4423">
        <v>7206216007</v>
      </c>
      <c r="H4423" t="s">
        <v>26905</v>
      </c>
      <c r="J4423" t="s">
        <v>23178</v>
      </c>
      <c r="K4423" t="s">
        <v>26907</v>
      </c>
      <c r="M4423" t="s">
        <v>1879</v>
      </c>
      <c r="N4423" t="s">
        <v>65</v>
      </c>
      <c r="O4423">
        <v>80501</v>
      </c>
      <c r="P4423" t="s">
        <v>50</v>
      </c>
      <c r="U4423" s="1">
        <v>44501</v>
      </c>
      <c r="V4423" s="1">
        <v>44501</v>
      </c>
      <c r="W4423" s="1">
        <v>44501.79583333333</v>
      </c>
      <c r="X4423" s="1">
        <v>44501.79583333333</v>
      </c>
      <c r="AC4423" t="s">
        <v>51</v>
      </c>
      <c r="AD4423">
        <v>1000000001</v>
      </c>
      <c r="AE4423" s="1">
        <v>39973.351388888892</v>
      </c>
      <c r="AF4423" t="s">
        <v>3377</v>
      </c>
      <c r="AG4423" t="s">
        <v>26908</v>
      </c>
      <c r="AH4423" t="s">
        <v>51</v>
      </c>
      <c r="AJ4423" t="s">
        <v>53</v>
      </c>
      <c r="AL4423" t="s">
        <v>78</v>
      </c>
      <c r="AO4423" t="s">
        <v>5443</v>
      </c>
      <c r="AP4423" s="1">
        <v>44501.793055555558</v>
      </c>
    </row>
    <row r="4424" spans="1:43" x14ac:dyDescent="0.35">
      <c r="A4424" t="s">
        <v>26909</v>
      </c>
      <c r="B4424" t="s">
        <v>8054</v>
      </c>
      <c r="C4424" t="s">
        <v>26726</v>
      </c>
      <c r="H4424" t="s">
        <v>26909</v>
      </c>
      <c r="J4424" t="s">
        <v>26910</v>
      </c>
      <c r="K4424" t="s">
        <v>1118</v>
      </c>
      <c r="U4424" s="1">
        <v>44501</v>
      </c>
      <c r="V4424" s="1">
        <v>44501</v>
      </c>
      <c r="W4424" s="1">
        <v>44501.352777777778</v>
      </c>
      <c r="X4424" s="1">
        <v>44501.352777777778</v>
      </c>
      <c r="AC4424" t="s">
        <v>51</v>
      </c>
      <c r="AD4424">
        <v>1000000001</v>
      </c>
      <c r="AE4424" s="1">
        <v>39973.351388888892</v>
      </c>
      <c r="AF4424" t="s">
        <v>3377</v>
      </c>
      <c r="AG4424" t="s">
        <v>26911</v>
      </c>
      <c r="AH4424" t="s">
        <v>51</v>
      </c>
      <c r="AJ4424" t="s">
        <v>53</v>
      </c>
      <c r="AL4424" t="s">
        <v>78</v>
      </c>
      <c r="AO4424" t="s">
        <v>5443</v>
      </c>
      <c r="AP4424" s="1">
        <v>44501.484027777777</v>
      </c>
      <c r="AQ4424" s="1">
        <v>44109.703472222223</v>
      </c>
    </row>
    <row r="4425" spans="1:43" x14ac:dyDescent="0.35">
      <c r="A4425" t="s">
        <v>26912</v>
      </c>
      <c r="B4425" t="s">
        <v>26913</v>
      </c>
      <c r="C4425" t="s">
        <v>10042</v>
      </c>
      <c r="F4425" t="s">
        <v>26914</v>
      </c>
      <c r="G4425">
        <v>9193169435</v>
      </c>
      <c r="H4425" t="s">
        <v>26915</v>
      </c>
      <c r="I4425" t="s">
        <v>169</v>
      </c>
      <c r="J4425" t="s">
        <v>13744</v>
      </c>
      <c r="K4425" t="s">
        <v>26916</v>
      </c>
      <c r="M4425" t="s">
        <v>26917</v>
      </c>
      <c r="N4425" t="s">
        <v>798</v>
      </c>
      <c r="O4425">
        <v>78861</v>
      </c>
      <c r="P4425" t="s">
        <v>50</v>
      </c>
      <c r="U4425" s="1">
        <v>44501</v>
      </c>
      <c r="V4425" s="1">
        <v>44501</v>
      </c>
      <c r="W4425" s="1">
        <v>44502.37222222222</v>
      </c>
      <c r="X4425" s="1">
        <v>44502.37222222222</v>
      </c>
      <c r="AC4425" t="s">
        <v>53</v>
      </c>
      <c r="AD4425">
        <v>2969474461</v>
      </c>
      <c r="AE4425" s="1">
        <v>37104.381944444445</v>
      </c>
      <c r="AF4425" t="s">
        <v>26918</v>
      </c>
      <c r="AG4425" t="s">
        <v>26919</v>
      </c>
      <c r="AH4425" t="s">
        <v>51</v>
      </c>
      <c r="AJ4425" t="s">
        <v>53</v>
      </c>
      <c r="AL4425" t="s">
        <v>78</v>
      </c>
      <c r="AO4425" t="s">
        <v>8142</v>
      </c>
    </row>
    <row r="4426" spans="1:43" x14ac:dyDescent="0.35">
      <c r="A4426" t="s">
        <v>26920</v>
      </c>
      <c r="B4426" t="s">
        <v>1458</v>
      </c>
      <c r="C4426" t="s">
        <v>1865</v>
      </c>
      <c r="F4426">
        <v>3035184603</v>
      </c>
      <c r="H4426" t="s">
        <v>23994</v>
      </c>
      <c r="J4426" t="s">
        <v>26921</v>
      </c>
      <c r="K4426" t="s">
        <v>26922</v>
      </c>
      <c r="M4426" t="s">
        <v>137</v>
      </c>
      <c r="N4426" t="s">
        <v>65</v>
      </c>
      <c r="O4426">
        <v>80223</v>
      </c>
      <c r="P4426" t="s">
        <v>50</v>
      </c>
      <c r="U4426" s="1">
        <v>44502</v>
      </c>
      <c r="V4426" s="1">
        <v>44502</v>
      </c>
      <c r="W4426" s="1">
        <v>44502.541666666664</v>
      </c>
      <c r="X4426" s="1">
        <v>44502.541666666664</v>
      </c>
      <c r="AC4426" t="s">
        <v>51</v>
      </c>
      <c r="AD4426">
        <v>1000000001</v>
      </c>
      <c r="AE4426" s="1">
        <v>39973.351388888892</v>
      </c>
      <c r="AF4426" t="s">
        <v>3377</v>
      </c>
      <c r="AG4426" t="s">
        <v>26923</v>
      </c>
      <c r="AH4426" t="s">
        <v>51</v>
      </c>
      <c r="AJ4426" t="s">
        <v>53</v>
      </c>
      <c r="AL4426" t="s">
        <v>78</v>
      </c>
      <c r="AO4426" t="s">
        <v>5443</v>
      </c>
      <c r="AP4426" s="1">
        <v>44502.538194444445</v>
      </c>
    </row>
    <row r="4427" spans="1:43" x14ac:dyDescent="0.35">
      <c r="A4427" t="s">
        <v>26924</v>
      </c>
      <c r="B4427" t="s">
        <v>26925</v>
      </c>
      <c r="C4427" t="s">
        <v>26926</v>
      </c>
      <c r="F4427">
        <v>7194594041</v>
      </c>
      <c r="H4427" t="s">
        <v>26924</v>
      </c>
      <c r="J4427" t="s">
        <v>26927</v>
      </c>
      <c r="P4427" t="s">
        <v>50</v>
      </c>
      <c r="U4427" s="1">
        <v>44502</v>
      </c>
      <c r="V4427" s="1">
        <v>44502</v>
      </c>
      <c r="W4427" s="1">
        <v>44502.372916666667</v>
      </c>
      <c r="X4427" s="1">
        <v>44502.372916666667</v>
      </c>
      <c r="AC4427" t="s">
        <v>53</v>
      </c>
      <c r="AD4427">
        <v>1000000001</v>
      </c>
      <c r="AE4427" s="1">
        <v>39973.351388888892</v>
      </c>
      <c r="AF4427" t="s">
        <v>3377</v>
      </c>
      <c r="AG4427" t="s">
        <v>26928</v>
      </c>
      <c r="AH4427" t="s">
        <v>51</v>
      </c>
      <c r="AJ4427" t="s">
        <v>53</v>
      </c>
      <c r="AL4427" t="s">
        <v>78</v>
      </c>
      <c r="AO4427" t="s">
        <v>8142</v>
      </c>
    </row>
    <row r="4428" spans="1:43" x14ac:dyDescent="0.35">
      <c r="A4428" t="s">
        <v>26929</v>
      </c>
      <c r="B4428" t="s">
        <v>26930</v>
      </c>
      <c r="C4428" t="s">
        <v>18322</v>
      </c>
      <c r="F4428">
        <v>9709751429</v>
      </c>
      <c r="H4428" t="s">
        <v>26929</v>
      </c>
      <c r="J4428" t="s">
        <v>26931</v>
      </c>
      <c r="P4428" t="s">
        <v>50</v>
      </c>
      <c r="U4428" s="1">
        <v>44502</v>
      </c>
      <c r="V4428" s="1">
        <v>44502</v>
      </c>
      <c r="W4428" s="1">
        <v>44502.546527777777</v>
      </c>
      <c r="X4428" s="1">
        <v>44502.546527777777</v>
      </c>
      <c r="AC4428" t="s">
        <v>53</v>
      </c>
      <c r="AD4428">
        <v>1000000001</v>
      </c>
      <c r="AE4428" s="1">
        <v>39973.351388888892</v>
      </c>
      <c r="AF4428" t="s">
        <v>3377</v>
      </c>
      <c r="AG4428" t="s">
        <v>26932</v>
      </c>
      <c r="AH4428" t="s">
        <v>51</v>
      </c>
      <c r="AJ4428" t="s">
        <v>53</v>
      </c>
      <c r="AL4428" t="s">
        <v>78</v>
      </c>
      <c r="AO4428" t="s">
        <v>8142</v>
      </c>
    </row>
    <row r="4429" spans="1:43" x14ac:dyDescent="0.35">
      <c r="A4429" t="s">
        <v>26933</v>
      </c>
      <c r="B4429" t="s">
        <v>16603</v>
      </c>
      <c r="C4429" t="s">
        <v>26934</v>
      </c>
      <c r="F4429" t="s">
        <v>26935</v>
      </c>
      <c r="H4429" t="s">
        <v>26936</v>
      </c>
      <c r="I4429" t="s">
        <v>415</v>
      </c>
      <c r="J4429" t="s">
        <v>7738</v>
      </c>
      <c r="K4429" t="s">
        <v>7739</v>
      </c>
      <c r="M4429" t="s">
        <v>21053</v>
      </c>
      <c r="N4429" t="s">
        <v>4438</v>
      </c>
      <c r="O4429">
        <v>92590</v>
      </c>
      <c r="P4429" t="s">
        <v>50</v>
      </c>
      <c r="U4429" s="1">
        <v>44502</v>
      </c>
      <c r="V4429" s="1">
        <v>44502</v>
      </c>
      <c r="AC4429" t="s">
        <v>53</v>
      </c>
      <c r="AD4429">
        <v>2969477493</v>
      </c>
      <c r="AE4429" s="1">
        <v>37291</v>
      </c>
      <c r="AG4429" t="s">
        <v>26937</v>
      </c>
      <c r="AH4429" t="s">
        <v>51</v>
      </c>
      <c r="AJ4429" t="s">
        <v>53</v>
      </c>
      <c r="AL4429" t="s">
        <v>78</v>
      </c>
      <c r="AO4429" t="s">
        <v>8142</v>
      </c>
    </row>
    <row r="4430" spans="1:43" x14ac:dyDescent="0.35">
      <c r="A4430" t="s">
        <v>26938</v>
      </c>
      <c r="B4430" t="s">
        <v>26939</v>
      </c>
      <c r="C4430" t="s">
        <v>849</v>
      </c>
      <c r="F4430" t="s">
        <v>26940</v>
      </c>
      <c r="H4430" t="s">
        <v>26938</v>
      </c>
      <c r="J4430" t="s">
        <v>26941</v>
      </c>
      <c r="K4430" t="s">
        <v>26942</v>
      </c>
      <c r="M4430" t="s">
        <v>20202</v>
      </c>
      <c r="N4430" t="s">
        <v>4928</v>
      </c>
      <c r="O4430" t="s">
        <v>26943</v>
      </c>
      <c r="P4430" t="s">
        <v>50</v>
      </c>
      <c r="U4430" s="1">
        <v>44502</v>
      </c>
      <c r="V4430" s="1">
        <v>44502</v>
      </c>
      <c r="W4430" s="1">
        <v>44503.654861111114</v>
      </c>
      <c r="X4430" s="1">
        <v>44503.654861111114</v>
      </c>
      <c r="AC4430" t="s">
        <v>53</v>
      </c>
      <c r="AD4430">
        <v>2969513993</v>
      </c>
      <c r="AE4430" s="1">
        <v>38566.461111111108</v>
      </c>
      <c r="AF4430" t="s">
        <v>11581</v>
      </c>
      <c r="AG4430" t="s">
        <v>26944</v>
      </c>
      <c r="AH4430" t="s">
        <v>51</v>
      </c>
      <c r="AJ4430" t="s">
        <v>53</v>
      </c>
      <c r="AL4430" t="s">
        <v>78</v>
      </c>
      <c r="AO4430" t="s">
        <v>8142</v>
      </c>
      <c r="AP4430" s="1">
        <v>44593.364583333336</v>
      </c>
    </row>
    <row r="4431" spans="1:43" x14ac:dyDescent="0.35">
      <c r="A4431" t="s">
        <v>26945</v>
      </c>
      <c r="B4431" t="s">
        <v>26946</v>
      </c>
      <c r="C4431" t="s">
        <v>20236</v>
      </c>
      <c r="F4431" t="s">
        <v>26947</v>
      </c>
      <c r="H4431" t="s">
        <v>26948</v>
      </c>
      <c r="I4431" t="s">
        <v>271</v>
      </c>
      <c r="J4431" t="s">
        <v>26949</v>
      </c>
      <c r="K4431" t="s">
        <v>26950</v>
      </c>
      <c r="M4431" t="s">
        <v>23003</v>
      </c>
      <c r="N4431" t="s">
        <v>287</v>
      </c>
      <c r="O4431">
        <v>81631</v>
      </c>
      <c r="P4431" t="s">
        <v>50</v>
      </c>
      <c r="U4431" s="1">
        <v>44502.477083333331</v>
      </c>
      <c r="V4431" s="1">
        <v>44502.477083333331</v>
      </c>
      <c r="AC4431" t="s">
        <v>53</v>
      </c>
      <c r="AD4431">
        <v>2969858502</v>
      </c>
      <c r="AE4431" s="1">
        <v>43440.70208333333</v>
      </c>
      <c r="AG4431" t="s">
        <v>26951</v>
      </c>
      <c r="AH4431" t="s">
        <v>53</v>
      </c>
      <c r="AJ4431" t="s">
        <v>53</v>
      </c>
      <c r="AK4431" t="s">
        <v>26952</v>
      </c>
      <c r="AO4431" t="s">
        <v>54</v>
      </c>
    </row>
    <row r="4432" spans="1:43" x14ac:dyDescent="0.35">
      <c r="A4432" t="s">
        <v>26953</v>
      </c>
      <c r="B4432" t="s">
        <v>8963</v>
      </c>
      <c r="C4432" t="s">
        <v>3813</v>
      </c>
      <c r="F4432" t="s">
        <v>26954</v>
      </c>
      <c r="H4432" t="s">
        <v>26953</v>
      </c>
      <c r="J4432" t="s">
        <v>26941</v>
      </c>
      <c r="K4432" t="s">
        <v>26955</v>
      </c>
      <c r="M4432" t="s">
        <v>26956</v>
      </c>
      <c r="N4432" t="s">
        <v>4928</v>
      </c>
      <c r="O4432">
        <v>44118</v>
      </c>
      <c r="P4432" t="s">
        <v>50</v>
      </c>
      <c r="U4432" s="1">
        <v>44503</v>
      </c>
      <c r="V4432" s="1">
        <v>44503</v>
      </c>
      <c r="W4432" s="1">
        <v>44508.640277777777</v>
      </c>
      <c r="X4432" s="1">
        <v>44508.640277777777</v>
      </c>
      <c r="AC4432" t="s">
        <v>53</v>
      </c>
      <c r="AD4432">
        <v>2969513993</v>
      </c>
      <c r="AE4432" s="1">
        <v>38566.461111111108</v>
      </c>
      <c r="AF4432" t="s">
        <v>11581</v>
      </c>
      <c r="AG4432" t="s">
        <v>26957</v>
      </c>
      <c r="AH4432" t="s">
        <v>51</v>
      </c>
      <c r="AJ4432" t="s">
        <v>53</v>
      </c>
      <c r="AL4432" t="s">
        <v>78</v>
      </c>
      <c r="AO4432" t="s">
        <v>8142</v>
      </c>
    </row>
    <row r="4433" spans="1:43" x14ac:dyDescent="0.35">
      <c r="A4433" t="s">
        <v>26958</v>
      </c>
      <c r="B4433" t="s">
        <v>6989</v>
      </c>
      <c r="C4433" t="s">
        <v>3285</v>
      </c>
      <c r="F4433" t="s">
        <v>26959</v>
      </c>
      <c r="H4433" t="s">
        <v>26958</v>
      </c>
      <c r="J4433" t="s">
        <v>11577</v>
      </c>
      <c r="K4433" t="s">
        <v>26960</v>
      </c>
      <c r="M4433" t="s">
        <v>26961</v>
      </c>
      <c r="N4433" t="s">
        <v>4928</v>
      </c>
      <c r="O4433">
        <v>44131</v>
      </c>
      <c r="P4433" t="s">
        <v>50</v>
      </c>
      <c r="U4433" s="1">
        <v>44503</v>
      </c>
      <c r="V4433" s="1">
        <v>44503</v>
      </c>
      <c r="W4433" s="1">
        <v>44508.640972222223</v>
      </c>
      <c r="X4433" s="1">
        <v>44508.640972222223</v>
      </c>
      <c r="AC4433" t="s">
        <v>53</v>
      </c>
      <c r="AD4433">
        <v>2969513993</v>
      </c>
      <c r="AE4433" s="1">
        <v>38566.461111111108</v>
      </c>
      <c r="AF4433" t="s">
        <v>11581</v>
      </c>
      <c r="AG4433" t="s">
        <v>26962</v>
      </c>
      <c r="AH4433" t="s">
        <v>51</v>
      </c>
      <c r="AJ4433" t="s">
        <v>53</v>
      </c>
      <c r="AL4433" t="s">
        <v>78</v>
      </c>
      <c r="AO4433" t="s">
        <v>8142</v>
      </c>
    </row>
    <row r="4434" spans="1:43" x14ac:dyDescent="0.35">
      <c r="A4434" t="s">
        <v>26963</v>
      </c>
      <c r="B4434" t="s">
        <v>26964</v>
      </c>
      <c r="C4434" t="s">
        <v>26965</v>
      </c>
      <c r="F4434">
        <v>18705503520</v>
      </c>
      <c r="H4434" t="s">
        <v>26963</v>
      </c>
      <c r="I4434" t="s">
        <v>464</v>
      </c>
      <c r="J4434" t="s">
        <v>465</v>
      </c>
      <c r="N4434" t="s">
        <v>26966</v>
      </c>
      <c r="O4434">
        <v>72117</v>
      </c>
      <c r="P4434" t="s">
        <v>50</v>
      </c>
      <c r="U4434" s="1">
        <v>44503</v>
      </c>
      <c r="V4434" s="1">
        <v>44503</v>
      </c>
      <c r="W4434" s="1">
        <v>44508.638888888891</v>
      </c>
      <c r="X4434" s="1">
        <v>44508.638888888891</v>
      </c>
      <c r="AC4434" t="s">
        <v>53</v>
      </c>
      <c r="AD4434">
        <v>2969543968</v>
      </c>
      <c r="AE4434" s="1">
        <v>40032.470138888886</v>
      </c>
      <c r="AF4434" t="s">
        <v>26967</v>
      </c>
      <c r="AG4434" t="s">
        <v>26968</v>
      </c>
      <c r="AH4434" t="s">
        <v>51</v>
      </c>
      <c r="AJ4434" t="s">
        <v>53</v>
      </c>
      <c r="AL4434" t="s">
        <v>78</v>
      </c>
      <c r="AO4434" t="s">
        <v>8142</v>
      </c>
    </row>
    <row r="4435" spans="1:43" x14ac:dyDescent="0.35">
      <c r="A4435" t="s">
        <v>26969</v>
      </c>
      <c r="B4435" t="s">
        <v>26970</v>
      </c>
      <c r="C4435" t="s">
        <v>9644</v>
      </c>
      <c r="F4435" t="s">
        <v>19626</v>
      </c>
      <c r="H4435" t="s">
        <v>19627</v>
      </c>
      <c r="J4435" t="s">
        <v>26971</v>
      </c>
      <c r="K4435" t="s">
        <v>22891</v>
      </c>
      <c r="M4435" t="s">
        <v>21285</v>
      </c>
      <c r="N4435" t="s">
        <v>65</v>
      </c>
      <c r="O4435">
        <v>80241</v>
      </c>
      <c r="P4435" t="s">
        <v>50</v>
      </c>
      <c r="U4435" s="1">
        <v>44503</v>
      </c>
      <c r="V4435" s="1">
        <v>44503</v>
      </c>
      <c r="W4435" s="1">
        <v>44503.498611111114</v>
      </c>
      <c r="X4435" s="1">
        <v>44503.498611111114</v>
      </c>
      <c r="AC4435" t="s">
        <v>53</v>
      </c>
      <c r="AD4435">
        <v>2969783181</v>
      </c>
      <c r="AE4435" s="1">
        <v>43172.738194444442</v>
      </c>
      <c r="AF4435" t="s">
        <v>15658</v>
      </c>
      <c r="AG4435" t="s">
        <v>26972</v>
      </c>
      <c r="AH4435" t="s">
        <v>51</v>
      </c>
      <c r="AJ4435" t="s">
        <v>53</v>
      </c>
      <c r="AL4435" t="s">
        <v>78</v>
      </c>
      <c r="AO4435" t="s">
        <v>5443</v>
      </c>
      <c r="AP4435" s="1">
        <v>44503.495833333334</v>
      </c>
    </row>
    <row r="4436" spans="1:43" x14ac:dyDescent="0.35">
      <c r="A4436" t="s">
        <v>26973</v>
      </c>
      <c r="B4436" t="s">
        <v>26974</v>
      </c>
      <c r="C4436" t="s">
        <v>26975</v>
      </c>
      <c r="F4436" t="s">
        <v>19626</v>
      </c>
      <c r="H4436" t="s">
        <v>19627</v>
      </c>
      <c r="J4436" t="s">
        <v>26971</v>
      </c>
      <c r="K4436" t="s">
        <v>22891</v>
      </c>
      <c r="M4436" t="s">
        <v>21285</v>
      </c>
      <c r="N4436" t="s">
        <v>65</v>
      </c>
      <c r="O4436">
        <v>80241</v>
      </c>
      <c r="P4436" t="s">
        <v>50</v>
      </c>
      <c r="U4436" s="1">
        <v>44503</v>
      </c>
      <c r="V4436" s="1">
        <v>44503</v>
      </c>
      <c r="W4436" s="1">
        <v>44503.4375</v>
      </c>
      <c r="X4436" s="1">
        <v>44503.4375</v>
      </c>
      <c r="AC4436" t="s">
        <v>53</v>
      </c>
      <c r="AD4436">
        <v>2969783181</v>
      </c>
      <c r="AE4436" s="1">
        <v>43172.738194444442</v>
      </c>
      <c r="AF4436" t="s">
        <v>15658</v>
      </c>
      <c r="AG4436" t="s">
        <v>26976</v>
      </c>
      <c r="AH4436" t="s">
        <v>51</v>
      </c>
      <c r="AJ4436" t="s">
        <v>53</v>
      </c>
      <c r="AL4436" t="s">
        <v>78</v>
      </c>
      <c r="AO4436" t="s">
        <v>5443</v>
      </c>
      <c r="AP4436" s="1">
        <v>44503.436111111114</v>
      </c>
    </row>
    <row r="4437" spans="1:43" x14ac:dyDescent="0.35">
      <c r="A4437" t="s">
        <v>26977</v>
      </c>
      <c r="B4437" t="s">
        <v>26978</v>
      </c>
      <c r="C4437" t="s">
        <v>904</v>
      </c>
      <c r="F4437" t="s">
        <v>26979</v>
      </c>
      <c r="H4437" t="s">
        <v>26980</v>
      </c>
      <c r="I4437" t="s">
        <v>200</v>
      </c>
      <c r="J4437" t="s">
        <v>4293</v>
      </c>
      <c r="K4437" t="s">
        <v>26981</v>
      </c>
      <c r="M4437" t="s">
        <v>26982</v>
      </c>
      <c r="N4437" t="s">
        <v>637</v>
      </c>
      <c r="O4437">
        <v>79765</v>
      </c>
      <c r="P4437" t="s">
        <v>50</v>
      </c>
      <c r="U4437" s="1">
        <v>44503.615972222222</v>
      </c>
      <c r="V4437" s="1">
        <v>44503.615972222222</v>
      </c>
      <c r="W4437" s="1">
        <v>44503.648611111108</v>
      </c>
      <c r="X4437" s="1">
        <v>44503.648611111108</v>
      </c>
      <c r="AC4437" t="s">
        <v>53</v>
      </c>
      <c r="AD4437">
        <v>2969634929</v>
      </c>
      <c r="AE4437" s="1">
        <v>41799.665972222225</v>
      </c>
      <c r="AF4437" t="s">
        <v>4296</v>
      </c>
      <c r="AG4437" t="s">
        <v>26983</v>
      </c>
      <c r="AH4437" t="s">
        <v>53</v>
      </c>
      <c r="AJ4437" t="s">
        <v>53</v>
      </c>
      <c r="AK4437" t="s">
        <v>19885</v>
      </c>
      <c r="AL4437" t="s">
        <v>78</v>
      </c>
      <c r="AO4437" t="s">
        <v>54</v>
      </c>
    </row>
    <row r="4438" spans="1:43" x14ac:dyDescent="0.35">
      <c r="A4438" t="s">
        <v>26984</v>
      </c>
      <c r="B4438" t="s">
        <v>26985</v>
      </c>
      <c r="C4438" t="s">
        <v>115</v>
      </c>
      <c r="F4438" t="s">
        <v>26986</v>
      </c>
      <c r="H4438" t="s">
        <v>26987</v>
      </c>
      <c r="I4438" t="s">
        <v>464</v>
      </c>
      <c r="J4438" t="s">
        <v>18584</v>
      </c>
      <c r="K4438" t="s">
        <v>26988</v>
      </c>
      <c r="M4438" t="s">
        <v>26989</v>
      </c>
      <c r="N4438" t="s">
        <v>26990</v>
      </c>
      <c r="O4438">
        <v>33314</v>
      </c>
      <c r="P4438" t="s">
        <v>50</v>
      </c>
      <c r="U4438" s="1">
        <v>44504</v>
      </c>
      <c r="V4438" s="1">
        <v>44504</v>
      </c>
      <c r="W4438" s="1">
        <v>44508.622916666667</v>
      </c>
      <c r="X4438" s="1">
        <v>44508.622916666667</v>
      </c>
      <c r="AC4438" t="s">
        <v>53</v>
      </c>
      <c r="AD4438">
        <v>2969543968</v>
      </c>
      <c r="AE4438" s="1">
        <v>40032.470138888886</v>
      </c>
      <c r="AF4438" t="s">
        <v>26967</v>
      </c>
      <c r="AG4438" t="s">
        <v>26991</v>
      </c>
      <c r="AH4438" t="s">
        <v>51</v>
      </c>
      <c r="AJ4438" t="s">
        <v>53</v>
      </c>
      <c r="AL4438" t="s">
        <v>78</v>
      </c>
      <c r="AO4438" t="s">
        <v>8142</v>
      </c>
      <c r="AP4438" s="1">
        <v>44903.481944444444</v>
      </c>
    </row>
    <row r="4439" spans="1:43" x14ac:dyDescent="0.35">
      <c r="A4439" t="s">
        <v>26992</v>
      </c>
      <c r="B4439" t="s">
        <v>80</v>
      </c>
      <c r="C4439" t="s">
        <v>331</v>
      </c>
      <c r="F4439" t="s">
        <v>26993</v>
      </c>
      <c r="H4439" t="s">
        <v>26992</v>
      </c>
      <c r="J4439" t="s">
        <v>26382</v>
      </c>
      <c r="K4439" t="s">
        <v>26994</v>
      </c>
      <c r="M4439" t="s">
        <v>137</v>
      </c>
      <c r="N4439" t="s">
        <v>65</v>
      </c>
      <c r="O4439">
        <v>80221</v>
      </c>
      <c r="P4439" t="s">
        <v>50</v>
      </c>
      <c r="U4439" s="1">
        <v>44504</v>
      </c>
      <c r="V4439" s="1">
        <v>44504</v>
      </c>
      <c r="W4439" s="1">
        <v>44504.423611111109</v>
      </c>
      <c r="X4439" s="1">
        <v>44504.423611111109</v>
      </c>
      <c r="AC4439" t="s">
        <v>51</v>
      </c>
      <c r="AD4439">
        <v>2969912342</v>
      </c>
      <c r="AE4439" s="1">
        <v>43724.581250000003</v>
      </c>
      <c r="AF4439" t="s">
        <v>26383</v>
      </c>
      <c r="AG4439" t="s">
        <v>26995</v>
      </c>
      <c r="AH4439" t="s">
        <v>51</v>
      </c>
      <c r="AJ4439" t="s">
        <v>53</v>
      </c>
      <c r="AL4439" t="s">
        <v>78</v>
      </c>
      <c r="AO4439" t="s">
        <v>5443</v>
      </c>
      <c r="AP4439" s="1">
        <v>44504.423611111109</v>
      </c>
    </row>
    <row r="4440" spans="1:43" x14ac:dyDescent="0.35">
      <c r="A4440" t="s">
        <v>26996</v>
      </c>
      <c r="B4440" t="s">
        <v>26997</v>
      </c>
      <c r="C4440" t="s">
        <v>8408</v>
      </c>
      <c r="F4440">
        <v>9704984612</v>
      </c>
      <c r="H4440" t="s">
        <v>26996</v>
      </c>
      <c r="J4440" t="s">
        <v>26998</v>
      </c>
      <c r="K4440" t="s">
        <v>26999</v>
      </c>
      <c r="M4440" t="s">
        <v>5907</v>
      </c>
      <c r="N4440" t="s">
        <v>65</v>
      </c>
      <c r="O4440">
        <v>80550</v>
      </c>
      <c r="P4440" t="s">
        <v>50</v>
      </c>
      <c r="U4440" s="1">
        <v>44504</v>
      </c>
      <c r="V4440" s="1">
        <v>44504</v>
      </c>
      <c r="W4440" s="1">
        <v>44504.480555555558</v>
      </c>
      <c r="X4440" s="1">
        <v>44504.480555555558</v>
      </c>
      <c r="AC4440" t="s">
        <v>51</v>
      </c>
      <c r="AD4440">
        <v>2969485805</v>
      </c>
      <c r="AE4440" s="1">
        <v>37832</v>
      </c>
      <c r="AF4440" t="s">
        <v>27000</v>
      </c>
      <c r="AG4440" t="s">
        <v>27001</v>
      </c>
      <c r="AH4440" t="s">
        <v>51</v>
      </c>
      <c r="AJ4440" t="s">
        <v>53</v>
      </c>
      <c r="AL4440" t="s">
        <v>78</v>
      </c>
      <c r="AO4440" t="s">
        <v>5443</v>
      </c>
      <c r="AP4440" s="1">
        <v>44504.449305555558</v>
      </c>
      <c r="AQ4440" s="1">
        <v>44504.484027777777</v>
      </c>
    </row>
    <row r="4441" spans="1:43" x14ac:dyDescent="0.35">
      <c r="A4441" t="s">
        <v>27002</v>
      </c>
      <c r="B4441" t="s">
        <v>25271</v>
      </c>
      <c r="C4441" t="s">
        <v>5144</v>
      </c>
      <c r="F4441" t="s">
        <v>27003</v>
      </c>
      <c r="H4441" t="s">
        <v>27002</v>
      </c>
      <c r="J4441" t="s">
        <v>27004</v>
      </c>
      <c r="K4441" t="s">
        <v>27005</v>
      </c>
      <c r="M4441" t="s">
        <v>3376</v>
      </c>
      <c r="N4441" t="s">
        <v>65</v>
      </c>
      <c r="O4441">
        <v>80621</v>
      </c>
      <c r="P4441" t="s">
        <v>50</v>
      </c>
      <c r="U4441" s="1">
        <v>44504</v>
      </c>
      <c r="V4441" s="1">
        <v>44504</v>
      </c>
      <c r="W4441" s="1">
        <v>44504.401388888888</v>
      </c>
      <c r="X4441" s="1">
        <v>44504.401388888888</v>
      </c>
      <c r="AC4441" t="s">
        <v>51</v>
      </c>
      <c r="AD4441">
        <v>2969743472</v>
      </c>
      <c r="AE4441" s="1">
        <v>42898.478472222225</v>
      </c>
      <c r="AF4441" t="s">
        <v>27006</v>
      </c>
      <c r="AG4441" t="s">
        <v>27007</v>
      </c>
      <c r="AH4441" t="s">
        <v>51</v>
      </c>
      <c r="AJ4441" t="s">
        <v>53</v>
      </c>
      <c r="AL4441" t="s">
        <v>78</v>
      </c>
      <c r="AO4441" t="s">
        <v>5443</v>
      </c>
      <c r="AP4441" s="1">
        <v>44510.511805555558</v>
      </c>
      <c r="AQ4441" s="1">
        <v>44510.495833333334</v>
      </c>
    </row>
    <row r="4442" spans="1:43" x14ac:dyDescent="0.35">
      <c r="A4442" t="s">
        <v>27008</v>
      </c>
      <c r="B4442" t="s">
        <v>27009</v>
      </c>
      <c r="C4442" t="s">
        <v>3330</v>
      </c>
      <c r="F4442" t="s">
        <v>27010</v>
      </c>
      <c r="H4442" t="s">
        <v>27008</v>
      </c>
      <c r="J4442" t="s">
        <v>27011</v>
      </c>
      <c r="K4442" t="s">
        <v>27012</v>
      </c>
      <c r="M4442" t="s">
        <v>525</v>
      </c>
      <c r="N4442" t="s">
        <v>65</v>
      </c>
      <c r="O4442">
        <v>80011</v>
      </c>
      <c r="P4442" t="s">
        <v>50</v>
      </c>
      <c r="U4442" s="1">
        <v>44504</v>
      </c>
      <c r="V4442" s="1">
        <v>44504</v>
      </c>
      <c r="W4442" s="1">
        <v>44504.511111111111</v>
      </c>
      <c r="X4442" s="1">
        <v>44504.511111111111</v>
      </c>
      <c r="AC4442" t="s">
        <v>53</v>
      </c>
      <c r="AD4442">
        <v>2969736018</v>
      </c>
      <c r="AE4442" s="1">
        <v>42851.4</v>
      </c>
      <c r="AF4442" t="s">
        <v>27013</v>
      </c>
      <c r="AG4442" t="s">
        <v>27014</v>
      </c>
      <c r="AH4442" t="s">
        <v>51</v>
      </c>
      <c r="AJ4442" t="s">
        <v>53</v>
      </c>
      <c r="AL4442" t="s">
        <v>78</v>
      </c>
      <c r="AO4442" t="s">
        <v>5443</v>
      </c>
      <c r="AP4442" s="1">
        <v>44504.525000000001</v>
      </c>
      <c r="AQ4442" s="1">
        <v>44504.51666666667</v>
      </c>
    </row>
    <row r="4443" spans="1:43" x14ac:dyDescent="0.35">
      <c r="A4443" t="s">
        <v>27015</v>
      </c>
      <c r="B4443" t="s">
        <v>1440</v>
      </c>
      <c r="C4443" t="s">
        <v>331</v>
      </c>
      <c r="F4443" t="s">
        <v>27016</v>
      </c>
      <c r="H4443" t="s">
        <v>27017</v>
      </c>
      <c r="J4443" t="s">
        <v>27018</v>
      </c>
      <c r="P4443" t="s">
        <v>50</v>
      </c>
      <c r="U4443" s="1">
        <v>44504</v>
      </c>
      <c r="V4443" s="1">
        <v>44504</v>
      </c>
      <c r="W4443" s="1">
        <v>44504.44027777778</v>
      </c>
      <c r="X4443" s="1">
        <v>44504.44027777778</v>
      </c>
      <c r="AC4443" t="s">
        <v>53</v>
      </c>
      <c r="AD4443">
        <v>2969819296</v>
      </c>
      <c r="AE4443" s="1">
        <v>43297.578472222223</v>
      </c>
      <c r="AF4443" t="s">
        <v>27019</v>
      </c>
      <c r="AG4443" t="s">
        <v>27020</v>
      </c>
      <c r="AH4443" t="s">
        <v>51</v>
      </c>
      <c r="AJ4443" t="s">
        <v>53</v>
      </c>
      <c r="AL4443" t="s">
        <v>78</v>
      </c>
      <c r="AO4443" t="s">
        <v>8142</v>
      </c>
      <c r="AP4443" s="1">
        <v>44578.643055555556</v>
      </c>
    </row>
    <row r="4444" spans="1:43" x14ac:dyDescent="0.35">
      <c r="A4444" t="s">
        <v>27021</v>
      </c>
      <c r="B4444" t="s">
        <v>27022</v>
      </c>
      <c r="C4444" t="s">
        <v>27023</v>
      </c>
      <c r="F4444" t="s">
        <v>27024</v>
      </c>
      <c r="H4444" t="s">
        <v>27021</v>
      </c>
      <c r="J4444" t="s">
        <v>27025</v>
      </c>
      <c r="P4444" t="s">
        <v>50</v>
      </c>
      <c r="U4444" s="1">
        <v>44504</v>
      </c>
      <c r="V4444" s="1">
        <v>44504</v>
      </c>
      <c r="W4444" s="1">
        <v>44504.492361111108</v>
      </c>
      <c r="X4444" s="1">
        <v>44504.492361111108</v>
      </c>
      <c r="AC4444" t="s">
        <v>53</v>
      </c>
      <c r="AD4444">
        <v>2972044365</v>
      </c>
      <c r="AE4444" s="1">
        <v>44540.621527777781</v>
      </c>
      <c r="AF4444" t="s">
        <v>27026</v>
      </c>
      <c r="AG4444" t="s">
        <v>27027</v>
      </c>
      <c r="AH4444" t="s">
        <v>51</v>
      </c>
      <c r="AJ4444" t="s">
        <v>53</v>
      </c>
      <c r="AL4444" t="s">
        <v>78</v>
      </c>
      <c r="AO4444" t="s">
        <v>8142</v>
      </c>
    </row>
    <row r="4445" spans="1:43" x14ac:dyDescent="0.35">
      <c r="A4445" t="s">
        <v>27028</v>
      </c>
      <c r="B4445" t="s">
        <v>27029</v>
      </c>
      <c r="C4445" t="s">
        <v>11910</v>
      </c>
      <c r="F4445" t="s">
        <v>27030</v>
      </c>
      <c r="H4445" t="s">
        <v>27031</v>
      </c>
      <c r="J4445" t="s">
        <v>491</v>
      </c>
      <c r="N4445" t="s">
        <v>4364</v>
      </c>
      <c r="O4445">
        <v>66129</v>
      </c>
      <c r="P4445" t="s">
        <v>50</v>
      </c>
      <c r="U4445" s="1">
        <v>44504</v>
      </c>
      <c r="V4445" s="1">
        <v>44504</v>
      </c>
      <c r="W4445" s="1">
        <v>44508.625</v>
      </c>
      <c r="X4445" s="1">
        <v>44508.625</v>
      </c>
      <c r="AC4445" t="s">
        <v>53</v>
      </c>
      <c r="AD4445">
        <v>2969472760</v>
      </c>
      <c r="AE4445" s="1">
        <v>36916.71597222222</v>
      </c>
      <c r="AF4445" t="s">
        <v>26689</v>
      </c>
      <c r="AG4445" t="s">
        <v>27032</v>
      </c>
      <c r="AH4445" t="s">
        <v>51</v>
      </c>
      <c r="AJ4445" t="s">
        <v>53</v>
      </c>
      <c r="AL4445" t="s">
        <v>78</v>
      </c>
      <c r="AO4445" t="s">
        <v>8142</v>
      </c>
    </row>
    <row r="4446" spans="1:43" x14ac:dyDescent="0.35">
      <c r="A4446" t="s">
        <v>27033</v>
      </c>
      <c r="B4446" t="s">
        <v>27034</v>
      </c>
      <c r="C4446" t="s">
        <v>2347</v>
      </c>
      <c r="F4446" t="s">
        <v>27035</v>
      </c>
      <c r="H4446" t="s">
        <v>27036</v>
      </c>
      <c r="J4446" t="s">
        <v>6681</v>
      </c>
      <c r="K4446">
        <v>26503</v>
      </c>
      <c r="M4446" t="s">
        <v>1465</v>
      </c>
      <c r="N4446" t="s">
        <v>1217</v>
      </c>
      <c r="O4446">
        <v>67867</v>
      </c>
      <c r="P4446" t="s">
        <v>50</v>
      </c>
      <c r="U4446" s="1">
        <v>44504</v>
      </c>
      <c r="V4446" s="1">
        <v>44504</v>
      </c>
      <c r="W4446" s="1">
        <v>44508.624305555553</v>
      </c>
      <c r="X4446" s="1">
        <v>44508.624305555553</v>
      </c>
      <c r="AC4446" t="s">
        <v>53</v>
      </c>
      <c r="AD4446">
        <v>2969474290</v>
      </c>
      <c r="AE4446" s="1">
        <v>37089.508333333331</v>
      </c>
      <c r="AF4446" t="s">
        <v>1467</v>
      </c>
      <c r="AG4446" t="s">
        <v>27037</v>
      </c>
      <c r="AH4446" t="s">
        <v>51</v>
      </c>
      <c r="AJ4446" t="s">
        <v>53</v>
      </c>
      <c r="AL4446" t="s">
        <v>78</v>
      </c>
      <c r="AO4446" t="s">
        <v>8142</v>
      </c>
    </row>
    <row r="4447" spans="1:43" x14ac:dyDescent="0.35">
      <c r="A4447" t="s">
        <v>27038</v>
      </c>
      <c r="B4447" t="s">
        <v>27039</v>
      </c>
      <c r="C4447" t="s">
        <v>27040</v>
      </c>
      <c r="F4447" s="2" t="s">
        <v>27041</v>
      </c>
      <c r="H4447" t="s">
        <v>27042</v>
      </c>
      <c r="I4447" t="s">
        <v>2110</v>
      </c>
      <c r="J4447" t="s">
        <v>27043</v>
      </c>
      <c r="K4447" t="s">
        <v>27044</v>
      </c>
      <c r="M4447" t="s">
        <v>27045</v>
      </c>
      <c r="N4447" t="s">
        <v>27046</v>
      </c>
      <c r="O4447">
        <v>46000</v>
      </c>
      <c r="P4447" t="s">
        <v>27047</v>
      </c>
      <c r="U4447" s="1">
        <v>44504.311111111114</v>
      </c>
      <c r="V4447" s="1">
        <v>44504.311111111114</v>
      </c>
      <c r="AC4447" t="s">
        <v>53</v>
      </c>
      <c r="AG4447" t="s">
        <v>27048</v>
      </c>
      <c r="AH4447" t="s">
        <v>53</v>
      </c>
      <c r="AJ4447" t="s">
        <v>53</v>
      </c>
      <c r="AK4447" t="s">
        <v>13346</v>
      </c>
      <c r="AO4447" t="s">
        <v>54</v>
      </c>
    </row>
    <row r="4448" spans="1:43" x14ac:dyDescent="0.35">
      <c r="A4448" t="s">
        <v>27049</v>
      </c>
      <c r="B4448" t="s">
        <v>27050</v>
      </c>
      <c r="C4448" t="s">
        <v>27051</v>
      </c>
      <c r="F4448" t="s">
        <v>27052</v>
      </c>
      <c r="H4448" t="s">
        <v>27053</v>
      </c>
      <c r="I4448" t="s">
        <v>179</v>
      </c>
      <c r="J4448" t="s">
        <v>1786</v>
      </c>
      <c r="K4448" t="s">
        <v>27054</v>
      </c>
      <c r="M4448" t="s">
        <v>6922</v>
      </c>
      <c r="N4448" t="s">
        <v>287</v>
      </c>
      <c r="O4448">
        <v>81212</v>
      </c>
      <c r="P4448" t="s">
        <v>50</v>
      </c>
      <c r="U4448" s="1">
        <v>44504.698611111111</v>
      </c>
      <c r="V4448" s="1">
        <v>44504.698611111111</v>
      </c>
      <c r="W4448" s="1">
        <v>44508.625694444447</v>
      </c>
      <c r="X4448" s="1">
        <v>44508.625694444447</v>
      </c>
      <c r="AC4448" t="s">
        <v>53</v>
      </c>
      <c r="AD4448">
        <v>2969523499</v>
      </c>
      <c r="AE4448" s="1">
        <v>39134.395833333336</v>
      </c>
      <c r="AG4448" t="s">
        <v>27055</v>
      </c>
      <c r="AH4448" t="s">
        <v>53</v>
      </c>
      <c r="AJ4448" t="s">
        <v>53</v>
      </c>
      <c r="AK4448" t="s">
        <v>27056</v>
      </c>
      <c r="AL4448" t="s">
        <v>78</v>
      </c>
      <c r="AO4448" t="s">
        <v>54</v>
      </c>
      <c r="AP4448" s="1">
        <v>44841.620138888888</v>
      </c>
      <c r="AQ4448" s="1">
        <v>44841.626388888886</v>
      </c>
    </row>
    <row r="4449" spans="1:43" x14ac:dyDescent="0.35">
      <c r="A4449" t="s">
        <v>27057</v>
      </c>
      <c r="B4449" t="s">
        <v>19079</v>
      </c>
      <c r="C4449" t="s">
        <v>27058</v>
      </c>
      <c r="F4449">
        <v>7202553550</v>
      </c>
      <c r="H4449" t="s">
        <v>27057</v>
      </c>
      <c r="J4449" t="s">
        <v>27059</v>
      </c>
      <c r="P4449" t="s">
        <v>50</v>
      </c>
      <c r="U4449" s="1">
        <v>44505</v>
      </c>
      <c r="V4449" s="1">
        <v>44505</v>
      </c>
      <c r="W4449" s="1">
        <v>44505.423611111109</v>
      </c>
      <c r="X4449" s="1">
        <v>44505.423611111109</v>
      </c>
      <c r="AC4449" t="s">
        <v>53</v>
      </c>
      <c r="AD4449">
        <v>1000000001</v>
      </c>
      <c r="AE4449" s="1">
        <v>39973.351388888892</v>
      </c>
      <c r="AF4449" t="s">
        <v>3377</v>
      </c>
      <c r="AG4449" t="s">
        <v>27060</v>
      </c>
      <c r="AH4449" t="s">
        <v>51</v>
      </c>
      <c r="AJ4449" t="s">
        <v>53</v>
      </c>
      <c r="AL4449" t="s">
        <v>78</v>
      </c>
      <c r="AO4449" t="s">
        <v>8142</v>
      </c>
    </row>
    <row r="4450" spans="1:43" x14ac:dyDescent="0.35">
      <c r="A4450" t="s">
        <v>27061</v>
      </c>
      <c r="B4450" t="s">
        <v>6989</v>
      </c>
      <c r="C4450" t="s">
        <v>5318</v>
      </c>
      <c r="F4450" t="s">
        <v>27062</v>
      </c>
      <c r="H4450" t="s">
        <v>27061</v>
      </c>
      <c r="J4450" t="s">
        <v>27063</v>
      </c>
      <c r="K4450" t="s">
        <v>27064</v>
      </c>
      <c r="M4450" t="s">
        <v>27065</v>
      </c>
      <c r="N4450" t="s">
        <v>264</v>
      </c>
      <c r="O4450">
        <v>76051</v>
      </c>
      <c r="P4450" t="s">
        <v>50</v>
      </c>
      <c r="U4450" s="1">
        <v>44505</v>
      </c>
      <c r="V4450" s="1">
        <v>44505</v>
      </c>
      <c r="W4450" s="1">
        <v>44505.535416666666</v>
      </c>
      <c r="X4450" s="1">
        <v>44505.535416666666</v>
      </c>
      <c r="AC4450" t="s">
        <v>53</v>
      </c>
      <c r="AD4450">
        <v>2969712756</v>
      </c>
      <c r="AE4450" s="1">
        <v>42663.609722222223</v>
      </c>
      <c r="AG4450" t="s">
        <v>27066</v>
      </c>
      <c r="AH4450" t="s">
        <v>51</v>
      </c>
      <c r="AJ4450" t="s">
        <v>53</v>
      </c>
      <c r="AL4450" t="s">
        <v>78</v>
      </c>
      <c r="AO4450" t="s">
        <v>8142</v>
      </c>
    </row>
    <row r="4451" spans="1:43" x14ac:dyDescent="0.35">
      <c r="A4451" t="s">
        <v>16484</v>
      </c>
      <c r="B4451" t="s">
        <v>16481</v>
      </c>
      <c r="C4451" t="s">
        <v>2016</v>
      </c>
      <c r="F4451" t="s">
        <v>27067</v>
      </c>
      <c r="H4451" t="s">
        <v>16484</v>
      </c>
      <c r="J4451" t="s">
        <v>27068</v>
      </c>
      <c r="P4451" t="s">
        <v>50</v>
      </c>
      <c r="U4451" s="1">
        <v>44505</v>
      </c>
      <c r="V4451" s="1">
        <v>44505</v>
      </c>
      <c r="W4451" s="1">
        <v>44505.615277777775</v>
      </c>
      <c r="X4451" s="1">
        <v>44505.615277777775</v>
      </c>
      <c r="AC4451" t="s">
        <v>53</v>
      </c>
      <c r="AD4451">
        <v>2969503311</v>
      </c>
      <c r="AE4451" s="1">
        <v>37916</v>
      </c>
      <c r="AG4451" t="s">
        <v>27069</v>
      </c>
      <c r="AH4451" t="s">
        <v>51</v>
      </c>
      <c r="AJ4451" t="s">
        <v>53</v>
      </c>
      <c r="AL4451" t="s">
        <v>78</v>
      </c>
      <c r="AO4451" t="s">
        <v>8142</v>
      </c>
    </row>
    <row r="4452" spans="1:43" x14ac:dyDescent="0.35">
      <c r="A4452" t="s">
        <v>27070</v>
      </c>
      <c r="B4452" t="s">
        <v>1597</v>
      </c>
      <c r="C4452" t="s">
        <v>8700</v>
      </c>
      <c r="F4452" t="s">
        <v>27071</v>
      </c>
      <c r="H4452" t="s">
        <v>27072</v>
      </c>
      <c r="J4452" t="s">
        <v>18150</v>
      </c>
      <c r="K4452" t="s">
        <v>27073</v>
      </c>
      <c r="M4452" t="s">
        <v>7031</v>
      </c>
      <c r="N4452" t="s">
        <v>65</v>
      </c>
      <c r="O4452">
        <v>80813</v>
      </c>
      <c r="P4452" t="s">
        <v>50</v>
      </c>
      <c r="U4452" s="1">
        <v>44505</v>
      </c>
      <c r="V4452" s="1">
        <v>44505</v>
      </c>
      <c r="W4452" s="1">
        <v>44505.490277777775</v>
      </c>
      <c r="X4452" s="1">
        <v>44505.490277777775</v>
      </c>
      <c r="AC4452" t="s">
        <v>53</v>
      </c>
      <c r="AD4452">
        <v>2969475403</v>
      </c>
      <c r="AE4452" s="1">
        <v>37166.661111111112</v>
      </c>
      <c r="AF4452" t="s">
        <v>5846</v>
      </c>
      <c r="AG4452" t="s">
        <v>27074</v>
      </c>
      <c r="AH4452" t="s">
        <v>51</v>
      </c>
      <c r="AJ4452" t="s">
        <v>53</v>
      </c>
      <c r="AL4452" t="s">
        <v>78</v>
      </c>
      <c r="AO4452" t="s">
        <v>5443</v>
      </c>
      <c r="AP4452" s="1">
        <v>44534.638888888891</v>
      </c>
    </row>
    <row r="4453" spans="1:43" x14ac:dyDescent="0.35">
      <c r="A4453" t="s">
        <v>27075</v>
      </c>
      <c r="B4453" t="s">
        <v>10481</v>
      </c>
      <c r="C4453" t="s">
        <v>1471</v>
      </c>
      <c r="F4453" t="s">
        <v>27076</v>
      </c>
      <c r="H4453" t="s">
        <v>27075</v>
      </c>
      <c r="J4453" t="s">
        <v>27077</v>
      </c>
      <c r="P4453" t="s">
        <v>50</v>
      </c>
      <c r="U4453" s="1">
        <v>44505</v>
      </c>
      <c r="V4453" s="1">
        <v>44505</v>
      </c>
      <c r="W4453" s="1">
        <v>44505.682638888888</v>
      </c>
      <c r="X4453" s="1">
        <v>44505.682638888888</v>
      </c>
      <c r="AC4453" t="s">
        <v>53</v>
      </c>
      <c r="AD4453">
        <v>1000000001</v>
      </c>
      <c r="AE4453" s="1">
        <v>39973.351388888892</v>
      </c>
      <c r="AF4453" t="s">
        <v>3377</v>
      </c>
      <c r="AG4453" t="s">
        <v>27078</v>
      </c>
      <c r="AH4453" t="s">
        <v>51</v>
      </c>
      <c r="AJ4453" t="s">
        <v>53</v>
      </c>
      <c r="AL4453" t="s">
        <v>78</v>
      </c>
      <c r="AO4453" t="s">
        <v>8142</v>
      </c>
    </row>
    <row r="4454" spans="1:43" x14ac:dyDescent="0.35">
      <c r="A4454" t="s">
        <v>27079</v>
      </c>
      <c r="B4454" t="s">
        <v>97</v>
      </c>
      <c r="C4454" t="s">
        <v>10526</v>
      </c>
      <c r="D4454" t="s">
        <v>6933</v>
      </c>
      <c r="F4454" t="s">
        <v>27080</v>
      </c>
      <c r="H4454" t="s">
        <v>27081</v>
      </c>
      <c r="I4454" t="s">
        <v>2110</v>
      </c>
      <c r="J4454" t="s">
        <v>27082</v>
      </c>
      <c r="K4454" t="s">
        <v>27083</v>
      </c>
      <c r="M4454" t="s">
        <v>27084</v>
      </c>
      <c r="N4454" t="s">
        <v>12913</v>
      </c>
      <c r="O4454">
        <v>36513</v>
      </c>
      <c r="P4454" t="s">
        <v>50</v>
      </c>
      <c r="U4454" s="1">
        <v>44505</v>
      </c>
      <c r="V4454" s="1">
        <v>44505</v>
      </c>
      <c r="W4454" s="1">
        <v>44508.440972222219</v>
      </c>
      <c r="X4454" s="1">
        <v>44508.440972222219</v>
      </c>
      <c r="AC4454" t="s">
        <v>53</v>
      </c>
      <c r="AD4454">
        <v>2969570414</v>
      </c>
      <c r="AE4454" s="1">
        <v>40940.538888888892</v>
      </c>
      <c r="AF4454" t="s">
        <v>8986</v>
      </c>
      <c r="AG4454" t="s">
        <v>27085</v>
      </c>
      <c r="AH4454" t="s">
        <v>51</v>
      </c>
      <c r="AJ4454" t="s">
        <v>53</v>
      </c>
      <c r="AL4454" t="s">
        <v>78</v>
      </c>
      <c r="AO4454" t="s">
        <v>8142</v>
      </c>
    </row>
    <row r="4455" spans="1:43" x14ac:dyDescent="0.35">
      <c r="A4455" t="s">
        <v>27086</v>
      </c>
      <c r="B4455" t="s">
        <v>27087</v>
      </c>
      <c r="C4455" t="s">
        <v>27088</v>
      </c>
      <c r="F4455" t="s">
        <v>27089</v>
      </c>
      <c r="H4455" t="s">
        <v>27090</v>
      </c>
      <c r="I4455" t="s">
        <v>179</v>
      </c>
      <c r="J4455" t="s">
        <v>27091</v>
      </c>
      <c r="K4455" t="s">
        <v>27092</v>
      </c>
      <c r="M4455" t="s">
        <v>11741</v>
      </c>
      <c r="N4455" t="s">
        <v>287</v>
      </c>
      <c r="O4455">
        <v>80439</v>
      </c>
      <c r="P4455" t="s">
        <v>50</v>
      </c>
      <c r="U4455" s="1">
        <v>44505.447222222225</v>
      </c>
      <c r="V4455" s="1">
        <v>44505.447222222225</v>
      </c>
      <c r="W4455" s="1">
        <v>44508.476388888892</v>
      </c>
      <c r="X4455" s="1">
        <v>44508.476388888892</v>
      </c>
      <c r="AC4455" t="s">
        <v>53</v>
      </c>
      <c r="AD4455">
        <v>2969475433</v>
      </c>
      <c r="AE4455" s="1">
        <v>37166.661111111112</v>
      </c>
      <c r="AF4455" t="s">
        <v>16889</v>
      </c>
      <c r="AG4455" t="s">
        <v>27093</v>
      </c>
      <c r="AH4455" t="s">
        <v>53</v>
      </c>
      <c r="AJ4455" t="s">
        <v>53</v>
      </c>
      <c r="AK4455" t="s">
        <v>13346</v>
      </c>
      <c r="AL4455" t="s">
        <v>78</v>
      </c>
      <c r="AO4455" t="s">
        <v>54</v>
      </c>
    </row>
    <row r="4456" spans="1:43" x14ac:dyDescent="0.35">
      <c r="A4456" t="s">
        <v>27094</v>
      </c>
      <c r="B4456" t="s">
        <v>707</v>
      </c>
      <c r="C4456" t="s">
        <v>6563</v>
      </c>
      <c r="F4456" t="s">
        <v>27095</v>
      </c>
      <c r="H4456" t="s">
        <v>27096</v>
      </c>
      <c r="I4456" t="s">
        <v>179</v>
      </c>
      <c r="J4456" t="s">
        <v>27091</v>
      </c>
      <c r="K4456" t="s">
        <v>27097</v>
      </c>
      <c r="M4456" t="s">
        <v>11741</v>
      </c>
      <c r="N4456" t="s">
        <v>287</v>
      </c>
      <c r="O4456">
        <v>80439</v>
      </c>
      <c r="P4456" t="s">
        <v>50</v>
      </c>
      <c r="U4456" s="1">
        <v>44505.463194444441</v>
      </c>
      <c r="V4456" s="1">
        <v>44505.463194444441</v>
      </c>
      <c r="W4456" s="1">
        <v>44508.474999999999</v>
      </c>
      <c r="X4456" s="1">
        <v>44508.474999999999</v>
      </c>
      <c r="AC4456" t="s">
        <v>53</v>
      </c>
      <c r="AD4456">
        <v>2969475433</v>
      </c>
      <c r="AE4456" s="1">
        <v>37166.661111111112</v>
      </c>
      <c r="AF4456" t="s">
        <v>16889</v>
      </c>
      <c r="AG4456" t="s">
        <v>27098</v>
      </c>
      <c r="AH4456" t="s">
        <v>53</v>
      </c>
      <c r="AJ4456" t="s">
        <v>53</v>
      </c>
      <c r="AK4456" t="s">
        <v>13346</v>
      </c>
      <c r="AL4456" t="s">
        <v>78</v>
      </c>
      <c r="AO4456" t="s">
        <v>54</v>
      </c>
    </row>
    <row r="4457" spans="1:43" x14ac:dyDescent="0.35">
      <c r="A4457" t="s">
        <v>27099</v>
      </c>
      <c r="B4457" t="s">
        <v>9078</v>
      </c>
      <c r="C4457" t="s">
        <v>7355</v>
      </c>
      <c r="F4457" t="s">
        <v>27100</v>
      </c>
      <c r="H4457" t="s">
        <v>27101</v>
      </c>
      <c r="I4457" t="s">
        <v>179</v>
      </c>
      <c r="J4457" t="s">
        <v>27091</v>
      </c>
      <c r="K4457" t="s">
        <v>27097</v>
      </c>
      <c r="M4457" t="s">
        <v>11741</v>
      </c>
      <c r="N4457" t="s">
        <v>287</v>
      </c>
      <c r="O4457">
        <v>80439</v>
      </c>
      <c r="P4457" t="s">
        <v>50</v>
      </c>
      <c r="U4457" s="1">
        <v>44505.469444444447</v>
      </c>
      <c r="V4457" s="1">
        <v>44505.469444444447</v>
      </c>
      <c r="W4457" s="1">
        <v>44508.472222222219</v>
      </c>
      <c r="X4457" s="1">
        <v>44508.472222222219</v>
      </c>
      <c r="AC4457" t="s">
        <v>53</v>
      </c>
      <c r="AD4457">
        <v>2969475433</v>
      </c>
      <c r="AE4457" s="1">
        <v>37166.661111111112</v>
      </c>
      <c r="AF4457" t="s">
        <v>16889</v>
      </c>
      <c r="AG4457" t="s">
        <v>27102</v>
      </c>
      <c r="AH4457" t="s">
        <v>53</v>
      </c>
      <c r="AJ4457" t="s">
        <v>53</v>
      </c>
      <c r="AK4457" t="s">
        <v>13346</v>
      </c>
      <c r="AL4457" t="s">
        <v>78</v>
      </c>
      <c r="AO4457" t="s">
        <v>54</v>
      </c>
    </row>
    <row r="4458" spans="1:43" x14ac:dyDescent="0.35">
      <c r="A4458" t="s">
        <v>27103</v>
      </c>
      <c r="B4458" t="s">
        <v>27104</v>
      </c>
      <c r="C4458" t="s">
        <v>7337</v>
      </c>
      <c r="F4458" t="s">
        <v>27105</v>
      </c>
      <c r="H4458" t="s">
        <v>27106</v>
      </c>
      <c r="I4458" t="s">
        <v>179</v>
      </c>
      <c r="J4458" t="s">
        <v>27091</v>
      </c>
      <c r="K4458" t="s">
        <v>27097</v>
      </c>
      <c r="M4458" t="s">
        <v>11741</v>
      </c>
      <c r="N4458" t="s">
        <v>287</v>
      </c>
      <c r="O4458">
        <v>80439</v>
      </c>
      <c r="P4458" t="s">
        <v>50</v>
      </c>
      <c r="U4458" s="1">
        <v>44505.472222222219</v>
      </c>
      <c r="V4458" s="1">
        <v>44505.472222222219</v>
      </c>
      <c r="W4458" s="1">
        <v>44508.470833333333</v>
      </c>
      <c r="X4458" s="1">
        <v>44508.470833333333</v>
      </c>
      <c r="AC4458" t="s">
        <v>53</v>
      </c>
      <c r="AD4458">
        <v>2969475433</v>
      </c>
      <c r="AE4458" s="1">
        <v>37166.661111111112</v>
      </c>
      <c r="AF4458" t="s">
        <v>16889</v>
      </c>
      <c r="AG4458" t="s">
        <v>27107</v>
      </c>
      <c r="AH4458" t="s">
        <v>53</v>
      </c>
      <c r="AJ4458" t="s">
        <v>53</v>
      </c>
      <c r="AK4458" t="s">
        <v>13346</v>
      </c>
      <c r="AL4458" t="s">
        <v>78</v>
      </c>
      <c r="AO4458" t="s">
        <v>54</v>
      </c>
      <c r="AP4458" s="1">
        <v>44939.681250000001</v>
      </c>
      <c r="AQ4458" s="1">
        <v>44939.685416666667</v>
      </c>
    </row>
    <row r="4459" spans="1:43" x14ac:dyDescent="0.35">
      <c r="A4459" t="s">
        <v>27108</v>
      </c>
      <c r="B4459" t="s">
        <v>5114</v>
      </c>
      <c r="C4459" t="s">
        <v>302</v>
      </c>
      <c r="D4459" t="s">
        <v>27109</v>
      </c>
      <c r="F4459" t="s">
        <v>27110</v>
      </c>
      <c r="H4459" t="s">
        <v>27111</v>
      </c>
      <c r="I4459" t="s">
        <v>179</v>
      </c>
      <c r="J4459" t="s">
        <v>27091</v>
      </c>
      <c r="K4459">
        <v>32045</v>
      </c>
      <c r="M4459" t="s">
        <v>11741</v>
      </c>
      <c r="N4459" t="s">
        <v>287</v>
      </c>
      <c r="O4459">
        <v>80439</v>
      </c>
      <c r="P4459" t="s">
        <v>50</v>
      </c>
      <c r="U4459" s="1">
        <v>44505.474305555559</v>
      </c>
      <c r="V4459" s="1">
        <v>44505.474305555559</v>
      </c>
      <c r="W4459" s="1">
        <v>44508.470138888886</v>
      </c>
      <c r="X4459" s="1">
        <v>44508.470138888886</v>
      </c>
      <c r="AC4459" t="s">
        <v>53</v>
      </c>
      <c r="AD4459">
        <v>2969475433</v>
      </c>
      <c r="AE4459" s="1">
        <v>37166.661111111112</v>
      </c>
      <c r="AF4459" t="s">
        <v>16889</v>
      </c>
      <c r="AG4459" t="s">
        <v>27112</v>
      </c>
      <c r="AH4459" t="s">
        <v>53</v>
      </c>
      <c r="AJ4459" t="s">
        <v>53</v>
      </c>
      <c r="AK4459" t="s">
        <v>13346</v>
      </c>
      <c r="AL4459" t="s">
        <v>78</v>
      </c>
      <c r="AO4459" t="s">
        <v>54</v>
      </c>
    </row>
    <row r="4460" spans="1:43" x14ac:dyDescent="0.35">
      <c r="A4460" t="s">
        <v>27113</v>
      </c>
      <c r="B4460" t="s">
        <v>27114</v>
      </c>
      <c r="C4460" t="s">
        <v>1471</v>
      </c>
      <c r="F4460" t="s">
        <v>27115</v>
      </c>
      <c r="H4460" t="s">
        <v>27116</v>
      </c>
      <c r="I4460" t="s">
        <v>179</v>
      </c>
      <c r="J4460" t="s">
        <v>27091</v>
      </c>
      <c r="K4460" t="s">
        <v>27097</v>
      </c>
      <c r="M4460" t="s">
        <v>11741</v>
      </c>
      <c r="N4460" t="s">
        <v>287</v>
      </c>
      <c r="O4460">
        <v>80439</v>
      </c>
      <c r="P4460" t="s">
        <v>50</v>
      </c>
      <c r="U4460" s="1">
        <v>44505.477777777778</v>
      </c>
      <c r="V4460" s="1">
        <v>44505.477777777778</v>
      </c>
      <c r="W4460" s="1">
        <v>44508.46875</v>
      </c>
      <c r="X4460" s="1">
        <v>44508.46875</v>
      </c>
      <c r="AC4460" t="s">
        <v>53</v>
      </c>
      <c r="AD4460">
        <v>2969475433</v>
      </c>
      <c r="AE4460" s="1">
        <v>37166.661111111112</v>
      </c>
      <c r="AF4460" t="s">
        <v>16889</v>
      </c>
      <c r="AG4460" t="s">
        <v>27117</v>
      </c>
      <c r="AH4460" t="s">
        <v>53</v>
      </c>
      <c r="AJ4460" t="s">
        <v>53</v>
      </c>
      <c r="AK4460" t="s">
        <v>13346</v>
      </c>
      <c r="AL4460" t="s">
        <v>78</v>
      </c>
      <c r="AO4460" t="s">
        <v>54</v>
      </c>
      <c r="AP4460" s="1">
        <v>44974.370138888888</v>
      </c>
      <c r="AQ4460" s="1">
        <v>44977.634027777778</v>
      </c>
    </row>
    <row r="4461" spans="1:43" x14ac:dyDescent="0.35">
      <c r="A4461" t="s">
        <v>27118</v>
      </c>
      <c r="B4461" t="s">
        <v>5743</v>
      </c>
      <c r="C4461" t="s">
        <v>309</v>
      </c>
      <c r="F4461" t="s">
        <v>27119</v>
      </c>
      <c r="H4461" t="s">
        <v>27120</v>
      </c>
      <c r="I4461" t="s">
        <v>179</v>
      </c>
      <c r="J4461" t="s">
        <v>27091</v>
      </c>
      <c r="K4461" t="s">
        <v>27097</v>
      </c>
      <c r="M4461" t="s">
        <v>11741</v>
      </c>
      <c r="N4461" t="s">
        <v>287</v>
      </c>
      <c r="O4461">
        <v>80439</v>
      </c>
      <c r="P4461" t="s">
        <v>50</v>
      </c>
      <c r="U4461" s="1">
        <v>44505.491666666669</v>
      </c>
      <c r="V4461" s="1">
        <v>44505.491666666669</v>
      </c>
      <c r="W4461" s="1">
        <v>44508.468055555553</v>
      </c>
      <c r="X4461" s="1">
        <v>44508.468055555553</v>
      </c>
      <c r="AC4461" t="s">
        <v>53</v>
      </c>
      <c r="AD4461">
        <v>2969475433</v>
      </c>
      <c r="AE4461" s="1">
        <v>37166.661111111112</v>
      </c>
      <c r="AF4461" t="s">
        <v>16889</v>
      </c>
      <c r="AG4461" t="s">
        <v>27121</v>
      </c>
      <c r="AH4461" t="s">
        <v>53</v>
      </c>
      <c r="AJ4461" t="s">
        <v>53</v>
      </c>
      <c r="AK4461" t="s">
        <v>13346</v>
      </c>
      <c r="AL4461" t="s">
        <v>78</v>
      </c>
      <c r="AO4461" t="s">
        <v>54</v>
      </c>
    </row>
    <row r="4462" spans="1:43" x14ac:dyDescent="0.35">
      <c r="A4462" t="s">
        <v>27122</v>
      </c>
      <c r="B4462" t="s">
        <v>27123</v>
      </c>
      <c r="C4462" t="s">
        <v>888</v>
      </c>
      <c r="F4462" t="s">
        <v>27124</v>
      </c>
      <c r="H4462" t="s">
        <v>27125</v>
      </c>
      <c r="I4462" t="s">
        <v>179</v>
      </c>
      <c r="J4462" t="s">
        <v>27091</v>
      </c>
      <c r="K4462" t="s">
        <v>27097</v>
      </c>
      <c r="M4462" t="s">
        <v>11741</v>
      </c>
      <c r="N4462" t="s">
        <v>287</v>
      </c>
      <c r="O4462">
        <v>80439</v>
      </c>
      <c r="P4462" t="s">
        <v>50</v>
      </c>
      <c r="U4462" s="1">
        <v>44505.496527777781</v>
      </c>
      <c r="V4462" s="1">
        <v>44505.496527777781</v>
      </c>
      <c r="W4462" s="1">
        <v>44508.46597222222</v>
      </c>
      <c r="X4462" s="1">
        <v>44508.46597222222</v>
      </c>
      <c r="AC4462" t="s">
        <v>53</v>
      </c>
      <c r="AD4462">
        <v>2969475433</v>
      </c>
      <c r="AE4462" s="1">
        <v>37166.661111111112</v>
      </c>
      <c r="AF4462" t="s">
        <v>16889</v>
      </c>
      <c r="AG4462" t="s">
        <v>27126</v>
      </c>
      <c r="AH4462" t="s">
        <v>53</v>
      </c>
      <c r="AJ4462" t="s">
        <v>53</v>
      </c>
      <c r="AK4462" t="s">
        <v>13346</v>
      </c>
      <c r="AL4462" t="s">
        <v>78</v>
      </c>
      <c r="AO4462" t="s">
        <v>54</v>
      </c>
    </row>
    <row r="4463" spans="1:43" x14ac:dyDescent="0.35">
      <c r="A4463" t="s">
        <v>27127</v>
      </c>
      <c r="B4463" t="s">
        <v>27128</v>
      </c>
      <c r="C4463" t="s">
        <v>1865</v>
      </c>
      <c r="F4463" t="s">
        <v>27129</v>
      </c>
      <c r="H4463" t="s">
        <v>27130</v>
      </c>
      <c r="I4463" t="s">
        <v>179</v>
      </c>
      <c r="J4463" t="s">
        <v>27091</v>
      </c>
      <c r="K4463" t="s">
        <v>27097</v>
      </c>
      <c r="M4463" t="s">
        <v>11741</v>
      </c>
      <c r="N4463" t="s">
        <v>287</v>
      </c>
      <c r="O4463">
        <v>80439</v>
      </c>
      <c r="P4463" t="s">
        <v>50</v>
      </c>
      <c r="U4463" s="1">
        <v>44505.499305555553</v>
      </c>
      <c r="V4463" s="1">
        <v>44505.499305555553</v>
      </c>
      <c r="W4463" s="1">
        <v>44508.465277777781</v>
      </c>
      <c r="X4463" s="1">
        <v>44508.465277777781</v>
      </c>
      <c r="AC4463" t="s">
        <v>53</v>
      </c>
      <c r="AD4463">
        <v>2969475433</v>
      </c>
      <c r="AE4463" s="1">
        <v>37166.661111111112</v>
      </c>
      <c r="AF4463" t="s">
        <v>16889</v>
      </c>
      <c r="AG4463" t="s">
        <v>27131</v>
      </c>
      <c r="AH4463" t="s">
        <v>53</v>
      </c>
      <c r="AJ4463" t="s">
        <v>53</v>
      </c>
      <c r="AK4463" t="s">
        <v>13346</v>
      </c>
      <c r="AL4463" t="s">
        <v>78</v>
      </c>
      <c r="AO4463" t="s">
        <v>54</v>
      </c>
    </row>
    <row r="4464" spans="1:43" x14ac:dyDescent="0.35">
      <c r="A4464" t="s">
        <v>27132</v>
      </c>
      <c r="B4464" t="s">
        <v>1440</v>
      </c>
      <c r="C4464" t="s">
        <v>5456</v>
      </c>
      <c r="F4464" t="s">
        <v>24104</v>
      </c>
      <c r="H4464" t="s">
        <v>24103</v>
      </c>
      <c r="I4464" t="s">
        <v>179</v>
      </c>
      <c r="J4464" t="s">
        <v>27091</v>
      </c>
      <c r="K4464" t="s">
        <v>27097</v>
      </c>
      <c r="M4464" t="s">
        <v>11741</v>
      </c>
      <c r="N4464" t="s">
        <v>287</v>
      </c>
      <c r="O4464">
        <v>80439</v>
      </c>
      <c r="P4464" t="s">
        <v>50</v>
      </c>
      <c r="U4464" s="1">
        <v>44505.502083333333</v>
      </c>
      <c r="V4464" s="1">
        <v>44505.502083333333</v>
      </c>
      <c r="W4464" s="1">
        <v>44508.463888888888</v>
      </c>
      <c r="X4464" s="1">
        <v>44508.463888888888</v>
      </c>
      <c r="AC4464" t="s">
        <v>53</v>
      </c>
      <c r="AD4464">
        <v>2969475433</v>
      </c>
      <c r="AE4464" s="1">
        <v>37166.661111111112</v>
      </c>
      <c r="AF4464" t="s">
        <v>16889</v>
      </c>
      <c r="AG4464" t="s">
        <v>27133</v>
      </c>
      <c r="AH4464" t="s">
        <v>53</v>
      </c>
      <c r="AJ4464" t="s">
        <v>53</v>
      </c>
      <c r="AK4464" t="s">
        <v>13346</v>
      </c>
      <c r="AL4464" t="s">
        <v>78</v>
      </c>
      <c r="AO4464" t="s">
        <v>54</v>
      </c>
      <c r="AP4464" s="1">
        <v>44573.724305555559</v>
      </c>
      <c r="AQ4464" s="1">
        <v>44573.727777777778</v>
      </c>
    </row>
    <row r="4465" spans="1:43" x14ac:dyDescent="0.35">
      <c r="A4465" t="s">
        <v>27134</v>
      </c>
      <c r="B4465" t="s">
        <v>16885</v>
      </c>
      <c r="C4465" t="s">
        <v>383</v>
      </c>
      <c r="F4465" t="s">
        <v>27135</v>
      </c>
      <c r="H4465" t="s">
        <v>16887</v>
      </c>
      <c r="I4465" t="s">
        <v>179</v>
      </c>
      <c r="J4465" t="s">
        <v>27091</v>
      </c>
      <c r="K4465" t="s">
        <v>27097</v>
      </c>
      <c r="M4465" t="s">
        <v>11741</v>
      </c>
      <c r="N4465" t="s">
        <v>287</v>
      </c>
      <c r="O4465">
        <v>80439</v>
      </c>
      <c r="P4465" t="s">
        <v>50</v>
      </c>
      <c r="U4465" s="1">
        <v>44505.506249999999</v>
      </c>
      <c r="V4465" s="1">
        <v>44505.506249999999</v>
      </c>
      <c r="W4465" s="1">
        <v>44508.462500000001</v>
      </c>
      <c r="X4465" s="1">
        <v>44508.462500000001</v>
      </c>
      <c r="AC4465" t="s">
        <v>53</v>
      </c>
      <c r="AD4465">
        <v>2969475433</v>
      </c>
      <c r="AE4465" s="1">
        <v>37166.661111111112</v>
      </c>
      <c r="AF4465" t="s">
        <v>16889</v>
      </c>
      <c r="AG4465" t="s">
        <v>27136</v>
      </c>
      <c r="AH4465" t="s">
        <v>53</v>
      </c>
      <c r="AJ4465" t="s">
        <v>53</v>
      </c>
      <c r="AK4465" t="s">
        <v>13346</v>
      </c>
      <c r="AL4465" t="s">
        <v>78</v>
      </c>
      <c r="AO4465" t="s">
        <v>54</v>
      </c>
    </row>
    <row r="4466" spans="1:43" x14ac:dyDescent="0.35">
      <c r="A4466" t="s">
        <v>27137</v>
      </c>
      <c r="B4466" t="s">
        <v>707</v>
      </c>
      <c r="C4466" t="s">
        <v>27138</v>
      </c>
      <c r="F4466" t="s">
        <v>27139</v>
      </c>
      <c r="H4466" t="s">
        <v>27140</v>
      </c>
      <c r="I4466" t="s">
        <v>179</v>
      </c>
      <c r="J4466" t="s">
        <v>27091</v>
      </c>
      <c r="K4466" t="s">
        <v>27097</v>
      </c>
      <c r="M4466" t="s">
        <v>11741</v>
      </c>
      <c r="N4466" t="s">
        <v>287</v>
      </c>
      <c r="O4466">
        <v>80439</v>
      </c>
      <c r="P4466" t="s">
        <v>50</v>
      </c>
      <c r="U4466" s="1">
        <v>44505.515277777777</v>
      </c>
      <c r="V4466" s="1">
        <v>44505.515277777777</v>
      </c>
      <c r="W4466" s="1">
        <v>44508.461805555555</v>
      </c>
      <c r="X4466" s="1">
        <v>44508.461805555555</v>
      </c>
      <c r="AC4466" t="s">
        <v>53</v>
      </c>
      <c r="AD4466">
        <v>2969475433</v>
      </c>
      <c r="AE4466" s="1">
        <v>37166.661111111112</v>
      </c>
      <c r="AF4466" t="s">
        <v>16889</v>
      </c>
      <c r="AG4466" t="s">
        <v>27141</v>
      </c>
      <c r="AH4466" t="s">
        <v>53</v>
      </c>
      <c r="AJ4466" t="s">
        <v>53</v>
      </c>
      <c r="AK4466" t="s">
        <v>13346</v>
      </c>
      <c r="AL4466" t="s">
        <v>78</v>
      </c>
      <c r="AO4466" t="s">
        <v>54</v>
      </c>
    </row>
    <row r="4467" spans="1:43" x14ac:dyDescent="0.35">
      <c r="A4467" t="s">
        <v>27142</v>
      </c>
      <c r="B4467" t="s">
        <v>15944</v>
      </c>
      <c r="C4467" t="s">
        <v>8045</v>
      </c>
      <c r="H4467" t="s">
        <v>27143</v>
      </c>
      <c r="I4467" t="s">
        <v>61</v>
      </c>
      <c r="J4467" t="s">
        <v>62</v>
      </c>
      <c r="P4467" t="s">
        <v>50</v>
      </c>
      <c r="U4467" s="1">
        <v>44505.55</v>
      </c>
      <c r="V4467" s="1">
        <v>44505.55</v>
      </c>
      <c r="W4467" s="1">
        <v>44508.448611111111</v>
      </c>
      <c r="X4467" s="1">
        <v>44508.448611111111</v>
      </c>
      <c r="AC4467" t="s">
        <v>53</v>
      </c>
      <c r="AD4467">
        <v>2969479981</v>
      </c>
      <c r="AE4467" s="1">
        <v>37426</v>
      </c>
      <c r="AF4467" t="s">
        <v>1314</v>
      </c>
      <c r="AG4467" t="s">
        <v>27144</v>
      </c>
      <c r="AH4467" t="s">
        <v>53</v>
      </c>
      <c r="AJ4467" t="s">
        <v>53</v>
      </c>
      <c r="AK4467" t="s">
        <v>7761</v>
      </c>
      <c r="AL4467" t="s">
        <v>78</v>
      </c>
      <c r="AO4467" t="s">
        <v>54</v>
      </c>
      <c r="AP4467" s="1">
        <v>45083.777083333334</v>
      </c>
      <c r="AQ4467" s="1">
        <v>45054.499305555553</v>
      </c>
    </row>
    <row r="4468" spans="1:43" x14ac:dyDescent="0.35">
      <c r="A4468" t="s">
        <v>12087</v>
      </c>
      <c r="B4468" t="s">
        <v>12087</v>
      </c>
      <c r="C4468" t="s">
        <v>21051</v>
      </c>
      <c r="F4468" t="s">
        <v>27145</v>
      </c>
      <c r="H4468" t="s">
        <v>27146</v>
      </c>
      <c r="I4468" t="s">
        <v>200</v>
      </c>
      <c r="J4468" t="s">
        <v>4293</v>
      </c>
      <c r="K4468" t="s">
        <v>26450</v>
      </c>
      <c r="M4468" t="s">
        <v>2652</v>
      </c>
      <c r="N4468" t="s">
        <v>637</v>
      </c>
      <c r="O4468">
        <v>79762</v>
      </c>
      <c r="P4468" t="s">
        <v>50</v>
      </c>
      <c r="U4468" s="1">
        <v>44505.636805555558</v>
      </c>
      <c r="V4468" s="1">
        <v>44505.636805555558</v>
      </c>
      <c r="W4468" s="1">
        <v>44508.443749999999</v>
      </c>
      <c r="X4468" s="1">
        <v>44508.443749999999</v>
      </c>
      <c r="AC4468" t="s">
        <v>53</v>
      </c>
      <c r="AD4468">
        <v>2969634929</v>
      </c>
      <c r="AE4468" s="1">
        <v>41799.665972222225</v>
      </c>
      <c r="AF4468" t="s">
        <v>4296</v>
      </c>
      <c r="AG4468" t="s">
        <v>27147</v>
      </c>
      <c r="AH4468" t="s">
        <v>53</v>
      </c>
      <c r="AJ4468" t="s">
        <v>53</v>
      </c>
      <c r="AK4468" t="s">
        <v>13606</v>
      </c>
      <c r="AL4468" t="s">
        <v>68</v>
      </c>
      <c r="AO4468" t="s">
        <v>54</v>
      </c>
    </row>
    <row r="4469" spans="1:43" x14ac:dyDescent="0.35">
      <c r="A4469" t="s">
        <v>27148</v>
      </c>
      <c r="B4469" t="s">
        <v>653</v>
      </c>
      <c r="C4469" t="s">
        <v>27149</v>
      </c>
      <c r="F4469">
        <f>1970-234-8858</f>
        <v>-7122</v>
      </c>
      <c r="H4469" t="s">
        <v>27150</v>
      </c>
      <c r="J4469" t="s">
        <v>27151</v>
      </c>
      <c r="N4469" t="s">
        <v>287</v>
      </c>
      <c r="O4469">
        <v>81526</v>
      </c>
      <c r="P4469" t="s">
        <v>50</v>
      </c>
      <c r="U4469" s="1">
        <v>44506</v>
      </c>
      <c r="V4469" s="1">
        <v>44506</v>
      </c>
      <c r="W4469" s="1">
        <v>44506.888888888891</v>
      </c>
      <c r="X4469" s="1">
        <v>44506.888888888891</v>
      </c>
      <c r="AC4469" t="s">
        <v>53</v>
      </c>
      <c r="AD4469">
        <v>2972036983</v>
      </c>
      <c r="AE4469" s="1">
        <v>44508.4375</v>
      </c>
      <c r="AG4469" t="s">
        <v>27152</v>
      </c>
      <c r="AH4469" t="s">
        <v>51</v>
      </c>
      <c r="AJ4469" t="s">
        <v>53</v>
      </c>
      <c r="AL4469" t="s">
        <v>78</v>
      </c>
      <c r="AO4469" t="s">
        <v>8142</v>
      </c>
    </row>
    <row r="4470" spans="1:43" x14ac:dyDescent="0.35">
      <c r="A4470" t="s">
        <v>27153</v>
      </c>
      <c r="B4470" t="s">
        <v>27154</v>
      </c>
      <c r="C4470" t="s">
        <v>707</v>
      </c>
      <c r="F4470">
        <v>3033068729</v>
      </c>
      <c r="H4470" t="s">
        <v>27153</v>
      </c>
      <c r="J4470" t="s">
        <v>27155</v>
      </c>
      <c r="K4470" t="s">
        <v>27156</v>
      </c>
      <c r="L4470" t="s">
        <v>27157</v>
      </c>
      <c r="M4470" t="s">
        <v>3304</v>
      </c>
      <c r="N4470" t="s">
        <v>65</v>
      </c>
      <c r="O4470">
        <v>80102</v>
      </c>
      <c r="P4470" t="s">
        <v>50</v>
      </c>
      <c r="U4470" s="1">
        <v>44506</v>
      </c>
      <c r="V4470" s="1">
        <v>44506</v>
      </c>
      <c r="AC4470" t="s">
        <v>51</v>
      </c>
      <c r="AG4470" t="s">
        <v>27158</v>
      </c>
      <c r="AH4470" t="s">
        <v>51</v>
      </c>
      <c r="AJ4470" t="s">
        <v>53</v>
      </c>
      <c r="AO4470" t="s">
        <v>5443</v>
      </c>
    </row>
    <row r="4471" spans="1:43" x14ac:dyDescent="0.35">
      <c r="A4471" t="s">
        <v>27159</v>
      </c>
      <c r="B4471" t="s">
        <v>27160</v>
      </c>
      <c r="C4471" t="s">
        <v>45</v>
      </c>
      <c r="F4471" t="s">
        <v>27161</v>
      </c>
      <c r="H4471" t="s">
        <v>27162</v>
      </c>
      <c r="J4471" t="s">
        <v>13536</v>
      </c>
      <c r="P4471" t="s">
        <v>50</v>
      </c>
      <c r="U4471" s="1">
        <v>44508</v>
      </c>
      <c r="V4471" s="1">
        <v>44508</v>
      </c>
      <c r="W4471" s="1">
        <v>44509.418749999997</v>
      </c>
      <c r="X4471" s="1">
        <v>44509.418749999997</v>
      </c>
      <c r="AC4471" t="s">
        <v>53</v>
      </c>
      <c r="AD4471">
        <v>2969477259</v>
      </c>
      <c r="AE4471" s="1">
        <v>37277</v>
      </c>
      <c r="AF4471" t="s">
        <v>25708</v>
      </c>
      <c r="AG4471" t="s">
        <v>27163</v>
      </c>
      <c r="AH4471" t="s">
        <v>51</v>
      </c>
      <c r="AJ4471" t="s">
        <v>53</v>
      </c>
      <c r="AL4471" t="s">
        <v>78</v>
      </c>
      <c r="AO4471" t="s">
        <v>8142</v>
      </c>
    </row>
    <row r="4472" spans="1:43" x14ac:dyDescent="0.35">
      <c r="A4472" t="s">
        <v>27164</v>
      </c>
      <c r="B4472" t="s">
        <v>5595</v>
      </c>
      <c r="C4472" t="s">
        <v>338</v>
      </c>
      <c r="F4472" t="s">
        <v>27165</v>
      </c>
      <c r="H4472" t="s">
        <v>27164</v>
      </c>
      <c r="J4472" t="s">
        <v>6387</v>
      </c>
      <c r="P4472" t="s">
        <v>50</v>
      </c>
      <c r="U4472" s="1">
        <v>44508</v>
      </c>
      <c r="V4472" s="1">
        <v>44508</v>
      </c>
      <c r="W4472" s="1">
        <v>44509.413888888892</v>
      </c>
      <c r="X4472" s="1">
        <v>44509.413888888892</v>
      </c>
      <c r="AC4472" t="s">
        <v>53</v>
      </c>
      <c r="AD4472">
        <v>2969484892</v>
      </c>
      <c r="AE4472" s="1">
        <v>37756</v>
      </c>
      <c r="AF4472" t="s">
        <v>25942</v>
      </c>
      <c r="AG4472" t="s">
        <v>27166</v>
      </c>
      <c r="AH4472" t="s">
        <v>51</v>
      </c>
      <c r="AJ4472" t="s">
        <v>53</v>
      </c>
      <c r="AL4472" t="s">
        <v>78</v>
      </c>
      <c r="AO4472" t="s">
        <v>8142</v>
      </c>
    </row>
    <row r="4473" spans="1:43" x14ac:dyDescent="0.35">
      <c r="A4473" t="s">
        <v>27167</v>
      </c>
      <c r="B4473" t="s">
        <v>27168</v>
      </c>
      <c r="C4473" t="s">
        <v>309</v>
      </c>
      <c r="F4473">
        <v>7195415484</v>
      </c>
      <c r="H4473" t="s">
        <v>27169</v>
      </c>
      <c r="J4473" t="s">
        <v>27170</v>
      </c>
      <c r="K4473" t="s">
        <v>27171</v>
      </c>
      <c r="M4473" t="s">
        <v>27172</v>
      </c>
      <c r="N4473" t="s">
        <v>65</v>
      </c>
      <c r="O4473">
        <v>80830</v>
      </c>
      <c r="P4473" t="s">
        <v>50</v>
      </c>
      <c r="U4473" s="1">
        <v>44508</v>
      </c>
      <c r="V4473" s="1">
        <v>44508</v>
      </c>
      <c r="W4473" s="1">
        <v>44508.73333333333</v>
      </c>
      <c r="X4473" s="1">
        <v>44508.73333333333</v>
      </c>
      <c r="AC4473" t="s">
        <v>53</v>
      </c>
      <c r="AD4473">
        <v>1000000001</v>
      </c>
      <c r="AE4473" s="1">
        <v>39973.351388888892</v>
      </c>
      <c r="AF4473" t="s">
        <v>3377</v>
      </c>
      <c r="AG4473" t="s">
        <v>27173</v>
      </c>
      <c r="AH4473" t="s">
        <v>51</v>
      </c>
      <c r="AJ4473" t="s">
        <v>53</v>
      </c>
      <c r="AL4473" t="s">
        <v>78</v>
      </c>
      <c r="AO4473" t="s">
        <v>5443</v>
      </c>
      <c r="AP4473" s="1">
        <v>45418.482638888891</v>
      </c>
    </row>
    <row r="4474" spans="1:43" x14ac:dyDescent="0.35">
      <c r="A4474" t="s">
        <v>27174</v>
      </c>
      <c r="B4474" t="s">
        <v>22850</v>
      </c>
      <c r="C4474" t="s">
        <v>27175</v>
      </c>
      <c r="F4474" t="s">
        <v>27176</v>
      </c>
      <c r="H4474" t="s">
        <v>27177</v>
      </c>
      <c r="J4474" t="s">
        <v>16310</v>
      </c>
      <c r="K4474" t="s">
        <v>27178</v>
      </c>
      <c r="L4474">
        <v>26</v>
      </c>
      <c r="M4474" t="s">
        <v>27179</v>
      </c>
      <c r="N4474" t="s">
        <v>275</v>
      </c>
      <c r="O4474">
        <v>28363</v>
      </c>
      <c r="P4474" t="s">
        <v>50</v>
      </c>
      <c r="U4474" s="1">
        <v>44508</v>
      </c>
      <c r="V4474" s="1">
        <v>44508</v>
      </c>
      <c r="W4474" s="1">
        <v>44509.415277777778</v>
      </c>
      <c r="X4474" s="1">
        <v>44509.415277777778</v>
      </c>
      <c r="AC4474" t="s">
        <v>53</v>
      </c>
      <c r="AD4474">
        <v>2969510802</v>
      </c>
      <c r="AE4474" s="1">
        <v>38394.400000000001</v>
      </c>
      <c r="AF4474" t="s">
        <v>16313</v>
      </c>
      <c r="AG4474" t="s">
        <v>27180</v>
      </c>
      <c r="AH4474" t="s">
        <v>51</v>
      </c>
      <c r="AJ4474" t="s">
        <v>53</v>
      </c>
      <c r="AL4474" t="s">
        <v>78</v>
      </c>
      <c r="AO4474" t="s">
        <v>8142</v>
      </c>
      <c r="AP4474" s="1">
        <v>44904.693055555559</v>
      </c>
    </row>
    <row r="4475" spans="1:43" x14ac:dyDescent="0.35">
      <c r="A4475" t="s">
        <v>27181</v>
      </c>
      <c r="B4475" t="s">
        <v>27182</v>
      </c>
      <c r="C4475" t="s">
        <v>27183</v>
      </c>
      <c r="F4475" t="s">
        <v>27184</v>
      </c>
      <c r="H4475" t="s">
        <v>27181</v>
      </c>
      <c r="J4475" t="s">
        <v>8730</v>
      </c>
      <c r="P4475" t="s">
        <v>50</v>
      </c>
      <c r="U4475" s="1">
        <v>44508</v>
      </c>
      <c r="V4475" s="1">
        <v>44508</v>
      </c>
      <c r="W4475" s="1">
        <v>44509.417361111111</v>
      </c>
      <c r="X4475" s="1">
        <v>44509.417361111111</v>
      </c>
      <c r="AC4475" t="s">
        <v>53</v>
      </c>
      <c r="AD4475">
        <v>2969473349</v>
      </c>
      <c r="AE4475" s="1">
        <v>37012.460416666669</v>
      </c>
      <c r="AF4475" t="s">
        <v>26866</v>
      </c>
      <c r="AG4475" t="s">
        <v>27185</v>
      </c>
      <c r="AH4475" t="s">
        <v>51</v>
      </c>
      <c r="AJ4475" t="s">
        <v>53</v>
      </c>
      <c r="AL4475" t="s">
        <v>78</v>
      </c>
      <c r="AO4475" t="s">
        <v>8142</v>
      </c>
    </row>
    <row r="4476" spans="1:43" x14ac:dyDescent="0.35">
      <c r="A4476" t="s">
        <v>27186</v>
      </c>
      <c r="B4476" t="s">
        <v>27187</v>
      </c>
      <c r="C4476" t="s">
        <v>27188</v>
      </c>
      <c r="F4476" t="s">
        <v>27189</v>
      </c>
      <c r="H4476" t="s">
        <v>27190</v>
      </c>
      <c r="J4476" t="s">
        <v>27191</v>
      </c>
      <c r="P4476" t="s">
        <v>50</v>
      </c>
      <c r="U4476" s="1">
        <v>44508</v>
      </c>
      <c r="V4476" s="1">
        <v>44508</v>
      </c>
      <c r="W4476" s="1">
        <v>44508.446527777778</v>
      </c>
      <c r="X4476" s="1">
        <v>44508.446527777778</v>
      </c>
      <c r="AC4476" t="s">
        <v>53</v>
      </c>
      <c r="AD4476">
        <v>2969713694</v>
      </c>
      <c r="AE4476" s="1">
        <v>42676.558333333334</v>
      </c>
      <c r="AF4476" t="s">
        <v>27192</v>
      </c>
      <c r="AG4476" t="s">
        <v>27193</v>
      </c>
      <c r="AH4476" t="s">
        <v>51</v>
      </c>
      <c r="AJ4476" t="s">
        <v>53</v>
      </c>
      <c r="AL4476" t="s">
        <v>78</v>
      </c>
      <c r="AO4476" t="s">
        <v>8142</v>
      </c>
    </row>
    <row r="4477" spans="1:43" x14ac:dyDescent="0.35">
      <c r="A4477" t="s">
        <v>27194</v>
      </c>
      <c r="B4477" t="s">
        <v>80</v>
      </c>
      <c r="C4477" t="s">
        <v>1775</v>
      </c>
      <c r="F4477" t="s">
        <v>27195</v>
      </c>
      <c r="H4477" t="s">
        <v>27194</v>
      </c>
      <c r="J4477" t="s">
        <v>27196</v>
      </c>
      <c r="K4477" t="s">
        <v>15416</v>
      </c>
      <c r="M4477" t="s">
        <v>15417</v>
      </c>
      <c r="N4477" t="s">
        <v>15418</v>
      </c>
      <c r="O4477">
        <v>38197</v>
      </c>
      <c r="P4477" t="s">
        <v>50</v>
      </c>
      <c r="U4477" s="1">
        <v>44508</v>
      </c>
      <c r="V4477" s="1">
        <v>44508</v>
      </c>
      <c r="W4477" s="1">
        <v>44509.413194444445</v>
      </c>
      <c r="X4477" s="1">
        <v>44509.413194444445</v>
      </c>
      <c r="AC4477" t="s">
        <v>53</v>
      </c>
      <c r="AD4477">
        <v>2969479264</v>
      </c>
      <c r="AE4477" s="1">
        <v>37386</v>
      </c>
      <c r="AF4477" t="s">
        <v>27197</v>
      </c>
      <c r="AG4477" t="s">
        <v>27198</v>
      </c>
      <c r="AH4477" t="s">
        <v>51</v>
      </c>
      <c r="AJ4477" t="s">
        <v>53</v>
      </c>
      <c r="AL4477" t="s">
        <v>78</v>
      </c>
      <c r="AO4477" t="s">
        <v>8142</v>
      </c>
    </row>
    <row r="4478" spans="1:43" x14ac:dyDescent="0.35">
      <c r="A4478" t="s">
        <v>27199</v>
      </c>
      <c r="B4478" t="s">
        <v>27200</v>
      </c>
      <c r="C4478" t="s">
        <v>27201</v>
      </c>
      <c r="F4478" t="s">
        <v>27202</v>
      </c>
      <c r="H4478" t="s">
        <v>27199</v>
      </c>
      <c r="J4478" t="s">
        <v>2011</v>
      </c>
      <c r="P4478" t="s">
        <v>50</v>
      </c>
      <c r="U4478" s="1">
        <v>44508</v>
      </c>
      <c r="V4478" s="1">
        <v>44508</v>
      </c>
      <c r="AC4478" t="s">
        <v>53</v>
      </c>
      <c r="AD4478">
        <v>2969480426</v>
      </c>
      <c r="AE4478" s="1">
        <v>37448</v>
      </c>
      <c r="AG4478" t="s">
        <v>27203</v>
      </c>
      <c r="AH4478" t="s">
        <v>51</v>
      </c>
      <c r="AJ4478" t="s">
        <v>53</v>
      </c>
      <c r="AO4478" t="s">
        <v>5443</v>
      </c>
    </row>
    <row r="4479" spans="1:43" x14ac:dyDescent="0.35">
      <c r="A4479" t="s">
        <v>27204</v>
      </c>
      <c r="B4479" t="s">
        <v>27205</v>
      </c>
      <c r="C4479" t="s">
        <v>1391</v>
      </c>
      <c r="D4479" t="s">
        <v>12900</v>
      </c>
      <c r="F4479">
        <v>3035882843</v>
      </c>
      <c r="H4479" t="s">
        <v>27206</v>
      </c>
      <c r="I4479" t="s">
        <v>415</v>
      </c>
      <c r="J4479" t="s">
        <v>27207</v>
      </c>
      <c r="K4479" t="s">
        <v>27208</v>
      </c>
      <c r="L4479" t="s">
        <v>27209</v>
      </c>
      <c r="M4479" t="s">
        <v>2800</v>
      </c>
      <c r="N4479" t="s">
        <v>213</v>
      </c>
      <c r="O4479">
        <v>80601</v>
      </c>
      <c r="P4479" t="s">
        <v>50</v>
      </c>
      <c r="U4479" s="1">
        <v>44508.590277777781</v>
      </c>
      <c r="V4479" s="1">
        <v>44508.590277777781</v>
      </c>
      <c r="W4479" s="1">
        <v>44509.425000000003</v>
      </c>
      <c r="X4479" s="1">
        <v>44509.425000000003</v>
      </c>
      <c r="AC4479" t="s">
        <v>53</v>
      </c>
      <c r="AD4479">
        <v>2969601912</v>
      </c>
      <c r="AE4479" s="1">
        <v>41576.344444444447</v>
      </c>
      <c r="AF4479" t="s">
        <v>27210</v>
      </c>
      <c r="AG4479" t="s">
        <v>27211</v>
      </c>
      <c r="AH4479" t="s">
        <v>53</v>
      </c>
      <c r="AJ4479" t="s">
        <v>53</v>
      </c>
      <c r="AK4479" t="s">
        <v>8166</v>
      </c>
      <c r="AL4479" t="s">
        <v>78</v>
      </c>
      <c r="AO4479" t="s">
        <v>54</v>
      </c>
      <c r="AP4479" s="1">
        <v>45260.342361111114</v>
      </c>
      <c r="AQ4479" s="1">
        <v>45260.344444444447</v>
      </c>
    </row>
    <row r="4480" spans="1:43" x14ac:dyDescent="0.35">
      <c r="A4480" t="s">
        <v>27212</v>
      </c>
      <c r="B4480" t="s">
        <v>26712</v>
      </c>
      <c r="C4480" t="s">
        <v>1614</v>
      </c>
      <c r="F4480" t="s">
        <v>27213</v>
      </c>
      <c r="H4480" t="s">
        <v>27212</v>
      </c>
      <c r="J4480" t="s">
        <v>26715</v>
      </c>
      <c r="P4480" t="s">
        <v>50</v>
      </c>
      <c r="U4480" s="1">
        <v>44509</v>
      </c>
      <c r="V4480" s="1">
        <v>44509</v>
      </c>
      <c r="W4480" s="1">
        <v>44509.936805555553</v>
      </c>
      <c r="X4480" s="1">
        <v>44509.936805555553</v>
      </c>
      <c r="AC4480" t="s">
        <v>53</v>
      </c>
      <c r="AD4480">
        <v>2969584093</v>
      </c>
      <c r="AE4480" s="1">
        <v>41274.668749999997</v>
      </c>
      <c r="AF4480" t="s">
        <v>2844</v>
      </c>
      <c r="AG4480" t="s">
        <v>27214</v>
      </c>
      <c r="AH4480" t="s">
        <v>51</v>
      </c>
      <c r="AJ4480" t="s">
        <v>53</v>
      </c>
      <c r="AL4480" t="s">
        <v>78</v>
      </c>
      <c r="AO4480" t="s">
        <v>8142</v>
      </c>
    </row>
    <row r="4481" spans="1:43" x14ac:dyDescent="0.35">
      <c r="A4481" t="s">
        <v>27215</v>
      </c>
      <c r="B4481" t="s">
        <v>27216</v>
      </c>
      <c r="C4481" t="s">
        <v>390</v>
      </c>
      <c r="F4481">
        <f>1915-526-2255</f>
        <v>-866</v>
      </c>
      <c r="H4481" t="s">
        <v>27217</v>
      </c>
      <c r="J4481" t="s">
        <v>1305</v>
      </c>
      <c r="K4481" t="s">
        <v>1306</v>
      </c>
      <c r="M4481" t="s">
        <v>1307</v>
      </c>
      <c r="N4481" t="s">
        <v>264</v>
      </c>
      <c r="O4481">
        <v>77380</v>
      </c>
      <c r="P4481" t="s">
        <v>50</v>
      </c>
      <c r="U4481" s="1">
        <v>44509</v>
      </c>
      <c r="V4481" s="1">
        <v>44509</v>
      </c>
      <c r="W4481" s="1">
        <v>44509.688888888886</v>
      </c>
      <c r="X4481" s="1">
        <v>45351.543749999997</v>
      </c>
      <c r="AC4481" t="s">
        <v>53</v>
      </c>
      <c r="AD4481">
        <v>2969474645</v>
      </c>
      <c r="AE4481" s="1">
        <v>37110.530555555553</v>
      </c>
      <c r="AF4481" t="s">
        <v>8291</v>
      </c>
      <c r="AG4481" t="s">
        <v>27218</v>
      </c>
      <c r="AH4481" t="s">
        <v>51</v>
      </c>
      <c r="AJ4481" t="s">
        <v>53</v>
      </c>
      <c r="AL4481" t="s">
        <v>78</v>
      </c>
      <c r="AO4481" t="s">
        <v>5443</v>
      </c>
      <c r="AP4481" s="1">
        <v>45461.944444444445</v>
      </c>
      <c r="AQ4481" s="1">
        <v>45453.478472222225</v>
      </c>
    </row>
    <row r="4482" spans="1:43" x14ac:dyDescent="0.35">
      <c r="A4482" t="s">
        <v>27219</v>
      </c>
      <c r="B4482" t="s">
        <v>27220</v>
      </c>
      <c r="C4482" t="s">
        <v>16967</v>
      </c>
      <c r="F4482">
        <v>9282027793</v>
      </c>
      <c r="H4482" t="s">
        <v>27219</v>
      </c>
      <c r="J4482" t="s">
        <v>27221</v>
      </c>
      <c r="K4482" t="s">
        <v>27222</v>
      </c>
      <c r="M4482" t="s">
        <v>143</v>
      </c>
      <c r="N4482" t="s">
        <v>65</v>
      </c>
      <c r="O4482">
        <v>81503</v>
      </c>
      <c r="P4482" t="s">
        <v>50</v>
      </c>
      <c r="U4482" s="1">
        <v>44509</v>
      </c>
      <c r="V4482" s="1">
        <v>44509</v>
      </c>
      <c r="W4482" s="1">
        <v>44509.62222222222</v>
      </c>
      <c r="X4482" s="1">
        <v>44509.62222222222</v>
      </c>
      <c r="AC4482" t="s">
        <v>53</v>
      </c>
      <c r="AD4482">
        <v>1000000001</v>
      </c>
      <c r="AE4482" s="1">
        <v>39973.351388888892</v>
      </c>
      <c r="AF4482" t="s">
        <v>3377</v>
      </c>
      <c r="AG4482" t="s">
        <v>27223</v>
      </c>
      <c r="AH4482" t="s">
        <v>51</v>
      </c>
      <c r="AJ4482" t="s">
        <v>53</v>
      </c>
      <c r="AL4482" t="s">
        <v>78</v>
      </c>
      <c r="AO4482" t="s">
        <v>5443</v>
      </c>
      <c r="AP4482" s="1">
        <v>44509.619444444441</v>
      </c>
    </row>
    <row r="4483" spans="1:43" x14ac:dyDescent="0.35">
      <c r="A4483" t="s">
        <v>27224</v>
      </c>
      <c r="B4483" t="s">
        <v>27154</v>
      </c>
      <c r="C4483" t="s">
        <v>707</v>
      </c>
      <c r="F4483">
        <v>3033068749</v>
      </c>
      <c r="H4483" t="s">
        <v>27153</v>
      </c>
      <c r="J4483" t="s">
        <v>27225</v>
      </c>
      <c r="K4483" t="s">
        <v>27226</v>
      </c>
      <c r="M4483" t="s">
        <v>3304</v>
      </c>
      <c r="N4483" t="s">
        <v>65</v>
      </c>
      <c r="O4483" t="s">
        <v>27227</v>
      </c>
      <c r="P4483" t="s">
        <v>50</v>
      </c>
      <c r="U4483" s="1">
        <v>44509</v>
      </c>
      <c r="V4483" s="1">
        <v>44509</v>
      </c>
      <c r="W4483" s="1">
        <v>44509.466666666667</v>
      </c>
      <c r="X4483" s="1">
        <v>44509.466666666667</v>
      </c>
      <c r="AC4483" t="s">
        <v>51</v>
      </c>
      <c r="AD4483">
        <v>1000000001</v>
      </c>
      <c r="AE4483" s="1">
        <v>39973.351388888892</v>
      </c>
      <c r="AF4483" t="s">
        <v>3377</v>
      </c>
      <c r="AG4483" t="s">
        <v>27228</v>
      </c>
      <c r="AH4483" t="s">
        <v>51</v>
      </c>
      <c r="AJ4483" t="s">
        <v>53</v>
      </c>
      <c r="AL4483" t="s">
        <v>78</v>
      </c>
      <c r="AO4483" t="s">
        <v>5443</v>
      </c>
      <c r="AP4483" s="1">
        <v>44510.427083333336</v>
      </c>
    </row>
    <row r="4484" spans="1:43" x14ac:dyDescent="0.35">
      <c r="A4484" t="s">
        <v>27229</v>
      </c>
      <c r="B4484" t="s">
        <v>27230</v>
      </c>
      <c r="C4484" t="s">
        <v>702</v>
      </c>
      <c r="D4484" t="s">
        <v>309</v>
      </c>
      <c r="F4484" t="s">
        <v>27231</v>
      </c>
      <c r="G4484" t="s">
        <v>27231</v>
      </c>
      <c r="H4484" t="s">
        <v>27232</v>
      </c>
      <c r="J4484" t="s">
        <v>27233</v>
      </c>
      <c r="P4484" t="s">
        <v>50</v>
      </c>
      <c r="U4484" s="1">
        <v>44509</v>
      </c>
      <c r="V4484" s="1">
        <v>44509</v>
      </c>
      <c r="W4484" s="1">
        <v>44509.441666666666</v>
      </c>
      <c r="X4484" s="1">
        <v>44509.441666666666</v>
      </c>
      <c r="AC4484" t="s">
        <v>53</v>
      </c>
      <c r="AD4484">
        <v>1000000001</v>
      </c>
      <c r="AE4484" s="1">
        <v>39973.351388888892</v>
      </c>
      <c r="AF4484" t="s">
        <v>3377</v>
      </c>
      <c r="AG4484" t="s">
        <v>27234</v>
      </c>
      <c r="AH4484" t="s">
        <v>51</v>
      </c>
      <c r="AJ4484" t="s">
        <v>53</v>
      </c>
      <c r="AL4484" t="s">
        <v>78</v>
      </c>
      <c r="AO4484" t="s">
        <v>5443</v>
      </c>
      <c r="AP4484" s="1">
        <v>44952.609027777777</v>
      </c>
    </row>
    <row r="4485" spans="1:43" x14ac:dyDescent="0.35">
      <c r="A4485" t="s">
        <v>27235</v>
      </c>
      <c r="B4485" t="s">
        <v>27236</v>
      </c>
      <c r="C4485" t="s">
        <v>27237</v>
      </c>
      <c r="F4485">
        <v>15879195524</v>
      </c>
      <c r="H4485" t="s">
        <v>27235</v>
      </c>
      <c r="J4485" t="s">
        <v>491</v>
      </c>
      <c r="K4485" t="s">
        <v>18855</v>
      </c>
      <c r="M4485" t="s">
        <v>18836</v>
      </c>
      <c r="N4485" t="s">
        <v>4436</v>
      </c>
      <c r="O4485" t="s">
        <v>27238</v>
      </c>
      <c r="P4485" t="s">
        <v>4438</v>
      </c>
      <c r="U4485" s="1">
        <v>44509</v>
      </c>
      <c r="V4485" s="1">
        <v>44509</v>
      </c>
      <c r="W4485" s="1">
        <v>44510.354166666664</v>
      </c>
      <c r="X4485" s="1">
        <v>44510.354166666664</v>
      </c>
      <c r="AC4485" t="s">
        <v>53</v>
      </c>
      <c r="AD4485">
        <v>2969472760</v>
      </c>
      <c r="AE4485" s="1">
        <v>36916.71597222222</v>
      </c>
      <c r="AF4485" t="s">
        <v>27239</v>
      </c>
      <c r="AG4485" t="s">
        <v>27240</v>
      </c>
      <c r="AH4485" t="s">
        <v>51</v>
      </c>
      <c r="AJ4485" t="s">
        <v>53</v>
      </c>
      <c r="AL4485" t="s">
        <v>78</v>
      </c>
      <c r="AO4485" t="s">
        <v>8142</v>
      </c>
      <c r="AP4485" s="1">
        <v>45467.62777777778</v>
      </c>
    </row>
    <row r="4486" spans="1:43" x14ac:dyDescent="0.35">
      <c r="A4486" t="s">
        <v>27241</v>
      </c>
      <c r="B4486" t="s">
        <v>23299</v>
      </c>
      <c r="C4486" t="s">
        <v>2157</v>
      </c>
      <c r="H4486" t="s">
        <v>27242</v>
      </c>
      <c r="J4486" t="s">
        <v>16450</v>
      </c>
      <c r="P4486" t="s">
        <v>50</v>
      </c>
      <c r="U4486" s="1">
        <v>44509</v>
      </c>
      <c r="V4486" s="1">
        <v>44509</v>
      </c>
      <c r="W4486" s="1">
        <v>44509.411111111112</v>
      </c>
      <c r="X4486" s="1">
        <v>44509.411111111112</v>
      </c>
      <c r="AC4486" t="s">
        <v>53</v>
      </c>
      <c r="AD4486">
        <v>2969480024</v>
      </c>
      <c r="AE4486" s="1">
        <v>37427</v>
      </c>
      <c r="AF4486" t="s">
        <v>16451</v>
      </c>
      <c r="AG4486" t="s">
        <v>27243</v>
      </c>
      <c r="AH4486" t="s">
        <v>51</v>
      </c>
      <c r="AJ4486" t="s">
        <v>53</v>
      </c>
      <c r="AL4486" t="s">
        <v>78</v>
      </c>
      <c r="AO4486" t="s">
        <v>5443</v>
      </c>
      <c r="AP4486" s="1">
        <v>45475.671527777777</v>
      </c>
      <c r="AQ4486" s="1">
        <v>45412.526388888888</v>
      </c>
    </row>
    <row r="4487" spans="1:43" x14ac:dyDescent="0.35">
      <c r="A4487" t="s">
        <v>27244</v>
      </c>
      <c r="B4487" t="s">
        <v>1971</v>
      </c>
      <c r="C4487" t="s">
        <v>5364</v>
      </c>
      <c r="F4487" t="s">
        <v>27245</v>
      </c>
      <c r="H4487" t="s">
        <v>27244</v>
      </c>
      <c r="J4487" t="s">
        <v>5239</v>
      </c>
      <c r="K4487" t="s">
        <v>27246</v>
      </c>
      <c r="M4487" t="s">
        <v>1504</v>
      </c>
      <c r="N4487" t="s">
        <v>65</v>
      </c>
      <c r="O4487">
        <v>81650</v>
      </c>
      <c r="P4487" t="s">
        <v>50</v>
      </c>
      <c r="U4487" s="1">
        <v>44509</v>
      </c>
      <c r="V4487" s="1">
        <v>44509</v>
      </c>
      <c r="W4487" s="1">
        <v>44509.87222222222</v>
      </c>
      <c r="X4487" s="1">
        <v>44509.87222222222</v>
      </c>
      <c r="AC4487" t="s">
        <v>51</v>
      </c>
      <c r="AD4487">
        <v>2969475162</v>
      </c>
      <c r="AE4487" s="1">
        <v>37147</v>
      </c>
      <c r="AF4487" t="s">
        <v>5221</v>
      </c>
      <c r="AG4487" t="s">
        <v>27247</v>
      </c>
      <c r="AH4487" t="s">
        <v>51</v>
      </c>
      <c r="AJ4487" t="s">
        <v>53</v>
      </c>
      <c r="AL4487" t="s">
        <v>78</v>
      </c>
      <c r="AO4487" t="s">
        <v>5443</v>
      </c>
      <c r="AP4487" s="1">
        <v>44543.503472222219</v>
      </c>
    </row>
    <row r="4488" spans="1:43" x14ac:dyDescent="0.35">
      <c r="A4488" t="s">
        <v>27248</v>
      </c>
      <c r="B4488" t="s">
        <v>27249</v>
      </c>
      <c r="C4488" t="s">
        <v>27250</v>
      </c>
      <c r="F4488">
        <v>13038038356</v>
      </c>
      <c r="H4488" t="s">
        <v>27251</v>
      </c>
      <c r="J4488" t="s">
        <v>27252</v>
      </c>
      <c r="N4488" t="s">
        <v>27253</v>
      </c>
      <c r="O4488">
        <v>80021</v>
      </c>
      <c r="P4488" t="s">
        <v>50</v>
      </c>
      <c r="U4488" s="1">
        <v>44509</v>
      </c>
      <c r="V4488" s="1">
        <v>44509</v>
      </c>
      <c r="AC4488" t="s">
        <v>53</v>
      </c>
      <c r="AD4488">
        <v>2969600765</v>
      </c>
      <c r="AE4488" s="1">
        <v>41555.614583333336</v>
      </c>
      <c r="AG4488" t="s">
        <v>27254</v>
      </c>
      <c r="AH4488" t="s">
        <v>51</v>
      </c>
      <c r="AJ4488" t="s">
        <v>53</v>
      </c>
      <c r="AO4488" t="s">
        <v>5443</v>
      </c>
    </row>
    <row r="4489" spans="1:43" x14ac:dyDescent="0.35">
      <c r="A4489" t="s">
        <v>27255</v>
      </c>
      <c r="B4489" t="s">
        <v>27256</v>
      </c>
      <c r="C4489" t="s">
        <v>1499</v>
      </c>
      <c r="F4489" t="s">
        <v>26324</v>
      </c>
      <c r="G4489" t="s">
        <v>26325</v>
      </c>
      <c r="H4489" t="s">
        <v>27257</v>
      </c>
      <c r="I4489" t="s">
        <v>101</v>
      </c>
      <c r="J4489" t="s">
        <v>26311</v>
      </c>
      <c r="K4489" t="s">
        <v>27258</v>
      </c>
      <c r="M4489" t="s">
        <v>26328</v>
      </c>
      <c r="N4489" t="s">
        <v>15700</v>
      </c>
      <c r="O4489">
        <v>30168</v>
      </c>
      <c r="P4489" t="s">
        <v>50</v>
      </c>
      <c r="U4489" s="1">
        <v>44509</v>
      </c>
      <c r="V4489" s="1">
        <v>44509</v>
      </c>
      <c r="W4489" s="1">
        <v>44510.347222222219</v>
      </c>
      <c r="X4489" s="1">
        <v>44510.347222222219</v>
      </c>
      <c r="AC4489" t="s">
        <v>53</v>
      </c>
      <c r="AD4489">
        <v>2969512469</v>
      </c>
      <c r="AE4489" s="1">
        <v>38477.625694444447</v>
      </c>
      <c r="AF4489" t="s">
        <v>26315</v>
      </c>
      <c r="AG4489" t="s">
        <v>27259</v>
      </c>
      <c r="AH4489" t="s">
        <v>51</v>
      </c>
      <c r="AJ4489" t="s">
        <v>53</v>
      </c>
      <c r="AL4489" t="s">
        <v>78</v>
      </c>
      <c r="AO4489" t="s">
        <v>8142</v>
      </c>
    </row>
    <row r="4490" spans="1:43" x14ac:dyDescent="0.35">
      <c r="A4490" t="s">
        <v>27260</v>
      </c>
      <c r="B4490" t="s">
        <v>11965</v>
      </c>
      <c r="C4490" t="s">
        <v>3460</v>
      </c>
      <c r="F4490" t="s">
        <v>27261</v>
      </c>
      <c r="H4490" t="s">
        <v>27260</v>
      </c>
      <c r="J4490" t="s">
        <v>27262</v>
      </c>
      <c r="K4490" t="s">
        <v>27263</v>
      </c>
      <c r="M4490" t="s">
        <v>27264</v>
      </c>
      <c r="N4490" t="s">
        <v>264</v>
      </c>
      <c r="O4490">
        <v>79159</v>
      </c>
      <c r="P4490" t="s">
        <v>50</v>
      </c>
      <c r="U4490" s="1">
        <v>44509</v>
      </c>
      <c r="V4490" s="1">
        <v>44509</v>
      </c>
      <c r="AC4490" t="s">
        <v>53</v>
      </c>
      <c r="AD4490">
        <v>2969730735</v>
      </c>
      <c r="AE4490" s="1">
        <v>42824.603472222225</v>
      </c>
      <c r="AG4490" t="s">
        <v>27265</v>
      </c>
      <c r="AH4490" t="s">
        <v>51</v>
      </c>
      <c r="AJ4490" t="s">
        <v>53</v>
      </c>
      <c r="AO4490" t="s">
        <v>5443</v>
      </c>
    </row>
    <row r="4491" spans="1:43" x14ac:dyDescent="0.35">
      <c r="A4491" t="s">
        <v>27266</v>
      </c>
      <c r="B4491" t="s">
        <v>8855</v>
      </c>
      <c r="C4491" t="s">
        <v>27267</v>
      </c>
      <c r="F4491" t="s">
        <v>27268</v>
      </c>
      <c r="H4491" t="s">
        <v>27269</v>
      </c>
      <c r="I4491" t="s">
        <v>179</v>
      </c>
      <c r="J4491" t="s">
        <v>3933</v>
      </c>
      <c r="P4491" t="s">
        <v>50</v>
      </c>
      <c r="U4491" s="1">
        <v>44509</v>
      </c>
      <c r="V4491" s="1">
        <v>44509</v>
      </c>
      <c r="W4491" s="1">
        <v>44510.348611111112</v>
      </c>
      <c r="X4491" s="1">
        <v>44510.348611111112</v>
      </c>
      <c r="AC4491" t="s">
        <v>53</v>
      </c>
      <c r="AD4491">
        <v>2969551137</v>
      </c>
      <c r="AE4491" s="1">
        <v>40288.591666666667</v>
      </c>
      <c r="AF4491" t="s">
        <v>3709</v>
      </c>
      <c r="AG4491" t="s">
        <v>27270</v>
      </c>
      <c r="AH4491" t="s">
        <v>51</v>
      </c>
      <c r="AJ4491" t="s">
        <v>53</v>
      </c>
      <c r="AL4491" t="s">
        <v>78</v>
      </c>
      <c r="AO4491" t="s">
        <v>8142</v>
      </c>
    </row>
    <row r="4492" spans="1:43" x14ac:dyDescent="0.35">
      <c r="A4492" t="s">
        <v>27271</v>
      </c>
      <c r="B4492" t="s">
        <v>13414</v>
      </c>
      <c r="C4492" t="s">
        <v>952</v>
      </c>
      <c r="F4492" t="s">
        <v>27272</v>
      </c>
      <c r="H4492" t="s">
        <v>27271</v>
      </c>
      <c r="J4492" t="s">
        <v>24326</v>
      </c>
      <c r="P4492" t="s">
        <v>50</v>
      </c>
      <c r="U4492" s="1">
        <v>44509</v>
      </c>
      <c r="V4492" s="1">
        <v>44509</v>
      </c>
      <c r="W4492" s="1">
        <v>44510.350694444445</v>
      </c>
      <c r="X4492" s="1">
        <v>44510.350694444445</v>
      </c>
      <c r="AC4492" t="s">
        <v>53</v>
      </c>
      <c r="AD4492">
        <v>2969476247</v>
      </c>
      <c r="AE4492" s="1">
        <v>37207</v>
      </c>
      <c r="AF4492" t="s">
        <v>27273</v>
      </c>
      <c r="AG4492" t="s">
        <v>27274</v>
      </c>
      <c r="AH4492" t="s">
        <v>51</v>
      </c>
      <c r="AJ4492" t="s">
        <v>53</v>
      </c>
      <c r="AL4492" t="s">
        <v>78</v>
      </c>
      <c r="AO4492" t="s">
        <v>8142</v>
      </c>
    </row>
    <row r="4493" spans="1:43" x14ac:dyDescent="0.35">
      <c r="A4493" t="s">
        <v>27275</v>
      </c>
      <c r="B4493" t="s">
        <v>736</v>
      </c>
      <c r="C4493" t="s">
        <v>5513</v>
      </c>
      <c r="D4493" t="s">
        <v>27276</v>
      </c>
      <c r="F4493" t="s">
        <v>27277</v>
      </c>
      <c r="G4493" t="s">
        <v>27278</v>
      </c>
      <c r="H4493" t="s">
        <v>27279</v>
      </c>
      <c r="I4493" t="s">
        <v>816</v>
      </c>
      <c r="J4493" t="s">
        <v>85</v>
      </c>
      <c r="P4493" t="s">
        <v>50</v>
      </c>
      <c r="U4493" s="1">
        <v>44509.351388888892</v>
      </c>
      <c r="V4493" s="1">
        <v>44509.351388888892</v>
      </c>
      <c r="W4493" s="1">
        <v>44509.411805555559</v>
      </c>
      <c r="X4493" s="1">
        <v>45453.345833333333</v>
      </c>
      <c r="AC4493" t="s">
        <v>53</v>
      </c>
      <c r="AD4493">
        <v>2969485219</v>
      </c>
      <c r="AE4493" s="1">
        <v>37784</v>
      </c>
      <c r="AF4493" t="s">
        <v>180</v>
      </c>
      <c r="AG4493" t="s">
        <v>27280</v>
      </c>
      <c r="AH4493" t="s">
        <v>53</v>
      </c>
      <c r="AJ4493" t="s">
        <v>53</v>
      </c>
      <c r="AK4493" t="s">
        <v>13346</v>
      </c>
      <c r="AL4493" t="s">
        <v>78</v>
      </c>
      <c r="AO4493" t="s">
        <v>54</v>
      </c>
      <c r="AP4493" s="1">
        <v>45246.586111111108</v>
      </c>
    </row>
    <row r="4494" spans="1:43" x14ac:dyDescent="0.35">
      <c r="A4494" t="s">
        <v>27281</v>
      </c>
      <c r="B4494" t="s">
        <v>27282</v>
      </c>
      <c r="C4494" t="s">
        <v>6148</v>
      </c>
      <c r="D4494" t="s">
        <v>1037</v>
      </c>
      <c r="F4494" t="s">
        <v>47</v>
      </c>
      <c r="H4494" t="s">
        <v>27283</v>
      </c>
      <c r="I4494" t="s">
        <v>816</v>
      </c>
      <c r="J4494" t="s">
        <v>85</v>
      </c>
      <c r="P4494" t="s">
        <v>50</v>
      </c>
      <c r="U4494" s="1">
        <v>44509.357638888891</v>
      </c>
      <c r="V4494" s="1">
        <v>44509.357638888891</v>
      </c>
      <c r="W4494" s="1">
        <v>44509.428472222222</v>
      </c>
      <c r="X4494" s="1">
        <v>44509.428472222222</v>
      </c>
      <c r="AC4494" t="s">
        <v>53</v>
      </c>
      <c r="AD4494">
        <v>1000000000</v>
      </c>
      <c r="AE4494" s="1">
        <v>37295</v>
      </c>
      <c r="AG4494" t="s">
        <v>27284</v>
      </c>
      <c r="AH4494" t="s">
        <v>53</v>
      </c>
      <c r="AJ4494" t="s">
        <v>53</v>
      </c>
      <c r="AK4494" t="s">
        <v>13346</v>
      </c>
      <c r="AL4494" t="s">
        <v>78</v>
      </c>
      <c r="AO4494" t="s">
        <v>54</v>
      </c>
    </row>
    <row r="4495" spans="1:43" x14ac:dyDescent="0.35">
      <c r="A4495" t="s">
        <v>27285</v>
      </c>
      <c r="B4495" t="s">
        <v>9039</v>
      </c>
      <c r="C4495" t="s">
        <v>4211</v>
      </c>
      <c r="F4495" t="s">
        <v>27286</v>
      </c>
      <c r="H4495" t="s">
        <v>27287</v>
      </c>
      <c r="I4495" t="s">
        <v>169</v>
      </c>
      <c r="J4495" t="s">
        <v>18150</v>
      </c>
      <c r="K4495" t="s">
        <v>7031</v>
      </c>
      <c r="M4495" t="s">
        <v>7031</v>
      </c>
      <c r="N4495" t="s">
        <v>65</v>
      </c>
      <c r="O4495">
        <v>80813</v>
      </c>
      <c r="P4495" t="s">
        <v>50</v>
      </c>
      <c r="U4495" s="1">
        <v>44509.459027777775</v>
      </c>
      <c r="V4495" s="1">
        <v>44509.459027777775</v>
      </c>
      <c r="W4495" s="1">
        <v>44545.35</v>
      </c>
      <c r="X4495" s="1">
        <v>44545.35</v>
      </c>
      <c r="Y4495" s="1">
        <v>44582.501388888886</v>
      </c>
      <c r="AC4495" t="s">
        <v>53</v>
      </c>
      <c r="AD4495">
        <v>2969475403</v>
      </c>
      <c r="AE4495" s="1">
        <v>37166.661111111112</v>
      </c>
      <c r="AF4495" t="s">
        <v>27288</v>
      </c>
      <c r="AG4495" t="s">
        <v>27289</v>
      </c>
      <c r="AH4495" t="s">
        <v>53</v>
      </c>
      <c r="AJ4495" t="s">
        <v>53</v>
      </c>
      <c r="AK4495" t="s">
        <v>8166</v>
      </c>
      <c r="AL4495" t="s">
        <v>78</v>
      </c>
      <c r="AO4495" t="s">
        <v>54</v>
      </c>
    </row>
    <row r="4496" spans="1:43" x14ac:dyDescent="0.35">
      <c r="A4496" t="s">
        <v>27290</v>
      </c>
      <c r="B4496" t="s">
        <v>27291</v>
      </c>
      <c r="C4496" t="s">
        <v>5070</v>
      </c>
      <c r="F4496" t="s">
        <v>27292</v>
      </c>
      <c r="H4496" t="s">
        <v>27293</v>
      </c>
      <c r="J4496" t="s">
        <v>11008</v>
      </c>
      <c r="K4496" t="s">
        <v>27294</v>
      </c>
      <c r="M4496" t="s">
        <v>27295</v>
      </c>
      <c r="N4496" t="s">
        <v>13693</v>
      </c>
      <c r="O4496">
        <v>38571</v>
      </c>
      <c r="P4496" t="s">
        <v>50</v>
      </c>
      <c r="U4496" s="1">
        <v>44510</v>
      </c>
      <c r="V4496" s="1">
        <v>44510</v>
      </c>
      <c r="W4496" s="1">
        <v>44511.355555555558</v>
      </c>
      <c r="X4496" s="1">
        <v>44511.355555555558</v>
      </c>
      <c r="AC4496" t="s">
        <v>53</v>
      </c>
      <c r="AD4496">
        <v>2969478809</v>
      </c>
      <c r="AE4496" s="1">
        <v>37358</v>
      </c>
      <c r="AF4496" t="s">
        <v>25808</v>
      </c>
      <c r="AG4496" t="s">
        <v>27296</v>
      </c>
      <c r="AH4496" t="s">
        <v>51</v>
      </c>
      <c r="AJ4496" t="s">
        <v>53</v>
      </c>
      <c r="AL4496" t="s">
        <v>78</v>
      </c>
      <c r="AO4496" t="s">
        <v>8142</v>
      </c>
    </row>
    <row r="4497" spans="1:43" x14ac:dyDescent="0.35">
      <c r="A4497" t="s">
        <v>27297</v>
      </c>
      <c r="B4497" t="s">
        <v>27298</v>
      </c>
      <c r="C4497" t="s">
        <v>27298</v>
      </c>
      <c r="H4497" t="s">
        <v>27299</v>
      </c>
      <c r="J4497" t="s">
        <v>27300</v>
      </c>
      <c r="P4497" t="s">
        <v>27301</v>
      </c>
      <c r="U4497" s="1">
        <v>44510</v>
      </c>
      <c r="V4497" s="1">
        <v>44510</v>
      </c>
      <c r="AC4497" t="s">
        <v>53</v>
      </c>
      <c r="AG4497" t="s">
        <v>27302</v>
      </c>
      <c r="AH4497" t="s">
        <v>51</v>
      </c>
      <c r="AJ4497" t="s">
        <v>53</v>
      </c>
      <c r="AL4497" t="s">
        <v>78</v>
      </c>
      <c r="AO4497" t="s">
        <v>8142</v>
      </c>
    </row>
    <row r="4498" spans="1:43" x14ac:dyDescent="0.35">
      <c r="A4498" t="s">
        <v>27303</v>
      </c>
      <c r="B4498" t="s">
        <v>27304</v>
      </c>
      <c r="C4498" t="s">
        <v>27305</v>
      </c>
      <c r="F4498">
        <v>1112223333</v>
      </c>
      <c r="H4498" t="s">
        <v>27306</v>
      </c>
      <c r="J4498" t="s">
        <v>19985</v>
      </c>
      <c r="K4498" t="s">
        <v>27307</v>
      </c>
      <c r="M4498" t="s">
        <v>15491</v>
      </c>
      <c r="N4498" t="s">
        <v>3849</v>
      </c>
      <c r="O4498">
        <v>61761</v>
      </c>
      <c r="P4498" t="s">
        <v>50</v>
      </c>
      <c r="U4498" s="1">
        <v>44510</v>
      </c>
      <c r="V4498" s="1">
        <v>44510</v>
      </c>
      <c r="W4498" s="1">
        <v>44510.215277777781</v>
      </c>
      <c r="X4498" s="1">
        <v>44510.215277777781</v>
      </c>
      <c r="AC4498" t="s">
        <v>53</v>
      </c>
      <c r="AD4498">
        <v>1000000001</v>
      </c>
      <c r="AE4498" s="1">
        <v>39973.351388888892</v>
      </c>
      <c r="AF4498" t="s">
        <v>3377</v>
      </c>
      <c r="AG4498" t="s">
        <v>27308</v>
      </c>
      <c r="AH4498" t="s">
        <v>51</v>
      </c>
      <c r="AJ4498" t="s">
        <v>53</v>
      </c>
      <c r="AL4498" t="s">
        <v>78</v>
      </c>
      <c r="AO4498" t="s">
        <v>5443</v>
      </c>
      <c r="AP4498" s="1">
        <v>44510.200694444444</v>
      </c>
    </row>
    <row r="4499" spans="1:43" x14ac:dyDescent="0.35">
      <c r="A4499" t="s">
        <v>27309</v>
      </c>
      <c r="B4499" t="s">
        <v>27310</v>
      </c>
      <c r="C4499" t="s">
        <v>530</v>
      </c>
      <c r="F4499" t="s">
        <v>27311</v>
      </c>
      <c r="H4499" t="s">
        <v>27309</v>
      </c>
      <c r="J4499" t="s">
        <v>6242</v>
      </c>
      <c r="K4499" t="s">
        <v>6531</v>
      </c>
      <c r="M4499" t="s">
        <v>1261</v>
      </c>
      <c r="N4499" t="s">
        <v>213</v>
      </c>
      <c r="O4499">
        <v>80108</v>
      </c>
      <c r="P4499" t="s">
        <v>50</v>
      </c>
      <c r="U4499" s="1">
        <v>44510</v>
      </c>
      <c r="V4499" s="1">
        <v>44510</v>
      </c>
      <c r="W4499" s="1">
        <v>44510.529166666667</v>
      </c>
      <c r="X4499" s="1">
        <v>44510.529166666667</v>
      </c>
      <c r="AC4499" t="s">
        <v>53</v>
      </c>
      <c r="AD4499">
        <v>2969507921</v>
      </c>
      <c r="AE4499" s="1">
        <v>38224.743750000001</v>
      </c>
      <c r="AF4499" t="s">
        <v>6246</v>
      </c>
      <c r="AG4499" t="s">
        <v>27312</v>
      </c>
      <c r="AH4499" t="s">
        <v>51</v>
      </c>
      <c r="AJ4499" t="s">
        <v>53</v>
      </c>
      <c r="AL4499" t="s">
        <v>78</v>
      </c>
      <c r="AO4499" t="s">
        <v>5443</v>
      </c>
      <c r="AP4499" s="1">
        <v>45476.469444444447</v>
      </c>
      <c r="AQ4499" s="1">
        <v>45476.470833333333</v>
      </c>
    </row>
    <row r="4500" spans="1:43" x14ac:dyDescent="0.35">
      <c r="A4500" t="s">
        <v>27313</v>
      </c>
      <c r="B4500" t="s">
        <v>5100</v>
      </c>
      <c r="C4500" t="s">
        <v>946</v>
      </c>
      <c r="F4500" t="s">
        <v>27314</v>
      </c>
      <c r="H4500" t="s">
        <v>27315</v>
      </c>
      <c r="J4500" t="s">
        <v>13744</v>
      </c>
      <c r="P4500" t="s">
        <v>50</v>
      </c>
      <c r="U4500" s="1">
        <v>44510</v>
      </c>
      <c r="V4500" s="1">
        <v>44510</v>
      </c>
      <c r="W4500" s="1">
        <v>44510.466666666667</v>
      </c>
      <c r="X4500" s="1">
        <v>44510.466666666667</v>
      </c>
      <c r="AC4500" t="s">
        <v>53</v>
      </c>
      <c r="AD4500">
        <v>2969474461</v>
      </c>
      <c r="AE4500" s="1">
        <v>37104.381944444445</v>
      </c>
      <c r="AF4500" t="s">
        <v>27316</v>
      </c>
      <c r="AG4500" t="s">
        <v>27317</v>
      </c>
      <c r="AH4500" t="s">
        <v>51</v>
      </c>
      <c r="AJ4500" t="s">
        <v>53</v>
      </c>
      <c r="AL4500" t="s">
        <v>78</v>
      </c>
      <c r="AO4500" t="s">
        <v>8142</v>
      </c>
    </row>
    <row r="4501" spans="1:43" x14ac:dyDescent="0.35">
      <c r="A4501" t="s">
        <v>27318</v>
      </c>
      <c r="B4501" t="s">
        <v>27319</v>
      </c>
      <c r="C4501" t="s">
        <v>11249</v>
      </c>
      <c r="F4501">
        <f>1719-591-3300</f>
        <v>-2172</v>
      </c>
      <c r="H4501" t="s">
        <v>27320</v>
      </c>
      <c r="J4501" t="s">
        <v>13744</v>
      </c>
      <c r="N4501" t="s">
        <v>287</v>
      </c>
      <c r="O4501">
        <v>80915</v>
      </c>
      <c r="P4501" t="s">
        <v>50</v>
      </c>
      <c r="U4501" s="1">
        <v>44510</v>
      </c>
      <c r="V4501" s="1">
        <v>44510</v>
      </c>
      <c r="W4501" s="1">
        <v>44510.493055555555</v>
      </c>
      <c r="X4501" s="1">
        <v>44510.493055555555</v>
      </c>
      <c r="AC4501" t="s">
        <v>53</v>
      </c>
      <c r="AD4501">
        <v>2969474461</v>
      </c>
      <c r="AE4501" s="1">
        <v>37104.381944444445</v>
      </c>
      <c r="AF4501" t="s">
        <v>27316</v>
      </c>
      <c r="AG4501" t="s">
        <v>27321</v>
      </c>
      <c r="AH4501" t="s">
        <v>51</v>
      </c>
      <c r="AJ4501" t="s">
        <v>53</v>
      </c>
      <c r="AL4501" t="s">
        <v>78</v>
      </c>
      <c r="AO4501" t="s">
        <v>8142</v>
      </c>
    </row>
    <row r="4502" spans="1:43" x14ac:dyDescent="0.35">
      <c r="A4502" t="s">
        <v>27322</v>
      </c>
      <c r="B4502" t="s">
        <v>27323</v>
      </c>
      <c r="C4502" t="s">
        <v>18589</v>
      </c>
      <c r="F4502">
        <f>1619-520-9347</f>
        <v>-8248</v>
      </c>
      <c r="H4502" t="s">
        <v>27322</v>
      </c>
      <c r="N4502" t="s">
        <v>6033</v>
      </c>
      <c r="O4502">
        <v>92040</v>
      </c>
      <c r="P4502" t="s">
        <v>50</v>
      </c>
      <c r="U4502" s="1">
        <v>44510</v>
      </c>
      <c r="V4502" s="1">
        <v>44510</v>
      </c>
      <c r="AC4502" t="s">
        <v>53</v>
      </c>
      <c r="AG4502" t="s">
        <v>27324</v>
      </c>
      <c r="AH4502" t="s">
        <v>51</v>
      </c>
      <c r="AJ4502" t="s">
        <v>53</v>
      </c>
      <c r="AL4502" t="s">
        <v>78</v>
      </c>
      <c r="AO4502" t="s">
        <v>8142</v>
      </c>
    </row>
    <row r="4503" spans="1:43" x14ac:dyDescent="0.35">
      <c r="A4503" t="s">
        <v>27325</v>
      </c>
      <c r="B4503" t="s">
        <v>27326</v>
      </c>
      <c r="C4503" t="s">
        <v>3185</v>
      </c>
      <c r="F4503" t="s">
        <v>19626</v>
      </c>
      <c r="H4503" t="s">
        <v>19627</v>
      </c>
      <c r="J4503" t="s">
        <v>26971</v>
      </c>
      <c r="K4503" t="s">
        <v>22891</v>
      </c>
      <c r="M4503" t="s">
        <v>21285</v>
      </c>
      <c r="N4503" t="s">
        <v>65</v>
      </c>
      <c r="O4503">
        <v>80241</v>
      </c>
      <c r="P4503" t="s">
        <v>50</v>
      </c>
      <c r="U4503" s="1">
        <v>44510</v>
      </c>
      <c r="V4503" s="1">
        <v>44510</v>
      </c>
      <c r="W4503" s="1">
        <v>44510.402777777781</v>
      </c>
      <c r="X4503" s="1">
        <v>44510.402777777781</v>
      </c>
      <c r="AC4503" t="s">
        <v>53</v>
      </c>
      <c r="AD4503">
        <v>2969783181</v>
      </c>
      <c r="AE4503" s="1">
        <v>43172.738194444442</v>
      </c>
      <c r="AF4503" t="s">
        <v>15658</v>
      </c>
      <c r="AG4503" t="s">
        <v>27327</v>
      </c>
      <c r="AH4503" t="s">
        <v>51</v>
      </c>
      <c r="AJ4503" t="s">
        <v>53</v>
      </c>
      <c r="AL4503" t="s">
        <v>78</v>
      </c>
      <c r="AO4503" t="s">
        <v>5443</v>
      </c>
      <c r="AP4503" s="1">
        <v>44510.401388888888</v>
      </c>
    </row>
    <row r="4504" spans="1:43" x14ac:dyDescent="0.35">
      <c r="A4504" t="s">
        <v>27328</v>
      </c>
      <c r="B4504" t="s">
        <v>5388</v>
      </c>
      <c r="C4504" t="s">
        <v>3324</v>
      </c>
      <c r="F4504" t="s">
        <v>27314</v>
      </c>
      <c r="H4504" t="s">
        <v>27329</v>
      </c>
      <c r="J4504" t="s">
        <v>13744</v>
      </c>
      <c r="P4504" t="s">
        <v>50</v>
      </c>
      <c r="U4504" s="1">
        <v>44510</v>
      </c>
      <c r="V4504" s="1">
        <v>44510</v>
      </c>
      <c r="W4504" s="1">
        <v>44510.497916666667</v>
      </c>
      <c r="X4504" s="1">
        <v>44510.497916666667</v>
      </c>
      <c r="AC4504" t="s">
        <v>53</v>
      </c>
      <c r="AD4504">
        <v>2969474461</v>
      </c>
      <c r="AE4504" s="1">
        <v>37104.381944444445</v>
      </c>
      <c r="AF4504" t="s">
        <v>27316</v>
      </c>
      <c r="AG4504" t="s">
        <v>27330</v>
      </c>
      <c r="AH4504" t="s">
        <v>51</v>
      </c>
      <c r="AJ4504" t="s">
        <v>53</v>
      </c>
      <c r="AL4504" t="s">
        <v>78</v>
      </c>
      <c r="AO4504" t="s">
        <v>8142</v>
      </c>
      <c r="AP4504" s="1">
        <v>45398.479166666664</v>
      </c>
    </row>
    <row r="4505" spans="1:43" x14ac:dyDescent="0.35">
      <c r="A4505" t="s">
        <v>27331</v>
      </c>
      <c r="B4505" t="s">
        <v>13793</v>
      </c>
      <c r="C4505" t="s">
        <v>9902</v>
      </c>
      <c r="F4505">
        <f>1719-591-3300</f>
        <v>-2172</v>
      </c>
      <c r="H4505" t="s">
        <v>27332</v>
      </c>
      <c r="J4505" t="s">
        <v>13744</v>
      </c>
      <c r="K4505" t="s">
        <v>273</v>
      </c>
      <c r="M4505" t="s">
        <v>274</v>
      </c>
      <c r="N4505" t="s">
        <v>275</v>
      </c>
      <c r="O4505">
        <v>27612</v>
      </c>
      <c r="P4505" t="s">
        <v>50</v>
      </c>
      <c r="U4505" s="1">
        <v>44510</v>
      </c>
      <c r="V4505" s="1">
        <v>44510</v>
      </c>
      <c r="W4505" s="1">
        <v>44510.495833333334</v>
      </c>
      <c r="X4505" s="1">
        <v>44510.495833333334</v>
      </c>
      <c r="AC4505" t="s">
        <v>53</v>
      </c>
      <c r="AD4505">
        <v>2969474461</v>
      </c>
      <c r="AE4505" s="1">
        <v>37104.381944444445</v>
      </c>
      <c r="AF4505" t="s">
        <v>27316</v>
      </c>
      <c r="AG4505" t="s">
        <v>27333</v>
      </c>
      <c r="AH4505" t="s">
        <v>51</v>
      </c>
      <c r="AJ4505" t="s">
        <v>53</v>
      </c>
      <c r="AL4505" t="s">
        <v>78</v>
      </c>
      <c r="AO4505" t="s">
        <v>8142</v>
      </c>
      <c r="AP4505" s="1">
        <v>45476.379861111112</v>
      </c>
      <c r="AQ4505" s="1">
        <v>44673.504861111112</v>
      </c>
    </row>
    <row r="4506" spans="1:43" x14ac:dyDescent="0.35">
      <c r="A4506" t="s">
        <v>27334</v>
      </c>
      <c r="B4506" t="s">
        <v>27335</v>
      </c>
      <c r="C4506" t="s">
        <v>375</v>
      </c>
      <c r="F4506">
        <f>1719-591-3300</f>
        <v>-2172</v>
      </c>
      <c r="H4506" t="s">
        <v>27336</v>
      </c>
      <c r="J4506" t="s">
        <v>13744</v>
      </c>
      <c r="N4506" t="s">
        <v>287</v>
      </c>
      <c r="O4506">
        <v>80915</v>
      </c>
      <c r="P4506" t="s">
        <v>50</v>
      </c>
      <c r="U4506" s="1">
        <v>44510</v>
      </c>
      <c r="V4506" s="1">
        <v>44510</v>
      </c>
      <c r="W4506" s="1">
        <v>44510.494444444441</v>
      </c>
      <c r="X4506" s="1">
        <v>44510.494444444441</v>
      </c>
      <c r="AC4506" t="s">
        <v>53</v>
      </c>
      <c r="AD4506">
        <v>2969474461</v>
      </c>
      <c r="AE4506" s="1">
        <v>37104.381944444445</v>
      </c>
      <c r="AF4506" t="s">
        <v>27316</v>
      </c>
      <c r="AG4506" t="s">
        <v>27337</v>
      </c>
      <c r="AH4506" t="s">
        <v>51</v>
      </c>
      <c r="AJ4506" t="s">
        <v>53</v>
      </c>
      <c r="AL4506" t="s">
        <v>78</v>
      </c>
      <c r="AO4506" t="s">
        <v>8142</v>
      </c>
      <c r="AP4506" s="1">
        <v>45422.509027777778</v>
      </c>
    </row>
    <row r="4507" spans="1:43" x14ac:dyDescent="0.35">
      <c r="A4507" t="s">
        <v>27338</v>
      </c>
      <c r="B4507" t="s">
        <v>27339</v>
      </c>
      <c r="C4507" t="s">
        <v>530</v>
      </c>
      <c r="F4507">
        <f>1719-591-3300</f>
        <v>-2172</v>
      </c>
      <c r="H4507" t="s">
        <v>27340</v>
      </c>
      <c r="J4507" t="s">
        <v>13744</v>
      </c>
      <c r="N4507" t="s">
        <v>287</v>
      </c>
      <c r="O4507">
        <v>80905</v>
      </c>
      <c r="P4507" t="s">
        <v>50</v>
      </c>
      <c r="U4507" s="1">
        <v>44510</v>
      </c>
      <c r="V4507" s="1">
        <v>44510</v>
      </c>
      <c r="W4507" s="1">
        <v>44510.491666666669</v>
      </c>
      <c r="X4507" s="1">
        <v>44510.491666666669</v>
      </c>
      <c r="AC4507" t="s">
        <v>53</v>
      </c>
      <c r="AD4507">
        <v>2969474461</v>
      </c>
      <c r="AE4507" s="1">
        <v>37104.381944444445</v>
      </c>
      <c r="AF4507" t="s">
        <v>27316</v>
      </c>
      <c r="AG4507" t="s">
        <v>27341</v>
      </c>
      <c r="AH4507" t="s">
        <v>51</v>
      </c>
      <c r="AJ4507" t="s">
        <v>53</v>
      </c>
      <c r="AL4507" t="s">
        <v>78</v>
      </c>
      <c r="AO4507" t="s">
        <v>8142</v>
      </c>
      <c r="AP4507" s="1">
        <v>45470.386111111111</v>
      </c>
    </row>
    <row r="4508" spans="1:43" x14ac:dyDescent="0.35">
      <c r="A4508" t="s">
        <v>27342</v>
      </c>
      <c r="B4508" t="s">
        <v>27310</v>
      </c>
      <c r="C4508" t="s">
        <v>530</v>
      </c>
      <c r="F4508" t="s">
        <v>27314</v>
      </c>
      <c r="H4508" t="s">
        <v>27343</v>
      </c>
      <c r="J4508" t="s">
        <v>13744</v>
      </c>
      <c r="P4508" t="s">
        <v>50</v>
      </c>
      <c r="U4508" s="1">
        <v>44510</v>
      </c>
      <c r="V4508" s="1">
        <v>44510</v>
      </c>
      <c r="W4508" s="1">
        <v>44510.473611111112</v>
      </c>
      <c r="X4508" s="1">
        <v>44510.473611111112</v>
      </c>
      <c r="AC4508" t="s">
        <v>53</v>
      </c>
      <c r="AD4508">
        <v>2969474461</v>
      </c>
      <c r="AE4508" s="1">
        <v>37104.381944444445</v>
      </c>
      <c r="AF4508" t="s">
        <v>27316</v>
      </c>
      <c r="AG4508" t="s">
        <v>27344</v>
      </c>
      <c r="AH4508" t="s">
        <v>51</v>
      </c>
      <c r="AJ4508" t="s">
        <v>53</v>
      </c>
      <c r="AL4508" t="s">
        <v>78</v>
      </c>
      <c r="AO4508" t="s">
        <v>8142</v>
      </c>
    </row>
    <row r="4509" spans="1:43" x14ac:dyDescent="0.35">
      <c r="A4509" t="s">
        <v>27345</v>
      </c>
      <c r="B4509" t="s">
        <v>27346</v>
      </c>
      <c r="C4509" t="s">
        <v>7955</v>
      </c>
      <c r="F4509" t="s">
        <v>27314</v>
      </c>
      <c r="H4509" t="s">
        <v>27347</v>
      </c>
      <c r="J4509" t="s">
        <v>13744</v>
      </c>
      <c r="P4509" t="s">
        <v>50</v>
      </c>
      <c r="U4509" s="1">
        <v>44510</v>
      </c>
      <c r="V4509" s="1">
        <v>44510</v>
      </c>
      <c r="W4509" s="1">
        <v>44510.472222222219</v>
      </c>
      <c r="X4509" s="1">
        <v>44510.472222222219</v>
      </c>
      <c r="AC4509" t="s">
        <v>53</v>
      </c>
      <c r="AD4509">
        <v>2969474461</v>
      </c>
      <c r="AE4509" s="1">
        <v>37104.381944444445</v>
      </c>
      <c r="AF4509" t="s">
        <v>27316</v>
      </c>
      <c r="AG4509" t="s">
        <v>27348</v>
      </c>
      <c r="AH4509" t="s">
        <v>51</v>
      </c>
      <c r="AJ4509" t="s">
        <v>53</v>
      </c>
      <c r="AL4509" t="s">
        <v>78</v>
      </c>
      <c r="AO4509" t="s">
        <v>8142</v>
      </c>
      <c r="AP4509" s="1">
        <v>45245.5</v>
      </c>
    </row>
    <row r="4510" spans="1:43" x14ac:dyDescent="0.35">
      <c r="A4510" t="s">
        <v>27349</v>
      </c>
      <c r="B4510" t="s">
        <v>27350</v>
      </c>
      <c r="C4510" t="s">
        <v>375</v>
      </c>
      <c r="F4510" t="s">
        <v>27314</v>
      </c>
      <c r="H4510" t="s">
        <v>27351</v>
      </c>
      <c r="J4510" t="s">
        <v>13744</v>
      </c>
      <c r="P4510" t="s">
        <v>50</v>
      </c>
      <c r="U4510" s="1">
        <v>44510</v>
      </c>
      <c r="V4510" s="1">
        <v>44510</v>
      </c>
      <c r="W4510" s="1">
        <v>44510.470833333333</v>
      </c>
      <c r="X4510" s="1">
        <v>44510.470833333333</v>
      </c>
      <c r="AC4510" t="s">
        <v>53</v>
      </c>
      <c r="AD4510">
        <v>2969474461</v>
      </c>
      <c r="AE4510" s="1">
        <v>37104.381944444445</v>
      </c>
      <c r="AF4510" t="s">
        <v>27316</v>
      </c>
      <c r="AG4510" t="s">
        <v>27352</v>
      </c>
      <c r="AH4510" t="s">
        <v>51</v>
      </c>
      <c r="AJ4510" t="s">
        <v>53</v>
      </c>
      <c r="AL4510" t="s">
        <v>78</v>
      </c>
      <c r="AO4510" t="s">
        <v>8142</v>
      </c>
    </row>
    <row r="4511" spans="1:43" x14ac:dyDescent="0.35">
      <c r="A4511" t="s">
        <v>27353</v>
      </c>
      <c r="B4511" t="s">
        <v>27354</v>
      </c>
      <c r="C4511" t="s">
        <v>27355</v>
      </c>
      <c r="F4511" t="s">
        <v>27314</v>
      </c>
      <c r="H4511" t="s">
        <v>27356</v>
      </c>
      <c r="J4511" t="s">
        <v>13744</v>
      </c>
      <c r="P4511" t="s">
        <v>50</v>
      </c>
      <c r="U4511" s="1">
        <v>44510</v>
      </c>
      <c r="V4511" s="1">
        <v>44510</v>
      </c>
      <c r="W4511" s="1">
        <v>44510.46875</v>
      </c>
      <c r="X4511" s="1">
        <v>44510.46875</v>
      </c>
      <c r="AC4511" t="s">
        <v>53</v>
      </c>
      <c r="AD4511">
        <v>2969474461</v>
      </c>
      <c r="AE4511" s="1">
        <v>37104.381944444445</v>
      </c>
      <c r="AF4511" t="s">
        <v>27316</v>
      </c>
      <c r="AG4511" t="s">
        <v>27357</v>
      </c>
      <c r="AH4511" t="s">
        <v>51</v>
      </c>
      <c r="AJ4511" t="s">
        <v>53</v>
      </c>
      <c r="AL4511" t="s">
        <v>78</v>
      </c>
      <c r="AO4511" t="s">
        <v>8142</v>
      </c>
      <c r="AP4511" s="1">
        <v>44755.370138888888</v>
      </c>
      <c r="AQ4511" s="1">
        <v>44736.477777777778</v>
      </c>
    </row>
    <row r="4512" spans="1:43" x14ac:dyDescent="0.35">
      <c r="A4512" t="s">
        <v>27358</v>
      </c>
      <c r="B4512" t="s">
        <v>27359</v>
      </c>
      <c r="C4512" t="s">
        <v>89</v>
      </c>
      <c r="F4512" t="s">
        <v>27314</v>
      </c>
      <c r="H4512" t="s">
        <v>27360</v>
      </c>
      <c r="J4512" t="s">
        <v>13744</v>
      </c>
      <c r="K4512" t="s">
        <v>273</v>
      </c>
      <c r="M4512" t="s">
        <v>274</v>
      </c>
      <c r="N4512" t="s">
        <v>275</v>
      </c>
      <c r="O4512">
        <v>27612</v>
      </c>
      <c r="P4512" t="s">
        <v>50</v>
      </c>
      <c r="U4512" s="1">
        <v>44510</v>
      </c>
      <c r="V4512" s="1">
        <v>44510</v>
      </c>
      <c r="W4512" s="1">
        <v>44510.465277777781</v>
      </c>
      <c r="X4512" s="1">
        <v>44510.465277777781</v>
      </c>
      <c r="AC4512" t="s">
        <v>53</v>
      </c>
      <c r="AD4512">
        <v>2969474461</v>
      </c>
      <c r="AE4512" s="1">
        <v>37104.381944444445</v>
      </c>
      <c r="AF4512" t="s">
        <v>27316</v>
      </c>
      <c r="AG4512" t="s">
        <v>27361</v>
      </c>
      <c r="AH4512" t="s">
        <v>51</v>
      </c>
      <c r="AJ4512" t="s">
        <v>53</v>
      </c>
      <c r="AL4512" t="s">
        <v>78</v>
      </c>
      <c r="AO4512" t="s">
        <v>8142</v>
      </c>
      <c r="AP4512" s="1">
        <v>45476.638194444444</v>
      </c>
      <c r="AQ4512" s="1">
        <v>45476.681250000001</v>
      </c>
    </row>
    <row r="4513" spans="1:43" x14ac:dyDescent="0.35">
      <c r="A4513" t="s">
        <v>27362</v>
      </c>
      <c r="B4513" t="s">
        <v>27363</v>
      </c>
      <c r="C4513" t="s">
        <v>106</v>
      </c>
      <c r="F4513">
        <f>1719-3689459</f>
        <v>-3687740</v>
      </c>
      <c r="H4513" t="s">
        <v>27364</v>
      </c>
      <c r="J4513" t="s">
        <v>13744</v>
      </c>
      <c r="N4513" t="s">
        <v>287</v>
      </c>
      <c r="O4513">
        <v>80905</v>
      </c>
      <c r="P4513" t="s">
        <v>50</v>
      </c>
      <c r="U4513" s="1">
        <v>44510</v>
      </c>
      <c r="V4513" s="1">
        <v>44510</v>
      </c>
      <c r="W4513" s="1">
        <v>44510.463194444441</v>
      </c>
      <c r="X4513" s="1">
        <v>44510.463194444441</v>
      </c>
      <c r="AC4513" t="s">
        <v>53</v>
      </c>
      <c r="AD4513">
        <v>2969474461</v>
      </c>
      <c r="AE4513" s="1">
        <v>37104.381944444445</v>
      </c>
      <c r="AF4513" t="s">
        <v>27316</v>
      </c>
      <c r="AG4513" t="s">
        <v>27365</v>
      </c>
      <c r="AH4513" t="s">
        <v>51</v>
      </c>
      <c r="AJ4513" t="s">
        <v>53</v>
      </c>
      <c r="AL4513" t="s">
        <v>78</v>
      </c>
      <c r="AO4513" t="s">
        <v>8142</v>
      </c>
    </row>
    <row r="4514" spans="1:43" x14ac:dyDescent="0.35">
      <c r="A4514" t="s">
        <v>27366</v>
      </c>
      <c r="B4514" t="s">
        <v>3348</v>
      </c>
      <c r="C4514" t="s">
        <v>106</v>
      </c>
      <c r="F4514">
        <f>1719-591-3300</f>
        <v>-2172</v>
      </c>
      <c r="H4514" t="s">
        <v>27367</v>
      </c>
      <c r="J4514" t="s">
        <v>13744</v>
      </c>
      <c r="N4514" t="s">
        <v>287</v>
      </c>
      <c r="O4514">
        <v>80915</v>
      </c>
      <c r="P4514" t="s">
        <v>50</v>
      </c>
      <c r="U4514" s="1">
        <v>44510</v>
      </c>
      <c r="V4514" s="1">
        <v>44510</v>
      </c>
      <c r="W4514" s="1">
        <v>44510.461805555555</v>
      </c>
      <c r="X4514" s="1">
        <v>44510.461805555555</v>
      </c>
      <c r="AC4514" t="s">
        <v>53</v>
      </c>
      <c r="AD4514">
        <v>2969474461</v>
      </c>
      <c r="AE4514" s="1">
        <v>37104.381944444445</v>
      </c>
      <c r="AF4514" t="s">
        <v>27316</v>
      </c>
      <c r="AG4514" t="s">
        <v>27368</v>
      </c>
      <c r="AH4514" t="s">
        <v>51</v>
      </c>
      <c r="AJ4514" t="s">
        <v>53</v>
      </c>
      <c r="AL4514" t="s">
        <v>78</v>
      </c>
      <c r="AO4514" t="s">
        <v>8142</v>
      </c>
    </row>
    <row r="4515" spans="1:43" x14ac:dyDescent="0.35">
      <c r="A4515" t="s">
        <v>27369</v>
      </c>
      <c r="B4515" t="s">
        <v>27370</v>
      </c>
      <c r="C4515" t="s">
        <v>383</v>
      </c>
      <c r="F4515" t="s">
        <v>27371</v>
      </c>
      <c r="H4515" t="s">
        <v>27372</v>
      </c>
      <c r="J4515" t="s">
        <v>27373</v>
      </c>
      <c r="K4515" t="s">
        <v>273</v>
      </c>
      <c r="M4515" t="s">
        <v>274</v>
      </c>
      <c r="N4515" t="s">
        <v>275</v>
      </c>
      <c r="O4515">
        <v>27612</v>
      </c>
      <c r="P4515" t="s">
        <v>50</v>
      </c>
      <c r="U4515" s="1">
        <v>44510</v>
      </c>
      <c r="V4515" s="1">
        <v>44510</v>
      </c>
      <c r="W4515" s="1">
        <v>44510.459027777775</v>
      </c>
      <c r="X4515" s="1">
        <v>44510.459027777775</v>
      </c>
      <c r="AC4515" t="s">
        <v>53</v>
      </c>
      <c r="AD4515">
        <v>2969474461</v>
      </c>
      <c r="AE4515" s="1">
        <v>37104.381944444445</v>
      </c>
      <c r="AF4515" t="s">
        <v>27316</v>
      </c>
      <c r="AG4515" t="s">
        <v>27374</v>
      </c>
      <c r="AH4515" t="s">
        <v>51</v>
      </c>
      <c r="AJ4515" t="s">
        <v>53</v>
      </c>
      <c r="AL4515" t="s">
        <v>78</v>
      </c>
      <c r="AO4515" t="s">
        <v>8142</v>
      </c>
      <c r="AP4515" s="1">
        <v>45476.331250000003</v>
      </c>
      <c r="AQ4515" s="1">
        <v>44972.495138888888</v>
      </c>
    </row>
    <row r="4516" spans="1:43" x14ac:dyDescent="0.35">
      <c r="A4516" t="s">
        <v>27375</v>
      </c>
      <c r="B4516" t="s">
        <v>27376</v>
      </c>
      <c r="C4516" t="s">
        <v>18603</v>
      </c>
      <c r="F4516" t="s">
        <v>27377</v>
      </c>
      <c r="H4516" t="s">
        <v>27378</v>
      </c>
      <c r="J4516" t="s">
        <v>20535</v>
      </c>
      <c r="K4516" t="s">
        <v>7739</v>
      </c>
      <c r="M4516" t="s">
        <v>21053</v>
      </c>
      <c r="N4516" t="s">
        <v>4438</v>
      </c>
      <c r="O4516">
        <v>92590</v>
      </c>
      <c r="P4516" t="s">
        <v>50</v>
      </c>
      <c r="U4516" s="1">
        <v>44510</v>
      </c>
      <c r="V4516" s="1">
        <v>44510</v>
      </c>
      <c r="AC4516" t="s">
        <v>53</v>
      </c>
      <c r="AD4516">
        <v>2969591941</v>
      </c>
      <c r="AE4516" s="1">
        <v>41407.517361111109</v>
      </c>
      <c r="AG4516" t="s">
        <v>27379</v>
      </c>
      <c r="AH4516" t="s">
        <v>51</v>
      </c>
      <c r="AJ4516" t="s">
        <v>53</v>
      </c>
      <c r="AL4516" t="s">
        <v>78</v>
      </c>
      <c r="AO4516" t="s">
        <v>8142</v>
      </c>
    </row>
    <row r="4517" spans="1:43" x14ac:dyDescent="0.35">
      <c r="A4517" t="s">
        <v>27380</v>
      </c>
      <c r="B4517" t="s">
        <v>27381</v>
      </c>
      <c r="C4517" t="s">
        <v>9884</v>
      </c>
      <c r="F4517" t="s">
        <v>27382</v>
      </c>
      <c r="H4517" t="s">
        <v>27383</v>
      </c>
      <c r="J4517" t="s">
        <v>27384</v>
      </c>
      <c r="P4517" t="s">
        <v>50</v>
      </c>
      <c r="U4517" s="1">
        <v>44510</v>
      </c>
      <c r="V4517" s="1">
        <v>44510</v>
      </c>
      <c r="AC4517" t="s">
        <v>53</v>
      </c>
      <c r="AD4517">
        <v>2969475309</v>
      </c>
      <c r="AE4517" s="1">
        <v>37159</v>
      </c>
      <c r="AG4517" t="s">
        <v>27385</v>
      </c>
      <c r="AH4517" t="s">
        <v>51</v>
      </c>
      <c r="AJ4517" t="s">
        <v>53</v>
      </c>
      <c r="AO4517" t="s">
        <v>8142</v>
      </c>
    </row>
    <row r="4518" spans="1:43" x14ac:dyDescent="0.35">
      <c r="A4518" t="s">
        <v>27386</v>
      </c>
      <c r="B4518" t="s">
        <v>27387</v>
      </c>
      <c r="C4518" t="s">
        <v>4255</v>
      </c>
      <c r="F4518">
        <v>7194654183</v>
      </c>
      <c r="H4518" t="s">
        <v>27386</v>
      </c>
      <c r="J4518" t="s">
        <v>27388</v>
      </c>
      <c r="P4518" t="s">
        <v>50</v>
      </c>
      <c r="U4518" s="1">
        <v>44510</v>
      </c>
      <c r="V4518" s="1">
        <v>44510</v>
      </c>
      <c r="W4518" s="1">
        <v>44510.504861111112</v>
      </c>
      <c r="X4518" s="1">
        <v>44510.504861111112</v>
      </c>
      <c r="AC4518" t="s">
        <v>53</v>
      </c>
      <c r="AD4518">
        <v>2972037626</v>
      </c>
      <c r="AE4518" s="1">
        <v>44510.566666666666</v>
      </c>
      <c r="AG4518" t="s">
        <v>27389</v>
      </c>
      <c r="AH4518" t="s">
        <v>51</v>
      </c>
      <c r="AJ4518" t="s">
        <v>53</v>
      </c>
      <c r="AL4518" t="s">
        <v>78</v>
      </c>
      <c r="AO4518" t="s">
        <v>8142</v>
      </c>
    </row>
    <row r="4519" spans="1:43" x14ac:dyDescent="0.35">
      <c r="A4519" t="s">
        <v>27390</v>
      </c>
      <c r="B4519" t="s">
        <v>27391</v>
      </c>
      <c r="C4519" t="s">
        <v>27392</v>
      </c>
      <c r="D4519" t="s">
        <v>309</v>
      </c>
      <c r="F4519">
        <v>5056971722</v>
      </c>
      <c r="H4519" t="s">
        <v>27393</v>
      </c>
      <c r="I4519" t="s">
        <v>61</v>
      </c>
      <c r="J4519" t="s">
        <v>27394</v>
      </c>
      <c r="K4519" t="s">
        <v>27395</v>
      </c>
      <c r="M4519" t="s">
        <v>419</v>
      </c>
      <c r="N4519" t="s">
        <v>398</v>
      </c>
      <c r="O4519" t="s">
        <v>27396</v>
      </c>
      <c r="P4519" t="s">
        <v>50</v>
      </c>
      <c r="U4519" s="1">
        <v>44510.588194444441</v>
      </c>
      <c r="V4519" s="1">
        <v>44510.588194444441</v>
      </c>
      <c r="AC4519" t="s">
        <v>53</v>
      </c>
      <c r="AG4519" t="s">
        <v>27397</v>
      </c>
      <c r="AH4519" t="s">
        <v>53</v>
      </c>
      <c r="AJ4519" t="s">
        <v>53</v>
      </c>
      <c r="AK4519" t="s">
        <v>8166</v>
      </c>
      <c r="AO4519" t="s">
        <v>54</v>
      </c>
    </row>
    <row r="4520" spans="1:43" x14ac:dyDescent="0.35">
      <c r="A4520" t="s">
        <v>27398</v>
      </c>
      <c r="B4520" t="s">
        <v>27399</v>
      </c>
      <c r="C4520" t="s">
        <v>7816</v>
      </c>
      <c r="F4520" t="s">
        <v>27400</v>
      </c>
      <c r="H4520" t="s">
        <v>27401</v>
      </c>
      <c r="I4520" t="s">
        <v>179</v>
      </c>
      <c r="J4520" t="s">
        <v>11856</v>
      </c>
      <c r="K4520" t="s">
        <v>27402</v>
      </c>
      <c r="M4520" t="s">
        <v>159</v>
      </c>
      <c r="N4520" t="s">
        <v>65</v>
      </c>
      <c r="O4520">
        <v>80915</v>
      </c>
      <c r="P4520" t="s">
        <v>50</v>
      </c>
      <c r="U4520" s="1">
        <v>44510.633333333331</v>
      </c>
      <c r="V4520" s="1">
        <v>44510.633333333331</v>
      </c>
      <c r="W4520" s="1">
        <v>44516.488194444442</v>
      </c>
      <c r="X4520" s="1">
        <v>44516.488194444442</v>
      </c>
      <c r="AC4520" t="s">
        <v>53</v>
      </c>
      <c r="AD4520">
        <v>2969665587</v>
      </c>
      <c r="AE4520" s="1">
        <v>42100.695833333331</v>
      </c>
      <c r="AF4520" t="s">
        <v>11858</v>
      </c>
      <c r="AG4520" t="s">
        <v>27403</v>
      </c>
      <c r="AH4520" t="s">
        <v>53</v>
      </c>
      <c r="AJ4520" t="s">
        <v>53</v>
      </c>
      <c r="AK4520" t="s">
        <v>7107</v>
      </c>
      <c r="AL4520" t="s">
        <v>78</v>
      </c>
      <c r="AO4520" t="s">
        <v>54</v>
      </c>
      <c r="AP4520" s="1">
        <v>45197.470833333333</v>
      </c>
      <c r="AQ4520" s="1">
        <v>45188.460416666669</v>
      </c>
    </row>
    <row r="4521" spans="1:43" x14ac:dyDescent="0.35">
      <c r="A4521" t="s">
        <v>27404</v>
      </c>
      <c r="B4521" t="s">
        <v>22789</v>
      </c>
      <c r="C4521" t="s">
        <v>218</v>
      </c>
      <c r="H4521" t="s">
        <v>22791</v>
      </c>
      <c r="J4521" t="s">
        <v>12818</v>
      </c>
      <c r="K4521" t="s">
        <v>27405</v>
      </c>
      <c r="M4521" t="s">
        <v>27406</v>
      </c>
      <c r="N4521" t="s">
        <v>3849</v>
      </c>
      <c r="O4521">
        <v>60559</v>
      </c>
      <c r="P4521" t="s">
        <v>50</v>
      </c>
      <c r="U4521" s="1">
        <v>44511</v>
      </c>
      <c r="V4521" s="1">
        <v>44511</v>
      </c>
      <c r="W4521" s="1">
        <v>44511.64166666667</v>
      </c>
      <c r="X4521" s="1">
        <v>44511.64166666667</v>
      </c>
      <c r="AC4521" t="s">
        <v>53</v>
      </c>
      <c r="AD4521">
        <v>2969608846</v>
      </c>
      <c r="AE4521" s="1">
        <v>41666.397916666669</v>
      </c>
      <c r="AF4521" t="s">
        <v>12821</v>
      </c>
      <c r="AG4521" t="s">
        <v>27407</v>
      </c>
      <c r="AH4521" t="s">
        <v>51</v>
      </c>
      <c r="AJ4521" t="s">
        <v>53</v>
      </c>
      <c r="AL4521" t="s">
        <v>78</v>
      </c>
      <c r="AO4521" t="s">
        <v>8142</v>
      </c>
      <c r="AP4521" s="1">
        <v>45306.503472222219</v>
      </c>
    </row>
    <row r="4522" spans="1:43" x14ac:dyDescent="0.35">
      <c r="A4522" t="s">
        <v>27408</v>
      </c>
      <c r="B4522" t="s">
        <v>27409</v>
      </c>
      <c r="C4522" t="s">
        <v>946</v>
      </c>
      <c r="F4522" t="s">
        <v>27410</v>
      </c>
      <c r="H4522" t="s">
        <v>27408</v>
      </c>
      <c r="J4522" t="s">
        <v>12818</v>
      </c>
      <c r="P4522" t="s">
        <v>50</v>
      </c>
      <c r="U4522" s="1">
        <v>44511</v>
      </c>
      <c r="V4522" s="1">
        <v>44511</v>
      </c>
      <c r="W4522" s="1">
        <v>44511.738194444442</v>
      </c>
      <c r="X4522" s="1">
        <v>44511.738194444442</v>
      </c>
      <c r="AC4522" t="s">
        <v>53</v>
      </c>
      <c r="AD4522">
        <v>2969608846</v>
      </c>
      <c r="AE4522" s="1">
        <v>41666.397916666669</v>
      </c>
      <c r="AF4522" t="s">
        <v>12821</v>
      </c>
      <c r="AG4522" t="s">
        <v>27411</v>
      </c>
      <c r="AH4522" t="s">
        <v>51</v>
      </c>
      <c r="AJ4522" t="s">
        <v>53</v>
      </c>
      <c r="AL4522" t="s">
        <v>78</v>
      </c>
      <c r="AO4522" t="s">
        <v>8142</v>
      </c>
    </row>
    <row r="4523" spans="1:43" x14ac:dyDescent="0.35">
      <c r="A4523" t="s">
        <v>27412</v>
      </c>
      <c r="B4523" t="s">
        <v>27413</v>
      </c>
      <c r="C4523" t="s">
        <v>27414</v>
      </c>
      <c r="F4523" t="s">
        <v>27415</v>
      </c>
      <c r="H4523" t="s">
        <v>27412</v>
      </c>
      <c r="J4523" t="s">
        <v>12818</v>
      </c>
      <c r="K4523" t="s">
        <v>27405</v>
      </c>
      <c r="M4523" t="s">
        <v>27406</v>
      </c>
      <c r="N4523" t="s">
        <v>3849</v>
      </c>
      <c r="O4523">
        <v>60559</v>
      </c>
      <c r="P4523" t="s">
        <v>50</v>
      </c>
      <c r="U4523" s="1">
        <v>44511</v>
      </c>
      <c r="V4523" s="1">
        <v>44511</v>
      </c>
      <c r="W4523" s="1">
        <v>44511.509027777778</v>
      </c>
      <c r="X4523" s="1">
        <v>44511.509027777778</v>
      </c>
      <c r="AC4523" t="s">
        <v>53</v>
      </c>
      <c r="AD4523">
        <v>2969608846</v>
      </c>
      <c r="AE4523" s="1">
        <v>41666.397916666669</v>
      </c>
      <c r="AF4523" t="s">
        <v>12821</v>
      </c>
      <c r="AG4523" t="s">
        <v>27416</v>
      </c>
      <c r="AH4523" t="s">
        <v>51</v>
      </c>
      <c r="AJ4523" t="s">
        <v>53</v>
      </c>
      <c r="AL4523" t="s">
        <v>78</v>
      </c>
      <c r="AO4523" t="s">
        <v>8142</v>
      </c>
      <c r="AP4523" s="1">
        <v>45125.421527777777</v>
      </c>
    </row>
    <row r="4524" spans="1:43" x14ac:dyDescent="0.35">
      <c r="A4524" t="s">
        <v>27417</v>
      </c>
      <c r="B4524" t="s">
        <v>612</v>
      </c>
      <c r="C4524" t="s">
        <v>3285</v>
      </c>
      <c r="F4524" t="s">
        <v>27418</v>
      </c>
      <c r="H4524" t="s">
        <v>27417</v>
      </c>
      <c r="J4524" t="s">
        <v>12818</v>
      </c>
      <c r="P4524" t="s">
        <v>50</v>
      </c>
      <c r="U4524" s="1">
        <v>44511</v>
      </c>
      <c r="V4524" s="1">
        <v>44511</v>
      </c>
      <c r="W4524" s="1">
        <v>44511.470138888886</v>
      </c>
      <c r="X4524" s="1">
        <v>44511.470138888886</v>
      </c>
      <c r="AC4524" t="s">
        <v>53</v>
      </c>
      <c r="AD4524">
        <v>2969608846</v>
      </c>
      <c r="AE4524" s="1">
        <v>41666.397916666669</v>
      </c>
      <c r="AF4524" t="s">
        <v>12821</v>
      </c>
      <c r="AG4524" t="s">
        <v>27419</v>
      </c>
      <c r="AH4524" t="s">
        <v>51</v>
      </c>
      <c r="AJ4524" t="s">
        <v>53</v>
      </c>
      <c r="AL4524" t="s">
        <v>78</v>
      </c>
      <c r="AO4524" t="s">
        <v>8142</v>
      </c>
    </row>
    <row r="4525" spans="1:43" x14ac:dyDescent="0.35">
      <c r="A4525" t="s">
        <v>27420</v>
      </c>
      <c r="B4525" t="s">
        <v>27421</v>
      </c>
      <c r="C4525" t="s">
        <v>106</v>
      </c>
      <c r="F4525" t="s">
        <v>27422</v>
      </c>
      <c r="H4525" t="s">
        <v>27423</v>
      </c>
      <c r="J4525" t="s">
        <v>12818</v>
      </c>
      <c r="P4525" t="s">
        <v>50</v>
      </c>
      <c r="U4525" s="1">
        <v>44511</v>
      </c>
      <c r="V4525" s="1">
        <v>44511</v>
      </c>
      <c r="W4525" s="1">
        <v>44511.461805555555</v>
      </c>
      <c r="X4525" s="1">
        <v>44511.461805555555</v>
      </c>
      <c r="AC4525" t="s">
        <v>53</v>
      </c>
      <c r="AD4525">
        <v>2969608846</v>
      </c>
      <c r="AE4525" s="1">
        <v>41666.397916666669</v>
      </c>
      <c r="AF4525" t="s">
        <v>12821</v>
      </c>
      <c r="AG4525" t="s">
        <v>27424</v>
      </c>
      <c r="AH4525" t="s">
        <v>51</v>
      </c>
      <c r="AJ4525" t="s">
        <v>53</v>
      </c>
      <c r="AL4525" t="s">
        <v>78</v>
      </c>
      <c r="AO4525" t="s">
        <v>8142</v>
      </c>
      <c r="AP4525" s="1">
        <v>44855.3125</v>
      </c>
    </row>
    <row r="4526" spans="1:43" x14ac:dyDescent="0.35">
      <c r="A4526" t="s">
        <v>27425</v>
      </c>
      <c r="B4526" t="s">
        <v>27426</v>
      </c>
      <c r="C4526" t="s">
        <v>7753</v>
      </c>
      <c r="H4526" t="s">
        <v>27427</v>
      </c>
      <c r="I4526" t="s">
        <v>464</v>
      </c>
      <c r="J4526" t="s">
        <v>12614</v>
      </c>
      <c r="P4526" t="s">
        <v>50</v>
      </c>
      <c r="U4526" s="1">
        <v>44511</v>
      </c>
      <c r="V4526" s="1">
        <v>44511</v>
      </c>
      <c r="W4526" s="1">
        <v>44512.554861111108</v>
      </c>
      <c r="X4526" s="1">
        <v>44512.554861111108</v>
      </c>
      <c r="AC4526" t="s">
        <v>53</v>
      </c>
      <c r="AD4526">
        <v>2969543968</v>
      </c>
      <c r="AE4526" s="1">
        <v>40032.470138888886</v>
      </c>
      <c r="AF4526" t="s">
        <v>26763</v>
      </c>
      <c r="AG4526" t="s">
        <v>27428</v>
      </c>
      <c r="AH4526" t="s">
        <v>51</v>
      </c>
      <c r="AJ4526" t="s">
        <v>53</v>
      </c>
      <c r="AL4526" t="s">
        <v>78</v>
      </c>
      <c r="AO4526" t="s">
        <v>8142</v>
      </c>
      <c r="AP4526" s="1">
        <v>45321.386805555558</v>
      </c>
    </row>
    <row r="4527" spans="1:43" x14ac:dyDescent="0.35">
      <c r="A4527" t="s">
        <v>27429</v>
      </c>
      <c r="B4527" t="s">
        <v>27430</v>
      </c>
      <c r="C4527" t="s">
        <v>702</v>
      </c>
      <c r="F4527">
        <v>17198498813</v>
      </c>
      <c r="H4527" t="s">
        <v>27431</v>
      </c>
      <c r="J4527" t="s">
        <v>27432</v>
      </c>
      <c r="K4527" t="s">
        <v>27433</v>
      </c>
      <c r="M4527" t="s">
        <v>27434</v>
      </c>
      <c r="N4527" t="s">
        <v>287</v>
      </c>
      <c r="O4527">
        <v>81132</v>
      </c>
      <c r="P4527" t="s">
        <v>50</v>
      </c>
      <c r="U4527" s="1">
        <v>44511</v>
      </c>
      <c r="V4527" s="1">
        <v>44511</v>
      </c>
      <c r="W4527" s="1">
        <v>44511.75</v>
      </c>
      <c r="X4527" s="1">
        <v>44511.75</v>
      </c>
      <c r="AC4527" t="s">
        <v>53</v>
      </c>
      <c r="AD4527">
        <v>2972038114</v>
      </c>
      <c r="AE4527" s="1">
        <v>44512.563194444447</v>
      </c>
      <c r="AF4527" t="s">
        <v>27435</v>
      </c>
      <c r="AG4527" t="s">
        <v>27436</v>
      </c>
      <c r="AH4527" t="s">
        <v>51</v>
      </c>
      <c r="AJ4527" t="s">
        <v>53</v>
      </c>
      <c r="AL4527" t="s">
        <v>68</v>
      </c>
      <c r="AO4527" t="s">
        <v>5443</v>
      </c>
      <c r="AP4527" s="1">
        <v>45411.703472222223</v>
      </c>
    </row>
    <row r="4528" spans="1:43" x14ac:dyDescent="0.35">
      <c r="A4528" t="s">
        <v>27437</v>
      </c>
      <c r="B4528" t="s">
        <v>27438</v>
      </c>
      <c r="C4528" t="s">
        <v>3724</v>
      </c>
      <c r="F4528" t="s">
        <v>27439</v>
      </c>
      <c r="H4528" t="s">
        <v>27437</v>
      </c>
      <c r="J4528" t="s">
        <v>23154</v>
      </c>
      <c r="P4528" t="s">
        <v>50</v>
      </c>
      <c r="U4528" s="1">
        <v>44511</v>
      </c>
      <c r="V4528" s="1">
        <v>44511</v>
      </c>
      <c r="W4528" s="1">
        <v>44511.574999999997</v>
      </c>
      <c r="X4528" s="1">
        <v>44511.574999999997</v>
      </c>
      <c r="AC4528" t="s">
        <v>53</v>
      </c>
      <c r="AD4528">
        <v>2969478563</v>
      </c>
      <c r="AE4528" s="1">
        <v>37343</v>
      </c>
      <c r="AF4528" t="s">
        <v>23157</v>
      </c>
      <c r="AG4528" t="s">
        <v>27440</v>
      </c>
      <c r="AH4528" t="s">
        <v>51</v>
      </c>
      <c r="AJ4528" t="s">
        <v>53</v>
      </c>
      <c r="AL4528" t="s">
        <v>78</v>
      </c>
      <c r="AO4528" t="s">
        <v>8142</v>
      </c>
    </row>
    <row r="4529" spans="1:43" x14ac:dyDescent="0.35">
      <c r="A4529" t="s">
        <v>27441</v>
      </c>
      <c r="B4529" t="s">
        <v>4813</v>
      </c>
      <c r="C4529" t="s">
        <v>2362</v>
      </c>
      <c r="H4529" t="s">
        <v>27442</v>
      </c>
      <c r="J4529" t="s">
        <v>1967</v>
      </c>
      <c r="P4529" t="s">
        <v>50</v>
      </c>
      <c r="U4529" s="1">
        <v>44511</v>
      </c>
      <c r="V4529" s="1">
        <v>44511</v>
      </c>
      <c r="W4529" s="1">
        <v>44512.572916666664</v>
      </c>
      <c r="X4529" s="1">
        <v>44512.572916666664</v>
      </c>
      <c r="AC4529" t="s">
        <v>53</v>
      </c>
      <c r="AD4529">
        <v>2969475309</v>
      </c>
      <c r="AE4529" s="1">
        <v>37159</v>
      </c>
      <c r="AF4529" t="s">
        <v>27443</v>
      </c>
      <c r="AG4529" t="s">
        <v>27444</v>
      </c>
      <c r="AH4529" t="s">
        <v>51</v>
      </c>
      <c r="AJ4529" t="s">
        <v>53</v>
      </c>
      <c r="AL4529" t="s">
        <v>78</v>
      </c>
      <c r="AO4529" t="s">
        <v>5443</v>
      </c>
      <c r="AP4529" s="1">
        <v>44511.374305555553</v>
      </c>
    </row>
    <row r="4530" spans="1:43" x14ac:dyDescent="0.35">
      <c r="A4530" t="s">
        <v>27445</v>
      </c>
      <c r="B4530" t="s">
        <v>5186</v>
      </c>
      <c r="C4530" t="s">
        <v>803</v>
      </c>
      <c r="F4530" t="s">
        <v>27446</v>
      </c>
      <c r="G4530" t="s">
        <v>27447</v>
      </c>
      <c r="H4530" t="s">
        <v>27448</v>
      </c>
      <c r="I4530" t="s">
        <v>816</v>
      </c>
      <c r="J4530" t="s">
        <v>27449</v>
      </c>
      <c r="K4530" t="s">
        <v>27450</v>
      </c>
      <c r="M4530" t="s">
        <v>27451</v>
      </c>
      <c r="N4530" t="s">
        <v>15559</v>
      </c>
      <c r="O4530">
        <v>22553</v>
      </c>
      <c r="P4530" t="s">
        <v>50</v>
      </c>
      <c r="U4530" s="1">
        <v>44511</v>
      </c>
      <c r="V4530" s="1">
        <v>44511</v>
      </c>
      <c r="W4530" s="1">
        <v>44512.557638888888</v>
      </c>
      <c r="X4530" s="1">
        <v>44512.557638888888</v>
      </c>
      <c r="AC4530" t="s">
        <v>53</v>
      </c>
      <c r="AD4530">
        <v>2969518696</v>
      </c>
      <c r="AE4530" s="1">
        <v>38847.257638888892</v>
      </c>
      <c r="AG4530" t="s">
        <v>27452</v>
      </c>
      <c r="AH4530" t="s">
        <v>51</v>
      </c>
      <c r="AJ4530" t="s">
        <v>53</v>
      </c>
      <c r="AL4530" t="s">
        <v>78</v>
      </c>
      <c r="AO4530" t="s">
        <v>8142</v>
      </c>
    </row>
    <row r="4531" spans="1:43" x14ac:dyDescent="0.35">
      <c r="A4531" t="s">
        <v>27453</v>
      </c>
      <c r="B4531" t="s">
        <v>27454</v>
      </c>
      <c r="C4531" t="s">
        <v>27455</v>
      </c>
      <c r="F4531">
        <v>3038590847</v>
      </c>
      <c r="H4531" t="s">
        <v>27453</v>
      </c>
      <c r="J4531" t="s">
        <v>27456</v>
      </c>
      <c r="K4531" t="s">
        <v>27457</v>
      </c>
      <c r="M4531" t="s">
        <v>5551</v>
      </c>
      <c r="N4531" t="s">
        <v>65</v>
      </c>
      <c r="O4531">
        <v>80642</v>
      </c>
      <c r="P4531" t="s">
        <v>50</v>
      </c>
      <c r="U4531" s="1">
        <v>44511</v>
      </c>
      <c r="V4531" s="1">
        <v>44511</v>
      </c>
      <c r="W4531" s="1">
        <v>44511.505555555559</v>
      </c>
      <c r="X4531" s="1">
        <v>44511.505555555559</v>
      </c>
      <c r="AC4531" t="s">
        <v>53</v>
      </c>
      <c r="AD4531">
        <v>1000000001</v>
      </c>
      <c r="AE4531" s="1">
        <v>39973.351388888892</v>
      </c>
      <c r="AF4531" t="s">
        <v>3377</v>
      </c>
      <c r="AG4531" t="s">
        <v>27458</v>
      </c>
      <c r="AH4531" t="s">
        <v>51</v>
      </c>
      <c r="AJ4531" t="s">
        <v>53</v>
      </c>
      <c r="AL4531" t="s">
        <v>78</v>
      </c>
      <c r="AO4531" t="s">
        <v>5443</v>
      </c>
      <c r="AP4531" s="1">
        <v>44511.459722222222</v>
      </c>
    </row>
    <row r="4532" spans="1:43" x14ac:dyDescent="0.35">
      <c r="A4532" t="s">
        <v>27459</v>
      </c>
      <c r="B4532" t="s">
        <v>27460</v>
      </c>
      <c r="C4532" t="s">
        <v>530</v>
      </c>
      <c r="F4532" t="s">
        <v>27461</v>
      </c>
      <c r="H4532" t="s">
        <v>27462</v>
      </c>
      <c r="I4532" t="s">
        <v>179</v>
      </c>
      <c r="J4532" t="s">
        <v>3478</v>
      </c>
      <c r="K4532" t="s">
        <v>27463</v>
      </c>
      <c r="M4532" t="s">
        <v>3641</v>
      </c>
      <c r="N4532" t="s">
        <v>65</v>
      </c>
      <c r="O4532">
        <v>80112</v>
      </c>
      <c r="P4532" t="s">
        <v>50</v>
      </c>
      <c r="U4532" s="1">
        <v>43252.476388888892</v>
      </c>
      <c r="V4532" s="1">
        <v>44511.654166666667</v>
      </c>
      <c r="W4532" s="1">
        <v>43252.654861111114</v>
      </c>
      <c r="X4532" s="1">
        <v>43252.654861111114</v>
      </c>
      <c r="AC4532" t="s">
        <v>53</v>
      </c>
      <c r="AD4532">
        <v>2969475096</v>
      </c>
      <c r="AE4532" s="1">
        <v>37141</v>
      </c>
      <c r="AF4532" t="s">
        <v>4067</v>
      </c>
      <c r="AG4532" t="s">
        <v>27464</v>
      </c>
      <c r="AH4532" t="s">
        <v>53</v>
      </c>
      <c r="AJ4532" t="s">
        <v>53</v>
      </c>
      <c r="AK4532" t="s">
        <v>8166</v>
      </c>
      <c r="AL4532" t="s">
        <v>78</v>
      </c>
      <c r="AO4532" t="s">
        <v>54</v>
      </c>
      <c r="AP4532" s="1">
        <v>45469.648611111108</v>
      </c>
      <c r="AQ4532" s="1">
        <v>44922.497916666667</v>
      </c>
    </row>
    <row r="4533" spans="1:43" x14ac:dyDescent="0.35">
      <c r="A4533" t="s">
        <v>27465</v>
      </c>
      <c r="B4533" t="s">
        <v>217</v>
      </c>
      <c r="C4533" t="s">
        <v>302</v>
      </c>
      <c r="F4533" t="s">
        <v>27466</v>
      </c>
      <c r="H4533" t="s">
        <v>27465</v>
      </c>
      <c r="J4533" t="s">
        <v>12818</v>
      </c>
      <c r="P4533" t="s">
        <v>50</v>
      </c>
      <c r="U4533" s="1">
        <v>44512</v>
      </c>
      <c r="V4533" s="1">
        <v>44512</v>
      </c>
      <c r="W4533" s="1">
        <v>44512.720833333333</v>
      </c>
      <c r="X4533" s="1">
        <v>44512.720833333333</v>
      </c>
      <c r="AC4533" t="s">
        <v>53</v>
      </c>
      <c r="AD4533">
        <v>2969608846</v>
      </c>
      <c r="AE4533" s="1">
        <v>41666.397916666669</v>
      </c>
      <c r="AF4533" t="s">
        <v>12821</v>
      </c>
      <c r="AG4533" t="s">
        <v>27467</v>
      </c>
      <c r="AH4533" t="s">
        <v>51</v>
      </c>
      <c r="AJ4533" t="s">
        <v>53</v>
      </c>
      <c r="AL4533" t="s">
        <v>78</v>
      </c>
      <c r="AO4533" t="s">
        <v>8142</v>
      </c>
    </row>
    <row r="4534" spans="1:43" x14ac:dyDescent="0.35">
      <c r="A4534" t="s">
        <v>27468</v>
      </c>
      <c r="B4534" t="s">
        <v>27469</v>
      </c>
      <c r="C4534" t="s">
        <v>4272</v>
      </c>
      <c r="F4534" t="s">
        <v>27470</v>
      </c>
      <c r="H4534" t="s">
        <v>27468</v>
      </c>
      <c r="J4534" t="s">
        <v>27471</v>
      </c>
      <c r="P4534" t="s">
        <v>50</v>
      </c>
      <c r="U4534" s="1">
        <v>44512</v>
      </c>
      <c r="V4534" s="1">
        <v>44512</v>
      </c>
      <c r="AC4534" t="s">
        <v>53</v>
      </c>
      <c r="AG4534" t="s">
        <v>27472</v>
      </c>
      <c r="AH4534" t="s">
        <v>51</v>
      </c>
      <c r="AJ4534" t="s">
        <v>53</v>
      </c>
      <c r="AO4534" t="s">
        <v>5443</v>
      </c>
    </row>
    <row r="4535" spans="1:43" x14ac:dyDescent="0.35">
      <c r="A4535" t="s">
        <v>27473</v>
      </c>
      <c r="B4535" t="s">
        <v>24735</v>
      </c>
      <c r="C4535" t="s">
        <v>2923</v>
      </c>
      <c r="F4535" t="s">
        <v>27474</v>
      </c>
      <c r="H4535" t="s">
        <v>27473</v>
      </c>
      <c r="J4535" t="s">
        <v>4293</v>
      </c>
      <c r="P4535" t="s">
        <v>50</v>
      </c>
      <c r="U4535" s="1">
        <v>44512</v>
      </c>
      <c r="V4535" s="1">
        <v>44512</v>
      </c>
      <c r="W4535" s="1">
        <v>44515.617361111108</v>
      </c>
      <c r="X4535" s="1">
        <v>44515.617361111108</v>
      </c>
      <c r="AC4535" t="s">
        <v>53</v>
      </c>
      <c r="AD4535">
        <v>2969634929</v>
      </c>
      <c r="AE4535" s="1">
        <v>41799.665972222225</v>
      </c>
      <c r="AF4535" t="s">
        <v>4296</v>
      </c>
      <c r="AG4535" t="s">
        <v>27475</v>
      </c>
      <c r="AH4535" t="s">
        <v>51</v>
      </c>
      <c r="AJ4535" t="s">
        <v>53</v>
      </c>
      <c r="AL4535" t="s">
        <v>78</v>
      </c>
      <c r="AO4535" t="s">
        <v>8142</v>
      </c>
    </row>
    <row r="4536" spans="1:43" x14ac:dyDescent="0.35">
      <c r="A4536" t="s">
        <v>27476</v>
      </c>
      <c r="B4536" t="s">
        <v>27477</v>
      </c>
      <c r="C4536" t="s">
        <v>27478</v>
      </c>
      <c r="F4536" t="s">
        <v>27479</v>
      </c>
      <c r="H4536" t="s">
        <v>27480</v>
      </c>
      <c r="J4536" t="s">
        <v>3478</v>
      </c>
      <c r="K4536" t="s">
        <v>27481</v>
      </c>
      <c r="M4536" t="s">
        <v>27482</v>
      </c>
      <c r="N4536" t="s">
        <v>686</v>
      </c>
      <c r="O4536">
        <v>84057</v>
      </c>
      <c r="P4536" t="s">
        <v>50</v>
      </c>
      <c r="U4536" s="1">
        <v>44512</v>
      </c>
      <c r="V4536" s="1">
        <v>44512</v>
      </c>
      <c r="W4536" s="1">
        <v>44512.495833333334</v>
      </c>
      <c r="X4536" s="1">
        <v>44512.495833333334</v>
      </c>
      <c r="AC4536" t="s">
        <v>51</v>
      </c>
      <c r="AD4536">
        <v>2969475096</v>
      </c>
      <c r="AE4536" s="1">
        <v>37141</v>
      </c>
      <c r="AG4536" t="s">
        <v>27483</v>
      </c>
      <c r="AH4536" t="s">
        <v>51</v>
      </c>
      <c r="AJ4536" t="s">
        <v>53</v>
      </c>
      <c r="AL4536" t="s">
        <v>78</v>
      </c>
      <c r="AO4536" t="s">
        <v>5443</v>
      </c>
      <c r="AP4536" s="1">
        <v>44579.560416666667</v>
      </c>
    </row>
    <row r="4537" spans="1:43" x14ac:dyDescent="0.35">
      <c r="A4537" t="s">
        <v>27484</v>
      </c>
      <c r="B4537" t="s">
        <v>27485</v>
      </c>
      <c r="C4537" t="s">
        <v>4635</v>
      </c>
      <c r="F4537" t="s">
        <v>27486</v>
      </c>
      <c r="H4537" t="s">
        <v>27487</v>
      </c>
      <c r="J4537" t="s">
        <v>27488</v>
      </c>
      <c r="K4537" t="s">
        <v>27489</v>
      </c>
      <c r="M4537" t="s">
        <v>5333</v>
      </c>
      <c r="N4537" t="s">
        <v>65</v>
      </c>
      <c r="O4537">
        <v>81648</v>
      </c>
      <c r="P4537" t="s">
        <v>50</v>
      </c>
      <c r="U4537" s="1">
        <v>44512</v>
      </c>
      <c r="V4537" s="1">
        <v>44512</v>
      </c>
      <c r="W4537" s="1">
        <v>44512.702777777777</v>
      </c>
      <c r="X4537" s="1">
        <v>44512.702777777777</v>
      </c>
      <c r="AC4537" t="s">
        <v>53</v>
      </c>
      <c r="AD4537">
        <v>2969532237</v>
      </c>
      <c r="AE4537" s="1">
        <v>39553.936111111114</v>
      </c>
      <c r="AF4537" t="s">
        <v>27490</v>
      </c>
      <c r="AG4537" t="s">
        <v>27491</v>
      </c>
      <c r="AH4537" t="s">
        <v>51</v>
      </c>
      <c r="AJ4537" t="s">
        <v>53</v>
      </c>
      <c r="AL4537" t="s">
        <v>68</v>
      </c>
      <c r="AO4537" t="s">
        <v>5443</v>
      </c>
      <c r="AP4537" s="1">
        <v>44689.752083333333</v>
      </c>
    </row>
    <row r="4538" spans="1:43" x14ac:dyDescent="0.35">
      <c r="A4538" t="s">
        <v>26714</v>
      </c>
      <c r="B4538" t="s">
        <v>26712</v>
      </c>
      <c r="C4538" t="s">
        <v>1614</v>
      </c>
      <c r="F4538">
        <v>15753866021</v>
      </c>
      <c r="H4538" t="s">
        <v>26714</v>
      </c>
      <c r="J4538" t="s">
        <v>27492</v>
      </c>
      <c r="P4538" t="s">
        <v>50</v>
      </c>
      <c r="U4538" s="1">
        <v>44512</v>
      </c>
      <c r="V4538" s="1">
        <v>44512</v>
      </c>
      <c r="W4538" s="1">
        <v>44512.583333333336</v>
      </c>
      <c r="X4538" s="1">
        <v>44512.583333333336</v>
      </c>
      <c r="AC4538" t="s">
        <v>53</v>
      </c>
      <c r="AD4538">
        <v>1000000001</v>
      </c>
      <c r="AE4538" s="1">
        <v>39973.351388888892</v>
      </c>
      <c r="AF4538" t="s">
        <v>3377</v>
      </c>
      <c r="AG4538" t="s">
        <v>27493</v>
      </c>
      <c r="AH4538" t="s">
        <v>51</v>
      </c>
      <c r="AJ4538" t="s">
        <v>53</v>
      </c>
      <c r="AL4538" t="s">
        <v>78</v>
      </c>
      <c r="AO4538" t="s">
        <v>8142</v>
      </c>
    </row>
    <row r="4539" spans="1:43" x14ac:dyDescent="0.35">
      <c r="A4539" t="s">
        <v>27494</v>
      </c>
      <c r="B4539" t="s">
        <v>27495</v>
      </c>
      <c r="C4539" t="s">
        <v>996</v>
      </c>
      <c r="F4539">
        <v>7203880801</v>
      </c>
      <c r="H4539" t="s">
        <v>27496</v>
      </c>
      <c r="J4539" t="s">
        <v>27497</v>
      </c>
      <c r="K4539" t="s">
        <v>27498</v>
      </c>
      <c r="M4539" t="s">
        <v>6361</v>
      </c>
      <c r="N4539" t="s">
        <v>65</v>
      </c>
      <c r="O4539">
        <v>80126</v>
      </c>
      <c r="P4539" t="s">
        <v>50</v>
      </c>
      <c r="U4539" s="1">
        <v>44512</v>
      </c>
      <c r="V4539" s="1">
        <v>44512</v>
      </c>
      <c r="W4539" s="1">
        <v>44512.680555555555</v>
      </c>
      <c r="X4539" s="1">
        <v>44512.680555555555</v>
      </c>
      <c r="AC4539" t="s">
        <v>53</v>
      </c>
      <c r="AD4539">
        <v>1000000001</v>
      </c>
      <c r="AE4539" s="1">
        <v>39973.351388888892</v>
      </c>
      <c r="AF4539" t="s">
        <v>3377</v>
      </c>
      <c r="AG4539" t="s">
        <v>27499</v>
      </c>
      <c r="AH4539" t="s">
        <v>51</v>
      </c>
      <c r="AJ4539" t="s">
        <v>53</v>
      </c>
      <c r="AL4539" t="s">
        <v>78</v>
      </c>
      <c r="AO4539" t="s">
        <v>5443</v>
      </c>
      <c r="AP4539" s="1">
        <v>44512.664583333331</v>
      </c>
    </row>
    <row r="4540" spans="1:43" x14ac:dyDescent="0.35">
      <c r="A4540" t="s">
        <v>27500</v>
      </c>
      <c r="B4540" t="s">
        <v>27501</v>
      </c>
      <c r="C4540" t="s">
        <v>12925</v>
      </c>
      <c r="F4540">
        <v>9707390325</v>
      </c>
      <c r="H4540" t="s">
        <v>27500</v>
      </c>
      <c r="J4540" t="s">
        <v>27502</v>
      </c>
      <c r="K4540" t="s">
        <v>27503</v>
      </c>
      <c r="M4540" t="s">
        <v>27504</v>
      </c>
      <c r="N4540" t="s">
        <v>65</v>
      </c>
      <c r="O4540">
        <v>81324</v>
      </c>
      <c r="P4540" t="s">
        <v>50</v>
      </c>
      <c r="U4540" s="1">
        <v>44512</v>
      </c>
      <c r="V4540" s="1">
        <v>44512</v>
      </c>
      <c r="W4540" s="1">
        <v>44512.70416666667</v>
      </c>
      <c r="X4540" s="1">
        <v>44512.70416666667</v>
      </c>
      <c r="AC4540" t="s">
        <v>53</v>
      </c>
      <c r="AD4540">
        <v>2972120118</v>
      </c>
      <c r="AE4540" s="1">
        <v>44797.513888888891</v>
      </c>
      <c r="AF4540" t="s">
        <v>27505</v>
      </c>
      <c r="AG4540" t="s">
        <v>27506</v>
      </c>
      <c r="AH4540" t="s">
        <v>51</v>
      </c>
      <c r="AJ4540" t="s">
        <v>53</v>
      </c>
      <c r="AL4540" t="s">
        <v>68</v>
      </c>
      <c r="AO4540" t="s">
        <v>5443</v>
      </c>
      <c r="AP4540" s="1">
        <v>45472.579861111109</v>
      </c>
      <c r="AQ4540" s="1">
        <v>45173.777777777781</v>
      </c>
    </row>
    <row r="4541" spans="1:43" x14ac:dyDescent="0.35">
      <c r="A4541" t="s">
        <v>27507</v>
      </c>
      <c r="B4541" t="s">
        <v>8810</v>
      </c>
      <c r="C4541" t="s">
        <v>860</v>
      </c>
      <c r="F4541" t="s">
        <v>27508</v>
      </c>
      <c r="H4541" t="s">
        <v>27509</v>
      </c>
      <c r="J4541" t="s">
        <v>491</v>
      </c>
      <c r="P4541" t="s">
        <v>50</v>
      </c>
      <c r="U4541" s="1">
        <v>44512</v>
      </c>
      <c r="V4541" s="1">
        <v>44512</v>
      </c>
      <c r="W4541" s="1">
        <v>44512.582638888889</v>
      </c>
      <c r="X4541" s="1">
        <v>44512.582638888889</v>
      </c>
      <c r="AC4541" t="s">
        <v>53</v>
      </c>
      <c r="AD4541">
        <v>2969472760</v>
      </c>
      <c r="AE4541" s="1">
        <v>36916.71597222222</v>
      </c>
      <c r="AF4541" t="s">
        <v>26689</v>
      </c>
      <c r="AG4541" t="s">
        <v>27510</v>
      </c>
      <c r="AH4541" t="s">
        <v>51</v>
      </c>
      <c r="AJ4541" t="s">
        <v>53</v>
      </c>
      <c r="AL4541" t="s">
        <v>78</v>
      </c>
      <c r="AO4541" t="s">
        <v>8142</v>
      </c>
    </row>
    <row r="4542" spans="1:43" x14ac:dyDescent="0.35">
      <c r="A4542" t="s">
        <v>27511</v>
      </c>
      <c r="B4542" t="s">
        <v>2148</v>
      </c>
      <c r="C4542" t="s">
        <v>1998</v>
      </c>
      <c r="F4542" t="s">
        <v>27314</v>
      </c>
      <c r="H4542" t="s">
        <v>27512</v>
      </c>
      <c r="J4542" t="s">
        <v>13744</v>
      </c>
      <c r="P4542" t="s">
        <v>50</v>
      </c>
      <c r="U4542" s="1">
        <v>44512</v>
      </c>
      <c r="V4542" s="1">
        <v>44512</v>
      </c>
      <c r="W4542" s="1">
        <v>44512.45</v>
      </c>
      <c r="X4542" s="1">
        <v>44512.45</v>
      </c>
      <c r="AC4542" t="s">
        <v>53</v>
      </c>
      <c r="AD4542">
        <v>2969474461</v>
      </c>
      <c r="AE4542" s="1">
        <v>37104.381944444445</v>
      </c>
      <c r="AF4542" t="s">
        <v>27316</v>
      </c>
      <c r="AG4542" t="s">
        <v>27513</v>
      </c>
      <c r="AH4542" t="s">
        <v>51</v>
      </c>
      <c r="AJ4542" t="s">
        <v>53</v>
      </c>
      <c r="AL4542" t="s">
        <v>78</v>
      </c>
      <c r="AO4542" t="s">
        <v>8142</v>
      </c>
      <c r="AP4542" s="1">
        <v>45450.464583333334</v>
      </c>
      <c r="AQ4542" s="1">
        <v>45429.413888888892</v>
      </c>
    </row>
    <row r="4543" spans="1:43" x14ac:dyDescent="0.35">
      <c r="A4543" t="s">
        <v>27514</v>
      </c>
      <c r="B4543" t="s">
        <v>27515</v>
      </c>
      <c r="C4543" t="s">
        <v>4450</v>
      </c>
      <c r="F4543" t="s">
        <v>27314</v>
      </c>
      <c r="H4543" t="s">
        <v>27516</v>
      </c>
      <c r="J4543" t="s">
        <v>13744</v>
      </c>
      <c r="P4543" t="s">
        <v>50</v>
      </c>
      <c r="U4543" s="1">
        <v>44512</v>
      </c>
      <c r="V4543" s="1">
        <v>44512</v>
      </c>
      <c r="W4543" s="1">
        <v>44512.448611111111</v>
      </c>
      <c r="X4543" s="1">
        <v>44512.448611111111</v>
      </c>
      <c r="AC4543" t="s">
        <v>53</v>
      </c>
      <c r="AD4543">
        <v>2969474461</v>
      </c>
      <c r="AE4543" s="1">
        <v>37104.381944444445</v>
      </c>
      <c r="AF4543" t="s">
        <v>27316</v>
      </c>
      <c r="AG4543" t="s">
        <v>27517</v>
      </c>
      <c r="AH4543" t="s">
        <v>51</v>
      </c>
      <c r="AJ4543" t="s">
        <v>53</v>
      </c>
      <c r="AL4543" t="s">
        <v>78</v>
      </c>
      <c r="AO4543" t="s">
        <v>8142</v>
      </c>
      <c r="AP4543" s="1">
        <v>45474.5</v>
      </c>
    </row>
    <row r="4544" spans="1:43" x14ac:dyDescent="0.35">
      <c r="A4544" t="s">
        <v>27518</v>
      </c>
      <c r="B4544" t="s">
        <v>27519</v>
      </c>
      <c r="C4544" t="s">
        <v>3596</v>
      </c>
      <c r="F4544" t="s">
        <v>27520</v>
      </c>
      <c r="H4544" t="s">
        <v>27518</v>
      </c>
      <c r="J4544" t="s">
        <v>5239</v>
      </c>
      <c r="K4544" t="s">
        <v>27521</v>
      </c>
      <c r="M4544" t="s">
        <v>154</v>
      </c>
      <c r="N4544" t="s">
        <v>65</v>
      </c>
      <c r="O4544">
        <v>80631</v>
      </c>
      <c r="P4544" t="s">
        <v>50</v>
      </c>
      <c r="U4544" s="1">
        <v>44512</v>
      </c>
      <c r="V4544" s="1">
        <v>44512</v>
      </c>
      <c r="W4544" s="1">
        <v>44512.354166666664</v>
      </c>
      <c r="X4544" s="1">
        <v>44512.354166666664</v>
      </c>
      <c r="AC4544" t="s">
        <v>51</v>
      </c>
      <c r="AD4544">
        <v>2969475162</v>
      </c>
      <c r="AE4544" s="1">
        <v>37147</v>
      </c>
      <c r="AF4544" t="s">
        <v>16650</v>
      </c>
      <c r="AG4544" t="s">
        <v>27522</v>
      </c>
      <c r="AH4544" t="s">
        <v>51</v>
      </c>
      <c r="AJ4544" t="s">
        <v>53</v>
      </c>
      <c r="AL4544" t="s">
        <v>78</v>
      </c>
      <c r="AO4544" t="s">
        <v>5443</v>
      </c>
      <c r="AP4544" s="1">
        <v>44543.652083333334</v>
      </c>
    </row>
    <row r="4545" spans="1:43" x14ac:dyDescent="0.35">
      <c r="A4545" t="s">
        <v>27523</v>
      </c>
      <c r="B4545" t="s">
        <v>10292</v>
      </c>
      <c r="C4545" t="s">
        <v>4100</v>
      </c>
      <c r="F4545" t="s">
        <v>27524</v>
      </c>
      <c r="H4545" t="s">
        <v>27525</v>
      </c>
      <c r="I4545" t="s">
        <v>61</v>
      </c>
      <c r="J4545" t="s">
        <v>27526</v>
      </c>
      <c r="P4545" t="s">
        <v>50</v>
      </c>
      <c r="U4545" s="1">
        <v>44512</v>
      </c>
      <c r="V4545" s="1">
        <v>44512</v>
      </c>
      <c r="AC4545" t="s">
        <v>53</v>
      </c>
      <c r="AD4545">
        <v>2969480024</v>
      </c>
      <c r="AE4545" s="1">
        <v>37427</v>
      </c>
      <c r="AG4545" t="s">
        <v>27527</v>
      </c>
      <c r="AH4545" t="s">
        <v>51</v>
      </c>
      <c r="AJ4545" t="s">
        <v>53</v>
      </c>
      <c r="AO4545" t="s">
        <v>8142</v>
      </c>
    </row>
    <row r="4546" spans="1:43" x14ac:dyDescent="0.35">
      <c r="A4546" t="s">
        <v>27528</v>
      </c>
      <c r="B4546" t="s">
        <v>11992</v>
      </c>
      <c r="C4546" t="s">
        <v>27529</v>
      </c>
      <c r="F4546">
        <f>1720-530-3361</f>
        <v>-2171</v>
      </c>
      <c r="H4546" t="s">
        <v>27528</v>
      </c>
      <c r="J4546" t="s">
        <v>27530</v>
      </c>
      <c r="N4546" t="s">
        <v>287</v>
      </c>
      <c r="O4546">
        <v>80601</v>
      </c>
      <c r="P4546" t="s">
        <v>50</v>
      </c>
      <c r="U4546" s="1">
        <v>44512</v>
      </c>
      <c r="V4546" s="1">
        <v>44512</v>
      </c>
      <c r="W4546" s="1">
        <v>44512.534722222219</v>
      </c>
      <c r="X4546" s="1">
        <v>44512.534722222219</v>
      </c>
      <c r="AC4546" t="s">
        <v>53</v>
      </c>
      <c r="AD4546">
        <v>2970059525</v>
      </c>
      <c r="AE4546" s="1">
        <v>44301.331944444442</v>
      </c>
      <c r="AG4546" t="s">
        <v>27531</v>
      </c>
      <c r="AH4546" t="s">
        <v>51</v>
      </c>
      <c r="AJ4546" t="s">
        <v>53</v>
      </c>
      <c r="AL4546" t="s">
        <v>78</v>
      </c>
      <c r="AO4546" t="s">
        <v>8142</v>
      </c>
    </row>
    <row r="4547" spans="1:43" x14ac:dyDescent="0.35">
      <c r="A4547" t="s">
        <v>27532</v>
      </c>
      <c r="B4547" t="s">
        <v>5589</v>
      </c>
      <c r="C4547" t="s">
        <v>5456</v>
      </c>
      <c r="F4547">
        <v>14192764293</v>
      </c>
      <c r="H4547" t="s">
        <v>27533</v>
      </c>
      <c r="I4547" t="s">
        <v>464</v>
      </c>
      <c r="J4547" t="s">
        <v>12614</v>
      </c>
      <c r="K4547" t="s">
        <v>27534</v>
      </c>
      <c r="M4547" t="s">
        <v>27535</v>
      </c>
      <c r="N4547" t="s">
        <v>17111</v>
      </c>
      <c r="O4547">
        <v>43619</v>
      </c>
      <c r="P4547" t="s">
        <v>50</v>
      </c>
      <c r="U4547" s="1">
        <v>44512</v>
      </c>
      <c r="V4547" s="1">
        <v>44512</v>
      </c>
      <c r="W4547" s="1">
        <v>44515.431944444441</v>
      </c>
      <c r="X4547" s="1">
        <v>44515.431944444441</v>
      </c>
      <c r="AC4547" t="s">
        <v>53</v>
      </c>
      <c r="AD4547">
        <v>2969543968</v>
      </c>
      <c r="AE4547" s="1">
        <v>40032.470138888886</v>
      </c>
      <c r="AF4547" t="s">
        <v>27536</v>
      </c>
      <c r="AG4547" t="s">
        <v>27537</v>
      </c>
      <c r="AH4547" t="s">
        <v>51</v>
      </c>
      <c r="AJ4547" t="s">
        <v>53</v>
      </c>
      <c r="AL4547" t="s">
        <v>78</v>
      </c>
      <c r="AO4547" t="s">
        <v>8142</v>
      </c>
    </row>
    <row r="4548" spans="1:43" x14ac:dyDescent="0.35">
      <c r="A4548" t="s">
        <v>27538</v>
      </c>
      <c r="B4548" t="s">
        <v>19054</v>
      </c>
      <c r="C4548" t="s">
        <v>5456</v>
      </c>
      <c r="F4548" t="s">
        <v>27539</v>
      </c>
      <c r="H4548" t="s">
        <v>27538</v>
      </c>
      <c r="J4548" t="s">
        <v>6242</v>
      </c>
      <c r="K4548" t="s">
        <v>6531</v>
      </c>
      <c r="M4548" t="s">
        <v>1261</v>
      </c>
      <c r="N4548" t="s">
        <v>213</v>
      </c>
      <c r="O4548">
        <v>80108</v>
      </c>
      <c r="P4548" t="s">
        <v>50</v>
      </c>
      <c r="U4548" s="1">
        <v>44512</v>
      </c>
      <c r="V4548" s="1">
        <v>44512</v>
      </c>
      <c r="AC4548" t="s">
        <v>53</v>
      </c>
      <c r="AD4548">
        <v>2969507921</v>
      </c>
      <c r="AE4548" s="1">
        <v>38224.743750000001</v>
      </c>
      <c r="AG4548" t="s">
        <v>27540</v>
      </c>
      <c r="AH4548" t="s">
        <v>51</v>
      </c>
      <c r="AJ4548" t="s">
        <v>53</v>
      </c>
      <c r="AO4548" t="s">
        <v>5443</v>
      </c>
    </row>
    <row r="4549" spans="1:43" x14ac:dyDescent="0.35">
      <c r="A4549" t="s">
        <v>27541</v>
      </c>
      <c r="B4549" t="s">
        <v>27542</v>
      </c>
      <c r="C4549" t="s">
        <v>424</v>
      </c>
      <c r="F4549" t="s">
        <v>27543</v>
      </c>
      <c r="H4549" t="s">
        <v>27541</v>
      </c>
      <c r="J4549" t="s">
        <v>27544</v>
      </c>
      <c r="K4549" t="s">
        <v>27545</v>
      </c>
      <c r="M4549" t="s">
        <v>1296</v>
      </c>
      <c r="N4549" t="s">
        <v>253</v>
      </c>
      <c r="O4549">
        <v>88220</v>
      </c>
      <c r="P4549" t="s">
        <v>50</v>
      </c>
      <c r="U4549" s="1">
        <v>44512</v>
      </c>
      <c r="V4549" s="1">
        <v>44512</v>
      </c>
      <c r="W4549" s="1">
        <v>44512.955555555556</v>
      </c>
      <c r="X4549" s="1">
        <v>44512.955555555556</v>
      </c>
      <c r="AC4549" t="s">
        <v>53</v>
      </c>
      <c r="AD4549">
        <v>1000000001</v>
      </c>
      <c r="AE4549" s="1">
        <v>39973.351388888892</v>
      </c>
      <c r="AF4549" t="s">
        <v>3377</v>
      </c>
      <c r="AG4549" t="s">
        <v>27546</v>
      </c>
      <c r="AH4549" t="s">
        <v>51</v>
      </c>
      <c r="AJ4549" t="s">
        <v>53</v>
      </c>
      <c r="AL4549" t="s">
        <v>78</v>
      </c>
      <c r="AO4549" t="s">
        <v>5443</v>
      </c>
      <c r="AP4549" s="1">
        <v>44512.945138888892</v>
      </c>
    </row>
    <row r="4550" spans="1:43" x14ac:dyDescent="0.35">
      <c r="A4550" t="s">
        <v>27547</v>
      </c>
      <c r="B4550" t="s">
        <v>27548</v>
      </c>
      <c r="C4550" t="s">
        <v>2912</v>
      </c>
      <c r="F4550" t="s">
        <v>27549</v>
      </c>
      <c r="H4550" t="s">
        <v>27550</v>
      </c>
      <c r="I4550" t="s">
        <v>179</v>
      </c>
      <c r="J4550" t="s">
        <v>27551</v>
      </c>
      <c r="K4550" t="s">
        <v>1843</v>
      </c>
      <c r="M4550" t="s">
        <v>431</v>
      </c>
      <c r="N4550" t="s">
        <v>287</v>
      </c>
      <c r="O4550">
        <v>80112</v>
      </c>
      <c r="P4550" t="s">
        <v>50</v>
      </c>
      <c r="U4550" s="1">
        <v>44512.354861111111</v>
      </c>
      <c r="V4550" s="1">
        <v>44512.354861111111</v>
      </c>
      <c r="W4550" s="1">
        <v>44512.55</v>
      </c>
      <c r="X4550" s="1">
        <v>44512.55</v>
      </c>
      <c r="AC4550" t="s">
        <v>53</v>
      </c>
      <c r="AD4550">
        <v>2969475411</v>
      </c>
      <c r="AE4550" s="1">
        <v>37166.661111111112</v>
      </c>
      <c r="AF4550" t="s">
        <v>1844</v>
      </c>
      <c r="AG4550" t="s">
        <v>27552</v>
      </c>
      <c r="AH4550" t="s">
        <v>53</v>
      </c>
      <c r="AJ4550" t="s">
        <v>53</v>
      </c>
      <c r="AK4550" t="s">
        <v>11839</v>
      </c>
      <c r="AL4550" t="s">
        <v>68</v>
      </c>
      <c r="AO4550" t="s">
        <v>54</v>
      </c>
      <c r="AP4550" s="1">
        <v>45475.682638888888</v>
      </c>
      <c r="AQ4550" s="1">
        <v>45475.68472222222</v>
      </c>
    </row>
    <row r="4551" spans="1:43" x14ac:dyDescent="0.35">
      <c r="A4551" t="s">
        <v>27553</v>
      </c>
      <c r="B4551" t="s">
        <v>27554</v>
      </c>
      <c r="C4551" t="s">
        <v>27555</v>
      </c>
      <c r="D4551" t="s">
        <v>27556</v>
      </c>
      <c r="F4551">
        <v>715555351</v>
      </c>
      <c r="G4551">
        <v>771580059</v>
      </c>
      <c r="H4551" t="s">
        <v>27557</v>
      </c>
      <c r="I4551" t="s">
        <v>101</v>
      </c>
      <c r="J4551" t="s">
        <v>27558</v>
      </c>
      <c r="K4551" t="s">
        <v>27559</v>
      </c>
      <c r="M4551" t="s">
        <v>27560</v>
      </c>
      <c r="N4551" t="s">
        <v>27561</v>
      </c>
      <c r="O4551">
        <v>967</v>
      </c>
      <c r="P4551" t="s">
        <v>27562</v>
      </c>
      <c r="U4551" s="1">
        <v>44512.463194444441</v>
      </c>
      <c r="V4551" s="1">
        <v>44512.463194444441</v>
      </c>
      <c r="W4551" s="1">
        <v>44512.547222222223</v>
      </c>
      <c r="X4551" s="1">
        <v>44512.547222222223</v>
      </c>
      <c r="AC4551" t="s">
        <v>53</v>
      </c>
      <c r="AD4551">
        <v>1000000001</v>
      </c>
      <c r="AE4551" s="1">
        <v>39973.351388888892</v>
      </c>
      <c r="AF4551" t="s">
        <v>3377</v>
      </c>
      <c r="AG4551" t="s">
        <v>27563</v>
      </c>
      <c r="AH4551" t="s">
        <v>53</v>
      </c>
      <c r="AJ4551" t="s">
        <v>53</v>
      </c>
      <c r="AK4551" t="s">
        <v>13346</v>
      </c>
      <c r="AL4551" t="s">
        <v>78</v>
      </c>
      <c r="AO4551" t="s">
        <v>54</v>
      </c>
      <c r="AP4551" s="1">
        <v>45368.81527777778</v>
      </c>
    </row>
    <row r="4552" spans="1:43" x14ac:dyDescent="0.35">
      <c r="A4552" t="s">
        <v>27564</v>
      </c>
      <c r="B4552" t="s">
        <v>27565</v>
      </c>
      <c r="C4552" t="s">
        <v>27566</v>
      </c>
      <c r="F4552">
        <v>628125061016</v>
      </c>
      <c r="H4552" t="s">
        <v>27567</v>
      </c>
      <c r="I4552" t="s">
        <v>169</v>
      </c>
      <c r="J4552" t="s">
        <v>27568</v>
      </c>
      <c r="K4552" t="s">
        <v>27569</v>
      </c>
      <c r="M4552" t="s">
        <v>27569</v>
      </c>
      <c r="N4552" t="s">
        <v>27570</v>
      </c>
      <c r="O4552">
        <v>76115</v>
      </c>
      <c r="P4552" t="s">
        <v>14320</v>
      </c>
      <c r="U4552" s="1">
        <v>44512.773611111108</v>
      </c>
      <c r="V4552" s="1">
        <v>44512.773611111108</v>
      </c>
      <c r="AC4552" t="s">
        <v>51</v>
      </c>
      <c r="AG4552" t="s">
        <v>27571</v>
      </c>
      <c r="AH4552" t="s">
        <v>53</v>
      </c>
      <c r="AJ4552" t="s">
        <v>53</v>
      </c>
      <c r="AK4552" t="s">
        <v>13346</v>
      </c>
      <c r="AO4552" t="s">
        <v>54</v>
      </c>
    </row>
    <row r="4553" spans="1:43" x14ac:dyDescent="0.35">
      <c r="A4553" t="s">
        <v>27572</v>
      </c>
      <c r="B4553" t="s">
        <v>27573</v>
      </c>
      <c r="C4553" t="s">
        <v>27554</v>
      </c>
      <c r="D4553" t="s">
        <v>27556</v>
      </c>
      <c r="F4553">
        <v>771580058</v>
      </c>
      <c r="H4553" t="s">
        <v>27574</v>
      </c>
      <c r="I4553" t="s">
        <v>101</v>
      </c>
      <c r="J4553" t="s">
        <v>27575</v>
      </c>
      <c r="K4553" t="s">
        <v>27560</v>
      </c>
      <c r="M4553" t="s">
        <v>27560</v>
      </c>
      <c r="N4553" t="s">
        <v>27576</v>
      </c>
      <c r="O4553">
        <v>967</v>
      </c>
      <c r="P4553" t="s">
        <v>27562</v>
      </c>
      <c r="U4553" s="1">
        <v>44513.472222222219</v>
      </c>
      <c r="V4553" s="1">
        <v>44513.472222222219</v>
      </c>
      <c r="AC4553" t="s">
        <v>53</v>
      </c>
      <c r="AG4553" t="s">
        <v>27577</v>
      </c>
      <c r="AH4553" t="s">
        <v>53</v>
      </c>
      <c r="AJ4553" t="s">
        <v>53</v>
      </c>
      <c r="AK4553" t="s">
        <v>27578</v>
      </c>
      <c r="AO4553" t="s">
        <v>54</v>
      </c>
    </row>
    <row r="4554" spans="1:43" x14ac:dyDescent="0.35">
      <c r="A4554" t="s">
        <v>27579</v>
      </c>
      <c r="B4554" t="s">
        <v>27580</v>
      </c>
      <c r="C4554" t="s">
        <v>89</v>
      </c>
      <c r="F4554" t="s">
        <v>27581</v>
      </c>
      <c r="H4554" t="s">
        <v>27579</v>
      </c>
      <c r="J4554" t="s">
        <v>12818</v>
      </c>
      <c r="P4554" t="s">
        <v>50</v>
      </c>
      <c r="U4554" s="1">
        <v>44515</v>
      </c>
      <c r="V4554" s="1">
        <v>44515</v>
      </c>
      <c r="W4554" s="1">
        <v>44515.320138888892</v>
      </c>
      <c r="X4554" s="1">
        <v>44515.320138888892</v>
      </c>
      <c r="AC4554" t="s">
        <v>53</v>
      </c>
      <c r="AD4554">
        <v>2969608846</v>
      </c>
      <c r="AE4554" s="1">
        <v>41666.397916666669</v>
      </c>
      <c r="AF4554" t="s">
        <v>12821</v>
      </c>
      <c r="AG4554" t="s">
        <v>27582</v>
      </c>
      <c r="AH4554" t="s">
        <v>51</v>
      </c>
      <c r="AJ4554" t="s">
        <v>53</v>
      </c>
      <c r="AL4554" t="s">
        <v>78</v>
      </c>
      <c r="AO4554" t="s">
        <v>8142</v>
      </c>
    </row>
    <row r="4555" spans="1:43" x14ac:dyDescent="0.35">
      <c r="A4555" t="s">
        <v>27583</v>
      </c>
      <c r="B4555" t="s">
        <v>27584</v>
      </c>
      <c r="C4555" t="s">
        <v>3324</v>
      </c>
      <c r="H4555" t="s">
        <v>27585</v>
      </c>
      <c r="J4555" t="s">
        <v>27586</v>
      </c>
      <c r="K4555" t="s">
        <v>27587</v>
      </c>
      <c r="L4555" t="s">
        <v>27588</v>
      </c>
      <c r="M4555" t="s">
        <v>27589</v>
      </c>
      <c r="N4555" t="s">
        <v>1217</v>
      </c>
      <c r="O4555">
        <v>67530</v>
      </c>
      <c r="P4555" t="s">
        <v>50</v>
      </c>
      <c r="U4555" s="1">
        <v>44515</v>
      </c>
      <c r="V4555" s="1">
        <v>44515</v>
      </c>
      <c r="W4555" s="1">
        <v>44516.37777777778</v>
      </c>
      <c r="X4555" s="1">
        <v>44516.37777777778</v>
      </c>
      <c r="AC4555" t="s">
        <v>53</v>
      </c>
      <c r="AD4555">
        <v>2969474286</v>
      </c>
      <c r="AE4555" s="1">
        <v>37089.508333333331</v>
      </c>
      <c r="AF4555" t="s">
        <v>1218</v>
      </c>
      <c r="AG4555" t="s">
        <v>27590</v>
      </c>
      <c r="AH4555" t="s">
        <v>51</v>
      </c>
      <c r="AJ4555" t="s">
        <v>53</v>
      </c>
      <c r="AL4555" t="s">
        <v>78</v>
      </c>
      <c r="AO4555" t="s">
        <v>8142</v>
      </c>
      <c r="AP4555" s="1">
        <v>45469.365972222222</v>
      </c>
    </row>
    <row r="4556" spans="1:43" x14ac:dyDescent="0.35">
      <c r="A4556" t="s">
        <v>27591</v>
      </c>
      <c r="B4556" t="s">
        <v>27592</v>
      </c>
      <c r="C4556" t="s">
        <v>27593</v>
      </c>
      <c r="F4556">
        <v>5058831000</v>
      </c>
      <c r="H4556" t="s">
        <v>20779</v>
      </c>
      <c r="J4556" t="s">
        <v>27594</v>
      </c>
      <c r="K4556" t="s">
        <v>27595</v>
      </c>
      <c r="M4556" t="s">
        <v>419</v>
      </c>
      <c r="N4556" t="s">
        <v>253</v>
      </c>
      <c r="O4556">
        <v>87121</v>
      </c>
      <c r="P4556" t="s">
        <v>50</v>
      </c>
      <c r="U4556" s="1">
        <v>44515</v>
      </c>
      <c r="V4556" s="1">
        <v>44515</v>
      </c>
      <c r="W4556" s="1">
        <v>44515.669444444444</v>
      </c>
      <c r="X4556" s="1">
        <v>44515.669444444444</v>
      </c>
      <c r="AC4556" t="s">
        <v>53</v>
      </c>
      <c r="AD4556">
        <v>1000000001</v>
      </c>
      <c r="AE4556" s="1">
        <v>39973.351388888892</v>
      </c>
      <c r="AF4556" t="s">
        <v>3377</v>
      </c>
      <c r="AG4556" t="s">
        <v>27596</v>
      </c>
      <c r="AH4556" t="s">
        <v>51</v>
      </c>
      <c r="AJ4556" t="s">
        <v>53</v>
      </c>
      <c r="AL4556" t="s">
        <v>78</v>
      </c>
      <c r="AO4556" t="s">
        <v>5443</v>
      </c>
      <c r="AP4556" s="1">
        <v>44515.665277777778</v>
      </c>
    </row>
    <row r="4557" spans="1:43" x14ac:dyDescent="0.35">
      <c r="A4557" t="s">
        <v>27597</v>
      </c>
      <c r="B4557" t="s">
        <v>27598</v>
      </c>
      <c r="C4557" t="s">
        <v>2444</v>
      </c>
      <c r="F4557" t="s">
        <v>27599</v>
      </c>
      <c r="H4557" t="s">
        <v>27597</v>
      </c>
      <c r="J4557" t="s">
        <v>12818</v>
      </c>
      <c r="P4557" t="s">
        <v>50</v>
      </c>
      <c r="U4557" s="1">
        <v>44515</v>
      </c>
      <c r="V4557" s="1">
        <v>44515</v>
      </c>
      <c r="AC4557" t="s">
        <v>53</v>
      </c>
      <c r="AD4557">
        <v>2969608846</v>
      </c>
      <c r="AE4557" s="1">
        <v>41666.397916666669</v>
      </c>
      <c r="AG4557" t="s">
        <v>27600</v>
      </c>
      <c r="AH4557" t="s">
        <v>51</v>
      </c>
      <c r="AJ4557" t="s">
        <v>53</v>
      </c>
      <c r="AO4557" t="s">
        <v>8142</v>
      </c>
    </row>
    <row r="4558" spans="1:43" x14ac:dyDescent="0.35">
      <c r="A4558" t="s">
        <v>27601</v>
      </c>
      <c r="B4558" t="s">
        <v>27602</v>
      </c>
      <c r="C4558" t="s">
        <v>27603</v>
      </c>
      <c r="F4558">
        <v>7205729663</v>
      </c>
      <c r="H4558" t="s">
        <v>27601</v>
      </c>
      <c r="J4558" t="s">
        <v>27604</v>
      </c>
      <c r="P4558" t="s">
        <v>50</v>
      </c>
      <c r="U4558" s="1">
        <v>44515</v>
      </c>
      <c r="V4558" s="1">
        <v>44515</v>
      </c>
      <c r="W4558" s="1">
        <v>44515.847916666666</v>
      </c>
      <c r="X4558" s="1">
        <v>44515.847916666666</v>
      </c>
      <c r="AC4558" t="s">
        <v>53</v>
      </c>
      <c r="AD4558">
        <v>1000000001</v>
      </c>
      <c r="AE4558" s="1">
        <v>39973.351388888892</v>
      </c>
      <c r="AF4558" t="s">
        <v>3377</v>
      </c>
      <c r="AG4558" t="s">
        <v>27605</v>
      </c>
      <c r="AH4558" t="s">
        <v>51</v>
      </c>
      <c r="AJ4558" t="s">
        <v>53</v>
      </c>
      <c r="AL4558" t="s">
        <v>78</v>
      </c>
      <c r="AO4558" t="s">
        <v>8142</v>
      </c>
    </row>
    <row r="4559" spans="1:43" x14ac:dyDescent="0.35">
      <c r="A4559" t="s">
        <v>27606</v>
      </c>
      <c r="B4559" t="s">
        <v>27607</v>
      </c>
      <c r="C4559" t="s">
        <v>27608</v>
      </c>
      <c r="F4559" t="s">
        <v>27609</v>
      </c>
      <c r="H4559" t="s">
        <v>27610</v>
      </c>
      <c r="I4559" t="s">
        <v>200</v>
      </c>
      <c r="J4559" t="s">
        <v>4293</v>
      </c>
      <c r="K4559" t="s">
        <v>8534</v>
      </c>
      <c r="M4559" t="s">
        <v>1737</v>
      </c>
      <c r="N4559" t="s">
        <v>65</v>
      </c>
      <c r="O4559">
        <v>80640</v>
      </c>
      <c r="P4559" t="s">
        <v>50</v>
      </c>
      <c r="U4559" s="1">
        <v>44515.029861111114</v>
      </c>
      <c r="V4559" s="1">
        <v>44515.029861111114</v>
      </c>
      <c r="W4559" s="1">
        <v>44515.428472222222</v>
      </c>
      <c r="X4559" s="1">
        <v>44515.428472222222</v>
      </c>
      <c r="AC4559" t="s">
        <v>53</v>
      </c>
      <c r="AD4559">
        <v>2969634929</v>
      </c>
      <c r="AE4559" s="1">
        <v>41799.665972222225</v>
      </c>
      <c r="AF4559" t="s">
        <v>4296</v>
      </c>
      <c r="AG4559" t="s">
        <v>27611</v>
      </c>
      <c r="AH4559" t="s">
        <v>53</v>
      </c>
      <c r="AJ4559" t="s">
        <v>53</v>
      </c>
      <c r="AK4559" t="s">
        <v>11126</v>
      </c>
      <c r="AL4559" t="s">
        <v>78</v>
      </c>
      <c r="AO4559" t="s">
        <v>54</v>
      </c>
    </row>
    <row r="4560" spans="1:43" x14ac:dyDescent="0.35">
      <c r="A4560" t="s">
        <v>27612</v>
      </c>
      <c r="B4560" t="s">
        <v>27613</v>
      </c>
      <c r="C4560" t="s">
        <v>12697</v>
      </c>
      <c r="F4560">
        <f>1801-589-7680</f>
        <v>-6468</v>
      </c>
      <c r="H4560" t="s">
        <v>27612</v>
      </c>
      <c r="J4560" t="s">
        <v>14558</v>
      </c>
      <c r="N4560" t="s">
        <v>1570</v>
      </c>
      <c r="O4560">
        <v>84790</v>
      </c>
      <c r="P4560" t="s">
        <v>50</v>
      </c>
      <c r="U4560" s="1">
        <v>44516</v>
      </c>
      <c r="V4560" s="1">
        <v>44516</v>
      </c>
      <c r="W4560" s="1">
        <v>44517.368750000001</v>
      </c>
      <c r="X4560" s="1">
        <v>44517.368750000001</v>
      </c>
      <c r="AC4560" t="s">
        <v>53</v>
      </c>
      <c r="AD4560">
        <v>2969528171</v>
      </c>
      <c r="AE4560" s="1">
        <v>39364.555555555555</v>
      </c>
      <c r="AF4560" t="s">
        <v>14561</v>
      </c>
      <c r="AG4560" t="s">
        <v>27614</v>
      </c>
      <c r="AH4560" t="s">
        <v>51</v>
      </c>
      <c r="AJ4560" t="s">
        <v>53</v>
      </c>
      <c r="AL4560" t="s">
        <v>78</v>
      </c>
      <c r="AO4560" t="s">
        <v>8142</v>
      </c>
    </row>
    <row r="4561" spans="1:43" x14ac:dyDescent="0.35">
      <c r="A4561" t="s">
        <v>27615</v>
      </c>
      <c r="B4561" t="s">
        <v>27616</v>
      </c>
      <c r="C4561" t="s">
        <v>27617</v>
      </c>
      <c r="F4561">
        <v>19703788888</v>
      </c>
      <c r="H4561" t="s">
        <v>27615</v>
      </c>
      <c r="J4561" t="s">
        <v>27618</v>
      </c>
      <c r="N4561" t="s">
        <v>287</v>
      </c>
      <c r="O4561">
        <v>80634</v>
      </c>
      <c r="P4561" t="s">
        <v>50</v>
      </c>
      <c r="U4561" s="1">
        <v>44516</v>
      </c>
      <c r="V4561" s="1">
        <v>44516</v>
      </c>
      <c r="W4561" s="1">
        <v>44516.691666666666</v>
      </c>
      <c r="X4561" s="1">
        <v>44516.691666666666</v>
      </c>
      <c r="AC4561" t="s">
        <v>53</v>
      </c>
      <c r="AD4561">
        <v>2969563407</v>
      </c>
      <c r="AE4561" s="1">
        <v>40697.515277777777</v>
      </c>
      <c r="AF4561" t="s">
        <v>27619</v>
      </c>
      <c r="AG4561" t="s">
        <v>27620</v>
      </c>
      <c r="AH4561" t="s">
        <v>51</v>
      </c>
      <c r="AJ4561" t="s">
        <v>53</v>
      </c>
      <c r="AL4561" t="s">
        <v>78</v>
      </c>
      <c r="AO4561" t="s">
        <v>8142</v>
      </c>
    </row>
    <row r="4562" spans="1:43" x14ac:dyDescent="0.35">
      <c r="A4562" t="s">
        <v>27621</v>
      </c>
      <c r="B4562" t="s">
        <v>27622</v>
      </c>
      <c r="C4562" t="s">
        <v>10482</v>
      </c>
      <c r="F4562" t="s">
        <v>27623</v>
      </c>
      <c r="H4562" t="s">
        <v>27621</v>
      </c>
      <c r="J4562" t="s">
        <v>27624</v>
      </c>
      <c r="K4562" t="s">
        <v>27625</v>
      </c>
      <c r="M4562" t="s">
        <v>9168</v>
      </c>
      <c r="N4562" t="s">
        <v>253</v>
      </c>
      <c r="O4562">
        <v>87144</v>
      </c>
      <c r="P4562" t="s">
        <v>50</v>
      </c>
      <c r="U4562" s="1">
        <v>44516</v>
      </c>
      <c r="V4562" s="1">
        <v>44516</v>
      </c>
      <c r="W4562" s="1">
        <v>44516.662499999999</v>
      </c>
      <c r="X4562" s="1">
        <v>44516.662499999999</v>
      </c>
      <c r="AC4562" t="s">
        <v>51</v>
      </c>
      <c r="AD4562">
        <v>1000000001</v>
      </c>
      <c r="AE4562" s="1">
        <v>39973.351388888892</v>
      </c>
      <c r="AF4562" t="s">
        <v>3377</v>
      </c>
      <c r="AG4562" t="s">
        <v>27626</v>
      </c>
      <c r="AH4562" t="s">
        <v>51</v>
      </c>
      <c r="AJ4562" t="s">
        <v>53</v>
      </c>
      <c r="AL4562" t="s">
        <v>78</v>
      </c>
      <c r="AO4562" t="s">
        <v>5443</v>
      </c>
      <c r="AP4562" s="1">
        <v>45221.843055555553</v>
      </c>
      <c r="AQ4562" s="1">
        <v>44849.543055555558</v>
      </c>
    </row>
    <row r="4563" spans="1:43" x14ac:dyDescent="0.35">
      <c r="A4563" t="s">
        <v>27627</v>
      </c>
      <c r="B4563" t="s">
        <v>27628</v>
      </c>
      <c r="C4563" t="s">
        <v>1775</v>
      </c>
      <c r="H4563" t="s">
        <v>27627</v>
      </c>
      <c r="J4563" t="s">
        <v>7142</v>
      </c>
      <c r="K4563" t="s">
        <v>7296</v>
      </c>
      <c r="M4563" t="s">
        <v>7297</v>
      </c>
      <c r="N4563" t="s">
        <v>798</v>
      </c>
      <c r="O4563" t="s">
        <v>7298</v>
      </c>
      <c r="P4563" t="s">
        <v>50</v>
      </c>
      <c r="U4563" s="1">
        <v>44516</v>
      </c>
      <c r="V4563" s="1">
        <v>44516</v>
      </c>
      <c r="W4563" s="1">
        <v>44516.386111111111</v>
      </c>
      <c r="X4563" s="1">
        <v>44516.386111111111</v>
      </c>
      <c r="AC4563" t="s">
        <v>51</v>
      </c>
      <c r="AD4563">
        <v>2969584761</v>
      </c>
      <c r="AE4563" s="1">
        <v>41288.714583333334</v>
      </c>
      <c r="AF4563" t="s">
        <v>7145</v>
      </c>
      <c r="AG4563" t="s">
        <v>27629</v>
      </c>
      <c r="AH4563" t="s">
        <v>51</v>
      </c>
      <c r="AJ4563" t="s">
        <v>53</v>
      </c>
      <c r="AL4563" t="s">
        <v>68</v>
      </c>
      <c r="AO4563" t="s">
        <v>5443</v>
      </c>
      <c r="AP4563" s="1">
        <v>45105.4375</v>
      </c>
      <c r="AQ4563" s="1">
        <v>45105.438888888886</v>
      </c>
    </row>
    <row r="4564" spans="1:43" x14ac:dyDescent="0.35">
      <c r="A4564" t="s">
        <v>27630</v>
      </c>
      <c r="B4564" t="s">
        <v>27631</v>
      </c>
      <c r="C4564" t="s">
        <v>1564</v>
      </c>
      <c r="F4564">
        <v>19707691400</v>
      </c>
      <c r="H4564" t="s">
        <v>27632</v>
      </c>
      <c r="J4564" t="s">
        <v>27633</v>
      </c>
      <c r="N4564" t="s">
        <v>287</v>
      </c>
      <c r="O4564">
        <v>81303</v>
      </c>
      <c r="P4564" t="s">
        <v>50</v>
      </c>
      <c r="U4564" s="1">
        <v>44516</v>
      </c>
      <c r="V4564" s="1">
        <v>44516</v>
      </c>
      <c r="W4564" s="1">
        <v>44516.664583333331</v>
      </c>
      <c r="X4564" s="1">
        <v>44516.664583333331</v>
      </c>
      <c r="AC4564" t="s">
        <v>53</v>
      </c>
      <c r="AD4564">
        <v>1000000001</v>
      </c>
      <c r="AE4564" s="1">
        <v>39973.351388888892</v>
      </c>
      <c r="AF4564" t="s">
        <v>3377</v>
      </c>
      <c r="AG4564" t="s">
        <v>27634</v>
      </c>
      <c r="AH4564" t="s">
        <v>51</v>
      </c>
      <c r="AJ4564" t="s">
        <v>53</v>
      </c>
      <c r="AL4564" t="s">
        <v>78</v>
      </c>
      <c r="AO4564" t="s">
        <v>8142</v>
      </c>
    </row>
    <row r="4565" spans="1:43" x14ac:dyDescent="0.35">
      <c r="A4565" t="s">
        <v>27635</v>
      </c>
      <c r="B4565" t="s">
        <v>27636</v>
      </c>
      <c r="C4565" t="s">
        <v>27637</v>
      </c>
      <c r="F4565">
        <v>7138493232</v>
      </c>
      <c r="G4565">
        <v>8324070659</v>
      </c>
      <c r="H4565" t="s">
        <v>27638</v>
      </c>
      <c r="I4565" t="s">
        <v>179</v>
      </c>
      <c r="J4565" t="s">
        <v>27639</v>
      </c>
      <c r="K4565" t="s">
        <v>27640</v>
      </c>
      <c r="M4565" t="s">
        <v>2783</v>
      </c>
      <c r="N4565" t="s">
        <v>798</v>
      </c>
      <c r="O4565">
        <v>77040</v>
      </c>
      <c r="P4565" t="s">
        <v>50</v>
      </c>
      <c r="U4565" s="1">
        <v>44516.627083333333</v>
      </c>
      <c r="V4565" s="1">
        <v>44516.627083333333</v>
      </c>
      <c r="W4565" s="1">
        <v>44517.371527777781</v>
      </c>
      <c r="X4565" s="1">
        <v>44517.371527777781</v>
      </c>
      <c r="AC4565" t="s">
        <v>53</v>
      </c>
      <c r="AD4565">
        <v>1000000001</v>
      </c>
      <c r="AE4565" s="1">
        <v>39973.351388888892</v>
      </c>
      <c r="AF4565" t="s">
        <v>3377</v>
      </c>
      <c r="AG4565" t="s">
        <v>27641</v>
      </c>
      <c r="AH4565" t="s">
        <v>53</v>
      </c>
      <c r="AJ4565" t="s">
        <v>53</v>
      </c>
      <c r="AK4565" t="s">
        <v>13346</v>
      </c>
      <c r="AL4565" t="s">
        <v>78</v>
      </c>
      <c r="AO4565" t="s">
        <v>54</v>
      </c>
      <c r="AP4565" s="1">
        <v>44516.629166666666</v>
      </c>
    </row>
    <row r="4566" spans="1:43" x14ac:dyDescent="0.35">
      <c r="A4566" t="s">
        <v>27642</v>
      </c>
      <c r="B4566" t="s">
        <v>27643</v>
      </c>
      <c r="C4566" t="s">
        <v>27644</v>
      </c>
      <c r="F4566" t="s">
        <v>27645</v>
      </c>
      <c r="G4566" t="s">
        <v>27646</v>
      </c>
      <c r="H4566" t="s">
        <v>27647</v>
      </c>
      <c r="I4566" t="s">
        <v>27648</v>
      </c>
      <c r="J4566" t="s">
        <v>5173</v>
      </c>
      <c r="K4566" t="s">
        <v>27649</v>
      </c>
      <c r="M4566" t="s">
        <v>1569</v>
      </c>
      <c r="N4566" t="s">
        <v>686</v>
      </c>
      <c r="O4566">
        <v>84104</v>
      </c>
      <c r="P4566" t="s">
        <v>50</v>
      </c>
      <c r="U4566" s="1">
        <v>44517</v>
      </c>
      <c r="V4566" s="1">
        <v>44517</v>
      </c>
      <c r="W4566" s="1">
        <v>44518.413194444445</v>
      </c>
      <c r="X4566" s="1">
        <v>44518.413194444445</v>
      </c>
      <c r="AC4566" t="s">
        <v>53</v>
      </c>
      <c r="AD4566">
        <v>2969481577</v>
      </c>
      <c r="AE4566" s="1">
        <v>37524</v>
      </c>
      <c r="AF4566" t="s">
        <v>6944</v>
      </c>
      <c r="AG4566" t="s">
        <v>27650</v>
      </c>
      <c r="AH4566" t="s">
        <v>51</v>
      </c>
      <c r="AJ4566" t="s">
        <v>53</v>
      </c>
      <c r="AL4566" t="s">
        <v>68</v>
      </c>
      <c r="AO4566" t="s">
        <v>5443</v>
      </c>
      <c r="AP4566" s="1">
        <v>45357.65</v>
      </c>
      <c r="AQ4566" s="1">
        <v>45162.525694444441</v>
      </c>
    </row>
    <row r="4567" spans="1:43" x14ac:dyDescent="0.35">
      <c r="A4567" t="s">
        <v>27651</v>
      </c>
      <c r="B4567" t="s">
        <v>27652</v>
      </c>
      <c r="C4567" t="s">
        <v>587</v>
      </c>
      <c r="D4567" t="s">
        <v>27653</v>
      </c>
      <c r="H4567" t="s">
        <v>27654</v>
      </c>
      <c r="J4567" t="s">
        <v>85</v>
      </c>
      <c r="P4567" t="s">
        <v>50</v>
      </c>
      <c r="U4567" s="1">
        <v>44517</v>
      </c>
      <c r="V4567" s="1">
        <v>44517</v>
      </c>
      <c r="W4567" s="1">
        <v>44517.529166666667</v>
      </c>
      <c r="X4567" s="1">
        <v>44720.53125</v>
      </c>
      <c r="AC4567" t="s">
        <v>53</v>
      </c>
      <c r="AD4567">
        <v>2969485219</v>
      </c>
      <c r="AE4567" s="1">
        <v>37784</v>
      </c>
      <c r="AF4567" t="s">
        <v>180</v>
      </c>
      <c r="AG4567" t="s">
        <v>27655</v>
      </c>
      <c r="AH4567" t="s">
        <v>51</v>
      </c>
      <c r="AJ4567" t="s">
        <v>53</v>
      </c>
      <c r="AL4567" t="s">
        <v>68</v>
      </c>
      <c r="AO4567" t="s">
        <v>5443</v>
      </c>
      <c r="AP4567" s="1">
        <v>45428.309027777781</v>
      </c>
    </row>
    <row r="4568" spans="1:43" x14ac:dyDescent="0.35">
      <c r="A4568" t="s">
        <v>27656</v>
      </c>
      <c r="B4568" t="s">
        <v>27657</v>
      </c>
      <c r="C4568" t="s">
        <v>7307</v>
      </c>
      <c r="F4568" t="s">
        <v>27658</v>
      </c>
      <c r="H4568" t="s">
        <v>27656</v>
      </c>
      <c r="J4568" t="s">
        <v>26735</v>
      </c>
      <c r="P4568" t="s">
        <v>50</v>
      </c>
      <c r="U4568" s="1">
        <v>44517</v>
      </c>
      <c r="V4568" s="1">
        <v>44517</v>
      </c>
      <c r="AC4568" t="s">
        <v>53</v>
      </c>
      <c r="AD4568">
        <v>2969475309</v>
      </c>
      <c r="AE4568" s="1">
        <v>37159</v>
      </c>
      <c r="AG4568" t="s">
        <v>27659</v>
      </c>
      <c r="AH4568" t="s">
        <v>51</v>
      </c>
      <c r="AJ4568" t="s">
        <v>53</v>
      </c>
      <c r="AO4568" t="s">
        <v>8142</v>
      </c>
    </row>
    <row r="4569" spans="1:43" x14ac:dyDescent="0.35">
      <c r="A4569" t="s">
        <v>27660</v>
      </c>
      <c r="B4569" t="s">
        <v>5678</v>
      </c>
      <c r="C4569" t="s">
        <v>4272</v>
      </c>
      <c r="F4569">
        <v>8149152926</v>
      </c>
      <c r="H4569" t="s">
        <v>27660</v>
      </c>
      <c r="J4569" t="s">
        <v>27661</v>
      </c>
      <c r="K4569" t="s">
        <v>27662</v>
      </c>
      <c r="M4569" t="s">
        <v>9724</v>
      </c>
      <c r="N4569" t="s">
        <v>65</v>
      </c>
      <c r="O4569">
        <v>81652</v>
      </c>
      <c r="P4569" t="s">
        <v>50</v>
      </c>
      <c r="U4569" s="1">
        <v>44517</v>
      </c>
      <c r="V4569" s="1">
        <v>44517</v>
      </c>
      <c r="W4569" s="1">
        <v>44517.790277777778</v>
      </c>
      <c r="X4569" s="1">
        <v>44517.790277777778</v>
      </c>
      <c r="AC4569" t="s">
        <v>53</v>
      </c>
      <c r="AD4569">
        <v>1000000001</v>
      </c>
      <c r="AE4569" s="1">
        <v>39973.351388888892</v>
      </c>
      <c r="AF4569" t="s">
        <v>3377</v>
      </c>
      <c r="AG4569" t="s">
        <v>27663</v>
      </c>
      <c r="AH4569" t="s">
        <v>51</v>
      </c>
      <c r="AJ4569" t="s">
        <v>53</v>
      </c>
      <c r="AL4569" t="s">
        <v>78</v>
      </c>
      <c r="AO4569" t="s">
        <v>5443</v>
      </c>
      <c r="AP4569" s="1">
        <v>44603.436805555553</v>
      </c>
      <c r="AQ4569" s="1">
        <v>44533.449305555558</v>
      </c>
    </row>
    <row r="4570" spans="1:43" x14ac:dyDescent="0.35">
      <c r="A4570" t="s">
        <v>27664</v>
      </c>
      <c r="B4570" t="s">
        <v>27665</v>
      </c>
      <c r="C4570" t="s">
        <v>27666</v>
      </c>
      <c r="F4570">
        <f>1915-203-8151</f>
        <v>-6439</v>
      </c>
      <c r="H4570" t="s">
        <v>15459</v>
      </c>
      <c r="J4570" t="s">
        <v>27667</v>
      </c>
      <c r="N4570" t="s">
        <v>637</v>
      </c>
      <c r="O4570">
        <v>79907</v>
      </c>
      <c r="P4570" t="s">
        <v>50</v>
      </c>
      <c r="U4570" s="1">
        <v>44517</v>
      </c>
      <c r="V4570" s="1">
        <v>44517</v>
      </c>
      <c r="W4570" s="1">
        <v>44517.588888888888</v>
      </c>
      <c r="X4570" s="1">
        <v>44517.588888888888</v>
      </c>
      <c r="AC4570" t="s">
        <v>53</v>
      </c>
      <c r="AD4570">
        <v>2969538328</v>
      </c>
      <c r="AE4570" s="1">
        <v>39822.515972222223</v>
      </c>
      <c r="AF4570" t="s">
        <v>15465</v>
      </c>
      <c r="AG4570" t="s">
        <v>27668</v>
      </c>
      <c r="AH4570" t="s">
        <v>51</v>
      </c>
      <c r="AJ4570" t="s">
        <v>53</v>
      </c>
      <c r="AL4570" t="s">
        <v>78</v>
      </c>
      <c r="AO4570" t="s">
        <v>8142</v>
      </c>
      <c r="AP4570" s="1">
        <v>44544.379861111112</v>
      </c>
    </row>
    <row r="4571" spans="1:43" x14ac:dyDescent="0.35">
      <c r="A4571" t="s">
        <v>27669</v>
      </c>
      <c r="B4571" t="s">
        <v>27670</v>
      </c>
      <c r="C4571" t="s">
        <v>27671</v>
      </c>
      <c r="F4571" t="s">
        <v>27672</v>
      </c>
      <c r="H4571" t="s">
        <v>27673</v>
      </c>
      <c r="I4571" t="s">
        <v>415</v>
      </c>
      <c r="J4571" t="s">
        <v>491</v>
      </c>
      <c r="K4571" t="s">
        <v>27674</v>
      </c>
      <c r="M4571" t="s">
        <v>6656</v>
      </c>
      <c r="N4571" t="s">
        <v>3778</v>
      </c>
      <c r="O4571">
        <v>68145</v>
      </c>
      <c r="P4571" t="s">
        <v>4438</v>
      </c>
      <c r="U4571" s="1">
        <v>44517</v>
      </c>
      <c r="V4571" s="1">
        <v>44517</v>
      </c>
      <c r="W4571" s="1">
        <v>44518.397916666669</v>
      </c>
      <c r="X4571" s="1">
        <v>44518.397916666669</v>
      </c>
      <c r="AC4571" t="s">
        <v>53</v>
      </c>
      <c r="AD4571">
        <v>2969472760</v>
      </c>
      <c r="AE4571" s="1">
        <v>36916.71597222222</v>
      </c>
      <c r="AF4571" t="s">
        <v>27675</v>
      </c>
      <c r="AG4571" t="s">
        <v>27676</v>
      </c>
      <c r="AH4571" t="s">
        <v>51</v>
      </c>
      <c r="AJ4571" t="s">
        <v>53</v>
      </c>
      <c r="AL4571" t="s">
        <v>78</v>
      </c>
      <c r="AO4571" t="s">
        <v>8142</v>
      </c>
      <c r="AP4571" s="1">
        <v>44781.588194444441</v>
      </c>
    </row>
    <row r="4572" spans="1:43" x14ac:dyDescent="0.35">
      <c r="A4572" t="s">
        <v>27677</v>
      </c>
      <c r="B4572" t="s">
        <v>2200</v>
      </c>
      <c r="C4572" t="s">
        <v>14576</v>
      </c>
      <c r="F4572" t="s">
        <v>27678</v>
      </c>
      <c r="H4572" t="s">
        <v>27677</v>
      </c>
      <c r="J4572" t="s">
        <v>27679</v>
      </c>
      <c r="O4572">
        <v>80020</v>
      </c>
      <c r="P4572" t="s">
        <v>50</v>
      </c>
      <c r="U4572" s="1">
        <v>44517</v>
      </c>
      <c r="V4572" s="1">
        <v>44517</v>
      </c>
      <c r="W4572" s="1">
        <v>44517.486805555556</v>
      </c>
      <c r="X4572" s="1">
        <v>44517.486805555556</v>
      </c>
      <c r="AC4572" t="s">
        <v>53</v>
      </c>
      <c r="AD4572">
        <v>2969670756</v>
      </c>
      <c r="AE4572" s="1">
        <v>42165.286111111112</v>
      </c>
      <c r="AF4572" t="s">
        <v>12241</v>
      </c>
      <c r="AG4572" t="s">
        <v>27680</v>
      </c>
      <c r="AH4572" t="s">
        <v>51</v>
      </c>
      <c r="AJ4572" t="s">
        <v>53</v>
      </c>
      <c r="AL4572" t="s">
        <v>78</v>
      </c>
      <c r="AO4572" t="s">
        <v>8142</v>
      </c>
    </row>
    <row r="4573" spans="1:43" x14ac:dyDescent="0.35">
      <c r="A4573" t="s">
        <v>27681</v>
      </c>
      <c r="B4573" t="s">
        <v>27682</v>
      </c>
      <c r="C4573" t="s">
        <v>5841</v>
      </c>
      <c r="D4573" t="s">
        <v>98</v>
      </c>
      <c r="F4573" t="s">
        <v>47</v>
      </c>
      <c r="H4573" t="s">
        <v>27683</v>
      </c>
      <c r="J4573" t="s">
        <v>49</v>
      </c>
      <c r="P4573" t="s">
        <v>50</v>
      </c>
      <c r="U4573" s="1">
        <v>44517</v>
      </c>
      <c r="V4573" s="1">
        <v>44517</v>
      </c>
      <c r="W4573" s="1">
        <v>44517.530555555553</v>
      </c>
      <c r="X4573" s="1">
        <v>44517.530555555553</v>
      </c>
      <c r="AC4573" t="s">
        <v>53</v>
      </c>
      <c r="AD4573">
        <v>1000000000</v>
      </c>
      <c r="AE4573" s="1">
        <v>37295</v>
      </c>
      <c r="AG4573" t="s">
        <v>27684</v>
      </c>
      <c r="AH4573" t="s">
        <v>51</v>
      </c>
      <c r="AJ4573" t="s">
        <v>53</v>
      </c>
      <c r="AL4573" t="s">
        <v>78</v>
      </c>
      <c r="AO4573" t="s">
        <v>5443</v>
      </c>
      <c r="AP4573" s="1">
        <v>44586.522916666669</v>
      </c>
    </row>
    <row r="4574" spans="1:43" x14ac:dyDescent="0.35">
      <c r="A4574" t="s">
        <v>27685</v>
      </c>
      <c r="B4574" t="s">
        <v>27686</v>
      </c>
      <c r="C4574" t="s">
        <v>849</v>
      </c>
      <c r="F4574">
        <v>5052280986</v>
      </c>
      <c r="H4574" t="s">
        <v>27685</v>
      </c>
      <c r="J4574" t="s">
        <v>27687</v>
      </c>
      <c r="K4574" t="s">
        <v>27688</v>
      </c>
      <c r="M4574" t="s">
        <v>419</v>
      </c>
      <c r="N4574" t="s">
        <v>253</v>
      </c>
      <c r="O4574">
        <v>87123</v>
      </c>
      <c r="P4574" t="s">
        <v>50</v>
      </c>
      <c r="U4574" s="1">
        <v>44517</v>
      </c>
      <c r="V4574" s="1">
        <v>44517</v>
      </c>
      <c r="W4574" s="1">
        <v>44517.366666666669</v>
      </c>
      <c r="X4574" s="1">
        <v>44517.366666666669</v>
      </c>
      <c r="AC4574" t="s">
        <v>53</v>
      </c>
      <c r="AD4574">
        <v>1000000001</v>
      </c>
      <c r="AE4574" s="1">
        <v>39973.351388888892</v>
      </c>
      <c r="AF4574" t="s">
        <v>3377</v>
      </c>
      <c r="AG4574" t="s">
        <v>27689</v>
      </c>
      <c r="AH4574" t="s">
        <v>51</v>
      </c>
      <c r="AJ4574" t="s">
        <v>53</v>
      </c>
      <c r="AL4574" t="s">
        <v>78</v>
      </c>
      <c r="AO4574" t="s">
        <v>5443</v>
      </c>
      <c r="AP4574" s="1">
        <v>44768.574305555558</v>
      </c>
    </row>
    <row r="4575" spans="1:43" x14ac:dyDescent="0.35">
      <c r="A4575" t="s">
        <v>27690</v>
      </c>
      <c r="B4575" t="s">
        <v>27691</v>
      </c>
      <c r="C4575" t="s">
        <v>27692</v>
      </c>
      <c r="D4575" t="s">
        <v>98</v>
      </c>
      <c r="F4575" t="s">
        <v>27693</v>
      </c>
      <c r="H4575" t="s">
        <v>27694</v>
      </c>
      <c r="I4575" t="s">
        <v>200</v>
      </c>
      <c r="J4575" t="s">
        <v>26971</v>
      </c>
      <c r="K4575" t="s">
        <v>27695</v>
      </c>
      <c r="L4575" t="s">
        <v>27696</v>
      </c>
      <c r="M4575" t="s">
        <v>27697</v>
      </c>
      <c r="N4575" t="s">
        <v>287</v>
      </c>
      <c r="O4575">
        <v>80241</v>
      </c>
      <c r="P4575" t="s">
        <v>50</v>
      </c>
      <c r="U4575" s="1">
        <v>44517.477083333331</v>
      </c>
      <c r="V4575" s="1">
        <v>44517.477083333331</v>
      </c>
      <c r="W4575" s="1">
        <v>44518.415277777778</v>
      </c>
      <c r="X4575" s="1">
        <v>44518.415277777778</v>
      </c>
      <c r="AC4575" t="s">
        <v>53</v>
      </c>
      <c r="AD4575">
        <v>2969783181</v>
      </c>
      <c r="AE4575" s="1">
        <v>43172.738194444442</v>
      </c>
      <c r="AF4575" t="s">
        <v>15658</v>
      </c>
      <c r="AG4575" t="s">
        <v>27698</v>
      </c>
      <c r="AH4575" t="s">
        <v>53</v>
      </c>
      <c r="AJ4575" t="s">
        <v>53</v>
      </c>
      <c r="AL4575" t="s">
        <v>68</v>
      </c>
      <c r="AO4575" t="s">
        <v>54</v>
      </c>
    </row>
    <row r="4576" spans="1:43" x14ac:dyDescent="0.35">
      <c r="A4576" t="s">
        <v>27699</v>
      </c>
      <c r="B4576" t="s">
        <v>27700</v>
      </c>
      <c r="C4576" t="s">
        <v>27701</v>
      </c>
      <c r="F4576" t="s">
        <v>27702</v>
      </c>
      <c r="H4576" t="s">
        <v>27703</v>
      </c>
      <c r="I4576" t="s">
        <v>179</v>
      </c>
      <c r="J4576" t="s">
        <v>8217</v>
      </c>
      <c r="K4576" t="s">
        <v>27704</v>
      </c>
      <c r="M4576" t="s">
        <v>1031</v>
      </c>
      <c r="N4576" t="s">
        <v>1032</v>
      </c>
      <c r="O4576">
        <v>80216</v>
      </c>
      <c r="P4576" t="s">
        <v>50</v>
      </c>
      <c r="U4576" s="1">
        <v>44517.654861111114</v>
      </c>
      <c r="V4576" s="1">
        <v>44517.654861111114</v>
      </c>
      <c r="W4576" s="1">
        <v>44518.405555555553</v>
      </c>
      <c r="X4576" s="1">
        <v>44518.405555555553</v>
      </c>
      <c r="AC4576" t="s">
        <v>53</v>
      </c>
      <c r="AD4576">
        <v>2969479278</v>
      </c>
      <c r="AE4576" s="1">
        <v>37389</v>
      </c>
      <c r="AF4576" t="s">
        <v>3957</v>
      </c>
      <c r="AG4576" t="s">
        <v>27705</v>
      </c>
      <c r="AH4576" t="s">
        <v>53</v>
      </c>
      <c r="AJ4576" t="s">
        <v>53</v>
      </c>
      <c r="AK4576" t="s">
        <v>11282</v>
      </c>
      <c r="AL4576" t="s">
        <v>78</v>
      </c>
      <c r="AO4576" t="s">
        <v>54</v>
      </c>
    </row>
    <row r="4577" spans="1:43" x14ac:dyDescent="0.35">
      <c r="A4577" t="s">
        <v>27706</v>
      </c>
      <c r="B4577" t="s">
        <v>4268</v>
      </c>
      <c r="C4577" t="s">
        <v>27707</v>
      </c>
      <c r="D4577" t="s">
        <v>922</v>
      </c>
      <c r="F4577" t="s">
        <v>27708</v>
      </c>
      <c r="G4577">
        <v>5054356760</v>
      </c>
      <c r="H4577" t="s">
        <v>27709</v>
      </c>
      <c r="I4577" t="s">
        <v>816</v>
      </c>
      <c r="J4577" t="s">
        <v>27710</v>
      </c>
      <c r="K4577" t="s">
        <v>27711</v>
      </c>
      <c r="M4577" t="s">
        <v>27712</v>
      </c>
      <c r="N4577" t="s">
        <v>253</v>
      </c>
      <c r="O4577">
        <v>87108</v>
      </c>
      <c r="P4577" t="s">
        <v>50</v>
      </c>
      <c r="U4577" s="1">
        <v>44517.663888888892</v>
      </c>
      <c r="V4577" s="1">
        <v>44517.663888888892</v>
      </c>
      <c r="W4577" s="1">
        <v>44518.382638888892</v>
      </c>
      <c r="X4577" s="1">
        <v>44518.382638888892</v>
      </c>
      <c r="AC4577" t="s">
        <v>53</v>
      </c>
      <c r="AD4577">
        <v>2969632426</v>
      </c>
      <c r="AE4577" s="1">
        <v>41772.61041666667</v>
      </c>
      <c r="AF4577" t="s">
        <v>27713</v>
      </c>
      <c r="AG4577" t="s">
        <v>27714</v>
      </c>
      <c r="AH4577" t="s">
        <v>53</v>
      </c>
      <c r="AJ4577" t="s">
        <v>53</v>
      </c>
      <c r="AK4577" t="s">
        <v>19885</v>
      </c>
      <c r="AL4577" t="s">
        <v>78</v>
      </c>
      <c r="AO4577" t="s">
        <v>54</v>
      </c>
    </row>
    <row r="4578" spans="1:43" x14ac:dyDescent="0.35">
      <c r="A4578" t="s">
        <v>27715</v>
      </c>
      <c r="B4578" t="s">
        <v>27716</v>
      </c>
      <c r="C4578" t="s">
        <v>803</v>
      </c>
      <c r="F4578" t="s">
        <v>27717</v>
      </c>
      <c r="H4578" t="s">
        <v>27715</v>
      </c>
      <c r="J4578" t="s">
        <v>12818</v>
      </c>
      <c r="N4578" t="s">
        <v>637</v>
      </c>
      <c r="O4578">
        <v>75455</v>
      </c>
      <c r="P4578" t="s">
        <v>50</v>
      </c>
      <c r="U4578" s="1">
        <v>44518</v>
      </c>
      <c r="V4578" s="1">
        <v>44518</v>
      </c>
      <c r="W4578" s="1">
        <v>44518.335416666669</v>
      </c>
      <c r="X4578" s="1">
        <v>44518.335416666669</v>
      </c>
      <c r="AC4578" t="s">
        <v>53</v>
      </c>
      <c r="AD4578">
        <v>2969608846</v>
      </c>
      <c r="AE4578" s="1">
        <v>41666.397916666669</v>
      </c>
      <c r="AG4578" t="s">
        <v>27718</v>
      </c>
      <c r="AH4578" t="s">
        <v>51</v>
      </c>
      <c r="AJ4578" t="s">
        <v>53</v>
      </c>
      <c r="AL4578" t="s">
        <v>78</v>
      </c>
      <c r="AO4578" t="s">
        <v>8142</v>
      </c>
    </row>
    <row r="4579" spans="1:43" x14ac:dyDescent="0.35">
      <c r="A4579" t="s">
        <v>27719</v>
      </c>
      <c r="B4579" t="s">
        <v>1997</v>
      </c>
      <c r="C4579" t="s">
        <v>7359</v>
      </c>
      <c r="F4579" t="s">
        <v>27720</v>
      </c>
      <c r="H4579" t="s">
        <v>27719</v>
      </c>
      <c r="J4579" t="s">
        <v>27721</v>
      </c>
      <c r="K4579" t="s">
        <v>27722</v>
      </c>
      <c r="M4579" t="s">
        <v>2048</v>
      </c>
      <c r="N4579" t="s">
        <v>253</v>
      </c>
      <c r="O4579">
        <v>87401</v>
      </c>
      <c r="P4579" t="s">
        <v>50</v>
      </c>
      <c r="U4579" s="1">
        <v>44518</v>
      </c>
      <c r="V4579" s="1">
        <v>44518</v>
      </c>
      <c r="W4579" s="1">
        <v>44518.429166666669</v>
      </c>
      <c r="X4579" s="1">
        <v>44518.429166666669</v>
      </c>
      <c r="AC4579" t="s">
        <v>53</v>
      </c>
      <c r="AD4579">
        <v>2969510363</v>
      </c>
      <c r="AE4579" s="1">
        <v>38369.640277777777</v>
      </c>
      <c r="AF4579" t="s">
        <v>9334</v>
      </c>
      <c r="AG4579" t="s">
        <v>27723</v>
      </c>
      <c r="AH4579" t="s">
        <v>51</v>
      </c>
      <c r="AJ4579" t="s">
        <v>53</v>
      </c>
      <c r="AL4579" t="s">
        <v>78</v>
      </c>
      <c r="AO4579" t="s">
        <v>5443</v>
      </c>
      <c r="AP4579" s="1">
        <v>45454.401388888888</v>
      </c>
      <c r="AQ4579" s="1">
        <v>45272.580555555556</v>
      </c>
    </row>
    <row r="4580" spans="1:43" x14ac:dyDescent="0.35">
      <c r="A4580" t="s">
        <v>27724</v>
      </c>
      <c r="B4580" t="s">
        <v>3645</v>
      </c>
      <c r="C4580" t="s">
        <v>19965</v>
      </c>
      <c r="F4580" t="s">
        <v>27725</v>
      </c>
      <c r="H4580" t="s">
        <v>27726</v>
      </c>
      <c r="J4580" t="s">
        <v>27727</v>
      </c>
      <c r="K4580" t="s">
        <v>27728</v>
      </c>
      <c r="M4580" t="s">
        <v>10076</v>
      </c>
      <c r="N4580" t="s">
        <v>65</v>
      </c>
      <c r="O4580">
        <v>81082</v>
      </c>
      <c r="P4580" t="s">
        <v>50</v>
      </c>
      <c r="U4580" s="1">
        <v>44518</v>
      </c>
      <c r="V4580" s="1">
        <v>44518</v>
      </c>
      <c r="W4580" s="1">
        <v>44518.384722222225</v>
      </c>
      <c r="X4580" s="1">
        <v>44518.384722222225</v>
      </c>
      <c r="AC4580" t="s">
        <v>53</v>
      </c>
      <c r="AD4580">
        <v>2969860988</v>
      </c>
      <c r="AE4580" s="1">
        <v>43452.662499999999</v>
      </c>
      <c r="AF4580" t="s">
        <v>27729</v>
      </c>
      <c r="AG4580" t="s">
        <v>27730</v>
      </c>
      <c r="AH4580" t="s">
        <v>51</v>
      </c>
      <c r="AJ4580" t="s">
        <v>53</v>
      </c>
      <c r="AL4580" t="s">
        <v>78</v>
      </c>
      <c r="AO4580" t="s">
        <v>5443</v>
      </c>
      <c r="AP4580" s="1">
        <v>44518.384722222225</v>
      </c>
    </row>
    <row r="4581" spans="1:43" x14ac:dyDescent="0.35">
      <c r="A4581" t="s">
        <v>27731</v>
      </c>
      <c r="B4581" t="s">
        <v>27732</v>
      </c>
      <c r="C4581" t="s">
        <v>45</v>
      </c>
      <c r="H4581" t="s">
        <v>27733</v>
      </c>
      <c r="J4581" t="s">
        <v>5968</v>
      </c>
      <c r="K4581" t="s">
        <v>6223</v>
      </c>
      <c r="M4581" t="s">
        <v>5488</v>
      </c>
      <c r="N4581" t="s">
        <v>1515</v>
      </c>
      <c r="O4581" t="s">
        <v>6224</v>
      </c>
      <c r="P4581" t="s">
        <v>50</v>
      </c>
      <c r="U4581" s="1">
        <v>44518</v>
      </c>
      <c r="V4581" s="1">
        <v>44518</v>
      </c>
      <c r="W4581" s="1">
        <v>44519.339583333334</v>
      </c>
      <c r="X4581" s="1">
        <v>44519.339583333334</v>
      </c>
      <c r="AC4581" t="s">
        <v>53</v>
      </c>
      <c r="AD4581">
        <v>2969480780</v>
      </c>
      <c r="AE4581" s="1">
        <v>37467</v>
      </c>
      <c r="AF4581" t="s">
        <v>27734</v>
      </c>
      <c r="AG4581" t="s">
        <v>27735</v>
      </c>
      <c r="AH4581" t="s">
        <v>51</v>
      </c>
      <c r="AJ4581" t="s">
        <v>53</v>
      </c>
      <c r="AL4581" t="s">
        <v>78</v>
      </c>
      <c r="AO4581" t="s">
        <v>8142</v>
      </c>
    </row>
    <row r="4582" spans="1:43" x14ac:dyDescent="0.35">
      <c r="A4582" t="s">
        <v>27736</v>
      </c>
      <c r="B4582" t="s">
        <v>27737</v>
      </c>
      <c r="C4582" t="s">
        <v>27738</v>
      </c>
      <c r="F4582" t="s">
        <v>27739</v>
      </c>
      <c r="H4582" t="s">
        <v>27736</v>
      </c>
      <c r="J4582" t="s">
        <v>27740</v>
      </c>
      <c r="P4582" t="s">
        <v>50</v>
      </c>
      <c r="U4582" s="1">
        <v>44518</v>
      </c>
      <c r="V4582" s="1">
        <v>44518</v>
      </c>
      <c r="W4582" s="1">
        <v>44518.456944444442</v>
      </c>
      <c r="X4582" s="1">
        <v>44518.456944444442</v>
      </c>
      <c r="AC4582" t="s">
        <v>53</v>
      </c>
      <c r="AD4582">
        <v>1000000001</v>
      </c>
      <c r="AE4582" s="1">
        <v>39973.351388888892</v>
      </c>
      <c r="AF4582" t="s">
        <v>3377</v>
      </c>
      <c r="AG4582" t="s">
        <v>27741</v>
      </c>
      <c r="AH4582" t="s">
        <v>51</v>
      </c>
      <c r="AJ4582" t="s">
        <v>53</v>
      </c>
      <c r="AL4582" t="s">
        <v>78</v>
      </c>
      <c r="AO4582" t="s">
        <v>8142</v>
      </c>
    </row>
    <row r="4583" spans="1:43" x14ac:dyDescent="0.35">
      <c r="A4583" t="s">
        <v>27742</v>
      </c>
      <c r="B4583" t="s">
        <v>27743</v>
      </c>
      <c r="C4583" t="s">
        <v>27744</v>
      </c>
      <c r="H4583" t="s">
        <v>27742</v>
      </c>
      <c r="J4583" t="s">
        <v>27745</v>
      </c>
      <c r="K4583" t="s">
        <v>27746</v>
      </c>
      <c r="M4583" t="s">
        <v>15792</v>
      </c>
      <c r="N4583" t="s">
        <v>213</v>
      </c>
      <c r="O4583">
        <v>80460</v>
      </c>
      <c r="P4583" t="s">
        <v>50</v>
      </c>
      <c r="U4583" s="1">
        <v>44518</v>
      </c>
      <c r="V4583" s="1">
        <v>44518</v>
      </c>
      <c r="W4583" s="1">
        <v>44518.367361111108</v>
      </c>
      <c r="X4583" s="1">
        <v>44518.367361111108</v>
      </c>
      <c r="AC4583" t="s">
        <v>53</v>
      </c>
      <c r="AD4583">
        <v>2969704998</v>
      </c>
      <c r="AE4583" s="1">
        <v>42569.544444444444</v>
      </c>
      <c r="AF4583" t="s">
        <v>6311</v>
      </c>
      <c r="AG4583" t="s">
        <v>27747</v>
      </c>
      <c r="AH4583" t="s">
        <v>51</v>
      </c>
      <c r="AJ4583" t="s">
        <v>53</v>
      </c>
      <c r="AL4583" t="s">
        <v>78</v>
      </c>
      <c r="AO4583" t="s">
        <v>8142</v>
      </c>
      <c r="AP4583" s="1">
        <v>44704.448611111111</v>
      </c>
    </row>
    <row r="4584" spans="1:43" x14ac:dyDescent="0.35">
      <c r="A4584" t="s">
        <v>27748</v>
      </c>
      <c r="B4584" t="s">
        <v>1470</v>
      </c>
      <c r="C4584" t="s">
        <v>12366</v>
      </c>
      <c r="F4584">
        <v>7204599086</v>
      </c>
      <c r="H4584" t="s">
        <v>27749</v>
      </c>
      <c r="J4584" t="s">
        <v>27750</v>
      </c>
      <c r="K4584" t="s">
        <v>27751</v>
      </c>
      <c r="M4584" t="s">
        <v>137</v>
      </c>
      <c r="N4584" t="s">
        <v>65</v>
      </c>
      <c r="O4584">
        <v>80223</v>
      </c>
      <c r="P4584" t="s">
        <v>50</v>
      </c>
      <c r="U4584" s="1">
        <v>44518</v>
      </c>
      <c r="V4584" s="1">
        <v>44518</v>
      </c>
      <c r="W4584" s="1">
        <v>44518.120833333334</v>
      </c>
      <c r="X4584" s="1">
        <v>44518.120833333334</v>
      </c>
      <c r="AC4584" t="s">
        <v>53</v>
      </c>
      <c r="AD4584">
        <v>1000000001</v>
      </c>
      <c r="AE4584" s="1">
        <v>39973.351388888892</v>
      </c>
      <c r="AF4584" t="s">
        <v>3377</v>
      </c>
      <c r="AG4584" t="s">
        <v>27752</v>
      </c>
      <c r="AH4584" t="s">
        <v>51</v>
      </c>
      <c r="AJ4584" t="s">
        <v>53</v>
      </c>
      <c r="AL4584" t="s">
        <v>78</v>
      </c>
      <c r="AO4584" t="s">
        <v>5443</v>
      </c>
      <c r="AP4584" s="1">
        <v>44518.116666666669</v>
      </c>
    </row>
    <row r="4585" spans="1:43" x14ac:dyDescent="0.35">
      <c r="A4585" t="s">
        <v>27753</v>
      </c>
      <c r="B4585" t="s">
        <v>27754</v>
      </c>
      <c r="C4585" t="s">
        <v>7753</v>
      </c>
      <c r="F4585">
        <v>15052705660</v>
      </c>
      <c r="H4585" t="s">
        <v>27755</v>
      </c>
      <c r="J4585" t="s">
        <v>27756</v>
      </c>
      <c r="N4585" t="s">
        <v>398</v>
      </c>
      <c r="O4585">
        <v>87825</v>
      </c>
      <c r="P4585" t="s">
        <v>50</v>
      </c>
      <c r="U4585" s="1">
        <v>44518</v>
      </c>
      <c r="V4585" s="1">
        <v>44518</v>
      </c>
      <c r="W4585" s="1">
        <v>44518.748611111114</v>
      </c>
      <c r="X4585" s="1">
        <v>44518.748611111114</v>
      </c>
      <c r="AC4585" t="s">
        <v>53</v>
      </c>
      <c r="AD4585">
        <v>1000000001</v>
      </c>
      <c r="AE4585" s="1">
        <v>39973.351388888892</v>
      </c>
      <c r="AF4585" t="s">
        <v>3377</v>
      </c>
      <c r="AG4585" t="s">
        <v>27757</v>
      </c>
      <c r="AH4585" t="s">
        <v>51</v>
      </c>
      <c r="AJ4585" t="s">
        <v>53</v>
      </c>
      <c r="AL4585" t="s">
        <v>78</v>
      </c>
      <c r="AO4585" t="s">
        <v>5443</v>
      </c>
      <c r="AP4585" s="1">
        <v>44519.359027777777</v>
      </c>
    </row>
    <row r="4586" spans="1:43" x14ac:dyDescent="0.35">
      <c r="A4586" t="s">
        <v>27758</v>
      </c>
      <c r="B4586" t="s">
        <v>27759</v>
      </c>
      <c r="C4586" t="s">
        <v>17269</v>
      </c>
      <c r="F4586">
        <v>3036015449</v>
      </c>
      <c r="H4586" t="s">
        <v>27758</v>
      </c>
      <c r="J4586" t="s">
        <v>27760</v>
      </c>
      <c r="K4586" t="s">
        <v>27761</v>
      </c>
      <c r="M4586" t="s">
        <v>1397</v>
      </c>
      <c r="N4586" t="s">
        <v>65</v>
      </c>
      <c r="O4586">
        <v>80401</v>
      </c>
      <c r="P4586" t="s">
        <v>50</v>
      </c>
      <c r="U4586" s="1">
        <v>44518</v>
      </c>
      <c r="V4586" s="1">
        <v>44518</v>
      </c>
      <c r="W4586" s="1">
        <v>44518.465277777781</v>
      </c>
      <c r="X4586" s="1">
        <v>44518.465277777781</v>
      </c>
      <c r="AC4586" t="s">
        <v>53</v>
      </c>
      <c r="AD4586">
        <v>1000000001</v>
      </c>
      <c r="AE4586" s="1">
        <v>39973.351388888892</v>
      </c>
      <c r="AF4586" t="s">
        <v>3377</v>
      </c>
      <c r="AG4586" t="s">
        <v>27762</v>
      </c>
      <c r="AH4586" t="s">
        <v>51</v>
      </c>
      <c r="AJ4586" t="s">
        <v>53</v>
      </c>
      <c r="AL4586" t="s">
        <v>78</v>
      </c>
      <c r="AO4586" t="s">
        <v>5443</v>
      </c>
      <c r="AP4586" s="1">
        <v>44518.463194444441</v>
      </c>
      <c r="AQ4586" s="1">
        <v>44518.510416666664</v>
      </c>
    </row>
    <row r="4587" spans="1:43" x14ac:dyDescent="0.35">
      <c r="A4587" t="s">
        <v>27763</v>
      </c>
      <c r="B4587" t="s">
        <v>27764</v>
      </c>
      <c r="C4587" t="s">
        <v>7769</v>
      </c>
      <c r="F4587">
        <v>7206185992</v>
      </c>
      <c r="H4587" t="s">
        <v>27765</v>
      </c>
      <c r="I4587" t="s">
        <v>61</v>
      </c>
      <c r="J4587" t="s">
        <v>2472</v>
      </c>
      <c r="K4587" t="s">
        <v>27766</v>
      </c>
      <c r="M4587" t="s">
        <v>27767</v>
      </c>
      <c r="N4587" t="s">
        <v>287</v>
      </c>
      <c r="O4587">
        <v>80603</v>
      </c>
      <c r="P4587" t="s">
        <v>50</v>
      </c>
      <c r="U4587" s="1">
        <v>44518.411111111112</v>
      </c>
      <c r="V4587" s="1">
        <v>44518.411111111112</v>
      </c>
      <c r="AC4587" t="s">
        <v>53</v>
      </c>
      <c r="AG4587" t="s">
        <v>27768</v>
      </c>
      <c r="AH4587" t="s">
        <v>53</v>
      </c>
      <c r="AJ4587" t="s">
        <v>53</v>
      </c>
      <c r="AK4587" t="s">
        <v>13346</v>
      </c>
      <c r="AO4587" t="s">
        <v>54</v>
      </c>
    </row>
    <row r="4588" spans="1:43" x14ac:dyDescent="0.35">
      <c r="A4588" t="s">
        <v>27769</v>
      </c>
      <c r="B4588" t="s">
        <v>27764</v>
      </c>
      <c r="C4588" t="s">
        <v>7769</v>
      </c>
      <c r="D4588" t="s">
        <v>451</v>
      </c>
      <c r="F4588" t="s">
        <v>27770</v>
      </c>
      <c r="G4588" t="s">
        <v>27771</v>
      </c>
      <c r="H4588" t="s">
        <v>27765</v>
      </c>
      <c r="I4588" t="s">
        <v>61</v>
      </c>
      <c r="J4588" t="s">
        <v>62</v>
      </c>
      <c r="P4588" t="s">
        <v>50</v>
      </c>
      <c r="U4588" s="1">
        <v>44518.425694444442</v>
      </c>
      <c r="V4588" s="1">
        <v>44518.425694444442</v>
      </c>
      <c r="W4588" s="1">
        <v>44532.382638888892</v>
      </c>
      <c r="X4588" s="1">
        <v>44532.382638888892</v>
      </c>
      <c r="AC4588" t="s">
        <v>53</v>
      </c>
      <c r="AD4588">
        <v>2969479981</v>
      </c>
      <c r="AE4588" s="1">
        <v>37426</v>
      </c>
      <c r="AF4588" t="s">
        <v>1655</v>
      </c>
      <c r="AG4588" t="s">
        <v>27772</v>
      </c>
      <c r="AH4588" t="s">
        <v>53</v>
      </c>
      <c r="AJ4588" t="s">
        <v>53</v>
      </c>
      <c r="AK4588" t="s">
        <v>7072</v>
      </c>
      <c r="AL4588" t="s">
        <v>78</v>
      </c>
      <c r="AO4588" t="s">
        <v>54</v>
      </c>
      <c r="AP4588" s="1">
        <v>44530.672222222223</v>
      </c>
    </row>
    <row r="4589" spans="1:43" x14ac:dyDescent="0.35">
      <c r="A4589" t="s">
        <v>27773</v>
      </c>
      <c r="B4589" t="s">
        <v>27774</v>
      </c>
      <c r="C4589" t="s">
        <v>4416</v>
      </c>
      <c r="F4589">
        <v>17192485851</v>
      </c>
      <c r="H4589" t="s">
        <v>27775</v>
      </c>
      <c r="J4589" t="s">
        <v>27776</v>
      </c>
      <c r="K4589" t="s">
        <v>27777</v>
      </c>
      <c r="M4589" t="s">
        <v>129</v>
      </c>
      <c r="N4589" t="s">
        <v>65</v>
      </c>
      <c r="O4589" t="s">
        <v>27778</v>
      </c>
      <c r="P4589" t="s">
        <v>50</v>
      </c>
      <c r="U4589" s="1">
        <v>44519</v>
      </c>
      <c r="V4589" s="1">
        <v>44519</v>
      </c>
      <c r="W4589" s="1">
        <v>44519.422222222223</v>
      </c>
      <c r="X4589" s="1">
        <v>44519.422222222223</v>
      </c>
      <c r="AC4589" t="s">
        <v>51</v>
      </c>
      <c r="AD4589">
        <v>2969817656</v>
      </c>
      <c r="AE4589" s="1">
        <v>43287.587500000001</v>
      </c>
      <c r="AF4589" t="s">
        <v>27779</v>
      </c>
      <c r="AG4589" t="s">
        <v>27780</v>
      </c>
      <c r="AH4589" t="s">
        <v>51</v>
      </c>
      <c r="AJ4589" t="s">
        <v>53</v>
      </c>
      <c r="AL4589" t="s">
        <v>78</v>
      </c>
      <c r="AO4589" t="s">
        <v>5443</v>
      </c>
      <c r="AP4589" s="1">
        <v>44693.746527777781</v>
      </c>
    </row>
    <row r="4590" spans="1:43" x14ac:dyDescent="0.35">
      <c r="A4590" t="s">
        <v>27781</v>
      </c>
      <c r="B4590" t="s">
        <v>27782</v>
      </c>
      <c r="C4590" t="s">
        <v>27783</v>
      </c>
      <c r="F4590" t="s">
        <v>27784</v>
      </c>
      <c r="H4590" t="s">
        <v>27785</v>
      </c>
      <c r="J4590" t="s">
        <v>6387</v>
      </c>
      <c r="P4590" t="s">
        <v>50</v>
      </c>
      <c r="U4590" s="1">
        <v>44519</v>
      </c>
      <c r="V4590" s="1">
        <v>44519</v>
      </c>
      <c r="W4590" s="1">
        <v>44519.845138888886</v>
      </c>
      <c r="X4590" s="1">
        <v>44519.845138888886</v>
      </c>
      <c r="AC4590" t="s">
        <v>53</v>
      </c>
      <c r="AD4590">
        <v>2969484892</v>
      </c>
      <c r="AE4590" s="1">
        <v>37756</v>
      </c>
      <c r="AF4590" t="s">
        <v>25942</v>
      </c>
      <c r="AG4590" t="s">
        <v>27786</v>
      </c>
      <c r="AH4590" t="s">
        <v>51</v>
      </c>
      <c r="AJ4590" t="s">
        <v>53</v>
      </c>
      <c r="AL4590" t="s">
        <v>78</v>
      </c>
      <c r="AO4590" t="s">
        <v>8142</v>
      </c>
    </row>
    <row r="4591" spans="1:43" x14ac:dyDescent="0.35">
      <c r="A4591" t="s">
        <v>27787</v>
      </c>
      <c r="B4591" t="s">
        <v>27788</v>
      </c>
      <c r="C4591" t="s">
        <v>27789</v>
      </c>
      <c r="D4591" t="s">
        <v>27790</v>
      </c>
      <c r="F4591">
        <v>18212199983</v>
      </c>
      <c r="G4591">
        <v>8212199983</v>
      </c>
      <c r="H4591" t="s">
        <v>27791</v>
      </c>
      <c r="I4591" t="s">
        <v>415</v>
      </c>
      <c r="J4591" t="s">
        <v>27792</v>
      </c>
      <c r="K4591" t="s">
        <v>27793</v>
      </c>
      <c r="L4591" t="s">
        <v>27794</v>
      </c>
      <c r="M4591" t="s">
        <v>27795</v>
      </c>
      <c r="N4591" t="s">
        <v>27794</v>
      </c>
      <c r="O4591">
        <v>27266</v>
      </c>
      <c r="P4591" t="s">
        <v>5151</v>
      </c>
      <c r="U4591" s="1">
        <v>44519.025000000001</v>
      </c>
      <c r="V4591" s="1">
        <v>44519.025000000001</v>
      </c>
      <c r="AC4591" t="s">
        <v>53</v>
      </c>
      <c r="AG4591" t="s">
        <v>27796</v>
      </c>
      <c r="AH4591" t="s">
        <v>53</v>
      </c>
      <c r="AJ4591" t="s">
        <v>53</v>
      </c>
      <c r="AO4591" t="s">
        <v>54</v>
      </c>
    </row>
    <row r="4592" spans="1:43" x14ac:dyDescent="0.35">
      <c r="A4592" t="s">
        <v>27797</v>
      </c>
      <c r="B4592" t="s">
        <v>27798</v>
      </c>
      <c r="C4592" t="s">
        <v>27799</v>
      </c>
      <c r="D4592" t="s">
        <v>437</v>
      </c>
      <c r="F4592" t="s">
        <v>47</v>
      </c>
      <c r="H4592" t="s">
        <v>27800</v>
      </c>
      <c r="J4592" t="s">
        <v>49</v>
      </c>
      <c r="P4592" t="s">
        <v>50</v>
      </c>
      <c r="U4592" s="1">
        <v>44520</v>
      </c>
      <c r="V4592" s="1">
        <v>44520</v>
      </c>
      <c r="W4592" s="1">
        <v>44520.519444444442</v>
      </c>
      <c r="X4592" s="1">
        <v>44520.519444444442</v>
      </c>
      <c r="AC4592" t="s">
        <v>53</v>
      </c>
      <c r="AD4592">
        <v>2969485219</v>
      </c>
      <c r="AE4592" s="1">
        <v>37784</v>
      </c>
      <c r="AF4592" t="s">
        <v>180</v>
      </c>
      <c r="AG4592" t="s">
        <v>27801</v>
      </c>
      <c r="AH4592" t="s">
        <v>51</v>
      </c>
      <c r="AJ4592" t="s">
        <v>53</v>
      </c>
      <c r="AL4592" t="s">
        <v>78</v>
      </c>
      <c r="AO4592" t="s">
        <v>5443</v>
      </c>
      <c r="AP4592" s="1">
        <v>44520.518055555556</v>
      </c>
    </row>
    <row r="4593" spans="1:43" x14ac:dyDescent="0.35">
      <c r="A4593" t="s">
        <v>27802</v>
      </c>
      <c r="B4593" t="s">
        <v>27803</v>
      </c>
      <c r="C4593" t="s">
        <v>27804</v>
      </c>
      <c r="F4593">
        <v>5053884466</v>
      </c>
      <c r="H4593" t="s">
        <v>27802</v>
      </c>
      <c r="J4593" t="s">
        <v>27805</v>
      </c>
      <c r="K4593" t="s">
        <v>27806</v>
      </c>
      <c r="M4593" t="s">
        <v>8843</v>
      </c>
      <c r="N4593" t="s">
        <v>253</v>
      </c>
      <c r="O4593">
        <v>87031</v>
      </c>
      <c r="P4593" t="s">
        <v>50</v>
      </c>
      <c r="U4593" s="1">
        <v>44520</v>
      </c>
      <c r="V4593" s="1">
        <v>44520</v>
      </c>
      <c r="W4593" s="1">
        <v>44520.505555555559</v>
      </c>
      <c r="X4593" s="1">
        <v>44520.505555555559</v>
      </c>
      <c r="AC4593" t="s">
        <v>51</v>
      </c>
      <c r="AD4593">
        <v>1000000001</v>
      </c>
      <c r="AE4593" s="1">
        <v>39973.351388888892</v>
      </c>
      <c r="AF4593" t="s">
        <v>3377</v>
      </c>
      <c r="AG4593" t="s">
        <v>27807</v>
      </c>
      <c r="AH4593" t="s">
        <v>51</v>
      </c>
      <c r="AJ4593" t="s">
        <v>53</v>
      </c>
      <c r="AL4593" t="s">
        <v>78</v>
      </c>
      <c r="AO4593" t="s">
        <v>5443</v>
      </c>
      <c r="AP4593" s="1">
        <v>44776.622916666667</v>
      </c>
    </row>
    <row r="4594" spans="1:43" x14ac:dyDescent="0.35">
      <c r="A4594" t="s">
        <v>27808</v>
      </c>
      <c r="B4594" t="s">
        <v>27809</v>
      </c>
      <c r="C4594" t="s">
        <v>27810</v>
      </c>
      <c r="F4594" t="s">
        <v>27811</v>
      </c>
      <c r="G4594">
        <v>3358263286</v>
      </c>
      <c r="H4594" t="s">
        <v>27812</v>
      </c>
      <c r="I4594" t="s">
        <v>3222</v>
      </c>
      <c r="J4594" t="s">
        <v>27813</v>
      </c>
      <c r="K4594" t="s">
        <v>27814</v>
      </c>
      <c r="M4594" t="s">
        <v>27815</v>
      </c>
      <c r="N4594" t="s">
        <v>27816</v>
      </c>
      <c r="O4594">
        <v>41013</v>
      </c>
      <c r="P4594" t="s">
        <v>27817</v>
      </c>
      <c r="U4594" s="1">
        <v>44520.510416666664</v>
      </c>
      <c r="V4594" s="1">
        <v>44520.510416666664</v>
      </c>
      <c r="AC4594" t="s">
        <v>53</v>
      </c>
      <c r="AG4594" t="s">
        <v>27818</v>
      </c>
      <c r="AH4594" t="s">
        <v>53</v>
      </c>
      <c r="AJ4594" t="s">
        <v>53</v>
      </c>
      <c r="AK4594" t="s">
        <v>7163</v>
      </c>
      <c r="AO4594" t="s">
        <v>54</v>
      </c>
    </row>
    <row r="4595" spans="1:43" x14ac:dyDescent="0.35">
      <c r="A4595" t="s">
        <v>27819</v>
      </c>
      <c r="B4595" t="s">
        <v>18629</v>
      </c>
      <c r="C4595" t="s">
        <v>27820</v>
      </c>
      <c r="F4595" t="s">
        <v>27821</v>
      </c>
      <c r="H4595" t="s">
        <v>27822</v>
      </c>
      <c r="J4595" t="s">
        <v>27823</v>
      </c>
      <c r="K4595" t="s">
        <v>27824</v>
      </c>
      <c r="M4595" t="s">
        <v>16057</v>
      </c>
      <c r="N4595" t="s">
        <v>12376</v>
      </c>
      <c r="O4595">
        <v>73052</v>
      </c>
      <c r="P4595" t="s">
        <v>50</v>
      </c>
      <c r="U4595" s="1">
        <v>44521</v>
      </c>
      <c r="V4595" s="1">
        <v>44521</v>
      </c>
      <c r="W4595" s="1">
        <v>44523.37222222222</v>
      </c>
      <c r="X4595" s="1">
        <v>44523.37222222222</v>
      </c>
      <c r="AC4595" t="s">
        <v>53</v>
      </c>
      <c r="AD4595">
        <v>2969479496</v>
      </c>
      <c r="AE4595" s="1">
        <v>37399</v>
      </c>
      <c r="AG4595" t="s">
        <v>27825</v>
      </c>
      <c r="AH4595" t="s">
        <v>51</v>
      </c>
      <c r="AJ4595" t="s">
        <v>53</v>
      </c>
      <c r="AL4595" t="s">
        <v>78</v>
      </c>
      <c r="AO4595" t="s">
        <v>8142</v>
      </c>
    </row>
    <row r="4596" spans="1:43" x14ac:dyDescent="0.35">
      <c r="A4596" t="s">
        <v>27826</v>
      </c>
      <c r="B4596" t="s">
        <v>27827</v>
      </c>
      <c r="C4596" t="s">
        <v>27828</v>
      </c>
      <c r="F4596">
        <v>19706201389</v>
      </c>
      <c r="H4596" t="s">
        <v>27826</v>
      </c>
      <c r="J4596" t="s">
        <v>27829</v>
      </c>
      <c r="N4596" t="s">
        <v>287</v>
      </c>
      <c r="O4596">
        <v>81650</v>
      </c>
      <c r="P4596" t="s">
        <v>50</v>
      </c>
      <c r="U4596" s="1">
        <v>44521</v>
      </c>
      <c r="V4596" s="1">
        <v>44521</v>
      </c>
      <c r="W4596" s="1">
        <v>44521.12777777778</v>
      </c>
      <c r="X4596" s="1">
        <v>44521.12777777778</v>
      </c>
      <c r="AC4596" t="s">
        <v>53</v>
      </c>
      <c r="AD4596">
        <v>1000000001</v>
      </c>
      <c r="AE4596" s="1">
        <v>39973.351388888892</v>
      </c>
      <c r="AF4596" t="s">
        <v>3377</v>
      </c>
      <c r="AG4596" t="s">
        <v>27830</v>
      </c>
      <c r="AH4596" t="s">
        <v>51</v>
      </c>
      <c r="AJ4596" t="s">
        <v>53</v>
      </c>
      <c r="AL4596" t="s">
        <v>78</v>
      </c>
      <c r="AO4596" t="s">
        <v>8142</v>
      </c>
    </row>
    <row r="4597" spans="1:43" x14ac:dyDescent="0.35">
      <c r="A4597" t="s">
        <v>27831</v>
      </c>
      <c r="B4597" t="s">
        <v>27832</v>
      </c>
      <c r="C4597" t="s">
        <v>1728</v>
      </c>
      <c r="F4597">
        <f>1970-218-1981</f>
        <v>-229</v>
      </c>
      <c r="H4597" t="s">
        <v>27833</v>
      </c>
      <c r="J4597" t="s">
        <v>27834</v>
      </c>
      <c r="N4597" t="s">
        <v>287</v>
      </c>
      <c r="O4597">
        <v>81224</v>
      </c>
      <c r="P4597" t="s">
        <v>50</v>
      </c>
      <c r="U4597" s="1">
        <v>44521</v>
      </c>
      <c r="V4597" s="1">
        <v>44521</v>
      </c>
      <c r="W4597" s="1">
        <v>44521.523611111108</v>
      </c>
      <c r="X4597" s="1">
        <v>44521.523611111108</v>
      </c>
      <c r="AC4597" t="s">
        <v>53</v>
      </c>
      <c r="AD4597">
        <v>1000000001</v>
      </c>
      <c r="AE4597" s="1">
        <v>39973.351388888892</v>
      </c>
      <c r="AF4597" t="s">
        <v>3377</v>
      </c>
      <c r="AG4597" t="s">
        <v>27835</v>
      </c>
      <c r="AH4597" t="s">
        <v>51</v>
      </c>
      <c r="AJ4597" t="s">
        <v>53</v>
      </c>
      <c r="AL4597" t="s">
        <v>78</v>
      </c>
      <c r="AO4597" t="s">
        <v>5443</v>
      </c>
      <c r="AP4597" s="1">
        <v>44521.520833333336</v>
      </c>
    </row>
    <row r="4598" spans="1:43" x14ac:dyDescent="0.35">
      <c r="A4598" t="s">
        <v>27836</v>
      </c>
      <c r="B4598" t="s">
        <v>27837</v>
      </c>
      <c r="C4598" t="s">
        <v>530</v>
      </c>
      <c r="F4598">
        <v>9702096398</v>
      </c>
      <c r="H4598" t="s">
        <v>27836</v>
      </c>
      <c r="J4598" t="s">
        <v>27838</v>
      </c>
      <c r="K4598" t="s">
        <v>27839</v>
      </c>
      <c r="M4598" t="s">
        <v>4713</v>
      </c>
      <c r="N4598" t="s">
        <v>65</v>
      </c>
      <c r="O4598">
        <v>81403</v>
      </c>
      <c r="P4598" t="s">
        <v>50</v>
      </c>
      <c r="U4598" s="1">
        <v>44522</v>
      </c>
      <c r="V4598" s="1">
        <v>44522</v>
      </c>
      <c r="W4598" s="1">
        <v>44522.484722222223</v>
      </c>
      <c r="X4598" s="1">
        <v>44522.484722222223</v>
      </c>
      <c r="AC4598" t="s">
        <v>53</v>
      </c>
      <c r="AD4598">
        <v>2969512258</v>
      </c>
      <c r="AE4598" s="1">
        <v>38467.46597222222</v>
      </c>
      <c r="AF4598" t="s">
        <v>27840</v>
      </c>
      <c r="AG4598" t="s">
        <v>27841</v>
      </c>
      <c r="AH4598" t="s">
        <v>51</v>
      </c>
      <c r="AJ4598" t="s">
        <v>53</v>
      </c>
      <c r="AL4598" t="s">
        <v>78</v>
      </c>
      <c r="AO4598" t="s">
        <v>5443</v>
      </c>
      <c r="AP4598" s="1">
        <v>45379.552083333336</v>
      </c>
      <c r="AQ4598" s="1">
        <v>44726.40902777778</v>
      </c>
    </row>
    <row r="4599" spans="1:43" x14ac:dyDescent="0.35">
      <c r="A4599" t="s">
        <v>27842</v>
      </c>
      <c r="B4599" t="s">
        <v>4813</v>
      </c>
      <c r="C4599" t="s">
        <v>25134</v>
      </c>
      <c r="F4599">
        <f>1804-240-7978</f>
        <v>-6414</v>
      </c>
      <c r="H4599" t="s">
        <v>27842</v>
      </c>
      <c r="J4599" t="s">
        <v>23063</v>
      </c>
      <c r="N4599" t="s">
        <v>15559</v>
      </c>
      <c r="O4599">
        <v>23002</v>
      </c>
      <c r="P4599" t="s">
        <v>50</v>
      </c>
      <c r="U4599" s="1">
        <v>44522</v>
      </c>
      <c r="V4599" s="1">
        <v>44522</v>
      </c>
      <c r="AC4599" t="s">
        <v>53</v>
      </c>
      <c r="AD4599">
        <v>2969474446</v>
      </c>
      <c r="AE4599" s="1">
        <v>37104</v>
      </c>
      <c r="AG4599" t="s">
        <v>27843</v>
      </c>
      <c r="AH4599" t="s">
        <v>51</v>
      </c>
      <c r="AJ4599" t="s">
        <v>53</v>
      </c>
      <c r="AO4599" t="s">
        <v>8142</v>
      </c>
    </row>
    <row r="4600" spans="1:43" x14ac:dyDescent="0.35">
      <c r="A4600" t="s">
        <v>27844</v>
      </c>
      <c r="B4600" t="s">
        <v>27845</v>
      </c>
      <c r="C4600" t="s">
        <v>4426</v>
      </c>
      <c r="F4600" t="s">
        <v>27846</v>
      </c>
      <c r="H4600" t="s">
        <v>27844</v>
      </c>
      <c r="K4600" t="s">
        <v>27847</v>
      </c>
      <c r="M4600" t="s">
        <v>25940</v>
      </c>
      <c r="N4600" t="s">
        <v>4438</v>
      </c>
      <c r="O4600">
        <v>92806</v>
      </c>
      <c r="P4600" t="s">
        <v>50</v>
      </c>
      <c r="U4600" s="1">
        <v>44522</v>
      </c>
      <c r="V4600" s="1">
        <v>44522</v>
      </c>
      <c r="W4600" s="1">
        <v>44523.347222222219</v>
      </c>
      <c r="X4600" s="1">
        <v>44523.347222222219</v>
      </c>
      <c r="AC4600" t="s">
        <v>53</v>
      </c>
      <c r="AD4600">
        <v>9999999999</v>
      </c>
      <c r="AE4600" s="1">
        <v>45196</v>
      </c>
      <c r="AG4600" t="s">
        <v>27848</v>
      </c>
      <c r="AH4600" t="s">
        <v>51</v>
      </c>
      <c r="AJ4600" t="s">
        <v>53</v>
      </c>
      <c r="AL4600" t="s">
        <v>78</v>
      </c>
      <c r="AO4600" t="s">
        <v>8142</v>
      </c>
    </row>
    <row r="4601" spans="1:43" x14ac:dyDescent="0.35">
      <c r="A4601" t="s">
        <v>27849</v>
      </c>
      <c r="B4601" t="s">
        <v>4813</v>
      </c>
      <c r="C4601" t="s">
        <v>25134</v>
      </c>
      <c r="F4601" t="s">
        <v>27850</v>
      </c>
      <c r="H4601" t="s">
        <v>27842</v>
      </c>
      <c r="I4601" t="s">
        <v>179</v>
      </c>
      <c r="J4601" t="s">
        <v>22588</v>
      </c>
      <c r="P4601" t="s">
        <v>50</v>
      </c>
      <c r="U4601" s="1">
        <v>44522</v>
      </c>
      <c r="V4601" s="1">
        <v>44522</v>
      </c>
      <c r="W4601" s="1">
        <v>44523.364583333336</v>
      </c>
      <c r="X4601" s="1">
        <v>44523.364583333336</v>
      </c>
      <c r="AC4601" t="s">
        <v>53</v>
      </c>
      <c r="AD4601">
        <v>2969474446</v>
      </c>
      <c r="AE4601" s="1">
        <v>37104</v>
      </c>
      <c r="AF4601" t="s">
        <v>22600</v>
      </c>
      <c r="AG4601" t="s">
        <v>27851</v>
      </c>
      <c r="AH4601" t="s">
        <v>51</v>
      </c>
      <c r="AJ4601" t="s">
        <v>53</v>
      </c>
      <c r="AL4601" t="s">
        <v>78</v>
      </c>
      <c r="AO4601" t="s">
        <v>8142</v>
      </c>
    </row>
    <row r="4602" spans="1:43" x14ac:dyDescent="0.35">
      <c r="A4602" t="s">
        <v>27852</v>
      </c>
      <c r="B4602" t="s">
        <v>27853</v>
      </c>
      <c r="C4602" t="s">
        <v>24193</v>
      </c>
      <c r="D4602" t="s">
        <v>437</v>
      </c>
      <c r="F4602" t="s">
        <v>47</v>
      </c>
      <c r="H4602" t="s">
        <v>27854</v>
      </c>
      <c r="J4602" t="s">
        <v>49</v>
      </c>
      <c r="P4602" t="s">
        <v>50</v>
      </c>
      <c r="U4602" s="1">
        <v>44522</v>
      </c>
      <c r="V4602" s="1">
        <v>44522</v>
      </c>
      <c r="W4602" s="1">
        <v>44540.518055555556</v>
      </c>
      <c r="X4602" s="1">
        <v>44540.518055555556</v>
      </c>
      <c r="AC4602" t="s">
        <v>53</v>
      </c>
      <c r="AD4602">
        <v>1000000000</v>
      </c>
      <c r="AE4602" s="1">
        <v>37295</v>
      </c>
      <c r="AG4602" t="s">
        <v>27855</v>
      </c>
      <c r="AH4602" t="s">
        <v>51</v>
      </c>
      <c r="AJ4602" t="s">
        <v>53</v>
      </c>
      <c r="AL4602" t="s">
        <v>78</v>
      </c>
      <c r="AO4602" t="s">
        <v>5443</v>
      </c>
      <c r="AP4602" s="1">
        <v>45475.539583333331</v>
      </c>
    </row>
    <row r="4603" spans="1:43" x14ac:dyDescent="0.35">
      <c r="A4603" t="s">
        <v>27856</v>
      </c>
      <c r="B4603" t="s">
        <v>3788</v>
      </c>
      <c r="C4603" t="s">
        <v>5318</v>
      </c>
      <c r="H4603" t="s">
        <v>27856</v>
      </c>
      <c r="J4603" t="s">
        <v>27857</v>
      </c>
      <c r="K4603" t="s">
        <v>27858</v>
      </c>
      <c r="M4603" t="s">
        <v>27859</v>
      </c>
      <c r="N4603" t="s">
        <v>65</v>
      </c>
      <c r="O4603" t="s">
        <v>27860</v>
      </c>
      <c r="P4603" t="s">
        <v>50</v>
      </c>
      <c r="U4603" s="1">
        <v>44522</v>
      </c>
      <c r="V4603" s="1">
        <v>44522</v>
      </c>
      <c r="W4603" s="1">
        <v>44522.912499999999</v>
      </c>
      <c r="X4603" s="1">
        <v>44522.912499999999</v>
      </c>
      <c r="AC4603" t="s">
        <v>53</v>
      </c>
      <c r="AD4603">
        <v>1000000001</v>
      </c>
      <c r="AE4603" s="1">
        <v>39973.351388888892</v>
      </c>
      <c r="AF4603" t="s">
        <v>3377</v>
      </c>
      <c r="AG4603" t="s">
        <v>27861</v>
      </c>
      <c r="AH4603" t="s">
        <v>51</v>
      </c>
      <c r="AJ4603" t="s">
        <v>53</v>
      </c>
      <c r="AL4603" t="s">
        <v>78</v>
      </c>
      <c r="AO4603" t="s">
        <v>5443</v>
      </c>
      <c r="AP4603" s="1">
        <v>45475.404166666667</v>
      </c>
      <c r="AQ4603" s="1">
        <v>45177.793055555558</v>
      </c>
    </row>
    <row r="4604" spans="1:43" x14ac:dyDescent="0.35">
      <c r="A4604" t="s">
        <v>27862</v>
      </c>
      <c r="B4604" t="s">
        <v>27863</v>
      </c>
      <c r="C4604" t="s">
        <v>946</v>
      </c>
      <c r="F4604">
        <v>7204802646</v>
      </c>
      <c r="H4604" t="s">
        <v>27862</v>
      </c>
      <c r="J4604" t="s">
        <v>27864</v>
      </c>
      <c r="K4604" t="s">
        <v>27865</v>
      </c>
      <c r="M4604" t="s">
        <v>1272</v>
      </c>
      <c r="N4604" t="s">
        <v>65</v>
      </c>
      <c r="O4604">
        <v>80004</v>
      </c>
      <c r="P4604" t="s">
        <v>50</v>
      </c>
      <c r="U4604" s="1">
        <v>44522</v>
      </c>
      <c r="V4604" s="1">
        <v>44522</v>
      </c>
      <c r="W4604" s="1">
        <v>44522.87777777778</v>
      </c>
      <c r="X4604" s="1">
        <v>44522.87777777778</v>
      </c>
      <c r="AC4604" t="s">
        <v>53</v>
      </c>
      <c r="AD4604">
        <v>1000000001</v>
      </c>
      <c r="AE4604" s="1">
        <v>39973.351388888892</v>
      </c>
      <c r="AF4604" t="s">
        <v>3377</v>
      </c>
      <c r="AG4604" t="s">
        <v>27866</v>
      </c>
      <c r="AH4604" t="s">
        <v>51</v>
      </c>
      <c r="AJ4604" t="s">
        <v>53</v>
      </c>
      <c r="AL4604" t="s">
        <v>78</v>
      </c>
      <c r="AO4604" t="s">
        <v>5443</v>
      </c>
      <c r="AP4604" s="1">
        <v>44564.432638888888</v>
      </c>
    </row>
    <row r="4605" spans="1:43" x14ac:dyDescent="0.35">
      <c r="A4605" t="s">
        <v>27867</v>
      </c>
      <c r="B4605" t="s">
        <v>27868</v>
      </c>
      <c r="C4605" t="s">
        <v>3834</v>
      </c>
      <c r="F4605" t="s">
        <v>27869</v>
      </c>
      <c r="H4605" t="s">
        <v>27867</v>
      </c>
      <c r="J4605" t="s">
        <v>27870</v>
      </c>
      <c r="K4605" t="s">
        <v>27871</v>
      </c>
      <c r="M4605" t="s">
        <v>143</v>
      </c>
      <c r="N4605" t="s">
        <v>65</v>
      </c>
      <c r="O4605">
        <v>81504</v>
      </c>
      <c r="P4605" t="s">
        <v>50</v>
      </c>
      <c r="U4605" s="1">
        <v>44522</v>
      </c>
      <c r="V4605" s="1">
        <v>44522</v>
      </c>
      <c r="W4605" s="1">
        <v>44522.343055555553</v>
      </c>
      <c r="X4605" s="1">
        <v>44522.343055555553</v>
      </c>
      <c r="AC4605" t="s">
        <v>51</v>
      </c>
      <c r="AD4605">
        <v>1000000001</v>
      </c>
      <c r="AE4605" s="1">
        <v>39973.351388888892</v>
      </c>
      <c r="AF4605" t="s">
        <v>3377</v>
      </c>
      <c r="AG4605" t="s">
        <v>27872</v>
      </c>
      <c r="AH4605" t="s">
        <v>51</v>
      </c>
      <c r="AJ4605" t="s">
        <v>53</v>
      </c>
      <c r="AL4605" t="s">
        <v>78</v>
      </c>
      <c r="AO4605" t="s">
        <v>5443</v>
      </c>
      <c r="AP4605" s="1">
        <v>44617.336805555555</v>
      </c>
    </row>
    <row r="4606" spans="1:43" x14ac:dyDescent="0.35">
      <c r="A4606" t="s">
        <v>27873</v>
      </c>
      <c r="B4606" t="s">
        <v>747</v>
      </c>
      <c r="C4606" t="s">
        <v>27874</v>
      </c>
      <c r="F4606" t="s">
        <v>19626</v>
      </c>
      <c r="H4606" t="s">
        <v>19627</v>
      </c>
      <c r="J4606" t="s">
        <v>26971</v>
      </c>
      <c r="K4606" t="s">
        <v>22891</v>
      </c>
      <c r="M4606" t="s">
        <v>21285</v>
      </c>
      <c r="N4606" t="s">
        <v>65</v>
      </c>
      <c r="O4606">
        <v>80241</v>
      </c>
      <c r="P4606" t="s">
        <v>50</v>
      </c>
      <c r="U4606" s="1">
        <v>44522</v>
      </c>
      <c r="V4606" s="1">
        <v>44522</v>
      </c>
      <c r="W4606" s="1">
        <v>44522.861111111109</v>
      </c>
      <c r="X4606" s="1">
        <v>44522.861111111109</v>
      </c>
      <c r="AC4606" t="s">
        <v>53</v>
      </c>
      <c r="AD4606">
        <v>2969783181</v>
      </c>
      <c r="AE4606" s="1">
        <v>43172.738194444442</v>
      </c>
      <c r="AF4606" t="s">
        <v>26122</v>
      </c>
      <c r="AG4606" t="s">
        <v>27875</v>
      </c>
      <c r="AH4606" t="s">
        <v>51</v>
      </c>
      <c r="AJ4606" t="s">
        <v>53</v>
      </c>
      <c r="AL4606" t="s">
        <v>78</v>
      </c>
      <c r="AO4606" t="s">
        <v>5443</v>
      </c>
      <c r="AP4606" s="1">
        <v>44522.86041666667</v>
      </c>
    </row>
    <row r="4607" spans="1:43" x14ac:dyDescent="0.35">
      <c r="A4607" t="s">
        <v>27876</v>
      </c>
      <c r="B4607" t="s">
        <v>27877</v>
      </c>
      <c r="C4607" t="s">
        <v>2444</v>
      </c>
      <c r="F4607">
        <v>4258028173</v>
      </c>
      <c r="H4607" t="s">
        <v>27878</v>
      </c>
      <c r="I4607" t="s">
        <v>1368</v>
      </c>
      <c r="J4607" t="s">
        <v>1274</v>
      </c>
      <c r="K4607" t="s">
        <v>27879</v>
      </c>
      <c r="M4607" t="s">
        <v>3343</v>
      </c>
      <c r="N4607" t="s">
        <v>65</v>
      </c>
      <c r="O4607">
        <v>81147</v>
      </c>
      <c r="P4607" t="s">
        <v>50</v>
      </c>
      <c r="U4607" s="1">
        <v>44522.423611111109</v>
      </c>
      <c r="V4607" s="1">
        <v>44522.423611111109</v>
      </c>
      <c r="AC4607" t="s">
        <v>51</v>
      </c>
      <c r="AG4607" t="s">
        <v>27880</v>
      </c>
      <c r="AH4607" t="s">
        <v>53</v>
      </c>
      <c r="AJ4607" t="s">
        <v>53</v>
      </c>
      <c r="AK4607" t="s">
        <v>16030</v>
      </c>
      <c r="AO4607" t="s">
        <v>54</v>
      </c>
    </row>
    <row r="4608" spans="1:43" x14ac:dyDescent="0.35">
      <c r="A4608" t="s">
        <v>27881</v>
      </c>
      <c r="B4608" t="s">
        <v>27882</v>
      </c>
      <c r="C4608" t="s">
        <v>1043</v>
      </c>
      <c r="D4608" t="s">
        <v>46</v>
      </c>
      <c r="F4608" t="s">
        <v>47</v>
      </c>
      <c r="H4608" t="s">
        <v>27883</v>
      </c>
      <c r="J4608" t="s">
        <v>49</v>
      </c>
      <c r="P4608" t="s">
        <v>50</v>
      </c>
      <c r="U4608" s="1">
        <v>44523</v>
      </c>
      <c r="V4608" s="1">
        <v>44523</v>
      </c>
      <c r="W4608" s="1">
        <v>44524.311805555553</v>
      </c>
      <c r="X4608" s="1">
        <v>44524.311805555553</v>
      </c>
      <c r="AC4608" t="s">
        <v>53</v>
      </c>
      <c r="AD4608">
        <v>2969485219</v>
      </c>
      <c r="AE4608" s="1">
        <v>37784</v>
      </c>
      <c r="AF4608" t="s">
        <v>180</v>
      </c>
      <c r="AG4608" t="s">
        <v>27884</v>
      </c>
      <c r="AH4608" t="s">
        <v>51</v>
      </c>
      <c r="AJ4608" t="s">
        <v>53</v>
      </c>
      <c r="AL4608" t="s">
        <v>78</v>
      </c>
      <c r="AO4608" t="s">
        <v>5443</v>
      </c>
      <c r="AP4608" s="1">
        <v>45029.429861111108</v>
      </c>
    </row>
    <row r="4609" spans="1:43" x14ac:dyDescent="0.35">
      <c r="A4609" t="s">
        <v>27885</v>
      </c>
      <c r="B4609" t="s">
        <v>27886</v>
      </c>
      <c r="C4609" t="s">
        <v>17892</v>
      </c>
      <c r="D4609" t="s">
        <v>803</v>
      </c>
      <c r="F4609" t="s">
        <v>27887</v>
      </c>
      <c r="H4609" t="s">
        <v>27888</v>
      </c>
      <c r="I4609" t="s">
        <v>1368</v>
      </c>
      <c r="J4609" t="s">
        <v>27889</v>
      </c>
      <c r="K4609" t="s">
        <v>27890</v>
      </c>
      <c r="M4609" t="s">
        <v>27891</v>
      </c>
      <c r="N4609" t="s">
        <v>287</v>
      </c>
      <c r="O4609">
        <v>81328</v>
      </c>
      <c r="P4609" t="s">
        <v>50</v>
      </c>
      <c r="U4609" s="1">
        <v>44523.4375</v>
      </c>
      <c r="V4609" s="1">
        <v>44523.4375</v>
      </c>
      <c r="W4609" s="1">
        <v>44524.379166666666</v>
      </c>
      <c r="X4609" s="1">
        <v>44524.379166666666</v>
      </c>
      <c r="AC4609" t="s">
        <v>53</v>
      </c>
      <c r="AD4609">
        <v>2972040701</v>
      </c>
      <c r="AE4609" s="1">
        <v>44524.37777777778</v>
      </c>
      <c r="AF4609" t="s">
        <v>27892</v>
      </c>
      <c r="AG4609" t="s">
        <v>27893</v>
      </c>
      <c r="AH4609" t="s">
        <v>53</v>
      </c>
      <c r="AJ4609" t="s">
        <v>53</v>
      </c>
      <c r="AK4609" t="s">
        <v>27894</v>
      </c>
      <c r="AL4609" t="s">
        <v>78</v>
      </c>
      <c r="AO4609" t="s">
        <v>54</v>
      </c>
    </row>
    <row r="4610" spans="1:43" x14ac:dyDescent="0.35">
      <c r="A4610" t="s">
        <v>27895</v>
      </c>
      <c r="B4610" t="s">
        <v>27896</v>
      </c>
      <c r="C4610" t="s">
        <v>18698</v>
      </c>
      <c r="F4610" t="s">
        <v>27897</v>
      </c>
      <c r="H4610" t="s">
        <v>27898</v>
      </c>
      <c r="I4610" t="s">
        <v>101</v>
      </c>
      <c r="J4610" t="s">
        <v>27899</v>
      </c>
      <c r="K4610" t="s">
        <v>27900</v>
      </c>
      <c r="M4610" t="s">
        <v>325</v>
      </c>
      <c r="N4610" t="s">
        <v>65</v>
      </c>
      <c r="O4610">
        <v>81303</v>
      </c>
      <c r="P4610" t="s">
        <v>50</v>
      </c>
      <c r="U4610" s="1">
        <v>44523.457638888889</v>
      </c>
      <c r="V4610" s="1">
        <v>44523.457638888889</v>
      </c>
      <c r="W4610" s="1">
        <v>44524.375</v>
      </c>
      <c r="X4610" s="1">
        <v>44524.375</v>
      </c>
      <c r="AC4610" t="s">
        <v>53</v>
      </c>
      <c r="AD4610">
        <v>2969515315</v>
      </c>
      <c r="AE4610" s="1">
        <v>38656.393055555556</v>
      </c>
      <c r="AG4610" t="s">
        <v>27901</v>
      </c>
      <c r="AH4610" t="s">
        <v>53</v>
      </c>
      <c r="AJ4610" t="s">
        <v>53</v>
      </c>
      <c r="AK4610" t="s">
        <v>13606</v>
      </c>
      <c r="AO4610" t="s">
        <v>54</v>
      </c>
    </row>
    <row r="4611" spans="1:43" x14ac:dyDescent="0.35">
      <c r="A4611" t="s">
        <v>27902</v>
      </c>
      <c r="B4611" t="s">
        <v>27903</v>
      </c>
      <c r="C4611" t="s">
        <v>2157</v>
      </c>
      <c r="F4611" t="s">
        <v>27904</v>
      </c>
      <c r="G4611" t="s">
        <v>27905</v>
      </c>
      <c r="H4611" t="s">
        <v>27906</v>
      </c>
      <c r="I4611" t="s">
        <v>179</v>
      </c>
      <c r="J4611" t="s">
        <v>27907</v>
      </c>
      <c r="K4611" t="s">
        <v>9487</v>
      </c>
      <c r="M4611" t="s">
        <v>4445</v>
      </c>
      <c r="N4611" t="s">
        <v>65</v>
      </c>
      <c r="O4611">
        <v>80138</v>
      </c>
      <c r="P4611" t="s">
        <v>50</v>
      </c>
      <c r="U4611" s="1">
        <v>44523.618055555555</v>
      </c>
      <c r="V4611" s="1">
        <v>44523.618055555555</v>
      </c>
      <c r="W4611" s="1">
        <v>44524.368750000001</v>
      </c>
      <c r="X4611" s="1">
        <v>44524.368750000001</v>
      </c>
      <c r="AC4611" t="s">
        <v>53</v>
      </c>
      <c r="AD4611">
        <v>2969784386</v>
      </c>
      <c r="AE4611" s="1">
        <v>43178.708333333336</v>
      </c>
      <c r="AF4611" t="s">
        <v>9395</v>
      </c>
      <c r="AG4611" t="s">
        <v>27908</v>
      </c>
      <c r="AH4611" t="s">
        <v>53</v>
      </c>
      <c r="AJ4611" t="s">
        <v>53</v>
      </c>
      <c r="AK4611" t="s">
        <v>14055</v>
      </c>
      <c r="AL4611" t="s">
        <v>78</v>
      </c>
      <c r="AO4611" t="s">
        <v>54</v>
      </c>
      <c r="AP4611" s="1">
        <v>44537.640972222223</v>
      </c>
      <c r="AQ4611" s="1">
        <v>44537.644444444442</v>
      </c>
    </row>
    <row r="4612" spans="1:43" x14ac:dyDescent="0.35">
      <c r="A4612" t="s">
        <v>27909</v>
      </c>
      <c r="B4612" t="s">
        <v>955</v>
      </c>
      <c r="C4612" t="s">
        <v>1210</v>
      </c>
      <c r="F4612">
        <v>19703795421</v>
      </c>
      <c r="H4612" t="s">
        <v>27909</v>
      </c>
      <c r="J4612" t="s">
        <v>27910</v>
      </c>
      <c r="P4612" t="s">
        <v>50</v>
      </c>
      <c r="U4612" s="1">
        <v>44524</v>
      </c>
      <c r="V4612" s="1">
        <v>44524</v>
      </c>
      <c r="W4612" s="1">
        <v>44524.397916666669</v>
      </c>
      <c r="X4612" s="1">
        <v>44524.397916666669</v>
      </c>
      <c r="AC4612" t="s">
        <v>53</v>
      </c>
      <c r="AD4612">
        <v>2969572476</v>
      </c>
      <c r="AE4612" s="1">
        <v>41001.65347222222</v>
      </c>
      <c r="AF4612" t="s">
        <v>27911</v>
      </c>
      <c r="AG4612" t="s">
        <v>27912</v>
      </c>
      <c r="AH4612" t="s">
        <v>51</v>
      </c>
      <c r="AJ4612" t="s">
        <v>53</v>
      </c>
      <c r="AL4612" t="s">
        <v>78</v>
      </c>
      <c r="AO4612" t="s">
        <v>8142</v>
      </c>
    </row>
    <row r="4613" spans="1:43" x14ac:dyDescent="0.35">
      <c r="A4613" t="s">
        <v>3943</v>
      </c>
      <c r="B4613" t="s">
        <v>27913</v>
      </c>
      <c r="C4613" t="s">
        <v>1499</v>
      </c>
      <c r="F4613">
        <f>1970-920-5393</f>
        <v>-4343</v>
      </c>
      <c r="H4613" t="s">
        <v>3943</v>
      </c>
      <c r="J4613" t="s">
        <v>3944</v>
      </c>
      <c r="K4613" t="s">
        <v>3945</v>
      </c>
      <c r="M4613" t="s">
        <v>27914</v>
      </c>
      <c r="N4613" t="s">
        <v>213</v>
      </c>
      <c r="O4613">
        <v>81611</v>
      </c>
      <c r="P4613" t="s">
        <v>50</v>
      </c>
      <c r="U4613" s="1">
        <v>44524</v>
      </c>
      <c r="V4613" s="1">
        <v>44524</v>
      </c>
      <c r="W4613" s="1">
        <v>44524.609027777777</v>
      </c>
      <c r="X4613" s="1">
        <v>44524.609027777777</v>
      </c>
      <c r="AC4613" t="s">
        <v>53</v>
      </c>
      <c r="AD4613">
        <v>2969507294</v>
      </c>
      <c r="AE4613" s="1">
        <v>38183.512499999997</v>
      </c>
      <c r="AF4613" t="s">
        <v>3947</v>
      </c>
      <c r="AG4613" t="s">
        <v>27915</v>
      </c>
      <c r="AH4613" t="s">
        <v>51</v>
      </c>
      <c r="AJ4613" t="s">
        <v>53</v>
      </c>
      <c r="AL4613" t="s">
        <v>68</v>
      </c>
      <c r="AO4613" t="s">
        <v>8142</v>
      </c>
      <c r="AP4613" s="1">
        <v>45294.445833333331</v>
      </c>
      <c r="AQ4613" s="1">
        <v>44956.679861111108</v>
      </c>
    </row>
    <row r="4614" spans="1:43" x14ac:dyDescent="0.35">
      <c r="A4614" t="s">
        <v>27916</v>
      </c>
      <c r="B4614" t="s">
        <v>2795</v>
      </c>
      <c r="C4614" t="s">
        <v>7273</v>
      </c>
      <c r="H4614" t="s">
        <v>27917</v>
      </c>
      <c r="J4614" t="s">
        <v>27918</v>
      </c>
      <c r="P4614" t="s">
        <v>50</v>
      </c>
      <c r="U4614" s="1">
        <v>44524</v>
      </c>
      <c r="V4614" s="1">
        <v>44524</v>
      </c>
      <c r="AC4614" t="s">
        <v>53</v>
      </c>
      <c r="AD4614">
        <v>2969528616</v>
      </c>
      <c r="AE4614" s="1">
        <v>39384.675000000003</v>
      </c>
      <c r="AG4614" t="s">
        <v>27919</v>
      </c>
      <c r="AH4614" t="s">
        <v>51</v>
      </c>
      <c r="AJ4614" t="s">
        <v>53</v>
      </c>
      <c r="AO4614" t="s">
        <v>8142</v>
      </c>
    </row>
    <row r="4615" spans="1:43" x14ac:dyDescent="0.35">
      <c r="A4615" t="s">
        <v>27920</v>
      </c>
      <c r="B4615" t="s">
        <v>3167</v>
      </c>
      <c r="C4615" t="s">
        <v>364</v>
      </c>
      <c r="F4615">
        <v>19155390811</v>
      </c>
      <c r="H4615" t="s">
        <v>27920</v>
      </c>
      <c r="J4615" t="s">
        <v>27921</v>
      </c>
      <c r="N4615" t="s">
        <v>637</v>
      </c>
      <c r="O4615">
        <v>79927</v>
      </c>
      <c r="P4615" t="s">
        <v>50</v>
      </c>
      <c r="U4615" s="1">
        <v>44524</v>
      </c>
      <c r="V4615" s="1">
        <v>44524</v>
      </c>
      <c r="W4615" s="1">
        <v>44524.508333333331</v>
      </c>
      <c r="X4615" s="1">
        <v>44524.508333333331</v>
      </c>
      <c r="AC4615" t="s">
        <v>53</v>
      </c>
      <c r="AD4615">
        <v>2969579622</v>
      </c>
      <c r="AE4615" s="1">
        <v>41170.490277777775</v>
      </c>
      <c r="AF4615" t="s">
        <v>27922</v>
      </c>
      <c r="AG4615" t="s">
        <v>27923</v>
      </c>
      <c r="AH4615" t="s">
        <v>51</v>
      </c>
      <c r="AJ4615" t="s">
        <v>53</v>
      </c>
      <c r="AL4615" t="s">
        <v>78</v>
      </c>
      <c r="AO4615" t="s">
        <v>8142</v>
      </c>
    </row>
    <row r="4616" spans="1:43" x14ac:dyDescent="0.35">
      <c r="A4616" t="s">
        <v>27924</v>
      </c>
      <c r="B4616" t="s">
        <v>27925</v>
      </c>
      <c r="C4616" t="s">
        <v>443</v>
      </c>
      <c r="F4616">
        <f>1228-343-3183</f>
        <v>-2298</v>
      </c>
      <c r="H4616" t="s">
        <v>27924</v>
      </c>
      <c r="J4616" t="s">
        <v>27926</v>
      </c>
      <c r="N4616" t="s">
        <v>12913</v>
      </c>
      <c r="O4616">
        <v>36611</v>
      </c>
      <c r="P4616" t="s">
        <v>50</v>
      </c>
      <c r="U4616" s="1">
        <v>44524</v>
      </c>
      <c r="V4616" s="1">
        <v>44524</v>
      </c>
      <c r="AC4616" t="s">
        <v>53</v>
      </c>
      <c r="AD4616">
        <v>2969528616</v>
      </c>
      <c r="AE4616" s="1">
        <v>39384.675000000003</v>
      </c>
      <c r="AG4616" t="s">
        <v>27927</v>
      </c>
      <c r="AH4616" t="s">
        <v>51</v>
      </c>
      <c r="AJ4616" t="s">
        <v>53</v>
      </c>
      <c r="AO4616" t="s">
        <v>8142</v>
      </c>
    </row>
    <row r="4617" spans="1:43" x14ac:dyDescent="0.35">
      <c r="A4617" t="s">
        <v>27928</v>
      </c>
      <c r="B4617" t="s">
        <v>27929</v>
      </c>
      <c r="C4617" t="s">
        <v>27930</v>
      </c>
      <c r="F4617" t="s">
        <v>27931</v>
      </c>
      <c r="H4617" t="s">
        <v>27928</v>
      </c>
      <c r="J4617" t="s">
        <v>27926</v>
      </c>
      <c r="K4617" t="s">
        <v>27932</v>
      </c>
      <c r="M4617" t="s">
        <v>27933</v>
      </c>
      <c r="N4617" t="s">
        <v>6645</v>
      </c>
      <c r="O4617">
        <v>92806</v>
      </c>
      <c r="P4617" t="s">
        <v>50</v>
      </c>
      <c r="U4617" s="1">
        <v>44524</v>
      </c>
      <c r="V4617" s="1">
        <v>44524</v>
      </c>
      <c r="AC4617" t="s">
        <v>53</v>
      </c>
      <c r="AD4617">
        <v>2969528616</v>
      </c>
      <c r="AE4617" s="1">
        <v>39384.675000000003</v>
      </c>
      <c r="AG4617" t="s">
        <v>27934</v>
      </c>
      <c r="AH4617" t="s">
        <v>51</v>
      </c>
      <c r="AJ4617" t="s">
        <v>53</v>
      </c>
      <c r="AO4617" t="s">
        <v>8142</v>
      </c>
    </row>
    <row r="4618" spans="1:43" x14ac:dyDescent="0.35">
      <c r="A4618" t="s">
        <v>27935</v>
      </c>
      <c r="B4618" t="s">
        <v>27936</v>
      </c>
      <c r="C4618" t="s">
        <v>27937</v>
      </c>
      <c r="F4618">
        <v>19094298500</v>
      </c>
      <c r="H4618" t="s">
        <v>27938</v>
      </c>
      <c r="J4618" t="s">
        <v>27939</v>
      </c>
      <c r="N4618" t="s">
        <v>6033</v>
      </c>
      <c r="O4618">
        <v>92337</v>
      </c>
      <c r="P4618" t="s">
        <v>50</v>
      </c>
      <c r="U4618" s="1">
        <v>44524</v>
      </c>
      <c r="V4618" s="1">
        <v>44524</v>
      </c>
      <c r="AC4618" t="s">
        <v>53</v>
      </c>
      <c r="AG4618" t="s">
        <v>27940</v>
      </c>
      <c r="AH4618" t="s">
        <v>51</v>
      </c>
      <c r="AJ4618" t="s">
        <v>53</v>
      </c>
      <c r="AL4618" t="s">
        <v>78</v>
      </c>
      <c r="AO4618" t="s">
        <v>8142</v>
      </c>
    </row>
    <row r="4619" spans="1:43" x14ac:dyDescent="0.35">
      <c r="A4619" t="s">
        <v>27941</v>
      </c>
      <c r="B4619" t="s">
        <v>403</v>
      </c>
      <c r="C4619" t="s">
        <v>27942</v>
      </c>
      <c r="F4619">
        <v>7193771026</v>
      </c>
      <c r="H4619" t="s">
        <v>27941</v>
      </c>
      <c r="J4619" t="s">
        <v>27943</v>
      </c>
      <c r="P4619" t="s">
        <v>50</v>
      </c>
      <c r="U4619" s="1">
        <v>44525</v>
      </c>
      <c r="V4619" s="1">
        <v>44525</v>
      </c>
      <c r="W4619" s="1">
        <v>44525.02847222222</v>
      </c>
      <c r="X4619" s="1">
        <v>44525.02847222222</v>
      </c>
      <c r="AC4619" t="s">
        <v>53</v>
      </c>
      <c r="AD4619">
        <v>1000000001</v>
      </c>
      <c r="AE4619" s="1">
        <v>39973.351388888892</v>
      </c>
      <c r="AF4619" t="s">
        <v>3377</v>
      </c>
      <c r="AG4619" t="s">
        <v>27944</v>
      </c>
      <c r="AH4619" t="s">
        <v>51</v>
      </c>
      <c r="AJ4619" t="s">
        <v>53</v>
      </c>
      <c r="AL4619" t="s">
        <v>78</v>
      </c>
      <c r="AO4619" t="s">
        <v>8142</v>
      </c>
    </row>
    <row r="4620" spans="1:43" x14ac:dyDescent="0.35">
      <c r="A4620" t="s">
        <v>27945</v>
      </c>
      <c r="B4620" t="s">
        <v>27946</v>
      </c>
      <c r="C4620" t="s">
        <v>27947</v>
      </c>
      <c r="F4620">
        <v>3032339682</v>
      </c>
      <c r="H4620" t="s">
        <v>27945</v>
      </c>
      <c r="J4620" t="s">
        <v>27948</v>
      </c>
      <c r="K4620" t="s">
        <v>27949</v>
      </c>
      <c r="M4620" t="s">
        <v>1397</v>
      </c>
      <c r="N4620" t="s">
        <v>65</v>
      </c>
      <c r="O4620" t="s">
        <v>27950</v>
      </c>
      <c r="P4620" t="s">
        <v>50</v>
      </c>
      <c r="U4620" s="1">
        <v>44526</v>
      </c>
      <c r="V4620" s="1">
        <v>44526</v>
      </c>
      <c r="W4620" s="1">
        <v>44526.505555555559</v>
      </c>
      <c r="X4620" s="1">
        <v>44526.505555555559</v>
      </c>
      <c r="AC4620" t="s">
        <v>51</v>
      </c>
      <c r="AD4620">
        <v>2972041831</v>
      </c>
      <c r="AE4620" s="1">
        <v>44530.382638888892</v>
      </c>
      <c r="AF4620" t="s">
        <v>27951</v>
      </c>
      <c r="AG4620" t="s">
        <v>27952</v>
      </c>
      <c r="AH4620" t="s">
        <v>51</v>
      </c>
      <c r="AJ4620" t="s">
        <v>53</v>
      </c>
      <c r="AL4620" t="s">
        <v>78</v>
      </c>
      <c r="AO4620" t="s">
        <v>5443</v>
      </c>
      <c r="AP4620" s="1">
        <v>44526.5</v>
      </c>
    </row>
    <row r="4621" spans="1:43" x14ac:dyDescent="0.35">
      <c r="A4621" t="s">
        <v>27953</v>
      </c>
      <c r="B4621" t="s">
        <v>17897</v>
      </c>
      <c r="C4621" t="s">
        <v>11340</v>
      </c>
      <c r="F4621">
        <v>15059208618</v>
      </c>
      <c r="H4621" t="s">
        <v>27954</v>
      </c>
      <c r="J4621" t="s">
        <v>27955</v>
      </c>
      <c r="N4621" t="s">
        <v>398</v>
      </c>
      <c r="O4621">
        <v>87533</v>
      </c>
      <c r="P4621" t="s">
        <v>50</v>
      </c>
      <c r="U4621" s="1">
        <v>44528</v>
      </c>
      <c r="V4621" s="1">
        <v>44528</v>
      </c>
      <c r="W4621" s="1">
        <v>44528.368055555555</v>
      </c>
      <c r="X4621" s="1">
        <v>44528.368055555555</v>
      </c>
      <c r="AC4621" t="s">
        <v>53</v>
      </c>
      <c r="AD4621">
        <v>2969870403</v>
      </c>
      <c r="AE4621" s="1">
        <v>43515.427083333336</v>
      </c>
      <c r="AF4621" t="s">
        <v>27956</v>
      </c>
      <c r="AG4621" t="s">
        <v>27957</v>
      </c>
      <c r="AH4621" t="s">
        <v>51</v>
      </c>
      <c r="AJ4621" t="s">
        <v>53</v>
      </c>
      <c r="AL4621" t="s">
        <v>78</v>
      </c>
      <c r="AO4621" t="s">
        <v>5443</v>
      </c>
      <c r="AP4621" s="1">
        <v>45392.265972222223</v>
      </c>
    </row>
    <row r="4622" spans="1:43" x14ac:dyDescent="0.35">
      <c r="A4622" t="s">
        <v>27958</v>
      </c>
      <c r="B4622" t="s">
        <v>27959</v>
      </c>
      <c r="C4622" t="s">
        <v>10351</v>
      </c>
      <c r="F4622" t="s">
        <v>27960</v>
      </c>
      <c r="H4622" t="s">
        <v>27961</v>
      </c>
      <c r="J4622" t="s">
        <v>27962</v>
      </c>
      <c r="K4622" t="s">
        <v>27963</v>
      </c>
      <c r="M4622" t="s">
        <v>3808</v>
      </c>
      <c r="N4622" t="s">
        <v>65</v>
      </c>
      <c r="O4622" t="s">
        <v>27964</v>
      </c>
      <c r="P4622" t="s">
        <v>50</v>
      </c>
      <c r="U4622" s="1">
        <v>44528</v>
      </c>
      <c r="V4622" s="1">
        <v>44528</v>
      </c>
      <c r="W4622" s="1">
        <v>44528.541666666664</v>
      </c>
      <c r="X4622" s="1">
        <v>44528.541666666664</v>
      </c>
      <c r="AC4622" t="s">
        <v>53</v>
      </c>
      <c r="AD4622">
        <v>2972042118</v>
      </c>
      <c r="AE4622" s="1">
        <v>44531.40902777778</v>
      </c>
      <c r="AF4622" t="s">
        <v>27965</v>
      </c>
      <c r="AG4622" t="s">
        <v>27966</v>
      </c>
      <c r="AH4622" t="s">
        <v>51</v>
      </c>
      <c r="AJ4622" t="s">
        <v>53</v>
      </c>
      <c r="AL4622" t="s">
        <v>78</v>
      </c>
      <c r="AO4622" t="s">
        <v>5443</v>
      </c>
      <c r="AP4622" s="1">
        <v>45189.559027777781</v>
      </c>
      <c r="AQ4622" s="1">
        <v>45112.423611111109</v>
      </c>
    </row>
    <row r="4623" spans="1:43" x14ac:dyDescent="0.35">
      <c r="A4623" t="s">
        <v>27967</v>
      </c>
      <c r="B4623" t="s">
        <v>27968</v>
      </c>
      <c r="C4623" t="s">
        <v>27968</v>
      </c>
      <c r="D4623" t="s">
        <v>27969</v>
      </c>
      <c r="F4623">
        <f>1580-243-9926</f>
        <v>-8589</v>
      </c>
      <c r="H4623" t="s">
        <v>27970</v>
      </c>
      <c r="J4623" t="s">
        <v>27971</v>
      </c>
      <c r="N4623" t="s">
        <v>22973</v>
      </c>
      <c r="O4623">
        <v>73654</v>
      </c>
      <c r="P4623" t="s">
        <v>50</v>
      </c>
      <c r="U4623" s="1">
        <v>44529</v>
      </c>
      <c r="V4623" s="1">
        <v>44529</v>
      </c>
      <c r="W4623" s="1">
        <v>44529.625</v>
      </c>
      <c r="X4623" s="1">
        <v>44529.625</v>
      </c>
      <c r="AC4623" t="s">
        <v>53</v>
      </c>
      <c r="AD4623">
        <v>2969760703</v>
      </c>
      <c r="AE4623" s="1">
        <v>43021.482638888891</v>
      </c>
      <c r="AF4623" t="s">
        <v>27972</v>
      </c>
      <c r="AG4623" t="s">
        <v>27973</v>
      </c>
      <c r="AH4623" t="s">
        <v>51</v>
      </c>
      <c r="AJ4623" t="s">
        <v>53</v>
      </c>
      <c r="AL4623" t="s">
        <v>78</v>
      </c>
      <c r="AO4623" t="s">
        <v>8142</v>
      </c>
    </row>
    <row r="4624" spans="1:43" x14ac:dyDescent="0.35">
      <c r="A4624" t="s">
        <v>27974</v>
      </c>
      <c r="B4624" t="s">
        <v>27975</v>
      </c>
      <c r="C4624" t="s">
        <v>758</v>
      </c>
      <c r="F4624">
        <v>19708335600</v>
      </c>
      <c r="H4624" t="s">
        <v>27974</v>
      </c>
      <c r="J4624" t="s">
        <v>27976</v>
      </c>
      <c r="N4624" t="s">
        <v>287</v>
      </c>
      <c r="O4624">
        <v>80524</v>
      </c>
      <c r="P4624" t="s">
        <v>50</v>
      </c>
      <c r="U4624" s="1">
        <v>44529</v>
      </c>
      <c r="V4624" s="1">
        <v>44529</v>
      </c>
      <c r="W4624" s="1">
        <v>44529.580555555556</v>
      </c>
      <c r="X4624" s="1">
        <v>44529.580555555556</v>
      </c>
      <c r="AC4624" t="s">
        <v>53</v>
      </c>
      <c r="AD4624">
        <v>2970068924</v>
      </c>
      <c r="AE4624" s="1">
        <v>44340.322222222225</v>
      </c>
      <c r="AF4624" t="s">
        <v>27977</v>
      </c>
      <c r="AG4624" t="s">
        <v>27978</v>
      </c>
      <c r="AH4624" t="s">
        <v>51</v>
      </c>
      <c r="AJ4624" t="s">
        <v>53</v>
      </c>
      <c r="AL4624" t="s">
        <v>78</v>
      </c>
      <c r="AO4624" t="s">
        <v>5443</v>
      </c>
      <c r="AP4624" s="1">
        <v>44529.413194444445</v>
      </c>
    </row>
    <row r="4625" spans="1:43" x14ac:dyDescent="0.35">
      <c r="A4625" t="s">
        <v>27979</v>
      </c>
      <c r="B4625" t="s">
        <v>27980</v>
      </c>
      <c r="C4625" t="s">
        <v>894</v>
      </c>
      <c r="F4625" t="s">
        <v>27981</v>
      </c>
      <c r="H4625" t="s">
        <v>27982</v>
      </c>
      <c r="I4625" t="s">
        <v>200</v>
      </c>
      <c r="J4625" t="s">
        <v>1305</v>
      </c>
      <c r="K4625" t="s">
        <v>27983</v>
      </c>
      <c r="M4625" t="s">
        <v>5343</v>
      </c>
      <c r="N4625" t="s">
        <v>1812</v>
      </c>
      <c r="O4625">
        <v>79711</v>
      </c>
      <c r="P4625" t="s">
        <v>50</v>
      </c>
      <c r="U4625" s="1">
        <v>44529</v>
      </c>
      <c r="V4625" s="1">
        <v>44529</v>
      </c>
      <c r="W4625" s="1">
        <v>44529.965277777781</v>
      </c>
      <c r="X4625" s="1">
        <v>44529.965277777781</v>
      </c>
      <c r="AC4625" t="s">
        <v>53</v>
      </c>
      <c r="AD4625">
        <v>2969474645</v>
      </c>
      <c r="AE4625" s="1">
        <v>37110.530555555553</v>
      </c>
      <c r="AG4625" t="s">
        <v>27984</v>
      </c>
      <c r="AH4625" t="s">
        <v>51</v>
      </c>
      <c r="AJ4625" t="s">
        <v>53</v>
      </c>
      <c r="AL4625" t="s">
        <v>78</v>
      </c>
      <c r="AO4625" t="s">
        <v>5443</v>
      </c>
      <c r="AP4625" s="1">
        <v>45468.727083333331</v>
      </c>
    </row>
    <row r="4626" spans="1:43" x14ac:dyDescent="0.35">
      <c r="A4626" t="s">
        <v>27985</v>
      </c>
      <c r="B4626" t="s">
        <v>27986</v>
      </c>
      <c r="C4626" t="s">
        <v>622</v>
      </c>
      <c r="F4626" t="s">
        <v>19626</v>
      </c>
      <c r="H4626" t="s">
        <v>19627</v>
      </c>
      <c r="J4626" t="s">
        <v>26971</v>
      </c>
      <c r="K4626" t="s">
        <v>22891</v>
      </c>
      <c r="M4626" t="s">
        <v>21285</v>
      </c>
      <c r="N4626" t="s">
        <v>65</v>
      </c>
      <c r="O4626">
        <v>80241</v>
      </c>
      <c r="P4626" t="s">
        <v>50</v>
      </c>
      <c r="U4626" s="1">
        <v>44529</v>
      </c>
      <c r="V4626" s="1">
        <v>44529</v>
      </c>
      <c r="W4626" s="1">
        <v>44529.388888888891</v>
      </c>
      <c r="X4626" s="1">
        <v>44529.388888888891</v>
      </c>
      <c r="AC4626" t="s">
        <v>53</v>
      </c>
      <c r="AD4626">
        <v>2969783181</v>
      </c>
      <c r="AE4626" s="1">
        <v>43172.738194444442</v>
      </c>
      <c r="AF4626" t="s">
        <v>15658</v>
      </c>
      <c r="AG4626" t="s">
        <v>27987</v>
      </c>
      <c r="AH4626" t="s">
        <v>51</v>
      </c>
      <c r="AJ4626" t="s">
        <v>53</v>
      </c>
      <c r="AL4626" t="s">
        <v>78</v>
      </c>
      <c r="AO4626" t="s">
        <v>5443</v>
      </c>
      <c r="AP4626" s="1">
        <v>44529.388888888891</v>
      </c>
    </row>
    <row r="4627" spans="1:43" x14ac:dyDescent="0.35">
      <c r="A4627" t="s">
        <v>27988</v>
      </c>
      <c r="B4627" t="s">
        <v>27989</v>
      </c>
      <c r="C4627" t="s">
        <v>1471</v>
      </c>
      <c r="F4627">
        <v>15052633116</v>
      </c>
      <c r="H4627" t="s">
        <v>27988</v>
      </c>
      <c r="J4627" t="s">
        <v>27990</v>
      </c>
      <c r="K4627" t="s">
        <v>27991</v>
      </c>
      <c r="M4627" t="s">
        <v>419</v>
      </c>
      <c r="N4627" t="s">
        <v>253</v>
      </c>
      <c r="O4627" t="s">
        <v>27992</v>
      </c>
      <c r="P4627" t="s">
        <v>50</v>
      </c>
      <c r="U4627" s="1">
        <v>44529</v>
      </c>
      <c r="V4627" s="1">
        <v>44529</v>
      </c>
      <c r="W4627" s="1">
        <v>44529.775000000001</v>
      </c>
      <c r="X4627" s="1">
        <v>44529.775000000001</v>
      </c>
      <c r="AC4627" t="s">
        <v>53</v>
      </c>
      <c r="AD4627">
        <v>1000000001</v>
      </c>
      <c r="AE4627" s="1">
        <v>39973.351388888892</v>
      </c>
      <c r="AF4627" t="s">
        <v>3377</v>
      </c>
      <c r="AG4627" t="s">
        <v>27993</v>
      </c>
      <c r="AH4627" t="s">
        <v>51</v>
      </c>
      <c r="AJ4627" t="s">
        <v>53</v>
      </c>
      <c r="AL4627" t="s">
        <v>78</v>
      </c>
      <c r="AO4627" t="s">
        <v>5443</v>
      </c>
      <c r="AP4627" s="1">
        <v>45308.354166666664</v>
      </c>
      <c r="AQ4627" s="1">
        <v>44659.43472222222</v>
      </c>
    </row>
    <row r="4628" spans="1:43" x14ac:dyDescent="0.35">
      <c r="A4628" t="s">
        <v>27994</v>
      </c>
      <c r="B4628" t="s">
        <v>3329</v>
      </c>
      <c r="C4628" t="s">
        <v>2438</v>
      </c>
      <c r="F4628" t="s">
        <v>27995</v>
      </c>
      <c r="H4628" t="s">
        <v>27996</v>
      </c>
      <c r="J4628" t="s">
        <v>27997</v>
      </c>
      <c r="P4628" t="s">
        <v>50</v>
      </c>
      <c r="U4628" s="1">
        <v>44529</v>
      </c>
      <c r="V4628" s="1">
        <v>44529</v>
      </c>
      <c r="W4628" s="1">
        <v>44529.629166666666</v>
      </c>
      <c r="X4628" s="1">
        <v>44529.629166666666</v>
      </c>
      <c r="AC4628" t="s">
        <v>53</v>
      </c>
      <c r="AD4628">
        <v>1000000001</v>
      </c>
      <c r="AE4628" s="1">
        <v>39973.351388888892</v>
      </c>
      <c r="AF4628" t="s">
        <v>3377</v>
      </c>
      <c r="AG4628" t="s">
        <v>27998</v>
      </c>
      <c r="AH4628" t="s">
        <v>51</v>
      </c>
      <c r="AJ4628" t="s">
        <v>53</v>
      </c>
      <c r="AL4628" t="s">
        <v>78</v>
      </c>
      <c r="AO4628" t="s">
        <v>8142</v>
      </c>
    </row>
    <row r="4629" spans="1:43" x14ac:dyDescent="0.35">
      <c r="A4629" t="s">
        <v>27999</v>
      </c>
      <c r="B4629" t="s">
        <v>28000</v>
      </c>
      <c r="C4629" t="s">
        <v>97</v>
      </c>
      <c r="F4629" t="s">
        <v>28001</v>
      </c>
      <c r="H4629" t="s">
        <v>28002</v>
      </c>
      <c r="J4629" t="s">
        <v>28003</v>
      </c>
      <c r="P4629" t="s">
        <v>50</v>
      </c>
      <c r="U4629" s="1">
        <v>44529</v>
      </c>
      <c r="V4629" s="1">
        <v>44529</v>
      </c>
      <c r="AC4629" t="s">
        <v>53</v>
      </c>
      <c r="AG4629" t="s">
        <v>28004</v>
      </c>
      <c r="AH4629" t="s">
        <v>51</v>
      </c>
      <c r="AJ4629" t="s">
        <v>53</v>
      </c>
      <c r="AL4629" t="s">
        <v>78</v>
      </c>
      <c r="AO4629" t="s">
        <v>8142</v>
      </c>
    </row>
    <row r="4630" spans="1:43" x14ac:dyDescent="0.35">
      <c r="A4630" t="s">
        <v>28005</v>
      </c>
      <c r="B4630" t="s">
        <v>28006</v>
      </c>
      <c r="C4630" t="s">
        <v>775</v>
      </c>
      <c r="G4630">
        <v>1231234</v>
      </c>
      <c r="H4630" t="s">
        <v>28007</v>
      </c>
      <c r="I4630" t="s">
        <v>101</v>
      </c>
      <c r="J4630" t="s">
        <v>27926</v>
      </c>
      <c r="K4630" t="s">
        <v>27932</v>
      </c>
      <c r="M4630" t="s">
        <v>27933</v>
      </c>
      <c r="N4630" t="s">
        <v>6645</v>
      </c>
      <c r="O4630">
        <v>92806</v>
      </c>
      <c r="P4630" t="s">
        <v>50</v>
      </c>
      <c r="U4630" s="1">
        <v>44529</v>
      </c>
      <c r="V4630" s="1">
        <v>44529</v>
      </c>
      <c r="AC4630" t="s">
        <v>53</v>
      </c>
      <c r="AD4630">
        <v>2969528616</v>
      </c>
      <c r="AE4630" s="1">
        <v>39384.675000000003</v>
      </c>
      <c r="AG4630" t="s">
        <v>28008</v>
      </c>
      <c r="AH4630" t="s">
        <v>51</v>
      </c>
      <c r="AJ4630" t="s">
        <v>53</v>
      </c>
      <c r="AO4630" t="s">
        <v>8142</v>
      </c>
    </row>
    <row r="4631" spans="1:43" x14ac:dyDescent="0.35">
      <c r="A4631" t="s">
        <v>28009</v>
      </c>
      <c r="B4631" t="s">
        <v>28010</v>
      </c>
      <c r="C4631" t="s">
        <v>27201</v>
      </c>
      <c r="F4631" t="s">
        <v>28011</v>
      </c>
      <c r="H4631" t="s">
        <v>28012</v>
      </c>
      <c r="J4631" t="s">
        <v>18150</v>
      </c>
      <c r="K4631" t="s">
        <v>28013</v>
      </c>
      <c r="M4631" t="s">
        <v>7031</v>
      </c>
      <c r="N4631" t="s">
        <v>65</v>
      </c>
      <c r="O4631">
        <v>80813</v>
      </c>
      <c r="P4631" t="s">
        <v>50</v>
      </c>
      <c r="U4631" s="1">
        <v>44530</v>
      </c>
      <c r="V4631" s="1">
        <v>44530</v>
      </c>
      <c r="W4631" s="1">
        <v>44530.854166666664</v>
      </c>
      <c r="X4631" s="1">
        <v>44530.854166666664</v>
      </c>
      <c r="AC4631" t="s">
        <v>51</v>
      </c>
      <c r="AD4631">
        <v>2969475403</v>
      </c>
      <c r="AE4631" s="1">
        <v>37166.661111111112</v>
      </c>
      <c r="AF4631" t="s">
        <v>5846</v>
      </c>
      <c r="AG4631" t="s">
        <v>28014</v>
      </c>
      <c r="AH4631" t="s">
        <v>51</v>
      </c>
      <c r="AJ4631" t="s">
        <v>53</v>
      </c>
      <c r="AL4631" t="s">
        <v>78</v>
      </c>
      <c r="AO4631" t="s">
        <v>5443</v>
      </c>
      <c r="AP4631" s="1">
        <v>44531.854166666664</v>
      </c>
    </row>
    <row r="4632" spans="1:43" x14ac:dyDescent="0.35">
      <c r="A4632" t="s">
        <v>28015</v>
      </c>
      <c r="B4632" t="s">
        <v>24035</v>
      </c>
      <c r="C4632" t="s">
        <v>28016</v>
      </c>
      <c r="F4632" t="s">
        <v>28017</v>
      </c>
      <c r="H4632" t="s">
        <v>28015</v>
      </c>
      <c r="J4632" t="s">
        <v>28018</v>
      </c>
      <c r="P4632" t="s">
        <v>50</v>
      </c>
      <c r="U4632" s="1">
        <v>44530</v>
      </c>
      <c r="V4632" s="1">
        <v>44530</v>
      </c>
      <c r="W4632" s="1">
        <v>44530.738888888889</v>
      </c>
      <c r="X4632" s="1">
        <v>44530.738888888889</v>
      </c>
      <c r="AC4632" t="s">
        <v>53</v>
      </c>
      <c r="AD4632">
        <v>2969787961</v>
      </c>
      <c r="AE4632" s="1">
        <v>43192.584027777775</v>
      </c>
      <c r="AG4632" t="s">
        <v>28019</v>
      </c>
      <c r="AH4632" t="s">
        <v>51</v>
      </c>
      <c r="AJ4632" t="s">
        <v>53</v>
      </c>
      <c r="AL4632" t="s">
        <v>78</v>
      </c>
      <c r="AO4632" t="s">
        <v>8142</v>
      </c>
    </row>
    <row r="4633" spans="1:43" x14ac:dyDescent="0.35">
      <c r="A4633" t="s">
        <v>28020</v>
      </c>
      <c r="B4633" t="s">
        <v>28021</v>
      </c>
      <c r="C4633" t="s">
        <v>8512</v>
      </c>
      <c r="H4633" t="s">
        <v>28022</v>
      </c>
      <c r="J4633" t="s">
        <v>92</v>
      </c>
      <c r="P4633" t="s">
        <v>50</v>
      </c>
      <c r="U4633" s="1">
        <v>44530</v>
      </c>
      <c r="V4633" s="1">
        <v>44530</v>
      </c>
      <c r="W4633" s="1">
        <v>44533.427777777775</v>
      </c>
      <c r="X4633" s="1">
        <v>44533.427777777775</v>
      </c>
      <c r="AC4633" t="s">
        <v>53</v>
      </c>
      <c r="AD4633">
        <v>2969475309</v>
      </c>
      <c r="AE4633" s="1">
        <v>37159</v>
      </c>
      <c r="AF4633" t="s">
        <v>93</v>
      </c>
      <c r="AG4633" t="s">
        <v>28023</v>
      </c>
      <c r="AH4633" t="s">
        <v>51</v>
      </c>
      <c r="AJ4633" t="s">
        <v>53</v>
      </c>
      <c r="AL4633" t="s">
        <v>78</v>
      </c>
      <c r="AO4633" t="s">
        <v>5443</v>
      </c>
      <c r="AP4633" s="1">
        <v>45175.42083333333</v>
      </c>
      <c r="AQ4633" s="1">
        <v>45175.429166666669</v>
      </c>
    </row>
    <row r="4634" spans="1:43" x14ac:dyDescent="0.35">
      <c r="A4634" t="s">
        <v>28024</v>
      </c>
      <c r="B4634" t="s">
        <v>9965</v>
      </c>
      <c r="C4634" t="s">
        <v>1775</v>
      </c>
      <c r="H4634" t="s">
        <v>28025</v>
      </c>
      <c r="J4634" t="s">
        <v>28026</v>
      </c>
      <c r="O4634">
        <v>10128</v>
      </c>
      <c r="P4634" t="s">
        <v>50</v>
      </c>
      <c r="U4634" s="1">
        <v>44530</v>
      </c>
      <c r="V4634" s="1">
        <v>44530</v>
      </c>
      <c r="W4634" s="1">
        <v>44546.405555555553</v>
      </c>
      <c r="X4634" s="1">
        <v>44546.405555555553</v>
      </c>
      <c r="AC4634" t="s">
        <v>53</v>
      </c>
      <c r="AD4634">
        <v>2969515564</v>
      </c>
      <c r="AE4634" s="1">
        <v>38667.748611111114</v>
      </c>
      <c r="AF4634" t="s">
        <v>28027</v>
      </c>
      <c r="AG4634" t="s">
        <v>28028</v>
      </c>
      <c r="AH4634" t="s">
        <v>51</v>
      </c>
      <c r="AJ4634" t="s">
        <v>53</v>
      </c>
      <c r="AL4634" t="s">
        <v>78</v>
      </c>
      <c r="AO4634" t="s">
        <v>5443</v>
      </c>
      <c r="AP4634" s="1">
        <v>44530.383333333331</v>
      </c>
    </row>
    <row r="4635" spans="1:43" x14ac:dyDescent="0.35">
      <c r="A4635" t="s">
        <v>28029</v>
      </c>
      <c r="B4635" t="s">
        <v>2863</v>
      </c>
      <c r="C4635" t="s">
        <v>28030</v>
      </c>
      <c r="F4635" t="s">
        <v>28031</v>
      </c>
      <c r="H4635" t="s">
        <v>28029</v>
      </c>
      <c r="J4635" t="s">
        <v>28032</v>
      </c>
      <c r="K4635" t="s">
        <v>28033</v>
      </c>
      <c r="M4635" t="s">
        <v>5343</v>
      </c>
      <c r="N4635" t="s">
        <v>798</v>
      </c>
      <c r="O4635">
        <v>79707</v>
      </c>
      <c r="P4635" t="s">
        <v>50</v>
      </c>
      <c r="U4635" s="1">
        <v>44530</v>
      </c>
      <c r="V4635" s="1">
        <v>44530</v>
      </c>
      <c r="W4635" s="1">
        <v>44530.394444444442</v>
      </c>
      <c r="X4635" s="1">
        <v>44530.394444444442</v>
      </c>
      <c r="AC4635" t="s">
        <v>53</v>
      </c>
      <c r="AD4635">
        <v>2969521268</v>
      </c>
      <c r="AE4635" s="1">
        <v>39007.98541666667</v>
      </c>
      <c r="AG4635" t="s">
        <v>28034</v>
      </c>
      <c r="AH4635" t="s">
        <v>51</v>
      </c>
      <c r="AJ4635" t="s">
        <v>53</v>
      </c>
      <c r="AL4635" t="s">
        <v>78</v>
      </c>
      <c r="AO4635" t="s">
        <v>5443</v>
      </c>
      <c r="AP4635" s="1">
        <v>44539.504861111112</v>
      </c>
    </row>
    <row r="4636" spans="1:43" x14ac:dyDescent="0.35">
      <c r="A4636" t="s">
        <v>28035</v>
      </c>
      <c r="B4636" t="s">
        <v>28036</v>
      </c>
      <c r="C4636" t="s">
        <v>28037</v>
      </c>
      <c r="F4636" t="s">
        <v>28038</v>
      </c>
      <c r="H4636" t="s">
        <v>28035</v>
      </c>
      <c r="J4636" t="s">
        <v>25819</v>
      </c>
      <c r="P4636" t="s">
        <v>50</v>
      </c>
      <c r="U4636" s="1">
        <v>44530</v>
      </c>
      <c r="V4636" s="1">
        <v>44530</v>
      </c>
      <c r="AC4636" t="s">
        <v>53</v>
      </c>
      <c r="AD4636">
        <v>2969640882</v>
      </c>
      <c r="AE4636" s="1">
        <v>41834.517361111109</v>
      </c>
      <c r="AG4636" t="s">
        <v>28039</v>
      </c>
      <c r="AH4636" t="s">
        <v>51</v>
      </c>
      <c r="AJ4636" t="s">
        <v>53</v>
      </c>
      <c r="AO4636" t="s">
        <v>8142</v>
      </c>
    </row>
    <row r="4637" spans="1:43" x14ac:dyDescent="0.35">
      <c r="A4637" t="s">
        <v>28040</v>
      </c>
      <c r="B4637" t="s">
        <v>28041</v>
      </c>
      <c r="C4637" t="s">
        <v>20432</v>
      </c>
      <c r="F4637">
        <v>7205875562</v>
      </c>
      <c r="H4637" t="s">
        <v>28042</v>
      </c>
      <c r="J4637" t="s">
        <v>28043</v>
      </c>
      <c r="K4637" t="s">
        <v>28044</v>
      </c>
      <c r="M4637" t="s">
        <v>1272</v>
      </c>
      <c r="N4637" t="s">
        <v>65</v>
      </c>
      <c r="O4637">
        <v>80003</v>
      </c>
      <c r="P4637" t="s">
        <v>50</v>
      </c>
      <c r="U4637" s="1">
        <v>44530</v>
      </c>
      <c r="V4637" s="1">
        <v>44530</v>
      </c>
      <c r="W4637" s="1">
        <v>44530.531944444447</v>
      </c>
      <c r="X4637" s="1">
        <v>44530.531944444447</v>
      </c>
      <c r="AC4637" t="s">
        <v>53</v>
      </c>
      <c r="AD4637">
        <v>1000000001</v>
      </c>
      <c r="AE4637" s="1">
        <v>39973.351388888892</v>
      </c>
      <c r="AF4637" t="s">
        <v>3377</v>
      </c>
      <c r="AG4637" t="s">
        <v>28045</v>
      </c>
      <c r="AH4637" t="s">
        <v>51</v>
      </c>
      <c r="AJ4637" t="s">
        <v>53</v>
      </c>
      <c r="AL4637" t="s">
        <v>78</v>
      </c>
      <c r="AO4637" t="s">
        <v>5443</v>
      </c>
      <c r="AP4637" s="1">
        <v>44628.691666666666</v>
      </c>
    </row>
    <row r="4638" spans="1:43" x14ac:dyDescent="0.35">
      <c r="A4638" t="s">
        <v>28046</v>
      </c>
      <c r="B4638" t="s">
        <v>28047</v>
      </c>
      <c r="C4638" t="s">
        <v>3229</v>
      </c>
      <c r="D4638" t="s">
        <v>23309</v>
      </c>
      <c r="F4638" t="s">
        <v>28048</v>
      </c>
      <c r="H4638" t="s">
        <v>28049</v>
      </c>
      <c r="I4638" t="s">
        <v>179</v>
      </c>
      <c r="K4638" t="s">
        <v>28050</v>
      </c>
      <c r="M4638" t="s">
        <v>7312</v>
      </c>
      <c r="N4638" t="s">
        <v>287</v>
      </c>
      <c r="O4638">
        <v>80135</v>
      </c>
      <c r="P4638" t="s">
        <v>50</v>
      </c>
      <c r="U4638" s="1">
        <v>44530.67291666667</v>
      </c>
      <c r="V4638" s="1">
        <v>44530.67291666667</v>
      </c>
      <c r="W4638" s="1">
        <v>44532.378472222219</v>
      </c>
      <c r="X4638" s="1">
        <v>44532.378472222219</v>
      </c>
      <c r="AC4638" t="s">
        <v>53</v>
      </c>
      <c r="AD4638">
        <v>9999999999</v>
      </c>
      <c r="AE4638" s="1">
        <v>45196</v>
      </c>
      <c r="AG4638" t="s">
        <v>28051</v>
      </c>
      <c r="AH4638" t="s">
        <v>53</v>
      </c>
      <c r="AJ4638" t="s">
        <v>53</v>
      </c>
      <c r="AK4638" t="s">
        <v>8166</v>
      </c>
      <c r="AL4638" t="s">
        <v>78</v>
      </c>
      <c r="AO4638" t="s">
        <v>54</v>
      </c>
      <c r="AP4638" s="1">
        <v>45042.634027777778</v>
      </c>
      <c r="AQ4638" s="1">
        <v>44855.706944444442</v>
      </c>
    </row>
    <row r="4639" spans="1:43" x14ac:dyDescent="0.35">
      <c r="A4639" t="s">
        <v>28052</v>
      </c>
      <c r="B4639" t="s">
        <v>5743</v>
      </c>
      <c r="C4639" t="s">
        <v>383</v>
      </c>
      <c r="F4639">
        <v>9709467455</v>
      </c>
      <c r="H4639" t="s">
        <v>28052</v>
      </c>
      <c r="J4639" t="s">
        <v>28053</v>
      </c>
      <c r="K4639" t="s">
        <v>28054</v>
      </c>
      <c r="M4639" t="s">
        <v>3343</v>
      </c>
      <c r="N4639" t="s">
        <v>65</v>
      </c>
      <c r="O4639" t="s">
        <v>28055</v>
      </c>
      <c r="P4639" t="s">
        <v>50</v>
      </c>
      <c r="U4639" s="1">
        <v>44531</v>
      </c>
      <c r="V4639" s="1">
        <v>44531</v>
      </c>
      <c r="W4639" s="1">
        <v>44531.60833333333</v>
      </c>
      <c r="X4639" s="1">
        <v>44531.60833333333</v>
      </c>
      <c r="AC4639" t="s">
        <v>53</v>
      </c>
      <c r="AD4639">
        <v>2972042772</v>
      </c>
      <c r="AE4639" s="1">
        <v>44533.435416666667</v>
      </c>
      <c r="AF4639" t="s">
        <v>28056</v>
      </c>
      <c r="AG4639" t="s">
        <v>28057</v>
      </c>
      <c r="AH4639" t="s">
        <v>51</v>
      </c>
      <c r="AJ4639" t="s">
        <v>53</v>
      </c>
      <c r="AL4639" t="s">
        <v>78</v>
      </c>
      <c r="AO4639" t="s">
        <v>5443</v>
      </c>
      <c r="AP4639" s="1">
        <v>44538.520138888889</v>
      </c>
    </row>
    <row r="4640" spans="1:43" x14ac:dyDescent="0.35">
      <c r="A4640" t="s">
        <v>28058</v>
      </c>
      <c r="B4640" t="s">
        <v>28059</v>
      </c>
      <c r="C4640" t="s">
        <v>21742</v>
      </c>
      <c r="F4640" t="s">
        <v>28060</v>
      </c>
      <c r="H4640" t="s">
        <v>28061</v>
      </c>
      <c r="J4640" t="s">
        <v>25901</v>
      </c>
      <c r="P4640" t="s">
        <v>50</v>
      </c>
      <c r="U4640" s="1">
        <v>44531</v>
      </c>
      <c r="V4640" s="1">
        <v>44531</v>
      </c>
      <c r="W4640" s="1">
        <v>44531.716666666667</v>
      </c>
      <c r="X4640" s="1">
        <v>44531.716666666667</v>
      </c>
      <c r="AC4640" t="s">
        <v>53</v>
      </c>
      <c r="AD4640">
        <v>2969823183</v>
      </c>
      <c r="AE4640" s="1">
        <v>43312.453472222223</v>
      </c>
      <c r="AF4640" t="s">
        <v>25833</v>
      </c>
      <c r="AG4640" t="s">
        <v>28062</v>
      </c>
      <c r="AH4640" t="s">
        <v>51</v>
      </c>
      <c r="AJ4640" t="s">
        <v>53</v>
      </c>
      <c r="AL4640" t="s">
        <v>78</v>
      </c>
      <c r="AO4640" t="s">
        <v>8142</v>
      </c>
    </row>
    <row r="4641" spans="1:43" x14ac:dyDescent="0.35">
      <c r="A4641" t="s">
        <v>28063</v>
      </c>
      <c r="B4641" t="s">
        <v>28064</v>
      </c>
      <c r="C4641" t="s">
        <v>28065</v>
      </c>
      <c r="F4641" t="s">
        <v>28066</v>
      </c>
      <c r="H4641" t="s">
        <v>28067</v>
      </c>
      <c r="J4641" t="s">
        <v>28026</v>
      </c>
      <c r="K4641" t="s">
        <v>28068</v>
      </c>
      <c r="M4641" t="s">
        <v>1296</v>
      </c>
      <c r="N4641" t="s">
        <v>253</v>
      </c>
      <c r="O4641">
        <v>88220</v>
      </c>
      <c r="P4641" t="s">
        <v>50</v>
      </c>
      <c r="U4641" s="1">
        <v>44531</v>
      </c>
      <c r="V4641" s="1">
        <v>44531</v>
      </c>
      <c r="W4641" s="1">
        <v>44531.359722222223</v>
      </c>
      <c r="X4641" s="1">
        <v>44531.359722222223</v>
      </c>
      <c r="AC4641" t="s">
        <v>53</v>
      </c>
      <c r="AD4641">
        <v>2969515564</v>
      </c>
      <c r="AE4641" s="1">
        <v>38667.748611111114</v>
      </c>
      <c r="AF4641" t="s">
        <v>28027</v>
      </c>
      <c r="AG4641" t="s">
        <v>28069</v>
      </c>
      <c r="AH4641" t="s">
        <v>51</v>
      </c>
      <c r="AJ4641" t="s">
        <v>53</v>
      </c>
      <c r="AL4641" t="s">
        <v>78</v>
      </c>
      <c r="AO4641" t="s">
        <v>5443</v>
      </c>
      <c r="AP4641" s="1">
        <v>44588.413194444445</v>
      </c>
    </row>
    <row r="4642" spans="1:43" x14ac:dyDescent="0.35">
      <c r="A4642" t="s">
        <v>28070</v>
      </c>
      <c r="B4642" t="s">
        <v>1703</v>
      </c>
      <c r="C4642" t="s">
        <v>28071</v>
      </c>
      <c r="F4642">
        <f>1970-397-8838</f>
        <v>-7265</v>
      </c>
      <c r="H4642" t="s">
        <v>28070</v>
      </c>
      <c r="J4642" t="s">
        <v>28072</v>
      </c>
      <c r="N4642" t="s">
        <v>287</v>
      </c>
      <c r="O4642">
        <v>80644</v>
      </c>
      <c r="P4642" t="s">
        <v>50</v>
      </c>
      <c r="U4642" s="1">
        <v>44531</v>
      </c>
      <c r="V4642" s="1">
        <v>44531</v>
      </c>
      <c r="W4642" s="1">
        <v>44531.569444444445</v>
      </c>
      <c r="X4642" s="1">
        <v>44531.569444444445</v>
      </c>
      <c r="AC4642" t="s">
        <v>53</v>
      </c>
      <c r="AD4642">
        <v>1000000001</v>
      </c>
      <c r="AE4642" s="1">
        <v>39973.351388888892</v>
      </c>
      <c r="AF4642" t="s">
        <v>3377</v>
      </c>
      <c r="AG4642" t="s">
        <v>28073</v>
      </c>
      <c r="AH4642" t="s">
        <v>51</v>
      </c>
      <c r="AJ4642" t="s">
        <v>53</v>
      </c>
      <c r="AL4642" t="s">
        <v>78</v>
      </c>
      <c r="AO4642" t="s">
        <v>8142</v>
      </c>
    </row>
    <row r="4643" spans="1:43" x14ac:dyDescent="0.35">
      <c r="A4643" t="s">
        <v>28074</v>
      </c>
      <c r="B4643" t="s">
        <v>28075</v>
      </c>
      <c r="C4643" t="s">
        <v>4645</v>
      </c>
      <c r="H4643" t="s">
        <v>28076</v>
      </c>
      <c r="J4643" t="s">
        <v>27926</v>
      </c>
      <c r="K4643" t="s">
        <v>27932</v>
      </c>
      <c r="M4643" t="s">
        <v>27933</v>
      </c>
      <c r="N4643" t="s">
        <v>4438</v>
      </c>
      <c r="O4643">
        <v>92806</v>
      </c>
      <c r="P4643" t="s">
        <v>50</v>
      </c>
      <c r="U4643" s="1">
        <v>44531</v>
      </c>
      <c r="V4643" s="1">
        <v>44531</v>
      </c>
      <c r="AC4643" t="s">
        <v>53</v>
      </c>
      <c r="AD4643">
        <v>2969528616</v>
      </c>
      <c r="AE4643" s="1">
        <v>39384.675000000003</v>
      </c>
      <c r="AG4643" t="s">
        <v>28077</v>
      </c>
      <c r="AH4643" t="s">
        <v>51</v>
      </c>
      <c r="AJ4643" t="s">
        <v>53</v>
      </c>
      <c r="AO4643" t="s">
        <v>8142</v>
      </c>
    </row>
    <row r="4644" spans="1:43" x14ac:dyDescent="0.35">
      <c r="A4644" t="s">
        <v>28078</v>
      </c>
      <c r="B4644" t="s">
        <v>6941</v>
      </c>
      <c r="C4644" t="s">
        <v>1499</v>
      </c>
      <c r="F4644" t="s">
        <v>28079</v>
      </c>
      <c r="H4644" t="s">
        <v>6943</v>
      </c>
      <c r="J4644" t="s">
        <v>5173</v>
      </c>
      <c r="K4644" t="s">
        <v>28080</v>
      </c>
      <c r="M4644" t="s">
        <v>525</v>
      </c>
      <c r="N4644" t="s">
        <v>65</v>
      </c>
      <c r="O4644">
        <v>80011</v>
      </c>
      <c r="P4644" t="s">
        <v>50</v>
      </c>
      <c r="U4644" s="1">
        <v>44531</v>
      </c>
      <c r="V4644" s="1">
        <v>44531</v>
      </c>
      <c r="W4644" s="1">
        <v>44531.506944444445</v>
      </c>
      <c r="X4644" s="1">
        <v>44531.506944444445</v>
      </c>
      <c r="AC4644" t="s">
        <v>53</v>
      </c>
      <c r="AD4644">
        <v>2969481577</v>
      </c>
      <c r="AE4644" s="1">
        <v>37524</v>
      </c>
      <c r="AF4644" t="s">
        <v>17323</v>
      </c>
      <c r="AG4644" t="s">
        <v>28081</v>
      </c>
      <c r="AH4644" t="s">
        <v>51</v>
      </c>
      <c r="AJ4644" t="s">
        <v>53</v>
      </c>
      <c r="AL4644" t="s">
        <v>78</v>
      </c>
      <c r="AO4644" t="s">
        <v>5443</v>
      </c>
      <c r="AP4644" s="1">
        <v>45461.576388888891</v>
      </c>
      <c r="AQ4644" s="1">
        <v>45153.342361111114</v>
      </c>
    </row>
    <row r="4645" spans="1:43" x14ac:dyDescent="0.35">
      <c r="A4645" t="s">
        <v>28082</v>
      </c>
      <c r="B4645" t="s">
        <v>28083</v>
      </c>
      <c r="C4645" t="s">
        <v>205</v>
      </c>
      <c r="F4645" t="s">
        <v>28084</v>
      </c>
      <c r="H4645" t="s">
        <v>28082</v>
      </c>
      <c r="J4645" t="s">
        <v>28085</v>
      </c>
      <c r="P4645" t="s">
        <v>50</v>
      </c>
      <c r="U4645" s="1">
        <v>44531</v>
      </c>
      <c r="V4645" s="1">
        <v>44531</v>
      </c>
      <c r="W4645" s="1">
        <v>44531.746527777781</v>
      </c>
      <c r="X4645" s="1">
        <v>44531.746527777781</v>
      </c>
      <c r="AC4645" t="s">
        <v>53</v>
      </c>
      <c r="AD4645">
        <v>1000000001</v>
      </c>
      <c r="AE4645" s="1">
        <v>39973.351388888892</v>
      </c>
      <c r="AF4645" t="s">
        <v>3377</v>
      </c>
      <c r="AG4645" t="s">
        <v>28086</v>
      </c>
      <c r="AH4645" t="s">
        <v>51</v>
      </c>
      <c r="AJ4645" t="s">
        <v>53</v>
      </c>
      <c r="AL4645" t="s">
        <v>78</v>
      </c>
      <c r="AO4645" t="s">
        <v>8142</v>
      </c>
    </row>
    <row r="4646" spans="1:43" x14ac:dyDescent="0.35">
      <c r="A4646" t="s">
        <v>28087</v>
      </c>
      <c r="B4646" t="s">
        <v>7246</v>
      </c>
      <c r="C4646" t="s">
        <v>28088</v>
      </c>
      <c r="F4646">
        <v>7208229394</v>
      </c>
      <c r="H4646" t="s">
        <v>28087</v>
      </c>
      <c r="J4646" t="s">
        <v>28089</v>
      </c>
      <c r="P4646" t="s">
        <v>50</v>
      </c>
      <c r="U4646" s="1">
        <v>44531</v>
      </c>
      <c r="V4646" s="1">
        <v>44531</v>
      </c>
      <c r="W4646" s="1">
        <v>44531.861805555556</v>
      </c>
      <c r="X4646" s="1">
        <v>44531.861805555556</v>
      </c>
      <c r="AC4646" t="s">
        <v>53</v>
      </c>
      <c r="AD4646">
        <v>1000000001</v>
      </c>
      <c r="AE4646" s="1">
        <v>39973.351388888892</v>
      </c>
      <c r="AF4646" t="s">
        <v>3377</v>
      </c>
      <c r="AG4646" t="s">
        <v>28090</v>
      </c>
      <c r="AH4646" t="s">
        <v>51</v>
      </c>
      <c r="AJ4646" t="s">
        <v>53</v>
      </c>
      <c r="AL4646" t="s">
        <v>78</v>
      </c>
      <c r="AO4646" t="s">
        <v>8142</v>
      </c>
    </row>
    <row r="4647" spans="1:43" x14ac:dyDescent="0.35">
      <c r="A4647" t="s">
        <v>28091</v>
      </c>
      <c r="B4647" t="s">
        <v>6941</v>
      </c>
      <c r="C4647" t="s">
        <v>1499</v>
      </c>
      <c r="H4647" t="s">
        <v>6943</v>
      </c>
      <c r="J4647" t="s">
        <v>5173</v>
      </c>
      <c r="K4647" t="s">
        <v>2814</v>
      </c>
      <c r="M4647" t="s">
        <v>2815</v>
      </c>
      <c r="N4647" t="s">
        <v>213</v>
      </c>
      <c r="O4647">
        <v>80011</v>
      </c>
      <c r="P4647" t="s">
        <v>50</v>
      </c>
      <c r="U4647" s="1">
        <v>44531</v>
      </c>
      <c r="V4647" s="1">
        <v>44531</v>
      </c>
      <c r="W4647" s="1">
        <v>44531.508333333331</v>
      </c>
      <c r="X4647" s="1">
        <v>44531.508333333331</v>
      </c>
      <c r="AC4647" t="s">
        <v>53</v>
      </c>
      <c r="AD4647">
        <v>2969481577</v>
      </c>
      <c r="AE4647" s="1">
        <v>37524</v>
      </c>
      <c r="AF4647" t="s">
        <v>17323</v>
      </c>
      <c r="AG4647" t="s">
        <v>28092</v>
      </c>
      <c r="AH4647" t="s">
        <v>51</v>
      </c>
      <c r="AJ4647" t="s">
        <v>53</v>
      </c>
      <c r="AL4647" t="s">
        <v>78</v>
      </c>
      <c r="AO4647" t="s">
        <v>5443</v>
      </c>
      <c r="AP4647" s="1">
        <v>45476.457638888889</v>
      </c>
      <c r="AQ4647" s="1">
        <v>45476.459027777775</v>
      </c>
    </row>
    <row r="4648" spans="1:43" x14ac:dyDescent="0.35">
      <c r="A4648" t="s">
        <v>28093</v>
      </c>
      <c r="B4648" t="s">
        <v>18939</v>
      </c>
      <c r="C4648" t="s">
        <v>2491</v>
      </c>
      <c r="F4648" t="s">
        <v>28094</v>
      </c>
      <c r="H4648" t="s">
        <v>28095</v>
      </c>
      <c r="I4648" t="s">
        <v>464</v>
      </c>
      <c r="J4648" t="s">
        <v>18584</v>
      </c>
      <c r="K4648" t="s">
        <v>28096</v>
      </c>
      <c r="M4648" t="s">
        <v>2378</v>
      </c>
      <c r="N4648" t="s">
        <v>468</v>
      </c>
      <c r="O4648">
        <v>80526</v>
      </c>
      <c r="P4648" t="s">
        <v>50</v>
      </c>
      <c r="U4648" s="1">
        <v>44531.397222222222</v>
      </c>
      <c r="V4648" s="1">
        <v>44531.397222222222</v>
      </c>
      <c r="W4648" s="1">
        <v>44531.400694444441</v>
      </c>
      <c r="X4648" s="1">
        <v>44727.449305555558</v>
      </c>
      <c r="Y4648" s="1">
        <v>44727.429166666669</v>
      </c>
      <c r="AC4648" t="s">
        <v>53</v>
      </c>
      <c r="AD4648">
        <v>2969543968</v>
      </c>
      <c r="AE4648" s="1">
        <v>40032.470138888886</v>
      </c>
      <c r="AF4648" t="s">
        <v>12616</v>
      </c>
      <c r="AG4648" t="s">
        <v>28097</v>
      </c>
      <c r="AH4648" t="s">
        <v>53</v>
      </c>
      <c r="AJ4648" t="s">
        <v>53</v>
      </c>
      <c r="AK4648" t="s">
        <v>7761</v>
      </c>
      <c r="AL4648" t="s">
        <v>78</v>
      </c>
      <c r="AO4648" t="s">
        <v>54</v>
      </c>
      <c r="AP4648" s="1">
        <v>44624.333333333336</v>
      </c>
    </row>
    <row r="4649" spans="1:43" x14ac:dyDescent="0.35">
      <c r="A4649" t="s">
        <v>28098</v>
      </c>
      <c r="B4649" t="s">
        <v>23316</v>
      </c>
      <c r="C4649" t="s">
        <v>28099</v>
      </c>
      <c r="F4649" t="s">
        <v>28100</v>
      </c>
      <c r="H4649" t="s">
        <v>28101</v>
      </c>
      <c r="J4649" t="s">
        <v>3933</v>
      </c>
      <c r="P4649" t="s">
        <v>50</v>
      </c>
      <c r="U4649" s="1">
        <v>44532</v>
      </c>
      <c r="V4649" s="1">
        <v>44532</v>
      </c>
      <c r="AC4649" t="s">
        <v>53</v>
      </c>
      <c r="AD4649">
        <v>2969551137</v>
      </c>
      <c r="AE4649" s="1">
        <v>40288.591666666667</v>
      </c>
      <c r="AG4649" t="s">
        <v>28102</v>
      </c>
      <c r="AH4649" t="s">
        <v>51</v>
      </c>
      <c r="AJ4649" t="s">
        <v>53</v>
      </c>
      <c r="AO4649" t="s">
        <v>8142</v>
      </c>
    </row>
    <row r="4650" spans="1:43" x14ac:dyDescent="0.35">
      <c r="A4650" t="s">
        <v>28103</v>
      </c>
      <c r="B4650" t="s">
        <v>28104</v>
      </c>
      <c r="C4650" t="s">
        <v>8496</v>
      </c>
      <c r="F4650">
        <v>13034780490</v>
      </c>
      <c r="H4650" t="s">
        <v>28103</v>
      </c>
      <c r="J4650" t="s">
        <v>28105</v>
      </c>
      <c r="N4650" t="s">
        <v>287</v>
      </c>
      <c r="O4650">
        <v>80011</v>
      </c>
      <c r="P4650" t="s">
        <v>50</v>
      </c>
      <c r="U4650" s="1">
        <v>44532</v>
      </c>
      <c r="V4650" s="1">
        <v>44532</v>
      </c>
      <c r="W4650" s="1">
        <v>44532.984722222223</v>
      </c>
      <c r="X4650" s="1">
        <v>44532.984722222223</v>
      </c>
      <c r="AC4650" t="s">
        <v>53</v>
      </c>
      <c r="AD4650">
        <v>2972043136</v>
      </c>
      <c r="AE4650" s="1">
        <v>44536.469444444447</v>
      </c>
      <c r="AF4650" t="s">
        <v>28106</v>
      </c>
      <c r="AG4650" t="s">
        <v>28107</v>
      </c>
      <c r="AH4650" t="s">
        <v>51</v>
      </c>
      <c r="AJ4650" t="s">
        <v>53</v>
      </c>
      <c r="AL4650" t="s">
        <v>78</v>
      </c>
      <c r="AO4650" t="s">
        <v>8142</v>
      </c>
      <c r="AP4650" s="1">
        <v>44564.686805555553</v>
      </c>
    </row>
    <row r="4651" spans="1:43" x14ac:dyDescent="0.35">
      <c r="A4651" t="s">
        <v>28108</v>
      </c>
      <c r="B4651" t="s">
        <v>7784</v>
      </c>
      <c r="C4651" t="s">
        <v>16943</v>
      </c>
      <c r="F4651" t="s">
        <v>28109</v>
      </c>
      <c r="H4651" t="s">
        <v>28108</v>
      </c>
      <c r="J4651" t="s">
        <v>28110</v>
      </c>
      <c r="K4651" t="s">
        <v>28111</v>
      </c>
      <c r="M4651" t="s">
        <v>28112</v>
      </c>
      <c r="N4651" t="s">
        <v>253</v>
      </c>
      <c r="O4651">
        <v>87056</v>
      </c>
      <c r="P4651" t="s">
        <v>50</v>
      </c>
      <c r="U4651" s="1">
        <v>44532</v>
      </c>
      <c r="V4651" s="1">
        <v>44532</v>
      </c>
      <c r="W4651" s="1">
        <v>44532.465277777781</v>
      </c>
      <c r="X4651" s="1">
        <v>44532.465277777781</v>
      </c>
      <c r="AC4651" t="s">
        <v>53</v>
      </c>
      <c r="AD4651">
        <v>1000000001</v>
      </c>
      <c r="AE4651" s="1">
        <v>39973.351388888892</v>
      </c>
      <c r="AF4651" t="s">
        <v>3377</v>
      </c>
      <c r="AG4651" t="s">
        <v>28113</v>
      </c>
      <c r="AH4651" t="s">
        <v>51</v>
      </c>
      <c r="AJ4651" t="s">
        <v>53</v>
      </c>
      <c r="AL4651" t="s">
        <v>78</v>
      </c>
      <c r="AO4651" t="s">
        <v>5443</v>
      </c>
      <c r="AP4651" s="1">
        <v>45401.371527777781</v>
      </c>
    </row>
    <row r="4652" spans="1:43" x14ac:dyDescent="0.35">
      <c r="A4652" t="s">
        <v>12854</v>
      </c>
      <c r="B4652" t="s">
        <v>28114</v>
      </c>
      <c r="C4652" t="s">
        <v>2912</v>
      </c>
      <c r="F4652" t="s">
        <v>12853</v>
      </c>
      <c r="H4652" t="s">
        <v>12854</v>
      </c>
      <c r="I4652" t="s">
        <v>464</v>
      </c>
      <c r="J4652" t="s">
        <v>18584</v>
      </c>
      <c r="K4652" t="s">
        <v>28115</v>
      </c>
      <c r="M4652" t="s">
        <v>28116</v>
      </c>
      <c r="N4652" t="s">
        <v>14820</v>
      </c>
      <c r="O4652">
        <v>21237</v>
      </c>
      <c r="P4652" t="s">
        <v>50</v>
      </c>
      <c r="U4652" s="1">
        <v>44532</v>
      </c>
      <c r="V4652" s="1">
        <v>44532</v>
      </c>
      <c r="AC4652" t="s">
        <v>53</v>
      </c>
      <c r="AD4652">
        <v>2969543968</v>
      </c>
      <c r="AE4652" s="1">
        <v>40032.470138888886</v>
      </c>
      <c r="AG4652" t="s">
        <v>28117</v>
      </c>
      <c r="AH4652" t="s">
        <v>51</v>
      </c>
      <c r="AJ4652" t="s">
        <v>53</v>
      </c>
      <c r="AO4652" t="s">
        <v>8142</v>
      </c>
    </row>
    <row r="4653" spans="1:43" x14ac:dyDescent="0.35">
      <c r="A4653" t="s">
        <v>28118</v>
      </c>
      <c r="B4653" t="s">
        <v>8246</v>
      </c>
      <c r="C4653" t="s">
        <v>775</v>
      </c>
      <c r="F4653">
        <f>1915-269-8860</f>
        <v>-7214</v>
      </c>
      <c r="H4653" t="s">
        <v>28118</v>
      </c>
      <c r="J4653" t="s">
        <v>28119</v>
      </c>
      <c r="N4653" t="s">
        <v>637</v>
      </c>
      <c r="O4653">
        <v>79907</v>
      </c>
      <c r="P4653" t="s">
        <v>50</v>
      </c>
      <c r="U4653" s="1">
        <v>44532</v>
      </c>
      <c r="V4653" s="1">
        <v>44532</v>
      </c>
      <c r="W4653" s="1">
        <v>45474.6875</v>
      </c>
      <c r="X4653" s="1">
        <v>45474.6875</v>
      </c>
      <c r="AC4653" t="s">
        <v>53</v>
      </c>
      <c r="AD4653">
        <v>2969849921</v>
      </c>
      <c r="AE4653" s="1">
        <v>43406.706944444442</v>
      </c>
      <c r="AF4653" t="s">
        <v>28120</v>
      </c>
      <c r="AG4653" t="s">
        <v>28121</v>
      </c>
      <c r="AH4653" t="s">
        <v>51</v>
      </c>
      <c r="AJ4653" t="s">
        <v>53</v>
      </c>
      <c r="AL4653" t="s">
        <v>78</v>
      </c>
      <c r="AO4653" t="s">
        <v>8142</v>
      </c>
      <c r="AP4653" s="1">
        <v>44873.472916666666</v>
      </c>
    </row>
    <row r="4654" spans="1:43" x14ac:dyDescent="0.35">
      <c r="A4654" t="s">
        <v>28122</v>
      </c>
      <c r="B4654" t="s">
        <v>28123</v>
      </c>
      <c r="C4654" t="s">
        <v>28124</v>
      </c>
      <c r="F4654" s="2" t="s">
        <v>28125</v>
      </c>
      <c r="H4654" t="s">
        <v>28122</v>
      </c>
      <c r="J4654" t="s">
        <v>28126</v>
      </c>
      <c r="K4654" t="s">
        <v>28127</v>
      </c>
      <c r="M4654" t="s">
        <v>28128</v>
      </c>
      <c r="O4654">
        <v>69720</v>
      </c>
      <c r="P4654" t="s">
        <v>13276</v>
      </c>
      <c r="U4654" s="1">
        <v>44532</v>
      </c>
      <c r="V4654" s="1">
        <v>44532</v>
      </c>
      <c r="W4654" s="1">
        <v>44536.472222222219</v>
      </c>
      <c r="X4654" s="1">
        <v>44536.472222222219</v>
      </c>
      <c r="AC4654" t="s">
        <v>53</v>
      </c>
      <c r="AD4654">
        <v>2969823183</v>
      </c>
      <c r="AE4654" s="1">
        <v>43312.453472222223</v>
      </c>
      <c r="AF4654" t="s">
        <v>28129</v>
      </c>
      <c r="AG4654" t="s">
        <v>28130</v>
      </c>
      <c r="AH4654" t="s">
        <v>51</v>
      </c>
      <c r="AJ4654" t="s">
        <v>53</v>
      </c>
      <c r="AL4654" t="s">
        <v>78</v>
      </c>
      <c r="AO4654" t="s">
        <v>8142</v>
      </c>
    </row>
    <row r="4655" spans="1:43" x14ac:dyDescent="0.35">
      <c r="A4655" t="s">
        <v>28131</v>
      </c>
      <c r="B4655" t="s">
        <v>28132</v>
      </c>
      <c r="C4655" t="s">
        <v>879</v>
      </c>
      <c r="H4655" t="s">
        <v>28133</v>
      </c>
      <c r="J4655" t="s">
        <v>21346</v>
      </c>
      <c r="K4655" t="s">
        <v>7962</v>
      </c>
      <c r="L4655" t="s">
        <v>7963</v>
      </c>
      <c r="M4655" t="s">
        <v>7964</v>
      </c>
      <c r="N4655" t="s">
        <v>798</v>
      </c>
      <c r="O4655">
        <v>78701</v>
      </c>
      <c r="P4655" t="s">
        <v>50</v>
      </c>
      <c r="U4655" s="1">
        <v>44532</v>
      </c>
      <c r="V4655" s="1">
        <v>44532</v>
      </c>
      <c r="AC4655" t="s">
        <v>53</v>
      </c>
      <c r="AD4655">
        <v>2969702039</v>
      </c>
      <c r="AE4655" s="1">
        <v>42528.619444444441</v>
      </c>
      <c r="AG4655" t="s">
        <v>28134</v>
      </c>
      <c r="AH4655" t="s">
        <v>51</v>
      </c>
      <c r="AJ4655" t="s">
        <v>53</v>
      </c>
      <c r="AO4655" t="s">
        <v>8142</v>
      </c>
    </row>
    <row r="4656" spans="1:43" x14ac:dyDescent="0.35">
      <c r="A4656" t="s">
        <v>28135</v>
      </c>
      <c r="B4656" t="s">
        <v>26040</v>
      </c>
      <c r="C4656" t="s">
        <v>17136</v>
      </c>
      <c r="F4656" t="s">
        <v>26041</v>
      </c>
      <c r="H4656" t="s">
        <v>28135</v>
      </c>
      <c r="J4656" t="s">
        <v>26005</v>
      </c>
      <c r="P4656" t="s">
        <v>50</v>
      </c>
      <c r="U4656" s="1">
        <v>44532</v>
      </c>
      <c r="V4656" s="1">
        <v>44532</v>
      </c>
      <c r="W4656" s="1">
        <v>44532.319444444445</v>
      </c>
      <c r="X4656" s="1">
        <v>44532.319444444445</v>
      </c>
      <c r="AC4656" t="s">
        <v>53</v>
      </c>
      <c r="AD4656">
        <v>2969713886</v>
      </c>
      <c r="AE4656" s="1">
        <v>42678.45208333333</v>
      </c>
      <c r="AF4656" t="s">
        <v>25978</v>
      </c>
      <c r="AG4656" t="s">
        <v>28136</v>
      </c>
      <c r="AH4656" t="s">
        <v>51</v>
      </c>
      <c r="AJ4656" t="s">
        <v>53</v>
      </c>
      <c r="AL4656" t="s">
        <v>78</v>
      </c>
      <c r="AO4656" t="s">
        <v>5443</v>
      </c>
      <c r="AP4656" s="1">
        <v>45398.341666666667</v>
      </c>
    </row>
    <row r="4657" spans="1:43" x14ac:dyDescent="0.35">
      <c r="A4657" t="s">
        <v>28137</v>
      </c>
      <c r="B4657" t="s">
        <v>28138</v>
      </c>
      <c r="C4657" t="s">
        <v>587</v>
      </c>
      <c r="F4657">
        <f>1719-214-3536</f>
        <v>-2031</v>
      </c>
      <c r="H4657" t="s">
        <v>28137</v>
      </c>
      <c r="J4657" t="s">
        <v>28139</v>
      </c>
      <c r="N4657" t="s">
        <v>287</v>
      </c>
      <c r="O4657">
        <v>81089</v>
      </c>
      <c r="P4657" t="s">
        <v>50</v>
      </c>
      <c r="U4657" s="1">
        <v>44532</v>
      </c>
      <c r="V4657" s="1">
        <v>44532</v>
      </c>
      <c r="W4657" s="1">
        <v>44532.611111111109</v>
      </c>
      <c r="X4657" s="1">
        <v>44532.611111111109</v>
      </c>
      <c r="AC4657" t="s">
        <v>53</v>
      </c>
      <c r="AD4657">
        <v>2972012828</v>
      </c>
      <c r="AE4657" s="1">
        <v>44465.601388888892</v>
      </c>
      <c r="AF4657" t="s">
        <v>28140</v>
      </c>
      <c r="AG4657" t="s">
        <v>28141</v>
      </c>
      <c r="AH4657" t="s">
        <v>51</v>
      </c>
      <c r="AJ4657" t="s">
        <v>53</v>
      </c>
      <c r="AL4657" t="s">
        <v>78</v>
      </c>
      <c r="AO4657" t="s">
        <v>8142</v>
      </c>
    </row>
    <row r="4658" spans="1:43" x14ac:dyDescent="0.35">
      <c r="A4658" t="s">
        <v>28142</v>
      </c>
      <c r="B4658" t="s">
        <v>28143</v>
      </c>
      <c r="C4658" t="s">
        <v>28144</v>
      </c>
      <c r="D4658" t="s">
        <v>28145</v>
      </c>
      <c r="F4658" s="2" t="s">
        <v>28146</v>
      </c>
      <c r="G4658" s="2" t="s">
        <v>28146</v>
      </c>
      <c r="H4658" t="s">
        <v>28147</v>
      </c>
      <c r="I4658" t="s">
        <v>415</v>
      </c>
      <c r="J4658" t="s">
        <v>28148</v>
      </c>
      <c r="K4658" t="s">
        <v>28149</v>
      </c>
      <c r="M4658" t="s">
        <v>28150</v>
      </c>
      <c r="N4658" t="s">
        <v>28151</v>
      </c>
      <c r="O4658">
        <v>34511</v>
      </c>
      <c r="P4658" t="s">
        <v>28152</v>
      </c>
      <c r="U4658" s="1">
        <v>44532.280555555553</v>
      </c>
      <c r="V4658" s="1">
        <v>44532.280555555553</v>
      </c>
      <c r="AC4658" t="s">
        <v>53</v>
      </c>
      <c r="AG4658" t="s">
        <v>28153</v>
      </c>
      <c r="AH4658" t="s">
        <v>53</v>
      </c>
      <c r="AJ4658" t="s">
        <v>53</v>
      </c>
      <c r="AK4658" t="s">
        <v>13346</v>
      </c>
      <c r="AO4658" t="s">
        <v>54</v>
      </c>
    </row>
    <row r="4659" spans="1:43" x14ac:dyDescent="0.35">
      <c r="A4659" t="s">
        <v>28154</v>
      </c>
      <c r="B4659" t="s">
        <v>28155</v>
      </c>
      <c r="C4659" t="s">
        <v>1829</v>
      </c>
      <c r="F4659" t="s">
        <v>28156</v>
      </c>
      <c r="H4659" t="s">
        <v>28157</v>
      </c>
      <c r="I4659" t="s">
        <v>394</v>
      </c>
      <c r="J4659" t="s">
        <v>28158</v>
      </c>
      <c r="K4659" t="s">
        <v>28159</v>
      </c>
      <c r="L4659" t="s">
        <v>28160</v>
      </c>
      <c r="M4659" t="s">
        <v>18467</v>
      </c>
      <c r="N4659" t="s">
        <v>287</v>
      </c>
      <c r="O4659">
        <v>80517</v>
      </c>
      <c r="P4659" t="s">
        <v>50</v>
      </c>
      <c r="U4659" s="1">
        <v>44532.405555555553</v>
      </c>
      <c r="V4659" s="1">
        <v>44532.405555555553</v>
      </c>
      <c r="W4659" s="1">
        <v>44536.579861111109</v>
      </c>
      <c r="X4659" s="1">
        <v>44536.579861111109</v>
      </c>
      <c r="AC4659" t="s">
        <v>53</v>
      </c>
      <c r="AD4659">
        <v>2970056467</v>
      </c>
      <c r="AE4659" s="1">
        <v>44291.361805555556</v>
      </c>
      <c r="AF4659" t="s">
        <v>28161</v>
      </c>
      <c r="AG4659" t="s">
        <v>28162</v>
      </c>
      <c r="AH4659" t="s">
        <v>53</v>
      </c>
      <c r="AJ4659" t="s">
        <v>53</v>
      </c>
      <c r="AK4659" t="s">
        <v>16245</v>
      </c>
      <c r="AL4659" t="s">
        <v>78</v>
      </c>
      <c r="AO4659" t="s">
        <v>54</v>
      </c>
      <c r="AP4659" s="1">
        <v>45107.575694444444</v>
      </c>
    </row>
    <row r="4660" spans="1:43" x14ac:dyDescent="0.35">
      <c r="A4660" t="s">
        <v>28163</v>
      </c>
      <c r="B4660" t="s">
        <v>1737</v>
      </c>
      <c r="C4660" t="s">
        <v>28164</v>
      </c>
      <c r="F4660" t="s">
        <v>28165</v>
      </c>
      <c r="H4660" t="s">
        <v>28166</v>
      </c>
      <c r="J4660" t="s">
        <v>28167</v>
      </c>
      <c r="K4660" t="s">
        <v>28168</v>
      </c>
      <c r="M4660" t="s">
        <v>159</v>
      </c>
      <c r="N4660" t="s">
        <v>65</v>
      </c>
      <c r="O4660">
        <v>80908</v>
      </c>
      <c r="P4660" t="s">
        <v>50</v>
      </c>
      <c r="U4660" s="1">
        <v>44533</v>
      </c>
      <c r="V4660" s="1">
        <v>44533</v>
      </c>
      <c r="W4660" s="1">
        <v>44533.49722222222</v>
      </c>
      <c r="X4660" s="1">
        <v>44533.49722222222</v>
      </c>
      <c r="AC4660" t="s">
        <v>53</v>
      </c>
      <c r="AD4660">
        <v>2969570757</v>
      </c>
      <c r="AE4660" s="1">
        <v>40952.341666666667</v>
      </c>
      <c r="AF4660" t="s">
        <v>6520</v>
      </c>
      <c r="AG4660" t="s">
        <v>28169</v>
      </c>
      <c r="AH4660" t="s">
        <v>51</v>
      </c>
      <c r="AJ4660" t="s">
        <v>53</v>
      </c>
      <c r="AL4660" t="s">
        <v>78</v>
      </c>
      <c r="AO4660" t="s">
        <v>5443</v>
      </c>
      <c r="AP4660" s="1">
        <v>44533.492361111108</v>
      </c>
    </row>
    <row r="4661" spans="1:43" x14ac:dyDescent="0.35">
      <c r="A4661" t="s">
        <v>28170</v>
      </c>
      <c r="B4661" t="s">
        <v>27886</v>
      </c>
      <c r="C4661" t="s">
        <v>17892</v>
      </c>
      <c r="F4661">
        <f>1970-749-7297</f>
        <v>-6076</v>
      </c>
      <c r="H4661" t="s">
        <v>28171</v>
      </c>
      <c r="J4661" t="s">
        <v>28172</v>
      </c>
      <c r="N4661" t="s">
        <v>287</v>
      </c>
      <c r="O4661">
        <v>81328</v>
      </c>
      <c r="P4661" t="s">
        <v>50</v>
      </c>
      <c r="U4661" s="1">
        <v>44533</v>
      </c>
      <c r="V4661" s="1">
        <v>44533</v>
      </c>
      <c r="W4661" s="1">
        <v>44533.634027777778</v>
      </c>
      <c r="X4661" s="1">
        <v>44533.634027777778</v>
      </c>
      <c r="AC4661" t="s">
        <v>53</v>
      </c>
      <c r="AD4661">
        <v>2972043169</v>
      </c>
      <c r="AE4661" s="1">
        <v>44536.595138888886</v>
      </c>
      <c r="AG4661" t="s">
        <v>28173</v>
      </c>
      <c r="AH4661" t="s">
        <v>51</v>
      </c>
      <c r="AJ4661" t="s">
        <v>53</v>
      </c>
      <c r="AL4661" t="s">
        <v>78</v>
      </c>
      <c r="AO4661" t="s">
        <v>8142</v>
      </c>
      <c r="AP4661" s="1">
        <v>44910.822222222225</v>
      </c>
    </row>
    <row r="4662" spans="1:43" x14ac:dyDescent="0.35">
      <c r="A4662" t="s">
        <v>28174</v>
      </c>
      <c r="B4662" t="s">
        <v>2387</v>
      </c>
      <c r="C4662" t="s">
        <v>15368</v>
      </c>
      <c r="F4662" t="s">
        <v>28175</v>
      </c>
      <c r="H4662" t="s">
        <v>28174</v>
      </c>
      <c r="J4662" t="s">
        <v>28176</v>
      </c>
      <c r="K4662" t="s">
        <v>28177</v>
      </c>
      <c r="M4662" t="s">
        <v>2652</v>
      </c>
      <c r="N4662" t="s">
        <v>798</v>
      </c>
      <c r="O4662" t="s">
        <v>28178</v>
      </c>
      <c r="P4662" t="s">
        <v>50</v>
      </c>
      <c r="U4662" s="1">
        <v>44533</v>
      </c>
      <c r="V4662" s="1">
        <v>44533</v>
      </c>
      <c r="W4662" s="1">
        <v>44533.343055555553</v>
      </c>
      <c r="X4662" s="1">
        <v>44533.343055555553</v>
      </c>
      <c r="AC4662" t="s">
        <v>53</v>
      </c>
      <c r="AD4662">
        <v>2969525847</v>
      </c>
      <c r="AE4662" s="1">
        <v>39251.611111111109</v>
      </c>
      <c r="AF4662" t="s">
        <v>28179</v>
      </c>
      <c r="AG4662" t="s">
        <v>28180</v>
      </c>
      <c r="AH4662" t="s">
        <v>51</v>
      </c>
      <c r="AJ4662" t="s">
        <v>53</v>
      </c>
      <c r="AL4662" t="s">
        <v>78</v>
      </c>
      <c r="AO4662" t="s">
        <v>5443</v>
      </c>
      <c r="AP4662" s="1">
        <v>44619.491666666669</v>
      </c>
    </row>
    <row r="4663" spans="1:43" x14ac:dyDescent="0.35">
      <c r="A4663" t="s">
        <v>28181</v>
      </c>
      <c r="B4663" t="s">
        <v>10721</v>
      </c>
      <c r="C4663" t="s">
        <v>24035</v>
      </c>
      <c r="F4663" t="s">
        <v>28182</v>
      </c>
      <c r="H4663" t="s">
        <v>28183</v>
      </c>
      <c r="J4663" t="s">
        <v>28184</v>
      </c>
      <c r="K4663" t="s">
        <v>28185</v>
      </c>
      <c r="M4663" t="s">
        <v>5343</v>
      </c>
      <c r="N4663" t="s">
        <v>798</v>
      </c>
      <c r="O4663">
        <v>79706</v>
      </c>
      <c r="P4663" t="s">
        <v>50</v>
      </c>
      <c r="U4663" s="1">
        <v>44533</v>
      </c>
      <c r="V4663" s="1">
        <v>44533</v>
      </c>
      <c r="W4663" s="1">
        <v>44533.566666666666</v>
      </c>
      <c r="X4663" s="1">
        <v>44533.566666666666</v>
      </c>
      <c r="AC4663" t="s">
        <v>53</v>
      </c>
      <c r="AD4663">
        <v>2969865322</v>
      </c>
      <c r="AE4663" s="1">
        <v>43479.339583333334</v>
      </c>
      <c r="AF4663" t="s">
        <v>10727</v>
      </c>
      <c r="AG4663" t="s">
        <v>28186</v>
      </c>
      <c r="AH4663" t="s">
        <v>51</v>
      </c>
      <c r="AJ4663" t="s">
        <v>53</v>
      </c>
      <c r="AL4663" t="s">
        <v>78</v>
      </c>
      <c r="AO4663" t="s">
        <v>5443</v>
      </c>
      <c r="AP4663" s="1">
        <v>44533.563194444447</v>
      </c>
    </row>
    <row r="4664" spans="1:43" x14ac:dyDescent="0.35">
      <c r="A4664" t="s">
        <v>28187</v>
      </c>
      <c r="B4664" t="s">
        <v>4588</v>
      </c>
      <c r="C4664" t="s">
        <v>28188</v>
      </c>
      <c r="F4664" t="s">
        <v>28189</v>
      </c>
      <c r="H4664" t="s">
        <v>28190</v>
      </c>
      <c r="J4664" t="s">
        <v>28184</v>
      </c>
      <c r="K4664" t="s">
        <v>21338</v>
      </c>
      <c r="M4664" t="s">
        <v>5343</v>
      </c>
      <c r="N4664" t="s">
        <v>264</v>
      </c>
      <c r="O4664">
        <v>79702</v>
      </c>
      <c r="P4664" t="s">
        <v>50</v>
      </c>
      <c r="U4664" s="1">
        <v>44533</v>
      </c>
      <c r="V4664" s="1">
        <v>44533</v>
      </c>
      <c r="W4664" s="1">
        <v>44533.569444444445</v>
      </c>
      <c r="X4664" s="1">
        <v>44533.569444444445</v>
      </c>
      <c r="AC4664" t="s">
        <v>51</v>
      </c>
      <c r="AD4664">
        <v>2969865322</v>
      </c>
      <c r="AE4664" s="1">
        <v>43479.339583333334</v>
      </c>
      <c r="AF4664" t="s">
        <v>10727</v>
      </c>
      <c r="AG4664" t="s">
        <v>28191</v>
      </c>
      <c r="AH4664" t="s">
        <v>51</v>
      </c>
      <c r="AJ4664" t="s">
        <v>53</v>
      </c>
      <c r="AL4664" t="s">
        <v>78</v>
      </c>
      <c r="AO4664" t="s">
        <v>5443</v>
      </c>
      <c r="AP4664" s="1">
        <v>45461.388194444444</v>
      </c>
    </row>
    <row r="4665" spans="1:43" x14ac:dyDescent="0.35">
      <c r="A4665" t="s">
        <v>28192</v>
      </c>
      <c r="B4665" t="s">
        <v>6307</v>
      </c>
      <c r="C4665" t="s">
        <v>309</v>
      </c>
      <c r="F4665">
        <v>13034197334</v>
      </c>
      <c r="H4665" t="s">
        <v>28192</v>
      </c>
      <c r="J4665" t="s">
        <v>27745</v>
      </c>
      <c r="O4665">
        <v>80504</v>
      </c>
      <c r="P4665" t="s">
        <v>50</v>
      </c>
      <c r="U4665" s="1">
        <v>44533</v>
      </c>
      <c r="V4665" s="1">
        <v>44533</v>
      </c>
      <c r="W4665" s="1">
        <v>44533.597916666666</v>
      </c>
      <c r="X4665" s="1">
        <v>44533.597916666666</v>
      </c>
      <c r="AC4665" t="s">
        <v>53</v>
      </c>
      <c r="AD4665">
        <v>2969704998</v>
      </c>
      <c r="AE4665" s="1">
        <v>42569.544444444444</v>
      </c>
      <c r="AF4665" t="s">
        <v>6311</v>
      </c>
      <c r="AG4665" t="s">
        <v>28193</v>
      </c>
      <c r="AH4665" t="s">
        <v>51</v>
      </c>
      <c r="AJ4665" t="s">
        <v>53</v>
      </c>
      <c r="AL4665" t="s">
        <v>78</v>
      </c>
      <c r="AO4665" t="s">
        <v>8142</v>
      </c>
    </row>
    <row r="4666" spans="1:43" x14ac:dyDescent="0.35">
      <c r="A4666" t="s">
        <v>28194</v>
      </c>
      <c r="B4666" t="s">
        <v>28195</v>
      </c>
      <c r="C4666" t="s">
        <v>72</v>
      </c>
      <c r="F4666" t="s">
        <v>28196</v>
      </c>
      <c r="H4666" t="s">
        <v>28194</v>
      </c>
      <c r="J4666" t="s">
        <v>4059</v>
      </c>
      <c r="K4666" t="s">
        <v>28197</v>
      </c>
      <c r="M4666" t="s">
        <v>137</v>
      </c>
      <c r="N4666" t="s">
        <v>65</v>
      </c>
      <c r="O4666">
        <v>80216</v>
      </c>
      <c r="P4666" t="s">
        <v>50</v>
      </c>
      <c r="U4666" s="1">
        <v>44533</v>
      </c>
      <c r="V4666" s="1">
        <v>44533</v>
      </c>
      <c r="W4666" s="1">
        <v>44533.640277777777</v>
      </c>
      <c r="X4666" s="1">
        <v>44533.640277777777</v>
      </c>
      <c r="AC4666" t="s">
        <v>53</v>
      </c>
      <c r="AD4666">
        <v>2969475436</v>
      </c>
      <c r="AE4666" s="1">
        <v>37166.661111111112</v>
      </c>
      <c r="AF4666" t="s">
        <v>741</v>
      </c>
      <c r="AG4666" t="s">
        <v>28198</v>
      </c>
      <c r="AH4666" t="s">
        <v>51</v>
      </c>
      <c r="AJ4666" t="s">
        <v>53</v>
      </c>
      <c r="AL4666" t="s">
        <v>68</v>
      </c>
      <c r="AO4666" t="s">
        <v>5443</v>
      </c>
      <c r="AP4666" s="1">
        <v>45470.415972222225</v>
      </c>
      <c r="AQ4666" s="1">
        <v>45342.679861111108</v>
      </c>
    </row>
    <row r="4667" spans="1:43" x14ac:dyDescent="0.35">
      <c r="A4667" t="s">
        <v>28199</v>
      </c>
      <c r="B4667" t="s">
        <v>28200</v>
      </c>
      <c r="C4667" t="s">
        <v>894</v>
      </c>
      <c r="H4667" t="s">
        <v>28201</v>
      </c>
      <c r="I4667" t="s">
        <v>464</v>
      </c>
      <c r="J4667" t="s">
        <v>18584</v>
      </c>
      <c r="P4667" t="s">
        <v>50</v>
      </c>
      <c r="U4667" s="1">
        <v>44533</v>
      </c>
      <c r="V4667" s="1">
        <v>44533</v>
      </c>
      <c r="W4667" s="1">
        <v>44979.479166666664</v>
      </c>
      <c r="X4667" s="1">
        <v>45436.56527777778</v>
      </c>
      <c r="Y4667" s="1">
        <v>45078.55</v>
      </c>
      <c r="AC4667" t="s">
        <v>53</v>
      </c>
      <c r="AD4667">
        <v>2969543968</v>
      </c>
      <c r="AE4667" s="1">
        <v>40032.470138888886</v>
      </c>
      <c r="AF4667" t="s">
        <v>18455</v>
      </c>
      <c r="AG4667" t="s">
        <v>28202</v>
      </c>
      <c r="AH4667" t="s">
        <v>51</v>
      </c>
      <c r="AJ4667" t="s">
        <v>53</v>
      </c>
      <c r="AL4667" t="s">
        <v>68</v>
      </c>
      <c r="AO4667" t="s">
        <v>8142</v>
      </c>
      <c r="AP4667" s="1">
        <v>45401.680555555555</v>
      </c>
    </row>
    <row r="4668" spans="1:43" x14ac:dyDescent="0.35">
      <c r="A4668" t="s">
        <v>28203</v>
      </c>
      <c r="B4668" t="s">
        <v>28204</v>
      </c>
      <c r="C4668" t="s">
        <v>28205</v>
      </c>
      <c r="D4668" t="s">
        <v>28206</v>
      </c>
      <c r="F4668" t="s">
        <v>6183</v>
      </c>
      <c r="H4668" t="s">
        <v>7287</v>
      </c>
      <c r="I4668" t="s">
        <v>464</v>
      </c>
      <c r="J4668" t="s">
        <v>465</v>
      </c>
      <c r="K4668" t="s">
        <v>28207</v>
      </c>
      <c r="L4668" t="s">
        <v>28208</v>
      </c>
      <c r="M4668" t="s">
        <v>26376</v>
      </c>
      <c r="N4668" t="s">
        <v>6033</v>
      </c>
      <c r="O4668">
        <v>95928</v>
      </c>
      <c r="P4668" t="s">
        <v>50</v>
      </c>
      <c r="U4668" s="1">
        <v>44533</v>
      </c>
      <c r="V4668" s="1">
        <v>44533</v>
      </c>
      <c r="AC4668" t="s">
        <v>53</v>
      </c>
      <c r="AD4668">
        <v>2969543968</v>
      </c>
      <c r="AE4668" s="1">
        <v>40032.470138888886</v>
      </c>
      <c r="AG4668" t="s">
        <v>28209</v>
      </c>
      <c r="AH4668" t="s">
        <v>51</v>
      </c>
      <c r="AJ4668" t="s">
        <v>53</v>
      </c>
      <c r="AO4668" t="s">
        <v>8142</v>
      </c>
    </row>
    <row r="4669" spans="1:43" x14ac:dyDescent="0.35">
      <c r="A4669" t="s">
        <v>28210</v>
      </c>
      <c r="B4669" t="s">
        <v>653</v>
      </c>
      <c r="C4669" t="s">
        <v>10042</v>
      </c>
      <c r="F4669" t="s">
        <v>19626</v>
      </c>
      <c r="H4669" t="s">
        <v>19627</v>
      </c>
      <c r="J4669" t="s">
        <v>26971</v>
      </c>
      <c r="K4669" t="s">
        <v>22891</v>
      </c>
      <c r="M4669" t="s">
        <v>21285</v>
      </c>
      <c r="N4669" t="s">
        <v>65</v>
      </c>
      <c r="O4669">
        <v>80241</v>
      </c>
      <c r="P4669" t="s">
        <v>50</v>
      </c>
      <c r="U4669" s="1">
        <v>44533</v>
      </c>
      <c r="V4669" s="1">
        <v>44533</v>
      </c>
      <c r="W4669" s="1">
        <v>44533.456944444442</v>
      </c>
      <c r="X4669" s="1">
        <v>44533.456944444442</v>
      </c>
      <c r="AC4669" t="s">
        <v>53</v>
      </c>
      <c r="AD4669">
        <v>2969783181</v>
      </c>
      <c r="AE4669" s="1">
        <v>43172.738194444442</v>
      </c>
      <c r="AF4669" t="s">
        <v>15658</v>
      </c>
      <c r="AG4669" t="s">
        <v>28211</v>
      </c>
      <c r="AH4669" t="s">
        <v>51</v>
      </c>
      <c r="AJ4669" t="s">
        <v>53</v>
      </c>
      <c r="AL4669" t="s">
        <v>78</v>
      </c>
      <c r="AO4669" t="s">
        <v>5443</v>
      </c>
      <c r="AP4669" s="1">
        <v>44533.455555555556</v>
      </c>
    </row>
    <row r="4670" spans="1:43" x14ac:dyDescent="0.35">
      <c r="A4670" t="s">
        <v>28212</v>
      </c>
      <c r="B4670" t="s">
        <v>28213</v>
      </c>
      <c r="C4670" t="s">
        <v>19800</v>
      </c>
      <c r="F4670" t="s">
        <v>19626</v>
      </c>
      <c r="H4670" t="s">
        <v>19627</v>
      </c>
      <c r="J4670" t="s">
        <v>26971</v>
      </c>
      <c r="K4670" t="s">
        <v>22891</v>
      </c>
      <c r="M4670" t="s">
        <v>21285</v>
      </c>
      <c r="N4670" t="s">
        <v>65</v>
      </c>
      <c r="O4670">
        <v>80241</v>
      </c>
      <c r="P4670" t="s">
        <v>50</v>
      </c>
      <c r="U4670" s="1">
        <v>44533</v>
      </c>
      <c r="V4670" s="1">
        <v>44533</v>
      </c>
      <c r="W4670" s="1">
        <v>44533.379166666666</v>
      </c>
      <c r="X4670" s="1">
        <v>44533.379166666666</v>
      </c>
      <c r="AC4670" t="s">
        <v>53</v>
      </c>
      <c r="AD4670">
        <v>2969783181</v>
      </c>
      <c r="AE4670" s="1">
        <v>43172.738194444442</v>
      </c>
      <c r="AF4670" t="s">
        <v>15658</v>
      </c>
      <c r="AG4670" t="s">
        <v>28214</v>
      </c>
      <c r="AH4670" t="s">
        <v>51</v>
      </c>
      <c r="AJ4670" t="s">
        <v>53</v>
      </c>
      <c r="AL4670" t="s">
        <v>78</v>
      </c>
      <c r="AO4670" t="s">
        <v>5443</v>
      </c>
      <c r="AP4670" s="1">
        <v>44533.45416666667</v>
      </c>
    </row>
    <row r="4671" spans="1:43" x14ac:dyDescent="0.35">
      <c r="A4671" t="s">
        <v>28215</v>
      </c>
      <c r="B4671" t="s">
        <v>12665</v>
      </c>
      <c r="C4671" t="s">
        <v>3833</v>
      </c>
      <c r="F4671" t="s">
        <v>19626</v>
      </c>
      <c r="H4671" t="s">
        <v>19627</v>
      </c>
      <c r="J4671" t="s">
        <v>26971</v>
      </c>
      <c r="K4671" t="s">
        <v>22891</v>
      </c>
      <c r="M4671" t="s">
        <v>21285</v>
      </c>
      <c r="N4671" t="s">
        <v>65</v>
      </c>
      <c r="O4671">
        <v>80241</v>
      </c>
      <c r="P4671" t="s">
        <v>50</v>
      </c>
      <c r="U4671" s="1">
        <v>44533</v>
      </c>
      <c r="V4671" s="1">
        <v>44533</v>
      </c>
      <c r="W4671" s="1">
        <v>44533.35</v>
      </c>
      <c r="X4671" s="1">
        <v>44533.35</v>
      </c>
      <c r="AC4671" t="s">
        <v>53</v>
      </c>
      <c r="AD4671">
        <v>2969783181</v>
      </c>
      <c r="AE4671" s="1">
        <v>43172.738194444442</v>
      </c>
      <c r="AF4671" t="s">
        <v>15658</v>
      </c>
      <c r="AG4671" t="s">
        <v>28216</v>
      </c>
      <c r="AH4671" t="s">
        <v>51</v>
      </c>
      <c r="AJ4671" t="s">
        <v>53</v>
      </c>
      <c r="AL4671" t="s">
        <v>78</v>
      </c>
      <c r="AO4671" t="s">
        <v>5443</v>
      </c>
      <c r="AP4671" s="1">
        <v>44533.36041666667</v>
      </c>
    </row>
    <row r="4672" spans="1:43" x14ac:dyDescent="0.35">
      <c r="A4672" t="s">
        <v>28217</v>
      </c>
      <c r="B4672" t="s">
        <v>28218</v>
      </c>
      <c r="C4672" t="s">
        <v>4522</v>
      </c>
      <c r="F4672" t="s">
        <v>19626</v>
      </c>
      <c r="H4672" t="s">
        <v>19627</v>
      </c>
      <c r="J4672" t="s">
        <v>26971</v>
      </c>
      <c r="K4672" t="s">
        <v>22891</v>
      </c>
      <c r="M4672" t="s">
        <v>21285</v>
      </c>
      <c r="N4672" t="s">
        <v>65</v>
      </c>
      <c r="O4672">
        <v>80241</v>
      </c>
      <c r="P4672" t="s">
        <v>50</v>
      </c>
      <c r="U4672" s="1">
        <v>44533</v>
      </c>
      <c r="V4672" s="1">
        <v>44533</v>
      </c>
      <c r="W4672" s="1">
        <v>44533.35</v>
      </c>
      <c r="X4672" s="1">
        <v>44533.35</v>
      </c>
      <c r="AC4672" t="s">
        <v>53</v>
      </c>
      <c r="AD4672">
        <v>2969783181</v>
      </c>
      <c r="AE4672" s="1">
        <v>43172.738194444442</v>
      </c>
      <c r="AF4672" t="s">
        <v>15658</v>
      </c>
      <c r="AG4672" t="s">
        <v>28219</v>
      </c>
      <c r="AH4672" t="s">
        <v>51</v>
      </c>
      <c r="AJ4672" t="s">
        <v>53</v>
      </c>
      <c r="AL4672" t="s">
        <v>78</v>
      </c>
      <c r="AO4672" t="s">
        <v>5443</v>
      </c>
      <c r="AP4672" s="1">
        <v>44533.348611111112</v>
      </c>
    </row>
    <row r="4673" spans="1:43" x14ac:dyDescent="0.35">
      <c r="A4673" t="s">
        <v>28220</v>
      </c>
      <c r="B4673" t="s">
        <v>4903</v>
      </c>
      <c r="C4673" t="s">
        <v>28221</v>
      </c>
      <c r="F4673">
        <v>9709034014</v>
      </c>
      <c r="H4673" t="s">
        <v>28220</v>
      </c>
      <c r="J4673" t="s">
        <v>28222</v>
      </c>
      <c r="K4673" t="s">
        <v>28223</v>
      </c>
      <c r="M4673" t="s">
        <v>3343</v>
      </c>
      <c r="N4673" t="s">
        <v>287</v>
      </c>
      <c r="O4673">
        <v>81147</v>
      </c>
      <c r="P4673" t="s">
        <v>50</v>
      </c>
      <c r="U4673" s="1">
        <v>44533</v>
      </c>
      <c r="V4673" s="1">
        <v>44533</v>
      </c>
      <c r="W4673" s="1">
        <v>44533.800694444442</v>
      </c>
      <c r="X4673" s="1">
        <v>44533.800694444442</v>
      </c>
      <c r="AC4673" t="s">
        <v>53</v>
      </c>
      <c r="AD4673">
        <v>2972406747</v>
      </c>
      <c r="AE4673" s="1">
        <v>44977.39166666667</v>
      </c>
      <c r="AG4673" t="s">
        <v>28224</v>
      </c>
      <c r="AH4673" t="s">
        <v>51</v>
      </c>
      <c r="AJ4673" t="s">
        <v>53</v>
      </c>
      <c r="AL4673" t="s">
        <v>78</v>
      </c>
      <c r="AO4673" t="s">
        <v>8142</v>
      </c>
      <c r="AP4673" s="1">
        <v>45421.92083333333</v>
      </c>
    </row>
    <row r="4674" spans="1:43" x14ac:dyDescent="0.35">
      <c r="A4674" t="s">
        <v>28225</v>
      </c>
      <c r="B4674" t="s">
        <v>5678</v>
      </c>
      <c r="C4674" t="s">
        <v>4272</v>
      </c>
      <c r="D4674" t="s">
        <v>437</v>
      </c>
      <c r="F4674" t="s">
        <v>28226</v>
      </c>
      <c r="G4674" t="s">
        <v>28227</v>
      </c>
      <c r="H4674" t="s">
        <v>27660</v>
      </c>
      <c r="I4674" t="s">
        <v>16224</v>
      </c>
      <c r="J4674" t="s">
        <v>18584</v>
      </c>
      <c r="K4674" t="s">
        <v>27662</v>
      </c>
      <c r="M4674" t="s">
        <v>9724</v>
      </c>
      <c r="N4674" t="s">
        <v>65</v>
      </c>
      <c r="O4674">
        <v>81652</v>
      </c>
      <c r="P4674" t="s">
        <v>50</v>
      </c>
      <c r="U4674" s="1">
        <v>44533.434027777781</v>
      </c>
      <c r="V4674" s="1">
        <v>44533.434027777781</v>
      </c>
      <c r="AC4674" t="s">
        <v>53</v>
      </c>
      <c r="AD4674">
        <v>2969543968</v>
      </c>
      <c r="AE4674" s="1">
        <v>40032.470138888886</v>
      </c>
      <c r="AG4674" t="s">
        <v>28228</v>
      </c>
      <c r="AH4674" t="s">
        <v>53</v>
      </c>
      <c r="AJ4674" t="s">
        <v>53</v>
      </c>
      <c r="AK4674" t="s">
        <v>16030</v>
      </c>
      <c r="AO4674" t="s">
        <v>54</v>
      </c>
    </row>
    <row r="4675" spans="1:43" x14ac:dyDescent="0.35">
      <c r="A4675" t="s">
        <v>28229</v>
      </c>
      <c r="B4675" t="s">
        <v>24669</v>
      </c>
      <c r="C4675" t="s">
        <v>28230</v>
      </c>
      <c r="F4675">
        <v>5055738868</v>
      </c>
      <c r="H4675" t="s">
        <v>28229</v>
      </c>
      <c r="J4675" t="s">
        <v>28231</v>
      </c>
      <c r="K4675" t="s">
        <v>28232</v>
      </c>
      <c r="M4675" t="s">
        <v>8843</v>
      </c>
      <c r="N4675" t="s">
        <v>253</v>
      </c>
      <c r="O4675">
        <v>87031</v>
      </c>
      <c r="P4675" t="s">
        <v>50</v>
      </c>
      <c r="U4675" s="1">
        <v>44534</v>
      </c>
      <c r="V4675" s="1">
        <v>44534</v>
      </c>
      <c r="W4675" s="1">
        <v>44534.369444444441</v>
      </c>
      <c r="X4675" s="1">
        <v>44534.369444444441</v>
      </c>
      <c r="AC4675" t="s">
        <v>51</v>
      </c>
      <c r="AD4675">
        <v>1000000001</v>
      </c>
      <c r="AE4675" s="1">
        <v>39973.351388888892</v>
      </c>
      <c r="AF4675" t="s">
        <v>3377</v>
      </c>
      <c r="AG4675" t="s">
        <v>28233</v>
      </c>
      <c r="AH4675" t="s">
        <v>51</v>
      </c>
      <c r="AJ4675" t="s">
        <v>53</v>
      </c>
      <c r="AL4675" t="s">
        <v>78</v>
      </c>
      <c r="AO4675" t="s">
        <v>5443</v>
      </c>
      <c r="AP4675" s="1">
        <v>44890.033333333333</v>
      </c>
      <c r="AQ4675" s="1">
        <v>44890.040277777778</v>
      </c>
    </row>
    <row r="4676" spans="1:43" x14ac:dyDescent="0.35">
      <c r="A4676" t="s">
        <v>28234</v>
      </c>
      <c r="B4676" t="s">
        <v>3184</v>
      </c>
      <c r="C4676" t="s">
        <v>12741</v>
      </c>
      <c r="H4676" t="s">
        <v>28235</v>
      </c>
      <c r="J4676" t="s">
        <v>28236</v>
      </c>
      <c r="K4676" t="s">
        <v>28237</v>
      </c>
      <c r="M4676" t="s">
        <v>3376</v>
      </c>
      <c r="N4676" t="s">
        <v>65</v>
      </c>
      <c r="O4676">
        <v>80621</v>
      </c>
      <c r="P4676" t="s">
        <v>50</v>
      </c>
      <c r="U4676" s="1">
        <v>44534</v>
      </c>
      <c r="V4676" s="1">
        <v>44534</v>
      </c>
      <c r="W4676" s="1">
        <v>44534.802777777775</v>
      </c>
      <c r="X4676" s="1">
        <v>44534.802777777775</v>
      </c>
      <c r="AC4676" t="s">
        <v>53</v>
      </c>
      <c r="AD4676">
        <v>1000000001</v>
      </c>
      <c r="AE4676" s="1">
        <v>39973.351388888892</v>
      </c>
      <c r="AF4676" t="s">
        <v>3377</v>
      </c>
      <c r="AG4676" t="s">
        <v>28238</v>
      </c>
      <c r="AH4676" t="s">
        <v>51</v>
      </c>
      <c r="AJ4676" t="s">
        <v>53</v>
      </c>
      <c r="AL4676" t="s">
        <v>78</v>
      </c>
      <c r="AO4676" t="s">
        <v>5443</v>
      </c>
      <c r="AP4676" s="1">
        <v>45422.988888888889</v>
      </c>
      <c r="AQ4676" s="1">
        <v>44575.242361111108</v>
      </c>
    </row>
    <row r="4677" spans="1:43" x14ac:dyDescent="0.35">
      <c r="A4677" t="s">
        <v>28239</v>
      </c>
      <c r="B4677" t="s">
        <v>28240</v>
      </c>
      <c r="C4677" t="s">
        <v>4540</v>
      </c>
      <c r="F4677" t="s">
        <v>28241</v>
      </c>
      <c r="H4677" t="s">
        <v>28242</v>
      </c>
      <c r="J4677" t="s">
        <v>28243</v>
      </c>
      <c r="O4677">
        <v>79745</v>
      </c>
      <c r="P4677" t="s">
        <v>50</v>
      </c>
      <c r="U4677" s="1">
        <v>44534</v>
      </c>
      <c r="V4677" s="1">
        <v>44534</v>
      </c>
      <c r="AC4677" t="s">
        <v>53</v>
      </c>
      <c r="AD4677">
        <v>2969943444</v>
      </c>
      <c r="AE4677" s="1">
        <v>43839.648611111108</v>
      </c>
      <c r="AG4677" t="s">
        <v>28244</v>
      </c>
      <c r="AH4677" t="s">
        <v>51</v>
      </c>
      <c r="AJ4677" t="s">
        <v>53</v>
      </c>
      <c r="AO4677" t="s">
        <v>8142</v>
      </c>
    </row>
    <row r="4678" spans="1:43" x14ac:dyDescent="0.35">
      <c r="A4678" t="s">
        <v>28245</v>
      </c>
      <c r="B4678" t="s">
        <v>28246</v>
      </c>
      <c r="C4678" t="s">
        <v>28247</v>
      </c>
      <c r="F4678">
        <v>3076809601</v>
      </c>
      <c r="H4678" t="s">
        <v>28248</v>
      </c>
      <c r="J4678" t="s">
        <v>28249</v>
      </c>
      <c r="K4678" t="s">
        <v>28250</v>
      </c>
      <c r="M4678" t="s">
        <v>9168</v>
      </c>
      <c r="N4678" t="s">
        <v>253</v>
      </c>
      <c r="O4678">
        <v>87144</v>
      </c>
      <c r="P4678" t="s">
        <v>50</v>
      </c>
      <c r="U4678" s="1">
        <v>44535</v>
      </c>
      <c r="V4678" s="1">
        <v>44535</v>
      </c>
      <c r="W4678" s="1">
        <v>44535.595833333333</v>
      </c>
      <c r="X4678" s="1">
        <v>44535.595833333333</v>
      </c>
      <c r="AC4678" t="s">
        <v>51</v>
      </c>
      <c r="AD4678">
        <v>1000000001</v>
      </c>
      <c r="AE4678" s="1">
        <v>39973.351388888892</v>
      </c>
      <c r="AF4678" t="s">
        <v>3377</v>
      </c>
      <c r="AG4678" t="s">
        <v>28251</v>
      </c>
      <c r="AH4678" t="s">
        <v>51</v>
      </c>
      <c r="AJ4678" t="s">
        <v>53</v>
      </c>
      <c r="AL4678" t="s">
        <v>78</v>
      </c>
      <c r="AO4678" t="s">
        <v>5443</v>
      </c>
      <c r="AP4678" s="1">
        <v>44535.604166666664</v>
      </c>
    </row>
    <row r="4679" spans="1:43" x14ac:dyDescent="0.35">
      <c r="A4679" t="s">
        <v>28252</v>
      </c>
      <c r="B4679" t="s">
        <v>28253</v>
      </c>
      <c r="C4679" t="s">
        <v>1338</v>
      </c>
      <c r="F4679" t="s">
        <v>28254</v>
      </c>
      <c r="H4679" t="s">
        <v>28252</v>
      </c>
      <c r="J4679" t="s">
        <v>28255</v>
      </c>
      <c r="P4679" t="s">
        <v>50</v>
      </c>
      <c r="U4679" s="1">
        <v>44535</v>
      </c>
      <c r="V4679" s="1">
        <v>44535</v>
      </c>
      <c r="W4679" s="1">
        <v>44535.495138888888</v>
      </c>
      <c r="X4679" s="1">
        <v>44535.495138888888</v>
      </c>
      <c r="AC4679" t="s">
        <v>53</v>
      </c>
      <c r="AD4679">
        <v>2972043170</v>
      </c>
      <c r="AE4679" s="1">
        <v>44536.602777777778</v>
      </c>
      <c r="AG4679" t="s">
        <v>28256</v>
      </c>
      <c r="AH4679" t="s">
        <v>51</v>
      </c>
      <c r="AJ4679" t="s">
        <v>53</v>
      </c>
      <c r="AL4679" t="s">
        <v>78</v>
      </c>
      <c r="AO4679" t="s">
        <v>8142</v>
      </c>
    </row>
    <row r="4680" spans="1:43" x14ac:dyDescent="0.35">
      <c r="A4680" t="s">
        <v>28257</v>
      </c>
      <c r="B4680" t="s">
        <v>1440</v>
      </c>
      <c r="C4680" t="s">
        <v>8639</v>
      </c>
      <c r="F4680">
        <f>1804-519-548</f>
        <v>737</v>
      </c>
      <c r="H4680" t="s">
        <v>28257</v>
      </c>
      <c r="I4680" t="s">
        <v>415</v>
      </c>
      <c r="J4680" t="s">
        <v>28258</v>
      </c>
      <c r="N4680" t="s">
        <v>17111</v>
      </c>
      <c r="O4680">
        <v>43515</v>
      </c>
      <c r="P4680" t="s">
        <v>50</v>
      </c>
      <c r="U4680" s="1">
        <v>44536</v>
      </c>
      <c r="V4680" s="1">
        <v>44536</v>
      </c>
      <c r="W4680" s="1">
        <v>44537.504166666666</v>
      </c>
      <c r="X4680" s="1">
        <v>44537.504166666666</v>
      </c>
      <c r="AC4680" t="s">
        <v>53</v>
      </c>
      <c r="AD4680">
        <v>2969476832</v>
      </c>
      <c r="AE4680" s="1">
        <v>37243</v>
      </c>
      <c r="AF4680" t="s">
        <v>26576</v>
      </c>
      <c r="AG4680" t="s">
        <v>28259</v>
      </c>
      <c r="AH4680" t="s">
        <v>51</v>
      </c>
      <c r="AJ4680" t="s">
        <v>53</v>
      </c>
      <c r="AL4680" t="s">
        <v>78</v>
      </c>
      <c r="AO4680" t="s">
        <v>8142</v>
      </c>
      <c r="AP4680" s="1">
        <v>45390.644444444442</v>
      </c>
    </row>
    <row r="4681" spans="1:43" x14ac:dyDescent="0.35">
      <c r="A4681" t="s">
        <v>28260</v>
      </c>
      <c r="B4681" t="s">
        <v>707</v>
      </c>
      <c r="C4681" t="s">
        <v>28261</v>
      </c>
      <c r="F4681">
        <f>1770-755-3419</f>
        <v>-2404</v>
      </c>
      <c r="H4681" t="s">
        <v>28260</v>
      </c>
      <c r="J4681" t="s">
        <v>25819</v>
      </c>
      <c r="K4681" t="s">
        <v>28262</v>
      </c>
      <c r="M4681" t="s">
        <v>25822</v>
      </c>
      <c r="N4681" t="s">
        <v>25803</v>
      </c>
      <c r="O4681" t="s">
        <v>25823</v>
      </c>
      <c r="P4681" t="s">
        <v>50</v>
      </c>
      <c r="U4681" s="1">
        <v>44536</v>
      </c>
      <c r="V4681" s="1">
        <v>44536</v>
      </c>
      <c r="AC4681" t="s">
        <v>53</v>
      </c>
      <c r="AD4681">
        <v>2969640882</v>
      </c>
      <c r="AE4681" s="1">
        <v>41834.517361111109</v>
      </c>
      <c r="AG4681" t="s">
        <v>28263</v>
      </c>
      <c r="AH4681" t="s">
        <v>51</v>
      </c>
      <c r="AJ4681" t="s">
        <v>53</v>
      </c>
      <c r="AO4681" t="s">
        <v>8142</v>
      </c>
    </row>
    <row r="4682" spans="1:43" x14ac:dyDescent="0.35">
      <c r="A4682" t="s">
        <v>28264</v>
      </c>
      <c r="B4682" t="s">
        <v>28265</v>
      </c>
      <c r="C4682" t="s">
        <v>28266</v>
      </c>
      <c r="F4682" s="2" t="s">
        <v>28267</v>
      </c>
      <c r="H4682" t="s">
        <v>28268</v>
      </c>
      <c r="J4682" t="s">
        <v>8983</v>
      </c>
      <c r="K4682" t="s">
        <v>28269</v>
      </c>
      <c r="M4682" t="s">
        <v>28270</v>
      </c>
      <c r="O4682">
        <v>6200</v>
      </c>
      <c r="P4682" t="s">
        <v>12804</v>
      </c>
      <c r="U4682" s="1">
        <v>44536</v>
      </c>
      <c r="V4682" s="1">
        <v>44536</v>
      </c>
      <c r="AC4682" t="s">
        <v>53</v>
      </c>
      <c r="AD4682">
        <v>2969570414</v>
      </c>
      <c r="AE4682" s="1">
        <v>40940.538888888892</v>
      </c>
      <c r="AG4682" t="s">
        <v>28271</v>
      </c>
      <c r="AH4682" t="s">
        <v>51</v>
      </c>
      <c r="AJ4682" t="s">
        <v>53</v>
      </c>
      <c r="AO4682" t="s">
        <v>8142</v>
      </c>
    </row>
    <row r="4683" spans="1:43" x14ac:dyDescent="0.35">
      <c r="A4683" t="s">
        <v>28272</v>
      </c>
      <c r="B4683" t="s">
        <v>14154</v>
      </c>
      <c r="C4683" t="s">
        <v>28273</v>
      </c>
      <c r="F4683" t="s">
        <v>28274</v>
      </c>
      <c r="H4683" t="s">
        <v>28275</v>
      </c>
      <c r="J4683" t="s">
        <v>24179</v>
      </c>
      <c r="P4683" t="s">
        <v>50</v>
      </c>
      <c r="U4683" s="1">
        <v>44536</v>
      </c>
      <c r="V4683" s="1">
        <v>44536</v>
      </c>
      <c r="W4683" s="1">
        <v>44537.501388888886</v>
      </c>
      <c r="X4683" s="1">
        <v>44537.501388888886</v>
      </c>
      <c r="AC4683" t="s">
        <v>53</v>
      </c>
      <c r="AD4683">
        <v>2969680580</v>
      </c>
      <c r="AE4683" s="1">
        <v>42268.479861111111</v>
      </c>
      <c r="AF4683" t="s">
        <v>24180</v>
      </c>
      <c r="AG4683" t="s">
        <v>28276</v>
      </c>
      <c r="AH4683" t="s">
        <v>51</v>
      </c>
      <c r="AJ4683" t="s">
        <v>53</v>
      </c>
      <c r="AL4683" t="s">
        <v>78</v>
      </c>
      <c r="AO4683" t="s">
        <v>8142</v>
      </c>
    </row>
    <row r="4684" spans="1:43" x14ac:dyDescent="0.35">
      <c r="A4684" t="s">
        <v>28277</v>
      </c>
      <c r="B4684" t="s">
        <v>28278</v>
      </c>
      <c r="C4684" t="s">
        <v>5364</v>
      </c>
      <c r="F4684" t="s">
        <v>28279</v>
      </c>
      <c r="H4684" t="s">
        <v>28280</v>
      </c>
      <c r="I4684" t="s">
        <v>464</v>
      </c>
      <c r="J4684" t="s">
        <v>18584</v>
      </c>
      <c r="K4684" t="s">
        <v>28281</v>
      </c>
      <c r="M4684" t="s">
        <v>28282</v>
      </c>
      <c r="N4684" t="s">
        <v>28283</v>
      </c>
      <c r="O4684" s="2" t="s">
        <v>16345</v>
      </c>
      <c r="P4684" t="s">
        <v>50</v>
      </c>
      <c r="U4684" s="1">
        <v>44536</v>
      </c>
      <c r="V4684" s="1">
        <v>44536</v>
      </c>
      <c r="W4684" s="1">
        <v>44537.510416666664</v>
      </c>
      <c r="X4684" s="1">
        <v>44537.510416666664</v>
      </c>
      <c r="AC4684" t="s">
        <v>53</v>
      </c>
      <c r="AD4684">
        <v>2969543968</v>
      </c>
      <c r="AE4684" s="1">
        <v>40032.470138888886</v>
      </c>
      <c r="AF4684" t="s">
        <v>28284</v>
      </c>
      <c r="AG4684" t="s">
        <v>28285</v>
      </c>
      <c r="AH4684" t="s">
        <v>51</v>
      </c>
      <c r="AJ4684" t="s">
        <v>53</v>
      </c>
      <c r="AL4684" t="s">
        <v>78</v>
      </c>
      <c r="AO4684" t="s">
        <v>8142</v>
      </c>
    </row>
    <row r="4685" spans="1:43" x14ac:dyDescent="0.35">
      <c r="A4685" t="s">
        <v>28286</v>
      </c>
      <c r="B4685" t="s">
        <v>13961</v>
      </c>
      <c r="C4685" t="s">
        <v>3460</v>
      </c>
      <c r="F4685" t="s">
        <v>19626</v>
      </c>
      <c r="H4685" t="s">
        <v>19627</v>
      </c>
      <c r="J4685" t="s">
        <v>26971</v>
      </c>
      <c r="K4685" t="s">
        <v>22891</v>
      </c>
      <c r="M4685" t="s">
        <v>21285</v>
      </c>
      <c r="N4685" t="s">
        <v>65</v>
      </c>
      <c r="O4685">
        <v>80241</v>
      </c>
      <c r="P4685" t="s">
        <v>50</v>
      </c>
      <c r="U4685" s="1">
        <v>44536</v>
      </c>
      <c r="V4685" s="1">
        <v>44536</v>
      </c>
      <c r="W4685" s="1">
        <v>44536.347222222219</v>
      </c>
      <c r="X4685" s="1">
        <v>44536.347222222219</v>
      </c>
      <c r="AC4685" t="s">
        <v>53</v>
      </c>
      <c r="AD4685">
        <v>2969783181</v>
      </c>
      <c r="AE4685" s="1">
        <v>43172.738194444442</v>
      </c>
      <c r="AF4685" t="s">
        <v>15658</v>
      </c>
      <c r="AG4685" t="s">
        <v>28287</v>
      </c>
      <c r="AH4685" t="s">
        <v>51</v>
      </c>
      <c r="AJ4685" t="s">
        <v>53</v>
      </c>
      <c r="AL4685" t="s">
        <v>78</v>
      </c>
      <c r="AO4685" t="s">
        <v>5443</v>
      </c>
      <c r="AP4685" s="1">
        <v>44536.369444444441</v>
      </c>
    </row>
    <row r="4686" spans="1:43" x14ac:dyDescent="0.35">
      <c r="A4686" t="s">
        <v>28288</v>
      </c>
      <c r="B4686" t="s">
        <v>28289</v>
      </c>
      <c r="C4686" t="s">
        <v>4985</v>
      </c>
      <c r="F4686" t="s">
        <v>28290</v>
      </c>
      <c r="H4686" t="s">
        <v>28288</v>
      </c>
      <c r="J4686" t="s">
        <v>6242</v>
      </c>
      <c r="K4686" t="s">
        <v>19571</v>
      </c>
      <c r="M4686" t="s">
        <v>11432</v>
      </c>
      <c r="N4686" t="s">
        <v>65</v>
      </c>
      <c r="O4686">
        <v>80108</v>
      </c>
      <c r="P4686" t="s">
        <v>50</v>
      </c>
      <c r="U4686" s="1">
        <v>44536</v>
      </c>
      <c r="V4686" s="1">
        <v>44536</v>
      </c>
      <c r="W4686" s="1">
        <v>44536.706944444442</v>
      </c>
      <c r="X4686" s="1">
        <v>44536.706944444442</v>
      </c>
      <c r="AC4686" t="s">
        <v>53</v>
      </c>
      <c r="AD4686">
        <v>2969507921</v>
      </c>
      <c r="AE4686" s="1">
        <v>38224.743750000001</v>
      </c>
      <c r="AF4686" t="s">
        <v>6246</v>
      </c>
      <c r="AG4686" t="s">
        <v>28291</v>
      </c>
      <c r="AH4686" t="s">
        <v>51</v>
      </c>
      <c r="AJ4686" t="s">
        <v>53</v>
      </c>
      <c r="AL4686" t="s">
        <v>78</v>
      </c>
      <c r="AO4686" t="s">
        <v>5443</v>
      </c>
      <c r="AP4686" s="1">
        <v>44979.328472222223</v>
      </c>
      <c r="AQ4686" s="1">
        <v>44978.681250000001</v>
      </c>
    </row>
    <row r="4687" spans="1:43" x14ac:dyDescent="0.35">
      <c r="A4687" t="s">
        <v>28292</v>
      </c>
      <c r="B4687" t="s">
        <v>28293</v>
      </c>
      <c r="C4687" t="s">
        <v>1614</v>
      </c>
      <c r="F4687">
        <f>1765-832-2800</f>
        <v>-1867</v>
      </c>
      <c r="H4687" t="s">
        <v>28292</v>
      </c>
      <c r="J4687" t="s">
        <v>12949</v>
      </c>
      <c r="N4687" t="s">
        <v>15086</v>
      </c>
      <c r="O4687">
        <v>47842</v>
      </c>
      <c r="P4687" t="s">
        <v>50</v>
      </c>
      <c r="U4687" s="1">
        <v>44536</v>
      </c>
      <c r="V4687" s="1">
        <v>44536</v>
      </c>
      <c r="W4687" s="1">
        <v>44537.505555555559</v>
      </c>
      <c r="X4687" s="1">
        <v>44537.505555555559</v>
      </c>
      <c r="AC4687" t="s">
        <v>53</v>
      </c>
      <c r="AD4687">
        <v>2969735272</v>
      </c>
      <c r="AE4687" s="1">
        <v>42845.40902777778</v>
      </c>
      <c r="AF4687" t="s">
        <v>22107</v>
      </c>
      <c r="AG4687" t="s">
        <v>28294</v>
      </c>
      <c r="AH4687" t="s">
        <v>51</v>
      </c>
      <c r="AJ4687" t="s">
        <v>53</v>
      </c>
      <c r="AL4687" t="s">
        <v>78</v>
      </c>
      <c r="AO4687" t="s">
        <v>8142</v>
      </c>
      <c r="AP4687" s="1">
        <v>45419.7</v>
      </c>
    </row>
    <row r="4688" spans="1:43" x14ac:dyDescent="0.35">
      <c r="A4688" t="s">
        <v>28295</v>
      </c>
      <c r="B4688" t="s">
        <v>28296</v>
      </c>
      <c r="C4688" t="s">
        <v>28297</v>
      </c>
      <c r="F4688" t="s">
        <v>28298</v>
      </c>
      <c r="H4688" t="s">
        <v>28295</v>
      </c>
      <c r="J4688" t="s">
        <v>1014</v>
      </c>
      <c r="N4688" t="s">
        <v>4526</v>
      </c>
      <c r="O4688">
        <v>85546</v>
      </c>
      <c r="P4688" t="s">
        <v>50</v>
      </c>
      <c r="U4688" s="1">
        <v>44537</v>
      </c>
      <c r="V4688" s="1">
        <v>44537</v>
      </c>
      <c r="AC4688" t="s">
        <v>53</v>
      </c>
      <c r="AD4688">
        <v>2969480780</v>
      </c>
      <c r="AE4688" s="1">
        <v>37467</v>
      </c>
      <c r="AG4688" t="s">
        <v>28299</v>
      </c>
      <c r="AH4688" t="s">
        <v>51</v>
      </c>
      <c r="AJ4688" t="s">
        <v>53</v>
      </c>
      <c r="AO4688" t="s">
        <v>8142</v>
      </c>
    </row>
    <row r="4689" spans="1:42" x14ac:dyDescent="0.35">
      <c r="A4689" t="s">
        <v>28300</v>
      </c>
      <c r="B4689" t="s">
        <v>24732</v>
      </c>
      <c r="C4689" t="s">
        <v>3185</v>
      </c>
      <c r="F4689">
        <v>9159740002</v>
      </c>
      <c r="H4689" t="s">
        <v>28300</v>
      </c>
      <c r="J4689" t="s">
        <v>28301</v>
      </c>
      <c r="P4689" t="s">
        <v>50</v>
      </c>
      <c r="U4689" s="1">
        <v>44537</v>
      </c>
      <c r="V4689" s="1">
        <v>44537</v>
      </c>
      <c r="W4689" s="1">
        <v>44537.818749999999</v>
      </c>
      <c r="X4689" s="1">
        <v>44537.818749999999</v>
      </c>
      <c r="AC4689" t="s">
        <v>53</v>
      </c>
      <c r="AD4689">
        <v>1000000001</v>
      </c>
      <c r="AE4689" s="1">
        <v>39973.351388888892</v>
      </c>
      <c r="AF4689" t="s">
        <v>3377</v>
      </c>
      <c r="AG4689" t="s">
        <v>28302</v>
      </c>
      <c r="AH4689" t="s">
        <v>51</v>
      </c>
      <c r="AJ4689" t="s">
        <v>53</v>
      </c>
      <c r="AL4689" t="s">
        <v>78</v>
      </c>
      <c r="AO4689" t="s">
        <v>8142</v>
      </c>
    </row>
    <row r="4690" spans="1:42" x14ac:dyDescent="0.35">
      <c r="A4690" t="s">
        <v>28303</v>
      </c>
      <c r="B4690" t="s">
        <v>9211</v>
      </c>
      <c r="C4690" t="s">
        <v>860</v>
      </c>
      <c r="F4690" t="s">
        <v>28304</v>
      </c>
      <c r="H4690" t="s">
        <v>28303</v>
      </c>
      <c r="J4690" t="s">
        <v>13798</v>
      </c>
      <c r="K4690" t="s">
        <v>13799</v>
      </c>
      <c r="M4690" t="s">
        <v>159</v>
      </c>
      <c r="N4690" t="s">
        <v>65</v>
      </c>
      <c r="O4690">
        <v>80951</v>
      </c>
      <c r="P4690" t="s">
        <v>50</v>
      </c>
      <c r="U4690" s="1">
        <v>44537</v>
      </c>
      <c r="V4690" s="1">
        <v>44537</v>
      </c>
      <c r="W4690" s="1">
        <v>44537.429166666669</v>
      </c>
      <c r="X4690" s="1">
        <v>44537.429166666669</v>
      </c>
      <c r="AC4690" t="s">
        <v>53</v>
      </c>
      <c r="AD4690">
        <v>2969837991</v>
      </c>
      <c r="AE4690" s="1">
        <v>43363.585416666669</v>
      </c>
      <c r="AF4690" t="s">
        <v>13801</v>
      </c>
      <c r="AG4690" t="s">
        <v>28305</v>
      </c>
      <c r="AH4690" t="s">
        <v>51</v>
      </c>
      <c r="AJ4690" t="s">
        <v>53</v>
      </c>
      <c r="AL4690" t="s">
        <v>78</v>
      </c>
      <c r="AO4690" t="s">
        <v>5443</v>
      </c>
      <c r="AP4690" s="1">
        <v>44615.587500000001</v>
      </c>
    </row>
    <row r="4691" spans="1:42" x14ac:dyDescent="0.35">
      <c r="A4691" t="s">
        <v>28306</v>
      </c>
      <c r="B4691" t="s">
        <v>28307</v>
      </c>
      <c r="C4691" t="s">
        <v>28308</v>
      </c>
      <c r="F4691" s="2" t="s">
        <v>28309</v>
      </c>
      <c r="H4691" t="s">
        <v>28306</v>
      </c>
      <c r="J4691" t="s">
        <v>28310</v>
      </c>
      <c r="K4691" t="s">
        <v>28311</v>
      </c>
      <c r="M4691" t="s">
        <v>28312</v>
      </c>
      <c r="N4691" t="s">
        <v>28313</v>
      </c>
      <c r="O4691" s="2" t="s">
        <v>28314</v>
      </c>
      <c r="P4691" t="s">
        <v>15645</v>
      </c>
      <c r="U4691" s="1">
        <v>44537</v>
      </c>
      <c r="V4691" s="1">
        <v>44537</v>
      </c>
      <c r="AC4691" t="s">
        <v>53</v>
      </c>
      <c r="AD4691">
        <v>2969810985</v>
      </c>
      <c r="AE4691" s="1">
        <v>43262.361805555556</v>
      </c>
      <c r="AG4691" t="s">
        <v>28315</v>
      </c>
      <c r="AH4691" t="s">
        <v>51</v>
      </c>
      <c r="AJ4691" t="s">
        <v>53</v>
      </c>
      <c r="AO4691" t="s">
        <v>5443</v>
      </c>
    </row>
    <row r="4692" spans="1:42" x14ac:dyDescent="0.35">
      <c r="A4692" t="s">
        <v>28316</v>
      </c>
      <c r="B4692" t="s">
        <v>28317</v>
      </c>
      <c r="C4692" t="s">
        <v>28318</v>
      </c>
      <c r="F4692" t="s">
        <v>28319</v>
      </c>
      <c r="H4692" t="s">
        <v>28316</v>
      </c>
      <c r="J4692" t="s">
        <v>28320</v>
      </c>
      <c r="P4692" t="s">
        <v>50</v>
      </c>
      <c r="U4692" s="1">
        <v>44537</v>
      </c>
      <c r="V4692" s="1">
        <v>44537</v>
      </c>
      <c r="W4692" s="1">
        <v>44537.479166666664</v>
      </c>
      <c r="X4692" s="1">
        <v>44537.479166666664</v>
      </c>
      <c r="AC4692" t="s">
        <v>53</v>
      </c>
      <c r="AD4692">
        <v>2969659059</v>
      </c>
      <c r="AE4692" s="1">
        <v>42037.649305555555</v>
      </c>
      <c r="AF4692" t="s">
        <v>28321</v>
      </c>
      <c r="AG4692" t="s">
        <v>28322</v>
      </c>
      <c r="AH4692" t="s">
        <v>51</v>
      </c>
      <c r="AJ4692" t="s">
        <v>53</v>
      </c>
      <c r="AL4692" t="s">
        <v>78</v>
      </c>
      <c r="AO4692" t="s">
        <v>8142</v>
      </c>
    </row>
    <row r="4693" spans="1:42" x14ac:dyDescent="0.35">
      <c r="A4693" t="s">
        <v>28323</v>
      </c>
      <c r="B4693" t="s">
        <v>28324</v>
      </c>
      <c r="C4693" t="s">
        <v>28325</v>
      </c>
      <c r="F4693" t="s">
        <v>28326</v>
      </c>
      <c r="H4693" t="s">
        <v>28327</v>
      </c>
      <c r="J4693" t="s">
        <v>28328</v>
      </c>
      <c r="K4693" t="s">
        <v>28329</v>
      </c>
      <c r="M4693" t="s">
        <v>28330</v>
      </c>
      <c r="N4693" t="s">
        <v>28331</v>
      </c>
      <c r="O4693">
        <v>57719</v>
      </c>
      <c r="P4693" t="s">
        <v>50</v>
      </c>
      <c r="U4693" s="1">
        <v>44538</v>
      </c>
      <c r="V4693" s="1">
        <v>44538</v>
      </c>
      <c r="AC4693" t="s">
        <v>53</v>
      </c>
      <c r="AD4693">
        <v>2969758761</v>
      </c>
      <c r="AE4693" s="1">
        <v>43005.57916666667</v>
      </c>
      <c r="AG4693" t="s">
        <v>28332</v>
      </c>
      <c r="AH4693" t="s">
        <v>51</v>
      </c>
      <c r="AJ4693" t="s">
        <v>53</v>
      </c>
      <c r="AO4693" t="s">
        <v>8142</v>
      </c>
    </row>
    <row r="4694" spans="1:42" x14ac:dyDescent="0.35">
      <c r="A4694" t="s">
        <v>28333</v>
      </c>
      <c r="B4694" t="s">
        <v>19234</v>
      </c>
      <c r="C4694" t="s">
        <v>28334</v>
      </c>
      <c r="F4694">
        <v>5759880805</v>
      </c>
      <c r="H4694" t="s">
        <v>28333</v>
      </c>
      <c r="P4694" t="s">
        <v>50</v>
      </c>
      <c r="U4694" s="1">
        <v>44538</v>
      </c>
      <c r="V4694" s="1">
        <v>44538</v>
      </c>
      <c r="AC4694" t="s">
        <v>53</v>
      </c>
      <c r="AG4694" t="s">
        <v>28335</v>
      </c>
      <c r="AH4694" t="s">
        <v>51</v>
      </c>
      <c r="AJ4694" t="s">
        <v>53</v>
      </c>
      <c r="AL4694" t="s">
        <v>78</v>
      </c>
      <c r="AO4694" t="s">
        <v>8142</v>
      </c>
    </row>
    <row r="4695" spans="1:42" x14ac:dyDescent="0.35">
      <c r="A4695" t="s">
        <v>28336</v>
      </c>
      <c r="B4695" t="s">
        <v>28337</v>
      </c>
      <c r="C4695" t="s">
        <v>28338</v>
      </c>
      <c r="F4695" t="s">
        <v>28339</v>
      </c>
      <c r="H4695" t="s">
        <v>28340</v>
      </c>
      <c r="I4695" t="s">
        <v>464</v>
      </c>
      <c r="J4695" t="s">
        <v>18584</v>
      </c>
      <c r="K4695" t="s">
        <v>28341</v>
      </c>
      <c r="M4695" t="s">
        <v>28342</v>
      </c>
      <c r="N4695" t="s">
        <v>9781</v>
      </c>
      <c r="O4695">
        <v>55103</v>
      </c>
      <c r="P4695" t="s">
        <v>50</v>
      </c>
      <c r="U4695" s="1">
        <v>44538</v>
      </c>
      <c r="V4695" s="1">
        <v>44538</v>
      </c>
      <c r="AC4695" t="s">
        <v>53</v>
      </c>
      <c r="AD4695">
        <v>2969543968</v>
      </c>
      <c r="AE4695" s="1">
        <v>40032.470138888886</v>
      </c>
      <c r="AG4695" t="s">
        <v>28343</v>
      </c>
      <c r="AH4695" t="s">
        <v>51</v>
      </c>
      <c r="AJ4695" t="s">
        <v>53</v>
      </c>
      <c r="AO4695" t="s">
        <v>8142</v>
      </c>
    </row>
    <row r="4696" spans="1:42" x14ac:dyDescent="0.35">
      <c r="A4696" t="s">
        <v>28344</v>
      </c>
      <c r="B4696" t="s">
        <v>1613</v>
      </c>
      <c r="C4696" t="s">
        <v>309</v>
      </c>
      <c r="D4696" t="s">
        <v>219</v>
      </c>
      <c r="F4696" t="s">
        <v>28345</v>
      </c>
      <c r="H4696" t="s">
        <v>28346</v>
      </c>
      <c r="I4696" t="s">
        <v>464</v>
      </c>
      <c r="J4696" t="s">
        <v>18584</v>
      </c>
      <c r="K4696" t="s">
        <v>28347</v>
      </c>
      <c r="M4696" t="s">
        <v>16090</v>
      </c>
      <c r="N4696" t="s">
        <v>637</v>
      </c>
      <c r="O4696">
        <v>78130</v>
      </c>
      <c r="P4696" t="s">
        <v>50</v>
      </c>
      <c r="U4696" s="1">
        <v>44538</v>
      </c>
      <c r="V4696" s="1">
        <v>44538</v>
      </c>
      <c r="AC4696" t="s">
        <v>53</v>
      </c>
      <c r="AD4696">
        <v>2969543968</v>
      </c>
      <c r="AE4696" s="1">
        <v>40032.470138888886</v>
      </c>
      <c r="AG4696" t="s">
        <v>28348</v>
      </c>
      <c r="AH4696" t="s">
        <v>51</v>
      </c>
      <c r="AJ4696" t="s">
        <v>53</v>
      </c>
      <c r="AO4696" t="s">
        <v>8142</v>
      </c>
    </row>
    <row r="4697" spans="1:42" x14ac:dyDescent="0.35">
      <c r="A4697" t="s">
        <v>28349</v>
      </c>
      <c r="B4697" t="s">
        <v>28350</v>
      </c>
      <c r="C4697" t="s">
        <v>2912</v>
      </c>
      <c r="F4697" t="s">
        <v>28351</v>
      </c>
      <c r="H4697" t="s">
        <v>28352</v>
      </c>
      <c r="J4697" t="s">
        <v>28353</v>
      </c>
      <c r="P4697" t="s">
        <v>50</v>
      </c>
      <c r="U4697" s="1">
        <v>44538</v>
      </c>
      <c r="V4697" s="1">
        <v>44538</v>
      </c>
      <c r="W4697" s="1">
        <v>44538.618055555555</v>
      </c>
      <c r="X4697" s="1">
        <v>44538.618055555555</v>
      </c>
      <c r="AC4697" t="s">
        <v>53</v>
      </c>
      <c r="AD4697">
        <v>1000000001</v>
      </c>
      <c r="AE4697" s="1">
        <v>39973.351388888892</v>
      </c>
      <c r="AF4697" t="s">
        <v>3377</v>
      </c>
      <c r="AG4697" t="s">
        <v>28354</v>
      </c>
      <c r="AH4697" t="s">
        <v>51</v>
      </c>
      <c r="AJ4697" t="s">
        <v>53</v>
      </c>
      <c r="AL4697" t="s">
        <v>78</v>
      </c>
      <c r="AO4697" t="s">
        <v>8142</v>
      </c>
    </row>
    <row r="4698" spans="1:42" x14ac:dyDescent="0.35">
      <c r="A4698" t="s">
        <v>28355</v>
      </c>
      <c r="B4698" t="s">
        <v>28356</v>
      </c>
      <c r="C4698" t="s">
        <v>28357</v>
      </c>
      <c r="F4698" t="s">
        <v>28358</v>
      </c>
      <c r="H4698" t="s">
        <v>28359</v>
      </c>
      <c r="J4698" t="s">
        <v>28360</v>
      </c>
      <c r="P4698" t="s">
        <v>5151</v>
      </c>
      <c r="U4698" s="1">
        <v>44538</v>
      </c>
      <c r="V4698" s="1">
        <v>44538</v>
      </c>
      <c r="AC4698" t="s">
        <v>53</v>
      </c>
      <c r="AD4698">
        <v>2969709064</v>
      </c>
      <c r="AE4698" s="1">
        <v>42620.761111111111</v>
      </c>
      <c r="AG4698" t="s">
        <v>28361</v>
      </c>
      <c r="AH4698" t="s">
        <v>51</v>
      </c>
      <c r="AJ4698" t="s">
        <v>53</v>
      </c>
      <c r="AO4698" t="s">
        <v>8142</v>
      </c>
    </row>
    <row r="4699" spans="1:42" x14ac:dyDescent="0.35">
      <c r="A4699" t="s">
        <v>28362</v>
      </c>
      <c r="B4699" t="s">
        <v>12612</v>
      </c>
      <c r="C4699" t="s">
        <v>5155</v>
      </c>
      <c r="F4699">
        <v>19704028597</v>
      </c>
      <c r="H4699" t="s">
        <v>28362</v>
      </c>
      <c r="J4699" t="s">
        <v>17056</v>
      </c>
      <c r="N4699" t="s">
        <v>287</v>
      </c>
      <c r="O4699">
        <v>81149</v>
      </c>
      <c r="P4699" t="s">
        <v>50</v>
      </c>
      <c r="U4699" s="1">
        <v>44538</v>
      </c>
      <c r="V4699" s="1">
        <v>44538</v>
      </c>
      <c r="W4699" s="1">
        <v>44538.655555555553</v>
      </c>
      <c r="X4699" s="1">
        <v>44538.655555555553</v>
      </c>
      <c r="AC4699" t="s">
        <v>53</v>
      </c>
      <c r="AD4699">
        <v>1000000001</v>
      </c>
      <c r="AE4699" s="1">
        <v>39973.351388888892</v>
      </c>
      <c r="AF4699" t="s">
        <v>3377</v>
      </c>
      <c r="AG4699" t="s">
        <v>28363</v>
      </c>
      <c r="AH4699" t="s">
        <v>51</v>
      </c>
      <c r="AJ4699" t="s">
        <v>53</v>
      </c>
      <c r="AL4699" t="s">
        <v>78</v>
      </c>
      <c r="AO4699" t="s">
        <v>5443</v>
      </c>
      <c r="AP4699" s="1">
        <v>45043.522916666669</v>
      </c>
    </row>
    <row r="4700" spans="1:42" x14ac:dyDescent="0.35">
      <c r="A4700" t="s">
        <v>28364</v>
      </c>
      <c r="B4700" t="s">
        <v>28365</v>
      </c>
      <c r="C4700" t="s">
        <v>28366</v>
      </c>
      <c r="F4700" t="s">
        <v>28367</v>
      </c>
      <c r="H4700" t="s">
        <v>28364</v>
      </c>
      <c r="J4700" t="s">
        <v>12818</v>
      </c>
      <c r="N4700" t="s">
        <v>19844</v>
      </c>
      <c r="O4700">
        <v>99336</v>
      </c>
      <c r="P4700" t="s">
        <v>50</v>
      </c>
      <c r="U4700" s="1">
        <v>44538</v>
      </c>
      <c r="V4700" s="1">
        <v>44538</v>
      </c>
      <c r="W4700" s="1">
        <v>44538.324999999997</v>
      </c>
      <c r="X4700" s="1">
        <v>44538.324999999997</v>
      </c>
      <c r="AC4700" t="s">
        <v>53</v>
      </c>
      <c r="AD4700">
        <v>2969608846</v>
      </c>
      <c r="AE4700" s="1">
        <v>41666.397916666669</v>
      </c>
      <c r="AG4700" t="s">
        <v>28368</v>
      </c>
      <c r="AH4700" t="s">
        <v>51</v>
      </c>
      <c r="AJ4700" t="s">
        <v>53</v>
      </c>
      <c r="AL4700" t="s">
        <v>78</v>
      </c>
      <c r="AO4700" t="s">
        <v>8142</v>
      </c>
    </row>
    <row r="4701" spans="1:42" x14ac:dyDescent="0.35">
      <c r="A4701" t="s">
        <v>28369</v>
      </c>
      <c r="B4701" t="s">
        <v>2006</v>
      </c>
      <c r="C4701" t="s">
        <v>383</v>
      </c>
      <c r="F4701">
        <v>9709011342</v>
      </c>
      <c r="H4701" t="s">
        <v>28369</v>
      </c>
      <c r="J4701" t="s">
        <v>28370</v>
      </c>
      <c r="K4701" t="s">
        <v>28371</v>
      </c>
      <c r="M4701" t="s">
        <v>8716</v>
      </c>
      <c r="N4701" t="s">
        <v>65</v>
      </c>
      <c r="O4701">
        <v>81526</v>
      </c>
      <c r="P4701" t="s">
        <v>50</v>
      </c>
      <c r="U4701" s="1">
        <v>44539</v>
      </c>
      <c r="V4701" s="1">
        <v>44539</v>
      </c>
      <c r="W4701" s="1">
        <v>44539.526388888888</v>
      </c>
      <c r="X4701" s="1">
        <v>44539.526388888888</v>
      </c>
      <c r="AC4701" t="s">
        <v>53</v>
      </c>
      <c r="AD4701">
        <v>2972044259</v>
      </c>
      <c r="AE4701" s="1">
        <v>44540.375694444447</v>
      </c>
      <c r="AG4701" t="s">
        <v>28372</v>
      </c>
      <c r="AH4701" t="s">
        <v>51</v>
      </c>
      <c r="AJ4701" t="s">
        <v>53</v>
      </c>
      <c r="AL4701" t="s">
        <v>78</v>
      </c>
      <c r="AO4701" t="s">
        <v>5443</v>
      </c>
      <c r="AP4701" s="1">
        <v>45310.594444444447</v>
      </c>
    </row>
    <row r="4702" spans="1:42" x14ac:dyDescent="0.35">
      <c r="A4702" t="s">
        <v>28373</v>
      </c>
      <c r="B4702" t="s">
        <v>10683</v>
      </c>
      <c r="C4702" t="s">
        <v>10684</v>
      </c>
      <c r="F4702" t="s">
        <v>28374</v>
      </c>
      <c r="H4702" t="s">
        <v>28375</v>
      </c>
      <c r="J4702" t="s">
        <v>28376</v>
      </c>
      <c r="K4702" t="s">
        <v>28377</v>
      </c>
      <c r="L4702" t="s">
        <v>28378</v>
      </c>
      <c r="M4702" t="s">
        <v>28379</v>
      </c>
      <c r="N4702" t="s">
        <v>287</v>
      </c>
      <c r="O4702">
        <v>80466</v>
      </c>
      <c r="P4702" t="s">
        <v>50</v>
      </c>
      <c r="U4702" s="1">
        <v>44539</v>
      </c>
      <c r="V4702" s="1">
        <v>44539</v>
      </c>
      <c r="W4702" s="1">
        <v>44539.415972222225</v>
      </c>
      <c r="X4702" s="1">
        <v>44539.415972222225</v>
      </c>
      <c r="AC4702" t="s">
        <v>53</v>
      </c>
      <c r="AD4702">
        <v>1000000001</v>
      </c>
      <c r="AE4702" s="1">
        <v>39973.351388888892</v>
      </c>
      <c r="AF4702" t="s">
        <v>3377</v>
      </c>
      <c r="AG4702" t="s">
        <v>28380</v>
      </c>
      <c r="AH4702" t="s">
        <v>51</v>
      </c>
      <c r="AJ4702" t="s">
        <v>53</v>
      </c>
      <c r="AL4702" t="s">
        <v>78</v>
      </c>
      <c r="AO4702" t="s">
        <v>8142</v>
      </c>
    </row>
    <row r="4703" spans="1:42" x14ac:dyDescent="0.35">
      <c r="A4703" t="s">
        <v>28381</v>
      </c>
      <c r="B4703" t="s">
        <v>28382</v>
      </c>
      <c r="C4703" t="s">
        <v>7753</v>
      </c>
      <c r="H4703" t="s">
        <v>28381</v>
      </c>
      <c r="J4703" t="s">
        <v>28383</v>
      </c>
      <c r="K4703" t="s">
        <v>28384</v>
      </c>
      <c r="M4703" t="s">
        <v>28385</v>
      </c>
      <c r="N4703" t="s">
        <v>65</v>
      </c>
      <c r="O4703">
        <v>81212</v>
      </c>
      <c r="P4703" t="s">
        <v>50</v>
      </c>
      <c r="U4703" s="1">
        <v>44539</v>
      </c>
      <c r="V4703" s="1">
        <v>44539</v>
      </c>
      <c r="W4703" s="1">
        <v>45274.509027777778</v>
      </c>
      <c r="X4703" s="1">
        <v>45274.509027777778</v>
      </c>
      <c r="AC4703" t="s">
        <v>53</v>
      </c>
      <c r="AD4703">
        <v>2969917110</v>
      </c>
      <c r="AE4703" s="1">
        <v>43748.574305555558</v>
      </c>
      <c r="AF4703" t="s">
        <v>28386</v>
      </c>
      <c r="AG4703" t="s">
        <v>28387</v>
      </c>
      <c r="AH4703" t="s">
        <v>51</v>
      </c>
      <c r="AJ4703" t="s">
        <v>53</v>
      </c>
      <c r="AO4703" t="s">
        <v>5443</v>
      </c>
      <c r="AP4703" s="1">
        <v>45456.45416666667</v>
      </c>
    </row>
    <row r="4704" spans="1:42" x14ac:dyDescent="0.35">
      <c r="A4704" t="s">
        <v>28388</v>
      </c>
      <c r="B4704" t="s">
        <v>28389</v>
      </c>
      <c r="C4704" t="s">
        <v>309</v>
      </c>
      <c r="H4704" t="s">
        <v>28388</v>
      </c>
      <c r="J4704" t="s">
        <v>28390</v>
      </c>
      <c r="K4704" t="s">
        <v>28391</v>
      </c>
      <c r="M4704" t="s">
        <v>28392</v>
      </c>
      <c r="N4704" t="s">
        <v>253</v>
      </c>
      <c r="O4704">
        <v>88044</v>
      </c>
      <c r="P4704" t="s">
        <v>50</v>
      </c>
      <c r="U4704" s="1">
        <v>44539</v>
      </c>
      <c r="V4704" s="1">
        <v>44539</v>
      </c>
      <c r="W4704" s="1">
        <v>44539.631944444445</v>
      </c>
      <c r="X4704" s="1">
        <v>44539.631944444445</v>
      </c>
      <c r="AC4704" t="s">
        <v>53</v>
      </c>
      <c r="AD4704">
        <v>2973966109</v>
      </c>
      <c r="AE4704" s="1">
        <v>45259.415972222225</v>
      </c>
      <c r="AF4704" t="s">
        <v>28393</v>
      </c>
      <c r="AG4704" t="s">
        <v>28394</v>
      </c>
      <c r="AH4704" t="s">
        <v>51</v>
      </c>
      <c r="AJ4704" t="s">
        <v>53</v>
      </c>
      <c r="AL4704" t="s">
        <v>78</v>
      </c>
      <c r="AO4704" t="s">
        <v>5443</v>
      </c>
      <c r="AP4704" s="1">
        <v>45363.772222222222</v>
      </c>
    </row>
    <row r="4705" spans="1:43" x14ac:dyDescent="0.35">
      <c r="A4705" t="s">
        <v>28395</v>
      </c>
      <c r="B4705" t="s">
        <v>28396</v>
      </c>
      <c r="C4705" t="s">
        <v>359</v>
      </c>
      <c r="F4705" t="s">
        <v>28397</v>
      </c>
      <c r="H4705" t="s">
        <v>28395</v>
      </c>
      <c r="J4705" t="s">
        <v>28398</v>
      </c>
      <c r="K4705" t="s">
        <v>28399</v>
      </c>
      <c r="M4705" t="s">
        <v>1333</v>
      </c>
      <c r="N4705" t="s">
        <v>65</v>
      </c>
      <c r="O4705">
        <v>80110</v>
      </c>
      <c r="P4705" t="s">
        <v>50</v>
      </c>
      <c r="U4705" s="1">
        <v>44540</v>
      </c>
      <c r="V4705" s="1">
        <v>44540</v>
      </c>
      <c r="W4705" s="1">
        <v>44540.605555555558</v>
      </c>
      <c r="X4705" s="1">
        <v>44540.605555555558</v>
      </c>
      <c r="AC4705" t="s">
        <v>53</v>
      </c>
      <c r="AD4705">
        <v>2969555959</v>
      </c>
      <c r="AE4705" s="1">
        <v>40465.707638888889</v>
      </c>
      <c r="AF4705" t="s">
        <v>28400</v>
      </c>
      <c r="AG4705" t="s">
        <v>28401</v>
      </c>
      <c r="AH4705" t="s">
        <v>51</v>
      </c>
      <c r="AJ4705" t="s">
        <v>53</v>
      </c>
      <c r="AL4705" t="s">
        <v>78</v>
      </c>
      <c r="AO4705" t="s">
        <v>5443</v>
      </c>
      <c r="AP4705" s="1">
        <v>44540.611111111109</v>
      </c>
    </row>
    <row r="4706" spans="1:43" x14ac:dyDescent="0.35">
      <c r="A4706" t="s">
        <v>28402</v>
      </c>
      <c r="B4706" t="s">
        <v>17738</v>
      </c>
      <c r="C4706" t="s">
        <v>952</v>
      </c>
      <c r="F4706">
        <v>17175877458</v>
      </c>
      <c r="H4706" t="s">
        <v>28402</v>
      </c>
      <c r="J4706" t="s">
        <v>28403</v>
      </c>
      <c r="P4706" t="s">
        <v>50</v>
      </c>
      <c r="U4706" s="1">
        <v>44540</v>
      </c>
      <c r="V4706" s="1">
        <v>44540</v>
      </c>
      <c r="W4706" s="1">
        <v>44544.5</v>
      </c>
      <c r="X4706" s="1">
        <v>44544.5</v>
      </c>
      <c r="AC4706" t="s">
        <v>53</v>
      </c>
      <c r="AD4706">
        <v>2969508888</v>
      </c>
      <c r="AE4706" s="1">
        <v>38274.609027777777</v>
      </c>
      <c r="AF4706" t="s">
        <v>28404</v>
      </c>
      <c r="AG4706" t="s">
        <v>28405</v>
      </c>
      <c r="AH4706" t="s">
        <v>51</v>
      </c>
      <c r="AJ4706" t="s">
        <v>53</v>
      </c>
      <c r="AL4706" t="s">
        <v>78</v>
      </c>
      <c r="AO4706" t="s">
        <v>8142</v>
      </c>
    </row>
    <row r="4707" spans="1:43" x14ac:dyDescent="0.35">
      <c r="A4707" t="s">
        <v>28406</v>
      </c>
      <c r="B4707" t="s">
        <v>28407</v>
      </c>
      <c r="C4707" t="s">
        <v>21427</v>
      </c>
      <c r="H4707" t="s">
        <v>28408</v>
      </c>
      <c r="J4707" t="s">
        <v>28409</v>
      </c>
      <c r="P4707" t="s">
        <v>28410</v>
      </c>
      <c r="U4707" s="1">
        <v>44540</v>
      </c>
      <c r="V4707" s="1">
        <v>44540</v>
      </c>
      <c r="AC4707" t="s">
        <v>53</v>
      </c>
      <c r="AG4707" t="s">
        <v>28411</v>
      </c>
      <c r="AH4707" t="s">
        <v>51</v>
      </c>
      <c r="AJ4707" t="s">
        <v>53</v>
      </c>
      <c r="AO4707" t="s">
        <v>5443</v>
      </c>
    </row>
    <row r="4708" spans="1:43" x14ac:dyDescent="0.35">
      <c r="A4708" t="s">
        <v>28412</v>
      </c>
      <c r="B4708" t="s">
        <v>28413</v>
      </c>
      <c r="C4708" t="s">
        <v>28414</v>
      </c>
      <c r="D4708" t="s">
        <v>107</v>
      </c>
      <c r="F4708">
        <f>1575-748-5549</f>
        <v>-4722</v>
      </c>
      <c r="H4708" t="s">
        <v>28415</v>
      </c>
      <c r="J4708" t="s">
        <v>28416</v>
      </c>
      <c r="N4708" t="s">
        <v>398</v>
      </c>
      <c r="O4708">
        <v>88210</v>
      </c>
      <c r="P4708" t="s">
        <v>50</v>
      </c>
      <c r="U4708" s="1">
        <v>44540</v>
      </c>
      <c r="V4708" s="1">
        <v>44540</v>
      </c>
      <c r="W4708" s="1">
        <v>44540.546527777777</v>
      </c>
      <c r="X4708" s="1">
        <v>44540.546527777777</v>
      </c>
      <c r="AC4708" t="s">
        <v>53</v>
      </c>
      <c r="AD4708">
        <v>2969696680</v>
      </c>
      <c r="AE4708" s="1">
        <v>42464.600694444445</v>
      </c>
      <c r="AF4708" t="s">
        <v>28417</v>
      </c>
      <c r="AG4708" t="s">
        <v>28418</v>
      </c>
      <c r="AH4708" t="s">
        <v>51</v>
      </c>
      <c r="AJ4708" t="s">
        <v>53</v>
      </c>
      <c r="AL4708" t="s">
        <v>78</v>
      </c>
      <c r="AO4708" t="s">
        <v>8142</v>
      </c>
    </row>
    <row r="4709" spans="1:43" x14ac:dyDescent="0.35">
      <c r="A4709" t="s">
        <v>28419</v>
      </c>
      <c r="B4709" t="s">
        <v>28420</v>
      </c>
      <c r="C4709" t="s">
        <v>2923</v>
      </c>
      <c r="F4709">
        <v>7206288171</v>
      </c>
      <c r="H4709" t="s">
        <v>28421</v>
      </c>
      <c r="J4709" t="s">
        <v>28422</v>
      </c>
      <c r="K4709" t="s">
        <v>28423</v>
      </c>
      <c r="M4709" t="s">
        <v>137</v>
      </c>
      <c r="N4709" t="s">
        <v>65</v>
      </c>
      <c r="O4709">
        <v>80212</v>
      </c>
      <c r="P4709" t="s">
        <v>50</v>
      </c>
      <c r="U4709" s="1">
        <v>44540</v>
      </c>
      <c r="V4709" s="1">
        <v>44540</v>
      </c>
      <c r="W4709" s="1">
        <v>44544.442361111112</v>
      </c>
      <c r="X4709" s="1">
        <v>44544.442361111112</v>
      </c>
      <c r="AC4709" t="s">
        <v>53</v>
      </c>
      <c r="AD4709">
        <v>2969601265</v>
      </c>
      <c r="AE4709" s="1">
        <v>41564.5</v>
      </c>
      <c r="AF4709" t="s">
        <v>28424</v>
      </c>
      <c r="AG4709" t="s">
        <v>28425</v>
      </c>
      <c r="AH4709" t="s">
        <v>51</v>
      </c>
      <c r="AJ4709" t="s">
        <v>53</v>
      </c>
      <c r="AL4709" t="s">
        <v>78</v>
      </c>
      <c r="AO4709" t="s">
        <v>5443</v>
      </c>
      <c r="AP4709" s="1">
        <v>44579.377083333333</v>
      </c>
    </row>
    <row r="4710" spans="1:43" x14ac:dyDescent="0.35">
      <c r="A4710" t="s">
        <v>28426</v>
      </c>
      <c r="B4710" t="s">
        <v>13708</v>
      </c>
      <c r="C4710" t="s">
        <v>28427</v>
      </c>
      <c r="F4710">
        <v>9704025035</v>
      </c>
      <c r="H4710" t="s">
        <v>28426</v>
      </c>
      <c r="J4710" t="s">
        <v>28428</v>
      </c>
      <c r="K4710" t="s">
        <v>28429</v>
      </c>
      <c r="M4710" t="s">
        <v>5907</v>
      </c>
      <c r="N4710" t="s">
        <v>65</v>
      </c>
      <c r="O4710">
        <v>80550</v>
      </c>
      <c r="P4710" t="s">
        <v>50</v>
      </c>
      <c r="U4710" s="1">
        <v>44540</v>
      </c>
      <c r="V4710" s="1">
        <v>44540</v>
      </c>
      <c r="W4710" s="1">
        <v>44540.908333333333</v>
      </c>
      <c r="X4710" s="1">
        <v>44540.908333333333</v>
      </c>
      <c r="AC4710" t="s">
        <v>51</v>
      </c>
      <c r="AD4710">
        <v>1000000001</v>
      </c>
      <c r="AE4710" s="1">
        <v>39973.351388888892</v>
      </c>
      <c r="AF4710" t="s">
        <v>3377</v>
      </c>
      <c r="AG4710" t="s">
        <v>28430</v>
      </c>
      <c r="AH4710" t="s">
        <v>51</v>
      </c>
      <c r="AJ4710" t="s">
        <v>53</v>
      </c>
      <c r="AL4710" t="s">
        <v>78</v>
      </c>
      <c r="AO4710" t="s">
        <v>5443</v>
      </c>
      <c r="AP4710" s="1">
        <v>45125.695833333331</v>
      </c>
      <c r="AQ4710" s="1">
        <v>44540.905555555553</v>
      </c>
    </row>
    <row r="4711" spans="1:43" x14ac:dyDescent="0.35">
      <c r="A4711" t="s">
        <v>28431</v>
      </c>
      <c r="B4711" t="s">
        <v>28432</v>
      </c>
      <c r="C4711" t="s">
        <v>8496</v>
      </c>
      <c r="F4711" t="s">
        <v>28433</v>
      </c>
      <c r="H4711" t="s">
        <v>28431</v>
      </c>
      <c r="J4711" t="s">
        <v>4293</v>
      </c>
      <c r="P4711" t="s">
        <v>50</v>
      </c>
      <c r="U4711" s="1">
        <v>44540</v>
      </c>
      <c r="V4711" s="1">
        <v>44540</v>
      </c>
      <c r="W4711" s="1">
        <v>44544.47152777778</v>
      </c>
      <c r="X4711" s="1">
        <v>44544.47152777778</v>
      </c>
      <c r="AC4711" t="s">
        <v>53</v>
      </c>
      <c r="AD4711">
        <v>2969634929</v>
      </c>
      <c r="AE4711" s="1">
        <v>41799.665972222225</v>
      </c>
      <c r="AF4711" t="s">
        <v>4296</v>
      </c>
      <c r="AG4711" t="s">
        <v>28434</v>
      </c>
      <c r="AH4711" t="s">
        <v>51</v>
      </c>
      <c r="AJ4711" t="s">
        <v>53</v>
      </c>
      <c r="AL4711" t="s">
        <v>78</v>
      </c>
      <c r="AO4711" t="s">
        <v>8142</v>
      </c>
    </row>
    <row r="4712" spans="1:43" x14ac:dyDescent="0.35">
      <c r="A4712" t="s">
        <v>1114</v>
      </c>
      <c r="B4712" t="s">
        <v>1110</v>
      </c>
      <c r="C4712" t="s">
        <v>1111</v>
      </c>
      <c r="F4712" t="s">
        <v>28435</v>
      </c>
      <c r="H4712" t="s">
        <v>1114</v>
      </c>
      <c r="J4712" t="s">
        <v>28436</v>
      </c>
      <c r="P4712" t="s">
        <v>50</v>
      </c>
      <c r="U4712" s="1">
        <v>44540</v>
      </c>
      <c r="V4712" s="1">
        <v>44540</v>
      </c>
      <c r="W4712" s="1">
        <v>44540.804166666669</v>
      </c>
      <c r="X4712" s="1">
        <v>44540.804166666669</v>
      </c>
      <c r="AC4712" t="s">
        <v>53</v>
      </c>
      <c r="AD4712">
        <v>2969543124</v>
      </c>
      <c r="AE4712" s="1">
        <v>40000.542361111111</v>
      </c>
      <c r="AF4712" t="s">
        <v>1121</v>
      </c>
      <c r="AG4712" t="s">
        <v>28437</v>
      </c>
      <c r="AH4712" t="s">
        <v>51</v>
      </c>
      <c r="AJ4712" t="s">
        <v>53</v>
      </c>
      <c r="AL4712" t="s">
        <v>78</v>
      </c>
      <c r="AO4712" t="s">
        <v>8142</v>
      </c>
      <c r="AP4712" s="1">
        <v>44927.618055555555</v>
      </c>
    </row>
    <row r="4713" spans="1:43" x14ac:dyDescent="0.35">
      <c r="A4713" t="s">
        <v>28438</v>
      </c>
      <c r="B4713" t="s">
        <v>28439</v>
      </c>
      <c r="C4713" t="s">
        <v>1391</v>
      </c>
      <c r="F4713">
        <v>7199642692</v>
      </c>
      <c r="H4713" t="s">
        <v>28438</v>
      </c>
      <c r="J4713" t="s">
        <v>15860</v>
      </c>
      <c r="K4713" t="s">
        <v>28440</v>
      </c>
      <c r="M4713" t="s">
        <v>159</v>
      </c>
      <c r="N4713" t="s">
        <v>65</v>
      </c>
      <c r="O4713">
        <v>80911</v>
      </c>
      <c r="P4713" t="s">
        <v>50</v>
      </c>
      <c r="U4713" s="1">
        <v>44540</v>
      </c>
      <c r="V4713" s="1">
        <v>44540</v>
      </c>
      <c r="W4713" s="1">
        <v>44540.444444444445</v>
      </c>
      <c r="X4713" s="1">
        <v>44540.444444444445</v>
      </c>
      <c r="AC4713" t="s">
        <v>53</v>
      </c>
      <c r="AD4713">
        <v>1000000001</v>
      </c>
      <c r="AE4713" s="1">
        <v>39973.351388888892</v>
      </c>
      <c r="AF4713" t="s">
        <v>3377</v>
      </c>
      <c r="AG4713" t="s">
        <v>28441</v>
      </c>
      <c r="AH4713" t="s">
        <v>51</v>
      </c>
      <c r="AJ4713" t="s">
        <v>53</v>
      </c>
      <c r="AL4713" t="s">
        <v>78</v>
      </c>
      <c r="AO4713" t="s">
        <v>5443</v>
      </c>
      <c r="AP4713" s="1">
        <v>44679.709027777775</v>
      </c>
    </row>
    <row r="4714" spans="1:43" x14ac:dyDescent="0.35">
      <c r="A4714" t="s">
        <v>28442</v>
      </c>
      <c r="B4714" t="s">
        <v>28443</v>
      </c>
      <c r="C4714" t="s">
        <v>2615</v>
      </c>
      <c r="F4714" t="s">
        <v>28444</v>
      </c>
      <c r="H4714" t="s">
        <v>28442</v>
      </c>
      <c r="J4714" t="s">
        <v>28445</v>
      </c>
      <c r="K4714" t="s">
        <v>28446</v>
      </c>
      <c r="M4714" t="s">
        <v>28447</v>
      </c>
      <c r="N4714" t="s">
        <v>14458</v>
      </c>
      <c r="O4714">
        <v>59801</v>
      </c>
      <c r="P4714" t="s">
        <v>50</v>
      </c>
      <c r="U4714" s="1">
        <v>44540</v>
      </c>
      <c r="V4714" s="1">
        <v>44540</v>
      </c>
      <c r="AC4714" t="s">
        <v>53</v>
      </c>
      <c r="AD4714">
        <v>2970004819</v>
      </c>
      <c r="AE4714" s="1">
        <v>44074.495833333334</v>
      </c>
      <c r="AG4714" t="s">
        <v>28448</v>
      </c>
      <c r="AH4714" t="s">
        <v>51</v>
      </c>
      <c r="AJ4714" t="s">
        <v>53</v>
      </c>
      <c r="AO4714" t="s">
        <v>8142</v>
      </c>
    </row>
    <row r="4715" spans="1:43" x14ac:dyDescent="0.35">
      <c r="A4715" t="s">
        <v>28449</v>
      </c>
      <c r="B4715" t="s">
        <v>648</v>
      </c>
      <c r="C4715" t="s">
        <v>5876</v>
      </c>
      <c r="H4715" t="s">
        <v>13535</v>
      </c>
      <c r="J4715" t="s">
        <v>13536</v>
      </c>
      <c r="K4715" t="s">
        <v>4734</v>
      </c>
      <c r="M4715" t="s">
        <v>4735</v>
      </c>
      <c r="N4715" t="s">
        <v>4736</v>
      </c>
      <c r="O4715" t="s">
        <v>4737</v>
      </c>
      <c r="P4715" t="s">
        <v>50</v>
      </c>
      <c r="U4715" s="1">
        <v>44540</v>
      </c>
      <c r="V4715" s="1">
        <v>44540</v>
      </c>
      <c r="W4715" s="1">
        <v>44540.453472222223</v>
      </c>
      <c r="X4715" s="1">
        <v>44540.453472222223</v>
      </c>
      <c r="AC4715" t="s">
        <v>53</v>
      </c>
      <c r="AD4715">
        <v>2969477259</v>
      </c>
      <c r="AE4715" s="1">
        <v>37277</v>
      </c>
      <c r="AG4715" t="s">
        <v>28450</v>
      </c>
      <c r="AH4715" t="s">
        <v>51</v>
      </c>
      <c r="AJ4715" t="s">
        <v>53</v>
      </c>
      <c r="AL4715" t="s">
        <v>78</v>
      </c>
      <c r="AO4715" t="s">
        <v>8142</v>
      </c>
    </row>
    <row r="4716" spans="1:43" x14ac:dyDescent="0.35">
      <c r="A4716" t="s">
        <v>28451</v>
      </c>
      <c r="B4716" t="s">
        <v>25679</v>
      </c>
      <c r="C4716" t="s">
        <v>443</v>
      </c>
      <c r="F4716" t="s">
        <v>28452</v>
      </c>
      <c r="H4716" t="s">
        <v>28453</v>
      </c>
      <c r="I4716" t="s">
        <v>394</v>
      </c>
      <c r="J4716" t="s">
        <v>28454</v>
      </c>
      <c r="K4716" t="s">
        <v>28455</v>
      </c>
      <c r="M4716" t="s">
        <v>6493</v>
      </c>
      <c r="N4716" t="s">
        <v>65</v>
      </c>
      <c r="O4716">
        <v>80513</v>
      </c>
      <c r="P4716" t="s">
        <v>50</v>
      </c>
      <c r="U4716" s="1">
        <v>44540.450694444444</v>
      </c>
      <c r="V4716" s="1">
        <v>44540.450694444444</v>
      </c>
      <c r="W4716" s="1">
        <v>44544.438194444447</v>
      </c>
      <c r="X4716" s="1">
        <v>44544.438194444447</v>
      </c>
      <c r="AC4716" t="s">
        <v>53</v>
      </c>
      <c r="AD4716">
        <v>2969919512</v>
      </c>
      <c r="AE4716" s="1">
        <v>43761.691666666666</v>
      </c>
      <c r="AF4716" t="s">
        <v>22968</v>
      </c>
      <c r="AG4716" t="s">
        <v>28456</v>
      </c>
      <c r="AH4716" t="s">
        <v>53</v>
      </c>
      <c r="AJ4716" t="s">
        <v>53</v>
      </c>
      <c r="AK4716" t="s">
        <v>21390</v>
      </c>
      <c r="AL4716" t="s">
        <v>78</v>
      </c>
      <c r="AO4716" t="s">
        <v>54</v>
      </c>
    </row>
    <row r="4717" spans="1:43" x14ac:dyDescent="0.35">
      <c r="A4717" t="s">
        <v>28457</v>
      </c>
      <c r="B4717" t="s">
        <v>25690</v>
      </c>
      <c r="C4717" t="s">
        <v>28458</v>
      </c>
      <c r="F4717">
        <v>6044992552</v>
      </c>
      <c r="H4717" t="s">
        <v>28457</v>
      </c>
      <c r="J4717" t="s">
        <v>28459</v>
      </c>
      <c r="P4717" t="s">
        <v>4438</v>
      </c>
      <c r="U4717" s="1">
        <v>44541</v>
      </c>
      <c r="V4717" s="1">
        <v>44541</v>
      </c>
      <c r="W4717" s="1">
        <v>44541.714583333334</v>
      </c>
      <c r="X4717" s="1">
        <v>44541.714583333334</v>
      </c>
      <c r="AC4717" t="s">
        <v>53</v>
      </c>
      <c r="AD4717">
        <v>1000000001</v>
      </c>
      <c r="AE4717" s="1">
        <v>39973.351388888892</v>
      </c>
      <c r="AF4717" t="s">
        <v>3377</v>
      </c>
      <c r="AG4717" t="s">
        <v>28460</v>
      </c>
      <c r="AH4717" t="s">
        <v>51</v>
      </c>
      <c r="AJ4717" t="s">
        <v>53</v>
      </c>
      <c r="AL4717" t="s">
        <v>78</v>
      </c>
      <c r="AO4717" t="s">
        <v>8142</v>
      </c>
    </row>
    <row r="4718" spans="1:43" x14ac:dyDescent="0.35">
      <c r="A4718" t="s">
        <v>28461</v>
      </c>
      <c r="B4718" t="s">
        <v>28462</v>
      </c>
      <c r="C4718" t="s">
        <v>28463</v>
      </c>
      <c r="F4718">
        <v>19364650585</v>
      </c>
      <c r="H4718" t="s">
        <v>28461</v>
      </c>
      <c r="J4718" t="s">
        <v>7961</v>
      </c>
      <c r="K4718" t="s">
        <v>7962</v>
      </c>
      <c r="L4718" t="s">
        <v>7963</v>
      </c>
      <c r="M4718" t="s">
        <v>3554</v>
      </c>
      <c r="N4718" t="s">
        <v>637</v>
      </c>
      <c r="O4718">
        <v>77575</v>
      </c>
      <c r="P4718" t="s">
        <v>50</v>
      </c>
      <c r="U4718" s="1">
        <v>44542</v>
      </c>
      <c r="V4718" s="1">
        <v>44542</v>
      </c>
      <c r="W4718" s="1">
        <v>44542.533333333333</v>
      </c>
      <c r="X4718" s="1">
        <v>44542.533333333333</v>
      </c>
      <c r="AC4718" t="s">
        <v>53</v>
      </c>
      <c r="AD4718">
        <v>2969702039</v>
      </c>
      <c r="AE4718" s="1">
        <v>42528.619444444441</v>
      </c>
      <c r="AF4718" t="s">
        <v>7965</v>
      </c>
      <c r="AG4718" t="s">
        <v>28464</v>
      </c>
      <c r="AH4718" t="s">
        <v>51</v>
      </c>
      <c r="AJ4718" t="s">
        <v>53</v>
      </c>
      <c r="AL4718" t="s">
        <v>78</v>
      </c>
      <c r="AO4718" t="s">
        <v>5443</v>
      </c>
      <c r="AP4718" s="1">
        <v>45188.594444444447</v>
      </c>
    </row>
    <row r="4719" spans="1:43" x14ac:dyDescent="0.35">
      <c r="A4719" t="s">
        <v>28465</v>
      </c>
      <c r="B4719" t="s">
        <v>20930</v>
      </c>
      <c r="C4719" t="s">
        <v>3349</v>
      </c>
      <c r="F4719">
        <v>13035911701</v>
      </c>
      <c r="H4719" t="s">
        <v>28465</v>
      </c>
      <c r="J4719" t="s">
        <v>28466</v>
      </c>
      <c r="N4719" t="s">
        <v>287</v>
      </c>
      <c r="O4719">
        <v>80516</v>
      </c>
      <c r="P4719" t="s">
        <v>50</v>
      </c>
      <c r="U4719" s="1">
        <v>44543</v>
      </c>
      <c r="V4719" s="1">
        <v>44543</v>
      </c>
      <c r="W4719" s="1">
        <v>44543.880555555559</v>
      </c>
      <c r="X4719" s="1">
        <v>44543.880555555559</v>
      </c>
      <c r="AC4719" t="s">
        <v>53</v>
      </c>
      <c r="AD4719">
        <v>2969476288</v>
      </c>
      <c r="AE4719" s="1">
        <v>37210</v>
      </c>
      <c r="AF4719" t="s">
        <v>28467</v>
      </c>
      <c r="AG4719" t="s">
        <v>28468</v>
      </c>
      <c r="AH4719" t="s">
        <v>51</v>
      </c>
      <c r="AJ4719" t="s">
        <v>53</v>
      </c>
      <c r="AL4719" t="s">
        <v>78</v>
      </c>
      <c r="AO4719" t="s">
        <v>5443</v>
      </c>
      <c r="AP4719" s="1">
        <v>44549.974305555559</v>
      </c>
    </row>
    <row r="4720" spans="1:43" x14ac:dyDescent="0.35">
      <c r="A4720" t="s">
        <v>28469</v>
      </c>
      <c r="B4720" t="s">
        <v>28470</v>
      </c>
      <c r="C4720" t="s">
        <v>28471</v>
      </c>
      <c r="F4720" t="s">
        <v>28472</v>
      </c>
      <c r="H4720" t="s">
        <v>28473</v>
      </c>
      <c r="J4720" t="s">
        <v>491</v>
      </c>
      <c r="K4720" t="s">
        <v>6655</v>
      </c>
      <c r="M4720" t="s">
        <v>6656</v>
      </c>
      <c r="N4720" t="s">
        <v>6657</v>
      </c>
      <c r="O4720">
        <v>68102</v>
      </c>
      <c r="P4720" t="s">
        <v>50</v>
      </c>
      <c r="U4720" s="1">
        <v>44543</v>
      </c>
      <c r="V4720" s="1">
        <v>44543</v>
      </c>
      <c r="AC4720" t="s">
        <v>53</v>
      </c>
      <c r="AD4720">
        <v>2969472760</v>
      </c>
      <c r="AE4720" s="1">
        <v>36916.71597222222</v>
      </c>
      <c r="AG4720" t="s">
        <v>28474</v>
      </c>
      <c r="AH4720" t="s">
        <v>51</v>
      </c>
      <c r="AJ4720" t="s">
        <v>53</v>
      </c>
      <c r="AO4720" t="s">
        <v>8142</v>
      </c>
    </row>
    <row r="4721" spans="1:43" x14ac:dyDescent="0.35">
      <c r="A4721" t="s">
        <v>28475</v>
      </c>
      <c r="B4721" t="s">
        <v>2431</v>
      </c>
      <c r="C4721" t="s">
        <v>28476</v>
      </c>
      <c r="F4721" t="s">
        <v>28477</v>
      </c>
      <c r="H4721" t="s">
        <v>28475</v>
      </c>
      <c r="J4721" t="s">
        <v>13744</v>
      </c>
      <c r="P4721" t="s">
        <v>50</v>
      </c>
      <c r="U4721" s="1">
        <v>44543</v>
      </c>
      <c r="V4721" s="1">
        <v>44543</v>
      </c>
      <c r="W4721" s="1">
        <v>44543.466666666667</v>
      </c>
      <c r="X4721" s="1">
        <v>44543.466666666667</v>
      </c>
      <c r="AC4721" t="s">
        <v>53</v>
      </c>
      <c r="AD4721">
        <v>2969474461</v>
      </c>
      <c r="AE4721" s="1">
        <v>37104.381944444445</v>
      </c>
      <c r="AG4721" t="s">
        <v>28478</v>
      </c>
      <c r="AH4721" t="s">
        <v>51</v>
      </c>
      <c r="AJ4721" t="s">
        <v>53</v>
      </c>
      <c r="AL4721" t="s">
        <v>78</v>
      </c>
      <c r="AO4721" t="s">
        <v>8142</v>
      </c>
    </row>
    <row r="4722" spans="1:43" x14ac:dyDescent="0.35">
      <c r="A4722" t="s">
        <v>28479</v>
      </c>
      <c r="B4722" t="s">
        <v>507</v>
      </c>
      <c r="C4722" t="s">
        <v>98</v>
      </c>
      <c r="F4722" t="s">
        <v>28480</v>
      </c>
      <c r="H4722" t="s">
        <v>28479</v>
      </c>
      <c r="J4722" t="s">
        <v>6242</v>
      </c>
      <c r="P4722" t="s">
        <v>50</v>
      </c>
      <c r="U4722" s="1">
        <v>44543</v>
      </c>
      <c r="V4722" s="1">
        <v>44543</v>
      </c>
      <c r="AC4722" t="s">
        <v>53</v>
      </c>
      <c r="AD4722">
        <v>2969507921</v>
      </c>
      <c r="AE4722" s="1">
        <v>38224.743750000001</v>
      </c>
      <c r="AG4722" t="s">
        <v>28481</v>
      </c>
      <c r="AH4722" t="s">
        <v>51</v>
      </c>
      <c r="AJ4722" t="s">
        <v>53</v>
      </c>
      <c r="AO4722" t="s">
        <v>5443</v>
      </c>
    </row>
    <row r="4723" spans="1:43" x14ac:dyDescent="0.35">
      <c r="A4723" t="s">
        <v>28482</v>
      </c>
      <c r="B4723" t="s">
        <v>28483</v>
      </c>
      <c r="C4723" t="s">
        <v>3842</v>
      </c>
      <c r="F4723" t="s">
        <v>28484</v>
      </c>
      <c r="H4723" t="s">
        <v>28482</v>
      </c>
      <c r="J4723" t="s">
        <v>12818</v>
      </c>
      <c r="N4723" t="s">
        <v>13659</v>
      </c>
      <c r="O4723">
        <v>29669</v>
      </c>
      <c r="P4723" t="s">
        <v>50</v>
      </c>
      <c r="U4723" s="1">
        <v>44543</v>
      </c>
      <c r="V4723" s="1">
        <v>44543</v>
      </c>
      <c r="W4723" s="1">
        <v>44543.57916666667</v>
      </c>
      <c r="X4723" s="1">
        <v>44543.57916666667</v>
      </c>
      <c r="AC4723" t="s">
        <v>53</v>
      </c>
      <c r="AD4723">
        <v>2969608846</v>
      </c>
      <c r="AE4723" s="1">
        <v>41666.397916666669</v>
      </c>
      <c r="AF4723" t="s">
        <v>12821</v>
      </c>
      <c r="AG4723" t="s">
        <v>28485</v>
      </c>
      <c r="AH4723" t="s">
        <v>51</v>
      </c>
      <c r="AJ4723" t="s">
        <v>53</v>
      </c>
      <c r="AL4723" t="s">
        <v>78</v>
      </c>
      <c r="AO4723" t="s">
        <v>8142</v>
      </c>
    </row>
    <row r="4724" spans="1:43" x14ac:dyDescent="0.35">
      <c r="A4724" t="s">
        <v>28486</v>
      </c>
      <c r="B4724" t="s">
        <v>28487</v>
      </c>
      <c r="C4724" t="s">
        <v>28488</v>
      </c>
      <c r="F4724" t="s">
        <v>28489</v>
      </c>
      <c r="H4724" t="s">
        <v>28490</v>
      </c>
      <c r="J4724" t="s">
        <v>491</v>
      </c>
      <c r="P4724" t="s">
        <v>50</v>
      </c>
      <c r="U4724" s="1">
        <v>44543</v>
      </c>
      <c r="V4724" s="1">
        <v>44543</v>
      </c>
      <c r="W4724" s="1">
        <v>44544.524305555555</v>
      </c>
      <c r="X4724" s="1">
        <v>44544.524305555555</v>
      </c>
      <c r="AC4724" t="s">
        <v>53</v>
      </c>
      <c r="AD4724">
        <v>2969472760</v>
      </c>
      <c r="AE4724" s="1">
        <v>36916.71597222222</v>
      </c>
      <c r="AF4724" t="s">
        <v>27675</v>
      </c>
      <c r="AG4724" t="s">
        <v>28491</v>
      </c>
      <c r="AH4724" t="s">
        <v>51</v>
      </c>
      <c r="AJ4724" t="s">
        <v>53</v>
      </c>
      <c r="AL4724" t="s">
        <v>78</v>
      </c>
      <c r="AO4724" t="s">
        <v>8142</v>
      </c>
    </row>
    <row r="4725" spans="1:43" x14ac:dyDescent="0.35">
      <c r="A4725" t="s">
        <v>28492</v>
      </c>
      <c r="B4725" t="s">
        <v>28493</v>
      </c>
      <c r="C4725" t="s">
        <v>587</v>
      </c>
      <c r="F4725">
        <v>19078311881</v>
      </c>
      <c r="H4725" t="s">
        <v>28492</v>
      </c>
      <c r="J4725" t="s">
        <v>28494</v>
      </c>
      <c r="N4725" t="s">
        <v>287</v>
      </c>
      <c r="O4725">
        <v>81301</v>
      </c>
      <c r="P4725" t="s">
        <v>50</v>
      </c>
      <c r="U4725" s="1">
        <v>44543</v>
      </c>
      <c r="V4725" s="1">
        <v>44543</v>
      </c>
      <c r="W4725" s="1">
        <v>44543.62777777778</v>
      </c>
      <c r="X4725" s="1">
        <v>44543.62777777778</v>
      </c>
      <c r="AC4725" t="s">
        <v>53</v>
      </c>
      <c r="AD4725">
        <v>2969863360</v>
      </c>
      <c r="AE4725" s="1">
        <v>43465.375694444447</v>
      </c>
      <c r="AF4725" t="s">
        <v>28495</v>
      </c>
      <c r="AG4725" t="s">
        <v>28496</v>
      </c>
      <c r="AH4725" t="s">
        <v>51</v>
      </c>
      <c r="AJ4725" t="s">
        <v>53</v>
      </c>
      <c r="AL4725" t="s">
        <v>78</v>
      </c>
      <c r="AO4725" t="s">
        <v>8142</v>
      </c>
    </row>
    <row r="4726" spans="1:43" x14ac:dyDescent="0.35">
      <c r="A4726" t="s">
        <v>28497</v>
      </c>
      <c r="B4726" t="s">
        <v>4264</v>
      </c>
      <c r="C4726" t="s">
        <v>702</v>
      </c>
      <c r="F4726">
        <v>7202617435</v>
      </c>
      <c r="H4726" t="s">
        <v>28497</v>
      </c>
      <c r="J4726" t="s">
        <v>28498</v>
      </c>
      <c r="P4726" t="s">
        <v>50</v>
      </c>
      <c r="U4726" s="1">
        <v>44543</v>
      </c>
      <c r="V4726" s="1">
        <v>44543</v>
      </c>
      <c r="W4726" s="1">
        <v>44543.572916666664</v>
      </c>
      <c r="X4726" s="1">
        <v>44543.572916666664</v>
      </c>
      <c r="AC4726" t="s">
        <v>53</v>
      </c>
      <c r="AD4726">
        <v>1000000001</v>
      </c>
      <c r="AE4726" s="1">
        <v>39973.351388888892</v>
      </c>
      <c r="AF4726" t="s">
        <v>3377</v>
      </c>
      <c r="AG4726" t="s">
        <v>28499</v>
      </c>
      <c r="AH4726" t="s">
        <v>51</v>
      </c>
      <c r="AJ4726" t="s">
        <v>53</v>
      </c>
      <c r="AL4726" t="s">
        <v>78</v>
      </c>
      <c r="AO4726" t="s">
        <v>8142</v>
      </c>
    </row>
    <row r="4727" spans="1:43" x14ac:dyDescent="0.35">
      <c r="A4727" t="s">
        <v>28500</v>
      </c>
      <c r="B4727" t="s">
        <v>9371</v>
      </c>
      <c r="C4727" t="s">
        <v>7226</v>
      </c>
      <c r="F4727">
        <v>13037775101</v>
      </c>
      <c r="H4727" t="s">
        <v>28501</v>
      </c>
      <c r="J4727" t="s">
        <v>23036</v>
      </c>
      <c r="N4727" t="s">
        <v>287</v>
      </c>
      <c r="O4727">
        <v>80110</v>
      </c>
      <c r="P4727" t="s">
        <v>50</v>
      </c>
      <c r="U4727" s="1">
        <v>44543</v>
      </c>
      <c r="V4727" s="1">
        <v>44543</v>
      </c>
      <c r="W4727" s="1">
        <v>44543.668055555558</v>
      </c>
      <c r="X4727" s="1">
        <v>44543.668055555558</v>
      </c>
      <c r="AC4727" t="s">
        <v>53</v>
      </c>
      <c r="AD4727">
        <v>2969736648</v>
      </c>
      <c r="AE4727" s="1">
        <v>42853.65</v>
      </c>
      <c r="AF4727" t="s">
        <v>23037</v>
      </c>
      <c r="AG4727" t="s">
        <v>28502</v>
      </c>
      <c r="AH4727" t="s">
        <v>51</v>
      </c>
      <c r="AJ4727" t="s">
        <v>53</v>
      </c>
      <c r="AL4727" t="s">
        <v>78</v>
      </c>
      <c r="AO4727" t="s">
        <v>5443</v>
      </c>
      <c r="AP4727" s="1">
        <v>44543.368055555555</v>
      </c>
    </row>
    <row r="4728" spans="1:43" x14ac:dyDescent="0.35">
      <c r="A4728" t="s">
        <v>28503</v>
      </c>
      <c r="B4728" t="s">
        <v>8459</v>
      </c>
      <c r="C4728" t="s">
        <v>946</v>
      </c>
      <c r="D4728" t="s">
        <v>309</v>
      </c>
      <c r="F4728">
        <v>9706186105</v>
      </c>
      <c r="H4728" t="s">
        <v>28504</v>
      </c>
      <c r="I4728" t="s">
        <v>415</v>
      </c>
      <c r="J4728" t="s">
        <v>28505</v>
      </c>
      <c r="K4728" t="s">
        <v>28506</v>
      </c>
      <c r="M4728" t="s">
        <v>28507</v>
      </c>
      <c r="N4728" t="s">
        <v>608</v>
      </c>
      <c r="O4728">
        <v>81623</v>
      </c>
      <c r="P4728" t="s">
        <v>50</v>
      </c>
      <c r="U4728" s="1">
        <v>44543.470833333333</v>
      </c>
      <c r="V4728" s="1">
        <v>44543.470833333333</v>
      </c>
      <c r="W4728" s="1">
        <v>44543.626388888886</v>
      </c>
      <c r="X4728" s="1">
        <v>44543.626388888886</v>
      </c>
      <c r="AC4728" t="s">
        <v>53</v>
      </c>
      <c r="AD4728">
        <v>1000000001</v>
      </c>
      <c r="AE4728" s="1">
        <v>39973.351388888892</v>
      </c>
      <c r="AF4728" t="s">
        <v>3377</v>
      </c>
      <c r="AG4728" t="s">
        <v>28508</v>
      </c>
      <c r="AH4728" t="s">
        <v>53</v>
      </c>
      <c r="AJ4728" t="s">
        <v>53</v>
      </c>
      <c r="AK4728" t="s">
        <v>28509</v>
      </c>
      <c r="AL4728" t="s">
        <v>78</v>
      </c>
      <c r="AO4728" t="s">
        <v>54</v>
      </c>
    </row>
    <row r="4729" spans="1:43" x14ac:dyDescent="0.35">
      <c r="A4729" t="s">
        <v>28510</v>
      </c>
      <c r="B4729" t="s">
        <v>28511</v>
      </c>
      <c r="C4729" t="s">
        <v>28512</v>
      </c>
      <c r="F4729" t="s">
        <v>28513</v>
      </c>
      <c r="G4729">
        <v>5059470809</v>
      </c>
      <c r="H4729" t="s">
        <v>28514</v>
      </c>
      <c r="I4729" t="s">
        <v>415</v>
      </c>
      <c r="K4729" t="s">
        <v>28515</v>
      </c>
      <c r="M4729" t="s">
        <v>6937</v>
      </c>
      <c r="N4729" t="s">
        <v>253</v>
      </c>
      <c r="O4729">
        <v>87416</v>
      </c>
      <c r="P4729" t="s">
        <v>50</v>
      </c>
      <c r="U4729" s="1">
        <v>44543.538194444445</v>
      </c>
      <c r="V4729" s="1">
        <v>44543.538194444445</v>
      </c>
      <c r="AC4729" t="s">
        <v>53</v>
      </c>
      <c r="AG4729" t="s">
        <v>28516</v>
      </c>
      <c r="AH4729" t="s">
        <v>53</v>
      </c>
      <c r="AJ4729" t="s">
        <v>53</v>
      </c>
      <c r="AL4729" t="s">
        <v>78</v>
      </c>
      <c r="AO4729" t="s">
        <v>54</v>
      </c>
    </row>
    <row r="4730" spans="1:43" x14ac:dyDescent="0.35">
      <c r="A4730" t="s">
        <v>28517</v>
      </c>
      <c r="B4730" t="s">
        <v>28518</v>
      </c>
      <c r="C4730" t="s">
        <v>71</v>
      </c>
      <c r="D4730" t="s">
        <v>98</v>
      </c>
      <c r="F4730" t="s">
        <v>28519</v>
      </c>
      <c r="H4730" t="s">
        <v>28520</v>
      </c>
      <c r="I4730" t="s">
        <v>780</v>
      </c>
      <c r="J4730" t="s">
        <v>28521</v>
      </c>
      <c r="K4730" t="s">
        <v>28522</v>
      </c>
      <c r="M4730" t="s">
        <v>1879</v>
      </c>
      <c r="N4730" t="s">
        <v>65</v>
      </c>
      <c r="O4730">
        <v>80503</v>
      </c>
      <c r="P4730" t="s">
        <v>50</v>
      </c>
      <c r="U4730" s="1">
        <v>44543.56527777778</v>
      </c>
      <c r="V4730" s="1">
        <v>44543.56527777778</v>
      </c>
      <c r="W4730" s="1">
        <v>44544.547222222223</v>
      </c>
      <c r="X4730" s="1">
        <v>44544.547222222223</v>
      </c>
      <c r="AC4730" t="s">
        <v>53</v>
      </c>
      <c r="AD4730">
        <v>2969769847</v>
      </c>
      <c r="AE4730" s="1">
        <v>43088.325694444444</v>
      </c>
      <c r="AF4730" t="s">
        <v>28523</v>
      </c>
      <c r="AG4730" t="s">
        <v>28524</v>
      </c>
      <c r="AH4730" t="s">
        <v>53</v>
      </c>
      <c r="AJ4730" t="s">
        <v>53</v>
      </c>
      <c r="AK4730" t="s">
        <v>13346</v>
      </c>
      <c r="AL4730" t="s">
        <v>78</v>
      </c>
      <c r="AO4730" t="s">
        <v>54</v>
      </c>
    </row>
    <row r="4731" spans="1:43" x14ac:dyDescent="0.35">
      <c r="A4731" t="s">
        <v>28525</v>
      </c>
      <c r="B4731" t="s">
        <v>11133</v>
      </c>
      <c r="C4731" t="s">
        <v>7559</v>
      </c>
      <c r="F4731" t="s">
        <v>28526</v>
      </c>
      <c r="H4731" t="s">
        <v>28527</v>
      </c>
      <c r="I4731" t="s">
        <v>101</v>
      </c>
      <c r="J4731" t="s">
        <v>28528</v>
      </c>
      <c r="K4731" t="s">
        <v>17796</v>
      </c>
      <c r="M4731" t="s">
        <v>17797</v>
      </c>
      <c r="N4731" t="s">
        <v>7398</v>
      </c>
      <c r="O4731">
        <v>84663</v>
      </c>
      <c r="P4731" t="s">
        <v>50</v>
      </c>
      <c r="U4731" s="1">
        <v>44544</v>
      </c>
      <c r="V4731" s="1">
        <v>44544</v>
      </c>
      <c r="W4731" s="1">
        <v>44565.472916666666</v>
      </c>
      <c r="X4731" s="1">
        <v>44565.472916666666</v>
      </c>
      <c r="AC4731" t="s">
        <v>53</v>
      </c>
      <c r="AD4731">
        <v>2969475096</v>
      </c>
      <c r="AE4731" s="1">
        <v>37141</v>
      </c>
      <c r="AF4731" t="s">
        <v>28529</v>
      </c>
      <c r="AG4731" t="s">
        <v>28530</v>
      </c>
      <c r="AH4731" t="s">
        <v>51</v>
      </c>
      <c r="AJ4731" t="s">
        <v>53</v>
      </c>
      <c r="AL4731" t="s">
        <v>68</v>
      </c>
      <c r="AO4731" t="s">
        <v>5443</v>
      </c>
      <c r="AP4731" s="1">
        <v>45212.715277777781</v>
      </c>
      <c r="AQ4731" s="1">
        <v>45211.743750000001</v>
      </c>
    </row>
    <row r="4732" spans="1:43" x14ac:dyDescent="0.35">
      <c r="A4732" t="s">
        <v>28531</v>
      </c>
      <c r="B4732" t="s">
        <v>28532</v>
      </c>
      <c r="C4732" t="s">
        <v>1421</v>
      </c>
      <c r="F4732">
        <v>9706161880</v>
      </c>
      <c r="H4732" t="s">
        <v>28531</v>
      </c>
      <c r="J4732" t="s">
        <v>28533</v>
      </c>
      <c r="P4732" t="s">
        <v>50</v>
      </c>
      <c r="U4732" s="1">
        <v>44544</v>
      </c>
      <c r="V4732" s="1">
        <v>44544</v>
      </c>
      <c r="W4732" s="1">
        <v>44544.282638888886</v>
      </c>
      <c r="X4732" s="1">
        <v>44544.282638888886</v>
      </c>
      <c r="AC4732" t="s">
        <v>53</v>
      </c>
      <c r="AD4732">
        <v>1000000001</v>
      </c>
      <c r="AE4732" s="1">
        <v>39973.351388888892</v>
      </c>
      <c r="AF4732" t="s">
        <v>3377</v>
      </c>
      <c r="AG4732" t="s">
        <v>28534</v>
      </c>
      <c r="AH4732" t="s">
        <v>51</v>
      </c>
      <c r="AJ4732" t="s">
        <v>53</v>
      </c>
      <c r="AL4732" t="s">
        <v>78</v>
      </c>
      <c r="AO4732" t="s">
        <v>8142</v>
      </c>
    </row>
    <row r="4733" spans="1:43" x14ac:dyDescent="0.35">
      <c r="A4733" t="s">
        <v>28535</v>
      </c>
      <c r="B4733" t="s">
        <v>7160</v>
      </c>
      <c r="C4733" t="s">
        <v>587</v>
      </c>
      <c r="F4733" t="s">
        <v>28536</v>
      </c>
      <c r="H4733" t="s">
        <v>28492</v>
      </c>
      <c r="I4733" t="s">
        <v>464</v>
      </c>
      <c r="J4733" t="s">
        <v>28494</v>
      </c>
      <c r="K4733" t="s">
        <v>28537</v>
      </c>
      <c r="M4733" t="s">
        <v>325</v>
      </c>
      <c r="N4733" t="s">
        <v>65</v>
      </c>
      <c r="O4733">
        <v>81303</v>
      </c>
      <c r="P4733" t="s">
        <v>50</v>
      </c>
      <c r="U4733" s="1">
        <v>44544.369444444441</v>
      </c>
      <c r="V4733" s="1">
        <v>44544.369444444441</v>
      </c>
      <c r="W4733" s="1">
        <v>44544.53402777778</v>
      </c>
      <c r="X4733" s="1">
        <v>44544.53402777778</v>
      </c>
      <c r="AC4733" t="s">
        <v>53</v>
      </c>
      <c r="AD4733">
        <v>2969863360</v>
      </c>
      <c r="AE4733" s="1">
        <v>43465.375694444447</v>
      </c>
      <c r="AF4733" t="s">
        <v>28495</v>
      </c>
      <c r="AG4733" t="s">
        <v>28538</v>
      </c>
      <c r="AH4733" t="s">
        <v>53</v>
      </c>
      <c r="AJ4733" t="s">
        <v>53</v>
      </c>
      <c r="AK4733" t="s">
        <v>14048</v>
      </c>
      <c r="AL4733" t="s">
        <v>78</v>
      </c>
      <c r="AO4733" t="s">
        <v>54</v>
      </c>
    </row>
    <row r="4734" spans="1:43" x14ac:dyDescent="0.35">
      <c r="A4734" t="s">
        <v>28539</v>
      </c>
      <c r="B4734" t="s">
        <v>1751</v>
      </c>
      <c r="C4734" t="s">
        <v>28540</v>
      </c>
      <c r="F4734" t="s">
        <v>28541</v>
      </c>
      <c r="H4734" t="s">
        <v>28542</v>
      </c>
      <c r="I4734" t="s">
        <v>179</v>
      </c>
      <c r="J4734" t="s">
        <v>85</v>
      </c>
      <c r="K4734" t="s">
        <v>28543</v>
      </c>
      <c r="M4734" t="s">
        <v>419</v>
      </c>
      <c r="N4734" t="s">
        <v>398</v>
      </c>
      <c r="O4734">
        <v>87105</v>
      </c>
      <c r="P4734" t="s">
        <v>50</v>
      </c>
      <c r="U4734" s="1">
        <v>44544.65625</v>
      </c>
      <c r="V4734" s="1">
        <v>44544.65625</v>
      </c>
      <c r="AC4734" t="s">
        <v>53</v>
      </c>
      <c r="AD4734">
        <v>2969485219</v>
      </c>
      <c r="AE4734" s="1">
        <v>37784</v>
      </c>
      <c r="AG4734" t="s">
        <v>28544</v>
      </c>
      <c r="AH4734" t="s">
        <v>53</v>
      </c>
      <c r="AJ4734" t="s">
        <v>53</v>
      </c>
      <c r="AK4734" t="s">
        <v>11282</v>
      </c>
      <c r="AO4734" t="s">
        <v>54</v>
      </c>
    </row>
    <row r="4735" spans="1:43" x14ac:dyDescent="0.35">
      <c r="A4735" t="s">
        <v>28545</v>
      </c>
      <c r="B4735" t="s">
        <v>1440</v>
      </c>
      <c r="C4735" t="s">
        <v>28546</v>
      </c>
      <c r="F4735" t="s">
        <v>28547</v>
      </c>
      <c r="H4735" t="s">
        <v>28548</v>
      </c>
      <c r="I4735" t="s">
        <v>3222</v>
      </c>
      <c r="J4735" t="s">
        <v>3478</v>
      </c>
      <c r="K4735" t="s">
        <v>17796</v>
      </c>
      <c r="M4735" t="s">
        <v>27482</v>
      </c>
      <c r="N4735" t="s">
        <v>7398</v>
      </c>
      <c r="O4735">
        <v>84663</v>
      </c>
      <c r="P4735" t="s">
        <v>50</v>
      </c>
      <c r="U4735" s="1">
        <v>44544.727777777778</v>
      </c>
      <c r="V4735" s="1">
        <v>44544.727777777778</v>
      </c>
      <c r="W4735" s="1">
        <v>44545.38958333333</v>
      </c>
      <c r="X4735" s="1">
        <v>44545.38958333333</v>
      </c>
      <c r="AC4735" t="s">
        <v>53</v>
      </c>
      <c r="AD4735">
        <v>2969475096</v>
      </c>
      <c r="AE4735" s="1">
        <v>37141</v>
      </c>
      <c r="AF4735" t="s">
        <v>28529</v>
      </c>
      <c r="AG4735" t="s">
        <v>28549</v>
      </c>
      <c r="AH4735" t="s">
        <v>53</v>
      </c>
      <c r="AJ4735" t="s">
        <v>53</v>
      </c>
      <c r="AK4735" t="s">
        <v>7072</v>
      </c>
      <c r="AL4735" t="s">
        <v>78</v>
      </c>
      <c r="AO4735" t="s">
        <v>54</v>
      </c>
      <c r="AP4735" s="1">
        <v>44778.386805555558</v>
      </c>
      <c r="AQ4735" s="1">
        <v>44778.388194444444</v>
      </c>
    </row>
    <row r="4736" spans="1:43" x14ac:dyDescent="0.35">
      <c r="A4736" t="s">
        <v>28550</v>
      </c>
      <c r="B4736" t="s">
        <v>28551</v>
      </c>
      <c r="C4736" t="s">
        <v>9111</v>
      </c>
      <c r="F4736" t="s">
        <v>28552</v>
      </c>
      <c r="H4736" t="s">
        <v>28550</v>
      </c>
      <c r="J4736" t="s">
        <v>28553</v>
      </c>
      <c r="K4736" t="s">
        <v>28554</v>
      </c>
      <c r="M4736" t="s">
        <v>4890</v>
      </c>
      <c r="N4736" t="s">
        <v>65</v>
      </c>
      <c r="O4736">
        <v>80759</v>
      </c>
      <c r="P4736" t="s">
        <v>50</v>
      </c>
      <c r="U4736" s="1">
        <v>44545</v>
      </c>
      <c r="V4736" s="1">
        <v>44545</v>
      </c>
      <c r="W4736" s="1">
        <v>44545.422222222223</v>
      </c>
      <c r="X4736" s="1">
        <v>44545.422222222223</v>
      </c>
      <c r="AC4736" t="s">
        <v>53</v>
      </c>
      <c r="AD4736">
        <v>2973632038</v>
      </c>
      <c r="AE4736" s="1">
        <v>45163.335416666669</v>
      </c>
      <c r="AG4736" t="s">
        <v>28555</v>
      </c>
      <c r="AH4736" t="s">
        <v>51</v>
      </c>
      <c r="AJ4736" t="s">
        <v>53</v>
      </c>
      <c r="AL4736" t="s">
        <v>68</v>
      </c>
      <c r="AO4736" t="s">
        <v>5443</v>
      </c>
      <c r="AP4736" s="1">
        <v>45209.501388888886</v>
      </c>
      <c r="AQ4736" s="1">
        <v>44914.424305555556</v>
      </c>
    </row>
    <row r="4737" spans="1:42" x14ac:dyDescent="0.35">
      <c r="A4737" t="s">
        <v>28556</v>
      </c>
      <c r="B4737" t="s">
        <v>28557</v>
      </c>
      <c r="C4737" t="s">
        <v>28558</v>
      </c>
      <c r="F4737" t="s">
        <v>28559</v>
      </c>
      <c r="H4737" t="s">
        <v>28556</v>
      </c>
      <c r="J4737" t="s">
        <v>16814</v>
      </c>
      <c r="K4737" t="s">
        <v>28560</v>
      </c>
      <c r="M4737" t="s">
        <v>753</v>
      </c>
      <c r="N4737" t="s">
        <v>798</v>
      </c>
      <c r="O4737" t="s">
        <v>28561</v>
      </c>
      <c r="P4737" t="s">
        <v>50</v>
      </c>
      <c r="U4737" s="1">
        <v>44545</v>
      </c>
      <c r="V4737" s="1">
        <v>44545</v>
      </c>
      <c r="W4737" s="1">
        <v>44546.390277777777</v>
      </c>
      <c r="X4737" s="1">
        <v>44546.390277777777</v>
      </c>
      <c r="AC4737" t="s">
        <v>51</v>
      </c>
      <c r="AD4737">
        <v>2972045417</v>
      </c>
      <c r="AE4737" s="1">
        <v>44546.38958333333</v>
      </c>
      <c r="AG4737" t="s">
        <v>28562</v>
      </c>
      <c r="AH4737" t="s">
        <v>51</v>
      </c>
      <c r="AJ4737" t="s">
        <v>53</v>
      </c>
      <c r="AL4737" t="s">
        <v>78</v>
      </c>
      <c r="AO4737" t="s">
        <v>5443</v>
      </c>
      <c r="AP4737" s="1">
        <v>44545.458333333336</v>
      </c>
    </row>
    <row r="4738" spans="1:42" x14ac:dyDescent="0.35">
      <c r="A4738" t="s">
        <v>28563</v>
      </c>
      <c r="B4738" t="s">
        <v>3803</v>
      </c>
      <c r="C4738" t="s">
        <v>3803</v>
      </c>
      <c r="F4738" t="s">
        <v>28564</v>
      </c>
      <c r="G4738" t="s">
        <v>28565</v>
      </c>
      <c r="H4738" t="s">
        <v>28566</v>
      </c>
      <c r="I4738" t="s">
        <v>2110</v>
      </c>
      <c r="J4738" t="s">
        <v>28567</v>
      </c>
      <c r="K4738" t="s">
        <v>28568</v>
      </c>
      <c r="L4738" t="s">
        <v>28569</v>
      </c>
      <c r="M4738" t="s">
        <v>28570</v>
      </c>
      <c r="N4738" t="s">
        <v>11619</v>
      </c>
      <c r="O4738">
        <v>12883</v>
      </c>
      <c r="P4738" t="s">
        <v>50</v>
      </c>
      <c r="U4738" s="1">
        <v>44545</v>
      </c>
      <c r="V4738" s="1">
        <v>44545</v>
      </c>
      <c r="AC4738" t="s">
        <v>53</v>
      </c>
      <c r="AD4738">
        <v>2972141408</v>
      </c>
      <c r="AE4738" s="1">
        <v>44868.645138888889</v>
      </c>
      <c r="AG4738" t="s">
        <v>28571</v>
      </c>
      <c r="AH4738" t="s">
        <v>51</v>
      </c>
      <c r="AJ4738" t="s">
        <v>53</v>
      </c>
      <c r="AO4738" t="s">
        <v>8142</v>
      </c>
    </row>
    <row r="4739" spans="1:42" x14ac:dyDescent="0.35">
      <c r="A4739" t="s">
        <v>28572</v>
      </c>
      <c r="B4739" t="s">
        <v>28573</v>
      </c>
      <c r="C4739" t="s">
        <v>205</v>
      </c>
      <c r="D4739" t="s">
        <v>437</v>
      </c>
      <c r="H4739" t="s">
        <v>28574</v>
      </c>
      <c r="J4739" t="s">
        <v>62</v>
      </c>
      <c r="P4739" t="s">
        <v>50</v>
      </c>
      <c r="U4739" s="1">
        <v>44545</v>
      </c>
      <c r="V4739" s="1">
        <v>44545</v>
      </c>
      <c r="W4739" s="1">
        <v>44546.381249999999</v>
      </c>
      <c r="X4739" s="1">
        <v>44546.381249999999</v>
      </c>
      <c r="AC4739" t="s">
        <v>53</v>
      </c>
      <c r="AD4739">
        <v>2969479981</v>
      </c>
      <c r="AE4739" s="1">
        <v>37426</v>
      </c>
      <c r="AF4739" t="s">
        <v>1655</v>
      </c>
      <c r="AG4739" t="s">
        <v>28575</v>
      </c>
      <c r="AH4739" t="s">
        <v>51</v>
      </c>
      <c r="AJ4739" t="s">
        <v>53</v>
      </c>
      <c r="AL4739" t="s">
        <v>78</v>
      </c>
      <c r="AO4739" t="s">
        <v>5443</v>
      </c>
      <c r="AP4739" s="1">
        <v>44810.306250000001</v>
      </c>
    </row>
    <row r="4740" spans="1:42" x14ac:dyDescent="0.35">
      <c r="A4740" t="s">
        <v>28576</v>
      </c>
      <c r="B4740" t="s">
        <v>2689</v>
      </c>
      <c r="C4740" t="s">
        <v>728</v>
      </c>
      <c r="F4740">
        <v>6059368360</v>
      </c>
      <c r="H4740" t="s">
        <v>28577</v>
      </c>
      <c r="I4740" t="s">
        <v>394</v>
      </c>
      <c r="J4740" t="s">
        <v>28578</v>
      </c>
      <c r="K4740" t="s">
        <v>28579</v>
      </c>
      <c r="M4740" t="s">
        <v>1130</v>
      </c>
      <c r="N4740" t="s">
        <v>398</v>
      </c>
      <c r="O4740">
        <v>87801</v>
      </c>
      <c r="P4740" t="s">
        <v>50</v>
      </c>
      <c r="U4740" s="1">
        <v>44545.387499999997</v>
      </c>
      <c r="V4740" s="1">
        <v>44545.387499999997</v>
      </c>
      <c r="W4740" s="1">
        <v>44546.383333333331</v>
      </c>
      <c r="X4740" s="1">
        <v>44546.383333333331</v>
      </c>
      <c r="AC4740" t="s">
        <v>53</v>
      </c>
      <c r="AD4740">
        <v>2972012978</v>
      </c>
      <c r="AE4740" s="1">
        <v>44465.603472222225</v>
      </c>
      <c r="AF4740" t="s">
        <v>28580</v>
      </c>
      <c r="AG4740" t="s">
        <v>28581</v>
      </c>
      <c r="AH4740" t="s">
        <v>53</v>
      </c>
      <c r="AJ4740" t="s">
        <v>53</v>
      </c>
      <c r="AK4740" t="s">
        <v>21390</v>
      </c>
      <c r="AL4740" t="s">
        <v>78</v>
      </c>
      <c r="AO4740" t="s">
        <v>54</v>
      </c>
      <c r="AP4740" s="1">
        <v>44649.70208333333</v>
      </c>
    </row>
    <row r="4741" spans="1:42" x14ac:dyDescent="0.35">
      <c r="A4741" t="s">
        <v>28582</v>
      </c>
      <c r="B4741" t="s">
        <v>8246</v>
      </c>
      <c r="C4741" t="s">
        <v>28583</v>
      </c>
      <c r="F4741" t="s">
        <v>28584</v>
      </c>
      <c r="H4741" t="s">
        <v>28585</v>
      </c>
      <c r="J4741" t="s">
        <v>28586</v>
      </c>
      <c r="K4741" t="s">
        <v>28587</v>
      </c>
      <c r="M4741" t="s">
        <v>28587</v>
      </c>
      <c r="N4741" t="s">
        <v>28587</v>
      </c>
      <c r="O4741">
        <v>31050</v>
      </c>
      <c r="P4741" t="s">
        <v>5151</v>
      </c>
      <c r="U4741" s="1">
        <v>44546</v>
      </c>
      <c r="V4741" s="1">
        <v>44546</v>
      </c>
      <c r="AC4741" t="s">
        <v>53</v>
      </c>
      <c r="AD4741">
        <v>2969535470</v>
      </c>
      <c r="AE4741" s="1">
        <v>39694.804861111108</v>
      </c>
      <c r="AG4741" t="s">
        <v>28588</v>
      </c>
      <c r="AH4741" t="s">
        <v>51</v>
      </c>
      <c r="AJ4741" t="s">
        <v>53</v>
      </c>
      <c r="AO4741" t="s">
        <v>5443</v>
      </c>
    </row>
    <row r="4742" spans="1:42" x14ac:dyDescent="0.35">
      <c r="A4742" t="s">
        <v>28589</v>
      </c>
      <c r="B4742" t="s">
        <v>2072</v>
      </c>
      <c r="C4742" t="s">
        <v>7692</v>
      </c>
      <c r="F4742" t="s">
        <v>28590</v>
      </c>
      <c r="H4742" t="s">
        <v>28589</v>
      </c>
      <c r="J4742" t="s">
        <v>28591</v>
      </c>
      <c r="P4742" t="s">
        <v>50</v>
      </c>
      <c r="U4742" s="1">
        <v>44546</v>
      </c>
      <c r="V4742" s="1">
        <v>44546</v>
      </c>
      <c r="AC4742" t="s">
        <v>53</v>
      </c>
      <c r="AD4742">
        <v>2969554588</v>
      </c>
      <c r="AE4742" s="1">
        <v>40414.666666666664</v>
      </c>
      <c r="AG4742" t="s">
        <v>28592</v>
      </c>
      <c r="AH4742" t="s">
        <v>51</v>
      </c>
      <c r="AJ4742" t="s">
        <v>53</v>
      </c>
      <c r="AO4742" t="s">
        <v>8142</v>
      </c>
    </row>
    <row r="4743" spans="1:42" x14ac:dyDescent="0.35">
      <c r="A4743" t="s">
        <v>28593</v>
      </c>
      <c r="B4743" t="s">
        <v>15911</v>
      </c>
      <c r="C4743" t="s">
        <v>481</v>
      </c>
      <c r="F4743" t="s">
        <v>28594</v>
      </c>
      <c r="H4743" t="s">
        <v>28593</v>
      </c>
      <c r="J4743" t="s">
        <v>27191</v>
      </c>
      <c r="K4743" t="s">
        <v>28595</v>
      </c>
      <c r="M4743" t="s">
        <v>28596</v>
      </c>
      <c r="N4743" t="s">
        <v>65</v>
      </c>
      <c r="O4743">
        <v>80124</v>
      </c>
      <c r="P4743" t="s">
        <v>50</v>
      </c>
      <c r="U4743" s="1">
        <v>44546</v>
      </c>
      <c r="V4743" s="1">
        <v>44546</v>
      </c>
      <c r="W4743" s="1">
        <v>44546.051388888889</v>
      </c>
      <c r="X4743" s="1">
        <v>44546.051388888889</v>
      </c>
      <c r="AC4743" t="s">
        <v>53</v>
      </c>
      <c r="AD4743">
        <v>2969713694</v>
      </c>
      <c r="AE4743" s="1">
        <v>42676.558333333334</v>
      </c>
      <c r="AF4743" t="s">
        <v>27192</v>
      </c>
      <c r="AG4743" t="s">
        <v>28597</v>
      </c>
      <c r="AH4743" t="s">
        <v>51</v>
      </c>
      <c r="AJ4743" t="s">
        <v>53</v>
      </c>
      <c r="AL4743" t="s">
        <v>78</v>
      </c>
      <c r="AO4743" t="s">
        <v>5443</v>
      </c>
      <c r="AP4743" s="1">
        <v>44546.047222222223</v>
      </c>
    </row>
    <row r="4744" spans="1:42" x14ac:dyDescent="0.35">
      <c r="A4744" t="s">
        <v>28598</v>
      </c>
      <c r="B4744" t="s">
        <v>28599</v>
      </c>
      <c r="C4744" t="s">
        <v>1076</v>
      </c>
      <c r="F4744" t="s">
        <v>28600</v>
      </c>
      <c r="H4744" t="s">
        <v>28601</v>
      </c>
      <c r="I4744" t="s">
        <v>179</v>
      </c>
      <c r="J4744" t="s">
        <v>28602</v>
      </c>
      <c r="K4744" t="s">
        <v>28603</v>
      </c>
      <c r="M4744" t="s">
        <v>14704</v>
      </c>
      <c r="N4744" t="s">
        <v>4438</v>
      </c>
      <c r="O4744">
        <v>93662</v>
      </c>
      <c r="P4744" t="s">
        <v>50</v>
      </c>
      <c r="U4744" s="1">
        <v>44546</v>
      </c>
      <c r="V4744" s="1">
        <v>44546</v>
      </c>
      <c r="W4744" s="1">
        <v>44551.388194444444</v>
      </c>
      <c r="X4744" s="1">
        <v>44551.388194444444</v>
      </c>
      <c r="AC4744" t="s">
        <v>53</v>
      </c>
      <c r="AD4744">
        <v>2969837074</v>
      </c>
      <c r="AE4744" s="1">
        <v>43361.614583333336</v>
      </c>
      <c r="AG4744" t="s">
        <v>28604</v>
      </c>
      <c r="AH4744" t="s">
        <v>51</v>
      </c>
      <c r="AJ4744" t="s">
        <v>53</v>
      </c>
      <c r="AL4744" t="s">
        <v>78</v>
      </c>
      <c r="AO4744" t="s">
        <v>5443</v>
      </c>
    </row>
    <row r="4745" spans="1:42" x14ac:dyDescent="0.35">
      <c r="A4745" t="s">
        <v>28605</v>
      </c>
      <c r="B4745" t="s">
        <v>28606</v>
      </c>
      <c r="C4745" t="s">
        <v>2157</v>
      </c>
      <c r="F4745">
        <v>7209821275</v>
      </c>
      <c r="H4745" t="s">
        <v>28605</v>
      </c>
      <c r="J4745" t="s">
        <v>28607</v>
      </c>
      <c r="K4745" t="s">
        <v>28608</v>
      </c>
      <c r="M4745" t="s">
        <v>1912</v>
      </c>
      <c r="N4745" t="s">
        <v>65</v>
      </c>
      <c r="O4745">
        <v>80120</v>
      </c>
      <c r="P4745" t="s">
        <v>50</v>
      </c>
      <c r="U4745" s="1">
        <v>44546</v>
      </c>
      <c r="V4745" s="1">
        <v>44546</v>
      </c>
      <c r="W4745" s="1">
        <v>44546.290277777778</v>
      </c>
      <c r="X4745" s="1">
        <v>44546.290277777778</v>
      </c>
      <c r="AC4745" t="s">
        <v>53</v>
      </c>
      <c r="AD4745">
        <v>1000000001</v>
      </c>
      <c r="AE4745" s="1">
        <v>39973.351388888892</v>
      </c>
      <c r="AF4745" t="s">
        <v>3377</v>
      </c>
      <c r="AG4745" t="s">
        <v>28609</v>
      </c>
      <c r="AH4745" t="s">
        <v>51</v>
      </c>
      <c r="AJ4745" t="s">
        <v>53</v>
      </c>
      <c r="AL4745" t="s">
        <v>78</v>
      </c>
      <c r="AO4745" t="s">
        <v>5443</v>
      </c>
      <c r="AP4745" s="1">
        <v>44547.413194444445</v>
      </c>
    </row>
    <row r="4746" spans="1:42" x14ac:dyDescent="0.35">
      <c r="A4746" t="s">
        <v>28610</v>
      </c>
      <c r="B4746" t="s">
        <v>28611</v>
      </c>
      <c r="C4746" t="s">
        <v>5143</v>
      </c>
      <c r="F4746" t="s">
        <v>28612</v>
      </c>
      <c r="H4746" t="s">
        <v>28610</v>
      </c>
      <c r="J4746" t="s">
        <v>28613</v>
      </c>
      <c r="K4746" t="s">
        <v>28614</v>
      </c>
      <c r="M4746" t="s">
        <v>154</v>
      </c>
      <c r="N4746" t="s">
        <v>65</v>
      </c>
      <c r="O4746">
        <v>80631</v>
      </c>
      <c r="P4746" t="s">
        <v>50</v>
      </c>
      <c r="U4746" s="1">
        <v>44546</v>
      </c>
      <c r="V4746" s="1">
        <v>44546</v>
      </c>
      <c r="W4746" s="1">
        <v>44546.294444444444</v>
      </c>
      <c r="X4746" s="1">
        <v>44546.294444444444</v>
      </c>
      <c r="AC4746" t="s">
        <v>51</v>
      </c>
      <c r="AD4746">
        <v>2969576032</v>
      </c>
      <c r="AE4746" s="1">
        <v>41086.377083333333</v>
      </c>
      <c r="AF4746" t="s">
        <v>28615</v>
      </c>
      <c r="AG4746" t="s">
        <v>28616</v>
      </c>
      <c r="AH4746" t="s">
        <v>51</v>
      </c>
      <c r="AJ4746" t="s">
        <v>53</v>
      </c>
      <c r="AL4746" t="s">
        <v>78</v>
      </c>
      <c r="AO4746" t="s">
        <v>5443</v>
      </c>
      <c r="AP4746" s="1">
        <v>44546.590277777781</v>
      </c>
    </row>
    <row r="4747" spans="1:42" x14ac:dyDescent="0.35">
      <c r="A4747" t="s">
        <v>28617</v>
      </c>
      <c r="B4747" t="s">
        <v>28618</v>
      </c>
      <c r="C4747" t="s">
        <v>28618</v>
      </c>
      <c r="H4747" t="s">
        <v>28619</v>
      </c>
      <c r="I4747" t="s">
        <v>464</v>
      </c>
      <c r="J4747" t="s">
        <v>25819</v>
      </c>
      <c r="K4747" t="s">
        <v>25820</v>
      </c>
      <c r="L4747" t="s">
        <v>25821</v>
      </c>
      <c r="M4747" t="s">
        <v>25822</v>
      </c>
      <c r="N4747" t="s">
        <v>13648</v>
      </c>
      <c r="O4747" t="s">
        <v>25823</v>
      </c>
      <c r="P4747" t="s">
        <v>4438</v>
      </c>
      <c r="U4747" s="1">
        <v>44546</v>
      </c>
      <c r="V4747" s="1">
        <v>44546</v>
      </c>
      <c r="AC4747" t="s">
        <v>53</v>
      </c>
      <c r="AD4747">
        <v>2969640882</v>
      </c>
      <c r="AE4747" s="1">
        <v>41834.517361111109</v>
      </c>
      <c r="AG4747" t="s">
        <v>28620</v>
      </c>
      <c r="AH4747" t="s">
        <v>51</v>
      </c>
      <c r="AJ4747" t="s">
        <v>53</v>
      </c>
      <c r="AO4747" t="s">
        <v>8142</v>
      </c>
    </row>
    <row r="4748" spans="1:42" x14ac:dyDescent="0.35">
      <c r="A4748" t="s">
        <v>28621</v>
      </c>
      <c r="B4748" t="s">
        <v>28622</v>
      </c>
      <c r="C4748" t="s">
        <v>3191</v>
      </c>
      <c r="H4748" t="s">
        <v>28623</v>
      </c>
      <c r="J4748" t="s">
        <v>491</v>
      </c>
      <c r="K4748" t="s">
        <v>6655</v>
      </c>
      <c r="M4748" t="s">
        <v>6656</v>
      </c>
      <c r="N4748" t="s">
        <v>6657</v>
      </c>
      <c r="O4748">
        <v>68102</v>
      </c>
      <c r="P4748" t="s">
        <v>50</v>
      </c>
      <c r="U4748" s="1">
        <v>44546</v>
      </c>
      <c r="V4748" s="1">
        <v>44546</v>
      </c>
      <c r="W4748" s="1">
        <v>44546.31527777778</v>
      </c>
      <c r="X4748" s="1">
        <v>44546.31527777778</v>
      </c>
      <c r="AC4748" t="s">
        <v>53</v>
      </c>
      <c r="AD4748">
        <v>2969472760</v>
      </c>
      <c r="AE4748" s="1">
        <v>36916.71597222222</v>
      </c>
      <c r="AG4748" t="s">
        <v>28624</v>
      </c>
      <c r="AH4748" t="s">
        <v>51</v>
      </c>
      <c r="AJ4748" t="s">
        <v>53</v>
      </c>
      <c r="AL4748" t="s">
        <v>78</v>
      </c>
      <c r="AO4748" t="s">
        <v>8142</v>
      </c>
      <c r="AP4748" s="1">
        <v>45400.75</v>
      </c>
    </row>
    <row r="4749" spans="1:42" x14ac:dyDescent="0.35">
      <c r="A4749" t="s">
        <v>28625</v>
      </c>
      <c r="B4749" t="s">
        <v>15488</v>
      </c>
      <c r="C4749" t="s">
        <v>28626</v>
      </c>
      <c r="F4749" t="s">
        <v>28627</v>
      </c>
      <c r="H4749" t="s">
        <v>28628</v>
      </c>
      <c r="I4749" t="s">
        <v>1213</v>
      </c>
      <c r="J4749" t="s">
        <v>28629</v>
      </c>
      <c r="K4749" t="s">
        <v>28630</v>
      </c>
      <c r="L4749" t="s">
        <v>28631</v>
      </c>
      <c r="M4749" t="s">
        <v>14989</v>
      </c>
      <c r="N4749" t="s">
        <v>2756</v>
      </c>
      <c r="O4749">
        <v>61629</v>
      </c>
      <c r="P4749" t="s">
        <v>50</v>
      </c>
      <c r="U4749" s="1">
        <v>44530</v>
      </c>
      <c r="V4749" s="1">
        <v>44546.175694444442</v>
      </c>
      <c r="AC4749" t="s">
        <v>53</v>
      </c>
      <c r="AD4749">
        <v>2969596555</v>
      </c>
      <c r="AE4749" s="1">
        <v>41478.55972222222</v>
      </c>
      <c r="AG4749" t="s">
        <v>28632</v>
      </c>
      <c r="AH4749" t="s">
        <v>51</v>
      </c>
      <c r="AJ4749" t="s">
        <v>53</v>
      </c>
      <c r="AO4749" t="s">
        <v>5443</v>
      </c>
    </row>
    <row r="4750" spans="1:42" x14ac:dyDescent="0.35">
      <c r="A4750" t="s">
        <v>28633</v>
      </c>
      <c r="B4750" t="s">
        <v>8826</v>
      </c>
      <c r="C4750" t="s">
        <v>28634</v>
      </c>
      <c r="F4750">
        <v>5757251777</v>
      </c>
      <c r="H4750" t="s">
        <v>28635</v>
      </c>
      <c r="I4750" t="s">
        <v>200</v>
      </c>
      <c r="J4750" t="s">
        <v>17231</v>
      </c>
      <c r="K4750" t="s">
        <v>28636</v>
      </c>
      <c r="M4750" t="s">
        <v>1296</v>
      </c>
      <c r="N4750" t="s">
        <v>21824</v>
      </c>
      <c r="O4750">
        <v>88220</v>
      </c>
      <c r="P4750" t="s">
        <v>50</v>
      </c>
      <c r="U4750" s="1">
        <v>44546.365277777775</v>
      </c>
      <c r="V4750" s="1">
        <v>44546.365277777775</v>
      </c>
      <c r="AC4750" t="s">
        <v>53</v>
      </c>
      <c r="AG4750" t="s">
        <v>28637</v>
      </c>
      <c r="AH4750" t="s">
        <v>53</v>
      </c>
      <c r="AJ4750" t="s">
        <v>53</v>
      </c>
      <c r="AO4750" t="s">
        <v>54</v>
      </c>
    </row>
    <row r="4751" spans="1:42" x14ac:dyDescent="0.35">
      <c r="A4751" t="s">
        <v>28638</v>
      </c>
      <c r="B4751" t="s">
        <v>28639</v>
      </c>
      <c r="C4751" t="s">
        <v>15340</v>
      </c>
      <c r="F4751" t="s">
        <v>28640</v>
      </c>
      <c r="H4751" t="s">
        <v>28641</v>
      </c>
      <c r="I4751" t="s">
        <v>179</v>
      </c>
      <c r="J4751" t="s">
        <v>4059</v>
      </c>
      <c r="K4751" t="s">
        <v>28642</v>
      </c>
      <c r="M4751" t="s">
        <v>137</v>
      </c>
      <c r="N4751" t="s">
        <v>65</v>
      </c>
      <c r="O4751">
        <v>80216</v>
      </c>
      <c r="P4751" t="s">
        <v>50</v>
      </c>
      <c r="U4751" s="1">
        <v>44546.513888888891</v>
      </c>
      <c r="V4751" s="1">
        <v>44546.513888888891</v>
      </c>
      <c r="AC4751" t="s">
        <v>53</v>
      </c>
      <c r="AD4751">
        <v>2969475436</v>
      </c>
      <c r="AE4751" s="1">
        <v>37166.661111111112</v>
      </c>
      <c r="AG4751" t="s">
        <v>28643</v>
      </c>
      <c r="AH4751" t="s">
        <v>53</v>
      </c>
      <c r="AJ4751" t="s">
        <v>53</v>
      </c>
      <c r="AK4751" t="s">
        <v>11282</v>
      </c>
      <c r="AO4751" t="s">
        <v>54</v>
      </c>
    </row>
    <row r="4752" spans="1:42" x14ac:dyDescent="0.35">
      <c r="A4752" t="s">
        <v>28644</v>
      </c>
      <c r="B4752" t="s">
        <v>28645</v>
      </c>
      <c r="C4752" t="s">
        <v>383</v>
      </c>
      <c r="F4752" t="s">
        <v>28646</v>
      </c>
      <c r="H4752" t="s">
        <v>28647</v>
      </c>
      <c r="I4752" t="s">
        <v>394</v>
      </c>
      <c r="J4752" t="s">
        <v>28648</v>
      </c>
      <c r="K4752" t="s">
        <v>28649</v>
      </c>
      <c r="M4752" t="s">
        <v>419</v>
      </c>
      <c r="N4752" t="s">
        <v>253</v>
      </c>
      <c r="O4752">
        <v>87106</v>
      </c>
      <c r="P4752" t="s">
        <v>50</v>
      </c>
      <c r="U4752" s="1">
        <v>44546.64166666667</v>
      </c>
      <c r="V4752" s="1">
        <v>44546.64166666667</v>
      </c>
      <c r="W4752" s="1">
        <v>44547.359722222223</v>
      </c>
      <c r="X4752" s="1">
        <v>44547.359722222223</v>
      </c>
      <c r="AC4752" t="s">
        <v>53</v>
      </c>
      <c r="AD4752">
        <v>2969551337</v>
      </c>
      <c r="AE4752" s="1">
        <v>40296.368750000001</v>
      </c>
      <c r="AG4752" t="s">
        <v>28650</v>
      </c>
      <c r="AH4752" t="s">
        <v>53</v>
      </c>
      <c r="AJ4752" t="s">
        <v>53</v>
      </c>
      <c r="AK4752" t="s">
        <v>11192</v>
      </c>
      <c r="AO4752" t="s">
        <v>54</v>
      </c>
    </row>
    <row r="4753" spans="1:43" x14ac:dyDescent="0.35">
      <c r="A4753" t="s">
        <v>28651</v>
      </c>
      <c r="B4753" t="s">
        <v>28652</v>
      </c>
      <c r="C4753" t="s">
        <v>9585</v>
      </c>
      <c r="F4753">
        <f>1432-425-5566</f>
        <v>-4559</v>
      </c>
      <c r="H4753" t="s">
        <v>28653</v>
      </c>
      <c r="J4753" t="s">
        <v>28654</v>
      </c>
      <c r="N4753" t="s">
        <v>637</v>
      </c>
      <c r="O4753">
        <v>79706</v>
      </c>
      <c r="P4753" t="s">
        <v>50</v>
      </c>
      <c r="U4753" s="1">
        <v>44547</v>
      </c>
      <c r="V4753" s="1">
        <v>44547</v>
      </c>
      <c r="W4753" s="1">
        <v>44547.258333333331</v>
      </c>
      <c r="X4753" s="1">
        <v>44547.258333333331</v>
      </c>
      <c r="AC4753" t="s">
        <v>53</v>
      </c>
      <c r="AD4753">
        <v>2970061200</v>
      </c>
      <c r="AE4753" s="1">
        <v>44308.429861111108</v>
      </c>
      <c r="AG4753" t="s">
        <v>28655</v>
      </c>
      <c r="AH4753" t="s">
        <v>51</v>
      </c>
      <c r="AJ4753" t="s">
        <v>53</v>
      </c>
      <c r="AL4753" t="s">
        <v>78</v>
      </c>
      <c r="AO4753" t="s">
        <v>8142</v>
      </c>
    </row>
    <row r="4754" spans="1:43" x14ac:dyDescent="0.35">
      <c r="A4754" t="s">
        <v>28656</v>
      </c>
      <c r="B4754" t="s">
        <v>28657</v>
      </c>
      <c r="C4754" t="s">
        <v>9202</v>
      </c>
      <c r="F4754" t="s">
        <v>28658</v>
      </c>
      <c r="H4754" t="s">
        <v>28656</v>
      </c>
      <c r="J4754" t="s">
        <v>12818</v>
      </c>
      <c r="N4754" t="s">
        <v>637</v>
      </c>
      <c r="O4754">
        <v>75022</v>
      </c>
      <c r="P4754" t="s">
        <v>50</v>
      </c>
      <c r="U4754" s="1">
        <v>44547</v>
      </c>
      <c r="V4754" s="1">
        <v>44547</v>
      </c>
      <c r="W4754" s="1">
        <v>44547.406944444447</v>
      </c>
      <c r="X4754" s="1">
        <v>44547.406944444447</v>
      </c>
      <c r="AC4754" t="s">
        <v>53</v>
      </c>
      <c r="AD4754">
        <v>2969608846</v>
      </c>
      <c r="AE4754" s="1">
        <v>41666.397916666669</v>
      </c>
      <c r="AF4754" t="s">
        <v>12821</v>
      </c>
      <c r="AG4754" t="s">
        <v>28659</v>
      </c>
      <c r="AH4754" t="s">
        <v>51</v>
      </c>
      <c r="AJ4754" t="s">
        <v>53</v>
      </c>
      <c r="AL4754" t="s">
        <v>78</v>
      </c>
      <c r="AO4754" t="s">
        <v>8142</v>
      </c>
    </row>
    <row r="4755" spans="1:43" x14ac:dyDescent="0.35">
      <c r="A4755" t="s">
        <v>28660</v>
      </c>
      <c r="B4755" t="s">
        <v>28661</v>
      </c>
      <c r="C4755" t="s">
        <v>4589</v>
      </c>
      <c r="F4755" t="s">
        <v>28662</v>
      </c>
      <c r="G4755">
        <v>4084656060</v>
      </c>
      <c r="H4755" t="s">
        <v>28663</v>
      </c>
      <c r="I4755" t="s">
        <v>464</v>
      </c>
      <c r="J4755" t="s">
        <v>18584</v>
      </c>
      <c r="K4755" t="s">
        <v>28664</v>
      </c>
      <c r="M4755" t="s">
        <v>28665</v>
      </c>
      <c r="N4755" t="s">
        <v>4438</v>
      </c>
      <c r="O4755">
        <v>95037</v>
      </c>
      <c r="P4755" t="s">
        <v>50</v>
      </c>
      <c r="U4755" s="1">
        <v>44547</v>
      </c>
      <c r="V4755" s="1">
        <v>44547</v>
      </c>
      <c r="W4755" s="1">
        <v>44551.393055555556</v>
      </c>
      <c r="X4755" s="1">
        <v>44551.393055555556</v>
      </c>
      <c r="AC4755" t="s">
        <v>53</v>
      </c>
      <c r="AD4755">
        <v>2969543968</v>
      </c>
      <c r="AE4755" s="1">
        <v>40032.470138888886</v>
      </c>
      <c r="AF4755" t="s">
        <v>28666</v>
      </c>
      <c r="AG4755" t="s">
        <v>28667</v>
      </c>
      <c r="AH4755" t="s">
        <v>51</v>
      </c>
      <c r="AJ4755" t="s">
        <v>53</v>
      </c>
      <c r="AL4755" t="s">
        <v>78</v>
      </c>
      <c r="AO4755" t="s">
        <v>8142</v>
      </c>
      <c r="AP4755" s="1">
        <v>45476.572916666664</v>
      </c>
    </row>
    <row r="4756" spans="1:43" x14ac:dyDescent="0.35">
      <c r="A4756" t="s">
        <v>28668</v>
      </c>
      <c r="B4756" t="s">
        <v>28669</v>
      </c>
      <c r="C4756" t="s">
        <v>28670</v>
      </c>
      <c r="F4756">
        <f>1720-621-2769</f>
        <v>-1670</v>
      </c>
      <c r="H4756" t="s">
        <v>28668</v>
      </c>
      <c r="J4756" t="s">
        <v>28671</v>
      </c>
      <c r="N4756" t="s">
        <v>287</v>
      </c>
      <c r="O4756">
        <v>80030</v>
      </c>
      <c r="P4756" t="s">
        <v>50</v>
      </c>
      <c r="U4756" s="1">
        <v>44547</v>
      </c>
      <c r="V4756" s="1">
        <v>44547</v>
      </c>
      <c r="W4756" s="1">
        <v>44547.592361111114</v>
      </c>
      <c r="X4756" s="1">
        <v>44547.592361111114</v>
      </c>
      <c r="AC4756" t="s">
        <v>53</v>
      </c>
      <c r="AD4756">
        <v>1000000001</v>
      </c>
      <c r="AE4756" s="1">
        <v>39973.351388888892</v>
      </c>
      <c r="AF4756" t="s">
        <v>3377</v>
      </c>
      <c r="AG4756" t="s">
        <v>28672</v>
      </c>
      <c r="AH4756" t="s">
        <v>51</v>
      </c>
      <c r="AJ4756" t="s">
        <v>53</v>
      </c>
      <c r="AL4756" t="s">
        <v>78</v>
      </c>
      <c r="AO4756" t="s">
        <v>8142</v>
      </c>
      <c r="AP4756" s="1">
        <v>45441.624305555553</v>
      </c>
    </row>
    <row r="4757" spans="1:43" x14ac:dyDescent="0.35">
      <c r="A4757" t="s">
        <v>28673</v>
      </c>
      <c r="B4757" t="s">
        <v>28674</v>
      </c>
      <c r="C4757" t="s">
        <v>5456</v>
      </c>
      <c r="F4757" t="s">
        <v>28675</v>
      </c>
      <c r="H4757" t="s">
        <v>28676</v>
      </c>
      <c r="J4757" t="s">
        <v>28677</v>
      </c>
      <c r="P4757" t="s">
        <v>50</v>
      </c>
      <c r="U4757" s="1">
        <v>44547</v>
      </c>
      <c r="V4757" s="1">
        <v>44547</v>
      </c>
      <c r="W4757" s="1">
        <v>44547.397916666669</v>
      </c>
      <c r="X4757" s="1">
        <v>44547.397916666669</v>
      </c>
      <c r="AC4757" t="s">
        <v>53</v>
      </c>
      <c r="AD4757">
        <v>1000000001</v>
      </c>
      <c r="AE4757" s="1">
        <v>39973.351388888892</v>
      </c>
      <c r="AF4757" t="s">
        <v>3377</v>
      </c>
      <c r="AG4757" t="s">
        <v>28678</v>
      </c>
      <c r="AH4757" t="s">
        <v>51</v>
      </c>
      <c r="AJ4757" t="s">
        <v>53</v>
      </c>
      <c r="AL4757" t="s">
        <v>78</v>
      </c>
      <c r="AO4757" t="s">
        <v>8142</v>
      </c>
    </row>
    <row r="4758" spans="1:43" x14ac:dyDescent="0.35">
      <c r="A4758" t="s">
        <v>28679</v>
      </c>
      <c r="B4758" t="s">
        <v>28680</v>
      </c>
      <c r="C4758" t="s">
        <v>28681</v>
      </c>
      <c r="F4758">
        <v>7203292731</v>
      </c>
      <c r="H4758" t="s">
        <v>28679</v>
      </c>
      <c r="J4758" t="s">
        <v>28682</v>
      </c>
      <c r="P4758" t="s">
        <v>50</v>
      </c>
      <c r="U4758" s="1">
        <v>44547</v>
      </c>
      <c r="V4758" s="1">
        <v>44547</v>
      </c>
      <c r="W4758" s="1">
        <v>44547.123611111114</v>
      </c>
      <c r="X4758" s="1">
        <v>44547.123611111114</v>
      </c>
      <c r="AC4758" t="s">
        <v>53</v>
      </c>
      <c r="AD4758">
        <v>1000000001</v>
      </c>
      <c r="AE4758" s="1">
        <v>39973.351388888892</v>
      </c>
      <c r="AF4758" t="s">
        <v>3377</v>
      </c>
      <c r="AG4758" t="s">
        <v>28683</v>
      </c>
      <c r="AH4758" t="s">
        <v>51</v>
      </c>
      <c r="AJ4758" t="s">
        <v>53</v>
      </c>
      <c r="AL4758" t="s">
        <v>78</v>
      </c>
      <c r="AO4758" t="s">
        <v>8142</v>
      </c>
    </row>
    <row r="4759" spans="1:43" x14ac:dyDescent="0.35">
      <c r="A4759" t="s">
        <v>28684</v>
      </c>
      <c r="B4759" t="s">
        <v>28685</v>
      </c>
      <c r="C4759" t="s">
        <v>28686</v>
      </c>
      <c r="F4759">
        <v>5053581358</v>
      </c>
      <c r="H4759" t="s">
        <v>28687</v>
      </c>
      <c r="J4759" t="s">
        <v>28688</v>
      </c>
      <c r="K4759" t="s">
        <v>28689</v>
      </c>
      <c r="M4759" t="s">
        <v>9855</v>
      </c>
      <c r="N4759" t="s">
        <v>253</v>
      </c>
      <c r="O4759">
        <v>87002</v>
      </c>
      <c r="P4759" t="s">
        <v>50</v>
      </c>
      <c r="U4759" s="1">
        <v>44547</v>
      </c>
      <c r="V4759" s="1">
        <v>44547</v>
      </c>
      <c r="W4759" s="1">
        <v>44547.427777777775</v>
      </c>
      <c r="X4759" s="1">
        <v>44547.427777777775</v>
      </c>
      <c r="AC4759" t="s">
        <v>51</v>
      </c>
      <c r="AD4759">
        <v>1000000001</v>
      </c>
      <c r="AE4759" s="1">
        <v>39973.351388888892</v>
      </c>
      <c r="AF4759" t="s">
        <v>3377</v>
      </c>
      <c r="AG4759" t="s">
        <v>28690</v>
      </c>
      <c r="AH4759" t="s">
        <v>51</v>
      </c>
      <c r="AJ4759" t="s">
        <v>53</v>
      </c>
      <c r="AL4759" t="s">
        <v>78</v>
      </c>
      <c r="AO4759" t="s">
        <v>5443</v>
      </c>
      <c r="AP4759" s="1">
        <v>44554.397222222222</v>
      </c>
    </row>
    <row r="4760" spans="1:43" x14ac:dyDescent="0.35">
      <c r="A4760" t="s">
        <v>28691</v>
      </c>
      <c r="B4760" t="s">
        <v>28692</v>
      </c>
      <c r="C4760" t="s">
        <v>3285</v>
      </c>
      <c r="F4760" t="s">
        <v>28693</v>
      </c>
      <c r="H4760" t="s">
        <v>28691</v>
      </c>
      <c r="J4760" t="s">
        <v>28694</v>
      </c>
      <c r="K4760" t="s">
        <v>28695</v>
      </c>
      <c r="M4760" t="s">
        <v>8327</v>
      </c>
      <c r="N4760" t="s">
        <v>264</v>
      </c>
      <c r="O4760">
        <v>75247</v>
      </c>
      <c r="P4760" t="s">
        <v>50</v>
      </c>
      <c r="U4760" s="1">
        <v>44548</v>
      </c>
      <c r="V4760" s="1">
        <v>44548</v>
      </c>
      <c r="AC4760" t="s">
        <v>53</v>
      </c>
      <c r="AD4760">
        <v>2969475777</v>
      </c>
      <c r="AE4760" s="1">
        <v>37183</v>
      </c>
      <c r="AG4760" t="s">
        <v>28696</v>
      </c>
      <c r="AH4760" t="s">
        <v>51</v>
      </c>
      <c r="AJ4760" t="s">
        <v>53</v>
      </c>
      <c r="AO4760" t="s">
        <v>5443</v>
      </c>
    </row>
    <row r="4761" spans="1:43" x14ac:dyDescent="0.35">
      <c r="A4761" t="s">
        <v>28697</v>
      </c>
      <c r="B4761" t="s">
        <v>4445</v>
      </c>
      <c r="C4761" t="s">
        <v>3834</v>
      </c>
      <c r="F4761">
        <v>7208503996</v>
      </c>
      <c r="H4761" t="s">
        <v>28697</v>
      </c>
      <c r="J4761" t="s">
        <v>28698</v>
      </c>
      <c r="P4761" t="s">
        <v>50</v>
      </c>
      <c r="U4761" s="1">
        <v>44548</v>
      </c>
      <c r="V4761" s="1">
        <v>44548</v>
      </c>
      <c r="W4761" s="1">
        <v>44548.473611111112</v>
      </c>
      <c r="X4761" s="1">
        <v>44548.473611111112</v>
      </c>
      <c r="AC4761" t="s">
        <v>53</v>
      </c>
      <c r="AD4761">
        <v>1000000001</v>
      </c>
      <c r="AE4761" s="1">
        <v>39973.351388888892</v>
      </c>
      <c r="AF4761" t="s">
        <v>3377</v>
      </c>
      <c r="AG4761" t="s">
        <v>28699</v>
      </c>
      <c r="AH4761" t="s">
        <v>51</v>
      </c>
      <c r="AJ4761" t="s">
        <v>53</v>
      </c>
      <c r="AL4761" t="s">
        <v>78</v>
      </c>
      <c r="AO4761" t="s">
        <v>8142</v>
      </c>
    </row>
    <row r="4762" spans="1:43" x14ac:dyDescent="0.35">
      <c r="A4762" t="s">
        <v>28700</v>
      </c>
      <c r="B4762" t="s">
        <v>19090</v>
      </c>
      <c r="C4762" t="s">
        <v>28701</v>
      </c>
      <c r="F4762" t="s">
        <v>19626</v>
      </c>
      <c r="H4762" t="s">
        <v>19627</v>
      </c>
      <c r="J4762" t="s">
        <v>26971</v>
      </c>
      <c r="K4762" t="s">
        <v>22891</v>
      </c>
      <c r="M4762" t="s">
        <v>21285</v>
      </c>
      <c r="N4762" t="s">
        <v>65</v>
      </c>
      <c r="O4762">
        <v>80241</v>
      </c>
      <c r="P4762" t="s">
        <v>50</v>
      </c>
      <c r="U4762" s="1">
        <v>44548</v>
      </c>
      <c r="V4762" s="1">
        <v>44548</v>
      </c>
      <c r="W4762" s="1">
        <v>44548.455555555556</v>
      </c>
      <c r="X4762" s="1">
        <v>44548.455555555556</v>
      </c>
      <c r="AC4762" t="s">
        <v>53</v>
      </c>
      <c r="AD4762">
        <v>2969783181</v>
      </c>
      <c r="AE4762" s="1">
        <v>43172.738194444442</v>
      </c>
      <c r="AF4762" t="s">
        <v>15658</v>
      </c>
      <c r="AG4762" t="s">
        <v>28702</v>
      </c>
      <c r="AH4762" t="s">
        <v>51</v>
      </c>
      <c r="AJ4762" t="s">
        <v>53</v>
      </c>
      <c r="AL4762" t="s">
        <v>78</v>
      </c>
      <c r="AO4762" t="s">
        <v>5443</v>
      </c>
      <c r="AP4762" s="1">
        <v>44548.454861111109</v>
      </c>
    </row>
    <row r="4763" spans="1:43" x14ac:dyDescent="0.35">
      <c r="A4763" t="s">
        <v>28703</v>
      </c>
      <c r="B4763" t="s">
        <v>2339</v>
      </c>
      <c r="C4763" t="s">
        <v>28704</v>
      </c>
      <c r="F4763" t="s">
        <v>19626</v>
      </c>
      <c r="H4763" t="s">
        <v>19627</v>
      </c>
      <c r="J4763" t="s">
        <v>26971</v>
      </c>
      <c r="K4763" t="s">
        <v>22891</v>
      </c>
      <c r="M4763" t="s">
        <v>21285</v>
      </c>
      <c r="N4763" t="s">
        <v>65</v>
      </c>
      <c r="O4763">
        <v>80241</v>
      </c>
      <c r="P4763" t="s">
        <v>50</v>
      </c>
      <c r="U4763" s="1">
        <v>44548</v>
      </c>
      <c r="V4763" s="1">
        <v>44548</v>
      </c>
      <c r="W4763" s="1">
        <v>44548.456944444442</v>
      </c>
      <c r="X4763" s="1">
        <v>44548.456944444442</v>
      </c>
      <c r="AC4763" t="s">
        <v>53</v>
      </c>
      <c r="AD4763">
        <v>2969783181</v>
      </c>
      <c r="AE4763" s="1">
        <v>43172.738194444442</v>
      </c>
      <c r="AF4763" t="s">
        <v>15658</v>
      </c>
      <c r="AG4763" t="s">
        <v>28705</v>
      </c>
      <c r="AH4763" t="s">
        <v>51</v>
      </c>
      <c r="AJ4763" t="s">
        <v>53</v>
      </c>
      <c r="AL4763" t="s">
        <v>78</v>
      </c>
      <c r="AO4763" t="s">
        <v>5443</v>
      </c>
      <c r="AP4763" s="1">
        <v>44548.457638888889</v>
      </c>
    </row>
    <row r="4764" spans="1:43" x14ac:dyDescent="0.35">
      <c r="A4764" t="s">
        <v>28706</v>
      </c>
      <c r="B4764" t="s">
        <v>6989</v>
      </c>
      <c r="C4764" t="s">
        <v>205</v>
      </c>
      <c r="F4764">
        <v>13035628192</v>
      </c>
      <c r="H4764" t="s">
        <v>28707</v>
      </c>
      <c r="J4764" t="s">
        <v>28708</v>
      </c>
      <c r="K4764" t="s">
        <v>28709</v>
      </c>
      <c r="M4764" t="s">
        <v>431</v>
      </c>
      <c r="N4764" t="s">
        <v>213</v>
      </c>
      <c r="O4764">
        <v>80110</v>
      </c>
      <c r="P4764" t="s">
        <v>50</v>
      </c>
      <c r="U4764" s="1">
        <v>44549</v>
      </c>
      <c r="V4764" s="1">
        <v>44549</v>
      </c>
      <c r="W4764" s="1">
        <v>44549.561805555553</v>
      </c>
      <c r="X4764" s="1">
        <v>44549.561805555553</v>
      </c>
      <c r="AC4764" t="s">
        <v>53</v>
      </c>
      <c r="AD4764">
        <v>2969746238</v>
      </c>
      <c r="AE4764" s="1">
        <v>42913.716666666667</v>
      </c>
      <c r="AF4764" t="s">
        <v>28710</v>
      </c>
      <c r="AG4764" t="s">
        <v>28711</v>
      </c>
      <c r="AH4764" t="s">
        <v>51</v>
      </c>
      <c r="AJ4764" t="s">
        <v>53</v>
      </c>
      <c r="AL4764" t="s">
        <v>68</v>
      </c>
      <c r="AO4764" t="s">
        <v>8142</v>
      </c>
      <c r="AP4764" s="1">
        <v>45469.592361111114</v>
      </c>
      <c r="AQ4764" s="1">
        <v>45469.597222222219</v>
      </c>
    </row>
    <row r="4765" spans="1:43" x14ac:dyDescent="0.35">
      <c r="A4765" t="s">
        <v>28712</v>
      </c>
      <c r="B4765" t="s">
        <v>28713</v>
      </c>
      <c r="C4765" t="s">
        <v>28714</v>
      </c>
      <c r="F4765">
        <f>1505-344-5029</f>
        <v>-3868</v>
      </c>
      <c r="H4765" t="s">
        <v>28712</v>
      </c>
      <c r="J4765" t="s">
        <v>28715</v>
      </c>
      <c r="K4765" t="s">
        <v>6775</v>
      </c>
      <c r="M4765" t="s">
        <v>2637</v>
      </c>
      <c r="N4765" t="s">
        <v>398</v>
      </c>
      <c r="O4765">
        <v>87107</v>
      </c>
      <c r="P4765" t="s">
        <v>50</v>
      </c>
      <c r="U4765" s="1">
        <v>44549</v>
      </c>
      <c r="V4765" s="1">
        <v>44549</v>
      </c>
      <c r="W4765" s="1">
        <v>44549.495833333334</v>
      </c>
      <c r="X4765" s="1">
        <v>44549.495833333334</v>
      </c>
      <c r="AC4765" t="s">
        <v>53</v>
      </c>
      <c r="AD4765">
        <v>2969521508</v>
      </c>
      <c r="AE4765" s="1">
        <v>39021.518055555556</v>
      </c>
      <c r="AF4765" t="s">
        <v>456</v>
      </c>
      <c r="AG4765" t="s">
        <v>28716</v>
      </c>
      <c r="AH4765" t="s">
        <v>51</v>
      </c>
      <c r="AJ4765" t="s">
        <v>53</v>
      </c>
      <c r="AL4765" t="s">
        <v>78</v>
      </c>
      <c r="AO4765" t="s">
        <v>8142</v>
      </c>
      <c r="AP4765" s="1">
        <v>45475.599305555559</v>
      </c>
      <c r="AQ4765" s="1">
        <v>45475.689583333333</v>
      </c>
    </row>
    <row r="4766" spans="1:43" x14ac:dyDescent="0.35">
      <c r="A4766" t="s">
        <v>28717</v>
      </c>
      <c r="B4766" t="s">
        <v>28718</v>
      </c>
      <c r="C4766" t="s">
        <v>45</v>
      </c>
      <c r="F4766" t="s">
        <v>28719</v>
      </c>
      <c r="H4766" t="s">
        <v>28720</v>
      </c>
      <c r="J4766" t="s">
        <v>28721</v>
      </c>
      <c r="P4766" t="s">
        <v>50</v>
      </c>
      <c r="U4766" s="1">
        <v>44550</v>
      </c>
      <c r="V4766" s="1">
        <v>44550</v>
      </c>
      <c r="W4766" s="1">
        <v>44550.386805555558</v>
      </c>
      <c r="X4766" s="1">
        <v>44550.386805555558</v>
      </c>
      <c r="AC4766" t="s">
        <v>53</v>
      </c>
      <c r="AD4766">
        <v>2972047291</v>
      </c>
      <c r="AE4766" s="1">
        <v>44557.609722222223</v>
      </c>
      <c r="AG4766" t="s">
        <v>28722</v>
      </c>
      <c r="AH4766" t="s">
        <v>51</v>
      </c>
      <c r="AJ4766" t="s">
        <v>53</v>
      </c>
      <c r="AL4766" t="s">
        <v>78</v>
      </c>
      <c r="AO4766" t="s">
        <v>8142</v>
      </c>
    </row>
    <row r="4767" spans="1:43" x14ac:dyDescent="0.35">
      <c r="A4767" t="s">
        <v>28723</v>
      </c>
      <c r="B4767" t="s">
        <v>28724</v>
      </c>
      <c r="C4767" t="s">
        <v>28725</v>
      </c>
      <c r="F4767" t="s">
        <v>28726</v>
      </c>
      <c r="H4767" t="s">
        <v>28723</v>
      </c>
      <c r="J4767" t="s">
        <v>5239</v>
      </c>
      <c r="K4767" t="s">
        <v>5218</v>
      </c>
      <c r="M4767" t="s">
        <v>2783</v>
      </c>
      <c r="N4767" t="s">
        <v>264</v>
      </c>
      <c r="O4767">
        <v>77269</v>
      </c>
      <c r="P4767" t="s">
        <v>50</v>
      </c>
      <c r="U4767" s="1">
        <v>44550</v>
      </c>
      <c r="V4767" s="1">
        <v>44550</v>
      </c>
      <c r="W4767" s="1">
        <v>44550.452777777777</v>
      </c>
      <c r="X4767" s="1">
        <v>44550.452777777777</v>
      </c>
      <c r="AC4767" t="s">
        <v>53</v>
      </c>
      <c r="AD4767">
        <v>2969475162</v>
      </c>
      <c r="AE4767" s="1">
        <v>37147</v>
      </c>
      <c r="AF4767" t="s">
        <v>10282</v>
      </c>
      <c r="AG4767" t="s">
        <v>28727</v>
      </c>
      <c r="AH4767" t="s">
        <v>51</v>
      </c>
      <c r="AJ4767" t="s">
        <v>53</v>
      </c>
      <c r="AL4767" t="s">
        <v>68</v>
      </c>
      <c r="AO4767" t="s">
        <v>5443</v>
      </c>
      <c r="AP4767" s="1">
        <v>45450.752083333333</v>
      </c>
      <c r="AQ4767" s="1">
        <v>45450.760416666664</v>
      </c>
    </row>
    <row r="4768" spans="1:43" x14ac:dyDescent="0.35">
      <c r="A4768" t="s">
        <v>28728</v>
      </c>
      <c r="B4768" t="s">
        <v>28729</v>
      </c>
      <c r="C4768" t="s">
        <v>1829</v>
      </c>
      <c r="H4768" t="s">
        <v>28730</v>
      </c>
      <c r="J4768" t="s">
        <v>28731</v>
      </c>
      <c r="P4768" t="s">
        <v>50</v>
      </c>
      <c r="U4768" s="1">
        <v>44550</v>
      </c>
      <c r="V4768" s="1">
        <v>44550</v>
      </c>
      <c r="AC4768" t="s">
        <v>53</v>
      </c>
      <c r="AD4768">
        <v>2969769895</v>
      </c>
      <c r="AE4768" s="1">
        <v>43088.490972222222</v>
      </c>
      <c r="AG4768" t="s">
        <v>28732</v>
      </c>
      <c r="AH4768" t="s">
        <v>51</v>
      </c>
      <c r="AJ4768" t="s">
        <v>53</v>
      </c>
      <c r="AO4768" t="s">
        <v>5443</v>
      </c>
    </row>
    <row r="4769" spans="1:43" x14ac:dyDescent="0.35">
      <c r="A4769" t="s">
        <v>28733</v>
      </c>
      <c r="B4769" t="s">
        <v>2882</v>
      </c>
      <c r="C4769" t="s">
        <v>16943</v>
      </c>
      <c r="F4769" t="s">
        <v>28734</v>
      </c>
      <c r="H4769" t="s">
        <v>28733</v>
      </c>
      <c r="J4769" t="s">
        <v>18584</v>
      </c>
      <c r="K4769" t="s">
        <v>28735</v>
      </c>
      <c r="M4769" t="s">
        <v>4326</v>
      </c>
      <c r="N4769" t="s">
        <v>65</v>
      </c>
      <c r="O4769">
        <v>80643</v>
      </c>
      <c r="P4769" t="s">
        <v>50</v>
      </c>
      <c r="U4769" s="1">
        <v>44550</v>
      </c>
      <c r="V4769" s="1">
        <v>44550</v>
      </c>
      <c r="W4769" s="1">
        <v>44550.618055555555</v>
      </c>
      <c r="X4769" s="1">
        <v>44550.618055555555</v>
      </c>
      <c r="AC4769" t="s">
        <v>51</v>
      </c>
      <c r="AD4769">
        <v>2969543968</v>
      </c>
      <c r="AE4769" s="1">
        <v>40032.470138888886</v>
      </c>
      <c r="AF4769" t="s">
        <v>28284</v>
      </c>
      <c r="AG4769" t="s">
        <v>28736</v>
      </c>
      <c r="AH4769" t="s">
        <v>51</v>
      </c>
      <c r="AJ4769" t="s">
        <v>53</v>
      </c>
      <c r="AL4769" t="s">
        <v>78</v>
      </c>
      <c r="AO4769" t="s">
        <v>5443</v>
      </c>
      <c r="AP4769" s="1">
        <v>44636.371527777781</v>
      </c>
    </row>
    <row r="4770" spans="1:43" x14ac:dyDescent="0.35">
      <c r="A4770" t="s">
        <v>28737</v>
      </c>
      <c r="B4770" t="s">
        <v>8704</v>
      </c>
      <c r="C4770" t="s">
        <v>21096</v>
      </c>
      <c r="F4770" t="s">
        <v>28738</v>
      </c>
      <c r="H4770" t="s">
        <v>28737</v>
      </c>
      <c r="J4770" t="s">
        <v>18584</v>
      </c>
      <c r="P4770" t="s">
        <v>50</v>
      </c>
      <c r="U4770" s="1">
        <v>44550</v>
      </c>
      <c r="V4770" s="1">
        <v>44550</v>
      </c>
      <c r="AC4770" t="s">
        <v>53</v>
      </c>
      <c r="AD4770">
        <v>2969543968</v>
      </c>
      <c r="AE4770" s="1">
        <v>40032.470138888886</v>
      </c>
      <c r="AG4770" t="s">
        <v>28739</v>
      </c>
      <c r="AH4770" t="s">
        <v>51</v>
      </c>
      <c r="AJ4770" t="s">
        <v>53</v>
      </c>
      <c r="AO4770" t="s">
        <v>8142</v>
      </c>
    </row>
    <row r="4771" spans="1:43" x14ac:dyDescent="0.35">
      <c r="A4771" t="s">
        <v>28740</v>
      </c>
      <c r="B4771" t="s">
        <v>28741</v>
      </c>
      <c r="C4771" t="s">
        <v>106</v>
      </c>
      <c r="F4771">
        <v>19708240382</v>
      </c>
      <c r="H4771" t="s">
        <v>28742</v>
      </c>
      <c r="J4771" t="s">
        <v>28743</v>
      </c>
      <c r="N4771" t="s">
        <v>287</v>
      </c>
      <c r="O4771">
        <v>81625</v>
      </c>
      <c r="P4771" t="s">
        <v>50</v>
      </c>
      <c r="U4771" s="1">
        <v>44550</v>
      </c>
      <c r="V4771" s="1">
        <v>44550</v>
      </c>
      <c r="W4771" s="1">
        <v>44550.695138888892</v>
      </c>
      <c r="X4771" s="1">
        <v>44550.695138888892</v>
      </c>
      <c r="AC4771" t="s">
        <v>53</v>
      </c>
      <c r="AD4771">
        <v>2969859026</v>
      </c>
      <c r="AE4771" s="1">
        <v>43444.407638888886</v>
      </c>
      <c r="AG4771" t="s">
        <v>28744</v>
      </c>
      <c r="AH4771" t="s">
        <v>51</v>
      </c>
      <c r="AJ4771" t="s">
        <v>53</v>
      </c>
      <c r="AL4771" t="s">
        <v>78</v>
      </c>
      <c r="AO4771" t="s">
        <v>8142</v>
      </c>
      <c r="AP4771" s="1">
        <v>45393.810416666667</v>
      </c>
    </row>
    <row r="4772" spans="1:43" x14ac:dyDescent="0.35">
      <c r="A4772" t="s">
        <v>28745</v>
      </c>
      <c r="B4772" t="s">
        <v>28746</v>
      </c>
      <c r="C4772" t="s">
        <v>1052</v>
      </c>
      <c r="F4772">
        <v>9702902882</v>
      </c>
      <c r="H4772" t="s">
        <v>28745</v>
      </c>
      <c r="J4772" t="s">
        <v>28747</v>
      </c>
      <c r="K4772" t="s">
        <v>28748</v>
      </c>
      <c r="M4772" t="s">
        <v>3571</v>
      </c>
      <c r="N4772" t="s">
        <v>65</v>
      </c>
      <c r="O4772">
        <v>80022</v>
      </c>
      <c r="P4772" t="s">
        <v>50</v>
      </c>
      <c r="U4772" s="1">
        <v>44550</v>
      </c>
      <c r="V4772" s="1">
        <v>44550</v>
      </c>
      <c r="W4772" s="1">
        <v>44550.74722222222</v>
      </c>
      <c r="X4772" s="1">
        <v>44550.74722222222</v>
      </c>
      <c r="AC4772" t="s">
        <v>53</v>
      </c>
      <c r="AD4772">
        <v>1000000001</v>
      </c>
      <c r="AE4772" s="1">
        <v>39973.351388888892</v>
      </c>
      <c r="AF4772" t="s">
        <v>3377</v>
      </c>
      <c r="AG4772" t="s">
        <v>28749</v>
      </c>
      <c r="AH4772" t="s">
        <v>51</v>
      </c>
      <c r="AJ4772" t="s">
        <v>53</v>
      </c>
      <c r="AL4772" t="s">
        <v>78</v>
      </c>
      <c r="AO4772" t="s">
        <v>5443</v>
      </c>
      <c r="AP4772" s="1">
        <v>44550.743750000001</v>
      </c>
    </row>
    <row r="4773" spans="1:43" x14ac:dyDescent="0.35">
      <c r="A4773" t="s">
        <v>28750</v>
      </c>
      <c r="B4773" t="s">
        <v>28751</v>
      </c>
      <c r="C4773" t="s">
        <v>309</v>
      </c>
      <c r="F4773" t="s">
        <v>28752</v>
      </c>
      <c r="H4773" t="s">
        <v>28753</v>
      </c>
      <c r="I4773" t="s">
        <v>179</v>
      </c>
      <c r="J4773" t="s">
        <v>28754</v>
      </c>
      <c r="K4773" t="s">
        <v>28755</v>
      </c>
      <c r="M4773" t="s">
        <v>3571</v>
      </c>
      <c r="N4773" t="s">
        <v>65</v>
      </c>
      <c r="O4773">
        <v>80022</v>
      </c>
      <c r="P4773" t="s">
        <v>50</v>
      </c>
      <c r="U4773" s="1">
        <v>44550.348611111112</v>
      </c>
      <c r="V4773" s="1">
        <v>44550.348611111112</v>
      </c>
      <c r="W4773" s="1">
        <v>44552.593055555553</v>
      </c>
      <c r="X4773" s="1">
        <v>44552.593055555553</v>
      </c>
      <c r="AC4773" t="s">
        <v>53</v>
      </c>
      <c r="AD4773">
        <v>2969506604</v>
      </c>
      <c r="AE4773" s="1">
        <v>38134.46597222222</v>
      </c>
      <c r="AF4773" t="s">
        <v>12049</v>
      </c>
      <c r="AG4773" t="s">
        <v>28756</v>
      </c>
      <c r="AH4773" t="s">
        <v>53</v>
      </c>
      <c r="AJ4773" t="s">
        <v>53</v>
      </c>
      <c r="AK4773" t="s">
        <v>19885</v>
      </c>
      <c r="AL4773" t="s">
        <v>78</v>
      </c>
      <c r="AO4773" t="s">
        <v>54</v>
      </c>
      <c r="AP4773" s="1">
        <v>44564.381944444445</v>
      </c>
    </row>
    <row r="4774" spans="1:43" x14ac:dyDescent="0.35">
      <c r="A4774" t="s">
        <v>28757</v>
      </c>
      <c r="B4774" t="s">
        <v>28758</v>
      </c>
      <c r="C4774" t="s">
        <v>4416</v>
      </c>
      <c r="F4774" t="s">
        <v>28759</v>
      </c>
      <c r="G4774">
        <v>9167389927</v>
      </c>
      <c r="H4774" t="s">
        <v>28760</v>
      </c>
      <c r="I4774" t="s">
        <v>179</v>
      </c>
      <c r="J4774" t="s">
        <v>28761</v>
      </c>
      <c r="K4774" t="s">
        <v>28762</v>
      </c>
      <c r="M4774" t="s">
        <v>14704</v>
      </c>
      <c r="N4774" t="s">
        <v>6033</v>
      </c>
      <c r="O4774">
        <v>93662</v>
      </c>
      <c r="P4774" t="s">
        <v>50</v>
      </c>
      <c r="U4774" s="1">
        <v>44551</v>
      </c>
      <c r="V4774" s="1">
        <v>44551</v>
      </c>
      <c r="AC4774" t="s">
        <v>53</v>
      </c>
      <c r="AD4774">
        <v>2972066742</v>
      </c>
      <c r="AE4774" s="1">
        <v>44662.731944444444</v>
      </c>
      <c r="AG4774" t="s">
        <v>28763</v>
      </c>
      <c r="AH4774" t="s">
        <v>51</v>
      </c>
      <c r="AJ4774" t="s">
        <v>53</v>
      </c>
      <c r="AO4774" t="s">
        <v>5443</v>
      </c>
    </row>
    <row r="4775" spans="1:43" x14ac:dyDescent="0.35">
      <c r="A4775" t="s">
        <v>28764</v>
      </c>
      <c r="B4775" t="s">
        <v>28765</v>
      </c>
      <c r="C4775" t="s">
        <v>28766</v>
      </c>
      <c r="F4775" t="s">
        <v>28767</v>
      </c>
      <c r="H4775" t="s">
        <v>28768</v>
      </c>
      <c r="J4775" t="s">
        <v>75</v>
      </c>
      <c r="P4775" t="s">
        <v>50</v>
      </c>
      <c r="U4775" s="1">
        <v>44551</v>
      </c>
      <c r="V4775" s="1">
        <v>44551</v>
      </c>
      <c r="W4775" s="1">
        <v>44551.463888888888</v>
      </c>
      <c r="X4775" s="1">
        <v>44551.463888888888</v>
      </c>
      <c r="AC4775" t="s">
        <v>53</v>
      </c>
      <c r="AD4775">
        <v>2969480024</v>
      </c>
      <c r="AE4775" s="1">
        <v>37427</v>
      </c>
      <c r="AF4775" t="s">
        <v>76</v>
      </c>
      <c r="AG4775" t="s">
        <v>28769</v>
      </c>
      <c r="AH4775" t="s">
        <v>51</v>
      </c>
      <c r="AJ4775" t="s">
        <v>53</v>
      </c>
      <c r="AL4775" t="s">
        <v>68</v>
      </c>
      <c r="AO4775" t="s">
        <v>8142</v>
      </c>
      <c r="AP4775" s="1">
        <v>45329.347222222219</v>
      </c>
    </row>
    <row r="4776" spans="1:43" x14ac:dyDescent="0.35">
      <c r="A4776" t="s">
        <v>28770</v>
      </c>
      <c r="B4776" t="s">
        <v>28771</v>
      </c>
      <c r="C4776" t="s">
        <v>28772</v>
      </c>
      <c r="F4776">
        <v>7198593266</v>
      </c>
      <c r="H4776" t="s">
        <v>28773</v>
      </c>
      <c r="J4776" t="s">
        <v>28774</v>
      </c>
      <c r="K4776" t="s">
        <v>28775</v>
      </c>
      <c r="M4776" t="s">
        <v>28776</v>
      </c>
      <c r="N4776" t="s">
        <v>65</v>
      </c>
      <c r="O4776" t="s">
        <v>28777</v>
      </c>
      <c r="P4776" t="s">
        <v>50</v>
      </c>
      <c r="U4776" s="1">
        <v>44551</v>
      </c>
      <c r="V4776" s="1">
        <v>44551</v>
      </c>
      <c r="W4776" s="1">
        <v>44551.552777777775</v>
      </c>
      <c r="X4776" s="1">
        <v>44551.552777777775</v>
      </c>
      <c r="AC4776" t="s">
        <v>53</v>
      </c>
      <c r="AD4776">
        <v>1000000001</v>
      </c>
      <c r="AE4776" s="1">
        <v>39973.351388888892</v>
      </c>
      <c r="AF4776" t="s">
        <v>3377</v>
      </c>
      <c r="AG4776" t="s">
        <v>28778</v>
      </c>
      <c r="AH4776" t="s">
        <v>51</v>
      </c>
      <c r="AJ4776" t="s">
        <v>53</v>
      </c>
      <c r="AL4776" t="s">
        <v>78</v>
      </c>
      <c r="AO4776" t="s">
        <v>5443</v>
      </c>
      <c r="AP4776" s="1">
        <v>45357.333333333336</v>
      </c>
      <c r="AQ4776" s="1">
        <v>44551.550694444442</v>
      </c>
    </row>
    <row r="4777" spans="1:43" x14ac:dyDescent="0.35">
      <c r="A4777" t="s">
        <v>28779</v>
      </c>
      <c r="B4777" t="s">
        <v>28780</v>
      </c>
      <c r="C4777" t="s">
        <v>8560</v>
      </c>
      <c r="F4777" t="s">
        <v>28781</v>
      </c>
      <c r="H4777" t="s">
        <v>28779</v>
      </c>
      <c r="J4777" t="s">
        <v>28528</v>
      </c>
      <c r="K4777" t="s">
        <v>17796</v>
      </c>
      <c r="M4777" t="s">
        <v>27482</v>
      </c>
      <c r="N4777" t="s">
        <v>7398</v>
      </c>
      <c r="O4777">
        <v>84663</v>
      </c>
      <c r="P4777" t="s">
        <v>50</v>
      </c>
      <c r="U4777" s="1">
        <v>44551</v>
      </c>
      <c r="V4777" s="1">
        <v>44551</v>
      </c>
      <c r="AC4777" t="s">
        <v>53</v>
      </c>
      <c r="AD4777">
        <v>2969475096</v>
      </c>
      <c r="AE4777" s="1">
        <v>37141</v>
      </c>
      <c r="AG4777" t="s">
        <v>28782</v>
      </c>
      <c r="AH4777" t="s">
        <v>51</v>
      </c>
      <c r="AJ4777" t="s">
        <v>53</v>
      </c>
      <c r="AO4777" t="s">
        <v>8142</v>
      </c>
    </row>
    <row r="4778" spans="1:43" x14ac:dyDescent="0.35">
      <c r="A4778" t="s">
        <v>28783</v>
      </c>
      <c r="B4778" t="s">
        <v>28784</v>
      </c>
      <c r="C4778" t="s">
        <v>331</v>
      </c>
      <c r="F4778" t="s">
        <v>28785</v>
      </c>
      <c r="H4778" t="s">
        <v>28786</v>
      </c>
      <c r="I4778" t="s">
        <v>179</v>
      </c>
      <c r="K4778" t="s">
        <v>28787</v>
      </c>
      <c r="M4778" t="s">
        <v>27482</v>
      </c>
      <c r="N4778" t="s">
        <v>686</v>
      </c>
      <c r="O4778">
        <v>84057</v>
      </c>
      <c r="P4778" t="s">
        <v>50</v>
      </c>
      <c r="U4778" s="1">
        <v>44551</v>
      </c>
      <c r="V4778" s="1">
        <v>44551</v>
      </c>
      <c r="AC4778" t="s">
        <v>53</v>
      </c>
      <c r="AD4778">
        <v>9999999999</v>
      </c>
      <c r="AE4778" s="1">
        <v>45196</v>
      </c>
      <c r="AG4778" t="s">
        <v>28788</v>
      </c>
      <c r="AH4778" t="s">
        <v>51</v>
      </c>
      <c r="AJ4778" t="s">
        <v>53</v>
      </c>
      <c r="AO4778" t="s">
        <v>8142</v>
      </c>
    </row>
    <row r="4779" spans="1:43" x14ac:dyDescent="0.35">
      <c r="A4779" t="s">
        <v>28789</v>
      </c>
      <c r="B4779" t="s">
        <v>28790</v>
      </c>
      <c r="C4779" t="s">
        <v>587</v>
      </c>
      <c r="F4779" t="s">
        <v>28791</v>
      </c>
      <c r="H4779" t="s">
        <v>28789</v>
      </c>
      <c r="J4779" t="s">
        <v>28792</v>
      </c>
      <c r="K4779" t="s">
        <v>28793</v>
      </c>
      <c r="M4779" t="s">
        <v>2378</v>
      </c>
      <c r="N4779" t="s">
        <v>65</v>
      </c>
      <c r="O4779">
        <v>80524</v>
      </c>
      <c r="P4779" t="s">
        <v>50</v>
      </c>
      <c r="U4779" s="1">
        <v>44551</v>
      </c>
      <c r="V4779" s="1">
        <v>44551</v>
      </c>
      <c r="W4779" s="1">
        <v>44551.413888888892</v>
      </c>
      <c r="X4779" s="1">
        <v>44551.413888888892</v>
      </c>
      <c r="AC4779" t="s">
        <v>51</v>
      </c>
      <c r="AD4779">
        <v>2969769009</v>
      </c>
      <c r="AE4779" s="1">
        <v>43081.615277777775</v>
      </c>
      <c r="AF4779" t="s">
        <v>15157</v>
      </c>
      <c r="AG4779" t="s">
        <v>28794</v>
      </c>
      <c r="AH4779" t="s">
        <v>51</v>
      </c>
      <c r="AJ4779" t="s">
        <v>53</v>
      </c>
      <c r="AL4779" t="s">
        <v>78</v>
      </c>
      <c r="AO4779" t="s">
        <v>5443</v>
      </c>
      <c r="AP4779" s="1">
        <v>45219.572222222225</v>
      </c>
    </row>
    <row r="4780" spans="1:43" x14ac:dyDescent="0.35">
      <c r="A4780" t="s">
        <v>28795</v>
      </c>
      <c r="B4780" t="s">
        <v>28796</v>
      </c>
      <c r="C4780" t="s">
        <v>28797</v>
      </c>
      <c r="H4780" t="s">
        <v>28795</v>
      </c>
      <c r="J4780" t="s">
        <v>28798</v>
      </c>
      <c r="K4780" t="s">
        <v>28799</v>
      </c>
      <c r="M4780" t="s">
        <v>28800</v>
      </c>
      <c r="N4780" t="s">
        <v>12449</v>
      </c>
      <c r="O4780">
        <v>32598</v>
      </c>
      <c r="P4780" t="s">
        <v>5151</v>
      </c>
      <c r="U4780" s="1">
        <v>44551</v>
      </c>
      <c r="V4780" s="1">
        <v>44551</v>
      </c>
      <c r="AC4780" t="s">
        <v>51</v>
      </c>
      <c r="AD4780">
        <v>1000000001</v>
      </c>
      <c r="AE4780" s="1">
        <v>39973.351388888892</v>
      </c>
      <c r="AG4780" t="s">
        <v>28801</v>
      </c>
      <c r="AH4780" t="s">
        <v>51</v>
      </c>
      <c r="AJ4780" t="s">
        <v>53</v>
      </c>
      <c r="AO4780" t="s">
        <v>5443</v>
      </c>
    </row>
    <row r="4781" spans="1:43" x14ac:dyDescent="0.35">
      <c r="A4781" t="s">
        <v>28802</v>
      </c>
      <c r="B4781" t="s">
        <v>1637</v>
      </c>
      <c r="C4781" t="s">
        <v>4100</v>
      </c>
      <c r="F4781">
        <v>9709869927</v>
      </c>
      <c r="H4781" t="s">
        <v>28803</v>
      </c>
      <c r="I4781" t="s">
        <v>61</v>
      </c>
      <c r="J4781" t="s">
        <v>28804</v>
      </c>
      <c r="K4781" t="s">
        <v>28805</v>
      </c>
      <c r="M4781" t="s">
        <v>143</v>
      </c>
      <c r="N4781" t="s">
        <v>65</v>
      </c>
      <c r="O4781">
        <v>81501</v>
      </c>
      <c r="P4781" t="s">
        <v>50</v>
      </c>
      <c r="U4781" s="1">
        <v>44551.702777777777</v>
      </c>
      <c r="V4781" s="1">
        <v>44551.702777777777</v>
      </c>
      <c r="W4781" s="1">
        <v>44557.62777777778</v>
      </c>
      <c r="X4781" s="1">
        <v>44557.62777777778</v>
      </c>
      <c r="AC4781" t="s">
        <v>53</v>
      </c>
      <c r="AD4781">
        <v>1000000001</v>
      </c>
      <c r="AE4781" s="1">
        <v>39973.351388888892</v>
      </c>
      <c r="AF4781" t="s">
        <v>3377</v>
      </c>
      <c r="AG4781" t="s">
        <v>28806</v>
      </c>
      <c r="AH4781" t="s">
        <v>53</v>
      </c>
      <c r="AJ4781" t="s">
        <v>53</v>
      </c>
      <c r="AK4781" t="s">
        <v>7072</v>
      </c>
      <c r="AL4781" t="s">
        <v>78</v>
      </c>
      <c r="AO4781" t="s">
        <v>54</v>
      </c>
      <c r="AP4781" s="1">
        <v>44895.68472222222</v>
      </c>
    </row>
    <row r="4782" spans="1:43" x14ac:dyDescent="0.35">
      <c r="A4782" t="s">
        <v>28807</v>
      </c>
      <c r="B4782" t="s">
        <v>28808</v>
      </c>
      <c r="C4782" t="s">
        <v>6407</v>
      </c>
      <c r="F4782" t="s">
        <v>28809</v>
      </c>
      <c r="H4782" t="s">
        <v>28807</v>
      </c>
      <c r="J4782" t="s">
        <v>28810</v>
      </c>
      <c r="N4782" t="s">
        <v>28811</v>
      </c>
      <c r="P4782" t="s">
        <v>50</v>
      </c>
      <c r="U4782" s="1">
        <v>44552</v>
      </c>
      <c r="V4782" s="1">
        <v>44552</v>
      </c>
      <c r="AC4782" t="s">
        <v>53</v>
      </c>
      <c r="AD4782">
        <v>2969685299</v>
      </c>
      <c r="AE4782" s="1">
        <v>42318.547222222223</v>
      </c>
      <c r="AG4782" t="s">
        <v>28812</v>
      </c>
      <c r="AH4782" t="s">
        <v>51</v>
      </c>
      <c r="AJ4782" t="s">
        <v>53</v>
      </c>
      <c r="AO4782" t="s">
        <v>8142</v>
      </c>
    </row>
    <row r="4783" spans="1:43" x14ac:dyDescent="0.35">
      <c r="A4783" t="s">
        <v>28813</v>
      </c>
      <c r="B4783" t="s">
        <v>28814</v>
      </c>
      <c r="C4783" t="s">
        <v>28815</v>
      </c>
      <c r="F4783" t="s">
        <v>28816</v>
      </c>
      <c r="H4783" t="s">
        <v>28813</v>
      </c>
      <c r="J4783" t="s">
        <v>28817</v>
      </c>
      <c r="P4783" t="s">
        <v>50</v>
      </c>
      <c r="U4783" s="1">
        <v>44552</v>
      </c>
      <c r="V4783" s="1">
        <v>44552</v>
      </c>
      <c r="W4783" s="1">
        <v>44552.620833333334</v>
      </c>
      <c r="X4783" s="1">
        <v>44552.620833333334</v>
      </c>
      <c r="AC4783" t="s">
        <v>53</v>
      </c>
      <c r="AD4783">
        <v>2970001451</v>
      </c>
      <c r="AE4783" s="1">
        <v>44062.361111111109</v>
      </c>
      <c r="AG4783" t="s">
        <v>28818</v>
      </c>
      <c r="AH4783" t="s">
        <v>51</v>
      </c>
      <c r="AJ4783" t="s">
        <v>53</v>
      </c>
      <c r="AL4783" t="s">
        <v>78</v>
      </c>
      <c r="AO4783" t="s">
        <v>8142</v>
      </c>
    </row>
    <row r="4784" spans="1:43" x14ac:dyDescent="0.35">
      <c r="A4784" t="s">
        <v>28819</v>
      </c>
      <c r="B4784" t="s">
        <v>9995</v>
      </c>
      <c r="C4784" t="s">
        <v>359</v>
      </c>
      <c r="F4784" t="s">
        <v>28820</v>
      </c>
      <c r="H4784" t="s">
        <v>28819</v>
      </c>
      <c r="J4784" t="s">
        <v>28821</v>
      </c>
      <c r="K4784" t="s">
        <v>28822</v>
      </c>
      <c r="M4784" t="s">
        <v>137</v>
      </c>
      <c r="N4784" t="s">
        <v>65</v>
      </c>
      <c r="O4784">
        <v>80202</v>
      </c>
      <c r="P4784" t="s">
        <v>50</v>
      </c>
      <c r="U4784" s="1">
        <v>44552</v>
      </c>
      <c r="V4784" s="1">
        <v>44552</v>
      </c>
      <c r="W4784" s="1">
        <v>44552.470833333333</v>
      </c>
      <c r="X4784" s="1">
        <v>44552.470833333333</v>
      </c>
      <c r="AC4784" t="s">
        <v>53</v>
      </c>
      <c r="AD4784">
        <v>1000000001</v>
      </c>
      <c r="AE4784" s="1">
        <v>39973.351388888892</v>
      </c>
      <c r="AF4784" t="s">
        <v>3377</v>
      </c>
      <c r="AG4784" t="s">
        <v>28823</v>
      </c>
      <c r="AH4784" t="s">
        <v>51</v>
      </c>
      <c r="AJ4784" t="s">
        <v>53</v>
      </c>
      <c r="AL4784" t="s">
        <v>78</v>
      </c>
      <c r="AO4784" t="s">
        <v>5443</v>
      </c>
      <c r="AP4784" s="1">
        <v>44552.46875</v>
      </c>
    </row>
    <row r="4785" spans="1:43" x14ac:dyDescent="0.35">
      <c r="A4785" t="s">
        <v>28824</v>
      </c>
      <c r="B4785" t="s">
        <v>28825</v>
      </c>
      <c r="C4785" t="s">
        <v>715</v>
      </c>
      <c r="F4785">
        <f>1504-451-4719</f>
        <v>-3666</v>
      </c>
      <c r="H4785" t="s">
        <v>28824</v>
      </c>
      <c r="J4785" t="s">
        <v>28826</v>
      </c>
      <c r="N4785" t="s">
        <v>18045</v>
      </c>
      <c r="O4785">
        <v>70068</v>
      </c>
      <c r="P4785" t="s">
        <v>50</v>
      </c>
      <c r="U4785" s="1">
        <v>44552</v>
      </c>
      <c r="V4785" s="1">
        <v>44552</v>
      </c>
      <c r="AC4785" t="s">
        <v>53</v>
      </c>
      <c r="AD4785">
        <v>2969524541</v>
      </c>
      <c r="AE4785" s="1">
        <v>39184.684027777781</v>
      </c>
      <c r="AG4785" t="s">
        <v>28827</v>
      </c>
      <c r="AH4785" t="s">
        <v>51</v>
      </c>
      <c r="AJ4785" t="s">
        <v>53</v>
      </c>
      <c r="AO4785" t="s">
        <v>8142</v>
      </c>
    </row>
    <row r="4786" spans="1:43" x14ac:dyDescent="0.35">
      <c r="A4786" t="s">
        <v>28828</v>
      </c>
      <c r="B4786" t="s">
        <v>28829</v>
      </c>
      <c r="C4786" t="s">
        <v>7471</v>
      </c>
      <c r="F4786" t="s">
        <v>28830</v>
      </c>
      <c r="G4786">
        <v>7209796391</v>
      </c>
      <c r="H4786" t="s">
        <v>28831</v>
      </c>
      <c r="I4786" t="s">
        <v>101</v>
      </c>
      <c r="J4786" t="s">
        <v>28832</v>
      </c>
      <c r="K4786" t="s">
        <v>28833</v>
      </c>
      <c r="M4786" t="s">
        <v>3826</v>
      </c>
      <c r="N4786" t="s">
        <v>65</v>
      </c>
      <c r="O4786">
        <v>80504</v>
      </c>
      <c r="P4786" t="s">
        <v>50</v>
      </c>
      <c r="U4786" s="1">
        <v>44552</v>
      </c>
      <c r="V4786" s="1">
        <v>44552</v>
      </c>
      <c r="W4786" s="1">
        <v>44557.636805555558</v>
      </c>
      <c r="X4786" s="1">
        <v>44557.636805555558</v>
      </c>
      <c r="AC4786" t="s">
        <v>53</v>
      </c>
      <c r="AD4786">
        <v>2969681078</v>
      </c>
      <c r="AE4786" s="1">
        <v>42272.318749999999</v>
      </c>
      <c r="AF4786" t="s">
        <v>21311</v>
      </c>
      <c r="AG4786" t="s">
        <v>28834</v>
      </c>
      <c r="AH4786" t="s">
        <v>51</v>
      </c>
      <c r="AJ4786" t="s">
        <v>53</v>
      </c>
      <c r="AL4786" t="s">
        <v>78</v>
      </c>
      <c r="AO4786" t="s">
        <v>5443</v>
      </c>
      <c r="AP4786" s="1">
        <v>45440.68472222222</v>
      </c>
      <c r="AQ4786" s="1">
        <v>44799.581250000003</v>
      </c>
    </row>
    <row r="4787" spans="1:43" x14ac:dyDescent="0.35">
      <c r="A4787" t="s">
        <v>28835</v>
      </c>
      <c r="B4787" t="s">
        <v>28836</v>
      </c>
      <c r="C4787" t="s">
        <v>2482</v>
      </c>
      <c r="F4787">
        <v>7194045518</v>
      </c>
      <c r="H4787" t="s">
        <v>28837</v>
      </c>
      <c r="I4787" t="s">
        <v>61</v>
      </c>
      <c r="J4787" t="s">
        <v>7286</v>
      </c>
      <c r="K4787" t="s">
        <v>28838</v>
      </c>
      <c r="M4787" t="s">
        <v>129</v>
      </c>
      <c r="N4787" t="s">
        <v>287</v>
      </c>
      <c r="O4787" t="s">
        <v>28839</v>
      </c>
      <c r="P4787" t="s">
        <v>50</v>
      </c>
      <c r="U4787" s="1">
        <v>44552.539583333331</v>
      </c>
      <c r="V4787" s="1">
        <v>44552.539583333331</v>
      </c>
      <c r="AC4787" t="s">
        <v>53</v>
      </c>
      <c r="AG4787" t="s">
        <v>28840</v>
      </c>
      <c r="AH4787" t="s">
        <v>53</v>
      </c>
      <c r="AJ4787" t="s">
        <v>53</v>
      </c>
      <c r="AK4787" t="s">
        <v>7072</v>
      </c>
      <c r="AO4787" t="s">
        <v>54</v>
      </c>
    </row>
    <row r="4788" spans="1:43" x14ac:dyDescent="0.35">
      <c r="A4788" t="s">
        <v>28841</v>
      </c>
      <c r="B4788" t="s">
        <v>793</v>
      </c>
      <c r="C4788" t="s">
        <v>28842</v>
      </c>
      <c r="F4788" t="s">
        <v>28843</v>
      </c>
      <c r="H4788" t="s">
        <v>28841</v>
      </c>
      <c r="J4788" t="s">
        <v>28844</v>
      </c>
      <c r="K4788" t="s">
        <v>28845</v>
      </c>
      <c r="M4788" t="s">
        <v>2800</v>
      </c>
      <c r="N4788" t="s">
        <v>65</v>
      </c>
      <c r="O4788">
        <v>80601</v>
      </c>
      <c r="P4788" t="s">
        <v>50</v>
      </c>
      <c r="U4788" s="1">
        <v>44553</v>
      </c>
      <c r="V4788" s="1">
        <v>44553</v>
      </c>
      <c r="W4788" s="1">
        <v>44553.531944444447</v>
      </c>
      <c r="X4788" s="1">
        <v>44553.531944444447</v>
      </c>
      <c r="AC4788" t="s">
        <v>51</v>
      </c>
      <c r="AD4788">
        <v>2969601010</v>
      </c>
      <c r="AE4788" s="1">
        <v>41559.348611111112</v>
      </c>
      <c r="AF4788" t="s">
        <v>28846</v>
      </c>
      <c r="AG4788" t="s">
        <v>28847</v>
      </c>
      <c r="AH4788" t="s">
        <v>51</v>
      </c>
      <c r="AJ4788" t="s">
        <v>53</v>
      </c>
      <c r="AL4788" t="s">
        <v>78</v>
      </c>
      <c r="AO4788" t="s">
        <v>5443</v>
      </c>
      <c r="AP4788" s="1">
        <v>44553.52847222222</v>
      </c>
    </row>
    <row r="4789" spans="1:43" x14ac:dyDescent="0.35">
      <c r="A4789" t="s">
        <v>28848</v>
      </c>
      <c r="B4789" t="s">
        <v>16374</v>
      </c>
      <c r="C4789" t="s">
        <v>758</v>
      </c>
      <c r="F4789">
        <f>1970-531-3118</f>
        <v>-1679</v>
      </c>
      <c r="H4789" t="s">
        <v>28849</v>
      </c>
      <c r="J4789" t="s">
        <v>1274</v>
      </c>
      <c r="N4789" t="s">
        <v>287</v>
      </c>
      <c r="O4789">
        <v>80446</v>
      </c>
      <c r="P4789" t="s">
        <v>50</v>
      </c>
      <c r="U4789" s="1">
        <v>44553</v>
      </c>
      <c r="V4789" s="1">
        <v>44553</v>
      </c>
      <c r="W4789" s="1">
        <v>44553.923611111109</v>
      </c>
      <c r="X4789" s="1">
        <v>44553.923611111109</v>
      </c>
      <c r="AC4789" t="s">
        <v>53</v>
      </c>
      <c r="AD4789">
        <v>1000000001</v>
      </c>
      <c r="AE4789" s="1">
        <v>39973.351388888892</v>
      </c>
      <c r="AF4789" t="s">
        <v>3377</v>
      </c>
      <c r="AG4789" t="s">
        <v>28850</v>
      </c>
      <c r="AH4789" t="s">
        <v>51</v>
      </c>
      <c r="AJ4789" t="s">
        <v>53</v>
      </c>
      <c r="AL4789" t="s">
        <v>78</v>
      </c>
      <c r="AO4789" t="s">
        <v>5443</v>
      </c>
      <c r="AP4789" s="1">
        <v>44559.991666666669</v>
      </c>
    </row>
    <row r="4790" spans="1:43" x14ac:dyDescent="0.35">
      <c r="A4790" t="s">
        <v>28851</v>
      </c>
      <c r="B4790" t="s">
        <v>1539</v>
      </c>
      <c r="C4790" t="s">
        <v>1052</v>
      </c>
      <c r="F4790" t="s">
        <v>28852</v>
      </c>
      <c r="H4790" t="s">
        <v>28851</v>
      </c>
      <c r="J4790" t="s">
        <v>28853</v>
      </c>
      <c r="K4790" t="s">
        <v>28854</v>
      </c>
      <c r="M4790" t="s">
        <v>753</v>
      </c>
      <c r="N4790" t="s">
        <v>798</v>
      </c>
      <c r="O4790">
        <v>79915</v>
      </c>
      <c r="P4790" t="s">
        <v>50</v>
      </c>
      <c r="U4790" s="1">
        <v>44553</v>
      </c>
      <c r="V4790" s="1">
        <v>44553</v>
      </c>
      <c r="W4790" s="1">
        <v>44553.923611111109</v>
      </c>
      <c r="X4790" s="1">
        <v>44553.923611111109</v>
      </c>
      <c r="AC4790" t="s">
        <v>53</v>
      </c>
      <c r="AD4790">
        <v>1000000001</v>
      </c>
      <c r="AE4790" s="1">
        <v>39973.351388888892</v>
      </c>
      <c r="AF4790" t="s">
        <v>3377</v>
      </c>
      <c r="AG4790" t="s">
        <v>28855</v>
      </c>
      <c r="AH4790" t="s">
        <v>51</v>
      </c>
      <c r="AJ4790" t="s">
        <v>53</v>
      </c>
      <c r="AL4790" t="s">
        <v>78</v>
      </c>
      <c r="AO4790" t="s">
        <v>5443</v>
      </c>
      <c r="AP4790" s="1">
        <v>45199.75277777778</v>
      </c>
      <c r="AQ4790" s="1">
        <v>44581.095833333333</v>
      </c>
    </row>
    <row r="4791" spans="1:43" x14ac:dyDescent="0.35">
      <c r="A4791" t="s">
        <v>28856</v>
      </c>
      <c r="B4791" t="s">
        <v>28857</v>
      </c>
      <c r="C4791" t="s">
        <v>6061</v>
      </c>
      <c r="F4791">
        <v>7194409494</v>
      </c>
      <c r="H4791" t="s">
        <v>28856</v>
      </c>
      <c r="J4791" t="s">
        <v>28858</v>
      </c>
      <c r="K4791" t="s">
        <v>28859</v>
      </c>
      <c r="M4791" t="s">
        <v>159</v>
      </c>
      <c r="N4791" t="s">
        <v>65</v>
      </c>
      <c r="O4791">
        <v>80918</v>
      </c>
      <c r="P4791" t="s">
        <v>50</v>
      </c>
      <c r="U4791" s="1">
        <v>44553</v>
      </c>
      <c r="V4791" s="1">
        <v>44553</v>
      </c>
      <c r="W4791" s="1">
        <v>44553.948611111111</v>
      </c>
      <c r="X4791" s="1">
        <v>44553.948611111111</v>
      </c>
      <c r="AC4791" t="s">
        <v>51</v>
      </c>
      <c r="AD4791">
        <v>1000000001</v>
      </c>
      <c r="AE4791" s="1">
        <v>39973.351388888892</v>
      </c>
      <c r="AF4791" t="s">
        <v>3377</v>
      </c>
      <c r="AG4791" t="s">
        <v>28860</v>
      </c>
      <c r="AH4791" t="s">
        <v>51</v>
      </c>
      <c r="AJ4791" t="s">
        <v>53</v>
      </c>
      <c r="AL4791" t="s">
        <v>78</v>
      </c>
      <c r="AO4791" t="s">
        <v>5443</v>
      </c>
      <c r="AP4791" s="1">
        <v>44553.936805555553</v>
      </c>
    </row>
    <row r="4792" spans="1:43" x14ac:dyDescent="0.35">
      <c r="A4792" t="s">
        <v>28861</v>
      </c>
      <c r="B4792" t="s">
        <v>28862</v>
      </c>
      <c r="C4792" t="s">
        <v>28863</v>
      </c>
      <c r="D4792" t="s">
        <v>28864</v>
      </c>
      <c r="F4792" t="s">
        <v>28865</v>
      </c>
      <c r="G4792" t="s">
        <v>28866</v>
      </c>
      <c r="H4792" t="s">
        <v>28867</v>
      </c>
      <c r="I4792" t="s">
        <v>464</v>
      </c>
      <c r="J4792" t="s">
        <v>8983</v>
      </c>
      <c r="K4792" t="s">
        <v>28868</v>
      </c>
      <c r="L4792" t="s">
        <v>28869</v>
      </c>
      <c r="M4792" t="s">
        <v>28870</v>
      </c>
      <c r="N4792" t="s">
        <v>28871</v>
      </c>
      <c r="O4792" t="s">
        <v>28872</v>
      </c>
      <c r="P4792" t="s">
        <v>16594</v>
      </c>
      <c r="U4792" s="1">
        <v>44553</v>
      </c>
      <c r="V4792" s="1">
        <v>44553</v>
      </c>
      <c r="AC4792" t="s">
        <v>53</v>
      </c>
      <c r="AD4792">
        <v>2969570414</v>
      </c>
      <c r="AE4792" s="1">
        <v>40940.538888888892</v>
      </c>
      <c r="AG4792" t="s">
        <v>28873</v>
      </c>
      <c r="AH4792" t="s">
        <v>51</v>
      </c>
      <c r="AJ4792" t="s">
        <v>53</v>
      </c>
      <c r="AO4792" t="s">
        <v>8142</v>
      </c>
    </row>
    <row r="4793" spans="1:43" x14ac:dyDescent="0.35">
      <c r="A4793" t="s">
        <v>28874</v>
      </c>
      <c r="B4793" t="s">
        <v>7642</v>
      </c>
      <c r="C4793" t="s">
        <v>28875</v>
      </c>
      <c r="F4793">
        <v>17205051882</v>
      </c>
      <c r="H4793" t="s">
        <v>28874</v>
      </c>
      <c r="J4793" t="s">
        <v>28876</v>
      </c>
      <c r="N4793" t="s">
        <v>287</v>
      </c>
      <c r="O4793">
        <v>80239</v>
      </c>
      <c r="P4793" t="s">
        <v>50</v>
      </c>
      <c r="U4793" s="1">
        <v>44553</v>
      </c>
      <c r="V4793" s="1">
        <v>44553</v>
      </c>
      <c r="W4793" s="1">
        <v>44553.506249999999</v>
      </c>
      <c r="X4793" s="1">
        <v>44553.506249999999</v>
      </c>
      <c r="AC4793" t="s">
        <v>53</v>
      </c>
      <c r="AD4793">
        <v>2969894470</v>
      </c>
      <c r="AE4793" s="1">
        <v>43647.331250000003</v>
      </c>
      <c r="AF4793" t="s">
        <v>28877</v>
      </c>
      <c r="AG4793" t="s">
        <v>28878</v>
      </c>
      <c r="AH4793" t="s">
        <v>51</v>
      </c>
      <c r="AJ4793" t="s">
        <v>53</v>
      </c>
      <c r="AL4793" t="s">
        <v>68</v>
      </c>
      <c r="AO4793" t="s">
        <v>8142</v>
      </c>
    </row>
    <row r="4794" spans="1:43" x14ac:dyDescent="0.35">
      <c r="A4794" t="s">
        <v>28879</v>
      </c>
      <c r="B4794" t="s">
        <v>4903</v>
      </c>
      <c r="C4794" t="s">
        <v>2073</v>
      </c>
      <c r="F4794" t="s">
        <v>28880</v>
      </c>
      <c r="H4794" t="s">
        <v>28879</v>
      </c>
      <c r="J4794" t="s">
        <v>28881</v>
      </c>
      <c r="K4794" t="s">
        <v>28882</v>
      </c>
      <c r="M4794" t="s">
        <v>159</v>
      </c>
      <c r="N4794" t="s">
        <v>65</v>
      </c>
      <c r="O4794">
        <v>80922</v>
      </c>
      <c r="P4794" t="s">
        <v>50</v>
      </c>
      <c r="U4794" s="1">
        <v>44553</v>
      </c>
      <c r="V4794" s="1">
        <v>44553</v>
      </c>
      <c r="W4794" s="1">
        <v>44553.390277777777</v>
      </c>
      <c r="X4794" s="1">
        <v>44553.390277777777</v>
      </c>
      <c r="AC4794" t="s">
        <v>53</v>
      </c>
      <c r="AD4794">
        <v>2969694048</v>
      </c>
      <c r="AE4794" s="1">
        <v>42429.42291666667</v>
      </c>
      <c r="AF4794" t="s">
        <v>5668</v>
      </c>
      <c r="AG4794" t="s">
        <v>28883</v>
      </c>
      <c r="AH4794" t="s">
        <v>51</v>
      </c>
      <c r="AJ4794" t="s">
        <v>53</v>
      </c>
      <c r="AL4794" t="s">
        <v>78</v>
      </c>
      <c r="AO4794" t="s">
        <v>5443</v>
      </c>
      <c r="AP4794" s="1">
        <v>45449.333333333336</v>
      </c>
      <c r="AQ4794" s="1">
        <v>44573.38958333333</v>
      </c>
    </row>
    <row r="4795" spans="1:43" x14ac:dyDescent="0.35">
      <c r="A4795" t="s">
        <v>28884</v>
      </c>
      <c r="B4795" t="s">
        <v>8246</v>
      </c>
      <c r="C4795" t="s">
        <v>15261</v>
      </c>
      <c r="F4795">
        <v>17206725815</v>
      </c>
      <c r="H4795" t="s">
        <v>28885</v>
      </c>
      <c r="J4795" t="s">
        <v>28886</v>
      </c>
      <c r="N4795" t="s">
        <v>287</v>
      </c>
      <c r="O4795">
        <v>80530</v>
      </c>
      <c r="P4795" t="s">
        <v>50</v>
      </c>
      <c r="U4795" s="1">
        <v>44554</v>
      </c>
      <c r="V4795" s="1">
        <v>44554</v>
      </c>
      <c r="W4795" s="1">
        <v>44554.393055555556</v>
      </c>
      <c r="X4795" s="1">
        <v>44554.393055555556</v>
      </c>
      <c r="AC4795" t="s">
        <v>53</v>
      </c>
      <c r="AD4795">
        <v>2969578539</v>
      </c>
      <c r="AE4795" s="1">
        <v>41145.584722222222</v>
      </c>
      <c r="AF4795" t="s">
        <v>28887</v>
      </c>
      <c r="AG4795" t="s">
        <v>28888</v>
      </c>
      <c r="AH4795" t="s">
        <v>51</v>
      </c>
      <c r="AJ4795" t="s">
        <v>53</v>
      </c>
      <c r="AL4795" t="s">
        <v>78</v>
      </c>
      <c r="AO4795" t="s">
        <v>5443</v>
      </c>
      <c r="AP4795" s="1">
        <v>44666.401388888888</v>
      </c>
    </row>
    <row r="4796" spans="1:43" x14ac:dyDescent="0.35">
      <c r="A4796" t="s">
        <v>28889</v>
      </c>
      <c r="B4796" t="s">
        <v>867</v>
      </c>
      <c r="C4796" t="s">
        <v>28890</v>
      </c>
      <c r="F4796">
        <v>9702705142</v>
      </c>
      <c r="H4796" t="s">
        <v>28889</v>
      </c>
      <c r="J4796" t="s">
        <v>23178</v>
      </c>
      <c r="K4796" t="s">
        <v>28891</v>
      </c>
      <c r="M4796" t="s">
        <v>2889</v>
      </c>
      <c r="N4796" t="s">
        <v>65</v>
      </c>
      <c r="O4796">
        <v>81641</v>
      </c>
      <c r="P4796" t="s">
        <v>50</v>
      </c>
      <c r="U4796" s="1">
        <v>44554</v>
      </c>
      <c r="V4796" s="1">
        <v>44554</v>
      </c>
      <c r="W4796" s="1">
        <v>44554.736111111109</v>
      </c>
      <c r="X4796" s="1">
        <v>44554.736111111109</v>
      </c>
      <c r="AC4796" t="s">
        <v>53</v>
      </c>
      <c r="AD4796">
        <v>1000000001</v>
      </c>
      <c r="AE4796" s="1">
        <v>39973.351388888892</v>
      </c>
      <c r="AF4796" t="s">
        <v>3377</v>
      </c>
      <c r="AG4796" t="s">
        <v>28892</v>
      </c>
      <c r="AH4796" t="s">
        <v>51</v>
      </c>
      <c r="AJ4796" t="s">
        <v>53</v>
      </c>
      <c r="AL4796" t="s">
        <v>78</v>
      </c>
      <c r="AO4796" t="s">
        <v>5443</v>
      </c>
      <c r="AP4796" s="1">
        <v>44554.732638888891</v>
      </c>
    </row>
    <row r="4797" spans="1:43" x14ac:dyDescent="0.35">
      <c r="A4797" t="s">
        <v>28893</v>
      </c>
      <c r="B4797" t="s">
        <v>28894</v>
      </c>
      <c r="C4797" t="s">
        <v>21350</v>
      </c>
      <c r="F4797">
        <f>1303-887-5313</f>
        <v>-4897</v>
      </c>
      <c r="H4797" t="s">
        <v>28893</v>
      </c>
      <c r="J4797" t="s">
        <v>28895</v>
      </c>
      <c r="N4797" t="s">
        <v>287</v>
      </c>
      <c r="O4797">
        <v>80227</v>
      </c>
      <c r="P4797" t="s">
        <v>50</v>
      </c>
      <c r="U4797" s="1">
        <v>44554</v>
      </c>
      <c r="V4797" s="1">
        <v>44554</v>
      </c>
      <c r="W4797" s="1">
        <v>44554.791666666664</v>
      </c>
      <c r="X4797" s="1">
        <v>44554.791666666664</v>
      </c>
      <c r="AC4797" t="s">
        <v>53</v>
      </c>
      <c r="AD4797">
        <v>1000000001</v>
      </c>
      <c r="AE4797" s="1">
        <v>39973.351388888892</v>
      </c>
      <c r="AF4797" t="s">
        <v>3377</v>
      </c>
      <c r="AG4797" t="s">
        <v>28896</v>
      </c>
      <c r="AH4797" t="s">
        <v>51</v>
      </c>
      <c r="AJ4797" t="s">
        <v>53</v>
      </c>
      <c r="AL4797" t="s">
        <v>78</v>
      </c>
      <c r="AO4797" t="s">
        <v>5443</v>
      </c>
      <c r="AP4797" s="1">
        <v>45225.755555555559</v>
      </c>
    </row>
    <row r="4798" spans="1:43" x14ac:dyDescent="0.35">
      <c r="A4798" t="s">
        <v>28897</v>
      </c>
      <c r="B4798" t="s">
        <v>28898</v>
      </c>
      <c r="C4798" t="s">
        <v>23329</v>
      </c>
      <c r="F4798">
        <v>17193302912</v>
      </c>
      <c r="H4798" t="s">
        <v>28897</v>
      </c>
      <c r="J4798" t="s">
        <v>28899</v>
      </c>
      <c r="K4798" t="s">
        <v>28900</v>
      </c>
      <c r="M4798" t="s">
        <v>159</v>
      </c>
      <c r="N4798" t="s">
        <v>65</v>
      </c>
      <c r="O4798">
        <v>80908</v>
      </c>
      <c r="P4798" t="s">
        <v>50</v>
      </c>
      <c r="U4798" s="1">
        <v>44556</v>
      </c>
      <c r="V4798" s="1">
        <v>44556</v>
      </c>
      <c r="W4798" s="1">
        <v>44556.54583333333</v>
      </c>
      <c r="X4798" s="1">
        <v>44556.54583333333</v>
      </c>
      <c r="AC4798" t="s">
        <v>53</v>
      </c>
      <c r="AD4798">
        <v>1000000001</v>
      </c>
      <c r="AE4798" s="1">
        <v>39973.351388888892</v>
      </c>
      <c r="AF4798" t="s">
        <v>3377</v>
      </c>
      <c r="AG4798" t="s">
        <v>28901</v>
      </c>
      <c r="AH4798" t="s">
        <v>51</v>
      </c>
      <c r="AJ4798" t="s">
        <v>53</v>
      </c>
      <c r="AL4798" t="s">
        <v>78</v>
      </c>
      <c r="AO4798" t="s">
        <v>5443</v>
      </c>
      <c r="AP4798" s="1">
        <v>44556.508333333331</v>
      </c>
      <c r="AQ4798" s="1">
        <v>44556.546527777777</v>
      </c>
    </row>
    <row r="4799" spans="1:43" x14ac:dyDescent="0.35">
      <c r="A4799" t="s">
        <v>28902</v>
      </c>
      <c r="B4799" t="s">
        <v>27515</v>
      </c>
      <c r="C4799" t="s">
        <v>28903</v>
      </c>
      <c r="F4799">
        <v>5757035972</v>
      </c>
      <c r="H4799" t="s">
        <v>28902</v>
      </c>
      <c r="J4799" t="s">
        <v>28904</v>
      </c>
      <c r="K4799" t="s">
        <v>28905</v>
      </c>
      <c r="M4799" t="s">
        <v>3234</v>
      </c>
      <c r="N4799" t="s">
        <v>253</v>
      </c>
      <c r="O4799" t="s">
        <v>28906</v>
      </c>
      <c r="P4799" t="s">
        <v>50</v>
      </c>
      <c r="U4799" s="1">
        <v>44557</v>
      </c>
      <c r="V4799" s="1">
        <v>44557</v>
      </c>
      <c r="W4799" s="1">
        <v>44557.380555555559</v>
      </c>
      <c r="X4799" s="1">
        <v>44557.380555555559</v>
      </c>
      <c r="AC4799" t="s">
        <v>53</v>
      </c>
      <c r="AD4799">
        <v>1000000001</v>
      </c>
      <c r="AE4799" s="1">
        <v>39973.351388888892</v>
      </c>
      <c r="AF4799" t="s">
        <v>3377</v>
      </c>
      <c r="AG4799" t="s">
        <v>28907</v>
      </c>
      <c r="AH4799" t="s">
        <v>51</v>
      </c>
      <c r="AJ4799" t="s">
        <v>53</v>
      </c>
      <c r="AL4799" t="s">
        <v>78</v>
      </c>
      <c r="AO4799" t="s">
        <v>5443</v>
      </c>
      <c r="AP4799" s="1">
        <v>45475.396527777775</v>
      </c>
      <c r="AQ4799" s="1">
        <v>44873.584722222222</v>
      </c>
    </row>
    <row r="4800" spans="1:43" x14ac:dyDescent="0.35">
      <c r="A4800" t="s">
        <v>28908</v>
      </c>
      <c r="B4800" t="s">
        <v>28836</v>
      </c>
      <c r="C4800" t="s">
        <v>2482</v>
      </c>
      <c r="H4800" t="s">
        <v>28909</v>
      </c>
      <c r="J4800" t="s">
        <v>1700</v>
      </c>
      <c r="P4800" t="s">
        <v>50</v>
      </c>
      <c r="U4800" s="1">
        <v>44557</v>
      </c>
      <c r="V4800" s="1">
        <v>44557</v>
      </c>
      <c r="W4800" s="1">
        <v>44560.379166666666</v>
      </c>
      <c r="X4800" s="1">
        <v>44560.379166666666</v>
      </c>
      <c r="AC4800" t="s">
        <v>53</v>
      </c>
      <c r="AD4800">
        <v>2969475309</v>
      </c>
      <c r="AE4800" s="1">
        <v>37159</v>
      </c>
      <c r="AF4800" t="s">
        <v>674</v>
      </c>
      <c r="AG4800" t="s">
        <v>28910</v>
      </c>
      <c r="AH4800" t="s">
        <v>51</v>
      </c>
      <c r="AJ4800" t="s">
        <v>53</v>
      </c>
      <c r="AL4800" t="s">
        <v>78</v>
      </c>
      <c r="AO4800" t="s">
        <v>5443</v>
      </c>
      <c r="AP4800" s="1">
        <v>45470.564583333333</v>
      </c>
      <c r="AQ4800" s="1">
        <v>45470.56527777778</v>
      </c>
    </row>
    <row r="4801" spans="1:43" x14ac:dyDescent="0.35">
      <c r="A4801" t="s">
        <v>28911</v>
      </c>
      <c r="B4801" t="s">
        <v>28912</v>
      </c>
      <c r="C4801" t="s">
        <v>587</v>
      </c>
      <c r="F4801" t="s">
        <v>28913</v>
      </c>
      <c r="H4801" t="s">
        <v>28914</v>
      </c>
      <c r="J4801" t="s">
        <v>28528</v>
      </c>
      <c r="K4801" t="s">
        <v>28915</v>
      </c>
      <c r="M4801" t="s">
        <v>28916</v>
      </c>
      <c r="N4801" t="s">
        <v>686</v>
      </c>
      <c r="O4801">
        <v>84663</v>
      </c>
      <c r="P4801" t="s">
        <v>50</v>
      </c>
      <c r="U4801" s="1">
        <v>44557</v>
      </c>
      <c r="V4801" s="1">
        <v>44557</v>
      </c>
      <c r="AC4801" t="s">
        <v>53</v>
      </c>
      <c r="AD4801">
        <v>2969475096</v>
      </c>
      <c r="AE4801" s="1">
        <v>37141</v>
      </c>
      <c r="AG4801" t="s">
        <v>28917</v>
      </c>
      <c r="AH4801" t="s">
        <v>51</v>
      </c>
      <c r="AJ4801" t="s">
        <v>53</v>
      </c>
      <c r="AO4801" t="s">
        <v>8142</v>
      </c>
    </row>
    <row r="4802" spans="1:43" x14ac:dyDescent="0.35">
      <c r="A4802" t="s">
        <v>28918</v>
      </c>
      <c r="B4802" t="s">
        <v>28919</v>
      </c>
      <c r="C4802" t="s">
        <v>9084</v>
      </c>
      <c r="F4802" t="s">
        <v>28920</v>
      </c>
      <c r="G4802">
        <v>9282580237</v>
      </c>
      <c r="H4802" t="s">
        <v>28921</v>
      </c>
      <c r="I4802" t="s">
        <v>179</v>
      </c>
      <c r="J4802" t="s">
        <v>11008</v>
      </c>
      <c r="K4802" t="s">
        <v>28922</v>
      </c>
      <c r="M4802" t="s">
        <v>28923</v>
      </c>
      <c r="N4802" t="s">
        <v>2509</v>
      </c>
      <c r="O4802">
        <v>85653</v>
      </c>
      <c r="P4802" t="s">
        <v>50</v>
      </c>
      <c r="U4802" s="1">
        <v>44557</v>
      </c>
      <c r="V4802" s="1">
        <v>44557</v>
      </c>
      <c r="AC4802" t="s">
        <v>53</v>
      </c>
      <c r="AD4802">
        <v>2969478809</v>
      </c>
      <c r="AE4802" s="1">
        <v>37358</v>
      </c>
      <c r="AG4802" t="s">
        <v>28924</v>
      </c>
      <c r="AH4802" t="s">
        <v>51</v>
      </c>
      <c r="AJ4802" t="s">
        <v>53</v>
      </c>
      <c r="AO4802" t="s">
        <v>8142</v>
      </c>
    </row>
    <row r="4803" spans="1:43" x14ac:dyDescent="0.35">
      <c r="A4803" t="s">
        <v>28925</v>
      </c>
      <c r="B4803" t="s">
        <v>28926</v>
      </c>
      <c r="C4803" t="s">
        <v>716</v>
      </c>
      <c r="F4803">
        <v>7193517219</v>
      </c>
      <c r="H4803" t="s">
        <v>28925</v>
      </c>
      <c r="J4803" t="s">
        <v>28927</v>
      </c>
      <c r="P4803" t="s">
        <v>50</v>
      </c>
      <c r="U4803" s="1">
        <v>44557</v>
      </c>
      <c r="V4803" s="1">
        <v>44557</v>
      </c>
      <c r="W4803" s="1">
        <v>44557.393750000003</v>
      </c>
      <c r="X4803" s="1">
        <v>44557.393750000003</v>
      </c>
      <c r="AC4803" t="s">
        <v>53</v>
      </c>
      <c r="AD4803">
        <v>1000000001</v>
      </c>
      <c r="AE4803" s="1">
        <v>39973.351388888892</v>
      </c>
      <c r="AF4803" t="s">
        <v>3377</v>
      </c>
      <c r="AG4803" t="s">
        <v>28928</v>
      </c>
      <c r="AH4803" t="s">
        <v>51</v>
      </c>
      <c r="AJ4803" t="s">
        <v>53</v>
      </c>
      <c r="AL4803" t="s">
        <v>78</v>
      </c>
      <c r="AO4803" t="s">
        <v>8142</v>
      </c>
    </row>
    <row r="4804" spans="1:43" x14ac:dyDescent="0.35">
      <c r="A4804" t="s">
        <v>6565</v>
      </c>
      <c r="B4804" t="s">
        <v>6562</v>
      </c>
      <c r="C4804" t="s">
        <v>6563</v>
      </c>
      <c r="F4804">
        <f>1303-210-5416</f>
        <v>-4323</v>
      </c>
      <c r="H4804" t="s">
        <v>6565</v>
      </c>
      <c r="J4804" t="s">
        <v>28929</v>
      </c>
      <c r="K4804" t="s">
        <v>740</v>
      </c>
      <c r="M4804" t="s">
        <v>298</v>
      </c>
      <c r="N4804" t="s">
        <v>287</v>
      </c>
      <c r="O4804">
        <v>80216</v>
      </c>
      <c r="P4804" t="s">
        <v>50</v>
      </c>
      <c r="U4804" s="1">
        <v>44557</v>
      </c>
      <c r="V4804" s="1">
        <v>44557</v>
      </c>
      <c r="W4804" s="1">
        <v>44557.455555555556</v>
      </c>
      <c r="X4804" s="1">
        <v>44557.455555555556</v>
      </c>
      <c r="AC4804" t="s">
        <v>53</v>
      </c>
      <c r="AD4804">
        <v>2969475436</v>
      </c>
      <c r="AE4804" s="1">
        <v>37166.661111111112</v>
      </c>
      <c r="AF4804" t="s">
        <v>741</v>
      </c>
      <c r="AG4804" t="s">
        <v>28930</v>
      </c>
      <c r="AH4804" t="s">
        <v>51</v>
      </c>
      <c r="AJ4804" t="s">
        <v>53</v>
      </c>
      <c r="AL4804" t="s">
        <v>78</v>
      </c>
      <c r="AO4804" t="s">
        <v>8142</v>
      </c>
      <c r="AP4804" s="1">
        <v>45476.413194444445</v>
      </c>
      <c r="AQ4804" s="1">
        <v>45442.717361111114</v>
      </c>
    </row>
    <row r="4805" spans="1:43" x14ac:dyDescent="0.35">
      <c r="A4805" t="s">
        <v>28931</v>
      </c>
      <c r="B4805" t="s">
        <v>28932</v>
      </c>
      <c r="C4805" t="s">
        <v>1076</v>
      </c>
      <c r="D4805" t="s">
        <v>98</v>
      </c>
      <c r="F4805" t="s">
        <v>28933</v>
      </c>
      <c r="G4805" t="s">
        <v>28934</v>
      </c>
      <c r="H4805" t="s">
        <v>23244</v>
      </c>
      <c r="I4805" t="s">
        <v>101</v>
      </c>
      <c r="J4805" t="s">
        <v>49</v>
      </c>
      <c r="P4805" t="s">
        <v>50</v>
      </c>
      <c r="U4805" s="1">
        <v>44557.454861111109</v>
      </c>
      <c r="V4805" s="1">
        <v>44557.454861111109</v>
      </c>
      <c r="W4805" s="1">
        <v>44726.378472222219</v>
      </c>
      <c r="X4805" s="1">
        <v>44726.378472222219</v>
      </c>
      <c r="AC4805" t="s">
        <v>53</v>
      </c>
      <c r="AD4805">
        <v>1000000000</v>
      </c>
      <c r="AE4805" s="1">
        <v>37295</v>
      </c>
      <c r="AG4805" t="s">
        <v>28935</v>
      </c>
      <c r="AH4805" t="s">
        <v>53</v>
      </c>
      <c r="AJ4805" t="s">
        <v>53</v>
      </c>
      <c r="AK4805" t="s">
        <v>28936</v>
      </c>
      <c r="AL4805" t="s">
        <v>78</v>
      </c>
      <c r="AO4805" t="s">
        <v>54</v>
      </c>
      <c r="AP4805" s="1">
        <v>44726.410416666666</v>
      </c>
    </row>
    <row r="4806" spans="1:43" x14ac:dyDescent="0.35">
      <c r="A4806" t="s">
        <v>28937</v>
      </c>
      <c r="B4806" t="s">
        <v>28938</v>
      </c>
      <c r="C4806" t="s">
        <v>97</v>
      </c>
      <c r="F4806" t="s">
        <v>28939</v>
      </c>
      <c r="H4806" t="s">
        <v>28940</v>
      </c>
      <c r="I4806" t="s">
        <v>101</v>
      </c>
      <c r="J4806" t="s">
        <v>28941</v>
      </c>
      <c r="K4806" t="s">
        <v>28942</v>
      </c>
      <c r="M4806" t="s">
        <v>3641</v>
      </c>
      <c r="N4806" t="s">
        <v>65</v>
      </c>
      <c r="O4806">
        <v>80112</v>
      </c>
      <c r="P4806" t="s">
        <v>50</v>
      </c>
      <c r="U4806" s="1">
        <v>42949</v>
      </c>
      <c r="V4806" s="1">
        <v>44557.490972222222</v>
      </c>
      <c r="W4806" s="1">
        <v>42949.324999999997</v>
      </c>
      <c r="X4806" s="1">
        <v>42949.324999999997</v>
      </c>
      <c r="AC4806" t="s">
        <v>53</v>
      </c>
      <c r="AD4806">
        <v>2972047255</v>
      </c>
      <c r="AE4806" s="1">
        <v>44557.490277777775</v>
      </c>
      <c r="AG4806" t="s">
        <v>28943</v>
      </c>
      <c r="AH4806" t="s">
        <v>51</v>
      </c>
      <c r="AJ4806" t="s">
        <v>53</v>
      </c>
      <c r="AL4806" t="s">
        <v>78</v>
      </c>
      <c r="AO4806" t="s">
        <v>5443</v>
      </c>
      <c r="AP4806" s="1">
        <v>44566.623611111114</v>
      </c>
      <c r="AQ4806" s="1">
        <v>44432.626388888886</v>
      </c>
    </row>
    <row r="4807" spans="1:43" x14ac:dyDescent="0.35">
      <c r="A4807" t="s">
        <v>28944</v>
      </c>
      <c r="B4807" t="s">
        <v>28945</v>
      </c>
      <c r="C4807" t="s">
        <v>3349</v>
      </c>
      <c r="F4807">
        <v>17043888102</v>
      </c>
      <c r="H4807" t="s">
        <v>28946</v>
      </c>
      <c r="J4807" t="s">
        <v>6242</v>
      </c>
      <c r="K4807" t="s">
        <v>28947</v>
      </c>
      <c r="M4807" t="s">
        <v>10695</v>
      </c>
      <c r="N4807" t="s">
        <v>7021</v>
      </c>
      <c r="O4807">
        <v>28206</v>
      </c>
      <c r="P4807" t="s">
        <v>50</v>
      </c>
      <c r="U4807" s="1">
        <v>44558</v>
      </c>
      <c r="V4807" s="1">
        <v>44558</v>
      </c>
      <c r="AC4807" t="s">
        <v>53</v>
      </c>
      <c r="AD4807">
        <v>2969507921</v>
      </c>
      <c r="AE4807" s="1">
        <v>38224.743750000001</v>
      </c>
      <c r="AG4807" t="s">
        <v>28948</v>
      </c>
      <c r="AH4807" t="s">
        <v>51</v>
      </c>
      <c r="AJ4807" t="s">
        <v>53</v>
      </c>
      <c r="AO4807" t="s">
        <v>5443</v>
      </c>
    </row>
    <row r="4808" spans="1:43" x14ac:dyDescent="0.35">
      <c r="A4808" t="s">
        <v>28949</v>
      </c>
      <c r="B4808" t="s">
        <v>28950</v>
      </c>
      <c r="C4808" t="s">
        <v>4450</v>
      </c>
      <c r="F4808" t="s">
        <v>28951</v>
      </c>
      <c r="H4808" t="s">
        <v>28949</v>
      </c>
      <c r="J4808" t="s">
        <v>9101</v>
      </c>
      <c r="P4808" t="s">
        <v>50</v>
      </c>
      <c r="U4808" s="1">
        <v>44558</v>
      </c>
      <c r="V4808" s="1">
        <v>44558</v>
      </c>
      <c r="W4808" s="1">
        <v>44558.692361111112</v>
      </c>
      <c r="X4808" s="1">
        <v>44558.692361111112</v>
      </c>
      <c r="AC4808" t="s">
        <v>53</v>
      </c>
      <c r="AD4808">
        <v>2969510604</v>
      </c>
      <c r="AE4808" s="1">
        <v>38385.431944444441</v>
      </c>
      <c r="AG4808" t="s">
        <v>28952</v>
      </c>
      <c r="AH4808" t="s">
        <v>51</v>
      </c>
      <c r="AJ4808" t="s">
        <v>53</v>
      </c>
      <c r="AL4808" t="s">
        <v>78</v>
      </c>
      <c r="AO4808" t="s">
        <v>8142</v>
      </c>
    </row>
    <row r="4809" spans="1:43" x14ac:dyDescent="0.35">
      <c r="A4809" t="s">
        <v>28953</v>
      </c>
      <c r="B4809" t="s">
        <v>28954</v>
      </c>
      <c r="C4809" t="s">
        <v>28955</v>
      </c>
      <c r="F4809">
        <v>13092413689</v>
      </c>
      <c r="H4809" t="s">
        <v>28956</v>
      </c>
      <c r="J4809" t="s">
        <v>13536</v>
      </c>
      <c r="K4809" t="s">
        <v>4734</v>
      </c>
      <c r="M4809" t="s">
        <v>4735</v>
      </c>
      <c r="N4809" t="s">
        <v>4736</v>
      </c>
      <c r="O4809" t="s">
        <v>4737</v>
      </c>
      <c r="P4809" t="s">
        <v>50</v>
      </c>
      <c r="U4809" s="1">
        <v>44558</v>
      </c>
      <c r="V4809" s="1">
        <v>44558</v>
      </c>
      <c r="W4809" s="1">
        <v>45265.393055555556</v>
      </c>
      <c r="X4809" s="1">
        <v>45265.393055555556</v>
      </c>
      <c r="AC4809" t="s">
        <v>53</v>
      </c>
      <c r="AD4809">
        <v>2969477259</v>
      </c>
      <c r="AE4809" s="1">
        <v>37277</v>
      </c>
      <c r="AF4809" t="s">
        <v>28957</v>
      </c>
      <c r="AG4809" t="s">
        <v>28958</v>
      </c>
      <c r="AH4809" t="s">
        <v>51</v>
      </c>
      <c r="AJ4809" t="s">
        <v>53</v>
      </c>
      <c r="AO4809" t="s">
        <v>8142</v>
      </c>
      <c r="AP4809" s="1">
        <v>45350.818055555559</v>
      </c>
    </row>
    <row r="4810" spans="1:43" x14ac:dyDescent="0.35">
      <c r="A4810" t="s">
        <v>28959</v>
      </c>
      <c r="B4810" t="s">
        <v>2339</v>
      </c>
      <c r="C4810" t="s">
        <v>26584</v>
      </c>
      <c r="F4810" t="s">
        <v>28960</v>
      </c>
      <c r="H4810" t="s">
        <v>28961</v>
      </c>
      <c r="J4810" t="s">
        <v>28258</v>
      </c>
      <c r="K4810" t="s">
        <v>28962</v>
      </c>
      <c r="M4810" t="s">
        <v>28963</v>
      </c>
      <c r="N4810" t="s">
        <v>5533</v>
      </c>
      <c r="O4810">
        <v>48120</v>
      </c>
      <c r="P4810" t="s">
        <v>50</v>
      </c>
      <c r="U4810" s="1">
        <v>44558</v>
      </c>
      <c r="V4810" s="1">
        <v>44558</v>
      </c>
      <c r="AC4810" t="s">
        <v>53</v>
      </c>
      <c r="AD4810">
        <v>2969476832</v>
      </c>
      <c r="AE4810" s="1">
        <v>37243</v>
      </c>
      <c r="AG4810" t="s">
        <v>28964</v>
      </c>
      <c r="AH4810" t="s">
        <v>51</v>
      </c>
      <c r="AJ4810" t="s">
        <v>53</v>
      </c>
      <c r="AO4810" t="s">
        <v>8142</v>
      </c>
    </row>
    <row r="4811" spans="1:43" x14ac:dyDescent="0.35">
      <c r="A4811" t="s">
        <v>28965</v>
      </c>
      <c r="B4811" t="s">
        <v>28966</v>
      </c>
      <c r="C4811" t="s">
        <v>894</v>
      </c>
      <c r="F4811">
        <v>13039445629</v>
      </c>
      <c r="H4811" t="s">
        <v>28965</v>
      </c>
      <c r="J4811" t="s">
        <v>28967</v>
      </c>
      <c r="K4811" t="s">
        <v>28968</v>
      </c>
      <c r="M4811" t="s">
        <v>3066</v>
      </c>
      <c r="N4811" t="s">
        <v>65</v>
      </c>
      <c r="O4811">
        <v>80465</v>
      </c>
      <c r="P4811" t="s">
        <v>50</v>
      </c>
      <c r="U4811" s="1">
        <v>44558</v>
      </c>
      <c r="V4811" s="1">
        <v>44558</v>
      </c>
      <c r="W4811" s="1">
        <v>44558.487500000003</v>
      </c>
      <c r="X4811" s="1">
        <v>44558.487500000003</v>
      </c>
      <c r="AC4811" t="s">
        <v>53</v>
      </c>
      <c r="AD4811">
        <v>2972048132</v>
      </c>
      <c r="AE4811" s="1">
        <v>44560.484722222223</v>
      </c>
      <c r="AF4811" t="s">
        <v>28969</v>
      </c>
      <c r="AG4811" t="s">
        <v>28970</v>
      </c>
      <c r="AH4811" t="s">
        <v>51</v>
      </c>
      <c r="AJ4811" t="s">
        <v>53</v>
      </c>
      <c r="AL4811" t="s">
        <v>78</v>
      </c>
      <c r="AO4811" t="s">
        <v>5443</v>
      </c>
      <c r="AP4811" s="1">
        <v>44564.719444444447</v>
      </c>
    </row>
    <row r="4812" spans="1:43" x14ac:dyDescent="0.35">
      <c r="A4812" t="s">
        <v>28971</v>
      </c>
      <c r="B4812" t="s">
        <v>28972</v>
      </c>
      <c r="C4812" t="s">
        <v>1471</v>
      </c>
      <c r="F4812" t="s">
        <v>28973</v>
      </c>
      <c r="H4812" t="s">
        <v>28971</v>
      </c>
      <c r="J4812" t="s">
        <v>28974</v>
      </c>
      <c r="K4812" t="s">
        <v>1118</v>
      </c>
      <c r="P4812" t="s">
        <v>50</v>
      </c>
      <c r="U4812" s="1">
        <v>44558</v>
      </c>
      <c r="V4812" s="1">
        <v>44558</v>
      </c>
      <c r="W4812" s="1">
        <v>44558.59652777778</v>
      </c>
      <c r="X4812" s="1">
        <v>44558.59652777778</v>
      </c>
      <c r="AC4812" t="s">
        <v>53</v>
      </c>
      <c r="AD4812">
        <v>1000000001</v>
      </c>
      <c r="AE4812" s="1">
        <v>39973.351388888892</v>
      </c>
      <c r="AF4812" t="s">
        <v>3377</v>
      </c>
      <c r="AG4812" t="s">
        <v>28975</v>
      </c>
      <c r="AH4812" t="s">
        <v>51</v>
      </c>
      <c r="AJ4812" t="s">
        <v>53</v>
      </c>
      <c r="AL4812" t="s">
        <v>78</v>
      </c>
      <c r="AO4812" t="s">
        <v>8142</v>
      </c>
    </row>
    <row r="4813" spans="1:43" x14ac:dyDescent="0.35">
      <c r="A4813" t="s">
        <v>28976</v>
      </c>
      <c r="B4813" t="s">
        <v>13986</v>
      </c>
      <c r="C4813" t="s">
        <v>28977</v>
      </c>
      <c r="F4813" t="s">
        <v>28978</v>
      </c>
      <c r="H4813" t="s">
        <v>28976</v>
      </c>
      <c r="J4813" t="s">
        <v>2698</v>
      </c>
      <c r="K4813" t="s">
        <v>28979</v>
      </c>
      <c r="M4813" t="s">
        <v>159</v>
      </c>
      <c r="N4813" t="s">
        <v>65</v>
      </c>
      <c r="O4813">
        <v>80907</v>
      </c>
      <c r="P4813" t="s">
        <v>50</v>
      </c>
      <c r="U4813" s="1">
        <v>44559</v>
      </c>
      <c r="V4813" s="1">
        <v>44559</v>
      </c>
      <c r="W4813" s="1">
        <v>44559.679166666669</v>
      </c>
      <c r="X4813" s="1">
        <v>44559.679166666669</v>
      </c>
      <c r="AC4813" t="s">
        <v>53</v>
      </c>
      <c r="AD4813">
        <v>2969579838</v>
      </c>
      <c r="AE4813" s="1">
        <v>41173.611805555556</v>
      </c>
      <c r="AF4813" t="s">
        <v>2702</v>
      </c>
      <c r="AG4813" t="s">
        <v>28980</v>
      </c>
      <c r="AH4813" t="s">
        <v>51</v>
      </c>
      <c r="AJ4813" t="s">
        <v>53</v>
      </c>
      <c r="AL4813" t="s">
        <v>78</v>
      </c>
      <c r="AO4813" t="s">
        <v>5443</v>
      </c>
      <c r="AP4813" s="1">
        <v>44973.60833333333</v>
      </c>
      <c r="AQ4813" s="1">
        <v>44644.371527777781</v>
      </c>
    </row>
    <row r="4814" spans="1:43" x14ac:dyDescent="0.35">
      <c r="A4814" t="s">
        <v>28981</v>
      </c>
      <c r="B4814" t="s">
        <v>28982</v>
      </c>
      <c r="C4814" t="s">
        <v>28983</v>
      </c>
      <c r="F4814" t="s">
        <v>28984</v>
      </c>
      <c r="H4814" t="s">
        <v>28985</v>
      </c>
      <c r="I4814" t="s">
        <v>394</v>
      </c>
      <c r="J4814" t="s">
        <v>28986</v>
      </c>
      <c r="K4814" t="s">
        <v>28987</v>
      </c>
      <c r="M4814" t="s">
        <v>28988</v>
      </c>
      <c r="N4814" t="s">
        <v>798</v>
      </c>
      <c r="O4814">
        <v>79706</v>
      </c>
      <c r="P4814" t="s">
        <v>50</v>
      </c>
      <c r="U4814" s="1">
        <v>44559</v>
      </c>
      <c r="V4814" s="1">
        <v>44559</v>
      </c>
      <c r="AC4814" t="s">
        <v>53</v>
      </c>
      <c r="AD4814">
        <v>2969505614</v>
      </c>
      <c r="AE4814" s="1">
        <v>38068.68472222222</v>
      </c>
      <c r="AG4814" t="s">
        <v>28989</v>
      </c>
      <c r="AH4814" t="s">
        <v>51</v>
      </c>
      <c r="AJ4814" t="s">
        <v>53</v>
      </c>
      <c r="AO4814" t="s">
        <v>5443</v>
      </c>
    </row>
    <row r="4815" spans="1:43" x14ac:dyDescent="0.35">
      <c r="A4815" t="s">
        <v>28990</v>
      </c>
      <c r="B4815" t="s">
        <v>28991</v>
      </c>
      <c r="C4815" t="s">
        <v>13247</v>
      </c>
      <c r="F4815">
        <v>3474633084</v>
      </c>
      <c r="H4815" t="s">
        <v>28990</v>
      </c>
      <c r="J4815" t="s">
        <v>936</v>
      </c>
      <c r="K4815" t="s">
        <v>28992</v>
      </c>
      <c r="M4815" t="s">
        <v>3946</v>
      </c>
      <c r="N4815" t="s">
        <v>65</v>
      </c>
      <c r="O4815">
        <v>81612</v>
      </c>
      <c r="P4815" t="s">
        <v>50</v>
      </c>
      <c r="U4815" s="1">
        <v>44559</v>
      </c>
      <c r="V4815" s="1">
        <v>44559</v>
      </c>
      <c r="W4815" s="1">
        <v>44559.4375</v>
      </c>
      <c r="X4815" s="1">
        <v>44559.4375</v>
      </c>
      <c r="AC4815" t="s">
        <v>53</v>
      </c>
      <c r="AD4815">
        <v>1000000001</v>
      </c>
      <c r="AE4815" s="1">
        <v>39973.351388888892</v>
      </c>
      <c r="AF4815" t="s">
        <v>3377</v>
      </c>
      <c r="AG4815" t="s">
        <v>28993</v>
      </c>
      <c r="AH4815" t="s">
        <v>51</v>
      </c>
      <c r="AJ4815" t="s">
        <v>53</v>
      </c>
      <c r="AL4815" t="s">
        <v>78</v>
      </c>
      <c r="AO4815" t="s">
        <v>5443</v>
      </c>
      <c r="AP4815" s="1">
        <v>44559.436111111114</v>
      </c>
    </row>
    <row r="4816" spans="1:43" x14ac:dyDescent="0.35">
      <c r="A4816" t="s">
        <v>28994</v>
      </c>
      <c r="B4816" t="s">
        <v>25752</v>
      </c>
      <c r="C4816" t="s">
        <v>302</v>
      </c>
      <c r="F4816">
        <v>17134100096</v>
      </c>
      <c r="H4816" t="s">
        <v>28995</v>
      </c>
      <c r="J4816" t="s">
        <v>3933</v>
      </c>
      <c r="K4816" t="s">
        <v>25754</v>
      </c>
      <c r="L4816" t="s">
        <v>25755</v>
      </c>
      <c r="M4816" t="s">
        <v>3707</v>
      </c>
      <c r="N4816" t="s">
        <v>3708</v>
      </c>
      <c r="O4816">
        <v>30338</v>
      </c>
      <c r="P4816" t="s">
        <v>50</v>
      </c>
      <c r="U4816" s="1">
        <v>44559</v>
      </c>
      <c r="V4816" s="1">
        <v>44559</v>
      </c>
      <c r="AC4816" t="s">
        <v>53</v>
      </c>
      <c r="AD4816">
        <v>2969551137</v>
      </c>
      <c r="AE4816" s="1">
        <v>40288.591666666667</v>
      </c>
      <c r="AG4816" t="s">
        <v>28996</v>
      </c>
      <c r="AH4816" t="s">
        <v>51</v>
      </c>
      <c r="AJ4816" t="s">
        <v>53</v>
      </c>
      <c r="AO4816" t="s">
        <v>8142</v>
      </c>
    </row>
    <row r="4817" spans="1:43" x14ac:dyDescent="0.35">
      <c r="A4817" t="s">
        <v>28997</v>
      </c>
      <c r="B4817" t="s">
        <v>28998</v>
      </c>
      <c r="C4817" t="s">
        <v>10164</v>
      </c>
      <c r="F4817" t="s">
        <v>28999</v>
      </c>
      <c r="H4817" t="s">
        <v>29000</v>
      </c>
      <c r="J4817" t="s">
        <v>29001</v>
      </c>
      <c r="P4817" t="s">
        <v>50</v>
      </c>
      <c r="U4817" s="1">
        <v>44560</v>
      </c>
      <c r="V4817" s="1">
        <v>44560</v>
      </c>
      <c r="W4817" s="1">
        <v>44560.637499999997</v>
      </c>
      <c r="X4817" s="1">
        <v>44560.637499999997</v>
      </c>
      <c r="AC4817" t="s">
        <v>53</v>
      </c>
      <c r="AD4817">
        <v>1000000001</v>
      </c>
      <c r="AE4817" s="1">
        <v>39973.351388888892</v>
      </c>
      <c r="AF4817" t="s">
        <v>3377</v>
      </c>
      <c r="AG4817" t="s">
        <v>29002</v>
      </c>
      <c r="AH4817" t="s">
        <v>51</v>
      </c>
      <c r="AJ4817" t="s">
        <v>53</v>
      </c>
      <c r="AL4817" t="s">
        <v>78</v>
      </c>
      <c r="AO4817" t="s">
        <v>8142</v>
      </c>
    </row>
    <row r="4818" spans="1:43" x14ac:dyDescent="0.35">
      <c r="A4818" t="s">
        <v>29003</v>
      </c>
      <c r="B4818" t="s">
        <v>1110</v>
      </c>
      <c r="C4818" t="s">
        <v>383</v>
      </c>
      <c r="F4818" t="s">
        <v>29004</v>
      </c>
      <c r="H4818" t="s">
        <v>29003</v>
      </c>
      <c r="J4818" t="s">
        <v>29005</v>
      </c>
      <c r="K4818" t="s">
        <v>29006</v>
      </c>
      <c r="M4818" t="s">
        <v>29007</v>
      </c>
      <c r="N4818" t="s">
        <v>65</v>
      </c>
      <c r="O4818">
        <v>81128</v>
      </c>
      <c r="P4818" t="s">
        <v>50</v>
      </c>
      <c r="U4818" s="1">
        <v>44560</v>
      </c>
      <c r="V4818" s="1">
        <v>44560</v>
      </c>
      <c r="W4818" s="1">
        <v>44560.37222222222</v>
      </c>
      <c r="X4818" s="1">
        <v>44560.37222222222</v>
      </c>
      <c r="AC4818" t="s">
        <v>53</v>
      </c>
      <c r="AD4818">
        <v>1000000001</v>
      </c>
      <c r="AE4818" s="1">
        <v>39973.351388888892</v>
      </c>
      <c r="AF4818" t="s">
        <v>3377</v>
      </c>
      <c r="AG4818" t="s">
        <v>29008</v>
      </c>
      <c r="AH4818" t="s">
        <v>51</v>
      </c>
      <c r="AJ4818" t="s">
        <v>53</v>
      </c>
      <c r="AL4818" t="s">
        <v>78</v>
      </c>
      <c r="AO4818" t="s">
        <v>5443</v>
      </c>
      <c r="AP4818" s="1">
        <v>44560.369444444441</v>
      </c>
    </row>
    <row r="4819" spans="1:43" x14ac:dyDescent="0.35">
      <c r="A4819" t="s">
        <v>29009</v>
      </c>
      <c r="B4819" t="s">
        <v>4963</v>
      </c>
      <c r="C4819" t="s">
        <v>1775</v>
      </c>
      <c r="F4819">
        <v>19703765716</v>
      </c>
      <c r="H4819" t="s">
        <v>29010</v>
      </c>
      <c r="J4819" t="s">
        <v>29011</v>
      </c>
      <c r="N4819" t="s">
        <v>287</v>
      </c>
      <c r="O4819">
        <v>81428</v>
      </c>
      <c r="P4819" t="s">
        <v>50</v>
      </c>
      <c r="U4819" s="1">
        <v>44560</v>
      </c>
      <c r="V4819" s="1">
        <v>44560</v>
      </c>
      <c r="W4819" s="1">
        <v>44560.986111111109</v>
      </c>
      <c r="X4819" s="1">
        <v>44560.986111111109</v>
      </c>
      <c r="AC4819" t="s">
        <v>53</v>
      </c>
      <c r="AD4819">
        <v>1000000001</v>
      </c>
      <c r="AE4819" s="1">
        <v>39973.351388888892</v>
      </c>
      <c r="AF4819" t="s">
        <v>3377</v>
      </c>
      <c r="AG4819" t="s">
        <v>29012</v>
      </c>
      <c r="AH4819" t="s">
        <v>51</v>
      </c>
      <c r="AJ4819" t="s">
        <v>53</v>
      </c>
      <c r="AL4819" t="s">
        <v>78</v>
      </c>
      <c r="AO4819" t="s">
        <v>5443</v>
      </c>
      <c r="AP4819" s="1">
        <v>44560.984722222223</v>
      </c>
    </row>
    <row r="4820" spans="1:43" x14ac:dyDescent="0.35">
      <c r="A4820" t="s">
        <v>29013</v>
      </c>
      <c r="B4820" t="s">
        <v>14026</v>
      </c>
      <c r="C4820" t="s">
        <v>8700</v>
      </c>
      <c r="D4820" t="s">
        <v>19611</v>
      </c>
      <c r="F4820">
        <f>1719-850-1232</f>
        <v>-363</v>
      </c>
      <c r="G4820">
        <v>9709867476</v>
      </c>
      <c r="H4820" t="s">
        <v>29014</v>
      </c>
      <c r="I4820" t="s">
        <v>169</v>
      </c>
      <c r="J4820" t="s">
        <v>29015</v>
      </c>
      <c r="K4820" t="s">
        <v>29016</v>
      </c>
      <c r="M4820" t="s">
        <v>29017</v>
      </c>
      <c r="N4820" t="s">
        <v>287</v>
      </c>
      <c r="O4820">
        <v>80452</v>
      </c>
      <c r="P4820" t="s">
        <v>50</v>
      </c>
      <c r="U4820" s="1">
        <v>44560.386805555558</v>
      </c>
      <c r="V4820" s="1">
        <v>44560.386805555558</v>
      </c>
      <c r="W4820" s="1">
        <v>44560.520833333336</v>
      </c>
      <c r="X4820" s="1">
        <v>44560.520833333336</v>
      </c>
      <c r="AC4820" t="s">
        <v>51</v>
      </c>
      <c r="AD4820">
        <v>2972048139</v>
      </c>
      <c r="AE4820" s="1">
        <v>44560.519444444442</v>
      </c>
      <c r="AF4820" t="s">
        <v>29018</v>
      </c>
      <c r="AG4820" t="s">
        <v>29019</v>
      </c>
      <c r="AH4820" t="s">
        <v>53</v>
      </c>
      <c r="AJ4820" t="s">
        <v>53</v>
      </c>
      <c r="AK4820" t="s">
        <v>13327</v>
      </c>
      <c r="AL4820" t="s">
        <v>68</v>
      </c>
      <c r="AO4820" t="s">
        <v>54</v>
      </c>
      <c r="AP4820" s="1">
        <v>45433.499305555553</v>
      </c>
    </row>
    <row r="4821" spans="1:43" x14ac:dyDescent="0.35">
      <c r="A4821" t="s">
        <v>29020</v>
      </c>
      <c r="B4821" t="s">
        <v>1737</v>
      </c>
      <c r="C4821" t="s">
        <v>7087</v>
      </c>
      <c r="F4821">
        <v>17194993551</v>
      </c>
      <c r="H4821" t="s">
        <v>28163</v>
      </c>
      <c r="I4821" t="s">
        <v>179</v>
      </c>
      <c r="J4821" t="s">
        <v>28167</v>
      </c>
      <c r="K4821" t="s">
        <v>6851</v>
      </c>
      <c r="M4821" t="s">
        <v>159</v>
      </c>
      <c r="N4821" t="s">
        <v>287</v>
      </c>
      <c r="O4821">
        <v>80936</v>
      </c>
      <c r="P4821" t="s">
        <v>50</v>
      </c>
      <c r="U4821" s="1">
        <v>44560.524305555555</v>
      </c>
      <c r="V4821" s="1">
        <v>44560.524305555555</v>
      </c>
      <c r="W4821" s="1">
        <v>44564.409722222219</v>
      </c>
      <c r="X4821" s="1">
        <v>44564.409722222219</v>
      </c>
      <c r="AC4821" t="s">
        <v>53</v>
      </c>
      <c r="AD4821">
        <v>2969570757</v>
      </c>
      <c r="AE4821" s="1">
        <v>40952.341666666667</v>
      </c>
      <c r="AF4821" t="s">
        <v>6520</v>
      </c>
      <c r="AG4821" t="s">
        <v>29021</v>
      </c>
      <c r="AH4821" t="s">
        <v>53</v>
      </c>
      <c r="AJ4821" t="s">
        <v>53</v>
      </c>
      <c r="AK4821" t="s">
        <v>7072</v>
      </c>
      <c r="AL4821" t="s">
        <v>78</v>
      </c>
      <c r="AO4821" t="s">
        <v>54</v>
      </c>
      <c r="AP4821" s="1">
        <v>45128.427083333336</v>
      </c>
      <c r="AQ4821" s="1">
        <v>44991.398611111108</v>
      </c>
    </row>
    <row r="4822" spans="1:43" x14ac:dyDescent="0.35">
      <c r="A4822" t="s">
        <v>29022</v>
      </c>
      <c r="B4822" t="s">
        <v>307</v>
      </c>
      <c r="C4822" t="s">
        <v>308</v>
      </c>
      <c r="F4822" t="s">
        <v>29023</v>
      </c>
      <c r="H4822" t="s">
        <v>29024</v>
      </c>
      <c r="I4822" t="s">
        <v>179</v>
      </c>
      <c r="J4822" t="s">
        <v>29025</v>
      </c>
      <c r="K4822" t="s">
        <v>29026</v>
      </c>
      <c r="M4822" t="s">
        <v>315</v>
      </c>
      <c r="N4822" t="s">
        <v>253</v>
      </c>
      <c r="O4822">
        <v>87413</v>
      </c>
      <c r="P4822" t="s">
        <v>50</v>
      </c>
      <c r="U4822" s="1">
        <v>44561.374305555553</v>
      </c>
      <c r="V4822" s="1">
        <v>44561.374305555553</v>
      </c>
      <c r="W4822" s="1">
        <v>44564.418749999997</v>
      </c>
      <c r="X4822" s="1">
        <v>44564.418749999997</v>
      </c>
      <c r="AC4822" t="s">
        <v>51</v>
      </c>
      <c r="AD4822">
        <v>2972048359</v>
      </c>
      <c r="AE4822" s="1">
        <v>44564.415972222225</v>
      </c>
      <c r="AF4822" t="s">
        <v>29027</v>
      </c>
      <c r="AG4822" t="s">
        <v>29028</v>
      </c>
      <c r="AH4822" t="s">
        <v>53</v>
      </c>
      <c r="AJ4822" t="s">
        <v>53</v>
      </c>
      <c r="AK4822" t="s">
        <v>18241</v>
      </c>
      <c r="AL4822" t="s">
        <v>78</v>
      </c>
      <c r="AO4822" t="s">
        <v>54</v>
      </c>
      <c r="AP4822" s="1">
        <v>44973.552083333336</v>
      </c>
      <c r="AQ4822" s="1">
        <v>44844.393750000003</v>
      </c>
    </row>
    <row r="4823" spans="1:43" x14ac:dyDescent="0.35">
      <c r="A4823" t="s">
        <v>29029</v>
      </c>
      <c r="B4823" t="s">
        <v>4445</v>
      </c>
      <c r="C4823" t="s">
        <v>3834</v>
      </c>
      <c r="F4823">
        <v>7208503996</v>
      </c>
      <c r="H4823" t="s">
        <v>29029</v>
      </c>
      <c r="J4823" t="s">
        <v>29030</v>
      </c>
      <c r="P4823" t="s">
        <v>50</v>
      </c>
      <c r="U4823" s="1">
        <v>44562</v>
      </c>
      <c r="V4823" s="1">
        <v>44562</v>
      </c>
      <c r="W4823" s="1">
        <v>44562.8</v>
      </c>
      <c r="X4823" s="1">
        <v>44562.8</v>
      </c>
      <c r="AC4823" t="s">
        <v>53</v>
      </c>
      <c r="AD4823">
        <v>1000000001</v>
      </c>
      <c r="AE4823" s="1">
        <v>39973.351388888892</v>
      </c>
      <c r="AF4823" t="s">
        <v>3377</v>
      </c>
      <c r="AG4823" t="s">
        <v>29031</v>
      </c>
      <c r="AH4823" t="s">
        <v>51</v>
      </c>
      <c r="AJ4823" t="s">
        <v>53</v>
      </c>
      <c r="AL4823" t="s">
        <v>78</v>
      </c>
      <c r="AO4823" t="s">
        <v>8142</v>
      </c>
    </row>
    <row r="4824" spans="1:43" x14ac:dyDescent="0.35">
      <c r="A4824" t="s">
        <v>29032</v>
      </c>
      <c r="B4824" t="s">
        <v>747</v>
      </c>
      <c r="C4824" t="s">
        <v>14547</v>
      </c>
      <c r="F4824">
        <v>19166632300</v>
      </c>
      <c r="H4824" t="s">
        <v>29033</v>
      </c>
      <c r="J4824" t="s">
        <v>29034</v>
      </c>
      <c r="N4824" t="s">
        <v>6033</v>
      </c>
      <c r="O4824">
        <v>95663</v>
      </c>
      <c r="P4824" t="s">
        <v>50</v>
      </c>
      <c r="U4824" s="1">
        <v>44564</v>
      </c>
      <c r="V4824" s="1">
        <v>44564</v>
      </c>
      <c r="W4824" s="1">
        <v>44564.551388888889</v>
      </c>
      <c r="X4824" s="1">
        <v>44564.551388888889</v>
      </c>
      <c r="AC4824" t="s">
        <v>53</v>
      </c>
      <c r="AD4824">
        <v>2969817796</v>
      </c>
      <c r="AE4824" s="1">
        <v>43287.701388888891</v>
      </c>
      <c r="AG4824" t="s">
        <v>29035</v>
      </c>
      <c r="AH4824" t="s">
        <v>51</v>
      </c>
      <c r="AJ4824" t="s">
        <v>53</v>
      </c>
      <c r="AL4824" t="s">
        <v>78</v>
      </c>
      <c r="AO4824" t="s">
        <v>8142</v>
      </c>
    </row>
    <row r="4825" spans="1:43" x14ac:dyDescent="0.35">
      <c r="A4825" t="s">
        <v>29036</v>
      </c>
      <c r="B4825" t="s">
        <v>29037</v>
      </c>
      <c r="C4825" t="s">
        <v>5456</v>
      </c>
      <c r="F4825" t="s">
        <v>29038</v>
      </c>
      <c r="H4825" t="s">
        <v>29036</v>
      </c>
      <c r="J4825" t="s">
        <v>170</v>
      </c>
      <c r="P4825" t="s">
        <v>50</v>
      </c>
      <c r="U4825" s="1">
        <v>44564</v>
      </c>
      <c r="V4825" s="1">
        <v>44564</v>
      </c>
      <c r="W4825" s="1">
        <v>44564.414583333331</v>
      </c>
      <c r="X4825" s="1">
        <v>44564.414583333331</v>
      </c>
      <c r="AC4825" t="s">
        <v>53</v>
      </c>
      <c r="AD4825">
        <v>2969475477</v>
      </c>
      <c r="AE4825" s="1">
        <v>37166.661111111112</v>
      </c>
      <c r="AF4825" t="s">
        <v>173</v>
      </c>
      <c r="AG4825" t="s">
        <v>29039</v>
      </c>
      <c r="AH4825" t="s">
        <v>51</v>
      </c>
      <c r="AJ4825" t="s">
        <v>53</v>
      </c>
      <c r="AL4825" t="s">
        <v>68</v>
      </c>
      <c r="AO4825" t="s">
        <v>8142</v>
      </c>
      <c r="AP4825" s="1">
        <v>45476.431944444441</v>
      </c>
    </row>
    <row r="4826" spans="1:43" x14ac:dyDescent="0.35">
      <c r="A4826" t="s">
        <v>28663</v>
      </c>
      <c r="B4826" t="s">
        <v>28661</v>
      </c>
      <c r="C4826" t="s">
        <v>4589</v>
      </c>
      <c r="F4826" t="s">
        <v>29040</v>
      </c>
      <c r="H4826" t="s">
        <v>28663</v>
      </c>
      <c r="J4826" t="s">
        <v>18584</v>
      </c>
      <c r="P4826" t="s">
        <v>50</v>
      </c>
      <c r="U4826" s="1">
        <v>44564</v>
      </c>
      <c r="V4826" s="1">
        <v>44564</v>
      </c>
      <c r="AC4826" t="s">
        <v>53</v>
      </c>
      <c r="AD4826">
        <v>2969543968</v>
      </c>
      <c r="AE4826" s="1">
        <v>40032.470138888886</v>
      </c>
      <c r="AG4826" t="s">
        <v>29041</v>
      </c>
      <c r="AH4826" t="s">
        <v>51</v>
      </c>
      <c r="AJ4826" t="s">
        <v>53</v>
      </c>
      <c r="AO4826" t="s">
        <v>8142</v>
      </c>
    </row>
    <row r="4827" spans="1:43" x14ac:dyDescent="0.35">
      <c r="A4827" t="s">
        <v>29042</v>
      </c>
      <c r="B4827" t="s">
        <v>29043</v>
      </c>
      <c r="C4827" t="s">
        <v>1614</v>
      </c>
      <c r="F4827">
        <v>15756058656</v>
      </c>
      <c r="H4827" t="s">
        <v>29044</v>
      </c>
      <c r="J4827" t="s">
        <v>29045</v>
      </c>
      <c r="N4827" t="s">
        <v>398</v>
      </c>
      <c r="O4827">
        <v>88242</v>
      </c>
      <c r="P4827" t="s">
        <v>50</v>
      </c>
      <c r="U4827" s="1">
        <v>44564</v>
      </c>
      <c r="V4827" s="1">
        <v>44564</v>
      </c>
      <c r="W4827" s="1">
        <v>44564.465277777781</v>
      </c>
      <c r="X4827" s="1">
        <v>44564.465277777781</v>
      </c>
      <c r="AC4827" t="s">
        <v>53</v>
      </c>
      <c r="AD4827">
        <v>1000000001</v>
      </c>
      <c r="AE4827" s="1">
        <v>39973.351388888892</v>
      </c>
      <c r="AF4827" t="s">
        <v>3377</v>
      </c>
      <c r="AG4827" t="s">
        <v>29046</v>
      </c>
      <c r="AH4827" t="s">
        <v>51</v>
      </c>
      <c r="AJ4827" t="s">
        <v>53</v>
      </c>
      <c r="AL4827" t="s">
        <v>78</v>
      </c>
      <c r="AO4827" t="s">
        <v>5443</v>
      </c>
      <c r="AP4827" s="1">
        <v>44565.688888888886</v>
      </c>
    </row>
    <row r="4828" spans="1:43" x14ac:dyDescent="0.35">
      <c r="A4828" t="s">
        <v>29047</v>
      </c>
      <c r="B4828" t="s">
        <v>29048</v>
      </c>
      <c r="C4828" t="s">
        <v>5114</v>
      </c>
      <c r="F4828" t="s">
        <v>19626</v>
      </c>
      <c r="H4828" t="s">
        <v>19627</v>
      </c>
      <c r="J4828" t="s">
        <v>26971</v>
      </c>
      <c r="K4828" t="s">
        <v>22891</v>
      </c>
      <c r="M4828" t="s">
        <v>21285</v>
      </c>
      <c r="N4828" t="s">
        <v>65</v>
      </c>
      <c r="O4828">
        <v>80241</v>
      </c>
      <c r="P4828" t="s">
        <v>50</v>
      </c>
      <c r="U4828" s="1">
        <v>44564</v>
      </c>
      <c r="V4828" s="1">
        <v>44564</v>
      </c>
      <c r="W4828" s="1">
        <v>44564.70416666667</v>
      </c>
      <c r="X4828" s="1">
        <v>44564.70416666667</v>
      </c>
      <c r="AC4828" t="s">
        <v>53</v>
      </c>
      <c r="AD4828">
        <v>2969783181</v>
      </c>
      <c r="AE4828" s="1">
        <v>43172.738194444442</v>
      </c>
      <c r="AF4828" t="s">
        <v>15658</v>
      </c>
      <c r="AG4828" t="s">
        <v>29049</v>
      </c>
      <c r="AH4828" t="s">
        <v>51</v>
      </c>
      <c r="AJ4828" t="s">
        <v>53</v>
      </c>
      <c r="AL4828" t="s">
        <v>78</v>
      </c>
      <c r="AO4828" t="s">
        <v>5443</v>
      </c>
      <c r="AP4828" s="1">
        <v>44564.70416666667</v>
      </c>
    </row>
    <row r="4829" spans="1:43" x14ac:dyDescent="0.35">
      <c r="A4829" t="s">
        <v>29050</v>
      </c>
      <c r="B4829" t="s">
        <v>29037</v>
      </c>
      <c r="C4829" t="s">
        <v>5456</v>
      </c>
      <c r="F4829" t="s">
        <v>29051</v>
      </c>
      <c r="H4829" t="s">
        <v>29036</v>
      </c>
      <c r="I4829" t="s">
        <v>169</v>
      </c>
      <c r="K4829" t="s">
        <v>29052</v>
      </c>
      <c r="M4829" t="s">
        <v>172</v>
      </c>
      <c r="N4829" t="s">
        <v>287</v>
      </c>
      <c r="O4829">
        <v>81625</v>
      </c>
      <c r="P4829" t="s">
        <v>50</v>
      </c>
      <c r="U4829" s="1">
        <v>44564.424305555556</v>
      </c>
      <c r="V4829" s="1">
        <v>44564.424305555556</v>
      </c>
      <c r="AC4829" t="s">
        <v>53</v>
      </c>
      <c r="AG4829" t="s">
        <v>29053</v>
      </c>
      <c r="AH4829" t="s">
        <v>53</v>
      </c>
      <c r="AJ4829" t="s">
        <v>53</v>
      </c>
      <c r="AK4829" t="s">
        <v>13606</v>
      </c>
      <c r="AL4829" t="s">
        <v>68</v>
      </c>
      <c r="AO4829" t="s">
        <v>54</v>
      </c>
    </row>
    <row r="4830" spans="1:43" x14ac:dyDescent="0.35">
      <c r="A4830" t="s">
        <v>29054</v>
      </c>
      <c r="B4830" t="s">
        <v>29055</v>
      </c>
      <c r="C4830" t="s">
        <v>18354</v>
      </c>
      <c r="H4830" t="s">
        <v>29056</v>
      </c>
      <c r="J4830" t="s">
        <v>62</v>
      </c>
      <c r="P4830" t="s">
        <v>50</v>
      </c>
      <c r="U4830" s="1">
        <v>44565</v>
      </c>
      <c r="V4830" s="1">
        <v>44565</v>
      </c>
      <c r="W4830" s="1">
        <v>44568.604861111111</v>
      </c>
      <c r="X4830" s="1">
        <v>44568.604861111111</v>
      </c>
      <c r="AC4830" t="s">
        <v>53</v>
      </c>
      <c r="AD4830">
        <v>2969479981</v>
      </c>
      <c r="AE4830" s="1">
        <v>37426</v>
      </c>
      <c r="AF4830" t="s">
        <v>3281</v>
      </c>
      <c r="AG4830" t="s">
        <v>29057</v>
      </c>
      <c r="AH4830" t="s">
        <v>51</v>
      </c>
      <c r="AJ4830" t="s">
        <v>53</v>
      </c>
      <c r="AL4830" t="s">
        <v>78</v>
      </c>
      <c r="AO4830" t="s">
        <v>5443</v>
      </c>
      <c r="AP4830" s="1">
        <v>45468.461111111108</v>
      </c>
      <c r="AQ4830" s="1">
        <v>45181.710416666669</v>
      </c>
    </row>
    <row r="4831" spans="1:43" x14ac:dyDescent="0.35">
      <c r="A4831" t="s">
        <v>29058</v>
      </c>
      <c r="B4831" t="s">
        <v>29059</v>
      </c>
      <c r="C4831" t="s">
        <v>10684</v>
      </c>
      <c r="F4831">
        <v>13603814031</v>
      </c>
      <c r="H4831" t="s">
        <v>29060</v>
      </c>
      <c r="J4831" t="s">
        <v>2028</v>
      </c>
      <c r="K4831" t="s">
        <v>2029</v>
      </c>
      <c r="L4831" t="s">
        <v>2030</v>
      </c>
      <c r="M4831" t="s">
        <v>1307</v>
      </c>
      <c r="N4831" t="s">
        <v>264</v>
      </c>
      <c r="O4831">
        <v>77380</v>
      </c>
      <c r="P4831" t="s">
        <v>50</v>
      </c>
      <c r="U4831" s="1">
        <v>44565</v>
      </c>
      <c r="V4831" s="1">
        <v>44565</v>
      </c>
      <c r="AC4831" t="s">
        <v>53</v>
      </c>
      <c r="AD4831">
        <v>2969532847</v>
      </c>
      <c r="AE4831" s="1">
        <v>39580.404166666667</v>
      </c>
      <c r="AG4831" t="s">
        <v>29061</v>
      </c>
      <c r="AH4831" t="s">
        <v>51</v>
      </c>
      <c r="AJ4831" t="s">
        <v>53</v>
      </c>
      <c r="AO4831" t="s">
        <v>8142</v>
      </c>
    </row>
    <row r="4832" spans="1:43" x14ac:dyDescent="0.35">
      <c r="A4832" t="s">
        <v>29062</v>
      </c>
      <c r="B4832" t="s">
        <v>29063</v>
      </c>
      <c r="C4832" t="s">
        <v>2991</v>
      </c>
      <c r="F4832" t="s">
        <v>22976</v>
      </c>
      <c r="H4832" t="s">
        <v>29064</v>
      </c>
      <c r="J4832" t="s">
        <v>22588</v>
      </c>
      <c r="P4832" t="s">
        <v>50</v>
      </c>
      <c r="U4832" s="1">
        <v>44565</v>
      </c>
      <c r="V4832" s="1">
        <v>44565</v>
      </c>
      <c r="AC4832" t="s">
        <v>53</v>
      </c>
      <c r="AD4832">
        <v>2969474446</v>
      </c>
      <c r="AE4832" s="1">
        <v>37104</v>
      </c>
      <c r="AG4832" t="s">
        <v>29065</v>
      </c>
      <c r="AH4832" t="s">
        <v>51</v>
      </c>
      <c r="AJ4832" t="s">
        <v>53</v>
      </c>
      <c r="AO4832" t="s">
        <v>8142</v>
      </c>
    </row>
    <row r="4833" spans="1:43" x14ac:dyDescent="0.35">
      <c r="A4833" t="s">
        <v>29066</v>
      </c>
      <c r="B4833" t="s">
        <v>20589</v>
      </c>
      <c r="C4833" t="s">
        <v>29067</v>
      </c>
      <c r="F4833">
        <v>7324919002</v>
      </c>
      <c r="H4833" t="s">
        <v>29066</v>
      </c>
      <c r="J4833" t="s">
        <v>14820</v>
      </c>
      <c r="K4833" t="s">
        <v>29068</v>
      </c>
      <c r="M4833" t="s">
        <v>29069</v>
      </c>
      <c r="N4833" t="s">
        <v>15023</v>
      </c>
      <c r="O4833" s="2" t="s">
        <v>29070</v>
      </c>
      <c r="P4833" t="s">
        <v>50</v>
      </c>
      <c r="U4833" s="1">
        <v>44565</v>
      </c>
      <c r="V4833" s="1">
        <v>44565</v>
      </c>
      <c r="AC4833" t="s">
        <v>53</v>
      </c>
      <c r="AG4833" t="s">
        <v>29071</v>
      </c>
      <c r="AH4833" t="s">
        <v>51</v>
      </c>
      <c r="AJ4833" t="s">
        <v>53</v>
      </c>
      <c r="AO4833" t="s">
        <v>5443</v>
      </c>
    </row>
    <row r="4834" spans="1:43" x14ac:dyDescent="0.35">
      <c r="A4834" t="s">
        <v>29072</v>
      </c>
      <c r="B4834" t="s">
        <v>19234</v>
      </c>
      <c r="C4834" t="s">
        <v>775</v>
      </c>
      <c r="F4834">
        <f>1303-515-91</f>
        <v>697</v>
      </c>
      <c r="H4834" t="s">
        <v>29072</v>
      </c>
      <c r="J4834" t="s">
        <v>29073</v>
      </c>
      <c r="N4834" t="s">
        <v>287</v>
      </c>
      <c r="O4834">
        <v>80021</v>
      </c>
      <c r="P4834" t="s">
        <v>50</v>
      </c>
      <c r="U4834" s="1">
        <v>44565</v>
      </c>
      <c r="V4834" s="1">
        <v>44565</v>
      </c>
      <c r="W4834" s="1">
        <v>44565.550694444442</v>
      </c>
      <c r="X4834" s="1">
        <v>44565.550694444442</v>
      </c>
      <c r="AC4834" t="s">
        <v>53</v>
      </c>
      <c r="AD4834">
        <v>2972049543</v>
      </c>
      <c r="AE4834" s="1">
        <v>44568.6</v>
      </c>
      <c r="AG4834" t="s">
        <v>29074</v>
      </c>
      <c r="AH4834" t="s">
        <v>51</v>
      </c>
      <c r="AJ4834" t="s">
        <v>53</v>
      </c>
      <c r="AL4834" t="s">
        <v>78</v>
      </c>
      <c r="AO4834" t="s">
        <v>8142</v>
      </c>
    </row>
    <row r="4835" spans="1:43" x14ac:dyDescent="0.35">
      <c r="A4835" t="s">
        <v>29075</v>
      </c>
      <c r="B4835" t="s">
        <v>21993</v>
      </c>
      <c r="C4835" t="s">
        <v>29076</v>
      </c>
      <c r="F4835">
        <v>3039952640</v>
      </c>
      <c r="H4835" t="s">
        <v>29075</v>
      </c>
      <c r="J4835" t="s">
        <v>29077</v>
      </c>
      <c r="K4835" t="s">
        <v>29078</v>
      </c>
      <c r="M4835" t="s">
        <v>1912</v>
      </c>
      <c r="N4835" t="s">
        <v>65</v>
      </c>
      <c r="O4835">
        <v>80125</v>
      </c>
      <c r="P4835" t="s">
        <v>50</v>
      </c>
      <c r="U4835" s="1">
        <v>44565</v>
      </c>
      <c r="V4835" s="1">
        <v>44565</v>
      </c>
      <c r="W4835" s="1">
        <v>44565.351388888892</v>
      </c>
      <c r="X4835" s="1">
        <v>44565.351388888892</v>
      </c>
      <c r="AC4835" t="s">
        <v>53</v>
      </c>
      <c r="AD4835">
        <v>1000000001</v>
      </c>
      <c r="AE4835" s="1">
        <v>39973.351388888892</v>
      </c>
      <c r="AF4835" t="s">
        <v>3377</v>
      </c>
      <c r="AG4835" t="s">
        <v>29079</v>
      </c>
      <c r="AH4835" t="s">
        <v>51</v>
      </c>
      <c r="AJ4835" t="s">
        <v>53</v>
      </c>
      <c r="AL4835" t="s">
        <v>78</v>
      </c>
      <c r="AO4835" t="s">
        <v>5443</v>
      </c>
      <c r="AP4835" s="1">
        <v>44565.322916666664</v>
      </c>
    </row>
    <row r="4836" spans="1:43" x14ac:dyDescent="0.35">
      <c r="A4836" t="s">
        <v>29080</v>
      </c>
      <c r="B4836" t="s">
        <v>29081</v>
      </c>
      <c r="C4836" t="s">
        <v>27392</v>
      </c>
      <c r="F4836" t="s">
        <v>29082</v>
      </c>
      <c r="H4836" t="s">
        <v>29080</v>
      </c>
      <c r="J4836" t="s">
        <v>6242</v>
      </c>
      <c r="K4836" t="s">
        <v>6531</v>
      </c>
      <c r="M4836" t="s">
        <v>1261</v>
      </c>
      <c r="N4836" t="s">
        <v>213</v>
      </c>
      <c r="O4836">
        <v>80108</v>
      </c>
      <c r="P4836" t="s">
        <v>50</v>
      </c>
      <c r="U4836" s="1">
        <v>44565</v>
      </c>
      <c r="V4836" s="1">
        <v>44565</v>
      </c>
      <c r="W4836" s="1">
        <v>44565.666666666664</v>
      </c>
      <c r="X4836" s="1">
        <v>44565.666666666664</v>
      </c>
      <c r="AC4836" t="s">
        <v>53</v>
      </c>
      <c r="AD4836">
        <v>2969507921</v>
      </c>
      <c r="AE4836" s="1">
        <v>38224.743750000001</v>
      </c>
      <c r="AF4836" t="s">
        <v>6246</v>
      </c>
      <c r="AG4836" t="s">
        <v>29083</v>
      </c>
      <c r="AH4836" t="s">
        <v>51</v>
      </c>
      <c r="AJ4836" t="s">
        <v>53</v>
      </c>
      <c r="AL4836" t="s">
        <v>78</v>
      </c>
      <c r="AO4836" t="s">
        <v>5443</v>
      </c>
      <c r="AP4836" s="1">
        <v>45476.366666666669</v>
      </c>
      <c r="AQ4836" s="1">
        <v>45475.715277777781</v>
      </c>
    </row>
    <row r="4837" spans="1:43" x14ac:dyDescent="0.35">
      <c r="A4837" t="s">
        <v>29084</v>
      </c>
      <c r="B4837" t="s">
        <v>29085</v>
      </c>
      <c r="C4837" t="s">
        <v>3174</v>
      </c>
      <c r="F4837" t="s">
        <v>29086</v>
      </c>
      <c r="H4837" t="s">
        <v>29087</v>
      </c>
      <c r="I4837" t="s">
        <v>464</v>
      </c>
      <c r="J4837" t="s">
        <v>18584</v>
      </c>
      <c r="K4837" t="s">
        <v>29088</v>
      </c>
      <c r="O4837">
        <v>72117</v>
      </c>
      <c r="P4837" t="s">
        <v>50</v>
      </c>
      <c r="U4837" s="1">
        <v>44565</v>
      </c>
      <c r="V4837" s="1">
        <v>44565</v>
      </c>
      <c r="AC4837" t="s">
        <v>53</v>
      </c>
      <c r="AD4837">
        <v>2969543968</v>
      </c>
      <c r="AE4837" s="1">
        <v>40032.470138888886</v>
      </c>
      <c r="AG4837" t="s">
        <v>29089</v>
      </c>
      <c r="AH4837" t="s">
        <v>51</v>
      </c>
      <c r="AJ4837" t="s">
        <v>53</v>
      </c>
      <c r="AO4837" t="s">
        <v>8142</v>
      </c>
    </row>
    <row r="4838" spans="1:43" x14ac:dyDescent="0.35">
      <c r="A4838" t="s">
        <v>29090</v>
      </c>
      <c r="B4838" t="s">
        <v>6878</v>
      </c>
      <c r="C4838" t="s">
        <v>3107</v>
      </c>
      <c r="F4838">
        <f>1580-504-2929</f>
        <v>-1853</v>
      </c>
      <c r="H4838" t="s">
        <v>29090</v>
      </c>
      <c r="J4838" t="s">
        <v>13744</v>
      </c>
      <c r="N4838" t="s">
        <v>22973</v>
      </c>
      <c r="O4838">
        <v>73030</v>
      </c>
      <c r="P4838" t="s">
        <v>50</v>
      </c>
      <c r="U4838" s="1">
        <v>44565</v>
      </c>
      <c r="V4838" s="1">
        <v>44565</v>
      </c>
      <c r="AC4838" t="s">
        <v>53</v>
      </c>
      <c r="AD4838">
        <v>2969474461</v>
      </c>
      <c r="AE4838" s="1">
        <v>37104.381944444445</v>
      </c>
      <c r="AG4838" t="s">
        <v>29091</v>
      </c>
      <c r="AH4838" t="s">
        <v>51</v>
      </c>
      <c r="AJ4838" t="s">
        <v>53</v>
      </c>
      <c r="AO4838" t="s">
        <v>8142</v>
      </c>
    </row>
    <row r="4839" spans="1:43" x14ac:dyDescent="0.35">
      <c r="A4839" t="s">
        <v>29092</v>
      </c>
      <c r="B4839" t="s">
        <v>22719</v>
      </c>
      <c r="C4839" t="s">
        <v>587</v>
      </c>
      <c r="F4839" t="s">
        <v>29093</v>
      </c>
      <c r="H4839" t="s">
        <v>29092</v>
      </c>
      <c r="J4839" t="s">
        <v>29094</v>
      </c>
      <c r="K4839" t="s">
        <v>29095</v>
      </c>
      <c r="M4839" t="s">
        <v>4445</v>
      </c>
      <c r="N4839" t="s">
        <v>65</v>
      </c>
      <c r="O4839" t="s">
        <v>29096</v>
      </c>
      <c r="P4839" t="s">
        <v>50</v>
      </c>
      <c r="U4839" s="1">
        <v>44565</v>
      </c>
      <c r="V4839" s="1">
        <v>44565</v>
      </c>
      <c r="W4839" s="1">
        <v>44565.961111111108</v>
      </c>
      <c r="X4839" s="1">
        <v>44565.961111111108</v>
      </c>
      <c r="AC4839" t="s">
        <v>51</v>
      </c>
      <c r="AD4839">
        <v>1000000001</v>
      </c>
      <c r="AE4839" s="1">
        <v>39973.351388888892</v>
      </c>
      <c r="AF4839" t="s">
        <v>3377</v>
      </c>
      <c r="AG4839" t="s">
        <v>29097</v>
      </c>
      <c r="AH4839" t="s">
        <v>51</v>
      </c>
      <c r="AJ4839" t="s">
        <v>53</v>
      </c>
      <c r="AL4839" t="s">
        <v>78</v>
      </c>
      <c r="AO4839" t="s">
        <v>5443</v>
      </c>
      <c r="AP4839" s="1">
        <v>44794.49722222222</v>
      </c>
    </row>
    <row r="4840" spans="1:43" x14ac:dyDescent="0.35">
      <c r="A4840" t="s">
        <v>29098</v>
      </c>
      <c r="B4840" t="s">
        <v>29099</v>
      </c>
      <c r="C4840" t="s">
        <v>879</v>
      </c>
      <c r="F4840" t="s">
        <v>29100</v>
      </c>
      <c r="H4840" t="s">
        <v>29098</v>
      </c>
      <c r="J4840" t="s">
        <v>29101</v>
      </c>
      <c r="O4840">
        <v>78945</v>
      </c>
      <c r="P4840" t="s">
        <v>50</v>
      </c>
      <c r="U4840" s="1">
        <v>44566</v>
      </c>
      <c r="V4840" s="1">
        <v>44566</v>
      </c>
      <c r="AC4840" t="s">
        <v>53</v>
      </c>
      <c r="AD4840">
        <v>2973348226</v>
      </c>
      <c r="AE4840" s="1">
        <v>45040.268055555556</v>
      </c>
      <c r="AG4840" t="s">
        <v>29102</v>
      </c>
      <c r="AH4840" t="s">
        <v>51</v>
      </c>
      <c r="AJ4840" t="s">
        <v>53</v>
      </c>
      <c r="AO4840" t="s">
        <v>8142</v>
      </c>
    </row>
    <row r="4841" spans="1:43" x14ac:dyDescent="0.35">
      <c r="A4841" t="s">
        <v>29103</v>
      </c>
      <c r="B4841" t="s">
        <v>1440</v>
      </c>
      <c r="C4841" t="s">
        <v>4686</v>
      </c>
      <c r="F4841" t="s">
        <v>29104</v>
      </c>
      <c r="G4841" t="s">
        <v>29105</v>
      </c>
      <c r="H4841" t="s">
        <v>29106</v>
      </c>
      <c r="I4841" t="s">
        <v>169</v>
      </c>
      <c r="J4841" t="s">
        <v>29107</v>
      </c>
      <c r="P4841" t="s">
        <v>50</v>
      </c>
      <c r="U4841" s="1">
        <v>44566</v>
      </c>
      <c r="V4841" s="1">
        <v>44566</v>
      </c>
      <c r="AC4841" t="s">
        <v>53</v>
      </c>
      <c r="AD4841">
        <v>2969512716</v>
      </c>
      <c r="AE4841" s="1">
        <v>38491.40347222222</v>
      </c>
      <c r="AG4841" t="s">
        <v>29108</v>
      </c>
      <c r="AH4841" t="s">
        <v>51</v>
      </c>
      <c r="AJ4841" t="s">
        <v>53</v>
      </c>
      <c r="AO4841" t="s">
        <v>5443</v>
      </c>
    </row>
    <row r="4842" spans="1:43" x14ac:dyDescent="0.35">
      <c r="A4842" t="s">
        <v>29109</v>
      </c>
      <c r="B4842" t="s">
        <v>29110</v>
      </c>
      <c r="C4842" t="s">
        <v>587</v>
      </c>
      <c r="F4842">
        <f>1385-535-1088</f>
        <v>-238</v>
      </c>
      <c r="H4842" t="s">
        <v>29111</v>
      </c>
      <c r="I4842" t="s">
        <v>179</v>
      </c>
      <c r="J4842" t="s">
        <v>29112</v>
      </c>
      <c r="K4842" t="s">
        <v>29113</v>
      </c>
      <c r="M4842" t="s">
        <v>28916</v>
      </c>
      <c r="N4842" t="s">
        <v>1570</v>
      </c>
      <c r="O4842">
        <v>84663</v>
      </c>
      <c r="P4842" t="s">
        <v>50</v>
      </c>
      <c r="U4842" s="1">
        <v>44566</v>
      </c>
      <c r="V4842" s="1">
        <v>44566</v>
      </c>
      <c r="AC4842" t="s">
        <v>53</v>
      </c>
      <c r="AG4842" t="s">
        <v>29114</v>
      </c>
      <c r="AH4842" t="s">
        <v>51</v>
      </c>
      <c r="AJ4842" t="s">
        <v>53</v>
      </c>
      <c r="AO4842" t="s">
        <v>8142</v>
      </c>
    </row>
    <row r="4843" spans="1:43" x14ac:dyDescent="0.35">
      <c r="A4843" t="s">
        <v>29115</v>
      </c>
      <c r="B4843" t="s">
        <v>29116</v>
      </c>
      <c r="C4843" t="s">
        <v>10343</v>
      </c>
      <c r="D4843" t="s">
        <v>29117</v>
      </c>
      <c r="F4843" t="s">
        <v>29118</v>
      </c>
      <c r="G4843" t="s">
        <v>29119</v>
      </c>
      <c r="H4843" t="s">
        <v>29120</v>
      </c>
      <c r="I4843" t="s">
        <v>464</v>
      </c>
      <c r="J4843" t="s">
        <v>18584</v>
      </c>
      <c r="K4843" t="s">
        <v>29121</v>
      </c>
      <c r="M4843" t="s">
        <v>29122</v>
      </c>
      <c r="N4843" t="s">
        <v>29123</v>
      </c>
      <c r="O4843">
        <v>48048</v>
      </c>
      <c r="P4843" t="s">
        <v>50</v>
      </c>
      <c r="U4843" s="1">
        <v>44566</v>
      </c>
      <c r="V4843" s="1">
        <v>44566</v>
      </c>
      <c r="AC4843" t="s">
        <v>53</v>
      </c>
      <c r="AD4843">
        <v>2969543968</v>
      </c>
      <c r="AE4843" s="1">
        <v>40032.470138888886</v>
      </c>
      <c r="AG4843" t="s">
        <v>29124</v>
      </c>
      <c r="AH4843" t="s">
        <v>51</v>
      </c>
      <c r="AJ4843" t="s">
        <v>53</v>
      </c>
      <c r="AO4843" t="s">
        <v>8142</v>
      </c>
    </row>
    <row r="4844" spans="1:43" x14ac:dyDescent="0.35">
      <c r="A4844" t="s">
        <v>29125</v>
      </c>
      <c r="B4844" t="s">
        <v>29126</v>
      </c>
      <c r="C4844" t="s">
        <v>678</v>
      </c>
      <c r="F4844">
        <v>15037076456</v>
      </c>
      <c r="H4844" t="s">
        <v>29127</v>
      </c>
      <c r="I4844" t="s">
        <v>464</v>
      </c>
      <c r="J4844" t="s">
        <v>18584</v>
      </c>
      <c r="K4844" t="s">
        <v>2782</v>
      </c>
      <c r="M4844" t="s">
        <v>2783</v>
      </c>
      <c r="N4844" t="s">
        <v>264</v>
      </c>
      <c r="O4844">
        <v>77002</v>
      </c>
      <c r="P4844" t="s">
        <v>50</v>
      </c>
      <c r="U4844" s="1">
        <v>44566</v>
      </c>
      <c r="V4844" s="1">
        <v>44566</v>
      </c>
      <c r="AC4844" t="s">
        <v>53</v>
      </c>
      <c r="AD4844">
        <v>2969543968</v>
      </c>
      <c r="AE4844" s="1">
        <v>40032.470138888886</v>
      </c>
      <c r="AG4844" t="s">
        <v>29128</v>
      </c>
      <c r="AH4844" t="s">
        <v>51</v>
      </c>
      <c r="AJ4844" t="s">
        <v>53</v>
      </c>
      <c r="AO4844" t="s">
        <v>8142</v>
      </c>
    </row>
    <row r="4845" spans="1:43" x14ac:dyDescent="0.35">
      <c r="A4845" t="s">
        <v>29129</v>
      </c>
      <c r="B4845" t="s">
        <v>29130</v>
      </c>
      <c r="C4845" t="s">
        <v>946</v>
      </c>
      <c r="F4845">
        <v>19703814707</v>
      </c>
      <c r="H4845" t="s">
        <v>29129</v>
      </c>
      <c r="J4845" t="s">
        <v>29131</v>
      </c>
      <c r="K4845" t="s">
        <v>29132</v>
      </c>
      <c r="M4845" t="s">
        <v>4430</v>
      </c>
      <c r="N4845" t="s">
        <v>213</v>
      </c>
      <c r="O4845">
        <v>80624</v>
      </c>
      <c r="P4845" t="s">
        <v>50</v>
      </c>
      <c r="U4845" s="1">
        <v>44566</v>
      </c>
      <c r="V4845" s="1">
        <v>44566</v>
      </c>
      <c r="W4845" s="1">
        <v>44566.577777777777</v>
      </c>
      <c r="X4845" s="1">
        <v>44566.577777777777</v>
      </c>
      <c r="AC4845" t="s">
        <v>53</v>
      </c>
      <c r="AD4845">
        <v>2972169734</v>
      </c>
      <c r="AE4845" s="1">
        <v>44922.585416666669</v>
      </c>
      <c r="AF4845" t="s">
        <v>29133</v>
      </c>
      <c r="AG4845" t="s">
        <v>29134</v>
      </c>
      <c r="AH4845" t="s">
        <v>51</v>
      </c>
      <c r="AJ4845" t="s">
        <v>53</v>
      </c>
      <c r="AL4845" t="s">
        <v>68</v>
      </c>
      <c r="AO4845" t="s">
        <v>5443</v>
      </c>
      <c r="AP4845" s="1">
        <v>45356.532638888886</v>
      </c>
      <c r="AQ4845" s="1">
        <v>45194.652083333334</v>
      </c>
    </row>
    <row r="4846" spans="1:43" x14ac:dyDescent="0.35">
      <c r="A4846" t="s">
        <v>29135</v>
      </c>
      <c r="B4846" t="s">
        <v>29136</v>
      </c>
      <c r="C4846" t="s">
        <v>29137</v>
      </c>
      <c r="F4846" t="s">
        <v>29138</v>
      </c>
      <c r="H4846" t="s">
        <v>29139</v>
      </c>
      <c r="I4846" t="s">
        <v>101</v>
      </c>
      <c r="J4846" t="s">
        <v>13574</v>
      </c>
      <c r="K4846" t="s">
        <v>29140</v>
      </c>
      <c r="M4846" t="s">
        <v>29141</v>
      </c>
      <c r="N4846" t="s">
        <v>10210</v>
      </c>
      <c r="O4846" t="s">
        <v>23394</v>
      </c>
      <c r="P4846" t="s">
        <v>4438</v>
      </c>
      <c r="U4846" s="1">
        <v>44566</v>
      </c>
      <c r="V4846" s="1">
        <v>44566</v>
      </c>
      <c r="AC4846" t="s">
        <v>53</v>
      </c>
      <c r="AD4846">
        <v>2969823183</v>
      </c>
      <c r="AE4846" s="1">
        <v>43312.453472222223</v>
      </c>
      <c r="AG4846" t="s">
        <v>29142</v>
      </c>
      <c r="AH4846" t="s">
        <v>51</v>
      </c>
      <c r="AJ4846" t="s">
        <v>53</v>
      </c>
      <c r="AO4846" t="s">
        <v>8142</v>
      </c>
    </row>
    <row r="4847" spans="1:43" x14ac:dyDescent="0.35">
      <c r="A4847" t="s">
        <v>29143</v>
      </c>
      <c r="B4847" t="s">
        <v>28938</v>
      </c>
      <c r="C4847" t="s">
        <v>97</v>
      </c>
      <c r="F4847" t="s">
        <v>28939</v>
      </c>
      <c r="H4847" t="s">
        <v>28940</v>
      </c>
      <c r="J4847" t="s">
        <v>28941</v>
      </c>
      <c r="K4847" t="s">
        <v>29144</v>
      </c>
      <c r="M4847" t="s">
        <v>16549</v>
      </c>
      <c r="N4847" t="s">
        <v>65</v>
      </c>
      <c r="O4847">
        <v>80103</v>
      </c>
      <c r="P4847" t="s">
        <v>50</v>
      </c>
      <c r="U4847" s="1">
        <v>44566</v>
      </c>
      <c r="V4847" s="1">
        <v>44566</v>
      </c>
      <c r="W4847" s="1">
        <v>44567.732638888891</v>
      </c>
      <c r="X4847" s="1">
        <v>44567.732638888891</v>
      </c>
      <c r="AC4847" t="s">
        <v>51</v>
      </c>
      <c r="AD4847">
        <v>2972047255</v>
      </c>
      <c r="AE4847" s="1">
        <v>44557.490277777775</v>
      </c>
      <c r="AF4847" t="s">
        <v>29145</v>
      </c>
      <c r="AG4847" t="s">
        <v>29146</v>
      </c>
      <c r="AH4847" t="s">
        <v>51</v>
      </c>
      <c r="AJ4847" t="s">
        <v>53</v>
      </c>
      <c r="AL4847" t="s">
        <v>78</v>
      </c>
      <c r="AO4847" t="s">
        <v>5443</v>
      </c>
      <c r="AP4847" s="1">
        <v>45460.663194444445</v>
      </c>
      <c r="AQ4847" s="1">
        <v>45427.55</v>
      </c>
    </row>
    <row r="4848" spans="1:43" x14ac:dyDescent="0.35">
      <c r="A4848" t="s">
        <v>29147</v>
      </c>
      <c r="B4848" t="s">
        <v>2298</v>
      </c>
      <c r="C4848" t="s">
        <v>29148</v>
      </c>
      <c r="F4848" t="s">
        <v>29149</v>
      </c>
      <c r="H4848" t="s">
        <v>29147</v>
      </c>
      <c r="J4848" t="s">
        <v>29150</v>
      </c>
      <c r="P4848" t="s">
        <v>50</v>
      </c>
      <c r="U4848" s="1">
        <v>44567</v>
      </c>
      <c r="V4848" s="1">
        <v>44567</v>
      </c>
      <c r="AC4848" t="s">
        <v>53</v>
      </c>
      <c r="AD4848">
        <v>2969644829</v>
      </c>
      <c r="AE4848" s="1">
        <v>41878.552777777775</v>
      </c>
      <c r="AG4848" t="s">
        <v>29151</v>
      </c>
      <c r="AH4848" t="s">
        <v>51</v>
      </c>
      <c r="AJ4848" t="s">
        <v>53</v>
      </c>
      <c r="AO4848" t="s">
        <v>8142</v>
      </c>
    </row>
    <row r="4849" spans="1:43" x14ac:dyDescent="0.35">
      <c r="A4849" t="s">
        <v>29152</v>
      </c>
      <c r="B4849" t="s">
        <v>8453</v>
      </c>
      <c r="C4849" t="s">
        <v>383</v>
      </c>
      <c r="D4849" t="s">
        <v>1952</v>
      </c>
      <c r="F4849" t="s">
        <v>47</v>
      </c>
      <c r="G4849" t="s">
        <v>29153</v>
      </c>
      <c r="H4849" t="s">
        <v>29154</v>
      </c>
      <c r="J4849" t="s">
        <v>85</v>
      </c>
      <c r="P4849" t="s">
        <v>50</v>
      </c>
      <c r="U4849" s="1">
        <v>44567</v>
      </c>
      <c r="V4849" s="1">
        <v>44567</v>
      </c>
      <c r="W4849" s="1">
        <v>44571.429166666669</v>
      </c>
      <c r="X4849" s="1">
        <v>45330.665277777778</v>
      </c>
      <c r="AC4849" t="s">
        <v>53</v>
      </c>
      <c r="AD4849">
        <v>2969485219</v>
      </c>
      <c r="AE4849" s="1">
        <v>37784</v>
      </c>
      <c r="AF4849" t="s">
        <v>180</v>
      </c>
      <c r="AG4849" t="s">
        <v>29155</v>
      </c>
      <c r="AH4849" t="s">
        <v>51</v>
      </c>
      <c r="AJ4849" t="s">
        <v>53</v>
      </c>
      <c r="AL4849" t="s">
        <v>78</v>
      </c>
      <c r="AO4849" t="s">
        <v>5443</v>
      </c>
      <c r="AP4849" s="1">
        <v>45330.665277777778</v>
      </c>
    </row>
    <row r="4850" spans="1:43" x14ac:dyDescent="0.35">
      <c r="A4850" t="s">
        <v>29156</v>
      </c>
      <c r="B4850" t="s">
        <v>5595</v>
      </c>
      <c r="C4850" t="s">
        <v>6581</v>
      </c>
      <c r="F4850" t="s">
        <v>29157</v>
      </c>
      <c r="H4850" t="s">
        <v>29158</v>
      </c>
      <c r="J4850" t="s">
        <v>29159</v>
      </c>
      <c r="K4850" t="s">
        <v>29160</v>
      </c>
      <c r="M4850" t="s">
        <v>29161</v>
      </c>
      <c r="N4850" t="s">
        <v>253</v>
      </c>
      <c r="O4850">
        <v>88317</v>
      </c>
      <c r="P4850" t="s">
        <v>50</v>
      </c>
      <c r="U4850" s="1">
        <v>44567</v>
      </c>
      <c r="V4850" s="1">
        <v>44567</v>
      </c>
      <c r="W4850" s="1">
        <v>44567.695833333331</v>
      </c>
      <c r="X4850" s="1">
        <v>44567.695833333331</v>
      </c>
      <c r="AC4850" t="s">
        <v>51</v>
      </c>
      <c r="AD4850">
        <v>2969780249</v>
      </c>
      <c r="AE4850" s="1">
        <v>43154.684027777781</v>
      </c>
      <c r="AF4850" t="s">
        <v>29162</v>
      </c>
      <c r="AG4850" t="s">
        <v>29163</v>
      </c>
      <c r="AH4850" t="s">
        <v>51</v>
      </c>
      <c r="AJ4850" t="s">
        <v>53</v>
      </c>
      <c r="AL4850" t="s">
        <v>78</v>
      </c>
      <c r="AO4850" t="s">
        <v>5443</v>
      </c>
      <c r="AP4850" s="1">
        <v>45454.692361111112</v>
      </c>
    </row>
    <row r="4851" spans="1:43" x14ac:dyDescent="0.35">
      <c r="A4851" t="s">
        <v>29164</v>
      </c>
      <c r="B4851" t="s">
        <v>29165</v>
      </c>
      <c r="C4851" t="s">
        <v>2157</v>
      </c>
      <c r="F4851">
        <v>7193959040</v>
      </c>
      <c r="H4851" t="s">
        <v>29164</v>
      </c>
      <c r="J4851" t="s">
        <v>29166</v>
      </c>
      <c r="K4851" t="s">
        <v>29167</v>
      </c>
      <c r="M4851" t="s">
        <v>9439</v>
      </c>
      <c r="N4851" t="s">
        <v>65</v>
      </c>
      <c r="O4851">
        <v>81211</v>
      </c>
      <c r="P4851" t="s">
        <v>50</v>
      </c>
      <c r="U4851" s="1">
        <v>44567</v>
      </c>
      <c r="V4851" s="1">
        <v>44567</v>
      </c>
      <c r="W4851" s="1">
        <v>44567.677777777775</v>
      </c>
      <c r="X4851" s="1">
        <v>44567.677777777775</v>
      </c>
      <c r="AC4851" t="s">
        <v>53</v>
      </c>
      <c r="AD4851">
        <v>1000000001</v>
      </c>
      <c r="AE4851" s="1">
        <v>39973.351388888892</v>
      </c>
      <c r="AF4851" t="s">
        <v>3377</v>
      </c>
      <c r="AG4851" t="s">
        <v>29168</v>
      </c>
      <c r="AH4851" t="s">
        <v>51</v>
      </c>
      <c r="AJ4851" t="s">
        <v>53</v>
      </c>
      <c r="AL4851" t="s">
        <v>78</v>
      </c>
      <c r="AO4851" t="s">
        <v>5443</v>
      </c>
      <c r="AP4851" s="1">
        <v>45113.498611111114</v>
      </c>
    </row>
    <row r="4852" spans="1:43" x14ac:dyDescent="0.35">
      <c r="A4852" t="s">
        <v>29169</v>
      </c>
      <c r="B4852" t="s">
        <v>29170</v>
      </c>
      <c r="C4852" t="s">
        <v>29171</v>
      </c>
      <c r="F4852">
        <f>1541-454-3205</f>
        <v>-2118</v>
      </c>
      <c r="H4852" t="s">
        <v>29172</v>
      </c>
      <c r="I4852" t="s">
        <v>464</v>
      </c>
      <c r="J4852" t="s">
        <v>18584</v>
      </c>
      <c r="K4852" t="s">
        <v>29173</v>
      </c>
      <c r="N4852" t="s">
        <v>16805</v>
      </c>
      <c r="O4852">
        <v>97812</v>
      </c>
      <c r="P4852" t="s">
        <v>50</v>
      </c>
      <c r="U4852" s="1">
        <v>44567</v>
      </c>
      <c r="V4852" s="1">
        <v>44567</v>
      </c>
      <c r="AC4852" t="s">
        <v>53</v>
      </c>
      <c r="AD4852">
        <v>2969543968</v>
      </c>
      <c r="AE4852" s="1">
        <v>40032.470138888886</v>
      </c>
      <c r="AG4852" t="s">
        <v>29174</v>
      </c>
      <c r="AH4852" t="s">
        <v>51</v>
      </c>
      <c r="AJ4852" t="s">
        <v>53</v>
      </c>
      <c r="AO4852" t="s">
        <v>8142</v>
      </c>
    </row>
    <row r="4853" spans="1:43" x14ac:dyDescent="0.35">
      <c r="A4853" t="s">
        <v>29175</v>
      </c>
      <c r="B4853" t="s">
        <v>29176</v>
      </c>
      <c r="C4853" t="s">
        <v>7692</v>
      </c>
      <c r="F4853">
        <v>5757064736</v>
      </c>
      <c r="H4853" t="s">
        <v>29175</v>
      </c>
      <c r="J4853" t="s">
        <v>29177</v>
      </c>
      <c r="K4853" t="s">
        <v>29178</v>
      </c>
      <c r="M4853" t="s">
        <v>1296</v>
      </c>
      <c r="N4853" t="s">
        <v>253</v>
      </c>
      <c r="O4853">
        <v>88220</v>
      </c>
      <c r="P4853" t="s">
        <v>50</v>
      </c>
      <c r="U4853" s="1">
        <v>44567</v>
      </c>
      <c r="V4853" s="1">
        <v>44567</v>
      </c>
      <c r="W4853" s="1">
        <v>44567.716666666667</v>
      </c>
      <c r="X4853" s="1">
        <v>44567.716666666667</v>
      </c>
      <c r="AC4853" t="s">
        <v>53</v>
      </c>
      <c r="AD4853">
        <v>1000000001</v>
      </c>
      <c r="AE4853" s="1">
        <v>39973.351388888892</v>
      </c>
      <c r="AF4853" t="s">
        <v>3377</v>
      </c>
      <c r="AG4853" t="s">
        <v>29179</v>
      </c>
      <c r="AH4853" t="s">
        <v>51</v>
      </c>
      <c r="AJ4853" t="s">
        <v>53</v>
      </c>
      <c r="AL4853" t="s">
        <v>78</v>
      </c>
      <c r="AO4853" t="s">
        <v>5443</v>
      </c>
      <c r="AP4853" s="1">
        <v>44567.707638888889</v>
      </c>
      <c r="AQ4853" s="1">
        <v>44567.714583333334</v>
      </c>
    </row>
    <row r="4854" spans="1:43" x14ac:dyDescent="0.35">
      <c r="A4854" t="s">
        <v>29180</v>
      </c>
      <c r="B4854" t="s">
        <v>29181</v>
      </c>
      <c r="C4854" t="s">
        <v>15884</v>
      </c>
      <c r="F4854" t="s">
        <v>19626</v>
      </c>
      <c r="H4854" t="s">
        <v>19627</v>
      </c>
      <c r="J4854" t="s">
        <v>26971</v>
      </c>
      <c r="K4854" t="s">
        <v>22891</v>
      </c>
      <c r="M4854" t="s">
        <v>21285</v>
      </c>
      <c r="N4854" t="s">
        <v>65</v>
      </c>
      <c r="O4854">
        <v>80241</v>
      </c>
      <c r="P4854" t="s">
        <v>50</v>
      </c>
      <c r="U4854" s="1">
        <v>44567</v>
      </c>
      <c r="V4854" s="1">
        <v>44567</v>
      </c>
      <c r="W4854" s="1">
        <v>44567.458333333336</v>
      </c>
      <c r="X4854" s="1">
        <v>44567.458333333336</v>
      </c>
      <c r="AC4854" t="s">
        <v>53</v>
      </c>
      <c r="AD4854">
        <v>2969783181</v>
      </c>
      <c r="AE4854" s="1">
        <v>43172.738194444442</v>
      </c>
      <c r="AF4854" t="s">
        <v>26122</v>
      </c>
      <c r="AG4854" t="s">
        <v>29182</v>
      </c>
      <c r="AH4854" t="s">
        <v>51</v>
      </c>
      <c r="AJ4854" t="s">
        <v>53</v>
      </c>
      <c r="AL4854" t="s">
        <v>78</v>
      </c>
      <c r="AO4854" t="s">
        <v>5443</v>
      </c>
      <c r="AP4854" s="1">
        <v>44567.457638888889</v>
      </c>
    </row>
    <row r="4855" spans="1:43" x14ac:dyDescent="0.35">
      <c r="A4855" t="s">
        <v>29183</v>
      </c>
      <c r="B4855" t="s">
        <v>29184</v>
      </c>
      <c r="C4855" t="s">
        <v>1614</v>
      </c>
      <c r="F4855" t="s">
        <v>29185</v>
      </c>
      <c r="G4855" t="s">
        <v>29186</v>
      </c>
      <c r="H4855" t="s">
        <v>29187</v>
      </c>
      <c r="I4855" t="s">
        <v>200</v>
      </c>
      <c r="J4855" t="s">
        <v>4293</v>
      </c>
      <c r="K4855" t="s">
        <v>29188</v>
      </c>
      <c r="M4855" t="s">
        <v>5343</v>
      </c>
      <c r="N4855" t="s">
        <v>798</v>
      </c>
      <c r="O4855">
        <v>76033</v>
      </c>
      <c r="P4855" t="s">
        <v>50</v>
      </c>
      <c r="U4855" s="1">
        <v>44567.392361111109</v>
      </c>
      <c r="V4855" s="1">
        <v>44567.392361111109</v>
      </c>
      <c r="W4855" s="1">
        <v>44568.697916666664</v>
      </c>
      <c r="X4855" s="1">
        <v>44568.697916666664</v>
      </c>
      <c r="AC4855" t="s">
        <v>53</v>
      </c>
      <c r="AD4855">
        <v>2969634929</v>
      </c>
      <c r="AE4855" s="1">
        <v>41799.665972222225</v>
      </c>
      <c r="AF4855" t="s">
        <v>4296</v>
      </c>
      <c r="AG4855" t="s">
        <v>29189</v>
      </c>
      <c r="AH4855" t="s">
        <v>53</v>
      </c>
      <c r="AJ4855" t="s">
        <v>53</v>
      </c>
      <c r="AK4855" t="s">
        <v>8166</v>
      </c>
      <c r="AL4855" t="s">
        <v>78</v>
      </c>
      <c r="AO4855" t="s">
        <v>54</v>
      </c>
      <c r="AP4855" s="1">
        <v>45459.377083333333</v>
      </c>
    </row>
    <row r="4856" spans="1:43" x14ac:dyDescent="0.35">
      <c r="A4856" t="s">
        <v>29190</v>
      </c>
      <c r="B4856" t="s">
        <v>29184</v>
      </c>
      <c r="C4856" t="s">
        <v>1614</v>
      </c>
      <c r="F4856" t="s">
        <v>29185</v>
      </c>
      <c r="G4856" t="s">
        <v>29186</v>
      </c>
      <c r="H4856" t="s">
        <v>29187</v>
      </c>
      <c r="I4856" t="s">
        <v>200</v>
      </c>
      <c r="J4856" t="s">
        <v>4293</v>
      </c>
      <c r="K4856" t="s">
        <v>29191</v>
      </c>
      <c r="M4856" t="s">
        <v>5343</v>
      </c>
      <c r="N4856" t="s">
        <v>798</v>
      </c>
      <c r="O4856">
        <v>79706</v>
      </c>
      <c r="P4856" t="s">
        <v>50</v>
      </c>
      <c r="U4856" s="1">
        <v>44567.405555555553</v>
      </c>
      <c r="V4856" s="1">
        <v>44567.405555555553</v>
      </c>
      <c r="W4856" s="1">
        <v>44568.699305555558</v>
      </c>
      <c r="X4856" s="1">
        <v>44568.699305555558</v>
      </c>
      <c r="AC4856" t="s">
        <v>53</v>
      </c>
      <c r="AD4856">
        <v>2969634929</v>
      </c>
      <c r="AE4856" s="1">
        <v>41799.665972222225</v>
      </c>
      <c r="AF4856" t="s">
        <v>4296</v>
      </c>
      <c r="AG4856" t="s">
        <v>29192</v>
      </c>
      <c r="AH4856" t="s">
        <v>53</v>
      </c>
      <c r="AJ4856" t="s">
        <v>53</v>
      </c>
      <c r="AK4856" t="s">
        <v>8166</v>
      </c>
      <c r="AL4856" t="s">
        <v>78</v>
      </c>
      <c r="AO4856" t="s">
        <v>54</v>
      </c>
      <c r="AP4856" s="1">
        <v>44681.49722222222</v>
      </c>
    </row>
    <row r="4857" spans="1:43" x14ac:dyDescent="0.35">
      <c r="A4857" t="s">
        <v>29193</v>
      </c>
      <c r="B4857" t="s">
        <v>29194</v>
      </c>
      <c r="C4857" t="s">
        <v>6581</v>
      </c>
      <c r="F4857" t="s">
        <v>16197</v>
      </c>
      <c r="H4857" t="s">
        <v>16194</v>
      </c>
      <c r="I4857" t="s">
        <v>394</v>
      </c>
      <c r="J4857" t="s">
        <v>29195</v>
      </c>
      <c r="K4857" t="s">
        <v>29196</v>
      </c>
      <c r="M4857" t="s">
        <v>16200</v>
      </c>
      <c r="N4857" t="s">
        <v>253</v>
      </c>
      <c r="O4857">
        <v>88130</v>
      </c>
      <c r="P4857" t="s">
        <v>50</v>
      </c>
      <c r="U4857" s="1">
        <v>44567.634027777778</v>
      </c>
      <c r="V4857" s="1">
        <v>44567.634027777778</v>
      </c>
      <c r="AC4857" t="s">
        <v>53</v>
      </c>
      <c r="AD4857">
        <v>2969559404</v>
      </c>
      <c r="AE4857" s="1">
        <v>40590.47152777778</v>
      </c>
      <c r="AG4857" t="s">
        <v>29197</v>
      </c>
      <c r="AH4857" t="s">
        <v>53</v>
      </c>
      <c r="AJ4857" t="s">
        <v>53</v>
      </c>
      <c r="AK4857" t="s">
        <v>7782</v>
      </c>
      <c r="AO4857" t="s">
        <v>54</v>
      </c>
    </row>
    <row r="4858" spans="1:43" x14ac:dyDescent="0.35">
      <c r="A4858" t="s">
        <v>29198</v>
      </c>
      <c r="B4858" t="s">
        <v>189</v>
      </c>
      <c r="C4858" t="s">
        <v>1499</v>
      </c>
      <c r="F4858" t="s">
        <v>29199</v>
      </c>
      <c r="H4858" t="s">
        <v>29198</v>
      </c>
      <c r="J4858" t="s">
        <v>25819</v>
      </c>
      <c r="K4858" t="s">
        <v>28262</v>
      </c>
      <c r="M4858" t="s">
        <v>25822</v>
      </c>
      <c r="N4858" t="s">
        <v>25803</v>
      </c>
      <c r="O4858" t="s">
        <v>25823</v>
      </c>
      <c r="P4858" t="s">
        <v>50</v>
      </c>
      <c r="U4858" s="1">
        <v>44568</v>
      </c>
      <c r="V4858" s="1">
        <v>44568</v>
      </c>
      <c r="AC4858" t="s">
        <v>53</v>
      </c>
      <c r="AD4858">
        <v>2969640882</v>
      </c>
      <c r="AE4858" s="1">
        <v>41834.517361111109</v>
      </c>
      <c r="AG4858" t="s">
        <v>29200</v>
      </c>
      <c r="AH4858" t="s">
        <v>51</v>
      </c>
      <c r="AJ4858" t="s">
        <v>53</v>
      </c>
      <c r="AO4858" t="s">
        <v>8142</v>
      </c>
    </row>
    <row r="4859" spans="1:43" x14ac:dyDescent="0.35">
      <c r="A4859" t="s">
        <v>29201</v>
      </c>
      <c r="B4859" t="s">
        <v>5595</v>
      </c>
      <c r="C4859" t="s">
        <v>5070</v>
      </c>
      <c r="D4859" t="s">
        <v>302</v>
      </c>
      <c r="F4859" t="s">
        <v>29202</v>
      </c>
      <c r="G4859">
        <v>9282920923</v>
      </c>
      <c r="H4859" t="s">
        <v>29203</v>
      </c>
      <c r="I4859" t="s">
        <v>780</v>
      </c>
      <c r="J4859" t="s">
        <v>11008</v>
      </c>
      <c r="K4859" t="s">
        <v>29204</v>
      </c>
      <c r="M4859" t="s">
        <v>29205</v>
      </c>
      <c r="N4859" t="s">
        <v>3886</v>
      </c>
      <c r="O4859">
        <v>85747</v>
      </c>
      <c r="P4859" t="s">
        <v>50</v>
      </c>
      <c r="U4859" s="1">
        <v>44568</v>
      </c>
      <c r="V4859" s="1">
        <v>44568</v>
      </c>
      <c r="AC4859" t="s">
        <v>53</v>
      </c>
      <c r="AD4859">
        <v>2969478809</v>
      </c>
      <c r="AE4859" s="1">
        <v>37358</v>
      </c>
      <c r="AG4859" t="s">
        <v>29206</v>
      </c>
      <c r="AH4859" t="s">
        <v>51</v>
      </c>
      <c r="AJ4859" t="s">
        <v>53</v>
      </c>
      <c r="AO4859" t="s">
        <v>8142</v>
      </c>
    </row>
    <row r="4860" spans="1:43" x14ac:dyDescent="0.35">
      <c r="A4860" t="s">
        <v>29207</v>
      </c>
      <c r="B4860" t="s">
        <v>29208</v>
      </c>
      <c r="C4860" t="s">
        <v>728</v>
      </c>
      <c r="F4860">
        <v>117194291676</v>
      </c>
      <c r="H4860" t="s">
        <v>29207</v>
      </c>
      <c r="J4860" t="s">
        <v>29209</v>
      </c>
      <c r="N4860" t="s">
        <v>287</v>
      </c>
      <c r="O4860">
        <v>81252</v>
      </c>
      <c r="P4860" t="s">
        <v>50</v>
      </c>
      <c r="U4860" s="1">
        <v>44568</v>
      </c>
      <c r="V4860" s="1">
        <v>44568</v>
      </c>
      <c r="W4860" s="1">
        <v>44568.790277777778</v>
      </c>
      <c r="X4860" s="1">
        <v>44568.790277777778</v>
      </c>
      <c r="AC4860" t="s">
        <v>53</v>
      </c>
      <c r="AD4860">
        <v>1000000001</v>
      </c>
      <c r="AE4860" s="1">
        <v>39973.351388888892</v>
      </c>
      <c r="AF4860" t="s">
        <v>3377</v>
      </c>
      <c r="AG4860" t="s">
        <v>29210</v>
      </c>
      <c r="AH4860" t="s">
        <v>51</v>
      </c>
      <c r="AJ4860" t="s">
        <v>53</v>
      </c>
      <c r="AL4860" t="s">
        <v>78</v>
      </c>
      <c r="AO4860" t="s">
        <v>8142</v>
      </c>
      <c r="AP4860" s="1">
        <v>44571.444444444445</v>
      </c>
    </row>
    <row r="4861" spans="1:43" x14ac:dyDescent="0.35">
      <c r="A4861" t="s">
        <v>29211</v>
      </c>
      <c r="B4861" t="s">
        <v>29212</v>
      </c>
      <c r="C4861" t="s">
        <v>16943</v>
      </c>
      <c r="F4861" t="s">
        <v>19626</v>
      </c>
      <c r="H4861" t="s">
        <v>19627</v>
      </c>
      <c r="J4861" t="s">
        <v>26971</v>
      </c>
      <c r="K4861" t="s">
        <v>22891</v>
      </c>
      <c r="M4861" t="s">
        <v>21285</v>
      </c>
      <c r="N4861" t="s">
        <v>65</v>
      </c>
      <c r="O4861">
        <v>80241</v>
      </c>
      <c r="P4861" t="s">
        <v>50</v>
      </c>
      <c r="U4861" s="1">
        <v>44568</v>
      </c>
      <c r="V4861" s="1">
        <v>44568</v>
      </c>
      <c r="W4861" s="1">
        <v>44568.331944444442</v>
      </c>
      <c r="X4861" s="1">
        <v>44568.331944444442</v>
      </c>
      <c r="AC4861" t="s">
        <v>53</v>
      </c>
      <c r="AD4861">
        <v>2969783181</v>
      </c>
      <c r="AE4861" s="1">
        <v>43172.738194444442</v>
      </c>
      <c r="AF4861" t="s">
        <v>15658</v>
      </c>
      <c r="AG4861" t="s">
        <v>29213</v>
      </c>
      <c r="AH4861" t="s">
        <v>51</v>
      </c>
      <c r="AJ4861" t="s">
        <v>53</v>
      </c>
      <c r="AL4861" t="s">
        <v>78</v>
      </c>
      <c r="AO4861" t="s">
        <v>5443</v>
      </c>
      <c r="AP4861" s="1">
        <v>44568.331250000003</v>
      </c>
    </row>
    <row r="4862" spans="1:43" x14ac:dyDescent="0.35">
      <c r="A4862" t="s">
        <v>29214</v>
      </c>
      <c r="B4862" t="s">
        <v>9014</v>
      </c>
      <c r="C4862" t="s">
        <v>5318</v>
      </c>
      <c r="F4862">
        <v>15056103674</v>
      </c>
      <c r="H4862" t="s">
        <v>29215</v>
      </c>
      <c r="J4862" t="s">
        <v>29216</v>
      </c>
      <c r="N4862" t="s">
        <v>398</v>
      </c>
      <c r="O4862">
        <v>87301</v>
      </c>
      <c r="P4862" t="s">
        <v>50</v>
      </c>
      <c r="U4862" s="1">
        <v>44568</v>
      </c>
      <c r="V4862" s="1">
        <v>44568</v>
      </c>
      <c r="W4862" s="1">
        <v>44568.595833333333</v>
      </c>
      <c r="X4862" s="1">
        <v>44568.595833333333</v>
      </c>
      <c r="AC4862" t="s">
        <v>53</v>
      </c>
      <c r="AD4862">
        <v>1000000001</v>
      </c>
      <c r="AE4862" s="1">
        <v>39973.351388888892</v>
      </c>
      <c r="AF4862" t="s">
        <v>3377</v>
      </c>
      <c r="AG4862" t="s">
        <v>29217</v>
      </c>
      <c r="AH4862" t="s">
        <v>51</v>
      </c>
      <c r="AJ4862" t="s">
        <v>53</v>
      </c>
      <c r="AL4862" t="s">
        <v>78</v>
      </c>
      <c r="AO4862" t="s">
        <v>5443</v>
      </c>
      <c r="AP4862" s="1">
        <v>44579.722222222219</v>
      </c>
    </row>
    <row r="4863" spans="1:43" x14ac:dyDescent="0.35">
      <c r="A4863" t="s">
        <v>29218</v>
      </c>
      <c r="B4863" t="s">
        <v>7086</v>
      </c>
      <c r="C4863" t="s">
        <v>14592</v>
      </c>
      <c r="F4863" t="s">
        <v>19626</v>
      </c>
      <c r="H4863" t="s">
        <v>19627</v>
      </c>
      <c r="J4863" t="s">
        <v>26971</v>
      </c>
      <c r="K4863" t="s">
        <v>22891</v>
      </c>
      <c r="M4863" t="s">
        <v>21285</v>
      </c>
      <c r="N4863" t="s">
        <v>65</v>
      </c>
      <c r="O4863">
        <v>80241</v>
      </c>
      <c r="P4863" t="s">
        <v>50</v>
      </c>
      <c r="U4863" s="1">
        <v>44568</v>
      </c>
      <c r="V4863" s="1">
        <v>44568</v>
      </c>
      <c r="W4863" s="1">
        <v>44568.333333333336</v>
      </c>
      <c r="X4863" s="1">
        <v>44568.333333333336</v>
      </c>
      <c r="AC4863" t="s">
        <v>53</v>
      </c>
      <c r="AD4863">
        <v>2969783181</v>
      </c>
      <c r="AE4863" s="1">
        <v>43172.738194444442</v>
      </c>
      <c r="AG4863" t="s">
        <v>29219</v>
      </c>
      <c r="AH4863" t="s">
        <v>51</v>
      </c>
      <c r="AJ4863" t="s">
        <v>53</v>
      </c>
      <c r="AL4863" t="s">
        <v>78</v>
      </c>
      <c r="AO4863" t="s">
        <v>5443</v>
      </c>
      <c r="AP4863" s="1">
        <v>44568.331944444442</v>
      </c>
    </row>
    <row r="4864" spans="1:43" x14ac:dyDescent="0.35">
      <c r="A4864" t="s">
        <v>29220</v>
      </c>
      <c r="B4864" t="s">
        <v>29221</v>
      </c>
      <c r="C4864" t="s">
        <v>3285</v>
      </c>
      <c r="F4864">
        <v>7202319595</v>
      </c>
      <c r="H4864" t="s">
        <v>29222</v>
      </c>
      <c r="J4864" t="s">
        <v>29223</v>
      </c>
      <c r="K4864" t="s">
        <v>29224</v>
      </c>
      <c r="M4864" t="s">
        <v>4445</v>
      </c>
      <c r="N4864" t="s">
        <v>65</v>
      </c>
      <c r="O4864">
        <v>80134</v>
      </c>
      <c r="P4864" t="s">
        <v>50</v>
      </c>
      <c r="U4864" s="1">
        <v>44568</v>
      </c>
      <c r="V4864" s="1">
        <v>44568</v>
      </c>
      <c r="W4864" s="1">
        <v>44568.719444444447</v>
      </c>
      <c r="X4864" s="1">
        <v>44568.719444444447</v>
      </c>
      <c r="AC4864" t="s">
        <v>53</v>
      </c>
      <c r="AD4864">
        <v>1000000001</v>
      </c>
      <c r="AE4864" s="1">
        <v>39973.351388888892</v>
      </c>
      <c r="AF4864" t="s">
        <v>3377</v>
      </c>
      <c r="AG4864" t="s">
        <v>29225</v>
      </c>
      <c r="AH4864" t="s">
        <v>51</v>
      </c>
      <c r="AJ4864" t="s">
        <v>53</v>
      </c>
      <c r="AL4864" t="s">
        <v>78</v>
      </c>
      <c r="AO4864" t="s">
        <v>5443</v>
      </c>
      <c r="AP4864" s="1">
        <v>44601.043749999997</v>
      </c>
    </row>
    <row r="4865" spans="1:43" x14ac:dyDescent="0.35">
      <c r="A4865" t="s">
        <v>29226</v>
      </c>
      <c r="B4865" t="s">
        <v>28155</v>
      </c>
      <c r="C4865" t="s">
        <v>587</v>
      </c>
      <c r="F4865" t="s">
        <v>29227</v>
      </c>
      <c r="H4865" t="s">
        <v>29226</v>
      </c>
      <c r="J4865" t="s">
        <v>29228</v>
      </c>
      <c r="K4865" t="s">
        <v>29229</v>
      </c>
      <c r="M4865" t="s">
        <v>10624</v>
      </c>
      <c r="N4865" t="s">
        <v>65</v>
      </c>
      <c r="O4865">
        <v>81419</v>
      </c>
      <c r="P4865" t="s">
        <v>50</v>
      </c>
      <c r="U4865" s="1">
        <v>44570</v>
      </c>
      <c r="V4865" s="1">
        <v>44570</v>
      </c>
      <c r="W4865" s="1">
        <v>44570.394444444442</v>
      </c>
      <c r="X4865" s="1">
        <v>44570.394444444442</v>
      </c>
      <c r="AC4865" t="s">
        <v>53</v>
      </c>
      <c r="AD4865">
        <v>2972118937</v>
      </c>
      <c r="AE4865" s="1">
        <v>44792.681944444441</v>
      </c>
      <c r="AF4865" t="s">
        <v>29230</v>
      </c>
      <c r="AG4865" t="s">
        <v>29231</v>
      </c>
      <c r="AH4865" t="s">
        <v>51</v>
      </c>
      <c r="AJ4865" t="s">
        <v>53</v>
      </c>
      <c r="AL4865" t="s">
        <v>68</v>
      </c>
      <c r="AO4865" t="s">
        <v>5443</v>
      </c>
      <c r="AP4865" s="1">
        <v>45468.352777777778</v>
      </c>
      <c r="AQ4865" s="1">
        <v>45141.49722222222</v>
      </c>
    </row>
    <row r="4866" spans="1:43" x14ac:dyDescent="0.35">
      <c r="A4866" t="s">
        <v>29232</v>
      </c>
      <c r="B4866" t="s">
        <v>5595</v>
      </c>
      <c r="C4866" t="s">
        <v>331</v>
      </c>
      <c r="F4866" t="s">
        <v>29233</v>
      </c>
      <c r="H4866" t="s">
        <v>29234</v>
      </c>
      <c r="I4866" t="s">
        <v>632</v>
      </c>
      <c r="J4866" t="s">
        <v>29235</v>
      </c>
      <c r="K4866" t="s">
        <v>29236</v>
      </c>
      <c r="M4866" t="s">
        <v>29237</v>
      </c>
      <c r="N4866" t="s">
        <v>2898</v>
      </c>
      <c r="O4866">
        <v>99611</v>
      </c>
      <c r="P4866" t="s">
        <v>50</v>
      </c>
      <c r="U4866" s="1">
        <v>44570</v>
      </c>
      <c r="V4866" s="1">
        <v>44570</v>
      </c>
      <c r="W4866" s="1">
        <v>44571.436111111114</v>
      </c>
      <c r="X4866" s="1">
        <v>44571.436111111114</v>
      </c>
      <c r="AC4866" t="s">
        <v>53</v>
      </c>
      <c r="AD4866">
        <v>2969546344</v>
      </c>
      <c r="AE4866" s="1">
        <v>40126.574305555558</v>
      </c>
      <c r="AG4866" t="s">
        <v>29238</v>
      </c>
      <c r="AH4866" t="s">
        <v>51</v>
      </c>
      <c r="AJ4866" t="s">
        <v>53</v>
      </c>
      <c r="AL4866" t="s">
        <v>78</v>
      </c>
      <c r="AO4866" t="s">
        <v>5443</v>
      </c>
    </row>
    <row r="4867" spans="1:43" x14ac:dyDescent="0.35">
      <c r="A4867" t="s">
        <v>29239</v>
      </c>
      <c r="B4867" t="s">
        <v>29240</v>
      </c>
      <c r="C4867" t="s">
        <v>29241</v>
      </c>
      <c r="F4867">
        <v>13038771991</v>
      </c>
      <c r="H4867" t="s">
        <v>29242</v>
      </c>
      <c r="J4867" t="s">
        <v>29243</v>
      </c>
      <c r="K4867" t="s">
        <v>29244</v>
      </c>
      <c r="M4867" t="s">
        <v>1912</v>
      </c>
      <c r="N4867" t="s">
        <v>65</v>
      </c>
      <c r="O4867">
        <v>80123</v>
      </c>
      <c r="P4867" t="s">
        <v>50</v>
      </c>
      <c r="U4867" s="1">
        <v>44571</v>
      </c>
      <c r="V4867" s="1">
        <v>44571</v>
      </c>
      <c r="W4867" s="1">
        <v>44571.481944444444</v>
      </c>
      <c r="X4867" s="1">
        <v>44571.481944444444</v>
      </c>
      <c r="AC4867" t="s">
        <v>53</v>
      </c>
      <c r="AD4867">
        <v>2970054914</v>
      </c>
      <c r="AE4867" s="1">
        <v>44284.456944444442</v>
      </c>
      <c r="AF4867" t="s">
        <v>29245</v>
      </c>
      <c r="AG4867" t="s">
        <v>29246</v>
      </c>
      <c r="AH4867" t="s">
        <v>51</v>
      </c>
      <c r="AJ4867" t="s">
        <v>53</v>
      </c>
      <c r="AL4867" t="s">
        <v>68</v>
      </c>
      <c r="AO4867" t="s">
        <v>5443</v>
      </c>
      <c r="AP4867" s="1">
        <v>45446.646527777775</v>
      </c>
      <c r="AQ4867" s="1">
        <v>45446.631249999999</v>
      </c>
    </row>
    <row r="4868" spans="1:43" x14ac:dyDescent="0.35">
      <c r="A4868" t="s">
        <v>29247</v>
      </c>
      <c r="B4868" t="s">
        <v>29248</v>
      </c>
      <c r="C4868" t="s">
        <v>443</v>
      </c>
      <c r="F4868" t="s">
        <v>29249</v>
      </c>
      <c r="H4868" t="s">
        <v>29247</v>
      </c>
      <c r="J4868" t="s">
        <v>29250</v>
      </c>
      <c r="P4868" t="s">
        <v>50</v>
      </c>
      <c r="U4868" s="1">
        <v>44571</v>
      </c>
      <c r="V4868" s="1">
        <v>44571</v>
      </c>
      <c r="W4868" s="1">
        <v>44571.538888888892</v>
      </c>
      <c r="X4868" s="1">
        <v>44571.538888888892</v>
      </c>
      <c r="AC4868" t="s">
        <v>53</v>
      </c>
      <c r="AD4868">
        <v>2969497793</v>
      </c>
      <c r="AE4868" s="1">
        <v>37860.661111111112</v>
      </c>
      <c r="AG4868" t="s">
        <v>29251</v>
      </c>
      <c r="AH4868" t="s">
        <v>51</v>
      </c>
      <c r="AJ4868" t="s">
        <v>53</v>
      </c>
      <c r="AL4868" t="s">
        <v>78</v>
      </c>
      <c r="AO4868" t="s">
        <v>8142</v>
      </c>
    </row>
    <row r="4869" spans="1:43" x14ac:dyDescent="0.35">
      <c r="A4869" t="s">
        <v>29252</v>
      </c>
      <c r="B4869" t="s">
        <v>10709</v>
      </c>
      <c r="C4869" t="s">
        <v>29253</v>
      </c>
      <c r="F4869">
        <v>5058030438</v>
      </c>
      <c r="H4869" t="s">
        <v>29252</v>
      </c>
      <c r="K4869" t="s">
        <v>29254</v>
      </c>
      <c r="M4869" t="s">
        <v>419</v>
      </c>
      <c r="N4869" t="s">
        <v>253</v>
      </c>
      <c r="O4869">
        <v>87121</v>
      </c>
      <c r="P4869" t="s">
        <v>50</v>
      </c>
      <c r="U4869" s="1">
        <v>44571</v>
      </c>
      <c r="V4869" s="1">
        <v>44571</v>
      </c>
      <c r="W4869" s="1">
        <v>44571.397222222222</v>
      </c>
      <c r="X4869" s="1">
        <v>44571.397222222222</v>
      </c>
      <c r="AC4869" t="s">
        <v>53</v>
      </c>
      <c r="AD4869">
        <v>1000000001</v>
      </c>
      <c r="AE4869" s="1">
        <v>39973.351388888892</v>
      </c>
      <c r="AF4869" t="s">
        <v>3377</v>
      </c>
      <c r="AG4869" t="s">
        <v>29255</v>
      </c>
      <c r="AH4869" t="s">
        <v>51</v>
      </c>
      <c r="AJ4869" t="s">
        <v>53</v>
      </c>
      <c r="AL4869" t="s">
        <v>78</v>
      </c>
      <c r="AO4869" t="s">
        <v>5443</v>
      </c>
      <c r="AP4869" s="1">
        <v>44741.021527777775</v>
      </c>
      <c r="AQ4869" s="1">
        <v>44624.654861111114</v>
      </c>
    </row>
    <row r="4870" spans="1:43" x14ac:dyDescent="0.35">
      <c r="A4870" t="s">
        <v>29256</v>
      </c>
      <c r="B4870" t="s">
        <v>29257</v>
      </c>
      <c r="C4870" t="s">
        <v>15111</v>
      </c>
      <c r="D4870" t="s">
        <v>240</v>
      </c>
      <c r="H4870" t="s">
        <v>29258</v>
      </c>
      <c r="J4870" t="s">
        <v>534</v>
      </c>
      <c r="P4870" t="s">
        <v>50</v>
      </c>
      <c r="U4870" s="1">
        <v>44571</v>
      </c>
      <c r="V4870" s="1">
        <v>44571</v>
      </c>
      <c r="W4870" s="1">
        <v>44572.5</v>
      </c>
      <c r="X4870" s="1">
        <v>44572.5</v>
      </c>
      <c r="AC4870" t="s">
        <v>53</v>
      </c>
      <c r="AD4870">
        <v>2969480024</v>
      </c>
      <c r="AE4870" s="1">
        <v>37427</v>
      </c>
      <c r="AF4870" t="s">
        <v>140</v>
      </c>
      <c r="AG4870" t="s">
        <v>29259</v>
      </c>
      <c r="AH4870" t="s">
        <v>51</v>
      </c>
      <c r="AJ4870" t="s">
        <v>53</v>
      </c>
      <c r="AL4870" t="s">
        <v>78</v>
      </c>
      <c r="AO4870" t="s">
        <v>5443</v>
      </c>
      <c r="AP4870" s="1">
        <v>45470.875</v>
      </c>
      <c r="AQ4870" s="1">
        <v>45427.773611111108</v>
      </c>
    </row>
    <row r="4871" spans="1:43" x14ac:dyDescent="0.35">
      <c r="A4871" t="s">
        <v>29260</v>
      </c>
      <c r="B4871" t="s">
        <v>29261</v>
      </c>
      <c r="C4871" t="s">
        <v>3554</v>
      </c>
      <c r="H4871" t="s">
        <v>29262</v>
      </c>
      <c r="J4871" t="s">
        <v>1967</v>
      </c>
      <c r="P4871" t="s">
        <v>50</v>
      </c>
      <c r="U4871" s="1">
        <v>44571</v>
      </c>
      <c r="V4871" s="1">
        <v>44571</v>
      </c>
      <c r="W4871" s="1">
        <v>44572.495833333334</v>
      </c>
      <c r="X4871" s="1">
        <v>44572.495833333334</v>
      </c>
      <c r="AC4871" t="s">
        <v>53</v>
      </c>
      <c r="AD4871">
        <v>2969475309</v>
      </c>
      <c r="AE4871" s="1">
        <v>37159</v>
      </c>
      <c r="AF4871" t="s">
        <v>1968</v>
      </c>
      <c r="AG4871" t="s">
        <v>29263</v>
      </c>
      <c r="AH4871" t="s">
        <v>51</v>
      </c>
      <c r="AJ4871" t="s">
        <v>53</v>
      </c>
      <c r="AL4871" t="s">
        <v>68</v>
      </c>
      <c r="AO4871" t="s">
        <v>5443</v>
      </c>
      <c r="AP4871" s="1">
        <v>45476.709722222222</v>
      </c>
      <c r="AQ4871" s="1">
        <v>45453.569444444445</v>
      </c>
    </row>
    <row r="4872" spans="1:43" x14ac:dyDescent="0.35">
      <c r="A4872" t="s">
        <v>29264</v>
      </c>
      <c r="B4872" t="s">
        <v>29265</v>
      </c>
      <c r="C4872" t="s">
        <v>29266</v>
      </c>
      <c r="F4872">
        <v>7202513314</v>
      </c>
      <c r="H4872" t="s">
        <v>29264</v>
      </c>
      <c r="J4872" t="s">
        <v>29267</v>
      </c>
      <c r="P4872" t="s">
        <v>50</v>
      </c>
      <c r="U4872" s="1">
        <v>44571</v>
      </c>
      <c r="V4872" s="1">
        <v>44571</v>
      </c>
      <c r="W4872" s="1">
        <v>44571.640277777777</v>
      </c>
      <c r="X4872" s="1">
        <v>44571.640277777777</v>
      </c>
      <c r="AC4872" t="s">
        <v>53</v>
      </c>
      <c r="AD4872">
        <v>1000000001</v>
      </c>
      <c r="AE4872" s="1">
        <v>39973.351388888892</v>
      </c>
      <c r="AF4872" t="s">
        <v>3377</v>
      </c>
      <c r="AG4872" t="s">
        <v>29268</v>
      </c>
      <c r="AH4872" t="s">
        <v>51</v>
      </c>
      <c r="AJ4872" t="s">
        <v>53</v>
      </c>
      <c r="AL4872" t="s">
        <v>78</v>
      </c>
      <c r="AO4872" t="s">
        <v>8142</v>
      </c>
    </row>
    <row r="4873" spans="1:43" x14ac:dyDescent="0.35">
      <c r="A4873" t="s">
        <v>29269</v>
      </c>
      <c r="B4873" t="s">
        <v>29270</v>
      </c>
      <c r="C4873" t="s">
        <v>7951</v>
      </c>
      <c r="F4873">
        <v>9707253687</v>
      </c>
      <c r="H4873" t="s">
        <v>29269</v>
      </c>
      <c r="J4873" t="s">
        <v>29271</v>
      </c>
      <c r="K4873" t="s">
        <v>29272</v>
      </c>
      <c r="M4873" t="s">
        <v>5641</v>
      </c>
      <c r="N4873" t="s">
        <v>65</v>
      </c>
      <c r="O4873">
        <v>80468</v>
      </c>
      <c r="P4873" t="s">
        <v>50</v>
      </c>
      <c r="U4873" s="1">
        <v>44571</v>
      </c>
      <c r="V4873" s="1">
        <v>44571</v>
      </c>
      <c r="W4873" s="1">
        <v>44571.75</v>
      </c>
      <c r="X4873" s="1">
        <v>44571.75</v>
      </c>
      <c r="AC4873" t="s">
        <v>53</v>
      </c>
      <c r="AD4873">
        <v>2969746672</v>
      </c>
      <c r="AE4873" s="1">
        <v>42916.487500000003</v>
      </c>
      <c r="AG4873" t="s">
        <v>29273</v>
      </c>
      <c r="AH4873" t="s">
        <v>51</v>
      </c>
      <c r="AJ4873" t="s">
        <v>53</v>
      </c>
      <c r="AL4873" t="s">
        <v>78</v>
      </c>
      <c r="AO4873" t="s">
        <v>5443</v>
      </c>
      <c r="AP4873" s="1">
        <v>45336.411111111112</v>
      </c>
    </row>
    <row r="4874" spans="1:43" x14ac:dyDescent="0.35">
      <c r="A4874" t="s">
        <v>29274</v>
      </c>
      <c r="B4874" t="s">
        <v>16539</v>
      </c>
      <c r="C4874" t="s">
        <v>946</v>
      </c>
      <c r="F4874" t="s">
        <v>29275</v>
      </c>
      <c r="H4874" t="s">
        <v>29274</v>
      </c>
      <c r="J4874" t="s">
        <v>29276</v>
      </c>
      <c r="K4874" t="s">
        <v>29277</v>
      </c>
      <c r="M4874" t="s">
        <v>29278</v>
      </c>
      <c r="N4874" t="s">
        <v>798</v>
      </c>
      <c r="O4874">
        <v>75050</v>
      </c>
      <c r="P4874" t="s">
        <v>50</v>
      </c>
      <c r="U4874" s="1">
        <v>44572</v>
      </c>
      <c r="V4874" s="1">
        <v>44572</v>
      </c>
      <c r="AC4874" t="s">
        <v>53</v>
      </c>
      <c r="AD4874">
        <v>2969536972</v>
      </c>
      <c r="AE4874" s="1">
        <v>39762.637499999997</v>
      </c>
      <c r="AG4874" t="s">
        <v>29279</v>
      </c>
      <c r="AH4874" t="s">
        <v>51</v>
      </c>
      <c r="AJ4874" t="s">
        <v>53</v>
      </c>
      <c r="AO4874" t="s">
        <v>8142</v>
      </c>
    </row>
    <row r="4875" spans="1:43" x14ac:dyDescent="0.35">
      <c r="A4875" t="s">
        <v>29280</v>
      </c>
      <c r="B4875" t="s">
        <v>29281</v>
      </c>
      <c r="C4875" t="s">
        <v>3324</v>
      </c>
      <c r="D4875" t="s">
        <v>922</v>
      </c>
      <c r="F4875" t="s">
        <v>29282</v>
      </c>
      <c r="H4875" t="s">
        <v>29283</v>
      </c>
      <c r="J4875" t="s">
        <v>2859</v>
      </c>
      <c r="P4875" t="s">
        <v>50</v>
      </c>
      <c r="U4875" s="1">
        <v>44572</v>
      </c>
      <c r="V4875" s="1">
        <v>44572</v>
      </c>
      <c r="W4875" s="1">
        <v>44572.734722222223</v>
      </c>
      <c r="X4875" s="1">
        <v>44572.734722222223</v>
      </c>
      <c r="AC4875" t="s">
        <v>53</v>
      </c>
      <c r="AD4875">
        <v>2969480024</v>
      </c>
      <c r="AE4875" s="1">
        <v>37427</v>
      </c>
      <c r="AF4875" t="s">
        <v>134</v>
      </c>
      <c r="AG4875" t="s">
        <v>29284</v>
      </c>
      <c r="AH4875" t="s">
        <v>51</v>
      </c>
      <c r="AJ4875" t="s">
        <v>53</v>
      </c>
      <c r="AL4875" t="s">
        <v>78</v>
      </c>
      <c r="AO4875" t="s">
        <v>5443</v>
      </c>
      <c r="AP4875" s="1">
        <v>45413.622916666667</v>
      </c>
    </row>
    <row r="4876" spans="1:43" x14ac:dyDescent="0.35">
      <c r="A4876" t="s">
        <v>29285</v>
      </c>
      <c r="B4876" t="s">
        <v>14154</v>
      </c>
      <c r="C4876" t="s">
        <v>1403</v>
      </c>
      <c r="F4876" t="s">
        <v>29286</v>
      </c>
      <c r="H4876" t="s">
        <v>29287</v>
      </c>
      <c r="J4876" t="s">
        <v>24179</v>
      </c>
      <c r="P4876" t="s">
        <v>50</v>
      </c>
      <c r="U4876" s="1">
        <v>44572</v>
      </c>
      <c r="V4876" s="1">
        <v>44572</v>
      </c>
      <c r="AC4876" t="s">
        <v>53</v>
      </c>
      <c r="AD4876">
        <v>2969680580</v>
      </c>
      <c r="AE4876" s="1">
        <v>42268.479861111111</v>
      </c>
      <c r="AG4876" t="s">
        <v>29288</v>
      </c>
      <c r="AH4876" t="s">
        <v>51</v>
      </c>
      <c r="AJ4876" t="s">
        <v>53</v>
      </c>
      <c r="AO4876" t="s">
        <v>8142</v>
      </c>
    </row>
    <row r="4877" spans="1:43" x14ac:dyDescent="0.35">
      <c r="A4877" t="s">
        <v>29289</v>
      </c>
      <c r="B4877" t="s">
        <v>29290</v>
      </c>
      <c r="C4877" t="s">
        <v>888</v>
      </c>
      <c r="F4877" t="s">
        <v>29291</v>
      </c>
      <c r="H4877" t="s">
        <v>29292</v>
      </c>
      <c r="J4877" t="s">
        <v>29293</v>
      </c>
      <c r="K4877" t="s">
        <v>29294</v>
      </c>
      <c r="M4877" t="s">
        <v>154</v>
      </c>
      <c r="N4877" t="s">
        <v>65</v>
      </c>
      <c r="O4877">
        <v>80631</v>
      </c>
      <c r="P4877" t="s">
        <v>50</v>
      </c>
      <c r="U4877" s="1">
        <v>44572</v>
      </c>
      <c r="V4877" s="1">
        <v>44572</v>
      </c>
      <c r="W4877" s="1">
        <v>44572.606944444444</v>
      </c>
      <c r="X4877" s="1">
        <v>44572.606944444444</v>
      </c>
      <c r="AC4877" t="s">
        <v>53</v>
      </c>
      <c r="AD4877">
        <v>2969549285</v>
      </c>
      <c r="AE4877" s="1">
        <v>40217.710416666669</v>
      </c>
      <c r="AF4877" t="s">
        <v>10588</v>
      </c>
      <c r="AG4877" t="s">
        <v>29295</v>
      </c>
      <c r="AH4877" t="s">
        <v>51</v>
      </c>
      <c r="AJ4877" t="s">
        <v>53</v>
      </c>
      <c r="AL4877" t="s">
        <v>78</v>
      </c>
      <c r="AO4877" t="s">
        <v>5443</v>
      </c>
      <c r="AP4877" s="1">
        <v>44574.431250000001</v>
      </c>
    </row>
    <row r="4878" spans="1:43" x14ac:dyDescent="0.35">
      <c r="A4878" t="s">
        <v>29296</v>
      </c>
      <c r="B4878" t="s">
        <v>29297</v>
      </c>
      <c r="C4878" t="s">
        <v>587</v>
      </c>
      <c r="F4878" t="s">
        <v>29298</v>
      </c>
      <c r="H4878" t="s">
        <v>29299</v>
      </c>
      <c r="J4878" t="s">
        <v>29293</v>
      </c>
      <c r="K4878" t="s">
        <v>29294</v>
      </c>
      <c r="M4878" t="s">
        <v>154</v>
      </c>
      <c r="N4878" t="s">
        <v>65</v>
      </c>
      <c r="O4878">
        <v>80631</v>
      </c>
      <c r="P4878" t="s">
        <v>50</v>
      </c>
      <c r="U4878" s="1">
        <v>44572</v>
      </c>
      <c r="V4878" s="1">
        <v>44572</v>
      </c>
      <c r="W4878" s="1">
        <v>44572.601388888892</v>
      </c>
      <c r="X4878" s="1">
        <v>44572.601388888892</v>
      </c>
      <c r="AC4878" t="s">
        <v>53</v>
      </c>
      <c r="AD4878">
        <v>2969549285</v>
      </c>
      <c r="AE4878" s="1">
        <v>40217.710416666669</v>
      </c>
      <c r="AF4878" t="s">
        <v>10588</v>
      </c>
      <c r="AG4878" t="s">
        <v>29300</v>
      </c>
      <c r="AH4878" t="s">
        <v>51</v>
      </c>
      <c r="AJ4878" t="s">
        <v>53</v>
      </c>
      <c r="AL4878" t="s">
        <v>78</v>
      </c>
      <c r="AO4878" t="s">
        <v>5443</v>
      </c>
      <c r="AP4878" s="1">
        <v>44572.604861111111</v>
      </c>
    </row>
    <row r="4879" spans="1:43" x14ac:dyDescent="0.35">
      <c r="A4879" t="s">
        <v>29301</v>
      </c>
      <c r="B4879" t="s">
        <v>29302</v>
      </c>
      <c r="C4879" t="s">
        <v>888</v>
      </c>
      <c r="F4879" t="s">
        <v>29303</v>
      </c>
      <c r="H4879" t="s">
        <v>29304</v>
      </c>
      <c r="J4879" t="s">
        <v>29293</v>
      </c>
      <c r="K4879" t="s">
        <v>29294</v>
      </c>
      <c r="M4879" t="s">
        <v>154</v>
      </c>
      <c r="N4879" t="s">
        <v>65</v>
      </c>
      <c r="O4879">
        <v>80631</v>
      </c>
      <c r="P4879" t="s">
        <v>50</v>
      </c>
      <c r="U4879" s="1">
        <v>44572</v>
      </c>
      <c r="V4879" s="1">
        <v>44572</v>
      </c>
      <c r="W4879" s="1">
        <v>44572.597222222219</v>
      </c>
      <c r="X4879" s="1">
        <v>44572.597222222219</v>
      </c>
      <c r="AC4879" t="s">
        <v>53</v>
      </c>
      <c r="AD4879">
        <v>2969549285</v>
      </c>
      <c r="AE4879" s="1">
        <v>40217.710416666669</v>
      </c>
      <c r="AF4879" t="s">
        <v>10588</v>
      </c>
      <c r="AG4879" t="s">
        <v>29305</v>
      </c>
      <c r="AH4879" t="s">
        <v>51</v>
      </c>
      <c r="AJ4879" t="s">
        <v>53</v>
      </c>
      <c r="AL4879" t="s">
        <v>78</v>
      </c>
      <c r="AO4879" t="s">
        <v>5443</v>
      </c>
      <c r="AP4879" s="1">
        <v>44641.661111111112</v>
      </c>
      <c r="AQ4879" s="1">
        <v>44641.675694444442</v>
      </c>
    </row>
    <row r="4880" spans="1:43" x14ac:dyDescent="0.35">
      <c r="A4880" t="s">
        <v>29306</v>
      </c>
      <c r="B4880" t="s">
        <v>29307</v>
      </c>
      <c r="C4880" t="s">
        <v>5070</v>
      </c>
      <c r="F4880" t="s">
        <v>29308</v>
      </c>
      <c r="H4880" t="s">
        <v>29309</v>
      </c>
      <c r="J4880" t="s">
        <v>29293</v>
      </c>
      <c r="K4880" t="s">
        <v>29294</v>
      </c>
      <c r="M4880" t="s">
        <v>154</v>
      </c>
      <c r="N4880" t="s">
        <v>65</v>
      </c>
      <c r="O4880">
        <v>80631</v>
      </c>
      <c r="P4880" t="s">
        <v>50</v>
      </c>
      <c r="U4880" s="1">
        <v>44572</v>
      </c>
      <c r="V4880" s="1">
        <v>44572</v>
      </c>
      <c r="W4880" s="1">
        <v>44572.595833333333</v>
      </c>
      <c r="X4880" s="1">
        <v>44572.595833333333</v>
      </c>
      <c r="AC4880" t="s">
        <v>53</v>
      </c>
      <c r="AD4880">
        <v>2969549285</v>
      </c>
      <c r="AE4880" s="1">
        <v>40217.710416666669</v>
      </c>
      <c r="AF4880" t="s">
        <v>10588</v>
      </c>
      <c r="AG4880" t="s">
        <v>29310</v>
      </c>
      <c r="AH4880" t="s">
        <v>51</v>
      </c>
      <c r="AJ4880" t="s">
        <v>53</v>
      </c>
      <c r="AL4880" t="s">
        <v>78</v>
      </c>
      <c r="AO4880" t="s">
        <v>5443</v>
      </c>
      <c r="AP4880" s="1">
        <v>44644.43472222222</v>
      </c>
    </row>
    <row r="4881" spans="1:43" x14ac:dyDescent="0.35">
      <c r="A4881" t="s">
        <v>29311</v>
      </c>
      <c r="B4881" t="s">
        <v>29312</v>
      </c>
      <c r="C4881" t="s">
        <v>331</v>
      </c>
      <c r="F4881" t="s">
        <v>29313</v>
      </c>
      <c r="H4881" t="s">
        <v>29311</v>
      </c>
      <c r="J4881" t="s">
        <v>29293</v>
      </c>
      <c r="K4881" t="s">
        <v>29294</v>
      </c>
      <c r="M4881" t="s">
        <v>154</v>
      </c>
      <c r="N4881" t="s">
        <v>65</v>
      </c>
      <c r="O4881">
        <v>80631</v>
      </c>
      <c r="P4881" t="s">
        <v>50</v>
      </c>
      <c r="U4881" s="1">
        <v>44572</v>
      </c>
      <c r="V4881" s="1">
        <v>44572</v>
      </c>
      <c r="W4881" s="1">
        <v>44572.594444444447</v>
      </c>
      <c r="X4881" s="1">
        <v>44572.594444444447</v>
      </c>
      <c r="AC4881" t="s">
        <v>53</v>
      </c>
      <c r="AD4881">
        <v>2969549285</v>
      </c>
      <c r="AE4881" s="1">
        <v>40217.710416666669</v>
      </c>
      <c r="AF4881" t="s">
        <v>10588</v>
      </c>
      <c r="AG4881" t="s">
        <v>29314</v>
      </c>
      <c r="AH4881" t="s">
        <v>51</v>
      </c>
      <c r="AJ4881" t="s">
        <v>53</v>
      </c>
      <c r="AL4881" t="s">
        <v>78</v>
      </c>
      <c r="AO4881" t="s">
        <v>5443</v>
      </c>
      <c r="AP4881" s="1">
        <v>44606.555555555555</v>
      </c>
      <c r="AQ4881" s="1">
        <v>44581.384027777778</v>
      </c>
    </row>
    <row r="4882" spans="1:43" x14ac:dyDescent="0.35">
      <c r="A4882" t="s">
        <v>29315</v>
      </c>
      <c r="B4882" t="s">
        <v>29316</v>
      </c>
      <c r="C4882" t="s">
        <v>29317</v>
      </c>
      <c r="F4882">
        <v>9705815686</v>
      </c>
      <c r="H4882" t="s">
        <v>29315</v>
      </c>
      <c r="J4882" t="s">
        <v>29318</v>
      </c>
      <c r="K4882" t="s">
        <v>29319</v>
      </c>
      <c r="M4882" t="s">
        <v>5907</v>
      </c>
      <c r="N4882" t="s">
        <v>65</v>
      </c>
      <c r="O4882" t="s">
        <v>29320</v>
      </c>
      <c r="P4882" t="s">
        <v>50</v>
      </c>
      <c r="U4882" s="1">
        <v>44572</v>
      </c>
      <c r="V4882" s="1">
        <v>44572</v>
      </c>
      <c r="W4882" s="1">
        <v>44572.495833333334</v>
      </c>
      <c r="X4882" s="1">
        <v>44572.495833333334</v>
      </c>
      <c r="AC4882" t="s">
        <v>51</v>
      </c>
      <c r="AD4882">
        <v>1000000001</v>
      </c>
      <c r="AE4882" s="1">
        <v>39973.351388888892</v>
      </c>
      <c r="AF4882" t="s">
        <v>3377</v>
      </c>
      <c r="AG4882" t="s">
        <v>29321</v>
      </c>
      <c r="AH4882" t="s">
        <v>51</v>
      </c>
      <c r="AJ4882" t="s">
        <v>53</v>
      </c>
      <c r="AL4882" t="s">
        <v>78</v>
      </c>
      <c r="AO4882" t="s">
        <v>5443</v>
      </c>
      <c r="AP4882" s="1">
        <v>44572.492361111108</v>
      </c>
    </row>
    <row r="4883" spans="1:43" x14ac:dyDescent="0.35">
      <c r="A4883" t="s">
        <v>29322</v>
      </c>
      <c r="B4883" t="s">
        <v>22051</v>
      </c>
      <c r="C4883" t="s">
        <v>364</v>
      </c>
      <c r="H4883" t="s">
        <v>29323</v>
      </c>
      <c r="I4883" t="s">
        <v>464</v>
      </c>
      <c r="J4883" t="s">
        <v>18584</v>
      </c>
      <c r="K4883" t="s">
        <v>2782</v>
      </c>
      <c r="M4883" t="s">
        <v>2783</v>
      </c>
      <c r="N4883" t="s">
        <v>264</v>
      </c>
      <c r="O4883">
        <v>77002</v>
      </c>
      <c r="P4883" t="s">
        <v>50</v>
      </c>
      <c r="U4883" s="1">
        <v>44572</v>
      </c>
      <c r="V4883" s="1">
        <v>44572</v>
      </c>
      <c r="AC4883" t="s">
        <v>53</v>
      </c>
      <c r="AD4883">
        <v>2969543968</v>
      </c>
      <c r="AE4883" s="1">
        <v>40032.470138888886</v>
      </c>
      <c r="AG4883" t="s">
        <v>29324</v>
      </c>
      <c r="AH4883" t="s">
        <v>51</v>
      </c>
      <c r="AJ4883" t="s">
        <v>53</v>
      </c>
      <c r="AO4883" t="s">
        <v>8142</v>
      </c>
    </row>
    <row r="4884" spans="1:43" x14ac:dyDescent="0.35">
      <c r="A4884" t="s">
        <v>29325</v>
      </c>
      <c r="B4884" t="s">
        <v>29326</v>
      </c>
      <c r="C4884" t="s">
        <v>5144</v>
      </c>
      <c r="F4884" t="s">
        <v>29327</v>
      </c>
      <c r="H4884" t="s">
        <v>29328</v>
      </c>
      <c r="J4884" t="s">
        <v>29293</v>
      </c>
      <c r="K4884" t="s">
        <v>29294</v>
      </c>
      <c r="M4884" t="s">
        <v>154</v>
      </c>
      <c r="N4884" t="s">
        <v>65</v>
      </c>
      <c r="O4884">
        <v>80631</v>
      </c>
      <c r="P4884" t="s">
        <v>50</v>
      </c>
      <c r="U4884" s="1">
        <v>44572</v>
      </c>
      <c r="V4884" s="1">
        <v>44572</v>
      </c>
      <c r="W4884" s="1">
        <v>44572.601388888892</v>
      </c>
      <c r="X4884" s="1">
        <v>44572.601388888892</v>
      </c>
      <c r="AC4884" t="s">
        <v>53</v>
      </c>
      <c r="AD4884">
        <v>2969549285</v>
      </c>
      <c r="AE4884" s="1">
        <v>40217.710416666669</v>
      </c>
      <c r="AF4884" t="s">
        <v>10588</v>
      </c>
      <c r="AG4884" t="s">
        <v>29329</v>
      </c>
      <c r="AH4884" t="s">
        <v>51</v>
      </c>
      <c r="AJ4884" t="s">
        <v>53</v>
      </c>
      <c r="AL4884" t="s">
        <v>78</v>
      </c>
      <c r="AO4884" t="s">
        <v>5443</v>
      </c>
      <c r="AP4884" s="1">
        <v>45440.424305555556</v>
      </c>
      <c r="AQ4884" s="1">
        <v>45440.426388888889</v>
      </c>
    </row>
    <row r="4885" spans="1:43" x14ac:dyDescent="0.35">
      <c r="A4885" t="s">
        <v>29330</v>
      </c>
      <c r="B4885" t="s">
        <v>29331</v>
      </c>
      <c r="C4885" t="s">
        <v>8723</v>
      </c>
      <c r="F4885" t="s">
        <v>29332</v>
      </c>
      <c r="H4885" t="s">
        <v>29333</v>
      </c>
      <c r="I4885" t="s">
        <v>394</v>
      </c>
      <c r="J4885" t="s">
        <v>29293</v>
      </c>
      <c r="K4885" t="s">
        <v>29294</v>
      </c>
      <c r="M4885" t="s">
        <v>154</v>
      </c>
      <c r="N4885" t="s">
        <v>287</v>
      </c>
      <c r="O4885">
        <v>80631</v>
      </c>
      <c r="P4885" t="s">
        <v>50</v>
      </c>
      <c r="U4885" s="1">
        <v>44572.474305555559</v>
      </c>
      <c r="V4885" s="1">
        <v>44572.474305555559</v>
      </c>
      <c r="W4885" s="1">
        <v>44573.677777777775</v>
      </c>
      <c r="X4885" s="1">
        <v>44573.677777777775</v>
      </c>
      <c r="AC4885" t="s">
        <v>53</v>
      </c>
      <c r="AD4885">
        <v>2969549285</v>
      </c>
      <c r="AE4885" s="1">
        <v>40217.710416666669</v>
      </c>
      <c r="AF4885" t="s">
        <v>10588</v>
      </c>
      <c r="AG4885" t="s">
        <v>29334</v>
      </c>
      <c r="AH4885" t="s">
        <v>53</v>
      </c>
      <c r="AJ4885" t="s">
        <v>53</v>
      </c>
      <c r="AK4885" t="s">
        <v>7072</v>
      </c>
      <c r="AL4885" t="s">
        <v>78</v>
      </c>
      <c r="AO4885" t="s">
        <v>54</v>
      </c>
      <c r="AP4885" s="1">
        <v>44574.710416666669</v>
      </c>
    </row>
    <row r="4886" spans="1:43" x14ac:dyDescent="0.35">
      <c r="A4886" t="s">
        <v>29335</v>
      </c>
      <c r="B4886" t="s">
        <v>29336</v>
      </c>
      <c r="C4886" t="s">
        <v>5327</v>
      </c>
      <c r="F4886" t="s">
        <v>29337</v>
      </c>
      <c r="G4886">
        <v>5303185945</v>
      </c>
      <c r="H4886" t="s">
        <v>29338</v>
      </c>
      <c r="I4886" t="s">
        <v>415</v>
      </c>
      <c r="J4886" t="s">
        <v>29339</v>
      </c>
      <c r="K4886" t="s">
        <v>29340</v>
      </c>
      <c r="M4886" t="s">
        <v>29341</v>
      </c>
      <c r="N4886" t="s">
        <v>4438</v>
      </c>
      <c r="O4886">
        <v>95735</v>
      </c>
      <c r="P4886" t="s">
        <v>50</v>
      </c>
      <c r="U4886" s="1">
        <v>44573</v>
      </c>
      <c r="V4886" s="1">
        <v>44573</v>
      </c>
      <c r="AC4886" t="s">
        <v>53</v>
      </c>
      <c r="AD4886">
        <v>2969479247</v>
      </c>
      <c r="AE4886" s="1">
        <v>37385</v>
      </c>
      <c r="AG4886" t="s">
        <v>29342</v>
      </c>
      <c r="AH4886" t="s">
        <v>51</v>
      </c>
      <c r="AJ4886" t="s">
        <v>53</v>
      </c>
      <c r="AO4886" t="s">
        <v>8142</v>
      </c>
    </row>
    <row r="4887" spans="1:43" x14ac:dyDescent="0.35">
      <c r="A4887" t="s">
        <v>29343</v>
      </c>
      <c r="B4887" t="s">
        <v>29344</v>
      </c>
      <c r="C4887" t="s">
        <v>29345</v>
      </c>
      <c r="F4887" t="s">
        <v>29346</v>
      </c>
      <c r="H4887" t="s">
        <v>29347</v>
      </c>
      <c r="J4887" t="s">
        <v>29348</v>
      </c>
      <c r="K4887" t="s">
        <v>29349</v>
      </c>
      <c r="M4887" t="s">
        <v>419</v>
      </c>
      <c r="N4887" t="s">
        <v>253</v>
      </c>
      <c r="O4887">
        <v>87105</v>
      </c>
      <c r="P4887" t="s">
        <v>50</v>
      </c>
      <c r="U4887" s="1">
        <v>44573</v>
      </c>
      <c r="V4887" s="1">
        <v>44573</v>
      </c>
      <c r="W4887" s="1">
        <v>44573.57916666667</v>
      </c>
      <c r="X4887" s="1">
        <v>44573.57916666667</v>
      </c>
      <c r="AC4887" t="s">
        <v>53</v>
      </c>
      <c r="AD4887">
        <v>2972050790</v>
      </c>
      <c r="AE4887" s="1">
        <v>44574.665277777778</v>
      </c>
      <c r="AF4887" t="s">
        <v>29350</v>
      </c>
      <c r="AG4887" t="s">
        <v>29351</v>
      </c>
      <c r="AH4887" t="s">
        <v>51</v>
      </c>
      <c r="AJ4887" t="s">
        <v>53</v>
      </c>
      <c r="AL4887" t="s">
        <v>78</v>
      </c>
      <c r="AO4887" t="s">
        <v>5443</v>
      </c>
      <c r="AP4887" s="1">
        <v>45028.439583333333</v>
      </c>
    </row>
    <row r="4888" spans="1:43" x14ac:dyDescent="0.35">
      <c r="A4888" t="s">
        <v>29352</v>
      </c>
      <c r="B4888" t="s">
        <v>29353</v>
      </c>
      <c r="C4888" t="s">
        <v>29354</v>
      </c>
      <c r="F4888" t="s">
        <v>29355</v>
      </c>
      <c r="H4888" t="s">
        <v>29356</v>
      </c>
      <c r="J4888" t="s">
        <v>29357</v>
      </c>
      <c r="K4888" t="s">
        <v>29358</v>
      </c>
      <c r="M4888" t="s">
        <v>29359</v>
      </c>
      <c r="N4888" t="s">
        <v>4436</v>
      </c>
      <c r="O4888" t="s">
        <v>29360</v>
      </c>
      <c r="P4888" t="s">
        <v>4438</v>
      </c>
      <c r="U4888" s="1">
        <v>44573</v>
      </c>
      <c r="V4888" s="1">
        <v>44573</v>
      </c>
      <c r="AC4888" t="s">
        <v>53</v>
      </c>
      <c r="AD4888">
        <v>2969537640</v>
      </c>
      <c r="AE4888" s="1">
        <v>39790.65347222222</v>
      </c>
      <c r="AG4888" t="s">
        <v>29361</v>
      </c>
      <c r="AH4888" t="s">
        <v>51</v>
      </c>
      <c r="AJ4888" t="s">
        <v>53</v>
      </c>
      <c r="AO4888" t="s">
        <v>8142</v>
      </c>
    </row>
    <row r="4889" spans="1:43" x14ac:dyDescent="0.35">
      <c r="A4889" t="s">
        <v>29362</v>
      </c>
      <c r="B4889" t="s">
        <v>29363</v>
      </c>
      <c r="C4889" t="s">
        <v>10482</v>
      </c>
      <c r="F4889" t="s">
        <v>29364</v>
      </c>
      <c r="H4889" t="s">
        <v>29362</v>
      </c>
      <c r="J4889" t="s">
        <v>20400</v>
      </c>
      <c r="N4889" t="s">
        <v>798</v>
      </c>
      <c r="O4889">
        <v>79731</v>
      </c>
      <c r="P4889" t="s">
        <v>50</v>
      </c>
      <c r="U4889" s="1">
        <v>44573</v>
      </c>
      <c r="V4889" s="1">
        <v>44573</v>
      </c>
      <c r="AC4889" t="s">
        <v>53</v>
      </c>
      <c r="AD4889">
        <v>2969776569</v>
      </c>
      <c r="AE4889" s="1">
        <v>43131.61041666667</v>
      </c>
      <c r="AG4889" t="s">
        <v>29365</v>
      </c>
      <c r="AH4889" t="s">
        <v>51</v>
      </c>
      <c r="AJ4889" t="s">
        <v>53</v>
      </c>
      <c r="AO4889" t="s">
        <v>8142</v>
      </c>
    </row>
    <row r="4890" spans="1:43" x14ac:dyDescent="0.35">
      <c r="A4890" t="s">
        <v>29366</v>
      </c>
      <c r="B4890" t="s">
        <v>29367</v>
      </c>
      <c r="C4890" t="s">
        <v>29368</v>
      </c>
      <c r="F4890">
        <v>9707445404</v>
      </c>
      <c r="H4890" t="s">
        <v>29366</v>
      </c>
      <c r="J4890" t="s">
        <v>29369</v>
      </c>
      <c r="K4890" t="s">
        <v>29370</v>
      </c>
      <c r="M4890" t="s">
        <v>3225</v>
      </c>
      <c r="N4890" t="s">
        <v>65</v>
      </c>
      <c r="O4890">
        <v>80537</v>
      </c>
      <c r="P4890" t="s">
        <v>50</v>
      </c>
      <c r="U4890" s="1">
        <v>44573</v>
      </c>
      <c r="V4890" s="1">
        <v>44573</v>
      </c>
      <c r="W4890" s="1">
        <v>44573.488888888889</v>
      </c>
      <c r="X4890" s="1">
        <v>44573.488888888889</v>
      </c>
      <c r="AC4890" t="s">
        <v>53</v>
      </c>
      <c r="AD4890">
        <v>2972050568</v>
      </c>
      <c r="AE4890" s="1">
        <v>44573.694444444445</v>
      </c>
      <c r="AG4890" t="s">
        <v>29371</v>
      </c>
      <c r="AH4890" t="s">
        <v>51</v>
      </c>
      <c r="AJ4890" t="s">
        <v>53</v>
      </c>
      <c r="AL4890" t="s">
        <v>78</v>
      </c>
      <c r="AO4890" t="s">
        <v>5443</v>
      </c>
      <c r="AP4890" s="1">
        <v>44573.484722222223</v>
      </c>
    </row>
    <row r="4891" spans="1:43" x14ac:dyDescent="0.35">
      <c r="A4891" t="s">
        <v>29372</v>
      </c>
      <c r="B4891" t="s">
        <v>29373</v>
      </c>
      <c r="C4891" t="s">
        <v>29374</v>
      </c>
      <c r="F4891" t="s">
        <v>29375</v>
      </c>
      <c r="H4891" t="s">
        <v>29372</v>
      </c>
      <c r="J4891" t="s">
        <v>1321</v>
      </c>
      <c r="P4891" t="s">
        <v>50</v>
      </c>
      <c r="U4891" s="1">
        <v>44573</v>
      </c>
      <c r="V4891" s="1">
        <v>44573</v>
      </c>
      <c r="W4891" s="1">
        <v>44573.651388888888</v>
      </c>
      <c r="X4891" s="1">
        <v>44573.651388888888</v>
      </c>
      <c r="AC4891" t="s">
        <v>53</v>
      </c>
      <c r="AD4891">
        <v>1000000001</v>
      </c>
      <c r="AE4891" s="1">
        <v>39973.351388888892</v>
      </c>
      <c r="AF4891" t="s">
        <v>3377</v>
      </c>
      <c r="AG4891" t="s">
        <v>29376</v>
      </c>
      <c r="AH4891" t="s">
        <v>51</v>
      </c>
      <c r="AJ4891" t="s">
        <v>53</v>
      </c>
      <c r="AL4891" t="s">
        <v>78</v>
      </c>
      <c r="AO4891" t="s">
        <v>8142</v>
      </c>
    </row>
    <row r="4892" spans="1:43" x14ac:dyDescent="0.35">
      <c r="A4892" t="s">
        <v>29377</v>
      </c>
      <c r="B4892" t="s">
        <v>5142</v>
      </c>
      <c r="C4892" t="s">
        <v>15368</v>
      </c>
      <c r="F4892" t="s">
        <v>29378</v>
      </c>
      <c r="H4892" t="s">
        <v>29377</v>
      </c>
      <c r="J4892" t="s">
        <v>29379</v>
      </c>
      <c r="K4892" t="s">
        <v>29380</v>
      </c>
      <c r="M4892" t="s">
        <v>7312</v>
      </c>
      <c r="N4892" t="s">
        <v>65</v>
      </c>
      <c r="O4892" t="s">
        <v>29381</v>
      </c>
      <c r="P4892" t="s">
        <v>50</v>
      </c>
      <c r="U4892" s="1">
        <v>44573</v>
      </c>
      <c r="V4892" s="1">
        <v>44573</v>
      </c>
      <c r="W4892" s="1">
        <v>44573.409722222219</v>
      </c>
      <c r="X4892" s="1">
        <v>44573.409722222219</v>
      </c>
      <c r="AC4892" t="s">
        <v>53</v>
      </c>
      <c r="AD4892">
        <v>2969732568</v>
      </c>
      <c r="AE4892" s="1">
        <v>42832.606944444444</v>
      </c>
      <c r="AF4892" t="s">
        <v>7313</v>
      </c>
      <c r="AG4892" t="s">
        <v>29382</v>
      </c>
      <c r="AH4892" t="s">
        <v>51</v>
      </c>
      <c r="AJ4892" t="s">
        <v>53</v>
      </c>
      <c r="AL4892" t="s">
        <v>68</v>
      </c>
      <c r="AO4892" t="s">
        <v>5443</v>
      </c>
      <c r="AP4892" s="1">
        <v>44592.344444444447</v>
      </c>
    </row>
    <row r="4893" spans="1:43" x14ac:dyDescent="0.35">
      <c r="A4893" t="s">
        <v>29383</v>
      </c>
      <c r="B4893" t="s">
        <v>29384</v>
      </c>
      <c r="C4893" t="s">
        <v>5108</v>
      </c>
      <c r="F4893">
        <v>19706865828</v>
      </c>
      <c r="H4893" t="s">
        <v>29383</v>
      </c>
      <c r="J4893" t="s">
        <v>29385</v>
      </c>
      <c r="N4893" t="s">
        <v>287</v>
      </c>
      <c r="O4893">
        <v>80550</v>
      </c>
      <c r="P4893" t="s">
        <v>50</v>
      </c>
      <c r="U4893" s="1">
        <v>44573</v>
      </c>
      <c r="V4893" s="1">
        <v>44573</v>
      </c>
      <c r="W4893" s="1">
        <v>44573.495833333334</v>
      </c>
      <c r="X4893" s="1">
        <v>44573.495833333334</v>
      </c>
      <c r="AC4893" t="s">
        <v>53</v>
      </c>
      <c r="AD4893">
        <v>2970041905</v>
      </c>
      <c r="AE4893" s="1">
        <v>44231.342361111114</v>
      </c>
      <c r="AG4893" t="s">
        <v>29386</v>
      </c>
      <c r="AH4893" t="s">
        <v>51</v>
      </c>
      <c r="AJ4893" t="s">
        <v>53</v>
      </c>
      <c r="AL4893" t="s">
        <v>78</v>
      </c>
      <c r="AO4893" t="s">
        <v>8142</v>
      </c>
    </row>
    <row r="4894" spans="1:43" x14ac:dyDescent="0.35">
      <c r="A4894" t="s">
        <v>29387</v>
      </c>
      <c r="B4894" t="s">
        <v>16792</v>
      </c>
      <c r="C4894" t="s">
        <v>10306</v>
      </c>
      <c r="F4894">
        <v>3033969154</v>
      </c>
      <c r="H4894" t="s">
        <v>29387</v>
      </c>
      <c r="J4894" t="s">
        <v>29388</v>
      </c>
      <c r="K4894" t="s">
        <v>29389</v>
      </c>
      <c r="M4894" t="s">
        <v>29390</v>
      </c>
      <c r="N4894" t="s">
        <v>65</v>
      </c>
      <c r="O4894">
        <v>80535</v>
      </c>
      <c r="P4894" t="s">
        <v>50</v>
      </c>
      <c r="U4894" s="1">
        <v>44573</v>
      </c>
      <c r="V4894" s="1">
        <v>44573</v>
      </c>
      <c r="W4894" s="1">
        <v>44573.634722222225</v>
      </c>
      <c r="X4894" s="1">
        <v>44573.634722222225</v>
      </c>
      <c r="AC4894" t="s">
        <v>53</v>
      </c>
      <c r="AD4894">
        <v>1000000001</v>
      </c>
      <c r="AE4894" s="1">
        <v>39973.351388888892</v>
      </c>
      <c r="AF4894" t="s">
        <v>3377</v>
      </c>
      <c r="AG4894" t="s">
        <v>29391</v>
      </c>
      <c r="AH4894" t="s">
        <v>51</v>
      </c>
      <c r="AJ4894" t="s">
        <v>53</v>
      </c>
      <c r="AL4894" t="s">
        <v>78</v>
      </c>
      <c r="AO4894" t="s">
        <v>5443</v>
      </c>
      <c r="AP4894" s="1">
        <v>44573.633333333331</v>
      </c>
      <c r="AQ4894" s="1">
        <v>44574.487500000003</v>
      </c>
    </row>
    <row r="4895" spans="1:43" x14ac:dyDescent="0.35">
      <c r="A4895" t="s">
        <v>29392</v>
      </c>
      <c r="B4895" t="s">
        <v>6989</v>
      </c>
      <c r="C4895" t="s">
        <v>5892</v>
      </c>
      <c r="F4895" t="s">
        <v>29393</v>
      </c>
      <c r="G4895">
        <v>4054711983</v>
      </c>
      <c r="H4895" t="s">
        <v>29394</v>
      </c>
      <c r="I4895" t="s">
        <v>200</v>
      </c>
      <c r="J4895" t="s">
        <v>3469</v>
      </c>
      <c r="K4895" t="s">
        <v>29395</v>
      </c>
      <c r="M4895" t="s">
        <v>13333</v>
      </c>
      <c r="N4895" t="s">
        <v>12376</v>
      </c>
      <c r="O4895">
        <v>73036</v>
      </c>
      <c r="P4895" t="s">
        <v>50</v>
      </c>
      <c r="U4895" s="1">
        <v>44573</v>
      </c>
      <c r="V4895" s="1">
        <v>44573</v>
      </c>
      <c r="AC4895" t="s">
        <v>53</v>
      </c>
      <c r="AD4895">
        <v>2969702039</v>
      </c>
      <c r="AE4895" s="1">
        <v>42528.619444444441</v>
      </c>
      <c r="AG4895" t="s">
        <v>29396</v>
      </c>
      <c r="AH4895" t="s">
        <v>51</v>
      </c>
      <c r="AJ4895" t="s">
        <v>53</v>
      </c>
      <c r="AO4895" t="s">
        <v>8142</v>
      </c>
    </row>
    <row r="4896" spans="1:43" x14ac:dyDescent="0.35">
      <c r="A4896" t="s">
        <v>29397</v>
      </c>
      <c r="B4896" t="s">
        <v>29398</v>
      </c>
      <c r="C4896" t="s">
        <v>17966</v>
      </c>
      <c r="F4896">
        <v>7192474900</v>
      </c>
      <c r="H4896" t="s">
        <v>29399</v>
      </c>
      <c r="I4896" t="s">
        <v>61</v>
      </c>
      <c r="J4896" t="s">
        <v>29400</v>
      </c>
      <c r="K4896" t="s">
        <v>29401</v>
      </c>
      <c r="M4896" t="s">
        <v>159</v>
      </c>
      <c r="N4896" t="s">
        <v>608</v>
      </c>
      <c r="O4896">
        <v>80907</v>
      </c>
      <c r="P4896" t="s">
        <v>50</v>
      </c>
      <c r="U4896" s="1">
        <v>44573.506249999999</v>
      </c>
      <c r="V4896" s="1">
        <v>44573.506249999999</v>
      </c>
      <c r="AC4896" t="s">
        <v>53</v>
      </c>
      <c r="AG4896" t="s">
        <v>29402</v>
      </c>
      <c r="AH4896" t="s">
        <v>53</v>
      </c>
      <c r="AJ4896" t="s">
        <v>53</v>
      </c>
      <c r="AK4896" t="s">
        <v>13346</v>
      </c>
      <c r="AO4896" t="s">
        <v>54</v>
      </c>
    </row>
    <row r="4897" spans="1:43" x14ac:dyDescent="0.35">
      <c r="A4897" t="s">
        <v>29403</v>
      </c>
      <c r="B4897" t="s">
        <v>7477</v>
      </c>
      <c r="C4897" t="s">
        <v>904</v>
      </c>
      <c r="F4897" s="2" t="s">
        <v>29404</v>
      </c>
      <c r="H4897" t="s">
        <v>29403</v>
      </c>
      <c r="J4897" t="s">
        <v>28126</v>
      </c>
      <c r="K4897" t="s">
        <v>13668</v>
      </c>
      <c r="M4897" t="s">
        <v>13669</v>
      </c>
      <c r="N4897" t="s">
        <v>13670</v>
      </c>
      <c r="O4897">
        <v>6300</v>
      </c>
      <c r="P4897" t="s">
        <v>17899</v>
      </c>
      <c r="U4897" s="1">
        <v>44574</v>
      </c>
      <c r="V4897" s="1">
        <v>44574</v>
      </c>
      <c r="AC4897" t="s">
        <v>53</v>
      </c>
      <c r="AD4897">
        <v>2969823183</v>
      </c>
      <c r="AE4897" s="1">
        <v>43312.453472222223</v>
      </c>
      <c r="AG4897" t="s">
        <v>29405</v>
      </c>
      <c r="AH4897" t="s">
        <v>51</v>
      </c>
      <c r="AJ4897" t="s">
        <v>53</v>
      </c>
      <c r="AO4897" t="s">
        <v>8142</v>
      </c>
    </row>
    <row r="4898" spans="1:43" x14ac:dyDescent="0.35">
      <c r="A4898" t="s">
        <v>29406</v>
      </c>
      <c r="B4898" t="s">
        <v>29407</v>
      </c>
      <c r="C4898" t="s">
        <v>205</v>
      </c>
      <c r="F4898">
        <v>3202608893</v>
      </c>
      <c r="H4898" t="s">
        <v>29406</v>
      </c>
      <c r="J4898" t="s">
        <v>29408</v>
      </c>
      <c r="P4898" t="s">
        <v>50</v>
      </c>
      <c r="U4898" s="1">
        <v>44574</v>
      </c>
      <c r="V4898" s="1">
        <v>44574</v>
      </c>
      <c r="AC4898" t="s">
        <v>53</v>
      </c>
      <c r="AG4898" t="s">
        <v>29409</v>
      </c>
      <c r="AH4898" t="s">
        <v>51</v>
      </c>
      <c r="AJ4898" t="s">
        <v>53</v>
      </c>
      <c r="AL4898" t="s">
        <v>78</v>
      </c>
      <c r="AO4898" t="s">
        <v>8142</v>
      </c>
    </row>
    <row r="4899" spans="1:43" x14ac:dyDescent="0.35">
      <c r="A4899" t="s">
        <v>29410</v>
      </c>
      <c r="B4899" t="s">
        <v>10776</v>
      </c>
      <c r="C4899" t="s">
        <v>302</v>
      </c>
      <c r="F4899" t="s">
        <v>29411</v>
      </c>
      <c r="H4899" t="s">
        <v>29412</v>
      </c>
      <c r="J4899" t="s">
        <v>28528</v>
      </c>
      <c r="K4899" t="s">
        <v>17796</v>
      </c>
      <c r="M4899" t="s">
        <v>27482</v>
      </c>
      <c r="N4899" t="s">
        <v>7398</v>
      </c>
      <c r="O4899">
        <v>84663</v>
      </c>
      <c r="P4899" t="s">
        <v>50</v>
      </c>
      <c r="U4899" s="1">
        <v>44574</v>
      </c>
      <c r="V4899" s="1">
        <v>44574</v>
      </c>
      <c r="AC4899" t="s">
        <v>53</v>
      </c>
      <c r="AD4899">
        <v>2969475096</v>
      </c>
      <c r="AE4899" s="1">
        <v>37141</v>
      </c>
      <c r="AG4899" t="s">
        <v>29413</v>
      </c>
      <c r="AH4899" t="s">
        <v>51</v>
      </c>
      <c r="AJ4899" t="s">
        <v>53</v>
      </c>
      <c r="AO4899" t="s">
        <v>8142</v>
      </c>
    </row>
    <row r="4900" spans="1:43" x14ac:dyDescent="0.35">
      <c r="A4900" t="s">
        <v>29414</v>
      </c>
      <c r="B4900" t="s">
        <v>29415</v>
      </c>
      <c r="C4900" t="s">
        <v>309</v>
      </c>
      <c r="F4900" t="s">
        <v>29416</v>
      </c>
      <c r="H4900" t="s">
        <v>29414</v>
      </c>
      <c r="J4900" t="s">
        <v>29293</v>
      </c>
      <c r="K4900" t="s">
        <v>29294</v>
      </c>
      <c r="M4900" t="s">
        <v>154</v>
      </c>
      <c r="N4900" t="s">
        <v>65</v>
      </c>
      <c r="O4900">
        <v>80631</v>
      </c>
      <c r="P4900" t="s">
        <v>50</v>
      </c>
      <c r="U4900" s="1">
        <v>44574</v>
      </c>
      <c r="V4900" s="1">
        <v>44574</v>
      </c>
      <c r="W4900" s="1">
        <v>44574.680555555555</v>
      </c>
      <c r="X4900" s="1">
        <v>44574.680555555555</v>
      </c>
      <c r="AC4900" t="s">
        <v>53</v>
      </c>
      <c r="AD4900">
        <v>2969549285</v>
      </c>
      <c r="AE4900" s="1">
        <v>40217.710416666669</v>
      </c>
      <c r="AF4900" t="s">
        <v>10588</v>
      </c>
      <c r="AG4900" t="s">
        <v>29417</v>
      </c>
      <c r="AH4900" t="s">
        <v>51</v>
      </c>
      <c r="AJ4900" t="s">
        <v>53</v>
      </c>
      <c r="AL4900" t="s">
        <v>68</v>
      </c>
      <c r="AO4900" t="s">
        <v>5443</v>
      </c>
      <c r="AP4900" s="1">
        <v>44649.688888888886</v>
      </c>
    </row>
    <row r="4901" spans="1:43" x14ac:dyDescent="0.35">
      <c r="A4901" t="s">
        <v>29418</v>
      </c>
      <c r="B4901" t="s">
        <v>2499</v>
      </c>
      <c r="C4901" t="s">
        <v>587</v>
      </c>
      <c r="F4901" t="s">
        <v>29419</v>
      </c>
      <c r="G4901" s="2" t="s">
        <v>29420</v>
      </c>
      <c r="H4901" t="s">
        <v>29421</v>
      </c>
      <c r="I4901" t="s">
        <v>780</v>
      </c>
      <c r="J4901" t="s">
        <v>28126</v>
      </c>
      <c r="K4901" t="s">
        <v>29422</v>
      </c>
      <c r="M4901" t="s">
        <v>29423</v>
      </c>
      <c r="N4901" t="s">
        <v>29424</v>
      </c>
      <c r="O4901" t="s">
        <v>29425</v>
      </c>
      <c r="P4901" t="s">
        <v>17899</v>
      </c>
      <c r="U4901" s="1">
        <v>44574</v>
      </c>
      <c r="V4901" s="1">
        <v>44574</v>
      </c>
      <c r="AC4901" t="s">
        <v>53</v>
      </c>
      <c r="AD4901">
        <v>2969823183</v>
      </c>
      <c r="AE4901" s="1">
        <v>43312.453472222223</v>
      </c>
      <c r="AG4901" t="s">
        <v>29426</v>
      </c>
      <c r="AH4901" t="s">
        <v>51</v>
      </c>
      <c r="AJ4901" t="s">
        <v>53</v>
      </c>
      <c r="AO4901" t="s">
        <v>8142</v>
      </c>
    </row>
    <row r="4902" spans="1:43" x14ac:dyDescent="0.35">
      <c r="A4902" t="s">
        <v>29427</v>
      </c>
      <c r="B4902" t="s">
        <v>29428</v>
      </c>
      <c r="C4902" t="s">
        <v>15519</v>
      </c>
      <c r="F4902">
        <v>7207743082</v>
      </c>
      <c r="H4902" t="s">
        <v>29427</v>
      </c>
      <c r="J4902" t="s">
        <v>29429</v>
      </c>
      <c r="K4902" t="s">
        <v>29430</v>
      </c>
      <c r="M4902" t="s">
        <v>137</v>
      </c>
      <c r="N4902" t="s">
        <v>65</v>
      </c>
      <c r="O4902">
        <v>80216</v>
      </c>
      <c r="P4902" t="s">
        <v>50</v>
      </c>
      <c r="U4902" s="1">
        <v>44574</v>
      </c>
      <c r="V4902" s="1">
        <v>44574</v>
      </c>
      <c r="W4902" s="1">
        <v>44574.536111111112</v>
      </c>
      <c r="X4902" s="1">
        <v>44574.536111111112</v>
      </c>
      <c r="AC4902" t="s">
        <v>51</v>
      </c>
      <c r="AD4902">
        <v>1000000001</v>
      </c>
      <c r="AE4902" s="1">
        <v>39973.351388888892</v>
      </c>
      <c r="AF4902" t="s">
        <v>3377</v>
      </c>
      <c r="AG4902" t="s">
        <v>29431</v>
      </c>
      <c r="AH4902" t="s">
        <v>51</v>
      </c>
      <c r="AJ4902" t="s">
        <v>53</v>
      </c>
      <c r="AL4902" t="s">
        <v>78</v>
      </c>
      <c r="AO4902" t="s">
        <v>5443</v>
      </c>
      <c r="AP4902" s="1">
        <v>44802.630555555559</v>
      </c>
    </row>
    <row r="4903" spans="1:43" x14ac:dyDescent="0.35">
      <c r="A4903" t="s">
        <v>29432</v>
      </c>
      <c r="B4903" t="s">
        <v>29433</v>
      </c>
      <c r="C4903" t="s">
        <v>14635</v>
      </c>
      <c r="F4903" s="2" t="s">
        <v>29434</v>
      </c>
      <c r="H4903" t="s">
        <v>29432</v>
      </c>
      <c r="J4903" t="s">
        <v>28126</v>
      </c>
      <c r="K4903" t="s">
        <v>13668</v>
      </c>
      <c r="M4903" t="s">
        <v>13669</v>
      </c>
      <c r="N4903" t="s">
        <v>13670</v>
      </c>
      <c r="O4903">
        <v>6300</v>
      </c>
      <c r="P4903" t="s">
        <v>17899</v>
      </c>
      <c r="U4903" s="1">
        <v>44574</v>
      </c>
      <c r="V4903" s="1">
        <v>44574</v>
      </c>
      <c r="AC4903" t="s">
        <v>53</v>
      </c>
      <c r="AD4903">
        <v>2969823183</v>
      </c>
      <c r="AE4903" s="1">
        <v>43312.453472222223</v>
      </c>
      <c r="AG4903" t="s">
        <v>29435</v>
      </c>
      <c r="AH4903" t="s">
        <v>51</v>
      </c>
      <c r="AJ4903" t="s">
        <v>53</v>
      </c>
      <c r="AO4903" t="s">
        <v>8142</v>
      </c>
    </row>
    <row r="4904" spans="1:43" x14ac:dyDescent="0.35">
      <c r="A4904" t="s">
        <v>29436</v>
      </c>
      <c r="B4904" t="s">
        <v>15703</v>
      </c>
      <c r="C4904" t="s">
        <v>424</v>
      </c>
      <c r="F4904" t="s">
        <v>29437</v>
      </c>
      <c r="H4904" t="s">
        <v>29436</v>
      </c>
      <c r="J4904" t="s">
        <v>13574</v>
      </c>
      <c r="K4904" t="s">
        <v>29438</v>
      </c>
      <c r="M4904" t="s">
        <v>29439</v>
      </c>
      <c r="N4904" t="s">
        <v>29439</v>
      </c>
      <c r="O4904" t="s">
        <v>29440</v>
      </c>
      <c r="P4904" t="s">
        <v>17899</v>
      </c>
      <c r="U4904" s="1">
        <v>44574</v>
      </c>
      <c r="V4904" s="1">
        <v>44574</v>
      </c>
      <c r="AC4904" t="s">
        <v>53</v>
      </c>
      <c r="AD4904">
        <v>2969823183</v>
      </c>
      <c r="AE4904" s="1">
        <v>43312.453472222223</v>
      </c>
      <c r="AG4904" t="s">
        <v>29441</v>
      </c>
      <c r="AH4904" t="s">
        <v>51</v>
      </c>
      <c r="AJ4904" t="s">
        <v>53</v>
      </c>
      <c r="AO4904" t="s">
        <v>8142</v>
      </c>
    </row>
    <row r="4905" spans="1:43" x14ac:dyDescent="0.35">
      <c r="A4905" t="s">
        <v>29442</v>
      </c>
      <c r="B4905" t="s">
        <v>27700</v>
      </c>
      <c r="C4905" t="s">
        <v>4248</v>
      </c>
      <c r="F4905" t="s">
        <v>29443</v>
      </c>
      <c r="H4905" t="s">
        <v>27703</v>
      </c>
      <c r="J4905" t="s">
        <v>8217</v>
      </c>
      <c r="P4905" t="s">
        <v>50</v>
      </c>
      <c r="U4905" s="1">
        <v>44574</v>
      </c>
      <c r="V4905" s="1">
        <v>44574</v>
      </c>
      <c r="W4905" s="1">
        <v>44574.451388888891</v>
      </c>
      <c r="X4905" s="1">
        <v>44574.451388888891</v>
      </c>
      <c r="AC4905" t="s">
        <v>53</v>
      </c>
      <c r="AD4905">
        <v>2969479278</v>
      </c>
      <c r="AE4905" s="1">
        <v>37389</v>
      </c>
      <c r="AF4905" t="s">
        <v>29444</v>
      </c>
      <c r="AG4905" t="s">
        <v>29445</v>
      </c>
      <c r="AH4905" t="s">
        <v>51</v>
      </c>
      <c r="AJ4905" t="s">
        <v>53</v>
      </c>
      <c r="AL4905" t="s">
        <v>68</v>
      </c>
      <c r="AO4905" t="s">
        <v>8142</v>
      </c>
      <c r="AP4905" s="1">
        <v>44574.541666666664</v>
      </c>
    </row>
    <row r="4906" spans="1:43" x14ac:dyDescent="0.35">
      <c r="A4906" t="s">
        <v>29446</v>
      </c>
      <c r="B4906" t="s">
        <v>1957</v>
      </c>
      <c r="C4906" t="s">
        <v>16439</v>
      </c>
      <c r="F4906">
        <v>13032573613</v>
      </c>
      <c r="H4906" t="s">
        <v>29446</v>
      </c>
      <c r="J4906" t="s">
        <v>29447</v>
      </c>
      <c r="N4906" t="s">
        <v>287</v>
      </c>
      <c r="O4906">
        <v>80122</v>
      </c>
      <c r="P4906" t="s">
        <v>50</v>
      </c>
      <c r="U4906" s="1">
        <v>44574</v>
      </c>
      <c r="V4906" s="1">
        <v>44574</v>
      </c>
      <c r="W4906" s="1">
        <v>44574.681944444441</v>
      </c>
      <c r="X4906" s="1">
        <v>44574.681944444441</v>
      </c>
      <c r="AC4906" t="s">
        <v>53</v>
      </c>
      <c r="AD4906">
        <v>1000000001</v>
      </c>
      <c r="AE4906" s="1">
        <v>39973.351388888892</v>
      </c>
      <c r="AF4906" t="s">
        <v>3377</v>
      </c>
      <c r="AG4906" t="s">
        <v>29448</v>
      </c>
      <c r="AH4906" t="s">
        <v>51</v>
      </c>
      <c r="AJ4906" t="s">
        <v>53</v>
      </c>
      <c r="AL4906" t="s">
        <v>78</v>
      </c>
      <c r="AO4906" t="s">
        <v>5443</v>
      </c>
      <c r="AP4906" s="1">
        <v>44574.679861111108</v>
      </c>
    </row>
    <row r="4907" spans="1:43" x14ac:dyDescent="0.35">
      <c r="A4907" t="s">
        <v>29449</v>
      </c>
      <c r="B4907" t="s">
        <v>29450</v>
      </c>
      <c r="C4907" t="s">
        <v>5850</v>
      </c>
      <c r="D4907" t="s">
        <v>905</v>
      </c>
      <c r="F4907" t="s">
        <v>29451</v>
      </c>
      <c r="H4907" t="s">
        <v>29452</v>
      </c>
      <c r="I4907" t="s">
        <v>179</v>
      </c>
      <c r="J4907" t="s">
        <v>29453</v>
      </c>
      <c r="K4907" t="s">
        <v>29454</v>
      </c>
      <c r="M4907" t="s">
        <v>8020</v>
      </c>
      <c r="N4907" t="s">
        <v>65</v>
      </c>
      <c r="O4907">
        <v>80117</v>
      </c>
      <c r="P4907" t="s">
        <v>50</v>
      </c>
      <c r="U4907" s="1">
        <v>44574.428472222222</v>
      </c>
      <c r="V4907" s="1">
        <v>44574.428472222222</v>
      </c>
      <c r="W4907" s="1">
        <v>44608.509722222225</v>
      </c>
      <c r="X4907" s="1">
        <v>44608.509722222225</v>
      </c>
      <c r="AC4907" t="s">
        <v>53</v>
      </c>
      <c r="AD4907">
        <v>2969559924</v>
      </c>
      <c r="AE4907" s="1">
        <v>40603.70416666667</v>
      </c>
      <c r="AF4907" t="s">
        <v>29455</v>
      </c>
      <c r="AG4907" t="s">
        <v>29456</v>
      </c>
      <c r="AH4907" t="s">
        <v>53</v>
      </c>
      <c r="AJ4907" t="s">
        <v>53</v>
      </c>
      <c r="AK4907" t="s">
        <v>7072</v>
      </c>
      <c r="AL4907" t="s">
        <v>78</v>
      </c>
      <c r="AO4907" t="s">
        <v>54</v>
      </c>
      <c r="AP4907" s="1">
        <v>45327.617361111108</v>
      </c>
      <c r="AQ4907" s="1">
        <v>45021.61041666667</v>
      </c>
    </row>
    <row r="4908" spans="1:43" x14ac:dyDescent="0.35">
      <c r="A4908" t="s">
        <v>29457</v>
      </c>
      <c r="B4908" t="s">
        <v>28972</v>
      </c>
      <c r="C4908" t="s">
        <v>1865</v>
      </c>
      <c r="F4908" t="s">
        <v>29458</v>
      </c>
      <c r="H4908" t="s">
        <v>29457</v>
      </c>
      <c r="J4908" t="s">
        <v>29459</v>
      </c>
      <c r="K4908" t="s">
        <v>29460</v>
      </c>
      <c r="M4908" t="s">
        <v>29461</v>
      </c>
      <c r="N4908" t="s">
        <v>686</v>
      </c>
      <c r="O4908">
        <v>84020</v>
      </c>
      <c r="P4908" t="s">
        <v>50</v>
      </c>
      <c r="U4908" s="1">
        <v>44575</v>
      </c>
      <c r="V4908" s="1">
        <v>44575</v>
      </c>
      <c r="AC4908" t="s">
        <v>53</v>
      </c>
      <c r="AD4908">
        <v>2969561806</v>
      </c>
      <c r="AE4908" s="1">
        <v>40652.556250000001</v>
      </c>
      <c r="AG4908" t="s">
        <v>29462</v>
      </c>
      <c r="AH4908" t="s">
        <v>51</v>
      </c>
      <c r="AJ4908" t="s">
        <v>53</v>
      </c>
      <c r="AO4908" t="s">
        <v>8142</v>
      </c>
    </row>
    <row r="4909" spans="1:43" x14ac:dyDescent="0.35">
      <c r="A4909" t="s">
        <v>29463</v>
      </c>
      <c r="B4909" t="s">
        <v>29464</v>
      </c>
      <c r="C4909" t="s">
        <v>29465</v>
      </c>
      <c r="F4909" t="s">
        <v>29466</v>
      </c>
      <c r="H4909" t="s">
        <v>29467</v>
      </c>
      <c r="J4909" t="s">
        <v>29468</v>
      </c>
      <c r="K4909" t="s">
        <v>29469</v>
      </c>
      <c r="M4909" t="s">
        <v>6790</v>
      </c>
      <c r="N4909" t="s">
        <v>798</v>
      </c>
      <c r="O4909">
        <v>77356</v>
      </c>
      <c r="P4909" t="s">
        <v>50</v>
      </c>
      <c r="U4909" s="1">
        <v>44575</v>
      </c>
      <c r="V4909" s="1">
        <v>44575</v>
      </c>
      <c r="AC4909" t="s">
        <v>51</v>
      </c>
      <c r="AD4909">
        <v>2973959459</v>
      </c>
      <c r="AE4909" s="1">
        <v>45251.47152777778</v>
      </c>
      <c r="AG4909" t="s">
        <v>29470</v>
      </c>
      <c r="AH4909" t="s">
        <v>51</v>
      </c>
      <c r="AJ4909" t="s">
        <v>53</v>
      </c>
      <c r="AO4909" t="s">
        <v>5443</v>
      </c>
    </row>
    <row r="4910" spans="1:43" x14ac:dyDescent="0.35">
      <c r="A4910" t="s">
        <v>29471</v>
      </c>
      <c r="B4910" t="s">
        <v>14368</v>
      </c>
      <c r="C4910" t="s">
        <v>4752</v>
      </c>
      <c r="F4910">
        <v>5056084779</v>
      </c>
      <c r="H4910" t="s">
        <v>29471</v>
      </c>
      <c r="J4910" t="s">
        <v>29472</v>
      </c>
      <c r="K4910" t="s">
        <v>29473</v>
      </c>
      <c r="M4910" t="s">
        <v>315</v>
      </c>
      <c r="N4910" t="s">
        <v>253</v>
      </c>
      <c r="O4910">
        <v>87413</v>
      </c>
      <c r="P4910" t="s">
        <v>50</v>
      </c>
      <c r="U4910" s="1">
        <v>44575</v>
      </c>
      <c r="V4910" s="1">
        <v>44575</v>
      </c>
      <c r="W4910" s="1">
        <v>44575.495833333334</v>
      </c>
      <c r="X4910" s="1">
        <v>44575.495833333334</v>
      </c>
      <c r="AC4910" t="s">
        <v>53</v>
      </c>
      <c r="AD4910">
        <v>2972053475</v>
      </c>
      <c r="AE4910" s="1">
        <v>44592.633333333331</v>
      </c>
      <c r="AF4910" t="s">
        <v>29474</v>
      </c>
      <c r="AG4910" t="s">
        <v>29475</v>
      </c>
      <c r="AH4910" t="s">
        <v>51</v>
      </c>
      <c r="AJ4910" t="s">
        <v>53</v>
      </c>
      <c r="AL4910" t="s">
        <v>78</v>
      </c>
      <c r="AO4910" t="s">
        <v>5443</v>
      </c>
      <c r="AP4910" s="1">
        <v>44575.493750000001</v>
      </c>
    </row>
    <row r="4911" spans="1:43" x14ac:dyDescent="0.35">
      <c r="A4911" t="s">
        <v>29476</v>
      </c>
      <c r="B4911" t="s">
        <v>18138</v>
      </c>
      <c r="C4911" t="s">
        <v>13638</v>
      </c>
      <c r="H4911" t="s">
        <v>29476</v>
      </c>
      <c r="J4911" t="s">
        <v>29477</v>
      </c>
      <c r="U4911" s="1">
        <v>44575</v>
      </c>
      <c r="V4911" s="1">
        <v>44575</v>
      </c>
      <c r="W4911" s="1">
        <v>44575.718055555553</v>
      </c>
      <c r="X4911" s="1">
        <v>44575.718055555553</v>
      </c>
      <c r="AC4911" t="s">
        <v>53</v>
      </c>
      <c r="AD4911">
        <v>2969919458</v>
      </c>
      <c r="AE4911" s="1">
        <v>43761.395138888889</v>
      </c>
      <c r="AF4911" t="s">
        <v>29478</v>
      </c>
      <c r="AG4911" t="s">
        <v>29479</v>
      </c>
      <c r="AH4911" t="s">
        <v>51</v>
      </c>
      <c r="AJ4911" t="s">
        <v>53</v>
      </c>
      <c r="AL4911" t="s">
        <v>68</v>
      </c>
      <c r="AO4911" t="s">
        <v>5443</v>
      </c>
      <c r="AP4911" s="1">
        <v>44575.638194444444</v>
      </c>
    </row>
    <row r="4912" spans="1:43" x14ac:dyDescent="0.35">
      <c r="A4912" t="s">
        <v>29480</v>
      </c>
      <c r="B4912" t="s">
        <v>29481</v>
      </c>
      <c r="C4912" t="s">
        <v>383</v>
      </c>
      <c r="F4912">
        <v>3039018724</v>
      </c>
      <c r="H4912" t="s">
        <v>29480</v>
      </c>
      <c r="J4912" t="s">
        <v>29482</v>
      </c>
      <c r="K4912" t="s">
        <v>29483</v>
      </c>
      <c r="M4912" t="s">
        <v>4326</v>
      </c>
      <c r="N4912" t="s">
        <v>65</v>
      </c>
      <c r="O4912">
        <v>80643</v>
      </c>
      <c r="P4912" t="s">
        <v>50</v>
      </c>
      <c r="U4912" s="1">
        <v>44575</v>
      </c>
      <c r="V4912" s="1">
        <v>44575</v>
      </c>
      <c r="W4912" s="1">
        <v>44575.447222222225</v>
      </c>
      <c r="X4912" s="1">
        <v>44575.447222222225</v>
      </c>
      <c r="AC4912" t="s">
        <v>53</v>
      </c>
      <c r="AD4912">
        <v>1000000001</v>
      </c>
      <c r="AE4912" s="1">
        <v>39973.351388888892</v>
      </c>
      <c r="AF4912" t="s">
        <v>3377</v>
      </c>
      <c r="AG4912" t="s">
        <v>29484</v>
      </c>
      <c r="AH4912" t="s">
        <v>51</v>
      </c>
      <c r="AJ4912" t="s">
        <v>53</v>
      </c>
      <c r="AL4912" t="s">
        <v>78</v>
      </c>
      <c r="AO4912" t="s">
        <v>5443</v>
      </c>
      <c r="AP4912" s="1">
        <v>44575.444444444445</v>
      </c>
      <c r="AQ4912" s="1">
        <v>44575.450694444444</v>
      </c>
    </row>
    <row r="4913" spans="1:43" x14ac:dyDescent="0.35">
      <c r="A4913" t="s">
        <v>29485</v>
      </c>
      <c r="B4913" t="s">
        <v>29486</v>
      </c>
      <c r="C4913" t="s">
        <v>2453</v>
      </c>
      <c r="F4913" t="s">
        <v>29487</v>
      </c>
      <c r="H4913" t="s">
        <v>29485</v>
      </c>
      <c r="J4913" t="s">
        <v>28026</v>
      </c>
      <c r="K4913" t="s">
        <v>29488</v>
      </c>
      <c r="M4913" t="s">
        <v>1296</v>
      </c>
      <c r="N4913" t="s">
        <v>253</v>
      </c>
      <c r="O4913">
        <v>88220</v>
      </c>
      <c r="P4913" t="s">
        <v>50</v>
      </c>
      <c r="U4913" s="1">
        <v>44575</v>
      </c>
      <c r="V4913" s="1">
        <v>44575</v>
      </c>
      <c r="W4913" s="1">
        <v>44575.520833333336</v>
      </c>
      <c r="X4913" s="1">
        <v>44575.520833333336</v>
      </c>
      <c r="AC4913" t="s">
        <v>53</v>
      </c>
      <c r="AD4913">
        <v>2969515564</v>
      </c>
      <c r="AE4913" s="1">
        <v>38667.748611111114</v>
      </c>
      <c r="AF4913" t="s">
        <v>29489</v>
      </c>
      <c r="AG4913" t="s">
        <v>29490</v>
      </c>
      <c r="AH4913" t="s">
        <v>51</v>
      </c>
      <c r="AJ4913" t="s">
        <v>53</v>
      </c>
      <c r="AL4913" t="s">
        <v>78</v>
      </c>
      <c r="AO4913" t="s">
        <v>5443</v>
      </c>
      <c r="AP4913" s="1">
        <v>44650.534722222219</v>
      </c>
      <c r="AQ4913" s="1">
        <v>44616.430555555555</v>
      </c>
    </row>
    <row r="4914" spans="1:43" x14ac:dyDescent="0.35">
      <c r="A4914" t="s">
        <v>29491</v>
      </c>
      <c r="B4914" t="s">
        <v>29492</v>
      </c>
      <c r="C4914" t="s">
        <v>309</v>
      </c>
      <c r="F4914">
        <v>13034754266</v>
      </c>
      <c r="H4914" t="s">
        <v>29491</v>
      </c>
      <c r="J4914" t="s">
        <v>29493</v>
      </c>
      <c r="K4914" t="s">
        <v>29494</v>
      </c>
      <c r="M4914" t="s">
        <v>3751</v>
      </c>
      <c r="N4914" t="s">
        <v>65</v>
      </c>
      <c r="O4914">
        <v>80302</v>
      </c>
      <c r="P4914" t="s">
        <v>50</v>
      </c>
      <c r="U4914" s="1">
        <v>44575</v>
      </c>
      <c r="V4914" s="1">
        <v>44575</v>
      </c>
      <c r="W4914" s="1">
        <v>44575.388888888891</v>
      </c>
      <c r="X4914" s="1">
        <v>44575.388888888891</v>
      </c>
      <c r="AC4914" t="s">
        <v>53</v>
      </c>
      <c r="AD4914">
        <v>1000000001</v>
      </c>
      <c r="AE4914" s="1">
        <v>39973.351388888892</v>
      </c>
      <c r="AF4914" t="s">
        <v>3377</v>
      </c>
      <c r="AG4914" t="s">
        <v>29495</v>
      </c>
      <c r="AH4914" t="s">
        <v>51</v>
      </c>
      <c r="AJ4914" t="s">
        <v>53</v>
      </c>
      <c r="AL4914" t="s">
        <v>78</v>
      </c>
      <c r="AO4914" t="s">
        <v>5443</v>
      </c>
      <c r="AP4914" s="1">
        <v>44577.880555555559</v>
      </c>
    </row>
    <row r="4915" spans="1:43" x14ac:dyDescent="0.35">
      <c r="A4915" t="s">
        <v>29496</v>
      </c>
      <c r="B4915" t="s">
        <v>9130</v>
      </c>
      <c r="C4915" t="s">
        <v>1429</v>
      </c>
      <c r="D4915" t="s">
        <v>1952</v>
      </c>
      <c r="F4915" t="s">
        <v>29497</v>
      </c>
      <c r="G4915" t="s">
        <v>29498</v>
      </c>
      <c r="H4915" t="s">
        <v>29499</v>
      </c>
      <c r="J4915" t="s">
        <v>5634</v>
      </c>
      <c r="P4915" t="s">
        <v>50</v>
      </c>
      <c r="U4915" s="1">
        <v>44575</v>
      </c>
      <c r="V4915" s="1">
        <v>44575</v>
      </c>
      <c r="W4915" s="1">
        <v>44575.731944444444</v>
      </c>
      <c r="X4915" s="1">
        <v>44575.731944444444</v>
      </c>
      <c r="AC4915" t="s">
        <v>53</v>
      </c>
      <c r="AD4915">
        <v>1000000001</v>
      </c>
      <c r="AE4915" s="1">
        <v>39973.351388888892</v>
      </c>
      <c r="AF4915" t="s">
        <v>3377</v>
      </c>
      <c r="AG4915" t="s">
        <v>29500</v>
      </c>
      <c r="AH4915" t="s">
        <v>51</v>
      </c>
      <c r="AJ4915" t="s">
        <v>53</v>
      </c>
      <c r="AL4915" t="s">
        <v>78</v>
      </c>
      <c r="AO4915" t="s">
        <v>5443</v>
      </c>
      <c r="AP4915" s="1">
        <v>45315.396527777775</v>
      </c>
    </row>
    <row r="4916" spans="1:43" x14ac:dyDescent="0.35">
      <c r="A4916" t="s">
        <v>29501</v>
      </c>
      <c r="B4916" t="s">
        <v>29502</v>
      </c>
      <c r="C4916" t="s">
        <v>29503</v>
      </c>
      <c r="F4916" t="s">
        <v>29504</v>
      </c>
      <c r="H4916" t="s">
        <v>29505</v>
      </c>
      <c r="I4916" t="s">
        <v>200</v>
      </c>
      <c r="J4916" t="s">
        <v>29506</v>
      </c>
      <c r="K4916" t="s">
        <v>29507</v>
      </c>
      <c r="M4916" t="s">
        <v>27767</v>
      </c>
      <c r="N4916" t="s">
        <v>468</v>
      </c>
      <c r="O4916">
        <v>80601</v>
      </c>
      <c r="P4916" t="s">
        <v>50</v>
      </c>
      <c r="U4916" s="1">
        <v>44575.354166666664</v>
      </c>
      <c r="V4916" s="1">
        <v>44575.354166666664</v>
      </c>
      <c r="W4916" s="1">
        <v>44581.40902777778</v>
      </c>
      <c r="X4916" s="1">
        <v>44581.40902777778</v>
      </c>
      <c r="AC4916" t="s">
        <v>53</v>
      </c>
      <c r="AD4916">
        <v>2969476061</v>
      </c>
      <c r="AE4916" s="1">
        <v>37200</v>
      </c>
      <c r="AF4916" t="s">
        <v>29508</v>
      </c>
      <c r="AG4916" t="s">
        <v>29509</v>
      </c>
      <c r="AH4916" t="s">
        <v>53</v>
      </c>
      <c r="AJ4916" t="s">
        <v>53</v>
      </c>
      <c r="AK4916" t="s">
        <v>8166</v>
      </c>
      <c r="AL4916" t="s">
        <v>78</v>
      </c>
      <c r="AO4916" t="s">
        <v>54</v>
      </c>
    </row>
    <row r="4917" spans="1:43" x14ac:dyDescent="0.35">
      <c r="A4917" t="s">
        <v>29510</v>
      </c>
      <c r="B4917" t="s">
        <v>9136</v>
      </c>
      <c r="C4917" t="s">
        <v>3846</v>
      </c>
      <c r="G4917" s="2" t="s">
        <v>29511</v>
      </c>
      <c r="H4917" t="s">
        <v>29512</v>
      </c>
      <c r="J4917" t="s">
        <v>29513</v>
      </c>
      <c r="K4917" t="s">
        <v>9136</v>
      </c>
      <c r="M4917" t="s">
        <v>29514</v>
      </c>
      <c r="N4917" t="s">
        <v>1593</v>
      </c>
      <c r="O4917">
        <v>1900</v>
      </c>
      <c r="P4917" t="s">
        <v>50</v>
      </c>
      <c r="U4917" s="1">
        <v>44576</v>
      </c>
      <c r="V4917" s="1">
        <v>44576</v>
      </c>
      <c r="W4917" s="1">
        <v>44576.743055555555</v>
      </c>
      <c r="X4917" s="1">
        <v>44576.743055555555</v>
      </c>
      <c r="AC4917" t="s">
        <v>53</v>
      </c>
      <c r="AD4917">
        <v>1000000001</v>
      </c>
      <c r="AE4917" s="1">
        <v>39973.351388888892</v>
      </c>
      <c r="AF4917" t="s">
        <v>3377</v>
      </c>
      <c r="AG4917" t="s">
        <v>29515</v>
      </c>
      <c r="AH4917" t="s">
        <v>51</v>
      </c>
      <c r="AJ4917" t="s">
        <v>53</v>
      </c>
      <c r="AL4917" t="s">
        <v>78</v>
      </c>
      <c r="AO4917" t="s">
        <v>5443</v>
      </c>
      <c r="AP4917" s="1">
        <v>45248.67083333333</v>
      </c>
    </row>
    <row r="4918" spans="1:43" x14ac:dyDescent="0.35">
      <c r="A4918" t="s">
        <v>29516</v>
      </c>
      <c r="B4918" t="s">
        <v>21551</v>
      </c>
      <c r="C4918" t="s">
        <v>383</v>
      </c>
      <c r="F4918">
        <v>17198381646</v>
      </c>
      <c r="H4918" t="s">
        <v>29516</v>
      </c>
      <c r="J4918" t="s">
        <v>29517</v>
      </c>
      <c r="N4918" t="s">
        <v>287</v>
      </c>
      <c r="O4918">
        <v>80432</v>
      </c>
      <c r="P4918" t="s">
        <v>50</v>
      </c>
      <c r="U4918" s="1">
        <v>44576</v>
      </c>
      <c r="V4918" s="1">
        <v>44576</v>
      </c>
      <c r="AC4918" t="s">
        <v>51</v>
      </c>
      <c r="AG4918" t="s">
        <v>29518</v>
      </c>
      <c r="AH4918" t="s">
        <v>51</v>
      </c>
      <c r="AJ4918" t="s">
        <v>53</v>
      </c>
      <c r="AO4918" t="s">
        <v>5443</v>
      </c>
    </row>
    <row r="4919" spans="1:43" x14ac:dyDescent="0.35">
      <c r="A4919" t="s">
        <v>29519</v>
      </c>
      <c r="B4919" t="s">
        <v>29520</v>
      </c>
      <c r="C4919" t="s">
        <v>29521</v>
      </c>
      <c r="F4919" t="s">
        <v>17772</v>
      </c>
      <c r="H4919" t="s">
        <v>29522</v>
      </c>
      <c r="J4919" t="s">
        <v>445</v>
      </c>
      <c r="K4919" t="s">
        <v>29523</v>
      </c>
      <c r="M4919" t="s">
        <v>137</v>
      </c>
      <c r="N4919" t="s">
        <v>65</v>
      </c>
      <c r="O4919">
        <v>80216</v>
      </c>
      <c r="P4919" t="s">
        <v>50</v>
      </c>
      <c r="U4919" s="1">
        <v>44578</v>
      </c>
      <c r="V4919" s="1">
        <v>44578</v>
      </c>
      <c r="W4919" s="1">
        <v>44578.55</v>
      </c>
      <c r="X4919" s="1">
        <v>44578.55</v>
      </c>
      <c r="AC4919" t="s">
        <v>53</v>
      </c>
      <c r="AD4919">
        <v>2969522468</v>
      </c>
      <c r="AE4919" s="1">
        <v>39090.576388888891</v>
      </c>
      <c r="AF4919" t="s">
        <v>447</v>
      </c>
      <c r="AG4919" t="s">
        <v>29524</v>
      </c>
      <c r="AH4919" t="s">
        <v>51</v>
      </c>
      <c r="AJ4919" t="s">
        <v>53</v>
      </c>
      <c r="AL4919" t="s">
        <v>78</v>
      </c>
      <c r="AO4919" t="s">
        <v>5443</v>
      </c>
      <c r="AP4919" s="1">
        <v>44693.536111111112</v>
      </c>
    </row>
    <row r="4920" spans="1:43" x14ac:dyDescent="0.35">
      <c r="A4920" t="s">
        <v>29525</v>
      </c>
      <c r="B4920" t="s">
        <v>7246</v>
      </c>
      <c r="C4920" t="s">
        <v>8512</v>
      </c>
      <c r="F4920" t="s">
        <v>29526</v>
      </c>
      <c r="G4920" t="s">
        <v>29527</v>
      </c>
      <c r="H4920" t="s">
        <v>29528</v>
      </c>
      <c r="I4920" t="s">
        <v>200</v>
      </c>
      <c r="J4920" t="s">
        <v>23471</v>
      </c>
      <c r="P4920" t="s">
        <v>50</v>
      </c>
      <c r="U4920" s="1">
        <v>44578</v>
      </c>
      <c r="V4920" s="1">
        <v>44578</v>
      </c>
      <c r="AC4920" t="s">
        <v>53</v>
      </c>
      <c r="AD4920">
        <v>2969573831</v>
      </c>
      <c r="AE4920" s="1">
        <v>41036.630555555559</v>
      </c>
      <c r="AG4920" t="s">
        <v>29529</v>
      </c>
      <c r="AH4920" t="s">
        <v>51</v>
      </c>
      <c r="AJ4920" t="s">
        <v>53</v>
      </c>
      <c r="AO4920" t="s">
        <v>5443</v>
      </c>
    </row>
    <row r="4921" spans="1:43" x14ac:dyDescent="0.35">
      <c r="A4921" t="s">
        <v>29530</v>
      </c>
      <c r="B4921" t="s">
        <v>20653</v>
      </c>
      <c r="C4921" t="s">
        <v>1471</v>
      </c>
      <c r="F4921">
        <v>8059614236</v>
      </c>
      <c r="H4921" t="s">
        <v>29531</v>
      </c>
      <c r="J4921" t="s">
        <v>29532</v>
      </c>
      <c r="K4921" t="s">
        <v>29533</v>
      </c>
      <c r="M4921" t="s">
        <v>29534</v>
      </c>
      <c r="N4921" t="s">
        <v>4438</v>
      </c>
      <c r="O4921">
        <v>93117</v>
      </c>
      <c r="P4921" t="s">
        <v>50</v>
      </c>
      <c r="U4921" s="1">
        <v>44578</v>
      </c>
      <c r="V4921" s="1">
        <v>44578</v>
      </c>
      <c r="W4921" s="1">
        <v>44578.63958333333</v>
      </c>
      <c r="X4921" s="1">
        <v>44578.63958333333</v>
      </c>
      <c r="AC4921" t="s">
        <v>53</v>
      </c>
      <c r="AD4921">
        <v>2972049539</v>
      </c>
      <c r="AE4921" s="1">
        <v>44568.579861111109</v>
      </c>
      <c r="AG4921" t="s">
        <v>29535</v>
      </c>
      <c r="AH4921" t="s">
        <v>51</v>
      </c>
      <c r="AJ4921" t="s">
        <v>53</v>
      </c>
      <c r="AL4921" t="s">
        <v>78</v>
      </c>
      <c r="AO4921" t="s">
        <v>5443</v>
      </c>
      <c r="AP4921" s="1">
        <v>44564.498611111114</v>
      </c>
    </row>
    <row r="4922" spans="1:43" x14ac:dyDescent="0.35">
      <c r="A4922" t="s">
        <v>29536</v>
      </c>
      <c r="B4922" t="s">
        <v>2515</v>
      </c>
      <c r="C4922" t="s">
        <v>3764</v>
      </c>
      <c r="F4922" t="s">
        <v>29537</v>
      </c>
      <c r="H4922" t="s">
        <v>29536</v>
      </c>
      <c r="J4922" t="s">
        <v>13619</v>
      </c>
      <c r="K4922" t="s">
        <v>29538</v>
      </c>
      <c r="M4922" t="s">
        <v>3053</v>
      </c>
      <c r="N4922" t="s">
        <v>798</v>
      </c>
      <c r="O4922">
        <v>77060</v>
      </c>
      <c r="P4922" t="s">
        <v>50</v>
      </c>
      <c r="U4922" s="1">
        <v>44578</v>
      </c>
      <c r="V4922" s="1">
        <v>44578</v>
      </c>
      <c r="W4922" s="1">
        <v>44760.40347222222</v>
      </c>
      <c r="X4922" s="1">
        <v>44760.40347222222</v>
      </c>
      <c r="AC4922" t="s">
        <v>53</v>
      </c>
      <c r="AD4922">
        <v>2969559346</v>
      </c>
      <c r="AE4922" s="1">
        <v>40589.409722222219</v>
      </c>
      <c r="AG4922" t="s">
        <v>29539</v>
      </c>
      <c r="AH4922" t="s">
        <v>51</v>
      </c>
      <c r="AJ4922" t="s">
        <v>53</v>
      </c>
      <c r="AL4922" t="s">
        <v>68</v>
      </c>
      <c r="AO4922" t="s">
        <v>5443</v>
      </c>
    </row>
    <row r="4923" spans="1:43" x14ac:dyDescent="0.35">
      <c r="A4923" t="s">
        <v>29540</v>
      </c>
      <c r="B4923" t="s">
        <v>29541</v>
      </c>
      <c r="C4923" t="s">
        <v>14441</v>
      </c>
      <c r="F4923">
        <v>9705808936</v>
      </c>
      <c r="H4923" t="s">
        <v>29540</v>
      </c>
      <c r="J4923" t="s">
        <v>29542</v>
      </c>
      <c r="P4923" t="s">
        <v>50</v>
      </c>
      <c r="U4923" s="1">
        <v>44578</v>
      </c>
      <c r="V4923" s="1">
        <v>44578</v>
      </c>
      <c r="W4923" s="1">
        <v>44578.534722222219</v>
      </c>
      <c r="X4923" s="1">
        <v>44578.534722222219</v>
      </c>
      <c r="AC4923" t="s">
        <v>53</v>
      </c>
      <c r="AD4923">
        <v>1000000001</v>
      </c>
      <c r="AE4923" s="1">
        <v>39973.351388888892</v>
      </c>
      <c r="AF4923" t="s">
        <v>3377</v>
      </c>
      <c r="AG4923" t="s">
        <v>29543</v>
      </c>
      <c r="AH4923" t="s">
        <v>51</v>
      </c>
      <c r="AJ4923" t="s">
        <v>53</v>
      </c>
      <c r="AL4923" t="s">
        <v>78</v>
      </c>
      <c r="AO4923" t="s">
        <v>8142</v>
      </c>
    </row>
    <row r="4924" spans="1:43" x14ac:dyDescent="0.35">
      <c r="A4924" t="s">
        <v>29544</v>
      </c>
      <c r="B4924" t="s">
        <v>13368</v>
      </c>
      <c r="C4924" t="s">
        <v>13369</v>
      </c>
      <c r="F4924" t="s">
        <v>29545</v>
      </c>
      <c r="H4924" t="s">
        <v>29546</v>
      </c>
      <c r="K4924" t="s">
        <v>19985</v>
      </c>
      <c r="M4924" t="s">
        <v>29547</v>
      </c>
      <c r="N4924" t="s">
        <v>3849</v>
      </c>
      <c r="O4924">
        <v>62093</v>
      </c>
      <c r="P4924" t="s">
        <v>50</v>
      </c>
      <c r="U4924" s="1">
        <v>44578</v>
      </c>
      <c r="V4924" s="1">
        <v>44578</v>
      </c>
      <c r="AC4924" t="s">
        <v>53</v>
      </c>
      <c r="AD4924">
        <v>9999999999</v>
      </c>
      <c r="AE4924" s="1">
        <v>45196</v>
      </c>
      <c r="AG4924" t="s">
        <v>29548</v>
      </c>
      <c r="AH4924" t="s">
        <v>51</v>
      </c>
      <c r="AJ4924" t="s">
        <v>53</v>
      </c>
      <c r="AO4924" t="s">
        <v>8142</v>
      </c>
    </row>
    <row r="4925" spans="1:43" x14ac:dyDescent="0.35">
      <c r="A4925" t="s">
        <v>12731</v>
      </c>
      <c r="B4925" t="s">
        <v>12728</v>
      </c>
      <c r="C4925" t="s">
        <v>12729</v>
      </c>
      <c r="F4925" t="s">
        <v>29549</v>
      </c>
      <c r="H4925" t="s">
        <v>12731</v>
      </c>
      <c r="J4925" t="s">
        <v>29550</v>
      </c>
      <c r="N4925" t="s">
        <v>287</v>
      </c>
      <c r="O4925">
        <v>81123</v>
      </c>
      <c r="P4925" t="s">
        <v>50</v>
      </c>
      <c r="U4925" s="1">
        <v>44578</v>
      </c>
      <c r="V4925" s="1">
        <v>44578</v>
      </c>
      <c r="W4925" s="1">
        <v>44578.555555555555</v>
      </c>
      <c r="X4925" s="1">
        <v>44578.555555555555</v>
      </c>
      <c r="AC4925" t="s">
        <v>53</v>
      </c>
      <c r="AD4925">
        <v>2969694442</v>
      </c>
      <c r="AE4925" s="1">
        <v>42432.393750000003</v>
      </c>
      <c r="AG4925" t="s">
        <v>29551</v>
      </c>
      <c r="AH4925" t="s">
        <v>51</v>
      </c>
      <c r="AJ4925" t="s">
        <v>53</v>
      </c>
      <c r="AL4925" t="s">
        <v>78</v>
      </c>
      <c r="AO4925" t="s">
        <v>8142</v>
      </c>
    </row>
    <row r="4926" spans="1:43" x14ac:dyDescent="0.35">
      <c r="A4926" t="s">
        <v>29552</v>
      </c>
      <c r="B4926" t="s">
        <v>29553</v>
      </c>
      <c r="C4926" t="s">
        <v>338</v>
      </c>
      <c r="F4926">
        <v>17192004250</v>
      </c>
      <c r="H4926" t="s">
        <v>29554</v>
      </c>
      <c r="J4926" t="s">
        <v>29555</v>
      </c>
      <c r="K4926" t="s">
        <v>29556</v>
      </c>
      <c r="M4926" t="s">
        <v>29557</v>
      </c>
      <c r="N4926" t="s">
        <v>287</v>
      </c>
      <c r="O4926">
        <v>80435</v>
      </c>
      <c r="P4926" t="s">
        <v>50</v>
      </c>
      <c r="U4926" s="1">
        <v>44578</v>
      </c>
      <c r="V4926" s="1">
        <v>44578</v>
      </c>
      <c r="W4926" s="1">
        <v>44578.517361111109</v>
      </c>
      <c r="X4926" s="1">
        <v>44578.517361111109</v>
      </c>
      <c r="AC4926" t="s">
        <v>53</v>
      </c>
      <c r="AD4926">
        <v>2969812999</v>
      </c>
      <c r="AE4926" s="1">
        <v>43271.726388888892</v>
      </c>
      <c r="AG4926" t="s">
        <v>29558</v>
      </c>
      <c r="AH4926" t="s">
        <v>51</v>
      </c>
      <c r="AJ4926" t="s">
        <v>53</v>
      </c>
      <c r="AL4926" t="s">
        <v>78</v>
      </c>
      <c r="AO4926" t="s">
        <v>8142</v>
      </c>
      <c r="AP4926" s="1">
        <v>45446.734722222223</v>
      </c>
    </row>
    <row r="4927" spans="1:43" x14ac:dyDescent="0.35">
      <c r="A4927" t="s">
        <v>29559</v>
      </c>
      <c r="B4927" t="s">
        <v>14920</v>
      </c>
      <c r="C4927" t="s">
        <v>4162</v>
      </c>
      <c r="F4927" t="s">
        <v>29560</v>
      </c>
      <c r="H4927" t="s">
        <v>29559</v>
      </c>
      <c r="J4927" t="s">
        <v>29561</v>
      </c>
      <c r="K4927" t="s">
        <v>29562</v>
      </c>
      <c r="M4927" t="s">
        <v>3124</v>
      </c>
      <c r="N4927" t="s">
        <v>253</v>
      </c>
      <c r="O4927">
        <v>87035</v>
      </c>
      <c r="P4927" t="s">
        <v>50</v>
      </c>
      <c r="U4927" s="1">
        <v>44578</v>
      </c>
      <c r="V4927" s="1">
        <v>44578</v>
      </c>
      <c r="W4927" s="1">
        <v>44578.68472222222</v>
      </c>
      <c r="X4927" s="1">
        <v>44578.68472222222</v>
      </c>
      <c r="AC4927" t="s">
        <v>53</v>
      </c>
      <c r="AD4927">
        <v>1000000001</v>
      </c>
      <c r="AE4927" s="1">
        <v>39973.351388888892</v>
      </c>
      <c r="AF4927" t="s">
        <v>3377</v>
      </c>
      <c r="AG4927" t="s">
        <v>29563</v>
      </c>
      <c r="AH4927" t="s">
        <v>51</v>
      </c>
      <c r="AJ4927" t="s">
        <v>53</v>
      </c>
      <c r="AL4927" t="s">
        <v>78</v>
      </c>
      <c r="AO4927" t="s">
        <v>5443</v>
      </c>
      <c r="AP4927" s="1">
        <v>45281.826388888891</v>
      </c>
      <c r="AQ4927" s="1">
        <v>44578.693749999999</v>
      </c>
    </row>
    <row r="4928" spans="1:43" x14ac:dyDescent="0.35">
      <c r="A4928" t="s">
        <v>29564</v>
      </c>
      <c r="B4928" t="s">
        <v>29565</v>
      </c>
      <c r="C4928" t="s">
        <v>29566</v>
      </c>
      <c r="F4928" t="s">
        <v>29567</v>
      </c>
      <c r="H4928" t="s">
        <v>29568</v>
      </c>
      <c r="I4928" t="s">
        <v>780</v>
      </c>
      <c r="J4928" t="s">
        <v>29569</v>
      </c>
      <c r="K4928" t="s">
        <v>29570</v>
      </c>
      <c r="M4928" t="s">
        <v>22406</v>
      </c>
      <c r="N4928" t="s">
        <v>1205</v>
      </c>
      <c r="O4928">
        <v>63043</v>
      </c>
      <c r="P4928" t="s">
        <v>50</v>
      </c>
      <c r="U4928" s="1">
        <v>44578.400694444441</v>
      </c>
      <c r="V4928" s="1">
        <v>44578.400694444441</v>
      </c>
      <c r="W4928" s="1">
        <v>44581.414583333331</v>
      </c>
      <c r="X4928" s="1">
        <v>44581.414583333331</v>
      </c>
      <c r="AC4928" t="s">
        <v>53</v>
      </c>
      <c r="AD4928">
        <v>2972036671</v>
      </c>
      <c r="AE4928" s="1">
        <v>44505.519444444442</v>
      </c>
      <c r="AF4928" t="s">
        <v>29571</v>
      </c>
      <c r="AG4928" t="s">
        <v>29572</v>
      </c>
      <c r="AH4928" t="s">
        <v>53</v>
      </c>
      <c r="AJ4928" t="s">
        <v>53</v>
      </c>
      <c r="AK4928" t="s">
        <v>21390</v>
      </c>
      <c r="AL4928" t="s">
        <v>78</v>
      </c>
      <c r="AO4928" t="s">
        <v>54</v>
      </c>
    </row>
    <row r="4929" spans="1:43" x14ac:dyDescent="0.35">
      <c r="A4929" t="s">
        <v>29573</v>
      </c>
      <c r="B4929" t="s">
        <v>29574</v>
      </c>
      <c r="C4929" t="s">
        <v>11910</v>
      </c>
      <c r="F4929" t="s">
        <v>29575</v>
      </c>
      <c r="H4929" t="s">
        <v>29576</v>
      </c>
      <c r="J4929" t="s">
        <v>16656</v>
      </c>
      <c r="K4929" t="s">
        <v>29577</v>
      </c>
      <c r="M4929" t="s">
        <v>29578</v>
      </c>
      <c r="N4929" t="s">
        <v>12926</v>
      </c>
      <c r="O4929">
        <v>46312</v>
      </c>
      <c r="P4929" t="s">
        <v>50</v>
      </c>
      <c r="U4929" s="1">
        <v>44579</v>
      </c>
      <c r="V4929" s="1">
        <v>44579</v>
      </c>
      <c r="AC4929" t="s">
        <v>53</v>
      </c>
      <c r="AD4929">
        <v>2969530290</v>
      </c>
      <c r="AE4929" s="1">
        <v>39465.556250000001</v>
      </c>
      <c r="AG4929" t="s">
        <v>29579</v>
      </c>
      <c r="AH4929" t="s">
        <v>51</v>
      </c>
      <c r="AJ4929" t="s">
        <v>53</v>
      </c>
      <c r="AO4929" t="s">
        <v>8142</v>
      </c>
    </row>
    <row r="4930" spans="1:43" x14ac:dyDescent="0.35">
      <c r="A4930" t="s">
        <v>29580</v>
      </c>
      <c r="B4930" t="s">
        <v>29581</v>
      </c>
      <c r="C4930" t="s">
        <v>383</v>
      </c>
      <c r="H4930" t="s">
        <v>29582</v>
      </c>
      <c r="J4930" t="s">
        <v>29583</v>
      </c>
      <c r="K4930" t="s">
        <v>29584</v>
      </c>
      <c r="M4930" t="s">
        <v>29585</v>
      </c>
      <c r="N4930" t="s">
        <v>1217</v>
      </c>
      <c r="O4930" t="s">
        <v>29586</v>
      </c>
      <c r="P4930" t="s">
        <v>50</v>
      </c>
      <c r="U4930" s="1">
        <v>44579</v>
      </c>
      <c r="V4930" s="1">
        <v>44579</v>
      </c>
      <c r="AC4930" t="s">
        <v>53</v>
      </c>
      <c r="AD4930">
        <v>2969583850</v>
      </c>
      <c r="AE4930" s="1">
        <v>41263.370833333334</v>
      </c>
      <c r="AG4930" t="s">
        <v>29587</v>
      </c>
      <c r="AH4930" t="s">
        <v>51</v>
      </c>
      <c r="AJ4930" t="s">
        <v>53</v>
      </c>
      <c r="AO4930" t="s">
        <v>8142</v>
      </c>
    </row>
    <row r="4931" spans="1:43" x14ac:dyDescent="0.35">
      <c r="A4931" t="s">
        <v>29588</v>
      </c>
      <c r="B4931" t="s">
        <v>29589</v>
      </c>
      <c r="C4931" t="s">
        <v>309</v>
      </c>
      <c r="F4931" t="s">
        <v>29590</v>
      </c>
      <c r="H4931" t="s">
        <v>29588</v>
      </c>
      <c r="J4931" t="s">
        <v>11008</v>
      </c>
      <c r="N4931" t="s">
        <v>10540</v>
      </c>
      <c r="O4931">
        <v>37411</v>
      </c>
      <c r="P4931" t="s">
        <v>50</v>
      </c>
      <c r="U4931" s="1">
        <v>44579</v>
      </c>
      <c r="V4931" s="1">
        <v>44579</v>
      </c>
      <c r="AC4931" t="s">
        <v>53</v>
      </c>
      <c r="AD4931">
        <v>2969478809</v>
      </c>
      <c r="AE4931" s="1">
        <v>37358</v>
      </c>
      <c r="AG4931" t="s">
        <v>29591</v>
      </c>
      <c r="AH4931" t="s">
        <v>51</v>
      </c>
      <c r="AJ4931" t="s">
        <v>53</v>
      </c>
      <c r="AO4931" t="s">
        <v>8142</v>
      </c>
    </row>
    <row r="4932" spans="1:43" x14ac:dyDescent="0.35">
      <c r="A4932" t="s">
        <v>29528</v>
      </c>
      <c r="B4932" t="s">
        <v>7246</v>
      </c>
      <c r="C4932" t="s">
        <v>8512</v>
      </c>
      <c r="F4932" t="s">
        <v>29527</v>
      </c>
      <c r="H4932" t="s">
        <v>29528</v>
      </c>
      <c r="J4932" t="s">
        <v>29592</v>
      </c>
      <c r="K4932" t="s">
        <v>29593</v>
      </c>
      <c r="M4932" t="s">
        <v>7488</v>
      </c>
      <c r="N4932" t="s">
        <v>798</v>
      </c>
      <c r="O4932">
        <v>77905</v>
      </c>
      <c r="P4932" t="s">
        <v>50</v>
      </c>
      <c r="U4932" s="1">
        <v>44579</v>
      </c>
      <c r="V4932" s="1">
        <v>44579</v>
      </c>
      <c r="AC4932" t="s">
        <v>53</v>
      </c>
      <c r="AD4932">
        <v>2969573831</v>
      </c>
      <c r="AE4932" s="1">
        <v>41036.630555555559</v>
      </c>
      <c r="AG4932" t="s">
        <v>29594</v>
      </c>
      <c r="AH4932" t="s">
        <v>51</v>
      </c>
      <c r="AJ4932" t="s">
        <v>53</v>
      </c>
      <c r="AO4932" t="s">
        <v>5443</v>
      </c>
    </row>
    <row r="4933" spans="1:43" x14ac:dyDescent="0.35">
      <c r="A4933" t="s">
        <v>29595</v>
      </c>
      <c r="B4933" t="s">
        <v>29596</v>
      </c>
      <c r="C4933" t="s">
        <v>9358</v>
      </c>
      <c r="F4933" t="s">
        <v>29597</v>
      </c>
      <c r="H4933" t="s">
        <v>29595</v>
      </c>
      <c r="J4933" t="s">
        <v>29598</v>
      </c>
      <c r="N4933" t="s">
        <v>637</v>
      </c>
      <c r="O4933">
        <v>78253</v>
      </c>
      <c r="P4933" t="s">
        <v>50</v>
      </c>
      <c r="U4933" s="1">
        <v>44579</v>
      </c>
      <c r="V4933" s="1">
        <v>44579</v>
      </c>
      <c r="W4933" s="1">
        <v>44579.490277777775</v>
      </c>
      <c r="X4933" s="1">
        <v>44579.490277777775</v>
      </c>
      <c r="AC4933" t="s">
        <v>53</v>
      </c>
      <c r="AD4933">
        <v>2969728208</v>
      </c>
      <c r="AE4933" s="1">
        <v>42808.634027777778</v>
      </c>
      <c r="AG4933" t="s">
        <v>29599</v>
      </c>
      <c r="AH4933" t="s">
        <v>51</v>
      </c>
      <c r="AJ4933" t="s">
        <v>53</v>
      </c>
      <c r="AL4933" t="s">
        <v>78</v>
      </c>
      <c r="AO4933" t="s">
        <v>8142</v>
      </c>
    </row>
    <row r="4934" spans="1:43" x14ac:dyDescent="0.35">
      <c r="A4934" t="s">
        <v>29600</v>
      </c>
      <c r="B4934" t="s">
        <v>10285</v>
      </c>
      <c r="C4934" t="s">
        <v>1775</v>
      </c>
      <c r="F4934" t="s">
        <v>29601</v>
      </c>
      <c r="H4934" t="s">
        <v>29600</v>
      </c>
      <c r="J4934" t="s">
        <v>5968</v>
      </c>
      <c r="K4934" t="s">
        <v>29602</v>
      </c>
      <c r="M4934" t="s">
        <v>5641</v>
      </c>
      <c r="N4934" t="s">
        <v>65</v>
      </c>
      <c r="O4934">
        <v>80468</v>
      </c>
      <c r="P4934" t="s">
        <v>50</v>
      </c>
      <c r="U4934" s="1">
        <v>44579</v>
      </c>
      <c r="V4934" s="1">
        <v>44579</v>
      </c>
      <c r="W4934" s="1">
        <v>44579.393055555556</v>
      </c>
      <c r="X4934" s="1">
        <v>44579.393055555556</v>
      </c>
      <c r="AC4934" t="s">
        <v>53</v>
      </c>
      <c r="AD4934">
        <v>2969480780</v>
      </c>
      <c r="AE4934" s="1">
        <v>37467</v>
      </c>
      <c r="AF4934" t="s">
        <v>29603</v>
      </c>
      <c r="AG4934" t="s">
        <v>29604</v>
      </c>
      <c r="AH4934" t="s">
        <v>51</v>
      </c>
      <c r="AJ4934" t="s">
        <v>53</v>
      </c>
      <c r="AL4934" t="s">
        <v>78</v>
      </c>
      <c r="AO4934" t="s">
        <v>5443</v>
      </c>
      <c r="AP4934" s="1">
        <v>45321.584722222222</v>
      </c>
    </row>
    <row r="4935" spans="1:43" x14ac:dyDescent="0.35">
      <c r="A4935" t="s">
        <v>29605</v>
      </c>
      <c r="B4935" t="s">
        <v>2664</v>
      </c>
      <c r="C4935" t="s">
        <v>587</v>
      </c>
      <c r="F4935" s="2" t="s">
        <v>29606</v>
      </c>
      <c r="H4935" t="s">
        <v>29605</v>
      </c>
      <c r="J4935" t="s">
        <v>28126</v>
      </c>
      <c r="K4935" t="s">
        <v>29607</v>
      </c>
      <c r="M4935" t="s">
        <v>29439</v>
      </c>
      <c r="O4935" t="s">
        <v>29440</v>
      </c>
      <c r="P4935" t="s">
        <v>17899</v>
      </c>
      <c r="U4935" s="1">
        <v>44579</v>
      </c>
      <c r="V4935" s="1">
        <v>44579</v>
      </c>
      <c r="AC4935" t="s">
        <v>53</v>
      </c>
      <c r="AD4935">
        <v>2969823183</v>
      </c>
      <c r="AE4935" s="1">
        <v>43312.453472222223</v>
      </c>
      <c r="AG4935" t="s">
        <v>29608</v>
      </c>
      <c r="AH4935" t="s">
        <v>51</v>
      </c>
      <c r="AJ4935" t="s">
        <v>53</v>
      </c>
      <c r="AO4935" t="s">
        <v>8142</v>
      </c>
    </row>
    <row r="4936" spans="1:43" x14ac:dyDescent="0.35">
      <c r="A4936" t="s">
        <v>29609</v>
      </c>
      <c r="B4936" t="s">
        <v>29610</v>
      </c>
      <c r="C4936" t="s">
        <v>29611</v>
      </c>
      <c r="F4936" t="s">
        <v>29612</v>
      </c>
      <c r="G4936">
        <v>7039269637</v>
      </c>
      <c r="H4936" t="s">
        <v>29613</v>
      </c>
      <c r="I4936" t="s">
        <v>780</v>
      </c>
      <c r="J4936" t="s">
        <v>11008</v>
      </c>
      <c r="K4936" t="s">
        <v>29614</v>
      </c>
      <c r="M4936" t="s">
        <v>29615</v>
      </c>
      <c r="N4936" t="s">
        <v>15559</v>
      </c>
      <c r="O4936">
        <v>22079</v>
      </c>
      <c r="P4936" t="s">
        <v>50</v>
      </c>
      <c r="U4936" s="1">
        <v>44579</v>
      </c>
      <c r="V4936" s="1">
        <v>44579</v>
      </c>
      <c r="AC4936" t="s">
        <v>53</v>
      </c>
      <c r="AD4936">
        <v>2969478809</v>
      </c>
      <c r="AE4936" s="1">
        <v>37358</v>
      </c>
      <c r="AG4936" t="s">
        <v>29616</v>
      </c>
      <c r="AH4936" t="s">
        <v>51</v>
      </c>
      <c r="AJ4936" t="s">
        <v>53</v>
      </c>
      <c r="AO4936" t="s">
        <v>8142</v>
      </c>
    </row>
    <row r="4937" spans="1:43" x14ac:dyDescent="0.35">
      <c r="A4937" t="s">
        <v>29617</v>
      </c>
      <c r="B4937" t="s">
        <v>12665</v>
      </c>
      <c r="C4937" t="s">
        <v>2016</v>
      </c>
      <c r="F4937" t="s">
        <v>29618</v>
      </c>
      <c r="H4937" t="s">
        <v>29619</v>
      </c>
      <c r="I4937" t="s">
        <v>464</v>
      </c>
      <c r="J4937" t="s">
        <v>6387</v>
      </c>
      <c r="K4937" t="s">
        <v>29620</v>
      </c>
      <c r="O4937">
        <v>60160</v>
      </c>
      <c r="P4937" t="s">
        <v>50</v>
      </c>
      <c r="U4937" s="1">
        <v>44579</v>
      </c>
      <c r="V4937" s="1">
        <v>44579</v>
      </c>
      <c r="AC4937" t="s">
        <v>53</v>
      </c>
      <c r="AD4937">
        <v>2969484892</v>
      </c>
      <c r="AE4937" s="1">
        <v>37756</v>
      </c>
      <c r="AG4937" t="s">
        <v>29621</v>
      </c>
      <c r="AH4937" t="s">
        <v>51</v>
      </c>
      <c r="AJ4937" t="s">
        <v>53</v>
      </c>
      <c r="AO4937" t="s">
        <v>8142</v>
      </c>
    </row>
    <row r="4938" spans="1:43" x14ac:dyDescent="0.35">
      <c r="A4938" t="s">
        <v>29622</v>
      </c>
      <c r="B4938" t="s">
        <v>29623</v>
      </c>
      <c r="C4938" t="s">
        <v>424</v>
      </c>
      <c r="F4938" t="s">
        <v>29624</v>
      </c>
      <c r="H4938" t="s">
        <v>29622</v>
      </c>
      <c r="J4938" t="s">
        <v>29625</v>
      </c>
      <c r="K4938" t="s">
        <v>29626</v>
      </c>
      <c r="M4938" t="s">
        <v>29627</v>
      </c>
      <c r="N4938" t="s">
        <v>12376</v>
      </c>
      <c r="O4938">
        <v>74455</v>
      </c>
      <c r="P4938" t="s">
        <v>50</v>
      </c>
      <c r="U4938" s="1">
        <v>44579</v>
      </c>
      <c r="V4938" s="1">
        <v>44579</v>
      </c>
      <c r="AC4938" t="s">
        <v>53</v>
      </c>
      <c r="AD4938">
        <v>2969815299</v>
      </c>
      <c r="AE4938" s="1">
        <v>43279.375694444447</v>
      </c>
      <c r="AG4938" t="s">
        <v>29628</v>
      </c>
      <c r="AH4938" t="s">
        <v>51</v>
      </c>
      <c r="AJ4938" t="s">
        <v>53</v>
      </c>
      <c r="AO4938" t="s">
        <v>8142</v>
      </c>
    </row>
    <row r="4939" spans="1:43" x14ac:dyDescent="0.35">
      <c r="A4939" t="s">
        <v>29629</v>
      </c>
      <c r="B4939" t="s">
        <v>4321</v>
      </c>
      <c r="C4939" t="s">
        <v>1499</v>
      </c>
      <c r="F4939" t="s">
        <v>29630</v>
      </c>
      <c r="H4939" t="s">
        <v>29631</v>
      </c>
      <c r="J4939" t="s">
        <v>11424</v>
      </c>
      <c r="O4939">
        <v>80652</v>
      </c>
      <c r="P4939" t="s">
        <v>50</v>
      </c>
      <c r="U4939" s="1">
        <v>44580</v>
      </c>
      <c r="V4939" s="1">
        <v>44580</v>
      </c>
      <c r="W4939" s="1">
        <v>44580.476388888892</v>
      </c>
      <c r="X4939" s="1">
        <v>44580.476388888892</v>
      </c>
      <c r="AC4939" t="s">
        <v>53</v>
      </c>
      <c r="AD4939">
        <v>2969828395</v>
      </c>
      <c r="AE4939" s="1">
        <v>43333.685416666667</v>
      </c>
      <c r="AF4939" t="s">
        <v>11426</v>
      </c>
      <c r="AG4939" t="s">
        <v>29632</v>
      </c>
      <c r="AH4939" t="s">
        <v>51</v>
      </c>
      <c r="AJ4939" t="s">
        <v>53</v>
      </c>
      <c r="AL4939" t="s">
        <v>78</v>
      </c>
      <c r="AO4939" t="s">
        <v>5443</v>
      </c>
      <c r="AP4939" s="1">
        <v>44580.474999999999</v>
      </c>
    </row>
    <row r="4940" spans="1:43" x14ac:dyDescent="0.35">
      <c r="A4940" t="s">
        <v>29633</v>
      </c>
      <c r="B4940" t="s">
        <v>29634</v>
      </c>
      <c r="C4940" t="s">
        <v>894</v>
      </c>
      <c r="F4940">
        <v>15016919772</v>
      </c>
      <c r="H4940" t="s">
        <v>29635</v>
      </c>
      <c r="J4940" t="s">
        <v>29636</v>
      </c>
      <c r="N4940" t="s">
        <v>26966</v>
      </c>
      <c r="O4940">
        <v>72543</v>
      </c>
      <c r="P4940" t="s">
        <v>50</v>
      </c>
      <c r="U4940" s="1">
        <v>44580</v>
      </c>
      <c r="V4940" s="1">
        <v>44580</v>
      </c>
      <c r="AC4940" t="s">
        <v>53</v>
      </c>
      <c r="AD4940">
        <v>2969480975</v>
      </c>
      <c r="AE4940" s="1">
        <v>37480</v>
      </c>
      <c r="AG4940" t="s">
        <v>29637</v>
      </c>
      <c r="AH4940" t="s">
        <v>51</v>
      </c>
      <c r="AJ4940" t="s">
        <v>53</v>
      </c>
      <c r="AO4940" t="s">
        <v>5443</v>
      </c>
    </row>
    <row r="4941" spans="1:43" x14ac:dyDescent="0.35">
      <c r="A4941" t="s">
        <v>29638</v>
      </c>
      <c r="B4941" t="s">
        <v>29639</v>
      </c>
      <c r="C4941" t="s">
        <v>29640</v>
      </c>
      <c r="F4941">
        <v>3036443648</v>
      </c>
      <c r="H4941" t="s">
        <v>29638</v>
      </c>
      <c r="J4941" t="s">
        <v>29641</v>
      </c>
      <c r="K4941" t="s">
        <v>29642</v>
      </c>
      <c r="M4941" t="s">
        <v>3304</v>
      </c>
      <c r="N4941" t="s">
        <v>65</v>
      </c>
      <c r="O4941">
        <v>80102</v>
      </c>
      <c r="P4941" t="s">
        <v>50</v>
      </c>
      <c r="U4941" s="1">
        <v>44580</v>
      </c>
      <c r="V4941" s="1">
        <v>44580</v>
      </c>
      <c r="W4941" s="1">
        <v>44580.740277777775</v>
      </c>
      <c r="X4941" s="1">
        <v>44580.740277777775</v>
      </c>
      <c r="AC4941" t="s">
        <v>53</v>
      </c>
      <c r="AD4941">
        <v>2972051831</v>
      </c>
      <c r="AE4941" s="1">
        <v>44581.423611111109</v>
      </c>
      <c r="AF4941" t="s">
        <v>29643</v>
      </c>
      <c r="AG4941" t="s">
        <v>29644</v>
      </c>
      <c r="AH4941" t="s">
        <v>51</v>
      </c>
      <c r="AJ4941" t="s">
        <v>53</v>
      </c>
      <c r="AL4941" t="s">
        <v>68</v>
      </c>
      <c r="AO4941" t="s">
        <v>5443</v>
      </c>
      <c r="AP4941" s="1">
        <v>45459.5</v>
      </c>
    </row>
    <row r="4942" spans="1:43" x14ac:dyDescent="0.35">
      <c r="A4942" t="s">
        <v>29645</v>
      </c>
      <c r="B4942" t="s">
        <v>28112</v>
      </c>
      <c r="C4942" t="s">
        <v>8192</v>
      </c>
      <c r="H4942" t="s">
        <v>29646</v>
      </c>
      <c r="J4942" t="s">
        <v>7961</v>
      </c>
      <c r="P4942" t="s">
        <v>50</v>
      </c>
      <c r="U4942" s="1">
        <v>44580</v>
      </c>
      <c r="V4942" s="1">
        <v>44580</v>
      </c>
      <c r="AC4942" t="s">
        <v>53</v>
      </c>
      <c r="AD4942">
        <v>2969702039</v>
      </c>
      <c r="AE4942" s="1">
        <v>42528.619444444441</v>
      </c>
      <c r="AG4942" t="s">
        <v>29647</v>
      </c>
      <c r="AH4942" t="s">
        <v>51</v>
      </c>
      <c r="AJ4942" t="s">
        <v>53</v>
      </c>
      <c r="AO4942" t="s">
        <v>8142</v>
      </c>
    </row>
    <row r="4943" spans="1:43" x14ac:dyDescent="0.35">
      <c r="A4943" t="s">
        <v>29648</v>
      </c>
      <c r="B4943" t="s">
        <v>15549</v>
      </c>
      <c r="C4943" t="s">
        <v>8512</v>
      </c>
      <c r="F4943" t="s">
        <v>29649</v>
      </c>
      <c r="H4943" t="s">
        <v>29650</v>
      </c>
      <c r="J4943" t="s">
        <v>21811</v>
      </c>
      <c r="P4943" t="s">
        <v>19709</v>
      </c>
      <c r="U4943" s="1">
        <v>44580</v>
      </c>
      <c r="V4943" s="1">
        <v>44580</v>
      </c>
      <c r="AC4943" t="s">
        <v>53</v>
      </c>
      <c r="AD4943">
        <v>2969823183</v>
      </c>
      <c r="AE4943" s="1">
        <v>43312.453472222223</v>
      </c>
      <c r="AG4943" t="s">
        <v>29651</v>
      </c>
      <c r="AH4943" t="s">
        <v>51</v>
      </c>
      <c r="AJ4943" t="s">
        <v>53</v>
      </c>
      <c r="AO4943" t="s">
        <v>8142</v>
      </c>
    </row>
    <row r="4944" spans="1:43" x14ac:dyDescent="0.35">
      <c r="A4944" t="s">
        <v>29652</v>
      </c>
      <c r="B4944" t="s">
        <v>29653</v>
      </c>
      <c r="C4944" t="s">
        <v>7692</v>
      </c>
      <c r="H4944" t="s">
        <v>29654</v>
      </c>
      <c r="J4944" t="s">
        <v>49</v>
      </c>
      <c r="P4944" t="s">
        <v>50</v>
      </c>
      <c r="U4944" s="1">
        <v>44580</v>
      </c>
      <c r="V4944" s="1">
        <v>44580</v>
      </c>
      <c r="W4944" s="1">
        <v>44802.47152777778</v>
      </c>
      <c r="X4944" s="1">
        <v>44923.70416666667</v>
      </c>
      <c r="AC4944" t="s">
        <v>53</v>
      </c>
      <c r="AD4944">
        <v>1000000000</v>
      </c>
      <c r="AE4944" s="1">
        <v>37295</v>
      </c>
      <c r="AG4944" t="s">
        <v>29655</v>
      </c>
      <c r="AH4944" t="s">
        <v>51</v>
      </c>
      <c r="AJ4944" t="s">
        <v>53</v>
      </c>
      <c r="AL4944" t="s">
        <v>78</v>
      </c>
      <c r="AO4944" t="s">
        <v>5443</v>
      </c>
      <c r="AP4944" s="1">
        <v>45385.672222222223</v>
      </c>
      <c r="AQ4944" s="1">
        <v>45166.620833333334</v>
      </c>
    </row>
    <row r="4945" spans="1:43" x14ac:dyDescent="0.35">
      <c r="A4945" t="s">
        <v>29656</v>
      </c>
      <c r="B4945" t="s">
        <v>29657</v>
      </c>
      <c r="C4945" t="s">
        <v>29658</v>
      </c>
      <c r="F4945">
        <v>13342155287</v>
      </c>
      <c r="H4945" t="s">
        <v>29659</v>
      </c>
      <c r="I4945" t="s">
        <v>464</v>
      </c>
      <c r="J4945" t="s">
        <v>465</v>
      </c>
      <c r="K4945" t="s">
        <v>29660</v>
      </c>
      <c r="M4945" t="s">
        <v>29661</v>
      </c>
      <c r="N4945" t="s">
        <v>1593</v>
      </c>
      <c r="O4945">
        <v>35459</v>
      </c>
      <c r="P4945" t="s">
        <v>50</v>
      </c>
      <c r="U4945" s="1">
        <v>44580</v>
      </c>
      <c r="V4945" s="1">
        <v>44580</v>
      </c>
      <c r="AC4945" t="s">
        <v>53</v>
      </c>
      <c r="AD4945">
        <v>2969543968</v>
      </c>
      <c r="AE4945" s="1">
        <v>40032.470138888886</v>
      </c>
      <c r="AG4945" t="s">
        <v>29662</v>
      </c>
      <c r="AH4945" t="s">
        <v>51</v>
      </c>
      <c r="AJ4945" t="s">
        <v>53</v>
      </c>
      <c r="AO4945" t="s">
        <v>8142</v>
      </c>
    </row>
    <row r="4946" spans="1:43" x14ac:dyDescent="0.35">
      <c r="A4946" t="s">
        <v>29663</v>
      </c>
      <c r="B4946" t="s">
        <v>15496</v>
      </c>
      <c r="C4946" t="s">
        <v>6957</v>
      </c>
      <c r="F4946" t="s">
        <v>29664</v>
      </c>
      <c r="H4946" t="s">
        <v>29663</v>
      </c>
      <c r="J4946" t="s">
        <v>10382</v>
      </c>
      <c r="K4946" t="s">
        <v>29665</v>
      </c>
      <c r="M4946" t="s">
        <v>5032</v>
      </c>
      <c r="N4946" t="s">
        <v>798</v>
      </c>
      <c r="O4946">
        <v>77808</v>
      </c>
      <c r="P4946" t="s">
        <v>50</v>
      </c>
      <c r="U4946" s="1">
        <v>44580</v>
      </c>
      <c r="V4946" s="1">
        <v>44580</v>
      </c>
      <c r="AC4946" t="s">
        <v>53</v>
      </c>
      <c r="AD4946">
        <v>2969589702</v>
      </c>
      <c r="AE4946" s="1">
        <v>41373.416666666664</v>
      </c>
      <c r="AG4946" t="s">
        <v>29666</v>
      </c>
      <c r="AH4946" t="s">
        <v>51</v>
      </c>
      <c r="AJ4946" t="s">
        <v>53</v>
      </c>
      <c r="AO4946" t="s">
        <v>8142</v>
      </c>
    </row>
    <row r="4947" spans="1:43" x14ac:dyDescent="0.35">
      <c r="A4947" t="s">
        <v>29667</v>
      </c>
      <c r="B4947" t="s">
        <v>29668</v>
      </c>
      <c r="C4947" t="s">
        <v>14580</v>
      </c>
      <c r="H4947" t="s">
        <v>29669</v>
      </c>
      <c r="I4947" t="s">
        <v>464</v>
      </c>
      <c r="J4947" t="s">
        <v>18584</v>
      </c>
      <c r="P4947" t="s">
        <v>50</v>
      </c>
      <c r="U4947" s="1">
        <v>44580</v>
      </c>
      <c r="V4947" s="1">
        <v>44580</v>
      </c>
      <c r="AC4947" t="s">
        <v>53</v>
      </c>
      <c r="AD4947">
        <v>2969543968</v>
      </c>
      <c r="AE4947" s="1">
        <v>40032.470138888886</v>
      </c>
      <c r="AG4947" t="s">
        <v>29670</v>
      </c>
      <c r="AH4947" t="s">
        <v>51</v>
      </c>
      <c r="AJ4947" t="s">
        <v>53</v>
      </c>
      <c r="AO4947" t="s">
        <v>8142</v>
      </c>
    </row>
    <row r="4948" spans="1:43" x14ac:dyDescent="0.35">
      <c r="A4948" t="s">
        <v>29671</v>
      </c>
      <c r="B4948" t="s">
        <v>2689</v>
      </c>
      <c r="C4948" t="s">
        <v>303</v>
      </c>
      <c r="F4948" t="s">
        <v>26459</v>
      </c>
      <c r="H4948" t="s">
        <v>26293</v>
      </c>
      <c r="J4948" t="s">
        <v>26294</v>
      </c>
      <c r="O4948">
        <v>37310</v>
      </c>
      <c r="P4948" t="s">
        <v>50</v>
      </c>
      <c r="U4948" s="1">
        <v>44580</v>
      </c>
      <c r="V4948" s="1">
        <v>44580</v>
      </c>
      <c r="AC4948" t="s">
        <v>53</v>
      </c>
      <c r="AD4948">
        <v>2969474634</v>
      </c>
      <c r="AE4948" s="1">
        <v>37110.529861111114</v>
      </c>
      <c r="AG4948" t="s">
        <v>29672</v>
      </c>
      <c r="AH4948" t="s">
        <v>51</v>
      </c>
      <c r="AJ4948" t="s">
        <v>53</v>
      </c>
      <c r="AO4948" t="s">
        <v>8142</v>
      </c>
    </row>
    <row r="4949" spans="1:43" x14ac:dyDescent="0.35">
      <c r="A4949" t="s">
        <v>29673</v>
      </c>
      <c r="B4949" t="s">
        <v>29674</v>
      </c>
      <c r="C4949" t="s">
        <v>302</v>
      </c>
      <c r="F4949" t="s">
        <v>29675</v>
      </c>
      <c r="H4949" t="s">
        <v>29676</v>
      </c>
      <c r="J4949" t="s">
        <v>29677</v>
      </c>
      <c r="P4949" t="s">
        <v>50</v>
      </c>
      <c r="U4949" s="1">
        <v>44580</v>
      </c>
      <c r="V4949" s="1">
        <v>44580</v>
      </c>
      <c r="AC4949" t="s">
        <v>53</v>
      </c>
      <c r="AD4949">
        <v>2969509141</v>
      </c>
      <c r="AE4949" s="1">
        <v>38288.693749999999</v>
      </c>
      <c r="AG4949" t="s">
        <v>29678</v>
      </c>
      <c r="AH4949" t="s">
        <v>51</v>
      </c>
      <c r="AJ4949" t="s">
        <v>53</v>
      </c>
      <c r="AO4949" t="s">
        <v>8142</v>
      </c>
    </row>
    <row r="4950" spans="1:43" x14ac:dyDescent="0.35">
      <c r="A4950" t="s">
        <v>29679</v>
      </c>
      <c r="B4950" t="s">
        <v>4686</v>
      </c>
      <c r="C4950" t="s">
        <v>1704</v>
      </c>
      <c r="F4950" t="s">
        <v>29680</v>
      </c>
      <c r="H4950" t="s">
        <v>29679</v>
      </c>
      <c r="J4950" t="s">
        <v>29681</v>
      </c>
      <c r="P4950" t="s">
        <v>50</v>
      </c>
      <c r="U4950" s="1">
        <v>44580</v>
      </c>
      <c r="V4950" s="1">
        <v>44580</v>
      </c>
      <c r="AC4950" t="s">
        <v>53</v>
      </c>
      <c r="AD4950">
        <v>2969561806</v>
      </c>
      <c r="AE4950" s="1">
        <v>40652.556250000001</v>
      </c>
      <c r="AG4950" t="s">
        <v>29682</v>
      </c>
      <c r="AH4950" t="s">
        <v>51</v>
      </c>
      <c r="AJ4950" t="s">
        <v>53</v>
      </c>
      <c r="AO4950" t="s">
        <v>8142</v>
      </c>
    </row>
    <row r="4951" spans="1:43" x14ac:dyDescent="0.35">
      <c r="A4951" t="s">
        <v>29683</v>
      </c>
      <c r="B4951" t="s">
        <v>29684</v>
      </c>
      <c r="C4951" t="s">
        <v>3834</v>
      </c>
      <c r="F4951" t="s">
        <v>29685</v>
      </c>
      <c r="H4951" t="s">
        <v>29683</v>
      </c>
      <c r="J4951" t="s">
        <v>29686</v>
      </c>
      <c r="K4951" t="s">
        <v>29687</v>
      </c>
      <c r="M4951" t="s">
        <v>159</v>
      </c>
      <c r="N4951" t="s">
        <v>65</v>
      </c>
      <c r="O4951">
        <v>80962</v>
      </c>
      <c r="P4951" t="s">
        <v>50</v>
      </c>
      <c r="U4951" s="1">
        <v>44580</v>
      </c>
      <c r="V4951" s="1">
        <v>44580</v>
      </c>
      <c r="W4951" s="1">
        <v>44580.530555555553</v>
      </c>
      <c r="X4951" s="1">
        <v>44580.530555555553</v>
      </c>
      <c r="AC4951" t="s">
        <v>53</v>
      </c>
      <c r="AD4951">
        <v>2969587895</v>
      </c>
      <c r="AE4951" s="1">
        <v>41347.354166666664</v>
      </c>
      <c r="AF4951" t="s">
        <v>3610</v>
      </c>
      <c r="AG4951" t="s">
        <v>29688</v>
      </c>
      <c r="AH4951" t="s">
        <v>51</v>
      </c>
      <c r="AJ4951" t="s">
        <v>53</v>
      </c>
      <c r="AL4951" t="s">
        <v>78</v>
      </c>
      <c r="AO4951" t="s">
        <v>5443</v>
      </c>
      <c r="AP4951" s="1">
        <v>44805.37222222222</v>
      </c>
    </row>
    <row r="4952" spans="1:43" x14ac:dyDescent="0.35">
      <c r="A4952" t="s">
        <v>29689</v>
      </c>
      <c r="B4952" t="s">
        <v>3167</v>
      </c>
      <c r="C4952" t="s">
        <v>29690</v>
      </c>
      <c r="F4952" t="s">
        <v>29691</v>
      </c>
      <c r="H4952" t="s">
        <v>29689</v>
      </c>
      <c r="J4952" t="s">
        <v>28258</v>
      </c>
      <c r="P4952" t="s">
        <v>5151</v>
      </c>
      <c r="U4952" s="1">
        <v>44580</v>
      </c>
      <c r="V4952" s="1">
        <v>44580</v>
      </c>
      <c r="AC4952" t="s">
        <v>53</v>
      </c>
      <c r="AD4952">
        <v>2969476832</v>
      </c>
      <c r="AE4952" s="1">
        <v>37243</v>
      </c>
      <c r="AG4952" t="s">
        <v>29692</v>
      </c>
      <c r="AH4952" t="s">
        <v>51</v>
      </c>
      <c r="AJ4952" t="s">
        <v>53</v>
      </c>
      <c r="AO4952" t="s">
        <v>8142</v>
      </c>
    </row>
    <row r="4953" spans="1:43" x14ac:dyDescent="0.35">
      <c r="A4953" t="s">
        <v>29693</v>
      </c>
      <c r="B4953" t="s">
        <v>29694</v>
      </c>
      <c r="C4953" t="s">
        <v>1052</v>
      </c>
      <c r="F4953" t="s">
        <v>29695</v>
      </c>
      <c r="I4953" t="s">
        <v>61</v>
      </c>
      <c r="J4953" t="s">
        <v>14295</v>
      </c>
      <c r="P4953" t="s">
        <v>50</v>
      </c>
      <c r="U4953" s="1">
        <v>44580</v>
      </c>
      <c r="V4953" s="1">
        <v>44580</v>
      </c>
      <c r="AC4953" t="s">
        <v>53</v>
      </c>
      <c r="AD4953">
        <v>2969475309</v>
      </c>
      <c r="AE4953" s="1">
        <v>37159</v>
      </c>
      <c r="AG4953" t="s">
        <v>29696</v>
      </c>
      <c r="AH4953" t="s">
        <v>51</v>
      </c>
      <c r="AJ4953" t="s">
        <v>53</v>
      </c>
      <c r="AO4953" t="s">
        <v>8142</v>
      </c>
    </row>
    <row r="4954" spans="1:43" x14ac:dyDescent="0.35">
      <c r="A4954" t="s">
        <v>29697</v>
      </c>
      <c r="B4954" t="s">
        <v>9130</v>
      </c>
      <c r="C4954" t="s">
        <v>29698</v>
      </c>
      <c r="F4954">
        <v>2178551977</v>
      </c>
      <c r="H4954" t="s">
        <v>29697</v>
      </c>
      <c r="J4954" t="s">
        <v>3846</v>
      </c>
      <c r="P4954" t="s">
        <v>50</v>
      </c>
      <c r="U4954" s="1">
        <v>44580</v>
      </c>
      <c r="V4954" s="1">
        <v>44580</v>
      </c>
      <c r="W4954" s="1">
        <v>44580.57708333333</v>
      </c>
      <c r="X4954" s="1">
        <v>44580.57708333333</v>
      </c>
      <c r="AC4954" t="s">
        <v>53</v>
      </c>
      <c r="AD4954">
        <v>1000000001</v>
      </c>
      <c r="AE4954" s="1">
        <v>39973.351388888892</v>
      </c>
      <c r="AF4954" t="s">
        <v>3377</v>
      </c>
      <c r="AG4954" t="s">
        <v>29699</v>
      </c>
      <c r="AH4954" t="s">
        <v>51</v>
      </c>
      <c r="AJ4954" t="s">
        <v>53</v>
      </c>
      <c r="AL4954" t="s">
        <v>78</v>
      </c>
      <c r="AO4954" t="s">
        <v>8142</v>
      </c>
    </row>
    <row r="4955" spans="1:43" x14ac:dyDescent="0.35">
      <c r="A4955" t="s">
        <v>29700</v>
      </c>
      <c r="B4955" t="s">
        <v>653</v>
      </c>
      <c r="C4955" t="s">
        <v>2912</v>
      </c>
      <c r="H4955" t="s">
        <v>29700</v>
      </c>
      <c r="J4955" t="s">
        <v>29701</v>
      </c>
      <c r="U4955" s="1">
        <v>44581</v>
      </c>
      <c r="V4955" s="1">
        <v>44581</v>
      </c>
      <c r="W4955" s="1">
        <v>44586.617361111108</v>
      </c>
      <c r="X4955" s="1">
        <v>44586.617361111108</v>
      </c>
      <c r="AC4955" t="s">
        <v>53</v>
      </c>
      <c r="AD4955">
        <v>2972052557</v>
      </c>
      <c r="AE4955" s="1">
        <v>44586.616666666669</v>
      </c>
      <c r="AF4955" t="s">
        <v>29702</v>
      </c>
      <c r="AG4955" t="s">
        <v>29703</v>
      </c>
      <c r="AH4955" t="s">
        <v>51</v>
      </c>
      <c r="AJ4955" t="s">
        <v>53</v>
      </c>
      <c r="AL4955" t="s">
        <v>78</v>
      </c>
      <c r="AO4955" t="s">
        <v>5443</v>
      </c>
      <c r="AP4955" s="1">
        <v>44581.793055555558</v>
      </c>
    </row>
    <row r="4956" spans="1:43" x14ac:dyDescent="0.35">
      <c r="A4956" t="s">
        <v>29704</v>
      </c>
      <c r="B4956" t="s">
        <v>29705</v>
      </c>
      <c r="C4956" t="s">
        <v>29706</v>
      </c>
      <c r="H4956" t="s">
        <v>29707</v>
      </c>
      <c r="I4956" t="s">
        <v>464</v>
      </c>
      <c r="J4956" t="s">
        <v>25819</v>
      </c>
      <c r="P4956" t="s">
        <v>50</v>
      </c>
      <c r="U4956" s="1">
        <v>44581</v>
      </c>
      <c r="V4956" s="1">
        <v>44581</v>
      </c>
      <c r="AC4956" t="s">
        <v>53</v>
      </c>
      <c r="AD4956">
        <v>2969640882</v>
      </c>
      <c r="AE4956" s="1">
        <v>41834.517361111109</v>
      </c>
      <c r="AG4956" t="s">
        <v>29708</v>
      </c>
      <c r="AH4956" t="s">
        <v>51</v>
      </c>
      <c r="AJ4956" t="s">
        <v>53</v>
      </c>
      <c r="AO4956" t="s">
        <v>8142</v>
      </c>
    </row>
    <row r="4957" spans="1:43" x14ac:dyDescent="0.35">
      <c r="A4957" t="s">
        <v>29709</v>
      </c>
      <c r="B4957" t="s">
        <v>29710</v>
      </c>
      <c r="C4957" t="s">
        <v>8408</v>
      </c>
      <c r="F4957" t="s">
        <v>29711</v>
      </c>
      <c r="H4957" t="s">
        <v>29709</v>
      </c>
      <c r="J4957" t="s">
        <v>29712</v>
      </c>
      <c r="K4957" t="s">
        <v>29713</v>
      </c>
      <c r="M4957" t="s">
        <v>1737</v>
      </c>
      <c r="N4957" t="s">
        <v>65</v>
      </c>
      <c r="O4957">
        <v>80640</v>
      </c>
      <c r="P4957" t="s">
        <v>50</v>
      </c>
      <c r="U4957" s="1">
        <v>44581</v>
      </c>
      <c r="V4957" s="1">
        <v>44581</v>
      </c>
      <c r="W4957" s="1">
        <v>44581.4</v>
      </c>
      <c r="X4957" s="1">
        <v>44581.4</v>
      </c>
      <c r="AC4957" t="s">
        <v>51</v>
      </c>
      <c r="AD4957">
        <v>2970040428</v>
      </c>
      <c r="AE4957" s="1">
        <v>44224.345833333333</v>
      </c>
      <c r="AF4957" t="s">
        <v>18579</v>
      </c>
      <c r="AG4957" t="s">
        <v>29714</v>
      </c>
      <c r="AH4957" t="s">
        <v>51</v>
      </c>
      <c r="AJ4957" t="s">
        <v>53</v>
      </c>
      <c r="AL4957" t="s">
        <v>78</v>
      </c>
      <c r="AO4957" t="s">
        <v>5443</v>
      </c>
      <c r="AP4957" s="1">
        <v>44616.46875</v>
      </c>
    </row>
    <row r="4958" spans="1:43" x14ac:dyDescent="0.35">
      <c r="A4958" t="s">
        <v>29715</v>
      </c>
      <c r="B4958" t="s">
        <v>29716</v>
      </c>
      <c r="C4958" t="s">
        <v>29717</v>
      </c>
      <c r="F4958" t="s">
        <v>29718</v>
      </c>
      <c r="H4958" t="s">
        <v>29715</v>
      </c>
      <c r="J4958" t="s">
        <v>27721</v>
      </c>
      <c r="N4958" t="s">
        <v>637</v>
      </c>
      <c r="O4958">
        <v>79563</v>
      </c>
      <c r="P4958" t="s">
        <v>50</v>
      </c>
      <c r="U4958" s="1">
        <v>44581</v>
      </c>
      <c r="V4958" s="1">
        <v>44581</v>
      </c>
      <c r="AC4958" t="s">
        <v>53</v>
      </c>
      <c r="AD4958">
        <v>2969510363</v>
      </c>
      <c r="AE4958" s="1">
        <v>38369.640277777777</v>
      </c>
      <c r="AG4958" t="s">
        <v>29719</v>
      </c>
      <c r="AH4958" t="s">
        <v>51</v>
      </c>
      <c r="AJ4958" t="s">
        <v>53</v>
      </c>
      <c r="AO4958" t="s">
        <v>8142</v>
      </c>
    </row>
    <row r="4959" spans="1:43" x14ac:dyDescent="0.35">
      <c r="A4959" t="s">
        <v>29720</v>
      </c>
      <c r="B4959" t="s">
        <v>849</v>
      </c>
      <c r="C4959" t="s">
        <v>678</v>
      </c>
      <c r="F4959">
        <f>1586-524-214</f>
        <v>848</v>
      </c>
      <c r="H4959" t="s">
        <v>29120</v>
      </c>
      <c r="I4959" t="s">
        <v>464</v>
      </c>
      <c r="J4959" t="s">
        <v>18584</v>
      </c>
      <c r="K4959" t="s">
        <v>29721</v>
      </c>
      <c r="M4959" t="s">
        <v>14807</v>
      </c>
      <c r="N4959" t="s">
        <v>29123</v>
      </c>
      <c r="O4959">
        <v>48048</v>
      </c>
      <c r="P4959" t="s">
        <v>50</v>
      </c>
      <c r="U4959" s="1">
        <v>44581</v>
      </c>
      <c r="V4959" s="1">
        <v>44581</v>
      </c>
      <c r="AC4959" t="s">
        <v>53</v>
      </c>
      <c r="AD4959">
        <v>2969543968</v>
      </c>
      <c r="AE4959" s="1">
        <v>40032.470138888886</v>
      </c>
      <c r="AG4959" t="s">
        <v>29722</v>
      </c>
      <c r="AH4959" t="s">
        <v>51</v>
      </c>
      <c r="AJ4959" t="s">
        <v>53</v>
      </c>
      <c r="AO4959" t="s">
        <v>8142</v>
      </c>
    </row>
    <row r="4960" spans="1:43" x14ac:dyDescent="0.35">
      <c r="A4960" t="s">
        <v>29723</v>
      </c>
      <c r="B4960" t="s">
        <v>7301</v>
      </c>
      <c r="C4960" t="s">
        <v>1798</v>
      </c>
      <c r="F4960">
        <v>7196802474</v>
      </c>
      <c r="H4960" t="s">
        <v>29724</v>
      </c>
      <c r="J4960" t="s">
        <v>27727</v>
      </c>
      <c r="K4960" t="s">
        <v>29725</v>
      </c>
      <c r="M4960" t="s">
        <v>10076</v>
      </c>
      <c r="N4960" t="s">
        <v>65</v>
      </c>
      <c r="O4960">
        <v>81082</v>
      </c>
      <c r="P4960" t="s">
        <v>50</v>
      </c>
      <c r="U4960" s="1">
        <v>44581</v>
      </c>
      <c r="V4960" s="1">
        <v>44581</v>
      </c>
      <c r="W4960" s="1">
        <v>44581.469444444447</v>
      </c>
      <c r="X4960" s="1">
        <v>44581.469444444447</v>
      </c>
      <c r="AC4960" t="s">
        <v>53</v>
      </c>
      <c r="AD4960">
        <v>2969860988</v>
      </c>
      <c r="AE4960" s="1">
        <v>43452.662499999999</v>
      </c>
      <c r="AF4960" t="s">
        <v>27729</v>
      </c>
      <c r="AG4960" t="s">
        <v>29726</v>
      </c>
      <c r="AH4960" t="s">
        <v>51</v>
      </c>
      <c r="AJ4960" t="s">
        <v>53</v>
      </c>
      <c r="AL4960" t="s">
        <v>78</v>
      </c>
      <c r="AO4960" t="s">
        <v>5443</v>
      </c>
      <c r="AP4960" s="1">
        <v>45107.561111111114</v>
      </c>
      <c r="AQ4960" s="1">
        <v>45107.567361111112</v>
      </c>
    </row>
    <row r="4961" spans="1:43" x14ac:dyDescent="0.35">
      <c r="A4961" t="s">
        <v>29727</v>
      </c>
      <c r="B4961" t="s">
        <v>29728</v>
      </c>
      <c r="C4961" t="s">
        <v>9622</v>
      </c>
      <c r="F4961">
        <v>5759154012</v>
      </c>
      <c r="H4961" t="s">
        <v>29727</v>
      </c>
      <c r="J4961" t="s">
        <v>29729</v>
      </c>
      <c r="P4961" t="s">
        <v>50</v>
      </c>
      <c r="U4961" s="1">
        <v>44581</v>
      </c>
      <c r="V4961" s="1">
        <v>44581</v>
      </c>
      <c r="W4961" s="1">
        <v>44581.489583333336</v>
      </c>
      <c r="X4961" s="1">
        <v>44581.489583333336</v>
      </c>
      <c r="AC4961" t="s">
        <v>53</v>
      </c>
      <c r="AD4961">
        <v>1000000001</v>
      </c>
      <c r="AE4961" s="1">
        <v>39973.351388888892</v>
      </c>
      <c r="AF4961" t="s">
        <v>3377</v>
      </c>
      <c r="AG4961" t="s">
        <v>29730</v>
      </c>
      <c r="AH4961" t="s">
        <v>51</v>
      </c>
      <c r="AJ4961" t="s">
        <v>53</v>
      </c>
      <c r="AL4961" t="s">
        <v>78</v>
      </c>
      <c r="AO4961" t="s">
        <v>8142</v>
      </c>
    </row>
    <row r="4962" spans="1:43" x14ac:dyDescent="0.35">
      <c r="A4962" t="s">
        <v>29731</v>
      </c>
      <c r="B4962" t="s">
        <v>7109</v>
      </c>
      <c r="C4962" t="s">
        <v>383</v>
      </c>
      <c r="F4962" t="s">
        <v>28290</v>
      </c>
      <c r="H4962" t="s">
        <v>29731</v>
      </c>
      <c r="J4962" t="s">
        <v>6242</v>
      </c>
      <c r="K4962" t="s">
        <v>19571</v>
      </c>
      <c r="M4962" t="s">
        <v>11432</v>
      </c>
      <c r="N4962" t="s">
        <v>65</v>
      </c>
      <c r="O4962">
        <v>80108</v>
      </c>
      <c r="P4962" t="s">
        <v>50</v>
      </c>
      <c r="U4962" s="1">
        <v>44581</v>
      </c>
      <c r="V4962" s="1">
        <v>44581</v>
      </c>
      <c r="W4962" s="1">
        <v>44581.630555555559</v>
      </c>
      <c r="X4962" s="1">
        <v>44581.630555555559</v>
      </c>
      <c r="AC4962" t="s">
        <v>53</v>
      </c>
      <c r="AD4962">
        <v>2969507921</v>
      </c>
      <c r="AE4962" s="1">
        <v>38224.743750000001</v>
      </c>
      <c r="AG4962" t="s">
        <v>29732</v>
      </c>
      <c r="AH4962" t="s">
        <v>51</v>
      </c>
      <c r="AJ4962" t="s">
        <v>53</v>
      </c>
      <c r="AL4962" t="s">
        <v>68</v>
      </c>
      <c r="AO4962" t="s">
        <v>5443</v>
      </c>
      <c r="AP4962" s="1">
        <v>44588.413194444445</v>
      </c>
    </row>
    <row r="4963" spans="1:43" x14ac:dyDescent="0.35">
      <c r="A4963" t="s">
        <v>29733</v>
      </c>
      <c r="B4963" t="s">
        <v>29734</v>
      </c>
      <c r="C4963" t="s">
        <v>29735</v>
      </c>
      <c r="F4963" t="s">
        <v>29736</v>
      </c>
      <c r="H4963" t="s">
        <v>29737</v>
      </c>
      <c r="J4963" t="s">
        <v>29738</v>
      </c>
      <c r="K4963" t="s">
        <v>29739</v>
      </c>
      <c r="M4963" t="s">
        <v>2048</v>
      </c>
      <c r="N4963" t="s">
        <v>253</v>
      </c>
      <c r="O4963">
        <v>87401</v>
      </c>
      <c r="P4963" t="s">
        <v>50</v>
      </c>
      <c r="U4963" s="1">
        <v>44581</v>
      </c>
      <c r="V4963" s="1">
        <v>44581</v>
      </c>
      <c r="W4963" s="1">
        <v>44581.558333333334</v>
      </c>
      <c r="X4963" s="1">
        <v>44581.558333333334</v>
      </c>
      <c r="AC4963" t="s">
        <v>53</v>
      </c>
      <c r="AD4963">
        <v>2969477838</v>
      </c>
      <c r="AE4963" s="1">
        <v>37309</v>
      </c>
      <c r="AF4963" t="s">
        <v>1921</v>
      </c>
      <c r="AG4963" t="s">
        <v>29740</v>
      </c>
      <c r="AH4963" t="s">
        <v>51</v>
      </c>
      <c r="AJ4963" t="s">
        <v>53</v>
      </c>
      <c r="AL4963" t="s">
        <v>78</v>
      </c>
      <c r="AO4963" t="s">
        <v>5443</v>
      </c>
      <c r="AP4963" s="1">
        <v>45475.716666666667</v>
      </c>
      <c r="AQ4963" s="1">
        <v>45448.453472222223</v>
      </c>
    </row>
    <row r="4964" spans="1:43" x14ac:dyDescent="0.35">
      <c r="A4964" t="s">
        <v>29741</v>
      </c>
      <c r="B4964" t="s">
        <v>29742</v>
      </c>
      <c r="C4964" t="s">
        <v>1471</v>
      </c>
      <c r="F4964" t="s">
        <v>29743</v>
      </c>
      <c r="H4964" t="s">
        <v>29744</v>
      </c>
      <c r="J4964" t="s">
        <v>18584</v>
      </c>
      <c r="K4964" t="s">
        <v>29745</v>
      </c>
      <c r="M4964" t="s">
        <v>29746</v>
      </c>
      <c r="N4964" t="s">
        <v>3849</v>
      </c>
      <c r="O4964">
        <v>60481</v>
      </c>
      <c r="P4964" t="s">
        <v>50</v>
      </c>
      <c r="U4964" s="1">
        <v>44581</v>
      </c>
      <c r="V4964" s="1">
        <v>44581</v>
      </c>
      <c r="AC4964" t="s">
        <v>53</v>
      </c>
      <c r="AD4964">
        <v>2969543968</v>
      </c>
      <c r="AE4964" s="1">
        <v>40032.470138888886</v>
      </c>
      <c r="AG4964" t="s">
        <v>29747</v>
      </c>
      <c r="AH4964" t="s">
        <v>51</v>
      </c>
      <c r="AJ4964" t="s">
        <v>53</v>
      </c>
      <c r="AO4964" t="s">
        <v>8142</v>
      </c>
    </row>
    <row r="4965" spans="1:43" x14ac:dyDescent="0.35">
      <c r="A4965" t="s">
        <v>29748</v>
      </c>
      <c r="B4965" t="s">
        <v>28511</v>
      </c>
      <c r="C4965" t="s">
        <v>28512</v>
      </c>
      <c r="F4965" t="s">
        <v>29749</v>
      </c>
      <c r="H4965" t="s">
        <v>29750</v>
      </c>
      <c r="J4965" t="s">
        <v>26005</v>
      </c>
      <c r="P4965" t="s">
        <v>50</v>
      </c>
      <c r="U4965" s="1">
        <v>44581</v>
      </c>
      <c r="V4965" s="1">
        <v>44581</v>
      </c>
      <c r="W4965" s="1">
        <v>44581.539583333331</v>
      </c>
      <c r="X4965" s="1">
        <v>44581.539583333331</v>
      </c>
      <c r="AC4965" t="s">
        <v>53</v>
      </c>
      <c r="AD4965">
        <v>2969713886</v>
      </c>
      <c r="AE4965" s="1">
        <v>42678.45208333333</v>
      </c>
      <c r="AG4965" t="s">
        <v>29751</v>
      </c>
      <c r="AH4965" t="s">
        <v>51</v>
      </c>
      <c r="AJ4965" t="s">
        <v>53</v>
      </c>
      <c r="AL4965" t="s">
        <v>78</v>
      </c>
      <c r="AO4965" t="s">
        <v>8142</v>
      </c>
    </row>
    <row r="4966" spans="1:43" x14ac:dyDescent="0.35">
      <c r="A4966" t="s">
        <v>29752</v>
      </c>
      <c r="B4966" t="s">
        <v>12357</v>
      </c>
      <c r="C4966" t="s">
        <v>13156</v>
      </c>
      <c r="F4966" t="s">
        <v>29753</v>
      </c>
      <c r="G4966" t="s">
        <v>29754</v>
      </c>
      <c r="H4966" t="s">
        <v>29755</v>
      </c>
      <c r="I4966" t="s">
        <v>179</v>
      </c>
      <c r="J4966" t="s">
        <v>27926</v>
      </c>
      <c r="K4966" t="s">
        <v>29756</v>
      </c>
      <c r="M4966" t="s">
        <v>29757</v>
      </c>
      <c r="N4966" t="s">
        <v>1593</v>
      </c>
      <c r="O4966">
        <v>35670</v>
      </c>
      <c r="P4966" t="s">
        <v>50</v>
      </c>
      <c r="U4966" s="1">
        <v>44581</v>
      </c>
      <c r="V4966" s="1">
        <v>44581</v>
      </c>
      <c r="AC4966" t="s">
        <v>53</v>
      </c>
      <c r="AD4966">
        <v>2969528616</v>
      </c>
      <c r="AE4966" s="1">
        <v>39384.675000000003</v>
      </c>
      <c r="AG4966" t="s">
        <v>29758</v>
      </c>
      <c r="AH4966" t="s">
        <v>51</v>
      </c>
      <c r="AJ4966" t="s">
        <v>53</v>
      </c>
      <c r="AO4966" t="s">
        <v>8142</v>
      </c>
    </row>
    <row r="4967" spans="1:43" x14ac:dyDescent="0.35">
      <c r="A4967" t="s">
        <v>29759</v>
      </c>
      <c r="B4967" t="s">
        <v>29760</v>
      </c>
      <c r="C4967" t="s">
        <v>587</v>
      </c>
      <c r="F4967">
        <v>17204967550</v>
      </c>
      <c r="H4967" t="s">
        <v>29761</v>
      </c>
      <c r="I4967" t="s">
        <v>179</v>
      </c>
      <c r="J4967" t="s">
        <v>29681</v>
      </c>
      <c r="N4967" t="s">
        <v>287</v>
      </c>
      <c r="O4967">
        <v>80504</v>
      </c>
      <c r="P4967" t="s">
        <v>50</v>
      </c>
      <c r="U4967" s="1">
        <v>44581.560416666667</v>
      </c>
      <c r="V4967" s="1">
        <v>44581.560416666667</v>
      </c>
      <c r="W4967" s="1">
        <v>44586.609027777777</v>
      </c>
      <c r="X4967" s="1">
        <v>44586.609027777777</v>
      </c>
      <c r="AC4967" t="s">
        <v>53</v>
      </c>
      <c r="AD4967">
        <v>2969561806</v>
      </c>
      <c r="AE4967" s="1">
        <v>40652.556250000001</v>
      </c>
      <c r="AF4967" t="s">
        <v>29762</v>
      </c>
      <c r="AG4967" t="s">
        <v>29763</v>
      </c>
      <c r="AH4967" t="s">
        <v>53</v>
      </c>
      <c r="AJ4967" t="s">
        <v>53</v>
      </c>
      <c r="AK4967" t="s">
        <v>20295</v>
      </c>
      <c r="AL4967" t="s">
        <v>78</v>
      </c>
      <c r="AO4967" t="s">
        <v>54</v>
      </c>
      <c r="AP4967" s="1">
        <v>45475.706944444442</v>
      </c>
      <c r="AQ4967" s="1">
        <v>45475.707638888889</v>
      </c>
    </row>
    <row r="4968" spans="1:43" x14ac:dyDescent="0.35">
      <c r="A4968" t="s">
        <v>29764</v>
      </c>
      <c r="B4968" t="s">
        <v>29765</v>
      </c>
      <c r="C4968" t="s">
        <v>10839</v>
      </c>
      <c r="F4968" t="s">
        <v>29766</v>
      </c>
      <c r="H4968" t="s">
        <v>29767</v>
      </c>
      <c r="I4968" t="s">
        <v>179</v>
      </c>
      <c r="J4968" t="s">
        <v>29025</v>
      </c>
      <c r="K4968" t="s">
        <v>29768</v>
      </c>
      <c r="M4968" t="s">
        <v>315</v>
      </c>
      <c r="N4968" t="s">
        <v>253</v>
      </c>
      <c r="O4968">
        <v>87413</v>
      </c>
      <c r="P4968" t="s">
        <v>50</v>
      </c>
      <c r="U4968" s="1">
        <v>44581.753472222219</v>
      </c>
      <c r="V4968" s="1">
        <v>44581.753472222219</v>
      </c>
      <c r="W4968" s="1">
        <v>44582.354166666664</v>
      </c>
      <c r="X4968" s="1">
        <v>44582.354166666664</v>
      </c>
      <c r="AC4968" t="s">
        <v>53</v>
      </c>
      <c r="AD4968">
        <v>2972048359</v>
      </c>
      <c r="AE4968" s="1">
        <v>44564.415972222225</v>
      </c>
      <c r="AF4968" t="s">
        <v>29027</v>
      </c>
      <c r="AG4968" t="s">
        <v>29769</v>
      </c>
      <c r="AH4968" t="s">
        <v>53</v>
      </c>
      <c r="AJ4968" t="s">
        <v>53</v>
      </c>
      <c r="AK4968" t="s">
        <v>8166</v>
      </c>
      <c r="AL4968" t="s">
        <v>78</v>
      </c>
      <c r="AO4968" t="s">
        <v>54</v>
      </c>
      <c r="AP4968" s="1">
        <v>45462.479166666664</v>
      </c>
      <c r="AQ4968" s="1">
        <v>45462.479861111111</v>
      </c>
    </row>
    <row r="4969" spans="1:43" x14ac:dyDescent="0.35">
      <c r="A4969" t="s">
        <v>29770</v>
      </c>
      <c r="B4969" t="s">
        <v>29771</v>
      </c>
      <c r="C4969" t="s">
        <v>1471</v>
      </c>
      <c r="F4969" t="s">
        <v>29772</v>
      </c>
      <c r="H4969" t="s">
        <v>29770</v>
      </c>
      <c r="J4969" t="s">
        <v>29773</v>
      </c>
      <c r="K4969" t="s">
        <v>29774</v>
      </c>
      <c r="L4969" t="s">
        <v>29775</v>
      </c>
      <c r="M4969" t="s">
        <v>525</v>
      </c>
      <c r="N4969" t="s">
        <v>65</v>
      </c>
      <c r="O4969">
        <v>80011</v>
      </c>
      <c r="P4969" t="s">
        <v>50</v>
      </c>
      <c r="U4969" s="1">
        <v>44582</v>
      </c>
      <c r="V4969" s="1">
        <v>44582</v>
      </c>
      <c r="W4969" s="1">
        <v>44582.456944444442</v>
      </c>
      <c r="X4969" s="1">
        <v>44582.456944444442</v>
      </c>
      <c r="AC4969" t="s">
        <v>53</v>
      </c>
      <c r="AD4969">
        <v>2972052560</v>
      </c>
      <c r="AE4969" s="1">
        <v>44586.619444444441</v>
      </c>
      <c r="AF4969" t="s">
        <v>29776</v>
      </c>
      <c r="AG4969" t="s">
        <v>29777</v>
      </c>
      <c r="AH4969" t="s">
        <v>51</v>
      </c>
      <c r="AJ4969" t="s">
        <v>53</v>
      </c>
      <c r="AL4969" t="s">
        <v>78</v>
      </c>
      <c r="AO4969" t="s">
        <v>5443</v>
      </c>
      <c r="AP4969" s="1">
        <v>45426.393750000003</v>
      </c>
      <c r="AQ4969" s="1">
        <v>45426.395138888889</v>
      </c>
    </row>
    <row r="4970" spans="1:43" x14ac:dyDescent="0.35">
      <c r="A4970" t="s">
        <v>29778</v>
      </c>
      <c r="B4970" t="s">
        <v>29779</v>
      </c>
      <c r="C4970" t="s">
        <v>29780</v>
      </c>
      <c r="D4970" t="s">
        <v>531</v>
      </c>
      <c r="F4970" t="s">
        <v>29781</v>
      </c>
      <c r="G4970" t="s">
        <v>29782</v>
      </c>
      <c r="H4970" t="s">
        <v>29783</v>
      </c>
      <c r="I4970" t="s">
        <v>101</v>
      </c>
      <c r="J4970" t="s">
        <v>29784</v>
      </c>
      <c r="K4970" t="s">
        <v>29785</v>
      </c>
      <c r="M4970" t="s">
        <v>29786</v>
      </c>
      <c r="N4970" t="s">
        <v>29787</v>
      </c>
      <c r="O4970">
        <v>69361</v>
      </c>
      <c r="P4970" t="s">
        <v>50</v>
      </c>
      <c r="U4970" s="1">
        <v>44582</v>
      </c>
      <c r="V4970" s="1">
        <v>44582</v>
      </c>
      <c r="AC4970" t="s">
        <v>53</v>
      </c>
      <c r="AD4970">
        <v>2969579942</v>
      </c>
      <c r="AE4970" s="1">
        <v>41177.441666666666</v>
      </c>
      <c r="AG4970" t="s">
        <v>29788</v>
      </c>
      <c r="AH4970" t="s">
        <v>51</v>
      </c>
      <c r="AJ4970" t="s">
        <v>53</v>
      </c>
      <c r="AO4970" t="s">
        <v>8142</v>
      </c>
    </row>
    <row r="4971" spans="1:43" x14ac:dyDescent="0.35">
      <c r="A4971" t="s">
        <v>29789</v>
      </c>
      <c r="B4971" t="s">
        <v>28551</v>
      </c>
      <c r="C4971" t="s">
        <v>9111</v>
      </c>
      <c r="D4971" t="s">
        <v>240</v>
      </c>
      <c r="F4971" t="s">
        <v>47</v>
      </c>
      <c r="H4971" t="s">
        <v>29790</v>
      </c>
      <c r="J4971" t="s">
        <v>49</v>
      </c>
      <c r="P4971" t="s">
        <v>50</v>
      </c>
      <c r="U4971" s="1">
        <v>44582</v>
      </c>
      <c r="V4971" s="1">
        <v>44582</v>
      </c>
      <c r="W4971" s="1">
        <v>44582.370833333334</v>
      </c>
      <c r="X4971" s="1">
        <v>44582.370833333334</v>
      </c>
      <c r="AC4971" t="s">
        <v>53</v>
      </c>
      <c r="AD4971">
        <v>2969485219</v>
      </c>
      <c r="AE4971" s="1">
        <v>37784</v>
      </c>
      <c r="AF4971" t="s">
        <v>180</v>
      </c>
      <c r="AG4971" t="s">
        <v>29791</v>
      </c>
      <c r="AH4971" t="s">
        <v>51</v>
      </c>
      <c r="AJ4971" t="s">
        <v>53</v>
      </c>
      <c r="AL4971" t="s">
        <v>78</v>
      </c>
      <c r="AO4971" t="s">
        <v>5443</v>
      </c>
      <c r="AP4971" s="1">
        <v>44846.712500000001</v>
      </c>
    </row>
    <row r="4972" spans="1:43" x14ac:dyDescent="0.35">
      <c r="A4972" t="s">
        <v>29792</v>
      </c>
      <c r="B4972" t="s">
        <v>5972</v>
      </c>
      <c r="C4972" t="s">
        <v>29793</v>
      </c>
      <c r="F4972" t="s">
        <v>9650</v>
      </c>
      <c r="H4972" t="s">
        <v>29794</v>
      </c>
      <c r="J4972" t="s">
        <v>5239</v>
      </c>
      <c r="K4972" t="s">
        <v>29795</v>
      </c>
      <c r="M4972" t="s">
        <v>5343</v>
      </c>
      <c r="N4972" t="s">
        <v>798</v>
      </c>
      <c r="O4972">
        <v>79706</v>
      </c>
      <c r="P4972" t="s">
        <v>50</v>
      </c>
      <c r="U4972" s="1">
        <v>44582</v>
      </c>
      <c r="V4972" s="1">
        <v>44582</v>
      </c>
      <c r="W4972" s="1">
        <v>44586.620138888888</v>
      </c>
      <c r="X4972" s="1">
        <v>44586.620138888888</v>
      </c>
      <c r="AC4972" t="s">
        <v>51</v>
      </c>
      <c r="AD4972">
        <v>2969475162</v>
      </c>
      <c r="AE4972" s="1">
        <v>37147</v>
      </c>
      <c r="AF4972" t="s">
        <v>5241</v>
      </c>
      <c r="AG4972" t="s">
        <v>29796</v>
      </c>
      <c r="AH4972" t="s">
        <v>51</v>
      </c>
      <c r="AJ4972" t="s">
        <v>53</v>
      </c>
      <c r="AL4972" t="s">
        <v>78</v>
      </c>
      <c r="AO4972" t="s">
        <v>5443</v>
      </c>
    </row>
    <row r="4973" spans="1:43" x14ac:dyDescent="0.35">
      <c r="A4973" t="s">
        <v>29797</v>
      </c>
      <c r="B4973" t="s">
        <v>18430</v>
      </c>
      <c r="C4973" t="s">
        <v>29341</v>
      </c>
      <c r="F4973" t="s">
        <v>23513</v>
      </c>
      <c r="H4973" t="s">
        <v>23289</v>
      </c>
      <c r="I4973" t="s">
        <v>464</v>
      </c>
      <c r="J4973" t="s">
        <v>18584</v>
      </c>
      <c r="K4973" t="s">
        <v>26443</v>
      </c>
      <c r="M4973" t="s">
        <v>26444</v>
      </c>
      <c r="N4973" t="s">
        <v>12926</v>
      </c>
      <c r="O4973">
        <v>46122</v>
      </c>
      <c r="P4973" t="s">
        <v>50</v>
      </c>
      <c r="U4973" s="1">
        <v>44582</v>
      </c>
      <c r="V4973" s="1">
        <v>44582</v>
      </c>
      <c r="AC4973" t="s">
        <v>53</v>
      </c>
      <c r="AD4973">
        <v>2969543968</v>
      </c>
      <c r="AE4973" s="1">
        <v>40032.470138888886</v>
      </c>
      <c r="AG4973" t="s">
        <v>29798</v>
      </c>
      <c r="AH4973" t="s">
        <v>51</v>
      </c>
      <c r="AJ4973" t="s">
        <v>53</v>
      </c>
      <c r="AO4973" t="s">
        <v>8142</v>
      </c>
    </row>
    <row r="4974" spans="1:43" x14ac:dyDescent="0.35">
      <c r="A4974" t="s">
        <v>29799</v>
      </c>
      <c r="B4974" t="s">
        <v>2200</v>
      </c>
      <c r="C4974" t="s">
        <v>19758</v>
      </c>
      <c r="D4974" t="s">
        <v>437</v>
      </c>
      <c r="F4974" t="s">
        <v>29800</v>
      </c>
      <c r="H4974" t="s">
        <v>29801</v>
      </c>
      <c r="I4974" t="s">
        <v>464</v>
      </c>
      <c r="J4974" t="s">
        <v>18584</v>
      </c>
      <c r="K4974" t="s">
        <v>29802</v>
      </c>
      <c r="M4974" t="s">
        <v>27535</v>
      </c>
      <c r="N4974" t="s">
        <v>17111</v>
      </c>
      <c r="O4974">
        <v>43619</v>
      </c>
      <c r="P4974" t="s">
        <v>50</v>
      </c>
      <c r="U4974" s="1">
        <v>44582</v>
      </c>
      <c r="V4974" s="1">
        <v>44582</v>
      </c>
      <c r="AC4974" t="s">
        <v>53</v>
      </c>
      <c r="AD4974">
        <v>2969543968</v>
      </c>
      <c r="AE4974" s="1">
        <v>40032.470138888886</v>
      </c>
      <c r="AG4974" t="s">
        <v>29803</v>
      </c>
      <c r="AH4974" t="s">
        <v>51</v>
      </c>
      <c r="AJ4974" t="s">
        <v>53</v>
      </c>
      <c r="AO4974" t="s">
        <v>8142</v>
      </c>
    </row>
    <row r="4975" spans="1:43" x14ac:dyDescent="0.35">
      <c r="A4975" t="s">
        <v>29804</v>
      </c>
      <c r="B4975" t="s">
        <v>1766</v>
      </c>
      <c r="C4975" t="s">
        <v>21370</v>
      </c>
      <c r="D4975" t="s">
        <v>643</v>
      </c>
      <c r="F4975" t="s">
        <v>21371</v>
      </c>
      <c r="H4975" t="s">
        <v>29805</v>
      </c>
      <c r="I4975" t="s">
        <v>101</v>
      </c>
      <c r="J4975" t="s">
        <v>29806</v>
      </c>
      <c r="K4975" t="s">
        <v>29807</v>
      </c>
      <c r="M4975" t="s">
        <v>23003</v>
      </c>
      <c r="N4975" t="s">
        <v>468</v>
      </c>
      <c r="O4975">
        <v>81631</v>
      </c>
      <c r="P4975" t="s">
        <v>50</v>
      </c>
      <c r="U4975" s="1">
        <v>44582.436111111114</v>
      </c>
      <c r="V4975" s="1">
        <v>44582.436111111114</v>
      </c>
      <c r="W4975" s="1">
        <v>44582.677777777775</v>
      </c>
      <c r="X4975" s="1">
        <v>44582.677777777775</v>
      </c>
      <c r="AC4975" t="s">
        <v>53</v>
      </c>
      <c r="AD4975">
        <v>2970017266</v>
      </c>
      <c r="AE4975" s="1">
        <v>44127.327777777777</v>
      </c>
      <c r="AF4975" t="s">
        <v>29808</v>
      </c>
      <c r="AG4975" t="s">
        <v>29809</v>
      </c>
      <c r="AH4975" t="s">
        <v>53</v>
      </c>
      <c r="AJ4975" t="s">
        <v>53</v>
      </c>
      <c r="AK4975" t="s">
        <v>13346</v>
      </c>
      <c r="AL4975" t="s">
        <v>78</v>
      </c>
      <c r="AO4975" t="s">
        <v>54</v>
      </c>
      <c r="AP4975" s="1">
        <v>44595.654861111114</v>
      </c>
    </row>
    <row r="4976" spans="1:43" x14ac:dyDescent="0.35">
      <c r="A4976" t="s">
        <v>29810</v>
      </c>
      <c r="B4976" t="s">
        <v>29811</v>
      </c>
      <c r="C4976" t="s">
        <v>29812</v>
      </c>
      <c r="F4976" t="s">
        <v>6183</v>
      </c>
      <c r="H4976" t="s">
        <v>29813</v>
      </c>
      <c r="I4976" t="s">
        <v>169</v>
      </c>
      <c r="J4976" t="s">
        <v>18150</v>
      </c>
      <c r="K4976" t="s">
        <v>29814</v>
      </c>
      <c r="M4976" t="s">
        <v>525</v>
      </c>
      <c r="N4976" t="s">
        <v>65</v>
      </c>
      <c r="O4976">
        <v>80230</v>
      </c>
      <c r="P4976" t="s">
        <v>50</v>
      </c>
      <c r="U4976" s="1">
        <v>44582.529166666667</v>
      </c>
      <c r="V4976" s="1">
        <v>44582.529166666667</v>
      </c>
      <c r="W4976" s="1">
        <v>44582.531944444447</v>
      </c>
      <c r="X4976" s="1">
        <v>45477.671527777777</v>
      </c>
      <c r="Y4976" s="1">
        <v>45477.767361111109</v>
      </c>
      <c r="Z4976">
        <v>12992894.25</v>
      </c>
      <c r="AA4976" t="s">
        <v>133</v>
      </c>
      <c r="AC4976" t="s">
        <v>53</v>
      </c>
      <c r="AD4976">
        <v>2969475403</v>
      </c>
      <c r="AE4976" s="1">
        <v>37166.661111111112</v>
      </c>
      <c r="AF4976" t="s">
        <v>5846</v>
      </c>
      <c r="AG4976" t="s">
        <v>29815</v>
      </c>
      <c r="AH4976" t="s">
        <v>53</v>
      </c>
      <c r="AJ4976" t="s">
        <v>53</v>
      </c>
      <c r="AK4976" t="s">
        <v>7072</v>
      </c>
      <c r="AL4976" t="s">
        <v>78</v>
      </c>
      <c r="AO4976" t="s">
        <v>54</v>
      </c>
    </row>
    <row r="4977" spans="1:43" x14ac:dyDescent="0.35">
      <c r="A4977" t="s">
        <v>29816</v>
      </c>
      <c r="B4977" t="s">
        <v>29817</v>
      </c>
      <c r="C4977" t="s">
        <v>6779</v>
      </c>
      <c r="H4977" t="s">
        <v>29816</v>
      </c>
      <c r="J4977" t="s">
        <v>29818</v>
      </c>
      <c r="P4977" t="s">
        <v>50</v>
      </c>
      <c r="U4977" s="1">
        <v>44583</v>
      </c>
      <c r="V4977" s="1">
        <v>44583</v>
      </c>
      <c r="W4977" s="1">
        <v>44583.884722222225</v>
      </c>
      <c r="X4977" s="1">
        <v>44583.884722222225</v>
      </c>
      <c r="AC4977" t="s">
        <v>53</v>
      </c>
      <c r="AD4977">
        <v>2972054509</v>
      </c>
      <c r="AE4977" s="1">
        <v>44599.464583333334</v>
      </c>
      <c r="AF4977" t="s">
        <v>29819</v>
      </c>
      <c r="AG4977" t="s">
        <v>29820</v>
      </c>
      <c r="AH4977" t="s">
        <v>51</v>
      </c>
      <c r="AJ4977" t="s">
        <v>53</v>
      </c>
      <c r="AL4977" t="s">
        <v>68</v>
      </c>
      <c r="AO4977" t="s">
        <v>5443</v>
      </c>
      <c r="AP4977" s="1">
        <v>45117.631249999999</v>
      </c>
      <c r="AQ4977" s="1">
        <v>45094.494444444441</v>
      </c>
    </row>
    <row r="4978" spans="1:43" x14ac:dyDescent="0.35">
      <c r="A4978" t="s">
        <v>29821</v>
      </c>
      <c r="B4978" t="s">
        <v>15527</v>
      </c>
      <c r="C4978" t="s">
        <v>15261</v>
      </c>
      <c r="F4978" t="s">
        <v>29822</v>
      </c>
      <c r="H4978" t="s">
        <v>29821</v>
      </c>
      <c r="J4978" t="s">
        <v>1865</v>
      </c>
      <c r="P4978" t="s">
        <v>50</v>
      </c>
      <c r="U4978" s="1">
        <v>44583</v>
      </c>
      <c r="V4978" s="1">
        <v>44583</v>
      </c>
      <c r="W4978" s="1">
        <v>44583.506249999999</v>
      </c>
      <c r="X4978" s="1">
        <v>44583.506249999999</v>
      </c>
      <c r="AC4978" t="s">
        <v>53</v>
      </c>
      <c r="AD4978">
        <v>1000000001</v>
      </c>
      <c r="AE4978" s="1">
        <v>39973.351388888892</v>
      </c>
      <c r="AF4978" t="s">
        <v>3377</v>
      </c>
      <c r="AG4978" t="s">
        <v>29823</v>
      </c>
      <c r="AH4978" t="s">
        <v>51</v>
      </c>
      <c r="AJ4978" t="s">
        <v>53</v>
      </c>
      <c r="AL4978" t="s">
        <v>78</v>
      </c>
      <c r="AO4978" t="s">
        <v>8142</v>
      </c>
    </row>
    <row r="4979" spans="1:43" x14ac:dyDescent="0.35">
      <c r="A4979" t="s">
        <v>29824</v>
      </c>
      <c r="B4979" t="s">
        <v>29825</v>
      </c>
      <c r="C4979" t="s">
        <v>29826</v>
      </c>
      <c r="F4979">
        <v>9709881142</v>
      </c>
      <c r="H4979" t="s">
        <v>29827</v>
      </c>
      <c r="I4979" t="s">
        <v>3151</v>
      </c>
      <c r="J4979" t="s">
        <v>29828</v>
      </c>
      <c r="K4979" t="s">
        <v>29829</v>
      </c>
      <c r="M4979" t="s">
        <v>29830</v>
      </c>
      <c r="N4979" t="s">
        <v>287</v>
      </c>
      <c r="O4979">
        <v>80515</v>
      </c>
      <c r="P4979" t="s">
        <v>50</v>
      </c>
      <c r="U4979" s="1">
        <v>44583</v>
      </c>
      <c r="V4979" s="1">
        <v>44583</v>
      </c>
      <c r="W4979" s="1">
        <v>44583.973611111112</v>
      </c>
      <c r="X4979" s="1">
        <v>44583.973611111112</v>
      </c>
      <c r="AC4979" t="s">
        <v>53</v>
      </c>
      <c r="AD4979">
        <v>1000000001</v>
      </c>
      <c r="AE4979" s="1">
        <v>39973.351388888892</v>
      </c>
      <c r="AF4979" t="s">
        <v>3377</v>
      </c>
      <c r="AG4979" t="s">
        <v>29831</v>
      </c>
      <c r="AH4979" t="s">
        <v>51</v>
      </c>
      <c r="AJ4979" t="s">
        <v>53</v>
      </c>
      <c r="AL4979" t="s">
        <v>78</v>
      </c>
      <c r="AO4979" t="s">
        <v>5443</v>
      </c>
      <c r="AP4979" s="1">
        <v>45036.950694444444</v>
      </c>
    </row>
    <row r="4980" spans="1:43" x14ac:dyDescent="0.35">
      <c r="A4980" t="s">
        <v>29832</v>
      </c>
      <c r="B4980" t="s">
        <v>29833</v>
      </c>
      <c r="C4980" t="s">
        <v>3285</v>
      </c>
      <c r="F4980">
        <v>5756443576</v>
      </c>
      <c r="H4980" t="s">
        <v>29832</v>
      </c>
      <c r="J4980" t="s">
        <v>29834</v>
      </c>
      <c r="K4980" t="s">
        <v>29835</v>
      </c>
      <c r="M4980" t="s">
        <v>14094</v>
      </c>
      <c r="N4980" t="s">
        <v>253</v>
      </c>
      <c r="O4980">
        <v>88030</v>
      </c>
      <c r="P4980" t="s">
        <v>50</v>
      </c>
      <c r="U4980" s="1">
        <v>44584</v>
      </c>
      <c r="V4980" s="1">
        <v>44584</v>
      </c>
      <c r="W4980" s="1">
        <v>44584.5</v>
      </c>
      <c r="X4980" s="1">
        <v>44584.5</v>
      </c>
      <c r="AC4980" t="s">
        <v>51</v>
      </c>
      <c r="AD4980">
        <v>1000000001</v>
      </c>
      <c r="AE4980" s="1">
        <v>39973.351388888892</v>
      </c>
      <c r="AF4980" t="s">
        <v>3377</v>
      </c>
      <c r="AG4980" t="s">
        <v>29836</v>
      </c>
      <c r="AH4980" t="s">
        <v>51</v>
      </c>
      <c r="AJ4980" t="s">
        <v>53</v>
      </c>
      <c r="AL4980" t="s">
        <v>78</v>
      </c>
      <c r="AO4980" t="s">
        <v>5443</v>
      </c>
      <c r="AP4980" s="1">
        <v>44589.548611111109</v>
      </c>
    </row>
    <row r="4981" spans="1:43" x14ac:dyDescent="0.35">
      <c r="A4981" t="s">
        <v>11881</v>
      </c>
      <c r="B4981" t="s">
        <v>11879</v>
      </c>
      <c r="C4981" t="s">
        <v>2016</v>
      </c>
      <c r="F4981" t="s">
        <v>29837</v>
      </c>
      <c r="H4981" t="s">
        <v>11881</v>
      </c>
      <c r="J4981" t="s">
        <v>11882</v>
      </c>
      <c r="K4981" t="s">
        <v>29838</v>
      </c>
      <c r="M4981" t="s">
        <v>11884</v>
      </c>
      <c r="N4981" t="s">
        <v>65</v>
      </c>
      <c r="O4981">
        <v>81101</v>
      </c>
      <c r="P4981" t="s">
        <v>50</v>
      </c>
      <c r="U4981" s="1">
        <v>44585</v>
      </c>
      <c r="V4981" s="1">
        <v>44585</v>
      </c>
      <c r="W4981" s="1">
        <v>44585.702777777777</v>
      </c>
      <c r="X4981" s="1">
        <v>44585.702777777777</v>
      </c>
      <c r="AC4981" t="s">
        <v>53</v>
      </c>
      <c r="AD4981">
        <v>2969557807</v>
      </c>
      <c r="AE4981" s="1">
        <v>40540.353472222225</v>
      </c>
      <c r="AF4981" t="s">
        <v>11885</v>
      </c>
      <c r="AG4981" t="s">
        <v>29839</v>
      </c>
      <c r="AH4981" t="s">
        <v>51</v>
      </c>
      <c r="AJ4981" t="s">
        <v>53</v>
      </c>
      <c r="AL4981" t="s">
        <v>78</v>
      </c>
      <c r="AO4981" t="s">
        <v>5443</v>
      </c>
      <c r="AP4981" s="1">
        <v>44585.698611111111</v>
      </c>
    </row>
    <row r="4982" spans="1:43" x14ac:dyDescent="0.35">
      <c r="A4982" t="s">
        <v>29840</v>
      </c>
      <c r="B4982" t="s">
        <v>29841</v>
      </c>
      <c r="C4982" t="s">
        <v>888</v>
      </c>
      <c r="F4982" t="s">
        <v>29842</v>
      </c>
      <c r="H4982" t="s">
        <v>29843</v>
      </c>
      <c r="J4982" t="s">
        <v>13991</v>
      </c>
      <c r="N4982" t="s">
        <v>637</v>
      </c>
      <c r="O4982">
        <v>77845</v>
      </c>
      <c r="P4982" t="s">
        <v>50</v>
      </c>
      <c r="U4982" s="1">
        <v>44585</v>
      </c>
      <c r="V4982" s="1">
        <v>44585</v>
      </c>
      <c r="AC4982" t="s">
        <v>53</v>
      </c>
      <c r="AD4982">
        <v>2969504457</v>
      </c>
      <c r="AE4982" s="1">
        <v>37998.695138888892</v>
      </c>
      <c r="AG4982" t="s">
        <v>29844</v>
      </c>
      <c r="AH4982" t="s">
        <v>51</v>
      </c>
      <c r="AJ4982" t="s">
        <v>53</v>
      </c>
      <c r="AO4982" t="s">
        <v>8142</v>
      </c>
    </row>
    <row r="4983" spans="1:43" x14ac:dyDescent="0.35">
      <c r="A4983" t="s">
        <v>29845</v>
      </c>
      <c r="B4983" t="s">
        <v>653</v>
      </c>
      <c r="C4983" t="s">
        <v>303</v>
      </c>
      <c r="D4983" t="s">
        <v>302</v>
      </c>
      <c r="F4983" t="s">
        <v>29846</v>
      </c>
      <c r="G4983">
        <v>2394503356</v>
      </c>
      <c r="H4983" t="s">
        <v>29847</v>
      </c>
      <c r="I4983" t="s">
        <v>169</v>
      </c>
      <c r="J4983" t="s">
        <v>3933</v>
      </c>
      <c r="K4983" t="s">
        <v>29848</v>
      </c>
      <c r="M4983" t="s">
        <v>29849</v>
      </c>
      <c r="N4983" t="s">
        <v>29850</v>
      </c>
      <c r="O4983">
        <v>34117</v>
      </c>
      <c r="P4983" t="s">
        <v>50</v>
      </c>
      <c r="U4983" s="1">
        <v>44585</v>
      </c>
      <c r="V4983" s="1">
        <v>44585</v>
      </c>
      <c r="AC4983" t="s">
        <v>53</v>
      </c>
      <c r="AD4983">
        <v>2969551137</v>
      </c>
      <c r="AE4983" s="1">
        <v>40288.591666666667</v>
      </c>
      <c r="AG4983" t="s">
        <v>29851</v>
      </c>
      <c r="AH4983" t="s">
        <v>51</v>
      </c>
      <c r="AJ4983" t="s">
        <v>53</v>
      </c>
      <c r="AO4983" t="s">
        <v>8142</v>
      </c>
    </row>
    <row r="4984" spans="1:43" x14ac:dyDescent="0.35">
      <c r="A4984" t="s">
        <v>29852</v>
      </c>
      <c r="B4984" t="s">
        <v>7225</v>
      </c>
      <c r="C4984" t="s">
        <v>29853</v>
      </c>
      <c r="F4984" t="s">
        <v>13590</v>
      </c>
      <c r="H4984" t="s">
        <v>29854</v>
      </c>
      <c r="J4984" t="s">
        <v>28126</v>
      </c>
      <c r="P4984" t="s">
        <v>50</v>
      </c>
      <c r="U4984" s="1">
        <v>44585</v>
      </c>
      <c r="V4984" s="1">
        <v>44585</v>
      </c>
      <c r="AC4984" t="s">
        <v>53</v>
      </c>
      <c r="AD4984">
        <v>2969823183</v>
      </c>
      <c r="AE4984" s="1">
        <v>43312.453472222223</v>
      </c>
      <c r="AG4984" t="s">
        <v>29855</v>
      </c>
      <c r="AH4984" t="s">
        <v>51</v>
      </c>
      <c r="AJ4984" t="s">
        <v>53</v>
      </c>
      <c r="AO4984" t="s">
        <v>8142</v>
      </c>
    </row>
    <row r="4985" spans="1:43" x14ac:dyDescent="0.35">
      <c r="A4985" t="s">
        <v>29856</v>
      </c>
      <c r="B4985" t="s">
        <v>29857</v>
      </c>
      <c r="C4985" t="s">
        <v>5144</v>
      </c>
      <c r="F4985">
        <f>1720-998-2980</f>
        <v>-2258</v>
      </c>
      <c r="H4985" t="s">
        <v>29858</v>
      </c>
      <c r="J4985" t="s">
        <v>29859</v>
      </c>
      <c r="N4985" t="s">
        <v>287</v>
      </c>
      <c r="O4985">
        <v>80022</v>
      </c>
      <c r="P4985" t="s">
        <v>50</v>
      </c>
      <c r="U4985" s="1">
        <v>44585</v>
      </c>
      <c r="V4985" s="1">
        <v>44585</v>
      </c>
      <c r="W4985" s="1">
        <v>44585.601388888892</v>
      </c>
      <c r="X4985" s="1">
        <v>44585.601388888892</v>
      </c>
      <c r="AC4985" t="s">
        <v>53</v>
      </c>
      <c r="AD4985">
        <v>2972052541</v>
      </c>
      <c r="AE4985" s="1">
        <v>44586.59375</v>
      </c>
      <c r="AG4985" t="s">
        <v>29860</v>
      </c>
      <c r="AH4985" t="s">
        <v>51</v>
      </c>
      <c r="AJ4985" t="s">
        <v>53</v>
      </c>
      <c r="AL4985" t="s">
        <v>78</v>
      </c>
      <c r="AO4985" t="s">
        <v>8142</v>
      </c>
    </row>
    <row r="4986" spans="1:43" x14ac:dyDescent="0.35">
      <c r="A4986" t="s">
        <v>29861</v>
      </c>
      <c r="B4986" t="s">
        <v>14932</v>
      </c>
      <c r="C4986" t="s">
        <v>3833</v>
      </c>
      <c r="F4986" t="s">
        <v>29862</v>
      </c>
      <c r="H4986" t="s">
        <v>29861</v>
      </c>
      <c r="J4986" t="s">
        <v>29863</v>
      </c>
      <c r="P4986" t="s">
        <v>50</v>
      </c>
      <c r="U4986" s="1">
        <v>44585</v>
      </c>
      <c r="V4986" s="1">
        <v>44585</v>
      </c>
      <c r="W4986" s="1">
        <v>44585.660416666666</v>
      </c>
      <c r="X4986" s="1">
        <v>44585.660416666666</v>
      </c>
      <c r="AC4986" t="s">
        <v>53</v>
      </c>
      <c r="AD4986">
        <v>2972052564</v>
      </c>
      <c r="AE4986" s="1">
        <v>44586.625694444447</v>
      </c>
      <c r="AG4986" t="s">
        <v>29864</v>
      </c>
      <c r="AH4986" t="s">
        <v>51</v>
      </c>
      <c r="AJ4986" t="s">
        <v>53</v>
      </c>
      <c r="AL4986" t="s">
        <v>78</v>
      </c>
      <c r="AO4986" t="s">
        <v>8142</v>
      </c>
    </row>
    <row r="4987" spans="1:43" x14ac:dyDescent="0.35">
      <c r="A4987" t="s">
        <v>29865</v>
      </c>
      <c r="B4987" t="s">
        <v>29866</v>
      </c>
      <c r="C4987" t="s">
        <v>6384</v>
      </c>
      <c r="F4987" t="s">
        <v>6385</v>
      </c>
      <c r="H4987" t="s">
        <v>29867</v>
      </c>
      <c r="I4987" t="s">
        <v>464</v>
      </c>
      <c r="J4987" t="s">
        <v>6387</v>
      </c>
      <c r="K4987" t="s">
        <v>29814</v>
      </c>
      <c r="M4987" t="s">
        <v>525</v>
      </c>
      <c r="N4987" t="s">
        <v>65</v>
      </c>
      <c r="O4987">
        <v>80230</v>
      </c>
      <c r="P4987" t="s">
        <v>50</v>
      </c>
      <c r="U4987" s="1">
        <v>44585.441666666666</v>
      </c>
      <c r="V4987" s="1">
        <v>44585.441666666666</v>
      </c>
      <c r="W4987" s="1">
        <v>44585.450694444444</v>
      </c>
      <c r="X4987" s="1">
        <v>44585.450694444444</v>
      </c>
      <c r="AC4987" t="s">
        <v>53</v>
      </c>
      <c r="AD4987">
        <v>2969484892</v>
      </c>
      <c r="AE4987" s="1">
        <v>37756</v>
      </c>
      <c r="AG4987" t="s">
        <v>29868</v>
      </c>
      <c r="AH4987" t="s">
        <v>53</v>
      </c>
      <c r="AJ4987" t="s">
        <v>53</v>
      </c>
      <c r="AK4987" t="s">
        <v>7072</v>
      </c>
      <c r="AO4987" t="s">
        <v>54</v>
      </c>
    </row>
    <row r="4988" spans="1:43" x14ac:dyDescent="0.35">
      <c r="A4988" t="s">
        <v>29869</v>
      </c>
      <c r="B4988" t="s">
        <v>15558</v>
      </c>
      <c r="C4988" t="s">
        <v>29870</v>
      </c>
      <c r="F4988" t="s">
        <v>29871</v>
      </c>
      <c r="H4988" t="s">
        <v>29872</v>
      </c>
      <c r="I4988" t="s">
        <v>200</v>
      </c>
      <c r="J4988" t="s">
        <v>5239</v>
      </c>
      <c r="K4988" t="s">
        <v>7319</v>
      </c>
      <c r="M4988" t="s">
        <v>28988</v>
      </c>
      <c r="N4988" t="s">
        <v>798</v>
      </c>
      <c r="O4988">
        <v>79706</v>
      </c>
      <c r="P4988" t="s">
        <v>50</v>
      </c>
      <c r="U4988" s="1">
        <v>44585.661111111112</v>
      </c>
      <c r="V4988" s="1">
        <v>44585.661111111112</v>
      </c>
      <c r="W4988" s="1">
        <v>44586.598611111112</v>
      </c>
      <c r="X4988" s="1">
        <v>44586.598611111112</v>
      </c>
      <c r="AC4988" t="s">
        <v>53</v>
      </c>
      <c r="AD4988">
        <v>2969475162</v>
      </c>
      <c r="AE4988" s="1">
        <v>37147</v>
      </c>
      <c r="AF4988" t="s">
        <v>5241</v>
      </c>
      <c r="AG4988" t="s">
        <v>29873</v>
      </c>
      <c r="AH4988" t="s">
        <v>53</v>
      </c>
      <c r="AJ4988" t="s">
        <v>53</v>
      </c>
      <c r="AK4988" t="s">
        <v>19958</v>
      </c>
      <c r="AL4988" t="s">
        <v>78</v>
      </c>
      <c r="AO4988" t="s">
        <v>54</v>
      </c>
    </row>
    <row r="4989" spans="1:43" x14ac:dyDescent="0.35">
      <c r="A4989" t="s">
        <v>29874</v>
      </c>
      <c r="B4989" t="s">
        <v>29875</v>
      </c>
      <c r="C4989" t="s">
        <v>29876</v>
      </c>
      <c r="D4989" t="s">
        <v>6034</v>
      </c>
      <c r="F4989" t="s">
        <v>29877</v>
      </c>
      <c r="G4989" t="s">
        <v>29878</v>
      </c>
      <c r="H4989" t="s">
        <v>29879</v>
      </c>
      <c r="I4989" t="s">
        <v>200</v>
      </c>
      <c r="J4989" t="s">
        <v>5239</v>
      </c>
      <c r="K4989" t="s">
        <v>29880</v>
      </c>
      <c r="M4989" t="s">
        <v>29881</v>
      </c>
      <c r="N4989" t="s">
        <v>12376</v>
      </c>
      <c r="O4989">
        <v>73099</v>
      </c>
      <c r="P4989" t="s">
        <v>50</v>
      </c>
      <c r="U4989" s="1">
        <v>44585.720138888886</v>
      </c>
      <c r="V4989" s="1">
        <v>44585.720138888886</v>
      </c>
      <c r="W4989" s="1">
        <v>44586.629166666666</v>
      </c>
      <c r="X4989" s="1">
        <v>44586.629166666666</v>
      </c>
      <c r="AC4989" t="s">
        <v>53</v>
      </c>
      <c r="AD4989">
        <v>2969475162</v>
      </c>
      <c r="AE4989" s="1">
        <v>37147</v>
      </c>
      <c r="AF4989" t="s">
        <v>5241</v>
      </c>
      <c r="AG4989" t="s">
        <v>29882</v>
      </c>
      <c r="AH4989" t="s">
        <v>53</v>
      </c>
      <c r="AJ4989" t="s">
        <v>53</v>
      </c>
      <c r="AK4989" t="s">
        <v>13346</v>
      </c>
      <c r="AL4989" t="s">
        <v>78</v>
      </c>
      <c r="AO4989" t="s">
        <v>54</v>
      </c>
    </row>
    <row r="4990" spans="1:43" x14ac:dyDescent="0.35">
      <c r="A4990" t="s">
        <v>29883</v>
      </c>
      <c r="B4990" t="s">
        <v>80</v>
      </c>
      <c r="C4990" t="s">
        <v>888</v>
      </c>
      <c r="F4990" t="s">
        <v>29884</v>
      </c>
      <c r="H4990" t="s">
        <v>29885</v>
      </c>
      <c r="J4990" t="s">
        <v>29886</v>
      </c>
      <c r="K4990" t="s">
        <v>29887</v>
      </c>
      <c r="M4990" t="s">
        <v>29888</v>
      </c>
      <c r="N4990" t="s">
        <v>12881</v>
      </c>
      <c r="O4990">
        <v>43026</v>
      </c>
      <c r="P4990" t="s">
        <v>50</v>
      </c>
      <c r="U4990" s="1">
        <v>44586</v>
      </c>
      <c r="V4990" s="1">
        <v>44586</v>
      </c>
      <c r="AC4990" t="s">
        <v>53</v>
      </c>
      <c r="AD4990">
        <v>2969878545</v>
      </c>
      <c r="AE4990" s="1">
        <v>43558.429861111108</v>
      </c>
      <c r="AG4990" t="s">
        <v>29889</v>
      </c>
      <c r="AH4990" t="s">
        <v>51</v>
      </c>
      <c r="AJ4990" t="s">
        <v>53</v>
      </c>
      <c r="AO4990" t="s">
        <v>5443</v>
      </c>
    </row>
    <row r="4991" spans="1:43" x14ac:dyDescent="0.35">
      <c r="A4991" t="s">
        <v>29890</v>
      </c>
      <c r="B4991" t="s">
        <v>22913</v>
      </c>
      <c r="C4991" t="s">
        <v>5143</v>
      </c>
      <c r="F4991" t="s">
        <v>19626</v>
      </c>
      <c r="H4991" t="s">
        <v>19627</v>
      </c>
      <c r="J4991" t="s">
        <v>26971</v>
      </c>
      <c r="K4991" t="s">
        <v>22891</v>
      </c>
      <c r="M4991" t="s">
        <v>21285</v>
      </c>
      <c r="N4991" t="s">
        <v>65</v>
      </c>
      <c r="O4991">
        <v>80241</v>
      </c>
      <c r="P4991" t="s">
        <v>50</v>
      </c>
      <c r="U4991" s="1">
        <v>44586</v>
      </c>
      <c r="V4991" s="1">
        <v>44586</v>
      </c>
      <c r="W4991" s="1">
        <v>44586.537499999999</v>
      </c>
      <c r="X4991" s="1">
        <v>44586.537499999999</v>
      </c>
      <c r="AC4991" t="s">
        <v>53</v>
      </c>
      <c r="AD4991">
        <v>2969783181</v>
      </c>
      <c r="AE4991" s="1">
        <v>43172.738194444442</v>
      </c>
      <c r="AF4991" t="s">
        <v>26122</v>
      </c>
      <c r="AG4991" t="s">
        <v>29891</v>
      </c>
      <c r="AH4991" t="s">
        <v>51</v>
      </c>
      <c r="AJ4991" t="s">
        <v>53</v>
      </c>
      <c r="AL4991" t="s">
        <v>78</v>
      </c>
      <c r="AO4991" t="s">
        <v>5443</v>
      </c>
      <c r="AP4991" s="1">
        <v>44586.537499999999</v>
      </c>
    </row>
    <row r="4992" spans="1:43" x14ac:dyDescent="0.35">
      <c r="A4992" t="s">
        <v>29892</v>
      </c>
      <c r="B4992" t="s">
        <v>15496</v>
      </c>
      <c r="C4992" t="s">
        <v>303</v>
      </c>
      <c r="F4992" t="s">
        <v>29893</v>
      </c>
      <c r="H4992" t="s">
        <v>29894</v>
      </c>
      <c r="I4992" t="s">
        <v>179</v>
      </c>
      <c r="K4992" t="s">
        <v>29895</v>
      </c>
      <c r="M4992" t="s">
        <v>29896</v>
      </c>
      <c r="N4992" t="s">
        <v>1205</v>
      </c>
      <c r="O4992" t="s">
        <v>29897</v>
      </c>
      <c r="P4992" t="s">
        <v>50</v>
      </c>
      <c r="U4992" s="1">
        <v>44586</v>
      </c>
      <c r="V4992" s="1">
        <v>44586</v>
      </c>
      <c r="AC4992" t="s">
        <v>53</v>
      </c>
      <c r="AG4992" t="s">
        <v>29898</v>
      </c>
      <c r="AH4992" t="s">
        <v>51</v>
      </c>
      <c r="AJ4992" t="s">
        <v>53</v>
      </c>
      <c r="AO4992" t="s">
        <v>8142</v>
      </c>
    </row>
    <row r="4993" spans="1:42" x14ac:dyDescent="0.35">
      <c r="A4993" t="s">
        <v>29899</v>
      </c>
      <c r="B4993" t="s">
        <v>29900</v>
      </c>
      <c r="C4993" t="s">
        <v>29901</v>
      </c>
      <c r="D4993" t="s">
        <v>29902</v>
      </c>
      <c r="F4993">
        <v>5541988643240</v>
      </c>
      <c r="H4993" t="s">
        <v>29903</v>
      </c>
      <c r="I4993" t="s">
        <v>2110</v>
      </c>
      <c r="J4993" t="s">
        <v>16656</v>
      </c>
      <c r="K4993" t="s">
        <v>29904</v>
      </c>
      <c r="L4993" t="s">
        <v>29905</v>
      </c>
      <c r="M4993" t="s">
        <v>29906</v>
      </c>
      <c r="N4993" t="s">
        <v>29907</v>
      </c>
      <c r="O4993">
        <v>8032030</v>
      </c>
      <c r="P4993" t="s">
        <v>16594</v>
      </c>
      <c r="U4993" s="1">
        <v>44586</v>
      </c>
      <c r="V4993" s="1">
        <v>44586</v>
      </c>
      <c r="AC4993" t="s">
        <v>53</v>
      </c>
      <c r="AD4993">
        <v>2969530290</v>
      </c>
      <c r="AE4993" s="1">
        <v>39465.556250000001</v>
      </c>
      <c r="AG4993" t="s">
        <v>29908</v>
      </c>
      <c r="AH4993" t="s">
        <v>51</v>
      </c>
      <c r="AJ4993" t="s">
        <v>53</v>
      </c>
      <c r="AO4993" t="s">
        <v>8142</v>
      </c>
    </row>
    <row r="4994" spans="1:42" x14ac:dyDescent="0.35">
      <c r="A4994" t="s">
        <v>29909</v>
      </c>
      <c r="B4994" t="s">
        <v>9584</v>
      </c>
      <c r="C4994" t="s">
        <v>5143</v>
      </c>
      <c r="F4994">
        <f>1970-779-7255</f>
        <v>-6064</v>
      </c>
      <c r="H4994" t="s">
        <v>29910</v>
      </c>
      <c r="J4994" t="s">
        <v>26971</v>
      </c>
      <c r="K4994" t="s">
        <v>22891</v>
      </c>
      <c r="M4994" t="s">
        <v>21285</v>
      </c>
      <c r="N4994" t="s">
        <v>287</v>
      </c>
      <c r="O4994">
        <v>80241</v>
      </c>
      <c r="P4994" t="s">
        <v>50</v>
      </c>
      <c r="U4994" s="1">
        <v>44586</v>
      </c>
      <c r="V4994" s="1">
        <v>44586</v>
      </c>
      <c r="W4994" s="1">
        <v>44586.426388888889</v>
      </c>
      <c r="X4994" s="1">
        <v>44586.426388888889</v>
      </c>
      <c r="AC4994" t="s">
        <v>53</v>
      </c>
      <c r="AD4994">
        <v>2969783181</v>
      </c>
      <c r="AE4994" s="1">
        <v>43172.738194444442</v>
      </c>
      <c r="AF4994" t="s">
        <v>26122</v>
      </c>
      <c r="AG4994" t="s">
        <v>29911</v>
      </c>
      <c r="AH4994" t="s">
        <v>51</v>
      </c>
      <c r="AJ4994" t="s">
        <v>53</v>
      </c>
      <c r="AL4994" t="s">
        <v>78</v>
      </c>
      <c r="AO4994" t="s">
        <v>5443</v>
      </c>
      <c r="AP4994" s="1">
        <v>44667.388194444444</v>
      </c>
    </row>
    <row r="4995" spans="1:42" x14ac:dyDescent="0.35">
      <c r="A4995" t="s">
        <v>29912</v>
      </c>
      <c r="B4995" t="s">
        <v>29913</v>
      </c>
      <c r="C4995" t="s">
        <v>7816</v>
      </c>
      <c r="D4995" t="s">
        <v>46</v>
      </c>
      <c r="F4995" t="s">
        <v>47</v>
      </c>
      <c r="H4995" t="s">
        <v>29914</v>
      </c>
      <c r="J4995" t="s">
        <v>49</v>
      </c>
      <c r="P4995" t="s">
        <v>50</v>
      </c>
      <c r="U4995" s="1">
        <v>44586</v>
      </c>
      <c r="V4995" s="1">
        <v>44586</v>
      </c>
      <c r="W4995" s="1">
        <v>44684.615277777775</v>
      </c>
      <c r="X4995" s="1">
        <v>45180.656944444447</v>
      </c>
      <c r="Y4995" s="1">
        <v>45156.681250000001</v>
      </c>
      <c r="AC4995" t="s">
        <v>53</v>
      </c>
      <c r="AD4995">
        <v>1000000000</v>
      </c>
      <c r="AE4995" s="1">
        <v>37295</v>
      </c>
      <c r="AG4995" t="s">
        <v>29915</v>
      </c>
      <c r="AH4995" t="s">
        <v>51</v>
      </c>
      <c r="AJ4995" t="s">
        <v>53</v>
      </c>
      <c r="AL4995" t="s">
        <v>78</v>
      </c>
      <c r="AO4995" t="s">
        <v>5443</v>
      </c>
      <c r="AP4995" s="1">
        <v>45236.402777777781</v>
      </c>
    </row>
    <row r="4996" spans="1:42" x14ac:dyDescent="0.35">
      <c r="A4996" t="s">
        <v>29916</v>
      </c>
      <c r="B4996" t="s">
        <v>12665</v>
      </c>
      <c r="C4996" t="s">
        <v>1429</v>
      </c>
      <c r="F4996">
        <v>17195537114</v>
      </c>
      <c r="H4996" t="s">
        <v>17656</v>
      </c>
      <c r="J4996" t="s">
        <v>29917</v>
      </c>
      <c r="N4996" t="s">
        <v>287</v>
      </c>
      <c r="O4996">
        <v>81004</v>
      </c>
      <c r="P4996" t="s">
        <v>50</v>
      </c>
      <c r="U4996" s="1">
        <v>44586</v>
      </c>
      <c r="V4996" s="1">
        <v>44586</v>
      </c>
      <c r="W4996" s="1">
        <v>44586.468055555553</v>
      </c>
      <c r="X4996" s="1">
        <v>44586.468055555553</v>
      </c>
      <c r="AC4996" t="s">
        <v>53</v>
      </c>
      <c r="AD4996">
        <v>2970028872</v>
      </c>
      <c r="AE4996" s="1">
        <v>44172.396527777775</v>
      </c>
      <c r="AF4996" t="s">
        <v>17660</v>
      </c>
      <c r="AG4996" t="s">
        <v>29918</v>
      </c>
      <c r="AH4996" t="s">
        <v>51</v>
      </c>
      <c r="AJ4996" t="s">
        <v>53</v>
      </c>
      <c r="AL4996" t="s">
        <v>68</v>
      </c>
      <c r="AO4996" t="s">
        <v>8142</v>
      </c>
      <c r="AP4996" s="1">
        <v>44586.476388888892</v>
      </c>
    </row>
    <row r="4997" spans="1:42" x14ac:dyDescent="0.35">
      <c r="A4997" t="s">
        <v>29919</v>
      </c>
      <c r="B4997" t="s">
        <v>14546</v>
      </c>
      <c r="C4997" t="s">
        <v>14547</v>
      </c>
      <c r="F4997">
        <f>1303-478-7263</f>
        <v>-6438</v>
      </c>
      <c r="H4997" t="s">
        <v>29920</v>
      </c>
      <c r="J4997" t="s">
        <v>29921</v>
      </c>
      <c r="N4997" t="s">
        <v>287</v>
      </c>
      <c r="O4997">
        <v>80004</v>
      </c>
      <c r="P4997" t="s">
        <v>50</v>
      </c>
      <c r="U4997" s="1">
        <v>44586</v>
      </c>
      <c r="V4997" s="1">
        <v>44586</v>
      </c>
      <c r="W4997" s="1">
        <v>44586.482638888891</v>
      </c>
      <c r="X4997" s="1">
        <v>44586.482638888891</v>
      </c>
      <c r="AC4997" t="s">
        <v>53</v>
      </c>
      <c r="AD4997">
        <v>1000000001</v>
      </c>
      <c r="AE4997" s="1">
        <v>39973.351388888892</v>
      </c>
      <c r="AF4997" t="s">
        <v>3377</v>
      </c>
      <c r="AG4997" t="s">
        <v>29922</v>
      </c>
      <c r="AH4997" t="s">
        <v>51</v>
      </c>
      <c r="AJ4997" t="s">
        <v>53</v>
      </c>
      <c r="AL4997" t="s">
        <v>78</v>
      </c>
      <c r="AO4997" t="s">
        <v>8142</v>
      </c>
    </row>
    <row r="4998" spans="1:42" x14ac:dyDescent="0.35">
      <c r="A4998" t="s">
        <v>29923</v>
      </c>
      <c r="B4998" t="s">
        <v>29924</v>
      </c>
      <c r="C4998" t="s">
        <v>28540</v>
      </c>
      <c r="D4998" t="s">
        <v>107</v>
      </c>
      <c r="F4998" t="s">
        <v>29925</v>
      </c>
      <c r="G4998">
        <v>5055165202</v>
      </c>
      <c r="H4998" t="s">
        <v>29926</v>
      </c>
      <c r="I4998" t="s">
        <v>200</v>
      </c>
      <c r="J4998" t="s">
        <v>29025</v>
      </c>
      <c r="K4998" t="s">
        <v>29927</v>
      </c>
      <c r="M4998" t="s">
        <v>315</v>
      </c>
      <c r="N4998" t="s">
        <v>398</v>
      </c>
      <c r="O4998">
        <v>87413</v>
      </c>
      <c r="P4998" t="s">
        <v>50</v>
      </c>
      <c r="U4998" s="1">
        <v>44586.342361111114</v>
      </c>
      <c r="V4998" s="1">
        <v>44586.342361111114</v>
      </c>
      <c r="W4998" s="1">
        <v>44586.636111111111</v>
      </c>
      <c r="X4998" s="1">
        <v>44586.636111111111</v>
      </c>
      <c r="AC4998" t="s">
        <v>53</v>
      </c>
      <c r="AD4998">
        <v>2972048359</v>
      </c>
      <c r="AE4998" s="1">
        <v>44564.415972222225</v>
      </c>
      <c r="AF4998" t="s">
        <v>29027</v>
      </c>
      <c r="AG4998" t="s">
        <v>29928</v>
      </c>
      <c r="AH4998" t="s">
        <v>53</v>
      </c>
      <c r="AJ4998" t="s">
        <v>53</v>
      </c>
      <c r="AK4998" t="s">
        <v>29929</v>
      </c>
      <c r="AL4998" t="s">
        <v>78</v>
      </c>
      <c r="AO4998" t="s">
        <v>54</v>
      </c>
    </row>
    <row r="4999" spans="1:42" x14ac:dyDescent="0.35">
      <c r="A4999" t="s">
        <v>29930</v>
      </c>
      <c r="B4999" t="s">
        <v>29931</v>
      </c>
      <c r="C4999" t="s">
        <v>11910</v>
      </c>
      <c r="F4999" t="s">
        <v>29932</v>
      </c>
      <c r="G4999">
        <v>3373846912</v>
      </c>
      <c r="H4999" t="s">
        <v>29933</v>
      </c>
      <c r="I4999" t="s">
        <v>200</v>
      </c>
      <c r="J4999" t="s">
        <v>5239</v>
      </c>
      <c r="K4999" t="s">
        <v>29934</v>
      </c>
      <c r="M4999" t="s">
        <v>24907</v>
      </c>
      <c r="N4999" t="s">
        <v>18045</v>
      </c>
      <c r="O4999">
        <v>70518</v>
      </c>
      <c r="P4999" t="s">
        <v>50</v>
      </c>
      <c r="U4999" s="1">
        <v>44586.348611111112</v>
      </c>
      <c r="V4999" s="1">
        <v>44586.348611111112</v>
      </c>
      <c r="W4999" s="1">
        <v>44586.633333333331</v>
      </c>
      <c r="X4999" s="1">
        <v>44586.633333333331</v>
      </c>
      <c r="AC4999" t="s">
        <v>53</v>
      </c>
      <c r="AD4999">
        <v>2969475162</v>
      </c>
      <c r="AE4999" s="1">
        <v>37147</v>
      </c>
      <c r="AF4999" t="s">
        <v>5241</v>
      </c>
      <c r="AG4999" t="s">
        <v>29935</v>
      </c>
      <c r="AH4999" t="s">
        <v>53</v>
      </c>
      <c r="AJ4999" t="s">
        <v>53</v>
      </c>
      <c r="AK4999" t="s">
        <v>8166</v>
      </c>
      <c r="AL4999" t="s">
        <v>78</v>
      </c>
      <c r="AO4999" t="s">
        <v>54</v>
      </c>
    </row>
    <row r="5000" spans="1:42" x14ac:dyDescent="0.35">
      <c r="A5000" t="s">
        <v>29936</v>
      </c>
      <c r="B5000" t="s">
        <v>29937</v>
      </c>
      <c r="C5000" t="s">
        <v>6742</v>
      </c>
      <c r="F5000" t="s">
        <v>29938</v>
      </c>
      <c r="H5000" t="s">
        <v>29939</v>
      </c>
      <c r="I5000" t="s">
        <v>200</v>
      </c>
      <c r="J5000" t="s">
        <v>5239</v>
      </c>
      <c r="K5000" t="s">
        <v>29940</v>
      </c>
      <c r="M5000" t="s">
        <v>29941</v>
      </c>
      <c r="N5000" t="s">
        <v>10487</v>
      </c>
      <c r="O5000">
        <v>70510</v>
      </c>
      <c r="P5000" t="s">
        <v>50</v>
      </c>
      <c r="U5000" s="1">
        <v>44586.390972222223</v>
      </c>
      <c r="V5000" s="1">
        <v>44586.390972222223</v>
      </c>
      <c r="W5000" s="1">
        <v>44586.634722222225</v>
      </c>
      <c r="X5000" s="1">
        <v>44586.634722222225</v>
      </c>
      <c r="AC5000" t="s">
        <v>53</v>
      </c>
      <c r="AD5000">
        <v>2969475162</v>
      </c>
      <c r="AE5000" s="1">
        <v>37147</v>
      </c>
      <c r="AF5000" t="s">
        <v>5241</v>
      </c>
      <c r="AG5000" t="s">
        <v>29942</v>
      </c>
      <c r="AH5000" t="s">
        <v>53</v>
      </c>
      <c r="AJ5000" t="s">
        <v>53</v>
      </c>
      <c r="AK5000" t="s">
        <v>7761</v>
      </c>
      <c r="AL5000" t="s">
        <v>78</v>
      </c>
      <c r="AO5000" t="s">
        <v>54</v>
      </c>
    </row>
    <row r="5001" spans="1:42" x14ac:dyDescent="0.35">
      <c r="A5001" t="s">
        <v>29943</v>
      </c>
      <c r="B5001" t="s">
        <v>29944</v>
      </c>
      <c r="C5001" t="s">
        <v>1052</v>
      </c>
      <c r="F5001" t="s">
        <v>29945</v>
      </c>
      <c r="H5001" t="s">
        <v>29946</v>
      </c>
      <c r="I5001" t="s">
        <v>200</v>
      </c>
      <c r="J5001" t="s">
        <v>4293</v>
      </c>
      <c r="K5001" t="s">
        <v>7511</v>
      </c>
      <c r="M5001" t="s">
        <v>298</v>
      </c>
      <c r="N5001" t="s">
        <v>287</v>
      </c>
      <c r="O5001" t="s">
        <v>7513</v>
      </c>
      <c r="P5001" t="s">
        <v>50</v>
      </c>
      <c r="U5001" s="1">
        <v>44586.720833333333</v>
      </c>
      <c r="V5001" s="1">
        <v>44586.720833333333</v>
      </c>
      <c r="W5001" s="1">
        <v>44587.335416666669</v>
      </c>
      <c r="X5001" s="1">
        <v>44587.335416666669</v>
      </c>
      <c r="AC5001" t="s">
        <v>53</v>
      </c>
      <c r="AD5001">
        <v>2969634929</v>
      </c>
      <c r="AE5001" s="1">
        <v>41799.665972222225</v>
      </c>
      <c r="AF5001" t="s">
        <v>4296</v>
      </c>
      <c r="AG5001" t="s">
        <v>29947</v>
      </c>
      <c r="AH5001" t="s">
        <v>53</v>
      </c>
      <c r="AJ5001" t="s">
        <v>53</v>
      </c>
      <c r="AK5001" t="s">
        <v>8166</v>
      </c>
      <c r="AL5001" t="s">
        <v>78</v>
      </c>
      <c r="AO5001" t="s">
        <v>54</v>
      </c>
      <c r="AP5001" s="1">
        <v>45459.609027777777</v>
      </c>
    </row>
    <row r="5002" spans="1:42" x14ac:dyDescent="0.35">
      <c r="A5002" t="s">
        <v>29948</v>
      </c>
      <c r="B5002" t="s">
        <v>3449</v>
      </c>
      <c r="C5002" t="s">
        <v>3466</v>
      </c>
      <c r="D5002" t="s">
        <v>849</v>
      </c>
      <c r="F5002" t="s">
        <v>29949</v>
      </c>
      <c r="G5002" t="s">
        <v>29950</v>
      </c>
      <c r="H5002" t="s">
        <v>29951</v>
      </c>
      <c r="I5002" t="s">
        <v>200</v>
      </c>
      <c r="J5002" t="s">
        <v>5239</v>
      </c>
      <c r="K5002" t="s">
        <v>29952</v>
      </c>
      <c r="M5002" t="s">
        <v>29953</v>
      </c>
      <c r="N5002" t="s">
        <v>5925</v>
      </c>
      <c r="O5002">
        <v>18657</v>
      </c>
      <c r="P5002" t="s">
        <v>50</v>
      </c>
      <c r="U5002" s="1">
        <v>44586.756249999999</v>
      </c>
      <c r="V5002" s="1">
        <v>44586.756249999999</v>
      </c>
      <c r="W5002" s="1">
        <v>44608.505555555559</v>
      </c>
      <c r="X5002" s="1">
        <v>44608.505555555559</v>
      </c>
      <c r="AC5002" t="s">
        <v>53</v>
      </c>
      <c r="AD5002">
        <v>2969475162</v>
      </c>
      <c r="AE5002" s="1">
        <v>37147</v>
      </c>
      <c r="AF5002" t="s">
        <v>5241</v>
      </c>
      <c r="AG5002" t="s">
        <v>29954</v>
      </c>
      <c r="AH5002" t="s">
        <v>53</v>
      </c>
      <c r="AJ5002" t="s">
        <v>53</v>
      </c>
      <c r="AK5002" t="s">
        <v>18220</v>
      </c>
      <c r="AL5002" t="s">
        <v>78</v>
      </c>
      <c r="AO5002" t="s">
        <v>54</v>
      </c>
    </row>
    <row r="5003" spans="1:42" x14ac:dyDescent="0.35">
      <c r="A5003" t="s">
        <v>29955</v>
      </c>
      <c r="B5003" t="s">
        <v>29956</v>
      </c>
      <c r="C5003" t="s">
        <v>29957</v>
      </c>
      <c r="F5003" t="s">
        <v>29958</v>
      </c>
      <c r="H5003" t="s">
        <v>29959</v>
      </c>
      <c r="I5003" t="s">
        <v>415</v>
      </c>
      <c r="J5003" t="s">
        <v>491</v>
      </c>
      <c r="K5003" t="s">
        <v>29960</v>
      </c>
      <c r="M5003" t="s">
        <v>29961</v>
      </c>
      <c r="N5003" t="s">
        <v>29962</v>
      </c>
      <c r="O5003" s="2" t="s">
        <v>29963</v>
      </c>
      <c r="P5003" t="s">
        <v>50</v>
      </c>
      <c r="U5003" s="1">
        <v>44587</v>
      </c>
      <c r="V5003" s="1">
        <v>44587</v>
      </c>
      <c r="AC5003" t="s">
        <v>53</v>
      </c>
      <c r="AD5003">
        <v>2969472760</v>
      </c>
      <c r="AE5003" s="1">
        <v>36916.71597222222</v>
      </c>
      <c r="AG5003" t="s">
        <v>29964</v>
      </c>
      <c r="AH5003" t="s">
        <v>51</v>
      </c>
      <c r="AJ5003" t="s">
        <v>53</v>
      </c>
      <c r="AO5003" t="s">
        <v>8142</v>
      </c>
    </row>
    <row r="5004" spans="1:42" x14ac:dyDescent="0.35">
      <c r="A5004" t="s">
        <v>29965</v>
      </c>
      <c r="B5004" t="s">
        <v>2157</v>
      </c>
      <c r="C5004" t="s">
        <v>29966</v>
      </c>
      <c r="F5004" t="s">
        <v>29967</v>
      </c>
      <c r="H5004" t="s">
        <v>29965</v>
      </c>
      <c r="J5004" t="s">
        <v>29968</v>
      </c>
      <c r="N5004" t="s">
        <v>29969</v>
      </c>
      <c r="O5004">
        <v>510000</v>
      </c>
      <c r="P5004" t="s">
        <v>29970</v>
      </c>
      <c r="U5004" s="1">
        <v>44587</v>
      </c>
      <c r="V5004" s="1">
        <v>44587</v>
      </c>
      <c r="W5004" s="1">
        <v>44587.147916666669</v>
      </c>
      <c r="X5004" s="1">
        <v>44587.147916666669</v>
      </c>
      <c r="AC5004" t="s">
        <v>53</v>
      </c>
      <c r="AD5004">
        <v>1000000001</v>
      </c>
      <c r="AE5004" s="1">
        <v>39973.351388888892</v>
      </c>
      <c r="AF5004" t="s">
        <v>3377</v>
      </c>
      <c r="AG5004" t="s">
        <v>29971</v>
      </c>
      <c r="AH5004" t="s">
        <v>51</v>
      </c>
      <c r="AJ5004" t="s">
        <v>53</v>
      </c>
      <c r="AL5004" t="s">
        <v>78</v>
      </c>
      <c r="AO5004" t="s">
        <v>8142</v>
      </c>
    </row>
    <row r="5005" spans="1:42" x14ac:dyDescent="0.35">
      <c r="A5005" t="s">
        <v>29972</v>
      </c>
      <c r="B5005" t="s">
        <v>1883</v>
      </c>
      <c r="C5005" t="s">
        <v>952</v>
      </c>
      <c r="F5005">
        <v>19703930220</v>
      </c>
      <c r="H5005" t="s">
        <v>1886</v>
      </c>
      <c r="J5005" t="s">
        <v>29973</v>
      </c>
      <c r="K5005" t="s">
        <v>29974</v>
      </c>
      <c r="M5005" t="s">
        <v>4757</v>
      </c>
      <c r="N5005" t="s">
        <v>65</v>
      </c>
      <c r="O5005">
        <v>81637</v>
      </c>
      <c r="P5005" t="s">
        <v>50</v>
      </c>
      <c r="U5005" s="1">
        <v>44587</v>
      </c>
      <c r="V5005" s="1">
        <v>44587</v>
      </c>
      <c r="W5005" s="1">
        <v>44587.494444444441</v>
      </c>
      <c r="X5005" s="1">
        <v>44587.494444444441</v>
      </c>
      <c r="AC5005" t="s">
        <v>51</v>
      </c>
      <c r="AD5005">
        <v>2969475468</v>
      </c>
      <c r="AE5005" s="1">
        <v>37166.661111111112</v>
      </c>
      <c r="AF5005" t="s">
        <v>1891</v>
      </c>
      <c r="AG5005" t="s">
        <v>29975</v>
      </c>
      <c r="AH5005" t="s">
        <v>51</v>
      </c>
      <c r="AJ5005" t="s">
        <v>53</v>
      </c>
      <c r="AL5005" t="s">
        <v>78</v>
      </c>
      <c r="AO5005" t="s">
        <v>5443</v>
      </c>
      <c r="AP5005" s="1">
        <v>44588.355555555558</v>
      </c>
    </row>
    <row r="5006" spans="1:42" x14ac:dyDescent="0.35">
      <c r="A5006" t="s">
        <v>29976</v>
      </c>
      <c r="B5006" t="s">
        <v>29977</v>
      </c>
      <c r="C5006" t="s">
        <v>3764</v>
      </c>
      <c r="D5006" t="s">
        <v>98</v>
      </c>
      <c r="F5006" t="s">
        <v>29978</v>
      </c>
      <c r="G5006">
        <v>9184240347</v>
      </c>
      <c r="H5006" t="s">
        <v>29979</v>
      </c>
      <c r="I5006" t="s">
        <v>464</v>
      </c>
      <c r="J5006" t="s">
        <v>6387</v>
      </c>
      <c r="K5006" t="s">
        <v>29980</v>
      </c>
      <c r="L5006" t="s">
        <v>29981</v>
      </c>
      <c r="M5006" t="s">
        <v>29982</v>
      </c>
      <c r="N5006" t="s">
        <v>29983</v>
      </c>
      <c r="O5006">
        <v>74522</v>
      </c>
      <c r="P5006" t="s">
        <v>50</v>
      </c>
      <c r="U5006" s="1">
        <v>44587</v>
      </c>
      <c r="V5006" s="1">
        <v>44587</v>
      </c>
      <c r="AC5006" t="s">
        <v>53</v>
      </c>
      <c r="AD5006">
        <v>2969484892</v>
      </c>
      <c r="AE5006" s="1">
        <v>37756</v>
      </c>
      <c r="AG5006" t="s">
        <v>29984</v>
      </c>
      <c r="AH5006" t="s">
        <v>51</v>
      </c>
      <c r="AJ5006" t="s">
        <v>53</v>
      </c>
      <c r="AO5006" t="s">
        <v>8142</v>
      </c>
    </row>
    <row r="5007" spans="1:42" x14ac:dyDescent="0.35">
      <c r="A5007" t="s">
        <v>29985</v>
      </c>
      <c r="B5007" t="s">
        <v>29986</v>
      </c>
      <c r="C5007" t="s">
        <v>26126</v>
      </c>
      <c r="F5007">
        <v>19158867091</v>
      </c>
      <c r="H5007" t="s">
        <v>29985</v>
      </c>
      <c r="J5007" t="s">
        <v>29987</v>
      </c>
      <c r="K5007" t="s">
        <v>29988</v>
      </c>
      <c r="M5007" t="s">
        <v>29989</v>
      </c>
      <c r="N5007" t="s">
        <v>798</v>
      </c>
      <c r="O5007">
        <v>79835</v>
      </c>
      <c r="P5007" t="s">
        <v>50</v>
      </c>
      <c r="U5007" s="1">
        <v>44587</v>
      </c>
      <c r="V5007" s="1">
        <v>44587</v>
      </c>
      <c r="W5007" s="1">
        <v>44587.49722222222</v>
      </c>
      <c r="X5007" s="1">
        <v>44587.49722222222</v>
      </c>
      <c r="AC5007" t="s">
        <v>51</v>
      </c>
      <c r="AD5007">
        <v>2972053467</v>
      </c>
      <c r="AE5007" s="1">
        <v>44592.606944444444</v>
      </c>
      <c r="AF5007" t="s">
        <v>29990</v>
      </c>
      <c r="AG5007" t="s">
        <v>29991</v>
      </c>
      <c r="AH5007" t="s">
        <v>51</v>
      </c>
      <c r="AJ5007" t="s">
        <v>53</v>
      </c>
      <c r="AL5007" t="s">
        <v>78</v>
      </c>
      <c r="AO5007" t="s">
        <v>5443</v>
      </c>
      <c r="AP5007" s="1">
        <v>44587.491666666669</v>
      </c>
    </row>
    <row r="5008" spans="1:42" x14ac:dyDescent="0.35">
      <c r="A5008" t="s">
        <v>29992</v>
      </c>
      <c r="B5008" t="s">
        <v>29993</v>
      </c>
      <c r="C5008" t="s">
        <v>2912</v>
      </c>
      <c r="F5008" t="s">
        <v>29994</v>
      </c>
      <c r="H5008" t="s">
        <v>29995</v>
      </c>
      <c r="J5008" t="s">
        <v>6441</v>
      </c>
      <c r="P5008" t="s">
        <v>50</v>
      </c>
      <c r="U5008" s="1">
        <v>44587</v>
      </c>
      <c r="V5008" s="1">
        <v>44587</v>
      </c>
      <c r="AC5008" t="s">
        <v>53</v>
      </c>
      <c r="AD5008">
        <v>2969475309</v>
      </c>
      <c r="AE5008" s="1">
        <v>37159</v>
      </c>
      <c r="AG5008" t="s">
        <v>29996</v>
      </c>
      <c r="AH5008" t="s">
        <v>51</v>
      </c>
      <c r="AJ5008" t="s">
        <v>53</v>
      </c>
      <c r="AO5008" t="s">
        <v>8142</v>
      </c>
    </row>
    <row r="5009" spans="1:43" x14ac:dyDescent="0.35">
      <c r="A5009" t="s">
        <v>29997</v>
      </c>
      <c r="B5009" t="s">
        <v>10091</v>
      </c>
      <c r="C5009" t="s">
        <v>29998</v>
      </c>
      <c r="F5009">
        <v>19703565909</v>
      </c>
      <c r="H5009" t="s">
        <v>29997</v>
      </c>
      <c r="J5009" t="s">
        <v>29999</v>
      </c>
      <c r="N5009" t="s">
        <v>287</v>
      </c>
      <c r="O5009">
        <v>80631</v>
      </c>
      <c r="P5009" t="s">
        <v>50</v>
      </c>
      <c r="U5009" s="1">
        <v>44587</v>
      </c>
      <c r="V5009" s="1">
        <v>44587</v>
      </c>
      <c r="W5009" s="1">
        <v>44587.413194444445</v>
      </c>
      <c r="X5009" s="1">
        <v>44587.413194444445</v>
      </c>
      <c r="AC5009" t="s">
        <v>53</v>
      </c>
      <c r="AD5009">
        <v>2970015051</v>
      </c>
      <c r="AE5009" s="1">
        <v>44117.453472222223</v>
      </c>
      <c r="AG5009" t="s">
        <v>30000</v>
      </c>
      <c r="AH5009" t="s">
        <v>51</v>
      </c>
      <c r="AJ5009" t="s">
        <v>53</v>
      </c>
      <c r="AL5009" t="s">
        <v>78</v>
      </c>
      <c r="AO5009" t="s">
        <v>8142</v>
      </c>
      <c r="AP5009" s="1">
        <v>45148.5625</v>
      </c>
    </row>
    <row r="5010" spans="1:43" x14ac:dyDescent="0.35">
      <c r="A5010" t="s">
        <v>30001</v>
      </c>
      <c r="B5010" t="s">
        <v>30002</v>
      </c>
      <c r="C5010" t="s">
        <v>3475</v>
      </c>
      <c r="H5010" t="s">
        <v>30003</v>
      </c>
      <c r="J5010" t="s">
        <v>534</v>
      </c>
      <c r="P5010" t="s">
        <v>50</v>
      </c>
      <c r="U5010" s="1">
        <v>44587</v>
      </c>
      <c r="V5010" s="1">
        <v>44587</v>
      </c>
      <c r="W5010" s="1">
        <v>44592.611805555556</v>
      </c>
      <c r="X5010" s="1">
        <v>44592.611805555556</v>
      </c>
      <c r="AC5010" t="s">
        <v>53</v>
      </c>
      <c r="AD5010">
        <v>2969480024</v>
      </c>
      <c r="AE5010" s="1">
        <v>37427</v>
      </c>
      <c r="AF5010" t="s">
        <v>140</v>
      </c>
      <c r="AG5010" t="s">
        <v>30004</v>
      </c>
      <c r="AH5010" t="s">
        <v>51</v>
      </c>
      <c r="AJ5010" t="s">
        <v>53</v>
      </c>
      <c r="AL5010" t="s">
        <v>78</v>
      </c>
      <c r="AO5010" t="s">
        <v>5443</v>
      </c>
      <c r="AP5010" s="1">
        <v>44587.269444444442</v>
      </c>
    </row>
    <row r="5011" spans="1:43" x14ac:dyDescent="0.35">
      <c r="A5011" t="s">
        <v>30005</v>
      </c>
      <c r="B5011" t="s">
        <v>6257</v>
      </c>
      <c r="C5011" t="s">
        <v>3554</v>
      </c>
      <c r="F5011" t="s">
        <v>30006</v>
      </c>
      <c r="H5011" t="s">
        <v>30007</v>
      </c>
      <c r="J5011" t="s">
        <v>491</v>
      </c>
      <c r="K5011" t="s">
        <v>6655</v>
      </c>
      <c r="M5011" t="s">
        <v>6656</v>
      </c>
      <c r="N5011" t="s">
        <v>6657</v>
      </c>
      <c r="O5011">
        <v>68102</v>
      </c>
      <c r="P5011" t="s">
        <v>50</v>
      </c>
      <c r="U5011" s="1">
        <v>44587</v>
      </c>
      <c r="V5011" s="1">
        <v>44587</v>
      </c>
      <c r="AC5011" t="s">
        <v>53</v>
      </c>
      <c r="AD5011">
        <v>2969472760</v>
      </c>
      <c r="AE5011" s="1">
        <v>36916.71597222222</v>
      </c>
      <c r="AG5011" t="s">
        <v>30008</v>
      </c>
      <c r="AH5011" t="s">
        <v>51</v>
      </c>
      <c r="AJ5011" t="s">
        <v>53</v>
      </c>
      <c r="AO5011" t="s">
        <v>8142</v>
      </c>
    </row>
    <row r="5012" spans="1:43" x14ac:dyDescent="0.35">
      <c r="A5012" t="s">
        <v>30009</v>
      </c>
      <c r="B5012" t="s">
        <v>30010</v>
      </c>
      <c r="C5012" t="s">
        <v>17658</v>
      </c>
      <c r="F5012">
        <v>7194067424</v>
      </c>
      <c r="H5012" t="s">
        <v>30011</v>
      </c>
      <c r="J5012" t="s">
        <v>30012</v>
      </c>
      <c r="P5012" t="s">
        <v>50</v>
      </c>
      <c r="U5012" s="1">
        <v>44587</v>
      </c>
      <c r="V5012" s="1">
        <v>44587</v>
      </c>
      <c r="W5012" s="1">
        <v>44587.519444444442</v>
      </c>
      <c r="X5012" s="1">
        <v>44587.519444444442</v>
      </c>
      <c r="AC5012" t="s">
        <v>53</v>
      </c>
      <c r="AD5012">
        <v>1000000001</v>
      </c>
      <c r="AE5012" s="1">
        <v>39973.351388888892</v>
      </c>
      <c r="AF5012" t="s">
        <v>3377</v>
      </c>
      <c r="AG5012" t="s">
        <v>30013</v>
      </c>
      <c r="AH5012" t="s">
        <v>51</v>
      </c>
      <c r="AJ5012" t="s">
        <v>53</v>
      </c>
      <c r="AL5012" t="s">
        <v>78</v>
      </c>
      <c r="AO5012" t="s">
        <v>8142</v>
      </c>
    </row>
    <row r="5013" spans="1:43" x14ac:dyDescent="0.35">
      <c r="A5013" t="s">
        <v>30014</v>
      </c>
      <c r="B5013" t="s">
        <v>3894</v>
      </c>
      <c r="C5013" t="s">
        <v>4162</v>
      </c>
      <c r="F5013" t="s">
        <v>30015</v>
      </c>
      <c r="H5013" t="s">
        <v>30014</v>
      </c>
      <c r="J5013" t="s">
        <v>30016</v>
      </c>
      <c r="K5013" t="s">
        <v>30017</v>
      </c>
      <c r="M5013" t="s">
        <v>419</v>
      </c>
      <c r="N5013" t="s">
        <v>253</v>
      </c>
      <c r="O5013">
        <v>87111</v>
      </c>
      <c r="P5013" t="s">
        <v>50</v>
      </c>
      <c r="U5013" s="1">
        <v>44587</v>
      </c>
      <c r="V5013" s="1">
        <v>44587</v>
      </c>
      <c r="W5013" s="1">
        <v>44587.609722222223</v>
      </c>
      <c r="X5013" s="1">
        <v>44587.609722222223</v>
      </c>
      <c r="AC5013" t="s">
        <v>51</v>
      </c>
      <c r="AD5013">
        <v>1000000001</v>
      </c>
      <c r="AE5013" s="1">
        <v>39973.351388888892</v>
      </c>
      <c r="AF5013" t="s">
        <v>3377</v>
      </c>
      <c r="AG5013" t="s">
        <v>30018</v>
      </c>
      <c r="AH5013" t="s">
        <v>51</v>
      </c>
      <c r="AJ5013" t="s">
        <v>53</v>
      </c>
      <c r="AL5013" t="s">
        <v>78</v>
      </c>
      <c r="AO5013" t="s">
        <v>5443</v>
      </c>
      <c r="AP5013" s="1">
        <v>44789.388888888891</v>
      </c>
    </row>
    <row r="5014" spans="1:43" x14ac:dyDescent="0.35">
      <c r="A5014" t="s">
        <v>30019</v>
      </c>
      <c r="B5014" t="s">
        <v>17399</v>
      </c>
      <c r="C5014" t="s">
        <v>952</v>
      </c>
      <c r="F5014">
        <f>1720-308-7689</f>
        <v>-6277</v>
      </c>
      <c r="H5014" t="s">
        <v>30020</v>
      </c>
      <c r="J5014" t="s">
        <v>30021</v>
      </c>
      <c r="N5014" t="s">
        <v>287</v>
      </c>
      <c r="O5014">
        <v>80514</v>
      </c>
      <c r="P5014" t="s">
        <v>50</v>
      </c>
      <c r="U5014" s="1">
        <v>44587</v>
      </c>
      <c r="V5014" s="1">
        <v>44587</v>
      </c>
      <c r="W5014" s="1">
        <v>44587.686805555553</v>
      </c>
      <c r="X5014" s="1">
        <v>44587.686805555553</v>
      </c>
      <c r="AC5014" t="s">
        <v>53</v>
      </c>
      <c r="AD5014">
        <v>2969923653</v>
      </c>
      <c r="AE5014" s="1">
        <v>43776.420138888891</v>
      </c>
      <c r="AG5014" t="s">
        <v>30022</v>
      </c>
      <c r="AH5014" t="s">
        <v>51</v>
      </c>
      <c r="AJ5014" t="s">
        <v>53</v>
      </c>
      <c r="AL5014" t="s">
        <v>78</v>
      </c>
      <c r="AO5014" t="s">
        <v>8142</v>
      </c>
      <c r="AP5014" s="1">
        <v>45104.522916666669</v>
      </c>
    </row>
    <row r="5015" spans="1:43" x14ac:dyDescent="0.35">
      <c r="A5015" t="s">
        <v>30023</v>
      </c>
      <c r="B5015" t="s">
        <v>30024</v>
      </c>
      <c r="C5015" t="s">
        <v>12953</v>
      </c>
      <c r="F5015" t="s">
        <v>30025</v>
      </c>
      <c r="H5015" t="s">
        <v>30023</v>
      </c>
      <c r="J5015" t="s">
        <v>7961</v>
      </c>
      <c r="K5015" t="s">
        <v>12115</v>
      </c>
      <c r="M5015" t="s">
        <v>7964</v>
      </c>
      <c r="N5015" t="s">
        <v>264</v>
      </c>
      <c r="O5015">
        <v>78701</v>
      </c>
      <c r="P5015" t="s">
        <v>50</v>
      </c>
      <c r="U5015" s="1">
        <v>44587</v>
      </c>
      <c r="V5015" s="1">
        <v>44587</v>
      </c>
      <c r="W5015" s="1">
        <v>44587.324999999997</v>
      </c>
      <c r="X5015" s="1">
        <v>44587.324999999997</v>
      </c>
      <c r="AC5015" t="s">
        <v>53</v>
      </c>
      <c r="AD5015">
        <v>2969702039</v>
      </c>
      <c r="AE5015" s="1">
        <v>42528.619444444441</v>
      </c>
      <c r="AF5015" t="s">
        <v>9789</v>
      </c>
      <c r="AG5015" t="s">
        <v>30026</v>
      </c>
      <c r="AH5015" t="s">
        <v>51</v>
      </c>
      <c r="AJ5015" t="s">
        <v>53</v>
      </c>
      <c r="AL5015" t="s">
        <v>78</v>
      </c>
      <c r="AO5015" t="s">
        <v>5443</v>
      </c>
      <c r="AP5015" s="1">
        <v>45348.339583333334</v>
      </c>
    </row>
    <row r="5016" spans="1:43" x14ac:dyDescent="0.35">
      <c r="A5016" t="s">
        <v>30027</v>
      </c>
      <c r="B5016" t="s">
        <v>30028</v>
      </c>
      <c r="C5016" t="s">
        <v>7536</v>
      </c>
      <c r="F5016">
        <v>33624491392</v>
      </c>
      <c r="H5016" t="s">
        <v>30027</v>
      </c>
      <c r="J5016" t="s">
        <v>28126</v>
      </c>
      <c r="N5016" t="s">
        <v>30029</v>
      </c>
      <c r="O5016" t="s">
        <v>30030</v>
      </c>
      <c r="P5016" t="s">
        <v>13276</v>
      </c>
      <c r="U5016" s="1">
        <v>44587</v>
      </c>
      <c r="V5016" s="1">
        <v>44587</v>
      </c>
      <c r="AC5016" t="s">
        <v>53</v>
      </c>
      <c r="AD5016">
        <v>2969823183</v>
      </c>
      <c r="AE5016" s="1">
        <v>43312.453472222223</v>
      </c>
      <c r="AG5016" t="s">
        <v>30031</v>
      </c>
      <c r="AH5016" t="s">
        <v>51</v>
      </c>
      <c r="AJ5016" t="s">
        <v>53</v>
      </c>
      <c r="AO5016" t="s">
        <v>8142</v>
      </c>
    </row>
    <row r="5017" spans="1:43" x14ac:dyDescent="0.35">
      <c r="A5017" t="s">
        <v>30032</v>
      </c>
      <c r="B5017" t="s">
        <v>30033</v>
      </c>
      <c r="C5017" t="s">
        <v>1709</v>
      </c>
      <c r="F5017" t="s">
        <v>19626</v>
      </c>
      <c r="H5017" t="s">
        <v>19627</v>
      </c>
      <c r="J5017" t="s">
        <v>26971</v>
      </c>
      <c r="K5017" t="s">
        <v>22891</v>
      </c>
      <c r="M5017" t="s">
        <v>21285</v>
      </c>
      <c r="N5017" t="s">
        <v>65</v>
      </c>
      <c r="O5017">
        <v>80241</v>
      </c>
      <c r="P5017" t="s">
        <v>50</v>
      </c>
      <c r="U5017" s="1">
        <v>44587</v>
      </c>
      <c r="V5017" s="1">
        <v>44587</v>
      </c>
      <c r="W5017" s="1">
        <v>44587.648611111108</v>
      </c>
      <c r="X5017" s="1">
        <v>44587.648611111108</v>
      </c>
      <c r="AC5017" t="s">
        <v>53</v>
      </c>
      <c r="AD5017">
        <v>2969783181</v>
      </c>
      <c r="AE5017" s="1">
        <v>43172.738194444442</v>
      </c>
      <c r="AG5017" t="s">
        <v>30034</v>
      </c>
      <c r="AH5017" t="s">
        <v>51</v>
      </c>
      <c r="AJ5017" t="s">
        <v>53</v>
      </c>
      <c r="AL5017" t="s">
        <v>78</v>
      </c>
      <c r="AO5017" t="s">
        <v>5443</v>
      </c>
      <c r="AP5017" s="1">
        <v>44587.647222222222</v>
      </c>
    </row>
    <row r="5018" spans="1:43" x14ac:dyDescent="0.35">
      <c r="A5018" t="s">
        <v>30035</v>
      </c>
      <c r="B5018" t="s">
        <v>30036</v>
      </c>
      <c r="C5018" t="s">
        <v>18354</v>
      </c>
      <c r="F5018" t="s">
        <v>30037</v>
      </c>
      <c r="H5018" t="s">
        <v>30035</v>
      </c>
      <c r="J5018" t="s">
        <v>26971</v>
      </c>
      <c r="K5018" t="s">
        <v>30038</v>
      </c>
      <c r="M5018" t="s">
        <v>3225</v>
      </c>
      <c r="N5018" t="s">
        <v>65</v>
      </c>
      <c r="O5018">
        <v>80537</v>
      </c>
      <c r="P5018" t="s">
        <v>50</v>
      </c>
      <c r="U5018" s="1">
        <v>44587</v>
      </c>
      <c r="V5018" s="1">
        <v>44587</v>
      </c>
      <c r="W5018" s="1">
        <v>44587.612500000003</v>
      </c>
      <c r="X5018" s="1">
        <v>44587.612500000003</v>
      </c>
      <c r="AC5018" t="s">
        <v>53</v>
      </c>
      <c r="AD5018">
        <v>2969783181</v>
      </c>
      <c r="AE5018" s="1">
        <v>43172.738194444442</v>
      </c>
      <c r="AG5018" t="s">
        <v>30039</v>
      </c>
      <c r="AH5018" t="s">
        <v>51</v>
      </c>
      <c r="AJ5018" t="s">
        <v>53</v>
      </c>
      <c r="AL5018" t="s">
        <v>78</v>
      </c>
      <c r="AO5018" t="s">
        <v>5443</v>
      </c>
      <c r="AP5018" s="1">
        <v>44587.611111111109</v>
      </c>
    </row>
    <row r="5019" spans="1:43" x14ac:dyDescent="0.35">
      <c r="A5019" t="s">
        <v>30040</v>
      </c>
      <c r="B5019" t="s">
        <v>30041</v>
      </c>
      <c r="C5019" t="s">
        <v>1076</v>
      </c>
      <c r="F5019" t="s">
        <v>29743</v>
      </c>
      <c r="H5019" t="s">
        <v>30042</v>
      </c>
      <c r="I5019" t="s">
        <v>464</v>
      </c>
      <c r="J5019" t="s">
        <v>18584</v>
      </c>
      <c r="K5019" t="s">
        <v>2782</v>
      </c>
      <c r="M5019" t="s">
        <v>2783</v>
      </c>
      <c r="N5019" t="s">
        <v>264</v>
      </c>
      <c r="O5019">
        <v>77002</v>
      </c>
      <c r="P5019" t="s">
        <v>50</v>
      </c>
      <c r="U5019" s="1">
        <v>44587</v>
      </c>
      <c r="V5019" s="1">
        <v>44587</v>
      </c>
      <c r="AC5019" t="s">
        <v>53</v>
      </c>
      <c r="AD5019">
        <v>2969543968</v>
      </c>
      <c r="AE5019" s="1">
        <v>40032.470138888886</v>
      </c>
      <c r="AG5019" t="s">
        <v>30043</v>
      </c>
      <c r="AH5019" t="s">
        <v>51</v>
      </c>
      <c r="AJ5019" t="s">
        <v>53</v>
      </c>
      <c r="AO5019" t="s">
        <v>8142</v>
      </c>
    </row>
    <row r="5020" spans="1:43" x14ac:dyDescent="0.35">
      <c r="A5020" t="s">
        <v>30044</v>
      </c>
      <c r="B5020" t="s">
        <v>2311</v>
      </c>
      <c r="C5020" t="s">
        <v>587</v>
      </c>
      <c r="F5020" t="s">
        <v>30045</v>
      </c>
      <c r="H5020" t="s">
        <v>30046</v>
      </c>
      <c r="I5020" t="s">
        <v>464</v>
      </c>
      <c r="J5020" t="s">
        <v>6387</v>
      </c>
      <c r="K5020" t="s">
        <v>30047</v>
      </c>
      <c r="M5020" t="s">
        <v>3972</v>
      </c>
      <c r="N5020" t="s">
        <v>14739</v>
      </c>
      <c r="O5020">
        <v>61021</v>
      </c>
      <c r="P5020" t="s">
        <v>50</v>
      </c>
      <c r="U5020" s="1">
        <v>44587</v>
      </c>
      <c r="V5020" s="1">
        <v>44587</v>
      </c>
      <c r="AC5020" t="s">
        <v>53</v>
      </c>
      <c r="AD5020">
        <v>2969484892</v>
      </c>
      <c r="AE5020" s="1">
        <v>37756</v>
      </c>
      <c r="AG5020" t="s">
        <v>30048</v>
      </c>
      <c r="AH5020" t="s">
        <v>51</v>
      </c>
      <c r="AJ5020" t="s">
        <v>53</v>
      </c>
      <c r="AO5020" t="s">
        <v>8142</v>
      </c>
    </row>
    <row r="5021" spans="1:43" x14ac:dyDescent="0.35">
      <c r="A5021" t="s">
        <v>30049</v>
      </c>
      <c r="B5021" t="s">
        <v>30050</v>
      </c>
      <c r="C5021" t="s">
        <v>17136</v>
      </c>
      <c r="F5021" t="s">
        <v>30051</v>
      </c>
      <c r="H5021" t="s">
        <v>30049</v>
      </c>
      <c r="J5021" t="s">
        <v>30052</v>
      </c>
      <c r="K5021" t="s">
        <v>30053</v>
      </c>
      <c r="M5021" t="s">
        <v>30054</v>
      </c>
      <c r="N5021" t="s">
        <v>398</v>
      </c>
      <c r="O5021">
        <v>88201</v>
      </c>
      <c r="P5021" t="s">
        <v>50</v>
      </c>
      <c r="U5021" s="1">
        <v>44587</v>
      </c>
      <c r="V5021" s="1">
        <v>44587</v>
      </c>
      <c r="W5021" s="1">
        <v>44587.441666666666</v>
      </c>
      <c r="X5021" s="1">
        <v>44587.441666666666</v>
      </c>
      <c r="AC5021" t="s">
        <v>53</v>
      </c>
      <c r="AD5021">
        <v>1000000001</v>
      </c>
      <c r="AE5021" s="1">
        <v>39973.351388888892</v>
      </c>
      <c r="AF5021" t="s">
        <v>3377</v>
      </c>
      <c r="AG5021" t="s">
        <v>30055</v>
      </c>
      <c r="AH5021" t="s">
        <v>51</v>
      </c>
      <c r="AJ5021" t="s">
        <v>53</v>
      </c>
      <c r="AL5021" t="s">
        <v>78</v>
      </c>
      <c r="AO5021" t="s">
        <v>8142</v>
      </c>
    </row>
    <row r="5022" spans="1:43" x14ac:dyDescent="0.35">
      <c r="A5022" t="s">
        <v>30056</v>
      </c>
      <c r="B5022" t="s">
        <v>29208</v>
      </c>
      <c r="C5022" t="s">
        <v>728</v>
      </c>
      <c r="F5022" t="s">
        <v>30057</v>
      </c>
      <c r="H5022" t="s">
        <v>29207</v>
      </c>
      <c r="I5022" t="s">
        <v>179</v>
      </c>
      <c r="J5022" t="s">
        <v>30058</v>
      </c>
      <c r="K5022" t="s">
        <v>30059</v>
      </c>
      <c r="M5022" t="s">
        <v>3083</v>
      </c>
      <c r="N5022" t="s">
        <v>65</v>
      </c>
      <c r="O5022">
        <v>81252</v>
      </c>
      <c r="P5022" t="s">
        <v>50</v>
      </c>
      <c r="U5022" s="1">
        <v>44587.334722222222</v>
      </c>
      <c r="V5022" s="1">
        <v>44587.334722222222</v>
      </c>
      <c r="W5022" s="1">
        <v>44608.504861111112</v>
      </c>
      <c r="X5022" s="1">
        <v>44608.504861111112</v>
      </c>
      <c r="AC5022" t="s">
        <v>53</v>
      </c>
      <c r="AD5022">
        <v>2970020787</v>
      </c>
      <c r="AE5022" s="1">
        <v>44140.507638888892</v>
      </c>
      <c r="AF5022" t="s">
        <v>30060</v>
      </c>
      <c r="AG5022" t="s">
        <v>30061</v>
      </c>
      <c r="AH5022" t="s">
        <v>53</v>
      </c>
      <c r="AJ5022" t="s">
        <v>53</v>
      </c>
      <c r="AK5022" t="s">
        <v>19885</v>
      </c>
      <c r="AL5022" t="s">
        <v>78</v>
      </c>
      <c r="AO5022" t="s">
        <v>54</v>
      </c>
    </row>
    <row r="5023" spans="1:43" x14ac:dyDescent="0.35">
      <c r="A5023" t="s">
        <v>30062</v>
      </c>
      <c r="B5023" t="s">
        <v>30063</v>
      </c>
      <c r="C5023" t="s">
        <v>30064</v>
      </c>
      <c r="F5023" t="s">
        <v>30065</v>
      </c>
      <c r="G5023" t="s">
        <v>30066</v>
      </c>
      <c r="H5023" t="s">
        <v>30067</v>
      </c>
      <c r="I5023" t="s">
        <v>179</v>
      </c>
      <c r="J5023" t="s">
        <v>30068</v>
      </c>
      <c r="K5023" t="s">
        <v>30069</v>
      </c>
      <c r="M5023" t="s">
        <v>30070</v>
      </c>
      <c r="N5023" t="s">
        <v>398</v>
      </c>
      <c r="O5023">
        <v>87001</v>
      </c>
      <c r="P5023" t="s">
        <v>50</v>
      </c>
      <c r="U5023" s="1">
        <v>44587.407638888886</v>
      </c>
      <c r="V5023" s="1">
        <v>44587.407638888886</v>
      </c>
      <c r="W5023" s="1">
        <v>44602.429166666669</v>
      </c>
      <c r="X5023" s="1">
        <v>44602.429166666669</v>
      </c>
      <c r="AC5023" t="s">
        <v>53</v>
      </c>
      <c r="AD5023">
        <v>2969544024</v>
      </c>
      <c r="AE5023" s="1">
        <v>40036.356944444444</v>
      </c>
      <c r="AF5023" t="s">
        <v>30071</v>
      </c>
      <c r="AG5023" t="s">
        <v>30072</v>
      </c>
      <c r="AH5023" t="s">
        <v>53</v>
      </c>
      <c r="AJ5023" t="s">
        <v>53</v>
      </c>
      <c r="AK5023" t="s">
        <v>18241</v>
      </c>
      <c r="AL5023" t="s">
        <v>78</v>
      </c>
      <c r="AO5023" t="s">
        <v>54</v>
      </c>
      <c r="AP5023" s="1">
        <v>45365.401388888888</v>
      </c>
      <c r="AQ5023" s="1">
        <v>45365.404861111114</v>
      </c>
    </row>
    <row r="5024" spans="1:43" x14ac:dyDescent="0.35">
      <c r="A5024" t="s">
        <v>30073</v>
      </c>
      <c r="B5024" t="s">
        <v>10508</v>
      </c>
      <c r="C5024" t="s">
        <v>30074</v>
      </c>
      <c r="F5024" t="s">
        <v>30075</v>
      </c>
      <c r="G5024" t="s">
        <v>30076</v>
      </c>
      <c r="H5024" t="s">
        <v>30077</v>
      </c>
      <c r="I5024" t="s">
        <v>394</v>
      </c>
      <c r="J5024" t="s">
        <v>16269</v>
      </c>
      <c r="K5024" t="s">
        <v>16270</v>
      </c>
      <c r="M5024" t="s">
        <v>30078</v>
      </c>
      <c r="N5024" t="s">
        <v>398</v>
      </c>
      <c r="O5024">
        <v>87106</v>
      </c>
      <c r="P5024" t="s">
        <v>50</v>
      </c>
      <c r="U5024" s="1">
        <v>44587.69027777778</v>
      </c>
      <c r="V5024" s="1">
        <v>44587.69027777778</v>
      </c>
      <c r="W5024" s="1">
        <v>44588.404166666667</v>
      </c>
      <c r="X5024" s="1">
        <v>44588.404166666667</v>
      </c>
      <c r="AC5024" t="s">
        <v>53</v>
      </c>
      <c r="AD5024">
        <v>2969513144</v>
      </c>
      <c r="AE5024" s="1">
        <v>38516.704861111109</v>
      </c>
      <c r="AF5024" t="s">
        <v>9693</v>
      </c>
      <c r="AG5024" t="s">
        <v>30079</v>
      </c>
      <c r="AH5024" t="s">
        <v>53</v>
      </c>
      <c r="AJ5024" t="s">
        <v>53</v>
      </c>
      <c r="AK5024" t="s">
        <v>7790</v>
      </c>
      <c r="AL5024" t="s">
        <v>78</v>
      </c>
      <c r="AO5024" t="s">
        <v>54</v>
      </c>
      <c r="AP5024" s="1">
        <v>45476.794444444444</v>
      </c>
    </row>
    <row r="5025" spans="1:43" x14ac:dyDescent="0.35">
      <c r="A5025" t="s">
        <v>30080</v>
      </c>
      <c r="B5025" t="s">
        <v>30081</v>
      </c>
      <c r="C5025" t="s">
        <v>622</v>
      </c>
      <c r="F5025">
        <f>1612-205-3106</f>
        <v>-1699</v>
      </c>
      <c r="H5025" t="s">
        <v>30082</v>
      </c>
      <c r="J5025" t="s">
        <v>30083</v>
      </c>
      <c r="N5025" t="s">
        <v>287</v>
      </c>
      <c r="O5025">
        <v>80603</v>
      </c>
      <c r="P5025" t="s">
        <v>50</v>
      </c>
      <c r="U5025" s="1">
        <v>44588</v>
      </c>
      <c r="V5025" s="1">
        <v>44588</v>
      </c>
      <c r="W5025" s="1">
        <v>44588.461111111108</v>
      </c>
      <c r="X5025" s="1">
        <v>44588.461111111108</v>
      </c>
      <c r="AC5025" t="s">
        <v>53</v>
      </c>
      <c r="AD5025">
        <v>2972039915</v>
      </c>
      <c r="AE5025" s="1">
        <v>44522.121527777781</v>
      </c>
      <c r="AG5025" t="s">
        <v>30084</v>
      </c>
      <c r="AH5025" t="s">
        <v>51</v>
      </c>
      <c r="AJ5025" t="s">
        <v>53</v>
      </c>
      <c r="AL5025" t="s">
        <v>78</v>
      </c>
      <c r="AO5025" t="s">
        <v>8142</v>
      </c>
    </row>
    <row r="5026" spans="1:43" x14ac:dyDescent="0.35">
      <c r="A5026" t="s">
        <v>30085</v>
      </c>
      <c r="B5026" t="s">
        <v>10075</v>
      </c>
      <c r="C5026" t="s">
        <v>702</v>
      </c>
      <c r="F5026" t="s">
        <v>30086</v>
      </c>
      <c r="H5026" t="s">
        <v>30087</v>
      </c>
      <c r="J5026" t="s">
        <v>28258</v>
      </c>
      <c r="K5026" t="s">
        <v>30088</v>
      </c>
      <c r="M5026" t="s">
        <v>19394</v>
      </c>
      <c r="N5026" t="s">
        <v>3668</v>
      </c>
      <c r="O5026">
        <v>48120</v>
      </c>
      <c r="P5026" t="s">
        <v>50</v>
      </c>
      <c r="U5026" s="1">
        <v>44588</v>
      </c>
      <c r="V5026" s="1">
        <v>44588</v>
      </c>
      <c r="AC5026" t="s">
        <v>53</v>
      </c>
      <c r="AD5026">
        <v>2969476832</v>
      </c>
      <c r="AE5026" s="1">
        <v>37243</v>
      </c>
      <c r="AG5026" t="s">
        <v>30089</v>
      </c>
      <c r="AH5026" t="s">
        <v>51</v>
      </c>
      <c r="AJ5026" t="s">
        <v>53</v>
      </c>
      <c r="AO5026" t="s">
        <v>8142</v>
      </c>
    </row>
    <row r="5027" spans="1:43" x14ac:dyDescent="0.35">
      <c r="A5027" t="s">
        <v>30090</v>
      </c>
      <c r="B5027" t="s">
        <v>30091</v>
      </c>
      <c r="C5027" t="s">
        <v>8700</v>
      </c>
      <c r="F5027" t="s">
        <v>30092</v>
      </c>
      <c r="H5027" t="s">
        <v>30093</v>
      </c>
      <c r="I5027" t="s">
        <v>464</v>
      </c>
      <c r="J5027" t="s">
        <v>6387</v>
      </c>
      <c r="K5027" t="s">
        <v>30094</v>
      </c>
      <c r="M5027" t="s">
        <v>30095</v>
      </c>
      <c r="N5027" t="s">
        <v>12376</v>
      </c>
      <c r="O5027">
        <v>74522</v>
      </c>
      <c r="P5027" t="s">
        <v>50</v>
      </c>
      <c r="U5027" s="1">
        <v>44588</v>
      </c>
      <c r="V5027" s="1">
        <v>44588</v>
      </c>
      <c r="AC5027" t="s">
        <v>53</v>
      </c>
      <c r="AD5027">
        <v>2969484892</v>
      </c>
      <c r="AE5027" s="1">
        <v>37756</v>
      </c>
      <c r="AG5027" t="s">
        <v>30096</v>
      </c>
      <c r="AH5027" t="s">
        <v>51</v>
      </c>
      <c r="AJ5027" t="s">
        <v>53</v>
      </c>
      <c r="AO5027" t="s">
        <v>8142</v>
      </c>
    </row>
    <row r="5028" spans="1:43" x14ac:dyDescent="0.35">
      <c r="A5028" t="s">
        <v>30097</v>
      </c>
      <c r="B5028" t="s">
        <v>12774</v>
      </c>
      <c r="C5028" t="s">
        <v>424</v>
      </c>
      <c r="H5028" t="s">
        <v>30097</v>
      </c>
      <c r="J5028" t="s">
        <v>30098</v>
      </c>
      <c r="K5028" t="s">
        <v>30099</v>
      </c>
      <c r="M5028" t="s">
        <v>2700</v>
      </c>
      <c r="N5028" t="s">
        <v>65</v>
      </c>
      <c r="O5028">
        <v>80922</v>
      </c>
      <c r="P5028" t="s">
        <v>50</v>
      </c>
      <c r="U5028" s="1">
        <v>44588</v>
      </c>
      <c r="V5028" s="1">
        <v>44588</v>
      </c>
      <c r="W5028" s="1">
        <v>44588.455555555556</v>
      </c>
      <c r="X5028" s="1">
        <v>44588.455555555556</v>
      </c>
      <c r="AC5028" t="s">
        <v>53</v>
      </c>
      <c r="AD5028">
        <v>2969642798</v>
      </c>
      <c r="AE5028" s="1">
        <v>41852.61041666667</v>
      </c>
      <c r="AF5028" t="s">
        <v>21766</v>
      </c>
      <c r="AG5028" t="s">
        <v>30100</v>
      </c>
      <c r="AH5028" t="s">
        <v>51</v>
      </c>
      <c r="AJ5028" t="s">
        <v>53</v>
      </c>
      <c r="AL5028" t="s">
        <v>78</v>
      </c>
      <c r="AO5028" t="s">
        <v>8142</v>
      </c>
      <c r="AP5028" s="1">
        <v>45476.702777777777</v>
      </c>
      <c r="AQ5028" s="1">
        <v>45464.493750000001</v>
      </c>
    </row>
    <row r="5029" spans="1:43" x14ac:dyDescent="0.35">
      <c r="A5029" t="s">
        <v>30101</v>
      </c>
      <c r="B5029" t="s">
        <v>30102</v>
      </c>
      <c r="C5029" t="s">
        <v>23528</v>
      </c>
      <c r="D5029" t="s">
        <v>451</v>
      </c>
      <c r="F5029" t="s">
        <v>47</v>
      </c>
      <c r="H5029" t="s">
        <v>30103</v>
      </c>
      <c r="J5029" t="s">
        <v>49</v>
      </c>
      <c r="P5029" t="s">
        <v>50</v>
      </c>
      <c r="U5029" s="1">
        <v>44588</v>
      </c>
      <c r="V5029" s="1">
        <v>44588</v>
      </c>
      <c r="W5029" s="1">
        <v>45064.45208333333</v>
      </c>
      <c r="X5029" s="1">
        <v>45064.45208333333</v>
      </c>
      <c r="AC5029" t="s">
        <v>53</v>
      </c>
      <c r="AD5029">
        <v>2969485219</v>
      </c>
      <c r="AE5029" s="1">
        <v>37784</v>
      </c>
      <c r="AG5029" t="s">
        <v>30104</v>
      </c>
      <c r="AH5029" t="s">
        <v>51</v>
      </c>
      <c r="AJ5029" t="s">
        <v>53</v>
      </c>
      <c r="AL5029" t="s">
        <v>78</v>
      </c>
      <c r="AO5029" t="s">
        <v>5443</v>
      </c>
      <c r="AP5029" s="1">
        <v>44987.374305555553</v>
      </c>
    </row>
    <row r="5030" spans="1:43" x14ac:dyDescent="0.35">
      <c r="A5030" t="s">
        <v>30105</v>
      </c>
      <c r="B5030" t="s">
        <v>2172</v>
      </c>
      <c r="C5030" t="s">
        <v>30106</v>
      </c>
      <c r="F5030" t="s">
        <v>30107</v>
      </c>
      <c r="H5030" t="s">
        <v>30108</v>
      </c>
      <c r="J5030" t="s">
        <v>12949</v>
      </c>
      <c r="K5030" t="s">
        <v>30109</v>
      </c>
      <c r="M5030" t="s">
        <v>12925</v>
      </c>
      <c r="N5030" t="s">
        <v>12926</v>
      </c>
      <c r="O5030">
        <v>47842</v>
      </c>
      <c r="P5030" t="s">
        <v>50</v>
      </c>
      <c r="U5030" s="1">
        <v>44588</v>
      </c>
      <c r="V5030" s="1">
        <v>44588</v>
      </c>
      <c r="AC5030" t="s">
        <v>53</v>
      </c>
      <c r="AD5030">
        <v>2969735272</v>
      </c>
      <c r="AE5030" s="1">
        <v>42845.40902777778</v>
      </c>
      <c r="AG5030" t="s">
        <v>30110</v>
      </c>
      <c r="AH5030" t="s">
        <v>51</v>
      </c>
      <c r="AJ5030" t="s">
        <v>53</v>
      </c>
      <c r="AO5030" t="s">
        <v>8142</v>
      </c>
    </row>
    <row r="5031" spans="1:43" x14ac:dyDescent="0.35">
      <c r="A5031" t="s">
        <v>30111</v>
      </c>
      <c r="B5031" t="s">
        <v>3822</v>
      </c>
      <c r="C5031" t="s">
        <v>16046</v>
      </c>
      <c r="F5031" t="s">
        <v>30112</v>
      </c>
      <c r="H5031" t="s">
        <v>30111</v>
      </c>
      <c r="J5031" t="s">
        <v>30113</v>
      </c>
      <c r="K5031" t="s">
        <v>30114</v>
      </c>
      <c r="M5031" t="s">
        <v>30115</v>
      </c>
      <c r="N5031" t="s">
        <v>798</v>
      </c>
      <c r="O5031">
        <v>79855</v>
      </c>
      <c r="P5031" t="s">
        <v>50</v>
      </c>
      <c r="U5031" s="1">
        <v>44588</v>
      </c>
      <c r="V5031" s="1">
        <v>44588</v>
      </c>
      <c r="W5031" s="1">
        <v>44588.673611111109</v>
      </c>
      <c r="X5031" s="1">
        <v>44588.673611111109</v>
      </c>
      <c r="AC5031" t="s">
        <v>53</v>
      </c>
      <c r="AD5031">
        <v>2969483436</v>
      </c>
      <c r="AE5031" s="1">
        <v>37650</v>
      </c>
      <c r="AF5031" t="s">
        <v>30116</v>
      </c>
      <c r="AG5031" t="s">
        <v>30117</v>
      </c>
      <c r="AH5031" t="s">
        <v>51</v>
      </c>
      <c r="AJ5031" t="s">
        <v>53</v>
      </c>
      <c r="AL5031" t="s">
        <v>78</v>
      </c>
      <c r="AO5031" t="s">
        <v>5443</v>
      </c>
      <c r="AP5031" s="1">
        <v>45469.536805555559</v>
      </c>
      <c r="AQ5031" s="1">
        <v>45468.368055555555</v>
      </c>
    </row>
    <row r="5032" spans="1:43" x14ac:dyDescent="0.35">
      <c r="A5032" t="s">
        <v>30118</v>
      </c>
      <c r="B5032" t="s">
        <v>20346</v>
      </c>
      <c r="C5032" t="s">
        <v>302</v>
      </c>
      <c r="H5032" t="s">
        <v>30118</v>
      </c>
      <c r="J5032" t="s">
        <v>3933</v>
      </c>
      <c r="K5032" t="s">
        <v>25754</v>
      </c>
      <c r="L5032" t="s">
        <v>25755</v>
      </c>
      <c r="M5032" t="s">
        <v>3707</v>
      </c>
      <c r="N5032" t="s">
        <v>3708</v>
      </c>
      <c r="O5032">
        <v>30338</v>
      </c>
      <c r="P5032" t="s">
        <v>50</v>
      </c>
      <c r="U5032" s="1">
        <v>44588</v>
      </c>
      <c r="V5032" s="1">
        <v>44588</v>
      </c>
      <c r="AC5032" t="s">
        <v>53</v>
      </c>
      <c r="AD5032">
        <v>2969551137</v>
      </c>
      <c r="AE5032" s="1">
        <v>40288.591666666667</v>
      </c>
      <c r="AG5032" t="s">
        <v>30119</v>
      </c>
      <c r="AH5032" t="s">
        <v>51</v>
      </c>
      <c r="AJ5032" t="s">
        <v>53</v>
      </c>
      <c r="AO5032" t="s">
        <v>8142</v>
      </c>
    </row>
    <row r="5033" spans="1:43" x14ac:dyDescent="0.35">
      <c r="A5033" t="s">
        <v>30120</v>
      </c>
      <c r="B5033" t="s">
        <v>30121</v>
      </c>
      <c r="C5033" t="s">
        <v>18752</v>
      </c>
      <c r="F5033" t="s">
        <v>30122</v>
      </c>
      <c r="H5033" t="s">
        <v>30123</v>
      </c>
      <c r="I5033" t="s">
        <v>464</v>
      </c>
      <c r="J5033" t="s">
        <v>6387</v>
      </c>
      <c r="K5033" t="s">
        <v>13097</v>
      </c>
      <c r="M5033" t="s">
        <v>5488</v>
      </c>
      <c r="N5033" t="s">
        <v>1515</v>
      </c>
      <c r="O5033" t="s">
        <v>13098</v>
      </c>
      <c r="P5033" t="s">
        <v>50</v>
      </c>
      <c r="U5033" s="1">
        <v>44588</v>
      </c>
      <c r="V5033" s="1">
        <v>44588</v>
      </c>
      <c r="AC5033" t="s">
        <v>53</v>
      </c>
      <c r="AD5033">
        <v>2969484892</v>
      </c>
      <c r="AE5033" s="1">
        <v>37756</v>
      </c>
      <c r="AG5033" t="s">
        <v>30124</v>
      </c>
      <c r="AH5033" t="s">
        <v>51</v>
      </c>
      <c r="AJ5033" t="s">
        <v>53</v>
      </c>
      <c r="AO5033" t="s">
        <v>8142</v>
      </c>
    </row>
    <row r="5034" spans="1:43" x14ac:dyDescent="0.35">
      <c r="A5034" t="s">
        <v>30125</v>
      </c>
      <c r="B5034" t="s">
        <v>30126</v>
      </c>
      <c r="C5034" t="s">
        <v>4386</v>
      </c>
      <c r="F5034" t="s">
        <v>30127</v>
      </c>
      <c r="H5034" t="s">
        <v>30128</v>
      </c>
      <c r="J5034" t="s">
        <v>17677</v>
      </c>
      <c r="K5034" t="s">
        <v>30129</v>
      </c>
      <c r="M5034" t="s">
        <v>5822</v>
      </c>
      <c r="N5034" t="s">
        <v>65</v>
      </c>
      <c r="O5034" t="s">
        <v>30130</v>
      </c>
      <c r="P5034" t="s">
        <v>50</v>
      </c>
      <c r="U5034" s="1">
        <v>44588</v>
      </c>
      <c r="V5034" s="1">
        <v>44588</v>
      </c>
      <c r="W5034" s="1">
        <v>44588.404166666667</v>
      </c>
      <c r="X5034" s="1">
        <v>44588.404166666667</v>
      </c>
      <c r="AC5034" t="s">
        <v>51</v>
      </c>
      <c r="AD5034">
        <v>2969475430</v>
      </c>
      <c r="AE5034" s="1">
        <v>37166.661111111112</v>
      </c>
      <c r="AF5034" t="s">
        <v>6808</v>
      </c>
      <c r="AG5034" t="s">
        <v>30131</v>
      </c>
      <c r="AH5034" t="s">
        <v>51</v>
      </c>
      <c r="AJ5034" t="s">
        <v>53</v>
      </c>
      <c r="AL5034" t="s">
        <v>78</v>
      </c>
      <c r="AO5034" t="s">
        <v>5443</v>
      </c>
      <c r="AP5034" s="1">
        <v>45419.37777777778</v>
      </c>
      <c r="AQ5034" s="1">
        <v>45119.505555555559</v>
      </c>
    </row>
    <row r="5035" spans="1:43" x14ac:dyDescent="0.35">
      <c r="A5035" t="s">
        <v>30132</v>
      </c>
      <c r="B5035" t="s">
        <v>5032</v>
      </c>
      <c r="C5035" t="s">
        <v>4860</v>
      </c>
      <c r="F5035">
        <v>5754999967</v>
      </c>
      <c r="H5035" t="s">
        <v>30133</v>
      </c>
      <c r="J5035" t="s">
        <v>30134</v>
      </c>
      <c r="K5035" t="s">
        <v>30135</v>
      </c>
      <c r="M5035" t="s">
        <v>1296</v>
      </c>
      <c r="N5035" t="s">
        <v>253</v>
      </c>
      <c r="O5035" t="s">
        <v>30136</v>
      </c>
      <c r="P5035" t="s">
        <v>50</v>
      </c>
      <c r="U5035" s="1">
        <v>44588</v>
      </c>
      <c r="V5035" s="1">
        <v>44588</v>
      </c>
      <c r="W5035" s="1">
        <v>44588.587500000001</v>
      </c>
      <c r="X5035" s="1">
        <v>44588.587500000001</v>
      </c>
      <c r="AC5035" t="s">
        <v>53</v>
      </c>
      <c r="AD5035">
        <v>2972053441</v>
      </c>
      <c r="AE5035" s="1">
        <v>44592.570833333331</v>
      </c>
      <c r="AG5035" t="s">
        <v>30137</v>
      </c>
      <c r="AH5035" t="s">
        <v>51</v>
      </c>
      <c r="AJ5035" t="s">
        <v>53</v>
      </c>
      <c r="AL5035" t="s">
        <v>78</v>
      </c>
      <c r="AO5035" t="s">
        <v>5443</v>
      </c>
      <c r="AP5035" s="1">
        <v>45461.664583333331</v>
      </c>
    </row>
    <row r="5036" spans="1:43" x14ac:dyDescent="0.35">
      <c r="A5036" t="s">
        <v>30138</v>
      </c>
      <c r="B5036" t="s">
        <v>10776</v>
      </c>
      <c r="C5036" t="s">
        <v>30139</v>
      </c>
      <c r="H5036" t="s">
        <v>30140</v>
      </c>
      <c r="J5036" t="s">
        <v>27918</v>
      </c>
      <c r="P5036" t="s">
        <v>50</v>
      </c>
      <c r="U5036" s="1">
        <v>44588</v>
      </c>
      <c r="V5036" s="1">
        <v>44588</v>
      </c>
      <c r="AC5036" t="s">
        <v>53</v>
      </c>
      <c r="AD5036">
        <v>2969528616</v>
      </c>
      <c r="AE5036" s="1">
        <v>39384.675000000003</v>
      </c>
      <c r="AG5036" t="s">
        <v>30141</v>
      </c>
      <c r="AH5036" t="s">
        <v>51</v>
      </c>
      <c r="AJ5036" t="s">
        <v>53</v>
      </c>
      <c r="AO5036" t="s">
        <v>8142</v>
      </c>
    </row>
    <row r="5037" spans="1:43" x14ac:dyDescent="0.35">
      <c r="A5037" t="s">
        <v>30142</v>
      </c>
      <c r="B5037" t="s">
        <v>30143</v>
      </c>
      <c r="C5037" t="s">
        <v>21350</v>
      </c>
      <c r="D5037" t="s">
        <v>2268</v>
      </c>
      <c r="F5037" t="s">
        <v>30144</v>
      </c>
      <c r="G5037">
        <v>9512284269</v>
      </c>
      <c r="H5037" t="s">
        <v>30145</v>
      </c>
      <c r="I5037" t="s">
        <v>464</v>
      </c>
      <c r="J5037" t="s">
        <v>27926</v>
      </c>
      <c r="K5037" t="s">
        <v>30146</v>
      </c>
      <c r="M5037" t="s">
        <v>30147</v>
      </c>
      <c r="N5037" t="s">
        <v>4438</v>
      </c>
      <c r="O5037">
        <v>92865</v>
      </c>
      <c r="P5037" t="s">
        <v>50</v>
      </c>
      <c r="U5037" s="1">
        <v>44588</v>
      </c>
      <c r="V5037" s="1">
        <v>44588</v>
      </c>
      <c r="AC5037" t="s">
        <v>53</v>
      </c>
      <c r="AD5037">
        <v>2969528616</v>
      </c>
      <c r="AE5037" s="1">
        <v>39384.675000000003</v>
      </c>
      <c r="AG5037" t="s">
        <v>30148</v>
      </c>
      <c r="AH5037" t="s">
        <v>51</v>
      </c>
      <c r="AJ5037" t="s">
        <v>53</v>
      </c>
      <c r="AO5037" t="s">
        <v>8142</v>
      </c>
    </row>
    <row r="5038" spans="1:43" x14ac:dyDescent="0.35">
      <c r="A5038" t="s">
        <v>30149</v>
      </c>
      <c r="B5038" t="s">
        <v>2148</v>
      </c>
      <c r="C5038" t="s">
        <v>30150</v>
      </c>
      <c r="F5038" t="s">
        <v>19626</v>
      </c>
      <c r="H5038" t="s">
        <v>19627</v>
      </c>
      <c r="J5038" t="s">
        <v>26971</v>
      </c>
      <c r="K5038" t="s">
        <v>22891</v>
      </c>
      <c r="M5038" t="s">
        <v>21285</v>
      </c>
      <c r="N5038" t="s">
        <v>65</v>
      </c>
      <c r="O5038">
        <v>80241</v>
      </c>
      <c r="P5038" t="s">
        <v>50</v>
      </c>
      <c r="U5038" s="1">
        <v>44588</v>
      </c>
      <c r="V5038" s="1">
        <v>44588</v>
      </c>
      <c r="W5038" s="1">
        <v>44588.341666666667</v>
      </c>
      <c r="X5038" s="1">
        <v>44588.341666666667</v>
      </c>
      <c r="AC5038" t="s">
        <v>53</v>
      </c>
      <c r="AD5038">
        <v>2969783181</v>
      </c>
      <c r="AE5038" s="1">
        <v>43172.738194444442</v>
      </c>
      <c r="AF5038" t="s">
        <v>26122</v>
      </c>
      <c r="AG5038" t="s">
        <v>30151</v>
      </c>
      <c r="AH5038" t="s">
        <v>51</v>
      </c>
      <c r="AJ5038" t="s">
        <v>53</v>
      </c>
      <c r="AL5038" t="s">
        <v>78</v>
      </c>
      <c r="AO5038" t="s">
        <v>5443</v>
      </c>
      <c r="AP5038" s="1">
        <v>44588.338888888888</v>
      </c>
    </row>
    <row r="5039" spans="1:43" x14ac:dyDescent="0.35">
      <c r="A5039" t="s">
        <v>30152</v>
      </c>
      <c r="B5039" t="s">
        <v>30153</v>
      </c>
      <c r="C5039" t="s">
        <v>934</v>
      </c>
      <c r="F5039" t="s">
        <v>30154</v>
      </c>
      <c r="H5039" t="s">
        <v>15561</v>
      </c>
      <c r="J5039" t="s">
        <v>18584</v>
      </c>
      <c r="K5039" t="s">
        <v>30155</v>
      </c>
      <c r="M5039" t="s">
        <v>30156</v>
      </c>
      <c r="N5039" t="s">
        <v>5925</v>
      </c>
      <c r="O5039">
        <v>19067</v>
      </c>
      <c r="P5039" t="s">
        <v>50</v>
      </c>
      <c r="U5039" s="1">
        <v>44588</v>
      </c>
      <c r="V5039" s="1">
        <v>44588</v>
      </c>
      <c r="W5039" s="1">
        <v>44588.444444444445</v>
      </c>
      <c r="X5039" s="1">
        <v>44588.444444444445</v>
      </c>
      <c r="AC5039" t="s">
        <v>53</v>
      </c>
      <c r="AD5039">
        <v>2969543968</v>
      </c>
      <c r="AE5039" s="1">
        <v>40032.470138888886</v>
      </c>
      <c r="AG5039" t="s">
        <v>30157</v>
      </c>
      <c r="AH5039" t="s">
        <v>51</v>
      </c>
      <c r="AJ5039" t="s">
        <v>53</v>
      </c>
      <c r="AL5039" t="s">
        <v>78</v>
      </c>
      <c r="AO5039" t="s">
        <v>8142</v>
      </c>
    </row>
    <row r="5040" spans="1:43" x14ac:dyDescent="0.35">
      <c r="A5040" t="s">
        <v>30158</v>
      </c>
      <c r="B5040" t="s">
        <v>10005</v>
      </c>
      <c r="C5040" t="s">
        <v>338</v>
      </c>
      <c r="F5040">
        <f>1815-313-2268</f>
        <v>-766</v>
      </c>
      <c r="H5040" t="s">
        <v>30159</v>
      </c>
      <c r="I5040" t="s">
        <v>464</v>
      </c>
      <c r="J5040" t="s">
        <v>6387</v>
      </c>
      <c r="K5040" t="s">
        <v>13097</v>
      </c>
      <c r="M5040" t="s">
        <v>5488</v>
      </c>
      <c r="N5040" t="s">
        <v>1515</v>
      </c>
      <c r="O5040" t="s">
        <v>13098</v>
      </c>
      <c r="P5040" t="s">
        <v>50</v>
      </c>
      <c r="U5040" s="1">
        <v>44588</v>
      </c>
      <c r="V5040" s="1">
        <v>44588</v>
      </c>
      <c r="AC5040" t="s">
        <v>53</v>
      </c>
      <c r="AD5040">
        <v>2969484892</v>
      </c>
      <c r="AE5040" s="1">
        <v>37756</v>
      </c>
      <c r="AG5040" t="s">
        <v>30160</v>
      </c>
      <c r="AH5040" t="s">
        <v>51</v>
      </c>
      <c r="AJ5040" t="s">
        <v>53</v>
      </c>
      <c r="AO5040" t="s">
        <v>8142</v>
      </c>
    </row>
    <row r="5041" spans="1:42" x14ac:dyDescent="0.35">
      <c r="A5041" t="s">
        <v>30161</v>
      </c>
      <c r="B5041" t="s">
        <v>30162</v>
      </c>
      <c r="C5041" t="s">
        <v>2515</v>
      </c>
      <c r="D5041" t="s">
        <v>759</v>
      </c>
      <c r="F5041" t="s">
        <v>23875</v>
      </c>
      <c r="G5041">
        <v>3035024984</v>
      </c>
      <c r="H5041" t="s">
        <v>30163</v>
      </c>
      <c r="I5041" t="s">
        <v>394</v>
      </c>
      <c r="J5041" t="s">
        <v>17677</v>
      </c>
      <c r="K5041" t="s">
        <v>30164</v>
      </c>
      <c r="M5041" t="s">
        <v>5822</v>
      </c>
      <c r="N5041" t="s">
        <v>287</v>
      </c>
      <c r="O5041">
        <v>80109</v>
      </c>
      <c r="P5041" t="s">
        <v>50</v>
      </c>
      <c r="U5041" s="1">
        <v>44588.337500000001</v>
      </c>
      <c r="V5041" s="1">
        <v>44588.337500000001</v>
      </c>
      <c r="W5041" s="1">
        <v>44592.4375</v>
      </c>
      <c r="X5041" s="1">
        <v>44592.4375</v>
      </c>
      <c r="AC5041" t="s">
        <v>51</v>
      </c>
      <c r="AD5041">
        <v>2969475430</v>
      </c>
      <c r="AE5041" s="1">
        <v>37166.661111111112</v>
      </c>
      <c r="AF5041" t="s">
        <v>6808</v>
      </c>
      <c r="AG5041" t="s">
        <v>30165</v>
      </c>
      <c r="AH5041" t="s">
        <v>53</v>
      </c>
      <c r="AJ5041" t="s">
        <v>53</v>
      </c>
      <c r="AK5041" t="s">
        <v>8166</v>
      </c>
      <c r="AL5041" t="s">
        <v>78</v>
      </c>
      <c r="AO5041" t="s">
        <v>54</v>
      </c>
      <c r="AP5041" s="1">
        <v>45468.536111111112</v>
      </c>
    </row>
    <row r="5042" spans="1:42" x14ac:dyDescent="0.35">
      <c r="A5042" t="s">
        <v>30166</v>
      </c>
      <c r="B5042" t="s">
        <v>30167</v>
      </c>
      <c r="C5042" t="s">
        <v>30168</v>
      </c>
      <c r="F5042" t="s">
        <v>30169</v>
      </c>
      <c r="H5042" t="s">
        <v>30170</v>
      </c>
      <c r="I5042" t="s">
        <v>464</v>
      </c>
      <c r="J5042" t="s">
        <v>18584</v>
      </c>
      <c r="K5042" t="s">
        <v>30171</v>
      </c>
      <c r="M5042" t="s">
        <v>159</v>
      </c>
      <c r="N5042" t="s">
        <v>65</v>
      </c>
      <c r="O5042">
        <v>80907</v>
      </c>
      <c r="P5042" t="s">
        <v>50</v>
      </c>
      <c r="U5042" s="1">
        <v>44588.501388888886</v>
      </c>
      <c r="V5042" s="1">
        <v>44588.501388888886</v>
      </c>
      <c r="W5042" s="1">
        <v>44592.427083333336</v>
      </c>
      <c r="X5042" s="1">
        <v>44592.427083333336</v>
      </c>
      <c r="AC5042" t="s">
        <v>53</v>
      </c>
      <c r="AD5042">
        <v>2969543968</v>
      </c>
      <c r="AE5042" s="1">
        <v>40032.470138888886</v>
      </c>
      <c r="AF5042" t="s">
        <v>30172</v>
      </c>
      <c r="AG5042" t="s">
        <v>30173</v>
      </c>
      <c r="AH5042" t="s">
        <v>53</v>
      </c>
      <c r="AJ5042" t="s">
        <v>53</v>
      </c>
      <c r="AK5042" t="s">
        <v>13346</v>
      </c>
      <c r="AL5042" t="s">
        <v>78</v>
      </c>
      <c r="AO5042" t="s">
        <v>54</v>
      </c>
    </row>
    <row r="5043" spans="1:42" x14ac:dyDescent="0.35">
      <c r="A5043" t="s">
        <v>30174</v>
      </c>
      <c r="B5043" t="s">
        <v>30175</v>
      </c>
      <c r="C5043" t="s">
        <v>888</v>
      </c>
      <c r="F5043" t="s">
        <v>30176</v>
      </c>
      <c r="H5043" t="s">
        <v>30174</v>
      </c>
      <c r="I5043" t="s">
        <v>415</v>
      </c>
      <c r="J5043" t="s">
        <v>491</v>
      </c>
      <c r="K5043" t="s">
        <v>30177</v>
      </c>
      <c r="M5043" t="s">
        <v>4352</v>
      </c>
      <c r="N5043" t="s">
        <v>4353</v>
      </c>
      <c r="O5043">
        <v>97203</v>
      </c>
      <c r="P5043" t="s">
        <v>50</v>
      </c>
      <c r="U5043" s="1">
        <v>44589</v>
      </c>
      <c r="V5043" s="1">
        <v>44589</v>
      </c>
      <c r="AC5043" t="s">
        <v>53</v>
      </c>
      <c r="AD5043">
        <v>2969472760</v>
      </c>
      <c r="AE5043" s="1">
        <v>36916.71597222222</v>
      </c>
      <c r="AG5043" t="s">
        <v>30178</v>
      </c>
      <c r="AH5043" t="s">
        <v>51</v>
      </c>
      <c r="AJ5043" t="s">
        <v>53</v>
      </c>
      <c r="AO5043" t="s">
        <v>8142</v>
      </c>
    </row>
    <row r="5044" spans="1:42" x14ac:dyDescent="0.35">
      <c r="A5044" t="s">
        <v>30179</v>
      </c>
      <c r="B5044" t="s">
        <v>30180</v>
      </c>
      <c r="C5044" t="s">
        <v>30181</v>
      </c>
      <c r="F5044" t="s">
        <v>30182</v>
      </c>
      <c r="G5044">
        <v>9189260253</v>
      </c>
      <c r="H5044" t="s">
        <v>30183</v>
      </c>
      <c r="I5044" t="s">
        <v>464</v>
      </c>
      <c r="J5044" t="s">
        <v>6387</v>
      </c>
      <c r="K5044" t="s">
        <v>29980</v>
      </c>
      <c r="L5044" t="s">
        <v>29981</v>
      </c>
      <c r="M5044" t="s">
        <v>30095</v>
      </c>
      <c r="N5044" t="s">
        <v>29983</v>
      </c>
      <c r="O5044">
        <v>74522</v>
      </c>
      <c r="P5044" t="s">
        <v>50</v>
      </c>
      <c r="U5044" s="1">
        <v>44589</v>
      </c>
      <c r="V5044" s="1">
        <v>44589</v>
      </c>
      <c r="AC5044" t="s">
        <v>53</v>
      </c>
      <c r="AD5044">
        <v>2969484892</v>
      </c>
      <c r="AE5044" s="1">
        <v>37756</v>
      </c>
      <c r="AG5044" t="s">
        <v>30184</v>
      </c>
      <c r="AH5044" t="s">
        <v>51</v>
      </c>
      <c r="AJ5044" t="s">
        <v>53</v>
      </c>
      <c r="AO5044" t="s">
        <v>8142</v>
      </c>
    </row>
    <row r="5045" spans="1:42" x14ac:dyDescent="0.35">
      <c r="A5045" t="s">
        <v>30185</v>
      </c>
      <c r="B5045" t="s">
        <v>849</v>
      </c>
      <c r="C5045" t="s">
        <v>30186</v>
      </c>
      <c r="F5045">
        <v>5757401006</v>
      </c>
      <c r="H5045" t="s">
        <v>30185</v>
      </c>
      <c r="J5045" t="s">
        <v>30187</v>
      </c>
      <c r="K5045" t="s">
        <v>30188</v>
      </c>
      <c r="M5045" t="s">
        <v>30189</v>
      </c>
      <c r="N5045" t="s">
        <v>253</v>
      </c>
      <c r="O5045" t="s">
        <v>30190</v>
      </c>
      <c r="P5045" t="s">
        <v>50</v>
      </c>
      <c r="U5045" s="1">
        <v>44589</v>
      </c>
      <c r="V5045" s="1">
        <v>44589</v>
      </c>
      <c r="W5045" s="1">
        <v>44589.219444444447</v>
      </c>
      <c r="X5045" s="1">
        <v>44589.219444444447</v>
      </c>
      <c r="AC5045" t="s">
        <v>51</v>
      </c>
      <c r="AD5045">
        <v>2972053454</v>
      </c>
      <c r="AE5045" s="1">
        <v>44592.590277777781</v>
      </c>
      <c r="AG5045" t="s">
        <v>30191</v>
      </c>
      <c r="AH5045" t="s">
        <v>51</v>
      </c>
      <c r="AJ5045" t="s">
        <v>53</v>
      </c>
      <c r="AL5045" t="s">
        <v>78</v>
      </c>
      <c r="AO5045" t="s">
        <v>5443</v>
      </c>
      <c r="AP5045" s="1">
        <v>44677.911805555559</v>
      </c>
    </row>
    <row r="5046" spans="1:42" x14ac:dyDescent="0.35">
      <c r="A5046" t="s">
        <v>30192</v>
      </c>
      <c r="B5046" t="s">
        <v>3348</v>
      </c>
      <c r="C5046" t="s">
        <v>9585</v>
      </c>
      <c r="D5046" t="s">
        <v>53</v>
      </c>
      <c r="F5046" t="s">
        <v>47</v>
      </c>
      <c r="H5046" t="s">
        <v>30193</v>
      </c>
      <c r="J5046" t="s">
        <v>49</v>
      </c>
      <c r="P5046" t="s">
        <v>50</v>
      </c>
      <c r="U5046" s="1">
        <v>44589</v>
      </c>
      <c r="V5046" s="1">
        <v>44589</v>
      </c>
      <c r="W5046" s="1">
        <v>44589.443055555559</v>
      </c>
      <c r="X5046" s="1">
        <v>44589.443055555559</v>
      </c>
      <c r="AC5046" t="s">
        <v>53</v>
      </c>
      <c r="AD5046">
        <v>2969485219</v>
      </c>
      <c r="AE5046" s="1">
        <v>37784</v>
      </c>
      <c r="AF5046" t="s">
        <v>180</v>
      </c>
      <c r="AG5046" t="s">
        <v>30194</v>
      </c>
      <c r="AH5046" t="s">
        <v>51</v>
      </c>
      <c r="AJ5046" t="s">
        <v>53</v>
      </c>
      <c r="AL5046" t="s">
        <v>78</v>
      </c>
      <c r="AO5046" t="s">
        <v>5443</v>
      </c>
      <c r="AP5046" s="1">
        <v>45464.648611111108</v>
      </c>
    </row>
    <row r="5047" spans="1:42" x14ac:dyDescent="0.35">
      <c r="A5047" t="s">
        <v>30195</v>
      </c>
      <c r="B5047" t="s">
        <v>20626</v>
      </c>
      <c r="C5047" t="s">
        <v>30196</v>
      </c>
      <c r="F5047">
        <f>1804-834-8300</f>
        <v>-7330</v>
      </c>
      <c r="H5047" t="s">
        <v>15557</v>
      </c>
      <c r="J5047" t="s">
        <v>18584</v>
      </c>
      <c r="N5047" t="s">
        <v>15559</v>
      </c>
      <c r="O5047">
        <v>23890</v>
      </c>
      <c r="P5047" t="s">
        <v>50</v>
      </c>
      <c r="U5047" s="1">
        <v>44589</v>
      </c>
      <c r="V5047" s="1">
        <v>44589</v>
      </c>
      <c r="W5047" s="1">
        <v>44589.718055555553</v>
      </c>
      <c r="X5047" s="1">
        <v>44589.718055555553</v>
      </c>
      <c r="AC5047" t="s">
        <v>53</v>
      </c>
      <c r="AD5047">
        <v>2969543968</v>
      </c>
      <c r="AE5047" s="1">
        <v>40032.470138888886</v>
      </c>
      <c r="AG5047" t="s">
        <v>30197</v>
      </c>
      <c r="AH5047" t="s">
        <v>51</v>
      </c>
      <c r="AJ5047" t="s">
        <v>53</v>
      </c>
      <c r="AL5047" t="s">
        <v>78</v>
      </c>
      <c r="AO5047" t="s">
        <v>8142</v>
      </c>
    </row>
    <row r="5048" spans="1:42" x14ac:dyDescent="0.35">
      <c r="A5048" t="s">
        <v>30198</v>
      </c>
      <c r="B5048" t="s">
        <v>403</v>
      </c>
      <c r="C5048" t="s">
        <v>2923</v>
      </c>
      <c r="F5048" t="s">
        <v>30199</v>
      </c>
      <c r="H5048" t="s">
        <v>30200</v>
      </c>
      <c r="J5048" t="s">
        <v>18584</v>
      </c>
      <c r="K5048" t="s">
        <v>30201</v>
      </c>
      <c r="M5048" t="s">
        <v>15479</v>
      </c>
      <c r="N5048" t="s">
        <v>3849</v>
      </c>
      <c r="O5048">
        <v>60622</v>
      </c>
      <c r="P5048" t="s">
        <v>50</v>
      </c>
      <c r="U5048" s="1">
        <v>44589</v>
      </c>
      <c r="V5048" s="1">
        <v>44589</v>
      </c>
      <c r="AC5048" t="s">
        <v>53</v>
      </c>
      <c r="AD5048">
        <v>2969543968</v>
      </c>
      <c r="AE5048" s="1">
        <v>40032.470138888886</v>
      </c>
      <c r="AG5048" t="s">
        <v>30202</v>
      </c>
      <c r="AH5048" t="s">
        <v>51</v>
      </c>
      <c r="AJ5048" t="s">
        <v>53</v>
      </c>
      <c r="AO5048" t="s">
        <v>8142</v>
      </c>
    </row>
    <row r="5049" spans="1:42" x14ac:dyDescent="0.35">
      <c r="A5049" t="s">
        <v>30203</v>
      </c>
      <c r="B5049" t="s">
        <v>30204</v>
      </c>
      <c r="C5049" t="s">
        <v>309</v>
      </c>
      <c r="F5049" t="s">
        <v>29743</v>
      </c>
      <c r="H5049" t="s">
        <v>30205</v>
      </c>
      <c r="J5049" t="s">
        <v>18584</v>
      </c>
      <c r="K5049" t="s">
        <v>29745</v>
      </c>
      <c r="M5049" t="s">
        <v>30206</v>
      </c>
      <c r="N5049" t="s">
        <v>3849</v>
      </c>
      <c r="O5049">
        <v>60481</v>
      </c>
      <c r="P5049" t="s">
        <v>50</v>
      </c>
      <c r="U5049" s="1">
        <v>44589</v>
      </c>
      <c r="V5049" s="1">
        <v>44589</v>
      </c>
      <c r="AC5049" t="s">
        <v>53</v>
      </c>
      <c r="AD5049">
        <v>2969543968</v>
      </c>
      <c r="AE5049" s="1">
        <v>40032.470138888886</v>
      </c>
      <c r="AG5049" t="s">
        <v>30207</v>
      </c>
      <c r="AH5049" t="s">
        <v>51</v>
      </c>
      <c r="AJ5049" t="s">
        <v>53</v>
      </c>
      <c r="AO5049" t="s">
        <v>8142</v>
      </c>
    </row>
    <row r="5050" spans="1:42" x14ac:dyDescent="0.35">
      <c r="A5050" t="s">
        <v>30208</v>
      </c>
      <c r="B5050" t="s">
        <v>8286</v>
      </c>
      <c r="C5050" t="s">
        <v>587</v>
      </c>
      <c r="F5050" t="s">
        <v>29743</v>
      </c>
      <c r="H5050" t="s">
        <v>30205</v>
      </c>
      <c r="J5050" t="s">
        <v>18584</v>
      </c>
      <c r="K5050" t="s">
        <v>29745</v>
      </c>
      <c r="M5050" t="s">
        <v>30206</v>
      </c>
      <c r="N5050" t="s">
        <v>3849</v>
      </c>
      <c r="O5050">
        <v>60481</v>
      </c>
      <c r="P5050" t="s">
        <v>50</v>
      </c>
      <c r="U5050" s="1">
        <v>44589</v>
      </c>
      <c r="V5050" s="1">
        <v>44589</v>
      </c>
      <c r="AC5050" t="s">
        <v>53</v>
      </c>
      <c r="AD5050">
        <v>2969543968</v>
      </c>
      <c r="AE5050" s="1">
        <v>40032.470138888886</v>
      </c>
      <c r="AG5050" t="s">
        <v>30209</v>
      </c>
      <c r="AH5050" t="s">
        <v>51</v>
      </c>
      <c r="AJ5050" t="s">
        <v>53</v>
      </c>
      <c r="AO5050" t="s">
        <v>8142</v>
      </c>
    </row>
    <row r="5051" spans="1:42" x14ac:dyDescent="0.35">
      <c r="A5051" t="s">
        <v>30210</v>
      </c>
      <c r="B5051" t="s">
        <v>26393</v>
      </c>
      <c r="C5051" t="s">
        <v>13844</v>
      </c>
      <c r="F5051" t="s">
        <v>29743</v>
      </c>
      <c r="H5051" t="s">
        <v>30205</v>
      </c>
      <c r="J5051" t="s">
        <v>18584</v>
      </c>
      <c r="K5051" t="s">
        <v>29745</v>
      </c>
      <c r="M5051" t="s">
        <v>30206</v>
      </c>
      <c r="N5051" t="s">
        <v>3849</v>
      </c>
      <c r="O5051">
        <v>60481</v>
      </c>
      <c r="P5051" t="s">
        <v>50</v>
      </c>
      <c r="U5051" s="1">
        <v>44589</v>
      </c>
      <c r="V5051" s="1">
        <v>44589</v>
      </c>
      <c r="AC5051" t="s">
        <v>53</v>
      </c>
      <c r="AD5051">
        <v>2969543968</v>
      </c>
      <c r="AE5051" s="1">
        <v>40032.470138888886</v>
      </c>
      <c r="AG5051" t="s">
        <v>30211</v>
      </c>
      <c r="AH5051" t="s">
        <v>51</v>
      </c>
      <c r="AJ5051" t="s">
        <v>53</v>
      </c>
      <c r="AO5051" t="s">
        <v>8142</v>
      </c>
    </row>
    <row r="5052" spans="1:42" x14ac:dyDescent="0.35">
      <c r="A5052" t="s">
        <v>30212</v>
      </c>
      <c r="B5052" t="s">
        <v>30213</v>
      </c>
      <c r="C5052" t="s">
        <v>106</v>
      </c>
      <c r="F5052" t="s">
        <v>29743</v>
      </c>
      <c r="H5052" t="s">
        <v>30205</v>
      </c>
      <c r="J5052" t="s">
        <v>18584</v>
      </c>
      <c r="K5052" t="s">
        <v>29745</v>
      </c>
      <c r="M5052" t="s">
        <v>30206</v>
      </c>
      <c r="N5052" t="s">
        <v>3849</v>
      </c>
      <c r="O5052">
        <v>60481</v>
      </c>
      <c r="P5052" t="s">
        <v>50</v>
      </c>
      <c r="U5052" s="1">
        <v>44589</v>
      </c>
      <c r="V5052" s="1">
        <v>44589</v>
      </c>
      <c r="AC5052" t="s">
        <v>53</v>
      </c>
      <c r="AD5052">
        <v>2969543968</v>
      </c>
      <c r="AE5052" s="1">
        <v>40032.470138888886</v>
      </c>
      <c r="AG5052" t="s">
        <v>30214</v>
      </c>
      <c r="AH5052" t="s">
        <v>51</v>
      </c>
      <c r="AJ5052" t="s">
        <v>53</v>
      </c>
      <c r="AO5052" t="s">
        <v>8142</v>
      </c>
    </row>
    <row r="5053" spans="1:42" x14ac:dyDescent="0.35">
      <c r="A5053" t="s">
        <v>30215</v>
      </c>
      <c r="B5053" t="s">
        <v>30216</v>
      </c>
      <c r="C5053" t="s">
        <v>758</v>
      </c>
      <c r="F5053" t="s">
        <v>29743</v>
      </c>
      <c r="H5053" t="s">
        <v>30205</v>
      </c>
      <c r="J5053" t="s">
        <v>18584</v>
      </c>
      <c r="K5053" t="s">
        <v>29745</v>
      </c>
      <c r="M5053" t="s">
        <v>30206</v>
      </c>
      <c r="N5053" t="s">
        <v>3849</v>
      </c>
      <c r="O5053">
        <v>60481</v>
      </c>
      <c r="P5053" t="s">
        <v>50</v>
      </c>
      <c r="U5053" s="1">
        <v>44589</v>
      </c>
      <c r="V5053" s="1">
        <v>44589</v>
      </c>
      <c r="AC5053" t="s">
        <v>53</v>
      </c>
      <c r="AD5053">
        <v>2969543968</v>
      </c>
      <c r="AE5053" s="1">
        <v>40032.470138888886</v>
      </c>
      <c r="AG5053" t="s">
        <v>30217</v>
      </c>
      <c r="AH5053" t="s">
        <v>51</v>
      </c>
      <c r="AJ5053" t="s">
        <v>53</v>
      </c>
      <c r="AO5053" t="s">
        <v>8142</v>
      </c>
    </row>
    <row r="5054" spans="1:42" x14ac:dyDescent="0.35">
      <c r="A5054" t="s">
        <v>30218</v>
      </c>
      <c r="B5054" t="s">
        <v>1440</v>
      </c>
      <c r="C5054" t="s">
        <v>14635</v>
      </c>
      <c r="F5054" t="s">
        <v>29743</v>
      </c>
      <c r="H5054" t="s">
        <v>30205</v>
      </c>
      <c r="J5054" t="s">
        <v>18584</v>
      </c>
      <c r="K5054" t="s">
        <v>29745</v>
      </c>
      <c r="M5054" t="s">
        <v>30206</v>
      </c>
      <c r="N5054" t="s">
        <v>3849</v>
      </c>
      <c r="O5054">
        <v>60481</v>
      </c>
      <c r="P5054" t="s">
        <v>50</v>
      </c>
      <c r="U5054" s="1">
        <v>44589</v>
      </c>
      <c r="V5054" s="1">
        <v>44589</v>
      </c>
      <c r="AC5054" t="s">
        <v>53</v>
      </c>
      <c r="AD5054">
        <v>2969543968</v>
      </c>
      <c r="AE5054" s="1">
        <v>40032.470138888886</v>
      </c>
      <c r="AG5054" t="s">
        <v>30219</v>
      </c>
      <c r="AH5054" t="s">
        <v>51</v>
      </c>
      <c r="AJ5054" t="s">
        <v>53</v>
      </c>
      <c r="AO5054" t="s">
        <v>8142</v>
      </c>
    </row>
    <row r="5055" spans="1:42" x14ac:dyDescent="0.35">
      <c r="A5055" t="s">
        <v>30220</v>
      </c>
      <c r="B5055" t="s">
        <v>30221</v>
      </c>
      <c r="C5055" t="s">
        <v>331</v>
      </c>
      <c r="F5055" t="s">
        <v>29743</v>
      </c>
      <c r="H5055" t="s">
        <v>30205</v>
      </c>
      <c r="J5055" t="s">
        <v>18584</v>
      </c>
      <c r="K5055" t="s">
        <v>29745</v>
      </c>
      <c r="M5055" t="s">
        <v>30206</v>
      </c>
      <c r="N5055" t="s">
        <v>3849</v>
      </c>
      <c r="O5055">
        <v>60481</v>
      </c>
      <c r="P5055" t="s">
        <v>50</v>
      </c>
      <c r="U5055" s="1">
        <v>44589</v>
      </c>
      <c r="V5055" s="1">
        <v>44589</v>
      </c>
      <c r="AC5055" t="s">
        <v>53</v>
      </c>
      <c r="AD5055">
        <v>2969543968</v>
      </c>
      <c r="AE5055" s="1">
        <v>40032.470138888886</v>
      </c>
      <c r="AG5055" t="s">
        <v>30222</v>
      </c>
      <c r="AH5055" t="s">
        <v>51</v>
      </c>
      <c r="AJ5055" t="s">
        <v>53</v>
      </c>
      <c r="AO5055" t="s">
        <v>8142</v>
      </c>
    </row>
    <row r="5056" spans="1:42" x14ac:dyDescent="0.35">
      <c r="A5056" t="s">
        <v>30223</v>
      </c>
      <c r="B5056" t="s">
        <v>30224</v>
      </c>
      <c r="C5056" t="s">
        <v>6061</v>
      </c>
      <c r="F5056" t="s">
        <v>29743</v>
      </c>
      <c r="H5056" t="s">
        <v>30205</v>
      </c>
      <c r="J5056" t="s">
        <v>18584</v>
      </c>
      <c r="K5056" t="s">
        <v>29745</v>
      </c>
      <c r="M5056" t="s">
        <v>30206</v>
      </c>
      <c r="N5056" t="s">
        <v>3849</v>
      </c>
      <c r="O5056">
        <v>60481</v>
      </c>
      <c r="P5056" t="s">
        <v>50</v>
      </c>
      <c r="U5056" s="1">
        <v>44589</v>
      </c>
      <c r="V5056" s="1">
        <v>44589</v>
      </c>
      <c r="AC5056" t="s">
        <v>53</v>
      </c>
      <c r="AD5056">
        <v>2969543968</v>
      </c>
      <c r="AE5056" s="1">
        <v>40032.470138888886</v>
      </c>
      <c r="AG5056" t="s">
        <v>30225</v>
      </c>
      <c r="AH5056" t="s">
        <v>51</v>
      </c>
      <c r="AJ5056" t="s">
        <v>53</v>
      </c>
      <c r="AO5056" t="s">
        <v>8142</v>
      </c>
    </row>
    <row r="5057" spans="1:43" x14ac:dyDescent="0.35">
      <c r="A5057" t="s">
        <v>30226</v>
      </c>
      <c r="B5057" t="s">
        <v>612</v>
      </c>
      <c r="C5057" t="s">
        <v>4416</v>
      </c>
      <c r="F5057" t="s">
        <v>29743</v>
      </c>
      <c r="H5057" t="s">
        <v>30205</v>
      </c>
      <c r="J5057" t="s">
        <v>18584</v>
      </c>
      <c r="K5057" t="s">
        <v>29745</v>
      </c>
      <c r="M5057" t="s">
        <v>30206</v>
      </c>
      <c r="N5057" t="s">
        <v>3849</v>
      </c>
      <c r="O5057">
        <v>60481</v>
      </c>
      <c r="P5057" t="s">
        <v>50</v>
      </c>
      <c r="U5057" s="1">
        <v>44589</v>
      </c>
      <c r="V5057" s="1">
        <v>44589</v>
      </c>
      <c r="AC5057" t="s">
        <v>53</v>
      </c>
      <c r="AD5057">
        <v>2969543968</v>
      </c>
      <c r="AE5057" s="1">
        <v>40032.470138888886</v>
      </c>
      <c r="AG5057" t="s">
        <v>30227</v>
      </c>
      <c r="AH5057" t="s">
        <v>51</v>
      </c>
      <c r="AJ5057" t="s">
        <v>53</v>
      </c>
      <c r="AO5057" t="s">
        <v>8142</v>
      </c>
    </row>
    <row r="5058" spans="1:43" x14ac:dyDescent="0.35">
      <c r="A5058" t="s">
        <v>30228</v>
      </c>
      <c r="B5058" t="s">
        <v>1292</v>
      </c>
      <c r="C5058" t="s">
        <v>30229</v>
      </c>
      <c r="F5058" t="s">
        <v>30230</v>
      </c>
      <c r="G5058" t="s">
        <v>30231</v>
      </c>
      <c r="H5058" t="s">
        <v>30232</v>
      </c>
      <c r="I5058" t="s">
        <v>61</v>
      </c>
      <c r="J5058" t="s">
        <v>30233</v>
      </c>
      <c r="K5058" t="s">
        <v>30234</v>
      </c>
      <c r="M5058" t="s">
        <v>21938</v>
      </c>
      <c r="N5058" t="s">
        <v>22973</v>
      </c>
      <c r="O5058">
        <v>73137</v>
      </c>
      <c r="P5058" t="s">
        <v>50</v>
      </c>
      <c r="U5058" s="1">
        <v>44589.072916666664</v>
      </c>
      <c r="V5058" s="1">
        <v>44589.072916666664</v>
      </c>
      <c r="AC5058" t="s">
        <v>51</v>
      </c>
      <c r="AD5058">
        <v>1000000001</v>
      </c>
      <c r="AE5058" s="1">
        <v>39973.351388888892</v>
      </c>
      <c r="AG5058" t="s">
        <v>30235</v>
      </c>
      <c r="AH5058" t="s">
        <v>53</v>
      </c>
      <c r="AJ5058" t="s">
        <v>53</v>
      </c>
      <c r="AK5058" t="s">
        <v>2497</v>
      </c>
      <c r="AO5058" t="s">
        <v>54</v>
      </c>
    </row>
    <row r="5059" spans="1:43" x14ac:dyDescent="0.35">
      <c r="A5059" t="s">
        <v>30236</v>
      </c>
      <c r="B5059" t="s">
        <v>30237</v>
      </c>
      <c r="C5059" t="s">
        <v>30238</v>
      </c>
      <c r="F5059" t="s">
        <v>30239</v>
      </c>
      <c r="H5059" t="s">
        <v>30240</v>
      </c>
      <c r="I5059" t="s">
        <v>200</v>
      </c>
      <c r="J5059" t="s">
        <v>5239</v>
      </c>
      <c r="K5059" t="s">
        <v>30241</v>
      </c>
      <c r="M5059" t="s">
        <v>5343</v>
      </c>
      <c r="N5059" t="s">
        <v>637</v>
      </c>
      <c r="O5059" t="s">
        <v>30242</v>
      </c>
      <c r="P5059" t="s">
        <v>50</v>
      </c>
      <c r="U5059" s="1">
        <v>44589.338888888888</v>
      </c>
      <c r="V5059" s="1">
        <v>44589.338888888888</v>
      </c>
      <c r="W5059" s="1">
        <v>44608.50277777778</v>
      </c>
      <c r="X5059" s="1">
        <v>44608.50277777778</v>
      </c>
      <c r="AC5059" t="s">
        <v>53</v>
      </c>
      <c r="AD5059">
        <v>2969475162</v>
      </c>
      <c r="AE5059" s="1">
        <v>37147</v>
      </c>
      <c r="AF5059" t="s">
        <v>5241</v>
      </c>
      <c r="AG5059" t="s">
        <v>30243</v>
      </c>
      <c r="AH5059" t="s">
        <v>53</v>
      </c>
      <c r="AJ5059" t="s">
        <v>53</v>
      </c>
      <c r="AK5059" t="s">
        <v>8166</v>
      </c>
      <c r="AL5059" t="s">
        <v>78</v>
      </c>
      <c r="AO5059" t="s">
        <v>54</v>
      </c>
    </row>
    <row r="5060" spans="1:43" x14ac:dyDescent="0.35">
      <c r="A5060" t="s">
        <v>30244</v>
      </c>
      <c r="B5060" t="s">
        <v>4624</v>
      </c>
      <c r="C5060" t="s">
        <v>707</v>
      </c>
      <c r="F5060" t="s">
        <v>30245</v>
      </c>
      <c r="H5060" t="s">
        <v>30244</v>
      </c>
      <c r="J5060" t="s">
        <v>18584</v>
      </c>
      <c r="N5060" t="s">
        <v>19616</v>
      </c>
      <c r="O5060">
        <v>33072</v>
      </c>
      <c r="P5060" t="s">
        <v>50</v>
      </c>
      <c r="U5060" s="1">
        <v>44590</v>
      </c>
      <c r="V5060" s="1">
        <v>44590</v>
      </c>
      <c r="AC5060" t="s">
        <v>53</v>
      </c>
      <c r="AD5060">
        <v>2969543968</v>
      </c>
      <c r="AE5060" s="1">
        <v>40032.470138888886</v>
      </c>
      <c r="AG5060" t="s">
        <v>30246</v>
      </c>
      <c r="AH5060" t="s">
        <v>51</v>
      </c>
      <c r="AJ5060" t="s">
        <v>53</v>
      </c>
      <c r="AO5060" t="s">
        <v>8142</v>
      </c>
    </row>
    <row r="5061" spans="1:43" x14ac:dyDescent="0.35">
      <c r="A5061" t="s">
        <v>30247</v>
      </c>
      <c r="B5061" t="s">
        <v>11164</v>
      </c>
      <c r="C5061" t="s">
        <v>4255</v>
      </c>
      <c r="F5061" t="s">
        <v>30248</v>
      </c>
      <c r="H5061" t="s">
        <v>30247</v>
      </c>
      <c r="J5061" t="s">
        <v>5486</v>
      </c>
      <c r="P5061" t="s">
        <v>50</v>
      </c>
      <c r="U5061" s="1">
        <v>44590</v>
      </c>
      <c r="V5061" s="1">
        <v>44590</v>
      </c>
      <c r="AC5061" t="s">
        <v>53</v>
      </c>
      <c r="AD5061">
        <v>2969542473</v>
      </c>
      <c r="AE5061" s="1">
        <v>39974.713888888888</v>
      </c>
      <c r="AG5061" t="s">
        <v>30249</v>
      </c>
      <c r="AH5061" t="s">
        <v>51</v>
      </c>
      <c r="AJ5061" t="s">
        <v>53</v>
      </c>
      <c r="AO5061" t="s">
        <v>8142</v>
      </c>
    </row>
    <row r="5062" spans="1:43" x14ac:dyDescent="0.35">
      <c r="A5062" t="s">
        <v>30250</v>
      </c>
      <c r="B5062" t="s">
        <v>21832</v>
      </c>
      <c r="C5062" t="s">
        <v>30251</v>
      </c>
      <c r="F5062">
        <v>17208419399</v>
      </c>
      <c r="H5062" t="s">
        <v>30250</v>
      </c>
      <c r="J5062" t="s">
        <v>30252</v>
      </c>
      <c r="P5062" t="s">
        <v>50</v>
      </c>
      <c r="U5062" s="1">
        <v>44591</v>
      </c>
      <c r="V5062" s="1">
        <v>44591</v>
      </c>
      <c r="W5062" s="1">
        <v>44591.996527777781</v>
      </c>
      <c r="X5062" s="1">
        <v>44591.996527777781</v>
      </c>
      <c r="AC5062" t="s">
        <v>53</v>
      </c>
      <c r="AD5062">
        <v>2972364280</v>
      </c>
      <c r="AE5062" s="1">
        <v>44964.725694444445</v>
      </c>
      <c r="AF5062" t="s">
        <v>30253</v>
      </c>
      <c r="AG5062" t="s">
        <v>30254</v>
      </c>
      <c r="AH5062" t="s">
        <v>51</v>
      </c>
      <c r="AJ5062" t="s">
        <v>53</v>
      </c>
      <c r="AL5062" t="s">
        <v>68</v>
      </c>
      <c r="AO5062" t="s">
        <v>8142</v>
      </c>
      <c r="AP5062" s="1">
        <v>45454.73333333333</v>
      </c>
      <c r="AQ5062" s="1">
        <v>45454.737500000003</v>
      </c>
    </row>
    <row r="5063" spans="1:43" x14ac:dyDescent="0.35">
      <c r="A5063" t="s">
        <v>30255</v>
      </c>
      <c r="B5063" t="s">
        <v>30256</v>
      </c>
      <c r="C5063" t="s">
        <v>3834</v>
      </c>
      <c r="F5063">
        <f>1918-613-4281</f>
        <v>-2976</v>
      </c>
      <c r="H5063" t="s">
        <v>30257</v>
      </c>
      <c r="J5063" t="s">
        <v>19056</v>
      </c>
      <c r="N5063" t="s">
        <v>22973</v>
      </c>
      <c r="O5063">
        <v>74008</v>
      </c>
      <c r="P5063" t="s">
        <v>50</v>
      </c>
      <c r="U5063" s="1">
        <v>44591</v>
      </c>
      <c r="V5063" s="1">
        <v>44591</v>
      </c>
      <c r="W5063" s="1">
        <v>44591.494444444441</v>
      </c>
      <c r="X5063" s="1">
        <v>44591.494444444441</v>
      </c>
      <c r="AC5063" t="s">
        <v>53</v>
      </c>
      <c r="AD5063">
        <v>1000000001</v>
      </c>
      <c r="AE5063" s="1">
        <v>39973.351388888892</v>
      </c>
      <c r="AF5063" t="s">
        <v>3377</v>
      </c>
      <c r="AG5063" t="s">
        <v>30258</v>
      </c>
      <c r="AH5063" t="s">
        <v>51</v>
      </c>
      <c r="AJ5063" t="s">
        <v>53</v>
      </c>
      <c r="AL5063" t="s">
        <v>78</v>
      </c>
      <c r="AO5063" t="s">
        <v>5443</v>
      </c>
      <c r="AP5063" s="1">
        <v>44591.493055555555</v>
      </c>
    </row>
    <row r="5064" spans="1:43" x14ac:dyDescent="0.35">
      <c r="A5064" t="s">
        <v>30259</v>
      </c>
      <c r="B5064" t="s">
        <v>1440</v>
      </c>
      <c r="C5064" t="s">
        <v>23329</v>
      </c>
      <c r="F5064" t="s">
        <v>30260</v>
      </c>
      <c r="H5064" t="s">
        <v>30261</v>
      </c>
      <c r="J5064" t="s">
        <v>30262</v>
      </c>
      <c r="N5064" t="s">
        <v>24375</v>
      </c>
      <c r="O5064">
        <v>20613</v>
      </c>
      <c r="P5064" t="s">
        <v>50</v>
      </c>
      <c r="U5064" s="1">
        <v>44591</v>
      </c>
      <c r="V5064" s="1">
        <v>44591</v>
      </c>
      <c r="AC5064" t="s">
        <v>53</v>
      </c>
      <c r="AD5064">
        <v>2969823183</v>
      </c>
      <c r="AE5064" s="1">
        <v>43312.453472222223</v>
      </c>
      <c r="AG5064" t="s">
        <v>30263</v>
      </c>
      <c r="AH5064" t="s">
        <v>51</v>
      </c>
      <c r="AJ5064" t="s">
        <v>53</v>
      </c>
      <c r="AO5064" t="s">
        <v>8142</v>
      </c>
    </row>
    <row r="5065" spans="1:43" x14ac:dyDescent="0.35">
      <c r="A5065" t="s">
        <v>30264</v>
      </c>
      <c r="B5065" t="s">
        <v>30265</v>
      </c>
      <c r="C5065" t="s">
        <v>2615</v>
      </c>
      <c r="F5065" t="s">
        <v>30266</v>
      </c>
      <c r="H5065" t="s">
        <v>30264</v>
      </c>
      <c r="J5065" t="s">
        <v>24326</v>
      </c>
      <c r="N5065" t="s">
        <v>6033</v>
      </c>
      <c r="O5065">
        <v>95691</v>
      </c>
      <c r="P5065" t="s">
        <v>50</v>
      </c>
      <c r="U5065" s="1">
        <v>44592</v>
      </c>
      <c r="V5065" s="1">
        <v>44592</v>
      </c>
      <c r="AC5065" t="s">
        <v>53</v>
      </c>
      <c r="AD5065">
        <v>2969476247</v>
      </c>
      <c r="AE5065" s="1">
        <v>37207</v>
      </c>
      <c r="AG5065" t="s">
        <v>30267</v>
      </c>
      <c r="AH5065" t="s">
        <v>51</v>
      </c>
      <c r="AJ5065" t="s">
        <v>53</v>
      </c>
      <c r="AO5065" t="s">
        <v>8142</v>
      </c>
    </row>
    <row r="5066" spans="1:43" x14ac:dyDescent="0.35">
      <c r="A5066" t="s">
        <v>30268</v>
      </c>
      <c r="B5066" t="s">
        <v>10543</v>
      </c>
      <c r="C5066" t="s">
        <v>30269</v>
      </c>
      <c r="F5066" t="s">
        <v>14109</v>
      </c>
      <c r="H5066" t="s">
        <v>16115</v>
      </c>
      <c r="J5066" t="s">
        <v>11008</v>
      </c>
      <c r="N5066" t="s">
        <v>18045</v>
      </c>
      <c r="O5066">
        <v>70082</v>
      </c>
      <c r="P5066" t="s">
        <v>50</v>
      </c>
      <c r="U5066" s="1">
        <v>44592</v>
      </c>
      <c r="V5066" s="1">
        <v>44592</v>
      </c>
      <c r="AC5066" t="s">
        <v>53</v>
      </c>
      <c r="AD5066">
        <v>2969478809</v>
      </c>
      <c r="AE5066" s="1">
        <v>37358</v>
      </c>
      <c r="AG5066" t="s">
        <v>30270</v>
      </c>
      <c r="AH5066" t="s">
        <v>51</v>
      </c>
      <c r="AJ5066" t="s">
        <v>53</v>
      </c>
      <c r="AO5066" t="s">
        <v>8142</v>
      </c>
    </row>
    <row r="5067" spans="1:43" x14ac:dyDescent="0.35">
      <c r="A5067" t="s">
        <v>30271</v>
      </c>
      <c r="B5067" t="s">
        <v>30272</v>
      </c>
      <c r="C5067" t="s">
        <v>3475</v>
      </c>
      <c r="H5067" t="s">
        <v>30273</v>
      </c>
      <c r="J5067" t="s">
        <v>75</v>
      </c>
      <c r="P5067" t="s">
        <v>50</v>
      </c>
      <c r="U5067" s="1">
        <v>44592</v>
      </c>
      <c r="V5067" s="1">
        <v>44592</v>
      </c>
      <c r="W5067" s="1">
        <v>44592.560416666667</v>
      </c>
      <c r="X5067" s="1">
        <v>44592.560416666667</v>
      </c>
      <c r="AC5067" t="s">
        <v>53</v>
      </c>
      <c r="AD5067">
        <v>2969480024</v>
      </c>
      <c r="AE5067" s="1">
        <v>37427</v>
      </c>
      <c r="AF5067" t="s">
        <v>76</v>
      </c>
      <c r="AG5067" t="s">
        <v>30274</v>
      </c>
      <c r="AH5067" t="s">
        <v>51</v>
      </c>
      <c r="AJ5067" t="s">
        <v>53</v>
      </c>
      <c r="AL5067" t="s">
        <v>78</v>
      </c>
      <c r="AO5067" t="s">
        <v>5443</v>
      </c>
      <c r="AP5067" s="1">
        <v>45475.746527777781</v>
      </c>
      <c r="AQ5067" s="1">
        <v>45475.747916666667</v>
      </c>
    </row>
    <row r="5068" spans="1:43" x14ac:dyDescent="0.35">
      <c r="A5068" t="s">
        <v>30275</v>
      </c>
      <c r="B5068" t="s">
        <v>822</v>
      </c>
      <c r="C5068" t="s">
        <v>5954</v>
      </c>
      <c r="F5068" t="s">
        <v>30276</v>
      </c>
      <c r="H5068" t="s">
        <v>30277</v>
      </c>
      <c r="J5068" t="s">
        <v>30278</v>
      </c>
      <c r="K5068" t="s">
        <v>30279</v>
      </c>
      <c r="M5068" t="s">
        <v>30280</v>
      </c>
      <c r="N5068" t="s">
        <v>11468</v>
      </c>
      <c r="O5068">
        <v>71743</v>
      </c>
      <c r="P5068" t="s">
        <v>50</v>
      </c>
      <c r="U5068" s="1">
        <v>44592</v>
      </c>
      <c r="V5068" s="1">
        <v>44592</v>
      </c>
      <c r="AC5068" t="s">
        <v>53</v>
      </c>
      <c r="AG5068" t="s">
        <v>30281</v>
      </c>
      <c r="AH5068" t="s">
        <v>51</v>
      </c>
      <c r="AJ5068" t="s">
        <v>53</v>
      </c>
      <c r="AL5068" t="s">
        <v>78</v>
      </c>
      <c r="AO5068" t="s">
        <v>5443</v>
      </c>
    </row>
    <row r="5069" spans="1:43" x14ac:dyDescent="0.35">
      <c r="A5069" t="s">
        <v>30282</v>
      </c>
      <c r="B5069" t="s">
        <v>30283</v>
      </c>
      <c r="C5069" t="s">
        <v>775</v>
      </c>
      <c r="F5069" t="s">
        <v>30284</v>
      </c>
      <c r="H5069" t="s">
        <v>30282</v>
      </c>
      <c r="J5069" t="s">
        <v>30285</v>
      </c>
      <c r="N5069" t="s">
        <v>398</v>
      </c>
      <c r="O5069">
        <v>87732</v>
      </c>
      <c r="P5069" t="s">
        <v>50</v>
      </c>
      <c r="U5069" s="1">
        <v>44592</v>
      </c>
      <c r="V5069" s="1">
        <v>44592</v>
      </c>
      <c r="W5069" s="1">
        <v>44592.724999999999</v>
      </c>
      <c r="X5069" s="1">
        <v>44592.724999999999</v>
      </c>
      <c r="AC5069" t="s">
        <v>51</v>
      </c>
      <c r="AD5069">
        <v>2973701798</v>
      </c>
      <c r="AE5069" s="1">
        <v>45196.549305555556</v>
      </c>
      <c r="AG5069" t="s">
        <v>30286</v>
      </c>
      <c r="AH5069" t="s">
        <v>51</v>
      </c>
      <c r="AJ5069" t="s">
        <v>53</v>
      </c>
      <c r="AL5069" t="s">
        <v>78</v>
      </c>
      <c r="AO5069" t="s">
        <v>5443</v>
      </c>
      <c r="AP5069" s="1">
        <v>44642.863888888889</v>
      </c>
      <c r="AQ5069" s="1">
        <v>44642.862500000003</v>
      </c>
    </row>
    <row r="5070" spans="1:43" x14ac:dyDescent="0.35">
      <c r="A5070" t="s">
        <v>30287</v>
      </c>
      <c r="B5070" t="s">
        <v>30288</v>
      </c>
      <c r="C5070" t="s">
        <v>6108</v>
      </c>
      <c r="F5070">
        <v>14322873204</v>
      </c>
      <c r="H5070" t="s">
        <v>30287</v>
      </c>
      <c r="J5070" t="s">
        <v>30289</v>
      </c>
      <c r="K5070" t="s">
        <v>30290</v>
      </c>
      <c r="M5070" t="s">
        <v>10773</v>
      </c>
      <c r="N5070" t="s">
        <v>798</v>
      </c>
      <c r="O5070">
        <v>79719</v>
      </c>
      <c r="P5070" t="s">
        <v>50</v>
      </c>
      <c r="U5070" s="1">
        <v>44592</v>
      </c>
      <c r="V5070" s="1">
        <v>44592</v>
      </c>
      <c r="AC5070" t="s">
        <v>53</v>
      </c>
      <c r="AD5070">
        <v>2969537768</v>
      </c>
      <c r="AE5070" s="1">
        <v>39794.362500000003</v>
      </c>
      <c r="AG5070" t="s">
        <v>30291</v>
      </c>
      <c r="AH5070" t="s">
        <v>51</v>
      </c>
      <c r="AJ5070" t="s">
        <v>53</v>
      </c>
      <c r="AO5070" t="s">
        <v>8142</v>
      </c>
    </row>
    <row r="5071" spans="1:43" x14ac:dyDescent="0.35">
      <c r="A5071" t="s">
        <v>30292</v>
      </c>
      <c r="B5071" t="s">
        <v>1075</v>
      </c>
      <c r="C5071" t="s">
        <v>530</v>
      </c>
      <c r="F5071" t="s">
        <v>30293</v>
      </c>
      <c r="H5071" t="s">
        <v>30294</v>
      </c>
      <c r="J5071" t="s">
        <v>30295</v>
      </c>
      <c r="N5071" t="s">
        <v>19844</v>
      </c>
      <c r="O5071">
        <v>98109</v>
      </c>
      <c r="P5071" t="s">
        <v>50</v>
      </c>
      <c r="U5071" s="1">
        <v>44592</v>
      </c>
      <c r="V5071" s="1">
        <v>44592</v>
      </c>
      <c r="W5071" s="1">
        <v>44592.636111111111</v>
      </c>
      <c r="X5071" s="1">
        <v>44592.636111111111</v>
      </c>
      <c r="AC5071" t="s">
        <v>53</v>
      </c>
      <c r="AD5071">
        <v>1000000001</v>
      </c>
      <c r="AE5071" s="1">
        <v>39973.351388888892</v>
      </c>
      <c r="AF5071" t="s">
        <v>3377</v>
      </c>
      <c r="AG5071" t="s">
        <v>30296</v>
      </c>
      <c r="AH5071" t="s">
        <v>51</v>
      </c>
      <c r="AJ5071" t="s">
        <v>53</v>
      </c>
      <c r="AL5071" t="s">
        <v>78</v>
      </c>
      <c r="AO5071" t="s">
        <v>8142</v>
      </c>
    </row>
    <row r="5072" spans="1:43" x14ac:dyDescent="0.35">
      <c r="A5072" t="s">
        <v>30297</v>
      </c>
      <c r="B5072" t="s">
        <v>30298</v>
      </c>
      <c r="C5072" t="s">
        <v>3349</v>
      </c>
      <c r="F5072" t="s">
        <v>19626</v>
      </c>
      <c r="H5072" t="s">
        <v>19627</v>
      </c>
      <c r="J5072" t="s">
        <v>26971</v>
      </c>
      <c r="K5072" t="s">
        <v>22891</v>
      </c>
      <c r="M5072" t="s">
        <v>21285</v>
      </c>
      <c r="N5072" t="s">
        <v>65</v>
      </c>
      <c r="O5072">
        <v>80241</v>
      </c>
      <c r="P5072" t="s">
        <v>50</v>
      </c>
      <c r="U5072" s="1">
        <v>44592</v>
      </c>
      <c r="V5072" s="1">
        <v>44592</v>
      </c>
      <c r="W5072" s="1">
        <v>44592.456944444442</v>
      </c>
      <c r="X5072" s="1">
        <v>44592.456944444442</v>
      </c>
      <c r="AC5072" t="s">
        <v>53</v>
      </c>
      <c r="AD5072">
        <v>2969783181</v>
      </c>
      <c r="AE5072" s="1">
        <v>43172.738194444442</v>
      </c>
      <c r="AF5072" t="s">
        <v>26122</v>
      </c>
      <c r="AG5072" t="s">
        <v>30299</v>
      </c>
      <c r="AH5072" t="s">
        <v>51</v>
      </c>
      <c r="AJ5072" t="s">
        <v>53</v>
      </c>
      <c r="AL5072" t="s">
        <v>78</v>
      </c>
      <c r="AO5072" t="s">
        <v>5443</v>
      </c>
      <c r="AP5072" s="1">
        <v>44592.455555555556</v>
      </c>
    </row>
    <row r="5073" spans="1:43" x14ac:dyDescent="0.35">
      <c r="A5073" t="s">
        <v>30300</v>
      </c>
      <c r="B5073" t="s">
        <v>30301</v>
      </c>
      <c r="C5073" t="s">
        <v>30302</v>
      </c>
      <c r="F5073" t="s">
        <v>21947</v>
      </c>
      <c r="H5073" t="s">
        <v>30303</v>
      </c>
      <c r="J5073" t="s">
        <v>18150</v>
      </c>
      <c r="K5073" t="s">
        <v>30304</v>
      </c>
      <c r="M5073" t="s">
        <v>7031</v>
      </c>
      <c r="N5073" t="s">
        <v>65</v>
      </c>
      <c r="O5073">
        <v>80813</v>
      </c>
      <c r="P5073" t="s">
        <v>50</v>
      </c>
      <c r="U5073" s="1">
        <v>44592</v>
      </c>
      <c r="V5073" s="1">
        <v>44592</v>
      </c>
      <c r="W5073" s="1">
        <v>44592.580555555556</v>
      </c>
      <c r="X5073" s="1">
        <v>44592.580555555556</v>
      </c>
      <c r="AC5073" t="s">
        <v>53</v>
      </c>
      <c r="AD5073">
        <v>2969475403</v>
      </c>
      <c r="AE5073" s="1">
        <v>37166.661111111112</v>
      </c>
      <c r="AF5073" t="s">
        <v>5846</v>
      </c>
      <c r="AG5073" t="s">
        <v>30305</v>
      </c>
      <c r="AH5073" t="s">
        <v>51</v>
      </c>
      <c r="AJ5073" t="s">
        <v>53</v>
      </c>
      <c r="AL5073" t="s">
        <v>78</v>
      </c>
      <c r="AO5073" t="s">
        <v>5443</v>
      </c>
      <c r="AP5073" s="1">
        <v>45205.615972222222</v>
      </c>
    </row>
    <row r="5074" spans="1:43" x14ac:dyDescent="0.35">
      <c r="A5074" t="s">
        <v>30306</v>
      </c>
      <c r="B5074" t="s">
        <v>11372</v>
      </c>
      <c r="C5074" t="s">
        <v>5318</v>
      </c>
      <c r="D5074" t="s">
        <v>437</v>
      </c>
      <c r="F5074" t="s">
        <v>47</v>
      </c>
      <c r="H5074" t="s">
        <v>30307</v>
      </c>
      <c r="J5074" t="s">
        <v>49</v>
      </c>
      <c r="P5074" t="s">
        <v>50</v>
      </c>
      <c r="U5074" s="1">
        <v>44592</v>
      </c>
      <c r="V5074" s="1">
        <v>44592</v>
      </c>
      <c r="W5074" s="1">
        <v>45463.648611111108</v>
      </c>
      <c r="X5074" s="1">
        <v>45463.648611111108</v>
      </c>
      <c r="AC5074" t="s">
        <v>53</v>
      </c>
      <c r="AD5074">
        <v>1000000000</v>
      </c>
      <c r="AE5074" s="1">
        <v>37295</v>
      </c>
      <c r="AG5074" t="s">
        <v>30308</v>
      </c>
      <c r="AH5074" t="s">
        <v>51</v>
      </c>
      <c r="AJ5074" t="s">
        <v>53</v>
      </c>
      <c r="AL5074" t="s">
        <v>78</v>
      </c>
      <c r="AO5074" t="s">
        <v>5443</v>
      </c>
      <c r="AP5074" s="1">
        <v>44601.727777777778</v>
      </c>
    </row>
    <row r="5075" spans="1:43" x14ac:dyDescent="0.35">
      <c r="A5075" t="s">
        <v>30309</v>
      </c>
      <c r="B5075" t="s">
        <v>30310</v>
      </c>
      <c r="C5075" t="s">
        <v>206</v>
      </c>
      <c r="F5075" t="s">
        <v>30311</v>
      </c>
      <c r="H5075" t="s">
        <v>30312</v>
      </c>
      <c r="I5075" t="s">
        <v>61</v>
      </c>
      <c r="J5075" t="s">
        <v>30313</v>
      </c>
      <c r="P5075" t="s">
        <v>50</v>
      </c>
      <c r="U5075" s="1">
        <v>44592</v>
      </c>
      <c r="V5075" s="1">
        <v>44592</v>
      </c>
      <c r="AC5075" t="s">
        <v>53</v>
      </c>
      <c r="AD5075">
        <v>2969475309</v>
      </c>
      <c r="AE5075" s="1">
        <v>37159</v>
      </c>
      <c r="AG5075" t="s">
        <v>30314</v>
      </c>
      <c r="AH5075" t="s">
        <v>51</v>
      </c>
      <c r="AJ5075" t="s">
        <v>53</v>
      </c>
      <c r="AO5075" t="s">
        <v>8142</v>
      </c>
    </row>
    <row r="5076" spans="1:43" x14ac:dyDescent="0.35">
      <c r="A5076" t="s">
        <v>30315</v>
      </c>
      <c r="B5076" t="s">
        <v>14019</v>
      </c>
      <c r="C5076" t="s">
        <v>3349</v>
      </c>
      <c r="F5076" t="s">
        <v>19626</v>
      </c>
      <c r="H5076" t="s">
        <v>19627</v>
      </c>
      <c r="J5076" t="s">
        <v>26971</v>
      </c>
      <c r="K5076" t="s">
        <v>22891</v>
      </c>
      <c r="M5076" t="s">
        <v>21285</v>
      </c>
      <c r="N5076" t="s">
        <v>65</v>
      </c>
      <c r="O5076">
        <v>80241</v>
      </c>
      <c r="P5076" t="s">
        <v>50</v>
      </c>
      <c r="U5076" s="1">
        <v>44592</v>
      </c>
      <c r="V5076" s="1">
        <v>44592</v>
      </c>
      <c r="W5076" s="1">
        <v>44592.456944444442</v>
      </c>
      <c r="X5076" s="1">
        <v>44592.456944444442</v>
      </c>
      <c r="AC5076" t="s">
        <v>53</v>
      </c>
      <c r="AD5076">
        <v>2969783181</v>
      </c>
      <c r="AE5076" s="1">
        <v>43172.738194444442</v>
      </c>
      <c r="AF5076" t="s">
        <v>26122</v>
      </c>
      <c r="AG5076" t="s">
        <v>30316</v>
      </c>
      <c r="AH5076" t="s">
        <v>51</v>
      </c>
      <c r="AJ5076" t="s">
        <v>53</v>
      </c>
      <c r="AL5076" t="s">
        <v>78</v>
      </c>
      <c r="AO5076" t="s">
        <v>5443</v>
      </c>
      <c r="AP5076" s="1">
        <v>44592.456250000003</v>
      </c>
    </row>
    <row r="5077" spans="1:43" x14ac:dyDescent="0.35">
      <c r="A5077" t="s">
        <v>30317</v>
      </c>
      <c r="B5077" t="s">
        <v>653</v>
      </c>
      <c r="C5077" t="s">
        <v>2820</v>
      </c>
      <c r="F5077" t="s">
        <v>30318</v>
      </c>
      <c r="H5077" t="s">
        <v>30317</v>
      </c>
      <c r="J5077" t="s">
        <v>6885</v>
      </c>
      <c r="K5077" t="s">
        <v>30319</v>
      </c>
      <c r="M5077" t="s">
        <v>2800</v>
      </c>
      <c r="N5077" t="s">
        <v>213</v>
      </c>
      <c r="O5077">
        <v>80601</v>
      </c>
      <c r="P5077" t="s">
        <v>50</v>
      </c>
      <c r="U5077" s="1">
        <v>44593</v>
      </c>
      <c r="V5077" s="1">
        <v>44593</v>
      </c>
      <c r="W5077" s="1">
        <v>44594.714583333334</v>
      </c>
      <c r="X5077" s="1">
        <v>44594.714583333334</v>
      </c>
      <c r="AC5077" t="s">
        <v>53</v>
      </c>
      <c r="AD5077">
        <v>2969720013</v>
      </c>
      <c r="AE5077" s="1">
        <v>42739.461111111108</v>
      </c>
      <c r="AF5077" t="s">
        <v>6887</v>
      </c>
      <c r="AG5077" t="s">
        <v>30320</v>
      </c>
      <c r="AH5077" t="s">
        <v>51</v>
      </c>
      <c r="AJ5077" t="s">
        <v>53</v>
      </c>
      <c r="AL5077" t="s">
        <v>68</v>
      </c>
      <c r="AO5077" t="s">
        <v>5443</v>
      </c>
      <c r="AP5077" s="1">
        <v>45476.681944444441</v>
      </c>
      <c r="AQ5077" s="1">
        <v>45476.412499999999</v>
      </c>
    </row>
    <row r="5078" spans="1:43" x14ac:dyDescent="0.35">
      <c r="A5078" t="s">
        <v>30321</v>
      </c>
      <c r="B5078" t="s">
        <v>11992</v>
      </c>
      <c r="C5078" t="s">
        <v>3118</v>
      </c>
      <c r="F5078" t="s">
        <v>30322</v>
      </c>
      <c r="G5078" t="s">
        <v>30323</v>
      </c>
      <c r="H5078" t="s">
        <v>30324</v>
      </c>
      <c r="I5078" t="s">
        <v>464</v>
      </c>
      <c r="J5078" t="s">
        <v>18584</v>
      </c>
      <c r="K5078" t="s">
        <v>30325</v>
      </c>
      <c r="M5078" t="s">
        <v>30326</v>
      </c>
      <c r="N5078" t="s">
        <v>13685</v>
      </c>
      <c r="O5078" s="2" t="s">
        <v>30327</v>
      </c>
      <c r="P5078" t="s">
        <v>50</v>
      </c>
      <c r="U5078" s="1">
        <v>44593</v>
      </c>
      <c r="V5078" s="1">
        <v>44593</v>
      </c>
      <c r="AC5078" t="s">
        <v>53</v>
      </c>
      <c r="AD5078">
        <v>2969543968</v>
      </c>
      <c r="AE5078" s="1">
        <v>40032.470138888886</v>
      </c>
      <c r="AG5078" t="s">
        <v>30328</v>
      </c>
      <c r="AH5078" t="s">
        <v>51</v>
      </c>
      <c r="AJ5078" t="s">
        <v>53</v>
      </c>
      <c r="AO5078" t="s">
        <v>8142</v>
      </c>
    </row>
    <row r="5079" spans="1:43" x14ac:dyDescent="0.35">
      <c r="A5079" t="s">
        <v>30329</v>
      </c>
      <c r="B5079" t="s">
        <v>30330</v>
      </c>
      <c r="C5079" t="s">
        <v>1608</v>
      </c>
      <c r="F5079" t="s">
        <v>6883</v>
      </c>
      <c r="H5079" t="s">
        <v>6884</v>
      </c>
      <c r="J5079" t="s">
        <v>6885</v>
      </c>
      <c r="K5079" t="s">
        <v>30331</v>
      </c>
      <c r="M5079" t="s">
        <v>2800</v>
      </c>
      <c r="N5079" t="s">
        <v>65</v>
      </c>
      <c r="O5079">
        <v>80601</v>
      </c>
      <c r="P5079" t="s">
        <v>50</v>
      </c>
      <c r="U5079" s="1">
        <v>44593</v>
      </c>
      <c r="V5079" s="1">
        <v>44593</v>
      </c>
      <c r="W5079" s="1">
        <v>44593.445833333331</v>
      </c>
      <c r="X5079" s="1">
        <v>44656.374305555553</v>
      </c>
      <c r="AC5079" t="s">
        <v>53</v>
      </c>
      <c r="AD5079">
        <v>2969720013</v>
      </c>
      <c r="AE5079" s="1">
        <v>42739.461111111108</v>
      </c>
      <c r="AF5079" t="s">
        <v>6887</v>
      </c>
      <c r="AG5079" t="s">
        <v>30332</v>
      </c>
      <c r="AH5079" t="s">
        <v>51</v>
      </c>
      <c r="AJ5079" t="s">
        <v>53</v>
      </c>
      <c r="AL5079" t="s">
        <v>78</v>
      </c>
      <c r="AO5079" t="s">
        <v>5443</v>
      </c>
      <c r="AP5079" s="1">
        <v>44683.728472222225</v>
      </c>
    </row>
    <row r="5080" spans="1:43" x14ac:dyDescent="0.35">
      <c r="A5080" t="s">
        <v>30333</v>
      </c>
      <c r="B5080" t="s">
        <v>30334</v>
      </c>
      <c r="C5080" t="s">
        <v>1429</v>
      </c>
      <c r="F5080" t="s">
        <v>6883</v>
      </c>
      <c r="H5080" t="s">
        <v>6884</v>
      </c>
      <c r="J5080" t="s">
        <v>6885</v>
      </c>
      <c r="K5080" t="s">
        <v>30331</v>
      </c>
      <c r="M5080" t="s">
        <v>2800</v>
      </c>
      <c r="N5080" t="s">
        <v>65</v>
      </c>
      <c r="O5080">
        <v>80601</v>
      </c>
      <c r="P5080" t="s">
        <v>50</v>
      </c>
      <c r="U5080" s="1">
        <v>44593</v>
      </c>
      <c r="V5080" s="1">
        <v>44593</v>
      </c>
      <c r="W5080" s="1">
        <v>44593.443055555559</v>
      </c>
      <c r="X5080" s="1">
        <v>44593.443055555559</v>
      </c>
      <c r="AC5080" t="s">
        <v>53</v>
      </c>
      <c r="AD5080">
        <v>2969720013</v>
      </c>
      <c r="AE5080" s="1">
        <v>42739.461111111108</v>
      </c>
      <c r="AF5080" t="s">
        <v>6887</v>
      </c>
      <c r="AG5080" t="s">
        <v>30335</v>
      </c>
      <c r="AH5080" t="s">
        <v>51</v>
      </c>
      <c r="AJ5080" t="s">
        <v>53</v>
      </c>
      <c r="AL5080" t="s">
        <v>78</v>
      </c>
      <c r="AO5080" t="s">
        <v>5443</v>
      </c>
      <c r="AP5080" s="1">
        <v>45476.659722222219</v>
      </c>
    </row>
    <row r="5081" spans="1:43" x14ac:dyDescent="0.35">
      <c r="A5081" t="s">
        <v>30336</v>
      </c>
      <c r="B5081" t="s">
        <v>30337</v>
      </c>
      <c r="C5081" t="s">
        <v>30338</v>
      </c>
      <c r="F5081" t="s">
        <v>6883</v>
      </c>
      <c r="H5081" t="s">
        <v>6884</v>
      </c>
      <c r="J5081" t="s">
        <v>6885</v>
      </c>
      <c r="K5081" t="s">
        <v>30331</v>
      </c>
      <c r="M5081" t="s">
        <v>2800</v>
      </c>
      <c r="N5081" t="s">
        <v>65</v>
      </c>
      <c r="O5081">
        <v>80601</v>
      </c>
      <c r="P5081" t="s">
        <v>50</v>
      </c>
      <c r="U5081" s="1">
        <v>44593</v>
      </c>
      <c r="V5081" s="1">
        <v>44593</v>
      </c>
      <c r="W5081" s="1">
        <v>44593.441666666666</v>
      </c>
      <c r="X5081" s="1">
        <v>44593.441666666666</v>
      </c>
      <c r="AC5081" t="s">
        <v>53</v>
      </c>
      <c r="AD5081">
        <v>2969720013</v>
      </c>
      <c r="AE5081" s="1">
        <v>42739.461111111108</v>
      </c>
      <c r="AF5081" t="s">
        <v>6887</v>
      </c>
      <c r="AG5081" t="s">
        <v>30339</v>
      </c>
      <c r="AH5081" t="s">
        <v>51</v>
      </c>
      <c r="AJ5081" t="s">
        <v>53</v>
      </c>
      <c r="AL5081" t="s">
        <v>78</v>
      </c>
      <c r="AO5081" t="s">
        <v>5443</v>
      </c>
      <c r="AP5081" s="1">
        <v>45425.661805555559</v>
      </c>
    </row>
    <row r="5082" spans="1:43" x14ac:dyDescent="0.35">
      <c r="A5082" t="s">
        <v>30340</v>
      </c>
      <c r="B5082" t="s">
        <v>30341</v>
      </c>
      <c r="C5082" t="s">
        <v>4494</v>
      </c>
      <c r="H5082" t="s">
        <v>30342</v>
      </c>
      <c r="J5082" t="s">
        <v>30343</v>
      </c>
      <c r="K5082" t="s">
        <v>30344</v>
      </c>
      <c r="M5082" t="s">
        <v>30345</v>
      </c>
      <c r="N5082" t="s">
        <v>287</v>
      </c>
      <c r="O5082">
        <v>81230</v>
      </c>
      <c r="P5082" t="s">
        <v>50</v>
      </c>
      <c r="U5082" s="1">
        <v>44593</v>
      </c>
      <c r="V5082" s="1">
        <v>44593</v>
      </c>
      <c r="W5082" s="1">
        <v>44593.599999999999</v>
      </c>
      <c r="X5082" s="1">
        <v>44593.599999999999</v>
      </c>
      <c r="AC5082" t="s">
        <v>53</v>
      </c>
      <c r="AD5082">
        <v>2972012961</v>
      </c>
      <c r="AE5082" s="1">
        <v>44465.603472222225</v>
      </c>
      <c r="AF5082" t="s">
        <v>30346</v>
      </c>
      <c r="AG5082" t="s">
        <v>30347</v>
      </c>
      <c r="AH5082" t="s">
        <v>51</v>
      </c>
      <c r="AJ5082" t="s">
        <v>53</v>
      </c>
      <c r="AL5082" t="s">
        <v>78</v>
      </c>
      <c r="AO5082" t="s">
        <v>5443</v>
      </c>
      <c r="AP5082" s="1">
        <v>45461.765972222223</v>
      </c>
      <c r="AQ5082" s="1">
        <v>45338.711805555555</v>
      </c>
    </row>
    <row r="5083" spans="1:43" x14ac:dyDescent="0.35">
      <c r="A5083" t="s">
        <v>30348</v>
      </c>
      <c r="B5083" t="s">
        <v>27477</v>
      </c>
      <c r="C5083" t="s">
        <v>27478</v>
      </c>
      <c r="F5083" t="s">
        <v>27479</v>
      </c>
      <c r="H5083" t="s">
        <v>30348</v>
      </c>
      <c r="J5083" t="s">
        <v>3478</v>
      </c>
      <c r="K5083" t="s">
        <v>30349</v>
      </c>
      <c r="M5083" t="s">
        <v>28916</v>
      </c>
      <c r="N5083" t="s">
        <v>686</v>
      </c>
      <c r="O5083">
        <v>84663</v>
      </c>
      <c r="P5083" t="s">
        <v>50</v>
      </c>
      <c r="U5083" s="1">
        <v>44593</v>
      </c>
      <c r="V5083" s="1">
        <v>44593</v>
      </c>
      <c r="W5083" s="1">
        <v>44593.672222222223</v>
      </c>
      <c r="X5083" s="1">
        <v>44593.672222222223</v>
      </c>
      <c r="AC5083" t="s">
        <v>53</v>
      </c>
      <c r="AD5083">
        <v>2969475096</v>
      </c>
      <c r="AE5083" s="1">
        <v>37141</v>
      </c>
      <c r="AF5083" t="s">
        <v>28529</v>
      </c>
      <c r="AG5083" t="s">
        <v>30350</v>
      </c>
      <c r="AH5083" t="s">
        <v>51</v>
      </c>
      <c r="AJ5083" t="s">
        <v>53</v>
      </c>
      <c r="AL5083" t="s">
        <v>78</v>
      </c>
      <c r="AO5083" t="s">
        <v>5443</v>
      </c>
      <c r="AP5083" s="1">
        <v>44796.268055555556</v>
      </c>
      <c r="AQ5083" s="1">
        <v>44796.281944444447</v>
      </c>
    </row>
    <row r="5084" spans="1:43" x14ac:dyDescent="0.35">
      <c r="A5084" t="s">
        <v>30351</v>
      </c>
      <c r="B5084" t="s">
        <v>30352</v>
      </c>
      <c r="C5084" t="s">
        <v>860</v>
      </c>
      <c r="F5084" t="s">
        <v>30322</v>
      </c>
      <c r="G5084" t="s">
        <v>30323</v>
      </c>
      <c r="H5084" t="s">
        <v>30324</v>
      </c>
      <c r="I5084" t="s">
        <v>464</v>
      </c>
      <c r="K5084" t="s">
        <v>30325</v>
      </c>
      <c r="M5084" t="s">
        <v>30326</v>
      </c>
      <c r="N5084" t="s">
        <v>13685</v>
      </c>
      <c r="O5084" s="2" t="s">
        <v>30327</v>
      </c>
      <c r="P5084" t="s">
        <v>50</v>
      </c>
      <c r="U5084" s="1">
        <v>44593</v>
      </c>
      <c r="V5084" s="1">
        <v>44593</v>
      </c>
      <c r="AC5084" t="s">
        <v>53</v>
      </c>
      <c r="AD5084">
        <v>9999999999</v>
      </c>
      <c r="AE5084" s="1">
        <v>45196</v>
      </c>
      <c r="AG5084" t="s">
        <v>30353</v>
      </c>
      <c r="AH5084" t="s">
        <v>51</v>
      </c>
      <c r="AJ5084" t="s">
        <v>53</v>
      </c>
      <c r="AO5084" t="s">
        <v>8142</v>
      </c>
    </row>
    <row r="5085" spans="1:43" x14ac:dyDescent="0.35">
      <c r="A5085" t="s">
        <v>30354</v>
      </c>
      <c r="B5085" t="s">
        <v>30355</v>
      </c>
      <c r="C5085" t="s">
        <v>30356</v>
      </c>
      <c r="F5085" t="s">
        <v>26324</v>
      </c>
      <c r="G5085" t="s">
        <v>26325</v>
      </c>
      <c r="H5085" t="s">
        <v>30357</v>
      </c>
      <c r="I5085" t="s">
        <v>101</v>
      </c>
      <c r="J5085" t="s">
        <v>26311</v>
      </c>
      <c r="K5085" t="s">
        <v>26327</v>
      </c>
      <c r="M5085" t="s">
        <v>26328</v>
      </c>
      <c r="N5085" t="s">
        <v>15700</v>
      </c>
      <c r="O5085">
        <v>30168</v>
      </c>
      <c r="P5085" t="s">
        <v>50</v>
      </c>
      <c r="U5085" s="1">
        <v>44593</v>
      </c>
      <c r="V5085" s="1">
        <v>44593</v>
      </c>
      <c r="AC5085" t="s">
        <v>53</v>
      </c>
      <c r="AD5085">
        <v>2969512469</v>
      </c>
      <c r="AE5085" s="1">
        <v>38477.625694444447</v>
      </c>
      <c r="AG5085" t="s">
        <v>30358</v>
      </c>
      <c r="AH5085" t="s">
        <v>51</v>
      </c>
      <c r="AJ5085" t="s">
        <v>53</v>
      </c>
      <c r="AO5085" t="s">
        <v>8142</v>
      </c>
    </row>
    <row r="5086" spans="1:43" x14ac:dyDescent="0.35">
      <c r="A5086" t="s">
        <v>30359</v>
      </c>
      <c r="B5086" t="s">
        <v>30360</v>
      </c>
      <c r="C5086" t="s">
        <v>14519</v>
      </c>
      <c r="F5086" t="s">
        <v>30361</v>
      </c>
      <c r="H5086" t="s">
        <v>30359</v>
      </c>
      <c r="J5086" t="s">
        <v>7961</v>
      </c>
      <c r="N5086" t="s">
        <v>253</v>
      </c>
      <c r="O5086">
        <v>88210</v>
      </c>
      <c r="P5086" t="s">
        <v>50</v>
      </c>
      <c r="U5086" s="1">
        <v>44593</v>
      </c>
      <c r="V5086" s="1">
        <v>44593</v>
      </c>
      <c r="W5086" s="1">
        <v>44593.887499999997</v>
      </c>
      <c r="X5086" s="1">
        <v>44593.887499999997</v>
      </c>
      <c r="AC5086" t="s">
        <v>53</v>
      </c>
      <c r="AD5086">
        <v>2969702039</v>
      </c>
      <c r="AE5086" s="1">
        <v>42528.619444444441</v>
      </c>
      <c r="AG5086" t="s">
        <v>30362</v>
      </c>
      <c r="AH5086" t="s">
        <v>51</v>
      </c>
      <c r="AJ5086" t="s">
        <v>53</v>
      </c>
      <c r="AL5086" t="s">
        <v>78</v>
      </c>
      <c r="AO5086" t="s">
        <v>5443</v>
      </c>
      <c r="AP5086" s="1">
        <v>44593.881249999999</v>
      </c>
    </row>
    <row r="5087" spans="1:43" x14ac:dyDescent="0.35">
      <c r="A5087" t="s">
        <v>30363</v>
      </c>
      <c r="B5087" t="s">
        <v>653</v>
      </c>
      <c r="C5087" t="s">
        <v>1429</v>
      </c>
      <c r="F5087" t="s">
        <v>6883</v>
      </c>
      <c r="H5087" t="s">
        <v>6884</v>
      </c>
      <c r="J5087" t="s">
        <v>6885</v>
      </c>
      <c r="K5087" t="s">
        <v>30331</v>
      </c>
      <c r="M5087" t="s">
        <v>2800</v>
      </c>
      <c r="N5087" t="s">
        <v>65</v>
      </c>
      <c r="O5087">
        <v>80601</v>
      </c>
      <c r="P5087" t="s">
        <v>50</v>
      </c>
      <c r="U5087" s="1">
        <v>44593</v>
      </c>
      <c r="V5087" s="1">
        <v>44593</v>
      </c>
      <c r="W5087" s="1">
        <v>44594.713888888888</v>
      </c>
      <c r="X5087" s="1">
        <v>44594.713888888888</v>
      </c>
      <c r="AC5087" t="s">
        <v>53</v>
      </c>
      <c r="AD5087">
        <v>2969720013</v>
      </c>
      <c r="AE5087" s="1">
        <v>42739.461111111108</v>
      </c>
      <c r="AF5087" t="s">
        <v>6887</v>
      </c>
      <c r="AG5087" t="s">
        <v>30364</v>
      </c>
      <c r="AH5087" t="s">
        <v>51</v>
      </c>
      <c r="AJ5087" t="s">
        <v>53</v>
      </c>
      <c r="AL5087" t="s">
        <v>78</v>
      </c>
      <c r="AO5087" t="s">
        <v>5443</v>
      </c>
      <c r="AP5087" s="1">
        <v>45476.658333333333</v>
      </c>
      <c r="AQ5087" s="1">
        <v>45230.397916666669</v>
      </c>
    </row>
    <row r="5088" spans="1:43" x14ac:dyDescent="0.35">
      <c r="A5088" t="s">
        <v>30365</v>
      </c>
      <c r="B5088" t="s">
        <v>12619</v>
      </c>
      <c r="C5088" t="s">
        <v>1222</v>
      </c>
      <c r="F5088" t="s">
        <v>30366</v>
      </c>
      <c r="H5088" t="s">
        <v>15557</v>
      </c>
      <c r="J5088" t="s">
        <v>18584</v>
      </c>
      <c r="N5088" t="s">
        <v>15559</v>
      </c>
      <c r="O5088">
        <v>23149</v>
      </c>
      <c r="P5088" t="s">
        <v>50</v>
      </c>
      <c r="U5088" s="1">
        <v>44593</v>
      </c>
      <c r="V5088" s="1">
        <v>44593</v>
      </c>
      <c r="AC5088" t="s">
        <v>53</v>
      </c>
      <c r="AD5088">
        <v>2969543968</v>
      </c>
      <c r="AE5088" s="1">
        <v>40032.470138888886</v>
      </c>
      <c r="AG5088" t="s">
        <v>30367</v>
      </c>
      <c r="AH5088" t="s">
        <v>51</v>
      </c>
      <c r="AJ5088" t="s">
        <v>53</v>
      </c>
      <c r="AO5088" t="s">
        <v>8142</v>
      </c>
    </row>
    <row r="5089" spans="1:43" x14ac:dyDescent="0.35">
      <c r="A5089" t="s">
        <v>30368</v>
      </c>
      <c r="B5089" t="s">
        <v>30369</v>
      </c>
      <c r="C5089" t="s">
        <v>258</v>
      </c>
      <c r="F5089" t="s">
        <v>19626</v>
      </c>
      <c r="H5089" t="s">
        <v>19627</v>
      </c>
      <c r="J5089" t="s">
        <v>26971</v>
      </c>
      <c r="K5089" t="s">
        <v>22891</v>
      </c>
      <c r="M5089" t="s">
        <v>21285</v>
      </c>
      <c r="N5089" t="s">
        <v>65</v>
      </c>
      <c r="O5089">
        <v>80241</v>
      </c>
      <c r="P5089" t="s">
        <v>50</v>
      </c>
      <c r="U5089" s="1">
        <v>44593</v>
      </c>
      <c r="V5089" s="1">
        <v>44593</v>
      </c>
      <c r="W5089" s="1">
        <v>44593.452777777777</v>
      </c>
      <c r="X5089" s="1">
        <v>44593.452777777777</v>
      </c>
      <c r="AC5089" t="s">
        <v>53</v>
      </c>
      <c r="AD5089">
        <v>2969783181</v>
      </c>
      <c r="AE5089" s="1">
        <v>43172.738194444442</v>
      </c>
      <c r="AF5089" t="s">
        <v>26122</v>
      </c>
      <c r="AG5089" t="s">
        <v>30370</v>
      </c>
      <c r="AH5089" t="s">
        <v>51</v>
      </c>
      <c r="AJ5089" t="s">
        <v>53</v>
      </c>
      <c r="AL5089" t="s">
        <v>78</v>
      </c>
      <c r="AO5089" t="s">
        <v>5443</v>
      </c>
      <c r="AP5089" s="1">
        <v>44593.45208333333</v>
      </c>
    </row>
    <row r="5090" spans="1:43" x14ac:dyDescent="0.35">
      <c r="A5090" t="s">
        <v>30371</v>
      </c>
      <c r="B5090" t="s">
        <v>30372</v>
      </c>
      <c r="C5090" t="s">
        <v>30373</v>
      </c>
      <c r="F5090" t="s">
        <v>30374</v>
      </c>
      <c r="H5090" t="s">
        <v>30375</v>
      </c>
      <c r="J5090" t="s">
        <v>30376</v>
      </c>
      <c r="N5090">
        <v>-1</v>
      </c>
      <c r="P5090" t="s">
        <v>50</v>
      </c>
      <c r="U5090" s="1">
        <v>44593</v>
      </c>
      <c r="V5090" s="1">
        <v>44593</v>
      </c>
      <c r="AC5090" t="s">
        <v>53</v>
      </c>
      <c r="AD5090">
        <v>2969654556</v>
      </c>
      <c r="AE5090" s="1">
        <v>42003.678472222222</v>
      </c>
      <c r="AG5090" t="s">
        <v>30377</v>
      </c>
      <c r="AH5090" t="s">
        <v>51</v>
      </c>
      <c r="AJ5090" t="s">
        <v>53</v>
      </c>
      <c r="AO5090" t="s">
        <v>8142</v>
      </c>
    </row>
    <row r="5091" spans="1:43" x14ac:dyDescent="0.35">
      <c r="A5091" t="s">
        <v>30378</v>
      </c>
      <c r="B5091" t="s">
        <v>24154</v>
      </c>
      <c r="C5091" t="s">
        <v>803</v>
      </c>
      <c r="D5091" t="s">
        <v>240</v>
      </c>
      <c r="F5091" t="s">
        <v>30379</v>
      </c>
      <c r="G5091">
        <v>8143301252</v>
      </c>
      <c r="H5091" t="s">
        <v>30380</v>
      </c>
      <c r="I5091" t="s">
        <v>464</v>
      </c>
      <c r="J5091" t="s">
        <v>465</v>
      </c>
      <c r="K5091" t="s">
        <v>30381</v>
      </c>
      <c r="M5091" t="s">
        <v>5866</v>
      </c>
      <c r="N5091" t="s">
        <v>30382</v>
      </c>
      <c r="O5091">
        <v>15909</v>
      </c>
      <c r="P5091" t="s">
        <v>50</v>
      </c>
      <c r="U5091" s="1">
        <v>44593</v>
      </c>
      <c r="V5091" s="1">
        <v>44593</v>
      </c>
      <c r="AC5091" t="s">
        <v>53</v>
      </c>
      <c r="AD5091">
        <v>2969543968</v>
      </c>
      <c r="AE5091" s="1">
        <v>40032.470138888886</v>
      </c>
      <c r="AG5091" t="s">
        <v>30383</v>
      </c>
      <c r="AH5091" t="s">
        <v>51</v>
      </c>
      <c r="AJ5091" t="s">
        <v>53</v>
      </c>
      <c r="AO5091" t="s">
        <v>8142</v>
      </c>
    </row>
    <row r="5092" spans="1:43" x14ac:dyDescent="0.35">
      <c r="A5092" t="s">
        <v>30384</v>
      </c>
      <c r="B5092" t="s">
        <v>4114</v>
      </c>
      <c r="C5092" t="s">
        <v>30385</v>
      </c>
      <c r="F5092" t="s">
        <v>30199</v>
      </c>
      <c r="H5092" t="s">
        <v>30200</v>
      </c>
      <c r="J5092" t="s">
        <v>18584</v>
      </c>
      <c r="K5092" t="s">
        <v>30201</v>
      </c>
      <c r="M5092" t="s">
        <v>15479</v>
      </c>
      <c r="N5092" t="s">
        <v>3849</v>
      </c>
      <c r="O5092">
        <v>60622</v>
      </c>
      <c r="P5092" t="s">
        <v>50</v>
      </c>
      <c r="U5092" s="1">
        <v>44593</v>
      </c>
      <c r="V5092" s="1">
        <v>44593</v>
      </c>
      <c r="AC5092" t="s">
        <v>53</v>
      </c>
      <c r="AD5092">
        <v>2969543968</v>
      </c>
      <c r="AE5092" s="1">
        <v>40032.470138888886</v>
      </c>
      <c r="AG5092" t="s">
        <v>30386</v>
      </c>
      <c r="AH5092" t="s">
        <v>51</v>
      </c>
      <c r="AJ5092" t="s">
        <v>53</v>
      </c>
      <c r="AO5092" t="s">
        <v>8142</v>
      </c>
    </row>
    <row r="5093" spans="1:43" x14ac:dyDescent="0.35">
      <c r="A5093" t="s">
        <v>30387</v>
      </c>
      <c r="B5093" t="s">
        <v>13479</v>
      </c>
      <c r="C5093" t="s">
        <v>587</v>
      </c>
      <c r="F5093" t="s">
        <v>30388</v>
      </c>
      <c r="H5093" t="s">
        <v>30389</v>
      </c>
      <c r="J5093" t="s">
        <v>7142</v>
      </c>
      <c r="K5093" t="s">
        <v>30390</v>
      </c>
      <c r="M5093" t="s">
        <v>1296</v>
      </c>
      <c r="N5093" t="s">
        <v>253</v>
      </c>
      <c r="O5093">
        <v>88220</v>
      </c>
      <c r="P5093" t="s">
        <v>50</v>
      </c>
      <c r="U5093" s="1">
        <v>44593</v>
      </c>
      <c r="V5093" s="1">
        <v>44593</v>
      </c>
      <c r="W5093" s="1">
        <v>44594.705555555556</v>
      </c>
      <c r="X5093" s="1">
        <v>44594.705555555556</v>
      </c>
      <c r="AC5093" t="s">
        <v>53</v>
      </c>
      <c r="AD5093">
        <v>2969584761</v>
      </c>
      <c r="AE5093" s="1">
        <v>41288.714583333334</v>
      </c>
      <c r="AF5093" t="s">
        <v>7145</v>
      </c>
      <c r="AG5093" t="s">
        <v>30391</v>
      </c>
      <c r="AH5093" t="s">
        <v>51</v>
      </c>
      <c r="AJ5093" t="s">
        <v>53</v>
      </c>
      <c r="AL5093" t="s">
        <v>78</v>
      </c>
      <c r="AO5093" t="s">
        <v>5443</v>
      </c>
    </row>
    <row r="5094" spans="1:43" x14ac:dyDescent="0.35">
      <c r="A5094" t="s">
        <v>30392</v>
      </c>
      <c r="B5094" t="s">
        <v>30393</v>
      </c>
      <c r="C5094" t="s">
        <v>30394</v>
      </c>
      <c r="F5094">
        <v>4322094431</v>
      </c>
      <c r="H5094" t="s">
        <v>30392</v>
      </c>
      <c r="J5094" t="s">
        <v>30395</v>
      </c>
      <c r="K5094" t="s">
        <v>30396</v>
      </c>
      <c r="M5094" t="s">
        <v>4856</v>
      </c>
      <c r="N5094" t="s">
        <v>798</v>
      </c>
      <c r="O5094" t="s">
        <v>30397</v>
      </c>
      <c r="P5094" t="s">
        <v>50</v>
      </c>
      <c r="U5094" s="1">
        <v>44593</v>
      </c>
      <c r="V5094" s="1">
        <v>44593</v>
      </c>
      <c r="W5094" s="1">
        <v>44593.591666666667</v>
      </c>
      <c r="X5094" s="1">
        <v>44593.591666666667</v>
      </c>
      <c r="AC5094" t="s">
        <v>53</v>
      </c>
      <c r="AD5094">
        <v>1000000001</v>
      </c>
      <c r="AE5094" s="1">
        <v>39973.351388888892</v>
      </c>
      <c r="AF5094" t="s">
        <v>3377</v>
      </c>
      <c r="AG5094" t="s">
        <v>30398</v>
      </c>
      <c r="AH5094" t="s">
        <v>51</v>
      </c>
      <c r="AJ5094" t="s">
        <v>53</v>
      </c>
      <c r="AL5094" t="s">
        <v>78</v>
      </c>
      <c r="AO5094" t="s">
        <v>5443</v>
      </c>
      <c r="AP5094" s="1">
        <v>44593.507638888892</v>
      </c>
    </row>
    <row r="5095" spans="1:43" x14ac:dyDescent="0.35">
      <c r="A5095" t="s">
        <v>30399</v>
      </c>
      <c r="B5095" t="s">
        <v>30400</v>
      </c>
      <c r="C5095" t="s">
        <v>30401</v>
      </c>
      <c r="F5095">
        <v>4095042813</v>
      </c>
      <c r="H5095" t="s">
        <v>30399</v>
      </c>
      <c r="J5095" t="s">
        <v>30402</v>
      </c>
      <c r="P5095" t="s">
        <v>50</v>
      </c>
      <c r="U5095" s="1">
        <v>44593</v>
      </c>
      <c r="V5095" s="1">
        <v>44593</v>
      </c>
      <c r="W5095" s="1">
        <v>44593.56527777778</v>
      </c>
      <c r="X5095" s="1">
        <v>44593.56527777778</v>
      </c>
      <c r="AC5095" t="s">
        <v>53</v>
      </c>
      <c r="AD5095">
        <v>1000000001</v>
      </c>
      <c r="AE5095" s="1">
        <v>39973.351388888892</v>
      </c>
      <c r="AF5095" t="s">
        <v>3377</v>
      </c>
      <c r="AG5095" t="s">
        <v>30403</v>
      </c>
      <c r="AH5095" t="s">
        <v>51</v>
      </c>
      <c r="AJ5095" t="s">
        <v>53</v>
      </c>
      <c r="AL5095" t="s">
        <v>78</v>
      </c>
      <c r="AO5095" t="s">
        <v>8142</v>
      </c>
    </row>
    <row r="5096" spans="1:43" x14ac:dyDescent="0.35">
      <c r="A5096" t="s">
        <v>30404</v>
      </c>
      <c r="B5096" t="s">
        <v>29464</v>
      </c>
      <c r="C5096" t="s">
        <v>28334</v>
      </c>
      <c r="F5096" t="s">
        <v>30199</v>
      </c>
      <c r="H5096" t="s">
        <v>30200</v>
      </c>
      <c r="J5096" t="s">
        <v>18584</v>
      </c>
      <c r="K5096" t="s">
        <v>30405</v>
      </c>
      <c r="M5096" t="s">
        <v>15479</v>
      </c>
      <c r="N5096" t="s">
        <v>3849</v>
      </c>
      <c r="O5096">
        <v>60622</v>
      </c>
      <c r="P5096" t="s">
        <v>50</v>
      </c>
      <c r="U5096" s="1">
        <v>44593</v>
      </c>
      <c r="V5096" s="1">
        <v>44593</v>
      </c>
      <c r="AC5096" t="s">
        <v>53</v>
      </c>
      <c r="AD5096">
        <v>2969543968</v>
      </c>
      <c r="AE5096" s="1">
        <v>40032.470138888886</v>
      </c>
      <c r="AG5096" t="s">
        <v>30406</v>
      </c>
      <c r="AH5096" t="s">
        <v>51</v>
      </c>
      <c r="AJ5096" t="s">
        <v>53</v>
      </c>
      <c r="AO5096" t="s">
        <v>8142</v>
      </c>
    </row>
    <row r="5097" spans="1:43" x14ac:dyDescent="0.35">
      <c r="A5097" t="s">
        <v>30407</v>
      </c>
      <c r="B5097" t="s">
        <v>30408</v>
      </c>
      <c r="C5097" t="s">
        <v>15106</v>
      </c>
      <c r="F5097" t="s">
        <v>30409</v>
      </c>
      <c r="H5097" t="s">
        <v>30410</v>
      </c>
      <c r="I5097" t="s">
        <v>169</v>
      </c>
      <c r="J5097" t="s">
        <v>13744</v>
      </c>
      <c r="K5097" t="s">
        <v>30411</v>
      </c>
      <c r="M5097" t="s">
        <v>1397</v>
      </c>
      <c r="N5097" t="s">
        <v>65</v>
      </c>
      <c r="O5097">
        <v>80401</v>
      </c>
      <c r="P5097" t="s">
        <v>50</v>
      </c>
      <c r="U5097" s="1">
        <v>44593</v>
      </c>
      <c r="V5097" s="1">
        <v>44593</v>
      </c>
      <c r="AC5097" t="s">
        <v>53</v>
      </c>
      <c r="AD5097">
        <v>2969474461</v>
      </c>
      <c r="AE5097" s="1">
        <v>37104.381944444445</v>
      </c>
      <c r="AG5097" t="s">
        <v>30412</v>
      </c>
      <c r="AH5097" t="s">
        <v>51</v>
      </c>
      <c r="AJ5097" t="s">
        <v>53</v>
      </c>
      <c r="AO5097" t="s">
        <v>8142</v>
      </c>
    </row>
    <row r="5098" spans="1:43" x14ac:dyDescent="0.35">
      <c r="A5098" t="s">
        <v>30413</v>
      </c>
      <c r="B5098" t="s">
        <v>30414</v>
      </c>
      <c r="C5098" t="s">
        <v>1775</v>
      </c>
      <c r="F5098" t="s">
        <v>30322</v>
      </c>
      <c r="G5098" t="s">
        <v>30323</v>
      </c>
      <c r="H5098" t="s">
        <v>30324</v>
      </c>
      <c r="I5098" t="s">
        <v>464</v>
      </c>
      <c r="J5098" t="s">
        <v>18584</v>
      </c>
      <c r="K5098" t="s">
        <v>30325</v>
      </c>
      <c r="M5098" t="s">
        <v>30326</v>
      </c>
      <c r="N5098" t="s">
        <v>13685</v>
      </c>
      <c r="O5098" s="2" t="s">
        <v>30327</v>
      </c>
      <c r="P5098" t="s">
        <v>50</v>
      </c>
      <c r="U5098" s="1">
        <v>44593</v>
      </c>
      <c r="V5098" s="1">
        <v>44593</v>
      </c>
      <c r="AC5098" t="s">
        <v>53</v>
      </c>
      <c r="AD5098">
        <v>2969543968</v>
      </c>
      <c r="AE5098" s="1">
        <v>40032.470138888886</v>
      </c>
      <c r="AG5098" t="s">
        <v>30415</v>
      </c>
      <c r="AH5098" t="s">
        <v>51</v>
      </c>
      <c r="AJ5098" t="s">
        <v>53</v>
      </c>
      <c r="AO5098" t="s">
        <v>8142</v>
      </c>
    </row>
    <row r="5099" spans="1:43" x14ac:dyDescent="0.35">
      <c r="A5099" t="s">
        <v>30416</v>
      </c>
      <c r="B5099" t="s">
        <v>30417</v>
      </c>
      <c r="C5099" t="s">
        <v>13242</v>
      </c>
      <c r="F5099" t="s">
        <v>30418</v>
      </c>
      <c r="H5099" t="s">
        <v>30416</v>
      </c>
      <c r="I5099" t="s">
        <v>200</v>
      </c>
      <c r="J5099" t="s">
        <v>5239</v>
      </c>
      <c r="K5099" t="s">
        <v>30419</v>
      </c>
      <c r="M5099" t="s">
        <v>30420</v>
      </c>
      <c r="N5099" t="s">
        <v>5925</v>
      </c>
      <c r="O5099">
        <v>18657</v>
      </c>
      <c r="P5099" t="s">
        <v>50</v>
      </c>
      <c r="U5099" s="1">
        <v>44593.341666666667</v>
      </c>
      <c r="V5099" s="1">
        <v>44593.341666666667</v>
      </c>
      <c r="W5099" s="1">
        <v>44593.586111111108</v>
      </c>
      <c r="X5099" s="1">
        <v>44593.586111111108</v>
      </c>
      <c r="AC5099" t="s">
        <v>53</v>
      </c>
      <c r="AD5099">
        <v>2969475162</v>
      </c>
      <c r="AE5099" s="1">
        <v>37147</v>
      </c>
      <c r="AF5099" t="s">
        <v>5241</v>
      </c>
      <c r="AG5099" t="s">
        <v>30421</v>
      </c>
      <c r="AH5099" t="s">
        <v>53</v>
      </c>
      <c r="AJ5099" t="s">
        <v>53</v>
      </c>
      <c r="AK5099" t="s">
        <v>2497</v>
      </c>
      <c r="AL5099" t="s">
        <v>78</v>
      </c>
      <c r="AO5099" t="s">
        <v>54</v>
      </c>
    </row>
    <row r="5100" spans="1:43" x14ac:dyDescent="0.35">
      <c r="A5100" t="s">
        <v>30422</v>
      </c>
      <c r="B5100" t="s">
        <v>16874</v>
      </c>
      <c r="C5100" t="s">
        <v>8271</v>
      </c>
      <c r="F5100" t="s">
        <v>30423</v>
      </c>
      <c r="H5100" t="s">
        <v>30422</v>
      </c>
      <c r="J5100" t="s">
        <v>30424</v>
      </c>
      <c r="K5100" t="s">
        <v>30425</v>
      </c>
      <c r="M5100" t="s">
        <v>4791</v>
      </c>
      <c r="N5100" t="s">
        <v>65</v>
      </c>
      <c r="O5100">
        <v>80470</v>
      </c>
      <c r="P5100" t="s">
        <v>50</v>
      </c>
      <c r="U5100" s="1">
        <v>44594</v>
      </c>
      <c r="V5100" s="1">
        <v>44594</v>
      </c>
      <c r="W5100" s="1">
        <v>44594.355555555558</v>
      </c>
      <c r="X5100" s="1">
        <v>44594.355555555558</v>
      </c>
      <c r="AC5100" t="s">
        <v>51</v>
      </c>
      <c r="AD5100">
        <v>2969475443</v>
      </c>
      <c r="AE5100" s="1">
        <v>37166.661111111112</v>
      </c>
      <c r="AF5100" t="s">
        <v>30426</v>
      </c>
      <c r="AG5100" t="s">
        <v>30427</v>
      </c>
      <c r="AH5100" t="s">
        <v>51</v>
      </c>
      <c r="AJ5100" t="s">
        <v>53</v>
      </c>
      <c r="AL5100" t="s">
        <v>78</v>
      </c>
      <c r="AO5100" t="s">
        <v>5443</v>
      </c>
      <c r="AP5100" s="1">
        <v>45047.40347222222</v>
      </c>
      <c r="AQ5100" s="1">
        <v>45047.407638888886</v>
      </c>
    </row>
    <row r="5101" spans="1:43" x14ac:dyDescent="0.35">
      <c r="A5101" t="s">
        <v>30428</v>
      </c>
      <c r="B5101" t="s">
        <v>9035</v>
      </c>
      <c r="C5101" t="s">
        <v>3724</v>
      </c>
      <c r="F5101" t="s">
        <v>30429</v>
      </c>
      <c r="H5101" t="s">
        <v>30430</v>
      </c>
      <c r="I5101" t="s">
        <v>61</v>
      </c>
      <c r="J5101" t="s">
        <v>6441</v>
      </c>
      <c r="P5101" t="s">
        <v>50</v>
      </c>
      <c r="U5101" s="1">
        <v>44594</v>
      </c>
      <c r="V5101" s="1">
        <v>44594</v>
      </c>
      <c r="AC5101" t="s">
        <v>53</v>
      </c>
      <c r="AD5101">
        <v>2969475309</v>
      </c>
      <c r="AE5101" s="1">
        <v>37159</v>
      </c>
      <c r="AG5101" t="s">
        <v>30431</v>
      </c>
      <c r="AH5101" t="s">
        <v>51</v>
      </c>
      <c r="AJ5101" t="s">
        <v>53</v>
      </c>
      <c r="AO5101" t="s">
        <v>8142</v>
      </c>
    </row>
    <row r="5102" spans="1:43" x14ac:dyDescent="0.35">
      <c r="A5102" t="s">
        <v>30432</v>
      </c>
      <c r="B5102" t="s">
        <v>30433</v>
      </c>
      <c r="C5102" t="s">
        <v>30434</v>
      </c>
      <c r="F5102">
        <v>14848456958</v>
      </c>
      <c r="H5102" t="s">
        <v>30435</v>
      </c>
      <c r="J5102" t="s">
        <v>30436</v>
      </c>
      <c r="K5102" t="s">
        <v>30437</v>
      </c>
      <c r="M5102" t="s">
        <v>30438</v>
      </c>
      <c r="N5102" t="s">
        <v>30439</v>
      </c>
      <c r="O5102">
        <v>4802</v>
      </c>
      <c r="P5102" t="s">
        <v>50</v>
      </c>
      <c r="U5102" s="1">
        <v>44594</v>
      </c>
      <c r="V5102" s="1">
        <v>44594</v>
      </c>
      <c r="W5102" s="1">
        <v>44594.495833333334</v>
      </c>
      <c r="X5102" s="1">
        <v>44594.495833333334</v>
      </c>
      <c r="AC5102" t="s">
        <v>53</v>
      </c>
      <c r="AD5102">
        <v>1000000001</v>
      </c>
      <c r="AE5102" s="1">
        <v>39973.351388888892</v>
      </c>
      <c r="AF5102" t="s">
        <v>3377</v>
      </c>
      <c r="AG5102" t="s">
        <v>30440</v>
      </c>
      <c r="AH5102" t="s">
        <v>51</v>
      </c>
      <c r="AJ5102" t="s">
        <v>53</v>
      </c>
      <c r="AL5102" t="s">
        <v>78</v>
      </c>
      <c r="AO5102" t="s">
        <v>5443</v>
      </c>
      <c r="AP5102" s="1">
        <v>45378.239583333336</v>
      </c>
    </row>
    <row r="5103" spans="1:43" x14ac:dyDescent="0.35">
      <c r="A5103" t="s">
        <v>30441</v>
      </c>
      <c r="B5103" t="s">
        <v>30442</v>
      </c>
      <c r="C5103" t="s">
        <v>3724</v>
      </c>
      <c r="H5103" t="s">
        <v>30443</v>
      </c>
      <c r="J5103" t="s">
        <v>534</v>
      </c>
      <c r="P5103" t="s">
        <v>50</v>
      </c>
      <c r="U5103" s="1">
        <v>44594</v>
      </c>
      <c r="V5103" s="1">
        <v>44594</v>
      </c>
      <c r="W5103" s="1">
        <v>44594.7</v>
      </c>
      <c r="X5103" s="1">
        <v>44594.7</v>
      </c>
      <c r="AC5103" t="s">
        <v>53</v>
      </c>
      <c r="AD5103">
        <v>2969480024</v>
      </c>
      <c r="AE5103" s="1">
        <v>37427</v>
      </c>
      <c r="AF5103" t="s">
        <v>140</v>
      </c>
      <c r="AG5103" t="s">
        <v>30444</v>
      </c>
      <c r="AH5103" t="s">
        <v>51</v>
      </c>
      <c r="AJ5103" t="s">
        <v>53</v>
      </c>
      <c r="AL5103" t="s">
        <v>78</v>
      </c>
      <c r="AO5103" t="s">
        <v>5443</v>
      </c>
      <c r="AP5103" s="1">
        <v>44847.635416666664</v>
      </c>
      <c r="AQ5103" s="1">
        <v>44732.799305555556</v>
      </c>
    </row>
    <row r="5104" spans="1:43" x14ac:dyDescent="0.35">
      <c r="A5104" t="s">
        <v>30445</v>
      </c>
      <c r="B5104" t="s">
        <v>30446</v>
      </c>
      <c r="C5104" t="s">
        <v>359</v>
      </c>
      <c r="F5104" t="s">
        <v>30447</v>
      </c>
      <c r="H5104" t="s">
        <v>30445</v>
      </c>
      <c r="J5104" t="s">
        <v>28528</v>
      </c>
      <c r="K5104" t="s">
        <v>28915</v>
      </c>
      <c r="M5104" t="s">
        <v>28916</v>
      </c>
      <c r="N5104" t="s">
        <v>686</v>
      </c>
      <c r="O5104">
        <v>84663</v>
      </c>
      <c r="P5104" t="s">
        <v>50</v>
      </c>
      <c r="U5104" s="1">
        <v>44594</v>
      </c>
      <c r="V5104" s="1">
        <v>44594</v>
      </c>
      <c r="AC5104" t="s">
        <v>53</v>
      </c>
      <c r="AD5104">
        <v>2969475096</v>
      </c>
      <c r="AE5104" s="1">
        <v>37141</v>
      </c>
      <c r="AG5104" t="s">
        <v>30448</v>
      </c>
      <c r="AH5104" t="s">
        <v>51</v>
      </c>
      <c r="AJ5104" t="s">
        <v>53</v>
      </c>
      <c r="AO5104" t="s">
        <v>8142</v>
      </c>
    </row>
    <row r="5105" spans="1:43" x14ac:dyDescent="0.35">
      <c r="A5105" t="s">
        <v>30449</v>
      </c>
      <c r="B5105" t="s">
        <v>30450</v>
      </c>
      <c r="C5105" t="s">
        <v>5318</v>
      </c>
      <c r="H5105" t="s">
        <v>30449</v>
      </c>
      <c r="J5105" t="s">
        <v>30451</v>
      </c>
      <c r="U5105" s="1">
        <v>44594</v>
      </c>
      <c r="V5105" s="1">
        <v>44594</v>
      </c>
      <c r="W5105" s="1">
        <v>44594.699305555558</v>
      </c>
      <c r="X5105" s="1">
        <v>44594.699305555558</v>
      </c>
      <c r="AC5105" t="s">
        <v>53</v>
      </c>
      <c r="AD5105">
        <v>2969534694</v>
      </c>
      <c r="AE5105" s="1">
        <v>39657.547222222223</v>
      </c>
      <c r="AF5105" t="s">
        <v>30452</v>
      </c>
      <c r="AG5105" t="s">
        <v>30453</v>
      </c>
      <c r="AH5105" t="s">
        <v>51</v>
      </c>
      <c r="AJ5105" t="s">
        <v>53</v>
      </c>
      <c r="AL5105" t="s">
        <v>78</v>
      </c>
      <c r="AO5105" t="s">
        <v>5443</v>
      </c>
      <c r="AP5105" s="1">
        <v>44594.770833333336</v>
      </c>
      <c r="AQ5105" s="1">
        <v>44301.338888888888</v>
      </c>
    </row>
    <row r="5106" spans="1:43" x14ac:dyDescent="0.35">
      <c r="A5106" t="s">
        <v>30454</v>
      </c>
      <c r="B5106" t="s">
        <v>30455</v>
      </c>
      <c r="C5106" t="s">
        <v>11514</v>
      </c>
      <c r="F5106" s="2" t="s">
        <v>30456</v>
      </c>
      <c r="H5106" t="s">
        <v>30454</v>
      </c>
      <c r="J5106" t="s">
        <v>30457</v>
      </c>
      <c r="K5106" t="s">
        <v>30458</v>
      </c>
      <c r="M5106" t="s">
        <v>753</v>
      </c>
      <c r="N5106" t="s">
        <v>798</v>
      </c>
      <c r="O5106" t="s">
        <v>30459</v>
      </c>
      <c r="P5106" t="s">
        <v>50</v>
      </c>
      <c r="U5106" s="1">
        <v>44594</v>
      </c>
      <c r="V5106" s="1">
        <v>44594</v>
      </c>
      <c r="AC5106" t="s">
        <v>53</v>
      </c>
      <c r="AG5106" t="s">
        <v>30460</v>
      </c>
      <c r="AH5106" t="s">
        <v>51</v>
      </c>
      <c r="AJ5106" t="s">
        <v>53</v>
      </c>
      <c r="AO5106" t="s">
        <v>5443</v>
      </c>
    </row>
    <row r="5107" spans="1:43" x14ac:dyDescent="0.35">
      <c r="A5107" t="s">
        <v>30461</v>
      </c>
      <c r="B5107" t="s">
        <v>30462</v>
      </c>
      <c r="C5107" t="s">
        <v>1620</v>
      </c>
      <c r="F5107" t="s">
        <v>30463</v>
      </c>
      <c r="H5107" t="s">
        <v>30461</v>
      </c>
      <c r="J5107" t="s">
        <v>1014</v>
      </c>
      <c r="K5107" t="s">
        <v>30464</v>
      </c>
      <c r="M5107" t="s">
        <v>30465</v>
      </c>
      <c r="N5107" t="s">
        <v>2409</v>
      </c>
      <c r="O5107">
        <v>85614</v>
      </c>
      <c r="P5107" t="s">
        <v>50</v>
      </c>
      <c r="U5107" s="1">
        <v>44594</v>
      </c>
      <c r="V5107" s="1">
        <v>44594</v>
      </c>
      <c r="AC5107" t="s">
        <v>53</v>
      </c>
      <c r="AD5107">
        <v>2969480780</v>
      </c>
      <c r="AE5107" s="1">
        <v>37467</v>
      </c>
      <c r="AG5107" t="s">
        <v>30466</v>
      </c>
      <c r="AH5107" t="s">
        <v>51</v>
      </c>
      <c r="AJ5107" t="s">
        <v>53</v>
      </c>
      <c r="AO5107" t="s">
        <v>8142</v>
      </c>
    </row>
    <row r="5108" spans="1:43" x14ac:dyDescent="0.35">
      <c r="A5108" t="s">
        <v>30467</v>
      </c>
      <c r="B5108" t="s">
        <v>7461</v>
      </c>
      <c r="C5108" t="s">
        <v>2912</v>
      </c>
      <c r="F5108" t="s">
        <v>30468</v>
      </c>
      <c r="H5108" t="s">
        <v>15557</v>
      </c>
      <c r="J5108" t="s">
        <v>18584</v>
      </c>
      <c r="N5108" t="s">
        <v>15559</v>
      </c>
      <c r="O5108">
        <v>23890</v>
      </c>
      <c r="P5108" t="s">
        <v>50</v>
      </c>
      <c r="U5108" s="1">
        <v>44594</v>
      </c>
      <c r="V5108" s="1">
        <v>44594</v>
      </c>
      <c r="AC5108" t="s">
        <v>53</v>
      </c>
      <c r="AD5108">
        <v>2969543968</v>
      </c>
      <c r="AE5108" s="1">
        <v>40032.470138888886</v>
      </c>
      <c r="AG5108" t="s">
        <v>30469</v>
      </c>
      <c r="AH5108" t="s">
        <v>51</v>
      </c>
      <c r="AJ5108" t="s">
        <v>53</v>
      </c>
      <c r="AO5108" t="s">
        <v>8142</v>
      </c>
    </row>
    <row r="5109" spans="1:43" x14ac:dyDescent="0.35">
      <c r="A5109" t="s">
        <v>30470</v>
      </c>
      <c r="B5109" t="s">
        <v>30471</v>
      </c>
      <c r="C5109" t="s">
        <v>383</v>
      </c>
      <c r="F5109" t="s">
        <v>30322</v>
      </c>
      <c r="G5109" t="s">
        <v>30323</v>
      </c>
      <c r="H5109" t="s">
        <v>30324</v>
      </c>
      <c r="I5109" t="s">
        <v>464</v>
      </c>
      <c r="J5109" t="s">
        <v>18584</v>
      </c>
      <c r="K5109" t="s">
        <v>30325</v>
      </c>
      <c r="M5109" t="s">
        <v>30326</v>
      </c>
      <c r="N5109" t="s">
        <v>13685</v>
      </c>
      <c r="O5109" s="2" t="s">
        <v>30327</v>
      </c>
      <c r="P5109" t="s">
        <v>50</v>
      </c>
      <c r="U5109" s="1">
        <v>44594</v>
      </c>
      <c r="V5109" s="1">
        <v>44594</v>
      </c>
      <c r="AC5109" t="s">
        <v>53</v>
      </c>
      <c r="AD5109">
        <v>2969543968</v>
      </c>
      <c r="AE5109" s="1">
        <v>40032.470138888886</v>
      </c>
      <c r="AG5109" t="s">
        <v>30472</v>
      </c>
      <c r="AH5109" t="s">
        <v>51</v>
      </c>
      <c r="AJ5109" t="s">
        <v>53</v>
      </c>
      <c r="AO5109" t="s">
        <v>8142</v>
      </c>
    </row>
    <row r="5110" spans="1:43" x14ac:dyDescent="0.35">
      <c r="A5110" t="s">
        <v>30473</v>
      </c>
      <c r="B5110" t="s">
        <v>969</v>
      </c>
      <c r="C5110" t="s">
        <v>383</v>
      </c>
      <c r="F5110" t="s">
        <v>6813</v>
      </c>
      <c r="H5110" t="s">
        <v>30474</v>
      </c>
      <c r="I5110" t="s">
        <v>169</v>
      </c>
      <c r="J5110" t="s">
        <v>26005</v>
      </c>
      <c r="K5110" t="s">
        <v>6815</v>
      </c>
      <c r="M5110" t="s">
        <v>30475</v>
      </c>
      <c r="N5110" t="s">
        <v>501</v>
      </c>
      <c r="O5110">
        <v>87499</v>
      </c>
      <c r="P5110" t="s">
        <v>50</v>
      </c>
      <c r="U5110" s="1">
        <v>44594</v>
      </c>
      <c r="V5110" s="1">
        <v>44594</v>
      </c>
      <c r="W5110" s="1">
        <v>44594.45416666667</v>
      </c>
      <c r="X5110" s="1">
        <v>45475.405555555553</v>
      </c>
      <c r="AC5110" t="s">
        <v>53</v>
      </c>
      <c r="AD5110">
        <v>2969713886</v>
      </c>
      <c r="AE5110" s="1">
        <v>42678.45208333333</v>
      </c>
      <c r="AF5110" t="s">
        <v>25978</v>
      </c>
      <c r="AG5110" t="s">
        <v>30476</v>
      </c>
      <c r="AH5110" t="s">
        <v>51</v>
      </c>
      <c r="AJ5110" t="s">
        <v>53</v>
      </c>
      <c r="AL5110" t="s">
        <v>68</v>
      </c>
      <c r="AO5110" t="s">
        <v>5443</v>
      </c>
      <c r="AP5110" s="1">
        <v>45475.395138888889</v>
      </c>
    </row>
    <row r="5111" spans="1:43" x14ac:dyDescent="0.35">
      <c r="A5111" t="s">
        <v>30477</v>
      </c>
      <c r="B5111" t="s">
        <v>30478</v>
      </c>
      <c r="C5111" t="s">
        <v>16943</v>
      </c>
      <c r="F5111">
        <v>17862080710</v>
      </c>
      <c r="H5111" t="s">
        <v>30477</v>
      </c>
      <c r="J5111" t="s">
        <v>30479</v>
      </c>
      <c r="N5111" t="s">
        <v>287</v>
      </c>
      <c r="O5111">
        <v>80230</v>
      </c>
      <c r="P5111" t="s">
        <v>50</v>
      </c>
      <c r="U5111" s="1">
        <v>44594</v>
      </c>
      <c r="V5111" s="1">
        <v>44594</v>
      </c>
      <c r="W5111" s="1">
        <v>44594.580555555556</v>
      </c>
      <c r="X5111" s="1">
        <v>44594.580555555556</v>
      </c>
      <c r="AC5111" t="s">
        <v>53</v>
      </c>
      <c r="AD5111">
        <v>1000000001</v>
      </c>
      <c r="AE5111" s="1">
        <v>39973.351388888892</v>
      </c>
      <c r="AF5111" t="s">
        <v>3377</v>
      </c>
      <c r="AG5111" t="s">
        <v>30480</v>
      </c>
      <c r="AH5111" t="s">
        <v>51</v>
      </c>
      <c r="AJ5111" t="s">
        <v>53</v>
      </c>
      <c r="AL5111" t="s">
        <v>78</v>
      </c>
      <c r="AO5111" t="s">
        <v>5443</v>
      </c>
      <c r="AP5111" s="1">
        <v>44594.57916666667</v>
      </c>
    </row>
    <row r="5112" spans="1:43" x14ac:dyDescent="0.35">
      <c r="A5112" t="s">
        <v>30481</v>
      </c>
      <c r="B5112" t="s">
        <v>30482</v>
      </c>
      <c r="C5112" t="s">
        <v>702</v>
      </c>
      <c r="F5112">
        <v>15073177670</v>
      </c>
      <c r="H5112" t="s">
        <v>30483</v>
      </c>
      <c r="J5112" t="s">
        <v>30484</v>
      </c>
      <c r="K5112" t="s">
        <v>30485</v>
      </c>
      <c r="M5112" t="s">
        <v>30486</v>
      </c>
      <c r="N5112" t="s">
        <v>9781</v>
      </c>
      <c r="O5112">
        <v>56001</v>
      </c>
      <c r="P5112" t="s">
        <v>50</v>
      </c>
      <c r="U5112" s="1">
        <v>44594</v>
      </c>
      <c r="V5112" s="1">
        <v>44594</v>
      </c>
      <c r="W5112" s="1">
        <v>44594.452777777777</v>
      </c>
      <c r="X5112" s="1">
        <v>44594.452777777777</v>
      </c>
      <c r="AC5112" t="s">
        <v>51</v>
      </c>
      <c r="AD5112">
        <v>1000000001</v>
      </c>
      <c r="AE5112" s="1">
        <v>39973.351388888892</v>
      </c>
      <c r="AF5112" t="s">
        <v>3377</v>
      </c>
      <c r="AG5112" t="s">
        <v>30487</v>
      </c>
      <c r="AH5112" t="s">
        <v>51</v>
      </c>
      <c r="AJ5112" t="s">
        <v>53</v>
      </c>
      <c r="AL5112" t="s">
        <v>78</v>
      </c>
      <c r="AO5112" t="s">
        <v>5443</v>
      </c>
      <c r="AP5112" s="1">
        <v>45092.707638888889</v>
      </c>
    </row>
    <row r="5113" spans="1:43" x14ac:dyDescent="0.35">
      <c r="A5113" t="s">
        <v>30488</v>
      </c>
      <c r="B5113" t="s">
        <v>2078</v>
      </c>
      <c r="C5113" t="s">
        <v>9358</v>
      </c>
      <c r="D5113" t="s">
        <v>437</v>
      </c>
      <c r="F5113" t="s">
        <v>30489</v>
      </c>
      <c r="H5113" t="s">
        <v>30490</v>
      </c>
      <c r="I5113" t="s">
        <v>200</v>
      </c>
      <c r="J5113" t="s">
        <v>5239</v>
      </c>
      <c r="K5113" t="s">
        <v>30491</v>
      </c>
      <c r="M5113" t="s">
        <v>30492</v>
      </c>
      <c r="N5113" t="s">
        <v>4866</v>
      </c>
      <c r="O5113">
        <v>75651</v>
      </c>
      <c r="P5113" t="s">
        <v>50</v>
      </c>
      <c r="U5113" s="1">
        <v>44594.440972222219</v>
      </c>
      <c r="V5113" s="1">
        <v>44594.440972222219</v>
      </c>
      <c r="W5113" s="1">
        <v>44595.590277777781</v>
      </c>
      <c r="X5113" s="1">
        <v>44595.590277777781</v>
      </c>
      <c r="AC5113" t="s">
        <v>53</v>
      </c>
      <c r="AD5113">
        <v>2969475162</v>
      </c>
      <c r="AE5113" s="1">
        <v>37147</v>
      </c>
      <c r="AF5113" t="s">
        <v>5241</v>
      </c>
      <c r="AG5113" t="s">
        <v>30493</v>
      </c>
      <c r="AH5113" t="s">
        <v>53</v>
      </c>
      <c r="AJ5113" t="s">
        <v>53</v>
      </c>
      <c r="AK5113" t="s">
        <v>8166</v>
      </c>
      <c r="AL5113" t="s">
        <v>78</v>
      </c>
      <c r="AO5113" t="s">
        <v>54</v>
      </c>
      <c r="AP5113" s="1">
        <v>44643.586111111108</v>
      </c>
    </row>
    <row r="5114" spans="1:43" x14ac:dyDescent="0.35">
      <c r="A5114" t="s">
        <v>30494</v>
      </c>
      <c r="B5114" t="s">
        <v>1971</v>
      </c>
      <c r="C5114" t="s">
        <v>27201</v>
      </c>
      <c r="D5114" t="s">
        <v>30495</v>
      </c>
      <c r="F5114" t="s">
        <v>30496</v>
      </c>
      <c r="H5114" t="s">
        <v>30497</v>
      </c>
      <c r="I5114" t="s">
        <v>200</v>
      </c>
      <c r="J5114" t="s">
        <v>5239</v>
      </c>
      <c r="K5114" t="s">
        <v>30498</v>
      </c>
      <c r="M5114" t="s">
        <v>30499</v>
      </c>
      <c r="N5114" t="s">
        <v>30500</v>
      </c>
      <c r="O5114">
        <v>58801</v>
      </c>
      <c r="P5114" t="s">
        <v>50</v>
      </c>
      <c r="U5114" s="1">
        <v>44594.5</v>
      </c>
      <c r="V5114" s="1">
        <v>44594.5</v>
      </c>
      <c r="W5114" s="1">
        <v>44595.59652777778</v>
      </c>
      <c r="X5114" s="1">
        <v>44595.59652777778</v>
      </c>
      <c r="AC5114" t="s">
        <v>53</v>
      </c>
      <c r="AD5114">
        <v>2969475162</v>
      </c>
      <c r="AE5114" s="1">
        <v>37147</v>
      </c>
      <c r="AF5114" t="s">
        <v>5241</v>
      </c>
      <c r="AG5114" t="s">
        <v>30501</v>
      </c>
      <c r="AH5114" t="s">
        <v>53</v>
      </c>
      <c r="AJ5114" t="s">
        <v>53</v>
      </c>
      <c r="AK5114" t="s">
        <v>13346</v>
      </c>
      <c r="AL5114" t="s">
        <v>78</v>
      </c>
      <c r="AO5114" t="s">
        <v>54</v>
      </c>
    </row>
    <row r="5115" spans="1:43" x14ac:dyDescent="0.35">
      <c r="A5115" t="s">
        <v>30502</v>
      </c>
      <c r="B5115" t="s">
        <v>13309</v>
      </c>
      <c r="C5115" t="s">
        <v>8512</v>
      </c>
      <c r="F5115" t="s">
        <v>30503</v>
      </c>
      <c r="H5115" t="s">
        <v>13311</v>
      </c>
      <c r="J5115" t="s">
        <v>491</v>
      </c>
      <c r="P5115" t="s">
        <v>50</v>
      </c>
      <c r="U5115" s="1">
        <v>44595</v>
      </c>
      <c r="V5115" s="1">
        <v>44595</v>
      </c>
      <c r="AC5115" t="s">
        <v>53</v>
      </c>
      <c r="AD5115">
        <v>2969472760</v>
      </c>
      <c r="AE5115" s="1">
        <v>36916.71597222222</v>
      </c>
      <c r="AG5115" t="s">
        <v>30504</v>
      </c>
      <c r="AH5115" t="s">
        <v>51</v>
      </c>
      <c r="AJ5115" t="s">
        <v>53</v>
      </c>
      <c r="AO5115" t="s">
        <v>8142</v>
      </c>
    </row>
    <row r="5116" spans="1:43" x14ac:dyDescent="0.35">
      <c r="A5116" t="s">
        <v>30505</v>
      </c>
      <c r="B5116" t="s">
        <v>30506</v>
      </c>
      <c r="C5116" t="s">
        <v>30507</v>
      </c>
      <c r="F5116">
        <v>7204769327</v>
      </c>
      <c r="H5116" t="s">
        <v>30505</v>
      </c>
      <c r="J5116" t="s">
        <v>30508</v>
      </c>
      <c r="P5116" t="s">
        <v>50</v>
      </c>
      <c r="U5116" s="1">
        <v>44595</v>
      </c>
      <c r="V5116" s="1">
        <v>44595</v>
      </c>
      <c r="W5116" s="1">
        <v>44595.797222222223</v>
      </c>
      <c r="X5116" s="1">
        <v>44595.797222222223</v>
      </c>
      <c r="AC5116" t="s">
        <v>53</v>
      </c>
      <c r="AD5116">
        <v>1000000001</v>
      </c>
      <c r="AE5116" s="1">
        <v>39973.351388888892</v>
      </c>
      <c r="AF5116" t="s">
        <v>3377</v>
      </c>
      <c r="AG5116" t="s">
        <v>30509</v>
      </c>
      <c r="AH5116" t="s">
        <v>51</v>
      </c>
      <c r="AJ5116" t="s">
        <v>53</v>
      </c>
      <c r="AL5116" t="s">
        <v>78</v>
      </c>
      <c r="AO5116" t="s">
        <v>8142</v>
      </c>
    </row>
    <row r="5117" spans="1:43" x14ac:dyDescent="0.35">
      <c r="A5117" t="s">
        <v>30510</v>
      </c>
      <c r="B5117" t="s">
        <v>27665</v>
      </c>
      <c r="C5117" t="s">
        <v>30511</v>
      </c>
      <c r="F5117">
        <v>15205767553</v>
      </c>
      <c r="H5117" t="s">
        <v>30510</v>
      </c>
      <c r="J5117" t="s">
        <v>30512</v>
      </c>
      <c r="K5117" t="s">
        <v>30513</v>
      </c>
      <c r="M5117" t="s">
        <v>30514</v>
      </c>
      <c r="N5117" t="s">
        <v>4526</v>
      </c>
      <c r="O5117">
        <v>85755</v>
      </c>
      <c r="P5117" t="s">
        <v>50</v>
      </c>
      <c r="U5117" s="1">
        <v>44595</v>
      </c>
      <c r="V5117" s="1">
        <v>44595</v>
      </c>
      <c r="W5117" s="1">
        <v>44595.664583333331</v>
      </c>
      <c r="X5117" s="1">
        <v>44595.664583333331</v>
      </c>
      <c r="AC5117" t="s">
        <v>53</v>
      </c>
      <c r="AD5117">
        <v>2969926234</v>
      </c>
      <c r="AE5117" s="1">
        <v>43783.503472222219</v>
      </c>
      <c r="AG5117" t="s">
        <v>30515</v>
      </c>
      <c r="AH5117" t="s">
        <v>51</v>
      </c>
      <c r="AJ5117" t="s">
        <v>53</v>
      </c>
      <c r="AL5117" t="s">
        <v>78</v>
      </c>
      <c r="AO5117" t="s">
        <v>8142</v>
      </c>
    </row>
    <row r="5118" spans="1:43" x14ac:dyDescent="0.35">
      <c r="A5118" t="s">
        <v>30516</v>
      </c>
      <c r="B5118" t="s">
        <v>667</v>
      </c>
      <c r="C5118" t="s">
        <v>30517</v>
      </c>
      <c r="F5118" t="s">
        <v>30518</v>
      </c>
      <c r="H5118" t="s">
        <v>16449</v>
      </c>
      <c r="J5118" t="s">
        <v>30519</v>
      </c>
      <c r="K5118" t="s">
        <v>30520</v>
      </c>
      <c r="M5118" t="s">
        <v>4445</v>
      </c>
      <c r="N5118" t="s">
        <v>65</v>
      </c>
      <c r="O5118">
        <v>80134</v>
      </c>
      <c r="P5118" t="s">
        <v>50</v>
      </c>
      <c r="U5118" s="1">
        <v>44595</v>
      </c>
      <c r="V5118" s="1">
        <v>44595</v>
      </c>
      <c r="W5118" s="1">
        <v>44595.770833333336</v>
      </c>
      <c r="X5118" s="1">
        <v>44595.770833333336</v>
      </c>
      <c r="Y5118" s="1">
        <v>44754.615277777775</v>
      </c>
      <c r="AC5118" t="s">
        <v>53</v>
      </c>
      <c r="AD5118">
        <v>2969480024</v>
      </c>
      <c r="AE5118" s="1">
        <v>37427</v>
      </c>
      <c r="AF5118" t="s">
        <v>16451</v>
      </c>
      <c r="AG5118" t="s">
        <v>30521</v>
      </c>
      <c r="AH5118" t="s">
        <v>51</v>
      </c>
      <c r="AJ5118" t="s">
        <v>53</v>
      </c>
      <c r="AL5118" t="s">
        <v>78</v>
      </c>
      <c r="AO5118" t="s">
        <v>5443</v>
      </c>
      <c r="AP5118" s="1">
        <v>44600.45</v>
      </c>
    </row>
    <row r="5119" spans="1:43" x14ac:dyDescent="0.35">
      <c r="A5119" t="s">
        <v>30522</v>
      </c>
      <c r="B5119" t="s">
        <v>30523</v>
      </c>
      <c r="C5119" t="s">
        <v>106</v>
      </c>
      <c r="H5119" t="s">
        <v>30524</v>
      </c>
      <c r="J5119" t="s">
        <v>30525</v>
      </c>
      <c r="K5119" t="s">
        <v>30526</v>
      </c>
      <c r="M5119" t="s">
        <v>30527</v>
      </c>
      <c r="N5119" t="s">
        <v>2283</v>
      </c>
      <c r="O5119">
        <v>98166</v>
      </c>
      <c r="P5119" t="s">
        <v>50</v>
      </c>
      <c r="U5119" s="1">
        <v>44595</v>
      </c>
      <c r="V5119" s="1">
        <v>44595</v>
      </c>
      <c r="AC5119" t="s">
        <v>53</v>
      </c>
      <c r="AG5119" t="s">
        <v>30528</v>
      </c>
      <c r="AH5119" t="s">
        <v>51</v>
      </c>
      <c r="AJ5119" t="s">
        <v>53</v>
      </c>
      <c r="AL5119" t="s">
        <v>78</v>
      </c>
      <c r="AO5119" t="s">
        <v>5443</v>
      </c>
    </row>
    <row r="5120" spans="1:43" x14ac:dyDescent="0.35">
      <c r="A5120" t="s">
        <v>30529</v>
      </c>
      <c r="B5120" t="s">
        <v>11032</v>
      </c>
      <c r="C5120" t="s">
        <v>11359</v>
      </c>
      <c r="F5120" t="s">
        <v>30530</v>
      </c>
      <c r="H5120" t="s">
        <v>30529</v>
      </c>
      <c r="J5120" t="s">
        <v>5968</v>
      </c>
      <c r="N5120" t="s">
        <v>4526</v>
      </c>
      <c r="O5120">
        <v>85540</v>
      </c>
      <c r="P5120" t="s">
        <v>50</v>
      </c>
      <c r="U5120" s="1">
        <v>44595</v>
      </c>
      <c r="V5120" s="1">
        <v>44595</v>
      </c>
      <c r="AC5120" t="s">
        <v>53</v>
      </c>
      <c r="AD5120">
        <v>2969480780</v>
      </c>
      <c r="AE5120" s="1">
        <v>37467</v>
      </c>
      <c r="AG5120" t="s">
        <v>30531</v>
      </c>
      <c r="AH5120" t="s">
        <v>51</v>
      </c>
      <c r="AJ5120" t="s">
        <v>53</v>
      </c>
      <c r="AO5120" t="s">
        <v>8142</v>
      </c>
    </row>
    <row r="5121" spans="1:43" x14ac:dyDescent="0.35">
      <c r="A5121" t="s">
        <v>30532</v>
      </c>
      <c r="B5121" t="s">
        <v>30533</v>
      </c>
      <c r="C5121" t="s">
        <v>30534</v>
      </c>
      <c r="F5121" t="s">
        <v>30535</v>
      </c>
      <c r="G5121" t="s">
        <v>30536</v>
      </c>
      <c r="H5121" t="s">
        <v>30537</v>
      </c>
      <c r="J5121" t="s">
        <v>30538</v>
      </c>
      <c r="P5121" t="s">
        <v>50</v>
      </c>
      <c r="U5121" s="1">
        <v>44595</v>
      </c>
      <c r="V5121" s="1">
        <v>44595</v>
      </c>
      <c r="W5121" s="1">
        <v>44595.768055555556</v>
      </c>
      <c r="X5121" s="1">
        <v>44595.768055555556</v>
      </c>
      <c r="AC5121" t="s">
        <v>53</v>
      </c>
      <c r="AD5121">
        <v>2972161372</v>
      </c>
      <c r="AE5121" s="1">
        <v>44903.413888888892</v>
      </c>
      <c r="AG5121" t="s">
        <v>30539</v>
      </c>
      <c r="AH5121" t="s">
        <v>51</v>
      </c>
      <c r="AJ5121" t="s">
        <v>53</v>
      </c>
      <c r="AL5121" t="s">
        <v>78</v>
      </c>
      <c r="AO5121" t="s">
        <v>5443</v>
      </c>
      <c r="AP5121" s="1">
        <v>44595.768055555556</v>
      </c>
    </row>
    <row r="5122" spans="1:43" x14ac:dyDescent="0.35">
      <c r="A5122" t="s">
        <v>30540</v>
      </c>
      <c r="B5122" t="s">
        <v>30541</v>
      </c>
      <c r="C5122" t="s">
        <v>7769</v>
      </c>
      <c r="H5122" t="s">
        <v>30542</v>
      </c>
      <c r="J5122" t="s">
        <v>30543</v>
      </c>
      <c r="P5122" t="s">
        <v>50</v>
      </c>
      <c r="U5122" s="1">
        <v>44595</v>
      </c>
      <c r="V5122" s="1">
        <v>44595</v>
      </c>
      <c r="W5122" s="1">
        <v>44595.580555555556</v>
      </c>
      <c r="X5122" s="1">
        <v>44595.580555555556</v>
      </c>
      <c r="AC5122" t="s">
        <v>53</v>
      </c>
      <c r="AD5122">
        <v>2972054214</v>
      </c>
      <c r="AE5122" s="1">
        <v>44596.404166666667</v>
      </c>
      <c r="AF5122" t="s">
        <v>30544</v>
      </c>
      <c r="AG5122" t="s">
        <v>30545</v>
      </c>
      <c r="AH5122" t="s">
        <v>51</v>
      </c>
      <c r="AJ5122" t="s">
        <v>53</v>
      </c>
      <c r="AL5122" t="s">
        <v>78</v>
      </c>
      <c r="AO5122" t="s">
        <v>5443</v>
      </c>
      <c r="AP5122" s="1">
        <v>44595.57916666667</v>
      </c>
    </row>
    <row r="5123" spans="1:43" x14ac:dyDescent="0.35">
      <c r="A5123" t="s">
        <v>30546</v>
      </c>
      <c r="B5123" t="s">
        <v>3167</v>
      </c>
      <c r="C5123" t="s">
        <v>3349</v>
      </c>
      <c r="F5123" t="s">
        <v>30547</v>
      </c>
      <c r="H5123" t="s">
        <v>30548</v>
      </c>
      <c r="J5123" t="s">
        <v>18584</v>
      </c>
      <c r="K5123" t="s">
        <v>30549</v>
      </c>
      <c r="M5123" t="s">
        <v>15816</v>
      </c>
      <c r="N5123" t="s">
        <v>4438</v>
      </c>
      <c r="O5123">
        <v>92883</v>
      </c>
      <c r="P5123" t="s">
        <v>50</v>
      </c>
      <c r="U5123" s="1">
        <v>44595</v>
      </c>
      <c r="V5123" s="1">
        <v>44595</v>
      </c>
      <c r="AC5123" t="s">
        <v>53</v>
      </c>
      <c r="AD5123">
        <v>2969543968</v>
      </c>
      <c r="AE5123" s="1">
        <v>40032.470138888886</v>
      </c>
      <c r="AG5123" t="s">
        <v>30550</v>
      </c>
      <c r="AH5123" t="s">
        <v>51</v>
      </c>
      <c r="AJ5123" t="s">
        <v>53</v>
      </c>
      <c r="AO5123" t="s">
        <v>8142</v>
      </c>
    </row>
    <row r="5124" spans="1:43" x14ac:dyDescent="0.35">
      <c r="A5124" t="s">
        <v>30551</v>
      </c>
      <c r="B5124" t="s">
        <v>30552</v>
      </c>
      <c r="C5124" t="s">
        <v>3475</v>
      </c>
      <c r="F5124" t="s">
        <v>30547</v>
      </c>
      <c r="H5124" t="s">
        <v>30548</v>
      </c>
      <c r="J5124" t="s">
        <v>18584</v>
      </c>
      <c r="K5124" t="s">
        <v>30549</v>
      </c>
      <c r="M5124" t="s">
        <v>15816</v>
      </c>
      <c r="N5124" t="s">
        <v>4438</v>
      </c>
      <c r="O5124">
        <v>92883</v>
      </c>
      <c r="P5124" t="s">
        <v>50</v>
      </c>
      <c r="U5124" s="1">
        <v>44595</v>
      </c>
      <c r="V5124" s="1">
        <v>44595</v>
      </c>
      <c r="AC5124" t="s">
        <v>53</v>
      </c>
      <c r="AD5124">
        <v>2969543968</v>
      </c>
      <c r="AE5124" s="1">
        <v>40032.470138888886</v>
      </c>
      <c r="AG5124" t="s">
        <v>30553</v>
      </c>
      <c r="AH5124" t="s">
        <v>51</v>
      </c>
      <c r="AJ5124" t="s">
        <v>53</v>
      </c>
      <c r="AO5124" t="s">
        <v>8142</v>
      </c>
    </row>
    <row r="5125" spans="1:43" x14ac:dyDescent="0.35">
      <c r="A5125" t="s">
        <v>30554</v>
      </c>
      <c r="B5125" t="s">
        <v>30555</v>
      </c>
      <c r="C5125" t="s">
        <v>383</v>
      </c>
      <c r="F5125" t="s">
        <v>30547</v>
      </c>
      <c r="H5125" t="s">
        <v>30548</v>
      </c>
      <c r="J5125" t="s">
        <v>18584</v>
      </c>
      <c r="K5125" t="s">
        <v>30549</v>
      </c>
      <c r="M5125" t="s">
        <v>15816</v>
      </c>
      <c r="N5125" t="s">
        <v>4438</v>
      </c>
      <c r="O5125">
        <v>92883</v>
      </c>
      <c r="P5125" t="s">
        <v>50</v>
      </c>
      <c r="U5125" s="1">
        <v>44595</v>
      </c>
      <c r="V5125" s="1">
        <v>44595</v>
      </c>
      <c r="AC5125" t="s">
        <v>53</v>
      </c>
      <c r="AD5125">
        <v>2969543968</v>
      </c>
      <c r="AE5125" s="1">
        <v>40032.470138888886</v>
      </c>
      <c r="AG5125" t="s">
        <v>30556</v>
      </c>
      <c r="AH5125" t="s">
        <v>51</v>
      </c>
      <c r="AJ5125" t="s">
        <v>53</v>
      </c>
      <c r="AO5125" t="s">
        <v>8142</v>
      </c>
    </row>
    <row r="5126" spans="1:43" x14ac:dyDescent="0.35">
      <c r="A5126" t="s">
        <v>30557</v>
      </c>
      <c r="B5126" t="s">
        <v>17939</v>
      </c>
      <c r="C5126" t="s">
        <v>3174</v>
      </c>
      <c r="F5126" t="s">
        <v>30558</v>
      </c>
      <c r="H5126" t="s">
        <v>30557</v>
      </c>
      <c r="J5126" t="s">
        <v>10434</v>
      </c>
      <c r="K5126" t="s">
        <v>26286</v>
      </c>
      <c r="M5126" t="s">
        <v>20555</v>
      </c>
      <c r="N5126" t="s">
        <v>10477</v>
      </c>
      <c r="O5126" t="s">
        <v>23115</v>
      </c>
      <c r="P5126" t="s">
        <v>50</v>
      </c>
      <c r="U5126" s="1">
        <v>44595</v>
      </c>
      <c r="V5126" s="1">
        <v>44595</v>
      </c>
      <c r="AC5126" t="s">
        <v>53</v>
      </c>
      <c r="AD5126">
        <v>2969478809</v>
      </c>
      <c r="AE5126" s="1">
        <v>37358</v>
      </c>
      <c r="AG5126" t="s">
        <v>30559</v>
      </c>
      <c r="AH5126" t="s">
        <v>51</v>
      </c>
      <c r="AJ5126" t="s">
        <v>53</v>
      </c>
      <c r="AO5126" t="s">
        <v>8142</v>
      </c>
    </row>
    <row r="5127" spans="1:43" x14ac:dyDescent="0.35">
      <c r="A5127" t="s">
        <v>30560</v>
      </c>
      <c r="B5127" t="s">
        <v>30561</v>
      </c>
      <c r="C5127" t="s">
        <v>30562</v>
      </c>
      <c r="F5127" t="s">
        <v>30563</v>
      </c>
      <c r="H5127" t="s">
        <v>30564</v>
      </c>
      <c r="I5127" t="s">
        <v>415</v>
      </c>
      <c r="J5127" t="s">
        <v>16656</v>
      </c>
      <c r="K5127" t="s">
        <v>30565</v>
      </c>
      <c r="M5127" t="s">
        <v>30566</v>
      </c>
      <c r="N5127" t="s">
        <v>30567</v>
      </c>
      <c r="O5127">
        <v>36513</v>
      </c>
      <c r="P5127" t="s">
        <v>50</v>
      </c>
      <c r="U5127" s="1">
        <v>44595</v>
      </c>
      <c r="V5127" s="1">
        <v>44595</v>
      </c>
      <c r="AC5127" t="s">
        <v>53</v>
      </c>
      <c r="AD5127">
        <v>2969530290</v>
      </c>
      <c r="AE5127" s="1">
        <v>39465.556250000001</v>
      </c>
      <c r="AG5127" t="s">
        <v>30568</v>
      </c>
      <c r="AH5127" t="s">
        <v>51</v>
      </c>
      <c r="AJ5127" t="s">
        <v>53</v>
      </c>
      <c r="AO5127" t="s">
        <v>8142</v>
      </c>
    </row>
    <row r="5128" spans="1:43" x14ac:dyDescent="0.35">
      <c r="A5128" t="s">
        <v>30569</v>
      </c>
      <c r="B5128" t="s">
        <v>30570</v>
      </c>
      <c r="C5128" t="s">
        <v>30571</v>
      </c>
      <c r="F5128" t="s">
        <v>30572</v>
      </c>
      <c r="H5128" t="s">
        <v>30573</v>
      </c>
      <c r="J5128" t="s">
        <v>30574</v>
      </c>
      <c r="K5128" t="s">
        <v>30575</v>
      </c>
      <c r="M5128" t="s">
        <v>3808</v>
      </c>
      <c r="N5128" t="s">
        <v>65</v>
      </c>
      <c r="O5128">
        <v>80701</v>
      </c>
      <c r="P5128" t="s">
        <v>50</v>
      </c>
      <c r="U5128" s="1">
        <v>44595</v>
      </c>
      <c r="V5128" s="1">
        <v>44595</v>
      </c>
      <c r="W5128" s="1">
        <v>44595.794444444444</v>
      </c>
      <c r="X5128" s="1">
        <v>44595.794444444444</v>
      </c>
      <c r="AC5128" t="s">
        <v>53</v>
      </c>
      <c r="AD5128">
        <v>1000000001</v>
      </c>
      <c r="AE5128" s="1">
        <v>39973.351388888892</v>
      </c>
      <c r="AF5128" t="s">
        <v>3377</v>
      </c>
      <c r="AG5128" t="s">
        <v>30576</v>
      </c>
      <c r="AH5128" t="s">
        <v>51</v>
      </c>
      <c r="AJ5128" t="s">
        <v>53</v>
      </c>
      <c r="AL5128" t="s">
        <v>78</v>
      </c>
      <c r="AO5128" t="s">
        <v>5443</v>
      </c>
      <c r="AP5128" s="1">
        <v>45236.630555555559</v>
      </c>
      <c r="AQ5128" s="1">
        <v>44683.727777777778</v>
      </c>
    </row>
    <row r="5129" spans="1:43" x14ac:dyDescent="0.35">
      <c r="A5129" t="s">
        <v>30577</v>
      </c>
      <c r="B5129" t="s">
        <v>30578</v>
      </c>
      <c r="C5129" t="s">
        <v>6957</v>
      </c>
      <c r="F5129">
        <v>3034341818</v>
      </c>
      <c r="H5129" t="s">
        <v>30577</v>
      </c>
      <c r="J5129" t="s">
        <v>30579</v>
      </c>
      <c r="P5129" t="s">
        <v>50</v>
      </c>
      <c r="U5129" s="1">
        <v>44595</v>
      </c>
      <c r="V5129" s="1">
        <v>44595</v>
      </c>
      <c r="W5129" s="1">
        <v>44595.365277777775</v>
      </c>
      <c r="X5129" s="1">
        <v>44595.365277777775</v>
      </c>
      <c r="AC5129" t="s">
        <v>53</v>
      </c>
      <c r="AD5129">
        <v>1000000001</v>
      </c>
      <c r="AE5129" s="1">
        <v>39973.351388888892</v>
      </c>
      <c r="AF5129" t="s">
        <v>3377</v>
      </c>
      <c r="AG5129" t="s">
        <v>30580</v>
      </c>
      <c r="AH5129" t="s">
        <v>51</v>
      </c>
      <c r="AJ5129" t="s">
        <v>53</v>
      </c>
      <c r="AL5129" t="s">
        <v>78</v>
      </c>
      <c r="AO5129" t="s">
        <v>8142</v>
      </c>
    </row>
    <row r="5130" spans="1:43" x14ac:dyDescent="0.35">
      <c r="A5130" t="s">
        <v>30581</v>
      </c>
      <c r="B5130" t="s">
        <v>30582</v>
      </c>
      <c r="C5130" t="s">
        <v>5032</v>
      </c>
      <c r="F5130" t="s">
        <v>30583</v>
      </c>
      <c r="H5130" t="s">
        <v>30584</v>
      </c>
      <c r="J5130" t="s">
        <v>30585</v>
      </c>
      <c r="K5130" t="s">
        <v>30586</v>
      </c>
      <c r="L5130" t="s">
        <v>30587</v>
      </c>
      <c r="M5130" t="s">
        <v>20402</v>
      </c>
      <c r="N5130" t="s">
        <v>8111</v>
      </c>
      <c r="O5130">
        <v>60601</v>
      </c>
      <c r="P5130" t="s">
        <v>50</v>
      </c>
      <c r="U5130" s="1">
        <v>44595</v>
      </c>
      <c r="V5130" s="1">
        <v>44595</v>
      </c>
      <c r="W5130" s="1">
        <v>44595.238888888889</v>
      </c>
      <c r="X5130" s="1">
        <v>44595.238888888889</v>
      </c>
      <c r="AC5130" t="s">
        <v>53</v>
      </c>
      <c r="AD5130">
        <v>1000000001</v>
      </c>
      <c r="AE5130" s="1">
        <v>39973.351388888892</v>
      </c>
      <c r="AF5130" t="s">
        <v>3377</v>
      </c>
      <c r="AG5130" t="s">
        <v>30588</v>
      </c>
      <c r="AH5130" t="s">
        <v>51</v>
      </c>
      <c r="AJ5130" t="s">
        <v>53</v>
      </c>
      <c r="AL5130" t="s">
        <v>78</v>
      </c>
      <c r="AO5130" t="s">
        <v>5443</v>
      </c>
      <c r="AP5130" s="1">
        <v>45470.57916666667</v>
      </c>
    </row>
    <row r="5131" spans="1:43" x14ac:dyDescent="0.35">
      <c r="A5131" t="s">
        <v>30589</v>
      </c>
      <c r="B5131" t="s">
        <v>8246</v>
      </c>
      <c r="C5131" t="s">
        <v>4426</v>
      </c>
      <c r="F5131" t="s">
        <v>30590</v>
      </c>
      <c r="H5131" t="s">
        <v>30589</v>
      </c>
      <c r="J5131" t="s">
        <v>27926</v>
      </c>
      <c r="K5131" t="s">
        <v>30591</v>
      </c>
      <c r="M5131" t="s">
        <v>25940</v>
      </c>
      <c r="N5131" t="s">
        <v>4438</v>
      </c>
      <c r="O5131">
        <v>92806</v>
      </c>
      <c r="P5131" t="s">
        <v>50</v>
      </c>
      <c r="U5131" s="1">
        <v>44595</v>
      </c>
      <c r="V5131" s="1">
        <v>44595</v>
      </c>
      <c r="AC5131" t="s">
        <v>53</v>
      </c>
      <c r="AD5131">
        <v>2969528616</v>
      </c>
      <c r="AE5131" s="1">
        <v>39384.675000000003</v>
      </c>
      <c r="AG5131" t="s">
        <v>30592</v>
      </c>
      <c r="AH5131" t="s">
        <v>51</v>
      </c>
      <c r="AJ5131" t="s">
        <v>53</v>
      </c>
      <c r="AO5131" t="s">
        <v>8142</v>
      </c>
    </row>
    <row r="5132" spans="1:43" x14ac:dyDescent="0.35">
      <c r="A5132" t="s">
        <v>30593</v>
      </c>
      <c r="B5132" t="s">
        <v>30594</v>
      </c>
      <c r="C5132" t="s">
        <v>2740</v>
      </c>
      <c r="F5132" t="s">
        <v>30595</v>
      </c>
      <c r="H5132" t="s">
        <v>30596</v>
      </c>
      <c r="I5132" t="s">
        <v>179</v>
      </c>
      <c r="J5132" t="s">
        <v>27918</v>
      </c>
      <c r="P5132" t="s">
        <v>50</v>
      </c>
      <c r="U5132" s="1">
        <v>44595</v>
      </c>
      <c r="V5132" s="1">
        <v>44595</v>
      </c>
      <c r="AC5132" t="s">
        <v>53</v>
      </c>
      <c r="AD5132">
        <v>2969543968</v>
      </c>
      <c r="AE5132" s="1">
        <v>40032.470138888886</v>
      </c>
      <c r="AG5132" t="s">
        <v>30597</v>
      </c>
      <c r="AH5132" t="s">
        <v>51</v>
      </c>
      <c r="AJ5132" t="s">
        <v>53</v>
      </c>
      <c r="AO5132" t="s">
        <v>8142</v>
      </c>
    </row>
    <row r="5133" spans="1:43" x14ac:dyDescent="0.35">
      <c r="A5133" t="s">
        <v>30598</v>
      </c>
      <c r="B5133" t="s">
        <v>30599</v>
      </c>
      <c r="C5133" t="s">
        <v>3724</v>
      </c>
      <c r="F5133">
        <v>13032048505</v>
      </c>
      <c r="H5133" t="s">
        <v>30600</v>
      </c>
      <c r="J5133" t="s">
        <v>30601</v>
      </c>
      <c r="N5133" t="s">
        <v>287</v>
      </c>
      <c r="O5133">
        <v>80023</v>
      </c>
      <c r="P5133" t="s">
        <v>50</v>
      </c>
      <c r="U5133" s="1">
        <v>44595</v>
      </c>
      <c r="V5133" s="1">
        <v>44595</v>
      </c>
      <c r="W5133" s="1">
        <v>44595.956944444442</v>
      </c>
      <c r="X5133" s="1">
        <v>44595.956944444442</v>
      </c>
      <c r="AC5133" t="s">
        <v>53</v>
      </c>
      <c r="AD5133">
        <v>1000000001</v>
      </c>
      <c r="AE5133" s="1">
        <v>39973.351388888892</v>
      </c>
      <c r="AF5133" t="s">
        <v>3377</v>
      </c>
      <c r="AG5133" t="s">
        <v>30602</v>
      </c>
      <c r="AH5133" t="s">
        <v>51</v>
      </c>
      <c r="AJ5133" t="s">
        <v>53</v>
      </c>
      <c r="AL5133" t="s">
        <v>78</v>
      </c>
      <c r="AO5133" t="s">
        <v>5443</v>
      </c>
      <c r="AP5133" s="1">
        <v>44595.90347222222</v>
      </c>
    </row>
    <row r="5134" spans="1:43" x14ac:dyDescent="0.35">
      <c r="A5134" t="s">
        <v>30603</v>
      </c>
      <c r="B5134" t="s">
        <v>747</v>
      </c>
      <c r="C5134" t="s">
        <v>10684</v>
      </c>
      <c r="F5134" t="s">
        <v>30604</v>
      </c>
      <c r="H5134" t="s">
        <v>30605</v>
      </c>
      <c r="I5134" t="s">
        <v>179</v>
      </c>
      <c r="J5134" t="s">
        <v>30606</v>
      </c>
      <c r="K5134" t="s">
        <v>30607</v>
      </c>
      <c r="M5134" t="s">
        <v>30608</v>
      </c>
      <c r="N5134" t="s">
        <v>398</v>
      </c>
      <c r="O5134">
        <v>87107</v>
      </c>
      <c r="P5134" t="s">
        <v>50</v>
      </c>
      <c r="U5134" s="1">
        <v>44595.38958333333</v>
      </c>
      <c r="V5134" s="1">
        <v>44595.38958333333</v>
      </c>
      <c r="W5134" s="1">
        <v>44608.5</v>
      </c>
      <c r="X5134" s="1">
        <v>44608.5</v>
      </c>
      <c r="AC5134" t="s">
        <v>53</v>
      </c>
      <c r="AD5134">
        <v>2970024983</v>
      </c>
      <c r="AE5134" s="1">
        <v>44158.619444444441</v>
      </c>
      <c r="AF5134" t="s">
        <v>30609</v>
      </c>
      <c r="AG5134" t="s">
        <v>30610</v>
      </c>
      <c r="AH5134" t="s">
        <v>53</v>
      </c>
      <c r="AJ5134" t="s">
        <v>53</v>
      </c>
      <c r="AK5134" t="s">
        <v>30611</v>
      </c>
      <c r="AL5134" t="s">
        <v>78</v>
      </c>
      <c r="AO5134" t="s">
        <v>54</v>
      </c>
    </row>
    <row r="5135" spans="1:43" x14ac:dyDescent="0.35">
      <c r="A5135" t="s">
        <v>30612</v>
      </c>
      <c r="B5135" t="s">
        <v>30613</v>
      </c>
      <c r="C5135" t="s">
        <v>530</v>
      </c>
      <c r="D5135" t="s">
        <v>451</v>
      </c>
      <c r="F5135" t="s">
        <v>30614</v>
      </c>
      <c r="G5135" t="s">
        <v>30615</v>
      </c>
      <c r="H5135" t="s">
        <v>30616</v>
      </c>
      <c r="I5135" t="s">
        <v>394</v>
      </c>
      <c r="J5135" t="s">
        <v>30617</v>
      </c>
      <c r="K5135" t="s">
        <v>30618</v>
      </c>
      <c r="M5135" t="s">
        <v>1994</v>
      </c>
      <c r="N5135" t="s">
        <v>213</v>
      </c>
      <c r="O5135">
        <v>81089</v>
      </c>
      <c r="P5135" t="s">
        <v>50</v>
      </c>
      <c r="U5135" s="1">
        <v>44595.634722222225</v>
      </c>
      <c r="V5135" s="1">
        <v>44595.634722222225</v>
      </c>
      <c r="W5135" s="1">
        <v>44596.397222222222</v>
      </c>
      <c r="X5135" s="1">
        <v>44596.397222222222</v>
      </c>
      <c r="AC5135" t="s">
        <v>53</v>
      </c>
      <c r="AD5135">
        <v>2969557442</v>
      </c>
      <c r="AE5135" s="1">
        <v>40521.625</v>
      </c>
      <c r="AF5135" t="s">
        <v>1995</v>
      </c>
      <c r="AG5135" t="s">
        <v>30619</v>
      </c>
      <c r="AH5135" t="s">
        <v>53</v>
      </c>
      <c r="AJ5135" t="s">
        <v>53</v>
      </c>
      <c r="AK5135" t="s">
        <v>8166</v>
      </c>
      <c r="AL5135" t="s">
        <v>78</v>
      </c>
      <c r="AO5135" t="s">
        <v>54</v>
      </c>
      <c r="AP5135" s="1">
        <v>45475.665277777778</v>
      </c>
    </row>
    <row r="5136" spans="1:43" x14ac:dyDescent="0.35">
      <c r="A5136" t="s">
        <v>30620</v>
      </c>
      <c r="B5136" t="s">
        <v>80</v>
      </c>
      <c r="C5136" t="s">
        <v>3118</v>
      </c>
      <c r="F5136" t="s">
        <v>30621</v>
      </c>
      <c r="H5136" t="s">
        <v>30620</v>
      </c>
      <c r="J5136" t="s">
        <v>28258</v>
      </c>
      <c r="N5136" t="s">
        <v>15086</v>
      </c>
      <c r="O5136">
        <v>46368</v>
      </c>
      <c r="P5136" t="s">
        <v>50</v>
      </c>
      <c r="U5136" s="1">
        <v>44596</v>
      </c>
      <c r="V5136" s="1">
        <v>44596</v>
      </c>
      <c r="AC5136" t="s">
        <v>53</v>
      </c>
      <c r="AD5136">
        <v>2969476832</v>
      </c>
      <c r="AE5136" s="1">
        <v>37243</v>
      </c>
      <c r="AG5136" t="s">
        <v>30622</v>
      </c>
      <c r="AH5136" t="s">
        <v>51</v>
      </c>
      <c r="AJ5136" t="s">
        <v>53</v>
      </c>
      <c r="AO5136" t="s">
        <v>8142</v>
      </c>
    </row>
    <row r="5137" spans="1:42" x14ac:dyDescent="0.35">
      <c r="A5137" t="s">
        <v>30623</v>
      </c>
      <c r="B5137" t="s">
        <v>30624</v>
      </c>
      <c r="C5137" t="s">
        <v>702</v>
      </c>
      <c r="F5137" t="s">
        <v>30625</v>
      </c>
      <c r="H5137" t="s">
        <v>7737</v>
      </c>
      <c r="J5137" t="s">
        <v>7738</v>
      </c>
      <c r="K5137" t="s">
        <v>7739</v>
      </c>
      <c r="M5137" t="s">
        <v>21053</v>
      </c>
      <c r="N5137" t="s">
        <v>4438</v>
      </c>
      <c r="O5137">
        <v>92590</v>
      </c>
      <c r="P5137" t="s">
        <v>50</v>
      </c>
      <c r="U5137" s="1">
        <v>44596</v>
      </c>
      <c r="V5137" s="1">
        <v>44596</v>
      </c>
      <c r="W5137" s="1">
        <v>44596.694444444445</v>
      </c>
      <c r="X5137" s="1">
        <v>44596.694444444445</v>
      </c>
      <c r="AC5137" t="s">
        <v>53</v>
      </c>
      <c r="AD5137">
        <v>2969477493</v>
      </c>
      <c r="AE5137" s="1">
        <v>37291</v>
      </c>
      <c r="AF5137" t="s">
        <v>7742</v>
      </c>
      <c r="AG5137" t="s">
        <v>30626</v>
      </c>
      <c r="AH5137" t="s">
        <v>51</v>
      </c>
      <c r="AJ5137" t="s">
        <v>53</v>
      </c>
      <c r="AL5137" t="s">
        <v>78</v>
      </c>
      <c r="AO5137" t="s">
        <v>5443</v>
      </c>
      <c r="AP5137" s="1">
        <v>45323.42291666667</v>
      </c>
    </row>
    <row r="5138" spans="1:42" x14ac:dyDescent="0.35">
      <c r="A5138" t="s">
        <v>30627</v>
      </c>
      <c r="B5138" t="s">
        <v>30628</v>
      </c>
      <c r="C5138" t="s">
        <v>6957</v>
      </c>
      <c r="F5138" t="s">
        <v>30629</v>
      </c>
      <c r="H5138" t="s">
        <v>30630</v>
      </c>
      <c r="J5138" t="s">
        <v>285</v>
      </c>
      <c r="P5138" t="s">
        <v>50</v>
      </c>
      <c r="U5138" s="1">
        <v>44596</v>
      </c>
      <c r="V5138" s="1">
        <v>44596</v>
      </c>
      <c r="W5138" s="1">
        <v>44596.282638888886</v>
      </c>
      <c r="X5138" s="1">
        <v>44596.282638888886</v>
      </c>
      <c r="AC5138" t="s">
        <v>53</v>
      </c>
      <c r="AD5138">
        <v>2969480024</v>
      </c>
      <c r="AE5138" s="1">
        <v>37427</v>
      </c>
      <c r="AF5138" t="s">
        <v>145</v>
      </c>
      <c r="AG5138" t="s">
        <v>30631</v>
      </c>
      <c r="AH5138" t="s">
        <v>51</v>
      </c>
      <c r="AJ5138" t="s">
        <v>53</v>
      </c>
      <c r="AL5138" t="s">
        <v>78</v>
      </c>
      <c r="AO5138" t="s">
        <v>8142</v>
      </c>
    </row>
    <row r="5139" spans="1:42" x14ac:dyDescent="0.35">
      <c r="A5139" t="s">
        <v>30632</v>
      </c>
      <c r="B5139" t="s">
        <v>30633</v>
      </c>
      <c r="C5139" t="s">
        <v>2073</v>
      </c>
      <c r="F5139" t="s">
        <v>30634</v>
      </c>
      <c r="H5139" t="s">
        <v>30632</v>
      </c>
      <c r="J5139" t="s">
        <v>11577</v>
      </c>
      <c r="K5139" t="s">
        <v>26942</v>
      </c>
      <c r="M5139" t="s">
        <v>20202</v>
      </c>
      <c r="N5139" t="s">
        <v>4928</v>
      </c>
      <c r="O5139">
        <v>44131</v>
      </c>
      <c r="P5139" t="s">
        <v>50</v>
      </c>
      <c r="U5139" s="1">
        <v>44596</v>
      </c>
      <c r="V5139" s="1">
        <v>44596</v>
      </c>
      <c r="AC5139" t="s">
        <v>53</v>
      </c>
      <c r="AD5139">
        <v>2969513993</v>
      </c>
      <c r="AE5139" s="1">
        <v>38566.461111111108</v>
      </c>
      <c r="AG5139" t="s">
        <v>30635</v>
      </c>
      <c r="AH5139" t="s">
        <v>51</v>
      </c>
      <c r="AJ5139" t="s">
        <v>53</v>
      </c>
      <c r="AO5139" t="s">
        <v>8142</v>
      </c>
    </row>
    <row r="5140" spans="1:42" x14ac:dyDescent="0.35">
      <c r="A5140" t="s">
        <v>30636</v>
      </c>
      <c r="B5140" t="s">
        <v>30637</v>
      </c>
      <c r="C5140" t="s">
        <v>812</v>
      </c>
      <c r="F5140">
        <v>9706526073</v>
      </c>
      <c r="H5140" t="s">
        <v>30636</v>
      </c>
      <c r="J5140" t="s">
        <v>30638</v>
      </c>
      <c r="K5140" t="s">
        <v>30639</v>
      </c>
      <c r="M5140" t="s">
        <v>154</v>
      </c>
      <c r="N5140" t="s">
        <v>65</v>
      </c>
      <c r="O5140" t="s">
        <v>30640</v>
      </c>
      <c r="P5140" t="s">
        <v>50</v>
      </c>
      <c r="U5140" s="1">
        <v>44596</v>
      </c>
      <c r="V5140" s="1">
        <v>44596</v>
      </c>
      <c r="W5140" s="1">
        <v>44596.933333333334</v>
      </c>
      <c r="X5140" s="1">
        <v>44596.933333333334</v>
      </c>
      <c r="AC5140" t="s">
        <v>51</v>
      </c>
      <c r="AD5140">
        <v>2972054752</v>
      </c>
      <c r="AE5140" s="1">
        <v>44600.384722222225</v>
      </c>
      <c r="AF5140" t="s">
        <v>30641</v>
      </c>
      <c r="AG5140" t="s">
        <v>30642</v>
      </c>
      <c r="AH5140" t="s">
        <v>51</v>
      </c>
      <c r="AJ5140" t="s">
        <v>53</v>
      </c>
      <c r="AL5140" t="s">
        <v>78</v>
      </c>
      <c r="AO5140" t="s">
        <v>5443</v>
      </c>
      <c r="AP5140" s="1">
        <v>44613.34097222222</v>
      </c>
    </row>
    <row r="5141" spans="1:42" x14ac:dyDescent="0.35">
      <c r="A5141" t="s">
        <v>30643</v>
      </c>
      <c r="B5141" t="s">
        <v>5388</v>
      </c>
      <c r="C5141" t="s">
        <v>2615</v>
      </c>
      <c r="F5141" t="s">
        <v>30154</v>
      </c>
      <c r="H5141" t="s">
        <v>15561</v>
      </c>
      <c r="J5141" t="s">
        <v>18584</v>
      </c>
      <c r="K5141" t="s">
        <v>30155</v>
      </c>
      <c r="M5141" t="s">
        <v>30156</v>
      </c>
      <c r="N5141" t="s">
        <v>5925</v>
      </c>
      <c r="O5141">
        <v>19067</v>
      </c>
      <c r="P5141" t="s">
        <v>50</v>
      </c>
      <c r="U5141" s="1">
        <v>44596</v>
      </c>
      <c r="V5141" s="1">
        <v>44596</v>
      </c>
      <c r="AC5141" t="s">
        <v>53</v>
      </c>
      <c r="AD5141">
        <v>2969543968</v>
      </c>
      <c r="AE5141" s="1">
        <v>40032.470138888886</v>
      </c>
      <c r="AG5141" t="s">
        <v>30644</v>
      </c>
      <c r="AH5141" t="s">
        <v>51</v>
      </c>
      <c r="AJ5141" t="s">
        <v>53</v>
      </c>
      <c r="AO5141" t="s">
        <v>8142</v>
      </c>
    </row>
    <row r="5142" spans="1:42" x14ac:dyDescent="0.35">
      <c r="A5142" t="s">
        <v>30645</v>
      </c>
      <c r="B5142" t="s">
        <v>30646</v>
      </c>
      <c r="C5142" t="s">
        <v>2615</v>
      </c>
      <c r="F5142" t="s">
        <v>30154</v>
      </c>
      <c r="H5142" t="s">
        <v>15561</v>
      </c>
      <c r="J5142" t="s">
        <v>18584</v>
      </c>
      <c r="K5142" t="s">
        <v>30155</v>
      </c>
      <c r="M5142" t="s">
        <v>30156</v>
      </c>
      <c r="N5142" t="s">
        <v>5925</v>
      </c>
      <c r="O5142">
        <v>19067</v>
      </c>
      <c r="P5142" t="s">
        <v>50</v>
      </c>
      <c r="U5142" s="1">
        <v>44596</v>
      </c>
      <c r="V5142" s="1">
        <v>44596</v>
      </c>
      <c r="AC5142" t="s">
        <v>53</v>
      </c>
      <c r="AD5142">
        <v>2969543968</v>
      </c>
      <c r="AE5142" s="1">
        <v>40032.470138888886</v>
      </c>
      <c r="AG5142" t="s">
        <v>30647</v>
      </c>
      <c r="AH5142" t="s">
        <v>51</v>
      </c>
      <c r="AJ5142" t="s">
        <v>53</v>
      </c>
      <c r="AO5142" t="s">
        <v>8142</v>
      </c>
    </row>
    <row r="5143" spans="1:42" x14ac:dyDescent="0.35">
      <c r="A5143" t="s">
        <v>30648</v>
      </c>
      <c r="B5143" t="s">
        <v>30649</v>
      </c>
      <c r="C5143" t="s">
        <v>934</v>
      </c>
      <c r="F5143" t="s">
        <v>30154</v>
      </c>
      <c r="H5143" t="s">
        <v>15561</v>
      </c>
      <c r="J5143" t="s">
        <v>18584</v>
      </c>
      <c r="K5143" t="s">
        <v>30155</v>
      </c>
      <c r="M5143" t="s">
        <v>30156</v>
      </c>
      <c r="N5143" t="s">
        <v>5925</v>
      </c>
      <c r="O5143">
        <v>19067</v>
      </c>
      <c r="P5143" t="s">
        <v>50</v>
      </c>
      <c r="U5143" s="1">
        <v>44596</v>
      </c>
      <c r="V5143" s="1">
        <v>44596</v>
      </c>
      <c r="AC5143" t="s">
        <v>53</v>
      </c>
      <c r="AD5143">
        <v>2969543968</v>
      </c>
      <c r="AE5143" s="1">
        <v>40032.470138888886</v>
      </c>
      <c r="AG5143" t="s">
        <v>30650</v>
      </c>
      <c r="AH5143" t="s">
        <v>51</v>
      </c>
      <c r="AJ5143" t="s">
        <v>53</v>
      </c>
      <c r="AO5143" t="s">
        <v>8142</v>
      </c>
    </row>
    <row r="5144" spans="1:42" x14ac:dyDescent="0.35">
      <c r="A5144" t="s">
        <v>30651</v>
      </c>
      <c r="B5144" t="s">
        <v>5142</v>
      </c>
      <c r="C5144" t="s">
        <v>30652</v>
      </c>
      <c r="F5144" t="s">
        <v>30199</v>
      </c>
      <c r="H5144" t="s">
        <v>30200</v>
      </c>
      <c r="J5144" t="s">
        <v>18584</v>
      </c>
      <c r="K5144" t="s">
        <v>30201</v>
      </c>
      <c r="M5144" t="s">
        <v>15479</v>
      </c>
      <c r="N5144" t="s">
        <v>3849</v>
      </c>
      <c r="O5144">
        <v>60622</v>
      </c>
      <c r="P5144" t="s">
        <v>50</v>
      </c>
      <c r="U5144" s="1">
        <v>44596</v>
      </c>
      <c r="V5144" s="1">
        <v>44596</v>
      </c>
      <c r="AC5144" t="s">
        <v>53</v>
      </c>
      <c r="AD5144">
        <v>2969543968</v>
      </c>
      <c r="AE5144" s="1">
        <v>40032.470138888886</v>
      </c>
      <c r="AG5144" t="s">
        <v>30653</v>
      </c>
      <c r="AH5144" t="s">
        <v>51</v>
      </c>
      <c r="AJ5144" t="s">
        <v>53</v>
      </c>
      <c r="AO5144" t="s">
        <v>8142</v>
      </c>
    </row>
    <row r="5145" spans="1:42" x14ac:dyDescent="0.35">
      <c r="A5145" t="s">
        <v>30654</v>
      </c>
      <c r="B5145" t="s">
        <v>30655</v>
      </c>
      <c r="C5145" t="s">
        <v>30656</v>
      </c>
      <c r="F5145" t="s">
        <v>30657</v>
      </c>
      <c r="G5145">
        <v>9702233151</v>
      </c>
      <c r="H5145" t="s">
        <v>30658</v>
      </c>
      <c r="I5145" t="s">
        <v>179</v>
      </c>
      <c r="J5145" t="s">
        <v>30659</v>
      </c>
      <c r="K5145" t="s">
        <v>30660</v>
      </c>
      <c r="M5145" t="s">
        <v>2378</v>
      </c>
      <c r="N5145" t="s">
        <v>65</v>
      </c>
      <c r="O5145">
        <v>80528</v>
      </c>
      <c r="P5145" t="s">
        <v>50</v>
      </c>
      <c r="U5145" s="1">
        <v>44596</v>
      </c>
      <c r="V5145" s="1">
        <v>44596</v>
      </c>
      <c r="W5145" s="1">
        <v>44596.365277777775</v>
      </c>
      <c r="X5145" s="1">
        <v>44596.365277777775</v>
      </c>
      <c r="AC5145" t="s">
        <v>51</v>
      </c>
      <c r="AD5145">
        <v>2969475422</v>
      </c>
      <c r="AE5145" s="1">
        <v>37166.661111111112</v>
      </c>
      <c r="AF5145" t="s">
        <v>8415</v>
      </c>
      <c r="AG5145" t="s">
        <v>30661</v>
      </c>
      <c r="AH5145" t="s">
        <v>51</v>
      </c>
      <c r="AJ5145" t="s">
        <v>53</v>
      </c>
      <c r="AL5145" t="s">
        <v>78</v>
      </c>
      <c r="AO5145" t="s">
        <v>5443</v>
      </c>
      <c r="AP5145" s="1">
        <v>44596.363888888889</v>
      </c>
    </row>
    <row r="5146" spans="1:42" x14ac:dyDescent="0.35">
      <c r="A5146" t="s">
        <v>30662</v>
      </c>
      <c r="B5146" t="s">
        <v>30663</v>
      </c>
      <c r="C5146" t="s">
        <v>30664</v>
      </c>
      <c r="F5146">
        <v>19519702017</v>
      </c>
      <c r="G5146" t="s">
        <v>30665</v>
      </c>
      <c r="H5146" t="s">
        <v>30666</v>
      </c>
      <c r="I5146" t="s">
        <v>3845</v>
      </c>
      <c r="J5146" t="s">
        <v>27926</v>
      </c>
      <c r="K5146" t="s">
        <v>27932</v>
      </c>
      <c r="M5146" t="s">
        <v>27933</v>
      </c>
      <c r="N5146" t="s">
        <v>6645</v>
      </c>
      <c r="O5146">
        <v>92806</v>
      </c>
      <c r="P5146" t="s">
        <v>50</v>
      </c>
      <c r="U5146" s="1">
        <v>44596</v>
      </c>
      <c r="V5146" s="1">
        <v>44596</v>
      </c>
      <c r="AC5146" t="s">
        <v>53</v>
      </c>
      <c r="AD5146">
        <v>2972066935</v>
      </c>
      <c r="AE5146" s="1">
        <v>44663.556944444441</v>
      </c>
      <c r="AG5146" t="s">
        <v>30667</v>
      </c>
      <c r="AH5146" t="s">
        <v>51</v>
      </c>
      <c r="AJ5146" t="s">
        <v>53</v>
      </c>
      <c r="AO5146" t="s">
        <v>8142</v>
      </c>
    </row>
    <row r="5147" spans="1:42" x14ac:dyDescent="0.35">
      <c r="A5147" t="s">
        <v>30668</v>
      </c>
      <c r="B5147" t="s">
        <v>4406</v>
      </c>
      <c r="C5147" t="s">
        <v>21742</v>
      </c>
      <c r="F5147" t="s">
        <v>30154</v>
      </c>
      <c r="H5147" t="s">
        <v>15561</v>
      </c>
      <c r="J5147" t="s">
        <v>18584</v>
      </c>
      <c r="K5147" t="s">
        <v>30155</v>
      </c>
      <c r="M5147" t="s">
        <v>30156</v>
      </c>
      <c r="N5147" t="s">
        <v>5925</v>
      </c>
      <c r="O5147">
        <v>19067</v>
      </c>
      <c r="P5147" t="s">
        <v>50</v>
      </c>
      <c r="U5147" s="1">
        <v>44596</v>
      </c>
      <c r="V5147" s="1">
        <v>44596</v>
      </c>
      <c r="AC5147" t="s">
        <v>53</v>
      </c>
      <c r="AD5147">
        <v>2969543968</v>
      </c>
      <c r="AE5147" s="1">
        <v>40032.470138888886</v>
      </c>
      <c r="AG5147" t="s">
        <v>30669</v>
      </c>
      <c r="AH5147" t="s">
        <v>51</v>
      </c>
      <c r="AJ5147" t="s">
        <v>53</v>
      </c>
      <c r="AO5147" t="s">
        <v>8142</v>
      </c>
    </row>
    <row r="5148" spans="1:42" x14ac:dyDescent="0.35">
      <c r="A5148" t="s">
        <v>30670</v>
      </c>
      <c r="B5148" t="s">
        <v>30671</v>
      </c>
      <c r="C5148" t="s">
        <v>30672</v>
      </c>
      <c r="F5148" t="s">
        <v>30673</v>
      </c>
      <c r="H5148" t="s">
        <v>30674</v>
      </c>
      <c r="I5148" t="s">
        <v>179</v>
      </c>
      <c r="K5148" t="s">
        <v>30675</v>
      </c>
      <c r="M5148" t="s">
        <v>28916</v>
      </c>
      <c r="N5148" t="s">
        <v>1593</v>
      </c>
      <c r="O5148">
        <v>84663</v>
      </c>
      <c r="P5148" t="s">
        <v>50</v>
      </c>
      <c r="U5148" s="1">
        <v>44598</v>
      </c>
      <c r="V5148" s="1">
        <v>44598</v>
      </c>
      <c r="AC5148" t="s">
        <v>53</v>
      </c>
      <c r="AD5148">
        <v>1000000001</v>
      </c>
      <c r="AE5148" s="1">
        <v>39973.351388888892</v>
      </c>
      <c r="AG5148" t="s">
        <v>30676</v>
      </c>
      <c r="AH5148" t="s">
        <v>51</v>
      </c>
      <c r="AJ5148" t="s">
        <v>53</v>
      </c>
      <c r="AO5148" t="s">
        <v>8142</v>
      </c>
    </row>
    <row r="5149" spans="1:42" x14ac:dyDescent="0.35">
      <c r="A5149" t="s">
        <v>30677</v>
      </c>
      <c r="B5149" t="s">
        <v>30678</v>
      </c>
      <c r="C5149" t="s">
        <v>12259</v>
      </c>
      <c r="D5149" t="s">
        <v>30679</v>
      </c>
      <c r="F5149" t="s">
        <v>14513</v>
      </c>
      <c r="H5149" t="s">
        <v>30680</v>
      </c>
      <c r="I5149" t="s">
        <v>101</v>
      </c>
      <c r="J5149" t="s">
        <v>30681</v>
      </c>
      <c r="K5149" t="s">
        <v>26277</v>
      </c>
      <c r="L5149" t="s">
        <v>14515</v>
      </c>
      <c r="M5149" t="s">
        <v>14516</v>
      </c>
      <c r="N5149" t="s">
        <v>25803</v>
      </c>
      <c r="O5149" t="s">
        <v>13649</v>
      </c>
      <c r="P5149" t="s">
        <v>4438</v>
      </c>
      <c r="U5149" s="1">
        <v>44599</v>
      </c>
      <c r="V5149" s="1">
        <v>44599</v>
      </c>
      <c r="AC5149" t="s">
        <v>53</v>
      </c>
      <c r="AD5149">
        <v>2969823183</v>
      </c>
      <c r="AE5149" s="1">
        <v>43312.453472222223</v>
      </c>
      <c r="AG5149" t="s">
        <v>30682</v>
      </c>
      <c r="AH5149" t="s">
        <v>51</v>
      </c>
      <c r="AJ5149" t="s">
        <v>53</v>
      </c>
      <c r="AO5149" t="s">
        <v>8142</v>
      </c>
    </row>
    <row r="5150" spans="1:42" x14ac:dyDescent="0.35">
      <c r="A5150" t="s">
        <v>30683</v>
      </c>
      <c r="B5150" t="s">
        <v>30684</v>
      </c>
      <c r="C5150" t="s">
        <v>116</v>
      </c>
      <c r="F5150" t="s">
        <v>30685</v>
      </c>
      <c r="H5150" t="s">
        <v>30686</v>
      </c>
      <c r="I5150" t="s">
        <v>200</v>
      </c>
      <c r="J5150" t="s">
        <v>23471</v>
      </c>
      <c r="K5150" t="s">
        <v>30687</v>
      </c>
      <c r="M5150" t="s">
        <v>18192</v>
      </c>
      <c r="N5150" t="s">
        <v>22973</v>
      </c>
      <c r="O5150">
        <v>73099</v>
      </c>
      <c r="P5150" t="s">
        <v>50</v>
      </c>
      <c r="U5150" s="1">
        <v>44599</v>
      </c>
      <c r="V5150" s="1">
        <v>44599</v>
      </c>
      <c r="AC5150" t="s">
        <v>53</v>
      </c>
      <c r="AD5150">
        <v>2969515564</v>
      </c>
      <c r="AE5150" s="1">
        <v>38667.748611111114</v>
      </c>
      <c r="AG5150" t="s">
        <v>30688</v>
      </c>
      <c r="AH5150" t="s">
        <v>51</v>
      </c>
      <c r="AJ5150" t="s">
        <v>53</v>
      </c>
      <c r="AO5150" t="s">
        <v>5443</v>
      </c>
    </row>
    <row r="5151" spans="1:42" x14ac:dyDescent="0.35">
      <c r="A5151" t="s">
        <v>30689</v>
      </c>
      <c r="B5151" t="s">
        <v>3167</v>
      </c>
      <c r="C5151" t="s">
        <v>15261</v>
      </c>
      <c r="F5151">
        <v>9152131812</v>
      </c>
      <c r="H5151" t="s">
        <v>30689</v>
      </c>
      <c r="J5151" t="s">
        <v>30690</v>
      </c>
      <c r="K5151" t="s">
        <v>30691</v>
      </c>
      <c r="M5151" t="s">
        <v>30692</v>
      </c>
      <c r="N5151" t="s">
        <v>30693</v>
      </c>
      <c r="O5151">
        <v>32698</v>
      </c>
      <c r="P5151" t="s">
        <v>5151</v>
      </c>
      <c r="U5151" s="1">
        <v>44599</v>
      </c>
      <c r="V5151" s="1">
        <v>44599</v>
      </c>
      <c r="AC5151" t="s">
        <v>53</v>
      </c>
      <c r="AD5151">
        <v>2974744981</v>
      </c>
      <c r="AE5151" s="1">
        <v>45467.602083333331</v>
      </c>
      <c r="AG5151" t="s">
        <v>30694</v>
      </c>
      <c r="AH5151" t="s">
        <v>51</v>
      </c>
      <c r="AJ5151" t="s">
        <v>53</v>
      </c>
      <c r="AO5151" t="s">
        <v>5443</v>
      </c>
    </row>
    <row r="5152" spans="1:42" x14ac:dyDescent="0.35">
      <c r="A5152" t="s">
        <v>30695</v>
      </c>
      <c r="B5152" t="s">
        <v>30696</v>
      </c>
      <c r="C5152" t="s">
        <v>2016</v>
      </c>
      <c r="F5152">
        <v>18042964075</v>
      </c>
      <c r="H5152" t="s">
        <v>30695</v>
      </c>
      <c r="I5152" t="s">
        <v>464</v>
      </c>
      <c r="J5152" t="s">
        <v>6387</v>
      </c>
      <c r="K5152" t="s">
        <v>13097</v>
      </c>
      <c r="M5152" t="s">
        <v>5488</v>
      </c>
      <c r="N5152" t="s">
        <v>1515</v>
      </c>
      <c r="O5152" t="s">
        <v>13098</v>
      </c>
      <c r="P5152" t="s">
        <v>50</v>
      </c>
      <c r="U5152" s="1">
        <v>44599</v>
      </c>
      <c r="V5152" s="1">
        <v>44599</v>
      </c>
      <c r="AC5152" t="s">
        <v>53</v>
      </c>
      <c r="AD5152">
        <v>2969484892</v>
      </c>
      <c r="AE5152" s="1">
        <v>37756</v>
      </c>
      <c r="AG5152" t="s">
        <v>30697</v>
      </c>
      <c r="AH5152" t="s">
        <v>51</v>
      </c>
      <c r="AJ5152" t="s">
        <v>53</v>
      </c>
      <c r="AO5152" t="s">
        <v>8142</v>
      </c>
    </row>
    <row r="5153" spans="1:42" x14ac:dyDescent="0.35">
      <c r="A5153" t="s">
        <v>30698</v>
      </c>
      <c r="B5153" t="s">
        <v>30699</v>
      </c>
      <c r="C5153" t="s">
        <v>13050</v>
      </c>
      <c r="F5153" t="s">
        <v>30700</v>
      </c>
      <c r="H5153" t="s">
        <v>30698</v>
      </c>
      <c r="J5153" t="s">
        <v>30701</v>
      </c>
      <c r="N5153" t="s">
        <v>4526</v>
      </c>
      <c r="O5153">
        <v>85629</v>
      </c>
      <c r="P5153" t="s">
        <v>50</v>
      </c>
      <c r="U5153" s="1">
        <v>44599</v>
      </c>
      <c r="V5153" s="1">
        <v>44599</v>
      </c>
      <c r="AC5153" t="s">
        <v>53</v>
      </c>
      <c r="AD5153">
        <v>2972007897</v>
      </c>
      <c r="AE5153" s="1">
        <v>44465.538888888892</v>
      </c>
      <c r="AG5153" t="s">
        <v>30702</v>
      </c>
      <c r="AH5153" t="s">
        <v>51</v>
      </c>
      <c r="AJ5153" t="s">
        <v>53</v>
      </c>
      <c r="AO5153" t="s">
        <v>8142</v>
      </c>
    </row>
    <row r="5154" spans="1:42" x14ac:dyDescent="0.35">
      <c r="A5154" t="s">
        <v>30703</v>
      </c>
      <c r="B5154" t="s">
        <v>747</v>
      </c>
      <c r="C5154" t="s">
        <v>10684</v>
      </c>
      <c r="F5154">
        <v>5056815893</v>
      </c>
      <c r="H5154" t="s">
        <v>30605</v>
      </c>
      <c r="J5154" t="s">
        <v>30606</v>
      </c>
      <c r="K5154" t="s">
        <v>30704</v>
      </c>
      <c r="M5154" t="s">
        <v>2637</v>
      </c>
      <c r="N5154" t="s">
        <v>398</v>
      </c>
      <c r="O5154">
        <v>87107</v>
      </c>
      <c r="P5154" t="s">
        <v>50</v>
      </c>
      <c r="U5154" s="1">
        <v>44599</v>
      </c>
      <c r="V5154" s="1">
        <v>44599</v>
      </c>
      <c r="W5154" s="1">
        <v>44599.420138888891</v>
      </c>
      <c r="X5154" s="1">
        <v>44599.420138888891</v>
      </c>
      <c r="AC5154" t="s">
        <v>53</v>
      </c>
      <c r="AD5154">
        <v>2970024983</v>
      </c>
      <c r="AE5154" s="1">
        <v>44158.619444444441</v>
      </c>
      <c r="AG5154" t="s">
        <v>30705</v>
      </c>
      <c r="AH5154" t="s">
        <v>51</v>
      </c>
      <c r="AJ5154" t="s">
        <v>53</v>
      </c>
      <c r="AL5154" t="s">
        <v>78</v>
      </c>
      <c r="AO5154" t="s">
        <v>8142</v>
      </c>
    </row>
    <row r="5155" spans="1:42" x14ac:dyDescent="0.35">
      <c r="A5155" t="s">
        <v>30706</v>
      </c>
      <c r="B5155" t="s">
        <v>7815</v>
      </c>
      <c r="C5155" t="s">
        <v>2444</v>
      </c>
      <c r="F5155" t="s">
        <v>30707</v>
      </c>
      <c r="H5155" t="s">
        <v>30706</v>
      </c>
      <c r="J5155" t="s">
        <v>30708</v>
      </c>
      <c r="K5155" t="s">
        <v>15791</v>
      </c>
      <c r="M5155" t="s">
        <v>15792</v>
      </c>
      <c r="N5155" t="s">
        <v>15037</v>
      </c>
      <c r="O5155">
        <v>80640</v>
      </c>
      <c r="P5155" t="s">
        <v>50</v>
      </c>
      <c r="U5155" s="1">
        <v>44599</v>
      </c>
      <c r="V5155" s="1">
        <v>44599</v>
      </c>
      <c r="AC5155" t="s">
        <v>53</v>
      </c>
      <c r="AD5155">
        <v>2969556178</v>
      </c>
      <c r="AE5155" s="1">
        <v>40472.707638888889</v>
      </c>
      <c r="AG5155" t="s">
        <v>30709</v>
      </c>
      <c r="AH5155" t="s">
        <v>51</v>
      </c>
      <c r="AJ5155" t="s">
        <v>53</v>
      </c>
      <c r="AO5155" t="s">
        <v>8142</v>
      </c>
    </row>
    <row r="5156" spans="1:42" x14ac:dyDescent="0.35">
      <c r="A5156" t="s">
        <v>30710</v>
      </c>
      <c r="B5156" t="s">
        <v>24782</v>
      </c>
      <c r="C5156" t="s">
        <v>309</v>
      </c>
      <c r="F5156" t="s">
        <v>24783</v>
      </c>
      <c r="H5156" t="s">
        <v>24781</v>
      </c>
      <c r="J5156" t="s">
        <v>24784</v>
      </c>
      <c r="P5156" t="s">
        <v>50</v>
      </c>
      <c r="U5156" s="1">
        <v>44599</v>
      </c>
      <c r="V5156" s="1">
        <v>44599</v>
      </c>
      <c r="AC5156" t="s">
        <v>53</v>
      </c>
      <c r="AD5156">
        <v>2969519246</v>
      </c>
      <c r="AE5156" s="1">
        <v>38883.179166666669</v>
      </c>
      <c r="AG5156" t="s">
        <v>30711</v>
      </c>
      <c r="AH5156" t="s">
        <v>51</v>
      </c>
      <c r="AJ5156" t="s">
        <v>53</v>
      </c>
      <c r="AO5156" t="s">
        <v>8142</v>
      </c>
    </row>
    <row r="5157" spans="1:42" x14ac:dyDescent="0.35">
      <c r="A5157" t="s">
        <v>30712</v>
      </c>
      <c r="B5157" t="s">
        <v>1075</v>
      </c>
      <c r="C5157" t="s">
        <v>4985</v>
      </c>
      <c r="F5157">
        <f>1608-661-4821</f>
        <v>-3874</v>
      </c>
      <c r="H5157" t="s">
        <v>30712</v>
      </c>
      <c r="J5157" t="s">
        <v>30713</v>
      </c>
      <c r="K5157" t="s">
        <v>30714</v>
      </c>
      <c r="M5157" t="s">
        <v>30715</v>
      </c>
      <c r="N5157" t="s">
        <v>19267</v>
      </c>
      <c r="O5157" t="s">
        <v>30716</v>
      </c>
      <c r="P5157" t="s">
        <v>50</v>
      </c>
      <c r="U5157" s="1">
        <v>44599</v>
      </c>
      <c r="V5157" s="1">
        <v>44599</v>
      </c>
      <c r="AC5157" t="s">
        <v>53</v>
      </c>
      <c r="AD5157">
        <v>2969564438</v>
      </c>
      <c r="AE5157" s="1">
        <v>40735.476388888892</v>
      </c>
      <c r="AG5157" t="s">
        <v>30717</v>
      </c>
      <c r="AH5157" t="s">
        <v>51</v>
      </c>
      <c r="AJ5157" t="s">
        <v>53</v>
      </c>
      <c r="AO5157" t="s">
        <v>5443</v>
      </c>
    </row>
    <row r="5158" spans="1:42" x14ac:dyDescent="0.35">
      <c r="A5158" t="s">
        <v>30718</v>
      </c>
      <c r="B5158" t="s">
        <v>1965</v>
      </c>
      <c r="C5158" t="s">
        <v>758</v>
      </c>
      <c r="F5158">
        <v>13036886462</v>
      </c>
      <c r="H5158" t="s">
        <v>30718</v>
      </c>
      <c r="J5158" t="s">
        <v>30719</v>
      </c>
      <c r="N5158" t="s">
        <v>287</v>
      </c>
      <c r="O5158">
        <v>80104</v>
      </c>
      <c r="P5158" t="s">
        <v>50</v>
      </c>
      <c r="U5158" s="1">
        <v>44599</v>
      </c>
      <c r="V5158" s="1">
        <v>44599</v>
      </c>
      <c r="W5158" s="1">
        <v>44599.558333333334</v>
      </c>
      <c r="X5158" s="1">
        <v>44599.558333333334</v>
      </c>
      <c r="AC5158" t="s">
        <v>53</v>
      </c>
      <c r="AD5158">
        <v>2972054551</v>
      </c>
      <c r="AE5158" s="1">
        <v>44599.568749999999</v>
      </c>
      <c r="AF5158" t="s">
        <v>30720</v>
      </c>
      <c r="AG5158" t="s">
        <v>30721</v>
      </c>
      <c r="AH5158" t="s">
        <v>51</v>
      </c>
      <c r="AJ5158" t="s">
        <v>53</v>
      </c>
      <c r="AL5158" t="s">
        <v>78</v>
      </c>
      <c r="AO5158" t="s">
        <v>5443</v>
      </c>
      <c r="AP5158" s="1">
        <v>45415.48541666667</v>
      </c>
    </row>
    <row r="5159" spans="1:42" x14ac:dyDescent="0.35">
      <c r="A5159" t="s">
        <v>30722</v>
      </c>
      <c r="B5159" t="s">
        <v>16119</v>
      </c>
      <c r="C5159" t="s">
        <v>759</v>
      </c>
      <c r="F5159" t="s">
        <v>30154</v>
      </c>
      <c r="H5159" t="s">
        <v>15561</v>
      </c>
      <c r="J5159" t="s">
        <v>18584</v>
      </c>
      <c r="K5159" t="s">
        <v>30155</v>
      </c>
      <c r="M5159" t="s">
        <v>30156</v>
      </c>
      <c r="N5159" t="s">
        <v>5925</v>
      </c>
      <c r="O5159">
        <v>19067</v>
      </c>
      <c r="P5159" t="s">
        <v>50</v>
      </c>
      <c r="U5159" s="1">
        <v>44599</v>
      </c>
      <c r="V5159" s="1">
        <v>44599</v>
      </c>
      <c r="AC5159" t="s">
        <v>53</v>
      </c>
      <c r="AD5159">
        <v>2969543968</v>
      </c>
      <c r="AE5159" s="1">
        <v>40032.470138888886</v>
      </c>
      <c r="AG5159" t="s">
        <v>30723</v>
      </c>
      <c r="AH5159" t="s">
        <v>51</v>
      </c>
      <c r="AJ5159" t="s">
        <v>53</v>
      </c>
      <c r="AO5159" t="s">
        <v>8142</v>
      </c>
    </row>
    <row r="5160" spans="1:42" x14ac:dyDescent="0.35">
      <c r="A5160" t="s">
        <v>30724</v>
      </c>
      <c r="B5160" t="s">
        <v>30725</v>
      </c>
      <c r="C5160" t="s">
        <v>888</v>
      </c>
      <c r="F5160" t="s">
        <v>30154</v>
      </c>
      <c r="H5160" t="s">
        <v>15561</v>
      </c>
      <c r="J5160" t="s">
        <v>18584</v>
      </c>
      <c r="K5160" t="s">
        <v>30155</v>
      </c>
      <c r="M5160" t="s">
        <v>30156</v>
      </c>
      <c r="N5160" t="s">
        <v>5925</v>
      </c>
      <c r="O5160">
        <v>19067</v>
      </c>
      <c r="P5160" t="s">
        <v>50</v>
      </c>
      <c r="U5160" s="1">
        <v>44599</v>
      </c>
      <c r="V5160" s="1">
        <v>44599</v>
      </c>
      <c r="AC5160" t="s">
        <v>53</v>
      </c>
      <c r="AD5160">
        <v>2969543968</v>
      </c>
      <c r="AE5160" s="1">
        <v>40032.470138888886</v>
      </c>
      <c r="AG5160" t="s">
        <v>30726</v>
      </c>
      <c r="AH5160" t="s">
        <v>51</v>
      </c>
      <c r="AJ5160" t="s">
        <v>53</v>
      </c>
      <c r="AO5160" t="s">
        <v>8142</v>
      </c>
    </row>
    <row r="5161" spans="1:42" x14ac:dyDescent="0.35">
      <c r="A5161" t="s">
        <v>30727</v>
      </c>
      <c r="B5161" t="s">
        <v>27350</v>
      </c>
      <c r="C5161" t="s">
        <v>424</v>
      </c>
      <c r="F5161" t="s">
        <v>30728</v>
      </c>
      <c r="H5161" t="s">
        <v>15561</v>
      </c>
      <c r="J5161" t="s">
        <v>18584</v>
      </c>
      <c r="K5161" t="s">
        <v>30155</v>
      </c>
      <c r="M5161" t="s">
        <v>30156</v>
      </c>
      <c r="N5161" t="s">
        <v>5925</v>
      </c>
      <c r="O5161">
        <v>19067</v>
      </c>
      <c r="P5161" t="s">
        <v>50</v>
      </c>
      <c r="U5161" s="1">
        <v>44599</v>
      </c>
      <c r="V5161" s="1">
        <v>44599</v>
      </c>
      <c r="AC5161" t="s">
        <v>53</v>
      </c>
      <c r="AD5161">
        <v>2969543968</v>
      </c>
      <c r="AE5161" s="1">
        <v>40032.470138888886</v>
      </c>
      <c r="AG5161" t="s">
        <v>30729</v>
      </c>
      <c r="AH5161" t="s">
        <v>51</v>
      </c>
      <c r="AJ5161" t="s">
        <v>53</v>
      </c>
      <c r="AO5161" t="s">
        <v>8142</v>
      </c>
    </row>
    <row r="5162" spans="1:42" x14ac:dyDescent="0.35">
      <c r="A5162" t="s">
        <v>30730</v>
      </c>
      <c r="B5162" t="s">
        <v>2482</v>
      </c>
      <c r="C5162" t="s">
        <v>30731</v>
      </c>
      <c r="F5162" t="s">
        <v>30154</v>
      </c>
      <c r="H5162" t="s">
        <v>15561</v>
      </c>
      <c r="J5162" t="s">
        <v>18584</v>
      </c>
      <c r="K5162" t="s">
        <v>30155</v>
      </c>
      <c r="M5162" t="s">
        <v>30156</v>
      </c>
      <c r="N5162" t="s">
        <v>5925</v>
      </c>
      <c r="O5162">
        <v>19067</v>
      </c>
      <c r="P5162" t="s">
        <v>50</v>
      </c>
      <c r="U5162" s="1">
        <v>44599</v>
      </c>
      <c r="V5162" s="1">
        <v>44599</v>
      </c>
      <c r="AC5162" t="s">
        <v>53</v>
      </c>
      <c r="AD5162">
        <v>2969543968</v>
      </c>
      <c r="AE5162" s="1">
        <v>40032.470138888886</v>
      </c>
      <c r="AG5162" t="s">
        <v>30732</v>
      </c>
      <c r="AH5162" t="s">
        <v>51</v>
      </c>
      <c r="AJ5162" t="s">
        <v>53</v>
      </c>
      <c r="AO5162" t="s">
        <v>8142</v>
      </c>
    </row>
    <row r="5163" spans="1:42" x14ac:dyDescent="0.35">
      <c r="A5163" t="s">
        <v>30733</v>
      </c>
      <c r="B5163" t="s">
        <v>30734</v>
      </c>
      <c r="C5163" t="s">
        <v>30735</v>
      </c>
      <c r="F5163" t="s">
        <v>30154</v>
      </c>
      <c r="H5163" t="s">
        <v>15561</v>
      </c>
      <c r="J5163" t="s">
        <v>18584</v>
      </c>
      <c r="K5163" t="s">
        <v>30155</v>
      </c>
      <c r="M5163" t="s">
        <v>30156</v>
      </c>
      <c r="N5163" t="s">
        <v>5925</v>
      </c>
      <c r="O5163">
        <v>19067</v>
      </c>
      <c r="P5163" t="s">
        <v>50</v>
      </c>
      <c r="U5163" s="1">
        <v>44599</v>
      </c>
      <c r="V5163" s="1">
        <v>44599</v>
      </c>
      <c r="AC5163" t="s">
        <v>53</v>
      </c>
      <c r="AD5163">
        <v>2969543968</v>
      </c>
      <c r="AE5163" s="1">
        <v>40032.470138888886</v>
      </c>
      <c r="AG5163" t="s">
        <v>30736</v>
      </c>
      <c r="AH5163" t="s">
        <v>51</v>
      </c>
      <c r="AJ5163" t="s">
        <v>53</v>
      </c>
      <c r="AO5163" t="s">
        <v>8142</v>
      </c>
    </row>
    <row r="5164" spans="1:42" x14ac:dyDescent="0.35">
      <c r="A5164" t="s">
        <v>30737</v>
      </c>
      <c r="B5164" t="s">
        <v>15496</v>
      </c>
      <c r="C5164" t="s">
        <v>3466</v>
      </c>
      <c r="F5164" t="s">
        <v>30154</v>
      </c>
      <c r="H5164" t="s">
        <v>15561</v>
      </c>
      <c r="J5164" t="s">
        <v>18584</v>
      </c>
      <c r="K5164" t="s">
        <v>30155</v>
      </c>
      <c r="M5164" t="s">
        <v>30156</v>
      </c>
      <c r="N5164" t="s">
        <v>5925</v>
      </c>
      <c r="O5164">
        <v>19067</v>
      </c>
      <c r="P5164" t="s">
        <v>50</v>
      </c>
      <c r="U5164" s="1">
        <v>44599</v>
      </c>
      <c r="V5164" s="1">
        <v>44599</v>
      </c>
      <c r="AC5164" t="s">
        <v>53</v>
      </c>
      <c r="AD5164">
        <v>2969543968</v>
      </c>
      <c r="AE5164" s="1">
        <v>40032.470138888886</v>
      </c>
      <c r="AG5164" t="s">
        <v>30738</v>
      </c>
      <c r="AH5164" t="s">
        <v>51</v>
      </c>
      <c r="AJ5164" t="s">
        <v>53</v>
      </c>
      <c r="AO5164" t="s">
        <v>8142</v>
      </c>
    </row>
    <row r="5165" spans="1:42" x14ac:dyDescent="0.35">
      <c r="A5165" t="s">
        <v>30739</v>
      </c>
      <c r="B5165" t="s">
        <v>30740</v>
      </c>
      <c r="C5165" t="s">
        <v>894</v>
      </c>
      <c r="F5165" t="s">
        <v>30741</v>
      </c>
      <c r="H5165" t="s">
        <v>15561</v>
      </c>
      <c r="J5165" t="s">
        <v>18584</v>
      </c>
      <c r="K5165" t="s">
        <v>30155</v>
      </c>
      <c r="M5165" t="s">
        <v>30156</v>
      </c>
      <c r="N5165" t="s">
        <v>5925</v>
      </c>
      <c r="O5165">
        <v>19067</v>
      </c>
      <c r="P5165" t="s">
        <v>50</v>
      </c>
      <c r="U5165" s="1">
        <v>44599</v>
      </c>
      <c r="V5165" s="1">
        <v>44599</v>
      </c>
      <c r="AC5165" t="s">
        <v>53</v>
      </c>
      <c r="AD5165">
        <v>2969543968</v>
      </c>
      <c r="AE5165" s="1">
        <v>40032.470138888886</v>
      </c>
      <c r="AG5165" t="s">
        <v>30742</v>
      </c>
      <c r="AH5165" t="s">
        <v>51</v>
      </c>
      <c r="AJ5165" t="s">
        <v>53</v>
      </c>
      <c r="AO5165" t="s">
        <v>8142</v>
      </c>
    </row>
    <row r="5166" spans="1:42" x14ac:dyDescent="0.35">
      <c r="A5166" t="s">
        <v>30743</v>
      </c>
      <c r="B5166" t="s">
        <v>30744</v>
      </c>
      <c r="C5166" t="s">
        <v>2016</v>
      </c>
      <c r="F5166" t="s">
        <v>30154</v>
      </c>
      <c r="H5166" t="s">
        <v>15561</v>
      </c>
      <c r="J5166" t="s">
        <v>18584</v>
      </c>
      <c r="K5166" t="s">
        <v>30155</v>
      </c>
      <c r="M5166" t="s">
        <v>30156</v>
      </c>
      <c r="N5166" t="s">
        <v>5925</v>
      </c>
      <c r="O5166">
        <v>19067</v>
      </c>
      <c r="P5166" t="s">
        <v>50</v>
      </c>
      <c r="U5166" s="1">
        <v>44599</v>
      </c>
      <c r="V5166" s="1">
        <v>44599</v>
      </c>
      <c r="AC5166" t="s">
        <v>53</v>
      </c>
      <c r="AD5166">
        <v>2969543968</v>
      </c>
      <c r="AE5166" s="1">
        <v>40032.470138888886</v>
      </c>
      <c r="AG5166" t="s">
        <v>30745</v>
      </c>
      <c r="AH5166" t="s">
        <v>51</v>
      </c>
      <c r="AJ5166" t="s">
        <v>53</v>
      </c>
      <c r="AO5166" t="s">
        <v>8142</v>
      </c>
    </row>
    <row r="5167" spans="1:42" x14ac:dyDescent="0.35">
      <c r="A5167" t="s">
        <v>30746</v>
      </c>
      <c r="B5167" t="s">
        <v>30747</v>
      </c>
      <c r="C5167" t="s">
        <v>2615</v>
      </c>
      <c r="F5167" t="s">
        <v>30154</v>
      </c>
      <c r="H5167" t="s">
        <v>30748</v>
      </c>
      <c r="J5167" t="s">
        <v>18584</v>
      </c>
      <c r="K5167" t="s">
        <v>30155</v>
      </c>
      <c r="M5167" t="s">
        <v>30156</v>
      </c>
      <c r="N5167" t="s">
        <v>5925</v>
      </c>
      <c r="O5167">
        <v>19067</v>
      </c>
      <c r="P5167" t="s">
        <v>50</v>
      </c>
      <c r="U5167" s="1">
        <v>44599</v>
      </c>
      <c r="V5167" s="1">
        <v>44599</v>
      </c>
      <c r="AC5167" t="s">
        <v>53</v>
      </c>
      <c r="AD5167">
        <v>2969543968</v>
      </c>
      <c r="AE5167" s="1">
        <v>40032.470138888886</v>
      </c>
      <c r="AG5167" t="s">
        <v>30749</v>
      </c>
      <c r="AH5167" t="s">
        <v>51</v>
      </c>
      <c r="AJ5167" t="s">
        <v>53</v>
      </c>
      <c r="AO5167" t="s">
        <v>8142</v>
      </c>
    </row>
    <row r="5168" spans="1:42" x14ac:dyDescent="0.35">
      <c r="A5168" t="s">
        <v>30750</v>
      </c>
      <c r="B5168" t="s">
        <v>30751</v>
      </c>
      <c r="C5168" t="s">
        <v>30752</v>
      </c>
      <c r="F5168" t="s">
        <v>30154</v>
      </c>
      <c r="H5168" t="s">
        <v>15561</v>
      </c>
      <c r="J5168" t="s">
        <v>18584</v>
      </c>
      <c r="K5168" t="s">
        <v>30155</v>
      </c>
      <c r="M5168" t="s">
        <v>30156</v>
      </c>
      <c r="N5168" t="s">
        <v>5925</v>
      </c>
      <c r="O5168">
        <v>19067</v>
      </c>
      <c r="P5168" t="s">
        <v>50</v>
      </c>
      <c r="U5168" s="1">
        <v>44599</v>
      </c>
      <c r="V5168" s="1">
        <v>44599</v>
      </c>
      <c r="AC5168" t="s">
        <v>53</v>
      </c>
      <c r="AD5168">
        <v>2969543968</v>
      </c>
      <c r="AE5168" s="1">
        <v>40032.470138888886</v>
      </c>
      <c r="AG5168" t="s">
        <v>30753</v>
      </c>
      <c r="AH5168" t="s">
        <v>51</v>
      </c>
      <c r="AJ5168" t="s">
        <v>53</v>
      </c>
      <c r="AO5168" t="s">
        <v>8142</v>
      </c>
    </row>
    <row r="5169" spans="1:41" x14ac:dyDescent="0.35">
      <c r="A5169" t="s">
        <v>30754</v>
      </c>
      <c r="B5169" t="s">
        <v>30755</v>
      </c>
      <c r="C5169" t="s">
        <v>24357</v>
      </c>
      <c r="F5169" t="s">
        <v>30154</v>
      </c>
      <c r="H5169" t="s">
        <v>15561</v>
      </c>
      <c r="J5169" t="s">
        <v>18584</v>
      </c>
      <c r="K5169" t="s">
        <v>30155</v>
      </c>
      <c r="M5169" t="s">
        <v>30156</v>
      </c>
      <c r="N5169" t="s">
        <v>5925</v>
      </c>
      <c r="O5169">
        <v>19067</v>
      </c>
      <c r="P5169" t="s">
        <v>50</v>
      </c>
      <c r="U5169" s="1">
        <v>44599</v>
      </c>
      <c r="V5169" s="1">
        <v>44599</v>
      </c>
      <c r="AC5169" t="s">
        <v>53</v>
      </c>
      <c r="AD5169">
        <v>2969543968</v>
      </c>
      <c r="AE5169" s="1">
        <v>40032.470138888886</v>
      </c>
      <c r="AG5169" t="s">
        <v>30756</v>
      </c>
      <c r="AH5169" t="s">
        <v>51</v>
      </c>
      <c r="AJ5169" t="s">
        <v>53</v>
      </c>
      <c r="AO5169" t="s">
        <v>8142</v>
      </c>
    </row>
    <row r="5170" spans="1:41" x14ac:dyDescent="0.35">
      <c r="A5170" t="s">
        <v>30757</v>
      </c>
      <c r="B5170" t="s">
        <v>2516</v>
      </c>
      <c r="C5170" t="s">
        <v>1076</v>
      </c>
      <c r="F5170" t="s">
        <v>30154</v>
      </c>
      <c r="H5170" t="s">
        <v>15561</v>
      </c>
      <c r="J5170" t="s">
        <v>18584</v>
      </c>
      <c r="K5170" t="s">
        <v>30155</v>
      </c>
      <c r="M5170" t="s">
        <v>30156</v>
      </c>
      <c r="N5170" t="s">
        <v>5925</v>
      </c>
      <c r="O5170">
        <v>19067</v>
      </c>
      <c r="P5170" t="s">
        <v>50</v>
      </c>
      <c r="U5170" s="1">
        <v>44599</v>
      </c>
      <c r="V5170" s="1">
        <v>44599</v>
      </c>
      <c r="AC5170" t="s">
        <v>53</v>
      </c>
      <c r="AD5170">
        <v>2969543968</v>
      </c>
      <c r="AE5170" s="1">
        <v>40032.470138888886</v>
      </c>
      <c r="AG5170" t="s">
        <v>30758</v>
      </c>
      <c r="AH5170" t="s">
        <v>51</v>
      </c>
      <c r="AJ5170" t="s">
        <v>53</v>
      </c>
      <c r="AO5170" t="s">
        <v>8142</v>
      </c>
    </row>
    <row r="5171" spans="1:41" x14ac:dyDescent="0.35">
      <c r="A5171" t="s">
        <v>30759</v>
      </c>
      <c r="B5171" t="s">
        <v>30760</v>
      </c>
      <c r="C5171" t="s">
        <v>904</v>
      </c>
      <c r="F5171" t="s">
        <v>30761</v>
      </c>
      <c r="H5171" t="s">
        <v>30762</v>
      </c>
      <c r="J5171" t="s">
        <v>18584</v>
      </c>
      <c r="K5171" t="s">
        <v>30763</v>
      </c>
      <c r="M5171" t="s">
        <v>30156</v>
      </c>
      <c r="N5171" t="s">
        <v>5925</v>
      </c>
      <c r="O5171">
        <v>19067</v>
      </c>
      <c r="P5171" t="s">
        <v>50</v>
      </c>
      <c r="U5171" s="1">
        <v>44599</v>
      </c>
      <c r="V5171" s="1">
        <v>44599</v>
      </c>
      <c r="AC5171" t="s">
        <v>53</v>
      </c>
      <c r="AD5171">
        <v>2969543968</v>
      </c>
      <c r="AE5171" s="1">
        <v>40032.470138888886</v>
      </c>
      <c r="AG5171" t="s">
        <v>30764</v>
      </c>
      <c r="AH5171" t="s">
        <v>51</v>
      </c>
      <c r="AJ5171" t="s">
        <v>53</v>
      </c>
      <c r="AO5171" t="s">
        <v>8142</v>
      </c>
    </row>
    <row r="5172" spans="1:41" x14ac:dyDescent="0.35">
      <c r="A5172" t="s">
        <v>30765</v>
      </c>
      <c r="B5172" t="s">
        <v>30766</v>
      </c>
      <c r="C5172" t="s">
        <v>89</v>
      </c>
      <c r="F5172">
        <v>16785712537</v>
      </c>
      <c r="H5172" t="s">
        <v>30767</v>
      </c>
      <c r="J5172" t="s">
        <v>27926</v>
      </c>
      <c r="N5172" t="s">
        <v>6033</v>
      </c>
      <c r="O5172">
        <v>92865</v>
      </c>
      <c r="P5172" t="s">
        <v>50</v>
      </c>
      <c r="U5172" s="1">
        <v>44599</v>
      </c>
      <c r="V5172" s="1">
        <v>44599</v>
      </c>
      <c r="AC5172" t="s">
        <v>53</v>
      </c>
      <c r="AD5172">
        <v>2969528616</v>
      </c>
      <c r="AE5172" s="1">
        <v>39384.675000000003</v>
      </c>
      <c r="AG5172" t="s">
        <v>30768</v>
      </c>
      <c r="AH5172" t="s">
        <v>51</v>
      </c>
      <c r="AJ5172" t="s">
        <v>53</v>
      </c>
      <c r="AO5172" t="s">
        <v>8142</v>
      </c>
    </row>
    <row r="5173" spans="1:41" x14ac:dyDescent="0.35">
      <c r="A5173" t="s">
        <v>30769</v>
      </c>
      <c r="B5173" t="s">
        <v>30770</v>
      </c>
      <c r="C5173" t="s">
        <v>702</v>
      </c>
      <c r="F5173" t="s">
        <v>30154</v>
      </c>
      <c r="H5173" t="s">
        <v>15561</v>
      </c>
      <c r="J5173" t="s">
        <v>18584</v>
      </c>
      <c r="K5173" t="s">
        <v>30155</v>
      </c>
      <c r="M5173" t="s">
        <v>30156</v>
      </c>
      <c r="N5173" t="s">
        <v>5925</v>
      </c>
      <c r="O5173">
        <v>19067</v>
      </c>
      <c r="P5173" t="s">
        <v>50</v>
      </c>
      <c r="U5173" s="1">
        <v>44599</v>
      </c>
      <c r="V5173" s="1">
        <v>44599</v>
      </c>
      <c r="AC5173" t="s">
        <v>53</v>
      </c>
      <c r="AD5173">
        <v>2969543968</v>
      </c>
      <c r="AE5173" s="1">
        <v>40032.470138888886</v>
      </c>
      <c r="AG5173" t="s">
        <v>30771</v>
      </c>
      <c r="AH5173" t="s">
        <v>51</v>
      </c>
      <c r="AJ5173" t="s">
        <v>53</v>
      </c>
      <c r="AO5173" t="s">
        <v>8142</v>
      </c>
    </row>
    <row r="5174" spans="1:41" x14ac:dyDescent="0.35">
      <c r="A5174" t="s">
        <v>30772</v>
      </c>
      <c r="B5174" t="s">
        <v>30773</v>
      </c>
      <c r="C5174" t="s">
        <v>30774</v>
      </c>
      <c r="F5174" t="s">
        <v>30775</v>
      </c>
      <c r="H5174" t="s">
        <v>15561</v>
      </c>
      <c r="J5174" t="s">
        <v>18584</v>
      </c>
      <c r="K5174" t="s">
        <v>30155</v>
      </c>
      <c r="M5174" t="s">
        <v>30156</v>
      </c>
      <c r="N5174" t="s">
        <v>5925</v>
      </c>
      <c r="O5174">
        <v>19067</v>
      </c>
      <c r="P5174" t="s">
        <v>50</v>
      </c>
      <c r="U5174" s="1">
        <v>44599</v>
      </c>
      <c r="V5174" s="1">
        <v>44599</v>
      </c>
      <c r="AC5174" t="s">
        <v>53</v>
      </c>
      <c r="AD5174">
        <v>2969543968</v>
      </c>
      <c r="AE5174" s="1">
        <v>40032.470138888886</v>
      </c>
      <c r="AG5174" t="s">
        <v>30776</v>
      </c>
      <c r="AH5174" t="s">
        <v>51</v>
      </c>
      <c r="AJ5174" t="s">
        <v>53</v>
      </c>
      <c r="AO5174" t="s">
        <v>8142</v>
      </c>
    </row>
    <row r="5175" spans="1:41" x14ac:dyDescent="0.35">
      <c r="A5175" t="s">
        <v>30777</v>
      </c>
      <c r="B5175" t="s">
        <v>30778</v>
      </c>
      <c r="C5175" t="s">
        <v>18698</v>
      </c>
      <c r="H5175" t="s">
        <v>15561</v>
      </c>
      <c r="J5175" t="s">
        <v>18584</v>
      </c>
      <c r="P5175" t="s">
        <v>50</v>
      </c>
      <c r="U5175" s="1">
        <v>44599</v>
      </c>
      <c r="V5175" s="1">
        <v>44599</v>
      </c>
      <c r="AC5175" t="s">
        <v>53</v>
      </c>
      <c r="AD5175">
        <v>2969543968</v>
      </c>
      <c r="AE5175" s="1">
        <v>40032.470138888886</v>
      </c>
      <c r="AG5175" t="s">
        <v>30779</v>
      </c>
      <c r="AH5175" t="s">
        <v>51</v>
      </c>
      <c r="AJ5175" t="s">
        <v>53</v>
      </c>
      <c r="AO5175" t="s">
        <v>8142</v>
      </c>
    </row>
    <row r="5176" spans="1:41" x14ac:dyDescent="0.35">
      <c r="A5176" t="s">
        <v>30780</v>
      </c>
      <c r="B5176" t="s">
        <v>30781</v>
      </c>
      <c r="C5176" t="s">
        <v>1471</v>
      </c>
      <c r="F5176" t="s">
        <v>30199</v>
      </c>
      <c r="H5176" t="s">
        <v>30782</v>
      </c>
      <c r="J5176" t="s">
        <v>18584</v>
      </c>
      <c r="K5176" t="s">
        <v>30201</v>
      </c>
      <c r="M5176" t="s">
        <v>15479</v>
      </c>
      <c r="N5176" t="s">
        <v>3849</v>
      </c>
      <c r="O5176">
        <v>60622</v>
      </c>
      <c r="P5176" t="s">
        <v>50</v>
      </c>
      <c r="U5176" s="1">
        <v>44599</v>
      </c>
      <c r="V5176" s="1">
        <v>44599</v>
      </c>
      <c r="AC5176" t="s">
        <v>53</v>
      </c>
      <c r="AD5176">
        <v>2969543968</v>
      </c>
      <c r="AE5176" s="1">
        <v>40032.470138888886</v>
      </c>
      <c r="AG5176" t="s">
        <v>30783</v>
      </c>
      <c r="AH5176" t="s">
        <v>51</v>
      </c>
      <c r="AJ5176" t="s">
        <v>53</v>
      </c>
      <c r="AO5176" t="s">
        <v>8142</v>
      </c>
    </row>
    <row r="5177" spans="1:41" x14ac:dyDescent="0.35">
      <c r="A5177" t="s">
        <v>30784</v>
      </c>
      <c r="B5177" t="s">
        <v>5388</v>
      </c>
      <c r="C5177" t="s">
        <v>996</v>
      </c>
      <c r="F5177" t="s">
        <v>30154</v>
      </c>
      <c r="H5177" t="s">
        <v>15561</v>
      </c>
      <c r="J5177" t="s">
        <v>18584</v>
      </c>
      <c r="K5177" t="s">
        <v>30155</v>
      </c>
      <c r="M5177" t="s">
        <v>30156</v>
      </c>
      <c r="N5177" t="s">
        <v>5925</v>
      </c>
      <c r="O5177">
        <v>19067</v>
      </c>
      <c r="P5177" t="s">
        <v>50</v>
      </c>
      <c r="U5177" s="1">
        <v>44599</v>
      </c>
      <c r="V5177" s="1">
        <v>44599</v>
      </c>
      <c r="AC5177" t="s">
        <v>53</v>
      </c>
      <c r="AD5177">
        <v>2969543968</v>
      </c>
      <c r="AE5177" s="1">
        <v>40032.470138888886</v>
      </c>
      <c r="AG5177" t="s">
        <v>30785</v>
      </c>
      <c r="AH5177" t="s">
        <v>51</v>
      </c>
      <c r="AJ5177" t="s">
        <v>53</v>
      </c>
      <c r="AO5177" t="s">
        <v>8142</v>
      </c>
    </row>
    <row r="5178" spans="1:41" x14ac:dyDescent="0.35">
      <c r="A5178" t="s">
        <v>30786</v>
      </c>
      <c r="B5178" t="s">
        <v>30787</v>
      </c>
      <c r="C5178" t="s">
        <v>622</v>
      </c>
      <c r="F5178" t="s">
        <v>30788</v>
      </c>
      <c r="H5178" t="s">
        <v>30789</v>
      </c>
      <c r="I5178" t="s">
        <v>179</v>
      </c>
      <c r="J5178" t="s">
        <v>24326</v>
      </c>
      <c r="K5178" t="s">
        <v>30790</v>
      </c>
      <c r="M5178" t="s">
        <v>30791</v>
      </c>
      <c r="N5178" t="s">
        <v>4438</v>
      </c>
      <c r="O5178">
        <v>93535</v>
      </c>
      <c r="P5178" t="s">
        <v>50</v>
      </c>
      <c r="U5178" s="1">
        <v>44599</v>
      </c>
      <c r="V5178" s="1">
        <v>44599</v>
      </c>
      <c r="AC5178" t="s">
        <v>53</v>
      </c>
      <c r="AD5178">
        <v>2969476247</v>
      </c>
      <c r="AE5178" s="1">
        <v>37207</v>
      </c>
      <c r="AG5178" t="s">
        <v>30792</v>
      </c>
      <c r="AH5178" t="s">
        <v>51</v>
      </c>
      <c r="AJ5178" t="s">
        <v>53</v>
      </c>
      <c r="AO5178" t="s">
        <v>8142</v>
      </c>
    </row>
    <row r="5179" spans="1:41" x14ac:dyDescent="0.35">
      <c r="A5179" t="s">
        <v>30793</v>
      </c>
      <c r="B5179" t="s">
        <v>27845</v>
      </c>
      <c r="C5179" t="s">
        <v>4426</v>
      </c>
      <c r="F5179">
        <v>17147157178</v>
      </c>
      <c r="H5179" t="s">
        <v>30794</v>
      </c>
      <c r="I5179" t="s">
        <v>464</v>
      </c>
      <c r="J5179" t="s">
        <v>27926</v>
      </c>
      <c r="K5179" t="s">
        <v>27932</v>
      </c>
      <c r="M5179" t="s">
        <v>27933</v>
      </c>
      <c r="N5179" t="s">
        <v>6645</v>
      </c>
      <c r="O5179">
        <v>92806</v>
      </c>
      <c r="P5179" t="s">
        <v>50</v>
      </c>
      <c r="U5179" s="1">
        <v>44599</v>
      </c>
      <c r="V5179" s="1">
        <v>44599</v>
      </c>
      <c r="AC5179" t="s">
        <v>53</v>
      </c>
      <c r="AD5179">
        <v>2969528616</v>
      </c>
      <c r="AE5179" s="1">
        <v>39384.675000000003</v>
      </c>
      <c r="AG5179" t="s">
        <v>30795</v>
      </c>
      <c r="AH5179" t="s">
        <v>51</v>
      </c>
      <c r="AJ5179" t="s">
        <v>53</v>
      </c>
      <c r="AO5179" t="s">
        <v>8142</v>
      </c>
    </row>
    <row r="5180" spans="1:41" x14ac:dyDescent="0.35">
      <c r="A5180" t="s">
        <v>30796</v>
      </c>
      <c r="B5180" t="s">
        <v>30797</v>
      </c>
      <c r="C5180" t="s">
        <v>530</v>
      </c>
      <c r="F5180" t="s">
        <v>30154</v>
      </c>
      <c r="H5180" t="s">
        <v>15561</v>
      </c>
      <c r="J5180" t="s">
        <v>18584</v>
      </c>
      <c r="K5180" t="s">
        <v>30155</v>
      </c>
      <c r="M5180" t="s">
        <v>30156</v>
      </c>
      <c r="N5180" t="s">
        <v>5925</v>
      </c>
      <c r="O5180">
        <v>19067</v>
      </c>
      <c r="P5180" t="s">
        <v>50</v>
      </c>
      <c r="U5180" s="1">
        <v>44599</v>
      </c>
      <c r="V5180" s="1">
        <v>44599</v>
      </c>
      <c r="AC5180" t="s">
        <v>53</v>
      </c>
      <c r="AD5180">
        <v>2969543968</v>
      </c>
      <c r="AE5180" s="1">
        <v>40032.470138888886</v>
      </c>
      <c r="AG5180" t="s">
        <v>30798</v>
      </c>
      <c r="AH5180" t="s">
        <v>51</v>
      </c>
      <c r="AJ5180" t="s">
        <v>53</v>
      </c>
      <c r="AO5180" t="s">
        <v>8142</v>
      </c>
    </row>
    <row r="5181" spans="1:41" x14ac:dyDescent="0.35">
      <c r="A5181" t="s">
        <v>30799</v>
      </c>
      <c r="B5181" t="s">
        <v>30800</v>
      </c>
      <c r="C5181" t="s">
        <v>17892</v>
      </c>
      <c r="F5181" t="s">
        <v>30154</v>
      </c>
      <c r="H5181" t="s">
        <v>15561</v>
      </c>
      <c r="J5181" t="s">
        <v>18584</v>
      </c>
      <c r="K5181" t="s">
        <v>30155</v>
      </c>
      <c r="M5181" t="s">
        <v>30156</v>
      </c>
      <c r="N5181" t="s">
        <v>5925</v>
      </c>
      <c r="O5181">
        <v>19067</v>
      </c>
      <c r="P5181" t="s">
        <v>50</v>
      </c>
      <c r="U5181" s="1">
        <v>44599</v>
      </c>
      <c r="V5181" s="1">
        <v>44599</v>
      </c>
      <c r="AC5181" t="s">
        <v>53</v>
      </c>
      <c r="AD5181">
        <v>2969543968</v>
      </c>
      <c r="AE5181" s="1">
        <v>40032.470138888886</v>
      </c>
      <c r="AG5181" t="s">
        <v>30801</v>
      </c>
      <c r="AH5181" t="s">
        <v>51</v>
      </c>
      <c r="AJ5181" t="s">
        <v>53</v>
      </c>
      <c r="AO5181" t="s">
        <v>8142</v>
      </c>
    </row>
    <row r="5182" spans="1:41" x14ac:dyDescent="0.35">
      <c r="A5182" t="s">
        <v>30802</v>
      </c>
      <c r="B5182" t="s">
        <v>2339</v>
      </c>
      <c r="C5182" t="s">
        <v>15884</v>
      </c>
      <c r="F5182">
        <v>5059176372</v>
      </c>
      <c r="H5182" t="s">
        <v>30803</v>
      </c>
      <c r="I5182" t="s">
        <v>101</v>
      </c>
      <c r="J5182" t="s">
        <v>30804</v>
      </c>
      <c r="K5182" t="s">
        <v>30805</v>
      </c>
      <c r="M5182" t="s">
        <v>2468</v>
      </c>
      <c r="N5182" t="s">
        <v>398</v>
      </c>
      <c r="O5182">
        <v>87107</v>
      </c>
      <c r="P5182" t="s">
        <v>50</v>
      </c>
      <c r="U5182" s="1">
        <v>44599.681250000001</v>
      </c>
      <c r="V5182" s="1">
        <v>44599.681250000001</v>
      </c>
      <c r="AC5182" t="s">
        <v>53</v>
      </c>
      <c r="AG5182" t="s">
        <v>30806</v>
      </c>
      <c r="AH5182" t="s">
        <v>53</v>
      </c>
      <c r="AJ5182" t="s">
        <v>53</v>
      </c>
      <c r="AK5182" t="s">
        <v>11282</v>
      </c>
      <c r="AO5182" t="s">
        <v>54</v>
      </c>
    </row>
    <row r="5183" spans="1:41" x14ac:dyDescent="0.35">
      <c r="A5183" t="s">
        <v>30807</v>
      </c>
      <c r="B5183" t="s">
        <v>30808</v>
      </c>
      <c r="C5183" t="s">
        <v>30809</v>
      </c>
      <c r="F5183" t="s">
        <v>30810</v>
      </c>
      <c r="H5183" t="s">
        <v>30807</v>
      </c>
      <c r="J5183" t="s">
        <v>30811</v>
      </c>
      <c r="N5183" t="s">
        <v>16805</v>
      </c>
      <c r="O5183">
        <v>37838</v>
      </c>
      <c r="P5183" t="s">
        <v>50</v>
      </c>
      <c r="U5183" s="1">
        <v>44600</v>
      </c>
      <c r="V5183" s="1">
        <v>44600</v>
      </c>
      <c r="AC5183" t="s">
        <v>53</v>
      </c>
      <c r="AD5183">
        <v>2969508936</v>
      </c>
      <c r="AE5183" s="1">
        <v>38278.679861111108</v>
      </c>
      <c r="AG5183" t="s">
        <v>30812</v>
      </c>
      <c r="AH5183" t="s">
        <v>51</v>
      </c>
      <c r="AJ5183" t="s">
        <v>53</v>
      </c>
      <c r="AO5183" t="s">
        <v>8142</v>
      </c>
    </row>
    <row r="5184" spans="1:41" x14ac:dyDescent="0.35">
      <c r="A5184" t="s">
        <v>30813</v>
      </c>
      <c r="B5184" t="s">
        <v>1440</v>
      </c>
      <c r="C5184" t="s">
        <v>15498</v>
      </c>
      <c r="F5184" t="s">
        <v>30814</v>
      </c>
      <c r="H5184" t="s">
        <v>30815</v>
      </c>
      <c r="J5184" t="s">
        <v>18584</v>
      </c>
      <c r="K5184" t="s">
        <v>30816</v>
      </c>
      <c r="M5184" t="s">
        <v>30817</v>
      </c>
      <c r="N5184" t="s">
        <v>19981</v>
      </c>
      <c r="O5184">
        <v>38664</v>
      </c>
      <c r="P5184" t="s">
        <v>50</v>
      </c>
      <c r="U5184" s="1">
        <v>44600</v>
      </c>
      <c r="V5184" s="1">
        <v>44600</v>
      </c>
      <c r="AC5184" t="s">
        <v>53</v>
      </c>
      <c r="AD5184">
        <v>2969543968</v>
      </c>
      <c r="AE5184" s="1">
        <v>40032.470138888886</v>
      </c>
      <c r="AG5184" t="s">
        <v>30818</v>
      </c>
      <c r="AH5184" t="s">
        <v>51</v>
      </c>
      <c r="AJ5184" t="s">
        <v>53</v>
      </c>
      <c r="AO5184" t="s">
        <v>8142</v>
      </c>
    </row>
    <row r="5185" spans="1:43" x14ac:dyDescent="0.35">
      <c r="A5185" t="s">
        <v>30819</v>
      </c>
      <c r="B5185" t="s">
        <v>9078</v>
      </c>
      <c r="C5185" t="s">
        <v>30820</v>
      </c>
      <c r="F5185">
        <v>17197280171</v>
      </c>
      <c r="H5185" t="s">
        <v>30821</v>
      </c>
      <c r="J5185" t="s">
        <v>30822</v>
      </c>
      <c r="N5185" t="s">
        <v>287</v>
      </c>
      <c r="O5185">
        <v>80814</v>
      </c>
      <c r="P5185" t="s">
        <v>50</v>
      </c>
      <c r="U5185" s="1">
        <v>44600</v>
      </c>
      <c r="V5185" s="1">
        <v>44600</v>
      </c>
      <c r="W5185" s="1">
        <v>44600.334027777775</v>
      </c>
      <c r="X5185" s="1">
        <v>44600.334027777775</v>
      </c>
      <c r="AC5185" t="s">
        <v>53</v>
      </c>
      <c r="AD5185">
        <v>2969869371</v>
      </c>
      <c r="AE5185" s="1">
        <v>43507.393750000003</v>
      </c>
      <c r="AG5185" t="s">
        <v>30823</v>
      </c>
      <c r="AH5185" t="s">
        <v>51</v>
      </c>
      <c r="AJ5185" t="s">
        <v>53</v>
      </c>
      <c r="AL5185" t="s">
        <v>78</v>
      </c>
      <c r="AO5185" t="s">
        <v>8142</v>
      </c>
      <c r="AP5185" s="1">
        <v>44963.399305555555</v>
      </c>
    </row>
    <row r="5186" spans="1:43" x14ac:dyDescent="0.35">
      <c r="A5186" t="s">
        <v>30824</v>
      </c>
      <c r="B5186" t="s">
        <v>30825</v>
      </c>
      <c r="C5186" t="s">
        <v>106</v>
      </c>
      <c r="H5186" t="s">
        <v>16634</v>
      </c>
      <c r="J5186" t="s">
        <v>13456</v>
      </c>
      <c r="K5186" t="s">
        <v>16635</v>
      </c>
      <c r="M5186" t="s">
        <v>13458</v>
      </c>
      <c r="N5186" t="s">
        <v>13459</v>
      </c>
      <c r="O5186">
        <v>99210</v>
      </c>
      <c r="P5186" t="s">
        <v>50</v>
      </c>
      <c r="U5186" s="1">
        <v>44600</v>
      </c>
      <c r="V5186" s="1">
        <v>44600</v>
      </c>
      <c r="AC5186" t="s">
        <v>53</v>
      </c>
      <c r="AD5186">
        <v>2969479867</v>
      </c>
      <c r="AE5186" s="1">
        <v>37418</v>
      </c>
      <c r="AG5186" t="s">
        <v>30826</v>
      </c>
      <c r="AH5186" t="s">
        <v>51</v>
      </c>
      <c r="AJ5186" t="s">
        <v>53</v>
      </c>
      <c r="AO5186" t="s">
        <v>8142</v>
      </c>
    </row>
    <row r="5187" spans="1:43" x14ac:dyDescent="0.35">
      <c r="A5187" t="s">
        <v>7943</v>
      </c>
      <c r="B5187" t="s">
        <v>30827</v>
      </c>
      <c r="C5187" t="s">
        <v>2453</v>
      </c>
      <c r="F5187">
        <f>1575-937-3046</f>
        <v>-2408</v>
      </c>
      <c r="H5187" t="s">
        <v>7943</v>
      </c>
      <c r="J5187" t="s">
        <v>30828</v>
      </c>
      <c r="N5187" t="s">
        <v>398</v>
      </c>
      <c r="O5187">
        <v>88310</v>
      </c>
      <c r="P5187" t="s">
        <v>50</v>
      </c>
      <c r="U5187" s="1">
        <v>44600</v>
      </c>
      <c r="V5187" s="1">
        <v>44600</v>
      </c>
      <c r="W5187" s="1">
        <v>44600.529861111114</v>
      </c>
      <c r="X5187" s="1">
        <v>44600.529861111114</v>
      </c>
      <c r="AC5187" t="s">
        <v>53</v>
      </c>
      <c r="AD5187">
        <v>2969728817</v>
      </c>
      <c r="AE5187" s="1">
        <v>42814.441666666666</v>
      </c>
      <c r="AF5187" t="s">
        <v>7947</v>
      </c>
      <c r="AG5187" t="s">
        <v>30829</v>
      </c>
      <c r="AH5187" t="s">
        <v>51</v>
      </c>
      <c r="AJ5187" t="s">
        <v>53</v>
      </c>
      <c r="AL5187" t="s">
        <v>68</v>
      </c>
      <c r="AO5187" t="s">
        <v>8142</v>
      </c>
      <c r="AP5187" s="1">
        <v>45367.647222222222</v>
      </c>
      <c r="AQ5187" s="1">
        <v>45197.682638888888</v>
      </c>
    </row>
    <row r="5188" spans="1:43" x14ac:dyDescent="0.35">
      <c r="A5188" t="s">
        <v>30830</v>
      </c>
      <c r="B5188" t="s">
        <v>30831</v>
      </c>
      <c r="C5188" t="s">
        <v>1499</v>
      </c>
      <c r="F5188" t="s">
        <v>30832</v>
      </c>
      <c r="H5188" t="s">
        <v>30833</v>
      </c>
      <c r="J5188" t="s">
        <v>18584</v>
      </c>
      <c r="K5188" t="s">
        <v>30834</v>
      </c>
      <c r="M5188" t="s">
        <v>30835</v>
      </c>
      <c r="N5188" t="s">
        <v>3668</v>
      </c>
      <c r="O5188">
        <v>49464</v>
      </c>
      <c r="P5188" t="s">
        <v>50</v>
      </c>
      <c r="U5188" s="1">
        <v>44600</v>
      </c>
      <c r="V5188" s="1">
        <v>44600</v>
      </c>
      <c r="AC5188" t="s">
        <v>53</v>
      </c>
      <c r="AD5188">
        <v>2969543968</v>
      </c>
      <c r="AE5188" s="1">
        <v>40032.470138888886</v>
      </c>
      <c r="AG5188" t="s">
        <v>30836</v>
      </c>
      <c r="AH5188" t="s">
        <v>51</v>
      </c>
      <c r="AJ5188" t="s">
        <v>53</v>
      </c>
      <c r="AO5188" t="s">
        <v>8142</v>
      </c>
    </row>
    <row r="5189" spans="1:43" x14ac:dyDescent="0.35">
      <c r="A5189" t="s">
        <v>30837</v>
      </c>
      <c r="B5189" t="s">
        <v>30838</v>
      </c>
      <c r="C5189" t="s">
        <v>375</v>
      </c>
      <c r="F5189" t="s">
        <v>30832</v>
      </c>
      <c r="H5189" t="s">
        <v>30833</v>
      </c>
      <c r="J5189" t="s">
        <v>18584</v>
      </c>
      <c r="K5189" t="s">
        <v>30834</v>
      </c>
      <c r="M5189" t="s">
        <v>30835</v>
      </c>
      <c r="N5189" t="s">
        <v>3668</v>
      </c>
      <c r="O5189">
        <v>49464</v>
      </c>
      <c r="P5189" t="s">
        <v>50</v>
      </c>
      <c r="U5189" s="1">
        <v>44600</v>
      </c>
      <c r="V5189" s="1">
        <v>44600</v>
      </c>
      <c r="AC5189" t="s">
        <v>53</v>
      </c>
      <c r="AD5189">
        <v>2969543968</v>
      </c>
      <c r="AE5189" s="1">
        <v>40032.470138888886</v>
      </c>
      <c r="AG5189" t="s">
        <v>30839</v>
      </c>
      <c r="AH5189" t="s">
        <v>51</v>
      </c>
      <c r="AJ5189" t="s">
        <v>53</v>
      </c>
      <c r="AO5189" t="s">
        <v>8142</v>
      </c>
    </row>
    <row r="5190" spans="1:43" x14ac:dyDescent="0.35">
      <c r="A5190" t="s">
        <v>30840</v>
      </c>
      <c r="B5190" t="s">
        <v>4624</v>
      </c>
      <c r="C5190" t="s">
        <v>707</v>
      </c>
      <c r="F5190" t="s">
        <v>30841</v>
      </c>
      <c r="H5190" t="s">
        <v>30842</v>
      </c>
      <c r="J5190" t="s">
        <v>18584</v>
      </c>
      <c r="N5190" t="s">
        <v>19616</v>
      </c>
      <c r="O5190">
        <v>33073</v>
      </c>
      <c r="P5190" t="s">
        <v>50</v>
      </c>
      <c r="U5190" s="1">
        <v>44600</v>
      </c>
      <c r="V5190" s="1">
        <v>44600</v>
      </c>
      <c r="AC5190" t="s">
        <v>53</v>
      </c>
      <c r="AD5190">
        <v>2969543968</v>
      </c>
      <c r="AE5190" s="1">
        <v>40032.470138888886</v>
      </c>
      <c r="AG5190" t="s">
        <v>30843</v>
      </c>
      <c r="AH5190" t="s">
        <v>51</v>
      </c>
      <c r="AJ5190" t="s">
        <v>53</v>
      </c>
      <c r="AO5190" t="s">
        <v>8142</v>
      </c>
    </row>
    <row r="5191" spans="1:43" x14ac:dyDescent="0.35">
      <c r="A5191" t="s">
        <v>30844</v>
      </c>
      <c r="B5191" t="s">
        <v>27936</v>
      </c>
      <c r="C5191" t="s">
        <v>30845</v>
      </c>
      <c r="F5191" t="s">
        <v>30841</v>
      </c>
      <c r="H5191" t="s">
        <v>30842</v>
      </c>
      <c r="J5191" t="s">
        <v>18584</v>
      </c>
      <c r="N5191" t="s">
        <v>19616</v>
      </c>
      <c r="O5191">
        <v>33073</v>
      </c>
      <c r="P5191" t="s">
        <v>50</v>
      </c>
      <c r="U5191" s="1">
        <v>44600</v>
      </c>
      <c r="V5191" s="1">
        <v>44600</v>
      </c>
      <c r="AC5191" t="s">
        <v>53</v>
      </c>
      <c r="AD5191">
        <v>2969543968</v>
      </c>
      <c r="AE5191" s="1">
        <v>40032.470138888886</v>
      </c>
      <c r="AG5191" t="s">
        <v>30846</v>
      </c>
      <c r="AH5191" t="s">
        <v>51</v>
      </c>
      <c r="AJ5191" t="s">
        <v>53</v>
      </c>
      <c r="AO5191" t="s">
        <v>8142</v>
      </c>
    </row>
    <row r="5192" spans="1:43" x14ac:dyDescent="0.35">
      <c r="A5192" t="s">
        <v>30847</v>
      </c>
      <c r="B5192" t="s">
        <v>2568</v>
      </c>
      <c r="C5192" t="s">
        <v>20494</v>
      </c>
      <c r="F5192" t="s">
        <v>30848</v>
      </c>
      <c r="H5192" t="s">
        <v>27427</v>
      </c>
      <c r="J5192" t="s">
        <v>18584</v>
      </c>
      <c r="N5192" t="s">
        <v>19616</v>
      </c>
      <c r="O5192">
        <v>33178</v>
      </c>
      <c r="P5192" t="s">
        <v>50</v>
      </c>
      <c r="U5192" s="1">
        <v>44600</v>
      </c>
      <c r="V5192" s="1">
        <v>44600</v>
      </c>
      <c r="AC5192" t="s">
        <v>53</v>
      </c>
      <c r="AD5192">
        <v>2969543968</v>
      </c>
      <c r="AE5192" s="1">
        <v>40032.470138888886</v>
      </c>
      <c r="AG5192" t="s">
        <v>30849</v>
      </c>
      <c r="AH5192" t="s">
        <v>51</v>
      </c>
      <c r="AJ5192" t="s">
        <v>53</v>
      </c>
      <c r="AO5192" t="s">
        <v>8142</v>
      </c>
    </row>
    <row r="5193" spans="1:43" x14ac:dyDescent="0.35">
      <c r="A5193" t="s">
        <v>30850</v>
      </c>
      <c r="B5193" t="s">
        <v>8950</v>
      </c>
      <c r="C5193" t="s">
        <v>302</v>
      </c>
      <c r="F5193" t="s">
        <v>30851</v>
      </c>
      <c r="H5193" t="s">
        <v>30852</v>
      </c>
      <c r="J5193" t="s">
        <v>18584</v>
      </c>
      <c r="K5193" t="s">
        <v>30853</v>
      </c>
      <c r="M5193" t="s">
        <v>30854</v>
      </c>
      <c r="N5193" t="s">
        <v>13693</v>
      </c>
      <c r="O5193">
        <v>37218</v>
      </c>
      <c r="P5193" t="s">
        <v>50</v>
      </c>
      <c r="U5193" s="1">
        <v>44600</v>
      </c>
      <c r="V5193" s="1">
        <v>44600</v>
      </c>
      <c r="AC5193" t="s">
        <v>53</v>
      </c>
      <c r="AD5193">
        <v>2969543968</v>
      </c>
      <c r="AE5193" s="1">
        <v>40032.470138888886</v>
      </c>
      <c r="AG5193" t="s">
        <v>30855</v>
      </c>
      <c r="AH5193" t="s">
        <v>51</v>
      </c>
      <c r="AJ5193" t="s">
        <v>53</v>
      </c>
      <c r="AO5193" t="s">
        <v>8142</v>
      </c>
    </row>
    <row r="5194" spans="1:43" x14ac:dyDescent="0.35">
      <c r="A5194" t="s">
        <v>30856</v>
      </c>
      <c r="B5194" t="s">
        <v>10782</v>
      </c>
      <c r="C5194" t="s">
        <v>3191</v>
      </c>
      <c r="F5194" t="s">
        <v>30851</v>
      </c>
      <c r="H5194" t="s">
        <v>30852</v>
      </c>
      <c r="J5194" t="s">
        <v>18584</v>
      </c>
      <c r="K5194" t="s">
        <v>30853</v>
      </c>
      <c r="M5194" t="s">
        <v>30854</v>
      </c>
      <c r="N5194" t="s">
        <v>13693</v>
      </c>
      <c r="O5194">
        <v>37218</v>
      </c>
      <c r="P5194" t="s">
        <v>50</v>
      </c>
      <c r="U5194" s="1">
        <v>44600</v>
      </c>
      <c r="V5194" s="1">
        <v>44600</v>
      </c>
      <c r="AC5194" t="s">
        <v>53</v>
      </c>
      <c r="AD5194">
        <v>2969543968</v>
      </c>
      <c r="AE5194" s="1">
        <v>40032.470138888886</v>
      </c>
      <c r="AG5194" t="s">
        <v>30857</v>
      </c>
      <c r="AH5194" t="s">
        <v>51</v>
      </c>
      <c r="AJ5194" t="s">
        <v>53</v>
      </c>
      <c r="AO5194" t="s">
        <v>8142</v>
      </c>
    </row>
    <row r="5195" spans="1:43" x14ac:dyDescent="0.35">
      <c r="A5195" t="s">
        <v>30858</v>
      </c>
      <c r="B5195" t="s">
        <v>2052</v>
      </c>
      <c r="C5195" t="s">
        <v>587</v>
      </c>
      <c r="F5195" t="s">
        <v>30814</v>
      </c>
      <c r="H5195" t="s">
        <v>30815</v>
      </c>
      <c r="J5195" t="s">
        <v>18584</v>
      </c>
      <c r="K5195" t="s">
        <v>30816</v>
      </c>
      <c r="M5195" t="s">
        <v>30817</v>
      </c>
      <c r="N5195" t="s">
        <v>19981</v>
      </c>
      <c r="O5195">
        <v>38664</v>
      </c>
      <c r="P5195" t="s">
        <v>50</v>
      </c>
      <c r="U5195" s="1">
        <v>44600</v>
      </c>
      <c r="V5195" s="1">
        <v>44600</v>
      </c>
      <c r="AC5195" t="s">
        <v>53</v>
      </c>
      <c r="AD5195">
        <v>2969543968</v>
      </c>
      <c r="AE5195" s="1">
        <v>40032.470138888886</v>
      </c>
      <c r="AG5195" t="s">
        <v>30859</v>
      </c>
      <c r="AH5195" t="s">
        <v>51</v>
      </c>
      <c r="AJ5195" t="s">
        <v>53</v>
      </c>
      <c r="AO5195" t="s">
        <v>8142</v>
      </c>
    </row>
    <row r="5196" spans="1:43" x14ac:dyDescent="0.35">
      <c r="A5196" t="s">
        <v>30860</v>
      </c>
      <c r="B5196" t="s">
        <v>30861</v>
      </c>
      <c r="C5196" t="s">
        <v>302</v>
      </c>
      <c r="F5196" t="s">
        <v>30814</v>
      </c>
      <c r="H5196" t="s">
        <v>30815</v>
      </c>
      <c r="J5196" t="s">
        <v>18584</v>
      </c>
      <c r="K5196" t="s">
        <v>30816</v>
      </c>
      <c r="M5196" t="s">
        <v>30817</v>
      </c>
      <c r="N5196" t="s">
        <v>19981</v>
      </c>
      <c r="O5196">
        <v>38664</v>
      </c>
      <c r="P5196" t="s">
        <v>50</v>
      </c>
      <c r="U5196" s="1">
        <v>44600</v>
      </c>
      <c r="V5196" s="1">
        <v>44600</v>
      </c>
      <c r="AC5196" t="s">
        <v>53</v>
      </c>
      <c r="AD5196">
        <v>2969543968</v>
      </c>
      <c r="AE5196" s="1">
        <v>40032.470138888886</v>
      </c>
      <c r="AG5196" t="s">
        <v>30862</v>
      </c>
      <c r="AH5196" t="s">
        <v>51</v>
      </c>
      <c r="AJ5196" t="s">
        <v>53</v>
      </c>
      <c r="AO5196" t="s">
        <v>8142</v>
      </c>
    </row>
    <row r="5197" spans="1:43" x14ac:dyDescent="0.35">
      <c r="A5197" t="s">
        <v>30863</v>
      </c>
      <c r="B5197" t="s">
        <v>4813</v>
      </c>
      <c r="C5197" t="s">
        <v>28366</v>
      </c>
      <c r="F5197" t="s">
        <v>30814</v>
      </c>
      <c r="H5197" t="s">
        <v>30815</v>
      </c>
      <c r="J5197" t="s">
        <v>18584</v>
      </c>
      <c r="K5197" t="s">
        <v>30816</v>
      </c>
      <c r="M5197" t="s">
        <v>30817</v>
      </c>
      <c r="N5197" t="s">
        <v>19981</v>
      </c>
      <c r="O5197">
        <v>38664</v>
      </c>
      <c r="P5197" t="s">
        <v>50</v>
      </c>
      <c r="U5197" s="1">
        <v>44600</v>
      </c>
      <c r="V5197" s="1">
        <v>44600</v>
      </c>
      <c r="AC5197" t="s">
        <v>53</v>
      </c>
      <c r="AD5197">
        <v>2969543968</v>
      </c>
      <c r="AE5197" s="1">
        <v>40032.470138888886</v>
      </c>
      <c r="AG5197" t="s">
        <v>30864</v>
      </c>
      <c r="AH5197" t="s">
        <v>51</v>
      </c>
      <c r="AJ5197" t="s">
        <v>53</v>
      </c>
      <c r="AO5197" t="s">
        <v>8142</v>
      </c>
    </row>
    <row r="5198" spans="1:43" x14ac:dyDescent="0.35">
      <c r="A5198" t="s">
        <v>30865</v>
      </c>
      <c r="B5198" t="s">
        <v>30866</v>
      </c>
      <c r="C5198" t="s">
        <v>9026</v>
      </c>
      <c r="F5198" t="s">
        <v>30814</v>
      </c>
      <c r="H5198" t="s">
        <v>30815</v>
      </c>
      <c r="J5198" t="s">
        <v>18584</v>
      </c>
      <c r="K5198" t="s">
        <v>30816</v>
      </c>
      <c r="M5198" t="s">
        <v>30817</v>
      </c>
      <c r="N5198" t="s">
        <v>19981</v>
      </c>
      <c r="O5198">
        <v>38664</v>
      </c>
      <c r="P5198" t="s">
        <v>50</v>
      </c>
      <c r="U5198" s="1">
        <v>44600</v>
      </c>
      <c r="V5198" s="1">
        <v>44600</v>
      </c>
      <c r="AC5198" t="s">
        <v>53</v>
      </c>
      <c r="AD5198">
        <v>2969543968</v>
      </c>
      <c r="AE5198" s="1">
        <v>40032.470138888886</v>
      </c>
      <c r="AG5198" t="s">
        <v>30867</v>
      </c>
      <c r="AH5198" t="s">
        <v>51</v>
      </c>
      <c r="AJ5198" t="s">
        <v>53</v>
      </c>
      <c r="AO5198" t="s">
        <v>8142</v>
      </c>
    </row>
    <row r="5199" spans="1:43" x14ac:dyDescent="0.35">
      <c r="A5199" t="s">
        <v>30868</v>
      </c>
      <c r="B5199" t="s">
        <v>30869</v>
      </c>
      <c r="C5199" t="s">
        <v>7997</v>
      </c>
      <c r="F5199" t="s">
        <v>29743</v>
      </c>
      <c r="H5199" t="s">
        <v>30205</v>
      </c>
      <c r="J5199" t="s">
        <v>18584</v>
      </c>
      <c r="K5199" t="s">
        <v>29745</v>
      </c>
      <c r="M5199" t="s">
        <v>30206</v>
      </c>
      <c r="N5199" t="s">
        <v>3849</v>
      </c>
      <c r="O5199">
        <v>60481</v>
      </c>
      <c r="P5199" t="s">
        <v>50</v>
      </c>
      <c r="U5199" s="1">
        <v>44600</v>
      </c>
      <c r="V5199" s="1">
        <v>44600</v>
      </c>
      <c r="AC5199" t="s">
        <v>53</v>
      </c>
      <c r="AD5199">
        <v>2969543968</v>
      </c>
      <c r="AE5199" s="1">
        <v>40032.470138888886</v>
      </c>
      <c r="AG5199" t="s">
        <v>30870</v>
      </c>
      <c r="AH5199" t="s">
        <v>51</v>
      </c>
      <c r="AJ5199" t="s">
        <v>53</v>
      </c>
      <c r="AO5199" t="s">
        <v>8142</v>
      </c>
    </row>
    <row r="5200" spans="1:43" x14ac:dyDescent="0.35">
      <c r="A5200" t="s">
        <v>30871</v>
      </c>
      <c r="B5200" t="s">
        <v>12852</v>
      </c>
      <c r="C5200" t="s">
        <v>30872</v>
      </c>
      <c r="F5200" t="s">
        <v>30841</v>
      </c>
      <c r="H5200" t="s">
        <v>30842</v>
      </c>
      <c r="J5200" t="s">
        <v>18584</v>
      </c>
      <c r="N5200" t="s">
        <v>19616</v>
      </c>
      <c r="O5200">
        <v>33073</v>
      </c>
      <c r="P5200" t="s">
        <v>50</v>
      </c>
      <c r="U5200" s="1">
        <v>44600</v>
      </c>
      <c r="V5200" s="1">
        <v>44600</v>
      </c>
      <c r="AC5200" t="s">
        <v>53</v>
      </c>
      <c r="AD5200">
        <v>2969543968</v>
      </c>
      <c r="AE5200" s="1">
        <v>40032.470138888886</v>
      </c>
      <c r="AG5200" t="s">
        <v>30873</v>
      </c>
      <c r="AH5200" t="s">
        <v>51</v>
      </c>
      <c r="AJ5200" t="s">
        <v>53</v>
      </c>
      <c r="AL5200" t="s">
        <v>78</v>
      </c>
      <c r="AO5200" t="s">
        <v>8142</v>
      </c>
    </row>
    <row r="5201" spans="1:43" x14ac:dyDescent="0.35">
      <c r="A5201" t="s">
        <v>30874</v>
      </c>
      <c r="B5201" t="s">
        <v>30875</v>
      </c>
      <c r="C5201" t="s">
        <v>106</v>
      </c>
      <c r="F5201" t="s">
        <v>30199</v>
      </c>
      <c r="H5201" t="s">
        <v>30200</v>
      </c>
      <c r="J5201" t="s">
        <v>18584</v>
      </c>
      <c r="K5201" t="s">
        <v>30201</v>
      </c>
      <c r="M5201" t="s">
        <v>15479</v>
      </c>
      <c r="N5201" t="s">
        <v>3849</v>
      </c>
      <c r="O5201">
        <v>60622</v>
      </c>
      <c r="P5201" t="s">
        <v>50</v>
      </c>
      <c r="U5201" s="1">
        <v>44600</v>
      </c>
      <c r="V5201" s="1">
        <v>44600</v>
      </c>
      <c r="AC5201" t="s">
        <v>53</v>
      </c>
      <c r="AD5201">
        <v>2969543968</v>
      </c>
      <c r="AE5201" s="1">
        <v>40032.470138888886</v>
      </c>
      <c r="AG5201" t="s">
        <v>30876</v>
      </c>
      <c r="AH5201" t="s">
        <v>51</v>
      </c>
      <c r="AJ5201" t="s">
        <v>53</v>
      </c>
      <c r="AO5201" t="s">
        <v>8142</v>
      </c>
    </row>
    <row r="5202" spans="1:43" x14ac:dyDescent="0.35">
      <c r="A5202" t="s">
        <v>30877</v>
      </c>
      <c r="B5202" t="s">
        <v>3553</v>
      </c>
      <c r="C5202" t="s">
        <v>30878</v>
      </c>
      <c r="F5202">
        <v>3039080947</v>
      </c>
      <c r="H5202" t="s">
        <v>30877</v>
      </c>
      <c r="J5202" t="s">
        <v>30879</v>
      </c>
      <c r="K5202" t="s">
        <v>30880</v>
      </c>
      <c r="M5202" t="s">
        <v>525</v>
      </c>
      <c r="N5202" t="s">
        <v>65</v>
      </c>
      <c r="O5202">
        <v>80015</v>
      </c>
      <c r="P5202" t="s">
        <v>50</v>
      </c>
      <c r="U5202" s="1">
        <v>44600</v>
      </c>
      <c r="V5202" s="1">
        <v>44600</v>
      </c>
      <c r="W5202" s="1">
        <v>44600.734722222223</v>
      </c>
      <c r="X5202" s="1">
        <v>44600.734722222223</v>
      </c>
      <c r="AC5202" t="s">
        <v>53</v>
      </c>
      <c r="AD5202">
        <v>1000000001</v>
      </c>
      <c r="AE5202" s="1">
        <v>39973.351388888892</v>
      </c>
      <c r="AF5202" t="s">
        <v>3377</v>
      </c>
      <c r="AG5202" t="s">
        <v>30881</v>
      </c>
      <c r="AH5202" t="s">
        <v>51</v>
      </c>
      <c r="AJ5202" t="s">
        <v>53</v>
      </c>
      <c r="AL5202" t="s">
        <v>78</v>
      </c>
      <c r="AO5202" t="s">
        <v>5443</v>
      </c>
      <c r="AP5202" s="1">
        <v>45004.770138888889</v>
      </c>
      <c r="AQ5202" s="1">
        <v>44648.581250000003</v>
      </c>
    </row>
    <row r="5203" spans="1:43" x14ac:dyDescent="0.35">
      <c r="A5203" t="s">
        <v>30882</v>
      </c>
      <c r="B5203" t="s">
        <v>3348</v>
      </c>
      <c r="C5203" t="s">
        <v>309</v>
      </c>
      <c r="F5203" t="s">
        <v>30883</v>
      </c>
      <c r="H5203" t="s">
        <v>30884</v>
      </c>
      <c r="J5203" t="s">
        <v>13316</v>
      </c>
      <c r="N5203" t="s">
        <v>398</v>
      </c>
      <c r="O5203">
        <v>88011</v>
      </c>
      <c r="P5203" t="s">
        <v>50</v>
      </c>
      <c r="U5203" s="1">
        <v>44600</v>
      </c>
      <c r="V5203" s="1">
        <v>44600</v>
      </c>
      <c r="W5203" s="1">
        <v>44600.71597222222</v>
      </c>
      <c r="X5203" s="1">
        <v>44600.71597222222</v>
      </c>
      <c r="AC5203" t="s">
        <v>53</v>
      </c>
      <c r="AD5203">
        <v>1000000001</v>
      </c>
      <c r="AE5203" s="1">
        <v>39973.351388888892</v>
      </c>
      <c r="AF5203" t="s">
        <v>3377</v>
      </c>
      <c r="AG5203" t="s">
        <v>30885</v>
      </c>
      <c r="AH5203" t="s">
        <v>51</v>
      </c>
      <c r="AJ5203" t="s">
        <v>53</v>
      </c>
      <c r="AL5203" t="s">
        <v>78</v>
      </c>
      <c r="AO5203" t="s">
        <v>8142</v>
      </c>
    </row>
    <row r="5204" spans="1:43" x14ac:dyDescent="0.35">
      <c r="A5204" t="s">
        <v>30886</v>
      </c>
      <c r="B5204" t="s">
        <v>6870</v>
      </c>
      <c r="C5204" t="s">
        <v>30887</v>
      </c>
      <c r="F5204" t="s">
        <v>30814</v>
      </c>
      <c r="H5204" t="s">
        <v>30815</v>
      </c>
      <c r="J5204" t="s">
        <v>18584</v>
      </c>
      <c r="K5204" t="s">
        <v>30816</v>
      </c>
      <c r="M5204" t="s">
        <v>30817</v>
      </c>
      <c r="N5204" t="s">
        <v>19981</v>
      </c>
      <c r="O5204">
        <v>38664</v>
      </c>
      <c r="P5204" t="s">
        <v>50</v>
      </c>
      <c r="U5204" s="1">
        <v>44600</v>
      </c>
      <c r="V5204" s="1">
        <v>44600</v>
      </c>
      <c r="AC5204" t="s">
        <v>53</v>
      </c>
      <c r="AD5204">
        <v>2969543968</v>
      </c>
      <c r="AE5204" s="1">
        <v>40032.470138888886</v>
      </c>
      <c r="AG5204" t="s">
        <v>30888</v>
      </c>
      <c r="AH5204" t="s">
        <v>51</v>
      </c>
      <c r="AJ5204" t="s">
        <v>53</v>
      </c>
      <c r="AO5204" t="s">
        <v>8142</v>
      </c>
    </row>
    <row r="5205" spans="1:43" x14ac:dyDescent="0.35">
      <c r="A5205" t="s">
        <v>30889</v>
      </c>
      <c r="B5205" t="s">
        <v>849</v>
      </c>
      <c r="C5205" t="s">
        <v>30890</v>
      </c>
      <c r="F5205" t="s">
        <v>30814</v>
      </c>
      <c r="H5205" t="s">
        <v>30815</v>
      </c>
      <c r="J5205" t="s">
        <v>18584</v>
      </c>
      <c r="K5205" t="s">
        <v>30816</v>
      </c>
      <c r="M5205" t="s">
        <v>30817</v>
      </c>
      <c r="N5205" t="s">
        <v>19981</v>
      </c>
      <c r="O5205">
        <v>38664</v>
      </c>
      <c r="P5205" t="s">
        <v>50</v>
      </c>
      <c r="U5205" s="1">
        <v>44600</v>
      </c>
      <c r="V5205" s="1">
        <v>44600</v>
      </c>
      <c r="AC5205" t="s">
        <v>53</v>
      </c>
      <c r="AD5205">
        <v>2969543968</v>
      </c>
      <c r="AE5205" s="1">
        <v>40032.470138888886</v>
      </c>
      <c r="AG5205" t="s">
        <v>30891</v>
      </c>
      <c r="AH5205" t="s">
        <v>51</v>
      </c>
      <c r="AJ5205" t="s">
        <v>53</v>
      </c>
      <c r="AO5205" t="s">
        <v>8142</v>
      </c>
    </row>
    <row r="5206" spans="1:43" x14ac:dyDescent="0.35">
      <c r="A5206" t="s">
        <v>30892</v>
      </c>
      <c r="B5206" t="s">
        <v>2078</v>
      </c>
      <c r="C5206" t="s">
        <v>13844</v>
      </c>
      <c r="F5206">
        <v>14062854961</v>
      </c>
      <c r="H5206" t="s">
        <v>30892</v>
      </c>
      <c r="J5206" t="s">
        <v>17887</v>
      </c>
      <c r="K5206" t="s">
        <v>30893</v>
      </c>
      <c r="M5206" t="s">
        <v>17889</v>
      </c>
      <c r="N5206" t="s">
        <v>14458</v>
      </c>
      <c r="O5206">
        <v>59752</v>
      </c>
      <c r="P5206" t="s">
        <v>50</v>
      </c>
      <c r="U5206" s="1">
        <v>44600</v>
      </c>
      <c r="V5206" s="1">
        <v>44600</v>
      </c>
      <c r="AC5206" t="s">
        <v>53</v>
      </c>
      <c r="AD5206">
        <v>2969723035</v>
      </c>
      <c r="AE5206" s="1">
        <v>42767.491666666669</v>
      </c>
      <c r="AG5206" t="s">
        <v>30894</v>
      </c>
      <c r="AH5206" t="s">
        <v>51</v>
      </c>
      <c r="AJ5206" t="s">
        <v>53</v>
      </c>
      <c r="AO5206" t="s">
        <v>8142</v>
      </c>
    </row>
    <row r="5207" spans="1:43" x14ac:dyDescent="0.35">
      <c r="A5207" t="s">
        <v>30895</v>
      </c>
      <c r="B5207" t="s">
        <v>4571</v>
      </c>
      <c r="C5207" t="s">
        <v>952</v>
      </c>
      <c r="F5207" t="s">
        <v>30896</v>
      </c>
      <c r="G5207">
        <v>7197408164</v>
      </c>
      <c r="H5207" t="s">
        <v>4573</v>
      </c>
      <c r="I5207" t="s">
        <v>179</v>
      </c>
      <c r="J5207" t="s">
        <v>1842</v>
      </c>
      <c r="K5207" t="s">
        <v>8904</v>
      </c>
      <c r="M5207" t="s">
        <v>1333</v>
      </c>
      <c r="N5207" t="s">
        <v>65</v>
      </c>
      <c r="O5207">
        <v>80112</v>
      </c>
      <c r="P5207" t="s">
        <v>50</v>
      </c>
      <c r="U5207" s="1">
        <v>44601</v>
      </c>
      <c r="V5207" s="1">
        <v>44601</v>
      </c>
      <c r="AC5207" t="s">
        <v>53</v>
      </c>
      <c r="AD5207">
        <v>2969475411</v>
      </c>
      <c r="AE5207" s="1">
        <v>37166.661111111112</v>
      </c>
      <c r="AG5207" t="s">
        <v>30897</v>
      </c>
      <c r="AH5207" t="s">
        <v>51</v>
      </c>
      <c r="AJ5207" t="s">
        <v>53</v>
      </c>
      <c r="AO5207" t="s">
        <v>8142</v>
      </c>
    </row>
    <row r="5208" spans="1:43" x14ac:dyDescent="0.35">
      <c r="A5208" t="s">
        <v>30898</v>
      </c>
      <c r="B5208" t="s">
        <v>30899</v>
      </c>
      <c r="C5208" t="s">
        <v>309</v>
      </c>
      <c r="F5208">
        <v>7193398525</v>
      </c>
      <c r="H5208" t="s">
        <v>30898</v>
      </c>
      <c r="J5208" t="s">
        <v>30900</v>
      </c>
      <c r="P5208" t="s">
        <v>50</v>
      </c>
      <c r="U5208" s="1">
        <v>44601</v>
      </c>
      <c r="V5208" s="1">
        <v>44601</v>
      </c>
      <c r="W5208" s="1">
        <v>44601.545138888891</v>
      </c>
      <c r="X5208" s="1">
        <v>44601.545138888891</v>
      </c>
      <c r="AC5208" t="s">
        <v>53</v>
      </c>
      <c r="AD5208">
        <v>1000000001</v>
      </c>
      <c r="AE5208" s="1">
        <v>39973.351388888892</v>
      </c>
      <c r="AF5208" t="s">
        <v>3377</v>
      </c>
      <c r="AG5208" t="s">
        <v>30901</v>
      </c>
      <c r="AH5208" t="s">
        <v>51</v>
      </c>
      <c r="AJ5208" t="s">
        <v>53</v>
      </c>
      <c r="AL5208" t="s">
        <v>78</v>
      </c>
      <c r="AO5208" t="s">
        <v>8142</v>
      </c>
    </row>
    <row r="5209" spans="1:43" x14ac:dyDescent="0.35">
      <c r="A5209" t="s">
        <v>30902</v>
      </c>
      <c r="B5209" t="s">
        <v>4114</v>
      </c>
      <c r="C5209" t="s">
        <v>2459</v>
      </c>
      <c r="F5209" t="s">
        <v>30903</v>
      </c>
      <c r="H5209" t="s">
        <v>30902</v>
      </c>
      <c r="J5209" t="s">
        <v>5239</v>
      </c>
      <c r="K5209" t="s">
        <v>21855</v>
      </c>
      <c r="M5209" t="s">
        <v>5343</v>
      </c>
      <c r="N5209" t="s">
        <v>798</v>
      </c>
      <c r="O5209">
        <v>79706</v>
      </c>
      <c r="P5209" t="s">
        <v>50</v>
      </c>
      <c r="U5209" s="1">
        <v>44601</v>
      </c>
      <c r="V5209" s="1">
        <v>44601</v>
      </c>
      <c r="AC5209" t="s">
        <v>53</v>
      </c>
      <c r="AD5209">
        <v>2969475162</v>
      </c>
      <c r="AE5209" s="1">
        <v>37147</v>
      </c>
      <c r="AG5209" t="s">
        <v>30904</v>
      </c>
      <c r="AH5209" t="s">
        <v>51</v>
      </c>
      <c r="AJ5209" t="s">
        <v>53</v>
      </c>
      <c r="AO5209" t="s">
        <v>8142</v>
      </c>
    </row>
    <row r="5210" spans="1:43" x14ac:dyDescent="0.35">
      <c r="A5210" t="s">
        <v>30905</v>
      </c>
      <c r="B5210" t="s">
        <v>653</v>
      </c>
      <c r="C5210" t="s">
        <v>383</v>
      </c>
      <c r="F5210">
        <v>13049335685</v>
      </c>
      <c r="H5210" t="s">
        <v>30905</v>
      </c>
      <c r="J5210" t="s">
        <v>5239</v>
      </c>
      <c r="K5210" t="s">
        <v>5218</v>
      </c>
      <c r="M5210" t="s">
        <v>2783</v>
      </c>
      <c r="N5210" t="s">
        <v>264</v>
      </c>
      <c r="O5210">
        <v>77269</v>
      </c>
      <c r="P5210" t="s">
        <v>50</v>
      </c>
      <c r="U5210" s="1">
        <v>44601</v>
      </c>
      <c r="V5210" s="1">
        <v>44601</v>
      </c>
      <c r="AC5210" t="s">
        <v>53</v>
      </c>
      <c r="AD5210">
        <v>2969475162</v>
      </c>
      <c r="AE5210" s="1">
        <v>37147</v>
      </c>
      <c r="AG5210" t="s">
        <v>30906</v>
      </c>
      <c r="AH5210" t="s">
        <v>51</v>
      </c>
      <c r="AJ5210" t="s">
        <v>53</v>
      </c>
      <c r="AO5210" t="s">
        <v>8142</v>
      </c>
    </row>
    <row r="5211" spans="1:43" x14ac:dyDescent="0.35">
      <c r="A5211" t="s">
        <v>30907</v>
      </c>
      <c r="B5211" t="s">
        <v>12646</v>
      </c>
      <c r="C5211" t="s">
        <v>9046</v>
      </c>
      <c r="F5211" t="s">
        <v>30908</v>
      </c>
      <c r="H5211" t="s">
        <v>30907</v>
      </c>
      <c r="J5211" t="s">
        <v>4293</v>
      </c>
      <c r="N5211" t="s">
        <v>637</v>
      </c>
      <c r="O5211">
        <v>79764</v>
      </c>
      <c r="P5211" t="s">
        <v>50</v>
      </c>
      <c r="U5211" s="1">
        <v>44601</v>
      </c>
      <c r="V5211" s="1">
        <v>44601</v>
      </c>
      <c r="AC5211" t="s">
        <v>53</v>
      </c>
      <c r="AD5211">
        <v>2969634929</v>
      </c>
      <c r="AE5211" s="1">
        <v>41799.665972222225</v>
      </c>
      <c r="AG5211" t="s">
        <v>30909</v>
      </c>
      <c r="AH5211" t="s">
        <v>51</v>
      </c>
      <c r="AJ5211" t="s">
        <v>53</v>
      </c>
      <c r="AO5211" t="s">
        <v>8142</v>
      </c>
    </row>
    <row r="5212" spans="1:43" x14ac:dyDescent="0.35">
      <c r="A5212" t="s">
        <v>30910</v>
      </c>
      <c r="B5212" t="s">
        <v>30911</v>
      </c>
      <c r="C5212" t="s">
        <v>3834</v>
      </c>
      <c r="F5212" t="s">
        <v>30912</v>
      </c>
      <c r="H5212" t="s">
        <v>30910</v>
      </c>
      <c r="J5212" t="s">
        <v>13744</v>
      </c>
      <c r="N5212" t="s">
        <v>287</v>
      </c>
      <c r="O5212">
        <v>80915</v>
      </c>
      <c r="P5212" t="s">
        <v>50</v>
      </c>
      <c r="U5212" s="1">
        <v>44601</v>
      </c>
      <c r="V5212" s="1">
        <v>44601</v>
      </c>
      <c r="W5212" s="1">
        <v>44601.749305555553</v>
      </c>
      <c r="X5212" s="1">
        <v>44601.749305555553</v>
      </c>
      <c r="AC5212" t="s">
        <v>53</v>
      </c>
      <c r="AD5212">
        <v>2969474461</v>
      </c>
      <c r="AE5212" s="1">
        <v>37104.381944444445</v>
      </c>
      <c r="AG5212" t="s">
        <v>30913</v>
      </c>
      <c r="AH5212" t="s">
        <v>51</v>
      </c>
      <c r="AJ5212" t="s">
        <v>53</v>
      </c>
      <c r="AL5212" t="s">
        <v>78</v>
      </c>
      <c r="AO5212" t="s">
        <v>8142</v>
      </c>
    </row>
    <row r="5213" spans="1:43" x14ac:dyDescent="0.35">
      <c r="A5213" t="s">
        <v>30914</v>
      </c>
      <c r="B5213" t="s">
        <v>80</v>
      </c>
      <c r="C5213" t="s">
        <v>30652</v>
      </c>
      <c r="F5213" t="s">
        <v>30832</v>
      </c>
      <c r="H5213" t="s">
        <v>30833</v>
      </c>
      <c r="J5213" t="s">
        <v>18584</v>
      </c>
      <c r="K5213" t="s">
        <v>30834</v>
      </c>
      <c r="M5213" t="s">
        <v>30835</v>
      </c>
      <c r="N5213" t="s">
        <v>3668</v>
      </c>
      <c r="O5213">
        <v>49464</v>
      </c>
      <c r="P5213" t="s">
        <v>50</v>
      </c>
      <c r="U5213" s="1">
        <v>44601</v>
      </c>
      <c r="V5213" s="1">
        <v>44601</v>
      </c>
      <c r="AC5213" t="s">
        <v>53</v>
      </c>
      <c r="AD5213">
        <v>2969543968</v>
      </c>
      <c r="AE5213" s="1">
        <v>40032.470138888886</v>
      </c>
      <c r="AG5213" t="s">
        <v>30915</v>
      </c>
      <c r="AH5213" t="s">
        <v>51</v>
      </c>
      <c r="AJ5213" t="s">
        <v>53</v>
      </c>
      <c r="AO5213" t="s">
        <v>8142</v>
      </c>
    </row>
    <row r="5214" spans="1:43" x14ac:dyDescent="0.35">
      <c r="A5214" t="s">
        <v>30916</v>
      </c>
      <c r="B5214" t="s">
        <v>30917</v>
      </c>
      <c r="C5214" t="s">
        <v>375</v>
      </c>
      <c r="F5214" t="s">
        <v>30832</v>
      </c>
      <c r="H5214" t="s">
        <v>30833</v>
      </c>
      <c r="J5214" t="s">
        <v>18584</v>
      </c>
      <c r="K5214" t="s">
        <v>30834</v>
      </c>
      <c r="M5214" t="s">
        <v>30835</v>
      </c>
      <c r="N5214" t="s">
        <v>3668</v>
      </c>
      <c r="O5214">
        <v>49464</v>
      </c>
      <c r="P5214" t="s">
        <v>50</v>
      </c>
      <c r="U5214" s="1">
        <v>44601</v>
      </c>
      <c r="V5214" s="1">
        <v>44601</v>
      </c>
      <c r="AC5214" t="s">
        <v>53</v>
      </c>
      <c r="AD5214">
        <v>2969543968</v>
      </c>
      <c r="AE5214" s="1">
        <v>40032.470138888886</v>
      </c>
      <c r="AG5214" t="s">
        <v>30918</v>
      </c>
      <c r="AH5214" t="s">
        <v>51</v>
      </c>
      <c r="AJ5214" t="s">
        <v>53</v>
      </c>
      <c r="AO5214" t="s">
        <v>8142</v>
      </c>
    </row>
    <row r="5215" spans="1:43" x14ac:dyDescent="0.35">
      <c r="A5215" t="s">
        <v>30919</v>
      </c>
      <c r="B5215" t="s">
        <v>30920</v>
      </c>
      <c r="C5215" t="s">
        <v>331</v>
      </c>
      <c r="F5215" t="s">
        <v>30832</v>
      </c>
      <c r="H5215" t="s">
        <v>30833</v>
      </c>
      <c r="J5215" t="s">
        <v>18584</v>
      </c>
      <c r="K5215" t="s">
        <v>30834</v>
      </c>
      <c r="M5215" t="s">
        <v>30835</v>
      </c>
      <c r="N5215" t="s">
        <v>3668</v>
      </c>
      <c r="O5215">
        <v>49464</v>
      </c>
      <c r="P5215" t="s">
        <v>50</v>
      </c>
      <c r="U5215" s="1">
        <v>44601</v>
      </c>
      <c r="V5215" s="1">
        <v>44601</v>
      </c>
      <c r="AC5215" t="s">
        <v>53</v>
      </c>
      <c r="AD5215">
        <v>2969543968</v>
      </c>
      <c r="AE5215" s="1">
        <v>40032.470138888886</v>
      </c>
      <c r="AG5215" t="s">
        <v>30921</v>
      </c>
      <c r="AH5215" t="s">
        <v>51</v>
      </c>
      <c r="AJ5215" t="s">
        <v>53</v>
      </c>
      <c r="AO5215" t="s">
        <v>8142</v>
      </c>
    </row>
    <row r="5216" spans="1:43" x14ac:dyDescent="0.35">
      <c r="A5216" t="s">
        <v>30922</v>
      </c>
      <c r="B5216" t="s">
        <v>3596</v>
      </c>
      <c r="C5216" t="s">
        <v>30923</v>
      </c>
      <c r="F5216">
        <v>14406551751</v>
      </c>
      <c r="H5216" t="s">
        <v>30922</v>
      </c>
      <c r="J5216" t="s">
        <v>26941</v>
      </c>
      <c r="K5216" t="s">
        <v>12879</v>
      </c>
      <c r="M5216" t="s">
        <v>12880</v>
      </c>
      <c r="N5216" t="s">
        <v>17111</v>
      </c>
      <c r="O5216" t="s">
        <v>12882</v>
      </c>
      <c r="P5216" t="s">
        <v>50</v>
      </c>
      <c r="U5216" s="1">
        <v>44601</v>
      </c>
      <c r="V5216" s="1">
        <v>44601</v>
      </c>
      <c r="AC5216" t="s">
        <v>53</v>
      </c>
      <c r="AD5216">
        <v>2969513993</v>
      </c>
      <c r="AE5216" s="1">
        <v>38566.461111111108</v>
      </c>
      <c r="AG5216" t="s">
        <v>30924</v>
      </c>
      <c r="AH5216" t="s">
        <v>51</v>
      </c>
      <c r="AJ5216" t="s">
        <v>53</v>
      </c>
      <c r="AO5216" t="s">
        <v>8142</v>
      </c>
    </row>
    <row r="5217" spans="1:43" x14ac:dyDescent="0.35">
      <c r="A5217" t="s">
        <v>30925</v>
      </c>
      <c r="B5217" t="s">
        <v>2882</v>
      </c>
      <c r="C5217" t="s">
        <v>2615</v>
      </c>
      <c r="F5217" t="s">
        <v>30926</v>
      </c>
      <c r="H5217" t="s">
        <v>30925</v>
      </c>
      <c r="J5217" t="s">
        <v>30927</v>
      </c>
      <c r="N5217" t="s">
        <v>287</v>
      </c>
      <c r="P5217" t="s">
        <v>50</v>
      </c>
      <c r="U5217" s="1">
        <v>44601</v>
      </c>
      <c r="V5217" s="1">
        <v>44601</v>
      </c>
      <c r="W5217" s="1">
        <v>44601.457638888889</v>
      </c>
      <c r="X5217" s="1">
        <v>44601.457638888889</v>
      </c>
      <c r="AC5217" t="s">
        <v>53</v>
      </c>
      <c r="AD5217">
        <v>2972055917</v>
      </c>
      <c r="AE5217" s="1">
        <v>44606.640972222223</v>
      </c>
      <c r="AG5217" t="s">
        <v>30928</v>
      </c>
      <c r="AH5217" t="s">
        <v>51</v>
      </c>
      <c r="AJ5217" t="s">
        <v>53</v>
      </c>
      <c r="AL5217" t="s">
        <v>78</v>
      </c>
      <c r="AO5217" t="s">
        <v>8142</v>
      </c>
      <c r="AP5217" s="1">
        <v>44784.536111111112</v>
      </c>
    </row>
    <row r="5218" spans="1:43" x14ac:dyDescent="0.35">
      <c r="A5218" t="s">
        <v>30929</v>
      </c>
      <c r="B5218" t="s">
        <v>12035</v>
      </c>
      <c r="C5218" t="s">
        <v>894</v>
      </c>
      <c r="F5218" t="s">
        <v>30814</v>
      </c>
      <c r="H5218" t="s">
        <v>30815</v>
      </c>
      <c r="J5218" t="s">
        <v>18584</v>
      </c>
      <c r="K5218" t="s">
        <v>30816</v>
      </c>
      <c r="M5218" t="s">
        <v>30817</v>
      </c>
      <c r="N5218" t="s">
        <v>19981</v>
      </c>
      <c r="O5218">
        <v>38664</v>
      </c>
      <c r="P5218" t="s">
        <v>50</v>
      </c>
      <c r="U5218" s="1">
        <v>44601</v>
      </c>
      <c r="V5218" s="1">
        <v>44601</v>
      </c>
      <c r="AC5218" t="s">
        <v>53</v>
      </c>
      <c r="AD5218">
        <v>2969543968</v>
      </c>
      <c r="AE5218" s="1">
        <v>40032.470138888886</v>
      </c>
      <c r="AG5218" t="s">
        <v>30930</v>
      </c>
      <c r="AH5218" t="s">
        <v>51</v>
      </c>
      <c r="AJ5218" t="s">
        <v>53</v>
      </c>
      <c r="AO5218" t="s">
        <v>8142</v>
      </c>
    </row>
    <row r="5219" spans="1:43" x14ac:dyDescent="0.35">
      <c r="A5219" t="s">
        <v>30931</v>
      </c>
      <c r="B5219" t="s">
        <v>30932</v>
      </c>
      <c r="C5219" t="s">
        <v>30933</v>
      </c>
      <c r="F5219" t="s">
        <v>30934</v>
      </c>
      <c r="H5219" t="s">
        <v>30935</v>
      </c>
      <c r="J5219" t="s">
        <v>30936</v>
      </c>
      <c r="K5219" t="s">
        <v>30937</v>
      </c>
      <c r="M5219" t="s">
        <v>30938</v>
      </c>
      <c r="N5219" t="s">
        <v>253</v>
      </c>
      <c r="O5219">
        <v>88103</v>
      </c>
      <c r="P5219" t="s">
        <v>50</v>
      </c>
      <c r="U5219" s="1">
        <v>44601</v>
      </c>
      <c r="V5219" s="1">
        <v>44601</v>
      </c>
      <c r="W5219" s="1">
        <v>44601.379166666666</v>
      </c>
      <c r="X5219" s="1">
        <v>44601.379166666666</v>
      </c>
      <c r="AC5219" t="s">
        <v>53</v>
      </c>
      <c r="AD5219">
        <v>2969576210</v>
      </c>
      <c r="AE5219" s="1">
        <v>41089.646527777775</v>
      </c>
      <c r="AF5219" t="s">
        <v>30939</v>
      </c>
      <c r="AG5219" t="s">
        <v>30940</v>
      </c>
      <c r="AH5219" t="s">
        <v>51</v>
      </c>
      <c r="AJ5219" t="s">
        <v>53</v>
      </c>
      <c r="AL5219" t="s">
        <v>78</v>
      </c>
      <c r="AO5219" t="s">
        <v>5443</v>
      </c>
      <c r="AP5219" s="1">
        <v>45303.420138888891</v>
      </c>
    </row>
    <row r="5220" spans="1:43" x14ac:dyDescent="0.35">
      <c r="A5220" t="s">
        <v>30941</v>
      </c>
      <c r="B5220" t="s">
        <v>30942</v>
      </c>
      <c r="C5220" t="s">
        <v>30943</v>
      </c>
      <c r="F5220" t="s">
        <v>30199</v>
      </c>
      <c r="H5220" t="s">
        <v>30200</v>
      </c>
      <c r="J5220" t="s">
        <v>18584</v>
      </c>
      <c r="K5220" t="s">
        <v>30201</v>
      </c>
      <c r="M5220" t="s">
        <v>15479</v>
      </c>
      <c r="N5220" t="s">
        <v>3849</v>
      </c>
      <c r="O5220">
        <v>60622</v>
      </c>
      <c r="P5220" t="s">
        <v>50</v>
      </c>
      <c r="U5220" s="1">
        <v>44601</v>
      </c>
      <c r="V5220" s="1">
        <v>44601</v>
      </c>
      <c r="AC5220" t="s">
        <v>53</v>
      </c>
      <c r="AD5220">
        <v>2969543968</v>
      </c>
      <c r="AE5220" s="1">
        <v>40032.470138888886</v>
      </c>
      <c r="AG5220" t="s">
        <v>30944</v>
      </c>
      <c r="AH5220" t="s">
        <v>51</v>
      </c>
      <c r="AJ5220" t="s">
        <v>53</v>
      </c>
      <c r="AO5220" t="s">
        <v>8142</v>
      </c>
    </row>
    <row r="5221" spans="1:43" x14ac:dyDescent="0.35">
      <c r="A5221" t="s">
        <v>30945</v>
      </c>
      <c r="B5221" t="s">
        <v>30946</v>
      </c>
      <c r="C5221" t="s">
        <v>12781</v>
      </c>
      <c r="F5221" t="s">
        <v>30947</v>
      </c>
      <c r="H5221" t="s">
        <v>30948</v>
      </c>
      <c r="I5221" t="s">
        <v>1213</v>
      </c>
      <c r="J5221" t="s">
        <v>5239</v>
      </c>
      <c r="K5221" t="s">
        <v>30949</v>
      </c>
      <c r="M5221" t="s">
        <v>30950</v>
      </c>
      <c r="N5221" t="s">
        <v>798</v>
      </c>
      <c r="O5221">
        <v>76031</v>
      </c>
      <c r="P5221" t="s">
        <v>50</v>
      </c>
      <c r="U5221" s="1">
        <v>44601.602777777778</v>
      </c>
      <c r="V5221" s="1">
        <v>44601.602777777778</v>
      </c>
      <c r="W5221" s="1">
        <v>44609.411111111112</v>
      </c>
      <c r="X5221" s="1">
        <v>44609.411111111112</v>
      </c>
      <c r="AC5221" t="s">
        <v>53</v>
      </c>
      <c r="AD5221">
        <v>2969475162</v>
      </c>
      <c r="AE5221" s="1">
        <v>37147</v>
      </c>
      <c r="AF5221" t="s">
        <v>5241</v>
      </c>
      <c r="AG5221" t="s">
        <v>30951</v>
      </c>
      <c r="AH5221" t="s">
        <v>53</v>
      </c>
      <c r="AJ5221" t="s">
        <v>53</v>
      </c>
      <c r="AK5221" t="s">
        <v>7072</v>
      </c>
      <c r="AL5221" t="s">
        <v>78</v>
      </c>
      <c r="AO5221" t="s">
        <v>54</v>
      </c>
    </row>
    <row r="5222" spans="1:43" x14ac:dyDescent="0.35">
      <c r="A5222" t="s">
        <v>30952</v>
      </c>
      <c r="B5222" t="s">
        <v>3449</v>
      </c>
      <c r="C5222" t="s">
        <v>8460</v>
      </c>
      <c r="F5222" t="s">
        <v>30953</v>
      </c>
      <c r="H5222" t="s">
        <v>30952</v>
      </c>
      <c r="J5222" t="s">
        <v>30681</v>
      </c>
      <c r="N5222" t="s">
        <v>29123</v>
      </c>
      <c r="O5222">
        <v>48131</v>
      </c>
      <c r="P5222" t="s">
        <v>50</v>
      </c>
      <c r="U5222" s="1">
        <v>44602</v>
      </c>
      <c r="V5222" s="1">
        <v>44602</v>
      </c>
      <c r="AC5222" t="s">
        <v>53</v>
      </c>
      <c r="AD5222">
        <v>2969823183</v>
      </c>
      <c r="AE5222" s="1">
        <v>43312.453472222223</v>
      </c>
      <c r="AG5222" t="s">
        <v>30954</v>
      </c>
      <c r="AH5222" t="s">
        <v>51</v>
      </c>
      <c r="AJ5222" t="s">
        <v>53</v>
      </c>
      <c r="AO5222" t="s">
        <v>8142</v>
      </c>
    </row>
    <row r="5223" spans="1:43" x14ac:dyDescent="0.35">
      <c r="A5223" t="s">
        <v>30955</v>
      </c>
      <c r="B5223" t="s">
        <v>1588</v>
      </c>
      <c r="C5223" t="s">
        <v>30956</v>
      </c>
      <c r="F5223" t="s">
        <v>30957</v>
      </c>
      <c r="H5223" t="s">
        <v>30955</v>
      </c>
      <c r="J5223" t="s">
        <v>28743</v>
      </c>
      <c r="P5223" t="s">
        <v>50</v>
      </c>
      <c r="U5223" s="1">
        <v>44602</v>
      </c>
      <c r="V5223" s="1">
        <v>44602</v>
      </c>
      <c r="W5223" s="1">
        <v>44602.661805555559</v>
      </c>
      <c r="X5223" s="1">
        <v>44602.661805555559</v>
      </c>
      <c r="AC5223" t="s">
        <v>53</v>
      </c>
      <c r="AD5223">
        <v>2969859026</v>
      </c>
      <c r="AE5223" s="1">
        <v>43444.407638888886</v>
      </c>
      <c r="AG5223" t="s">
        <v>30958</v>
      </c>
      <c r="AH5223" t="s">
        <v>51</v>
      </c>
      <c r="AJ5223" t="s">
        <v>53</v>
      </c>
      <c r="AL5223" t="s">
        <v>78</v>
      </c>
      <c r="AO5223" t="s">
        <v>8142</v>
      </c>
    </row>
    <row r="5224" spans="1:43" x14ac:dyDescent="0.35">
      <c r="A5224" t="s">
        <v>30959</v>
      </c>
      <c r="B5224" t="s">
        <v>30960</v>
      </c>
      <c r="C5224" t="s">
        <v>10445</v>
      </c>
      <c r="F5224" t="s">
        <v>30961</v>
      </c>
      <c r="H5224" t="s">
        <v>30959</v>
      </c>
      <c r="J5224" t="s">
        <v>30962</v>
      </c>
      <c r="K5224" t="s">
        <v>30963</v>
      </c>
      <c r="M5224" t="s">
        <v>30964</v>
      </c>
      <c r="N5224" t="s">
        <v>253</v>
      </c>
      <c r="O5224">
        <v>87581</v>
      </c>
      <c r="P5224" t="s">
        <v>50</v>
      </c>
      <c r="U5224" s="1">
        <v>44602</v>
      </c>
      <c r="V5224" s="1">
        <v>44602</v>
      </c>
      <c r="W5224" s="1">
        <v>44602.429166666669</v>
      </c>
      <c r="X5224" s="1">
        <v>44602.429166666669</v>
      </c>
      <c r="AC5224" t="s">
        <v>51</v>
      </c>
      <c r="AD5224">
        <v>2972055353</v>
      </c>
      <c r="AE5224" s="1">
        <v>44602.481249999997</v>
      </c>
      <c r="AF5224" t="s">
        <v>30965</v>
      </c>
      <c r="AG5224" t="s">
        <v>30966</v>
      </c>
      <c r="AH5224" t="s">
        <v>51</v>
      </c>
      <c r="AJ5224" t="s">
        <v>53</v>
      </c>
      <c r="AL5224" t="s">
        <v>78</v>
      </c>
      <c r="AO5224" t="s">
        <v>5443</v>
      </c>
      <c r="AP5224" s="1">
        <v>44602.408333333333</v>
      </c>
      <c r="AQ5224" s="1">
        <v>44602.431250000001</v>
      </c>
    </row>
    <row r="5225" spans="1:43" x14ac:dyDescent="0.35">
      <c r="A5225" t="s">
        <v>30967</v>
      </c>
      <c r="B5225" t="s">
        <v>30968</v>
      </c>
      <c r="C5225" t="s">
        <v>4100</v>
      </c>
      <c r="F5225" t="s">
        <v>30832</v>
      </c>
      <c r="H5225" t="s">
        <v>30969</v>
      </c>
      <c r="J5225" t="s">
        <v>18584</v>
      </c>
      <c r="K5225" t="s">
        <v>30834</v>
      </c>
      <c r="M5225" t="s">
        <v>30835</v>
      </c>
      <c r="N5225" t="s">
        <v>3668</v>
      </c>
      <c r="O5225">
        <v>49464</v>
      </c>
      <c r="P5225" t="s">
        <v>50</v>
      </c>
      <c r="U5225" s="1">
        <v>44602</v>
      </c>
      <c r="V5225" s="1">
        <v>44602</v>
      </c>
      <c r="AC5225" t="s">
        <v>53</v>
      </c>
      <c r="AD5225">
        <v>2969543968</v>
      </c>
      <c r="AE5225" s="1">
        <v>40032.470138888886</v>
      </c>
      <c r="AG5225" t="s">
        <v>30970</v>
      </c>
      <c r="AH5225" t="s">
        <v>51</v>
      </c>
      <c r="AJ5225" t="s">
        <v>53</v>
      </c>
      <c r="AO5225" t="s">
        <v>8142</v>
      </c>
    </row>
    <row r="5226" spans="1:43" x14ac:dyDescent="0.35">
      <c r="A5226" t="s">
        <v>30971</v>
      </c>
      <c r="B5226" t="s">
        <v>30972</v>
      </c>
      <c r="C5226" t="s">
        <v>6997</v>
      </c>
      <c r="F5226" t="s">
        <v>30832</v>
      </c>
      <c r="H5226" t="s">
        <v>30969</v>
      </c>
      <c r="J5226" t="s">
        <v>18584</v>
      </c>
      <c r="K5226" t="s">
        <v>30834</v>
      </c>
      <c r="M5226" t="s">
        <v>30835</v>
      </c>
      <c r="N5226" t="s">
        <v>3668</v>
      </c>
      <c r="O5226">
        <v>49464</v>
      </c>
      <c r="P5226" t="s">
        <v>50</v>
      </c>
      <c r="U5226" s="1">
        <v>44602</v>
      </c>
      <c r="V5226" s="1">
        <v>44602</v>
      </c>
      <c r="AC5226" t="s">
        <v>53</v>
      </c>
      <c r="AD5226">
        <v>2969543968</v>
      </c>
      <c r="AE5226" s="1">
        <v>40032.470138888886</v>
      </c>
      <c r="AG5226" t="s">
        <v>30973</v>
      </c>
      <c r="AH5226" t="s">
        <v>51</v>
      </c>
      <c r="AJ5226" t="s">
        <v>53</v>
      </c>
      <c r="AO5226" t="s">
        <v>8142</v>
      </c>
    </row>
    <row r="5227" spans="1:43" x14ac:dyDescent="0.35">
      <c r="A5227" t="s">
        <v>30974</v>
      </c>
      <c r="B5227" t="s">
        <v>30975</v>
      </c>
      <c r="C5227" t="s">
        <v>359</v>
      </c>
      <c r="F5227" t="s">
        <v>30832</v>
      </c>
      <c r="H5227" t="s">
        <v>30969</v>
      </c>
      <c r="J5227" t="s">
        <v>18584</v>
      </c>
      <c r="K5227" t="s">
        <v>30834</v>
      </c>
      <c r="M5227" t="s">
        <v>30835</v>
      </c>
      <c r="N5227" t="s">
        <v>3668</v>
      </c>
      <c r="O5227">
        <v>49464</v>
      </c>
      <c r="P5227" t="s">
        <v>50</v>
      </c>
      <c r="U5227" s="1">
        <v>44602</v>
      </c>
      <c r="V5227" s="1">
        <v>44602</v>
      </c>
      <c r="AC5227" t="s">
        <v>53</v>
      </c>
      <c r="AD5227">
        <v>2969543968</v>
      </c>
      <c r="AE5227" s="1">
        <v>40032.470138888886</v>
      </c>
      <c r="AG5227" t="s">
        <v>30976</v>
      </c>
      <c r="AH5227" t="s">
        <v>51</v>
      </c>
      <c r="AJ5227" t="s">
        <v>53</v>
      </c>
      <c r="AO5227" t="s">
        <v>8142</v>
      </c>
    </row>
    <row r="5228" spans="1:43" x14ac:dyDescent="0.35">
      <c r="A5228" t="s">
        <v>30977</v>
      </c>
      <c r="B5228" t="s">
        <v>30978</v>
      </c>
      <c r="C5228" t="s">
        <v>106</v>
      </c>
      <c r="F5228" t="s">
        <v>30851</v>
      </c>
      <c r="H5228" t="s">
        <v>30852</v>
      </c>
      <c r="J5228" t="s">
        <v>18584</v>
      </c>
      <c r="K5228" t="s">
        <v>30853</v>
      </c>
      <c r="M5228" t="s">
        <v>30854</v>
      </c>
      <c r="N5228" t="s">
        <v>13693</v>
      </c>
      <c r="O5228">
        <v>37218</v>
      </c>
      <c r="P5228" t="s">
        <v>50</v>
      </c>
      <c r="U5228" s="1">
        <v>44602</v>
      </c>
      <c r="V5228" s="1">
        <v>44602</v>
      </c>
      <c r="AC5228" t="s">
        <v>53</v>
      </c>
      <c r="AD5228">
        <v>2969543968</v>
      </c>
      <c r="AE5228" s="1">
        <v>40032.470138888886</v>
      </c>
      <c r="AG5228" t="s">
        <v>30979</v>
      </c>
      <c r="AH5228" t="s">
        <v>51</v>
      </c>
      <c r="AJ5228" t="s">
        <v>53</v>
      </c>
      <c r="AO5228" t="s">
        <v>8142</v>
      </c>
    </row>
    <row r="5229" spans="1:43" x14ac:dyDescent="0.35">
      <c r="A5229" t="s">
        <v>30980</v>
      </c>
      <c r="B5229" t="s">
        <v>30981</v>
      </c>
      <c r="C5229" t="s">
        <v>71</v>
      </c>
      <c r="F5229" t="s">
        <v>30851</v>
      </c>
      <c r="H5229" t="s">
        <v>30852</v>
      </c>
      <c r="J5229" t="s">
        <v>18584</v>
      </c>
      <c r="K5229" t="s">
        <v>30853</v>
      </c>
      <c r="M5229" t="s">
        <v>30854</v>
      </c>
      <c r="N5229" t="s">
        <v>13693</v>
      </c>
      <c r="O5229">
        <v>37218</v>
      </c>
      <c r="P5229" t="s">
        <v>50</v>
      </c>
      <c r="U5229" s="1">
        <v>44602</v>
      </c>
      <c r="V5229" s="1">
        <v>44602</v>
      </c>
      <c r="AC5229" t="s">
        <v>53</v>
      </c>
      <c r="AD5229">
        <v>2969543968</v>
      </c>
      <c r="AE5229" s="1">
        <v>40032.470138888886</v>
      </c>
      <c r="AG5229" t="s">
        <v>30982</v>
      </c>
      <c r="AH5229" t="s">
        <v>51</v>
      </c>
      <c r="AJ5229" t="s">
        <v>53</v>
      </c>
      <c r="AO5229" t="s">
        <v>8142</v>
      </c>
    </row>
    <row r="5230" spans="1:43" x14ac:dyDescent="0.35">
      <c r="A5230" t="s">
        <v>30983</v>
      </c>
      <c r="B5230" t="s">
        <v>17167</v>
      </c>
      <c r="C5230" t="s">
        <v>587</v>
      </c>
      <c r="F5230" t="s">
        <v>30984</v>
      </c>
      <c r="H5230" t="s">
        <v>30985</v>
      </c>
      <c r="J5230" t="s">
        <v>18584</v>
      </c>
      <c r="K5230" t="s">
        <v>30986</v>
      </c>
      <c r="M5230" t="s">
        <v>30987</v>
      </c>
      <c r="N5230" t="s">
        <v>13693</v>
      </c>
      <c r="O5230">
        <v>38320</v>
      </c>
      <c r="P5230" t="s">
        <v>50</v>
      </c>
      <c r="U5230" s="1">
        <v>44602</v>
      </c>
      <c r="V5230" s="1">
        <v>44602</v>
      </c>
      <c r="AC5230" t="s">
        <v>53</v>
      </c>
      <c r="AD5230">
        <v>2969543968</v>
      </c>
      <c r="AE5230" s="1">
        <v>40032.470138888886</v>
      </c>
      <c r="AG5230" t="s">
        <v>30988</v>
      </c>
      <c r="AH5230" t="s">
        <v>51</v>
      </c>
      <c r="AJ5230" t="s">
        <v>53</v>
      </c>
      <c r="AO5230" t="s">
        <v>8142</v>
      </c>
    </row>
    <row r="5231" spans="1:43" x14ac:dyDescent="0.35">
      <c r="A5231" t="s">
        <v>30989</v>
      </c>
      <c r="B5231" t="s">
        <v>15549</v>
      </c>
      <c r="C5231" t="s">
        <v>7753</v>
      </c>
      <c r="F5231" t="s">
        <v>30984</v>
      </c>
      <c r="H5231" t="s">
        <v>30985</v>
      </c>
      <c r="J5231" t="s">
        <v>18584</v>
      </c>
      <c r="K5231" t="s">
        <v>30986</v>
      </c>
      <c r="M5231" t="s">
        <v>30987</v>
      </c>
      <c r="N5231" t="s">
        <v>13693</v>
      </c>
      <c r="O5231">
        <v>38320</v>
      </c>
      <c r="P5231" t="s">
        <v>50</v>
      </c>
      <c r="U5231" s="1">
        <v>44602</v>
      </c>
      <c r="V5231" s="1">
        <v>44602</v>
      </c>
      <c r="AC5231" t="s">
        <v>53</v>
      </c>
      <c r="AD5231">
        <v>2969543968</v>
      </c>
      <c r="AE5231" s="1">
        <v>40032.470138888886</v>
      </c>
      <c r="AG5231" t="s">
        <v>30990</v>
      </c>
      <c r="AH5231" t="s">
        <v>51</v>
      </c>
      <c r="AJ5231" t="s">
        <v>53</v>
      </c>
      <c r="AO5231" t="s">
        <v>8142</v>
      </c>
    </row>
    <row r="5232" spans="1:43" x14ac:dyDescent="0.35">
      <c r="A5232" t="s">
        <v>30991</v>
      </c>
      <c r="B5232" t="s">
        <v>16489</v>
      </c>
      <c r="C5232" t="s">
        <v>622</v>
      </c>
      <c r="F5232" t="s">
        <v>30984</v>
      </c>
      <c r="H5232" t="s">
        <v>30985</v>
      </c>
      <c r="J5232" t="s">
        <v>18584</v>
      </c>
      <c r="K5232" t="s">
        <v>30986</v>
      </c>
      <c r="M5232" t="s">
        <v>30987</v>
      </c>
      <c r="N5232" t="s">
        <v>13693</v>
      </c>
      <c r="O5232">
        <v>38320</v>
      </c>
      <c r="P5232" t="s">
        <v>50</v>
      </c>
      <c r="U5232" s="1">
        <v>44602</v>
      </c>
      <c r="V5232" s="1">
        <v>44602</v>
      </c>
      <c r="AC5232" t="s">
        <v>53</v>
      </c>
      <c r="AD5232">
        <v>2969543968</v>
      </c>
      <c r="AE5232" s="1">
        <v>40032.470138888886</v>
      </c>
      <c r="AG5232" t="s">
        <v>30992</v>
      </c>
      <c r="AH5232" t="s">
        <v>51</v>
      </c>
      <c r="AJ5232" t="s">
        <v>53</v>
      </c>
      <c r="AO5232" t="s">
        <v>8142</v>
      </c>
    </row>
    <row r="5233" spans="1:41" x14ac:dyDescent="0.35">
      <c r="A5233" t="s">
        <v>30993</v>
      </c>
      <c r="B5233" t="s">
        <v>9421</v>
      </c>
      <c r="C5233" t="s">
        <v>6581</v>
      </c>
      <c r="F5233" t="s">
        <v>30984</v>
      </c>
      <c r="H5233" t="s">
        <v>30985</v>
      </c>
      <c r="J5233" t="s">
        <v>18584</v>
      </c>
      <c r="K5233" t="s">
        <v>30986</v>
      </c>
      <c r="M5233" t="s">
        <v>30987</v>
      </c>
      <c r="N5233" t="s">
        <v>13693</v>
      </c>
      <c r="O5233">
        <v>38320</v>
      </c>
      <c r="P5233" t="s">
        <v>50</v>
      </c>
      <c r="U5233" s="1">
        <v>44602</v>
      </c>
      <c r="V5233" s="1">
        <v>44602</v>
      </c>
      <c r="AC5233" t="s">
        <v>53</v>
      </c>
      <c r="AD5233">
        <v>2969543968</v>
      </c>
      <c r="AE5233" s="1">
        <v>40032.470138888886</v>
      </c>
      <c r="AG5233" t="s">
        <v>30994</v>
      </c>
      <c r="AH5233" t="s">
        <v>51</v>
      </c>
      <c r="AJ5233" t="s">
        <v>53</v>
      </c>
      <c r="AO5233" t="s">
        <v>8142</v>
      </c>
    </row>
    <row r="5234" spans="1:41" x14ac:dyDescent="0.35">
      <c r="A5234" t="s">
        <v>30995</v>
      </c>
      <c r="B5234" t="s">
        <v>8483</v>
      </c>
      <c r="C5234" t="s">
        <v>30996</v>
      </c>
      <c r="F5234" t="s">
        <v>30984</v>
      </c>
      <c r="H5234" t="s">
        <v>30985</v>
      </c>
      <c r="J5234" t="s">
        <v>18584</v>
      </c>
      <c r="K5234" t="s">
        <v>30986</v>
      </c>
      <c r="M5234" t="s">
        <v>30987</v>
      </c>
      <c r="N5234" t="s">
        <v>13693</v>
      </c>
      <c r="O5234">
        <v>38320</v>
      </c>
      <c r="P5234" t="s">
        <v>50</v>
      </c>
      <c r="U5234" s="1">
        <v>44602</v>
      </c>
      <c r="V5234" s="1">
        <v>44602</v>
      </c>
      <c r="AC5234" t="s">
        <v>53</v>
      </c>
      <c r="AD5234">
        <v>2969543968</v>
      </c>
      <c r="AE5234" s="1">
        <v>40032.470138888886</v>
      </c>
      <c r="AG5234" t="s">
        <v>30997</v>
      </c>
      <c r="AH5234" t="s">
        <v>51</v>
      </c>
      <c r="AJ5234" t="s">
        <v>53</v>
      </c>
      <c r="AO5234" t="s">
        <v>8142</v>
      </c>
    </row>
    <row r="5235" spans="1:41" x14ac:dyDescent="0.35">
      <c r="A5235" t="s">
        <v>30998</v>
      </c>
      <c r="B5235" t="s">
        <v>30999</v>
      </c>
      <c r="C5235" t="s">
        <v>481</v>
      </c>
      <c r="F5235" t="s">
        <v>30984</v>
      </c>
      <c r="H5235" t="s">
        <v>30985</v>
      </c>
      <c r="J5235" t="s">
        <v>18584</v>
      </c>
      <c r="K5235" t="s">
        <v>30986</v>
      </c>
      <c r="M5235" t="s">
        <v>30987</v>
      </c>
      <c r="N5235" t="s">
        <v>13693</v>
      </c>
      <c r="O5235">
        <v>38320</v>
      </c>
      <c r="P5235" t="s">
        <v>50</v>
      </c>
      <c r="U5235" s="1">
        <v>44602</v>
      </c>
      <c r="V5235" s="1">
        <v>44602</v>
      </c>
      <c r="AC5235" t="s">
        <v>53</v>
      </c>
      <c r="AD5235">
        <v>2969543968</v>
      </c>
      <c r="AE5235" s="1">
        <v>40032.470138888886</v>
      </c>
      <c r="AG5235" t="s">
        <v>31000</v>
      </c>
      <c r="AH5235" t="s">
        <v>51</v>
      </c>
      <c r="AJ5235" t="s">
        <v>53</v>
      </c>
      <c r="AO5235" t="s">
        <v>8142</v>
      </c>
    </row>
    <row r="5236" spans="1:41" x14ac:dyDescent="0.35">
      <c r="A5236" t="s">
        <v>31001</v>
      </c>
      <c r="B5236" t="s">
        <v>31002</v>
      </c>
      <c r="C5236" t="s">
        <v>1775</v>
      </c>
      <c r="F5236" t="s">
        <v>30851</v>
      </c>
      <c r="H5236" t="s">
        <v>30852</v>
      </c>
      <c r="J5236" t="s">
        <v>18584</v>
      </c>
      <c r="K5236" t="s">
        <v>30853</v>
      </c>
      <c r="M5236" t="s">
        <v>30854</v>
      </c>
      <c r="N5236" t="s">
        <v>13693</v>
      </c>
      <c r="O5236">
        <v>37218</v>
      </c>
      <c r="P5236" t="s">
        <v>50</v>
      </c>
      <c r="U5236" s="1">
        <v>44602</v>
      </c>
      <c r="V5236" s="1">
        <v>44602</v>
      </c>
      <c r="AC5236" t="s">
        <v>53</v>
      </c>
      <c r="AD5236">
        <v>2969543968</v>
      </c>
      <c r="AE5236" s="1">
        <v>40032.470138888886</v>
      </c>
      <c r="AG5236" t="s">
        <v>31003</v>
      </c>
      <c r="AH5236" t="s">
        <v>51</v>
      </c>
      <c r="AJ5236" t="s">
        <v>53</v>
      </c>
      <c r="AO5236" t="s">
        <v>8142</v>
      </c>
    </row>
    <row r="5237" spans="1:41" x14ac:dyDescent="0.35">
      <c r="A5237" t="s">
        <v>31004</v>
      </c>
      <c r="B5237" t="s">
        <v>31005</v>
      </c>
      <c r="C5237" t="s">
        <v>11910</v>
      </c>
      <c r="F5237" t="s">
        <v>30851</v>
      </c>
      <c r="H5237" t="s">
        <v>30852</v>
      </c>
      <c r="J5237" t="s">
        <v>18584</v>
      </c>
      <c r="K5237" t="s">
        <v>30853</v>
      </c>
      <c r="M5237" t="s">
        <v>30854</v>
      </c>
      <c r="N5237" t="s">
        <v>13693</v>
      </c>
      <c r="O5237">
        <v>37218</v>
      </c>
      <c r="P5237" t="s">
        <v>50</v>
      </c>
      <c r="U5237" s="1">
        <v>44602</v>
      </c>
      <c r="V5237" s="1">
        <v>44602</v>
      </c>
      <c r="AC5237" t="s">
        <v>53</v>
      </c>
      <c r="AD5237">
        <v>2969543968</v>
      </c>
      <c r="AE5237" s="1">
        <v>40032.470138888886</v>
      </c>
      <c r="AG5237" t="s">
        <v>31006</v>
      </c>
      <c r="AH5237" t="s">
        <v>51</v>
      </c>
      <c r="AJ5237" t="s">
        <v>53</v>
      </c>
      <c r="AO5237" t="s">
        <v>8142</v>
      </c>
    </row>
    <row r="5238" spans="1:41" x14ac:dyDescent="0.35">
      <c r="A5238" t="s">
        <v>31007</v>
      </c>
      <c r="B5238" t="s">
        <v>31008</v>
      </c>
      <c r="C5238" t="s">
        <v>587</v>
      </c>
      <c r="F5238" t="s">
        <v>30851</v>
      </c>
      <c r="H5238" t="s">
        <v>30852</v>
      </c>
      <c r="J5238" t="s">
        <v>18584</v>
      </c>
      <c r="K5238" t="s">
        <v>30853</v>
      </c>
      <c r="M5238" t="s">
        <v>30854</v>
      </c>
      <c r="N5238" t="s">
        <v>13693</v>
      </c>
      <c r="O5238">
        <v>37218</v>
      </c>
      <c r="P5238" t="s">
        <v>50</v>
      </c>
      <c r="U5238" s="1">
        <v>44602</v>
      </c>
      <c r="V5238" s="1">
        <v>44602</v>
      </c>
      <c r="AC5238" t="s">
        <v>53</v>
      </c>
      <c r="AD5238">
        <v>2969543968</v>
      </c>
      <c r="AE5238" s="1">
        <v>40032.470138888886</v>
      </c>
      <c r="AG5238" t="s">
        <v>31009</v>
      </c>
      <c r="AH5238" t="s">
        <v>51</v>
      </c>
      <c r="AJ5238" t="s">
        <v>53</v>
      </c>
      <c r="AO5238" t="s">
        <v>8142</v>
      </c>
    </row>
    <row r="5239" spans="1:41" x14ac:dyDescent="0.35">
      <c r="A5239" t="s">
        <v>31010</v>
      </c>
      <c r="B5239" t="s">
        <v>3008</v>
      </c>
      <c r="C5239" t="s">
        <v>894</v>
      </c>
      <c r="F5239" t="s">
        <v>30851</v>
      </c>
      <c r="H5239" t="s">
        <v>30852</v>
      </c>
      <c r="J5239" t="s">
        <v>18584</v>
      </c>
      <c r="K5239" t="s">
        <v>30853</v>
      </c>
      <c r="M5239" t="s">
        <v>30854</v>
      </c>
      <c r="N5239" t="s">
        <v>13693</v>
      </c>
      <c r="O5239">
        <v>37218</v>
      </c>
      <c r="P5239" t="s">
        <v>50</v>
      </c>
      <c r="U5239" s="1">
        <v>44602</v>
      </c>
      <c r="V5239" s="1">
        <v>44602</v>
      </c>
      <c r="AC5239" t="s">
        <v>53</v>
      </c>
      <c r="AD5239">
        <v>2969543968</v>
      </c>
      <c r="AE5239" s="1">
        <v>40032.470138888886</v>
      </c>
      <c r="AG5239" t="s">
        <v>31011</v>
      </c>
      <c r="AH5239" t="s">
        <v>51</v>
      </c>
      <c r="AJ5239" t="s">
        <v>53</v>
      </c>
      <c r="AO5239" t="s">
        <v>8142</v>
      </c>
    </row>
    <row r="5240" spans="1:41" x14ac:dyDescent="0.35">
      <c r="A5240" t="s">
        <v>31012</v>
      </c>
      <c r="B5240" t="s">
        <v>31013</v>
      </c>
      <c r="C5240" t="s">
        <v>2347</v>
      </c>
      <c r="F5240" t="s">
        <v>30851</v>
      </c>
      <c r="H5240" t="s">
        <v>30852</v>
      </c>
      <c r="J5240" t="s">
        <v>18584</v>
      </c>
      <c r="K5240" t="s">
        <v>30853</v>
      </c>
      <c r="M5240" t="s">
        <v>30854</v>
      </c>
      <c r="N5240" t="s">
        <v>13693</v>
      </c>
      <c r="O5240">
        <v>37218</v>
      </c>
      <c r="P5240" t="s">
        <v>50</v>
      </c>
      <c r="U5240" s="1">
        <v>44602</v>
      </c>
      <c r="V5240" s="1">
        <v>44602</v>
      </c>
      <c r="AC5240" t="s">
        <v>53</v>
      </c>
      <c r="AD5240">
        <v>2969543968</v>
      </c>
      <c r="AE5240" s="1">
        <v>40032.470138888886</v>
      </c>
      <c r="AG5240" t="s">
        <v>31014</v>
      </c>
      <c r="AH5240" t="s">
        <v>51</v>
      </c>
      <c r="AJ5240" t="s">
        <v>53</v>
      </c>
      <c r="AO5240" t="s">
        <v>8142</v>
      </c>
    </row>
    <row r="5241" spans="1:41" x14ac:dyDescent="0.35">
      <c r="A5241" t="s">
        <v>31015</v>
      </c>
      <c r="B5241" t="s">
        <v>5050</v>
      </c>
      <c r="C5241" t="s">
        <v>302</v>
      </c>
      <c r="F5241" t="s">
        <v>30814</v>
      </c>
      <c r="H5241" t="s">
        <v>30815</v>
      </c>
      <c r="J5241" t="s">
        <v>18584</v>
      </c>
      <c r="K5241" t="s">
        <v>30816</v>
      </c>
      <c r="M5241" t="s">
        <v>30817</v>
      </c>
      <c r="N5241" t="s">
        <v>19981</v>
      </c>
      <c r="O5241">
        <v>38664</v>
      </c>
      <c r="P5241" t="s">
        <v>50</v>
      </c>
      <c r="U5241" s="1">
        <v>44602</v>
      </c>
      <c r="V5241" s="1">
        <v>44602</v>
      </c>
      <c r="AC5241" t="s">
        <v>53</v>
      </c>
      <c r="AD5241">
        <v>2969543968</v>
      </c>
      <c r="AE5241" s="1">
        <v>40032.470138888886</v>
      </c>
      <c r="AG5241" t="s">
        <v>31016</v>
      </c>
      <c r="AH5241" t="s">
        <v>51</v>
      </c>
      <c r="AJ5241" t="s">
        <v>53</v>
      </c>
      <c r="AO5241" t="s">
        <v>8142</v>
      </c>
    </row>
    <row r="5242" spans="1:41" x14ac:dyDescent="0.35">
      <c r="A5242" t="s">
        <v>31017</v>
      </c>
      <c r="B5242" t="s">
        <v>31018</v>
      </c>
      <c r="C5242" t="s">
        <v>13653</v>
      </c>
      <c r="F5242" t="s">
        <v>30841</v>
      </c>
      <c r="H5242" t="s">
        <v>30842</v>
      </c>
      <c r="J5242" t="s">
        <v>18584</v>
      </c>
      <c r="K5242" t="s">
        <v>2782</v>
      </c>
      <c r="M5242" t="s">
        <v>2783</v>
      </c>
      <c r="N5242" t="s">
        <v>264</v>
      </c>
      <c r="O5242">
        <v>77002</v>
      </c>
      <c r="P5242" t="s">
        <v>50</v>
      </c>
      <c r="U5242" s="1">
        <v>44602</v>
      </c>
      <c r="V5242" s="1">
        <v>44602</v>
      </c>
      <c r="AC5242" t="s">
        <v>53</v>
      </c>
      <c r="AD5242">
        <v>2969543968</v>
      </c>
      <c r="AE5242" s="1">
        <v>40032.470138888886</v>
      </c>
      <c r="AG5242" t="s">
        <v>31019</v>
      </c>
      <c r="AH5242" t="s">
        <v>51</v>
      </c>
      <c r="AJ5242" t="s">
        <v>53</v>
      </c>
      <c r="AO5242" t="s">
        <v>8142</v>
      </c>
    </row>
    <row r="5243" spans="1:41" x14ac:dyDescent="0.35">
      <c r="A5243" t="s">
        <v>31020</v>
      </c>
      <c r="B5243" t="s">
        <v>2339</v>
      </c>
      <c r="C5243" t="s">
        <v>25407</v>
      </c>
      <c r="F5243" t="s">
        <v>30841</v>
      </c>
      <c r="H5243" t="s">
        <v>30842</v>
      </c>
      <c r="J5243" t="s">
        <v>18584</v>
      </c>
      <c r="N5243" t="s">
        <v>19616</v>
      </c>
      <c r="O5243">
        <v>33073</v>
      </c>
      <c r="P5243" t="s">
        <v>50</v>
      </c>
      <c r="U5243" s="1">
        <v>44602</v>
      </c>
      <c r="V5243" s="1">
        <v>44602</v>
      </c>
      <c r="AC5243" t="s">
        <v>53</v>
      </c>
      <c r="AD5243">
        <v>2969543968</v>
      </c>
      <c r="AE5243" s="1">
        <v>40032.470138888886</v>
      </c>
      <c r="AG5243" t="s">
        <v>31021</v>
      </c>
      <c r="AH5243" t="s">
        <v>51</v>
      </c>
      <c r="AJ5243" t="s">
        <v>53</v>
      </c>
      <c r="AO5243" t="s">
        <v>8142</v>
      </c>
    </row>
    <row r="5244" spans="1:41" x14ac:dyDescent="0.35">
      <c r="A5244" t="s">
        <v>31022</v>
      </c>
      <c r="B5244" t="s">
        <v>31023</v>
      </c>
      <c r="C5244" t="s">
        <v>12150</v>
      </c>
      <c r="F5244" t="s">
        <v>30841</v>
      </c>
      <c r="H5244" t="s">
        <v>30842</v>
      </c>
      <c r="J5244" t="s">
        <v>18584</v>
      </c>
      <c r="N5244" t="s">
        <v>19616</v>
      </c>
      <c r="O5244">
        <v>33441</v>
      </c>
      <c r="P5244" t="s">
        <v>50</v>
      </c>
      <c r="U5244" s="1">
        <v>44602</v>
      </c>
      <c r="V5244" s="1">
        <v>44602</v>
      </c>
      <c r="AC5244" t="s">
        <v>53</v>
      </c>
      <c r="AD5244">
        <v>2969543968</v>
      </c>
      <c r="AE5244" s="1">
        <v>40032.470138888886</v>
      </c>
      <c r="AG5244" t="s">
        <v>31024</v>
      </c>
      <c r="AH5244" t="s">
        <v>51</v>
      </c>
      <c r="AJ5244" t="s">
        <v>53</v>
      </c>
      <c r="AO5244" t="s">
        <v>8142</v>
      </c>
    </row>
    <row r="5245" spans="1:41" x14ac:dyDescent="0.35">
      <c r="A5245" t="s">
        <v>31025</v>
      </c>
      <c r="B5245" t="s">
        <v>31026</v>
      </c>
      <c r="C5245" t="s">
        <v>849</v>
      </c>
      <c r="F5245" t="s">
        <v>30841</v>
      </c>
      <c r="H5245" t="s">
        <v>30842</v>
      </c>
      <c r="J5245" t="s">
        <v>18584</v>
      </c>
      <c r="N5245" t="s">
        <v>19616</v>
      </c>
      <c r="O5245">
        <v>33073</v>
      </c>
      <c r="P5245" t="s">
        <v>50</v>
      </c>
      <c r="U5245" s="1">
        <v>44602</v>
      </c>
      <c r="V5245" s="1">
        <v>44602</v>
      </c>
      <c r="AC5245" t="s">
        <v>53</v>
      </c>
      <c r="AD5245">
        <v>2969543968</v>
      </c>
      <c r="AE5245" s="1">
        <v>40032.470138888886</v>
      </c>
      <c r="AG5245" t="s">
        <v>31027</v>
      </c>
      <c r="AH5245" t="s">
        <v>51</v>
      </c>
      <c r="AJ5245" t="s">
        <v>53</v>
      </c>
      <c r="AO5245" t="s">
        <v>8142</v>
      </c>
    </row>
    <row r="5246" spans="1:41" x14ac:dyDescent="0.35">
      <c r="A5246" t="s">
        <v>31028</v>
      </c>
      <c r="B5246" t="s">
        <v>403</v>
      </c>
      <c r="C5246" t="s">
        <v>309</v>
      </c>
      <c r="F5246" t="s">
        <v>30814</v>
      </c>
      <c r="H5246" t="s">
        <v>30815</v>
      </c>
      <c r="J5246" t="s">
        <v>18584</v>
      </c>
      <c r="K5246" t="s">
        <v>30816</v>
      </c>
      <c r="M5246" t="s">
        <v>30817</v>
      </c>
      <c r="N5246" t="s">
        <v>19981</v>
      </c>
      <c r="O5246">
        <v>38664</v>
      </c>
      <c r="P5246" t="s">
        <v>50</v>
      </c>
      <c r="U5246" s="1">
        <v>44602</v>
      </c>
      <c r="V5246" s="1">
        <v>44602</v>
      </c>
      <c r="AC5246" t="s">
        <v>53</v>
      </c>
      <c r="AD5246">
        <v>2969543968</v>
      </c>
      <c r="AE5246" s="1">
        <v>40032.470138888886</v>
      </c>
      <c r="AG5246" t="s">
        <v>31029</v>
      </c>
      <c r="AH5246" t="s">
        <v>51</v>
      </c>
      <c r="AJ5246" t="s">
        <v>53</v>
      </c>
      <c r="AO5246" t="s">
        <v>8142</v>
      </c>
    </row>
    <row r="5247" spans="1:41" x14ac:dyDescent="0.35">
      <c r="A5247" t="s">
        <v>31030</v>
      </c>
      <c r="B5247" t="s">
        <v>7620</v>
      </c>
      <c r="C5247" t="s">
        <v>13082</v>
      </c>
      <c r="F5247" t="s">
        <v>30814</v>
      </c>
      <c r="H5247" t="s">
        <v>30815</v>
      </c>
      <c r="J5247" t="s">
        <v>18584</v>
      </c>
      <c r="K5247" t="s">
        <v>30816</v>
      </c>
      <c r="M5247" t="s">
        <v>30817</v>
      </c>
      <c r="N5247" t="s">
        <v>19981</v>
      </c>
      <c r="O5247">
        <v>38664</v>
      </c>
      <c r="P5247" t="s">
        <v>50</v>
      </c>
      <c r="U5247" s="1">
        <v>44602</v>
      </c>
      <c r="V5247" s="1">
        <v>44602</v>
      </c>
      <c r="AC5247" t="s">
        <v>53</v>
      </c>
      <c r="AD5247">
        <v>2969543968</v>
      </c>
      <c r="AE5247" s="1">
        <v>40032.470138888886</v>
      </c>
      <c r="AG5247" t="s">
        <v>31031</v>
      </c>
      <c r="AH5247" t="s">
        <v>51</v>
      </c>
      <c r="AJ5247" t="s">
        <v>53</v>
      </c>
      <c r="AO5247" t="s">
        <v>8142</v>
      </c>
    </row>
    <row r="5248" spans="1:41" x14ac:dyDescent="0.35">
      <c r="A5248" t="s">
        <v>31032</v>
      </c>
      <c r="B5248" t="s">
        <v>31033</v>
      </c>
      <c r="C5248" t="s">
        <v>2444</v>
      </c>
      <c r="F5248" t="s">
        <v>30832</v>
      </c>
      <c r="H5248" t="s">
        <v>30969</v>
      </c>
      <c r="J5248" t="s">
        <v>18584</v>
      </c>
      <c r="K5248" t="s">
        <v>30834</v>
      </c>
      <c r="M5248" t="s">
        <v>30835</v>
      </c>
      <c r="N5248" t="s">
        <v>3668</v>
      </c>
      <c r="O5248">
        <v>49464</v>
      </c>
      <c r="P5248" t="s">
        <v>50</v>
      </c>
      <c r="U5248" s="1">
        <v>44602</v>
      </c>
      <c r="V5248" s="1">
        <v>44602</v>
      </c>
      <c r="AC5248" t="s">
        <v>53</v>
      </c>
      <c r="AD5248">
        <v>2969543968</v>
      </c>
      <c r="AE5248" s="1">
        <v>40032.470138888886</v>
      </c>
      <c r="AG5248" t="s">
        <v>31034</v>
      </c>
      <c r="AH5248" t="s">
        <v>51</v>
      </c>
      <c r="AJ5248" t="s">
        <v>53</v>
      </c>
      <c r="AO5248" t="s">
        <v>8142</v>
      </c>
    </row>
    <row r="5249" spans="1:43" x14ac:dyDescent="0.35">
      <c r="A5249" t="s">
        <v>31035</v>
      </c>
      <c r="B5249" t="s">
        <v>31036</v>
      </c>
      <c r="C5249" t="s">
        <v>812</v>
      </c>
      <c r="F5249" t="s">
        <v>30832</v>
      </c>
      <c r="H5249" t="s">
        <v>30969</v>
      </c>
      <c r="J5249" t="s">
        <v>18584</v>
      </c>
      <c r="K5249" t="s">
        <v>30834</v>
      </c>
      <c r="M5249" t="s">
        <v>30835</v>
      </c>
      <c r="N5249" t="s">
        <v>3668</v>
      </c>
      <c r="O5249">
        <v>49464</v>
      </c>
      <c r="P5249" t="s">
        <v>50</v>
      </c>
      <c r="U5249" s="1">
        <v>44602</v>
      </c>
      <c r="V5249" s="1">
        <v>44602</v>
      </c>
      <c r="AC5249" t="s">
        <v>53</v>
      </c>
      <c r="AD5249">
        <v>2969543968</v>
      </c>
      <c r="AE5249" s="1">
        <v>40032.470138888886</v>
      </c>
      <c r="AG5249" t="s">
        <v>31037</v>
      </c>
      <c r="AH5249" t="s">
        <v>51</v>
      </c>
      <c r="AJ5249" t="s">
        <v>53</v>
      </c>
      <c r="AO5249" t="s">
        <v>8142</v>
      </c>
    </row>
    <row r="5250" spans="1:43" x14ac:dyDescent="0.35">
      <c r="A5250" t="s">
        <v>31038</v>
      </c>
      <c r="B5250" t="s">
        <v>31039</v>
      </c>
      <c r="C5250" t="s">
        <v>5032</v>
      </c>
      <c r="F5250" t="s">
        <v>19626</v>
      </c>
      <c r="H5250" t="s">
        <v>19627</v>
      </c>
      <c r="J5250" t="s">
        <v>26971</v>
      </c>
      <c r="K5250" t="s">
        <v>22891</v>
      </c>
      <c r="M5250" t="s">
        <v>21285</v>
      </c>
      <c r="N5250" t="s">
        <v>65</v>
      </c>
      <c r="O5250">
        <v>80241</v>
      </c>
      <c r="P5250" t="s">
        <v>50</v>
      </c>
      <c r="U5250" s="1">
        <v>44602</v>
      </c>
      <c r="V5250" s="1">
        <v>44602</v>
      </c>
      <c r="W5250" s="1">
        <v>44602.354166666664</v>
      </c>
      <c r="X5250" s="1">
        <v>44602.354166666664</v>
      </c>
      <c r="AC5250" t="s">
        <v>53</v>
      </c>
      <c r="AD5250">
        <v>2969783181</v>
      </c>
      <c r="AE5250" s="1">
        <v>43172.738194444442</v>
      </c>
      <c r="AF5250" t="s">
        <v>26122</v>
      </c>
      <c r="AG5250" t="s">
        <v>31040</v>
      </c>
      <c r="AH5250" t="s">
        <v>51</v>
      </c>
      <c r="AJ5250" t="s">
        <v>53</v>
      </c>
      <c r="AL5250" t="s">
        <v>78</v>
      </c>
      <c r="AO5250" t="s">
        <v>5443</v>
      </c>
      <c r="AP5250" s="1">
        <v>44602.353472222225</v>
      </c>
    </row>
    <row r="5251" spans="1:43" x14ac:dyDescent="0.35">
      <c r="A5251" t="s">
        <v>31041</v>
      </c>
      <c r="B5251" t="s">
        <v>4391</v>
      </c>
      <c r="C5251" t="s">
        <v>2615</v>
      </c>
      <c r="F5251" t="s">
        <v>19626</v>
      </c>
      <c r="H5251" t="s">
        <v>19627</v>
      </c>
      <c r="J5251" t="s">
        <v>26971</v>
      </c>
      <c r="K5251" t="s">
        <v>22891</v>
      </c>
      <c r="M5251" t="s">
        <v>21285</v>
      </c>
      <c r="N5251" t="s">
        <v>65</v>
      </c>
      <c r="O5251">
        <v>80241</v>
      </c>
      <c r="P5251" t="s">
        <v>50</v>
      </c>
      <c r="U5251" s="1">
        <v>44602</v>
      </c>
      <c r="V5251" s="1">
        <v>44602</v>
      </c>
      <c r="W5251" s="1">
        <v>44602.351388888892</v>
      </c>
      <c r="X5251" s="1">
        <v>44602.351388888892</v>
      </c>
      <c r="AC5251" t="s">
        <v>53</v>
      </c>
      <c r="AD5251">
        <v>2969783181</v>
      </c>
      <c r="AE5251" s="1">
        <v>43172.738194444442</v>
      </c>
      <c r="AF5251" t="s">
        <v>26122</v>
      </c>
      <c r="AG5251" t="s">
        <v>31042</v>
      </c>
      <c r="AH5251" t="s">
        <v>51</v>
      </c>
      <c r="AJ5251" t="s">
        <v>53</v>
      </c>
      <c r="AL5251" t="s">
        <v>78</v>
      </c>
      <c r="AO5251" t="s">
        <v>5443</v>
      </c>
      <c r="AP5251" s="1">
        <v>44602.352777777778</v>
      </c>
    </row>
    <row r="5252" spans="1:43" x14ac:dyDescent="0.35">
      <c r="A5252" t="s">
        <v>31043</v>
      </c>
      <c r="B5252" t="s">
        <v>21282</v>
      </c>
      <c r="C5252" t="s">
        <v>31044</v>
      </c>
      <c r="F5252" t="s">
        <v>19626</v>
      </c>
      <c r="H5252" t="s">
        <v>19627</v>
      </c>
      <c r="J5252" t="s">
        <v>26971</v>
      </c>
      <c r="K5252" t="s">
        <v>22891</v>
      </c>
      <c r="M5252" t="s">
        <v>21285</v>
      </c>
      <c r="N5252" t="s">
        <v>65</v>
      </c>
      <c r="O5252">
        <v>80241</v>
      </c>
      <c r="P5252" t="s">
        <v>50</v>
      </c>
      <c r="U5252" s="1">
        <v>44602</v>
      </c>
      <c r="V5252" s="1">
        <v>44602</v>
      </c>
      <c r="W5252" s="1">
        <v>44602.35</v>
      </c>
      <c r="X5252" s="1">
        <v>44602.35</v>
      </c>
      <c r="AC5252" t="s">
        <v>53</v>
      </c>
      <c r="AD5252">
        <v>2969783181</v>
      </c>
      <c r="AE5252" s="1">
        <v>43172.738194444442</v>
      </c>
      <c r="AF5252" t="s">
        <v>26122</v>
      </c>
      <c r="AG5252" t="s">
        <v>31045</v>
      </c>
      <c r="AH5252" t="s">
        <v>51</v>
      </c>
      <c r="AJ5252" t="s">
        <v>53</v>
      </c>
      <c r="AL5252" t="s">
        <v>78</v>
      </c>
      <c r="AO5252" t="s">
        <v>5443</v>
      </c>
      <c r="AP5252" s="1">
        <v>44602.349305555559</v>
      </c>
    </row>
    <row r="5253" spans="1:43" x14ac:dyDescent="0.35">
      <c r="A5253" t="s">
        <v>31046</v>
      </c>
      <c r="B5253" t="s">
        <v>2717</v>
      </c>
      <c r="C5253" t="s">
        <v>7803</v>
      </c>
      <c r="F5253" t="s">
        <v>30984</v>
      </c>
      <c r="H5253" t="s">
        <v>30985</v>
      </c>
      <c r="J5253" t="s">
        <v>18584</v>
      </c>
      <c r="K5253" t="s">
        <v>30986</v>
      </c>
      <c r="M5253" t="s">
        <v>30987</v>
      </c>
      <c r="N5253" t="s">
        <v>13693</v>
      </c>
      <c r="O5253">
        <v>38320</v>
      </c>
      <c r="P5253" t="s">
        <v>50</v>
      </c>
      <c r="U5253" s="1">
        <v>44602</v>
      </c>
      <c r="V5253" s="1">
        <v>44602</v>
      </c>
      <c r="AC5253" t="s">
        <v>53</v>
      </c>
      <c r="AD5253">
        <v>2969543968</v>
      </c>
      <c r="AE5253" s="1">
        <v>40032.470138888886</v>
      </c>
      <c r="AG5253" t="s">
        <v>31047</v>
      </c>
      <c r="AH5253" t="s">
        <v>51</v>
      </c>
      <c r="AJ5253" t="s">
        <v>53</v>
      </c>
      <c r="AO5253" t="s">
        <v>8142</v>
      </c>
    </row>
    <row r="5254" spans="1:43" x14ac:dyDescent="0.35">
      <c r="A5254" t="s">
        <v>31048</v>
      </c>
      <c r="B5254" t="s">
        <v>31049</v>
      </c>
      <c r="C5254" t="s">
        <v>3729</v>
      </c>
      <c r="F5254">
        <v>19703966716</v>
      </c>
      <c r="H5254" t="s">
        <v>31050</v>
      </c>
      <c r="J5254" t="s">
        <v>31051</v>
      </c>
      <c r="K5254" t="s">
        <v>31052</v>
      </c>
      <c r="M5254" t="s">
        <v>3272</v>
      </c>
      <c r="N5254" t="s">
        <v>65</v>
      </c>
      <c r="O5254">
        <v>80645</v>
      </c>
      <c r="P5254" t="s">
        <v>50</v>
      </c>
      <c r="U5254" s="1">
        <v>44602</v>
      </c>
      <c r="V5254" s="1">
        <v>44602</v>
      </c>
      <c r="W5254" s="1">
        <v>44602.393055555556</v>
      </c>
      <c r="X5254" s="1">
        <v>44602.393055555556</v>
      </c>
      <c r="AC5254" t="s">
        <v>53</v>
      </c>
      <c r="AD5254">
        <v>1000000001</v>
      </c>
      <c r="AE5254" s="1">
        <v>39973.351388888892</v>
      </c>
      <c r="AF5254" t="s">
        <v>3377</v>
      </c>
      <c r="AG5254" t="s">
        <v>31053</v>
      </c>
      <c r="AH5254" t="s">
        <v>51</v>
      </c>
      <c r="AJ5254" t="s">
        <v>53</v>
      </c>
      <c r="AL5254" t="s">
        <v>78</v>
      </c>
      <c r="AO5254" t="s">
        <v>5443</v>
      </c>
      <c r="AP5254" s="1">
        <v>44602.38958333333</v>
      </c>
      <c r="AQ5254" s="1">
        <v>44602.401388888888</v>
      </c>
    </row>
    <row r="5255" spans="1:43" x14ac:dyDescent="0.35">
      <c r="A5255" t="s">
        <v>31054</v>
      </c>
      <c r="B5255" t="s">
        <v>31055</v>
      </c>
      <c r="C5255" t="s">
        <v>803</v>
      </c>
      <c r="F5255">
        <v>9709010845</v>
      </c>
      <c r="H5255" t="s">
        <v>31054</v>
      </c>
      <c r="J5255" t="s">
        <v>31056</v>
      </c>
      <c r="K5255" t="s">
        <v>31057</v>
      </c>
      <c r="M5255" t="s">
        <v>4671</v>
      </c>
      <c r="N5255" t="s">
        <v>65</v>
      </c>
      <c r="O5255">
        <v>81416</v>
      </c>
      <c r="P5255" t="s">
        <v>50</v>
      </c>
      <c r="U5255" s="1">
        <v>44602</v>
      </c>
      <c r="V5255" s="1">
        <v>44602</v>
      </c>
      <c r="W5255" s="1">
        <v>44602.762499999997</v>
      </c>
      <c r="X5255" s="1">
        <v>44602.762499999997</v>
      </c>
      <c r="AC5255" t="s">
        <v>53</v>
      </c>
      <c r="AD5255">
        <v>1000000001</v>
      </c>
      <c r="AE5255" s="1">
        <v>39973.351388888892</v>
      </c>
      <c r="AF5255" t="s">
        <v>3377</v>
      </c>
      <c r="AG5255" t="s">
        <v>31058</v>
      </c>
      <c r="AH5255" t="s">
        <v>51</v>
      </c>
      <c r="AJ5255" t="s">
        <v>53</v>
      </c>
      <c r="AL5255" t="s">
        <v>78</v>
      </c>
      <c r="AO5255" t="s">
        <v>5443</v>
      </c>
      <c r="AP5255" s="1">
        <v>45243.474305555559</v>
      </c>
      <c r="AQ5255" s="1">
        <v>44602.72152777778</v>
      </c>
    </row>
    <row r="5256" spans="1:43" x14ac:dyDescent="0.35">
      <c r="A5256" t="s">
        <v>31059</v>
      </c>
      <c r="B5256" t="s">
        <v>13414</v>
      </c>
      <c r="C5256" t="s">
        <v>3466</v>
      </c>
      <c r="F5256" t="s">
        <v>31060</v>
      </c>
      <c r="H5256" t="s">
        <v>31061</v>
      </c>
      <c r="N5256" t="s">
        <v>287</v>
      </c>
      <c r="O5256">
        <v>80918</v>
      </c>
      <c r="P5256" t="s">
        <v>50</v>
      </c>
      <c r="U5256" s="1">
        <v>44602</v>
      </c>
      <c r="V5256" s="1">
        <v>44602</v>
      </c>
      <c r="W5256" s="1">
        <v>44602.598611111112</v>
      </c>
      <c r="X5256" s="1">
        <v>44602.598611111112</v>
      </c>
      <c r="AC5256" t="s">
        <v>53</v>
      </c>
      <c r="AD5256">
        <v>1000000001</v>
      </c>
      <c r="AE5256" s="1">
        <v>39973.351388888892</v>
      </c>
      <c r="AF5256" t="s">
        <v>3377</v>
      </c>
      <c r="AG5256" t="s">
        <v>31062</v>
      </c>
      <c r="AH5256" t="s">
        <v>51</v>
      </c>
      <c r="AJ5256" t="s">
        <v>53</v>
      </c>
      <c r="AL5256" t="s">
        <v>78</v>
      </c>
      <c r="AO5256" t="s">
        <v>8142</v>
      </c>
    </row>
    <row r="5257" spans="1:43" x14ac:dyDescent="0.35">
      <c r="A5257" t="s">
        <v>31063</v>
      </c>
      <c r="B5257" t="s">
        <v>1440</v>
      </c>
      <c r="C5257" t="s">
        <v>9229</v>
      </c>
      <c r="F5257">
        <v>7194293274</v>
      </c>
      <c r="H5257" t="s">
        <v>31063</v>
      </c>
      <c r="J5257" t="s">
        <v>31064</v>
      </c>
      <c r="K5257" t="s">
        <v>31065</v>
      </c>
      <c r="M5257" t="s">
        <v>6922</v>
      </c>
      <c r="N5257" t="s">
        <v>65</v>
      </c>
      <c r="O5257">
        <v>81212</v>
      </c>
      <c r="P5257" t="s">
        <v>50</v>
      </c>
      <c r="U5257" s="1">
        <v>44602</v>
      </c>
      <c r="V5257" s="1">
        <v>44602</v>
      </c>
      <c r="W5257" s="1">
        <v>44602.530555555553</v>
      </c>
      <c r="X5257" s="1">
        <v>44602.530555555553</v>
      </c>
      <c r="AC5257" t="s">
        <v>51</v>
      </c>
      <c r="AD5257">
        <v>1000000001</v>
      </c>
      <c r="AE5257" s="1">
        <v>39973.351388888892</v>
      </c>
      <c r="AF5257" t="s">
        <v>3377</v>
      </c>
      <c r="AG5257" t="s">
        <v>31066</v>
      </c>
      <c r="AH5257" t="s">
        <v>51</v>
      </c>
      <c r="AJ5257" t="s">
        <v>53</v>
      </c>
      <c r="AL5257" t="s">
        <v>78</v>
      </c>
      <c r="AO5257" t="s">
        <v>5443</v>
      </c>
      <c r="AP5257" s="1">
        <v>44603.394444444442</v>
      </c>
    </row>
    <row r="5258" spans="1:43" x14ac:dyDescent="0.35">
      <c r="A5258" t="s">
        <v>31067</v>
      </c>
      <c r="B5258" t="s">
        <v>31068</v>
      </c>
      <c r="C5258" t="s">
        <v>12796</v>
      </c>
      <c r="F5258">
        <v>3038776681</v>
      </c>
      <c r="H5258" t="s">
        <v>31067</v>
      </c>
      <c r="J5258" t="s">
        <v>31069</v>
      </c>
      <c r="K5258" t="s">
        <v>31070</v>
      </c>
      <c r="M5258" t="s">
        <v>1879</v>
      </c>
      <c r="N5258" t="s">
        <v>65</v>
      </c>
      <c r="O5258" t="s">
        <v>31071</v>
      </c>
      <c r="P5258" t="s">
        <v>50</v>
      </c>
      <c r="U5258" s="1">
        <v>44602</v>
      </c>
      <c r="V5258" s="1">
        <v>44602</v>
      </c>
      <c r="W5258" s="1">
        <v>44602.363888888889</v>
      </c>
      <c r="X5258" s="1">
        <v>44602.363888888889</v>
      </c>
      <c r="AC5258" t="s">
        <v>53</v>
      </c>
      <c r="AD5258">
        <v>1000000001</v>
      </c>
      <c r="AE5258" s="1">
        <v>39973.351388888892</v>
      </c>
      <c r="AF5258" t="s">
        <v>3377</v>
      </c>
      <c r="AG5258" t="s">
        <v>31072</v>
      </c>
      <c r="AH5258" t="s">
        <v>51</v>
      </c>
      <c r="AJ5258" t="s">
        <v>53</v>
      </c>
      <c r="AL5258" t="s">
        <v>78</v>
      </c>
      <c r="AO5258" t="s">
        <v>5443</v>
      </c>
      <c r="AP5258" s="1">
        <v>44602.361805555556</v>
      </c>
    </row>
    <row r="5259" spans="1:43" x14ac:dyDescent="0.35">
      <c r="A5259" t="s">
        <v>31073</v>
      </c>
      <c r="B5259" t="s">
        <v>7671</v>
      </c>
      <c r="C5259" t="s">
        <v>13050</v>
      </c>
      <c r="F5259" t="s">
        <v>30832</v>
      </c>
      <c r="H5259" t="s">
        <v>30833</v>
      </c>
      <c r="J5259" t="s">
        <v>18584</v>
      </c>
      <c r="K5259" t="s">
        <v>30834</v>
      </c>
      <c r="M5259" t="s">
        <v>30835</v>
      </c>
      <c r="N5259" t="s">
        <v>3668</v>
      </c>
      <c r="O5259">
        <v>49464</v>
      </c>
      <c r="P5259" t="s">
        <v>50</v>
      </c>
      <c r="U5259" s="1">
        <v>44602</v>
      </c>
      <c r="V5259" s="1">
        <v>44602</v>
      </c>
      <c r="AC5259" t="s">
        <v>53</v>
      </c>
      <c r="AD5259">
        <v>2969543968</v>
      </c>
      <c r="AE5259" s="1">
        <v>40032.470138888886</v>
      </c>
      <c r="AG5259" t="s">
        <v>31074</v>
      </c>
      <c r="AH5259" t="s">
        <v>51</v>
      </c>
      <c r="AJ5259" t="s">
        <v>53</v>
      </c>
      <c r="AO5259" t="s">
        <v>8142</v>
      </c>
    </row>
    <row r="5260" spans="1:43" x14ac:dyDescent="0.35">
      <c r="A5260" t="s">
        <v>31075</v>
      </c>
      <c r="B5260" t="s">
        <v>31076</v>
      </c>
      <c r="C5260" t="s">
        <v>3071</v>
      </c>
      <c r="F5260" t="s">
        <v>30851</v>
      </c>
      <c r="H5260" t="s">
        <v>30852</v>
      </c>
      <c r="J5260" t="s">
        <v>18584</v>
      </c>
      <c r="K5260" t="s">
        <v>30853</v>
      </c>
      <c r="M5260" t="s">
        <v>30854</v>
      </c>
      <c r="N5260" t="s">
        <v>13693</v>
      </c>
      <c r="O5260">
        <v>37218</v>
      </c>
      <c r="P5260" t="s">
        <v>50</v>
      </c>
      <c r="U5260" s="1">
        <v>44602</v>
      </c>
      <c r="V5260" s="1">
        <v>44602</v>
      </c>
      <c r="AC5260" t="s">
        <v>53</v>
      </c>
      <c r="AD5260">
        <v>2969543968</v>
      </c>
      <c r="AE5260" s="1">
        <v>40032.470138888886</v>
      </c>
      <c r="AG5260" t="s">
        <v>31077</v>
      </c>
      <c r="AH5260" t="s">
        <v>51</v>
      </c>
      <c r="AJ5260" t="s">
        <v>53</v>
      </c>
      <c r="AO5260" t="s">
        <v>8142</v>
      </c>
    </row>
    <row r="5261" spans="1:43" x14ac:dyDescent="0.35">
      <c r="A5261" t="s">
        <v>31078</v>
      </c>
      <c r="B5261" t="s">
        <v>2339</v>
      </c>
      <c r="C5261" t="s">
        <v>3324</v>
      </c>
      <c r="F5261" t="s">
        <v>31079</v>
      </c>
      <c r="H5261" t="s">
        <v>31078</v>
      </c>
      <c r="J5261" t="s">
        <v>31080</v>
      </c>
      <c r="K5261" t="s">
        <v>31081</v>
      </c>
      <c r="M5261" t="s">
        <v>31082</v>
      </c>
      <c r="N5261" t="s">
        <v>213</v>
      </c>
      <c r="O5261">
        <v>80107</v>
      </c>
      <c r="P5261" t="s">
        <v>50</v>
      </c>
      <c r="U5261" s="1">
        <v>44602</v>
      </c>
      <c r="V5261" s="1">
        <v>44602</v>
      </c>
      <c r="W5261" s="1">
        <v>44602.824999999997</v>
      </c>
      <c r="X5261" s="1">
        <v>44602.824999999997</v>
      </c>
      <c r="AC5261" t="s">
        <v>53</v>
      </c>
      <c r="AD5261">
        <v>2969758962</v>
      </c>
      <c r="AE5261" s="1">
        <v>43006.538888888892</v>
      </c>
      <c r="AF5261" t="s">
        <v>31083</v>
      </c>
      <c r="AG5261" t="s">
        <v>31084</v>
      </c>
      <c r="AH5261" t="s">
        <v>51</v>
      </c>
      <c r="AJ5261" t="s">
        <v>53</v>
      </c>
      <c r="AL5261" t="s">
        <v>78</v>
      </c>
      <c r="AO5261" t="s">
        <v>5443</v>
      </c>
      <c r="AP5261" s="1">
        <v>45476.472222222219</v>
      </c>
      <c r="AQ5261" s="1">
        <v>44608.540972222225</v>
      </c>
    </row>
    <row r="5262" spans="1:43" x14ac:dyDescent="0.35">
      <c r="A5262" t="s">
        <v>31085</v>
      </c>
      <c r="B5262" t="s">
        <v>29208</v>
      </c>
      <c r="C5262" t="s">
        <v>728</v>
      </c>
      <c r="F5262" t="s">
        <v>30057</v>
      </c>
      <c r="H5262" t="s">
        <v>29207</v>
      </c>
      <c r="I5262" t="s">
        <v>179</v>
      </c>
      <c r="J5262" t="s">
        <v>30058</v>
      </c>
      <c r="K5262" t="s">
        <v>30059</v>
      </c>
      <c r="M5262" t="s">
        <v>3083</v>
      </c>
      <c r="N5262" t="s">
        <v>65</v>
      </c>
      <c r="O5262">
        <v>81252</v>
      </c>
      <c r="P5262" t="s">
        <v>50</v>
      </c>
      <c r="U5262" s="1">
        <v>44602.45416666667</v>
      </c>
      <c r="V5262" s="1">
        <v>44602.45416666667</v>
      </c>
      <c r="W5262" s="1">
        <v>44606.443749999999</v>
      </c>
      <c r="X5262" s="1">
        <v>44606.443749999999</v>
      </c>
      <c r="AC5262" t="s">
        <v>53</v>
      </c>
      <c r="AD5262">
        <v>2970020787</v>
      </c>
      <c r="AE5262" s="1">
        <v>44140.507638888892</v>
      </c>
      <c r="AF5262" t="s">
        <v>30060</v>
      </c>
      <c r="AG5262" t="s">
        <v>31086</v>
      </c>
      <c r="AH5262" t="s">
        <v>53</v>
      </c>
      <c r="AJ5262" t="s">
        <v>53</v>
      </c>
      <c r="AK5262" t="s">
        <v>13606</v>
      </c>
      <c r="AL5262" t="s">
        <v>68</v>
      </c>
      <c r="AO5262" t="s">
        <v>54</v>
      </c>
      <c r="AP5262" s="1">
        <v>44944.344444444447</v>
      </c>
    </row>
    <row r="5263" spans="1:43" x14ac:dyDescent="0.35">
      <c r="A5263" t="s">
        <v>31087</v>
      </c>
      <c r="B5263" t="s">
        <v>1597</v>
      </c>
      <c r="C5263" t="s">
        <v>309</v>
      </c>
      <c r="D5263" t="s">
        <v>1065</v>
      </c>
      <c r="F5263" t="s">
        <v>1938</v>
      </c>
      <c r="H5263" t="s">
        <v>1939</v>
      </c>
      <c r="I5263" t="s">
        <v>271</v>
      </c>
      <c r="J5263" t="s">
        <v>31088</v>
      </c>
      <c r="K5263" t="s">
        <v>31089</v>
      </c>
      <c r="L5263" t="s">
        <v>31090</v>
      </c>
      <c r="M5263" t="s">
        <v>753</v>
      </c>
      <c r="N5263" t="s">
        <v>798</v>
      </c>
      <c r="O5263">
        <v>79905</v>
      </c>
      <c r="P5263" t="s">
        <v>50</v>
      </c>
      <c r="U5263" s="1">
        <v>44602.520833333336</v>
      </c>
      <c r="V5263" s="1">
        <v>44602.520833333336</v>
      </c>
      <c r="W5263" s="1">
        <v>44602.570138888892</v>
      </c>
      <c r="X5263" s="1">
        <v>44602.570138888892</v>
      </c>
      <c r="AC5263" t="s">
        <v>51</v>
      </c>
      <c r="AD5263">
        <v>2969915331</v>
      </c>
      <c r="AE5263" s="1">
        <v>43739.411805555559</v>
      </c>
      <c r="AF5263" t="s">
        <v>31091</v>
      </c>
      <c r="AG5263" t="s">
        <v>31092</v>
      </c>
      <c r="AH5263" t="s">
        <v>53</v>
      </c>
      <c r="AJ5263" t="s">
        <v>53</v>
      </c>
      <c r="AL5263" t="s">
        <v>68</v>
      </c>
      <c r="AO5263" t="s">
        <v>54</v>
      </c>
    </row>
    <row r="5264" spans="1:43" x14ac:dyDescent="0.35">
      <c r="A5264" t="s">
        <v>31093</v>
      </c>
      <c r="B5264" t="s">
        <v>4761</v>
      </c>
      <c r="C5264" t="s">
        <v>4545</v>
      </c>
      <c r="F5264">
        <v>13038590468</v>
      </c>
      <c r="H5264" t="s">
        <v>31094</v>
      </c>
      <c r="I5264" t="s">
        <v>1368</v>
      </c>
      <c r="J5264" t="s">
        <v>31095</v>
      </c>
      <c r="K5264" t="s">
        <v>31096</v>
      </c>
      <c r="M5264" t="s">
        <v>8271</v>
      </c>
      <c r="N5264" t="s">
        <v>287</v>
      </c>
      <c r="O5264">
        <v>80107</v>
      </c>
      <c r="P5264" t="s">
        <v>50</v>
      </c>
      <c r="U5264" s="1">
        <v>44602.583333333336</v>
      </c>
      <c r="V5264" s="1">
        <v>44602.583333333336</v>
      </c>
      <c r="W5264" s="1">
        <v>44602.638888888891</v>
      </c>
      <c r="X5264" s="1">
        <v>44602.638888888891</v>
      </c>
      <c r="AC5264" t="s">
        <v>53</v>
      </c>
      <c r="AD5264">
        <v>1000000001</v>
      </c>
      <c r="AE5264" s="1">
        <v>39973.351388888892</v>
      </c>
      <c r="AF5264" t="s">
        <v>3377</v>
      </c>
      <c r="AG5264" t="s">
        <v>31097</v>
      </c>
      <c r="AH5264" t="s">
        <v>53</v>
      </c>
      <c r="AJ5264" t="s">
        <v>53</v>
      </c>
      <c r="AK5264" t="s">
        <v>7072</v>
      </c>
      <c r="AL5264" t="s">
        <v>78</v>
      </c>
      <c r="AO5264" t="s">
        <v>54</v>
      </c>
      <c r="AP5264" s="1">
        <v>44621.70416666667</v>
      </c>
    </row>
    <row r="5265" spans="1:43" x14ac:dyDescent="0.35">
      <c r="A5265" t="s">
        <v>31098</v>
      </c>
      <c r="B5265" t="s">
        <v>31099</v>
      </c>
      <c r="C5265" t="s">
        <v>390</v>
      </c>
      <c r="F5265">
        <v>19703305070</v>
      </c>
      <c r="H5265" t="s">
        <v>31100</v>
      </c>
      <c r="J5265" t="s">
        <v>31101</v>
      </c>
      <c r="N5265" t="s">
        <v>287</v>
      </c>
      <c r="O5265">
        <v>80634</v>
      </c>
      <c r="P5265" t="s">
        <v>50</v>
      </c>
      <c r="U5265" s="1">
        <v>44603</v>
      </c>
      <c r="V5265" s="1">
        <v>44603</v>
      </c>
      <c r="W5265" s="1">
        <v>44603.498611111114</v>
      </c>
      <c r="X5265" s="1">
        <v>44603.498611111114</v>
      </c>
      <c r="AC5265" t="s">
        <v>53</v>
      </c>
      <c r="AD5265">
        <v>2969578407</v>
      </c>
      <c r="AE5265" s="1">
        <v>41143.40625</v>
      </c>
      <c r="AG5265" t="s">
        <v>31102</v>
      </c>
      <c r="AH5265" t="s">
        <v>51</v>
      </c>
      <c r="AJ5265" t="s">
        <v>53</v>
      </c>
      <c r="AL5265" t="s">
        <v>78</v>
      </c>
      <c r="AO5265" t="s">
        <v>8142</v>
      </c>
    </row>
    <row r="5266" spans="1:43" x14ac:dyDescent="0.35">
      <c r="A5266" t="s">
        <v>31103</v>
      </c>
      <c r="B5266" t="s">
        <v>31104</v>
      </c>
      <c r="C5266" t="s">
        <v>530</v>
      </c>
      <c r="H5266" t="s">
        <v>31105</v>
      </c>
      <c r="I5266" t="s">
        <v>415</v>
      </c>
      <c r="J5266" t="s">
        <v>491</v>
      </c>
      <c r="K5266" t="s">
        <v>6655</v>
      </c>
      <c r="M5266" t="s">
        <v>6656</v>
      </c>
      <c r="N5266" t="s">
        <v>6657</v>
      </c>
      <c r="O5266">
        <v>68102</v>
      </c>
      <c r="P5266" t="s">
        <v>50</v>
      </c>
      <c r="U5266" s="1">
        <v>44603</v>
      </c>
      <c r="V5266" s="1">
        <v>44603</v>
      </c>
      <c r="W5266" s="1">
        <v>44603.560416666667</v>
      </c>
      <c r="X5266" s="1">
        <v>44603.560416666667</v>
      </c>
      <c r="AC5266" t="s">
        <v>53</v>
      </c>
      <c r="AD5266">
        <v>2969472760</v>
      </c>
      <c r="AE5266" s="1">
        <v>36916.71597222222</v>
      </c>
      <c r="AF5266" t="s">
        <v>16003</v>
      </c>
      <c r="AG5266" t="s">
        <v>31106</v>
      </c>
      <c r="AH5266" t="s">
        <v>51</v>
      </c>
      <c r="AJ5266" t="s">
        <v>53</v>
      </c>
      <c r="AL5266" t="s">
        <v>78</v>
      </c>
      <c r="AO5266" t="s">
        <v>8142</v>
      </c>
      <c r="AP5266" s="1">
        <v>44967.379166666666</v>
      </c>
    </row>
    <row r="5267" spans="1:43" x14ac:dyDescent="0.35">
      <c r="A5267" t="s">
        <v>31107</v>
      </c>
      <c r="B5267" t="s">
        <v>31108</v>
      </c>
      <c r="C5267" t="s">
        <v>4416</v>
      </c>
      <c r="F5267" t="s">
        <v>31109</v>
      </c>
      <c r="H5267" t="s">
        <v>31110</v>
      </c>
      <c r="I5267" t="s">
        <v>61</v>
      </c>
      <c r="J5267" t="s">
        <v>31111</v>
      </c>
      <c r="P5267" t="s">
        <v>50</v>
      </c>
      <c r="U5267" s="1">
        <v>44603</v>
      </c>
      <c r="V5267" s="1">
        <v>44603</v>
      </c>
      <c r="AC5267" t="s">
        <v>53</v>
      </c>
      <c r="AD5267">
        <v>2969475309</v>
      </c>
      <c r="AE5267" s="1">
        <v>37159</v>
      </c>
      <c r="AG5267" t="s">
        <v>31112</v>
      </c>
      <c r="AH5267" t="s">
        <v>51</v>
      </c>
      <c r="AJ5267" t="s">
        <v>53</v>
      </c>
      <c r="AO5267" t="s">
        <v>8142</v>
      </c>
    </row>
    <row r="5268" spans="1:43" x14ac:dyDescent="0.35">
      <c r="A5268" t="s">
        <v>22977</v>
      </c>
      <c r="B5268" t="s">
        <v>9039</v>
      </c>
      <c r="C5268" t="s">
        <v>1210</v>
      </c>
      <c r="F5268" t="s">
        <v>31113</v>
      </c>
      <c r="H5268" t="s">
        <v>22977</v>
      </c>
      <c r="J5268" t="s">
        <v>23063</v>
      </c>
      <c r="P5268" t="s">
        <v>50</v>
      </c>
      <c r="U5268" s="1">
        <v>44603</v>
      </c>
      <c r="V5268" s="1">
        <v>44603</v>
      </c>
      <c r="AC5268" t="s">
        <v>53</v>
      </c>
      <c r="AD5268">
        <v>2969474446</v>
      </c>
      <c r="AE5268" s="1">
        <v>37104</v>
      </c>
      <c r="AG5268" t="s">
        <v>31114</v>
      </c>
      <c r="AH5268" t="s">
        <v>51</v>
      </c>
      <c r="AJ5268" t="s">
        <v>53</v>
      </c>
      <c r="AO5268" t="s">
        <v>8142</v>
      </c>
    </row>
    <row r="5269" spans="1:43" x14ac:dyDescent="0.35">
      <c r="A5269" t="s">
        <v>31115</v>
      </c>
      <c r="B5269" t="s">
        <v>1075</v>
      </c>
      <c r="C5269" t="s">
        <v>1052</v>
      </c>
      <c r="F5269" t="s">
        <v>31116</v>
      </c>
      <c r="H5269" t="s">
        <v>31117</v>
      </c>
      <c r="J5269" t="s">
        <v>491</v>
      </c>
      <c r="N5269" t="s">
        <v>16805</v>
      </c>
      <c r="O5269">
        <v>97055</v>
      </c>
      <c r="P5269" t="s">
        <v>50</v>
      </c>
      <c r="U5269" s="1">
        <v>44603</v>
      </c>
      <c r="V5269" s="1">
        <v>44603</v>
      </c>
      <c r="AC5269" t="s">
        <v>53</v>
      </c>
      <c r="AD5269">
        <v>2969472760</v>
      </c>
      <c r="AE5269" s="1">
        <v>36916.71597222222</v>
      </c>
      <c r="AG5269" t="s">
        <v>31118</v>
      </c>
      <c r="AH5269" t="s">
        <v>51</v>
      </c>
      <c r="AJ5269" t="s">
        <v>53</v>
      </c>
      <c r="AL5269" t="s">
        <v>78</v>
      </c>
      <c r="AO5269" t="s">
        <v>8142</v>
      </c>
    </row>
    <row r="5270" spans="1:43" x14ac:dyDescent="0.35">
      <c r="A5270" t="s">
        <v>31119</v>
      </c>
      <c r="B5270" t="s">
        <v>31120</v>
      </c>
      <c r="C5270" t="s">
        <v>904</v>
      </c>
      <c r="F5270" t="s">
        <v>31121</v>
      </c>
      <c r="H5270" t="s">
        <v>31119</v>
      </c>
      <c r="J5270" t="s">
        <v>3933</v>
      </c>
      <c r="N5270" t="s">
        <v>19616</v>
      </c>
      <c r="O5270">
        <v>32336</v>
      </c>
      <c r="P5270" t="s">
        <v>50</v>
      </c>
      <c r="U5270" s="1">
        <v>44603</v>
      </c>
      <c r="V5270" s="1">
        <v>44603</v>
      </c>
      <c r="AC5270" t="s">
        <v>53</v>
      </c>
      <c r="AD5270">
        <v>2969551137</v>
      </c>
      <c r="AE5270" s="1">
        <v>40288.591666666667</v>
      </c>
      <c r="AG5270" t="s">
        <v>31122</v>
      </c>
      <c r="AH5270" t="s">
        <v>51</v>
      </c>
      <c r="AJ5270" t="s">
        <v>53</v>
      </c>
      <c r="AO5270" t="s">
        <v>8142</v>
      </c>
    </row>
    <row r="5271" spans="1:43" x14ac:dyDescent="0.35">
      <c r="A5271" t="s">
        <v>31123</v>
      </c>
      <c r="B5271" t="s">
        <v>3066</v>
      </c>
      <c r="C5271" t="s">
        <v>106</v>
      </c>
      <c r="H5271" t="s">
        <v>31124</v>
      </c>
      <c r="J5271" t="s">
        <v>62</v>
      </c>
      <c r="P5271" t="s">
        <v>50</v>
      </c>
      <c r="U5271" s="1">
        <v>44603</v>
      </c>
      <c r="V5271" s="1">
        <v>44603</v>
      </c>
      <c r="W5271" s="1">
        <v>44603.433333333334</v>
      </c>
      <c r="X5271" s="1">
        <v>44603.433333333334</v>
      </c>
      <c r="AC5271" t="s">
        <v>53</v>
      </c>
      <c r="AD5271">
        <v>2969479981</v>
      </c>
      <c r="AE5271" s="1">
        <v>37426</v>
      </c>
      <c r="AF5271" t="s">
        <v>1314</v>
      </c>
      <c r="AG5271" t="s">
        <v>31125</v>
      </c>
      <c r="AH5271" t="s">
        <v>51</v>
      </c>
      <c r="AJ5271" t="s">
        <v>53</v>
      </c>
      <c r="AL5271" t="s">
        <v>78</v>
      </c>
      <c r="AO5271" t="s">
        <v>5443</v>
      </c>
      <c r="AP5271" s="1">
        <v>44603.430555555555</v>
      </c>
    </row>
    <row r="5272" spans="1:43" x14ac:dyDescent="0.35">
      <c r="A5272" t="s">
        <v>31126</v>
      </c>
      <c r="B5272" t="s">
        <v>31127</v>
      </c>
      <c r="C5272" t="s">
        <v>31128</v>
      </c>
      <c r="F5272" t="s">
        <v>31129</v>
      </c>
      <c r="G5272" t="s">
        <v>31130</v>
      </c>
      <c r="H5272" t="s">
        <v>31131</v>
      </c>
      <c r="I5272" t="s">
        <v>101</v>
      </c>
      <c r="J5272" t="s">
        <v>31132</v>
      </c>
      <c r="K5272" t="s">
        <v>31133</v>
      </c>
      <c r="M5272" t="s">
        <v>31134</v>
      </c>
      <c r="N5272" t="s">
        <v>3708</v>
      </c>
      <c r="O5272">
        <v>30188</v>
      </c>
      <c r="P5272" t="s">
        <v>50</v>
      </c>
      <c r="U5272" s="1">
        <v>44603</v>
      </c>
      <c r="V5272" s="1">
        <v>44603</v>
      </c>
      <c r="AC5272" t="s">
        <v>53</v>
      </c>
      <c r="AD5272">
        <v>2969568707</v>
      </c>
      <c r="AE5272" s="1">
        <v>40882.447916666664</v>
      </c>
      <c r="AG5272" t="s">
        <v>31135</v>
      </c>
      <c r="AH5272" t="s">
        <v>51</v>
      </c>
      <c r="AJ5272" t="s">
        <v>53</v>
      </c>
      <c r="AO5272" t="s">
        <v>8142</v>
      </c>
    </row>
    <row r="5273" spans="1:43" x14ac:dyDescent="0.35">
      <c r="A5273" t="s">
        <v>31136</v>
      </c>
      <c r="B5273" t="s">
        <v>31137</v>
      </c>
      <c r="C5273" t="s">
        <v>4248</v>
      </c>
      <c r="F5273" t="s">
        <v>31138</v>
      </c>
      <c r="H5273" t="s">
        <v>31136</v>
      </c>
      <c r="J5273" t="s">
        <v>31139</v>
      </c>
      <c r="N5273" t="s">
        <v>6033</v>
      </c>
      <c r="O5273">
        <v>95735</v>
      </c>
      <c r="P5273" t="s">
        <v>50</v>
      </c>
      <c r="U5273" s="1">
        <v>44603</v>
      </c>
      <c r="V5273" s="1">
        <v>44603</v>
      </c>
      <c r="AC5273" t="s">
        <v>53</v>
      </c>
      <c r="AD5273">
        <v>2969479247</v>
      </c>
      <c r="AE5273" s="1">
        <v>37385</v>
      </c>
      <c r="AG5273" t="s">
        <v>31140</v>
      </c>
      <c r="AH5273" t="s">
        <v>51</v>
      </c>
      <c r="AJ5273" t="s">
        <v>53</v>
      </c>
      <c r="AO5273" t="s">
        <v>8142</v>
      </c>
    </row>
    <row r="5274" spans="1:43" x14ac:dyDescent="0.35">
      <c r="A5274" t="s">
        <v>31141</v>
      </c>
      <c r="B5274" t="s">
        <v>31142</v>
      </c>
      <c r="C5274" t="s">
        <v>3922</v>
      </c>
      <c r="F5274" t="s">
        <v>31143</v>
      </c>
      <c r="H5274" t="s">
        <v>31141</v>
      </c>
      <c r="J5274" t="s">
        <v>9017</v>
      </c>
      <c r="K5274" t="s">
        <v>16871</v>
      </c>
      <c r="M5274" t="s">
        <v>1296</v>
      </c>
      <c r="N5274" t="s">
        <v>253</v>
      </c>
      <c r="O5274">
        <v>88220</v>
      </c>
      <c r="P5274" t="s">
        <v>50</v>
      </c>
      <c r="U5274" s="1">
        <v>44603</v>
      </c>
      <c r="V5274" s="1">
        <v>44603</v>
      </c>
      <c r="W5274" s="1">
        <v>44603.683333333334</v>
      </c>
      <c r="X5274" s="1">
        <v>44603.683333333334</v>
      </c>
      <c r="AC5274" t="s">
        <v>53</v>
      </c>
      <c r="AD5274">
        <v>2969579793</v>
      </c>
      <c r="AE5274" s="1">
        <v>41172.685416666667</v>
      </c>
      <c r="AF5274" t="s">
        <v>9019</v>
      </c>
      <c r="AG5274" t="s">
        <v>31144</v>
      </c>
      <c r="AH5274" t="s">
        <v>51</v>
      </c>
      <c r="AJ5274" t="s">
        <v>53</v>
      </c>
      <c r="AL5274" t="s">
        <v>78</v>
      </c>
      <c r="AO5274" t="s">
        <v>5443</v>
      </c>
      <c r="AP5274" s="1">
        <v>44698.416666666664</v>
      </c>
      <c r="AQ5274" s="1">
        <v>44698.416666666664</v>
      </c>
    </row>
    <row r="5275" spans="1:43" x14ac:dyDescent="0.35">
      <c r="A5275" t="s">
        <v>31145</v>
      </c>
      <c r="B5275" t="s">
        <v>403</v>
      </c>
      <c r="C5275" t="s">
        <v>1829</v>
      </c>
      <c r="F5275" t="s">
        <v>31146</v>
      </c>
      <c r="H5275" t="s">
        <v>31145</v>
      </c>
      <c r="J5275" t="s">
        <v>9017</v>
      </c>
      <c r="K5275" t="s">
        <v>31147</v>
      </c>
      <c r="M5275" t="s">
        <v>31148</v>
      </c>
      <c r="N5275" t="s">
        <v>798</v>
      </c>
      <c r="O5275">
        <v>75662</v>
      </c>
      <c r="P5275" t="s">
        <v>50</v>
      </c>
      <c r="U5275" s="1">
        <v>44603</v>
      </c>
      <c r="V5275" s="1">
        <v>44603</v>
      </c>
      <c r="AC5275" t="s">
        <v>53</v>
      </c>
      <c r="AD5275">
        <v>2969579793</v>
      </c>
      <c r="AE5275" s="1">
        <v>41172.685416666667</v>
      </c>
      <c r="AG5275" t="s">
        <v>31149</v>
      </c>
      <c r="AH5275" t="s">
        <v>51</v>
      </c>
      <c r="AJ5275" t="s">
        <v>53</v>
      </c>
      <c r="AO5275" t="s">
        <v>8142</v>
      </c>
    </row>
    <row r="5276" spans="1:43" x14ac:dyDescent="0.35">
      <c r="A5276" t="s">
        <v>31150</v>
      </c>
      <c r="B5276" t="s">
        <v>2482</v>
      </c>
      <c r="C5276" t="s">
        <v>31151</v>
      </c>
      <c r="F5276">
        <v>18709396982</v>
      </c>
      <c r="H5276" t="s">
        <v>26963</v>
      </c>
      <c r="J5276" t="s">
        <v>18584</v>
      </c>
      <c r="N5276" t="s">
        <v>26966</v>
      </c>
      <c r="O5276">
        <v>71602</v>
      </c>
      <c r="P5276" t="s">
        <v>50</v>
      </c>
      <c r="U5276" s="1">
        <v>44603</v>
      </c>
      <c r="V5276" s="1">
        <v>44603</v>
      </c>
      <c r="AC5276" t="s">
        <v>53</v>
      </c>
      <c r="AD5276">
        <v>2969543968</v>
      </c>
      <c r="AE5276" s="1">
        <v>40032.470138888886</v>
      </c>
      <c r="AG5276" t="s">
        <v>31152</v>
      </c>
      <c r="AH5276" t="s">
        <v>51</v>
      </c>
      <c r="AJ5276" t="s">
        <v>53</v>
      </c>
      <c r="AO5276" t="s">
        <v>8142</v>
      </c>
    </row>
    <row r="5277" spans="1:43" x14ac:dyDescent="0.35">
      <c r="A5277" t="s">
        <v>31153</v>
      </c>
      <c r="B5277" t="s">
        <v>7410</v>
      </c>
      <c r="C5277" t="s">
        <v>7753</v>
      </c>
      <c r="F5277" t="s">
        <v>31154</v>
      </c>
      <c r="H5277" t="s">
        <v>31155</v>
      </c>
      <c r="J5277" t="s">
        <v>18584</v>
      </c>
      <c r="K5277" t="s">
        <v>31156</v>
      </c>
      <c r="M5277" t="s">
        <v>31157</v>
      </c>
      <c r="N5277" t="s">
        <v>13693</v>
      </c>
      <c r="O5277">
        <v>37091</v>
      </c>
      <c r="P5277" t="s">
        <v>50</v>
      </c>
      <c r="U5277" s="1">
        <v>44603</v>
      </c>
      <c r="V5277" s="1">
        <v>44603</v>
      </c>
      <c r="AC5277" t="s">
        <v>53</v>
      </c>
      <c r="AD5277">
        <v>2969543968</v>
      </c>
      <c r="AE5277" s="1">
        <v>40032.470138888886</v>
      </c>
      <c r="AG5277" t="s">
        <v>31158</v>
      </c>
      <c r="AH5277" t="s">
        <v>51</v>
      </c>
      <c r="AJ5277" t="s">
        <v>53</v>
      </c>
      <c r="AO5277" t="s">
        <v>8142</v>
      </c>
    </row>
    <row r="5278" spans="1:43" x14ac:dyDescent="0.35">
      <c r="A5278" t="s">
        <v>31159</v>
      </c>
      <c r="B5278" t="s">
        <v>3371</v>
      </c>
      <c r="C5278" t="s">
        <v>31160</v>
      </c>
      <c r="F5278" t="s">
        <v>31154</v>
      </c>
      <c r="H5278" t="s">
        <v>31155</v>
      </c>
      <c r="J5278" t="s">
        <v>18584</v>
      </c>
      <c r="K5278" t="s">
        <v>31156</v>
      </c>
      <c r="M5278" t="s">
        <v>31157</v>
      </c>
      <c r="N5278" t="s">
        <v>13693</v>
      </c>
      <c r="O5278">
        <v>37091</v>
      </c>
      <c r="P5278" t="s">
        <v>50</v>
      </c>
      <c r="U5278" s="1">
        <v>44603</v>
      </c>
      <c r="V5278" s="1">
        <v>44603</v>
      </c>
      <c r="AC5278" t="s">
        <v>53</v>
      </c>
      <c r="AD5278">
        <v>2969543968</v>
      </c>
      <c r="AE5278" s="1">
        <v>40032.470138888886</v>
      </c>
      <c r="AG5278" t="s">
        <v>31161</v>
      </c>
      <c r="AH5278" t="s">
        <v>51</v>
      </c>
      <c r="AJ5278" t="s">
        <v>53</v>
      </c>
      <c r="AO5278" t="s">
        <v>8142</v>
      </c>
    </row>
    <row r="5279" spans="1:43" x14ac:dyDescent="0.35">
      <c r="A5279" t="s">
        <v>31162</v>
      </c>
      <c r="B5279" t="s">
        <v>31163</v>
      </c>
      <c r="C5279" t="s">
        <v>996</v>
      </c>
      <c r="F5279" t="s">
        <v>31154</v>
      </c>
      <c r="H5279" t="s">
        <v>31155</v>
      </c>
      <c r="J5279" t="s">
        <v>18584</v>
      </c>
      <c r="K5279" t="s">
        <v>31156</v>
      </c>
      <c r="M5279" t="s">
        <v>31157</v>
      </c>
      <c r="N5279" t="s">
        <v>13693</v>
      </c>
      <c r="O5279">
        <v>37091</v>
      </c>
      <c r="P5279" t="s">
        <v>50</v>
      </c>
      <c r="U5279" s="1">
        <v>44603</v>
      </c>
      <c r="V5279" s="1">
        <v>44603</v>
      </c>
      <c r="AC5279" t="s">
        <v>53</v>
      </c>
      <c r="AD5279">
        <v>2969543968</v>
      </c>
      <c r="AE5279" s="1">
        <v>40032.470138888886</v>
      </c>
      <c r="AG5279" t="s">
        <v>31164</v>
      </c>
      <c r="AH5279" t="s">
        <v>51</v>
      </c>
      <c r="AJ5279" t="s">
        <v>53</v>
      </c>
      <c r="AO5279" t="s">
        <v>8142</v>
      </c>
    </row>
    <row r="5280" spans="1:43" x14ac:dyDescent="0.35">
      <c r="A5280" t="s">
        <v>31165</v>
      </c>
      <c r="B5280" t="s">
        <v>31166</v>
      </c>
      <c r="C5280" t="s">
        <v>5155</v>
      </c>
      <c r="F5280" t="s">
        <v>31154</v>
      </c>
      <c r="H5280" t="s">
        <v>31155</v>
      </c>
      <c r="J5280" t="s">
        <v>18584</v>
      </c>
      <c r="K5280" t="s">
        <v>31156</v>
      </c>
      <c r="M5280" t="s">
        <v>31157</v>
      </c>
      <c r="N5280" t="s">
        <v>13693</v>
      </c>
      <c r="O5280">
        <v>37091</v>
      </c>
      <c r="P5280" t="s">
        <v>50</v>
      </c>
      <c r="U5280" s="1">
        <v>44603</v>
      </c>
      <c r="V5280" s="1">
        <v>44603</v>
      </c>
      <c r="AC5280" t="s">
        <v>53</v>
      </c>
      <c r="AD5280">
        <v>2969543968</v>
      </c>
      <c r="AE5280" s="1">
        <v>40032.470138888886</v>
      </c>
      <c r="AG5280" t="s">
        <v>31167</v>
      </c>
      <c r="AH5280" t="s">
        <v>51</v>
      </c>
      <c r="AJ5280" t="s">
        <v>53</v>
      </c>
      <c r="AO5280" t="s">
        <v>8142</v>
      </c>
    </row>
    <row r="5281" spans="1:43" x14ac:dyDescent="0.35">
      <c r="A5281" t="s">
        <v>31168</v>
      </c>
      <c r="B5281" t="s">
        <v>31169</v>
      </c>
      <c r="C5281" t="s">
        <v>622</v>
      </c>
      <c r="F5281" t="s">
        <v>31154</v>
      </c>
      <c r="H5281" t="s">
        <v>31155</v>
      </c>
      <c r="J5281" t="s">
        <v>18584</v>
      </c>
      <c r="K5281" t="s">
        <v>31156</v>
      </c>
      <c r="M5281" t="s">
        <v>31157</v>
      </c>
      <c r="N5281" t="s">
        <v>13693</v>
      </c>
      <c r="O5281">
        <v>37091</v>
      </c>
      <c r="P5281" t="s">
        <v>50</v>
      </c>
      <c r="U5281" s="1">
        <v>44603</v>
      </c>
      <c r="V5281" s="1">
        <v>44603</v>
      </c>
      <c r="AC5281" t="s">
        <v>53</v>
      </c>
      <c r="AD5281">
        <v>2969543968</v>
      </c>
      <c r="AE5281" s="1">
        <v>40032.470138888886</v>
      </c>
      <c r="AG5281" t="s">
        <v>31170</v>
      </c>
      <c r="AH5281" t="s">
        <v>51</v>
      </c>
      <c r="AJ5281" t="s">
        <v>53</v>
      </c>
      <c r="AO5281" t="s">
        <v>8142</v>
      </c>
    </row>
    <row r="5282" spans="1:43" x14ac:dyDescent="0.35">
      <c r="A5282" t="s">
        <v>31171</v>
      </c>
      <c r="B5282" t="s">
        <v>31172</v>
      </c>
      <c r="C5282" t="s">
        <v>31173</v>
      </c>
      <c r="F5282" t="s">
        <v>31174</v>
      </c>
      <c r="G5282">
        <v>9034211540</v>
      </c>
      <c r="H5282" t="s">
        <v>31175</v>
      </c>
      <c r="I5282" t="s">
        <v>1368</v>
      </c>
      <c r="J5282" t="s">
        <v>30681</v>
      </c>
      <c r="K5282" t="s">
        <v>31176</v>
      </c>
      <c r="M5282" t="s">
        <v>31177</v>
      </c>
      <c r="N5282" t="s">
        <v>4866</v>
      </c>
      <c r="O5282">
        <v>75414</v>
      </c>
      <c r="P5282" t="s">
        <v>50</v>
      </c>
      <c r="U5282" s="1">
        <v>44603</v>
      </c>
      <c r="V5282" s="1">
        <v>44603</v>
      </c>
      <c r="AC5282" t="s">
        <v>53</v>
      </c>
      <c r="AD5282">
        <v>2969823183</v>
      </c>
      <c r="AE5282" s="1">
        <v>43312.453472222223</v>
      </c>
      <c r="AG5282" t="s">
        <v>31178</v>
      </c>
      <c r="AH5282" t="s">
        <v>51</v>
      </c>
      <c r="AJ5282" t="s">
        <v>53</v>
      </c>
      <c r="AO5282" t="s">
        <v>8142</v>
      </c>
    </row>
    <row r="5283" spans="1:43" x14ac:dyDescent="0.35">
      <c r="A5283" t="s">
        <v>31179</v>
      </c>
      <c r="B5283" t="s">
        <v>31180</v>
      </c>
      <c r="C5283" t="s">
        <v>245</v>
      </c>
      <c r="F5283" t="s">
        <v>31181</v>
      </c>
      <c r="H5283" t="s">
        <v>31179</v>
      </c>
      <c r="J5283" t="s">
        <v>15969</v>
      </c>
      <c r="N5283" t="s">
        <v>637</v>
      </c>
      <c r="O5283">
        <v>79707</v>
      </c>
      <c r="P5283" t="s">
        <v>50</v>
      </c>
      <c r="U5283" s="1">
        <v>44603</v>
      </c>
      <c r="V5283" s="1">
        <v>44603</v>
      </c>
      <c r="W5283" s="1">
        <v>44603.32708333333</v>
      </c>
      <c r="X5283" s="1">
        <v>44603.32708333333</v>
      </c>
      <c r="AC5283" t="s">
        <v>53</v>
      </c>
      <c r="AD5283">
        <v>1000000001</v>
      </c>
      <c r="AE5283" s="1">
        <v>39973.351388888892</v>
      </c>
      <c r="AF5283" t="s">
        <v>3377</v>
      </c>
      <c r="AG5283" t="s">
        <v>31182</v>
      </c>
      <c r="AH5283" t="s">
        <v>51</v>
      </c>
      <c r="AJ5283" t="s">
        <v>53</v>
      </c>
      <c r="AL5283" t="s">
        <v>78</v>
      </c>
      <c r="AO5283" t="s">
        <v>8142</v>
      </c>
    </row>
    <row r="5284" spans="1:43" x14ac:dyDescent="0.35">
      <c r="A5284" t="s">
        <v>31183</v>
      </c>
      <c r="B5284" t="s">
        <v>31184</v>
      </c>
      <c r="C5284" t="s">
        <v>3371</v>
      </c>
      <c r="F5284" t="s">
        <v>31154</v>
      </c>
      <c r="H5284" t="s">
        <v>31155</v>
      </c>
      <c r="J5284" t="s">
        <v>18584</v>
      </c>
      <c r="K5284" t="s">
        <v>31156</v>
      </c>
      <c r="M5284" t="s">
        <v>31157</v>
      </c>
      <c r="N5284" t="s">
        <v>13693</v>
      </c>
      <c r="O5284">
        <v>37091</v>
      </c>
      <c r="P5284" t="s">
        <v>50</v>
      </c>
      <c r="U5284" s="1">
        <v>44603</v>
      </c>
      <c r="V5284" s="1">
        <v>44603</v>
      </c>
      <c r="AC5284" t="s">
        <v>53</v>
      </c>
      <c r="AD5284">
        <v>2969543968</v>
      </c>
      <c r="AE5284" s="1">
        <v>40032.470138888886</v>
      </c>
      <c r="AG5284" t="s">
        <v>31185</v>
      </c>
      <c r="AH5284" t="s">
        <v>51</v>
      </c>
      <c r="AJ5284" t="s">
        <v>53</v>
      </c>
      <c r="AO5284" t="s">
        <v>8142</v>
      </c>
    </row>
    <row r="5285" spans="1:43" x14ac:dyDescent="0.35">
      <c r="A5285" t="s">
        <v>31186</v>
      </c>
      <c r="B5285" t="s">
        <v>31187</v>
      </c>
      <c r="C5285" t="s">
        <v>1414</v>
      </c>
      <c r="F5285">
        <v>9152161255</v>
      </c>
      <c r="H5285" t="s">
        <v>31186</v>
      </c>
      <c r="J5285" t="s">
        <v>31188</v>
      </c>
      <c r="P5285" t="s">
        <v>5151</v>
      </c>
      <c r="U5285" s="1">
        <v>44603</v>
      </c>
      <c r="V5285" s="1">
        <v>44603</v>
      </c>
      <c r="W5285" s="1">
        <v>44603.854166666664</v>
      </c>
      <c r="X5285" s="1">
        <v>44603.854166666664</v>
      </c>
      <c r="AC5285" t="s">
        <v>53</v>
      </c>
      <c r="AD5285">
        <v>1000000001</v>
      </c>
      <c r="AE5285" s="1">
        <v>39973.351388888892</v>
      </c>
      <c r="AF5285" t="s">
        <v>3377</v>
      </c>
      <c r="AG5285" t="s">
        <v>31189</v>
      </c>
      <c r="AH5285" t="s">
        <v>51</v>
      </c>
      <c r="AJ5285" t="s">
        <v>53</v>
      </c>
      <c r="AL5285" t="s">
        <v>78</v>
      </c>
      <c r="AO5285" t="s">
        <v>8142</v>
      </c>
    </row>
    <row r="5286" spans="1:43" x14ac:dyDescent="0.35">
      <c r="A5286" t="s">
        <v>31190</v>
      </c>
      <c r="B5286" t="s">
        <v>31191</v>
      </c>
      <c r="C5286" s="2" t="s">
        <v>31192</v>
      </c>
      <c r="F5286" t="s">
        <v>31193</v>
      </c>
      <c r="H5286" t="s">
        <v>31194</v>
      </c>
      <c r="J5286" t="s">
        <v>31195</v>
      </c>
      <c r="K5286" t="s">
        <v>31196</v>
      </c>
      <c r="L5286" t="s">
        <v>31196</v>
      </c>
      <c r="M5286" t="s">
        <v>31197</v>
      </c>
      <c r="N5286" t="s">
        <v>11468</v>
      </c>
      <c r="O5286">
        <v>99187</v>
      </c>
      <c r="P5286" t="s">
        <v>50</v>
      </c>
      <c r="U5286" s="1">
        <v>44603</v>
      </c>
      <c r="V5286" s="1">
        <v>44603</v>
      </c>
      <c r="W5286" s="1">
        <v>44603.14166666667</v>
      </c>
      <c r="X5286" s="1">
        <v>44603.14166666667</v>
      </c>
      <c r="AC5286" t="s">
        <v>53</v>
      </c>
      <c r="AD5286">
        <v>1000000001</v>
      </c>
      <c r="AE5286" s="1">
        <v>39973.351388888892</v>
      </c>
      <c r="AF5286" t="s">
        <v>3377</v>
      </c>
      <c r="AG5286" t="s">
        <v>31198</v>
      </c>
      <c r="AH5286" t="s">
        <v>51</v>
      </c>
      <c r="AJ5286" t="s">
        <v>53</v>
      </c>
      <c r="AL5286" t="s">
        <v>78</v>
      </c>
      <c r="AO5286" t="s">
        <v>5443</v>
      </c>
      <c r="AP5286" s="1">
        <v>44947.802083333336</v>
      </c>
    </row>
    <row r="5287" spans="1:43" x14ac:dyDescent="0.35">
      <c r="A5287" t="s">
        <v>31199</v>
      </c>
      <c r="B5287" t="s">
        <v>31200</v>
      </c>
      <c r="C5287" t="s">
        <v>443</v>
      </c>
      <c r="F5287" t="s">
        <v>31201</v>
      </c>
      <c r="H5287" t="s">
        <v>31202</v>
      </c>
      <c r="I5287" t="s">
        <v>179</v>
      </c>
      <c r="J5287" t="s">
        <v>12818</v>
      </c>
      <c r="K5287" t="s">
        <v>31203</v>
      </c>
      <c r="M5287" t="s">
        <v>12820</v>
      </c>
      <c r="N5287" t="s">
        <v>15540</v>
      </c>
      <c r="O5287">
        <v>15044</v>
      </c>
      <c r="P5287" t="s">
        <v>50</v>
      </c>
      <c r="U5287" s="1">
        <v>44603.5</v>
      </c>
      <c r="V5287" s="1">
        <v>44603.5</v>
      </c>
      <c r="W5287" s="1">
        <v>44603.54791666667</v>
      </c>
      <c r="X5287" s="1">
        <v>44603.54791666667</v>
      </c>
      <c r="AC5287" t="s">
        <v>53</v>
      </c>
      <c r="AD5287">
        <v>2969608846</v>
      </c>
      <c r="AE5287" s="1">
        <v>41666.397916666669</v>
      </c>
      <c r="AF5287" t="s">
        <v>12821</v>
      </c>
      <c r="AG5287" t="s">
        <v>31204</v>
      </c>
      <c r="AH5287" t="s">
        <v>53</v>
      </c>
      <c r="AJ5287" t="s">
        <v>53</v>
      </c>
      <c r="AK5287" t="s">
        <v>13606</v>
      </c>
      <c r="AL5287" t="s">
        <v>78</v>
      </c>
      <c r="AO5287" t="s">
        <v>54</v>
      </c>
    </row>
    <row r="5288" spans="1:43" x14ac:dyDescent="0.35">
      <c r="A5288" t="s">
        <v>31205</v>
      </c>
      <c r="B5288" t="s">
        <v>30523</v>
      </c>
      <c r="C5288" t="s">
        <v>1459</v>
      </c>
      <c r="D5288" t="s">
        <v>98</v>
      </c>
      <c r="F5288" t="s">
        <v>31206</v>
      </c>
      <c r="H5288" t="s">
        <v>31207</v>
      </c>
      <c r="I5288" t="s">
        <v>101</v>
      </c>
      <c r="J5288" t="s">
        <v>12818</v>
      </c>
      <c r="K5288" t="s">
        <v>31208</v>
      </c>
      <c r="L5288" t="s">
        <v>31209</v>
      </c>
      <c r="M5288" t="s">
        <v>431</v>
      </c>
      <c r="N5288" t="s">
        <v>287</v>
      </c>
      <c r="O5288">
        <v>80112</v>
      </c>
      <c r="P5288" t="s">
        <v>50</v>
      </c>
      <c r="U5288" s="1">
        <v>44603.510416666664</v>
      </c>
      <c r="V5288" s="1">
        <v>44603.510416666664</v>
      </c>
      <c r="W5288" s="1">
        <v>44603.54791666667</v>
      </c>
      <c r="X5288" s="1">
        <v>44603.54791666667</v>
      </c>
      <c r="AC5288" t="s">
        <v>53</v>
      </c>
      <c r="AD5288">
        <v>2969608846</v>
      </c>
      <c r="AE5288" s="1">
        <v>41666.397916666669</v>
      </c>
      <c r="AF5288" t="s">
        <v>12821</v>
      </c>
      <c r="AG5288" t="s">
        <v>31210</v>
      </c>
      <c r="AH5288" t="s">
        <v>53</v>
      </c>
      <c r="AJ5288" t="s">
        <v>53</v>
      </c>
      <c r="AK5288" t="s">
        <v>13606</v>
      </c>
      <c r="AL5288" t="s">
        <v>78</v>
      </c>
      <c r="AO5288" t="s">
        <v>54</v>
      </c>
      <c r="AP5288" s="1">
        <v>45467.350694444445</v>
      </c>
    </row>
    <row r="5289" spans="1:43" x14ac:dyDescent="0.35">
      <c r="A5289" t="s">
        <v>31211</v>
      </c>
      <c r="B5289" t="s">
        <v>5031</v>
      </c>
      <c r="C5289" t="s">
        <v>25325</v>
      </c>
      <c r="F5289">
        <v>2518951307</v>
      </c>
      <c r="H5289" t="s">
        <v>31211</v>
      </c>
      <c r="J5289" t="s">
        <v>31212</v>
      </c>
      <c r="K5289" t="s">
        <v>31213</v>
      </c>
      <c r="M5289" t="s">
        <v>31214</v>
      </c>
      <c r="N5289" t="s">
        <v>65</v>
      </c>
      <c r="O5289" t="s">
        <v>31215</v>
      </c>
      <c r="P5289" t="s">
        <v>50</v>
      </c>
      <c r="U5289" s="1">
        <v>44604</v>
      </c>
      <c r="V5289" s="1">
        <v>44604</v>
      </c>
      <c r="W5289" s="1">
        <v>44604.42083333333</v>
      </c>
      <c r="X5289" s="1">
        <v>44604.42083333333</v>
      </c>
      <c r="AC5289" t="s">
        <v>53</v>
      </c>
      <c r="AD5289">
        <v>2972056610</v>
      </c>
      <c r="AE5289" s="1">
        <v>44609.469444444447</v>
      </c>
      <c r="AF5289" t="s">
        <v>31216</v>
      </c>
      <c r="AG5289" t="s">
        <v>31217</v>
      </c>
      <c r="AH5289" t="s">
        <v>51</v>
      </c>
      <c r="AJ5289" t="s">
        <v>53</v>
      </c>
      <c r="AL5289" t="s">
        <v>78</v>
      </c>
      <c r="AO5289" t="s">
        <v>5443</v>
      </c>
      <c r="AP5289" s="1">
        <v>44944.317361111112</v>
      </c>
    </row>
    <row r="5290" spans="1:43" x14ac:dyDescent="0.35">
      <c r="A5290" t="s">
        <v>31218</v>
      </c>
      <c r="B5290" t="s">
        <v>31219</v>
      </c>
      <c r="C5290" t="s">
        <v>31220</v>
      </c>
      <c r="F5290" t="s">
        <v>31221</v>
      </c>
      <c r="H5290" t="s">
        <v>31218</v>
      </c>
      <c r="J5290" t="s">
        <v>31222</v>
      </c>
      <c r="K5290" t="s">
        <v>31223</v>
      </c>
      <c r="M5290" t="s">
        <v>3751</v>
      </c>
      <c r="N5290" t="s">
        <v>65</v>
      </c>
      <c r="O5290">
        <v>80301</v>
      </c>
      <c r="P5290" t="s">
        <v>50</v>
      </c>
      <c r="U5290" s="1">
        <v>44604</v>
      </c>
      <c r="V5290" s="1">
        <v>44604</v>
      </c>
      <c r="W5290" s="1">
        <v>44604.306944444441</v>
      </c>
      <c r="X5290" s="1">
        <v>44604.306944444441</v>
      </c>
      <c r="AC5290" t="s">
        <v>53</v>
      </c>
      <c r="AD5290">
        <v>1000000001</v>
      </c>
      <c r="AE5290" s="1">
        <v>39973.351388888892</v>
      </c>
      <c r="AF5290" t="s">
        <v>3377</v>
      </c>
      <c r="AG5290" t="s">
        <v>31224</v>
      </c>
      <c r="AH5290" t="s">
        <v>51</v>
      </c>
      <c r="AJ5290" t="s">
        <v>53</v>
      </c>
      <c r="AL5290" t="s">
        <v>78</v>
      </c>
      <c r="AO5290" t="s">
        <v>5443</v>
      </c>
      <c r="AP5290" s="1">
        <v>44604.304861111108</v>
      </c>
    </row>
    <row r="5291" spans="1:43" x14ac:dyDescent="0.35">
      <c r="A5291" t="s">
        <v>31225</v>
      </c>
      <c r="B5291" t="s">
        <v>31226</v>
      </c>
      <c r="C5291" t="s">
        <v>218</v>
      </c>
      <c r="F5291">
        <v>17203296950</v>
      </c>
      <c r="H5291" t="s">
        <v>31225</v>
      </c>
      <c r="J5291" t="s">
        <v>31227</v>
      </c>
      <c r="K5291" t="s">
        <v>31228</v>
      </c>
      <c r="M5291" t="s">
        <v>1397</v>
      </c>
      <c r="N5291" t="s">
        <v>65</v>
      </c>
      <c r="O5291">
        <v>80401</v>
      </c>
      <c r="P5291" t="s">
        <v>50</v>
      </c>
      <c r="U5291" s="1">
        <v>44604</v>
      </c>
      <c r="V5291" s="1">
        <v>44604</v>
      </c>
      <c r="W5291" s="1">
        <v>44604.393055555556</v>
      </c>
      <c r="X5291" s="1">
        <v>44604.393055555556</v>
      </c>
      <c r="AC5291" t="s">
        <v>53</v>
      </c>
      <c r="AD5291">
        <v>1000000001</v>
      </c>
      <c r="AE5291" s="1">
        <v>39973.351388888892</v>
      </c>
      <c r="AF5291" t="s">
        <v>3377</v>
      </c>
      <c r="AG5291" t="s">
        <v>31229</v>
      </c>
      <c r="AH5291" t="s">
        <v>51</v>
      </c>
      <c r="AJ5291" t="s">
        <v>53</v>
      </c>
      <c r="AL5291" t="s">
        <v>78</v>
      </c>
      <c r="AO5291" t="s">
        <v>8142</v>
      </c>
    </row>
    <row r="5292" spans="1:43" x14ac:dyDescent="0.35">
      <c r="A5292" t="s">
        <v>31230</v>
      </c>
      <c r="B5292" t="s">
        <v>31231</v>
      </c>
      <c r="C5292" t="s">
        <v>25919</v>
      </c>
      <c r="F5292">
        <v>15037983303</v>
      </c>
      <c r="H5292" t="s">
        <v>31232</v>
      </c>
      <c r="J5292" t="s">
        <v>31233</v>
      </c>
      <c r="K5292" t="s">
        <v>31234</v>
      </c>
      <c r="M5292" t="s">
        <v>31235</v>
      </c>
      <c r="N5292" t="s">
        <v>19844</v>
      </c>
      <c r="O5292">
        <v>98953</v>
      </c>
      <c r="P5292" t="s">
        <v>50</v>
      </c>
      <c r="U5292" s="1">
        <v>44605</v>
      </c>
      <c r="V5292" s="1">
        <v>44605</v>
      </c>
      <c r="W5292" s="1">
        <v>44605.635416666664</v>
      </c>
      <c r="X5292" s="1">
        <v>44605.635416666664</v>
      </c>
      <c r="AC5292" t="s">
        <v>53</v>
      </c>
      <c r="AD5292">
        <v>2972055921</v>
      </c>
      <c r="AE5292" s="1">
        <v>44606.670138888891</v>
      </c>
      <c r="AF5292" t="s">
        <v>31236</v>
      </c>
      <c r="AG5292" t="s">
        <v>31237</v>
      </c>
      <c r="AH5292" t="s">
        <v>51</v>
      </c>
      <c r="AJ5292" t="s">
        <v>53</v>
      </c>
      <c r="AL5292" t="s">
        <v>68</v>
      </c>
      <c r="AO5292" t="s">
        <v>8142</v>
      </c>
      <c r="AP5292" s="1">
        <v>45327.352083333331</v>
      </c>
    </row>
    <row r="5293" spans="1:43" x14ac:dyDescent="0.35">
      <c r="A5293" t="s">
        <v>31238</v>
      </c>
      <c r="B5293" t="s">
        <v>1597</v>
      </c>
      <c r="C5293" t="s">
        <v>702</v>
      </c>
      <c r="F5293">
        <v>19703708801</v>
      </c>
      <c r="H5293" t="s">
        <v>31238</v>
      </c>
      <c r="J5293" t="s">
        <v>31239</v>
      </c>
      <c r="K5293" t="s">
        <v>31240</v>
      </c>
      <c r="M5293" t="s">
        <v>3412</v>
      </c>
      <c r="N5293" t="s">
        <v>65</v>
      </c>
      <c r="O5293">
        <v>80751</v>
      </c>
      <c r="P5293" t="s">
        <v>50</v>
      </c>
      <c r="U5293" s="1">
        <v>44605</v>
      </c>
      <c r="V5293" s="1">
        <v>44605</v>
      </c>
      <c r="W5293" s="1">
        <v>44605.522222222222</v>
      </c>
      <c r="X5293" s="1">
        <v>44605.522222222222</v>
      </c>
      <c r="AC5293" t="s">
        <v>53</v>
      </c>
      <c r="AD5293">
        <v>2972055845</v>
      </c>
      <c r="AE5293" s="1">
        <v>44606.441666666666</v>
      </c>
      <c r="AF5293" t="s">
        <v>31241</v>
      </c>
      <c r="AG5293" t="s">
        <v>31242</v>
      </c>
      <c r="AH5293" t="s">
        <v>51</v>
      </c>
      <c r="AJ5293" t="s">
        <v>53</v>
      </c>
      <c r="AL5293" t="s">
        <v>78</v>
      </c>
      <c r="AO5293" t="s">
        <v>5443</v>
      </c>
      <c r="AP5293" s="1">
        <v>44605.511805555558</v>
      </c>
      <c r="AQ5293" s="1">
        <v>44605.523611111108</v>
      </c>
    </row>
    <row r="5294" spans="1:43" x14ac:dyDescent="0.35">
      <c r="A5294" t="s">
        <v>31243</v>
      </c>
      <c r="B5294" t="s">
        <v>31244</v>
      </c>
      <c r="C5294" t="s">
        <v>258</v>
      </c>
      <c r="H5294" t="s">
        <v>31245</v>
      </c>
      <c r="I5294" t="s">
        <v>61</v>
      </c>
      <c r="J5294" t="s">
        <v>92</v>
      </c>
      <c r="P5294" t="s">
        <v>50</v>
      </c>
      <c r="U5294" s="1">
        <v>44606</v>
      </c>
      <c r="V5294" s="1">
        <v>44606</v>
      </c>
      <c r="W5294" s="1">
        <v>44606.676388888889</v>
      </c>
      <c r="X5294" s="1">
        <v>44606.676388888889</v>
      </c>
      <c r="AC5294" t="s">
        <v>53</v>
      </c>
      <c r="AD5294">
        <v>2969475309</v>
      </c>
      <c r="AE5294" s="1">
        <v>37159</v>
      </c>
      <c r="AF5294" t="s">
        <v>93</v>
      </c>
      <c r="AG5294" t="s">
        <v>31246</v>
      </c>
      <c r="AH5294" t="s">
        <v>51</v>
      </c>
      <c r="AJ5294" t="s">
        <v>53</v>
      </c>
      <c r="AL5294" t="s">
        <v>78</v>
      </c>
      <c r="AO5294" t="s">
        <v>5443</v>
      </c>
      <c r="AP5294" s="1">
        <v>44665.412499999999</v>
      </c>
      <c r="AQ5294" s="1">
        <v>44656.700694444444</v>
      </c>
    </row>
    <row r="5295" spans="1:43" x14ac:dyDescent="0.35">
      <c r="A5295" t="s">
        <v>31247</v>
      </c>
      <c r="B5295" t="s">
        <v>80</v>
      </c>
      <c r="C5295" t="s">
        <v>31248</v>
      </c>
      <c r="F5295">
        <f>1610-273-6572</f>
        <v>-5235</v>
      </c>
      <c r="H5295" t="s">
        <v>31249</v>
      </c>
      <c r="J5295" t="s">
        <v>6387</v>
      </c>
      <c r="N5295" t="s">
        <v>15540</v>
      </c>
      <c r="O5295">
        <v>19543</v>
      </c>
      <c r="P5295" t="s">
        <v>50</v>
      </c>
      <c r="U5295" s="1">
        <v>44606</v>
      </c>
      <c r="V5295" s="1">
        <v>44606</v>
      </c>
      <c r="AC5295" t="s">
        <v>53</v>
      </c>
      <c r="AD5295">
        <v>2969484892</v>
      </c>
      <c r="AE5295" s="1">
        <v>37756</v>
      </c>
      <c r="AG5295" t="s">
        <v>31250</v>
      </c>
      <c r="AH5295" t="s">
        <v>51</v>
      </c>
      <c r="AJ5295" t="s">
        <v>53</v>
      </c>
      <c r="AO5295" t="s">
        <v>8142</v>
      </c>
    </row>
    <row r="5296" spans="1:43" x14ac:dyDescent="0.35">
      <c r="A5296" t="s">
        <v>31251</v>
      </c>
      <c r="B5296" t="s">
        <v>382</v>
      </c>
      <c r="C5296" t="s">
        <v>31252</v>
      </c>
      <c r="F5296" t="s">
        <v>31253</v>
      </c>
      <c r="H5296" t="s">
        <v>31251</v>
      </c>
      <c r="J5296" t="s">
        <v>20535</v>
      </c>
      <c r="N5296" t="s">
        <v>637</v>
      </c>
      <c r="O5296">
        <v>76448</v>
      </c>
      <c r="P5296" t="s">
        <v>50</v>
      </c>
      <c r="U5296" s="1">
        <v>44606</v>
      </c>
      <c r="V5296" s="1">
        <v>44606</v>
      </c>
      <c r="AC5296" t="s">
        <v>53</v>
      </c>
      <c r="AD5296">
        <v>2969591941</v>
      </c>
      <c r="AE5296" s="1">
        <v>41407.517361111109</v>
      </c>
      <c r="AG5296" t="s">
        <v>31254</v>
      </c>
      <c r="AH5296" t="s">
        <v>51</v>
      </c>
      <c r="AJ5296" t="s">
        <v>53</v>
      </c>
      <c r="AO5296" t="s">
        <v>8142</v>
      </c>
    </row>
    <row r="5297" spans="1:42" x14ac:dyDescent="0.35">
      <c r="A5297" t="s">
        <v>31255</v>
      </c>
      <c r="B5297" t="s">
        <v>13452</v>
      </c>
      <c r="C5297" t="s">
        <v>7816</v>
      </c>
      <c r="F5297" t="s">
        <v>13454</v>
      </c>
      <c r="H5297" t="s">
        <v>13455</v>
      </c>
      <c r="J5297" t="s">
        <v>20535</v>
      </c>
      <c r="K5297" t="s">
        <v>31256</v>
      </c>
      <c r="M5297" t="s">
        <v>31257</v>
      </c>
      <c r="N5297" t="s">
        <v>17396</v>
      </c>
      <c r="O5297">
        <v>89803</v>
      </c>
      <c r="P5297" t="s">
        <v>50</v>
      </c>
      <c r="U5297" s="1">
        <v>44606</v>
      </c>
      <c r="V5297" s="1">
        <v>44606</v>
      </c>
      <c r="AC5297" t="s">
        <v>53</v>
      </c>
      <c r="AD5297">
        <v>2969591941</v>
      </c>
      <c r="AE5297" s="1">
        <v>41407.517361111109</v>
      </c>
      <c r="AG5297" t="s">
        <v>31258</v>
      </c>
      <c r="AH5297" t="s">
        <v>51</v>
      </c>
      <c r="AJ5297" t="s">
        <v>53</v>
      </c>
      <c r="AO5297" t="s">
        <v>8142</v>
      </c>
    </row>
    <row r="5298" spans="1:42" x14ac:dyDescent="0.35">
      <c r="A5298" t="s">
        <v>31259</v>
      </c>
      <c r="B5298" t="s">
        <v>31260</v>
      </c>
      <c r="C5298" t="s">
        <v>302</v>
      </c>
      <c r="F5298" t="s">
        <v>14513</v>
      </c>
      <c r="H5298" t="s">
        <v>31261</v>
      </c>
      <c r="I5298" t="s">
        <v>415</v>
      </c>
      <c r="J5298" t="s">
        <v>30681</v>
      </c>
      <c r="K5298" t="s">
        <v>31262</v>
      </c>
      <c r="M5298" t="s">
        <v>14516</v>
      </c>
      <c r="N5298" t="s">
        <v>13648</v>
      </c>
      <c r="O5298" t="s">
        <v>13649</v>
      </c>
      <c r="P5298" t="s">
        <v>4438</v>
      </c>
      <c r="U5298" s="1">
        <v>44606</v>
      </c>
      <c r="V5298" s="1">
        <v>44606</v>
      </c>
      <c r="AC5298" t="s">
        <v>53</v>
      </c>
      <c r="AD5298">
        <v>2969823183</v>
      </c>
      <c r="AE5298" s="1">
        <v>43312.453472222223</v>
      </c>
      <c r="AG5298" t="s">
        <v>31263</v>
      </c>
      <c r="AH5298" t="s">
        <v>51</v>
      </c>
      <c r="AJ5298" t="s">
        <v>53</v>
      </c>
      <c r="AO5298" t="s">
        <v>8142</v>
      </c>
    </row>
    <row r="5299" spans="1:42" x14ac:dyDescent="0.35">
      <c r="A5299" t="s">
        <v>31264</v>
      </c>
      <c r="B5299" t="s">
        <v>31265</v>
      </c>
      <c r="C5299" t="s">
        <v>7803</v>
      </c>
      <c r="F5299">
        <f>1575-572-7268</f>
        <v>-6265</v>
      </c>
      <c r="H5299" t="s">
        <v>31264</v>
      </c>
      <c r="J5299" t="s">
        <v>31266</v>
      </c>
      <c r="K5299" t="s">
        <v>31267</v>
      </c>
      <c r="L5299" t="s">
        <v>31268</v>
      </c>
      <c r="M5299" t="s">
        <v>31269</v>
      </c>
      <c r="N5299" t="s">
        <v>398</v>
      </c>
      <c r="O5299">
        <v>88330</v>
      </c>
      <c r="P5299" t="s">
        <v>50</v>
      </c>
      <c r="U5299" s="1">
        <v>44606</v>
      </c>
      <c r="V5299" s="1">
        <v>44606</v>
      </c>
      <c r="W5299" s="1">
        <v>44606.543055555558</v>
      </c>
      <c r="X5299" s="1">
        <v>44606.543055555558</v>
      </c>
      <c r="AC5299" t="s">
        <v>53</v>
      </c>
      <c r="AD5299">
        <v>2969576973</v>
      </c>
      <c r="AE5299" s="1">
        <v>41109.361805555556</v>
      </c>
      <c r="AF5299" t="s">
        <v>31270</v>
      </c>
      <c r="AG5299" t="s">
        <v>31271</v>
      </c>
      <c r="AH5299" t="s">
        <v>51</v>
      </c>
      <c r="AJ5299" t="s">
        <v>53</v>
      </c>
      <c r="AL5299" t="s">
        <v>78</v>
      </c>
      <c r="AO5299" t="s">
        <v>5443</v>
      </c>
      <c r="AP5299" s="1">
        <v>45443.464583333334</v>
      </c>
    </row>
    <row r="5300" spans="1:42" x14ac:dyDescent="0.35">
      <c r="A5300" t="s">
        <v>31272</v>
      </c>
      <c r="B5300" t="s">
        <v>31273</v>
      </c>
      <c r="C5300" t="s">
        <v>31274</v>
      </c>
      <c r="F5300">
        <v>13035213478</v>
      </c>
      <c r="H5300" t="s">
        <v>31275</v>
      </c>
      <c r="J5300" t="s">
        <v>31276</v>
      </c>
      <c r="N5300" t="s">
        <v>287</v>
      </c>
      <c r="O5300">
        <v>80106</v>
      </c>
      <c r="P5300" t="s">
        <v>50</v>
      </c>
      <c r="U5300" s="1">
        <v>44606</v>
      </c>
      <c r="V5300" s="1">
        <v>44606</v>
      </c>
      <c r="W5300" s="1">
        <v>44606.4375</v>
      </c>
      <c r="X5300" s="1">
        <v>44606.4375</v>
      </c>
      <c r="AC5300" t="s">
        <v>53</v>
      </c>
      <c r="AD5300">
        <v>2972056087</v>
      </c>
      <c r="AE5300" s="1">
        <v>44607.466666666667</v>
      </c>
      <c r="AF5300" t="s">
        <v>31277</v>
      </c>
      <c r="AG5300" t="s">
        <v>31278</v>
      </c>
      <c r="AH5300" t="s">
        <v>51</v>
      </c>
      <c r="AJ5300" t="s">
        <v>53</v>
      </c>
      <c r="AL5300" t="s">
        <v>68</v>
      </c>
      <c r="AO5300" t="s">
        <v>5443</v>
      </c>
      <c r="AP5300" s="1">
        <v>44606.435416666667</v>
      </c>
    </row>
    <row r="5301" spans="1:42" x14ac:dyDescent="0.35">
      <c r="A5301" t="s">
        <v>31279</v>
      </c>
      <c r="B5301" t="s">
        <v>31280</v>
      </c>
      <c r="C5301" t="s">
        <v>31281</v>
      </c>
      <c r="F5301" t="s">
        <v>31282</v>
      </c>
      <c r="H5301" t="s">
        <v>31279</v>
      </c>
      <c r="J5301" t="s">
        <v>4293</v>
      </c>
      <c r="P5301" t="s">
        <v>50</v>
      </c>
      <c r="U5301" s="1">
        <v>44606</v>
      </c>
      <c r="V5301" s="1">
        <v>44606</v>
      </c>
      <c r="AC5301" t="s">
        <v>53</v>
      </c>
      <c r="AD5301">
        <v>2969634929</v>
      </c>
      <c r="AE5301" s="1">
        <v>41799.665972222225</v>
      </c>
      <c r="AG5301" t="s">
        <v>31283</v>
      </c>
      <c r="AH5301" t="s">
        <v>51</v>
      </c>
      <c r="AJ5301" t="s">
        <v>53</v>
      </c>
      <c r="AO5301" t="s">
        <v>8142</v>
      </c>
    </row>
    <row r="5302" spans="1:42" x14ac:dyDescent="0.35">
      <c r="A5302" t="s">
        <v>31284</v>
      </c>
      <c r="B5302" t="s">
        <v>24815</v>
      </c>
      <c r="C5302" t="s">
        <v>1686</v>
      </c>
      <c r="F5302" t="s">
        <v>31285</v>
      </c>
      <c r="H5302" t="s">
        <v>31286</v>
      </c>
      <c r="J5302" t="s">
        <v>4293</v>
      </c>
      <c r="N5302" t="s">
        <v>637</v>
      </c>
      <c r="O5302">
        <v>79761</v>
      </c>
      <c r="P5302" t="s">
        <v>50</v>
      </c>
      <c r="U5302" s="1">
        <v>44606</v>
      </c>
      <c r="V5302" s="1">
        <v>44606</v>
      </c>
      <c r="AC5302" t="s">
        <v>53</v>
      </c>
      <c r="AD5302">
        <v>2969634929</v>
      </c>
      <c r="AE5302" s="1">
        <v>41799.665972222225</v>
      </c>
      <c r="AG5302" t="s">
        <v>31287</v>
      </c>
      <c r="AH5302" t="s">
        <v>51</v>
      </c>
      <c r="AJ5302" t="s">
        <v>53</v>
      </c>
      <c r="AO5302" t="s">
        <v>8142</v>
      </c>
    </row>
    <row r="5303" spans="1:42" x14ac:dyDescent="0.35">
      <c r="A5303" t="s">
        <v>31288</v>
      </c>
      <c r="B5303" t="s">
        <v>31289</v>
      </c>
      <c r="C5303" t="s">
        <v>383</v>
      </c>
      <c r="F5303">
        <v>14322908216</v>
      </c>
      <c r="H5303" t="s">
        <v>31288</v>
      </c>
      <c r="J5303" t="s">
        <v>4293</v>
      </c>
      <c r="K5303" t="s">
        <v>7511</v>
      </c>
      <c r="M5303" t="s">
        <v>298</v>
      </c>
      <c r="N5303" t="s">
        <v>213</v>
      </c>
      <c r="O5303" t="s">
        <v>7513</v>
      </c>
      <c r="P5303" t="s">
        <v>50</v>
      </c>
      <c r="U5303" s="1">
        <v>44606</v>
      </c>
      <c r="V5303" s="1">
        <v>44606</v>
      </c>
      <c r="AC5303" t="s">
        <v>53</v>
      </c>
      <c r="AD5303">
        <v>2969634929</v>
      </c>
      <c r="AE5303" s="1">
        <v>41799.665972222225</v>
      </c>
      <c r="AG5303" t="s">
        <v>31290</v>
      </c>
      <c r="AH5303" t="s">
        <v>51</v>
      </c>
      <c r="AJ5303" t="s">
        <v>53</v>
      </c>
      <c r="AO5303" t="s">
        <v>8142</v>
      </c>
    </row>
    <row r="5304" spans="1:42" x14ac:dyDescent="0.35">
      <c r="A5304" t="s">
        <v>31291</v>
      </c>
      <c r="B5304" t="s">
        <v>31292</v>
      </c>
      <c r="C5304" t="s">
        <v>7769</v>
      </c>
      <c r="F5304" t="s">
        <v>19626</v>
      </c>
      <c r="H5304" t="s">
        <v>19627</v>
      </c>
      <c r="J5304" t="s">
        <v>26971</v>
      </c>
      <c r="K5304" t="s">
        <v>22891</v>
      </c>
      <c r="M5304" t="s">
        <v>21285</v>
      </c>
      <c r="N5304" t="s">
        <v>65</v>
      </c>
      <c r="O5304">
        <v>80241</v>
      </c>
      <c r="P5304" t="s">
        <v>50</v>
      </c>
      <c r="U5304" s="1">
        <v>44606</v>
      </c>
      <c r="V5304" s="1">
        <v>44606</v>
      </c>
      <c r="W5304" s="1">
        <v>44606.35</v>
      </c>
      <c r="X5304" s="1">
        <v>44606.35</v>
      </c>
      <c r="AC5304" t="s">
        <v>53</v>
      </c>
      <c r="AD5304">
        <v>2969783181</v>
      </c>
      <c r="AE5304" s="1">
        <v>43172.738194444442</v>
      </c>
      <c r="AF5304" t="s">
        <v>26122</v>
      </c>
      <c r="AG5304" t="s">
        <v>31293</v>
      </c>
      <c r="AH5304" t="s">
        <v>51</v>
      </c>
      <c r="AJ5304" t="s">
        <v>53</v>
      </c>
      <c r="AL5304" t="s">
        <v>78</v>
      </c>
      <c r="AO5304" t="s">
        <v>5443</v>
      </c>
      <c r="AP5304" s="1">
        <v>44606.348611111112</v>
      </c>
    </row>
    <row r="5305" spans="1:42" x14ac:dyDescent="0.35">
      <c r="A5305" t="s">
        <v>31294</v>
      </c>
      <c r="B5305" t="s">
        <v>30942</v>
      </c>
      <c r="C5305" t="s">
        <v>1471</v>
      </c>
      <c r="F5305" t="s">
        <v>19626</v>
      </c>
      <c r="H5305" t="s">
        <v>19627</v>
      </c>
      <c r="J5305" t="s">
        <v>26971</v>
      </c>
      <c r="K5305" t="s">
        <v>22891</v>
      </c>
      <c r="M5305" t="s">
        <v>21285</v>
      </c>
      <c r="N5305" t="s">
        <v>65</v>
      </c>
      <c r="O5305">
        <v>80241</v>
      </c>
      <c r="P5305" t="s">
        <v>50</v>
      </c>
      <c r="U5305" s="1">
        <v>44606</v>
      </c>
      <c r="V5305" s="1">
        <v>44606</v>
      </c>
      <c r="W5305" s="1">
        <v>44606.348611111112</v>
      </c>
      <c r="X5305" s="1">
        <v>44606.348611111112</v>
      </c>
      <c r="AC5305" t="s">
        <v>53</v>
      </c>
      <c r="AD5305">
        <v>2969783181</v>
      </c>
      <c r="AE5305" s="1">
        <v>43172.738194444442</v>
      </c>
      <c r="AF5305" t="s">
        <v>26122</v>
      </c>
      <c r="AG5305" t="s">
        <v>31295</v>
      </c>
      <c r="AH5305" t="s">
        <v>51</v>
      </c>
      <c r="AJ5305" t="s">
        <v>53</v>
      </c>
      <c r="AL5305" t="s">
        <v>78</v>
      </c>
      <c r="AO5305" t="s">
        <v>5443</v>
      </c>
      <c r="AP5305" s="1">
        <v>44606.347222222219</v>
      </c>
    </row>
    <row r="5306" spans="1:42" x14ac:dyDescent="0.35">
      <c r="A5306" t="s">
        <v>31296</v>
      </c>
      <c r="B5306" t="s">
        <v>28389</v>
      </c>
      <c r="C5306" t="s">
        <v>1540</v>
      </c>
      <c r="F5306" t="s">
        <v>19626</v>
      </c>
      <c r="H5306" t="s">
        <v>19627</v>
      </c>
      <c r="J5306" t="s">
        <v>26971</v>
      </c>
      <c r="K5306" t="s">
        <v>22891</v>
      </c>
      <c r="M5306" t="s">
        <v>21285</v>
      </c>
      <c r="N5306" t="s">
        <v>65</v>
      </c>
      <c r="O5306">
        <v>80241</v>
      </c>
      <c r="P5306" t="s">
        <v>50</v>
      </c>
      <c r="U5306" s="1">
        <v>44606</v>
      </c>
      <c r="V5306" s="1">
        <v>44606</v>
      </c>
      <c r="W5306" s="1">
        <v>44606.348611111112</v>
      </c>
      <c r="X5306" s="1">
        <v>44606.348611111112</v>
      </c>
      <c r="AC5306" t="s">
        <v>53</v>
      </c>
      <c r="AD5306">
        <v>2969783181</v>
      </c>
      <c r="AE5306" s="1">
        <v>43172.738194444442</v>
      </c>
      <c r="AF5306" t="s">
        <v>26122</v>
      </c>
      <c r="AG5306" t="s">
        <v>31297</v>
      </c>
      <c r="AH5306" t="s">
        <v>51</v>
      </c>
      <c r="AJ5306" t="s">
        <v>53</v>
      </c>
      <c r="AL5306" t="s">
        <v>78</v>
      </c>
      <c r="AO5306" t="s">
        <v>5443</v>
      </c>
      <c r="AP5306" s="1">
        <v>44606.347916666666</v>
      </c>
    </row>
    <row r="5307" spans="1:42" x14ac:dyDescent="0.35">
      <c r="A5307" t="s">
        <v>31298</v>
      </c>
      <c r="B5307" t="s">
        <v>31299</v>
      </c>
      <c r="C5307" t="s">
        <v>3349</v>
      </c>
      <c r="F5307" t="s">
        <v>19626</v>
      </c>
      <c r="H5307" t="s">
        <v>19627</v>
      </c>
      <c r="J5307" t="s">
        <v>26971</v>
      </c>
      <c r="K5307" t="s">
        <v>22891</v>
      </c>
      <c r="M5307" t="s">
        <v>21285</v>
      </c>
      <c r="N5307" t="s">
        <v>65</v>
      </c>
      <c r="O5307">
        <v>80241</v>
      </c>
      <c r="P5307" t="s">
        <v>50</v>
      </c>
      <c r="U5307" s="1">
        <v>44606</v>
      </c>
      <c r="V5307" s="1">
        <v>44606</v>
      </c>
      <c r="W5307" s="1">
        <v>44606.347222222219</v>
      </c>
      <c r="X5307" s="1">
        <v>44606.347222222219</v>
      </c>
      <c r="AC5307" t="s">
        <v>53</v>
      </c>
      <c r="AD5307">
        <v>2969783181</v>
      </c>
      <c r="AE5307" s="1">
        <v>43172.738194444442</v>
      </c>
      <c r="AF5307" t="s">
        <v>26122</v>
      </c>
      <c r="AG5307" t="s">
        <v>31300</v>
      </c>
      <c r="AH5307" t="s">
        <v>51</v>
      </c>
      <c r="AJ5307" t="s">
        <v>53</v>
      </c>
      <c r="AL5307" t="s">
        <v>78</v>
      </c>
      <c r="AO5307" t="s">
        <v>5443</v>
      </c>
      <c r="AP5307" s="1">
        <v>44606.345833333333</v>
      </c>
    </row>
    <row r="5308" spans="1:42" x14ac:dyDescent="0.35">
      <c r="A5308" t="s">
        <v>31301</v>
      </c>
      <c r="B5308" t="s">
        <v>31302</v>
      </c>
      <c r="C5308" t="s">
        <v>258</v>
      </c>
      <c r="F5308" t="s">
        <v>19626</v>
      </c>
      <c r="H5308" t="s">
        <v>19627</v>
      </c>
      <c r="J5308" t="s">
        <v>26971</v>
      </c>
      <c r="K5308" t="s">
        <v>22891</v>
      </c>
      <c r="M5308" t="s">
        <v>21285</v>
      </c>
      <c r="N5308" t="s">
        <v>65</v>
      </c>
      <c r="O5308">
        <v>80241</v>
      </c>
      <c r="P5308" t="s">
        <v>50</v>
      </c>
      <c r="U5308" s="1">
        <v>44606</v>
      </c>
      <c r="V5308" s="1">
        <v>44606</v>
      </c>
      <c r="W5308" s="1">
        <v>44606.347222222219</v>
      </c>
      <c r="X5308" s="1">
        <v>44606.347222222219</v>
      </c>
      <c r="AC5308" t="s">
        <v>53</v>
      </c>
      <c r="AD5308">
        <v>2969783181</v>
      </c>
      <c r="AE5308" s="1">
        <v>43172.738194444442</v>
      </c>
      <c r="AF5308" t="s">
        <v>26122</v>
      </c>
      <c r="AG5308" t="s">
        <v>31303</v>
      </c>
      <c r="AH5308" t="s">
        <v>51</v>
      </c>
      <c r="AJ5308" t="s">
        <v>53</v>
      </c>
      <c r="AL5308" t="s">
        <v>78</v>
      </c>
      <c r="AO5308" t="s">
        <v>5443</v>
      </c>
      <c r="AP5308" s="1">
        <v>44606.34652777778</v>
      </c>
    </row>
    <row r="5309" spans="1:42" x14ac:dyDescent="0.35">
      <c r="A5309" t="s">
        <v>31304</v>
      </c>
      <c r="B5309" t="s">
        <v>31305</v>
      </c>
      <c r="C5309" t="s">
        <v>9432</v>
      </c>
      <c r="H5309" t="s">
        <v>31306</v>
      </c>
      <c r="J5309" t="s">
        <v>534</v>
      </c>
      <c r="P5309" t="s">
        <v>50</v>
      </c>
      <c r="U5309" s="1">
        <v>44606</v>
      </c>
      <c r="V5309" s="1">
        <v>44606</v>
      </c>
      <c r="W5309" s="1">
        <v>44606.677777777775</v>
      </c>
      <c r="X5309" s="1">
        <v>44606.677777777775</v>
      </c>
      <c r="AC5309" t="s">
        <v>53</v>
      </c>
      <c r="AD5309">
        <v>2969480024</v>
      </c>
      <c r="AE5309" s="1">
        <v>37427</v>
      </c>
      <c r="AF5309" t="s">
        <v>140</v>
      </c>
      <c r="AG5309" t="s">
        <v>31307</v>
      </c>
      <c r="AH5309" t="s">
        <v>51</v>
      </c>
      <c r="AJ5309" t="s">
        <v>53</v>
      </c>
      <c r="AL5309" t="s">
        <v>78</v>
      </c>
      <c r="AO5309" t="s">
        <v>5443</v>
      </c>
      <c r="AP5309" s="1">
        <v>45476.710416666669</v>
      </c>
    </row>
    <row r="5310" spans="1:42" x14ac:dyDescent="0.35">
      <c r="A5310" t="s">
        <v>31308</v>
      </c>
      <c r="B5310" t="s">
        <v>23129</v>
      </c>
      <c r="C5310" t="s">
        <v>302</v>
      </c>
      <c r="F5310" t="s">
        <v>31309</v>
      </c>
      <c r="H5310" t="s">
        <v>31310</v>
      </c>
      <c r="J5310" t="s">
        <v>4293</v>
      </c>
      <c r="N5310" t="s">
        <v>637</v>
      </c>
      <c r="O5310">
        <v>79701</v>
      </c>
      <c r="P5310" t="s">
        <v>50</v>
      </c>
      <c r="U5310" s="1">
        <v>44606</v>
      </c>
      <c r="V5310" s="1">
        <v>44606</v>
      </c>
      <c r="AC5310" t="s">
        <v>53</v>
      </c>
      <c r="AD5310">
        <v>2969634929</v>
      </c>
      <c r="AE5310" s="1">
        <v>41799.665972222225</v>
      </c>
      <c r="AG5310" t="s">
        <v>31311</v>
      </c>
      <c r="AH5310" t="s">
        <v>51</v>
      </c>
      <c r="AJ5310" t="s">
        <v>53</v>
      </c>
      <c r="AO5310" t="s">
        <v>8142</v>
      </c>
    </row>
    <row r="5311" spans="1:42" x14ac:dyDescent="0.35">
      <c r="A5311" t="s">
        <v>31312</v>
      </c>
      <c r="B5311" t="s">
        <v>5445</v>
      </c>
      <c r="C5311" t="s">
        <v>5456</v>
      </c>
      <c r="F5311" t="s">
        <v>31313</v>
      </c>
      <c r="G5311" t="s">
        <v>31314</v>
      </c>
      <c r="H5311" t="s">
        <v>31315</v>
      </c>
      <c r="I5311" t="s">
        <v>101</v>
      </c>
      <c r="J5311" t="s">
        <v>3933</v>
      </c>
      <c r="K5311" t="s">
        <v>31316</v>
      </c>
      <c r="M5311" t="s">
        <v>2048</v>
      </c>
      <c r="N5311" t="s">
        <v>11619</v>
      </c>
      <c r="O5311">
        <v>14425</v>
      </c>
      <c r="P5311" t="s">
        <v>50</v>
      </c>
      <c r="U5311" s="1">
        <v>44606</v>
      </c>
      <c r="V5311" s="1">
        <v>44606</v>
      </c>
      <c r="AC5311" t="s">
        <v>53</v>
      </c>
      <c r="AD5311">
        <v>2969551137</v>
      </c>
      <c r="AE5311" s="1">
        <v>40288.591666666667</v>
      </c>
      <c r="AG5311" t="s">
        <v>31317</v>
      </c>
      <c r="AH5311" t="s">
        <v>51</v>
      </c>
      <c r="AJ5311" t="s">
        <v>53</v>
      </c>
      <c r="AO5311" t="s">
        <v>8142</v>
      </c>
    </row>
    <row r="5312" spans="1:42" x14ac:dyDescent="0.35">
      <c r="A5312" t="s">
        <v>31318</v>
      </c>
      <c r="B5312" t="s">
        <v>31319</v>
      </c>
      <c r="C5312" t="s">
        <v>31320</v>
      </c>
      <c r="F5312" t="s">
        <v>31321</v>
      </c>
      <c r="H5312" t="s">
        <v>31318</v>
      </c>
      <c r="J5312" t="s">
        <v>31322</v>
      </c>
      <c r="N5312" t="s">
        <v>287</v>
      </c>
      <c r="O5312">
        <v>81416</v>
      </c>
      <c r="P5312" t="s">
        <v>50</v>
      </c>
      <c r="U5312" s="1">
        <v>44606</v>
      </c>
      <c r="V5312" s="1">
        <v>44606</v>
      </c>
      <c r="W5312" s="1">
        <v>44606.706250000003</v>
      </c>
      <c r="X5312" s="1">
        <v>44606.706250000003</v>
      </c>
      <c r="AC5312" t="s">
        <v>53</v>
      </c>
      <c r="AD5312">
        <v>1000000001</v>
      </c>
      <c r="AE5312" s="1">
        <v>39973.351388888892</v>
      </c>
      <c r="AF5312" t="s">
        <v>3377</v>
      </c>
      <c r="AG5312" t="s">
        <v>31323</v>
      </c>
      <c r="AH5312" t="s">
        <v>51</v>
      </c>
      <c r="AJ5312" t="s">
        <v>53</v>
      </c>
      <c r="AL5312" t="s">
        <v>78</v>
      </c>
      <c r="AO5312" t="s">
        <v>8142</v>
      </c>
      <c r="AP5312" s="1">
        <v>44613.915277777778</v>
      </c>
    </row>
    <row r="5313" spans="1:43" x14ac:dyDescent="0.35">
      <c r="A5313" t="s">
        <v>31324</v>
      </c>
      <c r="B5313" t="s">
        <v>31325</v>
      </c>
      <c r="C5313" t="s">
        <v>309</v>
      </c>
      <c r="D5313" t="s">
        <v>10731</v>
      </c>
      <c r="F5313" t="s">
        <v>31326</v>
      </c>
      <c r="G5313" t="s">
        <v>31327</v>
      </c>
      <c r="H5313" t="s">
        <v>31328</v>
      </c>
      <c r="J5313" t="s">
        <v>5634</v>
      </c>
      <c r="P5313" t="s">
        <v>50</v>
      </c>
      <c r="U5313" s="1">
        <v>44606</v>
      </c>
      <c r="V5313" s="1">
        <v>44606</v>
      </c>
      <c r="W5313" s="1">
        <v>44606.601388888892</v>
      </c>
      <c r="X5313" s="1">
        <v>44606.601388888892</v>
      </c>
      <c r="AC5313" t="s">
        <v>53</v>
      </c>
      <c r="AD5313">
        <v>1000000001</v>
      </c>
      <c r="AE5313" s="1">
        <v>39973.351388888892</v>
      </c>
      <c r="AF5313" t="s">
        <v>3377</v>
      </c>
      <c r="AG5313" t="s">
        <v>31329</v>
      </c>
      <c r="AH5313" t="s">
        <v>51</v>
      </c>
      <c r="AJ5313" t="s">
        <v>53</v>
      </c>
      <c r="AL5313" t="s">
        <v>78</v>
      </c>
      <c r="AO5313" t="s">
        <v>5443</v>
      </c>
    </row>
    <row r="5314" spans="1:43" x14ac:dyDescent="0.35">
      <c r="A5314" t="s">
        <v>31330</v>
      </c>
      <c r="B5314" t="s">
        <v>10624</v>
      </c>
      <c r="C5314" t="s">
        <v>218</v>
      </c>
      <c r="F5314">
        <v>5753132438</v>
      </c>
      <c r="H5314" t="s">
        <v>31330</v>
      </c>
      <c r="J5314" t="s">
        <v>31331</v>
      </c>
      <c r="K5314" t="s">
        <v>31332</v>
      </c>
      <c r="M5314" t="s">
        <v>252</v>
      </c>
      <c r="N5314" t="s">
        <v>253</v>
      </c>
      <c r="O5314">
        <v>88061</v>
      </c>
      <c r="P5314" t="s">
        <v>50</v>
      </c>
      <c r="U5314" s="1">
        <v>44606</v>
      </c>
      <c r="V5314" s="1">
        <v>44606</v>
      </c>
      <c r="W5314" s="1">
        <v>44606.522222222222</v>
      </c>
      <c r="X5314" s="1">
        <v>44606.522222222222</v>
      </c>
      <c r="AC5314" t="s">
        <v>51</v>
      </c>
      <c r="AD5314">
        <v>1000000001</v>
      </c>
      <c r="AE5314" s="1">
        <v>39973.351388888892</v>
      </c>
      <c r="AF5314" t="s">
        <v>3377</v>
      </c>
      <c r="AG5314" t="s">
        <v>31333</v>
      </c>
      <c r="AH5314" t="s">
        <v>51</v>
      </c>
      <c r="AJ5314" t="s">
        <v>53</v>
      </c>
      <c r="AL5314" t="s">
        <v>78</v>
      </c>
      <c r="AO5314" t="s">
        <v>5443</v>
      </c>
      <c r="AP5314" s="1">
        <v>44606.510416666664</v>
      </c>
    </row>
    <row r="5315" spans="1:43" x14ac:dyDescent="0.35">
      <c r="A5315" t="s">
        <v>31334</v>
      </c>
      <c r="B5315" t="s">
        <v>31335</v>
      </c>
      <c r="C5315" t="s">
        <v>888</v>
      </c>
      <c r="F5315">
        <v>14326643266</v>
      </c>
      <c r="H5315" t="s">
        <v>31336</v>
      </c>
      <c r="J5315" t="s">
        <v>31337</v>
      </c>
      <c r="N5315" t="s">
        <v>398</v>
      </c>
      <c r="O5315">
        <v>88220</v>
      </c>
      <c r="P5315" t="s">
        <v>50</v>
      </c>
      <c r="U5315" s="1">
        <v>44606</v>
      </c>
      <c r="V5315" s="1">
        <v>44606</v>
      </c>
      <c r="W5315" s="1">
        <v>44606.387499999997</v>
      </c>
      <c r="X5315" s="1">
        <v>44606.387499999997</v>
      </c>
      <c r="AC5315" t="s">
        <v>53</v>
      </c>
      <c r="AD5315">
        <v>1000000001</v>
      </c>
      <c r="AE5315" s="1">
        <v>39973.351388888892</v>
      </c>
      <c r="AF5315" t="s">
        <v>3377</v>
      </c>
      <c r="AG5315" t="s">
        <v>31338</v>
      </c>
      <c r="AH5315" t="s">
        <v>51</v>
      </c>
      <c r="AJ5315" t="s">
        <v>53</v>
      </c>
      <c r="AL5315" t="s">
        <v>78</v>
      </c>
      <c r="AO5315" t="s">
        <v>5443</v>
      </c>
      <c r="AP5315" s="1">
        <v>45335.864583333336</v>
      </c>
    </row>
    <row r="5316" spans="1:43" x14ac:dyDescent="0.35">
      <c r="A5316" t="s">
        <v>31339</v>
      </c>
      <c r="B5316" t="s">
        <v>31340</v>
      </c>
      <c r="C5316" t="s">
        <v>7663</v>
      </c>
      <c r="F5316">
        <f>1303-588-5573</f>
        <v>-4858</v>
      </c>
      <c r="H5316" t="s">
        <v>31339</v>
      </c>
      <c r="J5316" t="s">
        <v>31341</v>
      </c>
      <c r="N5316" t="s">
        <v>287</v>
      </c>
      <c r="O5316">
        <v>81073</v>
      </c>
      <c r="P5316" t="s">
        <v>50</v>
      </c>
      <c r="U5316" s="1">
        <v>44606</v>
      </c>
      <c r="V5316" s="1">
        <v>44606</v>
      </c>
      <c r="W5316" s="1">
        <v>44606.386111111111</v>
      </c>
      <c r="X5316" s="1">
        <v>44606.386111111111</v>
      </c>
      <c r="AC5316" t="s">
        <v>53</v>
      </c>
      <c r="AD5316">
        <v>1000000001</v>
      </c>
      <c r="AE5316" s="1">
        <v>39973.351388888892</v>
      </c>
      <c r="AF5316" t="s">
        <v>3377</v>
      </c>
      <c r="AG5316" t="s">
        <v>31342</v>
      </c>
      <c r="AH5316" t="s">
        <v>51</v>
      </c>
      <c r="AJ5316" t="s">
        <v>53</v>
      </c>
      <c r="AL5316" t="s">
        <v>78</v>
      </c>
      <c r="AO5316" t="s">
        <v>8142</v>
      </c>
      <c r="AP5316" s="1">
        <v>44646.32916666667</v>
      </c>
    </row>
    <row r="5317" spans="1:43" x14ac:dyDescent="0.35">
      <c r="A5317" t="s">
        <v>31343</v>
      </c>
      <c r="B5317" t="s">
        <v>11164</v>
      </c>
      <c r="C5317" t="s">
        <v>6605</v>
      </c>
      <c r="F5317" t="s">
        <v>19626</v>
      </c>
      <c r="H5317" t="s">
        <v>19627</v>
      </c>
      <c r="J5317" t="s">
        <v>26971</v>
      </c>
      <c r="K5317" t="s">
        <v>22891</v>
      </c>
      <c r="M5317" t="s">
        <v>21285</v>
      </c>
      <c r="N5317" t="s">
        <v>65</v>
      </c>
      <c r="O5317">
        <v>80241</v>
      </c>
      <c r="P5317" t="s">
        <v>50</v>
      </c>
      <c r="U5317" s="1">
        <v>44606</v>
      </c>
      <c r="V5317" s="1">
        <v>44606</v>
      </c>
      <c r="W5317" s="1">
        <v>44606.35</v>
      </c>
      <c r="X5317" s="1">
        <v>44606.35</v>
      </c>
      <c r="AC5317" t="s">
        <v>53</v>
      </c>
      <c r="AD5317">
        <v>2969783181</v>
      </c>
      <c r="AE5317" s="1">
        <v>43172.738194444442</v>
      </c>
      <c r="AF5317" t="s">
        <v>26122</v>
      </c>
      <c r="AG5317" t="s">
        <v>31344</v>
      </c>
      <c r="AH5317" t="s">
        <v>51</v>
      </c>
      <c r="AJ5317" t="s">
        <v>53</v>
      </c>
      <c r="AL5317" t="s">
        <v>78</v>
      </c>
      <c r="AO5317" t="s">
        <v>5443</v>
      </c>
      <c r="AP5317" s="1">
        <v>44606.349305555559</v>
      </c>
    </row>
    <row r="5318" spans="1:43" x14ac:dyDescent="0.35">
      <c r="A5318" t="s">
        <v>31345</v>
      </c>
      <c r="B5318" t="s">
        <v>31346</v>
      </c>
      <c r="C5318" t="s">
        <v>8392</v>
      </c>
      <c r="F5318">
        <v>18084292676</v>
      </c>
      <c r="H5318" t="s">
        <v>31347</v>
      </c>
      <c r="J5318" t="s">
        <v>4293</v>
      </c>
      <c r="K5318" t="s">
        <v>7511</v>
      </c>
      <c r="M5318" t="s">
        <v>298</v>
      </c>
      <c r="N5318" t="s">
        <v>213</v>
      </c>
      <c r="O5318" t="s">
        <v>7513</v>
      </c>
      <c r="P5318" t="s">
        <v>50</v>
      </c>
      <c r="U5318" s="1">
        <v>44606</v>
      </c>
      <c r="V5318" s="1">
        <v>44606</v>
      </c>
      <c r="AC5318" t="s">
        <v>53</v>
      </c>
      <c r="AD5318">
        <v>2969634929</v>
      </c>
      <c r="AE5318" s="1">
        <v>41799.665972222225</v>
      </c>
      <c r="AG5318" t="s">
        <v>31348</v>
      </c>
      <c r="AH5318" t="s">
        <v>51</v>
      </c>
      <c r="AJ5318" t="s">
        <v>53</v>
      </c>
      <c r="AO5318" t="s">
        <v>8142</v>
      </c>
    </row>
    <row r="5319" spans="1:43" x14ac:dyDescent="0.35">
      <c r="A5319" t="s">
        <v>31349</v>
      </c>
      <c r="B5319" t="s">
        <v>31350</v>
      </c>
      <c r="C5319" t="s">
        <v>31351</v>
      </c>
      <c r="F5319" t="s">
        <v>31352</v>
      </c>
      <c r="H5319" t="s">
        <v>31353</v>
      </c>
      <c r="I5319" t="s">
        <v>179</v>
      </c>
      <c r="J5319" t="s">
        <v>31354</v>
      </c>
      <c r="K5319" t="s">
        <v>31355</v>
      </c>
      <c r="M5319" t="s">
        <v>10636</v>
      </c>
      <c r="N5319" t="s">
        <v>65</v>
      </c>
      <c r="O5319">
        <v>80603</v>
      </c>
      <c r="P5319" t="s">
        <v>50</v>
      </c>
      <c r="U5319" s="1">
        <v>44606.689583333333</v>
      </c>
      <c r="V5319" s="1">
        <v>44606.689583333333</v>
      </c>
      <c r="W5319" s="1">
        <v>44607.383333333331</v>
      </c>
      <c r="X5319" s="1">
        <v>44607.383333333331</v>
      </c>
      <c r="AC5319" t="s">
        <v>53</v>
      </c>
      <c r="AD5319">
        <v>2969534860</v>
      </c>
      <c r="AE5319" s="1">
        <v>39665.527777777781</v>
      </c>
      <c r="AF5319" t="s">
        <v>13983</v>
      </c>
      <c r="AG5319" t="s">
        <v>31356</v>
      </c>
      <c r="AH5319" t="s">
        <v>53</v>
      </c>
      <c r="AJ5319" t="s">
        <v>53</v>
      </c>
      <c r="AK5319" t="s">
        <v>8166</v>
      </c>
      <c r="AL5319" t="s">
        <v>78</v>
      </c>
      <c r="AO5319" t="s">
        <v>54</v>
      </c>
    </row>
    <row r="5320" spans="1:43" x14ac:dyDescent="0.35">
      <c r="A5320" t="s">
        <v>31357</v>
      </c>
      <c r="B5320" t="s">
        <v>31358</v>
      </c>
      <c r="C5320" t="s">
        <v>443</v>
      </c>
      <c r="F5320" t="s">
        <v>31359</v>
      </c>
      <c r="H5320" t="s">
        <v>31360</v>
      </c>
      <c r="I5320" t="s">
        <v>101</v>
      </c>
      <c r="J5320" t="s">
        <v>31361</v>
      </c>
      <c r="K5320" t="s">
        <v>31362</v>
      </c>
      <c r="M5320" t="s">
        <v>3751</v>
      </c>
      <c r="N5320" t="s">
        <v>65</v>
      </c>
      <c r="O5320">
        <v>80301</v>
      </c>
      <c r="P5320" t="s">
        <v>50</v>
      </c>
      <c r="U5320" s="1">
        <v>44606.702777777777</v>
      </c>
      <c r="V5320" s="1">
        <v>44606.702777777777</v>
      </c>
      <c r="W5320" s="1">
        <v>44608.496527777781</v>
      </c>
      <c r="X5320" s="1">
        <v>44608.496527777781</v>
      </c>
      <c r="AC5320" t="s">
        <v>53</v>
      </c>
      <c r="AD5320">
        <v>2969990847</v>
      </c>
      <c r="AE5320" s="1">
        <v>44033.570833333331</v>
      </c>
      <c r="AF5320" t="s">
        <v>31363</v>
      </c>
      <c r="AG5320" t="s">
        <v>31364</v>
      </c>
      <c r="AH5320" t="s">
        <v>53</v>
      </c>
      <c r="AJ5320" t="s">
        <v>53</v>
      </c>
      <c r="AK5320" t="s">
        <v>17151</v>
      </c>
      <c r="AL5320" t="s">
        <v>78</v>
      </c>
      <c r="AO5320" t="s">
        <v>54</v>
      </c>
    </row>
    <row r="5321" spans="1:43" x14ac:dyDescent="0.35">
      <c r="A5321" t="s">
        <v>31365</v>
      </c>
      <c r="B5321" t="s">
        <v>30237</v>
      </c>
      <c r="C5321" t="s">
        <v>4942</v>
      </c>
      <c r="H5321" t="s">
        <v>31366</v>
      </c>
      <c r="I5321" t="s">
        <v>61</v>
      </c>
      <c r="J5321" t="s">
        <v>31367</v>
      </c>
      <c r="P5321" t="s">
        <v>50</v>
      </c>
      <c r="U5321" s="1">
        <v>44607</v>
      </c>
      <c r="V5321" s="1">
        <v>44607</v>
      </c>
      <c r="AC5321" t="s">
        <v>53</v>
      </c>
      <c r="AD5321">
        <v>2969475309</v>
      </c>
      <c r="AE5321" s="1">
        <v>37159</v>
      </c>
      <c r="AG5321" t="s">
        <v>31368</v>
      </c>
      <c r="AH5321" t="s">
        <v>51</v>
      </c>
      <c r="AJ5321" t="s">
        <v>53</v>
      </c>
      <c r="AO5321" t="s">
        <v>8142</v>
      </c>
    </row>
    <row r="5322" spans="1:43" x14ac:dyDescent="0.35">
      <c r="A5322" t="s">
        <v>31369</v>
      </c>
      <c r="B5322" t="s">
        <v>31370</v>
      </c>
      <c r="C5322" t="s">
        <v>21790</v>
      </c>
      <c r="H5322" t="s">
        <v>31371</v>
      </c>
      <c r="J5322" t="s">
        <v>285</v>
      </c>
      <c r="P5322" t="s">
        <v>50</v>
      </c>
      <c r="U5322" s="1">
        <v>44607</v>
      </c>
      <c r="V5322" s="1">
        <v>44607</v>
      </c>
      <c r="W5322" s="1">
        <v>44607.691666666666</v>
      </c>
      <c r="X5322" s="1">
        <v>44607.691666666666</v>
      </c>
      <c r="AC5322" t="s">
        <v>53</v>
      </c>
      <c r="AD5322">
        <v>2969480024</v>
      </c>
      <c r="AE5322" s="1">
        <v>37427</v>
      </c>
      <c r="AF5322" t="s">
        <v>145</v>
      </c>
      <c r="AG5322" t="s">
        <v>31372</v>
      </c>
      <c r="AH5322" t="s">
        <v>51</v>
      </c>
      <c r="AJ5322" t="s">
        <v>53</v>
      </c>
      <c r="AL5322" t="s">
        <v>78</v>
      </c>
      <c r="AO5322" t="s">
        <v>5443</v>
      </c>
      <c r="AP5322" s="1">
        <v>44788.686111111114</v>
      </c>
      <c r="AQ5322" s="1">
        <v>44781.947916666664</v>
      </c>
    </row>
    <row r="5323" spans="1:43" x14ac:dyDescent="0.35">
      <c r="A5323" t="s">
        <v>31373</v>
      </c>
      <c r="B5323" t="s">
        <v>31374</v>
      </c>
      <c r="C5323" t="s">
        <v>976</v>
      </c>
      <c r="F5323" t="s">
        <v>31375</v>
      </c>
      <c r="H5323" t="s">
        <v>31373</v>
      </c>
      <c r="J5323" t="s">
        <v>31376</v>
      </c>
      <c r="N5323" t="s">
        <v>287</v>
      </c>
      <c r="O5323">
        <v>80504</v>
      </c>
      <c r="P5323" t="s">
        <v>50</v>
      </c>
      <c r="U5323" s="1">
        <v>44607</v>
      </c>
      <c r="V5323" s="1">
        <v>44607</v>
      </c>
      <c r="W5323" s="1">
        <v>44607.51666666667</v>
      </c>
      <c r="X5323" s="1">
        <v>44607.51666666667</v>
      </c>
      <c r="AC5323" t="s">
        <v>53</v>
      </c>
      <c r="AD5323">
        <v>2969942949</v>
      </c>
      <c r="AE5323" s="1">
        <v>43837.446527777778</v>
      </c>
      <c r="AF5323" t="s">
        <v>31377</v>
      </c>
      <c r="AG5323" t="s">
        <v>31378</v>
      </c>
      <c r="AH5323" t="s">
        <v>51</v>
      </c>
      <c r="AJ5323" t="s">
        <v>53</v>
      </c>
      <c r="AL5323" t="s">
        <v>78</v>
      </c>
      <c r="AO5323" t="s">
        <v>5443</v>
      </c>
      <c r="AP5323" s="1">
        <v>44607.515972222223</v>
      </c>
    </row>
    <row r="5324" spans="1:43" x14ac:dyDescent="0.35">
      <c r="A5324" t="s">
        <v>31379</v>
      </c>
      <c r="B5324" t="s">
        <v>31380</v>
      </c>
      <c r="C5324" t="s">
        <v>2157</v>
      </c>
      <c r="F5324" t="s">
        <v>31381</v>
      </c>
      <c r="H5324" t="s">
        <v>31379</v>
      </c>
      <c r="J5324" t="s">
        <v>31382</v>
      </c>
      <c r="N5324" t="s">
        <v>287</v>
      </c>
      <c r="O5324">
        <v>80631</v>
      </c>
      <c r="P5324" t="s">
        <v>50</v>
      </c>
      <c r="U5324" s="1">
        <v>44607</v>
      </c>
      <c r="V5324" s="1">
        <v>44607</v>
      </c>
      <c r="W5324" s="1">
        <v>44607.35</v>
      </c>
      <c r="X5324" s="1">
        <v>44607.35</v>
      </c>
      <c r="AC5324" t="s">
        <v>53</v>
      </c>
      <c r="AD5324">
        <v>2969942921</v>
      </c>
      <c r="AE5324" s="1">
        <v>43837.429166666669</v>
      </c>
      <c r="AG5324" t="s">
        <v>31383</v>
      </c>
      <c r="AH5324" t="s">
        <v>51</v>
      </c>
      <c r="AJ5324" t="s">
        <v>53</v>
      </c>
      <c r="AL5324" t="s">
        <v>78</v>
      </c>
      <c r="AO5324" t="s">
        <v>8142</v>
      </c>
    </row>
    <row r="5325" spans="1:43" x14ac:dyDescent="0.35">
      <c r="A5325" t="s">
        <v>31384</v>
      </c>
      <c r="B5325" t="s">
        <v>9965</v>
      </c>
      <c r="C5325" t="s">
        <v>30150</v>
      </c>
      <c r="F5325" t="s">
        <v>31385</v>
      </c>
      <c r="H5325" t="s">
        <v>16634</v>
      </c>
      <c r="J5325" t="s">
        <v>13456</v>
      </c>
      <c r="N5325" t="s">
        <v>18998</v>
      </c>
      <c r="O5325">
        <v>89801</v>
      </c>
      <c r="P5325" t="s">
        <v>50</v>
      </c>
      <c r="U5325" s="1">
        <v>44607</v>
      </c>
      <c r="V5325" s="1">
        <v>44607</v>
      </c>
      <c r="AC5325" t="s">
        <v>53</v>
      </c>
      <c r="AD5325">
        <v>2969479867</v>
      </c>
      <c r="AE5325" s="1">
        <v>37418</v>
      </c>
      <c r="AG5325" t="s">
        <v>31386</v>
      </c>
      <c r="AH5325" t="s">
        <v>51</v>
      </c>
      <c r="AJ5325" t="s">
        <v>53</v>
      </c>
      <c r="AO5325" t="s">
        <v>8142</v>
      </c>
    </row>
    <row r="5326" spans="1:43" x14ac:dyDescent="0.35">
      <c r="A5326" t="s">
        <v>31387</v>
      </c>
      <c r="B5326" t="s">
        <v>22115</v>
      </c>
      <c r="C5326" t="s">
        <v>460</v>
      </c>
      <c r="F5326">
        <v>5756391152</v>
      </c>
      <c r="H5326" t="s">
        <v>31387</v>
      </c>
      <c r="J5326" t="s">
        <v>31388</v>
      </c>
      <c r="K5326" t="s">
        <v>31389</v>
      </c>
      <c r="M5326" t="s">
        <v>545</v>
      </c>
      <c r="N5326" t="s">
        <v>253</v>
      </c>
      <c r="O5326">
        <v>88007</v>
      </c>
      <c r="P5326" t="s">
        <v>50</v>
      </c>
      <c r="U5326" s="1">
        <v>44607</v>
      </c>
      <c r="V5326" s="1">
        <v>44607</v>
      </c>
      <c r="W5326" s="1">
        <v>44607.405555555553</v>
      </c>
      <c r="X5326" s="1">
        <v>44607.405555555553</v>
      </c>
      <c r="AC5326" t="s">
        <v>51</v>
      </c>
      <c r="AD5326">
        <v>2972056139</v>
      </c>
      <c r="AE5326" s="1">
        <v>44607.6875</v>
      </c>
      <c r="AF5326" t="s">
        <v>31390</v>
      </c>
      <c r="AG5326" t="s">
        <v>31391</v>
      </c>
      <c r="AH5326" t="s">
        <v>51</v>
      </c>
      <c r="AJ5326" t="s">
        <v>53</v>
      </c>
      <c r="AL5326" t="s">
        <v>78</v>
      </c>
      <c r="AO5326" t="s">
        <v>5443</v>
      </c>
      <c r="AP5326" s="1">
        <v>44662.746527777781</v>
      </c>
    </row>
    <row r="5327" spans="1:43" x14ac:dyDescent="0.35">
      <c r="A5327" t="s">
        <v>31392</v>
      </c>
      <c r="B5327" t="s">
        <v>2689</v>
      </c>
      <c r="C5327" t="s">
        <v>443</v>
      </c>
      <c r="F5327" t="s">
        <v>30468</v>
      </c>
      <c r="H5327" t="s">
        <v>15557</v>
      </c>
      <c r="J5327" t="s">
        <v>18584</v>
      </c>
      <c r="N5327" t="s">
        <v>15559</v>
      </c>
      <c r="O5327">
        <v>23890</v>
      </c>
      <c r="P5327" t="s">
        <v>50</v>
      </c>
      <c r="U5327" s="1">
        <v>44607</v>
      </c>
      <c r="V5327" s="1">
        <v>44607</v>
      </c>
      <c r="AC5327" t="s">
        <v>53</v>
      </c>
      <c r="AD5327">
        <v>2969543968</v>
      </c>
      <c r="AE5327" s="1">
        <v>40032.470138888886</v>
      </c>
      <c r="AG5327" t="s">
        <v>31393</v>
      </c>
      <c r="AH5327" t="s">
        <v>51</v>
      </c>
      <c r="AJ5327" t="s">
        <v>53</v>
      </c>
      <c r="AO5327" t="s">
        <v>8142</v>
      </c>
    </row>
    <row r="5328" spans="1:43" x14ac:dyDescent="0.35">
      <c r="A5328" t="s">
        <v>31394</v>
      </c>
      <c r="B5328" t="s">
        <v>5629</v>
      </c>
      <c r="C5328" t="s">
        <v>1732</v>
      </c>
      <c r="F5328">
        <v>16304179414</v>
      </c>
      <c r="H5328" t="s">
        <v>31394</v>
      </c>
      <c r="J5328" t="s">
        <v>10010</v>
      </c>
      <c r="K5328" t="s">
        <v>10011</v>
      </c>
      <c r="M5328" t="s">
        <v>1031</v>
      </c>
      <c r="N5328" t="s">
        <v>287</v>
      </c>
      <c r="O5328">
        <v>80238</v>
      </c>
      <c r="P5328" t="s">
        <v>50</v>
      </c>
      <c r="U5328" s="1">
        <v>44607</v>
      </c>
      <c r="V5328" s="1">
        <v>44607</v>
      </c>
      <c r="W5328" s="1">
        <v>44607.602777777778</v>
      </c>
      <c r="X5328" s="1">
        <v>44607.602777777778</v>
      </c>
      <c r="AC5328" t="s">
        <v>53</v>
      </c>
      <c r="AD5328">
        <v>1000000001</v>
      </c>
      <c r="AE5328" s="1">
        <v>39973.351388888892</v>
      </c>
      <c r="AF5328" t="s">
        <v>3377</v>
      </c>
      <c r="AG5328" t="s">
        <v>31395</v>
      </c>
      <c r="AH5328" t="s">
        <v>51</v>
      </c>
      <c r="AJ5328" t="s">
        <v>53</v>
      </c>
      <c r="AL5328" t="s">
        <v>78</v>
      </c>
      <c r="AO5328" t="s">
        <v>5443</v>
      </c>
      <c r="AP5328" s="1">
        <v>45090.597222222219</v>
      </c>
    </row>
    <row r="5329" spans="1:43" x14ac:dyDescent="0.35">
      <c r="A5329" t="s">
        <v>31396</v>
      </c>
      <c r="B5329" t="s">
        <v>31397</v>
      </c>
      <c r="C5329" t="s">
        <v>2937</v>
      </c>
      <c r="F5329" t="s">
        <v>31398</v>
      </c>
      <c r="H5329" t="s">
        <v>31399</v>
      </c>
      <c r="I5329" t="s">
        <v>464</v>
      </c>
      <c r="J5329" t="s">
        <v>27926</v>
      </c>
      <c r="K5329" t="s">
        <v>31400</v>
      </c>
      <c r="M5329" t="s">
        <v>31401</v>
      </c>
      <c r="N5329" t="s">
        <v>4438</v>
      </c>
      <c r="O5329">
        <v>92865</v>
      </c>
      <c r="P5329" t="s">
        <v>50</v>
      </c>
      <c r="U5329" s="1">
        <v>44607</v>
      </c>
      <c r="V5329" s="1">
        <v>44607</v>
      </c>
      <c r="AC5329" t="s">
        <v>53</v>
      </c>
      <c r="AD5329">
        <v>2969528616</v>
      </c>
      <c r="AE5329" s="1">
        <v>39384.675000000003</v>
      </c>
      <c r="AG5329" t="s">
        <v>31402</v>
      </c>
      <c r="AH5329" t="s">
        <v>51</v>
      </c>
      <c r="AJ5329" t="s">
        <v>53</v>
      </c>
      <c r="AO5329" t="s">
        <v>8142</v>
      </c>
    </row>
    <row r="5330" spans="1:43" x14ac:dyDescent="0.35">
      <c r="A5330" t="s">
        <v>31403</v>
      </c>
      <c r="B5330" t="s">
        <v>3348</v>
      </c>
      <c r="C5330" t="s">
        <v>17999</v>
      </c>
      <c r="F5330" t="s">
        <v>31404</v>
      </c>
      <c r="H5330" t="s">
        <v>31405</v>
      </c>
      <c r="I5330" t="s">
        <v>179</v>
      </c>
      <c r="J5330" t="s">
        <v>27926</v>
      </c>
      <c r="K5330" t="s">
        <v>31406</v>
      </c>
      <c r="M5330" t="s">
        <v>31407</v>
      </c>
      <c r="N5330" t="s">
        <v>4438</v>
      </c>
      <c r="O5330">
        <v>92504</v>
      </c>
      <c r="P5330" t="s">
        <v>50</v>
      </c>
      <c r="U5330" s="1">
        <v>44607</v>
      </c>
      <c r="V5330" s="1">
        <v>44607</v>
      </c>
      <c r="AC5330" t="s">
        <v>53</v>
      </c>
      <c r="AD5330">
        <v>2969528616</v>
      </c>
      <c r="AE5330" s="1">
        <v>39384.675000000003</v>
      </c>
      <c r="AG5330" t="s">
        <v>31408</v>
      </c>
      <c r="AH5330" t="s">
        <v>51</v>
      </c>
      <c r="AJ5330" t="s">
        <v>53</v>
      </c>
      <c r="AO5330" t="s">
        <v>8142</v>
      </c>
    </row>
    <row r="5331" spans="1:43" x14ac:dyDescent="0.35">
      <c r="A5331" t="s">
        <v>31409</v>
      </c>
      <c r="B5331" t="s">
        <v>31410</v>
      </c>
      <c r="C5331" t="s">
        <v>21095</v>
      </c>
      <c r="F5331" t="s">
        <v>31411</v>
      </c>
      <c r="H5331" t="s">
        <v>31412</v>
      </c>
      <c r="I5331" t="s">
        <v>179</v>
      </c>
      <c r="J5331" t="s">
        <v>27926</v>
      </c>
      <c r="K5331" t="s">
        <v>31413</v>
      </c>
      <c r="M5331" t="s">
        <v>31414</v>
      </c>
      <c r="N5331" t="s">
        <v>4438</v>
      </c>
      <c r="O5331">
        <v>92703</v>
      </c>
      <c r="P5331" t="s">
        <v>50</v>
      </c>
      <c r="U5331" s="1">
        <v>44607</v>
      </c>
      <c r="V5331" s="1">
        <v>44607</v>
      </c>
      <c r="AC5331" t="s">
        <v>53</v>
      </c>
      <c r="AD5331">
        <v>2969528616</v>
      </c>
      <c r="AE5331" s="1">
        <v>39384.675000000003</v>
      </c>
      <c r="AG5331" t="s">
        <v>31415</v>
      </c>
      <c r="AH5331" t="s">
        <v>51</v>
      </c>
      <c r="AJ5331" t="s">
        <v>53</v>
      </c>
      <c r="AO5331" t="s">
        <v>8142</v>
      </c>
    </row>
    <row r="5332" spans="1:43" x14ac:dyDescent="0.35">
      <c r="A5332" t="s">
        <v>31416</v>
      </c>
      <c r="B5332" t="s">
        <v>653</v>
      </c>
      <c r="C5332" t="s">
        <v>31417</v>
      </c>
      <c r="F5332" t="s">
        <v>31418</v>
      </c>
      <c r="H5332" t="s">
        <v>31419</v>
      </c>
      <c r="I5332" t="s">
        <v>179</v>
      </c>
      <c r="J5332" t="s">
        <v>31420</v>
      </c>
      <c r="K5332" t="s">
        <v>31421</v>
      </c>
      <c r="M5332" t="s">
        <v>25985</v>
      </c>
      <c r="N5332" t="s">
        <v>65</v>
      </c>
      <c r="O5332">
        <v>80504</v>
      </c>
      <c r="P5332" t="s">
        <v>50</v>
      </c>
      <c r="U5332" s="1">
        <v>44607.470833333333</v>
      </c>
      <c r="V5332" s="1">
        <v>44607.470833333333</v>
      </c>
      <c r="W5332" s="1">
        <v>44608.488888888889</v>
      </c>
      <c r="X5332" s="1">
        <v>44608.488888888889</v>
      </c>
      <c r="AC5332" t="s">
        <v>53</v>
      </c>
      <c r="AD5332">
        <v>2969886991</v>
      </c>
      <c r="AE5332" s="1">
        <v>43602.638888888891</v>
      </c>
      <c r="AF5332" t="s">
        <v>31422</v>
      </c>
      <c r="AG5332" t="s">
        <v>31423</v>
      </c>
      <c r="AH5332" t="s">
        <v>53</v>
      </c>
      <c r="AJ5332" t="s">
        <v>53</v>
      </c>
      <c r="AK5332" t="s">
        <v>19885</v>
      </c>
      <c r="AL5332" t="s">
        <v>78</v>
      </c>
      <c r="AO5332" t="s">
        <v>54</v>
      </c>
      <c r="AP5332" s="1">
        <v>44846.375694444447</v>
      </c>
    </row>
    <row r="5333" spans="1:43" x14ac:dyDescent="0.35">
      <c r="A5333" t="s">
        <v>31424</v>
      </c>
      <c r="B5333" t="s">
        <v>2072</v>
      </c>
      <c r="C5333" t="s">
        <v>3460</v>
      </c>
      <c r="F5333">
        <v>9707991246</v>
      </c>
      <c r="H5333" t="s">
        <v>31425</v>
      </c>
      <c r="I5333" t="s">
        <v>179</v>
      </c>
      <c r="J5333" t="s">
        <v>31426</v>
      </c>
      <c r="K5333" t="s">
        <v>31427</v>
      </c>
      <c r="M5333" t="s">
        <v>1070</v>
      </c>
      <c r="N5333" t="s">
        <v>65</v>
      </c>
      <c r="O5333">
        <v>81137</v>
      </c>
      <c r="P5333" t="s">
        <v>50</v>
      </c>
      <c r="U5333" s="1">
        <v>44607.847916666666</v>
      </c>
      <c r="V5333" s="1">
        <v>44607.847916666666</v>
      </c>
      <c r="W5333" s="1">
        <v>44615.363194444442</v>
      </c>
      <c r="X5333" s="1">
        <v>44615.363194444442</v>
      </c>
      <c r="AC5333" t="s">
        <v>51</v>
      </c>
      <c r="AD5333">
        <v>2972061756</v>
      </c>
      <c r="AE5333" s="1">
        <v>44636.414583333331</v>
      </c>
      <c r="AF5333" t="s">
        <v>31428</v>
      </c>
      <c r="AG5333" t="s">
        <v>31429</v>
      </c>
      <c r="AH5333" t="s">
        <v>53</v>
      </c>
      <c r="AJ5333" t="s">
        <v>53</v>
      </c>
      <c r="AK5333" t="s">
        <v>2497</v>
      </c>
      <c r="AL5333" t="s">
        <v>78</v>
      </c>
      <c r="AO5333" t="s">
        <v>54</v>
      </c>
      <c r="AP5333" s="1">
        <v>45274.557638888888</v>
      </c>
    </row>
    <row r="5334" spans="1:43" x14ac:dyDescent="0.35">
      <c r="A5334" t="s">
        <v>31430</v>
      </c>
      <c r="B5334" t="s">
        <v>31431</v>
      </c>
      <c r="C5334" t="s">
        <v>17509</v>
      </c>
      <c r="F5334" t="s">
        <v>31432</v>
      </c>
      <c r="H5334" t="s">
        <v>31433</v>
      </c>
      <c r="I5334" t="s">
        <v>464</v>
      </c>
      <c r="J5334" t="s">
        <v>6387</v>
      </c>
      <c r="N5334" t="s">
        <v>17464</v>
      </c>
      <c r="O5334">
        <v>30680</v>
      </c>
      <c r="P5334" t="s">
        <v>50</v>
      </c>
      <c r="U5334" s="1">
        <v>44608</v>
      </c>
      <c r="V5334" s="1">
        <v>44608</v>
      </c>
      <c r="AC5334" t="s">
        <v>53</v>
      </c>
      <c r="AD5334">
        <v>2969484892</v>
      </c>
      <c r="AE5334" s="1">
        <v>37756</v>
      </c>
      <c r="AG5334" t="s">
        <v>31434</v>
      </c>
      <c r="AH5334" t="s">
        <v>51</v>
      </c>
      <c r="AJ5334" t="s">
        <v>53</v>
      </c>
      <c r="AO5334" t="s">
        <v>8142</v>
      </c>
    </row>
    <row r="5335" spans="1:43" x14ac:dyDescent="0.35">
      <c r="A5335" t="s">
        <v>31435</v>
      </c>
      <c r="B5335" t="s">
        <v>19902</v>
      </c>
      <c r="C5335" t="s">
        <v>31436</v>
      </c>
      <c r="F5335">
        <f>1575-437-7816</f>
        <v>-6678</v>
      </c>
      <c r="H5335" t="s">
        <v>31435</v>
      </c>
      <c r="J5335" t="s">
        <v>31437</v>
      </c>
      <c r="N5335" t="s">
        <v>398</v>
      </c>
      <c r="O5335">
        <v>88311</v>
      </c>
      <c r="P5335" t="s">
        <v>50</v>
      </c>
      <c r="U5335" s="1">
        <v>44608</v>
      </c>
      <c r="V5335" s="1">
        <v>44608</v>
      </c>
      <c r="W5335" s="1">
        <v>44608.544444444444</v>
      </c>
      <c r="X5335" s="1">
        <v>44608.544444444444</v>
      </c>
      <c r="AC5335" t="s">
        <v>53</v>
      </c>
      <c r="AD5335">
        <v>2972057053</v>
      </c>
      <c r="AE5335" s="1">
        <v>44613.081944444442</v>
      </c>
      <c r="AG5335" t="s">
        <v>31438</v>
      </c>
      <c r="AH5335" t="s">
        <v>51</v>
      </c>
      <c r="AJ5335" t="s">
        <v>53</v>
      </c>
      <c r="AL5335" t="s">
        <v>78</v>
      </c>
      <c r="AO5335" t="s">
        <v>8142</v>
      </c>
    </row>
    <row r="5336" spans="1:43" x14ac:dyDescent="0.35">
      <c r="A5336" t="s">
        <v>31439</v>
      </c>
      <c r="B5336" t="s">
        <v>4588</v>
      </c>
      <c r="C5336" t="s">
        <v>6581</v>
      </c>
      <c r="F5336" t="s">
        <v>1710</v>
      </c>
      <c r="H5336" t="s">
        <v>28997</v>
      </c>
      <c r="J5336" t="s">
        <v>1713</v>
      </c>
      <c r="P5336" t="s">
        <v>50</v>
      </c>
      <c r="U5336" s="1">
        <v>44608</v>
      </c>
      <c r="V5336" s="1">
        <v>44608</v>
      </c>
      <c r="W5336" s="1">
        <v>44608.574305555558</v>
      </c>
      <c r="X5336" s="1">
        <v>44608.574305555558</v>
      </c>
      <c r="AC5336" t="s">
        <v>53</v>
      </c>
      <c r="AD5336">
        <v>2969510670</v>
      </c>
      <c r="AE5336" s="1">
        <v>38387.707638888889</v>
      </c>
      <c r="AG5336" t="s">
        <v>31440</v>
      </c>
      <c r="AH5336" t="s">
        <v>51</v>
      </c>
      <c r="AJ5336" t="s">
        <v>53</v>
      </c>
      <c r="AL5336" t="s">
        <v>78</v>
      </c>
      <c r="AO5336" t="s">
        <v>8142</v>
      </c>
    </row>
    <row r="5337" spans="1:43" x14ac:dyDescent="0.35">
      <c r="A5337" t="s">
        <v>31441</v>
      </c>
      <c r="B5337" t="s">
        <v>3371</v>
      </c>
      <c r="C5337" t="s">
        <v>894</v>
      </c>
      <c r="F5337" t="s">
        <v>30468</v>
      </c>
      <c r="H5337" t="s">
        <v>15557</v>
      </c>
      <c r="J5337" t="s">
        <v>18584</v>
      </c>
      <c r="N5337" t="s">
        <v>15559</v>
      </c>
      <c r="O5337">
        <v>23890</v>
      </c>
      <c r="P5337" t="s">
        <v>50</v>
      </c>
      <c r="U5337" s="1">
        <v>44608</v>
      </c>
      <c r="V5337" s="1">
        <v>44608</v>
      </c>
      <c r="AC5337" t="s">
        <v>53</v>
      </c>
      <c r="AD5337">
        <v>2969543968</v>
      </c>
      <c r="AE5337" s="1">
        <v>40032.470138888886</v>
      </c>
      <c r="AG5337" t="s">
        <v>31442</v>
      </c>
      <c r="AH5337" t="s">
        <v>51</v>
      </c>
      <c r="AJ5337" t="s">
        <v>53</v>
      </c>
      <c r="AO5337" t="s">
        <v>8142</v>
      </c>
    </row>
    <row r="5338" spans="1:43" x14ac:dyDescent="0.35">
      <c r="A5338" t="s">
        <v>31443</v>
      </c>
      <c r="B5338" t="s">
        <v>31444</v>
      </c>
      <c r="C5338" t="s">
        <v>424</v>
      </c>
      <c r="F5338" t="s">
        <v>31445</v>
      </c>
      <c r="H5338" t="s">
        <v>31443</v>
      </c>
      <c r="J5338" t="s">
        <v>31446</v>
      </c>
      <c r="K5338" t="s">
        <v>31447</v>
      </c>
      <c r="M5338" t="s">
        <v>31448</v>
      </c>
      <c r="N5338" t="s">
        <v>65</v>
      </c>
      <c r="O5338">
        <v>81524</v>
      </c>
      <c r="P5338" t="s">
        <v>50</v>
      </c>
      <c r="U5338" s="1">
        <v>44608</v>
      </c>
      <c r="V5338" s="1">
        <v>44608</v>
      </c>
      <c r="W5338" s="1">
        <v>44608.951388888891</v>
      </c>
      <c r="X5338" s="1">
        <v>44608.951388888891</v>
      </c>
      <c r="AC5338" t="s">
        <v>53</v>
      </c>
      <c r="AD5338">
        <v>2973353746</v>
      </c>
      <c r="AE5338" s="1">
        <v>45048.602777777778</v>
      </c>
      <c r="AF5338" t="s">
        <v>31449</v>
      </c>
      <c r="AG5338" t="s">
        <v>31450</v>
      </c>
      <c r="AH5338" t="s">
        <v>51</v>
      </c>
      <c r="AJ5338" t="s">
        <v>53</v>
      </c>
      <c r="AL5338" t="s">
        <v>68</v>
      </c>
      <c r="AO5338" t="s">
        <v>8142</v>
      </c>
      <c r="AP5338" s="1">
        <v>45049.472222222219</v>
      </c>
      <c r="AQ5338" s="1">
        <v>45048.62222222222</v>
      </c>
    </row>
    <row r="5339" spans="1:43" x14ac:dyDescent="0.35">
      <c r="A5339" t="s">
        <v>31451</v>
      </c>
      <c r="B5339" t="s">
        <v>3371</v>
      </c>
      <c r="C5339" t="s">
        <v>4416</v>
      </c>
      <c r="F5339" t="s">
        <v>30468</v>
      </c>
      <c r="H5339" t="s">
        <v>15557</v>
      </c>
      <c r="J5339" t="s">
        <v>18584</v>
      </c>
      <c r="N5339" t="s">
        <v>15559</v>
      </c>
      <c r="O5339">
        <v>23890</v>
      </c>
      <c r="P5339" t="s">
        <v>50</v>
      </c>
      <c r="U5339" s="1">
        <v>44608</v>
      </c>
      <c r="V5339" s="1">
        <v>44608</v>
      </c>
      <c r="AC5339" t="s">
        <v>53</v>
      </c>
      <c r="AD5339">
        <v>2969543968</v>
      </c>
      <c r="AE5339" s="1">
        <v>40032.470138888886</v>
      </c>
      <c r="AG5339" t="s">
        <v>31452</v>
      </c>
      <c r="AH5339" t="s">
        <v>51</v>
      </c>
      <c r="AJ5339" t="s">
        <v>53</v>
      </c>
      <c r="AO5339" t="s">
        <v>8142</v>
      </c>
    </row>
    <row r="5340" spans="1:43" x14ac:dyDescent="0.35">
      <c r="A5340" t="s">
        <v>31453</v>
      </c>
      <c r="B5340" t="s">
        <v>29742</v>
      </c>
      <c r="C5340" t="s">
        <v>1775</v>
      </c>
      <c r="F5340" t="s">
        <v>31454</v>
      </c>
      <c r="H5340" t="s">
        <v>31455</v>
      </c>
      <c r="J5340" t="s">
        <v>18584</v>
      </c>
      <c r="N5340" t="s">
        <v>10540</v>
      </c>
      <c r="O5340">
        <v>37601</v>
      </c>
      <c r="P5340" t="s">
        <v>50</v>
      </c>
      <c r="U5340" s="1">
        <v>44608</v>
      </c>
      <c r="V5340" s="1">
        <v>44608</v>
      </c>
      <c r="AC5340" t="s">
        <v>53</v>
      </c>
      <c r="AD5340">
        <v>2969543968</v>
      </c>
      <c r="AE5340" s="1">
        <v>40032.470138888886</v>
      </c>
      <c r="AG5340" t="s">
        <v>31456</v>
      </c>
      <c r="AH5340" t="s">
        <v>51</v>
      </c>
      <c r="AJ5340" t="s">
        <v>53</v>
      </c>
      <c r="AO5340" t="s">
        <v>8142</v>
      </c>
    </row>
    <row r="5341" spans="1:43" x14ac:dyDescent="0.35">
      <c r="A5341" t="s">
        <v>31457</v>
      </c>
      <c r="B5341" t="s">
        <v>31458</v>
      </c>
      <c r="C5341" t="s">
        <v>31459</v>
      </c>
      <c r="F5341" t="s">
        <v>31454</v>
      </c>
      <c r="H5341" t="s">
        <v>31460</v>
      </c>
      <c r="I5341" t="s">
        <v>464</v>
      </c>
      <c r="J5341" t="s">
        <v>18584</v>
      </c>
      <c r="N5341" t="s">
        <v>10540</v>
      </c>
      <c r="O5341">
        <v>37601</v>
      </c>
      <c r="P5341" t="s">
        <v>50</v>
      </c>
      <c r="U5341" s="1">
        <v>44608</v>
      </c>
      <c r="V5341" s="1">
        <v>44608</v>
      </c>
      <c r="AC5341" t="s">
        <v>53</v>
      </c>
      <c r="AD5341">
        <v>2969543968</v>
      </c>
      <c r="AE5341" s="1">
        <v>40032.470138888886</v>
      </c>
      <c r="AG5341" t="s">
        <v>31461</v>
      </c>
      <c r="AH5341" t="s">
        <v>51</v>
      </c>
      <c r="AJ5341" t="s">
        <v>53</v>
      </c>
      <c r="AO5341" t="s">
        <v>8142</v>
      </c>
    </row>
    <row r="5342" spans="1:43" x14ac:dyDescent="0.35">
      <c r="A5342" t="s">
        <v>31462</v>
      </c>
      <c r="B5342" t="s">
        <v>31463</v>
      </c>
      <c r="C5342" t="s">
        <v>6779</v>
      </c>
      <c r="F5342" t="s">
        <v>30468</v>
      </c>
      <c r="H5342" t="s">
        <v>15557</v>
      </c>
      <c r="J5342" t="s">
        <v>18584</v>
      </c>
      <c r="N5342" t="s">
        <v>15559</v>
      </c>
      <c r="O5342">
        <v>23890</v>
      </c>
      <c r="P5342" t="s">
        <v>50</v>
      </c>
      <c r="U5342" s="1">
        <v>44608</v>
      </c>
      <c r="V5342" s="1">
        <v>44608</v>
      </c>
      <c r="AC5342" t="s">
        <v>53</v>
      </c>
      <c r="AD5342">
        <v>2969543968</v>
      </c>
      <c r="AE5342" s="1">
        <v>40032.470138888886</v>
      </c>
      <c r="AG5342" t="s">
        <v>31464</v>
      </c>
      <c r="AH5342" t="s">
        <v>51</v>
      </c>
      <c r="AJ5342" t="s">
        <v>53</v>
      </c>
      <c r="AO5342" t="s">
        <v>8142</v>
      </c>
    </row>
    <row r="5343" spans="1:43" x14ac:dyDescent="0.35">
      <c r="A5343" t="s">
        <v>31465</v>
      </c>
      <c r="B5343" t="s">
        <v>31466</v>
      </c>
      <c r="C5343" t="s">
        <v>302</v>
      </c>
      <c r="F5343" t="s">
        <v>30468</v>
      </c>
      <c r="H5343" t="s">
        <v>15557</v>
      </c>
      <c r="J5343" t="s">
        <v>18584</v>
      </c>
      <c r="O5343">
        <v>23890</v>
      </c>
      <c r="P5343" t="s">
        <v>50</v>
      </c>
      <c r="U5343" s="1">
        <v>44608</v>
      </c>
      <c r="V5343" s="1">
        <v>44608</v>
      </c>
      <c r="AC5343" t="s">
        <v>53</v>
      </c>
      <c r="AD5343">
        <v>2969543968</v>
      </c>
      <c r="AE5343" s="1">
        <v>40032.470138888886</v>
      </c>
      <c r="AG5343" t="s">
        <v>31467</v>
      </c>
      <c r="AH5343" t="s">
        <v>51</v>
      </c>
      <c r="AJ5343" t="s">
        <v>53</v>
      </c>
      <c r="AO5343" t="s">
        <v>8142</v>
      </c>
    </row>
    <row r="5344" spans="1:43" x14ac:dyDescent="0.35">
      <c r="A5344" t="s">
        <v>31468</v>
      </c>
      <c r="B5344" t="s">
        <v>31469</v>
      </c>
      <c r="C5344" t="s">
        <v>11910</v>
      </c>
      <c r="F5344" t="s">
        <v>30468</v>
      </c>
      <c r="H5344" t="s">
        <v>15557</v>
      </c>
      <c r="J5344" t="s">
        <v>18584</v>
      </c>
      <c r="N5344" t="s">
        <v>15559</v>
      </c>
      <c r="O5344">
        <v>23890</v>
      </c>
      <c r="P5344" t="s">
        <v>50</v>
      </c>
      <c r="U5344" s="1">
        <v>44608</v>
      </c>
      <c r="V5344" s="1">
        <v>44608</v>
      </c>
      <c r="AC5344" t="s">
        <v>53</v>
      </c>
      <c r="AD5344">
        <v>2969543968</v>
      </c>
      <c r="AE5344" s="1">
        <v>40032.470138888886</v>
      </c>
      <c r="AG5344" t="s">
        <v>31470</v>
      </c>
      <c r="AH5344" t="s">
        <v>51</v>
      </c>
      <c r="AJ5344" t="s">
        <v>53</v>
      </c>
      <c r="AO5344" t="s">
        <v>8142</v>
      </c>
    </row>
    <row r="5345" spans="1:41" x14ac:dyDescent="0.35">
      <c r="A5345" t="s">
        <v>31471</v>
      </c>
      <c r="B5345" t="s">
        <v>31472</v>
      </c>
      <c r="C5345" t="s">
        <v>7692</v>
      </c>
      <c r="F5345" t="s">
        <v>31473</v>
      </c>
      <c r="H5345" t="s">
        <v>31471</v>
      </c>
      <c r="J5345" t="s">
        <v>11448</v>
      </c>
      <c r="N5345" t="s">
        <v>637</v>
      </c>
      <c r="O5345">
        <v>77642</v>
      </c>
      <c r="P5345" t="s">
        <v>50</v>
      </c>
      <c r="U5345" s="1">
        <v>44608</v>
      </c>
      <c r="V5345" s="1">
        <v>44608</v>
      </c>
      <c r="AC5345" t="s">
        <v>53</v>
      </c>
      <c r="AD5345">
        <v>2969484046</v>
      </c>
      <c r="AE5345" s="1">
        <v>37693</v>
      </c>
      <c r="AG5345" t="s">
        <v>31474</v>
      </c>
      <c r="AH5345" t="s">
        <v>51</v>
      </c>
      <c r="AJ5345" t="s">
        <v>53</v>
      </c>
      <c r="AO5345" t="s">
        <v>8142</v>
      </c>
    </row>
    <row r="5346" spans="1:41" x14ac:dyDescent="0.35">
      <c r="A5346" t="s">
        <v>31475</v>
      </c>
      <c r="B5346" t="s">
        <v>31476</v>
      </c>
      <c r="C5346" t="s">
        <v>31477</v>
      </c>
      <c r="F5346" t="s">
        <v>31478</v>
      </c>
      <c r="G5346" t="s">
        <v>31479</v>
      </c>
      <c r="H5346" t="s">
        <v>31480</v>
      </c>
      <c r="I5346" t="s">
        <v>415</v>
      </c>
      <c r="J5346" t="s">
        <v>465</v>
      </c>
      <c r="K5346" t="s">
        <v>31481</v>
      </c>
      <c r="M5346" t="s">
        <v>31482</v>
      </c>
      <c r="N5346" t="s">
        <v>14739</v>
      </c>
      <c r="O5346">
        <v>61102</v>
      </c>
      <c r="P5346" t="s">
        <v>50</v>
      </c>
      <c r="U5346" s="1">
        <v>44608</v>
      </c>
      <c r="V5346" s="1">
        <v>44608</v>
      </c>
      <c r="AC5346" t="s">
        <v>53</v>
      </c>
      <c r="AD5346">
        <v>2969543968</v>
      </c>
      <c r="AE5346" s="1">
        <v>40032.470138888886</v>
      </c>
      <c r="AG5346" t="s">
        <v>31483</v>
      </c>
      <c r="AH5346" t="s">
        <v>51</v>
      </c>
      <c r="AJ5346" t="s">
        <v>53</v>
      </c>
      <c r="AO5346" t="s">
        <v>8142</v>
      </c>
    </row>
    <row r="5347" spans="1:41" x14ac:dyDescent="0.35">
      <c r="A5347" t="s">
        <v>31484</v>
      </c>
      <c r="B5347" t="s">
        <v>31485</v>
      </c>
      <c r="C5347" t="s">
        <v>31486</v>
      </c>
      <c r="F5347" t="s">
        <v>30468</v>
      </c>
      <c r="H5347" t="s">
        <v>31487</v>
      </c>
      <c r="J5347" t="s">
        <v>18584</v>
      </c>
      <c r="N5347" t="s">
        <v>15559</v>
      </c>
      <c r="O5347">
        <v>23890</v>
      </c>
      <c r="P5347" t="s">
        <v>50</v>
      </c>
      <c r="U5347" s="1">
        <v>44608</v>
      </c>
      <c r="V5347" s="1">
        <v>44608</v>
      </c>
      <c r="AC5347" t="s">
        <v>53</v>
      </c>
      <c r="AD5347">
        <v>2969543968</v>
      </c>
      <c r="AE5347" s="1">
        <v>40032.470138888886</v>
      </c>
      <c r="AG5347" t="s">
        <v>31488</v>
      </c>
      <c r="AH5347" t="s">
        <v>51</v>
      </c>
      <c r="AJ5347" t="s">
        <v>53</v>
      </c>
      <c r="AO5347" t="s">
        <v>8142</v>
      </c>
    </row>
    <row r="5348" spans="1:41" x14ac:dyDescent="0.35">
      <c r="A5348" t="s">
        <v>31489</v>
      </c>
      <c r="B5348" t="s">
        <v>31490</v>
      </c>
      <c r="C5348" t="s">
        <v>1732</v>
      </c>
      <c r="F5348" t="s">
        <v>30468</v>
      </c>
      <c r="H5348" t="s">
        <v>15557</v>
      </c>
      <c r="J5348" t="s">
        <v>18584</v>
      </c>
      <c r="N5348" t="s">
        <v>15559</v>
      </c>
      <c r="O5348">
        <v>23890</v>
      </c>
      <c r="P5348" t="s">
        <v>50</v>
      </c>
      <c r="U5348" s="1">
        <v>44608</v>
      </c>
      <c r="V5348" s="1">
        <v>44608</v>
      </c>
      <c r="AC5348" t="s">
        <v>53</v>
      </c>
      <c r="AD5348">
        <v>2969543968</v>
      </c>
      <c r="AE5348" s="1">
        <v>40032.470138888886</v>
      </c>
      <c r="AG5348" t="s">
        <v>31491</v>
      </c>
      <c r="AH5348" t="s">
        <v>51</v>
      </c>
      <c r="AJ5348" t="s">
        <v>53</v>
      </c>
      <c r="AO5348" t="s">
        <v>8142</v>
      </c>
    </row>
    <row r="5349" spans="1:41" x14ac:dyDescent="0.35">
      <c r="A5349" t="s">
        <v>31492</v>
      </c>
      <c r="B5349" t="s">
        <v>9479</v>
      </c>
      <c r="C5349" t="s">
        <v>587</v>
      </c>
      <c r="F5349" t="s">
        <v>30468</v>
      </c>
      <c r="H5349" t="s">
        <v>15557</v>
      </c>
      <c r="J5349" t="s">
        <v>18584</v>
      </c>
      <c r="N5349" t="s">
        <v>15559</v>
      </c>
      <c r="O5349">
        <v>23890</v>
      </c>
      <c r="P5349" t="s">
        <v>50</v>
      </c>
      <c r="U5349" s="1">
        <v>44608</v>
      </c>
      <c r="V5349" s="1">
        <v>44608</v>
      </c>
      <c r="AC5349" t="s">
        <v>53</v>
      </c>
      <c r="AD5349">
        <v>2969543968</v>
      </c>
      <c r="AE5349" s="1">
        <v>40032.470138888886</v>
      </c>
      <c r="AG5349" t="s">
        <v>31493</v>
      </c>
      <c r="AH5349" t="s">
        <v>51</v>
      </c>
      <c r="AJ5349" t="s">
        <v>53</v>
      </c>
      <c r="AO5349" t="s">
        <v>8142</v>
      </c>
    </row>
    <row r="5350" spans="1:41" x14ac:dyDescent="0.35">
      <c r="A5350" t="s">
        <v>31494</v>
      </c>
      <c r="B5350" t="s">
        <v>31495</v>
      </c>
      <c r="C5350" t="s">
        <v>25025</v>
      </c>
      <c r="F5350" t="s">
        <v>30468</v>
      </c>
      <c r="H5350" t="s">
        <v>15557</v>
      </c>
      <c r="J5350" t="s">
        <v>18584</v>
      </c>
      <c r="N5350" t="s">
        <v>15559</v>
      </c>
      <c r="O5350">
        <v>23890</v>
      </c>
      <c r="P5350" t="s">
        <v>50</v>
      </c>
      <c r="U5350" s="1">
        <v>44608</v>
      </c>
      <c r="V5350" s="1">
        <v>44608</v>
      </c>
      <c r="AC5350" t="s">
        <v>53</v>
      </c>
      <c r="AD5350">
        <v>2969543968</v>
      </c>
      <c r="AE5350" s="1">
        <v>40032.470138888886</v>
      </c>
      <c r="AG5350" t="s">
        <v>31496</v>
      </c>
      <c r="AH5350" t="s">
        <v>51</v>
      </c>
      <c r="AJ5350" t="s">
        <v>53</v>
      </c>
      <c r="AO5350" t="s">
        <v>8142</v>
      </c>
    </row>
    <row r="5351" spans="1:41" x14ac:dyDescent="0.35">
      <c r="A5351" t="s">
        <v>31497</v>
      </c>
      <c r="B5351" t="s">
        <v>16379</v>
      </c>
      <c r="C5351" t="s">
        <v>2392</v>
      </c>
      <c r="F5351" t="s">
        <v>30468</v>
      </c>
      <c r="H5351" t="s">
        <v>15557</v>
      </c>
      <c r="J5351" t="s">
        <v>18584</v>
      </c>
      <c r="N5351" t="s">
        <v>15559</v>
      </c>
      <c r="O5351">
        <v>23890</v>
      </c>
      <c r="P5351" t="s">
        <v>50</v>
      </c>
      <c r="U5351" s="1">
        <v>44608</v>
      </c>
      <c r="V5351" s="1">
        <v>44608</v>
      </c>
      <c r="AC5351" t="s">
        <v>53</v>
      </c>
      <c r="AD5351">
        <v>2969543968</v>
      </c>
      <c r="AE5351" s="1">
        <v>40032.470138888886</v>
      </c>
      <c r="AG5351" t="s">
        <v>31498</v>
      </c>
      <c r="AH5351" t="s">
        <v>51</v>
      </c>
      <c r="AJ5351" t="s">
        <v>53</v>
      </c>
      <c r="AO5351" t="s">
        <v>8142</v>
      </c>
    </row>
    <row r="5352" spans="1:41" x14ac:dyDescent="0.35">
      <c r="A5352" t="s">
        <v>31499</v>
      </c>
      <c r="B5352" t="s">
        <v>31500</v>
      </c>
      <c r="C5352" t="s">
        <v>1076</v>
      </c>
      <c r="F5352" t="s">
        <v>30468</v>
      </c>
      <c r="H5352" t="s">
        <v>15557</v>
      </c>
      <c r="J5352" t="s">
        <v>18584</v>
      </c>
      <c r="N5352" t="s">
        <v>15559</v>
      </c>
      <c r="O5352">
        <v>23890</v>
      </c>
      <c r="P5352" t="s">
        <v>50</v>
      </c>
      <c r="U5352" s="1">
        <v>44608</v>
      </c>
      <c r="V5352" s="1">
        <v>44608</v>
      </c>
      <c r="AC5352" t="s">
        <v>53</v>
      </c>
      <c r="AD5352">
        <v>2969543968</v>
      </c>
      <c r="AE5352" s="1">
        <v>40032.470138888886</v>
      </c>
      <c r="AG5352" t="s">
        <v>31501</v>
      </c>
      <c r="AH5352" t="s">
        <v>51</v>
      </c>
      <c r="AJ5352" t="s">
        <v>53</v>
      </c>
      <c r="AO5352" t="s">
        <v>8142</v>
      </c>
    </row>
    <row r="5353" spans="1:41" x14ac:dyDescent="0.35">
      <c r="A5353" t="s">
        <v>31502</v>
      </c>
      <c r="B5353" t="s">
        <v>31503</v>
      </c>
      <c r="C5353" t="s">
        <v>860</v>
      </c>
      <c r="F5353" t="s">
        <v>30468</v>
      </c>
      <c r="H5353" t="s">
        <v>15557</v>
      </c>
      <c r="J5353" t="s">
        <v>18584</v>
      </c>
      <c r="N5353" t="s">
        <v>15559</v>
      </c>
      <c r="O5353">
        <v>23890</v>
      </c>
      <c r="P5353" t="s">
        <v>50</v>
      </c>
      <c r="U5353" s="1">
        <v>44608</v>
      </c>
      <c r="V5353" s="1">
        <v>44608</v>
      </c>
      <c r="AC5353" t="s">
        <v>53</v>
      </c>
      <c r="AD5353">
        <v>2969543968</v>
      </c>
      <c r="AE5353" s="1">
        <v>40032.470138888886</v>
      </c>
      <c r="AG5353" t="s">
        <v>31504</v>
      </c>
      <c r="AH5353" t="s">
        <v>51</v>
      </c>
      <c r="AJ5353" t="s">
        <v>53</v>
      </c>
      <c r="AO5353" t="s">
        <v>8142</v>
      </c>
    </row>
    <row r="5354" spans="1:41" x14ac:dyDescent="0.35">
      <c r="A5354" t="s">
        <v>31505</v>
      </c>
      <c r="B5354" t="s">
        <v>25006</v>
      </c>
      <c r="C5354" t="s">
        <v>904</v>
      </c>
      <c r="F5354" t="s">
        <v>30468</v>
      </c>
      <c r="H5354" t="s">
        <v>15557</v>
      </c>
      <c r="J5354" t="s">
        <v>18584</v>
      </c>
      <c r="O5354">
        <v>23890</v>
      </c>
      <c r="P5354" t="s">
        <v>50</v>
      </c>
      <c r="U5354" s="1">
        <v>44608</v>
      </c>
      <c r="V5354" s="1">
        <v>44608</v>
      </c>
      <c r="AC5354" t="s">
        <v>53</v>
      </c>
      <c r="AD5354">
        <v>2969543968</v>
      </c>
      <c r="AE5354" s="1">
        <v>40032.470138888886</v>
      </c>
      <c r="AG5354" t="s">
        <v>31506</v>
      </c>
      <c r="AH5354" t="s">
        <v>51</v>
      </c>
      <c r="AJ5354" t="s">
        <v>53</v>
      </c>
      <c r="AO5354" t="s">
        <v>8142</v>
      </c>
    </row>
    <row r="5355" spans="1:41" x14ac:dyDescent="0.35">
      <c r="A5355" t="s">
        <v>31507</v>
      </c>
      <c r="B5355" t="s">
        <v>4985</v>
      </c>
      <c r="C5355" t="s">
        <v>6563</v>
      </c>
      <c r="F5355" t="s">
        <v>30468</v>
      </c>
      <c r="H5355" t="s">
        <v>15557</v>
      </c>
      <c r="J5355" t="s">
        <v>18584</v>
      </c>
      <c r="N5355" t="s">
        <v>15559</v>
      </c>
      <c r="O5355">
        <v>23890</v>
      </c>
      <c r="P5355" t="s">
        <v>50</v>
      </c>
      <c r="U5355" s="1">
        <v>44608</v>
      </c>
      <c r="V5355" s="1">
        <v>44608</v>
      </c>
      <c r="AC5355" t="s">
        <v>53</v>
      </c>
      <c r="AD5355">
        <v>2969543968</v>
      </c>
      <c r="AE5355" s="1">
        <v>40032.470138888886</v>
      </c>
      <c r="AG5355" t="s">
        <v>31508</v>
      </c>
      <c r="AH5355" t="s">
        <v>51</v>
      </c>
      <c r="AJ5355" t="s">
        <v>53</v>
      </c>
      <c r="AO5355" t="s">
        <v>8142</v>
      </c>
    </row>
    <row r="5356" spans="1:41" x14ac:dyDescent="0.35">
      <c r="A5356" t="s">
        <v>31509</v>
      </c>
      <c r="B5356" t="s">
        <v>31510</v>
      </c>
      <c r="C5356" t="s">
        <v>21370</v>
      </c>
      <c r="F5356" t="s">
        <v>30468</v>
      </c>
      <c r="H5356" t="s">
        <v>15557</v>
      </c>
      <c r="J5356" t="s">
        <v>18584</v>
      </c>
      <c r="N5356" t="s">
        <v>15559</v>
      </c>
      <c r="O5356">
        <v>23890</v>
      </c>
      <c r="P5356" t="s">
        <v>50</v>
      </c>
      <c r="U5356" s="1">
        <v>44608</v>
      </c>
      <c r="V5356" s="1">
        <v>44608</v>
      </c>
      <c r="AC5356" t="s">
        <v>53</v>
      </c>
      <c r="AD5356">
        <v>2969543968</v>
      </c>
      <c r="AE5356" s="1">
        <v>40032.470138888886</v>
      </c>
      <c r="AG5356" t="s">
        <v>31511</v>
      </c>
      <c r="AH5356" t="s">
        <v>51</v>
      </c>
      <c r="AJ5356" t="s">
        <v>53</v>
      </c>
      <c r="AO5356" t="s">
        <v>8142</v>
      </c>
    </row>
    <row r="5357" spans="1:41" x14ac:dyDescent="0.35">
      <c r="A5357" t="s">
        <v>31512</v>
      </c>
      <c r="B5357" t="s">
        <v>31513</v>
      </c>
      <c r="C5357" t="s">
        <v>5250</v>
      </c>
      <c r="F5357" t="s">
        <v>30468</v>
      </c>
      <c r="H5357" t="s">
        <v>15557</v>
      </c>
      <c r="J5357" t="s">
        <v>18584</v>
      </c>
      <c r="N5357" t="s">
        <v>15559</v>
      </c>
      <c r="O5357">
        <v>23890</v>
      </c>
      <c r="P5357" t="s">
        <v>50</v>
      </c>
      <c r="U5357" s="1">
        <v>44608</v>
      </c>
      <c r="V5357" s="1">
        <v>44608</v>
      </c>
      <c r="AC5357" t="s">
        <v>53</v>
      </c>
      <c r="AD5357">
        <v>2969543968</v>
      </c>
      <c r="AE5357" s="1">
        <v>40032.470138888886</v>
      </c>
      <c r="AG5357" t="s">
        <v>31514</v>
      </c>
      <c r="AH5357" t="s">
        <v>51</v>
      </c>
      <c r="AJ5357" t="s">
        <v>53</v>
      </c>
      <c r="AO5357" t="s">
        <v>8142</v>
      </c>
    </row>
    <row r="5358" spans="1:41" x14ac:dyDescent="0.35">
      <c r="A5358" t="s">
        <v>31515</v>
      </c>
      <c r="B5358" t="s">
        <v>22009</v>
      </c>
      <c r="C5358" t="s">
        <v>1076</v>
      </c>
      <c r="F5358" t="s">
        <v>30468</v>
      </c>
      <c r="H5358" t="s">
        <v>15557</v>
      </c>
      <c r="J5358" t="s">
        <v>18584</v>
      </c>
      <c r="N5358" t="s">
        <v>15559</v>
      </c>
      <c r="O5358">
        <v>23890</v>
      </c>
      <c r="P5358" t="s">
        <v>50</v>
      </c>
      <c r="U5358" s="1">
        <v>44608</v>
      </c>
      <c r="V5358" s="1">
        <v>44608</v>
      </c>
      <c r="AC5358" t="s">
        <v>53</v>
      </c>
      <c r="AD5358">
        <v>2969543968</v>
      </c>
      <c r="AE5358" s="1">
        <v>40032.470138888886</v>
      </c>
      <c r="AG5358" t="s">
        <v>31516</v>
      </c>
      <c r="AH5358" t="s">
        <v>51</v>
      </c>
      <c r="AJ5358" t="s">
        <v>53</v>
      </c>
      <c r="AO5358" t="s">
        <v>8142</v>
      </c>
    </row>
    <row r="5359" spans="1:41" x14ac:dyDescent="0.35">
      <c r="A5359" t="s">
        <v>31517</v>
      </c>
      <c r="B5359" t="s">
        <v>6545</v>
      </c>
      <c r="C5359" t="s">
        <v>1471</v>
      </c>
      <c r="F5359" t="s">
        <v>30841</v>
      </c>
      <c r="H5359" t="s">
        <v>30842</v>
      </c>
      <c r="J5359" t="s">
        <v>18584</v>
      </c>
      <c r="N5359" t="s">
        <v>19616</v>
      </c>
      <c r="O5359">
        <v>33073</v>
      </c>
      <c r="P5359" t="s">
        <v>50</v>
      </c>
      <c r="U5359" s="1">
        <v>44608</v>
      </c>
      <c r="V5359" s="1">
        <v>44608</v>
      </c>
      <c r="AC5359" t="s">
        <v>53</v>
      </c>
      <c r="AD5359">
        <v>2969543968</v>
      </c>
      <c r="AE5359" s="1">
        <v>40032.470138888886</v>
      </c>
      <c r="AG5359" t="s">
        <v>31518</v>
      </c>
      <c r="AH5359" t="s">
        <v>51</v>
      </c>
      <c r="AJ5359" t="s">
        <v>53</v>
      </c>
      <c r="AO5359" t="s">
        <v>8142</v>
      </c>
    </row>
    <row r="5360" spans="1:41" x14ac:dyDescent="0.35">
      <c r="A5360" t="s">
        <v>31519</v>
      </c>
      <c r="B5360" t="s">
        <v>31520</v>
      </c>
      <c r="C5360" t="s">
        <v>22189</v>
      </c>
      <c r="F5360" t="s">
        <v>30468</v>
      </c>
      <c r="H5360" t="s">
        <v>15557</v>
      </c>
      <c r="J5360" t="s">
        <v>18584</v>
      </c>
      <c r="N5360" t="s">
        <v>15559</v>
      </c>
      <c r="O5360">
        <v>23890</v>
      </c>
      <c r="P5360" t="s">
        <v>50</v>
      </c>
      <c r="U5360" s="1">
        <v>44608</v>
      </c>
      <c r="V5360" s="1">
        <v>44608</v>
      </c>
      <c r="AC5360" t="s">
        <v>53</v>
      </c>
      <c r="AD5360">
        <v>2969543968</v>
      </c>
      <c r="AE5360" s="1">
        <v>40032.470138888886</v>
      </c>
      <c r="AG5360" t="s">
        <v>31521</v>
      </c>
      <c r="AH5360" t="s">
        <v>51</v>
      </c>
      <c r="AJ5360" t="s">
        <v>53</v>
      </c>
      <c r="AO5360" t="s">
        <v>8142</v>
      </c>
    </row>
    <row r="5361" spans="1:43" x14ac:dyDescent="0.35">
      <c r="A5361" t="s">
        <v>31522</v>
      </c>
      <c r="B5361" t="s">
        <v>9945</v>
      </c>
      <c r="C5361" t="s">
        <v>31523</v>
      </c>
      <c r="D5361" t="s">
        <v>31524</v>
      </c>
      <c r="F5361" t="s">
        <v>31525</v>
      </c>
      <c r="H5361" t="s">
        <v>31526</v>
      </c>
      <c r="I5361" t="s">
        <v>464</v>
      </c>
      <c r="J5361" t="s">
        <v>465</v>
      </c>
      <c r="K5361" t="s">
        <v>31527</v>
      </c>
      <c r="M5361" t="s">
        <v>31528</v>
      </c>
      <c r="N5361" t="s">
        <v>26990</v>
      </c>
      <c r="O5361">
        <v>33178</v>
      </c>
      <c r="P5361" t="s">
        <v>50</v>
      </c>
      <c r="U5361" s="1">
        <v>44608</v>
      </c>
      <c r="V5361" s="1">
        <v>44608</v>
      </c>
      <c r="AC5361" t="s">
        <v>53</v>
      </c>
      <c r="AD5361">
        <v>2969543968</v>
      </c>
      <c r="AE5361" s="1">
        <v>40032.470138888886</v>
      </c>
      <c r="AG5361" t="s">
        <v>31529</v>
      </c>
      <c r="AH5361" t="s">
        <v>51</v>
      </c>
      <c r="AJ5361" t="s">
        <v>53</v>
      </c>
      <c r="AO5361" t="s">
        <v>8142</v>
      </c>
    </row>
    <row r="5362" spans="1:43" x14ac:dyDescent="0.35">
      <c r="A5362" t="s">
        <v>31530</v>
      </c>
      <c r="B5362" t="s">
        <v>17694</v>
      </c>
      <c r="C5362" t="s">
        <v>302</v>
      </c>
      <c r="F5362" t="s">
        <v>31531</v>
      </c>
      <c r="H5362" t="s">
        <v>31532</v>
      </c>
      <c r="I5362" t="s">
        <v>464</v>
      </c>
      <c r="J5362" t="s">
        <v>465</v>
      </c>
      <c r="K5362" t="s">
        <v>31533</v>
      </c>
      <c r="M5362" t="s">
        <v>25698</v>
      </c>
      <c r="N5362" t="s">
        <v>12926</v>
      </c>
      <c r="O5362">
        <v>46161</v>
      </c>
      <c r="P5362" t="s">
        <v>50</v>
      </c>
      <c r="U5362" s="1">
        <v>44608</v>
      </c>
      <c r="V5362" s="1">
        <v>44608</v>
      </c>
      <c r="AC5362" t="s">
        <v>53</v>
      </c>
      <c r="AD5362">
        <v>2969543968</v>
      </c>
      <c r="AE5362" s="1">
        <v>40032.470138888886</v>
      </c>
      <c r="AG5362" t="s">
        <v>31534</v>
      </c>
      <c r="AH5362" t="s">
        <v>51</v>
      </c>
      <c r="AJ5362" t="s">
        <v>53</v>
      </c>
      <c r="AO5362" t="s">
        <v>8142</v>
      </c>
    </row>
    <row r="5363" spans="1:43" x14ac:dyDescent="0.35">
      <c r="A5363" t="s">
        <v>31535</v>
      </c>
      <c r="B5363" t="s">
        <v>80</v>
      </c>
      <c r="C5363" t="s">
        <v>364</v>
      </c>
      <c r="F5363" t="s">
        <v>30468</v>
      </c>
      <c r="H5363" t="s">
        <v>15557</v>
      </c>
      <c r="J5363" t="s">
        <v>18584</v>
      </c>
      <c r="N5363" t="s">
        <v>15559</v>
      </c>
      <c r="O5363">
        <v>23890</v>
      </c>
      <c r="P5363" t="s">
        <v>50</v>
      </c>
      <c r="U5363" s="1">
        <v>44608</v>
      </c>
      <c r="V5363" s="1">
        <v>44608</v>
      </c>
      <c r="AC5363" t="s">
        <v>53</v>
      </c>
      <c r="AD5363">
        <v>2969543968</v>
      </c>
      <c r="AE5363" s="1">
        <v>40032.470138888886</v>
      </c>
      <c r="AG5363" t="s">
        <v>31536</v>
      </c>
      <c r="AH5363" t="s">
        <v>51</v>
      </c>
      <c r="AJ5363" t="s">
        <v>53</v>
      </c>
      <c r="AO5363" t="s">
        <v>8142</v>
      </c>
    </row>
    <row r="5364" spans="1:43" x14ac:dyDescent="0.35">
      <c r="A5364" t="s">
        <v>31537</v>
      </c>
      <c r="B5364" t="s">
        <v>31538</v>
      </c>
      <c r="C5364" t="s">
        <v>31539</v>
      </c>
      <c r="F5364" t="s">
        <v>31540</v>
      </c>
      <c r="H5364" t="s">
        <v>31537</v>
      </c>
      <c r="J5364" t="s">
        <v>24326</v>
      </c>
      <c r="N5364" t="s">
        <v>19844</v>
      </c>
      <c r="O5364">
        <v>98683</v>
      </c>
      <c r="P5364" t="s">
        <v>50</v>
      </c>
      <c r="U5364" s="1">
        <v>44608</v>
      </c>
      <c r="V5364" s="1">
        <v>44608</v>
      </c>
      <c r="AC5364" t="s">
        <v>53</v>
      </c>
      <c r="AD5364">
        <v>2969476247</v>
      </c>
      <c r="AE5364" s="1">
        <v>37207</v>
      </c>
      <c r="AG5364" t="s">
        <v>31541</v>
      </c>
      <c r="AH5364" t="s">
        <v>51</v>
      </c>
      <c r="AJ5364" t="s">
        <v>53</v>
      </c>
      <c r="AO5364" t="s">
        <v>8142</v>
      </c>
    </row>
    <row r="5365" spans="1:43" x14ac:dyDescent="0.35">
      <c r="A5365" t="s">
        <v>31542</v>
      </c>
      <c r="B5365" t="s">
        <v>31543</v>
      </c>
      <c r="C5365" t="s">
        <v>302</v>
      </c>
      <c r="F5365" t="s">
        <v>31544</v>
      </c>
      <c r="H5365" t="s">
        <v>31545</v>
      </c>
      <c r="I5365" t="s">
        <v>179</v>
      </c>
      <c r="J5365" t="s">
        <v>3933</v>
      </c>
      <c r="K5365" t="s">
        <v>31546</v>
      </c>
      <c r="M5365" t="s">
        <v>1397</v>
      </c>
      <c r="N5365" t="s">
        <v>287</v>
      </c>
      <c r="O5365">
        <v>80403</v>
      </c>
      <c r="P5365" t="s">
        <v>50</v>
      </c>
      <c r="U5365" s="1">
        <v>44608.424305555556</v>
      </c>
      <c r="V5365" s="1">
        <v>44608.424305555556</v>
      </c>
      <c r="W5365" s="1">
        <v>44608.490277777775</v>
      </c>
      <c r="X5365" s="1">
        <v>44608.490277777775</v>
      </c>
      <c r="AC5365" t="s">
        <v>53</v>
      </c>
      <c r="AD5365">
        <v>2969551137</v>
      </c>
      <c r="AE5365" s="1">
        <v>40288.591666666667</v>
      </c>
      <c r="AG5365" t="s">
        <v>31547</v>
      </c>
      <c r="AH5365" t="s">
        <v>53</v>
      </c>
      <c r="AJ5365" t="s">
        <v>53</v>
      </c>
      <c r="AK5365" t="s">
        <v>7072</v>
      </c>
      <c r="AL5365" t="s">
        <v>78</v>
      </c>
      <c r="AO5365" t="s">
        <v>54</v>
      </c>
      <c r="AP5365" s="1">
        <v>45476.433333333334</v>
      </c>
      <c r="AQ5365" s="1">
        <v>45464.356944444444</v>
      </c>
    </row>
    <row r="5366" spans="1:43" x14ac:dyDescent="0.35">
      <c r="A5366" t="s">
        <v>31548</v>
      </c>
      <c r="B5366" t="s">
        <v>19001</v>
      </c>
      <c r="C5366" t="s">
        <v>12366</v>
      </c>
      <c r="F5366" t="s">
        <v>31549</v>
      </c>
      <c r="H5366" t="s">
        <v>31550</v>
      </c>
      <c r="I5366" t="s">
        <v>179</v>
      </c>
      <c r="J5366" t="s">
        <v>3933</v>
      </c>
      <c r="K5366" t="s">
        <v>31551</v>
      </c>
      <c r="M5366" t="s">
        <v>1397</v>
      </c>
      <c r="N5366" t="s">
        <v>287</v>
      </c>
      <c r="O5366">
        <v>80403</v>
      </c>
      <c r="P5366" t="s">
        <v>50</v>
      </c>
      <c r="U5366" s="1">
        <v>44608.458333333336</v>
      </c>
      <c r="V5366" s="1">
        <v>44608.458333333336</v>
      </c>
      <c r="W5366" s="1">
        <v>44610.679861111108</v>
      </c>
      <c r="X5366" s="1">
        <v>44610.679861111108</v>
      </c>
      <c r="AC5366" t="s">
        <v>53</v>
      </c>
      <c r="AD5366">
        <v>2969551137</v>
      </c>
      <c r="AE5366" s="1">
        <v>40288.591666666667</v>
      </c>
      <c r="AG5366" t="s">
        <v>31552</v>
      </c>
      <c r="AH5366" t="s">
        <v>53</v>
      </c>
      <c r="AJ5366" t="s">
        <v>53</v>
      </c>
      <c r="AK5366" t="s">
        <v>31553</v>
      </c>
      <c r="AL5366" t="s">
        <v>78</v>
      </c>
      <c r="AO5366" t="s">
        <v>54</v>
      </c>
      <c r="AP5366" s="1">
        <v>44701.378472222219</v>
      </c>
    </row>
    <row r="5367" spans="1:43" x14ac:dyDescent="0.35">
      <c r="A5367" t="s">
        <v>31554</v>
      </c>
      <c r="B5367" t="s">
        <v>2043</v>
      </c>
      <c r="C5367" t="s">
        <v>1471</v>
      </c>
      <c r="F5367" t="s">
        <v>31555</v>
      </c>
      <c r="H5367" t="s">
        <v>31556</v>
      </c>
      <c r="I5367" t="s">
        <v>179</v>
      </c>
      <c r="J5367" t="s">
        <v>31557</v>
      </c>
      <c r="K5367" t="s">
        <v>31558</v>
      </c>
      <c r="M5367" t="s">
        <v>1272</v>
      </c>
      <c r="N5367" t="s">
        <v>65</v>
      </c>
      <c r="O5367">
        <v>80002</v>
      </c>
      <c r="P5367" t="s">
        <v>50</v>
      </c>
      <c r="U5367" s="1">
        <v>44608.605555555558</v>
      </c>
      <c r="V5367" s="1">
        <v>44608.605555555558</v>
      </c>
      <c r="W5367" s="1">
        <v>44609.393750000003</v>
      </c>
      <c r="X5367" s="1">
        <v>44609.393750000003</v>
      </c>
      <c r="AC5367" t="s">
        <v>51</v>
      </c>
      <c r="AD5367">
        <v>2969559893</v>
      </c>
      <c r="AE5367" s="1">
        <v>40603.428472222222</v>
      </c>
      <c r="AF5367" t="s">
        <v>31559</v>
      </c>
      <c r="AG5367" t="s">
        <v>31560</v>
      </c>
      <c r="AH5367" t="s">
        <v>53</v>
      </c>
      <c r="AJ5367" t="s">
        <v>53</v>
      </c>
      <c r="AK5367" t="s">
        <v>14055</v>
      </c>
      <c r="AL5367" t="s">
        <v>78</v>
      </c>
      <c r="AO5367" t="s">
        <v>54</v>
      </c>
      <c r="AP5367" s="1">
        <v>44615.481249999997</v>
      </c>
    </row>
    <row r="5368" spans="1:43" x14ac:dyDescent="0.35">
      <c r="A5368" t="s">
        <v>31561</v>
      </c>
      <c r="B5368" t="s">
        <v>31562</v>
      </c>
      <c r="C5368" t="s">
        <v>31563</v>
      </c>
      <c r="F5368" t="s">
        <v>31564</v>
      </c>
      <c r="H5368" t="s">
        <v>31561</v>
      </c>
      <c r="J5368" t="s">
        <v>12949</v>
      </c>
      <c r="P5368" t="s">
        <v>50</v>
      </c>
      <c r="U5368" s="1">
        <v>44609</v>
      </c>
      <c r="V5368" s="1">
        <v>44609</v>
      </c>
      <c r="AC5368" t="s">
        <v>53</v>
      </c>
      <c r="AD5368">
        <v>2969735272</v>
      </c>
      <c r="AE5368" s="1">
        <v>42845.40902777778</v>
      </c>
      <c r="AG5368" t="s">
        <v>31565</v>
      </c>
      <c r="AH5368" t="s">
        <v>51</v>
      </c>
      <c r="AJ5368" t="s">
        <v>53</v>
      </c>
      <c r="AO5368" t="s">
        <v>8142</v>
      </c>
    </row>
    <row r="5369" spans="1:43" x14ac:dyDescent="0.35">
      <c r="A5369" t="s">
        <v>31566</v>
      </c>
      <c r="B5369" t="s">
        <v>31567</v>
      </c>
      <c r="C5369" t="s">
        <v>1043</v>
      </c>
      <c r="F5369" t="s">
        <v>31568</v>
      </c>
      <c r="H5369" t="s">
        <v>31566</v>
      </c>
      <c r="J5369" t="s">
        <v>12802</v>
      </c>
      <c r="N5369" t="s">
        <v>29123</v>
      </c>
      <c r="O5369">
        <v>49854</v>
      </c>
      <c r="P5369" t="s">
        <v>50</v>
      </c>
      <c r="U5369" s="1">
        <v>44609</v>
      </c>
      <c r="V5369" s="1">
        <v>44609</v>
      </c>
      <c r="AC5369" t="s">
        <v>53</v>
      </c>
      <c r="AD5369">
        <v>2969519246</v>
      </c>
      <c r="AE5369" s="1">
        <v>38883.179166666669</v>
      </c>
      <c r="AG5369" t="s">
        <v>31569</v>
      </c>
      <c r="AH5369" t="s">
        <v>51</v>
      </c>
      <c r="AJ5369" t="s">
        <v>53</v>
      </c>
      <c r="AO5369" t="s">
        <v>8142</v>
      </c>
    </row>
    <row r="5370" spans="1:43" x14ac:dyDescent="0.35">
      <c r="A5370" t="s">
        <v>31570</v>
      </c>
      <c r="B5370" t="s">
        <v>423</v>
      </c>
      <c r="C5370" t="s">
        <v>31571</v>
      </c>
      <c r="F5370" t="s">
        <v>31572</v>
      </c>
      <c r="H5370" t="s">
        <v>31573</v>
      </c>
      <c r="I5370" t="s">
        <v>179</v>
      </c>
      <c r="J5370" t="s">
        <v>491</v>
      </c>
      <c r="K5370" t="s">
        <v>31574</v>
      </c>
      <c r="M5370" t="s">
        <v>4583</v>
      </c>
      <c r="N5370" t="s">
        <v>4438</v>
      </c>
      <c r="O5370">
        <v>90670</v>
      </c>
      <c r="P5370" t="s">
        <v>50</v>
      </c>
      <c r="U5370" s="1">
        <v>44609</v>
      </c>
      <c r="V5370" s="1">
        <v>44609</v>
      </c>
      <c r="AC5370" t="s">
        <v>53</v>
      </c>
      <c r="AD5370">
        <v>2969472760</v>
      </c>
      <c r="AE5370" s="1">
        <v>36916.71597222222</v>
      </c>
      <c r="AG5370" t="s">
        <v>31575</v>
      </c>
      <c r="AH5370" t="s">
        <v>51</v>
      </c>
      <c r="AJ5370" t="s">
        <v>53</v>
      </c>
      <c r="AO5370" t="s">
        <v>8142</v>
      </c>
    </row>
    <row r="5371" spans="1:43" x14ac:dyDescent="0.35">
      <c r="A5371" t="s">
        <v>31576</v>
      </c>
      <c r="B5371" t="s">
        <v>23459</v>
      </c>
      <c r="C5371" t="s">
        <v>31577</v>
      </c>
      <c r="F5371" t="s">
        <v>31578</v>
      </c>
      <c r="H5371" t="s">
        <v>31576</v>
      </c>
      <c r="J5371" t="s">
        <v>31579</v>
      </c>
      <c r="K5371" t="s">
        <v>31580</v>
      </c>
      <c r="M5371" t="s">
        <v>5343</v>
      </c>
      <c r="N5371" t="s">
        <v>798</v>
      </c>
      <c r="O5371">
        <v>79706</v>
      </c>
      <c r="P5371" t="s">
        <v>50</v>
      </c>
      <c r="U5371" s="1">
        <v>44609</v>
      </c>
      <c r="V5371" s="1">
        <v>44609</v>
      </c>
      <c r="W5371" s="1">
        <v>44616.429166666669</v>
      </c>
      <c r="X5371" s="1">
        <v>44616.429166666669</v>
      </c>
      <c r="AC5371" t="s">
        <v>53</v>
      </c>
      <c r="AD5371">
        <v>2970095592</v>
      </c>
      <c r="AE5371" s="1">
        <v>44448.553472222222</v>
      </c>
      <c r="AG5371" t="s">
        <v>31581</v>
      </c>
      <c r="AH5371" t="s">
        <v>51</v>
      </c>
      <c r="AJ5371" t="s">
        <v>53</v>
      </c>
      <c r="AL5371" t="s">
        <v>78</v>
      </c>
      <c r="AO5371" t="s">
        <v>5443</v>
      </c>
      <c r="AP5371" s="1">
        <v>44751.734027777777</v>
      </c>
    </row>
    <row r="5372" spans="1:43" x14ac:dyDescent="0.35">
      <c r="A5372" t="s">
        <v>31582</v>
      </c>
      <c r="B5372" t="s">
        <v>612</v>
      </c>
      <c r="C5372" t="s">
        <v>383</v>
      </c>
      <c r="F5372">
        <v>15052500763</v>
      </c>
      <c r="H5372" t="s">
        <v>31582</v>
      </c>
      <c r="J5372" t="s">
        <v>31583</v>
      </c>
      <c r="N5372" t="s">
        <v>398</v>
      </c>
      <c r="O5372">
        <v>87113</v>
      </c>
      <c r="P5372" t="s">
        <v>50</v>
      </c>
      <c r="U5372" s="1">
        <v>44609</v>
      </c>
      <c r="V5372" s="1">
        <v>44609</v>
      </c>
      <c r="W5372" s="1">
        <v>44609.376388888886</v>
      </c>
      <c r="X5372" s="1">
        <v>44609.376388888886</v>
      </c>
      <c r="AC5372" t="s">
        <v>53</v>
      </c>
      <c r="AD5372">
        <v>2969794185</v>
      </c>
      <c r="AE5372" s="1">
        <v>43224.490972222222</v>
      </c>
      <c r="AF5372" t="s">
        <v>31584</v>
      </c>
      <c r="AG5372" t="s">
        <v>31585</v>
      </c>
      <c r="AH5372" t="s">
        <v>51</v>
      </c>
      <c r="AJ5372" t="s">
        <v>53</v>
      </c>
      <c r="AL5372" t="s">
        <v>68</v>
      </c>
      <c r="AO5372" t="s">
        <v>8142</v>
      </c>
    </row>
    <row r="5373" spans="1:43" x14ac:dyDescent="0.35">
      <c r="A5373" t="s">
        <v>31586</v>
      </c>
      <c r="B5373" t="s">
        <v>31587</v>
      </c>
      <c r="C5373" t="s">
        <v>31588</v>
      </c>
      <c r="F5373">
        <v>5053232032</v>
      </c>
      <c r="H5373" t="s">
        <v>31586</v>
      </c>
      <c r="J5373" t="s">
        <v>31589</v>
      </c>
      <c r="K5373" t="s">
        <v>31590</v>
      </c>
      <c r="M5373" t="s">
        <v>419</v>
      </c>
      <c r="N5373" t="s">
        <v>253</v>
      </c>
      <c r="O5373" t="s">
        <v>31591</v>
      </c>
      <c r="P5373" t="s">
        <v>50</v>
      </c>
      <c r="U5373" s="1">
        <v>44609</v>
      </c>
      <c r="V5373" s="1">
        <v>44609</v>
      </c>
      <c r="W5373" s="1">
        <v>44609.534722222219</v>
      </c>
      <c r="X5373" s="1">
        <v>44609.534722222219</v>
      </c>
      <c r="AC5373" t="s">
        <v>53</v>
      </c>
      <c r="AD5373">
        <v>2969895639</v>
      </c>
      <c r="AE5373" s="1">
        <v>43654.513888888891</v>
      </c>
      <c r="AF5373" t="s">
        <v>31592</v>
      </c>
      <c r="AG5373" t="s">
        <v>31593</v>
      </c>
      <c r="AH5373" t="s">
        <v>51</v>
      </c>
      <c r="AJ5373" t="s">
        <v>53</v>
      </c>
      <c r="AL5373" t="s">
        <v>78</v>
      </c>
      <c r="AO5373" t="s">
        <v>5443</v>
      </c>
      <c r="AP5373" s="1">
        <v>45476.427083333336</v>
      </c>
      <c r="AQ5373" s="1">
        <v>45476.480555555558</v>
      </c>
    </row>
    <row r="5374" spans="1:43" x14ac:dyDescent="0.35">
      <c r="A5374" t="s">
        <v>31594</v>
      </c>
      <c r="B5374" t="s">
        <v>31595</v>
      </c>
      <c r="C5374" t="s">
        <v>1732</v>
      </c>
      <c r="F5374">
        <v>7194667786</v>
      </c>
      <c r="H5374" t="s">
        <v>31594</v>
      </c>
      <c r="J5374" t="s">
        <v>31596</v>
      </c>
      <c r="K5374" t="s">
        <v>31597</v>
      </c>
      <c r="M5374" t="s">
        <v>31598</v>
      </c>
      <c r="N5374" t="s">
        <v>65</v>
      </c>
      <c r="O5374">
        <v>80701</v>
      </c>
      <c r="P5374" t="s">
        <v>50</v>
      </c>
      <c r="U5374" s="1">
        <v>44609</v>
      </c>
      <c r="V5374" s="1">
        <v>44609</v>
      </c>
      <c r="W5374" s="1">
        <v>44609.602777777778</v>
      </c>
      <c r="X5374" s="1">
        <v>44609.602777777778</v>
      </c>
      <c r="AC5374" t="s">
        <v>53</v>
      </c>
      <c r="AD5374">
        <v>2972063566</v>
      </c>
      <c r="AE5374" s="1">
        <v>44645.563194444447</v>
      </c>
      <c r="AF5374" t="s">
        <v>31599</v>
      </c>
      <c r="AG5374" t="s">
        <v>31600</v>
      </c>
      <c r="AH5374" t="s">
        <v>51</v>
      </c>
      <c r="AJ5374" t="s">
        <v>53</v>
      </c>
      <c r="AL5374" t="s">
        <v>78</v>
      </c>
      <c r="AO5374" t="s">
        <v>5443</v>
      </c>
      <c r="AP5374" s="1">
        <v>44625.496527777781</v>
      </c>
    </row>
    <row r="5375" spans="1:43" x14ac:dyDescent="0.35">
      <c r="A5375" t="s">
        <v>31601</v>
      </c>
      <c r="B5375" t="s">
        <v>31602</v>
      </c>
      <c r="C5375" t="s">
        <v>31603</v>
      </c>
      <c r="F5375">
        <v>18034206085</v>
      </c>
      <c r="H5375" t="s">
        <v>31604</v>
      </c>
      <c r="I5375" t="s">
        <v>464</v>
      </c>
      <c r="J5375" t="s">
        <v>18584</v>
      </c>
      <c r="K5375" t="s">
        <v>2782</v>
      </c>
      <c r="M5375" t="s">
        <v>2783</v>
      </c>
      <c r="N5375" t="s">
        <v>264</v>
      </c>
      <c r="O5375">
        <v>77002</v>
      </c>
      <c r="P5375" t="s">
        <v>50</v>
      </c>
      <c r="U5375" s="1">
        <v>44609</v>
      </c>
      <c r="V5375" s="1">
        <v>44609</v>
      </c>
      <c r="AC5375" t="s">
        <v>53</v>
      </c>
      <c r="AD5375">
        <v>2969543968</v>
      </c>
      <c r="AE5375" s="1">
        <v>40032.470138888886</v>
      </c>
      <c r="AG5375" t="s">
        <v>31605</v>
      </c>
      <c r="AH5375" t="s">
        <v>51</v>
      </c>
      <c r="AJ5375" t="s">
        <v>53</v>
      </c>
      <c r="AO5375" t="s">
        <v>8142</v>
      </c>
    </row>
    <row r="5376" spans="1:43" x14ac:dyDescent="0.35">
      <c r="A5376" t="s">
        <v>31606</v>
      </c>
      <c r="B5376" t="s">
        <v>31607</v>
      </c>
      <c r="C5376" t="s">
        <v>5144</v>
      </c>
      <c r="F5376" t="s">
        <v>30848</v>
      </c>
      <c r="H5376" t="s">
        <v>27427</v>
      </c>
      <c r="J5376" t="s">
        <v>18584</v>
      </c>
      <c r="N5376" t="s">
        <v>19616</v>
      </c>
      <c r="O5376">
        <v>33178</v>
      </c>
      <c r="P5376" t="s">
        <v>50</v>
      </c>
      <c r="U5376" s="1">
        <v>44609</v>
      </c>
      <c r="V5376" s="1">
        <v>44609</v>
      </c>
      <c r="AC5376" t="s">
        <v>53</v>
      </c>
      <c r="AD5376">
        <v>2969543968</v>
      </c>
      <c r="AE5376" s="1">
        <v>40032.470138888886</v>
      </c>
      <c r="AG5376" t="s">
        <v>31608</v>
      </c>
      <c r="AH5376" t="s">
        <v>51</v>
      </c>
      <c r="AJ5376" t="s">
        <v>53</v>
      </c>
      <c r="AO5376" t="s">
        <v>8142</v>
      </c>
    </row>
    <row r="5377" spans="1:43" x14ac:dyDescent="0.35">
      <c r="A5377" t="s">
        <v>31609</v>
      </c>
      <c r="B5377" t="s">
        <v>16261</v>
      </c>
      <c r="C5377" t="s">
        <v>5031</v>
      </c>
      <c r="F5377" t="s">
        <v>30848</v>
      </c>
      <c r="H5377" t="s">
        <v>27427</v>
      </c>
      <c r="J5377" t="s">
        <v>18584</v>
      </c>
      <c r="N5377" t="s">
        <v>19616</v>
      </c>
      <c r="O5377">
        <v>33178</v>
      </c>
      <c r="P5377" t="s">
        <v>50</v>
      </c>
      <c r="U5377" s="1">
        <v>44609</v>
      </c>
      <c r="V5377" s="1">
        <v>44609</v>
      </c>
      <c r="AC5377" t="s">
        <v>53</v>
      </c>
      <c r="AD5377">
        <v>2969543968</v>
      </c>
      <c r="AE5377" s="1">
        <v>40032.470138888886</v>
      </c>
      <c r="AG5377" t="s">
        <v>31610</v>
      </c>
      <c r="AH5377" t="s">
        <v>51</v>
      </c>
      <c r="AJ5377" t="s">
        <v>53</v>
      </c>
      <c r="AO5377" t="s">
        <v>8142</v>
      </c>
    </row>
    <row r="5378" spans="1:43" x14ac:dyDescent="0.35">
      <c r="A5378" t="s">
        <v>31611</v>
      </c>
      <c r="B5378" t="s">
        <v>31612</v>
      </c>
      <c r="C5378" t="s">
        <v>31613</v>
      </c>
      <c r="F5378" t="s">
        <v>30848</v>
      </c>
      <c r="H5378" t="s">
        <v>27427</v>
      </c>
      <c r="J5378" t="s">
        <v>18584</v>
      </c>
      <c r="N5378" t="s">
        <v>19616</v>
      </c>
      <c r="O5378">
        <v>33178</v>
      </c>
      <c r="P5378" t="s">
        <v>50</v>
      </c>
      <c r="U5378" s="1">
        <v>44609</v>
      </c>
      <c r="V5378" s="1">
        <v>44609</v>
      </c>
      <c r="AC5378" t="s">
        <v>53</v>
      </c>
      <c r="AD5378">
        <v>2969543968</v>
      </c>
      <c r="AE5378" s="1">
        <v>40032.470138888886</v>
      </c>
      <c r="AG5378" t="s">
        <v>31614</v>
      </c>
      <c r="AH5378" t="s">
        <v>51</v>
      </c>
      <c r="AJ5378" t="s">
        <v>53</v>
      </c>
      <c r="AO5378" t="s">
        <v>8142</v>
      </c>
    </row>
    <row r="5379" spans="1:43" x14ac:dyDescent="0.35">
      <c r="A5379" t="s">
        <v>31615</v>
      </c>
      <c r="B5379" t="s">
        <v>7816</v>
      </c>
      <c r="C5379" t="s">
        <v>7359</v>
      </c>
      <c r="F5379" t="s">
        <v>30841</v>
      </c>
      <c r="H5379" t="s">
        <v>30842</v>
      </c>
      <c r="J5379" t="s">
        <v>18584</v>
      </c>
      <c r="N5379" t="s">
        <v>19616</v>
      </c>
      <c r="O5379">
        <v>33073</v>
      </c>
      <c r="P5379" t="s">
        <v>50</v>
      </c>
      <c r="U5379" s="1">
        <v>44609</v>
      </c>
      <c r="V5379" s="1">
        <v>44609</v>
      </c>
      <c r="AC5379" t="s">
        <v>53</v>
      </c>
      <c r="AD5379">
        <v>2969543968</v>
      </c>
      <c r="AE5379" s="1">
        <v>40032.470138888886</v>
      </c>
      <c r="AG5379" t="s">
        <v>31616</v>
      </c>
      <c r="AH5379" t="s">
        <v>51</v>
      </c>
      <c r="AJ5379" t="s">
        <v>53</v>
      </c>
      <c r="AO5379" t="s">
        <v>8142</v>
      </c>
    </row>
    <row r="5380" spans="1:43" x14ac:dyDescent="0.35">
      <c r="A5380" t="s">
        <v>31617</v>
      </c>
      <c r="B5380" t="s">
        <v>31618</v>
      </c>
      <c r="C5380" t="s">
        <v>30150</v>
      </c>
      <c r="F5380" t="s">
        <v>31619</v>
      </c>
      <c r="H5380" t="s">
        <v>31617</v>
      </c>
      <c r="J5380" t="s">
        <v>465</v>
      </c>
      <c r="K5380" t="s">
        <v>31620</v>
      </c>
      <c r="M5380" t="s">
        <v>31621</v>
      </c>
      <c r="N5380" t="s">
        <v>4438</v>
      </c>
      <c r="O5380">
        <v>93065</v>
      </c>
      <c r="P5380" t="s">
        <v>50</v>
      </c>
      <c r="U5380" s="1">
        <v>44609</v>
      </c>
      <c r="V5380" s="1">
        <v>44609</v>
      </c>
      <c r="AC5380" t="s">
        <v>53</v>
      </c>
      <c r="AD5380">
        <v>2969543968</v>
      </c>
      <c r="AE5380" s="1">
        <v>40032.470138888886</v>
      </c>
      <c r="AG5380" t="s">
        <v>31622</v>
      </c>
      <c r="AH5380" t="s">
        <v>51</v>
      </c>
      <c r="AJ5380" t="s">
        <v>53</v>
      </c>
      <c r="AO5380" t="s">
        <v>8142</v>
      </c>
    </row>
    <row r="5381" spans="1:43" x14ac:dyDescent="0.35">
      <c r="A5381" t="s">
        <v>31623</v>
      </c>
      <c r="B5381" t="s">
        <v>19819</v>
      </c>
      <c r="C5381" t="s">
        <v>1686</v>
      </c>
      <c r="F5381" t="s">
        <v>31624</v>
      </c>
      <c r="H5381" t="s">
        <v>31625</v>
      </c>
      <c r="J5381" t="s">
        <v>18584</v>
      </c>
      <c r="N5381" t="s">
        <v>15559</v>
      </c>
      <c r="O5381">
        <v>20794</v>
      </c>
      <c r="P5381" t="s">
        <v>50</v>
      </c>
      <c r="U5381" s="1">
        <v>44609</v>
      </c>
      <c r="V5381" s="1">
        <v>44609</v>
      </c>
      <c r="AC5381" t="s">
        <v>53</v>
      </c>
      <c r="AD5381">
        <v>2969543968</v>
      </c>
      <c r="AE5381" s="1">
        <v>40032.470138888886</v>
      </c>
      <c r="AG5381" t="s">
        <v>31626</v>
      </c>
      <c r="AH5381" t="s">
        <v>51</v>
      </c>
      <c r="AJ5381" t="s">
        <v>53</v>
      </c>
      <c r="AO5381" t="s">
        <v>8142</v>
      </c>
    </row>
    <row r="5382" spans="1:43" x14ac:dyDescent="0.35">
      <c r="A5382" t="s">
        <v>31627</v>
      </c>
      <c r="B5382" t="s">
        <v>31628</v>
      </c>
      <c r="C5382" t="s">
        <v>5318</v>
      </c>
      <c r="D5382" t="s">
        <v>31629</v>
      </c>
      <c r="F5382" t="s">
        <v>31630</v>
      </c>
      <c r="H5382" t="s">
        <v>31631</v>
      </c>
      <c r="I5382" t="s">
        <v>464</v>
      </c>
      <c r="J5382" t="s">
        <v>18584</v>
      </c>
      <c r="K5382" t="s">
        <v>31632</v>
      </c>
      <c r="M5382" t="s">
        <v>31633</v>
      </c>
      <c r="N5382" t="s">
        <v>13263</v>
      </c>
      <c r="O5382">
        <v>29550</v>
      </c>
      <c r="P5382" t="s">
        <v>50</v>
      </c>
      <c r="U5382" s="1">
        <v>44609</v>
      </c>
      <c r="V5382" s="1">
        <v>44609</v>
      </c>
      <c r="AC5382" t="s">
        <v>53</v>
      </c>
      <c r="AD5382">
        <v>2969543968</v>
      </c>
      <c r="AE5382" s="1">
        <v>40032.470138888886</v>
      </c>
      <c r="AG5382" t="s">
        <v>31634</v>
      </c>
      <c r="AH5382" t="s">
        <v>51</v>
      </c>
      <c r="AJ5382" t="s">
        <v>53</v>
      </c>
      <c r="AO5382" t="s">
        <v>8142</v>
      </c>
    </row>
    <row r="5383" spans="1:43" x14ac:dyDescent="0.35">
      <c r="A5383" t="s">
        <v>31635</v>
      </c>
      <c r="B5383" t="s">
        <v>10776</v>
      </c>
      <c r="C5383" t="s">
        <v>2576</v>
      </c>
      <c r="F5383">
        <v>5758871177</v>
      </c>
      <c r="H5383" t="s">
        <v>31635</v>
      </c>
      <c r="J5383" t="s">
        <v>31636</v>
      </c>
      <c r="K5383" t="s">
        <v>31637</v>
      </c>
      <c r="M5383" t="s">
        <v>1296</v>
      </c>
      <c r="N5383" t="s">
        <v>253</v>
      </c>
      <c r="O5383">
        <v>88220</v>
      </c>
      <c r="P5383" t="s">
        <v>50</v>
      </c>
      <c r="U5383" s="1">
        <v>44609</v>
      </c>
      <c r="V5383" s="1">
        <v>44609</v>
      </c>
      <c r="W5383" s="1">
        <v>44609.48333333333</v>
      </c>
      <c r="X5383" s="1">
        <v>44609.48333333333</v>
      </c>
      <c r="AC5383" t="s">
        <v>53</v>
      </c>
      <c r="AD5383">
        <v>1000000001</v>
      </c>
      <c r="AE5383" s="1">
        <v>39973.351388888892</v>
      </c>
      <c r="AF5383" t="s">
        <v>3377</v>
      </c>
      <c r="AG5383" t="s">
        <v>31638</v>
      </c>
      <c r="AH5383" t="s">
        <v>51</v>
      </c>
      <c r="AJ5383" t="s">
        <v>53</v>
      </c>
      <c r="AL5383" t="s">
        <v>78</v>
      </c>
      <c r="AO5383" t="s">
        <v>5443</v>
      </c>
      <c r="AP5383" s="1">
        <v>44609.481249999997</v>
      </c>
    </row>
    <row r="5384" spans="1:43" x14ac:dyDescent="0.35">
      <c r="A5384" t="s">
        <v>31639</v>
      </c>
      <c r="B5384" t="s">
        <v>31640</v>
      </c>
      <c r="C5384" t="s">
        <v>31641</v>
      </c>
      <c r="F5384" t="s">
        <v>30518</v>
      </c>
      <c r="H5384" t="s">
        <v>31642</v>
      </c>
      <c r="I5384" t="s">
        <v>61</v>
      </c>
      <c r="J5384" t="s">
        <v>30519</v>
      </c>
      <c r="K5384" t="s">
        <v>4445</v>
      </c>
      <c r="L5384" t="s">
        <v>31643</v>
      </c>
      <c r="M5384" t="s">
        <v>4352</v>
      </c>
      <c r="N5384" t="s">
        <v>4353</v>
      </c>
      <c r="O5384">
        <v>97228</v>
      </c>
      <c r="P5384" t="s">
        <v>50</v>
      </c>
      <c r="U5384" s="1">
        <v>44609</v>
      </c>
      <c r="V5384" s="1">
        <v>44609</v>
      </c>
      <c r="W5384" s="1">
        <v>44609.459722222222</v>
      </c>
      <c r="X5384" s="1">
        <v>44609.459722222222</v>
      </c>
      <c r="AC5384" t="s">
        <v>53</v>
      </c>
      <c r="AD5384">
        <v>2969480024</v>
      </c>
      <c r="AE5384" s="1">
        <v>37427</v>
      </c>
      <c r="AF5384" t="s">
        <v>16451</v>
      </c>
      <c r="AG5384" t="s">
        <v>31644</v>
      </c>
      <c r="AH5384" t="s">
        <v>51</v>
      </c>
      <c r="AJ5384" t="s">
        <v>53</v>
      </c>
      <c r="AL5384" t="s">
        <v>78</v>
      </c>
      <c r="AO5384" t="s">
        <v>5443</v>
      </c>
    </row>
    <row r="5385" spans="1:43" x14ac:dyDescent="0.35">
      <c r="A5385" t="s">
        <v>31645</v>
      </c>
      <c r="B5385" t="s">
        <v>1470</v>
      </c>
      <c r="C5385" t="s">
        <v>383</v>
      </c>
      <c r="D5385" t="s">
        <v>1952</v>
      </c>
      <c r="F5385" t="s">
        <v>31646</v>
      </c>
      <c r="H5385" t="s">
        <v>31647</v>
      </c>
      <c r="I5385" t="s">
        <v>169</v>
      </c>
      <c r="J5385" t="s">
        <v>5968</v>
      </c>
      <c r="K5385" t="s">
        <v>31648</v>
      </c>
      <c r="M5385" t="s">
        <v>9026</v>
      </c>
      <c r="N5385" t="s">
        <v>253</v>
      </c>
      <c r="O5385">
        <v>88065</v>
      </c>
      <c r="P5385" t="s">
        <v>50</v>
      </c>
      <c r="U5385" s="1">
        <v>44609.447916666664</v>
      </c>
      <c r="V5385" s="1">
        <v>44609.447916666664</v>
      </c>
      <c r="W5385" s="1">
        <v>44609.461805555555</v>
      </c>
      <c r="X5385" s="1">
        <v>45131.539583333331</v>
      </c>
      <c r="AC5385" t="s">
        <v>53</v>
      </c>
      <c r="AD5385">
        <v>2969480780</v>
      </c>
      <c r="AE5385" s="1">
        <v>37467</v>
      </c>
      <c r="AF5385" t="s">
        <v>31649</v>
      </c>
      <c r="AG5385" t="s">
        <v>31650</v>
      </c>
      <c r="AH5385" t="s">
        <v>53</v>
      </c>
      <c r="AJ5385" t="s">
        <v>53</v>
      </c>
      <c r="AK5385" t="s">
        <v>7790</v>
      </c>
      <c r="AL5385" t="s">
        <v>68</v>
      </c>
      <c r="AO5385" t="s">
        <v>54</v>
      </c>
      <c r="AP5385" s="1">
        <v>45196.499305555553</v>
      </c>
    </row>
    <row r="5386" spans="1:43" x14ac:dyDescent="0.35">
      <c r="A5386" t="s">
        <v>31651</v>
      </c>
      <c r="B5386" t="s">
        <v>31652</v>
      </c>
      <c r="C5386" t="s">
        <v>1775</v>
      </c>
      <c r="F5386" t="s">
        <v>31653</v>
      </c>
      <c r="H5386" t="s">
        <v>31651</v>
      </c>
      <c r="J5386" t="s">
        <v>16656</v>
      </c>
      <c r="K5386" t="s">
        <v>31654</v>
      </c>
      <c r="M5386" t="s">
        <v>31655</v>
      </c>
      <c r="N5386" t="s">
        <v>12913</v>
      </c>
      <c r="O5386">
        <v>35064</v>
      </c>
      <c r="P5386" t="s">
        <v>50</v>
      </c>
      <c r="U5386" s="1">
        <v>44610</v>
      </c>
      <c r="V5386" s="1">
        <v>44610</v>
      </c>
      <c r="AC5386" t="s">
        <v>53</v>
      </c>
      <c r="AD5386">
        <v>2969530290</v>
      </c>
      <c r="AE5386" s="1">
        <v>39465.556250000001</v>
      </c>
      <c r="AG5386" t="s">
        <v>31656</v>
      </c>
      <c r="AH5386" t="s">
        <v>51</v>
      </c>
      <c r="AJ5386" t="s">
        <v>53</v>
      </c>
      <c r="AO5386" t="s">
        <v>8142</v>
      </c>
    </row>
    <row r="5387" spans="1:43" x14ac:dyDescent="0.35">
      <c r="A5387" t="s">
        <v>31657</v>
      </c>
      <c r="B5387" t="s">
        <v>3348</v>
      </c>
      <c r="C5387" t="s">
        <v>31658</v>
      </c>
      <c r="F5387" t="s">
        <v>31659</v>
      </c>
      <c r="H5387" t="s">
        <v>31660</v>
      </c>
      <c r="J5387" t="s">
        <v>31661</v>
      </c>
      <c r="N5387" t="s">
        <v>398</v>
      </c>
      <c r="O5387">
        <v>88012</v>
      </c>
      <c r="P5387" t="s">
        <v>50</v>
      </c>
      <c r="U5387" s="1">
        <v>44610</v>
      </c>
      <c r="V5387" s="1">
        <v>44610</v>
      </c>
      <c r="W5387" s="1">
        <v>44610.359027777777</v>
      </c>
      <c r="X5387" s="1">
        <v>44610.359027777777</v>
      </c>
      <c r="AC5387" t="s">
        <v>53</v>
      </c>
      <c r="AD5387">
        <v>1000000001</v>
      </c>
      <c r="AE5387" s="1">
        <v>39973.351388888892</v>
      </c>
      <c r="AF5387" t="s">
        <v>3377</v>
      </c>
      <c r="AG5387" t="s">
        <v>31662</v>
      </c>
      <c r="AH5387" t="s">
        <v>51</v>
      </c>
      <c r="AJ5387" t="s">
        <v>53</v>
      </c>
      <c r="AL5387" t="s">
        <v>78</v>
      </c>
      <c r="AO5387" t="s">
        <v>8142</v>
      </c>
    </row>
    <row r="5388" spans="1:43" x14ac:dyDescent="0.35">
      <c r="A5388" t="s">
        <v>31663</v>
      </c>
      <c r="B5388" t="s">
        <v>31664</v>
      </c>
      <c r="C5388" t="s">
        <v>17902</v>
      </c>
      <c r="F5388">
        <v>17199487273</v>
      </c>
      <c r="H5388" t="s">
        <v>31663</v>
      </c>
      <c r="J5388" t="s">
        <v>31665</v>
      </c>
      <c r="N5388" t="s">
        <v>287</v>
      </c>
      <c r="O5388">
        <v>81007</v>
      </c>
      <c r="P5388" t="s">
        <v>50</v>
      </c>
      <c r="U5388" s="1">
        <v>44610</v>
      </c>
      <c r="V5388" s="1">
        <v>44610</v>
      </c>
      <c r="W5388" s="1">
        <v>44610.593055555553</v>
      </c>
      <c r="X5388" s="1">
        <v>44610.593055555553</v>
      </c>
      <c r="AC5388" t="s">
        <v>53</v>
      </c>
      <c r="AD5388">
        <v>2972039197</v>
      </c>
      <c r="AE5388" s="1">
        <v>44518.04791666667</v>
      </c>
      <c r="AF5388" t="s">
        <v>31666</v>
      </c>
      <c r="AG5388" t="s">
        <v>31667</v>
      </c>
      <c r="AH5388" t="s">
        <v>51</v>
      </c>
      <c r="AJ5388" t="s">
        <v>53</v>
      </c>
      <c r="AL5388" t="s">
        <v>78</v>
      </c>
      <c r="AO5388" t="s">
        <v>5443</v>
      </c>
      <c r="AP5388" s="1">
        <v>45050.406944444447</v>
      </c>
    </row>
    <row r="5389" spans="1:43" x14ac:dyDescent="0.35">
      <c r="A5389" t="s">
        <v>31668</v>
      </c>
      <c r="B5389" t="s">
        <v>31669</v>
      </c>
      <c r="C5389" t="s">
        <v>15864</v>
      </c>
      <c r="F5389" t="s">
        <v>31670</v>
      </c>
      <c r="H5389" t="s">
        <v>31668</v>
      </c>
      <c r="J5389" t="s">
        <v>13473</v>
      </c>
      <c r="K5389" t="s">
        <v>13474</v>
      </c>
      <c r="M5389" t="s">
        <v>13475</v>
      </c>
      <c r="N5389" t="s">
        <v>12863</v>
      </c>
      <c r="O5389" t="s">
        <v>13476</v>
      </c>
      <c r="P5389" t="s">
        <v>4438</v>
      </c>
      <c r="U5389" s="1">
        <v>44610</v>
      </c>
      <c r="V5389" s="1">
        <v>44610</v>
      </c>
      <c r="AC5389" t="s">
        <v>53</v>
      </c>
      <c r="AD5389">
        <v>2969532420</v>
      </c>
      <c r="AE5389" s="1">
        <v>39562.651388888888</v>
      </c>
      <c r="AG5389" t="s">
        <v>31671</v>
      </c>
      <c r="AH5389" t="s">
        <v>51</v>
      </c>
      <c r="AJ5389" t="s">
        <v>53</v>
      </c>
      <c r="AO5389" t="s">
        <v>8142</v>
      </c>
    </row>
    <row r="5390" spans="1:43" x14ac:dyDescent="0.35">
      <c r="A5390" t="s">
        <v>31672</v>
      </c>
      <c r="B5390" t="s">
        <v>31673</v>
      </c>
      <c r="C5390" t="s">
        <v>5954</v>
      </c>
      <c r="F5390" t="s">
        <v>31674</v>
      </c>
      <c r="H5390" t="s">
        <v>31672</v>
      </c>
      <c r="J5390" t="s">
        <v>31675</v>
      </c>
      <c r="K5390" t="s">
        <v>31676</v>
      </c>
      <c r="M5390" t="s">
        <v>3838</v>
      </c>
      <c r="N5390" t="s">
        <v>65</v>
      </c>
      <c r="O5390">
        <v>80723</v>
      </c>
      <c r="P5390" t="s">
        <v>50</v>
      </c>
      <c r="U5390" s="1">
        <v>44610</v>
      </c>
      <c r="V5390" s="1">
        <v>44610</v>
      </c>
      <c r="W5390" s="1">
        <v>44610.431944444441</v>
      </c>
      <c r="X5390" s="1">
        <v>44610.431944444441</v>
      </c>
      <c r="AC5390" t="s">
        <v>51</v>
      </c>
      <c r="AD5390">
        <v>2970024988</v>
      </c>
      <c r="AE5390" s="1">
        <v>44158.622916666667</v>
      </c>
      <c r="AF5390" t="s">
        <v>31677</v>
      </c>
      <c r="AG5390" t="s">
        <v>31678</v>
      </c>
      <c r="AH5390" t="s">
        <v>51</v>
      </c>
      <c r="AJ5390" t="s">
        <v>53</v>
      </c>
      <c r="AL5390" t="s">
        <v>78</v>
      </c>
      <c r="AO5390" t="s">
        <v>5443</v>
      </c>
      <c r="AP5390" s="1">
        <v>44610.429166666669</v>
      </c>
      <c r="AQ5390" s="1">
        <v>44610.434027777781</v>
      </c>
    </row>
    <row r="5391" spans="1:43" x14ac:dyDescent="0.35">
      <c r="A5391" t="s">
        <v>31679</v>
      </c>
      <c r="B5391" t="s">
        <v>20269</v>
      </c>
      <c r="C5391" t="s">
        <v>6004</v>
      </c>
      <c r="F5391" t="s">
        <v>31680</v>
      </c>
      <c r="H5391" t="s">
        <v>31681</v>
      </c>
      <c r="J5391" t="s">
        <v>18584</v>
      </c>
      <c r="N5391" t="s">
        <v>12913</v>
      </c>
      <c r="O5391">
        <v>35004</v>
      </c>
      <c r="P5391" t="s">
        <v>50</v>
      </c>
      <c r="U5391" s="1">
        <v>44610</v>
      </c>
      <c r="V5391" s="1">
        <v>44610</v>
      </c>
      <c r="AC5391" t="s">
        <v>53</v>
      </c>
      <c r="AD5391">
        <v>2969543968</v>
      </c>
      <c r="AE5391" s="1">
        <v>40032.470138888886</v>
      </c>
      <c r="AG5391" t="s">
        <v>31682</v>
      </c>
      <c r="AH5391" t="s">
        <v>51</v>
      </c>
      <c r="AJ5391" t="s">
        <v>53</v>
      </c>
      <c r="AO5391" t="s">
        <v>8142</v>
      </c>
    </row>
    <row r="5392" spans="1:43" x14ac:dyDescent="0.35">
      <c r="A5392" t="s">
        <v>31683</v>
      </c>
      <c r="B5392" t="s">
        <v>3348</v>
      </c>
      <c r="C5392" t="s">
        <v>17520</v>
      </c>
      <c r="F5392" t="s">
        <v>31684</v>
      </c>
      <c r="H5392" t="s">
        <v>31685</v>
      </c>
      <c r="I5392" t="s">
        <v>200</v>
      </c>
      <c r="J5392" t="s">
        <v>18584</v>
      </c>
      <c r="K5392" t="s">
        <v>31686</v>
      </c>
      <c r="M5392" t="s">
        <v>31687</v>
      </c>
      <c r="N5392" t="s">
        <v>798</v>
      </c>
      <c r="O5392">
        <v>77590</v>
      </c>
      <c r="P5392" t="s">
        <v>50</v>
      </c>
      <c r="U5392" s="1">
        <v>44610</v>
      </c>
      <c r="V5392" s="1">
        <v>44610</v>
      </c>
      <c r="AC5392" t="s">
        <v>53</v>
      </c>
      <c r="AD5392">
        <v>2969543968</v>
      </c>
      <c r="AE5392" s="1">
        <v>40032.470138888886</v>
      </c>
      <c r="AG5392" t="s">
        <v>31688</v>
      </c>
      <c r="AH5392" t="s">
        <v>51</v>
      </c>
      <c r="AJ5392" t="s">
        <v>53</v>
      </c>
      <c r="AO5392" t="s">
        <v>8142</v>
      </c>
    </row>
    <row r="5393" spans="1:42" x14ac:dyDescent="0.35">
      <c r="A5393" t="s">
        <v>31689</v>
      </c>
      <c r="B5393" t="s">
        <v>31690</v>
      </c>
      <c r="C5393" t="s">
        <v>996</v>
      </c>
      <c r="F5393" t="s">
        <v>31680</v>
      </c>
      <c r="H5393" t="s">
        <v>31681</v>
      </c>
      <c r="J5393" t="s">
        <v>18584</v>
      </c>
      <c r="N5393" t="s">
        <v>12913</v>
      </c>
      <c r="O5393">
        <v>35004</v>
      </c>
      <c r="P5393" t="s">
        <v>50</v>
      </c>
      <c r="U5393" s="1">
        <v>44610</v>
      </c>
      <c r="V5393" s="1">
        <v>44610</v>
      </c>
      <c r="AC5393" t="s">
        <v>53</v>
      </c>
      <c r="AD5393">
        <v>2969543968</v>
      </c>
      <c r="AE5393" s="1">
        <v>40032.470138888886</v>
      </c>
      <c r="AG5393" t="s">
        <v>31691</v>
      </c>
      <c r="AH5393" t="s">
        <v>51</v>
      </c>
      <c r="AJ5393" t="s">
        <v>53</v>
      </c>
      <c r="AO5393" t="s">
        <v>8142</v>
      </c>
    </row>
    <row r="5394" spans="1:42" x14ac:dyDescent="0.35">
      <c r="A5394" t="s">
        <v>31692</v>
      </c>
      <c r="B5394" t="s">
        <v>31693</v>
      </c>
      <c r="C5394" t="s">
        <v>308</v>
      </c>
      <c r="F5394" t="s">
        <v>31680</v>
      </c>
      <c r="H5394" t="s">
        <v>31681</v>
      </c>
      <c r="J5394" t="s">
        <v>18584</v>
      </c>
      <c r="N5394" t="s">
        <v>12913</v>
      </c>
      <c r="O5394">
        <v>35004</v>
      </c>
      <c r="P5394" t="s">
        <v>50</v>
      </c>
      <c r="U5394" s="1">
        <v>44610</v>
      </c>
      <c r="V5394" s="1">
        <v>44610</v>
      </c>
      <c r="AC5394" t="s">
        <v>53</v>
      </c>
      <c r="AD5394">
        <v>2969543968</v>
      </c>
      <c r="AE5394" s="1">
        <v>40032.470138888886</v>
      </c>
      <c r="AG5394" t="s">
        <v>31694</v>
      </c>
      <c r="AH5394" t="s">
        <v>51</v>
      </c>
      <c r="AJ5394" t="s">
        <v>53</v>
      </c>
      <c r="AO5394" t="s">
        <v>8142</v>
      </c>
    </row>
    <row r="5395" spans="1:42" x14ac:dyDescent="0.35">
      <c r="A5395" t="s">
        <v>31695</v>
      </c>
      <c r="B5395" t="s">
        <v>5144</v>
      </c>
      <c r="C5395" t="s">
        <v>31696</v>
      </c>
      <c r="F5395" t="s">
        <v>31680</v>
      </c>
      <c r="H5395" t="s">
        <v>31681</v>
      </c>
      <c r="J5395" t="s">
        <v>18584</v>
      </c>
      <c r="N5395" t="s">
        <v>12913</v>
      </c>
      <c r="O5395">
        <v>35004</v>
      </c>
      <c r="P5395" t="s">
        <v>50</v>
      </c>
      <c r="U5395" s="1">
        <v>44610</v>
      </c>
      <c r="V5395" s="1">
        <v>44610</v>
      </c>
      <c r="AC5395" t="s">
        <v>53</v>
      </c>
      <c r="AD5395">
        <v>2969543968</v>
      </c>
      <c r="AE5395" s="1">
        <v>40032.470138888886</v>
      </c>
      <c r="AG5395" t="s">
        <v>31697</v>
      </c>
      <c r="AH5395" t="s">
        <v>51</v>
      </c>
      <c r="AJ5395" t="s">
        <v>53</v>
      </c>
      <c r="AO5395" t="s">
        <v>8142</v>
      </c>
    </row>
    <row r="5396" spans="1:42" x14ac:dyDescent="0.35">
      <c r="A5396" t="s">
        <v>31698</v>
      </c>
      <c r="B5396" t="s">
        <v>31699</v>
      </c>
      <c r="C5396" t="s">
        <v>969</v>
      </c>
      <c r="F5396" t="s">
        <v>31680</v>
      </c>
      <c r="H5396" t="s">
        <v>31681</v>
      </c>
      <c r="J5396" t="s">
        <v>18584</v>
      </c>
      <c r="N5396" t="s">
        <v>12913</v>
      </c>
      <c r="O5396">
        <v>35004</v>
      </c>
      <c r="P5396" t="s">
        <v>50</v>
      </c>
      <c r="U5396" s="1">
        <v>44610</v>
      </c>
      <c r="V5396" s="1">
        <v>44610</v>
      </c>
      <c r="AC5396" t="s">
        <v>53</v>
      </c>
      <c r="AD5396">
        <v>2969543968</v>
      </c>
      <c r="AE5396" s="1">
        <v>40032.470138888886</v>
      </c>
      <c r="AG5396" t="s">
        <v>31700</v>
      </c>
      <c r="AH5396" t="s">
        <v>51</v>
      </c>
      <c r="AJ5396" t="s">
        <v>53</v>
      </c>
      <c r="AO5396" t="s">
        <v>8142</v>
      </c>
    </row>
    <row r="5397" spans="1:42" x14ac:dyDescent="0.35">
      <c r="A5397" t="s">
        <v>31701</v>
      </c>
      <c r="B5397" t="s">
        <v>231</v>
      </c>
      <c r="C5397" t="s">
        <v>309</v>
      </c>
      <c r="F5397" t="s">
        <v>31680</v>
      </c>
      <c r="H5397" t="s">
        <v>31681</v>
      </c>
      <c r="J5397" t="s">
        <v>18584</v>
      </c>
      <c r="N5397" t="s">
        <v>12913</v>
      </c>
      <c r="O5397">
        <v>35004</v>
      </c>
      <c r="P5397" t="s">
        <v>50</v>
      </c>
      <c r="U5397" s="1">
        <v>44610</v>
      </c>
      <c r="V5397" s="1">
        <v>44610</v>
      </c>
      <c r="AC5397" t="s">
        <v>53</v>
      </c>
      <c r="AD5397">
        <v>2969543968</v>
      </c>
      <c r="AE5397" s="1">
        <v>40032.470138888886</v>
      </c>
      <c r="AG5397" t="s">
        <v>31702</v>
      </c>
      <c r="AH5397" t="s">
        <v>51</v>
      </c>
      <c r="AJ5397" t="s">
        <v>53</v>
      </c>
      <c r="AO5397" t="s">
        <v>8142</v>
      </c>
    </row>
    <row r="5398" spans="1:42" x14ac:dyDescent="0.35">
      <c r="A5398" t="s">
        <v>31703</v>
      </c>
      <c r="B5398" t="s">
        <v>31704</v>
      </c>
      <c r="C5398" t="s">
        <v>31705</v>
      </c>
      <c r="F5398" t="s">
        <v>31680</v>
      </c>
      <c r="H5398" t="s">
        <v>26963</v>
      </c>
      <c r="J5398" t="s">
        <v>18584</v>
      </c>
      <c r="N5398" t="s">
        <v>12913</v>
      </c>
      <c r="O5398">
        <v>35004</v>
      </c>
      <c r="P5398" t="s">
        <v>50</v>
      </c>
      <c r="U5398" s="1">
        <v>44610</v>
      </c>
      <c r="V5398" s="1">
        <v>44610</v>
      </c>
      <c r="AC5398" t="s">
        <v>53</v>
      </c>
      <c r="AD5398">
        <v>2969543968</v>
      </c>
      <c r="AE5398" s="1">
        <v>40032.470138888886</v>
      </c>
      <c r="AG5398" t="s">
        <v>31706</v>
      </c>
      <c r="AH5398" t="s">
        <v>51</v>
      </c>
      <c r="AJ5398" t="s">
        <v>53</v>
      </c>
      <c r="AO5398" t="s">
        <v>8142</v>
      </c>
    </row>
    <row r="5399" spans="1:42" x14ac:dyDescent="0.35">
      <c r="A5399" t="s">
        <v>31707</v>
      </c>
      <c r="B5399" t="s">
        <v>31708</v>
      </c>
      <c r="C5399" t="s">
        <v>28540</v>
      </c>
      <c r="D5399" t="s">
        <v>12422</v>
      </c>
      <c r="F5399" t="s">
        <v>31709</v>
      </c>
      <c r="G5399" t="s">
        <v>31710</v>
      </c>
      <c r="H5399" t="s">
        <v>31711</v>
      </c>
      <c r="I5399" t="s">
        <v>464</v>
      </c>
      <c r="J5399" t="s">
        <v>18584</v>
      </c>
      <c r="K5399" t="s">
        <v>2782</v>
      </c>
      <c r="M5399" t="s">
        <v>2783</v>
      </c>
      <c r="N5399" t="s">
        <v>264</v>
      </c>
      <c r="O5399">
        <v>77002</v>
      </c>
      <c r="P5399" t="s">
        <v>50</v>
      </c>
      <c r="U5399" s="1">
        <v>44610</v>
      </c>
      <c r="V5399" s="1">
        <v>44610</v>
      </c>
      <c r="AC5399" t="s">
        <v>53</v>
      </c>
      <c r="AD5399">
        <v>2969543968</v>
      </c>
      <c r="AE5399" s="1">
        <v>40032.470138888886</v>
      </c>
      <c r="AG5399" t="s">
        <v>31712</v>
      </c>
      <c r="AH5399" t="s">
        <v>51</v>
      </c>
      <c r="AJ5399" t="s">
        <v>53</v>
      </c>
      <c r="AO5399" t="s">
        <v>8142</v>
      </c>
    </row>
    <row r="5400" spans="1:42" x14ac:dyDescent="0.35">
      <c r="A5400" t="s">
        <v>31713</v>
      </c>
      <c r="B5400" t="s">
        <v>31714</v>
      </c>
      <c r="C5400" t="s">
        <v>13182</v>
      </c>
      <c r="F5400" t="s">
        <v>31715</v>
      </c>
      <c r="H5400" t="s">
        <v>31713</v>
      </c>
      <c r="J5400" t="s">
        <v>31716</v>
      </c>
      <c r="P5400" t="s">
        <v>50</v>
      </c>
      <c r="U5400" s="1">
        <v>44610</v>
      </c>
      <c r="V5400" s="1">
        <v>44610</v>
      </c>
      <c r="AC5400" t="s">
        <v>53</v>
      </c>
      <c r="AD5400">
        <v>2969482903</v>
      </c>
      <c r="AE5400" s="1">
        <v>37609</v>
      </c>
      <c r="AG5400" t="s">
        <v>31717</v>
      </c>
      <c r="AH5400" t="s">
        <v>51</v>
      </c>
      <c r="AJ5400" t="s">
        <v>53</v>
      </c>
      <c r="AO5400" t="s">
        <v>8142</v>
      </c>
    </row>
    <row r="5401" spans="1:42" x14ac:dyDescent="0.35">
      <c r="A5401" t="s">
        <v>31718</v>
      </c>
      <c r="B5401" t="s">
        <v>5249</v>
      </c>
      <c r="C5401" t="s">
        <v>1471</v>
      </c>
      <c r="F5401" t="s">
        <v>30154</v>
      </c>
      <c r="H5401" t="s">
        <v>15561</v>
      </c>
      <c r="J5401" t="s">
        <v>18584</v>
      </c>
      <c r="K5401" t="s">
        <v>30155</v>
      </c>
      <c r="M5401" t="s">
        <v>30156</v>
      </c>
      <c r="N5401" t="s">
        <v>5925</v>
      </c>
      <c r="O5401">
        <v>19067</v>
      </c>
      <c r="P5401" t="s">
        <v>50</v>
      </c>
      <c r="U5401" s="1">
        <v>44610</v>
      </c>
      <c r="V5401" s="1">
        <v>44610</v>
      </c>
      <c r="AC5401" t="s">
        <v>53</v>
      </c>
      <c r="AD5401">
        <v>2969543968</v>
      </c>
      <c r="AE5401" s="1">
        <v>40032.470138888886</v>
      </c>
      <c r="AG5401" t="s">
        <v>31719</v>
      </c>
      <c r="AH5401" t="s">
        <v>51</v>
      </c>
      <c r="AJ5401" t="s">
        <v>53</v>
      </c>
      <c r="AO5401" t="s">
        <v>8142</v>
      </c>
    </row>
    <row r="5402" spans="1:42" x14ac:dyDescent="0.35">
      <c r="A5402" t="s">
        <v>31720</v>
      </c>
      <c r="B5402" t="s">
        <v>31721</v>
      </c>
      <c r="C5402" t="s">
        <v>31722</v>
      </c>
      <c r="H5402" t="s">
        <v>31723</v>
      </c>
      <c r="I5402" t="s">
        <v>464</v>
      </c>
      <c r="J5402" t="s">
        <v>18584</v>
      </c>
      <c r="P5402" t="s">
        <v>50</v>
      </c>
      <c r="U5402" s="1">
        <v>44610</v>
      </c>
      <c r="V5402" s="1">
        <v>44610</v>
      </c>
      <c r="AC5402" t="s">
        <v>53</v>
      </c>
      <c r="AD5402">
        <v>2969543968</v>
      </c>
      <c r="AE5402" s="1">
        <v>40032.470138888886</v>
      </c>
      <c r="AG5402" t="s">
        <v>31724</v>
      </c>
      <c r="AH5402" t="s">
        <v>51</v>
      </c>
      <c r="AJ5402" t="s">
        <v>53</v>
      </c>
      <c r="AO5402" t="s">
        <v>8142</v>
      </c>
    </row>
    <row r="5403" spans="1:42" x14ac:dyDescent="0.35">
      <c r="A5403" t="s">
        <v>31725</v>
      </c>
      <c r="B5403" t="s">
        <v>612</v>
      </c>
      <c r="C5403" t="s">
        <v>31726</v>
      </c>
      <c r="F5403" t="s">
        <v>31727</v>
      </c>
      <c r="H5403" t="s">
        <v>31723</v>
      </c>
      <c r="I5403" t="s">
        <v>464</v>
      </c>
      <c r="J5403" t="s">
        <v>18584</v>
      </c>
      <c r="K5403" t="s">
        <v>31728</v>
      </c>
      <c r="M5403" t="s">
        <v>31729</v>
      </c>
      <c r="N5403" t="s">
        <v>2756</v>
      </c>
      <c r="O5403">
        <v>33073</v>
      </c>
      <c r="P5403" t="s">
        <v>50</v>
      </c>
      <c r="U5403" s="1">
        <v>44610</v>
      </c>
      <c r="V5403" s="1">
        <v>44610</v>
      </c>
      <c r="AC5403" t="s">
        <v>53</v>
      </c>
      <c r="AD5403">
        <v>2969543968</v>
      </c>
      <c r="AE5403" s="1">
        <v>40032.470138888886</v>
      </c>
      <c r="AG5403" t="s">
        <v>31730</v>
      </c>
      <c r="AH5403" t="s">
        <v>51</v>
      </c>
      <c r="AJ5403" t="s">
        <v>53</v>
      </c>
      <c r="AO5403" t="s">
        <v>8142</v>
      </c>
    </row>
    <row r="5404" spans="1:42" x14ac:dyDescent="0.35">
      <c r="A5404" t="s">
        <v>31731</v>
      </c>
      <c r="B5404" t="s">
        <v>31732</v>
      </c>
      <c r="C5404" t="s">
        <v>11910</v>
      </c>
      <c r="F5404">
        <v>202256835</v>
      </c>
      <c r="H5404" t="s">
        <v>31731</v>
      </c>
      <c r="J5404" t="s">
        <v>6387</v>
      </c>
      <c r="K5404" t="s">
        <v>31733</v>
      </c>
      <c r="M5404" t="s">
        <v>31734</v>
      </c>
      <c r="N5404" t="s">
        <v>2283</v>
      </c>
      <c r="O5404">
        <v>98134</v>
      </c>
      <c r="P5404" t="s">
        <v>50</v>
      </c>
      <c r="U5404" s="1">
        <v>44610</v>
      </c>
      <c r="V5404" s="1">
        <v>44610</v>
      </c>
      <c r="AC5404" t="s">
        <v>53</v>
      </c>
      <c r="AD5404">
        <v>2969484892</v>
      </c>
      <c r="AE5404" s="1">
        <v>37756</v>
      </c>
      <c r="AG5404" t="s">
        <v>31735</v>
      </c>
      <c r="AH5404" t="s">
        <v>51</v>
      </c>
      <c r="AJ5404" t="s">
        <v>53</v>
      </c>
      <c r="AO5404" t="s">
        <v>8142</v>
      </c>
    </row>
    <row r="5405" spans="1:42" x14ac:dyDescent="0.35">
      <c r="A5405" t="s">
        <v>31736</v>
      </c>
      <c r="B5405" t="s">
        <v>31737</v>
      </c>
      <c r="C5405" t="s">
        <v>952</v>
      </c>
      <c r="F5405" t="s">
        <v>31738</v>
      </c>
      <c r="H5405" t="s">
        <v>31739</v>
      </c>
      <c r="I5405" t="s">
        <v>179</v>
      </c>
      <c r="J5405" t="s">
        <v>31740</v>
      </c>
      <c r="K5405" t="s">
        <v>31741</v>
      </c>
      <c r="M5405" t="s">
        <v>1737</v>
      </c>
      <c r="N5405" t="s">
        <v>287</v>
      </c>
      <c r="O5405">
        <v>80640</v>
      </c>
      <c r="P5405" t="s">
        <v>50</v>
      </c>
      <c r="U5405" s="1">
        <v>44610.602083333331</v>
      </c>
      <c r="V5405" s="1">
        <v>44610.602083333331</v>
      </c>
      <c r="W5405" s="1">
        <v>44610.679861111108</v>
      </c>
      <c r="X5405" s="1">
        <v>44610.679861111108</v>
      </c>
      <c r="AC5405" t="s">
        <v>53</v>
      </c>
      <c r="AD5405">
        <v>2969703518</v>
      </c>
      <c r="AE5405" s="1">
        <v>42549.574999999997</v>
      </c>
      <c r="AF5405" t="s">
        <v>7243</v>
      </c>
      <c r="AG5405" t="s">
        <v>31742</v>
      </c>
      <c r="AH5405" t="s">
        <v>53</v>
      </c>
      <c r="AJ5405" t="s">
        <v>53</v>
      </c>
      <c r="AK5405" t="s">
        <v>13346</v>
      </c>
      <c r="AL5405" t="s">
        <v>78</v>
      </c>
      <c r="AO5405" t="s">
        <v>54</v>
      </c>
      <c r="AP5405" s="1">
        <v>44616.517361111109</v>
      </c>
    </row>
    <row r="5406" spans="1:42" x14ac:dyDescent="0.35">
      <c r="A5406" t="s">
        <v>31743</v>
      </c>
      <c r="B5406" t="s">
        <v>6507</v>
      </c>
      <c r="C5406" t="s">
        <v>383</v>
      </c>
      <c r="F5406" t="s">
        <v>31744</v>
      </c>
      <c r="H5406" t="s">
        <v>31743</v>
      </c>
      <c r="J5406" t="s">
        <v>5239</v>
      </c>
      <c r="K5406" t="s">
        <v>31745</v>
      </c>
      <c r="M5406" t="s">
        <v>154</v>
      </c>
      <c r="N5406" t="s">
        <v>65</v>
      </c>
      <c r="O5406">
        <v>80631</v>
      </c>
      <c r="P5406" t="s">
        <v>50</v>
      </c>
      <c r="U5406" s="1">
        <v>44611</v>
      </c>
      <c r="V5406" s="1">
        <v>44611</v>
      </c>
      <c r="W5406" s="1">
        <v>44611.673611111109</v>
      </c>
      <c r="X5406" s="1">
        <v>44611.673611111109</v>
      </c>
      <c r="AC5406" t="s">
        <v>51</v>
      </c>
      <c r="AD5406">
        <v>2969475162</v>
      </c>
      <c r="AE5406" s="1">
        <v>37147</v>
      </c>
      <c r="AF5406" t="s">
        <v>16650</v>
      </c>
      <c r="AG5406" t="s">
        <v>31746</v>
      </c>
      <c r="AH5406" t="s">
        <v>51</v>
      </c>
      <c r="AJ5406" t="s">
        <v>53</v>
      </c>
      <c r="AL5406" t="s">
        <v>78</v>
      </c>
      <c r="AO5406" t="s">
        <v>5443</v>
      </c>
      <c r="AP5406" s="1">
        <v>44684.992361111108</v>
      </c>
    </row>
    <row r="5407" spans="1:42" x14ac:dyDescent="0.35">
      <c r="A5407" t="s">
        <v>31747</v>
      </c>
      <c r="B5407" t="s">
        <v>5875</v>
      </c>
      <c r="C5407" t="s">
        <v>2073</v>
      </c>
      <c r="F5407">
        <v>9705811284</v>
      </c>
      <c r="H5407" t="s">
        <v>31747</v>
      </c>
      <c r="J5407" t="s">
        <v>31748</v>
      </c>
      <c r="K5407" t="s">
        <v>31749</v>
      </c>
      <c r="M5407" t="s">
        <v>154</v>
      </c>
      <c r="N5407" t="s">
        <v>65</v>
      </c>
      <c r="O5407">
        <v>80634</v>
      </c>
      <c r="P5407" t="s">
        <v>50</v>
      </c>
      <c r="U5407" s="1">
        <v>44611</v>
      </c>
      <c r="V5407" s="1">
        <v>44611</v>
      </c>
      <c r="AC5407" t="s">
        <v>51</v>
      </c>
      <c r="AG5407" t="s">
        <v>31750</v>
      </c>
      <c r="AH5407" t="s">
        <v>51</v>
      </c>
      <c r="AJ5407" t="s">
        <v>53</v>
      </c>
      <c r="AO5407" t="s">
        <v>5443</v>
      </c>
    </row>
    <row r="5408" spans="1:42" x14ac:dyDescent="0.35">
      <c r="A5408" t="s">
        <v>31751</v>
      </c>
      <c r="B5408" t="s">
        <v>31127</v>
      </c>
      <c r="C5408" t="s">
        <v>888</v>
      </c>
      <c r="F5408">
        <v>7209511813</v>
      </c>
      <c r="H5408" t="s">
        <v>31751</v>
      </c>
      <c r="J5408" t="s">
        <v>23178</v>
      </c>
      <c r="K5408" t="s">
        <v>31752</v>
      </c>
      <c r="M5408" t="s">
        <v>5822</v>
      </c>
      <c r="N5408" t="s">
        <v>65</v>
      </c>
      <c r="O5408">
        <v>80104</v>
      </c>
      <c r="P5408" t="s">
        <v>50</v>
      </c>
      <c r="U5408" s="1">
        <v>44611</v>
      </c>
      <c r="V5408" s="1">
        <v>44611</v>
      </c>
      <c r="W5408" s="1">
        <v>44611.277777777781</v>
      </c>
      <c r="X5408" s="1">
        <v>44611.277777777781</v>
      </c>
      <c r="AC5408" t="s">
        <v>53</v>
      </c>
      <c r="AD5408">
        <v>1000000001</v>
      </c>
      <c r="AE5408" s="1">
        <v>39973.351388888892</v>
      </c>
      <c r="AF5408" t="s">
        <v>3377</v>
      </c>
      <c r="AG5408" t="s">
        <v>31753</v>
      </c>
      <c r="AH5408" t="s">
        <v>51</v>
      </c>
      <c r="AJ5408" t="s">
        <v>53</v>
      </c>
      <c r="AL5408" t="s">
        <v>78</v>
      </c>
      <c r="AO5408" t="s">
        <v>5443</v>
      </c>
      <c r="AP5408" s="1">
        <v>44981.37777777778</v>
      </c>
    </row>
    <row r="5409" spans="1:43" x14ac:dyDescent="0.35">
      <c r="A5409" t="s">
        <v>31754</v>
      </c>
      <c r="B5409" t="s">
        <v>31755</v>
      </c>
      <c r="C5409" t="s">
        <v>1564</v>
      </c>
      <c r="F5409" t="s">
        <v>14513</v>
      </c>
      <c r="H5409" t="s">
        <v>31756</v>
      </c>
      <c r="I5409" t="s">
        <v>415</v>
      </c>
      <c r="J5409" t="s">
        <v>30681</v>
      </c>
      <c r="K5409" t="s">
        <v>31757</v>
      </c>
      <c r="M5409" t="s">
        <v>14516</v>
      </c>
      <c r="N5409" t="s">
        <v>13648</v>
      </c>
      <c r="O5409" t="s">
        <v>13649</v>
      </c>
      <c r="P5409" t="s">
        <v>4438</v>
      </c>
      <c r="U5409" s="1">
        <v>44612</v>
      </c>
      <c r="V5409" s="1">
        <v>44612</v>
      </c>
      <c r="AC5409" t="s">
        <v>53</v>
      </c>
      <c r="AD5409">
        <v>2969823183</v>
      </c>
      <c r="AE5409" s="1">
        <v>43312.453472222223</v>
      </c>
      <c r="AG5409" t="s">
        <v>31758</v>
      </c>
      <c r="AH5409" t="s">
        <v>51</v>
      </c>
      <c r="AJ5409" t="s">
        <v>53</v>
      </c>
      <c r="AO5409" t="s">
        <v>8142</v>
      </c>
    </row>
    <row r="5410" spans="1:43" x14ac:dyDescent="0.35">
      <c r="A5410" t="s">
        <v>31759</v>
      </c>
      <c r="B5410" t="s">
        <v>15944</v>
      </c>
      <c r="C5410" t="s">
        <v>8303</v>
      </c>
      <c r="H5410" t="s">
        <v>31760</v>
      </c>
      <c r="J5410" t="s">
        <v>3170</v>
      </c>
      <c r="P5410" t="s">
        <v>50</v>
      </c>
      <c r="U5410" s="1">
        <v>44613</v>
      </c>
      <c r="V5410" s="1">
        <v>44613</v>
      </c>
      <c r="W5410" s="1">
        <v>44614.414583333331</v>
      </c>
      <c r="X5410" s="1">
        <v>44614.414583333331</v>
      </c>
      <c r="AC5410" t="s">
        <v>53</v>
      </c>
      <c r="AD5410">
        <v>2969480024</v>
      </c>
      <c r="AE5410" s="1">
        <v>37427</v>
      </c>
      <c r="AF5410" t="s">
        <v>151</v>
      </c>
      <c r="AG5410" t="s">
        <v>31761</v>
      </c>
      <c r="AH5410" t="s">
        <v>51</v>
      </c>
      <c r="AJ5410" t="s">
        <v>53</v>
      </c>
      <c r="AL5410" t="s">
        <v>78</v>
      </c>
      <c r="AO5410" t="s">
        <v>5443</v>
      </c>
      <c r="AP5410" s="1">
        <v>45461.707638888889</v>
      </c>
      <c r="AQ5410" s="1">
        <v>45461.718055555553</v>
      </c>
    </row>
    <row r="5411" spans="1:43" x14ac:dyDescent="0.35">
      <c r="A5411" t="s">
        <v>31762</v>
      </c>
      <c r="B5411" t="s">
        <v>31763</v>
      </c>
      <c r="C5411" t="s">
        <v>3185</v>
      </c>
      <c r="F5411" t="s">
        <v>30848</v>
      </c>
      <c r="H5411" t="s">
        <v>27427</v>
      </c>
      <c r="J5411" t="s">
        <v>18584</v>
      </c>
      <c r="N5411" t="s">
        <v>19616</v>
      </c>
      <c r="O5411">
        <v>33178</v>
      </c>
      <c r="P5411" t="s">
        <v>50</v>
      </c>
      <c r="U5411" s="1">
        <v>44613</v>
      </c>
      <c r="V5411" s="1">
        <v>44613</v>
      </c>
      <c r="AC5411" t="s">
        <v>53</v>
      </c>
      <c r="AD5411">
        <v>2969543968</v>
      </c>
      <c r="AE5411" s="1">
        <v>40032.470138888886</v>
      </c>
      <c r="AG5411" t="s">
        <v>31764</v>
      </c>
      <c r="AH5411" t="s">
        <v>51</v>
      </c>
      <c r="AJ5411" t="s">
        <v>53</v>
      </c>
      <c r="AO5411" t="s">
        <v>8142</v>
      </c>
    </row>
    <row r="5412" spans="1:43" x14ac:dyDescent="0.35">
      <c r="A5412" t="s">
        <v>31765</v>
      </c>
      <c r="B5412" t="s">
        <v>31766</v>
      </c>
      <c r="C5412" t="s">
        <v>5954</v>
      </c>
      <c r="F5412" t="s">
        <v>31767</v>
      </c>
      <c r="H5412" t="s">
        <v>31765</v>
      </c>
      <c r="J5412" t="s">
        <v>31768</v>
      </c>
      <c r="K5412" t="s">
        <v>16474</v>
      </c>
      <c r="L5412" t="s">
        <v>16475</v>
      </c>
      <c r="M5412" t="s">
        <v>2783</v>
      </c>
      <c r="N5412" t="s">
        <v>264</v>
      </c>
      <c r="O5412">
        <v>77002</v>
      </c>
      <c r="P5412" t="s">
        <v>50</v>
      </c>
      <c r="U5412" s="1">
        <v>44613</v>
      </c>
      <c r="V5412" s="1">
        <v>44613</v>
      </c>
      <c r="AC5412" t="s">
        <v>53</v>
      </c>
      <c r="AD5412">
        <v>2969545691</v>
      </c>
      <c r="AE5412" s="1">
        <v>40101.513194444444</v>
      </c>
      <c r="AG5412" t="s">
        <v>31769</v>
      </c>
      <c r="AH5412" t="s">
        <v>51</v>
      </c>
      <c r="AJ5412" t="s">
        <v>53</v>
      </c>
      <c r="AO5412" t="s">
        <v>8142</v>
      </c>
    </row>
    <row r="5413" spans="1:43" x14ac:dyDescent="0.35">
      <c r="A5413" t="s">
        <v>31770</v>
      </c>
      <c r="B5413" t="s">
        <v>25479</v>
      </c>
      <c r="C5413" t="s">
        <v>31771</v>
      </c>
      <c r="F5413">
        <f>1903-985-8150</f>
        <v>-7232</v>
      </c>
      <c r="H5413" t="s">
        <v>31772</v>
      </c>
      <c r="J5413" t="s">
        <v>20259</v>
      </c>
      <c r="N5413" t="s">
        <v>637</v>
      </c>
      <c r="O5413">
        <v>75608</v>
      </c>
      <c r="P5413" t="s">
        <v>50</v>
      </c>
      <c r="U5413" s="1">
        <v>44613</v>
      </c>
      <c r="V5413" s="1">
        <v>44613</v>
      </c>
      <c r="AC5413" t="s">
        <v>53</v>
      </c>
      <c r="AD5413">
        <v>2969570255</v>
      </c>
      <c r="AE5413" s="1">
        <v>40934.475694444445</v>
      </c>
      <c r="AG5413" t="s">
        <v>31773</v>
      </c>
      <c r="AH5413" t="s">
        <v>51</v>
      </c>
      <c r="AJ5413" t="s">
        <v>53</v>
      </c>
      <c r="AO5413" t="s">
        <v>8142</v>
      </c>
    </row>
    <row r="5414" spans="1:43" x14ac:dyDescent="0.35">
      <c r="A5414" t="s">
        <v>31774</v>
      </c>
      <c r="B5414" t="s">
        <v>6605</v>
      </c>
      <c r="C5414" t="s">
        <v>31775</v>
      </c>
      <c r="F5414">
        <v>20526958177</v>
      </c>
      <c r="H5414" t="s">
        <v>31776</v>
      </c>
      <c r="I5414" t="s">
        <v>1213</v>
      </c>
      <c r="J5414" t="s">
        <v>26590</v>
      </c>
      <c r="K5414" t="s">
        <v>31777</v>
      </c>
      <c r="M5414" t="s">
        <v>31778</v>
      </c>
      <c r="N5414" t="s">
        <v>13866</v>
      </c>
      <c r="O5414">
        <v>54703</v>
      </c>
      <c r="P5414" t="s">
        <v>50</v>
      </c>
      <c r="U5414" s="1">
        <v>44613</v>
      </c>
      <c r="V5414" s="1">
        <v>44613</v>
      </c>
      <c r="AC5414" t="s">
        <v>53</v>
      </c>
      <c r="AD5414">
        <v>2969542447</v>
      </c>
      <c r="AE5414" s="1">
        <v>39974.302083333336</v>
      </c>
      <c r="AG5414" t="s">
        <v>31779</v>
      </c>
      <c r="AH5414" t="s">
        <v>51</v>
      </c>
      <c r="AJ5414" t="s">
        <v>53</v>
      </c>
      <c r="AO5414" t="s">
        <v>8142</v>
      </c>
    </row>
    <row r="5415" spans="1:43" x14ac:dyDescent="0.35">
      <c r="A5415" t="s">
        <v>31780</v>
      </c>
      <c r="B5415" t="s">
        <v>31781</v>
      </c>
      <c r="C5415" t="s">
        <v>830</v>
      </c>
      <c r="F5415">
        <f>1570-220-1255</f>
        <v>95</v>
      </c>
      <c r="H5415" t="s">
        <v>31782</v>
      </c>
      <c r="J5415" t="s">
        <v>31783</v>
      </c>
      <c r="N5415" t="s">
        <v>15540</v>
      </c>
      <c r="O5415">
        <v>17701</v>
      </c>
      <c r="P5415" t="s">
        <v>50</v>
      </c>
      <c r="U5415" s="1">
        <v>44613</v>
      </c>
      <c r="V5415" s="1">
        <v>44613</v>
      </c>
      <c r="AC5415" t="s">
        <v>53</v>
      </c>
      <c r="AD5415">
        <v>2969665016</v>
      </c>
      <c r="AE5415" s="1">
        <v>42093.408333333333</v>
      </c>
      <c r="AG5415" t="s">
        <v>31784</v>
      </c>
      <c r="AH5415" t="s">
        <v>51</v>
      </c>
      <c r="AJ5415" t="s">
        <v>53</v>
      </c>
      <c r="AO5415" t="s">
        <v>8142</v>
      </c>
    </row>
    <row r="5416" spans="1:43" x14ac:dyDescent="0.35">
      <c r="A5416" t="s">
        <v>31785</v>
      </c>
      <c r="B5416" t="s">
        <v>31786</v>
      </c>
      <c r="C5416" t="s">
        <v>347</v>
      </c>
      <c r="F5416" t="s">
        <v>31787</v>
      </c>
      <c r="H5416" t="s">
        <v>31785</v>
      </c>
      <c r="J5416" t="s">
        <v>5516</v>
      </c>
      <c r="N5416" t="s">
        <v>592</v>
      </c>
      <c r="O5416">
        <v>82007</v>
      </c>
      <c r="P5416" t="s">
        <v>50</v>
      </c>
      <c r="U5416" s="1">
        <v>44613</v>
      </c>
      <c r="V5416" s="1">
        <v>44613</v>
      </c>
      <c r="W5416" s="1">
        <v>44613.538888888892</v>
      </c>
      <c r="X5416" s="1">
        <v>44613.538888888892</v>
      </c>
      <c r="AC5416" t="s">
        <v>53</v>
      </c>
      <c r="AD5416">
        <v>2969634929</v>
      </c>
      <c r="AE5416" s="1">
        <v>41799.665972222225</v>
      </c>
      <c r="AF5416" t="s">
        <v>4296</v>
      </c>
      <c r="AG5416" t="s">
        <v>31788</v>
      </c>
      <c r="AH5416" t="s">
        <v>51</v>
      </c>
      <c r="AJ5416" t="s">
        <v>53</v>
      </c>
      <c r="AL5416" t="s">
        <v>78</v>
      </c>
      <c r="AO5416" t="s">
        <v>8142</v>
      </c>
      <c r="AP5416" s="1">
        <v>44644.700694444444</v>
      </c>
    </row>
    <row r="5417" spans="1:43" x14ac:dyDescent="0.35">
      <c r="A5417" t="s">
        <v>31789</v>
      </c>
      <c r="B5417" t="s">
        <v>31790</v>
      </c>
      <c r="C5417" t="s">
        <v>31791</v>
      </c>
      <c r="H5417" t="s">
        <v>31789</v>
      </c>
      <c r="J5417" t="s">
        <v>31792</v>
      </c>
      <c r="K5417" t="s">
        <v>31793</v>
      </c>
      <c r="M5417" t="s">
        <v>31794</v>
      </c>
      <c r="N5417" t="s">
        <v>31795</v>
      </c>
      <c r="O5417">
        <v>89081</v>
      </c>
      <c r="P5417" t="s">
        <v>50</v>
      </c>
      <c r="U5417" s="1">
        <v>44613</v>
      </c>
      <c r="V5417" s="1">
        <v>44613</v>
      </c>
      <c r="W5417" s="1">
        <v>44613.915277777778</v>
      </c>
      <c r="X5417" s="1">
        <v>44613.915277777778</v>
      </c>
      <c r="AC5417" t="s">
        <v>51</v>
      </c>
      <c r="AD5417">
        <v>2972168046</v>
      </c>
      <c r="AE5417" s="1">
        <v>44914.731249999997</v>
      </c>
      <c r="AG5417" t="s">
        <v>31796</v>
      </c>
      <c r="AH5417" t="s">
        <v>51</v>
      </c>
      <c r="AJ5417" t="s">
        <v>53</v>
      </c>
      <c r="AL5417" t="s">
        <v>78</v>
      </c>
      <c r="AO5417" t="s">
        <v>5443</v>
      </c>
      <c r="AP5417" s="1">
        <v>44914.652777777781</v>
      </c>
    </row>
    <row r="5418" spans="1:43" x14ac:dyDescent="0.35">
      <c r="A5418" t="s">
        <v>31797</v>
      </c>
      <c r="B5418" t="s">
        <v>4314</v>
      </c>
      <c r="C5418" t="s">
        <v>31798</v>
      </c>
      <c r="F5418" t="s">
        <v>30112</v>
      </c>
      <c r="H5418" t="s">
        <v>31799</v>
      </c>
      <c r="J5418" t="s">
        <v>30113</v>
      </c>
      <c r="K5418" t="s">
        <v>31800</v>
      </c>
      <c r="M5418" t="s">
        <v>30115</v>
      </c>
      <c r="N5418" t="s">
        <v>264</v>
      </c>
      <c r="O5418">
        <v>79855</v>
      </c>
      <c r="P5418" t="s">
        <v>50</v>
      </c>
      <c r="U5418" s="1">
        <v>44613</v>
      </c>
      <c r="V5418" s="1">
        <v>44613</v>
      </c>
      <c r="W5418" s="1">
        <v>44613.599999999999</v>
      </c>
      <c r="X5418" s="1">
        <v>44613.599999999999</v>
      </c>
      <c r="AC5418" t="s">
        <v>53</v>
      </c>
      <c r="AD5418">
        <v>2969483436</v>
      </c>
      <c r="AE5418" s="1">
        <v>37650</v>
      </c>
      <c r="AF5418" t="s">
        <v>30116</v>
      </c>
      <c r="AG5418" t="s">
        <v>31801</v>
      </c>
      <c r="AH5418" t="s">
        <v>51</v>
      </c>
      <c r="AJ5418" t="s">
        <v>53</v>
      </c>
      <c r="AL5418" t="s">
        <v>78</v>
      </c>
      <c r="AO5418" t="s">
        <v>5443</v>
      </c>
      <c r="AP5418" s="1">
        <v>45469.666666666664</v>
      </c>
      <c r="AQ5418" s="1">
        <v>45453.51666666667</v>
      </c>
    </row>
    <row r="5419" spans="1:43" x14ac:dyDescent="0.35">
      <c r="A5419" t="s">
        <v>15387</v>
      </c>
      <c r="B5419" t="s">
        <v>31802</v>
      </c>
      <c r="C5419" t="s">
        <v>11359</v>
      </c>
      <c r="F5419" t="s">
        <v>31803</v>
      </c>
      <c r="H5419" t="s">
        <v>15387</v>
      </c>
      <c r="J5419" t="s">
        <v>31804</v>
      </c>
      <c r="N5419" t="s">
        <v>8265</v>
      </c>
      <c r="O5419">
        <v>83854</v>
      </c>
      <c r="P5419" t="s">
        <v>50</v>
      </c>
      <c r="U5419" s="1">
        <v>44613</v>
      </c>
      <c r="V5419" s="1">
        <v>44613</v>
      </c>
      <c r="AC5419" t="s">
        <v>53</v>
      </c>
      <c r="AD5419">
        <v>2969803586</v>
      </c>
      <c r="AE5419" s="1">
        <v>43250.629166666666</v>
      </c>
      <c r="AG5419" t="s">
        <v>31805</v>
      </c>
      <c r="AH5419" t="s">
        <v>51</v>
      </c>
      <c r="AJ5419" t="s">
        <v>53</v>
      </c>
      <c r="AO5419" t="s">
        <v>8142</v>
      </c>
    </row>
    <row r="5420" spans="1:43" x14ac:dyDescent="0.35">
      <c r="A5420" t="s">
        <v>31806</v>
      </c>
      <c r="B5420" t="s">
        <v>31807</v>
      </c>
      <c r="C5420" t="s">
        <v>4951</v>
      </c>
      <c r="F5420" t="s">
        <v>30841</v>
      </c>
      <c r="H5420" t="s">
        <v>30842</v>
      </c>
      <c r="J5420" t="s">
        <v>18584</v>
      </c>
      <c r="N5420" t="s">
        <v>19616</v>
      </c>
      <c r="O5420">
        <v>33073</v>
      </c>
      <c r="P5420" t="s">
        <v>50</v>
      </c>
      <c r="U5420" s="1">
        <v>44613</v>
      </c>
      <c r="V5420" s="1">
        <v>44613</v>
      </c>
      <c r="AC5420" t="s">
        <v>53</v>
      </c>
      <c r="AD5420">
        <v>2969543968</v>
      </c>
      <c r="AE5420" s="1">
        <v>40032.470138888886</v>
      </c>
      <c r="AG5420" t="s">
        <v>31808</v>
      </c>
      <c r="AH5420" t="s">
        <v>51</v>
      </c>
      <c r="AJ5420" t="s">
        <v>53</v>
      </c>
      <c r="AO5420" t="s">
        <v>8142</v>
      </c>
    </row>
    <row r="5421" spans="1:43" x14ac:dyDescent="0.35">
      <c r="A5421" t="s">
        <v>31809</v>
      </c>
      <c r="B5421" t="s">
        <v>31810</v>
      </c>
      <c r="C5421" t="s">
        <v>31811</v>
      </c>
      <c r="F5421" t="s">
        <v>30848</v>
      </c>
      <c r="H5421" t="s">
        <v>27427</v>
      </c>
      <c r="J5421" t="s">
        <v>18584</v>
      </c>
      <c r="N5421" t="s">
        <v>19616</v>
      </c>
      <c r="O5421">
        <v>33178</v>
      </c>
      <c r="P5421" t="s">
        <v>50</v>
      </c>
      <c r="U5421" s="1">
        <v>44613</v>
      </c>
      <c r="V5421" s="1">
        <v>44613</v>
      </c>
      <c r="AC5421" t="s">
        <v>53</v>
      </c>
      <c r="AD5421">
        <v>2969543968</v>
      </c>
      <c r="AE5421" s="1">
        <v>40032.470138888886</v>
      </c>
      <c r="AG5421" t="s">
        <v>31812</v>
      </c>
      <c r="AH5421" t="s">
        <v>51</v>
      </c>
      <c r="AJ5421" t="s">
        <v>53</v>
      </c>
      <c r="AO5421" t="s">
        <v>8142</v>
      </c>
    </row>
    <row r="5422" spans="1:43" x14ac:dyDescent="0.35">
      <c r="A5422" t="s">
        <v>31813</v>
      </c>
      <c r="B5422" t="s">
        <v>31814</v>
      </c>
      <c r="C5422" t="s">
        <v>530</v>
      </c>
      <c r="F5422" t="s">
        <v>31815</v>
      </c>
      <c r="G5422" t="s">
        <v>31816</v>
      </c>
      <c r="H5422" t="s">
        <v>31817</v>
      </c>
      <c r="I5422" t="s">
        <v>101</v>
      </c>
      <c r="J5422" t="s">
        <v>24506</v>
      </c>
      <c r="K5422" t="s">
        <v>31818</v>
      </c>
      <c r="M5422" t="s">
        <v>31819</v>
      </c>
      <c r="N5422" t="s">
        <v>17464</v>
      </c>
      <c r="O5422">
        <v>35151</v>
      </c>
      <c r="P5422" t="s">
        <v>50</v>
      </c>
      <c r="U5422" s="1">
        <v>44613</v>
      </c>
      <c r="V5422" s="1">
        <v>44613</v>
      </c>
      <c r="AC5422" t="s">
        <v>53</v>
      </c>
      <c r="AD5422">
        <v>2969654556</v>
      </c>
      <c r="AE5422" s="1">
        <v>42003.678472222222</v>
      </c>
      <c r="AG5422" t="s">
        <v>31820</v>
      </c>
      <c r="AH5422" t="s">
        <v>51</v>
      </c>
      <c r="AJ5422" t="s">
        <v>53</v>
      </c>
      <c r="AO5422" t="s">
        <v>8142</v>
      </c>
    </row>
    <row r="5423" spans="1:43" x14ac:dyDescent="0.35">
      <c r="A5423" t="s">
        <v>31821</v>
      </c>
      <c r="B5423" t="s">
        <v>31822</v>
      </c>
      <c r="C5423" t="s">
        <v>31823</v>
      </c>
      <c r="F5423">
        <f>1720-206-7617</f>
        <v>-6103</v>
      </c>
      <c r="H5423" t="s">
        <v>31821</v>
      </c>
      <c r="J5423" t="s">
        <v>31824</v>
      </c>
      <c r="N5423" t="s">
        <v>287</v>
      </c>
      <c r="O5423">
        <v>80642</v>
      </c>
      <c r="P5423" t="s">
        <v>50</v>
      </c>
      <c r="U5423" s="1">
        <v>44613</v>
      </c>
      <c r="V5423" s="1">
        <v>44613</v>
      </c>
      <c r="W5423" s="1">
        <v>44613.40347222222</v>
      </c>
      <c r="X5423" s="1">
        <v>44613.40347222222</v>
      </c>
      <c r="AC5423" t="s">
        <v>53</v>
      </c>
      <c r="AD5423">
        <v>2972038666</v>
      </c>
      <c r="AE5423" s="1">
        <v>44516.191666666666</v>
      </c>
      <c r="AG5423" t="s">
        <v>31825</v>
      </c>
      <c r="AH5423" t="s">
        <v>51</v>
      </c>
      <c r="AJ5423" t="s">
        <v>53</v>
      </c>
      <c r="AL5423" t="s">
        <v>78</v>
      </c>
      <c r="AO5423" t="s">
        <v>8142</v>
      </c>
    </row>
    <row r="5424" spans="1:43" x14ac:dyDescent="0.35">
      <c r="A5424" t="s">
        <v>31826</v>
      </c>
      <c r="B5424" t="s">
        <v>21241</v>
      </c>
      <c r="C5424" t="s">
        <v>23775</v>
      </c>
      <c r="F5424" t="s">
        <v>31827</v>
      </c>
      <c r="H5424" t="s">
        <v>31828</v>
      </c>
      <c r="J5424" t="s">
        <v>27926</v>
      </c>
      <c r="K5424" t="s">
        <v>31829</v>
      </c>
      <c r="M5424" t="s">
        <v>31830</v>
      </c>
      <c r="N5424" t="s">
        <v>4438</v>
      </c>
      <c r="O5424">
        <v>90058</v>
      </c>
      <c r="P5424" t="s">
        <v>50</v>
      </c>
      <c r="U5424" s="1">
        <v>44613</v>
      </c>
      <c r="V5424" s="1">
        <v>44613</v>
      </c>
      <c r="AC5424" t="s">
        <v>53</v>
      </c>
      <c r="AD5424">
        <v>2969528616</v>
      </c>
      <c r="AE5424" s="1">
        <v>39384.675000000003</v>
      </c>
      <c r="AG5424" t="s">
        <v>31831</v>
      </c>
      <c r="AH5424" t="s">
        <v>51</v>
      </c>
      <c r="AJ5424" t="s">
        <v>53</v>
      </c>
      <c r="AO5424" t="s">
        <v>8142</v>
      </c>
    </row>
    <row r="5425" spans="1:43" x14ac:dyDescent="0.35">
      <c r="A5425" t="s">
        <v>31832</v>
      </c>
      <c r="B5425" t="s">
        <v>31833</v>
      </c>
      <c r="C5425" t="s">
        <v>177</v>
      </c>
      <c r="F5425" t="s">
        <v>31834</v>
      </c>
      <c r="G5425" t="s">
        <v>31835</v>
      </c>
      <c r="H5425" t="s">
        <v>31836</v>
      </c>
      <c r="I5425" t="s">
        <v>271</v>
      </c>
      <c r="J5425" t="s">
        <v>26382</v>
      </c>
      <c r="K5425" t="s">
        <v>31837</v>
      </c>
      <c r="L5425" t="s">
        <v>31838</v>
      </c>
      <c r="M5425" t="s">
        <v>137</v>
      </c>
      <c r="N5425" t="s">
        <v>65</v>
      </c>
      <c r="O5425">
        <v>80221</v>
      </c>
      <c r="P5425" t="s">
        <v>50</v>
      </c>
      <c r="U5425" s="1">
        <v>44613.436111111114</v>
      </c>
      <c r="V5425" s="1">
        <v>44613.436111111114</v>
      </c>
      <c r="W5425" s="1">
        <v>44614.459722222222</v>
      </c>
      <c r="X5425" s="1">
        <v>44614.459722222222</v>
      </c>
      <c r="AC5425" t="s">
        <v>53</v>
      </c>
      <c r="AD5425">
        <v>2969912342</v>
      </c>
      <c r="AE5425" s="1">
        <v>43724.581250000003</v>
      </c>
      <c r="AF5425" t="s">
        <v>26383</v>
      </c>
      <c r="AG5425" t="s">
        <v>31839</v>
      </c>
      <c r="AH5425" t="s">
        <v>53</v>
      </c>
      <c r="AJ5425" t="s">
        <v>53</v>
      </c>
      <c r="AK5425" t="s">
        <v>12451</v>
      </c>
      <c r="AL5425" t="s">
        <v>78</v>
      </c>
      <c r="AO5425" t="s">
        <v>54</v>
      </c>
      <c r="AP5425" s="1">
        <v>45422.315972222219</v>
      </c>
      <c r="AQ5425" s="1">
        <v>45378.506944444445</v>
      </c>
    </row>
    <row r="5426" spans="1:43" x14ac:dyDescent="0.35">
      <c r="A5426" t="s">
        <v>31840</v>
      </c>
      <c r="B5426" t="s">
        <v>21251</v>
      </c>
      <c r="C5426" t="s">
        <v>3118</v>
      </c>
      <c r="F5426" t="s">
        <v>31841</v>
      </c>
      <c r="H5426" t="s">
        <v>31840</v>
      </c>
      <c r="J5426" t="s">
        <v>12949</v>
      </c>
      <c r="K5426" t="s">
        <v>20519</v>
      </c>
      <c r="M5426" t="s">
        <v>12925</v>
      </c>
      <c r="N5426" t="s">
        <v>12926</v>
      </c>
      <c r="O5426">
        <v>47842</v>
      </c>
      <c r="P5426" t="s">
        <v>50</v>
      </c>
      <c r="U5426" s="1">
        <v>44614</v>
      </c>
      <c r="V5426" s="1">
        <v>44614</v>
      </c>
      <c r="AC5426" t="s">
        <v>53</v>
      </c>
      <c r="AD5426">
        <v>2969735272</v>
      </c>
      <c r="AE5426" s="1">
        <v>42845.40902777778</v>
      </c>
      <c r="AG5426" t="s">
        <v>31842</v>
      </c>
      <c r="AH5426" t="s">
        <v>51</v>
      </c>
      <c r="AJ5426" t="s">
        <v>53</v>
      </c>
      <c r="AO5426" t="s">
        <v>8142</v>
      </c>
    </row>
    <row r="5427" spans="1:43" x14ac:dyDescent="0.35">
      <c r="A5427" t="s">
        <v>31843</v>
      </c>
      <c r="B5427" t="s">
        <v>31844</v>
      </c>
      <c r="C5427" t="s">
        <v>22115</v>
      </c>
      <c r="F5427" t="s">
        <v>31845</v>
      </c>
      <c r="H5427" t="s">
        <v>31843</v>
      </c>
      <c r="J5427" t="s">
        <v>31846</v>
      </c>
      <c r="K5427" t="s">
        <v>31847</v>
      </c>
      <c r="M5427" t="s">
        <v>25574</v>
      </c>
      <c r="N5427" t="s">
        <v>213</v>
      </c>
      <c r="O5427" t="s">
        <v>31848</v>
      </c>
      <c r="P5427" t="s">
        <v>50</v>
      </c>
      <c r="U5427" s="1">
        <v>44614</v>
      </c>
      <c r="V5427" s="1">
        <v>44614</v>
      </c>
      <c r="W5427" s="1">
        <v>44614.647222222222</v>
      </c>
      <c r="X5427" s="1">
        <v>44614.647222222222</v>
      </c>
      <c r="AC5427" t="s">
        <v>53</v>
      </c>
      <c r="AD5427">
        <v>2969677136</v>
      </c>
      <c r="AE5427" s="1">
        <v>42226.400694444441</v>
      </c>
      <c r="AF5427" t="s">
        <v>31849</v>
      </c>
      <c r="AG5427" t="s">
        <v>31850</v>
      </c>
      <c r="AH5427" t="s">
        <v>51</v>
      </c>
      <c r="AJ5427" t="s">
        <v>53</v>
      </c>
      <c r="AL5427" t="s">
        <v>78</v>
      </c>
      <c r="AO5427" t="s">
        <v>5443</v>
      </c>
      <c r="AP5427" s="1">
        <v>45476.526388888888</v>
      </c>
    </row>
    <row r="5428" spans="1:43" x14ac:dyDescent="0.35">
      <c r="A5428" t="s">
        <v>31851</v>
      </c>
      <c r="B5428" t="s">
        <v>6989</v>
      </c>
      <c r="C5428" t="s">
        <v>1775</v>
      </c>
      <c r="F5428" t="s">
        <v>31852</v>
      </c>
      <c r="H5428" t="s">
        <v>31851</v>
      </c>
      <c r="J5428" t="s">
        <v>3933</v>
      </c>
      <c r="K5428" t="s">
        <v>31853</v>
      </c>
      <c r="M5428" t="s">
        <v>12357</v>
      </c>
      <c r="N5428" t="s">
        <v>1217</v>
      </c>
      <c r="O5428" t="s">
        <v>31854</v>
      </c>
      <c r="P5428" t="s">
        <v>50</v>
      </c>
      <c r="U5428" s="1">
        <v>44614</v>
      </c>
      <c r="V5428" s="1">
        <v>44614</v>
      </c>
      <c r="AC5428" t="s">
        <v>53</v>
      </c>
      <c r="AD5428">
        <v>2969551137</v>
      </c>
      <c r="AE5428" s="1">
        <v>40288.591666666667</v>
      </c>
      <c r="AG5428" t="s">
        <v>31855</v>
      </c>
      <c r="AH5428" t="s">
        <v>51</v>
      </c>
      <c r="AJ5428" t="s">
        <v>53</v>
      </c>
      <c r="AO5428" t="s">
        <v>8142</v>
      </c>
    </row>
    <row r="5429" spans="1:43" x14ac:dyDescent="0.35">
      <c r="A5429" t="s">
        <v>31856</v>
      </c>
      <c r="B5429" t="s">
        <v>31857</v>
      </c>
      <c r="C5429" t="s">
        <v>5155</v>
      </c>
      <c r="F5429" t="s">
        <v>31858</v>
      </c>
      <c r="H5429" t="s">
        <v>31859</v>
      </c>
      <c r="I5429" t="s">
        <v>179</v>
      </c>
      <c r="J5429" t="s">
        <v>18584</v>
      </c>
      <c r="K5429" t="s">
        <v>31860</v>
      </c>
      <c r="L5429" t="s">
        <v>31861</v>
      </c>
      <c r="M5429" t="s">
        <v>11245</v>
      </c>
      <c r="N5429" t="s">
        <v>7021</v>
      </c>
      <c r="O5429">
        <v>28704</v>
      </c>
      <c r="P5429" t="s">
        <v>50</v>
      </c>
      <c r="U5429" s="1">
        <v>44614</v>
      </c>
      <c r="V5429" s="1">
        <v>44614</v>
      </c>
      <c r="AC5429" t="s">
        <v>53</v>
      </c>
      <c r="AD5429">
        <v>2969543968</v>
      </c>
      <c r="AE5429" s="1">
        <v>40032.470138888886</v>
      </c>
      <c r="AG5429" t="s">
        <v>31862</v>
      </c>
      <c r="AH5429" t="s">
        <v>51</v>
      </c>
      <c r="AJ5429" t="s">
        <v>53</v>
      </c>
      <c r="AO5429" t="s">
        <v>8142</v>
      </c>
    </row>
    <row r="5430" spans="1:43" x14ac:dyDescent="0.35">
      <c r="A5430" t="s">
        <v>31863</v>
      </c>
      <c r="B5430" t="s">
        <v>21882</v>
      </c>
      <c r="C5430" t="s">
        <v>1775</v>
      </c>
      <c r="F5430" t="s">
        <v>31864</v>
      </c>
      <c r="H5430" t="s">
        <v>31865</v>
      </c>
      <c r="I5430" t="s">
        <v>464</v>
      </c>
      <c r="J5430" t="s">
        <v>18584</v>
      </c>
      <c r="K5430" t="s">
        <v>31866</v>
      </c>
      <c r="M5430" t="s">
        <v>31867</v>
      </c>
      <c r="N5430" t="s">
        <v>17594</v>
      </c>
      <c r="O5430">
        <v>28704</v>
      </c>
      <c r="P5430" t="s">
        <v>50</v>
      </c>
      <c r="U5430" s="1">
        <v>44614</v>
      </c>
      <c r="V5430" s="1">
        <v>44614</v>
      </c>
      <c r="AC5430" t="s">
        <v>53</v>
      </c>
      <c r="AD5430">
        <v>2969543968</v>
      </c>
      <c r="AE5430" s="1">
        <v>40032.470138888886</v>
      </c>
      <c r="AG5430" t="s">
        <v>31868</v>
      </c>
      <c r="AH5430" t="s">
        <v>51</v>
      </c>
      <c r="AJ5430" t="s">
        <v>53</v>
      </c>
      <c r="AO5430" t="s">
        <v>8142</v>
      </c>
    </row>
    <row r="5431" spans="1:43" x14ac:dyDescent="0.35">
      <c r="A5431" t="s">
        <v>31869</v>
      </c>
      <c r="B5431" t="s">
        <v>435</v>
      </c>
      <c r="C5431" t="s">
        <v>15635</v>
      </c>
      <c r="F5431" t="s">
        <v>31870</v>
      </c>
      <c r="G5431">
        <v>8643840201</v>
      </c>
      <c r="H5431" t="s">
        <v>15634</v>
      </c>
      <c r="I5431" t="s">
        <v>464</v>
      </c>
      <c r="J5431" t="s">
        <v>18584</v>
      </c>
      <c r="K5431" t="s">
        <v>31871</v>
      </c>
      <c r="L5431" t="s">
        <v>31872</v>
      </c>
      <c r="M5431" t="s">
        <v>31873</v>
      </c>
      <c r="N5431" t="s">
        <v>13263</v>
      </c>
      <c r="O5431">
        <v>29385</v>
      </c>
      <c r="P5431" t="s">
        <v>50</v>
      </c>
      <c r="U5431" s="1">
        <v>44614</v>
      </c>
      <c r="V5431" s="1">
        <v>44614</v>
      </c>
      <c r="AC5431" t="s">
        <v>53</v>
      </c>
      <c r="AD5431">
        <v>2969543968</v>
      </c>
      <c r="AE5431" s="1">
        <v>40032.470138888886</v>
      </c>
      <c r="AG5431" t="s">
        <v>31874</v>
      </c>
      <c r="AH5431" t="s">
        <v>51</v>
      </c>
      <c r="AJ5431" t="s">
        <v>53</v>
      </c>
      <c r="AO5431" t="s">
        <v>8142</v>
      </c>
    </row>
    <row r="5432" spans="1:43" x14ac:dyDescent="0.35">
      <c r="A5432" t="s">
        <v>31875</v>
      </c>
      <c r="B5432" t="s">
        <v>217</v>
      </c>
      <c r="C5432" t="s">
        <v>309</v>
      </c>
      <c r="F5432" t="s">
        <v>31454</v>
      </c>
      <c r="H5432" t="s">
        <v>31876</v>
      </c>
      <c r="J5432" t="s">
        <v>18584</v>
      </c>
      <c r="N5432" t="s">
        <v>10540</v>
      </c>
      <c r="O5432">
        <v>37601</v>
      </c>
      <c r="P5432" t="s">
        <v>50</v>
      </c>
      <c r="U5432" s="1">
        <v>44614</v>
      </c>
      <c r="V5432" s="1">
        <v>44614</v>
      </c>
      <c r="AC5432" t="s">
        <v>53</v>
      </c>
      <c r="AD5432">
        <v>2969543968</v>
      </c>
      <c r="AE5432" s="1">
        <v>40032.470138888886</v>
      </c>
      <c r="AG5432" t="s">
        <v>31877</v>
      </c>
      <c r="AH5432" t="s">
        <v>51</v>
      </c>
      <c r="AJ5432" t="s">
        <v>53</v>
      </c>
      <c r="AO5432" t="s">
        <v>8142</v>
      </c>
    </row>
    <row r="5433" spans="1:43" x14ac:dyDescent="0.35">
      <c r="A5433" t="s">
        <v>31878</v>
      </c>
      <c r="B5433" t="s">
        <v>31879</v>
      </c>
      <c r="C5433" t="s">
        <v>1052</v>
      </c>
      <c r="F5433" t="s">
        <v>31454</v>
      </c>
      <c r="H5433" t="s">
        <v>31876</v>
      </c>
      <c r="J5433" t="s">
        <v>18584</v>
      </c>
      <c r="N5433" t="s">
        <v>10540</v>
      </c>
      <c r="O5433">
        <v>37601</v>
      </c>
      <c r="P5433" t="s">
        <v>50</v>
      </c>
      <c r="U5433" s="1">
        <v>44614</v>
      </c>
      <c r="V5433" s="1">
        <v>44614</v>
      </c>
      <c r="AC5433" t="s">
        <v>53</v>
      </c>
      <c r="AD5433">
        <v>2969543968</v>
      </c>
      <c r="AE5433" s="1">
        <v>40032.470138888886</v>
      </c>
      <c r="AG5433" t="s">
        <v>31880</v>
      </c>
      <c r="AH5433" t="s">
        <v>51</v>
      </c>
      <c r="AJ5433" t="s">
        <v>53</v>
      </c>
      <c r="AO5433" t="s">
        <v>8142</v>
      </c>
    </row>
    <row r="5434" spans="1:43" x14ac:dyDescent="0.35">
      <c r="A5434" t="s">
        <v>31881</v>
      </c>
      <c r="B5434" t="s">
        <v>4984</v>
      </c>
      <c r="C5434" t="s">
        <v>16792</v>
      </c>
      <c r="F5434" t="s">
        <v>31454</v>
      </c>
      <c r="H5434" t="s">
        <v>31876</v>
      </c>
      <c r="J5434" t="s">
        <v>18584</v>
      </c>
      <c r="N5434" t="s">
        <v>10540</v>
      </c>
      <c r="O5434">
        <v>37601</v>
      </c>
      <c r="P5434" t="s">
        <v>50</v>
      </c>
      <c r="U5434" s="1">
        <v>44614</v>
      </c>
      <c r="V5434" s="1">
        <v>44614</v>
      </c>
      <c r="AC5434" t="s">
        <v>53</v>
      </c>
      <c r="AD5434">
        <v>2969543968</v>
      </c>
      <c r="AE5434" s="1">
        <v>40032.470138888886</v>
      </c>
      <c r="AG5434" t="s">
        <v>31882</v>
      </c>
      <c r="AH5434" t="s">
        <v>51</v>
      </c>
      <c r="AJ5434" t="s">
        <v>53</v>
      </c>
      <c r="AO5434" t="s">
        <v>8142</v>
      </c>
    </row>
    <row r="5435" spans="1:43" x14ac:dyDescent="0.35">
      <c r="A5435" t="s">
        <v>31883</v>
      </c>
      <c r="B5435" t="s">
        <v>31884</v>
      </c>
      <c r="C5435" t="s">
        <v>1625</v>
      </c>
      <c r="F5435" t="s">
        <v>31454</v>
      </c>
      <c r="H5435" t="s">
        <v>31876</v>
      </c>
      <c r="J5435" t="s">
        <v>18584</v>
      </c>
      <c r="N5435" t="s">
        <v>10540</v>
      </c>
      <c r="O5435">
        <v>37601</v>
      </c>
      <c r="P5435" t="s">
        <v>50</v>
      </c>
      <c r="U5435" s="1">
        <v>44614</v>
      </c>
      <c r="V5435" s="1">
        <v>44614</v>
      </c>
      <c r="AC5435" t="s">
        <v>53</v>
      </c>
      <c r="AD5435">
        <v>2969543968</v>
      </c>
      <c r="AE5435" s="1">
        <v>40032.470138888886</v>
      </c>
      <c r="AG5435" t="s">
        <v>31885</v>
      </c>
      <c r="AH5435" t="s">
        <v>51</v>
      </c>
      <c r="AJ5435" t="s">
        <v>53</v>
      </c>
      <c r="AO5435" t="s">
        <v>8142</v>
      </c>
    </row>
    <row r="5436" spans="1:43" x14ac:dyDescent="0.35">
      <c r="A5436" t="s">
        <v>31886</v>
      </c>
      <c r="B5436" t="s">
        <v>15496</v>
      </c>
      <c r="C5436" t="s">
        <v>31887</v>
      </c>
      <c r="F5436" t="s">
        <v>31888</v>
      </c>
      <c r="H5436" t="s">
        <v>26963</v>
      </c>
      <c r="J5436" t="s">
        <v>18584</v>
      </c>
      <c r="N5436" t="s">
        <v>10540</v>
      </c>
      <c r="O5436">
        <v>37754</v>
      </c>
      <c r="P5436" t="s">
        <v>50</v>
      </c>
      <c r="U5436" s="1">
        <v>44614</v>
      </c>
      <c r="V5436" s="1">
        <v>44614</v>
      </c>
      <c r="AC5436" t="s">
        <v>53</v>
      </c>
      <c r="AD5436">
        <v>2969543968</v>
      </c>
      <c r="AE5436" s="1">
        <v>40032.470138888886</v>
      </c>
      <c r="AG5436" t="s">
        <v>31889</v>
      </c>
      <c r="AH5436" t="s">
        <v>51</v>
      </c>
      <c r="AJ5436" t="s">
        <v>53</v>
      </c>
      <c r="AO5436" t="s">
        <v>8142</v>
      </c>
    </row>
    <row r="5437" spans="1:43" x14ac:dyDescent="0.35">
      <c r="A5437" t="s">
        <v>31890</v>
      </c>
      <c r="B5437" t="s">
        <v>31891</v>
      </c>
      <c r="C5437" t="s">
        <v>3834</v>
      </c>
      <c r="F5437" t="s">
        <v>31888</v>
      </c>
      <c r="H5437" t="s">
        <v>31876</v>
      </c>
      <c r="J5437" t="s">
        <v>18584</v>
      </c>
      <c r="N5437" t="s">
        <v>10540</v>
      </c>
      <c r="O5437">
        <v>37754</v>
      </c>
      <c r="P5437" t="s">
        <v>50</v>
      </c>
      <c r="U5437" s="1">
        <v>44614</v>
      </c>
      <c r="V5437" s="1">
        <v>44614</v>
      </c>
      <c r="AC5437" t="s">
        <v>53</v>
      </c>
      <c r="AD5437">
        <v>2969543968</v>
      </c>
      <c r="AE5437" s="1">
        <v>40032.470138888886</v>
      </c>
      <c r="AG5437" t="s">
        <v>31892</v>
      </c>
      <c r="AH5437" t="s">
        <v>51</v>
      </c>
      <c r="AJ5437" t="s">
        <v>53</v>
      </c>
      <c r="AO5437" t="s">
        <v>8142</v>
      </c>
    </row>
    <row r="5438" spans="1:43" x14ac:dyDescent="0.35">
      <c r="A5438" t="s">
        <v>31893</v>
      </c>
      <c r="B5438" t="s">
        <v>23247</v>
      </c>
      <c r="C5438" t="s">
        <v>31894</v>
      </c>
      <c r="F5438" t="s">
        <v>31888</v>
      </c>
      <c r="H5438" t="s">
        <v>31876</v>
      </c>
      <c r="J5438" t="s">
        <v>18584</v>
      </c>
      <c r="N5438" t="s">
        <v>10540</v>
      </c>
      <c r="O5438">
        <v>37754</v>
      </c>
      <c r="P5438" t="s">
        <v>50</v>
      </c>
      <c r="U5438" s="1">
        <v>44614</v>
      </c>
      <c r="V5438" s="1">
        <v>44614</v>
      </c>
      <c r="AC5438" t="s">
        <v>53</v>
      </c>
      <c r="AD5438">
        <v>2969543968</v>
      </c>
      <c r="AE5438" s="1">
        <v>40032.470138888886</v>
      </c>
      <c r="AG5438" t="s">
        <v>31895</v>
      </c>
      <c r="AH5438" t="s">
        <v>51</v>
      </c>
      <c r="AJ5438" t="s">
        <v>53</v>
      </c>
      <c r="AO5438" t="s">
        <v>8142</v>
      </c>
    </row>
    <row r="5439" spans="1:43" x14ac:dyDescent="0.35">
      <c r="A5439" t="s">
        <v>31896</v>
      </c>
      <c r="B5439" t="s">
        <v>31897</v>
      </c>
      <c r="C5439" t="s">
        <v>3229</v>
      </c>
      <c r="F5439" t="s">
        <v>31888</v>
      </c>
      <c r="H5439" t="s">
        <v>31876</v>
      </c>
      <c r="J5439" t="s">
        <v>18584</v>
      </c>
      <c r="N5439" t="s">
        <v>10540</v>
      </c>
      <c r="O5439">
        <v>37754</v>
      </c>
      <c r="P5439" t="s">
        <v>50</v>
      </c>
      <c r="U5439" s="1">
        <v>44614</v>
      </c>
      <c r="V5439" s="1">
        <v>44614</v>
      </c>
      <c r="AC5439" t="s">
        <v>53</v>
      </c>
      <c r="AD5439">
        <v>2969543968</v>
      </c>
      <c r="AE5439" s="1">
        <v>40032.470138888886</v>
      </c>
      <c r="AG5439" t="s">
        <v>31898</v>
      </c>
      <c r="AH5439" t="s">
        <v>51</v>
      </c>
      <c r="AJ5439" t="s">
        <v>53</v>
      </c>
      <c r="AO5439" t="s">
        <v>8142</v>
      </c>
    </row>
    <row r="5440" spans="1:43" x14ac:dyDescent="0.35">
      <c r="A5440" t="s">
        <v>31899</v>
      </c>
      <c r="B5440" t="s">
        <v>31900</v>
      </c>
      <c r="C5440" t="s">
        <v>946</v>
      </c>
      <c r="F5440" t="s">
        <v>31888</v>
      </c>
      <c r="H5440" t="s">
        <v>31876</v>
      </c>
      <c r="J5440" t="s">
        <v>18584</v>
      </c>
      <c r="N5440" t="s">
        <v>10540</v>
      </c>
      <c r="O5440">
        <v>37754</v>
      </c>
      <c r="P5440" t="s">
        <v>50</v>
      </c>
      <c r="U5440" s="1">
        <v>44614</v>
      </c>
      <c r="V5440" s="1">
        <v>44614</v>
      </c>
      <c r="AC5440" t="s">
        <v>53</v>
      </c>
      <c r="AD5440">
        <v>2969543968</v>
      </c>
      <c r="AE5440" s="1">
        <v>40032.470138888886</v>
      </c>
      <c r="AG5440" t="s">
        <v>31901</v>
      </c>
      <c r="AH5440" t="s">
        <v>51</v>
      </c>
      <c r="AJ5440" t="s">
        <v>53</v>
      </c>
      <c r="AO5440" t="s">
        <v>8142</v>
      </c>
    </row>
    <row r="5441" spans="1:43" x14ac:dyDescent="0.35">
      <c r="A5441" t="s">
        <v>31902</v>
      </c>
      <c r="B5441" t="s">
        <v>31903</v>
      </c>
      <c r="C5441" t="s">
        <v>31904</v>
      </c>
      <c r="F5441" t="s">
        <v>30154</v>
      </c>
      <c r="H5441" t="s">
        <v>15561</v>
      </c>
      <c r="J5441" t="s">
        <v>18584</v>
      </c>
      <c r="K5441" t="s">
        <v>31905</v>
      </c>
      <c r="M5441" t="s">
        <v>31906</v>
      </c>
      <c r="N5441" t="s">
        <v>11619</v>
      </c>
      <c r="O5441">
        <v>10454</v>
      </c>
      <c r="P5441" t="s">
        <v>50</v>
      </c>
      <c r="U5441" s="1">
        <v>44614</v>
      </c>
      <c r="V5441" s="1">
        <v>44614</v>
      </c>
      <c r="AC5441" t="s">
        <v>53</v>
      </c>
      <c r="AD5441">
        <v>2969543968</v>
      </c>
      <c r="AE5441" s="1">
        <v>40032.470138888886</v>
      </c>
      <c r="AG5441" t="s">
        <v>31907</v>
      </c>
      <c r="AH5441" t="s">
        <v>51</v>
      </c>
      <c r="AJ5441" t="s">
        <v>53</v>
      </c>
      <c r="AO5441" t="s">
        <v>8142</v>
      </c>
    </row>
    <row r="5442" spans="1:43" x14ac:dyDescent="0.35">
      <c r="A5442" t="s">
        <v>31908</v>
      </c>
      <c r="B5442" t="s">
        <v>31909</v>
      </c>
      <c r="C5442" t="s">
        <v>31910</v>
      </c>
      <c r="F5442" t="s">
        <v>30154</v>
      </c>
      <c r="H5442" t="s">
        <v>15561</v>
      </c>
      <c r="J5442" t="s">
        <v>18584</v>
      </c>
      <c r="K5442" t="s">
        <v>31905</v>
      </c>
      <c r="M5442" t="s">
        <v>31906</v>
      </c>
      <c r="N5442" t="s">
        <v>11619</v>
      </c>
      <c r="O5442">
        <v>10454</v>
      </c>
      <c r="P5442" t="s">
        <v>50</v>
      </c>
      <c r="U5442" s="1">
        <v>44614</v>
      </c>
      <c r="V5442" s="1">
        <v>44614</v>
      </c>
      <c r="AC5442" t="s">
        <v>53</v>
      </c>
      <c r="AD5442">
        <v>2969543968</v>
      </c>
      <c r="AE5442" s="1">
        <v>40032.470138888886</v>
      </c>
      <c r="AG5442" t="s">
        <v>31911</v>
      </c>
      <c r="AH5442" t="s">
        <v>51</v>
      </c>
      <c r="AJ5442" t="s">
        <v>53</v>
      </c>
      <c r="AO5442" t="s">
        <v>8142</v>
      </c>
    </row>
    <row r="5443" spans="1:43" x14ac:dyDescent="0.35">
      <c r="A5443" t="s">
        <v>31912</v>
      </c>
      <c r="B5443" t="s">
        <v>31913</v>
      </c>
      <c r="C5443" t="s">
        <v>803</v>
      </c>
      <c r="F5443" t="s">
        <v>30841</v>
      </c>
      <c r="H5443" t="s">
        <v>30842</v>
      </c>
      <c r="J5443" t="s">
        <v>18584</v>
      </c>
      <c r="N5443" t="s">
        <v>19616</v>
      </c>
      <c r="O5443">
        <v>33073</v>
      </c>
      <c r="P5443" t="s">
        <v>50</v>
      </c>
      <c r="U5443" s="1">
        <v>44614</v>
      </c>
      <c r="V5443" s="1">
        <v>44614</v>
      </c>
      <c r="AC5443" t="s">
        <v>53</v>
      </c>
      <c r="AD5443">
        <v>2969543968</v>
      </c>
      <c r="AE5443" s="1">
        <v>40032.470138888886</v>
      </c>
      <c r="AG5443" t="s">
        <v>31914</v>
      </c>
      <c r="AH5443" t="s">
        <v>51</v>
      </c>
      <c r="AJ5443" t="s">
        <v>53</v>
      </c>
      <c r="AO5443" t="s">
        <v>8142</v>
      </c>
    </row>
    <row r="5444" spans="1:43" x14ac:dyDescent="0.35">
      <c r="A5444" t="s">
        <v>31915</v>
      </c>
      <c r="B5444" t="s">
        <v>31916</v>
      </c>
      <c r="C5444" t="s">
        <v>383</v>
      </c>
      <c r="F5444">
        <v>13035913747</v>
      </c>
      <c r="H5444" t="s">
        <v>31915</v>
      </c>
      <c r="J5444" t="s">
        <v>31917</v>
      </c>
      <c r="K5444" t="s">
        <v>31918</v>
      </c>
      <c r="M5444" t="s">
        <v>1397</v>
      </c>
      <c r="N5444" t="s">
        <v>65</v>
      </c>
      <c r="O5444">
        <v>80403</v>
      </c>
      <c r="P5444" t="s">
        <v>50</v>
      </c>
      <c r="U5444" s="1">
        <v>44614</v>
      </c>
      <c r="V5444" s="1">
        <v>44614</v>
      </c>
      <c r="W5444" s="1">
        <v>44614.98333333333</v>
      </c>
      <c r="X5444" s="1">
        <v>44614.98333333333</v>
      </c>
      <c r="AC5444" t="s">
        <v>53</v>
      </c>
      <c r="AD5444">
        <v>2972057810</v>
      </c>
      <c r="AE5444" s="1">
        <v>44615.636111111111</v>
      </c>
      <c r="AF5444" t="s">
        <v>31919</v>
      </c>
      <c r="AG5444" t="s">
        <v>31920</v>
      </c>
      <c r="AH5444" t="s">
        <v>51</v>
      </c>
      <c r="AJ5444" t="s">
        <v>53</v>
      </c>
      <c r="AL5444" t="s">
        <v>78</v>
      </c>
      <c r="AO5444" t="s">
        <v>5443</v>
      </c>
      <c r="AP5444" s="1">
        <v>44615.334722222222</v>
      </c>
    </row>
    <row r="5445" spans="1:43" x14ac:dyDescent="0.35">
      <c r="A5445" t="s">
        <v>31921</v>
      </c>
      <c r="B5445" t="s">
        <v>31922</v>
      </c>
      <c r="C5445" t="s">
        <v>888</v>
      </c>
      <c r="D5445" t="s">
        <v>623</v>
      </c>
      <c r="F5445" t="s">
        <v>47</v>
      </c>
      <c r="H5445" t="s">
        <v>31923</v>
      </c>
      <c r="J5445" t="s">
        <v>49</v>
      </c>
      <c r="P5445" t="s">
        <v>50</v>
      </c>
      <c r="U5445" s="1">
        <v>44614</v>
      </c>
      <c r="V5445" s="1">
        <v>44614</v>
      </c>
      <c r="W5445" s="1">
        <v>44797.415972222225</v>
      </c>
      <c r="X5445" s="1">
        <v>44797.415972222225</v>
      </c>
      <c r="AC5445" t="s">
        <v>53</v>
      </c>
      <c r="AD5445">
        <v>1000000000</v>
      </c>
      <c r="AE5445" s="1">
        <v>37295</v>
      </c>
      <c r="AG5445" t="s">
        <v>31924</v>
      </c>
      <c r="AH5445" t="s">
        <v>51</v>
      </c>
      <c r="AJ5445" t="s">
        <v>53</v>
      </c>
      <c r="AL5445" t="s">
        <v>78</v>
      </c>
      <c r="AO5445" t="s">
        <v>5443</v>
      </c>
      <c r="AP5445" s="1">
        <v>45440.618750000001</v>
      </c>
      <c r="AQ5445" s="1">
        <v>45408.50277777778</v>
      </c>
    </row>
    <row r="5446" spans="1:43" x14ac:dyDescent="0.35">
      <c r="A5446" t="s">
        <v>31925</v>
      </c>
      <c r="B5446" t="s">
        <v>2689</v>
      </c>
      <c r="C5446" t="s">
        <v>31926</v>
      </c>
      <c r="F5446" t="s">
        <v>31927</v>
      </c>
      <c r="I5446" t="s">
        <v>464</v>
      </c>
      <c r="J5446" t="s">
        <v>12614</v>
      </c>
      <c r="K5446" t="s">
        <v>31928</v>
      </c>
      <c r="M5446" t="s">
        <v>31929</v>
      </c>
      <c r="N5446" t="s">
        <v>6033</v>
      </c>
      <c r="O5446">
        <v>95240</v>
      </c>
      <c r="P5446" t="s">
        <v>50</v>
      </c>
      <c r="U5446" s="1">
        <v>44614</v>
      </c>
      <c r="V5446" s="1">
        <v>44614</v>
      </c>
      <c r="AC5446" t="s">
        <v>53</v>
      </c>
      <c r="AD5446">
        <v>2969543968</v>
      </c>
      <c r="AE5446" s="1">
        <v>40032.470138888886</v>
      </c>
      <c r="AG5446" t="s">
        <v>31930</v>
      </c>
      <c r="AH5446" t="s">
        <v>51</v>
      </c>
      <c r="AJ5446" t="s">
        <v>53</v>
      </c>
      <c r="AO5446" t="s">
        <v>8142</v>
      </c>
    </row>
    <row r="5447" spans="1:43" x14ac:dyDescent="0.35">
      <c r="A5447" t="s">
        <v>31931</v>
      </c>
      <c r="B5447" t="s">
        <v>5602</v>
      </c>
      <c r="C5447" t="s">
        <v>31932</v>
      </c>
      <c r="F5447" t="s">
        <v>31933</v>
      </c>
      <c r="H5447" t="s">
        <v>31934</v>
      </c>
      <c r="I5447" t="s">
        <v>179</v>
      </c>
      <c r="J5447" t="s">
        <v>28528</v>
      </c>
      <c r="K5447" t="s">
        <v>17796</v>
      </c>
      <c r="M5447" t="s">
        <v>27482</v>
      </c>
      <c r="N5447" t="s">
        <v>7398</v>
      </c>
      <c r="O5447">
        <v>84663</v>
      </c>
      <c r="P5447" t="s">
        <v>50</v>
      </c>
      <c r="U5447" s="1">
        <v>44614</v>
      </c>
      <c r="V5447" s="1">
        <v>44614</v>
      </c>
      <c r="AC5447" t="s">
        <v>53</v>
      </c>
      <c r="AD5447">
        <v>2969475096</v>
      </c>
      <c r="AE5447" s="1">
        <v>37141</v>
      </c>
      <c r="AG5447" t="s">
        <v>31935</v>
      </c>
      <c r="AH5447" t="s">
        <v>51</v>
      </c>
      <c r="AJ5447" t="s">
        <v>53</v>
      </c>
      <c r="AO5447" t="s">
        <v>8142</v>
      </c>
    </row>
    <row r="5448" spans="1:43" x14ac:dyDescent="0.35">
      <c r="A5448" t="s">
        <v>31936</v>
      </c>
      <c r="B5448" t="s">
        <v>31937</v>
      </c>
      <c r="C5448" t="s">
        <v>302</v>
      </c>
      <c r="F5448" t="s">
        <v>31454</v>
      </c>
      <c r="H5448" t="s">
        <v>31938</v>
      </c>
      <c r="J5448" t="s">
        <v>18584</v>
      </c>
      <c r="K5448" t="s">
        <v>2782</v>
      </c>
      <c r="M5448" t="s">
        <v>2783</v>
      </c>
      <c r="N5448" t="s">
        <v>264</v>
      </c>
      <c r="O5448">
        <v>77002</v>
      </c>
      <c r="P5448" t="s">
        <v>50</v>
      </c>
      <c r="U5448" s="1">
        <v>44614</v>
      </c>
      <c r="V5448" s="1">
        <v>44614</v>
      </c>
      <c r="AC5448" t="s">
        <v>53</v>
      </c>
      <c r="AD5448">
        <v>2969543968</v>
      </c>
      <c r="AE5448" s="1">
        <v>40032.470138888886</v>
      </c>
      <c r="AG5448" t="s">
        <v>31939</v>
      </c>
      <c r="AH5448" t="s">
        <v>51</v>
      </c>
      <c r="AJ5448" t="s">
        <v>53</v>
      </c>
      <c r="AO5448" t="s">
        <v>8142</v>
      </c>
    </row>
    <row r="5449" spans="1:43" x14ac:dyDescent="0.35">
      <c r="A5449" t="s">
        <v>31940</v>
      </c>
      <c r="B5449" t="s">
        <v>31941</v>
      </c>
      <c r="C5449" t="s">
        <v>443</v>
      </c>
      <c r="F5449" t="s">
        <v>31942</v>
      </c>
      <c r="H5449" t="s">
        <v>31876</v>
      </c>
      <c r="J5449" t="s">
        <v>18584</v>
      </c>
      <c r="N5449" t="s">
        <v>10540</v>
      </c>
      <c r="O5449">
        <v>37754</v>
      </c>
      <c r="P5449" t="s">
        <v>50</v>
      </c>
      <c r="U5449" s="1">
        <v>44614</v>
      </c>
      <c r="V5449" s="1">
        <v>44614</v>
      </c>
      <c r="AC5449" t="s">
        <v>53</v>
      </c>
      <c r="AD5449">
        <v>2969543968</v>
      </c>
      <c r="AE5449" s="1">
        <v>40032.470138888886</v>
      </c>
      <c r="AG5449" t="s">
        <v>31943</v>
      </c>
      <c r="AH5449" t="s">
        <v>51</v>
      </c>
      <c r="AJ5449" t="s">
        <v>53</v>
      </c>
      <c r="AO5449" t="s">
        <v>8142</v>
      </c>
    </row>
    <row r="5450" spans="1:43" x14ac:dyDescent="0.35">
      <c r="A5450" t="s">
        <v>31944</v>
      </c>
      <c r="B5450" t="s">
        <v>31945</v>
      </c>
      <c r="C5450" t="s">
        <v>5209</v>
      </c>
      <c r="F5450" t="s">
        <v>31888</v>
      </c>
      <c r="H5450" t="s">
        <v>31876</v>
      </c>
      <c r="J5450" t="s">
        <v>18584</v>
      </c>
      <c r="N5450" t="s">
        <v>10540</v>
      </c>
      <c r="O5450">
        <v>37754</v>
      </c>
      <c r="P5450" t="s">
        <v>50</v>
      </c>
      <c r="U5450" s="1">
        <v>44614</v>
      </c>
      <c r="V5450" s="1">
        <v>44614</v>
      </c>
      <c r="AC5450" t="s">
        <v>53</v>
      </c>
      <c r="AD5450">
        <v>2969543968</v>
      </c>
      <c r="AE5450" s="1">
        <v>40032.470138888886</v>
      </c>
      <c r="AG5450" t="s">
        <v>31946</v>
      </c>
      <c r="AH5450" t="s">
        <v>51</v>
      </c>
      <c r="AJ5450" t="s">
        <v>53</v>
      </c>
      <c r="AO5450" t="s">
        <v>8142</v>
      </c>
    </row>
    <row r="5451" spans="1:43" x14ac:dyDescent="0.35">
      <c r="A5451" t="s">
        <v>31947</v>
      </c>
      <c r="B5451" t="s">
        <v>31948</v>
      </c>
      <c r="C5451" t="s">
        <v>702</v>
      </c>
      <c r="F5451" t="s">
        <v>31949</v>
      </c>
      <c r="H5451" t="s">
        <v>31950</v>
      </c>
      <c r="I5451" t="s">
        <v>200</v>
      </c>
      <c r="J5451" t="s">
        <v>29506</v>
      </c>
      <c r="K5451" t="s">
        <v>31951</v>
      </c>
      <c r="M5451" t="s">
        <v>10614</v>
      </c>
      <c r="N5451" t="s">
        <v>65</v>
      </c>
      <c r="O5451">
        <v>80651</v>
      </c>
      <c r="P5451" t="s">
        <v>50</v>
      </c>
      <c r="U5451" s="1">
        <v>44614.351388888892</v>
      </c>
      <c r="V5451" s="1">
        <v>44614.351388888892</v>
      </c>
      <c r="W5451" s="1">
        <v>44614.407638888886</v>
      </c>
      <c r="X5451" s="1">
        <v>44614.407638888886</v>
      </c>
      <c r="AC5451" t="s">
        <v>53</v>
      </c>
      <c r="AD5451">
        <v>2969476061</v>
      </c>
      <c r="AE5451" s="1">
        <v>37200</v>
      </c>
      <c r="AF5451" t="s">
        <v>10994</v>
      </c>
      <c r="AG5451" t="s">
        <v>31952</v>
      </c>
      <c r="AH5451" t="s">
        <v>53</v>
      </c>
      <c r="AJ5451" t="s">
        <v>53</v>
      </c>
      <c r="AK5451" t="s">
        <v>8166</v>
      </c>
      <c r="AL5451" t="s">
        <v>78</v>
      </c>
      <c r="AO5451" t="s">
        <v>54</v>
      </c>
      <c r="AP5451" s="1">
        <v>45022.47152777778</v>
      </c>
    </row>
    <row r="5452" spans="1:43" x14ac:dyDescent="0.35">
      <c r="A5452" t="s">
        <v>31953</v>
      </c>
      <c r="B5452" t="s">
        <v>7988</v>
      </c>
      <c r="C5452" t="s">
        <v>1679</v>
      </c>
      <c r="H5452" t="s">
        <v>31954</v>
      </c>
      <c r="J5452" t="s">
        <v>7043</v>
      </c>
      <c r="P5452" t="s">
        <v>50</v>
      </c>
      <c r="U5452" s="1">
        <v>44615</v>
      </c>
      <c r="V5452" s="1">
        <v>44615</v>
      </c>
      <c r="W5452" s="1">
        <v>44616.402777777781</v>
      </c>
      <c r="X5452" s="1">
        <v>44616.402777777781</v>
      </c>
      <c r="AC5452" t="s">
        <v>53</v>
      </c>
      <c r="AD5452">
        <v>2969475309</v>
      </c>
      <c r="AE5452" s="1">
        <v>37159</v>
      </c>
      <c r="AF5452" t="s">
        <v>7044</v>
      </c>
      <c r="AG5452" t="s">
        <v>31955</v>
      </c>
      <c r="AH5452" t="s">
        <v>51</v>
      </c>
      <c r="AJ5452" t="s">
        <v>53</v>
      </c>
      <c r="AL5452" t="s">
        <v>78</v>
      </c>
      <c r="AO5452" t="s">
        <v>5443</v>
      </c>
      <c r="AP5452" s="1">
        <v>44867.569444444445</v>
      </c>
      <c r="AQ5452" s="1">
        <v>44846.773611111108</v>
      </c>
    </row>
    <row r="5453" spans="1:43" x14ac:dyDescent="0.35">
      <c r="A5453" t="s">
        <v>31956</v>
      </c>
      <c r="B5453" t="s">
        <v>31957</v>
      </c>
      <c r="C5453" t="s">
        <v>1775</v>
      </c>
      <c r="F5453" t="s">
        <v>31958</v>
      </c>
      <c r="H5453" t="s">
        <v>31956</v>
      </c>
      <c r="I5453" t="s">
        <v>464</v>
      </c>
      <c r="J5453" t="s">
        <v>6387</v>
      </c>
      <c r="K5453" t="s">
        <v>31959</v>
      </c>
      <c r="M5453" t="s">
        <v>31960</v>
      </c>
      <c r="N5453" t="s">
        <v>4928</v>
      </c>
      <c r="O5453">
        <v>44074</v>
      </c>
      <c r="P5453" t="s">
        <v>50</v>
      </c>
      <c r="U5453" s="1">
        <v>44615</v>
      </c>
      <c r="V5453" s="1">
        <v>44615</v>
      </c>
      <c r="AC5453" t="s">
        <v>53</v>
      </c>
      <c r="AD5453">
        <v>2969484892</v>
      </c>
      <c r="AE5453" s="1">
        <v>37756</v>
      </c>
      <c r="AG5453" t="s">
        <v>31961</v>
      </c>
      <c r="AH5453" t="s">
        <v>51</v>
      </c>
      <c r="AJ5453" t="s">
        <v>53</v>
      </c>
      <c r="AO5453" t="s">
        <v>8142</v>
      </c>
    </row>
    <row r="5454" spans="1:43" x14ac:dyDescent="0.35">
      <c r="A5454" t="s">
        <v>31962</v>
      </c>
      <c r="B5454" t="s">
        <v>31963</v>
      </c>
      <c r="C5454" t="s">
        <v>31964</v>
      </c>
      <c r="F5454" t="s">
        <v>31965</v>
      </c>
      <c r="H5454" t="s">
        <v>31966</v>
      </c>
      <c r="I5454" t="s">
        <v>464</v>
      </c>
      <c r="J5454" t="s">
        <v>6387</v>
      </c>
      <c r="K5454" t="s">
        <v>31967</v>
      </c>
      <c r="M5454" t="s">
        <v>31968</v>
      </c>
      <c r="N5454" t="s">
        <v>14739</v>
      </c>
      <c r="O5454">
        <v>60160</v>
      </c>
      <c r="P5454" t="s">
        <v>50</v>
      </c>
      <c r="U5454" s="1">
        <v>44615</v>
      </c>
      <c r="V5454" s="1">
        <v>44615</v>
      </c>
      <c r="AC5454" t="s">
        <v>53</v>
      </c>
      <c r="AD5454">
        <v>2969484892</v>
      </c>
      <c r="AE5454" s="1">
        <v>37756</v>
      </c>
      <c r="AG5454" t="s">
        <v>31969</v>
      </c>
      <c r="AH5454" t="s">
        <v>51</v>
      </c>
      <c r="AJ5454" t="s">
        <v>53</v>
      </c>
      <c r="AO5454" t="s">
        <v>8142</v>
      </c>
    </row>
    <row r="5455" spans="1:43" x14ac:dyDescent="0.35">
      <c r="A5455" t="s">
        <v>31970</v>
      </c>
      <c r="B5455" t="s">
        <v>14135</v>
      </c>
      <c r="C5455" t="s">
        <v>172</v>
      </c>
      <c r="F5455" t="s">
        <v>31971</v>
      </c>
      <c r="H5455" t="s">
        <v>31970</v>
      </c>
      <c r="J5455" t="s">
        <v>31972</v>
      </c>
      <c r="K5455" t="s">
        <v>31973</v>
      </c>
      <c r="M5455" t="s">
        <v>31974</v>
      </c>
      <c r="N5455" t="s">
        <v>798</v>
      </c>
      <c r="O5455">
        <v>79853</v>
      </c>
      <c r="P5455" t="s">
        <v>50</v>
      </c>
      <c r="U5455" s="1">
        <v>44615</v>
      </c>
      <c r="V5455" s="1">
        <v>44615</v>
      </c>
      <c r="W5455" s="1">
        <v>44615.416666666664</v>
      </c>
      <c r="X5455" s="1">
        <v>44615.416666666664</v>
      </c>
      <c r="AC5455" t="s">
        <v>53</v>
      </c>
      <c r="AD5455">
        <v>2973299542</v>
      </c>
      <c r="AE5455" s="1">
        <v>44998.695138888892</v>
      </c>
      <c r="AF5455" t="s">
        <v>31975</v>
      </c>
      <c r="AG5455" t="s">
        <v>31976</v>
      </c>
      <c r="AH5455" t="s">
        <v>51</v>
      </c>
      <c r="AJ5455" t="s">
        <v>53</v>
      </c>
      <c r="AL5455" t="s">
        <v>68</v>
      </c>
      <c r="AO5455" t="s">
        <v>5443</v>
      </c>
      <c r="AP5455" s="1">
        <v>45455.62222222222</v>
      </c>
      <c r="AQ5455" s="1">
        <v>45455.568055555559</v>
      </c>
    </row>
    <row r="5456" spans="1:43" x14ac:dyDescent="0.35">
      <c r="A5456" t="s">
        <v>31977</v>
      </c>
      <c r="B5456" t="s">
        <v>31978</v>
      </c>
      <c r="C5456" t="s">
        <v>16501</v>
      </c>
      <c r="F5456" t="s">
        <v>31979</v>
      </c>
      <c r="G5456">
        <v>8325846159</v>
      </c>
      <c r="H5456" t="s">
        <v>31980</v>
      </c>
      <c r="I5456" t="s">
        <v>200</v>
      </c>
      <c r="J5456" t="s">
        <v>31981</v>
      </c>
      <c r="K5456" t="s">
        <v>31982</v>
      </c>
      <c r="M5456" t="s">
        <v>31983</v>
      </c>
      <c r="N5456" t="s">
        <v>798</v>
      </c>
      <c r="O5456">
        <v>76240</v>
      </c>
      <c r="P5456" t="s">
        <v>50</v>
      </c>
      <c r="U5456" s="1">
        <v>44615</v>
      </c>
      <c r="V5456" s="1">
        <v>44615</v>
      </c>
      <c r="AC5456" t="s">
        <v>53</v>
      </c>
      <c r="AD5456">
        <v>2969782248</v>
      </c>
      <c r="AE5456" s="1">
        <v>43166.683333333334</v>
      </c>
      <c r="AG5456" t="s">
        <v>31984</v>
      </c>
      <c r="AH5456" t="s">
        <v>51</v>
      </c>
      <c r="AJ5456" t="s">
        <v>53</v>
      </c>
      <c r="AO5456" t="s">
        <v>8142</v>
      </c>
    </row>
    <row r="5457" spans="1:42" x14ac:dyDescent="0.35">
      <c r="A5457" t="s">
        <v>31985</v>
      </c>
      <c r="B5457" t="s">
        <v>15558</v>
      </c>
      <c r="C5457" t="s">
        <v>7655</v>
      </c>
      <c r="H5457" t="s">
        <v>15557</v>
      </c>
      <c r="J5457" t="s">
        <v>18584</v>
      </c>
      <c r="P5457" t="s">
        <v>50</v>
      </c>
      <c r="U5457" s="1">
        <v>44615</v>
      </c>
      <c r="V5457" s="1">
        <v>44615</v>
      </c>
      <c r="AC5457" t="s">
        <v>53</v>
      </c>
      <c r="AD5457">
        <v>2969543968</v>
      </c>
      <c r="AE5457" s="1">
        <v>40032.470138888886</v>
      </c>
      <c r="AG5457" t="s">
        <v>31986</v>
      </c>
      <c r="AH5457" t="s">
        <v>51</v>
      </c>
      <c r="AJ5457" t="s">
        <v>53</v>
      </c>
      <c r="AO5457" t="s">
        <v>8142</v>
      </c>
    </row>
    <row r="5458" spans="1:42" x14ac:dyDescent="0.35">
      <c r="A5458" t="s">
        <v>31987</v>
      </c>
      <c r="B5458" t="s">
        <v>31988</v>
      </c>
      <c r="C5458" t="s">
        <v>31989</v>
      </c>
      <c r="F5458">
        <f>1720-483-5959</f>
        <v>-4722</v>
      </c>
      <c r="H5458" t="s">
        <v>31987</v>
      </c>
      <c r="J5458" t="s">
        <v>31990</v>
      </c>
      <c r="N5458" t="s">
        <v>287</v>
      </c>
      <c r="O5458">
        <v>80022</v>
      </c>
      <c r="P5458" t="s">
        <v>50</v>
      </c>
      <c r="U5458" s="1">
        <v>44615</v>
      </c>
      <c r="V5458" s="1">
        <v>44615</v>
      </c>
      <c r="W5458" s="1">
        <v>44615.701388888891</v>
      </c>
      <c r="X5458" s="1">
        <v>44615.701388888891</v>
      </c>
      <c r="AC5458" t="s">
        <v>53</v>
      </c>
      <c r="AD5458">
        <v>2972058792</v>
      </c>
      <c r="AE5458" s="1">
        <v>44621.428472222222</v>
      </c>
      <c r="AG5458" t="s">
        <v>31991</v>
      </c>
      <c r="AH5458" t="s">
        <v>51</v>
      </c>
      <c r="AJ5458" t="s">
        <v>53</v>
      </c>
      <c r="AL5458" t="s">
        <v>78</v>
      </c>
      <c r="AO5458" t="s">
        <v>8142</v>
      </c>
      <c r="AP5458" s="1">
        <v>45112.478472222225</v>
      </c>
    </row>
    <row r="5459" spans="1:42" x14ac:dyDescent="0.35">
      <c r="A5459" t="s">
        <v>31992</v>
      </c>
      <c r="B5459" t="s">
        <v>31993</v>
      </c>
      <c r="C5459" t="s">
        <v>5143</v>
      </c>
      <c r="F5459" t="s">
        <v>30848</v>
      </c>
      <c r="H5459" t="s">
        <v>27427</v>
      </c>
      <c r="J5459" t="s">
        <v>18584</v>
      </c>
      <c r="N5459" t="s">
        <v>19616</v>
      </c>
      <c r="O5459">
        <v>33178</v>
      </c>
      <c r="P5459" t="s">
        <v>50</v>
      </c>
      <c r="U5459" s="1">
        <v>44615</v>
      </c>
      <c r="V5459" s="1">
        <v>44615</v>
      </c>
      <c r="AC5459" t="s">
        <v>53</v>
      </c>
      <c r="AD5459">
        <v>2969543968</v>
      </c>
      <c r="AE5459" s="1">
        <v>40032.470138888886</v>
      </c>
      <c r="AG5459" t="s">
        <v>31994</v>
      </c>
      <c r="AH5459" t="s">
        <v>51</v>
      </c>
      <c r="AJ5459" t="s">
        <v>53</v>
      </c>
      <c r="AO5459" t="s">
        <v>8142</v>
      </c>
    </row>
    <row r="5460" spans="1:42" x14ac:dyDescent="0.35">
      <c r="A5460" t="s">
        <v>31995</v>
      </c>
      <c r="B5460" t="s">
        <v>31996</v>
      </c>
      <c r="C5460" t="s">
        <v>31997</v>
      </c>
      <c r="F5460" t="s">
        <v>30848</v>
      </c>
      <c r="H5460" t="s">
        <v>27427</v>
      </c>
      <c r="J5460" t="s">
        <v>18584</v>
      </c>
      <c r="N5460" t="s">
        <v>19616</v>
      </c>
      <c r="O5460">
        <v>33178</v>
      </c>
      <c r="P5460" t="s">
        <v>50</v>
      </c>
      <c r="U5460" s="1">
        <v>44615</v>
      </c>
      <c r="V5460" s="1">
        <v>44615</v>
      </c>
      <c r="AC5460" t="s">
        <v>53</v>
      </c>
      <c r="AD5460">
        <v>2969543968</v>
      </c>
      <c r="AE5460" s="1">
        <v>40032.470138888886</v>
      </c>
      <c r="AG5460" t="s">
        <v>31998</v>
      </c>
      <c r="AH5460" t="s">
        <v>51</v>
      </c>
      <c r="AJ5460" t="s">
        <v>53</v>
      </c>
      <c r="AO5460" t="s">
        <v>8142</v>
      </c>
    </row>
    <row r="5461" spans="1:42" x14ac:dyDescent="0.35">
      <c r="A5461" t="s">
        <v>31999</v>
      </c>
      <c r="B5461" t="s">
        <v>3167</v>
      </c>
      <c r="C5461" t="s">
        <v>4426</v>
      </c>
      <c r="F5461" t="s">
        <v>30848</v>
      </c>
      <c r="H5461" t="s">
        <v>27427</v>
      </c>
      <c r="J5461" t="s">
        <v>18584</v>
      </c>
      <c r="N5461" t="s">
        <v>19616</v>
      </c>
      <c r="O5461">
        <v>33178</v>
      </c>
      <c r="P5461" t="s">
        <v>50</v>
      </c>
      <c r="U5461" s="1">
        <v>44615</v>
      </c>
      <c r="V5461" s="1">
        <v>44615</v>
      </c>
      <c r="AC5461" t="s">
        <v>53</v>
      </c>
      <c r="AD5461">
        <v>2969543968</v>
      </c>
      <c r="AE5461" s="1">
        <v>40032.470138888886</v>
      </c>
      <c r="AG5461" t="s">
        <v>32000</v>
      </c>
      <c r="AH5461" t="s">
        <v>51</v>
      </c>
      <c r="AJ5461" t="s">
        <v>53</v>
      </c>
      <c r="AO5461" t="s">
        <v>8142</v>
      </c>
    </row>
    <row r="5462" spans="1:42" x14ac:dyDescent="0.35">
      <c r="A5462" t="s">
        <v>32001</v>
      </c>
      <c r="B5462" t="s">
        <v>32002</v>
      </c>
      <c r="C5462" t="s">
        <v>89</v>
      </c>
      <c r="F5462" t="s">
        <v>31619</v>
      </c>
      <c r="H5462" t="s">
        <v>32003</v>
      </c>
      <c r="J5462" t="s">
        <v>18584</v>
      </c>
      <c r="K5462" t="s">
        <v>32004</v>
      </c>
      <c r="M5462" t="s">
        <v>31621</v>
      </c>
      <c r="N5462" t="s">
        <v>4438</v>
      </c>
      <c r="O5462">
        <v>93065</v>
      </c>
      <c r="P5462" t="s">
        <v>50</v>
      </c>
      <c r="U5462" s="1">
        <v>44615</v>
      </c>
      <c r="V5462" s="1">
        <v>44615</v>
      </c>
      <c r="AC5462" t="s">
        <v>53</v>
      </c>
      <c r="AD5462">
        <v>2969543968</v>
      </c>
      <c r="AE5462" s="1">
        <v>40032.470138888886</v>
      </c>
      <c r="AG5462" t="s">
        <v>32005</v>
      </c>
      <c r="AH5462" t="s">
        <v>51</v>
      </c>
      <c r="AJ5462" t="s">
        <v>53</v>
      </c>
      <c r="AO5462" t="s">
        <v>8142</v>
      </c>
    </row>
    <row r="5463" spans="1:42" x14ac:dyDescent="0.35">
      <c r="A5463" t="s">
        <v>32006</v>
      </c>
      <c r="B5463" t="s">
        <v>32007</v>
      </c>
      <c r="C5463" t="s">
        <v>32008</v>
      </c>
      <c r="F5463" t="s">
        <v>32009</v>
      </c>
      <c r="H5463" t="s">
        <v>32010</v>
      </c>
      <c r="J5463" t="s">
        <v>32011</v>
      </c>
      <c r="K5463" t="s">
        <v>32012</v>
      </c>
      <c r="M5463" t="s">
        <v>137</v>
      </c>
      <c r="N5463" t="s">
        <v>65</v>
      </c>
      <c r="O5463">
        <v>80216</v>
      </c>
      <c r="P5463" t="s">
        <v>50</v>
      </c>
      <c r="U5463" s="1">
        <v>44615</v>
      </c>
      <c r="V5463" s="1">
        <v>44615</v>
      </c>
      <c r="W5463" s="1">
        <v>44615.743055555555</v>
      </c>
      <c r="X5463" s="1">
        <v>44615.743055555555</v>
      </c>
      <c r="AC5463" t="s">
        <v>53</v>
      </c>
      <c r="AD5463">
        <v>1000000001</v>
      </c>
      <c r="AE5463" s="1">
        <v>39973.351388888892</v>
      </c>
      <c r="AF5463" t="s">
        <v>3377</v>
      </c>
      <c r="AG5463" t="s">
        <v>32013</v>
      </c>
      <c r="AH5463" t="s">
        <v>51</v>
      </c>
      <c r="AJ5463" t="s">
        <v>53</v>
      </c>
      <c r="AL5463" t="s">
        <v>78</v>
      </c>
      <c r="AO5463" t="s">
        <v>5443</v>
      </c>
      <c r="AP5463" s="1">
        <v>44615.740277777775</v>
      </c>
    </row>
    <row r="5464" spans="1:42" x14ac:dyDescent="0.35">
      <c r="A5464" t="s">
        <v>32014</v>
      </c>
      <c r="B5464" t="s">
        <v>32015</v>
      </c>
      <c r="C5464" t="s">
        <v>888</v>
      </c>
      <c r="F5464">
        <v>5757049103</v>
      </c>
      <c r="H5464" t="s">
        <v>32016</v>
      </c>
      <c r="J5464" t="s">
        <v>32017</v>
      </c>
      <c r="K5464" t="s">
        <v>32018</v>
      </c>
      <c r="M5464" t="s">
        <v>32019</v>
      </c>
      <c r="N5464" t="s">
        <v>253</v>
      </c>
      <c r="O5464">
        <v>88260</v>
      </c>
      <c r="P5464" t="s">
        <v>50</v>
      </c>
      <c r="U5464" s="1">
        <v>44615</v>
      </c>
      <c r="V5464" s="1">
        <v>44615</v>
      </c>
      <c r="W5464" s="1">
        <v>44615.376388888886</v>
      </c>
      <c r="X5464" s="1">
        <v>44615.376388888886</v>
      </c>
      <c r="AC5464" t="s">
        <v>53</v>
      </c>
      <c r="AD5464">
        <v>1000000001</v>
      </c>
      <c r="AE5464" s="1">
        <v>39973.351388888892</v>
      </c>
      <c r="AF5464" t="s">
        <v>3377</v>
      </c>
      <c r="AG5464" t="s">
        <v>32020</v>
      </c>
      <c r="AH5464" t="s">
        <v>51</v>
      </c>
      <c r="AJ5464" t="s">
        <v>53</v>
      </c>
      <c r="AL5464" t="s">
        <v>78</v>
      </c>
      <c r="AO5464" t="s">
        <v>5443</v>
      </c>
      <c r="AP5464" s="1">
        <v>44615.374305555553</v>
      </c>
    </row>
    <row r="5465" spans="1:42" x14ac:dyDescent="0.35">
      <c r="A5465" t="s">
        <v>32021</v>
      </c>
      <c r="B5465" t="s">
        <v>22014</v>
      </c>
      <c r="C5465" t="s">
        <v>12697</v>
      </c>
      <c r="F5465" t="s">
        <v>32022</v>
      </c>
      <c r="H5465" t="s">
        <v>32023</v>
      </c>
      <c r="J5465" t="s">
        <v>18584</v>
      </c>
      <c r="N5465" t="s">
        <v>26966</v>
      </c>
      <c r="O5465">
        <v>72117</v>
      </c>
      <c r="P5465" t="s">
        <v>50</v>
      </c>
      <c r="U5465" s="1">
        <v>44615</v>
      </c>
      <c r="V5465" s="1">
        <v>44615</v>
      </c>
      <c r="AC5465" t="s">
        <v>53</v>
      </c>
      <c r="AD5465">
        <v>2969543968</v>
      </c>
      <c r="AE5465" s="1">
        <v>40032.470138888886</v>
      </c>
      <c r="AG5465" t="s">
        <v>32024</v>
      </c>
      <c r="AH5465" t="s">
        <v>51</v>
      </c>
      <c r="AJ5465" t="s">
        <v>53</v>
      </c>
      <c r="AO5465" t="s">
        <v>8142</v>
      </c>
    </row>
    <row r="5466" spans="1:42" x14ac:dyDescent="0.35">
      <c r="A5466" t="s">
        <v>32025</v>
      </c>
      <c r="B5466" t="s">
        <v>32007</v>
      </c>
      <c r="C5466" t="s">
        <v>32008</v>
      </c>
      <c r="H5466" t="s">
        <v>32010</v>
      </c>
      <c r="J5466" t="s">
        <v>534</v>
      </c>
      <c r="P5466" t="s">
        <v>50</v>
      </c>
      <c r="U5466" s="1">
        <v>44616</v>
      </c>
      <c r="V5466" s="1">
        <v>44616</v>
      </c>
      <c r="W5466" s="1">
        <v>44616.659722222219</v>
      </c>
      <c r="X5466" s="1">
        <v>44616.659722222219</v>
      </c>
      <c r="AC5466" t="s">
        <v>53</v>
      </c>
      <c r="AD5466">
        <v>2969480024</v>
      </c>
      <c r="AE5466" s="1">
        <v>37427</v>
      </c>
      <c r="AF5466" t="s">
        <v>32026</v>
      </c>
      <c r="AG5466" t="s">
        <v>32027</v>
      </c>
      <c r="AH5466" t="s">
        <v>51</v>
      </c>
      <c r="AJ5466" t="s">
        <v>53</v>
      </c>
      <c r="AL5466" t="s">
        <v>78</v>
      </c>
      <c r="AO5466" t="s">
        <v>5443</v>
      </c>
      <c r="AP5466" s="1">
        <v>44616.661111111112</v>
      </c>
    </row>
    <row r="5467" spans="1:42" x14ac:dyDescent="0.35">
      <c r="A5467" t="s">
        <v>32028</v>
      </c>
      <c r="B5467" t="s">
        <v>15549</v>
      </c>
      <c r="C5467" t="s">
        <v>3285</v>
      </c>
      <c r="F5467" t="s">
        <v>31619</v>
      </c>
      <c r="H5467" t="s">
        <v>32003</v>
      </c>
      <c r="J5467" t="s">
        <v>18584</v>
      </c>
      <c r="K5467" t="s">
        <v>32004</v>
      </c>
      <c r="M5467" t="s">
        <v>31621</v>
      </c>
      <c r="N5467" t="s">
        <v>4438</v>
      </c>
      <c r="O5467">
        <v>93065</v>
      </c>
      <c r="P5467" t="s">
        <v>50</v>
      </c>
      <c r="U5467" s="1">
        <v>44616</v>
      </c>
      <c r="V5467" s="1">
        <v>44616</v>
      </c>
      <c r="AC5467" t="s">
        <v>53</v>
      </c>
      <c r="AD5467">
        <v>2969543968</v>
      </c>
      <c r="AE5467" s="1">
        <v>40032.470138888886</v>
      </c>
      <c r="AG5467" t="s">
        <v>32029</v>
      </c>
      <c r="AH5467" t="s">
        <v>51</v>
      </c>
      <c r="AJ5467" t="s">
        <v>53</v>
      </c>
      <c r="AO5467" t="s">
        <v>8142</v>
      </c>
    </row>
    <row r="5468" spans="1:42" x14ac:dyDescent="0.35">
      <c r="A5468" t="s">
        <v>32030</v>
      </c>
      <c r="B5468" t="s">
        <v>14154</v>
      </c>
      <c r="C5468" t="s">
        <v>9435</v>
      </c>
      <c r="F5468" t="s">
        <v>32031</v>
      </c>
      <c r="H5468" t="s">
        <v>32032</v>
      </c>
      <c r="J5468" t="s">
        <v>9778</v>
      </c>
      <c r="K5468" t="s">
        <v>16542</v>
      </c>
      <c r="M5468" t="s">
        <v>9780</v>
      </c>
      <c r="N5468" t="s">
        <v>2123</v>
      </c>
      <c r="O5468">
        <v>56310</v>
      </c>
      <c r="P5468" t="s">
        <v>50</v>
      </c>
      <c r="U5468" s="1">
        <v>44616</v>
      </c>
      <c r="V5468" s="1">
        <v>44616</v>
      </c>
      <c r="AC5468" t="s">
        <v>53</v>
      </c>
      <c r="AD5468">
        <v>2969506030</v>
      </c>
      <c r="AE5468" s="1">
        <v>38097.646527777775</v>
      </c>
      <c r="AG5468" t="s">
        <v>32033</v>
      </c>
      <c r="AH5468" t="s">
        <v>51</v>
      </c>
      <c r="AJ5468" t="s">
        <v>53</v>
      </c>
      <c r="AO5468" t="s">
        <v>8142</v>
      </c>
    </row>
    <row r="5469" spans="1:42" x14ac:dyDescent="0.35">
      <c r="A5469" t="s">
        <v>32034</v>
      </c>
      <c r="B5469" t="s">
        <v>32035</v>
      </c>
      <c r="C5469" t="s">
        <v>10049</v>
      </c>
      <c r="F5469" t="s">
        <v>32036</v>
      </c>
      <c r="H5469" t="s">
        <v>32037</v>
      </c>
      <c r="J5469" t="s">
        <v>27926</v>
      </c>
      <c r="K5469" t="s">
        <v>32038</v>
      </c>
      <c r="M5469" t="s">
        <v>31401</v>
      </c>
      <c r="N5469" t="s">
        <v>4438</v>
      </c>
      <c r="O5469">
        <v>92865</v>
      </c>
      <c r="P5469" t="s">
        <v>50</v>
      </c>
      <c r="U5469" s="1">
        <v>44616</v>
      </c>
      <c r="V5469" s="1">
        <v>44616</v>
      </c>
      <c r="AC5469" t="s">
        <v>53</v>
      </c>
      <c r="AD5469">
        <v>2969528616</v>
      </c>
      <c r="AE5469" s="1">
        <v>39384.675000000003</v>
      </c>
      <c r="AG5469" t="s">
        <v>32039</v>
      </c>
      <c r="AH5469" t="s">
        <v>51</v>
      </c>
      <c r="AJ5469" t="s">
        <v>53</v>
      </c>
      <c r="AO5469" t="s">
        <v>8142</v>
      </c>
    </row>
    <row r="5470" spans="1:42" x14ac:dyDescent="0.35">
      <c r="A5470" t="s">
        <v>32040</v>
      </c>
      <c r="B5470" t="s">
        <v>21832</v>
      </c>
      <c r="C5470" t="s">
        <v>23329</v>
      </c>
      <c r="F5470" t="s">
        <v>32041</v>
      </c>
      <c r="H5470" t="s">
        <v>32042</v>
      </c>
      <c r="I5470" t="s">
        <v>179</v>
      </c>
      <c r="J5470" t="s">
        <v>491</v>
      </c>
      <c r="K5470" t="s">
        <v>32043</v>
      </c>
      <c r="M5470" t="s">
        <v>525</v>
      </c>
      <c r="N5470" t="s">
        <v>65</v>
      </c>
      <c r="O5470">
        <v>80019</v>
      </c>
      <c r="P5470" t="s">
        <v>50</v>
      </c>
      <c r="U5470" s="1">
        <v>44616</v>
      </c>
      <c r="V5470" s="1">
        <v>44616</v>
      </c>
      <c r="AC5470" t="s">
        <v>53</v>
      </c>
      <c r="AD5470">
        <v>2969472760</v>
      </c>
      <c r="AE5470" s="1">
        <v>36916.71597222222</v>
      </c>
      <c r="AG5470" t="s">
        <v>32044</v>
      </c>
      <c r="AH5470" t="s">
        <v>51</v>
      </c>
      <c r="AJ5470" t="s">
        <v>53</v>
      </c>
      <c r="AO5470" t="s">
        <v>8142</v>
      </c>
    </row>
    <row r="5471" spans="1:42" x14ac:dyDescent="0.35">
      <c r="A5471" t="s">
        <v>32045</v>
      </c>
      <c r="B5471" t="s">
        <v>32046</v>
      </c>
      <c r="C5471" t="s">
        <v>3349</v>
      </c>
      <c r="F5471" t="s">
        <v>32047</v>
      </c>
      <c r="H5471" t="s">
        <v>32048</v>
      </c>
      <c r="I5471" t="s">
        <v>101</v>
      </c>
      <c r="J5471" t="s">
        <v>491</v>
      </c>
      <c r="K5471" t="s">
        <v>32049</v>
      </c>
      <c r="M5471" t="s">
        <v>3777</v>
      </c>
      <c r="N5471" t="s">
        <v>32050</v>
      </c>
      <c r="O5471">
        <v>68102</v>
      </c>
      <c r="P5471" t="s">
        <v>50</v>
      </c>
      <c r="U5471" s="1">
        <v>44616</v>
      </c>
      <c r="V5471" s="1">
        <v>44616</v>
      </c>
      <c r="AC5471" t="s">
        <v>53</v>
      </c>
      <c r="AD5471">
        <v>2969472760</v>
      </c>
      <c r="AE5471" s="1">
        <v>36916.71597222222</v>
      </c>
      <c r="AG5471" t="s">
        <v>32051</v>
      </c>
      <c r="AH5471" t="s">
        <v>51</v>
      </c>
      <c r="AJ5471" t="s">
        <v>53</v>
      </c>
      <c r="AO5471" t="s">
        <v>8142</v>
      </c>
    </row>
    <row r="5472" spans="1:42" x14ac:dyDescent="0.35">
      <c r="A5472" t="s">
        <v>32052</v>
      </c>
      <c r="B5472" t="s">
        <v>32053</v>
      </c>
      <c r="C5472" t="s">
        <v>32054</v>
      </c>
      <c r="F5472">
        <v>17203275688</v>
      </c>
      <c r="H5472" t="s">
        <v>32052</v>
      </c>
      <c r="J5472" t="s">
        <v>32055</v>
      </c>
      <c r="K5472" t="s">
        <v>32056</v>
      </c>
      <c r="M5472" t="s">
        <v>32057</v>
      </c>
      <c r="N5472" t="s">
        <v>287</v>
      </c>
      <c r="O5472">
        <v>80226</v>
      </c>
      <c r="P5472" t="s">
        <v>50</v>
      </c>
      <c r="U5472" s="1">
        <v>44616</v>
      </c>
      <c r="V5472" s="1">
        <v>44616</v>
      </c>
      <c r="W5472" s="1">
        <v>44616.418055555558</v>
      </c>
      <c r="X5472" s="1">
        <v>44616.418055555558</v>
      </c>
      <c r="AC5472" t="s">
        <v>53</v>
      </c>
      <c r="AD5472">
        <v>2972408205</v>
      </c>
      <c r="AE5472" s="1">
        <v>44977.395138888889</v>
      </c>
      <c r="AF5472" t="s">
        <v>32058</v>
      </c>
      <c r="AG5472" t="s">
        <v>32059</v>
      </c>
      <c r="AH5472" t="s">
        <v>51</v>
      </c>
      <c r="AJ5472" t="s">
        <v>53</v>
      </c>
      <c r="AL5472" t="s">
        <v>68</v>
      </c>
      <c r="AO5472" t="s">
        <v>8142</v>
      </c>
      <c r="AP5472" s="1">
        <v>45467.443055555559</v>
      </c>
    </row>
    <row r="5473" spans="1:43" x14ac:dyDescent="0.35">
      <c r="A5473" t="s">
        <v>32060</v>
      </c>
      <c r="B5473" t="s">
        <v>11414</v>
      </c>
      <c r="C5473" t="s">
        <v>25645</v>
      </c>
      <c r="F5473">
        <f>1608-546-2311</f>
        <v>-1249</v>
      </c>
      <c r="H5473" t="s">
        <v>32060</v>
      </c>
      <c r="J5473" t="s">
        <v>25206</v>
      </c>
      <c r="N5473" t="s">
        <v>19267</v>
      </c>
      <c r="O5473">
        <v>53577</v>
      </c>
      <c r="P5473" t="s">
        <v>50</v>
      </c>
      <c r="U5473" s="1">
        <v>44616</v>
      </c>
      <c r="V5473" s="1">
        <v>44616</v>
      </c>
      <c r="W5473" s="1">
        <v>44616.638194444444</v>
      </c>
      <c r="X5473" s="1">
        <v>44616.638194444444</v>
      </c>
      <c r="AC5473" t="s">
        <v>53</v>
      </c>
      <c r="AD5473">
        <v>2969479596</v>
      </c>
      <c r="AE5473" s="1">
        <v>37399</v>
      </c>
      <c r="AG5473" t="s">
        <v>32061</v>
      </c>
      <c r="AH5473" t="s">
        <v>51</v>
      </c>
      <c r="AJ5473" t="s">
        <v>53</v>
      </c>
      <c r="AL5473" t="s">
        <v>78</v>
      </c>
      <c r="AO5473" t="s">
        <v>8142</v>
      </c>
    </row>
    <row r="5474" spans="1:43" x14ac:dyDescent="0.35">
      <c r="A5474" t="s">
        <v>32062</v>
      </c>
      <c r="B5474" t="s">
        <v>32063</v>
      </c>
      <c r="C5474" t="s">
        <v>4589</v>
      </c>
      <c r="F5474" t="s">
        <v>30547</v>
      </c>
      <c r="H5474" t="s">
        <v>30548</v>
      </c>
      <c r="J5474" t="s">
        <v>18584</v>
      </c>
      <c r="K5474" t="s">
        <v>30549</v>
      </c>
      <c r="M5474" t="s">
        <v>15816</v>
      </c>
      <c r="N5474" t="s">
        <v>4438</v>
      </c>
      <c r="O5474">
        <v>92883</v>
      </c>
      <c r="P5474" t="s">
        <v>50</v>
      </c>
      <c r="U5474" s="1">
        <v>44616</v>
      </c>
      <c r="V5474" s="1">
        <v>44616</v>
      </c>
      <c r="AC5474" t="s">
        <v>53</v>
      </c>
      <c r="AD5474">
        <v>2969543968</v>
      </c>
      <c r="AE5474" s="1">
        <v>40032.470138888886</v>
      </c>
      <c r="AG5474" t="s">
        <v>32064</v>
      </c>
      <c r="AH5474" t="s">
        <v>51</v>
      </c>
      <c r="AJ5474" t="s">
        <v>53</v>
      </c>
      <c r="AO5474" t="s">
        <v>8142</v>
      </c>
    </row>
    <row r="5475" spans="1:43" x14ac:dyDescent="0.35">
      <c r="A5475" t="s">
        <v>32065</v>
      </c>
      <c r="B5475" t="s">
        <v>32066</v>
      </c>
      <c r="C5475" t="s">
        <v>1471</v>
      </c>
      <c r="D5475" t="s">
        <v>861</v>
      </c>
      <c r="F5475" t="s">
        <v>32067</v>
      </c>
      <c r="H5475" t="s">
        <v>32068</v>
      </c>
      <c r="I5475" t="s">
        <v>464</v>
      </c>
      <c r="J5475" t="s">
        <v>6387</v>
      </c>
      <c r="K5475" t="s">
        <v>32069</v>
      </c>
      <c r="M5475" t="s">
        <v>32070</v>
      </c>
      <c r="N5475" t="s">
        <v>19616</v>
      </c>
      <c r="O5475">
        <v>33830</v>
      </c>
      <c r="P5475" t="s">
        <v>50</v>
      </c>
      <c r="U5475" s="1">
        <v>44616</v>
      </c>
      <c r="V5475" s="1">
        <v>44616</v>
      </c>
      <c r="AC5475" t="s">
        <v>53</v>
      </c>
      <c r="AD5475">
        <v>2969484892</v>
      </c>
      <c r="AE5475" s="1">
        <v>37756</v>
      </c>
      <c r="AG5475" t="s">
        <v>32071</v>
      </c>
      <c r="AH5475" t="s">
        <v>51</v>
      </c>
      <c r="AJ5475" t="s">
        <v>53</v>
      </c>
      <c r="AO5475" t="s">
        <v>8142</v>
      </c>
    </row>
    <row r="5476" spans="1:43" x14ac:dyDescent="0.35">
      <c r="A5476" t="s">
        <v>32072</v>
      </c>
      <c r="B5476" t="s">
        <v>8246</v>
      </c>
      <c r="C5476" t="s">
        <v>1614</v>
      </c>
      <c r="F5476" t="s">
        <v>30841</v>
      </c>
      <c r="H5476" t="s">
        <v>30842</v>
      </c>
      <c r="J5476" t="s">
        <v>18584</v>
      </c>
      <c r="N5476" t="s">
        <v>19616</v>
      </c>
      <c r="O5476">
        <v>33073</v>
      </c>
      <c r="P5476" t="s">
        <v>50</v>
      </c>
      <c r="U5476" s="1">
        <v>44616</v>
      </c>
      <c r="V5476" s="1">
        <v>44616</v>
      </c>
      <c r="AC5476" t="s">
        <v>53</v>
      </c>
      <c r="AD5476">
        <v>2969543968</v>
      </c>
      <c r="AE5476" s="1">
        <v>40032.470138888886</v>
      </c>
      <c r="AG5476" t="s">
        <v>32073</v>
      </c>
      <c r="AH5476" t="s">
        <v>51</v>
      </c>
      <c r="AJ5476" t="s">
        <v>53</v>
      </c>
      <c r="AO5476" t="s">
        <v>8142</v>
      </c>
    </row>
    <row r="5477" spans="1:43" x14ac:dyDescent="0.35">
      <c r="A5477" t="s">
        <v>32074</v>
      </c>
      <c r="B5477" t="s">
        <v>32075</v>
      </c>
      <c r="C5477" t="s">
        <v>32076</v>
      </c>
      <c r="F5477">
        <v>5054024056</v>
      </c>
      <c r="H5477" t="s">
        <v>32074</v>
      </c>
      <c r="J5477" t="s">
        <v>10021</v>
      </c>
      <c r="K5477" t="s">
        <v>32077</v>
      </c>
      <c r="M5477" t="s">
        <v>5451</v>
      </c>
      <c r="N5477" t="s">
        <v>253</v>
      </c>
      <c r="O5477" t="s">
        <v>32078</v>
      </c>
      <c r="P5477" t="s">
        <v>50</v>
      </c>
      <c r="U5477" s="1">
        <v>44616</v>
      </c>
      <c r="V5477" s="1">
        <v>44616</v>
      </c>
      <c r="W5477" s="1">
        <v>44616.490277777775</v>
      </c>
      <c r="X5477" s="1">
        <v>44616.490277777775</v>
      </c>
      <c r="AC5477" t="s">
        <v>53</v>
      </c>
      <c r="AD5477">
        <v>1000000001</v>
      </c>
      <c r="AE5477" s="1">
        <v>39973.351388888892</v>
      </c>
      <c r="AF5477" t="s">
        <v>3377</v>
      </c>
      <c r="AG5477" t="s">
        <v>32079</v>
      </c>
      <c r="AH5477" t="s">
        <v>51</v>
      </c>
      <c r="AJ5477" t="s">
        <v>53</v>
      </c>
      <c r="AL5477" t="s">
        <v>78</v>
      </c>
      <c r="AO5477" t="s">
        <v>5443</v>
      </c>
      <c r="AP5477" s="1">
        <v>44845.73333333333</v>
      </c>
    </row>
    <row r="5478" spans="1:43" x14ac:dyDescent="0.35">
      <c r="A5478" t="s">
        <v>32080</v>
      </c>
      <c r="B5478" t="s">
        <v>32081</v>
      </c>
      <c r="C5478" t="s">
        <v>31641</v>
      </c>
      <c r="F5478">
        <v>3032920833</v>
      </c>
      <c r="H5478" t="s">
        <v>32082</v>
      </c>
      <c r="I5478" t="s">
        <v>61</v>
      </c>
      <c r="K5478" t="s">
        <v>32012</v>
      </c>
      <c r="M5478" t="s">
        <v>137</v>
      </c>
      <c r="N5478" t="s">
        <v>65</v>
      </c>
      <c r="O5478">
        <v>80216</v>
      </c>
      <c r="P5478" t="s">
        <v>50</v>
      </c>
      <c r="U5478" s="1">
        <v>44616</v>
      </c>
      <c r="V5478" s="1">
        <v>44616</v>
      </c>
      <c r="W5478" s="1">
        <v>44616.48541666667</v>
      </c>
      <c r="X5478" s="1">
        <v>44616.48541666667</v>
      </c>
      <c r="AC5478" t="s">
        <v>53</v>
      </c>
      <c r="AD5478">
        <v>1000000001</v>
      </c>
      <c r="AE5478" s="1">
        <v>39973.351388888892</v>
      </c>
      <c r="AF5478" t="s">
        <v>3377</v>
      </c>
      <c r="AG5478" t="s">
        <v>32083</v>
      </c>
      <c r="AH5478" t="s">
        <v>51</v>
      </c>
      <c r="AJ5478" t="s">
        <v>53</v>
      </c>
      <c r="AL5478" t="s">
        <v>78</v>
      </c>
      <c r="AO5478" t="s">
        <v>5443</v>
      </c>
    </row>
    <row r="5479" spans="1:43" x14ac:dyDescent="0.35">
      <c r="A5479" t="s">
        <v>32084</v>
      </c>
      <c r="B5479" t="s">
        <v>2052</v>
      </c>
      <c r="C5479" t="s">
        <v>1312</v>
      </c>
      <c r="F5479" t="s">
        <v>32085</v>
      </c>
      <c r="H5479" t="s">
        <v>32084</v>
      </c>
      <c r="J5479" t="s">
        <v>32086</v>
      </c>
      <c r="N5479" t="s">
        <v>637</v>
      </c>
      <c r="O5479">
        <v>79934</v>
      </c>
      <c r="P5479" t="s">
        <v>50</v>
      </c>
      <c r="U5479" s="1">
        <v>44616</v>
      </c>
      <c r="V5479" s="1">
        <v>44616</v>
      </c>
      <c r="W5479" s="1">
        <v>44616.405555555553</v>
      </c>
      <c r="X5479" s="1">
        <v>44616.405555555553</v>
      </c>
      <c r="AC5479" t="s">
        <v>53</v>
      </c>
      <c r="AD5479">
        <v>1000000001</v>
      </c>
      <c r="AE5479" s="1">
        <v>39973.351388888892</v>
      </c>
      <c r="AF5479" t="s">
        <v>3377</v>
      </c>
      <c r="AG5479" t="s">
        <v>32087</v>
      </c>
      <c r="AH5479" t="s">
        <v>51</v>
      </c>
      <c r="AJ5479" t="s">
        <v>53</v>
      </c>
      <c r="AL5479" t="s">
        <v>78</v>
      </c>
      <c r="AO5479" t="s">
        <v>8142</v>
      </c>
      <c r="AP5479" s="1">
        <v>44795.706250000003</v>
      </c>
    </row>
    <row r="5480" spans="1:43" x14ac:dyDescent="0.35">
      <c r="A5480" t="s">
        <v>32088</v>
      </c>
      <c r="B5480" t="s">
        <v>11164</v>
      </c>
      <c r="C5480" t="s">
        <v>508</v>
      </c>
      <c r="D5480" t="s">
        <v>98</v>
      </c>
      <c r="F5480" t="s">
        <v>32089</v>
      </c>
      <c r="H5480" t="s">
        <v>32090</v>
      </c>
      <c r="I5480" t="s">
        <v>394</v>
      </c>
      <c r="J5480" t="s">
        <v>32091</v>
      </c>
      <c r="K5480" t="s">
        <v>32092</v>
      </c>
      <c r="L5480" t="s">
        <v>32093</v>
      </c>
      <c r="M5480" t="s">
        <v>17395</v>
      </c>
      <c r="N5480" t="s">
        <v>398</v>
      </c>
      <c r="O5480">
        <v>87552</v>
      </c>
      <c r="P5480" t="s">
        <v>50</v>
      </c>
      <c r="U5480" s="1">
        <v>44616.458333333336</v>
      </c>
      <c r="V5480" s="1">
        <v>44616.458333333336</v>
      </c>
      <c r="W5480" s="1">
        <v>44620.554861111108</v>
      </c>
      <c r="X5480" s="1">
        <v>44620.554861111108</v>
      </c>
      <c r="AC5480" t="s">
        <v>51</v>
      </c>
      <c r="AD5480">
        <v>2969513136</v>
      </c>
      <c r="AE5480" s="1">
        <v>38516.693749999999</v>
      </c>
      <c r="AF5480" t="s">
        <v>32094</v>
      </c>
      <c r="AG5480" t="s">
        <v>32095</v>
      </c>
      <c r="AH5480" t="s">
        <v>53</v>
      </c>
      <c r="AJ5480" t="s">
        <v>53</v>
      </c>
      <c r="AK5480" t="s">
        <v>13346</v>
      </c>
      <c r="AL5480" t="s">
        <v>78</v>
      </c>
      <c r="AO5480" t="s">
        <v>54</v>
      </c>
    </row>
    <row r="5481" spans="1:43" x14ac:dyDescent="0.35">
      <c r="A5481" t="s">
        <v>32096</v>
      </c>
      <c r="B5481" t="s">
        <v>2148</v>
      </c>
      <c r="C5481" t="s">
        <v>1471</v>
      </c>
      <c r="F5481" t="s">
        <v>32097</v>
      </c>
      <c r="G5481" t="s">
        <v>32098</v>
      </c>
      <c r="H5481" t="s">
        <v>32099</v>
      </c>
      <c r="I5481" t="s">
        <v>179</v>
      </c>
      <c r="J5481" t="s">
        <v>32100</v>
      </c>
      <c r="K5481" t="s">
        <v>32101</v>
      </c>
      <c r="L5481" t="s">
        <v>32102</v>
      </c>
      <c r="M5481" t="s">
        <v>7427</v>
      </c>
      <c r="N5481" t="s">
        <v>287</v>
      </c>
      <c r="O5481">
        <v>80033</v>
      </c>
      <c r="P5481" t="s">
        <v>50</v>
      </c>
      <c r="U5481" s="1">
        <v>44616.468055555553</v>
      </c>
      <c r="V5481" s="1">
        <v>44616.468055555553</v>
      </c>
      <c r="AC5481" t="s">
        <v>53</v>
      </c>
      <c r="AD5481">
        <v>2969763928</v>
      </c>
      <c r="AE5481" s="1">
        <v>43046.576388888891</v>
      </c>
      <c r="AG5481" t="s">
        <v>32103</v>
      </c>
      <c r="AH5481" t="s">
        <v>53</v>
      </c>
      <c r="AJ5481" t="s">
        <v>53</v>
      </c>
      <c r="AK5481" t="s">
        <v>19885</v>
      </c>
      <c r="AO5481" t="s">
        <v>54</v>
      </c>
    </row>
    <row r="5482" spans="1:43" x14ac:dyDescent="0.35">
      <c r="A5482" t="s">
        <v>32104</v>
      </c>
      <c r="B5482" t="s">
        <v>6344</v>
      </c>
      <c r="C5482" t="s">
        <v>2016</v>
      </c>
      <c r="F5482">
        <v>3072723922</v>
      </c>
      <c r="H5482" t="s">
        <v>32105</v>
      </c>
      <c r="I5482" t="s">
        <v>816</v>
      </c>
      <c r="J5482" t="s">
        <v>32106</v>
      </c>
      <c r="K5482" t="s">
        <v>32107</v>
      </c>
      <c r="M5482" t="s">
        <v>32108</v>
      </c>
      <c r="N5482" t="s">
        <v>32109</v>
      </c>
      <c r="O5482">
        <v>82421</v>
      </c>
      <c r="P5482" t="s">
        <v>50</v>
      </c>
      <c r="U5482" s="1">
        <v>44616.736111111109</v>
      </c>
      <c r="V5482" s="1">
        <v>44616.736111111109</v>
      </c>
      <c r="W5482" s="1">
        <v>44620.407638888886</v>
      </c>
      <c r="X5482" s="1">
        <v>44620.407638888886</v>
      </c>
      <c r="AC5482" t="s">
        <v>53</v>
      </c>
      <c r="AD5482">
        <v>2972058319</v>
      </c>
      <c r="AE5482" s="1">
        <v>44617.524305555555</v>
      </c>
      <c r="AF5482" t="s">
        <v>32110</v>
      </c>
      <c r="AG5482" t="s">
        <v>32111</v>
      </c>
      <c r="AH5482" t="s">
        <v>53</v>
      </c>
      <c r="AJ5482" t="s">
        <v>53</v>
      </c>
      <c r="AK5482" t="s">
        <v>2497</v>
      </c>
      <c r="AL5482" t="s">
        <v>78</v>
      </c>
      <c r="AO5482" t="s">
        <v>54</v>
      </c>
    </row>
    <row r="5483" spans="1:43" x14ac:dyDescent="0.35">
      <c r="A5483" t="s">
        <v>32112</v>
      </c>
      <c r="B5483" t="s">
        <v>32113</v>
      </c>
      <c r="C5483" t="s">
        <v>32114</v>
      </c>
      <c r="H5483" t="s">
        <v>32115</v>
      </c>
      <c r="I5483" t="s">
        <v>61</v>
      </c>
      <c r="J5483" t="s">
        <v>22571</v>
      </c>
      <c r="P5483" t="s">
        <v>50</v>
      </c>
      <c r="U5483" s="1">
        <v>44617</v>
      </c>
      <c r="V5483" s="1">
        <v>44617</v>
      </c>
      <c r="AC5483" t="s">
        <v>53</v>
      </c>
      <c r="AD5483">
        <v>2969475309</v>
      </c>
      <c r="AE5483" s="1">
        <v>37159</v>
      </c>
      <c r="AG5483" t="s">
        <v>32116</v>
      </c>
      <c r="AH5483" t="s">
        <v>51</v>
      </c>
      <c r="AJ5483" t="s">
        <v>53</v>
      </c>
      <c r="AO5483" t="s">
        <v>8142</v>
      </c>
    </row>
    <row r="5484" spans="1:43" x14ac:dyDescent="0.35">
      <c r="A5484" t="s">
        <v>32117</v>
      </c>
      <c r="B5484" t="s">
        <v>9455</v>
      </c>
      <c r="C5484" t="s">
        <v>23041</v>
      </c>
      <c r="H5484" t="s">
        <v>32118</v>
      </c>
      <c r="J5484" t="s">
        <v>10044</v>
      </c>
      <c r="P5484" t="s">
        <v>50</v>
      </c>
      <c r="U5484" s="1">
        <v>44617</v>
      </c>
      <c r="V5484" s="1">
        <v>44617</v>
      </c>
      <c r="W5484" s="1">
        <v>44620.406944444447</v>
      </c>
      <c r="X5484" s="1">
        <v>44620.406944444447</v>
      </c>
      <c r="AC5484" t="s">
        <v>53</v>
      </c>
      <c r="AD5484">
        <v>2969480024</v>
      </c>
      <c r="AE5484" s="1">
        <v>37427</v>
      </c>
      <c r="AF5484" t="s">
        <v>10045</v>
      </c>
      <c r="AG5484" t="s">
        <v>32119</v>
      </c>
      <c r="AH5484" t="s">
        <v>51</v>
      </c>
      <c r="AJ5484" t="s">
        <v>53</v>
      </c>
      <c r="AL5484" t="s">
        <v>78</v>
      </c>
      <c r="AO5484" t="s">
        <v>5443</v>
      </c>
      <c r="AP5484" s="1">
        <v>45467.463194444441</v>
      </c>
      <c r="AQ5484" s="1">
        <v>45462.637499999997</v>
      </c>
    </row>
    <row r="5485" spans="1:43" x14ac:dyDescent="0.35">
      <c r="A5485" t="s">
        <v>32120</v>
      </c>
      <c r="B5485" t="s">
        <v>867</v>
      </c>
      <c r="C5485" t="s">
        <v>6003</v>
      </c>
      <c r="F5485" t="s">
        <v>32121</v>
      </c>
      <c r="H5485" t="s">
        <v>32122</v>
      </c>
      <c r="J5485" t="s">
        <v>32123</v>
      </c>
      <c r="K5485" t="s">
        <v>32124</v>
      </c>
      <c r="M5485" t="s">
        <v>13360</v>
      </c>
      <c r="N5485" t="s">
        <v>253</v>
      </c>
      <c r="O5485">
        <v>88256</v>
      </c>
      <c r="P5485" t="s">
        <v>50</v>
      </c>
      <c r="U5485" s="1">
        <v>44617</v>
      </c>
      <c r="V5485" s="1">
        <v>44617</v>
      </c>
      <c r="W5485" s="1">
        <v>44617.468055555553</v>
      </c>
      <c r="X5485" s="1">
        <v>44617.468055555553</v>
      </c>
      <c r="AC5485" t="s">
        <v>51</v>
      </c>
      <c r="AD5485">
        <v>2969497295</v>
      </c>
      <c r="AE5485" s="1">
        <v>37860.661111111112</v>
      </c>
      <c r="AF5485" t="s">
        <v>32125</v>
      </c>
      <c r="AG5485" t="s">
        <v>32126</v>
      </c>
      <c r="AH5485" t="s">
        <v>51</v>
      </c>
      <c r="AJ5485" t="s">
        <v>53</v>
      </c>
      <c r="AL5485" t="s">
        <v>78</v>
      </c>
      <c r="AO5485" t="s">
        <v>5443</v>
      </c>
      <c r="AP5485" s="1">
        <v>44630.453472222223</v>
      </c>
    </row>
    <row r="5486" spans="1:43" x14ac:dyDescent="0.35">
      <c r="A5486" t="s">
        <v>32127</v>
      </c>
      <c r="B5486" t="s">
        <v>9421</v>
      </c>
      <c r="C5486" t="s">
        <v>3460</v>
      </c>
      <c r="F5486" t="s">
        <v>32128</v>
      </c>
      <c r="H5486" t="s">
        <v>32127</v>
      </c>
      <c r="J5486" t="s">
        <v>13501</v>
      </c>
      <c r="K5486" t="s">
        <v>32129</v>
      </c>
      <c r="M5486" t="s">
        <v>13503</v>
      </c>
      <c r="N5486" t="s">
        <v>9781</v>
      </c>
      <c r="O5486">
        <v>56649</v>
      </c>
      <c r="P5486" t="s">
        <v>50</v>
      </c>
      <c r="U5486" s="1">
        <v>44617</v>
      </c>
      <c r="V5486" s="1">
        <v>44617</v>
      </c>
      <c r="W5486" s="1">
        <v>44617.441666666666</v>
      </c>
      <c r="X5486" s="1">
        <v>44617.441666666666</v>
      </c>
      <c r="AC5486" t="s">
        <v>53</v>
      </c>
      <c r="AD5486">
        <v>2973342686</v>
      </c>
      <c r="AE5486" s="1">
        <v>45030.398611111108</v>
      </c>
      <c r="AF5486" t="s">
        <v>32130</v>
      </c>
      <c r="AG5486" t="s">
        <v>32131</v>
      </c>
      <c r="AH5486" t="s">
        <v>51</v>
      </c>
      <c r="AJ5486" t="s">
        <v>53</v>
      </c>
      <c r="AL5486" t="s">
        <v>78</v>
      </c>
      <c r="AO5486" t="s">
        <v>5443</v>
      </c>
      <c r="AP5486" s="1">
        <v>44617.842361111114</v>
      </c>
    </row>
    <row r="5487" spans="1:43" x14ac:dyDescent="0.35">
      <c r="A5487" t="s">
        <v>32132</v>
      </c>
      <c r="B5487" t="s">
        <v>7815</v>
      </c>
      <c r="C5487" t="s">
        <v>894</v>
      </c>
      <c r="F5487" t="s">
        <v>32133</v>
      </c>
      <c r="H5487" t="s">
        <v>32134</v>
      </c>
      <c r="J5487" t="s">
        <v>12818</v>
      </c>
      <c r="N5487" t="s">
        <v>14739</v>
      </c>
      <c r="O5487">
        <v>62439</v>
      </c>
      <c r="P5487" t="s">
        <v>50</v>
      </c>
      <c r="U5487" s="1">
        <v>44617</v>
      </c>
      <c r="V5487" s="1">
        <v>44617</v>
      </c>
      <c r="W5487" s="1">
        <v>44617.74722222222</v>
      </c>
      <c r="X5487" s="1">
        <v>44617.74722222222</v>
      </c>
      <c r="AC5487" t="s">
        <v>53</v>
      </c>
      <c r="AD5487">
        <v>2969608846</v>
      </c>
      <c r="AE5487" s="1">
        <v>41666.397916666669</v>
      </c>
      <c r="AG5487" t="s">
        <v>32135</v>
      </c>
      <c r="AH5487" t="s">
        <v>51</v>
      </c>
      <c r="AJ5487" t="s">
        <v>53</v>
      </c>
      <c r="AL5487" t="s">
        <v>78</v>
      </c>
      <c r="AO5487" t="s">
        <v>8142</v>
      </c>
    </row>
    <row r="5488" spans="1:43" x14ac:dyDescent="0.35">
      <c r="A5488" t="s">
        <v>32136</v>
      </c>
      <c r="B5488" t="s">
        <v>8950</v>
      </c>
      <c r="C5488" t="s">
        <v>969</v>
      </c>
      <c r="F5488" t="s">
        <v>32137</v>
      </c>
      <c r="H5488" t="s">
        <v>32136</v>
      </c>
      <c r="J5488" t="s">
        <v>12818</v>
      </c>
      <c r="N5488" t="s">
        <v>637</v>
      </c>
      <c r="O5488">
        <v>77346</v>
      </c>
      <c r="P5488" t="s">
        <v>50</v>
      </c>
      <c r="U5488" s="1">
        <v>44617</v>
      </c>
      <c r="V5488" s="1">
        <v>44617</v>
      </c>
      <c r="W5488" s="1">
        <v>44617.477777777778</v>
      </c>
      <c r="X5488" s="1">
        <v>44617.477777777778</v>
      </c>
      <c r="AC5488" t="s">
        <v>53</v>
      </c>
      <c r="AD5488">
        <v>2969608846</v>
      </c>
      <c r="AE5488" s="1">
        <v>41666.397916666669</v>
      </c>
      <c r="AG5488" t="s">
        <v>32138</v>
      </c>
      <c r="AH5488" t="s">
        <v>51</v>
      </c>
      <c r="AJ5488" t="s">
        <v>53</v>
      </c>
      <c r="AL5488" t="s">
        <v>78</v>
      </c>
      <c r="AO5488" t="s">
        <v>8142</v>
      </c>
    </row>
    <row r="5489" spans="1:42" x14ac:dyDescent="0.35">
      <c r="A5489" t="s">
        <v>32139</v>
      </c>
      <c r="B5489" t="s">
        <v>32140</v>
      </c>
      <c r="C5489" t="s">
        <v>587</v>
      </c>
      <c r="F5489" t="s">
        <v>32141</v>
      </c>
      <c r="H5489" t="s">
        <v>32139</v>
      </c>
      <c r="J5489" t="s">
        <v>491</v>
      </c>
      <c r="N5489" t="s">
        <v>16805</v>
      </c>
      <c r="O5489">
        <v>97203</v>
      </c>
      <c r="P5489" t="s">
        <v>50</v>
      </c>
      <c r="U5489" s="1">
        <v>44617</v>
      </c>
      <c r="V5489" s="1">
        <v>44617</v>
      </c>
      <c r="AC5489" t="s">
        <v>53</v>
      </c>
      <c r="AD5489">
        <v>2969472760</v>
      </c>
      <c r="AE5489" s="1">
        <v>36916.71597222222</v>
      </c>
      <c r="AG5489" t="s">
        <v>32142</v>
      </c>
      <c r="AH5489" t="s">
        <v>51</v>
      </c>
      <c r="AJ5489" t="s">
        <v>53</v>
      </c>
      <c r="AO5489" t="s">
        <v>8142</v>
      </c>
    </row>
    <row r="5490" spans="1:42" x14ac:dyDescent="0.35">
      <c r="A5490" t="s">
        <v>32143</v>
      </c>
      <c r="B5490" t="s">
        <v>14057</v>
      </c>
      <c r="C5490" t="s">
        <v>309</v>
      </c>
      <c r="F5490" t="s">
        <v>32144</v>
      </c>
      <c r="H5490" t="s">
        <v>32145</v>
      </c>
      <c r="J5490" t="s">
        <v>12818</v>
      </c>
      <c r="N5490" t="s">
        <v>637</v>
      </c>
      <c r="O5490">
        <v>77346</v>
      </c>
      <c r="P5490" t="s">
        <v>50</v>
      </c>
      <c r="U5490" s="1">
        <v>44617</v>
      </c>
      <c r="V5490" s="1">
        <v>44617</v>
      </c>
      <c r="W5490" s="1">
        <v>44617.461805555555</v>
      </c>
      <c r="X5490" s="1">
        <v>44617.461805555555</v>
      </c>
      <c r="AC5490" t="s">
        <v>53</v>
      </c>
      <c r="AD5490">
        <v>2969608846</v>
      </c>
      <c r="AE5490" s="1">
        <v>41666.397916666669</v>
      </c>
      <c r="AG5490" t="s">
        <v>32146</v>
      </c>
      <c r="AH5490" t="s">
        <v>51</v>
      </c>
      <c r="AJ5490" t="s">
        <v>53</v>
      </c>
      <c r="AL5490" t="s">
        <v>78</v>
      </c>
      <c r="AO5490" t="s">
        <v>8142</v>
      </c>
    </row>
    <row r="5491" spans="1:42" x14ac:dyDescent="0.35">
      <c r="A5491" t="s">
        <v>32147</v>
      </c>
      <c r="B5491" t="s">
        <v>32148</v>
      </c>
      <c r="C5491" t="s">
        <v>32149</v>
      </c>
      <c r="F5491" t="s">
        <v>31619</v>
      </c>
      <c r="H5491" t="s">
        <v>32003</v>
      </c>
      <c r="J5491" t="s">
        <v>18584</v>
      </c>
      <c r="K5491" t="s">
        <v>32004</v>
      </c>
      <c r="M5491" t="s">
        <v>31621</v>
      </c>
      <c r="N5491" t="s">
        <v>4438</v>
      </c>
      <c r="O5491">
        <v>93065</v>
      </c>
      <c r="P5491" t="s">
        <v>50</v>
      </c>
      <c r="U5491" s="1">
        <v>44617</v>
      </c>
      <c r="V5491" s="1">
        <v>44617</v>
      </c>
      <c r="AC5491" t="s">
        <v>53</v>
      </c>
      <c r="AD5491">
        <v>2969543968</v>
      </c>
      <c r="AE5491" s="1">
        <v>40032.470138888886</v>
      </c>
      <c r="AG5491" t="s">
        <v>32150</v>
      </c>
      <c r="AH5491" t="s">
        <v>51</v>
      </c>
      <c r="AJ5491" t="s">
        <v>53</v>
      </c>
      <c r="AO5491" t="s">
        <v>8142</v>
      </c>
    </row>
    <row r="5492" spans="1:42" x14ac:dyDescent="0.35">
      <c r="A5492" t="s">
        <v>32151</v>
      </c>
      <c r="B5492" t="s">
        <v>32152</v>
      </c>
      <c r="C5492" t="s">
        <v>1052</v>
      </c>
      <c r="F5492">
        <v>3035010500</v>
      </c>
      <c r="H5492" t="s">
        <v>32151</v>
      </c>
      <c r="J5492" t="s">
        <v>32153</v>
      </c>
      <c r="K5492" t="s">
        <v>32154</v>
      </c>
      <c r="M5492" t="s">
        <v>6952</v>
      </c>
      <c r="N5492" t="s">
        <v>65</v>
      </c>
      <c r="O5492" t="s">
        <v>32155</v>
      </c>
      <c r="P5492" t="s">
        <v>50</v>
      </c>
      <c r="U5492" s="1">
        <v>44617</v>
      </c>
      <c r="V5492" s="1">
        <v>44617</v>
      </c>
      <c r="W5492" s="1">
        <v>44617.8</v>
      </c>
      <c r="X5492" s="1">
        <v>44617.8</v>
      </c>
      <c r="AC5492" t="s">
        <v>53</v>
      </c>
      <c r="AD5492">
        <v>1000000001</v>
      </c>
      <c r="AE5492" s="1">
        <v>39973.351388888892</v>
      </c>
      <c r="AF5492" t="s">
        <v>3377</v>
      </c>
      <c r="AG5492" t="s">
        <v>32156</v>
      </c>
      <c r="AH5492" t="s">
        <v>51</v>
      </c>
      <c r="AJ5492" t="s">
        <v>53</v>
      </c>
      <c r="AL5492" t="s">
        <v>78</v>
      </c>
      <c r="AO5492" t="s">
        <v>5443</v>
      </c>
      <c r="AP5492" s="1">
        <v>44618.568749999999</v>
      </c>
    </row>
    <row r="5493" spans="1:42" x14ac:dyDescent="0.35">
      <c r="A5493" t="s">
        <v>32157</v>
      </c>
      <c r="B5493" t="s">
        <v>23668</v>
      </c>
      <c r="C5493" t="s">
        <v>19231</v>
      </c>
      <c r="F5493">
        <v>17205696412</v>
      </c>
      <c r="H5493" t="s">
        <v>32158</v>
      </c>
      <c r="J5493" t="s">
        <v>32159</v>
      </c>
      <c r="N5493" t="s">
        <v>287</v>
      </c>
      <c r="O5493">
        <v>80022</v>
      </c>
      <c r="P5493" t="s">
        <v>50</v>
      </c>
      <c r="U5493" s="1">
        <v>44617</v>
      </c>
      <c r="V5493" s="1">
        <v>44617</v>
      </c>
      <c r="W5493" s="1">
        <v>44617.701388888891</v>
      </c>
      <c r="X5493" s="1">
        <v>44617.701388888891</v>
      </c>
      <c r="AC5493" t="s">
        <v>53</v>
      </c>
      <c r="AD5493">
        <v>1000000001</v>
      </c>
      <c r="AE5493" s="1">
        <v>39973.351388888892</v>
      </c>
      <c r="AF5493" t="s">
        <v>3377</v>
      </c>
      <c r="AG5493" t="s">
        <v>32160</v>
      </c>
      <c r="AH5493" t="s">
        <v>51</v>
      </c>
      <c r="AJ5493" t="s">
        <v>53</v>
      </c>
      <c r="AL5493" t="s">
        <v>78</v>
      </c>
      <c r="AO5493" t="s">
        <v>5443</v>
      </c>
      <c r="AP5493" s="1">
        <v>44620.724305555559</v>
      </c>
    </row>
    <row r="5494" spans="1:42" x14ac:dyDescent="0.35">
      <c r="A5494" t="s">
        <v>32161</v>
      </c>
      <c r="B5494" t="s">
        <v>32162</v>
      </c>
      <c r="C5494" t="s">
        <v>2912</v>
      </c>
      <c r="F5494" t="s">
        <v>32163</v>
      </c>
      <c r="H5494" t="s">
        <v>32164</v>
      </c>
      <c r="J5494" t="s">
        <v>32165</v>
      </c>
      <c r="K5494" t="s">
        <v>32166</v>
      </c>
      <c r="M5494" t="s">
        <v>2800</v>
      </c>
      <c r="N5494" t="s">
        <v>65</v>
      </c>
      <c r="O5494">
        <v>80603</v>
      </c>
      <c r="P5494" t="s">
        <v>50</v>
      </c>
      <c r="U5494" s="1">
        <v>44617</v>
      </c>
      <c r="V5494" s="1">
        <v>44617</v>
      </c>
      <c r="W5494" s="1">
        <v>44617.633333333331</v>
      </c>
      <c r="X5494" s="1">
        <v>44617.633333333331</v>
      </c>
      <c r="AC5494" t="s">
        <v>51</v>
      </c>
      <c r="AD5494">
        <v>1000000001</v>
      </c>
      <c r="AE5494" s="1">
        <v>39973.351388888892</v>
      </c>
      <c r="AF5494" t="s">
        <v>3377</v>
      </c>
      <c r="AG5494" t="s">
        <v>32167</v>
      </c>
      <c r="AH5494" t="s">
        <v>51</v>
      </c>
      <c r="AJ5494" t="s">
        <v>53</v>
      </c>
      <c r="AL5494" t="s">
        <v>78</v>
      </c>
      <c r="AO5494" t="s">
        <v>5443</v>
      </c>
      <c r="AP5494" s="1">
        <v>44615.716666666667</v>
      </c>
    </row>
    <row r="5495" spans="1:42" x14ac:dyDescent="0.35">
      <c r="A5495" t="s">
        <v>32168</v>
      </c>
      <c r="B5495" t="s">
        <v>32169</v>
      </c>
      <c r="C5495" t="s">
        <v>23518</v>
      </c>
      <c r="F5495" t="s">
        <v>32170</v>
      </c>
      <c r="H5495" t="s">
        <v>32168</v>
      </c>
      <c r="J5495" t="s">
        <v>12818</v>
      </c>
      <c r="N5495" t="s">
        <v>637</v>
      </c>
      <c r="O5495">
        <v>77511</v>
      </c>
      <c r="P5495" t="s">
        <v>50</v>
      </c>
      <c r="U5495" s="1">
        <v>44617</v>
      </c>
      <c r="V5495" s="1">
        <v>44617</v>
      </c>
      <c r="W5495" s="1">
        <v>44617.47152777778</v>
      </c>
      <c r="X5495" s="1">
        <v>44617.47152777778</v>
      </c>
      <c r="AC5495" t="s">
        <v>53</v>
      </c>
      <c r="AD5495">
        <v>2969608846</v>
      </c>
      <c r="AE5495" s="1">
        <v>41666.397916666669</v>
      </c>
      <c r="AG5495" t="s">
        <v>32171</v>
      </c>
      <c r="AH5495" t="s">
        <v>51</v>
      </c>
      <c r="AJ5495" t="s">
        <v>53</v>
      </c>
      <c r="AL5495" t="s">
        <v>78</v>
      </c>
      <c r="AO5495" t="s">
        <v>8142</v>
      </c>
    </row>
    <row r="5496" spans="1:42" x14ac:dyDescent="0.35">
      <c r="A5496" t="s">
        <v>32172</v>
      </c>
      <c r="B5496" t="s">
        <v>32173</v>
      </c>
      <c r="C5496" t="s">
        <v>32174</v>
      </c>
      <c r="F5496" t="s">
        <v>32175</v>
      </c>
      <c r="H5496" t="s">
        <v>32172</v>
      </c>
      <c r="J5496" t="s">
        <v>491</v>
      </c>
      <c r="K5496" t="s">
        <v>32176</v>
      </c>
      <c r="M5496" t="s">
        <v>31913</v>
      </c>
      <c r="N5496" t="s">
        <v>13577</v>
      </c>
      <c r="O5496" t="s">
        <v>32177</v>
      </c>
      <c r="P5496" t="s">
        <v>4438</v>
      </c>
      <c r="U5496" s="1">
        <v>44618</v>
      </c>
      <c r="V5496" s="1">
        <v>44618</v>
      </c>
      <c r="AC5496" t="s">
        <v>53</v>
      </c>
      <c r="AD5496">
        <v>2969472760</v>
      </c>
      <c r="AE5496" s="1">
        <v>36916.71597222222</v>
      </c>
      <c r="AG5496" t="s">
        <v>32178</v>
      </c>
      <c r="AH5496" t="s">
        <v>51</v>
      </c>
      <c r="AJ5496" t="s">
        <v>53</v>
      </c>
      <c r="AO5496" t="s">
        <v>8142</v>
      </c>
    </row>
    <row r="5497" spans="1:42" x14ac:dyDescent="0.35">
      <c r="A5497" t="s">
        <v>32179</v>
      </c>
      <c r="B5497" t="s">
        <v>32180</v>
      </c>
      <c r="C5497" t="s">
        <v>530</v>
      </c>
      <c r="F5497" t="s">
        <v>32181</v>
      </c>
      <c r="H5497" t="s">
        <v>32182</v>
      </c>
      <c r="J5497" t="s">
        <v>18584</v>
      </c>
      <c r="N5497" t="s">
        <v>15559</v>
      </c>
      <c r="O5497">
        <v>23083</v>
      </c>
      <c r="P5497" t="s">
        <v>50</v>
      </c>
      <c r="U5497" s="1">
        <v>44618</v>
      </c>
      <c r="V5497" s="1">
        <v>44618</v>
      </c>
      <c r="AC5497" t="s">
        <v>53</v>
      </c>
      <c r="AD5497">
        <v>2969543968</v>
      </c>
      <c r="AE5497" s="1">
        <v>40032.470138888886</v>
      </c>
      <c r="AG5497" t="s">
        <v>32183</v>
      </c>
      <c r="AH5497" t="s">
        <v>51</v>
      </c>
      <c r="AJ5497" t="s">
        <v>53</v>
      </c>
      <c r="AO5497" t="s">
        <v>8142</v>
      </c>
    </row>
    <row r="5498" spans="1:42" x14ac:dyDescent="0.35">
      <c r="A5498" t="s">
        <v>32184</v>
      </c>
      <c r="B5498" t="s">
        <v>32185</v>
      </c>
      <c r="C5498" t="s">
        <v>4985</v>
      </c>
      <c r="F5498">
        <v>3039740242</v>
      </c>
      <c r="H5498" t="s">
        <v>32184</v>
      </c>
      <c r="J5498" t="s">
        <v>32186</v>
      </c>
      <c r="K5498" t="s">
        <v>32187</v>
      </c>
      <c r="M5498" t="s">
        <v>1912</v>
      </c>
      <c r="N5498" t="s">
        <v>65</v>
      </c>
      <c r="O5498">
        <v>80128</v>
      </c>
      <c r="P5498" t="s">
        <v>50</v>
      </c>
      <c r="U5498" s="1">
        <v>44618</v>
      </c>
      <c r="V5498" s="1">
        <v>44618</v>
      </c>
      <c r="W5498" s="1">
        <v>44618.691666666666</v>
      </c>
      <c r="X5498" s="1">
        <v>44618.691666666666</v>
      </c>
      <c r="AC5498" t="s">
        <v>53</v>
      </c>
      <c r="AD5498">
        <v>2972119310</v>
      </c>
      <c r="AE5498" s="1">
        <v>44795.496527777781</v>
      </c>
      <c r="AF5498" t="s">
        <v>32188</v>
      </c>
      <c r="AG5498" t="s">
        <v>32189</v>
      </c>
      <c r="AH5498" t="s">
        <v>51</v>
      </c>
      <c r="AJ5498" t="s">
        <v>53</v>
      </c>
      <c r="AL5498" t="s">
        <v>68</v>
      </c>
      <c r="AO5498" t="s">
        <v>5443</v>
      </c>
      <c r="AP5498" s="1">
        <v>44638.429166666669</v>
      </c>
    </row>
    <row r="5499" spans="1:42" x14ac:dyDescent="0.35">
      <c r="A5499" t="s">
        <v>32190</v>
      </c>
      <c r="B5499" t="s">
        <v>25443</v>
      </c>
      <c r="C5499" t="s">
        <v>758</v>
      </c>
      <c r="F5499">
        <v>17742320148</v>
      </c>
      <c r="H5499" t="s">
        <v>32191</v>
      </c>
      <c r="J5499" t="s">
        <v>32192</v>
      </c>
      <c r="N5499" t="s">
        <v>32193</v>
      </c>
      <c r="O5499" s="2" t="s">
        <v>5027</v>
      </c>
      <c r="P5499" t="s">
        <v>50</v>
      </c>
      <c r="U5499" s="1">
        <v>44618</v>
      </c>
      <c r="V5499" s="1">
        <v>44618</v>
      </c>
      <c r="AC5499" t="s">
        <v>53</v>
      </c>
      <c r="AG5499" t="s">
        <v>32194</v>
      </c>
      <c r="AH5499" t="s">
        <v>51</v>
      </c>
      <c r="AJ5499" t="s">
        <v>53</v>
      </c>
      <c r="AL5499" t="s">
        <v>78</v>
      </c>
      <c r="AO5499" t="s">
        <v>8142</v>
      </c>
    </row>
    <row r="5500" spans="1:42" x14ac:dyDescent="0.35">
      <c r="A5500" t="s">
        <v>32195</v>
      </c>
      <c r="B5500" t="s">
        <v>6545</v>
      </c>
      <c r="C5500" t="s">
        <v>32196</v>
      </c>
      <c r="F5500" t="s">
        <v>32181</v>
      </c>
      <c r="H5500" t="s">
        <v>32182</v>
      </c>
      <c r="J5500" t="s">
        <v>18584</v>
      </c>
      <c r="N5500" t="s">
        <v>15559</v>
      </c>
      <c r="O5500">
        <v>23083</v>
      </c>
      <c r="P5500" t="s">
        <v>50</v>
      </c>
      <c r="U5500" s="1">
        <v>44618</v>
      </c>
      <c r="V5500" s="1">
        <v>44618</v>
      </c>
      <c r="AC5500" t="s">
        <v>53</v>
      </c>
      <c r="AD5500">
        <v>2969543968</v>
      </c>
      <c r="AE5500" s="1">
        <v>40032.470138888886</v>
      </c>
      <c r="AG5500" t="s">
        <v>32197</v>
      </c>
      <c r="AH5500" t="s">
        <v>51</v>
      </c>
      <c r="AJ5500" t="s">
        <v>53</v>
      </c>
      <c r="AO5500" t="s">
        <v>8142</v>
      </c>
    </row>
    <row r="5501" spans="1:42" x14ac:dyDescent="0.35">
      <c r="A5501" t="s">
        <v>32198</v>
      </c>
      <c r="B5501" t="s">
        <v>15549</v>
      </c>
      <c r="C5501" t="s">
        <v>1076</v>
      </c>
      <c r="F5501" t="s">
        <v>32181</v>
      </c>
      <c r="H5501" t="s">
        <v>32182</v>
      </c>
      <c r="J5501" t="s">
        <v>18584</v>
      </c>
      <c r="N5501" t="s">
        <v>15559</v>
      </c>
      <c r="O5501">
        <v>23083</v>
      </c>
      <c r="P5501" t="s">
        <v>50</v>
      </c>
      <c r="U5501" s="1">
        <v>44618</v>
      </c>
      <c r="V5501" s="1">
        <v>44618</v>
      </c>
      <c r="AC5501" t="s">
        <v>53</v>
      </c>
      <c r="AD5501">
        <v>2969543968</v>
      </c>
      <c r="AE5501" s="1">
        <v>40032.470138888886</v>
      </c>
      <c r="AG5501" t="s">
        <v>32199</v>
      </c>
      <c r="AH5501" t="s">
        <v>51</v>
      </c>
      <c r="AJ5501" t="s">
        <v>53</v>
      </c>
      <c r="AO5501" t="s">
        <v>8142</v>
      </c>
    </row>
    <row r="5502" spans="1:42" x14ac:dyDescent="0.35">
      <c r="A5502" t="s">
        <v>32200</v>
      </c>
      <c r="B5502" t="s">
        <v>32201</v>
      </c>
      <c r="C5502" t="s">
        <v>5070</v>
      </c>
      <c r="F5502" t="s">
        <v>32181</v>
      </c>
      <c r="H5502" t="s">
        <v>32182</v>
      </c>
      <c r="J5502" t="s">
        <v>18584</v>
      </c>
      <c r="O5502">
        <v>23083</v>
      </c>
      <c r="P5502" t="s">
        <v>50</v>
      </c>
      <c r="U5502" s="1">
        <v>44618</v>
      </c>
      <c r="V5502" s="1">
        <v>44618</v>
      </c>
      <c r="AC5502" t="s">
        <v>53</v>
      </c>
      <c r="AD5502">
        <v>2969543968</v>
      </c>
      <c r="AE5502" s="1">
        <v>40032.470138888886</v>
      </c>
      <c r="AG5502" t="s">
        <v>32202</v>
      </c>
      <c r="AH5502" t="s">
        <v>51</v>
      </c>
      <c r="AJ5502" t="s">
        <v>53</v>
      </c>
      <c r="AO5502" t="s">
        <v>8142</v>
      </c>
    </row>
    <row r="5503" spans="1:42" x14ac:dyDescent="0.35">
      <c r="A5503" t="s">
        <v>32203</v>
      </c>
      <c r="B5503" t="s">
        <v>32204</v>
      </c>
      <c r="C5503" t="s">
        <v>32205</v>
      </c>
      <c r="F5503" t="s">
        <v>32181</v>
      </c>
      <c r="H5503" t="s">
        <v>32182</v>
      </c>
      <c r="J5503" t="s">
        <v>18584</v>
      </c>
      <c r="N5503" t="s">
        <v>15559</v>
      </c>
      <c r="O5503">
        <v>23083</v>
      </c>
      <c r="P5503" t="s">
        <v>50</v>
      </c>
      <c r="U5503" s="1">
        <v>44618</v>
      </c>
      <c r="V5503" s="1">
        <v>44618</v>
      </c>
      <c r="AC5503" t="s">
        <v>53</v>
      </c>
      <c r="AD5503">
        <v>2969543968</v>
      </c>
      <c r="AE5503" s="1">
        <v>40032.470138888886</v>
      </c>
      <c r="AG5503" t="s">
        <v>32206</v>
      </c>
      <c r="AH5503" t="s">
        <v>51</v>
      </c>
      <c r="AJ5503" t="s">
        <v>53</v>
      </c>
      <c r="AO5503" t="s">
        <v>8142</v>
      </c>
    </row>
    <row r="5504" spans="1:42" x14ac:dyDescent="0.35">
      <c r="A5504" t="s">
        <v>32207</v>
      </c>
      <c r="B5504" t="s">
        <v>3395</v>
      </c>
      <c r="C5504" t="s">
        <v>1932</v>
      </c>
      <c r="F5504" t="s">
        <v>32181</v>
      </c>
      <c r="H5504" t="s">
        <v>32182</v>
      </c>
      <c r="J5504" t="s">
        <v>18584</v>
      </c>
      <c r="N5504" t="s">
        <v>15559</v>
      </c>
      <c r="O5504">
        <v>23083</v>
      </c>
      <c r="P5504" t="s">
        <v>50</v>
      </c>
      <c r="U5504" s="1">
        <v>44618</v>
      </c>
      <c r="V5504" s="1">
        <v>44618</v>
      </c>
      <c r="AC5504" t="s">
        <v>53</v>
      </c>
      <c r="AD5504">
        <v>2969543968</v>
      </c>
      <c r="AE5504" s="1">
        <v>40032.470138888886</v>
      </c>
      <c r="AG5504" t="s">
        <v>32208</v>
      </c>
      <c r="AH5504" t="s">
        <v>51</v>
      </c>
      <c r="AJ5504" t="s">
        <v>53</v>
      </c>
      <c r="AO5504" t="s">
        <v>8142</v>
      </c>
    </row>
    <row r="5505" spans="1:43" x14ac:dyDescent="0.35">
      <c r="A5505" t="s">
        <v>32209</v>
      </c>
      <c r="B5505" t="s">
        <v>26393</v>
      </c>
      <c r="C5505" t="s">
        <v>7753</v>
      </c>
      <c r="F5505" t="s">
        <v>32181</v>
      </c>
      <c r="H5505" t="s">
        <v>32182</v>
      </c>
      <c r="J5505" t="s">
        <v>18584</v>
      </c>
      <c r="O5505">
        <v>23083</v>
      </c>
      <c r="P5505" t="s">
        <v>50</v>
      </c>
      <c r="U5505" s="1">
        <v>44618</v>
      </c>
      <c r="V5505" s="1">
        <v>44618</v>
      </c>
      <c r="AC5505" t="s">
        <v>53</v>
      </c>
      <c r="AD5505">
        <v>2969543968</v>
      </c>
      <c r="AE5505" s="1">
        <v>40032.470138888886</v>
      </c>
      <c r="AG5505" t="s">
        <v>32210</v>
      </c>
      <c r="AH5505" t="s">
        <v>51</v>
      </c>
      <c r="AJ5505" t="s">
        <v>53</v>
      </c>
      <c r="AO5505" t="s">
        <v>8142</v>
      </c>
    </row>
    <row r="5506" spans="1:43" x14ac:dyDescent="0.35">
      <c r="A5506" t="s">
        <v>32211</v>
      </c>
      <c r="B5506" t="s">
        <v>4813</v>
      </c>
      <c r="C5506" t="s">
        <v>6563</v>
      </c>
      <c r="F5506" t="s">
        <v>32181</v>
      </c>
      <c r="H5506" t="s">
        <v>32182</v>
      </c>
      <c r="J5506" t="s">
        <v>18584</v>
      </c>
      <c r="N5506" t="s">
        <v>15559</v>
      </c>
      <c r="O5506">
        <v>23083</v>
      </c>
      <c r="P5506" t="s">
        <v>50</v>
      </c>
      <c r="U5506" s="1">
        <v>44618</v>
      </c>
      <c r="V5506" s="1">
        <v>44618</v>
      </c>
      <c r="AC5506" t="s">
        <v>53</v>
      </c>
      <c r="AD5506">
        <v>2969543968</v>
      </c>
      <c r="AE5506" s="1">
        <v>40032.470138888886</v>
      </c>
      <c r="AG5506" t="s">
        <v>32212</v>
      </c>
      <c r="AH5506" t="s">
        <v>51</v>
      </c>
      <c r="AJ5506" t="s">
        <v>53</v>
      </c>
      <c r="AO5506" t="s">
        <v>8142</v>
      </c>
    </row>
    <row r="5507" spans="1:43" x14ac:dyDescent="0.35">
      <c r="A5507" t="s">
        <v>32213</v>
      </c>
      <c r="B5507" t="s">
        <v>32214</v>
      </c>
      <c r="C5507" t="s">
        <v>728</v>
      </c>
      <c r="F5507" t="s">
        <v>32181</v>
      </c>
      <c r="H5507" t="s">
        <v>32182</v>
      </c>
      <c r="J5507" t="s">
        <v>18584</v>
      </c>
      <c r="N5507" t="s">
        <v>15559</v>
      </c>
      <c r="O5507">
        <v>23083</v>
      </c>
      <c r="P5507" t="s">
        <v>50</v>
      </c>
      <c r="U5507" s="1">
        <v>44618</v>
      </c>
      <c r="V5507" s="1">
        <v>44618</v>
      </c>
      <c r="AC5507" t="s">
        <v>53</v>
      </c>
      <c r="AD5507">
        <v>2969543968</v>
      </c>
      <c r="AE5507" s="1">
        <v>40032.470138888886</v>
      </c>
      <c r="AG5507" t="s">
        <v>32215</v>
      </c>
      <c r="AH5507" t="s">
        <v>51</v>
      </c>
      <c r="AJ5507" t="s">
        <v>53</v>
      </c>
      <c r="AO5507" t="s">
        <v>8142</v>
      </c>
    </row>
    <row r="5508" spans="1:43" x14ac:dyDescent="0.35">
      <c r="A5508" t="s">
        <v>32216</v>
      </c>
      <c r="B5508" t="s">
        <v>32217</v>
      </c>
      <c r="C5508" t="s">
        <v>803</v>
      </c>
      <c r="F5508" t="s">
        <v>32181</v>
      </c>
      <c r="H5508" t="s">
        <v>32182</v>
      </c>
      <c r="J5508" t="s">
        <v>18584</v>
      </c>
      <c r="N5508" t="s">
        <v>15559</v>
      </c>
      <c r="O5508">
        <v>23083</v>
      </c>
      <c r="P5508" t="s">
        <v>50</v>
      </c>
      <c r="U5508" s="1">
        <v>44618</v>
      </c>
      <c r="V5508" s="1">
        <v>44618</v>
      </c>
      <c r="AC5508" t="s">
        <v>53</v>
      </c>
      <c r="AD5508">
        <v>2969543968</v>
      </c>
      <c r="AE5508" s="1">
        <v>40032.470138888886</v>
      </c>
      <c r="AG5508" t="s">
        <v>32218</v>
      </c>
      <c r="AH5508" t="s">
        <v>51</v>
      </c>
      <c r="AJ5508" t="s">
        <v>53</v>
      </c>
      <c r="AO5508" t="s">
        <v>8142</v>
      </c>
    </row>
    <row r="5509" spans="1:43" x14ac:dyDescent="0.35">
      <c r="A5509" t="s">
        <v>32219</v>
      </c>
      <c r="B5509" t="s">
        <v>32220</v>
      </c>
      <c r="C5509" t="s">
        <v>1982</v>
      </c>
      <c r="F5509" t="s">
        <v>32181</v>
      </c>
      <c r="H5509" t="s">
        <v>32182</v>
      </c>
      <c r="J5509" t="s">
        <v>18584</v>
      </c>
      <c r="N5509" t="s">
        <v>15559</v>
      </c>
      <c r="O5509">
        <v>23083</v>
      </c>
      <c r="P5509" t="s">
        <v>50</v>
      </c>
      <c r="U5509" s="1">
        <v>44618</v>
      </c>
      <c r="V5509" s="1">
        <v>44618</v>
      </c>
      <c r="AC5509" t="s">
        <v>53</v>
      </c>
      <c r="AD5509">
        <v>2969543968</v>
      </c>
      <c r="AE5509" s="1">
        <v>40032.470138888886</v>
      </c>
      <c r="AG5509" t="s">
        <v>32221</v>
      </c>
      <c r="AH5509" t="s">
        <v>51</v>
      </c>
      <c r="AJ5509" t="s">
        <v>53</v>
      </c>
      <c r="AO5509" t="s">
        <v>8142</v>
      </c>
    </row>
    <row r="5510" spans="1:43" x14ac:dyDescent="0.35">
      <c r="A5510" t="s">
        <v>32222</v>
      </c>
      <c r="B5510" t="s">
        <v>32223</v>
      </c>
      <c r="C5510" t="s">
        <v>1345</v>
      </c>
      <c r="F5510" t="s">
        <v>32181</v>
      </c>
      <c r="H5510" t="s">
        <v>32182</v>
      </c>
      <c r="J5510" t="s">
        <v>18584</v>
      </c>
      <c r="N5510" t="s">
        <v>15559</v>
      </c>
      <c r="O5510">
        <v>23083</v>
      </c>
      <c r="P5510" t="s">
        <v>50</v>
      </c>
      <c r="U5510" s="1">
        <v>44618</v>
      </c>
      <c r="V5510" s="1">
        <v>44618</v>
      </c>
      <c r="AC5510" t="s">
        <v>53</v>
      </c>
      <c r="AD5510">
        <v>2969543968</v>
      </c>
      <c r="AE5510" s="1">
        <v>40032.470138888886</v>
      </c>
      <c r="AG5510" t="s">
        <v>32224</v>
      </c>
      <c r="AH5510" t="s">
        <v>51</v>
      </c>
      <c r="AJ5510" t="s">
        <v>53</v>
      </c>
      <c r="AO5510" t="s">
        <v>8142</v>
      </c>
    </row>
    <row r="5511" spans="1:43" x14ac:dyDescent="0.35">
      <c r="A5511" t="s">
        <v>32225</v>
      </c>
      <c r="B5511" t="s">
        <v>32226</v>
      </c>
      <c r="C5511" t="s">
        <v>904</v>
      </c>
      <c r="F5511" t="s">
        <v>32181</v>
      </c>
      <c r="H5511" t="s">
        <v>32182</v>
      </c>
      <c r="J5511" t="s">
        <v>18584</v>
      </c>
      <c r="N5511" t="s">
        <v>15559</v>
      </c>
      <c r="O5511">
        <v>23083</v>
      </c>
      <c r="P5511" t="s">
        <v>50</v>
      </c>
      <c r="U5511" s="1">
        <v>44618</v>
      </c>
      <c r="V5511" s="1">
        <v>44618</v>
      </c>
      <c r="AC5511" t="s">
        <v>53</v>
      </c>
      <c r="AD5511">
        <v>2969543968</v>
      </c>
      <c r="AE5511" s="1">
        <v>40032.470138888886</v>
      </c>
      <c r="AG5511" t="s">
        <v>32227</v>
      </c>
      <c r="AH5511" t="s">
        <v>51</v>
      </c>
      <c r="AJ5511" t="s">
        <v>53</v>
      </c>
      <c r="AO5511" t="s">
        <v>8142</v>
      </c>
    </row>
    <row r="5512" spans="1:43" x14ac:dyDescent="0.35">
      <c r="A5512" t="s">
        <v>32228</v>
      </c>
      <c r="B5512" t="s">
        <v>32229</v>
      </c>
      <c r="C5512" t="s">
        <v>6997</v>
      </c>
      <c r="F5512" t="s">
        <v>32181</v>
      </c>
      <c r="H5512" t="s">
        <v>32182</v>
      </c>
      <c r="J5512" t="s">
        <v>18584</v>
      </c>
      <c r="N5512" t="s">
        <v>15559</v>
      </c>
      <c r="O5512">
        <v>23083</v>
      </c>
      <c r="P5512" t="s">
        <v>50</v>
      </c>
      <c r="U5512" s="1">
        <v>44618</v>
      </c>
      <c r="V5512" s="1">
        <v>44618</v>
      </c>
      <c r="AC5512" t="s">
        <v>53</v>
      </c>
      <c r="AD5512">
        <v>2969543968</v>
      </c>
      <c r="AE5512" s="1">
        <v>40032.470138888886</v>
      </c>
      <c r="AG5512" t="s">
        <v>32230</v>
      </c>
      <c r="AH5512" t="s">
        <v>51</v>
      </c>
      <c r="AJ5512" t="s">
        <v>53</v>
      </c>
      <c r="AO5512" t="s">
        <v>8142</v>
      </c>
    </row>
    <row r="5513" spans="1:43" x14ac:dyDescent="0.35">
      <c r="A5513" t="s">
        <v>32231</v>
      </c>
      <c r="B5513" t="s">
        <v>2779</v>
      </c>
      <c r="C5513" t="s">
        <v>17849</v>
      </c>
      <c r="F5513">
        <v>19707683526</v>
      </c>
      <c r="H5513" t="s">
        <v>32232</v>
      </c>
      <c r="J5513" t="s">
        <v>32233</v>
      </c>
      <c r="N5513" t="s">
        <v>287</v>
      </c>
      <c r="O5513">
        <v>80701</v>
      </c>
      <c r="P5513" t="s">
        <v>50</v>
      </c>
      <c r="U5513" s="1">
        <v>44618</v>
      </c>
      <c r="V5513" s="1">
        <v>44618</v>
      </c>
      <c r="W5513" s="1">
        <v>44618.456944444442</v>
      </c>
      <c r="X5513" s="1">
        <v>44618.456944444442</v>
      </c>
      <c r="AC5513" t="s">
        <v>53</v>
      </c>
      <c r="AD5513">
        <v>2969536518</v>
      </c>
      <c r="AE5513" s="1">
        <v>39741.568055555559</v>
      </c>
      <c r="AF5513" t="s">
        <v>32234</v>
      </c>
      <c r="AG5513" t="s">
        <v>32235</v>
      </c>
      <c r="AH5513" t="s">
        <v>51</v>
      </c>
      <c r="AJ5513" t="s">
        <v>53</v>
      </c>
      <c r="AL5513" t="s">
        <v>78</v>
      </c>
      <c r="AO5513" t="s">
        <v>5443</v>
      </c>
      <c r="AP5513" s="1">
        <v>44618.454861111109</v>
      </c>
    </row>
    <row r="5514" spans="1:43" x14ac:dyDescent="0.35">
      <c r="A5514" t="s">
        <v>32236</v>
      </c>
      <c r="B5514" t="s">
        <v>32237</v>
      </c>
      <c r="C5514" t="s">
        <v>32238</v>
      </c>
      <c r="F5514" t="s">
        <v>32239</v>
      </c>
      <c r="H5514" t="s">
        <v>32236</v>
      </c>
      <c r="J5514" t="s">
        <v>23178</v>
      </c>
      <c r="N5514" t="s">
        <v>287</v>
      </c>
      <c r="O5514">
        <v>80202</v>
      </c>
      <c r="P5514" t="s">
        <v>50</v>
      </c>
      <c r="U5514" s="1">
        <v>44619</v>
      </c>
      <c r="V5514" s="1">
        <v>44619</v>
      </c>
      <c r="W5514" s="1">
        <v>44619.913194444445</v>
      </c>
      <c r="X5514" s="1">
        <v>44619.913194444445</v>
      </c>
      <c r="AC5514" t="s">
        <v>53</v>
      </c>
      <c r="AD5514">
        <v>1000000001</v>
      </c>
      <c r="AE5514" s="1">
        <v>39973.351388888892</v>
      </c>
      <c r="AF5514" t="s">
        <v>3377</v>
      </c>
      <c r="AG5514" t="s">
        <v>32240</v>
      </c>
      <c r="AH5514" t="s">
        <v>51</v>
      </c>
      <c r="AJ5514" t="s">
        <v>53</v>
      </c>
      <c r="AL5514" t="s">
        <v>78</v>
      </c>
      <c r="AO5514" t="s">
        <v>8142</v>
      </c>
    </row>
    <row r="5515" spans="1:43" x14ac:dyDescent="0.35">
      <c r="A5515" t="s">
        <v>32241</v>
      </c>
      <c r="B5515" t="s">
        <v>32242</v>
      </c>
      <c r="C5515" t="s">
        <v>32243</v>
      </c>
      <c r="H5515" t="s">
        <v>32241</v>
      </c>
      <c r="J5515" t="s">
        <v>12949</v>
      </c>
      <c r="K5515" t="s">
        <v>6974</v>
      </c>
      <c r="L5515" t="s">
        <v>6975</v>
      </c>
      <c r="M5515" t="s">
        <v>6976</v>
      </c>
      <c r="N5515" t="s">
        <v>6977</v>
      </c>
      <c r="O5515">
        <v>46278</v>
      </c>
      <c r="P5515" t="s">
        <v>50</v>
      </c>
      <c r="U5515" s="1">
        <v>44620</v>
      </c>
      <c r="V5515" s="1">
        <v>44620</v>
      </c>
      <c r="AC5515" t="s">
        <v>53</v>
      </c>
      <c r="AD5515">
        <v>2969735272</v>
      </c>
      <c r="AE5515" s="1">
        <v>42845.40902777778</v>
      </c>
      <c r="AG5515" t="s">
        <v>32244</v>
      </c>
      <c r="AH5515" t="s">
        <v>51</v>
      </c>
      <c r="AJ5515" t="s">
        <v>53</v>
      </c>
      <c r="AO5515" t="s">
        <v>8142</v>
      </c>
    </row>
    <row r="5516" spans="1:43" x14ac:dyDescent="0.35">
      <c r="A5516" t="s">
        <v>32245</v>
      </c>
      <c r="B5516" t="s">
        <v>653</v>
      </c>
      <c r="C5516" t="s">
        <v>375</v>
      </c>
      <c r="F5516" t="s">
        <v>32246</v>
      </c>
      <c r="H5516" t="s">
        <v>32245</v>
      </c>
      <c r="J5516" t="s">
        <v>12818</v>
      </c>
      <c r="N5516" t="s">
        <v>20313</v>
      </c>
      <c r="O5516">
        <v>39661</v>
      </c>
      <c r="P5516" t="s">
        <v>50</v>
      </c>
      <c r="U5516" s="1">
        <v>44620</v>
      </c>
      <c r="V5516" s="1">
        <v>44620</v>
      </c>
      <c r="W5516" s="1">
        <v>44620.586805555555</v>
      </c>
      <c r="X5516" s="1">
        <v>44620.586805555555</v>
      </c>
      <c r="AC5516" t="s">
        <v>53</v>
      </c>
      <c r="AD5516">
        <v>2969608846</v>
      </c>
      <c r="AE5516" s="1">
        <v>41666.397916666669</v>
      </c>
      <c r="AG5516" t="s">
        <v>32247</v>
      </c>
      <c r="AH5516" t="s">
        <v>51</v>
      </c>
      <c r="AJ5516" t="s">
        <v>53</v>
      </c>
      <c r="AL5516" t="s">
        <v>78</v>
      </c>
      <c r="AO5516" t="s">
        <v>8142</v>
      </c>
    </row>
    <row r="5517" spans="1:43" x14ac:dyDescent="0.35">
      <c r="A5517" t="s">
        <v>32248</v>
      </c>
      <c r="B5517" t="s">
        <v>24749</v>
      </c>
      <c r="C5517" t="s">
        <v>21742</v>
      </c>
      <c r="F5517" t="s">
        <v>31619</v>
      </c>
      <c r="H5517" t="s">
        <v>32003</v>
      </c>
      <c r="J5517" t="s">
        <v>18584</v>
      </c>
      <c r="K5517" t="s">
        <v>32004</v>
      </c>
      <c r="M5517" t="s">
        <v>31621</v>
      </c>
      <c r="N5517" t="s">
        <v>4438</v>
      </c>
      <c r="O5517">
        <v>93065</v>
      </c>
      <c r="P5517" t="s">
        <v>50</v>
      </c>
      <c r="U5517" s="1">
        <v>44620</v>
      </c>
      <c r="V5517" s="1">
        <v>44620</v>
      </c>
      <c r="AC5517" t="s">
        <v>53</v>
      </c>
      <c r="AD5517">
        <v>2969543968</v>
      </c>
      <c r="AE5517" s="1">
        <v>40032.470138888886</v>
      </c>
      <c r="AG5517" t="s">
        <v>32249</v>
      </c>
      <c r="AH5517" t="s">
        <v>51</v>
      </c>
      <c r="AJ5517" t="s">
        <v>53</v>
      </c>
      <c r="AO5517" t="s">
        <v>8142</v>
      </c>
    </row>
    <row r="5518" spans="1:43" x14ac:dyDescent="0.35">
      <c r="A5518" t="s">
        <v>32250</v>
      </c>
      <c r="B5518" t="s">
        <v>5388</v>
      </c>
      <c r="C5518" t="s">
        <v>5318</v>
      </c>
      <c r="F5518">
        <v>3038072518</v>
      </c>
      <c r="H5518" t="s">
        <v>32250</v>
      </c>
      <c r="J5518" t="s">
        <v>32251</v>
      </c>
      <c r="K5518" t="s">
        <v>32252</v>
      </c>
      <c r="M5518" t="s">
        <v>15735</v>
      </c>
      <c r="N5518" t="s">
        <v>65</v>
      </c>
      <c r="O5518">
        <v>80540</v>
      </c>
      <c r="P5518" t="s">
        <v>50</v>
      </c>
      <c r="U5518" s="1">
        <v>44620</v>
      </c>
      <c r="V5518" s="1">
        <v>44620</v>
      </c>
      <c r="W5518" s="1">
        <v>44620.368055555555</v>
      </c>
      <c r="X5518" s="1">
        <v>44620.368055555555</v>
      </c>
      <c r="AC5518" t="s">
        <v>53</v>
      </c>
      <c r="AD5518">
        <v>2972058799</v>
      </c>
      <c r="AE5518" s="1">
        <v>44621.438888888886</v>
      </c>
      <c r="AF5518" t="s">
        <v>32253</v>
      </c>
      <c r="AG5518" t="s">
        <v>32254</v>
      </c>
      <c r="AH5518" t="s">
        <v>51</v>
      </c>
      <c r="AJ5518" t="s">
        <v>53</v>
      </c>
      <c r="AL5518" t="s">
        <v>78</v>
      </c>
      <c r="AO5518" t="s">
        <v>5443</v>
      </c>
      <c r="AP5518" s="1">
        <v>44753.390277777777</v>
      </c>
      <c r="AQ5518" s="1">
        <v>44620.384027777778</v>
      </c>
    </row>
    <row r="5519" spans="1:43" x14ac:dyDescent="0.35">
      <c r="A5519" t="s">
        <v>32255</v>
      </c>
      <c r="B5519" t="s">
        <v>30334</v>
      </c>
      <c r="C5519" t="s">
        <v>4545</v>
      </c>
      <c r="F5519" t="s">
        <v>32256</v>
      </c>
      <c r="H5519" t="s">
        <v>32257</v>
      </c>
      <c r="J5519" t="s">
        <v>12802</v>
      </c>
      <c r="K5519" t="s">
        <v>32258</v>
      </c>
      <c r="M5519" t="s">
        <v>32259</v>
      </c>
      <c r="N5519" t="s">
        <v>13648</v>
      </c>
      <c r="O5519" t="s">
        <v>32260</v>
      </c>
      <c r="P5519" t="s">
        <v>4438</v>
      </c>
      <c r="U5519" s="1">
        <v>44620</v>
      </c>
      <c r="V5519" s="1">
        <v>44620</v>
      </c>
      <c r="AC5519" t="s">
        <v>53</v>
      </c>
      <c r="AD5519">
        <v>2969519246</v>
      </c>
      <c r="AE5519" s="1">
        <v>38883.179166666669</v>
      </c>
      <c r="AG5519" t="s">
        <v>32261</v>
      </c>
      <c r="AH5519" t="s">
        <v>51</v>
      </c>
      <c r="AJ5519" t="s">
        <v>53</v>
      </c>
      <c r="AO5519" t="s">
        <v>8142</v>
      </c>
    </row>
    <row r="5520" spans="1:43" x14ac:dyDescent="0.35">
      <c r="A5520" t="s">
        <v>32262</v>
      </c>
      <c r="B5520" t="s">
        <v>32263</v>
      </c>
      <c r="C5520" t="s">
        <v>3466</v>
      </c>
      <c r="F5520" t="s">
        <v>32264</v>
      </c>
      <c r="H5520" t="s">
        <v>32262</v>
      </c>
      <c r="J5520" t="s">
        <v>12802</v>
      </c>
      <c r="N5520" t="s">
        <v>29123</v>
      </c>
      <c r="O5520">
        <v>49719</v>
      </c>
      <c r="P5520" t="s">
        <v>50</v>
      </c>
      <c r="U5520" s="1">
        <v>44620</v>
      </c>
      <c r="V5520" s="1">
        <v>44620</v>
      </c>
      <c r="AC5520" t="s">
        <v>53</v>
      </c>
      <c r="AD5520">
        <v>2969519246</v>
      </c>
      <c r="AE5520" s="1">
        <v>38883.179166666669</v>
      </c>
      <c r="AG5520" t="s">
        <v>32265</v>
      </c>
      <c r="AH5520" t="s">
        <v>51</v>
      </c>
      <c r="AJ5520" t="s">
        <v>53</v>
      </c>
      <c r="AO5520" t="s">
        <v>8142</v>
      </c>
    </row>
    <row r="5521" spans="1:43" x14ac:dyDescent="0.35">
      <c r="A5521" t="s">
        <v>32266</v>
      </c>
      <c r="B5521" t="s">
        <v>25162</v>
      </c>
      <c r="C5521" t="s">
        <v>2615</v>
      </c>
      <c r="F5521" t="s">
        <v>32267</v>
      </c>
      <c r="H5521" t="s">
        <v>32266</v>
      </c>
      <c r="J5521" t="s">
        <v>32268</v>
      </c>
      <c r="K5521" t="s">
        <v>32269</v>
      </c>
      <c r="M5521" t="s">
        <v>4445</v>
      </c>
      <c r="N5521" t="s">
        <v>213</v>
      </c>
      <c r="O5521">
        <v>80134</v>
      </c>
      <c r="P5521" t="s">
        <v>50</v>
      </c>
      <c r="U5521" s="1">
        <v>44620</v>
      </c>
      <c r="V5521" s="1">
        <v>44620</v>
      </c>
      <c r="W5521" s="1">
        <v>44620.145833333336</v>
      </c>
      <c r="X5521" s="1">
        <v>44620.145833333336</v>
      </c>
      <c r="AC5521" t="s">
        <v>51</v>
      </c>
      <c r="AD5521">
        <v>2972059284</v>
      </c>
      <c r="AE5521" s="1">
        <v>44623.408333333333</v>
      </c>
      <c r="AF5521" t="s">
        <v>32270</v>
      </c>
      <c r="AG5521" t="s">
        <v>32271</v>
      </c>
      <c r="AH5521" t="s">
        <v>51</v>
      </c>
      <c r="AJ5521" t="s">
        <v>53</v>
      </c>
      <c r="AL5521" t="s">
        <v>78</v>
      </c>
      <c r="AO5521" t="s">
        <v>5443</v>
      </c>
      <c r="AP5521" s="1">
        <v>45198.688888888886</v>
      </c>
      <c r="AQ5521" s="1">
        <v>44647.072222222225</v>
      </c>
    </row>
    <row r="5522" spans="1:43" x14ac:dyDescent="0.35">
      <c r="A5522" t="s">
        <v>32272</v>
      </c>
      <c r="B5522" t="s">
        <v>1286</v>
      </c>
      <c r="C5522" t="s">
        <v>89</v>
      </c>
      <c r="F5522" t="s">
        <v>32273</v>
      </c>
      <c r="H5522" t="s">
        <v>32272</v>
      </c>
      <c r="J5522" t="s">
        <v>7961</v>
      </c>
      <c r="K5522" t="s">
        <v>12115</v>
      </c>
      <c r="M5522" t="s">
        <v>7964</v>
      </c>
      <c r="N5522" t="s">
        <v>264</v>
      </c>
      <c r="O5522">
        <v>78701</v>
      </c>
      <c r="P5522" t="s">
        <v>50</v>
      </c>
      <c r="U5522" s="1">
        <v>44620</v>
      </c>
      <c r="V5522" s="1">
        <v>44620</v>
      </c>
      <c r="AC5522" t="s">
        <v>53</v>
      </c>
      <c r="AD5522">
        <v>2969702039</v>
      </c>
      <c r="AE5522" s="1">
        <v>42528.619444444441</v>
      </c>
      <c r="AG5522" t="s">
        <v>32274</v>
      </c>
      <c r="AH5522" t="s">
        <v>51</v>
      </c>
      <c r="AJ5522" t="s">
        <v>53</v>
      </c>
      <c r="AO5522" t="s">
        <v>8142</v>
      </c>
    </row>
    <row r="5523" spans="1:43" x14ac:dyDescent="0.35">
      <c r="A5523" t="s">
        <v>32275</v>
      </c>
      <c r="B5523" t="s">
        <v>32276</v>
      </c>
      <c r="C5523" t="s">
        <v>32277</v>
      </c>
      <c r="F5523" t="s">
        <v>6183</v>
      </c>
      <c r="H5523" t="s">
        <v>7287</v>
      </c>
      <c r="I5523" t="s">
        <v>464</v>
      </c>
      <c r="J5523" t="s">
        <v>465</v>
      </c>
      <c r="K5523" t="s">
        <v>2782</v>
      </c>
      <c r="L5523" t="s">
        <v>32278</v>
      </c>
      <c r="M5523" t="s">
        <v>2783</v>
      </c>
      <c r="N5523" t="s">
        <v>264</v>
      </c>
      <c r="O5523">
        <v>77002</v>
      </c>
      <c r="P5523" t="s">
        <v>50</v>
      </c>
      <c r="U5523" s="1">
        <v>44620</v>
      </c>
      <c r="V5523" s="1">
        <v>44620</v>
      </c>
      <c r="AC5523" t="s">
        <v>53</v>
      </c>
      <c r="AD5523">
        <v>2969543968</v>
      </c>
      <c r="AE5523" s="1">
        <v>40032.470138888886</v>
      </c>
      <c r="AG5523" t="s">
        <v>32279</v>
      </c>
      <c r="AH5523" t="s">
        <v>51</v>
      </c>
      <c r="AJ5523" t="s">
        <v>53</v>
      </c>
      <c r="AO5523" t="s">
        <v>8142</v>
      </c>
    </row>
    <row r="5524" spans="1:43" x14ac:dyDescent="0.35">
      <c r="A5524" t="s">
        <v>32280</v>
      </c>
      <c r="B5524" t="s">
        <v>32281</v>
      </c>
      <c r="C5524" t="s">
        <v>18752</v>
      </c>
      <c r="F5524" t="s">
        <v>32282</v>
      </c>
      <c r="H5524" t="s">
        <v>32283</v>
      </c>
      <c r="I5524" t="s">
        <v>415</v>
      </c>
      <c r="J5524" t="s">
        <v>13744</v>
      </c>
      <c r="K5524" t="s">
        <v>32284</v>
      </c>
      <c r="O5524">
        <v>68102</v>
      </c>
      <c r="P5524" t="s">
        <v>50</v>
      </c>
      <c r="U5524" s="1">
        <v>44620</v>
      </c>
      <c r="V5524" s="1">
        <v>44620</v>
      </c>
      <c r="AC5524" t="s">
        <v>53</v>
      </c>
      <c r="AD5524">
        <v>2969474461</v>
      </c>
      <c r="AE5524" s="1">
        <v>37104.381944444445</v>
      </c>
      <c r="AG5524" t="s">
        <v>32285</v>
      </c>
      <c r="AH5524" t="s">
        <v>51</v>
      </c>
      <c r="AJ5524" t="s">
        <v>53</v>
      </c>
      <c r="AO5524" t="s">
        <v>8142</v>
      </c>
    </row>
    <row r="5525" spans="1:43" x14ac:dyDescent="0.35">
      <c r="A5525" t="s">
        <v>32286</v>
      </c>
      <c r="B5525" t="s">
        <v>32287</v>
      </c>
      <c r="C5525" t="s">
        <v>1608</v>
      </c>
      <c r="F5525" t="s">
        <v>32288</v>
      </c>
      <c r="H5525" t="s">
        <v>32286</v>
      </c>
      <c r="J5525" t="s">
        <v>272</v>
      </c>
      <c r="N5525" t="s">
        <v>24375</v>
      </c>
      <c r="O5525">
        <v>21650</v>
      </c>
      <c r="P5525" t="s">
        <v>50</v>
      </c>
      <c r="U5525" s="1">
        <v>44620</v>
      </c>
      <c r="V5525" s="1">
        <v>44620</v>
      </c>
      <c r="AC5525" t="s">
        <v>53</v>
      </c>
      <c r="AD5525">
        <v>2969474461</v>
      </c>
      <c r="AE5525" s="1">
        <v>37104.381944444445</v>
      </c>
      <c r="AG5525" t="s">
        <v>32289</v>
      </c>
      <c r="AH5525" t="s">
        <v>51</v>
      </c>
      <c r="AJ5525" t="s">
        <v>53</v>
      </c>
      <c r="AO5525" t="s">
        <v>8142</v>
      </c>
    </row>
    <row r="5526" spans="1:43" x14ac:dyDescent="0.35">
      <c r="A5526" t="s">
        <v>32290</v>
      </c>
      <c r="B5526" t="s">
        <v>32291</v>
      </c>
      <c r="C5526" t="s">
        <v>18354</v>
      </c>
      <c r="F5526">
        <f>1828-290-2107</f>
        <v>-569</v>
      </c>
      <c r="H5526" t="s">
        <v>32292</v>
      </c>
      <c r="I5526" t="s">
        <v>179</v>
      </c>
      <c r="J5526" t="s">
        <v>18584</v>
      </c>
      <c r="K5526" t="s">
        <v>32293</v>
      </c>
      <c r="M5526" t="s">
        <v>32294</v>
      </c>
      <c r="N5526" t="s">
        <v>17594</v>
      </c>
      <c r="O5526">
        <v>28704</v>
      </c>
      <c r="P5526" t="s">
        <v>50</v>
      </c>
      <c r="U5526" s="1">
        <v>44620</v>
      </c>
      <c r="V5526" s="1">
        <v>44620</v>
      </c>
      <c r="AC5526" t="s">
        <v>53</v>
      </c>
      <c r="AD5526">
        <v>2969543968</v>
      </c>
      <c r="AE5526" s="1">
        <v>40032.470138888886</v>
      </c>
      <c r="AG5526" t="s">
        <v>32295</v>
      </c>
      <c r="AH5526" t="s">
        <v>51</v>
      </c>
      <c r="AJ5526" t="s">
        <v>53</v>
      </c>
      <c r="AO5526" t="s">
        <v>8142</v>
      </c>
    </row>
    <row r="5527" spans="1:43" x14ac:dyDescent="0.35">
      <c r="A5527" t="s">
        <v>32296</v>
      </c>
      <c r="B5527" t="s">
        <v>23247</v>
      </c>
      <c r="C5527" t="s">
        <v>946</v>
      </c>
      <c r="F5527" t="s">
        <v>32181</v>
      </c>
      <c r="H5527" t="s">
        <v>15557</v>
      </c>
      <c r="J5527" t="s">
        <v>18584</v>
      </c>
      <c r="N5527" t="s">
        <v>15559</v>
      </c>
      <c r="O5527">
        <v>23083</v>
      </c>
      <c r="P5527" t="s">
        <v>50</v>
      </c>
      <c r="U5527" s="1">
        <v>44620</v>
      </c>
      <c r="V5527" s="1">
        <v>44620</v>
      </c>
      <c r="AC5527" t="s">
        <v>53</v>
      </c>
      <c r="AD5527">
        <v>2969543968</v>
      </c>
      <c r="AE5527" s="1">
        <v>40032.470138888886</v>
      </c>
      <c r="AG5527" t="s">
        <v>32297</v>
      </c>
      <c r="AH5527" t="s">
        <v>51</v>
      </c>
      <c r="AJ5527" t="s">
        <v>53</v>
      </c>
      <c r="AO5527" t="s">
        <v>8142</v>
      </c>
    </row>
    <row r="5528" spans="1:43" x14ac:dyDescent="0.35">
      <c r="A5528" t="s">
        <v>32298</v>
      </c>
      <c r="B5528" t="s">
        <v>32299</v>
      </c>
      <c r="C5528" t="s">
        <v>17892</v>
      </c>
      <c r="F5528">
        <v>13233089391</v>
      </c>
      <c r="H5528" t="s">
        <v>32300</v>
      </c>
      <c r="J5528" t="s">
        <v>32301</v>
      </c>
      <c r="N5528" t="s">
        <v>287</v>
      </c>
      <c r="O5528">
        <v>80218</v>
      </c>
      <c r="P5528" t="s">
        <v>50</v>
      </c>
      <c r="U5528" s="1">
        <v>44620</v>
      </c>
      <c r="V5528" s="1">
        <v>44620</v>
      </c>
      <c r="W5528" s="1">
        <v>44620.55972222222</v>
      </c>
      <c r="X5528" s="1">
        <v>44620.55972222222</v>
      </c>
      <c r="AC5528" t="s">
        <v>53</v>
      </c>
      <c r="AD5528">
        <v>1000000001</v>
      </c>
      <c r="AE5528" s="1">
        <v>39973.351388888892</v>
      </c>
      <c r="AF5528" t="s">
        <v>3377</v>
      </c>
      <c r="AG5528" t="s">
        <v>32302</v>
      </c>
      <c r="AH5528" t="s">
        <v>51</v>
      </c>
      <c r="AJ5528" t="s">
        <v>53</v>
      </c>
      <c r="AL5528" t="s">
        <v>78</v>
      </c>
      <c r="AO5528" t="s">
        <v>5443</v>
      </c>
      <c r="AP5528" s="1">
        <v>44620.558333333334</v>
      </c>
    </row>
    <row r="5529" spans="1:43" x14ac:dyDescent="0.35">
      <c r="A5529" t="s">
        <v>32303</v>
      </c>
      <c r="B5529" t="s">
        <v>22850</v>
      </c>
      <c r="C5529" t="s">
        <v>32304</v>
      </c>
      <c r="F5529" t="s">
        <v>19626</v>
      </c>
      <c r="H5529" t="s">
        <v>19627</v>
      </c>
      <c r="J5529" t="s">
        <v>26971</v>
      </c>
      <c r="K5529" t="s">
        <v>22891</v>
      </c>
      <c r="M5529" t="s">
        <v>21285</v>
      </c>
      <c r="N5529" t="s">
        <v>65</v>
      </c>
      <c r="O5529">
        <v>80241</v>
      </c>
      <c r="P5529" t="s">
        <v>50</v>
      </c>
      <c r="U5529" s="1">
        <v>44620</v>
      </c>
      <c r="V5529" s="1">
        <v>44620</v>
      </c>
      <c r="W5529" s="1">
        <v>44620.820833333331</v>
      </c>
      <c r="X5529" s="1">
        <v>44620.820833333331</v>
      </c>
      <c r="AC5529" t="s">
        <v>53</v>
      </c>
      <c r="AD5529">
        <v>2969783181</v>
      </c>
      <c r="AE5529" s="1">
        <v>43172.738194444442</v>
      </c>
      <c r="AF5529" t="s">
        <v>26122</v>
      </c>
      <c r="AG5529" t="s">
        <v>32305</v>
      </c>
      <c r="AH5529" t="s">
        <v>51</v>
      </c>
      <c r="AJ5529" t="s">
        <v>53</v>
      </c>
      <c r="AL5529" t="s">
        <v>78</v>
      </c>
      <c r="AO5529" t="s">
        <v>5443</v>
      </c>
      <c r="AP5529" s="1">
        <v>44621.292361111111</v>
      </c>
    </row>
    <row r="5530" spans="1:43" x14ac:dyDescent="0.35">
      <c r="A5530" t="s">
        <v>32306</v>
      </c>
      <c r="B5530" t="s">
        <v>3348</v>
      </c>
      <c r="C5530" t="s">
        <v>26207</v>
      </c>
      <c r="F5530" t="s">
        <v>32307</v>
      </c>
      <c r="H5530" t="s">
        <v>32308</v>
      </c>
      <c r="I5530" t="s">
        <v>415</v>
      </c>
      <c r="J5530" t="s">
        <v>31740</v>
      </c>
      <c r="K5530" t="s">
        <v>32309</v>
      </c>
      <c r="M5530" t="s">
        <v>1737</v>
      </c>
      <c r="N5530" t="s">
        <v>287</v>
      </c>
      <c r="O5530">
        <v>80640</v>
      </c>
      <c r="P5530" t="s">
        <v>50</v>
      </c>
      <c r="U5530" s="1">
        <v>44620.568749999999</v>
      </c>
      <c r="V5530" s="1">
        <v>44620.568749999999</v>
      </c>
      <c r="AC5530" t="s">
        <v>53</v>
      </c>
      <c r="AD5530">
        <v>2969703518</v>
      </c>
      <c r="AE5530" s="1">
        <v>42549.574999999997</v>
      </c>
      <c r="AG5530" t="s">
        <v>32310</v>
      </c>
      <c r="AH5530" t="s">
        <v>53</v>
      </c>
      <c r="AJ5530" t="s">
        <v>53</v>
      </c>
      <c r="AO5530" t="s">
        <v>54</v>
      </c>
    </row>
    <row r="5531" spans="1:43" x14ac:dyDescent="0.35">
      <c r="A5531" t="s">
        <v>32311</v>
      </c>
      <c r="B5531" t="s">
        <v>32312</v>
      </c>
      <c r="C5531" t="s">
        <v>11747</v>
      </c>
      <c r="F5531" t="s">
        <v>32313</v>
      </c>
      <c r="H5531" t="s">
        <v>32314</v>
      </c>
      <c r="I5531" t="s">
        <v>169</v>
      </c>
      <c r="J5531" t="s">
        <v>32315</v>
      </c>
      <c r="K5531" t="s">
        <v>32316</v>
      </c>
      <c r="M5531" t="s">
        <v>19948</v>
      </c>
      <c r="N5531" t="s">
        <v>32317</v>
      </c>
      <c r="O5531" t="s">
        <v>3690</v>
      </c>
      <c r="P5531" t="s">
        <v>50</v>
      </c>
      <c r="U5531" s="1">
        <v>44620.62222222222</v>
      </c>
      <c r="V5531" s="1">
        <v>44620.62222222222</v>
      </c>
      <c r="W5531" s="1">
        <v>44621.42291666667</v>
      </c>
      <c r="X5531" s="1">
        <v>44621.42291666667</v>
      </c>
      <c r="AC5531" t="s">
        <v>53</v>
      </c>
      <c r="AD5531">
        <v>2969473071</v>
      </c>
      <c r="AE5531" s="1">
        <v>36957</v>
      </c>
      <c r="AF5531" t="s">
        <v>32318</v>
      </c>
      <c r="AG5531" t="s">
        <v>32319</v>
      </c>
      <c r="AH5531" t="s">
        <v>53</v>
      </c>
      <c r="AJ5531" t="s">
        <v>53</v>
      </c>
      <c r="AK5531" t="s">
        <v>8166</v>
      </c>
      <c r="AL5531" t="s">
        <v>78</v>
      </c>
      <c r="AO5531" t="s">
        <v>54</v>
      </c>
      <c r="AP5531" s="1">
        <v>45470.786805555559</v>
      </c>
    </row>
    <row r="5532" spans="1:43" x14ac:dyDescent="0.35">
      <c r="A5532" t="s">
        <v>32320</v>
      </c>
      <c r="B5532" t="s">
        <v>32321</v>
      </c>
      <c r="C5532" t="s">
        <v>5143</v>
      </c>
      <c r="F5532" t="s">
        <v>32322</v>
      </c>
      <c r="H5532" t="s">
        <v>32320</v>
      </c>
      <c r="J5532" t="s">
        <v>12949</v>
      </c>
      <c r="K5532" t="s">
        <v>32323</v>
      </c>
      <c r="M5532" t="s">
        <v>12925</v>
      </c>
      <c r="N5532" t="s">
        <v>12926</v>
      </c>
      <c r="O5532">
        <v>47842</v>
      </c>
      <c r="P5532" t="s">
        <v>50</v>
      </c>
      <c r="U5532" s="1">
        <v>44621</v>
      </c>
      <c r="V5532" s="1">
        <v>44621</v>
      </c>
      <c r="AC5532" t="s">
        <v>53</v>
      </c>
      <c r="AD5532">
        <v>2969735272</v>
      </c>
      <c r="AE5532" s="1">
        <v>42845.40902777778</v>
      </c>
      <c r="AG5532" t="s">
        <v>32324</v>
      </c>
      <c r="AH5532" t="s">
        <v>51</v>
      </c>
      <c r="AJ5532" t="s">
        <v>53</v>
      </c>
      <c r="AO5532" t="s">
        <v>8142</v>
      </c>
    </row>
    <row r="5533" spans="1:43" x14ac:dyDescent="0.35">
      <c r="A5533" t="s">
        <v>32325</v>
      </c>
      <c r="B5533" t="s">
        <v>32326</v>
      </c>
      <c r="C5533" t="s">
        <v>32327</v>
      </c>
      <c r="F5533" t="s">
        <v>32328</v>
      </c>
      <c r="H5533" t="s">
        <v>32329</v>
      </c>
      <c r="J5533" t="s">
        <v>936</v>
      </c>
      <c r="K5533" t="s">
        <v>32330</v>
      </c>
      <c r="L5533" t="s">
        <v>32331</v>
      </c>
      <c r="M5533" t="s">
        <v>32332</v>
      </c>
      <c r="N5533" t="s">
        <v>2756</v>
      </c>
      <c r="O5533" t="s">
        <v>32333</v>
      </c>
      <c r="P5533" t="s">
        <v>50</v>
      </c>
      <c r="U5533" s="1">
        <v>44621</v>
      </c>
      <c r="V5533" s="1">
        <v>44621</v>
      </c>
      <c r="W5533" s="1">
        <v>44621.863888888889</v>
      </c>
      <c r="X5533" s="1">
        <v>44621.863888888889</v>
      </c>
      <c r="AC5533" t="s">
        <v>53</v>
      </c>
      <c r="AD5533">
        <v>1000000001</v>
      </c>
      <c r="AE5533" s="1">
        <v>39973.351388888892</v>
      </c>
      <c r="AF5533" t="s">
        <v>3377</v>
      </c>
      <c r="AG5533" t="s">
        <v>32334</v>
      </c>
      <c r="AH5533" t="s">
        <v>51</v>
      </c>
      <c r="AJ5533" t="s">
        <v>53</v>
      </c>
      <c r="AL5533" t="s">
        <v>78</v>
      </c>
      <c r="AO5533" t="s">
        <v>5443</v>
      </c>
    </row>
    <row r="5534" spans="1:43" x14ac:dyDescent="0.35">
      <c r="A5534" t="s">
        <v>32335</v>
      </c>
      <c r="B5534" t="s">
        <v>10860</v>
      </c>
      <c r="C5534" t="s">
        <v>481</v>
      </c>
      <c r="F5534" t="s">
        <v>32336</v>
      </c>
      <c r="H5534" t="s">
        <v>32337</v>
      </c>
      <c r="J5534" t="s">
        <v>5239</v>
      </c>
      <c r="K5534" t="s">
        <v>32338</v>
      </c>
      <c r="M5534" t="s">
        <v>8766</v>
      </c>
      <c r="N5534" t="s">
        <v>899</v>
      </c>
      <c r="O5534">
        <v>58801</v>
      </c>
      <c r="P5534" t="s">
        <v>50</v>
      </c>
      <c r="U5534" s="1">
        <v>44621</v>
      </c>
      <c r="V5534" s="1">
        <v>44621</v>
      </c>
      <c r="W5534" s="1">
        <v>44621.363888888889</v>
      </c>
      <c r="X5534" s="1">
        <v>44621.363888888889</v>
      </c>
      <c r="AC5534" t="s">
        <v>51</v>
      </c>
      <c r="AD5534">
        <v>2969475162</v>
      </c>
      <c r="AE5534" s="1">
        <v>37147</v>
      </c>
      <c r="AG5534" t="s">
        <v>32339</v>
      </c>
      <c r="AH5534" t="s">
        <v>51</v>
      </c>
      <c r="AJ5534" t="s">
        <v>53</v>
      </c>
      <c r="AL5534" t="s">
        <v>78</v>
      </c>
      <c r="AO5534" t="s">
        <v>5443</v>
      </c>
      <c r="AP5534" s="1">
        <v>44763.585416666669</v>
      </c>
    </row>
    <row r="5535" spans="1:43" x14ac:dyDescent="0.35">
      <c r="A5535" t="s">
        <v>32340</v>
      </c>
      <c r="B5535" t="s">
        <v>32341</v>
      </c>
      <c r="C5535" t="s">
        <v>32342</v>
      </c>
      <c r="F5535" t="s">
        <v>32343</v>
      </c>
      <c r="H5535" t="s">
        <v>32340</v>
      </c>
      <c r="J5535" t="s">
        <v>12818</v>
      </c>
      <c r="P5535" t="s">
        <v>50</v>
      </c>
      <c r="U5535" s="1">
        <v>44621</v>
      </c>
      <c r="V5535" s="1">
        <v>44621</v>
      </c>
      <c r="W5535" s="1">
        <v>44621.313194444447</v>
      </c>
      <c r="X5535" s="1">
        <v>44621.313194444447</v>
      </c>
      <c r="AC5535" t="s">
        <v>53</v>
      </c>
      <c r="AD5535">
        <v>2969608846</v>
      </c>
      <c r="AE5535" s="1">
        <v>41666.397916666669</v>
      </c>
      <c r="AG5535" t="s">
        <v>32344</v>
      </c>
      <c r="AH5535" t="s">
        <v>51</v>
      </c>
      <c r="AJ5535" t="s">
        <v>53</v>
      </c>
      <c r="AL5535" t="s">
        <v>78</v>
      </c>
      <c r="AO5535" t="s">
        <v>8142</v>
      </c>
    </row>
    <row r="5536" spans="1:43" x14ac:dyDescent="0.35">
      <c r="A5536" t="s">
        <v>32345</v>
      </c>
      <c r="B5536" t="s">
        <v>32346</v>
      </c>
      <c r="C5536" t="s">
        <v>32347</v>
      </c>
      <c r="F5536" t="s">
        <v>19626</v>
      </c>
      <c r="H5536" t="s">
        <v>19627</v>
      </c>
      <c r="J5536" t="s">
        <v>26971</v>
      </c>
      <c r="K5536" t="s">
        <v>22891</v>
      </c>
      <c r="M5536" t="s">
        <v>21285</v>
      </c>
      <c r="N5536" t="s">
        <v>65</v>
      </c>
      <c r="O5536">
        <v>80241</v>
      </c>
      <c r="P5536" t="s">
        <v>50</v>
      </c>
      <c r="U5536" s="1">
        <v>44621</v>
      </c>
      <c r="V5536" s="1">
        <v>44621</v>
      </c>
      <c r="W5536" s="1">
        <v>44621.294444444444</v>
      </c>
      <c r="X5536" s="1">
        <v>44621.294444444444</v>
      </c>
      <c r="AC5536" t="s">
        <v>53</v>
      </c>
      <c r="AD5536">
        <v>2969783181</v>
      </c>
      <c r="AE5536" s="1">
        <v>43172.738194444442</v>
      </c>
      <c r="AF5536" t="s">
        <v>26122</v>
      </c>
      <c r="AG5536" t="s">
        <v>32348</v>
      </c>
      <c r="AH5536" t="s">
        <v>51</v>
      </c>
      <c r="AJ5536" t="s">
        <v>53</v>
      </c>
      <c r="AL5536" t="s">
        <v>78</v>
      </c>
      <c r="AO5536" t="s">
        <v>5443</v>
      </c>
      <c r="AP5536" s="1">
        <v>44621.293055555558</v>
      </c>
    </row>
    <row r="5537" spans="1:43" x14ac:dyDescent="0.35">
      <c r="A5537" t="s">
        <v>32349</v>
      </c>
      <c r="B5537" t="s">
        <v>1685</v>
      </c>
      <c r="C5537" t="s">
        <v>32350</v>
      </c>
      <c r="F5537">
        <v>15756898070</v>
      </c>
      <c r="H5537" t="s">
        <v>32351</v>
      </c>
      <c r="J5537" t="s">
        <v>32352</v>
      </c>
      <c r="N5537" t="s">
        <v>398</v>
      </c>
      <c r="O5537">
        <v>88220</v>
      </c>
      <c r="P5537" t="s">
        <v>50</v>
      </c>
      <c r="U5537" s="1">
        <v>44621</v>
      </c>
      <c r="V5537" s="1">
        <v>44621</v>
      </c>
      <c r="W5537" s="1">
        <v>44621.590277777781</v>
      </c>
      <c r="X5537" s="1">
        <v>44621.590277777781</v>
      </c>
      <c r="AC5537" t="s">
        <v>53</v>
      </c>
      <c r="AD5537">
        <v>1000000001</v>
      </c>
      <c r="AE5537" s="1">
        <v>39973.351388888892</v>
      </c>
      <c r="AF5537" t="s">
        <v>3377</v>
      </c>
      <c r="AG5537" t="s">
        <v>32353</v>
      </c>
      <c r="AH5537" t="s">
        <v>51</v>
      </c>
      <c r="AJ5537" t="s">
        <v>53</v>
      </c>
      <c r="AL5537" t="s">
        <v>78</v>
      </c>
      <c r="AO5537" t="s">
        <v>8142</v>
      </c>
    </row>
    <row r="5538" spans="1:43" x14ac:dyDescent="0.35">
      <c r="A5538" t="s">
        <v>32354</v>
      </c>
      <c r="B5538" t="s">
        <v>14920</v>
      </c>
      <c r="C5538" t="s">
        <v>775</v>
      </c>
      <c r="F5538" t="s">
        <v>32355</v>
      </c>
      <c r="H5538" t="s">
        <v>32354</v>
      </c>
      <c r="J5538" t="s">
        <v>32356</v>
      </c>
      <c r="K5538" t="s">
        <v>32357</v>
      </c>
      <c r="M5538" t="s">
        <v>32358</v>
      </c>
      <c r="N5538" t="s">
        <v>65</v>
      </c>
      <c r="O5538">
        <v>81081</v>
      </c>
      <c r="P5538" t="s">
        <v>50</v>
      </c>
      <c r="U5538" s="1">
        <v>44621</v>
      </c>
      <c r="V5538" s="1">
        <v>44621</v>
      </c>
      <c r="W5538" s="1">
        <v>44621.599999999999</v>
      </c>
      <c r="X5538" s="1">
        <v>44621.599999999999</v>
      </c>
      <c r="AC5538" t="s">
        <v>51</v>
      </c>
      <c r="AD5538">
        <v>1000000001</v>
      </c>
      <c r="AE5538" s="1">
        <v>39973.351388888892</v>
      </c>
      <c r="AF5538" t="s">
        <v>3377</v>
      </c>
      <c r="AG5538" t="s">
        <v>32359</v>
      </c>
      <c r="AH5538" t="s">
        <v>51</v>
      </c>
      <c r="AJ5538" t="s">
        <v>53</v>
      </c>
      <c r="AL5538" t="s">
        <v>78</v>
      </c>
      <c r="AO5538" t="s">
        <v>5443</v>
      </c>
      <c r="AP5538" s="1">
        <v>44743.384027777778</v>
      </c>
      <c r="AQ5538" s="1">
        <v>44621.603472222225</v>
      </c>
    </row>
    <row r="5539" spans="1:43" x14ac:dyDescent="0.35">
      <c r="A5539" t="s">
        <v>32360</v>
      </c>
      <c r="B5539" t="s">
        <v>8054</v>
      </c>
      <c r="C5539" t="s">
        <v>25811</v>
      </c>
      <c r="F5539" t="s">
        <v>30154</v>
      </c>
      <c r="H5539" t="s">
        <v>15561</v>
      </c>
      <c r="J5539" t="s">
        <v>18584</v>
      </c>
      <c r="K5539" t="s">
        <v>31905</v>
      </c>
      <c r="M5539" t="s">
        <v>31906</v>
      </c>
      <c r="N5539" t="s">
        <v>11619</v>
      </c>
      <c r="O5539">
        <v>10454</v>
      </c>
      <c r="P5539" t="s">
        <v>50</v>
      </c>
      <c r="U5539" s="1">
        <v>44621</v>
      </c>
      <c r="V5539" s="1">
        <v>44621</v>
      </c>
      <c r="AC5539" t="s">
        <v>53</v>
      </c>
      <c r="AD5539">
        <v>2969543968</v>
      </c>
      <c r="AE5539" s="1">
        <v>40032.470138888886</v>
      </c>
      <c r="AG5539" t="s">
        <v>32361</v>
      </c>
      <c r="AH5539" t="s">
        <v>51</v>
      </c>
      <c r="AJ5539" t="s">
        <v>53</v>
      </c>
      <c r="AO5539" t="s">
        <v>8142</v>
      </c>
    </row>
    <row r="5540" spans="1:43" x14ac:dyDescent="0.35">
      <c r="A5540" t="s">
        <v>32362</v>
      </c>
      <c r="B5540" t="s">
        <v>12697</v>
      </c>
      <c r="C5540" t="s">
        <v>218</v>
      </c>
      <c r="F5540" t="s">
        <v>30154</v>
      </c>
      <c r="H5540" t="s">
        <v>15561</v>
      </c>
      <c r="J5540" t="s">
        <v>18584</v>
      </c>
      <c r="K5540" t="s">
        <v>31905</v>
      </c>
      <c r="M5540" t="s">
        <v>31906</v>
      </c>
      <c r="N5540" t="s">
        <v>11619</v>
      </c>
      <c r="O5540">
        <v>10454</v>
      </c>
      <c r="P5540" t="s">
        <v>50</v>
      </c>
      <c r="U5540" s="1">
        <v>44621</v>
      </c>
      <c r="V5540" s="1">
        <v>44621</v>
      </c>
      <c r="AC5540" t="s">
        <v>53</v>
      </c>
      <c r="AD5540">
        <v>2969543968</v>
      </c>
      <c r="AE5540" s="1">
        <v>40032.470138888886</v>
      </c>
      <c r="AG5540" t="s">
        <v>32363</v>
      </c>
      <c r="AH5540" t="s">
        <v>51</v>
      </c>
      <c r="AJ5540" t="s">
        <v>53</v>
      </c>
      <c r="AO5540" t="s">
        <v>8142</v>
      </c>
    </row>
    <row r="5541" spans="1:43" x14ac:dyDescent="0.35">
      <c r="A5541" t="s">
        <v>32364</v>
      </c>
      <c r="B5541" t="s">
        <v>32365</v>
      </c>
      <c r="C5541" t="s">
        <v>32366</v>
      </c>
      <c r="F5541" t="s">
        <v>32367</v>
      </c>
      <c r="H5541" t="s">
        <v>32364</v>
      </c>
      <c r="J5541" t="s">
        <v>5968</v>
      </c>
      <c r="N5541" t="s">
        <v>4526</v>
      </c>
      <c r="O5541">
        <v>85530</v>
      </c>
      <c r="P5541" t="s">
        <v>50</v>
      </c>
      <c r="U5541" s="1">
        <v>44621</v>
      </c>
      <c r="V5541" s="1">
        <v>44621</v>
      </c>
      <c r="AC5541" t="s">
        <v>53</v>
      </c>
      <c r="AD5541">
        <v>2969480780</v>
      </c>
      <c r="AE5541" s="1">
        <v>37467</v>
      </c>
      <c r="AG5541" t="s">
        <v>32368</v>
      </c>
      <c r="AH5541" t="s">
        <v>51</v>
      </c>
      <c r="AJ5541" t="s">
        <v>53</v>
      </c>
      <c r="AO5541" t="s">
        <v>8142</v>
      </c>
    </row>
    <row r="5542" spans="1:43" x14ac:dyDescent="0.35">
      <c r="A5542" t="s">
        <v>32369</v>
      </c>
      <c r="B5542" t="s">
        <v>32370</v>
      </c>
      <c r="C5542" t="s">
        <v>14441</v>
      </c>
      <c r="F5542" t="s">
        <v>32371</v>
      </c>
      <c r="H5542" t="s">
        <v>32369</v>
      </c>
      <c r="J5542" t="s">
        <v>5968</v>
      </c>
      <c r="N5542" t="s">
        <v>4526</v>
      </c>
      <c r="O5542">
        <v>85902</v>
      </c>
      <c r="P5542" t="s">
        <v>50</v>
      </c>
      <c r="U5542" s="1">
        <v>44621</v>
      </c>
      <c r="V5542" s="1">
        <v>44621</v>
      </c>
      <c r="AC5542" t="s">
        <v>53</v>
      </c>
      <c r="AD5542">
        <v>2969480780</v>
      </c>
      <c r="AE5542" s="1">
        <v>37467</v>
      </c>
      <c r="AG5542" t="s">
        <v>32372</v>
      </c>
      <c r="AH5542" t="s">
        <v>51</v>
      </c>
      <c r="AJ5542" t="s">
        <v>53</v>
      </c>
      <c r="AO5542" t="s">
        <v>8142</v>
      </c>
    </row>
    <row r="5543" spans="1:43" x14ac:dyDescent="0.35">
      <c r="A5543" t="s">
        <v>32373</v>
      </c>
      <c r="B5543" t="s">
        <v>26177</v>
      </c>
      <c r="C5543" t="s">
        <v>32374</v>
      </c>
      <c r="F5543" t="s">
        <v>30154</v>
      </c>
      <c r="H5543" t="s">
        <v>15561</v>
      </c>
      <c r="J5543" t="s">
        <v>18584</v>
      </c>
      <c r="K5543" t="s">
        <v>31905</v>
      </c>
      <c r="M5543" t="s">
        <v>31906</v>
      </c>
      <c r="N5543" t="s">
        <v>11619</v>
      </c>
      <c r="O5543">
        <v>10454</v>
      </c>
      <c r="P5543" t="s">
        <v>50</v>
      </c>
      <c r="U5543" s="1">
        <v>44621</v>
      </c>
      <c r="V5543" s="1">
        <v>44621</v>
      </c>
      <c r="AC5543" t="s">
        <v>53</v>
      </c>
      <c r="AD5543">
        <v>2969543968</v>
      </c>
      <c r="AE5543" s="1">
        <v>40032.470138888886</v>
      </c>
      <c r="AG5543" t="s">
        <v>32375</v>
      </c>
      <c r="AH5543" t="s">
        <v>51</v>
      </c>
      <c r="AJ5543" t="s">
        <v>53</v>
      </c>
      <c r="AO5543" t="s">
        <v>8142</v>
      </c>
    </row>
    <row r="5544" spans="1:43" x14ac:dyDescent="0.35">
      <c r="A5544" t="s">
        <v>32376</v>
      </c>
      <c r="B5544" t="s">
        <v>32377</v>
      </c>
      <c r="C5544" t="s">
        <v>32378</v>
      </c>
      <c r="F5544" t="s">
        <v>30154</v>
      </c>
      <c r="H5544" t="s">
        <v>15561</v>
      </c>
      <c r="J5544" t="s">
        <v>18584</v>
      </c>
      <c r="K5544" t="s">
        <v>31905</v>
      </c>
      <c r="M5544" t="s">
        <v>31906</v>
      </c>
      <c r="N5544" t="s">
        <v>11619</v>
      </c>
      <c r="O5544">
        <v>10454</v>
      </c>
      <c r="P5544" t="s">
        <v>50</v>
      </c>
      <c r="U5544" s="1">
        <v>44621</v>
      </c>
      <c r="V5544" s="1">
        <v>44621</v>
      </c>
      <c r="AC5544" t="s">
        <v>53</v>
      </c>
      <c r="AD5544">
        <v>2969543968</v>
      </c>
      <c r="AE5544" s="1">
        <v>40032.470138888886</v>
      </c>
      <c r="AG5544" t="s">
        <v>32379</v>
      </c>
      <c r="AH5544" t="s">
        <v>51</v>
      </c>
      <c r="AJ5544" t="s">
        <v>53</v>
      </c>
      <c r="AO5544" t="s">
        <v>8142</v>
      </c>
    </row>
    <row r="5545" spans="1:43" x14ac:dyDescent="0.35">
      <c r="A5545" t="s">
        <v>32380</v>
      </c>
      <c r="B5545" t="s">
        <v>32381</v>
      </c>
      <c r="C5545" t="s">
        <v>13794</v>
      </c>
      <c r="F5545" t="s">
        <v>32382</v>
      </c>
      <c r="H5545" t="s">
        <v>32380</v>
      </c>
      <c r="J5545" t="s">
        <v>32383</v>
      </c>
      <c r="N5545" t="s">
        <v>287</v>
      </c>
      <c r="O5545">
        <v>81101</v>
      </c>
      <c r="P5545" t="s">
        <v>50</v>
      </c>
      <c r="U5545" s="1">
        <v>44621</v>
      </c>
      <c r="V5545" s="1">
        <v>44621</v>
      </c>
      <c r="W5545" s="1">
        <v>44621.952777777777</v>
      </c>
      <c r="X5545" s="1">
        <v>44621.952777777777</v>
      </c>
      <c r="AC5545" t="s">
        <v>53</v>
      </c>
      <c r="AD5545">
        <v>1000000001</v>
      </c>
      <c r="AE5545" s="1">
        <v>39973.351388888892</v>
      </c>
      <c r="AF5545" t="s">
        <v>3377</v>
      </c>
      <c r="AG5545" t="s">
        <v>32384</v>
      </c>
      <c r="AH5545" t="s">
        <v>51</v>
      </c>
      <c r="AJ5545" t="s">
        <v>53</v>
      </c>
      <c r="AL5545" t="s">
        <v>78</v>
      </c>
      <c r="AO5545" t="s">
        <v>8142</v>
      </c>
    </row>
    <row r="5546" spans="1:43" x14ac:dyDescent="0.35">
      <c r="A5546" t="s">
        <v>32385</v>
      </c>
      <c r="B5546" t="s">
        <v>10860</v>
      </c>
      <c r="C5546" t="s">
        <v>481</v>
      </c>
      <c r="F5546" t="s">
        <v>32386</v>
      </c>
      <c r="H5546" t="s">
        <v>32387</v>
      </c>
      <c r="I5546" t="s">
        <v>415</v>
      </c>
      <c r="J5546" t="s">
        <v>5239</v>
      </c>
      <c r="K5546" t="s">
        <v>32388</v>
      </c>
      <c r="M5546" t="s">
        <v>30499</v>
      </c>
      <c r="N5546" t="s">
        <v>13537</v>
      </c>
      <c r="O5546">
        <v>58801</v>
      </c>
      <c r="P5546" t="s">
        <v>50</v>
      </c>
      <c r="U5546" s="1">
        <v>44621.383333333331</v>
      </c>
      <c r="V5546" s="1">
        <v>44621.383333333331</v>
      </c>
      <c r="AC5546" t="s">
        <v>53</v>
      </c>
      <c r="AD5546">
        <v>2969475162</v>
      </c>
      <c r="AE5546" s="1">
        <v>37147</v>
      </c>
      <c r="AG5546" t="s">
        <v>32389</v>
      </c>
      <c r="AH5546" t="s">
        <v>53</v>
      </c>
      <c r="AJ5546" t="s">
        <v>53</v>
      </c>
      <c r="AK5546" t="s">
        <v>2497</v>
      </c>
      <c r="AO5546" t="s">
        <v>54</v>
      </c>
    </row>
    <row r="5547" spans="1:43" x14ac:dyDescent="0.35">
      <c r="A5547" t="s">
        <v>32390</v>
      </c>
      <c r="B5547" t="s">
        <v>32391</v>
      </c>
      <c r="C5547" t="s">
        <v>13832</v>
      </c>
      <c r="F5547" t="s">
        <v>32392</v>
      </c>
      <c r="H5547" t="s">
        <v>32393</v>
      </c>
      <c r="I5547" t="s">
        <v>780</v>
      </c>
      <c r="J5547" t="s">
        <v>13744</v>
      </c>
      <c r="K5547" t="s">
        <v>2823</v>
      </c>
      <c r="M5547" t="s">
        <v>2378</v>
      </c>
      <c r="N5547" t="s">
        <v>17594</v>
      </c>
      <c r="O5547">
        <v>80521</v>
      </c>
      <c r="P5547" t="s">
        <v>50</v>
      </c>
      <c r="U5547" s="1">
        <v>44621.447222222225</v>
      </c>
      <c r="V5547" s="1">
        <v>44621.447222222225</v>
      </c>
      <c r="AC5547" t="s">
        <v>53</v>
      </c>
      <c r="AD5547">
        <v>2969474461</v>
      </c>
      <c r="AE5547" s="1">
        <v>37104.381944444445</v>
      </c>
      <c r="AG5547" t="s">
        <v>32394</v>
      </c>
      <c r="AH5547" t="s">
        <v>53</v>
      </c>
      <c r="AJ5547" t="s">
        <v>53</v>
      </c>
      <c r="AK5547" t="s">
        <v>2497</v>
      </c>
      <c r="AO5547" t="s">
        <v>54</v>
      </c>
    </row>
    <row r="5548" spans="1:43" x14ac:dyDescent="0.35">
      <c r="A5548" t="s">
        <v>32395</v>
      </c>
      <c r="B5548" t="s">
        <v>32396</v>
      </c>
      <c r="C5548" t="s">
        <v>1188</v>
      </c>
      <c r="F5548" t="s">
        <v>5671</v>
      </c>
      <c r="H5548" t="s">
        <v>5672</v>
      </c>
      <c r="I5548" t="s">
        <v>169</v>
      </c>
      <c r="J5548" t="s">
        <v>32397</v>
      </c>
      <c r="K5548" t="s">
        <v>5674</v>
      </c>
      <c r="M5548" t="s">
        <v>3678</v>
      </c>
      <c r="N5548" t="s">
        <v>253</v>
      </c>
      <c r="O5548">
        <v>88220</v>
      </c>
      <c r="P5548" t="s">
        <v>50</v>
      </c>
      <c r="U5548" s="1">
        <v>44621.493055555555</v>
      </c>
      <c r="V5548" s="1">
        <v>44621.493055555555</v>
      </c>
      <c r="W5548" s="1">
        <v>44622.711111111108</v>
      </c>
      <c r="X5548" s="1">
        <v>44622.711111111108</v>
      </c>
      <c r="AC5548" t="s">
        <v>53</v>
      </c>
      <c r="AD5548">
        <v>2969694085</v>
      </c>
      <c r="AE5548" s="1">
        <v>42429.625694444447</v>
      </c>
      <c r="AF5548" t="s">
        <v>5675</v>
      </c>
      <c r="AG5548" t="s">
        <v>32398</v>
      </c>
      <c r="AH5548" t="s">
        <v>53</v>
      </c>
      <c r="AJ5548" t="s">
        <v>53</v>
      </c>
      <c r="AK5548" t="s">
        <v>31553</v>
      </c>
      <c r="AL5548" t="s">
        <v>78</v>
      </c>
      <c r="AO5548" t="s">
        <v>54</v>
      </c>
      <c r="AP5548" s="1">
        <v>44837.645833333336</v>
      </c>
    </row>
    <row r="5549" spans="1:43" x14ac:dyDescent="0.35">
      <c r="A5549" t="s">
        <v>32399</v>
      </c>
      <c r="B5549" t="s">
        <v>17167</v>
      </c>
      <c r="C5549" t="s">
        <v>32400</v>
      </c>
      <c r="F5549" t="s">
        <v>32401</v>
      </c>
      <c r="G5549" t="s">
        <v>32402</v>
      </c>
      <c r="H5549" t="s">
        <v>32403</v>
      </c>
      <c r="I5549" t="s">
        <v>101</v>
      </c>
      <c r="J5549" t="s">
        <v>3478</v>
      </c>
      <c r="K5549" t="s">
        <v>32404</v>
      </c>
      <c r="M5549" t="s">
        <v>137</v>
      </c>
      <c r="N5549" t="s">
        <v>65</v>
      </c>
      <c r="O5549">
        <v>80216</v>
      </c>
      <c r="P5549" t="s">
        <v>50</v>
      </c>
      <c r="U5549" s="1">
        <v>44621.591666666667</v>
      </c>
      <c r="V5549" s="1">
        <v>44621.591666666667</v>
      </c>
      <c r="W5549" s="1">
        <v>44622.713888888888</v>
      </c>
      <c r="X5549" s="1">
        <v>44622.713888888888</v>
      </c>
      <c r="AC5549" t="s">
        <v>53</v>
      </c>
      <c r="AD5549">
        <v>2969475096</v>
      </c>
      <c r="AE5549" s="1">
        <v>37141</v>
      </c>
      <c r="AF5549" t="s">
        <v>17798</v>
      </c>
      <c r="AG5549" t="s">
        <v>32405</v>
      </c>
      <c r="AH5549" t="s">
        <v>53</v>
      </c>
      <c r="AJ5549" t="s">
        <v>53</v>
      </c>
      <c r="AK5549" t="s">
        <v>27056</v>
      </c>
      <c r="AL5549" t="s">
        <v>68</v>
      </c>
      <c r="AO5549" t="s">
        <v>54</v>
      </c>
      <c r="AP5549" s="1">
        <v>45397.428472222222</v>
      </c>
      <c r="AQ5549" s="1">
        <v>44756.695138888892</v>
      </c>
    </row>
    <row r="5550" spans="1:43" x14ac:dyDescent="0.35">
      <c r="A5550" t="s">
        <v>32406</v>
      </c>
      <c r="B5550" t="s">
        <v>24943</v>
      </c>
      <c r="C5550" t="s">
        <v>28686</v>
      </c>
      <c r="F5550" t="s">
        <v>32407</v>
      </c>
      <c r="H5550" t="s">
        <v>32406</v>
      </c>
      <c r="J5550" t="s">
        <v>32408</v>
      </c>
      <c r="K5550" t="s">
        <v>32409</v>
      </c>
      <c r="M5550" t="s">
        <v>2937</v>
      </c>
      <c r="N5550" t="s">
        <v>253</v>
      </c>
      <c r="O5550">
        <v>88021</v>
      </c>
      <c r="P5550" t="s">
        <v>50</v>
      </c>
      <c r="U5550" s="1">
        <v>44622</v>
      </c>
      <c r="V5550" s="1">
        <v>44622</v>
      </c>
      <c r="W5550" s="1">
        <v>44622.697222222225</v>
      </c>
      <c r="X5550" s="1">
        <v>44622.697222222225</v>
      </c>
      <c r="AC5550" t="s">
        <v>53</v>
      </c>
      <c r="AD5550">
        <v>2972057072</v>
      </c>
      <c r="AE5550" s="1">
        <v>44613.102083333331</v>
      </c>
      <c r="AF5550" t="s">
        <v>32410</v>
      </c>
      <c r="AG5550" t="s">
        <v>32411</v>
      </c>
      <c r="AH5550" t="s">
        <v>51</v>
      </c>
      <c r="AJ5550" t="s">
        <v>53</v>
      </c>
      <c r="AL5550" t="s">
        <v>78</v>
      </c>
      <c r="AO5550" t="s">
        <v>5443</v>
      </c>
      <c r="AP5550" s="1">
        <v>44622.693749999999</v>
      </c>
      <c r="AQ5550" s="1">
        <v>44622.704861111109</v>
      </c>
    </row>
    <row r="5551" spans="1:43" x14ac:dyDescent="0.35">
      <c r="A5551" t="s">
        <v>32412</v>
      </c>
      <c r="B5551" t="s">
        <v>32413</v>
      </c>
      <c r="C5551" t="s">
        <v>32414</v>
      </c>
      <c r="F5551" t="s">
        <v>32415</v>
      </c>
      <c r="H5551" t="s">
        <v>32412</v>
      </c>
      <c r="J5551" t="s">
        <v>491</v>
      </c>
      <c r="K5551" t="s">
        <v>32416</v>
      </c>
      <c r="M5551" t="s">
        <v>32417</v>
      </c>
      <c r="N5551" t="s">
        <v>13577</v>
      </c>
      <c r="O5551" t="s">
        <v>32418</v>
      </c>
      <c r="P5551" t="s">
        <v>4438</v>
      </c>
      <c r="U5551" s="1">
        <v>44622</v>
      </c>
      <c r="V5551" s="1">
        <v>44622</v>
      </c>
      <c r="AC5551" t="s">
        <v>53</v>
      </c>
      <c r="AD5551">
        <v>2969472760</v>
      </c>
      <c r="AE5551" s="1">
        <v>36916.71597222222</v>
      </c>
      <c r="AG5551" t="s">
        <v>32419</v>
      </c>
      <c r="AH5551" t="s">
        <v>51</v>
      </c>
      <c r="AJ5551" t="s">
        <v>53</v>
      </c>
      <c r="AO5551" t="s">
        <v>8142</v>
      </c>
    </row>
    <row r="5552" spans="1:43" x14ac:dyDescent="0.35">
      <c r="A5552" t="s">
        <v>32420</v>
      </c>
      <c r="B5552" t="s">
        <v>32421</v>
      </c>
      <c r="C5552" t="s">
        <v>1076</v>
      </c>
      <c r="H5552" t="s">
        <v>32422</v>
      </c>
      <c r="I5552" t="s">
        <v>101</v>
      </c>
      <c r="J5552" t="s">
        <v>85</v>
      </c>
      <c r="P5552" t="s">
        <v>50</v>
      </c>
      <c r="U5552" s="1">
        <v>44622</v>
      </c>
      <c r="V5552" s="1">
        <v>44622</v>
      </c>
      <c r="W5552" s="1">
        <v>44798.501388888886</v>
      </c>
      <c r="X5552" s="1">
        <v>45169.504166666666</v>
      </c>
      <c r="AC5552" t="s">
        <v>53</v>
      </c>
      <c r="AD5552">
        <v>1000000000</v>
      </c>
      <c r="AE5552" s="1">
        <v>37295</v>
      </c>
      <c r="AG5552" t="s">
        <v>32423</v>
      </c>
      <c r="AH5552" t="s">
        <v>51</v>
      </c>
      <c r="AJ5552" t="s">
        <v>53</v>
      </c>
      <c r="AL5552" t="s">
        <v>78</v>
      </c>
      <c r="AO5552" t="s">
        <v>5443</v>
      </c>
      <c r="AP5552" s="1">
        <v>45457.456250000003</v>
      </c>
      <c r="AQ5552" s="1">
        <v>45443.661805555559</v>
      </c>
    </row>
    <row r="5553" spans="1:43" x14ac:dyDescent="0.35">
      <c r="A5553" t="s">
        <v>32424</v>
      </c>
      <c r="B5553" t="s">
        <v>32425</v>
      </c>
      <c r="C5553" t="s">
        <v>4426</v>
      </c>
      <c r="F5553" t="s">
        <v>30154</v>
      </c>
      <c r="H5553" t="s">
        <v>15561</v>
      </c>
      <c r="J5553" t="s">
        <v>18584</v>
      </c>
      <c r="K5553" t="s">
        <v>31905</v>
      </c>
      <c r="M5553" t="s">
        <v>31906</v>
      </c>
      <c r="N5553" t="s">
        <v>11619</v>
      </c>
      <c r="O5553">
        <v>10454</v>
      </c>
      <c r="P5553" t="s">
        <v>50</v>
      </c>
      <c r="U5553" s="1">
        <v>44622</v>
      </c>
      <c r="V5553" s="1">
        <v>44622</v>
      </c>
      <c r="AC5553" t="s">
        <v>53</v>
      </c>
      <c r="AD5553">
        <v>2969543968</v>
      </c>
      <c r="AE5553" s="1">
        <v>40032.470138888886</v>
      </c>
      <c r="AG5553" t="s">
        <v>32426</v>
      </c>
      <c r="AH5553" t="s">
        <v>51</v>
      </c>
      <c r="AJ5553" t="s">
        <v>53</v>
      </c>
      <c r="AO5553" t="s">
        <v>8142</v>
      </c>
    </row>
    <row r="5554" spans="1:43" x14ac:dyDescent="0.35">
      <c r="A5554" t="s">
        <v>32427</v>
      </c>
      <c r="B5554" t="s">
        <v>32428</v>
      </c>
      <c r="C5554" t="s">
        <v>946</v>
      </c>
      <c r="F5554" t="s">
        <v>32429</v>
      </c>
      <c r="H5554" t="s">
        <v>32427</v>
      </c>
      <c r="J5554" t="s">
        <v>11008</v>
      </c>
      <c r="N5554" t="s">
        <v>17464</v>
      </c>
      <c r="O5554">
        <v>30536</v>
      </c>
      <c r="P5554" t="s">
        <v>50</v>
      </c>
      <c r="U5554" s="1">
        <v>44622</v>
      </c>
      <c r="V5554" s="1">
        <v>44622</v>
      </c>
      <c r="AC5554" t="s">
        <v>53</v>
      </c>
      <c r="AD5554">
        <v>2969478809</v>
      </c>
      <c r="AE5554" s="1">
        <v>37358</v>
      </c>
      <c r="AG5554" t="s">
        <v>32430</v>
      </c>
      <c r="AH5554" t="s">
        <v>51</v>
      </c>
      <c r="AJ5554" t="s">
        <v>53</v>
      </c>
      <c r="AO5554" t="s">
        <v>8142</v>
      </c>
    </row>
    <row r="5555" spans="1:43" x14ac:dyDescent="0.35">
      <c r="A5555" t="s">
        <v>32431</v>
      </c>
      <c r="B5555" t="s">
        <v>3553</v>
      </c>
      <c r="C5555" t="s">
        <v>4985</v>
      </c>
      <c r="F5555">
        <f>1435-749-938</f>
        <v>-252</v>
      </c>
      <c r="H5555" t="s">
        <v>32431</v>
      </c>
      <c r="J5555" t="s">
        <v>32432</v>
      </c>
      <c r="N5555" t="s">
        <v>1570</v>
      </c>
      <c r="O5555">
        <v>84518</v>
      </c>
      <c r="P5555" t="s">
        <v>50</v>
      </c>
      <c r="U5555" s="1">
        <v>44622</v>
      </c>
      <c r="V5555" s="1">
        <v>44622</v>
      </c>
      <c r="AC5555" t="s">
        <v>53</v>
      </c>
      <c r="AD5555">
        <v>2969760683</v>
      </c>
      <c r="AE5555" s="1">
        <v>43021.376388888886</v>
      </c>
      <c r="AG5555" t="s">
        <v>32433</v>
      </c>
      <c r="AH5555" t="s">
        <v>51</v>
      </c>
      <c r="AJ5555" t="s">
        <v>53</v>
      </c>
      <c r="AO5555" t="s">
        <v>8142</v>
      </c>
    </row>
    <row r="5556" spans="1:43" x14ac:dyDescent="0.35">
      <c r="A5556" t="s">
        <v>32434</v>
      </c>
      <c r="B5556" t="s">
        <v>32435</v>
      </c>
      <c r="C5556" t="s">
        <v>1499</v>
      </c>
      <c r="F5556">
        <v>13603557568</v>
      </c>
      <c r="H5556" t="s">
        <v>32434</v>
      </c>
      <c r="J5556" t="s">
        <v>2028</v>
      </c>
      <c r="N5556" t="s">
        <v>19844</v>
      </c>
      <c r="O5556">
        <v>98660</v>
      </c>
      <c r="P5556" t="s">
        <v>50</v>
      </c>
      <c r="U5556" s="1">
        <v>44622</v>
      </c>
      <c r="V5556" s="1">
        <v>44622</v>
      </c>
      <c r="AC5556" t="s">
        <v>53</v>
      </c>
      <c r="AD5556">
        <v>2969532847</v>
      </c>
      <c r="AE5556" s="1">
        <v>39580.404166666667</v>
      </c>
      <c r="AG5556" t="s">
        <v>32436</v>
      </c>
      <c r="AH5556" t="s">
        <v>51</v>
      </c>
      <c r="AJ5556" t="s">
        <v>53</v>
      </c>
      <c r="AO5556" t="s">
        <v>8142</v>
      </c>
    </row>
    <row r="5557" spans="1:43" x14ac:dyDescent="0.35">
      <c r="A5557" t="s">
        <v>32437</v>
      </c>
      <c r="B5557" t="s">
        <v>903</v>
      </c>
      <c r="C5557" t="s">
        <v>2388</v>
      </c>
      <c r="F5557">
        <v>18063543604</v>
      </c>
      <c r="H5557" t="s">
        <v>32437</v>
      </c>
      <c r="J5557" t="s">
        <v>32438</v>
      </c>
      <c r="N5557" t="s">
        <v>637</v>
      </c>
      <c r="O5557">
        <v>79007</v>
      </c>
      <c r="P5557" t="s">
        <v>50</v>
      </c>
      <c r="U5557" s="1">
        <v>44622</v>
      </c>
      <c r="V5557" s="1">
        <v>44622</v>
      </c>
      <c r="AC5557" t="s">
        <v>53</v>
      </c>
      <c r="AD5557">
        <v>2970048574</v>
      </c>
      <c r="AE5557" s="1">
        <v>44259.70416666667</v>
      </c>
      <c r="AG5557" t="s">
        <v>32439</v>
      </c>
      <c r="AH5557" t="s">
        <v>51</v>
      </c>
      <c r="AJ5557" t="s">
        <v>53</v>
      </c>
      <c r="AO5557" t="s">
        <v>8142</v>
      </c>
    </row>
    <row r="5558" spans="1:43" x14ac:dyDescent="0.35">
      <c r="A5558" t="s">
        <v>32440</v>
      </c>
      <c r="B5558" t="s">
        <v>32441</v>
      </c>
      <c r="C5558" t="s">
        <v>2078</v>
      </c>
      <c r="F5558" t="s">
        <v>32442</v>
      </c>
      <c r="H5558" t="s">
        <v>32440</v>
      </c>
      <c r="J5558" t="s">
        <v>13744</v>
      </c>
      <c r="K5558" t="s">
        <v>32443</v>
      </c>
      <c r="M5558" t="s">
        <v>32444</v>
      </c>
      <c r="N5558" t="s">
        <v>22225</v>
      </c>
      <c r="O5558">
        <v>26161</v>
      </c>
      <c r="P5558" t="s">
        <v>50</v>
      </c>
      <c r="U5558" s="1">
        <v>44622</v>
      </c>
      <c r="V5558" s="1">
        <v>44622</v>
      </c>
      <c r="AC5558" t="s">
        <v>53</v>
      </c>
      <c r="AD5558">
        <v>2969474461</v>
      </c>
      <c r="AE5558" s="1">
        <v>37104.381944444445</v>
      </c>
      <c r="AG5558" t="s">
        <v>32445</v>
      </c>
      <c r="AH5558" t="s">
        <v>51</v>
      </c>
      <c r="AJ5558" t="s">
        <v>53</v>
      </c>
      <c r="AO5558" t="s">
        <v>8142</v>
      </c>
    </row>
    <row r="5559" spans="1:43" x14ac:dyDescent="0.35">
      <c r="A5559" t="s">
        <v>32446</v>
      </c>
      <c r="B5559" t="s">
        <v>11528</v>
      </c>
      <c r="C5559" t="s">
        <v>2340</v>
      </c>
      <c r="F5559" t="s">
        <v>32447</v>
      </c>
      <c r="H5559" t="s">
        <v>32448</v>
      </c>
      <c r="J5559" t="s">
        <v>32449</v>
      </c>
      <c r="K5559" t="s">
        <v>32450</v>
      </c>
      <c r="M5559" t="s">
        <v>159</v>
      </c>
      <c r="N5559" t="s">
        <v>65</v>
      </c>
      <c r="O5559">
        <v>80922</v>
      </c>
      <c r="P5559" t="s">
        <v>50</v>
      </c>
      <c r="U5559" s="1">
        <v>44622</v>
      </c>
      <c r="V5559" s="1">
        <v>44622</v>
      </c>
      <c r="W5559" s="1">
        <v>44622.629166666666</v>
      </c>
      <c r="X5559" s="1">
        <v>44622.629166666666</v>
      </c>
      <c r="AC5559" t="s">
        <v>53</v>
      </c>
      <c r="AD5559">
        <v>2969477715</v>
      </c>
      <c r="AE5559" s="1">
        <v>37302</v>
      </c>
      <c r="AF5559" t="s">
        <v>857</v>
      </c>
      <c r="AG5559" t="s">
        <v>32451</v>
      </c>
      <c r="AH5559" t="s">
        <v>51</v>
      </c>
      <c r="AJ5559" t="s">
        <v>53</v>
      </c>
      <c r="AL5559" t="s">
        <v>68</v>
      </c>
      <c r="AO5559" t="s">
        <v>5443</v>
      </c>
      <c r="AP5559" s="1">
        <v>44623.354861111111</v>
      </c>
    </row>
    <row r="5560" spans="1:43" x14ac:dyDescent="0.35">
      <c r="A5560" t="s">
        <v>32452</v>
      </c>
      <c r="B5560" t="s">
        <v>10018</v>
      </c>
      <c r="C5560" t="s">
        <v>27310</v>
      </c>
      <c r="F5560">
        <v>15014141736</v>
      </c>
      <c r="H5560" t="s">
        <v>32453</v>
      </c>
      <c r="J5560" t="s">
        <v>18584</v>
      </c>
      <c r="N5560" t="s">
        <v>26966</v>
      </c>
      <c r="O5560">
        <v>72117</v>
      </c>
      <c r="P5560" t="s">
        <v>50</v>
      </c>
      <c r="U5560" s="1">
        <v>44622</v>
      </c>
      <c r="V5560" s="1">
        <v>44622</v>
      </c>
      <c r="AC5560" t="s">
        <v>53</v>
      </c>
      <c r="AD5560">
        <v>2969543968</v>
      </c>
      <c r="AE5560" s="1">
        <v>40032.470138888886</v>
      </c>
      <c r="AG5560" t="s">
        <v>32454</v>
      </c>
      <c r="AH5560" t="s">
        <v>51</v>
      </c>
      <c r="AJ5560" t="s">
        <v>53</v>
      </c>
      <c r="AO5560" t="s">
        <v>8142</v>
      </c>
    </row>
    <row r="5561" spans="1:43" x14ac:dyDescent="0.35">
      <c r="A5561" t="s">
        <v>32455</v>
      </c>
      <c r="B5561" t="s">
        <v>32456</v>
      </c>
      <c r="C5561" t="s">
        <v>32457</v>
      </c>
      <c r="F5561" t="s">
        <v>32458</v>
      </c>
      <c r="H5561" t="s">
        <v>32455</v>
      </c>
      <c r="J5561" t="s">
        <v>32459</v>
      </c>
      <c r="N5561" t="s">
        <v>398</v>
      </c>
      <c r="O5561">
        <v>87105</v>
      </c>
      <c r="P5561" t="s">
        <v>50</v>
      </c>
      <c r="U5561" s="1">
        <v>44622</v>
      </c>
      <c r="V5561" s="1">
        <v>44622</v>
      </c>
      <c r="W5561" s="1">
        <v>44622.440972222219</v>
      </c>
      <c r="X5561" s="1">
        <v>44622.440972222219</v>
      </c>
      <c r="AC5561" t="s">
        <v>53</v>
      </c>
      <c r="AD5561">
        <v>2969785231</v>
      </c>
      <c r="AE5561" s="1">
        <v>43181.696527777778</v>
      </c>
      <c r="AG5561" t="s">
        <v>32460</v>
      </c>
      <c r="AH5561" t="s">
        <v>51</v>
      </c>
      <c r="AJ5561" t="s">
        <v>53</v>
      </c>
      <c r="AL5561" t="s">
        <v>78</v>
      </c>
      <c r="AO5561" t="s">
        <v>8142</v>
      </c>
      <c r="AP5561" s="1">
        <v>44876.47152777778</v>
      </c>
    </row>
    <row r="5562" spans="1:43" x14ac:dyDescent="0.35">
      <c r="A5562" t="s">
        <v>32461</v>
      </c>
      <c r="B5562" t="s">
        <v>8392</v>
      </c>
      <c r="C5562" t="s">
        <v>3077</v>
      </c>
      <c r="F5562" t="s">
        <v>32462</v>
      </c>
      <c r="H5562" t="s">
        <v>32461</v>
      </c>
      <c r="J5562" t="s">
        <v>5173</v>
      </c>
      <c r="K5562" t="s">
        <v>2814</v>
      </c>
      <c r="M5562" t="s">
        <v>525</v>
      </c>
      <c r="N5562" t="s">
        <v>213</v>
      </c>
      <c r="O5562">
        <v>80011</v>
      </c>
      <c r="P5562" t="s">
        <v>50</v>
      </c>
      <c r="U5562" s="1">
        <v>44622</v>
      </c>
      <c r="V5562" s="1">
        <v>44622</v>
      </c>
      <c r="W5562" s="1">
        <v>44622.652777777781</v>
      </c>
      <c r="X5562" s="1">
        <v>44622.652777777781</v>
      </c>
      <c r="AC5562" t="s">
        <v>53</v>
      </c>
      <c r="AD5562">
        <v>2969481577</v>
      </c>
      <c r="AE5562" s="1">
        <v>37524</v>
      </c>
      <c r="AF5562" t="s">
        <v>6944</v>
      </c>
      <c r="AG5562" t="s">
        <v>32463</v>
      </c>
      <c r="AH5562" t="s">
        <v>51</v>
      </c>
      <c r="AJ5562" t="s">
        <v>53</v>
      </c>
      <c r="AL5562" t="s">
        <v>78</v>
      </c>
      <c r="AO5562" t="s">
        <v>5443</v>
      </c>
      <c r="AP5562" s="1">
        <v>45428.587500000001</v>
      </c>
    </row>
    <row r="5563" spans="1:43" x14ac:dyDescent="0.35">
      <c r="A5563" t="s">
        <v>32464</v>
      </c>
      <c r="B5563" t="s">
        <v>374</v>
      </c>
      <c r="C5563" t="s">
        <v>4589</v>
      </c>
      <c r="D5563" t="s">
        <v>46</v>
      </c>
      <c r="F5563" t="s">
        <v>32465</v>
      </c>
      <c r="H5563" t="s">
        <v>32466</v>
      </c>
      <c r="J5563" t="s">
        <v>23471</v>
      </c>
      <c r="P5563" t="s">
        <v>50</v>
      </c>
      <c r="U5563" s="1">
        <v>44622</v>
      </c>
      <c r="V5563" s="1">
        <v>44622</v>
      </c>
      <c r="AC5563" t="s">
        <v>53</v>
      </c>
      <c r="AD5563">
        <v>2969702039</v>
      </c>
      <c r="AE5563" s="1">
        <v>42528.619444444441</v>
      </c>
      <c r="AG5563" t="s">
        <v>32467</v>
      </c>
      <c r="AH5563" t="s">
        <v>51</v>
      </c>
      <c r="AJ5563" t="s">
        <v>53</v>
      </c>
      <c r="AO5563" t="s">
        <v>8142</v>
      </c>
    </row>
    <row r="5564" spans="1:43" x14ac:dyDescent="0.35">
      <c r="A5564" t="s">
        <v>32468</v>
      </c>
      <c r="B5564" t="s">
        <v>8261</v>
      </c>
      <c r="C5564" t="s">
        <v>89</v>
      </c>
      <c r="F5564" t="s">
        <v>8262</v>
      </c>
      <c r="H5564" t="s">
        <v>32469</v>
      </c>
      <c r="J5564" t="s">
        <v>20535</v>
      </c>
      <c r="N5564" t="s">
        <v>8265</v>
      </c>
      <c r="O5564">
        <v>83702</v>
      </c>
      <c r="P5564" t="s">
        <v>50</v>
      </c>
      <c r="U5564" s="1">
        <v>44622</v>
      </c>
      <c r="V5564" s="1">
        <v>44622</v>
      </c>
      <c r="AC5564" t="s">
        <v>53</v>
      </c>
      <c r="AD5564">
        <v>2969591941</v>
      </c>
      <c r="AE5564" s="1">
        <v>41407.517361111109</v>
      </c>
      <c r="AG5564" t="s">
        <v>32470</v>
      </c>
      <c r="AH5564" t="s">
        <v>51</v>
      </c>
      <c r="AJ5564" t="s">
        <v>53</v>
      </c>
      <c r="AO5564" t="s">
        <v>8142</v>
      </c>
    </row>
    <row r="5565" spans="1:43" x14ac:dyDescent="0.35">
      <c r="A5565" t="s">
        <v>32471</v>
      </c>
      <c r="B5565" t="s">
        <v>32472</v>
      </c>
      <c r="C5565" t="s">
        <v>7769</v>
      </c>
      <c r="F5565" t="s">
        <v>32473</v>
      </c>
      <c r="H5565" t="s">
        <v>32474</v>
      </c>
      <c r="I5565" t="s">
        <v>179</v>
      </c>
      <c r="J5565" t="s">
        <v>491</v>
      </c>
      <c r="K5565" t="s">
        <v>3548</v>
      </c>
      <c r="M5565" t="s">
        <v>525</v>
      </c>
      <c r="N5565" t="s">
        <v>287</v>
      </c>
      <c r="O5565">
        <v>80019</v>
      </c>
      <c r="P5565" t="s">
        <v>50</v>
      </c>
      <c r="U5565" s="1">
        <v>44622.334027777775</v>
      </c>
      <c r="V5565" s="1">
        <v>44622.334027777775</v>
      </c>
      <c r="W5565" s="1">
        <v>44623.411111111112</v>
      </c>
      <c r="X5565" s="1">
        <v>44623.411111111112</v>
      </c>
      <c r="AC5565" t="s">
        <v>53</v>
      </c>
      <c r="AD5565">
        <v>2969472760</v>
      </c>
      <c r="AE5565" s="1">
        <v>36916.71597222222</v>
      </c>
      <c r="AF5565" t="s">
        <v>900</v>
      </c>
      <c r="AG5565" t="s">
        <v>32475</v>
      </c>
      <c r="AH5565" t="s">
        <v>53</v>
      </c>
      <c r="AJ5565" t="s">
        <v>53</v>
      </c>
      <c r="AK5565" t="s">
        <v>12068</v>
      </c>
      <c r="AL5565" t="s">
        <v>78</v>
      </c>
      <c r="AO5565" t="s">
        <v>54</v>
      </c>
      <c r="AP5565" s="1">
        <v>44714.325694444444</v>
      </c>
    </row>
    <row r="5566" spans="1:43" x14ac:dyDescent="0.35">
      <c r="A5566" t="s">
        <v>32476</v>
      </c>
      <c r="B5566" t="s">
        <v>707</v>
      </c>
      <c r="C5566" t="s">
        <v>6563</v>
      </c>
      <c r="D5566" t="s">
        <v>2268</v>
      </c>
      <c r="F5566" t="s">
        <v>27095</v>
      </c>
      <c r="H5566" t="s">
        <v>27096</v>
      </c>
      <c r="I5566" t="s">
        <v>179</v>
      </c>
      <c r="J5566" t="s">
        <v>27091</v>
      </c>
      <c r="K5566" t="s">
        <v>32477</v>
      </c>
      <c r="M5566" t="s">
        <v>17021</v>
      </c>
      <c r="N5566" t="s">
        <v>608</v>
      </c>
      <c r="O5566">
        <v>80439</v>
      </c>
      <c r="P5566" t="s">
        <v>50</v>
      </c>
      <c r="U5566" s="1">
        <v>44622.354166666664</v>
      </c>
      <c r="V5566" s="1">
        <v>44622.354166666664</v>
      </c>
      <c r="W5566" s="1">
        <v>44622.719444444447</v>
      </c>
      <c r="X5566" s="1">
        <v>44622.719444444447</v>
      </c>
      <c r="AC5566" t="s">
        <v>53</v>
      </c>
      <c r="AD5566">
        <v>2969475433</v>
      </c>
      <c r="AE5566" s="1">
        <v>37166.661111111112</v>
      </c>
      <c r="AF5566" t="s">
        <v>16889</v>
      </c>
      <c r="AG5566" t="s">
        <v>32478</v>
      </c>
      <c r="AH5566" t="s">
        <v>53</v>
      </c>
      <c r="AJ5566" t="s">
        <v>53</v>
      </c>
      <c r="AK5566" t="s">
        <v>8052</v>
      </c>
      <c r="AL5566" t="s">
        <v>78</v>
      </c>
      <c r="AO5566" t="s">
        <v>54</v>
      </c>
      <c r="AP5566" s="1">
        <v>45454.413888888892</v>
      </c>
      <c r="AQ5566" s="1">
        <v>45454.415972222225</v>
      </c>
    </row>
    <row r="5567" spans="1:43" x14ac:dyDescent="0.35">
      <c r="A5567" t="s">
        <v>32479</v>
      </c>
      <c r="B5567" t="s">
        <v>32480</v>
      </c>
      <c r="C5567" t="s">
        <v>32481</v>
      </c>
      <c r="F5567" t="s">
        <v>32482</v>
      </c>
      <c r="H5567" t="s">
        <v>32483</v>
      </c>
      <c r="I5567" t="s">
        <v>780</v>
      </c>
      <c r="J5567" t="s">
        <v>13744</v>
      </c>
      <c r="K5567" t="s">
        <v>2823</v>
      </c>
      <c r="M5567" t="s">
        <v>32484</v>
      </c>
      <c r="N5567" t="s">
        <v>1032</v>
      </c>
      <c r="O5567">
        <v>80521</v>
      </c>
      <c r="P5567" t="s">
        <v>50</v>
      </c>
      <c r="U5567" s="1">
        <v>44622.488888888889</v>
      </c>
      <c r="V5567" s="1">
        <v>44622.488888888889</v>
      </c>
      <c r="W5567" s="1">
        <v>44622.685416666667</v>
      </c>
      <c r="X5567" s="1">
        <v>44622.685416666667</v>
      </c>
      <c r="AC5567" t="s">
        <v>53</v>
      </c>
      <c r="AD5567">
        <v>2969474461</v>
      </c>
      <c r="AE5567" s="1">
        <v>37104.381944444445</v>
      </c>
      <c r="AF5567" t="s">
        <v>32485</v>
      </c>
      <c r="AG5567" t="s">
        <v>32486</v>
      </c>
      <c r="AH5567" t="s">
        <v>53</v>
      </c>
      <c r="AJ5567" t="s">
        <v>53</v>
      </c>
      <c r="AK5567" t="s">
        <v>13346</v>
      </c>
      <c r="AL5567" t="s">
        <v>78</v>
      </c>
      <c r="AO5567" t="s">
        <v>54</v>
      </c>
      <c r="AP5567" s="1">
        <v>44622.693055555559</v>
      </c>
    </row>
    <row r="5568" spans="1:43" x14ac:dyDescent="0.35">
      <c r="A5568" t="s">
        <v>32487</v>
      </c>
      <c r="B5568" t="s">
        <v>22996</v>
      </c>
      <c r="C5568" t="s">
        <v>17686</v>
      </c>
      <c r="F5568" t="s">
        <v>32488</v>
      </c>
      <c r="H5568" t="s">
        <v>32489</v>
      </c>
      <c r="I5568" t="s">
        <v>101</v>
      </c>
      <c r="J5568" t="s">
        <v>32490</v>
      </c>
      <c r="K5568" t="s">
        <v>32491</v>
      </c>
      <c r="L5568" t="s">
        <v>32492</v>
      </c>
      <c r="M5568" t="s">
        <v>15546</v>
      </c>
      <c r="N5568" t="s">
        <v>253</v>
      </c>
      <c r="O5568">
        <v>87520</v>
      </c>
      <c r="P5568" t="s">
        <v>50</v>
      </c>
      <c r="U5568" s="1">
        <v>44622.491666666669</v>
      </c>
      <c r="V5568" s="1">
        <v>44622.491666666669</v>
      </c>
      <c r="W5568" s="1">
        <v>44622.722916666666</v>
      </c>
      <c r="X5568" s="1">
        <v>44622.722916666666</v>
      </c>
      <c r="AC5568" t="s">
        <v>51</v>
      </c>
      <c r="AD5568">
        <v>2969538769</v>
      </c>
      <c r="AE5568" s="1">
        <v>39836.572222222225</v>
      </c>
      <c r="AF5568" t="s">
        <v>32493</v>
      </c>
      <c r="AG5568" t="s">
        <v>32494</v>
      </c>
      <c r="AH5568" t="s">
        <v>53</v>
      </c>
      <c r="AJ5568" t="s">
        <v>53</v>
      </c>
      <c r="AK5568" t="s">
        <v>13346</v>
      </c>
      <c r="AL5568" t="s">
        <v>78</v>
      </c>
      <c r="AO5568" t="s">
        <v>54</v>
      </c>
    </row>
    <row r="5569" spans="1:43" x14ac:dyDescent="0.35">
      <c r="A5569" t="s">
        <v>32495</v>
      </c>
      <c r="B5569" t="s">
        <v>4819</v>
      </c>
      <c r="C5569" t="s">
        <v>29870</v>
      </c>
      <c r="F5569" t="s">
        <v>32496</v>
      </c>
      <c r="H5569" t="s">
        <v>32495</v>
      </c>
      <c r="J5569" t="s">
        <v>11008</v>
      </c>
      <c r="K5569" t="s">
        <v>32497</v>
      </c>
      <c r="M5569" t="s">
        <v>8644</v>
      </c>
      <c r="N5569" t="s">
        <v>4438</v>
      </c>
      <c r="O5569" t="s">
        <v>32498</v>
      </c>
      <c r="P5569" t="s">
        <v>50</v>
      </c>
      <c r="U5569" s="1">
        <v>44623</v>
      </c>
      <c r="V5569" s="1">
        <v>44623</v>
      </c>
      <c r="AC5569" t="s">
        <v>53</v>
      </c>
      <c r="AD5569">
        <v>2969478809</v>
      </c>
      <c r="AE5569" s="1">
        <v>37358</v>
      </c>
      <c r="AG5569" t="s">
        <v>32499</v>
      </c>
      <c r="AH5569" t="s">
        <v>51</v>
      </c>
      <c r="AJ5569" t="s">
        <v>53</v>
      </c>
      <c r="AO5569" t="s">
        <v>8142</v>
      </c>
    </row>
    <row r="5570" spans="1:43" x14ac:dyDescent="0.35">
      <c r="A5570" t="s">
        <v>32500</v>
      </c>
      <c r="B5570" t="s">
        <v>32501</v>
      </c>
      <c r="C5570" t="s">
        <v>11708</v>
      </c>
      <c r="F5570" t="s">
        <v>32502</v>
      </c>
      <c r="H5570" t="s">
        <v>32500</v>
      </c>
      <c r="J5570" t="s">
        <v>32503</v>
      </c>
      <c r="K5570" t="s">
        <v>32504</v>
      </c>
      <c r="M5570" t="s">
        <v>6922</v>
      </c>
      <c r="N5570" t="s">
        <v>213</v>
      </c>
      <c r="O5570">
        <v>81212</v>
      </c>
      <c r="P5570" t="s">
        <v>50</v>
      </c>
      <c r="U5570" s="1">
        <v>44623</v>
      </c>
      <c r="V5570" s="1">
        <v>44623</v>
      </c>
      <c r="W5570" s="1">
        <v>44623.338888888888</v>
      </c>
      <c r="X5570" s="1">
        <v>44623.338888888888</v>
      </c>
      <c r="AC5570" t="s">
        <v>53</v>
      </c>
      <c r="AD5570">
        <v>2969507290</v>
      </c>
      <c r="AE5570" s="1">
        <v>38183.508333333331</v>
      </c>
      <c r="AF5570" t="s">
        <v>32505</v>
      </c>
      <c r="AG5570" t="s">
        <v>32506</v>
      </c>
      <c r="AH5570" t="s">
        <v>51</v>
      </c>
      <c r="AJ5570" t="s">
        <v>53</v>
      </c>
      <c r="AL5570" t="s">
        <v>68</v>
      </c>
      <c r="AO5570" t="s">
        <v>5443</v>
      </c>
      <c r="AP5570" s="1">
        <v>45475.533333333333</v>
      </c>
      <c r="AQ5570" s="1">
        <v>45475.806944444441</v>
      </c>
    </row>
    <row r="5571" spans="1:43" x14ac:dyDescent="0.35">
      <c r="A5571" t="s">
        <v>32507</v>
      </c>
      <c r="B5571" t="s">
        <v>1951</v>
      </c>
      <c r="C5571" t="s">
        <v>996</v>
      </c>
      <c r="H5571" t="s">
        <v>32507</v>
      </c>
      <c r="J5571" t="s">
        <v>6642</v>
      </c>
      <c r="K5571" t="s">
        <v>6643</v>
      </c>
      <c r="M5571" t="s">
        <v>6644</v>
      </c>
      <c r="N5571" t="s">
        <v>6645</v>
      </c>
      <c r="O5571">
        <v>95827</v>
      </c>
      <c r="P5571" t="s">
        <v>50</v>
      </c>
      <c r="U5571" s="1">
        <v>44623</v>
      </c>
      <c r="V5571" s="1">
        <v>44623</v>
      </c>
      <c r="AC5571" t="s">
        <v>53</v>
      </c>
      <c r="AD5571">
        <v>2969476247</v>
      </c>
      <c r="AE5571" s="1">
        <v>37207</v>
      </c>
      <c r="AG5571" t="s">
        <v>32508</v>
      </c>
      <c r="AH5571" t="s">
        <v>51</v>
      </c>
      <c r="AJ5571" t="s">
        <v>53</v>
      </c>
      <c r="AO5571" t="s">
        <v>8142</v>
      </c>
    </row>
    <row r="5572" spans="1:43" x14ac:dyDescent="0.35">
      <c r="A5572" t="s">
        <v>32509</v>
      </c>
      <c r="B5572" t="s">
        <v>32510</v>
      </c>
      <c r="C5572" t="s">
        <v>32511</v>
      </c>
      <c r="F5572">
        <v>17192930865</v>
      </c>
      <c r="H5572" t="s">
        <v>32509</v>
      </c>
      <c r="J5572" t="s">
        <v>32512</v>
      </c>
      <c r="N5572" t="s">
        <v>287</v>
      </c>
      <c r="O5572">
        <v>80461</v>
      </c>
      <c r="P5572" t="s">
        <v>50</v>
      </c>
      <c r="U5572" s="1">
        <v>44623</v>
      </c>
      <c r="V5572" s="1">
        <v>44623</v>
      </c>
      <c r="W5572" s="1">
        <v>44623.45</v>
      </c>
      <c r="X5572" s="1">
        <v>44623.45</v>
      </c>
      <c r="AC5572" t="s">
        <v>53</v>
      </c>
      <c r="AD5572">
        <v>1000000001</v>
      </c>
      <c r="AE5572" s="1">
        <v>39973.351388888892</v>
      </c>
      <c r="AF5572" t="s">
        <v>3377</v>
      </c>
      <c r="AG5572" t="s">
        <v>32513</v>
      </c>
      <c r="AH5572" t="s">
        <v>51</v>
      </c>
      <c r="AJ5572" t="s">
        <v>53</v>
      </c>
      <c r="AL5572" t="s">
        <v>78</v>
      </c>
      <c r="AO5572" t="s">
        <v>8142</v>
      </c>
    </row>
    <row r="5573" spans="1:43" x14ac:dyDescent="0.35">
      <c r="A5573" t="s">
        <v>32514</v>
      </c>
      <c r="B5573" t="s">
        <v>32515</v>
      </c>
      <c r="C5573" t="s">
        <v>2388</v>
      </c>
      <c r="F5573" t="s">
        <v>30154</v>
      </c>
      <c r="H5573" t="s">
        <v>15561</v>
      </c>
      <c r="J5573" t="s">
        <v>18584</v>
      </c>
      <c r="K5573" t="s">
        <v>30155</v>
      </c>
      <c r="M5573" t="s">
        <v>30156</v>
      </c>
      <c r="N5573" t="s">
        <v>5925</v>
      </c>
      <c r="O5573">
        <v>19067</v>
      </c>
      <c r="P5573" t="s">
        <v>50</v>
      </c>
      <c r="U5573" s="1">
        <v>44623</v>
      </c>
      <c r="V5573" s="1">
        <v>44623</v>
      </c>
      <c r="AC5573" t="s">
        <v>53</v>
      </c>
      <c r="AD5573">
        <v>2969543968</v>
      </c>
      <c r="AE5573" s="1">
        <v>40032.470138888886</v>
      </c>
      <c r="AG5573" t="s">
        <v>32516</v>
      </c>
      <c r="AH5573" t="s">
        <v>51</v>
      </c>
      <c r="AJ5573" t="s">
        <v>53</v>
      </c>
      <c r="AO5573" t="s">
        <v>8142</v>
      </c>
    </row>
    <row r="5574" spans="1:43" x14ac:dyDescent="0.35">
      <c r="A5574" t="s">
        <v>32517</v>
      </c>
      <c r="B5574" t="s">
        <v>32518</v>
      </c>
      <c r="C5574" t="s">
        <v>30845</v>
      </c>
      <c r="F5574">
        <v>4354190383</v>
      </c>
      <c r="H5574" t="s">
        <v>32517</v>
      </c>
      <c r="J5574" t="s">
        <v>32519</v>
      </c>
      <c r="K5574" t="s">
        <v>32520</v>
      </c>
      <c r="M5574" t="s">
        <v>32521</v>
      </c>
      <c r="N5574" t="s">
        <v>686</v>
      </c>
      <c r="O5574">
        <v>84511</v>
      </c>
      <c r="P5574" t="s">
        <v>50</v>
      </c>
      <c r="U5574" s="1">
        <v>44623</v>
      </c>
      <c r="V5574" s="1">
        <v>44623</v>
      </c>
      <c r="W5574" s="1">
        <v>44623.561111111114</v>
      </c>
      <c r="X5574" s="1">
        <v>44623.561111111114</v>
      </c>
      <c r="AC5574" t="s">
        <v>53</v>
      </c>
      <c r="AD5574">
        <v>1000000001</v>
      </c>
      <c r="AE5574" s="1">
        <v>39973.351388888892</v>
      </c>
      <c r="AF5574" t="s">
        <v>3377</v>
      </c>
      <c r="AG5574" t="s">
        <v>32522</v>
      </c>
      <c r="AH5574" t="s">
        <v>51</v>
      </c>
      <c r="AJ5574" t="s">
        <v>53</v>
      </c>
      <c r="AL5574" t="s">
        <v>78</v>
      </c>
      <c r="AO5574" t="s">
        <v>5443</v>
      </c>
      <c r="AP5574" s="1">
        <v>44623.588194444441</v>
      </c>
    </row>
    <row r="5575" spans="1:43" x14ac:dyDescent="0.35">
      <c r="A5575" t="s">
        <v>32523</v>
      </c>
      <c r="B5575" t="s">
        <v>12807</v>
      </c>
      <c r="C5575" t="s">
        <v>97</v>
      </c>
      <c r="F5575" t="s">
        <v>32524</v>
      </c>
      <c r="H5575" t="s">
        <v>32523</v>
      </c>
      <c r="J5575" t="s">
        <v>2028</v>
      </c>
      <c r="N5575" t="s">
        <v>19844</v>
      </c>
      <c r="O5575">
        <v>98338</v>
      </c>
      <c r="P5575" t="s">
        <v>50</v>
      </c>
      <c r="U5575" s="1">
        <v>44623</v>
      </c>
      <c r="V5575" s="1">
        <v>44623</v>
      </c>
      <c r="AC5575" t="s">
        <v>53</v>
      </c>
      <c r="AD5575">
        <v>2969532847</v>
      </c>
      <c r="AE5575" s="1">
        <v>39580.404166666667</v>
      </c>
      <c r="AG5575" t="s">
        <v>32525</v>
      </c>
      <c r="AH5575" t="s">
        <v>51</v>
      </c>
      <c r="AJ5575" t="s">
        <v>53</v>
      </c>
      <c r="AO5575" t="s">
        <v>8142</v>
      </c>
    </row>
    <row r="5576" spans="1:43" x14ac:dyDescent="0.35">
      <c r="A5576" t="s">
        <v>32526</v>
      </c>
      <c r="B5576" t="s">
        <v>21551</v>
      </c>
      <c r="C5576" t="s">
        <v>32527</v>
      </c>
      <c r="F5576" t="s">
        <v>32528</v>
      </c>
      <c r="H5576" t="s">
        <v>32526</v>
      </c>
      <c r="N5576" t="s">
        <v>15037</v>
      </c>
      <c r="O5576">
        <v>55420</v>
      </c>
      <c r="P5576" t="s">
        <v>50</v>
      </c>
      <c r="U5576" s="1">
        <v>44623</v>
      </c>
      <c r="V5576" s="1">
        <v>44623</v>
      </c>
      <c r="AC5576" t="s">
        <v>53</v>
      </c>
      <c r="AD5576">
        <v>9999999999</v>
      </c>
      <c r="AE5576" s="1">
        <v>45196</v>
      </c>
      <c r="AG5576" t="s">
        <v>32529</v>
      </c>
      <c r="AH5576" t="s">
        <v>51</v>
      </c>
      <c r="AJ5576" t="s">
        <v>53</v>
      </c>
      <c r="AO5576" t="s">
        <v>8142</v>
      </c>
    </row>
    <row r="5577" spans="1:43" x14ac:dyDescent="0.35">
      <c r="A5577" t="s">
        <v>32530</v>
      </c>
      <c r="B5577" t="s">
        <v>5258</v>
      </c>
      <c r="C5577" t="s">
        <v>1540</v>
      </c>
      <c r="F5577" t="s">
        <v>32531</v>
      </c>
      <c r="H5577" t="s">
        <v>32530</v>
      </c>
      <c r="J5577" t="s">
        <v>29348</v>
      </c>
      <c r="N5577" t="s">
        <v>398</v>
      </c>
      <c r="O5577">
        <v>87301</v>
      </c>
      <c r="P5577" t="s">
        <v>50</v>
      </c>
      <c r="U5577" s="1">
        <v>44623</v>
      </c>
      <c r="V5577" s="1">
        <v>44623</v>
      </c>
      <c r="W5577" s="1">
        <v>44623.879166666666</v>
      </c>
      <c r="X5577" s="1">
        <v>44623.879166666666</v>
      </c>
      <c r="AC5577" t="s">
        <v>53</v>
      </c>
      <c r="AD5577">
        <v>2972050790</v>
      </c>
      <c r="AE5577" s="1">
        <v>44574.665277777778</v>
      </c>
      <c r="AG5577" t="s">
        <v>32532</v>
      </c>
      <c r="AH5577" t="s">
        <v>51</v>
      </c>
      <c r="AJ5577" t="s">
        <v>53</v>
      </c>
      <c r="AL5577" t="s">
        <v>78</v>
      </c>
      <c r="AO5577" t="s">
        <v>8142</v>
      </c>
    </row>
    <row r="5578" spans="1:43" x14ac:dyDescent="0.35">
      <c r="A5578" t="s">
        <v>32533</v>
      </c>
      <c r="B5578" t="s">
        <v>32534</v>
      </c>
      <c r="C5578" t="s">
        <v>8271</v>
      </c>
      <c r="F5578">
        <v>5756237665</v>
      </c>
      <c r="H5578" t="s">
        <v>32533</v>
      </c>
      <c r="J5578" t="s">
        <v>32535</v>
      </c>
      <c r="K5578" t="s">
        <v>32536</v>
      </c>
      <c r="M5578" t="s">
        <v>513</v>
      </c>
      <c r="N5578" t="s">
        <v>253</v>
      </c>
      <c r="O5578">
        <v>88201</v>
      </c>
      <c r="P5578" t="s">
        <v>50</v>
      </c>
      <c r="U5578" s="1">
        <v>44623</v>
      </c>
      <c r="V5578" s="1">
        <v>44623</v>
      </c>
      <c r="W5578" s="1">
        <v>44623.572222222225</v>
      </c>
      <c r="X5578" s="1">
        <v>44623.572222222225</v>
      </c>
      <c r="AC5578" t="s">
        <v>53</v>
      </c>
      <c r="AD5578">
        <v>2972059580</v>
      </c>
      <c r="AE5578" s="1">
        <v>44624.406944444447</v>
      </c>
      <c r="AF5578" t="s">
        <v>32537</v>
      </c>
      <c r="AG5578" t="s">
        <v>32538</v>
      </c>
      <c r="AH5578" t="s">
        <v>51</v>
      </c>
      <c r="AJ5578" t="s">
        <v>53</v>
      </c>
      <c r="AL5578" t="s">
        <v>78</v>
      </c>
      <c r="AO5578" t="s">
        <v>5443</v>
      </c>
      <c r="AP5578" s="1">
        <v>44623.575694444444</v>
      </c>
    </row>
    <row r="5579" spans="1:43" x14ac:dyDescent="0.35">
      <c r="A5579" t="s">
        <v>32539</v>
      </c>
      <c r="B5579" t="s">
        <v>32540</v>
      </c>
      <c r="C5579" t="s">
        <v>1829</v>
      </c>
      <c r="F5579" t="s">
        <v>30154</v>
      </c>
      <c r="H5579" t="s">
        <v>15561</v>
      </c>
      <c r="J5579" t="s">
        <v>18584</v>
      </c>
      <c r="K5579" t="s">
        <v>30155</v>
      </c>
      <c r="M5579" t="s">
        <v>30156</v>
      </c>
      <c r="N5579" t="s">
        <v>5925</v>
      </c>
      <c r="O5579">
        <v>19067</v>
      </c>
      <c r="P5579" t="s">
        <v>50</v>
      </c>
      <c r="U5579" s="1">
        <v>44623</v>
      </c>
      <c r="V5579" s="1">
        <v>44623</v>
      </c>
      <c r="AC5579" t="s">
        <v>53</v>
      </c>
      <c r="AD5579">
        <v>2969543968</v>
      </c>
      <c r="AE5579" s="1">
        <v>40032.470138888886</v>
      </c>
      <c r="AG5579" t="s">
        <v>32541</v>
      </c>
      <c r="AH5579" t="s">
        <v>51</v>
      </c>
      <c r="AJ5579" t="s">
        <v>53</v>
      </c>
      <c r="AO5579" t="s">
        <v>8142</v>
      </c>
    </row>
    <row r="5580" spans="1:43" x14ac:dyDescent="0.35">
      <c r="A5580" t="s">
        <v>32542</v>
      </c>
      <c r="B5580" t="s">
        <v>32543</v>
      </c>
      <c r="C5580" t="s">
        <v>10731</v>
      </c>
      <c r="F5580" t="s">
        <v>30154</v>
      </c>
      <c r="H5580" t="s">
        <v>15561</v>
      </c>
      <c r="J5580" t="s">
        <v>18584</v>
      </c>
      <c r="K5580" t="s">
        <v>30155</v>
      </c>
      <c r="M5580" t="s">
        <v>30156</v>
      </c>
      <c r="N5580" t="s">
        <v>5925</v>
      </c>
      <c r="O5580">
        <v>19067</v>
      </c>
      <c r="P5580" t="s">
        <v>50</v>
      </c>
      <c r="U5580" s="1">
        <v>44623</v>
      </c>
      <c r="V5580" s="1">
        <v>44623</v>
      </c>
      <c r="AC5580" t="s">
        <v>53</v>
      </c>
      <c r="AD5580">
        <v>2969543968</v>
      </c>
      <c r="AE5580" s="1">
        <v>40032.470138888886</v>
      </c>
      <c r="AG5580" t="s">
        <v>32544</v>
      </c>
      <c r="AH5580" t="s">
        <v>51</v>
      </c>
      <c r="AJ5580" t="s">
        <v>53</v>
      </c>
      <c r="AO5580" t="s">
        <v>8142</v>
      </c>
    </row>
    <row r="5581" spans="1:43" x14ac:dyDescent="0.35">
      <c r="A5581" t="s">
        <v>32545</v>
      </c>
      <c r="B5581" t="s">
        <v>12646</v>
      </c>
      <c r="C5581" t="s">
        <v>3185</v>
      </c>
      <c r="F5581" t="s">
        <v>30848</v>
      </c>
      <c r="H5581" t="s">
        <v>27427</v>
      </c>
      <c r="J5581" t="s">
        <v>18584</v>
      </c>
      <c r="N5581" t="s">
        <v>19616</v>
      </c>
      <c r="O5581">
        <v>33178</v>
      </c>
      <c r="P5581" t="s">
        <v>50</v>
      </c>
      <c r="U5581" s="1">
        <v>44623</v>
      </c>
      <c r="V5581" s="1">
        <v>44623</v>
      </c>
      <c r="AC5581" t="s">
        <v>53</v>
      </c>
      <c r="AD5581">
        <v>2969543968</v>
      </c>
      <c r="AE5581" s="1">
        <v>40032.470138888886</v>
      </c>
      <c r="AG5581" t="s">
        <v>32546</v>
      </c>
      <c r="AH5581" t="s">
        <v>51</v>
      </c>
      <c r="AJ5581" t="s">
        <v>53</v>
      </c>
      <c r="AO5581" t="s">
        <v>8142</v>
      </c>
    </row>
    <row r="5582" spans="1:43" x14ac:dyDescent="0.35">
      <c r="A5582" t="s">
        <v>32547</v>
      </c>
      <c r="B5582" t="s">
        <v>32548</v>
      </c>
      <c r="C5582" t="s">
        <v>3475</v>
      </c>
      <c r="F5582">
        <v>17204159182</v>
      </c>
      <c r="H5582" t="s">
        <v>32547</v>
      </c>
      <c r="J5582" t="s">
        <v>32549</v>
      </c>
      <c r="K5582" t="s">
        <v>32550</v>
      </c>
      <c r="M5582" t="s">
        <v>32551</v>
      </c>
      <c r="N5582" t="s">
        <v>287</v>
      </c>
      <c r="O5582">
        <v>80403</v>
      </c>
      <c r="P5582" t="s">
        <v>50</v>
      </c>
      <c r="U5582" s="1">
        <v>44623</v>
      </c>
      <c r="V5582" s="1">
        <v>44623</v>
      </c>
      <c r="W5582" s="1">
        <v>44623.274305555555</v>
      </c>
      <c r="X5582" s="1">
        <v>44623.274305555555</v>
      </c>
      <c r="AC5582" t="s">
        <v>53</v>
      </c>
      <c r="AD5582">
        <v>2972115777</v>
      </c>
      <c r="AE5582" s="1">
        <v>44778.409722222219</v>
      </c>
      <c r="AF5582" t="s">
        <v>32552</v>
      </c>
      <c r="AG5582" t="s">
        <v>32553</v>
      </c>
      <c r="AH5582" t="s">
        <v>51</v>
      </c>
      <c r="AJ5582" t="s">
        <v>53</v>
      </c>
      <c r="AL5582" t="s">
        <v>68</v>
      </c>
      <c r="AO5582" t="s">
        <v>8142</v>
      </c>
      <c r="AP5582" s="1">
        <v>45390.445833333331</v>
      </c>
    </row>
    <row r="5583" spans="1:43" x14ac:dyDescent="0.35">
      <c r="A5583" t="s">
        <v>32554</v>
      </c>
      <c r="B5583" t="s">
        <v>32555</v>
      </c>
      <c r="C5583" t="s">
        <v>3624</v>
      </c>
      <c r="F5583">
        <v>15753135675</v>
      </c>
      <c r="H5583" t="s">
        <v>24628</v>
      </c>
      <c r="I5583" t="s">
        <v>169</v>
      </c>
      <c r="J5583" t="s">
        <v>5968</v>
      </c>
      <c r="K5583" t="s">
        <v>32556</v>
      </c>
      <c r="M5583" t="s">
        <v>32557</v>
      </c>
      <c r="N5583" t="s">
        <v>253</v>
      </c>
      <c r="O5583">
        <v>88022</v>
      </c>
      <c r="P5583" t="s">
        <v>50</v>
      </c>
      <c r="U5583" s="1">
        <v>44623.689583333333</v>
      </c>
      <c r="V5583" s="1">
        <v>44623.689583333333</v>
      </c>
      <c r="W5583" s="1">
        <v>44624.412499999999</v>
      </c>
      <c r="X5583" s="1">
        <v>44624.412499999999</v>
      </c>
      <c r="AC5583" t="s">
        <v>53</v>
      </c>
      <c r="AD5583">
        <v>2969480780</v>
      </c>
      <c r="AE5583" s="1">
        <v>37467</v>
      </c>
      <c r="AF5583" t="s">
        <v>32558</v>
      </c>
      <c r="AG5583" t="s">
        <v>32559</v>
      </c>
      <c r="AH5583" t="s">
        <v>53</v>
      </c>
      <c r="AJ5583" t="s">
        <v>53</v>
      </c>
      <c r="AK5583" t="s">
        <v>13346</v>
      </c>
      <c r="AL5583" t="s">
        <v>78</v>
      </c>
      <c r="AO5583" t="s">
        <v>54</v>
      </c>
      <c r="AP5583" s="1">
        <v>44623.689583333333</v>
      </c>
    </row>
    <row r="5584" spans="1:43" x14ac:dyDescent="0.35">
      <c r="A5584" t="s">
        <v>32560</v>
      </c>
      <c r="B5584" t="s">
        <v>22020</v>
      </c>
      <c r="C5584" t="s">
        <v>727</v>
      </c>
      <c r="F5584" t="s">
        <v>32561</v>
      </c>
      <c r="H5584" t="s">
        <v>22019</v>
      </c>
      <c r="I5584" t="s">
        <v>200</v>
      </c>
      <c r="J5584" t="s">
        <v>4293</v>
      </c>
      <c r="K5584" t="s">
        <v>32562</v>
      </c>
      <c r="M5584" t="s">
        <v>12936</v>
      </c>
      <c r="N5584" t="s">
        <v>592</v>
      </c>
      <c r="O5584">
        <v>82007</v>
      </c>
      <c r="P5584" t="s">
        <v>50</v>
      </c>
      <c r="U5584" s="1">
        <v>44623.694444444445</v>
      </c>
      <c r="V5584" s="1">
        <v>44623.694444444445</v>
      </c>
      <c r="W5584" s="1">
        <v>44624.418749999997</v>
      </c>
      <c r="X5584" s="1">
        <v>44624.418749999997</v>
      </c>
      <c r="AC5584" t="s">
        <v>53</v>
      </c>
      <c r="AD5584">
        <v>2969634929</v>
      </c>
      <c r="AE5584" s="1">
        <v>41799.665972222225</v>
      </c>
      <c r="AF5584" t="s">
        <v>4296</v>
      </c>
      <c r="AG5584" t="s">
        <v>32563</v>
      </c>
      <c r="AH5584" t="s">
        <v>53</v>
      </c>
      <c r="AJ5584" t="s">
        <v>53</v>
      </c>
      <c r="AK5584" t="s">
        <v>13346</v>
      </c>
      <c r="AL5584" t="s">
        <v>78</v>
      </c>
      <c r="AO5584" t="s">
        <v>54</v>
      </c>
    </row>
    <row r="5585" spans="1:43" x14ac:dyDescent="0.35">
      <c r="A5585" t="s">
        <v>32564</v>
      </c>
      <c r="B5585" t="s">
        <v>32565</v>
      </c>
      <c r="C5585" t="s">
        <v>1058</v>
      </c>
      <c r="F5585" t="s">
        <v>32566</v>
      </c>
      <c r="H5585" t="s">
        <v>32567</v>
      </c>
      <c r="I5585" t="s">
        <v>200</v>
      </c>
      <c r="J5585" t="s">
        <v>4293</v>
      </c>
      <c r="K5585" t="s">
        <v>32568</v>
      </c>
      <c r="M5585" t="s">
        <v>12936</v>
      </c>
      <c r="N5585" t="s">
        <v>5277</v>
      </c>
      <c r="O5585">
        <v>82007</v>
      </c>
      <c r="P5585" t="s">
        <v>50</v>
      </c>
      <c r="U5585" s="1">
        <v>44623.737500000003</v>
      </c>
      <c r="V5585" s="1">
        <v>44623.737500000003</v>
      </c>
      <c r="W5585" s="1">
        <v>44624.419444444444</v>
      </c>
      <c r="X5585" s="1">
        <v>44624.419444444444</v>
      </c>
      <c r="AC5585" t="s">
        <v>53</v>
      </c>
      <c r="AD5585">
        <v>2969634929</v>
      </c>
      <c r="AE5585" s="1">
        <v>41799.665972222225</v>
      </c>
      <c r="AF5585" t="s">
        <v>4296</v>
      </c>
      <c r="AG5585" t="s">
        <v>32569</v>
      </c>
      <c r="AH5585" t="s">
        <v>53</v>
      </c>
      <c r="AJ5585" t="s">
        <v>53</v>
      </c>
      <c r="AK5585" t="s">
        <v>13346</v>
      </c>
      <c r="AL5585" t="s">
        <v>78</v>
      </c>
      <c r="AO5585" t="s">
        <v>54</v>
      </c>
      <c r="AP5585" s="1">
        <v>45457.345138888886</v>
      </c>
    </row>
    <row r="5586" spans="1:43" x14ac:dyDescent="0.35">
      <c r="A5586" t="s">
        <v>32570</v>
      </c>
      <c r="B5586" t="s">
        <v>32571</v>
      </c>
      <c r="C5586" t="s">
        <v>32572</v>
      </c>
      <c r="D5586" t="s">
        <v>219</v>
      </c>
      <c r="F5586" t="s">
        <v>32573</v>
      </c>
      <c r="G5586">
        <v>3073718337</v>
      </c>
      <c r="H5586" t="s">
        <v>32574</v>
      </c>
      <c r="I5586" t="s">
        <v>200</v>
      </c>
      <c r="J5586" t="s">
        <v>4293</v>
      </c>
      <c r="K5586" t="s">
        <v>32562</v>
      </c>
      <c r="M5586" t="s">
        <v>12936</v>
      </c>
      <c r="N5586" t="s">
        <v>592</v>
      </c>
      <c r="O5586">
        <v>82007</v>
      </c>
      <c r="P5586" t="s">
        <v>50</v>
      </c>
      <c r="U5586" s="1">
        <v>44623.738194444442</v>
      </c>
      <c r="V5586" s="1">
        <v>44623.738194444442</v>
      </c>
      <c r="W5586" s="1">
        <v>44624.420138888891</v>
      </c>
      <c r="X5586" s="1">
        <v>44624.420138888891</v>
      </c>
      <c r="AC5586" t="s">
        <v>53</v>
      </c>
      <c r="AD5586">
        <v>2969634929</v>
      </c>
      <c r="AE5586" s="1">
        <v>41799.665972222225</v>
      </c>
      <c r="AF5586" t="s">
        <v>4296</v>
      </c>
      <c r="AG5586" t="s">
        <v>32575</v>
      </c>
      <c r="AH5586" t="s">
        <v>53</v>
      </c>
      <c r="AJ5586" t="s">
        <v>53</v>
      </c>
      <c r="AK5586" t="s">
        <v>13346</v>
      </c>
      <c r="AL5586" t="s">
        <v>78</v>
      </c>
      <c r="AO5586" t="s">
        <v>54</v>
      </c>
    </row>
    <row r="5587" spans="1:43" x14ac:dyDescent="0.35">
      <c r="A5587" t="s">
        <v>32576</v>
      </c>
      <c r="B5587" t="s">
        <v>32577</v>
      </c>
      <c r="C5587" t="s">
        <v>20559</v>
      </c>
      <c r="F5587" t="s">
        <v>32578</v>
      </c>
      <c r="H5587" t="s">
        <v>32579</v>
      </c>
      <c r="I5587" t="s">
        <v>200</v>
      </c>
      <c r="K5587" t="s">
        <v>32562</v>
      </c>
      <c r="M5587" t="s">
        <v>12936</v>
      </c>
      <c r="N5587" t="s">
        <v>5277</v>
      </c>
      <c r="O5587">
        <v>82007</v>
      </c>
      <c r="P5587" t="s">
        <v>50</v>
      </c>
      <c r="U5587" s="1">
        <v>44623.754166666666</v>
      </c>
      <c r="V5587" s="1">
        <v>44623.754166666666</v>
      </c>
      <c r="AC5587" t="s">
        <v>53</v>
      </c>
      <c r="AG5587" t="s">
        <v>32580</v>
      </c>
      <c r="AH5587" t="s">
        <v>53</v>
      </c>
      <c r="AJ5587" t="s">
        <v>53</v>
      </c>
      <c r="AK5587" t="s">
        <v>13346</v>
      </c>
      <c r="AL5587" t="s">
        <v>78</v>
      </c>
      <c r="AO5587" t="s">
        <v>54</v>
      </c>
    </row>
    <row r="5588" spans="1:43" x14ac:dyDescent="0.35">
      <c r="A5588" t="s">
        <v>32581</v>
      </c>
      <c r="B5588" t="s">
        <v>25716</v>
      </c>
      <c r="C5588" t="s">
        <v>25717</v>
      </c>
      <c r="F5588" t="s">
        <v>32582</v>
      </c>
      <c r="H5588" t="s">
        <v>32583</v>
      </c>
      <c r="J5588" t="s">
        <v>32584</v>
      </c>
      <c r="K5588" t="s">
        <v>32585</v>
      </c>
      <c r="M5588" t="s">
        <v>1296</v>
      </c>
      <c r="N5588" t="s">
        <v>253</v>
      </c>
      <c r="O5588" t="s">
        <v>32586</v>
      </c>
      <c r="P5588" t="s">
        <v>50</v>
      </c>
      <c r="U5588" s="1">
        <v>44624</v>
      </c>
      <c r="V5588" s="1">
        <v>44624</v>
      </c>
      <c r="W5588" s="1">
        <v>44624.569444444445</v>
      </c>
      <c r="X5588" s="1">
        <v>44624.569444444445</v>
      </c>
      <c r="AC5588" t="s">
        <v>53</v>
      </c>
      <c r="AD5588">
        <v>2969524773</v>
      </c>
      <c r="AE5588" s="1">
        <v>39196.726388888892</v>
      </c>
      <c r="AF5588" t="s">
        <v>7799</v>
      </c>
      <c r="AG5588" t="s">
        <v>32587</v>
      </c>
      <c r="AH5588" t="s">
        <v>51</v>
      </c>
      <c r="AJ5588" t="s">
        <v>53</v>
      </c>
      <c r="AL5588" t="s">
        <v>78</v>
      </c>
      <c r="AO5588" t="s">
        <v>5443</v>
      </c>
      <c r="AP5588" s="1">
        <v>44624.566666666666</v>
      </c>
    </row>
    <row r="5589" spans="1:43" x14ac:dyDescent="0.35">
      <c r="A5589" t="s">
        <v>32588</v>
      </c>
      <c r="B5589" t="s">
        <v>32589</v>
      </c>
      <c r="C5589" t="s">
        <v>1723</v>
      </c>
      <c r="D5589" t="s">
        <v>3367</v>
      </c>
      <c r="H5589" t="s">
        <v>32590</v>
      </c>
      <c r="J5589" t="s">
        <v>32591</v>
      </c>
      <c r="U5589" s="1">
        <v>44624</v>
      </c>
      <c r="V5589" s="1">
        <v>44624</v>
      </c>
      <c r="W5589" s="1">
        <v>44627.5</v>
      </c>
      <c r="X5589" s="1">
        <v>44627.5</v>
      </c>
      <c r="AC5589" t="s">
        <v>53</v>
      </c>
      <c r="AD5589">
        <v>2969649082</v>
      </c>
      <c r="AE5589" s="1">
        <v>41932.470833333333</v>
      </c>
      <c r="AF5589" t="s">
        <v>6088</v>
      </c>
      <c r="AG5589" t="s">
        <v>32592</v>
      </c>
      <c r="AH5589" t="s">
        <v>51</v>
      </c>
      <c r="AJ5589" t="s">
        <v>53</v>
      </c>
      <c r="AL5589" t="s">
        <v>78</v>
      </c>
      <c r="AO5589" t="s">
        <v>5443</v>
      </c>
      <c r="AP5589" s="1">
        <v>45056.644444444442</v>
      </c>
    </row>
    <row r="5590" spans="1:43" x14ac:dyDescent="0.35">
      <c r="A5590" t="s">
        <v>32593</v>
      </c>
      <c r="B5590" t="s">
        <v>32594</v>
      </c>
      <c r="C5590" t="s">
        <v>32595</v>
      </c>
      <c r="F5590" t="s">
        <v>32596</v>
      </c>
      <c r="H5590" t="s">
        <v>32597</v>
      </c>
      <c r="J5590" t="s">
        <v>20535</v>
      </c>
      <c r="N5590" t="s">
        <v>16805</v>
      </c>
      <c r="O5590">
        <v>97055</v>
      </c>
      <c r="P5590" t="s">
        <v>50</v>
      </c>
      <c r="U5590" s="1">
        <v>44624</v>
      </c>
      <c r="V5590" s="1">
        <v>44624</v>
      </c>
      <c r="AC5590" t="s">
        <v>53</v>
      </c>
      <c r="AD5590">
        <v>2969591941</v>
      </c>
      <c r="AE5590" s="1">
        <v>41407.517361111109</v>
      </c>
      <c r="AG5590" t="s">
        <v>32598</v>
      </c>
      <c r="AH5590" t="s">
        <v>51</v>
      </c>
      <c r="AJ5590" t="s">
        <v>53</v>
      </c>
      <c r="AO5590" t="s">
        <v>8142</v>
      </c>
    </row>
    <row r="5591" spans="1:43" x14ac:dyDescent="0.35">
      <c r="A5591" t="s">
        <v>32599</v>
      </c>
      <c r="B5591" t="s">
        <v>12852</v>
      </c>
      <c r="C5591" t="s">
        <v>30872</v>
      </c>
      <c r="F5591" t="s">
        <v>32600</v>
      </c>
      <c r="H5591" t="s">
        <v>30842</v>
      </c>
      <c r="J5591" t="s">
        <v>18584</v>
      </c>
      <c r="N5591" t="s">
        <v>19616</v>
      </c>
      <c r="O5591">
        <v>33073</v>
      </c>
      <c r="P5591" t="s">
        <v>50</v>
      </c>
      <c r="U5591" s="1">
        <v>44624</v>
      </c>
      <c r="V5591" s="1">
        <v>44624</v>
      </c>
      <c r="AC5591" t="s">
        <v>53</v>
      </c>
      <c r="AD5591">
        <v>2969543968</v>
      </c>
      <c r="AE5591" s="1">
        <v>40032.470138888886</v>
      </c>
      <c r="AG5591" t="s">
        <v>32601</v>
      </c>
      <c r="AH5591" t="s">
        <v>51</v>
      </c>
      <c r="AJ5591" t="s">
        <v>53</v>
      </c>
      <c r="AO5591" t="s">
        <v>8142</v>
      </c>
    </row>
    <row r="5592" spans="1:43" x14ac:dyDescent="0.35">
      <c r="A5592" t="s">
        <v>32602</v>
      </c>
      <c r="B5592" t="s">
        <v>32603</v>
      </c>
      <c r="C5592" t="s">
        <v>4618</v>
      </c>
      <c r="F5592" t="s">
        <v>32604</v>
      </c>
      <c r="H5592" t="s">
        <v>32602</v>
      </c>
      <c r="J5592" t="s">
        <v>20535</v>
      </c>
      <c r="N5592" t="s">
        <v>8265</v>
      </c>
      <c r="O5592">
        <v>83605</v>
      </c>
      <c r="P5592" t="s">
        <v>50</v>
      </c>
      <c r="U5592" s="1">
        <v>44624</v>
      </c>
      <c r="V5592" s="1">
        <v>44624</v>
      </c>
      <c r="AC5592" t="s">
        <v>53</v>
      </c>
      <c r="AD5592">
        <v>2969591941</v>
      </c>
      <c r="AE5592" s="1">
        <v>41407.517361111109</v>
      </c>
      <c r="AG5592" t="s">
        <v>32605</v>
      </c>
      <c r="AH5592" t="s">
        <v>51</v>
      </c>
      <c r="AJ5592" t="s">
        <v>53</v>
      </c>
      <c r="AO5592" t="s">
        <v>8142</v>
      </c>
    </row>
    <row r="5593" spans="1:43" x14ac:dyDescent="0.35">
      <c r="A5593" t="s">
        <v>32606</v>
      </c>
      <c r="B5593" t="s">
        <v>7508</v>
      </c>
      <c r="C5593" t="s">
        <v>32607</v>
      </c>
      <c r="H5593" t="s">
        <v>32608</v>
      </c>
      <c r="J5593" t="s">
        <v>32609</v>
      </c>
      <c r="K5593" t="s">
        <v>32610</v>
      </c>
      <c r="M5593" t="s">
        <v>32611</v>
      </c>
      <c r="N5593" t="s">
        <v>798</v>
      </c>
      <c r="O5593">
        <v>76904</v>
      </c>
      <c r="P5593" t="s">
        <v>50</v>
      </c>
      <c r="U5593" s="1">
        <v>44624</v>
      </c>
      <c r="V5593" s="1">
        <v>44624</v>
      </c>
      <c r="AC5593" t="s">
        <v>53</v>
      </c>
      <c r="AD5593">
        <v>2969512766</v>
      </c>
      <c r="AE5593" s="1">
        <v>38495.383333333331</v>
      </c>
      <c r="AG5593" t="s">
        <v>32612</v>
      </c>
      <c r="AH5593" t="s">
        <v>51</v>
      </c>
      <c r="AJ5593" t="s">
        <v>53</v>
      </c>
      <c r="AO5593" t="s">
        <v>8142</v>
      </c>
    </row>
    <row r="5594" spans="1:43" x14ac:dyDescent="0.35">
      <c r="A5594" t="s">
        <v>32613</v>
      </c>
      <c r="B5594" t="s">
        <v>3184</v>
      </c>
      <c r="C5594" t="s">
        <v>32614</v>
      </c>
      <c r="F5594">
        <v>5757707171</v>
      </c>
      <c r="H5594" t="s">
        <v>32613</v>
      </c>
      <c r="J5594" t="s">
        <v>32615</v>
      </c>
      <c r="K5594" t="s">
        <v>32616</v>
      </c>
      <c r="M5594" t="s">
        <v>32617</v>
      </c>
      <c r="N5594" t="s">
        <v>253</v>
      </c>
      <c r="O5594">
        <v>87571</v>
      </c>
      <c r="P5594" t="s">
        <v>50</v>
      </c>
      <c r="U5594" s="1">
        <v>44624</v>
      </c>
      <c r="V5594" s="1">
        <v>44624</v>
      </c>
      <c r="W5594" s="1">
        <v>44624.4375</v>
      </c>
      <c r="X5594" s="1">
        <v>44624.4375</v>
      </c>
      <c r="AC5594" t="s">
        <v>53</v>
      </c>
      <c r="AD5594">
        <v>2972059861</v>
      </c>
      <c r="AE5594" s="1">
        <v>44627.586111111108</v>
      </c>
      <c r="AF5594" t="s">
        <v>32618</v>
      </c>
      <c r="AG5594" t="s">
        <v>32619</v>
      </c>
      <c r="AH5594" t="s">
        <v>51</v>
      </c>
      <c r="AJ5594" t="s">
        <v>53</v>
      </c>
      <c r="AL5594" t="s">
        <v>78</v>
      </c>
      <c r="AO5594" t="s">
        <v>5443</v>
      </c>
      <c r="AP5594" s="1">
        <v>44624.43472222222</v>
      </c>
    </row>
    <row r="5595" spans="1:43" x14ac:dyDescent="0.35">
      <c r="A5595" t="s">
        <v>32620</v>
      </c>
      <c r="B5595" t="s">
        <v>26712</v>
      </c>
      <c r="C5595" t="s">
        <v>32621</v>
      </c>
      <c r="H5595" t="s">
        <v>32622</v>
      </c>
      <c r="J5595" t="s">
        <v>85</v>
      </c>
      <c r="P5595" t="s">
        <v>50</v>
      </c>
      <c r="U5595" s="1">
        <v>44624</v>
      </c>
      <c r="V5595" s="1">
        <v>44624</v>
      </c>
      <c r="W5595" s="1">
        <v>45135.415972222225</v>
      </c>
      <c r="X5595" s="1">
        <v>45135.415972222225</v>
      </c>
      <c r="AC5595" t="s">
        <v>53</v>
      </c>
      <c r="AD5595">
        <v>1000000000</v>
      </c>
      <c r="AE5595" s="1">
        <v>37295</v>
      </c>
      <c r="AG5595" t="s">
        <v>32623</v>
      </c>
      <c r="AH5595" t="s">
        <v>51</v>
      </c>
      <c r="AJ5595" t="s">
        <v>53</v>
      </c>
      <c r="AL5595" t="s">
        <v>78</v>
      </c>
      <c r="AO5595" t="s">
        <v>5443</v>
      </c>
      <c r="AP5595" s="1">
        <v>45476.397916666669</v>
      </c>
      <c r="AQ5595" s="1">
        <v>45399.527777777781</v>
      </c>
    </row>
    <row r="5596" spans="1:43" x14ac:dyDescent="0.35">
      <c r="A5596" t="s">
        <v>32624</v>
      </c>
      <c r="B5596" t="s">
        <v>2689</v>
      </c>
      <c r="C5596" t="s">
        <v>6952</v>
      </c>
      <c r="F5596" t="s">
        <v>31624</v>
      </c>
      <c r="H5596" t="s">
        <v>31625</v>
      </c>
      <c r="J5596" t="s">
        <v>18584</v>
      </c>
      <c r="N5596" t="s">
        <v>15559</v>
      </c>
      <c r="O5596">
        <v>20794</v>
      </c>
      <c r="P5596" t="s">
        <v>50</v>
      </c>
      <c r="U5596" s="1">
        <v>44624</v>
      </c>
      <c r="V5596" s="1">
        <v>44624</v>
      </c>
      <c r="AC5596" t="s">
        <v>53</v>
      </c>
      <c r="AD5596">
        <v>2969543968</v>
      </c>
      <c r="AE5596" s="1">
        <v>40032.470138888886</v>
      </c>
      <c r="AG5596" t="s">
        <v>32625</v>
      </c>
      <c r="AH5596" t="s">
        <v>51</v>
      </c>
      <c r="AJ5596" t="s">
        <v>53</v>
      </c>
      <c r="AO5596" t="s">
        <v>8142</v>
      </c>
    </row>
    <row r="5597" spans="1:43" x14ac:dyDescent="0.35">
      <c r="A5597" t="s">
        <v>32626</v>
      </c>
      <c r="B5597" t="s">
        <v>16046</v>
      </c>
      <c r="C5597" t="s">
        <v>383</v>
      </c>
      <c r="F5597" t="s">
        <v>31624</v>
      </c>
      <c r="H5597" t="s">
        <v>31625</v>
      </c>
      <c r="J5597" t="s">
        <v>18584</v>
      </c>
      <c r="N5597" t="s">
        <v>15559</v>
      </c>
      <c r="O5597">
        <v>20794</v>
      </c>
      <c r="P5597" t="s">
        <v>50</v>
      </c>
      <c r="U5597" s="1">
        <v>44624</v>
      </c>
      <c r="V5597" s="1">
        <v>44624</v>
      </c>
      <c r="AC5597" t="s">
        <v>53</v>
      </c>
      <c r="AD5597">
        <v>2969543968</v>
      </c>
      <c r="AE5597" s="1">
        <v>40032.470138888886</v>
      </c>
      <c r="AG5597" t="s">
        <v>32627</v>
      </c>
      <c r="AH5597" t="s">
        <v>51</v>
      </c>
      <c r="AJ5597" t="s">
        <v>53</v>
      </c>
      <c r="AO5597" t="s">
        <v>8142</v>
      </c>
    </row>
    <row r="5598" spans="1:43" x14ac:dyDescent="0.35">
      <c r="A5598" t="s">
        <v>32628</v>
      </c>
      <c r="B5598" t="s">
        <v>32629</v>
      </c>
      <c r="C5598" t="s">
        <v>3349</v>
      </c>
      <c r="F5598" t="s">
        <v>31624</v>
      </c>
      <c r="H5598" t="s">
        <v>31625</v>
      </c>
      <c r="J5598" t="s">
        <v>18584</v>
      </c>
      <c r="N5598" t="s">
        <v>15559</v>
      </c>
      <c r="O5598">
        <v>20794</v>
      </c>
      <c r="P5598" t="s">
        <v>50</v>
      </c>
      <c r="U5598" s="1">
        <v>44624</v>
      </c>
      <c r="V5598" s="1">
        <v>44624</v>
      </c>
      <c r="AC5598" t="s">
        <v>53</v>
      </c>
      <c r="AD5598">
        <v>2969543968</v>
      </c>
      <c r="AE5598" s="1">
        <v>40032.470138888886</v>
      </c>
      <c r="AG5598" t="s">
        <v>32630</v>
      </c>
      <c r="AH5598" t="s">
        <v>51</v>
      </c>
      <c r="AJ5598" t="s">
        <v>53</v>
      </c>
      <c r="AO5598" t="s">
        <v>8142</v>
      </c>
    </row>
    <row r="5599" spans="1:43" x14ac:dyDescent="0.35">
      <c r="A5599" t="s">
        <v>32631</v>
      </c>
      <c r="B5599" t="s">
        <v>2795</v>
      </c>
      <c r="C5599" t="s">
        <v>309</v>
      </c>
      <c r="F5599" t="s">
        <v>31624</v>
      </c>
      <c r="H5599" t="s">
        <v>31625</v>
      </c>
      <c r="J5599" t="s">
        <v>18584</v>
      </c>
      <c r="N5599" t="s">
        <v>15559</v>
      </c>
      <c r="O5599">
        <v>20794</v>
      </c>
      <c r="P5599" t="s">
        <v>50</v>
      </c>
      <c r="U5599" s="1">
        <v>44624</v>
      </c>
      <c r="V5599" s="1">
        <v>44624</v>
      </c>
      <c r="AC5599" t="s">
        <v>53</v>
      </c>
      <c r="AD5599">
        <v>2969543968</v>
      </c>
      <c r="AE5599" s="1">
        <v>40032.470138888886</v>
      </c>
      <c r="AG5599" t="s">
        <v>32632</v>
      </c>
      <c r="AH5599" t="s">
        <v>51</v>
      </c>
      <c r="AJ5599" t="s">
        <v>53</v>
      </c>
      <c r="AO5599" t="s">
        <v>8142</v>
      </c>
    </row>
    <row r="5600" spans="1:43" x14ac:dyDescent="0.35">
      <c r="A5600" t="s">
        <v>32633</v>
      </c>
      <c r="B5600" t="s">
        <v>4445</v>
      </c>
      <c r="C5600" t="s">
        <v>530</v>
      </c>
      <c r="F5600">
        <v>17204542959</v>
      </c>
      <c r="H5600" t="s">
        <v>32634</v>
      </c>
      <c r="J5600" t="s">
        <v>32635</v>
      </c>
      <c r="N5600" t="s">
        <v>287</v>
      </c>
      <c r="O5600">
        <v>80863</v>
      </c>
      <c r="P5600" t="s">
        <v>50</v>
      </c>
      <c r="U5600" s="1">
        <v>44624</v>
      </c>
      <c r="V5600" s="1">
        <v>44624</v>
      </c>
      <c r="W5600" s="1">
        <v>44624.973611111112</v>
      </c>
      <c r="X5600" s="1">
        <v>44624.973611111112</v>
      </c>
      <c r="AC5600" t="s">
        <v>53</v>
      </c>
      <c r="AD5600">
        <v>1000000001</v>
      </c>
      <c r="AE5600" s="1">
        <v>39973.351388888892</v>
      </c>
      <c r="AF5600" t="s">
        <v>3377</v>
      </c>
      <c r="AG5600" t="s">
        <v>32636</v>
      </c>
      <c r="AH5600" t="s">
        <v>51</v>
      </c>
      <c r="AJ5600" t="s">
        <v>53</v>
      </c>
      <c r="AL5600" t="s">
        <v>78</v>
      </c>
      <c r="AO5600" t="s">
        <v>5443</v>
      </c>
      <c r="AP5600" s="1">
        <v>44624.97152777778</v>
      </c>
      <c r="AQ5600" s="1">
        <v>44624.993055555555</v>
      </c>
    </row>
    <row r="5601" spans="1:43" x14ac:dyDescent="0.35">
      <c r="A5601" t="s">
        <v>32637</v>
      </c>
      <c r="B5601" t="s">
        <v>5249</v>
      </c>
      <c r="C5601" t="s">
        <v>32638</v>
      </c>
      <c r="D5601" t="s">
        <v>32639</v>
      </c>
      <c r="F5601" t="s">
        <v>32640</v>
      </c>
      <c r="H5601" t="s">
        <v>32637</v>
      </c>
      <c r="J5601" t="s">
        <v>32641</v>
      </c>
      <c r="K5601" t="s">
        <v>32642</v>
      </c>
      <c r="M5601" t="s">
        <v>6493</v>
      </c>
      <c r="N5601" t="s">
        <v>65</v>
      </c>
      <c r="O5601">
        <v>80513</v>
      </c>
      <c r="P5601" t="s">
        <v>50</v>
      </c>
      <c r="U5601" s="1">
        <v>44624</v>
      </c>
      <c r="V5601" s="1">
        <v>44624</v>
      </c>
      <c r="W5601" s="1">
        <v>44624.651388888888</v>
      </c>
      <c r="X5601" s="1">
        <v>44624.651388888888</v>
      </c>
      <c r="AC5601" t="s">
        <v>53</v>
      </c>
      <c r="AD5601">
        <v>1000000001</v>
      </c>
      <c r="AE5601" s="1">
        <v>39973.351388888892</v>
      </c>
      <c r="AF5601" t="s">
        <v>3377</v>
      </c>
      <c r="AG5601" t="s">
        <v>32643</v>
      </c>
      <c r="AH5601" t="s">
        <v>51</v>
      </c>
      <c r="AJ5601" t="s">
        <v>53</v>
      </c>
      <c r="AL5601" t="s">
        <v>78</v>
      </c>
      <c r="AO5601" t="s">
        <v>5443</v>
      </c>
      <c r="AP5601" s="1">
        <v>44770.892361111109</v>
      </c>
    </row>
    <row r="5602" spans="1:43" x14ac:dyDescent="0.35">
      <c r="A5602" t="s">
        <v>32644</v>
      </c>
      <c r="B5602" t="s">
        <v>32645</v>
      </c>
      <c r="C5602" t="s">
        <v>1471</v>
      </c>
      <c r="D5602" t="s">
        <v>2937</v>
      </c>
      <c r="F5602" t="s">
        <v>32646</v>
      </c>
      <c r="G5602" t="s">
        <v>32647</v>
      </c>
      <c r="H5602" t="s">
        <v>32648</v>
      </c>
      <c r="I5602" t="s">
        <v>200</v>
      </c>
      <c r="J5602" t="s">
        <v>29636</v>
      </c>
      <c r="K5602" t="s">
        <v>32649</v>
      </c>
      <c r="M5602" t="s">
        <v>1229</v>
      </c>
      <c r="N5602" t="s">
        <v>124</v>
      </c>
      <c r="O5602">
        <v>88220</v>
      </c>
      <c r="P5602" t="s">
        <v>50</v>
      </c>
      <c r="U5602" s="1">
        <v>44624.646527777775</v>
      </c>
      <c r="V5602" s="1">
        <v>44624.646527777775</v>
      </c>
      <c r="AC5602" t="s">
        <v>51</v>
      </c>
      <c r="AD5602">
        <v>2969480975</v>
      </c>
      <c r="AE5602" s="1">
        <v>37480</v>
      </c>
      <c r="AG5602" t="s">
        <v>32650</v>
      </c>
      <c r="AH5602" t="s">
        <v>53</v>
      </c>
      <c r="AJ5602" t="s">
        <v>53</v>
      </c>
      <c r="AK5602" t="s">
        <v>2497</v>
      </c>
      <c r="AO5602" t="s">
        <v>54</v>
      </c>
    </row>
    <row r="5603" spans="1:43" x14ac:dyDescent="0.35">
      <c r="A5603" t="s">
        <v>32651</v>
      </c>
      <c r="B5603" t="s">
        <v>22578</v>
      </c>
      <c r="C5603" t="s">
        <v>15261</v>
      </c>
      <c r="F5603">
        <v>5759880872</v>
      </c>
      <c r="H5603" t="s">
        <v>32652</v>
      </c>
      <c r="I5603" t="s">
        <v>200</v>
      </c>
      <c r="J5603" t="s">
        <v>11402</v>
      </c>
      <c r="K5603" t="s">
        <v>32653</v>
      </c>
      <c r="M5603" t="s">
        <v>1296</v>
      </c>
      <c r="N5603" t="s">
        <v>398</v>
      </c>
      <c r="O5603">
        <v>88220</v>
      </c>
      <c r="P5603" t="s">
        <v>50</v>
      </c>
      <c r="U5603" s="1">
        <v>44624.686805555553</v>
      </c>
      <c r="V5603" s="1">
        <v>44624.686805555553</v>
      </c>
      <c r="AC5603" t="s">
        <v>53</v>
      </c>
      <c r="AG5603" t="s">
        <v>32654</v>
      </c>
      <c r="AH5603" t="s">
        <v>53</v>
      </c>
      <c r="AJ5603" t="s">
        <v>53</v>
      </c>
      <c r="AK5603" t="s">
        <v>2497</v>
      </c>
      <c r="AO5603" t="s">
        <v>54</v>
      </c>
    </row>
    <row r="5604" spans="1:43" x14ac:dyDescent="0.35">
      <c r="A5604" t="s">
        <v>32655</v>
      </c>
      <c r="B5604" t="s">
        <v>32656</v>
      </c>
      <c r="C5604" t="s">
        <v>803</v>
      </c>
      <c r="D5604" t="s">
        <v>383</v>
      </c>
      <c r="F5604">
        <v>7196894134</v>
      </c>
      <c r="H5604" t="s">
        <v>32657</v>
      </c>
      <c r="I5604" t="s">
        <v>169</v>
      </c>
      <c r="J5604" t="s">
        <v>32658</v>
      </c>
      <c r="K5604" t="s">
        <v>32659</v>
      </c>
      <c r="M5604" t="s">
        <v>7031</v>
      </c>
      <c r="N5604" t="s">
        <v>287</v>
      </c>
      <c r="O5604">
        <v>80813</v>
      </c>
      <c r="P5604" t="s">
        <v>50</v>
      </c>
      <c r="U5604" s="1">
        <v>44624.991666666669</v>
      </c>
      <c r="V5604" s="1">
        <v>44624.991666666669</v>
      </c>
      <c r="AC5604" t="s">
        <v>51</v>
      </c>
      <c r="AG5604" t="s">
        <v>32660</v>
      </c>
      <c r="AH5604" t="s">
        <v>53</v>
      </c>
      <c r="AJ5604" t="s">
        <v>53</v>
      </c>
      <c r="AK5604" t="s">
        <v>2497</v>
      </c>
      <c r="AO5604" t="s">
        <v>54</v>
      </c>
    </row>
    <row r="5605" spans="1:43" x14ac:dyDescent="0.35">
      <c r="A5605" t="s">
        <v>32661</v>
      </c>
      <c r="B5605" t="s">
        <v>32662</v>
      </c>
      <c r="C5605" t="s">
        <v>888</v>
      </c>
      <c r="F5605">
        <v>13035793326</v>
      </c>
      <c r="H5605" t="s">
        <v>32661</v>
      </c>
      <c r="J5605" t="s">
        <v>32663</v>
      </c>
      <c r="N5605" t="s">
        <v>287</v>
      </c>
      <c r="O5605">
        <v>80504</v>
      </c>
      <c r="P5605" t="s">
        <v>50</v>
      </c>
      <c r="U5605" s="1">
        <v>44625</v>
      </c>
      <c r="V5605" s="1">
        <v>44625</v>
      </c>
      <c r="W5605" s="1">
        <v>44625.500694444447</v>
      </c>
      <c r="X5605" s="1">
        <v>44625.500694444447</v>
      </c>
      <c r="AC5605" t="s">
        <v>53</v>
      </c>
      <c r="AD5605">
        <v>2969975672</v>
      </c>
      <c r="AE5605" s="1">
        <v>43983.65625</v>
      </c>
      <c r="AG5605" t="s">
        <v>32664</v>
      </c>
      <c r="AH5605" t="s">
        <v>51</v>
      </c>
      <c r="AJ5605" t="s">
        <v>53</v>
      </c>
      <c r="AL5605" t="s">
        <v>78</v>
      </c>
      <c r="AO5605" t="s">
        <v>8142</v>
      </c>
    </row>
    <row r="5606" spans="1:43" x14ac:dyDescent="0.35">
      <c r="A5606" t="s">
        <v>32665</v>
      </c>
      <c r="B5606" t="s">
        <v>32666</v>
      </c>
      <c r="C5606" t="s">
        <v>32667</v>
      </c>
      <c r="F5606">
        <v>19707490673</v>
      </c>
      <c r="H5606" t="s">
        <v>32668</v>
      </c>
      <c r="J5606" t="s">
        <v>32669</v>
      </c>
      <c r="N5606" t="s">
        <v>287</v>
      </c>
      <c r="O5606">
        <v>81321</v>
      </c>
      <c r="P5606" t="s">
        <v>50</v>
      </c>
      <c r="U5606" s="1">
        <v>44626</v>
      </c>
      <c r="V5606" s="1">
        <v>44626</v>
      </c>
      <c r="W5606" s="1">
        <v>44626.940972222219</v>
      </c>
      <c r="X5606" s="1">
        <v>44626.940972222219</v>
      </c>
      <c r="AC5606" t="s">
        <v>53</v>
      </c>
      <c r="AD5606">
        <v>2969524389</v>
      </c>
      <c r="AE5606" s="1">
        <v>39177.408333333333</v>
      </c>
      <c r="AG5606" t="s">
        <v>32670</v>
      </c>
      <c r="AH5606" t="s">
        <v>51</v>
      </c>
      <c r="AJ5606" t="s">
        <v>53</v>
      </c>
      <c r="AL5606" t="s">
        <v>78</v>
      </c>
      <c r="AO5606" t="s">
        <v>8142</v>
      </c>
    </row>
    <row r="5607" spans="1:43" x14ac:dyDescent="0.35">
      <c r="A5607" t="s">
        <v>32671</v>
      </c>
      <c r="B5607" t="s">
        <v>14368</v>
      </c>
      <c r="C5607" t="s">
        <v>375</v>
      </c>
      <c r="F5607" t="s">
        <v>32672</v>
      </c>
      <c r="H5607" t="s">
        <v>32671</v>
      </c>
      <c r="J5607" t="s">
        <v>32673</v>
      </c>
      <c r="N5607" t="s">
        <v>287</v>
      </c>
      <c r="O5607">
        <v>81301</v>
      </c>
      <c r="P5607" t="s">
        <v>50</v>
      </c>
      <c r="U5607" s="1">
        <v>44627</v>
      </c>
      <c r="V5607" s="1">
        <v>44627</v>
      </c>
      <c r="W5607" s="1">
        <v>44627.905555555553</v>
      </c>
      <c r="X5607" s="1">
        <v>44627.905555555553</v>
      </c>
      <c r="AC5607" t="s">
        <v>53</v>
      </c>
      <c r="AD5607">
        <v>2972039738</v>
      </c>
      <c r="AE5607" s="1">
        <v>44519.702777777777</v>
      </c>
      <c r="AG5607" t="s">
        <v>32674</v>
      </c>
      <c r="AH5607" t="s">
        <v>51</v>
      </c>
      <c r="AJ5607" t="s">
        <v>53</v>
      </c>
      <c r="AL5607" t="s">
        <v>78</v>
      </c>
      <c r="AO5607" t="s">
        <v>8142</v>
      </c>
      <c r="AP5607" s="1">
        <v>45302.802777777775</v>
      </c>
    </row>
    <row r="5608" spans="1:43" x14ac:dyDescent="0.35">
      <c r="A5608" t="s">
        <v>32675</v>
      </c>
      <c r="B5608" t="s">
        <v>3348</v>
      </c>
      <c r="C5608" t="s">
        <v>1076</v>
      </c>
      <c r="F5608" t="s">
        <v>32676</v>
      </c>
      <c r="H5608" t="s">
        <v>32677</v>
      </c>
      <c r="J5608" t="s">
        <v>20400</v>
      </c>
      <c r="P5608" t="s">
        <v>50</v>
      </c>
      <c r="U5608" s="1">
        <v>44627</v>
      </c>
      <c r="V5608" s="1">
        <v>44627</v>
      </c>
      <c r="AC5608" t="s">
        <v>53</v>
      </c>
      <c r="AD5608">
        <v>2969776569</v>
      </c>
      <c r="AE5608" s="1">
        <v>43131.61041666667</v>
      </c>
      <c r="AG5608" t="s">
        <v>32678</v>
      </c>
      <c r="AH5608" t="s">
        <v>51</v>
      </c>
      <c r="AJ5608" t="s">
        <v>53</v>
      </c>
      <c r="AO5608" t="s">
        <v>8142</v>
      </c>
    </row>
    <row r="5609" spans="1:43" x14ac:dyDescent="0.35">
      <c r="A5609" t="s">
        <v>32679</v>
      </c>
      <c r="B5609" t="s">
        <v>3703</v>
      </c>
      <c r="C5609" t="s">
        <v>894</v>
      </c>
      <c r="F5609" t="s">
        <v>32680</v>
      </c>
      <c r="G5609">
        <v>9788779357</v>
      </c>
      <c r="H5609" t="s">
        <v>32681</v>
      </c>
      <c r="I5609" t="s">
        <v>464</v>
      </c>
      <c r="J5609" t="s">
        <v>18584</v>
      </c>
      <c r="K5609" t="s">
        <v>32682</v>
      </c>
      <c r="M5609" t="s">
        <v>32683</v>
      </c>
      <c r="N5609" t="s">
        <v>32193</v>
      </c>
      <c r="O5609" s="2" t="s">
        <v>32684</v>
      </c>
      <c r="P5609" t="s">
        <v>50</v>
      </c>
      <c r="U5609" s="1">
        <v>44627</v>
      </c>
      <c r="V5609" s="1">
        <v>44627</v>
      </c>
      <c r="AC5609" t="s">
        <v>53</v>
      </c>
      <c r="AD5609">
        <v>2969543968</v>
      </c>
      <c r="AE5609" s="1">
        <v>40032.470138888886</v>
      </c>
      <c r="AG5609" t="s">
        <v>32685</v>
      </c>
      <c r="AH5609" t="s">
        <v>51</v>
      </c>
      <c r="AJ5609" t="s">
        <v>53</v>
      </c>
      <c r="AO5609" t="s">
        <v>8142</v>
      </c>
    </row>
    <row r="5610" spans="1:43" x14ac:dyDescent="0.35">
      <c r="A5610" t="s">
        <v>32686</v>
      </c>
      <c r="B5610" t="s">
        <v>3371</v>
      </c>
      <c r="C5610" t="s">
        <v>12259</v>
      </c>
      <c r="F5610" t="s">
        <v>32687</v>
      </c>
      <c r="G5610" t="s">
        <v>32688</v>
      </c>
      <c r="H5610" t="s">
        <v>32689</v>
      </c>
      <c r="J5610" t="s">
        <v>32690</v>
      </c>
      <c r="P5610" t="s">
        <v>17899</v>
      </c>
      <c r="U5610" s="1">
        <v>44627</v>
      </c>
      <c r="V5610" s="1">
        <v>44627</v>
      </c>
      <c r="W5610" s="1">
        <v>44627.504166666666</v>
      </c>
      <c r="X5610" s="1">
        <v>44627.504166666666</v>
      </c>
      <c r="AC5610" t="s">
        <v>53</v>
      </c>
      <c r="AD5610">
        <v>1000000001</v>
      </c>
      <c r="AE5610" s="1">
        <v>39973.351388888892</v>
      </c>
      <c r="AF5610" t="s">
        <v>3377</v>
      </c>
      <c r="AG5610" t="s">
        <v>32691</v>
      </c>
      <c r="AH5610" t="s">
        <v>51</v>
      </c>
      <c r="AJ5610" t="s">
        <v>53</v>
      </c>
      <c r="AL5610" t="s">
        <v>78</v>
      </c>
      <c r="AO5610" t="s">
        <v>5443</v>
      </c>
      <c r="AP5610" s="1">
        <v>45401.213888888888</v>
      </c>
    </row>
    <row r="5611" spans="1:43" x14ac:dyDescent="0.35">
      <c r="A5611" t="s">
        <v>32692</v>
      </c>
      <c r="B5611" t="s">
        <v>32693</v>
      </c>
      <c r="C5611" t="s">
        <v>8512</v>
      </c>
      <c r="F5611" t="s">
        <v>32694</v>
      </c>
      <c r="H5611" t="s">
        <v>32695</v>
      </c>
      <c r="J5611" t="s">
        <v>18584</v>
      </c>
      <c r="N5611" t="s">
        <v>4526</v>
      </c>
      <c r="O5611">
        <v>85387</v>
      </c>
      <c r="P5611" t="s">
        <v>50</v>
      </c>
      <c r="U5611" s="1">
        <v>44627</v>
      </c>
      <c r="V5611" s="1">
        <v>44627</v>
      </c>
      <c r="AC5611" t="s">
        <v>53</v>
      </c>
      <c r="AD5611">
        <v>2969543968</v>
      </c>
      <c r="AE5611" s="1">
        <v>40032.470138888886</v>
      </c>
      <c r="AG5611" t="s">
        <v>32696</v>
      </c>
      <c r="AH5611" t="s">
        <v>51</v>
      </c>
      <c r="AJ5611" t="s">
        <v>53</v>
      </c>
      <c r="AO5611" t="s">
        <v>8142</v>
      </c>
    </row>
    <row r="5612" spans="1:43" x14ac:dyDescent="0.35">
      <c r="A5612" t="s">
        <v>32697</v>
      </c>
      <c r="B5612" t="s">
        <v>2974</v>
      </c>
      <c r="C5612" t="s">
        <v>3330</v>
      </c>
      <c r="F5612" t="s">
        <v>32698</v>
      </c>
      <c r="H5612" t="s">
        <v>32697</v>
      </c>
      <c r="J5612" t="s">
        <v>2028</v>
      </c>
      <c r="N5612" t="s">
        <v>14739</v>
      </c>
      <c r="O5612">
        <v>61068</v>
      </c>
      <c r="P5612" t="s">
        <v>50</v>
      </c>
      <c r="U5612" s="1">
        <v>44627</v>
      </c>
      <c r="V5612" s="1">
        <v>44627</v>
      </c>
      <c r="AC5612" t="s">
        <v>53</v>
      </c>
      <c r="AD5612">
        <v>2969532847</v>
      </c>
      <c r="AE5612" s="1">
        <v>39580.404166666667</v>
      </c>
      <c r="AG5612" t="s">
        <v>32699</v>
      </c>
      <c r="AH5612" t="s">
        <v>51</v>
      </c>
      <c r="AJ5612" t="s">
        <v>53</v>
      </c>
      <c r="AO5612" t="s">
        <v>8142</v>
      </c>
    </row>
    <row r="5613" spans="1:43" x14ac:dyDescent="0.35">
      <c r="A5613" t="s">
        <v>32700</v>
      </c>
      <c r="B5613" t="s">
        <v>32701</v>
      </c>
      <c r="C5613" t="s">
        <v>443</v>
      </c>
      <c r="F5613" t="s">
        <v>32702</v>
      </c>
      <c r="H5613" t="s">
        <v>32700</v>
      </c>
      <c r="J5613" t="s">
        <v>32703</v>
      </c>
      <c r="K5613" t="s">
        <v>32704</v>
      </c>
      <c r="M5613" t="s">
        <v>732</v>
      </c>
      <c r="N5613" t="s">
        <v>213</v>
      </c>
      <c r="O5613">
        <v>81635</v>
      </c>
      <c r="P5613" t="s">
        <v>50</v>
      </c>
      <c r="U5613" s="1">
        <v>44627</v>
      </c>
      <c r="V5613" s="1">
        <v>44627</v>
      </c>
      <c r="W5613" s="1">
        <v>44627.673611111109</v>
      </c>
      <c r="X5613" s="1">
        <v>44627.673611111109</v>
      </c>
      <c r="AC5613" t="s">
        <v>53</v>
      </c>
      <c r="AD5613">
        <v>2972060375</v>
      </c>
      <c r="AE5613" s="1">
        <v>44629.488194444442</v>
      </c>
      <c r="AF5613" t="s">
        <v>32705</v>
      </c>
      <c r="AG5613" t="s">
        <v>32706</v>
      </c>
      <c r="AH5613" t="s">
        <v>51</v>
      </c>
      <c r="AJ5613" t="s">
        <v>53</v>
      </c>
      <c r="AL5613" t="s">
        <v>78</v>
      </c>
      <c r="AO5613" t="s">
        <v>5443</v>
      </c>
      <c r="AP5613" s="1">
        <v>45162.677777777775</v>
      </c>
    </row>
    <row r="5614" spans="1:43" x14ac:dyDescent="0.35">
      <c r="A5614" t="s">
        <v>32707</v>
      </c>
      <c r="B5614" t="s">
        <v>9078</v>
      </c>
      <c r="C5614" t="s">
        <v>7355</v>
      </c>
      <c r="F5614" t="s">
        <v>27100</v>
      </c>
      <c r="H5614" t="s">
        <v>32708</v>
      </c>
      <c r="I5614" t="s">
        <v>179</v>
      </c>
      <c r="J5614" t="s">
        <v>27091</v>
      </c>
      <c r="K5614" t="s">
        <v>32709</v>
      </c>
      <c r="M5614" t="s">
        <v>11741</v>
      </c>
      <c r="N5614" t="s">
        <v>287</v>
      </c>
      <c r="O5614">
        <v>80439</v>
      </c>
      <c r="P5614" t="s">
        <v>50</v>
      </c>
      <c r="U5614" s="1">
        <v>44627.394444444442</v>
      </c>
      <c r="V5614" s="1">
        <v>44627.394444444442</v>
      </c>
      <c r="W5614" s="1">
        <v>44627.573611111111</v>
      </c>
      <c r="X5614" s="1">
        <v>45355.540972222225</v>
      </c>
      <c r="AC5614" t="s">
        <v>53</v>
      </c>
      <c r="AD5614">
        <v>2969475433</v>
      </c>
      <c r="AE5614" s="1">
        <v>37166.661111111112</v>
      </c>
      <c r="AF5614" t="s">
        <v>16889</v>
      </c>
      <c r="AG5614" t="s">
        <v>32710</v>
      </c>
      <c r="AH5614" t="s">
        <v>53</v>
      </c>
      <c r="AJ5614" t="s">
        <v>53</v>
      </c>
      <c r="AK5614" t="s">
        <v>7279</v>
      </c>
      <c r="AL5614" t="s">
        <v>78</v>
      </c>
      <c r="AO5614" t="s">
        <v>54</v>
      </c>
      <c r="AP5614" s="1">
        <v>45427.356944444444</v>
      </c>
      <c r="AQ5614" s="1">
        <v>45427.363888888889</v>
      </c>
    </row>
    <row r="5615" spans="1:43" x14ac:dyDescent="0.35">
      <c r="A5615" t="s">
        <v>21839</v>
      </c>
      <c r="B5615" t="s">
        <v>32711</v>
      </c>
      <c r="C5615" t="s">
        <v>5143</v>
      </c>
      <c r="F5615" t="s">
        <v>22668</v>
      </c>
      <c r="H5615" t="s">
        <v>32712</v>
      </c>
      <c r="I5615" t="s">
        <v>415</v>
      </c>
      <c r="J5615" t="s">
        <v>32713</v>
      </c>
      <c r="K5615" t="s">
        <v>32714</v>
      </c>
      <c r="M5615" t="s">
        <v>32715</v>
      </c>
      <c r="N5615" t="s">
        <v>798</v>
      </c>
      <c r="O5615">
        <v>78610</v>
      </c>
      <c r="P5615" t="s">
        <v>50</v>
      </c>
      <c r="U5615" s="1">
        <v>44627.446527777778</v>
      </c>
      <c r="V5615" s="1">
        <v>44627.446527777778</v>
      </c>
      <c r="W5615" s="1">
        <v>44627.572916666664</v>
      </c>
      <c r="X5615" s="1">
        <v>44627.572916666664</v>
      </c>
      <c r="AC5615" t="s">
        <v>53</v>
      </c>
      <c r="AD5615">
        <v>2969482903</v>
      </c>
      <c r="AE5615" s="1">
        <v>37609</v>
      </c>
      <c r="AF5615" t="s">
        <v>8646</v>
      </c>
      <c r="AG5615" t="s">
        <v>32716</v>
      </c>
      <c r="AH5615" t="s">
        <v>53</v>
      </c>
      <c r="AJ5615" t="s">
        <v>53</v>
      </c>
      <c r="AK5615" t="s">
        <v>18335</v>
      </c>
      <c r="AL5615" t="s">
        <v>78</v>
      </c>
      <c r="AO5615" t="s">
        <v>54</v>
      </c>
      <c r="AP5615" s="1">
        <v>44645.613194444442</v>
      </c>
      <c r="AQ5615" s="1">
        <v>44630.652777777781</v>
      </c>
    </row>
    <row r="5616" spans="1:43" x14ac:dyDescent="0.35">
      <c r="A5616" t="s">
        <v>32717</v>
      </c>
      <c r="B5616" t="s">
        <v>32718</v>
      </c>
      <c r="C5616" t="s">
        <v>218</v>
      </c>
      <c r="F5616" t="s">
        <v>32719</v>
      </c>
      <c r="H5616" t="s">
        <v>32720</v>
      </c>
      <c r="I5616" t="s">
        <v>780</v>
      </c>
      <c r="K5616" t="s">
        <v>32721</v>
      </c>
      <c r="M5616" t="s">
        <v>6922</v>
      </c>
      <c r="N5616" t="s">
        <v>287</v>
      </c>
      <c r="O5616">
        <v>81215</v>
      </c>
      <c r="P5616" t="s">
        <v>50</v>
      </c>
      <c r="U5616" s="1">
        <v>44627.475694444445</v>
      </c>
      <c r="V5616" s="1">
        <v>44627.475694444445</v>
      </c>
      <c r="W5616" s="1">
        <v>44628.654166666667</v>
      </c>
      <c r="X5616" s="1">
        <v>44628.654166666667</v>
      </c>
      <c r="AC5616" t="s">
        <v>53</v>
      </c>
      <c r="AD5616">
        <v>9999999999</v>
      </c>
      <c r="AE5616" s="1">
        <v>45196</v>
      </c>
      <c r="AG5616" t="s">
        <v>32722</v>
      </c>
      <c r="AH5616" t="s">
        <v>53</v>
      </c>
      <c r="AJ5616" t="s">
        <v>53</v>
      </c>
      <c r="AK5616" t="s">
        <v>18241</v>
      </c>
      <c r="AL5616" t="s">
        <v>78</v>
      </c>
      <c r="AO5616" t="s">
        <v>54</v>
      </c>
    </row>
    <row r="5617" spans="1:43" x14ac:dyDescent="0.35">
      <c r="A5617" t="s">
        <v>32723</v>
      </c>
      <c r="B5617" t="s">
        <v>32724</v>
      </c>
      <c r="C5617" t="s">
        <v>32725</v>
      </c>
      <c r="F5617" t="s">
        <v>32726</v>
      </c>
      <c r="H5617" t="s">
        <v>32727</v>
      </c>
      <c r="I5617" t="s">
        <v>179</v>
      </c>
      <c r="J5617" t="s">
        <v>32728</v>
      </c>
      <c r="K5617" t="s">
        <v>32729</v>
      </c>
      <c r="M5617" t="s">
        <v>31448</v>
      </c>
      <c r="N5617" t="s">
        <v>287</v>
      </c>
      <c r="O5617">
        <v>81524</v>
      </c>
      <c r="P5617" t="s">
        <v>50</v>
      </c>
      <c r="U5617" s="1">
        <v>44627.553472222222</v>
      </c>
      <c r="V5617" s="1">
        <v>44627.553472222222</v>
      </c>
      <c r="W5617" s="1">
        <v>44627.571527777778</v>
      </c>
      <c r="X5617" s="1">
        <v>44627.571527777778</v>
      </c>
      <c r="AC5617" t="s">
        <v>53</v>
      </c>
      <c r="AD5617">
        <v>2969559992</v>
      </c>
      <c r="AE5617" s="1">
        <v>40605.414583333331</v>
      </c>
      <c r="AF5617" t="s">
        <v>14244</v>
      </c>
      <c r="AG5617" t="s">
        <v>32730</v>
      </c>
      <c r="AH5617" t="s">
        <v>53</v>
      </c>
      <c r="AJ5617" t="s">
        <v>53</v>
      </c>
      <c r="AK5617" t="s">
        <v>12249</v>
      </c>
      <c r="AL5617" t="s">
        <v>78</v>
      </c>
      <c r="AO5617" t="s">
        <v>54</v>
      </c>
      <c r="AP5617" s="1">
        <v>44965.647222222222</v>
      </c>
      <c r="AQ5617" s="1">
        <v>44873.397222222222</v>
      </c>
    </row>
    <row r="5618" spans="1:43" x14ac:dyDescent="0.35">
      <c r="A5618" t="s">
        <v>32731</v>
      </c>
      <c r="B5618" t="s">
        <v>11923</v>
      </c>
      <c r="C5618" t="s">
        <v>2991</v>
      </c>
      <c r="H5618" t="s">
        <v>32732</v>
      </c>
      <c r="J5618" t="s">
        <v>14295</v>
      </c>
      <c r="P5618" t="s">
        <v>50</v>
      </c>
      <c r="U5618" s="1">
        <v>44628</v>
      </c>
      <c r="V5618" s="1">
        <v>44628</v>
      </c>
      <c r="W5618" s="1">
        <v>44630.618750000001</v>
      </c>
      <c r="X5618" s="1">
        <v>44630.618750000001</v>
      </c>
      <c r="AC5618" t="s">
        <v>53</v>
      </c>
      <c r="AD5618">
        <v>2969475309</v>
      </c>
      <c r="AE5618" s="1">
        <v>37159</v>
      </c>
      <c r="AF5618" t="s">
        <v>1154</v>
      </c>
      <c r="AG5618" t="s">
        <v>32733</v>
      </c>
      <c r="AH5618" t="s">
        <v>51</v>
      </c>
      <c r="AJ5618" t="s">
        <v>53</v>
      </c>
      <c r="AL5618" t="s">
        <v>78</v>
      </c>
      <c r="AO5618" t="s">
        <v>5443</v>
      </c>
      <c r="AP5618" s="1">
        <v>45400.660416666666</v>
      </c>
      <c r="AQ5618" s="1">
        <v>45400.662499999999</v>
      </c>
    </row>
    <row r="5619" spans="1:43" x14ac:dyDescent="0.35">
      <c r="A5619" t="s">
        <v>32734</v>
      </c>
      <c r="B5619" t="s">
        <v>8246</v>
      </c>
      <c r="C5619" t="s">
        <v>258</v>
      </c>
      <c r="F5619" t="s">
        <v>32735</v>
      </c>
      <c r="H5619" t="s">
        <v>32736</v>
      </c>
      <c r="J5619" t="s">
        <v>5239</v>
      </c>
      <c r="K5619" t="s">
        <v>32737</v>
      </c>
      <c r="M5619" t="s">
        <v>28021</v>
      </c>
      <c r="N5619" t="s">
        <v>798</v>
      </c>
      <c r="O5619">
        <v>78076</v>
      </c>
      <c r="P5619" t="s">
        <v>50</v>
      </c>
      <c r="U5619" s="1">
        <v>44628</v>
      </c>
      <c r="V5619" s="1">
        <v>44628</v>
      </c>
      <c r="W5619" s="1">
        <v>44628.583333333336</v>
      </c>
      <c r="X5619" s="1">
        <v>44628.583333333336</v>
      </c>
      <c r="AC5619" t="s">
        <v>51</v>
      </c>
      <c r="AD5619">
        <v>2969475162</v>
      </c>
      <c r="AE5619" s="1">
        <v>37147</v>
      </c>
      <c r="AF5619" t="s">
        <v>32738</v>
      </c>
      <c r="AG5619" t="s">
        <v>32739</v>
      </c>
      <c r="AH5619" t="s">
        <v>51</v>
      </c>
      <c r="AJ5619" t="s">
        <v>53</v>
      </c>
      <c r="AL5619" t="s">
        <v>78</v>
      </c>
      <c r="AO5619" t="s">
        <v>5443</v>
      </c>
      <c r="AP5619" s="1">
        <v>44706.568749999999</v>
      </c>
      <c r="AQ5619" s="1">
        <v>44701.659722222219</v>
      </c>
    </row>
    <row r="5620" spans="1:43" x14ac:dyDescent="0.35">
      <c r="A5620" t="s">
        <v>32740</v>
      </c>
      <c r="B5620" t="s">
        <v>32741</v>
      </c>
      <c r="C5620" t="s">
        <v>32742</v>
      </c>
      <c r="F5620" t="s">
        <v>32743</v>
      </c>
      <c r="H5620" t="s">
        <v>32740</v>
      </c>
      <c r="J5620" t="s">
        <v>32744</v>
      </c>
      <c r="N5620" t="s">
        <v>287</v>
      </c>
      <c r="O5620">
        <v>81601</v>
      </c>
      <c r="P5620" t="s">
        <v>50</v>
      </c>
      <c r="U5620" s="1">
        <v>44628</v>
      </c>
      <c r="V5620" s="1">
        <v>44628</v>
      </c>
      <c r="W5620" s="1">
        <v>44628.615277777775</v>
      </c>
      <c r="X5620" s="1">
        <v>44628.615277777775</v>
      </c>
      <c r="AC5620" t="s">
        <v>53</v>
      </c>
      <c r="AD5620">
        <v>2969506599</v>
      </c>
      <c r="AE5620" s="1">
        <v>38134.440972222219</v>
      </c>
      <c r="AG5620" t="s">
        <v>32745</v>
      </c>
      <c r="AH5620" t="s">
        <v>51</v>
      </c>
      <c r="AJ5620" t="s">
        <v>53</v>
      </c>
      <c r="AL5620" t="s">
        <v>78</v>
      </c>
      <c r="AO5620" t="s">
        <v>8142</v>
      </c>
    </row>
    <row r="5621" spans="1:43" x14ac:dyDescent="0.35">
      <c r="A5621" t="s">
        <v>32746</v>
      </c>
      <c r="B5621" t="s">
        <v>32747</v>
      </c>
      <c r="C5621" t="s">
        <v>7769</v>
      </c>
      <c r="H5621" t="s">
        <v>32748</v>
      </c>
      <c r="J5621" t="s">
        <v>75</v>
      </c>
      <c r="P5621" t="s">
        <v>50</v>
      </c>
      <c r="U5621" s="1">
        <v>44628</v>
      </c>
      <c r="V5621" s="1">
        <v>44628</v>
      </c>
      <c r="AC5621" t="s">
        <v>53</v>
      </c>
      <c r="AD5621">
        <v>2969479200</v>
      </c>
      <c r="AE5621" s="1">
        <v>37383</v>
      </c>
      <c r="AG5621" t="s">
        <v>32749</v>
      </c>
      <c r="AH5621" t="s">
        <v>51</v>
      </c>
      <c r="AJ5621" t="s">
        <v>53</v>
      </c>
      <c r="AO5621" t="s">
        <v>5443</v>
      </c>
    </row>
    <row r="5622" spans="1:43" x14ac:dyDescent="0.35">
      <c r="A5622" t="s">
        <v>32750</v>
      </c>
      <c r="B5622" t="s">
        <v>32751</v>
      </c>
      <c r="C5622" t="s">
        <v>32752</v>
      </c>
      <c r="H5622" t="s">
        <v>32753</v>
      </c>
      <c r="J5622" t="s">
        <v>25206</v>
      </c>
      <c r="K5622" t="s">
        <v>32754</v>
      </c>
      <c r="M5622" t="s">
        <v>32755</v>
      </c>
      <c r="N5622" t="s">
        <v>13866</v>
      </c>
      <c r="O5622">
        <v>53577</v>
      </c>
      <c r="P5622" t="s">
        <v>50</v>
      </c>
      <c r="U5622" s="1">
        <v>44628</v>
      </c>
      <c r="V5622" s="1">
        <v>44628</v>
      </c>
      <c r="W5622" s="1">
        <v>44628.56527777778</v>
      </c>
      <c r="X5622" s="1">
        <v>44628.56527777778</v>
      </c>
      <c r="AC5622" t="s">
        <v>53</v>
      </c>
      <c r="AD5622">
        <v>2969479596</v>
      </c>
      <c r="AE5622" s="1">
        <v>37399</v>
      </c>
      <c r="AG5622" t="s">
        <v>32756</v>
      </c>
      <c r="AH5622" t="s">
        <v>51</v>
      </c>
      <c r="AJ5622" t="s">
        <v>53</v>
      </c>
      <c r="AL5622" t="s">
        <v>78</v>
      </c>
      <c r="AO5622" t="s">
        <v>8142</v>
      </c>
    </row>
    <row r="5623" spans="1:43" x14ac:dyDescent="0.35">
      <c r="A5623" t="s">
        <v>32757</v>
      </c>
      <c r="B5623" t="s">
        <v>1157</v>
      </c>
      <c r="C5623" t="s">
        <v>812</v>
      </c>
      <c r="F5623" t="s">
        <v>32758</v>
      </c>
      <c r="H5623" t="s">
        <v>32757</v>
      </c>
      <c r="J5623" t="s">
        <v>30681</v>
      </c>
      <c r="N5623" t="s">
        <v>15540</v>
      </c>
      <c r="O5623">
        <v>15122</v>
      </c>
      <c r="P5623" t="s">
        <v>50</v>
      </c>
      <c r="U5623" s="1">
        <v>44628</v>
      </c>
      <c r="V5623" s="1">
        <v>44628</v>
      </c>
      <c r="W5623" s="1">
        <v>44628.280555555553</v>
      </c>
      <c r="X5623" s="1">
        <v>44628.280555555553</v>
      </c>
      <c r="AC5623" t="s">
        <v>53</v>
      </c>
      <c r="AD5623">
        <v>2969823183</v>
      </c>
      <c r="AE5623" s="1">
        <v>43312.453472222223</v>
      </c>
      <c r="AG5623" t="s">
        <v>32759</v>
      </c>
      <c r="AH5623" t="s">
        <v>51</v>
      </c>
      <c r="AJ5623" t="s">
        <v>53</v>
      </c>
      <c r="AL5623" t="s">
        <v>78</v>
      </c>
      <c r="AO5623" t="s">
        <v>8142</v>
      </c>
    </row>
    <row r="5624" spans="1:43" x14ac:dyDescent="0.35">
      <c r="A5624" t="s">
        <v>32760</v>
      </c>
      <c r="B5624" t="s">
        <v>32761</v>
      </c>
      <c r="C5624" t="s">
        <v>2615</v>
      </c>
      <c r="F5624" t="s">
        <v>32762</v>
      </c>
      <c r="H5624" t="s">
        <v>32760</v>
      </c>
      <c r="J5624" t="s">
        <v>30681</v>
      </c>
      <c r="N5624" t="s">
        <v>32763</v>
      </c>
      <c r="O5624">
        <v>30190</v>
      </c>
      <c r="P5624" t="s">
        <v>13276</v>
      </c>
      <c r="U5624" s="1">
        <v>44628</v>
      </c>
      <c r="V5624" s="1">
        <v>44628</v>
      </c>
      <c r="AC5624" t="s">
        <v>53</v>
      </c>
      <c r="AD5624">
        <v>2969823183</v>
      </c>
      <c r="AE5624" s="1">
        <v>43312.453472222223</v>
      </c>
      <c r="AG5624" t="s">
        <v>32764</v>
      </c>
      <c r="AH5624" t="s">
        <v>51</v>
      </c>
      <c r="AJ5624" t="s">
        <v>53</v>
      </c>
      <c r="AO5624" t="s">
        <v>8142</v>
      </c>
    </row>
    <row r="5625" spans="1:43" x14ac:dyDescent="0.35">
      <c r="A5625" t="s">
        <v>32765</v>
      </c>
      <c r="B5625" t="s">
        <v>4498</v>
      </c>
      <c r="C5625" t="s">
        <v>32766</v>
      </c>
      <c r="F5625" t="s">
        <v>32767</v>
      </c>
      <c r="H5625" t="s">
        <v>32768</v>
      </c>
      <c r="I5625" t="s">
        <v>2110</v>
      </c>
      <c r="J5625" t="s">
        <v>16656</v>
      </c>
      <c r="K5625" t="s">
        <v>32769</v>
      </c>
      <c r="M5625" t="s">
        <v>26628</v>
      </c>
      <c r="N5625" t="s">
        <v>11468</v>
      </c>
      <c r="O5625">
        <v>72315</v>
      </c>
      <c r="P5625" t="s">
        <v>50</v>
      </c>
      <c r="U5625" s="1">
        <v>44628</v>
      </c>
      <c r="V5625" s="1">
        <v>44628</v>
      </c>
      <c r="AC5625" t="s">
        <v>53</v>
      </c>
      <c r="AD5625">
        <v>2969530290</v>
      </c>
      <c r="AE5625" s="1">
        <v>39465.556250000001</v>
      </c>
      <c r="AG5625" t="s">
        <v>32770</v>
      </c>
      <c r="AH5625" t="s">
        <v>51</v>
      </c>
      <c r="AJ5625" t="s">
        <v>53</v>
      </c>
      <c r="AO5625" t="s">
        <v>8142</v>
      </c>
    </row>
    <row r="5626" spans="1:43" x14ac:dyDescent="0.35">
      <c r="A5626" t="s">
        <v>32771</v>
      </c>
      <c r="B5626" t="s">
        <v>653</v>
      </c>
      <c r="C5626" t="s">
        <v>2820</v>
      </c>
      <c r="F5626" t="s">
        <v>30318</v>
      </c>
      <c r="H5626" t="s">
        <v>30317</v>
      </c>
      <c r="J5626" t="s">
        <v>6885</v>
      </c>
      <c r="K5626" t="s">
        <v>6886</v>
      </c>
      <c r="M5626" t="s">
        <v>2800</v>
      </c>
      <c r="N5626" t="s">
        <v>65</v>
      </c>
      <c r="O5626">
        <v>80601</v>
      </c>
      <c r="P5626" t="s">
        <v>50</v>
      </c>
      <c r="U5626" s="1">
        <v>44628</v>
      </c>
      <c r="V5626" s="1">
        <v>44628</v>
      </c>
      <c r="W5626" s="1">
        <v>44628.495833333334</v>
      </c>
      <c r="X5626" s="1">
        <v>44628.495833333334</v>
      </c>
      <c r="AC5626" t="s">
        <v>51</v>
      </c>
      <c r="AD5626">
        <v>2969720013</v>
      </c>
      <c r="AE5626" s="1">
        <v>42739.461111111108</v>
      </c>
      <c r="AG5626" t="s">
        <v>32772</v>
      </c>
      <c r="AH5626" t="s">
        <v>51</v>
      </c>
      <c r="AJ5626" t="s">
        <v>53</v>
      </c>
      <c r="AL5626" t="s">
        <v>78</v>
      </c>
      <c r="AO5626" t="s">
        <v>5443</v>
      </c>
    </row>
    <row r="5627" spans="1:43" x14ac:dyDescent="0.35">
      <c r="A5627" t="s">
        <v>32773</v>
      </c>
      <c r="B5627" t="s">
        <v>32774</v>
      </c>
      <c r="C5627" t="s">
        <v>443</v>
      </c>
      <c r="F5627" t="s">
        <v>32775</v>
      </c>
      <c r="H5627" t="s">
        <v>32773</v>
      </c>
      <c r="I5627" t="s">
        <v>200</v>
      </c>
      <c r="J5627" t="s">
        <v>11008</v>
      </c>
      <c r="K5627" t="s">
        <v>32776</v>
      </c>
      <c r="M5627" t="s">
        <v>13692</v>
      </c>
      <c r="N5627" t="s">
        <v>13693</v>
      </c>
      <c r="O5627">
        <v>37411</v>
      </c>
      <c r="P5627" t="s">
        <v>50</v>
      </c>
      <c r="U5627" s="1">
        <v>44628</v>
      </c>
      <c r="V5627" s="1">
        <v>44628</v>
      </c>
      <c r="AC5627" t="s">
        <v>53</v>
      </c>
      <c r="AD5627">
        <v>2969478809</v>
      </c>
      <c r="AE5627" s="1">
        <v>37358</v>
      </c>
      <c r="AG5627" t="s">
        <v>32777</v>
      </c>
      <c r="AH5627" t="s">
        <v>51</v>
      </c>
      <c r="AJ5627" t="s">
        <v>53</v>
      </c>
      <c r="AO5627" t="s">
        <v>8142</v>
      </c>
    </row>
    <row r="5628" spans="1:43" x14ac:dyDescent="0.35">
      <c r="A5628" t="s">
        <v>32778</v>
      </c>
      <c r="B5628" t="s">
        <v>903</v>
      </c>
      <c r="C5628" t="s">
        <v>3349</v>
      </c>
      <c r="F5628" t="s">
        <v>32779</v>
      </c>
      <c r="H5628" t="s">
        <v>32778</v>
      </c>
      <c r="J5628" t="s">
        <v>26971</v>
      </c>
      <c r="K5628" t="s">
        <v>32780</v>
      </c>
      <c r="M5628" t="s">
        <v>3894</v>
      </c>
      <c r="N5628" t="s">
        <v>65</v>
      </c>
      <c r="O5628">
        <v>80241</v>
      </c>
      <c r="P5628" t="s">
        <v>50</v>
      </c>
      <c r="U5628" s="1">
        <v>44628</v>
      </c>
      <c r="V5628" s="1">
        <v>44628</v>
      </c>
      <c r="W5628" s="1">
        <v>44628.570833333331</v>
      </c>
      <c r="X5628" s="1">
        <v>44628.570833333331</v>
      </c>
      <c r="AC5628" t="s">
        <v>53</v>
      </c>
      <c r="AD5628">
        <v>2969783181</v>
      </c>
      <c r="AE5628" s="1">
        <v>43172.738194444442</v>
      </c>
      <c r="AF5628" t="s">
        <v>26122</v>
      </c>
      <c r="AG5628" t="s">
        <v>32781</v>
      </c>
      <c r="AH5628" t="s">
        <v>51</v>
      </c>
      <c r="AJ5628" t="s">
        <v>53</v>
      </c>
      <c r="AL5628" t="s">
        <v>78</v>
      </c>
      <c r="AO5628" t="s">
        <v>5443</v>
      </c>
      <c r="AP5628" s="1">
        <v>44630.319444444445</v>
      </c>
    </row>
    <row r="5629" spans="1:43" x14ac:dyDescent="0.35">
      <c r="A5629" t="s">
        <v>32782</v>
      </c>
      <c r="B5629" t="s">
        <v>32783</v>
      </c>
      <c r="C5629" t="s">
        <v>32784</v>
      </c>
      <c r="D5629" t="s">
        <v>32785</v>
      </c>
      <c r="F5629" t="s">
        <v>32786</v>
      </c>
      <c r="G5629" t="s">
        <v>32787</v>
      </c>
      <c r="H5629" t="s">
        <v>32788</v>
      </c>
      <c r="I5629" t="s">
        <v>61</v>
      </c>
      <c r="J5629" t="s">
        <v>29738</v>
      </c>
      <c r="K5629" t="s">
        <v>32789</v>
      </c>
      <c r="M5629" t="s">
        <v>32790</v>
      </c>
      <c r="N5629" t="s">
        <v>10487</v>
      </c>
      <c r="O5629">
        <v>71119</v>
      </c>
      <c r="P5629" t="s">
        <v>50</v>
      </c>
      <c r="U5629" s="1">
        <v>44628</v>
      </c>
      <c r="V5629" s="1">
        <v>44628</v>
      </c>
      <c r="AC5629" t="s">
        <v>53</v>
      </c>
      <c r="AD5629">
        <v>2969477838</v>
      </c>
      <c r="AE5629" s="1">
        <v>37309</v>
      </c>
      <c r="AG5629" t="s">
        <v>32791</v>
      </c>
      <c r="AH5629" t="s">
        <v>51</v>
      </c>
      <c r="AJ5629" t="s">
        <v>53</v>
      </c>
      <c r="AO5629" t="s">
        <v>8142</v>
      </c>
    </row>
    <row r="5630" spans="1:43" x14ac:dyDescent="0.35">
      <c r="A5630" t="s">
        <v>32792</v>
      </c>
      <c r="B5630" t="s">
        <v>32793</v>
      </c>
      <c r="C5630" t="s">
        <v>1429</v>
      </c>
      <c r="F5630">
        <v>7198468374</v>
      </c>
      <c r="H5630" t="s">
        <v>32792</v>
      </c>
      <c r="J5630" t="s">
        <v>32794</v>
      </c>
      <c r="K5630" t="s">
        <v>32795</v>
      </c>
      <c r="M5630" t="s">
        <v>10076</v>
      </c>
      <c r="N5630" t="s">
        <v>65</v>
      </c>
      <c r="O5630">
        <v>81082</v>
      </c>
      <c r="P5630" t="s">
        <v>50</v>
      </c>
      <c r="U5630" s="1">
        <v>44628</v>
      </c>
      <c r="V5630" s="1">
        <v>44628</v>
      </c>
      <c r="W5630" s="1">
        <v>44628.909722222219</v>
      </c>
      <c r="X5630" s="1">
        <v>44628.909722222219</v>
      </c>
      <c r="AC5630" t="s">
        <v>53</v>
      </c>
      <c r="AD5630">
        <v>1000000001</v>
      </c>
      <c r="AE5630" s="1">
        <v>39973.351388888892</v>
      </c>
      <c r="AF5630" t="s">
        <v>3377</v>
      </c>
      <c r="AG5630" t="s">
        <v>32796</v>
      </c>
      <c r="AH5630" t="s">
        <v>51</v>
      </c>
      <c r="AJ5630" t="s">
        <v>53</v>
      </c>
      <c r="AL5630" t="s">
        <v>78</v>
      </c>
      <c r="AO5630" t="s">
        <v>5443</v>
      </c>
      <c r="AP5630" s="1">
        <v>44642.770138888889</v>
      </c>
      <c r="AQ5630" s="1">
        <v>44629.786111111112</v>
      </c>
    </row>
    <row r="5631" spans="1:43" x14ac:dyDescent="0.35">
      <c r="A5631" t="s">
        <v>32797</v>
      </c>
      <c r="B5631" t="s">
        <v>32798</v>
      </c>
      <c r="C5631" t="s">
        <v>32799</v>
      </c>
      <c r="F5631">
        <v>7204542854</v>
      </c>
      <c r="H5631" t="s">
        <v>32800</v>
      </c>
      <c r="J5631" t="s">
        <v>32801</v>
      </c>
      <c r="K5631" t="s">
        <v>32802</v>
      </c>
      <c r="M5631" t="s">
        <v>3304</v>
      </c>
      <c r="N5631" t="s">
        <v>65</v>
      </c>
      <c r="O5631" t="s">
        <v>32803</v>
      </c>
      <c r="P5631" t="s">
        <v>50</v>
      </c>
      <c r="U5631" s="1">
        <v>44628</v>
      </c>
      <c r="V5631" s="1">
        <v>44628</v>
      </c>
      <c r="W5631" s="1">
        <v>44628.863888888889</v>
      </c>
      <c r="X5631" s="1">
        <v>44628.863888888889</v>
      </c>
      <c r="AC5631" t="s">
        <v>51</v>
      </c>
      <c r="AD5631">
        <v>1000000001</v>
      </c>
      <c r="AE5631" s="1">
        <v>39973.351388888892</v>
      </c>
      <c r="AF5631" t="s">
        <v>3377</v>
      </c>
      <c r="AG5631" t="s">
        <v>32804</v>
      </c>
      <c r="AH5631" t="s">
        <v>51</v>
      </c>
      <c r="AJ5631" t="s">
        <v>53</v>
      </c>
      <c r="AL5631" t="s">
        <v>78</v>
      </c>
      <c r="AO5631" t="s">
        <v>5443</v>
      </c>
      <c r="AP5631" s="1">
        <v>44665.698611111111</v>
      </c>
      <c r="AQ5631" s="1">
        <v>44643.404861111114</v>
      </c>
    </row>
    <row r="5632" spans="1:43" x14ac:dyDescent="0.35">
      <c r="A5632" t="s">
        <v>32805</v>
      </c>
      <c r="B5632" t="s">
        <v>32806</v>
      </c>
      <c r="C5632" t="s">
        <v>32807</v>
      </c>
      <c r="D5632" t="s">
        <v>1076</v>
      </c>
      <c r="F5632" t="s">
        <v>32808</v>
      </c>
      <c r="H5632" t="s">
        <v>32809</v>
      </c>
      <c r="I5632" t="s">
        <v>200</v>
      </c>
      <c r="J5632" t="s">
        <v>4293</v>
      </c>
      <c r="K5632" t="s">
        <v>32810</v>
      </c>
      <c r="M5632" t="s">
        <v>12936</v>
      </c>
      <c r="N5632" t="s">
        <v>5277</v>
      </c>
      <c r="O5632">
        <v>82009</v>
      </c>
      <c r="P5632" t="s">
        <v>50</v>
      </c>
      <c r="U5632" s="1">
        <v>44628.50277777778</v>
      </c>
      <c r="V5632" s="1">
        <v>44628.50277777778</v>
      </c>
      <c r="AC5632" t="s">
        <v>53</v>
      </c>
      <c r="AD5632">
        <v>2969634929</v>
      </c>
      <c r="AE5632" s="1">
        <v>41799.665972222225</v>
      </c>
      <c r="AG5632" t="s">
        <v>32811</v>
      </c>
      <c r="AH5632" t="s">
        <v>53</v>
      </c>
      <c r="AJ5632" t="s">
        <v>53</v>
      </c>
      <c r="AK5632" t="s">
        <v>2497</v>
      </c>
      <c r="AO5632" t="s">
        <v>54</v>
      </c>
    </row>
    <row r="5633" spans="1:42" x14ac:dyDescent="0.35">
      <c r="A5633" t="s">
        <v>32812</v>
      </c>
      <c r="B5633" t="s">
        <v>3348</v>
      </c>
      <c r="C5633" t="s">
        <v>32813</v>
      </c>
      <c r="F5633" t="s">
        <v>12963</v>
      </c>
      <c r="H5633" t="s">
        <v>32812</v>
      </c>
      <c r="J5633" t="s">
        <v>12949</v>
      </c>
      <c r="K5633" t="s">
        <v>23556</v>
      </c>
      <c r="M5633" t="s">
        <v>12925</v>
      </c>
      <c r="N5633" t="s">
        <v>12926</v>
      </c>
      <c r="O5633">
        <v>47842</v>
      </c>
      <c r="P5633" t="s">
        <v>50</v>
      </c>
      <c r="U5633" s="1">
        <v>44629</v>
      </c>
      <c r="V5633" s="1">
        <v>44629</v>
      </c>
      <c r="AC5633" t="s">
        <v>53</v>
      </c>
      <c r="AD5633">
        <v>2969735272</v>
      </c>
      <c r="AE5633" s="1">
        <v>42845.40902777778</v>
      </c>
      <c r="AG5633" t="s">
        <v>32814</v>
      </c>
      <c r="AH5633" t="s">
        <v>51</v>
      </c>
      <c r="AJ5633" t="s">
        <v>53</v>
      </c>
      <c r="AO5633" t="s">
        <v>8142</v>
      </c>
    </row>
    <row r="5634" spans="1:42" x14ac:dyDescent="0.35">
      <c r="A5634" t="s">
        <v>32815</v>
      </c>
      <c r="B5634" t="s">
        <v>3789</v>
      </c>
      <c r="C5634">
        <v>104874</v>
      </c>
      <c r="F5634" t="s">
        <v>22828</v>
      </c>
      <c r="H5634" t="s">
        <v>22829</v>
      </c>
      <c r="J5634" t="s">
        <v>491</v>
      </c>
      <c r="K5634" t="s">
        <v>32816</v>
      </c>
      <c r="M5634" t="s">
        <v>28379</v>
      </c>
      <c r="N5634" t="s">
        <v>65</v>
      </c>
      <c r="O5634">
        <v>80466</v>
      </c>
      <c r="P5634" t="s">
        <v>50</v>
      </c>
      <c r="U5634" s="1">
        <v>44629</v>
      </c>
      <c r="V5634" s="1">
        <v>44629</v>
      </c>
      <c r="W5634" s="1">
        <v>44629.384722222225</v>
      </c>
      <c r="X5634" s="1">
        <v>44629.384722222225</v>
      </c>
      <c r="AC5634" t="s">
        <v>53</v>
      </c>
      <c r="AD5634">
        <v>2969472760</v>
      </c>
      <c r="AE5634" s="1">
        <v>36916.71597222222</v>
      </c>
      <c r="AF5634" t="s">
        <v>16003</v>
      </c>
      <c r="AG5634" t="s">
        <v>32817</v>
      </c>
      <c r="AH5634" t="s">
        <v>51</v>
      </c>
      <c r="AJ5634" t="s">
        <v>53</v>
      </c>
      <c r="AL5634" t="s">
        <v>78</v>
      </c>
      <c r="AO5634" t="s">
        <v>5443</v>
      </c>
      <c r="AP5634" s="1">
        <v>44629.484722222223</v>
      </c>
    </row>
    <row r="5635" spans="1:42" x14ac:dyDescent="0.35">
      <c r="A5635" t="s">
        <v>32818</v>
      </c>
      <c r="B5635" t="s">
        <v>32819</v>
      </c>
      <c r="C5635" t="s">
        <v>7134</v>
      </c>
      <c r="F5635">
        <f>1720-724-4637</f>
        <v>-3641</v>
      </c>
      <c r="H5635" t="s">
        <v>32818</v>
      </c>
      <c r="J5635" t="s">
        <v>32820</v>
      </c>
      <c r="N5635" t="s">
        <v>287</v>
      </c>
      <c r="O5635">
        <v>80019</v>
      </c>
      <c r="P5635" t="s">
        <v>50</v>
      </c>
      <c r="U5635" s="1">
        <v>44629</v>
      </c>
      <c r="V5635" s="1">
        <v>44629</v>
      </c>
      <c r="W5635" s="1">
        <v>44629.414583333331</v>
      </c>
      <c r="X5635" s="1">
        <v>44629.414583333331</v>
      </c>
      <c r="AC5635" t="s">
        <v>53</v>
      </c>
      <c r="AD5635">
        <v>2969958562</v>
      </c>
      <c r="AE5635" s="1">
        <v>43910.543055555558</v>
      </c>
      <c r="AG5635" t="s">
        <v>32821</v>
      </c>
      <c r="AH5635" t="s">
        <v>51</v>
      </c>
      <c r="AJ5635" t="s">
        <v>53</v>
      </c>
      <c r="AL5635" t="s">
        <v>78</v>
      </c>
      <c r="AO5635" t="s">
        <v>8142</v>
      </c>
      <c r="AP5635" s="1">
        <v>44784.378472222219</v>
      </c>
    </row>
    <row r="5636" spans="1:42" x14ac:dyDescent="0.35">
      <c r="A5636" t="s">
        <v>32822</v>
      </c>
      <c r="B5636" t="s">
        <v>25539</v>
      </c>
      <c r="C5636" t="s">
        <v>587</v>
      </c>
      <c r="F5636" t="s">
        <v>32823</v>
      </c>
      <c r="H5636" t="s">
        <v>32824</v>
      </c>
      <c r="I5636" t="s">
        <v>780</v>
      </c>
      <c r="J5636" t="s">
        <v>32825</v>
      </c>
      <c r="K5636" t="s">
        <v>32826</v>
      </c>
      <c r="M5636" t="s">
        <v>32827</v>
      </c>
      <c r="N5636" t="s">
        <v>13693</v>
      </c>
      <c r="O5636">
        <v>37754</v>
      </c>
      <c r="P5636" t="s">
        <v>50</v>
      </c>
      <c r="U5636" s="1">
        <v>44629</v>
      </c>
      <c r="V5636" s="1">
        <v>44629</v>
      </c>
      <c r="AC5636" t="s">
        <v>53</v>
      </c>
      <c r="AD5636">
        <v>2972085377</v>
      </c>
      <c r="AE5636" s="1">
        <v>44755.306944444441</v>
      </c>
      <c r="AG5636" t="s">
        <v>32828</v>
      </c>
      <c r="AH5636" t="s">
        <v>51</v>
      </c>
      <c r="AJ5636" t="s">
        <v>53</v>
      </c>
      <c r="AO5636" t="s">
        <v>8142</v>
      </c>
    </row>
    <row r="5637" spans="1:42" x14ac:dyDescent="0.35">
      <c r="A5637" t="s">
        <v>32829</v>
      </c>
      <c r="B5637" t="s">
        <v>32830</v>
      </c>
      <c r="C5637" t="s">
        <v>320</v>
      </c>
      <c r="F5637">
        <v>15096751323</v>
      </c>
      <c r="H5637" t="s">
        <v>32831</v>
      </c>
      <c r="J5637" t="s">
        <v>32832</v>
      </c>
      <c r="N5637" t="s">
        <v>19844</v>
      </c>
      <c r="O5637">
        <v>99141</v>
      </c>
      <c r="P5637" t="s">
        <v>50</v>
      </c>
      <c r="U5637" s="1">
        <v>44629</v>
      </c>
      <c r="V5637" s="1">
        <v>44629</v>
      </c>
      <c r="W5637" s="1">
        <v>44629.770833333336</v>
      </c>
      <c r="X5637" s="1">
        <v>44629.770833333336</v>
      </c>
      <c r="AC5637" t="s">
        <v>53</v>
      </c>
      <c r="AD5637">
        <v>2972060929</v>
      </c>
      <c r="AE5637" s="1">
        <v>44631.467361111114</v>
      </c>
      <c r="AG5637" t="s">
        <v>32833</v>
      </c>
      <c r="AH5637" t="s">
        <v>51</v>
      </c>
      <c r="AJ5637" t="s">
        <v>53</v>
      </c>
      <c r="AL5637" t="s">
        <v>78</v>
      </c>
      <c r="AO5637" t="s">
        <v>8142</v>
      </c>
    </row>
    <row r="5638" spans="1:42" x14ac:dyDescent="0.35">
      <c r="A5638" t="s">
        <v>32834</v>
      </c>
      <c r="B5638" t="s">
        <v>32835</v>
      </c>
      <c r="C5638" t="s">
        <v>32836</v>
      </c>
      <c r="F5638" t="s">
        <v>32837</v>
      </c>
      <c r="H5638" t="s">
        <v>32838</v>
      </c>
      <c r="I5638" t="s">
        <v>415</v>
      </c>
      <c r="J5638" t="s">
        <v>491</v>
      </c>
      <c r="K5638" t="s">
        <v>18855</v>
      </c>
      <c r="M5638" t="s">
        <v>13475</v>
      </c>
      <c r="N5638" t="s">
        <v>4436</v>
      </c>
      <c r="O5638" t="s">
        <v>18856</v>
      </c>
      <c r="P5638" t="s">
        <v>4438</v>
      </c>
      <c r="U5638" s="1">
        <v>44629</v>
      </c>
      <c r="V5638" s="1">
        <v>44629</v>
      </c>
      <c r="AC5638" t="s">
        <v>53</v>
      </c>
      <c r="AD5638">
        <v>2969472760</v>
      </c>
      <c r="AE5638" s="1">
        <v>36916.71597222222</v>
      </c>
      <c r="AG5638" t="s">
        <v>32839</v>
      </c>
      <c r="AH5638" t="s">
        <v>51</v>
      </c>
      <c r="AJ5638" t="s">
        <v>53</v>
      </c>
      <c r="AO5638" t="s">
        <v>8142</v>
      </c>
    </row>
    <row r="5639" spans="1:42" x14ac:dyDescent="0.35">
      <c r="A5639" t="s">
        <v>32840</v>
      </c>
      <c r="B5639" t="s">
        <v>5622</v>
      </c>
      <c r="C5639" t="s">
        <v>758</v>
      </c>
      <c r="F5639" t="s">
        <v>32841</v>
      </c>
      <c r="H5639" t="s">
        <v>32842</v>
      </c>
      <c r="I5639" t="s">
        <v>101</v>
      </c>
      <c r="J5639" t="s">
        <v>24179</v>
      </c>
      <c r="K5639" t="s">
        <v>25418</v>
      </c>
      <c r="M5639" t="s">
        <v>14319</v>
      </c>
      <c r="N5639" t="s">
        <v>8265</v>
      </c>
      <c r="O5639">
        <v>83642</v>
      </c>
      <c r="P5639" t="s">
        <v>50</v>
      </c>
      <c r="U5639" s="1">
        <v>44629</v>
      </c>
      <c r="V5639" s="1">
        <v>44629</v>
      </c>
      <c r="AC5639" t="s">
        <v>53</v>
      </c>
      <c r="AD5639">
        <v>2969680580</v>
      </c>
      <c r="AE5639" s="1">
        <v>42268.479861111111</v>
      </c>
      <c r="AG5639" t="s">
        <v>32843</v>
      </c>
      <c r="AH5639" t="s">
        <v>51</v>
      </c>
      <c r="AJ5639" t="s">
        <v>53</v>
      </c>
      <c r="AO5639" t="s">
        <v>8142</v>
      </c>
    </row>
    <row r="5640" spans="1:42" x14ac:dyDescent="0.35">
      <c r="A5640" t="s">
        <v>32844</v>
      </c>
      <c r="B5640" t="s">
        <v>32845</v>
      </c>
      <c r="C5640" t="s">
        <v>1499</v>
      </c>
      <c r="F5640" t="s">
        <v>32846</v>
      </c>
      <c r="H5640" t="s">
        <v>32844</v>
      </c>
      <c r="J5640" t="s">
        <v>32847</v>
      </c>
      <c r="N5640" t="s">
        <v>287</v>
      </c>
      <c r="O5640">
        <v>80640</v>
      </c>
      <c r="P5640" t="s">
        <v>50</v>
      </c>
      <c r="U5640" s="1">
        <v>44629</v>
      </c>
      <c r="V5640" s="1">
        <v>44629</v>
      </c>
      <c r="W5640" s="1">
        <v>44629.856249999997</v>
      </c>
      <c r="X5640" s="1">
        <v>44629.856249999997</v>
      </c>
      <c r="AC5640" t="s">
        <v>53</v>
      </c>
      <c r="AD5640">
        <v>1000000001</v>
      </c>
      <c r="AE5640" s="1">
        <v>39973.351388888892</v>
      </c>
      <c r="AF5640" t="s">
        <v>3377</v>
      </c>
      <c r="AG5640" t="s">
        <v>32848</v>
      </c>
      <c r="AH5640" t="s">
        <v>51</v>
      </c>
      <c r="AJ5640" t="s">
        <v>53</v>
      </c>
      <c r="AL5640" t="s">
        <v>78</v>
      </c>
      <c r="AO5640" t="s">
        <v>8142</v>
      </c>
    </row>
    <row r="5641" spans="1:42" x14ac:dyDescent="0.35">
      <c r="A5641" t="s">
        <v>32849</v>
      </c>
      <c r="B5641" t="s">
        <v>19550</v>
      </c>
      <c r="C5641" t="s">
        <v>32850</v>
      </c>
      <c r="F5641" t="s">
        <v>32851</v>
      </c>
      <c r="G5641" t="s">
        <v>32852</v>
      </c>
      <c r="H5641" t="s">
        <v>32853</v>
      </c>
      <c r="I5641" t="s">
        <v>169</v>
      </c>
      <c r="J5641" t="s">
        <v>10434</v>
      </c>
      <c r="K5641" t="s">
        <v>32854</v>
      </c>
      <c r="M5641" t="s">
        <v>32855</v>
      </c>
      <c r="N5641" t="s">
        <v>32856</v>
      </c>
      <c r="O5641">
        <v>35342</v>
      </c>
      <c r="P5641" t="s">
        <v>50</v>
      </c>
      <c r="U5641" s="1">
        <v>44629</v>
      </c>
      <c r="V5641" s="1">
        <v>44629</v>
      </c>
      <c r="AC5641" t="s">
        <v>53</v>
      </c>
      <c r="AD5641">
        <v>2969478809</v>
      </c>
      <c r="AE5641" s="1">
        <v>37358</v>
      </c>
      <c r="AG5641" t="s">
        <v>32857</v>
      </c>
      <c r="AH5641" t="s">
        <v>51</v>
      </c>
      <c r="AJ5641" t="s">
        <v>53</v>
      </c>
      <c r="AO5641" t="s">
        <v>8142</v>
      </c>
    </row>
    <row r="5642" spans="1:42" x14ac:dyDescent="0.35">
      <c r="A5642" t="s">
        <v>32858</v>
      </c>
      <c r="B5642" t="s">
        <v>32859</v>
      </c>
      <c r="C5642" t="s">
        <v>1937</v>
      </c>
      <c r="D5642" t="s">
        <v>58</v>
      </c>
      <c r="F5642" t="s">
        <v>11819</v>
      </c>
      <c r="H5642" t="s">
        <v>32860</v>
      </c>
      <c r="I5642" t="s">
        <v>101</v>
      </c>
      <c r="J5642" t="s">
        <v>11761</v>
      </c>
      <c r="K5642" t="s">
        <v>11762</v>
      </c>
      <c r="M5642" t="s">
        <v>3619</v>
      </c>
      <c r="N5642" t="s">
        <v>398</v>
      </c>
      <c r="O5642">
        <v>88101</v>
      </c>
      <c r="P5642" t="s">
        <v>50</v>
      </c>
      <c r="U5642" s="1">
        <v>44629.592361111114</v>
      </c>
      <c r="V5642" s="1">
        <v>44629.592361111114</v>
      </c>
      <c r="W5642" s="1">
        <v>44631.443055555559</v>
      </c>
      <c r="X5642" s="1">
        <v>44631.443055555559</v>
      </c>
      <c r="AC5642" t="s">
        <v>53</v>
      </c>
      <c r="AD5642">
        <v>2969895099</v>
      </c>
      <c r="AE5642" s="1">
        <v>43649.715277777781</v>
      </c>
      <c r="AG5642" t="s">
        <v>32861</v>
      </c>
      <c r="AH5642" t="s">
        <v>53</v>
      </c>
      <c r="AJ5642" t="s">
        <v>53</v>
      </c>
      <c r="AK5642" t="s">
        <v>29929</v>
      </c>
      <c r="AO5642" t="s">
        <v>54</v>
      </c>
    </row>
    <row r="5643" spans="1:42" x14ac:dyDescent="0.35">
      <c r="A5643" t="s">
        <v>32862</v>
      </c>
      <c r="B5643" t="s">
        <v>3789</v>
      </c>
      <c r="C5643" t="s">
        <v>32862</v>
      </c>
      <c r="F5643" t="s">
        <v>22828</v>
      </c>
      <c r="H5643" t="s">
        <v>22829</v>
      </c>
      <c r="I5643" t="s">
        <v>179</v>
      </c>
      <c r="J5643" t="s">
        <v>491</v>
      </c>
      <c r="K5643" t="s">
        <v>32816</v>
      </c>
      <c r="M5643" t="s">
        <v>3751</v>
      </c>
      <c r="N5643" t="s">
        <v>65</v>
      </c>
      <c r="O5643">
        <v>80466</v>
      </c>
      <c r="P5643" t="s">
        <v>50</v>
      </c>
      <c r="U5643" s="1">
        <v>44629.63958333333</v>
      </c>
      <c r="V5643" s="1">
        <v>44629.63958333333</v>
      </c>
      <c r="W5643" s="1">
        <v>44629.646527777775</v>
      </c>
      <c r="X5643" s="1">
        <v>45404.296527777777</v>
      </c>
      <c r="AC5643" t="s">
        <v>53</v>
      </c>
      <c r="AD5643">
        <v>2969472760</v>
      </c>
      <c r="AE5643" s="1">
        <v>36916.71597222222</v>
      </c>
      <c r="AF5643" t="s">
        <v>16003</v>
      </c>
      <c r="AG5643" t="s">
        <v>32863</v>
      </c>
      <c r="AH5643" t="s">
        <v>53</v>
      </c>
      <c r="AJ5643" t="s">
        <v>53</v>
      </c>
      <c r="AK5643" t="s">
        <v>7072</v>
      </c>
      <c r="AL5643" t="s">
        <v>78</v>
      </c>
      <c r="AO5643" t="s">
        <v>54</v>
      </c>
      <c r="AP5643" s="1">
        <v>44629.647916666669</v>
      </c>
    </row>
    <row r="5644" spans="1:42" x14ac:dyDescent="0.35">
      <c r="A5644" t="s">
        <v>32864</v>
      </c>
      <c r="B5644" t="s">
        <v>1292</v>
      </c>
      <c r="C5644" t="s">
        <v>10839</v>
      </c>
      <c r="F5644" t="s">
        <v>32865</v>
      </c>
      <c r="H5644" t="s">
        <v>32866</v>
      </c>
      <c r="J5644" t="s">
        <v>24326</v>
      </c>
      <c r="N5644" t="s">
        <v>19844</v>
      </c>
      <c r="O5644">
        <v>98512</v>
      </c>
      <c r="P5644" t="s">
        <v>50</v>
      </c>
      <c r="U5644" s="1">
        <v>44630</v>
      </c>
      <c r="V5644" s="1">
        <v>44630</v>
      </c>
      <c r="AC5644" t="s">
        <v>53</v>
      </c>
      <c r="AD5644">
        <v>2969476247</v>
      </c>
      <c r="AE5644" s="1">
        <v>37207</v>
      </c>
      <c r="AG5644" t="s">
        <v>32867</v>
      </c>
      <c r="AH5644" t="s">
        <v>51</v>
      </c>
      <c r="AJ5644" t="s">
        <v>53</v>
      </c>
      <c r="AO5644" t="s">
        <v>8142</v>
      </c>
    </row>
    <row r="5645" spans="1:42" x14ac:dyDescent="0.35">
      <c r="A5645" t="s">
        <v>32868</v>
      </c>
      <c r="B5645" t="s">
        <v>2339</v>
      </c>
      <c r="C5645" t="s">
        <v>21914</v>
      </c>
      <c r="F5645" t="s">
        <v>32869</v>
      </c>
      <c r="H5645" t="s">
        <v>32868</v>
      </c>
      <c r="J5645" t="s">
        <v>32870</v>
      </c>
      <c r="N5645" t="s">
        <v>287</v>
      </c>
      <c r="O5645" t="s">
        <v>32871</v>
      </c>
      <c r="P5645" t="s">
        <v>50</v>
      </c>
      <c r="U5645" s="1">
        <v>44630</v>
      </c>
      <c r="V5645" s="1">
        <v>44630</v>
      </c>
      <c r="W5645" s="1">
        <v>44630.004861111112</v>
      </c>
      <c r="X5645" s="1">
        <v>44630.004861111112</v>
      </c>
      <c r="AC5645" t="s">
        <v>53</v>
      </c>
      <c r="AD5645">
        <v>1000000001</v>
      </c>
      <c r="AE5645" s="1">
        <v>39973.351388888892</v>
      </c>
      <c r="AF5645" t="s">
        <v>3377</v>
      </c>
      <c r="AG5645" t="s">
        <v>32872</v>
      </c>
      <c r="AH5645" t="s">
        <v>51</v>
      </c>
      <c r="AJ5645" t="s">
        <v>53</v>
      </c>
      <c r="AL5645" t="s">
        <v>78</v>
      </c>
      <c r="AO5645" t="s">
        <v>8142</v>
      </c>
    </row>
    <row r="5646" spans="1:42" x14ac:dyDescent="0.35">
      <c r="A5646" t="s">
        <v>32873</v>
      </c>
      <c r="B5646" t="s">
        <v>32874</v>
      </c>
      <c r="C5646" t="s">
        <v>302</v>
      </c>
      <c r="F5646">
        <v>17205197175</v>
      </c>
      <c r="H5646" t="s">
        <v>32875</v>
      </c>
      <c r="J5646" t="s">
        <v>32876</v>
      </c>
      <c r="N5646" t="s">
        <v>287</v>
      </c>
      <c r="O5646">
        <v>80470</v>
      </c>
      <c r="P5646" t="s">
        <v>50</v>
      </c>
      <c r="U5646" s="1">
        <v>44630</v>
      </c>
      <c r="V5646" s="1">
        <v>44630</v>
      </c>
      <c r="W5646" s="1">
        <v>44630.736111111109</v>
      </c>
      <c r="X5646" s="1">
        <v>44630.736111111109</v>
      </c>
      <c r="AC5646" t="s">
        <v>53</v>
      </c>
      <c r="AD5646">
        <v>2969769205</v>
      </c>
      <c r="AE5646" s="1">
        <v>43082.631944444445</v>
      </c>
      <c r="AF5646" t="s">
        <v>32877</v>
      </c>
      <c r="AG5646" t="s">
        <v>32878</v>
      </c>
      <c r="AH5646" t="s">
        <v>51</v>
      </c>
      <c r="AJ5646" t="s">
        <v>53</v>
      </c>
      <c r="AL5646" t="s">
        <v>78</v>
      </c>
      <c r="AO5646" t="s">
        <v>5443</v>
      </c>
      <c r="AP5646" s="1">
        <v>44635.684027777781</v>
      </c>
    </row>
    <row r="5647" spans="1:42" x14ac:dyDescent="0.35">
      <c r="A5647" t="s">
        <v>32879</v>
      </c>
      <c r="B5647" t="s">
        <v>903</v>
      </c>
      <c r="C5647" t="s">
        <v>3349</v>
      </c>
      <c r="F5647" t="s">
        <v>32779</v>
      </c>
      <c r="H5647" t="s">
        <v>32778</v>
      </c>
      <c r="J5647" t="s">
        <v>26971</v>
      </c>
      <c r="K5647" t="s">
        <v>32780</v>
      </c>
      <c r="M5647" t="s">
        <v>3894</v>
      </c>
      <c r="N5647" t="s">
        <v>65</v>
      </c>
      <c r="O5647">
        <v>80241</v>
      </c>
      <c r="P5647" t="s">
        <v>50</v>
      </c>
      <c r="U5647" s="1">
        <v>44630</v>
      </c>
      <c r="V5647" s="1">
        <v>44630</v>
      </c>
      <c r="W5647" s="1">
        <v>44630.35</v>
      </c>
      <c r="X5647" s="1">
        <v>44630.35</v>
      </c>
      <c r="AC5647" t="s">
        <v>53</v>
      </c>
      <c r="AD5647">
        <v>2969783181</v>
      </c>
      <c r="AE5647" s="1">
        <v>43172.738194444442</v>
      </c>
      <c r="AF5647" t="s">
        <v>26122</v>
      </c>
      <c r="AG5647" t="s">
        <v>32880</v>
      </c>
      <c r="AH5647" t="s">
        <v>51</v>
      </c>
      <c r="AJ5647" t="s">
        <v>53</v>
      </c>
      <c r="AL5647" t="s">
        <v>78</v>
      </c>
      <c r="AO5647" t="s">
        <v>5443</v>
      </c>
      <c r="AP5647" s="1">
        <v>44630.348611111112</v>
      </c>
    </row>
    <row r="5648" spans="1:42" x14ac:dyDescent="0.35">
      <c r="A5648" t="s">
        <v>32881</v>
      </c>
      <c r="B5648" t="s">
        <v>32882</v>
      </c>
      <c r="C5648" t="s">
        <v>1499</v>
      </c>
      <c r="F5648" t="s">
        <v>32883</v>
      </c>
      <c r="H5648" t="s">
        <v>32881</v>
      </c>
      <c r="J5648" t="s">
        <v>12818</v>
      </c>
      <c r="N5648" t="s">
        <v>6033</v>
      </c>
      <c r="O5648">
        <v>93401</v>
      </c>
      <c r="P5648" t="s">
        <v>50</v>
      </c>
      <c r="U5648" s="1">
        <v>44630</v>
      </c>
      <c r="V5648" s="1">
        <v>44630</v>
      </c>
      <c r="W5648" s="1">
        <v>44630.745138888888</v>
      </c>
      <c r="X5648" s="1">
        <v>44630.745138888888</v>
      </c>
      <c r="AC5648" t="s">
        <v>53</v>
      </c>
      <c r="AD5648">
        <v>2969608846</v>
      </c>
      <c r="AE5648" s="1">
        <v>41666.397916666669</v>
      </c>
      <c r="AG5648" t="s">
        <v>32884</v>
      </c>
      <c r="AH5648" t="s">
        <v>51</v>
      </c>
      <c r="AJ5648" t="s">
        <v>53</v>
      </c>
      <c r="AL5648" t="s">
        <v>78</v>
      </c>
      <c r="AO5648" t="s">
        <v>8142</v>
      </c>
    </row>
    <row r="5649" spans="1:43" x14ac:dyDescent="0.35">
      <c r="A5649" t="s">
        <v>32885</v>
      </c>
      <c r="B5649" t="s">
        <v>32886</v>
      </c>
      <c r="C5649" t="s">
        <v>10839</v>
      </c>
      <c r="F5649" t="s">
        <v>32887</v>
      </c>
      <c r="H5649" t="s">
        <v>32885</v>
      </c>
      <c r="J5649" t="s">
        <v>30708</v>
      </c>
      <c r="N5649" t="s">
        <v>15037</v>
      </c>
      <c r="O5649">
        <v>55112</v>
      </c>
      <c r="P5649" t="s">
        <v>50</v>
      </c>
      <c r="U5649" s="1">
        <v>44630</v>
      </c>
      <c r="V5649" s="1">
        <v>44630</v>
      </c>
      <c r="AC5649" t="s">
        <v>53</v>
      </c>
      <c r="AD5649">
        <v>2969556178</v>
      </c>
      <c r="AE5649" s="1">
        <v>40472.707638888889</v>
      </c>
      <c r="AG5649" t="s">
        <v>32888</v>
      </c>
      <c r="AH5649" t="s">
        <v>51</v>
      </c>
      <c r="AJ5649" t="s">
        <v>53</v>
      </c>
      <c r="AO5649" t="s">
        <v>8142</v>
      </c>
    </row>
    <row r="5650" spans="1:43" x14ac:dyDescent="0.35">
      <c r="A5650" t="s">
        <v>32889</v>
      </c>
      <c r="B5650" t="s">
        <v>32890</v>
      </c>
      <c r="C5650" t="s">
        <v>2615</v>
      </c>
      <c r="F5650" t="s">
        <v>30154</v>
      </c>
      <c r="H5650" t="s">
        <v>15561</v>
      </c>
      <c r="J5650" t="s">
        <v>18584</v>
      </c>
      <c r="K5650" t="s">
        <v>30155</v>
      </c>
      <c r="M5650" t="s">
        <v>30156</v>
      </c>
      <c r="N5650" t="s">
        <v>5925</v>
      </c>
      <c r="O5650">
        <v>19067</v>
      </c>
      <c r="P5650" t="s">
        <v>50</v>
      </c>
      <c r="U5650" s="1">
        <v>44630</v>
      </c>
      <c r="V5650" s="1">
        <v>44630</v>
      </c>
      <c r="AC5650" t="s">
        <v>53</v>
      </c>
      <c r="AD5650">
        <v>2969543968</v>
      </c>
      <c r="AE5650" s="1">
        <v>40032.470138888886</v>
      </c>
      <c r="AG5650" t="s">
        <v>32891</v>
      </c>
      <c r="AH5650" t="s">
        <v>51</v>
      </c>
      <c r="AJ5650" t="s">
        <v>53</v>
      </c>
      <c r="AO5650" t="s">
        <v>8142</v>
      </c>
    </row>
    <row r="5651" spans="1:43" x14ac:dyDescent="0.35">
      <c r="A5651" t="s">
        <v>32892</v>
      </c>
      <c r="B5651" t="s">
        <v>32893</v>
      </c>
      <c r="C5651" t="s">
        <v>587</v>
      </c>
      <c r="F5651" t="s">
        <v>31624</v>
      </c>
      <c r="H5651" t="s">
        <v>31625</v>
      </c>
      <c r="J5651" t="s">
        <v>18584</v>
      </c>
      <c r="N5651" t="s">
        <v>15559</v>
      </c>
      <c r="O5651">
        <v>20794</v>
      </c>
      <c r="P5651" t="s">
        <v>50</v>
      </c>
      <c r="U5651" s="1">
        <v>44630</v>
      </c>
      <c r="V5651" s="1">
        <v>44630</v>
      </c>
      <c r="AC5651" t="s">
        <v>53</v>
      </c>
      <c r="AD5651">
        <v>2969543968</v>
      </c>
      <c r="AE5651" s="1">
        <v>40032.470138888886</v>
      </c>
      <c r="AG5651" t="s">
        <v>32894</v>
      </c>
      <c r="AH5651" t="s">
        <v>51</v>
      </c>
      <c r="AJ5651" t="s">
        <v>53</v>
      </c>
      <c r="AO5651" t="s">
        <v>8142</v>
      </c>
    </row>
    <row r="5652" spans="1:43" x14ac:dyDescent="0.35">
      <c r="A5652" t="s">
        <v>32895</v>
      </c>
      <c r="B5652" t="s">
        <v>32896</v>
      </c>
      <c r="C5652" t="s">
        <v>3567</v>
      </c>
      <c r="F5652" t="s">
        <v>31624</v>
      </c>
      <c r="H5652" t="s">
        <v>31625</v>
      </c>
      <c r="J5652" t="s">
        <v>18584</v>
      </c>
      <c r="N5652" t="s">
        <v>15559</v>
      </c>
      <c r="O5652">
        <v>20794</v>
      </c>
      <c r="P5652" t="s">
        <v>50</v>
      </c>
      <c r="U5652" s="1">
        <v>44630</v>
      </c>
      <c r="V5652" s="1">
        <v>44630</v>
      </c>
      <c r="AC5652" t="s">
        <v>53</v>
      </c>
      <c r="AD5652">
        <v>2969543968</v>
      </c>
      <c r="AE5652" s="1">
        <v>40032.470138888886</v>
      </c>
      <c r="AG5652" t="s">
        <v>32897</v>
      </c>
      <c r="AH5652" t="s">
        <v>51</v>
      </c>
      <c r="AJ5652" t="s">
        <v>53</v>
      </c>
      <c r="AO5652" t="s">
        <v>8142</v>
      </c>
    </row>
    <row r="5653" spans="1:43" x14ac:dyDescent="0.35">
      <c r="A5653" t="s">
        <v>32898</v>
      </c>
      <c r="B5653" t="s">
        <v>32899</v>
      </c>
      <c r="C5653" t="s">
        <v>1614</v>
      </c>
      <c r="F5653" t="s">
        <v>30154</v>
      </c>
      <c r="H5653" t="s">
        <v>30748</v>
      </c>
      <c r="J5653" t="s">
        <v>18584</v>
      </c>
      <c r="K5653" t="s">
        <v>31905</v>
      </c>
      <c r="M5653" t="s">
        <v>31906</v>
      </c>
      <c r="N5653" t="s">
        <v>11619</v>
      </c>
      <c r="O5653">
        <v>10454</v>
      </c>
      <c r="P5653" t="s">
        <v>50</v>
      </c>
      <c r="U5653" s="1">
        <v>44630</v>
      </c>
      <c r="V5653" s="1">
        <v>44630</v>
      </c>
      <c r="AC5653" t="s">
        <v>53</v>
      </c>
      <c r="AD5653">
        <v>2969543968</v>
      </c>
      <c r="AE5653" s="1">
        <v>40032.470138888886</v>
      </c>
      <c r="AG5653" t="s">
        <v>32900</v>
      </c>
      <c r="AH5653" t="s">
        <v>51</v>
      </c>
      <c r="AJ5653" t="s">
        <v>53</v>
      </c>
      <c r="AO5653" t="s">
        <v>8142</v>
      </c>
    </row>
    <row r="5654" spans="1:43" x14ac:dyDescent="0.35">
      <c r="A5654" t="s">
        <v>32901</v>
      </c>
      <c r="B5654" t="s">
        <v>32902</v>
      </c>
      <c r="C5654" t="s">
        <v>775</v>
      </c>
      <c r="F5654" s="2" t="s">
        <v>32903</v>
      </c>
      <c r="H5654" t="s">
        <v>32901</v>
      </c>
      <c r="J5654" t="s">
        <v>32904</v>
      </c>
      <c r="K5654" t="s">
        <v>32905</v>
      </c>
      <c r="M5654" t="s">
        <v>32906</v>
      </c>
      <c r="N5654" t="s">
        <v>32907</v>
      </c>
      <c r="P5654" t="s">
        <v>32908</v>
      </c>
      <c r="U5654" s="1">
        <v>44630</v>
      </c>
      <c r="V5654" s="1">
        <v>44630</v>
      </c>
      <c r="W5654" s="1">
        <v>44630.384722222225</v>
      </c>
      <c r="X5654" s="1">
        <v>44630.384722222225</v>
      </c>
      <c r="AC5654" t="s">
        <v>53</v>
      </c>
      <c r="AD5654">
        <v>1000000001</v>
      </c>
      <c r="AE5654" s="1">
        <v>39973.351388888892</v>
      </c>
      <c r="AF5654" t="s">
        <v>3377</v>
      </c>
      <c r="AG5654" t="s">
        <v>32909</v>
      </c>
      <c r="AH5654" t="s">
        <v>51</v>
      </c>
      <c r="AJ5654" t="s">
        <v>53</v>
      </c>
      <c r="AL5654" t="s">
        <v>78</v>
      </c>
      <c r="AO5654" t="s">
        <v>5443</v>
      </c>
      <c r="AP5654" s="1">
        <v>44642.350694444445</v>
      </c>
    </row>
    <row r="5655" spans="1:43" x14ac:dyDescent="0.35">
      <c r="A5655" t="s">
        <v>32910</v>
      </c>
      <c r="B5655" t="s">
        <v>4015</v>
      </c>
      <c r="C5655" t="s">
        <v>1429</v>
      </c>
      <c r="F5655" t="s">
        <v>32911</v>
      </c>
      <c r="H5655" t="s">
        <v>32910</v>
      </c>
      <c r="J5655" t="s">
        <v>32912</v>
      </c>
      <c r="K5655" t="s">
        <v>32913</v>
      </c>
      <c r="M5655" t="s">
        <v>4020</v>
      </c>
      <c r="N5655" t="s">
        <v>65</v>
      </c>
      <c r="O5655">
        <v>80461</v>
      </c>
      <c r="P5655" t="s">
        <v>50</v>
      </c>
      <c r="U5655" s="1">
        <v>44630</v>
      </c>
      <c r="V5655" s="1">
        <v>44630</v>
      </c>
      <c r="W5655" s="1">
        <v>44630.804166666669</v>
      </c>
      <c r="X5655" s="1">
        <v>44630.804166666669</v>
      </c>
      <c r="AC5655" t="s">
        <v>53</v>
      </c>
      <c r="AD5655">
        <v>1000000001</v>
      </c>
      <c r="AE5655" s="1">
        <v>39973.351388888892</v>
      </c>
      <c r="AF5655" t="s">
        <v>3377</v>
      </c>
      <c r="AG5655" t="s">
        <v>32914</v>
      </c>
      <c r="AH5655" t="s">
        <v>51</v>
      </c>
      <c r="AJ5655" t="s">
        <v>53</v>
      </c>
      <c r="AL5655" t="s">
        <v>78</v>
      </c>
      <c r="AO5655" t="s">
        <v>5443</v>
      </c>
      <c r="AP5655" s="1">
        <v>45468.700694444444</v>
      </c>
      <c r="AQ5655" s="1">
        <v>45450.490277777775</v>
      </c>
    </row>
    <row r="5656" spans="1:43" x14ac:dyDescent="0.35">
      <c r="A5656" t="s">
        <v>32915</v>
      </c>
      <c r="B5656" t="s">
        <v>19610</v>
      </c>
      <c r="C5656" t="s">
        <v>9622</v>
      </c>
      <c r="F5656" t="s">
        <v>32779</v>
      </c>
      <c r="H5656" t="s">
        <v>32778</v>
      </c>
      <c r="J5656" t="s">
        <v>26971</v>
      </c>
      <c r="K5656" t="s">
        <v>32780</v>
      </c>
      <c r="M5656" t="s">
        <v>3894</v>
      </c>
      <c r="N5656" t="s">
        <v>65</v>
      </c>
      <c r="O5656">
        <v>80241</v>
      </c>
      <c r="P5656" t="s">
        <v>50</v>
      </c>
      <c r="U5656" s="1">
        <v>44630</v>
      </c>
      <c r="V5656" s="1">
        <v>44630</v>
      </c>
      <c r="W5656" s="1">
        <v>44630.351388888892</v>
      </c>
      <c r="X5656" s="1">
        <v>44630.351388888892</v>
      </c>
      <c r="AC5656" t="s">
        <v>53</v>
      </c>
      <c r="AD5656">
        <v>2969783181</v>
      </c>
      <c r="AE5656" s="1">
        <v>43172.738194444442</v>
      </c>
      <c r="AF5656" t="s">
        <v>26122</v>
      </c>
      <c r="AG5656" t="s">
        <v>32916</v>
      </c>
      <c r="AH5656" t="s">
        <v>51</v>
      </c>
      <c r="AJ5656" t="s">
        <v>53</v>
      </c>
      <c r="AL5656" t="s">
        <v>78</v>
      </c>
      <c r="AO5656" t="s">
        <v>5443</v>
      </c>
      <c r="AP5656" s="1">
        <v>44630.35</v>
      </c>
    </row>
    <row r="5657" spans="1:43" x14ac:dyDescent="0.35">
      <c r="A5657" t="s">
        <v>32917</v>
      </c>
      <c r="B5657" t="s">
        <v>80</v>
      </c>
      <c r="C5657" t="s">
        <v>28540</v>
      </c>
      <c r="F5657" t="s">
        <v>32918</v>
      </c>
      <c r="H5657" t="s">
        <v>32919</v>
      </c>
      <c r="I5657" t="s">
        <v>464</v>
      </c>
      <c r="J5657" t="s">
        <v>6387</v>
      </c>
      <c r="K5657" t="s">
        <v>32920</v>
      </c>
      <c r="M5657" t="s">
        <v>64</v>
      </c>
      <c r="N5657" t="s">
        <v>65</v>
      </c>
      <c r="O5657">
        <v>80022</v>
      </c>
      <c r="P5657" t="s">
        <v>50</v>
      </c>
      <c r="U5657" s="1">
        <v>44630.510416666664</v>
      </c>
      <c r="V5657" s="1">
        <v>44630.510416666664</v>
      </c>
      <c r="W5657" s="1">
        <v>44630.540277777778</v>
      </c>
      <c r="X5657" s="1">
        <v>44775.484722222223</v>
      </c>
      <c r="Y5657" s="1">
        <v>44775.503472222219</v>
      </c>
      <c r="AC5657" t="s">
        <v>53</v>
      </c>
      <c r="AD5657">
        <v>2969484892</v>
      </c>
      <c r="AE5657" s="1">
        <v>37756</v>
      </c>
      <c r="AF5657" t="s">
        <v>6388</v>
      </c>
      <c r="AG5657" t="s">
        <v>32921</v>
      </c>
      <c r="AH5657" t="s">
        <v>53</v>
      </c>
      <c r="AJ5657" t="s">
        <v>53</v>
      </c>
      <c r="AK5657" t="s">
        <v>13346</v>
      </c>
      <c r="AL5657" t="s">
        <v>78</v>
      </c>
      <c r="AO5657" t="s">
        <v>54</v>
      </c>
    </row>
    <row r="5658" spans="1:43" x14ac:dyDescent="0.35">
      <c r="A5658" t="s">
        <v>32922</v>
      </c>
      <c r="B5658" t="s">
        <v>30552</v>
      </c>
      <c r="C5658" t="s">
        <v>7471</v>
      </c>
      <c r="D5658" t="s">
        <v>97</v>
      </c>
      <c r="F5658" t="s">
        <v>32923</v>
      </c>
      <c r="H5658" t="s">
        <v>32924</v>
      </c>
      <c r="I5658" t="s">
        <v>101</v>
      </c>
      <c r="J5658" t="s">
        <v>32925</v>
      </c>
      <c r="K5658" t="s">
        <v>32926</v>
      </c>
      <c r="M5658" t="s">
        <v>32927</v>
      </c>
      <c r="N5658" t="s">
        <v>1570</v>
      </c>
      <c r="O5658">
        <v>84721</v>
      </c>
      <c r="P5658" t="s">
        <v>50</v>
      </c>
      <c r="U5658" s="1">
        <v>44630.72152777778</v>
      </c>
      <c r="V5658" s="1">
        <v>44630.72152777778</v>
      </c>
      <c r="W5658" s="1">
        <v>44631.388194444444</v>
      </c>
      <c r="X5658" s="1">
        <v>44631.388194444444</v>
      </c>
      <c r="AC5658" t="s">
        <v>51</v>
      </c>
      <c r="AD5658">
        <v>2972119346</v>
      </c>
      <c r="AE5658" s="1">
        <v>44795.537499999999</v>
      </c>
      <c r="AF5658" t="s">
        <v>32928</v>
      </c>
      <c r="AG5658" t="s">
        <v>32929</v>
      </c>
      <c r="AH5658" t="s">
        <v>53</v>
      </c>
      <c r="AJ5658" t="s">
        <v>53</v>
      </c>
      <c r="AK5658" t="s">
        <v>8166</v>
      </c>
      <c r="AL5658" t="s">
        <v>68</v>
      </c>
      <c r="AO5658" t="s">
        <v>54</v>
      </c>
      <c r="AP5658" s="1">
        <v>45445.770833333336</v>
      </c>
    </row>
    <row r="5659" spans="1:43" x14ac:dyDescent="0.35">
      <c r="A5659" t="s">
        <v>32930</v>
      </c>
      <c r="B5659" t="s">
        <v>15080</v>
      </c>
      <c r="C5659" t="s">
        <v>32931</v>
      </c>
      <c r="D5659" t="s">
        <v>14183</v>
      </c>
      <c r="H5659" t="s">
        <v>32932</v>
      </c>
      <c r="J5659" t="s">
        <v>85</v>
      </c>
      <c r="P5659" t="s">
        <v>50</v>
      </c>
      <c r="U5659" s="1">
        <v>44631</v>
      </c>
      <c r="V5659" s="1">
        <v>44631</v>
      </c>
      <c r="W5659" s="1">
        <v>44635.438888888886</v>
      </c>
      <c r="X5659" s="1">
        <v>44635.438888888886</v>
      </c>
      <c r="AC5659" t="s">
        <v>53</v>
      </c>
      <c r="AD5659">
        <v>2970084115</v>
      </c>
      <c r="AE5659" s="1">
        <v>44404.320138888892</v>
      </c>
      <c r="AG5659" t="s">
        <v>32933</v>
      </c>
      <c r="AH5659" t="s">
        <v>51</v>
      </c>
      <c r="AJ5659" t="s">
        <v>53</v>
      </c>
      <c r="AL5659" t="s">
        <v>78</v>
      </c>
      <c r="AO5659" t="s">
        <v>5443</v>
      </c>
      <c r="AP5659" s="1">
        <v>44878.78125</v>
      </c>
    </row>
    <row r="5660" spans="1:43" x14ac:dyDescent="0.35">
      <c r="A5660" t="s">
        <v>32934</v>
      </c>
      <c r="B5660" t="s">
        <v>32935</v>
      </c>
      <c r="C5660" t="s">
        <v>29780</v>
      </c>
      <c r="F5660" t="s">
        <v>32936</v>
      </c>
      <c r="H5660" t="s">
        <v>32937</v>
      </c>
      <c r="J5660" t="s">
        <v>32938</v>
      </c>
      <c r="K5660" t="s">
        <v>32939</v>
      </c>
      <c r="M5660" t="s">
        <v>257</v>
      </c>
      <c r="N5660" t="s">
        <v>65</v>
      </c>
      <c r="O5660">
        <v>81321</v>
      </c>
      <c r="P5660" t="s">
        <v>50</v>
      </c>
      <c r="U5660" s="1">
        <v>44631</v>
      </c>
      <c r="V5660" s="1">
        <v>44631</v>
      </c>
      <c r="W5660" s="1">
        <v>44631.85</v>
      </c>
      <c r="X5660" s="1">
        <v>44631.85</v>
      </c>
      <c r="AC5660" t="s">
        <v>53</v>
      </c>
      <c r="AD5660">
        <v>2972089779</v>
      </c>
      <c r="AE5660" s="1">
        <v>44774.67291666667</v>
      </c>
      <c r="AF5660" t="s">
        <v>32940</v>
      </c>
      <c r="AG5660" t="s">
        <v>32941</v>
      </c>
      <c r="AH5660" t="s">
        <v>51</v>
      </c>
      <c r="AJ5660" t="s">
        <v>53</v>
      </c>
      <c r="AL5660" t="s">
        <v>68</v>
      </c>
      <c r="AO5660" t="s">
        <v>5443</v>
      </c>
      <c r="AP5660" s="1">
        <v>44641.521527777775</v>
      </c>
      <c r="AQ5660" s="1">
        <v>44631.86041666667</v>
      </c>
    </row>
    <row r="5661" spans="1:43" x14ac:dyDescent="0.35">
      <c r="A5661" t="s">
        <v>32942</v>
      </c>
      <c r="B5661" t="s">
        <v>32943</v>
      </c>
      <c r="C5661" t="s">
        <v>32944</v>
      </c>
      <c r="F5661">
        <v>19707088796</v>
      </c>
      <c r="H5661" t="s">
        <v>32945</v>
      </c>
      <c r="J5661" t="s">
        <v>32946</v>
      </c>
      <c r="N5661" t="s">
        <v>287</v>
      </c>
      <c r="O5661">
        <v>81428</v>
      </c>
      <c r="P5661" t="s">
        <v>50</v>
      </c>
      <c r="U5661" s="1">
        <v>44631</v>
      </c>
      <c r="V5661" s="1">
        <v>44631</v>
      </c>
      <c r="W5661" s="1">
        <v>44631.599305555559</v>
      </c>
      <c r="X5661" s="1">
        <v>44631.599305555559</v>
      </c>
      <c r="AC5661" t="s">
        <v>53</v>
      </c>
      <c r="AD5661">
        <v>2969744320</v>
      </c>
      <c r="AE5661" s="1">
        <v>42902.436805555553</v>
      </c>
      <c r="AG5661" t="s">
        <v>32947</v>
      </c>
      <c r="AH5661" t="s">
        <v>51</v>
      </c>
      <c r="AJ5661" t="s">
        <v>53</v>
      </c>
      <c r="AL5661" t="s">
        <v>78</v>
      </c>
      <c r="AO5661" t="s">
        <v>8142</v>
      </c>
      <c r="AP5661" s="1">
        <v>44785.362500000003</v>
      </c>
    </row>
    <row r="5662" spans="1:43" x14ac:dyDescent="0.35">
      <c r="A5662" t="s">
        <v>32948</v>
      </c>
      <c r="B5662" t="s">
        <v>7763</v>
      </c>
      <c r="C5662" t="s">
        <v>1245</v>
      </c>
      <c r="F5662" t="s">
        <v>32949</v>
      </c>
      <c r="H5662" t="s">
        <v>32948</v>
      </c>
      <c r="J5662" t="s">
        <v>32950</v>
      </c>
      <c r="K5662" t="s">
        <v>32951</v>
      </c>
      <c r="L5662" t="s">
        <v>32952</v>
      </c>
      <c r="M5662" t="s">
        <v>1163</v>
      </c>
      <c r="N5662" t="s">
        <v>253</v>
      </c>
      <c r="O5662">
        <v>87416</v>
      </c>
      <c r="P5662" t="s">
        <v>50</v>
      </c>
      <c r="U5662" s="1">
        <v>44631</v>
      </c>
      <c r="V5662" s="1">
        <v>44631</v>
      </c>
      <c r="W5662" s="1">
        <v>44631.401388888888</v>
      </c>
      <c r="X5662" s="1">
        <v>44631.401388888888</v>
      </c>
      <c r="AC5662" t="s">
        <v>53</v>
      </c>
      <c r="AD5662">
        <v>2969590364</v>
      </c>
      <c r="AE5662" s="1">
        <v>41383.556250000001</v>
      </c>
      <c r="AF5662" t="s">
        <v>32953</v>
      </c>
      <c r="AG5662" t="s">
        <v>32954</v>
      </c>
      <c r="AH5662" t="s">
        <v>51</v>
      </c>
      <c r="AJ5662" t="s">
        <v>53</v>
      </c>
      <c r="AL5662" t="s">
        <v>78</v>
      </c>
      <c r="AO5662" t="s">
        <v>5443</v>
      </c>
      <c r="AP5662" s="1">
        <v>44637.545138888891</v>
      </c>
    </row>
    <row r="5663" spans="1:43" x14ac:dyDescent="0.35">
      <c r="A5663" t="s">
        <v>32955</v>
      </c>
      <c r="B5663" t="s">
        <v>32956</v>
      </c>
      <c r="C5663" t="s">
        <v>32957</v>
      </c>
      <c r="F5663" t="s">
        <v>32958</v>
      </c>
      <c r="G5663" t="s">
        <v>32959</v>
      </c>
      <c r="H5663" t="s">
        <v>32960</v>
      </c>
      <c r="I5663" t="s">
        <v>169</v>
      </c>
      <c r="J5663" t="s">
        <v>32950</v>
      </c>
      <c r="K5663" t="s">
        <v>32961</v>
      </c>
      <c r="M5663" t="s">
        <v>32962</v>
      </c>
      <c r="N5663" t="s">
        <v>1515</v>
      </c>
      <c r="O5663">
        <v>86324</v>
      </c>
      <c r="P5663" t="s">
        <v>50</v>
      </c>
      <c r="U5663" s="1">
        <v>44631</v>
      </c>
      <c r="V5663" s="1">
        <v>44631</v>
      </c>
      <c r="AC5663" t="s">
        <v>53</v>
      </c>
      <c r="AD5663">
        <v>2969590364</v>
      </c>
      <c r="AE5663" s="1">
        <v>41383.556250000001</v>
      </c>
      <c r="AG5663" t="s">
        <v>32963</v>
      </c>
      <c r="AH5663" t="s">
        <v>51</v>
      </c>
      <c r="AJ5663" t="s">
        <v>53</v>
      </c>
      <c r="AO5663" t="s">
        <v>8142</v>
      </c>
    </row>
    <row r="5664" spans="1:43" x14ac:dyDescent="0.35">
      <c r="A5664" t="s">
        <v>32964</v>
      </c>
      <c r="B5664" t="s">
        <v>32965</v>
      </c>
      <c r="C5664" t="s">
        <v>32966</v>
      </c>
      <c r="F5664" t="s">
        <v>32967</v>
      </c>
      <c r="H5664" t="s">
        <v>32964</v>
      </c>
      <c r="J5664" t="s">
        <v>30681</v>
      </c>
      <c r="K5664" t="s">
        <v>32968</v>
      </c>
      <c r="M5664" t="s">
        <v>32969</v>
      </c>
      <c r="N5664" t="s">
        <v>4928</v>
      </c>
      <c r="O5664">
        <v>45879</v>
      </c>
      <c r="P5664" t="s">
        <v>50</v>
      </c>
      <c r="U5664" s="1">
        <v>44631</v>
      </c>
      <c r="V5664" s="1">
        <v>44631</v>
      </c>
      <c r="AC5664" t="s">
        <v>53</v>
      </c>
      <c r="AD5664">
        <v>2969823183</v>
      </c>
      <c r="AE5664" s="1">
        <v>43312.453472222223</v>
      </c>
      <c r="AG5664" t="s">
        <v>32970</v>
      </c>
      <c r="AH5664" t="s">
        <v>51</v>
      </c>
      <c r="AJ5664" t="s">
        <v>53</v>
      </c>
      <c r="AO5664" t="s">
        <v>8142</v>
      </c>
    </row>
    <row r="5665" spans="1:43" x14ac:dyDescent="0.35">
      <c r="A5665" t="s">
        <v>32971</v>
      </c>
      <c r="B5665" t="s">
        <v>32972</v>
      </c>
      <c r="C5665" t="s">
        <v>32973</v>
      </c>
      <c r="F5665">
        <v>17192250135</v>
      </c>
      <c r="H5665" t="s">
        <v>32974</v>
      </c>
      <c r="J5665" t="s">
        <v>32975</v>
      </c>
      <c r="K5665" t="s">
        <v>32976</v>
      </c>
      <c r="M5665" t="s">
        <v>4837</v>
      </c>
      <c r="N5665" t="s">
        <v>287</v>
      </c>
      <c r="O5665">
        <v>80758</v>
      </c>
      <c r="P5665" t="s">
        <v>50</v>
      </c>
      <c r="U5665" s="1">
        <v>44631</v>
      </c>
      <c r="V5665" s="1">
        <v>44631</v>
      </c>
      <c r="W5665" s="1">
        <v>44631.42083333333</v>
      </c>
      <c r="X5665" s="1">
        <v>44631.42083333333</v>
      </c>
      <c r="AC5665" t="s">
        <v>53</v>
      </c>
      <c r="AD5665">
        <v>1000000001</v>
      </c>
      <c r="AE5665" s="1">
        <v>39973.351388888892</v>
      </c>
      <c r="AF5665" t="s">
        <v>3377</v>
      </c>
      <c r="AG5665" t="s">
        <v>32977</v>
      </c>
      <c r="AH5665" t="s">
        <v>51</v>
      </c>
      <c r="AJ5665" t="s">
        <v>53</v>
      </c>
      <c r="AL5665" t="s">
        <v>78</v>
      </c>
      <c r="AO5665" t="s">
        <v>5443</v>
      </c>
      <c r="AP5665" s="1">
        <v>45460.661111111112</v>
      </c>
    </row>
    <row r="5666" spans="1:43" x14ac:dyDescent="0.35">
      <c r="A5666" t="s">
        <v>32978</v>
      </c>
      <c r="B5666" t="s">
        <v>14019</v>
      </c>
      <c r="C5666" t="s">
        <v>5143</v>
      </c>
      <c r="F5666" t="s">
        <v>19626</v>
      </c>
      <c r="H5666" t="s">
        <v>19627</v>
      </c>
      <c r="J5666" t="s">
        <v>26971</v>
      </c>
      <c r="K5666" t="s">
        <v>22891</v>
      </c>
      <c r="M5666" t="s">
        <v>21285</v>
      </c>
      <c r="N5666" t="s">
        <v>65</v>
      </c>
      <c r="O5666">
        <v>80241</v>
      </c>
      <c r="P5666" t="s">
        <v>50</v>
      </c>
      <c r="U5666" s="1">
        <v>44631</v>
      </c>
      <c r="V5666" s="1">
        <v>44631</v>
      </c>
      <c r="W5666" s="1">
        <v>44631.783333333333</v>
      </c>
      <c r="X5666" s="1">
        <v>44631.783333333333</v>
      </c>
      <c r="AC5666" t="s">
        <v>53</v>
      </c>
      <c r="AD5666">
        <v>2969783181</v>
      </c>
      <c r="AE5666" s="1">
        <v>43172.738194444442</v>
      </c>
      <c r="AF5666" t="s">
        <v>26122</v>
      </c>
      <c r="AG5666" t="s">
        <v>32979</v>
      </c>
      <c r="AH5666" t="s">
        <v>51</v>
      </c>
      <c r="AJ5666" t="s">
        <v>53</v>
      </c>
      <c r="AL5666" t="s">
        <v>78</v>
      </c>
      <c r="AO5666" t="s">
        <v>5443</v>
      </c>
      <c r="AP5666" s="1">
        <v>44631.78125</v>
      </c>
    </row>
    <row r="5667" spans="1:43" x14ac:dyDescent="0.35">
      <c r="A5667" t="s">
        <v>32980</v>
      </c>
      <c r="B5667" t="s">
        <v>11992</v>
      </c>
      <c r="C5667" t="s">
        <v>2016</v>
      </c>
      <c r="F5667" t="s">
        <v>19626</v>
      </c>
      <c r="H5667" t="s">
        <v>19627</v>
      </c>
      <c r="J5667" t="s">
        <v>26971</v>
      </c>
      <c r="K5667" t="s">
        <v>22891</v>
      </c>
      <c r="M5667" t="s">
        <v>21285</v>
      </c>
      <c r="N5667" t="s">
        <v>65</v>
      </c>
      <c r="O5667">
        <v>80241</v>
      </c>
      <c r="P5667" t="s">
        <v>50</v>
      </c>
      <c r="U5667" s="1">
        <v>44631</v>
      </c>
      <c r="V5667" s="1">
        <v>44631</v>
      </c>
      <c r="W5667" s="1">
        <v>44631.781944444447</v>
      </c>
      <c r="X5667" s="1">
        <v>44631.781944444447</v>
      </c>
      <c r="AC5667" t="s">
        <v>53</v>
      </c>
      <c r="AD5667">
        <v>2969783181</v>
      </c>
      <c r="AE5667" s="1">
        <v>43172.738194444442</v>
      </c>
      <c r="AF5667" t="s">
        <v>26122</v>
      </c>
      <c r="AG5667" t="s">
        <v>32981</v>
      </c>
      <c r="AH5667" t="s">
        <v>51</v>
      </c>
      <c r="AJ5667" t="s">
        <v>53</v>
      </c>
      <c r="AL5667" t="s">
        <v>78</v>
      </c>
      <c r="AO5667" t="s">
        <v>5443</v>
      </c>
      <c r="AP5667" s="1">
        <v>44631.78125</v>
      </c>
    </row>
    <row r="5668" spans="1:43" x14ac:dyDescent="0.35">
      <c r="A5668" t="s">
        <v>32982</v>
      </c>
      <c r="B5668" t="s">
        <v>9701</v>
      </c>
      <c r="C5668" t="s">
        <v>1798</v>
      </c>
      <c r="F5668" t="s">
        <v>30154</v>
      </c>
      <c r="H5668" t="s">
        <v>15561</v>
      </c>
      <c r="J5668" t="s">
        <v>18584</v>
      </c>
      <c r="K5668" t="s">
        <v>30155</v>
      </c>
      <c r="M5668" t="s">
        <v>30156</v>
      </c>
      <c r="N5668" t="s">
        <v>5925</v>
      </c>
      <c r="O5668">
        <v>19067</v>
      </c>
      <c r="P5668" t="s">
        <v>50</v>
      </c>
      <c r="U5668" s="1">
        <v>44631</v>
      </c>
      <c r="V5668" s="1">
        <v>44631</v>
      </c>
      <c r="AC5668" t="s">
        <v>53</v>
      </c>
      <c r="AD5668">
        <v>2969543968</v>
      </c>
      <c r="AE5668" s="1">
        <v>40032.470138888886</v>
      </c>
      <c r="AG5668" t="s">
        <v>32983</v>
      </c>
      <c r="AH5668" t="s">
        <v>51</v>
      </c>
      <c r="AJ5668" t="s">
        <v>53</v>
      </c>
      <c r="AO5668" t="s">
        <v>8142</v>
      </c>
    </row>
    <row r="5669" spans="1:43" x14ac:dyDescent="0.35">
      <c r="A5669" t="s">
        <v>32984</v>
      </c>
      <c r="B5669" t="s">
        <v>529</v>
      </c>
      <c r="C5669" t="s">
        <v>996</v>
      </c>
      <c r="F5669" t="s">
        <v>30154</v>
      </c>
      <c r="H5669" t="s">
        <v>15561</v>
      </c>
      <c r="J5669" t="s">
        <v>18584</v>
      </c>
      <c r="K5669" t="s">
        <v>30155</v>
      </c>
      <c r="M5669" t="s">
        <v>30156</v>
      </c>
      <c r="N5669" t="s">
        <v>5925</v>
      </c>
      <c r="O5669">
        <v>19067</v>
      </c>
      <c r="P5669" t="s">
        <v>50</v>
      </c>
      <c r="U5669" s="1">
        <v>44631</v>
      </c>
      <c r="V5669" s="1">
        <v>44631</v>
      </c>
      <c r="AC5669" t="s">
        <v>53</v>
      </c>
      <c r="AD5669">
        <v>2969543968</v>
      </c>
      <c r="AE5669" s="1">
        <v>40032.470138888886</v>
      </c>
      <c r="AG5669" t="s">
        <v>32985</v>
      </c>
      <c r="AH5669" t="s">
        <v>51</v>
      </c>
      <c r="AJ5669" t="s">
        <v>53</v>
      </c>
      <c r="AO5669" t="s">
        <v>8142</v>
      </c>
    </row>
    <row r="5670" spans="1:43" x14ac:dyDescent="0.35">
      <c r="A5670" t="s">
        <v>32986</v>
      </c>
      <c r="B5670" t="s">
        <v>2804</v>
      </c>
      <c r="C5670" t="s">
        <v>12233</v>
      </c>
      <c r="F5670">
        <v>5052153059</v>
      </c>
      <c r="H5670" t="s">
        <v>32986</v>
      </c>
      <c r="J5670" t="s">
        <v>32987</v>
      </c>
      <c r="K5670" t="s">
        <v>32988</v>
      </c>
      <c r="M5670" t="s">
        <v>2048</v>
      </c>
      <c r="N5670" t="s">
        <v>253</v>
      </c>
      <c r="O5670" t="s">
        <v>32989</v>
      </c>
      <c r="P5670" t="s">
        <v>50</v>
      </c>
      <c r="U5670" s="1">
        <v>44631</v>
      </c>
      <c r="V5670" s="1">
        <v>44631</v>
      </c>
      <c r="W5670" s="1">
        <v>44631.472222222219</v>
      </c>
      <c r="X5670" s="1">
        <v>44631.472222222219</v>
      </c>
      <c r="AC5670" t="s">
        <v>51</v>
      </c>
      <c r="AD5670">
        <v>1000000001</v>
      </c>
      <c r="AE5670" s="1">
        <v>39973.351388888892</v>
      </c>
      <c r="AF5670" t="s">
        <v>3377</v>
      </c>
      <c r="AG5670" t="s">
        <v>32990</v>
      </c>
      <c r="AH5670" t="s">
        <v>51</v>
      </c>
      <c r="AJ5670" t="s">
        <v>53</v>
      </c>
      <c r="AL5670" t="s">
        <v>78</v>
      </c>
      <c r="AO5670" t="s">
        <v>5443</v>
      </c>
      <c r="AP5670" s="1">
        <v>44631.451388888891</v>
      </c>
    </row>
    <row r="5671" spans="1:43" x14ac:dyDescent="0.35">
      <c r="A5671" t="s">
        <v>32991</v>
      </c>
      <c r="B5671" t="s">
        <v>32992</v>
      </c>
      <c r="C5671" t="s">
        <v>32993</v>
      </c>
      <c r="F5671">
        <v>8323888500</v>
      </c>
      <c r="H5671" t="s">
        <v>32991</v>
      </c>
      <c r="J5671" t="s">
        <v>32994</v>
      </c>
      <c r="K5671" t="s">
        <v>32995</v>
      </c>
      <c r="M5671" t="s">
        <v>7579</v>
      </c>
      <c r="N5671" t="s">
        <v>65</v>
      </c>
      <c r="O5671">
        <v>80480</v>
      </c>
      <c r="P5671" t="s">
        <v>50</v>
      </c>
      <c r="U5671" s="1">
        <v>44631</v>
      </c>
      <c r="V5671" s="1">
        <v>44631</v>
      </c>
      <c r="W5671" s="1">
        <v>44631.445833333331</v>
      </c>
      <c r="X5671" s="1">
        <v>44631.445833333331</v>
      </c>
      <c r="AC5671" t="s">
        <v>53</v>
      </c>
      <c r="AD5671">
        <v>1000000001</v>
      </c>
      <c r="AE5671" s="1">
        <v>39973.351388888892</v>
      </c>
      <c r="AF5671" t="s">
        <v>3377</v>
      </c>
      <c r="AG5671" t="s">
        <v>32996</v>
      </c>
      <c r="AH5671" t="s">
        <v>51</v>
      </c>
      <c r="AJ5671" t="s">
        <v>53</v>
      </c>
      <c r="AL5671" t="s">
        <v>78</v>
      </c>
      <c r="AO5671" t="s">
        <v>5443</v>
      </c>
      <c r="AP5671" s="1">
        <v>44631.443749999999</v>
      </c>
    </row>
    <row r="5672" spans="1:43" x14ac:dyDescent="0.35">
      <c r="A5672" t="s">
        <v>32997</v>
      </c>
      <c r="B5672" t="s">
        <v>32998</v>
      </c>
      <c r="C5672" t="s">
        <v>32999</v>
      </c>
      <c r="F5672" t="s">
        <v>33000</v>
      </c>
      <c r="H5672" t="s">
        <v>33001</v>
      </c>
      <c r="J5672" t="s">
        <v>491</v>
      </c>
      <c r="N5672" t="s">
        <v>33002</v>
      </c>
      <c r="O5672">
        <v>606755</v>
      </c>
      <c r="P5672" t="s">
        <v>12926</v>
      </c>
      <c r="U5672" s="1">
        <v>44631</v>
      </c>
      <c r="V5672" s="1">
        <v>44631</v>
      </c>
      <c r="AC5672" t="s">
        <v>53</v>
      </c>
      <c r="AG5672" t="s">
        <v>33003</v>
      </c>
      <c r="AH5672" t="s">
        <v>51</v>
      </c>
      <c r="AJ5672" t="s">
        <v>53</v>
      </c>
      <c r="AL5672" t="s">
        <v>78</v>
      </c>
      <c r="AO5672" t="s">
        <v>8142</v>
      </c>
    </row>
    <row r="5673" spans="1:43" x14ac:dyDescent="0.35">
      <c r="A5673" t="s">
        <v>33004</v>
      </c>
      <c r="B5673" t="s">
        <v>2564</v>
      </c>
      <c r="C5673" t="s">
        <v>33005</v>
      </c>
      <c r="F5673">
        <v>9705208707</v>
      </c>
      <c r="H5673" t="s">
        <v>33004</v>
      </c>
      <c r="J5673" t="s">
        <v>33006</v>
      </c>
      <c r="K5673" t="s">
        <v>33007</v>
      </c>
      <c r="M5673" t="s">
        <v>3412</v>
      </c>
      <c r="N5673" t="s">
        <v>65</v>
      </c>
      <c r="O5673">
        <v>80751</v>
      </c>
      <c r="P5673" t="s">
        <v>50</v>
      </c>
      <c r="U5673" s="1">
        <v>44632</v>
      </c>
      <c r="V5673" s="1">
        <v>44632</v>
      </c>
      <c r="W5673" s="1">
        <v>44632.01666666667</v>
      </c>
      <c r="X5673" s="1">
        <v>44632.01666666667</v>
      </c>
      <c r="AC5673" t="s">
        <v>53</v>
      </c>
      <c r="AD5673">
        <v>2972062012</v>
      </c>
      <c r="AE5673" s="1">
        <v>44637.459027777775</v>
      </c>
      <c r="AF5673" t="s">
        <v>33008</v>
      </c>
      <c r="AG5673" t="s">
        <v>33009</v>
      </c>
      <c r="AH5673" t="s">
        <v>51</v>
      </c>
      <c r="AJ5673" t="s">
        <v>53</v>
      </c>
      <c r="AL5673" t="s">
        <v>78</v>
      </c>
      <c r="AO5673" t="s">
        <v>5443</v>
      </c>
      <c r="AP5673" s="1">
        <v>45392.95416666667</v>
      </c>
      <c r="AQ5673" s="1">
        <v>45020.811805555553</v>
      </c>
    </row>
    <row r="5674" spans="1:43" x14ac:dyDescent="0.35">
      <c r="A5674" t="s">
        <v>33010</v>
      </c>
      <c r="B5674" t="s">
        <v>23469</v>
      </c>
      <c r="C5674" t="s">
        <v>71</v>
      </c>
      <c r="F5674" t="s">
        <v>33011</v>
      </c>
      <c r="G5674">
        <v>9402842121</v>
      </c>
      <c r="H5674" t="s">
        <v>33012</v>
      </c>
      <c r="I5674" t="s">
        <v>200</v>
      </c>
      <c r="J5674" t="s">
        <v>31981</v>
      </c>
      <c r="K5674" t="s">
        <v>33013</v>
      </c>
      <c r="M5674" t="s">
        <v>31983</v>
      </c>
      <c r="N5674" t="s">
        <v>4866</v>
      </c>
      <c r="O5674">
        <v>76240</v>
      </c>
      <c r="P5674" t="s">
        <v>50</v>
      </c>
      <c r="U5674" s="1">
        <v>44632</v>
      </c>
      <c r="V5674" s="1">
        <v>44632</v>
      </c>
      <c r="AC5674" t="s">
        <v>53</v>
      </c>
      <c r="AD5674">
        <v>2969782248</v>
      </c>
      <c r="AE5674" s="1">
        <v>43166.683333333334</v>
      </c>
      <c r="AG5674" t="s">
        <v>33014</v>
      </c>
      <c r="AH5674" t="s">
        <v>51</v>
      </c>
      <c r="AJ5674" t="s">
        <v>53</v>
      </c>
      <c r="AO5674" t="s">
        <v>8142</v>
      </c>
    </row>
    <row r="5675" spans="1:43" x14ac:dyDescent="0.35">
      <c r="A5675" t="s">
        <v>33015</v>
      </c>
      <c r="B5675" t="s">
        <v>5032</v>
      </c>
      <c r="C5675" t="s">
        <v>8512</v>
      </c>
      <c r="F5675">
        <v>19197258868</v>
      </c>
      <c r="H5675" t="s">
        <v>33016</v>
      </c>
      <c r="J5675" t="s">
        <v>8093</v>
      </c>
      <c r="K5675" t="s">
        <v>33017</v>
      </c>
      <c r="M5675" t="s">
        <v>33018</v>
      </c>
      <c r="N5675" t="s">
        <v>11619</v>
      </c>
      <c r="O5675" t="s">
        <v>33019</v>
      </c>
      <c r="P5675" t="s">
        <v>50</v>
      </c>
      <c r="U5675" s="1">
        <v>44632</v>
      </c>
      <c r="V5675" s="1">
        <v>44632</v>
      </c>
      <c r="AC5675" t="s">
        <v>53</v>
      </c>
      <c r="AG5675" t="s">
        <v>33020</v>
      </c>
      <c r="AH5675" t="s">
        <v>51</v>
      </c>
      <c r="AJ5675" t="s">
        <v>53</v>
      </c>
      <c r="AO5675" t="s">
        <v>5443</v>
      </c>
    </row>
    <row r="5676" spans="1:43" x14ac:dyDescent="0.35">
      <c r="A5676" t="s">
        <v>33021</v>
      </c>
      <c r="B5676" t="s">
        <v>24758</v>
      </c>
      <c r="C5676" t="s">
        <v>33022</v>
      </c>
      <c r="F5676" t="s">
        <v>33023</v>
      </c>
      <c r="H5676" t="s">
        <v>33021</v>
      </c>
      <c r="J5676" t="s">
        <v>9017</v>
      </c>
      <c r="K5676" t="s">
        <v>10391</v>
      </c>
      <c r="M5676" t="s">
        <v>2783</v>
      </c>
      <c r="N5676" t="s">
        <v>264</v>
      </c>
      <c r="O5676">
        <v>77095</v>
      </c>
      <c r="P5676" t="s">
        <v>50</v>
      </c>
      <c r="U5676" s="1">
        <v>44633</v>
      </c>
      <c r="V5676" s="1">
        <v>44633</v>
      </c>
      <c r="W5676" s="1">
        <v>44638.468055555553</v>
      </c>
      <c r="X5676" s="1">
        <v>44638.468055555553</v>
      </c>
      <c r="AC5676" t="s">
        <v>51</v>
      </c>
      <c r="AD5676">
        <v>2969579793</v>
      </c>
      <c r="AE5676" s="1">
        <v>41172.685416666667</v>
      </c>
      <c r="AF5676" t="s">
        <v>9019</v>
      </c>
      <c r="AG5676" t="s">
        <v>33024</v>
      </c>
      <c r="AH5676" t="s">
        <v>51</v>
      </c>
      <c r="AJ5676" t="s">
        <v>53</v>
      </c>
      <c r="AL5676" t="s">
        <v>68</v>
      </c>
      <c r="AO5676" t="s">
        <v>5443</v>
      </c>
      <c r="AP5676" s="1">
        <v>45475.476388888892</v>
      </c>
      <c r="AQ5676" s="1">
        <v>45475.765972222223</v>
      </c>
    </row>
    <row r="5677" spans="1:43" x14ac:dyDescent="0.35">
      <c r="A5677" t="s">
        <v>33025</v>
      </c>
      <c r="B5677" t="s">
        <v>6803</v>
      </c>
      <c r="C5677" t="s">
        <v>2444</v>
      </c>
      <c r="D5677" t="s">
        <v>451</v>
      </c>
      <c r="F5677" t="s">
        <v>47</v>
      </c>
      <c r="H5677" t="s">
        <v>33026</v>
      </c>
      <c r="J5677" t="s">
        <v>49</v>
      </c>
      <c r="P5677" t="s">
        <v>50</v>
      </c>
      <c r="U5677" s="1">
        <v>44634</v>
      </c>
      <c r="V5677" s="1">
        <v>44634</v>
      </c>
      <c r="W5677" s="1">
        <v>44634.425000000003</v>
      </c>
      <c r="X5677" s="1">
        <v>44634.425000000003</v>
      </c>
      <c r="AC5677" t="s">
        <v>53</v>
      </c>
      <c r="AD5677">
        <v>2969485219</v>
      </c>
      <c r="AE5677" s="1">
        <v>37784</v>
      </c>
      <c r="AF5677" t="s">
        <v>180</v>
      </c>
      <c r="AG5677" t="s">
        <v>33027</v>
      </c>
      <c r="AH5677" t="s">
        <v>51</v>
      </c>
      <c r="AJ5677" t="s">
        <v>53</v>
      </c>
      <c r="AL5677" t="s">
        <v>78</v>
      </c>
      <c r="AO5677" t="s">
        <v>5443</v>
      </c>
      <c r="AP5677" s="1">
        <v>45470.411805555559</v>
      </c>
    </row>
    <row r="5678" spans="1:43" x14ac:dyDescent="0.35">
      <c r="A5678" t="s">
        <v>33028</v>
      </c>
      <c r="B5678" t="s">
        <v>33029</v>
      </c>
      <c r="C5678" t="s">
        <v>33030</v>
      </c>
      <c r="F5678" t="s">
        <v>33031</v>
      </c>
      <c r="H5678" t="s">
        <v>33032</v>
      </c>
      <c r="J5678" t="s">
        <v>33033</v>
      </c>
      <c r="P5678" t="s">
        <v>5151</v>
      </c>
      <c r="U5678" s="1">
        <v>44634</v>
      </c>
      <c r="V5678" s="1">
        <v>44634</v>
      </c>
      <c r="W5678" s="1">
        <v>44635.447222222225</v>
      </c>
      <c r="X5678" s="1">
        <v>44635.447222222225</v>
      </c>
      <c r="AC5678" t="s">
        <v>53</v>
      </c>
      <c r="AD5678">
        <v>2972061482</v>
      </c>
      <c r="AE5678" s="1">
        <v>44635.446527777778</v>
      </c>
      <c r="AF5678" t="s">
        <v>33034</v>
      </c>
      <c r="AG5678" t="s">
        <v>33035</v>
      </c>
      <c r="AH5678" t="s">
        <v>51</v>
      </c>
      <c r="AJ5678" t="s">
        <v>53</v>
      </c>
      <c r="AL5678" t="s">
        <v>78</v>
      </c>
      <c r="AO5678" t="s">
        <v>5443</v>
      </c>
      <c r="AP5678" s="1">
        <v>45400.669444444444</v>
      </c>
    </row>
    <row r="5679" spans="1:43" x14ac:dyDescent="0.35">
      <c r="A5679" t="s">
        <v>33036</v>
      </c>
      <c r="B5679" t="s">
        <v>27050</v>
      </c>
      <c r="C5679" t="s">
        <v>424</v>
      </c>
      <c r="F5679" t="s">
        <v>33037</v>
      </c>
      <c r="H5679" t="s">
        <v>33036</v>
      </c>
      <c r="J5679" t="s">
        <v>2953</v>
      </c>
      <c r="K5679" t="s">
        <v>33038</v>
      </c>
      <c r="M5679" t="s">
        <v>33039</v>
      </c>
      <c r="N5679" t="s">
        <v>4436</v>
      </c>
      <c r="O5679" t="s">
        <v>33040</v>
      </c>
      <c r="P5679" t="s">
        <v>4438</v>
      </c>
      <c r="U5679" s="1">
        <v>44634</v>
      </c>
      <c r="V5679" s="1">
        <v>44634</v>
      </c>
      <c r="AC5679" t="s">
        <v>53</v>
      </c>
      <c r="AD5679">
        <v>2969823183</v>
      </c>
      <c r="AE5679" s="1">
        <v>43312.453472222223</v>
      </c>
      <c r="AG5679" t="s">
        <v>33041</v>
      </c>
      <c r="AH5679" t="s">
        <v>51</v>
      </c>
      <c r="AJ5679" t="s">
        <v>53</v>
      </c>
      <c r="AO5679" t="s">
        <v>8142</v>
      </c>
    </row>
    <row r="5680" spans="1:43" x14ac:dyDescent="0.35">
      <c r="A5680" t="s">
        <v>33042</v>
      </c>
      <c r="B5680" t="s">
        <v>4498</v>
      </c>
      <c r="C5680" t="s">
        <v>32766</v>
      </c>
      <c r="F5680" t="s">
        <v>33043</v>
      </c>
      <c r="H5680" t="s">
        <v>33042</v>
      </c>
      <c r="J5680" t="s">
        <v>13273</v>
      </c>
      <c r="K5680" t="s">
        <v>33044</v>
      </c>
      <c r="M5680" t="s">
        <v>26628</v>
      </c>
      <c r="N5680" t="s">
        <v>11468</v>
      </c>
      <c r="O5680">
        <v>72315</v>
      </c>
      <c r="P5680" t="s">
        <v>50</v>
      </c>
      <c r="U5680" s="1">
        <v>44634</v>
      </c>
      <c r="V5680" s="1">
        <v>44634</v>
      </c>
      <c r="AC5680" t="s">
        <v>53</v>
      </c>
      <c r="AD5680">
        <v>2969530290</v>
      </c>
      <c r="AE5680" s="1">
        <v>39465.556250000001</v>
      </c>
      <c r="AG5680" t="s">
        <v>33045</v>
      </c>
      <c r="AH5680" t="s">
        <v>51</v>
      </c>
      <c r="AJ5680" t="s">
        <v>53</v>
      </c>
      <c r="AO5680" t="s">
        <v>8142</v>
      </c>
    </row>
    <row r="5681" spans="1:42" x14ac:dyDescent="0.35">
      <c r="A5681" t="s">
        <v>33046</v>
      </c>
      <c r="B5681" t="s">
        <v>32543</v>
      </c>
      <c r="C5681" t="s">
        <v>1775</v>
      </c>
      <c r="F5681" t="s">
        <v>30154</v>
      </c>
      <c r="H5681" t="s">
        <v>15561</v>
      </c>
      <c r="J5681" t="s">
        <v>18584</v>
      </c>
      <c r="K5681" t="s">
        <v>30155</v>
      </c>
      <c r="M5681" t="s">
        <v>30156</v>
      </c>
      <c r="N5681" t="s">
        <v>5925</v>
      </c>
      <c r="O5681">
        <v>19067</v>
      </c>
      <c r="P5681" t="s">
        <v>50</v>
      </c>
      <c r="U5681" s="1">
        <v>44634</v>
      </c>
      <c r="V5681" s="1">
        <v>44634</v>
      </c>
      <c r="AC5681" t="s">
        <v>53</v>
      </c>
      <c r="AD5681">
        <v>2969543968</v>
      </c>
      <c r="AE5681" s="1">
        <v>40032.470138888886</v>
      </c>
      <c r="AG5681" t="s">
        <v>33047</v>
      </c>
      <c r="AH5681" t="s">
        <v>51</v>
      </c>
      <c r="AJ5681" t="s">
        <v>53</v>
      </c>
      <c r="AO5681" t="s">
        <v>8142</v>
      </c>
    </row>
    <row r="5682" spans="1:42" x14ac:dyDescent="0.35">
      <c r="A5682" t="s">
        <v>33048</v>
      </c>
      <c r="B5682" t="s">
        <v>15496</v>
      </c>
      <c r="C5682" t="s">
        <v>4545</v>
      </c>
      <c r="F5682">
        <v>7196405237</v>
      </c>
      <c r="H5682" t="s">
        <v>33048</v>
      </c>
      <c r="J5682" t="s">
        <v>33049</v>
      </c>
      <c r="K5682" t="s">
        <v>33050</v>
      </c>
      <c r="M5682" t="s">
        <v>159</v>
      </c>
      <c r="N5682" t="s">
        <v>65</v>
      </c>
      <c r="O5682">
        <v>80907</v>
      </c>
      <c r="P5682" t="s">
        <v>50</v>
      </c>
      <c r="U5682" s="1">
        <v>44634</v>
      </c>
      <c r="V5682" s="1">
        <v>44634</v>
      </c>
      <c r="W5682" s="1">
        <v>44634.45416666667</v>
      </c>
      <c r="X5682" s="1">
        <v>44634.45416666667</v>
      </c>
      <c r="AC5682" t="s">
        <v>53</v>
      </c>
      <c r="AD5682">
        <v>1000000001</v>
      </c>
      <c r="AE5682" s="1">
        <v>39973.351388888892</v>
      </c>
      <c r="AF5682" t="s">
        <v>3377</v>
      </c>
      <c r="AG5682" t="s">
        <v>33051</v>
      </c>
      <c r="AH5682" t="s">
        <v>51</v>
      </c>
      <c r="AJ5682" t="s">
        <v>53</v>
      </c>
      <c r="AL5682" t="s">
        <v>78</v>
      </c>
      <c r="AO5682" t="s">
        <v>5443</v>
      </c>
      <c r="AP5682" s="1">
        <v>44802.672222222223</v>
      </c>
    </row>
    <row r="5683" spans="1:42" x14ac:dyDescent="0.35">
      <c r="A5683" t="s">
        <v>33052</v>
      </c>
      <c r="B5683" t="s">
        <v>33053</v>
      </c>
      <c r="C5683" t="s">
        <v>33054</v>
      </c>
      <c r="F5683" t="s">
        <v>33055</v>
      </c>
      <c r="G5683">
        <v>6123222647</v>
      </c>
      <c r="H5683" t="s">
        <v>33052</v>
      </c>
      <c r="I5683" t="s">
        <v>464</v>
      </c>
      <c r="J5683" t="s">
        <v>12614</v>
      </c>
      <c r="K5683" t="s">
        <v>33056</v>
      </c>
      <c r="M5683" t="s">
        <v>33057</v>
      </c>
      <c r="N5683" t="s">
        <v>9781</v>
      </c>
      <c r="O5683">
        <v>55330</v>
      </c>
      <c r="P5683" t="s">
        <v>50</v>
      </c>
      <c r="U5683" s="1">
        <v>44634</v>
      </c>
      <c r="V5683" s="1">
        <v>44634</v>
      </c>
      <c r="AC5683" t="s">
        <v>53</v>
      </c>
      <c r="AD5683">
        <v>2969543968</v>
      </c>
      <c r="AE5683" s="1">
        <v>40032.470138888886</v>
      </c>
      <c r="AG5683" t="s">
        <v>33058</v>
      </c>
      <c r="AH5683" t="s">
        <v>51</v>
      </c>
      <c r="AJ5683" t="s">
        <v>53</v>
      </c>
      <c r="AO5683" t="s">
        <v>8142</v>
      </c>
    </row>
    <row r="5684" spans="1:42" x14ac:dyDescent="0.35">
      <c r="A5684" t="s">
        <v>33059</v>
      </c>
      <c r="B5684" t="s">
        <v>33060</v>
      </c>
      <c r="C5684" t="s">
        <v>6957</v>
      </c>
      <c r="F5684" t="s">
        <v>33061</v>
      </c>
      <c r="H5684" t="s">
        <v>33062</v>
      </c>
      <c r="I5684" t="s">
        <v>179</v>
      </c>
      <c r="J5684" t="s">
        <v>22588</v>
      </c>
      <c r="P5684" t="s">
        <v>50</v>
      </c>
      <c r="U5684" s="1">
        <v>44635</v>
      </c>
      <c r="V5684" s="1">
        <v>44635</v>
      </c>
      <c r="AC5684" t="s">
        <v>53</v>
      </c>
      <c r="AD5684">
        <v>2969474446</v>
      </c>
      <c r="AE5684" s="1">
        <v>37104</v>
      </c>
      <c r="AG5684" t="s">
        <v>33063</v>
      </c>
      <c r="AH5684" t="s">
        <v>51</v>
      </c>
      <c r="AJ5684" t="s">
        <v>53</v>
      </c>
      <c r="AO5684" t="s">
        <v>8142</v>
      </c>
    </row>
    <row r="5685" spans="1:42" x14ac:dyDescent="0.35">
      <c r="A5685" t="s">
        <v>33064</v>
      </c>
      <c r="B5685" t="s">
        <v>2277</v>
      </c>
      <c r="C5685" t="s">
        <v>5726</v>
      </c>
      <c r="F5685" t="s">
        <v>30366</v>
      </c>
      <c r="H5685" t="s">
        <v>15557</v>
      </c>
      <c r="I5685" t="s">
        <v>464</v>
      </c>
      <c r="J5685" t="s">
        <v>18584</v>
      </c>
      <c r="N5685" t="s">
        <v>15559</v>
      </c>
      <c r="O5685">
        <v>23149</v>
      </c>
      <c r="P5685" t="s">
        <v>50</v>
      </c>
      <c r="U5685" s="1">
        <v>44635</v>
      </c>
      <c r="V5685" s="1">
        <v>44635</v>
      </c>
      <c r="AC5685" t="s">
        <v>53</v>
      </c>
      <c r="AD5685">
        <v>2969543968</v>
      </c>
      <c r="AE5685" s="1">
        <v>40032.470138888886</v>
      </c>
      <c r="AG5685" t="s">
        <v>33065</v>
      </c>
      <c r="AH5685" t="s">
        <v>51</v>
      </c>
      <c r="AJ5685" t="s">
        <v>53</v>
      </c>
      <c r="AO5685" t="s">
        <v>8142</v>
      </c>
    </row>
    <row r="5686" spans="1:42" x14ac:dyDescent="0.35">
      <c r="A5686" t="s">
        <v>33066</v>
      </c>
      <c r="B5686" t="s">
        <v>727</v>
      </c>
      <c r="C5686" t="s">
        <v>728</v>
      </c>
      <c r="F5686">
        <v>14439330260</v>
      </c>
      <c r="H5686" t="s">
        <v>33067</v>
      </c>
      <c r="J5686" t="s">
        <v>13744</v>
      </c>
      <c r="N5686" t="s">
        <v>24375</v>
      </c>
      <c r="O5686">
        <v>21910</v>
      </c>
      <c r="P5686" t="s">
        <v>50</v>
      </c>
      <c r="U5686" s="1">
        <v>44635</v>
      </c>
      <c r="V5686" s="1">
        <v>44635</v>
      </c>
      <c r="AC5686" t="s">
        <v>53</v>
      </c>
      <c r="AD5686">
        <v>2969474461</v>
      </c>
      <c r="AE5686" s="1">
        <v>37104.381944444445</v>
      </c>
      <c r="AG5686" t="s">
        <v>33068</v>
      </c>
      <c r="AH5686" t="s">
        <v>51</v>
      </c>
      <c r="AJ5686" t="s">
        <v>53</v>
      </c>
      <c r="AO5686" t="s">
        <v>8142</v>
      </c>
    </row>
    <row r="5687" spans="1:42" x14ac:dyDescent="0.35">
      <c r="A5687" t="s">
        <v>33069</v>
      </c>
      <c r="B5687" t="s">
        <v>33070</v>
      </c>
      <c r="C5687" t="s">
        <v>13844</v>
      </c>
      <c r="F5687" t="s">
        <v>33071</v>
      </c>
      <c r="H5687" t="s">
        <v>33069</v>
      </c>
      <c r="J5687" t="s">
        <v>13744</v>
      </c>
      <c r="K5687" t="s">
        <v>273</v>
      </c>
      <c r="M5687" t="s">
        <v>274</v>
      </c>
      <c r="N5687" t="s">
        <v>275</v>
      </c>
      <c r="O5687">
        <v>27612</v>
      </c>
      <c r="P5687" t="s">
        <v>50</v>
      </c>
      <c r="U5687" s="1">
        <v>44635</v>
      </c>
      <c r="V5687" s="1">
        <v>44635</v>
      </c>
      <c r="AC5687" t="s">
        <v>53</v>
      </c>
      <c r="AD5687">
        <v>2969474461</v>
      </c>
      <c r="AE5687" s="1">
        <v>37104.381944444445</v>
      </c>
      <c r="AG5687" t="s">
        <v>33072</v>
      </c>
      <c r="AH5687" t="s">
        <v>51</v>
      </c>
      <c r="AJ5687" t="s">
        <v>53</v>
      </c>
      <c r="AO5687" t="s">
        <v>8142</v>
      </c>
    </row>
    <row r="5688" spans="1:42" x14ac:dyDescent="0.35">
      <c r="A5688" t="s">
        <v>33073</v>
      </c>
      <c r="B5688" t="s">
        <v>33074</v>
      </c>
      <c r="C5688" t="s">
        <v>26513</v>
      </c>
      <c r="F5688" t="s">
        <v>33075</v>
      </c>
      <c r="H5688" t="s">
        <v>33073</v>
      </c>
      <c r="J5688" t="s">
        <v>5968</v>
      </c>
      <c r="K5688" t="s">
        <v>33076</v>
      </c>
      <c r="M5688" t="s">
        <v>21495</v>
      </c>
      <c r="N5688" t="s">
        <v>65</v>
      </c>
      <c r="O5688">
        <v>80438</v>
      </c>
      <c r="P5688" t="s">
        <v>50</v>
      </c>
      <c r="U5688" s="1">
        <v>44635</v>
      </c>
      <c r="V5688" s="1">
        <v>44635</v>
      </c>
      <c r="W5688" s="1">
        <v>44635.373611111114</v>
      </c>
      <c r="X5688" s="1">
        <v>44635.373611111114</v>
      </c>
      <c r="AC5688" t="s">
        <v>51</v>
      </c>
      <c r="AD5688">
        <v>2969480780</v>
      </c>
      <c r="AE5688" s="1">
        <v>37467</v>
      </c>
      <c r="AF5688" t="s">
        <v>21496</v>
      </c>
      <c r="AG5688" t="s">
        <v>33077</v>
      </c>
      <c r="AH5688" t="s">
        <v>51</v>
      </c>
      <c r="AJ5688" t="s">
        <v>53</v>
      </c>
      <c r="AL5688" t="s">
        <v>78</v>
      </c>
      <c r="AO5688" t="s">
        <v>5443</v>
      </c>
      <c r="AP5688" s="1">
        <v>44917.632638888892</v>
      </c>
    </row>
    <row r="5689" spans="1:42" x14ac:dyDescent="0.35">
      <c r="A5689" t="s">
        <v>33078</v>
      </c>
      <c r="B5689" t="s">
        <v>33079</v>
      </c>
      <c r="C5689" t="s">
        <v>14592</v>
      </c>
      <c r="F5689" t="s">
        <v>33080</v>
      </c>
      <c r="H5689" t="s">
        <v>33078</v>
      </c>
      <c r="J5689" t="s">
        <v>18584</v>
      </c>
      <c r="K5689" t="s">
        <v>2782</v>
      </c>
      <c r="M5689" t="s">
        <v>2783</v>
      </c>
      <c r="N5689" t="s">
        <v>264</v>
      </c>
      <c r="O5689">
        <v>77002</v>
      </c>
      <c r="P5689" t="s">
        <v>50</v>
      </c>
      <c r="U5689" s="1">
        <v>44635</v>
      </c>
      <c r="V5689" s="1">
        <v>44635</v>
      </c>
      <c r="AC5689" t="s">
        <v>53</v>
      </c>
      <c r="AD5689">
        <v>2969543968</v>
      </c>
      <c r="AE5689" s="1">
        <v>40032.470138888886</v>
      </c>
      <c r="AG5689" t="s">
        <v>33081</v>
      </c>
      <c r="AH5689" t="s">
        <v>51</v>
      </c>
      <c r="AJ5689" t="s">
        <v>53</v>
      </c>
      <c r="AO5689" t="s">
        <v>8142</v>
      </c>
    </row>
    <row r="5690" spans="1:42" x14ac:dyDescent="0.35">
      <c r="A5690" t="s">
        <v>33082</v>
      </c>
      <c r="B5690" t="s">
        <v>653</v>
      </c>
      <c r="C5690" t="s">
        <v>33083</v>
      </c>
      <c r="F5690" t="s">
        <v>30366</v>
      </c>
      <c r="H5690" t="s">
        <v>15557</v>
      </c>
      <c r="J5690" t="s">
        <v>18584</v>
      </c>
      <c r="N5690" t="s">
        <v>15559</v>
      </c>
      <c r="O5690">
        <v>23149</v>
      </c>
      <c r="P5690" t="s">
        <v>50</v>
      </c>
      <c r="U5690" s="1">
        <v>44635</v>
      </c>
      <c r="V5690" s="1">
        <v>44635</v>
      </c>
      <c r="AC5690" t="s">
        <v>53</v>
      </c>
      <c r="AD5690">
        <v>2969543968</v>
      </c>
      <c r="AE5690" s="1">
        <v>40032.470138888886</v>
      </c>
      <c r="AG5690" t="s">
        <v>33084</v>
      </c>
      <c r="AH5690" t="s">
        <v>51</v>
      </c>
      <c r="AJ5690" t="s">
        <v>53</v>
      </c>
      <c r="AO5690" t="s">
        <v>8142</v>
      </c>
    </row>
    <row r="5691" spans="1:42" x14ac:dyDescent="0.35">
      <c r="A5691" t="s">
        <v>33085</v>
      </c>
      <c r="B5691" t="s">
        <v>33086</v>
      </c>
      <c r="C5691" t="s">
        <v>1798</v>
      </c>
      <c r="F5691" t="s">
        <v>30366</v>
      </c>
      <c r="H5691" t="s">
        <v>15557</v>
      </c>
      <c r="J5691" t="s">
        <v>18584</v>
      </c>
      <c r="N5691" t="s">
        <v>15559</v>
      </c>
      <c r="O5691">
        <v>23149</v>
      </c>
      <c r="P5691" t="s">
        <v>50</v>
      </c>
      <c r="U5691" s="1">
        <v>44635</v>
      </c>
      <c r="V5691" s="1">
        <v>44635</v>
      </c>
      <c r="AC5691" t="s">
        <v>53</v>
      </c>
      <c r="AD5691">
        <v>2969543968</v>
      </c>
      <c r="AE5691" s="1">
        <v>40032.470138888886</v>
      </c>
      <c r="AG5691" t="s">
        <v>33087</v>
      </c>
      <c r="AH5691" t="s">
        <v>51</v>
      </c>
      <c r="AJ5691" t="s">
        <v>53</v>
      </c>
      <c r="AO5691" t="s">
        <v>8142</v>
      </c>
    </row>
    <row r="5692" spans="1:42" x14ac:dyDescent="0.35">
      <c r="A5692" t="s">
        <v>33088</v>
      </c>
      <c r="B5692" t="s">
        <v>7773</v>
      </c>
      <c r="C5692" t="s">
        <v>28483</v>
      </c>
      <c r="F5692" t="s">
        <v>30366</v>
      </c>
      <c r="H5692" t="s">
        <v>15557</v>
      </c>
      <c r="J5692" t="s">
        <v>18584</v>
      </c>
      <c r="N5692" t="s">
        <v>15559</v>
      </c>
      <c r="O5692">
        <v>23149</v>
      </c>
      <c r="P5692" t="s">
        <v>50</v>
      </c>
      <c r="U5692" s="1">
        <v>44635</v>
      </c>
      <c r="V5692" s="1">
        <v>44635</v>
      </c>
      <c r="AC5692" t="s">
        <v>53</v>
      </c>
      <c r="AD5692">
        <v>2969543968</v>
      </c>
      <c r="AE5692" s="1">
        <v>40032.470138888886</v>
      </c>
      <c r="AG5692" t="s">
        <v>33089</v>
      </c>
      <c r="AH5692" t="s">
        <v>51</v>
      </c>
      <c r="AJ5692" t="s">
        <v>53</v>
      </c>
      <c r="AO5692" t="s">
        <v>8142</v>
      </c>
    </row>
    <row r="5693" spans="1:42" x14ac:dyDescent="0.35">
      <c r="A5693" t="s">
        <v>33090</v>
      </c>
      <c r="B5693" t="s">
        <v>1597</v>
      </c>
      <c r="C5693" t="s">
        <v>3460</v>
      </c>
      <c r="F5693" t="s">
        <v>30366</v>
      </c>
      <c r="H5693" t="s">
        <v>15557</v>
      </c>
      <c r="J5693" t="s">
        <v>18584</v>
      </c>
      <c r="N5693" t="s">
        <v>15559</v>
      </c>
      <c r="O5693">
        <v>23149</v>
      </c>
      <c r="P5693" t="s">
        <v>50</v>
      </c>
      <c r="U5693" s="1">
        <v>44635</v>
      </c>
      <c r="V5693" s="1">
        <v>44635</v>
      </c>
      <c r="AC5693" t="s">
        <v>53</v>
      </c>
      <c r="AD5693">
        <v>2969543968</v>
      </c>
      <c r="AE5693" s="1">
        <v>40032.470138888886</v>
      </c>
      <c r="AG5693" t="s">
        <v>33091</v>
      </c>
      <c r="AH5693" t="s">
        <v>51</v>
      </c>
      <c r="AJ5693" t="s">
        <v>53</v>
      </c>
      <c r="AO5693" t="s">
        <v>8142</v>
      </c>
    </row>
    <row r="5694" spans="1:42" x14ac:dyDescent="0.35">
      <c r="A5694" t="s">
        <v>33092</v>
      </c>
      <c r="B5694" t="s">
        <v>6118</v>
      </c>
      <c r="C5694" t="s">
        <v>33093</v>
      </c>
      <c r="F5694" t="s">
        <v>30154</v>
      </c>
      <c r="H5694" t="s">
        <v>15561</v>
      </c>
      <c r="J5694" t="s">
        <v>18584</v>
      </c>
      <c r="K5694" t="s">
        <v>31905</v>
      </c>
      <c r="M5694" t="s">
        <v>31906</v>
      </c>
      <c r="N5694" t="s">
        <v>11619</v>
      </c>
      <c r="O5694">
        <v>10454</v>
      </c>
      <c r="P5694" t="s">
        <v>50</v>
      </c>
      <c r="U5694" s="1">
        <v>44635</v>
      </c>
      <c r="V5694" s="1">
        <v>44635</v>
      </c>
      <c r="AC5694" t="s">
        <v>53</v>
      </c>
      <c r="AD5694">
        <v>2969543968</v>
      </c>
      <c r="AE5694" s="1">
        <v>40032.470138888886</v>
      </c>
      <c r="AG5694" t="s">
        <v>33094</v>
      </c>
      <c r="AH5694" t="s">
        <v>51</v>
      </c>
      <c r="AJ5694" t="s">
        <v>53</v>
      </c>
      <c r="AO5694" t="s">
        <v>8142</v>
      </c>
    </row>
    <row r="5695" spans="1:42" x14ac:dyDescent="0.35">
      <c r="A5695" t="s">
        <v>33095</v>
      </c>
      <c r="B5695" t="s">
        <v>33096</v>
      </c>
      <c r="C5695" t="s">
        <v>7950</v>
      </c>
      <c r="F5695">
        <v>3036884873</v>
      </c>
      <c r="H5695" t="s">
        <v>33095</v>
      </c>
      <c r="J5695" t="s">
        <v>33097</v>
      </c>
      <c r="K5695" t="s">
        <v>33098</v>
      </c>
      <c r="M5695" t="s">
        <v>33099</v>
      </c>
      <c r="N5695" t="s">
        <v>65</v>
      </c>
      <c r="O5695">
        <v>81091</v>
      </c>
      <c r="P5695" t="s">
        <v>50</v>
      </c>
      <c r="U5695" s="1">
        <v>44635</v>
      </c>
      <c r="V5695" s="1">
        <v>44635</v>
      </c>
      <c r="W5695" s="1">
        <v>44635.794444444444</v>
      </c>
      <c r="X5695" s="1">
        <v>44635.794444444444</v>
      </c>
      <c r="AC5695" t="s">
        <v>53</v>
      </c>
      <c r="AD5695">
        <v>1000000001</v>
      </c>
      <c r="AE5695" s="1">
        <v>39973.351388888892</v>
      </c>
      <c r="AF5695" t="s">
        <v>3377</v>
      </c>
      <c r="AG5695" t="s">
        <v>33100</v>
      </c>
      <c r="AH5695" t="s">
        <v>51</v>
      </c>
      <c r="AJ5695" t="s">
        <v>53</v>
      </c>
      <c r="AL5695" t="s">
        <v>78</v>
      </c>
      <c r="AO5695" t="s">
        <v>5443</v>
      </c>
      <c r="AP5695" s="1">
        <v>44635.920138888891</v>
      </c>
    </row>
    <row r="5696" spans="1:42" x14ac:dyDescent="0.35">
      <c r="A5696" t="s">
        <v>33101</v>
      </c>
      <c r="B5696" t="s">
        <v>31231</v>
      </c>
      <c r="C5696" t="s">
        <v>4162</v>
      </c>
      <c r="F5696" t="s">
        <v>33102</v>
      </c>
      <c r="H5696" t="s">
        <v>33101</v>
      </c>
      <c r="J5696" t="s">
        <v>33103</v>
      </c>
      <c r="N5696" t="s">
        <v>16805</v>
      </c>
      <c r="O5696">
        <v>97352</v>
      </c>
      <c r="P5696" t="s">
        <v>50</v>
      </c>
      <c r="U5696" s="1">
        <v>44635</v>
      </c>
      <c r="V5696" s="1">
        <v>44635</v>
      </c>
      <c r="W5696" s="1">
        <v>44635.727083333331</v>
      </c>
      <c r="X5696" s="1">
        <v>44635.727083333331</v>
      </c>
      <c r="AC5696" t="s">
        <v>53</v>
      </c>
      <c r="AD5696">
        <v>1000000001</v>
      </c>
      <c r="AE5696" s="1">
        <v>39973.351388888892</v>
      </c>
      <c r="AF5696" t="s">
        <v>3377</v>
      </c>
      <c r="AG5696" t="s">
        <v>33104</v>
      </c>
      <c r="AH5696" t="s">
        <v>51</v>
      </c>
      <c r="AJ5696" t="s">
        <v>53</v>
      </c>
      <c r="AL5696" t="s">
        <v>78</v>
      </c>
      <c r="AO5696" t="s">
        <v>8142</v>
      </c>
    </row>
    <row r="5697" spans="1:43" x14ac:dyDescent="0.35">
      <c r="A5697" t="s">
        <v>33105</v>
      </c>
      <c r="B5697" t="s">
        <v>2689</v>
      </c>
      <c r="C5697" t="s">
        <v>894</v>
      </c>
      <c r="F5697" t="s">
        <v>30366</v>
      </c>
      <c r="H5697" t="s">
        <v>15557</v>
      </c>
      <c r="J5697" t="s">
        <v>18584</v>
      </c>
      <c r="N5697" t="s">
        <v>15559</v>
      </c>
      <c r="O5697">
        <v>23149</v>
      </c>
      <c r="P5697" t="s">
        <v>50</v>
      </c>
      <c r="U5697" s="1">
        <v>44635</v>
      </c>
      <c r="V5697" s="1">
        <v>44635</v>
      </c>
      <c r="AC5697" t="s">
        <v>53</v>
      </c>
      <c r="AD5697">
        <v>2969543968</v>
      </c>
      <c r="AE5697" s="1">
        <v>40032.470138888886</v>
      </c>
      <c r="AG5697" t="s">
        <v>33106</v>
      </c>
      <c r="AH5697" t="s">
        <v>51</v>
      </c>
      <c r="AJ5697" t="s">
        <v>53</v>
      </c>
      <c r="AO5697" t="s">
        <v>8142</v>
      </c>
    </row>
    <row r="5698" spans="1:43" x14ac:dyDescent="0.35">
      <c r="A5698" t="s">
        <v>33107</v>
      </c>
      <c r="B5698" t="s">
        <v>33108</v>
      </c>
      <c r="C5698" t="s">
        <v>5954</v>
      </c>
      <c r="F5698" t="s">
        <v>33109</v>
      </c>
      <c r="H5698" t="s">
        <v>33107</v>
      </c>
      <c r="J5698" t="s">
        <v>33110</v>
      </c>
      <c r="N5698" t="s">
        <v>287</v>
      </c>
      <c r="O5698">
        <v>81212</v>
      </c>
      <c r="P5698" t="s">
        <v>50</v>
      </c>
      <c r="U5698" s="1">
        <v>44635</v>
      </c>
      <c r="V5698" s="1">
        <v>44635</v>
      </c>
      <c r="W5698" s="1">
        <v>44635.828472222223</v>
      </c>
      <c r="X5698" s="1">
        <v>44635.828472222223</v>
      </c>
      <c r="AC5698" t="s">
        <v>53</v>
      </c>
      <c r="AD5698">
        <v>2972039721</v>
      </c>
      <c r="AE5698" s="1">
        <v>44519.674305555556</v>
      </c>
      <c r="AG5698" t="s">
        <v>33111</v>
      </c>
      <c r="AH5698" t="s">
        <v>51</v>
      </c>
      <c r="AJ5698" t="s">
        <v>53</v>
      </c>
      <c r="AL5698" t="s">
        <v>78</v>
      </c>
      <c r="AO5698" t="s">
        <v>8142</v>
      </c>
    </row>
    <row r="5699" spans="1:43" x14ac:dyDescent="0.35">
      <c r="A5699" t="s">
        <v>33112</v>
      </c>
      <c r="B5699" t="s">
        <v>24758</v>
      </c>
      <c r="C5699" t="s">
        <v>3764</v>
      </c>
      <c r="F5699" t="s">
        <v>33113</v>
      </c>
      <c r="H5699" t="s">
        <v>33114</v>
      </c>
      <c r="I5699" t="s">
        <v>200</v>
      </c>
      <c r="J5699" t="s">
        <v>5239</v>
      </c>
      <c r="K5699" t="s">
        <v>33115</v>
      </c>
      <c r="M5699" t="s">
        <v>33116</v>
      </c>
      <c r="N5699" t="s">
        <v>798</v>
      </c>
      <c r="O5699">
        <v>78119</v>
      </c>
      <c r="P5699" t="s">
        <v>50</v>
      </c>
      <c r="U5699" s="1">
        <v>44635.630555555559</v>
      </c>
      <c r="V5699" s="1">
        <v>44635.630555555559</v>
      </c>
      <c r="W5699" s="1">
        <v>44636.448611111111</v>
      </c>
      <c r="X5699" s="1">
        <v>44636.448611111111</v>
      </c>
      <c r="AC5699" t="s">
        <v>53</v>
      </c>
      <c r="AD5699">
        <v>2969475162</v>
      </c>
      <c r="AE5699" s="1">
        <v>37147</v>
      </c>
      <c r="AF5699" t="s">
        <v>5241</v>
      </c>
      <c r="AG5699" t="s">
        <v>33117</v>
      </c>
      <c r="AH5699" t="s">
        <v>53</v>
      </c>
      <c r="AJ5699" t="s">
        <v>53</v>
      </c>
      <c r="AK5699" t="s">
        <v>8166</v>
      </c>
      <c r="AL5699" t="s">
        <v>78</v>
      </c>
      <c r="AO5699" t="s">
        <v>54</v>
      </c>
    </row>
    <row r="5700" spans="1:43" x14ac:dyDescent="0.35">
      <c r="A5700" t="s">
        <v>33118</v>
      </c>
      <c r="B5700" t="s">
        <v>473</v>
      </c>
      <c r="C5700" t="s">
        <v>33119</v>
      </c>
      <c r="F5700" t="s">
        <v>33120</v>
      </c>
      <c r="H5700" t="s">
        <v>33118</v>
      </c>
      <c r="J5700" t="s">
        <v>1305</v>
      </c>
      <c r="K5700" t="s">
        <v>33121</v>
      </c>
      <c r="M5700" t="s">
        <v>1296</v>
      </c>
      <c r="N5700" t="s">
        <v>253</v>
      </c>
      <c r="O5700">
        <v>88220</v>
      </c>
      <c r="P5700" t="s">
        <v>50</v>
      </c>
      <c r="U5700" s="1">
        <v>44636</v>
      </c>
      <c r="V5700" s="1">
        <v>44636</v>
      </c>
      <c r="W5700" s="1">
        <v>44636.568055555559</v>
      </c>
      <c r="X5700" s="1">
        <v>44636.568055555559</v>
      </c>
      <c r="AC5700" t="s">
        <v>53</v>
      </c>
      <c r="AD5700">
        <v>2969474645</v>
      </c>
      <c r="AE5700" s="1">
        <v>37110.530555555553</v>
      </c>
      <c r="AF5700" t="s">
        <v>7152</v>
      </c>
      <c r="AG5700" t="s">
        <v>33122</v>
      </c>
      <c r="AH5700" t="s">
        <v>51</v>
      </c>
      <c r="AJ5700" t="s">
        <v>53</v>
      </c>
      <c r="AL5700" t="s">
        <v>78</v>
      </c>
      <c r="AO5700" t="s">
        <v>5443</v>
      </c>
      <c r="AP5700" s="1">
        <v>45041.679861111108</v>
      </c>
      <c r="AQ5700" s="1">
        <v>45041.681250000001</v>
      </c>
    </row>
    <row r="5701" spans="1:43" x14ac:dyDescent="0.35">
      <c r="A5701" t="s">
        <v>33123</v>
      </c>
      <c r="B5701" t="s">
        <v>33124</v>
      </c>
      <c r="C5701" t="s">
        <v>33125</v>
      </c>
      <c r="F5701" t="s">
        <v>33126</v>
      </c>
      <c r="H5701" t="s">
        <v>19225</v>
      </c>
      <c r="J5701" t="s">
        <v>27082</v>
      </c>
      <c r="N5701" t="s">
        <v>18297</v>
      </c>
      <c r="P5701" t="s">
        <v>5151</v>
      </c>
      <c r="U5701" s="1">
        <v>44636</v>
      </c>
      <c r="V5701" s="1">
        <v>44636</v>
      </c>
      <c r="AC5701" t="s">
        <v>53</v>
      </c>
      <c r="AD5701">
        <v>2969570414</v>
      </c>
      <c r="AE5701" s="1">
        <v>40940.538888888892</v>
      </c>
      <c r="AG5701" t="s">
        <v>33127</v>
      </c>
      <c r="AH5701" t="s">
        <v>51</v>
      </c>
      <c r="AJ5701" t="s">
        <v>53</v>
      </c>
      <c r="AO5701" t="s">
        <v>8142</v>
      </c>
    </row>
    <row r="5702" spans="1:43" x14ac:dyDescent="0.35">
      <c r="A5702" t="s">
        <v>33128</v>
      </c>
      <c r="B5702" t="s">
        <v>33129</v>
      </c>
      <c r="C5702" t="s">
        <v>1905</v>
      </c>
      <c r="F5702" t="s">
        <v>33130</v>
      </c>
      <c r="H5702" t="s">
        <v>33128</v>
      </c>
      <c r="J5702" t="s">
        <v>25819</v>
      </c>
      <c r="K5702" t="s">
        <v>33131</v>
      </c>
      <c r="M5702" t="s">
        <v>5571</v>
      </c>
      <c r="N5702" t="s">
        <v>4436</v>
      </c>
      <c r="O5702" t="s">
        <v>33132</v>
      </c>
      <c r="P5702" t="s">
        <v>4438</v>
      </c>
      <c r="U5702" s="1">
        <v>44636</v>
      </c>
      <c r="V5702" s="1">
        <v>44636</v>
      </c>
      <c r="AC5702" t="s">
        <v>53</v>
      </c>
      <c r="AD5702">
        <v>2969640882</v>
      </c>
      <c r="AE5702" s="1">
        <v>41834.517361111109</v>
      </c>
      <c r="AG5702" t="s">
        <v>33133</v>
      </c>
      <c r="AH5702" t="s">
        <v>51</v>
      </c>
      <c r="AJ5702" t="s">
        <v>53</v>
      </c>
      <c r="AO5702" t="s">
        <v>8142</v>
      </c>
    </row>
    <row r="5703" spans="1:43" x14ac:dyDescent="0.35">
      <c r="A5703" t="s">
        <v>33134</v>
      </c>
      <c r="B5703" t="s">
        <v>33135</v>
      </c>
      <c r="C5703" t="s">
        <v>33136</v>
      </c>
      <c r="F5703" t="s">
        <v>33137</v>
      </c>
      <c r="H5703" t="s">
        <v>33134</v>
      </c>
      <c r="I5703" t="s">
        <v>464</v>
      </c>
      <c r="J5703" t="s">
        <v>6387</v>
      </c>
      <c r="N5703" t="s">
        <v>24375</v>
      </c>
      <c r="O5703">
        <v>21128</v>
      </c>
      <c r="P5703" t="s">
        <v>50</v>
      </c>
      <c r="U5703" s="1">
        <v>44636</v>
      </c>
      <c r="V5703" s="1">
        <v>44636</v>
      </c>
      <c r="AC5703" t="s">
        <v>53</v>
      </c>
      <c r="AD5703">
        <v>2969484892</v>
      </c>
      <c r="AE5703" s="1">
        <v>37756</v>
      </c>
      <c r="AG5703" t="s">
        <v>33138</v>
      </c>
      <c r="AH5703" t="s">
        <v>51</v>
      </c>
      <c r="AJ5703" t="s">
        <v>53</v>
      </c>
      <c r="AO5703" t="s">
        <v>8142</v>
      </c>
    </row>
    <row r="5704" spans="1:43" x14ac:dyDescent="0.35">
      <c r="A5704" t="s">
        <v>33139</v>
      </c>
      <c r="B5704" t="s">
        <v>17694</v>
      </c>
      <c r="C5704" t="s">
        <v>1752</v>
      </c>
      <c r="F5704" t="s">
        <v>33140</v>
      </c>
      <c r="G5704" t="s">
        <v>33140</v>
      </c>
      <c r="H5704" t="s">
        <v>33141</v>
      </c>
      <c r="I5704" t="s">
        <v>464</v>
      </c>
      <c r="J5704" t="s">
        <v>27926</v>
      </c>
      <c r="K5704" t="s">
        <v>33142</v>
      </c>
      <c r="M5704" t="s">
        <v>33143</v>
      </c>
      <c r="N5704" t="s">
        <v>15700</v>
      </c>
      <c r="O5704">
        <v>30344</v>
      </c>
      <c r="P5704" t="s">
        <v>17899</v>
      </c>
      <c r="U5704" s="1">
        <v>44636</v>
      </c>
      <c r="V5704" s="1">
        <v>44636</v>
      </c>
      <c r="AC5704" t="s">
        <v>53</v>
      </c>
      <c r="AD5704">
        <v>2969528616</v>
      </c>
      <c r="AE5704" s="1">
        <v>39384.675000000003</v>
      </c>
      <c r="AG5704" t="s">
        <v>33144</v>
      </c>
      <c r="AH5704" t="s">
        <v>51</v>
      </c>
      <c r="AJ5704" t="s">
        <v>53</v>
      </c>
      <c r="AO5704" t="s">
        <v>8142</v>
      </c>
    </row>
    <row r="5705" spans="1:43" x14ac:dyDescent="0.35">
      <c r="A5705" t="s">
        <v>33145</v>
      </c>
      <c r="B5705" t="s">
        <v>3788</v>
      </c>
      <c r="C5705" t="s">
        <v>1012</v>
      </c>
      <c r="F5705" t="s">
        <v>33146</v>
      </c>
      <c r="H5705" t="s">
        <v>33147</v>
      </c>
      <c r="J5705" t="s">
        <v>33148</v>
      </c>
      <c r="K5705" t="s">
        <v>13547</v>
      </c>
      <c r="M5705" t="s">
        <v>525</v>
      </c>
      <c r="N5705" t="s">
        <v>65</v>
      </c>
      <c r="O5705">
        <v>80011</v>
      </c>
      <c r="P5705" t="s">
        <v>50</v>
      </c>
      <c r="U5705" s="1">
        <v>44636</v>
      </c>
      <c r="V5705" s="1">
        <v>44636</v>
      </c>
      <c r="W5705" s="1">
        <v>44636.470833333333</v>
      </c>
      <c r="X5705" s="1">
        <v>45051.61041666667</v>
      </c>
      <c r="AC5705" t="s">
        <v>53</v>
      </c>
      <c r="AD5705">
        <v>1000000001</v>
      </c>
      <c r="AE5705" s="1">
        <v>39973.351388888892</v>
      </c>
      <c r="AF5705" t="s">
        <v>3377</v>
      </c>
      <c r="AG5705" t="s">
        <v>33149</v>
      </c>
      <c r="AH5705" t="s">
        <v>51</v>
      </c>
      <c r="AJ5705" t="s">
        <v>53</v>
      </c>
      <c r="AL5705" t="s">
        <v>78</v>
      </c>
      <c r="AO5705" t="s">
        <v>5443</v>
      </c>
      <c r="AP5705" s="1">
        <v>44636.470138888886</v>
      </c>
    </row>
    <row r="5706" spans="1:43" x14ac:dyDescent="0.35">
      <c r="A5706" t="s">
        <v>33150</v>
      </c>
      <c r="B5706" t="s">
        <v>3348</v>
      </c>
      <c r="C5706" t="s">
        <v>1614</v>
      </c>
      <c r="F5706" t="s">
        <v>33151</v>
      </c>
      <c r="H5706" t="s">
        <v>33152</v>
      </c>
      <c r="J5706" t="s">
        <v>33153</v>
      </c>
      <c r="K5706" t="s">
        <v>33154</v>
      </c>
      <c r="M5706" t="s">
        <v>3005</v>
      </c>
      <c r="N5706" t="s">
        <v>637</v>
      </c>
      <c r="O5706">
        <v>77530</v>
      </c>
      <c r="P5706" t="s">
        <v>50</v>
      </c>
      <c r="U5706" s="1">
        <v>44636</v>
      </c>
      <c r="V5706" s="1">
        <v>44636</v>
      </c>
      <c r="W5706" s="1">
        <v>44636.293055555558</v>
      </c>
      <c r="X5706" s="1">
        <v>44636.293055555558</v>
      </c>
      <c r="AC5706" t="s">
        <v>53</v>
      </c>
      <c r="AD5706">
        <v>2969543968</v>
      </c>
      <c r="AE5706" s="1">
        <v>40032.470138888886</v>
      </c>
      <c r="AG5706" t="s">
        <v>33155</v>
      </c>
      <c r="AH5706" t="s">
        <v>51</v>
      </c>
      <c r="AJ5706" t="s">
        <v>53</v>
      </c>
      <c r="AL5706" t="s">
        <v>78</v>
      </c>
      <c r="AO5706" t="s">
        <v>8142</v>
      </c>
    </row>
    <row r="5707" spans="1:43" x14ac:dyDescent="0.35">
      <c r="A5707" t="s">
        <v>33156</v>
      </c>
      <c r="B5707" t="s">
        <v>33157</v>
      </c>
      <c r="C5707" t="s">
        <v>33158</v>
      </c>
      <c r="F5707" t="s">
        <v>33159</v>
      </c>
      <c r="H5707" t="s">
        <v>33156</v>
      </c>
      <c r="J5707" t="s">
        <v>24784</v>
      </c>
      <c r="N5707" t="s">
        <v>17464</v>
      </c>
      <c r="O5707">
        <v>30708</v>
      </c>
      <c r="P5707" t="s">
        <v>50</v>
      </c>
      <c r="U5707" s="1">
        <v>44636</v>
      </c>
      <c r="V5707" s="1">
        <v>44636</v>
      </c>
      <c r="AC5707" t="s">
        <v>53</v>
      </c>
      <c r="AD5707">
        <v>2969519246</v>
      </c>
      <c r="AE5707" s="1">
        <v>38883.179166666669</v>
      </c>
      <c r="AG5707" t="s">
        <v>33160</v>
      </c>
      <c r="AH5707" t="s">
        <v>51</v>
      </c>
      <c r="AJ5707" t="s">
        <v>53</v>
      </c>
      <c r="AO5707" t="s">
        <v>8142</v>
      </c>
    </row>
    <row r="5708" spans="1:43" x14ac:dyDescent="0.35">
      <c r="A5708" t="s">
        <v>33161</v>
      </c>
      <c r="B5708" t="s">
        <v>6044</v>
      </c>
      <c r="C5708" t="s">
        <v>6605</v>
      </c>
      <c r="D5708" t="s">
        <v>53</v>
      </c>
      <c r="H5708" t="s">
        <v>33162</v>
      </c>
      <c r="J5708" t="s">
        <v>1713</v>
      </c>
      <c r="P5708" t="s">
        <v>50</v>
      </c>
      <c r="U5708" s="1">
        <v>44636</v>
      </c>
      <c r="V5708" s="1">
        <v>44636</v>
      </c>
      <c r="W5708" s="1">
        <v>44638.480555555558</v>
      </c>
      <c r="X5708" s="1">
        <v>44638.480555555558</v>
      </c>
      <c r="AC5708" t="s">
        <v>53</v>
      </c>
      <c r="AD5708">
        <v>2969510670</v>
      </c>
      <c r="AE5708" s="1">
        <v>38387.707638888889</v>
      </c>
      <c r="AF5708" t="s">
        <v>1715</v>
      </c>
      <c r="AG5708" t="s">
        <v>33163</v>
      </c>
      <c r="AH5708" t="s">
        <v>51</v>
      </c>
      <c r="AJ5708" t="s">
        <v>53</v>
      </c>
      <c r="AL5708" t="s">
        <v>78</v>
      </c>
      <c r="AO5708" t="s">
        <v>5443</v>
      </c>
      <c r="AP5708" s="1">
        <v>45334.436111111114</v>
      </c>
    </row>
    <row r="5709" spans="1:43" x14ac:dyDescent="0.35">
      <c r="A5709" t="s">
        <v>33164</v>
      </c>
      <c r="B5709" t="s">
        <v>7642</v>
      </c>
      <c r="C5709" t="s">
        <v>21790</v>
      </c>
      <c r="F5709" t="s">
        <v>19449</v>
      </c>
      <c r="H5709" t="s">
        <v>19450</v>
      </c>
      <c r="I5709" t="s">
        <v>179</v>
      </c>
      <c r="J5709" t="s">
        <v>17402</v>
      </c>
      <c r="K5709" t="s">
        <v>33165</v>
      </c>
      <c r="M5709" t="s">
        <v>3376</v>
      </c>
      <c r="N5709" t="s">
        <v>65</v>
      </c>
      <c r="O5709">
        <v>80621</v>
      </c>
      <c r="P5709" t="s">
        <v>50</v>
      </c>
      <c r="U5709" s="1">
        <v>44636.535416666666</v>
      </c>
      <c r="V5709" s="1">
        <v>44636.535416666666</v>
      </c>
      <c r="W5709" s="1">
        <v>44641.415277777778</v>
      </c>
      <c r="X5709" s="1">
        <v>45362.432638888888</v>
      </c>
      <c r="AC5709" t="s">
        <v>53</v>
      </c>
      <c r="AD5709">
        <v>2969711577</v>
      </c>
      <c r="AE5709" s="1">
        <v>42650.584027777775</v>
      </c>
      <c r="AF5709" t="s">
        <v>19454</v>
      </c>
      <c r="AG5709" t="s">
        <v>33166</v>
      </c>
      <c r="AH5709" t="s">
        <v>53</v>
      </c>
      <c r="AJ5709" t="s">
        <v>53</v>
      </c>
      <c r="AK5709" t="s">
        <v>14055</v>
      </c>
      <c r="AL5709" t="s">
        <v>68</v>
      </c>
      <c r="AO5709" t="s">
        <v>54</v>
      </c>
      <c r="AP5709" s="1">
        <v>45476.339583333334</v>
      </c>
      <c r="AQ5709" s="1">
        <v>45475.581944444442</v>
      </c>
    </row>
    <row r="5710" spans="1:43" x14ac:dyDescent="0.35">
      <c r="A5710" t="s">
        <v>33167</v>
      </c>
      <c r="B5710" t="s">
        <v>33168</v>
      </c>
      <c r="C5710" t="s">
        <v>888</v>
      </c>
      <c r="F5710" t="s">
        <v>33169</v>
      </c>
      <c r="H5710" t="s">
        <v>33170</v>
      </c>
      <c r="I5710" t="s">
        <v>179</v>
      </c>
      <c r="J5710" t="s">
        <v>17402</v>
      </c>
      <c r="K5710" t="s">
        <v>33171</v>
      </c>
      <c r="M5710" t="s">
        <v>20703</v>
      </c>
      <c r="N5710" t="s">
        <v>65</v>
      </c>
      <c r="O5710">
        <v>80621</v>
      </c>
      <c r="P5710" t="s">
        <v>50</v>
      </c>
      <c r="U5710" s="1">
        <v>44636.535416666666</v>
      </c>
      <c r="V5710" s="1">
        <v>44636.535416666666</v>
      </c>
      <c r="AC5710" t="s">
        <v>53</v>
      </c>
      <c r="AD5710">
        <v>2969711577</v>
      </c>
      <c r="AE5710" s="1">
        <v>42650.584027777775</v>
      </c>
      <c r="AG5710" t="s">
        <v>33172</v>
      </c>
      <c r="AH5710" t="s">
        <v>53</v>
      </c>
      <c r="AJ5710" t="s">
        <v>53</v>
      </c>
      <c r="AK5710" t="s">
        <v>33173</v>
      </c>
      <c r="AO5710" t="s">
        <v>54</v>
      </c>
    </row>
    <row r="5711" spans="1:43" x14ac:dyDescent="0.35">
      <c r="A5711" t="s">
        <v>33174</v>
      </c>
      <c r="B5711" t="s">
        <v>33175</v>
      </c>
      <c r="C5711" t="s">
        <v>33176</v>
      </c>
      <c r="F5711" t="s">
        <v>33177</v>
      </c>
      <c r="H5711" t="s">
        <v>33178</v>
      </c>
      <c r="I5711" t="s">
        <v>179</v>
      </c>
      <c r="J5711" t="s">
        <v>33179</v>
      </c>
      <c r="K5711" t="s">
        <v>33180</v>
      </c>
      <c r="M5711" t="s">
        <v>33181</v>
      </c>
      <c r="N5711" t="s">
        <v>287</v>
      </c>
      <c r="O5711">
        <v>80504</v>
      </c>
      <c r="P5711" t="s">
        <v>50</v>
      </c>
      <c r="U5711" s="1">
        <v>44636.619444444441</v>
      </c>
      <c r="V5711" s="1">
        <v>44636.619444444441</v>
      </c>
      <c r="W5711" s="1">
        <v>44638.830555555556</v>
      </c>
      <c r="X5711" s="1">
        <v>44638.830555555556</v>
      </c>
      <c r="AC5711" t="s">
        <v>53</v>
      </c>
      <c r="AD5711">
        <v>2969772644</v>
      </c>
      <c r="AE5711" s="1">
        <v>43108.683333333334</v>
      </c>
      <c r="AF5711" t="s">
        <v>33182</v>
      </c>
      <c r="AG5711" t="s">
        <v>33183</v>
      </c>
      <c r="AH5711" t="s">
        <v>53</v>
      </c>
      <c r="AJ5711" t="s">
        <v>53</v>
      </c>
      <c r="AK5711" t="s">
        <v>33184</v>
      </c>
      <c r="AL5711" t="s">
        <v>68</v>
      </c>
      <c r="AO5711" t="s">
        <v>54</v>
      </c>
    </row>
    <row r="5712" spans="1:43" x14ac:dyDescent="0.35">
      <c r="A5712" t="s">
        <v>33185</v>
      </c>
      <c r="B5712" t="s">
        <v>2882</v>
      </c>
      <c r="C5712" t="s">
        <v>628</v>
      </c>
      <c r="F5712">
        <v>17655059756</v>
      </c>
      <c r="H5712" t="s">
        <v>33185</v>
      </c>
      <c r="J5712" t="s">
        <v>12949</v>
      </c>
      <c r="N5712" t="s">
        <v>15086</v>
      </c>
      <c r="O5712">
        <v>47842</v>
      </c>
      <c r="P5712" t="s">
        <v>50</v>
      </c>
      <c r="U5712" s="1">
        <v>44637</v>
      </c>
      <c r="V5712" s="1">
        <v>44637</v>
      </c>
      <c r="AC5712" t="s">
        <v>53</v>
      </c>
      <c r="AD5712">
        <v>2969735272</v>
      </c>
      <c r="AE5712" s="1">
        <v>42845.40902777778</v>
      </c>
      <c r="AG5712" t="s">
        <v>33186</v>
      </c>
      <c r="AH5712" t="s">
        <v>51</v>
      </c>
      <c r="AJ5712" t="s">
        <v>53</v>
      </c>
      <c r="AO5712" t="s">
        <v>8142</v>
      </c>
    </row>
    <row r="5713" spans="1:43" x14ac:dyDescent="0.35">
      <c r="A5713" t="s">
        <v>33187</v>
      </c>
      <c r="B5713" t="s">
        <v>80</v>
      </c>
      <c r="C5713" t="s">
        <v>205</v>
      </c>
      <c r="F5713">
        <v>16199931093</v>
      </c>
      <c r="H5713" t="s">
        <v>33188</v>
      </c>
      <c r="J5713" t="s">
        <v>33189</v>
      </c>
      <c r="N5713" t="s">
        <v>287</v>
      </c>
      <c r="O5713">
        <v>81418</v>
      </c>
      <c r="P5713" t="s">
        <v>50</v>
      </c>
      <c r="U5713" s="1">
        <v>44637</v>
      </c>
      <c r="V5713" s="1">
        <v>44637</v>
      </c>
      <c r="W5713" s="1">
        <v>44637.60833333333</v>
      </c>
      <c r="X5713" s="1">
        <v>44637.60833333333</v>
      </c>
      <c r="AC5713" t="s">
        <v>53</v>
      </c>
      <c r="AD5713">
        <v>1000000001</v>
      </c>
      <c r="AE5713" s="1">
        <v>39973.351388888892</v>
      </c>
      <c r="AF5713" t="s">
        <v>3377</v>
      </c>
      <c r="AG5713" t="s">
        <v>33190</v>
      </c>
      <c r="AH5713" t="s">
        <v>51</v>
      </c>
      <c r="AJ5713" t="s">
        <v>53</v>
      </c>
      <c r="AL5713" t="s">
        <v>78</v>
      </c>
      <c r="AO5713" t="s">
        <v>5443</v>
      </c>
      <c r="AP5713" s="1">
        <v>44637.61041666667</v>
      </c>
    </row>
    <row r="5714" spans="1:43" x14ac:dyDescent="0.35">
      <c r="A5714" t="s">
        <v>33191</v>
      </c>
      <c r="B5714" t="s">
        <v>33192</v>
      </c>
      <c r="C5714" t="s">
        <v>33193</v>
      </c>
      <c r="F5714" t="s">
        <v>33194</v>
      </c>
      <c r="H5714" t="s">
        <v>33191</v>
      </c>
      <c r="J5714" t="s">
        <v>33195</v>
      </c>
      <c r="K5714" t="s">
        <v>33196</v>
      </c>
      <c r="M5714" t="s">
        <v>137</v>
      </c>
      <c r="N5714" t="s">
        <v>213</v>
      </c>
      <c r="O5714">
        <v>80249</v>
      </c>
      <c r="P5714" t="s">
        <v>50</v>
      </c>
      <c r="U5714" s="1">
        <v>44637</v>
      </c>
      <c r="V5714" s="1">
        <v>44637</v>
      </c>
      <c r="W5714" s="1">
        <v>44637.330555555556</v>
      </c>
      <c r="X5714" s="1">
        <v>44637.330555555556</v>
      </c>
      <c r="AC5714" t="s">
        <v>51</v>
      </c>
      <c r="AD5714">
        <v>2972063567</v>
      </c>
      <c r="AE5714" s="1">
        <v>44645.568055555559</v>
      </c>
      <c r="AF5714" t="s">
        <v>33197</v>
      </c>
      <c r="AG5714" t="s">
        <v>33198</v>
      </c>
      <c r="AH5714" t="s">
        <v>51</v>
      </c>
      <c r="AJ5714" t="s">
        <v>53</v>
      </c>
      <c r="AL5714" t="s">
        <v>68</v>
      </c>
      <c r="AO5714" t="s">
        <v>5443</v>
      </c>
      <c r="AP5714" s="1">
        <v>45392.738194444442</v>
      </c>
      <c r="AQ5714" s="1">
        <v>45319.508333333331</v>
      </c>
    </row>
    <row r="5715" spans="1:43" x14ac:dyDescent="0.35">
      <c r="A5715" t="s">
        <v>33199</v>
      </c>
      <c r="B5715" t="s">
        <v>33200</v>
      </c>
      <c r="C5715" t="s">
        <v>16688</v>
      </c>
      <c r="F5715" t="s">
        <v>33201</v>
      </c>
      <c r="H5715" t="s">
        <v>33202</v>
      </c>
      <c r="J5715" t="s">
        <v>24326</v>
      </c>
      <c r="K5715" t="s">
        <v>6643</v>
      </c>
      <c r="M5715" t="s">
        <v>6644</v>
      </c>
      <c r="N5715" t="s">
        <v>6645</v>
      </c>
      <c r="O5715">
        <v>95827</v>
      </c>
      <c r="P5715" t="s">
        <v>50</v>
      </c>
      <c r="U5715" s="1">
        <v>44637</v>
      </c>
      <c r="V5715" s="1">
        <v>44637</v>
      </c>
      <c r="AC5715" t="s">
        <v>53</v>
      </c>
      <c r="AD5715">
        <v>2969476247</v>
      </c>
      <c r="AE5715" s="1">
        <v>37207</v>
      </c>
      <c r="AG5715" t="s">
        <v>33203</v>
      </c>
      <c r="AH5715" t="s">
        <v>51</v>
      </c>
      <c r="AJ5715" t="s">
        <v>53</v>
      </c>
      <c r="AO5715" t="s">
        <v>8142</v>
      </c>
    </row>
    <row r="5716" spans="1:43" x14ac:dyDescent="0.35">
      <c r="A5716" t="s">
        <v>33204</v>
      </c>
      <c r="B5716" t="s">
        <v>33205</v>
      </c>
      <c r="C5716" t="s">
        <v>596</v>
      </c>
      <c r="F5716">
        <v>15636086181</v>
      </c>
      <c r="H5716" t="s">
        <v>33206</v>
      </c>
      <c r="J5716" t="s">
        <v>33207</v>
      </c>
      <c r="K5716" t="s">
        <v>4216</v>
      </c>
      <c r="M5716" t="s">
        <v>33208</v>
      </c>
      <c r="N5716" t="s">
        <v>21722</v>
      </c>
      <c r="O5716">
        <v>52043</v>
      </c>
      <c r="P5716" t="s">
        <v>50</v>
      </c>
      <c r="U5716" s="1">
        <v>44637</v>
      </c>
      <c r="V5716" s="1">
        <v>44637</v>
      </c>
      <c r="AC5716" t="s">
        <v>53</v>
      </c>
      <c r="AD5716">
        <v>2972062275</v>
      </c>
      <c r="AE5716" s="1">
        <v>44638.602777777778</v>
      </c>
      <c r="AG5716" t="s">
        <v>33209</v>
      </c>
      <c r="AH5716" t="s">
        <v>51</v>
      </c>
      <c r="AJ5716" t="s">
        <v>53</v>
      </c>
      <c r="AO5716" t="s">
        <v>8142</v>
      </c>
    </row>
    <row r="5717" spans="1:43" x14ac:dyDescent="0.35">
      <c r="A5717" t="s">
        <v>33210</v>
      </c>
      <c r="B5717" t="s">
        <v>33211</v>
      </c>
      <c r="C5717" t="s">
        <v>2073</v>
      </c>
      <c r="F5717" t="s">
        <v>33212</v>
      </c>
      <c r="H5717" t="s">
        <v>33213</v>
      </c>
      <c r="J5717" t="s">
        <v>33214</v>
      </c>
      <c r="P5717" t="s">
        <v>50</v>
      </c>
      <c r="U5717" s="1">
        <v>44637</v>
      </c>
      <c r="V5717" s="1">
        <v>44637</v>
      </c>
      <c r="AC5717" t="s">
        <v>53</v>
      </c>
      <c r="AD5717">
        <v>2969566216</v>
      </c>
      <c r="AE5717" s="1">
        <v>40798.472222222219</v>
      </c>
      <c r="AG5717" t="s">
        <v>33215</v>
      </c>
      <c r="AH5717" t="s">
        <v>51</v>
      </c>
      <c r="AJ5717" t="s">
        <v>53</v>
      </c>
      <c r="AO5717" t="s">
        <v>8142</v>
      </c>
    </row>
    <row r="5718" spans="1:43" x14ac:dyDescent="0.35">
      <c r="A5718" t="s">
        <v>33216</v>
      </c>
      <c r="B5718" t="s">
        <v>20905</v>
      </c>
      <c r="C5718" t="s">
        <v>302</v>
      </c>
      <c r="F5718">
        <v>19289651350</v>
      </c>
      <c r="H5718" t="s">
        <v>33216</v>
      </c>
      <c r="J5718" t="s">
        <v>12949</v>
      </c>
      <c r="N5718" t="s">
        <v>4526</v>
      </c>
      <c r="O5718">
        <v>86314</v>
      </c>
      <c r="P5718" t="s">
        <v>50</v>
      </c>
      <c r="U5718" s="1">
        <v>44637</v>
      </c>
      <c r="V5718" s="1">
        <v>44637</v>
      </c>
      <c r="AC5718" t="s">
        <v>53</v>
      </c>
      <c r="AD5718">
        <v>2969735272</v>
      </c>
      <c r="AE5718" s="1">
        <v>42845.40902777778</v>
      </c>
      <c r="AG5718" t="s">
        <v>33217</v>
      </c>
      <c r="AH5718" t="s">
        <v>51</v>
      </c>
      <c r="AJ5718" t="s">
        <v>53</v>
      </c>
      <c r="AO5718" t="s">
        <v>8142</v>
      </c>
    </row>
    <row r="5719" spans="1:43" x14ac:dyDescent="0.35">
      <c r="A5719" t="s">
        <v>33218</v>
      </c>
      <c r="B5719" t="s">
        <v>33219</v>
      </c>
      <c r="C5719" t="s">
        <v>33220</v>
      </c>
      <c r="D5719" t="s">
        <v>1767</v>
      </c>
      <c r="F5719" t="s">
        <v>33221</v>
      </c>
      <c r="H5719" t="s">
        <v>33222</v>
      </c>
      <c r="J5719" t="s">
        <v>33223</v>
      </c>
      <c r="O5719">
        <v>89423</v>
      </c>
      <c r="P5719" t="s">
        <v>50</v>
      </c>
      <c r="U5719" s="1">
        <v>44637</v>
      </c>
      <c r="V5719" s="1">
        <v>44637</v>
      </c>
      <c r="AC5719" t="s">
        <v>53</v>
      </c>
      <c r="AD5719">
        <v>2969588292</v>
      </c>
      <c r="AE5719" s="1">
        <v>41353.56527777778</v>
      </c>
      <c r="AG5719" t="s">
        <v>33224</v>
      </c>
      <c r="AH5719" t="s">
        <v>51</v>
      </c>
      <c r="AJ5719" t="s">
        <v>53</v>
      </c>
      <c r="AO5719" t="s">
        <v>8142</v>
      </c>
    </row>
    <row r="5720" spans="1:43" x14ac:dyDescent="0.35">
      <c r="A5720" t="s">
        <v>33225</v>
      </c>
      <c r="B5720" t="s">
        <v>727</v>
      </c>
      <c r="C5720" t="s">
        <v>5031</v>
      </c>
      <c r="F5720" t="s">
        <v>33226</v>
      </c>
      <c r="H5720" t="s">
        <v>33225</v>
      </c>
      <c r="J5720" t="s">
        <v>5968</v>
      </c>
      <c r="N5720" t="s">
        <v>4526</v>
      </c>
      <c r="O5720">
        <v>85546</v>
      </c>
      <c r="P5720" t="s">
        <v>50</v>
      </c>
      <c r="U5720" s="1">
        <v>44637</v>
      </c>
      <c r="V5720" s="1">
        <v>44637</v>
      </c>
      <c r="AC5720" t="s">
        <v>53</v>
      </c>
      <c r="AD5720">
        <v>2969480780</v>
      </c>
      <c r="AE5720" s="1">
        <v>37467</v>
      </c>
      <c r="AG5720" t="s">
        <v>33227</v>
      </c>
      <c r="AH5720" t="s">
        <v>51</v>
      </c>
      <c r="AJ5720" t="s">
        <v>53</v>
      </c>
      <c r="AO5720" t="s">
        <v>8142</v>
      </c>
    </row>
    <row r="5721" spans="1:43" x14ac:dyDescent="0.35">
      <c r="A5721" t="s">
        <v>33228</v>
      </c>
      <c r="B5721" t="s">
        <v>33229</v>
      </c>
      <c r="C5721" t="s">
        <v>946</v>
      </c>
      <c r="F5721">
        <v>14324442158</v>
      </c>
      <c r="H5721" t="s">
        <v>33228</v>
      </c>
      <c r="J5721" t="s">
        <v>33230</v>
      </c>
      <c r="K5721" t="s">
        <v>33231</v>
      </c>
      <c r="M5721" t="s">
        <v>33232</v>
      </c>
      <c r="N5721" t="s">
        <v>264</v>
      </c>
      <c r="O5721">
        <v>77325</v>
      </c>
      <c r="P5721" t="s">
        <v>50</v>
      </c>
      <c r="U5721" s="1">
        <v>44637</v>
      </c>
      <c r="V5721" s="1">
        <v>44637</v>
      </c>
      <c r="W5721" s="1">
        <v>44637.824305555558</v>
      </c>
      <c r="X5721" s="1">
        <v>44637.824305555558</v>
      </c>
      <c r="AC5721" t="s">
        <v>53</v>
      </c>
      <c r="AD5721">
        <v>2969563993</v>
      </c>
      <c r="AE5721" s="1">
        <v>40717.549305555556</v>
      </c>
      <c r="AG5721" t="s">
        <v>33233</v>
      </c>
      <c r="AH5721" t="s">
        <v>51</v>
      </c>
      <c r="AJ5721" t="s">
        <v>53</v>
      </c>
      <c r="AL5721" t="s">
        <v>78</v>
      </c>
      <c r="AO5721" t="s">
        <v>8142</v>
      </c>
      <c r="AP5721" s="1">
        <v>45345.59652777778</v>
      </c>
    </row>
    <row r="5722" spans="1:43" x14ac:dyDescent="0.35">
      <c r="A5722" t="s">
        <v>33234</v>
      </c>
      <c r="B5722" t="s">
        <v>33235</v>
      </c>
      <c r="C5722" t="s">
        <v>3118</v>
      </c>
      <c r="F5722" t="s">
        <v>28290</v>
      </c>
      <c r="H5722" t="s">
        <v>33234</v>
      </c>
      <c r="J5722" t="s">
        <v>6242</v>
      </c>
      <c r="K5722" t="s">
        <v>19571</v>
      </c>
      <c r="M5722" t="s">
        <v>11432</v>
      </c>
      <c r="N5722" t="s">
        <v>65</v>
      </c>
      <c r="O5722">
        <v>80108</v>
      </c>
      <c r="P5722" t="s">
        <v>50</v>
      </c>
      <c r="U5722" s="1">
        <v>44637</v>
      </c>
      <c r="V5722" s="1">
        <v>44637</v>
      </c>
      <c r="W5722" s="1">
        <v>44637.477777777778</v>
      </c>
      <c r="X5722" s="1">
        <v>44637.477777777778</v>
      </c>
      <c r="AC5722" t="s">
        <v>53</v>
      </c>
      <c r="AD5722">
        <v>2969507921</v>
      </c>
      <c r="AE5722" s="1">
        <v>38224.743750000001</v>
      </c>
      <c r="AF5722" t="s">
        <v>6246</v>
      </c>
      <c r="AG5722" t="s">
        <v>33236</v>
      </c>
      <c r="AH5722" t="s">
        <v>51</v>
      </c>
      <c r="AJ5722" t="s">
        <v>53</v>
      </c>
      <c r="AL5722" t="s">
        <v>78</v>
      </c>
      <c r="AO5722" t="s">
        <v>5443</v>
      </c>
      <c r="AP5722" s="1">
        <v>44839.385416666664</v>
      </c>
      <c r="AQ5722" s="1">
        <v>44837.429861111108</v>
      </c>
    </row>
    <row r="5723" spans="1:43" x14ac:dyDescent="0.35">
      <c r="A5723" t="s">
        <v>33237</v>
      </c>
      <c r="B5723" t="s">
        <v>28483</v>
      </c>
      <c r="C5723" t="s">
        <v>1058</v>
      </c>
      <c r="F5723" t="s">
        <v>30322</v>
      </c>
      <c r="G5723" t="s">
        <v>30323</v>
      </c>
      <c r="H5723" t="s">
        <v>33238</v>
      </c>
      <c r="I5723" t="s">
        <v>464</v>
      </c>
      <c r="J5723" t="s">
        <v>18584</v>
      </c>
      <c r="K5723" t="s">
        <v>30325</v>
      </c>
      <c r="M5723" t="s">
        <v>30326</v>
      </c>
      <c r="N5723" t="s">
        <v>13685</v>
      </c>
      <c r="O5723" s="2" t="s">
        <v>30327</v>
      </c>
      <c r="P5723" t="s">
        <v>50</v>
      </c>
      <c r="U5723" s="1">
        <v>44637</v>
      </c>
      <c r="V5723" s="1">
        <v>44637</v>
      </c>
      <c r="AC5723" t="s">
        <v>53</v>
      </c>
      <c r="AD5723">
        <v>2969543968</v>
      </c>
      <c r="AE5723" s="1">
        <v>40032.470138888886</v>
      </c>
      <c r="AG5723" t="s">
        <v>33239</v>
      </c>
      <c r="AH5723" t="s">
        <v>51</v>
      </c>
      <c r="AJ5723" t="s">
        <v>53</v>
      </c>
      <c r="AO5723" t="s">
        <v>8142</v>
      </c>
    </row>
    <row r="5724" spans="1:43" x14ac:dyDescent="0.35">
      <c r="A5724" t="s">
        <v>33240</v>
      </c>
      <c r="B5724" t="s">
        <v>33241</v>
      </c>
      <c r="C5724" t="s">
        <v>309</v>
      </c>
      <c r="F5724" t="s">
        <v>33242</v>
      </c>
      <c r="H5724" t="s">
        <v>30548</v>
      </c>
      <c r="J5724" t="s">
        <v>18584</v>
      </c>
      <c r="K5724" t="s">
        <v>30549</v>
      </c>
      <c r="M5724" t="s">
        <v>15816</v>
      </c>
      <c r="N5724" t="s">
        <v>4438</v>
      </c>
      <c r="O5724">
        <v>92883</v>
      </c>
      <c r="P5724" t="s">
        <v>50</v>
      </c>
      <c r="U5724" s="1">
        <v>44637</v>
      </c>
      <c r="V5724" s="1">
        <v>44637</v>
      </c>
      <c r="AC5724" t="s">
        <v>53</v>
      </c>
      <c r="AD5724">
        <v>2969543968</v>
      </c>
      <c r="AE5724" s="1">
        <v>40032.470138888886</v>
      </c>
      <c r="AG5724" t="s">
        <v>33243</v>
      </c>
      <c r="AH5724" t="s">
        <v>51</v>
      </c>
      <c r="AJ5724" t="s">
        <v>53</v>
      </c>
      <c r="AO5724" t="s">
        <v>8142</v>
      </c>
    </row>
    <row r="5725" spans="1:43" x14ac:dyDescent="0.35">
      <c r="A5725" t="s">
        <v>33244</v>
      </c>
      <c r="B5725" t="s">
        <v>80</v>
      </c>
      <c r="C5725" t="s">
        <v>2615</v>
      </c>
      <c r="F5725" t="s">
        <v>33245</v>
      </c>
      <c r="H5725" t="s">
        <v>15557</v>
      </c>
      <c r="J5725" t="s">
        <v>18584</v>
      </c>
      <c r="N5725" t="s">
        <v>15559</v>
      </c>
      <c r="O5725">
        <v>23666</v>
      </c>
      <c r="P5725" t="s">
        <v>50</v>
      </c>
      <c r="U5725" s="1">
        <v>44637</v>
      </c>
      <c r="V5725" s="1">
        <v>44637</v>
      </c>
      <c r="AC5725" t="s">
        <v>53</v>
      </c>
      <c r="AD5725">
        <v>2969543968</v>
      </c>
      <c r="AE5725" s="1">
        <v>40032.470138888886</v>
      </c>
      <c r="AG5725" t="s">
        <v>33246</v>
      </c>
      <c r="AH5725" t="s">
        <v>51</v>
      </c>
      <c r="AJ5725" t="s">
        <v>53</v>
      </c>
      <c r="AO5725" t="s">
        <v>8142</v>
      </c>
    </row>
    <row r="5726" spans="1:43" x14ac:dyDescent="0.35">
      <c r="A5726" t="s">
        <v>33247</v>
      </c>
      <c r="B5726" t="s">
        <v>7910</v>
      </c>
      <c r="C5726" t="s">
        <v>33248</v>
      </c>
      <c r="F5726" t="s">
        <v>22828</v>
      </c>
      <c r="H5726" t="s">
        <v>33249</v>
      </c>
      <c r="I5726" t="s">
        <v>179</v>
      </c>
      <c r="J5726" t="s">
        <v>491</v>
      </c>
      <c r="K5726" t="s">
        <v>33250</v>
      </c>
      <c r="M5726" t="s">
        <v>16980</v>
      </c>
      <c r="N5726" t="s">
        <v>4353</v>
      </c>
      <c r="O5726">
        <v>97230</v>
      </c>
      <c r="P5726" t="s">
        <v>50</v>
      </c>
      <c r="U5726" s="1">
        <v>44637</v>
      </c>
      <c r="V5726" s="1">
        <v>44637</v>
      </c>
      <c r="AC5726" t="s">
        <v>53</v>
      </c>
      <c r="AD5726">
        <v>2969472760</v>
      </c>
      <c r="AE5726" s="1">
        <v>36916.71597222222</v>
      </c>
      <c r="AG5726" t="s">
        <v>33251</v>
      </c>
      <c r="AH5726" t="s">
        <v>51</v>
      </c>
      <c r="AJ5726" t="s">
        <v>53</v>
      </c>
      <c r="AO5726" t="s">
        <v>8142</v>
      </c>
    </row>
    <row r="5727" spans="1:43" x14ac:dyDescent="0.35">
      <c r="A5727" t="s">
        <v>33252</v>
      </c>
      <c r="B5727" t="s">
        <v>33253</v>
      </c>
      <c r="C5727" t="s">
        <v>17892</v>
      </c>
      <c r="F5727">
        <v>7207757759</v>
      </c>
      <c r="H5727" t="s">
        <v>33252</v>
      </c>
      <c r="J5727" t="s">
        <v>33254</v>
      </c>
      <c r="K5727" t="s">
        <v>33255</v>
      </c>
      <c r="M5727" t="s">
        <v>1912</v>
      </c>
      <c r="N5727" t="s">
        <v>65</v>
      </c>
      <c r="O5727">
        <v>80127</v>
      </c>
      <c r="P5727" t="s">
        <v>50</v>
      </c>
      <c r="U5727" s="1">
        <v>44637</v>
      </c>
      <c r="V5727" s="1">
        <v>44637</v>
      </c>
      <c r="W5727" s="1">
        <v>44637.520833333336</v>
      </c>
      <c r="X5727" s="1">
        <v>44637.520833333336</v>
      </c>
      <c r="AC5727" t="s">
        <v>51</v>
      </c>
      <c r="AD5727">
        <v>1000000001</v>
      </c>
      <c r="AE5727" s="1">
        <v>39973.351388888892</v>
      </c>
      <c r="AF5727" t="s">
        <v>3377</v>
      </c>
      <c r="AG5727" t="s">
        <v>33256</v>
      </c>
      <c r="AH5727" t="s">
        <v>51</v>
      </c>
      <c r="AJ5727" t="s">
        <v>53</v>
      </c>
      <c r="AL5727" t="s">
        <v>78</v>
      </c>
      <c r="AO5727" t="s">
        <v>5443</v>
      </c>
      <c r="AP5727" s="1">
        <v>44648.496527777781</v>
      </c>
    </row>
    <row r="5728" spans="1:43" x14ac:dyDescent="0.35">
      <c r="A5728" t="s">
        <v>33257</v>
      </c>
      <c r="B5728" t="s">
        <v>33258</v>
      </c>
      <c r="C5728" t="s">
        <v>18991</v>
      </c>
      <c r="F5728" t="s">
        <v>3804</v>
      </c>
      <c r="H5728" t="s">
        <v>33259</v>
      </c>
      <c r="I5728" t="s">
        <v>394</v>
      </c>
      <c r="J5728" t="s">
        <v>7413</v>
      </c>
      <c r="K5728" t="s">
        <v>33260</v>
      </c>
      <c r="M5728" t="s">
        <v>3808</v>
      </c>
      <c r="N5728" t="s">
        <v>65</v>
      </c>
      <c r="O5728">
        <v>80701</v>
      </c>
      <c r="P5728" t="s">
        <v>50</v>
      </c>
      <c r="U5728" s="1">
        <v>44637.584027777775</v>
      </c>
      <c r="V5728" s="1">
        <v>44637.584027777775</v>
      </c>
      <c r="W5728" s="1">
        <v>44971.436805555553</v>
      </c>
      <c r="X5728" s="1">
        <v>44971.436805555553</v>
      </c>
      <c r="AC5728" t="s">
        <v>53</v>
      </c>
      <c r="AD5728">
        <v>2969475453</v>
      </c>
      <c r="AE5728" s="1">
        <v>37166.661111111112</v>
      </c>
      <c r="AF5728" t="s">
        <v>3809</v>
      </c>
      <c r="AG5728" t="s">
        <v>33261</v>
      </c>
      <c r="AH5728" t="s">
        <v>53</v>
      </c>
      <c r="AJ5728" t="s">
        <v>53</v>
      </c>
      <c r="AL5728" t="s">
        <v>68</v>
      </c>
      <c r="AO5728" t="s">
        <v>54</v>
      </c>
    </row>
    <row r="5729" spans="1:43" x14ac:dyDescent="0.35">
      <c r="A5729" t="s">
        <v>33262</v>
      </c>
      <c r="B5729" t="s">
        <v>33263</v>
      </c>
      <c r="C5729" t="s">
        <v>860</v>
      </c>
      <c r="F5729" t="s">
        <v>33264</v>
      </c>
      <c r="H5729" t="s">
        <v>33262</v>
      </c>
      <c r="J5729" t="s">
        <v>11008</v>
      </c>
      <c r="N5729" t="s">
        <v>6033</v>
      </c>
      <c r="O5729">
        <v>92801</v>
      </c>
      <c r="P5729" t="s">
        <v>50</v>
      </c>
      <c r="U5729" s="1">
        <v>44638</v>
      </c>
      <c r="V5729" s="1">
        <v>44638</v>
      </c>
      <c r="AC5729" t="s">
        <v>53</v>
      </c>
      <c r="AD5729">
        <v>2969478809</v>
      </c>
      <c r="AE5729" s="1">
        <v>37358</v>
      </c>
      <c r="AG5729" t="s">
        <v>33265</v>
      </c>
      <c r="AH5729" t="s">
        <v>51</v>
      </c>
      <c r="AJ5729" t="s">
        <v>53</v>
      </c>
      <c r="AO5729" t="s">
        <v>8142</v>
      </c>
    </row>
    <row r="5730" spans="1:43" x14ac:dyDescent="0.35">
      <c r="A5730" t="s">
        <v>33266</v>
      </c>
      <c r="B5730" t="s">
        <v>2974</v>
      </c>
      <c r="C5730" t="s">
        <v>383</v>
      </c>
      <c r="F5730" t="s">
        <v>32719</v>
      </c>
      <c r="H5730" t="s">
        <v>33266</v>
      </c>
      <c r="J5730" t="s">
        <v>32503</v>
      </c>
      <c r="K5730" t="s">
        <v>33267</v>
      </c>
      <c r="M5730" t="s">
        <v>6922</v>
      </c>
      <c r="N5730" t="s">
        <v>65</v>
      </c>
      <c r="O5730">
        <v>81212</v>
      </c>
      <c r="P5730" t="s">
        <v>50</v>
      </c>
      <c r="U5730" s="1">
        <v>44638</v>
      </c>
      <c r="V5730" s="1">
        <v>44638</v>
      </c>
      <c r="W5730" s="1">
        <v>44638.729166666664</v>
      </c>
      <c r="X5730" s="1">
        <v>44638.729166666664</v>
      </c>
      <c r="AC5730" t="s">
        <v>53</v>
      </c>
      <c r="AD5730">
        <v>2969507290</v>
      </c>
      <c r="AE5730" s="1">
        <v>38183.508333333331</v>
      </c>
      <c r="AF5730" t="s">
        <v>33268</v>
      </c>
      <c r="AG5730" t="s">
        <v>33269</v>
      </c>
      <c r="AH5730" t="s">
        <v>51</v>
      </c>
      <c r="AJ5730" t="s">
        <v>53</v>
      </c>
      <c r="AL5730" t="s">
        <v>78</v>
      </c>
      <c r="AO5730" t="s">
        <v>5443</v>
      </c>
      <c r="AP5730" s="1">
        <v>44638.725694444445</v>
      </c>
    </row>
    <row r="5731" spans="1:43" x14ac:dyDescent="0.35">
      <c r="A5731" t="s">
        <v>33270</v>
      </c>
      <c r="B5731" t="s">
        <v>33271</v>
      </c>
      <c r="C5731" t="s">
        <v>424</v>
      </c>
      <c r="F5731" t="s">
        <v>33272</v>
      </c>
      <c r="H5731" t="s">
        <v>33273</v>
      </c>
      <c r="J5731" t="s">
        <v>33274</v>
      </c>
      <c r="K5731" t="s">
        <v>33275</v>
      </c>
      <c r="M5731" t="s">
        <v>1912</v>
      </c>
      <c r="N5731" t="s">
        <v>65</v>
      </c>
      <c r="O5731">
        <v>80123</v>
      </c>
      <c r="P5731" t="s">
        <v>50</v>
      </c>
      <c r="U5731" s="1">
        <v>44638</v>
      </c>
      <c r="V5731" s="1">
        <v>44638</v>
      </c>
      <c r="W5731" s="1">
        <v>44638.604166666664</v>
      </c>
      <c r="X5731" s="1">
        <v>44638.604166666664</v>
      </c>
      <c r="AC5731" t="s">
        <v>53</v>
      </c>
      <c r="AD5731">
        <v>2972062295</v>
      </c>
      <c r="AE5731" s="1">
        <v>44638.632638888892</v>
      </c>
      <c r="AF5731" t="s">
        <v>33276</v>
      </c>
      <c r="AG5731" t="s">
        <v>33277</v>
      </c>
      <c r="AH5731" t="s">
        <v>51</v>
      </c>
      <c r="AJ5731" t="s">
        <v>53</v>
      </c>
      <c r="AL5731" t="s">
        <v>78</v>
      </c>
      <c r="AO5731" t="s">
        <v>5443</v>
      </c>
      <c r="AP5731" s="1">
        <v>44789.370833333334</v>
      </c>
    </row>
    <row r="5732" spans="1:43" x14ac:dyDescent="0.35">
      <c r="A5732" t="s">
        <v>33278</v>
      </c>
      <c r="B5732" t="s">
        <v>14654</v>
      </c>
      <c r="C5732" t="s">
        <v>961</v>
      </c>
      <c r="F5732" t="s">
        <v>33279</v>
      </c>
      <c r="H5732" t="s">
        <v>33278</v>
      </c>
      <c r="J5732" t="s">
        <v>32503</v>
      </c>
      <c r="K5732" t="s">
        <v>32504</v>
      </c>
      <c r="M5732" t="s">
        <v>6922</v>
      </c>
      <c r="N5732" t="s">
        <v>213</v>
      </c>
      <c r="O5732">
        <v>81212</v>
      </c>
      <c r="P5732" t="s">
        <v>50</v>
      </c>
      <c r="U5732" s="1">
        <v>44638</v>
      </c>
      <c r="V5732" s="1">
        <v>44638</v>
      </c>
      <c r="W5732" s="1">
        <v>44638.423611111109</v>
      </c>
      <c r="X5732" s="1">
        <v>44638.423611111109</v>
      </c>
      <c r="AC5732" t="s">
        <v>53</v>
      </c>
      <c r="AD5732">
        <v>2969507290</v>
      </c>
      <c r="AE5732" s="1">
        <v>38183.508333333331</v>
      </c>
      <c r="AF5732" t="s">
        <v>32505</v>
      </c>
      <c r="AG5732" t="s">
        <v>33280</v>
      </c>
      <c r="AH5732" t="s">
        <v>51</v>
      </c>
      <c r="AJ5732" t="s">
        <v>53</v>
      </c>
      <c r="AL5732" t="s">
        <v>68</v>
      </c>
      <c r="AO5732" t="s">
        <v>5443</v>
      </c>
      <c r="AP5732" s="1">
        <v>45476.386805555558</v>
      </c>
      <c r="AQ5732" s="1">
        <v>45475.6875</v>
      </c>
    </row>
    <row r="5733" spans="1:43" x14ac:dyDescent="0.35">
      <c r="A5733" t="s">
        <v>33281</v>
      </c>
      <c r="B5733" t="s">
        <v>33282</v>
      </c>
      <c r="C5733" t="s">
        <v>33283</v>
      </c>
      <c r="F5733" t="s">
        <v>33284</v>
      </c>
      <c r="H5733" t="s">
        <v>33285</v>
      </c>
      <c r="I5733" t="s">
        <v>3739</v>
      </c>
      <c r="J5733" t="s">
        <v>33286</v>
      </c>
      <c r="K5733" t="s">
        <v>33287</v>
      </c>
      <c r="M5733" t="s">
        <v>4918</v>
      </c>
      <c r="N5733" t="s">
        <v>3849</v>
      </c>
      <c r="O5733">
        <v>60425</v>
      </c>
      <c r="P5733" t="s">
        <v>50</v>
      </c>
      <c r="U5733" s="1">
        <v>44638</v>
      </c>
      <c r="V5733" s="1">
        <v>44638</v>
      </c>
      <c r="AC5733" t="s">
        <v>53</v>
      </c>
      <c r="AD5733">
        <v>2969481548</v>
      </c>
      <c r="AE5733" s="1">
        <v>37522</v>
      </c>
      <c r="AG5733" t="s">
        <v>33288</v>
      </c>
      <c r="AH5733" t="s">
        <v>51</v>
      </c>
      <c r="AJ5733" t="s">
        <v>53</v>
      </c>
      <c r="AO5733" t="s">
        <v>8142</v>
      </c>
    </row>
    <row r="5734" spans="1:43" x14ac:dyDescent="0.35">
      <c r="A5734" t="s">
        <v>33289</v>
      </c>
      <c r="B5734" t="s">
        <v>10776</v>
      </c>
      <c r="C5734" t="s">
        <v>1775</v>
      </c>
      <c r="F5734" t="s">
        <v>33290</v>
      </c>
      <c r="H5734" t="s">
        <v>33289</v>
      </c>
      <c r="J5734" t="s">
        <v>30289</v>
      </c>
      <c r="N5734" t="s">
        <v>637</v>
      </c>
      <c r="O5734">
        <v>78064</v>
      </c>
      <c r="P5734" t="s">
        <v>50</v>
      </c>
      <c r="U5734" s="1">
        <v>44638</v>
      </c>
      <c r="V5734" s="1">
        <v>44638</v>
      </c>
      <c r="AC5734" t="s">
        <v>53</v>
      </c>
      <c r="AD5734">
        <v>2969537768</v>
      </c>
      <c r="AE5734" s="1">
        <v>39794.362500000003</v>
      </c>
      <c r="AG5734" t="s">
        <v>33291</v>
      </c>
      <c r="AH5734" t="s">
        <v>51</v>
      </c>
      <c r="AJ5734" t="s">
        <v>53</v>
      </c>
      <c r="AO5734" t="s">
        <v>8142</v>
      </c>
    </row>
    <row r="5735" spans="1:43" x14ac:dyDescent="0.35">
      <c r="A5735" t="s">
        <v>33292</v>
      </c>
      <c r="B5735" t="s">
        <v>33293</v>
      </c>
      <c r="C5735" t="s">
        <v>5876</v>
      </c>
      <c r="F5735">
        <v>12192383566</v>
      </c>
      <c r="H5735" t="s">
        <v>33294</v>
      </c>
      <c r="J5735" t="s">
        <v>16656</v>
      </c>
      <c r="N5735" t="s">
        <v>15086</v>
      </c>
      <c r="O5735">
        <v>46402</v>
      </c>
      <c r="P5735" t="s">
        <v>50</v>
      </c>
      <c r="U5735" s="1">
        <v>44638</v>
      </c>
      <c r="V5735" s="1">
        <v>44638</v>
      </c>
      <c r="AC5735" t="s">
        <v>53</v>
      </c>
      <c r="AD5735">
        <v>2969530290</v>
      </c>
      <c r="AE5735" s="1">
        <v>39465.556250000001</v>
      </c>
      <c r="AG5735" t="s">
        <v>33295</v>
      </c>
      <c r="AH5735" t="s">
        <v>51</v>
      </c>
      <c r="AJ5735" t="s">
        <v>53</v>
      </c>
      <c r="AO5735" t="s">
        <v>8142</v>
      </c>
    </row>
    <row r="5736" spans="1:43" x14ac:dyDescent="0.35">
      <c r="A5736" t="s">
        <v>33296</v>
      </c>
      <c r="B5736" t="s">
        <v>2689</v>
      </c>
      <c r="C5736" t="s">
        <v>904</v>
      </c>
      <c r="F5736">
        <f>1719-232-1523</f>
        <v>-36</v>
      </c>
      <c r="H5736" t="s">
        <v>33296</v>
      </c>
      <c r="J5736" t="s">
        <v>33297</v>
      </c>
      <c r="N5736" t="s">
        <v>287</v>
      </c>
      <c r="O5736">
        <v>80132</v>
      </c>
      <c r="P5736" t="s">
        <v>50</v>
      </c>
      <c r="U5736" s="1">
        <v>44638</v>
      </c>
      <c r="V5736" s="1">
        <v>44638</v>
      </c>
      <c r="W5736" s="1">
        <v>44638.648611111108</v>
      </c>
      <c r="X5736" s="1">
        <v>44638.648611111108</v>
      </c>
      <c r="AC5736" t="s">
        <v>53</v>
      </c>
      <c r="AD5736">
        <v>2972037985</v>
      </c>
      <c r="AE5736" s="1">
        <v>44512.243055555555</v>
      </c>
      <c r="AG5736" t="s">
        <v>33298</v>
      </c>
      <c r="AH5736" t="s">
        <v>51</v>
      </c>
      <c r="AJ5736" t="s">
        <v>53</v>
      </c>
      <c r="AL5736" t="s">
        <v>78</v>
      </c>
      <c r="AO5736" t="s">
        <v>8142</v>
      </c>
      <c r="AP5736" s="1">
        <v>44638.651388888888</v>
      </c>
    </row>
    <row r="5737" spans="1:43" x14ac:dyDescent="0.35">
      <c r="A5737" t="s">
        <v>33299</v>
      </c>
      <c r="B5737" t="s">
        <v>2568</v>
      </c>
      <c r="C5737" t="s">
        <v>775</v>
      </c>
      <c r="F5737" t="s">
        <v>33242</v>
      </c>
      <c r="H5737" t="s">
        <v>30548</v>
      </c>
      <c r="J5737" t="s">
        <v>18584</v>
      </c>
      <c r="K5737" t="s">
        <v>30549</v>
      </c>
      <c r="M5737" t="s">
        <v>15816</v>
      </c>
      <c r="N5737" t="s">
        <v>4438</v>
      </c>
      <c r="O5737">
        <v>92883</v>
      </c>
      <c r="P5737" t="s">
        <v>50</v>
      </c>
      <c r="U5737" s="1">
        <v>44638</v>
      </c>
      <c r="V5737" s="1">
        <v>44638</v>
      </c>
      <c r="AC5737" t="s">
        <v>53</v>
      </c>
      <c r="AD5737">
        <v>2969543968</v>
      </c>
      <c r="AE5737" s="1">
        <v>40032.470138888886</v>
      </c>
      <c r="AG5737" t="s">
        <v>33300</v>
      </c>
      <c r="AH5737" t="s">
        <v>51</v>
      </c>
      <c r="AJ5737" t="s">
        <v>53</v>
      </c>
      <c r="AO5737" t="s">
        <v>8142</v>
      </c>
    </row>
    <row r="5738" spans="1:43" x14ac:dyDescent="0.35">
      <c r="A5738" t="s">
        <v>33301</v>
      </c>
      <c r="B5738" t="s">
        <v>33302</v>
      </c>
      <c r="C5738" t="s">
        <v>894</v>
      </c>
      <c r="F5738" t="s">
        <v>31619</v>
      </c>
      <c r="H5738" t="s">
        <v>32003</v>
      </c>
      <c r="J5738" t="s">
        <v>18584</v>
      </c>
      <c r="K5738" t="s">
        <v>32004</v>
      </c>
      <c r="M5738" t="s">
        <v>31621</v>
      </c>
      <c r="N5738" t="s">
        <v>4438</v>
      </c>
      <c r="O5738">
        <v>93065</v>
      </c>
      <c r="P5738" t="s">
        <v>50</v>
      </c>
      <c r="U5738" s="1">
        <v>44638</v>
      </c>
      <c r="V5738" s="1">
        <v>44638</v>
      </c>
      <c r="AC5738" t="s">
        <v>53</v>
      </c>
      <c r="AD5738">
        <v>2969543968</v>
      </c>
      <c r="AE5738" s="1">
        <v>40032.470138888886</v>
      </c>
      <c r="AG5738" t="s">
        <v>33303</v>
      </c>
      <c r="AH5738" t="s">
        <v>51</v>
      </c>
      <c r="AJ5738" t="s">
        <v>53</v>
      </c>
      <c r="AO5738" t="s">
        <v>8142</v>
      </c>
    </row>
    <row r="5739" spans="1:43" x14ac:dyDescent="0.35">
      <c r="A5739" t="s">
        <v>33304</v>
      </c>
      <c r="B5739" t="s">
        <v>5997</v>
      </c>
      <c r="C5739" t="s">
        <v>33305</v>
      </c>
      <c r="F5739" t="s">
        <v>30154</v>
      </c>
      <c r="H5739" t="s">
        <v>15561</v>
      </c>
      <c r="J5739" t="s">
        <v>18584</v>
      </c>
      <c r="K5739" t="s">
        <v>31905</v>
      </c>
      <c r="M5739" t="s">
        <v>31906</v>
      </c>
      <c r="N5739" t="s">
        <v>11619</v>
      </c>
      <c r="O5739">
        <v>10454</v>
      </c>
      <c r="P5739" t="s">
        <v>50</v>
      </c>
      <c r="U5739" s="1">
        <v>44638</v>
      </c>
      <c r="V5739" s="1">
        <v>44638</v>
      </c>
      <c r="AC5739" t="s">
        <v>53</v>
      </c>
      <c r="AD5739">
        <v>2969543968</v>
      </c>
      <c r="AE5739" s="1">
        <v>40032.470138888886</v>
      </c>
      <c r="AG5739" t="s">
        <v>33306</v>
      </c>
      <c r="AH5739" t="s">
        <v>51</v>
      </c>
      <c r="AJ5739" t="s">
        <v>53</v>
      </c>
      <c r="AO5739" t="s">
        <v>8142</v>
      </c>
    </row>
    <row r="5740" spans="1:43" x14ac:dyDescent="0.35">
      <c r="A5740" t="s">
        <v>33307</v>
      </c>
      <c r="B5740" t="s">
        <v>33308</v>
      </c>
      <c r="C5740" t="s">
        <v>7692</v>
      </c>
      <c r="F5740" t="s">
        <v>31619</v>
      </c>
      <c r="H5740" t="s">
        <v>32003</v>
      </c>
      <c r="J5740" t="s">
        <v>18584</v>
      </c>
      <c r="K5740" t="s">
        <v>32004</v>
      </c>
      <c r="M5740" t="s">
        <v>31621</v>
      </c>
      <c r="N5740" t="s">
        <v>4438</v>
      </c>
      <c r="O5740">
        <v>93065</v>
      </c>
      <c r="P5740" t="s">
        <v>50</v>
      </c>
      <c r="U5740" s="1">
        <v>44638</v>
      </c>
      <c r="V5740" s="1">
        <v>44638</v>
      </c>
      <c r="AC5740" t="s">
        <v>53</v>
      </c>
      <c r="AD5740">
        <v>2969543968</v>
      </c>
      <c r="AE5740" s="1">
        <v>40032.470138888886</v>
      </c>
      <c r="AG5740" t="s">
        <v>33309</v>
      </c>
      <c r="AH5740" t="s">
        <v>51</v>
      </c>
      <c r="AJ5740" t="s">
        <v>53</v>
      </c>
      <c r="AO5740" t="s">
        <v>8142</v>
      </c>
    </row>
    <row r="5741" spans="1:43" x14ac:dyDescent="0.35">
      <c r="A5741" t="s">
        <v>33310</v>
      </c>
      <c r="B5741" t="s">
        <v>20120</v>
      </c>
      <c r="C5741" t="s">
        <v>20121</v>
      </c>
      <c r="H5741" t="s">
        <v>20123</v>
      </c>
      <c r="I5741" t="s">
        <v>464</v>
      </c>
      <c r="J5741" t="s">
        <v>18584</v>
      </c>
      <c r="P5741" t="s">
        <v>50</v>
      </c>
      <c r="U5741" s="1">
        <v>44638</v>
      </c>
      <c r="V5741" s="1">
        <v>44638</v>
      </c>
      <c r="AC5741" t="s">
        <v>53</v>
      </c>
      <c r="AD5741">
        <v>2969543968</v>
      </c>
      <c r="AE5741" s="1">
        <v>40032.470138888886</v>
      </c>
      <c r="AG5741" t="s">
        <v>33311</v>
      </c>
      <c r="AH5741" t="s">
        <v>51</v>
      </c>
      <c r="AJ5741" t="s">
        <v>53</v>
      </c>
      <c r="AO5741" t="s">
        <v>8142</v>
      </c>
    </row>
    <row r="5742" spans="1:43" x14ac:dyDescent="0.35">
      <c r="A5742" t="s">
        <v>33312</v>
      </c>
      <c r="B5742" t="s">
        <v>33313</v>
      </c>
      <c r="C5742" t="s">
        <v>33314</v>
      </c>
      <c r="F5742" t="s">
        <v>33315</v>
      </c>
      <c r="H5742" t="s">
        <v>33316</v>
      </c>
      <c r="I5742" t="s">
        <v>179</v>
      </c>
      <c r="J5742" t="s">
        <v>33214</v>
      </c>
      <c r="K5742" t="s">
        <v>33317</v>
      </c>
      <c r="M5742" t="s">
        <v>33318</v>
      </c>
      <c r="N5742" t="s">
        <v>14320</v>
      </c>
      <c r="O5742" t="s">
        <v>33319</v>
      </c>
      <c r="P5742" t="s">
        <v>50</v>
      </c>
      <c r="U5742" s="1">
        <v>44638</v>
      </c>
      <c r="V5742" s="1">
        <v>44638</v>
      </c>
      <c r="AC5742" t="s">
        <v>53</v>
      </c>
      <c r="AD5742">
        <v>2969566216</v>
      </c>
      <c r="AE5742" s="1">
        <v>40798.472222222219</v>
      </c>
      <c r="AG5742" t="s">
        <v>33320</v>
      </c>
      <c r="AH5742" t="s">
        <v>51</v>
      </c>
      <c r="AJ5742" t="s">
        <v>53</v>
      </c>
      <c r="AO5742" t="s">
        <v>8142</v>
      </c>
    </row>
    <row r="5743" spans="1:43" x14ac:dyDescent="0.35">
      <c r="A5743" t="s">
        <v>33321</v>
      </c>
      <c r="B5743" t="s">
        <v>33322</v>
      </c>
      <c r="C5743" t="s">
        <v>115</v>
      </c>
      <c r="F5743" t="s">
        <v>33323</v>
      </c>
      <c r="H5743" t="s">
        <v>33321</v>
      </c>
      <c r="J5743" t="s">
        <v>33324</v>
      </c>
      <c r="N5743" t="s">
        <v>18045</v>
      </c>
      <c r="O5743">
        <v>71303</v>
      </c>
      <c r="P5743" t="s">
        <v>50</v>
      </c>
      <c r="U5743" s="1">
        <v>44638</v>
      </c>
      <c r="V5743" s="1">
        <v>44638</v>
      </c>
      <c r="W5743" s="1">
        <v>44638.92083333333</v>
      </c>
      <c r="X5743" s="1">
        <v>44638.92083333333</v>
      </c>
      <c r="AC5743" t="s">
        <v>53</v>
      </c>
      <c r="AD5743">
        <v>1000000001</v>
      </c>
      <c r="AE5743" s="1">
        <v>39973.351388888892</v>
      </c>
      <c r="AF5743" t="s">
        <v>3377</v>
      </c>
      <c r="AG5743" t="s">
        <v>33325</v>
      </c>
      <c r="AH5743" t="s">
        <v>51</v>
      </c>
      <c r="AJ5743" t="s">
        <v>53</v>
      </c>
      <c r="AL5743" t="s">
        <v>78</v>
      </c>
      <c r="AO5743" t="s">
        <v>8142</v>
      </c>
      <c r="AP5743" s="1">
        <v>44638.922222222223</v>
      </c>
    </row>
    <row r="5744" spans="1:43" x14ac:dyDescent="0.35">
      <c r="A5744" t="s">
        <v>33326</v>
      </c>
      <c r="B5744" t="s">
        <v>33327</v>
      </c>
      <c r="C5744" t="s">
        <v>3834</v>
      </c>
      <c r="F5744">
        <v>9706447067</v>
      </c>
      <c r="H5744" t="s">
        <v>33326</v>
      </c>
      <c r="J5744" t="s">
        <v>33328</v>
      </c>
      <c r="K5744" t="s">
        <v>33329</v>
      </c>
      <c r="M5744" t="s">
        <v>33330</v>
      </c>
      <c r="N5744" t="s">
        <v>65</v>
      </c>
      <c r="O5744">
        <v>81413</v>
      </c>
      <c r="P5744" t="s">
        <v>50</v>
      </c>
      <c r="U5744" s="1">
        <v>44638</v>
      </c>
      <c r="V5744" s="1">
        <v>44638</v>
      </c>
      <c r="W5744" s="1">
        <v>44638.45</v>
      </c>
      <c r="X5744" s="1">
        <v>44638.45</v>
      </c>
      <c r="AC5744" t="s">
        <v>51</v>
      </c>
      <c r="AD5744">
        <v>1000000001</v>
      </c>
      <c r="AE5744" s="1">
        <v>39973.351388888892</v>
      </c>
      <c r="AF5744" t="s">
        <v>3377</v>
      </c>
      <c r="AG5744" t="s">
        <v>33331</v>
      </c>
      <c r="AH5744" t="s">
        <v>51</v>
      </c>
      <c r="AJ5744" t="s">
        <v>53</v>
      </c>
      <c r="AL5744" t="s">
        <v>78</v>
      </c>
      <c r="AO5744" t="s">
        <v>5443</v>
      </c>
      <c r="AP5744" s="1">
        <v>44638.446527777778</v>
      </c>
    </row>
    <row r="5745" spans="1:43" x14ac:dyDescent="0.35">
      <c r="A5745" t="s">
        <v>33332</v>
      </c>
      <c r="B5745" t="s">
        <v>33333</v>
      </c>
      <c r="C5745" t="s">
        <v>14734</v>
      </c>
      <c r="D5745" t="s">
        <v>196</v>
      </c>
      <c r="F5745" t="s">
        <v>33334</v>
      </c>
      <c r="H5745" t="s">
        <v>33335</v>
      </c>
      <c r="I5745" t="s">
        <v>179</v>
      </c>
      <c r="J5745" t="s">
        <v>21799</v>
      </c>
      <c r="K5745" t="s">
        <v>33336</v>
      </c>
      <c r="M5745" t="s">
        <v>5822</v>
      </c>
      <c r="N5745" t="s">
        <v>287</v>
      </c>
      <c r="O5745">
        <v>80109</v>
      </c>
      <c r="P5745" t="s">
        <v>50</v>
      </c>
      <c r="U5745" s="1">
        <v>44638.686111111114</v>
      </c>
      <c r="V5745" s="1">
        <v>44638.686111111114</v>
      </c>
      <c r="W5745" s="1">
        <v>44641.429166666669</v>
      </c>
      <c r="X5745" s="1">
        <v>44641.429166666669</v>
      </c>
      <c r="AC5745" t="s">
        <v>53</v>
      </c>
      <c r="AD5745">
        <v>2969960734</v>
      </c>
      <c r="AE5745" s="1">
        <v>43921.42291666667</v>
      </c>
      <c r="AF5745" t="s">
        <v>14409</v>
      </c>
      <c r="AG5745" t="s">
        <v>33337</v>
      </c>
      <c r="AH5745" t="s">
        <v>53</v>
      </c>
      <c r="AJ5745" t="s">
        <v>53</v>
      </c>
      <c r="AK5745" t="s">
        <v>8166</v>
      </c>
      <c r="AL5745" t="s">
        <v>78</v>
      </c>
      <c r="AO5745" t="s">
        <v>54</v>
      </c>
      <c r="AP5745" s="1">
        <v>44650.525694444441</v>
      </c>
    </row>
    <row r="5746" spans="1:43" x14ac:dyDescent="0.35">
      <c r="A5746" t="s">
        <v>33338</v>
      </c>
      <c r="B5746" t="s">
        <v>33339</v>
      </c>
      <c r="C5746" t="s">
        <v>894</v>
      </c>
      <c r="F5746">
        <v>8082223755</v>
      </c>
      <c r="H5746" t="s">
        <v>33338</v>
      </c>
      <c r="J5746" t="s">
        <v>33339</v>
      </c>
      <c r="K5746" t="s">
        <v>33340</v>
      </c>
      <c r="M5746" t="s">
        <v>33341</v>
      </c>
      <c r="N5746" t="s">
        <v>17375</v>
      </c>
      <c r="O5746">
        <v>96720</v>
      </c>
      <c r="P5746" t="s">
        <v>50</v>
      </c>
      <c r="U5746" s="1">
        <v>44639</v>
      </c>
      <c r="V5746" s="1">
        <v>44639</v>
      </c>
      <c r="W5746" s="1">
        <v>44639.493055555555</v>
      </c>
      <c r="X5746" s="1">
        <v>44639.493055555555</v>
      </c>
      <c r="AC5746" t="s">
        <v>53</v>
      </c>
      <c r="AD5746">
        <v>1000000001</v>
      </c>
      <c r="AE5746" s="1">
        <v>39973.351388888892</v>
      </c>
      <c r="AF5746" t="s">
        <v>3377</v>
      </c>
      <c r="AG5746" t="s">
        <v>33342</v>
      </c>
      <c r="AH5746" t="s">
        <v>51</v>
      </c>
      <c r="AJ5746" t="s">
        <v>53</v>
      </c>
      <c r="AL5746" t="s">
        <v>78</v>
      </c>
      <c r="AO5746" t="s">
        <v>5443</v>
      </c>
    </row>
    <row r="5747" spans="1:43" x14ac:dyDescent="0.35">
      <c r="A5747" t="s">
        <v>33343</v>
      </c>
      <c r="B5747" t="s">
        <v>33344</v>
      </c>
      <c r="C5747" t="s">
        <v>26513</v>
      </c>
      <c r="F5747">
        <v>7206951001</v>
      </c>
      <c r="H5747" t="s">
        <v>33345</v>
      </c>
      <c r="J5747" t="s">
        <v>33346</v>
      </c>
      <c r="K5747" t="s">
        <v>33347</v>
      </c>
      <c r="M5747" t="s">
        <v>525</v>
      </c>
      <c r="N5747" t="s">
        <v>65</v>
      </c>
      <c r="O5747">
        <v>80011</v>
      </c>
      <c r="P5747" t="s">
        <v>50</v>
      </c>
      <c r="U5747" s="1">
        <v>44639</v>
      </c>
      <c r="V5747" s="1">
        <v>44639</v>
      </c>
      <c r="W5747" s="1">
        <v>44639.727777777778</v>
      </c>
      <c r="X5747" s="1">
        <v>44639.727777777778</v>
      </c>
      <c r="AC5747" t="s">
        <v>51</v>
      </c>
      <c r="AD5747">
        <v>1000000001</v>
      </c>
      <c r="AE5747" s="1">
        <v>39973.351388888892</v>
      </c>
      <c r="AF5747" t="s">
        <v>3377</v>
      </c>
      <c r="AG5747" t="s">
        <v>33348</v>
      </c>
      <c r="AH5747" t="s">
        <v>51</v>
      </c>
      <c r="AJ5747" t="s">
        <v>53</v>
      </c>
      <c r="AL5747" t="s">
        <v>78</v>
      </c>
      <c r="AO5747" t="s">
        <v>5443</v>
      </c>
      <c r="AP5747" s="1">
        <v>44639.856249999997</v>
      </c>
    </row>
    <row r="5748" spans="1:43" x14ac:dyDescent="0.35">
      <c r="A5748" t="s">
        <v>33349</v>
      </c>
      <c r="B5748" t="s">
        <v>33350</v>
      </c>
      <c r="C5748" t="s">
        <v>946</v>
      </c>
      <c r="F5748" t="s">
        <v>33351</v>
      </c>
      <c r="H5748" t="s">
        <v>33349</v>
      </c>
      <c r="J5748" t="s">
        <v>33352</v>
      </c>
      <c r="K5748" t="s">
        <v>33353</v>
      </c>
      <c r="M5748" t="s">
        <v>33354</v>
      </c>
      <c r="N5748" t="s">
        <v>65</v>
      </c>
      <c r="O5748">
        <v>80741</v>
      </c>
      <c r="P5748" t="s">
        <v>50</v>
      </c>
      <c r="U5748" s="1">
        <v>44639</v>
      </c>
      <c r="V5748" s="1">
        <v>44639</v>
      </c>
      <c r="W5748" s="1">
        <v>44639.784722222219</v>
      </c>
      <c r="X5748" s="1">
        <v>44639.784722222219</v>
      </c>
      <c r="AC5748" t="s">
        <v>53</v>
      </c>
      <c r="AD5748">
        <v>1000000001</v>
      </c>
      <c r="AE5748" s="1">
        <v>39973.351388888892</v>
      </c>
      <c r="AF5748" t="s">
        <v>3377</v>
      </c>
      <c r="AG5748" t="s">
        <v>33355</v>
      </c>
      <c r="AH5748" t="s">
        <v>51</v>
      </c>
      <c r="AJ5748" t="s">
        <v>53</v>
      </c>
      <c r="AL5748" t="s">
        <v>78</v>
      </c>
      <c r="AO5748" t="s">
        <v>5443</v>
      </c>
      <c r="AP5748" s="1">
        <v>44639.77847222222</v>
      </c>
    </row>
    <row r="5749" spans="1:43" x14ac:dyDescent="0.35">
      <c r="A5749" t="s">
        <v>33356</v>
      </c>
      <c r="B5749" t="s">
        <v>33357</v>
      </c>
      <c r="C5749" t="s">
        <v>331</v>
      </c>
      <c r="H5749" t="s">
        <v>33356</v>
      </c>
      <c r="J5749" t="s">
        <v>33358</v>
      </c>
      <c r="P5749" t="s">
        <v>50</v>
      </c>
      <c r="U5749" s="1">
        <v>44639</v>
      </c>
      <c r="V5749" s="1">
        <v>44639</v>
      </c>
      <c r="W5749" s="1">
        <v>44639.852777777778</v>
      </c>
      <c r="X5749" s="1">
        <v>44639.852777777778</v>
      </c>
      <c r="AC5749" t="s">
        <v>51</v>
      </c>
      <c r="AD5749">
        <v>1000000001</v>
      </c>
      <c r="AE5749" s="1">
        <v>39973.351388888892</v>
      </c>
      <c r="AF5749" t="s">
        <v>3377</v>
      </c>
      <c r="AG5749" t="s">
        <v>33359</v>
      </c>
      <c r="AH5749" t="s">
        <v>51</v>
      </c>
      <c r="AJ5749" t="s">
        <v>53</v>
      </c>
      <c r="AL5749" t="s">
        <v>78</v>
      </c>
      <c r="AO5749" t="s">
        <v>5443</v>
      </c>
      <c r="AP5749" s="1">
        <v>45467.702777777777</v>
      </c>
    </row>
    <row r="5750" spans="1:43" x14ac:dyDescent="0.35">
      <c r="A5750" t="s">
        <v>33360</v>
      </c>
      <c r="B5750" t="s">
        <v>5356</v>
      </c>
      <c r="C5750" t="s">
        <v>702</v>
      </c>
      <c r="F5750" t="s">
        <v>33361</v>
      </c>
      <c r="H5750" t="s">
        <v>33362</v>
      </c>
      <c r="J5750" t="s">
        <v>33363</v>
      </c>
      <c r="K5750" t="s">
        <v>33364</v>
      </c>
      <c r="M5750" t="s">
        <v>1643</v>
      </c>
      <c r="N5750" t="s">
        <v>65</v>
      </c>
      <c r="O5750">
        <v>80429</v>
      </c>
      <c r="P5750" t="s">
        <v>50</v>
      </c>
      <c r="U5750" s="1">
        <v>44641</v>
      </c>
      <c r="V5750" s="1">
        <v>44641</v>
      </c>
      <c r="W5750" s="1">
        <v>44641.509722222225</v>
      </c>
      <c r="X5750" s="1">
        <v>44641.509722222225</v>
      </c>
      <c r="AC5750" t="s">
        <v>53</v>
      </c>
      <c r="AD5750">
        <v>2972058392</v>
      </c>
      <c r="AE5750" s="1">
        <v>44618.684027777781</v>
      </c>
      <c r="AF5750" t="s">
        <v>33365</v>
      </c>
      <c r="AG5750" t="s">
        <v>33366</v>
      </c>
      <c r="AH5750" t="s">
        <v>51</v>
      </c>
      <c r="AJ5750" t="s">
        <v>53</v>
      </c>
      <c r="AL5750" t="s">
        <v>78</v>
      </c>
      <c r="AO5750" t="s">
        <v>5443</v>
      </c>
      <c r="AP5750" s="1">
        <v>44755.646527777775</v>
      </c>
    </row>
    <row r="5751" spans="1:43" x14ac:dyDescent="0.35">
      <c r="A5751" t="s">
        <v>33367</v>
      </c>
      <c r="B5751" t="s">
        <v>31669</v>
      </c>
      <c r="C5751" t="s">
        <v>2923</v>
      </c>
      <c r="F5751" t="s">
        <v>30154</v>
      </c>
      <c r="H5751" t="s">
        <v>15561</v>
      </c>
      <c r="J5751" t="s">
        <v>18584</v>
      </c>
      <c r="K5751" t="s">
        <v>30155</v>
      </c>
      <c r="M5751" t="s">
        <v>30156</v>
      </c>
      <c r="N5751" t="s">
        <v>5925</v>
      </c>
      <c r="O5751">
        <v>19067</v>
      </c>
      <c r="P5751" t="s">
        <v>50</v>
      </c>
      <c r="U5751" s="1">
        <v>44641</v>
      </c>
      <c r="V5751" s="1">
        <v>44641</v>
      </c>
      <c r="AC5751" t="s">
        <v>53</v>
      </c>
      <c r="AD5751">
        <v>2969543968</v>
      </c>
      <c r="AE5751" s="1">
        <v>40032.470138888886</v>
      </c>
      <c r="AG5751" t="s">
        <v>33368</v>
      </c>
      <c r="AH5751" t="s">
        <v>51</v>
      </c>
      <c r="AJ5751" t="s">
        <v>53</v>
      </c>
      <c r="AO5751" t="s">
        <v>8142</v>
      </c>
    </row>
    <row r="5752" spans="1:43" x14ac:dyDescent="0.35">
      <c r="A5752" t="s">
        <v>33369</v>
      </c>
      <c r="B5752" t="s">
        <v>33370</v>
      </c>
      <c r="C5752" t="s">
        <v>18329</v>
      </c>
      <c r="F5752" t="s">
        <v>33371</v>
      </c>
      <c r="H5752" t="s">
        <v>33369</v>
      </c>
      <c r="J5752" t="s">
        <v>33363</v>
      </c>
      <c r="K5752" t="s">
        <v>33372</v>
      </c>
      <c r="M5752" t="s">
        <v>1643</v>
      </c>
      <c r="N5752" t="s">
        <v>65</v>
      </c>
      <c r="O5752">
        <v>80429</v>
      </c>
      <c r="P5752" t="s">
        <v>50</v>
      </c>
      <c r="U5752" s="1">
        <v>44641</v>
      </c>
      <c r="V5752" s="1">
        <v>44641</v>
      </c>
      <c r="W5752" s="1">
        <v>44641.586111111108</v>
      </c>
      <c r="X5752" s="1">
        <v>44641.586111111108</v>
      </c>
      <c r="AC5752" t="s">
        <v>53</v>
      </c>
      <c r="AD5752">
        <v>2972058392</v>
      </c>
      <c r="AE5752" s="1">
        <v>44618.684027777781</v>
      </c>
      <c r="AF5752" t="s">
        <v>33365</v>
      </c>
      <c r="AG5752" t="s">
        <v>33373</v>
      </c>
      <c r="AH5752" t="s">
        <v>51</v>
      </c>
      <c r="AJ5752" t="s">
        <v>53</v>
      </c>
      <c r="AL5752" t="s">
        <v>78</v>
      </c>
      <c r="AO5752" t="s">
        <v>5443</v>
      </c>
      <c r="AP5752" s="1">
        <v>44709.481249999997</v>
      </c>
    </row>
    <row r="5753" spans="1:43" x14ac:dyDescent="0.35">
      <c r="A5753" t="s">
        <v>33374</v>
      </c>
      <c r="B5753" t="s">
        <v>3553</v>
      </c>
      <c r="C5753" t="s">
        <v>587</v>
      </c>
      <c r="F5753" t="s">
        <v>33375</v>
      </c>
      <c r="H5753" t="s">
        <v>33376</v>
      </c>
      <c r="J5753" t="s">
        <v>4226</v>
      </c>
      <c r="N5753" t="s">
        <v>398</v>
      </c>
      <c r="O5753">
        <v>88220</v>
      </c>
      <c r="P5753" t="s">
        <v>50</v>
      </c>
      <c r="U5753" s="1">
        <v>44641</v>
      </c>
      <c r="V5753" s="1">
        <v>44641</v>
      </c>
      <c r="W5753" s="1">
        <v>44641.674305555556</v>
      </c>
      <c r="X5753" s="1">
        <v>44641.674305555556</v>
      </c>
      <c r="AC5753" t="s">
        <v>53</v>
      </c>
      <c r="AD5753">
        <v>2969525847</v>
      </c>
      <c r="AE5753" s="1">
        <v>39251.611111111109</v>
      </c>
      <c r="AF5753" t="s">
        <v>28179</v>
      </c>
      <c r="AG5753" t="s">
        <v>33377</v>
      </c>
      <c r="AH5753" t="s">
        <v>51</v>
      </c>
      <c r="AJ5753" t="s">
        <v>53</v>
      </c>
      <c r="AL5753" t="s">
        <v>78</v>
      </c>
      <c r="AO5753" t="s">
        <v>8142</v>
      </c>
      <c r="AP5753" s="1">
        <v>44643.336111111108</v>
      </c>
    </row>
    <row r="5754" spans="1:43" x14ac:dyDescent="0.35">
      <c r="A5754" t="s">
        <v>33378</v>
      </c>
      <c r="B5754" t="s">
        <v>33379</v>
      </c>
      <c r="C5754" t="s">
        <v>26308</v>
      </c>
      <c r="F5754" t="s">
        <v>33380</v>
      </c>
      <c r="H5754" t="s">
        <v>33381</v>
      </c>
      <c r="J5754" t="s">
        <v>491</v>
      </c>
      <c r="N5754" t="s">
        <v>398</v>
      </c>
      <c r="O5754">
        <v>88256</v>
      </c>
      <c r="P5754" t="s">
        <v>50</v>
      </c>
      <c r="U5754" s="1">
        <v>44641</v>
      </c>
      <c r="V5754" s="1">
        <v>44641</v>
      </c>
      <c r="AC5754" t="s">
        <v>53</v>
      </c>
      <c r="AD5754">
        <v>2969472760</v>
      </c>
      <c r="AE5754" s="1">
        <v>36916.71597222222</v>
      </c>
      <c r="AG5754" t="s">
        <v>33382</v>
      </c>
      <c r="AH5754" t="s">
        <v>51</v>
      </c>
      <c r="AJ5754" t="s">
        <v>53</v>
      </c>
      <c r="AO5754" t="s">
        <v>8142</v>
      </c>
    </row>
    <row r="5755" spans="1:43" x14ac:dyDescent="0.35">
      <c r="A5755" t="s">
        <v>32866</v>
      </c>
      <c r="B5755" t="s">
        <v>1292</v>
      </c>
      <c r="C5755" t="s">
        <v>10839</v>
      </c>
      <c r="F5755" t="s">
        <v>32865</v>
      </c>
      <c r="H5755" t="s">
        <v>32866</v>
      </c>
      <c r="J5755" t="s">
        <v>24326</v>
      </c>
      <c r="N5755" t="s">
        <v>19844</v>
      </c>
      <c r="O5755">
        <v>98512</v>
      </c>
      <c r="P5755" t="s">
        <v>50</v>
      </c>
      <c r="U5755" s="1">
        <v>44641</v>
      </c>
      <c r="V5755" s="1">
        <v>44641</v>
      </c>
      <c r="AC5755" t="s">
        <v>53</v>
      </c>
      <c r="AD5755">
        <v>2969476247</v>
      </c>
      <c r="AE5755" s="1">
        <v>37207</v>
      </c>
      <c r="AG5755" t="s">
        <v>33383</v>
      </c>
      <c r="AH5755" t="s">
        <v>51</v>
      </c>
      <c r="AJ5755" t="s">
        <v>53</v>
      </c>
      <c r="AO5755" t="s">
        <v>8142</v>
      </c>
    </row>
    <row r="5756" spans="1:43" x14ac:dyDescent="0.35">
      <c r="A5756" t="s">
        <v>33384</v>
      </c>
      <c r="B5756" t="s">
        <v>33385</v>
      </c>
      <c r="C5756" t="s">
        <v>1338</v>
      </c>
      <c r="F5756" t="s">
        <v>33386</v>
      </c>
      <c r="H5756" t="s">
        <v>33387</v>
      </c>
      <c r="J5756" t="s">
        <v>33388</v>
      </c>
      <c r="N5756" t="s">
        <v>287</v>
      </c>
      <c r="O5756">
        <v>80433</v>
      </c>
      <c r="P5756" t="s">
        <v>50</v>
      </c>
      <c r="U5756" s="1">
        <v>44641</v>
      </c>
      <c r="V5756" s="1">
        <v>44641</v>
      </c>
      <c r="W5756" s="1">
        <v>44641.015972222223</v>
      </c>
      <c r="X5756" s="1">
        <v>44641.015972222223</v>
      </c>
      <c r="AC5756" t="s">
        <v>53</v>
      </c>
      <c r="AD5756">
        <v>2972062277</v>
      </c>
      <c r="AE5756" s="1">
        <v>44638.607638888891</v>
      </c>
      <c r="AG5756" t="s">
        <v>33389</v>
      </c>
      <c r="AH5756" t="s">
        <v>51</v>
      </c>
      <c r="AJ5756" t="s">
        <v>53</v>
      </c>
      <c r="AL5756" t="s">
        <v>78</v>
      </c>
      <c r="AO5756" t="s">
        <v>8142</v>
      </c>
    </row>
    <row r="5757" spans="1:43" x14ac:dyDescent="0.35">
      <c r="A5757" t="s">
        <v>33390</v>
      </c>
      <c r="B5757" t="s">
        <v>33391</v>
      </c>
      <c r="C5757" t="s">
        <v>13108</v>
      </c>
      <c r="F5757" t="s">
        <v>33392</v>
      </c>
      <c r="H5757" t="s">
        <v>33390</v>
      </c>
      <c r="J5757" t="s">
        <v>250</v>
      </c>
      <c r="K5757" t="s">
        <v>500</v>
      </c>
      <c r="M5757" t="s">
        <v>10144</v>
      </c>
      <c r="N5757" t="s">
        <v>501</v>
      </c>
      <c r="O5757">
        <v>88061</v>
      </c>
      <c r="P5757" t="s">
        <v>50</v>
      </c>
      <c r="U5757" s="1">
        <v>44641</v>
      </c>
      <c r="V5757" s="1">
        <v>44641</v>
      </c>
      <c r="W5757" s="1">
        <v>44641.55</v>
      </c>
      <c r="X5757" s="1">
        <v>44641.55</v>
      </c>
      <c r="AC5757" t="s">
        <v>53</v>
      </c>
      <c r="AD5757">
        <v>2969474184</v>
      </c>
      <c r="AE5757" s="1">
        <v>37082</v>
      </c>
      <c r="AF5757" t="s">
        <v>503</v>
      </c>
      <c r="AG5757" t="s">
        <v>33393</v>
      </c>
      <c r="AH5757" t="s">
        <v>51</v>
      </c>
      <c r="AJ5757" t="s">
        <v>53</v>
      </c>
      <c r="AL5757" t="s">
        <v>78</v>
      </c>
      <c r="AO5757" t="s">
        <v>5443</v>
      </c>
      <c r="AP5757" s="1">
        <v>45475.6</v>
      </c>
      <c r="AQ5757" s="1">
        <v>45475.602083333331</v>
      </c>
    </row>
    <row r="5758" spans="1:43" x14ac:dyDescent="0.35">
      <c r="A5758" t="s">
        <v>33394</v>
      </c>
      <c r="B5758" t="s">
        <v>5743</v>
      </c>
      <c r="C5758" t="s">
        <v>21914</v>
      </c>
      <c r="F5758">
        <v>5058523744</v>
      </c>
      <c r="H5758" t="s">
        <v>33395</v>
      </c>
      <c r="J5758" t="s">
        <v>33396</v>
      </c>
      <c r="K5758" t="s">
        <v>33397</v>
      </c>
      <c r="M5758" t="s">
        <v>33398</v>
      </c>
      <c r="N5758" t="s">
        <v>253</v>
      </c>
      <c r="O5758">
        <v>87566</v>
      </c>
      <c r="P5758" t="s">
        <v>50</v>
      </c>
      <c r="U5758" s="1">
        <v>44641</v>
      </c>
      <c r="V5758" s="1">
        <v>44641</v>
      </c>
      <c r="W5758" s="1">
        <v>44641.537499999999</v>
      </c>
      <c r="X5758" s="1">
        <v>44641.537499999999</v>
      </c>
      <c r="AC5758" t="s">
        <v>53</v>
      </c>
      <c r="AD5758">
        <v>2969514949</v>
      </c>
      <c r="AE5758" s="1">
        <v>38636.543055555558</v>
      </c>
      <c r="AF5758" t="s">
        <v>914</v>
      </c>
      <c r="AG5758" t="s">
        <v>33399</v>
      </c>
      <c r="AH5758" t="s">
        <v>51</v>
      </c>
      <c r="AJ5758" t="s">
        <v>53</v>
      </c>
      <c r="AL5758" t="s">
        <v>78</v>
      </c>
      <c r="AO5758" t="s">
        <v>5443</v>
      </c>
      <c r="AP5758" s="1">
        <v>44641.643055555556</v>
      </c>
    </row>
    <row r="5759" spans="1:43" x14ac:dyDescent="0.35">
      <c r="A5759" t="s">
        <v>33400</v>
      </c>
      <c r="B5759" t="s">
        <v>33401</v>
      </c>
      <c r="C5759" t="s">
        <v>894</v>
      </c>
      <c r="F5759">
        <v>17199669530</v>
      </c>
      <c r="H5759" t="s">
        <v>33402</v>
      </c>
      <c r="J5759" t="s">
        <v>33403</v>
      </c>
      <c r="N5759" t="s">
        <v>287</v>
      </c>
      <c r="O5759">
        <v>81211</v>
      </c>
      <c r="P5759" t="s">
        <v>50</v>
      </c>
      <c r="U5759" s="1">
        <v>44641</v>
      </c>
      <c r="V5759" s="1">
        <v>44641</v>
      </c>
      <c r="W5759" s="1">
        <v>44641.477083333331</v>
      </c>
      <c r="X5759" s="1">
        <v>44641.477083333331</v>
      </c>
      <c r="AC5759" t="s">
        <v>53</v>
      </c>
      <c r="AD5759">
        <v>2972062860</v>
      </c>
      <c r="AE5759" s="1">
        <v>44642.336111111108</v>
      </c>
      <c r="AG5759" t="s">
        <v>33404</v>
      </c>
      <c r="AH5759" t="s">
        <v>51</v>
      </c>
      <c r="AJ5759" t="s">
        <v>53</v>
      </c>
      <c r="AL5759" t="s">
        <v>78</v>
      </c>
      <c r="AO5759" t="s">
        <v>8142</v>
      </c>
    </row>
    <row r="5760" spans="1:43" x14ac:dyDescent="0.35">
      <c r="A5760" t="s">
        <v>33405</v>
      </c>
      <c r="B5760" t="s">
        <v>3348</v>
      </c>
      <c r="C5760" t="s">
        <v>8639</v>
      </c>
      <c r="F5760" t="s">
        <v>33406</v>
      </c>
      <c r="H5760" t="s">
        <v>33405</v>
      </c>
      <c r="J5760" t="s">
        <v>5968</v>
      </c>
      <c r="N5760" t="s">
        <v>4526</v>
      </c>
      <c r="O5760">
        <v>85546</v>
      </c>
      <c r="P5760" t="s">
        <v>50</v>
      </c>
      <c r="U5760" s="1">
        <v>44641</v>
      </c>
      <c r="V5760" s="1">
        <v>44641</v>
      </c>
      <c r="AC5760" t="s">
        <v>53</v>
      </c>
      <c r="AD5760">
        <v>2969480780</v>
      </c>
      <c r="AE5760" s="1">
        <v>37467</v>
      </c>
      <c r="AG5760" t="s">
        <v>33407</v>
      </c>
      <c r="AH5760" t="s">
        <v>51</v>
      </c>
      <c r="AJ5760" t="s">
        <v>53</v>
      </c>
      <c r="AO5760" t="s">
        <v>8142</v>
      </c>
    </row>
    <row r="5761" spans="1:43" x14ac:dyDescent="0.35">
      <c r="A5761" t="s">
        <v>33408</v>
      </c>
      <c r="B5761" t="s">
        <v>33409</v>
      </c>
      <c r="C5761" t="s">
        <v>383</v>
      </c>
      <c r="H5761" t="s">
        <v>33410</v>
      </c>
      <c r="J5761" t="s">
        <v>33411</v>
      </c>
      <c r="K5761" t="s">
        <v>33412</v>
      </c>
      <c r="M5761" t="s">
        <v>263</v>
      </c>
      <c r="N5761" t="s">
        <v>798</v>
      </c>
      <c r="O5761">
        <v>78258</v>
      </c>
      <c r="P5761" t="s">
        <v>50</v>
      </c>
      <c r="U5761" s="1">
        <v>44641</v>
      </c>
      <c r="V5761" s="1">
        <v>44641</v>
      </c>
      <c r="W5761" s="1">
        <v>44641.393055555556</v>
      </c>
      <c r="X5761" s="1">
        <v>44641.393055555556</v>
      </c>
      <c r="AC5761" t="s">
        <v>53</v>
      </c>
      <c r="AD5761">
        <v>2969869935</v>
      </c>
      <c r="AE5761" s="1">
        <v>43510.613194444442</v>
      </c>
      <c r="AF5761" t="s">
        <v>33413</v>
      </c>
      <c r="AG5761" t="s">
        <v>33414</v>
      </c>
      <c r="AH5761" t="s">
        <v>51</v>
      </c>
      <c r="AJ5761" t="s">
        <v>53</v>
      </c>
      <c r="AL5761" t="s">
        <v>78</v>
      </c>
      <c r="AO5761" t="s">
        <v>5443</v>
      </c>
      <c r="AP5761" s="1">
        <v>45287.419444444444</v>
      </c>
    </row>
    <row r="5762" spans="1:43" x14ac:dyDescent="0.35">
      <c r="A5762" t="s">
        <v>33415</v>
      </c>
      <c r="B5762" t="s">
        <v>5373</v>
      </c>
      <c r="C5762" t="s">
        <v>9229</v>
      </c>
      <c r="H5762" t="s">
        <v>33416</v>
      </c>
      <c r="I5762" t="s">
        <v>101</v>
      </c>
      <c r="J5762" t="s">
        <v>29886</v>
      </c>
      <c r="P5762" t="s">
        <v>50</v>
      </c>
      <c r="U5762" s="1">
        <v>44641</v>
      </c>
      <c r="V5762" s="1">
        <v>44641</v>
      </c>
      <c r="W5762" s="1">
        <v>44641.433333333334</v>
      </c>
      <c r="X5762" s="1">
        <v>44641.433333333334</v>
      </c>
      <c r="AC5762" t="s">
        <v>53</v>
      </c>
      <c r="AD5762">
        <v>1000000001</v>
      </c>
      <c r="AE5762" s="1">
        <v>39973.351388888892</v>
      </c>
      <c r="AF5762" t="s">
        <v>3377</v>
      </c>
      <c r="AG5762" t="s">
        <v>33417</v>
      </c>
      <c r="AH5762" t="s">
        <v>51</v>
      </c>
      <c r="AJ5762" t="s">
        <v>53</v>
      </c>
      <c r="AL5762" t="s">
        <v>78</v>
      </c>
      <c r="AO5762" t="s">
        <v>5443</v>
      </c>
      <c r="AP5762" s="1">
        <v>44641.383333333331</v>
      </c>
    </row>
    <row r="5763" spans="1:43" x14ac:dyDescent="0.35">
      <c r="A5763" t="s">
        <v>33418</v>
      </c>
      <c r="B5763" t="s">
        <v>3645</v>
      </c>
      <c r="C5763" t="s">
        <v>3349</v>
      </c>
      <c r="F5763" t="s">
        <v>33419</v>
      </c>
      <c r="H5763" t="s">
        <v>33420</v>
      </c>
      <c r="J5763" t="s">
        <v>33421</v>
      </c>
      <c r="N5763" t="s">
        <v>287</v>
      </c>
      <c r="O5763">
        <v>80631</v>
      </c>
      <c r="P5763" t="s">
        <v>50</v>
      </c>
      <c r="U5763" s="1">
        <v>44641</v>
      </c>
      <c r="V5763" s="1">
        <v>44641</v>
      </c>
      <c r="W5763" s="1">
        <v>44641.405555555553</v>
      </c>
      <c r="X5763" s="1">
        <v>44641.405555555553</v>
      </c>
      <c r="AC5763" t="s">
        <v>53</v>
      </c>
      <c r="AD5763">
        <v>1000000001</v>
      </c>
      <c r="AE5763" s="1">
        <v>39973.351388888892</v>
      </c>
      <c r="AF5763" t="s">
        <v>3377</v>
      </c>
      <c r="AG5763" t="s">
        <v>33422</v>
      </c>
      <c r="AH5763" t="s">
        <v>51</v>
      </c>
      <c r="AJ5763" t="s">
        <v>53</v>
      </c>
      <c r="AL5763" t="s">
        <v>78</v>
      </c>
      <c r="AO5763" t="s">
        <v>8142</v>
      </c>
    </row>
    <row r="5764" spans="1:43" x14ac:dyDescent="0.35">
      <c r="A5764" t="s">
        <v>33423</v>
      </c>
      <c r="B5764" t="s">
        <v>20350</v>
      </c>
      <c r="C5764" t="s">
        <v>3624</v>
      </c>
      <c r="F5764" t="s">
        <v>33424</v>
      </c>
      <c r="H5764" t="s">
        <v>33425</v>
      </c>
      <c r="J5764" t="s">
        <v>18584</v>
      </c>
      <c r="K5764" t="s">
        <v>33426</v>
      </c>
      <c r="M5764" t="s">
        <v>33427</v>
      </c>
      <c r="N5764" t="s">
        <v>1217</v>
      </c>
      <c r="O5764">
        <v>66618</v>
      </c>
      <c r="P5764" t="s">
        <v>50</v>
      </c>
      <c r="U5764" s="1">
        <v>44641</v>
      </c>
      <c r="V5764" s="1">
        <v>44641</v>
      </c>
      <c r="AC5764" t="s">
        <v>53</v>
      </c>
      <c r="AD5764">
        <v>2969543968</v>
      </c>
      <c r="AE5764" s="1">
        <v>40032.470138888886</v>
      </c>
      <c r="AG5764" t="s">
        <v>33428</v>
      </c>
      <c r="AH5764" t="s">
        <v>51</v>
      </c>
      <c r="AJ5764" t="s">
        <v>53</v>
      </c>
      <c r="AO5764" t="s">
        <v>8142</v>
      </c>
    </row>
    <row r="5765" spans="1:43" x14ac:dyDescent="0.35">
      <c r="A5765" t="s">
        <v>33429</v>
      </c>
      <c r="B5765" t="s">
        <v>15549</v>
      </c>
      <c r="C5765" t="s">
        <v>19672</v>
      </c>
      <c r="D5765" t="s">
        <v>451</v>
      </c>
      <c r="F5765" t="s">
        <v>47</v>
      </c>
      <c r="H5765" t="s">
        <v>33430</v>
      </c>
      <c r="J5765" t="s">
        <v>49</v>
      </c>
      <c r="P5765" t="s">
        <v>50</v>
      </c>
      <c r="U5765" s="1">
        <v>44641</v>
      </c>
      <c r="V5765" s="1">
        <v>44641</v>
      </c>
      <c r="W5765" s="1">
        <v>44641.438888888886</v>
      </c>
      <c r="X5765" s="1">
        <v>44641.438888888886</v>
      </c>
      <c r="AC5765" t="s">
        <v>53</v>
      </c>
      <c r="AD5765">
        <v>2969485219</v>
      </c>
      <c r="AE5765" s="1">
        <v>37784</v>
      </c>
      <c r="AF5765" t="s">
        <v>180</v>
      </c>
      <c r="AG5765" t="s">
        <v>33431</v>
      </c>
      <c r="AH5765" t="s">
        <v>51</v>
      </c>
      <c r="AJ5765" t="s">
        <v>53</v>
      </c>
      <c r="AL5765" t="s">
        <v>78</v>
      </c>
      <c r="AO5765" t="s">
        <v>5443</v>
      </c>
      <c r="AP5765" s="1">
        <v>45008.722916666666</v>
      </c>
    </row>
    <row r="5766" spans="1:43" x14ac:dyDescent="0.35">
      <c r="A5766" t="s">
        <v>33432</v>
      </c>
      <c r="B5766" t="s">
        <v>1180</v>
      </c>
      <c r="C5766" t="s">
        <v>840</v>
      </c>
      <c r="F5766" t="s">
        <v>33433</v>
      </c>
      <c r="H5766" t="s">
        <v>33432</v>
      </c>
      <c r="J5766" t="s">
        <v>1305</v>
      </c>
      <c r="K5766" t="s">
        <v>17633</v>
      </c>
      <c r="M5766" t="s">
        <v>2048</v>
      </c>
      <c r="N5766" t="s">
        <v>253</v>
      </c>
      <c r="O5766" t="s">
        <v>33434</v>
      </c>
      <c r="P5766" t="s">
        <v>50</v>
      </c>
      <c r="U5766" s="1">
        <v>44642</v>
      </c>
      <c r="V5766" s="1">
        <v>44642</v>
      </c>
      <c r="W5766" s="1">
        <v>44642.525000000001</v>
      </c>
      <c r="X5766" s="1">
        <v>44642.525000000001</v>
      </c>
      <c r="AC5766" t="s">
        <v>53</v>
      </c>
      <c r="AD5766">
        <v>2969474645</v>
      </c>
      <c r="AE5766" s="1">
        <v>37110.530555555553</v>
      </c>
      <c r="AG5766" t="s">
        <v>33435</v>
      </c>
      <c r="AH5766" t="s">
        <v>51</v>
      </c>
      <c r="AJ5766" t="s">
        <v>53</v>
      </c>
      <c r="AL5766" t="s">
        <v>78</v>
      </c>
      <c r="AO5766" t="s">
        <v>5443</v>
      </c>
      <c r="AP5766" s="1">
        <v>44753.435416666667</v>
      </c>
    </row>
    <row r="5767" spans="1:43" x14ac:dyDescent="0.35">
      <c r="A5767" t="s">
        <v>33436</v>
      </c>
      <c r="B5767" t="s">
        <v>16046</v>
      </c>
      <c r="C5767" t="s">
        <v>9125</v>
      </c>
      <c r="F5767">
        <f>1804-298-4034</f>
        <v>-2528</v>
      </c>
      <c r="H5767" t="s">
        <v>33436</v>
      </c>
      <c r="J5767" t="s">
        <v>12949</v>
      </c>
      <c r="N5767" t="s">
        <v>15559</v>
      </c>
      <c r="O5767">
        <v>27832</v>
      </c>
      <c r="P5767" t="s">
        <v>50</v>
      </c>
      <c r="U5767" s="1">
        <v>44642</v>
      </c>
      <c r="V5767" s="1">
        <v>44642</v>
      </c>
      <c r="AC5767" t="s">
        <v>53</v>
      </c>
      <c r="AD5767">
        <v>2969735272</v>
      </c>
      <c r="AE5767" s="1">
        <v>42845.40902777778</v>
      </c>
      <c r="AG5767" t="s">
        <v>33437</v>
      </c>
      <c r="AH5767" t="s">
        <v>51</v>
      </c>
      <c r="AJ5767" t="s">
        <v>53</v>
      </c>
      <c r="AO5767" t="s">
        <v>8142</v>
      </c>
    </row>
    <row r="5768" spans="1:43" x14ac:dyDescent="0.35">
      <c r="A5768" t="s">
        <v>33438</v>
      </c>
      <c r="B5768" t="s">
        <v>11164</v>
      </c>
      <c r="C5768" t="s">
        <v>3554</v>
      </c>
      <c r="F5768" t="s">
        <v>33439</v>
      </c>
      <c r="H5768" t="s">
        <v>33440</v>
      </c>
      <c r="J5768" t="s">
        <v>491</v>
      </c>
      <c r="P5768" t="s">
        <v>50</v>
      </c>
      <c r="U5768" s="1">
        <v>44642</v>
      </c>
      <c r="V5768" s="1">
        <v>44642</v>
      </c>
      <c r="AC5768" t="s">
        <v>53</v>
      </c>
      <c r="AD5768">
        <v>2969472760</v>
      </c>
      <c r="AE5768" s="1">
        <v>36916.71597222222</v>
      </c>
      <c r="AG5768" t="s">
        <v>33441</v>
      </c>
      <c r="AH5768" t="s">
        <v>51</v>
      </c>
      <c r="AJ5768" t="s">
        <v>53</v>
      </c>
      <c r="AO5768" t="s">
        <v>8142</v>
      </c>
    </row>
    <row r="5769" spans="1:43" x14ac:dyDescent="0.35">
      <c r="A5769" t="s">
        <v>33442</v>
      </c>
      <c r="B5769" t="s">
        <v>15058</v>
      </c>
      <c r="C5769" t="s">
        <v>16501</v>
      </c>
      <c r="F5769">
        <v>12532614488</v>
      </c>
      <c r="H5769" t="s">
        <v>33442</v>
      </c>
      <c r="J5769" t="s">
        <v>3933</v>
      </c>
      <c r="N5769" t="s">
        <v>19844</v>
      </c>
      <c r="O5769">
        <v>98338</v>
      </c>
      <c r="P5769" t="s">
        <v>50</v>
      </c>
      <c r="U5769" s="1">
        <v>44642</v>
      </c>
      <c r="V5769" s="1">
        <v>44642</v>
      </c>
      <c r="AC5769" t="s">
        <v>53</v>
      </c>
      <c r="AD5769">
        <v>2969551137</v>
      </c>
      <c r="AE5769" s="1">
        <v>40288.591666666667</v>
      </c>
      <c r="AG5769" t="s">
        <v>33443</v>
      </c>
      <c r="AH5769" t="s">
        <v>51</v>
      </c>
      <c r="AJ5769" t="s">
        <v>53</v>
      </c>
      <c r="AO5769" t="s">
        <v>8142</v>
      </c>
    </row>
    <row r="5770" spans="1:43" x14ac:dyDescent="0.35">
      <c r="A5770" t="s">
        <v>33444</v>
      </c>
      <c r="B5770" t="s">
        <v>8286</v>
      </c>
      <c r="C5770" t="s">
        <v>8287</v>
      </c>
      <c r="F5770" t="s">
        <v>33445</v>
      </c>
      <c r="H5770" t="s">
        <v>33444</v>
      </c>
      <c r="J5770" t="s">
        <v>33446</v>
      </c>
      <c r="K5770" t="s">
        <v>1306</v>
      </c>
      <c r="M5770" t="s">
        <v>1307</v>
      </c>
      <c r="N5770" t="s">
        <v>264</v>
      </c>
      <c r="O5770">
        <v>77380</v>
      </c>
      <c r="P5770" t="s">
        <v>50</v>
      </c>
      <c r="U5770" s="1">
        <v>44642</v>
      </c>
      <c r="V5770" s="1">
        <v>44642</v>
      </c>
      <c r="W5770" s="1">
        <v>44642.655555555553</v>
      </c>
      <c r="X5770" s="1">
        <v>44642.655555555553</v>
      </c>
      <c r="AC5770" t="s">
        <v>53</v>
      </c>
      <c r="AD5770">
        <v>2969474645</v>
      </c>
      <c r="AE5770" s="1">
        <v>37110.530555555553</v>
      </c>
      <c r="AF5770" t="s">
        <v>7152</v>
      </c>
      <c r="AG5770" t="s">
        <v>33447</v>
      </c>
      <c r="AH5770" t="s">
        <v>51</v>
      </c>
      <c r="AJ5770" t="s">
        <v>53</v>
      </c>
      <c r="AL5770" t="s">
        <v>78</v>
      </c>
      <c r="AO5770" t="s">
        <v>5443</v>
      </c>
      <c r="AP5770" s="1">
        <v>45476.378472222219</v>
      </c>
      <c r="AQ5770" s="1">
        <v>45476.379166666666</v>
      </c>
    </row>
    <row r="5771" spans="1:43" x14ac:dyDescent="0.35">
      <c r="A5771" t="s">
        <v>33448</v>
      </c>
      <c r="B5771" t="s">
        <v>20901</v>
      </c>
      <c r="C5771" t="s">
        <v>20494</v>
      </c>
      <c r="F5771" t="s">
        <v>33449</v>
      </c>
      <c r="H5771" t="s">
        <v>33448</v>
      </c>
      <c r="J5771" t="s">
        <v>5486</v>
      </c>
      <c r="N5771" t="s">
        <v>4526</v>
      </c>
      <c r="O5771">
        <v>85034</v>
      </c>
      <c r="P5771" t="s">
        <v>50</v>
      </c>
      <c r="U5771" s="1">
        <v>44642</v>
      </c>
      <c r="V5771" s="1">
        <v>44642</v>
      </c>
      <c r="AC5771" t="s">
        <v>53</v>
      </c>
      <c r="AD5771">
        <v>2969542473</v>
      </c>
      <c r="AE5771" s="1">
        <v>39974.713888888888</v>
      </c>
      <c r="AG5771" t="s">
        <v>33450</v>
      </c>
      <c r="AH5771" t="s">
        <v>51</v>
      </c>
      <c r="AJ5771" t="s">
        <v>53</v>
      </c>
      <c r="AO5771" t="s">
        <v>8142</v>
      </c>
    </row>
    <row r="5772" spans="1:43" x14ac:dyDescent="0.35">
      <c r="A5772" t="s">
        <v>33451</v>
      </c>
      <c r="B5772" t="s">
        <v>33452</v>
      </c>
      <c r="C5772" t="s">
        <v>2298</v>
      </c>
      <c r="F5772" t="s">
        <v>33453</v>
      </c>
      <c r="H5772" t="s">
        <v>33451</v>
      </c>
      <c r="J5772" t="s">
        <v>9332</v>
      </c>
      <c r="K5772" t="s">
        <v>33454</v>
      </c>
      <c r="M5772" t="s">
        <v>21938</v>
      </c>
      <c r="N5772" t="s">
        <v>12376</v>
      </c>
      <c r="O5772">
        <v>73127</v>
      </c>
      <c r="P5772" t="s">
        <v>50</v>
      </c>
      <c r="U5772" s="1">
        <v>44642</v>
      </c>
      <c r="V5772" s="1">
        <v>44642</v>
      </c>
      <c r="AC5772" t="s">
        <v>53</v>
      </c>
      <c r="AD5772">
        <v>2969510363</v>
      </c>
      <c r="AE5772" s="1">
        <v>38369.640277777777</v>
      </c>
      <c r="AG5772" t="s">
        <v>33455</v>
      </c>
      <c r="AH5772" t="s">
        <v>51</v>
      </c>
      <c r="AJ5772" t="s">
        <v>53</v>
      </c>
      <c r="AO5772" t="s">
        <v>8142</v>
      </c>
    </row>
    <row r="5773" spans="1:43" x14ac:dyDescent="0.35">
      <c r="A5773" t="s">
        <v>33456</v>
      </c>
      <c r="B5773" t="s">
        <v>33457</v>
      </c>
      <c r="C5773" t="s">
        <v>5114</v>
      </c>
      <c r="F5773" t="s">
        <v>33458</v>
      </c>
      <c r="H5773" t="s">
        <v>33456</v>
      </c>
      <c r="J5773" t="s">
        <v>33459</v>
      </c>
      <c r="K5773" t="s">
        <v>33460</v>
      </c>
      <c r="M5773" t="s">
        <v>33461</v>
      </c>
      <c r="N5773" t="s">
        <v>3849</v>
      </c>
      <c r="O5773">
        <v>62881</v>
      </c>
      <c r="P5773" t="s">
        <v>50</v>
      </c>
      <c r="U5773" s="1">
        <v>44642</v>
      </c>
      <c r="V5773" s="1">
        <v>44642</v>
      </c>
      <c r="AC5773" t="s">
        <v>53</v>
      </c>
      <c r="AD5773">
        <v>2969480377</v>
      </c>
      <c r="AE5773" s="1">
        <v>37447</v>
      </c>
      <c r="AG5773" t="s">
        <v>33462</v>
      </c>
      <c r="AH5773" t="s">
        <v>51</v>
      </c>
      <c r="AJ5773" t="s">
        <v>53</v>
      </c>
      <c r="AO5773" t="s">
        <v>8142</v>
      </c>
    </row>
    <row r="5774" spans="1:43" x14ac:dyDescent="0.35">
      <c r="A5774" t="s">
        <v>33463</v>
      </c>
      <c r="B5774" t="s">
        <v>33464</v>
      </c>
      <c r="C5774" t="s">
        <v>89</v>
      </c>
      <c r="F5774" t="s">
        <v>33465</v>
      </c>
      <c r="H5774" t="s">
        <v>33466</v>
      </c>
      <c r="J5774" t="s">
        <v>30289</v>
      </c>
      <c r="K5774" t="s">
        <v>33467</v>
      </c>
      <c r="M5774" t="s">
        <v>14327</v>
      </c>
      <c r="N5774" t="s">
        <v>12376</v>
      </c>
      <c r="O5774">
        <v>73096</v>
      </c>
      <c r="P5774" t="s">
        <v>50</v>
      </c>
      <c r="U5774" s="1">
        <v>44642</v>
      </c>
      <c r="V5774" s="1">
        <v>44642</v>
      </c>
      <c r="AC5774" t="s">
        <v>53</v>
      </c>
      <c r="AD5774">
        <v>2969537768</v>
      </c>
      <c r="AE5774" s="1">
        <v>39794.362500000003</v>
      </c>
      <c r="AG5774" t="s">
        <v>33468</v>
      </c>
      <c r="AH5774" t="s">
        <v>51</v>
      </c>
      <c r="AJ5774" t="s">
        <v>53</v>
      </c>
      <c r="AO5774" t="s">
        <v>8142</v>
      </c>
    </row>
    <row r="5775" spans="1:43" x14ac:dyDescent="0.35">
      <c r="A5775" t="s">
        <v>33469</v>
      </c>
      <c r="B5775" t="s">
        <v>2200</v>
      </c>
      <c r="C5775" t="s">
        <v>7633</v>
      </c>
      <c r="F5775" t="s">
        <v>33470</v>
      </c>
      <c r="H5775" t="s">
        <v>33469</v>
      </c>
      <c r="J5775" t="s">
        <v>5968</v>
      </c>
      <c r="N5775" t="s">
        <v>4526</v>
      </c>
      <c r="O5775">
        <v>85552</v>
      </c>
      <c r="P5775" t="s">
        <v>50</v>
      </c>
      <c r="U5775" s="1">
        <v>44642</v>
      </c>
      <c r="V5775" s="1">
        <v>44642</v>
      </c>
      <c r="AC5775" t="s">
        <v>53</v>
      </c>
      <c r="AD5775">
        <v>2969480780</v>
      </c>
      <c r="AE5775" s="1">
        <v>37467</v>
      </c>
      <c r="AG5775" t="s">
        <v>33471</v>
      </c>
      <c r="AH5775" t="s">
        <v>51</v>
      </c>
      <c r="AJ5775" t="s">
        <v>53</v>
      </c>
      <c r="AO5775" t="s">
        <v>8142</v>
      </c>
    </row>
    <row r="5776" spans="1:43" x14ac:dyDescent="0.35">
      <c r="A5776" t="s">
        <v>33472</v>
      </c>
      <c r="B5776" t="s">
        <v>33473</v>
      </c>
      <c r="C5776" t="s">
        <v>7087</v>
      </c>
      <c r="F5776" t="s">
        <v>33474</v>
      </c>
      <c r="H5776" t="s">
        <v>33475</v>
      </c>
      <c r="J5776" t="s">
        <v>5968</v>
      </c>
      <c r="N5776" t="s">
        <v>4526</v>
      </c>
      <c r="O5776">
        <v>85546</v>
      </c>
      <c r="P5776" t="s">
        <v>50</v>
      </c>
      <c r="U5776" s="1">
        <v>44642</v>
      </c>
      <c r="V5776" s="1">
        <v>44642</v>
      </c>
      <c r="AC5776" t="s">
        <v>53</v>
      </c>
      <c r="AD5776">
        <v>2969480780</v>
      </c>
      <c r="AE5776" s="1">
        <v>37467</v>
      </c>
      <c r="AG5776" t="s">
        <v>33476</v>
      </c>
      <c r="AH5776" t="s">
        <v>51</v>
      </c>
      <c r="AJ5776" t="s">
        <v>53</v>
      </c>
      <c r="AO5776" t="s">
        <v>8142</v>
      </c>
    </row>
    <row r="5777" spans="1:42" x14ac:dyDescent="0.35">
      <c r="A5777" t="s">
        <v>33477</v>
      </c>
      <c r="B5777" t="s">
        <v>24504</v>
      </c>
      <c r="C5777" t="s">
        <v>11668</v>
      </c>
      <c r="F5777" t="s">
        <v>33478</v>
      </c>
      <c r="H5777" t="s">
        <v>33479</v>
      </c>
      <c r="J5777" t="s">
        <v>12933</v>
      </c>
      <c r="P5777" t="s">
        <v>50</v>
      </c>
      <c r="U5777" s="1">
        <v>44642</v>
      </c>
      <c r="V5777" s="1">
        <v>44642</v>
      </c>
      <c r="AC5777" t="s">
        <v>53</v>
      </c>
      <c r="AD5777">
        <v>2969579793</v>
      </c>
      <c r="AE5777" s="1">
        <v>41172.685416666667</v>
      </c>
      <c r="AG5777" t="s">
        <v>33480</v>
      </c>
      <c r="AH5777" t="s">
        <v>51</v>
      </c>
      <c r="AJ5777" t="s">
        <v>53</v>
      </c>
      <c r="AO5777" t="s">
        <v>8142</v>
      </c>
    </row>
    <row r="5778" spans="1:42" x14ac:dyDescent="0.35">
      <c r="A5778" t="s">
        <v>33481</v>
      </c>
      <c r="B5778" t="s">
        <v>28674</v>
      </c>
      <c r="C5778" t="s">
        <v>33482</v>
      </c>
      <c r="F5778" t="s">
        <v>33483</v>
      </c>
      <c r="H5778" t="s">
        <v>29910</v>
      </c>
      <c r="J5778" t="s">
        <v>26971</v>
      </c>
      <c r="K5778" t="s">
        <v>33484</v>
      </c>
      <c r="M5778" t="s">
        <v>21285</v>
      </c>
      <c r="N5778" t="s">
        <v>65</v>
      </c>
      <c r="O5778">
        <v>80241</v>
      </c>
      <c r="P5778" t="s">
        <v>50</v>
      </c>
      <c r="U5778" s="1">
        <v>44642</v>
      </c>
      <c r="V5778" s="1">
        <v>44642</v>
      </c>
      <c r="W5778" s="1">
        <v>44642.479166666664</v>
      </c>
      <c r="X5778" s="1">
        <v>44642.479166666664</v>
      </c>
      <c r="AC5778" t="s">
        <v>53</v>
      </c>
      <c r="AD5778">
        <v>2969783181</v>
      </c>
      <c r="AE5778" s="1">
        <v>43172.738194444442</v>
      </c>
      <c r="AF5778" t="s">
        <v>26122</v>
      </c>
      <c r="AG5778" t="s">
        <v>33485</v>
      </c>
      <c r="AH5778" t="s">
        <v>51</v>
      </c>
      <c r="AJ5778" t="s">
        <v>53</v>
      </c>
      <c r="AL5778" t="s">
        <v>78</v>
      </c>
      <c r="AO5778" t="s">
        <v>5443</v>
      </c>
      <c r="AP5778" s="1">
        <v>44642.479166666664</v>
      </c>
    </row>
    <row r="5779" spans="1:42" x14ac:dyDescent="0.35">
      <c r="A5779" t="s">
        <v>33486</v>
      </c>
      <c r="B5779" t="s">
        <v>7205</v>
      </c>
      <c r="C5779" t="s">
        <v>33487</v>
      </c>
      <c r="F5779" t="s">
        <v>33488</v>
      </c>
      <c r="H5779" t="s">
        <v>29910</v>
      </c>
      <c r="J5779" t="s">
        <v>26971</v>
      </c>
      <c r="K5779" t="s">
        <v>33484</v>
      </c>
      <c r="M5779" t="s">
        <v>21285</v>
      </c>
      <c r="N5779" t="s">
        <v>65</v>
      </c>
      <c r="O5779">
        <v>80241</v>
      </c>
      <c r="P5779" t="s">
        <v>50</v>
      </c>
      <c r="U5779" s="1">
        <v>44642</v>
      </c>
      <c r="V5779" s="1">
        <v>44642</v>
      </c>
      <c r="W5779" s="1">
        <v>44642.490277777775</v>
      </c>
      <c r="X5779" s="1">
        <v>44642.490277777775</v>
      </c>
      <c r="AC5779" t="s">
        <v>53</v>
      </c>
      <c r="AD5779">
        <v>2969783181</v>
      </c>
      <c r="AE5779" s="1">
        <v>43172.738194444442</v>
      </c>
      <c r="AF5779" t="s">
        <v>26122</v>
      </c>
      <c r="AG5779" t="s">
        <v>33489</v>
      </c>
      <c r="AH5779" t="s">
        <v>51</v>
      </c>
      <c r="AJ5779" t="s">
        <v>53</v>
      </c>
      <c r="AL5779" t="s">
        <v>78</v>
      </c>
      <c r="AO5779" t="s">
        <v>5443</v>
      </c>
      <c r="AP5779" s="1">
        <v>44642.486805555556</v>
      </c>
    </row>
    <row r="5780" spans="1:42" x14ac:dyDescent="0.35">
      <c r="A5780" t="s">
        <v>33490</v>
      </c>
      <c r="B5780" t="s">
        <v>7386</v>
      </c>
      <c r="C5780" t="s">
        <v>5032</v>
      </c>
      <c r="F5780" t="s">
        <v>32779</v>
      </c>
      <c r="H5780" t="s">
        <v>32778</v>
      </c>
      <c r="J5780" t="s">
        <v>26971</v>
      </c>
      <c r="K5780" t="s">
        <v>32780</v>
      </c>
      <c r="M5780" t="s">
        <v>21285</v>
      </c>
      <c r="N5780" t="s">
        <v>65</v>
      </c>
      <c r="O5780">
        <v>80241</v>
      </c>
      <c r="P5780" t="s">
        <v>50</v>
      </c>
      <c r="U5780" s="1">
        <v>44642</v>
      </c>
      <c r="V5780" s="1">
        <v>44642</v>
      </c>
      <c r="W5780" s="1">
        <v>44642.331944444442</v>
      </c>
      <c r="X5780" s="1">
        <v>44642.331944444442</v>
      </c>
      <c r="AC5780" t="s">
        <v>53</v>
      </c>
      <c r="AD5780">
        <v>2969783181</v>
      </c>
      <c r="AE5780" s="1">
        <v>43172.738194444442</v>
      </c>
      <c r="AF5780" t="s">
        <v>26122</v>
      </c>
      <c r="AG5780" t="s">
        <v>33491</v>
      </c>
      <c r="AH5780" t="s">
        <v>51</v>
      </c>
      <c r="AJ5780" t="s">
        <v>53</v>
      </c>
      <c r="AL5780" t="s">
        <v>78</v>
      </c>
      <c r="AO5780" t="s">
        <v>5443</v>
      </c>
      <c r="AP5780" s="1">
        <v>44642.330555555556</v>
      </c>
    </row>
    <row r="5781" spans="1:42" x14ac:dyDescent="0.35">
      <c r="A5781" t="s">
        <v>33492</v>
      </c>
      <c r="B5781" t="s">
        <v>33493</v>
      </c>
      <c r="C5781" t="s">
        <v>15565</v>
      </c>
      <c r="F5781" t="s">
        <v>33494</v>
      </c>
      <c r="H5781" t="s">
        <v>29910</v>
      </c>
      <c r="J5781" t="s">
        <v>26971</v>
      </c>
      <c r="K5781" t="s">
        <v>33484</v>
      </c>
      <c r="M5781" t="s">
        <v>21285</v>
      </c>
      <c r="N5781" t="s">
        <v>65</v>
      </c>
      <c r="O5781">
        <v>80241</v>
      </c>
      <c r="P5781" t="s">
        <v>50</v>
      </c>
      <c r="U5781" s="1">
        <v>44642</v>
      </c>
      <c r="V5781" s="1">
        <v>44642</v>
      </c>
      <c r="W5781" s="1">
        <v>44642.481944444444</v>
      </c>
      <c r="X5781" s="1">
        <v>44642.481944444444</v>
      </c>
      <c r="AC5781" t="s">
        <v>53</v>
      </c>
      <c r="AD5781">
        <v>2969783181</v>
      </c>
      <c r="AE5781" s="1">
        <v>43172.738194444442</v>
      </c>
      <c r="AF5781" t="s">
        <v>26122</v>
      </c>
      <c r="AG5781" t="s">
        <v>33495</v>
      </c>
      <c r="AH5781" t="s">
        <v>51</v>
      </c>
      <c r="AJ5781" t="s">
        <v>53</v>
      </c>
      <c r="AL5781" t="s">
        <v>78</v>
      </c>
      <c r="AO5781" t="s">
        <v>5443</v>
      </c>
      <c r="AP5781" s="1">
        <v>44642.482638888891</v>
      </c>
    </row>
    <row r="5782" spans="1:42" x14ac:dyDescent="0.35">
      <c r="A5782" t="s">
        <v>33496</v>
      </c>
      <c r="B5782" t="s">
        <v>2387</v>
      </c>
      <c r="C5782" t="s">
        <v>2393</v>
      </c>
      <c r="F5782" t="s">
        <v>33242</v>
      </c>
      <c r="H5782" t="s">
        <v>30548</v>
      </c>
      <c r="J5782" t="s">
        <v>18584</v>
      </c>
      <c r="K5782" t="s">
        <v>30549</v>
      </c>
      <c r="M5782" t="s">
        <v>15816</v>
      </c>
      <c r="N5782" t="s">
        <v>4438</v>
      </c>
      <c r="O5782">
        <v>92883</v>
      </c>
      <c r="P5782" t="s">
        <v>50</v>
      </c>
      <c r="U5782" s="1">
        <v>44642</v>
      </c>
      <c r="V5782" s="1">
        <v>44642</v>
      </c>
      <c r="AC5782" t="s">
        <v>53</v>
      </c>
      <c r="AD5782">
        <v>2969543968</v>
      </c>
      <c r="AE5782" s="1">
        <v>40032.470138888886</v>
      </c>
      <c r="AG5782" t="s">
        <v>33497</v>
      </c>
      <c r="AH5782" t="s">
        <v>51</v>
      </c>
      <c r="AJ5782" t="s">
        <v>53</v>
      </c>
      <c r="AO5782" t="s">
        <v>8142</v>
      </c>
    </row>
    <row r="5783" spans="1:42" x14ac:dyDescent="0.35">
      <c r="A5783" t="s">
        <v>33498</v>
      </c>
      <c r="B5783" t="s">
        <v>33499</v>
      </c>
      <c r="C5783" t="s">
        <v>961</v>
      </c>
      <c r="F5783" t="s">
        <v>33242</v>
      </c>
      <c r="H5783" t="s">
        <v>30548</v>
      </c>
      <c r="J5783" t="s">
        <v>18584</v>
      </c>
      <c r="K5783" t="s">
        <v>30549</v>
      </c>
      <c r="M5783" t="s">
        <v>15816</v>
      </c>
      <c r="N5783" t="s">
        <v>4438</v>
      </c>
      <c r="O5783">
        <v>92883</v>
      </c>
      <c r="P5783" t="s">
        <v>50</v>
      </c>
      <c r="U5783" s="1">
        <v>44642</v>
      </c>
      <c r="V5783" s="1">
        <v>44642</v>
      </c>
      <c r="AC5783" t="s">
        <v>53</v>
      </c>
      <c r="AD5783">
        <v>2969543968</v>
      </c>
      <c r="AE5783" s="1">
        <v>40032.470138888886</v>
      </c>
      <c r="AG5783" t="s">
        <v>33500</v>
      </c>
      <c r="AH5783" t="s">
        <v>51</v>
      </c>
      <c r="AJ5783" t="s">
        <v>53</v>
      </c>
      <c r="AO5783" t="s">
        <v>8142</v>
      </c>
    </row>
    <row r="5784" spans="1:42" x14ac:dyDescent="0.35">
      <c r="A5784" t="s">
        <v>33501</v>
      </c>
      <c r="B5784" t="s">
        <v>6803</v>
      </c>
      <c r="C5784" t="s">
        <v>23571</v>
      </c>
      <c r="F5784" t="s">
        <v>33242</v>
      </c>
      <c r="H5784" t="s">
        <v>30548</v>
      </c>
      <c r="J5784" t="s">
        <v>18584</v>
      </c>
      <c r="K5784" t="s">
        <v>30549</v>
      </c>
      <c r="M5784" t="s">
        <v>15816</v>
      </c>
      <c r="N5784" t="s">
        <v>4438</v>
      </c>
      <c r="O5784">
        <v>92883</v>
      </c>
      <c r="P5784" t="s">
        <v>50</v>
      </c>
      <c r="U5784" s="1">
        <v>44642</v>
      </c>
      <c r="V5784" s="1">
        <v>44642</v>
      </c>
      <c r="AC5784" t="s">
        <v>53</v>
      </c>
      <c r="AD5784">
        <v>2969543968</v>
      </c>
      <c r="AE5784" s="1">
        <v>40032.470138888886</v>
      </c>
      <c r="AG5784" t="s">
        <v>33502</v>
      </c>
      <c r="AH5784" t="s">
        <v>51</v>
      </c>
      <c r="AJ5784" t="s">
        <v>53</v>
      </c>
      <c r="AO5784" t="s">
        <v>8142</v>
      </c>
    </row>
    <row r="5785" spans="1:42" x14ac:dyDescent="0.35">
      <c r="A5785" t="s">
        <v>33503</v>
      </c>
      <c r="B5785" t="s">
        <v>6118</v>
      </c>
      <c r="C5785" t="s">
        <v>258</v>
      </c>
      <c r="F5785" t="s">
        <v>33242</v>
      </c>
      <c r="H5785" t="s">
        <v>30548</v>
      </c>
      <c r="J5785" t="s">
        <v>18584</v>
      </c>
      <c r="K5785" t="s">
        <v>30549</v>
      </c>
      <c r="M5785" t="s">
        <v>15816</v>
      </c>
      <c r="N5785" t="s">
        <v>4438</v>
      </c>
      <c r="O5785">
        <v>92883</v>
      </c>
      <c r="P5785" t="s">
        <v>50</v>
      </c>
      <c r="U5785" s="1">
        <v>44642</v>
      </c>
      <c r="V5785" s="1">
        <v>44642</v>
      </c>
      <c r="AC5785" t="s">
        <v>53</v>
      </c>
      <c r="AD5785">
        <v>2969543968</v>
      </c>
      <c r="AE5785" s="1">
        <v>40032.470138888886</v>
      </c>
      <c r="AG5785" t="s">
        <v>33504</v>
      </c>
      <c r="AH5785" t="s">
        <v>51</v>
      </c>
      <c r="AJ5785" t="s">
        <v>53</v>
      </c>
      <c r="AO5785" t="s">
        <v>8142</v>
      </c>
    </row>
    <row r="5786" spans="1:42" x14ac:dyDescent="0.35">
      <c r="A5786" t="s">
        <v>33505</v>
      </c>
      <c r="B5786" t="s">
        <v>33506</v>
      </c>
      <c r="C5786" t="s">
        <v>17892</v>
      </c>
      <c r="F5786" t="s">
        <v>33242</v>
      </c>
      <c r="H5786" t="s">
        <v>30548</v>
      </c>
      <c r="J5786" t="s">
        <v>18584</v>
      </c>
      <c r="K5786" t="s">
        <v>30549</v>
      </c>
      <c r="M5786" t="s">
        <v>15816</v>
      </c>
      <c r="N5786" t="s">
        <v>4438</v>
      </c>
      <c r="O5786">
        <v>92883</v>
      </c>
      <c r="P5786" t="s">
        <v>50</v>
      </c>
      <c r="U5786" s="1">
        <v>44642</v>
      </c>
      <c r="V5786" s="1">
        <v>44642</v>
      </c>
      <c r="AC5786" t="s">
        <v>53</v>
      </c>
      <c r="AD5786">
        <v>2969543968</v>
      </c>
      <c r="AE5786" s="1">
        <v>40032.470138888886</v>
      </c>
      <c r="AG5786" t="s">
        <v>33507</v>
      </c>
      <c r="AH5786" t="s">
        <v>51</v>
      </c>
      <c r="AJ5786" t="s">
        <v>53</v>
      </c>
      <c r="AO5786" t="s">
        <v>8142</v>
      </c>
    </row>
    <row r="5787" spans="1:42" x14ac:dyDescent="0.35">
      <c r="A5787" t="s">
        <v>33508</v>
      </c>
      <c r="B5787" t="s">
        <v>12113</v>
      </c>
      <c r="C5787" t="s">
        <v>1686</v>
      </c>
      <c r="F5787" t="s">
        <v>33242</v>
      </c>
      <c r="H5787" t="s">
        <v>30548</v>
      </c>
      <c r="J5787" t="s">
        <v>18584</v>
      </c>
      <c r="K5787" t="s">
        <v>30549</v>
      </c>
      <c r="M5787" t="s">
        <v>15816</v>
      </c>
      <c r="N5787" t="s">
        <v>4438</v>
      </c>
      <c r="O5787">
        <v>92883</v>
      </c>
      <c r="P5787" t="s">
        <v>50</v>
      </c>
      <c r="U5787" s="1">
        <v>44642</v>
      </c>
      <c r="V5787" s="1">
        <v>44642</v>
      </c>
      <c r="AC5787" t="s">
        <v>53</v>
      </c>
      <c r="AD5787">
        <v>2969543968</v>
      </c>
      <c r="AE5787" s="1">
        <v>40032.470138888886</v>
      </c>
      <c r="AG5787" t="s">
        <v>33509</v>
      </c>
      <c r="AH5787" t="s">
        <v>51</v>
      </c>
      <c r="AJ5787" t="s">
        <v>53</v>
      </c>
      <c r="AO5787" t="s">
        <v>8142</v>
      </c>
    </row>
    <row r="5788" spans="1:42" x14ac:dyDescent="0.35">
      <c r="A5788" t="s">
        <v>33510</v>
      </c>
      <c r="B5788" t="s">
        <v>33511</v>
      </c>
      <c r="C5788" t="s">
        <v>3185</v>
      </c>
      <c r="F5788" t="s">
        <v>33242</v>
      </c>
      <c r="H5788" t="s">
        <v>30548</v>
      </c>
      <c r="J5788" t="s">
        <v>18584</v>
      </c>
      <c r="K5788" t="s">
        <v>30549</v>
      </c>
      <c r="M5788" t="s">
        <v>15816</v>
      </c>
      <c r="N5788" t="s">
        <v>4438</v>
      </c>
      <c r="O5788">
        <v>92883</v>
      </c>
      <c r="P5788" t="s">
        <v>50</v>
      </c>
      <c r="U5788" s="1">
        <v>44642</v>
      </c>
      <c r="V5788" s="1">
        <v>44642</v>
      </c>
      <c r="AC5788" t="s">
        <v>53</v>
      </c>
      <c r="AD5788">
        <v>2969543968</v>
      </c>
      <c r="AE5788" s="1">
        <v>40032.470138888886</v>
      </c>
      <c r="AG5788" t="s">
        <v>33512</v>
      </c>
      <c r="AH5788" t="s">
        <v>51</v>
      </c>
      <c r="AJ5788" t="s">
        <v>53</v>
      </c>
      <c r="AO5788" t="s">
        <v>8142</v>
      </c>
    </row>
    <row r="5789" spans="1:42" x14ac:dyDescent="0.35">
      <c r="A5789" t="s">
        <v>33513</v>
      </c>
      <c r="B5789" t="s">
        <v>33514</v>
      </c>
      <c r="C5789" t="s">
        <v>25443</v>
      </c>
      <c r="F5789" t="s">
        <v>33242</v>
      </c>
      <c r="H5789" t="s">
        <v>30548</v>
      </c>
      <c r="J5789" t="s">
        <v>18584</v>
      </c>
      <c r="K5789" t="s">
        <v>30549</v>
      </c>
      <c r="M5789" t="s">
        <v>15816</v>
      </c>
      <c r="N5789" t="s">
        <v>4438</v>
      </c>
      <c r="O5789">
        <v>92883</v>
      </c>
      <c r="P5789" t="s">
        <v>50</v>
      </c>
      <c r="U5789" s="1">
        <v>44642</v>
      </c>
      <c r="V5789" s="1">
        <v>44642</v>
      </c>
      <c r="AC5789" t="s">
        <v>53</v>
      </c>
      <c r="AD5789">
        <v>2969543968</v>
      </c>
      <c r="AE5789" s="1">
        <v>40032.470138888886</v>
      </c>
      <c r="AG5789" t="s">
        <v>33515</v>
      </c>
      <c r="AH5789" t="s">
        <v>51</v>
      </c>
      <c r="AJ5789" t="s">
        <v>53</v>
      </c>
      <c r="AO5789" t="s">
        <v>8142</v>
      </c>
    </row>
    <row r="5790" spans="1:42" x14ac:dyDescent="0.35">
      <c r="A5790" t="s">
        <v>33516</v>
      </c>
      <c r="B5790" t="s">
        <v>33517</v>
      </c>
      <c r="C5790" t="s">
        <v>587</v>
      </c>
      <c r="F5790" t="s">
        <v>33242</v>
      </c>
      <c r="H5790" t="s">
        <v>30548</v>
      </c>
      <c r="J5790" t="s">
        <v>18584</v>
      </c>
      <c r="K5790" t="s">
        <v>30549</v>
      </c>
      <c r="M5790" t="s">
        <v>15816</v>
      </c>
      <c r="N5790" t="s">
        <v>4438</v>
      </c>
      <c r="O5790">
        <v>92883</v>
      </c>
      <c r="P5790" t="s">
        <v>50</v>
      </c>
      <c r="U5790" s="1">
        <v>44642</v>
      </c>
      <c r="V5790" s="1">
        <v>44642</v>
      </c>
      <c r="AC5790" t="s">
        <v>53</v>
      </c>
      <c r="AD5790">
        <v>2969543968</v>
      </c>
      <c r="AE5790" s="1">
        <v>40032.470138888886</v>
      </c>
      <c r="AG5790" t="s">
        <v>33518</v>
      </c>
      <c r="AH5790" t="s">
        <v>51</v>
      </c>
      <c r="AJ5790" t="s">
        <v>53</v>
      </c>
      <c r="AO5790" t="s">
        <v>8142</v>
      </c>
    </row>
    <row r="5791" spans="1:42" x14ac:dyDescent="0.35">
      <c r="A5791" t="s">
        <v>33519</v>
      </c>
      <c r="B5791" t="s">
        <v>33520</v>
      </c>
      <c r="C5791" t="s">
        <v>4450</v>
      </c>
      <c r="F5791" t="s">
        <v>33242</v>
      </c>
      <c r="H5791" t="s">
        <v>30548</v>
      </c>
      <c r="J5791" t="s">
        <v>18584</v>
      </c>
      <c r="K5791" t="s">
        <v>30549</v>
      </c>
      <c r="M5791" t="s">
        <v>15816</v>
      </c>
      <c r="N5791" t="s">
        <v>4438</v>
      </c>
      <c r="O5791">
        <v>92883</v>
      </c>
      <c r="P5791" t="s">
        <v>50</v>
      </c>
      <c r="U5791" s="1">
        <v>44642</v>
      </c>
      <c r="V5791" s="1">
        <v>44642</v>
      </c>
      <c r="AC5791" t="s">
        <v>53</v>
      </c>
      <c r="AD5791">
        <v>2969543968</v>
      </c>
      <c r="AE5791" s="1">
        <v>40032.470138888886</v>
      </c>
      <c r="AG5791" t="s">
        <v>33521</v>
      </c>
      <c r="AH5791" t="s">
        <v>51</v>
      </c>
      <c r="AJ5791" t="s">
        <v>53</v>
      </c>
      <c r="AO5791" t="s">
        <v>8142</v>
      </c>
    </row>
    <row r="5792" spans="1:42" x14ac:dyDescent="0.35">
      <c r="A5792" t="s">
        <v>33522</v>
      </c>
      <c r="B5792" t="s">
        <v>15080</v>
      </c>
      <c r="C5792" t="s">
        <v>946</v>
      </c>
      <c r="F5792" t="s">
        <v>33242</v>
      </c>
      <c r="H5792" t="s">
        <v>30548</v>
      </c>
      <c r="J5792" t="s">
        <v>18584</v>
      </c>
      <c r="K5792" t="s">
        <v>30549</v>
      </c>
      <c r="M5792" t="s">
        <v>15816</v>
      </c>
      <c r="N5792" t="s">
        <v>4438</v>
      </c>
      <c r="O5792">
        <v>92883</v>
      </c>
      <c r="P5792" t="s">
        <v>50</v>
      </c>
      <c r="U5792" s="1">
        <v>44642</v>
      </c>
      <c r="V5792" s="1">
        <v>44642</v>
      </c>
      <c r="AC5792" t="s">
        <v>53</v>
      </c>
      <c r="AD5792">
        <v>2969543968</v>
      </c>
      <c r="AE5792" s="1">
        <v>40032.470138888886</v>
      </c>
      <c r="AG5792" t="s">
        <v>33523</v>
      </c>
      <c r="AH5792" t="s">
        <v>51</v>
      </c>
      <c r="AJ5792" t="s">
        <v>53</v>
      </c>
      <c r="AO5792" t="s">
        <v>8142</v>
      </c>
    </row>
    <row r="5793" spans="1:43" x14ac:dyDescent="0.35">
      <c r="A5793" t="s">
        <v>33524</v>
      </c>
      <c r="B5793" t="s">
        <v>23273</v>
      </c>
      <c r="C5793" t="s">
        <v>33525</v>
      </c>
      <c r="F5793" t="s">
        <v>33526</v>
      </c>
      <c r="H5793" t="s">
        <v>29910</v>
      </c>
      <c r="J5793" t="s">
        <v>26971</v>
      </c>
      <c r="K5793" t="s">
        <v>33484</v>
      </c>
      <c r="M5793" t="s">
        <v>21285</v>
      </c>
      <c r="N5793" t="s">
        <v>65</v>
      </c>
      <c r="O5793">
        <v>80241</v>
      </c>
      <c r="P5793" t="s">
        <v>50</v>
      </c>
      <c r="U5793" s="1">
        <v>44642</v>
      </c>
      <c r="V5793" s="1">
        <v>44642</v>
      </c>
      <c r="W5793" s="1">
        <v>44642.448611111111</v>
      </c>
      <c r="X5793" s="1">
        <v>44642.448611111111</v>
      </c>
      <c r="AC5793" t="s">
        <v>53</v>
      </c>
      <c r="AD5793">
        <v>2969783181</v>
      </c>
      <c r="AE5793" s="1">
        <v>43172.738194444442</v>
      </c>
      <c r="AF5793" t="s">
        <v>26122</v>
      </c>
      <c r="AG5793" t="s">
        <v>33527</v>
      </c>
      <c r="AH5793" t="s">
        <v>51</v>
      </c>
      <c r="AJ5793" t="s">
        <v>53</v>
      </c>
      <c r="AL5793" t="s">
        <v>78</v>
      </c>
      <c r="AO5793" t="s">
        <v>5443</v>
      </c>
      <c r="AP5793" s="1">
        <v>44642.451388888891</v>
      </c>
    </row>
    <row r="5794" spans="1:43" x14ac:dyDescent="0.35">
      <c r="A5794" t="s">
        <v>33528</v>
      </c>
      <c r="B5794" t="s">
        <v>33529</v>
      </c>
      <c r="C5794" t="s">
        <v>33530</v>
      </c>
      <c r="F5794" t="s">
        <v>33531</v>
      </c>
      <c r="H5794" t="s">
        <v>33528</v>
      </c>
      <c r="J5794" t="s">
        <v>33532</v>
      </c>
      <c r="N5794" t="s">
        <v>287</v>
      </c>
      <c r="O5794" t="s">
        <v>33533</v>
      </c>
      <c r="P5794" t="s">
        <v>50</v>
      </c>
      <c r="U5794" s="1">
        <v>44642</v>
      </c>
      <c r="V5794" s="1">
        <v>44642</v>
      </c>
      <c r="W5794" s="1">
        <v>44642.793055555558</v>
      </c>
      <c r="X5794" s="1">
        <v>44642.793055555558</v>
      </c>
      <c r="AC5794" t="s">
        <v>53</v>
      </c>
      <c r="AD5794">
        <v>1000000001</v>
      </c>
      <c r="AE5794" s="1">
        <v>39973.351388888892</v>
      </c>
      <c r="AF5794" t="s">
        <v>3377</v>
      </c>
      <c r="AG5794" t="s">
        <v>33534</v>
      </c>
      <c r="AH5794" t="s">
        <v>51</v>
      </c>
      <c r="AJ5794" t="s">
        <v>53</v>
      </c>
      <c r="AL5794" t="s">
        <v>78</v>
      </c>
      <c r="AO5794" t="s">
        <v>8142</v>
      </c>
    </row>
    <row r="5795" spans="1:43" x14ac:dyDescent="0.35">
      <c r="A5795" t="s">
        <v>33535</v>
      </c>
      <c r="B5795" t="s">
        <v>14984</v>
      </c>
      <c r="C5795" t="s">
        <v>308</v>
      </c>
      <c r="F5795">
        <v>6148675309</v>
      </c>
      <c r="H5795" t="s">
        <v>33536</v>
      </c>
      <c r="J5795" t="s">
        <v>33537</v>
      </c>
      <c r="K5795" t="s">
        <v>33538</v>
      </c>
      <c r="M5795" t="s">
        <v>33539</v>
      </c>
      <c r="N5795" t="s">
        <v>33540</v>
      </c>
      <c r="O5795" t="s">
        <v>33541</v>
      </c>
      <c r="P5795" t="s">
        <v>50</v>
      </c>
      <c r="U5795" s="1">
        <v>44642</v>
      </c>
      <c r="V5795" s="1">
        <v>44642</v>
      </c>
      <c r="W5795" s="1">
        <v>44642.095833333333</v>
      </c>
      <c r="X5795" s="1">
        <v>44642.095833333333</v>
      </c>
      <c r="AC5795" t="s">
        <v>53</v>
      </c>
      <c r="AD5795">
        <v>1000000001</v>
      </c>
      <c r="AE5795" s="1">
        <v>39973.351388888892</v>
      </c>
      <c r="AF5795" t="s">
        <v>3377</v>
      </c>
      <c r="AG5795" t="s">
        <v>33542</v>
      </c>
      <c r="AH5795" t="s">
        <v>51</v>
      </c>
      <c r="AJ5795" t="s">
        <v>53</v>
      </c>
      <c r="AL5795" t="s">
        <v>78</v>
      </c>
      <c r="AO5795" t="s">
        <v>5443</v>
      </c>
      <c r="AP5795" s="1">
        <v>45219.03125</v>
      </c>
    </row>
    <row r="5796" spans="1:43" x14ac:dyDescent="0.35">
      <c r="A5796" t="s">
        <v>29910</v>
      </c>
      <c r="B5796" t="s">
        <v>26061</v>
      </c>
      <c r="C5796" t="s">
        <v>33543</v>
      </c>
      <c r="F5796" t="s">
        <v>33544</v>
      </c>
      <c r="H5796" t="s">
        <v>29910</v>
      </c>
      <c r="J5796" t="s">
        <v>26971</v>
      </c>
      <c r="K5796" t="s">
        <v>33484</v>
      </c>
      <c r="M5796" t="s">
        <v>21285</v>
      </c>
      <c r="N5796" t="s">
        <v>65</v>
      </c>
      <c r="O5796">
        <v>80241</v>
      </c>
      <c r="P5796" t="s">
        <v>50</v>
      </c>
      <c r="U5796" s="1">
        <v>44642</v>
      </c>
      <c r="V5796" s="1">
        <v>44642</v>
      </c>
      <c r="W5796" s="1">
        <v>44642.487500000003</v>
      </c>
      <c r="X5796" s="1">
        <v>44642.487500000003</v>
      </c>
      <c r="AC5796" t="s">
        <v>53</v>
      </c>
      <c r="AD5796">
        <v>2969783181</v>
      </c>
      <c r="AE5796" s="1">
        <v>43172.738194444442</v>
      </c>
      <c r="AF5796" t="s">
        <v>26122</v>
      </c>
      <c r="AG5796" t="s">
        <v>33545</v>
      </c>
      <c r="AH5796" t="s">
        <v>51</v>
      </c>
      <c r="AJ5796" t="s">
        <v>53</v>
      </c>
      <c r="AL5796" t="s">
        <v>78</v>
      </c>
      <c r="AO5796" t="s">
        <v>5443</v>
      </c>
      <c r="AP5796" s="1">
        <v>44642.486805555556</v>
      </c>
    </row>
    <row r="5797" spans="1:43" x14ac:dyDescent="0.35">
      <c r="A5797" t="s">
        <v>33546</v>
      </c>
      <c r="B5797" t="s">
        <v>33547</v>
      </c>
      <c r="C5797" t="s">
        <v>33548</v>
      </c>
      <c r="F5797" t="s">
        <v>33549</v>
      </c>
      <c r="H5797" t="s">
        <v>29910</v>
      </c>
      <c r="J5797" t="s">
        <v>26971</v>
      </c>
      <c r="K5797" t="s">
        <v>33484</v>
      </c>
      <c r="M5797" t="s">
        <v>21285</v>
      </c>
      <c r="N5797" t="s">
        <v>65</v>
      </c>
      <c r="O5797">
        <v>80241</v>
      </c>
      <c r="P5797" t="s">
        <v>50</v>
      </c>
      <c r="U5797" s="1">
        <v>44642</v>
      </c>
      <c r="V5797" s="1">
        <v>44642</v>
      </c>
      <c r="W5797" s="1">
        <v>44642.473611111112</v>
      </c>
      <c r="X5797" s="1">
        <v>44642.473611111112</v>
      </c>
      <c r="AC5797" t="s">
        <v>53</v>
      </c>
      <c r="AD5797">
        <v>2969783181</v>
      </c>
      <c r="AE5797" s="1">
        <v>43172.738194444442</v>
      </c>
      <c r="AF5797" t="s">
        <v>26122</v>
      </c>
      <c r="AG5797" t="s">
        <v>33550</v>
      </c>
      <c r="AH5797" t="s">
        <v>51</v>
      </c>
      <c r="AJ5797" t="s">
        <v>53</v>
      </c>
      <c r="AL5797" t="s">
        <v>78</v>
      </c>
      <c r="AO5797" t="s">
        <v>5443</v>
      </c>
      <c r="AP5797" s="1">
        <v>44642.472916666666</v>
      </c>
    </row>
    <row r="5798" spans="1:43" x14ac:dyDescent="0.35">
      <c r="A5798" t="s">
        <v>33551</v>
      </c>
      <c r="B5798" t="s">
        <v>4813</v>
      </c>
      <c r="C5798" t="s">
        <v>10221</v>
      </c>
      <c r="F5798" t="s">
        <v>33242</v>
      </c>
      <c r="H5798" t="s">
        <v>30548</v>
      </c>
      <c r="J5798" t="s">
        <v>18584</v>
      </c>
      <c r="K5798" t="s">
        <v>30549</v>
      </c>
      <c r="M5798" t="s">
        <v>15816</v>
      </c>
      <c r="N5798" t="s">
        <v>4438</v>
      </c>
      <c r="O5798">
        <v>92883</v>
      </c>
      <c r="P5798" t="s">
        <v>50</v>
      </c>
      <c r="U5798" s="1">
        <v>44642</v>
      </c>
      <c r="V5798" s="1">
        <v>44642</v>
      </c>
      <c r="AC5798" t="s">
        <v>53</v>
      </c>
      <c r="AD5798">
        <v>2969543968</v>
      </c>
      <c r="AE5798" s="1">
        <v>40032.470138888886</v>
      </c>
      <c r="AG5798" t="s">
        <v>33552</v>
      </c>
      <c r="AH5798" t="s">
        <v>51</v>
      </c>
      <c r="AJ5798" t="s">
        <v>53</v>
      </c>
      <c r="AO5798" t="s">
        <v>8142</v>
      </c>
    </row>
    <row r="5799" spans="1:43" x14ac:dyDescent="0.35">
      <c r="A5799" t="s">
        <v>33553</v>
      </c>
      <c r="B5799" t="s">
        <v>33554</v>
      </c>
      <c r="C5799" t="s">
        <v>5143</v>
      </c>
      <c r="F5799" t="s">
        <v>33555</v>
      </c>
      <c r="H5799" t="s">
        <v>29910</v>
      </c>
      <c r="J5799" t="s">
        <v>26971</v>
      </c>
      <c r="K5799" t="s">
        <v>33484</v>
      </c>
      <c r="M5799" t="s">
        <v>21285</v>
      </c>
      <c r="N5799" t="s">
        <v>65</v>
      </c>
      <c r="O5799">
        <v>80241</v>
      </c>
      <c r="P5799" t="s">
        <v>50</v>
      </c>
      <c r="U5799" s="1">
        <v>44642</v>
      </c>
      <c r="V5799" s="1">
        <v>44642</v>
      </c>
      <c r="W5799" s="1">
        <v>44642.477777777778</v>
      </c>
      <c r="X5799" s="1">
        <v>44642.477777777778</v>
      </c>
      <c r="AC5799" t="s">
        <v>53</v>
      </c>
      <c r="AD5799">
        <v>2969783181</v>
      </c>
      <c r="AE5799" s="1">
        <v>43172.738194444442</v>
      </c>
      <c r="AF5799" t="s">
        <v>26122</v>
      </c>
      <c r="AG5799" t="s">
        <v>33556</v>
      </c>
      <c r="AH5799" t="s">
        <v>51</v>
      </c>
      <c r="AJ5799" t="s">
        <v>53</v>
      </c>
      <c r="AL5799" t="s">
        <v>78</v>
      </c>
      <c r="AO5799" t="s">
        <v>5443</v>
      </c>
      <c r="AP5799" s="1">
        <v>44642.476388888892</v>
      </c>
    </row>
    <row r="5800" spans="1:43" x14ac:dyDescent="0.35">
      <c r="A5800" t="s">
        <v>33557</v>
      </c>
      <c r="B5800" t="s">
        <v>33558</v>
      </c>
      <c r="C5800" t="s">
        <v>15983</v>
      </c>
      <c r="F5800" t="s">
        <v>32779</v>
      </c>
      <c r="H5800" t="s">
        <v>32778</v>
      </c>
      <c r="J5800" t="s">
        <v>26971</v>
      </c>
      <c r="K5800" t="s">
        <v>32780</v>
      </c>
      <c r="M5800" t="s">
        <v>3894</v>
      </c>
      <c r="N5800" t="s">
        <v>65</v>
      </c>
      <c r="O5800">
        <v>80241</v>
      </c>
      <c r="P5800" t="s">
        <v>50</v>
      </c>
      <c r="U5800" s="1">
        <v>44642</v>
      </c>
      <c r="V5800" s="1">
        <v>44642</v>
      </c>
      <c r="W5800" s="1">
        <v>44642.333333333336</v>
      </c>
      <c r="X5800" s="1">
        <v>44642.333333333336</v>
      </c>
      <c r="AC5800" t="s">
        <v>53</v>
      </c>
      <c r="AD5800">
        <v>2969783181</v>
      </c>
      <c r="AE5800" s="1">
        <v>43172.738194444442</v>
      </c>
      <c r="AF5800" t="s">
        <v>26122</v>
      </c>
      <c r="AG5800" t="s">
        <v>33559</v>
      </c>
      <c r="AH5800" t="s">
        <v>51</v>
      </c>
      <c r="AJ5800" t="s">
        <v>53</v>
      </c>
      <c r="AL5800" t="s">
        <v>78</v>
      </c>
      <c r="AO5800" t="s">
        <v>5443</v>
      </c>
      <c r="AP5800" s="1">
        <v>44642.331944444442</v>
      </c>
    </row>
    <row r="5801" spans="1:43" x14ac:dyDescent="0.35">
      <c r="A5801" t="s">
        <v>33560</v>
      </c>
      <c r="B5801" t="s">
        <v>12087</v>
      </c>
      <c r="C5801" t="s">
        <v>21051</v>
      </c>
      <c r="F5801" t="s">
        <v>27145</v>
      </c>
      <c r="H5801" t="s">
        <v>27146</v>
      </c>
      <c r="I5801" t="s">
        <v>200</v>
      </c>
      <c r="J5801" t="s">
        <v>4293</v>
      </c>
      <c r="K5801" t="s">
        <v>7511</v>
      </c>
      <c r="M5801" t="s">
        <v>298</v>
      </c>
      <c r="N5801" t="s">
        <v>213</v>
      </c>
      <c r="O5801" t="s">
        <v>7513</v>
      </c>
      <c r="P5801" t="s">
        <v>50</v>
      </c>
      <c r="U5801" s="1">
        <v>44642.428472222222</v>
      </c>
      <c r="V5801" s="1">
        <v>44642.428472222222</v>
      </c>
      <c r="W5801" s="1">
        <v>44642.710416666669</v>
      </c>
      <c r="X5801" s="1">
        <v>44642.710416666669</v>
      </c>
      <c r="AC5801" t="s">
        <v>53</v>
      </c>
      <c r="AD5801">
        <v>2969634929</v>
      </c>
      <c r="AE5801" s="1">
        <v>41799.665972222225</v>
      </c>
      <c r="AF5801" t="s">
        <v>4296</v>
      </c>
      <c r="AG5801" t="s">
        <v>33561</v>
      </c>
      <c r="AH5801" t="s">
        <v>53</v>
      </c>
      <c r="AJ5801" t="s">
        <v>53</v>
      </c>
      <c r="AK5801" t="s">
        <v>16030</v>
      </c>
      <c r="AL5801" t="s">
        <v>78</v>
      </c>
      <c r="AO5801" t="s">
        <v>54</v>
      </c>
      <c r="AP5801" s="1">
        <v>45475.26666666667</v>
      </c>
    </row>
    <row r="5802" spans="1:43" x14ac:dyDescent="0.35">
      <c r="A5802" t="s">
        <v>33562</v>
      </c>
      <c r="B5802" t="s">
        <v>33563</v>
      </c>
      <c r="C5802" t="s">
        <v>33564</v>
      </c>
      <c r="F5802" t="s">
        <v>33565</v>
      </c>
      <c r="H5802" t="s">
        <v>33562</v>
      </c>
      <c r="J5802" t="s">
        <v>15382</v>
      </c>
      <c r="N5802" t="s">
        <v>398</v>
      </c>
      <c r="O5802">
        <v>88256</v>
      </c>
      <c r="P5802" t="s">
        <v>50</v>
      </c>
      <c r="U5802" s="1">
        <v>44643</v>
      </c>
      <c r="V5802" s="1">
        <v>44643</v>
      </c>
      <c r="W5802" s="1">
        <v>44643.394444444442</v>
      </c>
      <c r="X5802" s="1">
        <v>44643.394444444442</v>
      </c>
      <c r="AC5802" t="s">
        <v>53</v>
      </c>
      <c r="AD5802">
        <v>2969629793</v>
      </c>
      <c r="AE5802" s="1">
        <v>41745.536111111112</v>
      </c>
      <c r="AG5802" t="s">
        <v>33566</v>
      </c>
      <c r="AH5802" t="s">
        <v>51</v>
      </c>
      <c r="AJ5802" t="s">
        <v>53</v>
      </c>
      <c r="AL5802" t="s">
        <v>78</v>
      </c>
      <c r="AO5802" t="s">
        <v>8142</v>
      </c>
    </row>
    <row r="5803" spans="1:43" x14ac:dyDescent="0.35">
      <c r="A5803" t="s">
        <v>33567</v>
      </c>
      <c r="B5803" t="s">
        <v>33558</v>
      </c>
      <c r="C5803" t="s">
        <v>15983</v>
      </c>
      <c r="F5803" t="s">
        <v>32779</v>
      </c>
      <c r="H5803" t="s">
        <v>32778</v>
      </c>
      <c r="J5803" t="s">
        <v>26971</v>
      </c>
      <c r="K5803" t="s">
        <v>33568</v>
      </c>
      <c r="M5803" t="s">
        <v>21285</v>
      </c>
      <c r="N5803" t="s">
        <v>65</v>
      </c>
      <c r="O5803">
        <v>80241</v>
      </c>
      <c r="P5803" t="s">
        <v>50</v>
      </c>
      <c r="U5803" s="1">
        <v>44643</v>
      </c>
      <c r="V5803" s="1">
        <v>44643</v>
      </c>
      <c r="W5803" s="1">
        <v>44643.659722222219</v>
      </c>
      <c r="X5803" s="1">
        <v>44643.659722222219</v>
      </c>
      <c r="AC5803" t="s">
        <v>53</v>
      </c>
      <c r="AD5803">
        <v>2969783181</v>
      </c>
      <c r="AE5803" s="1">
        <v>43172.738194444442</v>
      </c>
      <c r="AF5803" t="s">
        <v>26122</v>
      </c>
      <c r="AG5803" t="s">
        <v>33569</v>
      </c>
      <c r="AH5803" t="s">
        <v>51</v>
      </c>
      <c r="AJ5803" t="s">
        <v>53</v>
      </c>
      <c r="AL5803" t="s">
        <v>78</v>
      </c>
      <c r="AO5803" t="s">
        <v>5443</v>
      </c>
      <c r="AP5803" s="1">
        <v>44643.659722222219</v>
      </c>
    </row>
    <row r="5804" spans="1:43" x14ac:dyDescent="0.35">
      <c r="A5804" t="s">
        <v>33570</v>
      </c>
      <c r="B5804" t="s">
        <v>33571</v>
      </c>
      <c r="C5804" t="s">
        <v>5754</v>
      </c>
      <c r="F5804" t="s">
        <v>33572</v>
      </c>
      <c r="H5804" t="s">
        <v>33573</v>
      </c>
      <c r="J5804" t="s">
        <v>33574</v>
      </c>
      <c r="K5804" t="s">
        <v>33575</v>
      </c>
      <c r="M5804" t="s">
        <v>753</v>
      </c>
      <c r="N5804" t="s">
        <v>264</v>
      </c>
      <c r="O5804">
        <v>79938</v>
      </c>
      <c r="P5804" t="s">
        <v>50</v>
      </c>
      <c r="U5804" s="1">
        <v>44643</v>
      </c>
      <c r="V5804" s="1">
        <v>44643</v>
      </c>
      <c r="W5804" s="1">
        <v>44643.905555555553</v>
      </c>
      <c r="X5804" s="1">
        <v>44643.905555555553</v>
      </c>
      <c r="AC5804" t="s">
        <v>53</v>
      </c>
      <c r="AD5804">
        <v>2973569990</v>
      </c>
      <c r="AE5804" s="1">
        <v>45132.446527777778</v>
      </c>
      <c r="AF5804" t="s">
        <v>33576</v>
      </c>
      <c r="AG5804" t="s">
        <v>33577</v>
      </c>
      <c r="AH5804" t="s">
        <v>51</v>
      </c>
      <c r="AJ5804" t="s">
        <v>53</v>
      </c>
      <c r="AL5804" t="s">
        <v>68</v>
      </c>
      <c r="AO5804" t="s">
        <v>5443</v>
      </c>
      <c r="AP5804" s="1">
        <v>45375.824999999997</v>
      </c>
      <c r="AQ5804" s="1">
        <v>45375.82708333333</v>
      </c>
    </row>
    <row r="5805" spans="1:43" x14ac:dyDescent="0.35">
      <c r="A5805" t="s">
        <v>33578</v>
      </c>
      <c r="B5805" t="s">
        <v>33579</v>
      </c>
      <c r="C5805" t="s">
        <v>22914</v>
      </c>
      <c r="F5805" t="s">
        <v>33580</v>
      </c>
      <c r="H5805" t="s">
        <v>33581</v>
      </c>
      <c r="I5805" t="s">
        <v>179</v>
      </c>
      <c r="J5805" t="s">
        <v>11008</v>
      </c>
      <c r="K5805" t="s">
        <v>33582</v>
      </c>
      <c r="M5805" t="s">
        <v>33583</v>
      </c>
      <c r="N5805" t="s">
        <v>4438</v>
      </c>
      <c r="O5805">
        <v>91706</v>
      </c>
      <c r="P5805" t="s">
        <v>50</v>
      </c>
      <c r="U5805" s="1">
        <v>44643</v>
      </c>
      <c r="V5805" s="1">
        <v>44643</v>
      </c>
      <c r="AC5805" t="s">
        <v>53</v>
      </c>
      <c r="AD5805">
        <v>2969478809</v>
      </c>
      <c r="AE5805" s="1">
        <v>37358</v>
      </c>
      <c r="AG5805" t="s">
        <v>33584</v>
      </c>
      <c r="AH5805" t="s">
        <v>51</v>
      </c>
      <c r="AJ5805" t="s">
        <v>53</v>
      </c>
      <c r="AO5805" t="s">
        <v>8142</v>
      </c>
    </row>
    <row r="5806" spans="1:43" x14ac:dyDescent="0.35">
      <c r="A5806" t="s">
        <v>33585</v>
      </c>
      <c r="B5806" t="s">
        <v>33586</v>
      </c>
      <c r="C5806" t="s">
        <v>758</v>
      </c>
      <c r="F5806" t="s">
        <v>33587</v>
      </c>
      <c r="H5806" t="s">
        <v>33588</v>
      </c>
      <c r="J5806" t="s">
        <v>33589</v>
      </c>
      <c r="K5806" t="s">
        <v>23501</v>
      </c>
      <c r="M5806" t="s">
        <v>23502</v>
      </c>
      <c r="N5806" t="s">
        <v>4736</v>
      </c>
      <c r="O5806" t="s">
        <v>23503</v>
      </c>
      <c r="P5806" t="s">
        <v>50</v>
      </c>
      <c r="U5806" s="1">
        <v>44643</v>
      </c>
      <c r="V5806" s="1">
        <v>44643</v>
      </c>
      <c r="AC5806" t="s">
        <v>53</v>
      </c>
      <c r="AD5806">
        <v>2969477831</v>
      </c>
      <c r="AE5806" s="1">
        <v>37308</v>
      </c>
      <c r="AG5806" t="s">
        <v>33590</v>
      </c>
      <c r="AH5806" t="s">
        <v>51</v>
      </c>
      <c r="AJ5806" t="s">
        <v>53</v>
      </c>
      <c r="AO5806" t="s">
        <v>8142</v>
      </c>
    </row>
    <row r="5807" spans="1:43" x14ac:dyDescent="0.35">
      <c r="A5807" t="s">
        <v>33591</v>
      </c>
      <c r="B5807" t="s">
        <v>33592</v>
      </c>
      <c r="C5807" t="s">
        <v>1798</v>
      </c>
      <c r="F5807" t="s">
        <v>33593</v>
      </c>
      <c r="H5807" t="s">
        <v>33591</v>
      </c>
      <c r="J5807" t="s">
        <v>33589</v>
      </c>
      <c r="K5807" t="s">
        <v>23501</v>
      </c>
      <c r="M5807" t="s">
        <v>23502</v>
      </c>
      <c r="N5807" t="s">
        <v>4736</v>
      </c>
      <c r="O5807" t="s">
        <v>23503</v>
      </c>
      <c r="P5807" t="s">
        <v>50</v>
      </c>
      <c r="U5807" s="1">
        <v>44643</v>
      </c>
      <c r="V5807" s="1">
        <v>44643</v>
      </c>
      <c r="AC5807" t="s">
        <v>53</v>
      </c>
      <c r="AD5807">
        <v>2969477831</v>
      </c>
      <c r="AE5807" s="1">
        <v>37308</v>
      </c>
      <c r="AG5807" t="s">
        <v>33594</v>
      </c>
      <c r="AH5807" t="s">
        <v>51</v>
      </c>
      <c r="AJ5807" t="s">
        <v>53</v>
      </c>
      <c r="AO5807" t="s">
        <v>8142</v>
      </c>
    </row>
    <row r="5808" spans="1:43" x14ac:dyDescent="0.35">
      <c r="A5808" t="s">
        <v>33595</v>
      </c>
      <c r="B5808" t="s">
        <v>33596</v>
      </c>
      <c r="C5808" t="s">
        <v>33597</v>
      </c>
      <c r="F5808">
        <v>17014562515</v>
      </c>
      <c r="H5808" t="s">
        <v>33598</v>
      </c>
      <c r="J5808" t="s">
        <v>33589</v>
      </c>
      <c r="K5808" t="s">
        <v>23501</v>
      </c>
      <c r="M5808" t="s">
        <v>23502</v>
      </c>
      <c r="N5808" t="s">
        <v>4736</v>
      </c>
      <c r="O5808" t="s">
        <v>23503</v>
      </c>
      <c r="P5808" t="s">
        <v>50</v>
      </c>
      <c r="U5808" s="1">
        <v>44643</v>
      </c>
      <c r="V5808" s="1">
        <v>44643</v>
      </c>
      <c r="AC5808" t="s">
        <v>53</v>
      </c>
      <c r="AD5808">
        <v>2969477831</v>
      </c>
      <c r="AE5808" s="1">
        <v>37308</v>
      </c>
      <c r="AG5808" t="s">
        <v>33599</v>
      </c>
      <c r="AH5808" t="s">
        <v>51</v>
      </c>
      <c r="AJ5808" t="s">
        <v>53</v>
      </c>
      <c r="AO5808" t="s">
        <v>8142</v>
      </c>
    </row>
    <row r="5809" spans="1:43" x14ac:dyDescent="0.35">
      <c r="A5809" t="s">
        <v>33600</v>
      </c>
      <c r="B5809" t="s">
        <v>10555</v>
      </c>
      <c r="C5809" t="s">
        <v>33601</v>
      </c>
      <c r="F5809" t="s">
        <v>33602</v>
      </c>
      <c r="H5809" t="s">
        <v>33603</v>
      </c>
      <c r="J5809" t="s">
        <v>5217</v>
      </c>
      <c r="K5809" t="s">
        <v>10281</v>
      </c>
      <c r="M5809" t="s">
        <v>5343</v>
      </c>
      <c r="N5809" t="s">
        <v>798</v>
      </c>
      <c r="O5809">
        <v>79706</v>
      </c>
      <c r="P5809" t="s">
        <v>50</v>
      </c>
      <c r="U5809" s="1">
        <v>44643</v>
      </c>
      <c r="V5809" s="1">
        <v>44643</v>
      </c>
      <c r="W5809" s="1">
        <v>44643.703472222223</v>
      </c>
      <c r="X5809" s="1">
        <v>44643.703472222223</v>
      </c>
      <c r="AC5809" t="s">
        <v>53</v>
      </c>
      <c r="AD5809">
        <v>2969475162</v>
      </c>
      <c r="AE5809" s="1">
        <v>37147</v>
      </c>
      <c r="AF5809" t="s">
        <v>32738</v>
      </c>
      <c r="AG5809" t="s">
        <v>33604</v>
      </c>
      <c r="AH5809" t="s">
        <v>51</v>
      </c>
      <c r="AJ5809" t="s">
        <v>53</v>
      </c>
      <c r="AL5809" t="s">
        <v>78</v>
      </c>
      <c r="AO5809" t="s">
        <v>5443</v>
      </c>
      <c r="AP5809" s="1">
        <v>44964.342361111114</v>
      </c>
      <c r="AQ5809" s="1">
        <v>44964.430555555555</v>
      </c>
    </row>
    <row r="5810" spans="1:43" x14ac:dyDescent="0.35">
      <c r="A5810" t="s">
        <v>33605</v>
      </c>
      <c r="B5810" t="s">
        <v>33606</v>
      </c>
      <c r="C5810" t="s">
        <v>25152</v>
      </c>
      <c r="F5810" t="s">
        <v>33607</v>
      </c>
      <c r="H5810" t="s">
        <v>33605</v>
      </c>
      <c r="J5810" t="s">
        <v>32950</v>
      </c>
      <c r="P5810" t="s">
        <v>50</v>
      </c>
      <c r="U5810" s="1">
        <v>44643</v>
      </c>
      <c r="V5810" s="1">
        <v>44643</v>
      </c>
      <c r="AC5810" t="s">
        <v>53</v>
      </c>
      <c r="AD5810">
        <v>2969590364</v>
      </c>
      <c r="AE5810" s="1">
        <v>41383.556250000001</v>
      </c>
      <c r="AG5810" t="s">
        <v>33608</v>
      </c>
      <c r="AH5810" t="s">
        <v>51</v>
      </c>
      <c r="AJ5810" t="s">
        <v>53</v>
      </c>
      <c r="AO5810" t="s">
        <v>8142</v>
      </c>
    </row>
    <row r="5811" spans="1:43" x14ac:dyDescent="0.35">
      <c r="A5811" t="s">
        <v>33609</v>
      </c>
      <c r="B5811" t="s">
        <v>20158</v>
      </c>
      <c r="C5811" t="s">
        <v>23234</v>
      </c>
      <c r="F5811">
        <v>7194654976</v>
      </c>
      <c r="H5811" t="s">
        <v>33609</v>
      </c>
      <c r="J5811" t="s">
        <v>33610</v>
      </c>
      <c r="K5811" t="s">
        <v>33611</v>
      </c>
      <c r="M5811" t="s">
        <v>4698</v>
      </c>
      <c r="N5811" t="s">
        <v>65</v>
      </c>
      <c r="O5811">
        <v>80817</v>
      </c>
      <c r="P5811" t="s">
        <v>50</v>
      </c>
      <c r="U5811" s="1">
        <v>44643</v>
      </c>
      <c r="V5811" s="1">
        <v>44643</v>
      </c>
      <c r="W5811" s="1">
        <v>44643.433333333334</v>
      </c>
      <c r="X5811" s="1">
        <v>44643.433333333334</v>
      </c>
      <c r="AC5811" t="s">
        <v>53</v>
      </c>
      <c r="AD5811">
        <v>2972063212</v>
      </c>
      <c r="AE5811" s="1">
        <v>44643.700694444444</v>
      </c>
      <c r="AF5811" t="s">
        <v>33612</v>
      </c>
      <c r="AG5811" t="s">
        <v>33613</v>
      </c>
      <c r="AH5811" t="s">
        <v>51</v>
      </c>
      <c r="AJ5811" t="s">
        <v>53</v>
      </c>
      <c r="AL5811" t="s">
        <v>78</v>
      </c>
      <c r="AO5811" t="s">
        <v>5443</v>
      </c>
      <c r="AP5811" s="1">
        <v>44643.429861111108</v>
      </c>
    </row>
    <row r="5812" spans="1:43" x14ac:dyDescent="0.35">
      <c r="A5812" t="s">
        <v>33614</v>
      </c>
      <c r="B5812" t="s">
        <v>7386</v>
      </c>
      <c r="C5812" t="s">
        <v>5032</v>
      </c>
      <c r="F5812" t="s">
        <v>32779</v>
      </c>
      <c r="H5812" t="s">
        <v>32778</v>
      </c>
      <c r="J5812" t="s">
        <v>26971</v>
      </c>
      <c r="K5812" t="s">
        <v>33568</v>
      </c>
      <c r="M5812" t="s">
        <v>21285</v>
      </c>
      <c r="N5812" t="s">
        <v>65</v>
      </c>
      <c r="O5812">
        <v>80241</v>
      </c>
      <c r="P5812" t="s">
        <v>50</v>
      </c>
      <c r="U5812" s="1">
        <v>44643</v>
      </c>
      <c r="V5812" s="1">
        <v>44643</v>
      </c>
      <c r="W5812" s="1">
        <v>44643.658333333333</v>
      </c>
      <c r="X5812" s="1">
        <v>44643.658333333333</v>
      </c>
      <c r="AC5812" t="s">
        <v>53</v>
      </c>
      <c r="AD5812">
        <v>2969783181</v>
      </c>
      <c r="AE5812" s="1">
        <v>43172.738194444442</v>
      </c>
      <c r="AF5812" t="s">
        <v>26122</v>
      </c>
      <c r="AG5812" t="s">
        <v>33615</v>
      </c>
      <c r="AH5812" t="s">
        <v>51</v>
      </c>
      <c r="AJ5812" t="s">
        <v>53</v>
      </c>
      <c r="AL5812" t="s">
        <v>78</v>
      </c>
      <c r="AO5812" t="s">
        <v>5443</v>
      </c>
      <c r="AP5812" s="1">
        <v>44643.657638888886</v>
      </c>
    </row>
    <row r="5813" spans="1:43" x14ac:dyDescent="0.35">
      <c r="A5813" t="s">
        <v>33616</v>
      </c>
      <c r="B5813" t="s">
        <v>33617</v>
      </c>
      <c r="C5813" t="s">
        <v>25669</v>
      </c>
      <c r="F5813" t="s">
        <v>30775</v>
      </c>
      <c r="H5813" t="s">
        <v>15561</v>
      </c>
      <c r="J5813" t="s">
        <v>18584</v>
      </c>
      <c r="K5813" t="s">
        <v>31905</v>
      </c>
      <c r="M5813" t="s">
        <v>31906</v>
      </c>
      <c r="N5813" t="s">
        <v>11619</v>
      </c>
      <c r="O5813">
        <v>10454</v>
      </c>
      <c r="P5813" t="s">
        <v>50</v>
      </c>
      <c r="U5813" s="1">
        <v>44643</v>
      </c>
      <c r="V5813" s="1">
        <v>44643</v>
      </c>
      <c r="AC5813" t="s">
        <v>53</v>
      </c>
      <c r="AD5813">
        <v>2969543968</v>
      </c>
      <c r="AE5813" s="1">
        <v>40032.470138888886</v>
      </c>
      <c r="AG5813" t="s">
        <v>33618</v>
      </c>
      <c r="AH5813" t="s">
        <v>51</v>
      </c>
      <c r="AJ5813" t="s">
        <v>53</v>
      </c>
      <c r="AO5813" t="s">
        <v>8142</v>
      </c>
    </row>
    <row r="5814" spans="1:43" x14ac:dyDescent="0.35">
      <c r="A5814" t="s">
        <v>33619</v>
      </c>
      <c r="B5814" t="s">
        <v>33620</v>
      </c>
      <c r="C5814" t="s">
        <v>33621</v>
      </c>
      <c r="F5814" t="s">
        <v>30154</v>
      </c>
      <c r="H5814" t="s">
        <v>15561</v>
      </c>
      <c r="J5814" t="s">
        <v>18584</v>
      </c>
      <c r="K5814" t="s">
        <v>31905</v>
      </c>
      <c r="M5814" t="s">
        <v>31906</v>
      </c>
      <c r="N5814" t="s">
        <v>11619</v>
      </c>
      <c r="O5814">
        <v>10454</v>
      </c>
      <c r="P5814" t="s">
        <v>50</v>
      </c>
      <c r="U5814" s="1">
        <v>44643</v>
      </c>
      <c r="V5814" s="1">
        <v>44643</v>
      </c>
      <c r="AC5814" t="s">
        <v>53</v>
      </c>
      <c r="AD5814">
        <v>2969543968</v>
      </c>
      <c r="AE5814" s="1">
        <v>40032.470138888886</v>
      </c>
      <c r="AG5814" t="s">
        <v>33622</v>
      </c>
      <c r="AH5814" t="s">
        <v>51</v>
      </c>
      <c r="AJ5814" t="s">
        <v>53</v>
      </c>
      <c r="AO5814" t="s">
        <v>8142</v>
      </c>
    </row>
    <row r="5815" spans="1:43" x14ac:dyDescent="0.35">
      <c r="A5815" t="s">
        <v>33623</v>
      </c>
      <c r="B5815" t="s">
        <v>33624</v>
      </c>
      <c r="C5815" t="s">
        <v>587</v>
      </c>
      <c r="F5815" t="s">
        <v>30154</v>
      </c>
      <c r="H5815" t="s">
        <v>15561</v>
      </c>
      <c r="J5815" t="s">
        <v>18584</v>
      </c>
      <c r="K5815" t="s">
        <v>30155</v>
      </c>
      <c r="M5815" t="s">
        <v>30156</v>
      </c>
      <c r="N5815" t="s">
        <v>5925</v>
      </c>
      <c r="O5815">
        <v>19067</v>
      </c>
      <c r="P5815" t="s">
        <v>50</v>
      </c>
      <c r="U5815" s="1">
        <v>44643</v>
      </c>
      <c r="V5815" s="1">
        <v>44643</v>
      </c>
      <c r="AC5815" t="s">
        <v>53</v>
      </c>
      <c r="AD5815">
        <v>2969543968</v>
      </c>
      <c r="AE5815" s="1">
        <v>40032.470138888886</v>
      </c>
      <c r="AG5815" t="s">
        <v>33625</v>
      </c>
      <c r="AH5815" t="s">
        <v>51</v>
      </c>
      <c r="AJ5815" t="s">
        <v>53</v>
      </c>
      <c r="AO5815" t="s">
        <v>8142</v>
      </c>
    </row>
    <row r="5816" spans="1:43" x14ac:dyDescent="0.35">
      <c r="A5816" t="s">
        <v>33626</v>
      </c>
      <c r="B5816" t="s">
        <v>23769</v>
      </c>
      <c r="C5816" t="s">
        <v>1338</v>
      </c>
      <c r="F5816" t="s">
        <v>30468</v>
      </c>
      <c r="H5816" t="s">
        <v>23771</v>
      </c>
      <c r="J5816" t="s">
        <v>18584</v>
      </c>
      <c r="N5816" t="s">
        <v>15559</v>
      </c>
      <c r="O5816">
        <v>23890</v>
      </c>
      <c r="P5816" t="s">
        <v>50</v>
      </c>
      <c r="U5816" s="1">
        <v>44643</v>
      </c>
      <c r="V5816" s="1">
        <v>44643</v>
      </c>
      <c r="AC5816" t="s">
        <v>53</v>
      </c>
      <c r="AD5816">
        <v>2969543968</v>
      </c>
      <c r="AE5816" s="1">
        <v>40032.470138888886</v>
      </c>
      <c r="AG5816" t="s">
        <v>33627</v>
      </c>
      <c r="AH5816" t="s">
        <v>51</v>
      </c>
      <c r="AJ5816" t="s">
        <v>53</v>
      </c>
      <c r="AO5816" t="s">
        <v>8142</v>
      </c>
    </row>
    <row r="5817" spans="1:43" x14ac:dyDescent="0.35">
      <c r="A5817" t="s">
        <v>33628</v>
      </c>
      <c r="B5817" t="s">
        <v>27686</v>
      </c>
      <c r="C5817" t="s">
        <v>849</v>
      </c>
      <c r="F5817">
        <v>5052280986</v>
      </c>
      <c r="H5817" t="s">
        <v>27685</v>
      </c>
      <c r="J5817" t="s">
        <v>27687</v>
      </c>
      <c r="K5817" t="s">
        <v>27688</v>
      </c>
      <c r="M5817" t="s">
        <v>419</v>
      </c>
      <c r="N5817" t="s">
        <v>253</v>
      </c>
      <c r="O5817">
        <v>87123</v>
      </c>
      <c r="P5817" t="s">
        <v>50</v>
      </c>
      <c r="U5817" s="1">
        <v>44643</v>
      </c>
      <c r="V5817" s="1">
        <v>44643</v>
      </c>
      <c r="W5817" s="1">
        <v>44643.30972222222</v>
      </c>
      <c r="X5817" s="1">
        <v>44643.30972222222</v>
      </c>
      <c r="AC5817" t="s">
        <v>53</v>
      </c>
      <c r="AD5817">
        <v>1000000001</v>
      </c>
      <c r="AE5817" s="1">
        <v>39973.351388888892</v>
      </c>
      <c r="AF5817" t="s">
        <v>3377</v>
      </c>
      <c r="AG5817" t="s">
        <v>33629</v>
      </c>
      <c r="AH5817" t="s">
        <v>51</v>
      </c>
      <c r="AJ5817" t="s">
        <v>53</v>
      </c>
      <c r="AL5817" t="s">
        <v>78</v>
      </c>
      <c r="AO5817" t="s">
        <v>5443</v>
      </c>
      <c r="AP5817" s="1">
        <v>45056.679861111108</v>
      </c>
    </row>
    <row r="5818" spans="1:43" x14ac:dyDescent="0.35">
      <c r="A5818" t="s">
        <v>33630</v>
      </c>
      <c r="B5818" t="s">
        <v>33631</v>
      </c>
      <c r="C5818" t="s">
        <v>12800</v>
      </c>
      <c r="F5818" t="s">
        <v>30154</v>
      </c>
      <c r="H5818" t="s">
        <v>15561</v>
      </c>
      <c r="J5818" t="s">
        <v>18584</v>
      </c>
      <c r="K5818" t="s">
        <v>31905</v>
      </c>
      <c r="M5818" t="s">
        <v>31906</v>
      </c>
      <c r="N5818" t="s">
        <v>11619</v>
      </c>
      <c r="O5818">
        <v>10454</v>
      </c>
      <c r="P5818" t="s">
        <v>50</v>
      </c>
      <c r="U5818" s="1">
        <v>44643</v>
      </c>
      <c r="V5818" s="1">
        <v>44643</v>
      </c>
      <c r="AC5818" t="s">
        <v>53</v>
      </c>
      <c r="AD5818">
        <v>2969543968</v>
      </c>
      <c r="AE5818" s="1">
        <v>40032.470138888886</v>
      </c>
      <c r="AG5818" t="s">
        <v>33632</v>
      </c>
      <c r="AH5818" t="s">
        <v>51</v>
      </c>
      <c r="AJ5818" t="s">
        <v>53</v>
      </c>
      <c r="AO5818" t="s">
        <v>8142</v>
      </c>
    </row>
    <row r="5819" spans="1:43" x14ac:dyDescent="0.35">
      <c r="A5819" t="s">
        <v>33633</v>
      </c>
      <c r="B5819" t="s">
        <v>33634</v>
      </c>
      <c r="C5819" t="s">
        <v>33635</v>
      </c>
      <c r="F5819" t="s">
        <v>33636</v>
      </c>
      <c r="H5819" t="s">
        <v>33637</v>
      </c>
      <c r="I5819" t="s">
        <v>464</v>
      </c>
      <c r="J5819" t="s">
        <v>18584</v>
      </c>
      <c r="K5819" t="s">
        <v>33638</v>
      </c>
      <c r="O5819">
        <v>34275</v>
      </c>
      <c r="P5819" t="s">
        <v>50</v>
      </c>
      <c r="U5819" s="1">
        <v>44643</v>
      </c>
      <c r="V5819" s="1">
        <v>44643</v>
      </c>
      <c r="AC5819" t="s">
        <v>53</v>
      </c>
      <c r="AD5819">
        <v>2969543968</v>
      </c>
      <c r="AE5819" s="1">
        <v>40032.470138888886</v>
      </c>
      <c r="AG5819" t="s">
        <v>33639</v>
      </c>
      <c r="AH5819" t="s">
        <v>51</v>
      </c>
      <c r="AJ5819" t="s">
        <v>53</v>
      </c>
      <c r="AO5819" t="s">
        <v>8142</v>
      </c>
    </row>
    <row r="5820" spans="1:43" x14ac:dyDescent="0.35">
      <c r="A5820" t="s">
        <v>33640</v>
      </c>
      <c r="B5820" t="s">
        <v>33641</v>
      </c>
      <c r="C5820" t="s">
        <v>33642</v>
      </c>
      <c r="F5820" t="s">
        <v>33643</v>
      </c>
      <c r="H5820" t="s">
        <v>33640</v>
      </c>
      <c r="J5820" t="s">
        <v>23500</v>
      </c>
      <c r="K5820" t="s">
        <v>33644</v>
      </c>
      <c r="M5820" t="s">
        <v>20408</v>
      </c>
      <c r="N5820" t="s">
        <v>899</v>
      </c>
      <c r="O5820">
        <v>58601</v>
      </c>
      <c r="P5820" t="s">
        <v>50</v>
      </c>
      <c r="U5820" s="1">
        <v>44643</v>
      </c>
      <c r="V5820" s="1">
        <v>44643</v>
      </c>
      <c r="AC5820" t="s">
        <v>53</v>
      </c>
      <c r="AD5820">
        <v>2969477831</v>
      </c>
      <c r="AE5820" s="1">
        <v>37308</v>
      </c>
      <c r="AG5820" t="s">
        <v>33645</v>
      </c>
      <c r="AH5820" t="s">
        <v>51</v>
      </c>
      <c r="AJ5820" t="s">
        <v>53</v>
      </c>
      <c r="AO5820" t="s">
        <v>8142</v>
      </c>
    </row>
    <row r="5821" spans="1:43" x14ac:dyDescent="0.35">
      <c r="A5821" t="s">
        <v>33646</v>
      </c>
      <c r="B5821" t="s">
        <v>1210</v>
      </c>
      <c r="C5821" t="s">
        <v>18582</v>
      </c>
      <c r="F5821" t="s">
        <v>33647</v>
      </c>
      <c r="H5821" t="s">
        <v>33648</v>
      </c>
      <c r="I5821" t="s">
        <v>415</v>
      </c>
      <c r="J5821" t="s">
        <v>33153</v>
      </c>
      <c r="K5821" t="s">
        <v>16985</v>
      </c>
      <c r="M5821" t="s">
        <v>525</v>
      </c>
      <c r="N5821" t="s">
        <v>65</v>
      </c>
      <c r="O5821">
        <v>80011</v>
      </c>
      <c r="P5821" t="s">
        <v>50</v>
      </c>
      <c r="U5821" s="1">
        <v>44643.611111111109</v>
      </c>
      <c r="V5821" s="1">
        <v>44643.611111111109</v>
      </c>
      <c r="AC5821" t="s">
        <v>53</v>
      </c>
      <c r="AG5821" t="s">
        <v>33649</v>
      </c>
      <c r="AH5821" t="s">
        <v>53</v>
      </c>
      <c r="AJ5821" t="s">
        <v>53</v>
      </c>
      <c r="AK5821" t="s">
        <v>11282</v>
      </c>
      <c r="AO5821" t="s">
        <v>54</v>
      </c>
    </row>
    <row r="5822" spans="1:43" x14ac:dyDescent="0.35">
      <c r="A5822" t="s">
        <v>33650</v>
      </c>
      <c r="B5822" t="s">
        <v>403</v>
      </c>
      <c r="C5822" t="s">
        <v>3285</v>
      </c>
      <c r="F5822" t="s">
        <v>33651</v>
      </c>
      <c r="H5822" t="s">
        <v>33650</v>
      </c>
      <c r="J5822" t="s">
        <v>30811</v>
      </c>
      <c r="N5822" t="s">
        <v>8265</v>
      </c>
      <c r="O5822">
        <v>83202</v>
      </c>
      <c r="P5822" t="s">
        <v>50</v>
      </c>
      <c r="U5822" s="1">
        <v>44644</v>
      </c>
      <c r="V5822" s="1">
        <v>44644</v>
      </c>
      <c r="AC5822" t="s">
        <v>53</v>
      </c>
      <c r="AD5822">
        <v>2969508936</v>
      </c>
      <c r="AE5822" s="1">
        <v>38278.679861111108</v>
      </c>
      <c r="AG5822" t="s">
        <v>33652</v>
      </c>
      <c r="AH5822" t="s">
        <v>51</v>
      </c>
      <c r="AJ5822" t="s">
        <v>53</v>
      </c>
      <c r="AO5822" t="s">
        <v>8142</v>
      </c>
    </row>
    <row r="5823" spans="1:43" x14ac:dyDescent="0.35">
      <c r="A5823" t="s">
        <v>33653</v>
      </c>
      <c r="B5823" t="s">
        <v>10690</v>
      </c>
      <c r="C5823" t="s">
        <v>13638</v>
      </c>
      <c r="F5823" t="s">
        <v>33654</v>
      </c>
      <c r="H5823" t="s">
        <v>33655</v>
      </c>
      <c r="J5823" t="s">
        <v>30811</v>
      </c>
      <c r="N5823" t="s">
        <v>8265</v>
      </c>
      <c r="O5823">
        <v>83221</v>
      </c>
      <c r="P5823" t="s">
        <v>50</v>
      </c>
      <c r="U5823" s="1">
        <v>44644</v>
      </c>
      <c r="V5823" s="1">
        <v>44644</v>
      </c>
      <c r="AC5823" t="s">
        <v>53</v>
      </c>
      <c r="AD5823">
        <v>2969508936</v>
      </c>
      <c r="AE5823" s="1">
        <v>38278.679861111108</v>
      </c>
      <c r="AG5823" t="s">
        <v>33656</v>
      </c>
      <c r="AH5823" t="s">
        <v>51</v>
      </c>
      <c r="AJ5823" t="s">
        <v>53</v>
      </c>
      <c r="AO5823" t="s">
        <v>8142</v>
      </c>
    </row>
    <row r="5824" spans="1:43" x14ac:dyDescent="0.35">
      <c r="A5824" t="s">
        <v>33657</v>
      </c>
      <c r="B5824" t="s">
        <v>33658</v>
      </c>
      <c r="C5824" t="s">
        <v>587</v>
      </c>
      <c r="F5824" t="s">
        <v>33659</v>
      </c>
      <c r="H5824" t="s">
        <v>33657</v>
      </c>
      <c r="J5824" t="s">
        <v>33660</v>
      </c>
      <c r="K5824" t="s">
        <v>33661</v>
      </c>
      <c r="M5824" t="s">
        <v>4963</v>
      </c>
      <c r="N5824" t="s">
        <v>275</v>
      </c>
      <c r="O5824">
        <v>28036</v>
      </c>
      <c r="P5824" t="s">
        <v>50</v>
      </c>
      <c r="U5824" s="1">
        <v>44644</v>
      </c>
      <c r="V5824" s="1">
        <v>44644</v>
      </c>
      <c r="AC5824" t="s">
        <v>53</v>
      </c>
      <c r="AD5824">
        <v>2969506730</v>
      </c>
      <c r="AE5824" s="1">
        <v>38143.407638888886</v>
      </c>
      <c r="AG5824" t="s">
        <v>33662</v>
      </c>
      <c r="AH5824" t="s">
        <v>51</v>
      </c>
      <c r="AJ5824" t="s">
        <v>53</v>
      </c>
      <c r="AO5824" t="s">
        <v>8142</v>
      </c>
    </row>
    <row r="5825" spans="1:42" x14ac:dyDescent="0.35">
      <c r="A5825" t="s">
        <v>33663</v>
      </c>
      <c r="B5825" t="s">
        <v>33664</v>
      </c>
      <c r="C5825" t="s">
        <v>894</v>
      </c>
      <c r="F5825" t="s">
        <v>33665</v>
      </c>
      <c r="H5825" t="s">
        <v>33663</v>
      </c>
      <c r="J5825" t="s">
        <v>2028</v>
      </c>
      <c r="N5825" t="s">
        <v>4526</v>
      </c>
      <c r="O5825">
        <v>85131</v>
      </c>
      <c r="P5825" t="s">
        <v>50</v>
      </c>
      <c r="U5825" s="1">
        <v>44644</v>
      </c>
      <c r="V5825" s="1">
        <v>44644</v>
      </c>
      <c r="AC5825" t="s">
        <v>53</v>
      </c>
      <c r="AD5825">
        <v>2969532847</v>
      </c>
      <c r="AE5825" s="1">
        <v>39580.404166666667</v>
      </c>
      <c r="AG5825" t="s">
        <v>33666</v>
      </c>
      <c r="AH5825" t="s">
        <v>51</v>
      </c>
      <c r="AJ5825" t="s">
        <v>53</v>
      </c>
      <c r="AO5825" t="s">
        <v>8142</v>
      </c>
    </row>
    <row r="5826" spans="1:42" x14ac:dyDescent="0.35">
      <c r="A5826" t="s">
        <v>33667</v>
      </c>
      <c r="B5826" t="s">
        <v>33668</v>
      </c>
      <c r="C5826" t="s">
        <v>33669</v>
      </c>
      <c r="H5826" t="s">
        <v>33670</v>
      </c>
      <c r="J5826" t="s">
        <v>1474</v>
      </c>
      <c r="P5826" t="s">
        <v>50</v>
      </c>
      <c r="U5826" s="1">
        <v>44644</v>
      </c>
      <c r="V5826" s="1">
        <v>44644</v>
      </c>
      <c r="W5826" s="1">
        <v>44644.676388888889</v>
      </c>
      <c r="X5826" s="1">
        <v>44644.676388888889</v>
      </c>
      <c r="AC5826" t="s">
        <v>53</v>
      </c>
      <c r="AD5826">
        <v>2969482060</v>
      </c>
      <c r="AE5826" s="1">
        <v>37557</v>
      </c>
      <c r="AG5826" t="s">
        <v>33671</v>
      </c>
      <c r="AH5826" t="s">
        <v>51</v>
      </c>
      <c r="AJ5826" t="s">
        <v>53</v>
      </c>
      <c r="AL5826" t="s">
        <v>78</v>
      </c>
      <c r="AO5826" t="s">
        <v>5443</v>
      </c>
      <c r="AP5826" s="1">
        <v>45406.722222222219</v>
      </c>
    </row>
    <row r="5827" spans="1:42" x14ac:dyDescent="0.35">
      <c r="A5827" t="s">
        <v>33672</v>
      </c>
      <c r="B5827" t="s">
        <v>20901</v>
      </c>
      <c r="C5827" t="s">
        <v>16439</v>
      </c>
      <c r="F5827">
        <v>17204929384</v>
      </c>
      <c r="H5827" t="s">
        <v>33672</v>
      </c>
      <c r="J5827" t="s">
        <v>33673</v>
      </c>
      <c r="N5827" t="s">
        <v>287</v>
      </c>
      <c r="O5827">
        <v>80504</v>
      </c>
      <c r="P5827" t="s">
        <v>50</v>
      </c>
      <c r="U5827" s="1">
        <v>44644</v>
      </c>
      <c r="V5827" s="1">
        <v>44644</v>
      </c>
      <c r="W5827" s="1">
        <v>44644.573611111111</v>
      </c>
      <c r="X5827" s="1">
        <v>44644.573611111111</v>
      </c>
      <c r="AC5827" t="s">
        <v>53</v>
      </c>
      <c r="AD5827">
        <v>2972039730</v>
      </c>
      <c r="AE5827" s="1">
        <v>44519.681944444441</v>
      </c>
      <c r="AG5827" t="s">
        <v>33674</v>
      </c>
      <c r="AH5827" t="s">
        <v>51</v>
      </c>
      <c r="AJ5827" t="s">
        <v>53</v>
      </c>
      <c r="AL5827" t="s">
        <v>78</v>
      </c>
      <c r="AO5827" t="s">
        <v>8142</v>
      </c>
    </row>
    <row r="5828" spans="1:42" x14ac:dyDescent="0.35">
      <c r="A5828" t="s">
        <v>33675</v>
      </c>
      <c r="B5828" t="s">
        <v>33676</v>
      </c>
      <c r="C5828" t="s">
        <v>33677</v>
      </c>
      <c r="F5828" t="s">
        <v>33678</v>
      </c>
      <c r="H5828" t="s">
        <v>33675</v>
      </c>
      <c r="J5828" t="s">
        <v>13536</v>
      </c>
      <c r="N5828" t="s">
        <v>13537</v>
      </c>
      <c r="O5828">
        <v>58601</v>
      </c>
      <c r="P5828" t="s">
        <v>50</v>
      </c>
      <c r="U5828" s="1">
        <v>44644</v>
      </c>
      <c r="V5828" s="1">
        <v>44644</v>
      </c>
      <c r="AC5828" t="s">
        <v>53</v>
      </c>
      <c r="AD5828">
        <v>2969477259</v>
      </c>
      <c r="AE5828" s="1">
        <v>37277</v>
      </c>
      <c r="AG5828" t="s">
        <v>33679</v>
      </c>
      <c r="AH5828" t="s">
        <v>51</v>
      </c>
      <c r="AJ5828" t="s">
        <v>53</v>
      </c>
      <c r="AO5828" t="s">
        <v>8142</v>
      </c>
    </row>
    <row r="5829" spans="1:42" x14ac:dyDescent="0.35">
      <c r="A5829" t="s">
        <v>33680</v>
      </c>
      <c r="B5829" t="s">
        <v>7246</v>
      </c>
      <c r="C5829" t="s">
        <v>2923</v>
      </c>
      <c r="F5829" t="s">
        <v>30154</v>
      </c>
      <c r="H5829" t="s">
        <v>15561</v>
      </c>
      <c r="J5829" t="s">
        <v>18584</v>
      </c>
      <c r="K5829" t="s">
        <v>31905</v>
      </c>
      <c r="M5829" t="s">
        <v>31906</v>
      </c>
      <c r="N5829" t="s">
        <v>11619</v>
      </c>
      <c r="O5829">
        <v>10454</v>
      </c>
      <c r="P5829" t="s">
        <v>50</v>
      </c>
      <c r="U5829" s="1">
        <v>44644</v>
      </c>
      <c r="V5829" s="1">
        <v>44644</v>
      </c>
      <c r="AC5829" t="s">
        <v>53</v>
      </c>
      <c r="AD5829">
        <v>2969543968</v>
      </c>
      <c r="AE5829" s="1">
        <v>40032.470138888886</v>
      </c>
      <c r="AG5829" t="s">
        <v>33681</v>
      </c>
      <c r="AH5829" t="s">
        <v>51</v>
      </c>
      <c r="AJ5829" t="s">
        <v>53</v>
      </c>
      <c r="AO5829" t="s">
        <v>8142</v>
      </c>
    </row>
    <row r="5830" spans="1:42" x14ac:dyDescent="0.35">
      <c r="A5830" t="s">
        <v>33682</v>
      </c>
      <c r="B5830" t="s">
        <v>80</v>
      </c>
      <c r="C5830" t="s">
        <v>33683</v>
      </c>
      <c r="F5830" t="s">
        <v>33684</v>
      </c>
      <c r="H5830" t="s">
        <v>33685</v>
      </c>
      <c r="I5830" t="s">
        <v>1368</v>
      </c>
      <c r="J5830" t="s">
        <v>33686</v>
      </c>
      <c r="K5830" t="s">
        <v>33687</v>
      </c>
      <c r="L5830" t="s">
        <v>33688</v>
      </c>
      <c r="M5830" t="s">
        <v>33689</v>
      </c>
      <c r="N5830" t="s">
        <v>253</v>
      </c>
      <c r="O5830">
        <v>87499</v>
      </c>
      <c r="P5830" t="s">
        <v>50</v>
      </c>
      <c r="U5830" s="1">
        <v>44644.725694444445</v>
      </c>
      <c r="V5830" s="1">
        <v>44644.725694444445</v>
      </c>
      <c r="W5830" s="1">
        <v>44645.556250000001</v>
      </c>
      <c r="X5830" s="1">
        <v>44645.556250000001</v>
      </c>
      <c r="AC5830" t="s">
        <v>53</v>
      </c>
      <c r="AD5830">
        <v>2969528635</v>
      </c>
      <c r="AE5830" s="1">
        <v>39385.420138888891</v>
      </c>
      <c r="AF5830" t="s">
        <v>33690</v>
      </c>
      <c r="AG5830" t="s">
        <v>33691</v>
      </c>
      <c r="AH5830" t="s">
        <v>53</v>
      </c>
      <c r="AJ5830" t="s">
        <v>53</v>
      </c>
      <c r="AK5830" t="s">
        <v>2497</v>
      </c>
      <c r="AL5830" t="s">
        <v>78</v>
      </c>
      <c r="AO5830" t="s">
        <v>54</v>
      </c>
    </row>
    <row r="5831" spans="1:42" x14ac:dyDescent="0.35">
      <c r="A5831" t="s">
        <v>33692</v>
      </c>
      <c r="B5831" t="s">
        <v>33693</v>
      </c>
      <c r="C5831" t="s">
        <v>894</v>
      </c>
      <c r="F5831">
        <v>17702418243</v>
      </c>
      <c r="H5831" t="s">
        <v>33692</v>
      </c>
      <c r="J5831" t="s">
        <v>25819</v>
      </c>
      <c r="K5831" t="s">
        <v>25820</v>
      </c>
      <c r="L5831" t="s">
        <v>25821</v>
      </c>
      <c r="M5831" t="s">
        <v>25822</v>
      </c>
      <c r="N5831" t="s">
        <v>13648</v>
      </c>
      <c r="O5831" t="s">
        <v>25823</v>
      </c>
      <c r="P5831" t="s">
        <v>50</v>
      </c>
      <c r="U5831" s="1">
        <v>44645</v>
      </c>
      <c r="V5831" s="1">
        <v>44645</v>
      </c>
      <c r="AC5831" t="s">
        <v>53</v>
      </c>
      <c r="AD5831">
        <v>2969640882</v>
      </c>
      <c r="AE5831" s="1">
        <v>41834.517361111109</v>
      </c>
      <c r="AG5831" t="s">
        <v>33694</v>
      </c>
      <c r="AH5831" t="s">
        <v>51</v>
      </c>
      <c r="AJ5831" t="s">
        <v>53</v>
      </c>
      <c r="AO5831" t="s">
        <v>8142</v>
      </c>
    </row>
    <row r="5832" spans="1:42" x14ac:dyDescent="0.35">
      <c r="A5832" t="s">
        <v>33695</v>
      </c>
      <c r="B5832" t="s">
        <v>33696</v>
      </c>
      <c r="C5832" t="s">
        <v>840</v>
      </c>
      <c r="F5832" t="s">
        <v>33697</v>
      </c>
      <c r="H5832" t="s">
        <v>33698</v>
      </c>
      <c r="I5832" t="s">
        <v>464</v>
      </c>
      <c r="J5832" t="s">
        <v>20535</v>
      </c>
      <c r="K5832" t="s">
        <v>33699</v>
      </c>
      <c r="M5832" t="s">
        <v>17061</v>
      </c>
      <c r="N5832" t="s">
        <v>18045</v>
      </c>
      <c r="O5832">
        <v>70791</v>
      </c>
      <c r="P5832" t="s">
        <v>50</v>
      </c>
      <c r="U5832" s="1">
        <v>44645</v>
      </c>
      <c r="V5832" s="1">
        <v>44645</v>
      </c>
      <c r="AC5832" t="s">
        <v>53</v>
      </c>
      <c r="AD5832">
        <v>2969591941</v>
      </c>
      <c r="AE5832" s="1">
        <v>41407.517361111109</v>
      </c>
      <c r="AG5832" t="s">
        <v>33700</v>
      </c>
      <c r="AH5832" t="s">
        <v>51</v>
      </c>
      <c r="AJ5832" t="s">
        <v>53</v>
      </c>
      <c r="AO5832" t="s">
        <v>8142</v>
      </c>
    </row>
    <row r="5833" spans="1:42" x14ac:dyDescent="0.35">
      <c r="A5833" t="s">
        <v>33701</v>
      </c>
      <c r="B5833" t="s">
        <v>27853</v>
      </c>
      <c r="C5833" t="s">
        <v>1471</v>
      </c>
      <c r="F5833" t="s">
        <v>33702</v>
      </c>
      <c r="H5833" t="s">
        <v>16634</v>
      </c>
      <c r="J5833" t="s">
        <v>13456</v>
      </c>
      <c r="N5833" t="s">
        <v>18998</v>
      </c>
      <c r="O5833">
        <v>89801</v>
      </c>
      <c r="P5833" t="s">
        <v>50</v>
      </c>
      <c r="U5833" s="1">
        <v>44645</v>
      </c>
      <c r="V5833" s="1">
        <v>44645</v>
      </c>
      <c r="AC5833" t="s">
        <v>53</v>
      </c>
      <c r="AD5833">
        <v>2969479867</v>
      </c>
      <c r="AE5833" s="1">
        <v>37418</v>
      </c>
      <c r="AG5833" t="s">
        <v>33703</v>
      </c>
      <c r="AH5833" t="s">
        <v>51</v>
      </c>
      <c r="AJ5833" t="s">
        <v>53</v>
      </c>
      <c r="AO5833" t="s">
        <v>8142</v>
      </c>
    </row>
    <row r="5834" spans="1:42" x14ac:dyDescent="0.35">
      <c r="A5834" t="s">
        <v>33704</v>
      </c>
      <c r="B5834" t="s">
        <v>33705</v>
      </c>
      <c r="C5834" t="s">
        <v>33706</v>
      </c>
      <c r="F5834" t="s">
        <v>33707</v>
      </c>
      <c r="H5834" t="s">
        <v>33704</v>
      </c>
      <c r="J5834" t="s">
        <v>13744</v>
      </c>
      <c r="K5834" t="s">
        <v>273</v>
      </c>
      <c r="M5834" t="s">
        <v>274</v>
      </c>
      <c r="N5834" t="s">
        <v>275</v>
      </c>
      <c r="O5834">
        <v>27612</v>
      </c>
      <c r="P5834" t="s">
        <v>50</v>
      </c>
      <c r="U5834" s="1">
        <v>44645</v>
      </c>
      <c r="V5834" s="1">
        <v>44645</v>
      </c>
      <c r="AC5834" t="s">
        <v>53</v>
      </c>
      <c r="AD5834">
        <v>2969474461</v>
      </c>
      <c r="AE5834" s="1">
        <v>37104.381944444445</v>
      </c>
      <c r="AG5834" t="s">
        <v>33708</v>
      </c>
      <c r="AH5834" t="s">
        <v>51</v>
      </c>
      <c r="AJ5834" t="s">
        <v>53</v>
      </c>
      <c r="AO5834" t="s">
        <v>8142</v>
      </c>
    </row>
    <row r="5835" spans="1:42" x14ac:dyDescent="0.35">
      <c r="A5835" t="s">
        <v>33709</v>
      </c>
      <c r="B5835" t="s">
        <v>33710</v>
      </c>
      <c r="C5835" t="s">
        <v>15498</v>
      </c>
      <c r="F5835" t="s">
        <v>33711</v>
      </c>
      <c r="H5835" t="s">
        <v>33698</v>
      </c>
      <c r="I5835" t="s">
        <v>464</v>
      </c>
      <c r="J5835" t="s">
        <v>18584</v>
      </c>
      <c r="K5835" t="s">
        <v>33699</v>
      </c>
      <c r="M5835" t="s">
        <v>17061</v>
      </c>
      <c r="N5835" t="s">
        <v>18045</v>
      </c>
      <c r="O5835">
        <v>70791</v>
      </c>
      <c r="P5835" t="s">
        <v>50</v>
      </c>
      <c r="U5835" s="1">
        <v>44645</v>
      </c>
      <c r="V5835" s="1">
        <v>44645</v>
      </c>
      <c r="AC5835" t="s">
        <v>53</v>
      </c>
      <c r="AD5835">
        <v>2969543968</v>
      </c>
      <c r="AE5835" s="1">
        <v>40032.470138888886</v>
      </c>
      <c r="AG5835" t="s">
        <v>33712</v>
      </c>
      <c r="AH5835" t="s">
        <v>51</v>
      </c>
      <c r="AJ5835" t="s">
        <v>53</v>
      </c>
      <c r="AO5835" t="s">
        <v>8142</v>
      </c>
    </row>
    <row r="5836" spans="1:42" x14ac:dyDescent="0.35">
      <c r="A5836" t="s">
        <v>33713</v>
      </c>
      <c r="B5836" t="s">
        <v>8483</v>
      </c>
      <c r="C5836" t="s">
        <v>14058</v>
      </c>
      <c r="F5836" t="s">
        <v>33711</v>
      </c>
      <c r="H5836" t="s">
        <v>33698</v>
      </c>
      <c r="I5836" t="s">
        <v>464</v>
      </c>
      <c r="J5836" t="s">
        <v>18584</v>
      </c>
      <c r="K5836" t="s">
        <v>33699</v>
      </c>
      <c r="M5836" t="s">
        <v>17061</v>
      </c>
      <c r="N5836" t="s">
        <v>18045</v>
      </c>
      <c r="O5836">
        <v>70791</v>
      </c>
      <c r="P5836" t="s">
        <v>50</v>
      </c>
      <c r="U5836" s="1">
        <v>44645</v>
      </c>
      <c r="V5836" s="1">
        <v>44645</v>
      </c>
      <c r="AC5836" t="s">
        <v>53</v>
      </c>
      <c r="AD5836">
        <v>2969543968</v>
      </c>
      <c r="AE5836" s="1">
        <v>40032.470138888886</v>
      </c>
      <c r="AG5836" t="s">
        <v>33714</v>
      </c>
      <c r="AH5836" t="s">
        <v>51</v>
      </c>
      <c r="AJ5836" t="s">
        <v>53</v>
      </c>
      <c r="AO5836" t="s">
        <v>8142</v>
      </c>
    </row>
    <row r="5837" spans="1:42" x14ac:dyDescent="0.35">
      <c r="A5837" t="s">
        <v>33715</v>
      </c>
      <c r="B5837" t="s">
        <v>15092</v>
      </c>
      <c r="C5837" t="s">
        <v>860</v>
      </c>
      <c r="F5837" t="s">
        <v>33711</v>
      </c>
      <c r="H5837" t="s">
        <v>33698</v>
      </c>
      <c r="I5837" t="s">
        <v>464</v>
      </c>
      <c r="J5837" t="s">
        <v>18584</v>
      </c>
      <c r="K5837" t="s">
        <v>33699</v>
      </c>
      <c r="M5837" t="s">
        <v>17061</v>
      </c>
      <c r="N5837" t="s">
        <v>18045</v>
      </c>
      <c r="O5837">
        <v>70791</v>
      </c>
      <c r="P5837" t="s">
        <v>50</v>
      </c>
      <c r="U5837" s="1">
        <v>44645</v>
      </c>
      <c r="V5837" s="1">
        <v>44645</v>
      </c>
      <c r="AC5837" t="s">
        <v>53</v>
      </c>
      <c r="AD5837">
        <v>2969543968</v>
      </c>
      <c r="AE5837" s="1">
        <v>40032.470138888886</v>
      </c>
      <c r="AG5837" t="s">
        <v>33716</v>
      </c>
      <c r="AH5837" t="s">
        <v>51</v>
      </c>
      <c r="AJ5837" t="s">
        <v>53</v>
      </c>
      <c r="AO5837" t="s">
        <v>8142</v>
      </c>
    </row>
    <row r="5838" spans="1:42" x14ac:dyDescent="0.35">
      <c r="A5838" t="s">
        <v>33717</v>
      </c>
      <c r="B5838" t="s">
        <v>1075</v>
      </c>
      <c r="C5838" t="s">
        <v>2937</v>
      </c>
      <c r="F5838" t="s">
        <v>33711</v>
      </c>
      <c r="H5838" t="s">
        <v>33698</v>
      </c>
      <c r="I5838" t="s">
        <v>464</v>
      </c>
      <c r="J5838" t="s">
        <v>18584</v>
      </c>
      <c r="K5838" t="s">
        <v>33699</v>
      </c>
      <c r="M5838" t="s">
        <v>17061</v>
      </c>
      <c r="N5838" t="s">
        <v>18045</v>
      </c>
      <c r="O5838">
        <v>70791</v>
      </c>
      <c r="P5838" t="s">
        <v>50</v>
      </c>
      <c r="U5838" s="1">
        <v>44645</v>
      </c>
      <c r="V5838" s="1">
        <v>44645</v>
      </c>
      <c r="AC5838" t="s">
        <v>53</v>
      </c>
      <c r="AD5838">
        <v>2969543968</v>
      </c>
      <c r="AE5838" s="1">
        <v>40032.470138888886</v>
      </c>
      <c r="AG5838" t="s">
        <v>33718</v>
      </c>
      <c r="AH5838" t="s">
        <v>51</v>
      </c>
      <c r="AJ5838" t="s">
        <v>53</v>
      </c>
      <c r="AO5838" t="s">
        <v>8142</v>
      </c>
    </row>
    <row r="5839" spans="1:42" x14ac:dyDescent="0.35">
      <c r="A5839" t="s">
        <v>33719</v>
      </c>
      <c r="B5839" t="s">
        <v>33720</v>
      </c>
      <c r="C5839" t="s">
        <v>33721</v>
      </c>
      <c r="F5839" t="s">
        <v>33711</v>
      </c>
      <c r="H5839" t="s">
        <v>33698</v>
      </c>
      <c r="I5839" t="s">
        <v>464</v>
      </c>
      <c r="J5839" t="s">
        <v>18584</v>
      </c>
      <c r="K5839" t="s">
        <v>33699</v>
      </c>
      <c r="M5839" t="s">
        <v>17061</v>
      </c>
      <c r="N5839" t="s">
        <v>18045</v>
      </c>
      <c r="O5839">
        <v>70791</v>
      </c>
      <c r="P5839" t="s">
        <v>50</v>
      </c>
      <c r="U5839" s="1">
        <v>44645</v>
      </c>
      <c r="V5839" s="1">
        <v>44645</v>
      </c>
      <c r="AC5839" t="s">
        <v>53</v>
      </c>
      <c r="AD5839">
        <v>2969543968</v>
      </c>
      <c r="AE5839" s="1">
        <v>40032.470138888886</v>
      </c>
      <c r="AG5839" t="s">
        <v>33722</v>
      </c>
      <c r="AH5839" t="s">
        <v>51</v>
      </c>
      <c r="AJ5839" t="s">
        <v>53</v>
      </c>
      <c r="AO5839" t="s">
        <v>8142</v>
      </c>
    </row>
    <row r="5840" spans="1:42" x14ac:dyDescent="0.35">
      <c r="A5840" t="s">
        <v>33723</v>
      </c>
      <c r="B5840" t="s">
        <v>33724</v>
      </c>
      <c r="C5840" t="s">
        <v>7471</v>
      </c>
      <c r="F5840" t="s">
        <v>33711</v>
      </c>
      <c r="H5840" t="s">
        <v>33698</v>
      </c>
      <c r="I5840" t="s">
        <v>464</v>
      </c>
      <c r="J5840" t="s">
        <v>18584</v>
      </c>
      <c r="K5840" t="s">
        <v>33699</v>
      </c>
      <c r="M5840" t="s">
        <v>17061</v>
      </c>
      <c r="N5840" t="s">
        <v>18045</v>
      </c>
      <c r="O5840">
        <v>70791</v>
      </c>
      <c r="P5840" t="s">
        <v>50</v>
      </c>
      <c r="U5840" s="1">
        <v>44645</v>
      </c>
      <c r="V5840" s="1">
        <v>44645</v>
      </c>
      <c r="AC5840" t="s">
        <v>53</v>
      </c>
      <c r="AD5840">
        <v>2969543968</v>
      </c>
      <c r="AE5840" s="1">
        <v>40032.470138888886</v>
      </c>
      <c r="AG5840" t="s">
        <v>33725</v>
      </c>
      <c r="AH5840" t="s">
        <v>51</v>
      </c>
      <c r="AJ5840" t="s">
        <v>53</v>
      </c>
      <c r="AO5840" t="s">
        <v>8142</v>
      </c>
    </row>
    <row r="5841" spans="1:43" x14ac:dyDescent="0.35">
      <c r="A5841" t="s">
        <v>33726</v>
      </c>
      <c r="B5841" t="s">
        <v>33727</v>
      </c>
      <c r="C5841" t="s">
        <v>860</v>
      </c>
      <c r="F5841" t="s">
        <v>33728</v>
      </c>
      <c r="H5841" t="s">
        <v>33726</v>
      </c>
      <c r="J5841" t="s">
        <v>18584</v>
      </c>
      <c r="K5841" t="s">
        <v>33729</v>
      </c>
      <c r="M5841" t="s">
        <v>22834</v>
      </c>
      <c r="N5841" t="s">
        <v>12926</v>
      </c>
      <c r="O5841">
        <v>47598</v>
      </c>
      <c r="P5841" t="s">
        <v>50</v>
      </c>
      <c r="U5841" s="1">
        <v>44645</v>
      </c>
      <c r="V5841" s="1">
        <v>44645</v>
      </c>
      <c r="AC5841" t="s">
        <v>53</v>
      </c>
      <c r="AD5841">
        <v>2969543968</v>
      </c>
      <c r="AE5841" s="1">
        <v>40032.470138888886</v>
      </c>
      <c r="AG5841" t="s">
        <v>33730</v>
      </c>
      <c r="AH5841" t="s">
        <v>51</v>
      </c>
      <c r="AJ5841" t="s">
        <v>53</v>
      </c>
      <c r="AO5841" t="s">
        <v>8142</v>
      </c>
    </row>
    <row r="5842" spans="1:43" x14ac:dyDescent="0.35">
      <c r="A5842" t="s">
        <v>33731</v>
      </c>
      <c r="B5842" t="s">
        <v>11640</v>
      </c>
      <c r="C5842" t="s">
        <v>952</v>
      </c>
      <c r="F5842" t="s">
        <v>33732</v>
      </c>
      <c r="H5842" t="s">
        <v>26963</v>
      </c>
      <c r="J5842" t="s">
        <v>18584</v>
      </c>
      <c r="K5842" t="s">
        <v>33733</v>
      </c>
      <c r="M5842" t="s">
        <v>33734</v>
      </c>
      <c r="N5842" t="s">
        <v>17003</v>
      </c>
      <c r="O5842">
        <v>40336</v>
      </c>
      <c r="P5842" t="s">
        <v>50</v>
      </c>
      <c r="U5842" s="1">
        <v>44645</v>
      </c>
      <c r="V5842" s="1">
        <v>44645</v>
      </c>
      <c r="AC5842" t="s">
        <v>53</v>
      </c>
      <c r="AD5842">
        <v>2969543968</v>
      </c>
      <c r="AE5842" s="1">
        <v>40032.470138888886</v>
      </c>
      <c r="AG5842" t="s">
        <v>33735</v>
      </c>
      <c r="AH5842" t="s">
        <v>51</v>
      </c>
      <c r="AJ5842" t="s">
        <v>53</v>
      </c>
      <c r="AO5842" t="s">
        <v>8142</v>
      </c>
    </row>
    <row r="5843" spans="1:43" x14ac:dyDescent="0.35">
      <c r="A5843" t="s">
        <v>33736</v>
      </c>
      <c r="B5843" t="s">
        <v>6451</v>
      </c>
      <c r="C5843" t="s">
        <v>13182</v>
      </c>
      <c r="F5843" t="s">
        <v>33737</v>
      </c>
      <c r="H5843" t="s">
        <v>33736</v>
      </c>
      <c r="J5843" t="s">
        <v>32713</v>
      </c>
      <c r="N5843" t="s">
        <v>637</v>
      </c>
      <c r="O5843">
        <v>78610</v>
      </c>
      <c r="P5843" t="s">
        <v>50</v>
      </c>
      <c r="U5843" s="1">
        <v>44645</v>
      </c>
      <c r="V5843" s="1">
        <v>44645</v>
      </c>
      <c r="AC5843" t="s">
        <v>53</v>
      </c>
      <c r="AD5843">
        <v>2969482903</v>
      </c>
      <c r="AE5843" s="1">
        <v>37609</v>
      </c>
      <c r="AG5843" t="s">
        <v>33738</v>
      </c>
      <c r="AH5843" t="s">
        <v>51</v>
      </c>
      <c r="AJ5843" t="s">
        <v>53</v>
      </c>
      <c r="AO5843" t="s">
        <v>8142</v>
      </c>
    </row>
    <row r="5844" spans="1:43" x14ac:dyDescent="0.35">
      <c r="A5844" t="s">
        <v>33739</v>
      </c>
      <c r="B5844" t="s">
        <v>7273</v>
      </c>
      <c r="C5844" t="s">
        <v>676</v>
      </c>
      <c r="F5844" t="s">
        <v>33737</v>
      </c>
      <c r="H5844" t="s">
        <v>33739</v>
      </c>
      <c r="J5844" t="s">
        <v>32713</v>
      </c>
      <c r="K5844" t="s">
        <v>22669</v>
      </c>
      <c r="M5844" t="s">
        <v>9965</v>
      </c>
      <c r="N5844" t="s">
        <v>798</v>
      </c>
      <c r="O5844">
        <v>78629</v>
      </c>
      <c r="P5844" t="s">
        <v>50</v>
      </c>
      <c r="U5844" s="1">
        <v>44645</v>
      </c>
      <c r="V5844" s="1">
        <v>44645</v>
      </c>
      <c r="AC5844" t="s">
        <v>53</v>
      </c>
      <c r="AD5844">
        <v>2969482903</v>
      </c>
      <c r="AE5844" s="1">
        <v>37609</v>
      </c>
      <c r="AG5844" t="s">
        <v>33740</v>
      </c>
      <c r="AH5844" t="s">
        <v>51</v>
      </c>
      <c r="AJ5844" t="s">
        <v>53</v>
      </c>
      <c r="AO5844" t="s">
        <v>8142</v>
      </c>
    </row>
    <row r="5845" spans="1:43" x14ac:dyDescent="0.35">
      <c r="A5845" t="s">
        <v>33741</v>
      </c>
      <c r="B5845" t="s">
        <v>33742</v>
      </c>
      <c r="C5845" t="s">
        <v>4860</v>
      </c>
      <c r="F5845" t="s">
        <v>33743</v>
      </c>
      <c r="H5845" t="s">
        <v>33741</v>
      </c>
      <c r="J5845" t="s">
        <v>5968</v>
      </c>
      <c r="N5845" t="s">
        <v>4526</v>
      </c>
      <c r="O5845">
        <v>85622</v>
      </c>
      <c r="P5845" t="s">
        <v>50</v>
      </c>
      <c r="U5845" s="1">
        <v>44645</v>
      </c>
      <c r="V5845" s="1">
        <v>44645</v>
      </c>
      <c r="AC5845" t="s">
        <v>53</v>
      </c>
      <c r="AD5845">
        <v>2969480780</v>
      </c>
      <c r="AE5845" s="1">
        <v>37467</v>
      </c>
      <c r="AG5845" t="s">
        <v>33744</v>
      </c>
      <c r="AH5845" t="s">
        <v>51</v>
      </c>
      <c r="AJ5845" t="s">
        <v>53</v>
      </c>
      <c r="AO5845" t="s">
        <v>8142</v>
      </c>
    </row>
    <row r="5846" spans="1:43" x14ac:dyDescent="0.35">
      <c r="A5846" t="s">
        <v>33745</v>
      </c>
      <c r="B5846" t="s">
        <v>33746</v>
      </c>
      <c r="C5846" t="s">
        <v>1982</v>
      </c>
      <c r="F5846" t="s">
        <v>33747</v>
      </c>
      <c r="H5846" t="s">
        <v>33745</v>
      </c>
      <c r="J5846" t="s">
        <v>5173</v>
      </c>
      <c r="K5846" t="s">
        <v>16985</v>
      </c>
      <c r="M5846" t="s">
        <v>525</v>
      </c>
      <c r="N5846" t="s">
        <v>65</v>
      </c>
      <c r="O5846">
        <v>80011</v>
      </c>
      <c r="P5846" t="s">
        <v>50</v>
      </c>
      <c r="U5846" s="1">
        <v>44645</v>
      </c>
      <c r="V5846" s="1">
        <v>44645</v>
      </c>
      <c r="W5846" s="1">
        <v>44645.8125</v>
      </c>
      <c r="X5846" s="1">
        <v>44645.8125</v>
      </c>
      <c r="AC5846" t="s">
        <v>53</v>
      </c>
      <c r="AD5846">
        <v>2969481577</v>
      </c>
      <c r="AE5846" s="1">
        <v>37524</v>
      </c>
      <c r="AF5846" t="s">
        <v>6944</v>
      </c>
      <c r="AG5846" t="s">
        <v>33748</v>
      </c>
      <c r="AH5846" t="s">
        <v>51</v>
      </c>
      <c r="AJ5846" t="s">
        <v>53</v>
      </c>
      <c r="AL5846" t="s">
        <v>78</v>
      </c>
      <c r="AO5846" t="s">
        <v>5443</v>
      </c>
      <c r="AP5846" s="1">
        <v>44645.806944444441</v>
      </c>
    </row>
    <row r="5847" spans="1:43" x14ac:dyDescent="0.35">
      <c r="A5847" t="s">
        <v>33749</v>
      </c>
      <c r="B5847" t="s">
        <v>33750</v>
      </c>
      <c r="C5847" t="s">
        <v>7997</v>
      </c>
      <c r="F5847" t="s">
        <v>33751</v>
      </c>
      <c r="H5847" t="s">
        <v>33749</v>
      </c>
      <c r="J5847" t="s">
        <v>25819</v>
      </c>
      <c r="N5847" t="s">
        <v>17464</v>
      </c>
      <c r="O5847">
        <v>30153</v>
      </c>
      <c r="P5847" t="s">
        <v>50</v>
      </c>
      <c r="U5847" s="1">
        <v>44645</v>
      </c>
      <c r="V5847" s="1">
        <v>44645</v>
      </c>
      <c r="AC5847" t="s">
        <v>53</v>
      </c>
      <c r="AD5847">
        <v>2969640882</v>
      </c>
      <c r="AE5847" s="1">
        <v>41834.517361111109</v>
      </c>
      <c r="AG5847" t="s">
        <v>33752</v>
      </c>
      <c r="AH5847" t="s">
        <v>51</v>
      </c>
      <c r="AJ5847" t="s">
        <v>53</v>
      </c>
      <c r="AO5847" t="s">
        <v>8142</v>
      </c>
    </row>
    <row r="5848" spans="1:43" x14ac:dyDescent="0.35">
      <c r="A5848" t="s">
        <v>33753</v>
      </c>
      <c r="B5848" t="s">
        <v>33754</v>
      </c>
      <c r="C5848" t="s">
        <v>33755</v>
      </c>
      <c r="F5848" t="s">
        <v>33711</v>
      </c>
      <c r="H5848" t="s">
        <v>33698</v>
      </c>
      <c r="I5848" t="s">
        <v>464</v>
      </c>
      <c r="J5848" t="s">
        <v>18584</v>
      </c>
      <c r="K5848" t="s">
        <v>33699</v>
      </c>
      <c r="M5848" t="s">
        <v>17061</v>
      </c>
      <c r="N5848" t="s">
        <v>18045</v>
      </c>
      <c r="O5848">
        <v>70791</v>
      </c>
      <c r="P5848" t="s">
        <v>50</v>
      </c>
      <c r="U5848" s="1">
        <v>44645</v>
      </c>
      <c r="V5848" s="1">
        <v>44645</v>
      </c>
      <c r="AC5848" t="s">
        <v>53</v>
      </c>
      <c r="AD5848">
        <v>2969543968</v>
      </c>
      <c r="AE5848" s="1">
        <v>40032.470138888886</v>
      </c>
      <c r="AG5848" t="s">
        <v>33756</v>
      </c>
      <c r="AH5848" t="s">
        <v>51</v>
      </c>
      <c r="AJ5848" t="s">
        <v>53</v>
      </c>
      <c r="AO5848" t="s">
        <v>8142</v>
      </c>
    </row>
    <row r="5849" spans="1:43" x14ac:dyDescent="0.35">
      <c r="A5849" t="s">
        <v>33757</v>
      </c>
      <c r="B5849" t="s">
        <v>33758</v>
      </c>
      <c r="C5849" t="s">
        <v>2923</v>
      </c>
      <c r="F5849" t="s">
        <v>33697</v>
      </c>
      <c r="H5849" t="s">
        <v>33698</v>
      </c>
      <c r="I5849" t="s">
        <v>464</v>
      </c>
      <c r="J5849" t="s">
        <v>20535</v>
      </c>
      <c r="K5849" t="s">
        <v>33699</v>
      </c>
      <c r="M5849" t="s">
        <v>17061</v>
      </c>
      <c r="N5849" t="s">
        <v>18045</v>
      </c>
      <c r="O5849">
        <v>70791</v>
      </c>
      <c r="P5849" t="s">
        <v>50</v>
      </c>
      <c r="U5849" s="1">
        <v>44645</v>
      </c>
      <c r="V5849" s="1">
        <v>44645</v>
      </c>
      <c r="AC5849" t="s">
        <v>53</v>
      </c>
      <c r="AD5849">
        <v>2969591941</v>
      </c>
      <c r="AE5849" s="1">
        <v>41407.517361111109</v>
      </c>
      <c r="AG5849" t="s">
        <v>33759</v>
      </c>
      <c r="AH5849" t="s">
        <v>51</v>
      </c>
      <c r="AJ5849" t="s">
        <v>53</v>
      </c>
      <c r="AO5849" t="s">
        <v>8142</v>
      </c>
    </row>
    <row r="5850" spans="1:43" x14ac:dyDescent="0.35">
      <c r="A5850" t="s">
        <v>33760</v>
      </c>
      <c r="B5850" t="s">
        <v>7650</v>
      </c>
      <c r="C5850" t="s">
        <v>106</v>
      </c>
      <c r="F5850" t="s">
        <v>33761</v>
      </c>
      <c r="H5850" t="s">
        <v>33762</v>
      </c>
      <c r="J5850" t="s">
        <v>445</v>
      </c>
      <c r="K5850" t="s">
        <v>33763</v>
      </c>
      <c r="M5850" t="s">
        <v>33764</v>
      </c>
      <c r="N5850" t="s">
        <v>65</v>
      </c>
      <c r="O5850">
        <v>80543</v>
      </c>
      <c r="P5850" t="s">
        <v>50</v>
      </c>
      <c r="U5850" s="1">
        <v>44645</v>
      </c>
      <c r="V5850" s="1">
        <v>44645</v>
      </c>
      <c r="W5850" s="1">
        <v>44645.443055555559</v>
      </c>
      <c r="X5850" s="1">
        <v>44645.443055555559</v>
      </c>
      <c r="AC5850" t="s">
        <v>53</v>
      </c>
      <c r="AD5850">
        <v>2969522468</v>
      </c>
      <c r="AE5850" s="1">
        <v>39090.576388888891</v>
      </c>
      <c r="AF5850" t="s">
        <v>447</v>
      </c>
      <c r="AG5850" t="s">
        <v>33765</v>
      </c>
      <c r="AH5850" t="s">
        <v>51</v>
      </c>
      <c r="AJ5850" t="s">
        <v>53</v>
      </c>
      <c r="AL5850" t="s">
        <v>78</v>
      </c>
      <c r="AO5850" t="s">
        <v>5443</v>
      </c>
      <c r="AP5850" s="1">
        <v>44648.574305555558</v>
      </c>
    </row>
    <row r="5851" spans="1:43" x14ac:dyDescent="0.35">
      <c r="A5851" t="s">
        <v>33766</v>
      </c>
      <c r="B5851" t="s">
        <v>16233</v>
      </c>
      <c r="C5851" t="s">
        <v>2912</v>
      </c>
      <c r="F5851">
        <v>15857973874</v>
      </c>
      <c r="H5851" t="s">
        <v>33766</v>
      </c>
      <c r="J5851" t="s">
        <v>33767</v>
      </c>
      <c r="K5851" t="s">
        <v>33768</v>
      </c>
      <c r="M5851" t="s">
        <v>33769</v>
      </c>
      <c r="N5851" t="s">
        <v>287</v>
      </c>
      <c r="O5851">
        <v>81623</v>
      </c>
      <c r="P5851" t="s">
        <v>50</v>
      </c>
      <c r="U5851" s="1">
        <v>44646</v>
      </c>
      <c r="V5851" s="1">
        <v>44646</v>
      </c>
      <c r="W5851" s="1">
        <v>44646.814583333333</v>
      </c>
      <c r="X5851" s="1">
        <v>44646.814583333333</v>
      </c>
      <c r="AC5851" t="s">
        <v>53</v>
      </c>
      <c r="AD5851">
        <v>2972067707</v>
      </c>
      <c r="AE5851" s="1">
        <v>44666.37222222222</v>
      </c>
      <c r="AF5851" t="s">
        <v>33770</v>
      </c>
      <c r="AG5851" t="s">
        <v>33771</v>
      </c>
      <c r="AH5851" t="s">
        <v>51</v>
      </c>
      <c r="AJ5851" t="s">
        <v>53</v>
      </c>
      <c r="AL5851" t="s">
        <v>68</v>
      </c>
      <c r="AO5851" t="s">
        <v>8142</v>
      </c>
      <c r="AP5851" s="1">
        <v>45232.334027777775</v>
      </c>
    </row>
    <row r="5852" spans="1:43" x14ac:dyDescent="0.35">
      <c r="A5852" t="s">
        <v>33772</v>
      </c>
      <c r="B5852" t="s">
        <v>33773</v>
      </c>
      <c r="C5852" t="s">
        <v>587</v>
      </c>
      <c r="F5852">
        <v>5756542045</v>
      </c>
      <c r="H5852" t="s">
        <v>33774</v>
      </c>
      <c r="J5852" t="s">
        <v>33775</v>
      </c>
      <c r="K5852" t="s">
        <v>33776</v>
      </c>
      <c r="M5852" t="s">
        <v>252</v>
      </c>
      <c r="N5852" t="s">
        <v>253</v>
      </c>
      <c r="O5852">
        <v>88061</v>
      </c>
      <c r="P5852" t="s">
        <v>50</v>
      </c>
      <c r="U5852" s="1">
        <v>44646</v>
      </c>
      <c r="V5852" s="1">
        <v>44646</v>
      </c>
      <c r="W5852" s="1">
        <v>44646.39166666667</v>
      </c>
      <c r="X5852" s="1">
        <v>44646.39166666667</v>
      </c>
      <c r="AC5852" t="s">
        <v>51</v>
      </c>
      <c r="AD5852">
        <v>1000000001</v>
      </c>
      <c r="AE5852" s="1">
        <v>39973.351388888892</v>
      </c>
      <c r="AF5852" t="s">
        <v>3377</v>
      </c>
      <c r="AG5852" t="s">
        <v>33777</v>
      </c>
      <c r="AH5852" t="s">
        <v>51</v>
      </c>
      <c r="AJ5852" t="s">
        <v>53</v>
      </c>
      <c r="AL5852" t="s">
        <v>78</v>
      </c>
      <c r="AO5852" t="s">
        <v>5443</v>
      </c>
      <c r="AP5852" s="1">
        <v>44646.393750000003</v>
      </c>
    </row>
    <row r="5853" spans="1:43" x14ac:dyDescent="0.35">
      <c r="A5853" t="s">
        <v>33778</v>
      </c>
      <c r="B5853" t="s">
        <v>33779</v>
      </c>
      <c r="C5853" t="s">
        <v>11112</v>
      </c>
      <c r="F5853" t="s">
        <v>33780</v>
      </c>
      <c r="H5853" t="s">
        <v>33778</v>
      </c>
      <c r="J5853" t="s">
        <v>33781</v>
      </c>
      <c r="K5853" t="s">
        <v>33782</v>
      </c>
      <c r="M5853" t="s">
        <v>1092</v>
      </c>
      <c r="N5853" t="s">
        <v>65</v>
      </c>
      <c r="O5853" t="s">
        <v>33783</v>
      </c>
      <c r="P5853" t="s">
        <v>50</v>
      </c>
      <c r="U5853" s="1">
        <v>44646</v>
      </c>
      <c r="V5853" s="1">
        <v>44646</v>
      </c>
      <c r="W5853" s="1">
        <v>44646.968055555553</v>
      </c>
      <c r="X5853" s="1">
        <v>44646.968055555553</v>
      </c>
      <c r="AC5853" t="s">
        <v>53</v>
      </c>
      <c r="AD5853">
        <v>1000000001</v>
      </c>
      <c r="AE5853" s="1">
        <v>39973.351388888892</v>
      </c>
      <c r="AF5853" t="s">
        <v>3377</v>
      </c>
      <c r="AG5853" t="s">
        <v>33784</v>
      </c>
      <c r="AH5853" t="s">
        <v>51</v>
      </c>
      <c r="AJ5853" t="s">
        <v>53</v>
      </c>
      <c r="AL5853" t="s">
        <v>78</v>
      </c>
      <c r="AO5853" t="s">
        <v>5443</v>
      </c>
      <c r="AP5853" s="1">
        <v>44869.023611111108</v>
      </c>
      <c r="AQ5853" s="1">
        <v>44646.969444444447</v>
      </c>
    </row>
    <row r="5854" spans="1:43" x14ac:dyDescent="0.35">
      <c r="A5854" t="s">
        <v>33785</v>
      </c>
      <c r="B5854" t="s">
        <v>1312</v>
      </c>
      <c r="C5854" t="s">
        <v>31577</v>
      </c>
      <c r="F5854" t="s">
        <v>33786</v>
      </c>
      <c r="H5854" t="s">
        <v>33698</v>
      </c>
      <c r="I5854" t="s">
        <v>464</v>
      </c>
      <c r="J5854" t="s">
        <v>20535</v>
      </c>
      <c r="K5854" t="s">
        <v>18062</v>
      </c>
      <c r="M5854" t="s">
        <v>33787</v>
      </c>
      <c r="N5854" t="s">
        <v>12913</v>
      </c>
      <c r="O5854">
        <v>36560</v>
      </c>
      <c r="P5854" t="s">
        <v>50</v>
      </c>
      <c r="U5854" s="1">
        <v>44647</v>
      </c>
      <c r="V5854" s="1">
        <v>44647</v>
      </c>
      <c r="AC5854" t="s">
        <v>53</v>
      </c>
      <c r="AD5854">
        <v>2969591941</v>
      </c>
      <c r="AE5854" s="1">
        <v>41407.517361111109</v>
      </c>
      <c r="AG5854" t="s">
        <v>33788</v>
      </c>
      <c r="AH5854" t="s">
        <v>51</v>
      </c>
      <c r="AJ5854" t="s">
        <v>53</v>
      </c>
      <c r="AO5854" t="s">
        <v>8142</v>
      </c>
    </row>
    <row r="5855" spans="1:43" x14ac:dyDescent="0.35">
      <c r="A5855" t="s">
        <v>33789</v>
      </c>
      <c r="B5855" t="s">
        <v>19844</v>
      </c>
      <c r="C5855" t="s">
        <v>18354</v>
      </c>
      <c r="F5855" t="s">
        <v>33711</v>
      </c>
      <c r="H5855" t="s">
        <v>33698</v>
      </c>
      <c r="I5855" t="s">
        <v>464</v>
      </c>
      <c r="J5855" t="s">
        <v>18584</v>
      </c>
      <c r="K5855" t="s">
        <v>2782</v>
      </c>
      <c r="M5855" t="s">
        <v>2783</v>
      </c>
      <c r="N5855" t="s">
        <v>264</v>
      </c>
      <c r="O5855">
        <v>77002</v>
      </c>
      <c r="P5855" t="s">
        <v>50</v>
      </c>
      <c r="U5855" s="1">
        <v>44647</v>
      </c>
      <c r="V5855" s="1">
        <v>44647</v>
      </c>
      <c r="AC5855" t="s">
        <v>53</v>
      </c>
      <c r="AD5855">
        <v>2969543968</v>
      </c>
      <c r="AE5855" s="1">
        <v>40032.470138888886</v>
      </c>
      <c r="AG5855" t="s">
        <v>33790</v>
      </c>
      <c r="AH5855" t="s">
        <v>51</v>
      </c>
      <c r="AJ5855" t="s">
        <v>53</v>
      </c>
      <c r="AO5855" t="s">
        <v>8142</v>
      </c>
    </row>
    <row r="5856" spans="1:43" x14ac:dyDescent="0.35">
      <c r="A5856" t="s">
        <v>33791</v>
      </c>
      <c r="B5856" t="s">
        <v>33792</v>
      </c>
      <c r="C5856" t="s">
        <v>33793</v>
      </c>
      <c r="F5856" t="s">
        <v>33794</v>
      </c>
      <c r="H5856" t="s">
        <v>33698</v>
      </c>
      <c r="I5856" t="s">
        <v>464</v>
      </c>
      <c r="J5856" t="s">
        <v>18584</v>
      </c>
      <c r="K5856" t="s">
        <v>18062</v>
      </c>
      <c r="M5856" t="s">
        <v>33787</v>
      </c>
      <c r="N5856" t="s">
        <v>12913</v>
      </c>
      <c r="O5856">
        <v>36560</v>
      </c>
      <c r="P5856" t="s">
        <v>50</v>
      </c>
      <c r="U5856" s="1">
        <v>44647</v>
      </c>
      <c r="V5856" s="1">
        <v>44647</v>
      </c>
      <c r="AC5856" t="s">
        <v>53</v>
      </c>
      <c r="AD5856">
        <v>2969543968</v>
      </c>
      <c r="AE5856" s="1">
        <v>40032.470138888886</v>
      </c>
      <c r="AG5856" t="s">
        <v>33795</v>
      </c>
      <c r="AH5856" t="s">
        <v>51</v>
      </c>
      <c r="AJ5856" t="s">
        <v>53</v>
      </c>
      <c r="AO5856" t="s">
        <v>8142</v>
      </c>
    </row>
    <row r="5857" spans="1:43" x14ac:dyDescent="0.35">
      <c r="A5857" t="s">
        <v>33796</v>
      </c>
      <c r="B5857" t="s">
        <v>33797</v>
      </c>
      <c r="C5857" t="s">
        <v>33798</v>
      </c>
      <c r="F5857" t="s">
        <v>33711</v>
      </c>
      <c r="H5857" t="s">
        <v>33698</v>
      </c>
      <c r="I5857" t="s">
        <v>464</v>
      </c>
      <c r="J5857" t="s">
        <v>18584</v>
      </c>
      <c r="K5857" t="s">
        <v>33699</v>
      </c>
      <c r="M5857" t="s">
        <v>17061</v>
      </c>
      <c r="N5857" t="s">
        <v>18045</v>
      </c>
      <c r="O5857">
        <v>70791</v>
      </c>
      <c r="P5857" t="s">
        <v>50</v>
      </c>
      <c r="U5857" s="1">
        <v>44647</v>
      </c>
      <c r="V5857" s="1">
        <v>44647</v>
      </c>
      <c r="AC5857" t="s">
        <v>53</v>
      </c>
      <c r="AD5857">
        <v>2969543968</v>
      </c>
      <c r="AE5857" s="1">
        <v>40032.470138888886</v>
      </c>
      <c r="AG5857" t="s">
        <v>33799</v>
      </c>
      <c r="AH5857" t="s">
        <v>51</v>
      </c>
      <c r="AJ5857" t="s">
        <v>53</v>
      </c>
      <c r="AO5857" t="s">
        <v>8142</v>
      </c>
    </row>
    <row r="5858" spans="1:43" x14ac:dyDescent="0.35">
      <c r="A5858" t="s">
        <v>33800</v>
      </c>
      <c r="B5858" t="s">
        <v>2072</v>
      </c>
      <c r="C5858" t="s">
        <v>2094</v>
      </c>
      <c r="F5858" t="s">
        <v>33711</v>
      </c>
      <c r="H5858" t="s">
        <v>33698</v>
      </c>
      <c r="I5858" t="s">
        <v>464</v>
      </c>
      <c r="J5858" t="s">
        <v>18584</v>
      </c>
      <c r="K5858" t="s">
        <v>33699</v>
      </c>
      <c r="M5858" t="s">
        <v>17061</v>
      </c>
      <c r="N5858" t="s">
        <v>18045</v>
      </c>
      <c r="O5858">
        <v>70791</v>
      </c>
      <c r="P5858" t="s">
        <v>50</v>
      </c>
      <c r="U5858" s="1">
        <v>44647</v>
      </c>
      <c r="V5858" s="1">
        <v>44647</v>
      </c>
      <c r="AC5858" t="s">
        <v>53</v>
      </c>
      <c r="AD5858">
        <v>2969543968</v>
      </c>
      <c r="AE5858" s="1">
        <v>40032.470138888886</v>
      </c>
      <c r="AG5858" t="s">
        <v>33801</v>
      </c>
      <c r="AH5858" t="s">
        <v>51</v>
      </c>
      <c r="AJ5858" t="s">
        <v>53</v>
      </c>
      <c r="AO5858" t="s">
        <v>8142</v>
      </c>
    </row>
    <row r="5859" spans="1:43" x14ac:dyDescent="0.35">
      <c r="A5859" t="s">
        <v>33802</v>
      </c>
      <c r="B5859" t="s">
        <v>1518</v>
      </c>
      <c r="C5859" t="s">
        <v>302</v>
      </c>
      <c r="F5859" t="s">
        <v>33711</v>
      </c>
      <c r="H5859" t="s">
        <v>33698</v>
      </c>
      <c r="I5859" t="s">
        <v>464</v>
      </c>
      <c r="J5859" t="s">
        <v>18584</v>
      </c>
      <c r="K5859" t="s">
        <v>33699</v>
      </c>
      <c r="M5859" t="s">
        <v>17061</v>
      </c>
      <c r="N5859" t="s">
        <v>18045</v>
      </c>
      <c r="O5859">
        <v>70791</v>
      </c>
      <c r="P5859" t="s">
        <v>50</v>
      </c>
      <c r="U5859" s="1">
        <v>44647</v>
      </c>
      <c r="V5859" s="1">
        <v>44647</v>
      </c>
      <c r="AC5859" t="s">
        <v>53</v>
      </c>
      <c r="AD5859">
        <v>2969543968</v>
      </c>
      <c r="AE5859" s="1">
        <v>40032.470138888886</v>
      </c>
      <c r="AG5859" t="s">
        <v>33803</v>
      </c>
      <c r="AH5859" t="s">
        <v>51</v>
      </c>
      <c r="AJ5859" t="s">
        <v>53</v>
      </c>
      <c r="AO5859" t="s">
        <v>8142</v>
      </c>
    </row>
    <row r="5860" spans="1:43" x14ac:dyDescent="0.35">
      <c r="A5860" t="s">
        <v>33804</v>
      </c>
      <c r="B5860" t="s">
        <v>33805</v>
      </c>
      <c r="C5860" t="s">
        <v>33806</v>
      </c>
      <c r="F5860" t="s">
        <v>33711</v>
      </c>
      <c r="H5860" t="s">
        <v>33698</v>
      </c>
      <c r="I5860" t="s">
        <v>464</v>
      </c>
      <c r="J5860" t="s">
        <v>18584</v>
      </c>
      <c r="K5860" t="s">
        <v>33699</v>
      </c>
      <c r="M5860" t="s">
        <v>17061</v>
      </c>
      <c r="N5860" t="s">
        <v>18045</v>
      </c>
      <c r="O5860">
        <v>70791</v>
      </c>
      <c r="P5860" t="s">
        <v>50</v>
      </c>
      <c r="U5860" s="1">
        <v>44647</v>
      </c>
      <c r="V5860" s="1">
        <v>44647</v>
      </c>
      <c r="AC5860" t="s">
        <v>53</v>
      </c>
      <c r="AD5860">
        <v>2969543968</v>
      </c>
      <c r="AE5860" s="1">
        <v>40032.470138888886</v>
      </c>
      <c r="AG5860" t="s">
        <v>33807</v>
      </c>
      <c r="AH5860" t="s">
        <v>51</v>
      </c>
      <c r="AJ5860" t="s">
        <v>53</v>
      </c>
      <c r="AO5860" t="s">
        <v>8142</v>
      </c>
    </row>
    <row r="5861" spans="1:43" x14ac:dyDescent="0.35">
      <c r="A5861" t="s">
        <v>33808</v>
      </c>
      <c r="B5861" t="s">
        <v>33758</v>
      </c>
      <c r="C5861" t="s">
        <v>11910</v>
      </c>
      <c r="F5861" t="s">
        <v>33711</v>
      </c>
      <c r="H5861" t="s">
        <v>33698</v>
      </c>
      <c r="I5861" t="s">
        <v>464</v>
      </c>
      <c r="J5861" t="s">
        <v>18584</v>
      </c>
      <c r="K5861" t="s">
        <v>33699</v>
      </c>
      <c r="M5861" t="s">
        <v>17061</v>
      </c>
      <c r="N5861" t="s">
        <v>18045</v>
      </c>
      <c r="O5861">
        <v>70791</v>
      </c>
      <c r="P5861" t="s">
        <v>50</v>
      </c>
      <c r="U5861" s="1">
        <v>44647</v>
      </c>
      <c r="V5861" s="1">
        <v>44647</v>
      </c>
      <c r="AC5861" t="s">
        <v>53</v>
      </c>
      <c r="AD5861">
        <v>2969543968</v>
      </c>
      <c r="AE5861" s="1">
        <v>40032.470138888886</v>
      </c>
      <c r="AG5861" t="s">
        <v>33809</v>
      </c>
      <c r="AH5861" t="s">
        <v>51</v>
      </c>
      <c r="AJ5861" t="s">
        <v>53</v>
      </c>
      <c r="AO5861" t="s">
        <v>8142</v>
      </c>
    </row>
    <row r="5862" spans="1:43" x14ac:dyDescent="0.35">
      <c r="A5862" t="s">
        <v>33810</v>
      </c>
      <c r="B5862" t="s">
        <v>11914</v>
      </c>
      <c r="C5862" t="s">
        <v>33811</v>
      </c>
      <c r="F5862" t="s">
        <v>33711</v>
      </c>
      <c r="H5862" t="s">
        <v>33698</v>
      </c>
      <c r="I5862" t="s">
        <v>464</v>
      </c>
      <c r="J5862" t="s">
        <v>18584</v>
      </c>
      <c r="K5862" t="s">
        <v>33699</v>
      </c>
      <c r="M5862" t="s">
        <v>17061</v>
      </c>
      <c r="N5862" t="s">
        <v>18045</v>
      </c>
      <c r="O5862">
        <v>70791</v>
      </c>
      <c r="P5862" t="s">
        <v>50</v>
      </c>
      <c r="U5862" s="1">
        <v>44647</v>
      </c>
      <c r="V5862" s="1">
        <v>44647</v>
      </c>
      <c r="AC5862" t="s">
        <v>53</v>
      </c>
      <c r="AD5862">
        <v>2969543968</v>
      </c>
      <c r="AE5862" s="1">
        <v>40032.470138888886</v>
      </c>
      <c r="AG5862" t="s">
        <v>33812</v>
      </c>
      <c r="AH5862" t="s">
        <v>51</v>
      </c>
      <c r="AJ5862" t="s">
        <v>53</v>
      </c>
      <c r="AO5862" t="s">
        <v>8142</v>
      </c>
    </row>
    <row r="5863" spans="1:43" x14ac:dyDescent="0.35">
      <c r="A5863" t="s">
        <v>33813</v>
      </c>
      <c r="B5863" t="s">
        <v>33814</v>
      </c>
      <c r="C5863" t="s">
        <v>11910</v>
      </c>
      <c r="F5863" t="s">
        <v>33711</v>
      </c>
      <c r="H5863" t="s">
        <v>33698</v>
      </c>
      <c r="I5863" t="s">
        <v>464</v>
      </c>
      <c r="J5863" t="s">
        <v>18584</v>
      </c>
      <c r="K5863" t="s">
        <v>33699</v>
      </c>
      <c r="M5863" t="s">
        <v>17061</v>
      </c>
      <c r="N5863" t="s">
        <v>18045</v>
      </c>
      <c r="O5863">
        <v>70791</v>
      </c>
      <c r="P5863" t="s">
        <v>50</v>
      </c>
      <c r="U5863" s="1">
        <v>44647</v>
      </c>
      <c r="V5863" s="1">
        <v>44647</v>
      </c>
      <c r="AC5863" t="s">
        <v>53</v>
      </c>
      <c r="AD5863">
        <v>2969543968</v>
      </c>
      <c r="AE5863" s="1">
        <v>40032.470138888886</v>
      </c>
      <c r="AG5863" t="s">
        <v>33815</v>
      </c>
      <c r="AH5863" t="s">
        <v>51</v>
      </c>
      <c r="AJ5863" t="s">
        <v>53</v>
      </c>
      <c r="AO5863" t="s">
        <v>8142</v>
      </c>
    </row>
    <row r="5864" spans="1:43" x14ac:dyDescent="0.35">
      <c r="A5864" t="s">
        <v>33816</v>
      </c>
      <c r="B5864" t="s">
        <v>33817</v>
      </c>
      <c r="C5864" t="s">
        <v>106</v>
      </c>
      <c r="F5864" t="s">
        <v>33818</v>
      </c>
      <c r="H5864" t="s">
        <v>33816</v>
      </c>
      <c r="J5864" t="s">
        <v>33819</v>
      </c>
      <c r="N5864" t="s">
        <v>287</v>
      </c>
      <c r="O5864">
        <v>80603</v>
      </c>
      <c r="P5864" t="s">
        <v>50</v>
      </c>
      <c r="U5864" s="1">
        <v>44647</v>
      </c>
      <c r="V5864" s="1">
        <v>44647</v>
      </c>
      <c r="W5864" s="1">
        <v>44647.770833333336</v>
      </c>
      <c r="X5864" s="1">
        <v>44647.770833333336</v>
      </c>
      <c r="AC5864" t="s">
        <v>53</v>
      </c>
      <c r="AD5864">
        <v>1000000001</v>
      </c>
      <c r="AE5864" s="1">
        <v>39973.351388888892</v>
      </c>
      <c r="AF5864" t="s">
        <v>3377</v>
      </c>
      <c r="AG5864" t="s">
        <v>33820</v>
      </c>
      <c r="AH5864" t="s">
        <v>51</v>
      </c>
      <c r="AJ5864" t="s">
        <v>53</v>
      </c>
      <c r="AL5864" t="s">
        <v>78</v>
      </c>
      <c r="AO5864" t="s">
        <v>8142</v>
      </c>
    </row>
    <row r="5865" spans="1:43" x14ac:dyDescent="0.35">
      <c r="A5865" t="s">
        <v>33821</v>
      </c>
      <c r="B5865" t="s">
        <v>33822</v>
      </c>
      <c r="C5865" t="s">
        <v>4035</v>
      </c>
      <c r="F5865" t="s">
        <v>33794</v>
      </c>
      <c r="H5865" t="s">
        <v>33698</v>
      </c>
      <c r="I5865" t="s">
        <v>464</v>
      </c>
      <c r="J5865" t="s">
        <v>18584</v>
      </c>
      <c r="K5865" t="s">
        <v>18062</v>
      </c>
      <c r="M5865" t="s">
        <v>33787</v>
      </c>
      <c r="N5865" t="s">
        <v>12913</v>
      </c>
      <c r="O5865">
        <v>36560</v>
      </c>
      <c r="P5865" t="s">
        <v>50</v>
      </c>
      <c r="U5865" s="1">
        <v>44647</v>
      </c>
      <c r="V5865" s="1">
        <v>44647</v>
      </c>
      <c r="AC5865" t="s">
        <v>53</v>
      </c>
      <c r="AD5865">
        <v>2969543968</v>
      </c>
      <c r="AE5865" s="1">
        <v>40032.470138888886</v>
      </c>
      <c r="AG5865" t="s">
        <v>33823</v>
      </c>
      <c r="AH5865" t="s">
        <v>51</v>
      </c>
      <c r="AJ5865" t="s">
        <v>53</v>
      </c>
      <c r="AO5865" t="s">
        <v>8142</v>
      </c>
    </row>
    <row r="5866" spans="1:43" x14ac:dyDescent="0.35">
      <c r="A5866" t="s">
        <v>33824</v>
      </c>
      <c r="B5866" t="s">
        <v>1817</v>
      </c>
      <c r="C5866" t="s">
        <v>904</v>
      </c>
      <c r="H5866" t="s">
        <v>17806</v>
      </c>
      <c r="J5866" t="s">
        <v>1820</v>
      </c>
      <c r="U5866" s="1">
        <v>44647</v>
      </c>
      <c r="V5866" s="1">
        <v>44647</v>
      </c>
      <c r="W5866" s="1">
        <v>44650.388888888891</v>
      </c>
      <c r="X5866" s="1">
        <v>44650.388888888891</v>
      </c>
      <c r="AC5866" t="s">
        <v>53</v>
      </c>
      <c r="AD5866">
        <v>2969555138</v>
      </c>
      <c r="AE5866" s="1">
        <v>40434.697916666664</v>
      </c>
      <c r="AF5866" t="s">
        <v>1825</v>
      </c>
      <c r="AG5866" t="s">
        <v>33825</v>
      </c>
      <c r="AH5866" t="s">
        <v>51</v>
      </c>
      <c r="AJ5866" t="s">
        <v>53</v>
      </c>
      <c r="AL5866" t="s">
        <v>78</v>
      </c>
      <c r="AO5866" t="s">
        <v>5443</v>
      </c>
      <c r="AP5866" s="1">
        <v>44757.649305555555</v>
      </c>
    </row>
    <row r="5867" spans="1:43" x14ac:dyDescent="0.35">
      <c r="A5867" t="s">
        <v>33826</v>
      </c>
      <c r="B5867" t="s">
        <v>33827</v>
      </c>
      <c r="C5867" t="s">
        <v>33828</v>
      </c>
      <c r="F5867" t="s">
        <v>33711</v>
      </c>
      <c r="H5867" t="s">
        <v>33698</v>
      </c>
      <c r="I5867" t="s">
        <v>464</v>
      </c>
      <c r="J5867" t="s">
        <v>18584</v>
      </c>
      <c r="K5867" t="s">
        <v>33699</v>
      </c>
      <c r="M5867" t="s">
        <v>17061</v>
      </c>
      <c r="N5867" t="s">
        <v>18045</v>
      </c>
      <c r="O5867">
        <v>70791</v>
      </c>
      <c r="P5867" t="s">
        <v>50</v>
      </c>
      <c r="U5867" s="1">
        <v>44647</v>
      </c>
      <c r="V5867" s="1">
        <v>44647</v>
      </c>
      <c r="AC5867" t="s">
        <v>53</v>
      </c>
      <c r="AD5867">
        <v>2969543968</v>
      </c>
      <c r="AE5867" s="1">
        <v>40032.470138888886</v>
      </c>
      <c r="AG5867" t="s">
        <v>33829</v>
      </c>
      <c r="AH5867" t="s">
        <v>51</v>
      </c>
      <c r="AJ5867" t="s">
        <v>53</v>
      </c>
      <c r="AO5867" t="s">
        <v>8142</v>
      </c>
    </row>
    <row r="5868" spans="1:43" x14ac:dyDescent="0.35">
      <c r="A5868" t="s">
        <v>33830</v>
      </c>
      <c r="B5868" t="s">
        <v>33831</v>
      </c>
      <c r="C5868" t="s">
        <v>33832</v>
      </c>
      <c r="F5868" t="s">
        <v>33794</v>
      </c>
      <c r="H5868" t="s">
        <v>33698</v>
      </c>
      <c r="I5868" t="s">
        <v>464</v>
      </c>
      <c r="J5868" t="s">
        <v>18584</v>
      </c>
      <c r="K5868" t="s">
        <v>18062</v>
      </c>
      <c r="M5868" t="s">
        <v>33787</v>
      </c>
      <c r="N5868" t="s">
        <v>12913</v>
      </c>
      <c r="O5868">
        <v>36560</v>
      </c>
      <c r="P5868" t="s">
        <v>50</v>
      </c>
      <c r="U5868" s="1">
        <v>44647</v>
      </c>
      <c r="V5868" s="1">
        <v>44647</v>
      </c>
      <c r="AC5868" t="s">
        <v>53</v>
      </c>
      <c r="AD5868">
        <v>2969543968</v>
      </c>
      <c r="AE5868" s="1">
        <v>40032.470138888886</v>
      </c>
      <c r="AG5868" t="s">
        <v>33833</v>
      </c>
      <c r="AH5868" t="s">
        <v>51</v>
      </c>
      <c r="AJ5868" t="s">
        <v>53</v>
      </c>
      <c r="AO5868" t="s">
        <v>8142</v>
      </c>
    </row>
    <row r="5869" spans="1:43" x14ac:dyDescent="0.35">
      <c r="A5869" t="s">
        <v>33834</v>
      </c>
      <c r="B5869" t="s">
        <v>32896</v>
      </c>
      <c r="C5869" t="s">
        <v>33835</v>
      </c>
      <c r="F5869" t="s">
        <v>33836</v>
      </c>
      <c r="H5869" t="s">
        <v>33834</v>
      </c>
      <c r="J5869" t="s">
        <v>29625</v>
      </c>
      <c r="K5869" t="s">
        <v>33837</v>
      </c>
      <c r="M5869" t="s">
        <v>33838</v>
      </c>
      <c r="N5869" t="s">
        <v>264</v>
      </c>
      <c r="O5869">
        <v>78426</v>
      </c>
      <c r="P5869" t="s">
        <v>50</v>
      </c>
      <c r="U5869" s="1">
        <v>44648</v>
      </c>
      <c r="V5869" s="1">
        <v>44648</v>
      </c>
      <c r="W5869" s="1">
        <v>44670.663194444445</v>
      </c>
      <c r="X5869" s="1">
        <v>44670.663194444445</v>
      </c>
      <c r="AC5869" t="s">
        <v>53</v>
      </c>
      <c r="AD5869">
        <v>2969815299</v>
      </c>
      <c r="AE5869" s="1">
        <v>43279.375694444447</v>
      </c>
      <c r="AF5869" t="s">
        <v>14073</v>
      </c>
      <c r="AG5869" t="s">
        <v>33839</v>
      </c>
      <c r="AH5869" t="s">
        <v>51</v>
      </c>
      <c r="AJ5869" t="s">
        <v>53</v>
      </c>
      <c r="AL5869" t="s">
        <v>78</v>
      </c>
      <c r="AO5869" t="s">
        <v>8142</v>
      </c>
      <c r="AP5869" s="1">
        <v>45097.676388888889</v>
      </c>
      <c r="AQ5869" s="1">
        <v>45097.597916666666</v>
      </c>
    </row>
    <row r="5870" spans="1:43" x14ac:dyDescent="0.35">
      <c r="A5870" t="s">
        <v>33840</v>
      </c>
      <c r="B5870" t="s">
        <v>653</v>
      </c>
      <c r="C5870" t="s">
        <v>2937</v>
      </c>
      <c r="F5870" t="s">
        <v>33841</v>
      </c>
      <c r="H5870" t="s">
        <v>33840</v>
      </c>
      <c r="J5870" t="s">
        <v>28403</v>
      </c>
      <c r="K5870" t="s">
        <v>33842</v>
      </c>
      <c r="M5870" t="s">
        <v>33843</v>
      </c>
      <c r="N5870" t="s">
        <v>14820</v>
      </c>
      <c r="O5870">
        <v>21904</v>
      </c>
      <c r="P5870" t="s">
        <v>50</v>
      </c>
      <c r="U5870" s="1">
        <v>44648</v>
      </c>
      <c r="V5870" s="1">
        <v>44648</v>
      </c>
      <c r="AC5870" t="s">
        <v>53</v>
      </c>
      <c r="AD5870">
        <v>2969508888</v>
      </c>
      <c r="AE5870" s="1">
        <v>38274.609027777777</v>
      </c>
      <c r="AG5870" t="s">
        <v>33844</v>
      </c>
      <c r="AH5870" t="s">
        <v>51</v>
      </c>
      <c r="AJ5870" t="s">
        <v>53</v>
      </c>
      <c r="AO5870" t="s">
        <v>8142</v>
      </c>
    </row>
    <row r="5871" spans="1:43" x14ac:dyDescent="0.35">
      <c r="A5871" t="s">
        <v>33845</v>
      </c>
      <c r="B5871" t="s">
        <v>1470</v>
      </c>
      <c r="C5871" t="s">
        <v>2444</v>
      </c>
      <c r="F5871" t="s">
        <v>33846</v>
      </c>
      <c r="H5871" t="s">
        <v>33845</v>
      </c>
      <c r="J5871" t="s">
        <v>3933</v>
      </c>
      <c r="N5871" t="s">
        <v>4364</v>
      </c>
      <c r="O5871">
        <v>66720</v>
      </c>
      <c r="P5871" t="s">
        <v>50</v>
      </c>
      <c r="U5871" s="1">
        <v>44648</v>
      </c>
      <c r="V5871" s="1">
        <v>44648</v>
      </c>
      <c r="AC5871" t="s">
        <v>53</v>
      </c>
      <c r="AD5871">
        <v>2969551137</v>
      </c>
      <c r="AE5871" s="1">
        <v>40288.591666666667</v>
      </c>
      <c r="AG5871" t="s">
        <v>33847</v>
      </c>
      <c r="AH5871" t="s">
        <v>51</v>
      </c>
      <c r="AJ5871" t="s">
        <v>53</v>
      </c>
      <c r="AO5871" t="s">
        <v>8142</v>
      </c>
    </row>
    <row r="5872" spans="1:43" x14ac:dyDescent="0.35">
      <c r="A5872" t="s">
        <v>33848</v>
      </c>
      <c r="B5872" t="s">
        <v>17412</v>
      </c>
      <c r="C5872" t="s">
        <v>2515</v>
      </c>
      <c r="F5872" t="s">
        <v>19105</v>
      </c>
      <c r="H5872" t="s">
        <v>33848</v>
      </c>
      <c r="J5872" t="s">
        <v>7856</v>
      </c>
      <c r="K5872" t="s">
        <v>19108</v>
      </c>
      <c r="M5872" t="s">
        <v>18560</v>
      </c>
      <c r="N5872" t="s">
        <v>13693</v>
      </c>
      <c r="O5872">
        <v>37922</v>
      </c>
      <c r="P5872" t="s">
        <v>50</v>
      </c>
      <c r="U5872" s="1">
        <v>44648</v>
      </c>
      <c r="V5872" s="1">
        <v>44648</v>
      </c>
      <c r="AC5872" t="s">
        <v>53</v>
      </c>
      <c r="AD5872">
        <v>2969474637</v>
      </c>
      <c r="AE5872" s="1">
        <v>37110.529861111114</v>
      </c>
      <c r="AG5872" t="s">
        <v>33849</v>
      </c>
      <c r="AH5872" t="s">
        <v>51</v>
      </c>
      <c r="AJ5872" t="s">
        <v>53</v>
      </c>
      <c r="AO5872" t="s">
        <v>8142</v>
      </c>
    </row>
    <row r="5873" spans="1:43" x14ac:dyDescent="0.35">
      <c r="A5873" t="s">
        <v>33850</v>
      </c>
      <c r="B5873" t="s">
        <v>3554</v>
      </c>
      <c r="C5873" t="s">
        <v>33851</v>
      </c>
      <c r="F5873" t="s">
        <v>33852</v>
      </c>
      <c r="H5873" t="s">
        <v>33850</v>
      </c>
      <c r="J5873" t="s">
        <v>2028</v>
      </c>
      <c r="K5873" t="s">
        <v>33853</v>
      </c>
      <c r="M5873" t="s">
        <v>21938</v>
      </c>
      <c r="N5873" t="s">
        <v>12376</v>
      </c>
      <c r="O5873">
        <v>73128</v>
      </c>
      <c r="P5873" t="s">
        <v>50</v>
      </c>
      <c r="U5873" s="1">
        <v>44648</v>
      </c>
      <c r="V5873" s="1">
        <v>44648</v>
      </c>
      <c r="AC5873" t="s">
        <v>53</v>
      </c>
      <c r="AD5873">
        <v>2969532847</v>
      </c>
      <c r="AE5873" s="1">
        <v>39580.404166666667</v>
      </c>
      <c r="AG5873" t="s">
        <v>33854</v>
      </c>
      <c r="AH5873" t="s">
        <v>51</v>
      </c>
      <c r="AJ5873" t="s">
        <v>53</v>
      </c>
      <c r="AO5873" t="s">
        <v>8142</v>
      </c>
    </row>
    <row r="5874" spans="1:43" x14ac:dyDescent="0.35">
      <c r="A5874" t="s">
        <v>10015</v>
      </c>
      <c r="B5874" t="s">
        <v>10014</v>
      </c>
      <c r="C5874" t="s">
        <v>359</v>
      </c>
      <c r="F5874" t="s">
        <v>33855</v>
      </c>
      <c r="H5874" t="s">
        <v>10015</v>
      </c>
      <c r="J5874" t="s">
        <v>30519</v>
      </c>
      <c r="K5874" t="s">
        <v>33856</v>
      </c>
      <c r="M5874" t="s">
        <v>154</v>
      </c>
      <c r="N5874" t="s">
        <v>65</v>
      </c>
      <c r="O5874">
        <v>80631</v>
      </c>
      <c r="P5874" t="s">
        <v>50</v>
      </c>
      <c r="U5874" s="1">
        <v>44648</v>
      </c>
      <c r="V5874" s="1">
        <v>44648</v>
      </c>
      <c r="W5874" s="1">
        <v>44648.37777777778</v>
      </c>
      <c r="X5874" s="1">
        <v>44648.37777777778</v>
      </c>
      <c r="AC5874" t="s">
        <v>53</v>
      </c>
      <c r="AD5874">
        <v>2969480024</v>
      </c>
      <c r="AE5874" s="1">
        <v>37427</v>
      </c>
      <c r="AF5874" t="s">
        <v>76</v>
      </c>
      <c r="AG5874" t="s">
        <v>33857</v>
      </c>
      <c r="AH5874" t="s">
        <v>51</v>
      </c>
      <c r="AJ5874" t="s">
        <v>53</v>
      </c>
      <c r="AL5874" t="s">
        <v>68</v>
      </c>
      <c r="AO5874" t="s">
        <v>5443</v>
      </c>
      <c r="AP5874" s="1">
        <v>44648.438888888886</v>
      </c>
    </row>
    <row r="5875" spans="1:43" x14ac:dyDescent="0.35">
      <c r="A5875" t="s">
        <v>33858</v>
      </c>
      <c r="B5875" t="s">
        <v>4879</v>
      </c>
      <c r="C5875" t="s">
        <v>1614</v>
      </c>
      <c r="F5875" t="s">
        <v>33794</v>
      </c>
      <c r="H5875" t="s">
        <v>33698</v>
      </c>
      <c r="I5875" t="s">
        <v>464</v>
      </c>
      <c r="J5875" t="s">
        <v>18584</v>
      </c>
      <c r="K5875" t="s">
        <v>18062</v>
      </c>
      <c r="M5875" t="s">
        <v>33787</v>
      </c>
      <c r="N5875" t="s">
        <v>12913</v>
      </c>
      <c r="O5875">
        <v>36560</v>
      </c>
      <c r="P5875" t="s">
        <v>50</v>
      </c>
      <c r="U5875" s="1">
        <v>44648</v>
      </c>
      <c r="V5875" s="1">
        <v>44648</v>
      </c>
      <c r="AC5875" t="s">
        <v>53</v>
      </c>
      <c r="AD5875">
        <v>2969543968</v>
      </c>
      <c r="AE5875" s="1">
        <v>40032.470138888886</v>
      </c>
      <c r="AG5875" t="s">
        <v>33859</v>
      </c>
      <c r="AH5875" t="s">
        <v>51</v>
      </c>
      <c r="AJ5875" t="s">
        <v>53</v>
      </c>
      <c r="AO5875" t="s">
        <v>8142</v>
      </c>
    </row>
    <row r="5876" spans="1:43" x14ac:dyDescent="0.35">
      <c r="A5876" t="s">
        <v>33860</v>
      </c>
      <c r="B5876" t="s">
        <v>10776</v>
      </c>
      <c r="C5876" t="s">
        <v>2923</v>
      </c>
      <c r="F5876" t="s">
        <v>33794</v>
      </c>
      <c r="H5876" t="s">
        <v>33698</v>
      </c>
      <c r="I5876" t="s">
        <v>464</v>
      </c>
      <c r="J5876" t="s">
        <v>18584</v>
      </c>
      <c r="K5876" t="s">
        <v>18062</v>
      </c>
      <c r="M5876" t="s">
        <v>33787</v>
      </c>
      <c r="N5876" t="s">
        <v>12913</v>
      </c>
      <c r="O5876">
        <v>36560</v>
      </c>
      <c r="P5876" t="s">
        <v>50</v>
      </c>
      <c r="U5876" s="1">
        <v>44648</v>
      </c>
      <c r="V5876" s="1">
        <v>44648</v>
      </c>
      <c r="AC5876" t="s">
        <v>53</v>
      </c>
      <c r="AD5876">
        <v>2969543968</v>
      </c>
      <c r="AE5876" s="1">
        <v>40032.470138888886</v>
      </c>
      <c r="AG5876" t="s">
        <v>33861</v>
      </c>
      <c r="AH5876" t="s">
        <v>51</v>
      </c>
      <c r="AJ5876" t="s">
        <v>53</v>
      </c>
      <c r="AO5876" t="s">
        <v>8142</v>
      </c>
    </row>
    <row r="5877" spans="1:43" x14ac:dyDescent="0.35">
      <c r="A5877" t="s">
        <v>33862</v>
      </c>
      <c r="B5877" t="s">
        <v>33863</v>
      </c>
      <c r="C5877" t="s">
        <v>218</v>
      </c>
      <c r="F5877" t="s">
        <v>33794</v>
      </c>
      <c r="H5877" t="s">
        <v>33698</v>
      </c>
      <c r="I5877" t="s">
        <v>464</v>
      </c>
      <c r="J5877" t="s">
        <v>18584</v>
      </c>
      <c r="K5877" t="s">
        <v>18062</v>
      </c>
      <c r="M5877" t="s">
        <v>33787</v>
      </c>
      <c r="N5877" t="s">
        <v>12913</v>
      </c>
      <c r="O5877">
        <v>36560</v>
      </c>
      <c r="P5877" t="s">
        <v>50</v>
      </c>
      <c r="U5877" s="1">
        <v>44648</v>
      </c>
      <c r="V5877" s="1">
        <v>44648</v>
      </c>
      <c r="AC5877" t="s">
        <v>53</v>
      </c>
      <c r="AD5877">
        <v>2969543968</v>
      </c>
      <c r="AE5877" s="1">
        <v>40032.470138888886</v>
      </c>
      <c r="AG5877" t="s">
        <v>33864</v>
      </c>
      <c r="AH5877" t="s">
        <v>51</v>
      </c>
      <c r="AJ5877" t="s">
        <v>53</v>
      </c>
      <c r="AO5877" t="s">
        <v>8142</v>
      </c>
    </row>
    <row r="5878" spans="1:43" x14ac:dyDescent="0.35">
      <c r="A5878" t="s">
        <v>33865</v>
      </c>
      <c r="B5878" t="s">
        <v>33866</v>
      </c>
      <c r="C5878" t="s">
        <v>894</v>
      </c>
      <c r="F5878" t="s">
        <v>33794</v>
      </c>
      <c r="H5878" t="s">
        <v>33698</v>
      </c>
      <c r="I5878" t="s">
        <v>464</v>
      </c>
      <c r="K5878" t="s">
        <v>18062</v>
      </c>
      <c r="M5878" t="s">
        <v>33787</v>
      </c>
      <c r="N5878" t="s">
        <v>32856</v>
      </c>
      <c r="O5878">
        <v>36560</v>
      </c>
      <c r="P5878" t="s">
        <v>50</v>
      </c>
      <c r="U5878" s="1">
        <v>44648</v>
      </c>
      <c r="V5878" s="1">
        <v>44648</v>
      </c>
      <c r="AC5878" t="s">
        <v>53</v>
      </c>
      <c r="AD5878">
        <v>9999999999</v>
      </c>
      <c r="AE5878" s="1">
        <v>45196</v>
      </c>
      <c r="AG5878" t="s">
        <v>33867</v>
      </c>
      <c r="AH5878" t="s">
        <v>51</v>
      </c>
      <c r="AJ5878" t="s">
        <v>53</v>
      </c>
      <c r="AO5878" t="s">
        <v>8142</v>
      </c>
    </row>
    <row r="5879" spans="1:43" x14ac:dyDescent="0.35">
      <c r="A5879" t="s">
        <v>33868</v>
      </c>
      <c r="B5879" t="s">
        <v>19234</v>
      </c>
      <c r="C5879" t="s">
        <v>11292</v>
      </c>
      <c r="F5879" t="s">
        <v>33869</v>
      </c>
      <c r="H5879" t="s">
        <v>33868</v>
      </c>
      <c r="J5879" t="s">
        <v>29506</v>
      </c>
      <c r="K5879" t="s">
        <v>16939</v>
      </c>
      <c r="M5879" t="s">
        <v>10869</v>
      </c>
      <c r="N5879" t="s">
        <v>1466</v>
      </c>
      <c r="O5879">
        <v>67951</v>
      </c>
      <c r="P5879" t="s">
        <v>50</v>
      </c>
      <c r="U5879" s="1">
        <v>44648</v>
      </c>
      <c r="V5879" s="1">
        <v>44648</v>
      </c>
      <c r="W5879" s="1">
        <v>44648.840277777781</v>
      </c>
      <c r="X5879" s="1">
        <v>44648.840277777781</v>
      </c>
      <c r="AC5879" t="s">
        <v>53</v>
      </c>
      <c r="AD5879">
        <v>2969476061</v>
      </c>
      <c r="AE5879" s="1">
        <v>37200</v>
      </c>
      <c r="AF5879" t="s">
        <v>16940</v>
      </c>
      <c r="AG5879" t="s">
        <v>33870</v>
      </c>
      <c r="AH5879" t="s">
        <v>51</v>
      </c>
      <c r="AJ5879" t="s">
        <v>53</v>
      </c>
      <c r="AL5879" t="s">
        <v>78</v>
      </c>
      <c r="AO5879" t="s">
        <v>5443</v>
      </c>
      <c r="AP5879" s="1">
        <v>45464.554861111108</v>
      </c>
      <c r="AQ5879" s="1">
        <v>44841.613888888889</v>
      </c>
    </row>
    <row r="5880" spans="1:43" x14ac:dyDescent="0.35">
      <c r="A5880" t="s">
        <v>33871</v>
      </c>
      <c r="B5880" t="s">
        <v>8723</v>
      </c>
      <c r="C5880" t="s">
        <v>2094</v>
      </c>
      <c r="F5880" t="s">
        <v>33786</v>
      </c>
      <c r="H5880" t="s">
        <v>33698</v>
      </c>
      <c r="I5880" t="s">
        <v>464</v>
      </c>
      <c r="J5880" t="s">
        <v>20535</v>
      </c>
      <c r="K5880" t="s">
        <v>18062</v>
      </c>
      <c r="M5880" t="s">
        <v>33787</v>
      </c>
      <c r="N5880" t="s">
        <v>12913</v>
      </c>
      <c r="O5880">
        <v>36560</v>
      </c>
      <c r="P5880" t="s">
        <v>50</v>
      </c>
      <c r="U5880" s="1">
        <v>44648</v>
      </c>
      <c r="V5880" s="1">
        <v>44648</v>
      </c>
      <c r="AC5880" t="s">
        <v>53</v>
      </c>
      <c r="AD5880">
        <v>2969591941</v>
      </c>
      <c r="AE5880" s="1">
        <v>41407.517361111109</v>
      </c>
      <c r="AG5880" t="s">
        <v>33872</v>
      </c>
      <c r="AH5880" t="s">
        <v>51</v>
      </c>
      <c r="AJ5880" t="s">
        <v>53</v>
      </c>
      <c r="AO5880" t="s">
        <v>8142</v>
      </c>
    </row>
    <row r="5881" spans="1:43" x14ac:dyDescent="0.35">
      <c r="A5881" t="s">
        <v>33873</v>
      </c>
      <c r="B5881" t="s">
        <v>33874</v>
      </c>
      <c r="C5881" t="s">
        <v>19800</v>
      </c>
      <c r="F5881" t="s">
        <v>33794</v>
      </c>
      <c r="H5881" t="s">
        <v>33698</v>
      </c>
      <c r="I5881" t="s">
        <v>464</v>
      </c>
      <c r="J5881" t="s">
        <v>18584</v>
      </c>
      <c r="K5881" t="s">
        <v>18062</v>
      </c>
      <c r="M5881" t="s">
        <v>33787</v>
      </c>
      <c r="N5881" t="s">
        <v>12913</v>
      </c>
      <c r="O5881">
        <v>36560</v>
      </c>
      <c r="P5881" t="s">
        <v>50</v>
      </c>
      <c r="U5881" s="1">
        <v>44648</v>
      </c>
      <c r="V5881" s="1">
        <v>44648</v>
      </c>
      <c r="AC5881" t="s">
        <v>53</v>
      </c>
      <c r="AD5881">
        <v>2969543968</v>
      </c>
      <c r="AE5881" s="1">
        <v>40032.470138888886</v>
      </c>
      <c r="AG5881" t="s">
        <v>33875</v>
      </c>
      <c r="AH5881" t="s">
        <v>51</v>
      </c>
      <c r="AJ5881" t="s">
        <v>53</v>
      </c>
      <c r="AO5881" t="s">
        <v>8142</v>
      </c>
    </row>
    <row r="5882" spans="1:43" x14ac:dyDescent="0.35">
      <c r="A5882" t="s">
        <v>33876</v>
      </c>
      <c r="B5882" t="s">
        <v>4813</v>
      </c>
      <c r="C5882" t="s">
        <v>33877</v>
      </c>
      <c r="F5882" t="s">
        <v>33794</v>
      </c>
      <c r="H5882" t="s">
        <v>33698</v>
      </c>
      <c r="I5882" t="s">
        <v>464</v>
      </c>
      <c r="J5882" t="s">
        <v>18584</v>
      </c>
      <c r="K5882" t="s">
        <v>18062</v>
      </c>
      <c r="M5882" t="s">
        <v>33787</v>
      </c>
      <c r="N5882" t="s">
        <v>12913</v>
      </c>
      <c r="O5882">
        <v>36560</v>
      </c>
      <c r="P5882" t="s">
        <v>50</v>
      </c>
      <c r="U5882" s="1">
        <v>44648</v>
      </c>
      <c r="V5882" s="1">
        <v>44648</v>
      </c>
      <c r="AC5882" t="s">
        <v>53</v>
      </c>
      <c r="AD5882">
        <v>2969543968</v>
      </c>
      <c r="AE5882" s="1">
        <v>40032.470138888886</v>
      </c>
      <c r="AG5882" t="s">
        <v>33878</v>
      </c>
      <c r="AH5882" t="s">
        <v>51</v>
      </c>
      <c r="AJ5882" t="s">
        <v>53</v>
      </c>
      <c r="AO5882" t="s">
        <v>8142</v>
      </c>
    </row>
    <row r="5883" spans="1:43" x14ac:dyDescent="0.35">
      <c r="A5883" t="s">
        <v>33879</v>
      </c>
      <c r="B5883" t="s">
        <v>11133</v>
      </c>
      <c r="C5883" t="s">
        <v>4909</v>
      </c>
      <c r="F5883" t="s">
        <v>33880</v>
      </c>
      <c r="H5883" t="s">
        <v>33881</v>
      </c>
      <c r="J5883" t="s">
        <v>33882</v>
      </c>
      <c r="K5883" t="s">
        <v>33883</v>
      </c>
      <c r="L5883" t="s">
        <v>33884</v>
      </c>
      <c r="M5883" t="s">
        <v>33885</v>
      </c>
      <c r="N5883" t="s">
        <v>33886</v>
      </c>
      <c r="O5883" s="2" t="s">
        <v>33887</v>
      </c>
      <c r="P5883" t="s">
        <v>50</v>
      </c>
      <c r="U5883" s="1">
        <v>44648</v>
      </c>
      <c r="V5883" s="1">
        <v>44648</v>
      </c>
      <c r="AC5883" t="s">
        <v>53</v>
      </c>
      <c r="AD5883">
        <v>2969552965</v>
      </c>
      <c r="AE5883" s="1">
        <v>40359.322222222225</v>
      </c>
      <c r="AG5883" t="s">
        <v>33888</v>
      </c>
      <c r="AH5883" t="s">
        <v>51</v>
      </c>
      <c r="AJ5883" t="s">
        <v>53</v>
      </c>
      <c r="AL5883" t="s">
        <v>78</v>
      </c>
      <c r="AO5883" t="s">
        <v>8142</v>
      </c>
    </row>
    <row r="5884" spans="1:43" x14ac:dyDescent="0.35">
      <c r="A5884">
        <v>2411</v>
      </c>
      <c r="B5884" t="s">
        <v>33889</v>
      </c>
      <c r="C5884" t="s">
        <v>33890</v>
      </c>
      <c r="F5884" t="s">
        <v>33891</v>
      </c>
      <c r="H5884" t="s">
        <v>33892</v>
      </c>
      <c r="J5884" t="s">
        <v>33893</v>
      </c>
      <c r="O5884">
        <v>59003</v>
      </c>
      <c r="P5884" t="s">
        <v>50</v>
      </c>
      <c r="U5884" s="1">
        <v>44648</v>
      </c>
      <c r="V5884" s="1">
        <v>44648</v>
      </c>
      <c r="W5884" s="1">
        <v>44648.506944444445</v>
      </c>
      <c r="X5884" s="1">
        <v>44648.506944444445</v>
      </c>
      <c r="AC5884" t="s">
        <v>53</v>
      </c>
      <c r="AD5884">
        <v>1000000001</v>
      </c>
      <c r="AE5884" s="1">
        <v>39973.351388888892</v>
      </c>
      <c r="AF5884" t="s">
        <v>3377</v>
      </c>
      <c r="AG5884" t="s">
        <v>33894</v>
      </c>
      <c r="AH5884" t="s">
        <v>51</v>
      </c>
      <c r="AJ5884" t="s">
        <v>53</v>
      </c>
      <c r="AL5884" t="s">
        <v>78</v>
      </c>
      <c r="AO5884" t="s">
        <v>8142</v>
      </c>
    </row>
    <row r="5885" spans="1:43" x14ac:dyDescent="0.35">
      <c r="A5885" t="s">
        <v>33895</v>
      </c>
      <c r="B5885" t="s">
        <v>33896</v>
      </c>
      <c r="C5885" t="s">
        <v>33897</v>
      </c>
      <c r="F5885" t="s">
        <v>33898</v>
      </c>
      <c r="H5885" t="s">
        <v>33899</v>
      </c>
      <c r="J5885" t="s">
        <v>33589</v>
      </c>
      <c r="O5885">
        <v>58601</v>
      </c>
      <c r="P5885" t="s">
        <v>50</v>
      </c>
      <c r="U5885" s="1">
        <v>44648</v>
      </c>
      <c r="V5885" s="1">
        <v>44648</v>
      </c>
      <c r="AC5885" t="s">
        <v>53</v>
      </c>
      <c r="AD5885">
        <v>2969477831</v>
      </c>
      <c r="AE5885" s="1">
        <v>37308</v>
      </c>
      <c r="AG5885" t="s">
        <v>33900</v>
      </c>
      <c r="AH5885" t="s">
        <v>51</v>
      </c>
      <c r="AJ5885" t="s">
        <v>53</v>
      </c>
      <c r="AO5885" t="s">
        <v>8142</v>
      </c>
    </row>
    <row r="5886" spans="1:43" x14ac:dyDescent="0.35">
      <c r="A5886" t="s">
        <v>33901</v>
      </c>
      <c r="B5886" t="s">
        <v>33902</v>
      </c>
      <c r="C5886" t="s">
        <v>71</v>
      </c>
      <c r="F5886" t="s">
        <v>33903</v>
      </c>
      <c r="H5886" t="s">
        <v>33904</v>
      </c>
      <c r="I5886" t="s">
        <v>780</v>
      </c>
      <c r="J5886" t="s">
        <v>13744</v>
      </c>
      <c r="K5886" t="s">
        <v>33905</v>
      </c>
      <c r="M5886" t="s">
        <v>1397</v>
      </c>
      <c r="N5886" t="s">
        <v>65</v>
      </c>
      <c r="O5886">
        <v>80401</v>
      </c>
      <c r="P5886" t="s">
        <v>50</v>
      </c>
      <c r="U5886" s="1">
        <v>44648.261805555558</v>
      </c>
      <c r="V5886" s="1">
        <v>44648.261805555558</v>
      </c>
      <c r="W5886" s="1">
        <v>44648.349305555559</v>
      </c>
      <c r="X5886" s="1">
        <v>44648.349305555559</v>
      </c>
      <c r="AC5886" t="s">
        <v>53</v>
      </c>
      <c r="AD5886">
        <v>2969474461</v>
      </c>
      <c r="AE5886" s="1">
        <v>37104.381944444445</v>
      </c>
      <c r="AF5886" t="s">
        <v>33906</v>
      </c>
      <c r="AG5886" t="s">
        <v>33907</v>
      </c>
      <c r="AH5886" t="s">
        <v>53</v>
      </c>
      <c r="AJ5886" t="s">
        <v>53</v>
      </c>
      <c r="AK5886" t="s">
        <v>25949</v>
      </c>
      <c r="AL5886" t="s">
        <v>68</v>
      </c>
      <c r="AO5886" t="s">
        <v>54</v>
      </c>
      <c r="AP5886" s="1">
        <v>45156.688194444447</v>
      </c>
    </row>
    <row r="5887" spans="1:43" x14ac:dyDescent="0.35">
      <c r="A5887" t="s">
        <v>33908</v>
      </c>
      <c r="B5887" t="s">
        <v>8795</v>
      </c>
      <c r="C5887" t="s">
        <v>803</v>
      </c>
      <c r="F5887" t="s">
        <v>33909</v>
      </c>
      <c r="H5887" t="s">
        <v>33910</v>
      </c>
      <c r="I5887" t="s">
        <v>169</v>
      </c>
      <c r="J5887" t="s">
        <v>85</v>
      </c>
      <c r="K5887" t="s">
        <v>33911</v>
      </c>
      <c r="M5887" t="s">
        <v>525</v>
      </c>
      <c r="N5887" t="s">
        <v>287</v>
      </c>
      <c r="O5887">
        <v>80011</v>
      </c>
      <c r="P5887" t="s">
        <v>50</v>
      </c>
      <c r="U5887" s="1">
        <v>44648.470833333333</v>
      </c>
      <c r="V5887" s="1">
        <v>44648.470833333333</v>
      </c>
      <c r="AC5887" t="s">
        <v>53</v>
      </c>
      <c r="AD5887">
        <v>2969485219</v>
      </c>
      <c r="AE5887" s="1">
        <v>37784</v>
      </c>
      <c r="AG5887" t="s">
        <v>33912</v>
      </c>
      <c r="AH5887" t="s">
        <v>53</v>
      </c>
      <c r="AJ5887" t="s">
        <v>53</v>
      </c>
      <c r="AK5887" t="s">
        <v>33913</v>
      </c>
      <c r="AO5887" t="s">
        <v>54</v>
      </c>
    </row>
    <row r="5888" spans="1:43" x14ac:dyDescent="0.35">
      <c r="A5888" t="s">
        <v>33914</v>
      </c>
      <c r="B5888" t="s">
        <v>8795</v>
      </c>
      <c r="C5888" t="s">
        <v>803</v>
      </c>
      <c r="D5888" t="s">
        <v>46</v>
      </c>
      <c r="F5888" t="s">
        <v>47</v>
      </c>
      <c r="H5888" t="s">
        <v>33910</v>
      </c>
      <c r="I5888" t="s">
        <v>169</v>
      </c>
      <c r="J5888" t="s">
        <v>49</v>
      </c>
      <c r="P5888" t="s">
        <v>50</v>
      </c>
      <c r="U5888" s="1">
        <v>44648.497916666667</v>
      </c>
      <c r="V5888" s="1">
        <v>44648.497916666667</v>
      </c>
      <c r="W5888" s="1">
        <v>44648.523611111108</v>
      </c>
      <c r="X5888" s="1">
        <v>44978.529166666667</v>
      </c>
      <c r="Y5888" s="1">
        <v>44952.719444444447</v>
      </c>
      <c r="AC5888" t="s">
        <v>53</v>
      </c>
      <c r="AD5888">
        <v>1000000000</v>
      </c>
      <c r="AE5888" s="1">
        <v>37295</v>
      </c>
      <c r="AG5888" t="s">
        <v>33915</v>
      </c>
      <c r="AH5888" t="s">
        <v>53</v>
      </c>
      <c r="AJ5888" t="s">
        <v>53</v>
      </c>
      <c r="AK5888" t="s">
        <v>11130</v>
      </c>
      <c r="AO5888" t="s">
        <v>54</v>
      </c>
    </row>
    <row r="5889" spans="1:43" x14ac:dyDescent="0.35">
      <c r="A5889" t="s">
        <v>33916</v>
      </c>
      <c r="B5889" t="s">
        <v>33917</v>
      </c>
      <c r="C5889" t="s">
        <v>10356</v>
      </c>
      <c r="D5889" t="s">
        <v>12100</v>
      </c>
      <c r="F5889">
        <v>9402301279</v>
      </c>
      <c r="H5889" t="s">
        <v>33918</v>
      </c>
      <c r="I5889" t="s">
        <v>415</v>
      </c>
      <c r="J5889" t="s">
        <v>33919</v>
      </c>
      <c r="K5889" t="s">
        <v>33920</v>
      </c>
      <c r="M5889" t="s">
        <v>370</v>
      </c>
      <c r="N5889" t="s">
        <v>253</v>
      </c>
      <c r="O5889">
        <v>88240</v>
      </c>
      <c r="P5889" t="s">
        <v>50</v>
      </c>
      <c r="U5889" s="1">
        <v>44648.678472222222</v>
      </c>
      <c r="V5889" s="1">
        <v>44648.678472222222</v>
      </c>
      <c r="AC5889" t="s">
        <v>51</v>
      </c>
      <c r="AG5889" t="s">
        <v>33921</v>
      </c>
      <c r="AH5889" t="s">
        <v>53</v>
      </c>
      <c r="AJ5889" t="s">
        <v>53</v>
      </c>
      <c r="AK5889" t="s">
        <v>2497</v>
      </c>
      <c r="AO5889" t="s">
        <v>54</v>
      </c>
    </row>
    <row r="5890" spans="1:43" x14ac:dyDescent="0.35">
      <c r="A5890" t="s">
        <v>33922</v>
      </c>
      <c r="B5890" t="s">
        <v>6118</v>
      </c>
      <c r="C5890" t="s">
        <v>4426</v>
      </c>
      <c r="F5890">
        <f>1787-449-871</f>
        <v>467</v>
      </c>
      <c r="H5890" t="s">
        <v>33922</v>
      </c>
      <c r="N5890" t="s">
        <v>33923</v>
      </c>
      <c r="O5890" s="2" t="s">
        <v>33924</v>
      </c>
      <c r="P5890" t="s">
        <v>29907</v>
      </c>
      <c r="U5890" s="1">
        <v>44649</v>
      </c>
      <c r="V5890" s="1">
        <v>44649</v>
      </c>
      <c r="AC5890" t="s">
        <v>53</v>
      </c>
      <c r="AG5890" t="s">
        <v>33925</v>
      </c>
      <c r="AH5890" t="s">
        <v>51</v>
      </c>
      <c r="AJ5890" t="s">
        <v>53</v>
      </c>
      <c r="AO5890" t="s">
        <v>8142</v>
      </c>
    </row>
    <row r="5891" spans="1:43" x14ac:dyDescent="0.35">
      <c r="A5891" t="s">
        <v>33926</v>
      </c>
      <c r="B5891" t="s">
        <v>12365</v>
      </c>
      <c r="C5891" t="s">
        <v>2444</v>
      </c>
      <c r="F5891" t="s">
        <v>33927</v>
      </c>
      <c r="H5891" t="s">
        <v>33926</v>
      </c>
      <c r="J5891" t="s">
        <v>2444</v>
      </c>
      <c r="N5891" t="s">
        <v>287</v>
      </c>
      <c r="O5891">
        <v>81639</v>
      </c>
      <c r="P5891" t="s">
        <v>50</v>
      </c>
      <c r="U5891" s="1">
        <v>44649</v>
      </c>
      <c r="V5891" s="1">
        <v>44649</v>
      </c>
      <c r="W5891" s="1">
        <v>44649.954861111109</v>
      </c>
      <c r="X5891" s="1">
        <v>44649.954861111109</v>
      </c>
      <c r="AC5891" t="s">
        <v>53</v>
      </c>
      <c r="AD5891">
        <v>1000000001</v>
      </c>
      <c r="AE5891" s="1">
        <v>39973.351388888892</v>
      </c>
      <c r="AF5891" t="s">
        <v>3377</v>
      </c>
      <c r="AG5891" t="s">
        <v>33928</v>
      </c>
      <c r="AH5891" t="s">
        <v>51</v>
      </c>
      <c r="AJ5891" t="s">
        <v>53</v>
      </c>
      <c r="AL5891" t="s">
        <v>78</v>
      </c>
      <c r="AO5891" t="s">
        <v>8142</v>
      </c>
    </row>
    <row r="5892" spans="1:43" x14ac:dyDescent="0.35">
      <c r="A5892" t="s">
        <v>33929</v>
      </c>
      <c r="B5892" t="s">
        <v>33930</v>
      </c>
      <c r="C5892" t="s">
        <v>33931</v>
      </c>
      <c r="F5892" t="s">
        <v>33932</v>
      </c>
      <c r="H5892" t="s">
        <v>33929</v>
      </c>
      <c r="J5892" t="s">
        <v>33933</v>
      </c>
      <c r="N5892" t="s">
        <v>6033</v>
      </c>
      <c r="O5892">
        <v>92335</v>
      </c>
      <c r="P5892" t="s">
        <v>50</v>
      </c>
      <c r="U5892" s="1">
        <v>44649</v>
      </c>
      <c r="V5892" s="1">
        <v>44649</v>
      </c>
      <c r="W5892" s="1">
        <v>44649.502083333333</v>
      </c>
      <c r="X5892" s="1">
        <v>44649.502083333333</v>
      </c>
      <c r="AC5892" t="s">
        <v>53</v>
      </c>
      <c r="AD5892">
        <v>1000000001</v>
      </c>
      <c r="AE5892" s="1">
        <v>39973.351388888892</v>
      </c>
      <c r="AF5892" t="s">
        <v>3377</v>
      </c>
      <c r="AG5892" t="s">
        <v>33934</v>
      </c>
      <c r="AH5892" t="s">
        <v>51</v>
      </c>
      <c r="AJ5892" t="s">
        <v>53</v>
      </c>
      <c r="AL5892" t="s">
        <v>78</v>
      </c>
      <c r="AO5892" t="s">
        <v>8142</v>
      </c>
    </row>
    <row r="5893" spans="1:43" x14ac:dyDescent="0.35">
      <c r="A5893" t="s">
        <v>33935</v>
      </c>
      <c r="B5893" t="s">
        <v>33936</v>
      </c>
      <c r="C5893" t="s">
        <v>15106</v>
      </c>
      <c r="F5893" t="s">
        <v>33937</v>
      </c>
      <c r="H5893" t="s">
        <v>33938</v>
      </c>
      <c r="J5893" t="s">
        <v>33939</v>
      </c>
      <c r="N5893" t="s">
        <v>287</v>
      </c>
      <c r="O5893">
        <v>80909</v>
      </c>
      <c r="P5893" t="s">
        <v>50</v>
      </c>
      <c r="U5893" s="1">
        <v>44649</v>
      </c>
      <c r="V5893" s="1">
        <v>44649</v>
      </c>
      <c r="W5893" s="1">
        <v>44649.75277777778</v>
      </c>
      <c r="X5893" s="1">
        <v>44649.75277777778</v>
      </c>
      <c r="AC5893" t="s">
        <v>53</v>
      </c>
      <c r="AD5893">
        <v>1000000001</v>
      </c>
      <c r="AE5893" s="1">
        <v>39973.351388888892</v>
      </c>
      <c r="AF5893" t="s">
        <v>3377</v>
      </c>
      <c r="AG5893" t="s">
        <v>33940</v>
      </c>
      <c r="AH5893" t="s">
        <v>51</v>
      </c>
      <c r="AJ5893" t="s">
        <v>53</v>
      </c>
      <c r="AL5893" t="s">
        <v>78</v>
      </c>
      <c r="AO5893" t="s">
        <v>8142</v>
      </c>
    </row>
    <row r="5894" spans="1:43" x14ac:dyDescent="0.35">
      <c r="A5894" t="s">
        <v>33941</v>
      </c>
      <c r="B5894" t="s">
        <v>8810</v>
      </c>
      <c r="C5894" t="s">
        <v>860</v>
      </c>
      <c r="F5894" t="s">
        <v>28472</v>
      </c>
      <c r="H5894" t="s">
        <v>33941</v>
      </c>
      <c r="J5894" t="s">
        <v>491</v>
      </c>
      <c r="P5894" t="s">
        <v>50</v>
      </c>
      <c r="U5894" s="1">
        <v>44649</v>
      </c>
      <c r="V5894" s="1">
        <v>44649</v>
      </c>
      <c r="AC5894" t="s">
        <v>53</v>
      </c>
      <c r="AD5894">
        <v>2969472760</v>
      </c>
      <c r="AE5894" s="1">
        <v>36916.71597222222</v>
      </c>
      <c r="AG5894" t="s">
        <v>33942</v>
      </c>
      <c r="AH5894" t="s">
        <v>51</v>
      </c>
      <c r="AJ5894" t="s">
        <v>53</v>
      </c>
      <c r="AO5894" t="s">
        <v>8142</v>
      </c>
    </row>
    <row r="5895" spans="1:43" x14ac:dyDescent="0.35">
      <c r="A5895" t="s">
        <v>2681</v>
      </c>
      <c r="B5895" t="s">
        <v>2678</v>
      </c>
      <c r="C5895" t="s">
        <v>2298</v>
      </c>
      <c r="H5895" t="s">
        <v>2681</v>
      </c>
      <c r="J5895" t="s">
        <v>33943</v>
      </c>
      <c r="U5895" s="1">
        <v>44649</v>
      </c>
      <c r="V5895" s="1">
        <v>44649</v>
      </c>
      <c r="W5895" s="1">
        <v>44650.395138888889</v>
      </c>
      <c r="X5895" s="1">
        <v>44650.395138888889</v>
      </c>
      <c r="AC5895" t="s">
        <v>53</v>
      </c>
      <c r="AD5895">
        <v>2969579401</v>
      </c>
      <c r="AE5895" s="1">
        <v>41165.397222222222</v>
      </c>
      <c r="AF5895" t="s">
        <v>2686</v>
      </c>
      <c r="AG5895" t="s">
        <v>33944</v>
      </c>
      <c r="AH5895" t="s">
        <v>51</v>
      </c>
      <c r="AJ5895" t="s">
        <v>53</v>
      </c>
      <c r="AL5895" t="s">
        <v>78</v>
      </c>
      <c r="AO5895" t="s">
        <v>5443</v>
      </c>
      <c r="AP5895" s="1">
        <v>45425.643055555556</v>
      </c>
      <c r="AQ5895" s="1">
        <v>45363.462500000001</v>
      </c>
    </row>
    <row r="5896" spans="1:43" x14ac:dyDescent="0.35">
      <c r="A5896" t="s">
        <v>33945</v>
      </c>
      <c r="B5896" t="s">
        <v>33946</v>
      </c>
      <c r="C5896" t="s">
        <v>27886</v>
      </c>
      <c r="F5896" t="s">
        <v>33947</v>
      </c>
      <c r="H5896" t="s">
        <v>33945</v>
      </c>
      <c r="J5896" t="s">
        <v>33948</v>
      </c>
      <c r="K5896" t="s">
        <v>33949</v>
      </c>
      <c r="M5896" t="s">
        <v>7001</v>
      </c>
      <c r="N5896" t="s">
        <v>253</v>
      </c>
      <c r="O5896">
        <v>88316</v>
      </c>
      <c r="P5896" t="s">
        <v>50</v>
      </c>
      <c r="U5896" s="1">
        <v>44649</v>
      </c>
      <c r="V5896" s="1">
        <v>44649</v>
      </c>
      <c r="W5896" s="1">
        <v>44649.645833333336</v>
      </c>
      <c r="X5896" s="1">
        <v>44649.645833333336</v>
      </c>
      <c r="AC5896" t="s">
        <v>53</v>
      </c>
      <c r="AD5896">
        <v>2973299563</v>
      </c>
      <c r="AE5896" s="1">
        <v>44998.728472222225</v>
      </c>
      <c r="AF5896" t="s">
        <v>33950</v>
      </c>
      <c r="AG5896" t="s">
        <v>33951</v>
      </c>
      <c r="AH5896" t="s">
        <v>51</v>
      </c>
      <c r="AJ5896" t="s">
        <v>53</v>
      </c>
      <c r="AL5896" t="s">
        <v>68</v>
      </c>
      <c r="AO5896" t="s">
        <v>5443</v>
      </c>
      <c r="AP5896" s="1">
        <v>44848.675694444442</v>
      </c>
    </row>
    <row r="5897" spans="1:43" x14ac:dyDescent="0.35">
      <c r="A5897" t="s">
        <v>33952</v>
      </c>
      <c r="B5897" t="s">
        <v>33953</v>
      </c>
      <c r="C5897" t="s">
        <v>530</v>
      </c>
      <c r="F5897" t="s">
        <v>33954</v>
      </c>
      <c r="H5897" t="s">
        <v>33952</v>
      </c>
      <c r="J5897" t="s">
        <v>33955</v>
      </c>
      <c r="K5897" t="s">
        <v>33956</v>
      </c>
      <c r="M5897" t="s">
        <v>33957</v>
      </c>
      <c r="N5897" t="s">
        <v>20395</v>
      </c>
      <c r="O5897">
        <v>54724</v>
      </c>
      <c r="P5897" t="s">
        <v>50</v>
      </c>
      <c r="U5897" s="1">
        <v>44649</v>
      </c>
      <c r="V5897" s="1">
        <v>44649</v>
      </c>
      <c r="AC5897" t="s">
        <v>53</v>
      </c>
      <c r="AD5897">
        <v>2970079871</v>
      </c>
      <c r="AE5897" s="1">
        <v>44385.599999999999</v>
      </c>
      <c r="AG5897" t="s">
        <v>33958</v>
      </c>
      <c r="AH5897" t="s">
        <v>51</v>
      </c>
      <c r="AJ5897" t="s">
        <v>53</v>
      </c>
      <c r="AO5897" t="s">
        <v>5443</v>
      </c>
    </row>
    <row r="5898" spans="1:43" x14ac:dyDescent="0.35">
      <c r="A5898" t="s">
        <v>33959</v>
      </c>
      <c r="B5898" t="s">
        <v>11164</v>
      </c>
      <c r="C5898" t="s">
        <v>5456</v>
      </c>
      <c r="H5898" t="s">
        <v>33960</v>
      </c>
      <c r="I5898" t="s">
        <v>61</v>
      </c>
      <c r="J5898" t="s">
        <v>13655</v>
      </c>
      <c r="P5898" t="s">
        <v>50</v>
      </c>
      <c r="U5898" s="1">
        <v>44649</v>
      </c>
      <c r="V5898" s="1">
        <v>44649</v>
      </c>
      <c r="AC5898" t="s">
        <v>53</v>
      </c>
      <c r="AD5898">
        <v>2969477838</v>
      </c>
      <c r="AE5898" s="1">
        <v>37309</v>
      </c>
      <c r="AG5898" t="s">
        <v>33961</v>
      </c>
      <c r="AH5898" t="s">
        <v>51</v>
      </c>
      <c r="AJ5898" t="s">
        <v>53</v>
      </c>
      <c r="AO5898" t="s">
        <v>8142</v>
      </c>
    </row>
    <row r="5899" spans="1:43" x14ac:dyDescent="0.35">
      <c r="A5899" t="s">
        <v>33962</v>
      </c>
      <c r="B5899" t="s">
        <v>707</v>
      </c>
      <c r="C5899" t="s">
        <v>27138</v>
      </c>
      <c r="D5899" t="s">
        <v>3295</v>
      </c>
      <c r="F5899" t="s">
        <v>27139</v>
      </c>
      <c r="H5899" t="s">
        <v>27140</v>
      </c>
      <c r="I5899" t="s">
        <v>179</v>
      </c>
      <c r="J5899" t="s">
        <v>27091</v>
      </c>
      <c r="K5899" t="s">
        <v>33963</v>
      </c>
      <c r="M5899" t="s">
        <v>33964</v>
      </c>
      <c r="N5899" t="s">
        <v>468</v>
      </c>
      <c r="O5899">
        <v>80125</v>
      </c>
      <c r="P5899" t="s">
        <v>50</v>
      </c>
      <c r="U5899" s="1">
        <v>44649.720833333333</v>
      </c>
      <c r="V5899" s="1">
        <v>44649.720833333333</v>
      </c>
      <c r="W5899" s="1">
        <v>44651.598611111112</v>
      </c>
      <c r="X5899" s="1">
        <v>44651.598611111112</v>
      </c>
      <c r="AC5899" t="s">
        <v>53</v>
      </c>
      <c r="AD5899">
        <v>2969475433</v>
      </c>
      <c r="AE5899" s="1">
        <v>37166.661111111112</v>
      </c>
      <c r="AF5899" t="s">
        <v>16889</v>
      </c>
      <c r="AG5899" t="s">
        <v>33965</v>
      </c>
      <c r="AH5899" t="s">
        <v>53</v>
      </c>
      <c r="AJ5899" t="s">
        <v>53</v>
      </c>
      <c r="AK5899" t="s">
        <v>7790</v>
      </c>
      <c r="AL5899" t="s">
        <v>78</v>
      </c>
      <c r="AO5899" t="s">
        <v>54</v>
      </c>
      <c r="AP5899" s="1">
        <v>45308.663888888892</v>
      </c>
      <c r="AQ5899" s="1">
        <v>45308.665277777778</v>
      </c>
    </row>
    <row r="5900" spans="1:43" x14ac:dyDescent="0.35">
      <c r="A5900" t="s">
        <v>33966</v>
      </c>
      <c r="B5900" t="s">
        <v>6427</v>
      </c>
      <c r="C5900" t="s">
        <v>115</v>
      </c>
      <c r="F5900" t="s">
        <v>27119</v>
      </c>
      <c r="H5900" t="s">
        <v>33967</v>
      </c>
      <c r="I5900" t="s">
        <v>179</v>
      </c>
      <c r="J5900" t="s">
        <v>27091</v>
      </c>
      <c r="K5900" t="s">
        <v>33968</v>
      </c>
      <c r="M5900" t="s">
        <v>2711</v>
      </c>
      <c r="N5900" t="s">
        <v>468</v>
      </c>
      <c r="O5900">
        <v>80125</v>
      </c>
      <c r="P5900" t="s">
        <v>50</v>
      </c>
      <c r="U5900" s="1">
        <v>44649.732638888891</v>
      </c>
      <c r="V5900" s="1">
        <v>44649.732638888891</v>
      </c>
      <c r="W5900" s="1">
        <v>44652.647222222222</v>
      </c>
      <c r="X5900" s="1">
        <v>44652.647222222222</v>
      </c>
      <c r="AC5900" t="s">
        <v>53</v>
      </c>
      <c r="AD5900">
        <v>2969475433</v>
      </c>
      <c r="AE5900" s="1">
        <v>37166.661111111112</v>
      </c>
      <c r="AF5900" t="s">
        <v>16889</v>
      </c>
      <c r="AG5900" t="s">
        <v>33969</v>
      </c>
      <c r="AH5900" t="s">
        <v>53</v>
      </c>
      <c r="AJ5900" t="s">
        <v>53</v>
      </c>
      <c r="AK5900" t="s">
        <v>8166</v>
      </c>
      <c r="AL5900" t="s">
        <v>78</v>
      </c>
      <c r="AO5900" t="s">
        <v>54</v>
      </c>
    </row>
    <row r="5901" spans="1:43" x14ac:dyDescent="0.35">
      <c r="A5901" t="s">
        <v>33970</v>
      </c>
      <c r="B5901" t="s">
        <v>33971</v>
      </c>
      <c r="C5901" t="s">
        <v>23996</v>
      </c>
      <c r="F5901" t="s">
        <v>27129</v>
      </c>
      <c r="H5901" t="s">
        <v>27130</v>
      </c>
      <c r="I5901" t="s">
        <v>179</v>
      </c>
      <c r="J5901" t="s">
        <v>27091</v>
      </c>
      <c r="K5901" t="s">
        <v>33968</v>
      </c>
      <c r="M5901" t="s">
        <v>2711</v>
      </c>
      <c r="N5901" t="s">
        <v>608</v>
      </c>
      <c r="O5901">
        <v>80125</v>
      </c>
      <c r="P5901" t="s">
        <v>50</v>
      </c>
      <c r="U5901" s="1">
        <v>44649.740972222222</v>
      </c>
      <c r="V5901" s="1">
        <v>44649.740972222222</v>
      </c>
      <c r="W5901" s="1">
        <v>44651.6</v>
      </c>
      <c r="X5901" s="1">
        <v>44651.6</v>
      </c>
      <c r="AC5901" t="s">
        <v>53</v>
      </c>
      <c r="AD5901">
        <v>2969475433</v>
      </c>
      <c r="AE5901" s="1">
        <v>37166.661111111112</v>
      </c>
      <c r="AF5901" t="s">
        <v>16889</v>
      </c>
      <c r="AG5901" t="s">
        <v>33972</v>
      </c>
      <c r="AH5901" t="s">
        <v>53</v>
      </c>
      <c r="AJ5901" t="s">
        <v>53</v>
      </c>
      <c r="AK5901" t="s">
        <v>8166</v>
      </c>
      <c r="AL5901" t="s">
        <v>78</v>
      </c>
      <c r="AO5901" t="s">
        <v>54</v>
      </c>
      <c r="AP5901" s="1">
        <v>44977.422222222223</v>
      </c>
      <c r="AQ5901" s="1">
        <v>44977.424305555556</v>
      </c>
    </row>
    <row r="5902" spans="1:43" x14ac:dyDescent="0.35">
      <c r="A5902" t="s">
        <v>33973</v>
      </c>
      <c r="B5902" t="s">
        <v>33974</v>
      </c>
      <c r="C5902" t="s">
        <v>648</v>
      </c>
      <c r="H5902" t="s">
        <v>33975</v>
      </c>
      <c r="I5902" t="s">
        <v>61</v>
      </c>
      <c r="J5902" t="s">
        <v>2859</v>
      </c>
      <c r="P5902" t="s">
        <v>50</v>
      </c>
      <c r="U5902" s="1">
        <v>44649.749305555553</v>
      </c>
      <c r="V5902" s="1">
        <v>44649.749305555553</v>
      </c>
      <c r="W5902" s="1">
        <v>44650.414583333331</v>
      </c>
      <c r="X5902" s="1">
        <v>44650.414583333331</v>
      </c>
      <c r="AC5902" t="s">
        <v>53</v>
      </c>
      <c r="AD5902">
        <v>2969480024</v>
      </c>
      <c r="AE5902" s="1">
        <v>37427</v>
      </c>
      <c r="AF5902" t="s">
        <v>134</v>
      </c>
      <c r="AG5902" t="s">
        <v>33976</v>
      </c>
      <c r="AH5902" t="s">
        <v>53</v>
      </c>
      <c r="AJ5902" t="s">
        <v>53</v>
      </c>
      <c r="AK5902" t="s">
        <v>7761</v>
      </c>
      <c r="AL5902" t="s">
        <v>78</v>
      </c>
      <c r="AO5902" t="s">
        <v>54</v>
      </c>
      <c r="AP5902" s="1">
        <v>45300.625</v>
      </c>
      <c r="AQ5902" s="1">
        <v>45106.455555555556</v>
      </c>
    </row>
    <row r="5903" spans="1:43" x14ac:dyDescent="0.35">
      <c r="A5903" t="s">
        <v>33977</v>
      </c>
      <c r="B5903" t="s">
        <v>33978</v>
      </c>
      <c r="C5903" t="s">
        <v>33979</v>
      </c>
      <c r="F5903">
        <f>1661-802-2744</f>
        <v>-1885</v>
      </c>
      <c r="H5903" t="s">
        <v>33977</v>
      </c>
      <c r="J5903" t="s">
        <v>6642</v>
      </c>
      <c r="K5903" t="s">
        <v>6643</v>
      </c>
      <c r="M5903" t="s">
        <v>6644</v>
      </c>
      <c r="N5903" t="s">
        <v>6033</v>
      </c>
      <c r="O5903">
        <v>95827</v>
      </c>
      <c r="P5903" t="s">
        <v>50</v>
      </c>
      <c r="U5903" s="1">
        <v>44650</v>
      </c>
      <c r="V5903" s="1">
        <v>44650</v>
      </c>
      <c r="AC5903" t="s">
        <v>53</v>
      </c>
      <c r="AD5903">
        <v>2969476247</v>
      </c>
      <c r="AE5903" s="1">
        <v>37207</v>
      </c>
      <c r="AG5903" t="s">
        <v>33980</v>
      </c>
      <c r="AH5903" t="s">
        <v>51</v>
      </c>
      <c r="AJ5903" t="s">
        <v>53</v>
      </c>
      <c r="AO5903" t="s">
        <v>8142</v>
      </c>
    </row>
    <row r="5904" spans="1:43" x14ac:dyDescent="0.35">
      <c r="A5904" t="s">
        <v>33981</v>
      </c>
      <c r="B5904" t="s">
        <v>736</v>
      </c>
      <c r="C5904" t="s">
        <v>33982</v>
      </c>
      <c r="F5904" t="s">
        <v>33983</v>
      </c>
      <c r="H5904" t="s">
        <v>33981</v>
      </c>
      <c r="J5904" t="s">
        <v>33984</v>
      </c>
      <c r="N5904" t="s">
        <v>637</v>
      </c>
      <c r="O5904">
        <v>79922</v>
      </c>
      <c r="P5904" t="s">
        <v>50</v>
      </c>
      <c r="U5904" s="1">
        <v>44650</v>
      </c>
      <c r="V5904" s="1">
        <v>44650</v>
      </c>
      <c r="W5904" s="1">
        <v>44650.491666666669</v>
      </c>
      <c r="X5904" s="1">
        <v>44650.491666666669</v>
      </c>
      <c r="AC5904" t="s">
        <v>53</v>
      </c>
      <c r="AD5904">
        <v>2969832977</v>
      </c>
      <c r="AE5904" s="1">
        <v>43350.713194444441</v>
      </c>
      <c r="AG5904" t="s">
        <v>33985</v>
      </c>
      <c r="AH5904" t="s">
        <v>51</v>
      </c>
      <c r="AJ5904" t="s">
        <v>53</v>
      </c>
      <c r="AL5904" t="s">
        <v>78</v>
      </c>
      <c r="AO5904" t="s">
        <v>8142</v>
      </c>
    </row>
    <row r="5905" spans="1:43" x14ac:dyDescent="0.35">
      <c r="A5905" t="s">
        <v>33986</v>
      </c>
      <c r="B5905" t="s">
        <v>33987</v>
      </c>
      <c r="C5905" t="s">
        <v>14148</v>
      </c>
      <c r="F5905" t="s">
        <v>33988</v>
      </c>
      <c r="H5905" t="s">
        <v>33989</v>
      </c>
      <c r="I5905" t="s">
        <v>464</v>
      </c>
      <c r="J5905" t="s">
        <v>6387</v>
      </c>
      <c r="K5905" t="s">
        <v>33990</v>
      </c>
      <c r="L5905" t="s">
        <v>33991</v>
      </c>
      <c r="M5905" t="s">
        <v>33992</v>
      </c>
      <c r="N5905" t="s">
        <v>19844</v>
      </c>
      <c r="O5905">
        <v>99356</v>
      </c>
      <c r="P5905" t="s">
        <v>50</v>
      </c>
      <c r="U5905" s="1">
        <v>44650</v>
      </c>
      <c r="V5905" s="1">
        <v>44650</v>
      </c>
      <c r="AC5905" t="s">
        <v>53</v>
      </c>
      <c r="AD5905">
        <v>2969484892</v>
      </c>
      <c r="AE5905" s="1">
        <v>37756</v>
      </c>
      <c r="AG5905" t="s">
        <v>33993</v>
      </c>
      <c r="AH5905" t="s">
        <v>51</v>
      </c>
      <c r="AJ5905" t="s">
        <v>53</v>
      </c>
      <c r="AO5905" t="s">
        <v>8142</v>
      </c>
    </row>
    <row r="5906" spans="1:43" x14ac:dyDescent="0.35">
      <c r="A5906" t="s">
        <v>33994</v>
      </c>
      <c r="B5906" t="s">
        <v>3371</v>
      </c>
      <c r="C5906" t="s">
        <v>3475</v>
      </c>
      <c r="F5906" t="s">
        <v>33995</v>
      </c>
      <c r="H5906" t="s">
        <v>33996</v>
      </c>
      <c r="I5906" t="s">
        <v>780</v>
      </c>
      <c r="J5906" t="s">
        <v>28258</v>
      </c>
      <c r="K5906" t="s">
        <v>33997</v>
      </c>
      <c r="M5906" t="s">
        <v>15195</v>
      </c>
      <c r="N5906" t="s">
        <v>13693</v>
      </c>
      <c r="O5906">
        <v>38109</v>
      </c>
      <c r="P5906" t="s">
        <v>50</v>
      </c>
      <c r="U5906" s="1">
        <v>44650</v>
      </c>
      <c r="V5906" s="1">
        <v>44650</v>
      </c>
      <c r="AC5906" t="s">
        <v>53</v>
      </c>
      <c r="AD5906">
        <v>2969476832</v>
      </c>
      <c r="AE5906" s="1">
        <v>37243</v>
      </c>
      <c r="AG5906" t="s">
        <v>33998</v>
      </c>
      <c r="AH5906" t="s">
        <v>51</v>
      </c>
      <c r="AJ5906" t="s">
        <v>53</v>
      </c>
      <c r="AO5906" t="s">
        <v>8142</v>
      </c>
    </row>
    <row r="5907" spans="1:43" x14ac:dyDescent="0.35">
      <c r="A5907" t="s">
        <v>33999</v>
      </c>
      <c r="B5907" t="s">
        <v>6053</v>
      </c>
      <c r="C5907" t="s">
        <v>32752</v>
      </c>
      <c r="H5907" t="s">
        <v>34000</v>
      </c>
      <c r="J5907" t="s">
        <v>62</v>
      </c>
      <c r="P5907" t="s">
        <v>50</v>
      </c>
      <c r="U5907" s="1">
        <v>44650</v>
      </c>
      <c r="V5907" s="1">
        <v>44650</v>
      </c>
      <c r="W5907" s="1">
        <v>44650.42083333333</v>
      </c>
      <c r="X5907" s="1">
        <v>44650.42083333333</v>
      </c>
      <c r="AC5907" t="s">
        <v>53</v>
      </c>
      <c r="AD5907">
        <v>2969479981</v>
      </c>
      <c r="AE5907" s="1">
        <v>37426</v>
      </c>
      <c r="AF5907" t="s">
        <v>6624</v>
      </c>
      <c r="AG5907" t="s">
        <v>34001</v>
      </c>
      <c r="AH5907" t="s">
        <v>51</v>
      </c>
      <c r="AJ5907" t="s">
        <v>53</v>
      </c>
      <c r="AL5907" t="s">
        <v>78</v>
      </c>
      <c r="AO5907" t="s">
        <v>5443</v>
      </c>
      <c r="AP5907" s="1">
        <v>45471.649305555555</v>
      </c>
      <c r="AQ5907" s="1">
        <v>45476.490277777775</v>
      </c>
    </row>
    <row r="5908" spans="1:43" x14ac:dyDescent="0.35">
      <c r="A5908" t="s">
        <v>34002</v>
      </c>
      <c r="B5908" t="s">
        <v>5388</v>
      </c>
      <c r="C5908" t="s">
        <v>23717</v>
      </c>
      <c r="H5908" t="s">
        <v>34002</v>
      </c>
      <c r="J5908" t="s">
        <v>4241</v>
      </c>
      <c r="K5908" t="s">
        <v>34003</v>
      </c>
      <c r="M5908" t="s">
        <v>34004</v>
      </c>
      <c r="N5908" t="s">
        <v>264</v>
      </c>
      <c r="O5908">
        <v>76207</v>
      </c>
      <c r="P5908" t="s">
        <v>50</v>
      </c>
      <c r="U5908" s="1">
        <v>44650</v>
      </c>
      <c r="V5908" s="1">
        <v>44650</v>
      </c>
      <c r="AC5908" t="s">
        <v>53</v>
      </c>
      <c r="AD5908">
        <v>2969480277</v>
      </c>
      <c r="AE5908" s="1">
        <v>37439</v>
      </c>
      <c r="AG5908" t="s">
        <v>34005</v>
      </c>
      <c r="AH5908" t="s">
        <v>51</v>
      </c>
      <c r="AJ5908" t="s">
        <v>53</v>
      </c>
      <c r="AO5908" t="s">
        <v>8142</v>
      </c>
    </row>
    <row r="5909" spans="1:43" x14ac:dyDescent="0.35">
      <c r="A5909" t="s">
        <v>16887</v>
      </c>
      <c r="B5909" t="s">
        <v>16885</v>
      </c>
      <c r="C5909" t="s">
        <v>338</v>
      </c>
      <c r="F5909" t="s">
        <v>34006</v>
      </c>
      <c r="H5909" t="s">
        <v>16887</v>
      </c>
      <c r="J5909" t="s">
        <v>27091</v>
      </c>
      <c r="P5909" t="s">
        <v>50</v>
      </c>
      <c r="U5909" s="1">
        <v>44650</v>
      </c>
      <c r="V5909" s="1">
        <v>44650</v>
      </c>
      <c r="W5909" s="1">
        <v>44650.71875</v>
      </c>
      <c r="X5909" s="1">
        <v>44650.71875</v>
      </c>
      <c r="AC5909" t="s">
        <v>53</v>
      </c>
      <c r="AD5909">
        <v>2969475433</v>
      </c>
      <c r="AE5909" s="1">
        <v>37166.661111111112</v>
      </c>
      <c r="AG5909" t="s">
        <v>34007</v>
      </c>
      <c r="AH5909" t="s">
        <v>51</v>
      </c>
      <c r="AJ5909" t="s">
        <v>53</v>
      </c>
      <c r="AL5909" t="s">
        <v>78</v>
      </c>
      <c r="AO5909" t="s">
        <v>8142</v>
      </c>
      <c r="AP5909" s="1">
        <v>45364.368055555555</v>
      </c>
    </row>
    <row r="5910" spans="1:43" x14ac:dyDescent="0.35">
      <c r="A5910" t="s">
        <v>34008</v>
      </c>
      <c r="B5910" t="s">
        <v>12892</v>
      </c>
      <c r="C5910" t="s">
        <v>4211</v>
      </c>
      <c r="F5910" t="s">
        <v>34009</v>
      </c>
      <c r="H5910" t="s">
        <v>34010</v>
      </c>
      <c r="J5910" t="s">
        <v>2028</v>
      </c>
      <c r="N5910" t="s">
        <v>398</v>
      </c>
      <c r="O5910">
        <v>88220</v>
      </c>
      <c r="P5910" t="s">
        <v>50</v>
      </c>
      <c r="U5910" s="1">
        <v>44650</v>
      </c>
      <c r="V5910" s="1">
        <v>44650</v>
      </c>
      <c r="W5910" s="1">
        <v>44650.4375</v>
      </c>
      <c r="X5910" s="1">
        <v>44650.4375</v>
      </c>
      <c r="AC5910" t="s">
        <v>53</v>
      </c>
      <c r="AD5910">
        <v>2969532847</v>
      </c>
      <c r="AE5910" s="1">
        <v>39580.404166666667</v>
      </c>
      <c r="AG5910" t="s">
        <v>34011</v>
      </c>
      <c r="AH5910" t="s">
        <v>51</v>
      </c>
      <c r="AJ5910" t="s">
        <v>53</v>
      </c>
      <c r="AL5910" t="s">
        <v>78</v>
      </c>
      <c r="AO5910" t="s">
        <v>8142</v>
      </c>
    </row>
    <row r="5911" spans="1:43" x14ac:dyDescent="0.35">
      <c r="A5911" t="s">
        <v>34012</v>
      </c>
      <c r="B5911" t="s">
        <v>11906</v>
      </c>
      <c r="C5911" t="s">
        <v>34013</v>
      </c>
      <c r="F5911" t="s">
        <v>34014</v>
      </c>
      <c r="H5911" t="s">
        <v>34012</v>
      </c>
      <c r="J5911" t="s">
        <v>34015</v>
      </c>
      <c r="K5911" t="s">
        <v>34016</v>
      </c>
      <c r="M5911" t="s">
        <v>10346</v>
      </c>
      <c r="N5911" t="s">
        <v>798</v>
      </c>
      <c r="O5911">
        <v>76177</v>
      </c>
      <c r="P5911" t="s">
        <v>50</v>
      </c>
      <c r="U5911" s="1">
        <v>44650</v>
      </c>
      <c r="V5911" s="1">
        <v>44650</v>
      </c>
      <c r="AC5911" t="s">
        <v>53</v>
      </c>
      <c r="AD5911">
        <v>2969505434</v>
      </c>
      <c r="AE5911" s="1">
        <v>38056.529861111114</v>
      </c>
      <c r="AG5911" t="s">
        <v>34017</v>
      </c>
      <c r="AH5911" t="s">
        <v>51</v>
      </c>
      <c r="AJ5911" t="s">
        <v>53</v>
      </c>
      <c r="AO5911" t="s">
        <v>8142</v>
      </c>
    </row>
    <row r="5912" spans="1:43" x14ac:dyDescent="0.35">
      <c r="A5912" t="s">
        <v>34018</v>
      </c>
      <c r="B5912" t="s">
        <v>9371</v>
      </c>
      <c r="C5912" t="s">
        <v>1608</v>
      </c>
      <c r="F5912" t="s">
        <v>34019</v>
      </c>
      <c r="H5912" t="s">
        <v>34020</v>
      </c>
      <c r="J5912" t="s">
        <v>5239</v>
      </c>
      <c r="P5912" t="s">
        <v>50</v>
      </c>
      <c r="U5912" s="1">
        <v>44650</v>
      </c>
      <c r="V5912" s="1">
        <v>44650</v>
      </c>
      <c r="AC5912" t="s">
        <v>53</v>
      </c>
      <c r="AD5912">
        <v>2969475162</v>
      </c>
      <c r="AE5912" s="1">
        <v>37147</v>
      </c>
      <c r="AG5912" t="s">
        <v>34021</v>
      </c>
      <c r="AH5912" t="s">
        <v>51</v>
      </c>
      <c r="AJ5912" t="s">
        <v>53</v>
      </c>
      <c r="AO5912" t="s">
        <v>8142</v>
      </c>
    </row>
    <row r="5913" spans="1:43" x14ac:dyDescent="0.35">
      <c r="A5913" t="s">
        <v>34022</v>
      </c>
      <c r="B5913" t="s">
        <v>10922</v>
      </c>
      <c r="C5913" t="s">
        <v>12774</v>
      </c>
      <c r="F5913" t="s">
        <v>31624</v>
      </c>
      <c r="H5913" t="s">
        <v>15557</v>
      </c>
      <c r="J5913" t="s">
        <v>18584</v>
      </c>
      <c r="N5913" t="s">
        <v>15559</v>
      </c>
      <c r="O5913">
        <v>20794</v>
      </c>
      <c r="P5913" t="s">
        <v>50</v>
      </c>
      <c r="U5913" s="1">
        <v>44650</v>
      </c>
      <c r="V5913" s="1">
        <v>44650</v>
      </c>
      <c r="AC5913" t="s">
        <v>53</v>
      </c>
      <c r="AD5913">
        <v>2969543968</v>
      </c>
      <c r="AE5913" s="1">
        <v>40032.470138888886</v>
      </c>
      <c r="AG5913" t="s">
        <v>34023</v>
      </c>
      <c r="AH5913" t="s">
        <v>51</v>
      </c>
      <c r="AJ5913" t="s">
        <v>53</v>
      </c>
      <c r="AO5913" t="s">
        <v>8142</v>
      </c>
    </row>
    <row r="5914" spans="1:43" x14ac:dyDescent="0.35">
      <c r="A5914" t="s">
        <v>34024</v>
      </c>
      <c r="B5914" t="s">
        <v>747</v>
      </c>
      <c r="C5914" t="s">
        <v>1070</v>
      </c>
      <c r="F5914" t="s">
        <v>33242</v>
      </c>
      <c r="H5914" t="s">
        <v>30548</v>
      </c>
      <c r="J5914" t="s">
        <v>18584</v>
      </c>
      <c r="K5914" t="s">
        <v>30549</v>
      </c>
      <c r="M5914" t="s">
        <v>15816</v>
      </c>
      <c r="N5914" t="s">
        <v>4438</v>
      </c>
      <c r="O5914">
        <v>92883</v>
      </c>
      <c r="P5914" t="s">
        <v>50</v>
      </c>
      <c r="U5914" s="1">
        <v>44650</v>
      </c>
      <c r="V5914" s="1">
        <v>44650</v>
      </c>
      <c r="AC5914" t="s">
        <v>53</v>
      </c>
      <c r="AD5914">
        <v>2969543968</v>
      </c>
      <c r="AE5914" s="1">
        <v>40032.470138888886</v>
      </c>
      <c r="AG5914" t="s">
        <v>34025</v>
      </c>
      <c r="AH5914" t="s">
        <v>51</v>
      </c>
      <c r="AJ5914" t="s">
        <v>53</v>
      </c>
      <c r="AO5914" t="s">
        <v>8142</v>
      </c>
    </row>
    <row r="5915" spans="1:43" x14ac:dyDescent="0.35">
      <c r="A5915" t="s">
        <v>34026</v>
      </c>
      <c r="B5915" t="s">
        <v>34027</v>
      </c>
      <c r="C5915" t="s">
        <v>26900</v>
      </c>
      <c r="F5915" t="s">
        <v>33242</v>
      </c>
      <c r="H5915" t="s">
        <v>30548</v>
      </c>
      <c r="J5915" t="s">
        <v>18584</v>
      </c>
      <c r="K5915" t="s">
        <v>30549</v>
      </c>
      <c r="M5915" t="s">
        <v>15816</v>
      </c>
      <c r="N5915" t="s">
        <v>4438</v>
      </c>
      <c r="O5915">
        <v>92883</v>
      </c>
      <c r="P5915" t="s">
        <v>50</v>
      </c>
      <c r="U5915" s="1">
        <v>44650</v>
      </c>
      <c r="V5915" s="1">
        <v>44650</v>
      </c>
      <c r="AC5915" t="s">
        <v>53</v>
      </c>
      <c r="AD5915">
        <v>2969543968</v>
      </c>
      <c r="AE5915" s="1">
        <v>40032.470138888886</v>
      </c>
      <c r="AG5915" t="s">
        <v>34028</v>
      </c>
      <c r="AH5915" t="s">
        <v>51</v>
      </c>
      <c r="AJ5915" t="s">
        <v>53</v>
      </c>
      <c r="AO5915" t="s">
        <v>8142</v>
      </c>
    </row>
    <row r="5916" spans="1:43" x14ac:dyDescent="0.35">
      <c r="A5916" t="s">
        <v>34029</v>
      </c>
      <c r="B5916" t="s">
        <v>8159</v>
      </c>
      <c r="C5916" t="s">
        <v>2444</v>
      </c>
      <c r="F5916" t="s">
        <v>34030</v>
      </c>
      <c r="H5916" t="s">
        <v>34029</v>
      </c>
      <c r="J5916" t="s">
        <v>34031</v>
      </c>
      <c r="K5916" t="s">
        <v>34032</v>
      </c>
      <c r="M5916" t="s">
        <v>5944</v>
      </c>
      <c r="N5916" t="s">
        <v>253</v>
      </c>
      <c r="O5916">
        <v>87323</v>
      </c>
      <c r="P5916" t="s">
        <v>50</v>
      </c>
      <c r="U5916" s="1">
        <v>44650</v>
      </c>
      <c r="V5916" s="1">
        <v>44650</v>
      </c>
      <c r="W5916" s="1">
        <v>44650.730555555558</v>
      </c>
      <c r="X5916" s="1">
        <v>44650.730555555558</v>
      </c>
      <c r="AC5916" t="s">
        <v>53</v>
      </c>
      <c r="AD5916">
        <v>2969544808</v>
      </c>
      <c r="AE5916" s="1">
        <v>40067.679166666669</v>
      </c>
      <c r="AF5916" t="s">
        <v>5945</v>
      </c>
      <c r="AG5916" t="s">
        <v>34033</v>
      </c>
      <c r="AH5916" t="s">
        <v>51</v>
      </c>
      <c r="AJ5916" t="s">
        <v>53</v>
      </c>
      <c r="AL5916" t="s">
        <v>68</v>
      </c>
      <c r="AO5916" t="s">
        <v>5443</v>
      </c>
      <c r="AP5916" s="1">
        <v>45474.706250000003</v>
      </c>
      <c r="AQ5916" s="1">
        <v>45040.695833333331</v>
      </c>
    </row>
    <row r="5917" spans="1:43" x14ac:dyDescent="0.35">
      <c r="A5917" t="s">
        <v>34034</v>
      </c>
      <c r="B5917" t="s">
        <v>34035</v>
      </c>
      <c r="C5917" t="s">
        <v>3460</v>
      </c>
      <c r="F5917" t="s">
        <v>34036</v>
      </c>
      <c r="H5917" t="s">
        <v>34034</v>
      </c>
      <c r="J5917" t="s">
        <v>34037</v>
      </c>
      <c r="K5917" t="s">
        <v>34038</v>
      </c>
      <c r="M5917" t="s">
        <v>10614</v>
      </c>
      <c r="N5917" t="s">
        <v>65</v>
      </c>
      <c r="O5917">
        <v>80651</v>
      </c>
      <c r="P5917" t="s">
        <v>50</v>
      </c>
      <c r="U5917" s="1">
        <v>44650</v>
      </c>
      <c r="V5917" s="1">
        <v>44650</v>
      </c>
      <c r="W5917" s="1">
        <v>44650.73333333333</v>
      </c>
      <c r="X5917" s="1">
        <v>44650.73333333333</v>
      </c>
      <c r="AC5917" t="s">
        <v>53</v>
      </c>
      <c r="AD5917">
        <v>1000000001</v>
      </c>
      <c r="AE5917" s="1">
        <v>39973.351388888892</v>
      </c>
      <c r="AF5917" t="s">
        <v>3377</v>
      </c>
      <c r="AG5917" t="s">
        <v>34039</v>
      </c>
      <c r="AH5917" t="s">
        <v>51</v>
      </c>
      <c r="AJ5917" t="s">
        <v>53</v>
      </c>
      <c r="AL5917" t="s">
        <v>78</v>
      </c>
      <c r="AO5917" t="s">
        <v>5443</v>
      </c>
      <c r="AP5917" s="1">
        <v>44656.613194444442</v>
      </c>
    </row>
    <row r="5918" spans="1:43" x14ac:dyDescent="0.35">
      <c r="A5918" t="s">
        <v>34040</v>
      </c>
      <c r="B5918" t="s">
        <v>747</v>
      </c>
      <c r="C5918" t="s">
        <v>15261</v>
      </c>
      <c r="F5918" t="s">
        <v>34041</v>
      </c>
      <c r="H5918" t="s">
        <v>34040</v>
      </c>
      <c r="J5918" t="s">
        <v>34042</v>
      </c>
      <c r="K5918" t="s">
        <v>34043</v>
      </c>
      <c r="M5918" t="s">
        <v>16824</v>
      </c>
      <c r="N5918" t="s">
        <v>798</v>
      </c>
      <c r="O5918">
        <v>79916</v>
      </c>
      <c r="P5918" t="s">
        <v>50</v>
      </c>
      <c r="U5918" s="1">
        <v>44650</v>
      </c>
      <c r="V5918" s="1">
        <v>44650</v>
      </c>
      <c r="W5918" s="1">
        <v>44650.395833333336</v>
      </c>
      <c r="X5918" s="1">
        <v>44650.395833333336</v>
      </c>
      <c r="AC5918" t="s">
        <v>53</v>
      </c>
      <c r="AD5918">
        <v>1000000001</v>
      </c>
      <c r="AE5918" s="1">
        <v>39973.351388888892</v>
      </c>
      <c r="AF5918" t="s">
        <v>3377</v>
      </c>
      <c r="AG5918" t="s">
        <v>34044</v>
      </c>
      <c r="AH5918" t="s">
        <v>51</v>
      </c>
      <c r="AJ5918" t="s">
        <v>53</v>
      </c>
      <c r="AL5918" t="s">
        <v>78</v>
      </c>
      <c r="AO5918" t="s">
        <v>5443</v>
      </c>
      <c r="AP5918" s="1">
        <v>44651.655555555553</v>
      </c>
    </row>
    <row r="5919" spans="1:43" x14ac:dyDescent="0.35">
      <c r="A5919" t="s">
        <v>34045</v>
      </c>
      <c r="B5919" t="s">
        <v>9371</v>
      </c>
      <c r="C5919" t="s">
        <v>16501</v>
      </c>
      <c r="F5919">
        <v>13613311860</v>
      </c>
      <c r="H5919" t="s">
        <v>34046</v>
      </c>
      <c r="I5919" t="s">
        <v>200</v>
      </c>
      <c r="J5919" t="s">
        <v>5239</v>
      </c>
      <c r="K5919" t="s">
        <v>6725</v>
      </c>
      <c r="M5919" t="s">
        <v>6725</v>
      </c>
      <c r="N5919" t="s">
        <v>637</v>
      </c>
      <c r="O5919">
        <v>78406</v>
      </c>
      <c r="P5919" t="s">
        <v>50</v>
      </c>
      <c r="U5919" s="1">
        <v>44650</v>
      </c>
      <c r="V5919" s="1">
        <v>44650</v>
      </c>
      <c r="AC5919" t="s">
        <v>53</v>
      </c>
      <c r="AD5919">
        <v>2969475162</v>
      </c>
      <c r="AE5919" s="1">
        <v>37147</v>
      </c>
      <c r="AG5919" t="s">
        <v>34047</v>
      </c>
      <c r="AH5919" t="s">
        <v>51</v>
      </c>
      <c r="AJ5919" t="s">
        <v>53</v>
      </c>
      <c r="AO5919" t="s">
        <v>8142</v>
      </c>
    </row>
    <row r="5920" spans="1:43" x14ac:dyDescent="0.35">
      <c r="A5920" t="s">
        <v>34048</v>
      </c>
      <c r="B5920" t="s">
        <v>34049</v>
      </c>
      <c r="C5920" t="s">
        <v>996</v>
      </c>
      <c r="D5920" t="s">
        <v>623</v>
      </c>
      <c r="F5920" t="s">
        <v>34050</v>
      </c>
      <c r="G5920" t="s">
        <v>34051</v>
      </c>
      <c r="H5920" t="s">
        <v>34052</v>
      </c>
      <c r="I5920" t="s">
        <v>816</v>
      </c>
      <c r="J5920" t="s">
        <v>34053</v>
      </c>
      <c r="K5920" t="s">
        <v>34054</v>
      </c>
      <c r="L5920" t="s">
        <v>34055</v>
      </c>
      <c r="M5920" t="s">
        <v>34056</v>
      </c>
      <c r="N5920" t="s">
        <v>253</v>
      </c>
      <c r="O5920">
        <v>87015</v>
      </c>
      <c r="P5920" t="s">
        <v>50</v>
      </c>
      <c r="U5920" s="1">
        <v>44650.488888888889</v>
      </c>
      <c r="V5920" s="1">
        <v>44650.488888888889</v>
      </c>
      <c r="AC5920" t="s">
        <v>53</v>
      </c>
      <c r="AD5920">
        <v>2969560880</v>
      </c>
      <c r="AE5920" s="1">
        <v>40630.418749999997</v>
      </c>
      <c r="AG5920" t="s">
        <v>34057</v>
      </c>
      <c r="AH5920" t="s">
        <v>53</v>
      </c>
      <c r="AJ5920" t="s">
        <v>53</v>
      </c>
      <c r="AK5920" t="s">
        <v>12605</v>
      </c>
      <c r="AO5920" t="s">
        <v>54</v>
      </c>
    </row>
    <row r="5921" spans="1:43" x14ac:dyDescent="0.35">
      <c r="A5921" t="s">
        <v>34058</v>
      </c>
      <c r="B5921" t="s">
        <v>34059</v>
      </c>
      <c r="C5921" t="s">
        <v>587</v>
      </c>
      <c r="H5921" t="s">
        <v>34058</v>
      </c>
      <c r="J5921" t="s">
        <v>8730</v>
      </c>
      <c r="P5921" t="s">
        <v>50</v>
      </c>
      <c r="U5921" s="1">
        <v>44651</v>
      </c>
      <c r="V5921" s="1">
        <v>44651</v>
      </c>
      <c r="AC5921" t="s">
        <v>53</v>
      </c>
      <c r="AD5921">
        <v>2969473349</v>
      </c>
      <c r="AE5921" s="1">
        <v>37012.460416666669</v>
      </c>
      <c r="AG5921" t="s">
        <v>34060</v>
      </c>
      <c r="AH5921" t="s">
        <v>51</v>
      </c>
      <c r="AJ5921" t="s">
        <v>53</v>
      </c>
      <c r="AO5921" t="s">
        <v>8142</v>
      </c>
    </row>
    <row r="5922" spans="1:43" x14ac:dyDescent="0.35">
      <c r="A5922" t="s">
        <v>34061</v>
      </c>
      <c r="B5922" t="s">
        <v>9245</v>
      </c>
      <c r="C5922" t="s">
        <v>172</v>
      </c>
      <c r="F5922" t="s">
        <v>34062</v>
      </c>
      <c r="H5922" t="s">
        <v>34061</v>
      </c>
      <c r="J5922" t="s">
        <v>34063</v>
      </c>
      <c r="K5922" t="s">
        <v>34064</v>
      </c>
      <c r="M5922" t="s">
        <v>154</v>
      </c>
      <c r="N5922" t="s">
        <v>65</v>
      </c>
      <c r="O5922">
        <v>80631</v>
      </c>
      <c r="P5922" t="s">
        <v>50</v>
      </c>
      <c r="U5922" s="1">
        <v>44651</v>
      </c>
      <c r="V5922" s="1">
        <v>44651</v>
      </c>
      <c r="W5922" s="1">
        <v>44651.81527777778</v>
      </c>
      <c r="X5922" s="1">
        <v>44651.81527777778</v>
      </c>
      <c r="AC5922" t="s">
        <v>53</v>
      </c>
      <c r="AD5922">
        <v>2972064851</v>
      </c>
      <c r="AE5922" s="1">
        <v>44652.625</v>
      </c>
      <c r="AF5922" t="s">
        <v>34065</v>
      </c>
      <c r="AG5922" t="s">
        <v>34066</v>
      </c>
      <c r="AH5922" t="s">
        <v>51</v>
      </c>
      <c r="AJ5922" t="s">
        <v>53</v>
      </c>
      <c r="AL5922" t="s">
        <v>78</v>
      </c>
      <c r="AO5922" t="s">
        <v>5443</v>
      </c>
      <c r="AP5922" s="1">
        <v>44729.415277777778</v>
      </c>
      <c r="AQ5922" s="1">
        <v>44657.518055555556</v>
      </c>
    </row>
    <row r="5923" spans="1:43" x14ac:dyDescent="0.35">
      <c r="A5923" t="s">
        <v>34067</v>
      </c>
      <c r="B5923" t="s">
        <v>17350</v>
      </c>
      <c r="C5923" t="s">
        <v>14850</v>
      </c>
      <c r="F5923" t="s">
        <v>34068</v>
      </c>
      <c r="H5923" t="s">
        <v>34069</v>
      </c>
      <c r="J5923" t="s">
        <v>10434</v>
      </c>
      <c r="K5923" t="s">
        <v>34070</v>
      </c>
      <c r="M5923" t="s">
        <v>34071</v>
      </c>
      <c r="N5923" t="s">
        <v>13693</v>
      </c>
      <c r="O5923">
        <v>37764</v>
      </c>
      <c r="P5923" t="s">
        <v>50</v>
      </c>
      <c r="U5923" s="1">
        <v>44651</v>
      </c>
      <c r="V5923" s="1">
        <v>44651</v>
      </c>
      <c r="AC5923" t="s">
        <v>53</v>
      </c>
      <c r="AD5923">
        <v>2969478809</v>
      </c>
      <c r="AE5923" s="1">
        <v>37358</v>
      </c>
      <c r="AG5923" t="s">
        <v>34072</v>
      </c>
      <c r="AH5923" t="s">
        <v>51</v>
      </c>
      <c r="AJ5923" t="s">
        <v>53</v>
      </c>
      <c r="AO5923" t="s">
        <v>8142</v>
      </c>
    </row>
    <row r="5924" spans="1:43" x14ac:dyDescent="0.35">
      <c r="A5924" t="s">
        <v>34073</v>
      </c>
      <c r="B5924" t="s">
        <v>34074</v>
      </c>
      <c r="C5924" t="s">
        <v>976</v>
      </c>
      <c r="F5924" t="s">
        <v>34075</v>
      </c>
      <c r="H5924" t="s">
        <v>34073</v>
      </c>
      <c r="J5924" t="s">
        <v>34076</v>
      </c>
      <c r="K5924" t="s">
        <v>34077</v>
      </c>
      <c r="M5924" t="s">
        <v>1553</v>
      </c>
      <c r="N5924" t="s">
        <v>65</v>
      </c>
      <c r="O5924">
        <v>81201</v>
      </c>
      <c r="P5924" t="s">
        <v>50</v>
      </c>
      <c r="U5924" s="1">
        <v>44651</v>
      </c>
      <c r="V5924" s="1">
        <v>44651</v>
      </c>
      <c r="W5924" s="1">
        <v>44651.362500000003</v>
      </c>
      <c r="X5924" s="1">
        <v>44651.362500000003</v>
      </c>
      <c r="AC5924" t="s">
        <v>53</v>
      </c>
      <c r="AD5924">
        <v>2972119323</v>
      </c>
      <c r="AE5924" s="1">
        <v>44795.513194444444</v>
      </c>
      <c r="AG5924" t="s">
        <v>34078</v>
      </c>
      <c r="AH5924" t="s">
        <v>51</v>
      </c>
      <c r="AJ5924" t="s">
        <v>53</v>
      </c>
      <c r="AL5924" t="s">
        <v>68</v>
      </c>
      <c r="AO5924" t="s">
        <v>5443</v>
      </c>
      <c r="AP5924" s="1">
        <v>44651.55972222222</v>
      </c>
    </row>
    <row r="5925" spans="1:43" x14ac:dyDescent="0.35">
      <c r="A5925" t="s">
        <v>34079</v>
      </c>
      <c r="B5925" t="s">
        <v>34080</v>
      </c>
      <c r="C5925" t="s">
        <v>190</v>
      </c>
      <c r="F5925" t="s">
        <v>34081</v>
      </c>
      <c r="H5925" t="s">
        <v>34079</v>
      </c>
      <c r="J5925" t="s">
        <v>34082</v>
      </c>
      <c r="K5925" t="s">
        <v>34083</v>
      </c>
      <c r="M5925" t="s">
        <v>3343</v>
      </c>
      <c r="N5925" t="s">
        <v>65</v>
      </c>
      <c r="O5925">
        <v>81147</v>
      </c>
      <c r="P5925" t="s">
        <v>50</v>
      </c>
      <c r="U5925" s="1">
        <v>44651</v>
      </c>
      <c r="V5925" s="1">
        <v>44651</v>
      </c>
      <c r="W5925" s="1">
        <v>44651.44027777778</v>
      </c>
      <c r="X5925" s="1">
        <v>44651.44027777778</v>
      </c>
      <c r="AC5925" t="s">
        <v>51</v>
      </c>
      <c r="AD5925">
        <v>2972065484</v>
      </c>
      <c r="AE5925" s="1">
        <v>44656.484722222223</v>
      </c>
      <c r="AF5925" t="s">
        <v>34084</v>
      </c>
      <c r="AG5925" t="s">
        <v>34085</v>
      </c>
      <c r="AH5925" t="s">
        <v>51</v>
      </c>
      <c r="AJ5925" t="s">
        <v>53</v>
      </c>
      <c r="AL5925" t="s">
        <v>78</v>
      </c>
      <c r="AO5925" t="s">
        <v>5443</v>
      </c>
      <c r="AP5925" s="1">
        <v>44705.328472222223</v>
      </c>
    </row>
    <row r="5926" spans="1:43" x14ac:dyDescent="0.35">
      <c r="A5926" t="s">
        <v>34086</v>
      </c>
      <c r="B5926" t="s">
        <v>34087</v>
      </c>
      <c r="C5926" t="s">
        <v>2912</v>
      </c>
      <c r="F5926" t="s">
        <v>34088</v>
      </c>
      <c r="H5926" t="s">
        <v>34086</v>
      </c>
      <c r="J5926" t="s">
        <v>34087</v>
      </c>
      <c r="K5926" t="s">
        <v>34089</v>
      </c>
      <c r="M5926" t="s">
        <v>753</v>
      </c>
      <c r="N5926" t="s">
        <v>798</v>
      </c>
      <c r="O5926">
        <v>79938</v>
      </c>
      <c r="P5926" t="s">
        <v>50</v>
      </c>
      <c r="U5926" s="1">
        <v>44651</v>
      </c>
      <c r="V5926" s="1">
        <v>44651</v>
      </c>
      <c r="W5926" s="1">
        <v>44651.130555555559</v>
      </c>
      <c r="X5926" s="1">
        <v>44651.130555555559</v>
      </c>
      <c r="AC5926" t="s">
        <v>53</v>
      </c>
      <c r="AD5926">
        <v>1000000001</v>
      </c>
      <c r="AE5926" s="1">
        <v>39973.351388888892</v>
      </c>
      <c r="AF5926" t="s">
        <v>3377</v>
      </c>
      <c r="AG5926" t="s">
        <v>34090</v>
      </c>
      <c r="AH5926" t="s">
        <v>51</v>
      </c>
      <c r="AJ5926" t="s">
        <v>53</v>
      </c>
      <c r="AL5926" t="s">
        <v>78</v>
      </c>
      <c r="AO5926" t="s">
        <v>5443</v>
      </c>
      <c r="AP5926" s="1">
        <v>44651.521527777775</v>
      </c>
    </row>
    <row r="5927" spans="1:43" x14ac:dyDescent="0.35">
      <c r="A5927" t="s">
        <v>34091</v>
      </c>
      <c r="B5927" t="s">
        <v>34092</v>
      </c>
      <c r="C5927" t="s">
        <v>587</v>
      </c>
      <c r="F5927" t="s">
        <v>34093</v>
      </c>
      <c r="H5927" t="s">
        <v>34091</v>
      </c>
      <c r="J5927" t="s">
        <v>34094</v>
      </c>
      <c r="N5927" t="s">
        <v>22973</v>
      </c>
      <c r="O5927">
        <v>74075</v>
      </c>
      <c r="P5927" t="s">
        <v>50</v>
      </c>
      <c r="U5927" s="1">
        <v>44651</v>
      </c>
      <c r="V5927" s="1">
        <v>44651</v>
      </c>
      <c r="W5927" s="1">
        <v>44651.967361111114</v>
      </c>
      <c r="X5927" s="1">
        <v>44651.967361111114</v>
      </c>
      <c r="AC5927" t="s">
        <v>53</v>
      </c>
      <c r="AD5927">
        <v>1000000001</v>
      </c>
      <c r="AE5927" s="1">
        <v>39973.351388888892</v>
      </c>
      <c r="AF5927" t="s">
        <v>3377</v>
      </c>
      <c r="AG5927" t="s">
        <v>34095</v>
      </c>
      <c r="AH5927" t="s">
        <v>51</v>
      </c>
      <c r="AJ5927" t="s">
        <v>53</v>
      </c>
      <c r="AL5927" t="s">
        <v>78</v>
      </c>
      <c r="AO5927" t="s">
        <v>8142</v>
      </c>
    </row>
    <row r="5928" spans="1:43" x14ac:dyDescent="0.35">
      <c r="A5928" t="s">
        <v>34096</v>
      </c>
      <c r="B5928" t="s">
        <v>34097</v>
      </c>
      <c r="C5928" t="s">
        <v>10839</v>
      </c>
      <c r="F5928" t="s">
        <v>34098</v>
      </c>
      <c r="H5928" t="s">
        <v>34099</v>
      </c>
      <c r="I5928" t="s">
        <v>101</v>
      </c>
      <c r="J5928" t="s">
        <v>34100</v>
      </c>
      <c r="K5928" t="s">
        <v>34101</v>
      </c>
      <c r="L5928" t="s">
        <v>34102</v>
      </c>
      <c r="M5928" t="s">
        <v>6361</v>
      </c>
      <c r="N5928" t="s">
        <v>65</v>
      </c>
      <c r="O5928">
        <v>80129</v>
      </c>
      <c r="P5928" t="s">
        <v>50</v>
      </c>
      <c r="U5928" s="1">
        <v>44651.463194444441</v>
      </c>
      <c r="V5928" s="1">
        <v>44651.463194444441</v>
      </c>
      <c r="W5928" s="1">
        <v>44651.614583333336</v>
      </c>
      <c r="X5928" s="1">
        <v>44651.614583333336</v>
      </c>
      <c r="AC5928" t="s">
        <v>53</v>
      </c>
      <c r="AD5928">
        <v>2972064616</v>
      </c>
      <c r="AE5928" s="1">
        <v>44651.613194444442</v>
      </c>
      <c r="AF5928" t="s">
        <v>34103</v>
      </c>
      <c r="AG5928" t="s">
        <v>34104</v>
      </c>
      <c r="AH5928" t="s">
        <v>53</v>
      </c>
      <c r="AJ5928" t="s">
        <v>53</v>
      </c>
      <c r="AL5928" t="s">
        <v>78</v>
      </c>
      <c r="AO5928" t="s">
        <v>54</v>
      </c>
    </row>
    <row r="5929" spans="1:43" x14ac:dyDescent="0.35">
      <c r="A5929" t="s">
        <v>34105</v>
      </c>
      <c r="B5929" t="s">
        <v>17436</v>
      </c>
      <c r="C5929" t="s">
        <v>383</v>
      </c>
      <c r="F5929" t="s">
        <v>34106</v>
      </c>
      <c r="G5929">
        <v>7209555764</v>
      </c>
      <c r="H5929" t="s">
        <v>34107</v>
      </c>
      <c r="I5929" t="s">
        <v>179</v>
      </c>
      <c r="J5929" t="s">
        <v>27091</v>
      </c>
      <c r="K5929" t="s">
        <v>32709</v>
      </c>
      <c r="M5929" t="s">
        <v>11741</v>
      </c>
      <c r="N5929" t="s">
        <v>65</v>
      </c>
      <c r="O5929">
        <v>80439</v>
      </c>
      <c r="P5929" t="s">
        <v>50</v>
      </c>
      <c r="U5929" s="1">
        <v>44651.675694444442</v>
      </c>
      <c r="V5929" s="1">
        <v>44651.675694444442</v>
      </c>
      <c r="W5929" s="1">
        <v>44652.622916666667</v>
      </c>
      <c r="X5929" s="1">
        <v>44652.622916666667</v>
      </c>
      <c r="AC5929" t="s">
        <v>53</v>
      </c>
      <c r="AD5929">
        <v>2969475433</v>
      </c>
      <c r="AE5929" s="1">
        <v>37166.661111111112</v>
      </c>
      <c r="AF5929" t="s">
        <v>16889</v>
      </c>
      <c r="AG5929" t="s">
        <v>34108</v>
      </c>
      <c r="AH5929" t="s">
        <v>53</v>
      </c>
      <c r="AJ5929" t="s">
        <v>53</v>
      </c>
      <c r="AK5929" t="s">
        <v>12068</v>
      </c>
      <c r="AL5929" t="s">
        <v>78</v>
      </c>
      <c r="AO5929" t="s">
        <v>54</v>
      </c>
      <c r="AP5929" s="1">
        <v>44736.556944444441</v>
      </c>
      <c r="AQ5929" s="1">
        <v>44736.55972222222</v>
      </c>
    </row>
    <row r="5930" spans="1:43" x14ac:dyDescent="0.35">
      <c r="A5930" t="s">
        <v>34109</v>
      </c>
      <c r="B5930" t="s">
        <v>21251</v>
      </c>
      <c r="C5930" t="s">
        <v>952</v>
      </c>
      <c r="F5930" t="s">
        <v>34110</v>
      </c>
      <c r="H5930" t="s">
        <v>34111</v>
      </c>
      <c r="I5930" t="s">
        <v>200</v>
      </c>
      <c r="J5930" t="s">
        <v>5239</v>
      </c>
      <c r="K5930" t="s">
        <v>20946</v>
      </c>
      <c r="M5930" t="s">
        <v>5343</v>
      </c>
      <c r="N5930" t="s">
        <v>637</v>
      </c>
      <c r="O5930">
        <v>79706</v>
      </c>
      <c r="P5930" t="s">
        <v>50</v>
      </c>
      <c r="U5930" s="1">
        <v>44651.888194444444</v>
      </c>
      <c r="V5930" s="1">
        <v>44651.888194444444</v>
      </c>
      <c r="W5930" s="1">
        <v>44652.62777777778</v>
      </c>
      <c r="X5930" s="1">
        <v>44652.62777777778</v>
      </c>
      <c r="AC5930" t="s">
        <v>53</v>
      </c>
      <c r="AD5930">
        <v>2969475162</v>
      </c>
      <c r="AE5930" s="1">
        <v>37147</v>
      </c>
      <c r="AF5930" t="s">
        <v>5221</v>
      </c>
      <c r="AG5930" t="s">
        <v>34112</v>
      </c>
      <c r="AH5930" t="s">
        <v>53</v>
      </c>
      <c r="AJ5930" t="s">
        <v>53</v>
      </c>
      <c r="AK5930" t="s">
        <v>13346</v>
      </c>
      <c r="AL5930" t="s">
        <v>78</v>
      </c>
      <c r="AO5930" t="s">
        <v>54</v>
      </c>
      <c r="AP5930" s="1">
        <v>44654.470833333333</v>
      </c>
    </row>
    <row r="5931" spans="1:43" x14ac:dyDescent="0.35">
      <c r="A5931" t="s">
        <v>34113</v>
      </c>
      <c r="B5931" t="s">
        <v>28293</v>
      </c>
      <c r="C5931" t="s">
        <v>22071</v>
      </c>
      <c r="F5931" t="s">
        <v>34114</v>
      </c>
      <c r="H5931" t="s">
        <v>34113</v>
      </c>
      <c r="J5931" t="s">
        <v>12949</v>
      </c>
      <c r="N5931" t="s">
        <v>637</v>
      </c>
      <c r="O5931">
        <v>79549</v>
      </c>
      <c r="P5931" t="s">
        <v>50</v>
      </c>
      <c r="U5931" s="1">
        <v>44652</v>
      </c>
      <c r="V5931" s="1">
        <v>44652</v>
      </c>
      <c r="AC5931" t="s">
        <v>53</v>
      </c>
      <c r="AD5931">
        <v>2969735272</v>
      </c>
      <c r="AE5931" s="1">
        <v>42845.40902777778</v>
      </c>
      <c r="AG5931" t="s">
        <v>34115</v>
      </c>
      <c r="AH5931" t="s">
        <v>51</v>
      </c>
      <c r="AJ5931" t="s">
        <v>53</v>
      </c>
      <c r="AO5931" t="s">
        <v>8142</v>
      </c>
    </row>
    <row r="5932" spans="1:43" x14ac:dyDescent="0.35">
      <c r="A5932" t="s">
        <v>34116</v>
      </c>
      <c r="B5932" t="s">
        <v>34117</v>
      </c>
      <c r="C5932" t="s">
        <v>894</v>
      </c>
      <c r="F5932">
        <f>1325-436-4818</f>
        <v>-3929</v>
      </c>
      <c r="H5932" t="s">
        <v>34116</v>
      </c>
      <c r="J5932" t="s">
        <v>12949</v>
      </c>
      <c r="N5932" t="s">
        <v>15086</v>
      </c>
      <c r="O5932">
        <v>47842</v>
      </c>
      <c r="P5932" t="s">
        <v>50</v>
      </c>
      <c r="U5932" s="1">
        <v>44652</v>
      </c>
      <c r="V5932" s="1">
        <v>44652</v>
      </c>
      <c r="AC5932" t="s">
        <v>53</v>
      </c>
      <c r="AD5932">
        <v>2969735272</v>
      </c>
      <c r="AE5932" s="1">
        <v>42845.40902777778</v>
      </c>
      <c r="AG5932" t="s">
        <v>34118</v>
      </c>
      <c r="AH5932" t="s">
        <v>51</v>
      </c>
      <c r="AJ5932" t="s">
        <v>53</v>
      </c>
      <c r="AO5932" t="s">
        <v>8142</v>
      </c>
    </row>
    <row r="5933" spans="1:43" x14ac:dyDescent="0.35">
      <c r="A5933" t="s">
        <v>34119</v>
      </c>
      <c r="B5933" t="s">
        <v>20589</v>
      </c>
      <c r="C5933" t="s">
        <v>2912</v>
      </c>
      <c r="F5933" t="s">
        <v>34120</v>
      </c>
      <c r="H5933" t="s">
        <v>34121</v>
      </c>
      <c r="J5933" t="s">
        <v>33363</v>
      </c>
      <c r="K5933" t="s">
        <v>34122</v>
      </c>
      <c r="M5933" t="s">
        <v>1643</v>
      </c>
      <c r="N5933" t="s">
        <v>65</v>
      </c>
      <c r="O5933">
        <v>80429</v>
      </c>
      <c r="P5933" t="s">
        <v>50</v>
      </c>
      <c r="U5933" s="1">
        <v>44652</v>
      </c>
      <c r="V5933" s="1">
        <v>44652</v>
      </c>
      <c r="W5933" s="1">
        <v>44652.67083333333</v>
      </c>
      <c r="X5933" s="1">
        <v>44652.67083333333</v>
      </c>
      <c r="AC5933" t="s">
        <v>51</v>
      </c>
      <c r="AD5933">
        <v>2972058392</v>
      </c>
      <c r="AE5933" s="1">
        <v>44618.684027777781</v>
      </c>
      <c r="AF5933" t="s">
        <v>33365</v>
      </c>
      <c r="AG5933" t="s">
        <v>34123</v>
      </c>
      <c r="AH5933" t="s">
        <v>51</v>
      </c>
      <c r="AJ5933" t="s">
        <v>53</v>
      </c>
      <c r="AL5933" t="s">
        <v>78</v>
      </c>
      <c r="AO5933" t="s">
        <v>5443</v>
      </c>
      <c r="AP5933" s="1">
        <v>44823.269444444442</v>
      </c>
    </row>
    <row r="5934" spans="1:43" x14ac:dyDescent="0.35">
      <c r="A5934" t="s">
        <v>34124</v>
      </c>
      <c r="B5934" t="s">
        <v>34125</v>
      </c>
      <c r="C5934" t="s">
        <v>34126</v>
      </c>
      <c r="F5934" t="s">
        <v>6137</v>
      </c>
      <c r="H5934" t="s">
        <v>34127</v>
      </c>
      <c r="I5934" t="s">
        <v>415</v>
      </c>
      <c r="J5934" t="s">
        <v>491</v>
      </c>
      <c r="K5934" t="s">
        <v>34128</v>
      </c>
      <c r="M5934" t="s">
        <v>6656</v>
      </c>
      <c r="N5934" t="s">
        <v>3778</v>
      </c>
      <c r="O5934">
        <v>68145</v>
      </c>
      <c r="P5934" t="s">
        <v>4438</v>
      </c>
      <c r="U5934" s="1">
        <v>44652</v>
      </c>
      <c r="V5934" s="1">
        <v>44652</v>
      </c>
      <c r="AC5934" t="s">
        <v>53</v>
      </c>
      <c r="AD5934">
        <v>2969472760</v>
      </c>
      <c r="AE5934" s="1">
        <v>36916.71597222222</v>
      </c>
      <c r="AG5934" t="s">
        <v>34129</v>
      </c>
      <c r="AH5934" t="s">
        <v>51</v>
      </c>
      <c r="AJ5934" t="s">
        <v>53</v>
      </c>
      <c r="AO5934" t="s">
        <v>8142</v>
      </c>
    </row>
    <row r="5935" spans="1:43" x14ac:dyDescent="0.35">
      <c r="A5935" t="s">
        <v>34130</v>
      </c>
      <c r="B5935" t="s">
        <v>612</v>
      </c>
      <c r="C5935" t="s">
        <v>9211</v>
      </c>
      <c r="F5935" t="s">
        <v>34131</v>
      </c>
      <c r="H5935" t="s">
        <v>34130</v>
      </c>
      <c r="J5935" t="s">
        <v>33660</v>
      </c>
      <c r="O5935">
        <v>28036</v>
      </c>
      <c r="P5935" t="s">
        <v>50</v>
      </c>
      <c r="U5935" s="1">
        <v>44652</v>
      </c>
      <c r="V5935" s="1">
        <v>44652</v>
      </c>
      <c r="AC5935" t="s">
        <v>53</v>
      </c>
      <c r="AD5935">
        <v>2969506730</v>
      </c>
      <c r="AE5935" s="1">
        <v>38143.407638888886</v>
      </c>
      <c r="AG5935" t="s">
        <v>34132</v>
      </c>
      <c r="AH5935" t="s">
        <v>51</v>
      </c>
      <c r="AJ5935" t="s">
        <v>53</v>
      </c>
      <c r="AO5935" t="s">
        <v>8142</v>
      </c>
    </row>
    <row r="5936" spans="1:43" x14ac:dyDescent="0.35">
      <c r="A5936" t="s">
        <v>34133</v>
      </c>
      <c r="B5936" t="s">
        <v>34134</v>
      </c>
      <c r="C5936" t="s">
        <v>34135</v>
      </c>
      <c r="F5936" t="s">
        <v>34136</v>
      </c>
      <c r="H5936" t="s">
        <v>34137</v>
      </c>
      <c r="J5936" t="s">
        <v>34138</v>
      </c>
      <c r="K5936" t="s">
        <v>34139</v>
      </c>
      <c r="M5936" t="s">
        <v>753</v>
      </c>
      <c r="N5936" t="s">
        <v>798</v>
      </c>
      <c r="O5936">
        <v>79936</v>
      </c>
      <c r="P5936" t="s">
        <v>50</v>
      </c>
      <c r="U5936" s="1">
        <v>44652</v>
      </c>
      <c r="V5936" s="1">
        <v>44652</v>
      </c>
      <c r="W5936" s="1">
        <v>44652.634722222225</v>
      </c>
      <c r="X5936" s="1">
        <v>44652.634722222225</v>
      </c>
      <c r="AC5936" t="s">
        <v>53</v>
      </c>
      <c r="AD5936">
        <v>2972065569</v>
      </c>
      <c r="AE5936" s="1">
        <v>44656.673611111109</v>
      </c>
      <c r="AG5936" t="s">
        <v>34140</v>
      </c>
      <c r="AH5936" t="s">
        <v>51</v>
      </c>
      <c r="AJ5936" t="s">
        <v>53</v>
      </c>
      <c r="AO5936" t="s">
        <v>5443</v>
      </c>
      <c r="AP5936" s="1">
        <v>45419.626388888886</v>
      </c>
      <c r="AQ5936" s="1">
        <v>45013.59652777778</v>
      </c>
    </row>
    <row r="5937" spans="1:43" x14ac:dyDescent="0.35">
      <c r="A5937" t="s">
        <v>34141</v>
      </c>
      <c r="B5937" t="s">
        <v>1597</v>
      </c>
      <c r="C5937" t="s">
        <v>5855</v>
      </c>
      <c r="F5937" t="s">
        <v>34142</v>
      </c>
      <c r="H5937" t="s">
        <v>34143</v>
      </c>
      <c r="J5937" t="s">
        <v>5239</v>
      </c>
      <c r="K5937" t="s">
        <v>34144</v>
      </c>
      <c r="M5937" t="s">
        <v>1157</v>
      </c>
      <c r="N5937" t="s">
        <v>798</v>
      </c>
      <c r="O5937">
        <v>77024</v>
      </c>
      <c r="P5937" t="s">
        <v>50</v>
      </c>
      <c r="U5937" s="1">
        <v>44652</v>
      </c>
      <c r="V5937" s="1">
        <v>44652</v>
      </c>
      <c r="W5937" s="1">
        <v>44838.643750000003</v>
      </c>
      <c r="X5937" s="1">
        <v>44838.643750000003</v>
      </c>
      <c r="AC5937" t="s">
        <v>53</v>
      </c>
      <c r="AD5937">
        <v>2969475162</v>
      </c>
      <c r="AE5937" s="1">
        <v>37147</v>
      </c>
      <c r="AG5937" t="s">
        <v>34145</v>
      </c>
      <c r="AH5937" t="s">
        <v>51</v>
      </c>
      <c r="AJ5937" t="s">
        <v>53</v>
      </c>
      <c r="AL5937" t="s">
        <v>68</v>
      </c>
      <c r="AO5937" t="s">
        <v>5443</v>
      </c>
      <c r="AP5937" s="1">
        <v>45266.59097222222</v>
      </c>
      <c r="AQ5937" s="1">
        <v>45266.594444444447</v>
      </c>
    </row>
    <row r="5938" spans="1:43" x14ac:dyDescent="0.35">
      <c r="A5938" t="s">
        <v>34146</v>
      </c>
      <c r="B5938" t="s">
        <v>6118</v>
      </c>
      <c r="C5938" t="s">
        <v>34147</v>
      </c>
      <c r="F5938" t="s">
        <v>34148</v>
      </c>
      <c r="H5938" t="s">
        <v>34146</v>
      </c>
      <c r="J5938" t="s">
        <v>5968</v>
      </c>
      <c r="N5938" t="s">
        <v>4526</v>
      </c>
      <c r="O5938">
        <v>85533</v>
      </c>
      <c r="P5938" t="s">
        <v>50</v>
      </c>
      <c r="U5938" s="1">
        <v>44652</v>
      </c>
      <c r="V5938" s="1">
        <v>44652</v>
      </c>
      <c r="AC5938" t="s">
        <v>53</v>
      </c>
      <c r="AD5938">
        <v>2969480780</v>
      </c>
      <c r="AE5938" s="1">
        <v>37467</v>
      </c>
      <c r="AG5938" t="s">
        <v>34149</v>
      </c>
      <c r="AH5938" t="s">
        <v>51</v>
      </c>
      <c r="AJ5938" t="s">
        <v>53</v>
      </c>
      <c r="AO5938" t="s">
        <v>8142</v>
      </c>
    </row>
    <row r="5939" spans="1:43" x14ac:dyDescent="0.35">
      <c r="A5939" t="s">
        <v>34150</v>
      </c>
      <c r="B5939" t="s">
        <v>34151</v>
      </c>
      <c r="C5939" t="s">
        <v>4035</v>
      </c>
      <c r="H5939" t="s">
        <v>34152</v>
      </c>
      <c r="J5939" t="s">
        <v>7961</v>
      </c>
      <c r="K5939" t="s">
        <v>7962</v>
      </c>
      <c r="L5939" t="s">
        <v>7963</v>
      </c>
      <c r="M5939" t="s">
        <v>7964</v>
      </c>
      <c r="N5939" t="s">
        <v>798</v>
      </c>
      <c r="O5939">
        <v>78701</v>
      </c>
      <c r="P5939" t="s">
        <v>50</v>
      </c>
      <c r="U5939" s="1">
        <v>44652</v>
      </c>
      <c r="V5939" s="1">
        <v>44652</v>
      </c>
      <c r="W5939" s="1">
        <v>44652.51666666667</v>
      </c>
      <c r="X5939" s="1">
        <v>44652.51666666667</v>
      </c>
      <c r="AC5939" t="s">
        <v>53</v>
      </c>
      <c r="AD5939">
        <v>2969702039</v>
      </c>
      <c r="AE5939" s="1">
        <v>42528.619444444441</v>
      </c>
      <c r="AF5939" t="s">
        <v>8028</v>
      </c>
      <c r="AG5939" t="s">
        <v>34153</v>
      </c>
      <c r="AH5939" t="s">
        <v>51</v>
      </c>
      <c r="AJ5939" t="s">
        <v>53</v>
      </c>
      <c r="AL5939" t="s">
        <v>78</v>
      </c>
      <c r="AO5939" t="s">
        <v>5443</v>
      </c>
      <c r="AP5939" s="1">
        <v>44652.517361111109</v>
      </c>
    </row>
    <row r="5940" spans="1:43" x14ac:dyDescent="0.35">
      <c r="A5940" t="s">
        <v>34154</v>
      </c>
      <c r="B5940" t="s">
        <v>20589</v>
      </c>
      <c r="C5940" t="s">
        <v>34155</v>
      </c>
      <c r="F5940" t="s">
        <v>34156</v>
      </c>
      <c r="H5940" t="s">
        <v>34154</v>
      </c>
      <c r="J5940" t="s">
        <v>34157</v>
      </c>
      <c r="K5940" t="s">
        <v>34158</v>
      </c>
      <c r="M5940" t="s">
        <v>6882</v>
      </c>
      <c r="N5940" t="s">
        <v>65</v>
      </c>
      <c r="O5940">
        <v>80620</v>
      </c>
      <c r="P5940" t="s">
        <v>50</v>
      </c>
      <c r="U5940" s="1">
        <v>44652</v>
      </c>
      <c r="V5940" s="1">
        <v>44652</v>
      </c>
      <c r="W5940" s="1">
        <v>44652.89166666667</v>
      </c>
      <c r="X5940" s="1">
        <v>44652.89166666667</v>
      </c>
      <c r="AC5940" t="s">
        <v>51</v>
      </c>
      <c r="AD5940">
        <v>1000000001</v>
      </c>
      <c r="AE5940" s="1">
        <v>39973.351388888892</v>
      </c>
      <c r="AF5940" t="s">
        <v>3377</v>
      </c>
      <c r="AG5940" t="s">
        <v>34159</v>
      </c>
      <c r="AH5940" t="s">
        <v>51</v>
      </c>
      <c r="AJ5940" t="s">
        <v>53</v>
      </c>
      <c r="AL5940" t="s">
        <v>78</v>
      </c>
      <c r="AO5940" t="s">
        <v>5443</v>
      </c>
      <c r="AP5940" s="1">
        <v>45469.280555555553</v>
      </c>
      <c r="AQ5940" s="1">
        <v>45469.291666666664</v>
      </c>
    </row>
    <row r="5941" spans="1:43" x14ac:dyDescent="0.35">
      <c r="A5941" t="s">
        <v>34160</v>
      </c>
      <c r="B5941" t="s">
        <v>34161</v>
      </c>
      <c r="C5941" t="s">
        <v>20198</v>
      </c>
      <c r="F5941" t="s">
        <v>34162</v>
      </c>
      <c r="H5941" t="s">
        <v>34160</v>
      </c>
      <c r="J5941" t="s">
        <v>34163</v>
      </c>
      <c r="K5941" t="s">
        <v>34164</v>
      </c>
      <c r="M5941" t="s">
        <v>10186</v>
      </c>
      <c r="N5941" t="s">
        <v>686</v>
      </c>
      <c r="O5941">
        <v>84532</v>
      </c>
      <c r="P5941" t="s">
        <v>50</v>
      </c>
      <c r="U5941" s="1">
        <v>44652</v>
      </c>
      <c r="V5941" s="1">
        <v>44652</v>
      </c>
      <c r="W5941" s="1">
        <v>44652.736111111109</v>
      </c>
      <c r="X5941" s="1">
        <v>44652.736111111109</v>
      </c>
      <c r="AC5941" t="s">
        <v>53</v>
      </c>
      <c r="AD5941">
        <v>1000000001</v>
      </c>
      <c r="AE5941" s="1">
        <v>39973.351388888892</v>
      </c>
      <c r="AF5941" t="s">
        <v>3377</v>
      </c>
      <c r="AG5941" t="s">
        <v>34165</v>
      </c>
      <c r="AH5941" t="s">
        <v>51</v>
      </c>
      <c r="AJ5941" t="s">
        <v>53</v>
      </c>
      <c r="AL5941" t="s">
        <v>78</v>
      </c>
      <c r="AO5941" t="s">
        <v>5443</v>
      </c>
      <c r="AP5941" s="1">
        <v>44656.533333333333</v>
      </c>
    </row>
    <row r="5942" spans="1:43" x14ac:dyDescent="0.35">
      <c r="A5942" t="s">
        <v>34166</v>
      </c>
      <c r="B5942" t="s">
        <v>34167</v>
      </c>
      <c r="C5942" t="s">
        <v>18752</v>
      </c>
      <c r="F5942" t="s">
        <v>34168</v>
      </c>
      <c r="H5942" t="s">
        <v>34166</v>
      </c>
      <c r="J5942" t="s">
        <v>34169</v>
      </c>
      <c r="K5942" t="s">
        <v>34170</v>
      </c>
      <c r="M5942" t="s">
        <v>129</v>
      </c>
      <c r="N5942" t="s">
        <v>65</v>
      </c>
      <c r="O5942">
        <v>81006</v>
      </c>
      <c r="P5942" t="s">
        <v>50</v>
      </c>
      <c r="U5942" s="1">
        <v>44652</v>
      </c>
      <c r="V5942" s="1">
        <v>44652</v>
      </c>
      <c r="W5942" s="1">
        <v>44652.6875</v>
      </c>
      <c r="X5942" s="1">
        <v>44652.6875</v>
      </c>
      <c r="AC5942" t="s">
        <v>53</v>
      </c>
      <c r="AD5942">
        <v>1000000001</v>
      </c>
      <c r="AE5942" s="1">
        <v>39973.351388888892</v>
      </c>
      <c r="AF5942" t="s">
        <v>3377</v>
      </c>
      <c r="AG5942" t="s">
        <v>34171</v>
      </c>
      <c r="AH5942" t="s">
        <v>51</v>
      </c>
      <c r="AJ5942" t="s">
        <v>53</v>
      </c>
      <c r="AL5942" t="s">
        <v>78</v>
      </c>
      <c r="AO5942" t="s">
        <v>5443</v>
      </c>
      <c r="AP5942" s="1">
        <v>44693.756249999999</v>
      </c>
    </row>
    <row r="5943" spans="1:43" x14ac:dyDescent="0.35">
      <c r="A5943" t="s">
        <v>34172</v>
      </c>
      <c r="B5943" t="s">
        <v>6199</v>
      </c>
      <c r="C5943" t="s">
        <v>2482</v>
      </c>
      <c r="F5943" t="s">
        <v>34173</v>
      </c>
      <c r="H5943" t="s">
        <v>34172</v>
      </c>
      <c r="J5943" t="s">
        <v>34174</v>
      </c>
      <c r="K5943" t="s">
        <v>34175</v>
      </c>
      <c r="M5943" t="s">
        <v>137</v>
      </c>
      <c r="N5943" t="s">
        <v>65</v>
      </c>
      <c r="O5943">
        <v>80216</v>
      </c>
      <c r="P5943" t="s">
        <v>50</v>
      </c>
      <c r="U5943" s="1">
        <v>44652</v>
      </c>
      <c r="V5943" s="1">
        <v>44652</v>
      </c>
      <c r="W5943" s="1">
        <v>44652.444444444445</v>
      </c>
      <c r="X5943" s="1">
        <v>44652.444444444445</v>
      </c>
      <c r="AC5943" t="s">
        <v>53</v>
      </c>
      <c r="AD5943">
        <v>1000000001</v>
      </c>
      <c r="AE5943" s="1">
        <v>39973.351388888892</v>
      </c>
      <c r="AF5943" t="s">
        <v>3377</v>
      </c>
      <c r="AG5943" t="s">
        <v>34176</v>
      </c>
      <c r="AH5943" t="s">
        <v>51</v>
      </c>
      <c r="AJ5943" t="s">
        <v>53</v>
      </c>
      <c r="AL5943" t="s">
        <v>78</v>
      </c>
      <c r="AO5943" t="s">
        <v>5443</v>
      </c>
      <c r="AP5943" s="1">
        <v>44700.50277777778</v>
      </c>
    </row>
    <row r="5944" spans="1:43" x14ac:dyDescent="0.35">
      <c r="A5944" t="s">
        <v>34177</v>
      </c>
      <c r="B5944" t="s">
        <v>34178</v>
      </c>
      <c r="C5944" t="s">
        <v>5954</v>
      </c>
      <c r="F5944" t="s">
        <v>34179</v>
      </c>
      <c r="H5944" t="s">
        <v>34180</v>
      </c>
      <c r="I5944" t="s">
        <v>61</v>
      </c>
      <c r="J5944" t="s">
        <v>19686</v>
      </c>
      <c r="P5944" t="s">
        <v>50</v>
      </c>
      <c r="U5944" s="1">
        <v>44652.581944444442</v>
      </c>
      <c r="V5944" s="1">
        <v>44652.581944444442</v>
      </c>
      <c r="W5944" s="1">
        <v>44652.632638888892</v>
      </c>
      <c r="X5944" s="1">
        <v>44652.632638888892</v>
      </c>
      <c r="AC5944" t="s">
        <v>53</v>
      </c>
      <c r="AD5944">
        <v>2969475309</v>
      </c>
      <c r="AE5944" s="1">
        <v>37159</v>
      </c>
      <c r="AF5944" t="s">
        <v>93</v>
      </c>
      <c r="AG5944" t="s">
        <v>34181</v>
      </c>
      <c r="AH5944" t="s">
        <v>53</v>
      </c>
      <c r="AJ5944" t="s">
        <v>53</v>
      </c>
      <c r="AK5944" t="s">
        <v>34182</v>
      </c>
      <c r="AL5944" t="s">
        <v>78</v>
      </c>
      <c r="AO5944" t="s">
        <v>54</v>
      </c>
      <c r="AP5944" s="1">
        <v>45474.411111111112</v>
      </c>
      <c r="AQ5944" s="1">
        <v>45471.634027777778</v>
      </c>
    </row>
    <row r="5945" spans="1:43" x14ac:dyDescent="0.35">
      <c r="A5945" t="s">
        <v>34183</v>
      </c>
      <c r="B5945" t="s">
        <v>34184</v>
      </c>
      <c r="C5945" t="s">
        <v>98</v>
      </c>
      <c r="F5945" t="s">
        <v>34185</v>
      </c>
      <c r="H5945" t="s">
        <v>34183</v>
      </c>
      <c r="J5945" t="s">
        <v>34186</v>
      </c>
      <c r="K5945" t="s">
        <v>34187</v>
      </c>
      <c r="M5945" t="s">
        <v>7946</v>
      </c>
      <c r="N5945" t="s">
        <v>253</v>
      </c>
      <c r="O5945">
        <v>88310</v>
      </c>
      <c r="P5945" t="s">
        <v>50</v>
      </c>
      <c r="U5945" s="1">
        <v>44653</v>
      </c>
      <c r="V5945" s="1">
        <v>44653</v>
      </c>
      <c r="W5945" s="1">
        <v>44653.12777777778</v>
      </c>
      <c r="X5945" s="1">
        <v>44653.12777777778</v>
      </c>
      <c r="AC5945" t="s">
        <v>51</v>
      </c>
      <c r="AD5945">
        <v>1000000001</v>
      </c>
      <c r="AE5945" s="1">
        <v>39973.351388888892</v>
      </c>
      <c r="AF5945" t="s">
        <v>3377</v>
      </c>
      <c r="AG5945" t="s">
        <v>34188</v>
      </c>
      <c r="AH5945" t="s">
        <v>51</v>
      </c>
      <c r="AJ5945" t="s">
        <v>53</v>
      </c>
      <c r="AL5945" t="s">
        <v>78</v>
      </c>
      <c r="AO5945" t="s">
        <v>5443</v>
      </c>
      <c r="AP5945" s="1">
        <v>44653.126388888886</v>
      </c>
    </row>
    <row r="5946" spans="1:43" x14ac:dyDescent="0.35">
      <c r="A5946" t="s">
        <v>34189</v>
      </c>
      <c r="B5946" t="s">
        <v>34190</v>
      </c>
      <c r="C5946" t="s">
        <v>894</v>
      </c>
      <c r="F5946">
        <v>15163221419</v>
      </c>
      <c r="H5946" t="s">
        <v>34189</v>
      </c>
      <c r="J5946" t="s">
        <v>34191</v>
      </c>
      <c r="K5946" t="s">
        <v>34192</v>
      </c>
      <c r="M5946" t="s">
        <v>1251</v>
      </c>
      <c r="N5946" t="s">
        <v>213</v>
      </c>
      <c r="O5946">
        <v>80002</v>
      </c>
      <c r="P5946" t="s">
        <v>50</v>
      </c>
      <c r="U5946" s="1">
        <v>44654</v>
      </c>
      <c r="V5946" s="1">
        <v>44654</v>
      </c>
      <c r="W5946" s="1">
        <v>44654.615277777775</v>
      </c>
      <c r="X5946" s="1">
        <v>44654.615277777775</v>
      </c>
      <c r="AC5946" t="s">
        <v>53</v>
      </c>
      <c r="AD5946">
        <v>2972039715</v>
      </c>
      <c r="AE5946" s="1">
        <v>44519.664583333331</v>
      </c>
      <c r="AF5946" t="s">
        <v>34193</v>
      </c>
      <c r="AG5946" t="s">
        <v>34194</v>
      </c>
      <c r="AH5946" t="s">
        <v>51</v>
      </c>
      <c r="AJ5946" t="s">
        <v>53</v>
      </c>
      <c r="AL5946" t="s">
        <v>68</v>
      </c>
      <c r="AO5946" t="s">
        <v>8142</v>
      </c>
      <c r="AP5946" s="1">
        <v>45423.467361111114</v>
      </c>
    </row>
    <row r="5947" spans="1:43" x14ac:dyDescent="0.35">
      <c r="A5947" t="s">
        <v>34195</v>
      </c>
      <c r="B5947" t="s">
        <v>34196</v>
      </c>
      <c r="C5947" t="s">
        <v>89</v>
      </c>
      <c r="F5947" t="s">
        <v>34197</v>
      </c>
      <c r="H5947" t="s">
        <v>34195</v>
      </c>
      <c r="J5947" t="s">
        <v>34198</v>
      </c>
      <c r="N5947" t="s">
        <v>287</v>
      </c>
      <c r="O5947">
        <v>80433</v>
      </c>
      <c r="P5947" t="s">
        <v>50</v>
      </c>
      <c r="U5947" s="1">
        <v>44654</v>
      </c>
      <c r="V5947" s="1">
        <v>44654</v>
      </c>
      <c r="W5947" s="1">
        <v>44654.53402777778</v>
      </c>
      <c r="X5947" s="1">
        <v>44654.53402777778</v>
      </c>
      <c r="AC5947" t="s">
        <v>53</v>
      </c>
      <c r="AD5947">
        <v>1000000001</v>
      </c>
      <c r="AE5947" s="1">
        <v>39973.351388888892</v>
      </c>
      <c r="AF5947" t="s">
        <v>3377</v>
      </c>
      <c r="AG5947" t="s">
        <v>34199</v>
      </c>
      <c r="AH5947" t="s">
        <v>51</v>
      </c>
      <c r="AJ5947" t="s">
        <v>53</v>
      </c>
      <c r="AL5947" t="s">
        <v>78</v>
      </c>
      <c r="AO5947" t="s">
        <v>8142</v>
      </c>
    </row>
    <row r="5948" spans="1:43" x14ac:dyDescent="0.35">
      <c r="A5948" t="s">
        <v>34200</v>
      </c>
      <c r="B5948" t="s">
        <v>747</v>
      </c>
      <c r="C5948" t="s">
        <v>1614</v>
      </c>
      <c r="F5948" t="s">
        <v>34201</v>
      </c>
      <c r="H5948" t="s">
        <v>34200</v>
      </c>
      <c r="J5948" t="s">
        <v>34202</v>
      </c>
      <c r="K5948" t="s">
        <v>34203</v>
      </c>
      <c r="M5948" t="s">
        <v>5866</v>
      </c>
      <c r="N5948" t="s">
        <v>65</v>
      </c>
      <c r="O5948">
        <v>80534</v>
      </c>
      <c r="P5948" t="s">
        <v>50</v>
      </c>
      <c r="U5948" s="1">
        <v>44654</v>
      </c>
      <c r="V5948" s="1">
        <v>44654</v>
      </c>
      <c r="W5948" s="1">
        <v>44654.702777777777</v>
      </c>
      <c r="X5948" s="1">
        <v>44654.702777777777</v>
      </c>
      <c r="AC5948" t="s">
        <v>51</v>
      </c>
      <c r="AD5948">
        <v>2970018894</v>
      </c>
      <c r="AE5948" s="1">
        <v>44134.521527777775</v>
      </c>
      <c r="AG5948" t="s">
        <v>34204</v>
      </c>
      <c r="AH5948" t="s">
        <v>51</v>
      </c>
      <c r="AJ5948" t="s">
        <v>53</v>
      </c>
      <c r="AL5948" t="s">
        <v>78</v>
      </c>
      <c r="AO5948" t="s">
        <v>5443</v>
      </c>
      <c r="AP5948" s="1">
        <v>44705.279861111114</v>
      </c>
    </row>
    <row r="5949" spans="1:43" x14ac:dyDescent="0.35">
      <c r="A5949" t="s">
        <v>34205</v>
      </c>
      <c r="B5949" t="s">
        <v>9797</v>
      </c>
      <c r="C5949" t="s">
        <v>5318</v>
      </c>
      <c r="F5949" t="s">
        <v>34206</v>
      </c>
      <c r="H5949" t="s">
        <v>34205</v>
      </c>
      <c r="J5949" t="s">
        <v>12949</v>
      </c>
      <c r="K5949" t="s">
        <v>20519</v>
      </c>
      <c r="M5949" t="s">
        <v>12925</v>
      </c>
      <c r="N5949" t="s">
        <v>12926</v>
      </c>
      <c r="O5949">
        <v>47842</v>
      </c>
      <c r="P5949" t="s">
        <v>50</v>
      </c>
      <c r="U5949" s="1">
        <v>44655</v>
      </c>
      <c r="V5949" s="1">
        <v>44655</v>
      </c>
      <c r="AC5949" t="s">
        <v>53</v>
      </c>
      <c r="AD5949">
        <v>2969735272</v>
      </c>
      <c r="AE5949" s="1">
        <v>42845.40902777778</v>
      </c>
      <c r="AG5949" t="s">
        <v>34207</v>
      </c>
      <c r="AH5949" t="s">
        <v>51</v>
      </c>
      <c r="AJ5949" t="s">
        <v>53</v>
      </c>
      <c r="AO5949" t="s">
        <v>8142</v>
      </c>
    </row>
    <row r="5950" spans="1:43" x14ac:dyDescent="0.35">
      <c r="A5950" t="s">
        <v>34208</v>
      </c>
      <c r="B5950" t="s">
        <v>34209</v>
      </c>
      <c r="C5950" t="s">
        <v>3466</v>
      </c>
      <c r="F5950" t="s">
        <v>34210</v>
      </c>
      <c r="H5950" t="s">
        <v>34208</v>
      </c>
      <c r="J5950" t="s">
        <v>29150</v>
      </c>
      <c r="K5950" t="s">
        <v>34211</v>
      </c>
      <c r="M5950" t="s">
        <v>34212</v>
      </c>
      <c r="N5950" t="s">
        <v>17594</v>
      </c>
      <c r="O5950">
        <v>28719</v>
      </c>
      <c r="P5950" t="s">
        <v>50</v>
      </c>
      <c r="U5950" s="1">
        <v>44655</v>
      </c>
      <c r="V5950" s="1">
        <v>44655</v>
      </c>
      <c r="AC5950" t="s">
        <v>53</v>
      </c>
      <c r="AD5950">
        <v>2969644829</v>
      </c>
      <c r="AE5950" s="1">
        <v>41878.552777777775</v>
      </c>
      <c r="AG5950" t="s">
        <v>34213</v>
      </c>
      <c r="AH5950" t="s">
        <v>51</v>
      </c>
      <c r="AJ5950" t="s">
        <v>53</v>
      </c>
      <c r="AO5950" t="s">
        <v>8142</v>
      </c>
    </row>
    <row r="5951" spans="1:43" x14ac:dyDescent="0.35">
      <c r="A5951" t="s">
        <v>34214</v>
      </c>
      <c r="B5951" t="s">
        <v>7138</v>
      </c>
      <c r="C5951" t="s">
        <v>443</v>
      </c>
      <c r="F5951" t="s">
        <v>7139</v>
      </c>
      <c r="G5951" t="s">
        <v>7140</v>
      </c>
      <c r="H5951" t="s">
        <v>34215</v>
      </c>
      <c r="I5951" t="s">
        <v>200</v>
      </c>
      <c r="J5951" t="s">
        <v>7142</v>
      </c>
      <c r="K5951" t="s">
        <v>34216</v>
      </c>
      <c r="M5951" t="s">
        <v>6790</v>
      </c>
      <c r="N5951" t="s">
        <v>798</v>
      </c>
      <c r="O5951">
        <v>77356</v>
      </c>
      <c r="P5951" t="s">
        <v>50</v>
      </c>
      <c r="U5951" s="1">
        <v>44655</v>
      </c>
      <c r="V5951" s="1">
        <v>44655</v>
      </c>
      <c r="W5951" s="1">
        <v>44657.543055555558</v>
      </c>
      <c r="X5951" s="1">
        <v>44657.543055555558</v>
      </c>
      <c r="AC5951" t="s">
        <v>53</v>
      </c>
      <c r="AD5951">
        <v>2969584761</v>
      </c>
      <c r="AE5951" s="1">
        <v>41288.714583333334</v>
      </c>
      <c r="AF5951" t="s">
        <v>26234</v>
      </c>
      <c r="AG5951" t="s">
        <v>34217</v>
      </c>
      <c r="AH5951" t="s">
        <v>51</v>
      </c>
      <c r="AJ5951" t="s">
        <v>53</v>
      </c>
      <c r="AL5951" t="s">
        <v>78</v>
      </c>
      <c r="AO5951" t="s">
        <v>5443</v>
      </c>
      <c r="AP5951" s="1">
        <v>45208.539583333331</v>
      </c>
      <c r="AQ5951" s="1">
        <v>45194.488194444442</v>
      </c>
    </row>
    <row r="5952" spans="1:43" x14ac:dyDescent="0.35">
      <c r="A5952" t="s">
        <v>34218</v>
      </c>
      <c r="B5952" t="s">
        <v>7567</v>
      </c>
      <c r="C5952" t="s">
        <v>996</v>
      </c>
      <c r="F5952" t="s">
        <v>34219</v>
      </c>
      <c r="H5952" t="s">
        <v>34218</v>
      </c>
      <c r="J5952" t="s">
        <v>5968</v>
      </c>
      <c r="P5952" t="s">
        <v>50</v>
      </c>
      <c r="U5952" s="1">
        <v>44655</v>
      </c>
      <c r="V5952" s="1">
        <v>44655</v>
      </c>
      <c r="AC5952" t="s">
        <v>53</v>
      </c>
      <c r="AD5952">
        <v>2969480780</v>
      </c>
      <c r="AE5952" s="1">
        <v>37467</v>
      </c>
      <c r="AG5952" t="s">
        <v>34220</v>
      </c>
      <c r="AH5952" t="s">
        <v>51</v>
      </c>
      <c r="AJ5952" t="s">
        <v>53</v>
      </c>
      <c r="AO5952" t="s">
        <v>8142</v>
      </c>
    </row>
    <row r="5953" spans="1:41" x14ac:dyDescent="0.35">
      <c r="A5953" t="s">
        <v>34221</v>
      </c>
      <c r="B5953" t="s">
        <v>7041</v>
      </c>
      <c r="C5953" t="s">
        <v>14267</v>
      </c>
      <c r="F5953" t="s">
        <v>34222</v>
      </c>
      <c r="H5953" t="s">
        <v>34223</v>
      </c>
      <c r="J5953" t="s">
        <v>13536</v>
      </c>
      <c r="O5953">
        <v>85284</v>
      </c>
      <c r="P5953" t="s">
        <v>50</v>
      </c>
      <c r="U5953" s="1">
        <v>44655</v>
      </c>
      <c r="V5953" s="1">
        <v>44655</v>
      </c>
      <c r="AC5953" t="s">
        <v>53</v>
      </c>
      <c r="AD5953">
        <v>2969477259</v>
      </c>
      <c r="AE5953" s="1">
        <v>37277</v>
      </c>
      <c r="AG5953" t="s">
        <v>34224</v>
      </c>
      <c r="AH5953" t="s">
        <v>51</v>
      </c>
      <c r="AJ5953" t="s">
        <v>53</v>
      </c>
      <c r="AO5953" t="s">
        <v>8142</v>
      </c>
    </row>
    <row r="5954" spans="1:41" x14ac:dyDescent="0.35">
      <c r="A5954" t="s">
        <v>34225</v>
      </c>
      <c r="B5954" t="s">
        <v>34226</v>
      </c>
      <c r="C5954" t="s">
        <v>1775</v>
      </c>
      <c r="D5954" t="s">
        <v>946</v>
      </c>
      <c r="F5954">
        <v>5755525449</v>
      </c>
      <c r="G5954">
        <v>5755449525</v>
      </c>
      <c r="H5954" t="s">
        <v>34227</v>
      </c>
      <c r="I5954" t="s">
        <v>200</v>
      </c>
      <c r="J5954" t="s">
        <v>34228</v>
      </c>
      <c r="K5954" t="s">
        <v>34229</v>
      </c>
      <c r="M5954" t="s">
        <v>34230</v>
      </c>
      <c r="N5954" t="s">
        <v>253</v>
      </c>
      <c r="O5954">
        <v>88242</v>
      </c>
      <c r="P5954" t="s">
        <v>50</v>
      </c>
      <c r="U5954" s="1">
        <v>44655.397916666669</v>
      </c>
      <c r="V5954" s="1">
        <v>44655.397916666669</v>
      </c>
      <c r="W5954" s="1">
        <v>44656.466666666667</v>
      </c>
      <c r="X5954" s="1">
        <v>44656.466666666667</v>
      </c>
      <c r="AC5954" t="s">
        <v>53</v>
      </c>
      <c r="AD5954">
        <v>2972065480</v>
      </c>
      <c r="AE5954" s="1">
        <v>44656.463194444441</v>
      </c>
      <c r="AF5954" t="s">
        <v>34231</v>
      </c>
      <c r="AG5954" t="s">
        <v>34232</v>
      </c>
      <c r="AH5954" t="s">
        <v>53</v>
      </c>
      <c r="AJ5954" t="s">
        <v>53</v>
      </c>
      <c r="AK5954" t="s">
        <v>13346</v>
      </c>
      <c r="AL5954" t="s">
        <v>78</v>
      </c>
      <c r="AO5954" t="s">
        <v>54</v>
      </c>
    </row>
    <row r="5955" spans="1:41" x14ac:dyDescent="0.35">
      <c r="A5955" t="s">
        <v>34233</v>
      </c>
      <c r="B5955" t="s">
        <v>2717</v>
      </c>
      <c r="C5955" t="s">
        <v>71</v>
      </c>
      <c r="F5955" t="s">
        <v>34234</v>
      </c>
      <c r="H5955" t="s">
        <v>34233</v>
      </c>
      <c r="J5955" t="s">
        <v>30811</v>
      </c>
      <c r="K5955" t="s">
        <v>34235</v>
      </c>
      <c r="M5955" t="s">
        <v>14614</v>
      </c>
      <c r="N5955" t="s">
        <v>4928</v>
      </c>
      <c r="O5955">
        <v>45066</v>
      </c>
      <c r="P5955" t="s">
        <v>50</v>
      </c>
      <c r="U5955" s="1">
        <v>44656</v>
      </c>
      <c r="V5955" s="1">
        <v>44656</v>
      </c>
      <c r="AC5955" t="s">
        <v>53</v>
      </c>
      <c r="AD5955">
        <v>2969508936</v>
      </c>
      <c r="AE5955" s="1">
        <v>38278.679861111108</v>
      </c>
      <c r="AG5955" t="s">
        <v>34236</v>
      </c>
      <c r="AH5955" t="s">
        <v>51</v>
      </c>
      <c r="AJ5955" t="s">
        <v>53</v>
      </c>
      <c r="AO5955" t="s">
        <v>8142</v>
      </c>
    </row>
    <row r="5956" spans="1:41" x14ac:dyDescent="0.35">
      <c r="A5956" t="s">
        <v>34237</v>
      </c>
      <c r="B5956" t="s">
        <v>22485</v>
      </c>
      <c r="C5956" t="s">
        <v>2944</v>
      </c>
      <c r="F5956" t="s">
        <v>34238</v>
      </c>
      <c r="H5956" t="s">
        <v>34237</v>
      </c>
      <c r="J5956" t="s">
        <v>8983</v>
      </c>
      <c r="K5956" t="s">
        <v>34239</v>
      </c>
      <c r="M5956" t="s">
        <v>34240</v>
      </c>
      <c r="N5956" t="s">
        <v>34241</v>
      </c>
      <c r="O5956">
        <v>64000</v>
      </c>
      <c r="P5956" t="s">
        <v>5151</v>
      </c>
      <c r="U5956" s="1">
        <v>44656</v>
      </c>
      <c r="V5956" s="1">
        <v>44656</v>
      </c>
      <c r="AC5956" t="s">
        <v>53</v>
      </c>
      <c r="AD5956">
        <v>2969570414</v>
      </c>
      <c r="AE5956" s="1">
        <v>40940.538888888892</v>
      </c>
      <c r="AG5956" t="s">
        <v>34242</v>
      </c>
      <c r="AH5956" t="s">
        <v>51</v>
      </c>
      <c r="AJ5956" t="s">
        <v>53</v>
      </c>
      <c r="AO5956" t="s">
        <v>8142</v>
      </c>
    </row>
    <row r="5957" spans="1:41" x14ac:dyDescent="0.35">
      <c r="A5957" t="s">
        <v>34243</v>
      </c>
      <c r="B5957" t="s">
        <v>6882</v>
      </c>
      <c r="C5957" t="s">
        <v>27310</v>
      </c>
      <c r="F5957" t="s">
        <v>34244</v>
      </c>
      <c r="H5957" t="s">
        <v>34245</v>
      </c>
      <c r="J5957" t="s">
        <v>34246</v>
      </c>
      <c r="P5957" t="s">
        <v>50</v>
      </c>
      <c r="U5957" s="1">
        <v>44656</v>
      </c>
      <c r="V5957" s="1">
        <v>44656</v>
      </c>
      <c r="AC5957" t="s">
        <v>53</v>
      </c>
      <c r="AD5957">
        <v>2969475309</v>
      </c>
      <c r="AE5957" s="1">
        <v>37159</v>
      </c>
      <c r="AG5957" t="s">
        <v>34247</v>
      </c>
      <c r="AH5957" t="s">
        <v>51</v>
      </c>
      <c r="AJ5957" t="s">
        <v>53</v>
      </c>
      <c r="AO5957" t="s">
        <v>8142</v>
      </c>
    </row>
    <row r="5958" spans="1:41" x14ac:dyDescent="0.35">
      <c r="A5958" t="s">
        <v>34248</v>
      </c>
      <c r="B5958" t="s">
        <v>21443</v>
      </c>
      <c r="C5958" t="s">
        <v>2585</v>
      </c>
      <c r="F5958" t="s">
        <v>34249</v>
      </c>
      <c r="H5958" t="s">
        <v>34248</v>
      </c>
      <c r="J5958" t="s">
        <v>16060</v>
      </c>
      <c r="K5958" t="s">
        <v>34250</v>
      </c>
      <c r="M5958" t="s">
        <v>34251</v>
      </c>
      <c r="N5958" t="s">
        <v>12376</v>
      </c>
      <c r="O5958">
        <v>73028</v>
      </c>
      <c r="P5958" t="s">
        <v>50</v>
      </c>
      <c r="U5958" s="1">
        <v>44656</v>
      </c>
      <c r="V5958" s="1">
        <v>44656</v>
      </c>
      <c r="AC5958" t="s">
        <v>53</v>
      </c>
      <c r="AD5958">
        <v>2969509141</v>
      </c>
      <c r="AE5958" s="1">
        <v>38288.693749999999</v>
      </c>
      <c r="AG5958" t="s">
        <v>34252</v>
      </c>
      <c r="AH5958" t="s">
        <v>51</v>
      </c>
      <c r="AJ5958" t="s">
        <v>53</v>
      </c>
      <c r="AO5958" t="s">
        <v>8142</v>
      </c>
    </row>
    <row r="5959" spans="1:41" x14ac:dyDescent="0.35">
      <c r="A5959" t="s">
        <v>34253</v>
      </c>
      <c r="B5959" t="s">
        <v>34254</v>
      </c>
      <c r="C5959" t="s">
        <v>34255</v>
      </c>
      <c r="H5959" t="s">
        <v>34256</v>
      </c>
      <c r="I5959" t="s">
        <v>101</v>
      </c>
      <c r="J5959" t="s">
        <v>34257</v>
      </c>
      <c r="K5959" t="s">
        <v>34258</v>
      </c>
      <c r="M5959" t="s">
        <v>13475</v>
      </c>
      <c r="N5959" t="s">
        <v>4436</v>
      </c>
      <c r="O5959" t="s">
        <v>34259</v>
      </c>
      <c r="P5959" t="s">
        <v>4438</v>
      </c>
      <c r="U5959" s="1">
        <v>44656</v>
      </c>
      <c r="V5959" s="1">
        <v>44656</v>
      </c>
      <c r="AC5959" t="s">
        <v>53</v>
      </c>
      <c r="AD5959">
        <v>2969473101</v>
      </c>
      <c r="AE5959" s="1">
        <v>36971.678472222222</v>
      </c>
      <c r="AG5959" t="s">
        <v>34260</v>
      </c>
      <c r="AH5959" t="s">
        <v>51</v>
      </c>
      <c r="AJ5959" t="s">
        <v>53</v>
      </c>
      <c r="AO5959" t="s">
        <v>8142</v>
      </c>
    </row>
    <row r="5960" spans="1:41" x14ac:dyDescent="0.35">
      <c r="A5960" t="s">
        <v>34261</v>
      </c>
      <c r="B5960" t="s">
        <v>34254</v>
      </c>
      <c r="C5960" t="s">
        <v>34255</v>
      </c>
      <c r="H5960" t="s">
        <v>34256</v>
      </c>
      <c r="I5960" t="s">
        <v>101</v>
      </c>
      <c r="J5960" t="s">
        <v>34257</v>
      </c>
      <c r="K5960" t="s">
        <v>34258</v>
      </c>
      <c r="M5960" t="s">
        <v>13475</v>
      </c>
      <c r="N5960" t="s">
        <v>4436</v>
      </c>
      <c r="O5960" t="s">
        <v>34259</v>
      </c>
      <c r="P5960" t="s">
        <v>4438</v>
      </c>
      <c r="U5960" s="1">
        <v>44656</v>
      </c>
      <c r="V5960" s="1">
        <v>44656</v>
      </c>
      <c r="AC5960" t="s">
        <v>53</v>
      </c>
      <c r="AD5960">
        <v>2969473101</v>
      </c>
      <c r="AE5960" s="1">
        <v>36971.678472222222</v>
      </c>
      <c r="AG5960" t="s">
        <v>34262</v>
      </c>
      <c r="AH5960" t="s">
        <v>51</v>
      </c>
      <c r="AJ5960" t="s">
        <v>53</v>
      </c>
      <c r="AO5960" t="s">
        <v>8142</v>
      </c>
    </row>
    <row r="5961" spans="1:41" x14ac:dyDescent="0.35">
      <c r="A5961" t="s">
        <v>34263</v>
      </c>
      <c r="B5961" t="s">
        <v>34254</v>
      </c>
      <c r="C5961" t="s">
        <v>34255</v>
      </c>
      <c r="H5961" t="s">
        <v>34256</v>
      </c>
      <c r="I5961" t="s">
        <v>101</v>
      </c>
      <c r="J5961" t="s">
        <v>34257</v>
      </c>
      <c r="K5961" t="s">
        <v>34258</v>
      </c>
      <c r="M5961" t="s">
        <v>13475</v>
      </c>
      <c r="N5961" t="s">
        <v>4436</v>
      </c>
      <c r="O5961" t="s">
        <v>34259</v>
      </c>
      <c r="P5961" t="s">
        <v>4438</v>
      </c>
      <c r="U5961" s="1">
        <v>44656</v>
      </c>
      <c r="V5961" s="1">
        <v>44656</v>
      </c>
      <c r="AC5961" t="s">
        <v>53</v>
      </c>
      <c r="AD5961">
        <v>2969473101</v>
      </c>
      <c r="AE5961" s="1">
        <v>36971.678472222222</v>
      </c>
      <c r="AG5961" t="s">
        <v>34264</v>
      </c>
      <c r="AH5961" t="s">
        <v>51</v>
      </c>
      <c r="AJ5961" t="s">
        <v>53</v>
      </c>
      <c r="AO5961" t="s">
        <v>8142</v>
      </c>
    </row>
    <row r="5962" spans="1:41" x14ac:dyDescent="0.35">
      <c r="A5962" t="s">
        <v>34265</v>
      </c>
      <c r="B5962" t="s">
        <v>34254</v>
      </c>
      <c r="C5962" t="s">
        <v>34255</v>
      </c>
      <c r="H5962" t="s">
        <v>34256</v>
      </c>
      <c r="I5962" t="s">
        <v>101</v>
      </c>
      <c r="J5962" t="s">
        <v>34257</v>
      </c>
      <c r="K5962" t="s">
        <v>34258</v>
      </c>
      <c r="M5962" t="s">
        <v>13475</v>
      </c>
      <c r="N5962" t="s">
        <v>4436</v>
      </c>
      <c r="O5962" t="s">
        <v>34259</v>
      </c>
      <c r="P5962" t="s">
        <v>4438</v>
      </c>
      <c r="U5962" s="1">
        <v>44656</v>
      </c>
      <c r="V5962" s="1">
        <v>44656</v>
      </c>
      <c r="AC5962" t="s">
        <v>53</v>
      </c>
      <c r="AD5962">
        <v>2969473101</v>
      </c>
      <c r="AE5962" s="1">
        <v>36971.678472222222</v>
      </c>
      <c r="AG5962" t="s">
        <v>34266</v>
      </c>
      <c r="AH5962" t="s">
        <v>51</v>
      </c>
      <c r="AJ5962" t="s">
        <v>53</v>
      </c>
      <c r="AO5962" t="s">
        <v>8142</v>
      </c>
    </row>
    <row r="5963" spans="1:41" x14ac:dyDescent="0.35">
      <c r="A5963" t="s">
        <v>34267</v>
      </c>
      <c r="B5963" t="s">
        <v>34268</v>
      </c>
      <c r="C5963" t="s">
        <v>34269</v>
      </c>
      <c r="F5963" t="s">
        <v>22828</v>
      </c>
      <c r="H5963" t="s">
        <v>22829</v>
      </c>
      <c r="I5963" t="s">
        <v>179</v>
      </c>
      <c r="J5963" t="s">
        <v>491</v>
      </c>
      <c r="K5963" t="s">
        <v>34270</v>
      </c>
      <c r="M5963" t="s">
        <v>31729</v>
      </c>
      <c r="N5963" t="s">
        <v>2756</v>
      </c>
      <c r="O5963">
        <v>33193</v>
      </c>
      <c r="P5963" t="s">
        <v>50</v>
      </c>
      <c r="U5963" s="1">
        <v>44656</v>
      </c>
      <c r="V5963" s="1">
        <v>44656</v>
      </c>
      <c r="AC5963" t="s">
        <v>53</v>
      </c>
      <c r="AD5963">
        <v>2969472760</v>
      </c>
      <c r="AE5963" s="1">
        <v>36916.71597222222</v>
      </c>
      <c r="AG5963" t="s">
        <v>34271</v>
      </c>
      <c r="AH5963" t="s">
        <v>51</v>
      </c>
      <c r="AJ5963" t="s">
        <v>53</v>
      </c>
      <c r="AO5963" t="s">
        <v>8142</v>
      </c>
    </row>
    <row r="5964" spans="1:41" x14ac:dyDescent="0.35">
      <c r="A5964" t="s">
        <v>34272</v>
      </c>
      <c r="B5964" t="s">
        <v>6882</v>
      </c>
      <c r="C5964" t="s">
        <v>860</v>
      </c>
      <c r="D5964" t="s">
        <v>34273</v>
      </c>
      <c r="F5964" t="s">
        <v>34274</v>
      </c>
      <c r="G5964" t="s">
        <v>34275</v>
      </c>
      <c r="H5964" t="s">
        <v>34276</v>
      </c>
      <c r="J5964" t="s">
        <v>8983</v>
      </c>
      <c r="K5964" t="s">
        <v>34277</v>
      </c>
      <c r="M5964" t="s">
        <v>34278</v>
      </c>
      <c r="N5964" t="s">
        <v>34279</v>
      </c>
      <c r="O5964">
        <v>46406</v>
      </c>
      <c r="P5964" t="s">
        <v>50</v>
      </c>
      <c r="U5964" s="1">
        <v>44656</v>
      </c>
      <c r="V5964" s="1">
        <v>44656</v>
      </c>
      <c r="AC5964" t="s">
        <v>53</v>
      </c>
      <c r="AD5964">
        <v>2969570414</v>
      </c>
      <c r="AE5964" s="1">
        <v>40940.538888888892</v>
      </c>
      <c r="AG5964" t="s">
        <v>34280</v>
      </c>
      <c r="AH5964" t="s">
        <v>51</v>
      </c>
      <c r="AJ5964" t="s">
        <v>53</v>
      </c>
      <c r="AO5964" t="s">
        <v>8142</v>
      </c>
    </row>
    <row r="5965" spans="1:41" x14ac:dyDescent="0.35">
      <c r="A5965" t="s">
        <v>34281</v>
      </c>
      <c r="B5965" t="s">
        <v>34254</v>
      </c>
      <c r="C5965" t="s">
        <v>34255</v>
      </c>
      <c r="H5965" t="s">
        <v>34256</v>
      </c>
      <c r="I5965" t="s">
        <v>101</v>
      </c>
      <c r="J5965" t="s">
        <v>34257</v>
      </c>
      <c r="K5965" t="s">
        <v>34258</v>
      </c>
      <c r="M5965" t="s">
        <v>13475</v>
      </c>
      <c r="N5965" t="s">
        <v>4436</v>
      </c>
      <c r="O5965" t="s">
        <v>34259</v>
      </c>
      <c r="P5965" t="s">
        <v>4438</v>
      </c>
      <c r="U5965" s="1">
        <v>44656</v>
      </c>
      <c r="V5965" s="1">
        <v>44656</v>
      </c>
      <c r="AC5965" t="s">
        <v>53</v>
      </c>
      <c r="AD5965">
        <v>2969473101</v>
      </c>
      <c r="AE5965" s="1">
        <v>36971.678472222222</v>
      </c>
      <c r="AG5965" t="s">
        <v>34282</v>
      </c>
      <c r="AH5965" t="s">
        <v>51</v>
      </c>
      <c r="AJ5965" t="s">
        <v>53</v>
      </c>
      <c r="AO5965" t="s">
        <v>8142</v>
      </c>
    </row>
    <row r="5966" spans="1:41" x14ac:dyDescent="0.35">
      <c r="A5966" t="s">
        <v>34283</v>
      </c>
      <c r="B5966" t="s">
        <v>34254</v>
      </c>
      <c r="C5966" t="s">
        <v>34255</v>
      </c>
      <c r="F5966">
        <v>14035487214</v>
      </c>
      <c r="H5966" t="s">
        <v>34256</v>
      </c>
      <c r="I5966" t="s">
        <v>101</v>
      </c>
      <c r="J5966" t="s">
        <v>34257</v>
      </c>
      <c r="K5966" t="s">
        <v>34258</v>
      </c>
      <c r="M5966" t="s">
        <v>13475</v>
      </c>
      <c r="N5966" t="s">
        <v>12863</v>
      </c>
      <c r="O5966" t="s">
        <v>34259</v>
      </c>
      <c r="P5966" t="s">
        <v>4438</v>
      </c>
      <c r="U5966" s="1">
        <v>44656</v>
      </c>
      <c r="V5966" s="1">
        <v>44656</v>
      </c>
      <c r="AC5966" t="s">
        <v>53</v>
      </c>
      <c r="AD5966">
        <v>2969473101</v>
      </c>
      <c r="AE5966" s="1">
        <v>36971.678472222222</v>
      </c>
      <c r="AG5966" t="s">
        <v>34284</v>
      </c>
      <c r="AH5966" t="s">
        <v>51</v>
      </c>
      <c r="AJ5966" t="s">
        <v>53</v>
      </c>
      <c r="AO5966" t="s">
        <v>8142</v>
      </c>
    </row>
    <row r="5967" spans="1:41" x14ac:dyDescent="0.35">
      <c r="A5967" t="s">
        <v>34285</v>
      </c>
      <c r="B5967" t="s">
        <v>34254</v>
      </c>
      <c r="C5967" t="s">
        <v>34255</v>
      </c>
      <c r="H5967" t="s">
        <v>34256</v>
      </c>
      <c r="I5967" t="s">
        <v>101</v>
      </c>
      <c r="J5967" t="s">
        <v>34257</v>
      </c>
      <c r="K5967" t="s">
        <v>34258</v>
      </c>
      <c r="M5967" t="s">
        <v>13475</v>
      </c>
      <c r="N5967" t="s">
        <v>4436</v>
      </c>
      <c r="O5967" t="s">
        <v>34259</v>
      </c>
      <c r="P5967" t="s">
        <v>4438</v>
      </c>
      <c r="U5967" s="1">
        <v>44656</v>
      </c>
      <c r="V5967" s="1">
        <v>44656</v>
      </c>
      <c r="AC5967" t="s">
        <v>53</v>
      </c>
      <c r="AD5967">
        <v>2969473101</v>
      </c>
      <c r="AE5967" s="1">
        <v>36971.678472222222</v>
      </c>
      <c r="AG5967" t="s">
        <v>34286</v>
      </c>
      <c r="AH5967" t="s">
        <v>51</v>
      </c>
      <c r="AJ5967" t="s">
        <v>53</v>
      </c>
      <c r="AO5967" t="s">
        <v>8142</v>
      </c>
    </row>
    <row r="5968" spans="1:41" x14ac:dyDescent="0.35">
      <c r="A5968" t="s">
        <v>34287</v>
      </c>
      <c r="B5968" t="s">
        <v>34288</v>
      </c>
      <c r="C5968" t="s">
        <v>758</v>
      </c>
      <c r="F5968" t="s">
        <v>13251</v>
      </c>
      <c r="G5968" t="s">
        <v>34289</v>
      </c>
      <c r="H5968" t="s">
        <v>34290</v>
      </c>
      <c r="I5968" t="s">
        <v>179</v>
      </c>
      <c r="J5968" t="s">
        <v>3933</v>
      </c>
      <c r="K5968" t="s">
        <v>13253</v>
      </c>
      <c r="M5968" t="s">
        <v>13254</v>
      </c>
      <c r="N5968" t="s">
        <v>11619</v>
      </c>
      <c r="O5968">
        <v>14568</v>
      </c>
      <c r="P5968" t="s">
        <v>50</v>
      </c>
      <c r="U5968" s="1">
        <v>44656</v>
      </c>
      <c r="V5968" s="1">
        <v>44656</v>
      </c>
      <c r="AC5968" t="s">
        <v>53</v>
      </c>
      <c r="AD5968">
        <v>2969551137</v>
      </c>
      <c r="AE5968" s="1">
        <v>40288.591666666667</v>
      </c>
      <c r="AG5968" t="s">
        <v>34291</v>
      </c>
      <c r="AH5968" t="s">
        <v>51</v>
      </c>
      <c r="AJ5968" t="s">
        <v>53</v>
      </c>
      <c r="AO5968" t="s">
        <v>8142</v>
      </c>
    </row>
    <row r="5969" spans="1:43" x14ac:dyDescent="0.35">
      <c r="A5969" t="s">
        <v>34292</v>
      </c>
      <c r="B5969" t="s">
        <v>34293</v>
      </c>
      <c r="C5969" t="s">
        <v>34294</v>
      </c>
      <c r="F5969" t="s">
        <v>34295</v>
      </c>
      <c r="H5969" t="s">
        <v>34296</v>
      </c>
      <c r="I5969" t="s">
        <v>169</v>
      </c>
      <c r="J5969" t="s">
        <v>34297</v>
      </c>
      <c r="K5969" t="s">
        <v>34298</v>
      </c>
      <c r="M5969" t="s">
        <v>34299</v>
      </c>
      <c r="N5969" t="s">
        <v>7398</v>
      </c>
      <c r="O5969">
        <v>84121</v>
      </c>
      <c r="P5969" t="s">
        <v>50</v>
      </c>
      <c r="U5969" s="1">
        <v>44656.780555555553</v>
      </c>
      <c r="V5969" s="1">
        <v>44656.780555555553</v>
      </c>
      <c r="W5969" s="1">
        <v>44657.585416666669</v>
      </c>
      <c r="X5969" s="1">
        <v>44657.585416666669</v>
      </c>
      <c r="AC5969" t="s">
        <v>53</v>
      </c>
      <c r="AD5969">
        <v>2969706684</v>
      </c>
      <c r="AE5969" s="1">
        <v>42590.473611111112</v>
      </c>
      <c r="AF5969" t="s">
        <v>34300</v>
      </c>
      <c r="AG5969" t="s">
        <v>34301</v>
      </c>
      <c r="AH5969" t="s">
        <v>53</v>
      </c>
      <c r="AJ5969" t="s">
        <v>53</v>
      </c>
      <c r="AK5969" t="s">
        <v>7072</v>
      </c>
      <c r="AL5969" t="s">
        <v>68</v>
      </c>
      <c r="AO5969" t="s">
        <v>54</v>
      </c>
      <c r="AP5969" s="1">
        <v>45232.359722222223</v>
      </c>
      <c r="AQ5969" s="1">
        <v>44669.71597222222</v>
      </c>
    </row>
    <row r="5970" spans="1:43" x14ac:dyDescent="0.35">
      <c r="A5970" t="s">
        <v>34302</v>
      </c>
      <c r="B5970" t="s">
        <v>2889</v>
      </c>
      <c r="C5970" t="s">
        <v>34303</v>
      </c>
      <c r="F5970">
        <f>1719-354-5431</f>
        <v>-4066</v>
      </c>
      <c r="H5970" t="s">
        <v>34302</v>
      </c>
      <c r="J5970" t="s">
        <v>34304</v>
      </c>
      <c r="K5970" t="s">
        <v>34305</v>
      </c>
      <c r="M5970" t="s">
        <v>11460</v>
      </c>
      <c r="N5970" t="s">
        <v>287</v>
      </c>
      <c r="O5970">
        <v>80827</v>
      </c>
      <c r="P5970" t="s">
        <v>50</v>
      </c>
      <c r="U5970" s="1">
        <v>44657</v>
      </c>
      <c r="V5970" s="1">
        <v>44657</v>
      </c>
      <c r="W5970" s="1">
        <v>44657.462500000001</v>
      </c>
      <c r="X5970" s="1">
        <v>44657.462500000001</v>
      </c>
      <c r="AC5970" t="s">
        <v>53</v>
      </c>
      <c r="AD5970">
        <v>2973319836</v>
      </c>
      <c r="AE5970" s="1">
        <v>45019.472222222219</v>
      </c>
      <c r="AF5970" t="s">
        <v>34306</v>
      </c>
      <c r="AG5970" t="s">
        <v>34307</v>
      </c>
      <c r="AH5970" t="s">
        <v>51</v>
      </c>
      <c r="AJ5970" t="s">
        <v>53</v>
      </c>
      <c r="AL5970" t="s">
        <v>68</v>
      </c>
      <c r="AO5970" t="s">
        <v>5443</v>
      </c>
      <c r="AP5970" s="1">
        <v>45474.715277777781</v>
      </c>
    </row>
    <row r="5971" spans="1:43" x14ac:dyDescent="0.35">
      <c r="A5971" t="s">
        <v>34308</v>
      </c>
      <c r="B5971" t="s">
        <v>34309</v>
      </c>
      <c r="C5971" t="s">
        <v>34310</v>
      </c>
      <c r="F5971" t="s">
        <v>34311</v>
      </c>
      <c r="H5971" t="s">
        <v>34312</v>
      </c>
      <c r="J5971" t="s">
        <v>8730</v>
      </c>
      <c r="N5971" t="s">
        <v>6033</v>
      </c>
      <c r="O5971">
        <v>91739</v>
      </c>
      <c r="P5971" t="s">
        <v>50</v>
      </c>
      <c r="U5971" s="1">
        <v>44657</v>
      </c>
      <c r="V5971" s="1">
        <v>44657</v>
      </c>
      <c r="AC5971" t="s">
        <v>53</v>
      </c>
      <c r="AD5971">
        <v>2969473349</v>
      </c>
      <c r="AE5971" s="1">
        <v>37012.460416666669</v>
      </c>
      <c r="AG5971" t="s">
        <v>34313</v>
      </c>
      <c r="AH5971" t="s">
        <v>51</v>
      </c>
      <c r="AJ5971" t="s">
        <v>53</v>
      </c>
      <c r="AO5971" t="s">
        <v>8142</v>
      </c>
    </row>
    <row r="5972" spans="1:43" x14ac:dyDescent="0.35">
      <c r="A5972" t="s">
        <v>34314</v>
      </c>
      <c r="B5972" t="s">
        <v>34315</v>
      </c>
      <c r="C5972" t="s">
        <v>97</v>
      </c>
      <c r="H5972" t="s">
        <v>34316</v>
      </c>
      <c r="J5972" t="s">
        <v>407</v>
      </c>
      <c r="P5972" t="s">
        <v>50</v>
      </c>
      <c r="U5972" s="1">
        <v>44657</v>
      </c>
      <c r="V5972" s="1">
        <v>44657</v>
      </c>
      <c r="W5972" s="1">
        <v>44657.538888888892</v>
      </c>
      <c r="X5972" s="1">
        <v>44657.538888888892</v>
      </c>
      <c r="AC5972" t="s">
        <v>53</v>
      </c>
      <c r="AD5972">
        <v>2969475309</v>
      </c>
      <c r="AE5972" s="1">
        <v>37159</v>
      </c>
      <c r="AF5972" t="s">
        <v>408</v>
      </c>
      <c r="AG5972" t="s">
        <v>34317</v>
      </c>
      <c r="AH5972" t="s">
        <v>51</v>
      </c>
      <c r="AJ5972" t="s">
        <v>53</v>
      </c>
      <c r="AL5972" t="s">
        <v>78</v>
      </c>
      <c r="AO5972" t="s">
        <v>5443</v>
      </c>
      <c r="AP5972" s="1">
        <v>45147.680555555555</v>
      </c>
    </row>
    <row r="5973" spans="1:43" x14ac:dyDescent="0.35">
      <c r="A5973" t="s">
        <v>34318</v>
      </c>
      <c r="B5973" t="s">
        <v>34319</v>
      </c>
      <c r="C5973" t="s">
        <v>45</v>
      </c>
      <c r="F5973" t="s">
        <v>34320</v>
      </c>
      <c r="H5973" t="s">
        <v>34318</v>
      </c>
      <c r="J5973" t="s">
        <v>20996</v>
      </c>
      <c r="K5973" t="s">
        <v>34321</v>
      </c>
      <c r="M5973" t="s">
        <v>20723</v>
      </c>
      <c r="N5973" t="s">
        <v>253</v>
      </c>
      <c r="O5973">
        <v>88264</v>
      </c>
      <c r="P5973" t="s">
        <v>50</v>
      </c>
      <c r="U5973" s="1">
        <v>44657</v>
      </c>
      <c r="V5973" s="1">
        <v>44657</v>
      </c>
      <c r="W5973" s="1">
        <v>44657.588888888888</v>
      </c>
      <c r="X5973" s="1">
        <v>44657.588888888888</v>
      </c>
      <c r="AC5973" t="s">
        <v>53</v>
      </c>
      <c r="AD5973">
        <v>2969954072</v>
      </c>
      <c r="AE5973" s="1">
        <v>43894.399305555555</v>
      </c>
      <c r="AF5973" t="s">
        <v>20724</v>
      </c>
      <c r="AG5973" t="s">
        <v>34322</v>
      </c>
      <c r="AH5973" t="s">
        <v>51</v>
      </c>
      <c r="AJ5973" t="s">
        <v>53</v>
      </c>
      <c r="AL5973" t="s">
        <v>78</v>
      </c>
      <c r="AO5973" t="s">
        <v>5443</v>
      </c>
      <c r="AP5973" s="1">
        <v>44670.45416666667</v>
      </c>
      <c r="AQ5973" s="1">
        <v>44657.647916666669</v>
      </c>
    </row>
    <row r="5974" spans="1:43" x14ac:dyDescent="0.35">
      <c r="A5974" t="s">
        <v>34323</v>
      </c>
      <c r="B5974" t="s">
        <v>34324</v>
      </c>
      <c r="C5974" t="s">
        <v>587</v>
      </c>
      <c r="F5974" t="s">
        <v>34325</v>
      </c>
      <c r="H5974" t="s">
        <v>34323</v>
      </c>
      <c r="J5974" t="s">
        <v>34326</v>
      </c>
      <c r="N5974" t="s">
        <v>287</v>
      </c>
      <c r="O5974">
        <v>80483</v>
      </c>
      <c r="P5974" t="s">
        <v>50</v>
      </c>
      <c r="U5974" s="1">
        <v>44657</v>
      </c>
      <c r="V5974" s="1">
        <v>44657</v>
      </c>
      <c r="W5974" s="1">
        <v>44657.582638888889</v>
      </c>
      <c r="X5974" s="1">
        <v>44657.582638888889</v>
      </c>
      <c r="AC5974" t="s">
        <v>53</v>
      </c>
      <c r="AD5974">
        <v>1000000001</v>
      </c>
      <c r="AE5974" s="1">
        <v>39973.351388888892</v>
      </c>
      <c r="AF5974" t="s">
        <v>3377</v>
      </c>
      <c r="AG5974" t="s">
        <v>34327</v>
      </c>
      <c r="AH5974" t="s">
        <v>51</v>
      </c>
      <c r="AJ5974" t="s">
        <v>53</v>
      </c>
      <c r="AL5974" t="s">
        <v>78</v>
      </c>
      <c r="AO5974" t="s">
        <v>8142</v>
      </c>
      <c r="AP5974" s="1">
        <v>45446.780555555553</v>
      </c>
    </row>
    <row r="5975" spans="1:43" x14ac:dyDescent="0.35">
      <c r="A5975" t="s">
        <v>34328</v>
      </c>
      <c r="B5975" t="s">
        <v>34329</v>
      </c>
      <c r="C5975" t="s">
        <v>34330</v>
      </c>
      <c r="F5975" t="s">
        <v>34331</v>
      </c>
      <c r="H5975" t="s">
        <v>34332</v>
      </c>
      <c r="J5975" t="s">
        <v>28258</v>
      </c>
      <c r="N5975" t="s">
        <v>29123</v>
      </c>
      <c r="O5975">
        <v>48371</v>
      </c>
      <c r="P5975" t="s">
        <v>50</v>
      </c>
      <c r="U5975" s="1">
        <v>44657</v>
      </c>
      <c r="V5975" s="1">
        <v>44657</v>
      </c>
      <c r="AC5975" t="s">
        <v>53</v>
      </c>
      <c r="AD5975">
        <v>2969476832</v>
      </c>
      <c r="AE5975" s="1">
        <v>37243</v>
      </c>
      <c r="AG5975" t="s">
        <v>34333</v>
      </c>
      <c r="AH5975" t="s">
        <v>51</v>
      </c>
      <c r="AJ5975" t="s">
        <v>53</v>
      </c>
      <c r="AO5975" t="s">
        <v>8142</v>
      </c>
    </row>
    <row r="5976" spans="1:43" x14ac:dyDescent="0.35">
      <c r="A5976" t="s">
        <v>34334</v>
      </c>
      <c r="B5976" t="s">
        <v>7205</v>
      </c>
      <c r="C5976" t="s">
        <v>34335</v>
      </c>
      <c r="F5976" t="s">
        <v>34336</v>
      </c>
      <c r="H5976" t="s">
        <v>34334</v>
      </c>
      <c r="J5976" t="s">
        <v>5968</v>
      </c>
      <c r="N5976" t="s">
        <v>4526</v>
      </c>
      <c r="O5976">
        <v>85614</v>
      </c>
      <c r="P5976" t="s">
        <v>50</v>
      </c>
      <c r="U5976" s="1">
        <v>44657</v>
      </c>
      <c r="V5976" s="1">
        <v>44657</v>
      </c>
      <c r="AC5976" t="s">
        <v>53</v>
      </c>
      <c r="AD5976">
        <v>2969480780</v>
      </c>
      <c r="AE5976" s="1">
        <v>37467</v>
      </c>
      <c r="AG5976" t="s">
        <v>34337</v>
      </c>
      <c r="AH5976" t="s">
        <v>51</v>
      </c>
      <c r="AJ5976" t="s">
        <v>53</v>
      </c>
      <c r="AO5976" t="s">
        <v>8142</v>
      </c>
    </row>
    <row r="5977" spans="1:43" x14ac:dyDescent="0.35">
      <c r="A5977" t="s">
        <v>34338</v>
      </c>
      <c r="B5977" t="s">
        <v>16403</v>
      </c>
      <c r="C5977" t="s">
        <v>3330</v>
      </c>
      <c r="F5977" t="s">
        <v>34339</v>
      </c>
      <c r="H5977" t="s">
        <v>34338</v>
      </c>
      <c r="J5977" t="s">
        <v>34340</v>
      </c>
      <c r="N5977" t="s">
        <v>637</v>
      </c>
      <c r="O5977">
        <v>79360</v>
      </c>
      <c r="P5977" t="s">
        <v>50</v>
      </c>
      <c r="U5977" s="1">
        <v>44657</v>
      </c>
      <c r="V5977" s="1">
        <v>44657</v>
      </c>
      <c r="W5977" s="1">
        <v>44657.439583333333</v>
      </c>
      <c r="X5977" s="1">
        <v>44657.439583333333</v>
      </c>
      <c r="AC5977" t="s">
        <v>53</v>
      </c>
      <c r="AD5977">
        <v>1000000001</v>
      </c>
      <c r="AE5977" s="1">
        <v>39973.351388888892</v>
      </c>
      <c r="AF5977" t="s">
        <v>3377</v>
      </c>
      <c r="AG5977" t="s">
        <v>34341</v>
      </c>
      <c r="AH5977" t="s">
        <v>51</v>
      </c>
      <c r="AJ5977" t="s">
        <v>53</v>
      </c>
      <c r="AL5977" t="s">
        <v>78</v>
      </c>
      <c r="AO5977" t="s">
        <v>8142</v>
      </c>
    </row>
    <row r="5978" spans="1:43" x14ac:dyDescent="0.35">
      <c r="A5978" t="s">
        <v>34342</v>
      </c>
      <c r="B5978" t="s">
        <v>34343</v>
      </c>
      <c r="C5978" t="s">
        <v>34344</v>
      </c>
      <c r="F5978" t="s">
        <v>34345</v>
      </c>
      <c r="H5978" t="s">
        <v>34346</v>
      </c>
      <c r="J5978" t="s">
        <v>12039</v>
      </c>
      <c r="K5978" t="s">
        <v>21928</v>
      </c>
      <c r="M5978" t="s">
        <v>10346</v>
      </c>
      <c r="N5978" t="s">
        <v>798</v>
      </c>
      <c r="O5978">
        <v>76177</v>
      </c>
      <c r="P5978" t="s">
        <v>50</v>
      </c>
      <c r="U5978" s="1">
        <v>44657</v>
      </c>
      <c r="V5978" s="1">
        <v>44657</v>
      </c>
      <c r="AC5978" t="s">
        <v>53</v>
      </c>
      <c r="AD5978">
        <v>2969505434</v>
      </c>
      <c r="AE5978" s="1">
        <v>38056.529861111114</v>
      </c>
      <c r="AG5978" t="s">
        <v>34347</v>
      </c>
      <c r="AH5978" t="s">
        <v>51</v>
      </c>
      <c r="AJ5978" t="s">
        <v>53</v>
      </c>
      <c r="AO5978" t="s">
        <v>8142</v>
      </c>
    </row>
    <row r="5979" spans="1:43" x14ac:dyDescent="0.35">
      <c r="A5979" t="s">
        <v>34348</v>
      </c>
      <c r="B5979" t="s">
        <v>15944</v>
      </c>
      <c r="C5979" t="s">
        <v>34349</v>
      </c>
      <c r="D5979" t="s">
        <v>15884</v>
      </c>
      <c r="F5979">
        <v>7196630964</v>
      </c>
      <c r="G5979">
        <v>6192278936</v>
      </c>
      <c r="H5979" t="s">
        <v>34350</v>
      </c>
      <c r="I5979" t="s">
        <v>816</v>
      </c>
      <c r="J5979" t="s">
        <v>34351</v>
      </c>
      <c r="K5979" t="s">
        <v>34352</v>
      </c>
      <c r="M5979" t="s">
        <v>159</v>
      </c>
      <c r="N5979" t="s">
        <v>287</v>
      </c>
      <c r="O5979">
        <v>80908</v>
      </c>
      <c r="P5979" t="s">
        <v>50</v>
      </c>
      <c r="U5979" s="1">
        <v>44657.755555555559</v>
      </c>
      <c r="V5979" s="1">
        <v>44657.755555555559</v>
      </c>
      <c r="AC5979" t="s">
        <v>53</v>
      </c>
      <c r="AG5979" t="s">
        <v>34353</v>
      </c>
      <c r="AH5979" t="s">
        <v>53</v>
      </c>
      <c r="AJ5979" t="s">
        <v>53</v>
      </c>
      <c r="AK5979" t="s">
        <v>2497</v>
      </c>
      <c r="AO5979" t="s">
        <v>54</v>
      </c>
    </row>
    <row r="5980" spans="1:43" x14ac:dyDescent="0.35">
      <c r="A5980" t="s">
        <v>34354</v>
      </c>
      <c r="B5980" t="s">
        <v>80</v>
      </c>
      <c r="C5980" t="s">
        <v>2362</v>
      </c>
      <c r="F5980" t="s">
        <v>34355</v>
      </c>
      <c r="H5980" t="s">
        <v>34354</v>
      </c>
      <c r="J5980" t="s">
        <v>12949</v>
      </c>
      <c r="K5980" t="s">
        <v>20519</v>
      </c>
      <c r="M5980" t="s">
        <v>12925</v>
      </c>
      <c r="N5980" t="s">
        <v>12926</v>
      </c>
      <c r="O5980">
        <v>47842</v>
      </c>
      <c r="P5980" t="s">
        <v>50</v>
      </c>
      <c r="U5980" s="1">
        <v>44658</v>
      </c>
      <c r="V5980" s="1">
        <v>44658</v>
      </c>
      <c r="AC5980" t="s">
        <v>53</v>
      </c>
      <c r="AD5980">
        <v>2969735272</v>
      </c>
      <c r="AE5980" s="1">
        <v>42845.40902777778</v>
      </c>
      <c r="AG5980" t="s">
        <v>34356</v>
      </c>
      <c r="AH5980" t="s">
        <v>51</v>
      </c>
      <c r="AJ5980" t="s">
        <v>53</v>
      </c>
      <c r="AO5980" t="s">
        <v>8142</v>
      </c>
    </row>
    <row r="5981" spans="1:43" x14ac:dyDescent="0.35">
      <c r="A5981" t="s">
        <v>34357</v>
      </c>
      <c r="B5981" t="s">
        <v>34358</v>
      </c>
      <c r="C5981" t="s">
        <v>1499</v>
      </c>
      <c r="H5981" t="s">
        <v>34357</v>
      </c>
      <c r="J5981" t="s">
        <v>34359</v>
      </c>
      <c r="K5981" t="s">
        <v>19947</v>
      </c>
      <c r="M5981" t="s">
        <v>19948</v>
      </c>
      <c r="N5981" t="s">
        <v>1205</v>
      </c>
      <c r="O5981">
        <v>63124</v>
      </c>
      <c r="P5981" t="s">
        <v>50</v>
      </c>
      <c r="U5981" s="1">
        <v>44658</v>
      </c>
      <c r="V5981" s="1">
        <v>44658</v>
      </c>
      <c r="AC5981" t="s">
        <v>53</v>
      </c>
      <c r="AD5981">
        <v>2969480784</v>
      </c>
      <c r="AE5981" s="1">
        <v>37467</v>
      </c>
      <c r="AG5981" t="s">
        <v>34360</v>
      </c>
      <c r="AH5981" t="s">
        <v>51</v>
      </c>
      <c r="AJ5981" t="s">
        <v>53</v>
      </c>
      <c r="AO5981" t="s">
        <v>8142</v>
      </c>
    </row>
    <row r="5982" spans="1:43" x14ac:dyDescent="0.35">
      <c r="A5982" t="s">
        <v>34361</v>
      </c>
      <c r="B5982" t="s">
        <v>403</v>
      </c>
      <c r="C5982" t="s">
        <v>34362</v>
      </c>
      <c r="F5982" t="s">
        <v>34363</v>
      </c>
      <c r="H5982" t="s">
        <v>34361</v>
      </c>
      <c r="J5982" t="s">
        <v>34364</v>
      </c>
      <c r="K5982" t="s">
        <v>34365</v>
      </c>
      <c r="M5982" t="s">
        <v>513</v>
      </c>
      <c r="N5982" t="s">
        <v>253</v>
      </c>
      <c r="O5982">
        <v>88203</v>
      </c>
      <c r="P5982" t="s">
        <v>50</v>
      </c>
      <c r="U5982" s="1">
        <v>44658</v>
      </c>
      <c r="V5982" s="1">
        <v>44658</v>
      </c>
      <c r="W5982" s="1">
        <v>44658.468055555553</v>
      </c>
      <c r="X5982" s="1">
        <v>44658.468055555553</v>
      </c>
      <c r="AC5982" t="s">
        <v>51</v>
      </c>
      <c r="AD5982">
        <v>2969794036</v>
      </c>
      <c r="AE5982" s="1">
        <v>43223.694444444445</v>
      </c>
      <c r="AF5982" t="s">
        <v>34366</v>
      </c>
      <c r="AG5982" t="s">
        <v>34367</v>
      </c>
      <c r="AH5982" t="s">
        <v>51</v>
      </c>
      <c r="AJ5982" t="s">
        <v>53</v>
      </c>
      <c r="AL5982" t="s">
        <v>78</v>
      </c>
      <c r="AO5982" t="s">
        <v>5443</v>
      </c>
      <c r="AP5982" s="1">
        <v>44677.417361111111</v>
      </c>
      <c r="AQ5982" s="1">
        <v>44677.443749999999</v>
      </c>
    </row>
    <row r="5983" spans="1:43" x14ac:dyDescent="0.35">
      <c r="A5983" t="s">
        <v>34368</v>
      </c>
      <c r="B5983" t="s">
        <v>15589</v>
      </c>
      <c r="C5983" t="s">
        <v>15590</v>
      </c>
      <c r="F5983">
        <f>1720-280-2621</f>
        <v>-1181</v>
      </c>
      <c r="H5983" t="s">
        <v>34368</v>
      </c>
      <c r="J5983" t="s">
        <v>34369</v>
      </c>
      <c r="N5983" t="s">
        <v>287</v>
      </c>
      <c r="O5983">
        <v>80435</v>
      </c>
      <c r="P5983" t="s">
        <v>50</v>
      </c>
      <c r="U5983" s="1">
        <v>44658</v>
      </c>
      <c r="V5983" s="1">
        <v>44658</v>
      </c>
      <c r="W5983" s="1">
        <v>44658.076388888891</v>
      </c>
      <c r="X5983" s="1">
        <v>44658.076388888891</v>
      </c>
      <c r="AC5983" t="s">
        <v>53</v>
      </c>
      <c r="AD5983">
        <v>2972066066</v>
      </c>
      <c r="AE5983" s="1">
        <v>44658.706250000003</v>
      </c>
      <c r="AF5983" t="s">
        <v>34370</v>
      </c>
      <c r="AG5983" t="s">
        <v>34371</v>
      </c>
      <c r="AH5983" t="s">
        <v>51</v>
      </c>
      <c r="AJ5983" t="s">
        <v>53</v>
      </c>
      <c r="AL5983" t="s">
        <v>78</v>
      </c>
      <c r="AO5983" t="s">
        <v>5443</v>
      </c>
      <c r="AP5983" s="1">
        <v>44938.935416666667</v>
      </c>
    </row>
    <row r="5984" spans="1:43" x14ac:dyDescent="0.35">
      <c r="A5984" t="s">
        <v>34372</v>
      </c>
      <c r="B5984" t="s">
        <v>34373</v>
      </c>
      <c r="C5984" t="s">
        <v>34374</v>
      </c>
      <c r="F5984" t="s">
        <v>34375</v>
      </c>
      <c r="H5984" t="s">
        <v>34376</v>
      </c>
      <c r="J5984" t="s">
        <v>6204</v>
      </c>
      <c r="K5984" t="s">
        <v>34377</v>
      </c>
      <c r="L5984" t="s">
        <v>34378</v>
      </c>
      <c r="M5984" t="s">
        <v>34379</v>
      </c>
      <c r="N5984" t="s">
        <v>2409</v>
      </c>
      <c r="O5984">
        <v>85281</v>
      </c>
      <c r="P5984" t="s">
        <v>50</v>
      </c>
      <c r="U5984" s="1">
        <v>44658</v>
      </c>
      <c r="V5984" s="1">
        <v>44658</v>
      </c>
      <c r="W5984" s="1">
        <v>44658.695833333331</v>
      </c>
      <c r="X5984" s="1">
        <v>44658.695833333331</v>
      </c>
      <c r="AC5984" t="s">
        <v>53</v>
      </c>
      <c r="AD5984">
        <v>2969477856</v>
      </c>
      <c r="AE5984" s="1">
        <v>37312</v>
      </c>
      <c r="AF5984" t="s">
        <v>6207</v>
      </c>
      <c r="AG5984" t="s">
        <v>34380</v>
      </c>
      <c r="AH5984" t="s">
        <v>51</v>
      </c>
      <c r="AJ5984" t="s">
        <v>53</v>
      </c>
      <c r="AL5984" t="s">
        <v>78</v>
      </c>
      <c r="AO5984" t="s">
        <v>5443</v>
      </c>
      <c r="AP5984" s="1">
        <v>44882.395833333336</v>
      </c>
      <c r="AQ5984" s="1">
        <v>44858.513194444444</v>
      </c>
    </row>
    <row r="5985" spans="1:43" x14ac:dyDescent="0.35">
      <c r="A5985" t="s">
        <v>34381</v>
      </c>
      <c r="B5985" t="s">
        <v>24871</v>
      </c>
      <c r="C5985" t="s">
        <v>383</v>
      </c>
      <c r="F5985" t="s">
        <v>34382</v>
      </c>
      <c r="H5985" t="s">
        <v>34381</v>
      </c>
      <c r="J5985" t="s">
        <v>34383</v>
      </c>
      <c r="K5985" t="s">
        <v>34384</v>
      </c>
      <c r="M5985" t="s">
        <v>1323</v>
      </c>
      <c r="N5985" t="s">
        <v>65</v>
      </c>
      <c r="O5985">
        <v>80026</v>
      </c>
      <c r="P5985" t="s">
        <v>50</v>
      </c>
      <c r="U5985" s="1">
        <v>44658</v>
      </c>
      <c r="V5985" s="1">
        <v>44658</v>
      </c>
      <c r="W5985" s="1">
        <v>44658.333333333336</v>
      </c>
      <c r="X5985" s="1">
        <v>44658.333333333336</v>
      </c>
      <c r="AC5985" t="s">
        <v>53</v>
      </c>
      <c r="AD5985">
        <v>1000000001</v>
      </c>
      <c r="AE5985" s="1">
        <v>39973.351388888892</v>
      </c>
      <c r="AF5985" t="s">
        <v>3377</v>
      </c>
      <c r="AG5985" t="s">
        <v>34385</v>
      </c>
      <c r="AH5985" t="s">
        <v>51</v>
      </c>
      <c r="AJ5985" t="s">
        <v>53</v>
      </c>
      <c r="AL5985" t="s">
        <v>78</v>
      </c>
      <c r="AO5985" t="s">
        <v>5443</v>
      </c>
      <c r="AP5985" s="1">
        <v>44668.677083333336</v>
      </c>
    </row>
    <row r="5986" spans="1:43" x14ac:dyDescent="0.35">
      <c r="A5986" t="s">
        <v>34386</v>
      </c>
      <c r="B5986" t="s">
        <v>16489</v>
      </c>
      <c r="C5986" t="s">
        <v>702</v>
      </c>
      <c r="F5986" t="s">
        <v>34387</v>
      </c>
      <c r="H5986" t="s">
        <v>34386</v>
      </c>
      <c r="I5986" t="s">
        <v>464</v>
      </c>
      <c r="J5986" t="s">
        <v>18584</v>
      </c>
      <c r="K5986" t="s">
        <v>2782</v>
      </c>
      <c r="M5986" t="s">
        <v>2783</v>
      </c>
      <c r="N5986" t="s">
        <v>264</v>
      </c>
      <c r="O5986">
        <v>77002</v>
      </c>
      <c r="P5986" t="s">
        <v>50</v>
      </c>
      <c r="U5986" s="1">
        <v>44658</v>
      </c>
      <c r="V5986" s="1">
        <v>44658</v>
      </c>
      <c r="AC5986" t="s">
        <v>53</v>
      </c>
      <c r="AD5986">
        <v>2969543968</v>
      </c>
      <c r="AE5986" s="1">
        <v>40032.470138888886</v>
      </c>
      <c r="AG5986" t="s">
        <v>34388</v>
      </c>
      <c r="AH5986" t="s">
        <v>51</v>
      </c>
      <c r="AJ5986" t="s">
        <v>53</v>
      </c>
      <c r="AO5986" t="s">
        <v>8142</v>
      </c>
    </row>
    <row r="5987" spans="1:43" x14ac:dyDescent="0.35">
      <c r="A5987" t="s">
        <v>34389</v>
      </c>
      <c r="B5987" t="s">
        <v>3788</v>
      </c>
      <c r="C5987" t="s">
        <v>17479</v>
      </c>
      <c r="F5987" t="s">
        <v>34390</v>
      </c>
      <c r="H5987" t="s">
        <v>34391</v>
      </c>
      <c r="J5987" t="s">
        <v>34392</v>
      </c>
      <c r="K5987" t="s">
        <v>34393</v>
      </c>
      <c r="M5987" t="s">
        <v>172</v>
      </c>
      <c r="N5987" t="s">
        <v>65</v>
      </c>
      <c r="O5987" t="s">
        <v>34394</v>
      </c>
      <c r="P5987" t="s">
        <v>50</v>
      </c>
      <c r="U5987" s="1">
        <v>44658</v>
      </c>
      <c r="V5987" s="1">
        <v>44658</v>
      </c>
      <c r="W5987" s="1">
        <v>44658.668055555558</v>
      </c>
      <c r="X5987" s="1">
        <v>44658.668055555558</v>
      </c>
      <c r="AC5987" t="s">
        <v>53</v>
      </c>
      <c r="AD5987">
        <v>2972066615</v>
      </c>
      <c r="AE5987" s="1">
        <v>44662.420138888891</v>
      </c>
      <c r="AF5987" t="s">
        <v>34395</v>
      </c>
      <c r="AG5987" t="s">
        <v>34396</v>
      </c>
      <c r="AH5987" t="s">
        <v>51</v>
      </c>
      <c r="AJ5987" t="s">
        <v>53</v>
      </c>
      <c r="AL5987" t="s">
        <v>78</v>
      </c>
      <c r="AO5987" t="s">
        <v>5443</v>
      </c>
      <c r="AP5987" s="1">
        <v>45392.788888888892</v>
      </c>
      <c r="AQ5987" s="1">
        <v>44767.781944444447</v>
      </c>
    </row>
    <row r="5988" spans="1:43" x14ac:dyDescent="0.35">
      <c r="A5988" t="s">
        <v>34397</v>
      </c>
      <c r="B5988" t="s">
        <v>10273</v>
      </c>
      <c r="C5988" t="s">
        <v>34398</v>
      </c>
      <c r="F5988">
        <v>14808152611</v>
      </c>
      <c r="H5988" t="s">
        <v>34399</v>
      </c>
      <c r="J5988" t="s">
        <v>34400</v>
      </c>
      <c r="N5988" t="s">
        <v>287</v>
      </c>
      <c r="O5988">
        <v>80816</v>
      </c>
      <c r="P5988" t="s">
        <v>50</v>
      </c>
      <c r="U5988" s="1">
        <v>44658</v>
      </c>
      <c r="V5988" s="1">
        <v>44658</v>
      </c>
      <c r="W5988" s="1">
        <v>44658.848611111112</v>
      </c>
      <c r="X5988" s="1">
        <v>44658.848611111112</v>
      </c>
      <c r="AC5988" t="s">
        <v>53</v>
      </c>
      <c r="AD5988">
        <v>1000000001</v>
      </c>
      <c r="AE5988" s="1">
        <v>39973.351388888892</v>
      </c>
      <c r="AF5988" t="s">
        <v>3377</v>
      </c>
      <c r="AG5988" t="s">
        <v>34401</v>
      </c>
      <c r="AH5988" t="s">
        <v>51</v>
      </c>
      <c r="AJ5988" t="s">
        <v>53</v>
      </c>
      <c r="AL5988" t="s">
        <v>78</v>
      </c>
      <c r="AO5988" t="s">
        <v>8142</v>
      </c>
    </row>
    <row r="5989" spans="1:43" x14ac:dyDescent="0.35">
      <c r="A5989" t="s">
        <v>34402</v>
      </c>
      <c r="B5989" t="s">
        <v>34403</v>
      </c>
      <c r="C5989" t="s">
        <v>934</v>
      </c>
      <c r="F5989" t="s">
        <v>34404</v>
      </c>
      <c r="H5989" t="s">
        <v>34402</v>
      </c>
      <c r="J5989" t="s">
        <v>33409</v>
      </c>
      <c r="N5989" t="s">
        <v>287</v>
      </c>
      <c r="O5989">
        <v>81003</v>
      </c>
      <c r="P5989" t="s">
        <v>50</v>
      </c>
      <c r="U5989" s="1">
        <v>44658</v>
      </c>
      <c r="V5989" s="1">
        <v>44658</v>
      </c>
      <c r="W5989" s="1">
        <v>44658.363194444442</v>
      </c>
      <c r="X5989" s="1">
        <v>44658.363194444442</v>
      </c>
      <c r="AC5989" t="s">
        <v>53</v>
      </c>
      <c r="AD5989">
        <v>1000000001</v>
      </c>
      <c r="AE5989" s="1">
        <v>39973.351388888892</v>
      </c>
      <c r="AF5989" t="s">
        <v>3377</v>
      </c>
      <c r="AG5989" t="s">
        <v>34405</v>
      </c>
      <c r="AH5989" t="s">
        <v>51</v>
      </c>
      <c r="AJ5989" t="s">
        <v>53</v>
      </c>
      <c r="AL5989" t="s">
        <v>78</v>
      </c>
      <c r="AO5989" t="s">
        <v>8142</v>
      </c>
    </row>
    <row r="5990" spans="1:43" x14ac:dyDescent="0.35">
      <c r="A5990" t="s">
        <v>34406</v>
      </c>
      <c r="B5990" t="s">
        <v>196</v>
      </c>
      <c r="C5990" t="s">
        <v>27691</v>
      </c>
      <c r="F5990" t="s">
        <v>34407</v>
      </c>
      <c r="H5990" t="s">
        <v>34408</v>
      </c>
      <c r="I5990" t="s">
        <v>169</v>
      </c>
      <c r="J5990" t="s">
        <v>33363</v>
      </c>
      <c r="K5990" t="s">
        <v>34409</v>
      </c>
      <c r="M5990" t="s">
        <v>1569</v>
      </c>
      <c r="N5990" t="s">
        <v>1570</v>
      </c>
      <c r="O5990">
        <v>84121</v>
      </c>
      <c r="P5990" t="s">
        <v>50</v>
      </c>
      <c r="U5990" s="1">
        <v>44658.731944444444</v>
      </c>
      <c r="V5990" s="1">
        <v>44658.731944444444</v>
      </c>
      <c r="W5990" s="1">
        <v>44659.634722222225</v>
      </c>
      <c r="X5990" s="1">
        <v>44659.634722222225</v>
      </c>
      <c r="AC5990" t="s">
        <v>53</v>
      </c>
      <c r="AD5990">
        <v>2972058392</v>
      </c>
      <c r="AE5990" s="1">
        <v>44618.684027777781</v>
      </c>
      <c r="AF5990" t="s">
        <v>33365</v>
      </c>
      <c r="AG5990" t="s">
        <v>34410</v>
      </c>
      <c r="AH5990" t="s">
        <v>53</v>
      </c>
      <c r="AJ5990" t="s">
        <v>53</v>
      </c>
      <c r="AK5990" t="s">
        <v>7072</v>
      </c>
      <c r="AL5990" t="s">
        <v>78</v>
      </c>
      <c r="AO5990" t="s">
        <v>54</v>
      </c>
      <c r="AP5990" s="1">
        <v>44761.607638888891</v>
      </c>
      <c r="AQ5990" s="1">
        <v>44720.798611111109</v>
      </c>
    </row>
    <row r="5991" spans="1:43" x14ac:dyDescent="0.35">
      <c r="A5991" t="s">
        <v>34411</v>
      </c>
      <c r="B5991" t="s">
        <v>34412</v>
      </c>
      <c r="C5991" t="s">
        <v>10731</v>
      </c>
      <c r="F5991" t="s">
        <v>34413</v>
      </c>
      <c r="H5991" t="s">
        <v>34411</v>
      </c>
      <c r="J5991" t="s">
        <v>11008</v>
      </c>
      <c r="N5991" t="s">
        <v>14739</v>
      </c>
      <c r="O5991">
        <v>61011</v>
      </c>
      <c r="P5991" t="s">
        <v>50</v>
      </c>
      <c r="U5991" s="1">
        <v>44659</v>
      </c>
      <c r="V5991" s="1">
        <v>44659</v>
      </c>
      <c r="AC5991" t="s">
        <v>53</v>
      </c>
      <c r="AD5991">
        <v>2969478809</v>
      </c>
      <c r="AE5991" s="1">
        <v>37358</v>
      </c>
      <c r="AG5991" t="s">
        <v>34414</v>
      </c>
      <c r="AH5991" t="s">
        <v>51</v>
      </c>
      <c r="AJ5991" t="s">
        <v>53</v>
      </c>
      <c r="AO5991" t="s">
        <v>8142</v>
      </c>
    </row>
    <row r="5992" spans="1:43" x14ac:dyDescent="0.35">
      <c r="A5992" t="s">
        <v>34415</v>
      </c>
      <c r="B5992" t="s">
        <v>13309</v>
      </c>
      <c r="C5992" t="s">
        <v>8512</v>
      </c>
      <c r="F5992" t="s">
        <v>30503</v>
      </c>
      <c r="H5992" t="s">
        <v>34416</v>
      </c>
      <c r="J5992" t="s">
        <v>491</v>
      </c>
      <c r="N5992" t="s">
        <v>14739</v>
      </c>
      <c r="O5992">
        <v>61550</v>
      </c>
      <c r="P5992" t="s">
        <v>50</v>
      </c>
      <c r="U5992" s="1">
        <v>44659</v>
      </c>
      <c r="V5992" s="1">
        <v>44659</v>
      </c>
      <c r="AC5992" t="s">
        <v>53</v>
      </c>
      <c r="AD5992">
        <v>2969472760</v>
      </c>
      <c r="AE5992" s="1">
        <v>36916.71597222222</v>
      </c>
      <c r="AG5992" t="s">
        <v>34417</v>
      </c>
      <c r="AH5992" t="s">
        <v>51</v>
      </c>
      <c r="AJ5992" t="s">
        <v>53</v>
      </c>
      <c r="AO5992" t="s">
        <v>8142</v>
      </c>
    </row>
    <row r="5993" spans="1:43" x14ac:dyDescent="0.35">
      <c r="A5993" t="s">
        <v>34418</v>
      </c>
      <c r="B5993" t="s">
        <v>4984</v>
      </c>
      <c r="C5993" t="s">
        <v>894</v>
      </c>
      <c r="F5993" t="s">
        <v>34355</v>
      </c>
      <c r="H5993" t="s">
        <v>34418</v>
      </c>
      <c r="J5993" t="s">
        <v>12949</v>
      </c>
      <c r="K5993" t="s">
        <v>20519</v>
      </c>
      <c r="M5993" t="s">
        <v>12925</v>
      </c>
      <c r="N5993" t="s">
        <v>12926</v>
      </c>
      <c r="O5993">
        <v>47842</v>
      </c>
      <c r="P5993" t="s">
        <v>50</v>
      </c>
      <c r="U5993" s="1">
        <v>44659</v>
      </c>
      <c r="V5993" s="1">
        <v>44659</v>
      </c>
      <c r="AC5993" t="s">
        <v>53</v>
      </c>
      <c r="AD5993">
        <v>2969735272</v>
      </c>
      <c r="AE5993" s="1">
        <v>42845.40902777778</v>
      </c>
      <c r="AG5993" t="s">
        <v>34419</v>
      </c>
      <c r="AH5993" t="s">
        <v>51</v>
      </c>
      <c r="AJ5993" t="s">
        <v>53</v>
      </c>
      <c r="AO5993" t="s">
        <v>8142</v>
      </c>
    </row>
    <row r="5994" spans="1:43" x14ac:dyDescent="0.35">
      <c r="A5994" t="s">
        <v>34420</v>
      </c>
      <c r="B5994" t="s">
        <v>34421</v>
      </c>
      <c r="C5994" t="s">
        <v>18603</v>
      </c>
      <c r="F5994" t="s">
        <v>34422</v>
      </c>
      <c r="H5994" t="s">
        <v>34420</v>
      </c>
      <c r="J5994" t="s">
        <v>12949</v>
      </c>
      <c r="N5994" t="s">
        <v>14739</v>
      </c>
      <c r="O5994">
        <v>62702</v>
      </c>
      <c r="P5994" t="s">
        <v>50</v>
      </c>
      <c r="U5994" s="1">
        <v>44659</v>
      </c>
      <c r="V5994" s="1">
        <v>44659</v>
      </c>
      <c r="AC5994" t="s">
        <v>53</v>
      </c>
      <c r="AD5994">
        <v>2969735272</v>
      </c>
      <c r="AE5994" s="1">
        <v>42845.40902777778</v>
      </c>
      <c r="AG5994" t="s">
        <v>34423</v>
      </c>
      <c r="AH5994" t="s">
        <v>51</v>
      </c>
      <c r="AJ5994" t="s">
        <v>53</v>
      </c>
      <c r="AO5994" t="s">
        <v>8142</v>
      </c>
    </row>
    <row r="5995" spans="1:43" x14ac:dyDescent="0.35">
      <c r="A5995" t="s">
        <v>34424</v>
      </c>
      <c r="B5995" t="s">
        <v>34425</v>
      </c>
      <c r="C5995" t="s">
        <v>4416</v>
      </c>
      <c r="F5995">
        <f>1936-615-3880</f>
        <v>-2559</v>
      </c>
      <c r="H5995" t="s">
        <v>34426</v>
      </c>
      <c r="J5995" t="s">
        <v>34427</v>
      </c>
      <c r="N5995" t="s">
        <v>637</v>
      </c>
      <c r="O5995">
        <v>75963</v>
      </c>
      <c r="P5995" t="s">
        <v>50</v>
      </c>
      <c r="U5995" s="1">
        <v>44659</v>
      </c>
      <c r="V5995" s="1">
        <v>44659</v>
      </c>
      <c r="W5995" s="1">
        <v>44659.461805555555</v>
      </c>
      <c r="X5995" s="1">
        <v>44659.461805555555</v>
      </c>
      <c r="AC5995" t="s">
        <v>53</v>
      </c>
      <c r="AD5995">
        <v>1000000001</v>
      </c>
      <c r="AE5995" s="1">
        <v>39973.351388888892</v>
      </c>
      <c r="AF5995" t="s">
        <v>3377</v>
      </c>
      <c r="AG5995" t="s">
        <v>34428</v>
      </c>
      <c r="AH5995" t="s">
        <v>51</v>
      </c>
      <c r="AJ5995" t="s">
        <v>53</v>
      </c>
      <c r="AL5995" t="s">
        <v>78</v>
      </c>
      <c r="AO5995" t="s">
        <v>8142</v>
      </c>
    </row>
    <row r="5996" spans="1:43" x14ac:dyDescent="0.35">
      <c r="A5996" t="s">
        <v>34429</v>
      </c>
      <c r="B5996" t="s">
        <v>34430</v>
      </c>
      <c r="C5996" t="s">
        <v>34431</v>
      </c>
      <c r="F5996" t="s">
        <v>34432</v>
      </c>
      <c r="H5996" t="s">
        <v>34429</v>
      </c>
      <c r="J5996" t="s">
        <v>3846</v>
      </c>
      <c r="N5996" t="s">
        <v>287</v>
      </c>
      <c r="O5996">
        <v>80013</v>
      </c>
      <c r="P5996" t="s">
        <v>50</v>
      </c>
      <c r="U5996" s="1">
        <v>44659</v>
      </c>
      <c r="V5996" s="1">
        <v>44659</v>
      </c>
      <c r="W5996" s="1">
        <v>44659.412499999999</v>
      </c>
      <c r="X5996" s="1">
        <v>44659.412499999999</v>
      </c>
      <c r="AC5996" t="s">
        <v>53</v>
      </c>
      <c r="AD5996">
        <v>1000000001</v>
      </c>
      <c r="AE5996" s="1">
        <v>39973.351388888892</v>
      </c>
      <c r="AF5996" t="s">
        <v>3377</v>
      </c>
      <c r="AG5996" t="s">
        <v>34433</v>
      </c>
      <c r="AH5996" t="s">
        <v>51</v>
      </c>
      <c r="AJ5996" t="s">
        <v>53</v>
      </c>
      <c r="AL5996" t="s">
        <v>78</v>
      </c>
      <c r="AO5996" t="s">
        <v>8142</v>
      </c>
    </row>
    <row r="5997" spans="1:43" x14ac:dyDescent="0.35">
      <c r="A5997" t="s">
        <v>34434</v>
      </c>
      <c r="B5997" t="s">
        <v>34435</v>
      </c>
      <c r="C5997" t="s">
        <v>996</v>
      </c>
      <c r="F5997" t="s">
        <v>34436</v>
      </c>
      <c r="H5997" t="s">
        <v>34434</v>
      </c>
      <c r="J5997" t="s">
        <v>34437</v>
      </c>
      <c r="K5997" t="s">
        <v>34438</v>
      </c>
      <c r="M5997" t="s">
        <v>15622</v>
      </c>
      <c r="N5997" t="s">
        <v>65</v>
      </c>
      <c r="O5997">
        <v>81224</v>
      </c>
      <c r="P5997" t="s">
        <v>50</v>
      </c>
      <c r="U5997" s="1">
        <v>44659</v>
      </c>
      <c r="V5997" s="1">
        <v>44659</v>
      </c>
      <c r="W5997" s="1">
        <v>44659.768055555556</v>
      </c>
      <c r="X5997" s="1">
        <v>44659.768055555556</v>
      </c>
      <c r="AC5997" t="s">
        <v>53</v>
      </c>
      <c r="AD5997">
        <v>1000000001</v>
      </c>
      <c r="AE5997" s="1">
        <v>39973.351388888892</v>
      </c>
      <c r="AF5997" t="s">
        <v>3377</v>
      </c>
      <c r="AG5997" t="s">
        <v>34439</v>
      </c>
      <c r="AH5997" t="s">
        <v>51</v>
      </c>
      <c r="AJ5997" t="s">
        <v>53</v>
      </c>
      <c r="AL5997" t="s">
        <v>78</v>
      </c>
      <c r="AO5997" t="s">
        <v>5443</v>
      </c>
      <c r="AP5997" s="1">
        <v>44662.408333333333</v>
      </c>
    </row>
    <row r="5998" spans="1:43" x14ac:dyDescent="0.35">
      <c r="A5998" t="s">
        <v>34440</v>
      </c>
      <c r="B5998" t="s">
        <v>34441</v>
      </c>
      <c r="C5998" t="s">
        <v>2444</v>
      </c>
      <c r="H5998" t="s">
        <v>34442</v>
      </c>
      <c r="I5998" t="s">
        <v>61</v>
      </c>
      <c r="J5998" t="s">
        <v>22840</v>
      </c>
      <c r="P5998" t="s">
        <v>50</v>
      </c>
      <c r="U5998" s="1">
        <v>44659.268055555556</v>
      </c>
      <c r="V5998" s="1">
        <v>44659.268055555556</v>
      </c>
      <c r="W5998" s="1">
        <v>44659.632638888892</v>
      </c>
      <c r="X5998" s="1">
        <v>44659.632638888892</v>
      </c>
      <c r="AC5998" t="s">
        <v>53</v>
      </c>
      <c r="AD5998">
        <v>2969475309</v>
      </c>
      <c r="AE5998" s="1">
        <v>37159</v>
      </c>
      <c r="AF5998" t="s">
        <v>93</v>
      </c>
      <c r="AG5998" t="s">
        <v>34443</v>
      </c>
      <c r="AH5998" t="s">
        <v>53</v>
      </c>
      <c r="AJ5998" t="s">
        <v>53</v>
      </c>
      <c r="AK5998" t="s">
        <v>7801</v>
      </c>
      <c r="AL5998" t="s">
        <v>78</v>
      </c>
      <c r="AO5998" t="s">
        <v>54</v>
      </c>
    </row>
    <row r="5999" spans="1:43" x14ac:dyDescent="0.35">
      <c r="A5999" t="s">
        <v>34444</v>
      </c>
      <c r="B5999" t="s">
        <v>34445</v>
      </c>
      <c r="C5999" t="s">
        <v>4884</v>
      </c>
      <c r="F5999" t="s">
        <v>34446</v>
      </c>
      <c r="H5999" t="s">
        <v>34447</v>
      </c>
      <c r="I5999" t="s">
        <v>200</v>
      </c>
      <c r="J5999" t="s">
        <v>2798</v>
      </c>
      <c r="K5999" t="s">
        <v>10993</v>
      </c>
      <c r="M5999" t="s">
        <v>2800</v>
      </c>
      <c r="N5999" t="s">
        <v>65</v>
      </c>
      <c r="O5999">
        <v>80601</v>
      </c>
      <c r="P5999" t="s">
        <v>50</v>
      </c>
      <c r="U5999" s="1">
        <v>43413.352777777778</v>
      </c>
      <c r="V5999" s="1">
        <v>44659.504861111112</v>
      </c>
      <c r="W5999" s="1">
        <v>43413.418055555558</v>
      </c>
      <c r="X5999" s="1">
        <v>43413.418055555558</v>
      </c>
      <c r="AC5999" t="s">
        <v>53</v>
      </c>
      <c r="AD5999">
        <v>2969476061</v>
      </c>
      <c r="AE5999" s="1">
        <v>37200</v>
      </c>
      <c r="AF5999" t="s">
        <v>10994</v>
      </c>
      <c r="AG5999" t="s">
        <v>34448</v>
      </c>
      <c r="AH5999" t="s">
        <v>53</v>
      </c>
      <c r="AJ5999" t="s">
        <v>53</v>
      </c>
      <c r="AK5999" t="s">
        <v>2497</v>
      </c>
      <c r="AL5999" t="s">
        <v>78</v>
      </c>
      <c r="AO5999" t="s">
        <v>54</v>
      </c>
      <c r="AP5999" s="1">
        <v>45190.34652777778</v>
      </c>
      <c r="AQ5999" s="1">
        <v>44868.561111111114</v>
      </c>
    </row>
    <row r="6000" spans="1:43" x14ac:dyDescent="0.35">
      <c r="A6000" t="s">
        <v>34449</v>
      </c>
      <c r="B6000" t="s">
        <v>34450</v>
      </c>
      <c r="C6000" t="s">
        <v>17136</v>
      </c>
      <c r="F6000" t="s">
        <v>34451</v>
      </c>
      <c r="H6000" t="s">
        <v>34449</v>
      </c>
      <c r="J6000" t="s">
        <v>1014</v>
      </c>
      <c r="K6000" t="s">
        <v>34452</v>
      </c>
      <c r="M6000" t="s">
        <v>34453</v>
      </c>
      <c r="N6000" t="s">
        <v>2409</v>
      </c>
      <c r="O6000">
        <v>85540</v>
      </c>
      <c r="P6000" t="s">
        <v>50</v>
      </c>
      <c r="U6000" s="1">
        <v>44660</v>
      </c>
      <c r="V6000" s="1">
        <v>44660</v>
      </c>
      <c r="AC6000" t="s">
        <v>53</v>
      </c>
      <c r="AD6000">
        <v>2969480780</v>
      </c>
      <c r="AE6000" s="1">
        <v>37467</v>
      </c>
      <c r="AG6000" t="s">
        <v>34454</v>
      </c>
      <c r="AH6000" t="s">
        <v>51</v>
      </c>
      <c r="AJ6000" t="s">
        <v>53</v>
      </c>
      <c r="AO6000" t="s">
        <v>8142</v>
      </c>
    </row>
    <row r="6001" spans="1:43" x14ac:dyDescent="0.35">
      <c r="A6001" t="s">
        <v>34455</v>
      </c>
      <c r="B6001" t="s">
        <v>8044</v>
      </c>
      <c r="C6001" t="s">
        <v>587</v>
      </c>
      <c r="F6001">
        <v>4322090926</v>
      </c>
      <c r="H6001" t="s">
        <v>34456</v>
      </c>
      <c r="J6001" t="s">
        <v>34457</v>
      </c>
      <c r="K6001" t="s">
        <v>34458</v>
      </c>
      <c r="M6001" t="s">
        <v>4856</v>
      </c>
      <c r="N6001" t="s">
        <v>798</v>
      </c>
      <c r="O6001">
        <v>79360</v>
      </c>
      <c r="P6001" t="s">
        <v>50</v>
      </c>
      <c r="U6001" s="1">
        <v>44660</v>
      </c>
      <c r="V6001" s="1">
        <v>44660</v>
      </c>
      <c r="W6001" s="1">
        <v>44660.462500000001</v>
      </c>
      <c r="X6001" s="1">
        <v>44660.462500000001</v>
      </c>
      <c r="AC6001" t="s">
        <v>53</v>
      </c>
      <c r="AD6001">
        <v>1000000001</v>
      </c>
      <c r="AE6001" s="1">
        <v>39973.351388888892</v>
      </c>
      <c r="AF6001" t="s">
        <v>3377</v>
      </c>
      <c r="AG6001" t="s">
        <v>34459</v>
      </c>
      <c r="AH6001" t="s">
        <v>51</v>
      </c>
      <c r="AJ6001" t="s">
        <v>53</v>
      </c>
      <c r="AL6001" t="s">
        <v>78</v>
      </c>
      <c r="AO6001" t="s">
        <v>5443</v>
      </c>
      <c r="AP6001" s="1">
        <v>45441.727777777778</v>
      </c>
      <c r="AQ6001" s="1">
        <v>44660.457638888889</v>
      </c>
    </row>
    <row r="6002" spans="1:43" x14ac:dyDescent="0.35">
      <c r="A6002" t="s">
        <v>34460</v>
      </c>
      <c r="B6002" t="s">
        <v>19847</v>
      </c>
      <c r="C6002" t="s">
        <v>3009</v>
      </c>
      <c r="F6002" t="s">
        <v>34461</v>
      </c>
      <c r="H6002" t="s">
        <v>34460</v>
      </c>
      <c r="J6002" t="s">
        <v>34462</v>
      </c>
      <c r="K6002" t="s">
        <v>34463</v>
      </c>
      <c r="L6002" t="s">
        <v>34464</v>
      </c>
      <c r="M6002" t="s">
        <v>34465</v>
      </c>
      <c r="N6002" t="s">
        <v>65</v>
      </c>
      <c r="O6002">
        <v>81624</v>
      </c>
      <c r="P6002" t="s">
        <v>50</v>
      </c>
      <c r="U6002" s="1">
        <v>44660</v>
      </c>
      <c r="V6002" s="1">
        <v>44660</v>
      </c>
      <c r="W6002" s="1">
        <v>44660.9</v>
      </c>
      <c r="X6002" s="1">
        <v>44660.9</v>
      </c>
      <c r="AC6002" t="s">
        <v>51</v>
      </c>
      <c r="AD6002">
        <v>1000000001</v>
      </c>
      <c r="AE6002" s="1">
        <v>39973.351388888892</v>
      </c>
      <c r="AF6002" t="s">
        <v>3377</v>
      </c>
      <c r="AG6002" t="s">
        <v>34466</v>
      </c>
      <c r="AH6002" t="s">
        <v>51</v>
      </c>
      <c r="AJ6002" t="s">
        <v>53</v>
      </c>
      <c r="AL6002" t="s">
        <v>78</v>
      </c>
      <c r="AO6002" t="s">
        <v>5443</v>
      </c>
      <c r="AP6002" s="1">
        <v>44660.899305555555</v>
      </c>
    </row>
    <row r="6003" spans="1:43" x14ac:dyDescent="0.35">
      <c r="A6003" t="s">
        <v>34467</v>
      </c>
      <c r="B6003" t="s">
        <v>34468</v>
      </c>
      <c r="C6003" t="s">
        <v>728</v>
      </c>
      <c r="F6003" t="s">
        <v>7216</v>
      </c>
      <c r="H6003" t="s">
        <v>34469</v>
      </c>
      <c r="I6003" t="s">
        <v>169</v>
      </c>
      <c r="J6003" t="s">
        <v>18150</v>
      </c>
      <c r="K6003" t="s">
        <v>21197</v>
      </c>
      <c r="M6003" t="s">
        <v>20162</v>
      </c>
      <c r="N6003" t="s">
        <v>608</v>
      </c>
      <c r="O6003">
        <v>80813</v>
      </c>
      <c r="P6003" t="s">
        <v>50</v>
      </c>
      <c r="U6003" s="1">
        <v>44661.375</v>
      </c>
      <c r="V6003" s="1">
        <v>44661.375</v>
      </c>
      <c r="W6003" s="1">
        <v>44662.506944444445</v>
      </c>
      <c r="X6003" s="1">
        <v>44662.506944444445</v>
      </c>
      <c r="AC6003" t="s">
        <v>53</v>
      </c>
      <c r="AD6003">
        <v>2969475403</v>
      </c>
      <c r="AE6003" s="1">
        <v>37166.661111111112</v>
      </c>
      <c r="AF6003" t="s">
        <v>5846</v>
      </c>
      <c r="AG6003" t="s">
        <v>34470</v>
      </c>
      <c r="AH6003" t="s">
        <v>53</v>
      </c>
      <c r="AJ6003" t="s">
        <v>53</v>
      </c>
      <c r="AK6003" t="s">
        <v>13346</v>
      </c>
      <c r="AL6003" t="s">
        <v>78</v>
      </c>
      <c r="AO6003" t="s">
        <v>54</v>
      </c>
      <c r="AP6003" s="1">
        <v>44697.394444444442</v>
      </c>
    </row>
    <row r="6004" spans="1:43" x14ac:dyDescent="0.35">
      <c r="A6004" t="s">
        <v>34471</v>
      </c>
      <c r="B6004" t="s">
        <v>34472</v>
      </c>
      <c r="C6004" t="s">
        <v>11142</v>
      </c>
      <c r="F6004" t="s">
        <v>34473</v>
      </c>
      <c r="H6004" t="s">
        <v>34471</v>
      </c>
      <c r="J6004" t="s">
        <v>20535</v>
      </c>
      <c r="N6004" t="s">
        <v>637</v>
      </c>
      <c r="O6004">
        <v>79706</v>
      </c>
      <c r="P6004" t="s">
        <v>50</v>
      </c>
      <c r="U6004" s="1">
        <v>44662</v>
      </c>
      <c r="V6004" s="1">
        <v>44662</v>
      </c>
      <c r="AC6004" t="s">
        <v>53</v>
      </c>
      <c r="AD6004">
        <v>2969591941</v>
      </c>
      <c r="AE6004" s="1">
        <v>41407.517361111109</v>
      </c>
      <c r="AG6004" t="s">
        <v>34474</v>
      </c>
      <c r="AH6004" t="s">
        <v>51</v>
      </c>
      <c r="AJ6004" t="s">
        <v>53</v>
      </c>
      <c r="AO6004" t="s">
        <v>8142</v>
      </c>
    </row>
    <row r="6005" spans="1:43" x14ac:dyDescent="0.35">
      <c r="A6005" t="s">
        <v>34475</v>
      </c>
      <c r="B6005" t="s">
        <v>34476</v>
      </c>
      <c r="C6005" t="s">
        <v>34477</v>
      </c>
      <c r="F6005" t="s">
        <v>34478</v>
      </c>
      <c r="H6005" t="s">
        <v>34479</v>
      </c>
      <c r="I6005" t="s">
        <v>179</v>
      </c>
      <c r="J6005" t="s">
        <v>491</v>
      </c>
      <c r="K6005" t="s">
        <v>6655</v>
      </c>
      <c r="M6005" t="s">
        <v>6656</v>
      </c>
      <c r="N6005" t="s">
        <v>6657</v>
      </c>
      <c r="O6005">
        <v>68102</v>
      </c>
      <c r="P6005" t="s">
        <v>50</v>
      </c>
      <c r="U6005" s="1">
        <v>44662</v>
      </c>
      <c r="V6005" s="1">
        <v>44662</v>
      </c>
      <c r="W6005" s="1">
        <v>44662.571527777778</v>
      </c>
      <c r="X6005" s="1">
        <v>44662.571527777778</v>
      </c>
      <c r="AC6005" t="s">
        <v>53</v>
      </c>
      <c r="AD6005">
        <v>2969472760</v>
      </c>
      <c r="AE6005" s="1">
        <v>36916.71597222222</v>
      </c>
      <c r="AF6005" t="s">
        <v>34480</v>
      </c>
      <c r="AG6005" t="s">
        <v>34481</v>
      </c>
      <c r="AH6005" t="s">
        <v>51</v>
      </c>
      <c r="AJ6005" t="s">
        <v>53</v>
      </c>
      <c r="AL6005" t="s">
        <v>68</v>
      </c>
      <c r="AO6005" t="s">
        <v>8142</v>
      </c>
      <c r="AP6005" s="1">
        <v>45440.460416666669</v>
      </c>
      <c r="AQ6005" s="1">
        <v>45248.521527777775</v>
      </c>
    </row>
    <row r="6006" spans="1:43" x14ac:dyDescent="0.35">
      <c r="A6006" t="s">
        <v>34482</v>
      </c>
      <c r="B6006" t="s">
        <v>34483</v>
      </c>
      <c r="C6006" t="s">
        <v>2937</v>
      </c>
      <c r="F6006" t="s">
        <v>34484</v>
      </c>
      <c r="H6006" t="s">
        <v>34482</v>
      </c>
      <c r="J6006" t="s">
        <v>4059</v>
      </c>
      <c r="K6006" t="s">
        <v>34485</v>
      </c>
      <c r="M6006" t="s">
        <v>137</v>
      </c>
      <c r="N6006" t="s">
        <v>65</v>
      </c>
      <c r="O6006">
        <v>80216</v>
      </c>
      <c r="P6006" t="s">
        <v>50</v>
      </c>
      <c r="U6006" s="1">
        <v>44662</v>
      </c>
      <c r="V6006" s="1">
        <v>44662</v>
      </c>
      <c r="W6006" s="1">
        <v>44662.558333333334</v>
      </c>
      <c r="X6006" s="1">
        <v>44662.558333333334</v>
      </c>
      <c r="AC6006" t="s">
        <v>53</v>
      </c>
      <c r="AD6006">
        <v>2969475436</v>
      </c>
      <c r="AE6006" s="1">
        <v>37166.661111111112</v>
      </c>
      <c r="AF6006" t="s">
        <v>741</v>
      </c>
      <c r="AG6006" t="s">
        <v>34486</v>
      </c>
      <c r="AH6006" t="s">
        <v>51</v>
      </c>
      <c r="AJ6006" t="s">
        <v>53</v>
      </c>
      <c r="AL6006" t="s">
        <v>78</v>
      </c>
      <c r="AO6006" t="s">
        <v>5443</v>
      </c>
      <c r="AP6006" s="1">
        <v>45196.76666666667</v>
      </c>
      <c r="AQ6006" s="1">
        <v>44841.395138888889</v>
      </c>
    </row>
    <row r="6007" spans="1:43" x14ac:dyDescent="0.35">
      <c r="A6007" t="s">
        <v>34487</v>
      </c>
      <c r="B6007" t="s">
        <v>12203</v>
      </c>
      <c r="C6007" t="s">
        <v>3833</v>
      </c>
      <c r="F6007" t="s">
        <v>34488</v>
      </c>
      <c r="H6007" t="s">
        <v>34489</v>
      </c>
      <c r="I6007" t="s">
        <v>101</v>
      </c>
      <c r="J6007" t="s">
        <v>34490</v>
      </c>
      <c r="K6007" t="s">
        <v>34491</v>
      </c>
      <c r="M6007" t="s">
        <v>25569</v>
      </c>
      <c r="N6007" t="s">
        <v>4866</v>
      </c>
      <c r="O6007">
        <v>79110</v>
      </c>
      <c r="P6007" t="s">
        <v>50</v>
      </c>
      <c r="U6007" s="1">
        <v>44662</v>
      </c>
      <c r="V6007" s="1">
        <v>44662</v>
      </c>
      <c r="AC6007" t="s">
        <v>53</v>
      </c>
      <c r="AD6007">
        <v>2969535113</v>
      </c>
      <c r="AE6007" s="1">
        <v>39675.65625</v>
      </c>
      <c r="AG6007" t="s">
        <v>34492</v>
      </c>
      <c r="AH6007" t="s">
        <v>51</v>
      </c>
      <c r="AJ6007" t="s">
        <v>53</v>
      </c>
      <c r="AO6007" t="s">
        <v>8142</v>
      </c>
    </row>
    <row r="6008" spans="1:43" x14ac:dyDescent="0.35">
      <c r="A6008" t="s">
        <v>34493</v>
      </c>
      <c r="B6008" t="s">
        <v>17520</v>
      </c>
      <c r="C6008" t="s">
        <v>1798</v>
      </c>
      <c r="F6008" t="s">
        <v>34494</v>
      </c>
      <c r="H6008" t="s">
        <v>34495</v>
      </c>
      <c r="J6008" t="s">
        <v>5634</v>
      </c>
      <c r="P6008" t="s">
        <v>50</v>
      </c>
      <c r="U6008" s="1">
        <v>44662</v>
      </c>
      <c r="V6008" s="1">
        <v>44662</v>
      </c>
      <c r="AC6008" t="s">
        <v>53</v>
      </c>
      <c r="AG6008" t="s">
        <v>34496</v>
      </c>
      <c r="AH6008" t="s">
        <v>51</v>
      </c>
      <c r="AJ6008" t="s">
        <v>53</v>
      </c>
      <c r="AL6008" t="s">
        <v>78</v>
      </c>
      <c r="AO6008" t="s">
        <v>5443</v>
      </c>
    </row>
    <row r="6009" spans="1:43" x14ac:dyDescent="0.35">
      <c r="A6009" t="s">
        <v>34497</v>
      </c>
      <c r="B6009" t="s">
        <v>747</v>
      </c>
      <c r="C6009" t="s">
        <v>3349</v>
      </c>
      <c r="F6009" t="s">
        <v>34498</v>
      </c>
      <c r="H6009" t="s">
        <v>34497</v>
      </c>
      <c r="J6009" t="s">
        <v>5968</v>
      </c>
      <c r="N6009" t="s">
        <v>4526</v>
      </c>
      <c r="O6009">
        <v>85706</v>
      </c>
      <c r="P6009" t="s">
        <v>50</v>
      </c>
      <c r="U6009" s="1">
        <v>44662</v>
      </c>
      <c r="V6009" s="1">
        <v>44662</v>
      </c>
      <c r="AC6009" t="s">
        <v>53</v>
      </c>
      <c r="AD6009">
        <v>2969480780</v>
      </c>
      <c r="AE6009" s="1">
        <v>37467</v>
      </c>
      <c r="AG6009" t="s">
        <v>34499</v>
      </c>
      <c r="AH6009" t="s">
        <v>51</v>
      </c>
      <c r="AJ6009" t="s">
        <v>53</v>
      </c>
      <c r="AO6009" t="s">
        <v>8142</v>
      </c>
    </row>
    <row r="6010" spans="1:43" x14ac:dyDescent="0.35">
      <c r="A6010" t="s">
        <v>34500</v>
      </c>
      <c r="B6010" t="s">
        <v>9824</v>
      </c>
      <c r="C6010" t="s">
        <v>1076</v>
      </c>
      <c r="F6010" t="s">
        <v>34501</v>
      </c>
      <c r="H6010" t="s">
        <v>34500</v>
      </c>
      <c r="J6010" t="s">
        <v>5968</v>
      </c>
      <c r="N6010" t="s">
        <v>4526</v>
      </c>
      <c r="O6010">
        <v>85540</v>
      </c>
      <c r="P6010" t="s">
        <v>50</v>
      </c>
      <c r="U6010" s="1">
        <v>44662</v>
      </c>
      <c r="V6010" s="1">
        <v>44662</v>
      </c>
      <c r="AC6010" t="s">
        <v>53</v>
      </c>
      <c r="AD6010">
        <v>2969480780</v>
      </c>
      <c r="AE6010" s="1">
        <v>37467</v>
      </c>
      <c r="AG6010" t="s">
        <v>34502</v>
      </c>
      <c r="AH6010" t="s">
        <v>51</v>
      </c>
      <c r="AJ6010" t="s">
        <v>53</v>
      </c>
      <c r="AO6010" t="s">
        <v>8142</v>
      </c>
    </row>
    <row r="6011" spans="1:43" x14ac:dyDescent="0.35">
      <c r="A6011" t="s">
        <v>32403</v>
      </c>
      <c r="B6011" t="s">
        <v>17167</v>
      </c>
      <c r="C6011" t="s">
        <v>32400</v>
      </c>
      <c r="F6011" t="s">
        <v>34503</v>
      </c>
      <c r="H6011" t="s">
        <v>32403</v>
      </c>
      <c r="J6011" t="s">
        <v>3478</v>
      </c>
      <c r="K6011" t="s">
        <v>17796</v>
      </c>
      <c r="M6011" t="s">
        <v>17797</v>
      </c>
      <c r="N6011" t="s">
        <v>7398</v>
      </c>
      <c r="O6011">
        <v>84663</v>
      </c>
      <c r="P6011" t="s">
        <v>50</v>
      </c>
      <c r="U6011" s="1">
        <v>44662</v>
      </c>
      <c r="V6011" s="1">
        <v>44662</v>
      </c>
      <c r="W6011" s="1">
        <v>44662.472222222219</v>
      </c>
      <c r="X6011" s="1">
        <v>44662.472222222219</v>
      </c>
      <c r="AC6011" t="s">
        <v>53</v>
      </c>
      <c r="AD6011">
        <v>2969475096</v>
      </c>
      <c r="AE6011" s="1">
        <v>37141</v>
      </c>
      <c r="AF6011" t="s">
        <v>17798</v>
      </c>
      <c r="AG6011" t="s">
        <v>34504</v>
      </c>
      <c r="AH6011" t="s">
        <v>51</v>
      </c>
      <c r="AJ6011" t="s">
        <v>53</v>
      </c>
      <c r="AL6011" t="s">
        <v>68</v>
      </c>
      <c r="AO6011" t="s">
        <v>5443</v>
      </c>
      <c r="AP6011" s="1">
        <v>45464.615972222222</v>
      </c>
      <c r="AQ6011" s="1">
        <v>45464.616666666669</v>
      </c>
    </row>
    <row r="6012" spans="1:43" x14ac:dyDescent="0.35">
      <c r="A6012" t="s">
        <v>34505</v>
      </c>
      <c r="B6012" t="s">
        <v>34506</v>
      </c>
      <c r="C6012" t="s">
        <v>34507</v>
      </c>
      <c r="F6012" t="s">
        <v>34508</v>
      </c>
      <c r="H6012" t="s">
        <v>34505</v>
      </c>
      <c r="J6012" t="s">
        <v>4293</v>
      </c>
      <c r="N6012" t="s">
        <v>637</v>
      </c>
      <c r="O6012">
        <v>75075</v>
      </c>
      <c r="P6012" t="s">
        <v>50</v>
      </c>
      <c r="U6012" s="1">
        <v>44662</v>
      </c>
      <c r="V6012" s="1">
        <v>44662</v>
      </c>
      <c r="AC6012" t="s">
        <v>53</v>
      </c>
      <c r="AD6012">
        <v>2969634929</v>
      </c>
      <c r="AE6012" s="1">
        <v>41799.665972222225</v>
      </c>
      <c r="AG6012" t="s">
        <v>34509</v>
      </c>
      <c r="AH6012" t="s">
        <v>51</v>
      </c>
      <c r="AJ6012" t="s">
        <v>53</v>
      </c>
      <c r="AO6012" t="s">
        <v>8142</v>
      </c>
    </row>
    <row r="6013" spans="1:43" x14ac:dyDescent="0.35">
      <c r="A6013" t="s">
        <v>34510</v>
      </c>
      <c r="B6013" t="s">
        <v>12113</v>
      </c>
      <c r="C6013" t="s">
        <v>13832</v>
      </c>
      <c r="H6013" t="s">
        <v>34511</v>
      </c>
      <c r="J6013" t="s">
        <v>4293</v>
      </c>
      <c r="K6013" t="s">
        <v>7511</v>
      </c>
      <c r="M6013" t="s">
        <v>298</v>
      </c>
      <c r="N6013" t="s">
        <v>213</v>
      </c>
      <c r="O6013" t="s">
        <v>7513</v>
      </c>
      <c r="P6013" t="s">
        <v>50</v>
      </c>
      <c r="U6013" s="1">
        <v>44662</v>
      </c>
      <c r="V6013" s="1">
        <v>44662</v>
      </c>
      <c r="AC6013" t="s">
        <v>53</v>
      </c>
      <c r="AD6013">
        <v>2969634929</v>
      </c>
      <c r="AE6013" s="1">
        <v>41799.665972222225</v>
      </c>
      <c r="AG6013" t="s">
        <v>34512</v>
      </c>
      <c r="AH6013" t="s">
        <v>51</v>
      </c>
      <c r="AJ6013" t="s">
        <v>53</v>
      </c>
      <c r="AO6013" t="s">
        <v>8142</v>
      </c>
    </row>
    <row r="6014" spans="1:43" x14ac:dyDescent="0.35">
      <c r="A6014" t="s">
        <v>34513</v>
      </c>
      <c r="B6014" t="s">
        <v>34514</v>
      </c>
      <c r="C6014" t="s">
        <v>19815</v>
      </c>
      <c r="F6014" t="s">
        <v>34515</v>
      </c>
      <c r="H6014" t="s">
        <v>34513</v>
      </c>
      <c r="J6014" t="s">
        <v>4293</v>
      </c>
      <c r="N6014" t="s">
        <v>637</v>
      </c>
      <c r="O6014">
        <v>79702</v>
      </c>
      <c r="P6014" t="s">
        <v>50</v>
      </c>
      <c r="U6014" s="1">
        <v>44662</v>
      </c>
      <c r="V6014" s="1">
        <v>44662</v>
      </c>
      <c r="AC6014" t="s">
        <v>53</v>
      </c>
      <c r="AD6014">
        <v>2969634929</v>
      </c>
      <c r="AE6014" s="1">
        <v>41799.665972222225</v>
      </c>
      <c r="AG6014" t="s">
        <v>34516</v>
      </c>
      <c r="AH6014" t="s">
        <v>51</v>
      </c>
      <c r="AJ6014" t="s">
        <v>53</v>
      </c>
      <c r="AO6014" t="s">
        <v>8142</v>
      </c>
    </row>
    <row r="6015" spans="1:43" x14ac:dyDescent="0.35">
      <c r="A6015" t="s">
        <v>34517</v>
      </c>
      <c r="B6015" t="s">
        <v>34518</v>
      </c>
      <c r="C6015" t="s">
        <v>1625</v>
      </c>
      <c r="F6015" t="s">
        <v>34519</v>
      </c>
      <c r="H6015" t="s">
        <v>34520</v>
      </c>
      <c r="J6015" t="s">
        <v>2280</v>
      </c>
      <c r="K6015" t="s">
        <v>34521</v>
      </c>
      <c r="M6015" t="s">
        <v>34522</v>
      </c>
      <c r="N6015" t="s">
        <v>2283</v>
      </c>
      <c r="O6015">
        <v>99216</v>
      </c>
      <c r="P6015" t="s">
        <v>50</v>
      </c>
      <c r="U6015" s="1">
        <v>44662</v>
      </c>
      <c r="V6015" s="1">
        <v>44662</v>
      </c>
      <c r="AC6015" t="s">
        <v>53</v>
      </c>
      <c r="AD6015">
        <v>2969479867</v>
      </c>
      <c r="AE6015" s="1">
        <v>37418</v>
      </c>
      <c r="AG6015" t="s">
        <v>34523</v>
      </c>
      <c r="AH6015" t="s">
        <v>51</v>
      </c>
      <c r="AJ6015" t="s">
        <v>53</v>
      </c>
      <c r="AO6015" t="s">
        <v>8142</v>
      </c>
    </row>
    <row r="6016" spans="1:43" x14ac:dyDescent="0.35">
      <c r="A6016" t="s">
        <v>34524</v>
      </c>
      <c r="B6016" t="s">
        <v>9824</v>
      </c>
      <c r="C6016" t="s">
        <v>5143</v>
      </c>
      <c r="F6016" t="s">
        <v>34525</v>
      </c>
      <c r="H6016" t="s">
        <v>34524</v>
      </c>
      <c r="J6016" t="s">
        <v>34526</v>
      </c>
      <c r="K6016" t="s">
        <v>34527</v>
      </c>
      <c r="M6016" t="s">
        <v>30692</v>
      </c>
      <c r="N6016" t="s">
        <v>30693</v>
      </c>
      <c r="O6016">
        <v>32360</v>
      </c>
      <c r="P6016" t="s">
        <v>5151</v>
      </c>
      <c r="U6016" s="1">
        <v>44662</v>
      </c>
      <c r="V6016" s="1">
        <v>44662</v>
      </c>
      <c r="W6016" s="1">
        <v>44662.716666666667</v>
      </c>
      <c r="X6016" s="1">
        <v>44662.716666666667</v>
      </c>
      <c r="AC6016" t="s">
        <v>51</v>
      </c>
      <c r="AD6016">
        <v>1000000001</v>
      </c>
      <c r="AE6016" s="1">
        <v>39973.351388888892</v>
      </c>
      <c r="AF6016" t="s">
        <v>3377</v>
      </c>
      <c r="AG6016" t="s">
        <v>34528</v>
      </c>
      <c r="AH6016" t="s">
        <v>51</v>
      </c>
      <c r="AJ6016" t="s">
        <v>53</v>
      </c>
      <c r="AL6016" t="s">
        <v>78</v>
      </c>
      <c r="AO6016" t="s">
        <v>5443</v>
      </c>
      <c r="AP6016" s="1">
        <v>44662.715277777781</v>
      </c>
    </row>
    <row r="6017" spans="1:42" x14ac:dyDescent="0.35">
      <c r="A6017" t="s">
        <v>34529</v>
      </c>
      <c r="B6017" t="s">
        <v>34530</v>
      </c>
      <c r="C6017" t="s">
        <v>3349</v>
      </c>
      <c r="F6017" t="s">
        <v>34531</v>
      </c>
      <c r="H6017" t="s">
        <v>34529</v>
      </c>
      <c r="J6017" t="s">
        <v>34532</v>
      </c>
      <c r="N6017" t="s">
        <v>287</v>
      </c>
      <c r="O6017">
        <v>81521</v>
      </c>
      <c r="P6017" t="s">
        <v>50</v>
      </c>
      <c r="U6017" s="1">
        <v>44662</v>
      </c>
      <c r="V6017" s="1">
        <v>44662</v>
      </c>
      <c r="W6017" s="1">
        <v>44662.566666666666</v>
      </c>
      <c r="X6017" s="1">
        <v>44662.566666666666</v>
      </c>
      <c r="AC6017" t="s">
        <v>53</v>
      </c>
      <c r="AD6017">
        <v>1000000001</v>
      </c>
      <c r="AE6017" s="1">
        <v>39973.351388888892</v>
      </c>
      <c r="AF6017" t="s">
        <v>3377</v>
      </c>
      <c r="AG6017" t="s">
        <v>34533</v>
      </c>
      <c r="AH6017" t="s">
        <v>51</v>
      </c>
      <c r="AJ6017" t="s">
        <v>53</v>
      </c>
      <c r="AL6017" t="s">
        <v>78</v>
      </c>
      <c r="AO6017" t="s">
        <v>8142</v>
      </c>
    </row>
    <row r="6018" spans="1:42" x14ac:dyDescent="0.35">
      <c r="A6018" t="s">
        <v>34534</v>
      </c>
      <c r="B6018" t="s">
        <v>34535</v>
      </c>
      <c r="C6018" t="s">
        <v>34536</v>
      </c>
      <c r="G6018" t="s">
        <v>34537</v>
      </c>
      <c r="H6018" t="s">
        <v>34538</v>
      </c>
      <c r="I6018" t="s">
        <v>1368</v>
      </c>
      <c r="J6018" t="s">
        <v>13514</v>
      </c>
      <c r="P6018" t="s">
        <v>29970</v>
      </c>
      <c r="U6018" s="1">
        <v>44662</v>
      </c>
      <c r="V6018" s="1">
        <v>44662</v>
      </c>
      <c r="AC6018" t="s">
        <v>53</v>
      </c>
      <c r="AG6018" t="s">
        <v>34539</v>
      </c>
      <c r="AH6018" t="s">
        <v>51</v>
      </c>
      <c r="AJ6018" t="s">
        <v>53</v>
      </c>
      <c r="AO6018" t="s">
        <v>5443</v>
      </c>
    </row>
    <row r="6019" spans="1:42" x14ac:dyDescent="0.35">
      <c r="A6019" t="s">
        <v>34540</v>
      </c>
      <c r="B6019" t="s">
        <v>80</v>
      </c>
      <c r="C6019" t="s">
        <v>3833</v>
      </c>
      <c r="F6019" t="s">
        <v>34541</v>
      </c>
      <c r="H6019" t="s">
        <v>34542</v>
      </c>
      <c r="J6019" t="s">
        <v>4293</v>
      </c>
      <c r="P6019" t="s">
        <v>50</v>
      </c>
      <c r="U6019" s="1">
        <v>44662</v>
      </c>
      <c r="V6019" s="1">
        <v>44662</v>
      </c>
      <c r="AC6019" t="s">
        <v>53</v>
      </c>
      <c r="AD6019">
        <v>2969634929</v>
      </c>
      <c r="AE6019" s="1">
        <v>41799.665972222225</v>
      </c>
      <c r="AG6019" t="s">
        <v>34543</v>
      </c>
      <c r="AH6019" t="s">
        <v>51</v>
      </c>
      <c r="AJ6019" t="s">
        <v>53</v>
      </c>
      <c r="AO6019" t="s">
        <v>8142</v>
      </c>
    </row>
    <row r="6020" spans="1:42" x14ac:dyDescent="0.35">
      <c r="A6020" t="s">
        <v>34544</v>
      </c>
      <c r="B6020" t="s">
        <v>34545</v>
      </c>
      <c r="C6020" t="s">
        <v>1602</v>
      </c>
      <c r="F6020" t="s">
        <v>34546</v>
      </c>
      <c r="H6020" t="s">
        <v>34547</v>
      </c>
      <c r="J6020" t="s">
        <v>4293</v>
      </c>
      <c r="N6020" t="s">
        <v>637</v>
      </c>
      <c r="O6020">
        <v>79765</v>
      </c>
      <c r="P6020" t="s">
        <v>50</v>
      </c>
      <c r="U6020" s="1">
        <v>44662</v>
      </c>
      <c r="V6020" s="1">
        <v>44662</v>
      </c>
      <c r="AC6020" t="s">
        <v>53</v>
      </c>
      <c r="AD6020">
        <v>2969634929</v>
      </c>
      <c r="AE6020" s="1">
        <v>41799.665972222225</v>
      </c>
      <c r="AG6020" t="s">
        <v>34548</v>
      </c>
      <c r="AH6020" t="s">
        <v>51</v>
      </c>
      <c r="AJ6020" t="s">
        <v>53</v>
      </c>
      <c r="AO6020" t="s">
        <v>8142</v>
      </c>
    </row>
    <row r="6021" spans="1:42" x14ac:dyDescent="0.35">
      <c r="A6021" t="s">
        <v>34549</v>
      </c>
      <c r="B6021" t="s">
        <v>34549</v>
      </c>
      <c r="C6021" t="s">
        <v>34549</v>
      </c>
      <c r="F6021" t="s">
        <v>22828</v>
      </c>
      <c r="H6021" t="s">
        <v>22829</v>
      </c>
      <c r="I6021" t="s">
        <v>179</v>
      </c>
      <c r="J6021" t="s">
        <v>491</v>
      </c>
      <c r="K6021" t="s">
        <v>34550</v>
      </c>
      <c r="M6021" t="s">
        <v>159</v>
      </c>
      <c r="N6021" t="s">
        <v>65</v>
      </c>
      <c r="O6021">
        <v>80903</v>
      </c>
      <c r="P6021" t="s">
        <v>50</v>
      </c>
      <c r="U6021" s="1">
        <v>44662.506944444445</v>
      </c>
      <c r="V6021" s="1">
        <v>44662.506944444445</v>
      </c>
      <c r="W6021" s="1">
        <v>44662.510416666664</v>
      </c>
      <c r="X6021" s="1">
        <v>44715.637499999997</v>
      </c>
      <c r="AC6021" t="s">
        <v>53</v>
      </c>
      <c r="AD6021">
        <v>2969472760</v>
      </c>
      <c r="AE6021" s="1">
        <v>36916.71597222222</v>
      </c>
      <c r="AF6021" t="s">
        <v>6658</v>
      </c>
      <c r="AG6021" t="s">
        <v>34551</v>
      </c>
      <c r="AH6021" t="s">
        <v>53</v>
      </c>
      <c r="AJ6021" t="s">
        <v>53</v>
      </c>
      <c r="AK6021" t="s">
        <v>7072</v>
      </c>
      <c r="AL6021" t="s">
        <v>78</v>
      </c>
      <c r="AO6021" t="s">
        <v>54</v>
      </c>
      <c r="AP6021" s="1">
        <v>44662.511805555558</v>
      </c>
    </row>
    <row r="6022" spans="1:42" x14ac:dyDescent="0.35">
      <c r="A6022" t="s">
        <v>34552</v>
      </c>
      <c r="B6022" t="s">
        <v>2072</v>
      </c>
      <c r="C6022" t="s">
        <v>34553</v>
      </c>
      <c r="F6022" t="s">
        <v>34554</v>
      </c>
      <c r="H6022" t="s">
        <v>34552</v>
      </c>
      <c r="I6022" t="s">
        <v>780</v>
      </c>
      <c r="J6022" t="s">
        <v>28258</v>
      </c>
      <c r="N6022" t="s">
        <v>20313</v>
      </c>
      <c r="O6022">
        <v>39701</v>
      </c>
      <c r="P6022" t="s">
        <v>50</v>
      </c>
      <c r="U6022" s="1">
        <v>44663</v>
      </c>
      <c r="V6022" s="1">
        <v>44663</v>
      </c>
      <c r="AC6022" t="s">
        <v>53</v>
      </c>
      <c r="AD6022">
        <v>2969476832</v>
      </c>
      <c r="AE6022" s="1">
        <v>37243</v>
      </c>
      <c r="AG6022" t="s">
        <v>34555</v>
      </c>
      <c r="AH6022" t="s">
        <v>51</v>
      </c>
      <c r="AJ6022" t="s">
        <v>53</v>
      </c>
      <c r="AO6022" t="s">
        <v>8142</v>
      </c>
    </row>
    <row r="6023" spans="1:42" x14ac:dyDescent="0.35">
      <c r="A6023" t="s">
        <v>34556</v>
      </c>
      <c r="B6023" t="s">
        <v>34557</v>
      </c>
      <c r="C6023" t="s">
        <v>30571</v>
      </c>
      <c r="F6023" t="s">
        <v>34558</v>
      </c>
      <c r="H6023" t="s">
        <v>34556</v>
      </c>
      <c r="J6023" t="s">
        <v>2028</v>
      </c>
      <c r="K6023" t="s">
        <v>34559</v>
      </c>
      <c r="M6023" t="s">
        <v>21918</v>
      </c>
      <c r="N6023" t="s">
        <v>798</v>
      </c>
      <c r="O6023">
        <v>79770</v>
      </c>
      <c r="P6023" t="s">
        <v>50</v>
      </c>
      <c r="U6023" s="1">
        <v>44663</v>
      </c>
      <c r="V6023" s="1">
        <v>44663</v>
      </c>
      <c r="W6023" s="1">
        <v>44663.645833333336</v>
      </c>
      <c r="X6023" s="1">
        <v>44663.645833333336</v>
      </c>
      <c r="AC6023" t="s">
        <v>51</v>
      </c>
      <c r="AD6023">
        <v>2969532847</v>
      </c>
      <c r="AE6023" s="1">
        <v>39580.404166666667</v>
      </c>
      <c r="AF6023" t="s">
        <v>34560</v>
      </c>
      <c r="AG6023" t="s">
        <v>34561</v>
      </c>
      <c r="AH6023" t="s">
        <v>51</v>
      </c>
      <c r="AJ6023" t="s">
        <v>53</v>
      </c>
      <c r="AL6023" t="s">
        <v>78</v>
      </c>
      <c r="AO6023" t="s">
        <v>5443</v>
      </c>
      <c r="AP6023" s="1">
        <v>44663.644444444442</v>
      </c>
    </row>
    <row r="6024" spans="1:42" x14ac:dyDescent="0.35">
      <c r="A6024" t="s">
        <v>34562</v>
      </c>
      <c r="B6024" t="s">
        <v>5773</v>
      </c>
      <c r="C6024" t="s">
        <v>961</v>
      </c>
      <c r="F6024" t="s">
        <v>34563</v>
      </c>
      <c r="H6024" t="s">
        <v>34562</v>
      </c>
      <c r="J6024" t="s">
        <v>11008</v>
      </c>
      <c r="K6024" t="s">
        <v>34564</v>
      </c>
      <c r="M6024" t="s">
        <v>34565</v>
      </c>
      <c r="N6024" t="s">
        <v>11468</v>
      </c>
      <c r="O6024">
        <v>72081</v>
      </c>
      <c r="P6024" t="s">
        <v>50</v>
      </c>
      <c r="U6024" s="1">
        <v>44663</v>
      </c>
      <c r="V6024" s="1">
        <v>44663</v>
      </c>
      <c r="AC6024" t="s">
        <v>53</v>
      </c>
      <c r="AD6024">
        <v>2969478809</v>
      </c>
      <c r="AE6024" s="1">
        <v>37358</v>
      </c>
      <c r="AG6024" t="s">
        <v>34566</v>
      </c>
      <c r="AH6024" t="s">
        <v>51</v>
      </c>
      <c r="AJ6024" t="s">
        <v>53</v>
      </c>
      <c r="AO6024" t="s">
        <v>8142</v>
      </c>
    </row>
    <row r="6025" spans="1:42" x14ac:dyDescent="0.35">
      <c r="A6025" t="s">
        <v>34567</v>
      </c>
      <c r="B6025" t="s">
        <v>23299</v>
      </c>
      <c r="C6025" t="s">
        <v>946</v>
      </c>
      <c r="F6025" t="s">
        <v>34568</v>
      </c>
      <c r="H6025" t="s">
        <v>34569</v>
      </c>
      <c r="J6025" t="s">
        <v>34570</v>
      </c>
      <c r="N6025" t="s">
        <v>637</v>
      </c>
      <c r="O6025">
        <v>79705</v>
      </c>
      <c r="P6025" t="s">
        <v>50</v>
      </c>
      <c r="U6025" s="1">
        <v>44663</v>
      </c>
      <c r="V6025" s="1">
        <v>44663</v>
      </c>
      <c r="W6025" s="1">
        <v>44663.46875</v>
      </c>
      <c r="X6025" s="1">
        <v>44663.46875</v>
      </c>
      <c r="AC6025" t="s">
        <v>53</v>
      </c>
      <c r="AD6025">
        <v>1000000001</v>
      </c>
      <c r="AE6025" s="1">
        <v>39973.351388888892</v>
      </c>
      <c r="AF6025" t="s">
        <v>3377</v>
      </c>
      <c r="AG6025" t="s">
        <v>34571</v>
      </c>
      <c r="AH6025" t="s">
        <v>51</v>
      </c>
      <c r="AJ6025" t="s">
        <v>53</v>
      </c>
      <c r="AL6025" t="s">
        <v>78</v>
      </c>
      <c r="AO6025" t="s">
        <v>8142</v>
      </c>
    </row>
    <row r="6026" spans="1:42" x14ac:dyDescent="0.35">
      <c r="A6026" t="s">
        <v>34572</v>
      </c>
      <c r="B6026" t="s">
        <v>34573</v>
      </c>
      <c r="C6026" t="s">
        <v>9933</v>
      </c>
      <c r="F6026">
        <v>5522981586397</v>
      </c>
      <c r="H6026" t="s">
        <v>34574</v>
      </c>
      <c r="I6026" t="s">
        <v>415</v>
      </c>
      <c r="J6026" t="s">
        <v>34575</v>
      </c>
      <c r="K6026" t="s">
        <v>34576</v>
      </c>
      <c r="L6026">
        <v>1000</v>
      </c>
      <c r="M6026" t="s">
        <v>34577</v>
      </c>
      <c r="N6026" t="s">
        <v>34578</v>
      </c>
      <c r="O6026" t="s">
        <v>34579</v>
      </c>
      <c r="P6026" t="s">
        <v>16594</v>
      </c>
      <c r="U6026" s="1">
        <v>44663</v>
      </c>
      <c r="V6026" s="1">
        <v>44663</v>
      </c>
      <c r="AC6026" t="s">
        <v>53</v>
      </c>
      <c r="AD6026">
        <v>2969731849</v>
      </c>
      <c r="AE6026" s="1">
        <v>42830.397222222222</v>
      </c>
      <c r="AG6026" t="s">
        <v>34580</v>
      </c>
      <c r="AH6026" t="s">
        <v>51</v>
      </c>
      <c r="AJ6026" t="s">
        <v>53</v>
      </c>
      <c r="AO6026" t="s">
        <v>8142</v>
      </c>
    </row>
    <row r="6027" spans="1:42" x14ac:dyDescent="0.35">
      <c r="A6027" t="s">
        <v>34581</v>
      </c>
      <c r="B6027" t="s">
        <v>34582</v>
      </c>
      <c r="C6027" t="s">
        <v>34583</v>
      </c>
      <c r="H6027" t="s">
        <v>14385</v>
      </c>
      <c r="J6027" t="s">
        <v>34584</v>
      </c>
      <c r="K6027" t="s">
        <v>16188</v>
      </c>
      <c r="M6027" t="s">
        <v>2783</v>
      </c>
      <c r="N6027" t="s">
        <v>798</v>
      </c>
      <c r="O6027">
        <v>77040</v>
      </c>
      <c r="P6027" t="s">
        <v>50</v>
      </c>
      <c r="U6027" s="1">
        <v>44663</v>
      </c>
      <c r="V6027" s="1">
        <v>44663</v>
      </c>
      <c r="W6027" s="1">
        <v>44663.583333333336</v>
      </c>
      <c r="X6027" s="1">
        <v>44663.583333333336</v>
      </c>
      <c r="AC6027" t="s">
        <v>53</v>
      </c>
      <c r="AD6027">
        <v>2969509141</v>
      </c>
      <c r="AE6027" s="1">
        <v>38288.693749999999</v>
      </c>
      <c r="AF6027" t="s">
        <v>3535</v>
      </c>
      <c r="AG6027" t="s">
        <v>34585</v>
      </c>
      <c r="AH6027" t="s">
        <v>51</v>
      </c>
      <c r="AJ6027" t="s">
        <v>53</v>
      </c>
      <c r="AL6027" t="s">
        <v>68</v>
      </c>
      <c r="AO6027" t="s">
        <v>5443</v>
      </c>
      <c r="AP6027" s="1">
        <v>45440.586111111108</v>
      </c>
    </row>
    <row r="6028" spans="1:42" x14ac:dyDescent="0.35">
      <c r="A6028" t="s">
        <v>34586</v>
      </c>
      <c r="B6028" t="s">
        <v>34587</v>
      </c>
      <c r="C6028" t="s">
        <v>961</v>
      </c>
      <c r="F6028" t="s">
        <v>34588</v>
      </c>
      <c r="H6028" t="s">
        <v>34589</v>
      </c>
      <c r="J6028" t="s">
        <v>16060</v>
      </c>
      <c r="N6028" t="s">
        <v>637</v>
      </c>
      <c r="O6028">
        <v>77429</v>
      </c>
      <c r="P6028" t="s">
        <v>50</v>
      </c>
      <c r="U6028" s="1">
        <v>44663</v>
      </c>
      <c r="V6028" s="1">
        <v>44663</v>
      </c>
      <c r="AC6028" t="s">
        <v>53</v>
      </c>
      <c r="AD6028">
        <v>2969509141</v>
      </c>
      <c r="AE6028" s="1">
        <v>38288.693749999999</v>
      </c>
      <c r="AG6028" t="s">
        <v>34590</v>
      </c>
      <c r="AH6028" t="s">
        <v>51</v>
      </c>
      <c r="AJ6028" t="s">
        <v>53</v>
      </c>
      <c r="AO6028" t="s">
        <v>8142</v>
      </c>
    </row>
    <row r="6029" spans="1:42" x14ac:dyDescent="0.35">
      <c r="A6029" t="s">
        <v>34591</v>
      </c>
      <c r="B6029" t="s">
        <v>34592</v>
      </c>
      <c r="C6029" t="s">
        <v>4545</v>
      </c>
      <c r="F6029" t="s">
        <v>34593</v>
      </c>
      <c r="H6029" t="s">
        <v>34591</v>
      </c>
      <c r="J6029" t="s">
        <v>12818</v>
      </c>
      <c r="N6029" t="s">
        <v>15540</v>
      </c>
      <c r="O6029">
        <v>15044</v>
      </c>
      <c r="P6029" t="s">
        <v>50</v>
      </c>
      <c r="U6029" s="1">
        <v>44663</v>
      </c>
      <c r="V6029" s="1">
        <v>44663</v>
      </c>
      <c r="AC6029" t="s">
        <v>53</v>
      </c>
      <c r="AD6029">
        <v>2969608846</v>
      </c>
      <c r="AE6029" s="1">
        <v>41666.397916666669</v>
      </c>
      <c r="AG6029" t="s">
        <v>34594</v>
      </c>
      <c r="AH6029" t="s">
        <v>51</v>
      </c>
      <c r="AJ6029" t="s">
        <v>53</v>
      </c>
      <c r="AO6029" t="s">
        <v>8142</v>
      </c>
    </row>
    <row r="6030" spans="1:42" x14ac:dyDescent="0.35">
      <c r="A6030" t="s">
        <v>34595</v>
      </c>
      <c r="B6030" t="s">
        <v>34596</v>
      </c>
      <c r="C6030" t="s">
        <v>7997</v>
      </c>
      <c r="F6030" t="s">
        <v>34597</v>
      </c>
      <c r="H6030" t="s">
        <v>34598</v>
      </c>
      <c r="J6030" t="s">
        <v>26776</v>
      </c>
      <c r="K6030" t="s">
        <v>34599</v>
      </c>
      <c r="M6030" t="s">
        <v>34600</v>
      </c>
      <c r="N6030" t="s">
        <v>3849</v>
      </c>
      <c r="O6030">
        <v>61401</v>
      </c>
      <c r="P6030" t="s">
        <v>50</v>
      </c>
      <c r="U6030" s="1">
        <v>44663</v>
      </c>
      <c r="V6030" s="1">
        <v>44663</v>
      </c>
      <c r="AC6030" t="s">
        <v>53</v>
      </c>
      <c r="AD6030">
        <v>2969554588</v>
      </c>
      <c r="AE6030" s="1">
        <v>40414.666666666664</v>
      </c>
      <c r="AG6030" t="s">
        <v>34601</v>
      </c>
      <c r="AH6030" t="s">
        <v>51</v>
      </c>
      <c r="AJ6030" t="s">
        <v>53</v>
      </c>
      <c r="AO6030" t="s">
        <v>8142</v>
      </c>
    </row>
    <row r="6031" spans="1:42" x14ac:dyDescent="0.35">
      <c r="A6031" t="s">
        <v>34602</v>
      </c>
      <c r="B6031" t="s">
        <v>33385</v>
      </c>
      <c r="C6031" t="s">
        <v>1338</v>
      </c>
      <c r="F6031">
        <v>13036685928</v>
      </c>
      <c r="H6031" t="s">
        <v>33384</v>
      </c>
      <c r="J6031" t="s">
        <v>33388</v>
      </c>
      <c r="N6031" t="s">
        <v>287</v>
      </c>
      <c r="O6031">
        <v>80433</v>
      </c>
      <c r="P6031" t="s">
        <v>50</v>
      </c>
      <c r="U6031" s="1">
        <v>44663</v>
      </c>
      <c r="V6031" s="1">
        <v>44663</v>
      </c>
      <c r="AC6031" t="s">
        <v>53</v>
      </c>
      <c r="AD6031">
        <v>2972062277</v>
      </c>
      <c r="AE6031" s="1">
        <v>44638.607638888891</v>
      </c>
      <c r="AG6031" t="s">
        <v>34603</v>
      </c>
      <c r="AH6031" t="s">
        <v>51</v>
      </c>
      <c r="AJ6031" t="s">
        <v>53</v>
      </c>
      <c r="AO6031" t="s">
        <v>5443</v>
      </c>
    </row>
    <row r="6032" spans="1:42" x14ac:dyDescent="0.35">
      <c r="A6032" t="s">
        <v>34604</v>
      </c>
      <c r="B6032" t="s">
        <v>34605</v>
      </c>
      <c r="C6032" t="s">
        <v>12549</v>
      </c>
      <c r="F6032" t="s">
        <v>34606</v>
      </c>
      <c r="H6032" t="s">
        <v>34604</v>
      </c>
      <c r="J6032" t="s">
        <v>30543</v>
      </c>
      <c r="K6032" t="s">
        <v>34607</v>
      </c>
      <c r="M6032" t="s">
        <v>4583</v>
      </c>
      <c r="N6032" t="s">
        <v>253</v>
      </c>
      <c r="O6032">
        <v>87508</v>
      </c>
      <c r="P6032" t="s">
        <v>50</v>
      </c>
      <c r="U6032" s="1">
        <v>44663</v>
      </c>
      <c r="V6032" s="1">
        <v>44663</v>
      </c>
      <c r="W6032" s="1">
        <v>44663.533333333333</v>
      </c>
      <c r="X6032" s="1">
        <v>44663.533333333333</v>
      </c>
      <c r="AC6032" t="s">
        <v>53</v>
      </c>
      <c r="AD6032">
        <v>2972054214</v>
      </c>
      <c r="AE6032" s="1">
        <v>44596.404166666667</v>
      </c>
      <c r="AF6032" t="s">
        <v>30544</v>
      </c>
      <c r="AG6032" t="s">
        <v>34608</v>
      </c>
      <c r="AH6032" t="s">
        <v>51</v>
      </c>
      <c r="AJ6032" t="s">
        <v>53</v>
      </c>
      <c r="AL6032" t="s">
        <v>78</v>
      </c>
      <c r="AO6032" t="s">
        <v>5443</v>
      </c>
      <c r="AP6032" s="1">
        <v>44663.531944444447</v>
      </c>
    </row>
    <row r="6033" spans="1:43" x14ac:dyDescent="0.35">
      <c r="A6033" t="s">
        <v>34609</v>
      </c>
      <c r="B6033" t="s">
        <v>34610</v>
      </c>
      <c r="C6033" t="s">
        <v>888</v>
      </c>
      <c r="F6033">
        <v>14023987935</v>
      </c>
      <c r="H6033" t="s">
        <v>34609</v>
      </c>
      <c r="J6033" t="s">
        <v>34611</v>
      </c>
      <c r="N6033" t="s">
        <v>24086</v>
      </c>
      <c r="O6033">
        <v>68124</v>
      </c>
      <c r="P6033" t="s">
        <v>50</v>
      </c>
      <c r="U6033" s="1">
        <v>44663</v>
      </c>
      <c r="V6033" s="1">
        <v>44663</v>
      </c>
      <c r="W6033" s="1">
        <v>44663.600694444445</v>
      </c>
      <c r="X6033" s="1">
        <v>44663.600694444445</v>
      </c>
      <c r="AC6033" t="s">
        <v>53</v>
      </c>
      <c r="AD6033">
        <v>1000000001</v>
      </c>
      <c r="AE6033" s="1">
        <v>39973.351388888892</v>
      </c>
      <c r="AF6033" t="s">
        <v>3377</v>
      </c>
      <c r="AG6033" t="s">
        <v>34612</v>
      </c>
      <c r="AH6033" t="s">
        <v>51</v>
      </c>
      <c r="AJ6033" t="s">
        <v>53</v>
      </c>
      <c r="AL6033" t="s">
        <v>78</v>
      </c>
      <c r="AO6033" t="s">
        <v>8142</v>
      </c>
      <c r="AP6033" s="1">
        <v>44664.498611111114</v>
      </c>
    </row>
    <row r="6034" spans="1:43" x14ac:dyDescent="0.35">
      <c r="A6034" t="s">
        <v>34613</v>
      </c>
      <c r="B6034" t="s">
        <v>196</v>
      </c>
      <c r="C6034" t="s">
        <v>4860</v>
      </c>
      <c r="F6034" t="s">
        <v>34614</v>
      </c>
      <c r="H6034" t="s">
        <v>34615</v>
      </c>
      <c r="I6034" t="s">
        <v>200</v>
      </c>
      <c r="J6034" t="s">
        <v>34616</v>
      </c>
      <c r="K6034" t="s">
        <v>34617</v>
      </c>
      <c r="M6034" t="s">
        <v>143</v>
      </c>
      <c r="N6034" t="s">
        <v>65</v>
      </c>
      <c r="O6034">
        <v>81505</v>
      </c>
      <c r="P6034" t="s">
        <v>50</v>
      </c>
      <c r="U6034" s="1">
        <v>44663.423611111109</v>
      </c>
      <c r="V6034" s="1">
        <v>44663.423611111109</v>
      </c>
      <c r="W6034" s="1">
        <v>44663.584027777775</v>
      </c>
      <c r="X6034" s="1">
        <v>44663.584027777775</v>
      </c>
      <c r="AC6034" t="s">
        <v>53</v>
      </c>
      <c r="AD6034">
        <v>2969520590</v>
      </c>
      <c r="AE6034" s="1">
        <v>38968.519444444442</v>
      </c>
      <c r="AF6034" t="s">
        <v>8363</v>
      </c>
      <c r="AG6034" t="s">
        <v>34618</v>
      </c>
      <c r="AH6034" t="s">
        <v>53</v>
      </c>
      <c r="AJ6034" t="s">
        <v>53</v>
      </c>
      <c r="AK6034" t="s">
        <v>13346</v>
      </c>
      <c r="AL6034" t="s">
        <v>78</v>
      </c>
      <c r="AO6034" t="s">
        <v>54</v>
      </c>
      <c r="AP6034" s="1">
        <v>45433.675000000003</v>
      </c>
    </row>
    <row r="6035" spans="1:43" x14ac:dyDescent="0.35">
      <c r="A6035" t="s">
        <v>34619</v>
      </c>
      <c r="B6035" t="s">
        <v>11006</v>
      </c>
      <c r="C6035" t="s">
        <v>34620</v>
      </c>
      <c r="F6035" t="s">
        <v>34621</v>
      </c>
      <c r="H6035" t="s">
        <v>34622</v>
      </c>
      <c r="I6035" t="s">
        <v>780</v>
      </c>
      <c r="J6035" t="s">
        <v>10434</v>
      </c>
      <c r="K6035" t="s">
        <v>10546</v>
      </c>
      <c r="M6035" t="s">
        <v>10547</v>
      </c>
      <c r="N6035" t="s">
        <v>1593</v>
      </c>
      <c r="O6035">
        <v>35238</v>
      </c>
      <c r="P6035" t="s">
        <v>50</v>
      </c>
      <c r="U6035" s="1">
        <v>43516</v>
      </c>
      <c r="V6035" s="1">
        <v>44663.640972222223</v>
      </c>
      <c r="W6035" s="1">
        <v>43516.45416666667</v>
      </c>
      <c r="X6035" s="1">
        <v>45471.429861111108</v>
      </c>
      <c r="Y6035" s="1">
        <v>45471.431944444441</v>
      </c>
      <c r="Z6035">
        <v>53585.81</v>
      </c>
      <c r="AA6035" t="s">
        <v>133</v>
      </c>
      <c r="AC6035" t="s">
        <v>53</v>
      </c>
      <c r="AD6035">
        <v>2969478809</v>
      </c>
      <c r="AE6035" s="1">
        <v>37358</v>
      </c>
      <c r="AF6035" t="s">
        <v>10436</v>
      </c>
      <c r="AG6035" t="s">
        <v>34623</v>
      </c>
      <c r="AH6035" t="s">
        <v>51</v>
      </c>
      <c r="AJ6035" t="s">
        <v>53</v>
      </c>
      <c r="AL6035" t="s">
        <v>78</v>
      </c>
      <c r="AO6035" t="s">
        <v>5443</v>
      </c>
      <c r="AP6035" s="1">
        <v>44118.570138888892</v>
      </c>
      <c r="AQ6035" s="1">
        <v>44113.477083333331</v>
      </c>
    </row>
    <row r="6036" spans="1:43" x14ac:dyDescent="0.35">
      <c r="A6036" t="s">
        <v>34624</v>
      </c>
      <c r="B6036" t="s">
        <v>34625</v>
      </c>
      <c r="C6036" t="s">
        <v>34626</v>
      </c>
      <c r="F6036" t="s">
        <v>34627</v>
      </c>
      <c r="H6036" t="s">
        <v>34628</v>
      </c>
      <c r="I6036" t="s">
        <v>415</v>
      </c>
      <c r="J6036" t="s">
        <v>34629</v>
      </c>
      <c r="K6036" t="s">
        <v>34630</v>
      </c>
      <c r="M6036" t="s">
        <v>753</v>
      </c>
      <c r="N6036" t="s">
        <v>637</v>
      </c>
      <c r="O6036">
        <v>79907</v>
      </c>
      <c r="P6036" t="s">
        <v>50</v>
      </c>
      <c r="U6036" s="1">
        <v>44663.667361111111</v>
      </c>
      <c r="V6036" s="1">
        <v>44663.667361111111</v>
      </c>
      <c r="W6036" s="1">
        <v>44664.696527777778</v>
      </c>
      <c r="X6036" s="1">
        <v>44664.696527777778</v>
      </c>
      <c r="AC6036" t="s">
        <v>53</v>
      </c>
      <c r="AD6036">
        <v>2969553937</v>
      </c>
      <c r="AE6036" s="1">
        <v>40388.527777777781</v>
      </c>
      <c r="AF6036" t="s">
        <v>12165</v>
      </c>
      <c r="AG6036" t="s">
        <v>34631</v>
      </c>
      <c r="AH6036" t="s">
        <v>53</v>
      </c>
      <c r="AJ6036" t="s">
        <v>53</v>
      </c>
      <c r="AK6036" t="s">
        <v>13606</v>
      </c>
      <c r="AL6036" t="s">
        <v>68</v>
      </c>
      <c r="AO6036" t="s">
        <v>54</v>
      </c>
      <c r="AP6036" s="1">
        <v>45156.500694444447</v>
      </c>
      <c r="AQ6036" s="1">
        <v>45030.627083333333</v>
      </c>
    </row>
    <row r="6037" spans="1:43" x14ac:dyDescent="0.35">
      <c r="A6037" t="s">
        <v>34632</v>
      </c>
      <c r="B6037" t="s">
        <v>34633</v>
      </c>
      <c r="C6037" t="s">
        <v>758</v>
      </c>
      <c r="F6037" t="s">
        <v>34634</v>
      </c>
      <c r="H6037" t="s">
        <v>34632</v>
      </c>
      <c r="J6037" t="s">
        <v>12949</v>
      </c>
      <c r="K6037" t="s">
        <v>32323</v>
      </c>
      <c r="M6037" t="s">
        <v>12925</v>
      </c>
      <c r="N6037" t="s">
        <v>12926</v>
      </c>
      <c r="O6037">
        <v>47842</v>
      </c>
      <c r="P6037" t="s">
        <v>50</v>
      </c>
      <c r="U6037" s="1">
        <v>44664</v>
      </c>
      <c r="V6037" s="1">
        <v>44664</v>
      </c>
      <c r="AC6037" t="s">
        <v>53</v>
      </c>
      <c r="AD6037">
        <v>2969735272</v>
      </c>
      <c r="AE6037" s="1">
        <v>42845.40902777778</v>
      </c>
      <c r="AG6037" t="s">
        <v>34635</v>
      </c>
      <c r="AH6037" t="s">
        <v>51</v>
      </c>
      <c r="AJ6037" t="s">
        <v>53</v>
      </c>
      <c r="AO6037" t="s">
        <v>8142</v>
      </c>
    </row>
    <row r="6038" spans="1:43" x14ac:dyDescent="0.35">
      <c r="A6038" t="s">
        <v>34636</v>
      </c>
      <c r="B6038" t="s">
        <v>8392</v>
      </c>
      <c r="C6038" t="s">
        <v>12697</v>
      </c>
      <c r="F6038" t="s">
        <v>34637</v>
      </c>
      <c r="H6038" t="s">
        <v>34636</v>
      </c>
      <c r="J6038" t="s">
        <v>12949</v>
      </c>
      <c r="K6038" t="s">
        <v>32323</v>
      </c>
      <c r="M6038" t="s">
        <v>12925</v>
      </c>
      <c r="N6038" t="s">
        <v>12926</v>
      </c>
      <c r="O6038">
        <v>47842</v>
      </c>
      <c r="P6038" t="s">
        <v>50</v>
      </c>
      <c r="U6038" s="1">
        <v>44664</v>
      </c>
      <c r="V6038" s="1">
        <v>44664</v>
      </c>
      <c r="AC6038" t="s">
        <v>53</v>
      </c>
      <c r="AD6038">
        <v>2969735272</v>
      </c>
      <c r="AE6038" s="1">
        <v>42845.40902777778</v>
      </c>
      <c r="AG6038" t="s">
        <v>34638</v>
      </c>
      <c r="AH6038" t="s">
        <v>51</v>
      </c>
      <c r="AJ6038" t="s">
        <v>53</v>
      </c>
      <c r="AO6038" t="s">
        <v>8142</v>
      </c>
    </row>
    <row r="6039" spans="1:43" x14ac:dyDescent="0.35">
      <c r="A6039" t="s">
        <v>34639</v>
      </c>
      <c r="B6039" t="s">
        <v>1904</v>
      </c>
      <c r="C6039" t="s">
        <v>5318</v>
      </c>
      <c r="F6039" t="s">
        <v>34640</v>
      </c>
      <c r="H6039" t="s">
        <v>34639</v>
      </c>
      <c r="J6039" t="s">
        <v>34641</v>
      </c>
      <c r="K6039" t="s">
        <v>34642</v>
      </c>
      <c r="M6039" t="s">
        <v>1692</v>
      </c>
      <c r="N6039" t="s">
        <v>253</v>
      </c>
      <c r="O6039">
        <v>88240</v>
      </c>
      <c r="P6039" t="s">
        <v>50</v>
      </c>
      <c r="U6039" s="1">
        <v>44664</v>
      </c>
      <c r="V6039" s="1">
        <v>44664</v>
      </c>
      <c r="W6039" s="1">
        <v>44664.806250000001</v>
      </c>
      <c r="X6039" s="1">
        <v>44664.806250000001</v>
      </c>
      <c r="AC6039" t="s">
        <v>53</v>
      </c>
      <c r="AD6039">
        <v>2973299459</v>
      </c>
      <c r="AE6039" s="1">
        <v>44998.652083333334</v>
      </c>
      <c r="AF6039" t="s">
        <v>34643</v>
      </c>
      <c r="AG6039" t="s">
        <v>34644</v>
      </c>
      <c r="AH6039" t="s">
        <v>51</v>
      </c>
      <c r="AJ6039" t="s">
        <v>53</v>
      </c>
      <c r="AL6039" t="s">
        <v>68</v>
      </c>
      <c r="AO6039" t="s">
        <v>5443</v>
      </c>
      <c r="AP6039" s="1">
        <v>45474.450694444444</v>
      </c>
      <c r="AQ6039" s="1">
        <v>45474.451388888891</v>
      </c>
    </row>
    <row r="6040" spans="1:43" x14ac:dyDescent="0.35">
      <c r="A6040" t="s">
        <v>34645</v>
      </c>
      <c r="B6040" t="s">
        <v>18079</v>
      </c>
      <c r="C6040" t="s">
        <v>2644</v>
      </c>
      <c r="F6040" t="s">
        <v>34646</v>
      </c>
      <c r="H6040" t="s">
        <v>34647</v>
      </c>
      <c r="I6040" t="s">
        <v>2257</v>
      </c>
      <c r="J6040" t="s">
        <v>6387</v>
      </c>
      <c r="K6040" t="s">
        <v>34648</v>
      </c>
      <c r="M6040" t="s">
        <v>8939</v>
      </c>
      <c r="N6040" t="s">
        <v>1205</v>
      </c>
      <c r="O6040">
        <v>63841</v>
      </c>
      <c r="P6040" t="s">
        <v>50</v>
      </c>
      <c r="U6040" s="1">
        <v>44664</v>
      </c>
      <c r="V6040" s="1">
        <v>44664</v>
      </c>
      <c r="AC6040" t="s">
        <v>53</v>
      </c>
      <c r="AD6040">
        <v>2969484892</v>
      </c>
      <c r="AE6040" s="1">
        <v>37756</v>
      </c>
      <c r="AG6040" t="s">
        <v>34649</v>
      </c>
      <c r="AH6040" t="s">
        <v>51</v>
      </c>
      <c r="AJ6040" t="s">
        <v>53</v>
      </c>
      <c r="AO6040" t="s">
        <v>8142</v>
      </c>
    </row>
    <row r="6041" spans="1:43" x14ac:dyDescent="0.35">
      <c r="A6041" t="s">
        <v>34650</v>
      </c>
      <c r="B6041" t="s">
        <v>34651</v>
      </c>
      <c r="C6041" t="s">
        <v>106</v>
      </c>
      <c r="F6041" t="s">
        <v>34652</v>
      </c>
      <c r="H6041" t="s">
        <v>34650</v>
      </c>
      <c r="J6041" t="s">
        <v>34653</v>
      </c>
      <c r="K6041" t="s">
        <v>34654</v>
      </c>
      <c r="M6041" t="s">
        <v>4445</v>
      </c>
      <c r="N6041" t="s">
        <v>65</v>
      </c>
      <c r="O6041">
        <v>80134</v>
      </c>
      <c r="P6041" t="s">
        <v>50</v>
      </c>
      <c r="U6041" s="1">
        <v>44664</v>
      </c>
      <c r="V6041" s="1">
        <v>44664</v>
      </c>
      <c r="W6041" s="1">
        <v>44664.659722222219</v>
      </c>
      <c r="X6041" s="1">
        <v>44664.659722222219</v>
      </c>
      <c r="AC6041" t="s">
        <v>53</v>
      </c>
      <c r="AD6041">
        <v>2972118900</v>
      </c>
      <c r="AE6041" s="1">
        <v>44792.628472222219</v>
      </c>
      <c r="AF6041" t="s">
        <v>34655</v>
      </c>
      <c r="AG6041" t="s">
        <v>34656</v>
      </c>
      <c r="AH6041" t="s">
        <v>51</v>
      </c>
      <c r="AJ6041" t="s">
        <v>53</v>
      </c>
      <c r="AL6041" t="s">
        <v>68</v>
      </c>
      <c r="AO6041" t="s">
        <v>5443</v>
      </c>
      <c r="AP6041" s="1">
        <v>45476.573611111111</v>
      </c>
    </row>
    <row r="6042" spans="1:43" x14ac:dyDescent="0.35">
      <c r="A6042" t="s">
        <v>34657</v>
      </c>
      <c r="B6042" t="s">
        <v>6344</v>
      </c>
      <c r="C6042" t="s">
        <v>14685</v>
      </c>
      <c r="F6042" t="s">
        <v>34658</v>
      </c>
      <c r="H6042" t="s">
        <v>34657</v>
      </c>
      <c r="J6042" t="s">
        <v>31768</v>
      </c>
      <c r="N6042" t="s">
        <v>287</v>
      </c>
      <c r="O6042">
        <v>81019</v>
      </c>
      <c r="P6042" t="s">
        <v>50</v>
      </c>
      <c r="U6042" s="1">
        <v>44664</v>
      </c>
      <c r="V6042" s="1">
        <v>44664</v>
      </c>
      <c r="W6042" s="1">
        <v>44664.788888888892</v>
      </c>
      <c r="X6042" s="1">
        <v>44664.788888888892</v>
      </c>
      <c r="AC6042" t="s">
        <v>53</v>
      </c>
      <c r="AD6042">
        <v>2969545691</v>
      </c>
      <c r="AE6042" s="1">
        <v>40101.513194444444</v>
      </c>
      <c r="AG6042" t="s">
        <v>34659</v>
      </c>
      <c r="AH6042" t="s">
        <v>51</v>
      </c>
      <c r="AJ6042" t="s">
        <v>53</v>
      </c>
      <c r="AL6042" t="s">
        <v>78</v>
      </c>
      <c r="AO6042" t="s">
        <v>8142</v>
      </c>
    </row>
    <row r="6043" spans="1:43" x14ac:dyDescent="0.35">
      <c r="A6043" t="s">
        <v>34660</v>
      </c>
      <c r="B6043" t="s">
        <v>34661</v>
      </c>
      <c r="C6043" t="s">
        <v>2347</v>
      </c>
      <c r="F6043">
        <f>1281-213-2399</f>
        <v>-1331</v>
      </c>
      <c r="H6043" t="s">
        <v>34662</v>
      </c>
      <c r="J6043" t="s">
        <v>34663</v>
      </c>
      <c r="N6043" t="s">
        <v>637</v>
      </c>
      <c r="O6043">
        <v>77433</v>
      </c>
      <c r="P6043" t="s">
        <v>50</v>
      </c>
      <c r="U6043" s="1">
        <v>44664</v>
      </c>
      <c r="V6043" s="1">
        <v>44664</v>
      </c>
      <c r="W6043" s="1">
        <v>44664.367361111108</v>
      </c>
      <c r="X6043" s="1">
        <v>44664.367361111108</v>
      </c>
      <c r="AC6043" t="s">
        <v>53</v>
      </c>
      <c r="AD6043">
        <v>1000000001</v>
      </c>
      <c r="AE6043" s="1">
        <v>39973.351388888892</v>
      </c>
      <c r="AF6043" t="s">
        <v>3377</v>
      </c>
      <c r="AG6043" t="s">
        <v>34664</v>
      </c>
      <c r="AH6043" t="s">
        <v>51</v>
      </c>
      <c r="AJ6043" t="s">
        <v>53</v>
      </c>
      <c r="AL6043" t="s">
        <v>78</v>
      </c>
      <c r="AO6043" t="s">
        <v>8142</v>
      </c>
    </row>
    <row r="6044" spans="1:43" x14ac:dyDescent="0.35">
      <c r="A6044" t="s">
        <v>34665</v>
      </c>
      <c r="B6044" t="s">
        <v>29081</v>
      </c>
      <c r="C6044" t="s">
        <v>3842</v>
      </c>
      <c r="F6044" t="s">
        <v>34666</v>
      </c>
      <c r="H6044" t="s">
        <v>34665</v>
      </c>
      <c r="J6044" t="s">
        <v>6242</v>
      </c>
      <c r="K6044" t="s">
        <v>6531</v>
      </c>
      <c r="M6044" t="s">
        <v>1261</v>
      </c>
      <c r="N6044" t="s">
        <v>65</v>
      </c>
      <c r="O6044">
        <v>80108</v>
      </c>
      <c r="P6044" t="s">
        <v>50</v>
      </c>
      <c r="U6044" s="1">
        <v>44664</v>
      </c>
      <c r="V6044" s="1">
        <v>44664</v>
      </c>
      <c r="W6044" s="1">
        <v>44664.663888888892</v>
      </c>
      <c r="X6044" s="1">
        <v>44664.663888888892</v>
      </c>
      <c r="AC6044" t="s">
        <v>53</v>
      </c>
      <c r="AD6044">
        <v>2969507921</v>
      </c>
      <c r="AE6044" s="1">
        <v>38224.743750000001</v>
      </c>
      <c r="AF6044" t="s">
        <v>6246</v>
      </c>
      <c r="AG6044" t="s">
        <v>34667</v>
      </c>
      <c r="AH6044" t="s">
        <v>51</v>
      </c>
      <c r="AJ6044" t="s">
        <v>53</v>
      </c>
      <c r="AL6044" t="s">
        <v>78</v>
      </c>
      <c r="AO6044" t="s">
        <v>5443</v>
      </c>
      <c r="AP6044" s="1">
        <v>45474.578472222223</v>
      </c>
      <c r="AQ6044" s="1">
        <v>45474.614583333336</v>
      </c>
    </row>
    <row r="6045" spans="1:43" x14ac:dyDescent="0.35">
      <c r="A6045" t="s">
        <v>34668</v>
      </c>
      <c r="B6045" t="s">
        <v>11164</v>
      </c>
      <c r="C6045" t="s">
        <v>34669</v>
      </c>
      <c r="F6045" t="s">
        <v>34670</v>
      </c>
      <c r="H6045" t="s">
        <v>34668</v>
      </c>
      <c r="J6045" t="s">
        <v>34671</v>
      </c>
      <c r="N6045" t="s">
        <v>287</v>
      </c>
      <c r="O6045">
        <v>80019</v>
      </c>
      <c r="P6045" t="s">
        <v>50</v>
      </c>
      <c r="U6045" s="1">
        <v>44664</v>
      </c>
      <c r="V6045" s="1">
        <v>44664</v>
      </c>
      <c r="W6045" s="1">
        <v>44664.520833333336</v>
      </c>
      <c r="X6045" s="1">
        <v>44664.520833333336</v>
      </c>
      <c r="AC6045" t="s">
        <v>53</v>
      </c>
      <c r="AD6045">
        <v>1000000001</v>
      </c>
      <c r="AE6045" s="1">
        <v>39973.351388888892</v>
      </c>
      <c r="AF6045" t="s">
        <v>3377</v>
      </c>
      <c r="AG6045" t="s">
        <v>34672</v>
      </c>
      <c r="AH6045" t="s">
        <v>51</v>
      </c>
      <c r="AJ6045" t="s">
        <v>53</v>
      </c>
      <c r="AL6045" t="s">
        <v>78</v>
      </c>
      <c r="AO6045" t="s">
        <v>8142</v>
      </c>
      <c r="AP6045" s="1">
        <v>44739.513888888891</v>
      </c>
    </row>
    <row r="6046" spans="1:43" x14ac:dyDescent="0.35">
      <c r="A6046" t="s">
        <v>34673</v>
      </c>
      <c r="B6046" t="s">
        <v>34674</v>
      </c>
      <c r="C6046" t="s">
        <v>2238</v>
      </c>
      <c r="F6046" t="s">
        <v>21677</v>
      </c>
      <c r="H6046" t="s">
        <v>34675</v>
      </c>
      <c r="I6046" t="s">
        <v>464</v>
      </c>
      <c r="J6046" t="s">
        <v>6387</v>
      </c>
      <c r="K6046" t="s">
        <v>34676</v>
      </c>
      <c r="M6046" t="s">
        <v>8425</v>
      </c>
      <c r="N6046" t="s">
        <v>15086</v>
      </c>
      <c r="O6046">
        <v>46356</v>
      </c>
      <c r="P6046" t="s">
        <v>50</v>
      </c>
      <c r="U6046" s="1">
        <v>44664</v>
      </c>
      <c r="V6046" s="1">
        <v>44664</v>
      </c>
      <c r="AC6046" t="s">
        <v>53</v>
      </c>
      <c r="AD6046">
        <v>2969484892</v>
      </c>
      <c r="AE6046" s="1">
        <v>37756</v>
      </c>
      <c r="AG6046" t="s">
        <v>34677</v>
      </c>
      <c r="AH6046" t="s">
        <v>51</v>
      </c>
      <c r="AJ6046" t="s">
        <v>53</v>
      </c>
      <c r="AO6046" t="s">
        <v>8142</v>
      </c>
    </row>
    <row r="6047" spans="1:43" x14ac:dyDescent="0.35">
      <c r="A6047" t="s">
        <v>34678</v>
      </c>
      <c r="B6047" t="s">
        <v>403</v>
      </c>
      <c r="C6047" t="s">
        <v>2016</v>
      </c>
      <c r="F6047" t="s">
        <v>34679</v>
      </c>
      <c r="H6047" t="s">
        <v>34680</v>
      </c>
      <c r="J6047" t="s">
        <v>1868</v>
      </c>
      <c r="P6047" t="s">
        <v>50</v>
      </c>
      <c r="U6047" s="1">
        <v>44665</v>
      </c>
      <c r="V6047" s="1">
        <v>44665</v>
      </c>
      <c r="W6047" s="1">
        <v>44665.445138888892</v>
      </c>
      <c r="X6047" s="1">
        <v>44665.445138888892</v>
      </c>
      <c r="AC6047" t="s">
        <v>53</v>
      </c>
      <c r="AD6047">
        <v>2969485812</v>
      </c>
      <c r="AE6047" s="1">
        <v>37833</v>
      </c>
      <c r="AG6047" t="s">
        <v>34681</v>
      </c>
      <c r="AH6047" t="s">
        <v>51</v>
      </c>
      <c r="AJ6047" t="s">
        <v>53</v>
      </c>
      <c r="AL6047" t="s">
        <v>78</v>
      </c>
      <c r="AO6047" t="s">
        <v>8142</v>
      </c>
    </row>
    <row r="6048" spans="1:43" x14ac:dyDescent="0.35">
      <c r="A6048" t="s">
        <v>34682</v>
      </c>
      <c r="B6048" t="s">
        <v>34683</v>
      </c>
      <c r="C6048" t="s">
        <v>34684</v>
      </c>
      <c r="F6048" t="s">
        <v>34685</v>
      </c>
      <c r="H6048" t="s">
        <v>34682</v>
      </c>
      <c r="J6048" t="s">
        <v>11008</v>
      </c>
      <c r="N6048" t="s">
        <v>637</v>
      </c>
      <c r="O6048">
        <v>75034</v>
      </c>
      <c r="P6048" t="s">
        <v>50</v>
      </c>
      <c r="U6048" s="1">
        <v>44665</v>
      </c>
      <c r="V6048" s="1">
        <v>44665</v>
      </c>
      <c r="AC6048" t="s">
        <v>53</v>
      </c>
      <c r="AD6048">
        <v>2969478809</v>
      </c>
      <c r="AE6048" s="1">
        <v>37358</v>
      </c>
      <c r="AG6048" t="s">
        <v>34686</v>
      </c>
      <c r="AH6048" t="s">
        <v>51</v>
      </c>
      <c r="AJ6048" t="s">
        <v>53</v>
      </c>
      <c r="AO6048" t="s">
        <v>8142</v>
      </c>
    </row>
    <row r="6049" spans="1:43" x14ac:dyDescent="0.35">
      <c r="A6049" t="s">
        <v>34687</v>
      </c>
      <c r="B6049" t="s">
        <v>13320</v>
      </c>
      <c r="C6049" t="s">
        <v>3554</v>
      </c>
      <c r="H6049" t="s">
        <v>34688</v>
      </c>
      <c r="J6049" t="s">
        <v>62</v>
      </c>
      <c r="P6049" t="s">
        <v>50</v>
      </c>
      <c r="U6049" s="1">
        <v>44665</v>
      </c>
      <c r="V6049" s="1">
        <v>44665</v>
      </c>
      <c r="W6049" s="1">
        <v>44665.671527777777</v>
      </c>
      <c r="X6049" s="1">
        <v>44665.671527777777</v>
      </c>
      <c r="AC6049" t="s">
        <v>53</v>
      </c>
      <c r="AD6049">
        <v>2969479981</v>
      </c>
      <c r="AE6049" s="1">
        <v>37426</v>
      </c>
      <c r="AF6049" t="s">
        <v>1314</v>
      </c>
      <c r="AG6049" t="s">
        <v>34689</v>
      </c>
      <c r="AH6049" t="s">
        <v>51</v>
      </c>
      <c r="AJ6049" t="s">
        <v>53</v>
      </c>
      <c r="AL6049" t="s">
        <v>78</v>
      </c>
      <c r="AO6049" t="s">
        <v>5443</v>
      </c>
      <c r="AP6049" s="1">
        <v>44781.640277777777</v>
      </c>
    </row>
    <row r="6050" spans="1:43" x14ac:dyDescent="0.35">
      <c r="A6050" t="s">
        <v>7404</v>
      </c>
      <c r="B6050" t="s">
        <v>7402</v>
      </c>
      <c r="C6050" t="s">
        <v>375</v>
      </c>
      <c r="F6050" t="s">
        <v>34690</v>
      </c>
      <c r="H6050" t="s">
        <v>7404</v>
      </c>
      <c r="J6050" t="s">
        <v>34691</v>
      </c>
      <c r="K6050" t="s">
        <v>34692</v>
      </c>
      <c r="M6050" t="s">
        <v>11432</v>
      </c>
      <c r="N6050" t="s">
        <v>65</v>
      </c>
      <c r="O6050">
        <v>80108</v>
      </c>
      <c r="P6050" t="s">
        <v>50</v>
      </c>
      <c r="U6050" s="1">
        <v>44665</v>
      </c>
      <c r="V6050" s="1">
        <v>44665</v>
      </c>
      <c r="W6050" s="1">
        <v>44665.487500000003</v>
      </c>
      <c r="X6050" s="1">
        <v>44665.487500000003</v>
      </c>
      <c r="AC6050" t="s">
        <v>53</v>
      </c>
      <c r="AD6050">
        <v>2969734048</v>
      </c>
      <c r="AE6050" s="1">
        <v>42839.498611111114</v>
      </c>
      <c r="AF6050" t="s">
        <v>7407</v>
      </c>
      <c r="AG6050" t="s">
        <v>34693</v>
      </c>
      <c r="AH6050" t="s">
        <v>51</v>
      </c>
      <c r="AJ6050" t="s">
        <v>53</v>
      </c>
      <c r="AL6050" t="s">
        <v>78</v>
      </c>
      <c r="AO6050" t="s">
        <v>5443</v>
      </c>
      <c r="AP6050" s="1">
        <v>44665.486111111109</v>
      </c>
    </row>
    <row r="6051" spans="1:43" x14ac:dyDescent="0.35">
      <c r="A6051" t="s">
        <v>34694</v>
      </c>
      <c r="B6051" t="s">
        <v>10425</v>
      </c>
      <c r="C6051" t="s">
        <v>4589</v>
      </c>
      <c r="F6051" t="s">
        <v>34695</v>
      </c>
      <c r="H6051" t="s">
        <v>34696</v>
      </c>
      <c r="J6051" t="s">
        <v>20028</v>
      </c>
      <c r="P6051" t="s">
        <v>50</v>
      </c>
      <c r="U6051" s="1">
        <v>44665</v>
      </c>
      <c r="V6051" s="1">
        <v>44665</v>
      </c>
      <c r="AC6051" t="s">
        <v>53</v>
      </c>
      <c r="AD6051">
        <v>2969735272</v>
      </c>
      <c r="AE6051" s="1">
        <v>42845.40902777778</v>
      </c>
      <c r="AG6051" t="s">
        <v>34697</v>
      </c>
      <c r="AH6051" t="s">
        <v>51</v>
      </c>
      <c r="AJ6051" t="s">
        <v>53</v>
      </c>
      <c r="AO6051" t="s">
        <v>8142</v>
      </c>
    </row>
    <row r="6052" spans="1:43" x14ac:dyDescent="0.35">
      <c r="A6052" t="s">
        <v>34698</v>
      </c>
      <c r="B6052" t="s">
        <v>34699</v>
      </c>
      <c r="C6052" t="s">
        <v>1043</v>
      </c>
      <c r="F6052" t="s">
        <v>34700</v>
      </c>
      <c r="H6052" t="s">
        <v>34701</v>
      </c>
      <c r="J6052" t="s">
        <v>22588</v>
      </c>
      <c r="P6052" t="s">
        <v>50</v>
      </c>
      <c r="U6052" s="1">
        <v>44665</v>
      </c>
      <c r="V6052" s="1">
        <v>44665</v>
      </c>
      <c r="AC6052" t="s">
        <v>53</v>
      </c>
      <c r="AD6052">
        <v>2969474446</v>
      </c>
      <c r="AE6052" s="1">
        <v>37104</v>
      </c>
      <c r="AG6052" t="s">
        <v>34702</v>
      </c>
      <c r="AH6052" t="s">
        <v>51</v>
      </c>
      <c r="AJ6052" t="s">
        <v>53</v>
      </c>
      <c r="AO6052" t="s">
        <v>8142</v>
      </c>
    </row>
    <row r="6053" spans="1:43" x14ac:dyDescent="0.35">
      <c r="A6053" t="s">
        <v>34703</v>
      </c>
      <c r="B6053" t="s">
        <v>34704</v>
      </c>
      <c r="C6053" t="s">
        <v>34705</v>
      </c>
      <c r="F6053" t="s">
        <v>34706</v>
      </c>
      <c r="H6053" t="s">
        <v>34707</v>
      </c>
      <c r="J6053" t="s">
        <v>5634</v>
      </c>
      <c r="P6053" t="s">
        <v>50</v>
      </c>
      <c r="U6053" s="1">
        <v>44665</v>
      </c>
      <c r="V6053" s="1">
        <v>44665</v>
      </c>
      <c r="W6053" s="1">
        <v>44665.5</v>
      </c>
      <c r="X6053" s="1">
        <v>44665.5</v>
      </c>
      <c r="AC6053" t="s">
        <v>53</v>
      </c>
      <c r="AD6053">
        <v>1000000001</v>
      </c>
      <c r="AE6053" s="1">
        <v>39973.351388888892</v>
      </c>
      <c r="AF6053" t="s">
        <v>3377</v>
      </c>
      <c r="AG6053" t="s">
        <v>34708</v>
      </c>
      <c r="AH6053" t="s">
        <v>51</v>
      </c>
      <c r="AJ6053" t="s">
        <v>53</v>
      </c>
      <c r="AL6053" t="s">
        <v>78</v>
      </c>
      <c r="AO6053" t="s">
        <v>5443</v>
      </c>
      <c r="AP6053" s="1">
        <v>45358.40902777778</v>
      </c>
    </row>
    <row r="6054" spans="1:43" x14ac:dyDescent="0.35">
      <c r="A6054" t="s">
        <v>34709</v>
      </c>
      <c r="B6054" t="s">
        <v>34710</v>
      </c>
      <c r="C6054" t="s">
        <v>34711</v>
      </c>
      <c r="F6054" t="s">
        <v>34712</v>
      </c>
      <c r="G6054" t="s">
        <v>34713</v>
      </c>
      <c r="H6054" t="s">
        <v>34714</v>
      </c>
      <c r="I6054" t="s">
        <v>464</v>
      </c>
      <c r="J6054" t="s">
        <v>18584</v>
      </c>
      <c r="K6054" t="s">
        <v>34715</v>
      </c>
      <c r="M6054" t="s">
        <v>22680</v>
      </c>
      <c r="N6054" t="s">
        <v>29850</v>
      </c>
      <c r="O6054">
        <v>33073</v>
      </c>
      <c r="P6054" t="s">
        <v>50</v>
      </c>
      <c r="U6054" s="1">
        <v>44665</v>
      </c>
      <c r="V6054" s="1">
        <v>44665</v>
      </c>
      <c r="AC6054" t="s">
        <v>53</v>
      </c>
      <c r="AD6054">
        <v>2969543968</v>
      </c>
      <c r="AE6054" s="1">
        <v>40032.470138888886</v>
      </c>
      <c r="AG6054" t="s">
        <v>34716</v>
      </c>
      <c r="AH6054" t="s">
        <v>51</v>
      </c>
      <c r="AJ6054" t="s">
        <v>53</v>
      </c>
      <c r="AO6054" t="s">
        <v>8142</v>
      </c>
    </row>
    <row r="6055" spans="1:43" x14ac:dyDescent="0.35">
      <c r="A6055" t="s">
        <v>34717</v>
      </c>
      <c r="B6055" t="s">
        <v>20930</v>
      </c>
      <c r="C6055" t="s">
        <v>3614</v>
      </c>
      <c r="F6055" t="s">
        <v>34718</v>
      </c>
      <c r="H6055" t="s">
        <v>34719</v>
      </c>
      <c r="I6055" t="s">
        <v>464</v>
      </c>
      <c r="J6055" t="s">
        <v>6387</v>
      </c>
      <c r="K6055" t="s">
        <v>34720</v>
      </c>
      <c r="M6055" t="s">
        <v>33992</v>
      </c>
      <c r="N6055" t="s">
        <v>2283</v>
      </c>
      <c r="O6055">
        <v>99356</v>
      </c>
      <c r="P6055" t="s">
        <v>50</v>
      </c>
      <c r="U6055" s="1">
        <v>44665</v>
      </c>
      <c r="V6055" s="1">
        <v>44665</v>
      </c>
      <c r="AC6055" t="s">
        <v>53</v>
      </c>
      <c r="AD6055">
        <v>2969484892</v>
      </c>
      <c r="AE6055" s="1">
        <v>37756</v>
      </c>
      <c r="AG6055" t="s">
        <v>34721</v>
      </c>
      <c r="AH6055" t="s">
        <v>51</v>
      </c>
      <c r="AJ6055" t="s">
        <v>53</v>
      </c>
      <c r="AO6055" t="s">
        <v>8142</v>
      </c>
    </row>
    <row r="6056" spans="1:43" x14ac:dyDescent="0.35">
      <c r="A6056" t="s">
        <v>34722</v>
      </c>
      <c r="B6056" t="s">
        <v>28741</v>
      </c>
      <c r="C6056" t="s">
        <v>106</v>
      </c>
      <c r="F6056">
        <v>19706292057</v>
      </c>
      <c r="H6056" t="s">
        <v>28742</v>
      </c>
      <c r="J6056" t="s">
        <v>28743</v>
      </c>
      <c r="K6056" t="s">
        <v>34723</v>
      </c>
      <c r="M6056" t="s">
        <v>8476</v>
      </c>
      <c r="N6056" t="s">
        <v>287</v>
      </c>
      <c r="O6056">
        <v>81626</v>
      </c>
      <c r="P6056" t="s">
        <v>50</v>
      </c>
      <c r="U6056" s="1">
        <v>44665</v>
      </c>
      <c r="V6056" s="1">
        <v>44665</v>
      </c>
      <c r="W6056" s="1">
        <v>44666.581250000003</v>
      </c>
      <c r="X6056" s="1">
        <v>44666.581250000003</v>
      </c>
      <c r="AC6056" t="s">
        <v>53</v>
      </c>
      <c r="AD6056">
        <v>2969859026</v>
      </c>
      <c r="AE6056" s="1">
        <v>43444.407638888886</v>
      </c>
      <c r="AF6056" t="s">
        <v>34724</v>
      </c>
      <c r="AG6056" t="s">
        <v>34725</v>
      </c>
      <c r="AH6056" t="s">
        <v>51</v>
      </c>
      <c r="AJ6056" t="s">
        <v>53</v>
      </c>
      <c r="AL6056" t="s">
        <v>78</v>
      </c>
      <c r="AO6056" t="s">
        <v>5443</v>
      </c>
      <c r="AP6056" s="1">
        <v>45446.379166666666</v>
      </c>
    </row>
    <row r="6057" spans="1:43" x14ac:dyDescent="0.35">
      <c r="A6057" t="s">
        <v>34726</v>
      </c>
      <c r="B6057" t="s">
        <v>4685</v>
      </c>
      <c r="C6057" t="s">
        <v>20626</v>
      </c>
      <c r="F6057" t="s">
        <v>34727</v>
      </c>
      <c r="H6057" t="s">
        <v>34726</v>
      </c>
      <c r="J6057" t="s">
        <v>34728</v>
      </c>
      <c r="K6057" t="s">
        <v>34729</v>
      </c>
      <c r="M6057" t="s">
        <v>4837</v>
      </c>
      <c r="N6057" t="s">
        <v>65</v>
      </c>
      <c r="O6057">
        <v>80758</v>
      </c>
      <c r="P6057" t="s">
        <v>50</v>
      </c>
      <c r="U6057" s="1">
        <v>44665</v>
      </c>
      <c r="V6057" s="1">
        <v>44665</v>
      </c>
      <c r="W6057" s="1">
        <v>44665.698611111111</v>
      </c>
      <c r="X6057" s="1">
        <v>44665.698611111111</v>
      </c>
      <c r="AC6057" t="s">
        <v>51</v>
      </c>
      <c r="AD6057">
        <v>2970036688</v>
      </c>
      <c r="AE6057" s="1">
        <v>44207.4375</v>
      </c>
      <c r="AF6057" t="s">
        <v>34730</v>
      </c>
      <c r="AG6057" t="s">
        <v>34731</v>
      </c>
      <c r="AH6057" t="s">
        <v>51</v>
      </c>
      <c r="AJ6057" t="s">
        <v>53</v>
      </c>
      <c r="AL6057" t="s">
        <v>78</v>
      </c>
      <c r="AO6057" t="s">
        <v>5443</v>
      </c>
      <c r="AP6057" s="1">
        <v>44665.698611111111</v>
      </c>
    </row>
    <row r="6058" spans="1:43" x14ac:dyDescent="0.35">
      <c r="A6058" t="s">
        <v>34732</v>
      </c>
      <c r="B6058" t="s">
        <v>25811</v>
      </c>
      <c r="C6058" t="s">
        <v>7471</v>
      </c>
      <c r="H6058" t="s">
        <v>34733</v>
      </c>
      <c r="J6058" t="s">
        <v>1341</v>
      </c>
      <c r="P6058" t="s">
        <v>50</v>
      </c>
      <c r="U6058" s="1">
        <v>44665</v>
      </c>
      <c r="V6058" s="1">
        <v>44665</v>
      </c>
      <c r="W6058" s="1">
        <v>44669.431944444441</v>
      </c>
      <c r="X6058" s="1">
        <v>44669.431944444441</v>
      </c>
      <c r="AC6058" t="s">
        <v>53</v>
      </c>
      <c r="AD6058">
        <v>2969474049</v>
      </c>
      <c r="AE6058" s="1">
        <v>37062</v>
      </c>
      <c r="AF6058" t="s">
        <v>1342</v>
      </c>
      <c r="AG6058" t="s">
        <v>34734</v>
      </c>
      <c r="AH6058" t="s">
        <v>51</v>
      </c>
      <c r="AJ6058" t="s">
        <v>53</v>
      </c>
      <c r="AL6058" t="s">
        <v>78</v>
      </c>
      <c r="AO6058" t="s">
        <v>5443</v>
      </c>
      <c r="AP6058" s="1">
        <v>44954.52847222222</v>
      </c>
      <c r="AQ6058" s="1">
        <v>44954.534722222219</v>
      </c>
    </row>
    <row r="6059" spans="1:43" x14ac:dyDescent="0.35">
      <c r="A6059" t="s">
        <v>34733</v>
      </c>
      <c r="B6059" t="s">
        <v>34735</v>
      </c>
      <c r="C6059" t="s">
        <v>7471</v>
      </c>
      <c r="F6059" t="s">
        <v>34736</v>
      </c>
      <c r="H6059" t="s">
        <v>34737</v>
      </c>
      <c r="J6059" t="s">
        <v>34738</v>
      </c>
      <c r="K6059" t="s">
        <v>34739</v>
      </c>
      <c r="M6059" t="s">
        <v>3431</v>
      </c>
      <c r="N6059" t="s">
        <v>65</v>
      </c>
      <c r="O6059" t="s">
        <v>34740</v>
      </c>
      <c r="P6059" t="s">
        <v>50</v>
      </c>
      <c r="U6059" s="1">
        <v>44665</v>
      </c>
      <c r="V6059" s="1">
        <v>44665</v>
      </c>
      <c r="W6059" s="1">
        <v>44665.768055555556</v>
      </c>
      <c r="X6059" s="1">
        <v>44665.768055555556</v>
      </c>
      <c r="AC6059" t="s">
        <v>53</v>
      </c>
      <c r="AD6059">
        <v>1000000001</v>
      </c>
      <c r="AE6059" s="1">
        <v>39973.351388888892</v>
      </c>
      <c r="AF6059" t="s">
        <v>3377</v>
      </c>
      <c r="AG6059" t="s">
        <v>34741</v>
      </c>
      <c r="AH6059" t="s">
        <v>51</v>
      </c>
      <c r="AJ6059" t="s">
        <v>53</v>
      </c>
      <c r="AL6059" t="s">
        <v>78</v>
      </c>
      <c r="AO6059" t="s">
        <v>5443</v>
      </c>
      <c r="AP6059" s="1">
        <v>44665.76666666667</v>
      </c>
    </row>
    <row r="6060" spans="1:43" x14ac:dyDescent="0.35">
      <c r="A6060" t="s">
        <v>34742</v>
      </c>
      <c r="B6060" t="s">
        <v>34743</v>
      </c>
      <c r="C6060" t="s">
        <v>2298</v>
      </c>
      <c r="H6060" t="s">
        <v>34744</v>
      </c>
      <c r="J6060" t="s">
        <v>30289</v>
      </c>
      <c r="K6060" t="s">
        <v>21931</v>
      </c>
      <c r="M6060" t="s">
        <v>21932</v>
      </c>
      <c r="N6060" t="s">
        <v>264</v>
      </c>
      <c r="O6060">
        <v>78022</v>
      </c>
      <c r="P6060" t="s">
        <v>50</v>
      </c>
      <c r="U6060" s="1">
        <v>44665</v>
      </c>
      <c r="V6060" s="1">
        <v>44665</v>
      </c>
      <c r="AC6060" t="s">
        <v>53</v>
      </c>
      <c r="AD6060">
        <v>2969537768</v>
      </c>
      <c r="AE6060" s="1">
        <v>39794.362500000003</v>
      </c>
      <c r="AG6060" t="s">
        <v>34745</v>
      </c>
      <c r="AH6060" t="s">
        <v>51</v>
      </c>
      <c r="AJ6060" t="s">
        <v>53</v>
      </c>
      <c r="AO6060" t="s">
        <v>8142</v>
      </c>
    </row>
    <row r="6061" spans="1:43" x14ac:dyDescent="0.35">
      <c r="A6061" t="s">
        <v>34746</v>
      </c>
      <c r="B6061" t="s">
        <v>34747</v>
      </c>
      <c r="C6061" t="s">
        <v>16411</v>
      </c>
      <c r="F6061" t="s">
        <v>5912</v>
      </c>
      <c r="H6061" t="s">
        <v>34748</v>
      </c>
      <c r="I6061" t="s">
        <v>2110</v>
      </c>
      <c r="J6061" t="s">
        <v>34749</v>
      </c>
      <c r="K6061" t="s">
        <v>34750</v>
      </c>
      <c r="M6061" t="s">
        <v>298</v>
      </c>
      <c r="N6061" t="s">
        <v>213</v>
      </c>
      <c r="O6061">
        <v>80229</v>
      </c>
      <c r="P6061" t="s">
        <v>50</v>
      </c>
      <c r="U6061" s="1">
        <v>44665.371527777781</v>
      </c>
      <c r="V6061" s="1">
        <v>44665.371527777781</v>
      </c>
      <c r="W6061" s="1">
        <v>44665.665972222225</v>
      </c>
      <c r="X6061" s="1">
        <v>44665.665972222225</v>
      </c>
      <c r="AC6061" t="s">
        <v>53</v>
      </c>
      <c r="AD6061">
        <v>2969815000</v>
      </c>
      <c r="AE6061" s="1">
        <v>43278.519444444442</v>
      </c>
      <c r="AF6061" t="s">
        <v>5916</v>
      </c>
      <c r="AG6061" t="s">
        <v>34751</v>
      </c>
      <c r="AH6061" t="s">
        <v>53</v>
      </c>
      <c r="AJ6061" t="s">
        <v>53</v>
      </c>
      <c r="AK6061" t="s">
        <v>19885</v>
      </c>
      <c r="AL6061" t="s">
        <v>78</v>
      </c>
      <c r="AO6061" t="s">
        <v>54</v>
      </c>
      <c r="AP6061" s="1">
        <v>45476.404166666667</v>
      </c>
      <c r="AQ6061" s="1">
        <v>45476.447916666664</v>
      </c>
    </row>
    <row r="6062" spans="1:43" x14ac:dyDescent="0.35">
      <c r="A6062" t="s">
        <v>34752</v>
      </c>
      <c r="B6062" t="s">
        <v>34753</v>
      </c>
      <c r="C6062" t="s">
        <v>34754</v>
      </c>
      <c r="F6062" t="s">
        <v>5912</v>
      </c>
      <c r="H6062" t="s">
        <v>34755</v>
      </c>
      <c r="I6062" t="s">
        <v>415</v>
      </c>
      <c r="J6062" t="s">
        <v>34749</v>
      </c>
      <c r="K6062" t="s">
        <v>34750</v>
      </c>
      <c r="M6062" t="s">
        <v>298</v>
      </c>
      <c r="N6062" t="s">
        <v>213</v>
      </c>
      <c r="O6062">
        <v>80229</v>
      </c>
      <c r="P6062" t="s">
        <v>50</v>
      </c>
      <c r="U6062" s="1">
        <v>44665.566666666666</v>
      </c>
      <c r="V6062" s="1">
        <v>44665.566666666666</v>
      </c>
      <c r="W6062" s="1">
        <v>44665.668055555558</v>
      </c>
      <c r="X6062" s="1">
        <v>44665.668055555558</v>
      </c>
      <c r="AC6062" t="s">
        <v>53</v>
      </c>
      <c r="AD6062">
        <v>2969815000</v>
      </c>
      <c r="AE6062" s="1">
        <v>43278.519444444442</v>
      </c>
      <c r="AF6062" t="s">
        <v>5916</v>
      </c>
      <c r="AG6062" t="s">
        <v>34756</v>
      </c>
      <c r="AH6062" t="s">
        <v>53</v>
      </c>
      <c r="AJ6062" t="s">
        <v>53</v>
      </c>
      <c r="AK6062" t="s">
        <v>19885</v>
      </c>
      <c r="AL6062" t="s">
        <v>78</v>
      </c>
      <c r="AO6062" t="s">
        <v>54</v>
      </c>
      <c r="AP6062" s="1">
        <v>45468.556250000001</v>
      </c>
      <c r="AQ6062" s="1">
        <v>45373.487500000003</v>
      </c>
    </row>
    <row r="6063" spans="1:43" x14ac:dyDescent="0.35">
      <c r="A6063" t="s">
        <v>34757</v>
      </c>
      <c r="B6063" t="s">
        <v>34758</v>
      </c>
      <c r="C6063" t="s">
        <v>12268</v>
      </c>
      <c r="D6063" t="s">
        <v>240</v>
      </c>
      <c r="F6063" t="s">
        <v>47</v>
      </c>
      <c r="H6063" t="s">
        <v>34759</v>
      </c>
      <c r="I6063" t="s">
        <v>101</v>
      </c>
      <c r="J6063" t="s">
        <v>49</v>
      </c>
      <c r="P6063" t="s">
        <v>50</v>
      </c>
      <c r="U6063" s="1">
        <v>44665.667361111111</v>
      </c>
      <c r="V6063" s="1">
        <v>44665.667361111111</v>
      </c>
      <c r="W6063" s="1">
        <v>45070.525694444441</v>
      </c>
      <c r="X6063" s="1">
        <v>45177.62222222222</v>
      </c>
      <c r="AC6063" t="s">
        <v>53</v>
      </c>
      <c r="AD6063">
        <v>1000000000</v>
      </c>
      <c r="AE6063" s="1">
        <v>37295</v>
      </c>
      <c r="AG6063" t="s">
        <v>34760</v>
      </c>
      <c r="AH6063" t="s">
        <v>53</v>
      </c>
      <c r="AJ6063" t="s">
        <v>53</v>
      </c>
      <c r="AK6063" t="s">
        <v>7790</v>
      </c>
      <c r="AL6063" t="s">
        <v>78</v>
      </c>
      <c r="AO6063" t="s">
        <v>54</v>
      </c>
      <c r="AP6063" s="1">
        <v>45281.575694444444</v>
      </c>
    </row>
    <row r="6064" spans="1:43" x14ac:dyDescent="0.35">
      <c r="A6064" t="s">
        <v>34761</v>
      </c>
      <c r="B6064" t="s">
        <v>34762</v>
      </c>
      <c r="C6064" t="s">
        <v>758</v>
      </c>
      <c r="F6064" t="s">
        <v>34763</v>
      </c>
      <c r="H6064" t="s">
        <v>34764</v>
      </c>
      <c r="I6064" t="s">
        <v>415</v>
      </c>
      <c r="J6064" t="s">
        <v>34749</v>
      </c>
      <c r="K6064" t="s">
        <v>34750</v>
      </c>
      <c r="M6064" t="s">
        <v>298</v>
      </c>
      <c r="N6064" t="s">
        <v>213</v>
      </c>
      <c r="O6064">
        <v>80229</v>
      </c>
      <c r="P6064" t="s">
        <v>50</v>
      </c>
      <c r="U6064" s="1">
        <v>44665.672222222223</v>
      </c>
      <c r="V6064" s="1">
        <v>44665.672222222223</v>
      </c>
      <c r="W6064" s="1">
        <v>44665.692361111112</v>
      </c>
      <c r="X6064" s="1">
        <v>44665.692361111112</v>
      </c>
      <c r="AC6064" t="s">
        <v>53</v>
      </c>
      <c r="AD6064">
        <v>2969815000</v>
      </c>
      <c r="AE6064" s="1">
        <v>43278.519444444442</v>
      </c>
      <c r="AF6064" t="s">
        <v>5916</v>
      </c>
      <c r="AG6064" t="s">
        <v>34765</v>
      </c>
      <c r="AH6064" t="s">
        <v>53</v>
      </c>
      <c r="AJ6064" t="s">
        <v>53</v>
      </c>
      <c r="AK6064" t="s">
        <v>19885</v>
      </c>
      <c r="AL6064" t="s">
        <v>78</v>
      </c>
      <c r="AO6064" t="s">
        <v>54</v>
      </c>
      <c r="AP6064" s="1">
        <v>45471.411805555559</v>
      </c>
    </row>
    <row r="6065" spans="1:43" x14ac:dyDescent="0.35">
      <c r="A6065" t="s">
        <v>34766</v>
      </c>
      <c r="B6065" t="s">
        <v>2689</v>
      </c>
      <c r="C6065" t="s">
        <v>9098</v>
      </c>
      <c r="F6065" t="s">
        <v>34767</v>
      </c>
      <c r="H6065" t="s">
        <v>34766</v>
      </c>
      <c r="J6065" t="s">
        <v>21322</v>
      </c>
      <c r="K6065" t="s">
        <v>34768</v>
      </c>
      <c r="M6065" t="s">
        <v>4629</v>
      </c>
      <c r="N6065" t="s">
        <v>2409</v>
      </c>
      <c r="O6065">
        <v>85040</v>
      </c>
      <c r="P6065" t="s">
        <v>50</v>
      </c>
      <c r="U6065" s="1">
        <v>44666</v>
      </c>
      <c r="V6065" s="1">
        <v>44666</v>
      </c>
      <c r="AC6065" t="s">
        <v>53</v>
      </c>
      <c r="AD6065">
        <v>2969504605</v>
      </c>
      <c r="AE6065" s="1">
        <v>38006.45208333333</v>
      </c>
      <c r="AG6065" t="s">
        <v>34769</v>
      </c>
      <c r="AH6065" t="s">
        <v>51</v>
      </c>
      <c r="AJ6065" t="s">
        <v>53</v>
      </c>
      <c r="AO6065" t="s">
        <v>8142</v>
      </c>
    </row>
    <row r="6066" spans="1:43" x14ac:dyDescent="0.35">
      <c r="A6066" t="s">
        <v>34770</v>
      </c>
      <c r="B6066" t="s">
        <v>34771</v>
      </c>
      <c r="C6066" t="s">
        <v>34772</v>
      </c>
      <c r="F6066" t="s">
        <v>34773</v>
      </c>
      <c r="H6066" t="s">
        <v>34774</v>
      </c>
      <c r="J6066" t="s">
        <v>18584</v>
      </c>
      <c r="N6066" t="s">
        <v>637</v>
      </c>
      <c r="O6066">
        <v>77396</v>
      </c>
      <c r="P6066" t="s">
        <v>50</v>
      </c>
      <c r="U6066" s="1">
        <v>44666</v>
      </c>
      <c r="V6066" s="1">
        <v>44666</v>
      </c>
      <c r="AC6066" t="s">
        <v>53</v>
      </c>
      <c r="AD6066">
        <v>2969543968</v>
      </c>
      <c r="AE6066" s="1">
        <v>40032.470138888886</v>
      </c>
      <c r="AG6066" t="s">
        <v>34775</v>
      </c>
      <c r="AH6066" t="s">
        <v>51</v>
      </c>
      <c r="AJ6066" t="s">
        <v>53</v>
      </c>
      <c r="AO6066" t="s">
        <v>8142</v>
      </c>
    </row>
    <row r="6067" spans="1:43" x14ac:dyDescent="0.35">
      <c r="A6067" t="s">
        <v>34776</v>
      </c>
      <c r="B6067" t="s">
        <v>34777</v>
      </c>
      <c r="C6067" t="s">
        <v>34778</v>
      </c>
      <c r="F6067" t="s">
        <v>34773</v>
      </c>
      <c r="H6067" t="s">
        <v>34774</v>
      </c>
      <c r="J6067" t="s">
        <v>18584</v>
      </c>
      <c r="N6067" t="s">
        <v>637</v>
      </c>
      <c r="O6067">
        <v>77396</v>
      </c>
      <c r="P6067" t="s">
        <v>50</v>
      </c>
      <c r="U6067" s="1">
        <v>44666</v>
      </c>
      <c r="V6067" s="1">
        <v>44666</v>
      </c>
      <c r="AC6067" t="s">
        <v>53</v>
      </c>
      <c r="AD6067">
        <v>2969543968</v>
      </c>
      <c r="AE6067" s="1">
        <v>40032.470138888886</v>
      </c>
      <c r="AG6067" t="s">
        <v>34779</v>
      </c>
      <c r="AH6067" t="s">
        <v>51</v>
      </c>
      <c r="AJ6067" t="s">
        <v>53</v>
      </c>
      <c r="AO6067" t="s">
        <v>8142</v>
      </c>
    </row>
    <row r="6068" spans="1:43" x14ac:dyDescent="0.35">
      <c r="A6068" t="s">
        <v>34780</v>
      </c>
      <c r="B6068" t="s">
        <v>24254</v>
      </c>
      <c r="C6068" t="s">
        <v>904</v>
      </c>
      <c r="F6068" t="s">
        <v>34781</v>
      </c>
      <c r="H6068" t="s">
        <v>34782</v>
      </c>
      <c r="I6068" t="s">
        <v>200</v>
      </c>
      <c r="J6068" t="s">
        <v>34783</v>
      </c>
      <c r="K6068" t="s">
        <v>34784</v>
      </c>
      <c r="M6068" t="s">
        <v>3225</v>
      </c>
      <c r="N6068" t="s">
        <v>65</v>
      </c>
      <c r="O6068" t="s">
        <v>1823</v>
      </c>
      <c r="P6068" t="s">
        <v>50</v>
      </c>
      <c r="U6068" s="1">
        <v>44666</v>
      </c>
      <c r="V6068" s="1">
        <v>44666</v>
      </c>
      <c r="W6068" s="1">
        <v>44666.304166666669</v>
      </c>
      <c r="X6068" s="1">
        <v>44666.304166666669</v>
      </c>
      <c r="AC6068" t="s">
        <v>53</v>
      </c>
      <c r="AD6068">
        <v>1000000001</v>
      </c>
      <c r="AE6068" s="1">
        <v>39973.351388888892</v>
      </c>
      <c r="AF6068" t="s">
        <v>3377</v>
      </c>
      <c r="AG6068" t="s">
        <v>34785</v>
      </c>
      <c r="AH6068" t="s">
        <v>51</v>
      </c>
      <c r="AJ6068" t="s">
        <v>53</v>
      </c>
      <c r="AL6068" t="s">
        <v>78</v>
      </c>
      <c r="AO6068" t="s">
        <v>5443</v>
      </c>
    </row>
    <row r="6069" spans="1:43" x14ac:dyDescent="0.35">
      <c r="A6069" t="s">
        <v>34786</v>
      </c>
      <c r="B6069" t="s">
        <v>34787</v>
      </c>
      <c r="C6069" t="s">
        <v>1775</v>
      </c>
      <c r="F6069" t="s">
        <v>34788</v>
      </c>
      <c r="H6069" t="s">
        <v>34786</v>
      </c>
      <c r="J6069" t="s">
        <v>34789</v>
      </c>
      <c r="K6069" t="s">
        <v>5993</v>
      </c>
      <c r="M6069" t="s">
        <v>3124</v>
      </c>
      <c r="N6069" t="s">
        <v>253</v>
      </c>
      <c r="O6069">
        <v>87035</v>
      </c>
      <c r="P6069" t="s">
        <v>50</v>
      </c>
      <c r="U6069" s="1">
        <v>44666</v>
      </c>
      <c r="V6069" s="1">
        <v>44666</v>
      </c>
      <c r="W6069" s="1">
        <v>44666.390277777777</v>
      </c>
      <c r="X6069" s="1">
        <v>44666.390277777777</v>
      </c>
      <c r="AC6069" t="s">
        <v>53</v>
      </c>
      <c r="AD6069">
        <v>2969566663</v>
      </c>
      <c r="AE6069" s="1">
        <v>40813.313194444447</v>
      </c>
      <c r="AF6069" t="s">
        <v>5994</v>
      </c>
      <c r="AG6069" t="s">
        <v>34790</v>
      </c>
      <c r="AH6069" t="s">
        <v>51</v>
      </c>
      <c r="AJ6069" t="s">
        <v>53</v>
      </c>
      <c r="AL6069" t="s">
        <v>78</v>
      </c>
      <c r="AO6069" t="s">
        <v>5443</v>
      </c>
      <c r="AP6069" s="1">
        <v>45076.726388888892</v>
      </c>
    </row>
    <row r="6070" spans="1:43" x14ac:dyDescent="0.35">
      <c r="A6070" t="s">
        <v>34791</v>
      </c>
      <c r="B6070" t="s">
        <v>34792</v>
      </c>
      <c r="C6070" t="s">
        <v>946</v>
      </c>
      <c r="F6070" t="s">
        <v>31109</v>
      </c>
      <c r="H6070" t="s">
        <v>34793</v>
      </c>
      <c r="I6070" t="s">
        <v>61</v>
      </c>
      <c r="J6070" t="s">
        <v>31111</v>
      </c>
      <c r="P6070" t="s">
        <v>50</v>
      </c>
      <c r="U6070" s="1">
        <v>44666</v>
      </c>
      <c r="V6070" s="1">
        <v>44666</v>
      </c>
      <c r="AC6070" t="s">
        <v>53</v>
      </c>
      <c r="AD6070">
        <v>2969475309</v>
      </c>
      <c r="AE6070" s="1">
        <v>37159</v>
      </c>
      <c r="AG6070" t="s">
        <v>34794</v>
      </c>
      <c r="AH6070" t="s">
        <v>51</v>
      </c>
      <c r="AJ6070" t="s">
        <v>53</v>
      </c>
      <c r="AO6070" t="s">
        <v>8142</v>
      </c>
    </row>
    <row r="6071" spans="1:43" x14ac:dyDescent="0.35">
      <c r="A6071" t="s">
        <v>5990</v>
      </c>
      <c r="B6071" t="s">
        <v>5987</v>
      </c>
      <c r="C6071" t="s">
        <v>5988</v>
      </c>
      <c r="F6071" t="s">
        <v>34795</v>
      </c>
      <c r="H6071" t="s">
        <v>5990</v>
      </c>
      <c r="J6071" t="s">
        <v>34789</v>
      </c>
      <c r="K6071" t="s">
        <v>5993</v>
      </c>
      <c r="M6071" t="s">
        <v>3124</v>
      </c>
      <c r="N6071" t="s">
        <v>253</v>
      </c>
      <c r="O6071">
        <v>87035</v>
      </c>
      <c r="P6071" t="s">
        <v>50</v>
      </c>
      <c r="U6071" s="1">
        <v>44666</v>
      </c>
      <c r="V6071" s="1">
        <v>44666</v>
      </c>
      <c r="W6071" s="1">
        <v>44666.383333333331</v>
      </c>
      <c r="X6071" s="1">
        <v>44666.383333333331</v>
      </c>
      <c r="AC6071" t="s">
        <v>53</v>
      </c>
      <c r="AD6071">
        <v>2969566663</v>
      </c>
      <c r="AE6071" s="1">
        <v>40813.313194444447</v>
      </c>
      <c r="AF6071" t="s">
        <v>5994</v>
      </c>
      <c r="AG6071" t="s">
        <v>34796</v>
      </c>
      <c r="AH6071" t="s">
        <v>51</v>
      </c>
      <c r="AJ6071" t="s">
        <v>53</v>
      </c>
      <c r="AL6071" t="s">
        <v>78</v>
      </c>
      <c r="AO6071" t="s">
        <v>5443</v>
      </c>
      <c r="AP6071" s="1">
        <v>45168.688194444447</v>
      </c>
      <c r="AQ6071" s="1">
        <v>45002.513194444444</v>
      </c>
    </row>
    <row r="6072" spans="1:43" x14ac:dyDescent="0.35">
      <c r="A6072" t="s">
        <v>34797</v>
      </c>
      <c r="B6072" t="s">
        <v>12035</v>
      </c>
      <c r="C6072" t="s">
        <v>2094</v>
      </c>
      <c r="F6072" t="s">
        <v>12036</v>
      </c>
      <c r="G6072" t="s">
        <v>12037</v>
      </c>
      <c r="H6072" t="s">
        <v>12038</v>
      </c>
      <c r="I6072" t="s">
        <v>2578</v>
      </c>
      <c r="J6072" t="s">
        <v>34015</v>
      </c>
      <c r="K6072" t="s">
        <v>21663</v>
      </c>
      <c r="M6072" t="s">
        <v>10346</v>
      </c>
      <c r="N6072" t="s">
        <v>264</v>
      </c>
      <c r="O6072">
        <v>76131</v>
      </c>
      <c r="P6072" t="s">
        <v>50</v>
      </c>
      <c r="U6072" s="1">
        <v>44666</v>
      </c>
      <c r="V6072" s="1">
        <v>44666</v>
      </c>
      <c r="AC6072" t="s">
        <v>53</v>
      </c>
      <c r="AD6072">
        <v>2969505434</v>
      </c>
      <c r="AE6072" s="1">
        <v>38056.529861111114</v>
      </c>
      <c r="AG6072" t="s">
        <v>34798</v>
      </c>
      <c r="AH6072" t="s">
        <v>51</v>
      </c>
      <c r="AJ6072" t="s">
        <v>53</v>
      </c>
      <c r="AO6072" t="s">
        <v>8142</v>
      </c>
    </row>
    <row r="6073" spans="1:43" x14ac:dyDescent="0.35">
      <c r="A6073" t="s">
        <v>34799</v>
      </c>
      <c r="B6073" t="s">
        <v>34530</v>
      </c>
      <c r="C6073" t="s">
        <v>34800</v>
      </c>
      <c r="F6073" t="s">
        <v>34801</v>
      </c>
      <c r="H6073" t="s">
        <v>34799</v>
      </c>
      <c r="J6073" t="s">
        <v>31716</v>
      </c>
      <c r="K6073" t="s">
        <v>34802</v>
      </c>
      <c r="M6073" t="s">
        <v>16707</v>
      </c>
      <c r="N6073" t="s">
        <v>798</v>
      </c>
      <c r="O6073">
        <v>78660</v>
      </c>
      <c r="P6073" t="s">
        <v>50</v>
      </c>
      <c r="U6073" s="1">
        <v>44666</v>
      </c>
      <c r="V6073" s="1">
        <v>44666</v>
      </c>
      <c r="AC6073" t="s">
        <v>53</v>
      </c>
      <c r="AD6073">
        <v>2969482903</v>
      </c>
      <c r="AE6073" s="1">
        <v>37609</v>
      </c>
      <c r="AG6073" t="s">
        <v>34803</v>
      </c>
      <c r="AH6073" t="s">
        <v>51</v>
      </c>
      <c r="AJ6073" t="s">
        <v>53</v>
      </c>
      <c r="AO6073" t="s">
        <v>8142</v>
      </c>
    </row>
    <row r="6074" spans="1:43" x14ac:dyDescent="0.35">
      <c r="A6074" t="s">
        <v>34804</v>
      </c>
      <c r="B6074" t="s">
        <v>13479</v>
      </c>
      <c r="C6074" t="s">
        <v>5456</v>
      </c>
      <c r="F6074" t="s">
        <v>34805</v>
      </c>
      <c r="H6074" t="s">
        <v>34804</v>
      </c>
      <c r="J6074" t="s">
        <v>34806</v>
      </c>
      <c r="K6074" t="s">
        <v>34807</v>
      </c>
      <c r="L6074" t="s">
        <v>34808</v>
      </c>
      <c r="M6074" t="s">
        <v>7169</v>
      </c>
      <c r="N6074" t="s">
        <v>65</v>
      </c>
      <c r="O6074">
        <v>80459</v>
      </c>
      <c r="P6074" t="s">
        <v>50</v>
      </c>
      <c r="U6074" s="1">
        <v>44668</v>
      </c>
      <c r="V6074" s="1">
        <v>44668</v>
      </c>
      <c r="W6074" s="1">
        <v>44668.87777777778</v>
      </c>
      <c r="X6074" s="1">
        <v>44668.87777777778</v>
      </c>
      <c r="AC6074" t="s">
        <v>53</v>
      </c>
      <c r="AD6074">
        <v>1000000001</v>
      </c>
      <c r="AE6074" s="1">
        <v>39973.351388888892</v>
      </c>
      <c r="AF6074" t="s">
        <v>3377</v>
      </c>
      <c r="AG6074" t="s">
        <v>34809</v>
      </c>
      <c r="AH6074" t="s">
        <v>51</v>
      </c>
      <c r="AJ6074" t="s">
        <v>53</v>
      </c>
      <c r="AL6074" t="s">
        <v>78</v>
      </c>
      <c r="AO6074" t="s">
        <v>5443</v>
      </c>
      <c r="AP6074" s="1">
        <v>44670.875694444447</v>
      </c>
    </row>
    <row r="6075" spans="1:43" x14ac:dyDescent="0.35">
      <c r="A6075" t="s">
        <v>34810</v>
      </c>
      <c r="B6075" t="s">
        <v>34811</v>
      </c>
      <c r="C6075" t="s">
        <v>10684</v>
      </c>
      <c r="F6075" t="s">
        <v>34812</v>
      </c>
      <c r="H6075" t="s">
        <v>34810</v>
      </c>
      <c r="J6075" t="s">
        <v>34813</v>
      </c>
      <c r="K6075" t="s">
        <v>34814</v>
      </c>
      <c r="M6075" t="s">
        <v>419</v>
      </c>
      <c r="N6075" t="s">
        <v>253</v>
      </c>
      <c r="O6075">
        <v>87120</v>
      </c>
      <c r="P6075" t="s">
        <v>50</v>
      </c>
      <c r="U6075" s="1">
        <v>44668</v>
      </c>
      <c r="V6075" s="1">
        <v>44668</v>
      </c>
      <c r="W6075" s="1">
        <v>44668.272222222222</v>
      </c>
      <c r="X6075" s="1">
        <v>44668.272222222222</v>
      </c>
      <c r="AC6075" t="s">
        <v>53</v>
      </c>
      <c r="AD6075">
        <v>1000000001</v>
      </c>
      <c r="AE6075" s="1">
        <v>39973.351388888892</v>
      </c>
      <c r="AF6075" t="s">
        <v>3377</v>
      </c>
      <c r="AG6075" t="s">
        <v>34815</v>
      </c>
      <c r="AH6075" t="s">
        <v>51</v>
      </c>
      <c r="AJ6075" t="s">
        <v>53</v>
      </c>
      <c r="AL6075" t="s">
        <v>78</v>
      </c>
      <c r="AO6075" t="s">
        <v>5443</v>
      </c>
      <c r="AP6075" s="1">
        <v>44668.270833333336</v>
      </c>
    </row>
    <row r="6076" spans="1:43" x14ac:dyDescent="0.35">
      <c r="A6076" t="s">
        <v>34816</v>
      </c>
      <c r="B6076" t="s">
        <v>34817</v>
      </c>
      <c r="C6076" t="s">
        <v>976</v>
      </c>
      <c r="F6076" t="s">
        <v>34818</v>
      </c>
      <c r="H6076" t="s">
        <v>34816</v>
      </c>
      <c r="J6076" t="s">
        <v>34819</v>
      </c>
      <c r="K6076" t="s">
        <v>34820</v>
      </c>
      <c r="M6076" t="s">
        <v>3225</v>
      </c>
      <c r="N6076" t="s">
        <v>65</v>
      </c>
      <c r="O6076">
        <v>80537</v>
      </c>
      <c r="P6076" t="s">
        <v>50</v>
      </c>
      <c r="U6076" s="1">
        <v>44668</v>
      </c>
      <c r="V6076" s="1">
        <v>44668</v>
      </c>
      <c r="W6076" s="1">
        <v>44668.555555555555</v>
      </c>
      <c r="X6076" s="1">
        <v>44668.555555555555</v>
      </c>
      <c r="AC6076" t="s">
        <v>53</v>
      </c>
      <c r="AD6076">
        <v>1000000001</v>
      </c>
      <c r="AE6076" s="1">
        <v>39973.351388888892</v>
      </c>
      <c r="AF6076" t="s">
        <v>3377</v>
      </c>
      <c r="AG6076" t="s">
        <v>34821</v>
      </c>
      <c r="AH6076" t="s">
        <v>51</v>
      </c>
      <c r="AJ6076" t="s">
        <v>53</v>
      </c>
      <c r="AL6076" t="s">
        <v>78</v>
      </c>
      <c r="AO6076" t="s">
        <v>5443</v>
      </c>
      <c r="AP6076" s="1">
        <v>45157.607638888891</v>
      </c>
      <c r="AQ6076" s="1">
        <v>44668.546527777777</v>
      </c>
    </row>
    <row r="6077" spans="1:43" x14ac:dyDescent="0.35">
      <c r="A6077" t="s">
        <v>34822</v>
      </c>
      <c r="B6077" t="s">
        <v>34823</v>
      </c>
      <c r="C6077" t="s">
        <v>2016</v>
      </c>
      <c r="D6077" t="s">
        <v>1052</v>
      </c>
      <c r="F6077" t="s">
        <v>34824</v>
      </c>
      <c r="G6077" t="s">
        <v>34825</v>
      </c>
      <c r="H6077" t="s">
        <v>34826</v>
      </c>
      <c r="I6077" t="s">
        <v>394</v>
      </c>
      <c r="J6077" t="s">
        <v>34827</v>
      </c>
      <c r="K6077" t="s">
        <v>34828</v>
      </c>
      <c r="M6077" t="s">
        <v>8526</v>
      </c>
      <c r="N6077" t="s">
        <v>287</v>
      </c>
      <c r="O6077">
        <v>81235</v>
      </c>
      <c r="P6077" t="s">
        <v>50</v>
      </c>
      <c r="U6077" s="1">
        <v>44668.788194444445</v>
      </c>
      <c r="V6077" s="1">
        <v>44668.788194444445</v>
      </c>
      <c r="W6077" s="1">
        <v>44669.443055555559</v>
      </c>
      <c r="X6077" s="1">
        <v>44669.443055555559</v>
      </c>
      <c r="AC6077" t="s">
        <v>53</v>
      </c>
      <c r="AD6077">
        <v>2969765566</v>
      </c>
      <c r="AE6077" s="1">
        <v>43059.685416666667</v>
      </c>
      <c r="AF6077" t="s">
        <v>8527</v>
      </c>
      <c r="AG6077" t="s">
        <v>34829</v>
      </c>
      <c r="AH6077" t="s">
        <v>53</v>
      </c>
      <c r="AJ6077" t="s">
        <v>53</v>
      </c>
      <c r="AK6077" t="s">
        <v>8166</v>
      </c>
      <c r="AL6077" t="s">
        <v>78</v>
      </c>
      <c r="AO6077" t="s">
        <v>54</v>
      </c>
      <c r="AP6077" s="1">
        <v>45464.593055555553</v>
      </c>
      <c r="AQ6077" s="1">
        <v>45474.563888888886</v>
      </c>
    </row>
    <row r="6078" spans="1:43" x14ac:dyDescent="0.35">
      <c r="A6078" t="s">
        <v>34830</v>
      </c>
      <c r="B6078" t="s">
        <v>530</v>
      </c>
      <c r="C6078" t="s">
        <v>3842</v>
      </c>
      <c r="F6078" t="s">
        <v>34831</v>
      </c>
      <c r="H6078" t="s">
        <v>34830</v>
      </c>
      <c r="J6078" t="s">
        <v>11008</v>
      </c>
      <c r="N6078" t="s">
        <v>14739</v>
      </c>
      <c r="O6078">
        <v>60946</v>
      </c>
      <c r="P6078" t="s">
        <v>50</v>
      </c>
      <c r="U6078" s="1">
        <v>44669</v>
      </c>
      <c r="V6078" s="1">
        <v>44669</v>
      </c>
      <c r="AC6078" t="s">
        <v>53</v>
      </c>
      <c r="AD6078">
        <v>2969478809</v>
      </c>
      <c r="AE6078" s="1">
        <v>37358</v>
      </c>
      <c r="AG6078" t="s">
        <v>34832</v>
      </c>
      <c r="AH6078" t="s">
        <v>51</v>
      </c>
      <c r="AJ6078" t="s">
        <v>53</v>
      </c>
      <c r="AO6078" t="s">
        <v>8142</v>
      </c>
    </row>
    <row r="6079" spans="1:43" x14ac:dyDescent="0.35">
      <c r="A6079" t="s">
        <v>34833</v>
      </c>
      <c r="B6079" t="s">
        <v>34834</v>
      </c>
      <c r="C6079" t="s">
        <v>24064</v>
      </c>
      <c r="F6079">
        <v>14383645812</v>
      </c>
      <c r="H6079" t="s">
        <v>34835</v>
      </c>
      <c r="J6079" t="s">
        <v>16753</v>
      </c>
      <c r="N6079" t="s">
        <v>19832</v>
      </c>
      <c r="O6079" t="s">
        <v>34836</v>
      </c>
      <c r="P6079" t="s">
        <v>4438</v>
      </c>
      <c r="U6079" s="1">
        <v>44669</v>
      </c>
      <c r="V6079" s="1">
        <v>44669</v>
      </c>
      <c r="AC6079" t="s">
        <v>53</v>
      </c>
      <c r="AD6079">
        <v>2969485518</v>
      </c>
      <c r="AE6079" s="1">
        <v>37809</v>
      </c>
      <c r="AG6079" t="s">
        <v>34837</v>
      </c>
      <c r="AH6079" t="s">
        <v>51</v>
      </c>
      <c r="AJ6079" t="s">
        <v>53</v>
      </c>
      <c r="AO6079" t="s">
        <v>8142</v>
      </c>
    </row>
    <row r="6080" spans="1:43" x14ac:dyDescent="0.35">
      <c r="A6080" t="s">
        <v>34838</v>
      </c>
      <c r="B6080" t="s">
        <v>34839</v>
      </c>
      <c r="C6080" t="s">
        <v>34840</v>
      </c>
      <c r="H6080" t="s">
        <v>34841</v>
      </c>
      <c r="J6080" t="s">
        <v>534</v>
      </c>
      <c r="P6080" t="s">
        <v>50</v>
      </c>
      <c r="U6080" s="1">
        <v>44669</v>
      </c>
      <c r="V6080" s="1">
        <v>44669</v>
      </c>
      <c r="W6080" s="1">
        <v>44669.456944444442</v>
      </c>
      <c r="X6080" s="1">
        <v>44669.456944444442</v>
      </c>
      <c r="AC6080" t="s">
        <v>53</v>
      </c>
      <c r="AD6080">
        <v>2969480024</v>
      </c>
      <c r="AE6080" s="1">
        <v>37427</v>
      </c>
      <c r="AF6080" t="s">
        <v>140</v>
      </c>
      <c r="AG6080" t="s">
        <v>34842</v>
      </c>
      <c r="AH6080" t="s">
        <v>51</v>
      </c>
      <c r="AJ6080" t="s">
        <v>53</v>
      </c>
      <c r="AL6080" t="s">
        <v>78</v>
      </c>
      <c r="AO6080" t="s">
        <v>5443</v>
      </c>
      <c r="AP6080" s="1">
        <v>45414.427083333336</v>
      </c>
      <c r="AQ6080" s="1">
        <v>45414.430555555555</v>
      </c>
    </row>
    <row r="6081" spans="1:43" x14ac:dyDescent="0.35">
      <c r="A6081" t="s">
        <v>34843</v>
      </c>
      <c r="B6081" t="s">
        <v>16442</v>
      </c>
      <c r="C6081" t="s">
        <v>34844</v>
      </c>
      <c r="H6081" t="s">
        <v>10027</v>
      </c>
      <c r="I6081" t="s">
        <v>61</v>
      </c>
      <c r="J6081" t="s">
        <v>22840</v>
      </c>
      <c r="P6081" t="s">
        <v>50</v>
      </c>
      <c r="U6081" s="1">
        <v>44669</v>
      </c>
      <c r="V6081" s="1">
        <v>44669</v>
      </c>
      <c r="W6081" s="1">
        <v>44670.659722222219</v>
      </c>
      <c r="X6081" s="1">
        <v>44670.659722222219</v>
      </c>
      <c r="AC6081" t="s">
        <v>53</v>
      </c>
      <c r="AD6081">
        <v>2969475309</v>
      </c>
      <c r="AE6081" s="1">
        <v>37159</v>
      </c>
      <c r="AF6081" t="s">
        <v>93</v>
      </c>
      <c r="AG6081" t="s">
        <v>34845</v>
      </c>
      <c r="AH6081" t="s">
        <v>51</v>
      </c>
      <c r="AJ6081" t="s">
        <v>53</v>
      </c>
      <c r="AL6081" t="s">
        <v>78</v>
      </c>
      <c r="AO6081" t="s">
        <v>5443</v>
      </c>
      <c r="AP6081" s="1">
        <v>44685.48541666667</v>
      </c>
    </row>
    <row r="6082" spans="1:43" x14ac:dyDescent="0.35">
      <c r="A6082" t="s">
        <v>34846</v>
      </c>
      <c r="B6082" t="s">
        <v>34847</v>
      </c>
      <c r="C6082" t="s">
        <v>8700</v>
      </c>
      <c r="F6082" t="s">
        <v>34848</v>
      </c>
      <c r="H6082" t="s">
        <v>34846</v>
      </c>
      <c r="J6082" t="s">
        <v>25819</v>
      </c>
      <c r="K6082" t="s">
        <v>28262</v>
      </c>
      <c r="L6082" t="s">
        <v>25821</v>
      </c>
      <c r="M6082" t="s">
        <v>25822</v>
      </c>
      <c r="N6082" t="s">
        <v>25803</v>
      </c>
      <c r="O6082" t="s">
        <v>25823</v>
      </c>
      <c r="P6082" t="s">
        <v>50</v>
      </c>
      <c r="U6082" s="1">
        <v>44669</v>
      </c>
      <c r="V6082" s="1">
        <v>44669</v>
      </c>
      <c r="AC6082" t="s">
        <v>53</v>
      </c>
      <c r="AD6082">
        <v>2969640882</v>
      </c>
      <c r="AE6082" s="1">
        <v>41834.517361111109</v>
      </c>
      <c r="AG6082" t="s">
        <v>34849</v>
      </c>
      <c r="AH6082" t="s">
        <v>51</v>
      </c>
      <c r="AJ6082" t="s">
        <v>53</v>
      </c>
      <c r="AO6082" t="s">
        <v>8142</v>
      </c>
    </row>
    <row r="6083" spans="1:43" x14ac:dyDescent="0.35">
      <c r="A6083" t="s">
        <v>34850</v>
      </c>
      <c r="B6083" t="s">
        <v>34851</v>
      </c>
      <c r="C6083" t="s">
        <v>15704</v>
      </c>
      <c r="F6083" t="s">
        <v>34852</v>
      </c>
      <c r="G6083">
        <v>9015733736</v>
      </c>
      <c r="H6083" t="s">
        <v>34853</v>
      </c>
      <c r="I6083" t="s">
        <v>169</v>
      </c>
      <c r="J6083" t="s">
        <v>28258</v>
      </c>
      <c r="K6083" t="s">
        <v>34854</v>
      </c>
      <c r="M6083" t="s">
        <v>15195</v>
      </c>
      <c r="N6083" t="s">
        <v>13693</v>
      </c>
      <c r="O6083">
        <v>38109</v>
      </c>
      <c r="P6083" t="s">
        <v>50</v>
      </c>
      <c r="U6083" s="1">
        <v>44669</v>
      </c>
      <c r="V6083" s="1">
        <v>44669</v>
      </c>
      <c r="AC6083" t="s">
        <v>53</v>
      </c>
      <c r="AD6083">
        <v>2969476832</v>
      </c>
      <c r="AE6083" s="1">
        <v>37243</v>
      </c>
      <c r="AG6083" t="s">
        <v>34855</v>
      </c>
      <c r="AH6083" t="s">
        <v>51</v>
      </c>
      <c r="AJ6083" t="s">
        <v>53</v>
      </c>
      <c r="AO6083" t="s">
        <v>8142</v>
      </c>
    </row>
    <row r="6084" spans="1:43" x14ac:dyDescent="0.35">
      <c r="A6084" t="s">
        <v>34856</v>
      </c>
      <c r="B6084" t="s">
        <v>7784</v>
      </c>
      <c r="C6084" t="s">
        <v>6779</v>
      </c>
      <c r="F6084" t="s">
        <v>34857</v>
      </c>
      <c r="H6084" t="s">
        <v>34858</v>
      </c>
      <c r="J6084" t="s">
        <v>34859</v>
      </c>
      <c r="P6084" t="s">
        <v>50</v>
      </c>
      <c r="U6084" s="1">
        <v>44669</v>
      </c>
      <c r="V6084" s="1">
        <v>44669</v>
      </c>
      <c r="AC6084" t="s">
        <v>53</v>
      </c>
      <c r="AD6084">
        <v>2969579793</v>
      </c>
      <c r="AE6084" s="1">
        <v>41172.685416666667</v>
      </c>
      <c r="AG6084" t="s">
        <v>34860</v>
      </c>
      <c r="AH6084" t="s">
        <v>51</v>
      </c>
      <c r="AJ6084" t="s">
        <v>53</v>
      </c>
      <c r="AO6084" t="s">
        <v>8142</v>
      </c>
    </row>
    <row r="6085" spans="1:43" x14ac:dyDescent="0.35">
      <c r="A6085" t="s">
        <v>34861</v>
      </c>
      <c r="B6085" t="s">
        <v>34862</v>
      </c>
      <c r="C6085" t="s">
        <v>97</v>
      </c>
      <c r="F6085" t="s">
        <v>34863</v>
      </c>
      <c r="H6085" t="s">
        <v>34861</v>
      </c>
      <c r="J6085" t="s">
        <v>4293</v>
      </c>
      <c r="N6085" t="s">
        <v>592</v>
      </c>
      <c r="O6085">
        <v>82001</v>
      </c>
      <c r="P6085" t="s">
        <v>50</v>
      </c>
      <c r="U6085" s="1">
        <v>44669</v>
      </c>
      <c r="V6085" s="1">
        <v>44669</v>
      </c>
      <c r="W6085" s="1">
        <v>44669.488888888889</v>
      </c>
      <c r="X6085" s="1">
        <v>44669.488888888889</v>
      </c>
      <c r="AC6085" t="s">
        <v>53</v>
      </c>
      <c r="AD6085">
        <v>2969634929</v>
      </c>
      <c r="AE6085" s="1">
        <v>41799.665972222225</v>
      </c>
      <c r="AG6085" t="s">
        <v>34864</v>
      </c>
      <c r="AH6085" t="s">
        <v>51</v>
      </c>
      <c r="AJ6085" t="s">
        <v>53</v>
      </c>
      <c r="AL6085" t="s">
        <v>78</v>
      </c>
      <c r="AO6085" t="s">
        <v>8142</v>
      </c>
    </row>
    <row r="6086" spans="1:43" x14ac:dyDescent="0.35">
      <c r="A6086" t="s">
        <v>34865</v>
      </c>
      <c r="B6086" t="s">
        <v>19064</v>
      </c>
      <c r="C6086" t="s">
        <v>34866</v>
      </c>
      <c r="F6086" t="s">
        <v>34867</v>
      </c>
      <c r="H6086" t="s">
        <v>34868</v>
      </c>
      <c r="J6086" t="s">
        <v>18584</v>
      </c>
      <c r="N6086" t="s">
        <v>29123</v>
      </c>
      <c r="O6086">
        <v>49464</v>
      </c>
      <c r="P6086" t="s">
        <v>50</v>
      </c>
      <c r="U6086" s="1">
        <v>44669</v>
      </c>
      <c r="V6086" s="1">
        <v>44669</v>
      </c>
      <c r="AC6086" t="s">
        <v>53</v>
      </c>
      <c r="AD6086">
        <v>2969543968</v>
      </c>
      <c r="AE6086" s="1">
        <v>40032.470138888886</v>
      </c>
      <c r="AG6086" t="s">
        <v>34869</v>
      </c>
      <c r="AH6086" t="s">
        <v>51</v>
      </c>
      <c r="AJ6086" t="s">
        <v>53</v>
      </c>
      <c r="AO6086" t="s">
        <v>8142</v>
      </c>
    </row>
    <row r="6087" spans="1:43" x14ac:dyDescent="0.35">
      <c r="A6087" t="s">
        <v>16233</v>
      </c>
      <c r="B6087" t="s">
        <v>34870</v>
      </c>
      <c r="C6087" t="s">
        <v>25985</v>
      </c>
      <c r="F6087">
        <v>260960777905</v>
      </c>
      <c r="H6087" t="s">
        <v>34871</v>
      </c>
      <c r="J6087" t="s">
        <v>33767</v>
      </c>
      <c r="N6087" t="s">
        <v>34872</v>
      </c>
      <c r="O6087" s="2" t="s">
        <v>34873</v>
      </c>
      <c r="P6087" t="s">
        <v>34874</v>
      </c>
      <c r="U6087" s="1">
        <v>44669</v>
      </c>
      <c r="V6087" s="1">
        <v>44669</v>
      </c>
      <c r="AC6087" t="s">
        <v>53</v>
      </c>
      <c r="AD6087">
        <v>2972067707</v>
      </c>
      <c r="AE6087" s="1">
        <v>44666.37222222222</v>
      </c>
      <c r="AG6087" t="s">
        <v>34875</v>
      </c>
      <c r="AH6087" t="s">
        <v>51</v>
      </c>
      <c r="AJ6087" t="s">
        <v>53</v>
      </c>
      <c r="AO6087" t="s">
        <v>5443</v>
      </c>
    </row>
    <row r="6088" spans="1:43" x14ac:dyDescent="0.35">
      <c r="A6088" t="s">
        <v>34876</v>
      </c>
      <c r="B6088" t="s">
        <v>11863</v>
      </c>
      <c r="C6088" t="s">
        <v>5456</v>
      </c>
      <c r="F6088" t="s">
        <v>31619</v>
      </c>
      <c r="H6088" t="s">
        <v>32003</v>
      </c>
      <c r="I6088" t="s">
        <v>464</v>
      </c>
      <c r="J6088" t="s">
        <v>18584</v>
      </c>
      <c r="K6088" t="s">
        <v>32004</v>
      </c>
      <c r="M6088" t="s">
        <v>31621</v>
      </c>
      <c r="N6088" t="s">
        <v>6033</v>
      </c>
      <c r="O6088">
        <v>93065</v>
      </c>
      <c r="P6088" t="s">
        <v>50</v>
      </c>
      <c r="U6088" s="1">
        <v>44669</v>
      </c>
      <c r="V6088" s="1">
        <v>44669</v>
      </c>
      <c r="AC6088" t="s">
        <v>53</v>
      </c>
      <c r="AD6088">
        <v>2969543968</v>
      </c>
      <c r="AE6088" s="1">
        <v>40032.470138888886</v>
      </c>
      <c r="AG6088" t="s">
        <v>34877</v>
      </c>
      <c r="AH6088" t="s">
        <v>51</v>
      </c>
      <c r="AJ6088" t="s">
        <v>53</v>
      </c>
      <c r="AO6088" t="s">
        <v>8142</v>
      </c>
    </row>
    <row r="6089" spans="1:43" x14ac:dyDescent="0.35">
      <c r="A6089" t="s">
        <v>34878</v>
      </c>
      <c r="B6089" t="s">
        <v>19442</v>
      </c>
      <c r="C6089" t="s">
        <v>7559</v>
      </c>
      <c r="F6089" t="s">
        <v>34879</v>
      </c>
      <c r="H6089" t="s">
        <v>34878</v>
      </c>
      <c r="J6089" t="s">
        <v>11008</v>
      </c>
      <c r="N6089" t="s">
        <v>28811</v>
      </c>
      <c r="O6089">
        <v>42081</v>
      </c>
      <c r="P6089" t="s">
        <v>50</v>
      </c>
      <c r="U6089" s="1">
        <v>44670</v>
      </c>
      <c r="V6089" s="1">
        <v>44670</v>
      </c>
      <c r="AC6089" t="s">
        <v>53</v>
      </c>
      <c r="AD6089">
        <v>2969478809</v>
      </c>
      <c r="AE6089" s="1">
        <v>37358</v>
      </c>
      <c r="AG6089" t="s">
        <v>34880</v>
      </c>
      <c r="AH6089" t="s">
        <v>51</v>
      </c>
      <c r="AJ6089" t="s">
        <v>53</v>
      </c>
      <c r="AO6089" t="s">
        <v>8142</v>
      </c>
    </row>
    <row r="6090" spans="1:43" x14ac:dyDescent="0.35">
      <c r="A6090" t="s">
        <v>34881</v>
      </c>
      <c r="B6090" t="s">
        <v>34882</v>
      </c>
      <c r="C6090" t="s">
        <v>10335</v>
      </c>
      <c r="F6090" t="s">
        <v>34773</v>
      </c>
      <c r="H6090" t="s">
        <v>34774</v>
      </c>
      <c r="J6090" t="s">
        <v>18584</v>
      </c>
      <c r="N6090" t="s">
        <v>637</v>
      </c>
      <c r="O6090">
        <v>77396</v>
      </c>
      <c r="P6090" t="s">
        <v>50</v>
      </c>
      <c r="U6090" s="1">
        <v>44670</v>
      </c>
      <c r="V6090" s="1">
        <v>44670</v>
      </c>
      <c r="AC6090" t="s">
        <v>53</v>
      </c>
      <c r="AD6090">
        <v>2969543968</v>
      </c>
      <c r="AE6090" s="1">
        <v>40032.470138888886</v>
      </c>
      <c r="AG6090" t="s">
        <v>34883</v>
      </c>
      <c r="AH6090" t="s">
        <v>51</v>
      </c>
      <c r="AJ6090" t="s">
        <v>53</v>
      </c>
      <c r="AO6090" t="s">
        <v>8142</v>
      </c>
    </row>
    <row r="6091" spans="1:43" x14ac:dyDescent="0.35">
      <c r="A6091" t="s">
        <v>34884</v>
      </c>
      <c r="B6091" t="s">
        <v>5892</v>
      </c>
      <c r="C6091" t="s">
        <v>20468</v>
      </c>
      <c r="F6091" t="s">
        <v>34885</v>
      </c>
      <c r="H6091" t="s">
        <v>34884</v>
      </c>
      <c r="J6091" t="s">
        <v>8730</v>
      </c>
      <c r="K6091" t="s">
        <v>34886</v>
      </c>
      <c r="M6091" t="s">
        <v>4629</v>
      </c>
      <c r="N6091" t="s">
        <v>2409</v>
      </c>
      <c r="O6091">
        <v>85043</v>
      </c>
      <c r="P6091" t="s">
        <v>50</v>
      </c>
      <c r="U6091" s="1">
        <v>44670</v>
      </c>
      <c r="V6091" s="1">
        <v>44670</v>
      </c>
      <c r="AC6091" t="s">
        <v>53</v>
      </c>
      <c r="AD6091">
        <v>2969473349</v>
      </c>
      <c r="AE6091" s="1">
        <v>37012.460416666669</v>
      </c>
      <c r="AG6091" t="s">
        <v>34887</v>
      </c>
      <c r="AH6091" t="s">
        <v>51</v>
      </c>
      <c r="AJ6091" t="s">
        <v>53</v>
      </c>
      <c r="AO6091" t="s">
        <v>8142</v>
      </c>
    </row>
    <row r="6092" spans="1:43" x14ac:dyDescent="0.35">
      <c r="A6092" t="s">
        <v>34888</v>
      </c>
      <c r="B6092" t="s">
        <v>34889</v>
      </c>
      <c r="C6092" t="s">
        <v>7997</v>
      </c>
      <c r="F6092" t="s">
        <v>34890</v>
      </c>
      <c r="H6092" t="s">
        <v>34888</v>
      </c>
      <c r="J6092" t="s">
        <v>34891</v>
      </c>
      <c r="N6092" t="s">
        <v>8265</v>
      </c>
      <c r="O6092">
        <v>83702</v>
      </c>
      <c r="P6092" t="s">
        <v>50</v>
      </c>
      <c r="U6092" s="1">
        <v>44670</v>
      </c>
      <c r="V6092" s="1">
        <v>44670</v>
      </c>
      <c r="AC6092" t="s">
        <v>53</v>
      </c>
      <c r="AD6092">
        <v>2969666943</v>
      </c>
      <c r="AE6092" s="1">
        <v>42116.561111111114</v>
      </c>
      <c r="AG6092" t="s">
        <v>34892</v>
      </c>
      <c r="AH6092" t="s">
        <v>51</v>
      </c>
      <c r="AJ6092" t="s">
        <v>53</v>
      </c>
      <c r="AO6092" t="s">
        <v>8142</v>
      </c>
    </row>
    <row r="6093" spans="1:43" x14ac:dyDescent="0.35">
      <c r="A6093" t="s">
        <v>34893</v>
      </c>
      <c r="B6093" t="s">
        <v>8723</v>
      </c>
      <c r="C6093" t="s">
        <v>106</v>
      </c>
      <c r="F6093" t="s">
        <v>34894</v>
      </c>
      <c r="H6093" t="s">
        <v>34893</v>
      </c>
      <c r="J6093" t="s">
        <v>34895</v>
      </c>
      <c r="K6093" t="s">
        <v>34896</v>
      </c>
      <c r="M6093" t="s">
        <v>6882</v>
      </c>
      <c r="N6093" t="s">
        <v>65</v>
      </c>
      <c r="O6093">
        <v>80620</v>
      </c>
      <c r="P6093" t="s">
        <v>50</v>
      </c>
      <c r="U6093" s="1">
        <v>44670</v>
      </c>
      <c r="V6093" s="1">
        <v>44670</v>
      </c>
      <c r="W6093" s="1">
        <v>44670.537499999999</v>
      </c>
      <c r="X6093" s="1">
        <v>44670.537499999999</v>
      </c>
      <c r="AC6093" t="s">
        <v>53</v>
      </c>
      <c r="AD6093">
        <v>2969565975</v>
      </c>
      <c r="AE6093" s="1">
        <v>40788.509027777778</v>
      </c>
      <c r="AF6093" t="s">
        <v>8129</v>
      </c>
      <c r="AG6093" t="s">
        <v>34897</v>
      </c>
      <c r="AH6093" t="s">
        <v>51</v>
      </c>
      <c r="AJ6093" t="s">
        <v>53</v>
      </c>
      <c r="AL6093" t="s">
        <v>78</v>
      </c>
      <c r="AO6093" t="s">
        <v>5443</v>
      </c>
      <c r="AP6093" s="1">
        <v>44670.536805555559</v>
      </c>
    </row>
    <row r="6094" spans="1:43" x14ac:dyDescent="0.35">
      <c r="A6094" t="s">
        <v>34898</v>
      </c>
      <c r="B6094" t="s">
        <v>20693</v>
      </c>
      <c r="C6094" t="s">
        <v>12100</v>
      </c>
      <c r="F6094" t="s">
        <v>34899</v>
      </c>
      <c r="H6094" t="s">
        <v>34900</v>
      </c>
      <c r="J6094" t="s">
        <v>34584</v>
      </c>
      <c r="P6094" t="s">
        <v>50</v>
      </c>
      <c r="U6094" s="1">
        <v>44670</v>
      </c>
      <c r="V6094" s="1">
        <v>44670</v>
      </c>
      <c r="AC6094" t="s">
        <v>53</v>
      </c>
      <c r="AD6094">
        <v>2969509141</v>
      </c>
      <c r="AE6094" s="1">
        <v>38288.693749999999</v>
      </c>
      <c r="AG6094" t="s">
        <v>34901</v>
      </c>
      <c r="AH6094" t="s">
        <v>51</v>
      </c>
      <c r="AJ6094" t="s">
        <v>53</v>
      </c>
      <c r="AO6094" t="s">
        <v>8142</v>
      </c>
    </row>
    <row r="6095" spans="1:43" x14ac:dyDescent="0.35">
      <c r="A6095" t="s">
        <v>34902</v>
      </c>
      <c r="B6095" t="s">
        <v>21551</v>
      </c>
      <c r="C6095" t="s">
        <v>5954</v>
      </c>
      <c r="F6095" t="s">
        <v>34903</v>
      </c>
      <c r="H6095" t="s">
        <v>34904</v>
      </c>
      <c r="J6095" t="s">
        <v>34905</v>
      </c>
      <c r="K6095" t="s">
        <v>34906</v>
      </c>
      <c r="M6095" t="s">
        <v>7843</v>
      </c>
      <c r="N6095" t="s">
        <v>4928</v>
      </c>
      <c r="O6095">
        <v>43201</v>
      </c>
      <c r="P6095" t="s">
        <v>50</v>
      </c>
      <c r="U6095" s="1">
        <v>44670</v>
      </c>
      <c r="V6095" s="1">
        <v>44670</v>
      </c>
      <c r="W6095" s="1">
        <v>44670.338888888888</v>
      </c>
      <c r="X6095" s="1">
        <v>44670.338888888888</v>
      </c>
      <c r="AC6095" t="s">
        <v>53</v>
      </c>
      <c r="AD6095">
        <v>2969542387</v>
      </c>
      <c r="AE6095" s="1">
        <v>39972.647916666669</v>
      </c>
      <c r="AF6095" t="s">
        <v>34907</v>
      </c>
      <c r="AG6095" t="s">
        <v>34908</v>
      </c>
      <c r="AH6095" t="s">
        <v>51</v>
      </c>
      <c r="AJ6095" t="s">
        <v>53</v>
      </c>
      <c r="AL6095" t="s">
        <v>78</v>
      </c>
      <c r="AO6095" t="s">
        <v>5443</v>
      </c>
      <c r="AP6095" s="1">
        <v>45061.584722222222</v>
      </c>
      <c r="AQ6095" s="1">
        <v>45061.586805555555</v>
      </c>
    </row>
    <row r="6096" spans="1:43" x14ac:dyDescent="0.35">
      <c r="A6096" t="s">
        <v>34909</v>
      </c>
      <c r="B6096" t="s">
        <v>8537</v>
      </c>
      <c r="C6096" t="s">
        <v>375</v>
      </c>
      <c r="F6096" t="s">
        <v>34910</v>
      </c>
      <c r="H6096" t="s">
        <v>34909</v>
      </c>
      <c r="J6096" t="s">
        <v>34911</v>
      </c>
      <c r="K6096" t="s">
        <v>34912</v>
      </c>
      <c r="M6096" t="s">
        <v>753</v>
      </c>
      <c r="N6096" t="s">
        <v>798</v>
      </c>
      <c r="O6096">
        <v>79928</v>
      </c>
      <c r="P6096" t="s">
        <v>50</v>
      </c>
      <c r="U6096" s="1">
        <v>44670</v>
      </c>
      <c r="V6096" s="1">
        <v>44670</v>
      </c>
      <c r="W6096" s="1">
        <v>44670.708333333336</v>
      </c>
      <c r="X6096" s="1">
        <v>44670.708333333336</v>
      </c>
      <c r="AC6096" t="s">
        <v>53</v>
      </c>
      <c r="AD6096">
        <v>2969724020</v>
      </c>
      <c r="AE6096" s="1">
        <v>42774.724999999999</v>
      </c>
      <c r="AG6096" t="s">
        <v>34913</v>
      </c>
      <c r="AH6096" t="s">
        <v>51</v>
      </c>
      <c r="AJ6096" t="s">
        <v>53</v>
      </c>
      <c r="AL6096" t="s">
        <v>78</v>
      </c>
      <c r="AO6096" t="s">
        <v>5443</v>
      </c>
      <c r="AP6096" s="1">
        <v>45306.585416666669</v>
      </c>
    </row>
    <row r="6097" spans="1:41" x14ac:dyDescent="0.35">
      <c r="A6097" t="s">
        <v>34914</v>
      </c>
      <c r="B6097" t="s">
        <v>34915</v>
      </c>
      <c r="C6097" t="s">
        <v>2103</v>
      </c>
      <c r="F6097" t="s">
        <v>34916</v>
      </c>
      <c r="H6097" t="s">
        <v>34914</v>
      </c>
      <c r="J6097" t="s">
        <v>491</v>
      </c>
      <c r="N6097" t="s">
        <v>18045</v>
      </c>
      <c r="O6097">
        <v>70631</v>
      </c>
      <c r="P6097" t="s">
        <v>50</v>
      </c>
      <c r="U6097" s="1">
        <v>44670</v>
      </c>
      <c r="V6097" s="1">
        <v>44670</v>
      </c>
      <c r="AC6097" t="s">
        <v>53</v>
      </c>
      <c r="AD6097">
        <v>2969472760</v>
      </c>
      <c r="AE6097" s="1">
        <v>36916.71597222222</v>
      </c>
      <c r="AG6097" t="s">
        <v>34917</v>
      </c>
      <c r="AH6097" t="s">
        <v>51</v>
      </c>
      <c r="AJ6097" t="s">
        <v>53</v>
      </c>
      <c r="AO6097" t="s">
        <v>8142</v>
      </c>
    </row>
    <row r="6098" spans="1:41" x14ac:dyDescent="0.35">
      <c r="A6098" t="s">
        <v>34918</v>
      </c>
      <c r="B6098" t="s">
        <v>34919</v>
      </c>
      <c r="C6098" t="s">
        <v>3285</v>
      </c>
      <c r="F6098" t="s">
        <v>34920</v>
      </c>
      <c r="H6098" t="s">
        <v>34918</v>
      </c>
      <c r="J6098" t="s">
        <v>25819</v>
      </c>
      <c r="P6098" t="s">
        <v>50</v>
      </c>
      <c r="U6098" s="1">
        <v>44670</v>
      </c>
      <c r="V6098" s="1">
        <v>44670</v>
      </c>
      <c r="AC6098" t="s">
        <v>53</v>
      </c>
      <c r="AD6098">
        <v>2969640882</v>
      </c>
      <c r="AE6098" s="1">
        <v>41834.517361111109</v>
      </c>
      <c r="AG6098" t="s">
        <v>34921</v>
      </c>
      <c r="AH6098" t="s">
        <v>51</v>
      </c>
      <c r="AJ6098" t="s">
        <v>53</v>
      </c>
      <c r="AO6098" t="s">
        <v>8142</v>
      </c>
    </row>
    <row r="6099" spans="1:41" x14ac:dyDescent="0.35">
      <c r="A6099" t="s">
        <v>34922</v>
      </c>
      <c r="B6099" t="s">
        <v>34923</v>
      </c>
      <c r="C6099" t="s">
        <v>1937</v>
      </c>
      <c r="F6099" t="s">
        <v>34924</v>
      </c>
      <c r="H6099" t="s">
        <v>34925</v>
      </c>
      <c r="I6099" t="s">
        <v>464</v>
      </c>
      <c r="J6099" t="s">
        <v>6387</v>
      </c>
      <c r="K6099" t="s">
        <v>34926</v>
      </c>
      <c r="M6099" t="s">
        <v>34927</v>
      </c>
      <c r="N6099" t="s">
        <v>3849</v>
      </c>
      <c r="O6099">
        <v>60942</v>
      </c>
      <c r="P6099" t="s">
        <v>50</v>
      </c>
      <c r="U6099" s="1">
        <v>44670</v>
      </c>
      <c r="V6099" s="1">
        <v>44670</v>
      </c>
      <c r="AC6099" t="s">
        <v>53</v>
      </c>
      <c r="AD6099">
        <v>2969484892</v>
      </c>
      <c r="AE6099" s="1">
        <v>37756</v>
      </c>
      <c r="AG6099" t="s">
        <v>34928</v>
      </c>
      <c r="AH6099" t="s">
        <v>51</v>
      </c>
      <c r="AJ6099" t="s">
        <v>53</v>
      </c>
      <c r="AO6099" t="s">
        <v>8142</v>
      </c>
    </row>
    <row r="6100" spans="1:41" x14ac:dyDescent="0.35">
      <c r="A6100" t="s">
        <v>34929</v>
      </c>
      <c r="B6100" t="s">
        <v>34930</v>
      </c>
      <c r="C6100" t="s">
        <v>34931</v>
      </c>
      <c r="F6100" t="s">
        <v>34773</v>
      </c>
      <c r="H6100" t="s">
        <v>34774</v>
      </c>
      <c r="J6100" t="s">
        <v>18584</v>
      </c>
      <c r="K6100" t="s">
        <v>2782</v>
      </c>
      <c r="M6100" t="s">
        <v>2783</v>
      </c>
      <c r="N6100" t="s">
        <v>637</v>
      </c>
      <c r="O6100">
        <v>77002</v>
      </c>
      <c r="P6100" t="s">
        <v>50</v>
      </c>
      <c r="U6100" s="1">
        <v>44670</v>
      </c>
      <c r="V6100" s="1">
        <v>44670</v>
      </c>
      <c r="AC6100" t="s">
        <v>53</v>
      </c>
      <c r="AD6100">
        <v>2969543968</v>
      </c>
      <c r="AE6100" s="1">
        <v>40032.470138888886</v>
      </c>
      <c r="AG6100" t="s">
        <v>34932</v>
      </c>
      <c r="AH6100" t="s">
        <v>51</v>
      </c>
      <c r="AJ6100" t="s">
        <v>53</v>
      </c>
      <c r="AO6100" t="s">
        <v>8142</v>
      </c>
    </row>
    <row r="6101" spans="1:41" x14ac:dyDescent="0.35">
      <c r="A6101" t="s">
        <v>34933</v>
      </c>
      <c r="B6101" t="s">
        <v>34934</v>
      </c>
      <c r="C6101" t="s">
        <v>1020</v>
      </c>
      <c r="F6101" t="s">
        <v>34773</v>
      </c>
      <c r="H6101" t="s">
        <v>34774</v>
      </c>
      <c r="J6101" t="s">
        <v>18584</v>
      </c>
      <c r="N6101" t="s">
        <v>637</v>
      </c>
      <c r="O6101">
        <v>77396</v>
      </c>
      <c r="P6101" t="s">
        <v>50</v>
      </c>
      <c r="U6101" s="1">
        <v>44670</v>
      </c>
      <c r="V6101" s="1">
        <v>44670</v>
      </c>
      <c r="AC6101" t="s">
        <v>53</v>
      </c>
      <c r="AD6101">
        <v>2969543968</v>
      </c>
      <c r="AE6101" s="1">
        <v>40032.470138888886</v>
      </c>
      <c r="AG6101" t="s">
        <v>34935</v>
      </c>
      <c r="AH6101" t="s">
        <v>51</v>
      </c>
      <c r="AJ6101" t="s">
        <v>53</v>
      </c>
      <c r="AO6101" t="s">
        <v>8142</v>
      </c>
    </row>
    <row r="6102" spans="1:41" x14ac:dyDescent="0.35">
      <c r="A6102" t="s">
        <v>34936</v>
      </c>
      <c r="B6102" t="s">
        <v>34937</v>
      </c>
      <c r="C6102" t="s">
        <v>34938</v>
      </c>
      <c r="F6102" t="s">
        <v>34939</v>
      </c>
      <c r="H6102" t="s">
        <v>34774</v>
      </c>
      <c r="J6102" t="s">
        <v>12614</v>
      </c>
      <c r="N6102" t="s">
        <v>637</v>
      </c>
      <c r="O6102">
        <v>77396</v>
      </c>
      <c r="P6102" t="s">
        <v>50</v>
      </c>
      <c r="U6102" s="1">
        <v>44670</v>
      </c>
      <c r="V6102" s="1">
        <v>44670</v>
      </c>
      <c r="AC6102" t="s">
        <v>53</v>
      </c>
      <c r="AD6102">
        <v>2969543968</v>
      </c>
      <c r="AE6102" s="1">
        <v>40032.470138888886</v>
      </c>
      <c r="AG6102" t="s">
        <v>34940</v>
      </c>
      <c r="AH6102" t="s">
        <v>51</v>
      </c>
      <c r="AJ6102" t="s">
        <v>53</v>
      </c>
      <c r="AO6102" t="s">
        <v>8142</v>
      </c>
    </row>
    <row r="6103" spans="1:41" x14ac:dyDescent="0.35">
      <c r="A6103" t="s">
        <v>34941</v>
      </c>
      <c r="B6103" t="s">
        <v>34942</v>
      </c>
      <c r="C6103" t="s">
        <v>2605</v>
      </c>
      <c r="F6103" t="s">
        <v>34773</v>
      </c>
      <c r="H6103" t="s">
        <v>34774</v>
      </c>
      <c r="J6103" t="s">
        <v>18584</v>
      </c>
      <c r="N6103" t="s">
        <v>637</v>
      </c>
      <c r="O6103">
        <v>77396</v>
      </c>
      <c r="P6103" t="s">
        <v>50</v>
      </c>
      <c r="U6103" s="1">
        <v>44670</v>
      </c>
      <c r="V6103" s="1">
        <v>44670</v>
      </c>
      <c r="AC6103" t="s">
        <v>53</v>
      </c>
      <c r="AD6103">
        <v>2969543968</v>
      </c>
      <c r="AE6103" s="1">
        <v>40032.470138888886</v>
      </c>
      <c r="AG6103" t="s">
        <v>34943</v>
      </c>
      <c r="AH6103" t="s">
        <v>51</v>
      </c>
      <c r="AJ6103" t="s">
        <v>53</v>
      </c>
      <c r="AO6103" t="s">
        <v>8142</v>
      </c>
    </row>
    <row r="6104" spans="1:41" x14ac:dyDescent="0.35">
      <c r="A6104" t="s">
        <v>34944</v>
      </c>
      <c r="B6104" t="s">
        <v>34945</v>
      </c>
      <c r="C6104" t="s">
        <v>34946</v>
      </c>
      <c r="F6104" t="s">
        <v>34773</v>
      </c>
      <c r="H6104" t="s">
        <v>34774</v>
      </c>
      <c r="J6104" t="s">
        <v>18584</v>
      </c>
      <c r="N6104" t="s">
        <v>637</v>
      </c>
      <c r="O6104">
        <v>77396</v>
      </c>
      <c r="P6104" t="s">
        <v>50</v>
      </c>
      <c r="U6104" s="1">
        <v>44670</v>
      </c>
      <c r="V6104" s="1">
        <v>44670</v>
      </c>
      <c r="AC6104" t="s">
        <v>53</v>
      </c>
      <c r="AD6104">
        <v>2969543968</v>
      </c>
      <c r="AE6104" s="1">
        <v>40032.470138888886</v>
      </c>
      <c r="AG6104" t="s">
        <v>34947</v>
      </c>
      <c r="AH6104" t="s">
        <v>51</v>
      </c>
      <c r="AJ6104" t="s">
        <v>53</v>
      </c>
      <c r="AO6104" t="s">
        <v>8142</v>
      </c>
    </row>
    <row r="6105" spans="1:41" x14ac:dyDescent="0.35">
      <c r="A6105" t="s">
        <v>34948</v>
      </c>
      <c r="B6105" t="s">
        <v>34949</v>
      </c>
      <c r="C6105" t="s">
        <v>34950</v>
      </c>
      <c r="F6105" t="s">
        <v>34773</v>
      </c>
      <c r="H6105" t="s">
        <v>34774</v>
      </c>
      <c r="J6105" t="s">
        <v>18584</v>
      </c>
      <c r="N6105" t="s">
        <v>637</v>
      </c>
      <c r="O6105">
        <v>77396</v>
      </c>
      <c r="P6105" t="s">
        <v>50</v>
      </c>
      <c r="U6105" s="1">
        <v>44670</v>
      </c>
      <c r="V6105" s="1">
        <v>44670</v>
      </c>
      <c r="AC6105" t="s">
        <v>53</v>
      </c>
      <c r="AD6105">
        <v>2969543968</v>
      </c>
      <c r="AE6105" s="1">
        <v>40032.470138888886</v>
      </c>
      <c r="AG6105" t="s">
        <v>34951</v>
      </c>
      <c r="AH6105" t="s">
        <v>51</v>
      </c>
      <c r="AJ6105" t="s">
        <v>53</v>
      </c>
      <c r="AO6105" t="s">
        <v>8142</v>
      </c>
    </row>
    <row r="6106" spans="1:41" x14ac:dyDescent="0.35">
      <c r="A6106" t="s">
        <v>34952</v>
      </c>
      <c r="B6106" t="s">
        <v>34953</v>
      </c>
      <c r="C6106" t="s">
        <v>17192</v>
      </c>
      <c r="F6106" t="s">
        <v>34773</v>
      </c>
      <c r="H6106" t="s">
        <v>34774</v>
      </c>
      <c r="J6106" t="s">
        <v>18584</v>
      </c>
      <c r="N6106" t="s">
        <v>637</v>
      </c>
      <c r="O6106">
        <v>77396</v>
      </c>
      <c r="P6106" t="s">
        <v>50</v>
      </c>
      <c r="U6106" s="1">
        <v>44670</v>
      </c>
      <c r="V6106" s="1">
        <v>44670</v>
      </c>
      <c r="AC6106" t="s">
        <v>53</v>
      </c>
      <c r="AD6106">
        <v>2969543968</v>
      </c>
      <c r="AE6106" s="1">
        <v>40032.470138888886</v>
      </c>
      <c r="AG6106" t="s">
        <v>34954</v>
      </c>
      <c r="AH6106" t="s">
        <v>51</v>
      </c>
      <c r="AJ6106" t="s">
        <v>53</v>
      </c>
      <c r="AO6106" t="s">
        <v>8142</v>
      </c>
    </row>
    <row r="6107" spans="1:41" x14ac:dyDescent="0.35">
      <c r="A6107" t="s">
        <v>34955</v>
      </c>
      <c r="B6107" t="s">
        <v>34956</v>
      </c>
      <c r="C6107" t="s">
        <v>34957</v>
      </c>
      <c r="F6107" t="s">
        <v>34773</v>
      </c>
      <c r="H6107" t="s">
        <v>34774</v>
      </c>
      <c r="J6107" t="s">
        <v>18584</v>
      </c>
      <c r="N6107" t="s">
        <v>637</v>
      </c>
      <c r="O6107">
        <v>77396</v>
      </c>
      <c r="P6107" t="s">
        <v>50</v>
      </c>
      <c r="U6107" s="1">
        <v>44670</v>
      </c>
      <c r="V6107" s="1">
        <v>44670</v>
      </c>
      <c r="AC6107" t="s">
        <v>53</v>
      </c>
      <c r="AD6107">
        <v>2969543968</v>
      </c>
      <c r="AE6107" s="1">
        <v>40032.470138888886</v>
      </c>
      <c r="AG6107" t="s">
        <v>34958</v>
      </c>
      <c r="AH6107" t="s">
        <v>51</v>
      </c>
      <c r="AJ6107" t="s">
        <v>53</v>
      </c>
      <c r="AO6107" t="s">
        <v>8142</v>
      </c>
    </row>
    <row r="6108" spans="1:41" x14ac:dyDescent="0.35">
      <c r="A6108" t="s">
        <v>34959</v>
      </c>
      <c r="B6108" t="s">
        <v>34960</v>
      </c>
      <c r="C6108" t="s">
        <v>34950</v>
      </c>
      <c r="F6108" t="s">
        <v>34773</v>
      </c>
      <c r="H6108" t="s">
        <v>34774</v>
      </c>
      <c r="J6108" t="s">
        <v>18584</v>
      </c>
      <c r="N6108" t="s">
        <v>637</v>
      </c>
      <c r="O6108">
        <v>77396</v>
      </c>
      <c r="P6108" t="s">
        <v>50</v>
      </c>
      <c r="U6108" s="1">
        <v>44670</v>
      </c>
      <c r="V6108" s="1">
        <v>44670</v>
      </c>
      <c r="AC6108" t="s">
        <v>53</v>
      </c>
      <c r="AD6108">
        <v>2969543968</v>
      </c>
      <c r="AE6108" s="1">
        <v>40032.470138888886</v>
      </c>
      <c r="AG6108" t="s">
        <v>34961</v>
      </c>
      <c r="AH6108" t="s">
        <v>51</v>
      </c>
      <c r="AJ6108" t="s">
        <v>53</v>
      </c>
      <c r="AO6108" t="s">
        <v>8142</v>
      </c>
    </row>
    <row r="6109" spans="1:41" x14ac:dyDescent="0.35">
      <c r="A6109" t="s">
        <v>34962</v>
      </c>
      <c r="B6109" t="s">
        <v>34963</v>
      </c>
      <c r="C6109" t="s">
        <v>3349</v>
      </c>
      <c r="F6109">
        <v>19705347378</v>
      </c>
      <c r="H6109" t="s">
        <v>34962</v>
      </c>
      <c r="J6109" t="s">
        <v>34964</v>
      </c>
      <c r="N6109" t="s">
        <v>287</v>
      </c>
      <c r="O6109">
        <v>80498</v>
      </c>
      <c r="P6109" t="s">
        <v>50</v>
      </c>
      <c r="U6109" s="1">
        <v>44670</v>
      </c>
      <c r="V6109" s="1">
        <v>44670</v>
      </c>
      <c r="AC6109" t="s">
        <v>53</v>
      </c>
      <c r="AG6109" t="s">
        <v>34965</v>
      </c>
      <c r="AH6109" t="s">
        <v>51</v>
      </c>
      <c r="AJ6109" t="s">
        <v>53</v>
      </c>
      <c r="AO6109" t="s">
        <v>5443</v>
      </c>
    </row>
    <row r="6110" spans="1:41" x14ac:dyDescent="0.35">
      <c r="A6110" t="s">
        <v>34966</v>
      </c>
      <c r="B6110" t="s">
        <v>34967</v>
      </c>
      <c r="C6110" t="s">
        <v>5101</v>
      </c>
      <c r="F6110" t="s">
        <v>34968</v>
      </c>
      <c r="H6110" t="s">
        <v>34966</v>
      </c>
      <c r="J6110" t="s">
        <v>13536</v>
      </c>
      <c r="N6110" t="s">
        <v>13537</v>
      </c>
      <c r="O6110">
        <v>58601</v>
      </c>
      <c r="P6110" t="s">
        <v>50</v>
      </c>
      <c r="U6110" s="1">
        <v>44670</v>
      </c>
      <c r="V6110" s="1">
        <v>44670</v>
      </c>
      <c r="AC6110" t="s">
        <v>53</v>
      </c>
      <c r="AD6110">
        <v>2969477259</v>
      </c>
      <c r="AE6110" s="1">
        <v>37277</v>
      </c>
      <c r="AG6110" t="s">
        <v>34969</v>
      </c>
      <c r="AH6110" t="s">
        <v>51</v>
      </c>
      <c r="AJ6110" t="s">
        <v>53</v>
      </c>
      <c r="AO6110" t="s">
        <v>8142</v>
      </c>
    </row>
    <row r="6111" spans="1:41" x14ac:dyDescent="0.35">
      <c r="A6111" t="s">
        <v>34970</v>
      </c>
      <c r="B6111" t="s">
        <v>3829</v>
      </c>
      <c r="C6111" t="s">
        <v>7692</v>
      </c>
      <c r="F6111" t="s">
        <v>34971</v>
      </c>
      <c r="H6111" t="s">
        <v>34972</v>
      </c>
      <c r="J6111" t="s">
        <v>13536</v>
      </c>
      <c r="N6111" t="s">
        <v>13537</v>
      </c>
      <c r="O6111">
        <v>58104</v>
      </c>
      <c r="P6111" t="s">
        <v>50</v>
      </c>
      <c r="U6111" s="1">
        <v>44670</v>
      </c>
      <c r="V6111" s="1">
        <v>44670</v>
      </c>
      <c r="AC6111" t="s">
        <v>53</v>
      </c>
      <c r="AD6111">
        <v>2969477259</v>
      </c>
      <c r="AE6111" s="1">
        <v>37277</v>
      </c>
      <c r="AG6111" t="s">
        <v>34973</v>
      </c>
      <c r="AH6111" t="s">
        <v>51</v>
      </c>
      <c r="AJ6111" t="s">
        <v>53</v>
      </c>
      <c r="AO6111" t="s">
        <v>8142</v>
      </c>
    </row>
    <row r="6112" spans="1:41" x14ac:dyDescent="0.35">
      <c r="A6112" t="s">
        <v>34974</v>
      </c>
      <c r="B6112" t="s">
        <v>793</v>
      </c>
      <c r="C6112" t="s">
        <v>5143</v>
      </c>
      <c r="F6112" t="s">
        <v>30547</v>
      </c>
      <c r="H6112" t="s">
        <v>30548</v>
      </c>
      <c r="I6112" t="s">
        <v>464</v>
      </c>
      <c r="J6112" t="s">
        <v>18584</v>
      </c>
      <c r="K6112" t="s">
        <v>34975</v>
      </c>
      <c r="M6112" t="s">
        <v>34976</v>
      </c>
      <c r="N6112" t="s">
        <v>34977</v>
      </c>
      <c r="O6112">
        <v>92883</v>
      </c>
      <c r="P6112" t="s">
        <v>50</v>
      </c>
      <c r="U6112" s="1">
        <v>44670</v>
      </c>
      <c r="V6112" s="1">
        <v>44670</v>
      </c>
      <c r="AC6112" t="s">
        <v>53</v>
      </c>
      <c r="AD6112">
        <v>2969543968</v>
      </c>
      <c r="AE6112" s="1">
        <v>40032.470138888886</v>
      </c>
      <c r="AG6112" t="s">
        <v>34978</v>
      </c>
      <c r="AH6112" t="s">
        <v>51</v>
      </c>
      <c r="AJ6112" t="s">
        <v>53</v>
      </c>
      <c r="AO6112" t="s">
        <v>8142</v>
      </c>
    </row>
    <row r="6113" spans="1:43" x14ac:dyDescent="0.35">
      <c r="A6113" t="s">
        <v>34979</v>
      </c>
      <c r="B6113" t="s">
        <v>34980</v>
      </c>
      <c r="C6113" t="s">
        <v>206</v>
      </c>
      <c r="D6113" t="s">
        <v>2078</v>
      </c>
      <c r="F6113" t="s">
        <v>34981</v>
      </c>
      <c r="H6113" t="s">
        <v>34982</v>
      </c>
      <c r="I6113" t="s">
        <v>179</v>
      </c>
      <c r="J6113" t="s">
        <v>18584</v>
      </c>
      <c r="K6113" t="s">
        <v>34983</v>
      </c>
      <c r="M6113" t="s">
        <v>31633</v>
      </c>
      <c r="N6113" t="s">
        <v>13263</v>
      </c>
      <c r="O6113">
        <v>29550</v>
      </c>
      <c r="P6113" t="s">
        <v>50</v>
      </c>
      <c r="U6113" s="1">
        <v>44670</v>
      </c>
      <c r="V6113" s="1">
        <v>44670</v>
      </c>
      <c r="AC6113" t="s">
        <v>53</v>
      </c>
      <c r="AD6113">
        <v>2969543968</v>
      </c>
      <c r="AE6113" s="1">
        <v>40032.470138888886</v>
      </c>
      <c r="AG6113" t="s">
        <v>34984</v>
      </c>
      <c r="AH6113" t="s">
        <v>51</v>
      </c>
      <c r="AJ6113" t="s">
        <v>53</v>
      </c>
      <c r="AO6113" t="s">
        <v>8142</v>
      </c>
    </row>
    <row r="6114" spans="1:43" x14ac:dyDescent="0.35">
      <c r="A6114" t="s">
        <v>34985</v>
      </c>
      <c r="B6114" t="s">
        <v>13257</v>
      </c>
      <c r="C6114" t="s">
        <v>34950</v>
      </c>
      <c r="F6114" t="s">
        <v>34773</v>
      </c>
      <c r="H6114" t="s">
        <v>34774</v>
      </c>
      <c r="J6114" t="s">
        <v>18584</v>
      </c>
      <c r="N6114" t="s">
        <v>637</v>
      </c>
      <c r="O6114">
        <v>77396</v>
      </c>
      <c r="P6114" t="s">
        <v>50</v>
      </c>
      <c r="U6114" s="1">
        <v>44670</v>
      </c>
      <c r="V6114" s="1">
        <v>44670</v>
      </c>
      <c r="AC6114" t="s">
        <v>53</v>
      </c>
      <c r="AD6114">
        <v>2969543968</v>
      </c>
      <c r="AE6114" s="1">
        <v>40032.470138888886</v>
      </c>
      <c r="AG6114" t="s">
        <v>34986</v>
      </c>
      <c r="AH6114" t="s">
        <v>51</v>
      </c>
      <c r="AJ6114" t="s">
        <v>53</v>
      </c>
      <c r="AO6114" t="s">
        <v>8142</v>
      </c>
    </row>
    <row r="6115" spans="1:43" x14ac:dyDescent="0.35">
      <c r="A6115" t="s">
        <v>34987</v>
      </c>
      <c r="B6115" t="s">
        <v>34988</v>
      </c>
      <c r="C6115" t="s">
        <v>10335</v>
      </c>
      <c r="F6115" t="s">
        <v>34773</v>
      </c>
      <c r="H6115" t="s">
        <v>34774</v>
      </c>
      <c r="J6115" t="s">
        <v>18584</v>
      </c>
      <c r="N6115" t="s">
        <v>637</v>
      </c>
      <c r="O6115">
        <v>77396</v>
      </c>
      <c r="P6115" t="s">
        <v>50</v>
      </c>
      <c r="U6115" s="1">
        <v>44670</v>
      </c>
      <c r="V6115" s="1">
        <v>44670</v>
      </c>
      <c r="AC6115" t="s">
        <v>53</v>
      </c>
      <c r="AD6115">
        <v>2969543968</v>
      </c>
      <c r="AE6115" s="1">
        <v>40032.470138888886</v>
      </c>
      <c r="AG6115" t="s">
        <v>34989</v>
      </c>
      <c r="AH6115" t="s">
        <v>51</v>
      </c>
      <c r="AJ6115" t="s">
        <v>53</v>
      </c>
      <c r="AO6115" t="s">
        <v>8142</v>
      </c>
    </row>
    <row r="6116" spans="1:43" x14ac:dyDescent="0.35">
      <c r="A6116" t="s">
        <v>34990</v>
      </c>
      <c r="B6116" t="s">
        <v>34991</v>
      </c>
      <c r="C6116" t="s">
        <v>9988</v>
      </c>
      <c r="F6116" t="s">
        <v>34773</v>
      </c>
      <c r="H6116" t="s">
        <v>34774</v>
      </c>
      <c r="J6116" t="s">
        <v>18584</v>
      </c>
      <c r="N6116" t="s">
        <v>637</v>
      </c>
      <c r="O6116">
        <v>77396</v>
      </c>
      <c r="P6116" t="s">
        <v>50</v>
      </c>
      <c r="U6116" s="1">
        <v>44670</v>
      </c>
      <c r="V6116" s="1">
        <v>44670</v>
      </c>
      <c r="AC6116" t="s">
        <v>53</v>
      </c>
      <c r="AD6116">
        <v>2969543968</v>
      </c>
      <c r="AE6116" s="1">
        <v>40032.470138888886</v>
      </c>
      <c r="AG6116" t="s">
        <v>34992</v>
      </c>
      <c r="AH6116" t="s">
        <v>51</v>
      </c>
      <c r="AJ6116" t="s">
        <v>53</v>
      </c>
      <c r="AO6116" t="s">
        <v>8142</v>
      </c>
    </row>
    <row r="6117" spans="1:43" x14ac:dyDescent="0.35">
      <c r="A6117" t="s">
        <v>34993</v>
      </c>
      <c r="B6117" t="s">
        <v>1299</v>
      </c>
      <c r="C6117" t="s">
        <v>34994</v>
      </c>
      <c r="F6117" t="s">
        <v>34773</v>
      </c>
      <c r="H6117" t="s">
        <v>34774</v>
      </c>
      <c r="J6117" t="s">
        <v>18584</v>
      </c>
      <c r="N6117" t="s">
        <v>637</v>
      </c>
      <c r="O6117">
        <v>77396</v>
      </c>
      <c r="P6117" t="s">
        <v>50</v>
      </c>
      <c r="U6117" s="1">
        <v>44670</v>
      </c>
      <c r="V6117" s="1">
        <v>44670</v>
      </c>
      <c r="AC6117" t="s">
        <v>53</v>
      </c>
      <c r="AD6117">
        <v>2969543968</v>
      </c>
      <c r="AE6117" s="1">
        <v>40032.470138888886</v>
      </c>
      <c r="AG6117" t="s">
        <v>34995</v>
      </c>
      <c r="AH6117" t="s">
        <v>51</v>
      </c>
      <c r="AJ6117" t="s">
        <v>53</v>
      </c>
      <c r="AO6117" t="s">
        <v>8142</v>
      </c>
    </row>
    <row r="6118" spans="1:43" x14ac:dyDescent="0.35">
      <c r="A6118" t="s">
        <v>34996</v>
      </c>
      <c r="B6118" t="s">
        <v>1019</v>
      </c>
      <c r="C6118" t="s">
        <v>9837</v>
      </c>
      <c r="F6118" t="s">
        <v>34773</v>
      </c>
      <c r="H6118" t="s">
        <v>34774</v>
      </c>
      <c r="J6118" t="s">
        <v>18584</v>
      </c>
      <c r="N6118" t="s">
        <v>637</v>
      </c>
      <c r="O6118">
        <v>77396</v>
      </c>
      <c r="P6118" t="s">
        <v>50</v>
      </c>
      <c r="U6118" s="1">
        <v>44670</v>
      </c>
      <c r="V6118" s="1">
        <v>44670</v>
      </c>
      <c r="AC6118" t="s">
        <v>53</v>
      </c>
      <c r="AD6118">
        <v>2969543968</v>
      </c>
      <c r="AE6118" s="1">
        <v>40032.470138888886</v>
      </c>
      <c r="AG6118" t="s">
        <v>34997</v>
      </c>
      <c r="AH6118" t="s">
        <v>51</v>
      </c>
      <c r="AJ6118" t="s">
        <v>53</v>
      </c>
      <c r="AO6118" t="s">
        <v>8142</v>
      </c>
    </row>
    <row r="6119" spans="1:43" x14ac:dyDescent="0.35">
      <c r="A6119" t="s">
        <v>34998</v>
      </c>
      <c r="B6119" t="s">
        <v>34999</v>
      </c>
      <c r="C6119" t="s">
        <v>8045</v>
      </c>
      <c r="F6119" t="s">
        <v>35000</v>
      </c>
      <c r="H6119" t="s">
        <v>34998</v>
      </c>
      <c r="J6119" t="s">
        <v>32713</v>
      </c>
      <c r="N6119" t="s">
        <v>637</v>
      </c>
      <c r="O6119">
        <v>78660</v>
      </c>
      <c r="P6119" t="s">
        <v>50</v>
      </c>
      <c r="U6119" s="1">
        <v>44670</v>
      </c>
      <c r="V6119" s="1">
        <v>44670</v>
      </c>
      <c r="AC6119" t="s">
        <v>53</v>
      </c>
      <c r="AD6119">
        <v>2969482903</v>
      </c>
      <c r="AE6119" s="1">
        <v>37609</v>
      </c>
      <c r="AG6119" t="s">
        <v>35001</v>
      </c>
      <c r="AH6119" t="s">
        <v>51</v>
      </c>
      <c r="AJ6119" t="s">
        <v>53</v>
      </c>
      <c r="AO6119" t="s">
        <v>8142</v>
      </c>
    </row>
    <row r="6120" spans="1:43" x14ac:dyDescent="0.35">
      <c r="A6120" t="s">
        <v>35002</v>
      </c>
      <c r="B6120" t="s">
        <v>303</v>
      </c>
      <c r="C6120" t="s">
        <v>2615</v>
      </c>
      <c r="F6120" t="s">
        <v>35003</v>
      </c>
      <c r="H6120" t="s">
        <v>35002</v>
      </c>
      <c r="J6120" t="s">
        <v>35004</v>
      </c>
      <c r="K6120" t="s">
        <v>35005</v>
      </c>
      <c r="M6120" t="s">
        <v>325</v>
      </c>
      <c r="N6120" t="s">
        <v>65</v>
      </c>
      <c r="O6120">
        <v>81303</v>
      </c>
      <c r="P6120" t="s">
        <v>50</v>
      </c>
      <c r="U6120" s="1">
        <v>44670</v>
      </c>
      <c r="V6120" s="1">
        <v>44670</v>
      </c>
      <c r="W6120" s="1">
        <v>44670.536111111112</v>
      </c>
      <c r="X6120" s="1">
        <v>44670.536111111112</v>
      </c>
      <c r="AC6120" t="s">
        <v>53</v>
      </c>
      <c r="AD6120">
        <v>2969503018</v>
      </c>
      <c r="AE6120" s="1">
        <v>37895</v>
      </c>
      <c r="AF6120" t="s">
        <v>35006</v>
      </c>
      <c r="AG6120" t="s">
        <v>35007</v>
      </c>
      <c r="AH6120" t="s">
        <v>51</v>
      </c>
      <c r="AJ6120" t="s">
        <v>53</v>
      </c>
      <c r="AL6120" t="s">
        <v>78</v>
      </c>
      <c r="AO6120" t="s">
        <v>5443</v>
      </c>
      <c r="AP6120" s="1">
        <v>45299.627083333333</v>
      </c>
      <c r="AQ6120" s="1">
        <v>45260.4375</v>
      </c>
    </row>
    <row r="6121" spans="1:43" x14ac:dyDescent="0.35">
      <c r="A6121" t="s">
        <v>35008</v>
      </c>
      <c r="B6121" t="s">
        <v>33866</v>
      </c>
      <c r="C6121" t="s">
        <v>2912</v>
      </c>
      <c r="D6121" t="s">
        <v>302</v>
      </c>
      <c r="F6121" t="s">
        <v>35009</v>
      </c>
      <c r="G6121">
        <v>7069498718</v>
      </c>
      <c r="H6121" t="s">
        <v>35010</v>
      </c>
      <c r="I6121" t="s">
        <v>200</v>
      </c>
      <c r="J6121" t="s">
        <v>5239</v>
      </c>
      <c r="K6121" t="s">
        <v>35011</v>
      </c>
      <c r="L6121" t="s">
        <v>35012</v>
      </c>
      <c r="M6121" t="s">
        <v>35013</v>
      </c>
      <c r="N6121" t="s">
        <v>899</v>
      </c>
      <c r="O6121">
        <v>58801</v>
      </c>
      <c r="P6121" t="s">
        <v>50</v>
      </c>
      <c r="U6121" s="1">
        <v>44670.517361111109</v>
      </c>
      <c r="V6121" s="1">
        <v>44670.517361111109</v>
      </c>
      <c r="AC6121" t="s">
        <v>53</v>
      </c>
      <c r="AD6121">
        <v>2969475162</v>
      </c>
      <c r="AE6121" s="1">
        <v>37147</v>
      </c>
      <c r="AG6121" t="s">
        <v>35014</v>
      </c>
      <c r="AH6121" t="s">
        <v>53</v>
      </c>
      <c r="AJ6121" t="s">
        <v>53</v>
      </c>
      <c r="AK6121" t="s">
        <v>2497</v>
      </c>
      <c r="AO6121" t="s">
        <v>54</v>
      </c>
    </row>
    <row r="6122" spans="1:43" x14ac:dyDescent="0.35">
      <c r="A6122" t="s">
        <v>35015</v>
      </c>
      <c r="B6122" t="s">
        <v>35016</v>
      </c>
      <c r="C6122" t="s">
        <v>172</v>
      </c>
      <c r="F6122" t="s">
        <v>35017</v>
      </c>
      <c r="H6122" t="s">
        <v>35015</v>
      </c>
      <c r="J6122" t="s">
        <v>35018</v>
      </c>
      <c r="K6122" t="s">
        <v>35019</v>
      </c>
      <c r="M6122" t="s">
        <v>4583</v>
      </c>
      <c r="N6122" t="s">
        <v>253</v>
      </c>
      <c r="O6122">
        <v>87501</v>
      </c>
      <c r="P6122" t="s">
        <v>50</v>
      </c>
      <c r="U6122" s="1">
        <v>44671</v>
      </c>
      <c r="V6122" s="1">
        <v>44671</v>
      </c>
      <c r="W6122" s="1">
        <v>44671.875</v>
      </c>
      <c r="X6122" s="1">
        <v>44671.875</v>
      </c>
      <c r="AC6122" t="s">
        <v>53</v>
      </c>
      <c r="AD6122">
        <v>2972039213</v>
      </c>
      <c r="AE6122" s="1">
        <v>44518.080555555556</v>
      </c>
      <c r="AF6122" t="s">
        <v>35020</v>
      </c>
      <c r="AG6122" t="s">
        <v>35021</v>
      </c>
      <c r="AH6122" t="s">
        <v>51</v>
      </c>
      <c r="AJ6122" t="s">
        <v>53</v>
      </c>
      <c r="AL6122" t="s">
        <v>68</v>
      </c>
      <c r="AO6122" t="s">
        <v>5443</v>
      </c>
      <c r="AP6122" s="1">
        <v>44671.873611111114</v>
      </c>
    </row>
    <row r="6123" spans="1:43" x14ac:dyDescent="0.35">
      <c r="A6123" t="s">
        <v>35022</v>
      </c>
      <c r="B6123" t="s">
        <v>18210</v>
      </c>
      <c r="C6123" t="s">
        <v>24210</v>
      </c>
      <c r="F6123" t="s">
        <v>35023</v>
      </c>
      <c r="H6123" t="s">
        <v>35022</v>
      </c>
      <c r="J6123" t="s">
        <v>11008</v>
      </c>
      <c r="K6123" t="s">
        <v>35024</v>
      </c>
      <c r="M6123" t="s">
        <v>35025</v>
      </c>
      <c r="N6123" t="s">
        <v>2409</v>
      </c>
      <c r="O6123">
        <v>58143</v>
      </c>
      <c r="P6123" t="s">
        <v>50</v>
      </c>
      <c r="U6123" s="1">
        <v>44671</v>
      </c>
      <c r="V6123" s="1">
        <v>44671</v>
      </c>
      <c r="AC6123" t="s">
        <v>53</v>
      </c>
      <c r="AD6123">
        <v>2969478809</v>
      </c>
      <c r="AE6123" s="1">
        <v>37358</v>
      </c>
      <c r="AG6123" t="s">
        <v>35026</v>
      </c>
      <c r="AH6123" t="s">
        <v>51</v>
      </c>
      <c r="AJ6123" t="s">
        <v>53</v>
      </c>
      <c r="AO6123" t="s">
        <v>8142</v>
      </c>
    </row>
    <row r="6124" spans="1:43" x14ac:dyDescent="0.35">
      <c r="A6124" t="s">
        <v>35027</v>
      </c>
      <c r="B6124" t="s">
        <v>26642</v>
      </c>
      <c r="C6124" t="s">
        <v>177</v>
      </c>
      <c r="H6124" t="s">
        <v>35028</v>
      </c>
      <c r="J6124" t="s">
        <v>35029</v>
      </c>
      <c r="K6124" t="s">
        <v>35030</v>
      </c>
      <c r="M6124" t="s">
        <v>35031</v>
      </c>
      <c r="N6124" t="s">
        <v>65</v>
      </c>
      <c r="O6124">
        <v>80106</v>
      </c>
      <c r="P6124" t="s">
        <v>50</v>
      </c>
      <c r="U6124" s="1">
        <v>44671</v>
      </c>
      <c r="V6124" s="1">
        <v>44671</v>
      </c>
      <c r="W6124" s="1">
        <v>44671.623611111114</v>
      </c>
      <c r="X6124" s="1">
        <v>44671.623611111114</v>
      </c>
      <c r="AC6124" t="s">
        <v>53</v>
      </c>
      <c r="AD6124">
        <v>2969680269</v>
      </c>
      <c r="AE6124" s="1">
        <v>42263.597222222219</v>
      </c>
      <c r="AF6124" t="s">
        <v>35032</v>
      </c>
      <c r="AG6124" t="s">
        <v>35033</v>
      </c>
      <c r="AH6124" t="s">
        <v>51</v>
      </c>
      <c r="AJ6124" t="s">
        <v>53</v>
      </c>
      <c r="AL6124" t="s">
        <v>78</v>
      </c>
      <c r="AO6124" t="s">
        <v>5443</v>
      </c>
      <c r="AP6124" s="1">
        <v>45126.359722222223</v>
      </c>
    </row>
    <row r="6125" spans="1:43" x14ac:dyDescent="0.35">
      <c r="A6125" t="s">
        <v>35034</v>
      </c>
      <c r="B6125" t="s">
        <v>2148</v>
      </c>
      <c r="C6125" t="s">
        <v>35035</v>
      </c>
      <c r="F6125" t="s">
        <v>35036</v>
      </c>
      <c r="H6125" t="s">
        <v>35034</v>
      </c>
      <c r="J6125" t="s">
        <v>20259</v>
      </c>
      <c r="N6125" t="s">
        <v>398</v>
      </c>
      <c r="O6125">
        <v>88220</v>
      </c>
      <c r="P6125" t="s">
        <v>50</v>
      </c>
      <c r="U6125" s="1">
        <v>44671</v>
      </c>
      <c r="V6125" s="1">
        <v>44671</v>
      </c>
      <c r="W6125" s="1">
        <v>44671.345833333333</v>
      </c>
      <c r="X6125" s="1">
        <v>44671.345833333333</v>
      </c>
      <c r="AC6125" t="s">
        <v>53</v>
      </c>
      <c r="AD6125">
        <v>2969570255</v>
      </c>
      <c r="AE6125" s="1">
        <v>40934.475694444445</v>
      </c>
      <c r="AG6125" t="s">
        <v>35037</v>
      </c>
      <c r="AH6125" t="s">
        <v>51</v>
      </c>
      <c r="AJ6125" t="s">
        <v>53</v>
      </c>
      <c r="AL6125" t="s">
        <v>78</v>
      </c>
      <c r="AO6125" t="s">
        <v>8142</v>
      </c>
    </row>
    <row r="6126" spans="1:43" x14ac:dyDescent="0.35">
      <c r="A6126" t="s">
        <v>35038</v>
      </c>
      <c r="B6126" t="s">
        <v>35039</v>
      </c>
      <c r="C6126" t="s">
        <v>2016</v>
      </c>
      <c r="F6126" t="s">
        <v>35040</v>
      </c>
      <c r="H6126" t="s">
        <v>35038</v>
      </c>
      <c r="J6126" t="s">
        <v>20535</v>
      </c>
      <c r="N6126" t="s">
        <v>4526</v>
      </c>
      <c r="O6126">
        <v>85043</v>
      </c>
      <c r="P6126" t="s">
        <v>50</v>
      </c>
      <c r="U6126" s="1">
        <v>44671</v>
      </c>
      <c r="V6126" s="1">
        <v>44671</v>
      </c>
      <c r="AC6126" t="s">
        <v>53</v>
      </c>
      <c r="AD6126">
        <v>2969591941</v>
      </c>
      <c r="AE6126" s="1">
        <v>41407.517361111109</v>
      </c>
      <c r="AG6126" t="s">
        <v>35041</v>
      </c>
      <c r="AH6126" t="s">
        <v>51</v>
      </c>
      <c r="AJ6126" t="s">
        <v>53</v>
      </c>
      <c r="AO6126" t="s">
        <v>8142</v>
      </c>
    </row>
    <row r="6127" spans="1:43" x14ac:dyDescent="0.35">
      <c r="A6127" t="s">
        <v>35042</v>
      </c>
      <c r="B6127" t="s">
        <v>35043</v>
      </c>
      <c r="C6127" t="s">
        <v>2340</v>
      </c>
      <c r="F6127" t="s">
        <v>35044</v>
      </c>
      <c r="H6127" t="s">
        <v>35042</v>
      </c>
      <c r="J6127" t="s">
        <v>5968</v>
      </c>
      <c r="K6127" t="s">
        <v>5640</v>
      </c>
      <c r="M6127" t="s">
        <v>5641</v>
      </c>
      <c r="N6127" t="s">
        <v>65</v>
      </c>
      <c r="O6127">
        <v>80468</v>
      </c>
      <c r="P6127" t="s">
        <v>50</v>
      </c>
      <c r="U6127" s="1">
        <v>44671</v>
      </c>
      <c r="V6127" s="1">
        <v>44671</v>
      </c>
      <c r="W6127" s="1">
        <v>44671.366666666669</v>
      </c>
      <c r="X6127" s="1">
        <v>44671.366666666669</v>
      </c>
      <c r="AC6127" t="s">
        <v>53</v>
      </c>
      <c r="AD6127">
        <v>2969480780</v>
      </c>
      <c r="AE6127" s="1">
        <v>37467</v>
      </c>
      <c r="AF6127" t="s">
        <v>35045</v>
      </c>
      <c r="AG6127" t="s">
        <v>35046</v>
      </c>
      <c r="AH6127" t="s">
        <v>51</v>
      </c>
      <c r="AJ6127" t="s">
        <v>53</v>
      </c>
      <c r="AL6127" t="s">
        <v>78</v>
      </c>
      <c r="AO6127" t="s">
        <v>5443</v>
      </c>
      <c r="AP6127" s="1">
        <v>45460.563888888886</v>
      </c>
    </row>
    <row r="6128" spans="1:43" x14ac:dyDescent="0.35">
      <c r="A6128" t="s">
        <v>35047</v>
      </c>
      <c r="B6128" t="s">
        <v>35048</v>
      </c>
      <c r="C6128" t="s">
        <v>35049</v>
      </c>
      <c r="F6128" t="s">
        <v>35050</v>
      </c>
      <c r="H6128" t="s">
        <v>35047</v>
      </c>
      <c r="J6128" t="s">
        <v>35051</v>
      </c>
      <c r="N6128" t="s">
        <v>287</v>
      </c>
      <c r="O6128">
        <v>80214</v>
      </c>
      <c r="P6128" t="s">
        <v>50</v>
      </c>
      <c r="U6128" s="1">
        <v>44671</v>
      </c>
      <c r="V6128" s="1">
        <v>44671</v>
      </c>
      <c r="W6128" s="1">
        <v>44671.752083333333</v>
      </c>
      <c r="X6128" s="1">
        <v>44671.752083333333</v>
      </c>
      <c r="AC6128" t="s">
        <v>53</v>
      </c>
      <c r="AD6128">
        <v>2972068804</v>
      </c>
      <c r="AE6128" s="1">
        <v>44672.738194444442</v>
      </c>
      <c r="AG6128" t="s">
        <v>35052</v>
      </c>
      <c r="AH6128" t="s">
        <v>51</v>
      </c>
      <c r="AJ6128" t="s">
        <v>53</v>
      </c>
      <c r="AL6128" t="s">
        <v>78</v>
      </c>
      <c r="AO6128" t="s">
        <v>8142</v>
      </c>
    </row>
    <row r="6129" spans="1:42" x14ac:dyDescent="0.35">
      <c r="A6129" t="s">
        <v>35053</v>
      </c>
      <c r="B6129" t="s">
        <v>35054</v>
      </c>
      <c r="C6129" t="s">
        <v>35055</v>
      </c>
      <c r="F6129">
        <v>15054259697</v>
      </c>
      <c r="H6129" t="s">
        <v>35053</v>
      </c>
      <c r="J6129" t="s">
        <v>35056</v>
      </c>
      <c r="N6129" t="s">
        <v>398</v>
      </c>
      <c r="O6129">
        <v>87701</v>
      </c>
      <c r="P6129" t="s">
        <v>50</v>
      </c>
      <c r="U6129" s="1">
        <v>44671</v>
      </c>
      <c r="V6129" s="1">
        <v>44671</v>
      </c>
      <c r="W6129" s="1">
        <v>44671.984722222223</v>
      </c>
      <c r="X6129" s="1">
        <v>44671.984722222223</v>
      </c>
      <c r="AC6129" t="s">
        <v>53</v>
      </c>
      <c r="AD6129">
        <v>1000000001</v>
      </c>
      <c r="AE6129" s="1">
        <v>39973.351388888892</v>
      </c>
      <c r="AF6129" t="s">
        <v>3377</v>
      </c>
      <c r="AG6129" t="s">
        <v>35057</v>
      </c>
      <c r="AH6129" t="s">
        <v>51</v>
      </c>
      <c r="AJ6129" t="s">
        <v>53</v>
      </c>
      <c r="AL6129" t="s">
        <v>78</v>
      </c>
      <c r="AO6129" t="s">
        <v>5443</v>
      </c>
      <c r="AP6129" s="1">
        <v>44671.994444444441</v>
      </c>
    </row>
    <row r="6130" spans="1:42" x14ac:dyDescent="0.35">
      <c r="A6130" t="s">
        <v>35058</v>
      </c>
      <c r="B6130" t="s">
        <v>35059</v>
      </c>
      <c r="C6130" t="s">
        <v>35060</v>
      </c>
      <c r="F6130" t="s">
        <v>35061</v>
      </c>
      <c r="H6130" t="s">
        <v>35062</v>
      </c>
      <c r="J6130" t="s">
        <v>35063</v>
      </c>
      <c r="N6130" t="s">
        <v>637</v>
      </c>
      <c r="O6130">
        <v>79855</v>
      </c>
      <c r="P6130" t="s">
        <v>50</v>
      </c>
      <c r="U6130" s="1">
        <v>44671</v>
      </c>
      <c r="V6130" s="1">
        <v>44671</v>
      </c>
      <c r="W6130" s="1">
        <v>44671.704861111109</v>
      </c>
      <c r="X6130" s="1">
        <v>44671.704861111109</v>
      </c>
      <c r="AC6130" t="s">
        <v>53</v>
      </c>
      <c r="AD6130">
        <v>1000000001</v>
      </c>
      <c r="AE6130" s="1">
        <v>39973.351388888892</v>
      </c>
      <c r="AF6130" t="s">
        <v>3377</v>
      </c>
      <c r="AG6130" t="s">
        <v>35064</v>
      </c>
      <c r="AH6130" t="s">
        <v>51</v>
      </c>
      <c r="AJ6130" t="s">
        <v>53</v>
      </c>
      <c r="AL6130" t="s">
        <v>78</v>
      </c>
      <c r="AO6130" t="s">
        <v>8142</v>
      </c>
    </row>
    <row r="6131" spans="1:42" x14ac:dyDescent="0.35">
      <c r="A6131" t="s">
        <v>35065</v>
      </c>
      <c r="B6131" t="s">
        <v>35066</v>
      </c>
      <c r="C6131" t="s">
        <v>35067</v>
      </c>
      <c r="F6131">
        <v>12814466545</v>
      </c>
      <c r="H6131" t="s">
        <v>34774</v>
      </c>
      <c r="J6131" t="s">
        <v>18584</v>
      </c>
      <c r="K6131" t="s">
        <v>2782</v>
      </c>
      <c r="M6131" t="s">
        <v>2783</v>
      </c>
      <c r="N6131" t="s">
        <v>264</v>
      </c>
      <c r="O6131">
        <v>77002</v>
      </c>
      <c r="P6131" t="s">
        <v>50</v>
      </c>
      <c r="U6131" s="1">
        <v>44671</v>
      </c>
      <c r="V6131" s="1">
        <v>44671</v>
      </c>
      <c r="AC6131" t="s">
        <v>53</v>
      </c>
      <c r="AD6131">
        <v>2969543968</v>
      </c>
      <c r="AE6131" s="1">
        <v>40032.470138888886</v>
      </c>
      <c r="AG6131" t="s">
        <v>35068</v>
      </c>
      <c r="AH6131" t="s">
        <v>51</v>
      </c>
      <c r="AJ6131" t="s">
        <v>53</v>
      </c>
      <c r="AO6131" t="s">
        <v>8142</v>
      </c>
    </row>
    <row r="6132" spans="1:42" x14ac:dyDescent="0.35">
      <c r="A6132" t="s">
        <v>35069</v>
      </c>
      <c r="B6132" t="s">
        <v>35069</v>
      </c>
      <c r="C6132" t="s">
        <v>35069</v>
      </c>
      <c r="F6132" t="s">
        <v>22828</v>
      </c>
      <c r="H6132" t="s">
        <v>22829</v>
      </c>
      <c r="I6132" t="s">
        <v>179</v>
      </c>
      <c r="J6132" t="s">
        <v>491</v>
      </c>
      <c r="K6132" t="s">
        <v>3215</v>
      </c>
      <c r="M6132" t="s">
        <v>35070</v>
      </c>
      <c r="N6132" t="s">
        <v>65</v>
      </c>
      <c r="O6132">
        <v>80019</v>
      </c>
      <c r="P6132" t="s">
        <v>50</v>
      </c>
      <c r="U6132" s="1">
        <v>44671.42291666667</v>
      </c>
      <c r="V6132" s="1">
        <v>44671.42291666667</v>
      </c>
      <c r="W6132" s="1">
        <v>44671.461805555555</v>
      </c>
      <c r="X6132" s="1">
        <v>44845.269444444442</v>
      </c>
      <c r="Y6132" s="1">
        <v>44851.491666666669</v>
      </c>
      <c r="AC6132" t="s">
        <v>53</v>
      </c>
      <c r="AD6132">
        <v>2969472760</v>
      </c>
      <c r="AE6132" s="1">
        <v>36916.71597222222</v>
      </c>
      <c r="AG6132" t="s">
        <v>35071</v>
      </c>
      <c r="AH6132" t="s">
        <v>53</v>
      </c>
      <c r="AJ6132" t="s">
        <v>53</v>
      </c>
      <c r="AK6132" t="s">
        <v>7072</v>
      </c>
      <c r="AL6132" t="s">
        <v>78</v>
      </c>
      <c r="AO6132" t="s">
        <v>54</v>
      </c>
    </row>
    <row r="6133" spans="1:42" x14ac:dyDescent="0.35">
      <c r="A6133" t="s">
        <v>172</v>
      </c>
      <c r="B6133" t="s">
        <v>1338</v>
      </c>
      <c r="C6133" t="s">
        <v>172</v>
      </c>
      <c r="F6133">
        <v>27832724634</v>
      </c>
      <c r="H6133" t="s">
        <v>35072</v>
      </c>
      <c r="J6133" t="s">
        <v>35018</v>
      </c>
      <c r="O6133">
        <v>1200</v>
      </c>
      <c r="P6133" t="s">
        <v>15645</v>
      </c>
      <c r="U6133" s="1">
        <v>44672</v>
      </c>
      <c r="V6133" s="1">
        <v>44672</v>
      </c>
      <c r="AC6133" t="s">
        <v>53</v>
      </c>
      <c r="AD6133">
        <v>2972039213</v>
      </c>
      <c r="AE6133" s="1">
        <v>44518.080555555556</v>
      </c>
      <c r="AG6133" t="s">
        <v>35073</v>
      </c>
      <c r="AH6133" t="s">
        <v>51</v>
      </c>
      <c r="AJ6133" t="s">
        <v>53</v>
      </c>
      <c r="AO6133" t="s">
        <v>5443</v>
      </c>
    </row>
    <row r="6134" spans="1:42" x14ac:dyDescent="0.35">
      <c r="A6134" t="s">
        <v>35074</v>
      </c>
      <c r="B6134" t="s">
        <v>2339</v>
      </c>
      <c r="C6134" t="s">
        <v>17269</v>
      </c>
      <c r="F6134" t="s">
        <v>35075</v>
      </c>
      <c r="H6134" t="s">
        <v>35076</v>
      </c>
      <c r="J6134" t="s">
        <v>35077</v>
      </c>
      <c r="K6134" t="s">
        <v>35078</v>
      </c>
      <c r="M6134" t="s">
        <v>753</v>
      </c>
      <c r="N6134" t="s">
        <v>798</v>
      </c>
      <c r="O6134">
        <v>79907</v>
      </c>
      <c r="P6134" t="s">
        <v>50</v>
      </c>
      <c r="U6134" s="1">
        <v>44672</v>
      </c>
      <c r="V6134" s="1">
        <v>44672</v>
      </c>
      <c r="W6134" s="1">
        <v>44672.463888888888</v>
      </c>
      <c r="X6134" s="1">
        <v>44672.463888888888</v>
      </c>
      <c r="AC6134" t="s">
        <v>53</v>
      </c>
      <c r="AD6134">
        <v>1000000001</v>
      </c>
      <c r="AE6134" s="1">
        <v>39973.351388888892</v>
      </c>
      <c r="AF6134" t="s">
        <v>3377</v>
      </c>
      <c r="AG6134" t="s">
        <v>35079</v>
      </c>
      <c r="AH6134" t="s">
        <v>51</v>
      </c>
      <c r="AJ6134" t="s">
        <v>53</v>
      </c>
      <c r="AL6134" t="s">
        <v>78</v>
      </c>
      <c r="AO6134" t="s">
        <v>5443</v>
      </c>
      <c r="AP6134" s="1">
        <v>44699.723611111112</v>
      </c>
    </row>
    <row r="6135" spans="1:42" x14ac:dyDescent="0.35">
      <c r="A6135" t="s">
        <v>35080</v>
      </c>
      <c r="B6135" t="s">
        <v>3371</v>
      </c>
      <c r="C6135" t="s">
        <v>97</v>
      </c>
      <c r="F6135" t="s">
        <v>34355</v>
      </c>
      <c r="H6135" t="s">
        <v>35080</v>
      </c>
      <c r="J6135" t="s">
        <v>12949</v>
      </c>
      <c r="K6135" t="s">
        <v>20519</v>
      </c>
      <c r="M6135" t="s">
        <v>35081</v>
      </c>
      <c r="N6135" t="s">
        <v>12926</v>
      </c>
      <c r="O6135">
        <v>47842</v>
      </c>
      <c r="P6135" t="s">
        <v>50</v>
      </c>
      <c r="U6135" s="1">
        <v>44672</v>
      </c>
      <c r="V6135" s="1">
        <v>44672</v>
      </c>
      <c r="AC6135" t="s">
        <v>53</v>
      </c>
      <c r="AD6135">
        <v>2969735272</v>
      </c>
      <c r="AE6135" s="1">
        <v>42845.40902777778</v>
      </c>
      <c r="AG6135" t="s">
        <v>35082</v>
      </c>
      <c r="AH6135" t="s">
        <v>51</v>
      </c>
      <c r="AJ6135" t="s">
        <v>53</v>
      </c>
      <c r="AO6135" t="s">
        <v>8142</v>
      </c>
    </row>
    <row r="6136" spans="1:42" x14ac:dyDescent="0.35">
      <c r="A6136" t="s">
        <v>35083</v>
      </c>
      <c r="B6136" t="s">
        <v>20538</v>
      </c>
      <c r="C6136" t="s">
        <v>35084</v>
      </c>
      <c r="F6136" t="s">
        <v>35085</v>
      </c>
      <c r="G6136">
        <v>4354772740</v>
      </c>
      <c r="H6136" t="s">
        <v>35083</v>
      </c>
      <c r="I6136" t="s">
        <v>179</v>
      </c>
      <c r="J6136" t="s">
        <v>35086</v>
      </c>
      <c r="K6136" t="s">
        <v>35087</v>
      </c>
      <c r="M6136" t="s">
        <v>32927</v>
      </c>
      <c r="N6136" t="s">
        <v>1570</v>
      </c>
      <c r="O6136">
        <v>84721</v>
      </c>
      <c r="P6136" t="s">
        <v>50</v>
      </c>
      <c r="U6136" s="1">
        <v>44672</v>
      </c>
      <c r="V6136" s="1">
        <v>44672</v>
      </c>
      <c r="W6136" s="1">
        <v>44672.363888888889</v>
      </c>
      <c r="X6136" s="1">
        <v>44672.363888888889</v>
      </c>
      <c r="AC6136" t="s">
        <v>53</v>
      </c>
      <c r="AD6136">
        <v>2969689379</v>
      </c>
      <c r="AE6136" s="1">
        <v>42367.342361111114</v>
      </c>
      <c r="AG6136" t="s">
        <v>35088</v>
      </c>
      <c r="AH6136" t="s">
        <v>51</v>
      </c>
      <c r="AJ6136" t="s">
        <v>53</v>
      </c>
      <c r="AL6136" t="s">
        <v>78</v>
      </c>
      <c r="AO6136" t="s">
        <v>5443</v>
      </c>
      <c r="AP6136" s="1">
        <v>44648.42291666667</v>
      </c>
    </row>
    <row r="6137" spans="1:42" x14ac:dyDescent="0.35">
      <c r="A6137" t="s">
        <v>26183</v>
      </c>
      <c r="B6137" t="s">
        <v>20212</v>
      </c>
      <c r="C6137" t="s">
        <v>1829</v>
      </c>
      <c r="F6137" t="s">
        <v>35089</v>
      </c>
      <c r="H6137" t="s">
        <v>26183</v>
      </c>
      <c r="J6137" t="s">
        <v>7142</v>
      </c>
      <c r="K6137" t="s">
        <v>7296</v>
      </c>
      <c r="M6137" t="s">
        <v>7297</v>
      </c>
      <c r="N6137" t="s">
        <v>264</v>
      </c>
      <c r="O6137" t="s">
        <v>7298</v>
      </c>
      <c r="P6137" t="s">
        <v>50</v>
      </c>
      <c r="U6137" s="1">
        <v>44672</v>
      </c>
      <c r="V6137" s="1">
        <v>44672</v>
      </c>
      <c r="W6137" s="1">
        <v>44672.60833333333</v>
      </c>
      <c r="X6137" s="1">
        <v>44672.60833333333</v>
      </c>
      <c r="AC6137" t="s">
        <v>53</v>
      </c>
      <c r="AD6137">
        <v>2969584761</v>
      </c>
      <c r="AE6137" s="1">
        <v>41288.714583333334</v>
      </c>
      <c r="AG6137" t="s">
        <v>35090</v>
      </c>
      <c r="AH6137" t="s">
        <v>51</v>
      </c>
      <c r="AJ6137" t="s">
        <v>53</v>
      </c>
      <c r="AL6137" t="s">
        <v>78</v>
      </c>
      <c r="AO6137" t="s">
        <v>5443</v>
      </c>
      <c r="AP6137" s="1">
        <v>45218.638194444444</v>
      </c>
    </row>
    <row r="6138" spans="1:42" x14ac:dyDescent="0.35">
      <c r="A6138" t="s">
        <v>35091</v>
      </c>
      <c r="B6138" t="s">
        <v>793</v>
      </c>
      <c r="C6138" t="s">
        <v>35092</v>
      </c>
      <c r="F6138" t="s">
        <v>35093</v>
      </c>
      <c r="H6138" t="s">
        <v>35094</v>
      </c>
      <c r="K6138" t="s">
        <v>18760</v>
      </c>
      <c r="L6138" t="s">
        <v>35095</v>
      </c>
      <c r="M6138" t="s">
        <v>11492</v>
      </c>
      <c r="N6138" t="s">
        <v>253</v>
      </c>
      <c r="O6138">
        <v>87545</v>
      </c>
      <c r="P6138" t="s">
        <v>50</v>
      </c>
      <c r="U6138" s="1">
        <v>44672</v>
      </c>
      <c r="V6138" s="1">
        <v>44672</v>
      </c>
      <c r="AC6138" t="s">
        <v>53</v>
      </c>
      <c r="AG6138" t="s">
        <v>35096</v>
      </c>
      <c r="AH6138" t="s">
        <v>51</v>
      </c>
      <c r="AJ6138" t="s">
        <v>53</v>
      </c>
      <c r="AL6138" t="s">
        <v>68</v>
      </c>
      <c r="AO6138" t="s">
        <v>5443</v>
      </c>
    </row>
    <row r="6139" spans="1:42" x14ac:dyDescent="0.35">
      <c r="A6139" t="s">
        <v>35097</v>
      </c>
      <c r="B6139" t="s">
        <v>2052</v>
      </c>
      <c r="C6139" t="s">
        <v>35098</v>
      </c>
      <c r="F6139" t="s">
        <v>35099</v>
      </c>
      <c r="H6139" t="s">
        <v>35097</v>
      </c>
      <c r="J6139" t="s">
        <v>5968</v>
      </c>
      <c r="N6139" t="s">
        <v>4526</v>
      </c>
      <c r="O6139">
        <v>85540</v>
      </c>
      <c r="P6139" t="s">
        <v>50</v>
      </c>
      <c r="U6139" s="1">
        <v>44672</v>
      </c>
      <c r="V6139" s="1">
        <v>44672</v>
      </c>
      <c r="AC6139" t="s">
        <v>53</v>
      </c>
      <c r="AD6139">
        <v>2969480780</v>
      </c>
      <c r="AE6139" s="1">
        <v>37467</v>
      </c>
      <c r="AG6139" t="s">
        <v>35100</v>
      </c>
      <c r="AH6139" t="s">
        <v>51</v>
      </c>
      <c r="AJ6139" t="s">
        <v>53</v>
      </c>
      <c r="AO6139" t="s">
        <v>8142</v>
      </c>
    </row>
    <row r="6140" spans="1:42" x14ac:dyDescent="0.35">
      <c r="A6140" t="s">
        <v>35101</v>
      </c>
      <c r="B6140" t="s">
        <v>33620</v>
      </c>
      <c r="C6140" t="s">
        <v>2769</v>
      </c>
      <c r="F6140" t="s">
        <v>35102</v>
      </c>
      <c r="H6140" t="s">
        <v>35101</v>
      </c>
      <c r="J6140" t="s">
        <v>10434</v>
      </c>
      <c r="K6140" t="s">
        <v>35103</v>
      </c>
      <c r="M6140" t="s">
        <v>35104</v>
      </c>
      <c r="N6140" t="s">
        <v>798</v>
      </c>
      <c r="O6140">
        <v>76448</v>
      </c>
      <c r="P6140" t="s">
        <v>50</v>
      </c>
      <c r="U6140" s="1">
        <v>44672</v>
      </c>
      <c r="V6140" s="1">
        <v>44672</v>
      </c>
      <c r="AC6140" t="s">
        <v>53</v>
      </c>
      <c r="AD6140">
        <v>2969478809</v>
      </c>
      <c r="AE6140" s="1">
        <v>37358</v>
      </c>
      <c r="AG6140" t="s">
        <v>35105</v>
      </c>
      <c r="AH6140" t="s">
        <v>51</v>
      </c>
      <c r="AJ6140" t="s">
        <v>53</v>
      </c>
      <c r="AO6140" t="s">
        <v>8142</v>
      </c>
    </row>
    <row r="6141" spans="1:42" x14ac:dyDescent="0.35">
      <c r="A6141" t="s">
        <v>35106</v>
      </c>
      <c r="B6141" t="s">
        <v>403</v>
      </c>
      <c r="C6141" t="s">
        <v>2444</v>
      </c>
      <c r="F6141">
        <v>12483300314</v>
      </c>
      <c r="H6141" t="s">
        <v>35106</v>
      </c>
      <c r="J6141" t="s">
        <v>35107</v>
      </c>
      <c r="N6141" t="s">
        <v>287</v>
      </c>
      <c r="O6141">
        <v>80433</v>
      </c>
      <c r="P6141" t="s">
        <v>50</v>
      </c>
      <c r="U6141" s="1">
        <v>44672</v>
      </c>
      <c r="V6141" s="1">
        <v>44672</v>
      </c>
      <c r="W6141" s="1">
        <v>44672.543055555558</v>
      </c>
      <c r="X6141" s="1">
        <v>44672.543055555558</v>
      </c>
      <c r="AC6141" t="s">
        <v>53</v>
      </c>
      <c r="AD6141">
        <v>1000000001</v>
      </c>
      <c r="AE6141" s="1">
        <v>39973.351388888892</v>
      </c>
      <c r="AF6141" t="s">
        <v>3377</v>
      </c>
      <c r="AG6141" t="s">
        <v>35108</v>
      </c>
      <c r="AH6141" t="s">
        <v>51</v>
      </c>
      <c r="AJ6141" t="s">
        <v>53</v>
      </c>
      <c r="AL6141" t="s">
        <v>78</v>
      </c>
      <c r="AO6141" t="s">
        <v>5443</v>
      </c>
      <c r="AP6141" s="1">
        <v>44672.541666666664</v>
      </c>
    </row>
    <row r="6142" spans="1:42" x14ac:dyDescent="0.35">
      <c r="A6142" t="s">
        <v>35109</v>
      </c>
      <c r="B6142" t="s">
        <v>35110</v>
      </c>
      <c r="C6142" t="s">
        <v>10482</v>
      </c>
      <c r="F6142" t="s">
        <v>35111</v>
      </c>
      <c r="H6142" t="s">
        <v>35109</v>
      </c>
      <c r="J6142" t="s">
        <v>7961</v>
      </c>
      <c r="N6142" t="s">
        <v>798</v>
      </c>
      <c r="O6142">
        <v>77905</v>
      </c>
      <c r="P6142" t="s">
        <v>50</v>
      </c>
      <c r="U6142" s="1">
        <v>44672</v>
      </c>
      <c r="V6142" s="1">
        <v>44672</v>
      </c>
      <c r="AC6142" t="s">
        <v>53</v>
      </c>
      <c r="AD6142">
        <v>2969702039</v>
      </c>
      <c r="AE6142" s="1">
        <v>42528.619444444441</v>
      </c>
      <c r="AG6142" t="s">
        <v>35112</v>
      </c>
      <c r="AH6142" t="s">
        <v>51</v>
      </c>
      <c r="AJ6142" t="s">
        <v>53</v>
      </c>
      <c r="AO6142" t="s">
        <v>8142</v>
      </c>
    </row>
    <row r="6143" spans="1:42" x14ac:dyDescent="0.35">
      <c r="A6143" t="s">
        <v>35113</v>
      </c>
      <c r="B6143" t="s">
        <v>35114</v>
      </c>
      <c r="C6143" t="s">
        <v>218</v>
      </c>
      <c r="F6143" t="s">
        <v>35115</v>
      </c>
      <c r="H6143" t="s">
        <v>35113</v>
      </c>
      <c r="J6143" t="s">
        <v>35116</v>
      </c>
      <c r="K6143" t="s">
        <v>35117</v>
      </c>
      <c r="M6143" t="s">
        <v>6922</v>
      </c>
      <c r="N6143" t="s">
        <v>65</v>
      </c>
      <c r="O6143">
        <v>81212</v>
      </c>
      <c r="P6143" t="s">
        <v>50</v>
      </c>
      <c r="U6143" s="1">
        <v>44672</v>
      </c>
      <c r="V6143" s="1">
        <v>44672</v>
      </c>
      <c r="W6143" s="1">
        <v>44672.404166666667</v>
      </c>
      <c r="X6143" s="1">
        <v>44672.404166666667</v>
      </c>
      <c r="AC6143" t="s">
        <v>53</v>
      </c>
      <c r="AD6143">
        <v>1000000001</v>
      </c>
      <c r="AE6143" s="1">
        <v>39973.351388888892</v>
      </c>
      <c r="AF6143" t="s">
        <v>3377</v>
      </c>
      <c r="AG6143" t="s">
        <v>35118</v>
      </c>
      <c r="AH6143" t="s">
        <v>51</v>
      </c>
      <c r="AJ6143" t="s">
        <v>53</v>
      </c>
      <c r="AL6143" t="s">
        <v>78</v>
      </c>
      <c r="AO6143" t="s">
        <v>5443</v>
      </c>
      <c r="AP6143" s="1">
        <v>44672.402777777781</v>
      </c>
    </row>
    <row r="6144" spans="1:42" x14ac:dyDescent="0.35">
      <c r="A6144" t="s">
        <v>35119</v>
      </c>
      <c r="B6144" t="s">
        <v>16539</v>
      </c>
      <c r="C6144" t="s">
        <v>35120</v>
      </c>
      <c r="F6144">
        <v>6202833748</v>
      </c>
      <c r="H6144" t="s">
        <v>35119</v>
      </c>
      <c r="J6144" t="s">
        <v>35121</v>
      </c>
      <c r="K6144" t="s">
        <v>35122</v>
      </c>
      <c r="M6144" t="s">
        <v>3083</v>
      </c>
      <c r="N6144" t="s">
        <v>65</v>
      </c>
      <c r="O6144">
        <v>81252</v>
      </c>
      <c r="P6144" t="s">
        <v>50</v>
      </c>
      <c r="U6144" s="1">
        <v>44672</v>
      </c>
      <c r="V6144" s="1">
        <v>44672</v>
      </c>
      <c r="W6144" s="1">
        <v>44672.368055555555</v>
      </c>
      <c r="X6144" s="1">
        <v>44672.368055555555</v>
      </c>
      <c r="AC6144" t="s">
        <v>53</v>
      </c>
      <c r="AD6144">
        <v>1000000001</v>
      </c>
      <c r="AE6144" s="1">
        <v>39973.351388888892</v>
      </c>
      <c r="AF6144" t="s">
        <v>3377</v>
      </c>
      <c r="AG6144" t="s">
        <v>35123</v>
      </c>
      <c r="AH6144" t="s">
        <v>51</v>
      </c>
      <c r="AJ6144" t="s">
        <v>53</v>
      </c>
      <c r="AL6144" t="s">
        <v>78</v>
      </c>
      <c r="AO6144" t="s">
        <v>5443</v>
      </c>
      <c r="AP6144" s="1">
        <v>44596.395138888889</v>
      </c>
    </row>
    <row r="6145" spans="1:43" x14ac:dyDescent="0.35">
      <c r="A6145" t="s">
        <v>35124</v>
      </c>
      <c r="B6145" t="s">
        <v>17549</v>
      </c>
      <c r="C6145" t="s">
        <v>11910</v>
      </c>
      <c r="F6145">
        <v>9364026663</v>
      </c>
      <c r="H6145" t="s">
        <v>35124</v>
      </c>
      <c r="J6145" t="s">
        <v>35125</v>
      </c>
      <c r="K6145" t="s">
        <v>35126</v>
      </c>
      <c r="M6145" t="s">
        <v>137</v>
      </c>
      <c r="N6145" t="s">
        <v>65</v>
      </c>
      <c r="O6145">
        <v>80233</v>
      </c>
      <c r="P6145" t="s">
        <v>50</v>
      </c>
      <c r="U6145" s="1">
        <v>44672</v>
      </c>
      <c r="V6145" s="1">
        <v>44672</v>
      </c>
      <c r="W6145" s="1">
        <v>44672.364583333336</v>
      </c>
      <c r="X6145" s="1">
        <v>44672.364583333336</v>
      </c>
      <c r="AC6145" t="s">
        <v>53</v>
      </c>
      <c r="AD6145">
        <v>1000000001</v>
      </c>
      <c r="AE6145" s="1">
        <v>39973.351388888892</v>
      </c>
      <c r="AF6145" t="s">
        <v>3377</v>
      </c>
      <c r="AG6145" t="s">
        <v>35127</v>
      </c>
      <c r="AH6145" t="s">
        <v>51</v>
      </c>
      <c r="AJ6145" t="s">
        <v>53</v>
      </c>
      <c r="AL6145" t="s">
        <v>78</v>
      </c>
      <c r="AO6145" t="s">
        <v>5443</v>
      </c>
      <c r="AP6145" s="1">
        <v>44595.945138888892</v>
      </c>
    </row>
    <row r="6146" spans="1:43" x14ac:dyDescent="0.35">
      <c r="A6146" t="s">
        <v>35128</v>
      </c>
      <c r="B6146" t="s">
        <v>35129</v>
      </c>
      <c r="C6146" t="s">
        <v>3324</v>
      </c>
      <c r="F6146" t="s">
        <v>35130</v>
      </c>
      <c r="H6146" t="s">
        <v>35128</v>
      </c>
      <c r="I6146" t="s">
        <v>780</v>
      </c>
      <c r="J6146" t="s">
        <v>323</v>
      </c>
      <c r="K6146" t="s">
        <v>35131</v>
      </c>
      <c r="M6146" t="s">
        <v>35132</v>
      </c>
      <c r="N6146" t="s">
        <v>4353</v>
      </c>
      <c r="O6146">
        <v>97905</v>
      </c>
      <c r="P6146" t="s">
        <v>50</v>
      </c>
      <c r="U6146" s="1">
        <v>44672</v>
      </c>
      <c r="V6146" s="1">
        <v>44672</v>
      </c>
      <c r="W6146" s="1">
        <v>44672.36041666667</v>
      </c>
      <c r="X6146" s="1">
        <v>44672.36041666667</v>
      </c>
      <c r="AC6146" t="s">
        <v>53</v>
      </c>
      <c r="AD6146">
        <v>1000000001</v>
      </c>
      <c r="AE6146" s="1">
        <v>39973.351388888892</v>
      </c>
      <c r="AF6146" t="s">
        <v>3377</v>
      </c>
      <c r="AG6146" t="s">
        <v>35133</v>
      </c>
      <c r="AH6146" t="s">
        <v>51</v>
      </c>
      <c r="AJ6146" t="s">
        <v>53</v>
      </c>
      <c r="AL6146" t="s">
        <v>78</v>
      </c>
      <c r="AO6146" t="s">
        <v>5443</v>
      </c>
    </row>
    <row r="6147" spans="1:43" x14ac:dyDescent="0.35">
      <c r="A6147" t="s">
        <v>35134</v>
      </c>
      <c r="B6147" t="s">
        <v>35135</v>
      </c>
      <c r="C6147" t="s">
        <v>4272</v>
      </c>
      <c r="F6147" t="s">
        <v>35136</v>
      </c>
      <c r="H6147" t="s">
        <v>35137</v>
      </c>
      <c r="J6147" t="s">
        <v>35138</v>
      </c>
      <c r="N6147" t="s">
        <v>287</v>
      </c>
      <c r="O6147">
        <v>80601</v>
      </c>
      <c r="P6147" t="s">
        <v>50</v>
      </c>
      <c r="U6147" s="1">
        <v>44672</v>
      </c>
      <c r="V6147" s="1">
        <v>44672</v>
      </c>
      <c r="W6147" s="1">
        <v>44672.138888888891</v>
      </c>
      <c r="X6147" s="1">
        <v>44672.138888888891</v>
      </c>
      <c r="AC6147" t="s">
        <v>53</v>
      </c>
      <c r="AD6147">
        <v>1000000001</v>
      </c>
      <c r="AE6147" s="1">
        <v>39973.351388888892</v>
      </c>
      <c r="AF6147" t="s">
        <v>3377</v>
      </c>
      <c r="AG6147" t="s">
        <v>35139</v>
      </c>
      <c r="AH6147" t="s">
        <v>51</v>
      </c>
      <c r="AJ6147" t="s">
        <v>53</v>
      </c>
      <c r="AL6147" t="s">
        <v>78</v>
      </c>
      <c r="AO6147" t="s">
        <v>8142</v>
      </c>
    </row>
    <row r="6148" spans="1:43" x14ac:dyDescent="0.35">
      <c r="A6148" t="s">
        <v>35140</v>
      </c>
      <c r="B6148" t="s">
        <v>35141</v>
      </c>
      <c r="C6148" t="s">
        <v>4778</v>
      </c>
      <c r="F6148" t="s">
        <v>25013</v>
      </c>
      <c r="H6148" t="s">
        <v>25015</v>
      </c>
      <c r="J6148" t="s">
        <v>18584</v>
      </c>
      <c r="N6148" t="s">
        <v>637</v>
      </c>
      <c r="O6148">
        <v>78945</v>
      </c>
      <c r="P6148" t="s">
        <v>50</v>
      </c>
      <c r="U6148" s="1">
        <v>44672</v>
      </c>
      <c r="V6148" s="1">
        <v>44672</v>
      </c>
      <c r="AC6148" t="s">
        <v>53</v>
      </c>
      <c r="AD6148">
        <v>2969543968</v>
      </c>
      <c r="AE6148" s="1">
        <v>40032.470138888886</v>
      </c>
      <c r="AG6148" t="s">
        <v>35142</v>
      </c>
      <c r="AH6148" t="s">
        <v>51</v>
      </c>
      <c r="AJ6148" t="s">
        <v>53</v>
      </c>
      <c r="AO6148" t="s">
        <v>8142</v>
      </c>
    </row>
    <row r="6149" spans="1:43" x14ac:dyDescent="0.35">
      <c r="A6149" t="s">
        <v>35143</v>
      </c>
      <c r="B6149" t="s">
        <v>35144</v>
      </c>
      <c r="C6149" t="s">
        <v>35145</v>
      </c>
      <c r="F6149" t="s">
        <v>25013</v>
      </c>
      <c r="H6149" t="s">
        <v>25015</v>
      </c>
      <c r="J6149" t="s">
        <v>18584</v>
      </c>
      <c r="N6149" t="s">
        <v>637</v>
      </c>
      <c r="O6149">
        <v>78945</v>
      </c>
      <c r="P6149" t="s">
        <v>50</v>
      </c>
      <c r="U6149" s="1">
        <v>44672</v>
      </c>
      <c r="V6149" s="1">
        <v>44672</v>
      </c>
      <c r="AC6149" t="s">
        <v>53</v>
      </c>
      <c r="AD6149">
        <v>2969543968</v>
      </c>
      <c r="AE6149" s="1">
        <v>40032.470138888886</v>
      </c>
      <c r="AG6149" t="s">
        <v>35146</v>
      </c>
      <c r="AH6149" t="s">
        <v>51</v>
      </c>
      <c r="AJ6149" t="s">
        <v>53</v>
      </c>
      <c r="AO6149" t="s">
        <v>8142</v>
      </c>
    </row>
    <row r="6150" spans="1:43" x14ac:dyDescent="0.35">
      <c r="A6150" t="s">
        <v>35147</v>
      </c>
      <c r="B6150" t="s">
        <v>35148</v>
      </c>
      <c r="C6150" t="s">
        <v>35149</v>
      </c>
      <c r="F6150" t="s">
        <v>25013</v>
      </c>
      <c r="H6150" t="s">
        <v>25015</v>
      </c>
      <c r="J6150" t="s">
        <v>18584</v>
      </c>
      <c r="N6150" t="s">
        <v>637</v>
      </c>
      <c r="O6150">
        <v>78945</v>
      </c>
      <c r="P6150" t="s">
        <v>50</v>
      </c>
      <c r="U6150" s="1">
        <v>44672</v>
      </c>
      <c r="V6150" s="1">
        <v>44672</v>
      </c>
      <c r="AC6150" t="s">
        <v>53</v>
      </c>
      <c r="AD6150">
        <v>2969543968</v>
      </c>
      <c r="AE6150" s="1">
        <v>40032.470138888886</v>
      </c>
      <c r="AG6150" t="s">
        <v>35150</v>
      </c>
      <c r="AH6150" t="s">
        <v>51</v>
      </c>
      <c r="AJ6150" t="s">
        <v>53</v>
      </c>
      <c r="AO6150" t="s">
        <v>8142</v>
      </c>
    </row>
    <row r="6151" spans="1:43" x14ac:dyDescent="0.35">
      <c r="A6151" t="s">
        <v>35151</v>
      </c>
      <c r="B6151" t="s">
        <v>35152</v>
      </c>
      <c r="C6151" t="s">
        <v>33897</v>
      </c>
      <c r="F6151" t="s">
        <v>25013</v>
      </c>
      <c r="H6151" t="s">
        <v>25015</v>
      </c>
      <c r="J6151" t="s">
        <v>18584</v>
      </c>
      <c r="N6151" t="s">
        <v>637</v>
      </c>
      <c r="O6151">
        <v>78945</v>
      </c>
      <c r="P6151" t="s">
        <v>50</v>
      </c>
      <c r="U6151" s="1">
        <v>44672</v>
      </c>
      <c r="V6151" s="1">
        <v>44672</v>
      </c>
      <c r="AC6151" t="s">
        <v>53</v>
      </c>
      <c r="AD6151">
        <v>2969543968</v>
      </c>
      <c r="AE6151" s="1">
        <v>40032.470138888886</v>
      </c>
      <c r="AG6151" t="s">
        <v>35153</v>
      </c>
      <c r="AH6151" t="s">
        <v>51</v>
      </c>
      <c r="AJ6151" t="s">
        <v>53</v>
      </c>
      <c r="AO6151" t="s">
        <v>8142</v>
      </c>
    </row>
    <row r="6152" spans="1:43" x14ac:dyDescent="0.35">
      <c r="A6152" t="s">
        <v>35154</v>
      </c>
      <c r="B6152" t="s">
        <v>35155</v>
      </c>
      <c r="C6152" t="s">
        <v>35156</v>
      </c>
      <c r="F6152" t="s">
        <v>25013</v>
      </c>
      <c r="H6152" t="s">
        <v>25015</v>
      </c>
      <c r="J6152" t="s">
        <v>18584</v>
      </c>
      <c r="N6152" t="s">
        <v>637</v>
      </c>
      <c r="O6152">
        <v>78945</v>
      </c>
      <c r="P6152" t="s">
        <v>50</v>
      </c>
      <c r="U6152" s="1">
        <v>44672</v>
      </c>
      <c r="V6152" s="1">
        <v>44672</v>
      </c>
      <c r="AC6152" t="s">
        <v>53</v>
      </c>
      <c r="AD6152">
        <v>2969543968</v>
      </c>
      <c r="AE6152" s="1">
        <v>40032.470138888886</v>
      </c>
      <c r="AG6152" t="s">
        <v>35157</v>
      </c>
      <c r="AH6152" t="s">
        <v>51</v>
      </c>
      <c r="AJ6152" t="s">
        <v>53</v>
      </c>
      <c r="AO6152" t="s">
        <v>8142</v>
      </c>
    </row>
    <row r="6153" spans="1:43" x14ac:dyDescent="0.35">
      <c r="A6153" t="s">
        <v>35158</v>
      </c>
      <c r="B6153" t="s">
        <v>35159</v>
      </c>
      <c r="C6153" t="s">
        <v>894</v>
      </c>
      <c r="F6153" t="s">
        <v>35160</v>
      </c>
      <c r="H6153" t="s">
        <v>35158</v>
      </c>
      <c r="J6153" t="s">
        <v>25473</v>
      </c>
      <c r="K6153" t="s">
        <v>25474</v>
      </c>
      <c r="M6153" t="s">
        <v>513</v>
      </c>
      <c r="N6153" t="s">
        <v>253</v>
      </c>
      <c r="O6153">
        <v>88202</v>
      </c>
      <c r="P6153" t="s">
        <v>50</v>
      </c>
      <c r="U6153" s="1">
        <v>44672</v>
      </c>
      <c r="V6153" s="1">
        <v>44672</v>
      </c>
      <c r="W6153" s="1">
        <v>44672.368750000001</v>
      </c>
      <c r="X6153" s="1">
        <v>44672.368750000001</v>
      </c>
      <c r="AC6153" t="s">
        <v>53</v>
      </c>
      <c r="AD6153">
        <v>1000000001</v>
      </c>
      <c r="AE6153" s="1">
        <v>39973.351388888892</v>
      </c>
      <c r="AF6153" t="s">
        <v>3377</v>
      </c>
      <c r="AG6153" t="s">
        <v>35161</v>
      </c>
      <c r="AH6153" t="s">
        <v>51</v>
      </c>
      <c r="AJ6153" t="s">
        <v>53</v>
      </c>
      <c r="AL6153" t="s">
        <v>78</v>
      </c>
      <c r="AO6153" t="s">
        <v>5443</v>
      </c>
      <c r="AP6153" s="1">
        <v>44608.558333333334</v>
      </c>
    </row>
    <row r="6154" spans="1:43" x14ac:dyDescent="0.35">
      <c r="A6154" t="s">
        <v>35162</v>
      </c>
      <c r="B6154" t="s">
        <v>5595</v>
      </c>
      <c r="C6154" t="s">
        <v>218</v>
      </c>
      <c r="F6154" t="s">
        <v>34355</v>
      </c>
      <c r="H6154" t="s">
        <v>35162</v>
      </c>
      <c r="J6154" t="s">
        <v>12949</v>
      </c>
      <c r="K6154" t="s">
        <v>20519</v>
      </c>
      <c r="M6154" t="s">
        <v>35081</v>
      </c>
      <c r="N6154" t="s">
        <v>12926</v>
      </c>
      <c r="O6154">
        <v>47842</v>
      </c>
      <c r="P6154" t="s">
        <v>50</v>
      </c>
      <c r="U6154" s="1">
        <v>44672</v>
      </c>
      <c r="V6154" s="1">
        <v>44672</v>
      </c>
      <c r="AC6154" t="s">
        <v>53</v>
      </c>
      <c r="AD6154">
        <v>2969735272</v>
      </c>
      <c r="AE6154" s="1">
        <v>42845.40902777778</v>
      </c>
      <c r="AG6154" t="s">
        <v>35163</v>
      </c>
      <c r="AH6154" t="s">
        <v>51</v>
      </c>
      <c r="AJ6154" t="s">
        <v>53</v>
      </c>
      <c r="AO6154" t="s">
        <v>8142</v>
      </c>
    </row>
    <row r="6155" spans="1:43" x14ac:dyDescent="0.35">
      <c r="A6155" t="s">
        <v>35164</v>
      </c>
      <c r="B6155" t="s">
        <v>23299</v>
      </c>
      <c r="C6155" t="s">
        <v>1499</v>
      </c>
      <c r="F6155" t="s">
        <v>35165</v>
      </c>
      <c r="H6155" t="s">
        <v>35164</v>
      </c>
      <c r="J6155" t="s">
        <v>35166</v>
      </c>
      <c r="K6155" t="s">
        <v>35167</v>
      </c>
      <c r="M6155" t="s">
        <v>137</v>
      </c>
      <c r="N6155" t="s">
        <v>65</v>
      </c>
      <c r="O6155">
        <v>80234</v>
      </c>
      <c r="P6155" t="s">
        <v>50</v>
      </c>
      <c r="U6155" s="1">
        <v>44672</v>
      </c>
      <c r="V6155" s="1">
        <v>44672</v>
      </c>
      <c r="W6155" s="1">
        <v>44672.79583333333</v>
      </c>
      <c r="X6155" s="1">
        <v>44672.79583333333</v>
      </c>
      <c r="AC6155" t="s">
        <v>53</v>
      </c>
      <c r="AD6155">
        <v>1000000001</v>
      </c>
      <c r="AE6155" s="1">
        <v>39973.351388888892</v>
      </c>
      <c r="AF6155" t="s">
        <v>3377</v>
      </c>
      <c r="AG6155" t="s">
        <v>35168</v>
      </c>
      <c r="AH6155" t="s">
        <v>51</v>
      </c>
      <c r="AJ6155" t="s">
        <v>53</v>
      </c>
      <c r="AL6155" t="s">
        <v>78</v>
      </c>
      <c r="AO6155" t="s">
        <v>5443</v>
      </c>
      <c r="AP6155" s="1">
        <v>44797.713194444441</v>
      </c>
      <c r="AQ6155" s="1">
        <v>44706.697222222225</v>
      </c>
    </row>
    <row r="6156" spans="1:43" x14ac:dyDescent="0.35">
      <c r="A6156" t="s">
        <v>35169</v>
      </c>
      <c r="B6156" t="s">
        <v>35170</v>
      </c>
      <c r="C6156" t="s">
        <v>894</v>
      </c>
      <c r="F6156" t="s">
        <v>35171</v>
      </c>
      <c r="H6156" t="s">
        <v>35172</v>
      </c>
      <c r="I6156" t="s">
        <v>101</v>
      </c>
      <c r="J6156" t="s">
        <v>3478</v>
      </c>
      <c r="K6156" t="s">
        <v>35173</v>
      </c>
      <c r="M6156" t="s">
        <v>137</v>
      </c>
      <c r="N6156" t="s">
        <v>287</v>
      </c>
      <c r="O6156">
        <v>80216</v>
      </c>
      <c r="P6156" t="s">
        <v>50</v>
      </c>
      <c r="U6156" s="1">
        <v>44672.388888888891</v>
      </c>
      <c r="V6156" s="1">
        <v>44672.388888888891</v>
      </c>
      <c r="W6156" s="1">
        <v>44676.361805555556</v>
      </c>
      <c r="X6156" s="1">
        <v>44676.361805555556</v>
      </c>
      <c r="AC6156" t="s">
        <v>53</v>
      </c>
      <c r="AD6156">
        <v>2969475096</v>
      </c>
      <c r="AE6156" s="1">
        <v>37141</v>
      </c>
      <c r="AF6156" t="s">
        <v>4067</v>
      </c>
      <c r="AG6156" t="s">
        <v>35174</v>
      </c>
      <c r="AH6156" t="s">
        <v>53</v>
      </c>
      <c r="AJ6156" t="s">
        <v>53</v>
      </c>
      <c r="AK6156" t="s">
        <v>11282</v>
      </c>
      <c r="AL6156" t="s">
        <v>78</v>
      </c>
      <c r="AO6156" t="s">
        <v>54</v>
      </c>
    </row>
    <row r="6157" spans="1:43" x14ac:dyDescent="0.35">
      <c r="A6157" t="s">
        <v>35175</v>
      </c>
      <c r="B6157" t="s">
        <v>4903</v>
      </c>
      <c r="C6157" t="s">
        <v>89</v>
      </c>
      <c r="F6157" t="s">
        <v>35176</v>
      </c>
      <c r="H6157" t="s">
        <v>35177</v>
      </c>
      <c r="I6157" t="s">
        <v>415</v>
      </c>
      <c r="J6157" t="s">
        <v>34749</v>
      </c>
      <c r="K6157" t="s">
        <v>35178</v>
      </c>
      <c r="M6157" t="s">
        <v>4445</v>
      </c>
      <c r="N6157" t="s">
        <v>65</v>
      </c>
      <c r="O6157">
        <v>80134</v>
      </c>
      <c r="P6157" t="s">
        <v>50</v>
      </c>
      <c r="U6157" s="1">
        <v>44672.506944444445</v>
      </c>
      <c r="V6157" s="1">
        <v>44672.506944444445</v>
      </c>
      <c r="AC6157" t="s">
        <v>53</v>
      </c>
      <c r="AD6157">
        <v>2969815000</v>
      </c>
      <c r="AE6157" s="1">
        <v>43278.519444444442</v>
      </c>
      <c r="AG6157" t="s">
        <v>35179</v>
      </c>
      <c r="AH6157" t="s">
        <v>53</v>
      </c>
      <c r="AJ6157" t="s">
        <v>53</v>
      </c>
      <c r="AK6157" t="s">
        <v>19885</v>
      </c>
      <c r="AO6157" t="s">
        <v>54</v>
      </c>
    </row>
    <row r="6158" spans="1:43" x14ac:dyDescent="0.35">
      <c r="A6158" t="s">
        <v>35180</v>
      </c>
      <c r="B6158" t="s">
        <v>35181</v>
      </c>
      <c r="C6158" t="s">
        <v>5818</v>
      </c>
      <c r="F6158" t="s">
        <v>35182</v>
      </c>
      <c r="H6158" t="s">
        <v>35180</v>
      </c>
      <c r="J6158" t="s">
        <v>9658</v>
      </c>
      <c r="K6158" t="s">
        <v>35183</v>
      </c>
      <c r="M6158" t="s">
        <v>3225</v>
      </c>
      <c r="N6158" t="s">
        <v>65</v>
      </c>
      <c r="O6158">
        <v>80538</v>
      </c>
      <c r="P6158" t="s">
        <v>50</v>
      </c>
      <c r="U6158" s="1">
        <v>44673</v>
      </c>
      <c r="V6158" s="1">
        <v>44673</v>
      </c>
      <c r="W6158" s="1">
        <v>44673.405555555553</v>
      </c>
      <c r="X6158" s="1">
        <v>44673.405555555553</v>
      </c>
      <c r="AC6158" t="s">
        <v>53</v>
      </c>
      <c r="AD6158">
        <v>2969801910</v>
      </c>
      <c r="AE6158" s="1">
        <v>43244.643750000003</v>
      </c>
      <c r="AF6158" t="s">
        <v>9661</v>
      </c>
      <c r="AG6158" t="s">
        <v>35184</v>
      </c>
      <c r="AH6158" t="s">
        <v>51</v>
      </c>
      <c r="AJ6158" t="s">
        <v>53</v>
      </c>
      <c r="AL6158" t="s">
        <v>68</v>
      </c>
      <c r="AO6158" t="s">
        <v>5443</v>
      </c>
      <c r="AP6158" s="1">
        <v>45334.476388888892</v>
      </c>
      <c r="AQ6158" s="1">
        <v>45334.484027777777</v>
      </c>
    </row>
    <row r="6159" spans="1:43" x14ac:dyDescent="0.35">
      <c r="A6159" t="s">
        <v>35185</v>
      </c>
      <c r="B6159" t="s">
        <v>35186</v>
      </c>
      <c r="C6159" t="s">
        <v>3460</v>
      </c>
      <c r="F6159" t="s">
        <v>35187</v>
      </c>
      <c r="H6159" t="s">
        <v>35185</v>
      </c>
      <c r="J6159" t="s">
        <v>11008</v>
      </c>
      <c r="K6159" t="s">
        <v>35188</v>
      </c>
      <c r="M6159" t="s">
        <v>35189</v>
      </c>
      <c r="N6159" t="s">
        <v>17961</v>
      </c>
      <c r="O6159">
        <v>20109</v>
      </c>
      <c r="P6159" t="s">
        <v>50</v>
      </c>
      <c r="U6159" s="1">
        <v>44673</v>
      </c>
      <c r="V6159" s="1">
        <v>44673</v>
      </c>
      <c r="AC6159" t="s">
        <v>53</v>
      </c>
      <c r="AD6159">
        <v>2969478809</v>
      </c>
      <c r="AE6159" s="1">
        <v>37358</v>
      </c>
      <c r="AG6159" t="s">
        <v>35190</v>
      </c>
      <c r="AH6159" t="s">
        <v>51</v>
      </c>
      <c r="AJ6159" t="s">
        <v>53</v>
      </c>
      <c r="AO6159" t="s">
        <v>8142</v>
      </c>
    </row>
    <row r="6160" spans="1:43" x14ac:dyDescent="0.35">
      <c r="A6160" t="s">
        <v>35191</v>
      </c>
      <c r="B6160" t="s">
        <v>35192</v>
      </c>
      <c r="C6160" t="s">
        <v>3077</v>
      </c>
      <c r="F6160" t="s">
        <v>35193</v>
      </c>
      <c r="H6160" t="s">
        <v>35191</v>
      </c>
      <c r="J6160" t="s">
        <v>5239</v>
      </c>
      <c r="N6160" t="s">
        <v>15540</v>
      </c>
      <c r="O6160">
        <v>18801</v>
      </c>
      <c r="P6160" t="s">
        <v>50</v>
      </c>
      <c r="U6160" s="1">
        <v>44673</v>
      </c>
      <c r="V6160" s="1">
        <v>44673</v>
      </c>
      <c r="AC6160" t="s">
        <v>53</v>
      </c>
      <c r="AD6160">
        <v>2969475162</v>
      </c>
      <c r="AE6160" s="1">
        <v>37147</v>
      </c>
      <c r="AG6160" t="s">
        <v>35194</v>
      </c>
      <c r="AH6160" t="s">
        <v>51</v>
      </c>
      <c r="AJ6160" t="s">
        <v>53</v>
      </c>
      <c r="AO6160" t="s">
        <v>8142</v>
      </c>
    </row>
    <row r="6161" spans="1:43" x14ac:dyDescent="0.35">
      <c r="A6161" t="s">
        <v>35195</v>
      </c>
      <c r="B6161" t="s">
        <v>35196</v>
      </c>
      <c r="C6161" t="s">
        <v>8512</v>
      </c>
      <c r="F6161" t="s">
        <v>35197</v>
      </c>
      <c r="H6161" t="s">
        <v>35195</v>
      </c>
      <c r="J6161" t="s">
        <v>25819</v>
      </c>
      <c r="N6161" t="s">
        <v>17594</v>
      </c>
      <c r="O6161">
        <v>27539</v>
      </c>
      <c r="P6161" t="s">
        <v>50</v>
      </c>
      <c r="U6161" s="1">
        <v>44673</v>
      </c>
      <c r="V6161" s="1">
        <v>44673</v>
      </c>
      <c r="AC6161" t="s">
        <v>53</v>
      </c>
      <c r="AD6161">
        <v>2969640882</v>
      </c>
      <c r="AE6161" s="1">
        <v>41834.517361111109</v>
      </c>
      <c r="AG6161" t="s">
        <v>35198</v>
      </c>
      <c r="AH6161" t="s">
        <v>51</v>
      </c>
      <c r="AJ6161" t="s">
        <v>53</v>
      </c>
      <c r="AO6161" t="s">
        <v>8142</v>
      </c>
    </row>
    <row r="6162" spans="1:43" x14ac:dyDescent="0.35">
      <c r="A6162" t="s">
        <v>35199</v>
      </c>
      <c r="B6162" t="s">
        <v>35200</v>
      </c>
      <c r="C6162" t="s">
        <v>359</v>
      </c>
      <c r="F6162" t="s">
        <v>35201</v>
      </c>
      <c r="H6162" t="s">
        <v>35199</v>
      </c>
      <c r="J6162" t="s">
        <v>35202</v>
      </c>
      <c r="K6162" t="s">
        <v>35203</v>
      </c>
      <c r="M6162" t="s">
        <v>143</v>
      </c>
      <c r="N6162" t="s">
        <v>65</v>
      </c>
      <c r="O6162">
        <v>81501</v>
      </c>
      <c r="P6162" t="s">
        <v>50</v>
      </c>
      <c r="U6162" s="1">
        <v>44673</v>
      </c>
      <c r="V6162" s="1">
        <v>44673</v>
      </c>
      <c r="W6162" s="1">
        <v>44673.384722222225</v>
      </c>
      <c r="X6162" s="1">
        <v>44673.384722222225</v>
      </c>
      <c r="AC6162" t="s">
        <v>53</v>
      </c>
      <c r="AD6162">
        <v>2969635911</v>
      </c>
      <c r="AE6162" s="1">
        <v>41806.636805555558</v>
      </c>
      <c r="AF6162" t="s">
        <v>35204</v>
      </c>
      <c r="AG6162" t="s">
        <v>35205</v>
      </c>
      <c r="AH6162" t="s">
        <v>51</v>
      </c>
      <c r="AJ6162" t="s">
        <v>53</v>
      </c>
      <c r="AL6162" t="s">
        <v>78</v>
      </c>
      <c r="AO6162" t="s">
        <v>5443</v>
      </c>
      <c r="AP6162" s="1">
        <v>45476.302777777775</v>
      </c>
      <c r="AQ6162" s="1">
        <v>45476.302777777775</v>
      </c>
    </row>
    <row r="6163" spans="1:43" x14ac:dyDescent="0.35">
      <c r="A6163" t="s">
        <v>35206</v>
      </c>
      <c r="B6163" t="s">
        <v>25549</v>
      </c>
      <c r="C6163" t="s">
        <v>587</v>
      </c>
      <c r="F6163" t="s">
        <v>30547</v>
      </c>
      <c r="H6163" t="s">
        <v>30548</v>
      </c>
      <c r="I6163" t="s">
        <v>464</v>
      </c>
      <c r="J6163" t="s">
        <v>18584</v>
      </c>
      <c r="K6163" t="s">
        <v>34975</v>
      </c>
      <c r="M6163" t="s">
        <v>15816</v>
      </c>
      <c r="N6163" t="s">
        <v>6033</v>
      </c>
      <c r="O6163">
        <v>92883</v>
      </c>
      <c r="P6163" t="s">
        <v>50</v>
      </c>
      <c r="U6163" s="1">
        <v>44673</v>
      </c>
      <c r="V6163" s="1">
        <v>44673</v>
      </c>
      <c r="AC6163" t="s">
        <v>53</v>
      </c>
      <c r="AD6163">
        <v>2969543968</v>
      </c>
      <c r="AE6163" s="1">
        <v>40032.470138888886</v>
      </c>
      <c r="AG6163" t="s">
        <v>35207</v>
      </c>
      <c r="AH6163" t="s">
        <v>51</v>
      </c>
      <c r="AJ6163" t="s">
        <v>53</v>
      </c>
      <c r="AO6163" t="s">
        <v>8142</v>
      </c>
    </row>
    <row r="6164" spans="1:43" x14ac:dyDescent="0.35">
      <c r="A6164" t="s">
        <v>35208</v>
      </c>
      <c r="B6164" t="s">
        <v>12646</v>
      </c>
      <c r="C6164" t="s">
        <v>23304</v>
      </c>
      <c r="F6164" t="s">
        <v>35209</v>
      </c>
      <c r="H6164" t="s">
        <v>35208</v>
      </c>
      <c r="N6164" t="s">
        <v>287</v>
      </c>
      <c r="O6164">
        <v>80440</v>
      </c>
      <c r="P6164" t="s">
        <v>50</v>
      </c>
      <c r="U6164" s="1">
        <v>44673</v>
      </c>
      <c r="V6164" s="1">
        <v>44673</v>
      </c>
      <c r="AC6164" t="s">
        <v>53</v>
      </c>
      <c r="AG6164" t="s">
        <v>35210</v>
      </c>
      <c r="AH6164" t="s">
        <v>51</v>
      </c>
      <c r="AJ6164" t="s">
        <v>53</v>
      </c>
      <c r="AL6164" t="s">
        <v>78</v>
      </c>
      <c r="AO6164" t="s">
        <v>8142</v>
      </c>
    </row>
    <row r="6165" spans="1:43" x14ac:dyDescent="0.35">
      <c r="A6165" t="s">
        <v>35211</v>
      </c>
      <c r="B6165" t="s">
        <v>23299</v>
      </c>
      <c r="C6165" t="s">
        <v>383</v>
      </c>
      <c r="F6165">
        <v>13034756469</v>
      </c>
      <c r="H6165" t="s">
        <v>35211</v>
      </c>
      <c r="J6165" t="s">
        <v>35212</v>
      </c>
      <c r="K6165" t="s">
        <v>35213</v>
      </c>
      <c r="L6165" t="s">
        <v>35214</v>
      </c>
      <c r="M6165" t="s">
        <v>3707</v>
      </c>
      <c r="N6165" t="s">
        <v>3708</v>
      </c>
      <c r="O6165">
        <v>30339</v>
      </c>
      <c r="P6165" t="s">
        <v>50</v>
      </c>
      <c r="U6165" s="1">
        <v>44673</v>
      </c>
      <c r="V6165" s="1">
        <v>44673</v>
      </c>
      <c r="W6165" s="1">
        <v>44673.744444444441</v>
      </c>
      <c r="X6165" s="1">
        <v>44673.744444444441</v>
      </c>
      <c r="AC6165" t="s">
        <v>53</v>
      </c>
      <c r="AD6165">
        <v>2969696482</v>
      </c>
      <c r="AE6165" s="1">
        <v>42460.730555555558</v>
      </c>
      <c r="AG6165" t="s">
        <v>35215</v>
      </c>
      <c r="AH6165" t="s">
        <v>51</v>
      </c>
      <c r="AJ6165" t="s">
        <v>53</v>
      </c>
      <c r="AL6165" t="s">
        <v>78</v>
      </c>
      <c r="AO6165" t="s">
        <v>5443</v>
      </c>
      <c r="AP6165" s="1">
        <v>44853.65902777778</v>
      </c>
    </row>
    <row r="6166" spans="1:43" x14ac:dyDescent="0.35">
      <c r="A6166" t="s">
        <v>35216</v>
      </c>
      <c r="B6166" t="s">
        <v>2689</v>
      </c>
      <c r="C6166" t="s">
        <v>35217</v>
      </c>
      <c r="F6166" t="s">
        <v>35218</v>
      </c>
      <c r="H6166" t="s">
        <v>35219</v>
      </c>
      <c r="J6166" t="s">
        <v>35220</v>
      </c>
      <c r="K6166" t="s">
        <v>35221</v>
      </c>
      <c r="M6166" t="s">
        <v>35222</v>
      </c>
      <c r="N6166" t="s">
        <v>65</v>
      </c>
      <c r="O6166">
        <v>80727</v>
      </c>
      <c r="P6166" t="s">
        <v>50</v>
      </c>
      <c r="U6166" s="1">
        <v>44673</v>
      </c>
      <c r="V6166" s="1">
        <v>44673</v>
      </c>
      <c r="W6166" s="1">
        <v>44673.708333333336</v>
      </c>
      <c r="X6166" s="1">
        <v>44673.708333333336</v>
      </c>
      <c r="AC6166" t="s">
        <v>53</v>
      </c>
      <c r="AD6166">
        <v>1000000001</v>
      </c>
      <c r="AE6166" s="1">
        <v>39973.351388888892</v>
      </c>
      <c r="AF6166" t="s">
        <v>3377</v>
      </c>
      <c r="AG6166" t="s">
        <v>35223</v>
      </c>
      <c r="AH6166" t="s">
        <v>51</v>
      </c>
      <c r="AJ6166" t="s">
        <v>53</v>
      </c>
      <c r="AL6166" t="s">
        <v>78</v>
      </c>
      <c r="AO6166" t="s">
        <v>5443</v>
      </c>
      <c r="AP6166" s="1">
        <v>44673.707638888889</v>
      </c>
    </row>
    <row r="6167" spans="1:43" x14ac:dyDescent="0.35">
      <c r="A6167" t="s">
        <v>35224</v>
      </c>
      <c r="B6167" t="s">
        <v>35225</v>
      </c>
      <c r="C6167" t="s">
        <v>5119</v>
      </c>
      <c r="F6167" t="s">
        <v>35226</v>
      </c>
      <c r="H6167" t="s">
        <v>35227</v>
      </c>
      <c r="J6167" t="s">
        <v>35228</v>
      </c>
      <c r="N6167" t="s">
        <v>637</v>
      </c>
      <c r="O6167">
        <v>79938</v>
      </c>
      <c r="P6167" t="s">
        <v>50</v>
      </c>
      <c r="U6167" s="1">
        <v>44673</v>
      </c>
      <c r="V6167" s="1">
        <v>44673</v>
      </c>
      <c r="W6167" s="1">
        <v>44673.468055555553</v>
      </c>
      <c r="X6167" s="1">
        <v>44673.468055555553</v>
      </c>
      <c r="AC6167" t="s">
        <v>53</v>
      </c>
      <c r="AD6167">
        <v>1000000001</v>
      </c>
      <c r="AE6167" s="1">
        <v>39973.351388888892</v>
      </c>
      <c r="AF6167" t="s">
        <v>3377</v>
      </c>
      <c r="AG6167" t="s">
        <v>35229</v>
      </c>
      <c r="AH6167" t="s">
        <v>51</v>
      </c>
      <c r="AJ6167" t="s">
        <v>53</v>
      </c>
      <c r="AL6167" t="s">
        <v>78</v>
      </c>
      <c r="AO6167" t="s">
        <v>5443</v>
      </c>
      <c r="AP6167" s="1">
        <v>44673.465277777781</v>
      </c>
    </row>
    <row r="6168" spans="1:43" x14ac:dyDescent="0.35">
      <c r="A6168" t="s">
        <v>35230</v>
      </c>
      <c r="B6168" t="s">
        <v>11164</v>
      </c>
      <c r="C6168" t="s">
        <v>3349</v>
      </c>
      <c r="F6168" t="s">
        <v>35231</v>
      </c>
      <c r="H6168" t="s">
        <v>35230</v>
      </c>
      <c r="J6168" t="s">
        <v>35232</v>
      </c>
      <c r="N6168" t="s">
        <v>398</v>
      </c>
      <c r="O6168">
        <v>88230</v>
      </c>
      <c r="P6168" t="s">
        <v>50</v>
      </c>
      <c r="U6168" s="1">
        <v>44673</v>
      </c>
      <c r="V6168" s="1">
        <v>44673</v>
      </c>
      <c r="W6168" s="1">
        <v>44673.387499999997</v>
      </c>
      <c r="X6168" s="1">
        <v>44673.387499999997</v>
      </c>
      <c r="AC6168" t="s">
        <v>53</v>
      </c>
      <c r="AD6168">
        <v>1000000001</v>
      </c>
      <c r="AE6168" s="1">
        <v>39973.351388888892</v>
      </c>
      <c r="AF6168" t="s">
        <v>3377</v>
      </c>
      <c r="AG6168" t="s">
        <v>35233</v>
      </c>
      <c r="AH6168" t="s">
        <v>51</v>
      </c>
      <c r="AJ6168" t="s">
        <v>53</v>
      </c>
      <c r="AL6168" t="s">
        <v>78</v>
      </c>
      <c r="AO6168" t="s">
        <v>5443</v>
      </c>
      <c r="AP6168" s="1">
        <v>44673.386111111111</v>
      </c>
    </row>
    <row r="6169" spans="1:43" x14ac:dyDescent="0.35">
      <c r="A6169" t="s">
        <v>35234</v>
      </c>
      <c r="B6169" t="s">
        <v>14698</v>
      </c>
      <c r="C6169" t="s">
        <v>9136</v>
      </c>
      <c r="F6169" t="s">
        <v>35235</v>
      </c>
      <c r="H6169" t="s">
        <v>35236</v>
      </c>
      <c r="J6169" t="s">
        <v>22763</v>
      </c>
      <c r="N6169" t="s">
        <v>14739</v>
      </c>
      <c r="O6169">
        <v>61603</v>
      </c>
      <c r="P6169" t="s">
        <v>50</v>
      </c>
      <c r="U6169" s="1">
        <v>44673</v>
      </c>
      <c r="V6169" s="1">
        <v>44673</v>
      </c>
      <c r="W6169" s="1">
        <v>44673.258333333331</v>
      </c>
      <c r="X6169" s="1">
        <v>44673.258333333331</v>
      </c>
      <c r="AC6169" t="s">
        <v>53</v>
      </c>
      <c r="AD6169">
        <v>1000000001</v>
      </c>
      <c r="AE6169" s="1">
        <v>39973.351388888892</v>
      </c>
      <c r="AF6169" t="s">
        <v>3377</v>
      </c>
      <c r="AG6169" t="s">
        <v>35237</v>
      </c>
      <c r="AH6169" t="s">
        <v>51</v>
      </c>
      <c r="AJ6169" t="s">
        <v>53</v>
      </c>
      <c r="AL6169" t="s">
        <v>78</v>
      </c>
      <c r="AO6169" t="s">
        <v>8142</v>
      </c>
      <c r="AP6169" s="1">
        <v>45114.11041666667</v>
      </c>
    </row>
    <row r="6170" spans="1:43" x14ac:dyDescent="0.35">
      <c r="A6170" t="s">
        <v>35238</v>
      </c>
      <c r="B6170" t="s">
        <v>35239</v>
      </c>
      <c r="C6170" t="s">
        <v>18170</v>
      </c>
      <c r="F6170" t="s">
        <v>35240</v>
      </c>
      <c r="H6170" t="s">
        <v>35238</v>
      </c>
      <c r="J6170" t="s">
        <v>25819</v>
      </c>
      <c r="K6170" t="s">
        <v>35241</v>
      </c>
      <c r="M6170" t="s">
        <v>35242</v>
      </c>
      <c r="N6170" t="s">
        <v>7021</v>
      </c>
      <c r="O6170">
        <v>27539</v>
      </c>
      <c r="P6170" t="s">
        <v>50</v>
      </c>
      <c r="U6170" s="1">
        <v>44673</v>
      </c>
      <c r="V6170" s="1">
        <v>44673</v>
      </c>
      <c r="AC6170" t="s">
        <v>53</v>
      </c>
      <c r="AD6170">
        <v>2969640882</v>
      </c>
      <c r="AE6170" s="1">
        <v>41834.517361111109</v>
      </c>
      <c r="AG6170" t="s">
        <v>35243</v>
      </c>
      <c r="AH6170" t="s">
        <v>51</v>
      </c>
      <c r="AJ6170" t="s">
        <v>53</v>
      </c>
      <c r="AO6170" t="s">
        <v>8142</v>
      </c>
    </row>
    <row r="6171" spans="1:43" x14ac:dyDescent="0.35">
      <c r="A6171" t="s">
        <v>35244</v>
      </c>
      <c r="B6171" t="s">
        <v>3087</v>
      </c>
      <c r="C6171" t="s">
        <v>2392</v>
      </c>
      <c r="F6171" t="s">
        <v>35245</v>
      </c>
      <c r="H6171" t="s">
        <v>35244</v>
      </c>
      <c r="J6171" t="s">
        <v>5239</v>
      </c>
      <c r="N6171" t="s">
        <v>15540</v>
      </c>
      <c r="O6171">
        <v>18612</v>
      </c>
      <c r="P6171" t="s">
        <v>50</v>
      </c>
      <c r="U6171" s="1">
        <v>44673</v>
      </c>
      <c r="V6171" s="1">
        <v>44673</v>
      </c>
      <c r="AC6171" t="s">
        <v>53</v>
      </c>
      <c r="AD6171">
        <v>2969475162</v>
      </c>
      <c r="AE6171" s="1">
        <v>37147</v>
      </c>
      <c r="AG6171" t="s">
        <v>35246</v>
      </c>
      <c r="AH6171" t="s">
        <v>51</v>
      </c>
      <c r="AJ6171" t="s">
        <v>53</v>
      </c>
      <c r="AO6171" t="s">
        <v>8142</v>
      </c>
    </row>
    <row r="6172" spans="1:43" x14ac:dyDescent="0.35">
      <c r="A6172" t="s">
        <v>35247</v>
      </c>
      <c r="B6172" t="s">
        <v>35248</v>
      </c>
      <c r="C6172" t="s">
        <v>3833</v>
      </c>
      <c r="F6172" t="s">
        <v>35249</v>
      </c>
      <c r="H6172" t="s">
        <v>35250</v>
      </c>
      <c r="I6172" t="s">
        <v>101</v>
      </c>
      <c r="J6172" t="s">
        <v>35251</v>
      </c>
      <c r="K6172" t="s">
        <v>35252</v>
      </c>
      <c r="M6172" t="s">
        <v>1737</v>
      </c>
      <c r="N6172" t="s">
        <v>326</v>
      </c>
      <c r="O6172">
        <v>80640</v>
      </c>
      <c r="P6172" t="s">
        <v>50</v>
      </c>
      <c r="U6172" s="1">
        <v>44673.574305555558</v>
      </c>
      <c r="V6172" s="1">
        <v>44673.574305555558</v>
      </c>
      <c r="W6172" s="1">
        <v>44818.689583333333</v>
      </c>
      <c r="X6172" s="1">
        <v>44818.689583333333</v>
      </c>
      <c r="AC6172" t="s">
        <v>53</v>
      </c>
      <c r="AD6172">
        <v>2969769333</v>
      </c>
      <c r="AE6172" s="1">
        <v>43083.676388888889</v>
      </c>
      <c r="AF6172" t="s">
        <v>35253</v>
      </c>
      <c r="AG6172" t="s">
        <v>35254</v>
      </c>
      <c r="AH6172" t="s">
        <v>53</v>
      </c>
      <c r="AJ6172" t="s">
        <v>53</v>
      </c>
      <c r="AK6172" t="s">
        <v>15130</v>
      </c>
      <c r="AL6172" t="s">
        <v>68</v>
      </c>
      <c r="AO6172" t="s">
        <v>54</v>
      </c>
      <c r="AP6172" s="1">
        <v>44865.508333333331</v>
      </c>
    </row>
    <row r="6173" spans="1:43" x14ac:dyDescent="0.35">
      <c r="A6173" t="s">
        <v>35255</v>
      </c>
      <c r="B6173" t="s">
        <v>21720</v>
      </c>
      <c r="C6173" t="s">
        <v>2615</v>
      </c>
      <c r="F6173" t="s">
        <v>35256</v>
      </c>
      <c r="H6173" t="s">
        <v>35255</v>
      </c>
      <c r="J6173" t="s">
        <v>35257</v>
      </c>
      <c r="N6173" t="s">
        <v>287</v>
      </c>
      <c r="O6173">
        <v>80631</v>
      </c>
      <c r="P6173" t="s">
        <v>50</v>
      </c>
      <c r="U6173" s="1">
        <v>44674</v>
      </c>
      <c r="V6173" s="1">
        <v>44674</v>
      </c>
      <c r="W6173" s="1">
        <v>44674.375</v>
      </c>
      <c r="X6173" s="1">
        <v>44674.375</v>
      </c>
      <c r="AC6173" t="s">
        <v>53</v>
      </c>
      <c r="AD6173">
        <v>1000000001</v>
      </c>
      <c r="AE6173" s="1">
        <v>39973.351388888892</v>
      </c>
      <c r="AF6173" t="s">
        <v>3377</v>
      </c>
      <c r="AG6173" t="s">
        <v>35258</v>
      </c>
      <c r="AH6173" t="s">
        <v>51</v>
      </c>
      <c r="AJ6173" t="s">
        <v>53</v>
      </c>
      <c r="AL6173" t="s">
        <v>78</v>
      </c>
      <c r="AO6173" t="s">
        <v>8142</v>
      </c>
    </row>
    <row r="6174" spans="1:43" x14ac:dyDescent="0.35">
      <c r="A6174" t="s">
        <v>35259</v>
      </c>
      <c r="B6174" t="s">
        <v>4985</v>
      </c>
      <c r="C6174" t="s">
        <v>11825</v>
      </c>
      <c r="F6174">
        <v>7192513667</v>
      </c>
      <c r="H6174" t="s">
        <v>35260</v>
      </c>
      <c r="I6174" t="s">
        <v>415</v>
      </c>
      <c r="J6174" t="s">
        <v>35261</v>
      </c>
      <c r="K6174" t="s">
        <v>35262</v>
      </c>
      <c r="M6174" t="s">
        <v>20346</v>
      </c>
      <c r="N6174" t="s">
        <v>213</v>
      </c>
      <c r="O6174">
        <v>81038</v>
      </c>
      <c r="P6174" t="s">
        <v>50</v>
      </c>
      <c r="U6174" s="1">
        <v>44674.458333333336</v>
      </c>
      <c r="V6174" s="1">
        <v>44674.458333333336</v>
      </c>
      <c r="W6174" s="1">
        <v>44676.701388888891</v>
      </c>
      <c r="X6174" s="1">
        <v>44676.701388888891</v>
      </c>
      <c r="AC6174" t="s">
        <v>53</v>
      </c>
      <c r="AD6174">
        <v>2972069557</v>
      </c>
      <c r="AE6174" s="1">
        <v>44676.700694444444</v>
      </c>
      <c r="AF6174" t="s">
        <v>35263</v>
      </c>
      <c r="AG6174" t="s">
        <v>35264</v>
      </c>
      <c r="AH6174" t="s">
        <v>53</v>
      </c>
      <c r="AJ6174" t="s">
        <v>53</v>
      </c>
      <c r="AK6174" t="s">
        <v>8166</v>
      </c>
      <c r="AL6174" t="s">
        <v>78</v>
      </c>
      <c r="AO6174" t="s">
        <v>54</v>
      </c>
      <c r="AP6174" s="1">
        <v>45471.661111111112</v>
      </c>
      <c r="AQ6174" s="1">
        <v>45432.446527777778</v>
      </c>
    </row>
    <row r="6175" spans="1:43" x14ac:dyDescent="0.35">
      <c r="A6175" t="s">
        <v>35265</v>
      </c>
      <c r="B6175" t="s">
        <v>35266</v>
      </c>
      <c r="C6175" t="s">
        <v>35267</v>
      </c>
      <c r="F6175" t="s">
        <v>35268</v>
      </c>
      <c r="H6175" t="s">
        <v>35265</v>
      </c>
      <c r="J6175" t="s">
        <v>5239</v>
      </c>
      <c r="N6175" t="s">
        <v>15540</v>
      </c>
      <c r="O6175">
        <v>18812</v>
      </c>
      <c r="P6175" t="s">
        <v>50</v>
      </c>
      <c r="U6175" s="1">
        <v>44675</v>
      </c>
      <c r="V6175" s="1">
        <v>44675</v>
      </c>
      <c r="AC6175" t="s">
        <v>53</v>
      </c>
      <c r="AD6175">
        <v>2969475162</v>
      </c>
      <c r="AE6175" s="1">
        <v>37147</v>
      </c>
      <c r="AG6175" t="s">
        <v>35269</v>
      </c>
      <c r="AH6175" t="s">
        <v>51</v>
      </c>
      <c r="AJ6175" t="s">
        <v>53</v>
      </c>
      <c r="AO6175" t="s">
        <v>8142</v>
      </c>
    </row>
    <row r="6176" spans="1:43" x14ac:dyDescent="0.35">
      <c r="A6176" t="s">
        <v>35270</v>
      </c>
      <c r="B6176" t="s">
        <v>5356</v>
      </c>
      <c r="C6176" t="s">
        <v>106</v>
      </c>
      <c r="F6176" t="s">
        <v>35271</v>
      </c>
      <c r="H6176" t="s">
        <v>35270</v>
      </c>
      <c r="J6176" t="s">
        <v>35272</v>
      </c>
      <c r="K6176" t="s">
        <v>35273</v>
      </c>
      <c r="M6176" t="s">
        <v>35274</v>
      </c>
      <c r="N6176" t="s">
        <v>12376</v>
      </c>
      <c r="O6176">
        <v>73662</v>
      </c>
      <c r="P6176" t="s">
        <v>50</v>
      </c>
      <c r="U6176" s="1">
        <v>44675</v>
      </c>
      <c r="V6176" s="1">
        <v>44675</v>
      </c>
      <c r="W6176" s="1">
        <v>44675.527777777781</v>
      </c>
      <c r="X6176" s="1">
        <v>44675.527777777781</v>
      </c>
      <c r="AC6176" t="s">
        <v>53</v>
      </c>
      <c r="AD6176">
        <v>1000000001</v>
      </c>
      <c r="AE6176" s="1">
        <v>39973.351388888892</v>
      </c>
      <c r="AF6176" t="s">
        <v>3377</v>
      </c>
      <c r="AG6176" t="s">
        <v>35275</v>
      </c>
      <c r="AH6176" t="s">
        <v>51</v>
      </c>
      <c r="AJ6176" t="s">
        <v>53</v>
      </c>
      <c r="AL6176" t="s">
        <v>78</v>
      </c>
      <c r="AO6176" t="s">
        <v>5443</v>
      </c>
      <c r="AP6176" s="1">
        <v>44877.03125</v>
      </c>
      <c r="AQ6176" s="1">
        <v>44675.521527777775</v>
      </c>
    </row>
    <row r="6177" spans="1:43" x14ac:dyDescent="0.35">
      <c r="A6177" t="s">
        <v>35276</v>
      </c>
      <c r="B6177" t="s">
        <v>35277</v>
      </c>
      <c r="C6177" t="s">
        <v>35278</v>
      </c>
      <c r="D6177" t="s">
        <v>26513</v>
      </c>
      <c r="F6177">
        <v>56939192007</v>
      </c>
      <c r="H6177" t="s">
        <v>35279</v>
      </c>
      <c r="I6177" t="s">
        <v>169</v>
      </c>
      <c r="J6177" t="s">
        <v>35280</v>
      </c>
      <c r="K6177" t="s">
        <v>35281</v>
      </c>
      <c r="M6177" t="s">
        <v>35282</v>
      </c>
      <c r="N6177" t="s">
        <v>35282</v>
      </c>
      <c r="O6177">
        <v>1265655</v>
      </c>
      <c r="P6177" t="s">
        <v>35283</v>
      </c>
      <c r="U6177" s="1">
        <v>44675.959027777775</v>
      </c>
      <c r="V6177" s="1">
        <v>44675.959027777775</v>
      </c>
      <c r="AC6177" t="s">
        <v>53</v>
      </c>
      <c r="AG6177" t="s">
        <v>35284</v>
      </c>
      <c r="AH6177" t="s">
        <v>53</v>
      </c>
      <c r="AJ6177" t="s">
        <v>53</v>
      </c>
      <c r="AK6177" t="s">
        <v>13346</v>
      </c>
      <c r="AO6177" t="s">
        <v>54</v>
      </c>
    </row>
    <row r="6178" spans="1:43" x14ac:dyDescent="0.35">
      <c r="A6178" t="s">
        <v>12646</v>
      </c>
      <c r="B6178" t="s">
        <v>12646</v>
      </c>
      <c r="C6178" t="s">
        <v>1075</v>
      </c>
      <c r="F6178">
        <v>573103897874</v>
      </c>
      <c r="H6178" t="s">
        <v>35285</v>
      </c>
      <c r="J6178" t="s">
        <v>8217</v>
      </c>
      <c r="N6178" t="s">
        <v>35286</v>
      </c>
      <c r="P6178" t="s">
        <v>65</v>
      </c>
      <c r="U6178" s="1">
        <v>44676</v>
      </c>
      <c r="V6178" s="1">
        <v>44676</v>
      </c>
      <c r="AC6178" t="s">
        <v>53</v>
      </c>
      <c r="AD6178">
        <v>2969479278</v>
      </c>
      <c r="AE6178" s="1">
        <v>37389</v>
      </c>
      <c r="AG6178" t="s">
        <v>35287</v>
      </c>
      <c r="AH6178" t="s">
        <v>51</v>
      </c>
      <c r="AJ6178" t="s">
        <v>53</v>
      </c>
      <c r="AO6178" t="s">
        <v>5443</v>
      </c>
    </row>
    <row r="6179" spans="1:43" x14ac:dyDescent="0.35">
      <c r="A6179" t="s">
        <v>35288</v>
      </c>
      <c r="B6179" t="s">
        <v>18349</v>
      </c>
      <c r="C6179" t="s">
        <v>1403</v>
      </c>
      <c r="H6179" t="s">
        <v>35289</v>
      </c>
      <c r="J6179" t="s">
        <v>1770</v>
      </c>
      <c r="P6179" t="s">
        <v>50</v>
      </c>
      <c r="U6179" s="1">
        <v>44676</v>
      </c>
      <c r="V6179" s="1">
        <v>44676</v>
      </c>
      <c r="W6179" s="1">
        <v>44713.684027777781</v>
      </c>
      <c r="X6179" s="1">
        <v>44713.684027777781</v>
      </c>
      <c r="AC6179" t="s">
        <v>53</v>
      </c>
      <c r="AD6179">
        <v>2969475309</v>
      </c>
      <c r="AE6179" s="1">
        <v>37159</v>
      </c>
      <c r="AF6179" t="s">
        <v>1772</v>
      </c>
      <c r="AG6179" t="s">
        <v>35290</v>
      </c>
      <c r="AH6179" t="s">
        <v>51</v>
      </c>
      <c r="AJ6179" t="s">
        <v>53</v>
      </c>
      <c r="AL6179" t="s">
        <v>68</v>
      </c>
      <c r="AO6179" t="s">
        <v>5443</v>
      </c>
      <c r="AP6179" s="1">
        <v>45472.61041666667</v>
      </c>
      <c r="AQ6179" s="1">
        <v>45430.457638888889</v>
      </c>
    </row>
    <row r="6180" spans="1:43" x14ac:dyDescent="0.35">
      <c r="A6180" t="s">
        <v>35291</v>
      </c>
      <c r="B6180" t="s">
        <v>35292</v>
      </c>
      <c r="C6180" t="s">
        <v>3764</v>
      </c>
      <c r="F6180" t="s">
        <v>35293</v>
      </c>
      <c r="H6180" t="s">
        <v>35291</v>
      </c>
      <c r="J6180" t="s">
        <v>28591</v>
      </c>
      <c r="K6180" t="s">
        <v>35294</v>
      </c>
      <c r="M6180" t="s">
        <v>35295</v>
      </c>
      <c r="N6180" t="s">
        <v>3849</v>
      </c>
      <c r="O6180">
        <v>61732</v>
      </c>
      <c r="P6180" t="s">
        <v>50</v>
      </c>
      <c r="U6180" s="1">
        <v>44676</v>
      </c>
      <c r="V6180" s="1">
        <v>44676</v>
      </c>
      <c r="AC6180" t="s">
        <v>53</v>
      </c>
      <c r="AD6180">
        <v>2969554588</v>
      </c>
      <c r="AE6180" s="1">
        <v>40414.666666666664</v>
      </c>
      <c r="AG6180" t="s">
        <v>35296</v>
      </c>
      <c r="AH6180" t="s">
        <v>51</v>
      </c>
      <c r="AJ6180" t="s">
        <v>53</v>
      </c>
      <c r="AO6180" t="s">
        <v>8142</v>
      </c>
    </row>
    <row r="6181" spans="1:43" x14ac:dyDescent="0.35">
      <c r="A6181" t="s">
        <v>35297</v>
      </c>
      <c r="B6181" t="s">
        <v>35298</v>
      </c>
      <c r="C6181" t="s">
        <v>35299</v>
      </c>
      <c r="F6181" t="s">
        <v>35300</v>
      </c>
      <c r="H6181" t="s">
        <v>35297</v>
      </c>
      <c r="J6181" t="s">
        <v>3933</v>
      </c>
      <c r="N6181" t="s">
        <v>19616</v>
      </c>
      <c r="O6181">
        <v>32258</v>
      </c>
      <c r="P6181" t="s">
        <v>50</v>
      </c>
      <c r="U6181" s="1">
        <v>44676</v>
      </c>
      <c r="V6181" s="1">
        <v>44676</v>
      </c>
      <c r="AC6181" t="s">
        <v>53</v>
      </c>
      <c r="AD6181">
        <v>2969551137</v>
      </c>
      <c r="AE6181" s="1">
        <v>40288.591666666667</v>
      </c>
      <c r="AG6181" t="s">
        <v>35301</v>
      </c>
      <c r="AH6181" t="s">
        <v>51</v>
      </c>
      <c r="AJ6181" t="s">
        <v>53</v>
      </c>
      <c r="AO6181" t="s">
        <v>8142</v>
      </c>
    </row>
    <row r="6182" spans="1:43" x14ac:dyDescent="0.35">
      <c r="A6182" t="s">
        <v>35302</v>
      </c>
      <c r="B6182" t="s">
        <v>35303</v>
      </c>
      <c r="C6182" t="s">
        <v>996</v>
      </c>
      <c r="F6182" t="s">
        <v>35304</v>
      </c>
      <c r="H6182" t="s">
        <v>35302</v>
      </c>
      <c r="J6182" t="s">
        <v>26941</v>
      </c>
      <c r="K6182" t="s">
        <v>35305</v>
      </c>
      <c r="M6182" t="s">
        <v>20202</v>
      </c>
      <c r="N6182" t="s">
        <v>4928</v>
      </c>
      <c r="O6182">
        <v>44131</v>
      </c>
      <c r="P6182" t="s">
        <v>50</v>
      </c>
      <c r="U6182" s="1">
        <v>44676</v>
      </c>
      <c r="V6182" s="1">
        <v>44676</v>
      </c>
      <c r="AC6182" t="s">
        <v>53</v>
      </c>
      <c r="AD6182">
        <v>2969513993</v>
      </c>
      <c r="AE6182" s="1">
        <v>38566.461111111108</v>
      </c>
      <c r="AG6182" t="s">
        <v>35306</v>
      </c>
      <c r="AH6182" t="s">
        <v>51</v>
      </c>
      <c r="AJ6182" t="s">
        <v>53</v>
      </c>
      <c r="AO6182" t="s">
        <v>8142</v>
      </c>
    </row>
    <row r="6183" spans="1:43" x14ac:dyDescent="0.35">
      <c r="A6183" t="s">
        <v>35307</v>
      </c>
      <c r="B6183" t="s">
        <v>14591</v>
      </c>
      <c r="C6183" t="s">
        <v>27414</v>
      </c>
      <c r="H6183" t="s">
        <v>35308</v>
      </c>
      <c r="J6183" t="s">
        <v>825</v>
      </c>
      <c r="P6183" t="s">
        <v>50</v>
      </c>
      <c r="U6183" s="1">
        <v>44676</v>
      </c>
      <c r="V6183" s="1">
        <v>44676</v>
      </c>
      <c r="W6183" s="1">
        <v>44677.515972222223</v>
      </c>
      <c r="X6183" s="1">
        <v>45352.554166666669</v>
      </c>
      <c r="AC6183" t="s">
        <v>53</v>
      </c>
      <c r="AD6183">
        <v>2969480621</v>
      </c>
      <c r="AE6183" s="1">
        <v>37459</v>
      </c>
      <c r="AF6183" t="s">
        <v>826</v>
      </c>
      <c r="AG6183" t="s">
        <v>35309</v>
      </c>
      <c r="AH6183" t="s">
        <v>51</v>
      </c>
      <c r="AJ6183" t="s">
        <v>53</v>
      </c>
      <c r="AL6183" t="s">
        <v>78</v>
      </c>
      <c r="AO6183" t="s">
        <v>5443</v>
      </c>
      <c r="AP6183" s="1">
        <v>45467.688194444447</v>
      </c>
      <c r="AQ6183" s="1">
        <v>45467.688194444447</v>
      </c>
    </row>
    <row r="6184" spans="1:43" x14ac:dyDescent="0.35">
      <c r="A6184" t="s">
        <v>35310</v>
      </c>
      <c r="B6184" t="s">
        <v>35311</v>
      </c>
      <c r="C6184" t="s">
        <v>97</v>
      </c>
      <c r="F6184" t="s">
        <v>35312</v>
      </c>
      <c r="H6184" t="s">
        <v>35310</v>
      </c>
      <c r="J6184" t="s">
        <v>35313</v>
      </c>
      <c r="K6184" t="s">
        <v>35314</v>
      </c>
      <c r="M6184" t="s">
        <v>24138</v>
      </c>
      <c r="N6184" t="s">
        <v>2409</v>
      </c>
      <c r="O6184">
        <v>86508</v>
      </c>
      <c r="P6184" t="s">
        <v>50</v>
      </c>
      <c r="U6184" s="1">
        <v>44676</v>
      </c>
      <c r="V6184" s="1">
        <v>44676</v>
      </c>
      <c r="W6184" s="1">
        <v>44676.515277777777</v>
      </c>
      <c r="X6184" s="1">
        <v>44676.515277777777</v>
      </c>
      <c r="AC6184" t="s">
        <v>53</v>
      </c>
      <c r="AD6184">
        <v>1000000001</v>
      </c>
      <c r="AE6184" s="1">
        <v>39973.351388888892</v>
      </c>
      <c r="AF6184" t="s">
        <v>3377</v>
      </c>
      <c r="AG6184" t="s">
        <v>35315</v>
      </c>
      <c r="AH6184" t="s">
        <v>51</v>
      </c>
      <c r="AJ6184" t="s">
        <v>53</v>
      </c>
      <c r="AL6184" t="s">
        <v>78</v>
      </c>
      <c r="AO6184" t="s">
        <v>5443</v>
      </c>
      <c r="AP6184" s="1">
        <v>44707.584027777775</v>
      </c>
    </row>
    <row r="6185" spans="1:43" x14ac:dyDescent="0.35">
      <c r="A6185" t="s">
        <v>35316</v>
      </c>
      <c r="B6185" t="s">
        <v>35317</v>
      </c>
      <c r="C6185" t="s">
        <v>331</v>
      </c>
      <c r="F6185" t="s">
        <v>35318</v>
      </c>
      <c r="H6185" t="s">
        <v>35316</v>
      </c>
      <c r="J6185" t="s">
        <v>35319</v>
      </c>
      <c r="K6185" t="s">
        <v>35320</v>
      </c>
      <c r="M6185" t="s">
        <v>545</v>
      </c>
      <c r="N6185" t="s">
        <v>253</v>
      </c>
      <c r="O6185">
        <v>88007</v>
      </c>
      <c r="P6185" t="s">
        <v>50</v>
      </c>
      <c r="U6185" s="1">
        <v>44676</v>
      </c>
      <c r="V6185" s="1">
        <v>44676</v>
      </c>
      <c r="W6185" s="1">
        <v>44676.513888888891</v>
      </c>
      <c r="X6185" s="1">
        <v>44676.513888888891</v>
      </c>
      <c r="AC6185" t="s">
        <v>53</v>
      </c>
      <c r="AD6185">
        <v>1000000001</v>
      </c>
      <c r="AE6185" s="1">
        <v>39973.351388888892</v>
      </c>
      <c r="AF6185" t="s">
        <v>3377</v>
      </c>
      <c r="AG6185" t="s">
        <v>35321</v>
      </c>
      <c r="AH6185" t="s">
        <v>51</v>
      </c>
      <c r="AJ6185" t="s">
        <v>53</v>
      </c>
      <c r="AL6185" t="s">
        <v>78</v>
      </c>
      <c r="AO6185" t="s">
        <v>5443</v>
      </c>
      <c r="AP6185" s="1">
        <v>45044.595138888886</v>
      </c>
      <c r="AQ6185" s="1">
        <v>44838.60833333333</v>
      </c>
    </row>
    <row r="6186" spans="1:43" x14ac:dyDescent="0.35">
      <c r="A6186" t="s">
        <v>35322</v>
      </c>
      <c r="B6186" t="s">
        <v>1440</v>
      </c>
      <c r="C6186" t="s">
        <v>587</v>
      </c>
      <c r="F6186" t="s">
        <v>35323</v>
      </c>
      <c r="H6186" t="s">
        <v>35324</v>
      </c>
      <c r="J6186" t="s">
        <v>35325</v>
      </c>
      <c r="N6186" t="s">
        <v>287</v>
      </c>
      <c r="O6186">
        <v>80621</v>
      </c>
      <c r="P6186" t="s">
        <v>50</v>
      </c>
      <c r="U6186" s="1">
        <v>44676</v>
      </c>
      <c r="V6186" s="1">
        <v>44676</v>
      </c>
      <c r="W6186" s="1">
        <v>44676.466666666667</v>
      </c>
      <c r="X6186" s="1">
        <v>44676.466666666667</v>
      </c>
      <c r="AC6186" t="s">
        <v>53</v>
      </c>
      <c r="AD6186">
        <v>1000000001</v>
      </c>
      <c r="AE6186" s="1">
        <v>39973.351388888892</v>
      </c>
      <c r="AF6186" t="s">
        <v>3377</v>
      </c>
      <c r="AG6186" t="s">
        <v>35326</v>
      </c>
      <c r="AH6186" t="s">
        <v>51</v>
      </c>
      <c r="AJ6186" t="s">
        <v>53</v>
      </c>
      <c r="AL6186" t="s">
        <v>78</v>
      </c>
      <c r="AO6186" t="s">
        <v>8142</v>
      </c>
    </row>
    <row r="6187" spans="1:43" x14ac:dyDescent="0.35">
      <c r="A6187" t="s">
        <v>35327</v>
      </c>
      <c r="B6187" t="s">
        <v>1429</v>
      </c>
      <c r="C6187" t="s">
        <v>5841</v>
      </c>
      <c r="F6187" t="s">
        <v>35328</v>
      </c>
      <c r="H6187" t="s">
        <v>35327</v>
      </c>
      <c r="J6187" t="s">
        <v>6242</v>
      </c>
      <c r="K6187" t="s">
        <v>6531</v>
      </c>
      <c r="M6187" t="s">
        <v>1261</v>
      </c>
      <c r="N6187" t="s">
        <v>213</v>
      </c>
      <c r="O6187">
        <v>80108</v>
      </c>
      <c r="P6187" t="s">
        <v>50</v>
      </c>
      <c r="U6187" s="1">
        <v>44676</v>
      </c>
      <c r="V6187" s="1">
        <v>44676</v>
      </c>
      <c r="W6187" s="1">
        <v>44676.581944444442</v>
      </c>
      <c r="X6187" s="1">
        <v>44676.581944444442</v>
      </c>
      <c r="AC6187" t="s">
        <v>53</v>
      </c>
      <c r="AD6187">
        <v>2969507921</v>
      </c>
      <c r="AE6187" s="1">
        <v>38224.743750000001</v>
      </c>
      <c r="AF6187" t="s">
        <v>6246</v>
      </c>
      <c r="AG6187" t="s">
        <v>35329</v>
      </c>
      <c r="AH6187" t="s">
        <v>51</v>
      </c>
      <c r="AJ6187" t="s">
        <v>53</v>
      </c>
      <c r="AL6187" t="s">
        <v>78</v>
      </c>
      <c r="AO6187" t="s">
        <v>5443</v>
      </c>
      <c r="AP6187" s="1">
        <v>45476.404166666667</v>
      </c>
      <c r="AQ6187" s="1">
        <v>45476.404861111114</v>
      </c>
    </row>
    <row r="6188" spans="1:43" x14ac:dyDescent="0.35">
      <c r="A6188" t="s">
        <v>35330</v>
      </c>
      <c r="B6188" t="s">
        <v>1997</v>
      </c>
      <c r="C6188" t="s">
        <v>35331</v>
      </c>
      <c r="F6188">
        <v>19706305751</v>
      </c>
      <c r="H6188" t="s">
        <v>35330</v>
      </c>
      <c r="J6188" t="s">
        <v>35332</v>
      </c>
      <c r="K6188" t="s">
        <v>35333</v>
      </c>
      <c r="M6188" t="s">
        <v>4837</v>
      </c>
      <c r="N6188" t="s">
        <v>65</v>
      </c>
      <c r="O6188">
        <v>80758</v>
      </c>
      <c r="P6188" t="s">
        <v>50</v>
      </c>
      <c r="U6188" s="1">
        <v>44676</v>
      </c>
      <c r="V6188" s="1">
        <v>44676</v>
      </c>
      <c r="W6188" s="1">
        <v>44676.655555555553</v>
      </c>
      <c r="X6188" s="1">
        <v>44676.655555555553</v>
      </c>
      <c r="AC6188" t="s">
        <v>53</v>
      </c>
      <c r="AD6188">
        <v>1000000001</v>
      </c>
      <c r="AE6188" s="1">
        <v>39973.351388888892</v>
      </c>
      <c r="AF6188" t="s">
        <v>3377</v>
      </c>
      <c r="AG6188" t="s">
        <v>35334</v>
      </c>
      <c r="AH6188" t="s">
        <v>51</v>
      </c>
      <c r="AJ6188" t="s">
        <v>53</v>
      </c>
      <c r="AL6188" t="s">
        <v>78</v>
      </c>
      <c r="AO6188" t="s">
        <v>5443</v>
      </c>
      <c r="AP6188" s="1">
        <v>45378.363194444442</v>
      </c>
      <c r="AQ6188" s="1">
        <v>44676.65347222222</v>
      </c>
    </row>
    <row r="6189" spans="1:43" x14ac:dyDescent="0.35">
      <c r="A6189" t="s">
        <v>35335</v>
      </c>
      <c r="B6189" t="s">
        <v>35336</v>
      </c>
      <c r="C6189" t="s">
        <v>302</v>
      </c>
      <c r="F6189" t="s">
        <v>35337</v>
      </c>
      <c r="H6189" t="s">
        <v>35335</v>
      </c>
      <c r="J6189" t="s">
        <v>35338</v>
      </c>
      <c r="K6189" t="s">
        <v>35339</v>
      </c>
      <c r="M6189" t="s">
        <v>9579</v>
      </c>
      <c r="N6189" t="s">
        <v>65</v>
      </c>
      <c r="O6189">
        <v>80734</v>
      </c>
      <c r="P6189" t="s">
        <v>50</v>
      </c>
      <c r="U6189" s="1">
        <v>44676</v>
      </c>
      <c r="V6189" s="1">
        <v>44676</v>
      </c>
      <c r="W6189" s="1">
        <v>44676.623611111114</v>
      </c>
      <c r="X6189" s="1">
        <v>44676.623611111114</v>
      </c>
      <c r="AC6189" t="s">
        <v>53</v>
      </c>
      <c r="AD6189">
        <v>1000000001</v>
      </c>
      <c r="AE6189" s="1">
        <v>39973.351388888892</v>
      </c>
      <c r="AF6189" t="s">
        <v>3377</v>
      </c>
      <c r="AG6189" t="s">
        <v>35340</v>
      </c>
      <c r="AH6189" t="s">
        <v>51</v>
      </c>
      <c r="AJ6189" t="s">
        <v>53</v>
      </c>
      <c r="AL6189" t="s">
        <v>78</v>
      </c>
      <c r="AO6189" t="s">
        <v>5443</v>
      </c>
      <c r="AP6189" s="1">
        <v>45471.424305555556</v>
      </c>
    </row>
    <row r="6190" spans="1:43" x14ac:dyDescent="0.35">
      <c r="A6190" t="s">
        <v>35341</v>
      </c>
      <c r="B6190" t="s">
        <v>35342</v>
      </c>
      <c r="C6190" t="s">
        <v>25864</v>
      </c>
      <c r="F6190" t="s">
        <v>35343</v>
      </c>
      <c r="H6190" t="s">
        <v>35344</v>
      </c>
      <c r="I6190" t="s">
        <v>179</v>
      </c>
      <c r="J6190" t="s">
        <v>3478</v>
      </c>
      <c r="K6190" t="s">
        <v>35173</v>
      </c>
      <c r="M6190" t="s">
        <v>137</v>
      </c>
      <c r="N6190" t="s">
        <v>65</v>
      </c>
      <c r="O6190">
        <v>80216</v>
      </c>
      <c r="P6190" t="s">
        <v>50</v>
      </c>
      <c r="U6190" s="1">
        <v>44676.533333333333</v>
      </c>
      <c r="V6190" s="1">
        <v>44676.533333333333</v>
      </c>
      <c r="W6190" s="1">
        <v>44677.371527777781</v>
      </c>
      <c r="X6190" s="1">
        <v>44677.371527777781</v>
      </c>
      <c r="AC6190" t="s">
        <v>53</v>
      </c>
      <c r="AD6190">
        <v>2969475096</v>
      </c>
      <c r="AE6190" s="1">
        <v>37141</v>
      </c>
      <c r="AF6190" t="s">
        <v>17798</v>
      </c>
      <c r="AG6190" t="s">
        <v>35345</v>
      </c>
      <c r="AH6190" t="s">
        <v>53</v>
      </c>
      <c r="AJ6190" t="s">
        <v>53</v>
      </c>
      <c r="AK6190" t="s">
        <v>20295</v>
      </c>
      <c r="AL6190" t="s">
        <v>68</v>
      </c>
      <c r="AO6190" t="s">
        <v>54</v>
      </c>
      <c r="AP6190" s="1">
        <v>45474.683333333334</v>
      </c>
      <c r="AQ6190" s="1">
        <v>45397.418749999997</v>
      </c>
    </row>
    <row r="6191" spans="1:43" x14ac:dyDescent="0.35">
      <c r="A6191" t="s">
        <v>35346</v>
      </c>
      <c r="B6191" t="s">
        <v>35347</v>
      </c>
      <c r="C6191" t="s">
        <v>3735</v>
      </c>
      <c r="F6191" t="s">
        <v>35348</v>
      </c>
      <c r="H6191" t="s">
        <v>35349</v>
      </c>
      <c r="I6191" t="s">
        <v>780</v>
      </c>
      <c r="J6191" t="s">
        <v>11008</v>
      </c>
      <c r="N6191" t="s">
        <v>17464</v>
      </c>
      <c r="O6191">
        <v>30519</v>
      </c>
      <c r="P6191" t="s">
        <v>50</v>
      </c>
      <c r="U6191" s="1">
        <v>44677</v>
      </c>
      <c r="V6191" s="1">
        <v>44677</v>
      </c>
      <c r="AC6191" t="s">
        <v>53</v>
      </c>
      <c r="AD6191">
        <v>2969478809</v>
      </c>
      <c r="AE6191" s="1">
        <v>37358</v>
      </c>
      <c r="AG6191" t="s">
        <v>35350</v>
      </c>
      <c r="AH6191" t="s">
        <v>51</v>
      </c>
      <c r="AJ6191" t="s">
        <v>53</v>
      </c>
      <c r="AO6191" t="s">
        <v>8142</v>
      </c>
    </row>
    <row r="6192" spans="1:43" x14ac:dyDescent="0.35">
      <c r="A6192" t="s">
        <v>35351</v>
      </c>
      <c r="B6192" t="s">
        <v>35352</v>
      </c>
      <c r="C6192" t="s">
        <v>12953</v>
      </c>
      <c r="F6192" t="s">
        <v>34355</v>
      </c>
      <c r="H6192" t="s">
        <v>35351</v>
      </c>
      <c r="J6192" t="s">
        <v>12949</v>
      </c>
      <c r="K6192" t="s">
        <v>20519</v>
      </c>
      <c r="M6192" t="s">
        <v>35081</v>
      </c>
      <c r="N6192" t="s">
        <v>12926</v>
      </c>
      <c r="O6192">
        <v>47842</v>
      </c>
      <c r="P6192" t="s">
        <v>50</v>
      </c>
      <c r="U6192" s="1">
        <v>44677</v>
      </c>
      <c r="V6192" s="1">
        <v>44677</v>
      </c>
      <c r="AC6192" t="s">
        <v>53</v>
      </c>
      <c r="AD6192">
        <v>2969735272</v>
      </c>
      <c r="AE6192" s="1">
        <v>42845.40902777778</v>
      </c>
      <c r="AG6192" t="s">
        <v>35353</v>
      </c>
      <c r="AH6192" t="s">
        <v>51</v>
      </c>
      <c r="AJ6192" t="s">
        <v>53</v>
      </c>
      <c r="AO6192" t="s">
        <v>8142</v>
      </c>
    </row>
    <row r="6193" spans="1:43" x14ac:dyDescent="0.35">
      <c r="A6193" t="s">
        <v>35354</v>
      </c>
      <c r="B6193" t="s">
        <v>35355</v>
      </c>
      <c r="C6193" t="s">
        <v>35356</v>
      </c>
      <c r="F6193">
        <v>14803387717</v>
      </c>
      <c r="H6193" t="s">
        <v>35354</v>
      </c>
      <c r="J6193" t="s">
        <v>13536</v>
      </c>
      <c r="K6193" t="s">
        <v>4734</v>
      </c>
      <c r="M6193" t="s">
        <v>4735</v>
      </c>
      <c r="N6193" t="s">
        <v>4736</v>
      </c>
      <c r="O6193" t="s">
        <v>4737</v>
      </c>
      <c r="P6193" t="s">
        <v>50</v>
      </c>
      <c r="U6193" s="1">
        <v>44677</v>
      </c>
      <c r="V6193" s="1">
        <v>44677</v>
      </c>
      <c r="AC6193" t="s">
        <v>53</v>
      </c>
      <c r="AD6193">
        <v>2969477259</v>
      </c>
      <c r="AE6193" s="1">
        <v>37277</v>
      </c>
      <c r="AG6193" t="s">
        <v>35357</v>
      </c>
      <c r="AH6193" t="s">
        <v>51</v>
      </c>
      <c r="AJ6193" t="s">
        <v>53</v>
      </c>
      <c r="AO6193" t="s">
        <v>8142</v>
      </c>
    </row>
    <row r="6194" spans="1:43" x14ac:dyDescent="0.35">
      <c r="A6194" t="s">
        <v>35358</v>
      </c>
      <c r="B6194" t="s">
        <v>35359</v>
      </c>
      <c r="C6194" t="s">
        <v>904</v>
      </c>
      <c r="F6194">
        <v>5058994105</v>
      </c>
      <c r="H6194" t="s">
        <v>35358</v>
      </c>
      <c r="K6194" t="s">
        <v>35360</v>
      </c>
      <c r="M6194" t="s">
        <v>35361</v>
      </c>
      <c r="N6194" t="s">
        <v>253</v>
      </c>
      <c r="O6194" t="s">
        <v>35362</v>
      </c>
      <c r="P6194" t="s">
        <v>50</v>
      </c>
      <c r="U6194" s="1">
        <v>44677</v>
      </c>
      <c r="V6194" s="1">
        <v>44677</v>
      </c>
      <c r="W6194" s="1">
        <v>44677.280555555553</v>
      </c>
      <c r="X6194" s="1">
        <v>44677.280555555553</v>
      </c>
      <c r="AC6194" t="s">
        <v>53</v>
      </c>
      <c r="AD6194">
        <v>1000000001</v>
      </c>
      <c r="AE6194" s="1">
        <v>39973.351388888892</v>
      </c>
      <c r="AF6194" t="s">
        <v>3377</v>
      </c>
      <c r="AG6194" t="s">
        <v>35363</v>
      </c>
      <c r="AH6194" t="s">
        <v>51</v>
      </c>
      <c r="AJ6194" t="s">
        <v>53</v>
      </c>
      <c r="AL6194" t="s">
        <v>78</v>
      </c>
      <c r="AO6194" t="s">
        <v>5443</v>
      </c>
      <c r="AP6194" s="1">
        <v>44677.280555555553</v>
      </c>
      <c r="AQ6194" s="1">
        <v>44677.277777777781</v>
      </c>
    </row>
    <row r="6195" spans="1:43" x14ac:dyDescent="0.35">
      <c r="A6195" t="s">
        <v>35364</v>
      </c>
      <c r="B6195" t="s">
        <v>35365</v>
      </c>
      <c r="C6195" t="s">
        <v>9125</v>
      </c>
      <c r="F6195" t="s">
        <v>35366</v>
      </c>
      <c r="H6195" t="s">
        <v>35364</v>
      </c>
      <c r="J6195" t="s">
        <v>11008</v>
      </c>
      <c r="K6195" t="s">
        <v>26286</v>
      </c>
      <c r="M6195" t="s">
        <v>20555</v>
      </c>
      <c r="N6195" t="s">
        <v>10477</v>
      </c>
      <c r="O6195" t="s">
        <v>23115</v>
      </c>
      <c r="P6195" t="s">
        <v>50</v>
      </c>
      <c r="U6195" s="1">
        <v>44677</v>
      </c>
      <c r="V6195" s="1">
        <v>44677</v>
      </c>
      <c r="AC6195" t="s">
        <v>53</v>
      </c>
      <c r="AD6195">
        <v>2969478809</v>
      </c>
      <c r="AE6195" s="1">
        <v>37358</v>
      </c>
      <c r="AG6195" t="s">
        <v>35367</v>
      </c>
      <c r="AH6195" t="s">
        <v>51</v>
      </c>
      <c r="AJ6195" t="s">
        <v>53</v>
      </c>
      <c r="AO6195" t="s">
        <v>8142</v>
      </c>
    </row>
    <row r="6196" spans="1:43" x14ac:dyDescent="0.35">
      <c r="A6196" t="s">
        <v>35368</v>
      </c>
      <c r="B6196" t="s">
        <v>3553</v>
      </c>
      <c r="C6196" t="s">
        <v>587</v>
      </c>
      <c r="F6196" t="s">
        <v>35369</v>
      </c>
      <c r="H6196" t="s">
        <v>35370</v>
      </c>
      <c r="J6196" t="s">
        <v>35371</v>
      </c>
      <c r="K6196" t="s">
        <v>35372</v>
      </c>
      <c r="M6196" t="s">
        <v>1879</v>
      </c>
      <c r="N6196" t="s">
        <v>65</v>
      </c>
      <c r="O6196">
        <v>80504</v>
      </c>
      <c r="P6196" t="s">
        <v>50</v>
      </c>
      <c r="U6196" s="1">
        <v>44677</v>
      </c>
      <c r="V6196" s="1">
        <v>44677</v>
      </c>
      <c r="W6196" s="1">
        <v>44677.95</v>
      </c>
      <c r="X6196" s="1">
        <v>44677.95</v>
      </c>
      <c r="AC6196" t="s">
        <v>53</v>
      </c>
      <c r="AD6196">
        <v>1000000001</v>
      </c>
      <c r="AE6196" s="1">
        <v>39973.351388888892</v>
      </c>
      <c r="AF6196" t="s">
        <v>3377</v>
      </c>
      <c r="AG6196" t="s">
        <v>35373</v>
      </c>
      <c r="AH6196" t="s">
        <v>51</v>
      </c>
      <c r="AJ6196" t="s">
        <v>53</v>
      </c>
      <c r="AL6196" t="s">
        <v>78</v>
      </c>
      <c r="AO6196" t="s">
        <v>5443</v>
      </c>
      <c r="AP6196" s="1">
        <v>45399.851388888892</v>
      </c>
    </row>
    <row r="6197" spans="1:43" x14ac:dyDescent="0.35">
      <c r="A6197" t="s">
        <v>35374</v>
      </c>
      <c r="B6197" t="s">
        <v>22461</v>
      </c>
      <c r="C6197" t="s">
        <v>20751</v>
      </c>
      <c r="F6197" t="s">
        <v>35375</v>
      </c>
      <c r="H6197" t="s">
        <v>35376</v>
      </c>
      <c r="J6197" t="s">
        <v>18584</v>
      </c>
      <c r="N6197" t="s">
        <v>15559</v>
      </c>
      <c r="O6197">
        <v>23224</v>
      </c>
      <c r="P6197" t="s">
        <v>50</v>
      </c>
      <c r="U6197" s="1">
        <v>44677</v>
      </c>
      <c r="V6197" s="1">
        <v>44677</v>
      </c>
      <c r="AC6197" t="s">
        <v>53</v>
      </c>
      <c r="AD6197">
        <v>2969543968</v>
      </c>
      <c r="AE6197" s="1">
        <v>40032.470138888886</v>
      </c>
      <c r="AG6197" t="s">
        <v>35377</v>
      </c>
      <c r="AH6197" t="s">
        <v>51</v>
      </c>
      <c r="AJ6197" t="s">
        <v>53</v>
      </c>
      <c r="AO6197" t="s">
        <v>8142</v>
      </c>
    </row>
    <row r="6198" spans="1:43" x14ac:dyDescent="0.35">
      <c r="A6198" t="s">
        <v>35378</v>
      </c>
      <c r="B6198" t="s">
        <v>10221</v>
      </c>
      <c r="C6198" t="s">
        <v>35379</v>
      </c>
      <c r="F6198" t="s">
        <v>33711</v>
      </c>
      <c r="H6198" t="s">
        <v>33698</v>
      </c>
      <c r="I6198" t="s">
        <v>464</v>
      </c>
      <c r="J6198" t="s">
        <v>18584</v>
      </c>
      <c r="K6198" t="s">
        <v>33699</v>
      </c>
      <c r="M6198" t="s">
        <v>17061</v>
      </c>
      <c r="N6198" t="s">
        <v>18045</v>
      </c>
      <c r="O6198">
        <v>70791</v>
      </c>
      <c r="P6198" t="s">
        <v>50</v>
      </c>
      <c r="U6198" s="1">
        <v>44677</v>
      </c>
      <c r="V6198" s="1">
        <v>44677</v>
      </c>
      <c r="AC6198" t="s">
        <v>53</v>
      </c>
      <c r="AD6198">
        <v>2969543968</v>
      </c>
      <c r="AE6198" s="1">
        <v>40032.470138888886</v>
      </c>
      <c r="AG6198" t="s">
        <v>35380</v>
      </c>
      <c r="AH6198" t="s">
        <v>51</v>
      </c>
      <c r="AJ6198" t="s">
        <v>53</v>
      </c>
      <c r="AO6198" t="s">
        <v>8142</v>
      </c>
    </row>
    <row r="6199" spans="1:43" x14ac:dyDescent="0.35">
      <c r="A6199" t="s">
        <v>35381</v>
      </c>
      <c r="B6199" t="s">
        <v>35382</v>
      </c>
      <c r="C6199" t="s">
        <v>894</v>
      </c>
      <c r="F6199" t="s">
        <v>35383</v>
      </c>
      <c r="H6199" t="s">
        <v>35381</v>
      </c>
      <c r="J6199" t="s">
        <v>35384</v>
      </c>
      <c r="K6199" t="s">
        <v>35385</v>
      </c>
      <c r="M6199" t="s">
        <v>9439</v>
      </c>
      <c r="N6199" t="s">
        <v>65</v>
      </c>
      <c r="O6199">
        <v>81211</v>
      </c>
      <c r="P6199" t="s">
        <v>50</v>
      </c>
      <c r="U6199" s="1">
        <v>44677</v>
      </c>
      <c r="V6199" s="1">
        <v>44677</v>
      </c>
      <c r="W6199" s="1">
        <v>44677.576388888891</v>
      </c>
      <c r="X6199" s="1">
        <v>44677.576388888891</v>
      </c>
      <c r="AC6199" t="s">
        <v>53</v>
      </c>
      <c r="AD6199">
        <v>1000000001</v>
      </c>
      <c r="AE6199" s="1">
        <v>39973.351388888892</v>
      </c>
      <c r="AF6199" t="s">
        <v>3377</v>
      </c>
      <c r="AG6199" t="s">
        <v>35386</v>
      </c>
      <c r="AH6199" t="s">
        <v>51</v>
      </c>
      <c r="AJ6199" t="s">
        <v>53</v>
      </c>
      <c r="AL6199" t="s">
        <v>78</v>
      </c>
      <c r="AO6199" t="s">
        <v>5443</v>
      </c>
      <c r="AP6199" s="1">
        <v>44677.720138888886</v>
      </c>
    </row>
    <row r="6200" spans="1:43" x14ac:dyDescent="0.35">
      <c r="A6200" t="s">
        <v>35387</v>
      </c>
      <c r="B6200" t="s">
        <v>35388</v>
      </c>
      <c r="C6200" t="s">
        <v>16501</v>
      </c>
      <c r="D6200" t="s">
        <v>309</v>
      </c>
      <c r="F6200" t="s">
        <v>35389</v>
      </c>
      <c r="H6200" t="s">
        <v>35390</v>
      </c>
      <c r="I6200" t="s">
        <v>200</v>
      </c>
      <c r="J6200" t="s">
        <v>25169</v>
      </c>
      <c r="K6200" t="s">
        <v>18016</v>
      </c>
      <c r="M6200" t="s">
        <v>154</v>
      </c>
      <c r="N6200" t="s">
        <v>65</v>
      </c>
      <c r="O6200">
        <v>80634</v>
      </c>
      <c r="P6200" t="s">
        <v>50</v>
      </c>
      <c r="U6200" s="1">
        <v>44677.680555555555</v>
      </c>
      <c r="V6200" s="1">
        <v>44677.680555555555</v>
      </c>
      <c r="W6200" s="1">
        <v>44677.705555555556</v>
      </c>
      <c r="X6200" s="1">
        <v>44677.705555555556</v>
      </c>
      <c r="AC6200" t="s">
        <v>53</v>
      </c>
      <c r="AD6200">
        <v>2969781752</v>
      </c>
      <c r="AE6200" s="1">
        <v>43164.427777777775</v>
      </c>
      <c r="AF6200" t="s">
        <v>18018</v>
      </c>
      <c r="AG6200" t="s">
        <v>35391</v>
      </c>
      <c r="AH6200" t="s">
        <v>53</v>
      </c>
      <c r="AJ6200" t="s">
        <v>53</v>
      </c>
      <c r="AK6200" t="s">
        <v>8166</v>
      </c>
      <c r="AL6200" t="s">
        <v>68</v>
      </c>
      <c r="AO6200" t="s">
        <v>54</v>
      </c>
      <c r="AP6200" s="1">
        <v>45267.711805555555</v>
      </c>
      <c r="AQ6200" s="1">
        <v>45267.713888888888</v>
      </c>
    </row>
    <row r="6201" spans="1:43" x14ac:dyDescent="0.35">
      <c r="A6201" t="s">
        <v>35392</v>
      </c>
      <c r="B6201" t="s">
        <v>25020</v>
      </c>
      <c r="C6201" t="s">
        <v>16943</v>
      </c>
      <c r="F6201" t="s">
        <v>35393</v>
      </c>
      <c r="H6201" t="s">
        <v>35394</v>
      </c>
      <c r="I6201" t="s">
        <v>179</v>
      </c>
      <c r="J6201" t="s">
        <v>35395</v>
      </c>
      <c r="K6201" t="s">
        <v>35396</v>
      </c>
      <c r="M6201" t="s">
        <v>1737</v>
      </c>
      <c r="N6201" t="s">
        <v>65</v>
      </c>
      <c r="O6201">
        <v>80640</v>
      </c>
      <c r="P6201" t="s">
        <v>50</v>
      </c>
      <c r="U6201" s="1">
        <v>44677.688888888886</v>
      </c>
      <c r="V6201" s="1">
        <v>44677.688888888886</v>
      </c>
      <c r="W6201" s="1">
        <v>44678.463194444441</v>
      </c>
      <c r="X6201" s="1">
        <v>44678.463194444441</v>
      </c>
      <c r="AC6201" t="s">
        <v>53</v>
      </c>
      <c r="AD6201">
        <v>2969535992</v>
      </c>
      <c r="AE6201" s="1">
        <v>39716.675694444442</v>
      </c>
      <c r="AF6201" t="s">
        <v>1360</v>
      </c>
      <c r="AG6201" t="s">
        <v>35397</v>
      </c>
      <c r="AH6201" t="s">
        <v>53</v>
      </c>
      <c r="AJ6201" t="s">
        <v>53</v>
      </c>
      <c r="AK6201" t="s">
        <v>13346</v>
      </c>
      <c r="AL6201" t="s">
        <v>78</v>
      </c>
      <c r="AO6201" t="s">
        <v>54</v>
      </c>
      <c r="AP6201" s="1">
        <v>45468.631249999999</v>
      </c>
    </row>
    <row r="6202" spans="1:43" x14ac:dyDescent="0.35">
      <c r="A6202" t="s">
        <v>35398</v>
      </c>
      <c r="B6202" t="s">
        <v>15600</v>
      </c>
      <c r="C6202" t="s">
        <v>29465</v>
      </c>
      <c r="F6202" t="s">
        <v>35399</v>
      </c>
      <c r="H6202" t="s">
        <v>35398</v>
      </c>
      <c r="J6202" t="s">
        <v>35400</v>
      </c>
      <c r="N6202" t="s">
        <v>637</v>
      </c>
      <c r="O6202">
        <v>79901</v>
      </c>
      <c r="P6202" t="s">
        <v>50</v>
      </c>
      <c r="U6202" s="1">
        <v>44678</v>
      </c>
      <c r="V6202" s="1">
        <v>44678</v>
      </c>
      <c r="W6202" s="1">
        <v>44678.60833333333</v>
      </c>
      <c r="X6202" s="1">
        <v>44678.60833333333</v>
      </c>
      <c r="AC6202" t="s">
        <v>53</v>
      </c>
      <c r="AD6202">
        <v>2972061835</v>
      </c>
      <c r="AE6202" s="1">
        <v>44636.84097222222</v>
      </c>
      <c r="AG6202" t="s">
        <v>35401</v>
      </c>
      <c r="AH6202" t="s">
        <v>51</v>
      </c>
      <c r="AJ6202" t="s">
        <v>53</v>
      </c>
      <c r="AL6202" t="s">
        <v>78</v>
      </c>
      <c r="AO6202" t="s">
        <v>8142</v>
      </c>
      <c r="AP6202" s="1">
        <v>45317.469444444447</v>
      </c>
    </row>
    <row r="6203" spans="1:43" x14ac:dyDescent="0.35">
      <c r="A6203" t="s">
        <v>35402</v>
      </c>
      <c r="B6203" t="s">
        <v>32548</v>
      </c>
      <c r="C6203" t="s">
        <v>3475</v>
      </c>
      <c r="F6203">
        <f>1720-415-9182</f>
        <v>-7877</v>
      </c>
      <c r="H6203" t="s">
        <v>35402</v>
      </c>
      <c r="J6203" t="s">
        <v>35403</v>
      </c>
      <c r="N6203" t="s">
        <v>287</v>
      </c>
      <c r="O6203">
        <v>80403</v>
      </c>
      <c r="P6203" t="s">
        <v>50</v>
      </c>
      <c r="U6203" s="1">
        <v>44678</v>
      </c>
      <c r="V6203" s="1">
        <v>44678</v>
      </c>
      <c r="W6203" s="1">
        <v>44678.568749999999</v>
      </c>
      <c r="X6203" s="1">
        <v>44678.568749999999</v>
      </c>
      <c r="AC6203" t="s">
        <v>53</v>
      </c>
      <c r="AD6203">
        <v>2969511770</v>
      </c>
      <c r="AE6203" s="1">
        <v>38442.628472222219</v>
      </c>
      <c r="AG6203" t="s">
        <v>35404</v>
      </c>
      <c r="AH6203" t="s">
        <v>51</v>
      </c>
      <c r="AJ6203" t="s">
        <v>53</v>
      </c>
      <c r="AL6203" t="s">
        <v>78</v>
      </c>
      <c r="AO6203" t="s">
        <v>8142</v>
      </c>
      <c r="AP6203" s="1">
        <v>44736.315972222219</v>
      </c>
    </row>
    <row r="6204" spans="1:43" x14ac:dyDescent="0.35">
      <c r="A6204" t="s">
        <v>35405</v>
      </c>
      <c r="B6204" t="s">
        <v>35406</v>
      </c>
      <c r="C6204" t="s">
        <v>2016</v>
      </c>
      <c r="F6204">
        <v>17206211660</v>
      </c>
      <c r="H6204" t="s">
        <v>35407</v>
      </c>
      <c r="J6204" t="s">
        <v>35408</v>
      </c>
      <c r="N6204" t="s">
        <v>287</v>
      </c>
      <c r="O6204">
        <v>80107</v>
      </c>
      <c r="P6204" t="s">
        <v>50</v>
      </c>
      <c r="U6204" s="1">
        <v>44678</v>
      </c>
      <c r="V6204" s="1">
        <v>44678</v>
      </c>
      <c r="W6204" s="1">
        <v>44678.95</v>
      </c>
      <c r="X6204" s="1">
        <v>44678.95</v>
      </c>
      <c r="AC6204" t="s">
        <v>53</v>
      </c>
      <c r="AD6204">
        <v>2972070759</v>
      </c>
      <c r="AE6204" s="1">
        <v>44679.613888888889</v>
      </c>
      <c r="AF6204" t="s">
        <v>35409</v>
      </c>
      <c r="AG6204" t="s">
        <v>35410</v>
      </c>
      <c r="AH6204" t="s">
        <v>51</v>
      </c>
      <c r="AJ6204" t="s">
        <v>53</v>
      </c>
      <c r="AL6204" t="s">
        <v>68</v>
      </c>
      <c r="AO6204" t="s">
        <v>8142</v>
      </c>
      <c r="AP6204" s="1">
        <v>45456.93472222222</v>
      </c>
    </row>
    <row r="6205" spans="1:43" x14ac:dyDescent="0.35">
      <c r="A6205" t="s">
        <v>35411</v>
      </c>
      <c r="B6205" t="s">
        <v>35412</v>
      </c>
      <c r="C6205" t="s">
        <v>35413</v>
      </c>
      <c r="F6205" t="s">
        <v>35414</v>
      </c>
      <c r="H6205" t="s">
        <v>35411</v>
      </c>
      <c r="J6205" t="s">
        <v>35415</v>
      </c>
      <c r="K6205" t="s">
        <v>35416</v>
      </c>
      <c r="M6205" t="s">
        <v>30692</v>
      </c>
      <c r="N6205" t="s">
        <v>30693</v>
      </c>
      <c r="O6205">
        <v>32540</v>
      </c>
      <c r="P6205" t="s">
        <v>5151</v>
      </c>
      <c r="U6205" s="1">
        <v>44678</v>
      </c>
      <c r="V6205" s="1">
        <v>44678</v>
      </c>
      <c r="AC6205" t="s">
        <v>53</v>
      </c>
      <c r="AG6205" t="s">
        <v>35417</v>
      </c>
      <c r="AH6205" t="s">
        <v>51</v>
      </c>
      <c r="AJ6205" t="s">
        <v>53</v>
      </c>
      <c r="AO6205" t="s">
        <v>5443</v>
      </c>
    </row>
    <row r="6206" spans="1:43" x14ac:dyDescent="0.35">
      <c r="A6206" t="s">
        <v>35418</v>
      </c>
      <c r="B6206" t="s">
        <v>35419</v>
      </c>
      <c r="C6206" t="s">
        <v>5892</v>
      </c>
      <c r="F6206" t="s">
        <v>35420</v>
      </c>
      <c r="H6206" t="s">
        <v>35418</v>
      </c>
      <c r="J6206" t="s">
        <v>34094</v>
      </c>
      <c r="N6206" t="s">
        <v>287</v>
      </c>
      <c r="O6206">
        <v>80601</v>
      </c>
      <c r="P6206" t="s">
        <v>50</v>
      </c>
      <c r="U6206" s="1">
        <v>44678</v>
      </c>
      <c r="V6206" s="1">
        <v>44678</v>
      </c>
      <c r="W6206" s="1">
        <v>44678.460416666669</v>
      </c>
      <c r="X6206" s="1">
        <v>44678.460416666669</v>
      </c>
      <c r="AC6206" t="s">
        <v>53</v>
      </c>
      <c r="AD6206">
        <v>1000000001</v>
      </c>
      <c r="AE6206" s="1">
        <v>39973.351388888892</v>
      </c>
      <c r="AF6206" t="s">
        <v>3377</v>
      </c>
      <c r="AG6206" t="s">
        <v>35421</v>
      </c>
      <c r="AH6206" t="s">
        <v>51</v>
      </c>
      <c r="AJ6206" t="s">
        <v>53</v>
      </c>
      <c r="AL6206" t="s">
        <v>78</v>
      </c>
      <c r="AO6206" t="s">
        <v>8142</v>
      </c>
    </row>
    <row r="6207" spans="1:43" x14ac:dyDescent="0.35">
      <c r="A6207" t="s">
        <v>35422</v>
      </c>
      <c r="B6207" t="s">
        <v>35423</v>
      </c>
      <c r="C6207" t="s">
        <v>946</v>
      </c>
      <c r="F6207" t="s">
        <v>35424</v>
      </c>
      <c r="H6207" t="s">
        <v>35422</v>
      </c>
      <c r="J6207" t="s">
        <v>35425</v>
      </c>
      <c r="K6207" t="s">
        <v>35426</v>
      </c>
      <c r="M6207" t="s">
        <v>298</v>
      </c>
      <c r="N6207" t="s">
        <v>213</v>
      </c>
      <c r="O6207">
        <v>80210</v>
      </c>
      <c r="P6207" t="s">
        <v>50</v>
      </c>
      <c r="U6207" s="1">
        <v>44678</v>
      </c>
      <c r="V6207" s="1">
        <v>44678</v>
      </c>
      <c r="W6207" s="1">
        <v>44678.667361111111</v>
      </c>
      <c r="X6207" s="1">
        <v>44678.667361111111</v>
      </c>
      <c r="AC6207" t="s">
        <v>53</v>
      </c>
      <c r="AD6207">
        <v>2972065798</v>
      </c>
      <c r="AE6207" s="1">
        <v>44657.537499999999</v>
      </c>
      <c r="AF6207" t="s">
        <v>35427</v>
      </c>
      <c r="AG6207" t="s">
        <v>35428</v>
      </c>
      <c r="AH6207" t="s">
        <v>51</v>
      </c>
      <c r="AJ6207" t="s">
        <v>53</v>
      </c>
      <c r="AL6207" t="s">
        <v>78</v>
      </c>
      <c r="AO6207" t="s">
        <v>8142</v>
      </c>
      <c r="AP6207" s="1">
        <v>45304.723611111112</v>
      </c>
    </row>
    <row r="6208" spans="1:43" x14ac:dyDescent="0.35">
      <c r="A6208" t="s">
        <v>35429</v>
      </c>
      <c r="B6208" t="s">
        <v>35430</v>
      </c>
      <c r="C6208" t="s">
        <v>2444</v>
      </c>
      <c r="F6208">
        <v>17708151875</v>
      </c>
      <c r="H6208" t="s">
        <v>35431</v>
      </c>
      <c r="J6208" t="s">
        <v>30376</v>
      </c>
      <c r="K6208" t="s">
        <v>31818</v>
      </c>
      <c r="M6208" t="s">
        <v>31819</v>
      </c>
      <c r="N6208" t="s">
        <v>10477</v>
      </c>
      <c r="O6208">
        <v>35151</v>
      </c>
      <c r="P6208" t="s">
        <v>50</v>
      </c>
      <c r="U6208" s="1">
        <v>44678</v>
      </c>
      <c r="V6208" s="1">
        <v>44678</v>
      </c>
      <c r="AC6208" t="s">
        <v>53</v>
      </c>
      <c r="AD6208">
        <v>2969654556</v>
      </c>
      <c r="AE6208" s="1">
        <v>42003.678472222222</v>
      </c>
      <c r="AG6208" t="s">
        <v>35432</v>
      </c>
      <c r="AH6208" t="s">
        <v>51</v>
      </c>
      <c r="AJ6208" t="s">
        <v>53</v>
      </c>
      <c r="AO6208" t="s">
        <v>8142</v>
      </c>
    </row>
    <row r="6209" spans="1:43" x14ac:dyDescent="0.35">
      <c r="A6209" t="s">
        <v>35433</v>
      </c>
      <c r="B6209" t="s">
        <v>35434</v>
      </c>
      <c r="C6209" t="s">
        <v>35435</v>
      </c>
      <c r="F6209" t="s">
        <v>35436</v>
      </c>
      <c r="H6209" t="s">
        <v>35433</v>
      </c>
      <c r="J6209" t="s">
        <v>18584</v>
      </c>
      <c r="N6209" t="s">
        <v>17111</v>
      </c>
      <c r="O6209">
        <v>44641</v>
      </c>
      <c r="P6209" t="s">
        <v>50</v>
      </c>
      <c r="U6209" s="1">
        <v>44678</v>
      </c>
      <c r="V6209" s="1">
        <v>44678</v>
      </c>
      <c r="AC6209" t="s">
        <v>53</v>
      </c>
      <c r="AD6209">
        <v>2969543968</v>
      </c>
      <c r="AE6209" s="1">
        <v>40032.470138888886</v>
      </c>
      <c r="AG6209" t="s">
        <v>35437</v>
      </c>
      <c r="AH6209" t="s">
        <v>51</v>
      </c>
      <c r="AJ6209" t="s">
        <v>53</v>
      </c>
      <c r="AO6209" t="s">
        <v>8142</v>
      </c>
    </row>
    <row r="6210" spans="1:43" x14ac:dyDescent="0.35">
      <c r="A6210" t="s">
        <v>35438</v>
      </c>
      <c r="B6210" t="s">
        <v>35439</v>
      </c>
      <c r="C6210" t="s">
        <v>35440</v>
      </c>
      <c r="F6210" t="s">
        <v>35441</v>
      </c>
      <c r="G6210">
        <v>7195448943</v>
      </c>
      <c r="H6210" t="s">
        <v>35442</v>
      </c>
      <c r="I6210" t="s">
        <v>179</v>
      </c>
      <c r="J6210" t="s">
        <v>35443</v>
      </c>
      <c r="K6210" t="s">
        <v>35444</v>
      </c>
      <c r="M6210" t="s">
        <v>672</v>
      </c>
      <c r="N6210" t="s">
        <v>287</v>
      </c>
      <c r="O6210">
        <v>81006</v>
      </c>
      <c r="P6210" t="s">
        <v>50</v>
      </c>
      <c r="U6210" s="1">
        <v>44678</v>
      </c>
      <c r="V6210" s="1">
        <v>44678</v>
      </c>
      <c r="W6210" s="1">
        <v>44678.706944444442</v>
      </c>
      <c r="X6210" s="1">
        <v>44678.706944444442</v>
      </c>
      <c r="AC6210" t="s">
        <v>53</v>
      </c>
      <c r="AD6210">
        <v>2972071597</v>
      </c>
      <c r="AE6210" s="1">
        <v>44684.729166666664</v>
      </c>
      <c r="AG6210" t="s">
        <v>35445</v>
      </c>
      <c r="AH6210" t="s">
        <v>51</v>
      </c>
      <c r="AJ6210" t="s">
        <v>53</v>
      </c>
      <c r="AL6210" t="s">
        <v>78</v>
      </c>
      <c r="AO6210" t="s">
        <v>8142</v>
      </c>
    </row>
    <row r="6211" spans="1:43" x14ac:dyDescent="0.35">
      <c r="A6211" t="s">
        <v>35446</v>
      </c>
      <c r="B6211" t="s">
        <v>2689</v>
      </c>
      <c r="C6211" t="s">
        <v>894</v>
      </c>
      <c r="F6211" t="s">
        <v>35447</v>
      </c>
      <c r="H6211" t="s">
        <v>35446</v>
      </c>
      <c r="J6211" t="s">
        <v>5968</v>
      </c>
      <c r="N6211" t="s">
        <v>4526</v>
      </c>
      <c r="O6211">
        <v>85546</v>
      </c>
      <c r="P6211" t="s">
        <v>50</v>
      </c>
      <c r="U6211" s="1">
        <v>44678</v>
      </c>
      <c r="V6211" s="1">
        <v>44678</v>
      </c>
      <c r="AC6211" t="s">
        <v>53</v>
      </c>
      <c r="AD6211">
        <v>2969480780</v>
      </c>
      <c r="AE6211" s="1">
        <v>37467</v>
      </c>
      <c r="AG6211" t="s">
        <v>35448</v>
      </c>
      <c r="AH6211" t="s">
        <v>51</v>
      </c>
      <c r="AJ6211" t="s">
        <v>53</v>
      </c>
      <c r="AO6211" t="s">
        <v>8142</v>
      </c>
    </row>
    <row r="6212" spans="1:43" x14ac:dyDescent="0.35">
      <c r="A6212" t="s">
        <v>35449</v>
      </c>
      <c r="B6212" t="s">
        <v>35450</v>
      </c>
      <c r="C6212" t="s">
        <v>4315</v>
      </c>
      <c r="F6212" t="s">
        <v>35451</v>
      </c>
      <c r="H6212" t="s">
        <v>35449</v>
      </c>
      <c r="J6212" t="s">
        <v>35452</v>
      </c>
      <c r="K6212" t="s">
        <v>35453</v>
      </c>
      <c r="M6212" t="s">
        <v>24954</v>
      </c>
      <c r="N6212" t="s">
        <v>65</v>
      </c>
      <c r="O6212">
        <v>81632</v>
      </c>
      <c r="P6212" t="s">
        <v>50</v>
      </c>
      <c r="U6212" s="1">
        <v>44679</v>
      </c>
      <c r="V6212" s="1">
        <v>44679</v>
      </c>
      <c r="W6212" s="1">
        <v>44679.4375</v>
      </c>
      <c r="X6212" s="1">
        <v>44679.4375</v>
      </c>
      <c r="AC6212" t="s">
        <v>53</v>
      </c>
      <c r="AD6212">
        <v>2970017263</v>
      </c>
      <c r="AE6212" s="1">
        <v>44127.326388888891</v>
      </c>
      <c r="AF6212" t="s">
        <v>35454</v>
      </c>
      <c r="AG6212" t="s">
        <v>35455</v>
      </c>
      <c r="AH6212" t="s">
        <v>51</v>
      </c>
      <c r="AJ6212" t="s">
        <v>53</v>
      </c>
      <c r="AL6212" t="s">
        <v>78</v>
      </c>
      <c r="AO6212" t="s">
        <v>5443</v>
      </c>
      <c r="AP6212" s="1">
        <v>44929.407638888886</v>
      </c>
      <c r="AQ6212" s="1">
        <v>44679.438194444447</v>
      </c>
    </row>
    <row r="6213" spans="1:43" x14ac:dyDescent="0.35">
      <c r="A6213" t="s">
        <v>35456</v>
      </c>
      <c r="B6213" t="s">
        <v>3053</v>
      </c>
      <c r="C6213" t="s">
        <v>7417</v>
      </c>
      <c r="F6213" t="s">
        <v>35457</v>
      </c>
      <c r="H6213" t="s">
        <v>35456</v>
      </c>
      <c r="J6213" t="s">
        <v>35458</v>
      </c>
      <c r="K6213" t="s">
        <v>35459</v>
      </c>
      <c r="M6213" t="s">
        <v>3272</v>
      </c>
      <c r="N6213" t="s">
        <v>65</v>
      </c>
      <c r="O6213">
        <v>80645</v>
      </c>
      <c r="P6213" t="s">
        <v>50</v>
      </c>
      <c r="U6213" s="1">
        <v>44679</v>
      </c>
      <c r="V6213" s="1">
        <v>44679</v>
      </c>
      <c r="W6213" s="1">
        <v>44679.62222222222</v>
      </c>
      <c r="X6213" s="1">
        <v>44679.62222222222</v>
      </c>
      <c r="AC6213" t="s">
        <v>53</v>
      </c>
      <c r="AD6213">
        <v>2972051824</v>
      </c>
      <c r="AE6213" s="1">
        <v>44581.413194444445</v>
      </c>
      <c r="AF6213" t="s">
        <v>35460</v>
      </c>
      <c r="AG6213" t="s">
        <v>35461</v>
      </c>
      <c r="AH6213" t="s">
        <v>51</v>
      </c>
      <c r="AJ6213" t="s">
        <v>53</v>
      </c>
      <c r="AL6213" t="s">
        <v>78</v>
      </c>
      <c r="AO6213" t="s">
        <v>5443</v>
      </c>
      <c r="AP6213" s="1">
        <v>44680.456250000003</v>
      </c>
    </row>
    <row r="6214" spans="1:43" x14ac:dyDescent="0.35">
      <c r="A6214" t="s">
        <v>35462</v>
      </c>
      <c r="B6214" t="s">
        <v>35463</v>
      </c>
      <c r="C6214" t="s">
        <v>13142</v>
      </c>
      <c r="F6214" t="s">
        <v>35464</v>
      </c>
      <c r="H6214" t="s">
        <v>35465</v>
      </c>
      <c r="I6214" t="s">
        <v>179</v>
      </c>
      <c r="J6214" t="s">
        <v>35466</v>
      </c>
      <c r="K6214" t="s">
        <v>35467</v>
      </c>
      <c r="L6214" t="s">
        <v>14515</v>
      </c>
      <c r="M6214" t="s">
        <v>14516</v>
      </c>
      <c r="N6214" t="s">
        <v>13648</v>
      </c>
      <c r="O6214" t="s">
        <v>13649</v>
      </c>
      <c r="P6214" t="s">
        <v>4438</v>
      </c>
      <c r="U6214" s="1">
        <v>44679</v>
      </c>
      <c r="V6214" s="1">
        <v>44679</v>
      </c>
      <c r="AC6214" t="s">
        <v>53</v>
      </c>
      <c r="AD6214">
        <v>2969823183</v>
      </c>
      <c r="AE6214" s="1">
        <v>43312.453472222223</v>
      </c>
      <c r="AG6214" t="s">
        <v>35468</v>
      </c>
      <c r="AH6214" t="s">
        <v>51</v>
      </c>
      <c r="AJ6214" t="s">
        <v>53</v>
      </c>
      <c r="AO6214" t="s">
        <v>8142</v>
      </c>
    </row>
    <row r="6215" spans="1:43" x14ac:dyDescent="0.35">
      <c r="A6215" t="s">
        <v>35469</v>
      </c>
      <c r="B6215" t="s">
        <v>3167</v>
      </c>
      <c r="C6215" t="s">
        <v>30845</v>
      </c>
      <c r="F6215" t="s">
        <v>35470</v>
      </c>
      <c r="H6215" t="s">
        <v>35471</v>
      </c>
      <c r="J6215" t="s">
        <v>35472</v>
      </c>
      <c r="K6215" t="s">
        <v>35473</v>
      </c>
      <c r="M6215" t="s">
        <v>4030</v>
      </c>
      <c r="N6215" t="s">
        <v>65</v>
      </c>
      <c r="O6215" t="s">
        <v>35474</v>
      </c>
      <c r="P6215" t="s">
        <v>50</v>
      </c>
      <c r="U6215" s="1">
        <v>44679</v>
      </c>
      <c r="V6215" s="1">
        <v>44679</v>
      </c>
      <c r="W6215" s="1">
        <v>44679.606944444444</v>
      </c>
      <c r="X6215" s="1">
        <v>44679.606944444444</v>
      </c>
      <c r="AC6215" t="s">
        <v>53</v>
      </c>
      <c r="AD6215">
        <v>2969593508</v>
      </c>
      <c r="AE6215" s="1">
        <v>41430.606249999997</v>
      </c>
      <c r="AF6215" t="s">
        <v>35475</v>
      </c>
      <c r="AG6215" t="s">
        <v>35476</v>
      </c>
      <c r="AH6215" t="s">
        <v>51</v>
      </c>
      <c r="AJ6215" t="s">
        <v>53</v>
      </c>
      <c r="AL6215" t="s">
        <v>78</v>
      </c>
      <c r="AO6215" t="s">
        <v>5443</v>
      </c>
      <c r="AP6215" s="1">
        <v>44679.62222222222</v>
      </c>
    </row>
    <row r="6216" spans="1:43" x14ac:dyDescent="0.35">
      <c r="A6216" t="s">
        <v>35477</v>
      </c>
      <c r="B6216" t="s">
        <v>35478</v>
      </c>
      <c r="C6216" t="s">
        <v>961</v>
      </c>
      <c r="F6216" t="s">
        <v>35479</v>
      </c>
      <c r="H6216" t="s">
        <v>30548</v>
      </c>
      <c r="I6216" t="s">
        <v>464</v>
      </c>
      <c r="J6216" t="s">
        <v>18584</v>
      </c>
      <c r="K6216" t="s">
        <v>34975</v>
      </c>
      <c r="M6216" t="s">
        <v>15816</v>
      </c>
      <c r="N6216" t="s">
        <v>18730</v>
      </c>
      <c r="O6216">
        <v>92877</v>
      </c>
      <c r="P6216" t="s">
        <v>50</v>
      </c>
      <c r="U6216" s="1">
        <v>44679</v>
      </c>
      <c r="V6216" s="1">
        <v>44679</v>
      </c>
      <c r="AC6216" t="s">
        <v>53</v>
      </c>
      <c r="AD6216">
        <v>2969543968</v>
      </c>
      <c r="AE6216" s="1">
        <v>40032.470138888886</v>
      </c>
      <c r="AG6216" t="s">
        <v>35480</v>
      </c>
      <c r="AH6216" t="s">
        <v>51</v>
      </c>
      <c r="AJ6216" t="s">
        <v>53</v>
      </c>
      <c r="AO6216" t="s">
        <v>8142</v>
      </c>
    </row>
    <row r="6217" spans="1:43" x14ac:dyDescent="0.35">
      <c r="A6217" t="s">
        <v>35481</v>
      </c>
      <c r="B6217" t="s">
        <v>21832</v>
      </c>
      <c r="C6217" t="s">
        <v>35482</v>
      </c>
      <c r="F6217" t="s">
        <v>35479</v>
      </c>
      <c r="H6217" t="s">
        <v>30548</v>
      </c>
      <c r="I6217" t="s">
        <v>464</v>
      </c>
      <c r="J6217" t="s">
        <v>18584</v>
      </c>
      <c r="K6217" t="s">
        <v>34975</v>
      </c>
      <c r="M6217" t="s">
        <v>15816</v>
      </c>
      <c r="N6217" t="s">
        <v>18730</v>
      </c>
      <c r="O6217">
        <v>92877</v>
      </c>
      <c r="P6217" t="s">
        <v>50</v>
      </c>
      <c r="U6217" s="1">
        <v>44679</v>
      </c>
      <c r="V6217" s="1">
        <v>44679</v>
      </c>
      <c r="AC6217" t="s">
        <v>53</v>
      </c>
      <c r="AD6217">
        <v>2969543968</v>
      </c>
      <c r="AE6217" s="1">
        <v>40032.470138888886</v>
      </c>
      <c r="AG6217" t="s">
        <v>35483</v>
      </c>
      <c r="AH6217" t="s">
        <v>51</v>
      </c>
      <c r="AJ6217" t="s">
        <v>53</v>
      </c>
      <c r="AO6217" t="s">
        <v>8142</v>
      </c>
    </row>
    <row r="6218" spans="1:43" x14ac:dyDescent="0.35">
      <c r="A6218" t="s">
        <v>35484</v>
      </c>
      <c r="B6218" t="s">
        <v>20589</v>
      </c>
      <c r="C6218" t="s">
        <v>35485</v>
      </c>
      <c r="F6218" t="s">
        <v>35479</v>
      </c>
      <c r="H6218" t="s">
        <v>30548</v>
      </c>
      <c r="I6218" t="s">
        <v>464</v>
      </c>
      <c r="J6218" t="s">
        <v>18584</v>
      </c>
      <c r="K6218" t="s">
        <v>35486</v>
      </c>
      <c r="M6218" t="s">
        <v>34976</v>
      </c>
      <c r="N6218" t="s">
        <v>18730</v>
      </c>
      <c r="O6218">
        <v>92877</v>
      </c>
      <c r="P6218" t="s">
        <v>50</v>
      </c>
      <c r="U6218" s="1">
        <v>44679</v>
      </c>
      <c r="V6218" s="1">
        <v>44679</v>
      </c>
      <c r="AC6218" t="s">
        <v>53</v>
      </c>
      <c r="AD6218">
        <v>2969543968</v>
      </c>
      <c r="AE6218" s="1">
        <v>40032.470138888886</v>
      </c>
      <c r="AG6218" t="s">
        <v>35487</v>
      </c>
      <c r="AH6218" t="s">
        <v>51</v>
      </c>
      <c r="AJ6218" t="s">
        <v>53</v>
      </c>
      <c r="AO6218" t="s">
        <v>8142</v>
      </c>
    </row>
    <row r="6219" spans="1:43" x14ac:dyDescent="0.35">
      <c r="A6219" t="s">
        <v>35488</v>
      </c>
      <c r="B6219" t="s">
        <v>35489</v>
      </c>
      <c r="C6219" t="s">
        <v>10049</v>
      </c>
      <c r="F6219" t="s">
        <v>35479</v>
      </c>
      <c r="H6219" t="s">
        <v>30548</v>
      </c>
      <c r="I6219" t="s">
        <v>464</v>
      </c>
      <c r="J6219" t="s">
        <v>18584</v>
      </c>
      <c r="K6219" t="s">
        <v>34975</v>
      </c>
      <c r="M6219" t="s">
        <v>34976</v>
      </c>
      <c r="N6219" t="s">
        <v>18730</v>
      </c>
      <c r="O6219">
        <v>92877</v>
      </c>
      <c r="P6219" t="s">
        <v>50</v>
      </c>
      <c r="U6219" s="1">
        <v>44679</v>
      </c>
      <c r="V6219" s="1">
        <v>44679</v>
      </c>
      <c r="AC6219" t="s">
        <v>53</v>
      </c>
      <c r="AD6219">
        <v>2969543968</v>
      </c>
      <c r="AE6219" s="1">
        <v>40032.470138888886</v>
      </c>
      <c r="AG6219" t="s">
        <v>35490</v>
      </c>
      <c r="AH6219" t="s">
        <v>51</v>
      </c>
      <c r="AJ6219" t="s">
        <v>53</v>
      </c>
      <c r="AO6219" t="s">
        <v>8142</v>
      </c>
    </row>
    <row r="6220" spans="1:43" x14ac:dyDescent="0.35">
      <c r="A6220" t="s">
        <v>35491</v>
      </c>
      <c r="B6220" t="s">
        <v>35492</v>
      </c>
      <c r="C6220" t="s">
        <v>35493</v>
      </c>
      <c r="F6220" t="s">
        <v>35479</v>
      </c>
      <c r="H6220" t="s">
        <v>30548</v>
      </c>
      <c r="I6220" t="s">
        <v>464</v>
      </c>
      <c r="J6220" t="s">
        <v>18584</v>
      </c>
      <c r="K6220" t="s">
        <v>34975</v>
      </c>
      <c r="M6220" t="s">
        <v>34976</v>
      </c>
      <c r="N6220" t="s">
        <v>18730</v>
      </c>
      <c r="O6220">
        <v>92877</v>
      </c>
      <c r="P6220" t="s">
        <v>50</v>
      </c>
      <c r="U6220" s="1">
        <v>44679</v>
      </c>
      <c r="V6220" s="1">
        <v>44679</v>
      </c>
      <c r="AC6220" t="s">
        <v>53</v>
      </c>
      <c r="AD6220">
        <v>2969543968</v>
      </c>
      <c r="AE6220" s="1">
        <v>40032.470138888886</v>
      </c>
      <c r="AG6220" t="s">
        <v>35494</v>
      </c>
      <c r="AH6220" t="s">
        <v>51</v>
      </c>
      <c r="AJ6220" t="s">
        <v>53</v>
      </c>
      <c r="AO6220" t="s">
        <v>8142</v>
      </c>
    </row>
    <row r="6221" spans="1:43" x14ac:dyDescent="0.35">
      <c r="A6221" t="s">
        <v>35495</v>
      </c>
      <c r="B6221" t="s">
        <v>35492</v>
      </c>
      <c r="C6221" t="s">
        <v>2769</v>
      </c>
      <c r="F6221" t="s">
        <v>35479</v>
      </c>
      <c r="H6221" t="s">
        <v>30548</v>
      </c>
      <c r="I6221" t="s">
        <v>464</v>
      </c>
      <c r="J6221" t="s">
        <v>18584</v>
      </c>
      <c r="K6221" t="s">
        <v>34975</v>
      </c>
      <c r="M6221" t="s">
        <v>34976</v>
      </c>
      <c r="N6221" t="s">
        <v>18730</v>
      </c>
      <c r="O6221">
        <v>92877</v>
      </c>
      <c r="P6221" t="s">
        <v>50</v>
      </c>
      <c r="U6221" s="1">
        <v>44679</v>
      </c>
      <c r="V6221" s="1">
        <v>44679</v>
      </c>
      <c r="AC6221" t="s">
        <v>53</v>
      </c>
      <c r="AD6221">
        <v>2969543968</v>
      </c>
      <c r="AE6221" s="1">
        <v>40032.470138888886</v>
      </c>
      <c r="AG6221" t="s">
        <v>35496</v>
      </c>
      <c r="AH6221" t="s">
        <v>51</v>
      </c>
      <c r="AJ6221" t="s">
        <v>53</v>
      </c>
      <c r="AO6221" t="s">
        <v>8142</v>
      </c>
    </row>
    <row r="6222" spans="1:43" x14ac:dyDescent="0.35">
      <c r="A6222" t="s">
        <v>35497</v>
      </c>
      <c r="B6222" t="s">
        <v>35498</v>
      </c>
      <c r="C6222" t="s">
        <v>6013</v>
      </c>
      <c r="F6222" t="s">
        <v>35499</v>
      </c>
      <c r="H6222" t="s">
        <v>35497</v>
      </c>
      <c r="J6222" t="s">
        <v>35500</v>
      </c>
      <c r="K6222" t="s">
        <v>35501</v>
      </c>
      <c r="M6222" t="s">
        <v>4583</v>
      </c>
      <c r="N6222" t="s">
        <v>253</v>
      </c>
      <c r="O6222">
        <v>87507</v>
      </c>
      <c r="P6222" t="s">
        <v>50</v>
      </c>
      <c r="U6222" s="1">
        <v>44679</v>
      </c>
      <c r="V6222" s="1">
        <v>44679</v>
      </c>
      <c r="W6222" s="1">
        <v>44679.423611111109</v>
      </c>
      <c r="X6222" s="1">
        <v>44679.423611111109</v>
      </c>
      <c r="AC6222" t="s">
        <v>53</v>
      </c>
      <c r="AD6222">
        <v>2972070767</v>
      </c>
      <c r="AE6222" s="1">
        <v>44679.619444444441</v>
      </c>
      <c r="AF6222" t="s">
        <v>35502</v>
      </c>
      <c r="AG6222" t="s">
        <v>35503</v>
      </c>
      <c r="AH6222" t="s">
        <v>51</v>
      </c>
      <c r="AJ6222" t="s">
        <v>53</v>
      </c>
      <c r="AL6222" t="s">
        <v>78</v>
      </c>
      <c r="AO6222" t="s">
        <v>5443</v>
      </c>
      <c r="AP6222" s="1">
        <v>44782.477083333331</v>
      </c>
      <c r="AQ6222" s="1">
        <v>44778.470138888886</v>
      </c>
    </row>
    <row r="6223" spans="1:43" x14ac:dyDescent="0.35">
      <c r="A6223" t="s">
        <v>35504</v>
      </c>
      <c r="B6223" t="s">
        <v>4549</v>
      </c>
      <c r="C6223" t="s">
        <v>4550</v>
      </c>
      <c r="F6223" t="s">
        <v>35505</v>
      </c>
      <c r="H6223" t="s">
        <v>35506</v>
      </c>
      <c r="I6223" t="s">
        <v>415</v>
      </c>
      <c r="J6223" t="s">
        <v>35507</v>
      </c>
      <c r="K6223" t="s">
        <v>35508</v>
      </c>
      <c r="M6223" t="s">
        <v>35509</v>
      </c>
      <c r="N6223" t="s">
        <v>65</v>
      </c>
      <c r="O6223">
        <v>80120</v>
      </c>
      <c r="P6223" t="s">
        <v>50</v>
      </c>
      <c r="U6223" s="1">
        <v>44679.748611111114</v>
      </c>
      <c r="V6223" s="1">
        <v>44679.748611111114</v>
      </c>
      <c r="W6223" s="1">
        <v>44680.399305555555</v>
      </c>
      <c r="X6223" s="1">
        <v>44680.399305555555</v>
      </c>
      <c r="AC6223" t="s">
        <v>53</v>
      </c>
      <c r="AD6223">
        <v>2969688791</v>
      </c>
      <c r="AE6223" s="1">
        <v>42356.693055555559</v>
      </c>
      <c r="AF6223" t="s">
        <v>35510</v>
      </c>
      <c r="AG6223" t="s">
        <v>35511</v>
      </c>
      <c r="AH6223" t="s">
        <v>53</v>
      </c>
      <c r="AJ6223" t="s">
        <v>53</v>
      </c>
      <c r="AK6223" t="s">
        <v>14055</v>
      </c>
      <c r="AL6223" t="s">
        <v>68</v>
      </c>
      <c r="AO6223" t="s">
        <v>54</v>
      </c>
      <c r="AP6223" s="1">
        <v>45476.65625</v>
      </c>
    </row>
    <row r="6224" spans="1:43" x14ac:dyDescent="0.35">
      <c r="A6224" t="s">
        <v>35512</v>
      </c>
      <c r="B6224" t="s">
        <v>35513</v>
      </c>
      <c r="C6224" t="s">
        <v>4809</v>
      </c>
      <c r="F6224" t="s">
        <v>35514</v>
      </c>
      <c r="H6224" t="s">
        <v>35512</v>
      </c>
      <c r="J6224" t="s">
        <v>35515</v>
      </c>
      <c r="K6224" t="s">
        <v>35516</v>
      </c>
      <c r="M6224" t="s">
        <v>24508</v>
      </c>
      <c r="N6224" t="s">
        <v>65</v>
      </c>
      <c r="O6224">
        <v>81120</v>
      </c>
      <c r="P6224" t="s">
        <v>50</v>
      </c>
      <c r="U6224" s="1">
        <v>44680</v>
      </c>
      <c r="V6224" s="1">
        <v>44680</v>
      </c>
      <c r="W6224" s="1">
        <v>44680.655555555553</v>
      </c>
      <c r="X6224" s="1">
        <v>44680.655555555553</v>
      </c>
      <c r="AC6224" t="s">
        <v>53</v>
      </c>
      <c r="AD6224">
        <v>1000000001</v>
      </c>
      <c r="AE6224" s="1">
        <v>39973.351388888892</v>
      </c>
      <c r="AF6224" t="s">
        <v>3377</v>
      </c>
      <c r="AG6224" t="s">
        <v>35517</v>
      </c>
      <c r="AH6224" t="s">
        <v>51</v>
      </c>
      <c r="AJ6224" t="s">
        <v>53</v>
      </c>
      <c r="AL6224" t="s">
        <v>78</v>
      </c>
      <c r="AO6224" t="s">
        <v>5443</v>
      </c>
      <c r="AP6224" s="1">
        <v>44680.675000000003</v>
      </c>
    </row>
    <row r="6225" spans="1:43" x14ac:dyDescent="0.35">
      <c r="A6225" t="s">
        <v>35518</v>
      </c>
      <c r="B6225" t="s">
        <v>35519</v>
      </c>
      <c r="C6225" t="s">
        <v>9837</v>
      </c>
      <c r="F6225" t="s">
        <v>26324</v>
      </c>
      <c r="G6225" t="s">
        <v>26325</v>
      </c>
      <c r="H6225" t="s">
        <v>35520</v>
      </c>
      <c r="I6225" t="s">
        <v>101</v>
      </c>
      <c r="K6225" t="s">
        <v>26327</v>
      </c>
      <c r="M6225" t="s">
        <v>35521</v>
      </c>
      <c r="N6225" t="s">
        <v>15700</v>
      </c>
      <c r="O6225">
        <v>30168</v>
      </c>
      <c r="P6225" t="s">
        <v>50</v>
      </c>
      <c r="U6225" s="1">
        <v>44680</v>
      </c>
      <c r="V6225" s="1">
        <v>44680</v>
      </c>
      <c r="AC6225" t="s">
        <v>53</v>
      </c>
      <c r="AD6225">
        <v>9999999999</v>
      </c>
      <c r="AE6225" s="1">
        <v>45196</v>
      </c>
      <c r="AG6225" t="s">
        <v>35522</v>
      </c>
      <c r="AH6225" t="s">
        <v>51</v>
      </c>
      <c r="AJ6225" t="s">
        <v>53</v>
      </c>
      <c r="AO6225" t="s">
        <v>8142</v>
      </c>
    </row>
    <row r="6226" spans="1:43" x14ac:dyDescent="0.35">
      <c r="A6226" t="s">
        <v>35523</v>
      </c>
      <c r="B6226" t="s">
        <v>35524</v>
      </c>
      <c r="C6226" t="s">
        <v>35525</v>
      </c>
      <c r="F6226" t="s">
        <v>35526</v>
      </c>
      <c r="H6226" t="s">
        <v>35523</v>
      </c>
      <c r="J6226" t="s">
        <v>35527</v>
      </c>
      <c r="K6226" t="s">
        <v>35528</v>
      </c>
      <c r="M6226" t="s">
        <v>753</v>
      </c>
      <c r="N6226" t="s">
        <v>798</v>
      </c>
      <c r="O6226">
        <v>79912</v>
      </c>
      <c r="P6226" t="s">
        <v>50</v>
      </c>
      <c r="U6226" s="1">
        <v>44680</v>
      </c>
      <c r="V6226" s="1">
        <v>44680</v>
      </c>
      <c r="W6226" s="1">
        <v>44680.476388888892</v>
      </c>
      <c r="X6226" s="1">
        <v>44680.476388888892</v>
      </c>
      <c r="AC6226" t="s">
        <v>53</v>
      </c>
      <c r="AD6226">
        <v>1000000001</v>
      </c>
      <c r="AE6226" s="1">
        <v>39973.351388888892</v>
      </c>
      <c r="AF6226" t="s">
        <v>3377</v>
      </c>
      <c r="AG6226" t="s">
        <v>35529</v>
      </c>
      <c r="AH6226" t="s">
        <v>51</v>
      </c>
      <c r="AJ6226" t="s">
        <v>53</v>
      </c>
      <c r="AL6226" t="s">
        <v>78</v>
      </c>
      <c r="AO6226" t="s">
        <v>5443</v>
      </c>
      <c r="AP6226" s="1">
        <v>45218.589583333334</v>
      </c>
    </row>
    <row r="6227" spans="1:43" x14ac:dyDescent="0.35">
      <c r="A6227" t="s">
        <v>35530</v>
      </c>
      <c r="B6227" t="s">
        <v>35531</v>
      </c>
      <c r="C6227" t="s">
        <v>728</v>
      </c>
      <c r="F6227" t="s">
        <v>10214</v>
      </c>
      <c r="H6227" t="s">
        <v>35532</v>
      </c>
      <c r="I6227" t="s">
        <v>169</v>
      </c>
      <c r="J6227" t="s">
        <v>35533</v>
      </c>
      <c r="K6227" t="s">
        <v>35534</v>
      </c>
      <c r="M6227" t="s">
        <v>35535</v>
      </c>
      <c r="N6227" t="s">
        <v>398</v>
      </c>
      <c r="O6227">
        <v>87004</v>
      </c>
      <c r="P6227" t="s">
        <v>50</v>
      </c>
      <c r="U6227" s="1">
        <v>44680.509027777778</v>
      </c>
      <c r="V6227" s="1">
        <v>44680.509027777778</v>
      </c>
      <c r="W6227" s="1">
        <v>44680.548611111109</v>
      </c>
      <c r="X6227" s="1">
        <v>44680.548611111109</v>
      </c>
      <c r="AC6227" t="s">
        <v>51</v>
      </c>
      <c r="AD6227">
        <v>2969578193</v>
      </c>
      <c r="AE6227" s="1">
        <v>41138.300694444442</v>
      </c>
      <c r="AF6227" t="s">
        <v>10218</v>
      </c>
      <c r="AG6227" t="s">
        <v>35536</v>
      </c>
      <c r="AH6227" t="s">
        <v>53</v>
      </c>
      <c r="AJ6227" t="s">
        <v>53</v>
      </c>
      <c r="AK6227" t="s">
        <v>13606</v>
      </c>
      <c r="AL6227" t="s">
        <v>68</v>
      </c>
      <c r="AO6227" t="s">
        <v>54</v>
      </c>
      <c r="AP6227" s="1">
        <v>45320.456250000003</v>
      </c>
      <c r="AQ6227" s="1">
        <v>44852.651388888888</v>
      </c>
    </row>
    <row r="6228" spans="1:43" x14ac:dyDescent="0.35">
      <c r="A6228" t="s">
        <v>35537</v>
      </c>
      <c r="B6228" t="s">
        <v>1429</v>
      </c>
      <c r="C6228" t="s">
        <v>16943</v>
      </c>
      <c r="D6228" t="s">
        <v>35538</v>
      </c>
      <c r="F6228" t="s">
        <v>35539</v>
      </c>
      <c r="G6228" t="s">
        <v>35540</v>
      </c>
      <c r="H6228" t="s">
        <v>35541</v>
      </c>
      <c r="I6228" t="s">
        <v>200</v>
      </c>
      <c r="J6228" t="s">
        <v>26971</v>
      </c>
      <c r="K6228" t="s">
        <v>35542</v>
      </c>
      <c r="M6228" t="s">
        <v>35543</v>
      </c>
      <c r="N6228" t="s">
        <v>287</v>
      </c>
      <c r="O6228">
        <v>80241</v>
      </c>
      <c r="P6228" t="s">
        <v>50</v>
      </c>
      <c r="U6228" s="1">
        <v>44680.526388888888</v>
      </c>
      <c r="V6228" s="1">
        <v>44680.526388888888</v>
      </c>
      <c r="W6228" s="1">
        <v>44680.552083333336</v>
      </c>
      <c r="X6228" s="1">
        <v>44680.552083333336</v>
      </c>
      <c r="AC6228" t="s">
        <v>53</v>
      </c>
      <c r="AD6228">
        <v>2969783181</v>
      </c>
      <c r="AE6228" s="1">
        <v>43172.738194444442</v>
      </c>
      <c r="AF6228" t="s">
        <v>26122</v>
      </c>
      <c r="AG6228" t="s">
        <v>35544</v>
      </c>
      <c r="AH6228" t="s">
        <v>53</v>
      </c>
      <c r="AJ6228" t="s">
        <v>53</v>
      </c>
      <c r="AK6228" t="s">
        <v>14055</v>
      </c>
      <c r="AL6228" t="s">
        <v>68</v>
      </c>
      <c r="AO6228" t="s">
        <v>54</v>
      </c>
      <c r="AP6228" s="1">
        <v>44768.406944444447</v>
      </c>
    </row>
    <row r="6229" spans="1:43" x14ac:dyDescent="0.35">
      <c r="A6229" t="s">
        <v>35545</v>
      </c>
      <c r="B6229" t="s">
        <v>11863</v>
      </c>
      <c r="C6229" t="s">
        <v>35546</v>
      </c>
      <c r="D6229" t="s">
        <v>35547</v>
      </c>
      <c r="F6229" t="s">
        <v>35548</v>
      </c>
      <c r="G6229">
        <v>5756405305</v>
      </c>
      <c r="H6229" t="s">
        <v>35549</v>
      </c>
      <c r="I6229" t="s">
        <v>200</v>
      </c>
      <c r="J6229" t="s">
        <v>5239</v>
      </c>
      <c r="K6229" t="s">
        <v>35550</v>
      </c>
      <c r="M6229" t="s">
        <v>35551</v>
      </c>
      <c r="N6229" t="s">
        <v>724</v>
      </c>
      <c r="O6229">
        <v>77024</v>
      </c>
      <c r="P6229" t="s">
        <v>50</v>
      </c>
      <c r="U6229" s="1">
        <v>44680.556944444441</v>
      </c>
      <c r="V6229" s="1">
        <v>44680.556944444441</v>
      </c>
      <c r="W6229" s="1">
        <v>44680.565972222219</v>
      </c>
      <c r="X6229" s="1">
        <v>44680.565972222219</v>
      </c>
      <c r="AC6229" t="s">
        <v>53</v>
      </c>
      <c r="AD6229">
        <v>2969475162</v>
      </c>
      <c r="AE6229" s="1">
        <v>37147</v>
      </c>
      <c r="AF6229" t="s">
        <v>35552</v>
      </c>
      <c r="AG6229" t="s">
        <v>35553</v>
      </c>
      <c r="AH6229" t="s">
        <v>53</v>
      </c>
      <c r="AJ6229" t="s">
        <v>53</v>
      </c>
      <c r="AK6229" t="s">
        <v>14768</v>
      </c>
      <c r="AL6229" t="s">
        <v>68</v>
      </c>
      <c r="AO6229" t="s">
        <v>54</v>
      </c>
    </row>
    <row r="6230" spans="1:43" x14ac:dyDescent="0.35">
      <c r="A6230" t="s">
        <v>35554</v>
      </c>
      <c r="B6230" t="s">
        <v>23660</v>
      </c>
      <c r="C6230" t="s">
        <v>5144</v>
      </c>
      <c r="F6230">
        <v>19706917877</v>
      </c>
      <c r="H6230" t="s">
        <v>35555</v>
      </c>
      <c r="J6230" t="s">
        <v>35556</v>
      </c>
      <c r="K6230" t="s">
        <v>35557</v>
      </c>
      <c r="M6230" t="s">
        <v>2378</v>
      </c>
      <c r="N6230" t="s">
        <v>65</v>
      </c>
      <c r="O6230">
        <v>80524</v>
      </c>
      <c r="P6230" t="s">
        <v>50</v>
      </c>
      <c r="U6230" s="1">
        <v>44681</v>
      </c>
      <c r="V6230" s="1">
        <v>44681</v>
      </c>
      <c r="W6230" s="1">
        <v>44681.436111111114</v>
      </c>
      <c r="X6230" s="1">
        <v>44681.436111111114</v>
      </c>
      <c r="AC6230" t="s">
        <v>53</v>
      </c>
      <c r="AD6230">
        <v>1000000001</v>
      </c>
      <c r="AE6230" s="1">
        <v>39973.351388888892</v>
      </c>
      <c r="AF6230" t="s">
        <v>3377</v>
      </c>
      <c r="AG6230" t="s">
        <v>35558</v>
      </c>
      <c r="AH6230" t="s">
        <v>51</v>
      </c>
      <c r="AJ6230" t="s">
        <v>53</v>
      </c>
      <c r="AL6230" t="s">
        <v>78</v>
      </c>
      <c r="AO6230" t="s">
        <v>5443</v>
      </c>
      <c r="AP6230" s="1">
        <v>45452.55</v>
      </c>
      <c r="AQ6230" s="1">
        <v>45334.85833333333</v>
      </c>
    </row>
    <row r="6231" spans="1:43" x14ac:dyDescent="0.35">
      <c r="A6231" t="s">
        <v>35559</v>
      </c>
      <c r="B6231" t="s">
        <v>35560</v>
      </c>
      <c r="C6231" t="s">
        <v>3285</v>
      </c>
      <c r="F6231" t="s">
        <v>35561</v>
      </c>
      <c r="H6231" t="s">
        <v>35559</v>
      </c>
      <c r="J6231" t="s">
        <v>35562</v>
      </c>
      <c r="K6231" t="s">
        <v>35563</v>
      </c>
      <c r="M6231" t="s">
        <v>3225</v>
      </c>
      <c r="N6231" t="s">
        <v>65</v>
      </c>
      <c r="O6231">
        <v>80539</v>
      </c>
      <c r="P6231" t="s">
        <v>50</v>
      </c>
      <c r="U6231" s="1">
        <v>44682</v>
      </c>
      <c r="V6231" s="1">
        <v>44682</v>
      </c>
      <c r="W6231" s="1">
        <v>44682.915277777778</v>
      </c>
      <c r="X6231" s="1">
        <v>44682.915277777778</v>
      </c>
      <c r="AC6231" t="s">
        <v>53</v>
      </c>
      <c r="AD6231">
        <v>1000000001</v>
      </c>
      <c r="AE6231" s="1">
        <v>39973.351388888892</v>
      </c>
      <c r="AF6231" t="s">
        <v>3377</v>
      </c>
      <c r="AG6231" t="s">
        <v>35564</v>
      </c>
      <c r="AH6231" t="s">
        <v>51</v>
      </c>
      <c r="AJ6231" t="s">
        <v>53</v>
      </c>
      <c r="AL6231" t="s">
        <v>78</v>
      </c>
      <c r="AO6231" t="s">
        <v>5443</v>
      </c>
      <c r="AP6231" s="1">
        <v>45333.770138888889</v>
      </c>
    </row>
    <row r="6232" spans="1:43" x14ac:dyDescent="0.35">
      <c r="A6232" t="s">
        <v>35565</v>
      </c>
      <c r="B6232" t="s">
        <v>11164</v>
      </c>
      <c r="C6232" t="s">
        <v>34669</v>
      </c>
      <c r="F6232" t="s">
        <v>35566</v>
      </c>
      <c r="H6232" t="s">
        <v>34668</v>
      </c>
      <c r="J6232" t="s">
        <v>35567</v>
      </c>
      <c r="K6232" t="s">
        <v>35568</v>
      </c>
      <c r="M6232" t="s">
        <v>525</v>
      </c>
      <c r="N6232" t="s">
        <v>65</v>
      </c>
      <c r="O6232">
        <v>80019</v>
      </c>
      <c r="P6232" t="s">
        <v>50</v>
      </c>
      <c r="U6232" s="1">
        <v>44682</v>
      </c>
      <c r="V6232" s="1">
        <v>44682</v>
      </c>
      <c r="W6232" s="1">
        <v>44682.519444444442</v>
      </c>
      <c r="X6232" s="1">
        <v>44682.519444444442</v>
      </c>
      <c r="AC6232" t="s">
        <v>53</v>
      </c>
      <c r="AD6232">
        <v>1000000001</v>
      </c>
      <c r="AE6232" s="1">
        <v>39973.351388888892</v>
      </c>
      <c r="AF6232" t="s">
        <v>3377</v>
      </c>
      <c r="AG6232" t="s">
        <v>35569</v>
      </c>
      <c r="AH6232" t="s">
        <v>51</v>
      </c>
      <c r="AJ6232" t="s">
        <v>53</v>
      </c>
      <c r="AL6232" t="s">
        <v>78</v>
      </c>
      <c r="AO6232" t="s">
        <v>5443</v>
      </c>
      <c r="AP6232" s="1">
        <v>44686.70208333333</v>
      </c>
    </row>
    <row r="6233" spans="1:43" x14ac:dyDescent="0.35">
      <c r="A6233" t="s">
        <v>35570</v>
      </c>
      <c r="B6233" t="s">
        <v>21105</v>
      </c>
      <c r="C6233" t="s">
        <v>35571</v>
      </c>
      <c r="F6233" t="s">
        <v>35572</v>
      </c>
      <c r="H6233" t="s">
        <v>35573</v>
      </c>
      <c r="J6233" t="s">
        <v>35574</v>
      </c>
      <c r="N6233" t="s">
        <v>637</v>
      </c>
      <c r="O6233">
        <v>79027</v>
      </c>
      <c r="P6233" t="s">
        <v>50</v>
      </c>
      <c r="U6233" s="1">
        <v>44683</v>
      </c>
      <c r="V6233" s="1">
        <v>44683</v>
      </c>
      <c r="AC6233" t="s">
        <v>53</v>
      </c>
      <c r="AD6233">
        <v>2969505395</v>
      </c>
      <c r="AE6233" s="1">
        <v>38055.586111111108</v>
      </c>
      <c r="AG6233" t="s">
        <v>35575</v>
      </c>
      <c r="AH6233" t="s">
        <v>51</v>
      </c>
      <c r="AJ6233" t="s">
        <v>53</v>
      </c>
      <c r="AO6233" t="s">
        <v>8142</v>
      </c>
    </row>
    <row r="6234" spans="1:43" x14ac:dyDescent="0.35">
      <c r="A6234" t="s">
        <v>35576</v>
      </c>
      <c r="B6234" t="s">
        <v>11366</v>
      </c>
      <c r="C6234" t="s">
        <v>205</v>
      </c>
      <c r="F6234">
        <v>13038875902</v>
      </c>
      <c r="H6234" t="s">
        <v>35576</v>
      </c>
      <c r="J6234" t="s">
        <v>8730</v>
      </c>
      <c r="K6234" t="s">
        <v>2121</v>
      </c>
      <c r="M6234" t="s">
        <v>2122</v>
      </c>
      <c r="N6234" t="s">
        <v>2123</v>
      </c>
      <c r="O6234">
        <v>55306</v>
      </c>
      <c r="P6234" t="s">
        <v>50</v>
      </c>
      <c r="U6234" s="1">
        <v>44683</v>
      </c>
      <c r="V6234" s="1">
        <v>44683</v>
      </c>
      <c r="W6234" s="1">
        <v>44683.65347222222</v>
      </c>
      <c r="X6234" s="1">
        <v>44683.65347222222</v>
      </c>
      <c r="AC6234" t="s">
        <v>53</v>
      </c>
      <c r="AD6234">
        <v>2969473349</v>
      </c>
      <c r="AE6234" s="1">
        <v>37012.460416666669</v>
      </c>
      <c r="AG6234" t="s">
        <v>35577</v>
      </c>
      <c r="AH6234" t="s">
        <v>51</v>
      </c>
      <c r="AJ6234" t="s">
        <v>53</v>
      </c>
      <c r="AL6234" t="s">
        <v>78</v>
      </c>
      <c r="AO6234" t="s">
        <v>8142</v>
      </c>
      <c r="AP6234" s="1">
        <v>44683.657638888886</v>
      </c>
    </row>
    <row r="6235" spans="1:43" x14ac:dyDescent="0.35">
      <c r="A6235" t="s">
        <v>35578</v>
      </c>
      <c r="B6235" t="s">
        <v>35579</v>
      </c>
      <c r="C6235" t="s">
        <v>946</v>
      </c>
      <c r="F6235" t="s">
        <v>35580</v>
      </c>
      <c r="H6235" t="s">
        <v>35578</v>
      </c>
      <c r="J6235" t="s">
        <v>6242</v>
      </c>
      <c r="P6235" t="s">
        <v>50</v>
      </c>
      <c r="U6235" s="1">
        <v>44683</v>
      </c>
      <c r="V6235" s="1">
        <v>44683</v>
      </c>
      <c r="AC6235" t="s">
        <v>53</v>
      </c>
      <c r="AD6235">
        <v>2969507921</v>
      </c>
      <c r="AE6235" s="1">
        <v>38224.743750000001</v>
      </c>
      <c r="AG6235" t="s">
        <v>35581</v>
      </c>
      <c r="AH6235" t="s">
        <v>51</v>
      </c>
      <c r="AJ6235" t="s">
        <v>53</v>
      </c>
      <c r="AO6235" t="s">
        <v>8142</v>
      </c>
    </row>
    <row r="6236" spans="1:43" x14ac:dyDescent="0.35">
      <c r="A6236" t="s">
        <v>35582</v>
      </c>
      <c r="B6236" t="s">
        <v>4903</v>
      </c>
      <c r="C6236" t="s">
        <v>97</v>
      </c>
      <c r="F6236" t="s">
        <v>35583</v>
      </c>
      <c r="H6236" t="s">
        <v>35582</v>
      </c>
      <c r="J6236" t="s">
        <v>35584</v>
      </c>
      <c r="N6236" t="s">
        <v>287</v>
      </c>
      <c r="O6236">
        <v>81503</v>
      </c>
      <c r="P6236" t="s">
        <v>50</v>
      </c>
      <c r="U6236" s="1">
        <v>44683</v>
      </c>
      <c r="V6236" s="1">
        <v>44683</v>
      </c>
      <c r="W6236" s="1">
        <v>44683.555555555555</v>
      </c>
      <c r="X6236" s="1">
        <v>44683.555555555555</v>
      </c>
      <c r="AC6236" t="s">
        <v>53</v>
      </c>
      <c r="AD6236">
        <v>2972071393</v>
      </c>
      <c r="AE6236" s="1">
        <v>44683.679166666669</v>
      </c>
      <c r="AF6236" t="s">
        <v>35585</v>
      </c>
      <c r="AG6236" t="s">
        <v>35586</v>
      </c>
      <c r="AH6236" t="s">
        <v>51</v>
      </c>
      <c r="AJ6236" t="s">
        <v>53</v>
      </c>
      <c r="AL6236" t="s">
        <v>78</v>
      </c>
      <c r="AO6236" t="s">
        <v>8142</v>
      </c>
    </row>
    <row r="6237" spans="1:43" x14ac:dyDescent="0.35">
      <c r="A6237">
        <v>246576</v>
      </c>
      <c r="B6237" t="s">
        <v>10371</v>
      </c>
      <c r="C6237" t="s">
        <v>35587</v>
      </c>
      <c r="F6237">
        <v>16026436188</v>
      </c>
      <c r="H6237" t="s">
        <v>35588</v>
      </c>
      <c r="I6237" t="s">
        <v>464</v>
      </c>
      <c r="J6237" t="s">
        <v>18584</v>
      </c>
      <c r="N6237" t="s">
        <v>4526</v>
      </c>
      <c r="O6237">
        <v>85387</v>
      </c>
      <c r="P6237" t="s">
        <v>50</v>
      </c>
      <c r="U6237" s="1">
        <v>44683</v>
      </c>
      <c r="V6237" s="1">
        <v>44683</v>
      </c>
      <c r="AC6237" t="s">
        <v>53</v>
      </c>
      <c r="AD6237">
        <v>2969543968</v>
      </c>
      <c r="AE6237" s="1">
        <v>40032.470138888886</v>
      </c>
      <c r="AG6237" t="s">
        <v>35589</v>
      </c>
      <c r="AH6237" t="s">
        <v>51</v>
      </c>
      <c r="AJ6237" t="s">
        <v>53</v>
      </c>
      <c r="AO6237" t="s">
        <v>8142</v>
      </c>
    </row>
    <row r="6238" spans="1:43" x14ac:dyDescent="0.35">
      <c r="A6238" t="s">
        <v>35590</v>
      </c>
      <c r="B6238" t="s">
        <v>35591</v>
      </c>
      <c r="C6238" t="s">
        <v>976</v>
      </c>
      <c r="F6238" t="s">
        <v>35592</v>
      </c>
      <c r="H6238" t="s">
        <v>35590</v>
      </c>
      <c r="J6238" t="s">
        <v>23063</v>
      </c>
      <c r="P6238" t="s">
        <v>50</v>
      </c>
      <c r="U6238" s="1">
        <v>44683</v>
      </c>
      <c r="V6238" s="1">
        <v>44683</v>
      </c>
      <c r="AC6238" t="s">
        <v>53</v>
      </c>
      <c r="AD6238">
        <v>2969474446</v>
      </c>
      <c r="AE6238" s="1">
        <v>37104</v>
      </c>
      <c r="AG6238" t="s">
        <v>35593</v>
      </c>
      <c r="AH6238" t="s">
        <v>51</v>
      </c>
      <c r="AJ6238" t="s">
        <v>53</v>
      </c>
      <c r="AO6238" t="s">
        <v>8142</v>
      </c>
    </row>
    <row r="6239" spans="1:43" x14ac:dyDescent="0.35">
      <c r="A6239" t="s">
        <v>35594</v>
      </c>
      <c r="B6239" t="s">
        <v>35595</v>
      </c>
      <c r="C6239" t="s">
        <v>5318</v>
      </c>
      <c r="F6239" t="s">
        <v>35596</v>
      </c>
      <c r="H6239" t="s">
        <v>35594</v>
      </c>
      <c r="J6239" t="s">
        <v>491</v>
      </c>
      <c r="K6239" t="s">
        <v>35597</v>
      </c>
      <c r="M6239" t="s">
        <v>3777</v>
      </c>
      <c r="N6239" t="s">
        <v>3778</v>
      </c>
      <c r="O6239">
        <v>68131</v>
      </c>
      <c r="P6239" t="s">
        <v>50</v>
      </c>
      <c r="U6239" s="1">
        <v>44683</v>
      </c>
      <c r="V6239" s="1">
        <v>44683</v>
      </c>
      <c r="W6239" s="1">
        <v>44684.34097222222</v>
      </c>
      <c r="X6239" s="1">
        <v>44684.34097222222</v>
      </c>
      <c r="AC6239" t="s">
        <v>53</v>
      </c>
      <c r="AD6239">
        <v>2969472760</v>
      </c>
      <c r="AE6239" s="1">
        <v>36916.71597222222</v>
      </c>
      <c r="AF6239" t="s">
        <v>16003</v>
      </c>
      <c r="AG6239" t="s">
        <v>35598</v>
      </c>
      <c r="AH6239" t="s">
        <v>51</v>
      </c>
      <c r="AJ6239" t="s">
        <v>53</v>
      </c>
      <c r="AL6239" t="s">
        <v>78</v>
      </c>
      <c r="AO6239" t="s">
        <v>5443</v>
      </c>
    </row>
    <row r="6240" spans="1:43" x14ac:dyDescent="0.35">
      <c r="A6240" t="s">
        <v>35599</v>
      </c>
      <c r="B6240" t="s">
        <v>24749</v>
      </c>
      <c r="C6240" t="s">
        <v>8496</v>
      </c>
      <c r="F6240" t="s">
        <v>32767</v>
      </c>
      <c r="G6240">
        <v>7316187242</v>
      </c>
      <c r="H6240" t="s">
        <v>35600</v>
      </c>
      <c r="I6240" t="s">
        <v>415</v>
      </c>
      <c r="J6240" t="s">
        <v>16656</v>
      </c>
      <c r="K6240" t="s">
        <v>35601</v>
      </c>
      <c r="M6240" t="s">
        <v>26628</v>
      </c>
      <c r="N6240" t="s">
        <v>11468</v>
      </c>
      <c r="O6240">
        <v>72315</v>
      </c>
      <c r="P6240" t="s">
        <v>50</v>
      </c>
      <c r="U6240" s="1">
        <v>44683</v>
      </c>
      <c r="V6240" s="1">
        <v>44683</v>
      </c>
      <c r="AC6240" t="s">
        <v>53</v>
      </c>
      <c r="AD6240">
        <v>2969530290</v>
      </c>
      <c r="AE6240" s="1">
        <v>39465.556250000001</v>
      </c>
      <c r="AG6240" t="s">
        <v>35602</v>
      </c>
      <c r="AH6240" t="s">
        <v>51</v>
      </c>
      <c r="AJ6240" t="s">
        <v>53</v>
      </c>
      <c r="AO6240" t="s">
        <v>8142</v>
      </c>
    </row>
    <row r="6241" spans="1:42" x14ac:dyDescent="0.35">
      <c r="A6241" t="s">
        <v>35603</v>
      </c>
      <c r="B6241" t="s">
        <v>35604</v>
      </c>
      <c r="C6241" t="s">
        <v>12366</v>
      </c>
      <c r="F6241" t="s">
        <v>35605</v>
      </c>
      <c r="H6241" t="s">
        <v>35603</v>
      </c>
      <c r="J6241" t="s">
        <v>13744</v>
      </c>
      <c r="N6241" t="s">
        <v>24375</v>
      </c>
      <c r="O6241">
        <v>21901</v>
      </c>
      <c r="P6241" t="s">
        <v>50</v>
      </c>
      <c r="U6241" s="1">
        <v>44683</v>
      </c>
      <c r="V6241" s="1">
        <v>44683</v>
      </c>
      <c r="AC6241" t="s">
        <v>53</v>
      </c>
      <c r="AD6241">
        <v>2969474461</v>
      </c>
      <c r="AE6241" s="1">
        <v>37104.381944444445</v>
      </c>
      <c r="AG6241" t="s">
        <v>35606</v>
      </c>
      <c r="AH6241" t="s">
        <v>51</v>
      </c>
      <c r="AJ6241" t="s">
        <v>53</v>
      </c>
      <c r="AO6241" t="s">
        <v>8142</v>
      </c>
    </row>
    <row r="6242" spans="1:42" x14ac:dyDescent="0.35">
      <c r="A6242" t="s">
        <v>35607</v>
      </c>
      <c r="B6242" t="s">
        <v>14368</v>
      </c>
      <c r="C6242" t="s">
        <v>35608</v>
      </c>
      <c r="F6242" t="s">
        <v>35609</v>
      </c>
      <c r="H6242" t="s">
        <v>35610</v>
      </c>
      <c r="I6242" t="s">
        <v>464</v>
      </c>
      <c r="J6242" t="s">
        <v>27926</v>
      </c>
      <c r="K6242" t="s">
        <v>27932</v>
      </c>
      <c r="M6242" t="s">
        <v>27933</v>
      </c>
      <c r="N6242" t="s">
        <v>6645</v>
      </c>
      <c r="O6242">
        <v>92806</v>
      </c>
      <c r="P6242" t="s">
        <v>50</v>
      </c>
      <c r="U6242" s="1">
        <v>44683</v>
      </c>
      <c r="V6242" s="1">
        <v>44683</v>
      </c>
      <c r="AC6242" t="s">
        <v>53</v>
      </c>
      <c r="AD6242">
        <v>2969528616</v>
      </c>
      <c r="AE6242" s="1">
        <v>39384.675000000003</v>
      </c>
      <c r="AG6242" t="s">
        <v>35611</v>
      </c>
      <c r="AH6242" t="s">
        <v>51</v>
      </c>
      <c r="AJ6242" t="s">
        <v>53</v>
      </c>
      <c r="AO6242" t="s">
        <v>8142</v>
      </c>
    </row>
    <row r="6243" spans="1:42" x14ac:dyDescent="0.35">
      <c r="A6243" t="s">
        <v>35612</v>
      </c>
      <c r="B6243" t="s">
        <v>29742</v>
      </c>
      <c r="C6243" t="s">
        <v>2937</v>
      </c>
      <c r="F6243" t="s">
        <v>35613</v>
      </c>
      <c r="H6243" t="s">
        <v>35614</v>
      </c>
      <c r="I6243" t="s">
        <v>200</v>
      </c>
      <c r="J6243" t="s">
        <v>5239</v>
      </c>
      <c r="K6243" t="s">
        <v>35615</v>
      </c>
      <c r="M6243" t="s">
        <v>3053</v>
      </c>
      <c r="N6243" t="s">
        <v>637</v>
      </c>
      <c r="O6243">
        <v>77024</v>
      </c>
      <c r="P6243" t="s">
        <v>50</v>
      </c>
      <c r="U6243" s="1">
        <v>44683.82916666667</v>
      </c>
      <c r="V6243" s="1">
        <v>44683.82916666667</v>
      </c>
      <c r="W6243" s="1">
        <v>44684.474305555559</v>
      </c>
      <c r="X6243" s="1">
        <v>44684.474305555559</v>
      </c>
      <c r="AC6243" t="s">
        <v>53</v>
      </c>
      <c r="AD6243">
        <v>2969475162</v>
      </c>
      <c r="AE6243" s="1">
        <v>37147</v>
      </c>
      <c r="AF6243" t="s">
        <v>5221</v>
      </c>
      <c r="AG6243" t="s">
        <v>35616</v>
      </c>
      <c r="AH6243" t="s">
        <v>53</v>
      </c>
      <c r="AJ6243" t="s">
        <v>53</v>
      </c>
      <c r="AK6243" t="s">
        <v>2497</v>
      </c>
      <c r="AL6243" t="s">
        <v>78</v>
      </c>
      <c r="AO6243" t="s">
        <v>54</v>
      </c>
      <c r="AP6243" s="1">
        <v>45465.538194444445</v>
      </c>
    </row>
    <row r="6244" spans="1:42" x14ac:dyDescent="0.35">
      <c r="A6244" t="s">
        <v>35617</v>
      </c>
      <c r="B6244" t="s">
        <v>35618</v>
      </c>
      <c r="C6244" t="s">
        <v>34303</v>
      </c>
      <c r="F6244">
        <v>6361037603</v>
      </c>
      <c r="H6244" t="s">
        <v>35617</v>
      </c>
      <c r="J6244" t="s">
        <v>35619</v>
      </c>
      <c r="K6244" t="s">
        <v>35620</v>
      </c>
      <c r="M6244" t="s">
        <v>753</v>
      </c>
      <c r="N6244" t="s">
        <v>798</v>
      </c>
      <c r="O6244">
        <v>79912</v>
      </c>
      <c r="P6244" t="s">
        <v>50</v>
      </c>
      <c r="U6244" s="1">
        <v>44684</v>
      </c>
      <c r="V6244" s="1">
        <v>44684</v>
      </c>
      <c r="AC6244" t="s">
        <v>53</v>
      </c>
      <c r="AG6244" t="s">
        <v>35621</v>
      </c>
      <c r="AH6244" t="s">
        <v>51</v>
      </c>
      <c r="AJ6244" t="s">
        <v>53</v>
      </c>
      <c r="AO6244" t="s">
        <v>5443</v>
      </c>
    </row>
    <row r="6245" spans="1:42" x14ac:dyDescent="0.35">
      <c r="A6245" t="s">
        <v>35622</v>
      </c>
      <c r="B6245" t="s">
        <v>4445</v>
      </c>
      <c r="C6245" t="s">
        <v>35623</v>
      </c>
      <c r="F6245">
        <v>19289781657</v>
      </c>
      <c r="H6245" t="s">
        <v>35622</v>
      </c>
      <c r="J6245" t="s">
        <v>35624</v>
      </c>
      <c r="K6245" t="s">
        <v>35625</v>
      </c>
      <c r="M6245" t="s">
        <v>35626</v>
      </c>
      <c r="N6245" t="s">
        <v>4526</v>
      </c>
      <c r="O6245">
        <v>85541</v>
      </c>
      <c r="P6245" t="s">
        <v>50</v>
      </c>
      <c r="U6245" s="1">
        <v>44684</v>
      </c>
      <c r="V6245" s="1">
        <v>44684</v>
      </c>
      <c r="AC6245" t="s">
        <v>53</v>
      </c>
      <c r="AD6245">
        <v>2970012412</v>
      </c>
      <c r="AE6245" s="1">
        <v>44105.447916666664</v>
      </c>
      <c r="AG6245" t="s">
        <v>35627</v>
      </c>
      <c r="AH6245" t="s">
        <v>51</v>
      </c>
      <c r="AJ6245" t="s">
        <v>53</v>
      </c>
      <c r="AO6245" t="s">
        <v>5443</v>
      </c>
    </row>
    <row r="6246" spans="1:42" x14ac:dyDescent="0.35">
      <c r="A6246" t="s">
        <v>35628</v>
      </c>
      <c r="B6246" t="s">
        <v>35629</v>
      </c>
      <c r="C6246" t="s">
        <v>4522</v>
      </c>
      <c r="F6246" t="s">
        <v>35630</v>
      </c>
      <c r="H6246" t="s">
        <v>35631</v>
      </c>
      <c r="J6246" t="s">
        <v>13744</v>
      </c>
      <c r="P6246" t="s">
        <v>50</v>
      </c>
      <c r="U6246" s="1">
        <v>44684</v>
      </c>
      <c r="V6246" s="1">
        <v>44684</v>
      </c>
      <c r="AC6246" t="s">
        <v>53</v>
      </c>
      <c r="AD6246">
        <v>2969474461</v>
      </c>
      <c r="AE6246" s="1">
        <v>37104.381944444445</v>
      </c>
      <c r="AG6246" t="s">
        <v>35632</v>
      </c>
      <c r="AH6246" t="s">
        <v>51</v>
      </c>
      <c r="AJ6246" t="s">
        <v>53</v>
      </c>
      <c r="AO6246" t="s">
        <v>8142</v>
      </c>
    </row>
    <row r="6247" spans="1:42" x14ac:dyDescent="0.35">
      <c r="A6247" t="s">
        <v>35633</v>
      </c>
      <c r="B6247" t="s">
        <v>23448</v>
      </c>
      <c r="C6247" t="s">
        <v>35634</v>
      </c>
      <c r="F6247" t="s">
        <v>35635</v>
      </c>
      <c r="H6247" t="s">
        <v>35636</v>
      </c>
      <c r="I6247" t="s">
        <v>200</v>
      </c>
      <c r="J6247" t="s">
        <v>491</v>
      </c>
      <c r="K6247" t="s">
        <v>35637</v>
      </c>
      <c r="M6247" t="s">
        <v>35638</v>
      </c>
      <c r="N6247" t="s">
        <v>4436</v>
      </c>
      <c r="O6247" t="s">
        <v>35639</v>
      </c>
      <c r="P6247" t="s">
        <v>4438</v>
      </c>
      <c r="U6247" s="1">
        <v>44684</v>
      </c>
      <c r="V6247" s="1">
        <v>44684</v>
      </c>
      <c r="AC6247" t="s">
        <v>53</v>
      </c>
      <c r="AD6247">
        <v>2969472760</v>
      </c>
      <c r="AE6247" s="1">
        <v>36916.71597222222</v>
      </c>
      <c r="AG6247" t="s">
        <v>35640</v>
      </c>
      <c r="AH6247" t="s">
        <v>51</v>
      </c>
      <c r="AJ6247" t="s">
        <v>53</v>
      </c>
      <c r="AO6247" t="s">
        <v>8142</v>
      </c>
    </row>
    <row r="6248" spans="1:42" x14ac:dyDescent="0.35">
      <c r="A6248" t="s">
        <v>35641</v>
      </c>
      <c r="B6248" t="s">
        <v>4769</v>
      </c>
      <c r="C6248" t="s">
        <v>2664</v>
      </c>
      <c r="D6248" t="s">
        <v>677</v>
      </c>
      <c r="G6248">
        <v>14056122134</v>
      </c>
      <c r="H6248" t="s">
        <v>35642</v>
      </c>
      <c r="I6248" t="s">
        <v>464</v>
      </c>
      <c r="J6248" t="s">
        <v>6387</v>
      </c>
      <c r="K6248" t="s">
        <v>13097</v>
      </c>
      <c r="M6248" t="s">
        <v>5488</v>
      </c>
      <c r="N6248" t="s">
        <v>1515</v>
      </c>
      <c r="O6248" t="s">
        <v>13098</v>
      </c>
      <c r="P6248" t="s">
        <v>50</v>
      </c>
      <c r="U6248" s="1">
        <v>44685</v>
      </c>
      <c r="V6248" s="1">
        <v>44685</v>
      </c>
      <c r="AC6248" t="s">
        <v>53</v>
      </c>
      <c r="AD6248">
        <v>2969484892</v>
      </c>
      <c r="AE6248" s="1">
        <v>37756</v>
      </c>
      <c r="AG6248" t="s">
        <v>35643</v>
      </c>
      <c r="AH6248" t="s">
        <v>51</v>
      </c>
      <c r="AJ6248" t="s">
        <v>53</v>
      </c>
      <c r="AO6248" t="s">
        <v>8142</v>
      </c>
    </row>
    <row r="6249" spans="1:42" x14ac:dyDescent="0.35">
      <c r="A6249" t="s">
        <v>35644</v>
      </c>
      <c r="B6249" t="s">
        <v>35645</v>
      </c>
      <c r="C6249" t="s">
        <v>35646</v>
      </c>
      <c r="F6249" t="s">
        <v>31619</v>
      </c>
      <c r="H6249" t="s">
        <v>32003</v>
      </c>
      <c r="I6249" t="s">
        <v>464</v>
      </c>
      <c r="J6249" t="s">
        <v>18584</v>
      </c>
      <c r="K6249" t="s">
        <v>31620</v>
      </c>
      <c r="M6249" t="s">
        <v>31621</v>
      </c>
      <c r="N6249" t="s">
        <v>6033</v>
      </c>
      <c r="O6249">
        <v>93065</v>
      </c>
      <c r="P6249" t="s">
        <v>50</v>
      </c>
      <c r="U6249" s="1">
        <v>44685</v>
      </c>
      <c r="V6249" s="1">
        <v>44685</v>
      </c>
      <c r="AC6249" t="s">
        <v>53</v>
      </c>
      <c r="AD6249">
        <v>2969543968</v>
      </c>
      <c r="AE6249" s="1">
        <v>40032.470138888886</v>
      </c>
      <c r="AG6249" t="s">
        <v>35647</v>
      </c>
      <c r="AH6249" t="s">
        <v>51</v>
      </c>
      <c r="AJ6249" t="s">
        <v>53</v>
      </c>
      <c r="AO6249" t="s">
        <v>8142</v>
      </c>
    </row>
    <row r="6250" spans="1:42" x14ac:dyDescent="0.35">
      <c r="A6250" t="s">
        <v>35648</v>
      </c>
      <c r="B6250" t="s">
        <v>11992</v>
      </c>
      <c r="C6250" t="s">
        <v>6957</v>
      </c>
      <c r="F6250" t="s">
        <v>35649</v>
      </c>
      <c r="H6250" t="s">
        <v>35650</v>
      </c>
      <c r="I6250" t="s">
        <v>464</v>
      </c>
      <c r="J6250" t="s">
        <v>6387</v>
      </c>
      <c r="K6250" t="s">
        <v>13097</v>
      </c>
      <c r="M6250" t="s">
        <v>5488</v>
      </c>
      <c r="N6250" t="s">
        <v>2409</v>
      </c>
      <c r="O6250" t="s">
        <v>13098</v>
      </c>
      <c r="P6250" t="s">
        <v>50</v>
      </c>
      <c r="U6250" s="1">
        <v>44685</v>
      </c>
      <c r="V6250" s="1">
        <v>44685</v>
      </c>
      <c r="AC6250" t="s">
        <v>53</v>
      </c>
      <c r="AD6250">
        <v>2969484892</v>
      </c>
      <c r="AE6250" s="1">
        <v>37756</v>
      </c>
      <c r="AG6250" t="s">
        <v>35651</v>
      </c>
      <c r="AH6250" t="s">
        <v>51</v>
      </c>
      <c r="AJ6250" t="s">
        <v>53</v>
      </c>
      <c r="AO6250" t="s">
        <v>8142</v>
      </c>
    </row>
    <row r="6251" spans="1:42" x14ac:dyDescent="0.35">
      <c r="A6251" t="s">
        <v>35652</v>
      </c>
      <c r="B6251" t="s">
        <v>7723</v>
      </c>
      <c r="C6251" t="s">
        <v>530</v>
      </c>
      <c r="F6251" t="s">
        <v>35653</v>
      </c>
      <c r="G6251">
        <v>4053853978</v>
      </c>
      <c r="H6251" t="s">
        <v>10824</v>
      </c>
      <c r="I6251" t="s">
        <v>464</v>
      </c>
      <c r="J6251" t="s">
        <v>6387</v>
      </c>
      <c r="K6251" t="s">
        <v>13097</v>
      </c>
      <c r="M6251" t="s">
        <v>5488</v>
      </c>
      <c r="N6251" t="s">
        <v>1515</v>
      </c>
      <c r="O6251" t="s">
        <v>13098</v>
      </c>
      <c r="P6251" t="s">
        <v>50</v>
      </c>
      <c r="U6251" s="1">
        <v>44685</v>
      </c>
      <c r="V6251" s="1">
        <v>44685</v>
      </c>
      <c r="AC6251" t="s">
        <v>53</v>
      </c>
      <c r="AD6251">
        <v>2969484892</v>
      </c>
      <c r="AE6251" s="1">
        <v>37756</v>
      </c>
      <c r="AG6251" t="s">
        <v>35654</v>
      </c>
      <c r="AH6251" t="s">
        <v>51</v>
      </c>
      <c r="AJ6251" t="s">
        <v>53</v>
      </c>
      <c r="AO6251" t="s">
        <v>8142</v>
      </c>
    </row>
    <row r="6252" spans="1:42" x14ac:dyDescent="0.35">
      <c r="A6252" t="s">
        <v>35655</v>
      </c>
      <c r="B6252" t="s">
        <v>969</v>
      </c>
      <c r="C6252" t="s">
        <v>89</v>
      </c>
      <c r="F6252" t="s">
        <v>35656</v>
      </c>
      <c r="H6252" t="s">
        <v>24151</v>
      </c>
      <c r="J6252" t="s">
        <v>35657</v>
      </c>
      <c r="P6252" t="s">
        <v>50</v>
      </c>
      <c r="U6252" s="1">
        <v>44685</v>
      </c>
      <c r="V6252" s="1">
        <v>44685</v>
      </c>
      <c r="W6252" s="1">
        <v>44685.362500000003</v>
      </c>
      <c r="X6252" s="1">
        <v>44685.362500000003</v>
      </c>
      <c r="AC6252" t="s">
        <v>53</v>
      </c>
      <c r="AD6252">
        <v>2969475411</v>
      </c>
      <c r="AE6252" s="1">
        <v>37166.661111111112</v>
      </c>
      <c r="AF6252" t="s">
        <v>1844</v>
      </c>
      <c r="AG6252" t="s">
        <v>35658</v>
      </c>
      <c r="AH6252" t="s">
        <v>51</v>
      </c>
      <c r="AJ6252" t="s">
        <v>53</v>
      </c>
      <c r="AL6252" t="s">
        <v>78</v>
      </c>
      <c r="AO6252" t="s">
        <v>5443</v>
      </c>
      <c r="AP6252" s="1">
        <v>44771.629166666666</v>
      </c>
    </row>
    <row r="6253" spans="1:42" x14ac:dyDescent="0.35">
      <c r="A6253" t="s">
        <v>35659</v>
      </c>
      <c r="B6253" t="s">
        <v>11841</v>
      </c>
      <c r="C6253" t="s">
        <v>996</v>
      </c>
      <c r="H6253" t="s">
        <v>35660</v>
      </c>
      <c r="J6253" t="s">
        <v>491</v>
      </c>
      <c r="K6253" t="s">
        <v>6655</v>
      </c>
      <c r="M6253" t="s">
        <v>6656</v>
      </c>
      <c r="N6253" t="s">
        <v>6657</v>
      </c>
      <c r="O6253">
        <v>68102</v>
      </c>
      <c r="P6253" t="s">
        <v>50</v>
      </c>
      <c r="U6253" s="1">
        <v>44685</v>
      </c>
      <c r="V6253" s="1">
        <v>44685</v>
      </c>
      <c r="AC6253" t="s">
        <v>53</v>
      </c>
      <c r="AD6253">
        <v>2969472760</v>
      </c>
      <c r="AE6253" s="1">
        <v>36916.71597222222</v>
      </c>
      <c r="AG6253" t="s">
        <v>35661</v>
      </c>
      <c r="AH6253" t="s">
        <v>51</v>
      </c>
      <c r="AJ6253" t="s">
        <v>53</v>
      </c>
      <c r="AO6253" t="s">
        <v>8142</v>
      </c>
    </row>
    <row r="6254" spans="1:42" x14ac:dyDescent="0.35">
      <c r="A6254" t="s">
        <v>35662</v>
      </c>
      <c r="B6254" t="s">
        <v>822</v>
      </c>
      <c r="C6254" t="s">
        <v>2769</v>
      </c>
      <c r="F6254" t="s">
        <v>35663</v>
      </c>
      <c r="H6254" t="s">
        <v>35662</v>
      </c>
      <c r="J6254" t="s">
        <v>13744</v>
      </c>
      <c r="N6254" t="s">
        <v>17464</v>
      </c>
      <c r="O6254">
        <v>30809</v>
      </c>
      <c r="P6254" t="s">
        <v>50</v>
      </c>
      <c r="U6254" s="1">
        <v>44685</v>
      </c>
      <c r="V6254" s="1">
        <v>44685</v>
      </c>
      <c r="AC6254" t="s">
        <v>53</v>
      </c>
      <c r="AD6254">
        <v>2969474461</v>
      </c>
      <c r="AE6254" s="1">
        <v>37104.381944444445</v>
      </c>
      <c r="AG6254" t="s">
        <v>35664</v>
      </c>
      <c r="AH6254" t="s">
        <v>51</v>
      </c>
      <c r="AJ6254" t="s">
        <v>53</v>
      </c>
      <c r="AO6254" t="s">
        <v>8142</v>
      </c>
    </row>
    <row r="6255" spans="1:42" x14ac:dyDescent="0.35">
      <c r="A6255" t="s">
        <v>35665</v>
      </c>
      <c r="B6255" t="s">
        <v>35666</v>
      </c>
      <c r="C6255" t="s">
        <v>2347</v>
      </c>
      <c r="F6255" t="s">
        <v>35667</v>
      </c>
      <c r="H6255" t="s">
        <v>35665</v>
      </c>
      <c r="J6255" t="s">
        <v>13744</v>
      </c>
      <c r="N6255" t="s">
        <v>17464</v>
      </c>
      <c r="O6255">
        <v>30907</v>
      </c>
      <c r="P6255" t="s">
        <v>50</v>
      </c>
      <c r="U6255" s="1">
        <v>44685</v>
      </c>
      <c r="V6255" s="1">
        <v>44685</v>
      </c>
      <c r="AC6255" t="s">
        <v>53</v>
      </c>
      <c r="AD6255">
        <v>2969474461</v>
      </c>
      <c r="AE6255" s="1">
        <v>37104.381944444445</v>
      </c>
      <c r="AG6255" t="s">
        <v>35668</v>
      </c>
      <c r="AH6255" t="s">
        <v>51</v>
      </c>
      <c r="AJ6255" t="s">
        <v>53</v>
      </c>
      <c r="AO6255" t="s">
        <v>8142</v>
      </c>
    </row>
    <row r="6256" spans="1:42" x14ac:dyDescent="0.35">
      <c r="A6256" t="s">
        <v>35669</v>
      </c>
      <c r="B6256" t="s">
        <v>27519</v>
      </c>
      <c r="C6256" t="s">
        <v>35670</v>
      </c>
      <c r="F6256" t="s">
        <v>35671</v>
      </c>
      <c r="H6256" t="s">
        <v>35669</v>
      </c>
      <c r="J6256" t="s">
        <v>5239</v>
      </c>
      <c r="K6256" t="s">
        <v>27521</v>
      </c>
      <c r="M6256" t="s">
        <v>154</v>
      </c>
      <c r="N6256" t="s">
        <v>65</v>
      </c>
      <c r="O6256">
        <v>80631</v>
      </c>
      <c r="P6256" t="s">
        <v>50</v>
      </c>
      <c r="U6256" s="1">
        <v>44685</v>
      </c>
      <c r="V6256" s="1">
        <v>44685</v>
      </c>
      <c r="W6256" s="1">
        <v>44685.643055555556</v>
      </c>
      <c r="X6256" s="1">
        <v>44685.643055555556</v>
      </c>
      <c r="AC6256" t="s">
        <v>53</v>
      </c>
      <c r="AD6256">
        <v>2969475162</v>
      </c>
      <c r="AE6256" s="1">
        <v>37147</v>
      </c>
      <c r="AG6256" t="s">
        <v>35672</v>
      </c>
      <c r="AH6256" t="s">
        <v>51</v>
      </c>
      <c r="AJ6256" t="s">
        <v>53</v>
      </c>
      <c r="AL6256" t="s">
        <v>78</v>
      </c>
      <c r="AO6256" t="s">
        <v>5443</v>
      </c>
    </row>
    <row r="6257" spans="1:42" x14ac:dyDescent="0.35">
      <c r="A6257" t="s">
        <v>35673</v>
      </c>
      <c r="B6257" t="s">
        <v>6989</v>
      </c>
      <c r="C6257" t="s">
        <v>2912</v>
      </c>
      <c r="F6257" t="s">
        <v>35674</v>
      </c>
      <c r="H6257" t="s">
        <v>35673</v>
      </c>
      <c r="J6257" t="s">
        <v>5968</v>
      </c>
      <c r="N6257" t="s">
        <v>4526</v>
      </c>
      <c r="O6257">
        <v>85540</v>
      </c>
      <c r="P6257" t="s">
        <v>50</v>
      </c>
      <c r="U6257" s="1">
        <v>44685</v>
      </c>
      <c r="V6257" s="1">
        <v>44685</v>
      </c>
      <c r="AC6257" t="s">
        <v>53</v>
      </c>
      <c r="AD6257">
        <v>2969480780</v>
      </c>
      <c r="AE6257" s="1">
        <v>37467</v>
      </c>
      <c r="AG6257" t="s">
        <v>35675</v>
      </c>
      <c r="AH6257" t="s">
        <v>51</v>
      </c>
      <c r="AJ6257" t="s">
        <v>53</v>
      </c>
      <c r="AO6257" t="s">
        <v>8142</v>
      </c>
    </row>
    <row r="6258" spans="1:42" x14ac:dyDescent="0.35">
      <c r="A6258" t="s">
        <v>35676</v>
      </c>
      <c r="B6258" t="s">
        <v>5875</v>
      </c>
      <c r="C6258" t="s">
        <v>4450</v>
      </c>
      <c r="F6258" t="s">
        <v>35677</v>
      </c>
      <c r="H6258" t="s">
        <v>35676</v>
      </c>
      <c r="J6258" t="s">
        <v>26941</v>
      </c>
      <c r="N6258" t="s">
        <v>17111</v>
      </c>
      <c r="O6258">
        <v>44131</v>
      </c>
      <c r="P6258" t="s">
        <v>50</v>
      </c>
      <c r="U6258" s="1">
        <v>44685</v>
      </c>
      <c r="V6258" s="1">
        <v>44685</v>
      </c>
      <c r="AC6258" t="s">
        <v>53</v>
      </c>
      <c r="AD6258">
        <v>2969513993</v>
      </c>
      <c r="AE6258" s="1">
        <v>38566.461111111108</v>
      </c>
      <c r="AG6258" t="s">
        <v>35678</v>
      </c>
      <c r="AH6258" t="s">
        <v>51</v>
      </c>
      <c r="AJ6258" t="s">
        <v>53</v>
      </c>
      <c r="AO6258" t="s">
        <v>8142</v>
      </c>
    </row>
    <row r="6259" spans="1:42" x14ac:dyDescent="0.35">
      <c r="A6259" t="s">
        <v>35679</v>
      </c>
      <c r="B6259" t="s">
        <v>35680</v>
      </c>
      <c r="C6259" t="s">
        <v>35681</v>
      </c>
      <c r="F6259" t="s">
        <v>35682</v>
      </c>
      <c r="H6259" t="s">
        <v>35683</v>
      </c>
      <c r="I6259" t="s">
        <v>464</v>
      </c>
      <c r="J6259" t="s">
        <v>18584</v>
      </c>
      <c r="K6259" t="s">
        <v>35684</v>
      </c>
      <c r="M6259" t="s">
        <v>35685</v>
      </c>
      <c r="N6259" t="s">
        <v>15782</v>
      </c>
      <c r="O6259">
        <v>50450</v>
      </c>
      <c r="P6259" t="s">
        <v>50</v>
      </c>
      <c r="U6259" s="1">
        <v>44685</v>
      </c>
      <c r="V6259" s="1">
        <v>44685</v>
      </c>
      <c r="AC6259" t="s">
        <v>53</v>
      </c>
      <c r="AD6259">
        <v>2969543968</v>
      </c>
      <c r="AE6259" s="1">
        <v>40032.470138888886</v>
      </c>
      <c r="AG6259" t="s">
        <v>35686</v>
      </c>
      <c r="AH6259" t="s">
        <v>51</v>
      </c>
      <c r="AJ6259" t="s">
        <v>53</v>
      </c>
      <c r="AO6259" t="s">
        <v>8142</v>
      </c>
    </row>
    <row r="6260" spans="1:42" x14ac:dyDescent="0.35">
      <c r="A6260" t="s">
        <v>35687</v>
      </c>
      <c r="B6260" t="s">
        <v>15527</v>
      </c>
      <c r="C6260" t="s">
        <v>31791</v>
      </c>
      <c r="D6260" t="s">
        <v>53</v>
      </c>
      <c r="F6260" t="s">
        <v>35688</v>
      </c>
      <c r="G6260" t="s">
        <v>35689</v>
      </c>
      <c r="H6260" t="s">
        <v>35690</v>
      </c>
      <c r="I6260" t="s">
        <v>200</v>
      </c>
      <c r="J6260" t="s">
        <v>4293</v>
      </c>
      <c r="K6260" t="s">
        <v>35691</v>
      </c>
      <c r="M6260" t="s">
        <v>10790</v>
      </c>
      <c r="N6260" t="s">
        <v>326</v>
      </c>
      <c r="O6260">
        <v>80640</v>
      </c>
      <c r="P6260" t="s">
        <v>50</v>
      </c>
      <c r="U6260" s="1">
        <v>44685.104861111111</v>
      </c>
      <c r="V6260" s="1">
        <v>44685.104861111111</v>
      </c>
      <c r="W6260" s="1">
        <v>44685.511111111111</v>
      </c>
      <c r="X6260" s="1">
        <v>44685.511111111111</v>
      </c>
      <c r="AC6260" t="s">
        <v>53</v>
      </c>
      <c r="AD6260">
        <v>2969634929</v>
      </c>
      <c r="AE6260" s="1">
        <v>41799.665972222225</v>
      </c>
      <c r="AF6260" t="s">
        <v>4296</v>
      </c>
      <c r="AG6260" t="s">
        <v>35692</v>
      </c>
      <c r="AH6260" t="s">
        <v>53</v>
      </c>
      <c r="AJ6260" t="s">
        <v>53</v>
      </c>
      <c r="AK6260" t="s">
        <v>15321</v>
      </c>
      <c r="AL6260" t="s">
        <v>78</v>
      </c>
      <c r="AO6260" t="s">
        <v>54</v>
      </c>
    </row>
    <row r="6261" spans="1:42" x14ac:dyDescent="0.35">
      <c r="A6261" t="s">
        <v>35693</v>
      </c>
      <c r="B6261" t="s">
        <v>35694</v>
      </c>
      <c r="C6261" t="s">
        <v>530</v>
      </c>
      <c r="F6261" t="s">
        <v>35695</v>
      </c>
      <c r="H6261" t="s">
        <v>35696</v>
      </c>
      <c r="I6261" t="s">
        <v>200</v>
      </c>
      <c r="J6261" t="s">
        <v>4293</v>
      </c>
      <c r="K6261" t="s">
        <v>7511</v>
      </c>
      <c r="M6261" t="s">
        <v>298</v>
      </c>
      <c r="N6261" t="s">
        <v>287</v>
      </c>
      <c r="O6261" t="s">
        <v>7513</v>
      </c>
      <c r="P6261" t="s">
        <v>50</v>
      </c>
      <c r="U6261" s="1">
        <v>44685.304166666669</v>
      </c>
      <c r="V6261" s="1">
        <v>44685.304166666669</v>
      </c>
      <c r="AC6261" t="s">
        <v>53</v>
      </c>
      <c r="AD6261">
        <v>2969634929</v>
      </c>
      <c r="AE6261" s="1">
        <v>41799.665972222225</v>
      </c>
      <c r="AG6261" t="s">
        <v>35697</v>
      </c>
      <c r="AH6261" t="s">
        <v>53</v>
      </c>
      <c r="AJ6261" t="s">
        <v>53</v>
      </c>
      <c r="AK6261" t="s">
        <v>8166</v>
      </c>
      <c r="AO6261" t="s">
        <v>54</v>
      </c>
    </row>
    <row r="6262" spans="1:42" x14ac:dyDescent="0.35">
      <c r="A6262" t="s">
        <v>35698</v>
      </c>
      <c r="B6262" t="s">
        <v>35699</v>
      </c>
      <c r="C6262" t="s">
        <v>3789</v>
      </c>
      <c r="F6262">
        <v>123456789</v>
      </c>
      <c r="H6262" t="s">
        <v>22829</v>
      </c>
      <c r="I6262" t="s">
        <v>179</v>
      </c>
      <c r="J6262" t="s">
        <v>491</v>
      </c>
      <c r="K6262" t="s">
        <v>35700</v>
      </c>
      <c r="M6262" t="s">
        <v>13360</v>
      </c>
      <c r="N6262" t="s">
        <v>253</v>
      </c>
      <c r="O6262">
        <v>88256</v>
      </c>
      <c r="P6262" t="s">
        <v>50</v>
      </c>
      <c r="U6262" s="1">
        <v>44685.488888888889</v>
      </c>
      <c r="V6262" s="1">
        <v>44685.488888888889</v>
      </c>
      <c r="W6262" s="1">
        <v>44685.490972222222</v>
      </c>
      <c r="X6262" s="1">
        <v>45189.43472222222</v>
      </c>
      <c r="AC6262" t="s">
        <v>53</v>
      </c>
      <c r="AD6262">
        <v>2969472760</v>
      </c>
      <c r="AE6262" s="1">
        <v>36916.71597222222</v>
      </c>
      <c r="AF6262" t="s">
        <v>19811</v>
      </c>
      <c r="AG6262" t="s">
        <v>35701</v>
      </c>
      <c r="AH6262" t="s">
        <v>53</v>
      </c>
      <c r="AJ6262" t="s">
        <v>53</v>
      </c>
      <c r="AK6262" t="s">
        <v>7072</v>
      </c>
      <c r="AL6262" t="s">
        <v>78</v>
      </c>
      <c r="AO6262" t="s">
        <v>54</v>
      </c>
    </row>
    <row r="6263" spans="1:42" x14ac:dyDescent="0.35">
      <c r="A6263" t="s">
        <v>35702</v>
      </c>
      <c r="B6263" t="s">
        <v>22087</v>
      </c>
      <c r="C6263" t="s">
        <v>2016</v>
      </c>
      <c r="F6263" t="s">
        <v>35703</v>
      </c>
      <c r="H6263" t="s">
        <v>35702</v>
      </c>
      <c r="J6263" t="s">
        <v>5968</v>
      </c>
      <c r="N6263" t="s">
        <v>4526</v>
      </c>
      <c r="O6263">
        <v>85210</v>
      </c>
      <c r="P6263" t="s">
        <v>50</v>
      </c>
      <c r="U6263" s="1">
        <v>44686</v>
      </c>
      <c r="V6263" s="1">
        <v>44686</v>
      </c>
      <c r="AC6263" t="s">
        <v>53</v>
      </c>
      <c r="AD6263">
        <v>2969480780</v>
      </c>
      <c r="AE6263" s="1">
        <v>37467</v>
      </c>
      <c r="AG6263" t="s">
        <v>35704</v>
      </c>
      <c r="AH6263" t="s">
        <v>51</v>
      </c>
      <c r="AJ6263" t="s">
        <v>53</v>
      </c>
      <c r="AO6263" t="s">
        <v>8142</v>
      </c>
    </row>
    <row r="6264" spans="1:42" x14ac:dyDescent="0.35">
      <c r="A6264" t="s">
        <v>35705</v>
      </c>
      <c r="B6264" t="s">
        <v>8554</v>
      </c>
      <c r="C6264" t="s">
        <v>3324</v>
      </c>
      <c r="F6264">
        <v>19316445041</v>
      </c>
      <c r="H6264" t="s">
        <v>35705</v>
      </c>
      <c r="J6264" t="s">
        <v>32825</v>
      </c>
      <c r="K6264" t="s">
        <v>35706</v>
      </c>
      <c r="L6264" t="s">
        <v>35707</v>
      </c>
      <c r="M6264" t="s">
        <v>35708</v>
      </c>
      <c r="N6264" t="s">
        <v>26314</v>
      </c>
      <c r="O6264">
        <v>32202</v>
      </c>
      <c r="P6264" t="s">
        <v>50</v>
      </c>
      <c r="U6264" s="1">
        <v>44686</v>
      </c>
      <c r="V6264" s="1">
        <v>44686</v>
      </c>
      <c r="AC6264" t="s">
        <v>53</v>
      </c>
      <c r="AD6264">
        <v>2972085377</v>
      </c>
      <c r="AE6264" s="1">
        <v>44755.306944444441</v>
      </c>
      <c r="AG6264" t="s">
        <v>35709</v>
      </c>
      <c r="AH6264" t="s">
        <v>51</v>
      </c>
      <c r="AJ6264" t="s">
        <v>53</v>
      </c>
      <c r="AO6264" t="s">
        <v>8142</v>
      </c>
    </row>
    <row r="6265" spans="1:42" x14ac:dyDescent="0.35">
      <c r="A6265" t="s">
        <v>35710</v>
      </c>
      <c r="B6265" t="s">
        <v>13464</v>
      </c>
      <c r="C6265" t="s">
        <v>13337</v>
      </c>
      <c r="F6265" t="s">
        <v>35711</v>
      </c>
      <c r="H6265" t="s">
        <v>35710</v>
      </c>
      <c r="J6265" t="s">
        <v>21322</v>
      </c>
      <c r="N6265" t="s">
        <v>4526</v>
      </c>
      <c r="O6265">
        <v>85040</v>
      </c>
      <c r="P6265" t="s">
        <v>50</v>
      </c>
      <c r="U6265" s="1">
        <v>44686</v>
      </c>
      <c r="V6265" s="1">
        <v>44686</v>
      </c>
      <c r="AC6265" t="s">
        <v>53</v>
      </c>
      <c r="AD6265">
        <v>2969504605</v>
      </c>
      <c r="AE6265" s="1">
        <v>38006.45208333333</v>
      </c>
      <c r="AG6265" t="s">
        <v>35712</v>
      </c>
      <c r="AH6265" t="s">
        <v>51</v>
      </c>
      <c r="AJ6265" t="s">
        <v>53</v>
      </c>
      <c r="AO6265" t="s">
        <v>8142</v>
      </c>
    </row>
    <row r="6266" spans="1:42" x14ac:dyDescent="0.35">
      <c r="A6266" t="s">
        <v>35713</v>
      </c>
      <c r="B6266" t="s">
        <v>24910</v>
      </c>
      <c r="C6266" t="s">
        <v>35714</v>
      </c>
      <c r="F6266" t="s">
        <v>35715</v>
      </c>
      <c r="H6266" t="s">
        <v>35716</v>
      </c>
      <c r="J6266" t="s">
        <v>35717</v>
      </c>
      <c r="K6266" t="s">
        <v>35718</v>
      </c>
      <c r="M6266" t="s">
        <v>753</v>
      </c>
      <c r="N6266" t="s">
        <v>798</v>
      </c>
      <c r="O6266">
        <v>79928</v>
      </c>
      <c r="P6266" t="s">
        <v>50</v>
      </c>
      <c r="U6266" s="1">
        <v>44686</v>
      </c>
      <c r="V6266" s="1">
        <v>44686</v>
      </c>
      <c r="W6266" s="1">
        <v>44686.447222222225</v>
      </c>
      <c r="X6266" s="1">
        <v>44686.447222222225</v>
      </c>
      <c r="AC6266" t="s">
        <v>51</v>
      </c>
      <c r="AD6266">
        <v>1000000001</v>
      </c>
      <c r="AE6266" s="1">
        <v>39973.351388888892</v>
      </c>
      <c r="AF6266" t="s">
        <v>3377</v>
      </c>
      <c r="AG6266" t="s">
        <v>35719</v>
      </c>
      <c r="AH6266" t="s">
        <v>51</v>
      </c>
      <c r="AJ6266" t="s">
        <v>53</v>
      </c>
      <c r="AL6266" t="s">
        <v>78</v>
      </c>
      <c r="AO6266" t="s">
        <v>5443</v>
      </c>
      <c r="AP6266" s="1">
        <v>44686.445833333331</v>
      </c>
    </row>
    <row r="6267" spans="1:42" x14ac:dyDescent="0.35">
      <c r="A6267" t="s">
        <v>35541</v>
      </c>
      <c r="B6267" t="s">
        <v>35720</v>
      </c>
      <c r="C6267" t="s">
        <v>3813</v>
      </c>
      <c r="F6267" t="s">
        <v>35721</v>
      </c>
      <c r="H6267" t="s">
        <v>35541</v>
      </c>
      <c r="J6267" t="s">
        <v>26971</v>
      </c>
      <c r="N6267" t="s">
        <v>287</v>
      </c>
      <c r="O6267">
        <v>80524</v>
      </c>
      <c r="P6267" t="s">
        <v>50</v>
      </c>
      <c r="U6267" s="1">
        <v>44686</v>
      </c>
      <c r="V6267" s="1">
        <v>44686</v>
      </c>
      <c r="W6267" s="1">
        <v>44686.56527777778</v>
      </c>
      <c r="X6267" s="1">
        <v>44686.56527777778</v>
      </c>
      <c r="AC6267" t="s">
        <v>53</v>
      </c>
      <c r="AD6267">
        <v>2969783181</v>
      </c>
      <c r="AE6267" s="1">
        <v>43172.738194444442</v>
      </c>
      <c r="AG6267" t="s">
        <v>35722</v>
      </c>
      <c r="AH6267" t="s">
        <v>51</v>
      </c>
      <c r="AJ6267" t="s">
        <v>53</v>
      </c>
      <c r="AL6267" t="s">
        <v>78</v>
      </c>
      <c r="AO6267" t="s">
        <v>8142</v>
      </c>
    </row>
    <row r="6268" spans="1:42" x14ac:dyDescent="0.35">
      <c r="A6268" t="s">
        <v>35723</v>
      </c>
      <c r="B6268" t="s">
        <v>80</v>
      </c>
      <c r="C6268" t="s">
        <v>2615</v>
      </c>
      <c r="F6268" t="s">
        <v>33245</v>
      </c>
      <c r="H6268" t="s">
        <v>15557</v>
      </c>
      <c r="J6268" t="s">
        <v>18584</v>
      </c>
      <c r="N6268" t="s">
        <v>15559</v>
      </c>
      <c r="O6268">
        <v>23666</v>
      </c>
      <c r="P6268" t="s">
        <v>50</v>
      </c>
      <c r="U6268" s="1">
        <v>44686</v>
      </c>
      <c r="V6268" s="1">
        <v>44686</v>
      </c>
      <c r="AC6268" t="s">
        <v>53</v>
      </c>
      <c r="AD6268">
        <v>2969543968</v>
      </c>
      <c r="AE6268" s="1">
        <v>40032.470138888886</v>
      </c>
      <c r="AG6268" t="s">
        <v>35724</v>
      </c>
      <c r="AH6268" t="s">
        <v>51</v>
      </c>
      <c r="AJ6268" t="s">
        <v>53</v>
      </c>
      <c r="AO6268" t="s">
        <v>8142</v>
      </c>
    </row>
    <row r="6269" spans="1:42" x14ac:dyDescent="0.35">
      <c r="A6269" t="s">
        <v>35725</v>
      </c>
      <c r="B6269" t="s">
        <v>2072</v>
      </c>
      <c r="C6269" t="s">
        <v>1403</v>
      </c>
      <c r="F6269" t="s">
        <v>35726</v>
      </c>
      <c r="G6269">
        <v>5013046843</v>
      </c>
      <c r="H6269" t="s">
        <v>35727</v>
      </c>
      <c r="I6269" t="s">
        <v>169</v>
      </c>
      <c r="J6269" t="s">
        <v>13744</v>
      </c>
      <c r="K6269" t="s">
        <v>35728</v>
      </c>
      <c r="M6269" t="s">
        <v>35729</v>
      </c>
      <c r="N6269" t="s">
        <v>592</v>
      </c>
      <c r="O6269">
        <v>82059</v>
      </c>
      <c r="P6269" t="s">
        <v>50</v>
      </c>
      <c r="U6269" s="1">
        <v>44686</v>
      </c>
      <c r="V6269" s="1">
        <v>44686</v>
      </c>
      <c r="AC6269" t="s">
        <v>53</v>
      </c>
      <c r="AD6269">
        <v>2969474461</v>
      </c>
      <c r="AE6269" s="1">
        <v>37104.381944444445</v>
      </c>
      <c r="AG6269" t="s">
        <v>35730</v>
      </c>
      <c r="AH6269" t="s">
        <v>51</v>
      </c>
      <c r="AJ6269" t="s">
        <v>53</v>
      </c>
      <c r="AO6269" t="s">
        <v>8142</v>
      </c>
    </row>
    <row r="6270" spans="1:42" x14ac:dyDescent="0.35">
      <c r="A6270" t="s">
        <v>35731</v>
      </c>
      <c r="B6270" t="s">
        <v>6044</v>
      </c>
      <c r="C6270" t="s">
        <v>7221</v>
      </c>
      <c r="F6270" t="s">
        <v>31619</v>
      </c>
      <c r="H6270" t="s">
        <v>32003</v>
      </c>
      <c r="I6270" t="s">
        <v>464</v>
      </c>
      <c r="J6270" t="s">
        <v>18584</v>
      </c>
      <c r="K6270" t="s">
        <v>32004</v>
      </c>
      <c r="M6270" t="s">
        <v>35732</v>
      </c>
      <c r="N6270" t="s">
        <v>6033</v>
      </c>
      <c r="O6270">
        <v>93065</v>
      </c>
      <c r="P6270" t="s">
        <v>50</v>
      </c>
      <c r="U6270" s="1">
        <v>44686</v>
      </c>
      <c r="V6270" s="1">
        <v>44686</v>
      </c>
      <c r="AC6270" t="s">
        <v>53</v>
      </c>
      <c r="AD6270">
        <v>2969543968</v>
      </c>
      <c r="AE6270" s="1">
        <v>40032.470138888886</v>
      </c>
      <c r="AG6270" t="s">
        <v>35733</v>
      </c>
      <c r="AH6270" t="s">
        <v>51</v>
      </c>
      <c r="AJ6270" t="s">
        <v>53</v>
      </c>
      <c r="AO6270" t="s">
        <v>8142</v>
      </c>
    </row>
    <row r="6271" spans="1:42" x14ac:dyDescent="0.35">
      <c r="A6271" t="s">
        <v>35734</v>
      </c>
      <c r="B6271" t="s">
        <v>35735</v>
      </c>
      <c r="C6271" t="s">
        <v>383</v>
      </c>
      <c r="D6271" t="s">
        <v>861</v>
      </c>
      <c r="F6271" t="s">
        <v>35736</v>
      </c>
      <c r="G6271" t="s">
        <v>35737</v>
      </c>
      <c r="H6271" t="s">
        <v>35738</v>
      </c>
      <c r="I6271" t="s">
        <v>464</v>
      </c>
      <c r="J6271" t="s">
        <v>6387</v>
      </c>
      <c r="K6271" t="s">
        <v>35739</v>
      </c>
      <c r="M6271" t="s">
        <v>35740</v>
      </c>
      <c r="N6271" t="s">
        <v>28811</v>
      </c>
      <c r="O6271">
        <v>40601</v>
      </c>
      <c r="P6271" t="s">
        <v>50</v>
      </c>
      <c r="U6271" s="1">
        <v>44686</v>
      </c>
      <c r="V6271" s="1">
        <v>44686</v>
      </c>
      <c r="AC6271" t="s">
        <v>53</v>
      </c>
      <c r="AD6271">
        <v>2969484892</v>
      </c>
      <c r="AE6271" s="1">
        <v>37756</v>
      </c>
      <c r="AG6271" t="s">
        <v>35741</v>
      </c>
      <c r="AH6271" t="s">
        <v>51</v>
      </c>
      <c r="AJ6271" t="s">
        <v>53</v>
      </c>
      <c r="AO6271" t="s">
        <v>8142</v>
      </c>
    </row>
    <row r="6272" spans="1:42" x14ac:dyDescent="0.35">
      <c r="A6272" t="s">
        <v>35742</v>
      </c>
      <c r="B6272" t="s">
        <v>12646</v>
      </c>
      <c r="C6272" t="s">
        <v>21742</v>
      </c>
      <c r="F6272" t="s">
        <v>35479</v>
      </c>
      <c r="H6272" t="s">
        <v>30548</v>
      </c>
      <c r="I6272" t="s">
        <v>464</v>
      </c>
      <c r="J6272" t="s">
        <v>18584</v>
      </c>
      <c r="K6272" t="s">
        <v>34975</v>
      </c>
      <c r="M6272" t="s">
        <v>15816</v>
      </c>
      <c r="N6272" t="s">
        <v>18730</v>
      </c>
      <c r="O6272">
        <v>92877</v>
      </c>
      <c r="P6272" t="s">
        <v>50</v>
      </c>
      <c r="U6272" s="1">
        <v>44686</v>
      </c>
      <c r="V6272" s="1">
        <v>44686</v>
      </c>
      <c r="AC6272" t="s">
        <v>53</v>
      </c>
      <c r="AD6272">
        <v>2969543968</v>
      </c>
      <c r="AE6272" s="1">
        <v>40032.470138888886</v>
      </c>
      <c r="AG6272" t="s">
        <v>35743</v>
      </c>
      <c r="AH6272" t="s">
        <v>51</v>
      </c>
      <c r="AJ6272" t="s">
        <v>53</v>
      </c>
      <c r="AO6272" t="s">
        <v>8142</v>
      </c>
    </row>
    <row r="6273" spans="1:43" x14ac:dyDescent="0.35">
      <c r="A6273" t="s">
        <v>35744</v>
      </c>
      <c r="B6273" t="s">
        <v>15527</v>
      </c>
      <c r="C6273" t="s">
        <v>3349</v>
      </c>
      <c r="D6273" t="s">
        <v>861</v>
      </c>
      <c r="F6273" t="s">
        <v>35745</v>
      </c>
      <c r="H6273" t="s">
        <v>35746</v>
      </c>
      <c r="I6273" t="s">
        <v>200</v>
      </c>
      <c r="J6273" t="s">
        <v>20535</v>
      </c>
      <c r="K6273" t="s">
        <v>35747</v>
      </c>
      <c r="M6273" t="s">
        <v>10790</v>
      </c>
      <c r="N6273" t="s">
        <v>608</v>
      </c>
      <c r="O6273">
        <v>80640</v>
      </c>
      <c r="P6273" t="s">
        <v>50</v>
      </c>
      <c r="U6273" s="1">
        <v>44686.227777777778</v>
      </c>
      <c r="V6273" s="1">
        <v>44686.227777777778</v>
      </c>
      <c r="AC6273" t="s">
        <v>53</v>
      </c>
      <c r="AD6273">
        <v>2969591941</v>
      </c>
      <c r="AE6273" s="1">
        <v>41407.517361111109</v>
      </c>
      <c r="AG6273" t="s">
        <v>35748</v>
      </c>
      <c r="AH6273" t="s">
        <v>53</v>
      </c>
      <c r="AJ6273" t="s">
        <v>53</v>
      </c>
      <c r="AK6273" t="s">
        <v>8166</v>
      </c>
      <c r="AO6273" t="s">
        <v>54</v>
      </c>
    </row>
    <row r="6274" spans="1:43" x14ac:dyDescent="0.35">
      <c r="A6274" t="s">
        <v>35749</v>
      </c>
      <c r="B6274" t="s">
        <v>35750</v>
      </c>
      <c r="C6274" t="s">
        <v>4618</v>
      </c>
      <c r="D6274" t="s">
        <v>2717</v>
      </c>
      <c r="F6274" t="s">
        <v>35751</v>
      </c>
      <c r="G6274">
        <v>3039017447</v>
      </c>
      <c r="H6274" t="s">
        <v>35752</v>
      </c>
      <c r="I6274" t="s">
        <v>200</v>
      </c>
      <c r="J6274" t="s">
        <v>4293</v>
      </c>
      <c r="K6274" t="s">
        <v>35753</v>
      </c>
      <c r="M6274" t="s">
        <v>1737</v>
      </c>
      <c r="N6274" t="s">
        <v>65</v>
      </c>
      <c r="O6274">
        <v>80233</v>
      </c>
      <c r="P6274" t="s">
        <v>50</v>
      </c>
      <c r="U6274" s="1">
        <v>44686.37222222222</v>
      </c>
      <c r="V6274" s="1">
        <v>44686.37222222222</v>
      </c>
      <c r="W6274" s="1">
        <v>44686.457638888889</v>
      </c>
      <c r="X6274" s="1">
        <v>44686.457638888889</v>
      </c>
      <c r="AC6274" t="s">
        <v>53</v>
      </c>
      <c r="AD6274">
        <v>2969634929</v>
      </c>
      <c r="AE6274" s="1">
        <v>41799.665972222225</v>
      </c>
      <c r="AF6274" t="s">
        <v>4296</v>
      </c>
      <c r="AG6274" t="s">
        <v>35754</v>
      </c>
      <c r="AH6274" t="s">
        <v>53</v>
      </c>
      <c r="AJ6274" t="s">
        <v>53</v>
      </c>
      <c r="AK6274" t="s">
        <v>8166</v>
      </c>
      <c r="AL6274" t="s">
        <v>78</v>
      </c>
      <c r="AO6274" t="s">
        <v>54</v>
      </c>
      <c r="AP6274" s="1">
        <v>45362.441666666666</v>
      </c>
    </row>
    <row r="6275" spans="1:43" x14ac:dyDescent="0.35">
      <c r="A6275" t="s">
        <v>35755</v>
      </c>
      <c r="B6275" t="s">
        <v>35756</v>
      </c>
      <c r="C6275" t="s">
        <v>3624</v>
      </c>
      <c r="F6275" t="s">
        <v>35757</v>
      </c>
      <c r="H6275" t="s">
        <v>35758</v>
      </c>
      <c r="I6275" t="s">
        <v>200</v>
      </c>
      <c r="J6275" t="s">
        <v>4293</v>
      </c>
      <c r="K6275" t="s">
        <v>35759</v>
      </c>
      <c r="M6275" t="s">
        <v>10790</v>
      </c>
      <c r="N6275" t="s">
        <v>287</v>
      </c>
      <c r="O6275">
        <v>80640</v>
      </c>
      <c r="P6275" t="s">
        <v>50</v>
      </c>
      <c r="U6275" s="1">
        <v>44686.772916666669</v>
      </c>
      <c r="V6275" s="1">
        <v>44686.772916666669</v>
      </c>
      <c r="AC6275" t="s">
        <v>53</v>
      </c>
      <c r="AD6275">
        <v>2969634929</v>
      </c>
      <c r="AE6275" s="1">
        <v>41799.665972222225</v>
      </c>
      <c r="AG6275" t="s">
        <v>35760</v>
      </c>
      <c r="AH6275" t="s">
        <v>53</v>
      </c>
      <c r="AJ6275" t="s">
        <v>53</v>
      </c>
      <c r="AK6275" t="s">
        <v>8166</v>
      </c>
      <c r="AO6275" t="s">
        <v>54</v>
      </c>
    </row>
    <row r="6276" spans="1:43" x14ac:dyDescent="0.35">
      <c r="A6276" t="s">
        <v>35761</v>
      </c>
      <c r="B6276" t="s">
        <v>8826</v>
      </c>
      <c r="C6276" t="s">
        <v>5850</v>
      </c>
      <c r="F6276" t="s">
        <v>35762</v>
      </c>
      <c r="H6276" t="s">
        <v>35763</v>
      </c>
      <c r="J6276" t="s">
        <v>3933</v>
      </c>
      <c r="N6276" t="s">
        <v>19844</v>
      </c>
      <c r="O6276">
        <v>98939</v>
      </c>
      <c r="P6276" t="s">
        <v>50</v>
      </c>
      <c r="U6276" s="1">
        <v>44687</v>
      </c>
      <c r="V6276" s="1">
        <v>44687</v>
      </c>
      <c r="AC6276" t="s">
        <v>53</v>
      </c>
      <c r="AD6276">
        <v>2969551137</v>
      </c>
      <c r="AE6276" s="1">
        <v>40288.591666666667</v>
      </c>
      <c r="AG6276" t="s">
        <v>35764</v>
      </c>
      <c r="AH6276" t="s">
        <v>51</v>
      </c>
      <c r="AJ6276" t="s">
        <v>53</v>
      </c>
      <c r="AO6276" t="s">
        <v>8142</v>
      </c>
    </row>
    <row r="6277" spans="1:43" x14ac:dyDescent="0.35">
      <c r="A6277" t="s">
        <v>35765</v>
      </c>
      <c r="B6277" t="s">
        <v>5445</v>
      </c>
      <c r="C6277" t="s">
        <v>969</v>
      </c>
      <c r="F6277" t="s">
        <v>35766</v>
      </c>
      <c r="H6277" t="s">
        <v>35765</v>
      </c>
      <c r="J6277" t="s">
        <v>35466</v>
      </c>
      <c r="N6277" t="s">
        <v>21872</v>
      </c>
      <c r="O6277">
        <v>6722</v>
      </c>
      <c r="P6277" t="s">
        <v>19709</v>
      </c>
      <c r="U6277" s="1">
        <v>44687</v>
      </c>
      <c r="V6277" s="1">
        <v>44687</v>
      </c>
      <c r="AC6277" t="s">
        <v>53</v>
      </c>
      <c r="AD6277">
        <v>2969823183</v>
      </c>
      <c r="AE6277" s="1">
        <v>43312.453472222223</v>
      </c>
      <c r="AG6277" t="s">
        <v>35767</v>
      </c>
      <c r="AH6277" t="s">
        <v>51</v>
      </c>
      <c r="AJ6277" t="s">
        <v>53</v>
      </c>
      <c r="AO6277" t="s">
        <v>8142</v>
      </c>
    </row>
    <row r="6278" spans="1:43" x14ac:dyDescent="0.35">
      <c r="A6278" t="s">
        <v>35768</v>
      </c>
      <c r="B6278" t="s">
        <v>35769</v>
      </c>
      <c r="C6278" t="s">
        <v>803</v>
      </c>
      <c r="D6278" t="s">
        <v>46</v>
      </c>
      <c r="F6278" t="s">
        <v>35770</v>
      </c>
      <c r="H6278" t="s">
        <v>35771</v>
      </c>
      <c r="J6278" t="s">
        <v>23471</v>
      </c>
      <c r="P6278" t="s">
        <v>50</v>
      </c>
      <c r="U6278" s="1">
        <v>44687</v>
      </c>
      <c r="V6278" s="1">
        <v>44687</v>
      </c>
      <c r="W6278" s="1">
        <v>44687.419444444444</v>
      </c>
      <c r="X6278" s="1">
        <v>44687.419444444444</v>
      </c>
      <c r="AC6278" t="s">
        <v>53</v>
      </c>
      <c r="AD6278">
        <v>1000000001</v>
      </c>
      <c r="AE6278" s="1">
        <v>39973.351388888892</v>
      </c>
      <c r="AF6278" t="s">
        <v>3377</v>
      </c>
      <c r="AG6278" t="s">
        <v>35772</v>
      </c>
      <c r="AH6278" t="s">
        <v>51</v>
      </c>
      <c r="AJ6278" t="s">
        <v>53</v>
      </c>
      <c r="AL6278" t="s">
        <v>78</v>
      </c>
      <c r="AO6278" t="s">
        <v>5443</v>
      </c>
      <c r="AP6278" s="1">
        <v>45355.408333333333</v>
      </c>
    </row>
    <row r="6279" spans="1:43" x14ac:dyDescent="0.35">
      <c r="A6279" t="s">
        <v>35773</v>
      </c>
      <c r="B6279" t="s">
        <v>11992</v>
      </c>
      <c r="C6279" t="s">
        <v>952</v>
      </c>
      <c r="F6279" t="s">
        <v>35774</v>
      </c>
      <c r="H6279" t="s">
        <v>35773</v>
      </c>
      <c r="J6279" t="s">
        <v>4867</v>
      </c>
      <c r="N6279" t="s">
        <v>287</v>
      </c>
      <c r="O6279">
        <v>80118</v>
      </c>
      <c r="P6279" t="s">
        <v>50</v>
      </c>
      <c r="U6279" s="1">
        <v>44687</v>
      </c>
      <c r="V6279" s="1">
        <v>44687</v>
      </c>
      <c r="W6279" s="1">
        <v>44687.743750000001</v>
      </c>
      <c r="X6279" s="1">
        <v>44687.743750000001</v>
      </c>
      <c r="AC6279" t="s">
        <v>53</v>
      </c>
      <c r="AD6279">
        <v>1000000001</v>
      </c>
      <c r="AE6279" s="1">
        <v>39973.351388888892</v>
      </c>
      <c r="AF6279" t="s">
        <v>3377</v>
      </c>
      <c r="AG6279" t="s">
        <v>35775</v>
      </c>
      <c r="AH6279" t="s">
        <v>51</v>
      </c>
      <c r="AJ6279" t="s">
        <v>53</v>
      </c>
      <c r="AL6279" t="s">
        <v>78</v>
      </c>
      <c r="AO6279" t="s">
        <v>8142</v>
      </c>
    </row>
    <row r="6280" spans="1:43" x14ac:dyDescent="0.35">
      <c r="A6280" t="s">
        <v>35776</v>
      </c>
      <c r="B6280" t="s">
        <v>35777</v>
      </c>
      <c r="C6280" t="s">
        <v>1775</v>
      </c>
      <c r="F6280" t="s">
        <v>35778</v>
      </c>
      <c r="H6280" t="s">
        <v>35776</v>
      </c>
      <c r="J6280" t="s">
        <v>9607</v>
      </c>
      <c r="K6280" t="s">
        <v>35779</v>
      </c>
      <c r="M6280" t="s">
        <v>3641</v>
      </c>
      <c r="N6280" t="s">
        <v>65</v>
      </c>
      <c r="O6280">
        <v>80112</v>
      </c>
      <c r="P6280" t="s">
        <v>50</v>
      </c>
      <c r="U6280" s="1">
        <v>44687</v>
      </c>
      <c r="V6280" s="1">
        <v>44687</v>
      </c>
      <c r="W6280" s="1">
        <v>44687.563888888886</v>
      </c>
      <c r="X6280" s="1">
        <v>44687.563888888886</v>
      </c>
      <c r="AC6280" t="s">
        <v>53</v>
      </c>
      <c r="AD6280">
        <v>1000000001</v>
      </c>
      <c r="AE6280" s="1">
        <v>39973.351388888892</v>
      </c>
      <c r="AF6280" t="s">
        <v>3377</v>
      </c>
      <c r="AG6280" t="s">
        <v>35780</v>
      </c>
      <c r="AH6280" t="s">
        <v>51</v>
      </c>
      <c r="AJ6280" t="s">
        <v>53</v>
      </c>
      <c r="AL6280" t="s">
        <v>78</v>
      </c>
      <c r="AO6280" t="s">
        <v>5443</v>
      </c>
      <c r="AP6280" s="1">
        <v>44687.5625</v>
      </c>
    </row>
    <row r="6281" spans="1:43" x14ac:dyDescent="0.35">
      <c r="A6281" t="s">
        <v>35781</v>
      </c>
      <c r="B6281" t="s">
        <v>35782</v>
      </c>
      <c r="C6281" t="s">
        <v>26900</v>
      </c>
      <c r="F6281">
        <f>1970-396-2528</f>
        <v>-954</v>
      </c>
      <c r="H6281" t="s">
        <v>35783</v>
      </c>
      <c r="J6281" t="s">
        <v>26902</v>
      </c>
      <c r="N6281" t="s">
        <v>287</v>
      </c>
      <c r="O6281">
        <v>80631</v>
      </c>
      <c r="P6281" t="s">
        <v>50</v>
      </c>
      <c r="U6281" s="1">
        <v>44687</v>
      </c>
      <c r="V6281" s="1">
        <v>44687</v>
      </c>
      <c r="W6281" s="1">
        <v>44687.349305555559</v>
      </c>
      <c r="X6281" s="1">
        <v>44687.349305555559</v>
      </c>
      <c r="AC6281" t="s">
        <v>53</v>
      </c>
      <c r="AD6281">
        <v>2972035447</v>
      </c>
      <c r="AE6281" s="1">
        <v>44501.355555555558</v>
      </c>
      <c r="AF6281" t="s">
        <v>26903</v>
      </c>
      <c r="AG6281" t="s">
        <v>35784</v>
      </c>
      <c r="AH6281" t="s">
        <v>51</v>
      </c>
      <c r="AJ6281" t="s">
        <v>53</v>
      </c>
      <c r="AL6281" t="s">
        <v>68</v>
      </c>
      <c r="AO6281" t="s">
        <v>8142</v>
      </c>
      <c r="AP6281" s="1">
        <v>45133.912499999999</v>
      </c>
    </row>
    <row r="6282" spans="1:43" x14ac:dyDescent="0.35">
      <c r="A6282" t="s">
        <v>35785</v>
      </c>
      <c r="B6282" t="s">
        <v>5050</v>
      </c>
      <c r="C6282" t="s">
        <v>11450</v>
      </c>
      <c r="F6282" t="s">
        <v>35786</v>
      </c>
      <c r="H6282" t="s">
        <v>35785</v>
      </c>
      <c r="J6282" t="s">
        <v>28567</v>
      </c>
      <c r="N6282" t="s">
        <v>17464</v>
      </c>
      <c r="O6282">
        <v>30165</v>
      </c>
      <c r="P6282" t="s">
        <v>50</v>
      </c>
      <c r="U6282" s="1">
        <v>44687</v>
      </c>
      <c r="V6282" s="1">
        <v>44687</v>
      </c>
      <c r="AC6282" t="s">
        <v>53</v>
      </c>
      <c r="AD6282">
        <v>2969479264</v>
      </c>
      <c r="AE6282" s="1">
        <v>37386</v>
      </c>
      <c r="AG6282" t="s">
        <v>35787</v>
      </c>
      <c r="AH6282" t="s">
        <v>51</v>
      </c>
      <c r="AJ6282" t="s">
        <v>53</v>
      </c>
      <c r="AO6282" t="s">
        <v>8142</v>
      </c>
    </row>
    <row r="6283" spans="1:43" x14ac:dyDescent="0.35">
      <c r="A6283" t="s">
        <v>35788</v>
      </c>
      <c r="B6283" t="s">
        <v>28253</v>
      </c>
      <c r="C6283" t="s">
        <v>1338</v>
      </c>
      <c r="F6283">
        <f>1303-356-545</f>
        <v>402</v>
      </c>
      <c r="H6283" t="s">
        <v>35789</v>
      </c>
      <c r="J6283" t="s">
        <v>28255</v>
      </c>
      <c r="N6283" t="s">
        <v>287</v>
      </c>
      <c r="O6283">
        <v>80016</v>
      </c>
      <c r="P6283" t="s">
        <v>50</v>
      </c>
      <c r="U6283" s="1">
        <v>44687</v>
      </c>
      <c r="V6283" s="1">
        <v>44687</v>
      </c>
      <c r="W6283" s="1">
        <v>44687.342361111114</v>
      </c>
      <c r="X6283" s="1">
        <v>44687.342361111114</v>
      </c>
      <c r="AC6283" t="s">
        <v>53</v>
      </c>
      <c r="AD6283">
        <v>2972043170</v>
      </c>
      <c r="AE6283" s="1">
        <v>44536.602777777778</v>
      </c>
      <c r="AG6283" t="s">
        <v>35790</v>
      </c>
      <c r="AH6283" t="s">
        <v>51</v>
      </c>
      <c r="AJ6283" t="s">
        <v>53</v>
      </c>
      <c r="AL6283" t="s">
        <v>78</v>
      </c>
      <c r="AO6283" t="s">
        <v>8142</v>
      </c>
    </row>
    <row r="6284" spans="1:43" x14ac:dyDescent="0.35">
      <c r="A6284" t="s">
        <v>35791</v>
      </c>
      <c r="B6284" t="s">
        <v>35792</v>
      </c>
      <c r="C6284" t="s">
        <v>35793</v>
      </c>
      <c r="F6284" t="s">
        <v>35794</v>
      </c>
      <c r="H6284" t="s">
        <v>35795</v>
      </c>
      <c r="I6284" t="s">
        <v>415</v>
      </c>
      <c r="J6284" t="s">
        <v>35796</v>
      </c>
      <c r="K6284" t="s">
        <v>35797</v>
      </c>
      <c r="M6284" t="s">
        <v>3571</v>
      </c>
      <c r="N6284" t="s">
        <v>65</v>
      </c>
      <c r="O6284">
        <v>80022</v>
      </c>
      <c r="P6284" t="s">
        <v>50</v>
      </c>
      <c r="U6284" s="1">
        <v>44687.663194444445</v>
      </c>
      <c r="V6284" s="1">
        <v>44687.663194444445</v>
      </c>
      <c r="W6284" s="1">
        <v>44690.445138888892</v>
      </c>
      <c r="X6284" s="1">
        <v>44690.445138888892</v>
      </c>
      <c r="AC6284" t="s">
        <v>53</v>
      </c>
      <c r="AD6284">
        <v>2972072257</v>
      </c>
      <c r="AE6284" s="1">
        <v>44687.691666666666</v>
      </c>
      <c r="AF6284" t="s">
        <v>35798</v>
      </c>
      <c r="AG6284" t="s">
        <v>35799</v>
      </c>
      <c r="AH6284" t="s">
        <v>53</v>
      </c>
      <c r="AJ6284" t="s">
        <v>53</v>
      </c>
      <c r="AK6284" t="s">
        <v>14768</v>
      </c>
      <c r="AL6284" t="s">
        <v>78</v>
      </c>
      <c r="AO6284" t="s">
        <v>54</v>
      </c>
      <c r="AP6284" s="1">
        <v>45096.521527777775</v>
      </c>
    </row>
    <row r="6285" spans="1:43" x14ac:dyDescent="0.35">
      <c r="A6285" t="s">
        <v>35800</v>
      </c>
      <c r="B6285" t="s">
        <v>13638</v>
      </c>
      <c r="C6285" t="s">
        <v>894</v>
      </c>
      <c r="F6285" t="s">
        <v>35801</v>
      </c>
      <c r="H6285" t="s">
        <v>35802</v>
      </c>
      <c r="I6285" t="s">
        <v>200</v>
      </c>
      <c r="J6285" t="s">
        <v>4293</v>
      </c>
      <c r="K6285" t="s">
        <v>23766</v>
      </c>
      <c r="M6285" t="s">
        <v>1737</v>
      </c>
      <c r="N6285" t="s">
        <v>287</v>
      </c>
      <c r="O6285">
        <v>80640</v>
      </c>
      <c r="P6285" t="s">
        <v>50</v>
      </c>
      <c r="U6285" s="1">
        <v>44687.98541666667</v>
      </c>
      <c r="V6285" s="1">
        <v>44687.98541666667</v>
      </c>
      <c r="AC6285" t="s">
        <v>53</v>
      </c>
      <c r="AD6285">
        <v>2969634929</v>
      </c>
      <c r="AE6285" s="1">
        <v>41799.665972222225</v>
      </c>
      <c r="AG6285" t="s">
        <v>35803</v>
      </c>
      <c r="AH6285" t="s">
        <v>53</v>
      </c>
      <c r="AJ6285" t="s">
        <v>53</v>
      </c>
      <c r="AK6285" t="s">
        <v>8166</v>
      </c>
      <c r="AO6285" t="s">
        <v>54</v>
      </c>
    </row>
    <row r="6286" spans="1:43" x14ac:dyDescent="0.35">
      <c r="A6286" t="s">
        <v>35804</v>
      </c>
      <c r="B6286" t="s">
        <v>35805</v>
      </c>
      <c r="C6286" t="s">
        <v>3295</v>
      </c>
      <c r="F6286" t="s">
        <v>35806</v>
      </c>
      <c r="H6286" t="s">
        <v>35807</v>
      </c>
      <c r="I6286" t="s">
        <v>200</v>
      </c>
      <c r="J6286" t="s">
        <v>4293</v>
      </c>
      <c r="K6286" t="s">
        <v>23766</v>
      </c>
      <c r="M6286" t="s">
        <v>1737</v>
      </c>
      <c r="N6286" t="s">
        <v>287</v>
      </c>
      <c r="O6286">
        <v>80640</v>
      </c>
      <c r="P6286" t="s">
        <v>50</v>
      </c>
      <c r="U6286" s="1">
        <v>44687.989583333336</v>
      </c>
      <c r="V6286" s="1">
        <v>44687.989583333336</v>
      </c>
      <c r="AC6286" t="s">
        <v>53</v>
      </c>
      <c r="AD6286">
        <v>2969634929</v>
      </c>
      <c r="AE6286" s="1">
        <v>41799.665972222225</v>
      </c>
      <c r="AG6286" t="s">
        <v>35808</v>
      </c>
      <c r="AH6286" t="s">
        <v>53</v>
      </c>
      <c r="AJ6286" t="s">
        <v>53</v>
      </c>
      <c r="AK6286" t="s">
        <v>8166</v>
      </c>
      <c r="AO6286" t="s">
        <v>54</v>
      </c>
    </row>
    <row r="6287" spans="1:43" x14ac:dyDescent="0.35">
      <c r="A6287" t="s">
        <v>35809</v>
      </c>
      <c r="B6287" t="s">
        <v>35810</v>
      </c>
      <c r="C6287" t="s">
        <v>860</v>
      </c>
      <c r="H6287" t="s">
        <v>35811</v>
      </c>
      <c r="J6287" t="s">
        <v>235</v>
      </c>
      <c r="P6287" t="s">
        <v>50</v>
      </c>
      <c r="U6287" s="1">
        <v>44688</v>
      </c>
      <c r="V6287" s="1">
        <v>44688</v>
      </c>
      <c r="W6287" s="1">
        <v>44691.388888888891</v>
      </c>
      <c r="X6287" s="1">
        <v>44691.388888888891</v>
      </c>
      <c r="AC6287" t="s">
        <v>53</v>
      </c>
      <c r="AD6287">
        <v>2969479529</v>
      </c>
      <c r="AE6287" s="1">
        <v>37399</v>
      </c>
      <c r="AF6287" t="s">
        <v>236</v>
      </c>
      <c r="AG6287" t="s">
        <v>35812</v>
      </c>
      <c r="AH6287" t="s">
        <v>51</v>
      </c>
      <c r="AJ6287" t="s">
        <v>53</v>
      </c>
      <c r="AL6287" t="s">
        <v>78</v>
      </c>
      <c r="AO6287" t="s">
        <v>5443</v>
      </c>
      <c r="AP6287" s="1">
        <v>44841.394444444442</v>
      </c>
      <c r="AQ6287" s="1">
        <v>44841.395138888889</v>
      </c>
    </row>
    <row r="6288" spans="1:43" x14ac:dyDescent="0.35">
      <c r="A6288" t="s">
        <v>35813</v>
      </c>
      <c r="B6288" t="s">
        <v>35814</v>
      </c>
      <c r="C6288" t="s">
        <v>2769</v>
      </c>
      <c r="F6288" t="s">
        <v>35815</v>
      </c>
      <c r="H6288" t="s">
        <v>35816</v>
      </c>
      <c r="I6288" t="s">
        <v>200</v>
      </c>
      <c r="J6288" t="s">
        <v>4293</v>
      </c>
      <c r="K6288" t="s">
        <v>8534</v>
      </c>
      <c r="M6288" t="s">
        <v>1737</v>
      </c>
      <c r="N6288" t="s">
        <v>65</v>
      </c>
      <c r="O6288">
        <v>80640</v>
      </c>
      <c r="P6288" t="s">
        <v>50</v>
      </c>
      <c r="U6288" s="1">
        <v>44688.241666666669</v>
      </c>
      <c r="V6288" s="1">
        <v>44688.241666666669</v>
      </c>
      <c r="W6288" s="1">
        <v>44690.434027777781</v>
      </c>
      <c r="X6288" s="1">
        <v>44690.434027777781</v>
      </c>
      <c r="AC6288" t="s">
        <v>53</v>
      </c>
      <c r="AD6288">
        <v>2969634929</v>
      </c>
      <c r="AE6288" s="1">
        <v>41799.665972222225</v>
      </c>
      <c r="AF6288" t="s">
        <v>4296</v>
      </c>
      <c r="AG6288" t="s">
        <v>35817</v>
      </c>
      <c r="AH6288" t="s">
        <v>53</v>
      </c>
      <c r="AJ6288" t="s">
        <v>53</v>
      </c>
      <c r="AK6288" t="s">
        <v>8166</v>
      </c>
      <c r="AL6288" t="s">
        <v>78</v>
      </c>
      <c r="AO6288" t="s">
        <v>54</v>
      </c>
    </row>
    <row r="6289" spans="1:43" x14ac:dyDescent="0.35">
      <c r="A6289" t="s">
        <v>35818</v>
      </c>
      <c r="B6289" t="s">
        <v>35819</v>
      </c>
      <c r="C6289" t="s">
        <v>7663</v>
      </c>
      <c r="F6289" t="s">
        <v>35820</v>
      </c>
      <c r="H6289" t="s">
        <v>35818</v>
      </c>
      <c r="J6289" t="s">
        <v>35821</v>
      </c>
      <c r="K6289" t="s">
        <v>35822</v>
      </c>
      <c r="M6289" t="s">
        <v>16847</v>
      </c>
      <c r="N6289" t="s">
        <v>65</v>
      </c>
      <c r="O6289">
        <v>80536</v>
      </c>
      <c r="P6289" t="s">
        <v>50</v>
      </c>
      <c r="U6289" s="1">
        <v>44689</v>
      </c>
      <c r="V6289" s="1">
        <v>44689</v>
      </c>
      <c r="W6289" s="1">
        <v>44689.990277777775</v>
      </c>
      <c r="X6289" s="1">
        <v>44689.990277777775</v>
      </c>
      <c r="AC6289" t="s">
        <v>53</v>
      </c>
      <c r="AD6289">
        <v>1000000001</v>
      </c>
      <c r="AE6289" s="1">
        <v>39973.351388888892</v>
      </c>
      <c r="AF6289" t="s">
        <v>3377</v>
      </c>
      <c r="AG6289" t="s">
        <v>35823</v>
      </c>
      <c r="AH6289" t="s">
        <v>51</v>
      </c>
      <c r="AJ6289" t="s">
        <v>53</v>
      </c>
      <c r="AL6289" t="s">
        <v>78</v>
      </c>
      <c r="AO6289" t="s">
        <v>5443</v>
      </c>
      <c r="AP6289" s="1">
        <v>44693.73333333333</v>
      </c>
    </row>
    <row r="6290" spans="1:43" x14ac:dyDescent="0.35">
      <c r="A6290" t="s">
        <v>35824</v>
      </c>
      <c r="B6290" t="s">
        <v>35825</v>
      </c>
      <c r="C6290" t="s">
        <v>35826</v>
      </c>
      <c r="F6290" t="s">
        <v>35827</v>
      </c>
      <c r="H6290" t="s">
        <v>35824</v>
      </c>
      <c r="J6290" t="s">
        <v>35828</v>
      </c>
      <c r="K6290" t="s">
        <v>35829</v>
      </c>
      <c r="M6290" t="s">
        <v>137</v>
      </c>
      <c r="N6290" t="s">
        <v>65</v>
      </c>
      <c r="O6290">
        <v>80203</v>
      </c>
      <c r="P6290" t="s">
        <v>50</v>
      </c>
      <c r="U6290" s="1">
        <v>44689</v>
      </c>
      <c r="V6290" s="1">
        <v>44689</v>
      </c>
      <c r="AC6290" t="s">
        <v>53</v>
      </c>
      <c r="AG6290" t="s">
        <v>35830</v>
      </c>
      <c r="AH6290" t="s">
        <v>51</v>
      </c>
      <c r="AJ6290" t="s">
        <v>53</v>
      </c>
      <c r="AO6290" t="s">
        <v>5443</v>
      </c>
    </row>
    <row r="6291" spans="1:43" x14ac:dyDescent="0.35">
      <c r="A6291" t="s">
        <v>35831</v>
      </c>
      <c r="B6291" t="s">
        <v>35832</v>
      </c>
      <c r="C6291" t="s">
        <v>25747</v>
      </c>
      <c r="F6291" t="s">
        <v>35833</v>
      </c>
      <c r="H6291" t="s">
        <v>35834</v>
      </c>
      <c r="I6291" t="s">
        <v>464</v>
      </c>
      <c r="J6291" t="s">
        <v>6387</v>
      </c>
      <c r="K6291" t="s">
        <v>35835</v>
      </c>
      <c r="M6291" t="s">
        <v>35836</v>
      </c>
      <c r="N6291" t="s">
        <v>15782</v>
      </c>
      <c r="O6291">
        <v>52404</v>
      </c>
      <c r="P6291" t="s">
        <v>50</v>
      </c>
      <c r="U6291" s="1">
        <v>44690</v>
      </c>
      <c r="V6291" s="1">
        <v>44690</v>
      </c>
      <c r="AC6291" t="s">
        <v>53</v>
      </c>
      <c r="AD6291">
        <v>2969484892</v>
      </c>
      <c r="AE6291" s="1">
        <v>37756</v>
      </c>
      <c r="AG6291" t="s">
        <v>35837</v>
      </c>
      <c r="AH6291" t="s">
        <v>51</v>
      </c>
      <c r="AJ6291" t="s">
        <v>53</v>
      </c>
      <c r="AO6291" t="s">
        <v>8142</v>
      </c>
    </row>
    <row r="6292" spans="1:43" x14ac:dyDescent="0.35">
      <c r="A6292" t="s">
        <v>35838</v>
      </c>
      <c r="B6292" t="s">
        <v>35839</v>
      </c>
      <c r="C6292" t="s">
        <v>2157</v>
      </c>
      <c r="H6292" t="s">
        <v>35840</v>
      </c>
      <c r="J6292" t="s">
        <v>35841</v>
      </c>
      <c r="P6292" t="s">
        <v>50</v>
      </c>
      <c r="U6292" s="1">
        <v>44690</v>
      </c>
      <c r="V6292" s="1">
        <v>44690</v>
      </c>
      <c r="AC6292" t="s">
        <v>53</v>
      </c>
      <c r="AD6292">
        <v>2969477838</v>
      </c>
      <c r="AE6292" s="1">
        <v>37309</v>
      </c>
      <c r="AG6292" t="s">
        <v>35842</v>
      </c>
      <c r="AH6292" t="s">
        <v>51</v>
      </c>
      <c r="AJ6292" t="s">
        <v>53</v>
      </c>
      <c r="AO6292" t="s">
        <v>8142</v>
      </c>
    </row>
    <row r="6293" spans="1:43" x14ac:dyDescent="0.35">
      <c r="A6293" t="s">
        <v>35843</v>
      </c>
      <c r="B6293" t="s">
        <v>35844</v>
      </c>
      <c r="C6293" t="s">
        <v>11238</v>
      </c>
      <c r="D6293" t="s">
        <v>10517</v>
      </c>
      <c r="F6293" t="s">
        <v>35845</v>
      </c>
      <c r="G6293">
        <v>5023215111</v>
      </c>
      <c r="H6293" t="s">
        <v>35846</v>
      </c>
      <c r="I6293" t="s">
        <v>464</v>
      </c>
      <c r="J6293" t="s">
        <v>6387</v>
      </c>
      <c r="K6293" t="s">
        <v>35847</v>
      </c>
      <c r="M6293" t="s">
        <v>35848</v>
      </c>
      <c r="N6293" t="s">
        <v>35849</v>
      </c>
      <c r="O6293">
        <v>40601</v>
      </c>
      <c r="P6293" t="s">
        <v>50</v>
      </c>
      <c r="U6293" s="1">
        <v>44690</v>
      </c>
      <c r="V6293" s="1">
        <v>44690</v>
      </c>
      <c r="AC6293" t="s">
        <v>53</v>
      </c>
      <c r="AD6293">
        <v>2969484892</v>
      </c>
      <c r="AE6293" s="1">
        <v>37756</v>
      </c>
      <c r="AG6293" t="s">
        <v>35850</v>
      </c>
      <c r="AH6293" t="s">
        <v>51</v>
      </c>
      <c r="AJ6293" t="s">
        <v>53</v>
      </c>
      <c r="AO6293" t="s">
        <v>8142</v>
      </c>
    </row>
    <row r="6294" spans="1:43" x14ac:dyDescent="0.35">
      <c r="A6294" t="s">
        <v>35851</v>
      </c>
      <c r="B6294" t="s">
        <v>35852</v>
      </c>
      <c r="C6294" t="s">
        <v>443</v>
      </c>
      <c r="F6294" t="s">
        <v>35853</v>
      </c>
      <c r="H6294" t="s">
        <v>35854</v>
      </c>
      <c r="I6294" t="s">
        <v>464</v>
      </c>
      <c r="J6294" t="s">
        <v>6387</v>
      </c>
      <c r="K6294" t="s">
        <v>35855</v>
      </c>
      <c r="M6294" t="s">
        <v>35856</v>
      </c>
      <c r="N6294" t="s">
        <v>14739</v>
      </c>
      <c r="O6294">
        <v>62025</v>
      </c>
      <c r="P6294" t="s">
        <v>50</v>
      </c>
      <c r="U6294" s="1">
        <v>44690</v>
      </c>
      <c r="V6294" s="1">
        <v>44690</v>
      </c>
      <c r="AC6294" t="s">
        <v>53</v>
      </c>
      <c r="AD6294">
        <v>2969484892</v>
      </c>
      <c r="AE6294" s="1">
        <v>37756</v>
      </c>
      <c r="AG6294" t="s">
        <v>35857</v>
      </c>
      <c r="AH6294" t="s">
        <v>51</v>
      </c>
      <c r="AJ6294" t="s">
        <v>53</v>
      </c>
      <c r="AO6294" t="s">
        <v>8142</v>
      </c>
    </row>
    <row r="6295" spans="1:43" x14ac:dyDescent="0.35">
      <c r="A6295" t="s">
        <v>35858</v>
      </c>
      <c r="B6295" t="s">
        <v>35859</v>
      </c>
      <c r="C6295" t="s">
        <v>4100</v>
      </c>
      <c r="F6295" t="s">
        <v>35860</v>
      </c>
      <c r="H6295" t="s">
        <v>35858</v>
      </c>
      <c r="J6295" t="s">
        <v>35861</v>
      </c>
      <c r="N6295" t="s">
        <v>287</v>
      </c>
      <c r="O6295">
        <v>80642</v>
      </c>
      <c r="P6295" t="s">
        <v>50</v>
      </c>
      <c r="U6295" s="1">
        <v>44690</v>
      </c>
      <c r="V6295" s="1">
        <v>44690</v>
      </c>
      <c r="W6295" s="1">
        <v>44690.427777777775</v>
      </c>
      <c r="X6295" s="1">
        <v>44690.427777777775</v>
      </c>
      <c r="AC6295" t="s">
        <v>53</v>
      </c>
      <c r="AD6295">
        <v>1000000001</v>
      </c>
      <c r="AE6295" s="1">
        <v>39973.351388888892</v>
      </c>
      <c r="AF6295" t="s">
        <v>3377</v>
      </c>
      <c r="AG6295" t="s">
        <v>35862</v>
      </c>
      <c r="AH6295" t="s">
        <v>51</v>
      </c>
      <c r="AJ6295" t="s">
        <v>53</v>
      </c>
      <c r="AL6295" t="s">
        <v>78</v>
      </c>
      <c r="AO6295" t="s">
        <v>8142</v>
      </c>
    </row>
    <row r="6296" spans="1:43" x14ac:dyDescent="0.35">
      <c r="A6296" t="s">
        <v>35863</v>
      </c>
      <c r="B6296" t="s">
        <v>7173</v>
      </c>
      <c r="C6296" t="s">
        <v>702</v>
      </c>
      <c r="F6296">
        <v>15058704385</v>
      </c>
      <c r="H6296" t="s">
        <v>35863</v>
      </c>
      <c r="J6296" t="s">
        <v>35864</v>
      </c>
      <c r="K6296" t="s">
        <v>35865</v>
      </c>
      <c r="M6296" t="s">
        <v>7160</v>
      </c>
      <c r="N6296" t="s">
        <v>501</v>
      </c>
      <c r="O6296">
        <v>87305</v>
      </c>
      <c r="P6296" t="s">
        <v>50</v>
      </c>
      <c r="U6296" s="1">
        <v>44690</v>
      </c>
      <c r="V6296" s="1">
        <v>44690</v>
      </c>
      <c r="W6296" s="1">
        <v>44690.50277777778</v>
      </c>
      <c r="X6296" s="1">
        <v>44690.50277777778</v>
      </c>
      <c r="AC6296" t="s">
        <v>53</v>
      </c>
      <c r="AD6296">
        <v>2972072773</v>
      </c>
      <c r="AE6296" s="1">
        <v>44691.488194444442</v>
      </c>
      <c r="AF6296" t="s">
        <v>35866</v>
      </c>
      <c r="AG6296" t="s">
        <v>35867</v>
      </c>
      <c r="AH6296" t="s">
        <v>51</v>
      </c>
      <c r="AJ6296" t="s">
        <v>53</v>
      </c>
      <c r="AL6296" t="s">
        <v>78</v>
      </c>
      <c r="AO6296" t="s">
        <v>5443</v>
      </c>
      <c r="AP6296" s="1">
        <v>45405.771527777775</v>
      </c>
      <c r="AQ6296" s="1">
        <v>44830.376388888886</v>
      </c>
    </row>
    <row r="6297" spans="1:43" x14ac:dyDescent="0.35">
      <c r="A6297" t="s">
        <v>35868</v>
      </c>
      <c r="B6297" t="s">
        <v>6870</v>
      </c>
      <c r="C6297" t="s">
        <v>4884</v>
      </c>
      <c r="F6297" t="s">
        <v>35869</v>
      </c>
      <c r="H6297" t="s">
        <v>35870</v>
      </c>
      <c r="J6297" t="s">
        <v>35871</v>
      </c>
      <c r="P6297" t="s">
        <v>50</v>
      </c>
      <c r="U6297" s="1">
        <v>44690</v>
      </c>
      <c r="V6297" s="1">
        <v>44690</v>
      </c>
      <c r="AC6297" t="s">
        <v>53</v>
      </c>
      <c r="AD6297">
        <v>2969477838</v>
      </c>
      <c r="AE6297" s="1">
        <v>37309</v>
      </c>
      <c r="AG6297" t="s">
        <v>35872</v>
      </c>
      <c r="AH6297" t="s">
        <v>51</v>
      </c>
      <c r="AJ6297" t="s">
        <v>53</v>
      </c>
      <c r="AO6297" t="s">
        <v>8142</v>
      </c>
    </row>
    <row r="6298" spans="1:43" x14ac:dyDescent="0.35">
      <c r="A6298" t="s">
        <v>35873</v>
      </c>
      <c r="B6298" t="s">
        <v>35874</v>
      </c>
      <c r="C6298" t="s">
        <v>1499</v>
      </c>
      <c r="F6298" t="s">
        <v>35875</v>
      </c>
      <c r="H6298" t="s">
        <v>35873</v>
      </c>
      <c r="J6298" t="s">
        <v>24506</v>
      </c>
      <c r="P6298" t="s">
        <v>50</v>
      </c>
      <c r="U6298" s="1">
        <v>44690</v>
      </c>
      <c r="V6298" s="1">
        <v>44690</v>
      </c>
      <c r="AC6298" t="s">
        <v>53</v>
      </c>
      <c r="AD6298">
        <v>2969654556</v>
      </c>
      <c r="AE6298" s="1">
        <v>42003.678472222222</v>
      </c>
      <c r="AG6298" t="s">
        <v>35876</v>
      </c>
      <c r="AH6298" t="s">
        <v>51</v>
      </c>
      <c r="AJ6298" t="s">
        <v>53</v>
      </c>
      <c r="AO6298" t="s">
        <v>8142</v>
      </c>
    </row>
    <row r="6299" spans="1:43" x14ac:dyDescent="0.35">
      <c r="A6299" t="s">
        <v>35877</v>
      </c>
      <c r="B6299" t="s">
        <v>35878</v>
      </c>
      <c r="C6299" t="s">
        <v>18354</v>
      </c>
      <c r="F6299" t="s">
        <v>35879</v>
      </c>
      <c r="H6299" t="s">
        <v>35877</v>
      </c>
      <c r="I6299" t="s">
        <v>101</v>
      </c>
      <c r="J6299" t="s">
        <v>35880</v>
      </c>
      <c r="N6299" t="s">
        <v>24375</v>
      </c>
      <c r="O6299">
        <v>20772</v>
      </c>
      <c r="P6299" t="s">
        <v>50</v>
      </c>
      <c r="U6299" s="1">
        <v>44690</v>
      </c>
      <c r="V6299" s="1">
        <v>44690</v>
      </c>
      <c r="AC6299" t="s">
        <v>53</v>
      </c>
      <c r="AD6299">
        <v>2969502647</v>
      </c>
      <c r="AE6299" s="1">
        <v>37869</v>
      </c>
      <c r="AG6299" t="s">
        <v>35881</v>
      </c>
      <c r="AH6299" t="s">
        <v>51</v>
      </c>
      <c r="AJ6299" t="s">
        <v>53</v>
      </c>
      <c r="AO6299" t="s">
        <v>8142</v>
      </c>
    </row>
    <row r="6300" spans="1:43" x14ac:dyDescent="0.35">
      <c r="A6300" t="s">
        <v>35882</v>
      </c>
      <c r="B6300" t="s">
        <v>793</v>
      </c>
      <c r="C6300" t="s">
        <v>9316</v>
      </c>
      <c r="F6300" t="s">
        <v>33737</v>
      </c>
      <c r="H6300" t="s">
        <v>35882</v>
      </c>
      <c r="J6300" t="s">
        <v>32713</v>
      </c>
      <c r="N6300" t="s">
        <v>637</v>
      </c>
      <c r="O6300">
        <v>78610</v>
      </c>
      <c r="P6300" t="s">
        <v>50</v>
      </c>
      <c r="U6300" s="1">
        <v>44690</v>
      </c>
      <c r="V6300" s="1">
        <v>44690</v>
      </c>
      <c r="AC6300" t="s">
        <v>53</v>
      </c>
      <c r="AD6300">
        <v>2969482903</v>
      </c>
      <c r="AE6300" s="1">
        <v>37609</v>
      </c>
      <c r="AG6300" t="s">
        <v>35883</v>
      </c>
      <c r="AH6300" t="s">
        <v>51</v>
      </c>
      <c r="AJ6300" t="s">
        <v>53</v>
      </c>
      <c r="AO6300" t="s">
        <v>8142</v>
      </c>
    </row>
    <row r="6301" spans="1:43" x14ac:dyDescent="0.35">
      <c r="A6301" t="s">
        <v>35884</v>
      </c>
      <c r="B6301" t="s">
        <v>3371</v>
      </c>
      <c r="C6301" t="s">
        <v>961</v>
      </c>
      <c r="F6301" t="s">
        <v>35885</v>
      </c>
      <c r="H6301" t="s">
        <v>35886</v>
      </c>
      <c r="J6301" t="s">
        <v>8730</v>
      </c>
      <c r="N6301" t="s">
        <v>1570</v>
      </c>
      <c r="O6301">
        <v>84120</v>
      </c>
      <c r="P6301" t="s">
        <v>50</v>
      </c>
      <c r="U6301" s="1">
        <v>44690</v>
      </c>
      <c r="V6301" s="1">
        <v>44690</v>
      </c>
      <c r="AC6301" t="s">
        <v>53</v>
      </c>
      <c r="AD6301">
        <v>2969473349</v>
      </c>
      <c r="AE6301" s="1">
        <v>37012.460416666669</v>
      </c>
      <c r="AG6301" t="s">
        <v>35887</v>
      </c>
      <c r="AH6301" t="s">
        <v>51</v>
      </c>
      <c r="AJ6301" t="s">
        <v>53</v>
      </c>
      <c r="AO6301" t="s">
        <v>8142</v>
      </c>
    </row>
    <row r="6302" spans="1:43" x14ac:dyDescent="0.35">
      <c r="A6302" t="s">
        <v>35888</v>
      </c>
      <c r="B6302" t="s">
        <v>6989</v>
      </c>
      <c r="C6302" t="s">
        <v>4545</v>
      </c>
      <c r="F6302">
        <v>15803718667</v>
      </c>
      <c r="H6302" t="s">
        <v>35888</v>
      </c>
      <c r="J6302" t="s">
        <v>20400</v>
      </c>
      <c r="K6302" t="s">
        <v>35889</v>
      </c>
      <c r="M6302" t="s">
        <v>35890</v>
      </c>
      <c r="N6302" t="s">
        <v>12376</v>
      </c>
      <c r="O6302">
        <v>74856</v>
      </c>
      <c r="P6302" t="s">
        <v>50</v>
      </c>
      <c r="U6302" s="1">
        <v>44690</v>
      </c>
      <c r="V6302" s="1">
        <v>44690</v>
      </c>
      <c r="AC6302" t="s">
        <v>53</v>
      </c>
      <c r="AD6302">
        <v>2969776569</v>
      </c>
      <c r="AE6302" s="1">
        <v>43131.61041666667</v>
      </c>
      <c r="AG6302" t="s">
        <v>35891</v>
      </c>
      <c r="AH6302" t="s">
        <v>51</v>
      </c>
      <c r="AJ6302" t="s">
        <v>53</v>
      </c>
      <c r="AO6302" t="s">
        <v>8142</v>
      </c>
    </row>
    <row r="6303" spans="1:43" x14ac:dyDescent="0.35">
      <c r="A6303" t="s">
        <v>35892</v>
      </c>
      <c r="B6303" t="s">
        <v>35893</v>
      </c>
      <c r="C6303" t="s">
        <v>35894</v>
      </c>
      <c r="H6303" t="s">
        <v>35892</v>
      </c>
      <c r="J6303" t="s">
        <v>6387</v>
      </c>
      <c r="K6303" t="s">
        <v>13097</v>
      </c>
      <c r="M6303" t="s">
        <v>5488</v>
      </c>
      <c r="N6303" t="s">
        <v>1515</v>
      </c>
      <c r="O6303" t="s">
        <v>13098</v>
      </c>
      <c r="P6303" t="s">
        <v>50</v>
      </c>
      <c r="U6303" s="1">
        <v>44690</v>
      </c>
      <c r="V6303" s="1">
        <v>44690</v>
      </c>
      <c r="AC6303" t="s">
        <v>53</v>
      </c>
      <c r="AD6303">
        <v>2969484892</v>
      </c>
      <c r="AE6303" s="1">
        <v>37756</v>
      </c>
      <c r="AG6303" t="s">
        <v>35895</v>
      </c>
      <c r="AH6303" t="s">
        <v>51</v>
      </c>
      <c r="AJ6303" t="s">
        <v>53</v>
      </c>
      <c r="AO6303" t="s">
        <v>8142</v>
      </c>
    </row>
    <row r="6304" spans="1:43" x14ac:dyDescent="0.35">
      <c r="A6304" t="s">
        <v>35896</v>
      </c>
      <c r="B6304" t="s">
        <v>35897</v>
      </c>
      <c r="C6304" t="s">
        <v>23571</v>
      </c>
      <c r="F6304" t="s">
        <v>35898</v>
      </c>
      <c r="G6304">
        <v>9043159419</v>
      </c>
      <c r="H6304" t="s">
        <v>35899</v>
      </c>
      <c r="I6304" t="s">
        <v>464</v>
      </c>
      <c r="J6304" t="s">
        <v>6387</v>
      </c>
      <c r="K6304" t="s">
        <v>35900</v>
      </c>
      <c r="M6304" t="s">
        <v>35901</v>
      </c>
      <c r="N6304" t="s">
        <v>19616</v>
      </c>
      <c r="O6304">
        <v>32095</v>
      </c>
      <c r="P6304" t="s">
        <v>50</v>
      </c>
      <c r="U6304" s="1">
        <v>44690</v>
      </c>
      <c r="V6304" s="1">
        <v>44690</v>
      </c>
      <c r="AC6304" t="s">
        <v>53</v>
      </c>
      <c r="AD6304">
        <v>2969484892</v>
      </c>
      <c r="AE6304" s="1">
        <v>37756</v>
      </c>
      <c r="AG6304" t="s">
        <v>35902</v>
      </c>
      <c r="AH6304" t="s">
        <v>51</v>
      </c>
      <c r="AJ6304" t="s">
        <v>53</v>
      </c>
      <c r="AO6304" t="s">
        <v>8142</v>
      </c>
    </row>
    <row r="6305" spans="1:43" x14ac:dyDescent="0.35">
      <c r="A6305" t="s">
        <v>35903</v>
      </c>
      <c r="B6305" t="s">
        <v>35904</v>
      </c>
      <c r="C6305" t="s">
        <v>25134</v>
      </c>
      <c r="F6305" t="s">
        <v>35905</v>
      </c>
      <c r="H6305" t="s">
        <v>35906</v>
      </c>
      <c r="J6305" t="s">
        <v>35466</v>
      </c>
      <c r="K6305" t="s">
        <v>35907</v>
      </c>
      <c r="M6305" t="s">
        <v>35908</v>
      </c>
      <c r="N6305" t="s">
        <v>5925</v>
      </c>
      <c r="O6305">
        <v>15686</v>
      </c>
      <c r="P6305" t="s">
        <v>50</v>
      </c>
      <c r="U6305" s="1">
        <v>44690</v>
      </c>
      <c r="V6305" s="1">
        <v>44690</v>
      </c>
      <c r="AC6305" t="s">
        <v>53</v>
      </c>
      <c r="AD6305">
        <v>2969823183</v>
      </c>
      <c r="AE6305" s="1">
        <v>43312.453472222223</v>
      </c>
      <c r="AG6305" t="s">
        <v>35909</v>
      </c>
      <c r="AH6305" t="s">
        <v>51</v>
      </c>
      <c r="AJ6305" t="s">
        <v>53</v>
      </c>
      <c r="AO6305" t="s">
        <v>8142</v>
      </c>
    </row>
    <row r="6306" spans="1:43" x14ac:dyDescent="0.35">
      <c r="A6306" t="s">
        <v>35910</v>
      </c>
      <c r="B6306" t="s">
        <v>11992</v>
      </c>
      <c r="C6306" t="s">
        <v>2298</v>
      </c>
      <c r="F6306" t="s">
        <v>35911</v>
      </c>
      <c r="H6306" t="s">
        <v>35910</v>
      </c>
      <c r="J6306" t="s">
        <v>6387</v>
      </c>
      <c r="N6306" t="s">
        <v>637</v>
      </c>
      <c r="O6306">
        <v>77904</v>
      </c>
      <c r="P6306" t="s">
        <v>50</v>
      </c>
      <c r="U6306" s="1">
        <v>44690</v>
      </c>
      <c r="V6306" s="1">
        <v>44690</v>
      </c>
      <c r="AC6306" t="s">
        <v>53</v>
      </c>
      <c r="AD6306">
        <v>2969484892</v>
      </c>
      <c r="AE6306" s="1">
        <v>37756</v>
      </c>
      <c r="AG6306" t="s">
        <v>35912</v>
      </c>
      <c r="AH6306" t="s">
        <v>51</v>
      </c>
      <c r="AJ6306" t="s">
        <v>53</v>
      </c>
      <c r="AO6306" t="s">
        <v>8142</v>
      </c>
    </row>
    <row r="6307" spans="1:43" x14ac:dyDescent="0.35">
      <c r="A6307" t="s">
        <v>35913</v>
      </c>
      <c r="B6307" t="s">
        <v>35914</v>
      </c>
      <c r="C6307" t="s">
        <v>7997</v>
      </c>
      <c r="F6307" t="s">
        <v>35915</v>
      </c>
      <c r="G6307" t="s">
        <v>35916</v>
      </c>
      <c r="H6307" t="s">
        <v>35917</v>
      </c>
      <c r="I6307" t="s">
        <v>464</v>
      </c>
      <c r="J6307" t="s">
        <v>6387</v>
      </c>
      <c r="K6307" t="s">
        <v>35918</v>
      </c>
      <c r="M6307" t="s">
        <v>35919</v>
      </c>
      <c r="N6307" t="s">
        <v>17961</v>
      </c>
      <c r="O6307">
        <v>23146</v>
      </c>
      <c r="P6307" t="s">
        <v>50</v>
      </c>
      <c r="U6307" s="1">
        <v>44690</v>
      </c>
      <c r="V6307" s="1">
        <v>44690</v>
      </c>
      <c r="AC6307" t="s">
        <v>53</v>
      </c>
      <c r="AD6307">
        <v>2969484892</v>
      </c>
      <c r="AE6307" s="1">
        <v>37756</v>
      </c>
      <c r="AG6307" t="s">
        <v>35920</v>
      </c>
      <c r="AH6307" t="s">
        <v>51</v>
      </c>
      <c r="AJ6307" t="s">
        <v>53</v>
      </c>
      <c r="AO6307" t="s">
        <v>8142</v>
      </c>
    </row>
    <row r="6308" spans="1:43" x14ac:dyDescent="0.35">
      <c r="A6308" t="s">
        <v>35921</v>
      </c>
      <c r="B6308" t="s">
        <v>9824</v>
      </c>
      <c r="C6308" t="s">
        <v>1614</v>
      </c>
      <c r="F6308" t="s">
        <v>20499</v>
      </c>
      <c r="H6308" t="s">
        <v>20498</v>
      </c>
      <c r="J6308" t="s">
        <v>4293</v>
      </c>
      <c r="K6308" t="s">
        <v>35922</v>
      </c>
      <c r="M6308" t="s">
        <v>35923</v>
      </c>
      <c r="N6308" t="s">
        <v>18045</v>
      </c>
      <c r="O6308">
        <v>71108</v>
      </c>
      <c r="P6308" t="s">
        <v>50</v>
      </c>
      <c r="U6308" s="1">
        <v>44690</v>
      </c>
      <c r="V6308" s="1">
        <v>44690</v>
      </c>
      <c r="AC6308" t="s">
        <v>53</v>
      </c>
      <c r="AD6308">
        <v>2969634929</v>
      </c>
      <c r="AE6308" s="1">
        <v>41799.665972222225</v>
      </c>
      <c r="AG6308" t="s">
        <v>35924</v>
      </c>
      <c r="AH6308" t="s">
        <v>51</v>
      </c>
      <c r="AJ6308" t="s">
        <v>53</v>
      </c>
      <c r="AO6308" t="s">
        <v>8142</v>
      </c>
    </row>
    <row r="6309" spans="1:43" x14ac:dyDescent="0.35">
      <c r="A6309" t="s">
        <v>35925</v>
      </c>
      <c r="B6309" t="s">
        <v>35926</v>
      </c>
      <c r="C6309" t="s">
        <v>35927</v>
      </c>
      <c r="F6309">
        <v>19704426536</v>
      </c>
      <c r="H6309" t="s">
        <v>35925</v>
      </c>
      <c r="J6309" t="s">
        <v>35928</v>
      </c>
      <c r="N6309" t="s">
        <v>287</v>
      </c>
      <c r="O6309">
        <v>81137</v>
      </c>
      <c r="P6309" t="s">
        <v>50</v>
      </c>
      <c r="U6309" s="1">
        <v>44690</v>
      </c>
      <c r="V6309" s="1">
        <v>44690</v>
      </c>
      <c r="W6309" s="1">
        <v>44690.474305555559</v>
      </c>
      <c r="X6309" s="1">
        <v>44690.474305555559</v>
      </c>
      <c r="AC6309" t="s">
        <v>53</v>
      </c>
      <c r="AD6309">
        <v>2970028494</v>
      </c>
      <c r="AE6309" s="1">
        <v>44169.55</v>
      </c>
      <c r="AG6309" t="s">
        <v>35929</v>
      </c>
      <c r="AH6309" t="s">
        <v>51</v>
      </c>
      <c r="AJ6309" t="s">
        <v>53</v>
      </c>
      <c r="AL6309" t="s">
        <v>78</v>
      </c>
      <c r="AO6309" t="s">
        <v>8142</v>
      </c>
    </row>
    <row r="6310" spans="1:43" x14ac:dyDescent="0.35">
      <c r="A6310" t="s">
        <v>35930</v>
      </c>
      <c r="B6310" t="s">
        <v>2689</v>
      </c>
      <c r="C6310" t="s">
        <v>4845</v>
      </c>
      <c r="F6310" t="s">
        <v>35931</v>
      </c>
      <c r="H6310" t="s">
        <v>35930</v>
      </c>
      <c r="J6310" t="s">
        <v>5239</v>
      </c>
      <c r="K6310" t="s">
        <v>5218</v>
      </c>
      <c r="M6310" t="s">
        <v>2783</v>
      </c>
      <c r="N6310" t="s">
        <v>264</v>
      </c>
      <c r="O6310">
        <v>77269</v>
      </c>
      <c r="P6310" t="s">
        <v>50</v>
      </c>
      <c r="U6310" s="1">
        <v>44690</v>
      </c>
      <c r="V6310" s="1">
        <v>44690</v>
      </c>
      <c r="W6310" s="1">
        <v>44690.429166666669</v>
      </c>
      <c r="X6310" s="1">
        <v>44690.429166666669</v>
      </c>
      <c r="AC6310" t="s">
        <v>53</v>
      </c>
      <c r="AD6310">
        <v>2969475162</v>
      </c>
      <c r="AE6310" s="1">
        <v>37147</v>
      </c>
      <c r="AF6310" t="s">
        <v>32738</v>
      </c>
      <c r="AG6310" t="s">
        <v>35932</v>
      </c>
      <c r="AH6310" t="s">
        <v>51</v>
      </c>
      <c r="AJ6310" t="s">
        <v>53</v>
      </c>
      <c r="AL6310" t="s">
        <v>78</v>
      </c>
      <c r="AO6310" t="s">
        <v>5443</v>
      </c>
      <c r="AP6310" s="1">
        <v>45453.650694444441</v>
      </c>
      <c r="AQ6310" s="1">
        <v>45453.685416666667</v>
      </c>
    </row>
    <row r="6311" spans="1:43" x14ac:dyDescent="0.35">
      <c r="A6311" t="s">
        <v>35933</v>
      </c>
      <c r="B6311" t="s">
        <v>5182</v>
      </c>
      <c r="C6311" t="s">
        <v>5318</v>
      </c>
      <c r="F6311" t="s">
        <v>35934</v>
      </c>
      <c r="G6311">
        <v>9703023389</v>
      </c>
      <c r="H6311" t="s">
        <v>35935</v>
      </c>
      <c r="I6311" t="s">
        <v>200</v>
      </c>
      <c r="J6311" t="s">
        <v>4293</v>
      </c>
      <c r="K6311" t="s">
        <v>8534</v>
      </c>
      <c r="M6311" t="s">
        <v>1737</v>
      </c>
      <c r="N6311" t="s">
        <v>65</v>
      </c>
      <c r="O6311">
        <v>80640</v>
      </c>
      <c r="P6311" t="s">
        <v>50</v>
      </c>
      <c r="U6311" s="1">
        <v>44690.63958333333</v>
      </c>
      <c r="V6311" s="1">
        <v>44690.63958333333</v>
      </c>
      <c r="W6311" s="1">
        <v>44691.381249999999</v>
      </c>
      <c r="X6311" s="1">
        <v>44691.381249999999</v>
      </c>
      <c r="AC6311" t="s">
        <v>53</v>
      </c>
      <c r="AD6311">
        <v>2969634929</v>
      </c>
      <c r="AE6311" s="1">
        <v>41799.665972222225</v>
      </c>
      <c r="AF6311" t="s">
        <v>4296</v>
      </c>
      <c r="AG6311" t="s">
        <v>35936</v>
      </c>
      <c r="AH6311" t="s">
        <v>53</v>
      </c>
      <c r="AJ6311" t="s">
        <v>53</v>
      </c>
      <c r="AK6311" t="s">
        <v>8166</v>
      </c>
      <c r="AL6311" t="s">
        <v>78</v>
      </c>
      <c r="AO6311" t="s">
        <v>54</v>
      </c>
      <c r="AP6311" s="1">
        <v>45413.693055555559</v>
      </c>
    </row>
    <row r="6312" spans="1:43" x14ac:dyDescent="0.35">
      <c r="A6312" t="s">
        <v>35937</v>
      </c>
      <c r="B6312" t="s">
        <v>35938</v>
      </c>
      <c r="C6312" t="s">
        <v>35939</v>
      </c>
      <c r="F6312" t="s">
        <v>35940</v>
      </c>
      <c r="G6312">
        <v>6613031046</v>
      </c>
      <c r="H6312" t="s">
        <v>35941</v>
      </c>
      <c r="I6312" t="s">
        <v>2110</v>
      </c>
      <c r="J6312" t="s">
        <v>27926</v>
      </c>
      <c r="K6312" t="s">
        <v>35942</v>
      </c>
      <c r="M6312" t="s">
        <v>8644</v>
      </c>
      <c r="N6312" t="s">
        <v>4438</v>
      </c>
      <c r="O6312">
        <v>93301</v>
      </c>
      <c r="P6312" t="s">
        <v>50</v>
      </c>
      <c r="U6312" s="1">
        <v>44691</v>
      </c>
      <c r="V6312" s="1">
        <v>44691</v>
      </c>
      <c r="AC6312" t="s">
        <v>53</v>
      </c>
      <c r="AD6312">
        <v>2969528616</v>
      </c>
      <c r="AE6312" s="1">
        <v>39384.675000000003</v>
      </c>
      <c r="AG6312" t="s">
        <v>35943</v>
      </c>
      <c r="AH6312" t="s">
        <v>51</v>
      </c>
      <c r="AJ6312" t="s">
        <v>53</v>
      </c>
      <c r="AO6312" t="s">
        <v>8142</v>
      </c>
    </row>
    <row r="6313" spans="1:43" x14ac:dyDescent="0.35">
      <c r="A6313" t="s">
        <v>35944</v>
      </c>
      <c r="B6313" t="s">
        <v>15496</v>
      </c>
      <c r="C6313" t="s">
        <v>218</v>
      </c>
      <c r="F6313" t="s">
        <v>35945</v>
      </c>
      <c r="H6313" t="s">
        <v>35944</v>
      </c>
      <c r="J6313" t="s">
        <v>35946</v>
      </c>
      <c r="K6313" t="s">
        <v>35947</v>
      </c>
      <c r="M6313" t="s">
        <v>3304</v>
      </c>
      <c r="N6313" t="s">
        <v>65</v>
      </c>
      <c r="O6313">
        <v>80102</v>
      </c>
      <c r="P6313" t="s">
        <v>50</v>
      </c>
      <c r="U6313" s="1">
        <v>44691</v>
      </c>
      <c r="V6313" s="1">
        <v>44691</v>
      </c>
      <c r="W6313" s="1">
        <v>44691.672222222223</v>
      </c>
      <c r="X6313" s="1">
        <v>44691.672222222223</v>
      </c>
      <c r="AC6313" t="s">
        <v>53</v>
      </c>
      <c r="AD6313">
        <v>2972073039</v>
      </c>
      <c r="AE6313" s="1">
        <v>44692.505555555559</v>
      </c>
      <c r="AF6313" t="s">
        <v>35948</v>
      </c>
      <c r="AG6313" t="s">
        <v>35949</v>
      </c>
      <c r="AH6313" t="s">
        <v>51</v>
      </c>
      <c r="AJ6313" t="s">
        <v>53</v>
      </c>
      <c r="AL6313" t="s">
        <v>78</v>
      </c>
      <c r="AO6313" t="s">
        <v>5443</v>
      </c>
      <c r="AP6313" s="1">
        <v>44691.677083333336</v>
      </c>
      <c r="AQ6313" s="1">
        <v>44691.675694444442</v>
      </c>
    </row>
    <row r="6314" spans="1:43" x14ac:dyDescent="0.35">
      <c r="A6314" t="s">
        <v>35950</v>
      </c>
      <c r="B6314" t="s">
        <v>35951</v>
      </c>
      <c r="C6314" t="s">
        <v>14576</v>
      </c>
      <c r="F6314" t="s">
        <v>35952</v>
      </c>
      <c r="H6314" t="s">
        <v>35950</v>
      </c>
      <c r="J6314" t="s">
        <v>35953</v>
      </c>
      <c r="N6314" t="s">
        <v>398</v>
      </c>
      <c r="O6314">
        <v>88415</v>
      </c>
      <c r="P6314" t="s">
        <v>50</v>
      </c>
      <c r="U6314" s="1">
        <v>44691</v>
      </c>
      <c r="V6314" s="1">
        <v>44691</v>
      </c>
      <c r="W6314" s="1">
        <v>44691.459722222222</v>
      </c>
      <c r="X6314" s="1">
        <v>44691.459722222222</v>
      </c>
      <c r="AC6314" t="s">
        <v>53</v>
      </c>
      <c r="AD6314">
        <v>2969680272</v>
      </c>
      <c r="AE6314" s="1">
        <v>42263.628472222219</v>
      </c>
      <c r="AG6314" t="s">
        <v>35954</v>
      </c>
      <c r="AH6314" t="s">
        <v>51</v>
      </c>
      <c r="AJ6314" t="s">
        <v>53</v>
      </c>
      <c r="AL6314" t="s">
        <v>78</v>
      </c>
      <c r="AO6314" t="s">
        <v>8142</v>
      </c>
      <c r="AP6314" s="1">
        <v>44691.461111111108</v>
      </c>
    </row>
    <row r="6315" spans="1:43" x14ac:dyDescent="0.35">
      <c r="A6315" t="s">
        <v>35955</v>
      </c>
      <c r="B6315" t="s">
        <v>35956</v>
      </c>
      <c r="C6315" t="s">
        <v>648</v>
      </c>
      <c r="F6315" t="s">
        <v>35957</v>
      </c>
      <c r="H6315" t="s">
        <v>35955</v>
      </c>
      <c r="J6315" t="s">
        <v>3478</v>
      </c>
      <c r="K6315" t="s">
        <v>17796</v>
      </c>
      <c r="M6315" t="s">
        <v>17797</v>
      </c>
      <c r="N6315" t="s">
        <v>7398</v>
      </c>
      <c r="O6315">
        <v>84663</v>
      </c>
      <c r="P6315" t="s">
        <v>50</v>
      </c>
      <c r="U6315" s="1">
        <v>44691</v>
      </c>
      <c r="V6315" s="1">
        <v>44691</v>
      </c>
      <c r="W6315" s="1">
        <v>45401.414583333331</v>
      </c>
      <c r="X6315" s="1">
        <v>45401.414583333331</v>
      </c>
      <c r="AC6315" t="s">
        <v>53</v>
      </c>
      <c r="AD6315">
        <v>2969475096</v>
      </c>
      <c r="AE6315" s="1">
        <v>37141</v>
      </c>
      <c r="AF6315" t="s">
        <v>28529</v>
      </c>
      <c r="AG6315" t="s">
        <v>35958</v>
      </c>
      <c r="AH6315" t="s">
        <v>51</v>
      </c>
      <c r="AJ6315" t="s">
        <v>53</v>
      </c>
      <c r="AO6315" t="s">
        <v>8142</v>
      </c>
    </row>
    <row r="6316" spans="1:43" x14ac:dyDescent="0.35">
      <c r="A6316" t="s">
        <v>35959</v>
      </c>
      <c r="B6316" t="s">
        <v>8453</v>
      </c>
      <c r="C6316" t="s">
        <v>1775</v>
      </c>
      <c r="F6316" t="s">
        <v>35960</v>
      </c>
      <c r="H6316" t="s">
        <v>35959</v>
      </c>
      <c r="J6316" t="s">
        <v>27721</v>
      </c>
      <c r="K6316" t="s">
        <v>35961</v>
      </c>
      <c r="M6316" t="s">
        <v>2048</v>
      </c>
      <c r="N6316" t="s">
        <v>253</v>
      </c>
      <c r="O6316">
        <v>87401</v>
      </c>
      <c r="P6316" t="s">
        <v>50</v>
      </c>
      <c r="U6316" s="1">
        <v>44691</v>
      </c>
      <c r="V6316" s="1">
        <v>44691</v>
      </c>
      <c r="W6316" s="1">
        <v>44691.394444444442</v>
      </c>
      <c r="X6316" s="1">
        <v>44691.394444444442</v>
      </c>
      <c r="AC6316" t="s">
        <v>53</v>
      </c>
      <c r="AD6316">
        <v>2969510363</v>
      </c>
      <c r="AE6316" s="1">
        <v>38369.640277777777</v>
      </c>
      <c r="AF6316" t="s">
        <v>35962</v>
      </c>
      <c r="AG6316" t="s">
        <v>35963</v>
      </c>
      <c r="AH6316" t="s">
        <v>51</v>
      </c>
      <c r="AJ6316" t="s">
        <v>53</v>
      </c>
      <c r="AL6316" t="s">
        <v>78</v>
      </c>
      <c r="AO6316" t="s">
        <v>5443</v>
      </c>
      <c r="AP6316" s="1">
        <v>44691.393055555556</v>
      </c>
    </row>
    <row r="6317" spans="1:43" x14ac:dyDescent="0.35">
      <c r="A6317" t="s">
        <v>35964</v>
      </c>
      <c r="B6317" t="s">
        <v>35965</v>
      </c>
      <c r="C6317" t="s">
        <v>7683</v>
      </c>
      <c r="F6317" t="s">
        <v>35966</v>
      </c>
      <c r="H6317" t="s">
        <v>35964</v>
      </c>
      <c r="J6317" t="s">
        <v>30289</v>
      </c>
      <c r="K6317" t="s">
        <v>35967</v>
      </c>
      <c r="M6317" t="s">
        <v>35968</v>
      </c>
      <c r="N6317" t="s">
        <v>12376</v>
      </c>
      <c r="O6317">
        <v>73014</v>
      </c>
      <c r="P6317" t="s">
        <v>50</v>
      </c>
      <c r="U6317" s="1">
        <v>44691</v>
      </c>
      <c r="V6317" s="1">
        <v>44691</v>
      </c>
      <c r="AC6317" t="s">
        <v>53</v>
      </c>
      <c r="AD6317">
        <v>2969537768</v>
      </c>
      <c r="AE6317" s="1">
        <v>39794.362500000003</v>
      </c>
      <c r="AG6317" t="s">
        <v>35969</v>
      </c>
      <c r="AH6317" t="s">
        <v>51</v>
      </c>
      <c r="AJ6317" t="s">
        <v>53</v>
      </c>
      <c r="AO6317" t="s">
        <v>8142</v>
      </c>
    </row>
    <row r="6318" spans="1:43" x14ac:dyDescent="0.35">
      <c r="A6318" t="s">
        <v>35970</v>
      </c>
      <c r="B6318" t="s">
        <v>35971</v>
      </c>
      <c r="C6318" t="s">
        <v>375</v>
      </c>
      <c r="F6318">
        <v>18479891079</v>
      </c>
      <c r="H6318" t="s">
        <v>35970</v>
      </c>
      <c r="J6318" t="s">
        <v>18421</v>
      </c>
      <c r="K6318" t="s">
        <v>13749</v>
      </c>
      <c r="M6318" t="s">
        <v>13750</v>
      </c>
      <c r="N6318" t="s">
        <v>6645</v>
      </c>
      <c r="O6318">
        <v>94534</v>
      </c>
      <c r="P6318" t="s">
        <v>50</v>
      </c>
      <c r="U6318" s="1">
        <v>44691</v>
      </c>
      <c r="V6318" s="1">
        <v>44691</v>
      </c>
      <c r="AC6318" t="s">
        <v>53</v>
      </c>
      <c r="AD6318">
        <v>2969580399</v>
      </c>
      <c r="AE6318" s="1">
        <v>41190.404166666667</v>
      </c>
      <c r="AG6318" t="s">
        <v>35972</v>
      </c>
      <c r="AH6318" t="s">
        <v>51</v>
      </c>
      <c r="AJ6318" t="s">
        <v>53</v>
      </c>
      <c r="AO6318" t="s">
        <v>8142</v>
      </c>
    </row>
    <row r="6319" spans="1:43" x14ac:dyDescent="0.35">
      <c r="A6319" t="s">
        <v>35973</v>
      </c>
      <c r="B6319" t="s">
        <v>35974</v>
      </c>
      <c r="C6319" t="s">
        <v>443</v>
      </c>
      <c r="F6319" t="s">
        <v>35975</v>
      </c>
      <c r="H6319" t="s">
        <v>35973</v>
      </c>
      <c r="J6319" t="s">
        <v>6387</v>
      </c>
      <c r="K6319" t="s">
        <v>35976</v>
      </c>
      <c r="M6319" t="s">
        <v>17804</v>
      </c>
      <c r="N6319" t="s">
        <v>798</v>
      </c>
      <c r="O6319">
        <v>76055</v>
      </c>
      <c r="P6319" t="s">
        <v>50</v>
      </c>
      <c r="U6319" s="1">
        <v>44691</v>
      </c>
      <c r="V6319" s="1">
        <v>44691</v>
      </c>
      <c r="AC6319" t="s">
        <v>53</v>
      </c>
      <c r="AD6319">
        <v>2969484892</v>
      </c>
      <c r="AE6319" s="1">
        <v>37756</v>
      </c>
      <c r="AG6319" t="s">
        <v>35977</v>
      </c>
      <c r="AH6319" t="s">
        <v>51</v>
      </c>
      <c r="AJ6319" t="s">
        <v>53</v>
      </c>
      <c r="AO6319" t="s">
        <v>8142</v>
      </c>
    </row>
    <row r="6320" spans="1:43" x14ac:dyDescent="0.35">
      <c r="A6320" t="s">
        <v>35978</v>
      </c>
      <c r="B6320" t="s">
        <v>20711</v>
      </c>
      <c r="C6320" t="s">
        <v>35979</v>
      </c>
      <c r="F6320" t="s">
        <v>19223</v>
      </c>
      <c r="H6320" t="s">
        <v>35980</v>
      </c>
      <c r="J6320" t="s">
        <v>17887</v>
      </c>
      <c r="N6320" t="s">
        <v>35981</v>
      </c>
      <c r="O6320">
        <v>66000</v>
      </c>
      <c r="P6320" t="s">
        <v>5151</v>
      </c>
      <c r="U6320" s="1">
        <v>44692</v>
      </c>
      <c r="V6320" s="1">
        <v>44692</v>
      </c>
      <c r="AC6320" t="s">
        <v>53</v>
      </c>
      <c r="AD6320">
        <v>2969723035</v>
      </c>
      <c r="AE6320" s="1">
        <v>42767.491666666669</v>
      </c>
      <c r="AG6320" t="s">
        <v>35982</v>
      </c>
      <c r="AH6320" t="s">
        <v>51</v>
      </c>
      <c r="AJ6320" t="s">
        <v>53</v>
      </c>
      <c r="AO6320" t="s">
        <v>8142</v>
      </c>
    </row>
    <row r="6321" spans="1:43" x14ac:dyDescent="0.35">
      <c r="A6321" t="s">
        <v>35983</v>
      </c>
      <c r="B6321" t="s">
        <v>35984</v>
      </c>
      <c r="C6321" t="s">
        <v>35985</v>
      </c>
      <c r="F6321" t="s">
        <v>35986</v>
      </c>
      <c r="H6321" t="s">
        <v>34774</v>
      </c>
      <c r="J6321" t="s">
        <v>12614</v>
      </c>
      <c r="N6321" t="s">
        <v>637</v>
      </c>
      <c r="O6321">
        <v>77614</v>
      </c>
      <c r="P6321" t="s">
        <v>50</v>
      </c>
      <c r="U6321" s="1">
        <v>44692</v>
      </c>
      <c r="V6321" s="1">
        <v>44692</v>
      </c>
      <c r="AC6321" t="s">
        <v>53</v>
      </c>
      <c r="AD6321">
        <v>2969543968</v>
      </c>
      <c r="AE6321" s="1">
        <v>40032.470138888886</v>
      </c>
      <c r="AG6321" t="s">
        <v>35987</v>
      </c>
      <c r="AH6321" t="s">
        <v>51</v>
      </c>
      <c r="AJ6321" t="s">
        <v>53</v>
      </c>
      <c r="AO6321" t="s">
        <v>8142</v>
      </c>
    </row>
    <row r="6322" spans="1:43" x14ac:dyDescent="0.35">
      <c r="A6322" t="s">
        <v>35988</v>
      </c>
      <c r="B6322" t="s">
        <v>3184</v>
      </c>
      <c r="C6322" t="s">
        <v>1540</v>
      </c>
      <c r="F6322" t="s">
        <v>19223</v>
      </c>
      <c r="H6322" t="s">
        <v>35988</v>
      </c>
      <c r="J6322" t="s">
        <v>17887</v>
      </c>
      <c r="N6322" t="s">
        <v>35981</v>
      </c>
      <c r="O6322">
        <v>66000</v>
      </c>
      <c r="P6322" t="s">
        <v>5151</v>
      </c>
      <c r="U6322" s="1">
        <v>44692</v>
      </c>
      <c r="V6322" s="1">
        <v>44692</v>
      </c>
      <c r="AC6322" t="s">
        <v>53</v>
      </c>
      <c r="AD6322">
        <v>2969723035</v>
      </c>
      <c r="AE6322" s="1">
        <v>42767.491666666669</v>
      </c>
      <c r="AG6322" t="s">
        <v>35989</v>
      </c>
      <c r="AH6322" t="s">
        <v>51</v>
      </c>
      <c r="AJ6322" t="s">
        <v>53</v>
      </c>
      <c r="AO6322" t="s">
        <v>8142</v>
      </c>
    </row>
    <row r="6323" spans="1:43" x14ac:dyDescent="0.35">
      <c r="A6323" t="s">
        <v>35990</v>
      </c>
      <c r="B6323" t="s">
        <v>35991</v>
      </c>
      <c r="C6323" t="s">
        <v>16943</v>
      </c>
      <c r="F6323" t="s">
        <v>35992</v>
      </c>
      <c r="H6323" t="s">
        <v>34774</v>
      </c>
      <c r="J6323" t="s">
        <v>18584</v>
      </c>
      <c r="N6323" t="s">
        <v>637</v>
      </c>
      <c r="O6323">
        <v>77614</v>
      </c>
      <c r="P6323" t="s">
        <v>50</v>
      </c>
      <c r="U6323" s="1">
        <v>44692</v>
      </c>
      <c r="V6323" s="1">
        <v>44692</v>
      </c>
      <c r="AC6323" t="s">
        <v>53</v>
      </c>
      <c r="AD6323">
        <v>2969543968</v>
      </c>
      <c r="AE6323" s="1">
        <v>40032.470138888886</v>
      </c>
      <c r="AG6323" t="s">
        <v>35993</v>
      </c>
      <c r="AH6323" t="s">
        <v>51</v>
      </c>
      <c r="AJ6323" t="s">
        <v>53</v>
      </c>
      <c r="AO6323" t="s">
        <v>8142</v>
      </c>
    </row>
    <row r="6324" spans="1:43" x14ac:dyDescent="0.35">
      <c r="A6324" t="s">
        <v>35994</v>
      </c>
      <c r="B6324" t="s">
        <v>35995</v>
      </c>
      <c r="C6324" t="s">
        <v>952</v>
      </c>
      <c r="F6324" t="s">
        <v>35992</v>
      </c>
      <c r="H6324" t="s">
        <v>34774</v>
      </c>
      <c r="J6324" t="s">
        <v>18584</v>
      </c>
      <c r="N6324" t="s">
        <v>637</v>
      </c>
      <c r="O6324">
        <v>77614</v>
      </c>
      <c r="P6324" t="s">
        <v>50</v>
      </c>
      <c r="U6324" s="1">
        <v>44692</v>
      </c>
      <c r="V6324" s="1">
        <v>44692</v>
      </c>
      <c r="AC6324" t="s">
        <v>53</v>
      </c>
      <c r="AD6324">
        <v>2969543968</v>
      </c>
      <c r="AE6324" s="1">
        <v>40032.470138888886</v>
      </c>
      <c r="AG6324" t="s">
        <v>35996</v>
      </c>
      <c r="AH6324" t="s">
        <v>51</v>
      </c>
      <c r="AJ6324" t="s">
        <v>53</v>
      </c>
      <c r="AO6324" t="s">
        <v>8142</v>
      </c>
    </row>
    <row r="6325" spans="1:43" x14ac:dyDescent="0.35">
      <c r="A6325" t="s">
        <v>35997</v>
      </c>
      <c r="B6325" t="s">
        <v>35998</v>
      </c>
      <c r="C6325" t="s">
        <v>11910</v>
      </c>
      <c r="F6325" t="s">
        <v>35999</v>
      </c>
      <c r="H6325" t="s">
        <v>35997</v>
      </c>
      <c r="J6325" t="s">
        <v>36000</v>
      </c>
      <c r="K6325" t="s">
        <v>36001</v>
      </c>
      <c r="M6325" t="s">
        <v>11492</v>
      </c>
      <c r="N6325" t="s">
        <v>253</v>
      </c>
      <c r="O6325">
        <v>87544</v>
      </c>
      <c r="P6325" t="s">
        <v>50</v>
      </c>
      <c r="U6325" s="1">
        <v>44692</v>
      </c>
      <c r="V6325" s="1">
        <v>44692</v>
      </c>
      <c r="W6325" s="1">
        <v>44692.430555555555</v>
      </c>
      <c r="X6325" s="1">
        <v>44692.430555555555</v>
      </c>
      <c r="AC6325" t="s">
        <v>53</v>
      </c>
      <c r="AD6325">
        <v>2969507838</v>
      </c>
      <c r="AE6325" s="1">
        <v>38219.418055555558</v>
      </c>
      <c r="AF6325" t="s">
        <v>11493</v>
      </c>
      <c r="AG6325" t="s">
        <v>36002</v>
      </c>
      <c r="AH6325" t="s">
        <v>51</v>
      </c>
      <c r="AJ6325" t="s">
        <v>53</v>
      </c>
      <c r="AL6325" t="s">
        <v>78</v>
      </c>
      <c r="AO6325" t="s">
        <v>5443</v>
      </c>
      <c r="AP6325" s="1">
        <v>44692.429166666669</v>
      </c>
    </row>
    <row r="6326" spans="1:43" x14ac:dyDescent="0.35">
      <c r="A6326" t="s">
        <v>36003</v>
      </c>
      <c r="B6326" t="s">
        <v>36004</v>
      </c>
      <c r="C6326" t="s">
        <v>6605</v>
      </c>
      <c r="F6326" t="s">
        <v>36005</v>
      </c>
      <c r="H6326" t="s">
        <v>36003</v>
      </c>
      <c r="J6326" t="s">
        <v>8217</v>
      </c>
      <c r="N6326" t="s">
        <v>287</v>
      </c>
      <c r="O6326">
        <v>80621</v>
      </c>
      <c r="P6326" t="s">
        <v>50</v>
      </c>
      <c r="U6326" s="1">
        <v>44692</v>
      </c>
      <c r="V6326" s="1">
        <v>44692</v>
      </c>
      <c r="AC6326" t="s">
        <v>53</v>
      </c>
      <c r="AD6326">
        <v>2969479278</v>
      </c>
      <c r="AE6326" s="1">
        <v>37389</v>
      </c>
      <c r="AG6326" t="s">
        <v>36006</v>
      </c>
      <c r="AH6326" t="s">
        <v>51</v>
      </c>
      <c r="AJ6326" t="s">
        <v>53</v>
      </c>
      <c r="AO6326" t="s">
        <v>5443</v>
      </c>
    </row>
    <row r="6327" spans="1:43" x14ac:dyDescent="0.35">
      <c r="A6327" t="s">
        <v>36007</v>
      </c>
      <c r="B6327" t="s">
        <v>677</v>
      </c>
      <c r="C6327" t="s">
        <v>946</v>
      </c>
      <c r="F6327" t="s">
        <v>36008</v>
      </c>
      <c r="H6327" t="s">
        <v>36007</v>
      </c>
      <c r="J6327" t="s">
        <v>5968</v>
      </c>
      <c r="N6327" t="s">
        <v>4526</v>
      </c>
      <c r="O6327">
        <v>85540</v>
      </c>
      <c r="P6327" t="s">
        <v>50</v>
      </c>
      <c r="U6327" s="1">
        <v>44692</v>
      </c>
      <c r="V6327" s="1">
        <v>44692</v>
      </c>
      <c r="AC6327" t="s">
        <v>53</v>
      </c>
      <c r="AD6327">
        <v>2969480780</v>
      </c>
      <c r="AE6327" s="1">
        <v>37467</v>
      </c>
      <c r="AG6327" t="s">
        <v>36009</v>
      </c>
      <c r="AH6327" t="s">
        <v>51</v>
      </c>
      <c r="AJ6327" t="s">
        <v>53</v>
      </c>
      <c r="AO6327" t="s">
        <v>8142</v>
      </c>
    </row>
    <row r="6328" spans="1:43" x14ac:dyDescent="0.35">
      <c r="A6328" t="s">
        <v>36010</v>
      </c>
      <c r="B6328" t="s">
        <v>15181</v>
      </c>
      <c r="C6328" t="s">
        <v>7997</v>
      </c>
      <c r="F6328">
        <f>1507-625-3886</f>
        <v>-3004</v>
      </c>
      <c r="H6328" t="s">
        <v>36010</v>
      </c>
      <c r="J6328" t="s">
        <v>36011</v>
      </c>
      <c r="N6328" t="s">
        <v>15037</v>
      </c>
      <c r="O6328">
        <v>56082</v>
      </c>
      <c r="P6328" t="s">
        <v>50</v>
      </c>
      <c r="U6328" s="1">
        <v>44692</v>
      </c>
      <c r="V6328" s="1">
        <v>44692</v>
      </c>
      <c r="W6328" s="1">
        <v>44692.709027777775</v>
      </c>
      <c r="X6328" s="1">
        <v>44692.709027777775</v>
      </c>
      <c r="AC6328" t="s">
        <v>53</v>
      </c>
      <c r="AD6328">
        <v>2969522686</v>
      </c>
      <c r="AE6328" s="1">
        <v>39100.363194444442</v>
      </c>
      <c r="AG6328" t="s">
        <v>36012</v>
      </c>
      <c r="AH6328" t="s">
        <v>51</v>
      </c>
      <c r="AJ6328" t="s">
        <v>53</v>
      </c>
      <c r="AL6328" t="s">
        <v>78</v>
      </c>
      <c r="AO6328" t="s">
        <v>8142</v>
      </c>
    </row>
    <row r="6329" spans="1:43" x14ac:dyDescent="0.35">
      <c r="A6329" t="s">
        <v>36013</v>
      </c>
      <c r="B6329" t="s">
        <v>435</v>
      </c>
      <c r="C6329" t="s">
        <v>2937</v>
      </c>
      <c r="F6329" t="s">
        <v>36014</v>
      </c>
      <c r="H6329" t="s">
        <v>36013</v>
      </c>
      <c r="J6329" t="s">
        <v>4293</v>
      </c>
      <c r="N6329" t="s">
        <v>592</v>
      </c>
      <c r="O6329">
        <v>82007</v>
      </c>
      <c r="P6329" t="s">
        <v>50</v>
      </c>
      <c r="U6329" s="1">
        <v>44692</v>
      </c>
      <c r="V6329" s="1">
        <v>44692</v>
      </c>
      <c r="W6329" s="1">
        <v>44692.354861111111</v>
      </c>
      <c r="X6329" s="1">
        <v>44692.354861111111</v>
      </c>
      <c r="AC6329" t="s">
        <v>53</v>
      </c>
      <c r="AD6329">
        <v>2969634929</v>
      </c>
      <c r="AE6329" s="1">
        <v>41799.665972222225</v>
      </c>
      <c r="AG6329" t="s">
        <v>36015</v>
      </c>
      <c r="AH6329" t="s">
        <v>51</v>
      </c>
      <c r="AJ6329" t="s">
        <v>53</v>
      </c>
      <c r="AL6329" t="s">
        <v>78</v>
      </c>
      <c r="AO6329" t="s">
        <v>8142</v>
      </c>
      <c r="AP6329" s="1">
        <v>45329.386805555558</v>
      </c>
    </row>
    <row r="6330" spans="1:43" x14ac:dyDescent="0.35">
      <c r="A6330" t="s">
        <v>8434</v>
      </c>
      <c r="B6330" t="s">
        <v>36016</v>
      </c>
      <c r="C6330" t="s">
        <v>106</v>
      </c>
      <c r="F6330" t="s">
        <v>36017</v>
      </c>
      <c r="H6330" t="s">
        <v>36018</v>
      </c>
      <c r="J6330" t="s">
        <v>30659</v>
      </c>
      <c r="K6330" t="s">
        <v>8411</v>
      </c>
      <c r="M6330" t="s">
        <v>8413</v>
      </c>
      <c r="N6330" t="s">
        <v>213</v>
      </c>
      <c r="O6330" t="s">
        <v>8414</v>
      </c>
      <c r="P6330" t="s">
        <v>50</v>
      </c>
      <c r="U6330" s="1">
        <v>44692</v>
      </c>
      <c r="V6330" s="1">
        <v>44692</v>
      </c>
      <c r="W6330" s="1">
        <v>44692.668055555558</v>
      </c>
      <c r="X6330" s="1">
        <v>44692.668055555558</v>
      </c>
      <c r="AC6330" t="s">
        <v>51</v>
      </c>
      <c r="AD6330">
        <v>2969475422</v>
      </c>
      <c r="AE6330" s="1">
        <v>37166.661111111112</v>
      </c>
      <c r="AF6330" t="s">
        <v>8415</v>
      </c>
      <c r="AG6330" t="s">
        <v>36019</v>
      </c>
      <c r="AH6330" t="s">
        <v>51</v>
      </c>
      <c r="AJ6330" t="s">
        <v>53</v>
      </c>
      <c r="AL6330" t="s">
        <v>68</v>
      </c>
      <c r="AO6330" t="s">
        <v>5443</v>
      </c>
      <c r="AP6330" s="1">
        <v>45476.501388888886</v>
      </c>
      <c r="AQ6330" s="1">
        <v>45476.502083333333</v>
      </c>
    </row>
    <row r="6331" spans="1:43" x14ac:dyDescent="0.35">
      <c r="A6331" t="s">
        <v>36020</v>
      </c>
      <c r="B6331" t="s">
        <v>36021</v>
      </c>
      <c r="C6331" t="s">
        <v>7692</v>
      </c>
      <c r="F6331">
        <v>19072406329</v>
      </c>
      <c r="H6331" t="s">
        <v>36020</v>
      </c>
      <c r="J6331" t="s">
        <v>24326</v>
      </c>
      <c r="N6331" t="s">
        <v>7345</v>
      </c>
      <c r="O6331">
        <v>99515</v>
      </c>
      <c r="P6331" t="s">
        <v>50</v>
      </c>
      <c r="U6331" s="1">
        <v>44692</v>
      </c>
      <c r="V6331" s="1">
        <v>44692</v>
      </c>
      <c r="AC6331" t="s">
        <v>53</v>
      </c>
      <c r="AD6331">
        <v>2969476247</v>
      </c>
      <c r="AE6331" s="1">
        <v>37207</v>
      </c>
      <c r="AG6331" t="s">
        <v>36022</v>
      </c>
      <c r="AH6331" t="s">
        <v>51</v>
      </c>
      <c r="AJ6331" t="s">
        <v>53</v>
      </c>
      <c r="AO6331" t="s">
        <v>8142</v>
      </c>
    </row>
    <row r="6332" spans="1:43" x14ac:dyDescent="0.35">
      <c r="A6332" t="s">
        <v>36023</v>
      </c>
      <c r="B6332" t="s">
        <v>36024</v>
      </c>
      <c r="C6332" t="s">
        <v>1471</v>
      </c>
      <c r="F6332" t="s">
        <v>35986</v>
      </c>
      <c r="H6332" t="s">
        <v>34774</v>
      </c>
      <c r="J6332" t="s">
        <v>12614</v>
      </c>
      <c r="N6332" t="s">
        <v>637</v>
      </c>
      <c r="O6332">
        <v>77614</v>
      </c>
      <c r="P6332" t="s">
        <v>50</v>
      </c>
      <c r="U6332" s="1">
        <v>44692</v>
      </c>
      <c r="V6332" s="1">
        <v>44692</v>
      </c>
      <c r="AC6332" t="s">
        <v>53</v>
      </c>
      <c r="AD6332">
        <v>2969543968</v>
      </c>
      <c r="AE6332" s="1">
        <v>40032.470138888886</v>
      </c>
      <c r="AG6332" t="s">
        <v>36025</v>
      </c>
      <c r="AH6332" t="s">
        <v>51</v>
      </c>
      <c r="AJ6332" t="s">
        <v>53</v>
      </c>
      <c r="AO6332" t="s">
        <v>8142</v>
      </c>
    </row>
    <row r="6333" spans="1:43" x14ac:dyDescent="0.35">
      <c r="A6333" t="s">
        <v>36026</v>
      </c>
      <c r="B6333" t="s">
        <v>9035</v>
      </c>
      <c r="C6333" t="s">
        <v>424</v>
      </c>
      <c r="F6333" t="s">
        <v>35986</v>
      </c>
      <c r="H6333" t="s">
        <v>34774</v>
      </c>
      <c r="J6333" t="s">
        <v>12614</v>
      </c>
      <c r="N6333" t="s">
        <v>637</v>
      </c>
      <c r="O6333">
        <v>77614</v>
      </c>
      <c r="P6333" t="s">
        <v>50</v>
      </c>
      <c r="U6333" s="1">
        <v>44692</v>
      </c>
      <c r="V6333" s="1">
        <v>44692</v>
      </c>
      <c r="AC6333" t="s">
        <v>53</v>
      </c>
      <c r="AD6333">
        <v>2969543968</v>
      </c>
      <c r="AE6333" s="1">
        <v>40032.470138888886</v>
      </c>
      <c r="AG6333" t="s">
        <v>36027</v>
      </c>
      <c r="AH6333" t="s">
        <v>51</v>
      </c>
      <c r="AJ6333" t="s">
        <v>53</v>
      </c>
      <c r="AO6333" t="s">
        <v>8142</v>
      </c>
    </row>
    <row r="6334" spans="1:43" x14ac:dyDescent="0.35">
      <c r="A6334" t="s">
        <v>36028</v>
      </c>
      <c r="B6334" t="s">
        <v>36029</v>
      </c>
      <c r="C6334" t="s">
        <v>17686</v>
      </c>
      <c r="D6334" t="s">
        <v>36030</v>
      </c>
      <c r="F6334">
        <v>17025995911</v>
      </c>
      <c r="H6334" t="s">
        <v>36031</v>
      </c>
      <c r="I6334" t="s">
        <v>464</v>
      </c>
      <c r="J6334" t="s">
        <v>14604</v>
      </c>
      <c r="K6334" t="s">
        <v>36032</v>
      </c>
      <c r="L6334" t="s">
        <v>36033</v>
      </c>
      <c r="M6334" t="s">
        <v>17395</v>
      </c>
      <c r="N6334" t="s">
        <v>18998</v>
      </c>
      <c r="O6334">
        <v>89165</v>
      </c>
      <c r="P6334" t="s">
        <v>50</v>
      </c>
      <c r="U6334" s="1">
        <v>44692</v>
      </c>
      <c r="V6334" s="1">
        <v>44692</v>
      </c>
      <c r="AC6334" t="s">
        <v>53</v>
      </c>
      <c r="AD6334">
        <v>2969484892</v>
      </c>
      <c r="AE6334" s="1">
        <v>37756</v>
      </c>
      <c r="AG6334" t="s">
        <v>36034</v>
      </c>
      <c r="AH6334" t="s">
        <v>51</v>
      </c>
      <c r="AJ6334" t="s">
        <v>53</v>
      </c>
      <c r="AO6334" t="s">
        <v>8142</v>
      </c>
    </row>
    <row r="6335" spans="1:43" x14ac:dyDescent="0.35">
      <c r="A6335" t="s">
        <v>36035</v>
      </c>
      <c r="B6335" t="s">
        <v>31008</v>
      </c>
      <c r="C6335" t="s">
        <v>6123</v>
      </c>
      <c r="F6335" t="s">
        <v>36036</v>
      </c>
      <c r="H6335" t="s">
        <v>36035</v>
      </c>
      <c r="J6335" t="s">
        <v>35466</v>
      </c>
      <c r="K6335" t="s">
        <v>13668</v>
      </c>
      <c r="M6335" t="s">
        <v>13669</v>
      </c>
      <c r="N6335" t="s">
        <v>13670</v>
      </c>
      <c r="O6335">
        <v>6300</v>
      </c>
      <c r="P6335" t="s">
        <v>19709</v>
      </c>
      <c r="U6335" s="1">
        <v>44692</v>
      </c>
      <c r="V6335" s="1">
        <v>44692</v>
      </c>
      <c r="AC6335" t="s">
        <v>53</v>
      </c>
      <c r="AD6335">
        <v>2969823183</v>
      </c>
      <c r="AE6335" s="1">
        <v>43312.453472222223</v>
      </c>
      <c r="AG6335" t="s">
        <v>36037</v>
      </c>
      <c r="AH6335" t="s">
        <v>51</v>
      </c>
      <c r="AJ6335" t="s">
        <v>53</v>
      </c>
      <c r="AO6335" t="s">
        <v>8142</v>
      </c>
    </row>
    <row r="6336" spans="1:43" x14ac:dyDescent="0.35">
      <c r="A6336" t="s">
        <v>36038</v>
      </c>
      <c r="B6336" t="s">
        <v>7803</v>
      </c>
      <c r="C6336" t="s">
        <v>36039</v>
      </c>
      <c r="F6336" t="s">
        <v>36040</v>
      </c>
      <c r="H6336" t="s">
        <v>36038</v>
      </c>
      <c r="J6336" t="s">
        <v>36041</v>
      </c>
      <c r="K6336" t="s">
        <v>36042</v>
      </c>
      <c r="M6336" t="s">
        <v>545</v>
      </c>
      <c r="N6336" t="s">
        <v>253</v>
      </c>
      <c r="O6336">
        <v>88004</v>
      </c>
      <c r="P6336" t="s">
        <v>50</v>
      </c>
      <c r="U6336" s="1">
        <v>44692</v>
      </c>
      <c r="V6336" s="1">
        <v>44692</v>
      </c>
      <c r="W6336" s="1">
        <v>44692.654166666667</v>
      </c>
      <c r="X6336" s="1">
        <v>44692.654166666667</v>
      </c>
      <c r="AC6336" t="s">
        <v>53</v>
      </c>
      <c r="AD6336">
        <v>1000000001</v>
      </c>
      <c r="AE6336" s="1">
        <v>39973.351388888892</v>
      </c>
      <c r="AF6336" t="s">
        <v>3377</v>
      </c>
      <c r="AG6336" t="s">
        <v>36043</v>
      </c>
      <c r="AH6336" t="s">
        <v>51</v>
      </c>
      <c r="AJ6336" t="s">
        <v>53</v>
      </c>
      <c r="AL6336" t="s">
        <v>78</v>
      </c>
      <c r="AO6336" t="s">
        <v>5443</v>
      </c>
      <c r="AP6336" s="1">
        <v>44692.65347222222</v>
      </c>
    </row>
    <row r="6337" spans="1:43" x14ac:dyDescent="0.35">
      <c r="A6337" t="s">
        <v>36044</v>
      </c>
      <c r="B6337" t="s">
        <v>20915</v>
      </c>
      <c r="C6337" t="s">
        <v>36045</v>
      </c>
      <c r="F6337" t="s">
        <v>35992</v>
      </c>
      <c r="H6337" t="s">
        <v>34774</v>
      </c>
      <c r="J6337" t="s">
        <v>18584</v>
      </c>
      <c r="N6337" t="s">
        <v>637</v>
      </c>
      <c r="O6337">
        <v>77614</v>
      </c>
      <c r="P6337" t="s">
        <v>50</v>
      </c>
      <c r="U6337" s="1">
        <v>44692</v>
      </c>
      <c r="V6337" s="1">
        <v>44692</v>
      </c>
      <c r="AC6337" t="s">
        <v>53</v>
      </c>
      <c r="AD6337">
        <v>2969543968</v>
      </c>
      <c r="AE6337" s="1">
        <v>40032.470138888886</v>
      </c>
      <c r="AG6337" t="s">
        <v>36046</v>
      </c>
      <c r="AH6337" t="s">
        <v>51</v>
      </c>
      <c r="AJ6337" t="s">
        <v>53</v>
      </c>
      <c r="AO6337" t="s">
        <v>8142</v>
      </c>
    </row>
    <row r="6338" spans="1:43" x14ac:dyDescent="0.35">
      <c r="A6338" t="s">
        <v>36047</v>
      </c>
      <c r="B6338" t="s">
        <v>36048</v>
      </c>
      <c r="C6338" t="s">
        <v>36049</v>
      </c>
      <c r="F6338" t="s">
        <v>35992</v>
      </c>
      <c r="H6338" t="s">
        <v>34774</v>
      </c>
      <c r="J6338" t="s">
        <v>18584</v>
      </c>
      <c r="N6338" t="s">
        <v>637</v>
      </c>
      <c r="O6338">
        <v>77614</v>
      </c>
      <c r="P6338" t="s">
        <v>50</v>
      </c>
      <c r="U6338" s="1">
        <v>44692</v>
      </c>
      <c r="V6338" s="1">
        <v>44692</v>
      </c>
      <c r="AC6338" t="s">
        <v>53</v>
      </c>
      <c r="AD6338">
        <v>2969543968</v>
      </c>
      <c r="AE6338" s="1">
        <v>40032.470138888886</v>
      </c>
      <c r="AG6338" t="s">
        <v>36050</v>
      </c>
      <c r="AH6338" t="s">
        <v>51</v>
      </c>
      <c r="AJ6338" t="s">
        <v>53</v>
      </c>
      <c r="AO6338" t="s">
        <v>8142</v>
      </c>
    </row>
    <row r="6339" spans="1:43" x14ac:dyDescent="0.35">
      <c r="A6339" t="s">
        <v>36051</v>
      </c>
      <c r="B6339" t="s">
        <v>28112</v>
      </c>
      <c r="C6339" t="s">
        <v>587</v>
      </c>
      <c r="F6339" t="s">
        <v>35986</v>
      </c>
      <c r="H6339" t="s">
        <v>34774</v>
      </c>
      <c r="J6339" t="s">
        <v>12614</v>
      </c>
      <c r="N6339" t="s">
        <v>637</v>
      </c>
      <c r="O6339">
        <v>77614</v>
      </c>
      <c r="P6339" t="s">
        <v>50</v>
      </c>
      <c r="U6339" s="1">
        <v>44692</v>
      </c>
      <c r="V6339" s="1">
        <v>44692</v>
      </c>
      <c r="AC6339" t="s">
        <v>53</v>
      </c>
      <c r="AD6339">
        <v>2969543968</v>
      </c>
      <c r="AE6339" s="1">
        <v>40032.470138888886</v>
      </c>
      <c r="AG6339" t="s">
        <v>36052</v>
      </c>
      <c r="AH6339" t="s">
        <v>51</v>
      </c>
      <c r="AJ6339" t="s">
        <v>53</v>
      </c>
      <c r="AO6339" t="s">
        <v>8142</v>
      </c>
    </row>
    <row r="6340" spans="1:43" x14ac:dyDescent="0.35">
      <c r="A6340" t="s">
        <v>36053</v>
      </c>
      <c r="B6340" t="s">
        <v>36054</v>
      </c>
      <c r="C6340" t="s">
        <v>946</v>
      </c>
      <c r="F6340" t="s">
        <v>35992</v>
      </c>
      <c r="H6340" t="s">
        <v>34774</v>
      </c>
      <c r="J6340" t="s">
        <v>18584</v>
      </c>
      <c r="N6340" t="s">
        <v>637</v>
      </c>
      <c r="O6340">
        <v>77614</v>
      </c>
      <c r="P6340" t="s">
        <v>50</v>
      </c>
      <c r="U6340" s="1">
        <v>44692</v>
      </c>
      <c r="V6340" s="1">
        <v>44692</v>
      </c>
      <c r="AC6340" t="s">
        <v>53</v>
      </c>
      <c r="AD6340">
        <v>2969543968</v>
      </c>
      <c r="AE6340" s="1">
        <v>40032.470138888886</v>
      </c>
      <c r="AG6340" t="s">
        <v>36055</v>
      </c>
      <c r="AH6340" t="s">
        <v>51</v>
      </c>
      <c r="AJ6340" t="s">
        <v>53</v>
      </c>
      <c r="AO6340" t="s">
        <v>8142</v>
      </c>
    </row>
    <row r="6341" spans="1:43" x14ac:dyDescent="0.35">
      <c r="A6341" t="s">
        <v>36056</v>
      </c>
      <c r="B6341" t="s">
        <v>20638</v>
      </c>
      <c r="C6341" t="s">
        <v>1998</v>
      </c>
      <c r="F6341" t="s">
        <v>35986</v>
      </c>
      <c r="H6341" t="s">
        <v>34774</v>
      </c>
      <c r="J6341" t="s">
        <v>12614</v>
      </c>
      <c r="N6341" t="s">
        <v>637</v>
      </c>
      <c r="O6341">
        <v>77614</v>
      </c>
      <c r="P6341" t="s">
        <v>50</v>
      </c>
      <c r="U6341" s="1">
        <v>44692</v>
      </c>
      <c r="V6341" s="1">
        <v>44692</v>
      </c>
      <c r="AC6341" t="s">
        <v>53</v>
      </c>
      <c r="AD6341">
        <v>2969543968</v>
      </c>
      <c r="AE6341" s="1">
        <v>40032.470138888886</v>
      </c>
      <c r="AG6341" t="s">
        <v>36057</v>
      </c>
      <c r="AH6341" t="s">
        <v>51</v>
      </c>
      <c r="AJ6341" t="s">
        <v>53</v>
      </c>
      <c r="AO6341" t="s">
        <v>8142</v>
      </c>
    </row>
    <row r="6342" spans="1:43" x14ac:dyDescent="0.35">
      <c r="A6342" t="s">
        <v>36058</v>
      </c>
      <c r="B6342" t="s">
        <v>15527</v>
      </c>
      <c r="C6342" t="s">
        <v>3349</v>
      </c>
      <c r="D6342" t="s">
        <v>861</v>
      </c>
      <c r="F6342" t="s">
        <v>36059</v>
      </c>
      <c r="G6342">
        <v>7208388052</v>
      </c>
      <c r="H6342" t="s">
        <v>35746</v>
      </c>
      <c r="I6342" t="s">
        <v>200</v>
      </c>
      <c r="J6342" t="s">
        <v>4293</v>
      </c>
      <c r="K6342" t="s">
        <v>35747</v>
      </c>
      <c r="M6342" t="s">
        <v>10790</v>
      </c>
      <c r="N6342" t="s">
        <v>608</v>
      </c>
      <c r="O6342">
        <v>80640</v>
      </c>
      <c r="P6342" t="s">
        <v>50</v>
      </c>
      <c r="U6342" s="1">
        <v>44692.5</v>
      </c>
      <c r="V6342" s="1">
        <v>44692.5</v>
      </c>
      <c r="AC6342" t="s">
        <v>53</v>
      </c>
      <c r="AD6342">
        <v>2969634929</v>
      </c>
      <c r="AE6342" s="1">
        <v>41799.665972222225</v>
      </c>
      <c r="AG6342" t="s">
        <v>36060</v>
      </c>
      <c r="AH6342" t="s">
        <v>53</v>
      </c>
      <c r="AJ6342" t="s">
        <v>53</v>
      </c>
      <c r="AK6342" t="s">
        <v>8166</v>
      </c>
      <c r="AO6342" t="s">
        <v>54</v>
      </c>
    </row>
    <row r="6343" spans="1:43" x14ac:dyDescent="0.35">
      <c r="A6343" t="s">
        <v>36061</v>
      </c>
      <c r="B6343" t="s">
        <v>36062</v>
      </c>
      <c r="C6343" t="s">
        <v>36063</v>
      </c>
      <c r="F6343" t="s">
        <v>36064</v>
      </c>
      <c r="H6343" t="s">
        <v>36065</v>
      </c>
      <c r="I6343" t="s">
        <v>179</v>
      </c>
      <c r="J6343" t="s">
        <v>36066</v>
      </c>
      <c r="K6343" t="s">
        <v>36067</v>
      </c>
      <c r="M6343" t="s">
        <v>36068</v>
      </c>
      <c r="N6343" t="s">
        <v>36069</v>
      </c>
      <c r="O6343">
        <v>80631</v>
      </c>
      <c r="P6343" t="s">
        <v>50</v>
      </c>
      <c r="U6343" s="1">
        <v>44692.52847222222</v>
      </c>
      <c r="V6343" s="1">
        <v>44692.52847222222</v>
      </c>
      <c r="W6343" s="1">
        <v>44692.566666666666</v>
      </c>
      <c r="X6343" s="1">
        <v>44692.566666666666</v>
      </c>
      <c r="AC6343" t="s">
        <v>51</v>
      </c>
      <c r="AD6343">
        <v>2969736722</v>
      </c>
      <c r="AE6343" s="1">
        <v>42856.407638888886</v>
      </c>
      <c r="AF6343" t="s">
        <v>36070</v>
      </c>
      <c r="AG6343" t="s">
        <v>36071</v>
      </c>
      <c r="AH6343" t="s">
        <v>53</v>
      </c>
      <c r="AJ6343" t="s">
        <v>53</v>
      </c>
      <c r="AK6343" t="s">
        <v>25501</v>
      </c>
      <c r="AL6343" t="s">
        <v>68</v>
      </c>
      <c r="AO6343" t="s">
        <v>54</v>
      </c>
      <c r="AP6343" s="1">
        <v>45124.658333333333</v>
      </c>
      <c r="AQ6343" s="1">
        <v>45124.663194444445</v>
      </c>
    </row>
    <row r="6344" spans="1:43" x14ac:dyDescent="0.35">
      <c r="A6344" t="s">
        <v>36072</v>
      </c>
      <c r="B6344" t="s">
        <v>5773</v>
      </c>
      <c r="C6344" t="s">
        <v>36073</v>
      </c>
      <c r="F6344" t="s">
        <v>36074</v>
      </c>
      <c r="H6344" t="s">
        <v>36075</v>
      </c>
      <c r="I6344" t="s">
        <v>179</v>
      </c>
      <c r="J6344" t="s">
        <v>3478</v>
      </c>
      <c r="K6344" t="s">
        <v>32404</v>
      </c>
      <c r="M6344" t="s">
        <v>1031</v>
      </c>
      <c r="N6344" t="s">
        <v>65</v>
      </c>
      <c r="O6344">
        <v>80216</v>
      </c>
      <c r="P6344" t="s">
        <v>50</v>
      </c>
      <c r="U6344" s="1">
        <v>44692.529861111114</v>
      </c>
      <c r="V6344" s="1">
        <v>44692.529861111114</v>
      </c>
      <c r="W6344" s="1">
        <v>44692.570138888892</v>
      </c>
      <c r="X6344" s="1">
        <v>44692.570138888892</v>
      </c>
      <c r="AC6344" t="s">
        <v>53</v>
      </c>
      <c r="AD6344">
        <v>2969475096</v>
      </c>
      <c r="AE6344" s="1">
        <v>37141</v>
      </c>
      <c r="AF6344" t="s">
        <v>17798</v>
      </c>
      <c r="AG6344" t="s">
        <v>36076</v>
      </c>
      <c r="AH6344" t="s">
        <v>53</v>
      </c>
      <c r="AJ6344" t="s">
        <v>53</v>
      </c>
      <c r="AK6344" t="s">
        <v>11282</v>
      </c>
      <c r="AL6344" t="s">
        <v>68</v>
      </c>
      <c r="AO6344" t="s">
        <v>54</v>
      </c>
      <c r="AP6344" s="1">
        <v>45397.422222222223</v>
      </c>
    </row>
    <row r="6345" spans="1:43" x14ac:dyDescent="0.35">
      <c r="A6345" t="s">
        <v>36077</v>
      </c>
      <c r="B6345" t="s">
        <v>36078</v>
      </c>
      <c r="C6345" t="s">
        <v>4860</v>
      </c>
      <c r="F6345" t="s">
        <v>36079</v>
      </c>
      <c r="H6345" t="s">
        <v>36077</v>
      </c>
      <c r="J6345" t="s">
        <v>36080</v>
      </c>
      <c r="N6345" t="s">
        <v>287</v>
      </c>
      <c r="O6345">
        <v>80906</v>
      </c>
      <c r="P6345" t="s">
        <v>50</v>
      </c>
      <c r="U6345" s="1">
        <v>44693</v>
      </c>
      <c r="V6345" s="1">
        <v>44693</v>
      </c>
      <c r="W6345" s="1">
        <v>44693.515972222223</v>
      </c>
      <c r="X6345" s="1">
        <v>44693.515972222223</v>
      </c>
      <c r="AC6345" t="s">
        <v>53</v>
      </c>
      <c r="AD6345">
        <v>2969673838</v>
      </c>
      <c r="AE6345" s="1">
        <v>42187.554166666669</v>
      </c>
      <c r="AG6345" t="s">
        <v>36081</v>
      </c>
      <c r="AH6345" t="s">
        <v>51</v>
      </c>
      <c r="AJ6345" t="s">
        <v>53</v>
      </c>
      <c r="AL6345" t="s">
        <v>78</v>
      </c>
      <c r="AO6345" t="s">
        <v>8142</v>
      </c>
      <c r="AP6345" s="1">
        <v>44693.64166666667</v>
      </c>
    </row>
    <row r="6346" spans="1:43" x14ac:dyDescent="0.35">
      <c r="A6346" t="s">
        <v>36082</v>
      </c>
      <c r="B6346" t="s">
        <v>36083</v>
      </c>
      <c r="C6346" t="s">
        <v>26732</v>
      </c>
      <c r="F6346" t="s">
        <v>34773</v>
      </c>
      <c r="H6346" t="s">
        <v>34774</v>
      </c>
      <c r="J6346" t="s">
        <v>18584</v>
      </c>
      <c r="N6346" t="s">
        <v>637</v>
      </c>
      <c r="O6346">
        <v>77396</v>
      </c>
      <c r="P6346" t="s">
        <v>50</v>
      </c>
      <c r="U6346" s="1">
        <v>44693</v>
      </c>
      <c r="V6346" s="1">
        <v>44693</v>
      </c>
      <c r="AC6346" t="s">
        <v>53</v>
      </c>
      <c r="AD6346">
        <v>2969543968</v>
      </c>
      <c r="AE6346" s="1">
        <v>40032.470138888886</v>
      </c>
      <c r="AG6346" t="s">
        <v>36084</v>
      </c>
      <c r="AH6346" t="s">
        <v>51</v>
      </c>
      <c r="AJ6346" t="s">
        <v>53</v>
      </c>
      <c r="AO6346" t="s">
        <v>8142</v>
      </c>
    </row>
    <row r="6347" spans="1:43" x14ac:dyDescent="0.35">
      <c r="A6347" t="s">
        <v>36085</v>
      </c>
      <c r="B6347" t="s">
        <v>36086</v>
      </c>
      <c r="C6347" t="s">
        <v>36087</v>
      </c>
      <c r="F6347" t="s">
        <v>36088</v>
      </c>
      <c r="H6347" t="s">
        <v>36089</v>
      </c>
      <c r="J6347" t="s">
        <v>15382</v>
      </c>
      <c r="K6347" t="s">
        <v>26835</v>
      </c>
      <c r="M6347" t="s">
        <v>3667</v>
      </c>
      <c r="N6347" t="s">
        <v>3668</v>
      </c>
      <c r="O6347">
        <v>49686</v>
      </c>
      <c r="P6347" t="s">
        <v>50</v>
      </c>
      <c r="U6347" s="1">
        <v>44693</v>
      </c>
      <c r="V6347" s="1">
        <v>44693</v>
      </c>
      <c r="W6347" s="1">
        <v>44693.43472222222</v>
      </c>
      <c r="X6347" s="1">
        <v>44693.43472222222</v>
      </c>
      <c r="AC6347" t="s">
        <v>51</v>
      </c>
      <c r="AD6347">
        <v>2969629793</v>
      </c>
      <c r="AE6347" s="1">
        <v>41745.536111111112</v>
      </c>
      <c r="AF6347" t="s">
        <v>14222</v>
      </c>
      <c r="AG6347" t="s">
        <v>36090</v>
      </c>
      <c r="AH6347" t="s">
        <v>51</v>
      </c>
      <c r="AJ6347" t="s">
        <v>53</v>
      </c>
      <c r="AL6347" t="s">
        <v>78</v>
      </c>
      <c r="AO6347" t="s">
        <v>5443</v>
      </c>
      <c r="AP6347" s="1">
        <v>45204.501388888886</v>
      </c>
    </row>
    <row r="6348" spans="1:43" x14ac:dyDescent="0.35">
      <c r="A6348" t="s">
        <v>36091</v>
      </c>
      <c r="B6348" t="s">
        <v>25997</v>
      </c>
      <c r="C6348" t="s">
        <v>4850</v>
      </c>
      <c r="F6348" t="s">
        <v>36092</v>
      </c>
      <c r="H6348" t="s">
        <v>36091</v>
      </c>
      <c r="J6348" t="s">
        <v>1014</v>
      </c>
      <c r="K6348" t="s">
        <v>36093</v>
      </c>
      <c r="M6348" t="s">
        <v>34453</v>
      </c>
      <c r="N6348" t="s">
        <v>2409</v>
      </c>
      <c r="O6348">
        <v>85540</v>
      </c>
      <c r="P6348" t="s">
        <v>50</v>
      </c>
      <c r="U6348" s="1">
        <v>44693</v>
      </c>
      <c r="V6348" s="1">
        <v>44693</v>
      </c>
      <c r="AC6348" t="s">
        <v>53</v>
      </c>
      <c r="AD6348">
        <v>2969480780</v>
      </c>
      <c r="AE6348" s="1">
        <v>37467</v>
      </c>
      <c r="AG6348" t="s">
        <v>36094</v>
      </c>
      <c r="AH6348" t="s">
        <v>51</v>
      </c>
      <c r="AJ6348" t="s">
        <v>53</v>
      </c>
      <c r="AO6348" t="s">
        <v>8142</v>
      </c>
    </row>
    <row r="6349" spans="1:43" x14ac:dyDescent="0.35">
      <c r="A6349" t="s">
        <v>36095</v>
      </c>
      <c r="B6349" t="s">
        <v>27929</v>
      </c>
      <c r="C6349" t="s">
        <v>1614</v>
      </c>
      <c r="F6349">
        <f>1915-851-3788</f>
        <v>-2724</v>
      </c>
      <c r="H6349" t="s">
        <v>36095</v>
      </c>
      <c r="J6349" t="s">
        <v>36096</v>
      </c>
      <c r="N6349" t="s">
        <v>637</v>
      </c>
      <c r="O6349">
        <v>79836</v>
      </c>
      <c r="P6349" t="s">
        <v>50</v>
      </c>
      <c r="U6349" s="1">
        <v>44693</v>
      </c>
      <c r="V6349" s="1">
        <v>44693</v>
      </c>
      <c r="W6349" s="1">
        <v>44693.438194444447</v>
      </c>
      <c r="X6349" s="1">
        <v>44693.438194444447</v>
      </c>
      <c r="AC6349" t="s">
        <v>53</v>
      </c>
      <c r="AD6349">
        <v>2972377288</v>
      </c>
      <c r="AE6349" s="1">
        <v>44974.376388888886</v>
      </c>
      <c r="AF6349" t="s">
        <v>36097</v>
      </c>
      <c r="AG6349" t="s">
        <v>36098</v>
      </c>
      <c r="AH6349" t="s">
        <v>51</v>
      </c>
      <c r="AJ6349" t="s">
        <v>53</v>
      </c>
      <c r="AL6349" t="s">
        <v>68</v>
      </c>
      <c r="AO6349" t="s">
        <v>8142</v>
      </c>
    </row>
    <row r="6350" spans="1:43" x14ac:dyDescent="0.35">
      <c r="A6350" t="s">
        <v>36099</v>
      </c>
      <c r="B6350" t="s">
        <v>3829</v>
      </c>
      <c r="C6350" t="s">
        <v>21914</v>
      </c>
      <c r="F6350" t="s">
        <v>36100</v>
      </c>
      <c r="H6350" t="s">
        <v>36099</v>
      </c>
      <c r="J6350" t="s">
        <v>36101</v>
      </c>
      <c r="N6350" t="s">
        <v>637</v>
      </c>
      <c r="O6350">
        <v>79907</v>
      </c>
      <c r="P6350" t="s">
        <v>50</v>
      </c>
      <c r="U6350" s="1">
        <v>44693</v>
      </c>
      <c r="V6350" s="1">
        <v>44693</v>
      </c>
      <c r="W6350" s="1">
        <v>44693.6875</v>
      </c>
      <c r="X6350" s="1">
        <v>44693.6875</v>
      </c>
      <c r="AC6350" t="s">
        <v>53</v>
      </c>
      <c r="AD6350">
        <v>2972089782</v>
      </c>
      <c r="AE6350" s="1">
        <v>44774.675000000003</v>
      </c>
      <c r="AF6350" t="s">
        <v>36102</v>
      </c>
      <c r="AG6350" t="s">
        <v>36103</v>
      </c>
      <c r="AH6350" t="s">
        <v>51</v>
      </c>
      <c r="AJ6350" t="s">
        <v>53</v>
      </c>
      <c r="AL6350" t="s">
        <v>68</v>
      </c>
      <c r="AO6350" t="s">
        <v>5443</v>
      </c>
      <c r="AP6350" s="1">
        <v>44693.685416666667</v>
      </c>
    </row>
    <row r="6351" spans="1:43" x14ac:dyDescent="0.35">
      <c r="A6351" t="s">
        <v>36104</v>
      </c>
      <c r="B6351" t="s">
        <v>13673</v>
      </c>
      <c r="C6351" t="s">
        <v>2615</v>
      </c>
      <c r="F6351" t="s">
        <v>36105</v>
      </c>
      <c r="H6351" t="s">
        <v>36104</v>
      </c>
      <c r="J6351" t="s">
        <v>20891</v>
      </c>
      <c r="K6351" t="s">
        <v>36106</v>
      </c>
      <c r="M6351" t="s">
        <v>1692</v>
      </c>
      <c r="N6351" t="s">
        <v>501</v>
      </c>
      <c r="O6351">
        <v>88240</v>
      </c>
      <c r="P6351" t="s">
        <v>50</v>
      </c>
      <c r="U6351" s="1">
        <v>44693</v>
      </c>
      <c r="V6351" s="1">
        <v>44693</v>
      </c>
      <c r="W6351" s="1">
        <v>44872.390972222223</v>
      </c>
      <c r="X6351" s="1">
        <v>44872.390972222223</v>
      </c>
      <c r="AC6351" t="s">
        <v>53</v>
      </c>
      <c r="AD6351">
        <v>2969766987</v>
      </c>
      <c r="AE6351" s="1">
        <v>43069.593055555553</v>
      </c>
      <c r="AF6351" t="s">
        <v>13678</v>
      </c>
      <c r="AG6351" t="s">
        <v>36107</v>
      </c>
      <c r="AH6351" t="s">
        <v>51</v>
      </c>
      <c r="AJ6351" t="s">
        <v>53</v>
      </c>
      <c r="AL6351" t="s">
        <v>68</v>
      </c>
      <c r="AO6351" t="s">
        <v>5443</v>
      </c>
      <c r="AP6351" s="1">
        <v>45476.34652777778</v>
      </c>
      <c r="AQ6351" s="1">
        <v>45476.352777777778</v>
      </c>
    </row>
    <row r="6352" spans="1:43" x14ac:dyDescent="0.35">
      <c r="A6352" t="s">
        <v>36108</v>
      </c>
      <c r="B6352" t="s">
        <v>1678</v>
      </c>
      <c r="C6352" t="s">
        <v>1679</v>
      </c>
      <c r="F6352" t="s">
        <v>36109</v>
      </c>
      <c r="H6352" t="s">
        <v>36108</v>
      </c>
      <c r="J6352" t="s">
        <v>3788</v>
      </c>
      <c r="N6352" t="s">
        <v>287</v>
      </c>
      <c r="O6352">
        <v>80602</v>
      </c>
      <c r="P6352" t="s">
        <v>50</v>
      </c>
      <c r="U6352" s="1">
        <v>44693</v>
      </c>
      <c r="V6352" s="1">
        <v>44693</v>
      </c>
      <c r="W6352" s="1">
        <v>44693.606944444444</v>
      </c>
      <c r="X6352" s="1">
        <v>44693.606944444444</v>
      </c>
      <c r="AC6352" t="s">
        <v>53</v>
      </c>
      <c r="AD6352">
        <v>1000000001</v>
      </c>
      <c r="AE6352" s="1">
        <v>39973.351388888892</v>
      </c>
      <c r="AF6352" t="s">
        <v>3377</v>
      </c>
      <c r="AG6352" t="s">
        <v>36110</v>
      </c>
      <c r="AH6352" t="s">
        <v>51</v>
      </c>
      <c r="AJ6352" t="s">
        <v>53</v>
      </c>
      <c r="AL6352" t="s">
        <v>78</v>
      </c>
      <c r="AO6352" t="s">
        <v>8142</v>
      </c>
    </row>
    <row r="6353" spans="1:42" x14ac:dyDescent="0.35">
      <c r="A6353" t="s">
        <v>36111</v>
      </c>
      <c r="B6353" t="s">
        <v>653</v>
      </c>
      <c r="C6353" t="s">
        <v>1471</v>
      </c>
      <c r="F6353" t="s">
        <v>36112</v>
      </c>
      <c r="H6353" t="s">
        <v>36111</v>
      </c>
      <c r="J6353" t="s">
        <v>36113</v>
      </c>
      <c r="K6353" t="s">
        <v>36114</v>
      </c>
      <c r="M6353" t="s">
        <v>3234</v>
      </c>
      <c r="N6353" t="s">
        <v>253</v>
      </c>
      <c r="O6353">
        <v>88211</v>
      </c>
      <c r="P6353" t="s">
        <v>50</v>
      </c>
      <c r="U6353" s="1">
        <v>44693</v>
      </c>
      <c r="V6353" s="1">
        <v>44693</v>
      </c>
      <c r="W6353" s="1">
        <v>44693.638888888891</v>
      </c>
      <c r="X6353" s="1">
        <v>44693.638888888891</v>
      </c>
      <c r="AC6353" t="s">
        <v>53</v>
      </c>
      <c r="AD6353">
        <v>2969512497</v>
      </c>
      <c r="AE6353" s="1">
        <v>38481.407638888886</v>
      </c>
      <c r="AF6353" t="s">
        <v>4005</v>
      </c>
      <c r="AG6353" t="s">
        <v>36115</v>
      </c>
      <c r="AH6353" t="s">
        <v>51</v>
      </c>
      <c r="AJ6353" t="s">
        <v>53</v>
      </c>
      <c r="AL6353" t="s">
        <v>78</v>
      </c>
      <c r="AO6353" t="s">
        <v>5443</v>
      </c>
      <c r="AP6353" s="1">
        <v>44757.551388888889</v>
      </c>
    </row>
    <row r="6354" spans="1:42" x14ac:dyDescent="0.35">
      <c r="A6354" t="s">
        <v>36116</v>
      </c>
      <c r="B6354" t="s">
        <v>36117</v>
      </c>
      <c r="C6354" t="s">
        <v>36118</v>
      </c>
      <c r="F6354" t="s">
        <v>36119</v>
      </c>
      <c r="H6354" t="s">
        <v>36116</v>
      </c>
      <c r="J6354" t="s">
        <v>5486</v>
      </c>
      <c r="N6354" t="s">
        <v>4526</v>
      </c>
      <c r="O6354">
        <v>85282</v>
      </c>
      <c r="P6354" t="s">
        <v>50</v>
      </c>
      <c r="U6354" s="1">
        <v>44693</v>
      </c>
      <c r="V6354" s="1">
        <v>44693</v>
      </c>
      <c r="AC6354" t="s">
        <v>53</v>
      </c>
      <c r="AD6354">
        <v>2969542473</v>
      </c>
      <c r="AE6354" s="1">
        <v>39974.713888888888</v>
      </c>
      <c r="AG6354" t="s">
        <v>36120</v>
      </c>
      <c r="AH6354" t="s">
        <v>51</v>
      </c>
      <c r="AJ6354" t="s">
        <v>53</v>
      </c>
      <c r="AO6354" t="s">
        <v>8142</v>
      </c>
    </row>
    <row r="6355" spans="1:42" x14ac:dyDescent="0.35">
      <c r="A6355" t="s">
        <v>36121</v>
      </c>
      <c r="B6355" t="s">
        <v>36122</v>
      </c>
      <c r="C6355" t="s">
        <v>36123</v>
      </c>
      <c r="F6355" t="s">
        <v>17448</v>
      </c>
      <c r="H6355" t="s">
        <v>36121</v>
      </c>
      <c r="J6355" t="s">
        <v>36124</v>
      </c>
      <c r="N6355" t="s">
        <v>287</v>
      </c>
      <c r="O6355">
        <v>80216</v>
      </c>
      <c r="P6355" t="s">
        <v>50</v>
      </c>
      <c r="U6355" s="1">
        <v>44693</v>
      </c>
      <c r="V6355" s="1">
        <v>44693</v>
      </c>
      <c r="W6355" s="1">
        <v>44693.431944444441</v>
      </c>
      <c r="X6355" s="1">
        <v>44693.431944444441</v>
      </c>
      <c r="AC6355" t="s">
        <v>53</v>
      </c>
      <c r="AD6355">
        <v>2969728541</v>
      </c>
      <c r="AE6355" s="1">
        <v>42810.482638888891</v>
      </c>
      <c r="AG6355" t="s">
        <v>36125</v>
      </c>
      <c r="AH6355" t="s">
        <v>51</v>
      </c>
      <c r="AJ6355" t="s">
        <v>53</v>
      </c>
      <c r="AL6355" t="s">
        <v>78</v>
      </c>
      <c r="AO6355" t="s">
        <v>8142</v>
      </c>
      <c r="AP6355" s="1">
        <v>45425.428472222222</v>
      </c>
    </row>
    <row r="6356" spans="1:42" x14ac:dyDescent="0.35">
      <c r="A6356" t="s">
        <v>36126</v>
      </c>
      <c r="B6356" t="s">
        <v>36127</v>
      </c>
      <c r="C6356" t="s">
        <v>715</v>
      </c>
      <c r="F6356" t="s">
        <v>36128</v>
      </c>
      <c r="H6356" t="s">
        <v>36126</v>
      </c>
      <c r="J6356" t="s">
        <v>13744</v>
      </c>
      <c r="N6356" t="s">
        <v>24375</v>
      </c>
      <c r="O6356">
        <v>21901</v>
      </c>
      <c r="P6356" t="s">
        <v>50</v>
      </c>
      <c r="U6356" s="1">
        <v>44693</v>
      </c>
      <c r="V6356" s="1">
        <v>44693</v>
      </c>
      <c r="AC6356" t="s">
        <v>53</v>
      </c>
      <c r="AD6356">
        <v>2969474461</v>
      </c>
      <c r="AE6356" s="1">
        <v>37104.381944444445</v>
      </c>
      <c r="AG6356" t="s">
        <v>36129</v>
      </c>
      <c r="AH6356" t="s">
        <v>51</v>
      </c>
      <c r="AJ6356" t="s">
        <v>53</v>
      </c>
      <c r="AO6356" t="s">
        <v>8142</v>
      </c>
    </row>
    <row r="6357" spans="1:42" x14ac:dyDescent="0.35">
      <c r="A6357" t="s">
        <v>36130</v>
      </c>
      <c r="B6357" t="s">
        <v>36131</v>
      </c>
      <c r="C6357" t="s">
        <v>15106</v>
      </c>
      <c r="F6357" t="s">
        <v>36132</v>
      </c>
      <c r="H6357" t="s">
        <v>36130</v>
      </c>
      <c r="J6357" t="s">
        <v>16624</v>
      </c>
      <c r="K6357" t="s">
        <v>16542</v>
      </c>
      <c r="M6357" t="s">
        <v>36133</v>
      </c>
      <c r="N6357" t="s">
        <v>15037</v>
      </c>
      <c r="O6357">
        <v>56310</v>
      </c>
      <c r="P6357" t="s">
        <v>50</v>
      </c>
      <c r="U6357" s="1">
        <v>44693</v>
      </c>
      <c r="V6357" s="1">
        <v>44693</v>
      </c>
      <c r="AC6357" t="s">
        <v>53</v>
      </c>
      <c r="AD6357">
        <v>2969506030</v>
      </c>
      <c r="AE6357" s="1">
        <v>38097.646527777775</v>
      </c>
      <c r="AG6357" t="s">
        <v>36134</v>
      </c>
      <c r="AH6357" t="s">
        <v>51</v>
      </c>
      <c r="AJ6357" t="s">
        <v>53</v>
      </c>
      <c r="AO6357" t="s">
        <v>8142</v>
      </c>
    </row>
    <row r="6358" spans="1:42" x14ac:dyDescent="0.35">
      <c r="A6358" t="s">
        <v>36135</v>
      </c>
      <c r="B6358" t="s">
        <v>28932</v>
      </c>
      <c r="C6358" t="s">
        <v>1076</v>
      </c>
      <c r="F6358" t="s">
        <v>36136</v>
      </c>
      <c r="H6358" t="s">
        <v>36137</v>
      </c>
      <c r="I6358" t="s">
        <v>415</v>
      </c>
      <c r="J6358" t="s">
        <v>30519</v>
      </c>
      <c r="K6358" t="s">
        <v>36138</v>
      </c>
      <c r="M6358" t="s">
        <v>525</v>
      </c>
      <c r="N6358" t="s">
        <v>287</v>
      </c>
      <c r="O6358">
        <v>80230</v>
      </c>
      <c r="P6358" t="s">
        <v>50</v>
      </c>
      <c r="U6358" s="1">
        <v>44693.424305555556</v>
      </c>
      <c r="V6358" s="1">
        <v>44693.424305555556</v>
      </c>
      <c r="W6358" s="1">
        <v>44693.468055555553</v>
      </c>
      <c r="X6358" s="1">
        <v>44693.468055555553</v>
      </c>
      <c r="AC6358" t="s">
        <v>53</v>
      </c>
      <c r="AD6358">
        <v>2969480024</v>
      </c>
      <c r="AE6358" s="1">
        <v>37427</v>
      </c>
      <c r="AF6358" t="s">
        <v>140</v>
      </c>
      <c r="AG6358" t="s">
        <v>36139</v>
      </c>
      <c r="AH6358" t="s">
        <v>53</v>
      </c>
      <c r="AJ6358" t="s">
        <v>53</v>
      </c>
      <c r="AK6358" t="s">
        <v>7072</v>
      </c>
      <c r="AL6358" t="s">
        <v>78</v>
      </c>
      <c r="AO6358" t="s">
        <v>54</v>
      </c>
      <c r="AP6358" s="1">
        <v>44720.504166666666</v>
      </c>
    </row>
    <row r="6359" spans="1:42" x14ac:dyDescent="0.35">
      <c r="A6359" t="s">
        <v>36140</v>
      </c>
      <c r="B6359" t="s">
        <v>29194</v>
      </c>
      <c r="C6359" t="s">
        <v>6581</v>
      </c>
      <c r="F6359" t="s">
        <v>16197</v>
      </c>
      <c r="H6359" t="s">
        <v>16194</v>
      </c>
      <c r="I6359" t="s">
        <v>394</v>
      </c>
      <c r="J6359" t="s">
        <v>29195</v>
      </c>
      <c r="K6359" t="s">
        <v>29196</v>
      </c>
      <c r="M6359" t="s">
        <v>16200</v>
      </c>
      <c r="N6359" t="s">
        <v>253</v>
      </c>
      <c r="O6359">
        <v>88130</v>
      </c>
      <c r="P6359" t="s">
        <v>50</v>
      </c>
      <c r="U6359" s="1">
        <v>44693.496527777781</v>
      </c>
      <c r="V6359" s="1">
        <v>44693.496527777781</v>
      </c>
      <c r="W6359" s="1">
        <v>44693.540277777778</v>
      </c>
      <c r="X6359" s="1">
        <v>44693.540277777778</v>
      </c>
      <c r="AC6359" t="s">
        <v>53</v>
      </c>
      <c r="AD6359">
        <v>2969559404</v>
      </c>
      <c r="AE6359" s="1">
        <v>40590.47152777778</v>
      </c>
      <c r="AF6359" t="s">
        <v>16201</v>
      </c>
      <c r="AG6359" t="s">
        <v>36141</v>
      </c>
      <c r="AH6359" t="s">
        <v>53</v>
      </c>
      <c r="AJ6359" t="s">
        <v>53</v>
      </c>
      <c r="AK6359" t="s">
        <v>19885</v>
      </c>
      <c r="AL6359" t="s">
        <v>78</v>
      </c>
      <c r="AO6359" t="s">
        <v>54</v>
      </c>
    </row>
    <row r="6360" spans="1:42" x14ac:dyDescent="0.35">
      <c r="A6360" t="s">
        <v>36142</v>
      </c>
      <c r="B6360" t="s">
        <v>36143</v>
      </c>
      <c r="C6360" t="s">
        <v>1865</v>
      </c>
      <c r="F6360" t="s">
        <v>36144</v>
      </c>
      <c r="H6360" t="s">
        <v>36145</v>
      </c>
      <c r="I6360" t="s">
        <v>101</v>
      </c>
      <c r="J6360" t="s">
        <v>36146</v>
      </c>
      <c r="K6360" t="s">
        <v>36147</v>
      </c>
      <c r="M6360" t="s">
        <v>7410</v>
      </c>
      <c r="N6360" t="s">
        <v>10487</v>
      </c>
      <c r="O6360">
        <v>71203</v>
      </c>
      <c r="P6360" t="s">
        <v>50</v>
      </c>
      <c r="U6360" s="1">
        <v>44693.658333333333</v>
      </c>
      <c r="V6360" s="1">
        <v>44693.658333333333</v>
      </c>
      <c r="AC6360" t="s">
        <v>53</v>
      </c>
      <c r="AD6360">
        <v>2969580062</v>
      </c>
      <c r="AE6360" s="1">
        <v>41180.309027777781</v>
      </c>
      <c r="AG6360" t="s">
        <v>36148</v>
      </c>
      <c r="AH6360" t="s">
        <v>53</v>
      </c>
      <c r="AJ6360" t="s">
        <v>53</v>
      </c>
      <c r="AK6360" t="s">
        <v>17884</v>
      </c>
      <c r="AO6360" t="s">
        <v>54</v>
      </c>
    </row>
    <row r="6361" spans="1:42" x14ac:dyDescent="0.35">
      <c r="A6361" t="s">
        <v>36149</v>
      </c>
      <c r="B6361" t="s">
        <v>8950</v>
      </c>
      <c r="C6361" t="s">
        <v>519</v>
      </c>
      <c r="F6361" t="s">
        <v>36150</v>
      </c>
      <c r="G6361">
        <v>6789252298</v>
      </c>
      <c r="H6361" t="s">
        <v>18546</v>
      </c>
      <c r="I6361" t="s">
        <v>464</v>
      </c>
      <c r="J6361" t="s">
        <v>6387</v>
      </c>
      <c r="K6361" t="s">
        <v>36151</v>
      </c>
      <c r="O6361">
        <v>30518</v>
      </c>
      <c r="P6361" t="s">
        <v>50</v>
      </c>
      <c r="U6361" s="1">
        <v>44694</v>
      </c>
      <c r="V6361" s="1">
        <v>44694</v>
      </c>
      <c r="AC6361" t="s">
        <v>53</v>
      </c>
      <c r="AD6361">
        <v>2969484892</v>
      </c>
      <c r="AE6361" s="1">
        <v>37756</v>
      </c>
      <c r="AG6361" t="s">
        <v>36152</v>
      </c>
      <c r="AH6361" t="s">
        <v>51</v>
      </c>
      <c r="AJ6361" t="s">
        <v>53</v>
      </c>
      <c r="AO6361" t="s">
        <v>8142</v>
      </c>
    </row>
    <row r="6362" spans="1:42" x14ac:dyDescent="0.35">
      <c r="A6362" t="s">
        <v>36153</v>
      </c>
      <c r="B6362" t="s">
        <v>36154</v>
      </c>
      <c r="C6362" t="s">
        <v>23316</v>
      </c>
      <c r="H6362" t="s">
        <v>36155</v>
      </c>
      <c r="J6362" t="s">
        <v>36156</v>
      </c>
      <c r="P6362" t="s">
        <v>50</v>
      </c>
      <c r="U6362" s="1">
        <v>44694</v>
      </c>
      <c r="V6362" s="1">
        <v>44694</v>
      </c>
      <c r="AC6362" t="s">
        <v>53</v>
      </c>
      <c r="AD6362">
        <v>2969475309</v>
      </c>
      <c r="AE6362" s="1">
        <v>37159</v>
      </c>
      <c r="AG6362" t="s">
        <v>36157</v>
      </c>
      <c r="AH6362" t="s">
        <v>51</v>
      </c>
      <c r="AJ6362" t="s">
        <v>53</v>
      </c>
      <c r="AO6362" t="s">
        <v>5443</v>
      </c>
    </row>
    <row r="6363" spans="1:42" x14ac:dyDescent="0.35">
      <c r="A6363" t="s">
        <v>36158</v>
      </c>
      <c r="B6363" t="s">
        <v>36159</v>
      </c>
      <c r="C6363" t="s">
        <v>36160</v>
      </c>
      <c r="F6363" t="s">
        <v>36161</v>
      </c>
      <c r="H6363" t="s">
        <v>36158</v>
      </c>
      <c r="J6363" t="s">
        <v>36162</v>
      </c>
      <c r="K6363" t="s">
        <v>34043</v>
      </c>
      <c r="M6363" t="s">
        <v>16824</v>
      </c>
      <c r="N6363" t="s">
        <v>798</v>
      </c>
      <c r="O6363" t="s">
        <v>36163</v>
      </c>
      <c r="P6363" t="s">
        <v>50</v>
      </c>
      <c r="U6363" s="1">
        <v>44694</v>
      </c>
      <c r="V6363" s="1">
        <v>44694</v>
      </c>
      <c r="W6363" s="1">
        <v>44694.661111111112</v>
      </c>
      <c r="X6363" s="1">
        <v>44694.661111111112</v>
      </c>
      <c r="AC6363" t="s">
        <v>53</v>
      </c>
      <c r="AD6363">
        <v>1000000001</v>
      </c>
      <c r="AE6363" s="1">
        <v>39973.351388888892</v>
      </c>
      <c r="AF6363" t="s">
        <v>3377</v>
      </c>
      <c r="AG6363" t="s">
        <v>36164</v>
      </c>
      <c r="AH6363" t="s">
        <v>51</v>
      </c>
      <c r="AJ6363" t="s">
        <v>53</v>
      </c>
      <c r="AL6363" t="s">
        <v>78</v>
      </c>
      <c r="AO6363" t="s">
        <v>5443</v>
      </c>
      <c r="AP6363" s="1">
        <v>44733.416666666664</v>
      </c>
    </row>
    <row r="6364" spans="1:42" x14ac:dyDescent="0.35">
      <c r="A6364" t="s">
        <v>36165</v>
      </c>
      <c r="B6364" t="s">
        <v>32603</v>
      </c>
      <c r="C6364" t="s">
        <v>4618</v>
      </c>
      <c r="F6364" t="s">
        <v>32604</v>
      </c>
      <c r="H6364" t="s">
        <v>32602</v>
      </c>
      <c r="J6364" t="s">
        <v>34891</v>
      </c>
      <c r="P6364" t="s">
        <v>50</v>
      </c>
      <c r="U6364" s="1">
        <v>44694</v>
      </c>
      <c r="V6364" s="1">
        <v>44694</v>
      </c>
      <c r="AC6364" t="s">
        <v>53</v>
      </c>
      <c r="AD6364">
        <v>2969591941</v>
      </c>
      <c r="AE6364" s="1">
        <v>41407.517361111109</v>
      </c>
      <c r="AG6364" t="s">
        <v>36166</v>
      </c>
      <c r="AH6364" t="s">
        <v>51</v>
      </c>
      <c r="AJ6364" t="s">
        <v>53</v>
      </c>
      <c r="AO6364" t="s">
        <v>8142</v>
      </c>
    </row>
    <row r="6365" spans="1:42" x14ac:dyDescent="0.35">
      <c r="A6365" t="s">
        <v>36167</v>
      </c>
      <c r="B6365" t="s">
        <v>12365</v>
      </c>
      <c r="C6365" t="s">
        <v>36168</v>
      </c>
      <c r="F6365" t="s">
        <v>36169</v>
      </c>
      <c r="H6365" t="s">
        <v>36167</v>
      </c>
      <c r="N6365" t="s">
        <v>287</v>
      </c>
      <c r="O6365">
        <v>80216</v>
      </c>
      <c r="P6365" t="s">
        <v>50</v>
      </c>
      <c r="U6365" s="1">
        <v>44694</v>
      </c>
      <c r="V6365" s="1">
        <v>44694</v>
      </c>
      <c r="AC6365" t="s">
        <v>53</v>
      </c>
      <c r="AG6365" t="s">
        <v>36170</v>
      </c>
      <c r="AH6365" t="s">
        <v>51</v>
      </c>
      <c r="AJ6365" t="s">
        <v>53</v>
      </c>
      <c r="AL6365" t="s">
        <v>78</v>
      </c>
      <c r="AO6365" t="s">
        <v>8142</v>
      </c>
    </row>
    <row r="6366" spans="1:42" x14ac:dyDescent="0.35">
      <c r="A6366" t="s">
        <v>36171</v>
      </c>
      <c r="B6366" t="s">
        <v>36172</v>
      </c>
      <c r="C6366" t="s">
        <v>36173</v>
      </c>
      <c r="F6366" t="s">
        <v>36174</v>
      </c>
      <c r="H6366" t="s">
        <v>36171</v>
      </c>
      <c r="J6366" t="s">
        <v>36175</v>
      </c>
      <c r="K6366" t="s">
        <v>36176</v>
      </c>
      <c r="M6366" t="s">
        <v>1092</v>
      </c>
      <c r="N6366" t="s">
        <v>65</v>
      </c>
      <c r="O6366">
        <v>80615</v>
      </c>
      <c r="P6366" t="s">
        <v>50</v>
      </c>
      <c r="U6366" s="1">
        <v>44695</v>
      </c>
      <c r="V6366" s="1">
        <v>44695</v>
      </c>
      <c r="W6366" s="1">
        <v>44695.991666666669</v>
      </c>
      <c r="X6366" s="1">
        <v>44695.991666666669</v>
      </c>
      <c r="AC6366" t="s">
        <v>53</v>
      </c>
      <c r="AD6366">
        <v>1000000001</v>
      </c>
      <c r="AE6366" s="1">
        <v>39973.351388888892</v>
      </c>
      <c r="AF6366" t="s">
        <v>3377</v>
      </c>
      <c r="AG6366" t="s">
        <v>36177</v>
      </c>
      <c r="AH6366" t="s">
        <v>51</v>
      </c>
      <c r="AJ6366" t="s">
        <v>53</v>
      </c>
      <c r="AL6366" t="s">
        <v>78</v>
      </c>
      <c r="AO6366" t="s">
        <v>5443</v>
      </c>
      <c r="AP6366" s="1">
        <v>44695.990972222222</v>
      </c>
    </row>
    <row r="6367" spans="1:42" x14ac:dyDescent="0.35">
      <c r="A6367" t="s">
        <v>36178</v>
      </c>
      <c r="B6367" t="s">
        <v>36179</v>
      </c>
      <c r="C6367" t="s">
        <v>587</v>
      </c>
      <c r="F6367" t="s">
        <v>36180</v>
      </c>
      <c r="H6367" t="s">
        <v>36178</v>
      </c>
      <c r="J6367" t="s">
        <v>12949</v>
      </c>
      <c r="K6367" t="s">
        <v>32323</v>
      </c>
      <c r="M6367" t="s">
        <v>12925</v>
      </c>
      <c r="N6367" t="s">
        <v>12926</v>
      </c>
      <c r="O6367">
        <v>47842</v>
      </c>
      <c r="P6367" t="s">
        <v>50</v>
      </c>
      <c r="U6367" s="1">
        <v>44695</v>
      </c>
      <c r="V6367" s="1">
        <v>44695</v>
      </c>
      <c r="AC6367" t="s">
        <v>53</v>
      </c>
      <c r="AD6367">
        <v>2969735272</v>
      </c>
      <c r="AE6367" s="1">
        <v>42845.40902777778</v>
      </c>
      <c r="AG6367" t="s">
        <v>36181</v>
      </c>
      <c r="AH6367" t="s">
        <v>51</v>
      </c>
      <c r="AJ6367" t="s">
        <v>53</v>
      </c>
      <c r="AO6367" t="s">
        <v>8142</v>
      </c>
    </row>
    <row r="6368" spans="1:42" x14ac:dyDescent="0.35">
      <c r="A6368" t="s">
        <v>36182</v>
      </c>
      <c r="B6368" t="s">
        <v>36183</v>
      </c>
      <c r="C6368" t="s">
        <v>36184</v>
      </c>
      <c r="F6368" t="s">
        <v>36185</v>
      </c>
      <c r="H6368" t="s">
        <v>36182</v>
      </c>
      <c r="J6368" t="s">
        <v>36186</v>
      </c>
      <c r="N6368" t="s">
        <v>287</v>
      </c>
      <c r="O6368">
        <v>80634</v>
      </c>
      <c r="P6368" t="s">
        <v>50</v>
      </c>
      <c r="U6368" s="1">
        <v>44696</v>
      </c>
      <c r="V6368" s="1">
        <v>44696</v>
      </c>
      <c r="W6368" s="1">
        <v>44696.839583333334</v>
      </c>
      <c r="X6368" s="1">
        <v>44696.839583333334</v>
      </c>
      <c r="AC6368" t="s">
        <v>53</v>
      </c>
      <c r="AD6368">
        <v>2970006573</v>
      </c>
      <c r="AE6368" s="1">
        <v>44082.546527777777</v>
      </c>
      <c r="AG6368" t="s">
        <v>36187</v>
      </c>
      <c r="AH6368" t="s">
        <v>51</v>
      </c>
      <c r="AJ6368" t="s">
        <v>53</v>
      </c>
      <c r="AL6368" t="s">
        <v>78</v>
      </c>
      <c r="AO6368" t="s">
        <v>8142</v>
      </c>
    </row>
    <row r="6369" spans="1:43" x14ac:dyDescent="0.35">
      <c r="A6369" t="s">
        <v>36188</v>
      </c>
      <c r="B6369" t="s">
        <v>22114</v>
      </c>
      <c r="C6369" t="s">
        <v>29706</v>
      </c>
      <c r="F6369" t="s">
        <v>36189</v>
      </c>
      <c r="H6369" t="s">
        <v>36188</v>
      </c>
      <c r="J6369" t="s">
        <v>36190</v>
      </c>
      <c r="N6369" t="s">
        <v>287</v>
      </c>
      <c r="O6369">
        <v>81637</v>
      </c>
      <c r="P6369" t="s">
        <v>50</v>
      </c>
      <c r="U6369" s="1">
        <v>44697</v>
      </c>
      <c r="V6369" s="1">
        <v>44697</v>
      </c>
      <c r="W6369" s="1">
        <v>44697.719444444447</v>
      </c>
      <c r="X6369" s="1">
        <v>44697.719444444447</v>
      </c>
      <c r="AC6369" t="s">
        <v>53</v>
      </c>
      <c r="AD6369">
        <v>2969665010</v>
      </c>
      <c r="AE6369" s="1">
        <v>42093.388194444444</v>
      </c>
      <c r="AG6369" t="s">
        <v>36191</v>
      </c>
      <c r="AH6369" t="s">
        <v>51</v>
      </c>
      <c r="AJ6369" t="s">
        <v>53</v>
      </c>
      <c r="AL6369" t="s">
        <v>78</v>
      </c>
      <c r="AO6369" t="s">
        <v>8142</v>
      </c>
    </row>
    <row r="6370" spans="1:43" x14ac:dyDescent="0.35">
      <c r="A6370" t="s">
        <v>36192</v>
      </c>
      <c r="B6370" t="s">
        <v>36193</v>
      </c>
      <c r="C6370" t="s">
        <v>2393</v>
      </c>
      <c r="F6370">
        <v>15054090646</v>
      </c>
      <c r="H6370" t="s">
        <v>36194</v>
      </c>
      <c r="J6370" t="s">
        <v>36195</v>
      </c>
      <c r="K6370" t="s">
        <v>1173</v>
      </c>
      <c r="M6370" t="s">
        <v>7160</v>
      </c>
      <c r="N6370" t="s">
        <v>501</v>
      </c>
      <c r="O6370">
        <v>87301</v>
      </c>
      <c r="P6370" t="s">
        <v>50</v>
      </c>
      <c r="U6370" s="1">
        <v>44697</v>
      </c>
      <c r="V6370" s="1">
        <v>44697</v>
      </c>
      <c r="W6370" s="1">
        <v>44697.609722222223</v>
      </c>
      <c r="X6370" s="1">
        <v>44697.609722222223</v>
      </c>
      <c r="AC6370" t="s">
        <v>53</v>
      </c>
      <c r="AD6370">
        <v>2969483941</v>
      </c>
      <c r="AE6370" s="1">
        <v>37685</v>
      </c>
      <c r="AF6370" t="s">
        <v>1177</v>
      </c>
      <c r="AG6370" t="s">
        <v>36196</v>
      </c>
      <c r="AH6370" t="s">
        <v>51</v>
      </c>
      <c r="AJ6370" t="s">
        <v>53</v>
      </c>
      <c r="AL6370" t="s">
        <v>78</v>
      </c>
      <c r="AO6370" t="s">
        <v>5443</v>
      </c>
      <c r="AP6370" s="1">
        <v>45412.622916666667</v>
      </c>
      <c r="AQ6370" s="1">
        <v>45412.466666666667</v>
      </c>
    </row>
    <row r="6371" spans="1:43" x14ac:dyDescent="0.35">
      <c r="A6371" t="s">
        <v>36197</v>
      </c>
      <c r="B6371" t="s">
        <v>4984</v>
      </c>
      <c r="C6371" t="s">
        <v>894</v>
      </c>
      <c r="F6371" t="s">
        <v>36198</v>
      </c>
      <c r="H6371" t="s">
        <v>36197</v>
      </c>
      <c r="J6371" t="s">
        <v>2028</v>
      </c>
      <c r="N6371" t="s">
        <v>10540</v>
      </c>
      <c r="O6371">
        <v>37303</v>
      </c>
      <c r="P6371" t="s">
        <v>50</v>
      </c>
      <c r="U6371" s="1">
        <v>44697</v>
      </c>
      <c r="V6371" s="1">
        <v>44697</v>
      </c>
      <c r="AC6371" t="s">
        <v>53</v>
      </c>
      <c r="AD6371">
        <v>2969532847</v>
      </c>
      <c r="AE6371" s="1">
        <v>39580.404166666667</v>
      </c>
      <c r="AG6371" t="s">
        <v>36199</v>
      </c>
      <c r="AH6371" t="s">
        <v>51</v>
      </c>
      <c r="AJ6371" t="s">
        <v>53</v>
      </c>
      <c r="AO6371" t="s">
        <v>8142</v>
      </c>
    </row>
    <row r="6372" spans="1:43" x14ac:dyDescent="0.35">
      <c r="A6372" t="s">
        <v>36200</v>
      </c>
      <c r="B6372" t="s">
        <v>9006</v>
      </c>
      <c r="C6372" t="s">
        <v>2615</v>
      </c>
      <c r="H6372" t="s">
        <v>36201</v>
      </c>
      <c r="J6372" t="s">
        <v>825</v>
      </c>
      <c r="P6372" t="s">
        <v>50</v>
      </c>
      <c r="U6372" s="1">
        <v>44697</v>
      </c>
      <c r="V6372" s="1">
        <v>44697</v>
      </c>
      <c r="W6372" s="1">
        <v>44697.45208333333</v>
      </c>
      <c r="X6372" s="1">
        <v>44697.45208333333</v>
      </c>
      <c r="AC6372" t="s">
        <v>53</v>
      </c>
      <c r="AD6372">
        <v>2969480621</v>
      </c>
      <c r="AE6372" s="1">
        <v>37459</v>
      </c>
      <c r="AF6372" t="s">
        <v>1850</v>
      </c>
      <c r="AG6372" t="s">
        <v>36202</v>
      </c>
      <c r="AH6372" t="s">
        <v>51</v>
      </c>
      <c r="AJ6372" t="s">
        <v>53</v>
      </c>
      <c r="AL6372" t="s">
        <v>78</v>
      </c>
      <c r="AO6372" t="s">
        <v>5443</v>
      </c>
      <c r="AP6372" s="1">
        <v>45100.667361111111</v>
      </c>
      <c r="AQ6372" s="1">
        <v>44698.457638888889</v>
      </c>
    </row>
    <row r="6373" spans="1:43" x14ac:dyDescent="0.35">
      <c r="A6373" t="s">
        <v>36203</v>
      </c>
      <c r="B6373" t="s">
        <v>8615</v>
      </c>
      <c r="C6373" t="s">
        <v>7528</v>
      </c>
      <c r="F6373" t="s">
        <v>36204</v>
      </c>
      <c r="H6373" t="s">
        <v>36203</v>
      </c>
      <c r="J6373" t="s">
        <v>36205</v>
      </c>
      <c r="K6373" t="s">
        <v>36206</v>
      </c>
      <c r="M6373" t="s">
        <v>36207</v>
      </c>
      <c r="N6373" t="s">
        <v>65</v>
      </c>
      <c r="O6373">
        <v>80913</v>
      </c>
      <c r="P6373" t="s">
        <v>50</v>
      </c>
      <c r="U6373" s="1">
        <v>44697</v>
      </c>
      <c r="V6373" s="1">
        <v>44697</v>
      </c>
      <c r="W6373" s="1">
        <v>44697.576388888891</v>
      </c>
      <c r="X6373" s="1">
        <v>44697.576388888891</v>
      </c>
      <c r="AC6373" t="s">
        <v>53</v>
      </c>
      <c r="AD6373">
        <v>1000000001</v>
      </c>
      <c r="AE6373" s="1">
        <v>39973.351388888892</v>
      </c>
      <c r="AF6373" t="s">
        <v>3377</v>
      </c>
      <c r="AG6373" t="s">
        <v>36208</v>
      </c>
      <c r="AH6373" t="s">
        <v>51</v>
      </c>
      <c r="AJ6373" t="s">
        <v>53</v>
      </c>
      <c r="AL6373" t="s">
        <v>78</v>
      </c>
      <c r="AO6373" t="s">
        <v>5443</v>
      </c>
      <c r="AP6373" s="1">
        <v>44698.520833333336</v>
      </c>
    </row>
    <row r="6374" spans="1:43" x14ac:dyDescent="0.35">
      <c r="A6374" t="s">
        <v>36209</v>
      </c>
      <c r="B6374" t="s">
        <v>36210</v>
      </c>
      <c r="C6374" t="s">
        <v>934</v>
      </c>
      <c r="F6374" t="s">
        <v>36211</v>
      </c>
      <c r="H6374" t="s">
        <v>36212</v>
      </c>
      <c r="J6374" t="s">
        <v>28881</v>
      </c>
      <c r="K6374" t="s">
        <v>36213</v>
      </c>
      <c r="M6374" t="s">
        <v>159</v>
      </c>
      <c r="N6374" t="s">
        <v>65</v>
      </c>
      <c r="O6374">
        <v>80903</v>
      </c>
      <c r="P6374" t="s">
        <v>50</v>
      </c>
      <c r="U6374" s="1">
        <v>44697</v>
      </c>
      <c r="V6374" s="1">
        <v>44697</v>
      </c>
      <c r="W6374" s="1">
        <v>44697.361111111109</v>
      </c>
      <c r="X6374" s="1">
        <v>44697.361111111109</v>
      </c>
      <c r="AC6374" t="s">
        <v>53</v>
      </c>
      <c r="AD6374">
        <v>2969694048</v>
      </c>
      <c r="AE6374" s="1">
        <v>42429.42291666667</v>
      </c>
      <c r="AF6374" t="s">
        <v>5668</v>
      </c>
      <c r="AG6374" t="s">
        <v>36214</v>
      </c>
      <c r="AH6374" t="s">
        <v>51</v>
      </c>
      <c r="AJ6374" t="s">
        <v>53</v>
      </c>
      <c r="AL6374" t="s">
        <v>78</v>
      </c>
      <c r="AO6374" t="s">
        <v>5443</v>
      </c>
      <c r="AP6374" s="1">
        <v>45275.564583333333</v>
      </c>
      <c r="AQ6374" s="1">
        <v>45124.538888888892</v>
      </c>
    </row>
    <row r="6375" spans="1:43" x14ac:dyDescent="0.35">
      <c r="A6375" t="s">
        <v>36215</v>
      </c>
      <c r="B6375" t="s">
        <v>23123</v>
      </c>
      <c r="C6375" t="s">
        <v>803</v>
      </c>
      <c r="F6375" t="s">
        <v>36216</v>
      </c>
      <c r="H6375" t="s">
        <v>36215</v>
      </c>
      <c r="J6375" t="s">
        <v>36217</v>
      </c>
      <c r="N6375" t="s">
        <v>287</v>
      </c>
      <c r="O6375">
        <v>80633</v>
      </c>
      <c r="P6375" t="s">
        <v>50</v>
      </c>
      <c r="U6375" s="1">
        <v>44697</v>
      </c>
      <c r="V6375" s="1">
        <v>44697</v>
      </c>
      <c r="W6375" s="1">
        <v>44697.586111111108</v>
      </c>
      <c r="X6375" s="1">
        <v>44697.586111111108</v>
      </c>
      <c r="AC6375" t="s">
        <v>53</v>
      </c>
      <c r="AD6375">
        <v>1000000001</v>
      </c>
      <c r="AE6375" s="1">
        <v>39973.351388888892</v>
      </c>
      <c r="AF6375" t="s">
        <v>3377</v>
      </c>
      <c r="AG6375" t="s">
        <v>36218</v>
      </c>
      <c r="AH6375" t="s">
        <v>51</v>
      </c>
      <c r="AJ6375" t="s">
        <v>53</v>
      </c>
      <c r="AL6375" t="s">
        <v>78</v>
      </c>
      <c r="AO6375" t="s">
        <v>8142</v>
      </c>
    </row>
    <row r="6376" spans="1:43" x14ac:dyDescent="0.35">
      <c r="A6376" t="s">
        <v>36219</v>
      </c>
      <c r="B6376" t="s">
        <v>1532</v>
      </c>
      <c r="C6376" t="s">
        <v>5456</v>
      </c>
      <c r="F6376" t="s">
        <v>36220</v>
      </c>
      <c r="H6376" t="s">
        <v>36219</v>
      </c>
      <c r="J6376" t="s">
        <v>16656</v>
      </c>
      <c r="N6376" t="s">
        <v>15086</v>
      </c>
      <c r="O6376">
        <v>46304</v>
      </c>
      <c r="P6376" t="s">
        <v>50</v>
      </c>
      <c r="U6376" s="1">
        <v>44697</v>
      </c>
      <c r="V6376" s="1">
        <v>44697</v>
      </c>
      <c r="AC6376" t="s">
        <v>53</v>
      </c>
      <c r="AD6376">
        <v>2969530290</v>
      </c>
      <c r="AE6376" s="1">
        <v>39465.556250000001</v>
      </c>
      <c r="AG6376" t="s">
        <v>36221</v>
      </c>
      <c r="AH6376" t="s">
        <v>51</v>
      </c>
      <c r="AJ6376" t="s">
        <v>53</v>
      </c>
      <c r="AO6376" t="s">
        <v>8142</v>
      </c>
    </row>
    <row r="6377" spans="1:43" x14ac:dyDescent="0.35">
      <c r="A6377" t="s">
        <v>36222</v>
      </c>
      <c r="B6377" t="s">
        <v>36223</v>
      </c>
      <c r="C6377" t="s">
        <v>12328</v>
      </c>
      <c r="F6377" t="s">
        <v>36224</v>
      </c>
      <c r="H6377" t="s">
        <v>36222</v>
      </c>
      <c r="J6377" t="s">
        <v>16656</v>
      </c>
      <c r="K6377" t="s">
        <v>18124</v>
      </c>
      <c r="M6377" t="s">
        <v>18125</v>
      </c>
      <c r="N6377" t="s">
        <v>6977</v>
      </c>
      <c r="O6377">
        <v>46383</v>
      </c>
      <c r="P6377" t="s">
        <v>50</v>
      </c>
      <c r="U6377" s="1">
        <v>44697</v>
      </c>
      <c r="V6377" s="1">
        <v>44697</v>
      </c>
      <c r="AC6377" t="s">
        <v>53</v>
      </c>
      <c r="AD6377">
        <v>2969530290</v>
      </c>
      <c r="AE6377" s="1">
        <v>39465.556250000001</v>
      </c>
      <c r="AG6377" t="s">
        <v>36225</v>
      </c>
      <c r="AH6377" t="s">
        <v>51</v>
      </c>
      <c r="AJ6377" t="s">
        <v>53</v>
      </c>
      <c r="AO6377" t="s">
        <v>8142</v>
      </c>
    </row>
    <row r="6378" spans="1:43" x14ac:dyDescent="0.35">
      <c r="A6378" t="s">
        <v>36226</v>
      </c>
      <c r="B6378" t="s">
        <v>34468</v>
      </c>
      <c r="C6378" t="s">
        <v>728</v>
      </c>
      <c r="F6378" t="s">
        <v>7216</v>
      </c>
      <c r="H6378" t="s">
        <v>34469</v>
      </c>
      <c r="I6378" t="s">
        <v>169</v>
      </c>
      <c r="J6378" t="s">
        <v>18150</v>
      </c>
      <c r="K6378" t="s">
        <v>21197</v>
      </c>
      <c r="M6378" t="s">
        <v>20162</v>
      </c>
      <c r="N6378" t="s">
        <v>608</v>
      </c>
      <c r="O6378">
        <v>80813</v>
      </c>
      <c r="P6378" t="s">
        <v>50</v>
      </c>
      <c r="U6378" s="1">
        <v>44697.404166666667</v>
      </c>
      <c r="V6378" s="1">
        <v>44697.404166666667</v>
      </c>
      <c r="W6378" s="1">
        <v>44697.40625</v>
      </c>
      <c r="X6378" s="1">
        <v>44697.40625</v>
      </c>
      <c r="AC6378" t="s">
        <v>53</v>
      </c>
      <c r="AD6378">
        <v>2969475403</v>
      </c>
      <c r="AE6378" s="1">
        <v>37166.661111111112</v>
      </c>
      <c r="AF6378" t="s">
        <v>5846</v>
      </c>
      <c r="AG6378" t="s">
        <v>36227</v>
      </c>
      <c r="AH6378" t="s">
        <v>53</v>
      </c>
      <c r="AJ6378" t="s">
        <v>53</v>
      </c>
      <c r="AK6378" t="s">
        <v>13606</v>
      </c>
      <c r="AL6378" t="s">
        <v>68</v>
      </c>
      <c r="AO6378" t="s">
        <v>54</v>
      </c>
      <c r="AP6378" s="1">
        <v>45345.36041666667</v>
      </c>
    </row>
    <row r="6379" spans="1:43" x14ac:dyDescent="0.35">
      <c r="A6379" t="s">
        <v>36228</v>
      </c>
      <c r="B6379" t="s">
        <v>36229</v>
      </c>
      <c r="C6379" t="s">
        <v>13343</v>
      </c>
      <c r="D6379" t="s">
        <v>759</v>
      </c>
      <c r="F6379" t="s">
        <v>36230</v>
      </c>
      <c r="H6379" t="s">
        <v>36231</v>
      </c>
      <c r="I6379" t="s">
        <v>179</v>
      </c>
      <c r="J6379" t="s">
        <v>30659</v>
      </c>
      <c r="K6379" t="s">
        <v>36232</v>
      </c>
      <c r="M6379" t="s">
        <v>697</v>
      </c>
      <c r="N6379" t="s">
        <v>468</v>
      </c>
      <c r="O6379">
        <v>80538</v>
      </c>
      <c r="P6379" t="s">
        <v>50</v>
      </c>
      <c r="U6379" s="1">
        <v>44697.410416666666</v>
      </c>
      <c r="V6379" s="1">
        <v>44697.410416666666</v>
      </c>
      <c r="W6379" s="1">
        <v>44697.411805555559</v>
      </c>
      <c r="X6379" s="1">
        <v>44697.411805555559</v>
      </c>
      <c r="AC6379" t="s">
        <v>53</v>
      </c>
      <c r="AD6379">
        <v>2969475422</v>
      </c>
      <c r="AE6379" s="1">
        <v>37166.661111111112</v>
      </c>
      <c r="AF6379" t="s">
        <v>8415</v>
      </c>
      <c r="AG6379" t="s">
        <v>36233</v>
      </c>
      <c r="AH6379" t="s">
        <v>53</v>
      </c>
      <c r="AJ6379" t="s">
        <v>53</v>
      </c>
      <c r="AK6379" t="s">
        <v>13606</v>
      </c>
      <c r="AL6379" t="s">
        <v>68</v>
      </c>
      <c r="AO6379" t="s">
        <v>54</v>
      </c>
      <c r="AP6379" s="1">
        <v>45475.720833333333</v>
      </c>
      <c r="AQ6379" s="1">
        <v>45475.722222222219</v>
      </c>
    </row>
    <row r="6380" spans="1:43" x14ac:dyDescent="0.35">
      <c r="A6380" t="s">
        <v>36234</v>
      </c>
      <c r="B6380" t="s">
        <v>36235</v>
      </c>
      <c r="C6380" t="s">
        <v>1471</v>
      </c>
      <c r="F6380" t="s">
        <v>17807</v>
      </c>
      <c r="H6380" t="s">
        <v>36236</v>
      </c>
      <c r="I6380" t="s">
        <v>179</v>
      </c>
      <c r="J6380" t="s">
        <v>1820</v>
      </c>
      <c r="K6380" t="s">
        <v>1821</v>
      </c>
      <c r="M6380" t="s">
        <v>1822</v>
      </c>
      <c r="N6380" t="s">
        <v>213</v>
      </c>
      <c r="O6380" t="s">
        <v>1823</v>
      </c>
      <c r="P6380" t="s">
        <v>50</v>
      </c>
      <c r="U6380" s="1">
        <v>44697.447916666664</v>
      </c>
      <c r="V6380" s="1">
        <v>44697.447916666664</v>
      </c>
      <c r="W6380" s="1">
        <v>44697.453472222223</v>
      </c>
      <c r="X6380" s="1">
        <v>44697.453472222223</v>
      </c>
      <c r="AC6380" t="s">
        <v>53</v>
      </c>
      <c r="AD6380">
        <v>2969555138</v>
      </c>
      <c r="AE6380" s="1">
        <v>40434.697916666664</v>
      </c>
      <c r="AF6380" t="s">
        <v>1825</v>
      </c>
      <c r="AG6380" t="s">
        <v>36237</v>
      </c>
      <c r="AH6380" t="s">
        <v>53</v>
      </c>
      <c r="AJ6380" t="s">
        <v>53</v>
      </c>
      <c r="AK6380" t="s">
        <v>8166</v>
      </c>
      <c r="AL6380" t="s">
        <v>78</v>
      </c>
      <c r="AO6380" t="s">
        <v>54</v>
      </c>
      <c r="AP6380" s="1">
        <v>45476.426388888889</v>
      </c>
      <c r="AQ6380" s="1">
        <v>45476.542361111111</v>
      </c>
    </row>
    <row r="6381" spans="1:43" x14ac:dyDescent="0.35">
      <c r="A6381" t="s">
        <v>36238</v>
      </c>
      <c r="B6381" t="s">
        <v>36239</v>
      </c>
      <c r="C6381" t="s">
        <v>12151</v>
      </c>
      <c r="F6381" t="s">
        <v>36240</v>
      </c>
      <c r="H6381" t="s">
        <v>36238</v>
      </c>
      <c r="J6381" t="s">
        <v>12818</v>
      </c>
      <c r="N6381" t="s">
        <v>15540</v>
      </c>
      <c r="O6381">
        <v>15044</v>
      </c>
      <c r="P6381" t="s">
        <v>50</v>
      </c>
      <c r="U6381" s="1">
        <v>44698</v>
      </c>
      <c r="V6381" s="1">
        <v>44698</v>
      </c>
      <c r="AC6381" t="s">
        <v>53</v>
      </c>
      <c r="AD6381">
        <v>2969608846</v>
      </c>
      <c r="AE6381" s="1">
        <v>41666.397916666669</v>
      </c>
      <c r="AG6381" t="s">
        <v>36241</v>
      </c>
      <c r="AH6381" t="s">
        <v>51</v>
      </c>
      <c r="AJ6381" t="s">
        <v>53</v>
      </c>
      <c r="AO6381" t="s">
        <v>8142</v>
      </c>
    </row>
    <row r="6382" spans="1:43" x14ac:dyDescent="0.35">
      <c r="A6382" t="s">
        <v>36242</v>
      </c>
      <c r="B6382" t="s">
        <v>36243</v>
      </c>
      <c r="C6382" t="s">
        <v>10731</v>
      </c>
      <c r="F6382" t="s">
        <v>36244</v>
      </c>
      <c r="H6382" t="s">
        <v>36242</v>
      </c>
      <c r="J6382" t="s">
        <v>35466</v>
      </c>
      <c r="N6382" t="s">
        <v>287</v>
      </c>
      <c r="O6382">
        <v>81226</v>
      </c>
      <c r="P6382" t="s">
        <v>50</v>
      </c>
      <c r="U6382" s="1">
        <v>44698</v>
      </c>
      <c r="V6382" s="1">
        <v>44698</v>
      </c>
      <c r="W6382" s="1">
        <v>44698.282638888886</v>
      </c>
      <c r="X6382" s="1">
        <v>44698.282638888886</v>
      </c>
      <c r="AC6382" t="s">
        <v>53</v>
      </c>
      <c r="AD6382">
        <v>2969823183</v>
      </c>
      <c r="AE6382" s="1">
        <v>43312.453472222223</v>
      </c>
      <c r="AG6382" t="s">
        <v>36245</v>
      </c>
      <c r="AH6382" t="s">
        <v>51</v>
      </c>
      <c r="AJ6382" t="s">
        <v>53</v>
      </c>
      <c r="AL6382" t="s">
        <v>78</v>
      </c>
      <c r="AO6382" t="s">
        <v>8142</v>
      </c>
    </row>
    <row r="6383" spans="1:43" x14ac:dyDescent="0.35">
      <c r="A6383" t="s">
        <v>36246</v>
      </c>
      <c r="B6383" t="s">
        <v>21251</v>
      </c>
      <c r="C6383" t="s">
        <v>15704</v>
      </c>
      <c r="F6383" t="s">
        <v>36247</v>
      </c>
      <c r="H6383" t="s">
        <v>36246</v>
      </c>
      <c r="J6383" t="s">
        <v>36248</v>
      </c>
      <c r="N6383" t="s">
        <v>287</v>
      </c>
      <c r="O6383">
        <v>81130</v>
      </c>
      <c r="P6383" t="s">
        <v>50</v>
      </c>
      <c r="U6383" s="1">
        <v>44698</v>
      </c>
      <c r="V6383" s="1">
        <v>44698</v>
      </c>
      <c r="W6383" s="1">
        <v>44698.677777777775</v>
      </c>
      <c r="X6383" s="1">
        <v>44698.677777777775</v>
      </c>
      <c r="AC6383" t="s">
        <v>53</v>
      </c>
      <c r="AD6383">
        <v>1000000001</v>
      </c>
      <c r="AE6383" s="1">
        <v>39973.351388888892</v>
      </c>
      <c r="AF6383" t="s">
        <v>3377</v>
      </c>
      <c r="AG6383" t="s">
        <v>36249</v>
      </c>
      <c r="AH6383" t="s">
        <v>51</v>
      </c>
      <c r="AJ6383" t="s">
        <v>53</v>
      </c>
      <c r="AL6383" t="s">
        <v>78</v>
      </c>
      <c r="AO6383" t="s">
        <v>8142</v>
      </c>
      <c r="AP6383" s="1">
        <v>45207.755555555559</v>
      </c>
    </row>
    <row r="6384" spans="1:43" x14ac:dyDescent="0.35">
      <c r="A6384" t="s">
        <v>36250</v>
      </c>
      <c r="B6384" t="s">
        <v>2689</v>
      </c>
      <c r="C6384" t="s">
        <v>36251</v>
      </c>
      <c r="F6384">
        <f>1719-576-1705</f>
        <v>-562</v>
      </c>
      <c r="H6384" t="s">
        <v>36250</v>
      </c>
      <c r="J6384" t="s">
        <v>36252</v>
      </c>
      <c r="N6384" t="s">
        <v>287</v>
      </c>
      <c r="O6384">
        <v>80910</v>
      </c>
      <c r="P6384" t="s">
        <v>50</v>
      </c>
      <c r="U6384" s="1">
        <v>44698</v>
      </c>
      <c r="V6384" s="1">
        <v>44698</v>
      </c>
      <c r="W6384" s="1">
        <v>44698.547222222223</v>
      </c>
      <c r="X6384" s="1">
        <v>44698.547222222223</v>
      </c>
      <c r="AC6384" t="s">
        <v>53</v>
      </c>
      <c r="AD6384">
        <v>1000000001</v>
      </c>
      <c r="AE6384" s="1">
        <v>39973.351388888892</v>
      </c>
      <c r="AF6384" t="s">
        <v>3377</v>
      </c>
      <c r="AG6384" t="s">
        <v>36253</v>
      </c>
      <c r="AH6384" t="s">
        <v>51</v>
      </c>
      <c r="AJ6384" t="s">
        <v>53</v>
      </c>
      <c r="AL6384" t="s">
        <v>78</v>
      </c>
      <c r="AO6384" t="s">
        <v>8142</v>
      </c>
    </row>
    <row r="6385" spans="1:43" x14ac:dyDescent="0.35">
      <c r="A6385" t="s">
        <v>36254</v>
      </c>
      <c r="B6385" t="s">
        <v>28932</v>
      </c>
      <c r="C6385" t="s">
        <v>1076</v>
      </c>
      <c r="F6385" t="s">
        <v>36255</v>
      </c>
      <c r="H6385" t="s">
        <v>36256</v>
      </c>
      <c r="I6385" t="s">
        <v>179</v>
      </c>
      <c r="J6385" t="s">
        <v>13316</v>
      </c>
      <c r="K6385" t="s">
        <v>36138</v>
      </c>
      <c r="M6385" t="s">
        <v>525</v>
      </c>
      <c r="N6385" t="s">
        <v>287</v>
      </c>
      <c r="O6385">
        <v>80011</v>
      </c>
      <c r="P6385" t="s">
        <v>50</v>
      </c>
      <c r="U6385" s="1">
        <v>44698.416666666664</v>
      </c>
      <c r="V6385" s="1">
        <v>44698.416666666664</v>
      </c>
      <c r="AC6385" t="s">
        <v>53</v>
      </c>
      <c r="AG6385" t="s">
        <v>36257</v>
      </c>
      <c r="AH6385" t="s">
        <v>53</v>
      </c>
      <c r="AJ6385" t="s">
        <v>53</v>
      </c>
      <c r="AK6385" t="s">
        <v>8166</v>
      </c>
      <c r="AO6385" t="s">
        <v>54</v>
      </c>
    </row>
    <row r="6386" spans="1:43" x14ac:dyDescent="0.35">
      <c r="A6386" t="s">
        <v>36258</v>
      </c>
      <c r="B6386" t="s">
        <v>14519</v>
      </c>
      <c r="C6386" t="s">
        <v>31945</v>
      </c>
      <c r="F6386" t="s">
        <v>36259</v>
      </c>
      <c r="G6386">
        <v>5754302714</v>
      </c>
      <c r="H6386" t="s">
        <v>36260</v>
      </c>
      <c r="I6386" t="s">
        <v>101</v>
      </c>
      <c r="J6386" t="s">
        <v>36261</v>
      </c>
      <c r="K6386" t="s">
        <v>36262</v>
      </c>
      <c r="M6386" t="s">
        <v>7946</v>
      </c>
      <c r="N6386" t="s">
        <v>253</v>
      </c>
      <c r="O6386">
        <v>88310</v>
      </c>
      <c r="P6386" t="s">
        <v>50</v>
      </c>
      <c r="U6386" s="1">
        <v>44698.445833333331</v>
      </c>
      <c r="V6386" s="1">
        <v>44698.445833333331</v>
      </c>
      <c r="AC6386" t="s">
        <v>53</v>
      </c>
      <c r="AD6386">
        <v>2969716227</v>
      </c>
      <c r="AE6386" s="1">
        <v>42702.686111111114</v>
      </c>
      <c r="AG6386" t="s">
        <v>36263</v>
      </c>
      <c r="AH6386" t="s">
        <v>53</v>
      </c>
      <c r="AJ6386" t="s">
        <v>53</v>
      </c>
      <c r="AK6386" t="s">
        <v>7782</v>
      </c>
      <c r="AO6386" t="s">
        <v>54</v>
      </c>
    </row>
    <row r="6387" spans="1:43" x14ac:dyDescent="0.35">
      <c r="A6387" t="s">
        <v>36264</v>
      </c>
      <c r="B6387" t="s">
        <v>23123</v>
      </c>
      <c r="C6387" t="s">
        <v>803</v>
      </c>
      <c r="F6387">
        <v>19703716951</v>
      </c>
      <c r="G6387">
        <v>19703716951</v>
      </c>
      <c r="H6387" t="s">
        <v>36215</v>
      </c>
      <c r="I6387" t="s">
        <v>101</v>
      </c>
      <c r="J6387" t="s">
        <v>36217</v>
      </c>
      <c r="K6387" t="s">
        <v>36265</v>
      </c>
      <c r="M6387" t="s">
        <v>154</v>
      </c>
      <c r="N6387" t="s">
        <v>65</v>
      </c>
      <c r="O6387">
        <v>80633</v>
      </c>
      <c r="P6387" t="s">
        <v>50</v>
      </c>
      <c r="U6387" s="1">
        <v>44698.736805555556</v>
      </c>
      <c r="V6387" s="1">
        <v>44698.736805555556</v>
      </c>
      <c r="AC6387" t="s">
        <v>51</v>
      </c>
      <c r="AG6387" t="s">
        <v>36266</v>
      </c>
      <c r="AH6387" t="s">
        <v>53</v>
      </c>
      <c r="AJ6387" t="s">
        <v>53</v>
      </c>
      <c r="AK6387" t="s">
        <v>11282</v>
      </c>
      <c r="AO6387" t="s">
        <v>54</v>
      </c>
    </row>
    <row r="6388" spans="1:43" x14ac:dyDescent="0.35">
      <c r="A6388" t="s">
        <v>36267</v>
      </c>
      <c r="B6388" t="s">
        <v>903</v>
      </c>
      <c r="C6388" t="s">
        <v>22189</v>
      </c>
      <c r="F6388" t="s">
        <v>36268</v>
      </c>
      <c r="H6388" t="s">
        <v>36267</v>
      </c>
      <c r="J6388" t="s">
        <v>36269</v>
      </c>
      <c r="N6388" t="s">
        <v>287</v>
      </c>
      <c r="O6388">
        <v>81147</v>
      </c>
      <c r="P6388" t="s">
        <v>50</v>
      </c>
      <c r="U6388" s="1">
        <v>44699</v>
      </c>
      <c r="V6388" s="1">
        <v>44699</v>
      </c>
      <c r="W6388" s="1">
        <v>44699.506249999999</v>
      </c>
      <c r="X6388" s="1">
        <v>44699.506249999999</v>
      </c>
      <c r="AC6388" t="s">
        <v>53</v>
      </c>
      <c r="AD6388">
        <v>2973299527</v>
      </c>
      <c r="AE6388" s="1">
        <v>44998.677083333336</v>
      </c>
      <c r="AF6388" t="s">
        <v>36270</v>
      </c>
      <c r="AG6388" t="s">
        <v>36271</v>
      </c>
      <c r="AH6388" t="s">
        <v>51</v>
      </c>
      <c r="AJ6388" t="s">
        <v>53</v>
      </c>
      <c r="AL6388" t="s">
        <v>68</v>
      </c>
      <c r="AO6388" t="s">
        <v>8142</v>
      </c>
    </row>
    <row r="6389" spans="1:43" x14ac:dyDescent="0.35">
      <c r="A6389" t="s">
        <v>36272</v>
      </c>
      <c r="B6389" t="s">
        <v>1440</v>
      </c>
      <c r="C6389" t="s">
        <v>19611</v>
      </c>
      <c r="F6389" t="s">
        <v>33855</v>
      </c>
      <c r="H6389" t="s">
        <v>36272</v>
      </c>
      <c r="J6389" t="s">
        <v>30519</v>
      </c>
      <c r="K6389" t="s">
        <v>36273</v>
      </c>
      <c r="M6389" t="s">
        <v>154</v>
      </c>
      <c r="N6389" t="s">
        <v>65</v>
      </c>
      <c r="O6389">
        <v>80631</v>
      </c>
      <c r="P6389" t="s">
        <v>50</v>
      </c>
      <c r="U6389" s="1">
        <v>44699</v>
      </c>
      <c r="V6389" s="1">
        <v>44699</v>
      </c>
      <c r="W6389" s="1">
        <v>44699.57916666667</v>
      </c>
      <c r="X6389" s="1">
        <v>44699.57916666667</v>
      </c>
      <c r="AC6389" t="s">
        <v>53</v>
      </c>
      <c r="AD6389">
        <v>2969480024</v>
      </c>
      <c r="AE6389" s="1">
        <v>37427</v>
      </c>
      <c r="AF6389" t="s">
        <v>76</v>
      </c>
      <c r="AG6389" t="s">
        <v>36274</v>
      </c>
      <c r="AH6389" t="s">
        <v>51</v>
      </c>
      <c r="AJ6389" t="s">
        <v>53</v>
      </c>
      <c r="AL6389" t="s">
        <v>68</v>
      </c>
      <c r="AO6389" t="s">
        <v>5443</v>
      </c>
      <c r="AP6389" s="1">
        <v>44834.400000000001</v>
      </c>
    </row>
    <row r="6390" spans="1:43" x14ac:dyDescent="0.35">
      <c r="A6390" t="s">
        <v>36275</v>
      </c>
      <c r="B6390" t="s">
        <v>4480</v>
      </c>
      <c r="C6390" t="s">
        <v>25325</v>
      </c>
      <c r="F6390" t="s">
        <v>36276</v>
      </c>
      <c r="H6390" t="s">
        <v>36275</v>
      </c>
      <c r="J6390" t="s">
        <v>36277</v>
      </c>
      <c r="N6390" t="s">
        <v>287</v>
      </c>
      <c r="O6390">
        <v>80229</v>
      </c>
      <c r="P6390" t="s">
        <v>50</v>
      </c>
      <c r="U6390" s="1">
        <v>44699</v>
      </c>
      <c r="V6390" s="1">
        <v>44699</v>
      </c>
      <c r="W6390" s="1">
        <v>44699.304166666669</v>
      </c>
      <c r="X6390" s="1">
        <v>44699.304166666669</v>
      </c>
      <c r="AC6390" t="s">
        <v>53</v>
      </c>
      <c r="AD6390">
        <v>2972078564</v>
      </c>
      <c r="AE6390" s="1">
        <v>44721.536111111112</v>
      </c>
      <c r="AG6390" t="s">
        <v>36278</v>
      </c>
      <c r="AH6390" t="s">
        <v>51</v>
      </c>
      <c r="AJ6390" t="s">
        <v>53</v>
      </c>
      <c r="AL6390" t="s">
        <v>78</v>
      </c>
      <c r="AO6390" t="s">
        <v>8142</v>
      </c>
    </row>
    <row r="6391" spans="1:43" x14ac:dyDescent="0.35">
      <c r="A6391" t="s">
        <v>36279</v>
      </c>
      <c r="B6391" t="s">
        <v>36280</v>
      </c>
      <c r="C6391" t="s">
        <v>320</v>
      </c>
      <c r="F6391" t="s">
        <v>36281</v>
      </c>
      <c r="H6391" t="s">
        <v>36279</v>
      </c>
      <c r="J6391" t="s">
        <v>36282</v>
      </c>
      <c r="N6391" t="s">
        <v>287</v>
      </c>
      <c r="O6391">
        <v>81303</v>
      </c>
      <c r="P6391" t="s">
        <v>50</v>
      </c>
      <c r="U6391" s="1">
        <v>44699</v>
      </c>
      <c r="V6391" s="1">
        <v>44699</v>
      </c>
      <c r="W6391" s="1">
        <v>44699.322916666664</v>
      </c>
      <c r="X6391" s="1">
        <v>44699.322916666664</v>
      </c>
      <c r="AC6391" t="s">
        <v>53</v>
      </c>
      <c r="AD6391">
        <v>2973299522</v>
      </c>
      <c r="AE6391" s="1">
        <v>44998.673611111109</v>
      </c>
      <c r="AF6391" t="s">
        <v>36283</v>
      </c>
      <c r="AG6391" t="s">
        <v>36284</v>
      </c>
      <c r="AH6391" t="s">
        <v>51</v>
      </c>
      <c r="AJ6391" t="s">
        <v>53</v>
      </c>
      <c r="AL6391" t="s">
        <v>68</v>
      </c>
      <c r="AO6391" t="s">
        <v>8142</v>
      </c>
    </row>
    <row r="6392" spans="1:43" x14ac:dyDescent="0.35">
      <c r="A6392" t="s">
        <v>36285</v>
      </c>
      <c r="B6392" t="s">
        <v>18629</v>
      </c>
      <c r="C6392" t="s">
        <v>759</v>
      </c>
      <c r="F6392" t="s">
        <v>36286</v>
      </c>
      <c r="H6392" t="s">
        <v>36285</v>
      </c>
      <c r="J6392" t="s">
        <v>36113</v>
      </c>
      <c r="K6392" t="s">
        <v>19292</v>
      </c>
      <c r="M6392" t="s">
        <v>3234</v>
      </c>
      <c r="N6392" t="s">
        <v>253</v>
      </c>
      <c r="O6392">
        <v>88211</v>
      </c>
      <c r="P6392" t="s">
        <v>50</v>
      </c>
      <c r="U6392" s="1">
        <v>44699</v>
      </c>
      <c r="V6392" s="1">
        <v>44699</v>
      </c>
      <c r="W6392" s="1">
        <v>44699.387499999997</v>
      </c>
      <c r="X6392" s="1">
        <v>44699.387499999997</v>
      </c>
      <c r="AC6392" t="s">
        <v>51</v>
      </c>
      <c r="AD6392">
        <v>2969512497</v>
      </c>
      <c r="AE6392" s="1">
        <v>38481.407638888886</v>
      </c>
      <c r="AF6392" t="s">
        <v>4005</v>
      </c>
      <c r="AG6392" t="s">
        <v>36287</v>
      </c>
      <c r="AH6392" t="s">
        <v>51</v>
      </c>
      <c r="AJ6392" t="s">
        <v>53</v>
      </c>
      <c r="AL6392" t="s">
        <v>78</v>
      </c>
      <c r="AO6392" t="s">
        <v>5443</v>
      </c>
      <c r="AP6392" s="1">
        <v>45462.42083333333</v>
      </c>
      <c r="AQ6392" s="1">
        <v>45411.561805555553</v>
      </c>
    </row>
    <row r="6393" spans="1:43" x14ac:dyDescent="0.35">
      <c r="A6393" t="s">
        <v>36288</v>
      </c>
      <c r="B6393" t="s">
        <v>36289</v>
      </c>
      <c r="C6393" t="s">
        <v>36290</v>
      </c>
      <c r="F6393" t="s">
        <v>36291</v>
      </c>
      <c r="H6393" t="s">
        <v>36288</v>
      </c>
      <c r="J6393" t="s">
        <v>16656</v>
      </c>
      <c r="N6393" t="s">
        <v>36292</v>
      </c>
      <c r="O6393">
        <v>13774</v>
      </c>
      <c r="P6393" t="s">
        <v>13276</v>
      </c>
      <c r="U6393" s="1">
        <v>44699</v>
      </c>
      <c r="V6393" s="1">
        <v>44699</v>
      </c>
      <c r="AC6393" t="s">
        <v>53</v>
      </c>
      <c r="AD6393">
        <v>2969530290</v>
      </c>
      <c r="AE6393" s="1">
        <v>39465.556250000001</v>
      </c>
      <c r="AG6393" t="s">
        <v>36293</v>
      </c>
      <c r="AH6393" t="s">
        <v>51</v>
      </c>
      <c r="AJ6393" t="s">
        <v>53</v>
      </c>
      <c r="AO6393" t="s">
        <v>8142</v>
      </c>
    </row>
    <row r="6394" spans="1:43" x14ac:dyDescent="0.35">
      <c r="A6394" t="s">
        <v>36294</v>
      </c>
      <c r="B6394" t="s">
        <v>747</v>
      </c>
      <c r="C6394" t="s">
        <v>36295</v>
      </c>
      <c r="F6394" t="s">
        <v>36296</v>
      </c>
      <c r="H6394" t="s">
        <v>36294</v>
      </c>
      <c r="J6394" t="s">
        <v>36297</v>
      </c>
      <c r="N6394" t="s">
        <v>287</v>
      </c>
      <c r="O6394">
        <v>80223</v>
      </c>
      <c r="P6394" t="s">
        <v>50</v>
      </c>
      <c r="U6394" s="1">
        <v>44699</v>
      </c>
      <c r="V6394" s="1">
        <v>44699</v>
      </c>
      <c r="W6394" s="1">
        <v>44699.374305555553</v>
      </c>
      <c r="X6394" s="1">
        <v>44699.374305555553</v>
      </c>
      <c r="AC6394" t="s">
        <v>53</v>
      </c>
      <c r="AD6394">
        <v>1000000001</v>
      </c>
      <c r="AE6394" s="1">
        <v>39973.351388888892</v>
      </c>
      <c r="AF6394" t="s">
        <v>3377</v>
      </c>
      <c r="AG6394" t="s">
        <v>36298</v>
      </c>
      <c r="AH6394" t="s">
        <v>51</v>
      </c>
      <c r="AJ6394" t="s">
        <v>53</v>
      </c>
      <c r="AL6394" t="s">
        <v>78</v>
      </c>
      <c r="AO6394" t="s">
        <v>8142</v>
      </c>
    </row>
    <row r="6395" spans="1:43" x14ac:dyDescent="0.35">
      <c r="A6395" t="s">
        <v>36299</v>
      </c>
      <c r="B6395" t="s">
        <v>2689</v>
      </c>
      <c r="C6395" t="s">
        <v>16104</v>
      </c>
      <c r="F6395" t="s">
        <v>36300</v>
      </c>
      <c r="H6395" t="s">
        <v>36299</v>
      </c>
      <c r="J6395" t="s">
        <v>36301</v>
      </c>
      <c r="K6395" t="s">
        <v>36302</v>
      </c>
      <c r="M6395" t="s">
        <v>36303</v>
      </c>
      <c r="N6395" t="s">
        <v>287</v>
      </c>
      <c r="O6395">
        <v>80125</v>
      </c>
      <c r="P6395" t="s">
        <v>50</v>
      </c>
      <c r="U6395" s="1">
        <v>44699</v>
      </c>
      <c r="V6395" s="1">
        <v>44699</v>
      </c>
      <c r="W6395" s="1">
        <v>44699.530555555553</v>
      </c>
      <c r="X6395" s="1">
        <v>44699.530555555553</v>
      </c>
      <c r="AC6395" t="s">
        <v>53</v>
      </c>
      <c r="AD6395">
        <v>2972366431</v>
      </c>
      <c r="AE6395" s="1">
        <v>44967.647222222222</v>
      </c>
      <c r="AF6395" t="s">
        <v>36304</v>
      </c>
      <c r="AG6395" t="s">
        <v>36305</v>
      </c>
      <c r="AH6395" t="s">
        <v>51</v>
      </c>
      <c r="AJ6395" t="s">
        <v>53</v>
      </c>
      <c r="AL6395" t="s">
        <v>68</v>
      </c>
      <c r="AO6395" t="s">
        <v>5443</v>
      </c>
      <c r="AP6395" s="1">
        <v>45411.677777777775</v>
      </c>
      <c r="AQ6395" s="1">
        <v>45231.42083333333</v>
      </c>
    </row>
    <row r="6396" spans="1:43" x14ac:dyDescent="0.35">
      <c r="A6396" t="s">
        <v>19972</v>
      </c>
      <c r="B6396" t="s">
        <v>17093</v>
      </c>
      <c r="C6396" t="s">
        <v>1499</v>
      </c>
      <c r="F6396" t="s">
        <v>19971</v>
      </c>
      <c r="H6396" t="s">
        <v>19972</v>
      </c>
      <c r="J6396" t="s">
        <v>3933</v>
      </c>
      <c r="K6396" t="s">
        <v>19973</v>
      </c>
      <c r="M6396" t="s">
        <v>19974</v>
      </c>
      <c r="N6396" t="s">
        <v>15700</v>
      </c>
      <c r="O6396">
        <v>31415</v>
      </c>
      <c r="P6396" t="s">
        <v>50</v>
      </c>
      <c r="U6396" s="1">
        <v>44699</v>
      </c>
      <c r="V6396" s="1">
        <v>44699</v>
      </c>
      <c r="AC6396" t="s">
        <v>53</v>
      </c>
      <c r="AD6396">
        <v>2969551137</v>
      </c>
      <c r="AE6396" s="1">
        <v>40288.591666666667</v>
      </c>
      <c r="AG6396" t="s">
        <v>36306</v>
      </c>
      <c r="AH6396" t="s">
        <v>51</v>
      </c>
      <c r="AJ6396" t="s">
        <v>53</v>
      </c>
      <c r="AO6396" t="s">
        <v>8142</v>
      </c>
    </row>
    <row r="6397" spans="1:43" x14ac:dyDescent="0.35">
      <c r="A6397" t="s">
        <v>36307</v>
      </c>
      <c r="B6397" t="s">
        <v>18163</v>
      </c>
      <c r="C6397" t="s">
        <v>9940</v>
      </c>
      <c r="F6397" t="s">
        <v>36308</v>
      </c>
      <c r="H6397" t="s">
        <v>36307</v>
      </c>
      <c r="J6397" t="s">
        <v>36309</v>
      </c>
      <c r="N6397" t="s">
        <v>287</v>
      </c>
      <c r="O6397" t="s">
        <v>36310</v>
      </c>
      <c r="P6397" t="s">
        <v>50</v>
      </c>
      <c r="U6397" s="1">
        <v>44699</v>
      </c>
      <c r="V6397" s="1">
        <v>44699</v>
      </c>
      <c r="W6397" s="1">
        <v>44699.230555555558</v>
      </c>
      <c r="X6397" s="1">
        <v>44699.230555555558</v>
      </c>
      <c r="AC6397" t="s">
        <v>53</v>
      </c>
      <c r="AD6397">
        <v>1000000001</v>
      </c>
      <c r="AE6397" s="1">
        <v>39973.351388888892</v>
      </c>
      <c r="AF6397" t="s">
        <v>3377</v>
      </c>
      <c r="AG6397" t="s">
        <v>36311</v>
      </c>
      <c r="AH6397" t="s">
        <v>51</v>
      </c>
      <c r="AJ6397" t="s">
        <v>53</v>
      </c>
      <c r="AL6397" t="s">
        <v>78</v>
      </c>
      <c r="AO6397" t="s">
        <v>8142</v>
      </c>
    </row>
    <row r="6398" spans="1:43" x14ac:dyDescent="0.35">
      <c r="A6398" t="s">
        <v>36312</v>
      </c>
      <c r="B6398" t="s">
        <v>7086</v>
      </c>
      <c r="C6398" t="s">
        <v>36313</v>
      </c>
      <c r="F6398" t="s">
        <v>36314</v>
      </c>
      <c r="G6398">
        <v>6027175966</v>
      </c>
      <c r="H6398" t="s">
        <v>36315</v>
      </c>
      <c r="I6398" t="s">
        <v>464</v>
      </c>
      <c r="K6398" t="s">
        <v>18070</v>
      </c>
      <c r="M6398" t="s">
        <v>18071</v>
      </c>
      <c r="N6398" t="s">
        <v>2409</v>
      </c>
      <c r="O6398">
        <v>85119</v>
      </c>
      <c r="P6398" t="s">
        <v>50</v>
      </c>
      <c r="U6398" s="1">
        <v>44699</v>
      </c>
      <c r="V6398" s="1">
        <v>44699</v>
      </c>
      <c r="AC6398" t="s">
        <v>53</v>
      </c>
      <c r="AD6398">
        <v>9999999999</v>
      </c>
      <c r="AE6398" s="1">
        <v>45196</v>
      </c>
      <c r="AG6398" t="s">
        <v>36316</v>
      </c>
      <c r="AH6398" t="s">
        <v>51</v>
      </c>
      <c r="AJ6398" t="s">
        <v>53</v>
      </c>
      <c r="AO6398" t="s">
        <v>8142</v>
      </c>
    </row>
    <row r="6399" spans="1:43" x14ac:dyDescent="0.35">
      <c r="A6399" t="s">
        <v>36075</v>
      </c>
      <c r="B6399" t="s">
        <v>5773</v>
      </c>
      <c r="C6399" t="s">
        <v>12892</v>
      </c>
      <c r="F6399" t="s">
        <v>36317</v>
      </c>
      <c r="H6399" t="s">
        <v>36075</v>
      </c>
      <c r="J6399" t="s">
        <v>36318</v>
      </c>
      <c r="P6399" t="s">
        <v>50</v>
      </c>
      <c r="U6399" s="1">
        <v>44699</v>
      </c>
      <c r="V6399" s="1">
        <v>44699</v>
      </c>
      <c r="W6399" s="1">
        <v>44699.53125</v>
      </c>
      <c r="X6399" s="1">
        <v>44699.53125</v>
      </c>
      <c r="AC6399" t="s">
        <v>53</v>
      </c>
      <c r="AD6399">
        <v>1000000001</v>
      </c>
      <c r="AE6399" s="1">
        <v>39973.351388888892</v>
      </c>
      <c r="AF6399" t="s">
        <v>3377</v>
      </c>
      <c r="AG6399" t="s">
        <v>36319</v>
      </c>
      <c r="AH6399" t="s">
        <v>51</v>
      </c>
      <c r="AJ6399" t="s">
        <v>53</v>
      </c>
      <c r="AL6399" t="s">
        <v>78</v>
      </c>
      <c r="AO6399" t="s">
        <v>8142</v>
      </c>
    </row>
    <row r="6400" spans="1:43" x14ac:dyDescent="0.35">
      <c r="A6400" t="s">
        <v>36320</v>
      </c>
      <c r="B6400" t="s">
        <v>8950</v>
      </c>
      <c r="C6400" t="s">
        <v>36321</v>
      </c>
      <c r="F6400" t="s">
        <v>36322</v>
      </c>
      <c r="H6400" t="s">
        <v>36320</v>
      </c>
      <c r="J6400" t="s">
        <v>36323</v>
      </c>
      <c r="K6400" t="s">
        <v>36324</v>
      </c>
      <c r="M6400" t="s">
        <v>36325</v>
      </c>
      <c r="N6400" t="s">
        <v>65</v>
      </c>
      <c r="O6400" t="s">
        <v>36326</v>
      </c>
      <c r="P6400" t="s">
        <v>50</v>
      </c>
      <c r="U6400" s="1">
        <v>44699</v>
      </c>
      <c r="V6400" s="1">
        <v>44699</v>
      </c>
      <c r="W6400" s="1">
        <v>44699.726388888892</v>
      </c>
      <c r="X6400" s="1">
        <v>44699.726388888892</v>
      </c>
      <c r="AC6400" t="s">
        <v>53</v>
      </c>
      <c r="AD6400">
        <v>1000000001</v>
      </c>
      <c r="AE6400" s="1">
        <v>39973.351388888892</v>
      </c>
      <c r="AF6400" t="s">
        <v>3377</v>
      </c>
      <c r="AG6400" t="s">
        <v>36327</v>
      </c>
      <c r="AH6400" t="s">
        <v>51</v>
      </c>
      <c r="AJ6400" t="s">
        <v>53</v>
      </c>
      <c r="AL6400" t="s">
        <v>78</v>
      </c>
      <c r="AO6400" t="s">
        <v>5443</v>
      </c>
      <c r="AP6400" s="1">
        <v>44984.541666666664</v>
      </c>
    </row>
    <row r="6401" spans="1:43" x14ac:dyDescent="0.35">
      <c r="A6401" t="s">
        <v>36328</v>
      </c>
      <c r="B6401" t="s">
        <v>36329</v>
      </c>
      <c r="C6401" t="s">
        <v>17061</v>
      </c>
      <c r="F6401" t="s">
        <v>36330</v>
      </c>
      <c r="H6401" t="s">
        <v>36331</v>
      </c>
      <c r="I6401" t="s">
        <v>200</v>
      </c>
      <c r="J6401" t="s">
        <v>4293</v>
      </c>
      <c r="K6401" t="s">
        <v>35691</v>
      </c>
      <c r="M6401" t="s">
        <v>10790</v>
      </c>
      <c r="N6401" t="s">
        <v>608</v>
      </c>
      <c r="O6401">
        <v>80640</v>
      </c>
      <c r="P6401" t="s">
        <v>50</v>
      </c>
      <c r="U6401" s="1">
        <v>44699.719444444447</v>
      </c>
      <c r="V6401" s="1">
        <v>44699.719444444447</v>
      </c>
      <c r="W6401" s="1">
        <v>44700.38958333333</v>
      </c>
      <c r="X6401" s="1">
        <v>44700.38958333333</v>
      </c>
      <c r="AC6401" t="s">
        <v>53</v>
      </c>
      <c r="AD6401">
        <v>2969634929</v>
      </c>
      <c r="AE6401" s="1">
        <v>41799.665972222225</v>
      </c>
      <c r="AF6401" t="s">
        <v>4296</v>
      </c>
      <c r="AG6401" t="s">
        <v>36332</v>
      </c>
      <c r="AH6401" t="s">
        <v>53</v>
      </c>
      <c r="AJ6401" t="s">
        <v>53</v>
      </c>
      <c r="AK6401" t="s">
        <v>8166</v>
      </c>
      <c r="AL6401" t="s">
        <v>78</v>
      </c>
      <c r="AO6401" t="s">
        <v>54</v>
      </c>
    </row>
    <row r="6402" spans="1:43" x14ac:dyDescent="0.35">
      <c r="A6402" t="s">
        <v>36333</v>
      </c>
      <c r="B6402" t="s">
        <v>36334</v>
      </c>
      <c r="C6402" t="s">
        <v>5318</v>
      </c>
      <c r="F6402" t="s">
        <v>36335</v>
      </c>
      <c r="H6402" t="s">
        <v>36336</v>
      </c>
      <c r="I6402" t="s">
        <v>101</v>
      </c>
      <c r="J6402" t="s">
        <v>6387</v>
      </c>
      <c r="K6402" t="s">
        <v>36337</v>
      </c>
      <c r="M6402" t="s">
        <v>36338</v>
      </c>
      <c r="N6402" t="s">
        <v>36339</v>
      </c>
      <c r="O6402">
        <v>72011</v>
      </c>
      <c r="P6402" t="s">
        <v>50</v>
      </c>
      <c r="U6402" s="1">
        <v>44700</v>
      </c>
      <c r="V6402" s="1">
        <v>44700</v>
      </c>
      <c r="AC6402" t="s">
        <v>53</v>
      </c>
      <c r="AD6402">
        <v>2969484892</v>
      </c>
      <c r="AE6402" s="1">
        <v>37756</v>
      </c>
      <c r="AG6402" t="s">
        <v>36340</v>
      </c>
      <c r="AH6402" t="s">
        <v>51</v>
      </c>
      <c r="AJ6402" t="s">
        <v>53</v>
      </c>
      <c r="AO6402" t="s">
        <v>8142</v>
      </c>
    </row>
    <row r="6403" spans="1:43" x14ac:dyDescent="0.35">
      <c r="A6403" t="s">
        <v>36341</v>
      </c>
      <c r="B6403" t="s">
        <v>36342</v>
      </c>
      <c r="C6403" t="s">
        <v>3191</v>
      </c>
      <c r="F6403" t="s">
        <v>36343</v>
      </c>
      <c r="H6403" t="s">
        <v>36344</v>
      </c>
      <c r="I6403" t="s">
        <v>464</v>
      </c>
      <c r="J6403" t="s">
        <v>6387</v>
      </c>
      <c r="K6403" t="s">
        <v>36345</v>
      </c>
      <c r="M6403" t="s">
        <v>36346</v>
      </c>
      <c r="N6403" t="s">
        <v>2409</v>
      </c>
      <c r="O6403">
        <v>85326</v>
      </c>
      <c r="P6403" t="s">
        <v>50</v>
      </c>
      <c r="U6403" s="1">
        <v>44700</v>
      </c>
      <c r="V6403" s="1">
        <v>44700</v>
      </c>
      <c r="AC6403" t="s">
        <v>53</v>
      </c>
      <c r="AD6403">
        <v>2969484892</v>
      </c>
      <c r="AE6403" s="1">
        <v>37756</v>
      </c>
      <c r="AG6403" t="s">
        <v>36347</v>
      </c>
      <c r="AH6403" t="s">
        <v>51</v>
      </c>
      <c r="AJ6403" t="s">
        <v>53</v>
      </c>
      <c r="AO6403" t="s">
        <v>8142</v>
      </c>
    </row>
    <row r="6404" spans="1:43" x14ac:dyDescent="0.35">
      <c r="A6404" t="s">
        <v>36348</v>
      </c>
      <c r="B6404" t="s">
        <v>36349</v>
      </c>
      <c r="C6404" t="s">
        <v>89</v>
      </c>
      <c r="F6404" t="s">
        <v>36350</v>
      </c>
      <c r="H6404" t="s">
        <v>36351</v>
      </c>
      <c r="J6404" t="s">
        <v>2028</v>
      </c>
      <c r="K6404" t="s">
        <v>2029</v>
      </c>
      <c r="L6404" t="s">
        <v>2030</v>
      </c>
      <c r="M6404" t="s">
        <v>1307</v>
      </c>
      <c r="N6404" t="s">
        <v>264</v>
      </c>
      <c r="O6404">
        <v>77380</v>
      </c>
      <c r="P6404" t="s">
        <v>50</v>
      </c>
      <c r="U6404" s="1">
        <v>44700</v>
      </c>
      <c r="V6404" s="1">
        <v>44700</v>
      </c>
      <c r="AC6404" t="s">
        <v>53</v>
      </c>
      <c r="AD6404">
        <v>2969532847</v>
      </c>
      <c r="AE6404" s="1">
        <v>39580.404166666667</v>
      </c>
      <c r="AG6404" t="s">
        <v>36352</v>
      </c>
      <c r="AH6404" t="s">
        <v>51</v>
      </c>
      <c r="AJ6404" t="s">
        <v>53</v>
      </c>
      <c r="AO6404" t="s">
        <v>8142</v>
      </c>
    </row>
    <row r="6405" spans="1:43" x14ac:dyDescent="0.35">
      <c r="A6405" t="s">
        <v>36353</v>
      </c>
      <c r="B6405" t="s">
        <v>36354</v>
      </c>
      <c r="C6405" t="s">
        <v>36355</v>
      </c>
      <c r="F6405" t="s">
        <v>36356</v>
      </c>
      <c r="H6405" t="s">
        <v>36353</v>
      </c>
      <c r="J6405" t="s">
        <v>36357</v>
      </c>
      <c r="N6405" t="s">
        <v>15037</v>
      </c>
      <c r="O6405">
        <v>56401</v>
      </c>
      <c r="P6405" t="s">
        <v>50</v>
      </c>
      <c r="U6405" s="1">
        <v>44700</v>
      </c>
      <c r="V6405" s="1">
        <v>44700</v>
      </c>
      <c r="W6405" s="1">
        <v>44700.785416666666</v>
      </c>
      <c r="X6405" s="1">
        <v>44700.785416666666</v>
      </c>
      <c r="AC6405" t="s">
        <v>53</v>
      </c>
      <c r="AD6405">
        <v>1000000001</v>
      </c>
      <c r="AE6405" s="1">
        <v>39973.351388888892</v>
      </c>
      <c r="AF6405" t="s">
        <v>3377</v>
      </c>
      <c r="AG6405" t="s">
        <v>36358</v>
      </c>
      <c r="AH6405" t="s">
        <v>51</v>
      </c>
      <c r="AJ6405" t="s">
        <v>53</v>
      </c>
      <c r="AL6405" t="s">
        <v>78</v>
      </c>
      <c r="AO6405" t="s">
        <v>8142</v>
      </c>
    </row>
    <row r="6406" spans="1:43" x14ac:dyDescent="0.35">
      <c r="A6406" t="s">
        <v>36359</v>
      </c>
      <c r="B6406" t="s">
        <v>9490</v>
      </c>
      <c r="C6406" t="s">
        <v>2482</v>
      </c>
      <c r="F6406" t="s">
        <v>36360</v>
      </c>
      <c r="H6406" t="s">
        <v>36359</v>
      </c>
      <c r="I6406" t="s">
        <v>169</v>
      </c>
      <c r="J6406" t="s">
        <v>13574</v>
      </c>
      <c r="N6406" t="s">
        <v>287</v>
      </c>
      <c r="O6406">
        <v>81226</v>
      </c>
      <c r="P6406" t="s">
        <v>50</v>
      </c>
      <c r="U6406" s="1">
        <v>44700</v>
      </c>
      <c r="V6406" s="1">
        <v>44700</v>
      </c>
      <c r="W6406" s="1">
        <v>44700.354861111111</v>
      </c>
      <c r="X6406" s="1">
        <v>45295.404166666667</v>
      </c>
      <c r="Y6406" s="1">
        <v>45295.413888888892</v>
      </c>
      <c r="Z6406">
        <v>1163.8</v>
      </c>
      <c r="AA6406" t="s">
        <v>133</v>
      </c>
      <c r="AC6406" t="s">
        <v>53</v>
      </c>
      <c r="AD6406">
        <v>2969823183</v>
      </c>
      <c r="AE6406" s="1">
        <v>43312.453472222223</v>
      </c>
      <c r="AF6406" t="s">
        <v>36361</v>
      </c>
      <c r="AG6406" t="s">
        <v>36362</v>
      </c>
      <c r="AH6406" t="s">
        <v>51</v>
      </c>
      <c r="AJ6406" t="s">
        <v>53</v>
      </c>
      <c r="AL6406" t="s">
        <v>68</v>
      </c>
      <c r="AO6406" t="s">
        <v>8142</v>
      </c>
      <c r="AP6406" s="1">
        <v>44959.515277777777</v>
      </c>
    </row>
    <row r="6407" spans="1:43" x14ac:dyDescent="0.35">
      <c r="A6407" t="s">
        <v>36363</v>
      </c>
      <c r="B6407" t="s">
        <v>5356</v>
      </c>
      <c r="C6407" t="s">
        <v>11142</v>
      </c>
      <c r="F6407" t="s">
        <v>36364</v>
      </c>
      <c r="H6407" t="s">
        <v>36365</v>
      </c>
      <c r="J6407" t="s">
        <v>36366</v>
      </c>
      <c r="K6407" t="s">
        <v>36367</v>
      </c>
      <c r="M6407" t="s">
        <v>30196</v>
      </c>
      <c r="N6407" t="s">
        <v>65</v>
      </c>
      <c r="O6407">
        <v>80504</v>
      </c>
      <c r="P6407" t="s">
        <v>50</v>
      </c>
      <c r="U6407" s="1">
        <v>44700</v>
      </c>
      <c r="V6407" s="1">
        <v>44700</v>
      </c>
      <c r="W6407" s="1">
        <v>44700.465277777781</v>
      </c>
      <c r="X6407" s="1">
        <v>44700.465277777781</v>
      </c>
      <c r="AC6407" t="s">
        <v>53</v>
      </c>
      <c r="AD6407">
        <v>2972074769</v>
      </c>
      <c r="AE6407" s="1">
        <v>44700.470138888886</v>
      </c>
      <c r="AF6407" t="s">
        <v>36368</v>
      </c>
      <c r="AG6407" t="s">
        <v>36369</v>
      </c>
      <c r="AH6407" t="s">
        <v>51</v>
      </c>
      <c r="AJ6407" t="s">
        <v>53</v>
      </c>
      <c r="AL6407" t="s">
        <v>68</v>
      </c>
      <c r="AO6407" t="s">
        <v>5443</v>
      </c>
      <c r="AP6407" s="1">
        <v>44966.470833333333</v>
      </c>
    </row>
    <row r="6408" spans="1:43" x14ac:dyDescent="0.35">
      <c r="A6408" t="s">
        <v>36370</v>
      </c>
      <c r="B6408" t="s">
        <v>36371</v>
      </c>
      <c r="C6408" t="s">
        <v>11910</v>
      </c>
      <c r="F6408">
        <v>15755205745</v>
      </c>
      <c r="H6408" t="s">
        <v>36370</v>
      </c>
      <c r="J6408" t="s">
        <v>36372</v>
      </c>
      <c r="K6408" t="s">
        <v>36373</v>
      </c>
      <c r="L6408" t="s">
        <v>30587</v>
      </c>
      <c r="M6408" t="s">
        <v>7291</v>
      </c>
      <c r="N6408" t="s">
        <v>501</v>
      </c>
      <c r="O6408">
        <v>88007</v>
      </c>
      <c r="P6408" t="s">
        <v>50</v>
      </c>
      <c r="U6408" s="1">
        <v>44700</v>
      </c>
      <c r="V6408" s="1">
        <v>44700</v>
      </c>
      <c r="W6408" s="1">
        <v>44700.62222222222</v>
      </c>
      <c r="X6408" s="1">
        <v>44700.62222222222</v>
      </c>
      <c r="AC6408" t="s">
        <v>53</v>
      </c>
      <c r="AD6408">
        <v>2969517772</v>
      </c>
      <c r="AE6408" s="1">
        <v>38796.600694444445</v>
      </c>
      <c r="AF6408" t="s">
        <v>546</v>
      </c>
      <c r="AG6408" t="s">
        <v>36374</v>
      </c>
      <c r="AH6408" t="s">
        <v>51</v>
      </c>
      <c r="AJ6408" t="s">
        <v>53</v>
      </c>
      <c r="AL6408" t="s">
        <v>78</v>
      </c>
      <c r="AO6408" t="s">
        <v>5443</v>
      </c>
      <c r="AP6408" s="1">
        <v>44708.482638888891</v>
      </c>
    </row>
    <row r="6409" spans="1:43" x14ac:dyDescent="0.35">
      <c r="A6409" t="s">
        <v>36375</v>
      </c>
      <c r="B6409" t="s">
        <v>36376</v>
      </c>
      <c r="C6409" t="s">
        <v>1312</v>
      </c>
      <c r="F6409" t="s">
        <v>36377</v>
      </c>
      <c r="H6409" t="s">
        <v>36375</v>
      </c>
      <c r="J6409" t="s">
        <v>36378</v>
      </c>
      <c r="K6409" t="s">
        <v>36379</v>
      </c>
      <c r="M6409" t="s">
        <v>4326</v>
      </c>
      <c r="N6409" t="s">
        <v>65</v>
      </c>
      <c r="O6409">
        <v>80643</v>
      </c>
      <c r="P6409" t="s">
        <v>50</v>
      </c>
      <c r="U6409" s="1">
        <v>44700</v>
      </c>
      <c r="V6409" s="1">
        <v>44700</v>
      </c>
      <c r="W6409" s="1">
        <v>44700.42083333333</v>
      </c>
      <c r="X6409" s="1">
        <v>44700.42083333333</v>
      </c>
      <c r="AC6409" t="s">
        <v>53</v>
      </c>
      <c r="AD6409">
        <v>2969584290</v>
      </c>
      <c r="AE6409" s="1">
        <v>41278.464583333334</v>
      </c>
      <c r="AF6409" t="s">
        <v>36380</v>
      </c>
      <c r="AG6409" t="s">
        <v>36381</v>
      </c>
      <c r="AH6409" t="s">
        <v>51</v>
      </c>
      <c r="AJ6409" t="s">
        <v>53</v>
      </c>
      <c r="AL6409" t="s">
        <v>78</v>
      </c>
      <c r="AO6409" t="s">
        <v>5443</v>
      </c>
      <c r="AP6409" s="1">
        <v>44749.000694444447</v>
      </c>
    </row>
    <row r="6410" spans="1:43" x14ac:dyDescent="0.35">
      <c r="A6410" t="s">
        <v>36382</v>
      </c>
      <c r="B6410" t="s">
        <v>32441</v>
      </c>
      <c r="C6410" t="s">
        <v>3834</v>
      </c>
      <c r="F6410" t="s">
        <v>36383</v>
      </c>
      <c r="H6410" t="s">
        <v>36382</v>
      </c>
      <c r="J6410" t="s">
        <v>445</v>
      </c>
      <c r="K6410" t="s">
        <v>36384</v>
      </c>
      <c r="M6410" t="s">
        <v>33764</v>
      </c>
      <c r="N6410" t="s">
        <v>65</v>
      </c>
      <c r="O6410">
        <v>80543</v>
      </c>
      <c r="P6410" t="s">
        <v>50</v>
      </c>
      <c r="U6410" s="1">
        <v>44701</v>
      </c>
      <c r="V6410" s="1">
        <v>44701</v>
      </c>
      <c r="W6410" s="1">
        <v>44701.569444444445</v>
      </c>
      <c r="X6410" s="1">
        <v>44701.569444444445</v>
      </c>
      <c r="AC6410" t="s">
        <v>53</v>
      </c>
      <c r="AD6410">
        <v>2969522468</v>
      </c>
      <c r="AE6410" s="1">
        <v>39090.576388888891</v>
      </c>
      <c r="AF6410" t="s">
        <v>447</v>
      </c>
      <c r="AG6410" t="s">
        <v>36385</v>
      </c>
      <c r="AH6410" t="s">
        <v>51</v>
      </c>
      <c r="AJ6410" t="s">
        <v>53</v>
      </c>
      <c r="AL6410" t="s">
        <v>78</v>
      </c>
      <c r="AO6410" t="s">
        <v>5443</v>
      </c>
      <c r="AP6410" s="1">
        <v>44942.53125</v>
      </c>
    </row>
    <row r="6411" spans="1:43" x14ac:dyDescent="0.35">
      <c r="A6411" t="s">
        <v>36386</v>
      </c>
      <c r="B6411" t="s">
        <v>36387</v>
      </c>
      <c r="C6411" t="s">
        <v>89</v>
      </c>
      <c r="F6411">
        <v>14329409420</v>
      </c>
      <c r="H6411" t="s">
        <v>36388</v>
      </c>
      <c r="J6411" t="s">
        <v>1305</v>
      </c>
      <c r="N6411" t="s">
        <v>637</v>
      </c>
      <c r="O6411">
        <v>79772</v>
      </c>
      <c r="P6411" t="s">
        <v>50</v>
      </c>
      <c r="U6411" s="1">
        <v>44701</v>
      </c>
      <c r="V6411" s="1">
        <v>44701</v>
      </c>
      <c r="W6411" s="1">
        <v>44701.647916666669</v>
      </c>
      <c r="X6411" s="1">
        <v>44701.647916666669</v>
      </c>
      <c r="AC6411" t="s">
        <v>53</v>
      </c>
      <c r="AD6411">
        <v>2969474645</v>
      </c>
      <c r="AE6411" s="1">
        <v>37110.530555555553</v>
      </c>
      <c r="AF6411" t="s">
        <v>8291</v>
      </c>
      <c r="AG6411" t="s">
        <v>36389</v>
      </c>
      <c r="AH6411" t="s">
        <v>51</v>
      </c>
      <c r="AJ6411" t="s">
        <v>53</v>
      </c>
      <c r="AL6411" t="s">
        <v>78</v>
      </c>
      <c r="AO6411" t="s">
        <v>5443</v>
      </c>
      <c r="AP6411" s="1">
        <v>44741.713194444441</v>
      </c>
      <c r="AQ6411" s="1">
        <v>44734.640972222223</v>
      </c>
    </row>
    <row r="6412" spans="1:43" x14ac:dyDescent="0.35">
      <c r="A6412" t="s">
        <v>36390</v>
      </c>
      <c r="B6412" t="s">
        <v>36391</v>
      </c>
      <c r="C6412" t="s">
        <v>4386</v>
      </c>
      <c r="H6412" t="s">
        <v>36392</v>
      </c>
      <c r="J6412" t="s">
        <v>75</v>
      </c>
      <c r="P6412" t="s">
        <v>50</v>
      </c>
      <c r="U6412" s="1">
        <v>44701</v>
      </c>
      <c r="V6412" s="1">
        <v>44701</v>
      </c>
      <c r="W6412" s="1">
        <v>44701.439583333333</v>
      </c>
      <c r="X6412" s="1">
        <v>44701.439583333333</v>
      </c>
      <c r="AC6412" t="s">
        <v>53</v>
      </c>
      <c r="AD6412">
        <v>2969480024</v>
      </c>
      <c r="AE6412" s="1">
        <v>37427</v>
      </c>
      <c r="AF6412" t="s">
        <v>76</v>
      </c>
      <c r="AG6412" t="s">
        <v>36393</v>
      </c>
      <c r="AH6412" t="s">
        <v>51</v>
      </c>
      <c r="AJ6412" t="s">
        <v>53</v>
      </c>
      <c r="AL6412" t="s">
        <v>78</v>
      </c>
      <c r="AO6412" t="s">
        <v>5443</v>
      </c>
      <c r="AP6412" s="1">
        <v>44701.395138888889</v>
      </c>
    </row>
    <row r="6413" spans="1:43" x14ac:dyDescent="0.35">
      <c r="A6413" t="s">
        <v>36394</v>
      </c>
      <c r="B6413" t="s">
        <v>473</v>
      </c>
      <c r="C6413" t="s">
        <v>33119</v>
      </c>
      <c r="F6413" t="s">
        <v>33120</v>
      </c>
      <c r="H6413" t="s">
        <v>36394</v>
      </c>
      <c r="J6413" t="s">
        <v>1305</v>
      </c>
      <c r="K6413" t="s">
        <v>36395</v>
      </c>
      <c r="M6413" t="s">
        <v>1296</v>
      </c>
      <c r="N6413" t="s">
        <v>253</v>
      </c>
      <c r="O6413">
        <v>88220</v>
      </c>
      <c r="P6413" t="s">
        <v>50</v>
      </c>
      <c r="U6413" s="1">
        <v>44701</v>
      </c>
      <c r="V6413" s="1">
        <v>44701</v>
      </c>
      <c r="W6413" s="1">
        <v>44701.623611111114</v>
      </c>
      <c r="X6413" s="1">
        <v>44701.623611111114</v>
      </c>
      <c r="AC6413" t="s">
        <v>53</v>
      </c>
      <c r="AD6413">
        <v>2969474645</v>
      </c>
      <c r="AE6413" s="1">
        <v>37110.530555555553</v>
      </c>
      <c r="AF6413" t="s">
        <v>8291</v>
      </c>
      <c r="AG6413" t="s">
        <v>36396</v>
      </c>
      <c r="AH6413" t="s">
        <v>51</v>
      </c>
      <c r="AJ6413" t="s">
        <v>53</v>
      </c>
      <c r="AL6413" t="s">
        <v>78</v>
      </c>
      <c r="AO6413" t="s">
        <v>5443</v>
      </c>
      <c r="AP6413" s="1">
        <v>45050.943055555559</v>
      </c>
      <c r="AQ6413" s="1">
        <v>45050.366666666669</v>
      </c>
    </row>
    <row r="6414" spans="1:43" x14ac:dyDescent="0.35">
      <c r="A6414" t="s">
        <v>36397</v>
      </c>
      <c r="B6414" t="s">
        <v>2072</v>
      </c>
      <c r="C6414" t="s">
        <v>15111</v>
      </c>
      <c r="F6414" t="s">
        <v>21838</v>
      </c>
      <c r="H6414" t="s">
        <v>21835</v>
      </c>
      <c r="J6414" t="s">
        <v>32713</v>
      </c>
      <c r="N6414" t="s">
        <v>637</v>
      </c>
      <c r="O6414">
        <v>78660</v>
      </c>
      <c r="P6414" t="s">
        <v>50</v>
      </c>
      <c r="U6414" s="1">
        <v>44701</v>
      </c>
      <c r="V6414" s="1">
        <v>44701</v>
      </c>
      <c r="AC6414" t="s">
        <v>53</v>
      </c>
      <c r="AD6414">
        <v>2969482903</v>
      </c>
      <c r="AE6414" s="1">
        <v>37609</v>
      </c>
      <c r="AG6414" t="s">
        <v>36398</v>
      </c>
      <c r="AH6414" t="s">
        <v>51</v>
      </c>
      <c r="AJ6414" t="s">
        <v>53</v>
      </c>
      <c r="AO6414" t="s">
        <v>8142</v>
      </c>
    </row>
    <row r="6415" spans="1:43" x14ac:dyDescent="0.35">
      <c r="A6415" t="s">
        <v>36399</v>
      </c>
      <c r="B6415" t="s">
        <v>11007</v>
      </c>
      <c r="C6415" t="s">
        <v>320</v>
      </c>
      <c r="F6415" t="s">
        <v>36400</v>
      </c>
      <c r="H6415" t="s">
        <v>36399</v>
      </c>
      <c r="J6415" t="s">
        <v>36401</v>
      </c>
      <c r="N6415" t="s">
        <v>398</v>
      </c>
      <c r="O6415">
        <v>87801</v>
      </c>
      <c r="P6415" t="s">
        <v>50</v>
      </c>
      <c r="U6415" s="1">
        <v>44701</v>
      </c>
      <c r="V6415" s="1">
        <v>44701</v>
      </c>
      <c r="W6415" s="1">
        <v>44701.434027777781</v>
      </c>
      <c r="X6415" s="1">
        <v>44701.434027777781</v>
      </c>
      <c r="AC6415" t="s">
        <v>53</v>
      </c>
      <c r="AD6415">
        <v>2972118928</v>
      </c>
      <c r="AE6415" s="1">
        <v>44792.660416666666</v>
      </c>
      <c r="AF6415" t="s">
        <v>36402</v>
      </c>
      <c r="AG6415" t="s">
        <v>36403</v>
      </c>
      <c r="AH6415" t="s">
        <v>51</v>
      </c>
      <c r="AJ6415" t="s">
        <v>53</v>
      </c>
      <c r="AL6415" t="s">
        <v>68</v>
      </c>
      <c r="AO6415" t="s">
        <v>8142</v>
      </c>
    </row>
    <row r="6416" spans="1:43" x14ac:dyDescent="0.35">
      <c r="A6416" t="s">
        <v>36404</v>
      </c>
      <c r="B6416" t="s">
        <v>36405</v>
      </c>
      <c r="C6416" t="s">
        <v>218</v>
      </c>
      <c r="F6416" t="s">
        <v>36406</v>
      </c>
      <c r="H6416" t="s">
        <v>36404</v>
      </c>
      <c r="J6416" t="s">
        <v>36407</v>
      </c>
      <c r="K6416" t="s">
        <v>36408</v>
      </c>
      <c r="M6416" t="s">
        <v>19469</v>
      </c>
      <c r="N6416" t="s">
        <v>65</v>
      </c>
      <c r="O6416">
        <v>80424</v>
      </c>
      <c r="P6416" t="s">
        <v>50</v>
      </c>
      <c r="U6416" s="1">
        <v>44701</v>
      </c>
      <c r="V6416" s="1">
        <v>44701</v>
      </c>
      <c r="W6416" s="1">
        <v>44701.636111111111</v>
      </c>
      <c r="X6416" s="1">
        <v>44701.636111111111</v>
      </c>
      <c r="AC6416" t="s">
        <v>53</v>
      </c>
      <c r="AD6416">
        <v>2972075009</v>
      </c>
      <c r="AE6416" s="1">
        <v>44701.656944444447</v>
      </c>
      <c r="AF6416" t="s">
        <v>36409</v>
      </c>
      <c r="AG6416" t="s">
        <v>36410</v>
      </c>
      <c r="AH6416" t="s">
        <v>51</v>
      </c>
      <c r="AJ6416" t="s">
        <v>53</v>
      </c>
      <c r="AL6416" t="s">
        <v>78</v>
      </c>
      <c r="AO6416" t="s">
        <v>5443</v>
      </c>
      <c r="AP6416" s="1">
        <v>45257.634027777778</v>
      </c>
      <c r="AQ6416" s="1">
        <v>44858.775000000001</v>
      </c>
    </row>
    <row r="6417" spans="1:43" x14ac:dyDescent="0.35">
      <c r="A6417" t="s">
        <v>36411</v>
      </c>
      <c r="B6417" t="s">
        <v>36412</v>
      </c>
      <c r="C6417" t="s">
        <v>28686</v>
      </c>
      <c r="F6417">
        <v>5804245834408</v>
      </c>
      <c r="H6417" t="s">
        <v>36413</v>
      </c>
      <c r="J6417" t="s">
        <v>36414</v>
      </c>
      <c r="K6417" t="s">
        <v>1061</v>
      </c>
      <c r="L6417" t="s">
        <v>1061</v>
      </c>
      <c r="M6417" t="s">
        <v>1061</v>
      </c>
      <c r="N6417" t="s">
        <v>36415</v>
      </c>
      <c r="O6417" s="2" t="s">
        <v>36416</v>
      </c>
      <c r="P6417" t="s">
        <v>36417</v>
      </c>
      <c r="U6417" s="1">
        <v>44702</v>
      </c>
      <c r="V6417" s="1">
        <v>44702</v>
      </c>
      <c r="W6417" s="1">
        <v>44702.745138888888</v>
      </c>
      <c r="X6417" s="1">
        <v>44702.745138888888</v>
      </c>
      <c r="AC6417" t="s">
        <v>53</v>
      </c>
      <c r="AD6417">
        <v>1000000001</v>
      </c>
      <c r="AE6417" s="1">
        <v>39973.351388888892</v>
      </c>
      <c r="AF6417" t="s">
        <v>3377</v>
      </c>
      <c r="AG6417" t="s">
        <v>36418</v>
      </c>
      <c r="AH6417" t="s">
        <v>51</v>
      </c>
      <c r="AJ6417" t="s">
        <v>53</v>
      </c>
      <c r="AL6417" t="s">
        <v>78</v>
      </c>
      <c r="AO6417" t="s">
        <v>8142</v>
      </c>
    </row>
    <row r="6418" spans="1:43" x14ac:dyDescent="0.35">
      <c r="A6418" t="s">
        <v>36419</v>
      </c>
      <c r="B6418" t="s">
        <v>36420</v>
      </c>
      <c r="C6418" t="s">
        <v>36421</v>
      </c>
      <c r="D6418" t="s">
        <v>32196</v>
      </c>
      <c r="F6418" t="s">
        <v>36422</v>
      </c>
      <c r="G6418" t="s">
        <v>36423</v>
      </c>
      <c r="H6418" t="s">
        <v>36424</v>
      </c>
      <c r="I6418" t="s">
        <v>200</v>
      </c>
      <c r="J6418" t="s">
        <v>5239</v>
      </c>
      <c r="K6418" t="s">
        <v>7319</v>
      </c>
      <c r="M6418" t="s">
        <v>36425</v>
      </c>
      <c r="N6418" t="s">
        <v>637</v>
      </c>
      <c r="O6418">
        <v>79706</v>
      </c>
      <c r="P6418" t="s">
        <v>50</v>
      </c>
      <c r="U6418" s="1">
        <v>44702.31527777778</v>
      </c>
      <c r="V6418" s="1">
        <v>44702.31527777778</v>
      </c>
      <c r="W6418" s="1">
        <v>44704.397222222222</v>
      </c>
      <c r="X6418" s="1">
        <v>44704.397222222222</v>
      </c>
      <c r="AC6418" t="s">
        <v>51</v>
      </c>
      <c r="AD6418">
        <v>2969475162</v>
      </c>
      <c r="AE6418" s="1">
        <v>37147</v>
      </c>
      <c r="AF6418" t="s">
        <v>5241</v>
      </c>
      <c r="AG6418" t="s">
        <v>36426</v>
      </c>
      <c r="AH6418" t="s">
        <v>53</v>
      </c>
      <c r="AJ6418" t="s">
        <v>53</v>
      </c>
      <c r="AK6418" t="s">
        <v>8166</v>
      </c>
      <c r="AL6418" t="s">
        <v>78</v>
      </c>
      <c r="AO6418" t="s">
        <v>54</v>
      </c>
      <c r="AP6418" s="1">
        <v>44850.838888888888</v>
      </c>
    </row>
    <row r="6419" spans="1:43" x14ac:dyDescent="0.35">
      <c r="A6419" t="s">
        <v>36427</v>
      </c>
      <c r="B6419" t="s">
        <v>36428</v>
      </c>
      <c r="C6419" t="s">
        <v>961</v>
      </c>
      <c r="F6419" t="s">
        <v>36429</v>
      </c>
      <c r="H6419" t="s">
        <v>36427</v>
      </c>
      <c r="J6419" t="s">
        <v>36430</v>
      </c>
      <c r="K6419" t="s">
        <v>36431</v>
      </c>
      <c r="M6419" t="s">
        <v>36432</v>
      </c>
      <c r="N6419" t="s">
        <v>287</v>
      </c>
      <c r="O6419">
        <v>81655</v>
      </c>
      <c r="P6419" t="s">
        <v>50</v>
      </c>
      <c r="U6419" s="1">
        <v>44703</v>
      </c>
      <c r="V6419" s="1">
        <v>44703</v>
      </c>
      <c r="W6419" s="1">
        <v>44703.961111111108</v>
      </c>
      <c r="X6419" s="1">
        <v>44703.961111111108</v>
      </c>
      <c r="AC6419" t="s">
        <v>53</v>
      </c>
      <c r="AD6419">
        <v>2972076973</v>
      </c>
      <c r="AE6419" s="1">
        <v>44713.405555555553</v>
      </c>
      <c r="AG6419" t="s">
        <v>36433</v>
      </c>
      <c r="AH6419" t="s">
        <v>51</v>
      </c>
      <c r="AJ6419" t="s">
        <v>53</v>
      </c>
      <c r="AL6419" t="s">
        <v>78</v>
      </c>
      <c r="AO6419" t="s">
        <v>8142</v>
      </c>
      <c r="AP6419" s="1">
        <v>44703.962500000001</v>
      </c>
    </row>
    <row r="6420" spans="1:43" x14ac:dyDescent="0.35">
      <c r="A6420" t="s">
        <v>36434</v>
      </c>
      <c r="B6420" t="s">
        <v>36435</v>
      </c>
      <c r="C6420" t="s">
        <v>775</v>
      </c>
      <c r="F6420" t="s">
        <v>36436</v>
      </c>
      <c r="H6420" t="s">
        <v>36434</v>
      </c>
      <c r="J6420" t="s">
        <v>28613</v>
      </c>
      <c r="K6420" t="s">
        <v>36437</v>
      </c>
      <c r="M6420" t="s">
        <v>154</v>
      </c>
      <c r="N6420" t="s">
        <v>65</v>
      </c>
      <c r="O6420">
        <v>80631</v>
      </c>
      <c r="P6420" t="s">
        <v>50</v>
      </c>
      <c r="U6420" s="1">
        <v>44703</v>
      </c>
      <c r="V6420" s="1">
        <v>44703</v>
      </c>
      <c r="W6420" s="1">
        <v>44703.76666666667</v>
      </c>
      <c r="X6420" s="1">
        <v>44703.76666666667</v>
      </c>
      <c r="AC6420" t="s">
        <v>51</v>
      </c>
      <c r="AD6420">
        <v>2969576032</v>
      </c>
      <c r="AE6420" s="1">
        <v>41086.377083333333</v>
      </c>
      <c r="AF6420" t="s">
        <v>36438</v>
      </c>
      <c r="AG6420" t="s">
        <v>36439</v>
      </c>
      <c r="AH6420" t="s">
        <v>51</v>
      </c>
      <c r="AJ6420" t="s">
        <v>53</v>
      </c>
      <c r="AL6420" t="s">
        <v>78</v>
      </c>
      <c r="AO6420" t="s">
        <v>5443</v>
      </c>
      <c r="AP6420" s="1">
        <v>44740.777083333334</v>
      </c>
    </row>
    <row r="6421" spans="1:43" x14ac:dyDescent="0.35">
      <c r="A6421" t="s">
        <v>36440</v>
      </c>
      <c r="B6421" t="s">
        <v>36441</v>
      </c>
      <c r="C6421" t="s">
        <v>5318</v>
      </c>
      <c r="F6421" t="s">
        <v>36442</v>
      </c>
      <c r="H6421" t="s">
        <v>36440</v>
      </c>
      <c r="J6421" t="s">
        <v>36443</v>
      </c>
      <c r="K6421" t="s">
        <v>36444</v>
      </c>
      <c r="M6421" t="s">
        <v>2652</v>
      </c>
      <c r="N6421" t="s">
        <v>798</v>
      </c>
      <c r="O6421">
        <v>79763</v>
      </c>
      <c r="P6421" t="s">
        <v>50</v>
      </c>
      <c r="U6421" s="1">
        <v>44703</v>
      </c>
      <c r="V6421" s="1">
        <v>44703</v>
      </c>
      <c r="W6421" s="1">
        <v>44703.405555555553</v>
      </c>
      <c r="X6421" s="1">
        <v>44703.405555555553</v>
      </c>
      <c r="AC6421" t="s">
        <v>51</v>
      </c>
      <c r="AD6421">
        <v>2969479704</v>
      </c>
      <c r="AE6421" s="1">
        <v>37406</v>
      </c>
      <c r="AG6421" t="s">
        <v>36445</v>
      </c>
      <c r="AH6421" t="s">
        <v>51</v>
      </c>
      <c r="AJ6421" t="s">
        <v>53</v>
      </c>
      <c r="AL6421" t="s">
        <v>78</v>
      </c>
      <c r="AO6421" t="s">
        <v>5443</v>
      </c>
      <c r="AP6421" s="1">
        <v>44723.968055555553</v>
      </c>
    </row>
    <row r="6422" spans="1:43" x14ac:dyDescent="0.35">
      <c r="A6422" t="s">
        <v>36446</v>
      </c>
      <c r="B6422" t="s">
        <v>36447</v>
      </c>
      <c r="C6422" t="s">
        <v>5364</v>
      </c>
      <c r="F6422" t="s">
        <v>36448</v>
      </c>
      <c r="H6422" t="s">
        <v>36446</v>
      </c>
      <c r="J6422" t="s">
        <v>36449</v>
      </c>
      <c r="K6422" t="s">
        <v>36450</v>
      </c>
      <c r="M6422" t="s">
        <v>36451</v>
      </c>
      <c r="N6422" t="s">
        <v>2409</v>
      </c>
      <c r="O6422">
        <v>86432</v>
      </c>
      <c r="P6422" t="s">
        <v>50</v>
      </c>
      <c r="U6422" s="1">
        <v>44703</v>
      </c>
      <c r="V6422" s="1">
        <v>44703</v>
      </c>
      <c r="AC6422" t="s">
        <v>51</v>
      </c>
      <c r="AD6422">
        <v>2972087057</v>
      </c>
      <c r="AE6422" s="1">
        <v>44762.511805555558</v>
      </c>
      <c r="AG6422" t="s">
        <v>36452</v>
      </c>
      <c r="AH6422" t="s">
        <v>51</v>
      </c>
      <c r="AJ6422" t="s">
        <v>53</v>
      </c>
      <c r="AO6422" t="s">
        <v>5443</v>
      </c>
    </row>
    <row r="6423" spans="1:43" x14ac:dyDescent="0.35">
      <c r="A6423" t="s">
        <v>36453</v>
      </c>
      <c r="B6423" t="s">
        <v>12113</v>
      </c>
      <c r="C6423" t="s">
        <v>4589</v>
      </c>
      <c r="F6423">
        <v>15752027026</v>
      </c>
      <c r="H6423" t="s">
        <v>36453</v>
      </c>
      <c r="J6423" t="s">
        <v>36454</v>
      </c>
      <c r="N6423" t="s">
        <v>398</v>
      </c>
      <c r="O6423">
        <v>88032</v>
      </c>
      <c r="P6423" t="s">
        <v>50</v>
      </c>
      <c r="U6423" s="1">
        <v>44704</v>
      </c>
      <c r="V6423" s="1">
        <v>44704</v>
      </c>
      <c r="AC6423" t="s">
        <v>53</v>
      </c>
      <c r="AG6423" t="s">
        <v>36455</v>
      </c>
      <c r="AH6423" t="s">
        <v>51</v>
      </c>
      <c r="AJ6423" t="s">
        <v>53</v>
      </c>
      <c r="AO6423" t="s">
        <v>5443</v>
      </c>
    </row>
    <row r="6424" spans="1:43" x14ac:dyDescent="0.35">
      <c r="A6424" t="s">
        <v>36456</v>
      </c>
      <c r="B6424" t="s">
        <v>36457</v>
      </c>
      <c r="C6424" t="s">
        <v>1932</v>
      </c>
      <c r="F6424">
        <v>6828031416</v>
      </c>
      <c r="H6424" t="s">
        <v>36458</v>
      </c>
      <c r="J6424" t="s">
        <v>36459</v>
      </c>
      <c r="K6424" t="s">
        <v>36460</v>
      </c>
      <c r="M6424" t="s">
        <v>36461</v>
      </c>
      <c r="N6424" t="s">
        <v>4353</v>
      </c>
      <c r="O6424">
        <v>97734</v>
      </c>
      <c r="P6424" t="s">
        <v>50</v>
      </c>
      <c r="U6424" s="1">
        <v>44704</v>
      </c>
      <c r="V6424" s="1">
        <v>44704</v>
      </c>
      <c r="W6424" s="1">
        <v>44705.42083333333</v>
      </c>
      <c r="X6424" s="1">
        <v>44705.42083333333</v>
      </c>
      <c r="AC6424" t="s">
        <v>53</v>
      </c>
      <c r="AD6424">
        <v>2969876587</v>
      </c>
      <c r="AE6424" s="1">
        <v>43549.702777777777</v>
      </c>
      <c r="AF6424" t="s">
        <v>36462</v>
      </c>
      <c r="AG6424" t="s">
        <v>36463</v>
      </c>
      <c r="AH6424" t="s">
        <v>51</v>
      </c>
      <c r="AJ6424" t="s">
        <v>53</v>
      </c>
      <c r="AL6424" t="s">
        <v>78</v>
      </c>
      <c r="AO6424" t="s">
        <v>5443</v>
      </c>
      <c r="AP6424" s="1">
        <v>44704.962500000001</v>
      </c>
    </row>
    <row r="6425" spans="1:43" x14ac:dyDescent="0.35">
      <c r="A6425" t="s">
        <v>36464</v>
      </c>
      <c r="B6425" t="s">
        <v>36465</v>
      </c>
      <c r="C6425" t="s">
        <v>1540</v>
      </c>
      <c r="F6425">
        <v>17203002300</v>
      </c>
      <c r="H6425" t="s">
        <v>36464</v>
      </c>
      <c r="J6425" t="s">
        <v>36466</v>
      </c>
      <c r="N6425" t="s">
        <v>287</v>
      </c>
      <c r="O6425">
        <v>80221</v>
      </c>
      <c r="P6425" t="s">
        <v>50</v>
      </c>
      <c r="U6425" s="1">
        <v>44704</v>
      </c>
      <c r="V6425" s="1">
        <v>44704</v>
      </c>
      <c r="W6425" s="1">
        <v>44704.682638888888</v>
      </c>
      <c r="X6425" s="1">
        <v>44704.682638888888</v>
      </c>
      <c r="AC6425" t="s">
        <v>53</v>
      </c>
      <c r="AD6425">
        <v>2970032003</v>
      </c>
      <c r="AE6425" s="1">
        <v>44183.556250000001</v>
      </c>
      <c r="AF6425" t="s">
        <v>36467</v>
      </c>
      <c r="AG6425" t="s">
        <v>36468</v>
      </c>
      <c r="AH6425" t="s">
        <v>51</v>
      </c>
      <c r="AJ6425" t="s">
        <v>53</v>
      </c>
      <c r="AL6425" t="s">
        <v>78</v>
      </c>
      <c r="AO6425" t="s">
        <v>5443</v>
      </c>
      <c r="AP6425" s="1">
        <v>45048.258333333331</v>
      </c>
    </row>
    <row r="6426" spans="1:43" x14ac:dyDescent="0.35">
      <c r="A6426" t="s">
        <v>36469</v>
      </c>
      <c r="B6426" t="s">
        <v>16233</v>
      </c>
      <c r="C6426" t="s">
        <v>5596</v>
      </c>
      <c r="F6426" t="s">
        <v>36470</v>
      </c>
      <c r="G6426" t="s">
        <v>36471</v>
      </c>
      <c r="H6426" t="s">
        <v>36472</v>
      </c>
      <c r="I6426" t="s">
        <v>179</v>
      </c>
      <c r="J6426" t="s">
        <v>36473</v>
      </c>
      <c r="K6426" t="s">
        <v>36474</v>
      </c>
      <c r="M6426" t="s">
        <v>36475</v>
      </c>
      <c r="N6426" t="s">
        <v>15760</v>
      </c>
      <c r="O6426">
        <v>13141</v>
      </c>
      <c r="P6426" t="s">
        <v>50</v>
      </c>
      <c r="U6426" s="1">
        <v>44704</v>
      </c>
      <c r="V6426" s="1">
        <v>44704</v>
      </c>
      <c r="AC6426" t="s">
        <v>53</v>
      </c>
      <c r="AD6426">
        <v>2969502667</v>
      </c>
      <c r="AE6426" s="1">
        <v>37872</v>
      </c>
      <c r="AG6426" t="s">
        <v>36476</v>
      </c>
      <c r="AH6426" t="s">
        <v>51</v>
      </c>
      <c r="AJ6426" t="s">
        <v>53</v>
      </c>
      <c r="AO6426" t="s">
        <v>8142</v>
      </c>
    </row>
    <row r="6427" spans="1:43" x14ac:dyDescent="0.35">
      <c r="A6427" t="s">
        <v>36477</v>
      </c>
      <c r="B6427" t="s">
        <v>36478</v>
      </c>
      <c r="C6427" t="s">
        <v>36479</v>
      </c>
      <c r="F6427" t="s">
        <v>33954</v>
      </c>
      <c r="H6427" t="s">
        <v>36480</v>
      </c>
      <c r="I6427" t="s">
        <v>179</v>
      </c>
      <c r="J6427" t="s">
        <v>33955</v>
      </c>
      <c r="K6427" t="s">
        <v>36481</v>
      </c>
      <c r="M6427" t="s">
        <v>36482</v>
      </c>
      <c r="N6427" t="s">
        <v>13866</v>
      </c>
      <c r="O6427">
        <v>54724</v>
      </c>
      <c r="P6427" t="s">
        <v>50</v>
      </c>
      <c r="U6427" s="1">
        <v>44704</v>
      </c>
      <c r="V6427" s="1">
        <v>44704</v>
      </c>
      <c r="AC6427" t="s">
        <v>53</v>
      </c>
      <c r="AD6427">
        <v>2970079871</v>
      </c>
      <c r="AE6427" s="1">
        <v>44385.599999999999</v>
      </c>
      <c r="AG6427" t="s">
        <v>36483</v>
      </c>
      <c r="AH6427" t="s">
        <v>51</v>
      </c>
      <c r="AJ6427" t="s">
        <v>53</v>
      </c>
      <c r="AO6427" t="s">
        <v>5443</v>
      </c>
    </row>
    <row r="6428" spans="1:43" x14ac:dyDescent="0.35">
      <c r="A6428" t="s">
        <v>36484</v>
      </c>
      <c r="B6428" t="s">
        <v>4903</v>
      </c>
      <c r="C6428" t="s">
        <v>12366</v>
      </c>
      <c r="F6428" t="s">
        <v>36485</v>
      </c>
      <c r="H6428" t="s">
        <v>36486</v>
      </c>
      <c r="J6428" t="s">
        <v>36487</v>
      </c>
      <c r="K6428" t="s">
        <v>36488</v>
      </c>
      <c r="M6428" t="s">
        <v>137</v>
      </c>
      <c r="N6428" t="s">
        <v>65</v>
      </c>
      <c r="O6428" t="s">
        <v>36489</v>
      </c>
      <c r="P6428" t="s">
        <v>50</v>
      </c>
      <c r="U6428" s="1">
        <v>44704</v>
      </c>
      <c r="V6428" s="1">
        <v>44704</v>
      </c>
      <c r="W6428" s="1">
        <v>44704.523611111108</v>
      </c>
      <c r="X6428" s="1">
        <v>44704.523611111108</v>
      </c>
      <c r="AC6428" t="s">
        <v>51</v>
      </c>
      <c r="AD6428">
        <v>1000000001</v>
      </c>
      <c r="AE6428" s="1">
        <v>39973.351388888892</v>
      </c>
      <c r="AF6428" t="s">
        <v>3377</v>
      </c>
      <c r="AG6428" t="s">
        <v>36490</v>
      </c>
      <c r="AH6428" t="s">
        <v>51</v>
      </c>
      <c r="AJ6428" t="s">
        <v>53</v>
      </c>
      <c r="AL6428" t="s">
        <v>78</v>
      </c>
      <c r="AO6428" t="s">
        <v>5443</v>
      </c>
      <c r="AP6428" s="1">
        <v>44949.444444444445</v>
      </c>
    </row>
    <row r="6429" spans="1:43" x14ac:dyDescent="0.35">
      <c r="A6429" t="s">
        <v>36491</v>
      </c>
      <c r="B6429" t="s">
        <v>11673</v>
      </c>
      <c r="C6429" t="s">
        <v>3834</v>
      </c>
      <c r="F6429" t="s">
        <v>36492</v>
      </c>
      <c r="H6429" t="s">
        <v>36491</v>
      </c>
      <c r="J6429" t="s">
        <v>36493</v>
      </c>
      <c r="K6429" t="s">
        <v>36494</v>
      </c>
      <c r="M6429" t="s">
        <v>4380</v>
      </c>
      <c r="N6429" t="s">
        <v>65</v>
      </c>
      <c r="O6429">
        <v>81415</v>
      </c>
      <c r="P6429" t="s">
        <v>50</v>
      </c>
      <c r="U6429" s="1">
        <v>44704</v>
      </c>
      <c r="V6429" s="1">
        <v>44704</v>
      </c>
      <c r="W6429" s="1">
        <v>44704.75</v>
      </c>
      <c r="X6429" s="1">
        <v>44704.75</v>
      </c>
      <c r="AC6429" t="s">
        <v>53</v>
      </c>
      <c r="AD6429">
        <v>1000000001</v>
      </c>
      <c r="AE6429" s="1">
        <v>39973.351388888892</v>
      </c>
      <c r="AF6429" t="s">
        <v>3377</v>
      </c>
      <c r="AG6429" t="s">
        <v>36495</v>
      </c>
      <c r="AH6429" t="s">
        <v>51</v>
      </c>
      <c r="AJ6429" t="s">
        <v>53</v>
      </c>
      <c r="AL6429" t="s">
        <v>78</v>
      </c>
      <c r="AO6429" t="s">
        <v>5443</v>
      </c>
      <c r="AP6429" s="1">
        <v>45106.46597222222</v>
      </c>
      <c r="AQ6429" s="1">
        <v>43971.445138888892</v>
      </c>
    </row>
    <row r="6430" spans="1:43" x14ac:dyDescent="0.35">
      <c r="A6430" t="s">
        <v>36496</v>
      </c>
      <c r="B6430" t="s">
        <v>36497</v>
      </c>
      <c r="C6430" t="s">
        <v>13794</v>
      </c>
      <c r="F6430" t="s">
        <v>36498</v>
      </c>
      <c r="H6430" t="s">
        <v>36496</v>
      </c>
      <c r="J6430" t="s">
        <v>23799</v>
      </c>
      <c r="N6430" t="s">
        <v>287</v>
      </c>
      <c r="O6430">
        <v>80461</v>
      </c>
      <c r="P6430" t="s">
        <v>50</v>
      </c>
      <c r="U6430" s="1">
        <v>44704</v>
      </c>
      <c r="V6430" s="1">
        <v>44704</v>
      </c>
      <c r="W6430" s="1">
        <v>44704.405555555553</v>
      </c>
      <c r="X6430" s="1">
        <v>44704.405555555553</v>
      </c>
      <c r="AC6430" t="s">
        <v>53</v>
      </c>
      <c r="AD6430">
        <v>1000000001</v>
      </c>
      <c r="AE6430" s="1">
        <v>39973.351388888892</v>
      </c>
      <c r="AF6430" t="s">
        <v>3377</v>
      </c>
      <c r="AG6430" t="s">
        <v>36499</v>
      </c>
      <c r="AH6430" t="s">
        <v>51</v>
      </c>
      <c r="AJ6430" t="s">
        <v>53</v>
      </c>
      <c r="AL6430" t="s">
        <v>78</v>
      </c>
      <c r="AO6430" t="s">
        <v>8142</v>
      </c>
    </row>
    <row r="6431" spans="1:43" x14ac:dyDescent="0.35">
      <c r="A6431" t="s">
        <v>36500</v>
      </c>
      <c r="B6431" t="s">
        <v>36501</v>
      </c>
      <c r="C6431" t="s">
        <v>677</v>
      </c>
      <c r="F6431" t="s">
        <v>36502</v>
      </c>
      <c r="H6431" t="s">
        <v>36500</v>
      </c>
      <c r="J6431" t="s">
        <v>17638</v>
      </c>
      <c r="K6431" t="s">
        <v>36503</v>
      </c>
      <c r="M6431" t="s">
        <v>5488</v>
      </c>
      <c r="N6431" t="s">
        <v>4526</v>
      </c>
      <c r="O6431" t="s">
        <v>36504</v>
      </c>
      <c r="P6431" t="s">
        <v>50</v>
      </c>
      <c r="U6431" s="1">
        <v>44704</v>
      </c>
      <c r="V6431" s="1">
        <v>44704</v>
      </c>
      <c r="AC6431" t="s">
        <v>53</v>
      </c>
      <c r="AD6431">
        <v>2969509981</v>
      </c>
      <c r="AE6431" s="1">
        <v>38343.493055555555</v>
      </c>
      <c r="AG6431" t="s">
        <v>36505</v>
      </c>
      <c r="AH6431" t="s">
        <v>51</v>
      </c>
      <c r="AJ6431" t="s">
        <v>53</v>
      </c>
      <c r="AO6431" t="s">
        <v>8142</v>
      </c>
    </row>
    <row r="6432" spans="1:43" x14ac:dyDescent="0.35">
      <c r="A6432" t="s">
        <v>36506</v>
      </c>
      <c r="B6432" t="s">
        <v>8392</v>
      </c>
      <c r="C6432" t="s">
        <v>5070</v>
      </c>
      <c r="F6432" t="s">
        <v>36507</v>
      </c>
      <c r="H6432" t="s">
        <v>36508</v>
      </c>
      <c r="J6432" t="s">
        <v>36509</v>
      </c>
      <c r="K6432" t="s">
        <v>36510</v>
      </c>
      <c r="M6432" t="s">
        <v>525</v>
      </c>
      <c r="N6432" t="s">
        <v>65</v>
      </c>
      <c r="O6432">
        <v>80011</v>
      </c>
      <c r="P6432" t="s">
        <v>50</v>
      </c>
      <c r="U6432" s="1">
        <v>44705</v>
      </c>
      <c r="V6432" s="1">
        <v>44705</v>
      </c>
      <c r="W6432" s="1">
        <v>44705.340277777781</v>
      </c>
      <c r="X6432" s="1">
        <v>44705.340277777781</v>
      </c>
      <c r="AC6432" t="s">
        <v>53</v>
      </c>
      <c r="AD6432">
        <v>2969507443</v>
      </c>
      <c r="AE6432" s="1">
        <v>38194.62777777778</v>
      </c>
      <c r="AF6432" t="s">
        <v>2854</v>
      </c>
      <c r="AG6432" t="s">
        <v>36511</v>
      </c>
      <c r="AH6432" t="s">
        <v>51</v>
      </c>
      <c r="AJ6432" t="s">
        <v>53</v>
      </c>
      <c r="AL6432" t="s">
        <v>78</v>
      </c>
      <c r="AO6432" t="s">
        <v>5443</v>
      </c>
      <c r="AP6432" s="1">
        <v>45470.727777777778</v>
      </c>
      <c r="AQ6432" s="1">
        <v>45467.617361111108</v>
      </c>
    </row>
    <row r="6433" spans="1:43" x14ac:dyDescent="0.35">
      <c r="A6433" t="s">
        <v>36512</v>
      </c>
      <c r="B6433" t="s">
        <v>36513</v>
      </c>
      <c r="C6433" t="s">
        <v>3191</v>
      </c>
      <c r="F6433" t="s">
        <v>36514</v>
      </c>
      <c r="H6433" t="s">
        <v>36512</v>
      </c>
      <c r="J6433" t="s">
        <v>34905</v>
      </c>
      <c r="K6433" t="s">
        <v>36515</v>
      </c>
      <c r="M6433" t="s">
        <v>36516</v>
      </c>
      <c r="N6433" t="s">
        <v>4928</v>
      </c>
      <c r="O6433">
        <v>43162</v>
      </c>
      <c r="P6433" t="s">
        <v>50</v>
      </c>
      <c r="U6433" s="1">
        <v>44705</v>
      </c>
      <c r="V6433" s="1">
        <v>44705</v>
      </c>
      <c r="AC6433" t="s">
        <v>53</v>
      </c>
      <c r="AD6433">
        <v>2969542387</v>
      </c>
      <c r="AE6433" s="1">
        <v>39972.647916666669</v>
      </c>
      <c r="AG6433" t="s">
        <v>36517</v>
      </c>
      <c r="AH6433" t="s">
        <v>51</v>
      </c>
      <c r="AJ6433" t="s">
        <v>53</v>
      </c>
      <c r="AO6433" t="s">
        <v>8142</v>
      </c>
    </row>
    <row r="6434" spans="1:43" x14ac:dyDescent="0.35">
      <c r="A6434" t="s">
        <v>36518</v>
      </c>
      <c r="B6434" t="s">
        <v>36519</v>
      </c>
      <c r="C6434" t="s">
        <v>36520</v>
      </c>
      <c r="F6434" t="s">
        <v>36521</v>
      </c>
      <c r="H6434" t="s">
        <v>31194</v>
      </c>
      <c r="J6434" t="s">
        <v>36522</v>
      </c>
      <c r="K6434" t="s">
        <v>36523</v>
      </c>
      <c r="M6434" t="s">
        <v>525</v>
      </c>
      <c r="N6434" t="s">
        <v>3849</v>
      </c>
      <c r="O6434">
        <v>80121</v>
      </c>
      <c r="P6434" t="s">
        <v>50</v>
      </c>
      <c r="U6434" s="1">
        <v>44705</v>
      </c>
      <c r="V6434" s="1">
        <v>44705</v>
      </c>
      <c r="W6434" s="1">
        <v>44705.102777777778</v>
      </c>
      <c r="X6434" s="1">
        <v>44705.102777777778</v>
      </c>
      <c r="AC6434" t="s">
        <v>53</v>
      </c>
      <c r="AD6434">
        <v>1000000001</v>
      </c>
      <c r="AE6434" s="1">
        <v>39973.351388888892</v>
      </c>
      <c r="AF6434" t="s">
        <v>3377</v>
      </c>
      <c r="AG6434" t="s">
        <v>36524</v>
      </c>
      <c r="AH6434" t="s">
        <v>51</v>
      </c>
      <c r="AJ6434" t="s">
        <v>53</v>
      </c>
      <c r="AL6434" t="s">
        <v>78</v>
      </c>
      <c r="AO6434" t="s">
        <v>5443</v>
      </c>
      <c r="AP6434" s="1">
        <v>45224.175694444442</v>
      </c>
    </row>
    <row r="6435" spans="1:43" x14ac:dyDescent="0.35">
      <c r="A6435" t="s">
        <v>36525</v>
      </c>
      <c r="B6435" t="s">
        <v>31319</v>
      </c>
      <c r="C6435" t="s">
        <v>31320</v>
      </c>
      <c r="F6435" t="s">
        <v>36526</v>
      </c>
      <c r="H6435" t="s">
        <v>36525</v>
      </c>
      <c r="J6435" t="s">
        <v>36527</v>
      </c>
      <c r="K6435" t="s">
        <v>36528</v>
      </c>
      <c r="M6435" t="s">
        <v>4671</v>
      </c>
      <c r="N6435" t="s">
        <v>65</v>
      </c>
      <c r="O6435">
        <v>81416</v>
      </c>
      <c r="P6435" t="s">
        <v>50</v>
      </c>
      <c r="U6435" s="1">
        <v>44705</v>
      </c>
      <c r="V6435" s="1">
        <v>44705</v>
      </c>
      <c r="W6435" s="1">
        <v>44705.458333333336</v>
      </c>
      <c r="X6435" s="1">
        <v>44705.458333333336</v>
      </c>
      <c r="AC6435" t="s">
        <v>53</v>
      </c>
      <c r="AD6435">
        <v>1000000001</v>
      </c>
      <c r="AE6435" s="1">
        <v>39973.351388888892</v>
      </c>
      <c r="AF6435" t="s">
        <v>3377</v>
      </c>
      <c r="AG6435" t="s">
        <v>36529</v>
      </c>
      <c r="AH6435" t="s">
        <v>51</v>
      </c>
      <c r="AJ6435" t="s">
        <v>53</v>
      </c>
      <c r="AL6435" t="s">
        <v>78</v>
      </c>
      <c r="AO6435" t="s">
        <v>5443</v>
      </c>
      <c r="AP6435" s="1">
        <v>45457.625</v>
      </c>
      <c r="AQ6435" s="1">
        <v>45404.645833333336</v>
      </c>
    </row>
    <row r="6436" spans="1:43" x14ac:dyDescent="0.35">
      <c r="A6436" t="s">
        <v>36530</v>
      </c>
      <c r="B6436" t="s">
        <v>8392</v>
      </c>
      <c r="C6436" t="s">
        <v>9125</v>
      </c>
      <c r="F6436" t="s">
        <v>36531</v>
      </c>
      <c r="H6436" t="s">
        <v>36530</v>
      </c>
      <c r="J6436" t="s">
        <v>36532</v>
      </c>
      <c r="K6436" t="s">
        <v>36533</v>
      </c>
      <c r="M6436" t="s">
        <v>10665</v>
      </c>
      <c r="N6436" t="s">
        <v>65</v>
      </c>
      <c r="O6436">
        <v>81144</v>
      </c>
      <c r="P6436" t="s">
        <v>50</v>
      </c>
      <c r="U6436" s="1">
        <v>44705</v>
      </c>
      <c r="V6436" s="1">
        <v>44705</v>
      </c>
      <c r="W6436" s="1">
        <v>44705.666666666664</v>
      </c>
      <c r="X6436" s="1">
        <v>44705.666666666664</v>
      </c>
      <c r="AC6436" t="s">
        <v>53</v>
      </c>
      <c r="AD6436">
        <v>2969671830</v>
      </c>
      <c r="AE6436" s="1">
        <v>42177.640277777777</v>
      </c>
      <c r="AF6436" t="s">
        <v>36534</v>
      </c>
      <c r="AG6436" t="s">
        <v>36535</v>
      </c>
      <c r="AH6436" t="s">
        <v>51</v>
      </c>
      <c r="AJ6436" t="s">
        <v>53</v>
      </c>
      <c r="AL6436" t="s">
        <v>78</v>
      </c>
      <c r="AO6436" t="s">
        <v>5443</v>
      </c>
      <c r="AP6436" s="1">
        <v>45397.480555555558</v>
      </c>
    </row>
    <row r="6437" spans="1:43" x14ac:dyDescent="0.35">
      <c r="A6437" t="s">
        <v>36536</v>
      </c>
      <c r="B6437" t="s">
        <v>32046</v>
      </c>
      <c r="C6437" t="s">
        <v>89</v>
      </c>
      <c r="F6437" t="s">
        <v>36537</v>
      </c>
      <c r="H6437" t="s">
        <v>36536</v>
      </c>
      <c r="J6437" t="s">
        <v>36538</v>
      </c>
      <c r="K6437" t="s">
        <v>36539</v>
      </c>
      <c r="M6437" t="s">
        <v>545</v>
      </c>
      <c r="N6437" t="s">
        <v>253</v>
      </c>
      <c r="O6437">
        <v>88001</v>
      </c>
      <c r="P6437" t="s">
        <v>50</v>
      </c>
      <c r="U6437" s="1">
        <v>44705</v>
      </c>
      <c r="V6437" s="1">
        <v>44705</v>
      </c>
      <c r="W6437" s="1">
        <v>44705.659722222219</v>
      </c>
      <c r="X6437" s="1">
        <v>44705.659722222219</v>
      </c>
      <c r="AC6437" t="s">
        <v>53</v>
      </c>
      <c r="AD6437">
        <v>2969665880</v>
      </c>
      <c r="AE6437" s="1">
        <v>42102.689583333333</v>
      </c>
      <c r="AF6437" t="s">
        <v>4412</v>
      </c>
      <c r="AG6437" t="s">
        <v>36540</v>
      </c>
      <c r="AH6437" t="s">
        <v>51</v>
      </c>
      <c r="AJ6437" t="s">
        <v>53</v>
      </c>
      <c r="AL6437" t="s">
        <v>78</v>
      </c>
      <c r="AO6437" t="s">
        <v>5443</v>
      </c>
      <c r="AP6437" s="1">
        <v>44705.658333333333</v>
      </c>
    </row>
    <row r="6438" spans="1:43" x14ac:dyDescent="0.35">
      <c r="A6438" t="s">
        <v>36541</v>
      </c>
      <c r="B6438" t="s">
        <v>3061</v>
      </c>
      <c r="C6438" t="s">
        <v>702</v>
      </c>
      <c r="F6438" t="s">
        <v>36542</v>
      </c>
      <c r="H6438" t="s">
        <v>36543</v>
      </c>
      <c r="J6438" t="s">
        <v>2028</v>
      </c>
      <c r="K6438" t="s">
        <v>2029</v>
      </c>
      <c r="L6438" t="s">
        <v>2030</v>
      </c>
      <c r="M6438" t="s">
        <v>1307</v>
      </c>
      <c r="N6438" t="s">
        <v>264</v>
      </c>
      <c r="O6438">
        <v>77380</v>
      </c>
      <c r="P6438" t="s">
        <v>50</v>
      </c>
      <c r="U6438" s="1">
        <v>44705</v>
      </c>
      <c r="V6438" s="1">
        <v>44705</v>
      </c>
      <c r="AC6438" t="s">
        <v>53</v>
      </c>
      <c r="AD6438">
        <v>2969532847</v>
      </c>
      <c r="AE6438" s="1">
        <v>39580.404166666667</v>
      </c>
      <c r="AG6438" t="s">
        <v>36544</v>
      </c>
      <c r="AH6438" t="s">
        <v>51</v>
      </c>
      <c r="AJ6438" t="s">
        <v>53</v>
      </c>
      <c r="AO6438" t="s">
        <v>8142</v>
      </c>
    </row>
    <row r="6439" spans="1:43" x14ac:dyDescent="0.35">
      <c r="A6439" t="s">
        <v>36545</v>
      </c>
      <c r="B6439" t="s">
        <v>36546</v>
      </c>
      <c r="C6439" t="s">
        <v>10731</v>
      </c>
      <c r="H6439" t="s">
        <v>36545</v>
      </c>
      <c r="J6439" t="s">
        <v>18150</v>
      </c>
      <c r="K6439" t="s">
        <v>6798</v>
      </c>
      <c r="L6439" t="s">
        <v>6799</v>
      </c>
      <c r="M6439" t="s">
        <v>6800</v>
      </c>
      <c r="N6439" t="s">
        <v>65</v>
      </c>
      <c r="O6439">
        <v>80813</v>
      </c>
      <c r="P6439" t="s">
        <v>50</v>
      </c>
      <c r="U6439" s="1">
        <v>44705</v>
      </c>
      <c r="V6439" s="1">
        <v>44705</v>
      </c>
      <c r="W6439" s="1">
        <v>44705.4</v>
      </c>
      <c r="X6439" s="1">
        <v>44705.4</v>
      </c>
      <c r="AC6439" t="s">
        <v>53</v>
      </c>
      <c r="AD6439">
        <v>2969475403</v>
      </c>
      <c r="AE6439" s="1">
        <v>37166.661111111112</v>
      </c>
      <c r="AG6439" t="s">
        <v>36547</v>
      </c>
      <c r="AH6439" t="s">
        <v>51</v>
      </c>
      <c r="AJ6439" t="s">
        <v>53</v>
      </c>
      <c r="AL6439" t="s">
        <v>78</v>
      </c>
      <c r="AO6439" t="s">
        <v>8142</v>
      </c>
      <c r="AP6439" s="1">
        <v>45131.384027777778</v>
      </c>
    </row>
    <row r="6440" spans="1:43" x14ac:dyDescent="0.35">
      <c r="A6440" t="s">
        <v>36548</v>
      </c>
      <c r="B6440" t="s">
        <v>1597</v>
      </c>
      <c r="C6440" t="s">
        <v>10684</v>
      </c>
      <c r="F6440" t="s">
        <v>36549</v>
      </c>
      <c r="H6440" t="s">
        <v>36550</v>
      </c>
      <c r="J6440" t="s">
        <v>11008</v>
      </c>
      <c r="K6440" t="s">
        <v>36551</v>
      </c>
      <c r="M6440" t="s">
        <v>36552</v>
      </c>
      <c r="N6440" t="s">
        <v>13693</v>
      </c>
      <c r="O6440">
        <v>37076</v>
      </c>
      <c r="P6440" t="s">
        <v>50</v>
      </c>
      <c r="U6440" s="1">
        <v>44705</v>
      </c>
      <c r="V6440" s="1">
        <v>44705</v>
      </c>
      <c r="AC6440" t="s">
        <v>53</v>
      </c>
      <c r="AD6440">
        <v>2969478809</v>
      </c>
      <c r="AE6440" s="1">
        <v>37358</v>
      </c>
      <c r="AG6440" t="s">
        <v>36553</v>
      </c>
      <c r="AH6440" t="s">
        <v>51</v>
      </c>
      <c r="AJ6440" t="s">
        <v>53</v>
      </c>
      <c r="AO6440" t="s">
        <v>8142</v>
      </c>
    </row>
    <row r="6441" spans="1:43" x14ac:dyDescent="0.35">
      <c r="A6441" t="s">
        <v>36554</v>
      </c>
      <c r="B6441" t="s">
        <v>36555</v>
      </c>
      <c r="C6441" t="s">
        <v>3371</v>
      </c>
      <c r="F6441" t="s">
        <v>36556</v>
      </c>
      <c r="H6441" t="s">
        <v>36554</v>
      </c>
      <c r="J6441" t="s">
        <v>18150</v>
      </c>
      <c r="N6441" t="s">
        <v>287</v>
      </c>
      <c r="O6441">
        <v>81007</v>
      </c>
      <c r="P6441" t="s">
        <v>50</v>
      </c>
      <c r="U6441" s="1">
        <v>44705</v>
      </c>
      <c r="V6441" s="1">
        <v>44705</v>
      </c>
      <c r="W6441" s="1">
        <v>44705.31527777778</v>
      </c>
      <c r="X6441" s="1">
        <v>44705.31527777778</v>
      </c>
      <c r="AC6441" t="s">
        <v>53</v>
      </c>
      <c r="AD6441">
        <v>2969475403</v>
      </c>
      <c r="AE6441" s="1">
        <v>37166.661111111112</v>
      </c>
      <c r="AG6441" t="s">
        <v>36557</v>
      </c>
      <c r="AH6441" t="s">
        <v>51</v>
      </c>
      <c r="AJ6441" t="s">
        <v>53</v>
      </c>
      <c r="AL6441" t="s">
        <v>78</v>
      </c>
      <c r="AO6441" t="s">
        <v>8142</v>
      </c>
      <c r="AP6441" s="1">
        <v>44965.598611111112</v>
      </c>
    </row>
    <row r="6442" spans="1:43" x14ac:dyDescent="0.35">
      <c r="A6442" t="s">
        <v>36558</v>
      </c>
      <c r="B6442" t="s">
        <v>4746</v>
      </c>
      <c r="C6442" t="s">
        <v>36559</v>
      </c>
      <c r="F6442" t="s">
        <v>36560</v>
      </c>
      <c r="H6442" t="s">
        <v>36561</v>
      </c>
      <c r="J6442" t="s">
        <v>36562</v>
      </c>
      <c r="N6442" t="s">
        <v>287</v>
      </c>
      <c r="O6442">
        <v>80634</v>
      </c>
      <c r="P6442" t="s">
        <v>50</v>
      </c>
      <c r="U6442" s="1">
        <v>44705</v>
      </c>
      <c r="V6442" s="1">
        <v>44705</v>
      </c>
      <c r="W6442" s="1">
        <v>44705.506944444445</v>
      </c>
      <c r="X6442" s="1">
        <v>44705.506944444445</v>
      </c>
      <c r="AC6442" t="s">
        <v>53</v>
      </c>
      <c r="AD6442">
        <v>1000000001</v>
      </c>
      <c r="AE6442" s="1">
        <v>39973.351388888892</v>
      </c>
      <c r="AF6442" t="s">
        <v>3377</v>
      </c>
      <c r="AG6442" t="s">
        <v>36563</v>
      </c>
      <c r="AH6442" t="s">
        <v>51</v>
      </c>
      <c r="AJ6442" t="s">
        <v>53</v>
      </c>
      <c r="AL6442" t="s">
        <v>78</v>
      </c>
      <c r="AO6442" t="s">
        <v>5443</v>
      </c>
      <c r="AP6442" s="1">
        <v>44705.618055555555</v>
      </c>
    </row>
    <row r="6443" spans="1:43" x14ac:dyDescent="0.35">
      <c r="A6443" t="s">
        <v>36564</v>
      </c>
      <c r="B6443" t="s">
        <v>36565</v>
      </c>
      <c r="C6443" t="s">
        <v>4450</v>
      </c>
      <c r="H6443" t="s">
        <v>36564</v>
      </c>
      <c r="J6443" t="s">
        <v>8217</v>
      </c>
      <c r="K6443" t="s">
        <v>3955</v>
      </c>
      <c r="M6443" t="s">
        <v>137</v>
      </c>
      <c r="N6443" t="s">
        <v>65</v>
      </c>
      <c r="O6443">
        <v>80216</v>
      </c>
      <c r="P6443" t="s">
        <v>50</v>
      </c>
      <c r="U6443" s="1">
        <v>44706</v>
      </c>
      <c r="V6443" s="1">
        <v>44706</v>
      </c>
      <c r="W6443" s="1">
        <v>44706.568055555559</v>
      </c>
      <c r="X6443" s="1">
        <v>44706.568055555559</v>
      </c>
      <c r="AC6443" t="s">
        <v>53</v>
      </c>
      <c r="AD6443">
        <v>2969479278</v>
      </c>
      <c r="AE6443" s="1">
        <v>37389</v>
      </c>
      <c r="AF6443" t="s">
        <v>3957</v>
      </c>
      <c r="AG6443" t="s">
        <v>36566</v>
      </c>
      <c r="AH6443" t="s">
        <v>51</v>
      </c>
      <c r="AJ6443" t="s">
        <v>53</v>
      </c>
      <c r="AL6443" t="s">
        <v>78</v>
      </c>
      <c r="AO6443" t="s">
        <v>5443</v>
      </c>
      <c r="AP6443" s="1">
        <v>45455.518055555556</v>
      </c>
    </row>
    <row r="6444" spans="1:43" x14ac:dyDescent="0.35">
      <c r="A6444" t="s">
        <v>36567</v>
      </c>
      <c r="B6444" t="s">
        <v>4271</v>
      </c>
      <c r="C6444" t="s">
        <v>218</v>
      </c>
      <c r="F6444" t="s">
        <v>36568</v>
      </c>
      <c r="H6444" t="s">
        <v>36569</v>
      </c>
      <c r="J6444" t="s">
        <v>1305</v>
      </c>
      <c r="K6444" t="s">
        <v>36570</v>
      </c>
      <c r="M6444" t="s">
        <v>7488</v>
      </c>
      <c r="N6444" t="s">
        <v>798</v>
      </c>
      <c r="O6444">
        <v>77905</v>
      </c>
      <c r="P6444" t="s">
        <v>50</v>
      </c>
      <c r="U6444" s="1">
        <v>44706</v>
      </c>
      <c r="V6444" s="1">
        <v>44706</v>
      </c>
      <c r="W6444" s="1">
        <v>44706.703472222223</v>
      </c>
      <c r="X6444" s="1">
        <v>44706.703472222223</v>
      </c>
      <c r="AC6444" t="s">
        <v>53</v>
      </c>
      <c r="AD6444">
        <v>2969474645</v>
      </c>
      <c r="AE6444" s="1">
        <v>37110.530555555553</v>
      </c>
      <c r="AF6444" t="s">
        <v>8291</v>
      </c>
      <c r="AG6444" t="s">
        <v>36571</v>
      </c>
      <c r="AH6444" t="s">
        <v>51</v>
      </c>
      <c r="AJ6444" t="s">
        <v>53</v>
      </c>
      <c r="AL6444" t="s">
        <v>78</v>
      </c>
      <c r="AO6444" t="s">
        <v>5443</v>
      </c>
      <c r="AP6444" s="1">
        <v>44706.663194444445</v>
      </c>
      <c r="AQ6444" s="1">
        <v>44700.628472222219</v>
      </c>
    </row>
    <row r="6445" spans="1:43" x14ac:dyDescent="0.35">
      <c r="A6445" t="s">
        <v>36572</v>
      </c>
      <c r="B6445" t="s">
        <v>36573</v>
      </c>
      <c r="C6445" t="s">
        <v>6563</v>
      </c>
      <c r="F6445" t="s">
        <v>36574</v>
      </c>
      <c r="H6445" t="s">
        <v>36572</v>
      </c>
      <c r="I6445" t="s">
        <v>464</v>
      </c>
      <c r="J6445" t="s">
        <v>6387</v>
      </c>
      <c r="K6445" t="s">
        <v>13097</v>
      </c>
      <c r="M6445" t="s">
        <v>5488</v>
      </c>
      <c r="N6445" t="s">
        <v>1515</v>
      </c>
      <c r="O6445" t="s">
        <v>13098</v>
      </c>
      <c r="P6445" t="s">
        <v>50</v>
      </c>
      <c r="U6445" s="1">
        <v>44706</v>
      </c>
      <c r="V6445" s="1">
        <v>44706</v>
      </c>
      <c r="AC6445" t="s">
        <v>53</v>
      </c>
      <c r="AD6445">
        <v>2969484892</v>
      </c>
      <c r="AE6445" s="1">
        <v>37756</v>
      </c>
      <c r="AG6445" t="s">
        <v>36575</v>
      </c>
      <c r="AH6445" t="s">
        <v>51</v>
      </c>
      <c r="AJ6445" t="s">
        <v>53</v>
      </c>
      <c r="AO6445" t="s">
        <v>8142</v>
      </c>
    </row>
    <row r="6446" spans="1:43" x14ac:dyDescent="0.35">
      <c r="A6446" t="s">
        <v>36576</v>
      </c>
      <c r="B6446" t="s">
        <v>29281</v>
      </c>
      <c r="C6446" t="s">
        <v>36577</v>
      </c>
      <c r="F6446" t="s">
        <v>36578</v>
      </c>
      <c r="H6446" t="s">
        <v>36576</v>
      </c>
      <c r="J6446" t="s">
        <v>36579</v>
      </c>
      <c r="N6446" t="s">
        <v>287</v>
      </c>
      <c r="O6446" t="s">
        <v>36580</v>
      </c>
      <c r="P6446" t="s">
        <v>50</v>
      </c>
      <c r="U6446" s="1">
        <v>44706</v>
      </c>
      <c r="V6446" s="1">
        <v>44706</v>
      </c>
      <c r="W6446" s="1">
        <v>44706.601388888892</v>
      </c>
      <c r="X6446" s="1">
        <v>44706.601388888892</v>
      </c>
      <c r="AC6446" t="s">
        <v>53</v>
      </c>
      <c r="AD6446">
        <v>2972075767</v>
      </c>
      <c r="AE6446" s="1">
        <v>44706.65625</v>
      </c>
      <c r="AF6446" t="s">
        <v>36581</v>
      </c>
      <c r="AG6446" t="s">
        <v>36582</v>
      </c>
      <c r="AH6446" t="s">
        <v>51</v>
      </c>
      <c r="AJ6446" t="s">
        <v>53</v>
      </c>
      <c r="AL6446" t="s">
        <v>78</v>
      </c>
      <c r="AO6446" t="s">
        <v>5443</v>
      </c>
      <c r="AP6446" s="1">
        <v>44936.62222222222</v>
      </c>
    </row>
    <row r="6447" spans="1:43" x14ac:dyDescent="0.35">
      <c r="A6447" t="s">
        <v>36583</v>
      </c>
      <c r="B6447" t="s">
        <v>36584</v>
      </c>
      <c r="C6447" t="s">
        <v>14068</v>
      </c>
      <c r="F6447" t="s">
        <v>36585</v>
      </c>
      <c r="H6447" t="s">
        <v>36586</v>
      </c>
      <c r="I6447" t="s">
        <v>179</v>
      </c>
      <c r="J6447" t="s">
        <v>16656</v>
      </c>
      <c r="K6447" t="s">
        <v>36587</v>
      </c>
      <c r="M6447" t="s">
        <v>25451</v>
      </c>
      <c r="N6447" t="s">
        <v>17003</v>
      </c>
      <c r="O6447">
        <v>41035</v>
      </c>
      <c r="P6447" t="s">
        <v>50</v>
      </c>
      <c r="U6447" s="1">
        <v>44706</v>
      </c>
      <c r="V6447" s="1">
        <v>44706</v>
      </c>
      <c r="AC6447" t="s">
        <v>53</v>
      </c>
      <c r="AD6447">
        <v>2969530290</v>
      </c>
      <c r="AE6447" s="1">
        <v>39465.556250000001</v>
      </c>
      <c r="AG6447" t="s">
        <v>36588</v>
      </c>
      <c r="AH6447" t="s">
        <v>51</v>
      </c>
      <c r="AJ6447" t="s">
        <v>53</v>
      </c>
      <c r="AO6447" t="s">
        <v>8142</v>
      </c>
    </row>
    <row r="6448" spans="1:43" x14ac:dyDescent="0.35">
      <c r="A6448" t="s">
        <v>36589</v>
      </c>
      <c r="B6448" t="s">
        <v>36590</v>
      </c>
      <c r="C6448" t="s">
        <v>1704</v>
      </c>
      <c r="F6448" t="s">
        <v>36591</v>
      </c>
      <c r="H6448" t="s">
        <v>36589</v>
      </c>
      <c r="J6448" t="s">
        <v>4293</v>
      </c>
      <c r="K6448" t="s">
        <v>8534</v>
      </c>
      <c r="M6448" t="s">
        <v>1737</v>
      </c>
      <c r="N6448" t="s">
        <v>65</v>
      </c>
      <c r="O6448" t="s">
        <v>36592</v>
      </c>
      <c r="P6448" t="s">
        <v>50</v>
      </c>
      <c r="U6448" s="1">
        <v>44706</v>
      </c>
      <c r="V6448" s="1">
        <v>44706</v>
      </c>
      <c r="W6448" s="1">
        <v>44706.645833333336</v>
      </c>
      <c r="X6448" s="1">
        <v>44706.645833333336</v>
      </c>
      <c r="AC6448" t="s">
        <v>53</v>
      </c>
      <c r="AD6448">
        <v>2969634929</v>
      </c>
      <c r="AE6448" s="1">
        <v>41799.665972222225</v>
      </c>
      <c r="AF6448" t="s">
        <v>4296</v>
      </c>
      <c r="AG6448" t="s">
        <v>36593</v>
      </c>
      <c r="AH6448" t="s">
        <v>51</v>
      </c>
      <c r="AJ6448" t="s">
        <v>53</v>
      </c>
      <c r="AL6448" t="s">
        <v>68</v>
      </c>
      <c r="AO6448" t="s">
        <v>5443</v>
      </c>
      <c r="AP6448" s="1">
        <v>44706.645138888889</v>
      </c>
    </row>
    <row r="6449" spans="1:43" x14ac:dyDescent="0.35">
      <c r="A6449" t="s">
        <v>36594</v>
      </c>
      <c r="B6449" t="s">
        <v>36595</v>
      </c>
      <c r="C6449" t="s">
        <v>36596</v>
      </c>
      <c r="F6449" t="s">
        <v>36597</v>
      </c>
      <c r="H6449" t="s">
        <v>36594</v>
      </c>
      <c r="J6449" t="s">
        <v>13574</v>
      </c>
      <c r="N6449" t="s">
        <v>36292</v>
      </c>
      <c r="O6449">
        <v>13580</v>
      </c>
      <c r="P6449" t="s">
        <v>13276</v>
      </c>
      <c r="U6449" s="1">
        <v>44706</v>
      </c>
      <c r="V6449" s="1">
        <v>44706</v>
      </c>
      <c r="AC6449" t="s">
        <v>53</v>
      </c>
      <c r="AD6449">
        <v>2969823183</v>
      </c>
      <c r="AE6449" s="1">
        <v>43312.453472222223</v>
      </c>
      <c r="AG6449" t="s">
        <v>36598</v>
      </c>
      <c r="AH6449" t="s">
        <v>51</v>
      </c>
      <c r="AJ6449" t="s">
        <v>53</v>
      </c>
      <c r="AO6449" t="s">
        <v>8142</v>
      </c>
    </row>
    <row r="6450" spans="1:43" x14ac:dyDescent="0.35">
      <c r="A6450" t="s">
        <v>36599</v>
      </c>
      <c r="B6450" t="s">
        <v>1971</v>
      </c>
      <c r="C6450" t="s">
        <v>11746</v>
      </c>
      <c r="F6450" t="s">
        <v>36600</v>
      </c>
      <c r="H6450" t="s">
        <v>36599</v>
      </c>
      <c r="J6450" t="s">
        <v>3933</v>
      </c>
      <c r="K6450" t="s">
        <v>36601</v>
      </c>
      <c r="M6450" t="s">
        <v>12357</v>
      </c>
      <c r="N6450" t="s">
        <v>1217</v>
      </c>
      <c r="O6450">
        <v>67501</v>
      </c>
      <c r="P6450" t="s">
        <v>50</v>
      </c>
      <c r="U6450" s="1">
        <v>44706</v>
      </c>
      <c r="V6450" s="1">
        <v>44706</v>
      </c>
      <c r="AC6450" t="s">
        <v>53</v>
      </c>
      <c r="AD6450">
        <v>2969551137</v>
      </c>
      <c r="AE6450" s="1">
        <v>40288.591666666667</v>
      </c>
      <c r="AG6450" t="s">
        <v>36602</v>
      </c>
      <c r="AH6450" t="s">
        <v>51</v>
      </c>
      <c r="AJ6450" t="s">
        <v>53</v>
      </c>
      <c r="AO6450" t="s">
        <v>8142</v>
      </c>
    </row>
    <row r="6451" spans="1:43" x14ac:dyDescent="0.35">
      <c r="A6451" t="s">
        <v>36603</v>
      </c>
      <c r="B6451" t="s">
        <v>36604</v>
      </c>
      <c r="C6451" t="s">
        <v>36605</v>
      </c>
      <c r="F6451" t="s">
        <v>36606</v>
      </c>
      <c r="H6451" t="s">
        <v>36603</v>
      </c>
      <c r="I6451" t="s">
        <v>780</v>
      </c>
      <c r="J6451" t="s">
        <v>30681</v>
      </c>
      <c r="K6451" t="s">
        <v>23101</v>
      </c>
      <c r="M6451" t="s">
        <v>23102</v>
      </c>
      <c r="N6451" t="s">
        <v>13685</v>
      </c>
      <c r="O6451" s="2" t="s">
        <v>23103</v>
      </c>
      <c r="P6451" t="s">
        <v>50</v>
      </c>
      <c r="U6451" s="1">
        <v>44706</v>
      </c>
      <c r="V6451" s="1">
        <v>44706</v>
      </c>
      <c r="AC6451" t="s">
        <v>53</v>
      </c>
      <c r="AD6451">
        <v>2969823183</v>
      </c>
      <c r="AE6451" s="1">
        <v>43312.453472222223</v>
      </c>
      <c r="AG6451" t="s">
        <v>36607</v>
      </c>
      <c r="AH6451" t="s">
        <v>51</v>
      </c>
      <c r="AJ6451" t="s">
        <v>53</v>
      </c>
      <c r="AO6451" t="s">
        <v>8142</v>
      </c>
    </row>
    <row r="6452" spans="1:43" x14ac:dyDescent="0.35">
      <c r="A6452" t="s">
        <v>36608</v>
      </c>
      <c r="B6452" t="s">
        <v>12203</v>
      </c>
      <c r="C6452" t="s">
        <v>5954</v>
      </c>
      <c r="H6452" t="s">
        <v>36609</v>
      </c>
      <c r="J6452" t="s">
        <v>1341</v>
      </c>
      <c r="P6452" t="s">
        <v>50</v>
      </c>
      <c r="U6452" s="1">
        <v>44706</v>
      </c>
      <c r="V6452" s="1">
        <v>44706</v>
      </c>
      <c r="W6452" s="1">
        <v>44706.649305555555</v>
      </c>
      <c r="X6452" s="1">
        <v>44706.649305555555</v>
      </c>
      <c r="AC6452" t="s">
        <v>53</v>
      </c>
      <c r="AD6452">
        <v>2969474049</v>
      </c>
      <c r="AE6452" s="1">
        <v>37062</v>
      </c>
      <c r="AF6452" t="s">
        <v>1342</v>
      </c>
      <c r="AG6452" t="s">
        <v>36610</v>
      </c>
      <c r="AH6452" t="s">
        <v>51</v>
      </c>
      <c r="AJ6452" t="s">
        <v>53</v>
      </c>
      <c r="AL6452" t="s">
        <v>78</v>
      </c>
      <c r="AO6452" t="s">
        <v>5443</v>
      </c>
      <c r="AP6452" s="1">
        <v>44887.550694444442</v>
      </c>
      <c r="AQ6452" s="1">
        <v>44880.597222222219</v>
      </c>
    </row>
    <row r="6453" spans="1:43" x14ac:dyDescent="0.35">
      <c r="A6453" t="s">
        <v>36611</v>
      </c>
      <c r="B6453" t="s">
        <v>36612</v>
      </c>
      <c r="C6453" t="s">
        <v>3191</v>
      </c>
      <c r="F6453">
        <f>1303-263-9331</f>
        <v>-8291</v>
      </c>
      <c r="H6453" t="s">
        <v>36613</v>
      </c>
      <c r="J6453" t="s">
        <v>36614</v>
      </c>
      <c r="N6453" t="s">
        <v>287</v>
      </c>
      <c r="O6453">
        <v>80013</v>
      </c>
      <c r="P6453" t="s">
        <v>50</v>
      </c>
      <c r="U6453" s="1">
        <v>44706</v>
      </c>
      <c r="V6453" s="1">
        <v>44706</v>
      </c>
      <c r="W6453" s="1">
        <v>44706.203472222223</v>
      </c>
      <c r="X6453" s="1">
        <v>44706.203472222223</v>
      </c>
      <c r="AC6453" t="s">
        <v>53</v>
      </c>
      <c r="AD6453">
        <v>2972076138</v>
      </c>
      <c r="AE6453" s="1">
        <v>44708.395833333336</v>
      </c>
      <c r="AG6453" t="s">
        <v>36615</v>
      </c>
      <c r="AH6453" t="s">
        <v>51</v>
      </c>
      <c r="AJ6453" t="s">
        <v>53</v>
      </c>
      <c r="AL6453" t="s">
        <v>78</v>
      </c>
      <c r="AO6453" t="s">
        <v>8142</v>
      </c>
      <c r="AP6453" s="1">
        <v>44935.495138888888</v>
      </c>
    </row>
    <row r="6454" spans="1:43" x14ac:dyDescent="0.35">
      <c r="A6454" t="s">
        <v>21634</v>
      </c>
      <c r="B6454" t="s">
        <v>15326</v>
      </c>
      <c r="C6454" t="s">
        <v>383</v>
      </c>
      <c r="F6454" t="s">
        <v>36616</v>
      </c>
      <c r="H6454" t="s">
        <v>21634</v>
      </c>
      <c r="J6454" t="s">
        <v>28648</v>
      </c>
      <c r="K6454" t="s">
        <v>36617</v>
      </c>
      <c r="M6454" t="s">
        <v>419</v>
      </c>
      <c r="N6454" t="s">
        <v>501</v>
      </c>
      <c r="O6454">
        <v>87121</v>
      </c>
      <c r="P6454" t="s">
        <v>50</v>
      </c>
      <c r="U6454" s="1">
        <v>44706</v>
      </c>
      <c r="V6454" s="1">
        <v>44706</v>
      </c>
      <c r="W6454" s="1">
        <v>44706.415277777778</v>
      </c>
      <c r="X6454" s="1">
        <v>44706.415277777778</v>
      </c>
      <c r="AC6454" t="s">
        <v>53</v>
      </c>
      <c r="AD6454">
        <v>2969551337</v>
      </c>
      <c r="AE6454" s="1">
        <v>40296.368750000001</v>
      </c>
      <c r="AF6454" t="s">
        <v>21638</v>
      </c>
      <c r="AG6454" t="s">
        <v>36618</v>
      </c>
      <c r="AH6454" t="s">
        <v>51</v>
      </c>
      <c r="AJ6454" t="s">
        <v>53</v>
      </c>
      <c r="AL6454" t="s">
        <v>68</v>
      </c>
      <c r="AO6454" t="s">
        <v>5443</v>
      </c>
      <c r="AP6454" s="1">
        <v>45476.686111111114</v>
      </c>
      <c r="AQ6454" s="1">
        <v>45476.669444444444</v>
      </c>
    </row>
    <row r="6455" spans="1:43" x14ac:dyDescent="0.35">
      <c r="A6455" t="s">
        <v>36619</v>
      </c>
      <c r="B6455" t="s">
        <v>36620</v>
      </c>
      <c r="C6455" t="s">
        <v>17436</v>
      </c>
      <c r="H6455" t="s">
        <v>36619</v>
      </c>
      <c r="J6455" t="s">
        <v>24326</v>
      </c>
      <c r="K6455" t="s">
        <v>6643</v>
      </c>
      <c r="M6455" t="s">
        <v>6644</v>
      </c>
      <c r="N6455" t="s">
        <v>6645</v>
      </c>
      <c r="O6455">
        <v>95827</v>
      </c>
      <c r="P6455" t="s">
        <v>50</v>
      </c>
      <c r="U6455" s="1">
        <v>44707</v>
      </c>
      <c r="V6455" s="1">
        <v>44707</v>
      </c>
      <c r="AC6455" t="s">
        <v>53</v>
      </c>
      <c r="AD6455">
        <v>2969476247</v>
      </c>
      <c r="AE6455" s="1">
        <v>37207</v>
      </c>
      <c r="AG6455" t="s">
        <v>36621</v>
      </c>
      <c r="AH6455" t="s">
        <v>51</v>
      </c>
      <c r="AJ6455" t="s">
        <v>53</v>
      </c>
      <c r="AO6455" t="s">
        <v>8142</v>
      </c>
    </row>
    <row r="6456" spans="1:43" x14ac:dyDescent="0.35">
      <c r="A6456" t="s">
        <v>36622</v>
      </c>
      <c r="B6456" t="s">
        <v>22838</v>
      </c>
      <c r="C6456" t="s">
        <v>383</v>
      </c>
      <c r="F6456" t="s">
        <v>36623</v>
      </c>
      <c r="H6456" t="s">
        <v>36622</v>
      </c>
      <c r="J6456" t="s">
        <v>27091</v>
      </c>
      <c r="O6456">
        <v>80439</v>
      </c>
      <c r="P6456" t="s">
        <v>50</v>
      </c>
      <c r="U6456" s="1">
        <v>44707</v>
      </c>
      <c r="V6456" s="1">
        <v>44707</v>
      </c>
      <c r="W6456" s="1">
        <v>44707.359722222223</v>
      </c>
      <c r="X6456" s="1">
        <v>44707.359722222223</v>
      </c>
      <c r="AC6456" t="s">
        <v>53</v>
      </c>
      <c r="AD6456">
        <v>2969475433</v>
      </c>
      <c r="AE6456" s="1">
        <v>37166.661111111112</v>
      </c>
      <c r="AF6456" t="s">
        <v>16889</v>
      </c>
      <c r="AG6456" t="s">
        <v>36624</v>
      </c>
      <c r="AH6456" t="s">
        <v>51</v>
      </c>
      <c r="AJ6456" t="s">
        <v>53</v>
      </c>
      <c r="AL6456" t="s">
        <v>78</v>
      </c>
      <c r="AO6456" t="s">
        <v>5443</v>
      </c>
      <c r="AP6456" s="1">
        <v>44707.359027777777</v>
      </c>
    </row>
    <row r="6457" spans="1:43" x14ac:dyDescent="0.35">
      <c r="A6457" t="s">
        <v>36625</v>
      </c>
      <c r="B6457" t="s">
        <v>17268</v>
      </c>
      <c r="C6457" t="s">
        <v>12729</v>
      </c>
      <c r="F6457" t="s">
        <v>36626</v>
      </c>
      <c r="H6457" t="s">
        <v>36627</v>
      </c>
      <c r="J6457" t="s">
        <v>6387</v>
      </c>
      <c r="N6457" t="s">
        <v>4526</v>
      </c>
      <c r="O6457">
        <v>85054</v>
      </c>
      <c r="P6457" t="s">
        <v>50</v>
      </c>
      <c r="U6457" s="1">
        <v>44707</v>
      </c>
      <c r="V6457" s="1">
        <v>44707</v>
      </c>
      <c r="AC6457" t="s">
        <v>53</v>
      </c>
      <c r="AD6457">
        <v>2969484892</v>
      </c>
      <c r="AE6457" s="1">
        <v>37756</v>
      </c>
      <c r="AG6457" t="s">
        <v>36628</v>
      </c>
      <c r="AH6457" t="s">
        <v>51</v>
      </c>
      <c r="AJ6457" t="s">
        <v>53</v>
      </c>
      <c r="AO6457" t="s">
        <v>8142</v>
      </c>
    </row>
    <row r="6458" spans="1:43" x14ac:dyDescent="0.35">
      <c r="A6458" t="s">
        <v>36629</v>
      </c>
      <c r="B6458" t="s">
        <v>36630</v>
      </c>
      <c r="C6458" t="s">
        <v>36631</v>
      </c>
      <c r="F6458" t="s">
        <v>36632</v>
      </c>
      <c r="H6458" t="s">
        <v>36629</v>
      </c>
      <c r="J6458" t="s">
        <v>36633</v>
      </c>
      <c r="K6458" t="s">
        <v>36634</v>
      </c>
      <c r="M6458" t="s">
        <v>36635</v>
      </c>
      <c r="N6458" t="s">
        <v>15418</v>
      </c>
      <c r="O6458">
        <v>37724</v>
      </c>
      <c r="P6458" t="s">
        <v>50</v>
      </c>
      <c r="U6458" s="1">
        <v>44707</v>
      </c>
      <c r="V6458" s="1">
        <v>44707</v>
      </c>
      <c r="W6458" s="1">
        <v>44707.598611111112</v>
      </c>
      <c r="X6458" s="1">
        <v>44707.598611111112</v>
      </c>
      <c r="AC6458" t="s">
        <v>51</v>
      </c>
      <c r="AD6458">
        <v>2973624134</v>
      </c>
      <c r="AE6458" s="1">
        <v>45156.612500000003</v>
      </c>
      <c r="AG6458" t="s">
        <v>36636</v>
      </c>
      <c r="AH6458" t="s">
        <v>51</v>
      </c>
      <c r="AJ6458" t="s">
        <v>53</v>
      </c>
      <c r="AL6458" t="s">
        <v>78</v>
      </c>
      <c r="AO6458" t="s">
        <v>5443</v>
      </c>
      <c r="AP6458" s="1">
        <v>44707.595833333333</v>
      </c>
      <c r="AQ6458" s="1">
        <v>44638.554166666669</v>
      </c>
    </row>
    <row r="6459" spans="1:43" x14ac:dyDescent="0.35">
      <c r="A6459" t="s">
        <v>36637</v>
      </c>
      <c r="B6459" t="s">
        <v>1440</v>
      </c>
      <c r="C6459" t="s">
        <v>587</v>
      </c>
      <c r="F6459" t="s">
        <v>36638</v>
      </c>
      <c r="H6459" t="s">
        <v>36637</v>
      </c>
      <c r="J6459" t="s">
        <v>4293</v>
      </c>
      <c r="K6459" t="s">
        <v>36639</v>
      </c>
      <c r="M6459" t="s">
        <v>1737</v>
      </c>
      <c r="N6459" t="s">
        <v>65</v>
      </c>
      <c r="O6459">
        <v>80640</v>
      </c>
      <c r="P6459" t="s">
        <v>50</v>
      </c>
      <c r="U6459" s="1">
        <v>44707</v>
      </c>
      <c r="V6459" s="1">
        <v>44707</v>
      </c>
      <c r="W6459" s="1">
        <v>44707.411111111112</v>
      </c>
      <c r="X6459" s="1">
        <v>44707.411111111112</v>
      </c>
      <c r="AC6459" t="s">
        <v>51</v>
      </c>
      <c r="AD6459">
        <v>2969634929</v>
      </c>
      <c r="AE6459" s="1">
        <v>41799.665972222225</v>
      </c>
      <c r="AF6459" t="s">
        <v>4296</v>
      </c>
      <c r="AG6459" t="s">
        <v>36640</v>
      </c>
      <c r="AH6459" t="s">
        <v>51</v>
      </c>
      <c r="AJ6459" t="s">
        <v>53</v>
      </c>
      <c r="AL6459" t="s">
        <v>78</v>
      </c>
      <c r="AO6459" t="s">
        <v>5443</v>
      </c>
      <c r="AP6459" s="1">
        <v>44707.409722222219</v>
      </c>
    </row>
    <row r="6460" spans="1:43" x14ac:dyDescent="0.35">
      <c r="A6460" t="s">
        <v>36641</v>
      </c>
      <c r="B6460" t="s">
        <v>36642</v>
      </c>
      <c r="C6460" t="s">
        <v>36643</v>
      </c>
      <c r="F6460" t="s">
        <v>36644</v>
      </c>
      <c r="H6460" t="s">
        <v>36641</v>
      </c>
      <c r="J6460" t="s">
        <v>491</v>
      </c>
      <c r="K6460" t="s">
        <v>6655</v>
      </c>
      <c r="M6460" t="s">
        <v>3777</v>
      </c>
      <c r="N6460" t="s">
        <v>6657</v>
      </c>
      <c r="O6460">
        <v>68102</v>
      </c>
      <c r="P6460" t="s">
        <v>50</v>
      </c>
      <c r="U6460" s="1">
        <v>44707</v>
      </c>
      <c r="V6460" s="1">
        <v>44707</v>
      </c>
      <c r="AC6460" t="s">
        <v>53</v>
      </c>
      <c r="AD6460">
        <v>2969472760</v>
      </c>
      <c r="AE6460" s="1">
        <v>36916.71597222222</v>
      </c>
      <c r="AG6460" t="s">
        <v>36645</v>
      </c>
      <c r="AH6460" t="s">
        <v>51</v>
      </c>
      <c r="AJ6460" t="s">
        <v>53</v>
      </c>
      <c r="AO6460" t="s">
        <v>8142</v>
      </c>
    </row>
    <row r="6461" spans="1:43" x14ac:dyDescent="0.35">
      <c r="A6461" t="s">
        <v>36646</v>
      </c>
      <c r="B6461" t="s">
        <v>36647</v>
      </c>
      <c r="C6461" t="s">
        <v>36648</v>
      </c>
      <c r="F6461" t="s">
        <v>36649</v>
      </c>
      <c r="H6461" t="s">
        <v>36650</v>
      </c>
      <c r="J6461" t="s">
        <v>491</v>
      </c>
      <c r="P6461" t="s">
        <v>50</v>
      </c>
      <c r="U6461" s="1">
        <v>44707</v>
      </c>
      <c r="V6461" s="1">
        <v>44707</v>
      </c>
      <c r="AC6461" t="s">
        <v>53</v>
      </c>
      <c r="AD6461">
        <v>2969472760</v>
      </c>
      <c r="AE6461" s="1">
        <v>36916.71597222222</v>
      </c>
      <c r="AG6461" t="s">
        <v>36651</v>
      </c>
      <c r="AH6461" t="s">
        <v>51</v>
      </c>
      <c r="AJ6461" t="s">
        <v>53</v>
      </c>
      <c r="AO6461" t="s">
        <v>8142</v>
      </c>
    </row>
    <row r="6462" spans="1:43" x14ac:dyDescent="0.35">
      <c r="A6462" t="s">
        <v>36652</v>
      </c>
      <c r="B6462" t="s">
        <v>3167</v>
      </c>
      <c r="C6462" t="s">
        <v>587</v>
      </c>
      <c r="F6462" t="s">
        <v>36653</v>
      </c>
      <c r="H6462" t="s">
        <v>36652</v>
      </c>
      <c r="J6462" t="s">
        <v>36654</v>
      </c>
      <c r="K6462" t="s">
        <v>36655</v>
      </c>
      <c r="M6462" t="s">
        <v>16824</v>
      </c>
      <c r="N6462" t="s">
        <v>798</v>
      </c>
      <c r="O6462">
        <v>79916</v>
      </c>
      <c r="P6462" t="s">
        <v>50</v>
      </c>
      <c r="U6462" s="1">
        <v>44707</v>
      </c>
      <c r="V6462" s="1">
        <v>44707</v>
      </c>
      <c r="W6462" s="1">
        <v>44707.519444444442</v>
      </c>
      <c r="X6462" s="1">
        <v>44707.519444444442</v>
      </c>
      <c r="AC6462" t="s">
        <v>53</v>
      </c>
      <c r="AD6462">
        <v>1000000001</v>
      </c>
      <c r="AE6462" s="1">
        <v>39973.351388888892</v>
      </c>
      <c r="AF6462" t="s">
        <v>3377</v>
      </c>
      <c r="AG6462" t="s">
        <v>36656</v>
      </c>
      <c r="AH6462" t="s">
        <v>51</v>
      </c>
      <c r="AJ6462" t="s">
        <v>53</v>
      </c>
      <c r="AL6462" t="s">
        <v>78</v>
      </c>
      <c r="AO6462" t="s">
        <v>5443</v>
      </c>
      <c r="AP6462" s="1">
        <v>44707.518750000003</v>
      </c>
    </row>
    <row r="6463" spans="1:43" x14ac:dyDescent="0.35">
      <c r="A6463" t="s">
        <v>36657</v>
      </c>
      <c r="B6463" t="s">
        <v>36658</v>
      </c>
      <c r="C6463" t="s">
        <v>33835</v>
      </c>
      <c r="F6463" t="s">
        <v>36659</v>
      </c>
      <c r="H6463" t="s">
        <v>36657</v>
      </c>
      <c r="J6463" t="s">
        <v>5173</v>
      </c>
      <c r="K6463" t="s">
        <v>16985</v>
      </c>
      <c r="M6463" t="s">
        <v>525</v>
      </c>
      <c r="N6463" t="s">
        <v>65</v>
      </c>
      <c r="O6463">
        <v>80011</v>
      </c>
      <c r="P6463" t="s">
        <v>50</v>
      </c>
      <c r="U6463" s="1">
        <v>44707</v>
      </c>
      <c r="V6463" s="1">
        <v>44707</v>
      </c>
      <c r="W6463" s="1">
        <v>44707.406944444447</v>
      </c>
      <c r="X6463" s="1">
        <v>44707.406944444447</v>
      </c>
      <c r="AC6463" t="s">
        <v>53</v>
      </c>
      <c r="AD6463">
        <v>2969481577</v>
      </c>
      <c r="AE6463" s="1">
        <v>37524</v>
      </c>
      <c r="AF6463" t="s">
        <v>6944</v>
      </c>
      <c r="AG6463" t="s">
        <v>36660</v>
      </c>
      <c r="AH6463" t="s">
        <v>51</v>
      </c>
      <c r="AJ6463" t="s">
        <v>53</v>
      </c>
      <c r="AL6463" t="s">
        <v>78</v>
      </c>
      <c r="AO6463" t="s">
        <v>5443</v>
      </c>
      <c r="AP6463" s="1">
        <v>45272.479861111111</v>
      </c>
    </row>
    <row r="6464" spans="1:43" x14ac:dyDescent="0.35">
      <c r="A6464" t="s">
        <v>36661</v>
      </c>
      <c r="B6464" t="s">
        <v>36662</v>
      </c>
      <c r="C6464" t="s">
        <v>36663</v>
      </c>
      <c r="F6464" t="s">
        <v>36664</v>
      </c>
      <c r="H6464" t="s">
        <v>36661</v>
      </c>
      <c r="J6464" t="s">
        <v>5239</v>
      </c>
      <c r="K6464" t="s">
        <v>36665</v>
      </c>
      <c r="M6464" t="s">
        <v>18192</v>
      </c>
      <c r="N6464" t="s">
        <v>12376</v>
      </c>
      <c r="O6464">
        <v>73036</v>
      </c>
      <c r="P6464" t="s">
        <v>50</v>
      </c>
      <c r="U6464" s="1">
        <v>44707</v>
      </c>
      <c r="V6464" s="1">
        <v>44707</v>
      </c>
      <c r="AC6464" t="s">
        <v>53</v>
      </c>
      <c r="AD6464">
        <v>2969475162</v>
      </c>
      <c r="AE6464" s="1">
        <v>37147</v>
      </c>
      <c r="AG6464" t="s">
        <v>36666</v>
      </c>
      <c r="AH6464" t="s">
        <v>51</v>
      </c>
      <c r="AJ6464" t="s">
        <v>53</v>
      </c>
      <c r="AO6464" t="s">
        <v>8142</v>
      </c>
    </row>
    <row r="6465" spans="1:43" x14ac:dyDescent="0.35">
      <c r="A6465" t="s">
        <v>36667</v>
      </c>
      <c r="B6465" t="s">
        <v>36668</v>
      </c>
      <c r="C6465" t="s">
        <v>36669</v>
      </c>
      <c r="F6465" t="s">
        <v>36670</v>
      </c>
      <c r="H6465" t="s">
        <v>36671</v>
      </c>
      <c r="J6465" t="s">
        <v>11008</v>
      </c>
      <c r="N6465" t="s">
        <v>33002</v>
      </c>
      <c r="O6465">
        <v>600100</v>
      </c>
      <c r="P6465" t="s">
        <v>12926</v>
      </c>
      <c r="U6465" s="1">
        <v>44708</v>
      </c>
      <c r="V6465" s="1">
        <v>44708</v>
      </c>
      <c r="AC6465" t="s">
        <v>53</v>
      </c>
      <c r="AD6465">
        <v>2969478809</v>
      </c>
      <c r="AE6465" s="1">
        <v>37358</v>
      </c>
      <c r="AG6465" t="s">
        <v>36672</v>
      </c>
      <c r="AH6465" t="s">
        <v>51</v>
      </c>
      <c r="AJ6465" t="s">
        <v>53</v>
      </c>
      <c r="AO6465" t="s">
        <v>8142</v>
      </c>
    </row>
    <row r="6466" spans="1:43" x14ac:dyDescent="0.35">
      <c r="A6466" t="s">
        <v>36673</v>
      </c>
      <c r="B6466" t="s">
        <v>29765</v>
      </c>
      <c r="C6466" t="s">
        <v>36674</v>
      </c>
      <c r="H6466" t="s">
        <v>36673</v>
      </c>
      <c r="J6466" t="s">
        <v>491</v>
      </c>
      <c r="K6466" t="s">
        <v>6655</v>
      </c>
      <c r="M6466" t="s">
        <v>6656</v>
      </c>
      <c r="N6466" t="s">
        <v>6657</v>
      </c>
      <c r="O6466">
        <v>68102</v>
      </c>
      <c r="P6466" t="s">
        <v>50</v>
      </c>
      <c r="U6466" s="1">
        <v>44708</v>
      </c>
      <c r="V6466" s="1">
        <v>44708</v>
      </c>
      <c r="AC6466" t="s">
        <v>53</v>
      </c>
      <c r="AD6466">
        <v>2969472760</v>
      </c>
      <c r="AE6466" s="1">
        <v>36916.71597222222</v>
      </c>
      <c r="AG6466" t="s">
        <v>36675</v>
      </c>
      <c r="AH6466" t="s">
        <v>51</v>
      </c>
      <c r="AJ6466" t="s">
        <v>53</v>
      </c>
      <c r="AO6466" t="s">
        <v>8142</v>
      </c>
    </row>
    <row r="6467" spans="1:43" x14ac:dyDescent="0.35">
      <c r="A6467" t="s">
        <v>36676</v>
      </c>
      <c r="B6467" t="s">
        <v>9797</v>
      </c>
      <c r="C6467" t="s">
        <v>4093</v>
      </c>
      <c r="F6467" t="s">
        <v>36677</v>
      </c>
      <c r="H6467" t="s">
        <v>36676</v>
      </c>
      <c r="J6467" t="s">
        <v>36678</v>
      </c>
      <c r="K6467" t="s">
        <v>36679</v>
      </c>
      <c r="M6467" t="s">
        <v>10665</v>
      </c>
      <c r="N6467" t="s">
        <v>65</v>
      </c>
      <c r="O6467">
        <v>81144</v>
      </c>
      <c r="P6467" t="s">
        <v>50</v>
      </c>
      <c r="U6467" s="1">
        <v>44708</v>
      </c>
      <c r="V6467" s="1">
        <v>44708</v>
      </c>
      <c r="W6467" s="1">
        <v>44708.008333333331</v>
      </c>
      <c r="X6467" s="1">
        <v>44708.008333333331</v>
      </c>
      <c r="AC6467" t="s">
        <v>53</v>
      </c>
      <c r="AD6467">
        <v>1000000001</v>
      </c>
      <c r="AE6467" s="1">
        <v>39973.351388888892</v>
      </c>
      <c r="AF6467" t="s">
        <v>3377</v>
      </c>
      <c r="AG6467" t="s">
        <v>36680</v>
      </c>
      <c r="AH6467" t="s">
        <v>51</v>
      </c>
      <c r="AJ6467" t="s">
        <v>53</v>
      </c>
      <c r="AL6467" t="s">
        <v>78</v>
      </c>
      <c r="AO6467" t="s">
        <v>5443</v>
      </c>
      <c r="AP6467" s="1">
        <v>45447.973611111112</v>
      </c>
    </row>
    <row r="6468" spans="1:43" x14ac:dyDescent="0.35">
      <c r="A6468" t="s">
        <v>36681</v>
      </c>
      <c r="B6468" t="s">
        <v>36682</v>
      </c>
      <c r="C6468" t="s">
        <v>17479</v>
      </c>
      <c r="F6468" t="s">
        <v>36683</v>
      </c>
      <c r="H6468" t="s">
        <v>36684</v>
      </c>
      <c r="J6468" t="s">
        <v>35574</v>
      </c>
      <c r="N6468" t="s">
        <v>637</v>
      </c>
      <c r="O6468">
        <v>75702</v>
      </c>
      <c r="P6468" t="s">
        <v>50</v>
      </c>
      <c r="U6468" s="1">
        <v>44708</v>
      </c>
      <c r="V6468" s="1">
        <v>44708</v>
      </c>
      <c r="AC6468" t="s">
        <v>53</v>
      </c>
      <c r="AD6468">
        <v>2969505395</v>
      </c>
      <c r="AE6468" s="1">
        <v>38055.586111111108</v>
      </c>
      <c r="AG6468" t="s">
        <v>36685</v>
      </c>
      <c r="AH6468" t="s">
        <v>51</v>
      </c>
      <c r="AJ6468" t="s">
        <v>53</v>
      </c>
      <c r="AO6468" t="s">
        <v>8142</v>
      </c>
    </row>
    <row r="6469" spans="1:43" x14ac:dyDescent="0.35">
      <c r="A6469" t="s">
        <v>36686</v>
      </c>
      <c r="B6469" t="s">
        <v>4761</v>
      </c>
      <c r="C6469" t="s">
        <v>4272</v>
      </c>
      <c r="F6469" t="s">
        <v>36687</v>
      </c>
      <c r="H6469" t="s">
        <v>36686</v>
      </c>
      <c r="J6469" t="s">
        <v>36688</v>
      </c>
      <c r="K6469" t="s">
        <v>36689</v>
      </c>
      <c r="M6469" t="s">
        <v>18453</v>
      </c>
      <c r="N6469" t="s">
        <v>65</v>
      </c>
      <c r="O6469" t="s">
        <v>36690</v>
      </c>
      <c r="P6469" t="s">
        <v>50</v>
      </c>
      <c r="U6469" s="1">
        <v>44708</v>
      </c>
      <c r="V6469" s="1">
        <v>44708</v>
      </c>
      <c r="W6469" s="1">
        <v>44708.44027777778</v>
      </c>
      <c r="X6469" s="1">
        <v>44708.44027777778</v>
      </c>
      <c r="AC6469" t="s">
        <v>53</v>
      </c>
      <c r="AD6469">
        <v>2969678673</v>
      </c>
      <c r="AE6469" s="1">
        <v>42242.649305555555</v>
      </c>
      <c r="AF6469" t="s">
        <v>36691</v>
      </c>
      <c r="AG6469" t="s">
        <v>36692</v>
      </c>
      <c r="AH6469" t="s">
        <v>51</v>
      </c>
      <c r="AJ6469" t="s">
        <v>53</v>
      </c>
      <c r="AL6469" t="s">
        <v>68</v>
      </c>
      <c r="AO6469" t="s">
        <v>5443</v>
      </c>
      <c r="AP6469" s="1">
        <v>45330.707638888889</v>
      </c>
    </row>
    <row r="6470" spans="1:43" x14ac:dyDescent="0.35">
      <c r="A6470" t="s">
        <v>36693</v>
      </c>
      <c r="B6470" t="s">
        <v>736</v>
      </c>
      <c r="C6470" t="s">
        <v>19965</v>
      </c>
      <c r="F6470" t="s">
        <v>36694</v>
      </c>
      <c r="H6470" t="s">
        <v>36693</v>
      </c>
      <c r="J6470" t="s">
        <v>36695</v>
      </c>
      <c r="N6470" t="s">
        <v>287</v>
      </c>
      <c r="O6470">
        <v>80601</v>
      </c>
      <c r="P6470" t="s">
        <v>50</v>
      </c>
      <c r="U6470" s="1">
        <v>44709</v>
      </c>
      <c r="V6470" s="1">
        <v>44709</v>
      </c>
      <c r="W6470" s="1">
        <v>44709.731944444444</v>
      </c>
      <c r="X6470" s="1">
        <v>44709.731944444444</v>
      </c>
      <c r="AC6470" t="s">
        <v>53</v>
      </c>
      <c r="AD6470">
        <v>2969999746</v>
      </c>
      <c r="AE6470" s="1">
        <v>44055.564583333333</v>
      </c>
      <c r="AF6470" t="s">
        <v>36696</v>
      </c>
      <c r="AG6470" t="s">
        <v>36697</v>
      </c>
      <c r="AH6470" t="s">
        <v>51</v>
      </c>
      <c r="AJ6470" t="s">
        <v>53</v>
      </c>
      <c r="AL6470" t="s">
        <v>78</v>
      </c>
      <c r="AO6470" t="s">
        <v>8142</v>
      </c>
      <c r="AP6470" s="1">
        <v>45456.617361111108</v>
      </c>
      <c r="AQ6470" s="1">
        <v>45456.616666666669</v>
      </c>
    </row>
    <row r="6471" spans="1:43" x14ac:dyDescent="0.35">
      <c r="A6471" t="s">
        <v>36698</v>
      </c>
      <c r="B6471" t="s">
        <v>36699</v>
      </c>
      <c r="C6471" t="s">
        <v>2157</v>
      </c>
      <c r="F6471" t="s">
        <v>36700</v>
      </c>
      <c r="H6471" t="s">
        <v>36701</v>
      </c>
      <c r="J6471" t="s">
        <v>12949</v>
      </c>
      <c r="K6471" t="s">
        <v>32323</v>
      </c>
      <c r="M6471" t="s">
        <v>12925</v>
      </c>
      <c r="N6471" t="s">
        <v>12926</v>
      </c>
      <c r="O6471">
        <v>47842</v>
      </c>
      <c r="P6471" t="s">
        <v>50</v>
      </c>
      <c r="U6471" s="1">
        <v>44709</v>
      </c>
      <c r="V6471" s="1">
        <v>44709</v>
      </c>
      <c r="AC6471" t="s">
        <v>53</v>
      </c>
      <c r="AD6471">
        <v>2969735272</v>
      </c>
      <c r="AE6471" s="1">
        <v>42845.40902777778</v>
      </c>
      <c r="AG6471" t="s">
        <v>36702</v>
      </c>
      <c r="AH6471" t="s">
        <v>51</v>
      </c>
      <c r="AJ6471" t="s">
        <v>53</v>
      </c>
      <c r="AO6471" t="s">
        <v>8142</v>
      </c>
    </row>
    <row r="6472" spans="1:43" x14ac:dyDescent="0.35">
      <c r="A6472" t="s">
        <v>36703</v>
      </c>
      <c r="B6472" t="s">
        <v>36704</v>
      </c>
      <c r="C6472" t="s">
        <v>11998</v>
      </c>
      <c r="F6472" t="s">
        <v>34355</v>
      </c>
      <c r="H6472" t="s">
        <v>36705</v>
      </c>
      <c r="J6472" t="s">
        <v>12949</v>
      </c>
      <c r="K6472" t="s">
        <v>20519</v>
      </c>
      <c r="M6472" t="s">
        <v>12925</v>
      </c>
      <c r="N6472" t="s">
        <v>12926</v>
      </c>
      <c r="O6472">
        <v>47842</v>
      </c>
      <c r="P6472" t="s">
        <v>50</v>
      </c>
      <c r="U6472" s="1">
        <v>44709</v>
      </c>
      <c r="V6472" s="1">
        <v>44709</v>
      </c>
      <c r="AC6472" t="s">
        <v>53</v>
      </c>
      <c r="AD6472">
        <v>2969735272</v>
      </c>
      <c r="AE6472" s="1">
        <v>42845.40902777778</v>
      </c>
      <c r="AG6472" t="s">
        <v>36706</v>
      </c>
      <c r="AH6472" t="s">
        <v>51</v>
      </c>
      <c r="AJ6472" t="s">
        <v>53</v>
      </c>
      <c r="AO6472" t="s">
        <v>8142</v>
      </c>
    </row>
    <row r="6473" spans="1:43" x14ac:dyDescent="0.35">
      <c r="A6473" t="s">
        <v>36707</v>
      </c>
      <c r="B6473" t="s">
        <v>4813</v>
      </c>
      <c r="C6473" t="s">
        <v>2453</v>
      </c>
      <c r="F6473" t="s">
        <v>36708</v>
      </c>
      <c r="H6473" t="s">
        <v>36707</v>
      </c>
      <c r="J6473" t="s">
        <v>36709</v>
      </c>
      <c r="K6473" t="s">
        <v>36710</v>
      </c>
      <c r="M6473" t="s">
        <v>3808</v>
      </c>
      <c r="N6473" t="s">
        <v>65</v>
      </c>
      <c r="O6473">
        <v>80701</v>
      </c>
      <c r="P6473" t="s">
        <v>50</v>
      </c>
      <c r="U6473" s="1">
        <v>44709</v>
      </c>
      <c r="V6473" s="1">
        <v>44709</v>
      </c>
      <c r="W6473" s="1">
        <v>44709.738888888889</v>
      </c>
      <c r="X6473" s="1">
        <v>44709.738888888889</v>
      </c>
      <c r="AC6473" t="s">
        <v>51</v>
      </c>
      <c r="AD6473">
        <v>2972212115</v>
      </c>
      <c r="AE6473" s="1">
        <v>44956.644444444442</v>
      </c>
      <c r="AF6473" t="s">
        <v>36711</v>
      </c>
      <c r="AG6473" t="s">
        <v>36712</v>
      </c>
      <c r="AH6473" t="s">
        <v>51</v>
      </c>
      <c r="AJ6473" t="s">
        <v>53</v>
      </c>
      <c r="AL6473" t="s">
        <v>68</v>
      </c>
      <c r="AO6473" t="s">
        <v>5443</v>
      </c>
      <c r="AP6473" s="1">
        <v>44709.740972222222</v>
      </c>
      <c r="AQ6473" s="1">
        <v>44709.740277777775</v>
      </c>
    </row>
    <row r="6474" spans="1:43" x14ac:dyDescent="0.35">
      <c r="A6474" t="s">
        <v>36713</v>
      </c>
      <c r="B6474" t="s">
        <v>36714</v>
      </c>
      <c r="C6474" t="s">
        <v>36168</v>
      </c>
      <c r="F6474">
        <v>17197264923</v>
      </c>
      <c r="H6474" t="s">
        <v>36715</v>
      </c>
      <c r="J6474" t="s">
        <v>33363</v>
      </c>
      <c r="K6474" t="s">
        <v>36716</v>
      </c>
      <c r="M6474" t="s">
        <v>16167</v>
      </c>
      <c r="N6474" t="s">
        <v>7398</v>
      </c>
      <c r="O6474">
        <v>84121</v>
      </c>
      <c r="P6474" t="s">
        <v>50</v>
      </c>
      <c r="U6474" s="1">
        <v>44710</v>
      </c>
      <c r="V6474" s="1">
        <v>44710</v>
      </c>
      <c r="W6474" s="1">
        <v>44710.879166666666</v>
      </c>
      <c r="X6474" s="1">
        <v>44710.879166666666</v>
      </c>
      <c r="AC6474" t="s">
        <v>51</v>
      </c>
      <c r="AD6474">
        <v>2972058392</v>
      </c>
      <c r="AE6474" s="1">
        <v>44618.684027777781</v>
      </c>
      <c r="AF6474" t="s">
        <v>33365</v>
      </c>
      <c r="AG6474" t="s">
        <v>36717</v>
      </c>
      <c r="AH6474" t="s">
        <v>51</v>
      </c>
      <c r="AJ6474" t="s">
        <v>53</v>
      </c>
      <c r="AL6474" t="s">
        <v>78</v>
      </c>
      <c r="AO6474" t="s">
        <v>5443</v>
      </c>
      <c r="AP6474" s="1">
        <v>45381.115972222222</v>
      </c>
    </row>
    <row r="6475" spans="1:43" x14ac:dyDescent="0.35">
      <c r="A6475" t="s">
        <v>36718</v>
      </c>
      <c r="B6475" t="s">
        <v>12386</v>
      </c>
      <c r="C6475" t="s">
        <v>7221</v>
      </c>
      <c r="F6475" t="s">
        <v>36719</v>
      </c>
      <c r="H6475" t="s">
        <v>36718</v>
      </c>
      <c r="J6475" t="s">
        <v>36720</v>
      </c>
      <c r="K6475" t="s">
        <v>36721</v>
      </c>
      <c r="M6475" t="s">
        <v>513</v>
      </c>
      <c r="N6475" t="s">
        <v>253</v>
      </c>
      <c r="O6475">
        <v>88203</v>
      </c>
      <c r="P6475" t="s">
        <v>50</v>
      </c>
      <c r="U6475" s="1">
        <v>44710</v>
      </c>
      <c r="V6475" s="1">
        <v>44710</v>
      </c>
      <c r="W6475" s="1">
        <v>44710.612500000003</v>
      </c>
      <c r="X6475" s="1">
        <v>44710.612500000003</v>
      </c>
      <c r="AC6475" t="s">
        <v>51</v>
      </c>
      <c r="AD6475">
        <v>1000000001</v>
      </c>
      <c r="AE6475" s="1">
        <v>39973.351388888892</v>
      </c>
      <c r="AF6475" t="s">
        <v>3377</v>
      </c>
      <c r="AG6475" t="s">
        <v>36722</v>
      </c>
      <c r="AH6475" t="s">
        <v>51</v>
      </c>
      <c r="AJ6475" t="s">
        <v>53</v>
      </c>
      <c r="AL6475" t="s">
        <v>78</v>
      </c>
      <c r="AO6475" t="s">
        <v>5443</v>
      </c>
      <c r="AP6475" s="1">
        <v>45294.446527777778</v>
      </c>
      <c r="AQ6475" s="1">
        <v>45247.583333333336</v>
      </c>
    </row>
    <row r="6476" spans="1:43" x14ac:dyDescent="0.35">
      <c r="A6476" t="s">
        <v>36723</v>
      </c>
      <c r="B6476" t="s">
        <v>20589</v>
      </c>
      <c r="C6476" t="s">
        <v>2912</v>
      </c>
      <c r="F6476" t="s">
        <v>34120</v>
      </c>
      <c r="H6476" t="s">
        <v>36723</v>
      </c>
      <c r="J6476" t="s">
        <v>33363</v>
      </c>
      <c r="K6476" t="s">
        <v>24389</v>
      </c>
      <c r="M6476" t="s">
        <v>4020</v>
      </c>
      <c r="N6476" t="s">
        <v>65</v>
      </c>
      <c r="O6476">
        <v>80461</v>
      </c>
      <c r="P6476" t="s">
        <v>50</v>
      </c>
      <c r="U6476" s="1">
        <v>44710</v>
      </c>
      <c r="V6476" s="1">
        <v>44710</v>
      </c>
      <c r="W6476" s="1">
        <v>44710.4375</v>
      </c>
      <c r="X6476" s="1">
        <v>44710.4375</v>
      </c>
      <c r="AC6476" t="s">
        <v>53</v>
      </c>
      <c r="AD6476">
        <v>2972058392</v>
      </c>
      <c r="AE6476" s="1">
        <v>44618.684027777781</v>
      </c>
      <c r="AF6476" t="s">
        <v>33365</v>
      </c>
      <c r="AG6476" t="s">
        <v>36724</v>
      </c>
      <c r="AH6476" t="s">
        <v>51</v>
      </c>
      <c r="AJ6476" t="s">
        <v>53</v>
      </c>
      <c r="AL6476" t="s">
        <v>78</v>
      </c>
      <c r="AO6476" t="s">
        <v>5443</v>
      </c>
      <c r="AP6476" s="1">
        <v>44750.222222222219</v>
      </c>
    </row>
    <row r="6477" spans="1:43" x14ac:dyDescent="0.35">
      <c r="A6477" t="s">
        <v>36725</v>
      </c>
      <c r="B6477" t="s">
        <v>36726</v>
      </c>
      <c r="C6477" t="s">
        <v>6581</v>
      </c>
      <c r="F6477">
        <v>19707291221</v>
      </c>
      <c r="H6477" t="s">
        <v>36725</v>
      </c>
      <c r="J6477" t="s">
        <v>36727</v>
      </c>
      <c r="N6477" t="s">
        <v>287</v>
      </c>
      <c r="O6477">
        <v>81435</v>
      </c>
      <c r="P6477" t="s">
        <v>50</v>
      </c>
      <c r="U6477" s="1">
        <v>44711</v>
      </c>
      <c r="V6477" s="1">
        <v>44711</v>
      </c>
      <c r="W6477" s="1">
        <v>44711.397916666669</v>
      </c>
      <c r="X6477" s="1">
        <v>44711.397916666669</v>
      </c>
      <c r="AC6477" t="s">
        <v>53</v>
      </c>
      <c r="AD6477">
        <v>2972057091</v>
      </c>
      <c r="AE6477" s="1">
        <v>44613.130555555559</v>
      </c>
      <c r="AG6477" t="s">
        <v>36728</v>
      </c>
      <c r="AH6477" t="s">
        <v>51</v>
      </c>
      <c r="AJ6477" t="s">
        <v>53</v>
      </c>
      <c r="AL6477" t="s">
        <v>78</v>
      </c>
      <c r="AO6477" t="s">
        <v>8142</v>
      </c>
    </row>
    <row r="6478" spans="1:43" x14ac:dyDescent="0.35">
      <c r="A6478" t="s">
        <v>36729</v>
      </c>
      <c r="B6478" t="s">
        <v>36730</v>
      </c>
      <c r="C6478" t="s">
        <v>840</v>
      </c>
      <c r="F6478" t="s">
        <v>36731</v>
      </c>
      <c r="H6478" t="s">
        <v>36729</v>
      </c>
      <c r="J6478" t="s">
        <v>29506</v>
      </c>
      <c r="K6478" t="s">
        <v>16939</v>
      </c>
      <c r="M6478" t="s">
        <v>10869</v>
      </c>
      <c r="N6478" t="s">
        <v>1466</v>
      </c>
      <c r="O6478">
        <v>67951</v>
      </c>
      <c r="P6478" t="s">
        <v>50</v>
      </c>
      <c r="U6478" s="1">
        <v>44712</v>
      </c>
      <c r="V6478" s="1">
        <v>44712</v>
      </c>
      <c r="W6478" s="1">
        <v>44712.718055555553</v>
      </c>
      <c r="X6478" s="1">
        <v>44712.718055555553</v>
      </c>
      <c r="AC6478" t="s">
        <v>53</v>
      </c>
      <c r="AD6478">
        <v>2969476061</v>
      </c>
      <c r="AE6478" s="1">
        <v>37200</v>
      </c>
      <c r="AF6478" t="s">
        <v>16940</v>
      </c>
      <c r="AG6478" t="s">
        <v>36732</v>
      </c>
      <c r="AH6478" t="s">
        <v>51</v>
      </c>
      <c r="AJ6478" t="s">
        <v>53</v>
      </c>
      <c r="AL6478" t="s">
        <v>78</v>
      </c>
      <c r="AO6478" t="s">
        <v>5443</v>
      </c>
      <c r="AP6478" s="1">
        <v>45447.606944444444</v>
      </c>
    </row>
    <row r="6479" spans="1:43" x14ac:dyDescent="0.35">
      <c r="A6479" t="s">
        <v>36733</v>
      </c>
      <c r="B6479" t="s">
        <v>11992</v>
      </c>
      <c r="C6479" t="s">
        <v>728</v>
      </c>
      <c r="F6479">
        <v>15759372219</v>
      </c>
      <c r="H6479" t="s">
        <v>36733</v>
      </c>
      <c r="J6479" t="s">
        <v>36734</v>
      </c>
      <c r="K6479" t="s">
        <v>7396</v>
      </c>
      <c r="M6479" t="s">
        <v>7001</v>
      </c>
      <c r="N6479" t="s">
        <v>501</v>
      </c>
      <c r="O6479">
        <v>88316</v>
      </c>
      <c r="P6479" t="s">
        <v>50</v>
      </c>
      <c r="U6479" s="1">
        <v>44712</v>
      </c>
      <c r="V6479" s="1">
        <v>44712</v>
      </c>
      <c r="W6479" s="1">
        <v>44712.376388888886</v>
      </c>
      <c r="X6479" s="1">
        <v>44712.376388888886</v>
      </c>
      <c r="AC6479" t="s">
        <v>53</v>
      </c>
      <c r="AD6479">
        <v>2969525233</v>
      </c>
      <c r="AE6479" s="1">
        <v>39219.646527777775</v>
      </c>
      <c r="AF6479" t="s">
        <v>36735</v>
      </c>
      <c r="AG6479" t="s">
        <v>36736</v>
      </c>
      <c r="AH6479" t="s">
        <v>51</v>
      </c>
      <c r="AJ6479" t="s">
        <v>53</v>
      </c>
      <c r="AL6479" t="s">
        <v>78</v>
      </c>
      <c r="AO6479" t="s">
        <v>5443</v>
      </c>
      <c r="AP6479" s="1">
        <v>45474.747916666667</v>
      </c>
      <c r="AQ6479" s="1">
        <v>45474.750694444447</v>
      </c>
    </row>
    <row r="6480" spans="1:43" x14ac:dyDescent="0.35">
      <c r="A6480" t="s">
        <v>36737</v>
      </c>
      <c r="B6480" t="s">
        <v>1624</v>
      </c>
      <c r="C6480" t="s">
        <v>5318</v>
      </c>
      <c r="F6480" t="s">
        <v>36738</v>
      </c>
      <c r="H6480" t="s">
        <v>36739</v>
      </c>
      <c r="J6480" t="s">
        <v>16656</v>
      </c>
      <c r="K6480" t="s">
        <v>18124</v>
      </c>
      <c r="M6480" t="s">
        <v>18125</v>
      </c>
      <c r="N6480" t="s">
        <v>6977</v>
      </c>
      <c r="O6480">
        <v>46383</v>
      </c>
      <c r="P6480" t="s">
        <v>50</v>
      </c>
      <c r="U6480" s="1">
        <v>44712</v>
      </c>
      <c r="V6480" s="1">
        <v>44712</v>
      </c>
      <c r="AC6480" t="s">
        <v>53</v>
      </c>
      <c r="AD6480">
        <v>2969530290</v>
      </c>
      <c r="AE6480" s="1">
        <v>39465.556250000001</v>
      </c>
      <c r="AG6480" t="s">
        <v>36740</v>
      </c>
      <c r="AH6480" t="s">
        <v>51</v>
      </c>
      <c r="AJ6480" t="s">
        <v>53</v>
      </c>
      <c r="AO6480" t="s">
        <v>8142</v>
      </c>
    </row>
    <row r="6481" spans="1:43" x14ac:dyDescent="0.35">
      <c r="A6481" t="s">
        <v>36741</v>
      </c>
      <c r="B6481" t="s">
        <v>29297</v>
      </c>
      <c r="C6481" t="s">
        <v>36742</v>
      </c>
      <c r="F6481" t="s">
        <v>36743</v>
      </c>
      <c r="H6481" t="s">
        <v>36741</v>
      </c>
      <c r="J6481" t="s">
        <v>36744</v>
      </c>
      <c r="K6481" t="s">
        <v>36745</v>
      </c>
      <c r="M6481" t="s">
        <v>137</v>
      </c>
      <c r="N6481" t="s">
        <v>65</v>
      </c>
      <c r="O6481">
        <v>80202</v>
      </c>
      <c r="P6481" t="s">
        <v>50</v>
      </c>
      <c r="U6481" s="1">
        <v>44712</v>
      </c>
      <c r="V6481" s="1">
        <v>44712</v>
      </c>
      <c r="W6481" s="1">
        <v>44712.474999999999</v>
      </c>
      <c r="X6481" s="1">
        <v>44712.474999999999</v>
      </c>
      <c r="AC6481" t="s">
        <v>53</v>
      </c>
      <c r="AD6481">
        <v>2969612751</v>
      </c>
      <c r="AE6481" s="1">
        <v>41697.599999999999</v>
      </c>
      <c r="AF6481" t="s">
        <v>3414</v>
      </c>
      <c r="AG6481" t="s">
        <v>36746</v>
      </c>
      <c r="AH6481" t="s">
        <v>51</v>
      </c>
      <c r="AJ6481" t="s">
        <v>53</v>
      </c>
      <c r="AL6481" t="s">
        <v>78</v>
      </c>
      <c r="AO6481" t="s">
        <v>5443</v>
      </c>
      <c r="AP6481" s="1">
        <v>44805.54791666667</v>
      </c>
      <c r="AQ6481" s="1">
        <v>44841.583333333336</v>
      </c>
    </row>
    <row r="6482" spans="1:43" x14ac:dyDescent="0.35">
      <c r="A6482" t="s">
        <v>36747</v>
      </c>
      <c r="B6482" t="s">
        <v>36748</v>
      </c>
      <c r="C6482" t="s">
        <v>302</v>
      </c>
      <c r="F6482" t="s">
        <v>36749</v>
      </c>
      <c r="H6482" t="s">
        <v>36747</v>
      </c>
      <c r="J6482" t="s">
        <v>3846</v>
      </c>
      <c r="N6482" t="s">
        <v>287</v>
      </c>
      <c r="O6482">
        <v>80216</v>
      </c>
      <c r="P6482" t="s">
        <v>50</v>
      </c>
      <c r="U6482" s="1">
        <v>44712</v>
      </c>
      <c r="V6482" s="1">
        <v>44712</v>
      </c>
      <c r="W6482" s="1">
        <v>44712.138194444444</v>
      </c>
      <c r="X6482" s="1">
        <v>44712.138194444444</v>
      </c>
      <c r="AC6482" t="s">
        <v>53</v>
      </c>
      <c r="AD6482">
        <v>1000000001</v>
      </c>
      <c r="AE6482" s="1">
        <v>39973.351388888892</v>
      </c>
      <c r="AF6482" t="s">
        <v>3377</v>
      </c>
      <c r="AG6482" t="s">
        <v>36750</v>
      </c>
      <c r="AH6482" t="s">
        <v>51</v>
      </c>
      <c r="AJ6482" t="s">
        <v>53</v>
      </c>
      <c r="AL6482" t="s">
        <v>78</v>
      </c>
      <c r="AO6482" t="s">
        <v>8142</v>
      </c>
    </row>
    <row r="6483" spans="1:43" x14ac:dyDescent="0.35">
      <c r="A6483" t="s">
        <v>36751</v>
      </c>
      <c r="B6483" t="s">
        <v>31708</v>
      </c>
      <c r="C6483" t="s">
        <v>702</v>
      </c>
      <c r="F6483" t="s">
        <v>36752</v>
      </c>
      <c r="H6483" t="s">
        <v>36751</v>
      </c>
      <c r="J6483" t="s">
        <v>12949</v>
      </c>
      <c r="N6483" t="s">
        <v>637</v>
      </c>
      <c r="O6483">
        <v>75253</v>
      </c>
      <c r="P6483" t="s">
        <v>50</v>
      </c>
      <c r="U6483" s="1">
        <v>44712</v>
      </c>
      <c r="V6483" s="1">
        <v>44712</v>
      </c>
      <c r="AC6483" t="s">
        <v>53</v>
      </c>
      <c r="AD6483">
        <v>2969735272</v>
      </c>
      <c r="AE6483" s="1">
        <v>42845.40902777778</v>
      </c>
      <c r="AG6483" t="s">
        <v>36753</v>
      </c>
      <c r="AH6483" t="s">
        <v>51</v>
      </c>
      <c r="AJ6483" t="s">
        <v>53</v>
      </c>
      <c r="AO6483" t="s">
        <v>8142</v>
      </c>
    </row>
    <row r="6484" spans="1:43" x14ac:dyDescent="0.35">
      <c r="A6484" t="s">
        <v>36754</v>
      </c>
      <c r="B6484" t="s">
        <v>530</v>
      </c>
      <c r="C6484" t="s">
        <v>1775</v>
      </c>
      <c r="F6484">
        <v>15056814547</v>
      </c>
      <c r="H6484" t="s">
        <v>36755</v>
      </c>
      <c r="J6484" t="s">
        <v>7142</v>
      </c>
      <c r="K6484" t="s">
        <v>36756</v>
      </c>
      <c r="M6484" t="s">
        <v>1296</v>
      </c>
      <c r="N6484" t="s">
        <v>398</v>
      </c>
      <c r="O6484">
        <v>88220</v>
      </c>
      <c r="P6484" t="s">
        <v>50</v>
      </c>
      <c r="U6484" s="1">
        <v>44712</v>
      </c>
      <c r="V6484" s="1">
        <v>44712</v>
      </c>
      <c r="W6484" s="1">
        <v>44712.468055555553</v>
      </c>
      <c r="X6484" s="1">
        <v>44712.468055555553</v>
      </c>
      <c r="AC6484" t="s">
        <v>53</v>
      </c>
      <c r="AD6484">
        <v>2969584761</v>
      </c>
      <c r="AE6484" s="1">
        <v>41288.714583333334</v>
      </c>
      <c r="AF6484" t="s">
        <v>7145</v>
      </c>
      <c r="AG6484" t="s">
        <v>36757</v>
      </c>
      <c r="AH6484" t="s">
        <v>51</v>
      </c>
      <c r="AJ6484" t="s">
        <v>53</v>
      </c>
      <c r="AL6484" t="s">
        <v>78</v>
      </c>
      <c r="AO6484" t="s">
        <v>5443</v>
      </c>
      <c r="AP6484" s="1">
        <v>44712.466666666667</v>
      </c>
    </row>
    <row r="6485" spans="1:43" x14ac:dyDescent="0.35">
      <c r="A6485" t="s">
        <v>36758</v>
      </c>
      <c r="B6485" t="s">
        <v>7086</v>
      </c>
      <c r="C6485" t="s">
        <v>30652</v>
      </c>
      <c r="F6485">
        <v>17209987766</v>
      </c>
      <c r="H6485" t="s">
        <v>36759</v>
      </c>
      <c r="J6485" t="s">
        <v>36760</v>
      </c>
      <c r="N6485" t="s">
        <v>287</v>
      </c>
      <c r="O6485">
        <v>80502</v>
      </c>
      <c r="P6485" t="s">
        <v>50</v>
      </c>
      <c r="U6485" s="1">
        <v>44712</v>
      </c>
      <c r="V6485" s="1">
        <v>44712</v>
      </c>
      <c r="W6485" s="1">
        <v>44712.606249999997</v>
      </c>
      <c r="X6485" s="1">
        <v>44712.606249999997</v>
      </c>
      <c r="AC6485" t="s">
        <v>53</v>
      </c>
      <c r="AD6485">
        <v>2969511431</v>
      </c>
      <c r="AE6485" s="1">
        <v>38426.644444444442</v>
      </c>
      <c r="AG6485" t="s">
        <v>36761</v>
      </c>
      <c r="AH6485" t="s">
        <v>51</v>
      </c>
      <c r="AJ6485" t="s">
        <v>53</v>
      </c>
      <c r="AL6485" t="s">
        <v>78</v>
      </c>
      <c r="AO6485" t="s">
        <v>8142</v>
      </c>
    </row>
    <row r="6486" spans="1:43" x14ac:dyDescent="0.35">
      <c r="A6486" t="s">
        <v>36762</v>
      </c>
      <c r="B6486" t="s">
        <v>36763</v>
      </c>
      <c r="C6486" t="s">
        <v>36764</v>
      </c>
      <c r="F6486" t="s">
        <v>36765</v>
      </c>
      <c r="H6486" t="s">
        <v>36766</v>
      </c>
      <c r="I6486" t="s">
        <v>169</v>
      </c>
      <c r="J6486" t="s">
        <v>13744</v>
      </c>
      <c r="K6486" t="s">
        <v>273</v>
      </c>
      <c r="M6486" t="s">
        <v>274</v>
      </c>
      <c r="N6486" t="s">
        <v>7021</v>
      </c>
      <c r="O6486">
        <v>27622</v>
      </c>
      <c r="P6486" t="s">
        <v>50</v>
      </c>
      <c r="U6486" s="1">
        <v>44712</v>
      </c>
      <c r="V6486" s="1">
        <v>44712</v>
      </c>
      <c r="AC6486" t="s">
        <v>53</v>
      </c>
      <c r="AD6486">
        <v>2969474461</v>
      </c>
      <c r="AE6486" s="1">
        <v>37104.381944444445</v>
      </c>
      <c r="AG6486" t="s">
        <v>36767</v>
      </c>
      <c r="AH6486" t="s">
        <v>51</v>
      </c>
      <c r="AJ6486" t="s">
        <v>53</v>
      </c>
      <c r="AO6486" t="s">
        <v>8142</v>
      </c>
    </row>
    <row r="6487" spans="1:43" x14ac:dyDescent="0.35">
      <c r="A6487" t="s">
        <v>36768</v>
      </c>
      <c r="B6487" t="s">
        <v>13320</v>
      </c>
      <c r="C6487" t="s">
        <v>3834</v>
      </c>
      <c r="F6487" t="s">
        <v>36769</v>
      </c>
      <c r="H6487" t="s">
        <v>36770</v>
      </c>
      <c r="J6487" t="s">
        <v>20535</v>
      </c>
      <c r="N6487" t="s">
        <v>8265</v>
      </c>
      <c r="O6487">
        <v>83702</v>
      </c>
      <c r="P6487" t="s">
        <v>50</v>
      </c>
      <c r="U6487" s="1">
        <v>44713</v>
      </c>
      <c r="V6487" s="1">
        <v>44713</v>
      </c>
      <c r="AC6487" t="s">
        <v>53</v>
      </c>
      <c r="AD6487">
        <v>2969591941</v>
      </c>
      <c r="AE6487" s="1">
        <v>41407.517361111109</v>
      </c>
      <c r="AG6487" t="s">
        <v>36771</v>
      </c>
      <c r="AH6487" t="s">
        <v>51</v>
      </c>
      <c r="AJ6487" t="s">
        <v>53</v>
      </c>
      <c r="AO6487" t="s">
        <v>8142</v>
      </c>
    </row>
    <row r="6488" spans="1:43" x14ac:dyDescent="0.35">
      <c r="A6488" t="s">
        <v>36772</v>
      </c>
      <c r="B6488" t="s">
        <v>36773</v>
      </c>
      <c r="C6488" t="s">
        <v>2073</v>
      </c>
      <c r="H6488" t="s">
        <v>36774</v>
      </c>
      <c r="J6488" t="s">
        <v>35466</v>
      </c>
      <c r="K6488" t="s">
        <v>13668</v>
      </c>
      <c r="M6488" t="s">
        <v>13669</v>
      </c>
      <c r="N6488" t="s">
        <v>13669</v>
      </c>
      <c r="O6488">
        <v>6300</v>
      </c>
      <c r="P6488" t="s">
        <v>19709</v>
      </c>
      <c r="U6488" s="1">
        <v>44713</v>
      </c>
      <c r="V6488" s="1">
        <v>44713</v>
      </c>
      <c r="AC6488" t="s">
        <v>53</v>
      </c>
      <c r="AD6488">
        <v>2969823183</v>
      </c>
      <c r="AE6488" s="1">
        <v>43312.453472222223</v>
      </c>
      <c r="AG6488" t="s">
        <v>36775</v>
      </c>
      <c r="AH6488" t="s">
        <v>51</v>
      </c>
      <c r="AJ6488" t="s">
        <v>53</v>
      </c>
      <c r="AO6488" t="s">
        <v>8142</v>
      </c>
    </row>
    <row r="6489" spans="1:43" x14ac:dyDescent="0.35">
      <c r="A6489" t="s">
        <v>36776</v>
      </c>
      <c r="B6489" t="s">
        <v>36777</v>
      </c>
      <c r="C6489" t="s">
        <v>20494</v>
      </c>
      <c r="F6489" t="s">
        <v>36778</v>
      </c>
      <c r="H6489" t="s">
        <v>36779</v>
      </c>
      <c r="J6489" t="s">
        <v>36780</v>
      </c>
      <c r="K6489" t="s">
        <v>36781</v>
      </c>
      <c r="M6489" t="s">
        <v>1879</v>
      </c>
      <c r="N6489" t="s">
        <v>65</v>
      </c>
      <c r="O6489">
        <v>80501</v>
      </c>
      <c r="P6489" t="s">
        <v>50</v>
      </c>
      <c r="U6489" s="1">
        <v>44713</v>
      </c>
      <c r="V6489" s="1">
        <v>44713</v>
      </c>
      <c r="W6489" s="1">
        <v>44713.555555555555</v>
      </c>
      <c r="X6489" s="1">
        <v>44713.555555555555</v>
      </c>
      <c r="AC6489" t="s">
        <v>53</v>
      </c>
      <c r="AD6489">
        <v>2972077037</v>
      </c>
      <c r="AE6489" s="1">
        <v>44713.586805555555</v>
      </c>
      <c r="AF6489" t="s">
        <v>36782</v>
      </c>
      <c r="AG6489" t="s">
        <v>36783</v>
      </c>
      <c r="AH6489" t="s">
        <v>51</v>
      </c>
      <c r="AJ6489" t="s">
        <v>53</v>
      </c>
      <c r="AL6489" t="s">
        <v>78</v>
      </c>
      <c r="AO6489" t="s">
        <v>5443</v>
      </c>
      <c r="AP6489" s="1">
        <v>44728.966666666667</v>
      </c>
    </row>
    <row r="6490" spans="1:43" x14ac:dyDescent="0.35">
      <c r="A6490" t="s">
        <v>36784</v>
      </c>
      <c r="B6490" t="s">
        <v>36785</v>
      </c>
      <c r="C6490" t="s">
        <v>3349</v>
      </c>
      <c r="F6490" t="s">
        <v>36786</v>
      </c>
      <c r="H6490" t="s">
        <v>36784</v>
      </c>
      <c r="J6490" t="s">
        <v>30289</v>
      </c>
      <c r="K6490" t="s">
        <v>21931</v>
      </c>
      <c r="M6490" t="s">
        <v>21932</v>
      </c>
      <c r="N6490" t="s">
        <v>264</v>
      </c>
      <c r="O6490">
        <v>78022</v>
      </c>
      <c r="P6490" t="s">
        <v>50</v>
      </c>
      <c r="U6490" s="1">
        <v>44713</v>
      </c>
      <c r="V6490" s="1">
        <v>44713</v>
      </c>
      <c r="AC6490" t="s">
        <v>53</v>
      </c>
      <c r="AD6490">
        <v>2969537768</v>
      </c>
      <c r="AE6490" s="1">
        <v>39794.362500000003</v>
      </c>
      <c r="AG6490" t="s">
        <v>36787</v>
      </c>
      <c r="AH6490" t="s">
        <v>51</v>
      </c>
      <c r="AJ6490" t="s">
        <v>53</v>
      </c>
      <c r="AO6490" t="s">
        <v>8142</v>
      </c>
    </row>
    <row r="6491" spans="1:43" x14ac:dyDescent="0.35">
      <c r="A6491" t="s">
        <v>36788</v>
      </c>
      <c r="B6491" t="s">
        <v>36789</v>
      </c>
      <c r="C6491" t="s">
        <v>2615</v>
      </c>
      <c r="H6491" t="s">
        <v>36790</v>
      </c>
      <c r="J6491" t="s">
        <v>235</v>
      </c>
      <c r="P6491" t="s">
        <v>50</v>
      </c>
      <c r="U6491" s="1">
        <v>44713</v>
      </c>
      <c r="V6491" s="1">
        <v>44713</v>
      </c>
      <c r="W6491" s="1">
        <v>44714.452777777777</v>
      </c>
      <c r="X6491" s="1">
        <v>44714.452777777777</v>
      </c>
      <c r="AC6491" t="s">
        <v>53</v>
      </c>
      <c r="AD6491">
        <v>2969479529</v>
      </c>
      <c r="AE6491" s="1">
        <v>37399</v>
      </c>
      <c r="AF6491" t="s">
        <v>36791</v>
      </c>
      <c r="AG6491" t="s">
        <v>36792</v>
      </c>
      <c r="AH6491" t="s">
        <v>51</v>
      </c>
      <c r="AJ6491" t="s">
        <v>53</v>
      </c>
      <c r="AL6491" t="s">
        <v>68</v>
      </c>
      <c r="AO6491" t="s">
        <v>5443</v>
      </c>
      <c r="AP6491" s="1">
        <v>45474.59652777778</v>
      </c>
      <c r="AQ6491" s="1">
        <v>45474.496527777781</v>
      </c>
    </row>
    <row r="6492" spans="1:43" x14ac:dyDescent="0.35">
      <c r="A6492" t="s">
        <v>36793</v>
      </c>
      <c r="B6492" t="s">
        <v>36794</v>
      </c>
      <c r="C6492" t="s">
        <v>758</v>
      </c>
      <c r="F6492" t="s">
        <v>36795</v>
      </c>
      <c r="H6492" t="s">
        <v>36793</v>
      </c>
      <c r="J6492" t="s">
        <v>36796</v>
      </c>
      <c r="K6492" t="s">
        <v>36797</v>
      </c>
      <c r="M6492" t="s">
        <v>36798</v>
      </c>
      <c r="N6492" t="s">
        <v>3849</v>
      </c>
      <c r="O6492" t="s">
        <v>36799</v>
      </c>
      <c r="P6492" t="s">
        <v>50</v>
      </c>
      <c r="U6492" s="1">
        <v>44713</v>
      </c>
      <c r="V6492" s="1">
        <v>44713</v>
      </c>
      <c r="AC6492" t="s">
        <v>53</v>
      </c>
      <c r="AD6492">
        <v>2969510802</v>
      </c>
      <c r="AE6492" s="1">
        <v>38394.400000000001</v>
      </c>
      <c r="AG6492" t="s">
        <v>36800</v>
      </c>
      <c r="AH6492" t="s">
        <v>51</v>
      </c>
      <c r="AJ6492" t="s">
        <v>53</v>
      </c>
      <c r="AO6492" t="s">
        <v>8142</v>
      </c>
    </row>
    <row r="6493" spans="1:43" x14ac:dyDescent="0.35">
      <c r="A6493" t="s">
        <v>36801</v>
      </c>
      <c r="B6493" t="s">
        <v>5445</v>
      </c>
      <c r="C6493" t="s">
        <v>587</v>
      </c>
      <c r="F6493" t="s">
        <v>36802</v>
      </c>
      <c r="H6493" t="s">
        <v>36801</v>
      </c>
      <c r="J6493" t="s">
        <v>36803</v>
      </c>
      <c r="K6493" t="s">
        <v>36804</v>
      </c>
      <c r="M6493" t="s">
        <v>4430</v>
      </c>
      <c r="N6493" t="s">
        <v>65</v>
      </c>
      <c r="O6493">
        <v>80624</v>
      </c>
      <c r="P6493" t="s">
        <v>50</v>
      </c>
      <c r="U6493" s="1">
        <v>44713</v>
      </c>
      <c r="V6493" s="1">
        <v>44713</v>
      </c>
      <c r="W6493" s="1">
        <v>44713.836111111108</v>
      </c>
      <c r="X6493" s="1">
        <v>44713.836111111108</v>
      </c>
      <c r="AC6493" t="s">
        <v>53</v>
      </c>
      <c r="AD6493">
        <v>1000000001</v>
      </c>
      <c r="AE6493" s="1">
        <v>39973.351388888892</v>
      </c>
      <c r="AF6493" t="s">
        <v>3377</v>
      </c>
      <c r="AG6493" t="s">
        <v>36805</v>
      </c>
      <c r="AH6493" t="s">
        <v>51</v>
      </c>
      <c r="AJ6493" t="s">
        <v>53</v>
      </c>
      <c r="AL6493" t="s">
        <v>78</v>
      </c>
      <c r="AO6493" t="s">
        <v>5443</v>
      </c>
      <c r="AP6493" s="1">
        <v>44713.834722222222</v>
      </c>
    </row>
    <row r="6494" spans="1:43" x14ac:dyDescent="0.35">
      <c r="A6494" t="s">
        <v>36806</v>
      </c>
      <c r="B6494" t="s">
        <v>9824</v>
      </c>
      <c r="C6494" t="s">
        <v>24406</v>
      </c>
      <c r="F6494" t="s">
        <v>36807</v>
      </c>
      <c r="H6494" t="s">
        <v>36806</v>
      </c>
      <c r="J6494" t="s">
        <v>36808</v>
      </c>
      <c r="K6494" t="s">
        <v>36809</v>
      </c>
      <c r="M6494" t="s">
        <v>129</v>
      </c>
      <c r="N6494" t="s">
        <v>65</v>
      </c>
      <c r="O6494">
        <v>81006</v>
      </c>
      <c r="P6494" t="s">
        <v>50</v>
      </c>
      <c r="U6494" s="1">
        <v>44713</v>
      </c>
      <c r="V6494" s="1">
        <v>44713</v>
      </c>
      <c r="W6494" s="1">
        <v>44713.368055555555</v>
      </c>
      <c r="X6494" s="1">
        <v>44713.368055555555</v>
      </c>
      <c r="AC6494" t="s">
        <v>53</v>
      </c>
      <c r="AD6494">
        <v>2969760518</v>
      </c>
      <c r="AE6494" s="1">
        <v>43020.422222222223</v>
      </c>
      <c r="AF6494" t="s">
        <v>23051</v>
      </c>
      <c r="AG6494" t="s">
        <v>36810</v>
      </c>
      <c r="AH6494" t="s">
        <v>51</v>
      </c>
      <c r="AJ6494" t="s">
        <v>53</v>
      </c>
      <c r="AL6494" t="s">
        <v>78</v>
      </c>
      <c r="AO6494" t="s">
        <v>5443</v>
      </c>
      <c r="AP6494" s="1">
        <v>44713.367361111108</v>
      </c>
    </row>
    <row r="6495" spans="1:43" x14ac:dyDescent="0.35">
      <c r="A6495" t="s">
        <v>36811</v>
      </c>
      <c r="B6495" t="s">
        <v>35388</v>
      </c>
      <c r="C6495" t="s">
        <v>36812</v>
      </c>
      <c r="H6495" t="s">
        <v>36813</v>
      </c>
      <c r="I6495" t="s">
        <v>61</v>
      </c>
      <c r="J6495" t="s">
        <v>22840</v>
      </c>
      <c r="P6495" t="s">
        <v>50</v>
      </c>
      <c r="U6495" s="1">
        <v>44714</v>
      </c>
      <c r="V6495" s="1">
        <v>44714</v>
      </c>
      <c r="AC6495" t="s">
        <v>53</v>
      </c>
      <c r="AD6495">
        <v>2969475309</v>
      </c>
      <c r="AE6495" s="1">
        <v>37159</v>
      </c>
      <c r="AG6495" t="s">
        <v>36814</v>
      </c>
      <c r="AH6495" t="s">
        <v>51</v>
      </c>
      <c r="AJ6495" t="s">
        <v>53</v>
      </c>
      <c r="AO6495" t="s">
        <v>5443</v>
      </c>
    </row>
    <row r="6496" spans="1:43" x14ac:dyDescent="0.35">
      <c r="A6496" t="s">
        <v>36815</v>
      </c>
      <c r="B6496" t="s">
        <v>5074</v>
      </c>
      <c r="C6496" t="s">
        <v>36816</v>
      </c>
      <c r="H6496" t="s">
        <v>36817</v>
      </c>
      <c r="I6496" t="s">
        <v>61</v>
      </c>
      <c r="J6496" t="s">
        <v>22840</v>
      </c>
      <c r="P6496" t="s">
        <v>50</v>
      </c>
      <c r="U6496" s="1">
        <v>44714</v>
      </c>
      <c r="V6496" s="1">
        <v>44714</v>
      </c>
      <c r="AC6496" t="s">
        <v>53</v>
      </c>
      <c r="AD6496">
        <v>2969475309</v>
      </c>
      <c r="AE6496" s="1">
        <v>37159</v>
      </c>
      <c r="AG6496" t="s">
        <v>36818</v>
      </c>
      <c r="AH6496" t="s">
        <v>51</v>
      </c>
      <c r="AJ6496" t="s">
        <v>53</v>
      </c>
      <c r="AO6496" t="s">
        <v>5443</v>
      </c>
    </row>
    <row r="6497" spans="1:42" x14ac:dyDescent="0.35">
      <c r="A6497" t="s">
        <v>36819</v>
      </c>
      <c r="B6497" t="s">
        <v>3371</v>
      </c>
      <c r="C6497" t="s">
        <v>36820</v>
      </c>
      <c r="H6497" t="s">
        <v>36821</v>
      </c>
      <c r="J6497" t="s">
        <v>22840</v>
      </c>
      <c r="P6497" t="s">
        <v>50</v>
      </c>
      <c r="U6497" s="1">
        <v>44714</v>
      </c>
      <c r="V6497" s="1">
        <v>44714</v>
      </c>
      <c r="AC6497" t="s">
        <v>53</v>
      </c>
      <c r="AD6497">
        <v>2969475309</v>
      </c>
      <c r="AE6497" s="1">
        <v>37159</v>
      </c>
      <c r="AG6497" t="s">
        <v>36822</v>
      </c>
      <c r="AH6497" t="s">
        <v>51</v>
      </c>
      <c r="AJ6497" t="s">
        <v>53</v>
      </c>
      <c r="AO6497" t="s">
        <v>5443</v>
      </c>
    </row>
    <row r="6498" spans="1:42" x14ac:dyDescent="0.35">
      <c r="A6498" t="s">
        <v>36823</v>
      </c>
      <c r="B6498" t="s">
        <v>653</v>
      </c>
      <c r="C6498" t="s">
        <v>7769</v>
      </c>
      <c r="F6498" t="s">
        <v>36824</v>
      </c>
      <c r="H6498" t="s">
        <v>36823</v>
      </c>
      <c r="J6498" t="s">
        <v>30289</v>
      </c>
      <c r="N6498" t="s">
        <v>398</v>
      </c>
      <c r="O6498">
        <v>88220</v>
      </c>
      <c r="P6498" t="s">
        <v>50</v>
      </c>
      <c r="U6498" s="1">
        <v>44714</v>
      </c>
      <c r="V6498" s="1">
        <v>44714</v>
      </c>
      <c r="W6498" s="1">
        <v>44714.394444444442</v>
      </c>
      <c r="X6498" s="1">
        <v>44714.394444444442</v>
      </c>
      <c r="AC6498" t="s">
        <v>53</v>
      </c>
      <c r="AD6498">
        <v>2969537768</v>
      </c>
      <c r="AE6498" s="1">
        <v>39794.362500000003</v>
      </c>
      <c r="AF6498" t="s">
        <v>21919</v>
      </c>
      <c r="AG6498" t="s">
        <v>36825</v>
      </c>
      <c r="AH6498" t="s">
        <v>51</v>
      </c>
      <c r="AJ6498" t="s">
        <v>53</v>
      </c>
      <c r="AL6498" t="s">
        <v>68</v>
      </c>
      <c r="AO6498" t="s">
        <v>5443</v>
      </c>
      <c r="AP6498" s="1">
        <v>44844.625694444447</v>
      </c>
    </row>
    <row r="6499" spans="1:42" x14ac:dyDescent="0.35">
      <c r="A6499" t="s">
        <v>36826</v>
      </c>
      <c r="B6499" t="s">
        <v>36827</v>
      </c>
      <c r="C6499" t="s">
        <v>36828</v>
      </c>
      <c r="F6499">
        <v>85981169997</v>
      </c>
      <c r="H6499" t="s">
        <v>36826</v>
      </c>
      <c r="J6499" t="s">
        <v>16656</v>
      </c>
      <c r="K6499" t="s">
        <v>36829</v>
      </c>
      <c r="M6499" t="s">
        <v>36830</v>
      </c>
      <c r="N6499" t="s">
        <v>36831</v>
      </c>
      <c r="O6499">
        <v>62674000</v>
      </c>
      <c r="P6499" t="s">
        <v>16594</v>
      </c>
      <c r="U6499" s="1">
        <v>44714</v>
      </c>
      <c r="V6499" s="1">
        <v>44714</v>
      </c>
      <c r="AC6499" t="s">
        <v>53</v>
      </c>
      <c r="AD6499">
        <v>2969530290</v>
      </c>
      <c r="AE6499" s="1">
        <v>39465.556250000001</v>
      </c>
      <c r="AG6499" t="s">
        <v>36832</v>
      </c>
      <c r="AH6499" t="s">
        <v>51</v>
      </c>
      <c r="AJ6499" t="s">
        <v>53</v>
      </c>
      <c r="AO6499" t="s">
        <v>8142</v>
      </c>
    </row>
    <row r="6500" spans="1:42" x14ac:dyDescent="0.35">
      <c r="A6500" t="s">
        <v>36833</v>
      </c>
      <c r="B6500" t="s">
        <v>2733</v>
      </c>
      <c r="C6500" t="s">
        <v>2769</v>
      </c>
      <c r="F6500" t="s">
        <v>36834</v>
      </c>
      <c r="H6500" t="s">
        <v>36835</v>
      </c>
      <c r="J6500" t="s">
        <v>4293</v>
      </c>
      <c r="K6500" t="s">
        <v>36836</v>
      </c>
      <c r="M6500" t="s">
        <v>1737</v>
      </c>
      <c r="N6500" t="s">
        <v>65</v>
      </c>
      <c r="O6500">
        <v>80640</v>
      </c>
      <c r="P6500" t="s">
        <v>50</v>
      </c>
      <c r="U6500" s="1">
        <v>44714</v>
      </c>
      <c r="V6500" s="1">
        <v>44714</v>
      </c>
      <c r="W6500" s="1">
        <v>44714.473611111112</v>
      </c>
      <c r="X6500" s="1">
        <v>44714.473611111112</v>
      </c>
      <c r="AC6500" t="s">
        <v>53</v>
      </c>
      <c r="AD6500">
        <v>2969634929</v>
      </c>
      <c r="AE6500" s="1">
        <v>41799.665972222225</v>
      </c>
      <c r="AF6500" t="s">
        <v>4296</v>
      </c>
      <c r="AG6500" t="s">
        <v>36837</v>
      </c>
      <c r="AH6500" t="s">
        <v>51</v>
      </c>
      <c r="AJ6500" t="s">
        <v>53</v>
      </c>
      <c r="AL6500" t="s">
        <v>78</v>
      </c>
      <c r="AO6500" t="s">
        <v>5443</v>
      </c>
      <c r="AP6500" s="1">
        <v>44714.472222222219</v>
      </c>
    </row>
    <row r="6501" spans="1:42" x14ac:dyDescent="0.35">
      <c r="A6501" t="s">
        <v>36838</v>
      </c>
      <c r="B6501" t="s">
        <v>36839</v>
      </c>
      <c r="C6501" t="s">
        <v>309</v>
      </c>
      <c r="F6501" t="s">
        <v>36840</v>
      </c>
      <c r="H6501" t="s">
        <v>36841</v>
      </c>
      <c r="J6501" t="s">
        <v>4293</v>
      </c>
      <c r="K6501" t="s">
        <v>36836</v>
      </c>
      <c r="M6501" t="s">
        <v>1737</v>
      </c>
      <c r="N6501" t="s">
        <v>65</v>
      </c>
      <c r="O6501">
        <v>80640</v>
      </c>
      <c r="P6501" t="s">
        <v>50</v>
      </c>
      <c r="U6501" s="1">
        <v>44714</v>
      </c>
      <c r="V6501" s="1">
        <v>44714</v>
      </c>
      <c r="W6501" s="1">
        <v>44714.466666666667</v>
      </c>
      <c r="X6501" s="1">
        <v>44714.466666666667</v>
      </c>
      <c r="AC6501" t="s">
        <v>53</v>
      </c>
      <c r="AD6501">
        <v>2969634929</v>
      </c>
      <c r="AE6501" s="1">
        <v>41799.665972222225</v>
      </c>
      <c r="AF6501" t="s">
        <v>4296</v>
      </c>
      <c r="AG6501" t="s">
        <v>36842</v>
      </c>
      <c r="AH6501" t="s">
        <v>51</v>
      </c>
      <c r="AJ6501" t="s">
        <v>53</v>
      </c>
      <c r="AL6501" t="s">
        <v>78</v>
      </c>
      <c r="AO6501" t="s">
        <v>5443</v>
      </c>
      <c r="AP6501" s="1">
        <v>44714.46597222222</v>
      </c>
    </row>
    <row r="6502" spans="1:42" x14ac:dyDescent="0.35">
      <c r="A6502" t="s">
        <v>36843</v>
      </c>
      <c r="B6502" t="s">
        <v>2078</v>
      </c>
      <c r="C6502" t="s">
        <v>7803</v>
      </c>
      <c r="F6502" t="s">
        <v>36844</v>
      </c>
      <c r="H6502" t="s">
        <v>36845</v>
      </c>
      <c r="J6502" t="s">
        <v>4293</v>
      </c>
      <c r="K6502" t="s">
        <v>36836</v>
      </c>
      <c r="M6502" t="s">
        <v>1737</v>
      </c>
      <c r="N6502" t="s">
        <v>65</v>
      </c>
      <c r="O6502">
        <v>80640</v>
      </c>
      <c r="P6502" t="s">
        <v>50</v>
      </c>
      <c r="U6502" s="1">
        <v>44714</v>
      </c>
      <c r="V6502" s="1">
        <v>44714</v>
      </c>
      <c r="W6502" s="1">
        <v>44714.463888888888</v>
      </c>
      <c r="X6502" s="1">
        <v>44714.463888888888</v>
      </c>
      <c r="AC6502" t="s">
        <v>53</v>
      </c>
      <c r="AD6502">
        <v>2969634929</v>
      </c>
      <c r="AE6502" s="1">
        <v>41799.665972222225</v>
      </c>
      <c r="AF6502" t="s">
        <v>4296</v>
      </c>
      <c r="AG6502" t="s">
        <v>36846</v>
      </c>
      <c r="AH6502" t="s">
        <v>51</v>
      </c>
      <c r="AJ6502" t="s">
        <v>53</v>
      </c>
      <c r="AL6502" t="s">
        <v>78</v>
      </c>
      <c r="AO6502" t="s">
        <v>5443</v>
      </c>
      <c r="AP6502" s="1">
        <v>44714.463888888888</v>
      </c>
    </row>
    <row r="6503" spans="1:42" x14ac:dyDescent="0.35">
      <c r="A6503" t="s">
        <v>36847</v>
      </c>
      <c r="B6503" t="s">
        <v>36848</v>
      </c>
      <c r="C6503" t="s">
        <v>1245</v>
      </c>
      <c r="F6503" t="s">
        <v>36849</v>
      </c>
      <c r="H6503" t="s">
        <v>36850</v>
      </c>
      <c r="J6503" t="s">
        <v>4293</v>
      </c>
      <c r="K6503" t="s">
        <v>36836</v>
      </c>
      <c r="M6503" t="s">
        <v>1737</v>
      </c>
      <c r="N6503" t="s">
        <v>65</v>
      </c>
      <c r="O6503">
        <v>80640</v>
      </c>
      <c r="P6503" t="s">
        <v>50</v>
      </c>
      <c r="U6503" s="1">
        <v>44714</v>
      </c>
      <c r="V6503" s="1">
        <v>44714</v>
      </c>
      <c r="W6503" s="1">
        <v>44714.458333333336</v>
      </c>
      <c r="X6503" s="1">
        <v>44714.458333333336</v>
      </c>
      <c r="AC6503" t="s">
        <v>53</v>
      </c>
      <c r="AD6503">
        <v>2969634929</v>
      </c>
      <c r="AE6503" s="1">
        <v>41799.665972222225</v>
      </c>
      <c r="AF6503" t="s">
        <v>4296</v>
      </c>
      <c r="AG6503" t="s">
        <v>36851</v>
      </c>
      <c r="AH6503" t="s">
        <v>51</v>
      </c>
      <c r="AJ6503" t="s">
        <v>53</v>
      </c>
      <c r="AL6503" t="s">
        <v>78</v>
      </c>
      <c r="AO6503" t="s">
        <v>5443</v>
      </c>
      <c r="AP6503" s="1">
        <v>44714.456944444442</v>
      </c>
    </row>
    <row r="6504" spans="1:42" x14ac:dyDescent="0.35">
      <c r="A6504" t="s">
        <v>36852</v>
      </c>
      <c r="B6504" t="s">
        <v>2689</v>
      </c>
      <c r="C6504" t="s">
        <v>894</v>
      </c>
      <c r="F6504" t="s">
        <v>36853</v>
      </c>
      <c r="H6504" t="s">
        <v>36852</v>
      </c>
      <c r="J6504" t="s">
        <v>4293</v>
      </c>
      <c r="K6504" t="s">
        <v>36854</v>
      </c>
      <c r="M6504" t="s">
        <v>137</v>
      </c>
      <c r="N6504" t="s">
        <v>65</v>
      </c>
      <c r="O6504">
        <v>80202</v>
      </c>
      <c r="P6504" t="s">
        <v>50</v>
      </c>
      <c r="U6504" s="1">
        <v>44714</v>
      </c>
      <c r="V6504" s="1">
        <v>44714</v>
      </c>
      <c r="W6504" s="1">
        <v>44714.39166666667</v>
      </c>
      <c r="X6504" s="1">
        <v>44714.39166666667</v>
      </c>
      <c r="AC6504" t="s">
        <v>53</v>
      </c>
      <c r="AD6504">
        <v>2969634929</v>
      </c>
      <c r="AE6504" s="1">
        <v>41799.665972222225</v>
      </c>
      <c r="AF6504" t="s">
        <v>4296</v>
      </c>
      <c r="AG6504" t="s">
        <v>36855</v>
      </c>
      <c r="AH6504" t="s">
        <v>51</v>
      </c>
      <c r="AJ6504" t="s">
        <v>53</v>
      </c>
      <c r="AL6504" t="s">
        <v>78</v>
      </c>
      <c r="AO6504" t="s">
        <v>5443</v>
      </c>
      <c r="AP6504" s="1">
        <v>45190.46875</v>
      </c>
    </row>
    <row r="6505" spans="1:42" x14ac:dyDescent="0.35">
      <c r="A6505" t="s">
        <v>36856</v>
      </c>
      <c r="B6505" t="s">
        <v>775</v>
      </c>
      <c r="C6505" t="s">
        <v>3475</v>
      </c>
      <c r="F6505" t="s">
        <v>36857</v>
      </c>
      <c r="H6505" t="s">
        <v>36856</v>
      </c>
      <c r="J6505" t="s">
        <v>29506</v>
      </c>
      <c r="K6505" t="s">
        <v>36858</v>
      </c>
      <c r="M6505" t="s">
        <v>11995</v>
      </c>
      <c r="N6505" t="s">
        <v>798</v>
      </c>
      <c r="O6505" t="s">
        <v>36859</v>
      </c>
      <c r="P6505" t="s">
        <v>50</v>
      </c>
      <c r="U6505" s="1">
        <v>44714</v>
      </c>
      <c r="V6505" s="1">
        <v>44714</v>
      </c>
      <c r="W6505" s="1">
        <v>44714.637499999997</v>
      </c>
      <c r="X6505" s="1">
        <v>44714.637499999997</v>
      </c>
      <c r="AC6505" t="s">
        <v>53</v>
      </c>
      <c r="AD6505">
        <v>2969476061</v>
      </c>
      <c r="AE6505" s="1">
        <v>37200</v>
      </c>
      <c r="AF6505" t="s">
        <v>29508</v>
      </c>
      <c r="AG6505" t="s">
        <v>36860</v>
      </c>
      <c r="AH6505" t="s">
        <v>51</v>
      </c>
      <c r="AJ6505" t="s">
        <v>53</v>
      </c>
      <c r="AL6505" t="s">
        <v>78</v>
      </c>
      <c r="AO6505" t="s">
        <v>5443</v>
      </c>
      <c r="AP6505" s="1">
        <v>44739.661111111112</v>
      </c>
    </row>
    <row r="6506" spans="1:42" x14ac:dyDescent="0.35">
      <c r="A6506" t="s">
        <v>36861</v>
      </c>
      <c r="B6506" t="s">
        <v>36862</v>
      </c>
      <c r="C6506" t="s">
        <v>31351</v>
      </c>
      <c r="F6506" t="s">
        <v>36863</v>
      </c>
      <c r="H6506" t="s">
        <v>36864</v>
      </c>
      <c r="I6506" t="s">
        <v>101</v>
      </c>
      <c r="J6506" t="s">
        <v>33589</v>
      </c>
      <c r="K6506" t="s">
        <v>36865</v>
      </c>
      <c r="M6506" t="s">
        <v>36866</v>
      </c>
      <c r="N6506" t="s">
        <v>899</v>
      </c>
      <c r="O6506">
        <v>58630</v>
      </c>
      <c r="P6506" t="s">
        <v>50</v>
      </c>
      <c r="U6506" s="1">
        <v>44714</v>
      </c>
      <c r="V6506" s="1">
        <v>44714</v>
      </c>
      <c r="AC6506" t="s">
        <v>53</v>
      </c>
      <c r="AD6506">
        <v>2969477831</v>
      </c>
      <c r="AE6506" s="1">
        <v>37308</v>
      </c>
      <c r="AG6506" t="s">
        <v>36867</v>
      </c>
      <c r="AH6506" t="s">
        <v>51</v>
      </c>
      <c r="AJ6506" t="s">
        <v>53</v>
      </c>
      <c r="AO6506" t="s">
        <v>8142</v>
      </c>
    </row>
    <row r="6507" spans="1:42" x14ac:dyDescent="0.35">
      <c r="A6507" t="s">
        <v>36868</v>
      </c>
      <c r="B6507" t="s">
        <v>5142</v>
      </c>
      <c r="C6507" t="s">
        <v>15368</v>
      </c>
      <c r="F6507" t="s">
        <v>36869</v>
      </c>
      <c r="H6507" t="s">
        <v>36868</v>
      </c>
      <c r="J6507" t="s">
        <v>29379</v>
      </c>
      <c r="K6507" t="s">
        <v>36870</v>
      </c>
      <c r="M6507" t="s">
        <v>7312</v>
      </c>
      <c r="N6507" t="s">
        <v>65</v>
      </c>
      <c r="O6507">
        <v>80135</v>
      </c>
      <c r="P6507" t="s">
        <v>50</v>
      </c>
      <c r="U6507" s="1">
        <v>44714</v>
      </c>
      <c r="V6507" s="1">
        <v>44714</v>
      </c>
      <c r="W6507" s="1">
        <v>44714.686111111114</v>
      </c>
      <c r="X6507" s="1">
        <v>44714.686111111114</v>
      </c>
      <c r="AC6507" t="s">
        <v>53</v>
      </c>
      <c r="AD6507">
        <v>2969732568</v>
      </c>
      <c r="AE6507" s="1">
        <v>42832.606944444444</v>
      </c>
      <c r="AF6507" t="s">
        <v>7313</v>
      </c>
      <c r="AG6507" t="s">
        <v>36871</v>
      </c>
      <c r="AH6507" t="s">
        <v>51</v>
      </c>
      <c r="AJ6507" t="s">
        <v>53</v>
      </c>
      <c r="AL6507" t="s">
        <v>78</v>
      </c>
      <c r="AO6507" t="s">
        <v>5443</v>
      </c>
      <c r="AP6507" s="1">
        <v>45413.405555555553</v>
      </c>
    </row>
    <row r="6508" spans="1:42" x14ac:dyDescent="0.35">
      <c r="A6508" t="s">
        <v>36872</v>
      </c>
      <c r="B6508" t="s">
        <v>903</v>
      </c>
      <c r="C6508" t="s">
        <v>36873</v>
      </c>
      <c r="F6508" t="s">
        <v>36874</v>
      </c>
      <c r="H6508" t="s">
        <v>36872</v>
      </c>
      <c r="J6508" t="s">
        <v>36875</v>
      </c>
      <c r="K6508" t="s">
        <v>36876</v>
      </c>
      <c r="M6508" t="s">
        <v>419</v>
      </c>
      <c r="N6508" t="s">
        <v>253</v>
      </c>
      <c r="O6508">
        <v>87113</v>
      </c>
      <c r="P6508" t="s">
        <v>50</v>
      </c>
      <c r="U6508" s="1">
        <v>44714</v>
      </c>
      <c r="V6508" s="1">
        <v>44714</v>
      </c>
      <c r="W6508" s="1">
        <v>44714.602777777778</v>
      </c>
      <c r="X6508" s="1">
        <v>44714.602777777778</v>
      </c>
      <c r="AC6508" t="s">
        <v>53</v>
      </c>
      <c r="AD6508">
        <v>1000000001</v>
      </c>
      <c r="AE6508" s="1">
        <v>39973.351388888892</v>
      </c>
      <c r="AF6508" t="s">
        <v>3377</v>
      </c>
      <c r="AG6508" t="s">
        <v>36877</v>
      </c>
      <c r="AH6508" t="s">
        <v>51</v>
      </c>
      <c r="AJ6508" t="s">
        <v>53</v>
      </c>
      <c r="AL6508" t="s">
        <v>78</v>
      </c>
      <c r="AO6508" t="s">
        <v>5443</v>
      </c>
      <c r="AP6508" s="1">
        <v>44714.602083333331</v>
      </c>
    </row>
    <row r="6509" spans="1:42" x14ac:dyDescent="0.35">
      <c r="A6509" t="s">
        <v>36878</v>
      </c>
      <c r="B6509" t="s">
        <v>11519</v>
      </c>
      <c r="C6509" t="s">
        <v>10805</v>
      </c>
      <c r="D6509" t="s">
        <v>15515</v>
      </c>
      <c r="H6509" t="s">
        <v>36879</v>
      </c>
      <c r="P6509" t="s">
        <v>50</v>
      </c>
      <c r="U6509" s="1">
        <v>44714</v>
      </c>
      <c r="V6509" s="1">
        <v>44714</v>
      </c>
      <c r="W6509" s="1">
        <v>44714.593055555553</v>
      </c>
      <c r="X6509" s="1">
        <v>44714.593055555553</v>
      </c>
      <c r="AC6509" t="s">
        <v>53</v>
      </c>
      <c r="AD6509">
        <v>1000000001</v>
      </c>
      <c r="AE6509" s="1">
        <v>39973.351388888892</v>
      </c>
      <c r="AF6509" t="s">
        <v>3377</v>
      </c>
      <c r="AG6509" t="s">
        <v>36880</v>
      </c>
      <c r="AH6509" t="s">
        <v>51</v>
      </c>
      <c r="AJ6509" t="s">
        <v>53</v>
      </c>
      <c r="AL6509" t="s">
        <v>78</v>
      </c>
      <c r="AO6509" t="s">
        <v>5443</v>
      </c>
      <c r="AP6509" s="1">
        <v>45056.511111111111</v>
      </c>
    </row>
    <row r="6510" spans="1:42" x14ac:dyDescent="0.35">
      <c r="A6510" t="s">
        <v>36881</v>
      </c>
      <c r="B6510" t="s">
        <v>36882</v>
      </c>
      <c r="C6510" t="s">
        <v>849</v>
      </c>
      <c r="F6510" t="s">
        <v>36883</v>
      </c>
      <c r="H6510" t="s">
        <v>36884</v>
      </c>
      <c r="J6510" t="s">
        <v>36885</v>
      </c>
      <c r="N6510" t="s">
        <v>637</v>
      </c>
      <c r="O6510">
        <v>79938</v>
      </c>
      <c r="P6510" t="s">
        <v>50</v>
      </c>
      <c r="U6510" s="1">
        <v>44714</v>
      </c>
      <c r="V6510" s="1">
        <v>44714</v>
      </c>
      <c r="W6510" s="1">
        <v>44714.362500000003</v>
      </c>
      <c r="X6510" s="1">
        <v>44714.362500000003</v>
      </c>
      <c r="AC6510" t="s">
        <v>53</v>
      </c>
      <c r="AD6510">
        <v>2969601906</v>
      </c>
      <c r="AE6510" s="1">
        <v>41576.309027777781</v>
      </c>
      <c r="AF6510" t="s">
        <v>4641</v>
      </c>
      <c r="AG6510" t="s">
        <v>36886</v>
      </c>
      <c r="AH6510" t="s">
        <v>51</v>
      </c>
      <c r="AJ6510" t="s">
        <v>53</v>
      </c>
      <c r="AL6510" t="s">
        <v>78</v>
      </c>
      <c r="AO6510" t="s">
        <v>8142</v>
      </c>
    </row>
    <row r="6511" spans="1:42" x14ac:dyDescent="0.35">
      <c r="A6511" t="s">
        <v>36887</v>
      </c>
      <c r="B6511" t="s">
        <v>2078</v>
      </c>
      <c r="C6511" t="s">
        <v>3871</v>
      </c>
      <c r="F6511" t="s">
        <v>36888</v>
      </c>
      <c r="H6511" t="s">
        <v>36887</v>
      </c>
      <c r="J6511" t="s">
        <v>4293</v>
      </c>
      <c r="K6511" t="s">
        <v>36836</v>
      </c>
      <c r="M6511" t="s">
        <v>1737</v>
      </c>
      <c r="N6511" t="s">
        <v>65</v>
      </c>
      <c r="O6511">
        <v>80640</v>
      </c>
      <c r="P6511" t="s">
        <v>50</v>
      </c>
      <c r="U6511" s="1">
        <v>44714</v>
      </c>
      <c r="V6511" s="1">
        <v>44714</v>
      </c>
      <c r="W6511" s="1">
        <v>44714.44027777778</v>
      </c>
      <c r="X6511" s="1">
        <v>44714.44027777778</v>
      </c>
      <c r="AC6511" t="s">
        <v>53</v>
      </c>
      <c r="AD6511">
        <v>2969634929</v>
      </c>
      <c r="AE6511" s="1">
        <v>41799.665972222225</v>
      </c>
      <c r="AF6511" t="s">
        <v>4296</v>
      </c>
      <c r="AG6511" t="s">
        <v>36889</v>
      </c>
      <c r="AH6511" t="s">
        <v>51</v>
      </c>
      <c r="AJ6511" t="s">
        <v>53</v>
      </c>
      <c r="AL6511" t="s">
        <v>68</v>
      </c>
      <c r="AO6511" t="s">
        <v>5443</v>
      </c>
      <c r="AP6511" s="1">
        <v>45407.691666666666</v>
      </c>
    </row>
    <row r="6512" spans="1:42" x14ac:dyDescent="0.35">
      <c r="A6512" t="s">
        <v>36890</v>
      </c>
      <c r="B6512" t="s">
        <v>36891</v>
      </c>
      <c r="C6512" t="s">
        <v>8271</v>
      </c>
      <c r="H6512" t="s">
        <v>36892</v>
      </c>
      <c r="I6512" t="s">
        <v>61</v>
      </c>
      <c r="J6512" t="s">
        <v>22840</v>
      </c>
      <c r="P6512" t="s">
        <v>50</v>
      </c>
      <c r="U6512" s="1">
        <v>44714</v>
      </c>
      <c r="V6512" s="1">
        <v>44714</v>
      </c>
      <c r="AC6512" t="s">
        <v>53</v>
      </c>
      <c r="AD6512">
        <v>2969475309</v>
      </c>
      <c r="AE6512" s="1">
        <v>37159</v>
      </c>
      <c r="AG6512" t="s">
        <v>36893</v>
      </c>
      <c r="AH6512" t="s">
        <v>51</v>
      </c>
      <c r="AJ6512" t="s">
        <v>53</v>
      </c>
      <c r="AO6512" t="s">
        <v>5443</v>
      </c>
    </row>
    <row r="6513" spans="1:43" x14ac:dyDescent="0.35">
      <c r="A6513" t="s">
        <v>36894</v>
      </c>
      <c r="B6513" t="s">
        <v>4104</v>
      </c>
      <c r="C6513" t="s">
        <v>36895</v>
      </c>
      <c r="F6513" t="s">
        <v>14109</v>
      </c>
      <c r="H6513" t="s">
        <v>18652</v>
      </c>
      <c r="J6513" t="s">
        <v>11008</v>
      </c>
      <c r="N6513" t="s">
        <v>12913</v>
      </c>
      <c r="O6513">
        <v>35674</v>
      </c>
      <c r="P6513" t="s">
        <v>50</v>
      </c>
      <c r="U6513" s="1">
        <v>44715</v>
      </c>
      <c r="V6513" s="1">
        <v>44715</v>
      </c>
      <c r="AC6513" t="s">
        <v>53</v>
      </c>
      <c r="AD6513">
        <v>2969478809</v>
      </c>
      <c r="AE6513" s="1">
        <v>37358</v>
      </c>
      <c r="AG6513" t="s">
        <v>36896</v>
      </c>
      <c r="AH6513" t="s">
        <v>51</v>
      </c>
      <c r="AJ6513" t="s">
        <v>53</v>
      </c>
      <c r="AO6513" t="s">
        <v>8142</v>
      </c>
    </row>
    <row r="6514" spans="1:43" x14ac:dyDescent="0.35">
      <c r="A6514" t="s">
        <v>36897</v>
      </c>
      <c r="B6514" t="s">
        <v>3987</v>
      </c>
      <c r="C6514" t="s">
        <v>530</v>
      </c>
      <c r="F6514" t="s">
        <v>36898</v>
      </c>
      <c r="H6514" t="s">
        <v>36897</v>
      </c>
      <c r="J6514" t="s">
        <v>36899</v>
      </c>
      <c r="N6514" t="s">
        <v>287</v>
      </c>
      <c r="O6514">
        <v>80524</v>
      </c>
      <c r="P6514" t="s">
        <v>50</v>
      </c>
      <c r="U6514" s="1">
        <v>44715</v>
      </c>
      <c r="V6514" s="1">
        <v>44715</v>
      </c>
      <c r="W6514" s="1">
        <v>44715.43472222222</v>
      </c>
      <c r="X6514" s="1">
        <v>44715.43472222222</v>
      </c>
      <c r="AC6514" t="s">
        <v>53</v>
      </c>
      <c r="AD6514">
        <v>2972078211</v>
      </c>
      <c r="AE6514" s="1">
        <v>44720.400694444441</v>
      </c>
      <c r="AG6514" t="s">
        <v>36900</v>
      </c>
      <c r="AH6514" t="s">
        <v>51</v>
      </c>
      <c r="AJ6514" t="s">
        <v>53</v>
      </c>
      <c r="AL6514" t="s">
        <v>78</v>
      </c>
      <c r="AO6514" t="s">
        <v>8142</v>
      </c>
    </row>
    <row r="6515" spans="1:43" x14ac:dyDescent="0.35">
      <c r="A6515" t="s">
        <v>36901</v>
      </c>
      <c r="B6515" t="s">
        <v>1440</v>
      </c>
      <c r="C6515" t="s">
        <v>2200</v>
      </c>
      <c r="H6515" t="s">
        <v>36902</v>
      </c>
      <c r="I6515" t="s">
        <v>61</v>
      </c>
      <c r="J6515" t="s">
        <v>22840</v>
      </c>
      <c r="P6515" t="s">
        <v>50</v>
      </c>
      <c r="U6515" s="1">
        <v>44715</v>
      </c>
      <c r="V6515" s="1">
        <v>44715</v>
      </c>
      <c r="W6515" s="1">
        <v>44873.461805555555</v>
      </c>
      <c r="X6515" s="1">
        <v>44873.461805555555</v>
      </c>
      <c r="AC6515" t="s">
        <v>53</v>
      </c>
      <c r="AD6515">
        <v>2969475309</v>
      </c>
      <c r="AE6515" s="1">
        <v>37159</v>
      </c>
      <c r="AF6515" t="s">
        <v>1154</v>
      </c>
      <c r="AG6515" t="s">
        <v>36903</v>
      </c>
      <c r="AH6515" t="s">
        <v>51</v>
      </c>
      <c r="AJ6515" t="s">
        <v>53</v>
      </c>
      <c r="AL6515" t="s">
        <v>68</v>
      </c>
      <c r="AO6515" t="s">
        <v>5443</v>
      </c>
      <c r="AP6515" s="1">
        <v>45467.476388888892</v>
      </c>
    </row>
    <row r="6516" spans="1:43" x14ac:dyDescent="0.35">
      <c r="A6516" t="s">
        <v>36904</v>
      </c>
      <c r="B6516" t="s">
        <v>36905</v>
      </c>
      <c r="C6516" t="s">
        <v>5456</v>
      </c>
      <c r="H6516" t="s">
        <v>36906</v>
      </c>
      <c r="J6516" t="s">
        <v>22840</v>
      </c>
      <c r="P6516" t="s">
        <v>50</v>
      </c>
      <c r="U6516" s="1">
        <v>44715</v>
      </c>
      <c r="V6516" s="1">
        <v>44715</v>
      </c>
      <c r="AC6516" t="s">
        <v>53</v>
      </c>
      <c r="AD6516">
        <v>2969475309</v>
      </c>
      <c r="AE6516" s="1">
        <v>37159</v>
      </c>
      <c r="AG6516" t="s">
        <v>36907</v>
      </c>
      <c r="AH6516" t="s">
        <v>51</v>
      </c>
      <c r="AJ6516" t="s">
        <v>53</v>
      </c>
      <c r="AO6516" t="s">
        <v>5443</v>
      </c>
    </row>
    <row r="6517" spans="1:43" x14ac:dyDescent="0.35">
      <c r="A6517" t="s">
        <v>36908</v>
      </c>
      <c r="B6517" t="s">
        <v>7086</v>
      </c>
      <c r="C6517" t="s">
        <v>10204</v>
      </c>
      <c r="F6517" t="s">
        <v>36909</v>
      </c>
      <c r="H6517" t="s">
        <v>36908</v>
      </c>
      <c r="J6517" t="s">
        <v>5239</v>
      </c>
      <c r="N6517" t="s">
        <v>398</v>
      </c>
      <c r="O6517">
        <v>88220</v>
      </c>
      <c r="P6517" t="s">
        <v>50</v>
      </c>
      <c r="U6517" s="1">
        <v>44715</v>
      </c>
      <c r="V6517" s="1">
        <v>44715</v>
      </c>
      <c r="W6517" s="1">
        <v>44715.626388888886</v>
      </c>
      <c r="X6517" s="1">
        <v>44715.626388888886</v>
      </c>
      <c r="AC6517" t="s">
        <v>53</v>
      </c>
      <c r="AD6517">
        <v>2969475162</v>
      </c>
      <c r="AE6517" s="1">
        <v>37147</v>
      </c>
      <c r="AG6517" t="s">
        <v>36910</v>
      </c>
      <c r="AH6517" t="s">
        <v>51</v>
      </c>
      <c r="AJ6517" t="s">
        <v>53</v>
      </c>
      <c r="AL6517" t="s">
        <v>78</v>
      </c>
      <c r="AO6517" t="s">
        <v>8142</v>
      </c>
    </row>
    <row r="6518" spans="1:43" x14ac:dyDescent="0.35">
      <c r="A6518" t="s">
        <v>36911</v>
      </c>
      <c r="B6518" t="s">
        <v>5595</v>
      </c>
      <c r="C6518" t="s">
        <v>218</v>
      </c>
      <c r="F6518" t="s">
        <v>36912</v>
      </c>
      <c r="H6518" t="s">
        <v>36913</v>
      </c>
      <c r="J6518" t="s">
        <v>16656</v>
      </c>
      <c r="N6518" t="s">
        <v>9353</v>
      </c>
      <c r="O6518">
        <v>26062</v>
      </c>
      <c r="P6518" t="s">
        <v>50</v>
      </c>
      <c r="U6518" s="1">
        <v>44715</v>
      </c>
      <c r="V6518" s="1">
        <v>44715</v>
      </c>
      <c r="AC6518" t="s">
        <v>53</v>
      </c>
      <c r="AD6518">
        <v>2969530290</v>
      </c>
      <c r="AE6518" s="1">
        <v>39465.556250000001</v>
      </c>
      <c r="AG6518" t="s">
        <v>36914</v>
      </c>
      <c r="AH6518" t="s">
        <v>51</v>
      </c>
      <c r="AJ6518" t="s">
        <v>53</v>
      </c>
      <c r="AO6518" t="s">
        <v>8142</v>
      </c>
    </row>
    <row r="6519" spans="1:43" x14ac:dyDescent="0.35">
      <c r="A6519" t="s">
        <v>36915</v>
      </c>
      <c r="B6519" t="s">
        <v>36916</v>
      </c>
      <c r="C6519" t="s">
        <v>36917</v>
      </c>
      <c r="F6519">
        <f>1575-200-4927</f>
        <v>-3552</v>
      </c>
      <c r="H6519" t="s">
        <v>36918</v>
      </c>
      <c r="J6519" t="s">
        <v>36919</v>
      </c>
      <c r="N6519" t="s">
        <v>398</v>
      </c>
      <c r="O6519">
        <v>88220</v>
      </c>
      <c r="P6519" t="s">
        <v>50</v>
      </c>
      <c r="U6519" s="1">
        <v>44715</v>
      </c>
      <c r="V6519" s="1">
        <v>44715</v>
      </c>
      <c r="W6519" s="1">
        <v>44715.490277777775</v>
      </c>
      <c r="X6519" s="1">
        <v>44715.490277777775</v>
      </c>
      <c r="AC6519" t="s">
        <v>53</v>
      </c>
      <c r="AD6519">
        <v>2969822696</v>
      </c>
      <c r="AE6519" s="1">
        <v>43308.719444444447</v>
      </c>
      <c r="AG6519" t="s">
        <v>36920</v>
      </c>
      <c r="AH6519" t="s">
        <v>51</v>
      </c>
      <c r="AJ6519" t="s">
        <v>53</v>
      </c>
      <c r="AL6519" t="s">
        <v>78</v>
      </c>
      <c r="AO6519" t="s">
        <v>8142</v>
      </c>
      <c r="AP6519" s="1">
        <v>44725.7</v>
      </c>
    </row>
    <row r="6520" spans="1:43" x14ac:dyDescent="0.35">
      <c r="A6520" t="s">
        <v>36921</v>
      </c>
      <c r="B6520" t="s">
        <v>36922</v>
      </c>
      <c r="C6520" t="s">
        <v>6464</v>
      </c>
      <c r="F6520" t="s">
        <v>36923</v>
      </c>
      <c r="H6520" t="s">
        <v>36924</v>
      </c>
      <c r="J6520" t="s">
        <v>4293</v>
      </c>
      <c r="K6520" t="s">
        <v>36836</v>
      </c>
      <c r="M6520" t="s">
        <v>1737</v>
      </c>
      <c r="N6520" t="s">
        <v>65</v>
      </c>
      <c r="O6520">
        <v>80640</v>
      </c>
      <c r="P6520" t="s">
        <v>50</v>
      </c>
      <c r="U6520" s="1">
        <v>44715</v>
      </c>
      <c r="V6520" s="1">
        <v>44715</v>
      </c>
      <c r="W6520" s="1">
        <v>44715.609722222223</v>
      </c>
      <c r="X6520" s="1">
        <v>44715.609722222223</v>
      </c>
      <c r="AC6520" t="s">
        <v>53</v>
      </c>
      <c r="AD6520">
        <v>2969634929</v>
      </c>
      <c r="AE6520" s="1">
        <v>41799.665972222225</v>
      </c>
      <c r="AF6520" t="s">
        <v>4296</v>
      </c>
      <c r="AG6520" t="s">
        <v>36925</v>
      </c>
      <c r="AH6520" t="s">
        <v>51</v>
      </c>
      <c r="AJ6520" t="s">
        <v>53</v>
      </c>
      <c r="AL6520" t="s">
        <v>78</v>
      </c>
      <c r="AO6520" t="s">
        <v>5443</v>
      </c>
      <c r="AP6520" s="1">
        <v>44715.609027777777</v>
      </c>
    </row>
    <row r="6521" spans="1:43" x14ac:dyDescent="0.35">
      <c r="A6521" t="s">
        <v>36926</v>
      </c>
      <c r="B6521" t="s">
        <v>36927</v>
      </c>
      <c r="C6521" t="s">
        <v>205</v>
      </c>
      <c r="F6521" t="s">
        <v>36928</v>
      </c>
      <c r="H6521" t="s">
        <v>36926</v>
      </c>
      <c r="J6521" t="s">
        <v>36929</v>
      </c>
      <c r="K6521" t="s">
        <v>36930</v>
      </c>
      <c r="M6521" t="s">
        <v>10624</v>
      </c>
      <c r="N6521" t="s">
        <v>65</v>
      </c>
      <c r="O6521" t="s">
        <v>36931</v>
      </c>
      <c r="P6521" t="s">
        <v>50</v>
      </c>
      <c r="U6521" s="1">
        <v>44715</v>
      </c>
      <c r="V6521" s="1">
        <v>44715</v>
      </c>
      <c r="W6521" s="1">
        <v>44715.356944444444</v>
      </c>
      <c r="X6521" s="1">
        <v>44715.356944444444</v>
      </c>
      <c r="AC6521" t="s">
        <v>53</v>
      </c>
      <c r="AD6521">
        <v>1000000001</v>
      </c>
      <c r="AE6521" s="1">
        <v>39973.351388888892</v>
      </c>
      <c r="AF6521" t="s">
        <v>3377</v>
      </c>
      <c r="AG6521" t="s">
        <v>36932</v>
      </c>
      <c r="AH6521" t="s">
        <v>51</v>
      </c>
      <c r="AJ6521" t="s">
        <v>53</v>
      </c>
      <c r="AL6521" t="s">
        <v>78</v>
      </c>
      <c r="AO6521" t="s">
        <v>5443</v>
      </c>
      <c r="AP6521" s="1">
        <v>44747.336805555555</v>
      </c>
      <c r="AQ6521" s="1">
        <v>44747.341666666667</v>
      </c>
    </row>
    <row r="6522" spans="1:43" x14ac:dyDescent="0.35">
      <c r="A6522" t="s">
        <v>36933</v>
      </c>
      <c r="B6522" t="s">
        <v>7763</v>
      </c>
      <c r="C6522" t="s">
        <v>1052</v>
      </c>
      <c r="F6522">
        <v>18067821929</v>
      </c>
      <c r="H6522" t="s">
        <v>36933</v>
      </c>
      <c r="J6522" t="s">
        <v>5968</v>
      </c>
      <c r="K6522" t="s">
        <v>6223</v>
      </c>
      <c r="M6522" t="s">
        <v>5488</v>
      </c>
      <c r="N6522" t="s">
        <v>1515</v>
      </c>
      <c r="O6522" t="s">
        <v>6224</v>
      </c>
      <c r="P6522" t="s">
        <v>50</v>
      </c>
      <c r="U6522" s="1">
        <v>44715</v>
      </c>
      <c r="V6522" s="1">
        <v>44715</v>
      </c>
      <c r="AC6522" t="s">
        <v>53</v>
      </c>
      <c r="AD6522">
        <v>2969480780</v>
      </c>
      <c r="AE6522" s="1">
        <v>37467</v>
      </c>
      <c r="AG6522" t="s">
        <v>36934</v>
      </c>
      <c r="AH6522" t="s">
        <v>51</v>
      </c>
      <c r="AJ6522" t="s">
        <v>53</v>
      </c>
      <c r="AO6522" t="s">
        <v>8142</v>
      </c>
    </row>
    <row r="6523" spans="1:43" x14ac:dyDescent="0.35">
      <c r="A6523" t="s">
        <v>36935</v>
      </c>
      <c r="B6523" t="s">
        <v>24910</v>
      </c>
      <c r="C6523" t="s">
        <v>36936</v>
      </c>
      <c r="F6523" t="s">
        <v>36937</v>
      </c>
      <c r="H6523" t="s">
        <v>36938</v>
      </c>
      <c r="J6523" t="s">
        <v>36939</v>
      </c>
      <c r="K6523" t="s">
        <v>36940</v>
      </c>
      <c r="M6523" t="s">
        <v>6206</v>
      </c>
      <c r="N6523" t="s">
        <v>1515</v>
      </c>
      <c r="O6523">
        <v>85281</v>
      </c>
      <c r="P6523" t="s">
        <v>50</v>
      </c>
      <c r="U6523" s="1">
        <v>44715</v>
      </c>
      <c r="V6523" s="1">
        <v>44715</v>
      </c>
      <c r="W6523" s="1">
        <v>44718.455555555556</v>
      </c>
      <c r="X6523" s="1">
        <v>44718.455555555556</v>
      </c>
      <c r="AC6523" t="s">
        <v>53</v>
      </c>
      <c r="AD6523">
        <v>2969703313</v>
      </c>
      <c r="AE6523" s="1">
        <v>42545.711111111108</v>
      </c>
      <c r="AF6523" t="s">
        <v>36941</v>
      </c>
      <c r="AG6523" t="s">
        <v>36942</v>
      </c>
      <c r="AH6523" t="s">
        <v>51</v>
      </c>
      <c r="AJ6523" t="s">
        <v>53</v>
      </c>
      <c r="AL6523" t="s">
        <v>78</v>
      </c>
      <c r="AO6523" t="s">
        <v>5443</v>
      </c>
      <c r="AP6523" s="1">
        <v>45348.720833333333</v>
      </c>
      <c r="AQ6523" s="1">
        <v>45348.624305555553</v>
      </c>
    </row>
    <row r="6524" spans="1:43" x14ac:dyDescent="0.35">
      <c r="A6524" t="s">
        <v>36943</v>
      </c>
      <c r="B6524" t="s">
        <v>10575</v>
      </c>
      <c r="C6524" t="s">
        <v>5892</v>
      </c>
      <c r="F6524" t="s">
        <v>36944</v>
      </c>
      <c r="H6524" t="s">
        <v>36945</v>
      </c>
      <c r="J6524" t="s">
        <v>30289</v>
      </c>
      <c r="K6524" t="s">
        <v>36946</v>
      </c>
      <c r="M6524" t="s">
        <v>12796</v>
      </c>
      <c r="N6524" t="s">
        <v>798</v>
      </c>
      <c r="O6524">
        <v>79745</v>
      </c>
      <c r="P6524" t="s">
        <v>50</v>
      </c>
      <c r="U6524" s="1">
        <v>44715</v>
      </c>
      <c r="V6524" s="1">
        <v>44715</v>
      </c>
      <c r="AC6524" t="s">
        <v>53</v>
      </c>
      <c r="AD6524">
        <v>2969537768</v>
      </c>
      <c r="AE6524" s="1">
        <v>39794.362500000003</v>
      </c>
      <c r="AG6524" t="s">
        <v>36947</v>
      </c>
      <c r="AH6524" t="s">
        <v>51</v>
      </c>
      <c r="AJ6524" t="s">
        <v>53</v>
      </c>
      <c r="AO6524" t="s">
        <v>8142</v>
      </c>
    </row>
    <row r="6525" spans="1:43" x14ac:dyDescent="0.35">
      <c r="A6525" t="s">
        <v>36948</v>
      </c>
      <c r="B6525" t="s">
        <v>747</v>
      </c>
      <c r="C6525" t="s">
        <v>8408</v>
      </c>
      <c r="H6525" t="s">
        <v>36949</v>
      </c>
      <c r="J6525" t="s">
        <v>22840</v>
      </c>
      <c r="P6525" t="s">
        <v>50</v>
      </c>
      <c r="U6525" s="1">
        <v>44715</v>
      </c>
      <c r="V6525" s="1">
        <v>44715</v>
      </c>
      <c r="W6525" s="1">
        <v>44715.008333333331</v>
      </c>
      <c r="X6525" s="1">
        <v>44715.008333333331</v>
      </c>
      <c r="AC6525" t="s">
        <v>53</v>
      </c>
      <c r="AD6525">
        <v>2969475309</v>
      </c>
      <c r="AE6525" s="1">
        <v>37159</v>
      </c>
      <c r="AG6525" t="s">
        <v>36950</v>
      </c>
      <c r="AH6525" t="s">
        <v>51</v>
      </c>
      <c r="AJ6525" t="s">
        <v>53</v>
      </c>
      <c r="AL6525" t="s">
        <v>78</v>
      </c>
      <c r="AO6525" t="s">
        <v>5443</v>
      </c>
    </row>
    <row r="6526" spans="1:43" x14ac:dyDescent="0.35">
      <c r="A6526" t="s">
        <v>36951</v>
      </c>
      <c r="B6526" t="s">
        <v>867</v>
      </c>
      <c r="C6526" t="s">
        <v>21698</v>
      </c>
      <c r="F6526" t="s">
        <v>36952</v>
      </c>
      <c r="H6526" t="s">
        <v>36951</v>
      </c>
      <c r="J6526" t="s">
        <v>36953</v>
      </c>
      <c r="K6526" t="s">
        <v>36954</v>
      </c>
      <c r="M6526" t="s">
        <v>36955</v>
      </c>
      <c r="N6526" t="s">
        <v>264</v>
      </c>
      <c r="O6526" t="s">
        <v>36956</v>
      </c>
      <c r="P6526" t="s">
        <v>50</v>
      </c>
      <c r="U6526" s="1">
        <v>44715</v>
      </c>
      <c r="V6526" s="1">
        <v>44715</v>
      </c>
      <c r="W6526" s="1">
        <v>44715.513888888891</v>
      </c>
      <c r="X6526" s="1">
        <v>44715.513888888891</v>
      </c>
      <c r="AC6526" t="s">
        <v>53</v>
      </c>
      <c r="AD6526">
        <v>2972031753</v>
      </c>
      <c r="AE6526" s="1">
        <v>44483.292361111111</v>
      </c>
      <c r="AF6526" t="s">
        <v>36957</v>
      </c>
      <c r="AG6526" t="s">
        <v>36958</v>
      </c>
      <c r="AH6526" t="s">
        <v>51</v>
      </c>
      <c r="AJ6526" t="s">
        <v>53</v>
      </c>
      <c r="AL6526" t="s">
        <v>78</v>
      </c>
      <c r="AO6526" t="s">
        <v>5443</v>
      </c>
      <c r="AP6526" s="1">
        <v>45335.883333333331</v>
      </c>
    </row>
    <row r="6527" spans="1:43" x14ac:dyDescent="0.35">
      <c r="A6527" t="s">
        <v>36959</v>
      </c>
      <c r="B6527" t="s">
        <v>36960</v>
      </c>
      <c r="C6527" t="s">
        <v>678</v>
      </c>
      <c r="F6527" t="s">
        <v>36961</v>
      </c>
      <c r="H6527" t="s">
        <v>36962</v>
      </c>
      <c r="J6527" t="s">
        <v>22840</v>
      </c>
      <c r="P6527" t="s">
        <v>50</v>
      </c>
      <c r="U6527" s="1">
        <v>44715</v>
      </c>
      <c r="V6527" s="1">
        <v>44715</v>
      </c>
      <c r="AC6527" t="s">
        <v>53</v>
      </c>
      <c r="AD6527">
        <v>2969475309</v>
      </c>
      <c r="AE6527" s="1">
        <v>37159</v>
      </c>
      <c r="AG6527" t="s">
        <v>36963</v>
      </c>
      <c r="AH6527" t="s">
        <v>51</v>
      </c>
      <c r="AJ6527" t="s">
        <v>53</v>
      </c>
      <c r="AO6527" t="s">
        <v>5443</v>
      </c>
    </row>
    <row r="6528" spans="1:43" x14ac:dyDescent="0.35">
      <c r="A6528" t="s">
        <v>36964</v>
      </c>
      <c r="B6528" t="s">
        <v>36965</v>
      </c>
      <c r="C6528" t="s">
        <v>1564</v>
      </c>
      <c r="F6528" t="s">
        <v>36966</v>
      </c>
      <c r="H6528" t="s">
        <v>36964</v>
      </c>
      <c r="J6528" t="s">
        <v>36967</v>
      </c>
      <c r="K6528" t="s">
        <v>36968</v>
      </c>
      <c r="M6528" t="s">
        <v>21572</v>
      </c>
      <c r="N6528" t="s">
        <v>65</v>
      </c>
      <c r="O6528">
        <v>80863</v>
      </c>
      <c r="P6528" t="s">
        <v>50</v>
      </c>
      <c r="U6528" s="1">
        <v>44716</v>
      </c>
      <c r="V6528" s="1">
        <v>44716</v>
      </c>
      <c r="W6528" s="1">
        <v>44716.980555555558</v>
      </c>
      <c r="X6528" s="1">
        <v>44716.980555555558</v>
      </c>
      <c r="AC6528" t="s">
        <v>53</v>
      </c>
      <c r="AD6528">
        <v>2972077774</v>
      </c>
      <c r="AE6528" s="1">
        <v>44718.580555555556</v>
      </c>
      <c r="AF6528" t="s">
        <v>36969</v>
      </c>
      <c r="AG6528" t="s">
        <v>36970</v>
      </c>
      <c r="AH6528" t="s">
        <v>51</v>
      </c>
      <c r="AJ6528" t="s">
        <v>53</v>
      </c>
      <c r="AL6528" t="s">
        <v>78</v>
      </c>
      <c r="AO6528" t="s">
        <v>5443</v>
      </c>
      <c r="AP6528" s="1">
        <v>44845.68472222222</v>
      </c>
    </row>
    <row r="6529" spans="1:43" x14ac:dyDescent="0.35">
      <c r="A6529" t="s">
        <v>36971</v>
      </c>
      <c r="B6529" t="s">
        <v>36972</v>
      </c>
      <c r="C6529" t="s">
        <v>97</v>
      </c>
      <c r="F6529">
        <v>19705854869</v>
      </c>
      <c r="H6529" t="s">
        <v>36971</v>
      </c>
      <c r="J6529" t="s">
        <v>36973</v>
      </c>
      <c r="K6529" t="s">
        <v>36974</v>
      </c>
      <c r="M6529" t="s">
        <v>26554</v>
      </c>
      <c r="N6529" t="s">
        <v>287</v>
      </c>
      <c r="O6529">
        <v>81301</v>
      </c>
      <c r="P6529" t="s">
        <v>50</v>
      </c>
      <c r="U6529" s="1">
        <v>44716</v>
      </c>
      <c r="V6529" s="1">
        <v>44716</v>
      </c>
      <c r="W6529" s="1">
        <v>44716.949305555558</v>
      </c>
      <c r="X6529" s="1">
        <v>44716.949305555558</v>
      </c>
      <c r="AC6529" t="s">
        <v>53</v>
      </c>
      <c r="AD6529">
        <v>2972080100</v>
      </c>
      <c r="AE6529" s="1">
        <v>44729.581944444442</v>
      </c>
      <c r="AF6529" t="s">
        <v>36975</v>
      </c>
      <c r="AG6529" t="s">
        <v>36976</v>
      </c>
      <c r="AH6529" t="s">
        <v>51</v>
      </c>
      <c r="AJ6529" t="s">
        <v>53</v>
      </c>
      <c r="AL6529" t="s">
        <v>68</v>
      </c>
      <c r="AO6529" t="s">
        <v>8142</v>
      </c>
      <c r="AP6529" s="1">
        <v>45007.833333333336</v>
      </c>
    </row>
    <row r="6530" spans="1:43" x14ac:dyDescent="0.35">
      <c r="A6530" t="s">
        <v>36977</v>
      </c>
      <c r="B6530" t="s">
        <v>36978</v>
      </c>
      <c r="C6530" t="s">
        <v>36979</v>
      </c>
      <c r="F6530" t="s">
        <v>36980</v>
      </c>
      <c r="H6530" t="s">
        <v>36977</v>
      </c>
      <c r="J6530" t="s">
        <v>5968</v>
      </c>
      <c r="N6530" t="s">
        <v>4526</v>
      </c>
      <c r="O6530">
        <v>85546</v>
      </c>
      <c r="P6530" t="s">
        <v>50</v>
      </c>
      <c r="U6530" s="1">
        <v>44716</v>
      </c>
      <c r="V6530" s="1">
        <v>44716</v>
      </c>
      <c r="AC6530" t="s">
        <v>53</v>
      </c>
      <c r="AD6530">
        <v>2969480780</v>
      </c>
      <c r="AE6530" s="1">
        <v>37467</v>
      </c>
      <c r="AG6530" t="s">
        <v>36981</v>
      </c>
      <c r="AH6530" t="s">
        <v>51</v>
      </c>
      <c r="AJ6530" t="s">
        <v>53</v>
      </c>
      <c r="AO6530" t="s">
        <v>8142</v>
      </c>
    </row>
    <row r="6531" spans="1:43" x14ac:dyDescent="0.35">
      <c r="A6531" t="s">
        <v>36982</v>
      </c>
      <c r="B6531" t="s">
        <v>36983</v>
      </c>
      <c r="C6531" t="s">
        <v>5032</v>
      </c>
      <c r="F6531" t="s">
        <v>36984</v>
      </c>
      <c r="H6531" t="s">
        <v>36982</v>
      </c>
      <c r="J6531" t="s">
        <v>36985</v>
      </c>
      <c r="K6531" t="s">
        <v>36986</v>
      </c>
      <c r="M6531" t="s">
        <v>36987</v>
      </c>
      <c r="N6531" t="s">
        <v>65</v>
      </c>
      <c r="O6531">
        <v>81253</v>
      </c>
      <c r="P6531" t="s">
        <v>50</v>
      </c>
      <c r="U6531" s="1">
        <v>44716</v>
      </c>
      <c r="V6531" s="1">
        <v>44716</v>
      </c>
      <c r="W6531" s="1">
        <v>44716.758333333331</v>
      </c>
      <c r="X6531" s="1">
        <v>44716.758333333331</v>
      </c>
      <c r="AC6531" t="s">
        <v>53</v>
      </c>
      <c r="AD6531">
        <v>1000000001</v>
      </c>
      <c r="AE6531" s="1">
        <v>39973.351388888892</v>
      </c>
      <c r="AF6531" t="s">
        <v>3377</v>
      </c>
      <c r="AG6531" t="s">
        <v>36988</v>
      </c>
      <c r="AH6531" t="s">
        <v>51</v>
      </c>
      <c r="AJ6531" t="s">
        <v>53</v>
      </c>
      <c r="AL6531" t="s">
        <v>78</v>
      </c>
      <c r="AO6531" t="s">
        <v>5443</v>
      </c>
      <c r="AP6531" s="1">
        <v>45329.474999999999</v>
      </c>
      <c r="AQ6531" s="1">
        <v>45329.481249999997</v>
      </c>
    </row>
    <row r="6532" spans="1:43" x14ac:dyDescent="0.35">
      <c r="A6532" t="s">
        <v>36989</v>
      </c>
      <c r="B6532" t="s">
        <v>9564</v>
      </c>
      <c r="C6532" t="s">
        <v>36990</v>
      </c>
      <c r="D6532" t="s">
        <v>98</v>
      </c>
      <c r="F6532" t="s">
        <v>47</v>
      </c>
      <c r="H6532" t="s">
        <v>36991</v>
      </c>
      <c r="J6532" t="s">
        <v>49</v>
      </c>
      <c r="P6532" t="s">
        <v>50</v>
      </c>
      <c r="U6532" s="1">
        <v>44716</v>
      </c>
      <c r="V6532" s="1">
        <v>44716</v>
      </c>
      <c r="W6532" s="1">
        <v>45288.515972222223</v>
      </c>
      <c r="X6532" s="1">
        <v>45288.515972222223</v>
      </c>
      <c r="AC6532" t="s">
        <v>53</v>
      </c>
      <c r="AD6532">
        <v>1000000000</v>
      </c>
      <c r="AE6532" s="1">
        <v>37295</v>
      </c>
      <c r="AG6532" t="s">
        <v>36992</v>
      </c>
      <c r="AH6532" t="s">
        <v>51</v>
      </c>
      <c r="AJ6532" t="s">
        <v>53</v>
      </c>
      <c r="AL6532" t="s">
        <v>78</v>
      </c>
      <c r="AO6532" t="s">
        <v>5443</v>
      </c>
      <c r="AP6532" s="1">
        <v>45079.406944444447</v>
      </c>
    </row>
    <row r="6533" spans="1:43" x14ac:dyDescent="0.35">
      <c r="A6533" t="s">
        <v>36993</v>
      </c>
      <c r="B6533" t="s">
        <v>5583</v>
      </c>
      <c r="C6533" t="s">
        <v>5155</v>
      </c>
      <c r="F6533" t="s">
        <v>36994</v>
      </c>
      <c r="H6533" t="s">
        <v>36995</v>
      </c>
      <c r="I6533" t="s">
        <v>61</v>
      </c>
      <c r="J6533" t="s">
        <v>17415</v>
      </c>
      <c r="P6533" t="s">
        <v>50</v>
      </c>
      <c r="U6533" s="1">
        <v>44716.319444444445</v>
      </c>
      <c r="V6533" s="1">
        <v>44716.319444444445</v>
      </c>
      <c r="W6533" s="1">
        <v>44718.586805555555</v>
      </c>
      <c r="X6533" s="1">
        <v>44718.586805555555</v>
      </c>
      <c r="AC6533" t="s">
        <v>53</v>
      </c>
      <c r="AD6533">
        <v>2969475309</v>
      </c>
      <c r="AE6533" s="1">
        <v>37159</v>
      </c>
      <c r="AF6533" t="s">
        <v>1154</v>
      </c>
      <c r="AG6533" t="s">
        <v>36996</v>
      </c>
      <c r="AH6533" t="s">
        <v>53</v>
      </c>
      <c r="AJ6533" t="s">
        <v>53</v>
      </c>
      <c r="AK6533" t="s">
        <v>7761</v>
      </c>
      <c r="AL6533" t="s">
        <v>78</v>
      </c>
      <c r="AO6533" t="s">
        <v>54</v>
      </c>
      <c r="AP6533" s="1">
        <v>45440.441666666666</v>
      </c>
      <c r="AQ6533" s="1">
        <v>45419.524305555555</v>
      </c>
    </row>
    <row r="6534" spans="1:43" x14ac:dyDescent="0.35">
      <c r="A6534" t="s">
        <v>36997</v>
      </c>
      <c r="B6534" t="s">
        <v>747</v>
      </c>
      <c r="C6534" t="s">
        <v>36998</v>
      </c>
      <c r="F6534" t="s">
        <v>36999</v>
      </c>
      <c r="H6534" t="s">
        <v>36997</v>
      </c>
      <c r="J6534" t="s">
        <v>37000</v>
      </c>
      <c r="N6534" t="s">
        <v>287</v>
      </c>
      <c r="O6534">
        <v>80923</v>
      </c>
      <c r="P6534" t="s">
        <v>50</v>
      </c>
      <c r="U6534" s="1">
        <v>44717</v>
      </c>
      <c r="V6534" s="1">
        <v>44717</v>
      </c>
      <c r="W6534" s="1">
        <v>44717.82916666667</v>
      </c>
      <c r="X6534" s="1">
        <v>44717.82916666667</v>
      </c>
      <c r="AC6534" t="s">
        <v>53</v>
      </c>
      <c r="AD6534">
        <v>1000000001</v>
      </c>
      <c r="AE6534" s="1">
        <v>39973.351388888892</v>
      </c>
      <c r="AF6534" t="s">
        <v>3377</v>
      </c>
      <c r="AG6534" t="s">
        <v>37001</v>
      </c>
      <c r="AH6534" t="s">
        <v>51</v>
      </c>
      <c r="AJ6534" t="s">
        <v>53</v>
      </c>
      <c r="AL6534" t="s">
        <v>78</v>
      </c>
      <c r="AO6534" t="s">
        <v>8142</v>
      </c>
    </row>
    <row r="6535" spans="1:43" x14ac:dyDescent="0.35">
      <c r="A6535" t="s">
        <v>37002</v>
      </c>
      <c r="B6535" t="s">
        <v>37003</v>
      </c>
      <c r="C6535" t="s">
        <v>37004</v>
      </c>
      <c r="F6535">
        <v>17192297218</v>
      </c>
      <c r="H6535" t="s">
        <v>37002</v>
      </c>
      <c r="J6535" t="s">
        <v>37005</v>
      </c>
      <c r="N6535" t="s">
        <v>287</v>
      </c>
      <c r="O6535">
        <v>80923</v>
      </c>
      <c r="P6535" t="s">
        <v>50</v>
      </c>
      <c r="U6535" s="1">
        <v>44717</v>
      </c>
      <c r="V6535" s="1">
        <v>44717</v>
      </c>
      <c r="W6535" s="1">
        <v>44717.695833333331</v>
      </c>
      <c r="X6535" s="1">
        <v>44717.695833333331</v>
      </c>
      <c r="AC6535" t="s">
        <v>53</v>
      </c>
      <c r="AD6535">
        <v>2969733000</v>
      </c>
      <c r="AE6535" s="1">
        <v>42836.462500000001</v>
      </c>
      <c r="AF6535" t="s">
        <v>11645</v>
      </c>
      <c r="AG6535" t="s">
        <v>37006</v>
      </c>
      <c r="AH6535" t="s">
        <v>51</v>
      </c>
      <c r="AJ6535" t="s">
        <v>53</v>
      </c>
      <c r="AL6535" t="s">
        <v>78</v>
      </c>
      <c r="AO6535" t="s">
        <v>5443</v>
      </c>
      <c r="AP6535" s="1">
        <v>44717.693749999999</v>
      </c>
    </row>
    <row r="6536" spans="1:43" x14ac:dyDescent="0.35">
      <c r="A6536" t="s">
        <v>37007</v>
      </c>
      <c r="B6536" t="s">
        <v>21746</v>
      </c>
      <c r="C6536" t="s">
        <v>3371</v>
      </c>
      <c r="F6536">
        <v>14789570314</v>
      </c>
      <c r="H6536" t="s">
        <v>37007</v>
      </c>
      <c r="J6536" t="s">
        <v>37008</v>
      </c>
      <c r="K6536" t="s">
        <v>37009</v>
      </c>
      <c r="M6536" t="s">
        <v>6952</v>
      </c>
      <c r="N6536" t="s">
        <v>213</v>
      </c>
      <c r="O6536">
        <v>80106</v>
      </c>
      <c r="P6536" t="s">
        <v>50</v>
      </c>
      <c r="U6536" s="1">
        <v>44718</v>
      </c>
      <c r="V6536" s="1">
        <v>44718</v>
      </c>
      <c r="W6536" s="1">
        <v>44718.370833333334</v>
      </c>
      <c r="X6536" s="1">
        <v>44718.370833333334</v>
      </c>
      <c r="AC6536" t="s">
        <v>53</v>
      </c>
      <c r="AD6536">
        <v>2970073330</v>
      </c>
      <c r="AE6536" s="1">
        <v>44357.434027777781</v>
      </c>
      <c r="AF6536" t="s">
        <v>21749</v>
      </c>
      <c r="AG6536" t="s">
        <v>37010</v>
      </c>
      <c r="AH6536" t="s">
        <v>51</v>
      </c>
      <c r="AJ6536" t="s">
        <v>53</v>
      </c>
      <c r="AL6536" t="s">
        <v>78</v>
      </c>
      <c r="AO6536" t="s">
        <v>5443</v>
      </c>
      <c r="AP6536" s="1">
        <v>45434.705555555556</v>
      </c>
      <c r="AQ6536" s="1">
        <v>45434.625</v>
      </c>
    </row>
    <row r="6537" spans="1:43" x14ac:dyDescent="0.35">
      <c r="A6537" t="s">
        <v>37011</v>
      </c>
      <c r="B6537" t="s">
        <v>36773</v>
      </c>
      <c r="C6537" t="s">
        <v>2073</v>
      </c>
      <c r="F6537" t="s">
        <v>37012</v>
      </c>
      <c r="H6537" t="s">
        <v>37013</v>
      </c>
      <c r="J6537" t="s">
        <v>37014</v>
      </c>
      <c r="K6537" t="s">
        <v>13668</v>
      </c>
      <c r="M6537" t="s">
        <v>13669</v>
      </c>
      <c r="N6537" t="s">
        <v>13670</v>
      </c>
      <c r="O6537">
        <v>6300</v>
      </c>
      <c r="P6537" t="s">
        <v>19709</v>
      </c>
      <c r="U6537" s="1">
        <v>44718</v>
      </c>
      <c r="V6537" s="1">
        <v>44718</v>
      </c>
      <c r="AC6537" t="s">
        <v>53</v>
      </c>
      <c r="AD6537">
        <v>2969823183</v>
      </c>
      <c r="AE6537" s="1">
        <v>43312.453472222223</v>
      </c>
      <c r="AG6537" t="s">
        <v>37015</v>
      </c>
      <c r="AH6537" t="s">
        <v>51</v>
      </c>
      <c r="AJ6537" t="s">
        <v>53</v>
      </c>
      <c r="AO6537" t="s">
        <v>8142</v>
      </c>
    </row>
    <row r="6538" spans="1:43" x14ac:dyDescent="0.35">
      <c r="A6538" t="s">
        <v>37016</v>
      </c>
      <c r="B6538" t="s">
        <v>30237</v>
      </c>
      <c r="C6538" t="s">
        <v>383</v>
      </c>
      <c r="F6538" t="s">
        <v>37017</v>
      </c>
      <c r="H6538" t="s">
        <v>37016</v>
      </c>
      <c r="J6538" t="s">
        <v>3933</v>
      </c>
      <c r="K6538" t="s">
        <v>3706</v>
      </c>
      <c r="M6538" t="s">
        <v>3707</v>
      </c>
      <c r="N6538" t="s">
        <v>3708</v>
      </c>
      <c r="O6538">
        <v>30338</v>
      </c>
      <c r="P6538" t="s">
        <v>50</v>
      </c>
      <c r="U6538" s="1">
        <v>44718</v>
      </c>
      <c r="V6538" s="1">
        <v>44718</v>
      </c>
      <c r="AC6538" t="s">
        <v>53</v>
      </c>
      <c r="AD6538">
        <v>2969551137</v>
      </c>
      <c r="AE6538" s="1">
        <v>40288.591666666667</v>
      </c>
      <c r="AG6538" t="s">
        <v>37018</v>
      </c>
      <c r="AH6538" t="s">
        <v>51</v>
      </c>
      <c r="AJ6538" t="s">
        <v>53</v>
      </c>
      <c r="AO6538" t="s">
        <v>8142</v>
      </c>
    </row>
    <row r="6539" spans="1:43" x14ac:dyDescent="0.35">
      <c r="A6539" t="s">
        <v>37019</v>
      </c>
      <c r="B6539" t="s">
        <v>37020</v>
      </c>
      <c r="C6539" t="s">
        <v>29503</v>
      </c>
      <c r="F6539" t="s">
        <v>37021</v>
      </c>
      <c r="H6539" t="s">
        <v>37019</v>
      </c>
      <c r="J6539" t="s">
        <v>37022</v>
      </c>
      <c r="N6539" t="s">
        <v>4526</v>
      </c>
      <c r="O6539">
        <v>85648</v>
      </c>
      <c r="P6539" t="s">
        <v>50</v>
      </c>
      <c r="U6539" s="1">
        <v>44718</v>
      </c>
      <c r="V6539" s="1">
        <v>44718</v>
      </c>
      <c r="AC6539" t="s">
        <v>53</v>
      </c>
      <c r="AD6539">
        <v>2969476244</v>
      </c>
      <c r="AE6539" s="1">
        <v>37207</v>
      </c>
      <c r="AG6539" t="s">
        <v>37023</v>
      </c>
      <c r="AH6539" t="s">
        <v>51</v>
      </c>
      <c r="AJ6539" t="s">
        <v>53</v>
      </c>
      <c r="AO6539" t="s">
        <v>8142</v>
      </c>
    </row>
    <row r="6540" spans="1:43" x14ac:dyDescent="0.35">
      <c r="A6540" t="s">
        <v>37024</v>
      </c>
      <c r="B6540" t="s">
        <v>15402</v>
      </c>
      <c r="C6540" t="s">
        <v>758</v>
      </c>
      <c r="F6540" t="s">
        <v>37025</v>
      </c>
      <c r="H6540" t="s">
        <v>37024</v>
      </c>
      <c r="J6540" t="s">
        <v>28258</v>
      </c>
      <c r="N6540" t="s">
        <v>15086</v>
      </c>
      <c r="O6540">
        <v>47874</v>
      </c>
      <c r="P6540" t="s">
        <v>50</v>
      </c>
      <c r="U6540" s="1">
        <v>44718</v>
      </c>
      <c r="V6540" s="1">
        <v>44718</v>
      </c>
      <c r="AC6540" t="s">
        <v>53</v>
      </c>
      <c r="AD6540">
        <v>2969476832</v>
      </c>
      <c r="AE6540" s="1">
        <v>37243</v>
      </c>
      <c r="AG6540" t="s">
        <v>37026</v>
      </c>
      <c r="AH6540" t="s">
        <v>51</v>
      </c>
      <c r="AJ6540" t="s">
        <v>53</v>
      </c>
      <c r="AO6540" t="s">
        <v>8142</v>
      </c>
    </row>
    <row r="6541" spans="1:43" x14ac:dyDescent="0.35">
      <c r="A6541" t="s">
        <v>37027</v>
      </c>
      <c r="B6541" t="s">
        <v>20799</v>
      </c>
      <c r="C6541" t="s">
        <v>1709</v>
      </c>
      <c r="D6541" t="s">
        <v>107</v>
      </c>
      <c r="F6541" t="s">
        <v>37028</v>
      </c>
      <c r="G6541" t="s">
        <v>37029</v>
      </c>
      <c r="H6541" t="s">
        <v>37030</v>
      </c>
      <c r="I6541" t="s">
        <v>169</v>
      </c>
      <c r="J6541" t="s">
        <v>37031</v>
      </c>
      <c r="K6541" t="s">
        <v>37032</v>
      </c>
      <c r="M6541" t="s">
        <v>37033</v>
      </c>
      <c r="N6541" t="s">
        <v>4866</v>
      </c>
      <c r="O6541">
        <v>76065</v>
      </c>
      <c r="P6541" t="s">
        <v>50</v>
      </c>
      <c r="U6541" s="1">
        <v>44718</v>
      </c>
      <c r="V6541" s="1">
        <v>44718</v>
      </c>
      <c r="AC6541" t="s">
        <v>53</v>
      </c>
      <c r="AD6541">
        <v>2969481506</v>
      </c>
      <c r="AE6541" s="1">
        <v>37517</v>
      </c>
      <c r="AG6541" t="s">
        <v>37034</v>
      </c>
      <c r="AH6541" t="s">
        <v>51</v>
      </c>
      <c r="AJ6541" t="s">
        <v>53</v>
      </c>
      <c r="AO6541" t="s">
        <v>8142</v>
      </c>
    </row>
    <row r="6542" spans="1:43" x14ac:dyDescent="0.35">
      <c r="A6542" t="s">
        <v>37035</v>
      </c>
      <c r="B6542" t="s">
        <v>37036</v>
      </c>
      <c r="C6542" t="s">
        <v>1429</v>
      </c>
      <c r="F6542" t="s">
        <v>37037</v>
      </c>
      <c r="H6542" t="s">
        <v>37038</v>
      </c>
      <c r="J6542" t="s">
        <v>6242</v>
      </c>
      <c r="K6542" t="s">
        <v>37039</v>
      </c>
      <c r="M6542" t="s">
        <v>37040</v>
      </c>
      <c r="N6542" t="s">
        <v>65</v>
      </c>
      <c r="O6542">
        <v>80116</v>
      </c>
      <c r="P6542" t="s">
        <v>50</v>
      </c>
      <c r="U6542" s="1">
        <v>44718</v>
      </c>
      <c r="V6542" s="1">
        <v>44718</v>
      </c>
      <c r="W6542" s="1">
        <v>44718.538888888892</v>
      </c>
      <c r="X6542" s="1">
        <v>44718.538888888892</v>
      </c>
      <c r="AC6542" t="s">
        <v>53</v>
      </c>
      <c r="AD6542">
        <v>2969507921</v>
      </c>
      <c r="AE6542" s="1">
        <v>38224.743750000001</v>
      </c>
      <c r="AF6542" t="s">
        <v>6246</v>
      </c>
      <c r="AG6542" t="s">
        <v>37041</v>
      </c>
      <c r="AH6542" t="s">
        <v>51</v>
      </c>
      <c r="AJ6542" t="s">
        <v>53</v>
      </c>
      <c r="AL6542" t="s">
        <v>78</v>
      </c>
      <c r="AO6542" t="s">
        <v>5443</v>
      </c>
      <c r="AP6542" s="1">
        <v>45218.345138888886</v>
      </c>
      <c r="AQ6542" s="1">
        <v>45218.34652777778</v>
      </c>
    </row>
    <row r="6543" spans="1:43" x14ac:dyDescent="0.35">
      <c r="A6543" t="s">
        <v>37042</v>
      </c>
      <c r="B6543" t="s">
        <v>25531</v>
      </c>
      <c r="C6543" t="s">
        <v>37043</v>
      </c>
      <c r="F6543" t="s">
        <v>37044</v>
      </c>
      <c r="H6543" t="s">
        <v>37045</v>
      </c>
      <c r="I6543" t="s">
        <v>169</v>
      </c>
      <c r="J6543" t="s">
        <v>37046</v>
      </c>
      <c r="P6543" t="s">
        <v>50</v>
      </c>
      <c r="U6543" s="1">
        <v>44718</v>
      </c>
      <c r="V6543" s="1">
        <v>44718</v>
      </c>
      <c r="W6543" s="1">
        <v>44719.693055555559</v>
      </c>
      <c r="X6543" s="1">
        <v>45324.395833333336</v>
      </c>
      <c r="AC6543" t="s">
        <v>53</v>
      </c>
      <c r="AD6543">
        <v>2969713886</v>
      </c>
      <c r="AE6543" s="1">
        <v>42678.45208333333</v>
      </c>
      <c r="AF6543" t="s">
        <v>25978</v>
      </c>
      <c r="AG6543" t="s">
        <v>37047</v>
      </c>
      <c r="AH6543" t="s">
        <v>51</v>
      </c>
      <c r="AJ6543" t="s">
        <v>53</v>
      </c>
      <c r="AL6543" t="s">
        <v>78</v>
      </c>
      <c r="AO6543" t="s">
        <v>5443</v>
      </c>
      <c r="AP6543" s="1">
        <v>45138.654861111114</v>
      </c>
    </row>
    <row r="6544" spans="1:43" x14ac:dyDescent="0.35">
      <c r="A6544" t="s">
        <v>37048</v>
      </c>
      <c r="B6544" t="s">
        <v>26624</v>
      </c>
      <c r="C6544" t="s">
        <v>1471</v>
      </c>
      <c r="F6544">
        <f>1970-6316625</f>
        <v>-6314655</v>
      </c>
      <c r="H6544" t="s">
        <v>37048</v>
      </c>
      <c r="J6544" t="s">
        <v>37049</v>
      </c>
      <c r="K6544" t="s">
        <v>1118</v>
      </c>
      <c r="N6544" t="s">
        <v>287</v>
      </c>
      <c r="O6544">
        <v>80526</v>
      </c>
      <c r="P6544" t="s">
        <v>50</v>
      </c>
      <c r="U6544" s="1">
        <v>44718</v>
      </c>
      <c r="V6544" s="1">
        <v>44718</v>
      </c>
      <c r="W6544" s="1">
        <v>44718.34652777778</v>
      </c>
      <c r="X6544" s="1">
        <v>44718.34652777778</v>
      </c>
      <c r="AC6544" t="s">
        <v>53</v>
      </c>
      <c r="AD6544">
        <v>1000000001</v>
      </c>
      <c r="AE6544" s="1">
        <v>39973.351388888892</v>
      </c>
      <c r="AF6544" t="s">
        <v>3377</v>
      </c>
      <c r="AG6544" t="s">
        <v>37050</v>
      </c>
      <c r="AH6544" t="s">
        <v>51</v>
      </c>
      <c r="AJ6544" t="s">
        <v>53</v>
      </c>
      <c r="AL6544" t="s">
        <v>78</v>
      </c>
      <c r="AO6544" t="s">
        <v>8142</v>
      </c>
    </row>
    <row r="6545" spans="1:43" x14ac:dyDescent="0.35">
      <c r="A6545" t="s">
        <v>37051</v>
      </c>
      <c r="B6545" t="s">
        <v>37052</v>
      </c>
      <c r="C6545" t="s">
        <v>37053</v>
      </c>
      <c r="F6545">
        <v>19705310173</v>
      </c>
      <c r="H6545" t="s">
        <v>37051</v>
      </c>
      <c r="J6545" t="s">
        <v>37054</v>
      </c>
      <c r="N6545" t="s">
        <v>287</v>
      </c>
      <c r="O6545">
        <v>80442</v>
      </c>
      <c r="P6545" t="s">
        <v>50</v>
      </c>
      <c r="U6545" s="1">
        <v>44719</v>
      </c>
      <c r="V6545" s="1">
        <v>44719</v>
      </c>
      <c r="W6545" s="1">
        <v>44719.32916666667</v>
      </c>
      <c r="X6545" s="1">
        <v>44719.32916666667</v>
      </c>
      <c r="AC6545" t="s">
        <v>53</v>
      </c>
      <c r="AD6545">
        <v>2972078049</v>
      </c>
      <c r="AE6545" s="1">
        <v>44719.696527777778</v>
      </c>
      <c r="AF6545" t="s">
        <v>37055</v>
      </c>
      <c r="AG6545" t="s">
        <v>37056</v>
      </c>
      <c r="AH6545" t="s">
        <v>51</v>
      </c>
      <c r="AJ6545" t="s">
        <v>53</v>
      </c>
      <c r="AL6545" t="s">
        <v>78</v>
      </c>
      <c r="AO6545" t="s">
        <v>5443</v>
      </c>
      <c r="AP6545" s="1">
        <v>44719.32708333333</v>
      </c>
    </row>
    <row r="6546" spans="1:43" x14ac:dyDescent="0.35">
      <c r="A6546" t="s">
        <v>37057</v>
      </c>
      <c r="B6546" t="s">
        <v>37058</v>
      </c>
      <c r="C6546" t="s">
        <v>116</v>
      </c>
      <c r="F6546" t="s">
        <v>37059</v>
      </c>
      <c r="H6546" t="s">
        <v>37060</v>
      </c>
      <c r="J6546" t="s">
        <v>35466</v>
      </c>
      <c r="N6546" t="s">
        <v>24375</v>
      </c>
      <c r="O6546">
        <v>20613</v>
      </c>
      <c r="P6546" t="s">
        <v>50</v>
      </c>
      <c r="U6546" s="1">
        <v>44719</v>
      </c>
      <c r="V6546" s="1">
        <v>44719</v>
      </c>
      <c r="AC6546" t="s">
        <v>53</v>
      </c>
      <c r="AD6546">
        <v>2969823183</v>
      </c>
      <c r="AE6546" s="1">
        <v>43312.453472222223</v>
      </c>
      <c r="AG6546" t="s">
        <v>37061</v>
      </c>
      <c r="AH6546" t="s">
        <v>51</v>
      </c>
      <c r="AJ6546" t="s">
        <v>53</v>
      </c>
      <c r="AO6546" t="s">
        <v>8142</v>
      </c>
    </row>
    <row r="6547" spans="1:43" x14ac:dyDescent="0.35">
      <c r="A6547" t="s">
        <v>37062</v>
      </c>
      <c r="B6547" t="s">
        <v>22838</v>
      </c>
      <c r="C6547" t="s">
        <v>2912</v>
      </c>
      <c r="F6547" t="s">
        <v>37063</v>
      </c>
      <c r="H6547" t="s">
        <v>37062</v>
      </c>
      <c r="J6547" t="s">
        <v>5239</v>
      </c>
      <c r="K6547" t="s">
        <v>5218</v>
      </c>
      <c r="M6547" t="s">
        <v>2783</v>
      </c>
      <c r="N6547" t="s">
        <v>264</v>
      </c>
      <c r="O6547">
        <v>77269</v>
      </c>
      <c r="P6547" t="s">
        <v>50</v>
      </c>
      <c r="U6547" s="1">
        <v>44719</v>
      </c>
      <c r="V6547" s="1">
        <v>44719</v>
      </c>
      <c r="AC6547" t="s">
        <v>53</v>
      </c>
      <c r="AD6547">
        <v>2969475162</v>
      </c>
      <c r="AE6547" s="1">
        <v>37147</v>
      </c>
      <c r="AG6547" t="s">
        <v>37064</v>
      </c>
      <c r="AH6547" t="s">
        <v>51</v>
      </c>
      <c r="AJ6547" t="s">
        <v>53</v>
      </c>
      <c r="AO6547" t="s">
        <v>8142</v>
      </c>
    </row>
    <row r="6548" spans="1:43" x14ac:dyDescent="0.35">
      <c r="A6548" t="s">
        <v>37065</v>
      </c>
      <c r="B6548" t="s">
        <v>37066</v>
      </c>
      <c r="C6548" t="s">
        <v>2393</v>
      </c>
      <c r="F6548" t="s">
        <v>37067</v>
      </c>
      <c r="H6548" t="s">
        <v>37068</v>
      </c>
      <c r="J6548" t="s">
        <v>16656</v>
      </c>
      <c r="K6548" t="s">
        <v>18124</v>
      </c>
      <c r="M6548" t="s">
        <v>18125</v>
      </c>
      <c r="N6548" t="s">
        <v>6977</v>
      </c>
      <c r="O6548">
        <v>46383</v>
      </c>
      <c r="P6548" t="s">
        <v>10210</v>
      </c>
      <c r="U6548" s="1">
        <v>44719</v>
      </c>
      <c r="V6548" s="1">
        <v>44719</v>
      </c>
      <c r="AC6548" t="s">
        <v>53</v>
      </c>
      <c r="AD6548">
        <v>2969530290</v>
      </c>
      <c r="AE6548" s="1">
        <v>39465.556250000001</v>
      </c>
      <c r="AG6548" t="s">
        <v>37069</v>
      </c>
      <c r="AH6548" t="s">
        <v>51</v>
      </c>
      <c r="AJ6548" t="s">
        <v>53</v>
      </c>
      <c r="AO6548" t="s">
        <v>8142</v>
      </c>
    </row>
    <row r="6549" spans="1:43" x14ac:dyDescent="0.35">
      <c r="A6549" t="s">
        <v>37070</v>
      </c>
      <c r="B6549" t="s">
        <v>23528</v>
      </c>
      <c r="C6549" t="s">
        <v>2362</v>
      </c>
      <c r="F6549" t="s">
        <v>37071</v>
      </c>
      <c r="H6549" t="s">
        <v>37070</v>
      </c>
      <c r="J6549" t="s">
        <v>9778</v>
      </c>
      <c r="N6549" t="s">
        <v>15037</v>
      </c>
      <c r="O6549">
        <v>55427</v>
      </c>
      <c r="P6549" t="s">
        <v>50</v>
      </c>
      <c r="U6549" s="1">
        <v>44719</v>
      </c>
      <c r="V6549" s="1">
        <v>44719</v>
      </c>
      <c r="AC6549" t="s">
        <v>53</v>
      </c>
      <c r="AD6549">
        <v>2969506030</v>
      </c>
      <c r="AE6549" s="1">
        <v>38097.646527777775</v>
      </c>
      <c r="AG6549" t="s">
        <v>37072</v>
      </c>
      <c r="AH6549" t="s">
        <v>51</v>
      </c>
      <c r="AJ6549" t="s">
        <v>53</v>
      </c>
      <c r="AO6549" t="s">
        <v>8142</v>
      </c>
    </row>
    <row r="6550" spans="1:43" x14ac:dyDescent="0.35">
      <c r="A6550" t="s">
        <v>37073</v>
      </c>
      <c r="B6550" t="s">
        <v>3553</v>
      </c>
      <c r="C6550" t="s">
        <v>7471</v>
      </c>
      <c r="F6550" t="s">
        <v>37074</v>
      </c>
      <c r="H6550" t="s">
        <v>37075</v>
      </c>
      <c r="J6550" t="s">
        <v>37076</v>
      </c>
      <c r="K6550" t="s">
        <v>37077</v>
      </c>
      <c r="M6550" t="s">
        <v>8946</v>
      </c>
      <c r="N6550" t="s">
        <v>253</v>
      </c>
      <c r="O6550" t="s">
        <v>37078</v>
      </c>
      <c r="P6550" t="s">
        <v>50</v>
      </c>
      <c r="U6550" s="1">
        <v>44719</v>
      </c>
      <c r="V6550" s="1">
        <v>44719</v>
      </c>
      <c r="W6550" s="1">
        <v>44719.597222222219</v>
      </c>
      <c r="X6550" s="1">
        <v>44719.597222222219</v>
      </c>
      <c r="AC6550" t="s">
        <v>53</v>
      </c>
      <c r="AD6550">
        <v>2969883733</v>
      </c>
      <c r="AE6550" s="1">
        <v>43587.529166666667</v>
      </c>
      <c r="AF6550" t="s">
        <v>37079</v>
      </c>
      <c r="AG6550" t="s">
        <v>37080</v>
      </c>
      <c r="AH6550" t="s">
        <v>51</v>
      </c>
      <c r="AJ6550" t="s">
        <v>53</v>
      </c>
      <c r="AL6550" t="s">
        <v>68</v>
      </c>
      <c r="AO6550" t="s">
        <v>5443</v>
      </c>
      <c r="AP6550" s="1">
        <v>45079.790972222225</v>
      </c>
      <c r="AQ6550" s="1">
        <v>44799.445833333331</v>
      </c>
    </row>
    <row r="6551" spans="1:43" x14ac:dyDescent="0.35">
      <c r="A6551" t="s">
        <v>37081</v>
      </c>
      <c r="B6551" t="s">
        <v>37082</v>
      </c>
      <c r="C6551" t="s">
        <v>37083</v>
      </c>
      <c r="F6551" t="s">
        <v>37084</v>
      </c>
      <c r="G6551" t="s">
        <v>37085</v>
      </c>
      <c r="H6551" t="s">
        <v>37086</v>
      </c>
      <c r="I6551" t="s">
        <v>780</v>
      </c>
      <c r="K6551" t="s">
        <v>37087</v>
      </c>
      <c r="M6551" t="s">
        <v>18378</v>
      </c>
      <c r="N6551" t="s">
        <v>18702</v>
      </c>
      <c r="O6551" t="s">
        <v>37088</v>
      </c>
      <c r="P6551" t="s">
        <v>4438</v>
      </c>
      <c r="U6551" s="1">
        <v>44719</v>
      </c>
      <c r="V6551" s="1">
        <v>44719</v>
      </c>
      <c r="AC6551" t="s">
        <v>53</v>
      </c>
      <c r="AD6551">
        <v>9999999999</v>
      </c>
      <c r="AE6551" s="1">
        <v>45196</v>
      </c>
      <c r="AG6551" t="s">
        <v>37089</v>
      </c>
      <c r="AH6551" t="s">
        <v>51</v>
      </c>
      <c r="AJ6551" t="s">
        <v>53</v>
      </c>
      <c r="AO6551" t="s">
        <v>8142</v>
      </c>
    </row>
    <row r="6552" spans="1:43" x14ac:dyDescent="0.35">
      <c r="A6552" t="s">
        <v>36918</v>
      </c>
      <c r="B6552" t="s">
        <v>36916</v>
      </c>
      <c r="C6552" t="s">
        <v>36917</v>
      </c>
      <c r="F6552" t="s">
        <v>37090</v>
      </c>
      <c r="H6552" t="s">
        <v>36918</v>
      </c>
      <c r="J6552" t="s">
        <v>36919</v>
      </c>
      <c r="P6552" t="s">
        <v>50</v>
      </c>
      <c r="U6552" s="1">
        <v>44719</v>
      </c>
      <c r="V6552" s="1">
        <v>44719</v>
      </c>
      <c r="AC6552" t="s">
        <v>53</v>
      </c>
      <c r="AD6552">
        <v>2969822696</v>
      </c>
      <c r="AE6552" s="1">
        <v>43308.719444444447</v>
      </c>
      <c r="AG6552" t="s">
        <v>37091</v>
      </c>
      <c r="AH6552" t="s">
        <v>51</v>
      </c>
      <c r="AJ6552" t="s">
        <v>53</v>
      </c>
      <c r="AO6552" t="s">
        <v>5443</v>
      </c>
    </row>
    <row r="6553" spans="1:43" x14ac:dyDescent="0.35">
      <c r="A6553" t="s">
        <v>37092</v>
      </c>
      <c r="B6553" t="s">
        <v>37093</v>
      </c>
      <c r="C6553" t="s">
        <v>16439</v>
      </c>
      <c r="F6553" t="s">
        <v>37094</v>
      </c>
      <c r="H6553" t="s">
        <v>37092</v>
      </c>
      <c r="J6553" t="s">
        <v>1820</v>
      </c>
      <c r="K6553" t="s">
        <v>1821</v>
      </c>
      <c r="M6553" t="s">
        <v>1822</v>
      </c>
      <c r="N6553" t="s">
        <v>213</v>
      </c>
      <c r="O6553" t="s">
        <v>1823</v>
      </c>
      <c r="P6553" t="s">
        <v>50</v>
      </c>
      <c r="U6553" s="1">
        <v>44719</v>
      </c>
      <c r="V6553" s="1">
        <v>44719</v>
      </c>
      <c r="W6553" s="1">
        <v>44719.491666666669</v>
      </c>
      <c r="X6553" s="1">
        <v>44719.491666666669</v>
      </c>
      <c r="AC6553" t="s">
        <v>53</v>
      </c>
      <c r="AD6553">
        <v>2969555138</v>
      </c>
      <c r="AE6553" s="1">
        <v>40434.697916666664</v>
      </c>
      <c r="AF6553" t="s">
        <v>1825</v>
      </c>
      <c r="AG6553" t="s">
        <v>37095</v>
      </c>
      <c r="AH6553" t="s">
        <v>51</v>
      </c>
      <c r="AJ6553" t="s">
        <v>53</v>
      </c>
      <c r="AL6553" t="s">
        <v>68</v>
      </c>
      <c r="AO6553" t="s">
        <v>5443</v>
      </c>
      <c r="AP6553" s="1">
        <v>45476.51666666667</v>
      </c>
    </row>
    <row r="6554" spans="1:43" x14ac:dyDescent="0.35">
      <c r="A6554" t="s">
        <v>37096</v>
      </c>
      <c r="B6554" t="s">
        <v>37097</v>
      </c>
      <c r="C6554" t="s">
        <v>37098</v>
      </c>
      <c r="F6554" t="s">
        <v>37099</v>
      </c>
      <c r="H6554" t="s">
        <v>37096</v>
      </c>
      <c r="J6554" t="s">
        <v>37100</v>
      </c>
      <c r="N6554" t="s">
        <v>4364</v>
      </c>
      <c r="O6554">
        <v>67748</v>
      </c>
      <c r="P6554" t="s">
        <v>50</v>
      </c>
      <c r="U6554" s="1">
        <v>44719</v>
      </c>
      <c r="V6554" s="1">
        <v>44719</v>
      </c>
      <c r="AC6554" t="s">
        <v>53</v>
      </c>
      <c r="AD6554">
        <v>2969479579</v>
      </c>
      <c r="AE6554" s="1">
        <v>37399</v>
      </c>
      <c r="AG6554" t="s">
        <v>37101</v>
      </c>
      <c r="AH6554" t="s">
        <v>51</v>
      </c>
      <c r="AJ6554" t="s">
        <v>53</v>
      </c>
      <c r="AO6554" t="s">
        <v>8142</v>
      </c>
    </row>
    <row r="6555" spans="1:43" x14ac:dyDescent="0.35">
      <c r="A6555" t="s">
        <v>37102</v>
      </c>
      <c r="B6555" t="s">
        <v>10041</v>
      </c>
      <c r="C6555" t="s">
        <v>375</v>
      </c>
      <c r="F6555" t="s">
        <v>37103</v>
      </c>
      <c r="H6555" t="s">
        <v>37102</v>
      </c>
      <c r="J6555" t="s">
        <v>37104</v>
      </c>
      <c r="K6555" t="s">
        <v>37105</v>
      </c>
      <c r="M6555" t="s">
        <v>11450</v>
      </c>
      <c r="N6555" t="s">
        <v>65</v>
      </c>
      <c r="O6555">
        <v>81639</v>
      </c>
      <c r="P6555" t="s">
        <v>50</v>
      </c>
      <c r="U6555" s="1">
        <v>44719</v>
      </c>
      <c r="V6555" s="1">
        <v>44719</v>
      </c>
      <c r="W6555" s="1">
        <v>44719.6875</v>
      </c>
      <c r="X6555" s="1">
        <v>44719.6875</v>
      </c>
      <c r="AC6555" t="s">
        <v>53</v>
      </c>
      <c r="AD6555">
        <v>1000000001</v>
      </c>
      <c r="AE6555" s="1">
        <v>39973.351388888892</v>
      </c>
      <c r="AF6555" t="s">
        <v>3377</v>
      </c>
      <c r="AG6555" t="s">
        <v>37106</v>
      </c>
      <c r="AH6555" t="s">
        <v>51</v>
      </c>
      <c r="AJ6555" t="s">
        <v>53</v>
      </c>
      <c r="AL6555" t="s">
        <v>78</v>
      </c>
      <c r="AO6555" t="s">
        <v>5443</v>
      </c>
      <c r="AP6555" s="1">
        <v>44719.686805555553</v>
      </c>
    </row>
    <row r="6556" spans="1:43" x14ac:dyDescent="0.35">
      <c r="A6556" t="s">
        <v>37107</v>
      </c>
      <c r="B6556" t="s">
        <v>35059</v>
      </c>
      <c r="C6556" t="s">
        <v>37108</v>
      </c>
      <c r="F6556" t="s">
        <v>37109</v>
      </c>
      <c r="H6556" t="s">
        <v>37107</v>
      </c>
      <c r="J6556" t="s">
        <v>37110</v>
      </c>
      <c r="N6556" t="s">
        <v>637</v>
      </c>
      <c r="O6556">
        <v>79855</v>
      </c>
      <c r="P6556" t="s">
        <v>50</v>
      </c>
      <c r="U6556" s="1">
        <v>44719</v>
      </c>
      <c r="V6556" s="1">
        <v>44719</v>
      </c>
      <c r="W6556" s="1">
        <v>44719.427083333336</v>
      </c>
      <c r="X6556" s="1">
        <v>44719.427083333336</v>
      </c>
      <c r="AC6556" t="s">
        <v>53</v>
      </c>
      <c r="AD6556">
        <v>2969506045</v>
      </c>
      <c r="AE6556" s="1">
        <v>38098.414583333331</v>
      </c>
      <c r="AF6556" t="s">
        <v>37111</v>
      </c>
      <c r="AG6556" t="s">
        <v>37112</v>
      </c>
      <c r="AH6556" t="s">
        <v>51</v>
      </c>
      <c r="AJ6556" t="s">
        <v>53</v>
      </c>
      <c r="AL6556" t="s">
        <v>78</v>
      </c>
      <c r="AO6556" t="s">
        <v>8142</v>
      </c>
    </row>
    <row r="6557" spans="1:43" x14ac:dyDescent="0.35">
      <c r="A6557" t="s">
        <v>37113</v>
      </c>
      <c r="B6557" t="s">
        <v>37114</v>
      </c>
      <c r="C6557" t="s">
        <v>9837</v>
      </c>
      <c r="F6557" t="s">
        <v>37115</v>
      </c>
      <c r="H6557" t="s">
        <v>37116</v>
      </c>
      <c r="J6557" t="s">
        <v>24506</v>
      </c>
      <c r="N6557" t="s">
        <v>19844</v>
      </c>
      <c r="O6557">
        <v>98848</v>
      </c>
      <c r="P6557" t="s">
        <v>50</v>
      </c>
      <c r="U6557" s="1">
        <v>44719</v>
      </c>
      <c r="V6557" s="1">
        <v>44719</v>
      </c>
      <c r="AC6557" t="s">
        <v>53</v>
      </c>
      <c r="AD6557">
        <v>2969654556</v>
      </c>
      <c r="AE6557" s="1">
        <v>42003.678472222222</v>
      </c>
      <c r="AG6557" t="s">
        <v>37117</v>
      </c>
      <c r="AH6557" t="s">
        <v>51</v>
      </c>
      <c r="AJ6557" t="s">
        <v>53</v>
      </c>
      <c r="AO6557" t="s">
        <v>8142</v>
      </c>
    </row>
    <row r="6558" spans="1:43" x14ac:dyDescent="0.35">
      <c r="A6558" t="s">
        <v>37118</v>
      </c>
      <c r="B6558" t="s">
        <v>37119</v>
      </c>
      <c r="C6558" t="s">
        <v>37120</v>
      </c>
      <c r="D6558" t="s">
        <v>37121</v>
      </c>
      <c r="F6558">
        <v>31986480607</v>
      </c>
      <c r="G6558">
        <v>31984486460</v>
      </c>
      <c r="H6558" t="s">
        <v>37122</v>
      </c>
      <c r="I6558" t="s">
        <v>2110</v>
      </c>
      <c r="J6558" t="s">
        <v>27082</v>
      </c>
      <c r="K6558" t="s">
        <v>37123</v>
      </c>
      <c r="M6558" t="s">
        <v>37124</v>
      </c>
      <c r="N6558" t="s">
        <v>37125</v>
      </c>
      <c r="O6558" t="s">
        <v>37126</v>
      </c>
      <c r="P6558" t="s">
        <v>16594</v>
      </c>
      <c r="U6558" s="1">
        <v>44719</v>
      </c>
      <c r="V6558" s="1">
        <v>44719</v>
      </c>
      <c r="AC6558" t="s">
        <v>53</v>
      </c>
      <c r="AD6558">
        <v>2969570414</v>
      </c>
      <c r="AE6558" s="1">
        <v>40940.538888888892</v>
      </c>
      <c r="AG6558" t="s">
        <v>37127</v>
      </c>
      <c r="AH6558" t="s">
        <v>51</v>
      </c>
      <c r="AJ6558" t="s">
        <v>53</v>
      </c>
      <c r="AO6558" t="s">
        <v>8142</v>
      </c>
    </row>
    <row r="6559" spans="1:43" x14ac:dyDescent="0.35">
      <c r="A6559" t="s">
        <v>37128</v>
      </c>
      <c r="B6559" t="s">
        <v>6910</v>
      </c>
      <c r="C6559" t="s">
        <v>9007</v>
      </c>
      <c r="F6559" t="s">
        <v>34355</v>
      </c>
      <c r="H6559" t="s">
        <v>37128</v>
      </c>
      <c r="J6559" t="s">
        <v>12949</v>
      </c>
      <c r="K6559" t="s">
        <v>20519</v>
      </c>
      <c r="M6559" t="s">
        <v>12925</v>
      </c>
      <c r="N6559" t="s">
        <v>12926</v>
      </c>
      <c r="O6559">
        <v>47842</v>
      </c>
      <c r="P6559" t="s">
        <v>50</v>
      </c>
      <c r="U6559" s="1">
        <v>44719</v>
      </c>
      <c r="V6559" s="1">
        <v>44719</v>
      </c>
      <c r="AC6559" t="s">
        <v>53</v>
      </c>
      <c r="AD6559">
        <v>2969735272</v>
      </c>
      <c r="AE6559" s="1">
        <v>42845.40902777778</v>
      </c>
      <c r="AG6559" t="s">
        <v>37129</v>
      </c>
      <c r="AH6559" t="s">
        <v>51</v>
      </c>
      <c r="AJ6559" t="s">
        <v>53</v>
      </c>
      <c r="AO6559" t="s">
        <v>8142</v>
      </c>
    </row>
    <row r="6560" spans="1:43" x14ac:dyDescent="0.35">
      <c r="A6560" t="s">
        <v>37130</v>
      </c>
      <c r="B6560" t="s">
        <v>13517</v>
      </c>
      <c r="C6560" t="s">
        <v>30887</v>
      </c>
      <c r="F6560" t="s">
        <v>37131</v>
      </c>
      <c r="H6560" t="s">
        <v>37130</v>
      </c>
      <c r="J6560" t="s">
        <v>2028</v>
      </c>
      <c r="N6560" t="s">
        <v>637</v>
      </c>
      <c r="O6560">
        <v>76009</v>
      </c>
      <c r="P6560" t="s">
        <v>50</v>
      </c>
      <c r="U6560" s="1">
        <v>44720</v>
      </c>
      <c r="V6560" s="1">
        <v>44720</v>
      </c>
      <c r="AC6560" t="s">
        <v>53</v>
      </c>
      <c r="AD6560">
        <v>2969532847</v>
      </c>
      <c r="AE6560" s="1">
        <v>39580.404166666667</v>
      </c>
      <c r="AG6560" t="s">
        <v>37132</v>
      </c>
      <c r="AH6560" t="s">
        <v>51</v>
      </c>
      <c r="AJ6560" t="s">
        <v>53</v>
      </c>
      <c r="AO6560" t="s">
        <v>8142</v>
      </c>
    </row>
    <row r="6561" spans="1:43" x14ac:dyDescent="0.35">
      <c r="A6561" t="s">
        <v>37133</v>
      </c>
      <c r="B6561" t="s">
        <v>7344</v>
      </c>
      <c r="C6561" t="s">
        <v>6742</v>
      </c>
      <c r="H6561" t="s">
        <v>37133</v>
      </c>
      <c r="J6561" t="s">
        <v>37134</v>
      </c>
      <c r="K6561" t="s">
        <v>37135</v>
      </c>
      <c r="M6561" t="s">
        <v>990</v>
      </c>
      <c r="N6561" t="s">
        <v>287</v>
      </c>
      <c r="O6561">
        <v>81601</v>
      </c>
      <c r="P6561" t="s">
        <v>50</v>
      </c>
      <c r="U6561" s="1">
        <v>44720</v>
      </c>
      <c r="V6561" s="1">
        <v>44720</v>
      </c>
      <c r="AC6561" t="s">
        <v>53</v>
      </c>
      <c r="AD6561">
        <v>2973545963</v>
      </c>
      <c r="AE6561" s="1">
        <v>45111.982638888891</v>
      </c>
      <c r="AG6561" t="s">
        <v>37136</v>
      </c>
      <c r="AH6561" t="s">
        <v>51</v>
      </c>
      <c r="AJ6561" t="s">
        <v>53</v>
      </c>
      <c r="AO6561" t="s">
        <v>5443</v>
      </c>
    </row>
    <row r="6562" spans="1:43" x14ac:dyDescent="0.35">
      <c r="A6562" t="s">
        <v>37137</v>
      </c>
      <c r="B6562" t="s">
        <v>1440</v>
      </c>
      <c r="C6562" t="s">
        <v>36251</v>
      </c>
      <c r="F6562" t="s">
        <v>37138</v>
      </c>
      <c r="H6562" t="s">
        <v>37137</v>
      </c>
      <c r="J6562" t="s">
        <v>37139</v>
      </c>
      <c r="K6562" t="s">
        <v>37140</v>
      </c>
      <c r="L6562" t="s">
        <v>37141</v>
      </c>
      <c r="M6562" t="s">
        <v>7001</v>
      </c>
      <c r="N6562" t="s">
        <v>253</v>
      </c>
      <c r="O6562">
        <v>88316</v>
      </c>
      <c r="P6562" t="s">
        <v>50</v>
      </c>
      <c r="U6562" s="1">
        <v>44720</v>
      </c>
      <c r="V6562" s="1">
        <v>44720</v>
      </c>
      <c r="W6562" s="1">
        <v>44720.772222222222</v>
      </c>
      <c r="X6562" s="1">
        <v>44720.772222222222</v>
      </c>
      <c r="AC6562" t="s">
        <v>53</v>
      </c>
      <c r="AD6562">
        <v>2969771843</v>
      </c>
      <c r="AE6562" s="1">
        <v>43103.313888888886</v>
      </c>
      <c r="AF6562" t="s">
        <v>37142</v>
      </c>
      <c r="AG6562" t="s">
        <v>37143</v>
      </c>
      <c r="AH6562" t="s">
        <v>51</v>
      </c>
      <c r="AJ6562" t="s">
        <v>53</v>
      </c>
      <c r="AL6562" t="s">
        <v>68</v>
      </c>
      <c r="AO6562" t="s">
        <v>5443</v>
      </c>
      <c r="AP6562" s="1">
        <v>45120.484722222223</v>
      </c>
      <c r="AQ6562" s="1">
        <v>45120.486111111109</v>
      </c>
    </row>
    <row r="6563" spans="1:43" x14ac:dyDescent="0.35">
      <c r="A6563" t="s">
        <v>37144</v>
      </c>
      <c r="B6563" t="s">
        <v>37145</v>
      </c>
      <c r="C6563" t="s">
        <v>37146</v>
      </c>
      <c r="F6563">
        <v>17247053615</v>
      </c>
      <c r="H6563" t="s">
        <v>37144</v>
      </c>
      <c r="J6563" t="s">
        <v>5239</v>
      </c>
      <c r="N6563" t="s">
        <v>9353</v>
      </c>
      <c r="O6563">
        <v>26452</v>
      </c>
      <c r="P6563" t="s">
        <v>50</v>
      </c>
      <c r="U6563" s="1">
        <v>44720</v>
      </c>
      <c r="V6563" s="1">
        <v>44720</v>
      </c>
      <c r="AC6563" t="s">
        <v>53</v>
      </c>
      <c r="AD6563">
        <v>2969475162</v>
      </c>
      <c r="AE6563" s="1">
        <v>37147</v>
      </c>
      <c r="AG6563" t="s">
        <v>37147</v>
      </c>
      <c r="AH6563" t="s">
        <v>51</v>
      </c>
      <c r="AJ6563" t="s">
        <v>53</v>
      </c>
      <c r="AO6563" t="s">
        <v>8142</v>
      </c>
    </row>
    <row r="6564" spans="1:43" x14ac:dyDescent="0.35">
      <c r="A6564" t="s">
        <v>37148</v>
      </c>
      <c r="B6564" t="s">
        <v>29281</v>
      </c>
      <c r="C6564" t="s">
        <v>16046</v>
      </c>
      <c r="F6564" t="s">
        <v>37149</v>
      </c>
      <c r="H6564" t="s">
        <v>37148</v>
      </c>
      <c r="J6564" t="s">
        <v>16656</v>
      </c>
      <c r="N6564" t="s">
        <v>15086</v>
      </c>
      <c r="O6564">
        <v>46304</v>
      </c>
      <c r="P6564" t="s">
        <v>50</v>
      </c>
      <c r="U6564" s="1">
        <v>44720</v>
      </c>
      <c r="V6564" s="1">
        <v>44720</v>
      </c>
      <c r="AC6564" t="s">
        <v>53</v>
      </c>
      <c r="AD6564">
        <v>2969530290</v>
      </c>
      <c r="AE6564" s="1">
        <v>39465.556250000001</v>
      </c>
      <c r="AG6564" t="s">
        <v>37150</v>
      </c>
      <c r="AH6564" t="s">
        <v>51</v>
      </c>
      <c r="AJ6564" t="s">
        <v>53</v>
      </c>
      <c r="AO6564" t="s">
        <v>8142</v>
      </c>
    </row>
    <row r="6565" spans="1:43" x14ac:dyDescent="0.35">
      <c r="A6565" t="s">
        <v>37151</v>
      </c>
      <c r="B6565" t="s">
        <v>27863</v>
      </c>
      <c r="C6565" t="s">
        <v>106</v>
      </c>
      <c r="F6565" t="s">
        <v>37152</v>
      </c>
      <c r="H6565" t="s">
        <v>37151</v>
      </c>
      <c r="J6565" t="s">
        <v>16656</v>
      </c>
      <c r="N6565" t="s">
        <v>15086</v>
      </c>
      <c r="O6565">
        <v>46312</v>
      </c>
      <c r="P6565" t="s">
        <v>50</v>
      </c>
      <c r="U6565" s="1">
        <v>44720</v>
      </c>
      <c r="V6565" s="1">
        <v>44720</v>
      </c>
      <c r="AC6565" t="s">
        <v>53</v>
      </c>
      <c r="AD6565">
        <v>2969530290</v>
      </c>
      <c r="AE6565" s="1">
        <v>39465.556250000001</v>
      </c>
      <c r="AG6565" t="s">
        <v>37153</v>
      </c>
      <c r="AH6565" t="s">
        <v>51</v>
      </c>
      <c r="AJ6565" t="s">
        <v>53</v>
      </c>
      <c r="AO6565" t="s">
        <v>8142</v>
      </c>
    </row>
    <row r="6566" spans="1:43" x14ac:dyDescent="0.35">
      <c r="A6566" t="s">
        <v>37154</v>
      </c>
      <c r="B6566" t="s">
        <v>37155</v>
      </c>
      <c r="C6566" t="s">
        <v>9125</v>
      </c>
      <c r="F6566" t="s">
        <v>37156</v>
      </c>
      <c r="H6566" t="s">
        <v>37154</v>
      </c>
      <c r="J6566" t="s">
        <v>16624</v>
      </c>
      <c r="K6566" t="s">
        <v>16542</v>
      </c>
      <c r="M6566" t="s">
        <v>9780</v>
      </c>
      <c r="N6566" t="s">
        <v>15037</v>
      </c>
      <c r="O6566">
        <v>56310</v>
      </c>
      <c r="P6566" t="s">
        <v>50</v>
      </c>
      <c r="U6566" s="1">
        <v>44720</v>
      </c>
      <c r="V6566" s="1">
        <v>44720</v>
      </c>
      <c r="AC6566" t="s">
        <v>53</v>
      </c>
      <c r="AD6566">
        <v>2969506030</v>
      </c>
      <c r="AE6566" s="1">
        <v>38097.646527777775</v>
      </c>
      <c r="AG6566" t="s">
        <v>37157</v>
      </c>
      <c r="AH6566" t="s">
        <v>51</v>
      </c>
      <c r="AJ6566" t="s">
        <v>53</v>
      </c>
      <c r="AO6566" t="s">
        <v>8142</v>
      </c>
    </row>
    <row r="6567" spans="1:43" x14ac:dyDescent="0.35">
      <c r="A6567" t="s">
        <v>37158</v>
      </c>
      <c r="B6567" t="s">
        <v>37159</v>
      </c>
      <c r="C6567" t="s">
        <v>1798</v>
      </c>
      <c r="F6567">
        <f>1970-531-3404</f>
        <v>-1965</v>
      </c>
      <c r="H6567" t="s">
        <v>37158</v>
      </c>
      <c r="J6567" t="s">
        <v>37160</v>
      </c>
      <c r="N6567" t="s">
        <v>287</v>
      </c>
      <c r="O6567">
        <v>80403</v>
      </c>
      <c r="P6567" t="s">
        <v>50</v>
      </c>
      <c r="U6567" s="1">
        <v>44720</v>
      </c>
      <c r="V6567" s="1">
        <v>44720</v>
      </c>
      <c r="W6567" s="1">
        <v>44720.693055555559</v>
      </c>
      <c r="X6567" s="1">
        <v>44720.693055555559</v>
      </c>
      <c r="AC6567" t="s">
        <v>53</v>
      </c>
      <c r="AD6567">
        <v>2973299534</v>
      </c>
      <c r="AE6567" s="1">
        <v>44998.684027777781</v>
      </c>
      <c r="AF6567" t="s">
        <v>37161</v>
      </c>
      <c r="AG6567" t="s">
        <v>37162</v>
      </c>
      <c r="AH6567" t="s">
        <v>51</v>
      </c>
      <c r="AJ6567" t="s">
        <v>53</v>
      </c>
      <c r="AL6567" t="s">
        <v>68</v>
      </c>
      <c r="AO6567" t="s">
        <v>8142</v>
      </c>
    </row>
    <row r="6568" spans="1:43" x14ac:dyDescent="0.35">
      <c r="A6568" t="s">
        <v>37163</v>
      </c>
      <c r="B6568" t="s">
        <v>37164</v>
      </c>
      <c r="C6568" t="s">
        <v>21910</v>
      </c>
      <c r="F6568" t="s">
        <v>37165</v>
      </c>
      <c r="H6568" t="s">
        <v>37166</v>
      </c>
      <c r="J6568" t="s">
        <v>29506</v>
      </c>
      <c r="K6568" t="s">
        <v>37167</v>
      </c>
      <c r="M6568" t="s">
        <v>12796</v>
      </c>
      <c r="N6568" t="s">
        <v>798</v>
      </c>
      <c r="O6568">
        <v>79745</v>
      </c>
      <c r="P6568" t="s">
        <v>50</v>
      </c>
      <c r="U6568" s="1">
        <v>44720</v>
      </c>
      <c r="V6568" s="1">
        <v>44720</v>
      </c>
      <c r="W6568" s="1">
        <v>44720.797222222223</v>
      </c>
      <c r="X6568" s="1">
        <v>44720.797222222223</v>
      </c>
      <c r="AC6568" t="s">
        <v>53</v>
      </c>
      <c r="AD6568">
        <v>2969476061</v>
      </c>
      <c r="AE6568" s="1">
        <v>37200</v>
      </c>
      <c r="AF6568" t="s">
        <v>16940</v>
      </c>
      <c r="AG6568" t="s">
        <v>37168</v>
      </c>
      <c r="AH6568" t="s">
        <v>51</v>
      </c>
      <c r="AJ6568" t="s">
        <v>53</v>
      </c>
      <c r="AL6568" t="s">
        <v>78</v>
      </c>
      <c r="AO6568" t="s">
        <v>5443</v>
      </c>
      <c r="AP6568" s="1">
        <v>44720.796527777777</v>
      </c>
    </row>
    <row r="6569" spans="1:43" x14ac:dyDescent="0.35">
      <c r="A6569" t="s">
        <v>37169</v>
      </c>
      <c r="B6569" t="s">
        <v>9965</v>
      </c>
      <c r="C6569" t="s">
        <v>5144</v>
      </c>
      <c r="F6569" t="s">
        <v>37170</v>
      </c>
      <c r="H6569" t="s">
        <v>37169</v>
      </c>
      <c r="J6569" t="s">
        <v>8748</v>
      </c>
      <c r="K6569" t="s">
        <v>37171</v>
      </c>
      <c r="M6569" t="s">
        <v>1296</v>
      </c>
      <c r="N6569" t="s">
        <v>253</v>
      </c>
      <c r="O6569">
        <v>88220</v>
      </c>
      <c r="P6569" t="s">
        <v>50</v>
      </c>
      <c r="U6569" s="1">
        <v>44720</v>
      </c>
      <c r="V6569" s="1">
        <v>44720</v>
      </c>
      <c r="W6569" s="1">
        <v>44720.477777777778</v>
      </c>
      <c r="X6569" s="1">
        <v>44720.477777777778</v>
      </c>
      <c r="AC6569" t="s">
        <v>53</v>
      </c>
      <c r="AD6569">
        <v>2969523509</v>
      </c>
      <c r="AE6569" s="1">
        <v>39134.488194444442</v>
      </c>
      <c r="AF6569" t="s">
        <v>14335</v>
      </c>
      <c r="AG6569" t="s">
        <v>37172</v>
      </c>
      <c r="AH6569" t="s">
        <v>51</v>
      </c>
      <c r="AJ6569" t="s">
        <v>53</v>
      </c>
      <c r="AL6569" t="s">
        <v>78</v>
      </c>
      <c r="AO6569" t="s">
        <v>5443</v>
      </c>
      <c r="AP6569" s="1">
        <v>44720.476388888892</v>
      </c>
    </row>
    <row r="6570" spans="1:43" x14ac:dyDescent="0.35">
      <c r="A6570" t="s">
        <v>37173</v>
      </c>
      <c r="B6570" t="s">
        <v>10425</v>
      </c>
      <c r="C6570" t="s">
        <v>6605</v>
      </c>
      <c r="F6570" t="s">
        <v>37174</v>
      </c>
      <c r="H6570" t="s">
        <v>37173</v>
      </c>
      <c r="J6570" t="s">
        <v>37175</v>
      </c>
      <c r="K6570" t="s">
        <v>37176</v>
      </c>
      <c r="M6570" t="s">
        <v>6554</v>
      </c>
      <c r="N6570" t="s">
        <v>65</v>
      </c>
      <c r="O6570">
        <v>80433</v>
      </c>
      <c r="P6570" t="s">
        <v>50</v>
      </c>
      <c r="U6570" s="1">
        <v>44720</v>
      </c>
      <c r="V6570" s="1">
        <v>44720</v>
      </c>
      <c r="W6570" s="1">
        <v>44720.718055555553</v>
      </c>
      <c r="X6570" s="1">
        <v>44720.718055555553</v>
      </c>
      <c r="AC6570" t="s">
        <v>53</v>
      </c>
      <c r="AD6570">
        <v>1000000001</v>
      </c>
      <c r="AE6570" s="1">
        <v>39973.351388888892</v>
      </c>
      <c r="AF6570" t="s">
        <v>3377</v>
      </c>
      <c r="AG6570" t="s">
        <v>37177</v>
      </c>
      <c r="AH6570" t="s">
        <v>51</v>
      </c>
      <c r="AJ6570" t="s">
        <v>53</v>
      </c>
      <c r="AL6570" t="s">
        <v>78</v>
      </c>
      <c r="AO6570" t="s">
        <v>5443</v>
      </c>
      <c r="AP6570" s="1">
        <v>45182.842361111114</v>
      </c>
    </row>
    <row r="6571" spans="1:43" x14ac:dyDescent="0.35">
      <c r="A6571" t="s">
        <v>37178</v>
      </c>
      <c r="B6571" t="s">
        <v>5595</v>
      </c>
      <c r="C6571" t="s">
        <v>2615</v>
      </c>
      <c r="F6571" t="s">
        <v>37179</v>
      </c>
      <c r="H6571" t="s">
        <v>37178</v>
      </c>
      <c r="J6571" t="s">
        <v>37180</v>
      </c>
      <c r="K6571" t="s">
        <v>37181</v>
      </c>
      <c r="M6571" t="s">
        <v>37182</v>
      </c>
      <c r="N6571" t="s">
        <v>65</v>
      </c>
      <c r="O6571">
        <v>81429</v>
      </c>
      <c r="P6571" t="s">
        <v>50</v>
      </c>
      <c r="U6571" s="1">
        <v>44720</v>
      </c>
      <c r="V6571" s="1">
        <v>44720</v>
      </c>
      <c r="W6571" s="1">
        <v>44720.543055555558</v>
      </c>
      <c r="X6571" s="1">
        <v>44720.543055555558</v>
      </c>
      <c r="AC6571" t="s">
        <v>53</v>
      </c>
      <c r="AD6571">
        <v>1000000001</v>
      </c>
      <c r="AE6571" s="1">
        <v>39973.351388888892</v>
      </c>
      <c r="AF6571" t="s">
        <v>3377</v>
      </c>
      <c r="AG6571" t="s">
        <v>37183</v>
      </c>
      <c r="AH6571" t="s">
        <v>51</v>
      </c>
      <c r="AJ6571" t="s">
        <v>53</v>
      </c>
      <c r="AL6571" t="s">
        <v>78</v>
      </c>
      <c r="AO6571" t="s">
        <v>5443</v>
      </c>
      <c r="AP6571" s="1">
        <v>44776.460416666669</v>
      </c>
    </row>
    <row r="6572" spans="1:43" x14ac:dyDescent="0.35">
      <c r="A6572" t="s">
        <v>37184</v>
      </c>
      <c r="B6572" t="s">
        <v>4717</v>
      </c>
      <c r="C6572" t="s">
        <v>258</v>
      </c>
      <c r="F6572" t="s">
        <v>37185</v>
      </c>
      <c r="H6572" t="s">
        <v>37184</v>
      </c>
      <c r="J6572" t="s">
        <v>2976</v>
      </c>
      <c r="K6572" t="s">
        <v>37186</v>
      </c>
      <c r="M6572" t="s">
        <v>3571</v>
      </c>
      <c r="N6572" t="s">
        <v>65</v>
      </c>
      <c r="O6572" t="s">
        <v>37187</v>
      </c>
      <c r="P6572" t="s">
        <v>50</v>
      </c>
      <c r="U6572" s="1">
        <v>44720</v>
      </c>
      <c r="V6572" s="1">
        <v>44720</v>
      </c>
      <c r="W6572" s="1">
        <v>44720.486111111109</v>
      </c>
      <c r="X6572" s="1">
        <v>44720.486111111109</v>
      </c>
      <c r="AC6572" t="s">
        <v>53</v>
      </c>
      <c r="AD6572">
        <v>1000000001</v>
      </c>
      <c r="AE6572" s="1">
        <v>39973.351388888892</v>
      </c>
      <c r="AF6572" t="s">
        <v>3377</v>
      </c>
      <c r="AG6572" t="s">
        <v>37188</v>
      </c>
      <c r="AH6572" t="s">
        <v>51</v>
      </c>
      <c r="AJ6572" t="s">
        <v>53</v>
      </c>
      <c r="AL6572" t="s">
        <v>78</v>
      </c>
      <c r="AO6572" t="s">
        <v>5443</v>
      </c>
      <c r="AP6572" s="1">
        <v>45003.572222222225</v>
      </c>
    </row>
    <row r="6573" spans="1:43" x14ac:dyDescent="0.35">
      <c r="A6573" t="s">
        <v>37189</v>
      </c>
      <c r="B6573" t="s">
        <v>10882</v>
      </c>
      <c r="C6573" t="s">
        <v>37190</v>
      </c>
      <c r="F6573" t="s">
        <v>34355</v>
      </c>
      <c r="H6573" t="s">
        <v>37189</v>
      </c>
      <c r="J6573" t="s">
        <v>12949</v>
      </c>
      <c r="K6573" t="s">
        <v>20519</v>
      </c>
      <c r="M6573" t="s">
        <v>12925</v>
      </c>
      <c r="N6573" t="s">
        <v>12926</v>
      </c>
      <c r="O6573">
        <v>47842</v>
      </c>
      <c r="P6573" t="s">
        <v>50</v>
      </c>
      <c r="U6573" s="1">
        <v>44720</v>
      </c>
      <c r="V6573" s="1">
        <v>44720</v>
      </c>
      <c r="AC6573" t="s">
        <v>53</v>
      </c>
      <c r="AD6573">
        <v>2969735272</v>
      </c>
      <c r="AE6573" s="1">
        <v>42845.40902777778</v>
      </c>
      <c r="AG6573" t="s">
        <v>37191</v>
      </c>
      <c r="AH6573" t="s">
        <v>51</v>
      </c>
      <c r="AJ6573" t="s">
        <v>53</v>
      </c>
      <c r="AO6573" t="s">
        <v>8142</v>
      </c>
    </row>
    <row r="6574" spans="1:43" x14ac:dyDescent="0.35">
      <c r="A6574" t="s">
        <v>37192</v>
      </c>
      <c r="B6574" t="s">
        <v>37193</v>
      </c>
      <c r="C6574" t="s">
        <v>8375</v>
      </c>
      <c r="F6574" t="s">
        <v>37194</v>
      </c>
      <c r="G6574" t="s">
        <v>37195</v>
      </c>
      <c r="H6574" t="s">
        <v>37196</v>
      </c>
      <c r="I6574" t="s">
        <v>61</v>
      </c>
      <c r="J6574" t="s">
        <v>37197</v>
      </c>
      <c r="K6574">
        <v>435</v>
      </c>
      <c r="L6574" t="s">
        <v>37198</v>
      </c>
      <c r="M6574" t="s">
        <v>37199</v>
      </c>
      <c r="N6574" t="s">
        <v>19832</v>
      </c>
      <c r="O6574" t="s">
        <v>37200</v>
      </c>
      <c r="P6574" t="s">
        <v>4438</v>
      </c>
      <c r="U6574" s="1">
        <v>44720</v>
      </c>
      <c r="V6574" s="1">
        <v>44720</v>
      </c>
      <c r="AC6574" t="s">
        <v>53</v>
      </c>
      <c r="AD6574">
        <v>2969551137</v>
      </c>
      <c r="AE6574" s="1">
        <v>40288.591666666667</v>
      </c>
      <c r="AG6574" t="s">
        <v>37201</v>
      </c>
      <c r="AH6574" t="s">
        <v>51</v>
      </c>
      <c r="AJ6574" t="s">
        <v>53</v>
      </c>
      <c r="AO6574" t="s">
        <v>8142</v>
      </c>
    </row>
    <row r="6575" spans="1:43" x14ac:dyDescent="0.35">
      <c r="A6575" t="s">
        <v>37202</v>
      </c>
      <c r="B6575" t="s">
        <v>1440</v>
      </c>
      <c r="C6575" t="s">
        <v>2482</v>
      </c>
      <c r="F6575" t="s">
        <v>37203</v>
      </c>
      <c r="H6575" t="s">
        <v>37202</v>
      </c>
      <c r="J6575" t="s">
        <v>37204</v>
      </c>
      <c r="K6575" t="s">
        <v>37205</v>
      </c>
      <c r="M6575" t="s">
        <v>143</v>
      </c>
      <c r="N6575" t="s">
        <v>65</v>
      </c>
      <c r="O6575">
        <v>81505</v>
      </c>
      <c r="P6575" t="s">
        <v>50</v>
      </c>
      <c r="U6575" s="1">
        <v>44720</v>
      </c>
      <c r="V6575" s="1">
        <v>44720</v>
      </c>
      <c r="W6575" s="1">
        <v>44720.383333333331</v>
      </c>
      <c r="X6575" s="1">
        <v>44872.354861111111</v>
      </c>
      <c r="AC6575" t="s">
        <v>53</v>
      </c>
      <c r="AD6575">
        <v>2972078216</v>
      </c>
      <c r="AE6575" s="1">
        <v>44720.404166666667</v>
      </c>
      <c r="AF6575" t="s">
        <v>37206</v>
      </c>
      <c r="AG6575" t="s">
        <v>37207</v>
      </c>
      <c r="AH6575" t="s">
        <v>51</v>
      </c>
      <c r="AJ6575" t="s">
        <v>53</v>
      </c>
      <c r="AL6575" t="s">
        <v>78</v>
      </c>
      <c r="AO6575" t="s">
        <v>5443</v>
      </c>
      <c r="AP6575" s="1">
        <v>45470.449305555558</v>
      </c>
      <c r="AQ6575" s="1">
        <v>44846.688194444447</v>
      </c>
    </row>
    <row r="6576" spans="1:43" x14ac:dyDescent="0.35">
      <c r="A6576" t="s">
        <v>37208</v>
      </c>
      <c r="B6576" t="s">
        <v>2863</v>
      </c>
      <c r="C6576" t="s">
        <v>28030</v>
      </c>
      <c r="F6576" t="s">
        <v>37209</v>
      </c>
      <c r="H6576" t="s">
        <v>37208</v>
      </c>
      <c r="J6576" t="s">
        <v>28032</v>
      </c>
      <c r="K6576" t="s">
        <v>37210</v>
      </c>
      <c r="M6576" t="s">
        <v>1296</v>
      </c>
      <c r="N6576" t="s">
        <v>253</v>
      </c>
      <c r="O6576">
        <v>88220</v>
      </c>
      <c r="P6576" t="s">
        <v>50</v>
      </c>
      <c r="U6576" s="1">
        <v>44720</v>
      </c>
      <c r="V6576" s="1">
        <v>44720</v>
      </c>
      <c r="W6576" s="1">
        <v>44720.509722222225</v>
      </c>
      <c r="X6576" s="1">
        <v>44720.509722222225</v>
      </c>
      <c r="AC6576" t="s">
        <v>51</v>
      </c>
      <c r="AD6576">
        <v>2969521268</v>
      </c>
      <c r="AE6576" s="1">
        <v>39007.98541666667</v>
      </c>
      <c r="AF6576" t="s">
        <v>22640</v>
      </c>
      <c r="AG6576" t="s">
        <v>37211</v>
      </c>
      <c r="AH6576" t="s">
        <v>51</v>
      </c>
      <c r="AJ6576" t="s">
        <v>53</v>
      </c>
      <c r="AL6576" t="s">
        <v>68</v>
      </c>
      <c r="AO6576" t="s">
        <v>5443</v>
      </c>
      <c r="AP6576" s="1">
        <v>44760.398611111108</v>
      </c>
    </row>
    <row r="6577" spans="1:43" x14ac:dyDescent="0.35">
      <c r="A6577" t="s">
        <v>37212</v>
      </c>
      <c r="B6577">
        <v>6</v>
      </c>
      <c r="C6577" t="s">
        <v>17378</v>
      </c>
      <c r="F6577" t="s">
        <v>37213</v>
      </c>
      <c r="H6577" t="s">
        <v>37214</v>
      </c>
      <c r="I6577" t="s">
        <v>1213</v>
      </c>
      <c r="J6577" t="s">
        <v>4241</v>
      </c>
      <c r="K6577" t="s">
        <v>37215</v>
      </c>
      <c r="M6577" t="s">
        <v>34004</v>
      </c>
      <c r="N6577" t="s">
        <v>264</v>
      </c>
      <c r="O6577">
        <v>76207</v>
      </c>
      <c r="P6577" t="s">
        <v>50</v>
      </c>
      <c r="U6577" s="1">
        <v>44720</v>
      </c>
      <c r="V6577" s="1">
        <v>44720</v>
      </c>
      <c r="AC6577" t="s">
        <v>53</v>
      </c>
      <c r="AD6577">
        <v>2969480277</v>
      </c>
      <c r="AE6577" s="1">
        <v>37439</v>
      </c>
      <c r="AG6577" t="s">
        <v>37216</v>
      </c>
      <c r="AH6577" t="s">
        <v>51</v>
      </c>
      <c r="AJ6577" t="s">
        <v>53</v>
      </c>
      <c r="AO6577" t="s">
        <v>8142</v>
      </c>
    </row>
    <row r="6578" spans="1:43" x14ac:dyDescent="0.35">
      <c r="A6578" t="s">
        <v>37217</v>
      </c>
      <c r="B6578" t="s">
        <v>37218</v>
      </c>
      <c r="C6578" t="s">
        <v>18354</v>
      </c>
      <c r="F6578" t="s">
        <v>47</v>
      </c>
      <c r="H6578" t="s">
        <v>37219</v>
      </c>
      <c r="I6578" t="s">
        <v>200</v>
      </c>
      <c r="J6578" t="s">
        <v>49</v>
      </c>
      <c r="P6578" t="s">
        <v>50</v>
      </c>
      <c r="U6578" s="1">
        <v>44720.726388888892</v>
      </c>
      <c r="V6578" s="1">
        <v>44720.726388888892</v>
      </c>
      <c r="W6578" s="1">
        <v>45113.652777777781</v>
      </c>
      <c r="X6578" s="1">
        <v>45113.652777777781</v>
      </c>
      <c r="AC6578" t="s">
        <v>53</v>
      </c>
      <c r="AD6578">
        <v>1000000000</v>
      </c>
      <c r="AE6578" s="1">
        <v>37295</v>
      </c>
      <c r="AG6578" t="s">
        <v>37220</v>
      </c>
      <c r="AH6578" t="s">
        <v>53</v>
      </c>
      <c r="AJ6578" t="s">
        <v>53</v>
      </c>
      <c r="AL6578" t="s">
        <v>78</v>
      </c>
      <c r="AO6578" t="s">
        <v>54</v>
      </c>
      <c r="AP6578" s="1">
        <v>45154.394444444442</v>
      </c>
    </row>
    <row r="6579" spans="1:43" x14ac:dyDescent="0.35">
      <c r="A6579" t="s">
        <v>37221</v>
      </c>
      <c r="B6579" t="s">
        <v>30899</v>
      </c>
      <c r="C6579" t="s">
        <v>89</v>
      </c>
      <c r="F6579" t="s">
        <v>37222</v>
      </c>
      <c r="H6579" t="s">
        <v>37223</v>
      </c>
      <c r="J6579" t="s">
        <v>13744</v>
      </c>
      <c r="K6579" t="s">
        <v>273</v>
      </c>
      <c r="M6579" t="s">
        <v>274</v>
      </c>
      <c r="N6579" t="s">
        <v>275</v>
      </c>
      <c r="O6579">
        <v>27612</v>
      </c>
      <c r="P6579" t="s">
        <v>50</v>
      </c>
      <c r="U6579" s="1">
        <v>44721</v>
      </c>
      <c r="V6579" s="1">
        <v>44721</v>
      </c>
      <c r="AC6579" t="s">
        <v>53</v>
      </c>
      <c r="AD6579">
        <v>2969474461</v>
      </c>
      <c r="AE6579" s="1">
        <v>37104.381944444445</v>
      </c>
      <c r="AG6579" t="s">
        <v>37224</v>
      </c>
      <c r="AH6579" t="s">
        <v>51</v>
      </c>
      <c r="AJ6579" t="s">
        <v>53</v>
      </c>
      <c r="AO6579" t="s">
        <v>8142</v>
      </c>
    </row>
    <row r="6580" spans="1:43" x14ac:dyDescent="0.35">
      <c r="A6580" t="s">
        <v>37225</v>
      </c>
      <c r="B6580" t="s">
        <v>37226</v>
      </c>
      <c r="C6580" t="s">
        <v>309</v>
      </c>
      <c r="F6580" t="s">
        <v>37227</v>
      </c>
      <c r="H6580" t="s">
        <v>37225</v>
      </c>
      <c r="J6580" t="s">
        <v>18421</v>
      </c>
      <c r="K6580" t="s">
        <v>13749</v>
      </c>
      <c r="M6580" t="s">
        <v>13750</v>
      </c>
      <c r="N6580" t="s">
        <v>6645</v>
      </c>
      <c r="O6580">
        <v>94534</v>
      </c>
      <c r="P6580" t="s">
        <v>50</v>
      </c>
      <c r="U6580" s="1">
        <v>44721</v>
      </c>
      <c r="V6580" s="1">
        <v>44721</v>
      </c>
      <c r="AC6580" t="s">
        <v>53</v>
      </c>
      <c r="AD6580">
        <v>2969580399</v>
      </c>
      <c r="AE6580" s="1">
        <v>41190.404166666667</v>
      </c>
      <c r="AG6580" t="s">
        <v>37228</v>
      </c>
      <c r="AH6580" t="s">
        <v>51</v>
      </c>
      <c r="AJ6580" t="s">
        <v>53</v>
      </c>
      <c r="AO6580" t="s">
        <v>8142</v>
      </c>
    </row>
    <row r="6581" spans="1:43" x14ac:dyDescent="0.35">
      <c r="A6581" t="s">
        <v>37229</v>
      </c>
      <c r="B6581" t="s">
        <v>37230</v>
      </c>
      <c r="C6581" t="s">
        <v>707</v>
      </c>
      <c r="F6581" t="s">
        <v>37231</v>
      </c>
      <c r="H6581" t="s">
        <v>37229</v>
      </c>
      <c r="J6581" t="s">
        <v>3933</v>
      </c>
      <c r="K6581" t="s">
        <v>3706</v>
      </c>
      <c r="M6581" t="s">
        <v>3707</v>
      </c>
      <c r="N6581" t="s">
        <v>3708</v>
      </c>
      <c r="O6581">
        <v>30338</v>
      </c>
      <c r="P6581" t="s">
        <v>4438</v>
      </c>
      <c r="U6581" s="1">
        <v>44721</v>
      </c>
      <c r="V6581" s="1">
        <v>44721</v>
      </c>
      <c r="AC6581" t="s">
        <v>53</v>
      </c>
      <c r="AD6581">
        <v>2969551137</v>
      </c>
      <c r="AE6581" s="1">
        <v>40288.591666666667</v>
      </c>
      <c r="AG6581" t="s">
        <v>37232</v>
      </c>
      <c r="AH6581" t="s">
        <v>51</v>
      </c>
      <c r="AJ6581" t="s">
        <v>53</v>
      </c>
      <c r="AO6581" t="s">
        <v>8142</v>
      </c>
    </row>
    <row r="6582" spans="1:43" x14ac:dyDescent="0.35">
      <c r="A6582" t="s">
        <v>37233</v>
      </c>
      <c r="B6582" t="s">
        <v>37234</v>
      </c>
      <c r="C6582" t="s">
        <v>10839</v>
      </c>
      <c r="F6582" t="s">
        <v>37235</v>
      </c>
      <c r="H6582" t="s">
        <v>37233</v>
      </c>
      <c r="J6582" t="s">
        <v>37236</v>
      </c>
      <c r="K6582" t="s">
        <v>37237</v>
      </c>
      <c r="M6582" t="s">
        <v>4445</v>
      </c>
      <c r="N6582" t="s">
        <v>65</v>
      </c>
      <c r="O6582">
        <v>80138</v>
      </c>
      <c r="P6582" t="s">
        <v>50</v>
      </c>
      <c r="U6582" s="1">
        <v>44721</v>
      </c>
      <c r="V6582" s="1">
        <v>44721</v>
      </c>
      <c r="W6582" s="1">
        <v>44721.362500000003</v>
      </c>
      <c r="X6582" s="1">
        <v>44721.362500000003</v>
      </c>
      <c r="AC6582" t="s">
        <v>53</v>
      </c>
      <c r="AD6582">
        <v>2969603687</v>
      </c>
      <c r="AE6582" s="1">
        <v>41599.545138888891</v>
      </c>
      <c r="AF6582" t="s">
        <v>19939</v>
      </c>
      <c r="AG6582" t="s">
        <v>37238</v>
      </c>
      <c r="AH6582" t="s">
        <v>51</v>
      </c>
      <c r="AJ6582" t="s">
        <v>53</v>
      </c>
      <c r="AL6582" t="s">
        <v>78</v>
      </c>
      <c r="AO6582" t="s">
        <v>5443</v>
      </c>
      <c r="AP6582" s="1">
        <v>44721.361805555556</v>
      </c>
    </row>
    <row r="6583" spans="1:43" x14ac:dyDescent="0.35">
      <c r="A6583" t="s">
        <v>37239</v>
      </c>
      <c r="B6583" t="s">
        <v>4268</v>
      </c>
      <c r="C6583" t="s">
        <v>3554</v>
      </c>
      <c r="F6583" t="s">
        <v>37240</v>
      </c>
      <c r="H6583" t="s">
        <v>37239</v>
      </c>
      <c r="J6583" t="s">
        <v>37236</v>
      </c>
      <c r="K6583" t="s">
        <v>37241</v>
      </c>
      <c r="M6583" t="s">
        <v>4445</v>
      </c>
      <c r="N6583" t="s">
        <v>65</v>
      </c>
      <c r="O6583">
        <v>80138</v>
      </c>
      <c r="P6583" t="s">
        <v>50</v>
      </c>
      <c r="U6583" s="1">
        <v>44721</v>
      </c>
      <c r="V6583" s="1">
        <v>44721</v>
      </c>
      <c r="W6583" s="1">
        <v>44721.355555555558</v>
      </c>
      <c r="X6583" s="1">
        <v>44721.355555555558</v>
      </c>
      <c r="AC6583" t="s">
        <v>53</v>
      </c>
      <c r="AD6583">
        <v>2969603687</v>
      </c>
      <c r="AE6583" s="1">
        <v>41599.545138888891</v>
      </c>
      <c r="AF6583" t="s">
        <v>19939</v>
      </c>
      <c r="AG6583" t="s">
        <v>37242</v>
      </c>
      <c r="AH6583" t="s">
        <v>51</v>
      </c>
      <c r="AJ6583" t="s">
        <v>53</v>
      </c>
      <c r="AL6583" t="s">
        <v>78</v>
      </c>
      <c r="AO6583" t="s">
        <v>5443</v>
      </c>
      <c r="AP6583" s="1">
        <v>44721.359027777777</v>
      </c>
    </row>
    <row r="6584" spans="1:43" x14ac:dyDescent="0.35">
      <c r="A6584" t="s">
        <v>37243</v>
      </c>
      <c r="B6584" t="s">
        <v>16489</v>
      </c>
      <c r="C6584" t="s">
        <v>37244</v>
      </c>
      <c r="F6584" t="s">
        <v>37245</v>
      </c>
      <c r="H6584" t="s">
        <v>37243</v>
      </c>
      <c r="J6584" t="s">
        <v>37246</v>
      </c>
      <c r="N6584" t="s">
        <v>287</v>
      </c>
      <c r="O6584">
        <v>80237</v>
      </c>
      <c r="P6584" t="s">
        <v>50</v>
      </c>
      <c r="U6584" s="1">
        <v>44721</v>
      </c>
      <c r="V6584" s="1">
        <v>44721</v>
      </c>
      <c r="W6584" s="1">
        <v>44721.469444444447</v>
      </c>
      <c r="X6584" s="1">
        <v>44721.469444444447</v>
      </c>
      <c r="AC6584" t="s">
        <v>53</v>
      </c>
      <c r="AD6584">
        <v>2972081208</v>
      </c>
      <c r="AE6584" s="1">
        <v>44735.530555555553</v>
      </c>
      <c r="AG6584" t="s">
        <v>37247</v>
      </c>
      <c r="AH6584" t="s">
        <v>51</v>
      </c>
      <c r="AJ6584" t="s">
        <v>53</v>
      </c>
      <c r="AL6584" t="s">
        <v>78</v>
      </c>
      <c r="AO6584" t="s">
        <v>8142</v>
      </c>
    </row>
    <row r="6585" spans="1:43" x14ac:dyDescent="0.35">
      <c r="A6585" t="s">
        <v>37248</v>
      </c>
      <c r="B6585" t="s">
        <v>5583</v>
      </c>
      <c r="C6585" t="s">
        <v>3554</v>
      </c>
      <c r="F6585" t="s">
        <v>37249</v>
      </c>
      <c r="H6585" t="s">
        <v>37248</v>
      </c>
      <c r="N6585" t="s">
        <v>287</v>
      </c>
      <c r="O6585">
        <v>80922</v>
      </c>
      <c r="P6585" t="s">
        <v>50</v>
      </c>
      <c r="U6585" s="1">
        <v>44721</v>
      </c>
      <c r="V6585" s="1">
        <v>44721</v>
      </c>
      <c r="AC6585" t="s">
        <v>53</v>
      </c>
      <c r="AG6585" t="s">
        <v>37250</v>
      </c>
      <c r="AH6585" t="s">
        <v>51</v>
      </c>
      <c r="AJ6585" t="s">
        <v>53</v>
      </c>
      <c r="AL6585" t="s">
        <v>78</v>
      </c>
      <c r="AO6585" t="s">
        <v>8142</v>
      </c>
    </row>
    <row r="6586" spans="1:43" x14ac:dyDescent="0.35">
      <c r="A6586" t="s">
        <v>37251</v>
      </c>
      <c r="B6586" t="s">
        <v>37252</v>
      </c>
      <c r="C6586" t="s">
        <v>19758</v>
      </c>
      <c r="F6586" t="s">
        <v>37253</v>
      </c>
      <c r="H6586" t="s">
        <v>37251</v>
      </c>
      <c r="J6586" t="s">
        <v>13456</v>
      </c>
      <c r="K6586" t="s">
        <v>16635</v>
      </c>
      <c r="M6586" t="s">
        <v>13458</v>
      </c>
      <c r="N6586" t="s">
        <v>13459</v>
      </c>
      <c r="O6586">
        <v>99210</v>
      </c>
      <c r="P6586" t="s">
        <v>50</v>
      </c>
      <c r="U6586" s="1">
        <v>44721</v>
      </c>
      <c r="V6586" s="1">
        <v>44721</v>
      </c>
      <c r="AC6586" t="s">
        <v>53</v>
      </c>
      <c r="AD6586">
        <v>2969479867</v>
      </c>
      <c r="AE6586" s="1">
        <v>37418</v>
      </c>
      <c r="AG6586" t="s">
        <v>37254</v>
      </c>
      <c r="AH6586" t="s">
        <v>51</v>
      </c>
      <c r="AJ6586" t="s">
        <v>53</v>
      </c>
      <c r="AO6586" t="s">
        <v>8142</v>
      </c>
    </row>
    <row r="6587" spans="1:43" x14ac:dyDescent="0.35">
      <c r="A6587" t="s">
        <v>37255</v>
      </c>
      <c r="B6587" t="s">
        <v>4406</v>
      </c>
      <c r="C6587" t="s">
        <v>37256</v>
      </c>
      <c r="F6587" t="s">
        <v>37257</v>
      </c>
      <c r="H6587" t="s">
        <v>37255</v>
      </c>
      <c r="J6587" t="s">
        <v>37258</v>
      </c>
      <c r="K6587" t="s">
        <v>37259</v>
      </c>
      <c r="M6587" t="s">
        <v>419</v>
      </c>
      <c r="N6587" t="s">
        <v>253</v>
      </c>
      <c r="O6587">
        <v>87105</v>
      </c>
      <c r="P6587" t="s">
        <v>50</v>
      </c>
      <c r="U6587" s="1">
        <v>44721</v>
      </c>
      <c r="V6587" s="1">
        <v>44721</v>
      </c>
      <c r="W6587" s="1">
        <v>44721.62777777778</v>
      </c>
      <c r="X6587" s="1">
        <v>44721.62777777778</v>
      </c>
      <c r="AC6587" t="s">
        <v>53</v>
      </c>
      <c r="AD6587">
        <v>2972078759</v>
      </c>
      <c r="AE6587" s="1">
        <v>44722.380555555559</v>
      </c>
      <c r="AF6587" t="s">
        <v>37260</v>
      </c>
      <c r="AG6587" t="s">
        <v>37261</v>
      </c>
      <c r="AH6587" t="s">
        <v>51</v>
      </c>
      <c r="AJ6587" t="s">
        <v>53</v>
      </c>
      <c r="AL6587" t="s">
        <v>78</v>
      </c>
      <c r="AO6587" t="s">
        <v>5443</v>
      </c>
      <c r="AP6587" s="1">
        <v>44750.923611111109</v>
      </c>
    </row>
    <row r="6588" spans="1:43" x14ac:dyDescent="0.35">
      <c r="A6588" t="s">
        <v>37262</v>
      </c>
      <c r="B6588" t="s">
        <v>37263</v>
      </c>
      <c r="C6588" t="s">
        <v>33543</v>
      </c>
      <c r="F6588" t="s">
        <v>37264</v>
      </c>
      <c r="H6588" t="s">
        <v>37262</v>
      </c>
      <c r="J6588" t="s">
        <v>29506</v>
      </c>
      <c r="K6588" t="s">
        <v>37265</v>
      </c>
      <c r="M6588" t="s">
        <v>12796</v>
      </c>
      <c r="N6588" t="s">
        <v>798</v>
      </c>
      <c r="O6588">
        <v>79745</v>
      </c>
      <c r="P6588" t="s">
        <v>50</v>
      </c>
      <c r="U6588" s="1">
        <v>44721</v>
      </c>
      <c r="V6588" s="1">
        <v>44721</v>
      </c>
      <c r="W6588" s="1">
        <v>44721.49722222222</v>
      </c>
      <c r="X6588" s="1">
        <v>44721.49722222222</v>
      </c>
      <c r="AC6588" t="s">
        <v>53</v>
      </c>
      <c r="AD6588">
        <v>2969476061</v>
      </c>
      <c r="AE6588" s="1">
        <v>37200</v>
      </c>
      <c r="AF6588" t="s">
        <v>16940</v>
      </c>
      <c r="AG6588" t="s">
        <v>37266</v>
      </c>
      <c r="AH6588" t="s">
        <v>51</v>
      </c>
      <c r="AJ6588" t="s">
        <v>53</v>
      </c>
      <c r="AL6588" t="s">
        <v>68</v>
      </c>
      <c r="AO6588" t="s">
        <v>5443</v>
      </c>
      <c r="AP6588" s="1">
        <v>44755.698611111111</v>
      </c>
    </row>
    <row r="6589" spans="1:43" x14ac:dyDescent="0.35">
      <c r="A6589" t="s">
        <v>37267</v>
      </c>
      <c r="B6589" t="s">
        <v>37268</v>
      </c>
      <c r="C6589" t="s">
        <v>14058</v>
      </c>
      <c r="F6589" t="s">
        <v>37269</v>
      </c>
      <c r="H6589" t="s">
        <v>37270</v>
      </c>
      <c r="J6589" t="s">
        <v>37271</v>
      </c>
      <c r="K6589" t="s">
        <v>37272</v>
      </c>
      <c r="M6589" t="s">
        <v>1879</v>
      </c>
      <c r="N6589" t="s">
        <v>65</v>
      </c>
      <c r="O6589">
        <v>80504</v>
      </c>
      <c r="P6589" t="s">
        <v>50</v>
      </c>
      <c r="U6589" s="1">
        <v>44721</v>
      </c>
      <c r="V6589" s="1">
        <v>44721</v>
      </c>
      <c r="W6589" s="1">
        <v>44721.681944444441</v>
      </c>
      <c r="X6589" s="1">
        <v>44721.681944444441</v>
      </c>
      <c r="AC6589" t="s">
        <v>53</v>
      </c>
      <c r="AD6589">
        <v>1000000001</v>
      </c>
      <c r="AE6589" s="1">
        <v>39973.351388888892</v>
      </c>
      <c r="AF6589" t="s">
        <v>3377</v>
      </c>
      <c r="AG6589" t="s">
        <v>37273</v>
      </c>
      <c r="AH6589" t="s">
        <v>51</v>
      </c>
      <c r="AJ6589" t="s">
        <v>53</v>
      </c>
      <c r="AL6589" t="s">
        <v>78</v>
      </c>
      <c r="AO6589" t="s">
        <v>5443</v>
      </c>
      <c r="AP6589" s="1">
        <v>44722.700694444444</v>
      </c>
    </row>
    <row r="6590" spans="1:43" x14ac:dyDescent="0.35">
      <c r="A6590" t="s">
        <v>37274</v>
      </c>
      <c r="B6590" t="s">
        <v>26393</v>
      </c>
      <c r="C6590" t="s">
        <v>31577</v>
      </c>
      <c r="F6590" t="s">
        <v>37275</v>
      </c>
      <c r="H6590" t="s">
        <v>37274</v>
      </c>
      <c r="J6590" t="s">
        <v>37276</v>
      </c>
      <c r="K6590" t="s">
        <v>37277</v>
      </c>
      <c r="M6590" t="s">
        <v>32019</v>
      </c>
      <c r="N6590" t="s">
        <v>253</v>
      </c>
      <c r="O6590">
        <v>88260</v>
      </c>
      <c r="P6590" t="s">
        <v>50</v>
      </c>
      <c r="U6590" s="1">
        <v>44721</v>
      </c>
      <c r="V6590" s="1">
        <v>44721</v>
      </c>
      <c r="W6590" s="1">
        <v>44721.634722222225</v>
      </c>
      <c r="X6590" s="1">
        <v>44721.634722222225</v>
      </c>
      <c r="AC6590" t="s">
        <v>53</v>
      </c>
      <c r="AD6590">
        <v>1000000001</v>
      </c>
      <c r="AE6590" s="1">
        <v>39973.351388888892</v>
      </c>
      <c r="AF6590" t="s">
        <v>3377</v>
      </c>
      <c r="AG6590" t="s">
        <v>37278</v>
      </c>
      <c r="AH6590" t="s">
        <v>51</v>
      </c>
      <c r="AJ6590" t="s">
        <v>53</v>
      </c>
      <c r="AL6590" t="s">
        <v>78</v>
      </c>
      <c r="AO6590" t="s">
        <v>5443</v>
      </c>
      <c r="AP6590" s="1">
        <v>45407.465277777781</v>
      </c>
    </row>
    <row r="6591" spans="1:43" x14ac:dyDescent="0.35">
      <c r="A6591" t="s">
        <v>37279</v>
      </c>
      <c r="B6591" t="s">
        <v>2575</v>
      </c>
      <c r="C6591" t="s">
        <v>11825</v>
      </c>
      <c r="F6591" t="s">
        <v>37280</v>
      </c>
      <c r="H6591" t="s">
        <v>37279</v>
      </c>
      <c r="J6591" t="s">
        <v>37281</v>
      </c>
      <c r="N6591" t="s">
        <v>287</v>
      </c>
      <c r="O6591">
        <v>81003</v>
      </c>
      <c r="P6591" t="s">
        <v>50</v>
      </c>
      <c r="U6591" s="1">
        <v>44721</v>
      </c>
      <c r="V6591" s="1">
        <v>44721</v>
      </c>
      <c r="W6591" s="1">
        <v>44721.455555555556</v>
      </c>
      <c r="X6591" s="1">
        <v>44721.455555555556</v>
      </c>
      <c r="AC6591" t="s">
        <v>53</v>
      </c>
      <c r="AD6591">
        <v>2972071290</v>
      </c>
      <c r="AE6591" s="1">
        <v>44683.373611111114</v>
      </c>
      <c r="AG6591" t="s">
        <v>37282</v>
      </c>
      <c r="AH6591" t="s">
        <v>51</v>
      </c>
      <c r="AJ6591" t="s">
        <v>53</v>
      </c>
      <c r="AL6591" t="s">
        <v>78</v>
      </c>
      <c r="AO6591" t="s">
        <v>8142</v>
      </c>
    </row>
    <row r="6592" spans="1:43" x14ac:dyDescent="0.35">
      <c r="A6592" t="s">
        <v>37283</v>
      </c>
      <c r="B6592" t="s">
        <v>18363</v>
      </c>
      <c r="C6592" t="s">
        <v>894</v>
      </c>
      <c r="F6592" t="s">
        <v>37284</v>
      </c>
      <c r="H6592" t="s">
        <v>37283</v>
      </c>
      <c r="J6592" t="s">
        <v>37285</v>
      </c>
      <c r="K6592" t="s">
        <v>37286</v>
      </c>
      <c r="M6592" t="s">
        <v>1879</v>
      </c>
      <c r="N6592" t="s">
        <v>65</v>
      </c>
      <c r="O6592">
        <v>80504</v>
      </c>
      <c r="P6592" t="s">
        <v>50</v>
      </c>
      <c r="U6592" s="1">
        <v>44722</v>
      </c>
      <c r="V6592" s="1">
        <v>44722</v>
      </c>
      <c r="W6592" s="1">
        <v>44722.316666666666</v>
      </c>
      <c r="X6592" s="1">
        <v>44722.316666666666</v>
      </c>
      <c r="AC6592" t="s">
        <v>51</v>
      </c>
      <c r="AD6592">
        <v>2969475485</v>
      </c>
      <c r="AE6592" s="1">
        <v>37166.661111111112</v>
      </c>
      <c r="AF6592" t="s">
        <v>3497</v>
      </c>
      <c r="AG6592" t="s">
        <v>37287</v>
      </c>
      <c r="AH6592" t="s">
        <v>51</v>
      </c>
      <c r="AJ6592" t="s">
        <v>53</v>
      </c>
      <c r="AL6592" t="s">
        <v>78</v>
      </c>
      <c r="AO6592" t="s">
        <v>5443</v>
      </c>
      <c r="AP6592" s="1">
        <v>45453.259027777778</v>
      </c>
      <c r="AQ6592" s="1">
        <v>44810.671527777777</v>
      </c>
    </row>
    <row r="6593" spans="1:43" x14ac:dyDescent="0.35">
      <c r="A6593" t="s">
        <v>37288</v>
      </c>
      <c r="B6593" t="s">
        <v>37289</v>
      </c>
      <c r="C6593" t="s">
        <v>37290</v>
      </c>
      <c r="F6593" t="s">
        <v>37291</v>
      </c>
      <c r="H6593" t="s">
        <v>37288</v>
      </c>
      <c r="J6593" t="s">
        <v>37292</v>
      </c>
      <c r="K6593" t="s">
        <v>37293</v>
      </c>
      <c r="M6593" t="s">
        <v>5551</v>
      </c>
      <c r="N6593" t="s">
        <v>65</v>
      </c>
      <c r="O6593">
        <v>80642</v>
      </c>
      <c r="P6593" t="s">
        <v>50</v>
      </c>
      <c r="U6593" s="1">
        <v>44722</v>
      </c>
      <c r="V6593" s="1">
        <v>44722</v>
      </c>
      <c r="W6593" s="1">
        <v>44722.505555555559</v>
      </c>
      <c r="X6593" s="1">
        <v>44722.505555555559</v>
      </c>
      <c r="AC6593" t="s">
        <v>53</v>
      </c>
      <c r="AD6593">
        <v>2972079095</v>
      </c>
      <c r="AE6593" s="1">
        <v>44725.372916666667</v>
      </c>
      <c r="AF6593" t="s">
        <v>37294</v>
      </c>
      <c r="AG6593" t="s">
        <v>37295</v>
      </c>
      <c r="AH6593" t="s">
        <v>51</v>
      </c>
      <c r="AJ6593" t="s">
        <v>53</v>
      </c>
      <c r="AL6593" t="s">
        <v>78</v>
      </c>
      <c r="AO6593" t="s">
        <v>5443</v>
      </c>
      <c r="AP6593" s="1">
        <v>44732.7</v>
      </c>
    </row>
    <row r="6594" spans="1:43" x14ac:dyDescent="0.35">
      <c r="A6594" t="s">
        <v>37296</v>
      </c>
      <c r="B6594" t="s">
        <v>15594</v>
      </c>
      <c r="C6594" t="s">
        <v>2347</v>
      </c>
      <c r="F6594" t="s">
        <v>37297</v>
      </c>
      <c r="H6594" t="s">
        <v>37298</v>
      </c>
      <c r="J6594" t="s">
        <v>4293</v>
      </c>
      <c r="K6594" t="s">
        <v>36836</v>
      </c>
      <c r="M6594" t="s">
        <v>1737</v>
      </c>
      <c r="N6594" t="s">
        <v>65</v>
      </c>
      <c r="O6594">
        <v>80640</v>
      </c>
      <c r="P6594" t="s">
        <v>50</v>
      </c>
      <c r="U6594" s="1">
        <v>44722</v>
      </c>
      <c r="V6594" s="1">
        <v>44722</v>
      </c>
      <c r="W6594" s="1">
        <v>44722.35833333333</v>
      </c>
      <c r="X6594" s="1">
        <v>44722.35833333333</v>
      </c>
      <c r="AC6594" t="s">
        <v>53</v>
      </c>
      <c r="AD6594">
        <v>2969634929</v>
      </c>
      <c r="AE6594" s="1">
        <v>41799.665972222225</v>
      </c>
      <c r="AF6594" t="s">
        <v>4296</v>
      </c>
      <c r="AG6594" t="s">
        <v>37299</v>
      </c>
      <c r="AH6594" t="s">
        <v>51</v>
      </c>
      <c r="AJ6594" t="s">
        <v>53</v>
      </c>
      <c r="AL6594" t="s">
        <v>78</v>
      </c>
      <c r="AO6594" t="s">
        <v>5443</v>
      </c>
      <c r="AP6594" s="1">
        <v>44722.357638888891</v>
      </c>
    </row>
    <row r="6595" spans="1:43" x14ac:dyDescent="0.35">
      <c r="A6595" t="s">
        <v>37300</v>
      </c>
      <c r="B6595" t="s">
        <v>37301</v>
      </c>
      <c r="C6595" t="s">
        <v>37302</v>
      </c>
      <c r="F6595" t="s">
        <v>37303</v>
      </c>
      <c r="H6595" t="s">
        <v>37300</v>
      </c>
      <c r="J6595" t="s">
        <v>37304</v>
      </c>
      <c r="K6595" t="s">
        <v>37305</v>
      </c>
      <c r="M6595" t="s">
        <v>3009</v>
      </c>
      <c r="N6595" t="s">
        <v>3009</v>
      </c>
      <c r="O6595" t="s">
        <v>37306</v>
      </c>
      <c r="P6595" t="s">
        <v>17899</v>
      </c>
      <c r="U6595" s="1">
        <v>44722</v>
      </c>
      <c r="V6595" s="1">
        <v>44722</v>
      </c>
      <c r="W6595" s="1">
        <v>44722.479166666664</v>
      </c>
      <c r="X6595" s="1">
        <v>44722.479166666664</v>
      </c>
      <c r="AC6595" t="s">
        <v>53</v>
      </c>
      <c r="AD6595">
        <v>1000000001</v>
      </c>
      <c r="AE6595" s="1">
        <v>39973.351388888892</v>
      </c>
      <c r="AF6595" t="s">
        <v>3377</v>
      </c>
      <c r="AG6595" t="s">
        <v>37307</v>
      </c>
      <c r="AH6595" t="s">
        <v>51</v>
      </c>
      <c r="AJ6595" t="s">
        <v>53</v>
      </c>
      <c r="AL6595" t="s">
        <v>78</v>
      </c>
      <c r="AO6595" t="s">
        <v>5443</v>
      </c>
      <c r="AP6595" s="1">
        <v>44726.347916666666</v>
      </c>
      <c r="AQ6595" s="1">
        <v>44656.293055555558</v>
      </c>
    </row>
    <row r="6596" spans="1:43" x14ac:dyDescent="0.35">
      <c r="A6596" t="s">
        <v>37308</v>
      </c>
      <c r="B6596" t="s">
        <v>20915</v>
      </c>
      <c r="C6596" t="s">
        <v>587</v>
      </c>
      <c r="D6596" t="s">
        <v>37309</v>
      </c>
      <c r="H6596" t="s">
        <v>37310</v>
      </c>
      <c r="J6596" t="s">
        <v>49</v>
      </c>
      <c r="P6596" t="s">
        <v>50</v>
      </c>
      <c r="U6596" s="1">
        <v>44722</v>
      </c>
      <c r="V6596" s="1">
        <v>44722</v>
      </c>
      <c r="W6596" s="1">
        <v>44986.669444444444</v>
      </c>
      <c r="X6596" s="1">
        <v>45005.42083333333</v>
      </c>
      <c r="AC6596" t="s">
        <v>53</v>
      </c>
      <c r="AD6596">
        <v>1000000000</v>
      </c>
      <c r="AE6596" s="1">
        <v>37295</v>
      </c>
      <c r="AG6596" t="s">
        <v>37311</v>
      </c>
      <c r="AH6596" t="s">
        <v>51</v>
      </c>
      <c r="AJ6596" t="s">
        <v>53</v>
      </c>
      <c r="AO6596" t="s">
        <v>5443</v>
      </c>
      <c r="AP6596" s="1">
        <v>44986.663888888892</v>
      </c>
    </row>
    <row r="6597" spans="1:43" x14ac:dyDescent="0.35">
      <c r="A6597" t="s">
        <v>37312</v>
      </c>
      <c r="B6597" t="s">
        <v>5327</v>
      </c>
      <c r="C6597" t="s">
        <v>1499</v>
      </c>
      <c r="F6597" t="s">
        <v>37313</v>
      </c>
      <c r="H6597" t="s">
        <v>37314</v>
      </c>
      <c r="J6597" t="s">
        <v>5331</v>
      </c>
      <c r="K6597" t="s">
        <v>37315</v>
      </c>
      <c r="M6597" t="s">
        <v>37316</v>
      </c>
      <c r="N6597" t="s">
        <v>5479</v>
      </c>
      <c r="O6597">
        <v>82937</v>
      </c>
      <c r="P6597" t="s">
        <v>50</v>
      </c>
      <c r="U6597" s="1">
        <v>44722</v>
      </c>
      <c r="V6597" s="1">
        <v>44722</v>
      </c>
      <c r="W6597" s="1">
        <v>44722.619444444441</v>
      </c>
      <c r="X6597" s="1">
        <v>44722.619444444441</v>
      </c>
      <c r="AC6597" t="s">
        <v>53</v>
      </c>
      <c r="AD6597">
        <v>2969479150</v>
      </c>
      <c r="AE6597" s="1">
        <v>37378</v>
      </c>
      <c r="AF6597" t="s">
        <v>5334</v>
      </c>
      <c r="AG6597" t="s">
        <v>37317</v>
      </c>
      <c r="AH6597" t="s">
        <v>51</v>
      </c>
      <c r="AJ6597" t="s">
        <v>53</v>
      </c>
      <c r="AL6597" t="s">
        <v>68</v>
      </c>
      <c r="AO6597" t="s">
        <v>5443</v>
      </c>
      <c r="AP6597" s="1">
        <v>45469.599305555559</v>
      </c>
      <c r="AQ6597" s="1">
        <v>45469.613194444442</v>
      </c>
    </row>
    <row r="6598" spans="1:43" x14ac:dyDescent="0.35">
      <c r="A6598" t="s">
        <v>37318</v>
      </c>
      <c r="B6598" t="s">
        <v>3829</v>
      </c>
      <c r="C6598" t="s">
        <v>21742</v>
      </c>
      <c r="H6598" t="s">
        <v>37319</v>
      </c>
      <c r="J6598" t="s">
        <v>235</v>
      </c>
      <c r="P6598" t="s">
        <v>50</v>
      </c>
      <c r="U6598" s="1">
        <v>44722</v>
      </c>
      <c r="V6598" s="1">
        <v>44722</v>
      </c>
      <c r="W6598" s="1">
        <v>44722.679166666669</v>
      </c>
      <c r="X6598" s="1">
        <v>44722.679166666669</v>
      </c>
      <c r="AC6598" t="s">
        <v>53</v>
      </c>
      <c r="AD6598">
        <v>2969479529</v>
      </c>
      <c r="AE6598" s="1">
        <v>37399</v>
      </c>
      <c r="AF6598" t="s">
        <v>236</v>
      </c>
      <c r="AG6598" t="s">
        <v>37320</v>
      </c>
      <c r="AH6598" t="s">
        <v>51</v>
      </c>
      <c r="AJ6598" t="s">
        <v>53</v>
      </c>
      <c r="AL6598" t="s">
        <v>78</v>
      </c>
      <c r="AO6598" t="s">
        <v>5443</v>
      </c>
      <c r="AP6598" s="1">
        <v>45474.477777777778</v>
      </c>
      <c r="AQ6598" s="1">
        <v>45468.617361111108</v>
      </c>
    </row>
    <row r="6599" spans="1:43" x14ac:dyDescent="0.35">
      <c r="A6599" t="s">
        <v>37321</v>
      </c>
      <c r="B6599" t="s">
        <v>37322</v>
      </c>
      <c r="C6599" t="s">
        <v>383</v>
      </c>
      <c r="H6599" t="s">
        <v>37321</v>
      </c>
      <c r="J6599" t="s">
        <v>37323</v>
      </c>
      <c r="K6599" t="s">
        <v>37324</v>
      </c>
      <c r="M6599" t="s">
        <v>9507</v>
      </c>
      <c r="N6599" t="s">
        <v>287</v>
      </c>
      <c r="O6599">
        <v>81502</v>
      </c>
      <c r="P6599" t="s">
        <v>50</v>
      </c>
      <c r="U6599" s="1">
        <v>44722</v>
      </c>
      <c r="V6599" s="1">
        <v>44722</v>
      </c>
      <c r="W6599" s="1">
        <v>44722.578472222223</v>
      </c>
      <c r="X6599" s="1">
        <v>44722.578472222223</v>
      </c>
      <c r="AC6599" t="s">
        <v>53</v>
      </c>
      <c r="AD6599">
        <v>2972078840</v>
      </c>
      <c r="AE6599" s="1">
        <v>44722.595833333333</v>
      </c>
      <c r="AG6599" t="s">
        <v>37325</v>
      </c>
      <c r="AH6599" t="s">
        <v>51</v>
      </c>
      <c r="AJ6599" t="s">
        <v>53</v>
      </c>
      <c r="AL6599" t="s">
        <v>78</v>
      </c>
      <c r="AO6599" t="s">
        <v>8142</v>
      </c>
    </row>
    <row r="6600" spans="1:43" x14ac:dyDescent="0.35">
      <c r="A6600" t="s">
        <v>37326</v>
      </c>
      <c r="B6600" t="s">
        <v>30917</v>
      </c>
      <c r="C6600" t="s">
        <v>16501</v>
      </c>
      <c r="F6600" t="s">
        <v>37327</v>
      </c>
      <c r="H6600" t="s">
        <v>37326</v>
      </c>
      <c r="J6600" t="s">
        <v>37328</v>
      </c>
      <c r="N6600" t="s">
        <v>17464</v>
      </c>
      <c r="O6600">
        <v>30115</v>
      </c>
      <c r="P6600" t="s">
        <v>50</v>
      </c>
      <c r="U6600" s="1">
        <v>44725</v>
      </c>
      <c r="V6600" s="1">
        <v>44725</v>
      </c>
      <c r="AC6600" t="s">
        <v>53</v>
      </c>
      <c r="AD6600">
        <v>2969481057</v>
      </c>
      <c r="AE6600" s="1">
        <v>37487</v>
      </c>
      <c r="AG6600" t="s">
        <v>37329</v>
      </c>
      <c r="AH6600" t="s">
        <v>51</v>
      </c>
      <c r="AJ6600" t="s">
        <v>53</v>
      </c>
      <c r="AO6600" t="s">
        <v>8142</v>
      </c>
    </row>
    <row r="6601" spans="1:43" x14ac:dyDescent="0.35">
      <c r="A6601" t="s">
        <v>37330</v>
      </c>
      <c r="B6601" t="s">
        <v>164</v>
      </c>
      <c r="C6601" t="s">
        <v>961</v>
      </c>
      <c r="F6601" t="s">
        <v>37331</v>
      </c>
      <c r="H6601" t="s">
        <v>37330</v>
      </c>
      <c r="J6601" t="s">
        <v>36939</v>
      </c>
      <c r="K6601" t="s">
        <v>36940</v>
      </c>
      <c r="M6601" t="s">
        <v>37332</v>
      </c>
      <c r="N6601" t="s">
        <v>1515</v>
      </c>
      <c r="O6601">
        <v>85281</v>
      </c>
      <c r="P6601" t="s">
        <v>50</v>
      </c>
      <c r="U6601" s="1">
        <v>44725</v>
      </c>
      <c r="V6601" s="1">
        <v>44725</v>
      </c>
      <c r="AC6601" t="s">
        <v>53</v>
      </c>
      <c r="AD6601">
        <v>2969703313</v>
      </c>
      <c r="AE6601" s="1">
        <v>42545.711111111108</v>
      </c>
      <c r="AG6601" t="s">
        <v>37333</v>
      </c>
      <c r="AH6601" t="s">
        <v>51</v>
      </c>
      <c r="AJ6601" t="s">
        <v>53</v>
      </c>
      <c r="AO6601" t="s">
        <v>8142</v>
      </c>
    </row>
    <row r="6602" spans="1:43" x14ac:dyDescent="0.35">
      <c r="A6602" t="s">
        <v>37334</v>
      </c>
      <c r="B6602" t="s">
        <v>9006</v>
      </c>
      <c r="C6602" t="s">
        <v>2073</v>
      </c>
      <c r="F6602" t="s">
        <v>37335</v>
      </c>
      <c r="H6602" t="s">
        <v>37334</v>
      </c>
      <c r="J6602" t="s">
        <v>37336</v>
      </c>
      <c r="K6602" t="s">
        <v>37337</v>
      </c>
      <c r="M6602" t="s">
        <v>2652</v>
      </c>
      <c r="N6602" t="s">
        <v>798</v>
      </c>
      <c r="O6602">
        <v>79764</v>
      </c>
      <c r="P6602" t="s">
        <v>50</v>
      </c>
      <c r="U6602" s="1">
        <v>44725</v>
      </c>
      <c r="V6602" s="1">
        <v>44725</v>
      </c>
      <c r="W6602" s="1">
        <v>44725.655555555553</v>
      </c>
      <c r="X6602" s="1">
        <v>44725.655555555553</v>
      </c>
      <c r="AC6602" t="s">
        <v>53</v>
      </c>
      <c r="AD6602">
        <v>2969588465</v>
      </c>
      <c r="AE6602" s="1">
        <v>41355.659722222219</v>
      </c>
      <c r="AF6602" t="s">
        <v>6115</v>
      </c>
      <c r="AG6602" t="s">
        <v>37338</v>
      </c>
      <c r="AH6602" t="s">
        <v>51</v>
      </c>
      <c r="AJ6602" t="s">
        <v>53</v>
      </c>
      <c r="AL6602" t="s">
        <v>68</v>
      </c>
      <c r="AO6602" t="s">
        <v>5443</v>
      </c>
      <c r="AP6602" s="1">
        <v>44725.649305555555</v>
      </c>
    </row>
    <row r="6603" spans="1:43" x14ac:dyDescent="0.35">
      <c r="A6603" t="s">
        <v>37339</v>
      </c>
      <c r="B6603" t="s">
        <v>3972</v>
      </c>
      <c r="C6603" t="s">
        <v>1732</v>
      </c>
      <c r="F6603" t="s">
        <v>37340</v>
      </c>
      <c r="H6603" t="s">
        <v>37341</v>
      </c>
      <c r="J6603" t="s">
        <v>16615</v>
      </c>
      <c r="N6603" t="s">
        <v>1570</v>
      </c>
      <c r="O6603">
        <v>84020</v>
      </c>
      <c r="P6603" t="s">
        <v>50</v>
      </c>
      <c r="U6603" s="1">
        <v>44725</v>
      </c>
      <c r="V6603" s="1">
        <v>44725</v>
      </c>
      <c r="AC6603" t="s">
        <v>53</v>
      </c>
      <c r="AD6603">
        <v>2969544607</v>
      </c>
      <c r="AE6603" s="1">
        <v>40059.490972222222</v>
      </c>
      <c r="AG6603" t="s">
        <v>37342</v>
      </c>
      <c r="AH6603" t="s">
        <v>51</v>
      </c>
      <c r="AJ6603" t="s">
        <v>53</v>
      </c>
      <c r="AO6603" t="s">
        <v>8142</v>
      </c>
    </row>
    <row r="6604" spans="1:43" x14ac:dyDescent="0.35">
      <c r="A6604" t="s">
        <v>37343</v>
      </c>
      <c r="B6604" t="s">
        <v>24361</v>
      </c>
      <c r="C6604" t="s">
        <v>37344</v>
      </c>
      <c r="F6604" t="s">
        <v>37345</v>
      </c>
      <c r="H6604" t="s">
        <v>37343</v>
      </c>
      <c r="J6604" t="s">
        <v>30289</v>
      </c>
      <c r="K6604" t="s">
        <v>37346</v>
      </c>
      <c r="M6604" t="s">
        <v>21918</v>
      </c>
      <c r="N6604" t="s">
        <v>798</v>
      </c>
      <c r="O6604">
        <v>79770</v>
      </c>
      <c r="P6604" t="s">
        <v>50</v>
      </c>
      <c r="U6604" s="1">
        <v>44725</v>
      </c>
      <c r="V6604" s="1">
        <v>44725</v>
      </c>
      <c r="AC6604" t="s">
        <v>53</v>
      </c>
      <c r="AD6604">
        <v>2969537768</v>
      </c>
      <c r="AE6604" s="1">
        <v>39794.362500000003</v>
      </c>
      <c r="AG6604" t="s">
        <v>37347</v>
      </c>
      <c r="AH6604" t="s">
        <v>51</v>
      </c>
      <c r="AJ6604" t="s">
        <v>53</v>
      </c>
      <c r="AO6604" t="s">
        <v>8142</v>
      </c>
    </row>
    <row r="6605" spans="1:43" x14ac:dyDescent="0.35">
      <c r="A6605" t="s">
        <v>37348</v>
      </c>
      <c r="B6605" t="s">
        <v>37349</v>
      </c>
      <c r="C6605" t="s">
        <v>3735</v>
      </c>
      <c r="F6605" t="s">
        <v>37350</v>
      </c>
      <c r="G6605" t="s">
        <v>37351</v>
      </c>
      <c r="H6605" t="s">
        <v>37352</v>
      </c>
      <c r="I6605" t="s">
        <v>200</v>
      </c>
      <c r="J6605" t="s">
        <v>9017</v>
      </c>
      <c r="K6605" t="s">
        <v>10391</v>
      </c>
      <c r="M6605" t="s">
        <v>2783</v>
      </c>
      <c r="N6605" t="s">
        <v>264</v>
      </c>
      <c r="O6605">
        <v>77095</v>
      </c>
      <c r="P6605" t="s">
        <v>50</v>
      </c>
      <c r="U6605" s="1">
        <v>44725</v>
      </c>
      <c r="V6605" s="1">
        <v>44725</v>
      </c>
      <c r="W6605" s="1">
        <v>44725.629861111112</v>
      </c>
      <c r="X6605" s="1">
        <v>44725.629861111112</v>
      </c>
      <c r="AC6605" t="s">
        <v>53</v>
      </c>
      <c r="AD6605">
        <v>2969579793</v>
      </c>
      <c r="AE6605" s="1">
        <v>41172.685416666667</v>
      </c>
      <c r="AF6605" t="s">
        <v>9019</v>
      </c>
      <c r="AG6605" t="s">
        <v>37353</v>
      </c>
      <c r="AH6605" t="s">
        <v>51</v>
      </c>
      <c r="AJ6605" t="s">
        <v>53</v>
      </c>
      <c r="AL6605" t="s">
        <v>68</v>
      </c>
      <c r="AO6605" t="s">
        <v>5443</v>
      </c>
      <c r="AP6605" s="1">
        <v>45475.361111111109</v>
      </c>
      <c r="AQ6605" s="1">
        <v>45476.397916666669</v>
      </c>
    </row>
    <row r="6606" spans="1:43" x14ac:dyDescent="0.35">
      <c r="A6606" t="s">
        <v>37354</v>
      </c>
      <c r="B6606" t="s">
        <v>12646</v>
      </c>
      <c r="C6606" t="s">
        <v>9046</v>
      </c>
      <c r="F6606" t="s">
        <v>37355</v>
      </c>
      <c r="H6606" t="s">
        <v>37354</v>
      </c>
      <c r="J6606" t="s">
        <v>37356</v>
      </c>
      <c r="K6606" t="s">
        <v>37357</v>
      </c>
      <c r="M6606" t="s">
        <v>3376</v>
      </c>
      <c r="N6606" t="s">
        <v>65</v>
      </c>
      <c r="O6606">
        <v>80621</v>
      </c>
      <c r="P6606" t="s">
        <v>50</v>
      </c>
      <c r="U6606" s="1">
        <v>44725</v>
      </c>
      <c r="V6606" s="1">
        <v>44725</v>
      </c>
      <c r="W6606" s="1">
        <v>44725.536111111112</v>
      </c>
      <c r="X6606" s="1">
        <v>44725.536111111112</v>
      </c>
      <c r="AC6606" t="s">
        <v>51</v>
      </c>
      <c r="AD6606">
        <v>1000000001</v>
      </c>
      <c r="AE6606" s="1">
        <v>39973.351388888892</v>
      </c>
      <c r="AF6606" t="s">
        <v>3377</v>
      </c>
      <c r="AG6606" t="s">
        <v>37358</v>
      </c>
      <c r="AH6606" t="s">
        <v>51</v>
      </c>
      <c r="AJ6606" t="s">
        <v>53</v>
      </c>
      <c r="AL6606" t="s">
        <v>78</v>
      </c>
      <c r="AO6606" t="s">
        <v>5443</v>
      </c>
      <c r="AP6606" s="1">
        <v>44725.534722222219</v>
      </c>
    </row>
    <row r="6607" spans="1:43" x14ac:dyDescent="0.35">
      <c r="A6607" t="s">
        <v>37359</v>
      </c>
      <c r="B6607" t="s">
        <v>37360</v>
      </c>
      <c r="C6607" t="s">
        <v>97</v>
      </c>
      <c r="F6607" t="s">
        <v>37361</v>
      </c>
      <c r="H6607" t="s">
        <v>37359</v>
      </c>
      <c r="J6607" t="s">
        <v>6242</v>
      </c>
      <c r="K6607" t="s">
        <v>37362</v>
      </c>
      <c r="M6607" t="s">
        <v>37363</v>
      </c>
      <c r="N6607" t="s">
        <v>798</v>
      </c>
      <c r="O6607">
        <v>78644</v>
      </c>
      <c r="P6607" t="s">
        <v>50</v>
      </c>
      <c r="U6607" s="1">
        <v>44725</v>
      </c>
      <c r="V6607" s="1">
        <v>44725</v>
      </c>
      <c r="AC6607" t="s">
        <v>53</v>
      </c>
      <c r="AD6607">
        <v>2969507921</v>
      </c>
      <c r="AE6607" s="1">
        <v>38224.743750000001</v>
      </c>
      <c r="AG6607" t="s">
        <v>37364</v>
      </c>
      <c r="AH6607" t="s">
        <v>51</v>
      </c>
      <c r="AJ6607" t="s">
        <v>53</v>
      </c>
      <c r="AO6607" t="s">
        <v>8142</v>
      </c>
    </row>
    <row r="6608" spans="1:43" x14ac:dyDescent="0.35">
      <c r="A6608" t="s">
        <v>37365</v>
      </c>
      <c r="B6608" t="s">
        <v>7246</v>
      </c>
      <c r="C6608" t="s">
        <v>37366</v>
      </c>
      <c r="F6608" t="s">
        <v>37367</v>
      </c>
      <c r="H6608" t="s">
        <v>37368</v>
      </c>
      <c r="J6608" t="s">
        <v>37369</v>
      </c>
      <c r="K6608" t="s">
        <v>37370</v>
      </c>
      <c r="M6608" t="s">
        <v>137</v>
      </c>
      <c r="N6608" t="s">
        <v>65</v>
      </c>
      <c r="O6608">
        <v>80221</v>
      </c>
      <c r="P6608" t="s">
        <v>50</v>
      </c>
      <c r="U6608" s="1">
        <v>44725</v>
      </c>
      <c r="V6608" s="1">
        <v>44725</v>
      </c>
      <c r="AC6608" t="s">
        <v>53</v>
      </c>
      <c r="AG6608" t="s">
        <v>37371</v>
      </c>
      <c r="AH6608" t="s">
        <v>51</v>
      </c>
      <c r="AJ6608" t="s">
        <v>53</v>
      </c>
      <c r="AO6608" t="s">
        <v>5443</v>
      </c>
    </row>
    <row r="6609" spans="1:43" x14ac:dyDescent="0.35">
      <c r="A6609" t="s">
        <v>37372</v>
      </c>
      <c r="B6609" t="s">
        <v>27350</v>
      </c>
      <c r="C6609" t="s">
        <v>6061</v>
      </c>
      <c r="F6609" t="s">
        <v>37373</v>
      </c>
      <c r="G6609" t="s">
        <v>37374</v>
      </c>
      <c r="H6609" t="s">
        <v>37375</v>
      </c>
      <c r="I6609" t="s">
        <v>415</v>
      </c>
      <c r="J6609" t="s">
        <v>1761</v>
      </c>
      <c r="K6609" t="s">
        <v>37376</v>
      </c>
      <c r="M6609" t="s">
        <v>37377</v>
      </c>
      <c r="N6609" t="s">
        <v>12926</v>
      </c>
      <c r="O6609">
        <v>6725</v>
      </c>
      <c r="P6609" t="s">
        <v>50</v>
      </c>
      <c r="U6609" s="1">
        <v>44725</v>
      </c>
      <c r="V6609" s="1">
        <v>44725</v>
      </c>
      <c r="AC6609" t="s">
        <v>53</v>
      </c>
      <c r="AD6609">
        <v>2969476832</v>
      </c>
      <c r="AE6609" s="1">
        <v>37243</v>
      </c>
      <c r="AG6609" t="s">
        <v>37378</v>
      </c>
      <c r="AH6609" t="s">
        <v>51</v>
      </c>
      <c r="AJ6609" t="s">
        <v>53</v>
      </c>
      <c r="AO6609" t="s">
        <v>8142</v>
      </c>
    </row>
    <row r="6610" spans="1:43" x14ac:dyDescent="0.35">
      <c r="A6610" t="s">
        <v>37379</v>
      </c>
      <c r="B6610" t="s">
        <v>1678</v>
      </c>
      <c r="C6610" t="s">
        <v>1679</v>
      </c>
      <c r="F6610" t="s">
        <v>13149</v>
      </c>
      <c r="H6610" t="s">
        <v>37379</v>
      </c>
      <c r="J6610" t="s">
        <v>37380</v>
      </c>
      <c r="N6610" t="s">
        <v>287</v>
      </c>
      <c r="O6610">
        <v>80011</v>
      </c>
      <c r="P6610" t="s">
        <v>50</v>
      </c>
      <c r="U6610" s="1">
        <v>44725</v>
      </c>
      <c r="V6610" s="1">
        <v>44725</v>
      </c>
      <c r="W6610" s="1">
        <v>44725.613888888889</v>
      </c>
      <c r="X6610" s="1">
        <v>44725.613888888889</v>
      </c>
      <c r="AC6610" t="s">
        <v>53</v>
      </c>
      <c r="AD6610">
        <v>1000000001</v>
      </c>
      <c r="AE6610" s="1">
        <v>39973.351388888892</v>
      </c>
      <c r="AF6610" t="s">
        <v>3377</v>
      </c>
      <c r="AG6610" t="s">
        <v>37381</v>
      </c>
      <c r="AH6610" t="s">
        <v>51</v>
      </c>
      <c r="AJ6610" t="s">
        <v>53</v>
      </c>
      <c r="AL6610" t="s">
        <v>78</v>
      </c>
      <c r="AO6610" t="s">
        <v>8142</v>
      </c>
    </row>
    <row r="6611" spans="1:43" x14ac:dyDescent="0.35">
      <c r="A6611" t="s">
        <v>37382</v>
      </c>
      <c r="B6611" t="s">
        <v>16419</v>
      </c>
      <c r="C6611" t="s">
        <v>106</v>
      </c>
      <c r="F6611" t="s">
        <v>37383</v>
      </c>
      <c r="H6611" t="s">
        <v>37384</v>
      </c>
      <c r="J6611" t="s">
        <v>16656</v>
      </c>
      <c r="N6611" t="s">
        <v>12913</v>
      </c>
      <c r="O6611">
        <v>35064</v>
      </c>
      <c r="P6611" t="s">
        <v>50</v>
      </c>
      <c r="U6611" s="1">
        <v>44726</v>
      </c>
      <c r="V6611" s="1">
        <v>44726</v>
      </c>
      <c r="AC6611" t="s">
        <v>53</v>
      </c>
      <c r="AD6611">
        <v>2969530290</v>
      </c>
      <c r="AE6611" s="1">
        <v>39465.556250000001</v>
      </c>
      <c r="AG6611" t="s">
        <v>37385</v>
      </c>
      <c r="AH6611" t="s">
        <v>51</v>
      </c>
      <c r="AJ6611" t="s">
        <v>53</v>
      </c>
      <c r="AO6611" t="s">
        <v>8142</v>
      </c>
    </row>
    <row r="6612" spans="1:43" x14ac:dyDescent="0.35">
      <c r="A6612" t="s">
        <v>37386</v>
      </c>
      <c r="B6612" t="s">
        <v>37387</v>
      </c>
      <c r="C6612" t="s">
        <v>976</v>
      </c>
      <c r="F6612" t="s">
        <v>37388</v>
      </c>
      <c r="H6612" t="s">
        <v>37386</v>
      </c>
      <c r="J6612" t="s">
        <v>24326</v>
      </c>
      <c r="K6612" t="s">
        <v>37389</v>
      </c>
      <c r="M6612" t="s">
        <v>37390</v>
      </c>
      <c r="N6612" t="s">
        <v>2898</v>
      </c>
      <c r="O6612">
        <v>99515</v>
      </c>
      <c r="P6612" t="s">
        <v>50</v>
      </c>
      <c r="U6612" s="1">
        <v>44726</v>
      </c>
      <c r="V6612" s="1">
        <v>44726</v>
      </c>
      <c r="AC6612" t="s">
        <v>53</v>
      </c>
      <c r="AD6612">
        <v>2969476247</v>
      </c>
      <c r="AE6612" s="1">
        <v>37207</v>
      </c>
      <c r="AG6612" t="s">
        <v>37391</v>
      </c>
      <c r="AH6612" t="s">
        <v>51</v>
      </c>
      <c r="AJ6612" t="s">
        <v>53</v>
      </c>
      <c r="AO6612" t="s">
        <v>8142</v>
      </c>
    </row>
    <row r="6613" spans="1:43" x14ac:dyDescent="0.35">
      <c r="A6613" t="s">
        <v>37392</v>
      </c>
      <c r="B6613" t="s">
        <v>14654</v>
      </c>
      <c r="C6613" t="s">
        <v>11112</v>
      </c>
      <c r="F6613" t="s">
        <v>37393</v>
      </c>
      <c r="H6613" t="s">
        <v>37392</v>
      </c>
      <c r="J6613" t="s">
        <v>37394</v>
      </c>
      <c r="K6613" t="s">
        <v>37395</v>
      </c>
      <c r="M6613" t="s">
        <v>37396</v>
      </c>
      <c r="N6613" t="s">
        <v>15782</v>
      </c>
      <c r="O6613">
        <v>50219</v>
      </c>
      <c r="P6613" t="s">
        <v>50</v>
      </c>
      <c r="U6613" s="1">
        <v>44726</v>
      </c>
      <c r="V6613" s="1">
        <v>44726</v>
      </c>
      <c r="AC6613" t="s">
        <v>53</v>
      </c>
      <c r="AD6613">
        <v>2969532254</v>
      </c>
      <c r="AE6613" s="1">
        <v>39554.561111111114</v>
      </c>
      <c r="AG6613" t="s">
        <v>37397</v>
      </c>
      <c r="AH6613" t="s">
        <v>51</v>
      </c>
      <c r="AJ6613" t="s">
        <v>53</v>
      </c>
      <c r="AO6613" t="s">
        <v>8142</v>
      </c>
    </row>
    <row r="6614" spans="1:43" x14ac:dyDescent="0.35">
      <c r="A6614" t="s">
        <v>37398</v>
      </c>
      <c r="B6614" t="s">
        <v>15243</v>
      </c>
      <c r="C6614" t="s">
        <v>12729</v>
      </c>
      <c r="H6614" t="s">
        <v>37399</v>
      </c>
      <c r="J6614" t="s">
        <v>12430</v>
      </c>
      <c r="P6614" t="s">
        <v>50</v>
      </c>
      <c r="U6614" s="1">
        <v>44726</v>
      </c>
      <c r="V6614" s="1">
        <v>44726</v>
      </c>
      <c r="AC6614" t="s">
        <v>53</v>
      </c>
      <c r="AG6614" t="s">
        <v>37400</v>
      </c>
      <c r="AH6614" t="s">
        <v>51</v>
      </c>
      <c r="AJ6614" t="s">
        <v>53</v>
      </c>
      <c r="AO6614" t="s">
        <v>5443</v>
      </c>
    </row>
    <row r="6615" spans="1:43" x14ac:dyDescent="0.35">
      <c r="A6615" t="s">
        <v>37401</v>
      </c>
      <c r="B6615" t="s">
        <v>13081</v>
      </c>
      <c r="C6615" t="s">
        <v>1775</v>
      </c>
      <c r="F6615" t="s">
        <v>37402</v>
      </c>
      <c r="H6615" t="s">
        <v>37401</v>
      </c>
      <c r="J6615" t="s">
        <v>37403</v>
      </c>
      <c r="N6615" t="s">
        <v>287</v>
      </c>
      <c r="O6615">
        <v>81641</v>
      </c>
      <c r="P6615" t="s">
        <v>50</v>
      </c>
      <c r="U6615" s="1">
        <v>44726</v>
      </c>
      <c r="V6615" s="1">
        <v>44726</v>
      </c>
      <c r="W6615" s="1">
        <v>44726.381249999999</v>
      </c>
      <c r="X6615" s="1">
        <v>44726.381249999999</v>
      </c>
      <c r="AC6615" t="s">
        <v>53</v>
      </c>
      <c r="AD6615">
        <v>2969586545</v>
      </c>
      <c r="AE6615" s="1">
        <v>41324.683333333334</v>
      </c>
      <c r="AG6615" t="s">
        <v>37404</v>
      </c>
      <c r="AH6615" t="s">
        <v>51</v>
      </c>
      <c r="AJ6615" t="s">
        <v>53</v>
      </c>
      <c r="AL6615" t="s">
        <v>78</v>
      </c>
      <c r="AO6615" t="s">
        <v>8142</v>
      </c>
    </row>
    <row r="6616" spans="1:43" x14ac:dyDescent="0.35">
      <c r="A6616" t="s">
        <v>37405</v>
      </c>
      <c r="B6616" t="s">
        <v>1440</v>
      </c>
      <c r="C6616" t="s">
        <v>6957</v>
      </c>
      <c r="F6616" t="s">
        <v>37406</v>
      </c>
      <c r="H6616" t="s">
        <v>35541</v>
      </c>
      <c r="J6616" t="s">
        <v>26971</v>
      </c>
      <c r="K6616" t="s">
        <v>35542</v>
      </c>
      <c r="M6616" t="s">
        <v>3894</v>
      </c>
      <c r="N6616" t="s">
        <v>65</v>
      </c>
      <c r="O6616">
        <v>80241</v>
      </c>
      <c r="P6616" t="s">
        <v>50</v>
      </c>
      <c r="U6616" s="1">
        <v>44726</v>
      </c>
      <c r="V6616" s="1">
        <v>44726</v>
      </c>
      <c r="W6616" s="1">
        <v>44726.426388888889</v>
      </c>
      <c r="X6616" s="1">
        <v>44726.426388888889</v>
      </c>
      <c r="AC6616" t="s">
        <v>53</v>
      </c>
      <c r="AD6616">
        <v>2969783181</v>
      </c>
      <c r="AE6616" s="1">
        <v>43172.738194444442</v>
      </c>
      <c r="AF6616" t="s">
        <v>26122</v>
      </c>
      <c r="AG6616" t="s">
        <v>37407</v>
      </c>
      <c r="AH6616" t="s">
        <v>51</v>
      </c>
      <c r="AJ6616" t="s">
        <v>53</v>
      </c>
      <c r="AL6616" t="s">
        <v>78</v>
      </c>
      <c r="AO6616" t="s">
        <v>5443</v>
      </c>
      <c r="AP6616" s="1">
        <v>44726.425000000003</v>
      </c>
    </row>
    <row r="6617" spans="1:43" x14ac:dyDescent="0.35">
      <c r="A6617" t="s">
        <v>37408</v>
      </c>
      <c r="B6617" t="s">
        <v>37409</v>
      </c>
      <c r="C6617" t="s">
        <v>15050</v>
      </c>
      <c r="F6617" t="s">
        <v>37410</v>
      </c>
      <c r="H6617" t="s">
        <v>37411</v>
      </c>
      <c r="J6617" t="s">
        <v>3846</v>
      </c>
      <c r="K6617" t="s">
        <v>37412</v>
      </c>
      <c r="M6617" t="s">
        <v>3848</v>
      </c>
      <c r="N6617" t="s">
        <v>3849</v>
      </c>
      <c r="O6617">
        <v>61615</v>
      </c>
      <c r="P6617" t="s">
        <v>50</v>
      </c>
      <c r="U6617" s="1">
        <v>44726</v>
      </c>
      <c r="V6617" s="1">
        <v>44726</v>
      </c>
      <c r="W6617" s="1">
        <v>44726.381944444445</v>
      </c>
      <c r="X6617" s="1">
        <v>44726.381944444445</v>
      </c>
      <c r="AC6617" t="s">
        <v>51</v>
      </c>
      <c r="AD6617">
        <v>1000000001</v>
      </c>
      <c r="AE6617" s="1">
        <v>39973.351388888892</v>
      </c>
      <c r="AF6617" t="s">
        <v>3377</v>
      </c>
      <c r="AG6617" t="s">
        <v>37413</v>
      </c>
      <c r="AH6617" t="s">
        <v>51</v>
      </c>
      <c r="AJ6617" t="s">
        <v>53</v>
      </c>
      <c r="AL6617" t="s">
        <v>78</v>
      </c>
      <c r="AO6617" t="s">
        <v>5443</v>
      </c>
    </row>
    <row r="6618" spans="1:43" x14ac:dyDescent="0.35">
      <c r="A6618" t="s">
        <v>37414</v>
      </c>
      <c r="B6618" t="s">
        <v>11450</v>
      </c>
      <c r="C6618" t="s">
        <v>106</v>
      </c>
      <c r="F6618" t="s">
        <v>37415</v>
      </c>
      <c r="H6618" t="s">
        <v>37414</v>
      </c>
      <c r="J6618" t="s">
        <v>37416</v>
      </c>
      <c r="K6618" t="s">
        <v>37417</v>
      </c>
      <c r="M6618" t="s">
        <v>5551</v>
      </c>
      <c r="N6618" t="s">
        <v>65</v>
      </c>
      <c r="O6618">
        <v>80642</v>
      </c>
      <c r="P6618" t="s">
        <v>50</v>
      </c>
      <c r="U6618" s="1">
        <v>44726</v>
      </c>
      <c r="V6618" s="1">
        <v>44726</v>
      </c>
      <c r="W6618" s="1">
        <v>44726.458333333336</v>
      </c>
      <c r="X6618" s="1">
        <v>44726.458333333336</v>
      </c>
      <c r="AC6618" t="s">
        <v>51</v>
      </c>
      <c r="AD6618">
        <v>2972079347</v>
      </c>
      <c r="AE6618" s="1">
        <v>44726.461111111108</v>
      </c>
      <c r="AF6618" t="s">
        <v>37418</v>
      </c>
      <c r="AG6618" t="s">
        <v>37419</v>
      </c>
      <c r="AH6618" t="s">
        <v>51</v>
      </c>
      <c r="AJ6618" t="s">
        <v>53</v>
      </c>
      <c r="AL6618" t="s">
        <v>78</v>
      </c>
      <c r="AO6618" t="s">
        <v>5443</v>
      </c>
      <c r="AP6618" s="1">
        <v>44726.467361111114</v>
      </c>
    </row>
    <row r="6619" spans="1:43" x14ac:dyDescent="0.35">
      <c r="A6619" t="s">
        <v>27878</v>
      </c>
      <c r="B6619" t="s">
        <v>27877</v>
      </c>
      <c r="C6619" t="s">
        <v>2444</v>
      </c>
      <c r="F6619" t="s">
        <v>37420</v>
      </c>
      <c r="H6619" t="s">
        <v>27878</v>
      </c>
      <c r="J6619" t="s">
        <v>33819</v>
      </c>
      <c r="K6619" t="s">
        <v>37421</v>
      </c>
      <c r="M6619" t="s">
        <v>3343</v>
      </c>
      <c r="N6619" t="s">
        <v>65</v>
      </c>
      <c r="O6619">
        <v>81147</v>
      </c>
      <c r="P6619" t="s">
        <v>50</v>
      </c>
      <c r="U6619" s="1">
        <v>44726</v>
      </c>
      <c r="V6619" s="1">
        <v>44726</v>
      </c>
      <c r="W6619" s="1">
        <v>44726.640277777777</v>
      </c>
      <c r="X6619" s="1">
        <v>44726.640277777777</v>
      </c>
      <c r="AC6619" t="s">
        <v>53</v>
      </c>
      <c r="AD6619">
        <v>1000000001</v>
      </c>
      <c r="AE6619" s="1">
        <v>39973.351388888892</v>
      </c>
      <c r="AF6619" t="s">
        <v>3377</v>
      </c>
      <c r="AG6619" t="s">
        <v>37422</v>
      </c>
      <c r="AH6619" t="s">
        <v>51</v>
      </c>
      <c r="AJ6619" t="s">
        <v>53</v>
      </c>
      <c r="AL6619" t="s">
        <v>78</v>
      </c>
      <c r="AO6619" t="s">
        <v>5443</v>
      </c>
      <c r="AP6619" s="1">
        <v>45325.56527777778</v>
      </c>
    </row>
    <row r="6620" spans="1:43" x14ac:dyDescent="0.35">
      <c r="A6620" t="s">
        <v>37423</v>
      </c>
      <c r="B6620" t="s">
        <v>2882</v>
      </c>
      <c r="C6620" t="s">
        <v>946</v>
      </c>
      <c r="F6620" t="s">
        <v>37424</v>
      </c>
      <c r="H6620" t="s">
        <v>37423</v>
      </c>
      <c r="I6620" t="s">
        <v>101</v>
      </c>
      <c r="J6620" t="s">
        <v>37285</v>
      </c>
      <c r="K6620" t="s">
        <v>37425</v>
      </c>
      <c r="M6620" t="s">
        <v>1879</v>
      </c>
      <c r="N6620" t="s">
        <v>65</v>
      </c>
      <c r="O6620">
        <v>80504</v>
      </c>
      <c r="P6620" t="s">
        <v>50</v>
      </c>
      <c r="U6620" s="1">
        <v>44726.40902777778</v>
      </c>
      <c r="V6620" s="1">
        <v>44726.40902777778</v>
      </c>
      <c r="W6620" s="1">
        <v>44726.606944444444</v>
      </c>
      <c r="X6620" s="1">
        <v>44726.606944444444</v>
      </c>
      <c r="AC6620" t="s">
        <v>53</v>
      </c>
      <c r="AD6620">
        <v>2969475485</v>
      </c>
      <c r="AE6620" s="1">
        <v>37166.661111111112</v>
      </c>
      <c r="AF6620" t="s">
        <v>3497</v>
      </c>
      <c r="AG6620" t="s">
        <v>37426</v>
      </c>
      <c r="AH6620" t="s">
        <v>53</v>
      </c>
      <c r="AJ6620" t="s">
        <v>53</v>
      </c>
      <c r="AK6620" t="s">
        <v>13606</v>
      </c>
      <c r="AL6620" t="s">
        <v>68</v>
      </c>
      <c r="AO6620" t="s">
        <v>54</v>
      </c>
      <c r="AP6620" s="1">
        <v>44823.338888888888</v>
      </c>
      <c r="AQ6620" s="1">
        <v>44823.34097222222</v>
      </c>
    </row>
    <row r="6621" spans="1:43" x14ac:dyDescent="0.35">
      <c r="A6621" t="s">
        <v>37427</v>
      </c>
      <c r="B6621" t="s">
        <v>20930</v>
      </c>
      <c r="C6621" t="s">
        <v>7692</v>
      </c>
      <c r="F6621" t="s">
        <v>47</v>
      </c>
      <c r="H6621" t="s">
        <v>37428</v>
      </c>
      <c r="I6621" t="s">
        <v>179</v>
      </c>
      <c r="J6621" t="s">
        <v>49</v>
      </c>
      <c r="P6621" t="s">
        <v>50</v>
      </c>
      <c r="U6621" s="1">
        <v>44726.595833333333</v>
      </c>
      <c r="V6621" s="1">
        <v>44726.595833333333</v>
      </c>
      <c r="W6621" s="1">
        <v>44727.576388888891</v>
      </c>
      <c r="X6621" s="1">
        <v>44757.841666666667</v>
      </c>
      <c r="AC6621" t="s">
        <v>53</v>
      </c>
      <c r="AD6621">
        <v>1000000000</v>
      </c>
      <c r="AE6621" s="1">
        <v>37295</v>
      </c>
      <c r="AG6621" t="s">
        <v>37429</v>
      </c>
      <c r="AH6621" t="s">
        <v>53</v>
      </c>
      <c r="AJ6621" t="s">
        <v>53</v>
      </c>
      <c r="AK6621" t="s">
        <v>33913</v>
      </c>
      <c r="AO6621" t="s">
        <v>54</v>
      </c>
      <c r="AP6621" s="1">
        <v>45006.300694444442</v>
      </c>
    </row>
    <row r="6622" spans="1:43" x14ac:dyDescent="0.35">
      <c r="A6622" t="s">
        <v>37430</v>
      </c>
      <c r="B6622" t="s">
        <v>37431</v>
      </c>
      <c r="C6622" t="s">
        <v>443</v>
      </c>
      <c r="D6622" t="s">
        <v>623</v>
      </c>
      <c r="F6622" t="s">
        <v>47</v>
      </c>
      <c r="H6622" t="s">
        <v>37432</v>
      </c>
      <c r="I6622" t="s">
        <v>415</v>
      </c>
      <c r="J6622" t="s">
        <v>49</v>
      </c>
      <c r="P6622" t="s">
        <v>50</v>
      </c>
      <c r="U6622" s="1">
        <v>44726.618750000001</v>
      </c>
      <c r="V6622" s="1">
        <v>44726.618750000001</v>
      </c>
      <c r="W6622" s="1">
        <v>45289.40902777778</v>
      </c>
      <c r="X6622" s="1">
        <v>45289.40902777778</v>
      </c>
      <c r="AC6622" t="s">
        <v>53</v>
      </c>
      <c r="AD6622">
        <v>1000000000</v>
      </c>
      <c r="AE6622" s="1">
        <v>37295</v>
      </c>
      <c r="AG6622" t="s">
        <v>37433</v>
      </c>
      <c r="AH6622" t="s">
        <v>53</v>
      </c>
      <c r="AJ6622" t="s">
        <v>53</v>
      </c>
      <c r="AK6622" t="s">
        <v>13346</v>
      </c>
      <c r="AO6622" t="s">
        <v>54</v>
      </c>
    </row>
    <row r="6623" spans="1:43" x14ac:dyDescent="0.35">
      <c r="A6623" t="s">
        <v>37434</v>
      </c>
      <c r="B6623" t="s">
        <v>1766</v>
      </c>
      <c r="C6623" t="s">
        <v>21370</v>
      </c>
      <c r="D6623" t="s">
        <v>1510</v>
      </c>
      <c r="H6623" t="s">
        <v>37435</v>
      </c>
      <c r="I6623" t="s">
        <v>179</v>
      </c>
      <c r="J6623" t="s">
        <v>49</v>
      </c>
      <c r="P6623" t="s">
        <v>50</v>
      </c>
      <c r="U6623" s="1">
        <v>44726.637499999997</v>
      </c>
      <c r="V6623" s="1">
        <v>44726.637499999997</v>
      </c>
      <c r="W6623" s="1">
        <v>44727.57708333333</v>
      </c>
      <c r="X6623" s="1">
        <v>44743.675694444442</v>
      </c>
      <c r="AC6623" t="s">
        <v>51</v>
      </c>
      <c r="AD6623">
        <v>1000000000</v>
      </c>
      <c r="AE6623" s="1">
        <v>37295</v>
      </c>
      <c r="AG6623" t="s">
        <v>37436</v>
      </c>
      <c r="AH6623" t="s">
        <v>53</v>
      </c>
      <c r="AJ6623" t="s">
        <v>53</v>
      </c>
      <c r="AK6623" t="s">
        <v>13346</v>
      </c>
      <c r="AO6623" t="s">
        <v>54</v>
      </c>
      <c r="AP6623" s="1">
        <v>45435.753472222219</v>
      </c>
    </row>
    <row r="6624" spans="1:43" x14ac:dyDescent="0.35">
      <c r="A6624" t="s">
        <v>37437</v>
      </c>
      <c r="B6624" t="s">
        <v>3803</v>
      </c>
      <c r="C6624" t="s">
        <v>14893</v>
      </c>
      <c r="F6624" t="s">
        <v>37438</v>
      </c>
      <c r="H6624" t="s">
        <v>37437</v>
      </c>
      <c r="J6624" t="s">
        <v>28258</v>
      </c>
      <c r="N6624" t="s">
        <v>28811</v>
      </c>
      <c r="O6624">
        <v>42754</v>
      </c>
      <c r="P6624" t="s">
        <v>50</v>
      </c>
      <c r="U6624" s="1">
        <v>44727</v>
      </c>
      <c r="V6624" s="1">
        <v>44727</v>
      </c>
      <c r="AC6624" t="s">
        <v>53</v>
      </c>
      <c r="AD6624">
        <v>2969476832</v>
      </c>
      <c r="AE6624" s="1">
        <v>37243</v>
      </c>
      <c r="AG6624" t="s">
        <v>37439</v>
      </c>
      <c r="AH6624" t="s">
        <v>51</v>
      </c>
      <c r="AJ6624" t="s">
        <v>53</v>
      </c>
      <c r="AO6624" t="s">
        <v>8142</v>
      </c>
    </row>
    <row r="6625" spans="1:43" x14ac:dyDescent="0.35">
      <c r="A6625" t="s">
        <v>37440</v>
      </c>
      <c r="B6625" t="s">
        <v>37441</v>
      </c>
      <c r="C6625" t="s">
        <v>894</v>
      </c>
      <c r="F6625" t="s">
        <v>34355</v>
      </c>
      <c r="H6625" t="s">
        <v>37442</v>
      </c>
      <c r="J6625" t="s">
        <v>12949</v>
      </c>
      <c r="K6625" t="s">
        <v>20519</v>
      </c>
      <c r="M6625" t="s">
        <v>12925</v>
      </c>
      <c r="N6625" t="s">
        <v>12926</v>
      </c>
      <c r="O6625">
        <v>47842</v>
      </c>
      <c r="P6625" t="s">
        <v>50</v>
      </c>
      <c r="U6625" s="1">
        <v>44727</v>
      </c>
      <c r="V6625" s="1">
        <v>44727</v>
      </c>
      <c r="AC6625" t="s">
        <v>53</v>
      </c>
      <c r="AD6625">
        <v>2969735272</v>
      </c>
      <c r="AE6625" s="1">
        <v>42845.40902777778</v>
      </c>
      <c r="AG6625" t="s">
        <v>37443</v>
      </c>
      <c r="AH6625" t="s">
        <v>51</v>
      </c>
      <c r="AJ6625" t="s">
        <v>53</v>
      </c>
      <c r="AO6625" t="s">
        <v>8142</v>
      </c>
    </row>
    <row r="6626" spans="1:43" x14ac:dyDescent="0.35">
      <c r="A6626" t="s">
        <v>37444</v>
      </c>
      <c r="B6626" t="s">
        <v>37445</v>
      </c>
      <c r="C6626" t="s">
        <v>37446</v>
      </c>
      <c r="H6626" t="s">
        <v>37447</v>
      </c>
      <c r="J6626" t="s">
        <v>3170</v>
      </c>
      <c r="P6626" t="s">
        <v>50</v>
      </c>
      <c r="U6626" s="1">
        <v>44727</v>
      </c>
      <c r="V6626" s="1">
        <v>44727</v>
      </c>
      <c r="W6626" s="1">
        <v>44727.640277777777</v>
      </c>
      <c r="X6626" s="1">
        <v>44727.640277777777</v>
      </c>
      <c r="AC6626" t="s">
        <v>53</v>
      </c>
      <c r="AD6626">
        <v>2969480024</v>
      </c>
      <c r="AE6626" s="1">
        <v>37427</v>
      </c>
      <c r="AF6626" t="s">
        <v>151</v>
      </c>
      <c r="AG6626" t="s">
        <v>37448</v>
      </c>
      <c r="AH6626" t="s">
        <v>51</v>
      </c>
      <c r="AJ6626" t="s">
        <v>53</v>
      </c>
      <c r="AL6626" t="s">
        <v>78</v>
      </c>
      <c r="AO6626" t="s">
        <v>5443</v>
      </c>
      <c r="AP6626" s="1">
        <v>44727.381249999999</v>
      </c>
    </row>
    <row r="6627" spans="1:43" x14ac:dyDescent="0.35">
      <c r="A6627" t="s">
        <v>37449</v>
      </c>
      <c r="B6627" t="s">
        <v>37450</v>
      </c>
      <c r="C6627" t="s">
        <v>383</v>
      </c>
      <c r="H6627" t="s">
        <v>37451</v>
      </c>
      <c r="J6627" t="s">
        <v>3170</v>
      </c>
      <c r="P6627" t="s">
        <v>50</v>
      </c>
      <c r="U6627" s="1">
        <v>44727</v>
      </c>
      <c r="V6627" s="1">
        <v>44727</v>
      </c>
      <c r="W6627" s="1">
        <v>44727.640277777777</v>
      </c>
      <c r="X6627" s="1">
        <v>44727.640277777777</v>
      </c>
      <c r="AC6627" t="s">
        <v>53</v>
      </c>
      <c r="AD6627">
        <v>2969480024</v>
      </c>
      <c r="AE6627" s="1">
        <v>37427</v>
      </c>
      <c r="AF6627" t="s">
        <v>151</v>
      </c>
      <c r="AG6627" t="s">
        <v>37452</v>
      </c>
      <c r="AH6627" t="s">
        <v>51</v>
      </c>
      <c r="AJ6627" t="s">
        <v>53</v>
      </c>
      <c r="AL6627" t="s">
        <v>78</v>
      </c>
      <c r="AO6627" t="s">
        <v>5443</v>
      </c>
      <c r="AP6627" s="1">
        <v>44727.425694444442</v>
      </c>
    </row>
    <row r="6628" spans="1:43" x14ac:dyDescent="0.35">
      <c r="A6628" t="s">
        <v>37453</v>
      </c>
      <c r="B6628" t="s">
        <v>3167</v>
      </c>
      <c r="C6628" t="s">
        <v>5143</v>
      </c>
      <c r="H6628" t="s">
        <v>37454</v>
      </c>
      <c r="J6628" t="s">
        <v>3170</v>
      </c>
      <c r="P6628" t="s">
        <v>50</v>
      </c>
      <c r="U6628" s="1">
        <v>44727</v>
      </c>
      <c r="V6628" s="1">
        <v>44727</v>
      </c>
      <c r="W6628" s="1">
        <v>44727.640972222223</v>
      </c>
      <c r="X6628" s="1">
        <v>44727.640972222223</v>
      </c>
      <c r="AC6628" t="s">
        <v>53</v>
      </c>
      <c r="AD6628">
        <v>2969480024</v>
      </c>
      <c r="AE6628" s="1">
        <v>37427</v>
      </c>
      <c r="AF6628" t="s">
        <v>151</v>
      </c>
      <c r="AG6628" t="s">
        <v>37455</v>
      </c>
      <c r="AH6628" t="s">
        <v>51</v>
      </c>
      <c r="AJ6628" t="s">
        <v>53</v>
      </c>
      <c r="AL6628" t="s">
        <v>78</v>
      </c>
      <c r="AO6628" t="s">
        <v>5443</v>
      </c>
      <c r="AP6628" s="1">
        <v>44727.469444444447</v>
      </c>
    </row>
    <row r="6629" spans="1:43" x14ac:dyDescent="0.35">
      <c r="A6629" t="s">
        <v>37456</v>
      </c>
      <c r="B6629" t="s">
        <v>7086</v>
      </c>
      <c r="C6629" t="s">
        <v>7087</v>
      </c>
      <c r="H6629" t="s">
        <v>37457</v>
      </c>
      <c r="J6629" t="s">
        <v>3170</v>
      </c>
      <c r="P6629" t="s">
        <v>50</v>
      </c>
      <c r="U6629" s="1">
        <v>44727</v>
      </c>
      <c r="V6629" s="1">
        <v>44727</v>
      </c>
      <c r="AC6629" t="s">
        <v>53</v>
      </c>
      <c r="AD6629">
        <v>2969480024</v>
      </c>
      <c r="AE6629" s="1">
        <v>37427</v>
      </c>
      <c r="AG6629" t="s">
        <v>37458</v>
      </c>
      <c r="AH6629" t="s">
        <v>51</v>
      </c>
      <c r="AJ6629" t="s">
        <v>53</v>
      </c>
      <c r="AO6629" t="s">
        <v>5443</v>
      </c>
    </row>
    <row r="6630" spans="1:43" x14ac:dyDescent="0.35">
      <c r="A6630" t="s">
        <v>37459</v>
      </c>
      <c r="B6630" t="s">
        <v>37460</v>
      </c>
      <c r="C6630" t="s">
        <v>37083</v>
      </c>
      <c r="F6630" t="s">
        <v>37461</v>
      </c>
      <c r="H6630" t="s">
        <v>28268</v>
      </c>
      <c r="J6630" t="s">
        <v>27082</v>
      </c>
      <c r="P6630" t="s">
        <v>12804</v>
      </c>
      <c r="U6630" s="1">
        <v>44727</v>
      </c>
      <c r="V6630" s="1">
        <v>44727</v>
      </c>
      <c r="AC6630" t="s">
        <v>53</v>
      </c>
      <c r="AD6630">
        <v>2969570414</v>
      </c>
      <c r="AE6630" s="1">
        <v>40940.538888888892</v>
      </c>
      <c r="AG6630" t="s">
        <v>37462</v>
      </c>
      <c r="AH6630" t="s">
        <v>51</v>
      </c>
      <c r="AJ6630" t="s">
        <v>53</v>
      </c>
      <c r="AO6630" t="s">
        <v>8142</v>
      </c>
    </row>
    <row r="6631" spans="1:43" x14ac:dyDescent="0.35">
      <c r="A6631" t="s">
        <v>37463</v>
      </c>
      <c r="B6631" t="s">
        <v>1210</v>
      </c>
      <c r="C6631" t="s">
        <v>37464</v>
      </c>
      <c r="F6631" t="s">
        <v>37465</v>
      </c>
      <c r="H6631" t="s">
        <v>37463</v>
      </c>
      <c r="J6631" t="s">
        <v>13744</v>
      </c>
      <c r="N6631" t="s">
        <v>1570</v>
      </c>
      <c r="O6631">
        <v>84751</v>
      </c>
      <c r="P6631" t="s">
        <v>50</v>
      </c>
      <c r="U6631" s="1">
        <v>44727</v>
      </c>
      <c r="V6631" s="1">
        <v>44727</v>
      </c>
      <c r="AC6631" t="s">
        <v>53</v>
      </c>
      <c r="AD6631">
        <v>2969474461</v>
      </c>
      <c r="AE6631" s="1">
        <v>37104.381944444445</v>
      </c>
      <c r="AG6631" t="s">
        <v>37466</v>
      </c>
      <c r="AH6631" t="s">
        <v>51</v>
      </c>
      <c r="AJ6631" t="s">
        <v>53</v>
      </c>
      <c r="AO6631" t="s">
        <v>8142</v>
      </c>
    </row>
    <row r="6632" spans="1:43" x14ac:dyDescent="0.35">
      <c r="A6632" t="s">
        <v>37467</v>
      </c>
      <c r="B6632" t="s">
        <v>3789</v>
      </c>
      <c r="C6632" t="s">
        <v>37468</v>
      </c>
      <c r="F6632" t="s">
        <v>22828</v>
      </c>
      <c r="H6632" t="s">
        <v>37469</v>
      </c>
      <c r="I6632" t="s">
        <v>101</v>
      </c>
      <c r="J6632" t="s">
        <v>491</v>
      </c>
      <c r="K6632" t="s">
        <v>37470</v>
      </c>
      <c r="M6632" t="s">
        <v>29390</v>
      </c>
      <c r="N6632" t="s">
        <v>65</v>
      </c>
      <c r="O6632" t="s">
        <v>37471</v>
      </c>
      <c r="P6632" t="s">
        <v>50</v>
      </c>
      <c r="U6632" s="1">
        <v>44727</v>
      </c>
      <c r="V6632" s="1">
        <v>44727</v>
      </c>
      <c r="W6632" s="1">
        <v>44727.383333333331</v>
      </c>
      <c r="X6632" s="1">
        <v>44838.604166666664</v>
      </c>
      <c r="AC6632" t="s">
        <v>53</v>
      </c>
      <c r="AD6632">
        <v>2969472760</v>
      </c>
      <c r="AE6632" s="1">
        <v>36916.71597222222</v>
      </c>
      <c r="AF6632" t="s">
        <v>37472</v>
      </c>
      <c r="AG6632" t="s">
        <v>37473</v>
      </c>
      <c r="AH6632" t="s">
        <v>51</v>
      </c>
      <c r="AJ6632" t="s">
        <v>53</v>
      </c>
      <c r="AL6632" t="s">
        <v>78</v>
      </c>
      <c r="AO6632" t="s">
        <v>5443</v>
      </c>
      <c r="AP6632" s="1">
        <v>44767.547222222223</v>
      </c>
    </row>
    <row r="6633" spans="1:43" x14ac:dyDescent="0.35">
      <c r="A6633" t="s">
        <v>37474</v>
      </c>
      <c r="B6633" t="s">
        <v>37475</v>
      </c>
      <c r="C6633" t="s">
        <v>359</v>
      </c>
      <c r="F6633" t="s">
        <v>37476</v>
      </c>
      <c r="H6633" t="s">
        <v>37474</v>
      </c>
      <c r="J6633" t="s">
        <v>18421</v>
      </c>
      <c r="N6633" t="s">
        <v>17594</v>
      </c>
      <c r="O6633">
        <v>28027</v>
      </c>
      <c r="P6633" t="s">
        <v>50</v>
      </c>
      <c r="U6633" s="1">
        <v>44727</v>
      </c>
      <c r="V6633" s="1">
        <v>44727</v>
      </c>
      <c r="AC6633" t="s">
        <v>53</v>
      </c>
      <c r="AD6633">
        <v>2969580399</v>
      </c>
      <c r="AE6633" s="1">
        <v>41190.404166666667</v>
      </c>
      <c r="AG6633" t="s">
        <v>37477</v>
      </c>
      <c r="AH6633" t="s">
        <v>51</v>
      </c>
      <c r="AJ6633" t="s">
        <v>53</v>
      </c>
      <c r="AO6633" t="s">
        <v>8142</v>
      </c>
    </row>
    <row r="6634" spans="1:43" x14ac:dyDescent="0.35">
      <c r="A6634" t="s">
        <v>37478</v>
      </c>
      <c r="B6634" t="s">
        <v>4963</v>
      </c>
      <c r="C6634" t="s">
        <v>6438</v>
      </c>
      <c r="F6634">
        <v>19362340504</v>
      </c>
      <c r="H6634" t="s">
        <v>37478</v>
      </c>
      <c r="J6634" t="s">
        <v>36919</v>
      </c>
      <c r="K6634" t="s">
        <v>37479</v>
      </c>
      <c r="M6634" t="s">
        <v>14364</v>
      </c>
      <c r="N6634" t="s">
        <v>264</v>
      </c>
      <c r="O6634">
        <v>75935</v>
      </c>
      <c r="P6634" t="s">
        <v>50</v>
      </c>
      <c r="U6634" s="1">
        <v>44727</v>
      </c>
      <c r="V6634" s="1">
        <v>44727</v>
      </c>
      <c r="W6634" s="1">
        <v>44761.4375</v>
      </c>
      <c r="X6634" s="1">
        <v>44761.4375</v>
      </c>
      <c r="AC6634" t="s">
        <v>53</v>
      </c>
      <c r="AD6634">
        <v>2969822696</v>
      </c>
      <c r="AE6634" s="1">
        <v>43308.719444444447</v>
      </c>
      <c r="AF6634" t="s">
        <v>37480</v>
      </c>
      <c r="AG6634" t="s">
        <v>37481</v>
      </c>
      <c r="AH6634" t="s">
        <v>51</v>
      </c>
      <c r="AJ6634" t="s">
        <v>53</v>
      </c>
      <c r="AL6634" t="s">
        <v>68</v>
      </c>
      <c r="AO6634" t="s">
        <v>8142</v>
      </c>
      <c r="AP6634" s="1">
        <v>45457.626388888886</v>
      </c>
      <c r="AQ6634" s="1">
        <v>45181.386111111111</v>
      </c>
    </row>
    <row r="6635" spans="1:43" x14ac:dyDescent="0.35">
      <c r="A6635" t="s">
        <v>37482</v>
      </c>
      <c r="B6635" t="s">
        <v>32046</v>
      </c>
      <c r="C6635" t="s">
        <v>37483</v>
      </c>
      <c r="F6635" t="s">
        <v>37484</v>
      </c>
      <c r="H6635" t="s">
        <v>37482</v>
      </c>
      <c r="J6635" t="s">
        <v>29506</v>
      </c>
      <c r="K6635" t="s">
        <v>17125</v>
      </c>
      <c r="M6635" t="s">
        <v>12796</v>
      </c>
      <c r="N6635" t="s">
        <v>798</v>
      </c>
      <c r="O6635">
        <v>79745</v>
      </c>
      <c r="P6635" t="s">
        <v>50</v>
      </c>
      <c r="U6635" s="1">
        <v>44727</v>
      </c>
      <c r="V6635" s="1">
        <v>44727</v>
      </c>
      <c r="W6635" s="1">
        <v>44727.352777777778</v>
      </c>
      <c r="X6635" s="1">
        <v>44727.352777777778</v>
      </c>
      <c r="AC6635" t="s">
        <v>53</v>
      </c>
      <c r="AD6635">
        <v>2969476061</v>
      </c>
      <c r="AE6635" s="1">
        <v>37200</v>
      </c>
      <c r="AF6635" t="s">
        <v>16940</v>
      </c>
      <c r="AG6635" t="s">
        <v>37485</v>
      </c>
      <c r="AH6635" t="s">
        <v>51</v>
      </c>
      <c r="AJ6635" t="s">
        <v>53</v>
      </c>
      <c r="AL6635" t="s">
        <v>68</v>
      </c>
      <c r="AO6635" t="s">
        <v>5443</v>
      </c>
      <c r="AP6635" s="1">
        <v>45100.322222222225</v>
      </c>
      <c r="AQ6635" s="1">
        <v>44992.611805555556</v>
      </c>
    </row>
    <row r="6636" spans="1:43" x14ac:dyDescent="0.35">
      <c r="A6636" t="s">
        <v>4225</v>
      </c>
      <c r="B6636" t="s">
        <v>3870</v>
      </c>
      <c r="C6636" t="s">
        <v>4223</v>
      </c>
      <c r="F6636" t="s">
        <v>37486</v>
      </c>
      <c r="H6636" t="s">
        <v>4225</v>
      </c>
      <c r="J6636" t="s">
        <v>16723</v>
      </c>
      <c r="K6636" t="s">
        <v>4227</v>
      </c>
      <c r="M6636" t="s">
        <v>315</v>
      </c>
      <c r="N6636" t="s">
        <v>253</v>
      </c>
      <c r="O6636">
        <v>87413</v>
      </c>
      <c r="P6636" t="s">
        <v>50</v>
      </c>
      <c r="U6636" s="1">
        <v>44727</v>
      </c>
      <c r="V6636" s="1">
        <v>44727</v>
      </c>
      <c r="W6636" s="1">
        <v>44727.481944444444</v>
      </c>
      <c r="X6636" s="1">
        <v>44727.481944444444</v>
      </c>
      <c r="AC6636" t="s">
        <v>53</v>
      </c>
      <c r="AD6636">
        <v>1000000001</v>
      </c>
      <c r="AE6636" s="1">
        <v>39973.351388888892</v>
      </c>
      <c r="AF6636" t="s">
        <v>3377</v>
      </c>
      <c r="AG6636" t="s">
        <v>37487</v>
      </c>
      <c r="AH6636" t="s">
        <v>51</v>
      </c>
      <c r="AJ6636" t="s">
        <v>53</v>
      </c>
      <c r="AL6636" t="s">
        <v>78</v>
      </c>
      <c r="AO6636" t="s">
        <v>5443</v>
      </c>
      <c r="AP6636" s="1">
        <v>44727.624305555553</v>
      </c>
    </row>
    <row r="6637" spans="1:43" x14ac:dyDescent="0.35">
      <c r="A6637" t="s">
        <v>37488</v>
      </c>
      <c r="B6637" t="s">
        <v>14920</v>
      </c>
      <c r="C6637" t="s">
        <v>1471</v>
      </c>
      <c r="F6637" t="s">
        <v>37489</v>
      </c>
      <c r="H6637" t="s">
        <v>37488</v>
      </c>
      <c r="J6637" t="s">
        <v>37490</v>
      </c>
      <c r="N6637" t="s">
        <v>637</v>
      </c>
      <c r="O6637">
        <v>79938</v>
      </c>
      <c r="P6637" t="s">
        <v>50</v>
      </c>
      <c r="U6637" s="1">
        <v>44727</v>
      </c>
      <c r="V6637" s="1">
        <v>44727</v>
      </c>
      <c r="W6637" s="1">
        <v>44727.433333333334</v>
      </c>
      <c r="X6637" s="1">
        <v>44727.433333333334</v>
      </c>
      <c r="AC6637" t="s">
        <v>53</v>
      </c>
      <c r="AD6637">
        <v>1000000001</v>
      </c>
      <c r="AE6637" s="1">
        <v>39973.351388888892</v>
      </c>
      <c r="AF6637" t="s">
        <v>3377</v>
      </c>
      <c r="AG6637" t="s">
        <v>37491</v>
      </c>
      <c r="AH6637" t="s">
        <v>51</v>
      </c>
      <c r="AJ6637" t="s">
        <v>53</v>
      </c>
      <c r="AL6637" t="s">
        <v>78</v>
      </c>
      <c r="AO6637" t="s">
        <v>8142</v>
      </c>
    </row>
    <row r="6638" spans="1:43" x14ac:dyDescent="0.35">
      <c r="A6638" t="s">
        <v>37492</v>
      </c>
      <c r="B6638" t="s">
        <v>37493</v>
      </c>
      <c r="C6638" t="s">
        <v>37494</v>
      </c>
      <c r="F6638" t="s">
        <v>37495</v>
      </c>
      <c r="G6638" t="s">
        <v>37496</v>
      </c>
      <c r="H6638" t="s">
        <v>37497</v>
      </c>
      <c r="J6638" t="s">
        <v>5634</v>
      </c>
      <c r="P6638" t="s">
        <v>50</v>
      </c>
      <c r="U6638" s="1">
        <v>44727</v>
      </c>
      <c r="V6638" s="1">
        <v>44727</v>
      </c>
      <c r="W6638" s="1">
        <v>44727.380555555559</v>
      </c>
      <c r="X6638" s="1">
        <v>44727.380555555559</v>
      </c>
      <c r="AC6638" t="s">
        <v>53</v>
      </c>
      <c r="AD6638">
        <v>1000000001</v>
      </c>
      <c r="AE6638" s="1">
        <v>39973.351388888892</v>
      </c>
      <c r="AF6638" t="s">
        <v>3377</v>
      </c>
      <c r="AG6638" t="s">
        <v>37498</v>
      </c>
      <c r="AH6638" t="s">
        <v>51</v>
      </c>
      <c r="AJ6638" t="s">
        <v>53</v>
      </c>
      <c r="AL6638" t="s">
        <v>78</v>
      </c>
      <c r="AO6638" t="s">
        <v>5443</v>
      </c>
      <c r="AP6638" s="1">
        <v>45434.700694444444</v>
      </c>
    </row>
    <row r="6639" spans="1:43" x14ac:dyDescent="0.35">
      <c r="A6639" t="s">
        <v>37499</v>
      </c>
      <c r="B6639" t="s">
        <v>37218</v>
      </c>
      <c r="C6639" t="s">
        <v>508</v>
      </c>
      <c r="F6639" t="s">
        <v>37500</v>
      </c>
      <c r="H6639" t="s">
        <v>37501</v>
      </c>
      <c r="J6639" t="s">
        <v>37502</v>
      </c>
      <c r="P6639" t="s">
        <v>50</v>
      </c>
      <c r="U6639" s="1">
        <v>44727</v>
      </c>
      <c r="V6639" s="1">
        <v>44727</v>
      </c>
      <c r="AC6639" t="s">
        <v>53</v>
      </c>
      <c r="AD6639">
        <v>2969477838</v>
      </c>
      <c r="AE6639" s="1">
        <v>37309</v>
      </c>
      <c r="AG6639" t="s">
        <v>37503</v>
      </c>
      <c r="AH6639" t="s">
        <v>51</v>
      </c>
      <c r="AJ6639" t="s">
        <v>53</v>
      </c>
      <c r="AO6639" t="s">
        <v>8142</v>
      </c>
    </row>
    <row r="6640" spans="1:43" x14ac:dyDescent="0.35">
      <c r="A6640" t="s">
        <v>37504</v>
      </c>
      <c r="B6640" t="s">
        <v>37505</v>
      </c>
      <c r="C6640" t="s">
        <v>28686</v>
      </c>
      <c r="H6640" t="s">
        <v>37506</v>
      </c>
      <c r="J6640" t="s">
        <v>3170</v>
      </c>
      <c r="P6640" t="s">
        <v>50</v>
      </c>
      <c r="U6640" s="1">
        <v>44727</v>
      </c>
      <c r="V6640" s="1">
        <v>44727</v>
      </c>
      <c r="AC6640" t="s">
        <v>53</v>
      </c>
      <c r="AG6640" t="s">
        <v>37507</v>
      </c>
      <c r="AH6640" t="s">
        <v>51</v>
      </c>
      <c r="AJ6640" t="s">
        <v>53</v>
      </c>
      <c r="AO6640" t="s">
        <v>5443</v>
      </c>
    </row>
    <row r="6641" spans="1:43" x14ac:dyDescent="0.35">
      <c r="A6641" t="s">
        <v>37508</v>
      </c>
      <c r="B6641" t="s">
        <v>37509</v>
      </c>
      <c r="C6641" t="s">
        <v>37510</v>
      </c>
      <c r="F6641" t="s">
        <v>37511</v>
      </c>
      <c r="H6641" t="s">
        <v>37508</v>
      </c>
      <c r="J6641" t="s">
        <v>36443</v>
      </c>
      <c r="N6641" t="s">
        <v>37512</v>
      </c>
      <c r="O6641">
        <v>11865</v>
      </c>
      <c r="P6641" t="s">
        <v>28152</v>
      </c>
      <c r="U6641" s="1">
        <v>44727</v>
      </c>
      <c r="V6641" s="1">
        <v>44727</v>
      </c>
      <c r="AC6641" t="s">
        <v>53</v>
      </c>
      <c r="AD6641">
        <v>2969479704</v>
      </c>
      <c r="AE6641" s="1">
        <v>37406</v>
      </c>
      <c r="AG6641" t="s">
        <v>37513</v>
      </c>
      <c r="AH6641" t="s">
        <v>51</v>
      </c>
      <c r="AJ6641" t="s">
        <v>53</v>
      </c>
      <c r="AO6641" t="s">
        <v>8142</v>
      </c>
    </row>
    <row r="6642" spans="1:43" x14ac:dyDescent="0.35">
      <c r="A6642" t="s">
        <v>37514</v>
      </c>
      <c r="B6642" t="s">
        <v>37515</v>
      </c>
      <c r="C6642" t="s">
        <v>37516</v>
      </c>
      <c r="F6642" t="s">
        <v>37517</v>
      </c>
      <c r="H6642" t="s">
        <v>37514</v>
      </c>
      <c r="J6642" t="s">
        <v>37518</v>
      </c>
      <c r="K6642" t="s">
        <v>37519</v>
      </c>
      <c r="M6642" t="s">
        <v>37520</v>
      </c>
      <c r="N6642" t="s">
        <v>37521</v>
      </c>
      <c r="O6642">
        <v>10138</v>
      </c>
      <c r="P6642" t="s">
        <v>37522</v>
      </c>
      <c r="U6642" s="1">
        <v>44727</v>
      </c>
      <c r="V6642" s="1">
        <v>44727</v>
      </c>
      <c r="AC6642" t="s">
        <v>51</v>
      </c>
      <c r="AD6642">
        <v>1000000001</v>
      </c>
      <c r="AE6642" s="1">
        <v>39973.351388888892</v>
      </c>
      <c r="AG6642" t="s">
        <v>37523</v>
      </c>
      <c r="AH6642" t="s">
        <v>51</v>
      </c>
      <c r="AJ6642" t="s">
        <v>53</v>
      </c>
      <c r="AO6642" t="s">
        <v>5443</v>
      </c>
    </row>
    <row r="6643" spans="1:43" x14ac:dyDescent="0.35">
      <c r="A6643" t="s">
        <v>37524</v>
      </c>
      <c r="B6643" t="s">
        <v>17694</v>
      </c>
      <c r="C6643" t="s">
        <v>1752</v>
      </c>
      <c r="F6643" t="s">
        <v>37525</v>
      </c>
      <c r="H6643" t="s">
        <v>37524</v>
      </c>
      <c r="J6643" t="s">
        <v>27926</v>
      </c>
      <c r="K6643" t="s">
        <v>27932</v>
      </c>
      <c r="M6643" t="s">
        <v>27933</v>
      </c>
      <c r="N6643" t="s">
        <v>6645</v>
      </c>
      <c r="O6643">
        <v>92806</v>
      </c>
      <c r="P6643" t="s">
        <v>50</v>
      </c>
      <c r="U6643" s="1">
        <v>44727</v>
      </c>
      <c r="V6643" s="1">
        <v>44727</v>
      </c>
      <c r="AC6643" t="s">
        <v>53</v>
      </c>
      <c r="AD6643">
        <v>2969528616</v>
      </c>
      <c r="AE6643" s="1">
        <v>39384.675000000003</v>
      </c>
      <c r="AG6643" t="s">
        <v>37526</v>
      </c>
      <c r="AH6643" t="s">
        <v>51</v>
      </c>
      <c r="AJ6643" t="s">
        <v>53</v>
      </c>
      <c r="AO6643" t="s">
        <v>8142</v>
      </c>
    </row>
    <row r="6644" spans="1:43" x14ac:dyDescent="0.35">
      <c r="A6644" t="s">
        <v>37527</v>
      </c>
      <c r="B6644" t="s">
        <v>37528</v>
      </c>
      <c r="C6644" t="s">
        <v>3330</v>
      </c>
      <c r="F6644" t="s">
        <v>37529</v>
      </c>
      <c r="H6644" t="s">
        <v>37527</v>
      </c>
      <c r="J6644" t="s">
        <v>20535</v>
      </c>
      <c r="N6644" t="s">
        <v>287</v>
      </c>
      <c r="O6644">
        <v>80216</v>
      </c>
      <c r="P6644" t="s">
        <v>50</v>
      </c>
      <c r="U6644" s="1">
        <v>44727</v>
      </c>
      <c r="V6644" s="1">
        <v>44727</v>
      </c>
      <c r="AC6644" t="s">
        <v>53</v>
      </c>
      <c r="AD6644">
        <v>2969591941</v>
      </c>
      <c r="AE6644" s="1">
        <v>41407.517361111109</v>
      </c>
      <c r="AG6644" t="s">
        <v>37530</v>
      </c>
      <c r="AH6644" t="s">
        <v>51</v>
      </c>
      <c r="AJ6644" t="s">
        <v>53</v>
      </c>
      <c r="AL6644" t="s">
        <v>78</v>
      </c>
      <c r="AO6644" t="s">
        <v>8142</v>
      </c>
    </row>
    <row r="6645" spans="1:43" x14ac:dyDescent="0.35">
      <c r="A6645" t="s">
        <v>37531</v>
      </c>
      <c r="B6645" t="s">
        <v>9349</v>
      </c>
      <c r="C6645" t="s">
        <v>3466</v>
      </c>
      <c r="F6645" t="s">
        <v>37532</v>
      </c>
      <c r="H6645" t="s">
        <v>37531</v>
      </c>
      <c r="J6645" t="s">
        <v>29506</v>
      </c>
      <c r="K6645" t="s">
        <v>17125</v>
      </c>
      <c r="M6645" t="s">
        <v>12796</v>
      </c>
      <c r="N6645" t="s">
        <v>798</v>
      </c>
      <c r="O6645">
        <v>79745</v>
      </c>
      <c r="P6645" t="s">
        <v>50</v>
      </c>
      <c r="U6645" s="1">
        <v>44727</v>
      </c>
      <c r="V6645" s="1">
        <v>44727</v>
      </c>
      <c r="W6645" s="1">
        <v>44727.804166666669</v>
      </c>
      <c r="X6645" s="1">
        <v>44727.804166666669</v>
      </c>
      <c r="AC6645" t="s">
        <v>51</v>
      </c>
      <c r="AD6645">
        <v>2969476061</v>
      </c>
      <c r="AE6645" s="1">
        <v>37200</v>
      </c>
      <c r="AF6645" t="s">
        <v>16940</v>
      </c>
      <c r="AG6645" t="s">
        <v>37533</v>
      </c>
      <c r="AH6645" t="s">
        <v>51</v>
      </c>
      <c r="AJ6645" t="s">
        <v>53</v>
      </c>
      <c r="AL6645" t="s">
        <v>68</v>
      </c>
      <c r="AO6645" t="s">
        <v>5443</v>
      </c>
      <c r="AP6645" s="1">
        <v>44727.803472222222</v>
      </c>
    </row>
    <row r="6646" spans="1:43" x14ac:dyDescent="0.35">
      <c r="A6646" t="s">
        <v>37534</v>
      </c>
      <c r="B6646" t="s">
        <v>11164</v>
      </c>
      <c r="C6646" t="s">
        <v>359</v>
      </c>
      <c r="F6646" t="s">
        <v>37535</v>
      </c>
      <c r="H6646" t="s">
        <v>37536</v>
      </c>
      <c r="J6646" t="s">
        <v>2028</v>
      </c>
      <c r="N6646" t="s">
        <v>15559</v>
      </c>
      <c r="O6646">
        <v>23464</v>
      </c>
      <c r="P6646" t="s">
        <v>50</v>
      </c>
      <c r="U6646" s="1">
        <v>44728</v>
      </c>
      <c r="V6646" s="1">
        <v>44728</v>
      </c>
      <c r="AC6646" t="s">
        <v>53</v>
      </c>
      <c r="AD6646">
        <v>2969532847</v>
      </c>
      <c r="AE6646" s="1">
        <v>39580.404166666667</v>
      </c>
      <c r="AG6646" t="s">
        <v>37537</v>
      </c>
      <c r="AH6646" t="s">
        <v>51</v>
      </c>
      <c r="AJ6646" t="s">
        <v>53</v>
      </c>
      <c r="AO6646" t="s">
        <v>8142</v>
      </c>
    </row>
    <row r="6647" spans="1:43" x14ac:dyDescent="0.35">
      <c r="A6647" t="s">
        <v>37538</v>
      </c>
      <c r="B6647" t="s">
        <v>653</v>
      </c>
      <c r="C6647" t="s">
        <v>1798</v>
      </c>
      <c r="F6647">
        <v>13653230305</v>
      </c>
      <c r="H6647" t="s">
        <v>37538</v>
      </c>
      <c r="J6647" t="s">
        <v>16753</v>
      </c>
      <c r="N6647" t="s">
        <v>37539</v>
      </c>
      <c r="O6647" t="s">
        <v>37540</v>
      </c>
      <c r="P6647" t="s">
        <v>4438</v>
      </c>
      <c r="U6647" s="1">
        <v>44728</v>
      </c>
      <c r="V6647" s="1">
        <v>44728</v>
      </c>
      <c r="AC6647" t="s">
        <v>53</v>
      </c>
      <c r="AD6647">
        <v>2969485518</v>
      </c>
      <c r="AE6647" s="1">
        <v>37809</v>
      </c>
      <c r="AG6647" t="s">
        <v>37541</v>
      </c>
      <c r="AH6647" t="s">
        <v>51</v>
      </c>
      <c r="AJ6647" t="s">
        <v>53</v>
      </c>
      <c r="AO6647" t="s">
        <v>8142</v>
      </c>
    </row>
    <row r="6648" spans="1:43" x14ac:dyDescent="0.35">
      <c r="A6648" t="s">
        <v>37542</v>
      </c>
      <c r="B6648" t="s">
        <v>37543</v>
      </c>
      <c r="C6648" t="s">
        <v>37544</v>
      </c>
      <c r="F6648" t="s">
        <v>37545</v>
      </c>
      <c r="H6648" t="s">
        <v>37546</v>
      </c>
      <c r="J6648" t="s">
        <v>20535</v>
      </c>
      <c r="N6648" t="s">
        <v>3689</v>
      </c>
      <c r="O6648">
        <v>65101</v>
      </c>
      <c r="P6648" t="s">
        <v>50</v>
      </c>
      <c r="U6648" s="1">
        <v>44728</v>
      </c>
      <c r="V6648" s="1">
        <v>44728</v>
      </c>
      <c r="AC6648" t="s">
        <v>53</v>
      </c>
      <c r="AD6648">
        <v>2969591941</v>
      </c>
      <c r="AE6648" s="1">
        <v>41407.517361111109</v>
      </c>
      <c r="AG6648" t="s">
        <v>37547</v>
      </c>
      <c r="AH6648" t="s">
        <v>51</v>
      </c>
      <c r="AJ6648" t="s">
        <v>53</v>
      </c>
      <c r="AO6648" t="s">
        <v>8142</v>
      </c>
    </row>
    <row r="6649" spans="1:43" x14ac:dyDescent="0.35">
      <c r="A6649" t="s">
        <v>37548</v>
      </c>
      <c r="B6649" t="s">
        <v>9245</v>
      </c>
      <c r="C6649" t="s">
        <v>5032</v>
      </c>
      <c r="F6649" t="s">
        <v>37549</v>
      </c>
      <c r="H6649" t="s">
        <v>37548</v>
      </c>
      <c r="J6649" t="s">
        <v>34063</v>
      </c>
      <c r="K6649" t="s">
        <v>34064</v>
      </c>
      <c r="M6649" t="s">
        <v>154</v>
      </c>
      <c r="N6649" t="s">
        <v>65</v>
      </c>
      <c r="O6649">
        <v>80631</v>
      </c>
      <c r="P6649" t="s">
        <v>50</v>
      </c>
      <c r="U6649" s="1">
        <v>44728</v>
      </c>
      <c r="V6649" s="1">
        <v>44728</v>
      </c>
      <c r="W6649" s="1">
        <v>44728.726388888892</v>
      </c>
      <c r="X6649" s="1">
        <v>44728.726388888892</v>
      </c>
      <c r="AC6649" t="s">
        <v>53</v>
      </c>
      <c r="AD6649">
        <v>2972064851</v>
      </c>
      <c r="AE6649" s="1">
        <v>44652.625</v>
      </c>
      <c r="AG6649" t="s">
        <v>37550</v>
      </c>
      <c r="AH6649" t="s">
        <v>51</v>
      </c>
      <c r="AJ6649" t="s">
        <v>53</v>
      </c>
      <c r="AL6649" t="s">
        <v>68</v>
      </c>
      <c r="AO6649" t="s">
        <v>5443</v>
      </c>
      <c r="AP6649" s="1">
        <v>44728.725694444445</v>
      </c>
    </row>
    <row r="6650" spans="1:43" x14ac:dyDescent="0.35">
      <c r="A6650" t="s">
        <v>37551</v>
      </c>
      <c r="B6650" t="s">
        <v>4264</v>
      </c>
      <c r="C6650" t="s">
        <v>5101</v>
      </c>
      <c r="F6650" t="s">
        <v>37552</v>
      </c>
      <c r="H6650" t="s">
        <v>37551</v>
      </c>
      <c r="J6650" t="s">
        <v>6387</v>
      </c>
      <c r="K6650" t="s">
        <v>37553</v>
      </c>
      <c r="M6650" t="s">
        <v>37554</v>
      </c>
      <c r="N6650" t="s">
        <v>1205</v>
      </c>
      <c r="O6650">
        <v>65101</v>
      </c>
      <c r="P6650" t="s">
        <v>50</v>
      </c>
      <c r="U6650" s="1">
        <v>44728</v>
      </c>
      <c r="V6650" s="1">
        <v>44728</v>
      </c>
      <c r="AC6650" t="s">
        <v>53</v>
      </c>
      <c r="AD6650">
        <v>2969484892</v>
      </c>
      <c r="AE6650" s="1">
        <v>37756</v>
      </c>
      <c r="AG6650" t="s">
        <v>37555</v>
      </c>
      <c r="AH6650" t="s">
        <v>51</v>
      </c>
      <c r="AJ6650" t="s">
        <v>53</v>
      </c>
      <c r="AO6650" t="s">
        <v>8142</v>
      </c>
    </row>
    <row r="6651" spans="1:43" x14ac:dyDescent="0.35">
      <c r="A6651" t="s">
        <v>37556</v>
      </c>
      <c r="B6651" t="s">
        <v>7237</v>
      </c>
      <c r="C6651" t="s">
        <v>10731</v>
      </c>
      <c r="F6651" t="s">
        <v>37557</v>
      </c>
      <c r="H6651" t="s">
        <v>37556</v>
      </c>
      <c r="J6651" t="s">
        <v>6387</v>
      </c>
      <c r="N6651" t="s">
        <v>16805</v>
      </c>
      <c r="O6651">
        <v>97330</v>
      </c>
      <c r="P6651" t="s">
        <v>50</v>
      </c>
      <c r="U6651" s="1">
        <v>44728</v>
      </c>
      <c r="V6651" s="1">
        <v>44728</v>
      </c>
      <c r="AC6651" t="s">
        <v>53</v>
      </c>
      <c r="AD6651">
        <v>2969484892</v>
      </c>
      <c r="AE6651" s="1">
        <v>37756</v>
      </c>
      <c r="AG6651" t="s">
        <v>37558</v>
      </c>
      <c r="AH6651" t="s">
        <v>51</v>
      </c>
      <c r="AJ6651" t="s">
        <v>53</v>
      </c>
      <c r="AO6651" t="s">
        <v>8142</v>
      </c>
    </row>
    <row r="6652" spans="1:43" x14ac:dyDescent="0.35">
      <c r="A6652" t="s">
        <v>37559</v>
      </c>
      <c r="B6652" t="s">
        <v>17122</v>
      </c>
      <c r="C6652" t="s">
        <v>22427</v>
      </c>
      <c r="F6652" t="s">
        <v>37560</v>
      </c>
      <c r="H6652" t="s">
        <v>37559</v>
      </c>
      <c r="J6652" t="s">
        <v>29506</v>
      </c>
      <c r="K6652" t="s">
        <v>17125</v>
      </c>
      <c r="M6652" t="s">
        <v>12796</v>
      </c>
      <c r="N6652" t="s">
        <v>798</v>
      </c>
      <c r="O6652">
        <v>79745</v>
      </c>
      <c r="P6652" t="s">
        <v>50</v>
      </c>
      <c r="U6652" s="1">
        <v>44728</v>
      </c>
      <c r="V6652" s="1">
        <v>44728</v>
      </c>
      <c r="W6652" s="1">
        <v>44728.375</v>
      </c>
      <c r="X6652" s="1">
        <v>44728.375</v>
      </c>
      <c r="AC6652" t="s">
        <v>53</v>
      </c>
      <c r="AD6652">
        <v>2969476061</v>
      </c>
      <c r="AE6652" s="1">
        <v>37200</v>
      </c>
      <c r="AF6652" t="s">
        <v>29508</v>
      </c>
      <c r="AG6652" t="s">
        <v>37561</v>
      </c>
      <c r="AH6652" t="s">
        <v>51</v>
      </c>
      <c r="AJ6652" t="s">
        <v>53</v>
      </c>
      <c r="AL6652" t="s">
        <v>68</v>
      </c>
      <c r="AO6652" t="s">
        <v>5443</v>
      </c>
      <c r="AP6652" s="1">
        <v>45223.314583333333</v>
      </c>
      <c r="AQ6652" s="1">
        <v>44748.555555555555</v>
      </c>
    </row>
    <row r="6653" spans="1:43" x14ac:dyDescent="0.35">
      <c r="A6653" t="s">
        <v>37562</v>
      </c>
      <c r="B6653" t="s">
        <v>37563</v>
      </c>
      <c r="C6653" t="s">
        <v>12366</v>
      </c>
      <c r="F6653" t="s">
        <v>37564</v>
      </c>
      <c r="H6653" t="s">
        <v>37562</v>
      </c>
      <c r="J6653" t="s">
        <v>26184</v>
      </c>
      <c r="K6653" t="s">
        <v>26185</v>
      </c>
      <c r="M6653" t="s">
        <v>1296</v>
      </c>
      <c r="N6653" t="s">
        <v>253</v>
      </c>
      <c r="O6653" t="s">
        <v>37565</v>
      </c>
      <c r="P6653" t="s">
        <v>50</v>
      </c>
      <c r="U6653" s="1">
        <v>44728</v>
      </c>
      <c r="V6653" s="1">
        <v>44728</v>
      </c>
      <c r="W6653" s="1">
        <v>44728.465277777781</v>
      </c>
      <c r="X6653" s="1">
        <v>44728.465277777781</v>
      </c>
      <c r="AC6653" t="s">
        <v>51</v>
      </c>
      <c r="AD6653">
        <v>1000000001</v>
      </c>
      <c r="AE6653" s="1">
        <v>39973.351388888892</v>
      </c>
      <c r="AF6653" t="s">
        <v>3377</v>
      </c>
      <c r="AG6653" t="s">
        <v>37566</v>
      </c>
      <c r="AH6653" t="s">
        <v>51</v>
      </c>
      <c r="AJ6653" t="s">
        <v>53</v>
      </c>
      <c r="AL6653" t="s">
        <v>78</v>
      </c>
      <c r="AO6653" t="s">
        <v>5443</v>
      </c>
      <c r="AP6653" s="1">
        <v>44728.591666666667</v>
      </c>
    </row>
    <row r="6654" spans="1:43" x14ac:dyDescent="0.35">
      <c r="A6654" t="s">
        <v>37567</v>
      </c>
      <c r="B6654" t="s">
        <v>1440</v>
      </c>
      <c r="C6654" t="s">
        <v>530</v>
      </c>
      <c r="F6654" t="s">
        <v>37568</v>
      </c>
      <c r="H6654" t="s">
        <v>37567</v>
      </c>
      <c r="J6654" t="s">
        <v>37569</v>
      </c>
      <c r="K6654" t="s">
        <v>37570</v>
      </c>
      <c r="M6654" t="s">
        <v>10614</v>
      </c>
      <c r="N6654" t="s">
        <v>65</v>
      </c>
      <c r="O6654">
        <v>80651</v>
      </c>
      <c r="P6654" t="s">
        <v>50</v>
      </c>
      <c r="U6654" s="1">
        <v>44728</v>
      </c>
      <c r="V6654" s="1">
        <v>44728</v>
      </c>
      <c r="W6654" s="1">
        <v>44728.408333333333</v>
      </c>
      <c r="X6654" s="1">
        <v>44728.408333333333</v>
      </c>
      <c r="AC6654" t="s">
        <v>53</v>
      </c>
      <c r="AD6654">
        <v>1000000001</v>
      </c>
      <c r="AE6654" s="1">
        <v>39973.351388888892</v>
      </c>
      <c r="AF6654" t="s">
        <v>3377</v>
      </c>
      <c r="AG6654" t="s">
        <v>37571</v>
      </c>
      <c r="AH6654" t="s">
        <v>51</v>
      </c>
      <c r="AJ6654" t="s">
        <v>53</v>
      </c>
      <c r="AL6654" t="s">
        <v>78</v>
      </c>
      <c r="AO6654" t="s">
        <v>5443</v>
      </c>
      <c r="AP6654" s="1">
        <v>44999.599305555559</v>
      </c>
    </row>
    <row r="6655" spans="1:43" x14ac:dyDescent="0.35">
      <c r="A6655" t="s">
        <v>37572</v>
      </c>
      <c r="B6655" t="s">
        <v>4746</v>
      </c>
      <c r="C6655" t="s">
        <v>6061</v>
      </c>
      <c r="H6655" t="s">
        <v>37573</v>
      </c>
      <c r="J6655" t="s">
        <v>3170</v>
      </c>
      <c r="P6655" t="s">
        <v>50</v>
      </c>
      <c r="U6655" s="1">
        <v>44728</v>
      </c>
      <c r="V6655" s="1">
        <v>44728</v>
      </c>
      <c r="AC6655" t="s">
        <v>53</v>
      </c>
      <c r="AG6655" t="s">
        <v>37574</v>
      </c>
      <c r="AH6655" t="s">
        <v>51</v>
      </c>
      <c r="AJ6655" t="s">
        <v>53</v>
      </c>
      <c r="AO6655" t="s">
        <v>5443</v>
      </c>
    </row>
    <row r="6656" spans="1:43" x14ac:dyDescent="0.35">
      <c r="A6656" t="s">
        <v>37575</v>
      </c>
      <c r="B6656" t="s">
        <v>5849</v>
      </c>
      <c r="C6656" t="s">
        <v>37576</v>
      </c>
      <c r="F6656" t="s">
        <v>37577</v>
      </c>
      <c r="H6656" t="s">
        <v>37575</v>
      </c>
      <c r="J6656" t="s">
        <v>36443</v>
      </c>
      <c r="N6656" t="s">
        <v>637</v>
      </c>
      <c r="O6656">
        <v>75494</v>
      </c>
      <c r="P6656" t="s">
        <v>50</v>
      </c>
      <c r="U6656" s="1">
        <v>44728</v>
      </c>
      <c r="V6656" s="1">
        <v>44728</v>
      </c>
      <c r="W6656" s="1">
        <v>44728.479166666664</v>
      </c>
      <c r="X6656" s="1">
        <v>44728.479166666664</v>
      </c>
      <c r="AC6656" t="s">
        <v>53</v>
      </c>
      <c r="AD6656">
        <v>2969479704</v>
      </c>
      <c r="AE6656" s="1">
        <v>37406</v>
      </c>
      <c r="AG6656" t="s">
        <v>37578</v>
      </c>
      <c r="AH6656" t="s">
        <v>51</v>
      </c>
      <c r="AJ6656" t="s">
        <v>53</v>
      </c>
      <c r="AL6656" t="s">
        <v>78</v>
      </c>
      <c r="AO6656" t="s">
        <v>8142</v>
      </c>
    </row>
    <row r="6657" spans="1:43" x14ac:dyDescent="0.35">
      <c r="A6657" t="s">
        <v>37579</v>
      </c>
      <c r="B6657" t="s">
        <v>8453</v>
      </c>
      <c r="C6657" t="s">
        <v>15884</v>
      </c>
      <c r="F6657" t="s">
        <v>34336</v>
      </c>
      <c r="H6657" t="s">
        <v>37580</v>
      </c>
      <c r="J6657" t="s">
        <v>5968</v>
      </c>
      <c r="N6657" t="s">
        <v>4526</v>
      </c>
      <c r="O6657">
        <v>85614</v>
      </c>
      <c r="P6657" t="s">
        <v>50</v>
      </c>
      <c r="U6657" s="1">
        <v>44728</v>
      </c>
      <c r="V6657" s="1">
        <v>44728</v>
      </c>
      <c r="AC6657" t="s">
        <v>53</v>
      </c>
      <c r="AD6657">
        <v>2969480780</v>
      </c>
      <c r="AE6657" s="1">
        <v>37467</v>
      </c>
      <c r="AG6657" t="s">
        <v>37581</v>
      </c>
      <c r="AH6657" t="s">
        <v>51</v>
      </c>
      <c r="AJ6657" t="s">
        <v>53</v>
      </c>
      <c r="AO6657" t="s">
        <v>8142</v>
      </c>
    </row>
    <row r="6658" spans="1:43" x14ac:dyDescent="0.35">
      <c r="A6658" t="s">
        <v>37582</v>
      </c>
      <c r="B6658" t="s">
        <v>28293</v>
      </c>
      <c r="C6658" t="s">
        <v>11825</v>
      </c>
      <c r="H6658" t="s">
        <v>37583</v>
      </c>
      <c r="J6658" t="s">
        <v>3170</v>
      </c>
      <c r="P6658" t="s">
        <v>50</v>
      </c>
      <c r="U6658" s="1">
        <v>44728</v>
      </c>
      <c r="V6658" s="1">
        <v>44728</v>
      </c>
      <c r="W6658" s="1">
        <v>44728.602083333331</v>
      </c>
      <c r="X6658" s="1">
        <v>44728.602083333331</v>
      </c>
      <c r="AC6658" t="s">
        <v>53</v>
      </c>
      <c r="AD6658">
        <v>2969480024</v>
      </c>
      <c r="AE6658" s="1">
        <v>37427</v>
      </c>
      <c r="AF6658" t="s">
        <v>151</v>
      </c>
      <c r="AG6658" t="s">
        <v>37584</v>
      </c>
      <c r="AH6658" t="s">
        <v>51</v>
      </c>
      <c r="AJ6658" t="s">
        <v>53</v>
      </c>
      <c r="AL6658" t="s">
        <v>68</v>
      </c>
      <c r="AO6658" t="s">
        <v>5443</v>
      </c>
      <c r="AP6658" s="1">
        <v>45083.447222222225</v>
      </c>
      <c r="AQ6658" s="1">
        <v>45068.474999999999</v>
      </c>
    </row>
    <row r="6659" spans="1:43" x14ac:dyDescent="0.35">
      <c r="A6659" t="s">
        <v>37585</v>
      </c>
      <c r="B6659" t="s">
        <v>37586</v>
      </c>
      <c r="C6659" t="s">
        <v>37587</v>
      </c>
      <c r="F6659" t="s">
        <v>37588</v>
      </c>
      <c r="H6659" t="s">
        <v>37585</v>
      </c>
      <c r="J6659" t="s">
        <v>36190</v>
      </c>
      <c r="N6659" t="s">
        <v>287</v>
      </c>
      <c r="O6659">
        <v>81631</v>
      </c>
      <c r="P6659" t="s">
        <v>50</v>
      </c>
      <c r="U6659" s="1">
        <v>44728</v>
      </c>
      <c r="V6659" s="1">
        <v>44728</v>
      </c>
      <c r="W6659" s="1">
        <v>44728.455555555556</v>
      </c>
      <c r="X6659" s="1">
        <v>44728.455555555556</v>
      </c>
      <c r="AC6659" t="s">
        <v>53</v>
      </c>
      <c r="AD6659">
        <v>2969665010</v>
      </c>
      <c r="AE6659" s="1">
        <v>42093.388194444444</v>
      </c>
      <c r="AG6659" t="s">
        <v>37589</v>
      </c>
      <c r="AH6659" t="s">
        <v>51</v>
      </c>
      <c r="AJ6659" t="s">
        <v>53</v>
      </c>
      <c r="AL6659" t="s">
        <v>78</v>
      </c>
      <c r="AO6659" t="s">
        <v>8142</v>
      </c>
    </row>
    <row r="6660" spans="1:43" x14ac:dyDescent="0.35">
      <c r="A6660" t="s">
        <v>37590</v>
      </c>
      <c r="B6660" t="s">
        <v>37591</v>
      </c>
      <c r="C6660" t="s">
        <v>375</v>
      </c>
      <c r="H6660" t="s">
        <v>37590</v>
      </c>
      <c r="J6660" t="s">
        <v>1305</v>
      </c>
      <c r="O6660">
        <v>80112</v>
      </c>
      <c r="P6660" t="s">
        <v>50</v>
      </c>
      <c r="U6660" s="1">
        <v>44729</v>
      </c>
      <c r="V6660" s="1">
        <v>44729</v>
      </c>
      <c r="W6660" s="1">
        <v>44729.646527777775</v>
      </c>
      <c r="X6660" s="1">
        <v>44729.646527777775</v>
      </c>
      <c r="AC6660" t="s">
        <v>53</v>
      </c>
      <c r="AD6660">
        <v>2969474645</v>
      </c>
      <c r="AE6660" s="1">
        <v>37110.530555555553</v>
      </c>
      <c r="AF6660" t="s">
        <v>1308</v>
      </c>
      <c r="AG6660" t="s">
        <v>37592</v>
      </c>
      <c r="AH6660" t="s">
        <v>51</v>
      </c>
      <c r="AJ6660" t="s">
        <v>53</v>
      </c>
      <c r="AL6660" t="s">
        <v>68</v>
      </c>
      <c r="AO6660" t="s">
        <v>5443</v>
      </c>
      <c r="AP6660" s="1">
        <v>45082.609722222223</v>
      </c>
    </row>
    <row r="6661" spans="1:43" x14ac:dyDescent="0.35">
      <c r="A6661" t="s">
        <v>37593</v>
      </c>
      <c r="B6661" t="s">
        <v>653</v>
      </c>
      <c r="C6661" t="s">
        <v>2347</v>
      </c>
      <c r="H6661" t="s">
        <v>37593</v>
      </c>
      <c r="J6661" t="s">
        <v>9778</v>
      </c>
      <c r="P6661" t="s">
        <v>50</v>
      </c>
      <c r="U6661" s="1">
        <v>44729</v>
      </c>
      <c r="V6661" s="1">
        <v>44729</v>
      </c>
      <c r="AC6661" t="s">
        <v>53</v>
      </c>
      <c r="AD6661">
        <v>2969506030</v>
      </c>
      <c r="AE6661" s="1">
        <v>38097.646527777775</v>
      </c>
      <c r="AG6661" t="s">
        <v>37594</v>
      </c>
      <c r="AH6661" t="s">
        <v>51</v>
      </c>
      <c r="AJ6661" t="s">
        <v>53</v>
      </c>
      <c r="AO6661" t="s">
        <v>8142</v>
      </c>
    </row>
    <row r="6662" spans="1:43" x14ac:dyDescent="0.35">
      <c r="A6662" t="s">
        <v>37595</v>
      </c>
      <c r="B6662" t="s">
        <v>37596</v>
      </c>
      <c r="C6662" t="s">
        <v>424</v>
      </c>
      <c r="F6662">
        <f>1205-704-3222</f>
        <v>-2721</v>
      </c>
      <c r="H6662" t="s">
        <v>37595</v>
      </c>
      <c r="J6662" t="s">
        <v>25819</v>
      </c>
      <c r="K6662" t="s">
        <v>28262</v>
      </c>
      <c r="M6662" t="s">
        <v>25822</v>
      </c>
      <c r="N6662" t="s">
        <v>25803</v>
      </c>
      <c r="O6662" t="s">
        <v>25823</v>
      </c>
      <c r="P6662" t="s">
        <v>50</v>
      </c>
      <c r="U6662" s="1">
        <v>44729</v>
      </c>
      <c r="V6662" s="1">
        <v>44729</v>
      </c>
      <c r="AC6662" t="s">
        <v>53</v>
      </c>
      <c r="AD6662">
        <v>2969640882</v>
      </c>
      <c r="AE6662" s="1">
        <v>41834.517361111109</v>
      </c>
      <c r="AG6662" t="s">
        <v>37597</v>
      </c>
      <c r="AH6662" t="s">
        <v>51</v>
      </c>
      <c r="AJ6662" t="s">
        <v>53</v>
      </c>
      <c r="AO6662" t="s">
        <v>8142</v>
      </c>
    </row>
    <row r="6663" spans="1:43" x14ac:dyDescent="0.35">
      <c r="A6663" t="s">
        <v>37598</v>
      </c>
      <c r="B6663" t="s">
        <v>9245</v>
      </c>
      <c r="C6663" t="s">
        <v>5032</v>
      </c>
      <c r="F6663" t="s">
        <v>37549</v>
      </c>
      <c r="H6663" t="s">
        <v>37548</v>
      </c>
      <c r="J6663" t="s">
        <v>34063</v>
      </c>
      <c r="K6663" t="s">
        <v>34064</v>
      </c>
      <c r="M6663" t="s">
        <v>154</v>
      </c>
      <c r="N6663" t="s">
        <v>213</v>
      </c>
      <c r="O6663">
        <v>80631</v>
      </c>
      <c r="P6663" t="s">
        <v>50</v>
      </c>
      <c r="U6663" s="1">
        <v>44729</v>
      </c>
      <c r="V6663" s="1">
        <v>44729</v>
      </c>
      <c r="W6663" s="1">
        <v>44729.426388888889</v>
      </c>
      <c r="X6663" s="1">
        <v>44729.426388888889</v>
      </c>
      <c r="AC6663" t="s">
        <v>53</v>
      </c>
      <c r="AD6663">
        <v>2972064851</v>
      </c>
      <c r="AE6663" s="1">
        <v>44652.625</v>
      </c>
      <c r="AF6663" t="s">
        <v>34065</v>
      </c>
      <c r="AG6663" t="s">
        <v>37599</v>
      </c>
      <c r="AH6663" t="s">
        <v>51</v>
      </c>
      <c r="AJ6663" t="s">
        <v>53</v>
      </c>
      <c r="AL6663" t="s">
        <v>68</v>
      </c>
      <c r="AO6663" t="s">
        <v>5443</v>
      </c>
      <c r="AP6663" s="1">
        <v>45476.727777777778</v>
      </c>
      <c r="AQ6663" s="1">
        <v>45391.670138888891</v>
      </c>
    </row>
    <row r="6664" spans="1:43" x14ac:dyDescent="0.35">
      <c r="A6664" t="s">
        <v>37600</v>
      </c>
      <c r="B6664" t="s">
        <v>29373</v>
      </c>
      <c r="C6664" t="s">
        <v>678</v>
      </c>
      <c r="F6664" t="s">
        <v>37601</v>
      </c>
      <c r="H6664" t="s">
        <v>37600</v>
      </c>
      <c r="J6664" t="s">
        <v>7961</v>
      </c>
      <c r="K6664" t="s">
        <v>37602</v>
      </c>
      <c r="M6664" t="s">
        <v>14327</v>
      </c>
      <c r="N6664" t="s">
        <v>798</v>
      </c>
      <c r="O6664">
        <v>76085</v>
      </c>
      <c r="P6664" t="s">
        <v>50</v>
      </c>
      <c r="U6664" s="1">
        <v>44729</v>
      </c>
      <c r="V6664" s="1">
        <v>44729</v>
      </c>
      <c r="W6664" s="1">
        <v>44732.456250000003</v>
      </c>
      <c r="X6664" s="1">
        <v>44732.456250000003</v>
      </c>
      <c r="AC6664" t="s">
        <v>53</v>
      </c>
      <c r="AD6664">
        <v>2969702039</v>
      </c>
      <c r="AE6664" s="1">
        <v>42528.619444444441</v>
      </c>
      <c r="AF6664" t="s">
        <v>7965</v>
      </c>
      <c r="AG6664" t="s">
        <v>37603</v>
      </c>
      <c r="AH6664" t="s">
        <v>51</v>
      </c>
      <c r="AJ6664" t="s">
        <v>53</v>
      </c>
      <c r="AL6664" t="s">
        <v>68</v>
      </c>
      <c r="AO6664" t="s">
        <v>5443</v>
      </c>
      <c r="AP6664" s="1">
        <v>44761.880555555559</v>
      </c>
      <c r="AQ6664" s="1">
        <v>44761.531944444447</v>
      </c>
    </row>
    <row r="6665" spans="1:43" x14ac:dyDescent="0.35">
      <c r="A6665" t="s">
        <v>37604</v>
      </c>
      <c r="B6665" t="s">
        <v>7086</v>
      </c>
      <c r="C6665" t="s">
        <v>15368</v>
      </c>
      <c r="F6665" t="s">
        <v>37605</v>
      </c>
      <c r="H6665" t="s">
        <v>37604</v>
      </c>
      <c r="J6665" t="s">
        <v>37606</v>
      </c>
      <c r="N6665" t="s">
        <v>287</v>
      </c>
      <c r="O6665">
        <v>80631</v>
      </c>
      <c r="P6665" t="s">
        <v>50</v>
      </c>
      <c r="U6665" s="1">
        <v>44729</v>
      </c>
      <c r="V6665" s="1">
        <v>44729</v>
      </c>
      <c r="W6665" s="1">
        <v>44729.73333333333</v>
      </c>
      <c r="X6665" s="1">
        <v>44729.73333333333</v>
      </c>
      <c r="AC6665" t="s">
        <v>53</v>
      </c>
      <c r="AD6665">
        <v>1000000001</v>
      </c>
      <c r="AE6665" s="1">
        <v>39973.351388888892</v>
      </c>
      <c r="AF6665" t="s">
        <v>3377</v>
      </c>
      <c r="AG6665" t="s">
        <v>37607</v>
      </c>
      <c r="AH6665" t="s">
        <v>51</v>
      </c>
      <c r="AJ6665" t="s">
        <v>53</v>
      </c>
      <c r="AL6665" t="s">
        <v>78</v>
      </c>
      <c r="AO6665" t="s">
        <v>8142</v>
      </c>
    </row>
    <row r="6666" spans="1:43" x14ac:dyDescent="0.35">
      <c r="A6666" t="s">
        <v>37608</v>
      </c>
      <c r="B6666" t="s">
        <v>8392</v>
      </c>
      <c r="C6666" t="s">
        <v>3764</v>
      </c>
      <c r="F6666" t="s">
        <v>37609</v>
      </c>
      <c r="H6666" t="s">
        <v>15335</v>
      </c>
      <c r="J6666" t="s">
        <v>6242</v>
      </c>
      <c r="P6666" t="s">
        <v>50</v>
      </c>
      <c r="U6666" s="1">
        <v>44729</v>
      </c>
      <c r="V6666" s="1">
        <v>44729</v>
      </c>
      <c r="AC6666" t="s">
        <v>53</v>
      </c>
      <c r="AD6666">
        <v>2969507921</v>
      </c>
      <c r="AE6666" s="1">
        <v>38224.743750000001</v>
      </c>
      <c r="AG6666" t="s">
        <v>37610</v>
      </c>
      <c r="AH6666" t="s">
        <v>51</v>
      </c>
      <c r="AJ6666" t="s">
        <v>53</v>
      </c>
      <c r="AO6666" t="s">
        <v>8142</v>
      </c>
    </row>
    <row r="6667" spans="1:43" x14ac:dyDescent="0.35">
      <c r="A6667" t="s">
        <v>37611</v>
      </c>
      <c r="B6667" t="s">
        <v>29194</v>
      </c>
      <c r="C6667" t="s">
        <v>10204</v>
      </c>
      <c r="F6667" t="s">
        <v>37612</v>
      </c>
      <c r="H6667" t="s">
        <v>37611</v>
      </c>
      <c r="J6667" t="s">
        <v>34351</v>
      </c>
      <c r="N6667" t="s">
        <v>287</v>
      </c>
      <c r="O6667">
        <v>80031</v>
      </c>
      <c r="P6667" t="s">
        <v>50</v>
      </c>
      <c r="U6667" s="1">
        <v>44729</v>
      </c>
      <c r="V6667" s="1">
        <v>44729</v>
      </c>
      <c r="W6667" s="1">
        <v>44729.631249999999</v>
      </c>
      <c r="X6667" s="1">
        <v>44729.631249999999</v>
      </c>
      <c r="AC6667" t="s">
        <v>53</v>
      </c>
      <c r="AD6667">
        <v>1000000001</v>
      </c>
      <c r="AE6667" s="1">
        <v>39973.351388888892</v>
      </c>
      <c r="AF6667" t="s">
        <v>3377</v>
      </c>
      <c r="AG6667" t="s">
        <v>37613</v>
      </c>
      <c r="AH6667" t="s">
        <v>51</v>
      </c>
      <c r="AJ6667" t="s">
        <v>53</v>
      </c>
      <c r="AL6667" t="s">
        <v>78</v>
      </c>
      <c r="AO6667" t="s">
        <v>8142</v>
      </c>
    </row>
    <row r="6668" spans="1:43" x14ac:dyDescent="0.35">
      <c r="A6668" t="s">
        <v>37614</v>
      </c>
      <c r="B6668" t="s">
        <v>11347</v>
      </c>
      <c r="C6668" t="s">
        <v>37615</v>
      </c>
      <c r="F6668" t="s">
        <v>37616</v>
      </c>
      <c r="H6668" t="s">
        <v>37614</v>
      </c>
      <c r="J6668" t="s">
        <v>7961</v>
      </c>
      <c r="K6668" t="s">
        <v>37617</v>
      </c>
      <c r="M6668" t="s">
        <v>28988</v>
      </c>
      <c r="N6668" t="s">
        <v>798</v>
      </c>
      <c r="O6668">
        <v>79706</v>
      </c>
      <c r="P6668" t="s">
        <v>50</v>
      </c>
      <c r="U6668" s="1">
        <v>44729</v>
      </c>
      <c r="V6668" s="1">
        <v>44729</v>
      </c>
      <c r="AC6668" t="s">
        <v>51</v>
      </c>
      <c r="AD6668">
        <v>2969702039</v>
      </c>
      <c r="AE6668" s="1">
        <v>42528.619444444441</v>
      </c>
      <c r="AG6668" t="s">
        <v>37618</v>
      </c>
      <c r="AH6668" t="s">
        <v>51</v>
      </c>
      <c r="AJ6668" t="s">
        <v>53</v>
      </c>
      <c r="AO6668" t="s">
        <v>5443</v>
      </c>
    </row>
    <row r="6669" spans="1:43" x14ac:dyDescent="0.35">
      <c r="A6669" t="s">
        <v>37619</v>
      </c>
      <c r="B6669" t="s">
        <v>5735</v>
      </c>
      <c r="C6669" t="s">
        <v>37620</v>
      </c>
      <c r="F6669">
        <v>15756543547</v>
      </c>
      <c r="H6669" t="s">
        <v>37619</v>
      </c>
      <c r="J6669" t="s">
        <v>37621</v>
      </c>
      <c r="K6669" t="s">
        <v>37622</v>
      </c>
      <c r="M6669" t="s">
        <v>8491</v>
      </c>
      <c r="N6669" t="s">
        <v>264</v>
      </c>
      <c r="O6669">
        <v>79837</v>
      </c>
      <c r="P6669" t="s">
        <v>50</v>
      </c>
      <c r="U6669" s="1">
        <v>44729</v>
      </c>
      <c r="V6669" s="1">
        <v>44729</v>
      </c>
      <c r="W6669" s="1">
        <v>44729.520833333336</v>
      </c>
      <c r="X6669" s="1">
        <v>44729.520833333336</v>
      </c>
      <c r="AC6669" t="s">
        <v>53</v>
      </c>
      <c r="AD6669">
        <v>2973345048</v>
      </c>
      <c r="AE6669" s="1">
        <v>45034.714583333334</v>
      </c>
      <c r="AF6669" t="s">
        <v>37623</v>
      </c>
      <c r="AG6669" t="s">
        <v>37624</v>
      </c>
      <c r="AH6669" t="s">
        <v>51</v>
      </c>
      <c r="AJ6669" t="s">
        <v>53</v>
      </c>
      <c r="AL6669" t="s">
        <v>68</v>
      </c>
      <c r="AO6669" t="s">
        <v>5443</v>
      </c>
      <c r="AP6669" s="1">
        <v>45446.500694444447</v>
      </c>
      <c r="AQ6669" s="1">
        <v>45413.628472222219</v>
      </c>
    </row>
    <row r="6670" spans="1:43" x14ac:dyDescent="0.35">
      <c r="A6670" t="s">
        <v>37625</v>
      </c>
      <c r="B6670" t="s">
        <v>37626</v>
      </c>
      <c r="C6670" t="s">
        <v>860</v>
      </c>
      <c r="F6670" t="s">
        <v>37627</v>
      </c>
      <c r="H6670" t="s">
        <v>37625</v>
      </c>
      <c r="J6670" t="s">
        <v>37628</v>
      </c>
      <c r="N6670" t="s">
        <v>287</v>
      </c>
      <c r="O6670">
        <v>80033</v>
      </c>
      <c r="P6670" t="s">
        <v>50</v>
      </c>
      <c r="U6670" s="1">
        <v>44730</v>
      </c>
      <c r="V6670" s="1">
        <v>44730</v>
      </c>
      <c r="W6670" s="1">
        <v>44730.394444444442</v>
      </c>
      <c r="X6670" s="1">
        <v>44730.394444444442</v>
      </c>
      <c r="AC6670" t="s">
        <v>53</v>
      </c>
      <c r="AD6670">
        <v>2972123437</v>
      </c>
      <c r="AE6670" s="1">
        <v>44804.479861111111</v>
      </c>
      <c r="AF6670" t="s">
        <v>37629</v>
      </c>
      <c r="AG6670" t="s">
        <v>37630</v>
      </c>
      <c r="AH6670" t="s">
        <v>51</v>
      </c>
      <c r="AJ6670" t="s">
        <v>53</v>
      </c>
      <c r="AL6670" t="s">
        <v>68</v>
      </c>
      <c r="AO6670" t="s">
        <v>8142</v>
      </c>
    </row>
    <row r="6671" spans="1:43" x14ac:dyDescent="0.35">
      <c r="A6671" t="s">
        <v>37631</v>
      </c>
      <c r="B6671" t="s">
        <v>4449</v>
      </c>
      <c r="C6671" t="s">
        <v>8700</v>
      </c>
      <c r="H6671" t="s">
        <v>37631</v>
      </c>
      <c r="J6671" t="s">
        <v>37632</v>
      </c>
      <c r="K6671">
        <v>1050</v>
      </c>
      <c r="M6671" t="s">
        <v>1397</v>
      </c>
      <c r="N6671" t="s">
        <v>65</v>
      </c>
      <c r="O6671">
        <v>80401</v>
      </c>
      <c r="P6671" t="s">
        <v>50</v>
      </c>
      <c r="U6671" s="1">
        <v>44730</v>
      </c>
      <c r="V6671" s="1">
        <v>44730</v>
      </c>
      <c r="W6671" s="1">
        <v>44730.951388888891</v>
      </c>
      <c r="X6671" s="1">
        <v>44730.951388888891</v>
      </c>
      <c r="AC6671" t="s">
        <v>51</v>
      </c>
      <c r="AD6671">
        <v>1000000001</v>
      </c>
      <c r="AE6671" s="1">
        <v>39973.351388888892</v>
      </c>
      <c r="AF6671" t="s">
        <v>3377</v>
      </c>
      <c r="AG6671" t="s">
        <v>37633</v>
      </c>
      <c r="AH6671" t="s">
        <v>51</v>
      </c>
      <c r="AJ6671" t="s">
        <v>53</v>
      </c>
      <c r="AL6671" t="s">
        <v>78</v>
      </c>
      <c r="AO6671" t="s">
        <v>5443</v>
      </c>
      <c r="AP6671" s="1">
        <v>44730.950694444444</v>
      </c>
    </row>
    <row r="6672" spans="1:43" x14ac:dyDescent="0.35">
      <c r="A6672" t="s">
        <v>37634</v>
      </c>
      <c r="B6672" t="s">
        <v>37635</v>
      </c>
      <c r="C6672" t="s">
        <v>1043</v>
      </c>
      <c r="F6672">
        <v>19703817258</v>
      </c>
      <c r="H6672" t="s">
        <v>37636</v>
      </c>
      <c r="J6672" t="s">
        <v>37637</v>
      </c>
      <c r="N6672" t="s">
        <v>287</v>
      </c>
      <c r="O6672">
        <v>80650</v>
      </c>
      <c r="P6672" t="s">
        <v>50</v>
      </c>
      <c r="U6672" s="1">
        <v>44730</v>
      </c>
      <c r="V6672" s="1">
        <v>44730</v>
      </c>
      <c r="W6672" s="1">
        <v>44730.468055555553</v>
      </c>
      <c r="X6672" s="1">
        <v>44730.468055555553</v>
      </c>
      <c r="AC6672" t="s">
        <v>53</v>
      </c>
      <c r="AD6672">
        <v>2969599308</v>
      </c>
      <c r="AE6672" s="1">
        <v>41533.340277777781</v>
      </c>
      <c r="AF6672" t="s">
        <v>37638</v>
      </c>
      <c r="AG6672" t="s">
        <v>37639</v>
      </c>
      <c r="AH6672" t="s">
        <v>51</v>
      </c>
      <c r="AJ6672" t="s">
        <v>53</v>
      </c>
      <c r="AL6672" t="s">
        <v>68</v>
      </c>
      <c r="AO6672" t="s">
        <v>8142</v>
      </c>
      <c r="AP6672" s="1">
        <v>45051.901388888888</v>
      </c>
    </row>
    <row r="6673" spans="1:43" x14ac:dyDescent="0.35">
      <c r="A6673" t="s">
        <v>37640</v>
      </c>
      <c r="B6673" t="s">
        <v>37641</v>
      </c>
      <c r="C6673" t="s">
        <v>2073</v>
      </c>
      <c r="F6673" t="s">
        <v>37642</v>
      </c>
      <c r="H6673" t="s">
        <v>37640</v>
      </c>
      <c r="J6673" t="s">
        <v>37643</v>
      </c>
      <c r="K6673" t="s">
        <v>37644</v>
      </c>
      <c r="M6673" t="s">
        <v>7532</v>
      </c>
      <c r="N6673" t="s">
        <v>65</v>
      </c>
      <c r="O6673">
        <v>81230</v>
      </c>
      <c r="P6673" t="s">
        <v>50</v>
      </c>
      <c r="U6673" s="1">
        <v>44731</v>
      </c>
      <c r="V6673" s="1">
        <v>44731</v>
      </c>
      <c r="W6673" s="1">
        <v>44731.730555555558</v>
      </c>
      <c r="X6673" s="1">
        <v>44731.730555555558</v>
      </c>
      <c r="AC6673" t="s">
        <v>53</v>
      </c>
      <c r="AD6673">
        <v>2972080492</v>
      </c>
      <c r="AE6673" s="1">
        <v>44732.413888888892</v>
      </c>
      <c r="AF6673" t="s">
        <v>37645</v>
      </c>
      <c r="AG6673" t="s">
        <v>37646</v>
      </c>
      <c r="AH6673" t="s">
        <v>51</v>
      </c>
      <c r="AJ6673" t="s">
        <v>53</v>
      </c>
      <c r="AL6673" t="s">
        <v>68</v>
      </c>
      <c r="AO6673" t="s">
        <v>5443</v>
      </c>
      <c r="AP6673" s="1">
        <v>45089.893750000003</v>
      </c>
    </row>
    <row r="6674" spans="1:43" x14ac:dyDescent="0.35">
      <c r="A6674" t="s">
        <v>37647</v>
      </c>
      <c r="B6674" t="s">
        <v>37648</v>
      </c>
      <c r="C6674" t="s">
        <v>37649</v>
      </c>
      <c r="F6674" s="2" t="s">
        <v>37650</v>
      </c>
      <c r="H6674" t="s">
        <v>37651</v>
      </c>
      <c r="J6674" t="s">
        <v>1433</v>
      </c>
      <c r="K6674" t="s">
        <v>37652</v>
      </c>
      <c r="M6674" t="s">
        <v>1532</v>
      </c>
      <c r="N6674" t="s">
        <v>12376</v>
      </c>
      <c r="O6674">
        <v>73536</v>
      </c>
      <c r="P6674" t="s">
        <v>50</v>
      </c>
      <c r="U6674" s="1">
        <v>44731</v>
      </c>
      <c r="V6674" s="1">
        <v>44731</v>
      </c>
      <c r="AC6674" t="s">
        <v>53</v>
      </c>
      <c r="AD6674">
        <v>2969479704</v>
      </c>
      <c r="AE6674" s="1">
        <v>37406</v>
      </c>
      <c r="AG6674" t="s">
        <v>37653</v>
      </c>
      <c r="AH6674" t="s">
        <v>51</v>
      </c>
      <c r="AJ6674" t="s">
        <v>53</v>
      </c>
      <c r="AO6674" t="s">
        <v>8142</v>
      </c>
    </row>
    <row r="6675" spans="1:43" x14ac:dyDescent="0.35">
      <c r="A6675" t="s">
        <v>37654</v>
      </c>
      <c r="B6675" t="s">
        <v>37655</v>
      </c>
      <c r="C6675" t="s">
        <v>21914</v>
      </c>
      <c r="F6675" t="s">
        <v>37656</v>
      </c>
      <c r="H6675" t="s">
        <v>37657</v>
      </c>
      <c r="J6675" t="s">
        <v>37655</v>
      </c>
      <c r="N6675" t="s">
        <v>637</v>
      </c>
      <c r="O6675">
        <v>75159</v>
      </c>
      <c r="P6675" t="s">
        <v>50</v>
      </c>
      <c r="U6675" s="1">
        <v>44731</v>
      </c>
      <c r="V6675" s="1">
        <v>44731</v>
      </c>
      <c r="W6675" s="1">
        <v>44731.954861111109</v>
      </c>
      <c r="X6675" s="1">
        <v>44731.954861111109</v>
      </c>
      <c r="AC6675" t="s">
        <v>53</v>
      </c>
      <c r="AD6675">
        <v>1000000001</v>
      </c>
      <c r="AE6675" s="1">
        <v>39973.351388888892</v>
      </c>
      <c r="AF6675" t="s">
        <v>3377</v>
      </c>
      <c r="AG6675" t="s">
        <v>37658</v>
      </c>
      <c r="AH6675" t="s">
        <v>51</v>
      </c>
      <c r="AJ6675" t="s">
        <v>53</v>
      </c>
      <c r="AL6675" t="s">
        <v>78</v>
      </c>
      <c r="AO6675" t="s">
        <v>8142</v>
      </c>
    </row>
    <row r="6676" spans="1:43" x14ac:dyDescent="0.35">
      <c r="A6676" t="s">
        <v>37659</v>
      </c>
      <c r="B6676" t="s">
        <v>11194</v>
      </c>
      <c r="C6676" t="s">
        <v>3418</v>
      </c>
      <c r="F6676" t="s">
        <v>37660</v>
      </c>
      <c r="H6676" t="s">
        <v>37659</v>
      </c>
      <c r="J6676" t="s">
        <v>37661</v>
      </c>
      <c r="K6676" t="s">
        <v>37662</v>
      </c>
      <c r="M6676" t="s">
        <v>137</v>
      </c>
      <c r="N6676" t="s">
        <v>65</v>
      </c>
      <c r="O6676">
        <v>80229</v>
      </c>
      <c r="P6676" t="s">
        <v>50</v>
      </c>
      <c r="U6676" s="1">
        <v>44731</v>
      </c>
      <c r="V6676" s="1">
        <v>44731</v>
      </c>
      <c r="W6676" s="1">
        <v>44731.919444444444</v>
      </c>
      <c r="X6676" s="1">
        <v>44731.919444444444</v>
      </c>
      <c r="AC6676" t="s">
        <v>51</v>
      </c>
      <c r="AD6676">
        <v>1000000001</v>
      </c>
      <c r="AE6676" s="1">
        <v>39973.351388888892</v>
      </c>
      <c r="AF6676" t="s">
        <v>3377</v>
      </c>
      <c r="AG6676" t="s">
        <v>37663</v>
      </c>
      <c r="AH6676" t="s">
        <v>51</v>
      </c>
      <c r="AJ6676" t="s">
        <v>53</v>
      </c>
      <c r="AL6676" t="s">
        <v>78</v>
      </c>
      <c r="AO6676" t="s">
        <v>5443</v>
      </c>
      <c r="AP6676" s="1">
        <v>45405.577777777777</v>
      </c>
    </row>
    <row r="6677" spans="1:43" x14ac:dyDescent="0.35">
      <c r="A6677" t="s">
        <v>37664</v>
      </c>
      <c r="B6677" t="s">
        <v>37665</v>
      </c>
      <c r="C6677" t="s">
        <v>2769</v>
      </c>
      <c r="F6677" t="s">
        <v>34355</v>
      </c>
      <c r="H6677" t="s">
        <v>37664</v>
      </c>
      <c r="J6677" t="s">
        <v>12949</v>
      </c>
      <c r="K6677" t="s">
        <v>20519</v>
      </c>
      <c r="M6677" t="s">
        <v>12925</v>
      </c>
      <c r="N6677" t="s">
        <v>12926</v>
      </c>
      <c r="O6677">
        <v>47842</v>
      </c>
      <c r="P6677" t="s">
        <v>50</v>
      </c>
      <c r="U6677" s="1">
        <v>44732</v>
      </c>
      <c r="V6677" s="1">
        <v>44732</v>
      </c>
      <c r="AC6677" t="s">
        <v>53</v>
      </c>
      <c r="AD6677">
        <v>2969735272</v>
      </c>
      <c r="AE6677" s="1">
        <v>42845.40902777778</v>
      </c>
      <c r="AG6677" t="s">
        <v>37666</v>
      </c>
      <c r="AH6677" t="s">
        <v>51</v>
      </c>
      <c r="AJ6677" t="s">
        <v>53</v>
      </c>
      <c r="AO6677" t="s">
        <v>8142</v>
      </c>
    </row>
    <row r="6678" spans="1:43" x14ac:dyDescent="0.35">
      <c r="A6678" t="s">
        <v>33685</v>
      </c>
      <c r="B6678" t="s">
        <v>80</v>
      </c>
      <c r="C6678" t="s">
        <v>33683</v>
      </c>
      <c r="F6678" t="s">
        <v>37667</v>
      </c>
      <c r="H6678" t="s">
        <v>33685</v>
      </c>
      <c r="J6678" t="s">
        <v>33686</v>
      </c>
      <c r="K6678" t="s">
        <v>37668</v>
      </c>
      <c r="M6678" t="s">
        <v>2048</v>
      </c>
      <c r="N6678" t="s">
        <v>253</v>
      </c>
      <c r="O6678">
        <v>87401</v>
      </c>
      <c r="P6678" t="s">
        <v>50</v>
      </c>
      <c r="U6678" s="1">
        <v>44732</v>
      </c>
      <c r="V6678" s="1">
        <v>44732</v>
      </c>
      <c r="W6678" s="1">
        <v>44732.75277777778</v>
      </c>
      <c r="X6678" s="1">
        <v>44732.75277777778</v>
      </c>
      <c r="AC6678" t="s">
        <v>53</v>
      </c>
      <c r="AD6678">
        <v>2969528635</v>
      </c>
      <c r="AE6678" s="1">
        <v>39385.420138888891</v>
      </c>
      <c r="AF6678" t="s">
        <v>33690</v>
      </c>
      <c r="AG6678" t="s">
        <v>37669</v>
      </c>
      <c r="AH6678" t="s">
        <v>51</v>
      </c>
      <c r="AJ6678" t="s">
        <v>53</v>
      </c>
      <c r="AL6678" t="s">
        <v>68</v>
      </c>
      <c r="AO6678" t="s">
        <v>5443</v>
      </c>
      <c r="AP6678" s="1">
        <v>44736.534722222219</v>
      </c>
    </row>
    <row r="6679" spans="1:43" x14ac:dyDescent="0.35">
      <c r="A6679" t="s">
        <v>37670</v>
      </c>
      <c r="B6679" t="s">
        <v>37671</v>
      </c>
      <c r="C6679" t="s">
        <v>13844</v>
      </c>
      <c r="F6679" t="s">
        <v>37672</v>
      </c>
      <c r="H6679" t="s">
        <v>37670</v>
      </c>
      <c r="J6679" t="s">
        <v>37292</v>
      </c>
      <c r="K6679" t="s">
        <v>37293</v>
      </c>
      <c r="M6679" t="s">
        <v>5551</v>
      </c>
      <c r="N6679" t="s">
        <v>65</v>
      </c>
      <c r="O6679">
        <v>80642</v>
      </c>
      <c r="P6679" t="s">
        <v>50</v>
      </c>
      <c r="U6679" s="1">
        <v>44732</v>
      </c>
      <c r="V6679" s="1">
        <v>44732</v>
      </c>
      <c r="W6679" s="1">
        <v>44732.702777777777</v>
      </c>
      <c r="X6679" s="1">
        <v>44732.702777777777</v>
      </c>
      <c r="AC6679" t="s">
        <v>53</v>
      </c>
      <c r="AD6679">
        <v>2972079095</v>
      </c>
      <c r="AE6679" s="1">
        <v>44725.372916666667</v>
      </c>
      <c r="AF6679" t="s">
        <v>37294</v>
      </c>
      <c r="AG6679" t="s">
        <v>37673</v>
      </c>
      <c r="AH6679" t="s">
        <v>51</v>
      </c>
      <c r="AJ6679" t="s">
        <v>53</v>
      </c>
      <c r="AL6679" t="s">
        <v>68</v>
      </c>
      <c r="AO6679" t="s">
        <v>5443</v>
      </c>
      <c r="AP6679" s="1">
        <v>44757.655555555553</v>
      </c>
    </row>
    <row r="6680" spans="1:43" x14ac:dyDescent="0.35">
      <c r="A6680" t="s">
        <v>37674</v>
      </c>
      <c r="B6680" t="s">
        <v>37675</v>
      </c>
      <c r="C6680" t="s">
        <v>3567</v>
      </c>
      <c r="F6680" t="s">
        <v>37676</v>
      </c>
      <c r="H6680" t="s">
        <v>37674</v>
      </c>
      <c r="P6680" t="s">
        <v>50</v>
      </c>
      <c r="U6680" s="1">
        <v>44732</v>
      </c>
      <c r="V6680" s="1">
        <v>44732</v>
      </c>
      <c r="AC6680" t="s">
        <v>53</v>
      </c>
      <c r="AD6680">
        <v>9999999999</v>
      </c>
      <c r="AE6680" s="1">
        <v>45196</v>
      </c>
      <c r="AG6680" t="s">
        <v>37677</v>
      </c>
      <c r="AH6680" t="s">
        <v>51</v>
      </c>
      <c r="AJ6680" t="s">
        <v>53</v>
      </c>
      <c r="AO6680" t="s">
        <v>5443</v>
      </c>
    </row>
    <row r="6681" spans="1:43" x14ac:dyDescent="0.35">
      <c r="A6681" t="s">
        <v>37678</v>
      </c>
      <c r="B6681" t="s">
        <v>37679</v>
      </c>
      <c r="C6681" t="s">
        <v>9622</v>
      </c>
      <c r="F6681" t="s">
        <v>37680</v>
      </c>
      <c r="H6681" t="s">
        <v>37678</v>
      </c>
      <c r="J6681" t="s">
        <v>37681</v>
      </c>
      <c r="N6681" t="s">
        <v>637</v>
      </c>
      <c r="O6681">
        <v>79701</v>
      </c>
      <c r="P6681" t="s">
        <v>50</v>
      </c>
      <c r="U6681" s="1">
        <v>44732</v>
      </c>
      <c r="V6681" s="1">
        <v>44732</v>
      </c>
      <c r="W6681" s="1">
        <v>44732.393055555556</v>
      </c>
      <c r="X6681" s="1">
        <v>44732.393055555556</v>
      </c>
      <c r="AC6681" t="s">
        <v>53</v>
      </c>
      <c r="AD6681">
        <v>1000000001</v>
      </c>
      <c r="AE6681" s="1">
        <v>39973.351388888892</v>
      </c>
      <c r="AF6681" t="s">
        <v>3377</v>
      </c>
      <c r="AG6681" t="s">
        <v>37682</v>
      </c>
      <c r="AH6681" t="s">
        <v>51</v>
      </c>
      <c r="AJ6681" t="s">
        <v>53</v>
      </c>
      <c r="AL6681" t="s">
        <v>78</v>
      </c>
      <c r="AO6681" t="s">
        <v>5443</v>
      </c>
      <c r="AP6681" s="1">
        <v>44734.5625</v>
      </c>
    </row>
    <row r="6682" spans="1:43" x14ac:dyDescent="0.35">
      <c r="A6682" t="s">
        <v>37683</v>
      </c>
      <c r="B6682" t="s">
        <v>37684</v>
      </c>
      <c r="C6682" t="s">
        <v>3285</v>
      </c>
      <c r="F6682" t="s">
        <v>37685</v>
      </c>
      <c r="G6682" t="s">
        <v>37686</v>
      </c>
      <c r="H6682" t="s">
        <v>37687</v>
      </c>
      <c r="I6682" t="s">
        <v>200</v>
      </c>
      <c r="J6682" t="s">
        <v>5239</v>
      </c>
      <c r="K6682" t="s">
        <v>29934</v>
      </c>
      <c r="M6682" t="s">
        <v>24907</v>
      </c>
      <c r="N6682" t="s">
        <v>10487</v>
      </c>
      <c r="O6682">
        <v>70525</v>
      </c>
      <c r="P6682" t="s">
        <v>50</v>
      </c>
      <c r="U6682" s="1">
        <v>44732</v>
      </c>
      <c r="V6682" s="1">
        <v>44732</v>
      </c>
      <c r="W6682" s="1">
        <v>44732.461111111108</v>
      </c>
      <c r="X6682" s="1">
        <v>44732.461111111108</v>
      </c>
      <c r="AC6682" t="s">
        <v>53</v>
      </c>
      <c r="AD6682">
        <v>2969475162</v>
      </c>
      <c r="AE6682" s="1">
        <v>37147</v>
      </c>
      <c r="AF6682" t="s">
        <v>5221</v>
      </c>
      <c r="AG6682" t="s">
        <v>37688</v>
      </c>
      <c r="AH6682" t="s">
        <v>51</v>
      </c>
      <c r="AJ6682" t="s">
        <v>53</v>
      </c>
      <c r="AL6682" t="s">
        <v>68</v>
      </c>
      <c r="AO6682" t="s">
        <v>5443</v>
      </c>
      <c r="AP6682" s="1">
        <v>45467.729861111111</v>
      </c>
      <c r="AQ6682" s="1">
        <v>45241.438888888886</v>
      </c>
    </row>
    <row r="6683" spans="1:43" x14ac:dyDescent="0.35">
      <c r="A6683" t="s">
        <v>37689</v>
      </c>
      <c r="B6683" t="s">
        <v>37690</v>
      </c>
      <c r="C6683" t="s">
        <v>1775</v>
      </c>
      <c r="D6683" t="s">
        <v>302</v>
      </c>
      <c r="F6683" t="s">
        <v>37691</v>
      </c>
      <c r="G6683" t="s">
        <v>37692</v>
      </c>
      <c r="H6683" t="s">
        <v>37693</v>
      </c>
      <c r="J6683" t="s">
        <v>5634</v>
      </c>
      <c r="P6683" t="s">
        <v>50</v>
      </c>
      <c r="U6683" s="1">
        <v>44732</v>
      </c>
      <c r="V6683" s="1">
        <v>44732</v>
      </c>
      <c r="AC6683" t="s">
        <v>53</v>
      </c>
      <c r="AD6683">
        <v>2969538937</v>
      </c>
      <c r="AE6683" s="1">
        <v>39843.44027777778</v>
      </c>
      <c r="AG6683" t="s">
        <v>37694</v>
      </c>
      <c r="AH6683" t="s">
        <v>51</v>
      </c>
      <c r="AJ6683" t="s">
        <v>53</v>
      </c>
      <c r="AO6683" t="s">
        <v>5443</v>
      </c>
    </row>
    <row r="6684" spans="1:43" x14ac:dyDescent="0.35">
      <c r="A6684" t="s">
        <v>37695</v>
      </c>
      <c r="B6684" t="s">
        <v>37696</v>
      </c>
      <c r="C6684" t="s">
        <v>13414</v>
      </c>
      <c r="F6684" t="s">
        <v>37697</v>
      </c>
      <c r="H6684" t="s">
        <v>37695</v>
      </c>
      <c r="J6684" t="s">
        <v>5968</v>
      </c>
      <c r="N6684" t="s">
        <v>4526</v>
      </c>
      <c r="O6684">
        <v>85622</v>
      </c>
      <c r="P6684" t="s">
        <v>50</v>
      </c>
      <c r="U6684" s="1">
        <v>44732</v>
      </c>
      <c r="V6684" s="1">
        <v>44732</v>
      </c>
      <c r="AC6684" t="s">
        <v>53</v>
      </c>
      <c r="AD6684">
        <v>2969480780</v>
      </c>
      <c r="AE6684" s="1">
        <v>37467</v>
      </c>
      <c r="AG6684" t="s">
        <v>37698</v>
      </c>
      <c r="AH6684" t="s">
        <v>51</v>
      </c>
      <c r="AJ6684" t="s">
        <v>53</v>
      </c>
      <c r="AO6684" t="s">
        <v>8142</v>
      </c>
    </row>
    <row r="6685" spans="1:43" x14ac:dyDescent="0.35">
      <c r="A6685" t="s">
        <v>37699</v>
      </c>
      <c r="B6685" t="s">
        <v>2043</v>
      </c>
      <c r="C6685" t="s">
        <v>4114</v>
      </c>
      <c r="F6685" t="s">
        <v>37700</v>
      </c>
      <c r="H6685" t="s">
        <v>37701</v>
      </c>
      <c r="J6685" t="s">
        <v>4293</v>
      </c>
      <c r="N6685" t="s">
        <v>637</v>
      </c>
      <c r="O6685">
        <v>79905</v>
      </c>
      <c r="P6685" t="s">
        <v>50</v>
      </c>
      <c r="U6685" s="1">
        <v>44732</v>
      </c>
      <c r="V6685" s="1">
        <v>44732</v>
      </c>
      <c r="AC6685" t="s">
        <v>53</v>
      </c>
      <c r="AD6685">
        <v>2969634929</v>
      </c>
      <c r="AE6685" s="1">
        <v>41799.665972222225</v>
      </c>
      <c r="AG6685" t="s">
        <v>37702</v>
      </c>
      <c r="AH6685" t="s">
        <v>51</v>
      </c>
      <c r="AJ6685" t="s">
        <v>53</v>
      </c>
      <c r="AO6685" t="s">
        <v>8142</v>
      </c>
    </row>
    <row r="6686" spans="1:43" x14ac:dyDescent="0.35">
      <c r="A6686" t="s">
        <v>37703</v>
      </c>
      <c r="B6686" t="s">
        <v>37704</v>
      </c>
      <c r="C6686" t="s">
        <v>904</v>
      </c>
      <c r="F6686" t="s">
        <v>37705</v>
      </c>
      <c r="H6686" t="s">
        <v>37706</v>
      </c>
      <c r="J6686" t="s">
        <v>29686</v>
      </c>
      <c r="K6686" t="s">
        <v>37707</v>
      </c>
      <c r="M6686" t="s">
        <v>5470</v>
      </c>
      <c r="N6686" t="s">
        <v>1217</v>
      </c>
      <c r="O6686">
        <v>67213</v>
      </c>
      <c r="P6686" t="s">
        <v>50</v>
      </c>
      <c r="U6686" s="1">
        <v>44732</v>
      </c>
      <c r="V6686" s="1">
        <v>44732</v>
      </c>
      <c r="AC6686" t="s">
        <v>53</v>
      </c>
      <c r="AD6686">
        <v>2969587895</v>
      </c>
      <c r="AE6686" s="1">
        <v>41347.354166666664</v>
      </c>
      <c r="AG6686" t="s">
        <v>37708</v>
      </c>
      <c r="AH6686" t="s">
        <v>51</v>
      </c>
      <c r="AJ6686" t="s">
        <v>53</v>
      </c>
      <c r="AO6686" t="s">
        <v>8142</v>
      </c>
    </row>
    <row r="6687" spans="1:43" x14ac:dyDescent="0.35">
      <c r="A6687" t="s">
        <v>37709</v>
      </c>
      <c r="B6687" t="s">
        <v>1440</v>
      </c>
      <c r="C6687" t="s">
        <v>3466</v>
      </c>
      <c r="F6687" t="s">
        <v>34355</v>
      </c>
      <c r="H6687" t="s">
        <v>37709</v>
      </c>
      <c r="J6687" t="s">
        <v>12949</v>
      </c>
      <c r="K6687" t="s">
        <v>20519</v>
      </c>
      <c r="M6687" t="s">
        <v>12925</v>
      </c>
      <c r="N6687" t="s">
        <v>12926</v>
      </c>
      <c r="O6687">
        <v>47842</v>
      </c>
      <c r="P6687" t="s">
        <v>50</v>
      </c>
      <c r="U6687" s="1">
        <v>44733</v>
      </c>
      <c r="V6687" s="1">
        <v>44733</v>
      </c>
      <c r="AC6687" t="s">
        <v>53</v>
      </c>
      <c r="AD6687">
        <v>2969735272</v>
      </c>
      <c r="AE6687" s="1">
        <v>42845.40902777778</v>
      </c>
      <c r="AG6687" t="s">
        <v>37710</v>
      </c>
      <c r="AH6687" t="s">
        <v>51</v>
      </c>
      <c r="AJ6687" t="s">
        <v>53</v>
      </c>
      <c r="AO6687" t="s">
        <v>8142</v>
      </c>
    </row>
    <row r="6688" spans="1:43" x14ac:dyDescent="0.35">
      <c r="A6688" t="s">
        <v>37711</v>
      </c>
      <c r="B6688" t="s">
        <v>24035</v>
      </c>
      <c r="C6688" t="s">
        <v>12151</v>
      </c>
      <c r="F6688" t="s">
        <v>37712</v>
      </c>
      <c r="H6688" t="s">
        <v>37711</v>
      </c>
      <c r="J6688" t="s">
        <v>28018</v>
      </c>
      <c r="N6688" t="s">
        <v>287</v>
      </c>
      <c r="O6688">
        <v>80904</v>
      </c>
      <c r="P6688" t="s">
        <v>50</v>
      </c>
      <c r="U6688" s="1">
        <v>44733</v>
      </c>
      <c r="V6688" s="1">
        <v>44733</v>
      </c>
      <c r="W6688" s="1">
        <v>44733.691666666666</v>
      </c>
      <c r="X6688" s="1">
        <v>44733.691666666666</v>
      </c>
      <c r="AC6688" t="s">
        <v>53</v>
      </c>
      <c r="AD6688">
        <v>2969787961</v>
      </c>
      <c r="AE6688" s="1">
        <v>43192.584027777775</v>
      </c>
      <c r="AF6688" t="s">
        <v>20543</v>
      </c>
      <c r="AG6688" t="s">
        <v>37713</v>
      </c>
      <c r="AH6688" t="s">
        <v>51</v>
      </c>
      <c r="AJ6688" t="s">
        <v>53</v>
      </c>
      <c r="AL6688" t="s">
        <v>68</v>
      </c>
      <c r="AO6688" t="s">
        <v>8142</v>
      </c>
    </row>
    <row r="6689" spans="1:43" x14ac:dyDescent="0.35">
      <c r="A6689" t="s">
        <v>37714</v>
      </c>
      <c r="B6689" t="s">
        <v>7642</v>
      </c>
      <c r="C6689" t="s">
        <v>1998</v>
      </c>
      <c r="F6689" t="s">
        <v>37715</v>
      </c>
      <c r="H6689" t="s">
        <v>37716</v>
      </c>
      <c r="J6689" t="s">
        <v>28018</v>
      </c>
      <c r="K6689" t="s">
        <v>37717</v>
      </c>
      <c r="M6689" t="s">
        <v>2700</v>
      </c>
      <c r="N6689" t="s">
        <v>65</v>
      </c>
      <c r="O6689">
        <v>80904</v>
      </c>
      <c r="P6689" t="s">
        <v>50</v>
      </c>
      <c r="U6689" s="1">
        <v>44733</v>
      </c>
      <c r="V6689" s="1">
        <v>44733</v>
      </c>
      <c r="W6689" s="1">
        <v>44733.636805555558</v>
      </c>
      <c r="X6689" s="1">
        <v>44733.636805555558</v>
      </c>
      <c r="AC6689" t="s">
        <v>53</v>
      </c>
      <c r="AD6689">
        <v>2969787961</v>
      </c>
      <c r="AE6689" s="1">
        <v>43192.584027777775</v>
      </c>
      <c r="AF6689" t="s">
        <v>20543</v>
      </c>
      <c r="AG6689" t="s">
        <v>37718</v>
      </c>
      <c r="AH6689" t="s">
        <v>51</v>
      </c>
      <c r="AJ6689" t="s">
        <v>53</v>
      </c>
      <c r="AL6689" t="s">
        <v>68</v>
      </c>
      <c r="AO6689" t="s">
        <v>8142</v>
      </c>
      <c r="AP6689" s="1">
        <v>45435.479166666664</v>
      </c>
    </row>
    <row r="6690" spans="1:43" x14ac:dyDescent="0.35">
      <c r="A6690" t="s">
        <v>37719</v>
      </c>
      <c r="B6690" t="s">
        <v>1210</v>
      </c>
      <c r="C6690" t="s">
        <v>678</v>
      </c>
      <c r="F6690" t="s">
        <v>36961</v>
      </c>
      <c r="H6690" t="s">
        <v>37720</v>
      </c>
      <c r="I6690" t="s">
        <v>61</v>
      </c>
      <c r="J6690" t="s">
        <v>22840</v>
      </c>
      <c r="P6690" t="s">
        <v>50</v>
      </c>
      <c r="U6690" s="1">
        <v>44733</v>
      </c>
      <c r="V6690" s="1">
        <v>44733</v>
      </c>
      <c r="AC6690" t="s">
        <v>53</v>
      </c>
      <c r="AD6690">
        <v>2969475309</v>
      </c>
      <c r="AE6690" s="1">
        <v>37159</v>
      </c>
      <c r="AG6690" t="s">
        <v>37721</v>
      </c>
      <c r="AH6690" t="s">
        <v>51</v>
      </c>
      <c r="AJ6690" t="s">
        <v>53</v>
      </c>
      <c r="AO6690" t="s">
        <v>5443</v>
      </c>
    </row>
    <row r="6691" spans="1:43" x14ac:dyDescent="0.35">
      <c r="A6691" t="s">
        <v>37722</v>
      </c>
      <c r="B6691" t="s">
        <v>2078</v>
      </c>
      <c r="C6691" t="s">
        <v>37723</v>
      </c>
      <c r="F6691" t="s">
        <v>37724</v>
      </c>
      <c r="H6691" t="s">
        <v>37722</v>
      </c>
      <c r="J6691" t="s">
        <v>37725</v>
      </c>
      <c r="K6691" t="s">
        <v>37726</v>
      </c>
      <c r="M6691" t="s">
        <v>129</v>
      </c>
      <c r="N6691" t="s">
        <v>65</v>
      </c>
      <c r="O6691">
        <v>81001</v>
      </c>
      <c r="P6691" t="s">
        <v>50</v>
      </c>
      <c r="U6691" s="1">
        <v>44733</v>
      </c>
      <c r="V6691" s="1">
        <v>44733</v>
      </c>
      <c r="W6691" s="1">
        <v>44733.713888888888</v>
      </c>
      <c r="X6691" s="1">
        <v>44733.713888888888</v>
      </c>
      <c r="AC6691" t="s">
        <v>53</v>
      </c>
      <c r="AD6691">
        <v>2969580271</v>
      </c>
      <c r="AE6691" s="1">
        <v>41185.650694444441</v>
      </c>
      <c r="AF6691" t="s">
        <v>23230</v>
      </c>
      <c r="AG6691" t="s">
        <v>37727</v>
      </c>
      <c r="AH6691" t="s">
        <v>51</v>
      </c>
      <c r="AJ6691" t="s">
        <v>53</v>
      </c>
      <c r="AL6691" t="s">
        <v>68</v>
      </c>
      <c r="AO6691" t="s">
        <v>5443</v>
      </c>
      <c r="AP6691" s="1">
        <v>44739.491666666669</v>
      </c>
      <c r="AQ6691" s="1">
        <v>44733.719444444447</v>
      </c>
    </row>
    <row r="6692" spans="1:43" x14ac:dyDescent="0.35">
      <c r="A6692" t="s">
        <v>37728</v>
      </c>
      <c r="B6692" t="s">
        <v>37729</v>
      </c>
      <c r="C6692" t="s">
        <v>7528</v>
      </c>
      <c r="F6692" t="s">
        <v>37730</v>
      </c>
      <c r="H6692" t="s">
        <v>37728</v>
      </c>
      <c r="J6692" t="s">
        <v>37731</v>
      </c>
      <c r="K6692" t="s">
        <v>37732</v>
      </c>
      <c r="M6692" t="s">
        <v>4133</v>
      </c>
      <c r="N6692" t="s">
        <v>65</v>
      </c>
      <c r="O6692" t="s">
        <v>37733</v>
      </c>
      <c r="P6692" t="s">
        <v>50</v>
      </c>
      <c r="U6692" s="1">
        <v>44733</v>
      </c>
      <c r="V6692" s="1">
        <v>44733</v>
      </c>
      <c r="W6692" s="1">
        <v>44733.491666666669</v>
      </c>
      <c r="X6692" s="1">
        <v>44733.491666666669</v>
      </c>
      <c r="AC6692" t="s">
        <v>53</v>
      </c>
      <c r="AD6692">
        <v>2972080969</v>
      </c>
      <c r="AE6692" s="1">
        <v>44734.435416666667</v>
      </c>
      <c r="AF6692" t="s">
        <v>37734</v>
      </c>
      <c r="AG6692" t="s">
        <v>37735</v>
      </c>
      <c r="AH6692" t="s">
        <v>51</v>
      </c>
      <c r="AJ6692" t="s">
        <v>53</v>
      </c>
      <c r="AL6692" t="s">
        <v>68</v>
      </c>
      <c r="AO6692" t="s">
        <v>5443</v>
      </c>
      <c r="AP6692" s="1">
        <v>45124.411805555559</v>
      </c>
      <c r="AQ6692" s="1">
        <v>45124.421527777777</v>
      </c>
    </row>
    <row r="6693" spans="1:43" x14ac:dyDescent="0.35">
      <c r="A6693" t="s">
        <v>37736</v>
      </c>
      <c r="B6693" t="s">
        <v>37737</v>
      </c>
      <c r="C6693" t="s">
        <v>37738</v>
      </c>
      <c r="D6693" t="s">
        <v>53</v>
      </c>
      <c r="H6693" t="s">
        <v>37739</v>
      </c>
      <c r="I6693" t="s">
        <v>61</v>
      </c>
      <c r="J6693" t="s">
        <v>9587</v>
      </c>
      <c r="P6693" t="s">
        <v>50</v>
      </c>
      <c r="U6693" s="1">
        <v>44733</v>
      </c>
      <c r="V6693" s="1">
        <v>44733</v>
      </c>
      <c r="AC6693" t="s">
        <v>53</v>
      </c>
      <c r="AD6693">
        <v>2969475309</v>
      </c>
      <c r="AE6693" s="1">
        <v>37159</v>
      </c>
      <c r="AG6693" t="s">
        <v>37740</v>
      </c>
      <c r="AH6693" t="s">
        <v>51</v>
      </c>
      <c r="AJ6693" t="s">
        <v>53</v>
      </c>
      <c r="AO6693" t="s">
        <v>8142</v>
      </c>
    </row>
    <row r="6694" spans="1:43" x14ac:dyDescent="0.35">
      <c r="A6694" t="s">
        <v>37741</v>
      </c>
      <c r="B6694" t="s">
        <v>37742</v>
      </c>
      <c r="C6694" t="s">
        <v>32807</v>
      </c>
      <c r="F6694" t="s">
        <v>37743</v>
      </c>
      <c r="H6694" t="s">
        <v>37741</v>
      </c>
      <c r="J6694" t="s">
        <v>3933</v>
      </c>
      <c r="K6694" t="s">
        <v>37744</v>
      </c>
      <c r="M6694" t="s">
        <v>24983</v>
      </c>
      <c r="N6694" t="s">
        <v>5925</v>
      </c>
      <c r="O6694">
        <v>17545</v>
      </c>
      <c r="P6694" t="s">
        <v>50</v>
      </c>
      <c r="U6694" s="1">
        <v>44733</v>
      </c>
      <c r="V6694" s="1">
        <v>44733</v>
      </c>
      <c r="AC6694" t="s">
        <v>53</v>
      </c>
      <c r="AD6694">
        <v>2969551137</v>
      </c>
      <c r="AE6694" s="1">
        <v>40288.591666666667</v>
      </c>
      <c r="AG6694" t="s">
        <v>37745</v>
      </c>
      <c r="AH6694" t="s">
        <v>51</v>
      </c>
      <c r="AJ6694" t="s">
        <v>53</v>
      </c>
      <c r="AO6694" t="s">
        <v>8142</v>
      </c>
    </row>
    <row r="6695" spans="1:43" x14ac:dyDescent="0.35">
      <c r="A6695" t="s">
        <v>37746</v>
      </c>
      <c r="B6695" t="s">
        <v>29553</v>
      </c>
      <c r="C6695" t="s">
        <v>218</v>
      </c>
      <c r="F6695" t="s">
        <v>37747</v>
      </c>
      <c r="H6695" t="s">
        <v>37748</v>
      </c>
      <c r="J6695" t="s">
        <v>37749</v>
      </c>
      <c r="P6695" t="s">
        <v>50</v>
      </c>
      <c r="U6695" s="1">
        <v>44734</v>
      </c>
      <c r="V6695" s="1">
        <v>44734</v>
      </c>
      <c r="AC6695" t="s">
        <v>53</v>
      </c>
      <c r="AD6695">
        <v>2969475309</v>
      </c>
      <c r="AE6695" s="1">
        <v>37159</v>
      </c>
      <c r="AG6695" t="s">
        <v>37750</v>
      </c>
      <c r="AH6695" t="s">
        <v>51</v>
      </c>
      <c r="AJ6695" t="s">
        <v>53</v>
      </c>
      <c r="AO6695" t="s">
        <v>8142</v>
      </c>
    </row>
    <row r="6696" spans="1:43" x14ac:dyDescent="0.35">
      <c r="A6696" t="s">
        <v>37751</v>
      </c>
      <c r="B6696" t="s">
        <v>37752</v>
      </c>
      <c r="C6696" t="s">
        <v>424</v>
      </c>
      <c r="F6696" t="s">
        <v>37753</v>
      </c>
      <c r="H6696" t="s">
        <v>37751</v>
      </c>
      <c r="J6696" t="s">
        <v>13744</v>
      </c>
      <c r="N6696" t="s">
        <v>15086</v>
      </c>
      <c r="O6696">
        <v>46280</v>
      </c>
      <c r="P6696" t="s">
        <v>50</v>
      </c>
      <c r="U6696" s="1">
        <v>44734</v>
      </c>
      <c r="V6696" s="1">
        <v>44734</v>
      </c>
      <c r="AC6696" t="s">
        <v>53</v>
      </c>
      <c r="AD6696">
        <v>2969474461</v>
      </c>
      <c r="AE6696" s="1">
        <v>37104.381944444445</v>
      </c>
      <c r="AG6696" t="s">
        <v>37754</v>
      </c>
      <c r="AH6696" t="s">
        <v>51</v>
      </c>
      <c r="AJ6696" t="s">
        <v>53</v>
      </c>
      <c r="AO6696" t="s">
        <v>8142</v>
      </c>
    </row>
    <row r="6697" spans="1:43" x14ac:dyDescent="0.35">
      <c r="A6697" t="s">
        <v>37755</v>
      </c>
      <c r="B6697" t="s">
        <v>37756</v>
      </c>
      <c r="C6697" t="s">
        <v>2157</v>
      </c>
      <c r="F6697" t="s">
        <v>37757</v>
      </c>
      <c r="H6697" t="s">
        <v>37758</v>
      </c>
      <c r="J6697" t="s">
        <v>9778</v>
      </c>
      <c r="K6697" t="s">
        <v>16376</v>
      </c>
      <c r="M6697" t="s">
        <v>9780</v>
      </c>
      <c r="N6697" t="s">
        <v>9781</v>
      </c>
      <c r="O6697">
        <v>56310</v>
      </c>
      <c r="P6697" t="s">
        <v>50</v>
      </c>
      <c r="U6697" s="1">
        <v>44734</v>
      </c>
      <c r="V6697" s="1">
        <v>44734</v>
      </c>
      <c r="AC6697" t="s">
        <v>53</v>
      </c>
      <c r="AD6697">
        <v>2969506030</v>
      </c>
      <c r="AE6697" s="1">
        <v>38097.646527777775</v>
      </c>
      <c r="AG6697" t="s">
        <v>37759</v>
      </c>
      <c r="AH6697" t="s">
        <v>51</v>
      </c>
      <c r="AJ6697" t="s">
        <v>53</v>
      </c>
      <c r="AO6697" t="s">
        <v>8142</v>
      </c>
    </row>
    <row r="6698" spans="1:43" x14ac:dyDescent="0.35">
      <c r="A6698" t="s">
        <v>31275</v>
      </c>
      <c r="B6698" t="s">
        <v>31273</v>
      </c>
      <c r="C6698" t="s">
        <v>28483</v>
      </c>
      <c r="F6698" t="s">
        <v>37760</v>
      </c>
      <c r="H6698" t="s">
        <v>31275</v>
      </c>
      <c r="J6698" t="s">
        <v>31276</v>
      </c>
      <c r="K6698" t="s">
        <v>37761</v>
      </c>
      <c r="M6698" t="s">
        <v>6952</v>
      </c>
      <c r="N6698" t="s">
        <v>65</v>
      </c>
      <c r="O6698">
        <v>80106</v>
      </c>
      <c r="P6698" t="s">
        <v>50</v>
      </c>
      <c r="U6698" s="1">
        <v>44734</v>
      </c>
      <c r="V6698" s="1">
        <v>44734</v>
      </c>
      <c r="W6698" s="1">
        <v>44734.285416666666</v>
      </c>
      <c r="X6698" s="1">
        <v>44734.285416666666</v>
      </c>
      <c r="AC6698" t="s">
        <v>53</v>
      </c>
      <c r="AD6698">
        <v>2972056087</v>
      </c>
      <c r="AE6698" s="1">
        <v>44607.466666666667</v>
      </c>
      <c r="AF6698" t="s">
        <v>31277</v>
      </c>
      <c r="AG6698" t="s">
        <v>37762</v>
      </c>
      <c r="AH6698" t="s">
        <v>51</v>
      </c>
      <c r="AJ6698" t="s">
        <v>53</v>
      </c>
      <c r="AL6698" t="s">
        <v>68</v>
      </c>
      <c r="AO6698" t="s">
        <v>8142</v>
      </c>
      <c r="AP6698" s="1">
        <v>45445.396527777775</v>
      </c>
      <c r="AQ6698" s="1">
        <v>45253.392361111109</v>
      </c>
    </row>
    <row r="6699" spans="1:43" x14ac:dyDescent="0.35">
      <c r="A6699" t="s">
        <v>37763</v>
      </c>
      <c r="B6699" t="s">
        <v>37764</v>
      </c>
      <c r="C6699" t="s">
        <v>1932</v>
      </c>
      <c r="F6699" t="s">
        <v>37765</v>
      </c>
      <c r="H6699" t="s">
        <v>37766</v>
      </c>
      <c r="J6699" t="s">
        <v>29506</v>
      </c>
      <c r="N6699" t="s">
        <v>637</v>
      </c>
      <c r="O6699">
        <v>77380</v>
      </c>
      <c r="P6699" t="s">
        <v>50</v>
      </c>
      <c r="U6699" s="1">
        <v>44734</v>
      </c>
      <c r="V6699" s="1">
        <v>44734</v>
      </c>
      <c r="W6699" s="1">
        <v>44734.436111111114</v>
      </c>
      <c r="X6699" s="1">
        <v>44734.436111111114</v>
      </c>
      <c r="AC6699" t="s">
        <v>53</v>
      </c>
      <c r="AD6699">
        <v>2969476061</v>
      </c>
      <c r="AE6699" s="1">
        <v>37200</v>
      </c>
      <c r="AF6699" t="s">
        <v>29508</v>
      </c>
      <c r="AG6699" t="s">
        <v>37767</v>
      </c>
      <c r="AH6699" t="s">
        <v>51</v>
      </c>
      <c r="AJ6699" t="s">
        <v>53</v>
      </c>
      <c r="AL6699" t="s">
        <v>68</v>
      </c>
      <c r="AO6699" t="s">
        <v>5443</v>
      </c>
      <c r="AP6699" s="1">
        <v>44734.435416666667</v>
      </c>
    </row>
    <row r="6700" spans="1:43" x14ac:dyDescent="0.35">
      <c r="A6700" t="s">
        <v>37768</v>
      </c>
      <c r="B6700" t="s">
        <v>4114</v>
      </c>
      <c r="C6700" t="s">
        <v>4515</v>
      </c>
      <c r="F6700" t="s">
        <v>37769</v>
      </c>
      <c r="H6700" t="s">
        <v>37768</v>
      </c>
      <c r="J6700" t="s">
        <v>37770</v>
      </c>
      <c r="N6700" t="s">
        <v>37771</v>
      </c>
      <c r="O6700">
        <v>97219</v>
      </c>
      <c r="P6700" t="s">
        <v>5151</v>
      </c>
      <c r="U6700" s="1">
        <v>44734</v>
      </c>
      <c r="V6700" s="1">
        <v>44734</v>
      </c>
      <c r="W6700" s="1">
        <v>44734.475694444445</v>
      </c>
      <c r="X6700" s="1">
        <v>44734.475694444445</v>
      </c>
      <c r="AC6700" t="s">
        <v>53</v>
      </c>
      <c r="AD6700">
        <v>1000000001</v>
      </c>
      <c r="AE6700" s="1">
        <v>39973.351388888892</v>
      </c>
      <c r="AF6700" t="s">
        <v>3377</v>
      </c>
      <c r="AG6700" t="s">
        <v>37772</v>
      </c>
      <c r="AH6700" t="s">
        <v>51</v>
      </c>
      <c r="AJ6700" t="s">
        <v>53</v>
      </c>
      <c r="AL6700" t="s">
        <v>78</v>
      </c>
      <c r="AO6700" t="s">
        <v>8142</v>
      </c>
    </row>
    <row r="6701" spans="1:43" x14ac:dyDescent="0.35">
      <c r="A6701" t="s">
        <v>37773</v>
      </c>
      <c r="B6701" t="s">
        <v>37774</v>
      </c>
      <c r="C6701" t="s">
        <v>1564</v>
      </c>
      <c r="F6701" t="s">
        <v>37775</v>
      </c>
      <c r="H6701" t="s">
        <v>37773</v>
      </c>
      <c r="J6701" t="s">
        <v>12802</v>
      </c>
      <c r="N6701" t="s">
        <v>17464</v>
      </c>
      <c r="O6701">
        <v>30540</v>
      </c>
      <c r="P6701" t="s">
        <v>50</v>
      </c>
      <c r="U6701" s="1">
        <v>44734</v>
      </c>
      <c r="V6701" s="1">
        <v>44734</v>
      </c>
      <c r="AC6701" t="s">
        <v>53</v>
      </c>
      <c r="AD6701">
        <v>2969519246</v>
      </c>
      <c r="AE6701" s="1">
        <v>38883.179166666669</v>
      </c>
      <c r="AG6701" t="s">
        <v>37776</v>
      </c>
      <c r="AH6701" t="s">
        <v>51</v>
      </c>
      <c r="AJ6701" t="s">
        <v>53</v>
      </c>
      <c r="AO6701" t="s">
        <v>8142</v>
      </c>
    </row>
    <row r="6702" spans="1:43" x14ac:dyDescent="0.35">
      <c r="A6702" t="s">
        <v>37777</v>
      </c>
      <c r="B6702" t="s">
        <v>7086</v>
      </c>
      <c r="C6702" t="s">
        <v>37778</v>
      </c>
      <c r="F6702" t="s">
        <v>37779</v>
      </c>
      <c r="H6702" t="s">
        <v>37777</v>
      </c>
      <c r="J6702" t="s">
        <v>5486</v>
      </c>
      <c r="K6702" t="s">
        <v>5487</v>
      </c>
      <c r="M6702" t="s">
        <v>5488</v>
      </c>
      <c r="N6702" t="s">
        <v>4526</v>
      </c>
      <c r="O6702">
        <v>85034</v>
      </c>
      <c r="P6702" t="s">
        <v>50</v>
      </c>
      <c r="U6702" s="1">
        <v>44734</v>
      </c>
      <c r="V6702" s="1">
        <v>44734</v>
      </c>
      <c r="AC6702" t="s">
        <v>53</v>
      </c>
      <c r="AD6702">
        <v>2969542473</v>
      </c>
      <c r="AE6702" s="1">
        <v>39974.713888888888</v>
      </c>
      <c r="AG6702" t="s">
        <v>37780</v>
      </c>
      <c r="AH6702" t="s">
        <v>51</v>
      </c>
      <c r="AJ6702" t="s">
        <v>53</v>
      </c>
      <c r="AO6702" t="s">
        <v>8142</v>
      </c>
    </row>
    <row r="6703" spans="1:43" x14ac:dyDescent="0.35">
      <c r="A6703" t="s">
        <v>37781</v>
      </c>
      <c r="B6703" t="s">
        <v>37782</v>
      </c>
      <c r="C6703" t="s">
        <v>37783</v>
      </c>
      <c r="F6703" t="s">
        <v>37784</v>
      </c>
      <c r="H6703" t="s">
        <v>37781</v>
      </c>
      <c r="J6703" t="s">
        <v>29506</v>
      </c>
      <c r="K6703" t="s">
        <v>36858</v>
      </c>
      <c r="M6703" t="s">
        <v>37785</v>
      </c>
      <c r="N6703" t="s">
        <v>798</v>
      </c>
      <c r="O6703">
        <v>77380</v>
      </c>
      <c r="P6703" t="s">
        <v>50</v>
      </c>
      <c r="U6703" s="1">
        <v>44734</v>
      </c>
      <c r="V6703" s="1">
        <v>44734</v>
      </c>
      <c r="W6703" s="1">
        <v>44734.626388888886</v>
      </c>
      <c r="X6703" s="1">
        <v>44734.626388888886</v>
      </c>
      <c r="AC6703" t="s">
        <v>53</v>
      </c>
      <c r="AD6703">
        <v>2969476061</v>
      </c>
      <c r="AE6703" s="1">
        <v>37200</v>
      </c>
      <c r="AF6703" t="s">
        <v>29508</v>
      </c>
      <c r="AG6703" t="s">
        <v>37786</v>
      </c>
      <c r="AH6703" t="s">
        <v>51</v>
      </c>
      <c r="AJ6703" t="s">
        <v>53</v>
      </c>
      <c r="AL6703" t="s">
        <v>68</v>
      </c>
      <c r="AO6703" t="s">
        <v>5443</v>
      </c>
      <c r="AP6703" s="1">
        <v>44798.283333333333</v>
      </c>
    </row>
    <row r="6704" spans="1:43" x14ac:dyDescent="0.35">
      <c r="A6704" t="s">
        <v>37787</v>
      </c>
      <c r="B6704" t="s">
        <v>19001</v>
      </c>
      <c r="C6704" t="s">
        <v>37788</v>
      </c>
      <c r="F6704" t="s">
        <v>37789</v>
      </c>
      <c r="H6704" t="s">
        <v>37787</v>
      </c>
      <c r="J6704" t="s">
        <v>37790</v>
      </c>
      <c r="K6704" t="s">
        <v>37791</v>
      </c>
      <c r="M6704" t="s">
        <v>525</v>
      </c>
      <c r="N6704" t="s">
        <v>213</v>
      </c>
      <c r="O6704">
        <v>80011</v>
      </c>
      <c r="P6704" t="s">
        <v>50</v>
      </c>
      <c r="U6704" s="1">
        <v>44734</v>
      </c>
      <c r="V6704" s="1">
        <v>44734</v>
      </c>
      <c r="W6704" s="1">
        <v>44734.636111111111</v>
      </c>
      <c r="X6704" s="1">
        <v>44734.636111111111</v>
      </c>
      <c r="AC6704" t="s">
        <v>53</v>
      </c>
      <c r="AD6704">
        <v>2969906629</v>
      </c>
      <c r="AE6704" s="1">
        <v>43700.368750000001</v>
      </c>
      <c r="AF6704" t="s">
        <v>37792</v>
      </c>
      <c r="AG6704" t="s">
        <v>37793</v>
      </c>
      <c r="AH6704" t="s">
        <v>51</v>
      </c>
      <c r="AJ6704" t="s">
        <v>53</v>
      </c>
      <c r="AL6704" t="s">
        <v>68</v>
      </c>
      <c r="AO6704" t="s">
        <v>5443</v>
      </c>
      <c r="AP6704" s="1">
        <v>45471.345138888886</v>
      </c>
      <c r="AQ6704" s="1">
        <v>45471.349305555559</v>
      </c>
    </row>
    <row r="6705" spans="1:43" x14ac:dyDescent="0.35">
      <c r="A6705" t="s">
        <v>37794</v>
      </c>
      <c r="B6705" t="s">
        <v>793</v>
      </c>
      <c r="C6705" t="s">
        <v>2149</v>
      </c>
      <c r="F6705" t="s">
        <v>1415</v>
      </c>
      <c r="H6705" t="s">
        <v>1416</v>
      </c>
      <c r="I6705" t="s">
        <v>394</v>
      </c>
      <c r="J6705" t="s">
        <v>1128</v>
      </c>
      <c r="K6705" t="s">
        <v>1417</v>
      </c>
      <c r="M6705" t="s">
        <v>1130</v>
      </c>
      <c r="N6705" t="s">
        <v>253</v>
      </c>
      <c r="O6705">
        <v>87801</v>
      </c>
      <c r="P6705" t="s">
        <v>50</v>
      </c>
      <c r="Q6705" t="s">
        <v>502</v>
      </c>
      <c r="S6705" t="s">
        <v>856</v>
      </c>
      <c r="T6705">
        <v>10008</v>
      </c>
      <c r="U6705" s="1">
        <v>40191.688888888886</v>
      </c>
      <c r="V6705" s="1">
        <v>44734.644444444442</v>
      </c>
      <c r="W6705" s="1">
        <v>40192.349305555559</v>
      </c>
      <c r="X6705" s="1">
        <v>42032.543055555558</v>
      </c>
      <c r="AC6705" t="s">
        <v>51</v>
      </c>
      <c r="AD6705">
        <v>2969509802</v>
      </c>
      <c r="AE6705" s="1">
        <v>38330.731944444444</v>
      </c>
      <c r="AF6705" t="s">
        <v>1131</v>
      </c>
      <c r="AG6705" t="s">
        <v>37795</v>
      </c>
      <c r="AH6705" t="s">
        <v>53</v>
      </c>
      <c r="AJ6705" t="s">
        <v>53</v>
      </c>
      <c r="AL6705" t="s">
        <v>68</v>
      </c>
      <c r="AO6705" t="s">
        <v>54</v>
      </c>
      <c r="AP6705" s="1">
        <v>44704.470138888886</v>
      </c>
    </row>
    <row r="6706" spans="1:43" x14ac:dyDescent="0.35">
      <c r="A6706" t="s">
        <v>37796</v>
      </c>
      <c r="B6706" t="s">
        <v>37797</v>
      </c>
      <c r="C6706" t="s">
        <v>1471</v>
      </c>
      <c r="F6706">
        <v>8302550274</v>
      </c>
      <c r="H6706" t="s">
        <v>37798</v>
      </c>
      <c r="J6706" t="s">
        <v>5239</v>
      </c>
      <c r="K6706" t="s">
        <v>37799</v>
      </c>
      <c r="M6706" t="s">
        <v>13058</v>
      </c>
      <c r="O6706">
        <v>78014</v>
      </c>
      <c r="P6706" t="s">
        <v>50</v>
      </c>
      <c r="U6706" s="1">
        <v>44735</v>
      </c>
      <c r="V6706" s="1">
        <v>44735</v>
      </c>
      <c r="W6706" s="1">
        <v>44735.729861111111</v>
      </c>
      <c r="X6706" s="1">
        <v>44735.729861111111</v>
      </c>
      <c r="AC6706" t="s">
        <v>53</v>
      </c>
      <c r="AD6706">
        <v>2969475162</v>
      </c>
      <c r="AE6706" s="1">
        <v>37147</v>
      </c>
      <c r="AF6706" t="s">
        <v>5221</v>
      </c>
      <c r="AG6706" t="s">
        <v>37800</v>
      </c>
      <c r="AH6706" t="s">
        <v>51</v>
      </c>
      <c r="AJ6706" t="s">
        <v>53</v>
      </c>
      <c r="AL6706" t="s">
        <v>68</v>
      </c>
      <c r="AO6706" t="s">
        <v>5443</v>
      </c>
    </row>
    <row r="6707" spans="1:43" x14ac:dyDescent="0.35">
      <c r="A6707" t="s">
        <v>37801</v>
      </c>
      <c r="B6707" t="s">
        <v>2717</v>
      </c>
      <c r="C6707" t="s">
        <v>15106</v>
      </c>
      <c r="F6707" t="s">
        <v>37802</v>
      </c>
      <c r="H6707" t="s">
        <v>37803</v>
      </c>
      <c r="J6707" t="s">
        <v>491</v>
      </c>
      <c r="N6707" t="s">
        <v>5572</v>
      </c>
      <c r="O6707" t="s">
        <v>37804</v>
      </c>
      <c r="P6707" t="s">
        <v>4438</v>
      </c>
      <c r="U6707" s="1">
        <v>44735</v>
      </c>
      <c r="V6707" s="1">
        <v>44735</v>
      </c>
      <c r="AC6707" t="s">
        <v>53</v>
      </c>
      <c r="AD6707">
        <v>2969472760</v>
      </c>
      <c r="AE6707" s="1">
        <v>36916.71597222222</v>
      </c>
      <c r="AG6707" t="s">
        <v>37805</v>
      </c>
      <c r="AH6707" t="s">
        <v>51</v>
      </c>
      <c r="AJ6707" t="s">
        <v>53</v>
      </c>
      <c r="AO6707" t="s">
        <v>8142</v>
      </c>
    </row>
    <row r="6708" spans="1:43" x14ac:dyDescent="0.35">
      <c r="A6708" t="s">
        <v>37806</v>
      </c>
      <c r="B6708" t="s">
        <v>9039</v>
      </c>
      <c r="C6708" t="s">
        <v>2615</v>
      </c>
      <c r="H6708" t="s">
        <v>25062</v>
      </c>
      <c r="J6708" t="s">
        <v>1341</v>
      </c>
      <c r="P6708" t="s">
        <v>50</v>
      </c>
      <c r="U6708" s="1">
        <v>44735</v>
      </c>
      <c r="V6708" s="1">
        <v>44735</v>
      </c>
      <c r="W6708" s="1">
        <v>44735.734027777777</v>
      </c>
      <c r="X6708" s="1">
        <v>44735.734027777777</v>
      </c>
      <c r="AC6708" t="s">
        <v>53</v>
      </c>
      <c r="AD6708">
        <v>2969474049</v>
      </c>
      <c r="AE6708" s="1">
        <v>37062</v>
      </c>
      <c r="AF6708" t="s">
        <v>1342</v>
      </c>
      <c r="AG6708" t="s">
        <v>37807</v>
      </c>
      <c r="AH6708" t="s">
        <v>51</v>
      </c>
      <c r="AJ6708" t="s">
        <v>53</v>
      </c>
      <c r="AL6708" t="s">
        <v>68</v>
      </c>
      <c r="AO6708" t="s">
        <v>5443</v>
      </c>
      <c r="AP6708" s="1">
        <v>44735.614583333336</v>
      </c>
    </row>
    <row r="6709" spans="1:43" x14ac:dyDescent="0.35">
      <c r="A6709" t="s">
        <v>37808</v>
      </c>
      <c r="B6709" t="s">
        <v>37809</v>
      </c>
      <c r="C6709" t="s">
        <v>37810</v>
      </c>
      <c r="F6709">
        <v>19703967482</v>
      </c>
      <c r="H6709" t="s">
        <v>37808</v>
      </c>
      <c r="J6709" t="s">
        <v>25206</v>
      </c>
      <c r="K6709" t="s">
        <v>32754</v>
      </c>
      <c r="M6709" t="s">
        <v>32755</v>
      </c>
      <c r="N6709" t="s">
        <v>20395</v>
      </c>
      <c r="O6709">
        <v>53577</v>
      </c>
      <c r="P6709" t="s">
        <v>50</v>
      </c>
      <c r="U6709" s="1">
        <v>44735</v>
      </c>
      <c r="V6709" s="1">
        <v>44735</v>
      </c>
      <c r="W6709" s="1">
        <v>44735.555555555555</v>
      </c>
      <c r="X6709" s="1">
        <v>44735.555555555555</v>
      </c>
      <c r="AC6709" t="s">
        <v>53</v>
      </c>
      <c r="AD6709">
        <v>2969479596</v>
      </c>
      <c r="AE6709" s="1">
        <v>37399</v>
      </c>
      <c r="AF6709" t="s">
        <v>37811</v>
      </c>
      <c r="AG6709" t="s">
        <v>37812</v>
      </c>
      <c r="AH6709" t="s">
        <v>51</v>
      </c>
      <c r="AJ6709" t="s">
        <v>53</v>
      </c>
      <c r="AL6709" t="s">
        <v>68</v>
      </c>
      <c r="AO6709" t="s">
        <v>8142</v>
      </c>
      <c r="AP6709" s="1">
        <v>45316.438194444447</v>
      </c>
    </row>
    <row r="6710" spans="1:43" x14ac:dyDescent="0.35">
      <c r="A6710" t="s">
        <v>37813</v>
      </c>
      <c r="B6710" t="s">
        <v>37814</v>
      </c>
      <c r="C6710" t="s">
        <v>12282</v>
      </c>
      <c r="F6710" t="s">
        <v>37815</v>
      </c>
      <c r="H6710" t="s">
        <v>37816</v>
      </c>
      <c r="J6710" t="s">
        <v>25206</v>
      </c>
      <c r="N6710" t="s">
        <v>287</v>
      </c>
      <c r="O6710">
        <v>80601</v>
      </c>
      <c r="P6710" t="s">
        <v>50</v>
      </c>
      <c r="U6710" s="1">
        <v>44735</v>
      </c>
      <c r="V6710" s="1">
        <v>44735</v>
      </c>
      <c r="W6710" s="1">
        <v>44735.479861111111</v>
      </c>
      <c r="X6710" s="1">
        <v>44735.479861111111</v>
      </c>
      <c r="AC6710" t="s">
        <v>53</v>
      </c>
      <c r="AD6710">
        <v>2969479596</v>
      </c>
      <c r="AE6710" s="1">
        <v>37399</v>
      </c>
      <c r="AF6710" t="s">
        <v>37811</v>
      </c>
      <c r="AG6710" t="s">
        <v>37817</v>
      </c>
      <c r="AH6710" t="s">
        <v>51</v>
      </c>
      <c r="AJ6710" t="s">
        <v>53</v>
      </c>
      <c r="AL6710" t="s">
        <v>68</v>
      </c>
      <c r="AO6710" t="s">
        <v>8142</v>
      </c>
      <c r="AP6710" s="1">
        <v>45430.459027777775</v>
      </c>
      <c r="AQ6710" s="1">
        <v>45430.318055555559</v>
      </c>
    </row>
    <row r="6711" spans="1:43" x14ac:dyDescent="0.35">
      <c r="A6711" t="s">
        <v>37818</v>
      </c>
      <c r="B6711" t="s">
        <v>37819</v>
      </c>
      <c r="C6711" t="s">
        <v>560</v>
      </c>
      <c r="F6711" t="s">
        <v>37820</v>
      </c>
      <c r="H6711" t="s">
        <v>37818</v>
      </c>
      <c r="J6711" t="s">
        <v>37821</v>
      </c>
      <c r="K6711" t="s">
        <v>37822</v>
      </c>
      <c r="M6711" t="s">
        <v>1296</v>
      </c>
      <c r="N6711" t="s">
        <v>253</v>
      </c>
      <c r="O6711">
        <v>88220</v>
      </c>
      <c r="P6711" t="s">
        <v>50</v>
      </c>
      <c r="U6711" s="1">
        <v>44735</v>
      </c>
      <c r="V6711" s="1">
        <v>44735</v>
      </c>
      <c r="W6711" s="1">
        <v>44735.465277777781</v>
      </c>
      <c r="X6711" s="1">
        <v>44735.465277777781</v>
      </c>
      <c r="AC6711" t="s">
        <v>53</v>
      </c>
      <c r="AD6711">
        <v>1000000001</v>
      </c>
      <c r="AE6711" s="1">
        <v>39973.351388888892</v>
      </c>
      <c r="AF6711" t="s">
        <v>3377</v>
      </c>
      <c r="AG6711" t="s">
        <v>37823</v>
      </c>
      <c r="AH6711" t="s">
        <v>51</v>
      </c>
      <c r="AJ6711" t="s">
        <v>53</v>
      </c>
      <c r="AL6711" t="s">
        <v>78</v>
      </c>
      <c r="AO6711" t="s">
        <v>5443</v>
      </c>
      <c r="AP6711" s="1">
        <v>44735.463888888888</v>
      </c>
    </row>
    <row r="6712" spans="1:43" x14ac:dyDescent="0.35">
      <c r="A6712" t="s">
        <v>37824</v>
      </c>
      <c r="B6712" t="s">
        <v>37825</v>
      </c>
      <c r="C6712" t="s">
        <v>2937</v>
      </c>
      <c r="F6712" t="s">
        <v>37826</v>
      </c>
      <c r="H6712" t="s">
        <v>37824</v>
      </c>
      <c r="J6712" t="s">
        <v>37827</v>
      </c>
      <c r="K6712" t="s">
        <v>37828</v>
      </c>
      <c r="M6712" t="s">
        <v>37829</v>
      </c>
      <c r="N6712" t="s">
        <v>4928</v>
      </c>
      <c r="O6712">
        <v>44024</v>
      </c>
      <c r="P6712" t="s">
        <v>50</v>
      </c>
      <c r="U6712" s="1">
        <v>44735</v>
      </c>
      <c r="V6712" s="1">
        <v>44735</v>
      </c>
      <c r="AC6712" t="s">
        <v>53</v>
      </c>
      <c r="AD6712">
        <v>2969510802</v>
      </c>
      <c r="AE6712" s="1">
        <v>38394.400000000001</v>
      </c>
      <c r="AG6712" t="s">
        <v>37830</v>
      </c>
      <c r="AH6712" t="s">
        <v>51</v>
      </c>
      <c r="AJ6712" t="s">
        <v>53</v>
      </c>
      <c r="AO6712" t="s">
        <v>8142</v>
      </c>
    </row>
    <row r="6713" spans="1:43" x14ac:dyDescent="0.35">
      <c r="A6713" t="s">
        <v>37831</v>
      </c>
      <c r="B6713" t="s">
        <v>37832</v>
      </c>
      <c r="C6713" t="s">
        <v>12953</v>
      </c>
      <c r="F6713" t="s">
        <v>34355</v>
      </c>
      <c r="H6713" t="s">
        <v>37831</v>
      </c>
      <c r="J6713" t="s">
        <v>12949</v>
      </c>
      <c r="K6713" t="s">
        <v>20519</v>
      </c>
      <c r="M6713" t="s">
        <v>12925</v>
      </c>
      <c r="N6713" t="s">
        <v>12926</v>
      </c>
      <c r="O6713">
        <v>47842</v>
      </c>
      <c r="P6713" t="s">
        <v>50</v>
      </c>
      <c r="U6713" s="1">
        <v>44735</v>
      </c>
      <c r="V6713" s="1">
        <v>44735</v>
      </c>
      <c r="AC6713" t="s">
        <v>53</v>
      </c>
      <c r="AD6713">
        <v>2969735272</v>
      </c>
      <c r="AE6713" s="1">
        <v>42845.40902777778</v>
      </c>
      <c r="AG6713" t="s">
        <v>37833</v>
      </c>
      <c r="AH6713" t="s">
        <v>51</v>
      </c>
      <c r="AJ6713" t="s">
        <v>53</v>
      </c>
      <c r="AO6713" t="s">
        <v>8142</v>
      </c>
    </row>
    <row r="6714" spans="1:43" x14ac:dyDescent="0.35">
      <c r="A6714" t="s">
        <v>37834</v>
      </c>
      <c r="B6714" t="s">
        <v>37835</v>
      </c>
      <c r="C6714" t="s">
        <v>849</v>
      </c>
      <c r="F6714">
        <v>33659482917</v>
      </c>
      <c r="H6714" t="s">
        <v>37834</v>
      </c>
      <c r="J6714" t="s">
        <v>35466</v>
      </c>
      <c r="N6714" t="s">
        <v>37836</v>
      </c>
      <c r="O6714">
        <v>77130</v>
      </c>
      <c r="P6714" t="s">
        <v>13276</v>
      </c>
      <c r="U6714" s="1">
        <v>44735</v>
      </c>
      <c r="V6714" s="1">
        <v>44735</v>
      </c>
      <c r="AC6714" t="s">
        <v>53</v>
      </c>
      <c r="AD6714">
        <v>2969823183</v>
      </c>
      <c r="AE6714" s="1">
        <v>43312.453472222223</v>
      </c>
      <c r="AG6714" t="s">
        <v>37837</v>
      </c>
      <c r="AH6714" t="s">
        <v>51</v>
      </c>
      <c r="AJ6714" t="s">
        <v>53</v>
      </c>
      <c r="AO6714" t="s">
        <v>8142</v>
      </c>
    </row>
    <row r="6715" spans="1:43" x14ac:dyDescent="0.35">
      <c r="A6715" t="s">
        <v>37838</v>
      </c>
      <c r="B6715" t="s">
        <v>707</v>
      </c>
      <c r="C6715" t="s">
        <v>2388</v>
      </c>
      <c r="F6715" t="s">
        <v>37839</v>
      </c>
      <c r="H6715" t="s">
        <v>37838</v>
      </c>
      <c r="J6715" t="s">
        <v>37840</v>
      </c>
      <c r="K6715" t="s">
        <v>37841</v>
      </c>
      <c r="M6715" t="s">
        <v>10076</v>
      </c>
      <c r="N6715" t="s">
        <v>65</v>
      </c>
      <c r="O6715">
        <v>81082</v>
      </c>
      <c r="P6715" t="s">
        <v>50</v>
      </c>
      <c r="U6715" s="1">
        <v>44735</v>
      </c>
      <c r="V6715" s="1">
        <v>44735</v>
      </c>
      <c r="W6715" s="1">
        <v>44735.693055555559</v>
      </c>
      <c r="X6715" s="1">
        <v>44735.693055555559</v>
      </c>
      <c r="AC6715" t="s">
        <v>53</v>
      </c>
      <c r="AD6715">
        <v>1000000001</v>
      </c>
      <c r="AE6715" s="1">
        <v>39973.351388888892</v>
      </c>
      <c r="AF6715" t="s">
        <v>3377</v>
      </c>
      <c r="AG6715" t="s">
        <v>37842</v>
      </c>
      <c r="AH6715" t="s">
        <v>51</v>
      </c>
      <c r="AJ6715" t="s">
        <v>53</v>
      </c>
      <c r="AL6715" t="s">
        <v>78</v>
      </c>
      <c r="AO6715" t="s">
        <v>5443</v>
      </c>
      <c r="AP6715" s="1">
        <v>44735.691666666666</v>
      </c>
    </row>
    <row r="6716" spans="1:43" x14ac:dyDescent="0.35">
      <c r="A6716" t="s">
        <v>37843</v>
      </c>
      <c r="B6716" t="s">
        <v>37844</v>
      </c>
      <c r="C6716" t="s">
        <v>106</v>
      </c>
      <c r="F6716" t="s">
        <v>37845</v>
      </c>
      <c r="H6716" t="s">
        <v>37843</v>
      </c>
      <c r="J6716" t="s">
        <v>37846</v>
      </c>
      <c r="K6716" t="s">
        <v>37847</v>
      </c>
      <c r="M6716" t="s">
        <v>8271</v>
      </c>
      <c r="N6716" t="s">
        <v>65</v>
      </c>
      <c r="O6716">
        <v>80107</v>
      </c>
      <c r="P6716" t="s">
        <v>50</v>
      </c>
      <c r="U6716" s="1">
        <v>44735</v>
      </c>
      <c r="V6716" s="1">
        <v>44735</v>
      </c>
      <c r="W6716" s="1">
        <v>44735.656944444447</v>
      </c>
      <c r="X6716" s="1">
        <v>44735.656944444447</v>
      </c>
      <c r="AC6716" t="s">
        <v>53</v>
      </c>
      <c r="AD6716">
        <v>1000000001</v>
      </c>
      <c r="AE6716" s="1">
        <v>39973.351388888892</v>
      </c>
      <c r="AF6716" t="s">
        <v>3377</v>
      </c>
      <c r="AG6716" t="s">
        <v>37848</v>
      </c>
      <c r="AH6716" t="s">
        <v>51</v>
      </c>
      <c r="AJ6716" t="s">
        <v>53</v>
      </c>
      <c r="AL6716" t="s">
        <v>78</v>
      </c>
      <c r="AO6716" t="s">
        <v>5443</v>
      </c>
      <c r="AP6716" s="1">
        <v>45385.666666666664</v>
      </c>
    </row>
    <row r="6717" spans="1:43" x14ac:dyDescent="0.35">
      <c r="A6717" t="s">
        <v>37849</v>
      </c>
      <c r="B6717" t="s">
        <v>37850</v>
      </c>
      <c r="C6717" t="s">
        <v>443</v>
      </c>
      <c r="F6717" t="s">
        <v>37851</v>
      </c>
      <c r="H6717" t="s">
        <v>37849</v>
      </c>
      <c r="J6717" t="s">
        <v>37022</v>
      </c>
      <c r="K6717" t="s">
        <v>37852</v>
      </c>
      <c r="M6717" t="s">
        <v>3742</v>
      </c>
      <c r="N6717" t="s">
        <v>2409</v>
      </c>
      <c r="O6717">
        <v>85255</v>
      </c>
      <c r="P6717" t="s">
        <v>50</v>
      </c>
      <c r="U6717" s="1">
        <v>44735</v>
      </c>
      <c r="V6717" s="1">
        <v>44735</v>
      </c>
      <c r="AC6717" t="s">
        <v>53</v>
      </c>
      <c r="AD6717">
        <v>2969476244</v>
      </c>
      <c r="AE6717" s="1">
        <v>37207</v>
      </c>
      <c r="AG6717" t="s">
        <v>37853</v>
      </c>
      <c r="AH6717" t="s">
        <v>51</v>
      </c>
      <c r="AJ6717" t="s">
        <v>53</v>
      </c>
      <c r="AO6717" t="s">
        <v>8142</v>
      </c>
    </row>
    <row r="6718" spans="1:43" x14ac:dyDescent="0.35">
      <c r="A6718" t="s">
        <v>37854</v>
      </c>
      <c r="B6718" t="s">
        <v>5773</v>
      </c>
      <c r="C6718" t="s">
        <v>3834</v>
      </c>
      <c r="F6718" t="s">
        <v>37855</v>
      </c>
      <c r="H6718" t="s">
        <v>37854</v>
      </c>
      <c r="J6718" t="s">
        <v>11008</v>
      </c>
      <c r="K6718" t="s">
        <v>37856</v>
      </c>
      <c r="M6718" t="s">
        <v>10535</v>
      </c>
      <c r="N6718" t="s">
        <v>17961</v>
      </c>
      <c r="O6718">
        <v>23831</v>
      </c>
      <c r="P6718" t="s">
        <v>50</v>
      </c>
      <c r="U6718" s="1">
        <v>44736</v>
      </c>
      <c r="V6718" s="1">
        <v>44736</v>
      </c>
      <c r="AC6718" t="s">
        <v>53</v>
      </c>
      <c r="AD6718">
        <v>2969478809</v>
      </c>
      <c r="AE6718" s="1">
        <v>37358</v>
      </c>
      <c r="AG6718" t="s">
        <v>37857</v>
      </c>
      <c r="AH6718" t="s">
        <v>51</v>
      </c>
      <c r="AJ6718" t="s">
        <v>53</v>
      </c>
      <c r="AO6718" t="s">
        <v>8142</v>
      </c>
    </row>
    <row r="6719" spans="1:43" x14ac:dyDescent="0.35">
      <c r="A6719" t="s">
        <v>37858</v>
      </c>
      <c r="B6719" t="s">
        <v>37859</v>
      </c>
      <c r="C6719" t="s">
        <v>18354</v>
      </c>
      <c r="F6719" t="s">
        <v>37860</v>
      </c>
      <c r="H6719" t="s">
        <v>37861</v>
      </c>
      <c r="J6719" t="s">
        <v>37862</v>
      </c>
      <c r="K6719" t="s">
        <v>37863</v>
      </c>
      <c r="M6719" t="s">
        <v>37864</v>
      </c>
      <c r="N6719" t="s">
        <v>798</v>
      </c>
      <c r="O6719">
        <v>77864</v>
      </c>
      <c r="P6719" t="s">
        <v>50</v>
      </c>
      <c r="U6719" s="1">
        <v>44736</v>
      </c>
      <c r="V6719" s="1">
        <v>44736</v>
      </c>
      <c r="AC6719" t="s">
        <v>53</v>
      </c>
      <c r="AD6719">
        <v>2969870555</v>
      </c>
      <c r="AE6719" s="1">
        <v>43516.334722222222</v>
      </c>
      <c r="AG6719" t="s">
        <v>37865</v>
      </c>
      <c r="AH6719" t="s">
        <v>51</v>
      </c>
      <c r="AJ6719" t="s">
        <v>53</v>
      </c>
      <c r="AO6719" t="s">
        <v>8142</v>
      </c>
    </row>
    <row r="6720" spans="1:43" x14ac:dyDescent="0.35">
      <c r="A6720" t="s">
        <v>37866</v>
      </c>
      <c r="B6720" t="s">
        <v>15790</v>
      </c>
      <c r="C6720" t="s">
        <v>424</v>
      </c>
      <c r="F6720" t="s">
        <v>37867</v>
      </c>
      <c r="H6720" t="s">
        <v>37866</v>
      </c>
      <c r="J6720" t="s">
        <v>37868</v>
      </c>
      <c r="K6720" t="s">
        <v>37869</v>
      </c>
      <c r="M6720" t="s">
        <v>3304</v>
      </c>
      <c r="N6720" t="s">
        <v>65</v>
      </c>
      <c r="O6720">
        <v>80102</v>
      </c>
      <c r="P6720" t="s">
        <v>50</v>
      </c>
      <c r="U6720" s="1">
        <v>44736</v>
      </c>
      <c r="V6720" s="1">
        <v>44736</v>
      </c>
      <c r="W6720" s="1">
        <v>44736.688888888886</v>
      </c>
      <c r="X6720" s="1">
        <v>44736.688888888886</v>
      </c>
      <c r="AC6720" t="s">
        <v>53</v>
      </c>
      <c r="AD6720">
        <v>1000000001</v>
      </c>
      <c r="AE6720" s="1">
        <v>39973.351388888892</v>
      </c>
      <c r="AF6720" t="s">
        <v>3377</v>
      </c>
      <c r="AG6720" t="s">
        <v>37870</v>
      </c>
      <c r="AH6720" t="s">
        <v>51</v>
      </c>
      <c r="AJ6720" t="s">
        <v>53</v>
      </c>
      <c r="AL6720" t="s">
        <v>78</v>
      </c>
      <c r="AO6720" t="s">
        <v>5443</v>
      </c>
      <c r="AP6720" s="1">
        <v>44743.699305555558</v>
      </c>
      <c r="AQ6720" s="1">
        <v>44737.600694444445</v>
      </c>
    </row>
    <row r="6721" spans="1:43" x14ac:dyDescent="0.35">
      <c r="A6721" t="s">
        <v>37871</v>
      </c>
      <c r="B6721" t="s">
        <v>37872</v>
      </c>
      <c r="C6721" t="s">
        <v>8639</v>
      </c>
      <c r="H6721" t="s">
        <v>19685</v>
      </c>
      <c r="J6721" t="s">
        <v>19686</v>
      </c>
      <c r="P6721" t="s">
        <v>50</v>
      </c>
      <c r="U6721" s="1">
        <v>44736</v>
      </c>
      <c r="V6721" s="1">
        <v>44736</v>
      </c>
      <c r="AC6721" t="s">
        <v>53</v>
      </c>
      <c r="AD6721">
        <v>2969475309</v>
      </c>
      <c r="AE6721" s="1">
        <v>37159</v>
      </c>
      <c r="AG6721" t="s">
        <v>37873</v>
      </c>
      <c r="AH6721" t="s">
        <v>51</v>
      </c>
      <c r="AJ6721" t="s">
        <v>53</v>
      </c>
      <c r="AO6721" t="s">
        <v>8142</v>
      </c>
    </row>
    <row r="6722" spans="1:43" x14ac:dyDescent="0.35">
      <c r="A6722" t="s">
        <v>37874</v>
      </c>
      <c r="B6722" t="s">
        <v>37875</v>
      </c>
      <c r="C6722" t="s">
        <v>3191</v>
      </c>
      <c r="F6722" t="s">
        <v>37876</v>
      </c>
      <c r="H6722" t="s">
        <v>37874</v>
      </c>
      <c r="I6722" t="s">
        <v>271</v>
      </c>
      <c r="J6722" t="s">
        <v>3933</v>
      </c>
      <c r="K6722" t="s">
        <v>3706</v>
      </c>
      <c r="M6722" t="s">
        <v>3707</v>
      </c>
      <c r="N6722" t="s">
        <v>3708</v>
      </c>
      <c r="O6722">
        <v>30338</v>
      </c>
      <c r="P6722" t="s">
        <v>50</v>
      </c>
      <c r="U6722" s="1">
        <v>44736</v>
      </c>
      <c r="V6722" s="1">
        <v>44736</v>
      </c>
      <c r="AC6722" t="s">
        <v>53</v>
      </c>
      <c r="AD6722">
        <v>2969551137</v>
      </c>
      <c r="AE6722" s="1">
        <v>40288.591666666667</v>
      </c>
      <c r="AG6722" t="s">
        <v>37877</v>
      </c>
      <c r="AH6722" t="s">
        <v>51</v>
      </c>
      <c r="AJ6722" t="s">
        <v>53</v>
      </c>
      <c r="AO6722" t="s">
        <v>8142</v>
      </c>
    </row>
    <row r="6723" spans="1:43" x14ac:dyDescent="0.35">
      <c r="A6723" t="s">
        <v>37878</v>
      </c>
      <c r="B6723" t="s">
        <v>37879</v>
      </c>
      <c r="C6723" t="s">
        <v>4545</v>
      </c>
      <c r="F6723" t="s">
        <v>37880</v>
      </c>
      <c r="H6723" t="s">
        <v>37878</v>
      </c>
      <c r="J6723" t="s">
        <v>37881</v>
      </c>
      <c r="K6723" t="s">
        <v>37882</v>
      </c>
      <c r="M6723" t="s">
        <v>37883</v>
      </c>
      <c r="N6723" t="s">
        <v>65</v>
      </c>
      <c r="O6723">
        <v>81130</v>
      </c>
      <c r="P6723" t="s">
        <v>50</v>
      </c>
      <c r="U6723" s="1">
        <v>44736</v>
      </c>
      <c r="V6723" s="1">
        <v>44736</v>
      </c>
      <c r="W6723" s="1">
        <v>44736.948611111111</v>
      </c>
      <c r="X6723" s="1">
        <v>44736.948611111111</v>
      </c>
      <c r="AC6723" t="s">
        <v>53</v>
      </c>
      <c r="AD6723">
        <v>2972039586</v>
      </c>
      <c r="AE6723" s="1">
        <v>44519.226388888892</v>
      </c>
      <c r="AF6723" t="s">
        <v>37884</v>
      </c>
      <c r="AG6723" t="s">
        <v>37885</v>
      </c>
      <c r="AH6723" t="s">
        <v>51</v>
      </c>
      <c r="AJ6723" t="s">
        <v>53</v>
      </c>
      <c r="AL6723" t="s">
        <v>68</v>
      </c>
      <c r="AO6723" t="s">
        <v>5443</v>
      </c>
      <c r="AP6723" s="1">
        <v>44736.95416666667</v>
      </c>
      <c r="AQ6723" s="1">
        <v>44736.96597222222</v>
      </c>
    </row>
    <row r="6724" spans="1:43" x14ac:dyDescent="0.35">
      <c r="A6724" t="s">
        <v>37886</v>
      </c>
      <c r="B6724" t="s">
        <v>37887</v>
      </c>
      <c r="C6724" t="s">
        <v>37888</v>
      </c>
      <c r="F6724" t="s">
        <v>37889</v>
      </c>
      <c r="H6724" t="s">
        <v>37890</v>
      </c>
      <c r="J6724" t="s">
        <v>37891</v>
      </c>
      <c r="K6724" t="s">
        <v>37892</v>
      </c>
      <c r="M6724" t="s">
        <v>37893</v>
      </c>
      <c r="N6724" t="s">
        <v>37893</v>
      </c>
      <c r="O6724">
        <v>11311</v>
      </c>
      <c r="P6724" t="s">
        <v>37894</v>
      </c>
      <c r="U6724" s="1">
        <v>44737</v>
      </c>
      <c r="V6724" s="1">
        <v>44737</v>
      </c>
      <c r="AC6724" t="s">
        <v>51</v>
      </c>
      <c r="AD6724">
        <v>2969617669</v>
      </c>
      <c r="AE6724" s="1">
        <v>41702.166666666664</v>
      </c>
      <c r="AG6724" t="s">
        <v>37895</v>
      </c>
      <c r="AH6724" t="s">
        <v>51</v>
      </c>
      <c r="AJ6724" t="s">
        <v>53</v>
      </c>
      <c r="AO6724" t="s">
        <v>5443</v>
      </c>
    </row>
    <row r="6725" spans="1:43" x14ac:dyDescent="0.35">
      <c r="A6725" t="s">
        <v>37896</v>
      </c>
      <c r="B6725" t="s">
        <v>37897</v>
      </c>
      <c r="C6725" t="s">
        <v>205</v>
      </c>
      <c r="F6725" t="s">
        <v>37898</v>
      </c>
      <c r="H6725" t="s">
        <v>37896</v>
      </c>
      <c r="J6725" t="s">
        <v>37899</v>
      </c>
      <c r="K6725" t="s">
        <v>37900</v>
      </c>
      <c r="M6725" t="s">
        <v>4837</v>
      </c>
      <c r="N6725" t="s">
        <v>65</v>
      </c>
      <c r="O6725" t="s">
        <v>37901</v>
      </c>
      <c r="P6725" t="s">
        <v>50</v>
      </c>
      <c r="U6725" s="1">
        <v>44737</v>
      </c>
      <c r="V6725" s="1">
        <v>44737</v>
      </c>
      <c r="W6725" s="1">
        <v>44737.619444444441</v>
      </c>
      <c r="X6725" s="1">
        <v>44737.619444444441</v>
      </c>
      <c r="AC6725" t="s">
        <v>51</v>
      </c>
      <c r="AD6725">
        <v>2972081740</v>
      </c>
      <c r="AE6725" s="1">
        <v>44739.432638888888</v>
      </c>
      <c r="AF6725" t="s">
        <v>37902</v>
      </c>
      <c r="AG6725" t="s">
        <v>37903</v>
      </c>
      <c r="AH6725" t="s">
        <v>51</v>
      </c>
      <c r="AJ6725" t="s">
        <v>53</v>
      </c>
      <c r="AL6725" t="s">
        <v>68</v>
      </c>
      <c r="AO6725" t="s">
        <v>5443</v>
      </c>
      <c r="AP6725" s="1">
        <v>44737.618055555555</v>
      </c>
    </row>
    <row r="6726" spans="1:43" x14ac:dyDescent="0.35">
      <c r="A6726" t="s">
        <v>37904</v>
      </c>
      <c r="B6726" t="s">
        <v>37905</v>
      </c>
      <c r="C6726" t="s">
        <v>37906</v>
      </c>
      <c r="H6726" t="s">
        <v>37904</v>
      </c>
      <c r="J6726" t="s">
        <v>37907</v>
      </c>
      <c r="K6726" t="s">
        <v>37908</v>
      </c>
      <c r="M6726" t="s">
        <v>37909</v>
      </c>
      <c r="N6726" t="s">
        <v>18045</v>
      </c>
      <c r="O6726">
        <v>70598</v>
      </c>
      <c r="P6726" t="s">
        <v>50</v>
      </c>
      <c r="U6726" s="1">
        <v>44737</v>
      </c>
      <c r="V6726" s="1">
        <v>44737</v>
      </c>
      <c r="W6726" s="1">
        <v>44737.686111111114</v>
      </c>
      <c r="X6726" s="1">
        <v>44737.686111111114</v>
      </c>
      <c r="AC6726" t="s">
        <v>53</v>
      </c>
      <c r="AD6726">
        <v>2972081782</v>
      </c>
      <c r="AE6726" s="1">
        <v>44739.546527777777</v>
      </c>
      <c r="AG6726" t="s">
        <v>37910</v>
      </c>
      <c r="AH6726" t="s">
        <v>51</v>
      </c>
      <c r="AJ6726" t="s">
        <v>53</v>
      </c>
      <c r="AL6726" t="s">
        <v>78</v>
      </c>
      <c r="AO6726" t="s">
        <v>8142</v>
      </c>
    </row>
    <row r="6727" spans="1:43" x14ac:dyDescent="0.35">
      <c r="A6727" t="s">
        <v>37911</v>
      </c>
      <c r="B6727" t="s">
        <v>7246</v>
      </c>
      <c r="C6727" t="s">
        <v>6730</v>
      </c>
      <c r="F6727" t="s">
        <v>37912</v>
      </c>
      <c r="H6727" t="s">
        <v>37913</v>
      </c>
      <c r="J6727" t="s">
        <v>5239</v>
      </c>
      <c r="K6727" t="s">
        <v>5218</v>
      </c>
      <c r="M6727" t="s">
        <v>2783</v>
      </c>
      <c r="N6727" t="s">
        <v>264</v>
      </c>
      <c r="O6727">
        <v>77269</v>
      </c>
      <c r="P6727" t="s">
        <v>50</v>
      </c>
      <c r="U6727" s="1">
        <v>44739</v>
      </c>
      <c r="V6727" s="1">
        <v>44739</v>
      </c>
      <c r="W6727" s="1">
        <v>44739.71875</v>
      </c>
      <c r="X6727" s="1">
        <v>44739.71875</v>
      </c>
      <c r="AC6727" t="s">
        <v>53</v>
      </c>
      <c r="AD6727">
        <v>2969475162</v>
      </c>
      <c r="AE6727" s="1">
        <v>37147</v>
      </c>
      <c r="AF6727" t="s">
        <v>5221</v>
      </c>
      <c r="AG6727" t="s">
        <v>37914</v>
      </c>
      <c r="AH6727" t="s">
        <v>51</v>
      </c>
      <c r="AJ6727" t="s">
        <v>53</v>
      </c>
      <c r="AL6727" t="s">
        <v>68</v>
      </c>
      <c r="AO6727" t="s">
        <v>5443</v>
      </c>
      <c r="AP6727" s="1">
        <v>45468.380555555559</v>
      </c>
      <c r="AQ6727" s="1">
        <v>45468.438194444447</v>
      </c>
    </row>
    <row r="6728" spans="1:43" x14ac:dyDescent="0.35">
      <c r="A6728" t="s">
        <v>37915</v>
      </c>
      <c r="B6728" t="s">
        <v>37916</v>
      </c>
      <c r="C6728" t="s">
        <v>37917</v>
      </c>
      <c r="F6728" t="s">
        <v>37918</v>
      </c>
      <c r="H6728" t="s">
        <v>37919</v>
      </c>
      <c r="J6728" t="s">
        <v>31768</v>
      </c>
      <c r="K6728" t="s">
        <v>37920</v>
      </c>
      <c r="M6728" t="s">
        <v>37921</v>
      </c>
      <c r="N6728" t="s">
        <v>11619</v>
      </c>
      <c r="O6728">
        <v>14094</v>
      </c>
      <c r="P6728" t="s">
        <v>50</v>
      </c>
      <c r="U6728" s="1">
        <v>44739</v>
      </c>
      <c r="V6728" s="1">
        <v>44739</v>
      </c>
      <c r="AC6728" t="s">
        <v>53</v>
      </c>
      <c r="AD6728">
        <v>2969545691</v>
      </c>
      <c r="AE6728" s="1">
        <v>40101.513194444444</v>
      </c>
      <c r="AG6728" t="s">
        <v>37922</v>
      </c>
      <c r="AH6728" t="s">
        <v>51</v>
      </c>
      <c r="AJ6728" t="s">
        <v>53</v>
      </c>
      <c r="AO6728" t="s">
        <v>8142</v>
      </c>
    </row>
    <row r="6729" spans="1:43" x14ac:dyDescent="0.35">
      <c r="A6729" t="s">
        <v>37923</v>
      </c>
      <c r="B6729" t="s">
        <v>5373</v>
      </c>
      <c r="C6729" t="s">
        <v>218</v>
      </c>
      <c r="F6729" t="s">
        <v>37924</v>
      </c>
      <c r="G6729">
        <v>17138267058</v>
      </c>
      <c r="H6729" t="s">
        <v>37925</v>
      </c>
      <c r="I6729" t="s">
        <v>415</v>
      </c>
      <c r="J6729" t="s">
        <v>9017</v>
      </c>
      <c r="K6729" t="s">
        <v>25931</v>
      </c>
      <c r="L6729" t="s">
        <v>37926</v>
      </c>
      <c r="M6729" t="s">
        <v>3053</v>
      </c>
      <c r="N6729" t="s">
        <v>798</v>
      </c>
      <c r="O6729">
        <v>77095</v>
      </c>
      <c r="P6729" t="s">
        <v>50</v>
      </c>
      <c r="U6729" s="1">
        <v>44739</v>
      </c>
      <c r="V6729" s="1">
        <v>44739</v>
      </c>
      <c r="W6729" s="1">
        <v>44739.717361111114</v>
      </c>
      <c r="X6729" s="1">
        <v>44739.717361111114</v>
      </c>
      <c r="AC6729" t="s">
        <v>51</v>
      </c>
      <c r="AD6729">
        <v>2969579793</v>
      </c>
      <c r="AE6729" s="1">
        <v>41172.685416666667</v>
      </c>
      <c r="AF6729" t="s">
        <v>37927</v>
      </c>
      <c r="AG6729" t="s">
        <v>37928</v>
      </c>
      <c r="AH6729" t="s">
        <v>51</v>
      </c>
      <c r="AJ6729" t="s">
        <v>53</v>
      </c>
      <c r="AL6729" t="s">
        <v>68</v>
      </c>
      <c r="AO6729" t="s">
        <v>5443</v>
      </c>
      <c r="AP6729" s="1">
        <v>45440.387499999997</v>
      </c>
    </row>
    <row r="6730" spans="1:43" x14ac:dyDescent="0.35">
      <c r="A6730" t="s">
        <v>37929</v>
      </c>
      <c r="B6730" t="s">
        <v>26453</v>
      </c>
      <c r="C6730" t="s">
        <v>37930</v>
      </c>
      <c r="F6730" t="s">
        <v>37931</v>
      </c>
      <c r="H6730" t="s">
        <v>37929</v>
      </c>
      <c r="J6730" t="s">
        <v>37932</v>
      </c>
      <c r="K6730" t="s">
        <v>13205</v>
      </c>
      <c r="M6730" t="s">
        <v>1296</v>
      </c>
      <c r="N6730" t="s">
        <v>253</v>
      </c>
      <c r="O6730">
        <v>88220</v>
      </c>
      <c r="P6730" t="s">
        <v>50</v>
      </c>
      <c r="U6730" s="1">
        <v>44739</v>
      </c>
      <c r="V6730" s="1">
        <v>44739</v>
      </c>
      <c r="W6730" s="1">
        <v>44739.722222222219</v>
      </c>
      <c r="X6730" s="1">
        <v>44739.722222222219</v>
      </c>
      <c r="AC6730" t="s">
        <v>51</v>
      </c>
      <c r="AD6730">
        <v>2969482085</v>
      </c>
      <c r="AE6730" s="1">
        <v>37558</v>
      </c>
      <c r="AF6730" t="s">
        <v>2197</v>
      </c>
      <c r="AG6730" t="s">
        <v>37933</v>
      </c>
      <c r="AH6730" t="s">
        <v>51</v>
      </c>
      <c r="AJ6730" t="s">
        <v>53</v>
      </c>
      <c r="AL6730" t="s">
        <v>68</v>
      </c>
      <c r="AO6730" t="s">
        <v>5443</v>
      </c>
      <c r="AP6730" s="1">
        <v>44739.722222222219</v>
      </c>
    </row>
    <row r="6731" spans="1:43" x14ac:dyDescent="0.35">
      <c r="A6731" t="s">
        <v>37934</v>
      </c>
      <c r="B6731" t="s">
        <v>37935</v>
      </c>
      <c r="C6731" t="s">
        <v>4035</v>
      </c>
      <c r="F6731" t="s">
        <v>37936</v>
      </c>
      <c r="H6731" t="s">
        <v>37934</v>
      </c>
      <c r="J6731" t="s">
        <v>37932</v>
      </c>
      <c r="K6731" t="s">
        <v>37937</v>
      </c>
      <c r="M6731" t="s">
        <v>1296</v>
      </c>
      <c r="N6731" t="s">
        <v>253</v>
      </c>
      <c r="O6731">
        <v>88220</v>
      </c>
      <c r="P6731" t="s">
        <v>50</v>
      </c>
      <c r="U6731" s="1">
        <v>44739</v>
      </c>
      <c r="V6731" s="1">
        <v>44739</v>
      </c>
      <c r="W6731" s="1">
        <v>44739.701388888891</v>
      </c>
      <c r="X6731" s="1">
        <v>44739.701388888891</v>
      </c>
      <c r="AC6731" t="s">
        <v>53</v>
      </c>
      <c r="AD6731">
        <v>2969482085</v>
      </c>
      <c r="AE6731" s="1">
        <v>37558</v>
      </c>
      <c r="AF6731" t="s">
        <v>2197</v>
      </c>
      <c r="AG6731" t="s">
        <v>37938</v>
      </c>
      <c r="AH6731" t="s">
        <v>51</v>
      </c>
      <c r="AJ6731" t="s">
        <v>53</v>
      </c>
      <c r="AL6731" t="s">
        <v>68</v>
      </c>
      <c r="AO6731" t="s">
        <v>5443</v>
      </c>
      <c r="AP6731" s="1">
        <v>45278.439583333333</v>
      </c>
      <c r="AQ6731" s="1">
        <v>45083.67291666667</v>
      </c>
    </row>
    <row r="6732" spans="1:43" x14ac:dyDescent="0.35">
      <c r="A6732" t="s">
        <v>37939</v>
      </c>
      <c r="B6732" t="s">
        <v>35579</v>
      </c>
      <c r="C6732" t="s">
        <v>3834</v>
      </c>
      <c r="F6732" t="s">
        <v>37940</v>
      </c>
      <c r="H6732" t="s">
        <v>37939</v>
      </c>
      <c r="J6732" t="s">
        <v>37932</v>
      </c>
      <c r="K6732" t="s">
        <v>37941</v>
      </c>
      <c r="M6732" t="s">
        <v>1296</v>
      </c>
      <c r="N6732" t="s">
        <v>253</v>
      </c>
      <c r="O6732">
        <v>88220</v>
      </c>
      <c r="P6732" t="s">
        <v>50</v>
      </c>
      <c r="U6732" s="1">
        <v>44739</v>
      </c>
      <c r="V6732" s="1">
        <v>44739</v>
      </c>
      <c r="W6732" s="1">
        <v>44739.659722222219</v>
      </c>
      <c r="X6732" s="1">
        <v>44739.659722222219</v>
      </c>
      <c r="AC6732" t="s">
        <v>53</v>
      </c>
      <c r="AD6732">
        <v>2969482085</v>
      </c>
      <c r="AE6732" s="1">
        <v>37558</v>
      </c>
      <c r="AF6732" t="s">
        <v>2197</v>
      </c>
      <c r="AG6732" t="s">
        <v>37942</v>
      </c>
      <c r="AH6732" t="s">
        <v>51</v>
      </c>
      <c r="AJ6732" t="s">
        <v>53</v>
      </c>
      <c r="AL6732" t="s">
        <v>68</v>
      </c>
      <c r="AO6732" t="s">
        <v>5443</v>
      </c>
      <c r="AP6732" s="1">
        <v>44739.65902777778</v>
      </c>
    </row>
    <row r="6733" spans="1:43" x14ac:dyDescent="0.35">
      <c r="A6733" t="s">
        <v>37943</v>
      </c>
      <c r="B6733" t="s">
        <v>15790</v>
      </c>
      <c r="C6733" t="s">
        <v>20236</v>
      </c>
      <c r="F6733" t="s">
        <v>37944</v>
      </c>
      <c r="H6733" t="s">
        <v>37943</v>
      </c>
      <c r="J6733" t="s">
        <v>37945</v>
      </c>
      <c r="K6733" t="s">
        <v>37946</v>
      </c>
      <c r="M6733" t="s">
        <v>5478</v>
      </c>
      <c r="N6733" t="s">
        <v>5277</v>
      </c>
      <c r="O6733">
        <v>82321</v>
      </c>
      <c r="P6733" t="s">
        <v>50</v>
      </c>
      <c r="U6733" s="1">
        <v>44739</v>
      </c>
      <c r="V6733" s="1">
        <v>44739</v>
      </c>
      <c r="W6733" s="1">
        <v>44739.4375</v>
      </c>
      <c r="X6733" s="1">
        <v>44739.4375</v>
      </c>
      <c r="AC6733" t="s">
        <v>51</v>
      </c>
      <c r="AD6733">
        <v>1000000001</v>
      </c>
      <c r="AE6733" s="1">
        <v>39973.351388888892</v>
      </c>
      <c r="AF6733" t="s">
        <v>3377</v>
      </c>
      <c r="AG6733" t="s">
        <v>37947</v>
      </c>
      <c r="AH6733" t="s">
        <v>51</v>
      </c>
      <c r="AJ6733" t="s">
        <v>53</v>
      </c>
      <c r="AL6733" t="s">
        <v>78</v>
      </c>
      <c r="AO6733" t="s">
        <v>5443</v>
      </c>
      <c r="AP6733" s="1">
        <v>44739.436805555553</v>
      </c>
    </row>
    <row r="6734" spans="1:43" x14ac:dyDescent="0.35">
      <c r="A6734" t="s">
        <v>37948</v>
      </c>
      <c r="B6734" t="s">
        <v>22485</v>
      </c>
      <c r="C6734" t="s">
        <v>359</v>
      </c>
      <c r="F6734" t="s">
        <v>37949</v>
      </c>
      <c r="H6734" t="s">
        <v>37950</v>
      </c>
      <c r="P6734" t="s">
        <v>50</v>
      </c>
      <c r="U6734" s="1">
        <v>44739</v>
      </c>
      <c r="V6734" s="1">
        <v>44739</v>
      </c>
      <c r="W6734" s="1">
        <v>44739.4</v>
      </c>
      <c r="X6734" s="1">
        <v>44739.4</v>
      </c>
      <c r="AC6734" t="s">
        <v>53</v>
      </c>
      <c r="AD6734">
        <v>9999999999</v>
      </c>
      <c r="AE6734" s="1">
        <v>45196</v>
      </c>
      <c r="AG6734" t="s">
        <v>37951</v>
      </c>
      <c r="AH6734" t="s">
        <v>51</v>
      </c>
      <c r="AJ6734" t="s">
        <v>53</v>
      </c>
      <c r="AL6734" t="s">
        <v>68</v>
      </c>
      <c r="AO6734" t="s">
        <v>8142</v>
      </c>
      <c r="AP6734" s="1">
        <v>45120.673611111109</v>
      </c>
      <c r="AQ6734" s="1">
        <v>45120.675000000003</v>
      </c>
    </row>
    <row r="6735" spans="1:43" x14ac:dyDescent="0.35">
      <c r="A6735" t="s">
        <v>37952</v>
      </c>
      <c r="B6735" t="s">
        <v>5114</v>
      </c>
      <c r="C6735" t="s">
        <v>331</v>
      </c>
      <c r="F6735" t="s">
        <v>37953</v>
      </c>
      <c r="H6735" t="s">
        <v>37952</v>
      </c>
      <c r="J6735" t="s">
        <v>37954</v>
      </c>
      <c r="K6735" t="s">
        <v>37955</v>
      </c>
      <c r="M6735" t="s">
        <v>4713</v>
      </c>
      <c r="N6735" t="s">
        <v>65</v>
      </c>
      <c r="O6735">
        <v>81403</v>
      </c>
      <c r="P6735" t="s">
        <v>50</v>
      </c>
      <c r="U6735" s="1">
        <v>44739</v>
      </c>
      <c r="V6735" s="1">
        <v>44739</v>
      </c>
      <c r="W6735" s="1">
        <v>44739.662499999999</v>
      </c>
      <c r="X6735" s="1">
        <v>44739.662499999999</v>
      </c>
      <c r="AC6735" t="s">
        <v>53</v>
      </c>
      <c r="AD6735">
        <v>2972081848</v>
      </c>
      <c r="AE6735" s="1">
        <v>44739.724305555559</v>
      </c>
      <c r="AF6735" t="s">
        <v>37956</v>
      </c>
      <c r="AG6735" t="s">
        <v>37957</v>
      </c>
      <c r="AH6735" t="s">
        <v>51</v>
      </c>
      <c r="AJ6735" t="s">
        <v>53</v>
      </c>
      <c r="AL6735" t="s">
        <v>68</v>
      </c>
      <c r="AO6735" t="s">
        <v>5443</v>
      </c>
      <c r="AP6735" s="1">
        <v>45449.704861111109</v>
      </c>
    </row>
    <row r="6736" spans="1:43" x14ac:dyDescent="0.35">
      <c r="A6736" t="s">
        <v>37958</v>
      </c>
      <c r="B6736" t="s">
        <v>37959</v>
      </c>
      <c r="C6736" t="s">
        <v>587</v>
      </c>
      <c r="F6736" t="s">
        <v>37960</v>
      </c>
      <c r="H6736" t="s">
        <v>37958</v>
      </c>
      <c r="J6736" t="s">
        <v>21799</v>
      </c>
      <c r="K6736" t="s">
        <v>37961</v>
      </c>
      <c r="M6736" t="s">
        <v>5822</v>
      </c>
      <c r="N6736" t="s">
        <v>65</v>
      </c>
      <c r="O6736">
        <v>80109</v>
      </c>
      <c r="P6736" t="s">
        <v>50</v>
      </c>
      <c r="U6736" s="1">
        <v>44739</v>
      </c>
      <c r="V6736" s="1">
        <v>44739</v>
      </c>
      <c r="W6736" s="1">
        <v>44739.597222222219</v>
      </c>
      <c r="X6736" s="1">
        <v>44739.597222222219</v>
      </c>
      <c r="AC6736" t="s">
        <v>53</v>
      </c>
      <c r="AD6736">
        <v>2969960734</v>
      </c>
      <c r="AE6736" s="1">
        <v>43921.42291666667</v>
      </c>
      <c r="AF6736" t="s">
        <v>14409</v>
      </c>
      <c r="AG6736" t="s">
        <v>37962</v>
      </c>
      <c r="AH6736" t="s">
        <v>51</v>
      </c>
      <c r="AJ6736" t="s">
        <v>53</v>
      </c>
      <c r="AL6736" t="s">
        <v>68</v>
      </c>
      <c r="AO6736" t="s">
        <v>5443</v>
      </c>
      <c r="AP6736" s="1">
        <v>44797.718055555553</v>
      </c>
      <c r="AQ6736" s="1">
        <v>44797.71875</v>
      </c>
    </row>
    <row r="6737" spans="1:43" x14ac:dyDescent="0.35">
      <c r="A6737" t="s">
        <v>37963</v>
      </c>
      <c r="B6737" t="s">
        <v>37964</v>
      </c>
      <c r="C6737" t="s">
        <v>1775</v>
      </c>
      <c r="F6737" t="s">
        <v>37965</v>
      </c>
      <c r="H6737" t="s">
        <v>37963</v>
      </c>
      <c r="J6737" t="s">
        <v>32584</v>
      </c>
      <c r="N6737" t="s">
        <v>398</v>
      </c>
      <c r="O6737">
        <v>88220</v>
      </c>
      <c r="P6737" t="s">
        <v>50</v>
      </c>
      <c r="U6737" s="1">
        <v>44739</v>
      </c>
      <c r="V6737" s="1">
        <v>44739</v>
      </c>
      <c r="W6737" s="1">
        <v>44739.512499999997</v>
      </c>
      <c r="X6737" s="1">
        <v>44739.512499999997</v>
      </c>
      <c r="AC6737" t="s">
        <v>53</v>
      </c>
      <c r="AD6737">
        <v>2969524773</v>
      </c>
      <c r="AE6737" s="1">
        <v>39196.726388888892</v>
      </c>
      <c r="AG6737" t="s">
        <v>37966</v>
      </c>
      <c r="AH6737" t="s">
        <v>51</v>
      </c>
      <c r="AJ6737" t="s">
        <v>53</v>
      </c>
      <c r="AL6737" t="s">
        <v>78</v>
      </c>
      <c r="AO6737" t="s">
        <v>8142</v>
      </c>
    </row>
    <row r="6738" spans="1:43" x14ac:dyDescent="0.35">
      <c r="A6738" t="s">
        <v>37967</v>
      </c>
      <c r="B6738" t="s">
        <v>1345</v>
      </c>
      <c r="C6738" t="s">
        <v>16664</v>
      </c>
      <c r="F6738" t="s">
        <v>37968</v>
      </c>
      <c r="H6738" t="s">
        <v>37967</v>
      </c>
      <c r="J6738" t="s">
        <v>37969</v>
      </c>
      <c r="N6738" t="s">
        <v>287</v>
      </c>
      <c r="O6738">
        <v>81521</v>
      </c>
      <c r="P6738" t="s">
        <v>50</v>
      </c>
      <c r="U6738" s="1">
        <v>44739</v>
      </c>
      <c r="V6738" s="1">
        <v>44739</v>
      </c>
      <c r="W6738" s="1">
        <v>44739.464583333334</v>
      </c>
      <c r="X6738" s="1">
        <v>44739.464583333334</v>
      </c>
      <c r="AC6738" t="s">
        <v>53</v>
      </c>
      <c r="AD6738">
        <v>2972081779</v>
      </c>
      <c r="AE6738" s="1">
        <v>44739.533333333333</v>
      </c>
      <c r="AG6738" t="s">
        <v>37970</v>
      </c>
      <c r="AH6738" t="s">
        <v>51</v>
      </c>
      <c r="AJ6738" t="s">
        <v>53</v>
      </c>
      <c r="AL6738" t="s">
        <v>78</v>
      </c>
      <c r="AO6738" t="s">
        <v>8142</v>
      </c>
      <c r="AP6738" s="1">
        <v>45408.674305555556</v>
      </c>
    </row>
    <row r="6739" spans="1:43" x14ac:dyDescent="0.35">
      <c r="A6739" t="s">
        <v>37971</v>
      </c>
      <c r="B6739" t="s">
        <v>37972</v>
      </c>
      <c r="C6739" t="s">
        <v>6013</v>
      </c>
      <c r="F6739" t="s">
        <v>37973</v>
      </c>
      <c r="H6739" t="s">
        <v>37974</v>
      </c>
      <c r="I6739" t="s">
        <v>179</v>
      </c>
      <c r="J6739" t="s">
        <v>35466</v>
      </c>
      <c r="K6739" t="s">
        <v>14515</v>
      </c>
      <c r="M6739" t="s">
        <v>37975</v>
      </c>
      <c r="N6739" t="s">
        <v>13648</v>
      </c>
      <c r="O6739" t="s">
        <v>13649</v>
      </c>
      <c r="P6739" t="s">
        <v>4438</v>
      </c>
      <c r="U6739" s="1">
        <v>44739</v>
      </c>
      <c r="V6739" s="1">
        <v>44739</v>
      </c>
      <c r="AC6739" t="s">
        <v>53</v>
      </c>
      <c r="AD6739">
        <v>2969823183</v>
      </c>
      <c r="AE6739" s="1">
        <v>43312.453472222223</v>
      </c>
      <c r="AG6739" t="s">
        <v>37976</v>
      </c>
      <c r="AH6739" t="s">
        <v>51</v>
      </c>
      <c r="AJ6739" t="s">
        <v>53</v>
      </c>
      <c r="AO6739" t="s">
        <v>8142</v>
      </c>
    </row>
    <row r="6740" spans="1:43" x14ac:dyDescent="0.35">
      <c r="A6740" t="s">
        <v>37977</v>
      </c>
      <c r="B6740" t="s">
        <v>2882</v>
      </c>
      <c r="C6740" t="s">
        <v>21051</v>
      </c>
      <c r="F6740" t="s">
        <v>37978</v>
      </c>
      <c r="H6740" t="s">
        <v>37979</v>
      </c>
      <c r="J6740" t="s">
        <v>37980</v>
      </c>
      <c r="P6740" t="s">
        <v>50</v>
      </c>
      <c r="U6740" s="1">
        <v>44739</v>
      </c>
      <c r="V6740" s="1">
        <v>44739</v>
      </c>
      <c r="AC6740" t="s">
        <v>53</v>
      </c>
      <c r="AD6740">
        <v>2969512469</v>
      </c>
      <c r="AE6740" s="1">
        <v>38477.625694444447</v>
      </c>
      <c r="AG6740" t="s">
        <v>37981</v>
      </c>
      <c r="AH6740" t="s">
        <v>51</v>
      </c>
      <c r="AJ6740" t="s">
        <v>53</v>
      </c>
      <c r="AO6740" t="s">
        <v>8142</v>
      </c>
    </row>
    <row r="6741" spans="1:43" x14ac:dyDescent="0.35">
      <c r="A6741" t="s">
        <v>37982</v>
      </c>
      <c r="B6741" t="s">
        <v>11164</v>
      </c>
      <c r="C6741" t="s">
        <v>1798</v>
      </c>
      <c r="F6741" t="s">
        <v>37983</v>
      </c>
      <c r="H6741" t="s">
        <v>37984</v>
      </c>
      <c r="J6741" t="s">
        <v>1305</v>
      </c>
      <c r="K6741" t="s">
        <v>37985</v>
      </c>
      <c r="M6741" t="s">
        <v>6882</v>
      </c>
      <c r="N6741" t="s">
        <v>65</v>
      </c>
      <c r="O6741">
        <v>80620</v>
      </c>
      <c r="P6741" t="s">
        <v>50</v>
      </c>
      <c r="U6741" s="1">
        <v>44740</v>
      </c>
      <c r="V6741" s="1">
        <v>44740</v>
      </c>
      <c r="W6741" s="1">
        <v>44740.637499999997</v>
      </c>
      <c r="X6741" s="1">
        <v>44740.637499999997</v>
      </c>
      <c r="AC6741" t="s">
        <v>53</v>
      </c>
      <c r="AD6741">
        <v>2969474645</v>
      </c>
      <c r="AE6741" s="1">
        <v>37110.530555555553</v>
      </c>
      <c r="AF6741" t="s">
        <v>1308</v>
      </c>
      <c r="AG6741" t="s">
        <v>37986</v>
      </c>
      <c r="AH6741" t="s">
        <v>51</v>
      </c>
      <c r="AJ6741" t="s">
        <v>53</v>
      </c>
      <c r="AL6741" t="s">
        <v>68</v>
      </c>
      <c r="AO6741" t="s">
        <v>5443</v>
      </c>
      <c r="AP6741" s="1">
        <v>44963.595833333333</v>
      </c>
    </row>
    <row r="6742" spans="1:43" x14ac:dyDescent="0.35">
      <c r="A6742" t="s">
        <v>37987</v>
      </c>
      <c r="B6742" t="s">
        <v>37988</v>
      </c>
      <c r="C6742" t="s">
        <v>21051</v>
      </c>
      <c r="F6742" t="s">
        <v>37989</v>
      </c>
      <c r="H6742" t="s">
        <v>37987</v>
      </c>
      <c r="J6742" t="s">
        <v>37990</v>
      </c>
      <c r="N6742" t="s">
        <v>287</v>
      </c>
      <c r="O6742">
        <v>80504</v>
      </c>
      <c r="P6742" t="s">
        <v>50</v>
      </c>
      <c r="U6742" s="1">
        <v>44740</v>
      </c>
      <c r="V6742" s="1">
        <v>44740</v>
      </c>
      <c r="W6742" s="1">
        <v>44740.679166666669</v>
      </c>
      <c r="X6742" s="1">
        <v>44740.679166666669</v>
      </c>
      <c r="AC6742" t="s">
        <v>53</v>
      </c>
      <c r="AD6742">
        <v>2969814602</v>
      </c>
      <c r="AE6742" s="1">
        <v>43277.71875</v>
      </c>
      <c r="AF6742" t="s">
        <v>37991</v>
      </c>
      <c r="AG6742" t="s">
        <v>37992</v>
      </c>
      <c r="AH6742" t="s">
        <v>51</v>
      </c>
      <c r="AJ6742" t="s">
        <v>53</v>
      </c>
      <c r="AL6742" t="s">
        <v>68</v>
      </c>
      <c r="AO6742" t="s">
        <v>8142</v>
      </c>
    </row>
    <row r="6743" spans="1:43" x14ac:dyDescent="0.35">
      <c r="A6743" t="s">
        <v>37993</v>
      </c>
      <c r="B6743" t="s">
        <v>37994</v>
      </c>
      <c r="C6743" t="s">
        <v>37995</v>
      </c>
      <c r="F6743" t="s">
        <v>37996</v>
      </c>
      <c r="H6743" t="s">
        <v>37993</v>
      </c>
      <c r="J6743" t="s">
        <v>3933</v>
      </c>
      <c r="P6743" t="s">
        <v>4438</v>
      </c>
      <c r="U6743" s="1">
        <v>44740</v>
      </c>
      <c r="V6743" s="1">
        <v>44740</v>
      </c>
      <c r="AC6743" t="s">
        <v>53</v>
      </c>
      <c r="AD6743">
        <v>2969551137</v>
      </c>
      <c r="AE6743" s="1">
        <v>40288.591666666667</v>
      </c>
      <c r="AG6743" t="s">
        <v>37997</v>
      </c>
      <c r="AH6743" t="s">
        <v>51</v>
      </c>
      <c r="AJ6743" t="s">
        <v>53</v>
      </c>
      <c r="AO6743" t="s">
        <v>8142</v>
      </c>
    </row>
    <row r="6744" spans="1:43" x14ac:dyDescent="0.35">
      <c r="A6744" t="s">
        <v>37998</v>
      </c>
      <c r="B6744" t="s">
        <v>37999</v>
      </c>
      <c r="C6744" t="s">
        <v>3475</v>
      </c>
      <c r="F6744" t="s">
        <v>38000</v>
      </c>
      <c r="H6744" t="s">
        <v>38001</v>
      </c>
      <c r="J6744" t="s">
        <v>6387</v>
      </c>
      <c r="K6744" t="s">
        <v>38002</v>
      </c>
      <c r="M6744" t="s">
        <v>38003</v>
      </c>
      <c r="N6744" t="s">
        <v>9781</v>
      </c>
      <c r="O6744">
        <v>55328</v>
      </c>
      <c r="P6744" t="s">
        <v>50</v>
      </c>
      <c r="U6744" s="1">
        <v>44740</v>
      </c>
      <c r="V6744" s="1">
        <v>44740</v>
      </c>
      <c r="AC6744" t="s">
        <v>53</v>
      </c>
      <c r="AD6744">
        <v>2969484892</v>
      </c>
      <c r="AE6744" s="1">
        <v>37756</v>
      </c>
      <c r="AG6744" t="s">
        <v>38004</v>
      </c>
      <c r="AH6744" t="s">
        <v>51</v>
      </c>
      <c r="AJ6744" t="s">
        <v>53</v>
      </c>
      <c r="AO6744" t="s">
        <v>8142</v>
      </c>
    </row>
    <row r="6745" spans="1:43" x14ac:dyDescent="0.35">
      <c r="A6745" t="s">
        <v>38005</v>
      </c>
      <c r="B6745" t="s">
        <v>38006</v>
      </c>
      <c r="C6745" t="s">
        <v>3834</v>
      </c>
      <c r="F6745" t="s">
        <v>38007</v>
      </c>
      <c r="H6745" t="s">
        <v>38008</v>
      </c>
      <c r="J6745" t="s">
        <v>3478</v>
      </c>
      <c r="K6745" t="s">
        <v>38009</v>
      </c>
      <c r="M6745" t="s">
        <v>28916</v>
      </c>
      <c r="N6745" t="s">
        <v>686</v>
      </c>
      <c r="O6745">
        <v>84663</v>
      </c>
      <c r="P6745" t="s">
        <v>50</v>
      </c>
      <c r="U6745" s="1">
        <v>44740</v>
      </c>
      <c r="V6745" s="1">
        <v>44740</v>
      </c>
      <c r="AC6745" t="s">
        <v>53</v>
      </c>
      <c r="AD6745">
        <v>2969475096</v>
      </c>
      <c r="AE6745" s="1">
        <v>37141</v>
      </c>
      <c r="AG6745" t="s">
        <v>38010</v>
      </c>
      <c r="AH6745" t="s">
        <v>51</v>
      </c>
      <c r="AJ6745" t="s">
        <v>53</v>
      </c>
      <c r="AO6745" t="s">
        <v>8142</v>
      </c>
    </row>
    <row r="6746" spans="1:43" x14ac:dyDescent="0.35">
      <c r="A6746" t="s">
        <v>38011</v>
      </c>
      <c r="B6746" t="s">
        <v>38012</v>
      </c>
      <c r="C6746" t="s">
        <v>2025</v>
      </c>
      <c r="F6746" t="s">
        <v>38013</v>
      </c>
      <c r="H6746" t="s">
        <v>38011</v>
      </c>
      <c r="J6746" t="s">
        <v>37932</v>
      </c>
      <c r="K6746" t="s">
        <v>38014</v>
      </c>
      <c r="M6746" t="s">
        <v>1296</v>
      </c>
      <c r="N6746" t="s">
        <v>253</v>
      </c>
      <c r="O6746">
        <v>88220</v>
      </c>
      <c r="P6746" t="s">
        <v>50</v>
      </c>
      <c r="U6746" s="1">
        <v>44740</v>
      </c>
      <c r="V6746" s="1">
        <v>44740</v>
      </c>
      <c r="W6746" s="1">
        <v>44740.691666666666</v>
      </c>
      <c r="X6746" s="1">
        <v>44740.691666666666</v>
      </c>
      <c r="AC6746" t="s">
        <v>53</v>
      </c>
      <c r="AD6746">
        <v>2969482085</v>
      </c>
      <c r="AE6746" s="1">
        <v>37558</v>
      </c>
      <c r="AF6746" t="s">
        <v>2197</v>
      </c>
      <c r="AG6746" t="s">
        <v>38015</v>
      </c>
      <c r="AH6746" t="s">
        <v>51</v>
      </c>
      <c r="AJ6746" t="s">
        <v>53</v>
      </c>
      <c r="AL6746" t="s">
        <v>68</v>
      </c>
      <c r="AO6746" t="s">
        <v>5443</v>
      </c>
      <c r="AP6746" s="1">
        <v>44740.693055555559</v>
      </c>
    </row>
    <row r="6747" spans="1:43" x14ac:dyDescent="0.35">
      <c r="A6747" t="s">
        <v>38016</v>
      </c>
      <c r="B6747" t="s">
        <v>38017</v>
      </c>
      <c r="C6747" t="s">
        <v>38018</v>
      </c>
      <c r="F6747" t="s">
        <v>38019</v>
      </c>
      <c r="H6747" t="s">
        <v>38020</v>
      </c>
      <c r="J6747" t="s">
        <v>37932</v>
      </c>
      <c r="K6747" t="s">
        <v>38021</v>
      </c>
      <c r="L6747" t="s">
        <v>38022</v>
      </c>
      <c r="M6747" t="s">
        <v>1296</v>
      </c>
      <c r="N6747" t="s">
        <v>501</v>
      </c>
      <c r="O6747">
        <v>88220</v>
      </c>
      <c r="P6747" t="s">
        <v>50</v>
      </c>
      <c r="U6747" s="1">
        <v>44740</v>
      </c>
      <c r="V6747" s="1">
        <v>44740</v>
      </c>
      <c r="W6747" s="1">
        <v>44740.79583333333</v>
      </c>
      <c r="X6747" s="1">
        <v>44740.79583333333</v>
      </c>
      <c r="AC6747" t="s">
        <v>51</v>
      </c>
      <c r="AD6747">
        <v>2969482085</v>
      </c>
      <c r="AE6747" s="1">
        <v>37558</v>
      </c>
      <c r="AF6747" t="s">
        <v>2197</v>
      </c>
      <c r="AG6747" t="s">
        <v>38023</v>
      </c>
      <c r="AH6747" t="s">
        <v>51</v>
      </c>
      <c r="AJ6747" t="s">
        <v>53</v>
      </c>
      <c r="AL6747" t="s">
        <v>68</v>
      </c>
      <c r="AO6747" t="s">
        <v>5443</v>
      </c>
      <c r="AP6747" s="1">
        <v>45476.616666666669</v>
      </c>
      <c r="AQ6747" s="1">
        <v>45476.7</v>
      </c>
    </row>
    <row r="6748" spans="1:43" x14ac:dyDescent="0.35">
      <c r="A6748" t="s">
        <v>38024</v>
      </c>
      <c r="B6748" t="s">
        <v>38025</v>
      </c>
      <c r="C6748" t="s">
        <v>7134</v>
      </c>
      <c r="F6748" t="s">
        <v>38026</v>
      </c>
      <c r="H6748" t="s">
        <v>38024</v>
      </c>
      <c r="J6748" t="s">
        <v>38027</v>
      </c>
      <c r="K6748" t="s">
        <v>38028</v>
      </c>
      <c r="L6748" t="s">
        <v>38029</v>
      </c>
      <c r="M6748" t="s">
        <v>38030</v>
      </c>
      <c r="N6748" t="s">
        <v>38031</v>
      </c>
      <c r="O6748">
        <v>31890</v>
      </c>
      <c r="P6748" t="s">
        <v>5151</v>
      </c>
      <c r="U6748" s="1">
        <v>44740</v>
      </c>
      <c r="V6748" s="1">
        <v>44740</v>
      </c>
      <c r="W6748" s="1">
        <v>44740.554166666669</v>
      </c>
      <c r="X6748" s="1">
        <v>44740.554166666669</v>
      </c>
      <c r="AC6748" t="s">
        <v>53</v>
      </c>
      <c r="AD6748">
        <v>2973315302</v>
      </c>
      <c r="AE6748" s="1">
        <v>45014.457638888889</v>
      </c>
      <c r="AG6748" t="s">
        <v>38032</v>
      </c>
      <c r="AH6748" t="s">
        <v>51</v>
      </c>
      <c r="AJ6748" t="s">
        <v>53</v>
      </c>
      <c r="AL6748" t="s">
        <v>78</v>
      </c>
      <c r="AO6748" t="s">
        <v>5443</v>
      </c>
    </row>
    <row r="6749" spans="1:43" x14ac:dyDescent="0.35">
      <c r="A6749" t="s">
        <v>38033</v>
      </c>
      <c r="B6749" t="s">
        <v>38034</v>
      </c>
      <c r="C6749" t="s">
        <v>38035</v>
      </c>
      <c r="F6749" t="s">
        <v>38036</v>
      </c>
      <c r="H6749" t="s">
        <v>38033</v>
      </c>
      <c r="J6749" t="s">
        <v>34911</v>
      </c>
      <c r="K6749" t="s">
        <v>38037</v>
      </c>
      <c r="M6749" t="s">
        <v>159</v>
      </c>
      <c r="N6749" t="s">
        <v>65</v>
      </c>
      <c r="O6749" t="s">
        <v>38038</v>
      </c>
      <c r="P6749" t="s">
        <v>50</v>
      </c>
      <c r="U6749" s="1">
        <v>44740</v>
      </c>
      <c r="V6749" s="1">
        <v>44740</v>
      </c>
      <c r="W6749" s="1">
        <v>44741.423611111109</v>
      </c>
      <c r="X6749" s="1">
        <v>44741.423611111109</v>
      </c>
      <c r="AC6749" t="s">
        <v>53</v>
      </c>
      <c r="AD6749">
        <v>2969724020</v>
      </c>
      <c r="AE6749" s="1">
        <v>42774.724999999999</v>
      </c>
      <c r="AF6749" t="s">
        <v>38039</v>
      </c>
      <c r="AG6749" t="s">
        <v>38040</v>
      </c>
      <c r="AH6749" t="s">
        <v>51</v>
      </c>
      <c r="AJ6749" t="s">
        <v>53</v>
      </c>
      <c r="AL6749" t="s">
        <v>68</v>
      </c>
      <c r="AO6749" t="s">
        <v>5443</v>
      </c>
      <c r="AP6749" s="1">
        <v>44742.359722222223</v>
      </c>
      <c r="AQ6749" s="1">
        <v>44742.362500000003</v>
      </c>
    </row>
    <row r="6750" spans="1:43" x14ac:dyDescent="0.35">
      <c r="A6750" t="s">
        <v>38041</v>
      </c>
      <c r="B6750" t="s">
        <v>38042</v>
      </c>
      <c r="C6750" t="s">
        <v>1775</v>
      </c>
      <c r="F6750" t="s">
        <v>38043</v>
      </c>
      <c r="H6750" t="s">
        <v>38041</v>
      </c>
      <c r="J6750" t="s">
        <v>38044</v>
      </c>
      <c r="K6750" t="s">
        <v>38045</v>
      </c>
      <c r="M6750" t="s">
        <v>1553</v>
      </c>
      <c r="N6750" t="s">
        <v>65</v>
      </c>
      <c r="O6750">
        <v>81201</v>
      </c>
      <c r="P6750" t="s">
        <v>50</v>
      </c>
      <c r="U6750" s="1">
        <v>44740</v>
      </c>
      <c r="V6750" s="1">
        <v>44740</v>
      </c>
      <c r="W6750" s="1">
        <v>44740.81527777778</v>
      </c>
      <c r="X6750" s="1">
        <v>44740.81527777778</v>
      </c>
      <c r="AC6750" t="s">
        <v>51</v>
      </c>
      <c r="AD6750">
        <v>2972082286</v>
      </c>
      <c r="AE6750" s="1">
        <v>44741.410416666666</v>
      </c>
      <c r="AF6750" t="s">
        <v>38046</v>
      </c>
      <c r="AG6750" t="s">
        <v>38047</v>
      </c>
      <c r="AH6750" t="s">
        <v>51</v>
      </c>
      <c r="AJ6750" t="s">
        <v>53</v>
      </c>
      <c r="AL6750" t="s">
        <v>68</v>
      </c>
      <c r="AO6750" t="s">
        <v>5443</v>
      </c>
      <c r="AP6750" s="1">
        <v>45344.525000000001</v>
      </c>
      <c r="AQ6750" s="1">
        <v>45148.470138888886</v>
      </c>
    </row>
    <row r="6751" spans="1:43" x14ac:dyDescent="0.35">
      <c r="A6751" t="s">
        <v>38048</v>
      </c>
      <c r="B6751" t="s">
        <v>38049</v>
      </c>
      <c r="C6751" t="s">
        <v>38050</v>
      </c>
      <c r="F6751" t="s">
        <v>38051</v>
      </c>
      <c r="H6751" t="s">
        <v>38048</v>
      </c>
      <c r="J6751" t="s">
        <v>38052</v>
      </c>
      <c r="K6751" t="s">
        <v>38053</v>
      </c>
      <c r="M6751" t="s">
        <v>257</v>
      </c>
      <c r="N6751" t="s">
        <v>213</v>
      </c>
      <c r="O6751">
        <v>81321</v>
      </c>
      <c r="P6751" t="s">
        <v>50</v>
      </c>
      <c r="U6751" s="1">
        <v>44741</v>
      </c>
      <c r="V6751" s="1">
        <v>44741</v>
      </c>
      <c r="W6751" s="1">
        <v>44741.57916666667</v>
      </c>
      <c r="X6751" s="1">
        <v>44741.57916666667</v>
      </c>
      <c r="AC6751" t="s">
        <v>53</v>
      </c>
      <c r="AD6751">
        <v>2972082376</v>
      </c>
      <c r="AE6751" s="1">
        <v>44741.734722222223</v>
      </c>
      <c r="AF6751" t="s">
        <v>38054</v>
      </c>
      <c r="AG6751" t="s">
        <v>38055</v>
      </c>
      <c r="AH6751" t="s">
        <v>51</v>
      </c>
      <c r="AJ6751" t="s">
        <v>53</v>
      </c>
      <c r="AL6751" t="s">
        <v>68</v>
      </c>
      <c r="AO6751" t="s">
        <v>5443</v>
      </c>
      <c r="AP6751" s="1">
        <v>45371.470138888886</v>
      </c>
      <c r="AQ6751" s="1">
        <v>44741.7</v>
      </c>
    </row>
    <row r="6752" spans="1:43" x14ac:dyDescent="0.35">
      <c r="A6752" t="s">
        <v>38056</v>
      </c>
      <c r="B6752" t="s">
        <v>38057</v>
      </c>
      <c r="C6752" t="s">
        <v>309</v>
      </c>
      <c r="F6752" t="s">
        <v>38058</v>
      </c>
      <c r="H6752" t="s">
        <v>38056</v>
      </c>
      <c r="J6752" t="s">
        <v>3788</v>
      </c>
      <c r="N6752" t="s">
        <v>287</v>
      </c>
      <c r="O6752">
        <v>80013</v>
      </c>
      <c r="P6752" t="s">
        <v>50</v>
      </c>
      <c r="U6752" s="1">
        <v>44741</v>
      </c>
      <c r="V6752" s="1">
        <v>44741</v>
      </c>
      <c r="W6752" s="1">
        <v>44741.675000000003</v>
      </c>
      <c r="X6752" s="1">
        <v>44741.675000000003</v>
      </c>
      <c r="AC6752" t="s">
        <v>53</v>
      </c>
      <c r="AD6752">
        <v>1000000001</v>
      </c>
      <c r="AE6752" s="1">
        <v>39973.351388888892</v>
      </c>
      <c r="AF6752" t="s">
        <v>3377</v>
      </c>
      <c r="AG6752" t="s">
        <v>38059</v>
      </c>
      <c r="AH6752" t="s">
        <v>51</v>
      </c>
      <c r="AJ6752" t="s">
        <v>53</v>
      </c>
      <c r="AL6752" t="s">
        <v>78</v>
      </c>
      <c r="AO6752" t="s">
        <v>8142</v>
      </c>
    </row>
    <row r="6753" spans="1:43" x14ac:dyDescent="0.35">
      <c r="A6753" t="s">
        <v>38060</v>
      </c>
      <c r="B6753" t="s">
        <v>38061</v>
      </c>
      <c r="C6753" t="s">
        <v>3813</v>
      </c>
      <c r="H6753" t="s">
        <v>38062</v>
      </c>
      <c r="J6753" t="s">
        <v>6029</v>
      </c>
      <c r="P6753" t="s">
        <v>50</v>
      </c>
      <c r="U6753" s="1">
        <v>44741</v>
      </c>
      <c r="V6753" s="1">
        <v>44741</v>
      </c>
      <c r="W6753" s="1">
        <v>44741.427777777775</v>
      </c>
      <c r="X6753" s="1">
        <v>44741.427777777775</v>
      </c>
      <c r="AC6753" t="s">
        <v>53</v>
      </c>
      <c r="AD6753">
        <v>2969480024</v>
      </c>
      <c r="AE6753" s="1">
        <v>37427</v>
      </c>
      <c r="AF6753" t="s">
        <v>4490</v>
      </c>
      <c r="AG6753" t="s">
        <v>38063</v>
      </c>
      <c r="AH6753" t="s">
        <v>51</v>
      </c>
      <c r="AJ6753" t="s">
        <v>53</v>
      </c>
      <c r="AL6753" t="s">
        <v>68</v>
      </c>
      <c r="AO6753" t="s">
        <v>5443</v>
      </c>
      <c r="AP6753" s="1">
        <v>45468.538194444445</v>
      </c>
    </row>
    <row r="6754" spans="1:43" x14ac:dyDescent="0.35">
      <c r="A6754" t="s">
        <v>38064</v>
      </c>
      <c r="B6754" t="s">
        <v>38065</v>
      </c>
      <c r="C6754" t="s">
        <v>587</v>
      </c>
      <c r="F6754" t="s">
        <v>38066</v>
      </c>
      <c r="H6754" t="s">
        <v>38064</v>
      </c>
      <c r="J6754" t="s">
        <v>24326</v>
      </c>
      <c r="K6754" t="s">
        <v>38067</v>
      </c>
      <c r="M6754" t="s">
        <v>38068</v>
      </c>
      <c r="N6754" t="s">
        <v>4438</v>
      </c>
      <c r="O6754">
        <v>95482</v>
      </c>
      <c r="P6754" t="s">
        <v>50</v>
      </c>
      <c r="U6754" s="1">
        <v>44741</v>
      </c>
      <c r="V6754" s="1">
        <v>44741</v>
      </c>
      <c r="AC6754" t="s">
        <v>53</v>
      </c>
      <c r="AD6754">
        <v>2969476247</v>
      </c>
      <c r="AE6754" s="1">
        <v>37207</v>
      </c>
      <c r="AG6754" t="s">
        <v>38069</v>
      </c>
      <c r="AH6754" t="s">
        <v>51</v>
      </c>
      <c r="AJ6754" t="s">
        <v>53</v>
      </c>
      <c r="AO6754" t="s">
        <v>8142</v>
      </c>
    </row>
    <row r="6755" spans="1:43" x14ac:dyDescent="0.35">
      <c r="A6755" t="s">
        <v>38070</v>
      </c>
      <c r="B6755" t="s">
        <v>38071</v>
      </c>
      <c r="C6755" t="s">
        <v>6563</v>
      </c>
      <c r="F6755" t="s">
        <v>38072</v>
      </c>
      <c r="H6755" t="s">
        <v>38070</v>
      </c>
      <c r="J6755" t="s">
        <v>3933</v>
      </c>
      <c r="N6755" t="s">
        <v>17003</v>
      </c>
      <c r="P6755" t="s">
        <v>50</v>
      </c>
      <c r="U6755" s="1">
        <v>44741</v>
      </c>
      <c r="V6755" s="1">
        <v>44741</v>
      </c>
      <c r="AC6755" t="s">
        <v>53</v>
      </c>
      <c r="AD6755">
        <v>2969551137</v>
      </c>
      <c r="AE6755" s="1">
        <v>40288.591666666667</v>
      </c>
      <c r="AG6755" t="s">
        <v>38073</v>
      </c>
      <c r="AH6755" t="s">
        <v>51</v>
      </c>
      <c r="AJ6755" t="s">
        <v>53</v>
      </c>
      <c r="AO6755" t="s">
        <v>8142</v>
      </c>
    </row>
    <row r="6756" spans="1:43" x14ac:dyDescent="0.35">
      <c r="A6756" t="s">
        <v>38074</v>
      </c>
      <c r="B6756" t="s">
        <v>11164</v>
      </c>
      <c r="C6756" t="s">
        <v>22427</v>
      </c>
      <c r="D6756" t="s">
        <v>58</v>
      </c>
      <c r="H6756" t="s">
        <v>38075</v>
      </c>
      <c r="J6756" t="s">
        <v>85</v>
      </c>
      <c r="P6756" t="s">
        <v>50</v>
      </c>
      <c r="U6756" s="1">
        <v>44741</v>
      </c>
      <c r="V6756" s="1">
        <v>44741</v>
      </c>
      <c r="W6756" s="1">
        <v>44797.415972222225</v>
      </c>
      <c r="X6756" s="1">
        <v>44797.415972222225</v>
      </c>
      <c r="AC6756" t="s">
        <v>53</v>
      </c>
      <c r="AD6756">
        <v>1000000000</v>
      </c>
      <c r="AE6756" s="1">
        <v>37295</v>
      </c>
      <c r="AG6756" t="s">
        <v>38076</v>
      </c>
      <c r="AH6756" t="s">
        <v>51</v>
      </c>
      <c r="AJ6756" t="s">
        <v>53</v>
      </c>
      <c r="AL6756" t="s">
        <v>78</v>
      </c>
      <c r="AO6756" t="s">
        <v>5443</v>
      </c>
      <c r="AP6756" s="1">
        <v>45474.755555555559</v>
      </c>
    </row>
    <row r="6757" spans="1:43" x14ac:dyDescent="0.35">
      <c r="A6757" t="s">
        <v>38077</v>
      </c>
      <c r="B6757" t="s">
        <v>38078</v>
      </c>
      <c r="C6757" t="s">
        <v>27040</v>
      </c>
      <c r="F6757" t="s">
        <v>38079</v>
      </c>
      <c r="H6757" t="s">
        <v>38080</v>
      </c>
      <c r="J6757" t="s">
        <v>38081</v>
      </c>
      <c r="K6757" t="s">
        <v>38082</v>
      </c>
      <c r="M6757" t="s">
        <v>38083</v>
      </c>
      <c r="N6757" t="s">
        <v>26314</v>
      </c>
      <c r="O6757" t="s">
        <v>38084</v>
      </c>
      <c r="P6757" t="s">
        <v>50</v>
      </c>
      <c r="U6757" s="1">
        <v>44741</v>
      </c>
      <c r="V6757" s="1">
        <v>44741</v>
      </c>
      <c r="W6757" s="1">
        <v>44741.008333333331</v>
      </c>
      <c r="X6757" s="1">
        <v>44741.008333333331</v>
      </c>
      <c r="AC6757" t="s">
        <v>53</v>
      </c>
      <c r="AD6757">
        <v>2972131430</v>
      </c>
      <c r="AE6757" s="1">
        <v>44837.402083333334</v>
      </c>
      <c r="AG6757" t="s">
        <v>38085</v>
      </c>
      <c r="AH6757" t="s">
        <v>51</v>
      </c>
      <c r="AJ6757" t="s">
        <v>53</v>
      </c>
      <c r="AL6757" t="s">
        <v>78</v>
      </c>
      <c r="AO6757" t="s">
        <v>5443</v>
      </c>
    </row>
    <row r="6758" spans="1:43" x14ac:dyDescent="0.35">
      <c r="A6758" t="s">
        <v>38086</v>
      </c>
      <c r="B6758" t="s">
        <v>8826</v>
      </c>
      <c r="C6758" t="s">
        <v>1686</v>
      </c>
      <c r="F6758" t="s">
        <v>38087</v>
      </c>
      <c r="H6758" t="s">
        <v>38088</v>
      </c>
      <c r="I6758" t="s">
        <v>464</v>
      </c>
      <c r="J6758" t="s">
        <v>18584</v>
      </c>
      <c r="K6758" t="s">
        <v>38089</v>
      </c>
      <c r="M6758" t="s">
        <v>137</v>
      </c>
      <c r="N6758" t="s">
        <v>65</v>
      </c>
      <c r="O6758">
        <v>80216</v>
      </c>
      <c r="P6758" t="s">
        <v>50</v>
      </c>
      <c r="U6758" s="1">
        <v>44741</v>
      </c>
      <c r="V6758" s="1">
        <v>44741</v>
      </c>
      <c r="W6758" s="1">
        <v>44741.465277777781</v>
      </c>
      <c r="X6758" s="1">
        <v>45042.363888888889</v>
      </c>
      <c r="AC6758" t="s">
        <v>51</v>
      </c>
      <c r="AD6758">
        <v>2969543968</v>
      </c>
      <c r="AE6758" s="1">
        <v>40032.470138888886</v>
      </c>
      <c r="AF6758" t="s">
        <v>1184</v>
      </c>
      <c r="AG6758" t="s">
        <v>38090</v>
      </c>
      <c r="AH6758" t="s">
        <v>51</v>
      </c>
      <c r="AJ6758" t="s">
        <v>53</v>
      </c>
      <c r="AL6758" t="s">
        <v>68</v>
      </c>
      <c r="AO6758" t="s">
        <v>5443</v>
      </c>
      <c r="AP6758" s="1">
        <v>45140.420138888891</v>
      </c>
    </row>
    <row r="6759" spans="1:43" x14ac:dyDescent="0.35">
      <c r="A6759" t="s">
        <v>38091</v>
      </c>
      <c r="B6759" t="s">
        <v>16157</v>
      </c>
      <c r="C6759" t="s">
        <v>5456</v>
      </c>
      <c r="F6759" t="s">
        <v>38092</v>
      </c>
      <c r="H6759" t="s">
        <v>38091</v>
      </c>
      <c r="J6759" t="s">
        <v>38093</v>
      </c>
      <c r="K6759" t="s">
        <v>38094</v>
      </c>
      <c r="M6759" t="s">
        <v>34056</v>
      </c>
      <c r="N6759" t="s">
        <v>253</v>
      </c>
      <c r="O6759" t="s">
        <v>38095</v>
      </c>
      <c r="P6759" t="s">
        <v>50</v>
      </c>
      <c r="U6759" s="1">
        <v>44741</v>
      </c>
      <c r="V6759" s="1">
        <v>44741</v>
      </c>
      <c r="W6759" s="1">
        <v>44741.512499999997</v>
      </c>
      <c r="X6759" s="1">
        <v>44741.512499999997</v>
      </c>
      <c r="AC6759" t="s">
        <v>53</v>
      </c>
      <c r="AD6759">
        <v>2972082375</v>
      </c>
      <c r="AE6759" s="1">
        <v>44741.732638888891</v>
      </c>
      <c r="AF6759" t="s">
        <v>38096</v>
      </c>
      <c r="AG6759" t="s">
        <v>38097</v>
      </c>
      <c r="AH6759" t="s">
        <v>51</v>
      </c>
      <c r="AJ6759" t="s">
        <v>53</v>
      </c>
      <c r="AL6759" t="s">
        <v>68</v>
      </c>
      <c r="AO6759" t="s">
        <v>5443</v>
      </c>
      <c r="AP6759" s="1">
        <v>44974.668055555558</v>
      </c>
      <c r="AQ6759" s="1">
        <v>44974.671527777777</v>
      </c>
    </row>
    <row r="6760" spans="1:43" x14ac:dyDescent="0.35">
      <c r="A6760" t="s">
        <v>38098</v>
      </c>
      <c r="B6760" t="s">
        <v>38099</v>
      </c>
      <c r="C6760" t="s">
        <v>7559</v>
      </c>
      <c r="F6760" t="s">
        <v>38100</v>
      </c>
      <c r="H6760" t="s">
        <v>38098</v>
      </c>
      <c r="J6760" t="s">
        <v>38101</v>
      </c>
      <c r="N6760" t="s">
        <v>287</v>
      </c>
      <c r="O6760">
        <v>81625</v>
      </c>
      <c r="P6760" t="s">
        <v>50</v>
      </c>
      <c r="U6760" s="1">
        <v>44741</v>
      </c>
      <c r="V6760" s="1">
        <v>44741</v>
      </c>
      <c r="W6760" s="1">
        <v>44741.459722222222</v>
      </c>
      <c r="X6760" s="1">
        <v>44741.459722222222</v>
      </c>
      <c r="AC6760" t="s">
        <v>53</v>
      </c>
      <c r="AD6760">
        <v>1000000001</v>
      </c>
      <c r="AE6760" s="1">
        <v>39973.351388888892</v>
      </c>
      <c r="AF6760" t="s">
        <v>3377</v>
      </c>
      <c r="AG6760" t="s">
        <v>38102</v>
      </c>
      <c r="AH6760" t="s">
        <v>51</v>
      </c>
      <c r="AJ6760" t="s">
        <v>53</v>
      </c>
      <c r="AL6760" t="s">
        <v>78</v>
      </c>
      <c r="AO6760" t="s">
        <v>8142</v>
      </c>
    </row>
    <row r="6761" spans="1:43" x14ac:dyDescent="0.35">
      <c r="A6761" t="s">
        <v>38103</v>
      </c>
      <c r="B6761" t="s">
        <v>38104</v>
      </c>
      <c r="C6761" t="s">
        <v>952</v>
      </c>
      <c r="F6761" t="s">
        <v>38105</v>
      </c>
      <c r="H6761" t="s">
        <v>38103</v>
      </c>
      <c r="J6761" t="s">
        <v>24326</v>
      </c>
      <c r="K6761" t="s">
        <v>38106</v>
      </c>
      <c r="M6761" t="s">
        <v>38068</v>
      </c>
      <c r="N6761" t="s">
        <v>4438</v>
      </c>
      <c r="O6761">
        <v>95482</v>
      </c>
      <c r="P6761" t="s">
        <v>50</v>
      </c>
      <c r="U6761" s="1">
        <v>44741</v>
      </c>
      <c r="V6761" s="1">
        <v>44741</v>
      </c>
      <c r="AC6761" t="s">
        <v>53</v>
      </c>
      <c r="AD6761">
        <v>2969476247</v>
      </c>
      <c r="AE6761" s="1">
        <v>37207</v>
      </c>
      <c r="AG6761" t="s">
        <v>38107</v>
      </c>
      <c r="AH6761" t="s">
        <v>51</v>
      </c>
      <c r="AJ6761" t="s">
        <v>53</v>
      </c>
      <c r="AO6761" t="s">
        <v>8142</v>
      </c>
    </row>
    <row r="6762" spans="1:43" x14ac:dyDescent="0.35">
      <c r="A6762" t="s">
        <v>38108</v>
      </c>
      <c r="B6762" t="s">
        <v>24758</v>
      </c>
      <c r="C6762" t="s">
        <v>15368</v>
      </c>
      <c r="H6762" t="s">
        <v>38109</v>
      </c>
      <c r="J6762" t="s">
        <v>6029</v>
      </c>
      <c r="P6762" t="s">
        <v>50</v>
      </c>
      <c r="U6762" s="1">
        <v>44741</v>
      </c>
      <c r="V6762" s="1">
        <v>44741</v>
      </c>
      <c r="W6762" s="1">
        <v>44741.70416666667</v>
      </c>
      <c r="X6762" s="1">
        <v>44741.70416666667</v>
      </c>
      <c r="AC6762" t="s">
        <v>53</v>
      </c>
      <c r="AD6762">
        <v>2969480024</v>
      </c>
      <c r="AE6762" s="1">
        <v>37427</v>
      </c>
      <c r="AF6762" t="s">
        <v>4490</v>
      </c>
      <c r="AG6762" t="s">
        <v>38110</v>
      </c>
      <c r="AH6762" t="s">
        <v>51</v>
      </c>
      <c r="AJ6762" t="s">
        <v>53</v>
      </c>
      <c r="AL6762" t="s">
        <v>68</v>
      </c>
      <c r="AO6762" t="s">
        <v>5443</v>
      </c>
      <c r="AP6762" s="1">
        <v>44879.499305555553</v>
      </c>
    </row>
    <row r="6763" spans="1:43" x14ac:dyDescent="0.35">
      <c r="A6763" t="s">
        <v>38111</v>
      </c>
      <c r="B6763" t="s">
        <v>38112</v>
      </c>
      <c r="C6763" t="s">
        <v>97</v>
      </c>
      <c r="F6763" t="s">
        <v>38113</v>
      </c>
      <c r="H6763" t="s">
        <v>38111</v>
      </c>
      <c r="J6763" t="s">
        <v>3933</v>
      </c>
      <c r="P6763" t="s">
        <v>50</v>
      </c>
      <c r="U6763" s="1">
        <v>44741</v>
      </c>
      <c r="V6763" s="1">
        <v>44741</v>
      </c>
      <c r="AC6763" t="s">
        <v>53</v>
      </c>
      <c r="AD6763">
        <v>2969551137</v>
      </c>
      <c r="AE6763" s="1">
        <v>40288.591666666667</v>
      </c>
      <c r="AG6763" t="s">
        <v>38114</v>
      </c>
      <c r="AH6763" t="s">
        <v>51</v>
      </c>
      <c r="AJ6763" t="s">
        <v>53</v>
      </c>
      <c r="AO6763" t="s">
        <v>8142</v>
      </c>
    </row>
    <row r="6764" spans="1:43" x14ac:dyDescent="0.35">
      <c r="A6764" t="s">
        <v>38115</v>
      </c>
      <c r="B6764" t="s">
        <v>5622</v>
      </c>
      <c r="C6764" t="s">
        <v>13844</v>
      </c>
      <c r="F6764" t="s">
        <v>38116</v>
      </c>
      <c r="H6764" t="s">
        <v>38115</v>
      </c>
      <c r="J6764" t="s">
        <v>38117</v>
      </c>
      <c r="N6764" t="s">
        <v>287</v>
      </c>
      <c r="O6764">
        <v>81504</v>
      </c>
      <c r="P6764" t="s">
        <v>50</v>
      </c>
      <c r="U6764" s="1">
        <v>44741</v>
      </c>
      <c r="V6764" s="1">
        <v>44741</v>
      </c>
      <c r="W6764" s="1">
        <v>44741.759722222225</v>
      </c>
      <c r="X6764" s="1">
        <v>44741.759722222225</v>
      </c>
      <c r="AC6764" t="s">
        <v>53</v>
      </c>
      <c r="AD6764">
        <v>1000000001</v>
      </c>
      <c r="AE6764" s="1">
        <v>39973.351388888892</v>
      </c>
      <c r="AF6764" t="s">
        <v>3377</v>
      </c>
      <c r="AG6764" t="s">
        <v>38118</v>
      </c>
      <c r="AH6764" t="s">
        <v>51</v>
      </c>
      <c r="AJ6764" t="s">
        <v>53</v>
      </c>
      <c r="AL6764" t="s">
        <v>78</v>
      </c>
      <c r="AO6764" t="s">
        <v>8142</v>
      </c>
    </row>
    <row r="6765" spans="1:43" x14ac:dyDescent="0.35">
      <c r="A6765" t="s">
        <v>38119</v>
      </c>
      <c r="B6765" t="s">
        <v>38120</v>
      </c>
      <c r="C6765" t="s">
        <v>460</v>
      </c>
      <c r="F6765" t="s">
        <v>38121</v>
      </c>
      <c r="H6765" t="s">
        <v>38119</v>
      </c>
      <c r="J6765" t="s">
        <v>14558</v>
      </c>
      <c r="P6765" t="s">
        <v>50</v>
      </c>
      <c r="U6765" s="1">
        <v>44741</v>
      </c>
      <c r="V6765" s="1">
        <v>44741</v>
      </c>
      <c r="AC6765" t="s">
        <v>53</v>
      </c>
      <c r="AD6765">
        <v>2969528171</v>
      </c>
      <c r="AE6765" s="1">
        <v>39364.555555555555</v>
      </c>
      <c r="AG6765" t="s">
        <v>38122</v>
      </c>
      <c r="AH6765" t="s">
        <v>51</v>
      </c>
      <c r="AJ6765" t="s">
        <v>53</v>
      </c>
      <c r="AO6765" t="s">
        <v>8142</v>
      </c>
    </row>
    <row r="6766" spans="1:43" x14ac:dyDescent="0.35">
      <c r="A6766" t="s">
        <v>38123</v>
      </c>
      <c r="B6766" t="s">
        <v>1440</v>
      </c>
      <c r="C6766" t="s">
        <v>19611</v>
      </c>
      <c r="H6766" t="s">
        <v>36272</v>
      </c>
      <c r="J6766" t="s">
        <v>75</v>
      </c>
      <c r="P6766" t="s">
        <v>50</v>
      </c>
      <c r="U6766" s="1">
        <v>44742</v>
      </c>
      <c r="V6766" s="1">
        <v>44742</v>
      </c>
      <c r="W6766" s="1">
        <v>44747.453472222223</v>
      </c>
      <c r="X6766" s="1">
        <v>44747.453472222223</v>
      </c>
      <c r="AC6766" t="s">
        <v>53</v>
      </c>
      <c r="AD6766">
        <v>2969480024</v>
      </c>
      <c r="AE6766" s="1">
        <v>37427</v>
      </c>
      <c r="AF6766" t="s">
        <v>76</v>
      </c>
      <c r="AG6766" t="s">
        <v>38124</v>
      </c>
      <c r="AH6766" t="s">
        <v>51</v>
      </c>
      <c r="AJ6766" t="s">
        <v>53</v>
      </c>
      <c r="AL6766" t="s">
        <v>68</v>
      </c>
      <c r="AO6766" t="s">
        <v>5443</v>
      </c>
      <c r="AP6766" s="1">
        <v>45373.521527777775</v>
      </c>
    </row>
    <row r="6767" spans="1:43" x14ac:dyDescent="0.35">
      <c r="A6767" t="s">
        <v>38125</v>
      </c>
      <c r="B6767" t="s">
        <v>6989</v>
      </c>
      <c r="C6767" t="s">
        <v>359</v>
      </c>
      <c r="F6767" t="s">
        <v>38126</v>
      </c>
      <c r="H6767" t="s">
        <v>38125</v>
      </c>
      <c r="J6767" t="s">
        <v>24326</v>
      </c>
      <c r="K6767" t="s">
        <v>38127</v>
      </c>
      <c r="M6767" t="s">
        <v>38128</v>
      </c>
      <c r="N6767" t="s">
        <v>2283</v>
      </c>
      <c r="O6767" t="s">
        <v>38129</v>
      </c>
      <c r="P6767" t="s">
        <v>50</v>
      </c>
      <c r="U6767" s="1">
        <v>44742</v>
      </c>
      <c r="V6767" s="1">
        <v>44742</v>
      </c>
      <c r="AC6767" t="s">
        <v>53</v>
      </c>
      <c r="AD6767">
        <v>2969476247</v>
      </c>
      <c r="AE6767" s="1">
        <v>37207</v>
      </c>
      <c r="AG6767" t="s">
        <v>38130</v>
      </c>
      <c r="AH6767" t="s">
        <v>51</v>
      </c>
      <c r="AJ6767" t="s">
        <v>53</v>
      </c>
      <c r="AO6767" t="s">
        <v>8142</v>
      </c>
    </row>
    <row r="6768" spans="1:43" x14ac:dyDescent="0.35">
      <c r="A6768" t="s">
        <v>38131</v>
      </c>
      <c r="B6768" t="s">
        <v>38132</v>
      </c>
      <c r="C6768" t="s">
        <v>894</v>
      </c>
      <c r="F6768" t="s">
        <v>38133</v>
      </c>
      <c r="H6768" t="s">
        <v>38131</v>
      </c>
      <c r="J6768" t="s">
        <v>3933</v>
      </c>
      <c r="K6768" t="s">
        <v>3706</v>
      </c>
      <c r="M6768" t="s">
        <v>3707</v>
      </c>
      <c r="N6768" t="s">
        <v>3708</v>
      </c>
      <c r="O6768">
        <v>30338</v>
      </c>
      <c r="P6768" t="s">
        <v>50</v>
      </c>
      <c r="U6768" s="1">
        <v>44742</v>
      </c>
      <c r="V6768" s="1">
        <v>44742</v>
      </c>
      <c r="AC6768" t="s">
        <v>53</v>
      </c>
      <c r="AD6768">
        <v>2969551137</v>
      </c>
      <c r="AE6768" s="1">
        <v>40288.591666666667</v>
      </c>
      <c r="AG6768" t="s">
        <v>38134</v>
      </c>
      <c r="AH6768" t="s">
        <v>51</v>
      </c>
      <c r="AJ6768" t="s">
        <v>53</v>
      </c>
      <c r="AO6768" t="s">
        <v>8142</v>
      </c>
    </row>
    <row r="6769" spans="1:43" x14ac:dyDescent="0.35">
      <c r="A6769" t="s">
        <v>38135</v>
      </c>
      <c r="B6769" t="s">
        <v>38136</v>
      </c>
      <c r="C6769" t="s">
        <v>30394</v>
      </c>
      <c r="F6769">
        <f>1952-353-7658</f>
        <v>-6059</v>
      </c>
      <c r="H6769" t="s">
        <v>38135</v>
      </c>
      <c r="J6769" t="s">
        <v>6387</v>
      </c>
      <c r="N6769" t="s">
        <v>15037</v>
      </c>
      <c r="O6769">
        <v>55363</v>
      </c>
      <c r="P6769" t="s">
        <v>50</v>
      </c>
      <c r="U6769" s="1">
        <v>44742</v>
      </c>
      <c r="V6769" s="1">
        <v>44742</v>
      </c>
      <c r="AC6769" t="s">
        <v>53</v>
      </c>
      <c r="AD6769">
        <v>2969484892</v>
      </c>
      <c r="AE6769" s="1">
        <v>37756</v>
      </c>
      <c r="AG6769" t="s">
        <v>38137</v>
      </c>
      <c r="AH6769" t="s">
        <v>51</v>
      </c>
      <c r="AJ6769" t="s">
        <v>53</v>
      </c>
      <c r="AO6769" t="s">
        <v>8142</v>
      </c>
    </row>
    <row r="6770" spans="1:43" x14ac:dyDescent="0.35">
      <c r="A6770" t="s">
        <v>38138</v>
      </c>
      <c r="B6770" t="s">
        <v>8246</v>
      </c>
      <c r="C6770" t="s">
        <v>38139</v>
      </c>
      <c r="F6770" t="s">
        <v>38140</v>
      </c>
      <c r="H6770" t="s">
        <v>38138</v>
      </c>
      <c r="J6770" t="s">
        <v>38141</v>
      </c>
      <c r="K6770" t="s">
        <v>38142</v>
      </c>
      <c r="M6770" t="s">
        <v>753</v>
      </c>
      <c r="N6770" t="s">
        <v>798</v>
      </c>
      <c r="O6770" t="s">
        <v>38143</v>
      </c>
      <c r="P6770" t="s">
        <v>50</v>
      </c>
      <c r="U6770" s="1">
        <v>44742</v>
      </c>
      <c r="V6770" s="1">
        <v>44742</v>
      </c>
      <c r="W6770" s="1">
        <v>44742.45</v>
      </c>
      <c r="X6770" s="1">
        <v>44742.45</v>
      </c>
      <c r="AC6770" t="s">
        <v>53</v>
      </c>
      <c r="AD6770">
        <v>2970003938</v>
      </c>
      <c r="AE6770" s="1">
        <v>44070.315972222219</v>
      </c>
      <c r="AF6770" t="s">
        <v>38144</v>
      </c>
      <c r="AG6770" t="s">
        <v>38145</v>
      </c>
      <c r="AH6770" t="s">
        <v>51</v>
      </c>
      <c r="AJ6770" t="s">
        <v>53</v>
      </c>
      <c r="AL6770" t="s">
        <v>68</v>
      </c>
      <c r="AO6770" t="s">
        <v>5443</v>
      </c>
      <c r="AP6770" s="1">
        <v>44742.448611111111</v>
      </c>
    </row>
    <row r="6771" spans="1:43" x14ac:dyDescent="0.35">
      <c r="A6771" t="s">
        <v>38146</v>
      </c>
      <c r="B6771" t="s">
        <v>16247</v>
      </c>
      <c r="C6771" t="s">
        <v>3191</v>
      </c>
      <c r="F6771" t="s">
        <v>38147</v>
      </c>
      <c r="H6771" t="s">
        <v>38146</v>
      </c>
      <c r="J6771" t="s">
        <v>28881</v>
      </c>
      <c r="K6771" t="s">
        <v>38148</v>
      </c>
      <c r="M6771" t="s">
        <v>159</v>
      </c>
      <c r="N6771" t="s">
        <v>65</v>
      </c>
      <c r="O6771">
        <v>80903</v>
      </c>
      <c r="P6771" t="s">
        <v>50</v>
      </c>
      <c r="U6771" s="1">
        <v>44742</v>
      </c>
      <c r="V6771" s="1">
        <v>44742</v>
      </c>
      <c r="W6771" s="1">
        <v>44742.659722222219</v>
      </c>
      <c r="X6771" s="1">
        <v>44742.659722222219</v>
      </c>
      <c r="AC6771" t="s">
        <v>53</v>
      </c>
      <c r="AD6771">
        <v>2969694048</v>
      </c>
      <c r="AE6771" s="1">
        <v>42429.42291666667</v>
      </c>
      <c r="AF6771" t="s">
        <v>5668</v>
      </c>
      <c r="AG6771" t="s">
        <v>38149</v>
      </c>
      <c r="AH6771" t="s">
        <v>51</v>
      </c>
      <c r="AJ6771" t="s">
        <v>53</v>
      </c>
      <c r="AL6771" t="s">
        <v>68</v>
      </c>
      <c r="AO6771" t="s">
        <v>5443</v>
      </c>
      <c r="AP6771" s="1">
        <v>45294.320833333331</v>
      </c>
      <c r="AQ6771" s="1">
        <v>45149.433333333334</v>
      </c>
    </row>
    <row r="6772" spans="1:43" x14ac:dyDescent="0.35">
      <c r="A6772" t="s">
        <v>38150</v>
      </c>
      <c r="B6772" t="s">
        <v>38151</v>
      </c>
      <c r="C6772" t="s">
        <v>38152</v>
      </c>
      <c r="D6772" t="s">
        <v>1767</v>
      </c>
      <c r="F6772" t="s">
        <v>47</v>
      </c>
      <c r="H6772" t="s">
        <v>38153</v>
      </c>
      <c r="J6772" t="s">
        <v>49</v>
      </c>
      <c r="P6772" t="s">
        <v>50</v>
      </c>
      <c r="U6772" s="1">
        <v>44742</v>
      </c>
      <c r="V6772" s="1">
        <v>44742</v>
      </c>
      <c r="W6772" s="1">
        <v>44798.495138888888</v>
      </c>
      <c r="X6772" s="1">
        <v>44798.495138888888</v>
      </c>
      <c r="AC6772" t="s">
        <v>53</v>
      </c>
      <c r="AD6772">
        <v>1000000000</v>
      </c>
      <c r="AE6772" s="1">
        <v>37295</v>
      </c>
      <c r="AG6772" t="s">
        <v>38154</v>
      </c>
      <c r="AH6772" t="s">
        <v>51</v>
      </c>
      <c r="AJ6772" t="s">
        <v>53</v>
      </c>
      <c r="AL6772" t="s">
        <v>68</v>
      </c>
      <c r="AO6772" t="s">
        <v>5443</v>
      </c>
      <c r="AP6772" s="1">
        <v>45460.668749999997</v>
      </c>
    </row>
    <row r="6773" spans="1:43" x14ac:dyDescent="0.35">
      <c r="A6773" t="s">
        <v>38155</v>
      </c>
      <c r="B6773" t="s">
        <v>38156</v>
      </c>
      <c r="C6773" t="s">
        <v>14914</v>
      </c>
      <c r="F6773" t="s">
        <v>38157</v>
      </c>
      <c r="H6773" t="s">
        <v>38155</v>
      </c>
      <c r="J6773" t="s">
        <v>37403</v>
      </c>
      <c r="K6773" t="s">
        <v>38158</v>
      </c>
      <c r="M6773" t="s">
        <v>2889</v>
      </c>
      <c r="N6773" t="s">
        <v>65</v>
      </c>
      <c r="O6773">
        <v>81641</v>
      </c>
      <c r="P6773" t="s">
        <v>50</v>
      </c>
      <c r="U6773" s="1">
        <v>44742</v>
      </c>
      <c r="V6773" s="1">
        <v>44742</v>
      </c>
      <c r="W6773" s="1">
        <v>44742.42083333333</v>
      </c>
      <c r="X6773" s="1">
        <v>44742.42083333333</v>
      </c>
      <c r="AC6773" t="s">
        <v>53</v>
      </c>
      <c r="AD6773">
        <v>2969586545</v>
      </c>
      <c r="AE6773" s="1">
        <v>41324.683333333334</v>
      </c>
      <c r="AF6773" t="s">
        <v>2875</v>
      </c>
      <c r="AG6773" t="s">
        <v>38159</v>
      </c>
      <c r="AH6773" t="s">
        <v>51</v>
      </c>
      <c r="AJ6773" t="s">
        <v>53</v>
      </c>
      <c r="AL6773" t="s">
        <v>68</v>
      </c>
      <c r="AO6773" t="s">
        <v>5443</v>
      </c>
      <c r="AP6773" s="1">
        <v>45453.626388888886</v>
      </c>
    </row>
    <row r="6774" spans="1:43" x14ac:dyDescent="0.35">
      <c r="A6774" t="s">
        <v>38160</v>
      </c>
      <c r="B6774" t="s">
        <v>38161</v>
      </c>
      <c r="C6774" t="s">
        <v>2615</v>
      </c>
      <c r="F6774" t="s">
        <v>38162</v>
      </c>
      <c r="H6774" t="s">
        <v>38160</v>
      </c>
      <c r="J6774" t="s">
        <v>38163</v>
      </c>
      <c r="K6774" t="s">
        <v>36206</v>
      </c>
      <c r="M6774" t="s">
        <v>36207</v>
      </c>
      <c r="N6774" t="s">
        <v>65</v>
      </c>
      <c r="O6774" t="s">
        <v>38164</v>
      </c>
      <c r="P6774" t="s">
        <v>50</v>
      </c>
      <c r="U6774" s="1">
        <v>44742</v>
      </c>
      <c r="V6774" s="1">
        <v>44742</v>
      </c>
      <c r="W6774" s="1">
        <v>44742.586111111108</v>
      </c>
      <c r="X6774" s="1">
        <v>44742.586111111108</v>
      </c>
      <c r="AC6774" t="s">
        <v>53</v>
      </c>
      <c r="AD6774">
        <v>1000000001</v>
      </c>
      <c r="AE6774" s="1">
        <v>39973.351388888892</v>
      </c>
      <c r="AF6774" t="s">
        <v>3377</v>
      </c>
      <c r="AG6774" t="s">
        <v>38165</v>
      </c>
      <c r="AH6774" t="s">
        <v>51</v>
      </c>
      <c r="AJ6774" t="s">
        <v>53</v>
      </c>
      <c r="AL6774" t="s">
        <v>78</v>
      </c>
      <c r="AO6774" t="s">
        <v>5443</v>
      </c>
      <c r="AP6774" s="1">
        <v>44742.585416666669</v>
      </c>
    </row>
    <row r="6775" spans="1:43" x14ac:dyDescent="0.35">
      <c r="A6775" t="s">
        <v>38166</v>
      </c>
      <c r="B6775" t="s">
        <v>7973</v>
      </c>
      <c r="C6775" t="s">
        <v>1704</v>
      </c>
      <c r="F6775" t="s">
        <v>38167</v>
      </c>
      <c r="H6775" t="s">
        <v>38166</v>
      </c>
      <c r="J6775" t="s">
        <v>38168</v>
      </c>
      <c r="N6775" t="s">
        <v>287</v>
      </c>
      <c r="O6775">
        <v>80221</v>
      </c>
      <c r="P6775" t="s">
        <v>50</v>
      </c>
      <c r="U6775" s="1">
        <v>44742</v>
      </c>
      <c r="V6775" s="1">
        <v>44742</v>
      </c>
      <c r="W6775" s="1">
        <v>44742.530555555553</v>
      </c>
      <c r="X6775" s="1">
        <v>44742.530555555553</v>
      </c>
      <c r="AC6775" t="s">
        <v>53</v>
      </c>
      <c r="AD6775">
        <v>2969512828</v>
      </c>
      <c r="AE6775" s="1">
        <v>38498.572222222225</v>
      </c>
      <c r="AF6775" t="s">
        <v>3488</v>
      </c>
      <c r="AG6775" t="s">
        <v>38169</v>
      </c>
      <c r="AH6775" t="s">
        <v>51</v>
      </c>
      <c r="AJ6775" t="s">
        <v>53</v>
      </c>
      <c r="AL6775" t="s">
        <v>68</v>
      </c>
      <c r="AO6775" t="s">
        <v>8142</v>
      </c>
      <c r="AP6775" s="1">
        <v>45419.302083333336</v>
      </c>
    </row>
    <row r="6776" spans="1:43" x14ac:dyDescent="0.35">
      <c r="A6776" t="s">
        <v>38170</v>
      </c>
      <c r="B6776" t="s">
        <v>11407</v>
      </c>
      <c r="C6776" t="s">
        <v>1157</v>
      </c>
      <c r="H6776" t="s">
        <v>38171</v>
      </c>
      <c r="I6776" t="s">
        <v>200</v>
      </c>
      <c r="O6776">
        <v>10128</v>
      </c>
      <c r="P6776" t="s">
        <v>50</v>
      </c>
      <c r="U6776" s="1">
        <v>44742.561805555553</v>
      </c>
      <c r="V6776" s="1">
        <v>44742.561805555553</v>
      </c>
      <c r="AC6776" t="s">
        <v>53</v>
      </c>
      <c r="AG6776" t="s">
        <v>38172</v>
      </c>
      <c r="AH6776" t="s">
        <v>53</v>
      </c>
      <c r="AJ6776" t="s">
        <v>53</v>
      </c>
      <c r="AK6776" t="s">
        <v>16030</v>
      </c>
      <c r="AO6776" t="s">
        <v>54</v>
      </c>
    </row>
    <row r="6777" spans="1:43" x14ac:dyDescent="0.35">
      <c r="A6777" t="s">
        <v>38173</v>
      </c>
      <c r="B6777" t="s">
        <v>38174</v>
      </c>
      <c r="C6777" t="s">
        <v>38175</v>
      </c>
      <c r="F6777" t="s">
        <v>38176</v>
      </c>
      <c r="H6777" t="s">
        <v>38173</v>
      </c>
      <c r="J6777" t="s">
        <v>27082</v>
      </c>
      <c r="K6777" t="s">
        <v>15992</v>
      </c>
      <c r="M6777" t="s">
        <v>15993</v>
      </c>
      <c r="N6777" t="s">
        <v>15994</v>
      </c>
      <c r="O6777">
        <v>4070210</v>
      </c>
      <c r="P6777" t="s">
        <v>16594</v>
      </c>
      <c r="U6777" s="1">
        <v>44743</v>
      </c>
      <c r="V6777" s="1">
        <v>44743</v>
      </c>
      <c r="AC6777" t="s">
        <v>53</v>
      </c>
      <c r="AD6777">
        <v>2969570414</v>
      </c>
      <c r="AE6777" s="1">
        <v>40940.538888888892</v>
      </c>
      <c r="AG6777" t="s">
        <v>38177</v>
      </c>
      <c r="AH6777" t="s">
        <v>51</v>
      </c>
      <c r="AJ6777" t="s">
        <v>53</v>
      </c>
      <c r="AO6777" t="s">
        <v>8142</v>
      </c>
    </row>
    <row r="6778" spans="1:43" x14ac:dyDescent="0.35">
      <c r="A6778" t="s">
        <v>38178</v>
      </c>
      <c r="B6778" t="s">
        <v>31358</v>
      </c>
      <c r="C6778" t="s">
        <v>5318</v>
      </c>
      <c r="F6778" t="s">
        <v>38179</v>
      </c>
      <c r="H6778" t="s">
        <v>38178</v>
      </c>
      <c r="I6778" t="s">
        <v>1368</v>
      </c>
      <c r="J6778" t="s">
        <v>35466</v>
      </c>
      <c r="N6778" t="s">
        <v>24375</v>
      </c>
      <c r="O6778">
        <v>20613</v>
      </c>
      <c r="P6778" t="s">
        <v>50</v>
      </c>
      <c r="U6778" s="1">
        <v>44743</v>
      </c>
      <c r="V6778" s="1">
        <v>44743</v>
      </c>
      <c r="AC6778" t="s">
        <v>53</v>
      </c>
      <c r="AD6778">
        <v>2969823183</v>
      </c>
      <c r="AE6778" s="1">
        <v>43312.453472222223</v>
      </c>
      <c r="AG6778" t="s">
        <v>38180</v>
      </c>
      <c r="AH6778" t="s">
        <v>51</v>
      </c>
      <c r="AJ6778" t="s">
        <v>53</v>
      </c>
      <c r="AO6778" t="s">
        <v>8142</v>
      </c>
    </row>
    <row r="6779" spans="1:43" x14ac:dyDescent="0.35">
      <c r="A6779" t="s">
        <v>38181</v>
      </c>
      <c r="B6779" t="s">
        <v>38182</v>
      </c>
      <c r="C6779" t="s">
        <v>37723</v>
      </c>
      <c r="F6779">
        <v>19785825253</v>
      </c>
      <c r="H6779" t="s">
        <v>38181</v>
      </c>
      <c r="J6779" t="s">
        <v>3933</v>
      </c>
      <c r="K6779" t="s">
        <v>25754</v>
      </c>
      <c r="L6779" t="s">
        <v>25755</v>
      </c>
      <c r="M6779" t="s">
        <v>3707</v>
      </c>
      <c r="N6779" t="s">
        <v>32193</v>
      </c>
      <c r="O6779">
        <v>30338</v>
      </c>
      <c r="P6779" t="s">
        <v>50</v>
      </c>
      <c r="U6779" s="1">
        <v>44743</v>
      </c>
      <c r="V6779" s="1">
        <v>44743</v>
      </c>
      <c r="AC6779" t="s">
        <v>53</v>
      </c>
      <c r="AD6779">
        <v>2969551137</v>
      </c>
      <c r="AE6779" s="1">
        <v>40288.591666666667</v>
      </c>
      <c r="AG6779" t="s">
        <v>38183</v>
      </c>
      <c r="AH6779" t="s">
        <v>51</v>
      </c>
      <c r="AJ6779" t="s">
        <v>53</v>
      </c>
      <c r="AO6779" t="s">
        <v>8142</v>
      </c>
    </row>
    <row r="6780" spans="1:43" x14ac:dyDescent="0.35">
      <c r="A6780" t="s">
        <v>38184</v>
      </c>
      <c r="B6780" t="s">
        <v>38185</v>
      </c>
      <c r="C6780" t="s">
        <v>9015</v>
      </c>
      <c r="F6780" t="s">
        <v>38186</v>
      </c>
      <c r="H6780" t="s">
        <v>38184</v>
      </c>
      <c r="J6780" t="s">
        <v>38187</v>
      </c>
      <c r="P6780" t="s">
        <v>50</v>
      </c>
      <c r="U6780" s="1">
        <v>44743</v>
      </c>
      <c r="V6780" s="1">
        <v>44743</v>
      </c>
      <c r="W6780" s="1">
        <v>44743.322222222225</v>
      </c>
      <c r="X6780" s="1">
        <v>44743.322222222225</v>
      </c>
      <c r="AC6780" t="s">
        <v>53</v>
      </c>
      <c r="AD6780">
        <v>1000000001</v>
      </c>
      <c r="AE6780" s="1">
        <v>39973.351388888892</v>
      </c>
      <c r="AF6780" t="s">
        <v>3377</v>
      </c>
      <c r="AG6780" t="s">
        <v>38188</v>
      </c>
      <c r="AH6780" t="s">
        <v>51</v>
      </c>
      <c r="AJ6780" t="s">
        <v>53</v>
      </c>
      <c r="AL6780" t="s">
        <v>78</v>
      </c>
      <c r="AO6780" t="s">
        <v>8142</v>
      </c>
    </row>
    <row r="6781" spans="1:43" x14ac:dyDescent="0.35">
      <c r="A6781" t="s">
        <v>38189</v>
      </c>
      <c r="B6781" t="s">
        <v>25690</v>
      </c>
      <c r="C6781" t="s">
        <v>38190</v>
      </c>
      <c r="F6781" t="s">
        <v>38191</v>
      </c>
      <c r="H6781" t="s">
        <v>38189</v>
      </c>
      <c r="J6781" t="s">
        <v>38192</v>
      </c>
      <c r="K6781" t="s">
        <v>38193</v>
      </c>
      <c r="M6781" t="s">
        <v>38194</v>
      </c>
      <c r="N6781" t="s">
        <v>15023</v>
      </c>
      <c r="O6781" s="2" t="s">
        <v>38195</v>
      </c>
      <c r="P6781" t="s">
        <v>50</v>
      </c>
      <c r="U6781" s="1">
        <v>44743</v>
      </c>
      <c r="V6781" s="1">
        <v>44743</v>
      </c>
      <c r="AC6781" t="s">
        <v>53</v>
      </c>
      <c r="AD6781">
        <v>2969476362</v>
      </c>
      <c r="AE6781" s="1">
        <v>37214</v>
      </c>
      <c r="AG6781" t="s">
        <v>38196</v>
      </c>
      <c r="AH6781" t="s">
        <v>51</v>
      </c>
      <c r="AJ6781" t="s">
        <v>53</v>
      </c>
      <c r="AO6781" t="s">
        <v>8142</v>
      </c>
    </row>
    <row r="6782" spans="1:43" x14ac:dyDescent="0.35">
      <c r="A6782" t="s">
        <v>38197</v>
      </c>
      <c r="B6782" t="s">
        <v>11372</v>
      </c>
      <c r="C6782" t="s">
        <v>383</v>
      </c>
      <c r="F6782" t="s">
        <v>38198</v>
      </c>
      <c r="H6782" t="s">
        <v>38197</v>
      </c>
      <c r="J6782" t="s">
        <v>16656</v>
      </c>
      <c r="N6782" t="s">
        <v>12913</v>
      </c>
      <c r="O6782">
        <v>35064</v>
      </c>
      <c r="P6782" t="s">
        <v>50</v>
      </c>
      <c r="U6782" s="1">
        <v>44743</v>
      </c>
      <c r="V6782" s="1">
        <v>44743</v>
      </c>
      <c r="AC6782" t="s">
        <v>53</v>
      </c>
      <c r="AD6782">
        <v>2969530290</v>
      </c>
      <c r="AE6782" s="1">
        <v>39465.556250000001</v>
      </c>
      <c r="AG6782" t="s">
        <v>38199</v>
      </c>
      <c r="AH6782" t="s">
        <v>51</v>
      </c>
      <c r="AJ6782" t="s">
        <v>53</v>
      </c>
      <c r="AO6782" t="s">
        <v>8142</v>
      </c>
    </row>
    <row r="6783" spans="1:43" x14ac:dyDescent="0.35">
      <c r="A6783" t="s">
        <v>38200</v>
      </c>
      <c r="B6783" t="s">
        <v>16720</v>
      </c>
      <c r="C6783" t="s">
        <v>3285</v>
      </c>
      <c r="F6783">
        <v>9367070725</v>
      </c>
      <c r="H6783" t="s">
        <v>38200</v>
      </c>
      <c r="J6783" t="s">
        <v>36919</v>
      </c>
      <c r="U6783" s="1">
        <v>44743</v>
      </c>
      <c r="V6783" s="1">
        <v>44743</v>
      </c>
      <c r="W6783" s="1">
        <v>44761.4375</v>
      </c>
      <c r="X6783" s="1">
        <v>44761.4375</v>
      </c>
      <c r="AC6783" t="s">
        <v>53</v>
      </c>
      <c r="AD6783">
        <v>2969822696</v>
      </c>
      <c r="AE6783" s="1">
        <v>43308.719444444447</v>
      </c>
      <c r="AF6783" t="s">
        <v>37480</v>
      </c>
      <c r="AG6783" t="s">
        <v>38201</v>
      </c>
      <c r="AH6783" t="s">
        <v>51</v>
      </c>
      <c r="AJ6783" t="s">
        <v>53</v>
      </c>
      <c r="AL6783" t="s">
        <v>68</v>
      </c>
      <c r="AO6783" t="s">
        <v>8142</v>
      </c>
    </row>
    <row r="6784" spans="1:43" x14ac:dyDescent="0.35">
      <c r="A6784" t="s">
        <v>38202</v>
      </c>
      <c r="B6784" t="s">
        <v>9014</v>
      </c>
      <c r="C6784" t="s">
        <v>38203</v>
      </c>
      <c r="F6784" t="s">
        <v>38204</v>
      </c>
      <c r="H6784" t="s">
        <v>38205</v>
      </c>
      <c r="I6784" t="s">
        <v>101</v>
      </c>
      <c r="J6784" t="s">
        <v>38206</v>
      </c>
      <c r="N6784" t="s">
        <v>398</v>
      </c>
      <c r="O6784">
        <v>88028</v>
      </c>
      <c r="P6784" t="s">
        <v>50</v>
      </c>
      <c r="U6784" s="1">
        <v>44743.499305555553</v>
      </c>
      <c r="V6784" s="1">
        <v>44743.499305555553</v>
      </c>
      <c r="W6784" s="1">
        <v>44747.45208333333</v>
      </c>
      <c r="X6784" s="1">
        <v>44747.45208333333</v>
      </c>
      <c r="AC6784" t="s">
        <v>53</v>
      </c>
      <c r="AD6784">
        <v>2972082921</v>
      </c>
      <c r="AE6784" s="1">
        <v>44743.716666666667</v>
      </c>
      <c r="AF6784" t="s">
        <v>38207</v>
      </c>
      <c r="AG6784" t="s">
        <v>38208</v>
      </c>
      <c r="AH6784" t="s">
        <v>53</v>
      </c>
      <c r="AJ6784" t="s">
        <v>53</v>
      </c>
      <c r="AK6784" t="s">
        <v>13606</v>
      </c>
      <c r="AL6784" t="s">
        <v>68</v>
      </c>
      <c r="AO6784" t="s">
        <v>54</v>
      </c>
    </row>
    <row r="6785" spans="1:43" x14ac:dyDescent="0.35">
      <c r="A6785" t="s">
        <v>38209</v>
      </c>
      <c r="B6785" t="s">
        <v>3829</v>
      </c>
      <c r="C6785" t="s">
        <v>27414</v>
      </c>
      <c r="F6785" t="s">
        <v>38210</v>
      </c>
      <c r="H6785" t="s">
        <v>38209</v>
      </c>
      <c r="J6785" t="s">
        <v>38211</v>
      </c>
      <c r="K6785" t="s">
        <v>38212</v>
      </c>
      <c r="M6785" t="s">
        <v>9168</v>
      </c>
      <c r="N6785" t="s">
        <v>253</v>
      </c>
      <c r="O6785">
        <v>87124</v>
      </c>
      <c r="P6785" t="s">
        <v>50</v>
      </c>
      <c r="U6785" s="1">
        <v>44744</v>
      </c>
      <c r="V6785" s="1">
        <v>44744</v>
      </c>
      <c r="W6785" s="1">
        <v>44744.673611111109</v>
      </c>
      <c r="X6785" s="1">
        <v>44744.673611111109</v>
      </c>
      <c r="AC6785" t="s">
        <v>53</v>
      </c>
      <c r="AD6785">
        <v>1000000001</v>
      </c>
      <c r="AE6785" s="1">
        <v>39973.351388888892</v>
      </c>
      <c r="AF6785" t="s">
        <v>3377</v>
      </c>
      <c r="AG6785" t="s">
        <v>38213</v>
      </c>
      <c r="AH6785" t="s">
        <v>51</v>
      </c>
      <c r="AJ6785" t="s">
        <v>53</v>
      </c>
      <c r="AL6785" t="s">
        <v>78</v>
      </c>
      <c r="AO6785" t="s">
        <v>5443</v>
      </c>
      <c r="AP6785" s="1">
        <v>44744.672222222223</v>
      </c>
      <c r="AQ6785" s="1">
        <v>44744.676388888889</v>
      </c>
    </row>
    <row r="6786" spans="1:43" x14ac:dyDescent="0.35">
      <c r="A6786" t="s">
        <v>38214</v>
      </c>
      <c r="B6786" t="s">
        <v>4879</v>
      </c>
      <c r="C6786" t="s">
        <v>758</v>
      </c>
      <c r="F6786" t="s">
        <v>38215</v>
      </c>
      <c r="H6786" t="s">
        <v>38216</v>
      </c>
      <c r="J6786" t="s">
        <v>4293</v>
      </c>
      <c r="K6786" t="s">
        <v>8534</v>
      </c>
      <c r="M6786" t="s">
        <v>1737</v>
      </c>
      <c r="N6786" t="s">
        <v>65</v>
      </c>
      <c r="O6786">
        <v>80640</v>
      </c>
      <c r="P6786" t="s">
        <v>50</v>
      </c>
      <c r="U6786" s="1">
        <v>44744</v>
      </c>
      <c r="V6786" s="1">
        <v>44744</v>
      </c>
      <c r="W6786" s="1">
        <v>44744.509722222225</v>
      </c>
      <c r="X6786" s="1">
        <v>44744.509722222225</v>
      </c>
      <c r="AC6786" t="s">
        <v>53</v>
      </c>
      <c r="AD6786">
        <v>2969634929</v>
      </c>
      <c r="AE6786" s="1">
        <v>41799.665972222225</v>
      </c>
      <c r="AF6786" t="s">
        <v>4296</v>
      </c>
      <c r="AG6786" t="s">
        <v>38217</v>
      </c>
      <c r="AH6786" t="s">
        <v>51</v>
      </c>
      <c r="AJ6786" t="s">
        <v>53</v>
      </c>
      <c r="AL6786" t="s">
        <v>68</v>
      </c>
      <c r="AO6786" t="s">
        <v>5443</v>
      </c>
      <c r="AP6786" s="1">
        <v>44744.508333333331</v>
      </c>
    </row>
    <row r="6787" spans="1:43" x14ac:dyDescent="0.35">
      <c r="A6787" t="s">
        <v>38218</v>
      </c>
      <c r="B6787" t="s">
        <v>38219</v>
      </c>
      <c r="C6787" t="s">
        <v>2576</v>
      </c>
      <c r="F6787" t="s">
        <v>38220</v>
      </c>
      <c r="H6787" t="s">
        <v>38218</v>
      </c>
      <c r="J6787" t="s">
        <v>38221</v>
      </c>
      <c r="K6787" t="s">
        <v>38222</v>
      </c>
      <c r="M6787" t="s">
        <v>3225</v>
      </c>
      <c r="N6787" t="s">
        <v>65</v>
      </c>
      <c r="O6787">
        <v>80537</v>
      </c>
      <c r="P6787" t="s">
        <v>50</v>
      </c>
      <c r="U6787" s="1">
        <v>44745</v>
      </c>
      <c r="V6787" s="1">
        <v>44745</v>
      </c>
      <c r="W6787" s="1">
        <v>44745.484722222223</v>
      </c>
      <c r="X6787" s="1">
        <v>44745.484722222223</v>
      </c>
      <c r="AC6787" t="s">
        <v>53</v>
      </c>
      <c r="AD6787">
        <v>1000000001</v>
      </c>
      <c r="AE6787" s="1">
        <v>39973.351388888892</v>
      </c>
      <c r="AF6787" t="s">
        <v>3377</v>
      </c>
      <c r="AG6787" t="s">
        <v>38223</v>
      </c>
      <c r="AH6787" t="s">
        <v>51</v>
      </c>
      <c r="AJ6787" t="s">
        <v>53</v>
      </c>
      <c r="AL6787" t="s">
        <v>78</v>
      </c>
      <c r="AO6787" t="s">
        <v>5443</v>
      </c>
      <c r="AP6787" s="1">
        <v>45414.598611111112</v>
      </c>
      <c r="AQ6787" s="1">
        <v>44745.490277777775</v>
      </c>
    </row>
    <row r="6788" spans="1:43" x14ac:dyDescent="0.35">
      <c r="A6788" t="s">
        <v>38224</v>
      </c>
      <c r="B6788" t="s">
        <v>38225</v>
      </c>
      <c r="C6788" t="s">
        <v>7488</v>
      </c>
      <c r="F6788" t="s">
        <v>38226</v>
      </c>
      <c r="H6788" t="s">
        <v>38224</v>
      </c>
      <c r="J6788" t="s">
        <v>9778</v>
      </c>
      <c r="N6788" t="s">
        <v>15037</v>
      </c>
      <c r="O6788">
        <v>56310</v>
      </c>
      <c r="P6788" t="s">
        <v>50</v>
      </c>
      <c r="U6788" s="1">
        <v>44747</v>
      </c>
      <c r="V6788" s="1">
        <v>44747</v>
      </c>
      <c r="AC6788" t="s">
        <v>53</v>
      </c>
      <c r="AD6788">
        <v>2969506030</v>
      </c>
      <c r="AE6788" s="1">
        <v>38097.646527777775</v>
      </c>
      <c r="AG6788" t="s">
        <v>38227</v>
      </c>
      <c r="AH6788" t="s">
        <v>51</v>
      </c>
      <c r="AJ6788" t="s">
        <v>53</v>
      </c>
      <c r="AO6788" t="s">
        <v>8142</v>
      </c>
    </row>
    <row r="6789" spans="1:43" x14ac:dyDescent="0.35">
      <c r="A6789" t="s">
        <v>38228</v>
      </c>
      <c r="B6789" t="s">
        <v>38229</v>
      </c>
      <c r="C6789" t="s">
        <v>789</v>
      </c>
      <c r="F6789" t="s">
        <v>38230</v>
      </c>
      <c r="H6789" t="s">
        <v>38228</v>
      </c>
      <c r="J6789" t="s">
        <v>38231</v>
      </c>
      <c r="K6789" t="s">
        <v>38232</v>
      </c>
      <c r="M6789" t="s">
        <v>16824</v>
      </c>
      <c r="N6789" t="s">
        <v>798</v>
      </c>
      <c r="O6789">
        <v>79916</v>
      </c>
      <c r="P6789" t="s">
        <v>50</v>
      </c>
      <c r="U6789" s="1">
        <v>44747</v>
      </c>
      <c r="V6789" s="1">
        <v>44747</v>
      </c>
      <c r="W6789" s="1">
        <v>44747.652777777781</v>
      </c>
      <c r="X6789" s="1">
        <v>44747.652777777781</v>
      </c>
      <c r="AC6789" t="s">
        <v>53</v>
      </c>
      <c r="AD6789">
        <v>2969773012</v>
      </c>
      <c r="AE6789" s="1">
        <v>43110.491666666669</v>
      </c>
      <c r="AG6789" t="s">
        <v>38233</v>
      </c>
      <c r="AH6789" t="s">
        <v>51</v>
      </c>
      <c r="AJ6789" t="s">
        <v>53</v>
      </c>
      <c r="AL6789" t="s">
        <v>78</v>
      </c>
      <c r="AO6789" t="s">
        <v>5443</v>
      </c>
      <c r="AP6789" s="1">
        <v>44747.652083333334</v>
      </c>
    </row>
    <row r="6790" spans="1:43" x14ac:dyDescent="0.35">
      <c r="A6790" t="s">
        <v>38234</v>
      </c>
      <c r="B6790" t="s">
        <v>303</v>
      </c>
      <c r="C6790" t="s">
        <v>3724</v>
      </c>
      <c r="F6790" t="s">
        <v>38235</v>
      </c>
      <c r="H6790" t="s">
        <v>38234</v>
      </c>
      <c r="J6790" t="s">
        <v>12802</v>
      </c>
      <c r="N6790" t="s">
        <v>17111</v>
      </c>
      <c r="O6790">
        <v>44883</v>
      </c>
      <c r="P6790" t="s">
        <v>50</v>
      </c>
      <c r="U6790" s="1">
        <v>44747</v>
      </c>
      <c r="V6790" s="1">
        <v>44747</v>
      </c>
      <c r="AC6790" t="s">
        <v>53</v>
      </c>
      <c r="AD6790">
        <v>2969519246</v>
      </c>
      <c r="AE6790" s="1">
        <v>38883.179166666669</v>
      </c>
      <c r="AG6790" t="s">
        <v>38236</v>
      </c>
      <c r="AH6790" t="s">
        <v>51</v>
      </c>
      <c r="AJ6790" t="s">
        <v>53</v>
      </c>
      <c r="AO6790" t="s">
        <v>8142</v>
      </c>
    </row>
    <row r="6791" spans="1:43" x14ac:dyDescent="0.35">
      <c r="A6791" t="s">
        <v>38237</v>
      </c>
      <c r="B6791" t="s">
        <v>38238</v>
      </c>
      <c r="C6791" t="s">
        <v>4494</v>
      </c>
      <c r="F6791" t="s">
        <v>38239</v>
      </c>
      <c r="H6791" t="s">
        <v>38240</v>
      </c>
      <c r="J6791" t="s">
        <v>7961</v>
      </c>
      <c r="K6791" t="s">
        <v>12115</v>
      </c>
      <c r="M6791" t="s">
        <v>7964</v>
      </c>
      <c r="N6791" t="s">
        <v>264</v>
      </c>
      <c r="O6791">
        <v>78701</v>
      </c>
      <c r="P6791" t="s">
        <v>50</v>
      </c>
      <c r="U6791" s="1">
        <v>44747</v>
      </c>
      <c r="V6791" s="1">
        <v>44747</v>
      </c>
      <c r="AC6791" t="s">
        <v>53</v>
      </c>
      <c r="AD6791">
        <v>2969702039</v>
      </c>
      <c r="AE6791" s="1">
        <v>42528.619444444441</v>
      </c>
      <c r="AG6791" t="s">
        <v>38241</v>
      </c>
      <c r="AH6791" t="s">
        <v>51</v>
      </c>
      <c r="AJ6791" t="s">
        <v>53</v>
      </c>
      <c r="AO6791" t="s">
        <v>8142</v>
      </c>
    </row>
    <row r="6792" spans="1:43" x14ac:dyDescent="0.35">
      <c r="A6792" t="s">
        <v>38242</v>
      </c>
      <c r="B6792" t="s">
        <v>80</v>
      </c>
      <c r="C6792" t="s">
        <v>7803</v>
      </c>
      <c r="F6792" t="s">
        <v>38243</v>
      </c>
      <c r="H6792" t="s">
        <v>38242</v>
      </c>
      <c r="J6792" t="s">
        <v>38244</v>
      </c>
      <c r="K6792" t="s">
        <v>38245</v>
      </c>
      <c r="M6792" t="s">
        <v>4713</v>
      </c>
      <c r="N6792" t="s">
        <v>65</v>
      </c>
      <c r="O6792">
        <v>81401</v>
      </c>
      <c r="P6792" t="s">
        <v>50</v>
      </c>
      <c r="U6792" s="1">
        <v>44747</v>
      </c>
      <c r="V6792" s="1">
        <v>44747</v>
      </c>
      <c r="W6792" s="1">
        <v>44747.75</v>
      </c>
      <c r="X6792" s="1">
        <v>44747.75</v>
      </c>
      <c r="AC6792" t="s">
        <v>53</v>
      </c>
      <c r="AD6792">
        <v>1000000001</v>
      </c>
      <c r="AE6792" s="1">
        <v>39973.351388888892</v>
      </c>
      <c r="AF6792" t="s">
        <v>3377</v>
      </c>
      <c r="AG6792" t="s">
        <v>38246</v>
      </c>
      <c r="AH6792" t="s">
        <v>51</v>
      </c>
      <c r="AJ6792" t="s">
        <v>53</v>
      </c>
      <c r="AL6792" t="s">
        <v>78</v>
      </c>
      <c r="AO6792" t="s">
        <v>5443</v>
      </c>
      <c r="AP6792" s="1">
        <v>44767.679861111108</v>
      </c>
    </row>
    <row r="6793" spans="1:43" x14ac:dyDescent="0.35">
      <c r="A6793" t="s">
        <v>38247</v>
      </c>
      <c r="B6793" t="s">
        <v>38248</v>
      </c>
      <c r="C6793" t="s">
        <v>38249</v>
      </c>
      <c r="F6793" t="s">
        <v>38250</v>
      </c>
      <c r="H6793" t="s">
        <v>38251</v>
      </c>
      <c r="J6793" t="s">
        <v>30289</v>
      </c>
      <c r="P6793" t="s">
        <v>50</v>
      </c>
      <c r="U6793" s="1">
        <v>44747</v>
      </c>
      <c r="V6793" s="1">
        <v>44747</v>
      </c>
      <c r="AC6793" t="s">
        <v>53</v>
      </c>
      <c r="AD6793">
        <v>2969537768</v>
      </c>
      <c r="AE6793" s="1">
        <v>39794.362500000003</v>
      </c>
      <c r="AG6793" t="s">
        <v>38252</v>
      </c>
      <c r="AH6793" t="s">
        <v>51</v>
      </c>
      <c r="AJ6793" t="s">
        <v>53</v>
      </c>
      <c r="AO6793" t="s">
        <v>8142</v>
      </c>
    </row>
    <row r="6794" spans="1:43" x14ac:dyDescent="0.35">
      <c r="A6794" t="s">
        <v>38253</v>
      </c>
      <c r="B6794" t="s">
        <v>38254</v>
      </c>
      <c r="C6794" t="s">
        <v>952</v>
      </c>
      <c r="F6794">
        <f>1620-923-6434</f>
        <v>-5737</v>
      </c>
      <c r="H6794" t="s">
        <v>38255</v>
      </c>
      <c r="J6794" t="s">
        <v>38256</v>
      </c>
      <c r="N6794" t="s">
        <v>15037</v>
      </c>
      <c r="O6794">
        <v>56201</v>
      </c>
      <c r="P6794" t="s">
        <v>50</v>
      </c>
      <c r="U6794" s="1">
        <v>44747</v>
      </c>
      <c r="V6794" s="1">
        <v>44747</v>
      </c>
      <c r="AC6794" t="s">
        <v>53</v>
      </c>
      <c r="AD6794">
        <v>2969475030</v>
      </c>
      <c r="AE6794" s="1">
        <v>37138</v>
      </c>
      <c r="AG6794" t="s">
        <v>38257</v>
      </c>
      <c r="AH6794" t="s">
        <v>51</v>
      </c>
      <c r="AJ6794" t="s">
        <v>53</v>
      </c>
      <c r="AO6794" t="s">
        <v>8142</v>
      </c>
    </row>
    <row r="6795" spans="1:43" x14ac:dyDescent="0.35">
      <c r="A6795" t="s">
        <v>38258</v>
      </c>
      <c r="B6795" t="s">
        <v>8246</v>
      </c>
      <c r="C6795" t="s">
        <v>38259</v>
      </c>
      <c r="F6795">
        <v>13204412781</v>
      </c>
      <c r="H6795" t="s">
        <v>38258</v>
      </c>
      <c r="J6795" t="s">
        <v>38256</v>
      </c>
      <c r="K6795" t="s">
        <v>38260</v>
      </c>
      <c r="L6795" t="s">
        <v>38261</v>
      </c>
      <c r="M6795" t="s">
        <v>38262</v>
      </c>
      <c r="N6795" t="s">
        <v>9781</v>
      </c>
      <c r="O6795">
        <v>56281</v>
      </c>
      <c r="P6795" t="s">
        <v>50</v>
      </c>
      <c r="U6795" s="1">
        <v>44747</v>
      </c>
      <c r="V6795" s="1">
        <v>44747</v>
      </c>
      <c r="AC6795" t="s">
        <v>53</v>
      </c>
      <c r="AD6795">
        <v>2969475030</v>
      </c>
      <c r="AE6795" s="1">
        <v>37138</v>
      </c>
      <c r="AG6795" t="s">
        <v>38263</v>
      </c>
      <c r="AH6795" t="s">
        <v>51</v>
      </c>
      <c r="AJ6795" t="s">
        <v>53</v>
      </c>
      <c r="AO6795" t="s">
        <v>8142</v>
      </c>
    </row>
    <row r="6796" spans="1:43" x14ac:dyDescent="0.35">
      <c r="A6796" t="s">
        <v>38264</v>
      </c>
      <c r="B6796" t="s">
        <v>35388</v>
      </c>
      <c r="C6796" t="s">
        <v>30652</v>
      </c>
      <c r="F6796" t="s">
        <v>38265</v>
      </c>
      <c r="H6796" t="s">
        <v>38266</v>
      </c>
      <c r="J6796" t="s">
        <v>5968</v>
      </c>
      <c r="N6796" t="s">
        <v>4526</v>
      </c>
      <c r="O6796">
        <v>85937</v>
      </c>
      <c r="P6796" t="s">
        <v>50</v>
      </c>
      <c r="U6796" s="1">
        <v>44747</v>
      </c>
      <c r="V6796" s="1">
        <v>44747</v>
      </c>
      <c r="AC6796" t="s">
        <v>53</v>
      </c>
      <c r="AD6796">
        <v>2969480780</v>
      </c>
      <c r="AE6796" s="1">
        <v>37467</v>
      </c>
      <c r="AG6796" t="s">
        <v>38267</v>
      </c>
      <c r="AH6796" t="s">
        <v>51</v>
      </c>
      <c r="AJ6796" t="s">
        <v>53</v>
      </c>
      <c r="AO6796" t="s">
        <v>8142</v>
      </c>
    </row>
    <row r="6797" spans="1:43" x14ac:dyDescent="0.35">
      <c r="A6797" t="s">
        <v>38268</v>
      </c>
      <c r="B6797" t="s">
        <v>30861</v>
      </c>
      <c r="C6797" t="s">
        <v>6108</v>
      </c>
      <c r="F6797" t="s">
        <v>38269</v>
      </c>
      <c r="H6797" t="s">
        <v>30287</v>
      </c>
      <c r="J6797" t="s">
        <v>30289</v>
      </c>
      <c r="P6797" t="s">
        <v>50</v>
      </c>
      <c r="U6797" s="1">
        <v>44747</v>
      </c>
      <c r="V6797" s="1">
        <v>44747</v>
      </c>
      <c r="AC6797" t="s">
        <v>53</v>
      </c>
      <c r="AD6797">
        <v>2969537768</v>
      </c>
      <c r="AE6797" s="1">
        <v>39794.362500000003</v>
      </c>
      <c r="AG6797" t="s">
        <v>38270</v>
      </c>
      <c r="AH6797" t="s">
        <v>51</v>
      </c>
      <c r="AJ6797" t="s">
        <v>53</v>
      </c>
      <c r="AO6797" t="s">
        <v>8142</v>
      </c>
    </row>
    <row r="6798" spans="1:43" x14ac:dyDescent="0.35">
      <c r="A6798" t="s">
        <v>38271</v>
      </c>
      <c r="B6798" t="s">
        <v>38272</v>
      </c>
      <c r="C6798" t="s">
        <v>1429</v>
      </c>
      <c r="H6798" t="s">
        <v>38271</v>
      </c>
      <c r="J6798" t="s">
        <v>38273</v>
      </c>
      <c r="K6798" t="s">
        <v>38274</v>
      </c>
      <c r="M6798" t="s">
        <v>2700</v>
      </c>
      <c r="N6798" t="s">
        <v>213</v>
      </c>
      <c r="O6798">
        <v>80907</v>
      </c>
      <c r="P6798" t="s">
        <v>50</v>
      </c>
      <c r="U6798" s="1">
        <v>44748</v>
      </c>
      <c r="V6798" s="1">
        <v>44748</v>
      </c>
      <c r="W6798" s="1">
        <v>44748.662499999999</v>
      </c>
      <c r="X6798" s="1">
        <v>44748.662499999999</v>
      </c>
      <c r="AC6798" t="s">
        <v>53</v>
      </c>
      <c r="AD6798">
        <v>2969822685</v>
      </c>
      <c r="AE6798" s="1">
        <v>43308.652777777781</v>
      </c>
      <c r="AF6798" t="s">
        <v>38275</v>
      </c>
      <c r="AG6798" t="s">
        <v>38276</v>
      </c>
      <c r="AH6798" t="s">
        <v>51</v>
      </c>
      <c r="AJ6798" t="s">
        <v>53</v>
      </c>
      <c r="AL6798" t="s">
        <v>68</v>
      </c>
      <c r="AO6798" t="s">
        <v>5443</v>
      </c>
      <c r="AP6798" s="1">
        <v>44748.661805555559</v>
      </c>
    </row>
    <row r="6799" spans="1:43" x14ac:dyDescent="0.35">
      <c r="A6799" t="s">
        <v>38277</v>
      </c>
      <c r="B6799" t="s">
        <v>38278</v>
      </c>
      <c r="C6799" t="s">
        <v>106</v>
      </c>
      <c r="F6799" t="s">
        <v>38279</v>
      </c>
      <c r="H6799" t="s">
        <v>38280</v>
      </c>
      <c r="I6799" t="s">
        <v>200</v>
      </c>
      <c r="J6799" t="s">
        <v>16060</v>
      </c>
      <c r="K6799" t="s">
        <v>38281</v>
      </c>
      <c r="M6799" t="s">
        <v>3053</v>
      </c>
      <c r="N6799" t="s">
        <v>798</v>
      </c>
      <c r="O6799">
        <v>77064</v>
      </c>
      <c r="P6799" t="s">
        <v>50</v>
      </c>
      <c r="U6799" s="1">
        <v>44748</v>
      </c>
      <c r="V6799" s="1">
        <v>44748</v>
      </c>
      <c r="W6799" s="1">
        <v>44907.415972222225</v>
      </c>
      <c r="X6799" s="1">
        <v>44907.415972222225</v>
      </c>
      <c r="AC6799" t="s">
        <v>53</v>
      </c>
      <c r="AD6799">
        <v>2969509141</v>
      </c>
      <c r="AE6799" s="1">
        <v>38288.693749999999</v>
      </c>
      <c r="AF6799" t="s">
        <v>3535</v>
      </c>
      <c r="AG6799" t="s">
        <v>38282</v>
      </c>
      <c r="AH6799" t="s">
        <v>51</v>
      </c>
      <c r="AJ6799" t="s">
        <v>53</v>
      </c>
      <c r="AL6799" t="s">
        <v>68</v>
      </c>
      <c r="AO6799" t="s">
        <v>8142</v>
      </c>
      <c r="AP6799" s="1">
        <v>45241.81527777778</v>
      </c>
      <c r="AQ6799" s="1">
        <v>45242.496527777781</v>
      </c>
    </row>
    <row r="6800" spans="1:43" x14ac:dyDescent="0.35">
      <c r="A6800" t="s">
        <v>38283</v>
      </c>
      <c r="B6800" t="s">
        <v>15944</v>
      </c>
      <c r="C6800" t="s">
        <v>1052</v>
      </c>
      <c r="F6800" t="s">
        <v>38284</v>
      </c>
      <c r="H6800" t="s">
        <v>38283</v>
      </c>
      <c r="J6800" t="s">
        <v>38273</v>
      </c>
      <c r="K6800" t="s">
        <v>38285</v>
      </c>
      <c r="M6800" t="s">
        <v>159</v>
      </c>
      <c r="N6800" t="s">
        <v>65</v>
      </c>
      <c r="O6800">
        <v>80907</v>
      </c>
      <c r="P6800" t="s">
        <v>50</v>
      </c>
      <c r="U6800" s="1">
        <v>44748</v>
      </c>
      <c r="V6800" s="1">
        <v>44748</v>
      </c>
      <c r="W6800" s="1">
        <v>44748.644444444442</v>
      </c>
      <c r="X6800" s="1">
        <v>44748.644444444442</v>
      </c>
      <c r="AC6800" t="s">
        <v>53</v>
      </c>
      <c r="AD6800">
        <v>2969822685</v>
      </c>
      <c r="AE6800" s="1">
        <v>43308.652777777781</v>
      </c>
      <c r="AF6800" t="s">
        <v>38275</v>
      </c>
      <c r="AG6800" t="s">
        <v>38286</v>
      </c>
      <c r="AH6800" t="s">
        <v>51</v>
      </c>
      <c r="AJ6800" t="s">
        <v>53</v>
      </c>
      <c r="AL6800" t="s">
        <v>68</v>
      </c>
      <c r="AO6800" t="s">
        <v>5443</v>
      </c>
      <c r="AP6800" s="1">
        <v>45432.515972222223</v>
      </c>
    </row>
    <row r="6801" spans="1:43" x14ac:dyDescent="0.35">
      <c r="A6801" t="s">
        <v>38287</v>
      </c>
      <c r="B6801" t="s">
        <v>38288</v>
      </c>
      <c r="C6801" t="s">
        <v>3671</v>
      </c>
      <c r="F6801" t="s">
        <v>38289</v>
      </c>
      <c r="H6801" t="s">
        <v>38290</v>
      </c>
      <c r="J6801" t="s">
        <v>2028</v>
      </c>
      <c r="K6801" t="s">
        <v>2029</v>
      </c>
      <c r="L6801" t="s">
        <v>2030</v>
      </c>
      <c r="M6801" t="s">
        <v>1307</v>
      </c>
      <c r="N6801" t="s">
        <v>264</v>
      </c>
      <c r="O6801">
        <v>77380</v>
      </c>
      <c r="P6801" t="s">
        <v>50</v>
      </c>
      <c r="U6801" s="1">
        <v>44748</v>
      </c>
      <c r="V6801" s="1">
        <v>44748</v>
      </c>
      <c r="W6801" s="1">
        <v>44748.56527777778</v>
      </c>
      <c r="X6801" s="1">
        <v>44748.56527777778</v>
      </c>
      <c r="AC6801" t="s">
        <v>53</v>
      </c>
      <c r="AD6801">
        <v>2969532847</v>
      </c>
      <c r="AE6801" s="1">
        <v>39580.404166666667</v>
      </c>
      <c r="AF6801" t="s">
        <v>38291</v>
      </c>
      <c r="AG6801" t="s">
        <v>38292</v>
      </c>
      <c r="AH6801" t="s">
        <v>51</v>
      </c>
      <c r="AJ6801" t="s">
        <v>53</v>
      </c>
      <c r="AL6801" t="s">
        <v>68</v>
      </c>
      <c r="AO6801" t="s">
        <v>5443</v>
      </c>
      <c r="AP6801" s="1">
        <v>45474.6</v>
      </c>
      <c r="AQ6801" s="1">
        <v>45474.609722222223</v>
      </c>
    </row>
    <row r="6802" spans="1:43" x14ac:dyDescent="0.35">
      <c r="A6802" t="s">
        <v>38293</v>
      </c>
      <c r="B6802" t="s">
        <v>9371</v>
      </c>
      <c r="C6802" t="s">
        <v>2615</v>
      </c>
      <c r="F6802" t="s">
        <v>38294</v>
      </c>
      <c r="H6802" t="s">
        <v>38293</v>
      </c>
      <c r="J6802" t="s">
        <v>27082</v>
      </c>
      <c r="K6802" t="s">
        <v>15992</v>
      </c>
      <c r="M6802" t="s">
        <v>15993</v>
      </c>
      <c r="N6802" t="s">
        <v>15994</v>
      </c>
      <c r="O6802">
        <v>4070210</v>
      </c>
      <c r="P6802" t="s">
        <v>5151</v>
      </c>
      <c r="U6802" s="1">
        <v>44748</v>
      </c>
      <c r="V6802" s="1">
        <v>44748</v>
      </c>
      <c r="AC6802" t="s">
        <v>53</v>
      </c>
      <c r="AD6802">
        <v>2969570414</v>
      </c>
      <c r="AE6802" s="1">
        <v>40940.538888888892</v>
      </c>
      <c r="AG6802" t="s">
        <v>38295</v>
      </c>
      <c r="AH6802" t="s">
        <v>51</v>
      </c>
      <c r="AJ6802" t="s">
        <v>53</v>
      </c>
      <c r="AO6802" t="s">
        <v>8142</v>
      </c>
    </row>
    <row r="6803" spans="1:43" x14ac:dyDescent="0.35">
      <c r="A6803" t="s">
        <v>38296</v>
      </c>
      <c r="B6803" t="s">
        <v>2568</v>
      </c>
      <c r="C6803" t="s">
        <v>5144</v>
      </c>
      <c r="F6803" t="s">
        <v>38297</v>
      </c>
      <c r="H6803" t="s">
        <v>38296</v>
      </c>
      <c r="J6803" t="s">
        <v>38298</v>
      </c>
      <c r="K6803" t="s">
        <v>5292</v>
      </c>
      <c r="M6803" t="s">
        <v>2048</v>
      </c>
      <c r="N6803" t="s">
        <v>253</v>
      </c>
      <c r="O6803">
        <v>87401</v>
      </c>
      <c r="P6803" t="s">
        <v>50</v>
      </c>
      <c r="U6803" s="1">
        <v>44748</v>
      </c>
      <c r="V6803" s="1">
        <v>44748</v>
      </c>
      <c r="W6803" s="1">
        <v>44748.638888888891</v>
      </c>
      <c r="X6803" s="1">
        <v>44748.638888888891</v>
      </c>
      <c r="AC6803" t="s">
        <v>53</v>
      </c>
      <c r="AD6803">
        <v>2969548760</v>
      </c>
      <c r="AE6803" s="1">
        <v>40197.35833333333</v>
      </c>
      <c r="AF6803" t="s">
        <v>14451</v>
      </c>
      <c r="AG6803" t="s">
        <v>38299</v>
      </c>
      <c r="AH6803" t="s">
        <v>51</v>
      </c>
      <c r="AJ6803" t="s">
        <v>53</v>
      </c>
      <c r="AL6803" t="s">
        <v>68</v>
      </c>
      <c r="AO6803" t="s">
        <v>5443</v>
      </c>
      <c r="AP6803" s="1">
        <v>45195.441666666666</v>
      </c>
      <c r="AQ6803" s="1">
        <v>45187.631944444445</v>
      </c>
    </row>
    <row r="6804" spans="1:43" x14ac:dyDescent="0.35">
      <c r="A6804" t="s">
        <v>38300</v>
      </c>
      <c r="B6804" t="s">
        <v>38301</v>
      </c>
      <c r="C6804" t="s">
        <v>3371</v>
      </c>
      <c r="F6804" t="s">
        <v>38302</v>
      </c>
      <c r="H6804" t="s">
        <v>38303</v>
      </c>
      <c r="J6804" t="s">
        <v>491</v>
      </c>
      <c r="N6804" t="s">
        <v>24086</v>
      </c>
      <c r="O6804">
        <v>68102</v>
      </c>
      <c r="P6804" t="s">
        <v>50</v>
      </c>
      <c r="U6804" s="1">
        <v>44748</v>
      </c>
      <c r="V6804" s="1">
        <v>44748</v>
      </c>
      <c r="W6804" s="1">
        <v>44748.350694444445</v>
      </c>
      <c r="X6804" s="1">
        <v>44748.350694444445</v>
      </c>
      <c r="AC6804" t="s">
        <v>53</v>
      </c>
      <c r="AD6804">
        <v>2969472760</v>
      </c>
      <c r="AE6804" s="1">
        <v>36916.71597222222</v>
      </c>
      <c r="AG6804" t="s">
        <v>38304</v>
      </c>
      <c r="AH6804" t="s">
        <v>51</v>
      </c>
      <c r="AJ6804" t="s">
        <v>53</v>
      </c>
      <c r="AL6804" t="s">
        <v>78</v>
      </c>
      <c r="AO6804" t="s">
        <v>8142</v>
      </c>
    </row>
    <row r="6805" spans="1:43" x14ac:dyDescent="0.35">
      <c r="A6805" t="s">
        <v>38305</v>
      </c>
      <c r="B6805" t="s">
        <v>38306</v>
      </c>
      <c r="C6805" t="s">
        <v>3285</v>
      </c>
      <c r="F6805">
        <f>1602-405-6009</f>
        <v>-4812</v>
      </c>
      <c r="H6805" t="s">
        <v>38307</v>
      </c>
      <c r="J6805" t="s">
        <v>38308</v>
      </c>
      <c r="N6805" t="s">
        <v>4526</v>
      </c>
      <c r="O6805">
        <v>85338</v>
      </c>
      <c r="P6805" t="s">
        <v>50</v>
      </c>
      <c r="U6805" s="1">
        <v>44748</v>
      </c>
      <c r="V6805" s="1">
        <v>44748</v>
      </c>
      <c r="AC6805" t="s">
        <v>53</v>
      </c>
      <c r="AD6805">
        <v>2969974944</v>
      </c>
      <c r="AE6805" s="1">
        <v>43979.604861111111</v>
      </c>
      <c r="AG6805" t="s">
        <v>38309</v>
      </c>
      <c r="AH6805" t="s">
        <v>51</v>
      </c>
      <c r="AJ6805" t="s">
        <v>53</v>
      </c>
      <c r="AO6805" t="s">
        <v>8142</v>
      </c>
    </row>
    <row r="6806" spans="1:43" x14ac:dyDescent="0.35">
      <c r="A6806" t="s">
        <v>38310</v>
      </c>
      <c r="B6806" t="s">
        <v>9536</v>
      </c>
      <c r="C6806" t="s">
        <v>9537</v>
      </c>
      <c r="F6806">
        <f>1303-526-8007</f>
        <v>-7230</v>
      </c>
      <c r="H6806" t="s">
        <v>9539</v>
      </c>
      <c r="J6806" t="s">
        <v>29712</v>
      </c>
      <c r="N6806" t="s">
        <v>287</v>
      </c>
      <c r="O6806">
        <v>80640</v>
      </c>
      <c r="P6806" t="s">
        <v>50</v>
      </c>
      <c r="U6806" s="1">
        <v>44748</v>
      </c>
      <c r="V6806" s="1">
        <v>44748</v>
      </c>
      <c r="W6806" s="1">
        <v>44748.686111111114</v>
      </c>
      <c r="X6806" s="1">
        <v>44748.686111111114</v>
      </c>
      <c r="AC6806" t="s">
        <v>53</v>
      </c>
      <c r="AD6806">
        <v>2970040428</v>
      </c>
      <c r="AE6806" s="1">
        <v>44224.345833333333</v>
      </c>
      <c r="AG6806" t="s">
        <v>38311</v>
      </c>
      <c r="AH6806" t="s">
        <v>51</v>
      </c>
      <c r="AJ6806" t="s">
        <v>53</v>
      </c>
      <c r="AL6806" t="s">
        <v>78</v>
      </c>
      <c r="AO6806" t="s">
        <v>8142</v>
      </c>
    </row>
    <row r="6807" spans="1:43" x14ac:dyDescent="0.35">
      <c r="A6807" t="s">
        <v>38312</v>
      </c>
      <c r="B6807" t="s">
        <v>38313</v>
      </c>
      <c r="C6807" t="s">
        <v>2615</v>
      </c>
      <c r="H6807" t="s">
        <v>38314</v>
      </c>
      <c r="J6807" t="s">
        <v>37403</v>
      </c>
      <c r="K6807" t="s">
        <v>8207</v>
      </c>
      <c r="M6807" t="s">
        <v>298</v>
      </c>
      <c r="N6807" t="s">
        <v>65</v>
      </c>
      <c r="O6807">
        <v>80233</v>
      </c>
      <c r="P6807" t="s">
        <v>50</v>
      </c>
      <c r="U6807" s="1">
        <v>44748</v>
      </c>
      <c r="V6807" s="1">
        <v>44748</v>
      </c>
      <c r="AC6807" t="s">
        <v>53</v>
      </c>
      <c r="AD6807">
        <v>2969586545</v>
      </c>
      <c r="AE6807" s="1">
        <v>41324.683333333334</v>
      </c>
      <c r="AG6807" t="s">
        <v>38315</v>
      </c>
      <c r="AH6807" t="s">
        <v>51</v>
      </c>
      <c r="AJ6807" t="s">
        <v>53</v>
      </c>
      <c r="AO6807" t="s">
        <v>5443</v>
      </c>
    </row>
    <row r="6808" spans="1:43" x14ac:dyDescent="0.35">
      <c r="A6808" t="s">
        <v>38316</v>
      </c>
      <c r="B6808" t="s">
        <v>38317</v>
      </c>
      <c r="C6808" t="s">
        <v>3371</v>
      </c>
      <c r="F6808" t="s">
        <v>38318</v>
      </c>
      <c r="H6808" t="s">
        <v>38319</v>
      </c>
      <c r="J6808" t="s">
        <v>38256</v>
      </c>
      <c r="P6808" t="s">
        <v>50</v>
      </c>
      <c r="U6808" s="1">
        <v>44748</v>
      </c>
      <c r="V6808" s="1">
        <v>44748</v>
      </c>
      <c r="AC6808" t="s">
        <v>53</v>
      </c>
      <c r="AD6808">
        <v>2969475030</v>
      </c>
      <c r="AE6808" s="1">
        <v>37138</v>
      </c>
      <c r="AG6808" t="s">
        <v>38320</v>
      </c>
      <c r="AH6808" t="s">
        <v>51</v>
      </c>
      <c r="AJ6808" t="s">
        <v>53</v>
      </c>
      <c r="AO6808" t="s">
        <v>8142</v>
      </c>
    </row>
    <row r="6809" spans="1:43" x14ac:dyDescent="0.35">
      <c r="A6809" t="s">
        <v>38321</v>
      </c>
      <c r="B6809" t="s">
        <v>11264</v>
      </c>
      <c r="C6809" t="s">
        <v>7769</v>
      </c>
      <c r="F6809" t="s">
        <v>38322</v>
      </c>
      <c r="H6809" t="s">
        <v>38321</v>
      </c>
      <c r="J6809" t="s">
        <v>5968</v>
      </c>
      <c r="N6809" t="s">
        <v>4526</v>
      </c>
      <c r="O6809">
        <v>85533</v>
      </c>
      <c r="P6809" t="s">
        <v>50</v>
      </c>
      <c r="U6809" s="1">
        <v>44748</v>
      </c>
      <c r="V6809" s="1">
        <v>44748</v>
      </c>
      <c r="AC6809" t="s">
        <v>53</v>
      </c>
      <c r="AD6809">
        <v>2969480780</v>
      </c>
      <c r="AE6809" s="1">
        <v>37467</v>
      </c>
      <c r="AG6809" t="s">
        <v>38323</v>
      </c>
      <c r="AH6809" t="s">
        <v>51</v>
      </c>
      <c r="AJ6809" t="s">
        <v>53</v>
      </c>
      <c r="AO6809" t="s">
        <v>8142</v>
      </c>
    </row>
    <row r="6810" spans="1:43" x14ac:dyDescent="0.35">
      <c r="A6810" t="s">
        <v>38324</v>
      </c>
      <c r="B6810" t="s">
        <v>18976</v>
      </c>
      <c r="C6810" t="s">
        <v>587</v>
      </c>
      <c r="F6810" t="s">
        <v>38325</v>
      </c>
      <c r="H6810" t="s">
        <v>38324</v>
      </c>
      <c r="J6810" t="s">
        <v>38273</v>
      </c>
      <c r="K6810" t="s">
        <v>38285</v>
      </c>
      <c r="M6810" t="s">
        <v>159</v>
      </c>
      <c r="N6810" t="s">
        <v>65</v>
      </c>
      <c r="O6810">
        <v>80907</v>
      </c>
      <c r="P6810" t="s">
        <v>50</v>
      </c>
      <c r="U6810" s="1">
        <v>44748</v>
      </c>
      <c r="V6810" s="1">
        <v>44748</v>
      </c>
      <c r="W6810" s="1">
        <v>44748.647222222222</v>
      </c>
      <c r="X6810" s="1">
        <v>44748.647222222222</v>
      </c>
      <c r="AC6810" t="s">
        <v>53</v>
      </c>
      <c r="AD6810">
        <v>2969822685</v>
      </c>
      <c r="AE6810" s="1">
        <v>43308.652777777781</v>
      </c>
      <c r="AF6810" t="s">
        <v>38275</v>
      </c>
      <c r="AG6810" t="s">
        <v>38326</v>
      </c>
      <c r="AH6810" t="s">
        <v>51</v>
      </c>
      <c r="AJ6810" t="s">
        <v>53</v>
      </c>
      <c r="AL6810" t="s">
        <v>68</v>
      </c>
      <c r="AO6810" t="s">
        <v>5443</v>
      </c>
      <c r="AP6810" s="1">
        <v>44748.664583333331</v>
      </c>
    </row>
    <row r="6811" spans="1:43" x14ac:dyDescent="0.35">
      <c r="A6811" t="s">
        <v>38327</v>
      </c>
      <c r="B6811" t="s">
        <v>38328</v>
      </c>
      <c r="C6811" t="s">
        <v>3330</v>
      </c>
      <c r="F6811" t="s">
        <v>38329</v>
      </c>
      <c r="H6811" t="s">
        <v>38327</v>
      </c>
      <c r="J6811" t="s">
        <v>38273</v>
      </c>
      <c r="K6811" t="s">
        <v>38285</v>
      </c>
      <c r="M6811" t="s">
        <v>159</v>
      </c>
      <c r="N6811" t="s">
        <v>65</v>
      </c>
      <c r="O6811">
        <v>80907</v>
      </c>
      <c r="P6811" t="s">
        <v>50</v>
      </c>
      <c r="U6811" s="1">
        <v>44748</v>
      </c>
      <c r="V6811" s="1">
        <v>44748</v>
      </c>
      <c r="W6811" s="1">
        <v>44748.675000000003</v>
      </c>
      <c r="X6811" s="1">
        <v>44748.675000000003</v>
      </c>
      <c r="AC6811" t="s">
        <v>53</v>
      </c>
      <c r="AD6811">
        <v>2969822685</v>
      </c>
      <c r="AE6811" s="1">
        <v>43308.652777777781</v>
      </c>
      <c r="AF6811" t="s">
        <v>38275</v>
      </c>
      <c r="AG6811" t="s">
        <v>38330</v>
      </c>
      <c r="AH6811" t="s">
        <v>51</v>
      </c>
      <c r="AJ6811" t="s">
        <v>53</v>
      </c>
      <c r="AL6811" t="s">
        <v>68</v>
      </c>
      <c r="AO6811" t="s">
        <v>5443</v>
      </c>
      <c r="AP6811" s="1">
        <v>45476.451388888891</v>
      </c>
      <c r="AQ6811" s="1">
        <v>45476.470833333333</v>
      </c>
    </row>
    <row r="6812" spans="1:43" x14ac:dyDescent="0.35">
      <c r="A6812" t="s">
        <v>38331</v>
      </c>
      <c r="B6812" t="s">
        <v>17101</v>
      </c>
      <c r="C6812" t="s">
        <v>961</v>
      </c>
      <c r="F6812" t="s">
        <v>38332</v>
      </c>
      <c r="H6812" t="s">
        <v>38331</v>
      </c>
      <c r="J6812" t="s">
        <v>38333</v>
      </c>
      <c r="N6812" t="s">
        <v>287</v>
      </c>
      <c r="O6812">
        <v>80808</v>
      </c>
      <c r="P6812" t="s">
        <v>50</v>
      </c>
      <c r="U6812" s="1">
        <v>44748</v>
      </c>
      <c r="V6812" s="1">
        <v>44748</v>
      </c>
      <c r="W6812" s="1">
        <v>44748.436805555553</v>
      </c>
      <c r="X6812" s="1">
        <v>44748.436805555553</v>
      </c>
      <c r="AC6812" t="s">
        <v>53</v>
      </c>
      <c r="AD6812">
        <v>2969773395</v>
      </c>
      <c r="AE6812" s="1">
        <v>43112.488194444442</v>
      </c>
      <c r="AG6812" t="s">
        <v>38334</v>
      </c>
      <c r="AH6812" t="s">
        <v>51</v>
      </c>
      <c r="AJ6812" t="s">
        <v>53</v>
      </c>
      <c r="AL6812" t="s">
        <v>78</v>
      </c>
      <c r="AO6812" t="s">
        <v>8142</v>
      </c>
    </row>
    <row r="6813" spans="1:43" x14ac:dyDescent="0.35">
      <c r="A6813" t="s">
        <v>38335</v>
      </c>
      <c r="B6813" t="s">
        <v>7205</v>
      </c>
      <c r="C6813" t="s">
        <v>12549</v>
      </c>
      <c r="F6813" t="s">
        <v>38336</v>
      </c>
      <c r="H6813" t="s">
        <v>38335</v>
      </c>
      <c r="J6813" t="s">
        <v>38337</v>
      </c>
      <c r="K6813" t="s">
        <v>38338</v>
      </c>
      <c r="M6813" t="s">
        <v>5343</v>
      </c>
      <c r="N6813" t="s">
        <v>798</v>
      </c>
      <c r="O6813" t="s">
        <v>38339</v>
      </c>
      <c r="P6813" t="s">
        <v>50</v>
      </c>
      <c r="U6813" s="1">
        <v>44748</v>
      </c>
      <c r="V6813" s="1">
        <v>44748</v>
      </c>
      <c r="W6813" s="1">
        <v>44748.85833333333</v>
      </c>
      <c r="X6813" s="1">
        <v>44748.85833333333</v>
      </c>
      <c r="AC6813" t="s">
        <v>53</v>
      </c>
      <c r="AD6813">
        <v>1000000001</v>
      </c>
      <c r="AE6813" s="1">
        <v>39973.351388888892</v>
      </c>
      <c r="AF6813" t="s">
        <v>3377</v>
      </c>
      <c r="AG6813" t="s">
        <v>38340</v>
      </c>
      <c r="AH6813" t="s">
        <v>51</v>
      </c>
      <c r="AJ6813" t="s">
        <v>53</v>
      </c>
      <c r="AL6813" t="s">
        <v>78</v>
      </c>
      <c r="AO6813" t="s">
        <v>5443</v>
      </c>
      <c r="AP6813" s="1">
        <v>44748.857638888891</v>
      </c>
    </row>
    <row r="6814" spans="1:43" x14ac:dyDescent="0.35">
      <c r="A6814" t="s">
        <v>38341</v>
      </c>
      <c r="B6814" t="s">
        <v>38342</v>
      </c>
      <c r="C6814" t="s">
        <v>1614</v>
      </c>
      <c r="F6814">
        <v>17192312738</v>
      </c>
      <c r="H6814" t="s">
        <v>38341</v>
      </c>
      <c r="J6814" t="s">
        <v>38273</v>
      </c>
      <c r="K6814" t="s">
        <v>38274</v>
      </c>
      <c r="M6814" t="s">
        <v>159</v>
      </c>
      <c r="N6814" t="s">
        <v>65</v>
      </c>
      <c r="O6814">
        <v>80907</v>
      </c>
      <c r="P6814" t="s">
        <v>50</v>
      </c>
      <c r="U6814" s="1">
        <v>44748</v>
      </c>
      <c r="V6814" s="1">
        <v>44748</v>
      </c>
      <c r="W6814" s="1">
        <v>44748.656944444447</v>
      </c>
      <c r="X6814" s="1">
        <v>44748.656944444447</v>
      </c>
      <c r="AC6814" t="s">
        <v>53</v>
      </c>
      <c r="AD6814">
        <v>2969822685</v>
      </c>
      <c r="AE6814" s="1">
        <v>43308.652777777781</v>
      </c>
      <c r="AF6814" t="s">
        <v>38275</v>
      </c>
      <c r="AG6814" t="s">
        <v>38343</v>
      </c>
      <c r="AH6814" t="s">
        <v>51</v>
      </c>
      <c r="AJ6814" t="s">
        <v>53</v>
      </c>
      <c r="AL6814" t="s">
        <v>68</v>
      </c>
      <c r="AO6814" t="s">
        <v>5443</v>
      </c>
      <c r="AP6814" s="1">
        <v>44748.658333333333</v>
      </c>
    </row>
    <row r="6815" spans="1:43" x14ac:dyDescent="0.35">
      <c r="A6815" t="s">
        <v>38344</v>
      </c>
      <c r="B6815" t="s">
        <v>38345</v>
      </c>
      <c r="C6815" t="s">
        <v>12151</v>
      </c>
      <c r="F6815" t="s">
        <v>38346</v>
      </c>
      <c r="H6815" t="s">
        <v>38344</v>
      </c>
      <c r="J6815" t="s">
        <v>17887</v>
      </c>
      <c r="N6815" t="s">
        <v>287</v>
      </c>
      <c r="O6815">
        <v>81004</v>
      </c>
      <c r="P6815" t="s">
        <v>50</v>
      </c>
      <c r="U6815" s="1">
        <v>44749</v>
      </c>
      <c r="V6815" s="1">
        <v>44749</v>
      </c>
      <c r="W6815" s="1">
        <v>44749.74722222222</v>
      </c>
      <c r="X6815" s="1">
        <v>44749.74722222222</v>
      </c>
      <c r="AC6815" t="s">
        <v>53</v>
      </c>
      <c r="AD6815">
        <v>2969723035</v>
      </c>
      <c r="AE6815" s="1">
        <v>42767.491666666669</v>
      </c>
      <c r="AF6815" t="s">
        <v>38347</v>
      </c>
      <c r="AG6815" t="s">
        <v>38348</v>
      </c>
      <c r="AH6815" t="s">
        <v>51</v>
      </c>
      <c r="AJ6815" t="s">
        <v>53</v>
      </c>
      <c r="AL6815" t="s">
        <v>68</v>
      </c>
      <c r="AO6815" t="s">
        <v>8142</v>
      </c>
    </row>
    <row r="6816" spans="1:43" x14ac:dyDescent="0.35">
      <c r="A6816" t="s">
        <v>38349</v>
      </c>
      <c r="B6816" t="s">
        <v>38350</v>
      </c>
      <c r="C6816" t="s">
        <v>302</v>
      </c>
      <c r="F6816" t="s">
        <v>38351</v>
      </c>
      <c r="H6816" t="s">
        <v>38349</v>
      </c>
      <c r="J6816" t="s">
        <v>38352</v>
      </c>
      <c r="N6816" t="s">
        <v>398</v>
      </c>
      <c r="O6816">
        <v>88023</v>
      </c>
      <c r="P6816" t="s">
        <v>50</v>
      </c>
      <c r="U6816" s="1">
        <v>44749</v>
      </c>
      <c r="V6816" s="1">
        <v>44749</v>
      </c>
      <c r="W6816" s="1">
        <v>44749.463194444441</v>
      </c>
      <c r="X6816" s="1">
        <v>44749.463194444441</v>
      </c>
      <c r="AC6816" t="s">
        <v>53</v>
      </c>
      <c r="AD6816">
        <v>1000000001</v>
      </c>
      <c r="AE6816" s="1">
        <v>39973.351388888892</v>
      </c>
      <c r="AF6816" t="s">
        <v>3377</v>
      </c>
      <c r="AG6816" t="s">
        <v>38353</v>
      </c>
      <c r="AH6816" t="s">
        <v>51</v>
      </c>
      <c r="AJ6816" t="s">
        <v>53</v>
      </c>
      <c r="AL6816" t="s">
        <v>78</v>
      </c>
      <c r="AO6816" t="s">
        <v>8142</v>
      </c>
    </row>
    <row r="6817" spans="1:43" x14ac:dyDescent="0.35">
      <c r="A6817" t="s">
        <v>38354</v>
      </c>
      <c r="B6817" t="s">
        <v>38355</v>
      </c>
      <c r="C6817" t="s">
        <v>11910</v>
      </c>
      <c r="F6817" t="s">
        <v>38356</v>
      </c>
      <c r="H6817" t="s">
        <v>38354</v>
      </c>
      <c r="J6817" t="s">
        <v>38357</v>
      </c>
      <c r="N6817" t="s">
        <v>287</v>
      </c>
      <c r="O6817">
        <v>80919</v>
      </c>
      <c r="P6817" t="s">
        <v>50</v>
      </c>
      <c r="U6817" s="1">
        <v>44749</v>
      </c>
      <c r="V6817" s="1">
        <v>44749</v>
      </c>
      <c r="W6817" s="1">
        <v>44749.518055555556</v>
      </c>
      <c r="X6817" s="1">
        <v>44749.518055555556</v>
      </c>
      <c r="AC6817" t="s">
        <v>53</v>
      </c>
      <c r="AD6817">
        <v>2972119341</v>
      </c>
      <c r="AE6817" s="1">
        <v>44795.532638888886</v>
      </c>
      <c r="AF6817" t="s">
        <v>38358</v>
      </c>
      <c r="AG6817" t="s">
        <v>38359</v>
      </c>
      <c r="AH6817" t="s">
        <v>51</v>
      </c>
      <c r="AJ6817" t="s">
        <v>53</v>
      </c>
      <c r="AL6817" t="s">
        <v>68</v>
      </c>
      <c r="AO6817" t="s">
        <v>5443</v>
      </c>
      <c r="AP6817" s="1">
        <v>44856.634027777778</v>
      </c>
    </row>
    <row r="6818" spans="1:43" x14ac:dyDescent="0.35">
      <c r="A6818" t="s">
        <v>38360</v>
      </c>
      <c r="B6818" t="s">
        <v>38361</v>
      </c>
      <c r="C6818" t="s">
        <v>115</v>
      </c>
      <c r="F6818" t="s">
        <v>38362</v>
      </c>
      <c r="H6818" t="s">
        <v>38360</v>
      </c>
      <c r="J6818" t="s">
        <v>16656</v>
      </c>
      <c r="K6818" t="s">
        <v>38363</v>
      </c>
      <c r="M6818" t="s">
        <v>38364</v>
      </c>
      <c r="N6818" t="s">
        <v>4928</v>
      </c>
      <c r="O6818">
        <v>43302</v>
      </c>
      <c r="P6818" t="s">
        <v>50</v>
      </c>
      <c r="U6818" s="1">
        <v>44749</v>
      </c>
      <c r="V6818" s="1">
        <v>44749</v>
      </c>
      <c r="AC6818" t="s">
        <v>53</v>
      </c>
      <c r="AD6818">
        <v>2969530290</v>
      </c>
      <c r="AE6818" s="1">
        <v>39465.556250000001</v>
      </c>
      <c r="AG6818" t="s">
        <v>38365</v>
      </c>
      <c r="AH6818" t="s">
        <v>51</v>
      </c>
      <c r="AJ6818" t="s">
        <v>53</v>
      </c>
      <c r="AO6818" t="s">
        <v>8142</v>
      </c>
    </row>
    <row r="6819" spans="1:43" x14ac:dyDescent="0.35">
      <c r="A6819" t="s">
        <v>38366</v>
      </c>
      <c r="B6819" t="s">
        <v>2072</v>
      </c>
      <c r="C6819" t="s">
        <v>38367</v>
      </c>
      <c r="H6819" t="s">
        <v>38366</v>
      </c>
      <c r="J6819" t="s">
        <v>3933</v>
      </c>
      <c r="K6819" t="s">
        <v>25754</v>
      </c>
      <c r="L6819" t="s">
        <v>25755</v>
      </c>
      <c r="M6819" t="s">
        <v>3707</v>
      </c>
      <c r="N6819" t="s">
        <v>3708</v>
      </c>
      <c r="O6819">
        <v>30338</v>
      </c>
      <c r="P6819" t="s">
        <v>50</v>
      </c>
      <c r="U6819" s="1">
        <v>44749</v>
      </c>
      <c r="V6819" s="1">
        <v>44749</v>
      </c>
      <c r="AC6819" t="s">
        <v>53</v>
      </c>
      <c r="AD6819">
        <v>2969551137</v>
      </c>
      <c r="AE6819" s="1">
        <v>40288.591666666667</v>
      </c>
      <c r="AG6819" t="s">
        <v>38368</v>
      </c>
      <c r="AH6819" t="s">
        <v>51</v>
      </c>
      <c r="AJ6819" t="s">
        <v>53</v>
      </c>
      <c r="AO6819" t="s">
        <v>8142</v>
      </c>
    </row>
    <row r="6820" spans="1:43" x14ac:dyDescent="0.35">
      <c r="A6820" t="s">
        <v>38369</v>
      </c>
      <c r="B6820" t="s">
        <v>38370</v>
      </c>
      <c r="C6820" t="s">
        <v>205</v>
      </c>
      <c r="F6820" t="s">
        <v>38371</v>
      </c>
      <c r="H6820" t="s">
        <v>38369</v>
      </c>
      <c r="J6820" t="s">
        <v>3933</v>
      </c>
      <c r="K6820" t="s">
        <v>38372</v>
      </c>
      <c r="M6820" t="s">
        <v>38373</v>
      </c>
      <c r="N6820" t="s">
        <v>1593</v>
      </c>
      <c r="O6820">
        <v>36303</v>
      </c>
      <c r="P6820" t="s">
        <v>50</v>
      </c>
      <c r="U6820" s="1">
        <v>44749</v>
      </c>
      <c r="V6820" s="1">
        <v>44749</v>
      </c>
      <c r="AC6820" t="s">
        <v>53</v>
      </c>
      <c r="AD6820">
        <v>2969551137</v>
      </c>
      <c r="AE6820" s="1">
        <v>40288.591666666667</v>
      </c>
      <c r="AG6820" t="s">
        <v>38374</v>
      </c>
      <c r="AH6820" t="s">
        <v>51</v>
      </c>
      <c r="AJ6820" t="s">
        <v>53</v>
      </c>
      <c r="AO6820" t="s">
        <v>8142</v>
      </c>
    </row>
    <row r="6821" spans="1:43" x14ac:dyDescent="0.35">
      <c r="A6821" t="s">
        <v>38375</v>
      </c>
      <c r="B6821" t="s">
        <v>38376</v>
      </c>
      <c r="C6821" t="s">
        <v>6911</v>
      </c>
      <c r="F6821" t="s">
        <v>38377</v>
      </c>
      <c r="H6821" t="s">
        <v>38378</v>
      </c>
      <c r="J6821" t="s">
        <v>31768</v>
      </c>
      <c r="K6821" t="s">
        <v>38379</v>
      </c>
      <c r="M6821" t="s">
        <v>3053</v>
      </c>
      <c r="N6821" t="s">
        <v>798</v>
      </c>
      <c r="O6821">
        <v>77015</v>
      </c>
      <c r="P6821" t="s">
        <v>50</v>
      </c>
      <c r="U6821" s="1">
        <v>44749</v>
      </c>
      <c r="V6821" s="1">
        <v>44749</v>
      </c>
      <c r="AC6821" t="s">
        <v>53</v>
      </c>
      <c r="AD6821">
        <v>2969545691</v>
      </c>
      <c r="AE6821" s="1">
        <v>40101.513194444444</v>
      </c>
      <c r="AG6821" t="s">
        <v>38380</v>
      </c>
      <c r="AH6821" t="s">
        <v>51</v>
      </c>
      <c r="AJ6821" t="s">
        <v>53</v>
      </c>
      <c r="AO6821" t="s">
        <v>8142</v>
      </c>
    </row>
    <row r="6822" spans="1:43" x14ac:dyDescent="0.35">
      <c r="A6822" t="s">
        <v>38381</v>
      </c>
      <c r="B6822" t="s">
        <v>10709</v>
      </c>
      <c r="C6822" t="s">
        <v>22427</v>
      </c>
      <c r="F6822" t="s">
        <v>38382</v>
      </c>
      <c r="H6822" t="s">
        <v>38381</v>
      </c>
      <c r="J6822" t="s">
        <v>9017</v>
      </c>
      <c r="K6822" t="s">
        <v>38383</v>
      </c>
      <c r="M6822" t="s">
        <v>2652</v>
      </c>
      <c r="N6822" t="s">
        <v>798</v>
      </c>
      <c r="O6822">
        <v>79763</v>
      </c>
      <c r="P6822" t="s">
        <v>50</v>
      </c>
      <c r="U6822" s="1">
        <v>44749</v>
      </c>
      <c r="V6822" s="1">
        <v>44749</v>
      </c>
      <c r="W6822" s="1">
        <v>44749.753472222219</v>
      </c>
      <c r="X6822" s="1">
        <v>44749.753472222219</v>
      </c>
      <c r="AC6822" t="s">
        <v>53</v>
      </c>
      <c r="AD6822">
        <v>2969579793</v>
      </c>
      <c r="AE6822" s="1">
        <v>41172.685416666667</v>
      </c>
      <c r="AF6822" t="s">
        <v>37927</v>
      </c>
      <c r="AG6822" t="s">
        <v>38384</v>
      </c>
      <c r="AH6822" t="s">
        <v>51</v>
      </c>
      <c r="AJ6822" t="s">
        <v>53</v>
      </c>
      <c r="AL6822" t="s">
        <v>68</v>
      </c>
      <c r="AO6822" t="s">
        <v>5443</v>
      </c>
      <c r="AP6822" s="1">
        <v>44749.712500000001</v>
      </c>
      <c r="AQ6822" s="1">
        <v>44749.335416666669</v>
      </c>
    </row>
    <row r="6823" spans="1:43" x14ac:dyDescent="0.35">
      <c r="A6823" t="s">
        <v>38385</v>
      </c>
      <c r="B6823" t="s">
        <v>38386</v>
      </c>
      <c r="C6823" t="s">
        <v>728</v>
      </c>
      <c r="F6823" t="s">
        <v>38387</v>
      </c>
      <c r="H6823" t="s">
        <v>38385</v>
      </c>
      <c r="J6823" t="s">
        <v>12818</v>
      </c>
      <c r="N6823" t="s">
        <v>19844</v>
      </c>
      <c r="O6823">
        <v>99301</v>
      </c>
      <c r="P6823" t="s">
        <v>50</v>
      </c>
      <c r="U6823" s="1">
        <v>44749</v>
      </c>
      <c r="V6823" s="1">
        <v>44749</v>
      </c>
      <c r="W6823" s="1">
        <v>44749.388194444444</v>
      </c>
      <c r="X6823" s="1">
        <v>44749.388194444444</v>
      </c>
      <c r="AC6823" t="s">
        <v>53</v>
      </c>
      <c r="AD6823">
        <v>2969608846</v>
      </c>
      <c r="AE6823" s="1">
        <v>41666.397916666669</v>
      </c>
      <c r="AF6823" t="s">
        <v>12821</v>
      </c>
      <c r="AG6823" t="s">
        <v>38388</v>
      </c>
      <c r="AH6823" t="s">
        <v>51</v>
      </c>
      <c r="AJ6823" t="s">
        <v>53</v>
      </c>
      <c r="AL6823" t="s">
        <v>68</v>
      </c>
      <c r="AO6823" t="s">
        <v>8142</v>
      </c>
    </row>
    <row r="6824" spans="1:43" x14ac:dyDescent="0.35">
      <c r="A6824" t="s">
        <v>38389</v>
      </c>
      <c r="B6824" t="s">
        <v>38390</v>
      </c>
      <c r="C6824" t="s">
        <v>1338</v>
      </c>
      <c r="H6824" t="s">
        <v>38391</v>
      </c>
      <c r="J6824" t="s">
        <v>38392</v>
      </c>
      <c r="K6824" t="s">
        <v>38260</v>
      </c>
      <c r="L6824" t="s">
        <v>38261</v>
      </c>
      <c r="M6824" t="s">
        <v>38262</v>
      </c>
      <c r="N6824" t="s">
        <v>9781</v>
      </c>
      <c r="O6824">
        <v>56281</v>
      </c>
      <c r="P6824" t="s">
        <v>50</v>
      </c>
      <c r="U6824" s="1">
        <v>44749</v>
      </c>
      <c r="V6824" s="1">
        <v>44749</v>
      </c>
      <c r="AC6824" t="s">
        <v>53</v>
      </c>
      <c r="AD6824">
        <v>2969475030</v>
      </c>
      <c r="AE6824" s="1">
        <v>37138</v>
      </c>
      <c r="AG6824" t="s">
        <v>38393</v>
      </c>
      <c r="AH6824" t="s">
        <v>51</v>
      </c>
      <c r="AJ6824" t="s">
        <v>53</v>
      </c>
      <c r="AO6824" t="s">
        <v>8142</v>
      </c>
    </row>
    <row r="6825" spans="1:43" x14ac:dyDescent="0.35">
      <c r="A6825" t="s">
        <v>38394</v>
      </c>
      <c r="B6825" t="s">
        <v>8054</v>
      </c>
      <c r="C6825" t="s">
        <v>38395</v>
      </c>
      <c r="H6825" t="s">
        <v>38396</v>
      </c>
      <c r="J6825" t="s">
        <v>38392</v>
      </c>
      <c r="K6825" t="s">
        <v>38260</v>
      </c>
      <c r="L6825" t="s">
        <v>38261</v>
      </c>
      <c r="M6825" t="s">
        <v>38262</v>
      </c>
      <c r="N6825" t="s">
        <v>9781</v>
      </c>
      <c r="O6825">
        <v>56281</v>
      </c>
      <c r="P6825" t="s">
        <v>50</v>
      </c>
      <c r="U6825" s="1">
        <v>44749</v>
      </c>
      <c r="V6825" s="1">
        <v>44749</v>
      </c>
      <c r="AC6825" t="s">
        <v>53</v>
      </c>
      <c r="AD6825">
        <v>2969475030</v>
      </c>
      <c r="AE6825" s="1">
        <v>37138</v>
      </c>
      <c r="AG6825" t="s">
        <v>38397</v>
      </c>
      <c r="AH6825" t="s">
        <v>51</v>
      </c>
      <c r="AJ6825" t="s">
        <v>53</v>
      </c>
      <c r="AO6825" t="s">
        <v>8142</v>
      </c>
    </row>
    <row r="6826" spans="1:43" x14ac:dyDescent="0.35">
      <c r="A6826" t="s">
        <v>38398</v>
      </c>
      <c r="B6826" t="s">
        <v>37036</v>
      </c>
      <c r="C6826" t="s">
        <v>4985</v>
      </c>
      <c r="F6826" t="s">
        <v>38399</v>
      </c>
      <c r="H6826" t="s">
        <v>38398</v>
      </c>
      <c r="J6826" t="s">
        <v>5968</v>
      </c>
      <c r="N6826" t="s">
        <v>4526</v>
      </c>
      <c r="O6826">
        <v>85607</v>
      </c>
      <c r="P6826" t="s">
        <v>50</v>
      </c>
      <c r="U6826" s="1">
        <v>44749</v>
      </c>
      <c r="V6826" s="1">
        <v>44749</v>
      </c>
      <c r="AC6826" t="s">
        <v>53</v>
      </c>
      <c r="AD6826">
        <v>2969480780</v>
      </c>
      <c r="AE6826" s="1">
        <v>37467</v>
      </c>
      <c r="AG6826" t="s">
        <v>38400</v>
      </c>
      <c r="AH6826" t="s">
        <v>51</v>
      </c>
      <c r="AJ6826" t="s">
        <v>53</v>
      </c>
      <c r="AO6826" t="s">
        <v>8142</v>
      </c>
    </row>
    <row r="6827" spans="1:43" x14ac:dyDescent="0.35">
      <c r="A6827" t="s">
        <v>38401</v>
      </c>
      <c r="B6827" t="s">
        <v>38402</v>
      </c>
      <c r="C6827" t="s">
        <v>1732</v>
      </c>
      <c r="F6827">
        <v>8063003879</v>
      </c>
      <c r="H6827" t="s">
        <v>38403</v>
      </c>
      <c r="J6827" t="s">
        <v>38404</v>
      </c>
      <c r="K6827" t="s">
        <v>38405</v>
      </c>
      <c r="M6827" t="s">
        <v>2412</v>
      </c>
      <c r="N6827" t="s">
        <v>264</v>
      </c>
      <c r="O6827">
        <v>79316</v>
      </c>
      <c r="P6827" t="s">
        <v>50</v>
      </c>
      <c r="U6827" s="1">
        <v>44749</v>
      </c>
      <c r="V6827" s="1">
        <v>44749</v>
      </c>
      <c r="AC6827" t="s">
        <v>53</v>
      </c>
      <c r="AD6827">
        <v>2970090590</v>
      </c>
      <c r="AE6827" s="1">
        <v>44431.414583333331</v>
      </c>
      <c r="AG6827" t="s">
        <v>38406</v>
      </c>
      <c r="AH6827" t="s">
        <v>51</v>
      </c>
      <c r="AJ6827" t="s">
        <v>53</v>
      </c>
      <c r="AO6827" t="s">
        <v>5443</v>
      </c>
    </row>
    <row r="6828" spans="1:43" x14ac:dyDescent="0.35">
      <c r="A6828" t="s">
        <v>38407</v>
      </c>
      <c r="B6828" t="s">
        <v>38408</v>
      </c>
      <c r="C6828" t="s">
        <v>16943</v>
      </c>
      <c r="F6828">
        <f>1819-429-7647</f>
        <v>-6257</v>
      </c>
      <c r="H6828" t="s">
        <v>38409</v>
      </c>
      <c r="J6828" t="s">
        <v>3933</v>
      </c>
      <c r="N6828" t="s">
        <v>19832</v>
      </c>
      <c r="O6828" t="s">
        <v>38410</v>
      </c>
      <c r="P6828" t="s">
        <v>4438</v>
      </c>
      <c r="U6828" s="1">
        <v>44749</v>
      </c>
      <c r="V6828" s="1">
        <v>44749</v>
      </c>
      <c r="AC6828" t="s">
        <v>53</v>
      </c>
      <c r="AD6828">
        <v>2969551137</v>
      </c>
      <c r="AE6828" s="1">
        <v>40288.591666666667</v>
      </c>
      <c r="AG6828" t="s">
        <v>38411</v>
      </c>
      <c r="AH6828" t="s">
        <v>51</v>
      </c>
      <c r="AJ6828" t="s">
        <v>53</v>
      </c>
      <c r="AO6828" t="s">
        <v>8142</v>
      </c>
    </row>
    <row r="6829" spans="1:43" x14ac:dyDescent="0.35">
      <c r="A6829" t="s">
        <v>38412</v>
      </c>
      <c r="B6829" t="s">
        <v>7792</v>
      </c>
      <c r="C6829" t="s">
        <v>22427</v>
      </c>
      <c r="F6829">
        <v>17192390025</v>
      </c>
      <c r="H6829" t="s">
        <v>38412</v>
      </c>
      <c r="J6829" t="s">
        <v>38413</v>
      </c>
      <c r="N6829" t="s">
        <v>287</v>
      </c>
      <c r="O6829">
        <v>81201</v>
      </c>
      <c r="P6829" t="s">
        <v>50</v>
      </c>
      <c r="U6829" s="1">
        <v>44749</v>
      </c>
      <c r="V6829" s="1">
        <v>44749</v>
      </c>
      <c r="W6829" s="1">
        <v>44749.379166666666</v>
      </c>
      <c r="X6829" s="1">
        <v>44749.379166666666</v>
      </c>
      <c r="AC6829" t="s">
        <v>53</v>
      </c>
      <c r="AD6829">
        <v>2972084044</v>
      </c>
      <c r="AE6829" s="1">
        <v>44749.425694444442</v>
      </c>
      <c r="AF6829" t="s">
        <v>38414</v>
      </c>
      <c r="AG6829" t="s">
        <v>38415</v>
      </c>
      <c r="AH6829" t="s">
        <v>51</v>
      </c>
      <c r="AJ6829" t="s">
        <v>53</v>
      </c>
      <c r="AL6829" t="s">
        <v>68</v>
      </c>
      <c r="AO6829" t="s">
        <v>5443</v>
      </c>
      <c r="AP6829" s="1">
        <v>45372.883333333331</v>
      </c>
      <c r="AQ6829" s="1">
        <v>45372.888888888891</v>
      </c>
    </row>
    <row r="6830" spans="1:43" x14ac:dyDescent="0.35">
      <c r="A6830" t="s">
        <v>38416</v>
      </c>
      <c r="B6830" t="s">
        <v>38417</v>
      </c>
      <c r="C6830" t="s">
        <v>3834</v>
      </c>
      <c r="F6830" t="s">
        <v>38418</v>
      </c>
      <c r="H6830" t="s">
        <v>38416</v>
      </c>
      <c r="J6830" t="s">
        <v>38419</v>
      </c>
      <c r="K6830" t="s">
        <v>38420</v>
      </c>
      <c r="M6830" t="s">
        <v>5470</v>
      </c>
      <c r="N6830" t="s">
        <v>1217</v>
      </c>
      <c r="O6830">
        <v>67219</v>
      </c>
      <c r="P6830" t="s">
        <v>50</v>
      </c>
      <c r="U6830" s="1">
        <v>44749</v>
      </c>
      <c r="V6830" s="1">
        <v>44749</v>
      </c>
      <c r="AC6830" t="s">
        <v>53</v>
      </c>
      <c r="AD6830">
        <v>2969553493</v>
      </c>
      <c r="AE6830" s="1">
        <v>40374.387499999997</v>
      </c>
      <c r="AG6830" t="s">
        <v>38421</v>
      </c>
      <c r="AH6830" t="s">
        <v>51</v>
      </c>
      <c r="AJ6830" t="s">
        <v>53</v>
      </c>
      <c r="AO6830" t="s">
        <v>8142</v>
      </c>
    </row>
    <row r="6831" spans="1:43" x14ac:dyDescent="0.35">
      <c r="A6831" t="s">
        <v>38422</v>
      </c>
      <c r="B6831" t="s">
        <v>15944</v>
      </c>
      <c r="C6831" t="s">
        <v>38423</v>
      </c>
      <c r="F6831" t="s">
        <v>38424</v>
      </c>
      <c r="H6831" t="s">
        <v>38422</v>
      </c>
      <c r="J6831" t="s">
        <v>38425</v>
      </c>
      <c r="K6831" t="s">
        <v>38426</v>
      </c>
      <c r="M6831" t="s">
        <v>753</v>
      </c>
      <c r="N6831" t="s">
        <v>798</v>
      </c>
      <c r="O6831">
        <v>79907</v>
      </c>
      <c r="P6831" t="s">
        <v>50</v>
      </c>
      <c r="U6831" s="1">
        <v>44749</v>
      </c>
      <c r="V6831" s="1">
        <v>44749</v>
      </c>
      <c r="W6831" s="1">
        <v>44749.755555555559</v>
      </c>
      <c r="X6831" s="1">
        <v>44749.755555555559</v>
      </c>
      <c r="AC6831" t="s">
        <v>51</v>
      </c>
      <c r="AD6831">
        <v>2972084359</v>
      </c>
      <c r="AE6831" s="1">
        <v>44750.381249999999</v>
      </c>
      <c r="AF6831" t="s">
        <v>38427</v>
      </c>
      <c r="AG6831" t="s">
        <v>38428</v>
      </c>
      <c r="AH6831" t="s">
        <v>51</v>
      </c>
      <c r="AJ6831" t="s">
        <v>53</v>
      </c>
      <c r="AL6831" t="s">
        <v>68</v>
      </c>
      <c r="AO6831" t="s">
        <v>5443</v>
      </c>
      <c r="AP6831" s="1">
        <v>44770.39166666667</v>
      </c>
      <c r="AQ6831" s="1">
        <v>44749.756944444445</v>
      </c>
    </row>
    <row r="6832" spans="1:43" x14ac:dyDescent="0.35">
      <c r="A6832" t="s">
        <v>38429</v>
      </c>
      <c r="B6832" t="s">
        <v>38430</v>
      </c>
      <c r="C6832" t="s">
        <v>38431</v>
      </c>
      <c r="F6832">
        <v>19705354628</v>
      </c>
      <c r="H6832" t="s">
        <v>38429</v>
      </c>
      <c r="J6832" t="s">
        <v>38431</v>
      </c>
      <c r="N6832" t="s">
        <v>287</v>
      </c>
      <c r="O6832">
        <v>80504</v>
      </c>
      <c r="P6832" t="s">
        <v>50</v>
      </c>
      <c r="U6832" s="1">
        <v>44749</v>
      </c>
      <c r="V6832" s="1">
        <v>44749</v>
      </c>
      <c r="W6832" s="1">
        <v>44749.668055555558</v>
      </c>
      <c r="X6832" s="1">
        <v>44749.668055555558</v>
      </c>
      <c r="AC6832" t="s">
        <v>53</v>
      </c>
      <c r="AD6832">
        <v>1000000001</v>
      </c>
      <c r="AE6832" s="1">
        <v>39973.351388888892</v>
      </c>
      <c r="AF6832" t="s">
        <v>3377</v>
      </c>
      <c r="AG6832" t="s">
        <v>38432</v>
      </c>
      <c r="AH6832" t="s">
        <v>51</v>
      </c>
      <c r="AJ6832" t="s">
        <v>53</v>
      </c>
      <c r="AL6832" t="s">
        <v>78</v>
      </c>
      <c r="AO6832" t="s">
        <v>8142</v>
      </c>
    </row>
    <row r="6833" spans="1:43" x14ac:dyDescent="0.35">
      <c r="A6833" t="s">
        <v>38433</v>
      </c>
      <c r="B6833" t="s">
        <v>16960</v>
      </c>
      <c r="C6833" t="s">
        <v>16961</v>
      </c>
      <c r="F6833" t="s">
        <v>38434</v>
      </c>
      <c r="H6833" t="s">
        <v>38435</v>
      </c>
      <c r="J6833" t="s">
        <v>38436</v>
      </c>
      <c r="K6833" t="s">
        <v>38437</v>
      </c>
      <c r="M6833" t="s">
        <v>5551</v>
      </c>
      <c r="N6833" t="s">
        <v>65</v>
      </c>
      <c r="O6833">
        <v>80642</v>
      </c>
      <c r="P6833" t="s">
        <v>50</v>
      </c>
      <c r="U6833" s="1">
        <v>44749</v>
      </c>
      <c r="V6833" s="1">
        <v>44749</v>
      </c>
      <c r="W6833" s="1">
        <v>44749.637499999997</v>
      </c>
      <c r="X6833" s="1">
        <v>44749.637499999997</v>
      </c>
      <c r="AC6833" t="s">
        <v>53</v>
      </c>
      <c r="AD6833">
        <v>1000000001</v>
      </c>
      <c r="AE6833" s="1">
        <v>39973.351388888892</v>
      </c>
      <c r="AF6833" t="s">
        <v>3377</v>
      </c>
      <c r="AG6833" t="s">
        <v>38438</v>
      </c>
      <c r="AH6833" t="s">
        <v>51</v>
      </c>
      <c r="AJ6833" t="s">
        <v>53</v>
      </c>
      <c r="AL6833" t="s">
        <v>78</v>
      </c>
      <c r="AO6833" t="s">
        <v>5443</v>
      </c>
      <c r="AP6833" s="1">
        <v>45468.554166666669</v>
      </c>
    </row>
    <row r="6834" spans="1:43" x14ac:dyDescent="0.35">
      <c r="A6834" t="s">
        <v>38439</v>
      </c>
      <c r="B6834" t="s">
        <v>38440</v>
      </c>
      <c r="C6834" t="s">
        <v>530</v>
      </c>
      <c r="F6834" t="s">
        <v>38441</v>
      </c>
      <c r="H6834" t="s">
        <v>38439</v>
      </c>
      <c r="J6834" t="s">
        <v>6725</v>
      </c>
      <c r="N6834" t="s">
        <v>287</v>
      </c>
      <c r="O6834">
        <v>80927</v>
      </c>
      <c r="P6834" t="s">
        <v>50</v>
      </c>
      <c r="U6834" s="1">
        <v>44749</v>
      </c>
      <c r="V6834" s="1">
        <v>44749</v>
      </c>
      <c r="W6834" s="1">
        <v>44749.609722222223</v>
      </c>
      <c r="X6834" s="1">
        <v>44749.609722222223</v>
      </c>
      <c r="AC6834" t="s">
        <v>53</v>
      </c>
      <c r="AD6834">
        <v>1000000001</v>
      </c>
      <c r="AE6834" s="1">
        <v>39973.351388888892</v>
      </c>
      <c r="AF6834" t="s">
        <v>3377</v>
      </c>
      <c r="AG6834" t="s">
        <v>38442</v>
      </c>
      <c r="AH6834" t="s">
        <v>51</v>
      </c>
      <c r="AJ6834" t="s">
        <v>53</v>
      </c>
      <c r="AL6834" t="s">
        <v>78</v>
      </c>
      <c r="AO6834" t="s">
        <v>8142</v>
      </c>
    </row>
    <row r="6835" spans="1:43" x14ac:dyDescent="0.35">
      <c r="A6835" t="s">
        <v>38443</v>
      </c>
      <c r="B6835" t="s">
        <v>2148</v>
      </c>
      <c r="C6835" t="s">
        <v>10445</v>
      </c>
      <c r="F6835" t="s">
        <v>38444</v>
      </c>
      <c r="H6835" t="s">
        <v>24773</v>
      </c>
      <c r="J6835" t="s">
        <v>38445</v>
      </c>
      <c r="N6835" t="s">
        <v>398</v>
      </c>
      <c r="O6835">
        <v>88023</v>
      </c>
      <c r="P6835" t="s">
        <v>50</v>
      </c>
      <c r="U6835" s="1">
        <v>44749</v>
      </c>
      <c r="V6835" s="1">
        <v>44749</v>
      </c>
      <c r="W6835" s="1">
        <v>44749.556944444441</v>
      </c>
      <c r="X6835" s="1">
        <v>44749.556944444441</v>
      </c>
      <c r="AC6835" t="s">
        <v>53</v>
      </c>
      <c r="AD6835">
        <v>1000000001</v>
      </c>
      <c r="AE6835" s="1">
        <v>39973.351388888892</v>
      </c>
      <c r="AF6835" t="s">
        <v>3377</v>
      </c>
      <c r="AG6835" t="s">
        <v>38446</v>
      </c>
      <c r="AH6835" t="s">
        <v>51</v>
      </c>
      <c r="AJ6835" t="s">
        <v>53</v>
      </c>
      <c r="AL6835" t="s">
        <v>78</v>
      </c>
      <c r="AO6835" t="s">
        <v>8142</v>
      </c>
    </row>
    <row r="6836" spans="1:43" x14ac:dyDescent="0.35">
      <c r="A6836" t="s">
        <v>38447</v>
      </c>
      <c r="B6836" t="s">
        <v>38448</v>
      </c>
      <c r="C6836" t="s">
        <v>996</v>
      </c>
      <c r="F6836">
        <v>157531</v>
      </c>
      <c r="H6836" t="s">
        <v>38447</v>
      </c>
      <c r="J6836" t="s">
        <v>1012</v>
      </c>
      <c r="N6836" t="s">
        <v>398</v>
      </c>
      <c r="O6836">
        <v>88061</v>
      </c>
      <c r="P6836" t="s">
        <v>50</v>
      </c>
      <c r="U6836" s="1">
        <v>44749</v>
      </c>
      <c r="V6836" s="1">
        <v>44749</v>
      </c>
      <c r="W6836" s="1">
        <v>44749.490277777775</v>
      </c>
      <c r="X6836" s="1">
        <v>44749.490277777775</v>
      </c>
      <c r="AC6836" t="s">
        <v>53</v>
      </c>
      <c r="AD6836">
        <v>1000000001</v>
      </c>
      <c r="AE6836" s="1">
        <v>39973.351388888892</v>
      </c>
      <c r="AF6836" t="s">
        <v>3377</v>
      </c>
      <c r="AG6836" t="s">
        <v>38449</v>
      </c>
      <c r="AH6836" t="s">
        <v>51</v>
      </c>
      <c r="AJ6836" t="s">
        <v>53</v>
      </c>
      <c r="AL6836" t="s">
        <v>78</v>
      </c>
      <c r="AO6836" t="s">
        <v>8142</v>
      </c>
    </row>
    <row r="6837" spans="1:43" x14ac:dyDescent="0.35">
      <c r="A6837" t="s">
        <v>38450</v>
      </c>
      <c r="B6837" t="s">
        <v>18791</v>
      </c>
      <c r="C6837" t="s">
        <v>16046</v>
      </c>
      <c r="H6837" t="s">
        <v>38451</v>
      </c>
      <c r="J6837" t="s">
        <v>534</v>
      </c>
      <c r="P6837" t="s">
        <v>50</v>
      </c>
      <c r="U6837" s="1">
        <v>44749</v>
      </c>
      <c r="V6837" s="1">
        <v>44749</v>
      </c>
      <c r="W6837" s="1">
        <v>44749.745138888888</v>
      </c>
      <c r="X6837" s="1">
        <v>44749.745138888888</v>
      </c>
      <c r="AC6837" t="s">
        <v>53</v>
      </c>
      <c r="AD6837">
        <v>2969480024</v>
      </c>
      <c r="AE6837" s="1">
        <v>37427</v>
      </c>
      <c r="AF6837" t="s">
        <v>140</v>
      </c>
      <c r="AG6837" t="s">
        <v>38452</v>
      </c>
      <c r="AH6837" t="s">
        <v>51</v>
      </c>
      <c r="AJ6837" t="s">
        <v>53</v>
      </c>
      <c r="AL6837" t="s">
        <v>68</v>
      </c>
      <c r="AO6837" t="s">
        <v>5443</v>
      </c>
      <c r="AP6837" s="1">
        <v>44859.686111111114</v>
      </c>
    </row>
    <row r="6838" spans="1:43" x14ac:dyDescent="0.35">
      <c r="A6838" t="s">
        <v>38453</v>
      </c>
      <c r="B6838" t="s">
        <v>14591</v>
      </c>
      <c r="C6838" t="s">
        <v>9884</v>
      </c>
      <c r="F6838">
        <v>13039017577</v>
      </c>
      <c r="H6838" t="s">
        <v>38454</v>
      </c>
      <c r="J6838" t="s">
        <v>38455</v>
      </c>
      <c r="K6838" t="s">
        <v>38456</v>
      </c>
      <c r="M6838" t="s">
        <v>8958</v>
      </c>
      <c r="N6838" t="s">
        <v>287</v>
      </c>
      <c r="O6838">
        <v>80501</v>
      </c>
      <c r="P6838" t="s">
        <v>50</v>
      </c>
      <c r="U6838" s="1">
        <v>44750</v>
      </c>
      <c r="V6838" s="1">
        <v>44750</v>
      </c>
      <c r="W6838" s="1">
        <v>44750.694444444445</v>
      </c>
      <c r="X6838" s="1">
        <v>44750.694444444445</v>
      </c>
      <c r="AC6838" t="s">
        <v>53</v>
      </c>
      <c r="AD6838">
        <v>2972084525</v>
      </c>
      <c r="AE6838" s="1">
        <v>44750.731944444444</v>
      </c>
      <c r="AF6838" t="s">
        <v>38457</v>
      </c>
      <c r="AG6838" t="s">
        <v>38458</v>
      </c>
      <c r="AH6838" t="s">
        <v>51</v>
      </c>
      <c r="AJ6838" t="s">
        <v>53</v>
      </c>
      <c r="AL6838" t="s">
        <v>68</v>
      </c>
      <c r="AO6838" t="s">
        <v>5443</v>
      </c>
      <c r="AP6838" s="1">
        <v>45461.756944444445</v>
      </c>
      <c r="AQ6838" s="1">
        <v>45461.874305555553</v>
      </c>
    </row>
    <row r="6839" spans="1:43" x14ac:dyDescent="0.35">
      <c r="A6839" t="s">
        <v>38459</v>
      </c>
      <c r="B6839" t="s">
        <v>20831</v>
      </c>
      <c r="C6839" t="s">
        <v>38460</v>
      </c>
      <c r="F6839" t="s">
        <v>38461</v>
      </c>
      <c r="H6839" t="s">
        <v>38459</v>
      </c>
      <c r="J6839" t="s">
        <v>38462</v>
      </c>
      <c r="K6839" t="s">
        <v>38463</v>
      </c>
      <c r="M6839" t="s">
        <v>23376</v>
      </c>
      <c r="N6839" t="s">
        <v>65</v>
      </c>
      <c r="O6839">
        <v>80550</v>
      </c>
      <c r="P6839" t="s">
        <v>50</v>
      </c>
      <c r="U6839" s="1">
        <v>44750</v>
      </c>
      <c r="V6839" s="1">
        <v>44750</v>
      </c>
      <c r="W6839" s="1">
        <v>44750.544444444444</v>
      </c>
      <c r="X6839" s="1">
        <v>44750.544444444444</v>
      </c>
      <c r="AC6839" t="s">
        <v>51</v>
      </c>
      <c r="AD6839">
        <v>2973350168</v>
      </c>
      <c r="AE6839" s="1">
        <v>45042.433333333334</v>
      </c>
      <c r="AF6839" t="s">
        <v>38464</v>
      </c>
      <c r="AG6839" t="s">
        <v>38465</v>
      </c>
      <c r="AH6839" t="s">
        <v>51</v>
      </c>
      <c r="AJ6839" t="s">
        <v>53</v>
      </c>
      <c r="AL6839" t="s">
        <v>68</v>
      </c>
      <c r="AO6839" t="s">
        <v>5443</v>
      </c>
      <c r="AP6839" s="1">
        <v>45132.597916666666</v>
      </c>
      <c r="AQ6839" s="1">
        <v>45132.564583333333</v>
      </c>
    </row>
    <row r="6840" spans="1:43" x14ac:dyDescent="0.35">
      <c r="A6840" t="s">
        <v>38466</v>
      </c>
      <c r="B6840" t="s">
        <v>32614</v>
      </c>
      <c r="C6840" t="s">
        <v>3521</v>
      </c>
      <c r="F6840" t="s">
        <v>38467</v>
      </c>
      <c r="H6840" t="s">
        <v>38466</v>
      </c>
      <c r="J6840" t="s">
        <v>17887</v>
      </c>
      <c r="N6840" t="s">
        <v>287</v>
      </c>
      <c r="O6840">
        <v>81004</v>
      </c>
      <c r="P6840" t="s">
        <v>50</v>
      </c>
      <c r="U6840" s="1">
        <v>44750</v>
      </c>
      <c r="V6840" s="1">
        <v>44750</v>
      </c>
      <c r="W6840" s="1">
        <v>44750.40625</v>
      </c>
      <c r="X6840" s="1">
        <v>44750.40625</v>
      </c>
      <c r="AC6840" t="s">
        <v>53</v>
      </c>
      <c r="AD6840">
        <v>2969723035</v>
      </c>
      <c r="AE6840" s="1">
        <v>42767.491666666669</v>
      </c>
      <c r="AF6840" t="s">
        <v>38347</v>
      </c>
      <c r="AG6840" t="s">
        <v>38468</v>
      </c>
      <c r="AH6840" t="s">
        <v>51</v>
      </c>
      <c r="AJ6840" t="s">
        <v>53</v>
      </c>
      <c r="AL6840" t="s">
        <v>68</v>
      </c>
      <c r="AO6840" t="s">
        <v>8142</v>
      </c>
    </row>
    <row r="6841" spans="1:43" x14ac:dyDescent="0.35">
      <c r="A6841" t="s">
        <v>38469</v>
      </c>
      <c r="B6841" t="s">
        <v>38470</v>
      </c>
      <c r="C6841" t="s">
        <v>2094</v>
      </c>
      <c r="F6841" t="s">
        <v>38471</v>
      </c>
      <c r="H6841" t="s">
        <v>38472</v>
      </c>
      <c r="J6841" t="s">
        <v>15382</v>
      </c>
      <c r="K6841" t="s">
        <v>5531</v>
      </c>
      <c r="M6841" t="s">
        <v>5532</v>
      </c>
      <c r="N6841" t="s">
        <v>5533</v>
      </c>
      <c r="O6841">
        <v>49756</v>
      </c>
      <c r="P6841" t="s">
        <v>50</v>
      </c>
      <c r="U6841" s="1">
        <v>44750</v>
      </c>
      <c r="V6841" s="1">
        <v>44750</v>
      </c>
      <c r="W6841" s="1">
        <v>44750.644444444442</v>
      </c>
      <c r="X6841" s="1">
        <v>44750.644444444442</v>
      </c>
      <c r="AC6841" t="s">
        <v>51</v>
      </c>
      <c r="AD6841">
        <v>2969629793</v>
      </c>
      <c r="AE6841" s="1">
        <v>41745.536111111112</v>
      </c>
      <c r="AF6841" t="s">
        <v>14222</v>
      </c>
      <c r="AG6841" t="s">
        <v>38473</v>
      </c>
      <c r="AH6841" t="s">
        <v>51</v>
      </c>
      <c r="AJ6841" t="s">
        <v>53</v>
      </c>
      <c r="AL6841" t="s">
        <v>68</v>
      </c>
      <c r="AO6841" t="s">
        <v>5443</v>
      </c>
      <c r="AP6841" s="1">
        <v>45444.57708333333</v>
      </c>
    </row>
    <row r="6842" spans="1:43" x14ac:dyDescent="0.35">
      <c r="A6842" t="s">
        <v>38474</v>
      </c>
      <c r="B6842" t="s">
        <v>38475</v>
      </c>
      <c r="C6842" t="s">
        <v>2016</v>
      </c>
      <c r="F6842" t="s">
        <v>38476</v>
      </c>
      <c r="H6842" t="s">
        <v>38477</v>
      </c>
      <c r="I6842" t="s">
        <v>101</v>
      </c>
      <c r="J6842" t="s">
        <v>11866</v>
      </c>
      <c r="K6842" t="s">
        <v>38478</v>
      </c>
      <c r="M6842" t="s">
        <v>3571</v>
      </c>
      <c r="N6842" t="s">
        <v>65</v>
      </c>
      <c r="O6842">
        <v>80022</v>
      </c>
      <c r="P6842" t="s">
        <v>50</v>
      </c>
      <c r="U6842" s="1">
        <v>44750</v>
      </c>
      <c r="V6842" s="1">
        <v>44750</v>
      </c>
      <c r="AC6842" t="s">
        <v>53</v>
      </c>
      <c r="AD6842">
        <v>2969685299</v>
      </c>
      <c r="AE6842" s="1">
        <v>42318.547222222223</v>
      </c>
      <c r="AG6842" t="s">
        <v>38479</v>
      </c>
      <c r="AH6842" t="s">
        <v>51</v>
      </c>
      <c r="AJ6842" t="s">
        <v>53</v>
      </c>
      <c r="AO6842" t="s">
        <v>8142</v>
      </c>
    </row>
    <row r="6843" spans="1:43" x14ac:dyDescent="0.35">
      <c r="A6843" t="s">
        <v>38480</v>
      </c>
      <c r="B6843" t="s">
        <v>903</v>
      </c>
      <c r="C6843" t="s">
        <v>375</v>
      </c>
      <c r="F6843" t="s">
        <v>38481</v>
      </c>
      <c r="H6843" t="s">
        <v>38480</v>
      </c>
      <c r="J6843" t="s">
        <v>3478</v>
      </c>
      <c r="N6843" t="s">
        <v>287</v>
      </c>
      <c r="O6843">
        <v>80216</v>
      </c>
      <c r="P6843" t="s">
        <v>50</v>
      </c>
      <c r="U6843" s="1">
        <v>44750</v>
      </c>
      <c r="V6843" s="1">
        <v>44750</v>
      </c>
      <c r="W6843" s="1">
        <v>44750.37777777778</v>
      </c>
      <c r="X6843" s="1">
        <v>44750.494444444441</v>
      </c>
      <c r="AC6843" t="s">
        <v>53</v>
      </c>
      <c r="AD6843">
        <v>2969475096</v>
      </c>
      <c r="AE6843" s="1">
        <v>37141</v>
      </c>
      <c r="AF6843" t="s">
        <v>17798</v>
      </c>
      <c r="AG6843" t="s">
        <v>38482</v>
      </c>
      <c r="AH6843" t="s">
        <v>51</v>
      </c>
      <c r="AJ6843" t="s">
        <v>53</v>
      </c>
      <c r="AL6843" t="s">
        <v>68</v>
      </c>
      <c r="AO6843" t="s">
        <v>8142</v>
      </c>
      <c r="AP6843" s="1">
        <v>44999.384027777778</v>
      </c>
    </row>
    <row r="6844" spans="1:43" x14ac:dyDescent="0.35">
      <c r="A6844" t="s">
        <v>38483</v>
      </c>
      <c r="B6844" t="s">
        <v>2717</v>
      </c>
      <c r="C6844" t="s">
        <v>383</v>
      </c>
      <c r="F6844" t="s">
        <v>38484</v>
      </c>
      <c r="H6844" t="s">
        <v>38483</v>
      </c>
      <c r="J6844" t="s">
        <v>38231</v>
      </c>
      <c r="K6844" t="s">
        <v>38485</v>
      </c>
      <c r="M6844" t="s">
        <v>16824</v>
      </c>
      <c r="N6844" t="s">
        <v>798</v>
      </c>
      <c r="O6844" t="s">
        <v>36163</v>
      </c>
      <c r="P6844" t="s">
        <v>50</v>
      </c>
      <c r="U6844" s="1">
        <v>44750</v>
      </c>
      <c r="V6844" s="1">
        <v>44750</v>
      </c>
      <c r="W6844" s="1">
        <v>44750.638888888891</v>
      </c>
      <c r="X6844" s="1">
        <v>44750.638888888891</v>
      </c>
      <c r="AC6844" t="s">
        <v>53</v>
      </c>
      <c r="AD6844">
        <v>2969773012</v>
      </c>
      <c r="AE6844" s="1">
        <v>43110.491666666669</v>
      </c>
      <c r="AF6844" t="s">
        <v>16825</v>
      </c>
      <c r="AG6844" t="s">
        <v>38486</v>
      </c>
      <c r="AH6844" t="s">
        <v>51</v>
      </c>
      <c r="AJ6844" t="s">
        <v>53</v>
      </c>
      <c r="AL6844" t="s">
        <v>68</v>
      </c>
      <c r="AO6844" t="s">
        <v>5443</v>
      </c>
      <c r="AP6844" s="1">
        <v>44750.667361111111</v>
      </c>
    </row>
    <row r="6845" spans="1:43" x14ac:dyDescent="0.35">
      <c r="A6845" t="s">
        <v>38487</v>
      </c>
      <c r="B6845" t="s">
        <v>4876</v>
      </c>
      <c r="C6845" t="s">
        <v>1775</v>
      </c>
      <c r="F6845" t="s">
        <v>38488</v>
      </c>
      <c r="H6845" t="s">
        <v>38487</v>
      </c>
      <c r="J6845" t="s">
        <v>38489</v>
      </c>
      <c r="N6845" t="s">
        <v>17111</v>
      </c>
      <c r="O6845">
        <v>44084</v>
      </c>
      <c r="P6845" t="s">
        <v>50</v>
      </c>
      <c r="U6845" s="1">
        <v>44750</v>
      </c>
      <c r="V6845" s="1">
        <v>44750</v>
      </c>
      <c r="AC6845" t="s">
        <v>53</v>
      </c>
      <c r="AD6845">
        <v>2969572533</v>
      </c>
      <c r="AE6845" s="1">
        <v>41002.688194444447</v>
      </c>
      <c r="AG6845" t="s">
        <v>38490</v>
      </c>
      <c r="AH6845" t="s">
        <v>51</v>
      </c>
      <c r="AJ6845" t="s">
        <v>53</v>
      </c>
      <c r="AO6845" t="s">
        <v>8142</v>
      </c>
    </row>
    <row r="6846" spans="1:43" x14ac:dyDescent="0.35">
      <c r="A6846" t="s">
        <v>38491</v>
      </c>
      <c r="B6846" t="s">
        <v>4406</v>
      </c>
      <c r="C6846" t="s">
        <v>37256</v>
      </c>
      <c r="F6846" t="s">
        <v>38492</v>
      </c>
      <c r="H6846" t="s">
        <v>38493</v>
      </c>
      <c r="J6846" t="s">
        <v>37258</v>
      </c>
      <c r="K6846" t="s">
        <v>38494</v>
      </c>
      <c r="M6846" t="s">
        <v>419</v>
      </c>
      <c r="N6846" t="s">
        <v>253</v>
      </c>
      <c r="O6846">
        <v>87105</v>
      </c>
      <c r="P6846" t="s">
        <v>50</v>
      </c>
      <c r="U6846" s="1">
        <v>44750</v>
      </c>
      <c r="V6846" s="1">
        <v>44750</v>
      </c>
      <c r="W6846" s="1">
        <v>44750.923611111109</v>
      </c>
      <c r="X6846" s="1">
        <v>44750.923611111109</v>
      </c>
      <c r="AC6846" t="s">
        <v>53</v>
      </c>
      <c r="AD6846">
        <v>2972078759</v>
      </c>
      <c r="AE6846" s="1">
        <v>44722.380555555559</v>
      </c>
      <c r="AF6846" t="s">
        <v>37260</v>
      </c>
      <c r="AG6846" t="s">
        <v>38495</v>
      </c>
      <c r="AH6846" t="s">
        <v>51</v>
      </c>
      <c r="AJ6846" t="s">
        <v>53</v>
      </c>
      <c r="AL6846" t="s">
        <v>68</v>
      </c>
      <c r="AO6846" t="s">
        <v>5443</v>
      </c>
      <c r="AP6846" s="1">
        <v>44953.629166666666</v>
      </c>
    </row>
    <row r="6847" spans="1:43" x14ac:dyDescent="0.35">
      <c r="A6847" t="s">
        <v>38496</v>
      </c>
      <c r="B6847" t="s">
        <v>38497</v>
      </c>
      <c r="C6847" t="s">
        <v>1775</v>
      </c>
      <c r="H6847" t="s">
        <v>38496</v>
      </c>
      <c r="J6847" t="s">
        <v>38256</v>
      </c>
      <c r="K6847" t="s">
        <v>38260</v>
      </c>
      <c r="L6847" t="s">
        <v>38261</v>
      </c>
      <c r="M6847" t="s">
        <v>38262</v>
      </c>
      <c r="N6847" t="s">
        <v>9781</v>
      </c>
      <c r="O6847">
        <v>56281</v>
      </c>
      <c r="P6847" t="s">
        <v>50</v>
      </c>
      <c r="U6847" s="1">
        <v>44750</v>
      </c>
      <c r="V6847" s="1">
        <v>44750</v>
      </c>
      <c r="AC6847" t="s">
        <v>53</v>
      </c>
      <c r="AD6847">
        <v>2969475030</v>
      </c>
      <c r="AE6847" s="1">
        <v>37138</v>
      </c>
      <c r="AG6847" t="s">
        <v>38498</v>
      </c>
      <c r="AH6847" t="s">
        <v>51</v>
      </c>
      <c r="AJ6847" t="s">
        <v>53</v>
      </c>
      <c r="AO6847" t="s">
        <v>8142</v>
      </c>
    </row>
    <row r="6848" spans="1:43" x14ac:dyDescent="0.35">
      <c r="A6848" t="s">
        <v>38499</v>
      </c>
      <c r="B6848" t="s">
        <v>38500</v>
      </c>
      <c r="C6848" t="s">
        <v>5892</v>
      </c>
      <c r="F6848" t="s">
        <v>38501</v>
      </c>
      <c r="H6848" t="s">
        <v>38499</v>
      </c>
      <c r="J6848" t="s">
        <v>38256</v>
      </c>
      <c r="P6848" t="s">
        <v>50</v>
      </c>
      <c r="U6848" s="1">
        <v>44750</v>
      </c>
      <c r="V6848" s="1">
        <v>44750</v>
      </c>
      <c r="AC6848" t="s">
        <v>53</v>
      </c>
      <c r="AD6848">
        <v>2969475030</v>
      </c>
      <c r="AE6848" s="1">
        <v>37138</v>
      </c>
      <c r="AG6848" t="s">
        <v>38502</v>
      </c>
      <c r="AH6848" t="s">
        <v>51</v>
      </c>
      <c r="AJ6848" t="s">
        <v>53</v>
      </c>
      <c r="AO6848" t="s">
        <v>8142</v>
      </c>
    </row>
    <row r="6849" spans="1:43" x14ac:dyDescent="0.35">
      <c r="A6849" t="s">
        <v>38503</v>
      </c>
      <c r="B6849" t="s">
        <v>38504</v>
      </c>
      <c r="C6849" t="s">
        <v>2016</v>
      </c>
      <c r="F6849" t="s">
        <v>38505</v>
      </c>
      <c r="H6849" t="s">
        <v>38503</v>
      </c>
      <c r="I6849" t="s">
        <v>464</v>
      </c>
      <c r="J6849" t="s">
        <v>6387</v>
      </c>
      <c r="K6849" t="s">
        <v>38506</v>
      </c>
      <c r="M6849" t="s">
        <v>12411</v>
      </c>
      <c r="N6849" t="s">
        <v>12926</v>
      </c>
      <c r="O6849">
        <v>47720</v>
      </c>
      <c r="P6849" t="s">
        <v>50</v>
      </c>
      <c r="U6849" s="1">
        <v>44750</v>
      </c>
      <c r="V6849" s="1">
        <v>44750</v>
      </c>
      <c r="AC6849" t="s">
        <v>53</v>
      </c>
      <c r="AD6849">
        <v>2969484892</v>
      </c>
      <c r="AE6849" s="1">
        <v>37756</v>
      </c>
      <c r="AG6849" t="s">
        <v>38507</v>
      </c>
      <c r="AH6849" t="s">
        <v>51</v>
      </c>
      <c r="AJ6849" t="s">
        <v>53</v>
      </c>
      <c r="AO6849" t="s">
        <v>8142</v>
      </c>
    </row>
    <row r="6850" spans="1:43" x14ac:dyDescent="0.35">
      <c r="A6850" t="s">
        <v>38508</v>
      </c>
      <c r="B6850" t="s">
        <v>11841</v>
      </c>
      <c r="C6850" t="s">
        <v>15142</v>
      </c>
      <c r="H6850" t="s">
        <v>38509</v>
      </c>
      <c r="I6850" t="s">
        <v>61</v>
      </c>
      <c r="J6850" t="s">
        <v>26666</v>
      </c>
      <c r="P6850" t="s">
        <v>50</v>
      </c>
      <c r="U6850" s="1">
        <v>44751</v>
      </c>
      <c r="V6850" s="1">
        <v>44751</v>
      </c>
      <c r="W6850" s="1">
        <v>44755.479166666664</v>
      </c>
      <c r="X6850" s="1">
        <v>44755.479166666664</v>
      </c>
      <c r="AC6850" t="s">
        <v>53</v>
      </c>
      <c r="AD6850">
        <v>2969475309</v>
      </c>
      <c r="AE6850" s="1">
        <v>37159</v>
      </c>
      <c r="AF6850" t="s">
        <v>1154</v>
      </c>
      <c r="AG6850" t="s">
        <v>38510</v>
      </c>
      <c r="AH6850" t="s">
        <v>51</v>
      </c>
      <c r="AJ6850" t="s">
        <v>53</v>
      </c>
      <c r="AL6850" t="s">
        <v>68</v>
      </c>
      <c r="AO6850" t="s">
        <v>5443</v>
      </c>
      <c r="AP6850" s="1">
        <v>45464.37777777778</v>
      </c>
      <c r="AQ6850" s="1">
        <v>45461.631249999999</v>
      </c>
    </row>
    <row r="6851" spans="1:43" x14ac:dyDescent="0.35">
      <c r="A6851" t="s">
        <v>38511</v>
      </c>
      <c r="B6851" t="s">
        <v>5258</v>
      </c>
      <c r="C6851" t="s">
        <v>8639</v>
      </c>
      <c r="F6851" t="s">
        <v>38512</v>
      </c>
      <c r="H6851" t="s">
        <v>38511</v>
      </c>
      <c r="J6851" t="s">
        <v>38333</v>
      </c>
      <c r="N6851" t="s">
        <v>287</v>
      </c>
      <c r="O6851" t="s">
        <v>38513</v>
      </c>
      <c r="P6851" t="s">
        <v>50</v>
      </c>
      <c r="U6851" s="1">
        <v>44752</v>
      </c>
      <c r="V6851" s="1">
        <v>44752</v>
      </c>
      <c r="W6851" s="1">
        <v>44752.662499999999</v>
      </c>
      <c r="X6851" s="1">
        <v>44752.662499999999</v>
      </c>
      <c r="AC6851" t="s">
        <v>53</v>
      </c>
      <c r="AD6851">
        <v>2969773395</v>
      </c>
      <c r="AE6851" s="1">
        <v>43112.488194444442</v>
      </c>
      <c r="AF6851" t="s">
        <v>10113</v>
      </c>
      <c r="AG6851" t="s">
        <v>38514</v>
      </c>
      <c r="AH6851" t="s">
        <v>51</v>
      </c>
      <c r="AJ6851" t="s">
        <v>53</v>
      </c>
      <c r="AL6851" t="s">
        <v>68</v>
      </c>
      <c r="AO6851" t="s">
        <v>8142</v>
      </c>
    </row>
    <row r="6852" spans="1:43" x14ac:dyDescent="0.35">
      <c r="A6852" t="s">
        <v>38515</v>
      </c>
      <c r="B6852" t="s">
        <v>11992</v>
      </c>
      <c r="C6852" t="s">
        <v>15515</v>
      </c>
      <c r="H6852" t="s">
        <v>38515</v>
      </c>
      <c r="U6852" s="1">
        <v>44752</v>
      </c>
      <c r="V6852" s="1">
        <v>44752</v>
      </c>
      <c r="AC6852" t="s">
        <v>53</v>
      </c>
      <c r="AG6852" t="s">
        <v>38516</v>
      </c>
      <c r="AH6852" t="s">
        <v>51</v>
      </c>
      <c r="AJ6852" t="s">
        <v>53</v>
      </c>
      <c r="AO6852" t="s">
        <v>5443</v>
      </c>
    </row>
    <row r="6853" spans="1:43" x14ac:dyDescent="0.35">
      <c r="A6853" t="s">
        <v>38517</v>
      </c>
      <c r="B6853" t="s">
        <v>3229</v>
      </c>
      <c r="C6853" t="s">
        <v>21051</v>
      </c>
      <c r="F6853" t="s">
        <v>38518</v>
      </c>
      <c r="H6853" t="s">
        <v>38517</v>
      </c>
      <c r="J6853" t="s">
        <v>17887</v>
      </c>
      <c r="N6853" t="s">
        <v>287</v>
      </c>
      <c r="O6853">
        <v>81004</v>
      </c>
      <c r="P6853" t="s">
        <v>50</v>
      </c>
      <c r="U6853" s="1">
        <v>44753</v>
      </c>
      <c r="V6853" s="1">
        <v>44753</v>
      </c>
      <c r="W6853" s="1">
        <v>44753.552083333336</v>
      </c>
      <c r="X6853" s="1">
        <v>44753.552083333336</v>
      </c>
      <c r="AC6853" t="s">
        <v>53</v>
      </c>
      <c r="AD6853">
        <v>2969723035</v>
      </c>
      <c r="AE6853" s="1">
        <v>42767.491666666669</v>
      </c>
      <c r="AF6853" t="s">
        <v>38347</v>
      </c>
      <c r="AG6853" t="s">
        <v>38519</v>
      </c>
      <c r="AH6853" t="s">
        <v>51</v>
      </c>
      <c r="AJ6853" t="s">
        <v>53</v>
      </c>
      <c r="AL6853" t="s">
        <v>68</v>
      </c>
      <c r="AO6853" t="s">
        <v>8142</v>
      </c>
    </row>
    <row r="6854" spans="1:43" x14ac:dyDescent="0.35">
      <c r="A6854" t="s">
        <v>38520</v>
      </c>
      <c r="B6854" t="s">
        <v>38521</v>
      </c>
      <c r="C6854" t="s">
        <v>1076</v>
      </c>
      <c r="F6854" t="s">
        <v>38522</v>
      </c>
      <c r="H6854" t="s">
        <v>38520</v>
      </c>
      <c r="J6854" t="s">
        <v>12949</v>
      </c>
      <c r="K6854" t="s">
        <v>32323</v>
      </c>
      <c r="M6854" t="s">
        <v>12925</v>
      </c>
      <c r="N6854" t="s">
        <v>12926</v>
      </c>
      <c r="O6854">
        <v>47842</v>
      </c>
      <c r="P6854" t="s">
        <v>50</v>
      </c>
      <c r="U6854" s="1">
        <v>44753</v>
      </c>
      <c r="V6854" s="1">
        <v>44753</v>
      </c>
      <c r="AC6854" t="s">
        <v>53</v>
      </c>
      <c r="AD6854">
        <v>2969735272</v>
      </c>
      <c r="AE6854" s="1">
        <v>42845.40902777778</v>
      </c>
      <c r="AG6854" t="s">
        <v>38523</v>
      </c>
      <c r="AH6854" t="s">
        <v>51</v>
      </c>
      <c r="AJ6854" t="s">
        <v>53</v>
      </c>
      <c r="AO6854" t="s">
        <v>8142</v>
      </c>
    </row>
    <row r="6855" spans="1:43" x14ac:dyDescent="0.35">
      <c r="A6855" t="s">
        <v>38524</v>
      </c>
      <c r="B6855" t="s">
        <v>2717</v>
      </c>
      <c r="C6855" t="s">
        <v>508</v>
      </c>
      <c r="F6855">
        <v>592</v>
      </c>
      <c r="H6855" t="s">
        <v>38524</v>
      </c>
      <c r="J6855" t="s">
        <v>38525</v>
      </c>
      <c r="K6855" t="s">
        <v>38526</v>
      </c>
      <c r="M6855" t="s">
        <v>8119</v>
      </c>
      <c r="N6855" t="s">
        <v>213</v>
      </c>
      <c r="O6855">
        <v>80112</v>
      </c>
      <c r="P6855" t="s">
        <v>38527</v>
      </c>
      <c r="U6855" s="1">
        <v>44753</v>
      </c>
      <c r="V6855" s="1">
        <v>44753</v>
      </c>
      <c r="AC6855" t="s">
        <v>53</v>
      </c>
      <c r="AD6855">
        <v>2969534535</v>
      </c>
      <c r="AE6855" s="1">
        <v>39647.674305555556</v>
      </c>
      <c r="AG6855" t="s">
        <v>38528</v>
      </c>
      <c r="AH6855" t="s">
        <v>51</v>
      </c>
      <c r="AJ6855" t="s">
        <v>53</v>
      </c>
      <c r="AO6855" t="s">
        <v>8142</v>
      </c>
    </row>
    <row r="6856" spans="1:43" x14ac:dyDescent="0.35">
      <c r="A6856" t="s">
        <v>38529</v>
      </c>
      <c r="B6856" t="s">
        <v>38530</v>
      </c>
      <c r="C6856" t="s">
        <v>3174</v>
      </c>
      <c r="F6856" t="s">
        <v>38531</v>
      </c>
      <c r="H6856" t="s">
        <v>38529</v>
      </c>
      <c r="J6856" t="s">
        <v>3933</v>
      </c>
      <c r="K6856" t="s">
        <v>3706</v>
      </c>
      <c r="M6856" t="s">
        <v>3707</v>
      </c>
      <c r="N6856" t="s">
        <v>3708</v>
      </c>
      <c r="O6856">
        <v>30338</v>
      </c>
      <c r="P6856" t="s">
        <v>50</v>
      </c>
      <c r="U6856" s="1">
        <v>44753</v>
      </c>
      <c r="V6856" s="1">
        <v>44753</v>
      </c>
      <c r="AC6856" t="s">
        <v>53</v>
      </c>
      <c r="AD6856">
        <v>2969551137</v>
      </c>
      <c r="AE6856" s="1">
        <v>40288.591666666667</v>
      </c>
      <c r="AG6856" t="s">
        <v>38532</v>
      </c>
      <c r="AH6856" t="s">
        <v>51</v>
      </c>
      <c r="AJ6856" t="s">
        <v>53</v>
      </c>
      <c r="AO6856" t="s">
        <v>8142</v>
      </c>
    </row>
    <row r="6857" spans="1:43" x14ac:dyDescent="0.35">
      <c r="A6857" t="s">
        <v>38533</v>
      </c>
      <c r="B6857" t="s">
        <v>17892</v>
      </c>
      <c r="C6857" t="s">
        <v>302</v>
      </c>
      <c r="H6857" t="s">
        <v>38533</v>
      </c>
      <c r="J6857" t="s">
        <v>3933</v>
      </c>
      <c r="K6857" t="s">
        <v>25754</v>
      </c>
      <c r="L6857" t="s">
        <v>25755</v>
      </c>
      <c r="M6857" t="s">
        <v>3707</v>
      </c>
      <c r="N6857" t="s">
        <v>3708</v>
      </c>
      <c r="O6857">
        <v>30338</v>
      </c>
      <c r="P6857" t="s">
        <v>50</v>
      </c>
      <c r="U6857" s="1">
        <v>44753</v>
      </c>
      <c r="V6857" s="1">
        <v>44753</v>
      </c>
      <c r="AC6857" t="s">
        <v>53</v>
      </c>
      <c r="AD6857">
        <v>2969551137</v>
      </c>
      <c r="AE6857" s="1">
        <v>40288.591666666667</v>
      </c>
      <c r="AG6857" t="s">
        <v>38534</v>
      </c>
      <c r="AH6857" t="s">
        <v>51</v>
      </c>
      <c r="AJ6857" t="s">
        <v>53</v>
      </c>
      <c r="AO6857" t="s">
        <v>8142</v>
      </c>
    </row>
    <row r="6858" spans="1:43" x14ac:dyDescent="0.35">
      <c r="A6858" t="s">
        <v>38535</v>
      </c>
      <c r="B6858" t="s">
        <v>13107</v>
      </c>
      <c r="C6858" t="s">
        <v>38536</v>
      </c>
      <c r="F6858" t="s">
        <v>38537</v>
      </c>
      <c r="H6858" t="s">
        <v>38535</v>
      </c>
      <c r="J6858" t="s">
        <v>38538</v>
      </c>
      <c r="N6858" t="s">
        <v>637</v>
      </c>
      <c r="O6858">
        <v>79360</v>
      </c>
      <c r="P6858" t="s">
        <v>50</v>
      </c>
      <c r="U6858" s="1">
        <v>44753</v>
      </c>
      <c r="V6858" s="1">
        <v>44753</v>
      </c>
      <c r="W6858" s="1">
        <v>44753.566666666666</v>
      </c>
      <c r="X6858" s="1">
        <v>44753.566666666666</v>
      </c>
      <c r="AC6858" t="s">
        <v>53</v>
      </c>
      <c r="AD6858">
        <v>2969530623</v>
      </c>
      <c r="AE6858" s="1">
        <v>39483.390972222223</v>
      </c>
      <c r="AG6858" t="s">
        <v>38539</v>
      </c>
      <c r="AH6858" t="s">
        <v>51</v>
      </c>
      <c r="AJ6858" t="s">
        <v>53</v>
      </c>
      <c r="AL6858" t="s">
        <v>78</v>
      </c>
      <c r="AO6858" t="s">
        <v>8142</v>
      </c>
    </row>
    <row r="6859" spans="1:43" x14ac:dyDescent="0.35">
      <c r="A6859" t="s">
        <v>38540</v>
      </c>
      <c r="B6859" t="s">
        <v>38541</v>
      </c>
      <c r="C6859" t="s">
        <v>2392</v>
      </c>
      <c r="F6859" t="s">
        <v>38542</v>
      </c>
      <c r="H6859" t="s">
        <v>38543</v>
      </c>
      <c r="J6859" t="s">
        <v>38544</v>
      </c>
      <c r="K6859" t="s">
        <v>38545</v>
      </c>
      <c r="M6859" t="s">
        <v>37040</v>
      </c>
      <c r="N6859" t="s">
        <v>65</v>
      </c>
      <c r="O6859">
        <v>80116</v>
      </c>
      <c r="P6859" t="s">
        <v>50</v>
      </c>
      <c r="U6859" s="1">
        <v>44753</v>
      </c>
      <c r="V6859" s="1">
        <v>44753</v>
      </c>
      <c r="W6859" s="1">
        <v>44753.661111111112</v>
      </c>
      <c r="X6859" s="1">
        <v>44753.661111111112</v>
      </c>
      <c r="AC6859" t="s">
        <v>53</v>
      </c>
      <c r="AD6859">
        <v>1000000001</v>
      </c>
      <c r="AE6859" s="1">
        <v>39973.351388888892</v>
      </c>
      <c r="AF6859" t="s">
        <v>3377</v>
      </c>
      <c r="AG6859" t="s">
        <v>38546</v>
      </c>
      <c r="AH6859" t="s">
        <v>51</v>
      </c>
      <c r="AJ6859" t="s">
        <v>53</v>
      </c>
      <c r="AL6859" t="s">
        <v>78</v>
      </c>
      <c r="AO6859" t="s">
        <v>5443</v>
      </c>
      <c r="AP6859" s="1">
        <v>44767.456250000003</v>
      </c>
      <c r="AQ6859" s="1">
        <v>44753.668055555558</v>
      </c>
    </row>
    <row r="6860" spans="1:43" x14ac:dyDescent="0.35">
      <c r="A6860" t="s">
        <v>38547</v>
      </c>
      <c r="B6860" t="s">
        <v>36862</v>
      </c>
      <c r="C6860" t="s">
        <v>31351</v>
      </c>
      <c r="F6860" t="s">
        <v>33898</v>
      </c>
      <c r="H6860" t="s">
        <v>38547</v>
      </c>
      <c r="J6860" t="s">
        <v>33589</v>
      </c>
      <c r="P6860" t="s">
        <v>50</v>
      </c>
      <c r="U6860" s="1">
        <v>44753</v>
      </c>
      <c r="V6860" s="1">
        <v>44753</v>
      </c>
      <c r="AC6860" t="s">
        <v>53</v>
      </c>
      <c r="AD6860">
        <v>2969477831</v>
      </c>
      <c r="AE6860" s="1">
        <v>37308</v>
      </c>
      <c r="AG6860" t="s">
        <v>38548</v>
      </c>
      <c r="AH6860" t="s">
        <v>51</v>
      </c>
      <c r="AJ6860" t="s">
        <v>53</v>
      </c>
      <c r="AO6860" t="s">
        <v>8142</v>
      </c>
    </row>
    <row r="6861" spans="1:43" x14ac:dyDescent="0.35">
      <c r="A6861" t="s">
        <v>38549</v>
      </c>
      <c r="B6861" t="s">
        <v>27350</v>
      </c>
      <c r="C6861" t="s">
        <v>7769</v>
      </c>
      <c r="F6861" t="s">
        <v>38550</v>
      </c>
      <c r="H6861" t="s">
        <v>38551</v>
      </c>
      <c r="J6861" t="s">
        <v>27926</v>
      </c>
      <c r="N6861" t="s">
        <v>12913</v>
      </c>
      <c r="O6861">
        <v>35234</v>
      </c>
      <c r="P6861" t="s">
        <v>50</v>
      </c>
      <c r="U6861" s="1">
        <v>44753</v>
      </c>
      <c r="V6861" s="1">
        <v>44753</v>
      </c>
      <c r="AC6861" t="s">
        <v>53</v>
      </c>
      <c r="AD6861">
        <v>2969528616</v>
      </c>
      <c r="AE6861" s="1">
        <v>39384.675000000003</v>
      </c>
      <c r="AG6861" t="s">
        <v>38552</v>
      </c>
      <c r="AH6861" t="s">
        <v>51</v>
      </c>
      <c r="AJ6861" t="s">
        <v>53</v>
      </c>
      <c r="AO6861" t="s">
        <v>8142</v>
      </c>
    </row>
    <row r="6862" spans="1:43" x14ac:dyDescent="0.35">
      <c r="A6862" t="s">
        <v>38553</v>
      </c>
      <c r="B6862" t="s">
        <v>31142</v>
      </c>
      <c r="C6862" t="s">
        <v>1937</v>
      </c>
      <c r="D6862" t="s">
        <v>35538</v>
      </c>
      <c r="H6862" t="s">
        <v>38554</v>
      </c>
      <c r="J6862" t="s">
        <v>85</v>
      </c>
      <c r="P6862" t="s">
        <v>50</v>
      </c>
      <c r="U6862" s="1">
        <v>44753</v>
      </c>
      <c r="V6862" s="1">
        <v>44753</v>
      </c>
      <c r="W6862" s="1">
        <v>45041.674305555556</v>
      </c>
      <c r="X6862" s="1">
        <v>45041.674305555556</v>
      </c>
      <c r="AC6862" t="s">
        <v>53</v>
      </c>
      <c r="AD6862">
        <v>1000000000</v>
      </c>
      <c r="AE6862" s="1">
        <v>37295</v>
      </c>
      <c r="AG6862" t="s">
        <v>38555</v>
      </c>
      <c r="AH6862" t="s">
        <v>51</v>
      </c>
      <c r="AJ6862" t="s">
        <v>53</v>
      </c>
      <c r="AO6862" t="s">
        <v>5443</v>
      </c>
    </row>
    <row r="6863" spans="1:43" x14ac:dyDescent="0.35">
      <c r="A6863" t="s">
        <v>38556</v>
      </c>
      <c r="B6863" t="s">
        <v>18163</v>
      </c>
      <c r="C6863" t="s">
        <v>3324</v>
      </c>
      <c r="F6863" t="s">
        <v>38557</v>
      </c>
      <c r="H6863" t="s">
        <v>38558</v>
      </c>
      <c r="J6863" t="s">
        <v>38256</v>
      </c>
      <c r="K6863" t="s">
        <v>38559</v>
      </c>
      <c r="M6863" t="s">
        <v>38560</v>
      </c>
      <c r="N6863" t="s">
        <v>9781</v>
      </c>
      <c r="O6863">
        <v>56288</v>
      </c>
      <c r="P6863" t="s">
        <v>50</v>
      </c>
      <c r="U6863" s="1">
        <v>44753</v>
      </c>
      <c r="V6863" s="1">
        <v>44753</v>
      </c>
      <c r="AC6863" t="s">
        <v>53</v>
      </c>
      <c r="AD6863">
        <v>2969475030</v>
      </c>
      <c r="AE6863" s="1">
        <v>37138</v>
      </c>
      <c r="AG6863" t="s">
        <v>38561</v>
      </c>
      <c r="AH6863" t="s">
        <v>51</v>
      </c>
      <c r="AJ6863" t="s">
        <v>53</v>
      </c>
      <c r="AO6863" t="s">
        <v>8142</v>
      </c>
    </row>
    <row r="6864" spans="1:43" x14ac:dyDescent="0.35">
      <c r="A6864" t="s">
        <v>38562</v>
      </c>
      <c r="B6864" t="s">
        <v>18153</v>
      </c>
      <c r="C6864" t="s">
        <v>19800</v>
      </c>
      <c r="F6864" t="s">
        <v>38563</v>
      </c>
      <c r="H6864" t="s">
        <v>38562</v>
      </c>
      <c r="J6864" t="s">
        <v>5968</v>
      </c>
      <c r="N6864" t="s">
        <v>4526</v>
      </c>
      <c r="O6864">
        <v>86321</v>
      </c>
      <c r="P6864" t="s">
        <v>50</v>
      </c>
      <c r="U6864" s="1">
        <v>44753</v>
      </c>
      <c r="V6864" s="1">
        <v>44753</v>
      </c>
      <c r="AC6864" t="s">
        <v>53</v>
      </c>
      <c r="AD6864">
        <v>2969480780</v>
      </c>
      <c r="AE6864" s="1">
        <v>37467</v>
      </c>
      <c r="AG6864" t="s">
        <v>38564</v>
      </c>
      <c r="AH6864" t="s">
        <v>51</v>
      </c>
      <c r="AJ6864" t="s">
        <v>53</v>
      </c>
      <c r="AO6864" t="s">
        <v>8142</v>
      </c>
    </row>
    <row r="6865" spans="1:43" x14ac:dyDescent="0.35">
      <c r="A6865" t="s">
        <v>38565</v>
      </c>
      <c r="B6865" t="s">
        <v>38566</v>
      </c>
      <c r="C6865" t="s">
        <v>38567</v>
      </c>
      <c r="F6865" t="s">
        <v>38568</v>
      </c>
      <c r="H6865" t="s">
        <v>38565</v>
      </c>
      <c r="J6865" t="s">
        <v>38569</v>
      </c>
      <c r="N6865" t="s">
        <v>637</v>
      </c>
      <c r="O6865">
        <v>79714</v>
      </c>
      <c r="P6865" t="s">
        <v>50</v>
      </c>
      <c r="U6865" s="1">
        <v>44753</v>
      </c>
      <c r="V6865" s="1">
        <v>44753</v>
      </c>
      <c r="W6865" s="1">
        <v>44753.537499999999</v>
      </c>
      <c r="X6865" s="1">
        <v>44753.537499999999</v>
      </c>
      <c r="AC6865" t="s">
        <v>53</v>
      </c>
      <c r="AD6865">
        <v>2969579175</v>
      </c>
      <c r="AE6865" s="1">
        <v>41159.481249999997</v>
      </c>
      <c r="AG6865" t="s">
        <v>38570</v>
      </c>
      <c r="AH6865" t="s">
        <v>51</v>
      </c>
      <c r="AJ6865" t="s">
        <v>53</v>
      </c>
      <c r="AL6865" t="s">
        <v>78</v>
      </c>
      <c r="AO6865" t="s">
        <v>8142</v>
      </c>
    </row>
    <row r="6866" spans="1:43" x14ac:dyDescent="0.35">
      <c r="A6866" t="s">
        <v>38571</v>
      </c>
      <c r="B6866" t="s">
        <v>587</v>
      </c>
      <c r="C6866" t="s">
        <v>38572</v>
      </c>
      <c r="F6866" t="s">
        <v>38573</v>
      </c>
      <c r="H6866" t="s">
        <v>38571</v>
      </c>
      <c r="J6866" t="s">
        <v>37022</v>
      </c>
      <c r="K6866" t="s">
        <v>37852</v>
      </c>
      <c r="M6866" t="s">
        <v>3742</v>
      </c>
      <c r="N6866" t="s">
        <v>2409</v>
      </c>
      <c r="O6866">
        <v>85225</v>
      </c>
      <c r="P6866" t="s">
        <v>50</v>
      </c>
      <c r="U6866" s="1">
        <v>44753</v>
      </c>
      <c r="V6866" s="1">
        <v>44753</v>
      </c>
      <c r="AC6866" t="s">
        <v>53</v>
      </c>
      <c r="AD6866">
        <v>2969476244</v>
      </c>
      <c r="AE6866" s="1">
        <v>37207</v>
      </c>
      <c r="AG6866" t="s">
        <v>38574</v>
      </c>
      <c r="AH6866" t="s">
        <v>51</v>
      </c>
      <c r="AJ6866" t="s">
        <v>53</v>
      </c>
      <c r="AO6866" t="s">
        <v>8142</v>
      </c>
    </row>
    <row r="6867" spans="1:43" x14ac:dyDescent="0.35">
      <c r="A6867" t="s">
        <v>38575</v>
      </c>
      <c r="B6867" t="s">
        <v>37563</v>
      </c>
      <c r="C6867" t="s">
        <v>2157</v>
      </c>
      <c r="F6867" t="s">
        <v>38576</v>
      </c>
      <c r="H6867" t="s">
        <v>38575</v>
      </c>
      <c r="J6867" t="s">
        <v>16656</v>
      </c>
      <c r="N6867" t="s">
        <v>26966</v>
      </c>
      <c r="O6867">
        <v>72442</v>
      </c>
      <c r="P6867" t="s">
        <v>50</v>
      </c>
      <c r="U6867" s="1">
        <v>44754</v>
      </c>
      <c r="V6867" s="1">
        <v>44754</v>
      </c>
      <c r="W6867" s="1">
        <v>44755.71597222222</v>
      </c>
      <c r="X6867" s="1">
        <v>44755.71597222222</v>
      </c>
      <c r="AC6867" t="s">
        <v>53</v>
      </c>
      <c r="AD6867">
        <v>2969530290</v>
      </c>
      <c r="AE6867" s="1">
        <v>39465.556250000001</v>
      </c>
      <c r="AF6867" t="s">
        <v>17962</v>
      </c>
      <c r="AG6867" t="s">
        <v>38577</v>
      </c>
      <c r="AH6867" t="s">
        <v>51</v>
      </c>
      <c r="AJ6867" t="s">
        <v>53</v>
      </c>
      <c r="AL6867" t="s">
        <v>68</v>
      </c>
      <c r="AO6867" t="s">
        <v>8142</v>
      </c>
    </row>
    <row r="6868" spans="1:43" x14ac:dyDescent="0.35">
      <c r="A6868" t="s">
        <v>38578</v>
      </c>
      <c r="B6868" t="s">
        <v>747</v>
      </c>
      <c r="C6868" t="s">
        <v>1328</v>
      </c>
      <c r="F6868" t="s">
        <v>38579</v>
      </c>
      <c r="H6868" t="s">
        <v>38578</v>
      </c>
      <c r="J6868" t="s">
        <v>13316</v>
      </c>
      <c r="N6868" t="s">
        <v>398</v>
      </c>
      <c r="O6868">
        <v>87043</v>
      </c>
      <c r="P6868" t="s">
        <v>50</v>
      </c>
      <c r="U6868" s="1">
        <v>44754</v>
      </c>
      <c r="V6868" s="1">
        <v>44754</v>
      </c>
      <c r="W6868" s="1">
        <v>44754.350694444445</v>
      </c>
      <c r="X6868" s="1">
        <v>44754.350694444445</v>
      </c>
      <c r="AC6868" t="s">
        <v>53</v>
      </c>
      <c r="AD6868">
        <v>1000000001</v>
      </c>
      <c r="AE6868" s="1">
        <v>39973.351388888892</v>
      </c>
      <c r="AF6868" t="s">
        <v>3377</v>
      </c>
      <c r="AG6868" t="s">
        <v>38580</v>
      </c>
      <c r="AH6868" t="s">
        <v>51</v>
      </c>
      <c r="AJ6868" t="s">
        <v>53</v>
      </c>
      <c r="AL6868" t="s">
        <v>78</v>
      </c>
      <c r="AO6868" t="s">
        <v>8142</v>
      </c>
    </row>
    <row r="6869" spans="1:43" x14ac:dyDescent="0.35">
      <c r="A6869" t="s">
        <v>38581</v>
      </c>
      <c r="B6869" t="s">
        <v>3596</v>
      </c>
      <c r="C6869" t="s">
        <v>7633</v>
      </c>
      <c r="F6869" t="s">
        <v>38582</v>
      </c>
      <c r="H6869" t="s">
        <v>38581</v>
      </c>
      <c r="J6869" t="s">
        <v>38192</v>
      </c>
      <c r="K6869" t="s">
        <v>38583</v>
      </c>
      <c r="M6869" t="s">
        <v>38584</v>
      </c>
      <c r="N6869" t="s">
        <v>11619</v>
      </c>
      <c r="O6869">
        <v>11101</v>
      </c>
      <c r="P6869" t="s">
        <v>50</v>
      </c>
      <c r="U6869" s="1">
        <v>44754</v>
      </c>
      <c r="V6869" s="1">
        <v>44754</v>
      </c>
      <c r="W6869" s="1">
        <v>44755.717361111114</v>
      </c>
      <c r="X6869" s="1">
        <v>44755.717361111114</v>
      </c>
      <c r="AC6869" t="s">
        <v>53</v>
      </c>
      <c r="AD6869">
        <v>2969476362</v>
      </c>
      <c r="AE6869" s="1">
        <v>37214</v>
      </c>
      <c r="AF6869" t="s">
        <v>38585</v>
      </c>
      <c r="AG6869" t="s">
        <v>38586</v>
      </c>
      <c r="AH6869" t="s">
        <v>51</v>
      </c>
      <c r="AJ6869" t="s">
        <v>53</v>
      </c>
      <c r="AL6869" t="s">
        <v>68</v>
      </c>
      <c r="AO6869" t="s">
        <v>8142</v>
      </c>
    </row>
    <row r="6870" spans="1:43" x14ac:dyDescent="0.35">
      <c r="A6870" t="s">
        <v>38587</v>
      </c>
      <c r="B6870" t="s">
        <v>3212</v>
      </c>
      <c r="C6870" t="s">
        <v>622</v>
      </c>
      <c r="F6870" t="s">
        <v>38588</v>
      </c>
      <c r="H6870" t="s">
        <v>38589</v>
      </c>
      <c r="J6870" t="s">
        <v>38590</v>
      </c>
      <c r="P6870" t="s">
        <v>50</v>
      </c>
      <c r="U6870" s="1">
        <v>44754</v>
      </c>
      <c r="V6870" s="1">
        <v>44754</v>
      </c>
      <c r="W6870" s="1">
        <v>44755.716666666667</v>
      </c>
      <c r="X6870" s="1">
        <v>44755.716666666667</v>
      </c>
      <c r="AC6870" t="s">
        <v>53</v>
      </c>
      <c r="AD6870">
        <v>2969476362</v>
      </c>
      <c r="AE6870" s="1">
        <v>37214</v>
      </c>
      <c r="AF6870" t="s">
        <v>38585</v>
      </c>
      <c r="AG6870" t="s">
        <v>38591</v>
      </c>
      <c r="AH6870" t="s">
        <v>51</v>
      </c>
      <c r="AJ6870" t="s">
        <v>53</v>
      </c>
      <c r="AL6870" t="s">
        <v>68</v>
      </c>
      <c r="AO6870" t="s">
        <v>8142</v>
      </c>
    </row>
    <row r="6871" spans="1:43" x14ac:dyDescent="0.35">
      <c r="A6871" t="s">
        <v>38592</v>
      </c>
      <c r="B6871" t="s">
        <v>38593</v>
      </c>
      <c r="C6871" t="s">
        <v>38594</v>
      </c>
      <c r="F6871" t="s">
        <v>38595</v>
      </c>
      <c r="G6871">
        <v>5146303557</v>
      </c>
      <c r="H6871" t="s">
        <v>38596</v>
      </c>
      <c r="I6871" t="s">
        <v>101</v>
      </c>
      <c r="J6871" t="s">
        <v>37197</v>
      </c>
      <c r="K6871" t="s">
        <v>38597</v>
      </c>
      <c r="M6871" t="s">
        <v>38598</v>
      </c>
      <c r="N6871" t="s">
        <v>25803</v>
      </c>
      <c r="O6871" t="s">
        <v>38599</v>
      </c>
      <c r="P6871" t="s">
        <v>4438</v>
      </c>
      <c r="U6871" s="1">
        <v>44754</v>
      </c>
      <c r="V6871" s="1">
        <v>44754</v>
      </c>
      <c r="AC6871" t="s">
        <v>53</v>
      </c>
      <c r="AD6871">
        <v>2969551137</v>
      </c>
      <c r="AE6871" s="1">
        <v>40288.591666666667</v>
      </c>
      <c r="AG6871" t="s">
        <v>38600</v>
      </c>
      <c r="AH6871" t="s">
        <v>51</v>
      </c>
      <c r="AJ6871" t="s">
        <v>53</v>
      </c>
      <c r="AO6871" t="s">
        <v>8142</v>
      </c>
    </row>
    <row r="6872" spans="1:43" x14ac:dyDescent="0.35">
      <c r="A6872" t="s">
        <v>38601</v>
      </c>
      <c r="B6872" t="s">
        <v>507</v>
      </c>
      <c r="C6872" t="s">
        <v>849</v>
      </c>
      <c r="H6872" t="s">
        <v>38601</v>
      </c>
      <c r="J6872" t="s">
        <v>3933</v>
      </c>
      <c r="K6872" t="s">
        <v>3706</v>
      </c>
      <c r="L6872" t="s">
        <v>25755</v>
      </c>
      <c r="M6872" t="s">
        <v>3707</v>
      </c>
      <c r="N6872" t="s">
        <v>3708</v>
      </c>
      <c r="O6872">
        <v>30338</v>
      </c>
      <c r="P6872" t="s">
        <v>50</v>
      </c>
      <c r="U6872" s="1">
        <v>44754</v>
      </c>
      <c r="V6872" s="1">
        <v>44754</v>
      </c>
      <c r="W6872" s="1">
        <v>44755.71875</v>
      </c>
      <c r="X6872" s="1">
        <v>44755.71875</v>
      </c>
      <c r="AC6872" t="s">
        <v>53</v>
      </c>
      <c r="AD6872">
        <v>2969551137</v>
      </c>
      <c r="AE6872" s="1">
        <v>40288.591666666667</v>
      </c>
      <c r="AF6872" t="s">
        <v>3709</v>
      </c>
      <c r="AG6872" t="s">
        <v>38602</v>
      </c>
      <c r="AH6872" t="s">
        <v>51</v>
      </c>
      <c r="AJ6872" t="s">
        <v>53</v>
      </c>
      <c r="AL6872" t="s">
        <v>68</v>
      </c>
      <c r="AO6872" t="s">
        <v>8142</v>
      </c>
    </row>
    <row r="6873" spans="1:43" x14ac:dyDescent="0.35">
      <c r="A6873" t="s">
        <v>38603</v>
      </c>
      <c r="B6873" t="s">
        <v>38604</v>
      </c>
      <c r="C6873" t="s">
        <v>758</v>
      </c>
      <c r="F6873">
        <f>1316-361-1829</f>
        <v>-874</v>
      </c>
      <c r="H6873" t="s">
        <v>38603</v>
      </c>
      <c r="J6873" t="s">
        <v>38419</v>
      </c>
      <c r="N6873" t="s">
        <v>4364</v>
      </c>
      <c r="O6873">
        <v>67147</v>
      </c>
      <c r="P6873" t="s">
        <v>50</v>
      </c>
      <c r="U6873" s="1">
        <v>44754</v>
      </c>
      <c r="V6873" s="1">
        <v>44754</v>
      </c>
      <c r="W6873" s="1">
        <v>44755.720138888886</v>
      </c>
      <c r="X6873" s="1">
        <v>44755.720138888886</v>
      </c>
      <c r="AC6873" t="s">
        <v>53</v>
      </c>
      <c r="AD6873">
        <v>2969553493</v>
      </c>
      <c r="AE6873" s="1">
        <v>40374.387499999997</v>
      </c>
      <c r="AF6873" t="s">
        <v>38605</v>
      </c>
      <c r="AG6873" t="s">
        <v>38606</v>
      </c>
      <c r="AH6873" t="s">
        <v>51</v>
      </c>
      <c r="AJ6873" t="s">
        <v>53</v>
      </c>
      <c r="AL6873" t="s">
        <v>68</v>
      </c>
      <c r="AO6873" t="s">
        <v>8142</v>
      </c>
    </row>
    <row r="6874" spans="1:43" x14ac:dyDescent="0.35">
      <c r="A6874" t="s">
        <v>38607</v>
      </c>
      <c r="B6874" t="s">
        <v>38608</v>
      </c>
      <c r="C6874" t="s">
        <v>303</v>
      </c>
      <c r="F6874" t="s">
        <v>38609</v>
      </c>
      <c r="H6874" t="s">
        <v>38610</v>
      </c>
      <c r="J6874" t="s">
        <v>38611</v>
      </c>
      <c r="K6874" t="s">
        <v>38612</v>
      </c>
      <c r="M6874" t="s">
        <v>137</v>
      </c>
      <c r="N6874" t="s">
        <v>65</v>
      </c>
      <c r="O6874">
        <v>80221</v>
      </c>
      <c r="P6874" t="s">
        <v>50</v>
      </c>
      <c r="U6874" s="1">
        <v>44754</v>
      </c>
      <c r="V6874" s="1">
        <v>44754</v>
      </c>
      <c r="W6874" s="1">
        <v>44754.693055555559</v>
      </c>
      <c r="X6874" s="1">
        <v>44754.693055555559</v>
      </c>
      <c r="AC6874" t="s">
        <v>53</v>
      </c>
      <c r="AD6874">
        <v>2969997527</v>
      </c>
      <c r="AE6874" s="1">
        <v>44049.531944444447</v>
      </c>
      <c r="AF6874" t="s">
        <v>38613</v>
      </c>
      <c r="AG6874" t="s">
        <v>38614</v>
      </c>
      <c r="AH6874" t="s">
        <v>51</v>
      </c>
      <c r="AJ6874" t="s">
        <v>53</v>
      </c>
      <c r="AL6874" t="s">
        <v>68</v>
      </c>
      <c r="AO6874" t="s">
        <v>5443</v>
      </c>
      <c r="AP6874" s="1">
        <v>44833.629861111112</v>
      </c>
    </row>
    <row r="6875" spans="1:43" x14ac:dyDescent="0.35">
      <c r="A6875" t="s">
        <v>18955</v>
      </c>
      <c r="B6875" t="s">
        <v>18954</v>
      </c>
      <c r="C6875" t="s">
        <v>9455</v>
      </c>
      <c r="F6875">
        <f>1970-618-1073</f>
        <v>279</v>
      </c>
      <c r="H6875" t="s">
        <v>18955</v>
      </c>
      <c r="J6875" t="s">
        <v>38615</v>
      </c>
      <c r="N6875" t="s">
        <v>287</v>
      </c>
      <c r="O6875">
        <v>81621</v>
      </c>
      <c r="P6875" t="s">
        <v>50</v>
      </c>
      <c r="U6875" s="1">
        <v>44754</v>
      </c>
      <c r="V6875" s="1">
        <v>44754</v>
      </c>
      <c r="W6875" s="1">
        <v>44754.540277777778</v>
      </c>
      <c r="X6875" s="1">
        <v>44754.540277777778</v>
      </c>
      <c r="AC6875" t="s">
        <v>53</v>
      </c>
      <c r="AD6875">
        <v>2969726755</v>
      </c>
      <c r="AE6875" s="1">
        <v>42796.61041666667</v>
      </c>
      <c r="AG6875" t="s">
        <v>38616</v>
      </c>
      <c r="AH6875" t="s">
        <v>51</v>
      </c>
      <c r="AJ6875" t="s">
        <v>53</v>
      </c>
      <c r="AL6875" t="s">
        <v>78</v>
      </c>
      <c r="AO6875" t="s">
        <v>8142</v>
      </c>
    </row>
    <row r="6876" spans="1:43" x14ac:dyDescent="0.35">
      <c r="A6876" t="s">
        <v>38617</v>
      </c>
      <c r="B6876" t="s">
        <v>822</v>
      </c>
      <c r="C6876" t="s">
        <v>359</v>
      </c>
      <c r="F6876" t="s">
        <v>38618</v>
      </c>
      <c r="H6876" t="s">
        <v>38617</v>
      </c>
      <c r="J6876" t="s">
        <v>21322</v>
      </c>
      <c r="K6876" t="s">
        <v>38619</v>
      </c>
      <c r="M6876" t="s">
        <v>4629</v>
      </c>
      <c r="N6876" t="s">
        <v>2409</v>
      </c>
      <c r="O6876">
        <v>85040</v>
      </c>
      <c r="P6876" t="s">
        <v>50</v>
      </c>
      <c r="U6876" s="1">
        <v>44754</v>
      </c>
      <c r="V6876" s="1">
        <v>44754</v>
      </c>
      <c r="AC6876" t="s">
        <v>53</v>
      </c>
      <c r="AD6876">
        <v>2969504605</v>
      </c>
      <c r="AE6876" s="1">
        <v>38006.45208333333</v>
      </c>
      <c r="AG6876" t="s">
        <v>38620</v>
      </c>
      <c r="AH6876" t="s">
        <v>51</v>
      </c>
      <c r="AJ6876" t="s">
        <v>53</v>
      </c>
      <c r="AL6876" t="s">
        <v>68</v>
      </c>
      <c r="AO6876" t="s">
        <v>8142</v>
      </c>
    </row>
    <row r="6877" spans="1:43" x14ac:dyDescent="0.35">
      <c r="A6877" t="s">
        <v>38621</v>
      </c>
      <c r="B6877" t="s">
        <v>38622</v>
      </c>
      <c r="C6877" t="s">
        <v>10164</v>
      </c>
      <c r="F6877" t="s">
        <v>38623</v>
      </c>
      <c r="H6877" t="s">
        <v>452</v>
      </c>
      <c r="J6877" t="s">
        <v>28715</v>
      </c>
      <c r="K6877" t="s">
        <v>38624</v>
      </c>
      <c r="M6877" t="s">
        <v>419</v>
      </c>
      <c r="N6877" t="s">
        <v>253</v>
      </c>
      <c r="O6877">
        <v>87107</v>
      </c>
      <c r="P6877" t="s">
        <v>50</v>
      </c>
      <c r="U6877" s="1">
        <v>44754</v>
      </c>
      <c r="V6877" s="1">
        <v>44754</v>
      </c>
      <c r="W6877" s="1">
        <v>44754.741666666669</v>
      </c>
      <c r="X6877" s="1">
        <v>44754.741666666669</v>
      </c>
      <c r="AC6877" t="s">
        <v>51</v>
      </c>
      <c r="AD6877">
        <v>2969521508</v>
      </c>
      <c r="AE6877" s="1">
        <v>39021.518055555556</v>
      </c>
      <c r="AF6877" t="s">
        <v>456</v>
      </c>
      <c r="AG6877" t="s">
        <v>38625</v>
      </c>
      <c r="AH6877" t="s">
        <v>51</v>
      </c>
      <c r="AJ6877" t="s">
        <v>53</v>
      </c>
      <c r="AL6877" t="s">
        <v>68</v>
      </c>
      <c r="AO6877" t="s">
        <v>5443</v>
      </c>
      <c r="AP6877" s="1">
        <v>44785.407638888886</v>
      </c>
    </row>
    <row r="6878" spans="1:43" x14ac:dyDescent="0.35">
      <c r="A6878" t="s">
        <v>38626</v>
      </c>
      <c r="B6878" t="s">
        <v>3449</v>
      </c>
      <c r="C6878" t="s">
        <v>3324</v>
      </c>
      <c r="F6878">
        <v>19709632004</v>
      </c>
      <c r="H6878" t="s">
        <v>38627</v>
      </c>
      <c r="J6878" t="s">
        <v>38628</v>
      </c>
      <c r="K6878" t="s">
        <v>38629</v>
      </c>
      <c r="M6878" t="s">
        <v>8568</v>
      </c>
      <c r="N6878" t="s">
        <v>213</v>
      </c>
      <c r="O6878">
        <v>81623</v>
      </c>
      <c r="P6878" t="s">
        <v>50</v>
      </c>
      <c r="U6878" s="1">
        <v>44754</v>
      </c>
      <c r="V6878" s="1">
        <v>44754</v>
      </c>
      <c r="W6878" s="1">
        <v>44754.479166666664</v>
      </c>
      <c r="X6878" s="1">
        <v>44754.479166666664</v>
      </c>
      <c r="AC6878" t="s">
        <v>51</v>
      </c>
      <c r="AD6878">
        <v>2969857520</v>
      </c>
      <c r="AE6878" s="1">
        <v>43437.540972222225</v>
      </c>
      <c r="AF6878" t="s">
        <v>38630</v>
      </c>
      <c r="AG6878" t="s">
        <v>38631</v>
      </c>
      <c r="AH6878" t="s">
        <v>51</v>
      </c>
      <c r="AJ6878" t="s">
        <v>53</v>
      </c>
      <c r="AL6878" t="s">
        <v>68</v>
      </c>
      <c r="AO6878" t="s">
        <v>5443</v>
      </c>
      <c r="AP6878" s="1">
        <v>45456.745138888888</v>
      </c>
      <c r="AQ6878" s="1">
        <v>45001.768055555556</v>
      </c>
    </row>
    <row r="6879" spans="1:43" x14ac:dyDescent="0.35">
      <c r="A6879" t="s">
        <v>38632</v>
      </c>
      <c r="B6879" t="s">
        <v>38633</v>
      </c>
      <c r="C6879" t="s">
        <v>19800</v>
      </c>
      <c r="D6879" t="s">
        <v>12729</v>
      </c>
      <c r="H6879" t="s">
        <v>38634</v>
      </c>
      <c r="J6879" t="s">
        <v>33033</v>
      </c>
      <c r="P6879" t="s">
        <v>5151</v>
      </c>
      <c r="U6879" s="1">
        <v>44754</v>
      </c>
      <c r="V6879" s="1">
        <v>44754</v>
      </c>
      <c r="W6879" s="1">
        <v>44837.438888888886</v>
      </c>
      <c r="X6879" s="1">
        <v>44837.438888888886</v>
      </c>
      <c r="AC6879" t="s">
        <v>53</v>
      </c>
      <c r="AD6879">
        <v>1000000000</v>
      </c>
      <c r="AE6879" s="1">
        <v>37295</v>
      </c>
      <c r="AG6879" t="s">
        <v>38635</v>
      </c>
      <c r="AH6879" t="s">
        <v>51</v>
      </c>
      <c r="AJ6879" t="s">
        <v>53</v>
      </c>
      <c r="AL6879" t="s">
        <v>68</v>
      </c>
      <c r="AO6879" t="s">
        <v>5443</v>
      </c>
      <c r="AP6879" s="1">
        <v>45412.794444444444</v>
      </c>
    </row>
    <row r="6880" spans="1:43" x14ac:dyDescent="0.35">
      <c r="A6880" t="s">
        <v>38636</v>
      </c>
      <c r="B6880" t="s">
        <v>38637</v>
      </c>
      <c r="C6880" t="s">
        <v>2444</v>
      </c>
      <c r="F6880" t="s">
        <v>38638</v>
      </c>
      <c r="H6880" t="s">
        <v>38639</v>
      </c>
      <c r="J6880" t="s">
        <v>18150</v>
      </c>
      <c r="K6880" t="s">
        <v>20641</v>
      </c>
      <c r="M6880" t="s">
        <v>7031</v>
      </c>
      <c r="N6880" t="s">
        <v>65</v>
      </c>
      <c r="O6880" t="s">
        <v>38640</v>
      </c>
      <c r="P6880" t="s">
        <v>50</v>
      </c>
      <c r="U6880" s="1">
        <v>44754</v>
      </c>
      <c r="V6880" s="1">
        <v>44754</v>
      </c>
      <c r="W6880" s="1">
        <v>44754.648611111108</v>
      </c>
      <c r="X6880" s="1">
        <v>44754.648611111108</v>
      </c>
      <c r="AC6880" t="s">
        <v>53</v>
      </c>
      <c r="AD6880">
        <v>2969475403</v>
      </c>
      <c r="AE6880" s="1">
        <v>37166.661111111112</v>
      </c>
      <c r="AF6880" t="s">
        <v>5846</v>
      </c>
      <c r="AG6880" t="s">
        <v>38641</v>
      </c>
      <c r="AH6880" t="s">
        <v>51</v>
      </c>
      <c r="AJ6880" t="s">
        <v>53</v>
      </c>
      <c r="AL6880" t="s">
        <v>68</v>
      </c>
      <c r="AO6880" t="s">
        <v>5443</v>
      </c>
      <c r="AP6880" s="1">
        <v>44754.65625</v>
      </c>
    </row>
    <row r="6881" spans="1:42" x14ac:dyDescent="0.35">
      <c r="A6881" t="s">
        <v>38642</v>
      </c>
      <c r="B6881" t="s">
        <v>38643</v>
      </c>
      <c r="C6881" t="s">
        <v>38644</v>
      </c>
      <c r="F6881">
        <v>115755240404</v>
      </c>
      <c r="H6881" t="s">
        <v>38645</v>
      </c>
      <c r="J6881" t="s">
        <v>38646</v>
      </c>
      <c r="N6881" t="s">
        <v>398</v>
      </c>
      <c r="O6881">
        <v>88047</v>
      </c>
      <c r="P6881" t="s">
        <v>50</v>
      </c>
      <c r="U6881" s="1">
        <v>44754</v>
      </c>
      <c r="V6881" s="1">
        <v>44754</v>
      </c>
      <c r="W6881" s="1">
        <v>44754.55</v>
      </c>
      <c r="X6881" s="1">
        <v>44754.55</v>
      </c>
      <c r="AC6881" t="s">
        <v>53</v>
      </c>
      <c r="AD6881">
        <v>1000000001</v>
      </c>
      <c r="AE6881" s="1">
        <v>39973.351388888892</v>
      </c>
      <c r="AF6881" t="s">
        <v>3377</v>
      </c>
      <c r="AG6881" t="s">
        <v>38647</v>
      </c>
      <c r="AH6881" t="s">
        <v>51</v>
      </c>
      <c r="AJ6881" t="s">
        <v>53</v>
      </c>
      <c r="AL6881" t="s">
        <v>78</v>
      </c>
      <c r="AO6881" t="s">
        <v>8142</v>
      </c>
    </row>
    <row r="6882" spans="1:42" x14ac:dyDescent="0.35">
      <c r="A6882" t="s">
        <v>38648</v>
      </c>
      <c r="B6882" t="s">
        <v>38649</v>
      </c>
      <c r="C6882" t="s">
        <v>1145</v>
      </c>
      <c r="F6882" t="s">
        <v>38623</v>
      </c>
      <c r="H6882" t="s">
        <v>452</v>
      </c>
      <c r="J6882" t="s">
        <v>28715</v>
      </c>
      <c r="K6882" t="s">
        <v>38624</v>
      </c>
      <c r="M6882" t="s">
        <v>419</v>
      </c>
      <c r="N6882" t="s">
        <v>253</v>
      </c>
      <c r="O6882">
        <v>87107</v>
      </c>
      <c r="P6882" t="s">
        <v>50</v>
      </c>
      <c r="U6882" s="1">
        <v>44754</v>
      </c>
      <c r="V6882" s="1">
        <v>44754</v>
      </c>
      <c r="W6882" s="1">
        <v>44754.631944444445</v>
      </c>
      <c r="X6882" s="1">
        <v>44754.631944444445</v>
      </c>
      <c r="AC6882" t="s">
        <v>51</v>
      </c>
      <c r="AD6882">
        <v>2969521508</v>
      </c>
      <c r="AE6882" s="1">
        <v>39021.518055555556</v>
      </c>
      <c r="AF6882" t="s">
        <v>456</v>
      </c>
      <c r="AG6882" t="s">
        <v>38650</v>
      </c>
      <c r="AH6882" t="s">
        <v>51</v>
      </c>
      <c r="AJ6882" t="s">
        <v>53</v>
      </c>
      <c r="AL6882" t="s">
        <v>78</v>
      </c>
      <c r="AO6882" t="s">
        <v>5443</v>
      </c>
      <c r="AP6882" s="1">
        <v>45400.4375</v>
      </c>
    </row>
    <row r="6883" spans="1:42" x14ac:dyDescent="0.35">
      <c r="A6883" t="s">
        <v>38651</v>
      </c>
      <c r="B6883" t="s">
        <v>9136</v>
      </c>
      <c r="C6883" t="s">
        <v>38652</v>
      </c>
      <c r="F6883" t="s">
        <v>38653</v>
      </c>
      <c r="H6883" t="s">
        <v>38651</v>
      </c>
      <c r="J6883" t="s">
        <v>38654</v>
      </c>
      <c r="N6883" t="s">
        <v>287</v>
      </c>
      <c r="O6883">
        <v>80014</v>
      </c>
      <c r="P6883" t="s">
        <v>50</v>
      </c>
      <c r="U6883" s="1">
        <v>44754</v>
      </c>
      <c r="V6883" s="1">
        <v>44754</v>
      </c>
      <c r="W6883" s="1">
        <v>44754.408333333333</v>
      </c>
      <c r="X6883" s="1">
        <v>44754.408333333333</v>
      </c>
      <c r="AC6883" t="s">
        <v>53</v>
      </c>
      <c r="AD6883">
        <v>1000000001</v>
      </c>
      <c r="AE6883" s="1">
        <v>39973.351388888892</v>
      </c>
      <c r="AF6883" t="s">
        <v>3377</v>
      </c>
      <c r="AG6883" t="s">
        <v>38655</v>
      </c>
      <c r="AH6883" t="s">
        <v>51</v>
      </c>
      <c r="AJ6883" t="s">
        <v>53</v>
      </c>
      <c r="AL6883" t="s">
        <v>78</v>
      </c>
      <c r="AO6883" t="s">
        <v>5443</v>
      </c>
      <c r="AP6883" s="1">
        <v>44754.40625</v>
      </c>
    </row>
    <row r="6884" spans="1:42" x14ac:dyDescent="0.35">
      <c r="A6884" t="s">
        <v>38656</v>
      </c>
      <c r="B6884" t="s">
        <v>38657</v>
      </c>
      <c r="C6884" t="s">
        <v>38658</v>
      </c>
      <c r="F6884" t="s">
        <v>38653</v>
      </c>
      <c r="H6884" t="s">
        <v>38656</v>
      </c>
      <c r="J6884" t="s">
        <v>38659</v>
      </c>
      <c r="N6884" t="s">
        <v>287</v>
      </c>
      <c r="O6884">
        <v>80014</v>
      </c>
      <c r="P6884" t="s">
        <v>50</v>
      </c>
      <c r="U6884" s="1">
        <v>44754</v>
      </c>
      <c r="V6884" s="1">
        <v>44754</v>
      </c>
      <c r="W6884" s="1">
        <v>44754.356944444444</v>
      </c>
      <c r="X6884" s="1">
        <v>44754.356944444444</v>
      </c>
      <c r="AC6884" t="s">
        <v>53</v>
      </c>
      <c r="AD6884">
        <v>1000000001</v>
      </c>
      <c r="AE6884" s="1">
        <v>39973.351388888892</v>
      </c>
      <c r="AF6884" t="s">
        <v>3377</v>
      </c>
      <c r="AG6884" t="s">
        <v>38660</v>
      </c>
      <c r="AH6884" t="s">
        <v>51</v>
      </c>
      <c r="AJ6884" t="s">
        <v>53</v>
      </c>
      <c r="AL6884" t="s">
        <v>78</v>
      </c>
      <c r="AO6884" t="s">
        <v>5443</v>
      </c>
      <c r="AP6884" s="1">
        <v>44754.367361111108</v>
      </c>
    </row>
    <row r="6885" spans="1:42" x14ac:dyDescent="0.35">
      <c r="A6885" t="s">
        <v>38661</v>
      </c>
      <c r="B6885" t="s">
        <v>38662</v>
      </c>
      <c r="C6885" t="s">
        <v>530</v>
      </c>
      <c r="F6885" t="s">
        <v>38663</v>
      </c>
      <c r="H6885" t="s">
        <v>38661</v>
      </c>
      <c r="J6885" t="s">
        <v>24326</v>
      </c>
      <c r="N6885" t="s">
        <v>6033</v>
      </c>
      <c r="O6885">
        <v>92203</v>
      </c>
      <c r="P6885" t="s">
        <v>50</v>
      </c>
      <c r="U6885" s="1">
        <v>44754</v>
      </c>
      <c r="V6885" s="1">
        <v>44754</v>
      </c>
      <c r="W6885" s="1">
        <v>44755.718055555553</v>
      </c>
      <c r="X6885" s="1">
        <v>44755.718055555553</v>
      </c>
      <c r="AC6885" t="s">
        <v>53</v>
      </c>
      <c r="AD6885">
        <v>2969476247</v>
      </c>
      <c r="AE6885" s="1">
        <v>37207</v>
      </c>
      <c r="AF6885" t="s">
        <v>27273</v>
      </c>
      <c r="AG6885" t="s">
        <v>38664</v>
      </c>
      <c r="AH6885" t="s">
        <v>51</v>
      </c>
      <c r="AJ6885" t="s">
        <v>53</v>
      </c>
      <c r="AL6885" t="s">
        <v>68</v>
      </c>
      <c r="AO6885" t="s">
        <v>8142</v>
      </c>
    </row>
    <row r="6886" spans="1:42" x14ac:dyDescent="0.35">
      <c r="A6886" t="s">
        <v>38665</v>
      </c>
      <c r="B6886" t="s">
        <v>38666</v>
      </c>
      <c r="C6886" t="s">
        <v>97</v>
      </c>
      <c r="F6886" t="s">
        <v>38667</v>
      </c>
      <c r="H6886" t="s">
        <v>38668</v>
      </c>
      <c r="J6886" t="s">
        <v>28810</v>
      </c>
      <c r="K6886" t="s">
        <v>38669</v>
      </c>
      <c r="M6886" t="s">
        <v>3571</v>
      </c>
      <c r="N6886" t="s">
        <v>65</v>
      </c>
      <c r="O6886">
        <v>80022</v>
      </c>
      <c r="P6886" t="s">
        <v>50</v>
      </c>
      <c r="U6886" s="1">
        <v>44755</v>
      </c>
      <c r="V6886" s="1">
        <v>44755</v>
      </c>
      <c r="W6886" s="1">
        <v>44755.655555555553</v>
      </c>
      <c r="X6886" s="1">
        <v>44755.655555555553</v>
      </c>
      <c r="AC6886" t="s">
        <v>53</v>
      </c>
      <c r="AD6886">
        <v>2969685299</v>
      </c>
      <c r="AE6886" s="1">
        <v>42318.547222222223</v>
      </c>
      <c r="AF6886" t="s">
        <v>11868</v>
      </c>
      <c r="AG6886" t="s">
        <v>38670</v>
      </c>
      <c r="AH6886" t="s">
        <v>51</v>
      </c>
      <c r="AJ6886" t="s">
        <v>53</v>
      </c>
      <c r="AL6886" t="s">
        <v>68</v>
      </c>
      <c r="AO6886" t="s">
        <v>5443</v>
      </c>
      <c r="AP6886" s="1">
        <v>45446.479166666664</v>
      </c>
    </row>
    <row r="6887" spans="1:42" x14ac:dyDescent="0.35">
      <c r="A6887" t="s">
        <v>38671</v>
      </c>
      <c r="B6887" t="s">
        <v>38672</v>
      </c>
      <c r="C6887" t="s">
        <v>97</v>
      </c>
      <c r="F6887">
        <v>13094941968</v>
      </c>
      <c r="H6887" t="s">
        <v>38671</v>
      </c>
      <c r="J6887" t="s">
        <v>38673</v>
      </c>
      <c r="K6887" t="s">
        <v>38674</v>
      </c>
      <c r="M6887" t="s">
        <v>38675</v>
      </c>
      <c r="N6887" t="s">
        <v>3849</v>
      </c>
      <c r="O6887">
        <v>61611</v>
      </c>
      <c r="P6887" t="s">
        <v>50</v>
      </c>
      <c r="U6887" s="1">
        <v>44755</v>
      </c>
      <c r="V6887" s="1">
        <v>44755</v>
      </c>
      <c r="W6887" s="1">
        <v>44755.584722222222</v>
      </c>
      <c r="X6887" s="1">
        <v>44755.584722222222</v>
      </c>
      <c r="AC6887" t="s">
        <v>53</v>
      </c>
      <c r="AD6887">
        <v>1000000001</v>
      </c>
      <c r="AE6887" s="1">
        <v>39973.351388888892</v>
      </c>
      <c r="AF6887" t="s">
        <v>3377</v>
      </c>
      <c r="AG6887" t="s">
        <v>38676</v>
      </c>
      <c r="AH6887" t="s">
        <v>51</v>
      </c>
      <c r="AJ6887" t="s">
        <v>53</v>
      </c>
      <c r="AL6887" t="s">
        <v>78</v>
      </c>
      <c r="AO6887" t="s">
        <v>5443</v>
      </c>
      <c r="AP6887" s="1">
        <v>45470.679166666669</v>
      </c>
    </row>
    <row r="6888" spans="1:42" x14ac:dyDescent="0.35">
      <c r="A6888" t="s">
        <v>38677</v>
      </c>
      <c r="B6888" t="s">
        <v>10425</v>
      </c>
      <c r="C6888" t="s">
        <v>3504</v>
      </c>
      <c r="F6888" t="s">
        <v>38678</v>
      </c>
      <c r="H6888" t="s">
        <v>38677</v>
      </c>
      <c r="J6888" t="s">
        <v>18421</v>
      </c>
      <c r="N6888" t="s">
        <v>637</v>
      </c>
      <c r="O6888">
        <v>76052</v>
      </c>
      <c r="P6888" t="s">
        <v>50</v>
      </c>
      <c r="U6888" s="1">
        <v>44755</v>
      </c>
      <c r="V6888" s="1">
        <v>44755</v>
      </c>
      <c r="W6888" s="1">
        <v>44756.581250000003</v>
      </c>
      <c r="X6888" s="1">
        <v>44756.581250000003</v>
      </c>
      <c r="AC6888" t="s">
        <v>53</v>
      </c>
      <c r="AD6888">
        <v>2969580399</v>
      </c>
      <c r="AE6888" s="1">
        <v>41190.404166666667</v>
      </c>
      <c r="AF6888" t="s">
        <v>16192</v>
      </c>
      <c r="AG6888" t="s">
        <v>38679</v>
      </c>
      <c r="AH6888" t="s">
        <v>51</v>
      </c>
      <c r="AJ6888" t="s">
        <v>53</v>
      </c>
      <c r="AL6888" t="s">
        <v>68</v>
      </c>
      <c r="AO6888" t="s">
        <v>8142</v>
      </c>
    </row>
    <row r="6889" spans="1:42" x14ac:dyDescent="0.35">
      <c r="A6889" t="s">
        <v>38680</v>
      </c>
      <c r="B6889" t="s">
        <v>5855</v>
      </c>
      <c r="C6889" t="s">
        <v>8700</v>
      </c>
      <c r="F6889">
        <v>19702034516</v>
      </c>
      <c r="H6889" t="s">
        <v>38681</v>
      </c>
      <c r="J6889" t="s">
        <v>5239</v>
      </c>
      <c r="N6889" t="s">
        <v>287</v>
      </c>
      <c r="O6889">
        <v>80550</v>
      </c>
      <c r="P6889" t="s">
        <v>50</v>
      </c>
      <c r="U6889" s="1">
        <v>44755</v>
      </c>
      <c r="V6889" s="1">
        <v>44755</v>
      </c>
      <c r="W6889" s="1">
        <v>44755.681944444441</v>
      </c>
      <c r="X6889" s="1">
        <v>44755.681944444441</v>
      </c>
      <c r="AC6889" t="s">
        <v>53</v>
      </c>
      <c r="AD6889">
        <v>2969475162</v>
      </c>
      <c r="AE6889" s="1">
        <v>37147</v>
      </c>
      <c r="AF6889" t="s">
        <v>16650</v>
      </c>
      <c r="AG6889" t="s">
        <v>38682</v>
      </c>
      <c r="AH6889" t="s">
        <v>51</v>
      </c>
      <c r="AJ6889" t="s">
        <v>53</v>
      </c>
      <c r="AL6889" t="s">
        <v>68</v>
      </c>
      <c r="AO6889" t="s">
        <v>5443</v>
      </c>
      <c r="AP6889" s="1">
        <v>45338.465277777781</v>
      </c>
    </row>
    <row r="6890" spans="1:42" x14ac:dyDescent="0.35">
      <c r="A6890" t="s">
        <v>38683</v>
      </c>
      <c r="B6890" t="s">
        <v>4813</v>
      </c>
      <c r="C6890" t="s">
        <v>10042</v>
      </c>
      <c r="F6890" t="s">
        <v>38684</v>
      </c>
      <c r="H6890" t="s">
        <v>38683</v>
      </c>
      <c r="J6890" t="s">
        <v>33459</v>
      </c>
      <c r="N6890" t="s">
        <v>637</v>
      </c>
      <c r="O6890">
        <v>76087</v>
      </c>
      <c r="P6890" t="s">
        <v>50</v>
      </c>
      <c r="U6890" s="1">
        <v>44755</v>
      </c>
      <c r="V6890" s="1">
        <v>44755</v>
      </c>
      <c r="W6890" s="1">
        <v>44756.581944444442</v>
      </c>
      <c r="X6890" s="1">
        <v>44756.581944444442</v>
      </c>
      <c r="AC6890" t="s">
        <v>53</v>
      </c>
      <c r="AD6890">
        <v>2969480377</v>
      </c>
      <c r="AE6890" s="1">
        <v>37447</v>
      </c>
      <c r="AF6890" t="s">
        <v>38685</v>
      </c>
      <c r="AG6890" t="s">
        <v>38686</v>
      </c>
      <c r="AH6890" t="s">
        <v>51</v>
      </c>
      <c r="AJ6890" t="s">
        <v>53</v>
      </c>
      <c r="AL6890" t="s">
        <v>68</v>
      </c>
      <c r="AO6890" t="s">
        <v>8142</v>
      </c>
      <c r="AP6890" s="1">
        <v>44866.606944444444</v>
      </c>
    </row>
    <row r="6891" spans="1:42" x14ac:dyDescent="0.35">
      <c r="A6891" t="s">
        <v>38687</v>
      </c>
      <c r="B6891" t="s">
        <v>11992</v>
      </c>
      <c r="C6891" t="s">
        <v>5070</v>
      </c>
      <c r="F6891" t="s">
        <v>15470</v>
      </c>
      <c r="H6891" t="s">
        <v>15467</v>
      </c>
      <c r="J6891" t="s">
        <v>28715</v>
      </c>
      <c r="K6891" t="s">
        <v>38688</v>
      </c>
      <c r="M6891" t="s">
        <v>419</v>
      </c>
      <c r="N6891" t="s">
        <v>253</v>
      </c>
      <c r="O6891">
        <v>87107</v>
      </c>
      <c r="P6891" t="s">
        <v>50</v>
      </c>
      <c r="U6891" s="1">
        <v>44755</v>
      </c>
      <c r="V6891" s="1">
        <v>44755</v>
      </c>
      <c r="W6891" s="1">
        <v>44755.45</v>
      </c>
      <c r="X6891" s="1">
        <v>44755.45</v>
      </c>
      <c r="AC6891" t="s">
        <v>51</v>
      </c>
      <c r="AD6891">
        <v>2969521508</v>
      </c>
      <c r="AE6891" s="1">
        <v>39021.518055555556</v>
      </c>
      <c r="AF6891" t="s">
        <v>456</v>
      </c>
      <c r="AG6891" t="s">
        <v>38689</v>
      </c>
      <c r="AH6891" t="s">
        <v>51</v>
      </c>
      <c r="AJ6891" t="s">
        <v>53</v>
      </c>
      <c r="AL6891" t="s">
        <v>68</v>
      </c>
      <c r="AO6891" t="s">
        <v>5443</v>
      </c>
      <c r="AP6891" s="1">
        <v>45358.411111111112</v>
      </c>
    </row>
    <row r="6892" spans="1:42" x14ac:dyDescent="0.35">
      <c r="A6892" t="s">
        <v>38690</v>
      </c>
      <c r="B6892" t="s">
        <v>38691</v>
      </c>
      <c r="C6892" t="s">
        <v>38692</v>
      </c>
      <c r="F6892" t="s">
        <v>38693</v>
      </c>
      <c r="H6892" t="s">
        <v>38690</v>
      </c>
      <c r="J6892" t="s">
        <v>38694</v>
      </c>
      <c r="K6892" t="s">
        <v>38695</v>
      </c>
      <c r="M6892" t="s">
        <v>3751</v>
      </c>
      <c r="N6892" t="s">
        <v>65</v>
      </c>
      <c r="O6892">
        <v>80302</v>
      </c>
      <c r="P6892" t="s">
        <v>50</v>
      </c>
      <c r="U6892" s="1">
        <v>44755</v>
      </c>
      <c r="V6892" s="1">
        <v>44755</v>
      </c>
      <c r="AC6892" t="s">
        <v>53</v>
      </c>
      <c r="AG6892" t="s">
        <v>38696</v>
      </c>
      <c r="AH6892" t="s">
        <v>51</v>
      </c>
      <c r="AJ6892" t="s">
        <v>53</v>
      </c>
      <c r="AO6892" t="s">
        <v>5443</v>
      </c>
    </row>
    <row r="6893" spans="1:42" x14ac:dyDescent="0.35">
      <c r="A6893" t="s">
        <v>38697</v>
      </c>
      <c r="B6893" t="s">
        <v>38698</v>
      </c>
      <c r="C6893" t="s">
        <v>25202</v>
      </c>
      <c r="F6893" t="s">
        <v>38699</v>
      </c>
      <c r="H6893" t="s">
        <v>38697</v>
      </c>
      <c r="N6893" t="s">
        <v>287</v>
      </c>
      <c r="O6893">
        <v>80907</v>
      </c>
      <c r="P6893" t="s">
        <v>50</v>
      </c>
      <c r="U6893" s="1">
        <v>44755</v>
      </c>
      <c r="V6893" s="1">
        <v>44755</v>
      </c>
      <c r="AC6893" t="s">
        <v>53</v>
      </c>
      <c r="AG6893" t="s">
        <v>38700</v>
      </c>
      <c r="AH6893" t="s">
        <v>51</v>
      </c>
      <c r="AJ6893" t="s">
        <v>53</v>
      </c>
      <c r="AL6893" t="s">
        <v>68</v>
      </c>
      <c r="AO6893" t="s">
        <v>8142</v>
      </c>
    </row>
    <row r="6894" spans="1:42" x14ac:dyDescent="0.35">
      <c r="A6894" t="s">
        <v>38701</v>
      </c>
      <c r="B6894" t="s">
        <v>4114</v>
      </c>
      <c r="C6894" t="s">
        <v>2615</v>
      </c>
      <c r="F6894" t="s">
        <v>38702</v>
      </c>
      <c r="H6894" t="s">
        <v>24859</v>
      </c>
      <c r="J6894" t="s">
        <v>5968</v>
      </c>
      <c r="N6894" t="s">
        <v>398</v>
      </c>
      <c r="O6894">
        <v>88061</v>
      </c>
      <c r="P6894" t="s">
        <v>50</v>
      </c>
      <c r="U6894" s="1">
        <v>44755</v>
      </c>
      <c r="V6894" s="1">
        <v>44755</v>
      </c>
      <c r="W6894" s="1">
        <v>44755.372916666667</v>
      </c>
      <c r="X6894" s="1">
        <v>44755.372916666667</v>
      </c>
      <c r="AC6894" t="s">
        <v>53</v>
      </c>
      <c r="AD6894">
        <v>2969480780</v>
      </c>
      <c r="AE6894" s="1">
        <v>37467</v>
      </c>
      <c r="AF6894" t="s">
        <v>38703</v>
      </c>
      <c r="AG6894" t="s">
        <v>38704</v>
      </c>
      <c r="AH6894" t="s">
        <v>51</v>
      </c>
      <c r="AJ6894" t="s">
        <v>53</v>
      </c>
      <c r="AL6894" t="s">
        <v>68</v>
      </c>
      <c r="AO6894" t="s">
        <v>8142</v>
      </c>
    </row>
    <row r="6895" spans="1:42" x14ac:dyDescent="0.35">
      <c r="A6895" t="s">
        <v>38705</v>
      </c>
      <c r="B6895" t="s">
        <v>8688</v>
      </c>
      <c r="C6895" t="s">
        <v>309</v>
      </c>
      <c r="F6895" t="s">
        <v>38706</v>
      </c>
      <c r="H6895" t="s">
        <v>24878</v>
      </c>
      <c r="J6895" t="s">
        <v>5968</v>
      </c>
      <c r="N6895" t="s">
        <v>398</v>
      </c>
      <c r="O6895">
        <v>88061</v>
      </c>
      <c r="P6895" t="s">
        <v>50</v>
      </c>
      <c r="U6895" s="1">
        <v>44755</v>
      </c>
      <c r="V6895" s="1">
        <v>44755</v>
      </c>
      <c r="W6895" s="1">
        <v>44755.368055555555</v>
      </c>
      <c r="X6895" s="1">
        <v>44755.368055555555</v>
      </c>
      <c r="AC6895" t="s">
        <v>53</v>
      </c>
      <c r="AD6895">
        <v>2969480780</v>
      </c>
      <c r="AE6895" s="1">
        <v>37467</v>
      </c>
      <c r="AF6895" t="s">
        <v>38703</v>
      </c>
      <c r="AG6895" t="s">
        <v>38707</v>
      </c>
      <c r="AH6895" t="s">
        <v>51</v>
      </c>
      <c r="AJ6895" t="s">
        <v>53</v>
      </c>
      <c r="AL6895" t="s">
        <v>68</v>
      </c>
      <c r="AO6895" t="s">
        <v>8142</v>
      </c>
    </row>
    <row r="6896" spans="1:42" x14ac:dyDescent="0.35">
      <c r="A6896" t="s">
        <v>38708</v>
      </c>
      <c r="B6896" t="s">
        <v>24738</v>
      </c>
      <c r="C6896" t="s">
        <v>22427</v>
      </c>
      <c r="F6896" t="s">
        <v>38709</v>
      </c>
      <c r="H6896" t="s">
        <v>24737</v>
      </c>
      <c r="J6896" t="s">
        <v>5968</v>
      </c>
      <c r="N6896" t="s">
        <v>398</v>
      </c>
      <c r="O6896">
        <v>88023</v>
      </c>
      <c r="P6896" t="s">
        <v>50</v>
      </c>
      <c r="U6896" s="1">
        <v>44755</v>
      </c>
      <c r="V6896" s="1">
        <v>44755</v>
      </c>
      <c r="W6896" s="1">
        <v>44755.365277777775</v>
      </c>
      <c r="X6896" s="1">
        <v>44755.365277777775</v>
      </c>
      <c r="AC6896" t="s">
        <v>53</v>
      </c>
      <c r="AD6896">
        <v>2969480780</v>
      </c>
      <c r="AE6896" s="1">
        <v>37467</v>
      </c>
      <c r="AF6896" t="s">
        <v>38703</v>
      </c>
      <c r="AG6896" t="s">
        <v>38710</v>
      </c>
      <c r="AH6896" t="s">
        <v>51</v>
      </c>
      <c r="AJ6896" t="s">
        <v>53</v>
      </c>
      <c r="AL6896" t="s">
        <v>68</v>
      </c>
      <c r="AO6896" t="s">
        <v>8142</v>
      </c>
      <c r="AP6896" s="1">
        <v>45126.716666666667</v>
      </c>
    </row>
    <row r="6897" spans="1:43" x14ac:dyDescent="0.35">
      <c r="A6897" t="s">
        <v>38711</v>
      </c>
      <c r="B6897" t="s">
        <v>38712</v>
      </c>
      <c r="C6897" t="s">
        <v>24463</v>
      </c>
      <c r="D6897" t="s">
        <v>37723</v>
      </c>
      <c r="F6897" t="s">
        <v>38713</v>
      </c>
      <c r="G6897">
        <v>5092611648</v>
      </c>
      <c r="H6897" t="s">
        <v>38714</v>
      </c>
      <c r="I6897" t="s">
        <v>464</v>
      </c>
      <c r="J6897" t="s">
        <v>6387</v>
      </c>
      <c r="K6897" t="s">
        <v>38715</v>
      </c>
      <c r="M6897" t="s">
        <v>38716</v>
      </c>
      <c r="N6897" t="s">
        <v>4244</v>
      </c>
      <c r="O6897">
        <v>99356</v>
      </c>
      <c r="P6897" t="s">
        <v>50</v>
      </c>
      <c r="U6897" s="1">
        <v>44755</v>
      </c>
      <c r="V6897" s="1">
        <v>44755</v>
      </c>
      <c r="W6897" s="1">
        <v>44756.583333333336</v>
      </c>
      <c r="X6897" s="1">
        <v>44756.583333333336</v>
      </c>
      <c r="AC6897" t="s">
        <v>53</v>
      </c>
      <c r="AD6897">
        <v>2969484892</v>
      </c>
      <c r="AE6897" s="1">
        <v>37756</v>
      </c>
      <c r="AF6897" t="s">
        <v>25942</v>
      </c>
      <c r="AG6897" t="s">
        <v>38717</v>
      </c>
      <c r="AH6897" t="s">
        <v>51</v>
      </c>
      <c r="AJ6897" t="s">
        <v>53</v>
      </c>
      <c r="AL6897" t="s">
        <v>68</v>
      </c>
      <c r="AO6897" t="s">
        <v>8142</v>
      </c>
    </row>
    <row r="6898" spans="1:43" x14ac:dyDescent="0.35">
      <c r="A6898" t="s">
        <v>38718</v>
      </c>
      <c r="B6898" t="s">
        <v>38719</v>
      </c>
      <c r="C6898" t="s">
        <v>7355</v>
      </c>
      <c r="F6898" t="s">
        <v>38720</v>
      </c>
      <c r="H6898" t="s">
        <v>38721</v>
      </c>
      <c r="J6898" t="s">
        <v>38722</v>
      </c>
      <c r="K6898" t="s">
        <v>38723</v>
      </c>
      <c r="M6898" t="s">
        <v>38724</v>
      </c>
      <c r="N6898" t="s">
        <v>13220</v>
      </c>
      <c r="O6898">
        <v>21530</v>
      </c>
      <c r="P6898" t="s">
        <v>50</v>
      </c>
      <c r="U6898" s="1">
        <v>44755</v>
      </c>
      <c r="V6898" s="1">
        <v>44755</v>
      </c>
      <c r="W6898" s="1">
        <v>44755.501388888886</v>
      </c>
      <c r="X6898" s="1">
        <v>44755.501388888886</v>
      </c>
      <c r="AC6898" t="s">
        <v>53</v>
      </c>
      <c r="AD6898">
        <v>2974093229</v>
      </c>
      <c r="AE6898" s="1">
        <v>45350.650694444441</v>
      </c>
      <c r="AG6898" t="s">
        <v>38725</v>
      </c>
      <c r="AH6898" t="s">
        <v>51</v>
      </c>
      <c r="AJ6898" t="s">
        <v>53</v>
      </c>
      <c r="AL6898" t="s">
        <v>78</v>
      </c>
      <c r="AO6898" t="s">
        <v>5443</v>
      </c>
      <c r="AP6898" s="1">
        <v>44755.499305555553</v>
      </c>
      <c r="AQ6898" s="1">
        <v>44684.320833333331</v>
      </c>
    </row>
    <row r="6899" spans="1:43" x14ac:dyDescent="0.35">
      <c r="A6899" t="s">
        <v>38726</v>
      </c>
      <c r="B6899" t="s">
        <v>3813</v>
      </c>
      <c r="C6899" t="s">
        <v>38727</v>
      </c>
      <c r="F6899" t="s">
        <v>38728</v>
      </c>
      <c r="H6899" t="s">
        <v>38726</v>
      </c>
      <c r="J6899" t="s">
        <v>17244</v>
      </c>
      <c r="N6899" t="s">
        <v>398</v>
      </c>
      <c r="O6899">
        <v>88310</v>
      </c>
      <c r="P6899" t="s">
        <v>50</v>
      </c>
      <c r="U6899" s="1">
        <v>44755</v>
      </c>
      <c r="V6899" s="1">
        <v>44755</v>
      </c>
      <c r="W6899" s="1">
        <v>44755.647222222222</v>
      </c>
      <c r="X6899" s="1">
        <v>44755.647222222222</v>
      </c>
      <c r="AC6899" t="s">
        <v>53</v>
      </c>
      <c r="AD6899">
        <v>1000000001</v>
      </c>
      <c r="AE6899" s="1">
        <v>39973.351388888892</v>
      </c>
      <c r="AF6899" t="s">
        <v>3377</v>
      </c>
      <c r="AG6899" t="s">
        <v>38729</v>
      </c>
      <c r="AH6899" t="s">
        <v>51</v>
      </c>
      <c r="AJ6899" t="s">
        <v>53</v>
      </c>
      <c r="AL6899" t="s">
        <v>78</v>
      </c>
      <c r="AO6899" t="s">
        <v>5443</v>
      </c>
      <c r="AP6899" s="1">
        <v>44755.645138888889</v>
      </c>
    </row>
    <row r="6900" spans="1:43" x14ac:dyDescent="0.35">
      <c r="A6900" t="s">
        <v>38730</v>
      </c>
      <c r="B6900" t="s">
        <v>3554</v>
      </c>
      <c r="C6900" t="s">
        <v>38731</v>
      </c>
      <c r="F6900" t="s">
        <v>38732</v>
      </c>
      <c r="H6900" t="s">
        <v>38730</v>
      </c>
      <c r="J6900" t="s">
        <v>18421</v>
      </c>
      <c r="N6900" t="s">
        <v>19616</v>
      </c>
      <c r="O6900">
        <v>32220</v>
      </c>
      <c r="P6900" t="s">
        <v>50</v>
      </c>
      <c r="U6900" s="1">
        <v>44755</v>
      </c>
      <c r="V6900" s="1">
        <v>44755</v>
      </c>
      <c r="AC6900" t="s">
        <v>53</v>
      </c>
      <c r="AD6900">
        <v>2969580399</v>
      </c>
      <c r="AE6900" s="1">
        <v>41190.404166666667</v>
      </c>
      <c r="AG6900" t="s">
        <v>38733</v>
      </c>
      <c r="AH6900" t="s">
        <v>51</v>
      </c>
      <c r="AJ6900" t="s">
        <v>53</v>
      </c>
      <c r="AO6900" t="s">
        <v>8142</v>
      </c>
    </row>
    <row r="6901" spans="1:43" x14ac:dyDescent="0.35">
      <c r="A6901" t="s">
        <v>38734</v>
      </c>
      <c r="B6901" t="s">
        <v>38735</v>
      </c>
      <c r="C6901" t="s">
        <v>38736</v>
      </c>
      <c r="H6901" t="s">
        <v>38737</v>
      </c>
      <c r="J6901" t="s">
        <v>1700</v>
      </c>
      <c r="P6901" t="s">
        <v>50</v>
      </c>
      <c r="U6901" s="1">
        <v>44756</v>
      </c>
      <c r="V6901" s="1">
        <v>44756</v>
      </c>
      <c r="W6901" s="1">
        <v>44756.531944444447</v>
      </c>
      <c r="X6901" s="1">
        <v>44756.531944444447</v>
      </c>
      <c r="AC6901" t="s">
        <v>53</v>
      </c>
      <c r="AD6901">
        <v>2969475309</v>
      </c>
      <c r="AE6901" s="1">
        <v>37159</v>
      </c>
      <c r="AF6901" t="s">
        <v>1154</v>
      </c>
      <c r="AG6901" t="s">
        <v>38738</v>
      </c>
      <c r="AH6901" t="s">
        <v>51</v>
      </c>
      <c r="AJ6901" t="s">
        <v>53</v>
      </c>
      <c r="AL6901" t="s">
        <v>68</v>
      </c>
      <c r="AO6901" t="s">
        <v>5443</v>
      </c>
      <c r="AP6901" s="1">
        <v>45103.551388888889</v>
      </c>
      <c r="AQ6901" s="1">
        <v>45086.423611111109</v>
      </c>
    </row>
    <row r="6902" spans="1:43" x14ac:dyDescent="0.35">
      <c r="A6902" t="s">
        <v>38739</v>
      </c>
      <c r="B6902" t="s">
        <v>38740</v>
      </c>
      <c r="C6902" t="s">
        <v>803</v>
      </c>
      <c r="F6902" t="s">
        <v>38741</v>
      </c>
      <c r="H6902" t="s">
        <v>38739</v>
      </c>
      <c r="J6902" t="s">
        <v>445</v>
      </c>
      <c r="K6902" t="s">
        <v>38742</v>
      </c>
      <c r="M6902" t="s">
        <v>419</v>
      </c>
      <c r="N6902" t="s">
        <v>253</v>
      </c>
      <c r="O6902">
        <v>87109</v>
      </c>
      <c r="P6902" t="s">
        <v>50</v>
      </c>
      <c r="U6902" s="1">
        <v>44756</v>
      </c>
      <c r="V6902" s="1">
        <v>44756</v>
      </c>
      <c r="W6902" s="1">
        <v>44756.679166666669</v>
      </c>
      <c r="X6902" s="1">
        <v>44756.679166666669</v>
      </c>
      <c r="AC6902" t="s">
        <v>53</v>
      </c>
      <c r="AD6902">
        <v>2969522468</v>
      </c>
      <c r="AE6902" s="1">
        <v>39090.576388888891</v>
      </c>
      <c r="AF6902" t="s">
        <v>447</v>
      </c>
      <c r="AG6902" t="s">
        <v>38743</v>
      </c>
      <c r="AH6902" t="s">
        <v>51</v>
      </c>
      <c r="AJ6902" t="s">
        <v>53</v>
      </c>
      <c r="AL6902" t="s">
        <v>68</v>
      </c>
      <c r="AO6902" t="s">
        <v>5443</v>
      </c>
      <c r="AP6902" s="1">
        <v>45460.373611111114</v>
      </c>
      <c r="AQ6902" s="1">
        <v>45391.395138888889</v>
      </c>
    </row>
    <row r="6903" spans="1:43" x14ac:dyDescent="0.35">
      <c r="A6903" t="s">
        <v>38744</v>
      </c>
      <c r="B6903" t="s">
        <v>31595</v>
      </c>
      <c r="C6903" t="s">
        <v>2453</v>
      </c>
      <c r="F6903" t="s">
        <v>38745</v>
      </c>
      <c r="H6903" t="s">
        <v>38744</v>
      </c>
      <c r="J6903" t="s">
        <v>27618</v>
      </c>
      <c r="K6903" t="s">
        <v>38746</v>
      </c>
      <c r="M6903" t="s">
        <v>154</v>
      </c>
      <c r="N6903" t="s">
        <v>65</v>
      </c>
      <c r="O6903">
        <v>80631</v>
      </c>
      <c r="P6903" t="s">
        <v>50</v>
      </c>
      <c r="U6903" s="1">
        <v>44756</v>
      </c>
      <c r="V6903" s="1">
        <v>44756</v>
      </c>
      <c r="W6903" s="1">
        <v>44756.4375</v>
      </c>
      <c r="X6903" s="1">
        <v>44756.4375</v>
      </c>
      <c r="AC6903" t="s">
        <v>51</v>
      </c>
      <c r="AD6903">
        <v>2969563407</v>
      </c>
      <c r="AE6903" s="1">
        <v>40697.515277777777</v>
      </c>
      <c r="AF6903" t="s">
        <v>20169</v>
      </c>
      <c r="AG6903" t="s">
        <v>38747</v>
      </c>
      <c r="AH6903" t="s">
        <v>51</v>
      </c>
      <c r="AJ6903" t="s">
        <v>53</v>
      </c>
      <c r="AL6903" t="s">
        <v>68</v>
      </c>
      <c r="AO6903" t="s">
        <v>5443</v>
      </c>
      <c r="AP6903" s="1">
        <v>45037.700694444444</v>
      </c>
    </row>
    <row r="6904" spans="1:43" x14ac:dyDescent="0.35">
      <c r="A6904" t="s">
        <v>38748</v>
      </c>
      <c r="B6904" t="s">
        <v>11553</v>
      </c>
      <c r="C6904" t="s">
        <v>946</v>
      </c>
      <c r="F6904" t="s">
        <v>38749</v>
      </c>
      <c r="H6904" t="s">
        <v>38748</v>
      </c>
      <c r="J6904" t="s">
        <v>3478</v>
      </c>
      <c r="N6904" t="s">
        <v>287</v>
      </c>
      <c r="O6904">
        <v>80216</v>
      </c>
      <c r="P6904" t="s">
        <v>50</v>
      </c>
      <c r="U6904" s="1">
        <v>44756</v>
      </c>
      <c r="V6904" s="1">
        <v>44756</v>
      </c>
      <c r="W6904" s="1">
        <v>44756.513194444444</v>
      </c>
      <c r="X6904" s="1">
        <v>44756.513194444444</v>
      </c>
      <c r="AC6904" t="s">
        <v>53</v>
      </c>
      <c r="AD6904">
        <v>2969475096</v>
      </c>
      <c r="AE6904" s="1">
        <v>37141</v>
      </c>
      <c r="AF6904" t="s">
        <v>17798</v>
      </c>
      <c r="AG6904" t="s">
        <v>38750</v>
      </c>
      <c r="AH6904" t="s">
        <v>51</v>
      </c>
      <c r="AJ6904" t="s">
        <v>53</v>
      </c>
      <c r="AL6904" t="s">
        <v>68</v>
      </c>
      <c r="AO6904" t="s">
        <v>8142</v>
      </c>
      <c r="AP6904" s="1">
        <v>44756.526388888888</v>
      </c>
    </row>
    <row r="6905" spans="1:43" x14ac:dyDescent="0.35">
      <c r="A6905" t="s">
        <v>38751</v>
      </c>
      <c r="B6905" t="s">
        <v>18784</v>
      </c>
      <c r="C6905" t="s">
        <v>338</v>
      </c>
      <c r="F6905" t="s">
        <v>38752</v>
      </c>
      <c r="H6905" t="s">
        <v>18783</v>
      </c>
      <c r="J6905" t="s">
        <v>38753</v>
      </c>
      <c r="K6905" t="s">
        <v>38754</v>
      </c>
      <c r="M6905" t="s">
        <v>3808</v>
      </c>
      <c r="N6905" t="s">
        <v>213</v>
      </c>
      <c r="O6905">
        <v>80701</v>
      </c>
      <c r="P6905" t="s">
        <v>50</v>
      </c>
      <c r="U6905" s="1">
        <v>44756</v>
      </c>
      <c r="V6905" s="1">
        <v>44756</v>
      </c>
      <c r="W6905" s="1">
        <v>44756.548611111109</v>
      </c>
      <c r="X6905" s="1">
        <v>44756.548611111109</v>
      </c>
      <c r="AC6905" t="s">
        <v>53</v>
      </c>
      <c r="AD6905">
        <v>2969574424</v>
      </c>
      <c r="AE6905" s="1">
        <v>41051.539583333331</v>
      </c>
      <c r="AF6905" t="s">
        <v>38755</v>
      </c>
      <c r="AG6905" t="s">
        <v>38756</v>
      </c>
      <c r="AH6905" t="s">
        <v>51</v>
      </c>
      <c r="AJ6905" t="s">
        <v>53</v>
      </c>
      <c r="AL6905" t="s">
        <v>68</v>
      </c>
      <c r="AO6905" t="s">
        <v>5443</v>
      </c>
      <c r="AP6905" s="1">
        <v>45475.57916666667</v>
      </c>
      <c r="AQ6905" s="1">
        <v>45475.543055555558</v>
      </c>
    </row>
    <row r="6906" spans="1:43" x14ac:dyDescent="0.35">
      <c r="A6906" t="s">
        <v>38757</v>
      </c>
      <c r="B6906" t="s">
        <v>38758</v>
      </c>
      <c r="C6906" t="s">
        <v>21515</v>
      </c>
      <c r="F6906">
        <v>19707640620</v>
      </c>
      <c r="H6906" t="s">
        <v>38757</v>
      </c>
      <c r="J6906" t="s">
        <v>38759</v>
      </c>
      <c r="N6906" t="s">
        <v>287</v>
      </c>
      <c r="O6906">
        <v>81301</v>
      </c>
      <c r="P6906" t="s">
        <v>50</v>
      </c>
      <c r="U6906" s="1">
        <v>44756</v>
      </c>
      <c r="V6906" s="1">
        <v>44756</v>
      </c>
      <c r="W6906" s="1">
        <v>44756.482638888891</v>
      </c>
      <c r="X6906" s="1">
        <v>44756.482638888891</v>
      </c>
      <c r="AC6906" t="s">
        <v>53</v>
      </c>
      <c r="AD6906">
        <v>1000000001</v>
      </c>
      <c r="AE6906" s="1">
        <v>39973.351388888892</v>
      </c>
      <c r="AF6906" t="s">
        <v>3377</v>
      </c>
      <c r="AG6906" t="s">
        <v>38760</v>
      </c>
      <c r="AH6906" t="s">
        <v>51</v>
      </c>
      <c r="AJ6906" t="s">
        <v>53</v>
      </c>
      <c r="AL6906" t="s">
        <v>78</v>
      </c>
      <c r="AO6906" t="s">
        <v>8142</v>
      </c>
    </row>
    <row r="6907" spans="1:43" x14ac:dyDescent="0.35">
      <c r="A6907" t="s">
        <v>38761</v>
      </c>
      <c r="B6907" t="s">
        <v>1548</v>
      </c>
      <c r="C6907" t="s">
        <v>38762</v>
      </c>
      <c r="F6907" t="s">
        <v>38763</v>
      </c>
      <c r="H6907" t="s">
        <v>38764</v>
      </c>
      <c r="J6907" t="s">
        <v>5239</v>
      </c>
      <c r="K6907" t="s">
        <v>38765</v>
      </c>
      <c r="M6907" t="s">
        <v>38766</v>
      </c>
      <c r="N6907" t="s">
        <v>5277</v>
      </c>
      <c r="O6907">
        <v>82602</v>
      </c>
      <c r="P6907" t="s">
        <v>50</v>
      </c>
      <c r="U6907" s="1">
        <v>44756</v>
      </c>
      <c r="V6907" s="1">
        <v>44756</v>
      </c>
      <c r="AC6907" t="s">
        <v>53</v>
      </c>
      <c r="AD6907">
        <v>2969475162</v>
      </c>
      <c r="AE6907" s="1">
        <v>37147</v>
      </c>
      <c r="AG6907" t="s">
        <v>38767</v>
      </c>
      <c r="AH6907" t="s">
        <v>51</v>
      </c>
      <c r="AJ6907" t="s">
        <v>53</v>
      </c>
      <c r="AO6907" t="s">
        <v>8142</v>
      </c>
    </row>
    <row r="6908" spans="1:43" x14ac:dyDescent="0.35">
      <c r="A6908" t="s">
        <v>38768</v>
      </c>
      <c r="B6908" t="s">
        <v>38769</v>
      </c>
      <c r="C6908" t="s">
        <v>38770</v>
      </c>
      <c r="F6908" t="s">
        <v>38771</v>
      </c>
      <c r="H6908" t="s">
        <v>38768</v>
      </c>
      <c r="J6908" t="s">
        <v>38772</v>
      </c>
      <c r="K6908" t="s">
        <v>38773</v>
      </c>
      <c r="M6908" t="s">
        <v>30692</v>
      </c>
      <c r="N6908" t="s">
        <v>38774</v>
      </c>
      <c r="O6908">
        <v>32350</v>
      </c>
      <c r="P6908" t="s">
        <v>5151</v>
      </c>
      <c r="U6908" s="1">
        <v>44756</v>
      </c>
      <c r="V6908" s="1">
        <v>44756</v>
      </c>
      <c r="AC6908" t="s">
        <v>51</v>
      </c>
      <c r="AG6908" t="s">
        <v>38775</v>
      </c>
      <c r="AH6908" t="s">
        <v>51</v>
      </c>
      <c r="AJ6908" t="s">
        <v>53</v>
      </c>
      <c r="AO6908" t="s">
        <v>5443</v>
      </c>
    </row>
    <row r="6909" spans="1:43" x14ac:dyDescent="0.35">
      <c r="A6909" t="s">
        <v>38776</v>
      </c>
      <c r="B6909" t="s">
        <v>38777</v>
      </c>
      <c r="C6909" t="s">
        <v>38778</v>
      </c>
      <c r="F6909" t="s">
        <v>38779</v>
      </c>
      <c r="H6909" t="s">
        <v>38776</v>
      </c>
      <c r="J6909" t="s">
        <v>38780</v>
      </c>
      <c r="K6909" t="s">
        <v>38781</v>
      </c>
      <c r="M6909" t="s">
        <v>38782</v>
      </c>
      <c r="N6909" t="s">
        <v>253</v>
      </c>
      <c r="O6909">
        <v>87026</v>
      </c>
      <c r="P6909" t="s">
        <v>50</v>
      </c>
      <c r="U6909" s="1">
        <v>44756</v>
      </c>
      <c r="V6909" s="1">
        <v>44756</v>
      </c>
      <c r="W6909" s="1">
        <v>44756.680555555555</v>
      </c>
      <c r="X6909" s="1">
        <v>44756.680555555555</v>
      </c>
      <c r="AC6909" t="s">
        <v>53</v>
      </c>
      <c r="AD6909">
        <v>2972085874</v>
      </c>
      <c r="AE6909" s="1">
        <v>44756.779166666667</v>
      </c>
      <c r="AF6909" t="s">
        <v>38783</v>
      </c>
      <c r="AG6909" t="s">
        <v>38784</v>
      </c>
      <c r="AH6909" t="s">
        <v>51</v>
      </c>
      <c r="AJ6909" t="s">
        <v>53</v>
      </c>
      <c r="AL6909" t="s">
        <v>68</v>
      </c>
      <c r="AO6909" t="s">
        <v>5443</v>
      </c>
      <c r="AP6909" s="1">
        <v>44782.510416666664</v>
      </c>
    </row>
    <row r="6910" spans="1:43" x14ac:dyDescent="0.35">
      <c r="A6910" t="s">
        <v>38785</v>
      </c>
      <c r="B6910" t="s">
        <v>18420</v>
      </c>
      <c r="C6910" t="s">
        <v>38786</v>
      </c>
      <c r="D6910" t="s">
        <v>309</v>
      </c>
      <c r="F6910" t="s">
        <v>38787</v>
      </c>
      <c r="H6910" t="s">
        <v>38788</v>
      </c>
      <c r="I6910" t="s">
        <v>179</v>
      </c>
      <c r="J6910" t="s">
        <v>38789</v>
      </c>
      <c r="K6910" t="s">
        <v>38790</v>
      </c>
      <c r="M6910" t="s">
        <v>38560</v>
      </c>
      <c r="N6910" t="s">
        <v>38791</v>
      </c>
      <c r="O6910">
        <v>56288</v>
      </c>
      <c r="P6910" t="s">
        <v>50</v>
      </c>
      <c r="U6910" s="1">
        <v>44756</v>
      </c>
      <c r="V6910" s="1">
        <v>44756</v>
      </c>
      <c r="W6910" s="1">
        <v>44760.421527777777</v>
      </c>
      <c r="X6910" s="1">
        <v>44760.421527777777</v>
      </c>
      <c r="AC6910" t="s">
        <v>53</v>
      </c>
      <c r="AD6910">
        <v>2969475030</v>
      </c>
      <c r="AE6910" s="1">
        <v>37138</v>
      </c>
      <c r="AF6910" t="s">
        <v>38792</v>
      </c>
      <c r="AG6910" t="s">
        <v>38793</v>
      </c>
      <c r="AH6910" t="s">
        <v>51</v>
      </c>
      <c r="AJ6910" t="s">
        <v>53</v>
      </c>
      <c r="AL6910" t="s">
        <v>68</v>
      </c>
      <c r="AO6910" t="s">
        <v>8142</v>
      </c>
    </row>
    <row r="6911" spans="1:43" x14ac:dyDescent="0.35">
      <c r="A6911" t="s">
        <v>38794</v>
      </c>
      <c r="B6911" t="s">
        <v>38795</v>
      </c>
      <c r="C6911" t="s">
        <v>707</v>
      </c>
      <c r="F6911">
        <v>19708460900</v>
      </c>
      <c r="H6911" t="s">
        <v>38794</v>
      </c>
      <c r="J6911" t="s">
        <v>38796</v>
      </c>
      <c r="K6911" t="s">
        <v>38797</v>
      </c>
      <c r="M6911" t="s">
        <v>11450</v>
      </c>
      <c r="N6911" t="s">
        <v>287</v>
      </c>
      <c r="O6911">
        <v>81639</v>
      </c>
      <c r="P6911" t="s">
        <v>50</v>
      </c>
      <c r="U6911" s="1">
        <v>44756</v>
      </c>
      <c r="V6911" s="1">
        <v>44756</v>
      </c>
      <c r="W6911" s="1">
        <v>44756.521527777775</v>
      </c>
      <c r="X6911" s="1">
        <v>44756.521527777775</v>
      </c>
      <c r="AC6911" t="s">
        <v>53</v>
      </c>
      <c r="AD6911">
        <v>1000000001</v>
      </c>
      <c r="AE6911" s="1">
        <v>39973.351388888892</v>
      </c>
      <c r="AF6911" t="s">
        <v>3377</v>
      </c>
      <c r="AG6911" t="s">
        <v>38798</v>
      </c>
      <c r="AH6911" t="s">
        <v>51</v>
      </c>
      <c r="AJ6911" t="s">
        <v>53</v>
      </c>
      <c r="AL6911" t="s">
        <v>78</v>
      </c>
      <c r="AO6911" t="s">
        <v>8142</v>
      </c>
      <c r="AP6911" s="1">
        <v>45212.515277777777</v>
      </c>
    </row>
    <row r="6912" spans="1:43" x14ac:dyDescent="0.35">
      <c r="A6912" t="s">
        <v>38799</v>
      </c>
      <c r="B6912" t="s">
        <v>38800</v>
      </c>
      <c r="C6912" t="s">
        <v>19145</v>
      </c>
      <c r="F6912" t="s">
        <v>38801</v>
      </c>
      <c r="H6912" t="s">
        <v>38799</v>
      </c>
      <c r="J6912" t="s">
        <v>5239</v>
      </c>
      <c r="K6912" t="s">
        <v>38802</v>
      </c>
      <c r="M6912" t="s">
        <v>1296</v>
      </c>
      <c r="N6912" t="s">
        <v>253</v>
      </c>
      <c r="O6912">
        <v>88220</v>
      </c>
      <c r="P6912" t="s">
        <v>50</v>
      </c>
      <c r="U6912" s="1">
        <v>44756</v>
      </c>
      <c r="V6912" s="1">
        <v>44756</v>
      </c>
      <c r="W6912" s="1">
        <v>44756.324999999997</v>
      </c>
      <c r="X6912" s="1">
        <v>44756.324999999997</v>
      </c>
      <c r="AC6912" t="s">
        <v>53</v>
      </c>
      <c r="AD6912">
        <v>2969475162</v>
      </c>
      <c r="AE6912" s="1">
        <v>37147</v>
      </c>
      <c r="AF6912" t="s">
        <v>32738</v>
      </c>
      <c r="AG6912" t="s">
        <v>38803</v>
      </c>
      <c r="AH6912" t="s">
        <v>51</v>
      </c>
      <c r="AJ6912" t="s">
        <v>53</v>
      </c>
      <c r="AL6912" t="s">
        <v>68</v>
      </c>
      <c r="AO6912" t="s">
        <v>5443</v>
      </c>
      <c r="AP6912" s="1">
        <v>44756.32708333333</v>
      </c>
    </row>
    <row r="6913" spans="1:43" x14ac:dyDescent="0.35">
      <c r="A6913" t="s">
        <v>38804</v>
      </c>
      <c r="B6913" t="s">
        <v>996</v>
      </c>
      <c r="C6913" t="s">
        <v>946</v>
      </c>
      <c r="F6913">
        <v>19058422741</v>
      </c>
      <c r="H6913" t="s">
        <v>38804</v>
      </c>
      <c r="J6913" t="s">
        <v>3933</v>
      </c>
      <c r="K6913" t="s">
        <v>3706</v>
      </c>
      <c r="M6913" t="s">
        <v>3707</v>
      </c>
      <c r="N6913" t="s">
        <v>3708</v>
      </c>
      <c r="O6913">
        <v>30338</v>
      </c>
      <c r="P6913" t="s">
        <v>4438</v>
      </c>
      <c r="U6913" s="1">
        <v>44757</v>
      </c>
      <c r="V6913" s="1">
        <v>44757</v>
      </c>
      <c r="W6913" s="1">
        <v>44760.411111111112</v>
      </c>
      <c r="X6913" s="1">
        <v>44760.411111111112</v>
      </c>
      <c r="AC6913" t="s">
        <v>53</v>
      </c>
      <c r="AD6913">
        <v>2969551137</v>
      </c>
      <c r="AE6913" s="1">
        <v>40288.591666666667</v>
      </c>
      <c r="AF6913" t="s">
        <v>3709</v>
      </c>
      <c r="AG6913" t="s">
        <v>38805</v>
      </c>
      <c r="AH6913" t="s">
        <v>51</v>
      </c>
      <c r="AJ6913" t="s">
        <v>53</v>
      </c>
      <c r="AL6913" t="s">
        <v>78</v>
      </c>
      <c r="AO6913" t="s">
        <v>8142</v>
      </c>
    </row>
    <row r="6914" spans="1:43" x14ac:dyDescent="0.35">
      <c r="A6914" t="s">
        <v>38806</v>
      </c>
      <c r="B6914" t="s">
        <v>27832</v>
      </c>
      <c r="C6914" t="s">
        <v>38807</v>
      </c>
      <c r="F6914" t="s">
        <v>38808</v>
      </c>
      <c r="H6914" t="s">
        <v>38806</v>
      </c>
      <c r="J6914" t="s">
        <v>34905</v>
      </c>
      <c r="K6914" t="s">
        <v>38809</v>
      </c>
      <c r="M6914" t="s">
        <v>7843</v>
      </c>
      <c r="N6914" t="s">
        <v>4928</v>
      </c>
      <c r="O6914">
        <v>43201</v>
      </c>
      <c r="P6914" t="s">
        <v>50</v>
      </c>
      <c r="U6914" s="1">
        <v>44757</v>
      </c>
      <c r="V6914" s="1">
        <v>44757</v>
      </c>
      <c r="W6914" s="1">
        <v>44760.42083333333</v>
      </c>
      <c r="X6914" s="1">
        <v>44760.42083333333</v>
      </c>
      <c r="AC6914" t="s">
        <v>53</v>
      </c>
      <c r="AD6914">
        <v>2969542387</v>
      </c>
      <c r="AE6914" s="1">
        <v>39972.647916666669</v>
      </c>
      <c r="AF6914" t="s">
        <v>34907</v>
      </c>
      <c r="AG6914" t="s">
        <v>38810</v>
      </c>
      <c r="AH6914" t="s">
        <v>51</v>
      </c>
      <c r="AJ6914" t="s">
        <v>53</v>
      </c>
      <c r="AL6914" t="s">
        <v>68</v>
      </c>
      <c r="AO6914" t="s">
        <v>8142</v>
      </c>
    </row>
    <row r="6915" spans="1:43" x14ac:dyDescent="0.35">
      <c r="A6915" t="s">
        <v>38811</v>
      </c>
      <c r="B6915" t="s">
        <v>9014</v>
      </c>
      <c r="C6915" t="s">
        <v>383</v>
      </c>
      <c r="F6915" t="s">
        <v>15470</v>
      </c>
      <c r="H6915" t="s">
        <v>15467</v>
      </c>
      <c r="J6915" t="s">
        <v>28715</v>
      </c>
      <c r="K6915" t="s">
        <v>38812</v>
      </c>
      <c r="M6915" t="s">
        <v>419</v>
      </c>
      <c r="N6915" t="s">
        <v>253</v>
      </c>
      <c r="O6915">
        <v>87107</v>
      </c>
      <c r="P6915" t="s">
        <v>50</v>
      </c>
      <c r="U6915" s="1">
        <v>44757</v>
      </c>
      <c r="V6915" s="1">
        <v>44757</v>
      </c>
      <c r="W6915" s="1">
        <v>44757.337500000001</v>
      </c>
      <c r="X6915" s="1">
        <v>44757.337500000001</v>
      </c>
      <c r="AC6915" t="s">
        <v>51</v>
      </c>
      <c r="AD6915">
        <v>2969521508</v>
      </c>
      <c r="AE6915" s="1">
        <v>39021.518055555556</v>
      </c>
      <c r="AF6915" t="s">
        <v>456</v>
      </c>
      <c r="AG6915" t="s">
        <v>38813</v>
      </c>
      <c r="AH6915" t="s">
        <v>51</v>
      </c>
      <c r="AJ6915" t="s">
        <v>53</v>
      </c>
      <c r="AL6915" t="s">
        <v>68</v>
      </c>
      <c r="AO6915" t="s">
        <v>5443</v>
      </c>
      <c r="AP6915" s="1">
        <v>45400.4375</v>
      </c>
    </row>
    <row r="6916" spans="1:43" x14ac:dyDescent="0.35">
      <c r="A6916" t="s">
        <v>38814</v>
      </c>
      <c r="B6916" t="s">
        <v>7735</v>
      </c>
      <c r="C6916" t="s">
        <v>38815</v>
      </c>
      <c r="F6916" t="s">
        <v>38816</v>
      </c>
      <c r="H6916" t="s">
        <v>38814</v>
      </c>
      <c r="J6916" t="s">
        <v>38817</v>
      </c>
      <c r="N6916" t="s">
        <v>287</v>
      </c>
      <c r="O6916">
        <v>80010</v>
      </c>
      <c r="P6916" t="s">
        <v>50</v>
      </c>
      <c r="U6916" s="1">
        <v>44757</v>
      </c>
      <c r="V6916" s="1">
        <v>44757</v>
      </c>
      <c r="W6916" s="1">
        <v>44757.988194444442</v>
      </c>
      <c r="X6916" s="1">
        <v>44757.988194444442</v>
      </c>
      <c r="AC6916" t="s">
        <v>53</v>
      </c>
      <c r="AD6916">
        <v>1000000001</v>
      </c>
      <c r="AE6916" s="1">
        <v>39973.351388888892</v>
      </c>
      <c r="AF6916" t="s">
        <v>3377</v>
      </c>
      <c r="AG6916" t="s">
        <v>38818</v>
      </c>
      <c r="AH6916" t="s">
        <v>51</v>
      </c>
      <c r="AJ6916" t="s">
        <v>53</v>
      </c>
      <c r="AL6916" t="s">
        <v>78</v>
      </c>
      <c r="AO6916" t="s">
        <v>8142</v>
      </c>
    </row>
    <row r="6917" spans="1:43" x14ac:dyDescent="0.35">
      <c r="A6917" t="s">
        <v>25042</v>
      </c>
      <c r="B6917" t="s">
        <v>38819</v>
      </c>
      <c r="C6917" t="s">
        <v>3871</v>
      </c>
      <c r="F6917" t="s">
        <v>38820</v>
      </c>
      <c r="H6917" t="s">
        <v>25042</v>
      </c>
      <c r="J6917" t="s">
        <v>38821</v>
      </c>
      <c r="K6917" t="s">
        <v>38822</v>
      </c>
      <c r="M6917" t="s">
        <v>30196</v>
      </c>
      <c r="N6917" t="s">
        <v>65</v>
      </c>
      <c r="O6917" t="s">
        <v>38823</v>
      </c>
      <c r="P6917" t="s">
        <v>50</v>
      </c>
      <c r="U6917" s="1">
        <v>44757</v>
      </c>
      <c r="V6917" s="1">
        <v>44757</v>
      </c>
      <c r="W6917" s="1">
        <v>44757.379166666666</v>
      </c>
      <c r="X6917" s="1">
        <v>44757.379166666666</v>
      </c>
      <c r="AC6917" t="s">
        <v>53</v>
      </c>
      <c r="AD6917">
        <v>1000000001</v>
      </c>
      <c r="AE6917" s="1">
        <v>39973.351388888892</v>
      </c>
      <c r="AF6917" t="s">
        <v>3377</v>
      </c>
      <c r="AG6917" t="s">
        <v>38824</v>
      </c>
      <c r="AH6917" t="s">
        <v>51</v>
      </c>
      <c r="AJ6917" t="s">
        <v>53</v>
      </c>
      <c r="AL6917" t="s">
        <v>78</v>
      </c>
      <c r="AO6917" t="s">
        <v>5443</v>
      </c>
      <c r="AP6917" s="1">
        <v>44757.38958333333</v>
      </c>
    </row>
    <row r="6918" spans="1:43" x14ac:dyDescent="0.35">
      <c r="A6918" t="s">
        <v>38825</v>
      </c>
      <c r="B6918" t="s">
        <v>38826</v>
      </c>
      <c r="C6918" t="s">
        <v>38827</v>
      </c>
      <c r="F6918" t="s">
        <v>38828</v>
      </c>
      <c r="H6918" t="s">
        <v>38825</v>
      </c>
      <c r="J6918" t="s">
        <v>38829</v>
      </c>
      <c r="K6918" t="s">
        <v>38830</v>
      </c>
      <c r="M6918" t="s">
        <v>6493</v>
      </c>
      <c r="N6918" t="s">
        <v>65</v>
      </c>
      <c r="O6918">
        <v>80513</v>
      </c>
      <c r="P6918" t="s">
        <v>50</v>
      </c>
      <c r="U6918" s="1">
        <v>44757</v>
      </c>
      <c r="V6918" s="1">
        <v>44757</v>
      </c>
      <c r="W6918" s="1">
        <v>44757.716666666667</v>
      </c>
      <c r="X6918" s="1">
        <v>44757.716666666667</v>
      </c>
      <c r="AC6918" t="s">
        <v>53</v>
      </c>
      <c r="AD6918">
        <v>1000000001</v>
      </c>
      <c r="AE6918" s="1">
        <v>39973.351388888892</v>
      </c>
      <c r="AF6918" t="s">
        <v>3377</v>
      </c>
      <c r="AG6918" t="s">
        <v>38831</v>
      </c>
      <c r="AH6918" t="s">
        <v>51</v>
      </c>
      <c r="AJ6918" t="s">
        <v>53</v>
      </c>
      <c r="AL6918" t="s">
        <v>78</v>
      </c>
      <c r="AO6918" t="s">
        <v>5443</v>
      </c>
      <c r="AP6918" s="1">
        <v>44757.71597222222</v>
      </c>
    </row>
    <row r="6919" spans="1:43" x14ac:dyDescent="0.35">
      <c r="A6919" t="s">
        <v>38832</v>
      </c>
      <c r="B6919" t="s">
        <v>7344</v>
      </c>
      <c r="C6919" t="s">
        <v>9229</v>
      </c>
      <c r="F6919" t="s">
        <v>38833</v>
      </c>
      <c r="H6919" t="s">
        <v>38832</v>
      </c>
      <c r="J6919" t="s">
        <v>38834</v>
      </c>
      <c r="K6919" t="s">
        <v>38835</v>
      </c>
      <c r="M6919" t="s">
        <v>3066</v>
      </c>
      <c r="N6919" t="s">
        <v>65</v>
      </c>
      <c r="O6919" t="s">
        <v>38836</v>
      </c>
      <c r="P6919" t="s">
        <v>50</v>
      </c>
      <c r="U6919" s="1">
        <v>44757</v>
      </c>
      <c r="V6919" s="1">
        <v>44757</v>
      </c>
      <c r="W6919" s="1">
        <v>44757.798611111109</v>
      </c>
      <c r="X6919" s="1">
        <v>44757.798611111109</v>
      </c>
      <c r="AC6919" t="s">
        <v>51</v>
      </c>
      <c r="AD6919">
        <v>2972086506</v>
      </c>
      <c r="AE6919" s="1">
        <v>44760.556250000001</v>
      </c>
      <c r="AF6919" t="s">
        <v>38837</v>
      </c>
      <c r="AG6919" t="s">
        <v>38838</v>
      </c>
      <c r="AH6919" t="s">
        <v>51</v>
      </c>
      <c r="AJ6919" t="s">
        <v>53</v>
      </c>
      <c r="AL6919" t="s">
        <v>68</v>
      </c>
      <c r="AO6919" t="s">
        <v>5443</v>
      </c>
      <c r="AP6919" s="1">
        <v>45203.560416666667</v>
      </c>
    </row>
    <row r="6920" spans="1:43" x14ac:dyDescent="0.35">
      <c r="A6920" t="s">
        <v>38839</v>
      </c>
      <c r="B6920" t="s">
        <v>16261</v>
      </c>
      <c r="C6920" t="s">
        <v>5850</v>
      </c>
      <c r="F6920" t="s">
        <v>38840</v>
      </c>
      <c r="H6920" t="s">
        <v>38839</v>
      </c>
      <c r="J6920" t="s">
        <v>38841</v>
      </c>
      <c r="N6920" t="s">
        <v>4526</v>
      </c>
      <c r="O6920">
        <v>85756</v>
      </c>
      <c r="P6920" t="s">
        <v>50</v>
      </c>
      <c r="U6920" s="1">
        <v>44757</v>
      </c>
      <c r="V6920" s="1">
        <v>44757</v>
      </c>
      <c r="W6920" s="1">
        <v>44757.490972222222</v>
      </c>
      <c r="X6920" s="1">
        <v>44757.490972222222</v>
      </c>
      <c r="AC6920" t="s">
        <v>53</v>
      </c>
      <c r="AD6920">
        <v>1000000001</v>
      </c>
      <c r="AE6920" s="1">
        <v>39973.351388888892</v>
      </c>
      <c r="AF6920" t="s">
        <v>3377</v>
      </c>
      <c r="AG6920" t="s">
        <v>38842</v>
      </c>
      <c r="AH6920" t="s">
        <v>51</v>
      </c>
      <c r="AJ6920" t="s">
        <v>53</v>
      </c>
      <c r="AL6920" t="s">
        <v>78</v>
      </c>
      <c r="AO6920" t="s">
        <v>8142</v>
      </c>
    </row>
    <row r="6921" spans="1:43" x14ac:dyDescent="0.35">
      <c r="A6921" t="s">
        <v>38843</v>
      </c>
      <c r="B6921" t="s">
        <v>38844</v>
      </c>
      <c r="C6921" t="s">
        <v>29116</v>
      </c>
      <c r="F6921" t="s">
        <v>38845</v>
      </c>
      <c r="H6921" t="s">
        <v>38843</v>
      </c>
      <c r="J6921" t="s">
        <v>38846</v>
      </c>
      <c r="K6921" t="s">
        <v>38847</v>
      </c>
      <c r="M6921" t="s">
        <v>38848</v>
      </c>
      <c r="N6921" t="s">
        <v>65</v>
      </c>
      <c r="O6921">
        <v>80027</v>
      </c>
      <c r="P6921" t="s">
        <v>50</v>
      </c>
      <c r="U6921" s="1">
        <v>44757</v>
      </c>
      <c r="V6921" s="1">
        <v>44757</v>
      </c>
      <c r="W6921" s="1">
        <v>44757.740277777775</v>
      </c>
      <c r="X6921" s="1">
        <v>44757.740277777775</v>
      </c>
      <c r="AC6921" t="s">
        <v>51</v>
      </c>
      <c r="AD6921">
        <v>1000000001</v>
      </c>
      <c r="AE6921" s="1">
        <v>39973.351388888892</v>
      </c>
      <c r="AF6921" t="s">
        <v>3377</v>
      </c>
      <c r="AG6921" t="s">
        <v>38849</v>
      </c>
      <c r="AH6921" t="s">
        <v>51</v>
      </c>
      <c r="AJ6921" t="s">
        <v>53</v>
      </c>
      <c r="AL6921" t="s">
        <v>78</v>
      </c>
      <c r="AO6921" t="s">
        <v>5443</v>
      </c>
      <c r="AP6921" s="1">
        <v>44774.583333333336</v>
      </c>
      <c r="AQ6921" s="1">
        <v>44768.888888888891</v>
      </c>
    </row>
    <row r="6922" spans="1:43" x14ac:dyDescent="0.35">
      <c r="A6922" t="s">
        <v>38850</v>
      </c>
      <c r="B6922" t="s">
        <v>38851</v>
      </c>
      <c r="C6922" t="s">
        <v>375</v>
      </c>
      <c r="D6922" t="s">
        <v>46</v>
      </c>
      <c r="F6922" t="s">
        <v>47</v>
      </c>
      <c r="G6922" t="s">
        <v>38852</v>
      </c>
      <c r="H6922" t="s">
        <v>38853</v>
      </c>
      <c r="J6922" t="s">
        <v>49</v>
      </c>
      <c r="P6922" t="s">
        <v>50</v>
      </c>
      <c r="U6922" s="1">
        <v>44759</v>
      </c>
      <c r="V6922" s="1">
        <v>44759</v>
      </c>
      <c r="W6922" s="1">
        <v>44759.655555555553</v>
      </c>
      <c r="X6922" s="1">
        <v>45303.676388888889</v>
      </c>
      <c r="AC6922" t="s">
        <v>53</v>
      </c>
      <c r="AD6922">
        <v>2969485219</v>
      </c>
      <c r="AE6922" s="1">
        <v>37784</v>
      </c>
      <c r="AF6922" t="s">
        <v>2021</v>
      </c>
      <c r="AG6922" t="s">
        <v>38854</v>
      </c>
      <c r="AH6922" t="s">
        <v>51</v>
      </c>
      <c r="AJ6922" t="s">
        <v>53</v>
      </c>
      <c r="AL6922" t="s">
        <v>68</v>
      </c>
      <c r="AO6922" t="s">
        <v>5443</v>
      </c>
      <c r="AP6922" s="1">
        <v>45303.676388888889</v>
      </c>
    </row>
    <row r="6923" spans="1:43" x14ac:dyDescent="0.35">
      <c r="A6923" t="s">
        <v>38855</v>
      </c>
      <c r="B6923" t="s">
        <v>3348</v>
      </c>
      <c r="C6923" t="s">
        <v>5108</v>
      </c>
      <c r="F6923" t="s">
        <v>38856</v>
      </c>
      <c r="H6923" t="s">
        <v>38855</v>
      </c>
      <c r="J6923" t="s">
        <v>38857</v>
      </c>
      <c r="N6923" t="s">
        <v>398</v>
      </c>
      <c r="O6923">
        <v>87105</v>
      </c>
      <c r="P6923" t="s">
        <v>50</v>
      </c>
      <c r="U6923" s="1">
        <v>44759</v>
      </c>
      <c r="V6923" s="1">
        <v>44759</v>
      </c>
      <c r="W6923" s="1">
        <v>44759.196527777778</v>
      </c>
      <c r="X6923" s="1">
        <v>44759.196527777778</v>
      </c>
      <c r="AC6923" t="s">
        <v>53</v>
      </c>
      <c r="AD6923">
        <v>1000000001</v>
      </c>
      <c r="AE6923" s="1">
        <v>39973.351388888892</v>
      </c>
      <c r="AF6923" t="s">
        <v>3377</v>
      </c>
      <c r="AG6923" t="s">
        <v>38858</v>
      </c>
      <c r="AH6923" t="s">
        <v>51</v>
      </c>
      <c r="AJ6923" t="s">
        <v>53</v>
      </c>
      <c r="AL6923" t="s">
        <v>78</v>
      </c>
      <c r="AO6923" t="s">
        <v>8142</v>
      </c>
    </row>
    <row r="6924" spans="1:43" x14ac:dyDescent="0.35">
      <c r="A6924" t="s">
        <v>38859</v>
      </c>
      <c r="B6924" t="s">
        <v>38860</v>
      </c>
      <c r="C6924" t="s">
        <v>1429</v>
      </c>
      <c r="F6924" t="s">
        <v>38861</v>
      </c>
      <c r="H6924" t="s">
        <v>38859</v>
      </c>
      <c r="J6924" t="s">
        <v>37022</v>
      </c>
      <c r="N6924" t="s">
        <v>4526</v>
      </c>
      <c r="O6924">
        <v>85204</v>
      </c>
      <c r="P6924" t="s">
        <v>50</v>
      </c>
      <c r="U6924" s="1">
        <v>44759</v>
      </c>
      <c r="V6924" s="1">
        <v>44759</v>
      </c>
      <c r="W6924" s="1">
        <v>44760.402777777781</v>
      </c>
      <c r="X6924" s="1">
        <v>44760.402777777781</v>
      </c>
      <c r="AC6924" t="s">
        <v>53</v>
      </c>
      <c r="AD6924">
        <v>2969476244</v>
      </c>
      <c r="AE6924" s="1">
        <v>37207</v>
      </c>
      <c r="AF6924" t="s">
        <v>3743</v>
      </c>
      <c r="AG6924" t="s">
        <v>38862</v>
      </c>
      <c r="AH6924" t="s">
        <v>51</v>
      </c>
      <c r="AJ6924" t="s">
        <v>53</v>
      </c>
      <c r="AL6924" t="s">
        <v>68</v>
      </c>
      <c r="AO6924" t="s">
        <v>8142</v>
      </c>
    </row>
    <row r="6925" spans="1:43" x14ac:dyDescent="0.35">
      <c r="A6925" t="s">
        <v>38863</v>
      </c>
      <c r="B6925" t="s">
        <v>38864</v>
      </c>
      <c r="C6925" t="s">
        <v>1429</v>
      </c>
      <c r="F6925" t="s">
        <v>38865</v>
      </c>
      <c r="H6925" t="s">
        <v>38866</v>
      </c>
      <c r="J6925" t="s">
        <v>8730</v>
      </c>
      <c r="K6925" t="s">
        <v>38867</v>
      </c>
      <c r="M6925" t="s">
        <v>4918</v>
      </c>
      <c r="N6925" t="s">
        <v>15782</v>
      </c>
      <c r="O6925">
        <v>51534</v>
      </c>
      <c r="P6925" t="s">
        <v>50</v>
      </c>
      <c r="U6925" s="1">
        <v>44760</v>
      </c>
      <c r="V6925" s="1">
        <v>44760</v>
      </c>
      <c r="W6925" s="1">
        <v>44761.436111111114</v>
      </c>
      <c r="X6925" s="1">
        <v>44761.436111111114</v>
      </c>
      <c r="AC6925" t="s">
        <v>53</v>
      </c>
      <c r="AD6925">
        <v>2969473349</v>
      </c>
      <c r="AE6925" s="1">
        <v>37012.460416666669</v>
      </c>
      <c r="AF6925" t="s">
        <v>1675</v>
      </c>
      <c r="AG6925" t="s">
        <v>38868</v>
      </c>
      <c r="AH6925" t="s">
        <v>51</v>
      </c>
      <c r="AJ6925" t="s">
        <v>53</v>
      </c>
      <c r="AL6925" t="s">
        <v>68</v>
      </c>
      <c r="AO6925" t="s">
        <v>8142</v>
      </c>
      <c r="AP6925" s="1">
        <v>44832.40902777778</v>
      </c>
    </row>
    <row r="6926" spans="1:43" x14ac:dyDescent="0.35">
      <c r="A6926" t="s">
        <v>38869</v>
      </c>
      <c r="B6926" t="s">
        <v>38870</v>
      </c>
      <c r="C6926" t="s">
        <v>2615</v>
      </c>
      <c r="F6926" t="s">
        <v>38871</v>
      </c>
      <c r="H6926" t="s">
        <v>38869</v>
      </c>
      <c r="J6926" t="s">
        <v>5968</v>
      </c>
      <c r="N6926" t="s">
        <v>4526</v>
      </c>
      <c r="O6926">
        <v>85540</v>
      </c>
      <c r="P6926" t="s">
        <v>50</v>
      </c>
      <c r="U6926" s="1">
        <v>44760</v>
      </c>
      <c r="V6926" s="1">
        <v>44760</v>
      </c>
      <c r="AC6926" t="s">
        <v>53</v>
      </c>
      <c r="AD6926">
        <v>2969480780</v>
      </c>
      <c r="AE6926" s="1">
        <v>37467</v>
      </c>
      <c r="AG6926" t="s">
        <v>38872</v>
      </c>
      <c r="AH6926" t="s">
        <v>51</v>
      </c>
      <c r="AJ6926" t="s">
        <v>53</v>
      </c>
      <c r="AO6926" t="s">
        <v>8142</v>
      </c>
    </row>
    <row r="6927" spans="1:43" x14ac:dyDescent="0.35">
      <c r="A6927" t="s">
        <v>38873</v>
      </c>
      <c r="B6927" t="s">
        <v>38874</v>
      </c>
      <c r="C6927" t="s">
        <v>10904</v>
      </c>
      <c r="F6927" t="s">
        <v>38875</v>
      </c>
      <c r="H6927" t="s">
        <v>38876</v>
      </c>
      <c r="J6927" t="s">
        <v>38877</v>
      </c>
      <c r="K6927" t="s">
        <v>38878</v>
      </c>
      <c r="M6927" t="s">
        <v>5009</v>
      </c>
      <c r="N6927" t="s">
        <v>798</v>
      </c>
      <c r="O6927">
        <v>79782</v>
      </c>
      <c r="P6927" t="s">
        <v>50</v>
      </c>
      <c r="U6927" s="1">
        <v>44760</v>
      </c>
      <c r="V6927" s="1">
        <v>44760</v>
      </c>
      <c r="W6927" s="1">
        <v>44761.433333333334</v>
      </c>
      <c r="X6927" s="1">
        <v>44761.433333333334</v>
      </c>
      <c r="AC6927" t="s">
        <v>53</v>
      </c>
      <c r="AD6927">
        <v>2969780884</v>
      </c>
      <c r="AE6927" s="1">
        <v>43159.376388888886</v>
      </c>
      <c r="AF6927" t="s">
        <v>13159</v>
      </c>
      <c r="AG6927" t="s">
        <v>38879</v>
      </c>
      <c r="AH6927" t="s">
        <v>51</v>
      </c>
      <c r="AJ6927" t="s">
        <v>53</v>
      </c>
      <c r="AL6927" t="s">
        <v>68</v>
      </c>
      <c r="AO6927" t="s">
        <v>8142</v>
      </c>
      <c r="AP6927" s="1">
        <v>45216.712500000001</v>
      </c>
    </row>
    <row r="6928" spans="1:43" x14ac:dyDescent="0.35">
      <c r="A6928" t="s">
        <v>38880</v>
      </c>
      <c r="B6928" t="s">
        <v>38881</v>
      </c>
      <c r="C6928" t="s">
        <v>38882</v>
      </c>
      <c r="F6928">
        <f>1303-618-2711</f>
        <v>-2026</v>
      </c>
      <c r="H6928" t="s">
        <v>38880</v>
      </c>
      <c r="J6928" t="s">
        <v>9778</v>
      </c>
      <c r="N6928" t="s">
        <v>15037</v>
      </c>
      <c r="O6928">
        <v>55101</v>
      </c>
      <c r="P6928" t="s">
        <v>50</v>
      </c>
      <c r="U6928" s="1">
        <v>44760</v>
      </c>
      <c r="V6928" s="1">
        <v>44760</v>
      </c>
      <c r="W6928" s="1">
        <v>44761.432638888888</v>
      </c>
      <c r="X6928" s="1">
        <v>44761.432638888888</v>
      </c>
      <c r="AC6928" t="s">
        <v>53</v>
      </c>
      <c r="AD6928">
        <v>2969506030</v>
      </c>
      <c r="AE6928" s="1">
        <v>38097.646527777775</v>
      </c>
      <c r="AF6928" t="s">
        <v>38883</v>
      </c>
      <c r="AG6928" t="s">
        <v>38884</v>
      </c>
      <c r="AH6928" t="s">
        <v>51</v>
      </c>
      <c r="AJ6928" t="s">
        <v>53</v>
      </c>
      <c r="AL6928" t="s">
        <v>68</v>
      </c>
      <c r="AO6928" t="s">
        <v>8142</v>
      </c>
    </row>
    <row r="6929" spans="1:43" x14ac:dyDescent="0.35">
      <c r="A6929" t="s">
        <v>38885</v>
      </c>
      <c r="B6929" t="s">
        <v>38886</v>
      </c>
      <c r="C6929" t="s">
        <v>38887</v>
      </c>
      <c r="F6929" t="s">
        <v>38888</v>
      </c>
      <c r="H6929" t="s">
        <v>38889</v>
      </c>
      <c r="J6929" t="s">
        <v>34359</v>
      </c>
      <c r="K6929" t="s">
        <v>38890</v>
      </c>
      <c r="M6929" t="s">
        <v>5697</v>
      </c>
      <c r="N6929" t="s">
        <v>2409</v>
      </c>
      <c r="O6929">
        <v>85226</v>
      </c>
      <c r="P6929" t="s">
        <v>50</v>
      </c>
      <c r="U6929" s="1">
        <v>44760</v>
      </c>
      <c r="V6929" s="1">
        <v>44760</v>
      </c>
      <c r="W6929" s="1">
        <v>44761.436805555553</v>
      </c>
      <c r="X6929" s="1">
        <v>44761.436805555553</v>
      </c>
      <c r="AC6929" t="s">
        <v>53</v>
      </c>
      <c r="AD6929">
        <v>2969480784</v>
      </c>
      <c r="AE6929" s="1">
        <v>37467</v>
      </c>
      <c r="AF6929" t="s">
        <v>38891</v>
      </c>
      <c r="AG6929" t="s">
        <v>38892</v>
      </c>
      <c r="AH6929" t="s">
        <v>51</v>
      </c>
      <c r="AJ6929" t="s">
        <v>53</v>
      </c>
      <c r="AL6929" t="s">
        <v>68</v>
      </c>
      <c r="AO6929" t="s">
        <v>8142</v>
      </c>
    </row>
    <row r="6930" spans="1:43" x14ac:dyDescent="0.35">
      <c r="A6930" t="s">
        <v>38893</v>
      </c>
      <c r="B6930" t="s">
        <v>10425</v>
      </c>
      <c r="C6930" t="s">
        <v>165</v>
      </c>
      <c r="F6930" t="s">
        <v>38894</v>
      </c>
      <c r="H6930" t="s">
        <v>38893</v>
      </c>
      <c r="J6930" t="s">
        <v>32584</v>
      </c>
      <c r="K6930" t="s">
        <v>38895</v>
      </c>
      <c r="M6930" t="s">
        <v>1296</v>
      </c>
      <c r="N6930" t="s">
        <v>253</v>
      </c>
      <c r="O6930">
        <v>88220</v>
      </c>
      <c r="P6930" t="s">
        <v>50</v>
      </c>
      <c r="U6930" s="1">
        <v>44760</v>
      </c>
      <c r="V6930" s="1">
        <v>44760</v>
      </c>
      <c r="W6930" s="1">
        <v>44760.576388888891</v>
      </c>
      <c r="X6930" s="1">
        <v>44760.576388888891</v>
      </c>
      <c r="AC6930" t="s">
        <v>53</v>
      </c>
      <c r="AD6930">
        <v>2969524773</v>
      </c>
      <c r="AE6930" s="1">
        <v>39196.726388888892</v>
      </c>
      <c r="AF6930" t="s">
        <v>7799</v>
      </c>
      <c r="AG6930" t="s">
        <v>38896</v>
      </c>
      <c r="AH6930" t="s">
        <v>51</v>
      </c>
      <c r="AJ6930" t="s">
        <v>53</v>
      </c>
      <c r="AL6930" t="s">
        <v>68</v>
      </c>
      <c r="AO6930" t="s">
        <v>5443</v>
      </c>
      <c r="AP6930" s="1">
        <v>44767.340277777781</v>
      </c>
    </row>
    <row r="6931" spans="1:43" x14ac:dyDescent="0.35">
      <c r="A6931" t="s">
        <v>38897</v>
      </c>
      <c r="B6931" t="s">
        <v>11992</v>
      </c>
      <c r="C6931" t="s">
        <v>5855</v>
      </c>
      <c r="F6931">
        <v>9703975947</v>
      </c>
      <c r="H6931" t="s">
        <v>38898</v>
      </c>
      <c r="J6931" t="s">
        <v>5239</v>
      </c>
      <c r="K6931" t="s">
        <v>38899</v>
      </c>
      <c r="M6931" t="s">
        <v>7677</v>
      </c>
      <c r="O6931">
        <v>80648</v>
      </c>
      <c r="P6931" t="s">
        <v>50</v>
      </c>
      <c r="U6931" s="1">
        <v>44760</v>
      </c>
      <c r="V6931" s="1">
        <v>44760</v>
      </c>
      <c r="W6931" s="1">
        <v>44760.577777777777</v>
      </c>
      <c r="X6931" s="1">
        <v>44760.577777777777</v>
      </c>
      <c r="AC6931" t="s">
        <v>53</v>
      </c>
      <c r="AD6931">
        <v>2969475162</v>
      </c>
      <c r="AE6931" s="1">
        <v>37147</v>
      </c>
      <c r="AF6931" t="s">
        <v>10347</v>
      </c>
      <c r="AG6931" t="s">
        <v>38900</v>
      </c>
      <c r="AH6931" t="s">
        <v>51</v>
      </c>
      <c r="AJ6931" t="s">
        <v>53</v>
      </c>
      <c r="AL6931" t="s">
        <v>78</v>
      </c>
      <c r="AO6931" t="s">
        <v>5443</v>
      </c>
      <c r="AP6931" s="1">
        <v>44760.57708333333</v>
      </c>
    </row>
    <row r="6932" spans="1:43" x14ac:dyDescent="0.35">
      <c r="A6932" t="s">
        <v>38901</v>
      </c>
      <c r="B6932" t="s">
        <v>38902</v>
      </c>
      <c r="C6932" t="s">
        <v>4416</v>
      </c>
      <c r="F6932" t="s">
        <v>38903</v>
      </c>
      <c r="H6932" t="s">
        <v>38901</v>
      </c>
      <c r="J6932" t="s">
        <v>38904</v>
      </c>
      <c r="K6932" t="s">
        <v>38905</v>
      </c>
      <c r="M6932" t="s">
        <v>545</v>
      </c>
      <c r="N6932" t="s">
        <v>253</v>
      </c>
      <c r="O6932">
        <v>88001</v>
      </c>
      <c r="P6932" t="s">
        <v>50</v>
      </c>
      <c r="U6932" s="1">
        <v>44760</v>
      </c>
      <c r="V6932" s="1">
        <v>44760</v>
      </c>
      <c r="W6932" s="1">
        <v>44760.490277777775</v>
      </c>
      <c r="X6932" s="1">
        <v>44760.490277777775</v>
      </c>
      <c r="AC6932" t="s">
        <v>53</v>
      </c>
      <c r="AD6932">
        <v>1000000001</v>
      </c>
      <c r="AE6932" s="1">
        <v>39973.351388888892</v>
      </c>
      <c r="AF6932" t="s">
        <v>3377</v>
      </c>
      <c r="AG6932" t="s">
        <v>38906</v>
      </c>
      <c r="AH6932" t="s">
        <v>51</v>
      </c>
      <c r="AJ6932" t="s">
        <v>53</v>
      </c>
      <c r="AL6932" t="s">
        <v>78</v>
      </c>
      <c r="AO6932" t="s">
        <v>5443</v>
      </c>
      <c r="AP6932" s="1">
        <v>44760.489583333336</v>
      </c>
    </row>
    <row r="6933" spans="1:43" x14ac:dyDescent="0.35">
      <c r="A6933" t="s">
        <v>38907</v>
      </c>
      <c r="B6933" t="s">
        <v>38908</v>
      </c>
      <c r="C6933" t="s">
        <v>38909</v>
      </c>
      <c r="F6933" t="s">
        <v>38910</v>
      </c>
      <c r="H6933" t="s">
        <v>38907</v>
      </c>
      <c r="J6933" t="s">
        <v>38911</v>
      </c>
      <c r="K6933" t="s">
        <v>38912</v>
      </c>
      <c r="M6933" t="s">
        <v>4363</v>
      </c>
      <c r="N6933" t="s">
        <v>1217</v>
      </c>
      <c r="O6933">
        <v>67735</v>
      </c>
      <c r="P6933" t="s">
        <v>50</v>
      </c>
      <c r="U6933" s="1">
        <v>44760</v>
      </c>
      <c r="V6933" s="1">
        <v>44760</v>
      </c>
      <c r="W6933" s="1">
        <v>44760.24722222222</v>
      </c>
      <c r="X6933" s="1">
        <v>44760.24722222222</v>
      </c>
      <c r="AC6933" t="s">
        <v>53</v>
      </c>
      <c r="AD6933">
        <v>1000000001</v>
      </c>
      <c r="AE6933" s="1">
        <v>39973.351388888892</v>
      </c>
      <c r="AF6933" t="s">
        <v>3377</v>
      </c>
      <c r="AG6933" t="s">
        <v>38913</v>
      </c>
      <c r="AH6933" t="s">
        <v>51</v>
      </c>
      <c r="AJ6933" t="s">
        <v>53</v>
      </c>
      <c r="AL6933" t="s">
        <v>78</v>
      </c>
      <c r="AO6933" t="s">
        <v>5443</v>
      </c>
      <c r="AP6933" s="1">
        <v>44984.580555555556</v>
      </c>
      <c r="AQ6933" s="1">
        <v>44796.692361111112</v>
      </c>
    </row>
    <row r="6934" spans="1:43" x14ac:dyDescent="0.35">
      <c r="A6934" t="s">
        <v>38914</v>
      </c>
      <c r="B6934" t="s">
        <v>38915</v>
      </c>
      <c r="C6934" t="s">
        <v>1043</v>
      </c>
      <c r="F6934" t="s">
        <v>38916</v>
      </c>
      <c r="H6934" t="s">
        <v>38914</v>
      </c>
      <c r="J6934" t="s">
        <v>38917</v>
      </c>
      <c r="K6934" t="s">
        <v>38918</v>
      </c>
      <c r="M6934" t="s">
        <v>419</v>
      </c>
      <c r="N6934" t="s">
        <v>253</v>
      </c>
      <c r="O6934">
        <v>87125</v>
      </c>
      <c r="P6934" t="s">
        <v>50</v>
      </c>
      <c r="U6934" s="1">
        <v>44760</v>
      </c>
      <c r="V6934" s="1">
        <v>44760</v>
      </c>
      <c r="W6934" s="1">
        <v>44760.948611111111</v>
      </c>
      <c r="X6934" s="1">
        <v>44760.948611111111</v>
      </c>
      <c r="AC6934" t="s">
        <v>53</v>
      </c>
      <c r="AD6934">
        <v>2972086766</v>
      </c>
      <c r="AE6934" s="1">
        <v>44761.447916666664</v>
      </c>
      <c r="AF6934" t="s">
        <v>38919</v>
      </c>
      <c r="AG6934" t="s">
        <v>38920</v>
      </c>
      <c r="AH6934" t="s">
        <v>51</v>
      </c>
      <c r="AJ6934" t="s">
        <v>53</v>
      </c>
      <c r="AL6934" t="s">
        <v>68</v>
      </c>
      <c r="AO6934" t="s">
        <v>5443</v>
      </c>
      <c r="AP6934" s="1">
        <v>44760.947916666664</v>
      </c>
    </row>
    <row r="6935" spans="1:43" x14ac:dyDescent="0.35">
      <c r="A6935" t="s">
        <v>38921</v>
      </c>
      <c r="B6935" t="s">
        <v>15496</v>
      </c>
      <c r="C6935" t="s">
        <v>15704</v>
      </c>
      <c r="H6935" t="s">
        <v>38921</v>
      </c>
      <c r="J6935" t="s">
        <v>11448</v>
      </c>
      <c r="K6935" t="s">
        <v>16166</v>
      </c>
      <c r="M6935" t="s">
        <v>16167</v>
      </c>
      <c r="N6935" t="s">
        <v>7398</v>
      </c>
      <c r="O6935">
        <v>84121</v>
      </c>
      <c r="P6935" t="s">
        <v>50</v>
      </c>
      <c r="U6935" s="1">
        <v>44760</v>
      </c>
      <c r="V6935" s="1">
        <v>44760</v>
      </c>
      <c r="W6935" s="1">
        <v>44761.435416666667</v>
      </c>
      <c r="X6935" s="1">
        <v>44761.435416666667</v>
      </c>
      <c r="AC6935" t="s">
        <v>53</v>
      </c>
      <c r="AD6935">
        <v>2969484046</v>
      </c>
      <c r="AE6935" s="1">
        <v>37693</v>
      </c>
      <c r="AF6935" t="s">
        <v>38922</v>
      </c>
      <c r="AG6935" t="s">
        <v>38923</v>
      </c>
      <c r="AH6935" t="s">
        <v>51</v>
      </c>
      <c r="AJ6935" t="s">
        <v>53</v>
      </c>
      <c r="AL6935" t="s">
        <v>68</v>
      </c>
      <c r="AO6935" t="s">
        <v>8142</v>
      </c>
      <c r="AP6935" s="1">
        <v>45460.457638888889</v>
      </c>
      <c r="AQ6935" s="1">
        <v>45181.602777777778</v>
      </c>
    </row>
    <row r="6936" spans="1:43" x14ac:dyDescent="0.35">
      <c r="A6936" t="s">
        <v>38924</v>
      </c>
      <c r="B6936" t="s">
        <v>38925</v>
      </c>
      <c r="C6936" t="s">
        <v>218</v>
      </c>
      <c r="F6936" t="s">
        <v>38926</v>
      </c>
      <c r="H6936" t="s">
        <v>38924</v>
      </c>
      <c r="J6936" t="s">
        <v>5968</v>
      </c>
      <c r="N6936" t="s">
        <v>4526</v>
      </c>
      <c r="O6936">
        <v>85540</v>
      </c>
      <c r="P6936" t="s">
        <v>50</v>
      </c>
      <c r="U6936" s="1">
        <v>44760</v>
      </c>
      <c r="V6936" s="1">
        <v>44760</v>
      </c>
      <c r="W6936" s="1">
        <v>44761.434027777781</v>
      </c>
      <c r="X6936" s="1">
        <v>44761.434027777781</v>
      </c>
      <c r="AC6936" t="s">
        <v>53</v>
      </c>
      <c r="AD6936">
        <v>2969480780</v>
      </c>
      <c r="AE6936" s="1">
        <v>37467</v>
      </c>
      <c r="AF6936" t="s">
        <v>38927</v>
      </c>
      <c r="AG6936" t="s">
        <v>38928</v>
      </c>
      <c r="AH6936" t="s">
        <v>51</v>
      </c>
      <c r="AJ6936" t="s">
        <v>53</v>
      </c>
      <c r="AL6936" t="s">
        <v>68</v>
      </c>
      <c r="AO6936" t="s">
        <v>8142</v>
      </c>
    </row>
    <row r="6937" spans="1:43" x14ac:dyDescent="0.35">
      <c r="A6937" t="s">
        <v>38929</v>
      </c>
      <c r="B6937" t="s">
        <v>38930</v>
      </c>
      <c r="C6937" t="s">
        <v>12925</v>
      </c>
      <c r="F6937" t="s">
        <v>38931</v>
      </c>
      <c r="H6937" t="s">
        <v>38929</v>
      </c>
      <c r="J6937" t="s">
        <v>5968</v>
      </c>
      <c r="N6937" t="s">
        <v>4526</v>
      </c>
      <c r="O6937">
        <v>85546</v>
      </c>
      <c r="P6937" t="s">
        <v>50</v>
      </c>
      <c r="U6937" s="1">
        <v>44760</v>
      </c>
      <c r="V6937" s="1">
        <v>44760</v>
      </c>
      <c r="AC6937" t="s">
        <v>53</v>
      </c>
      <c r="AD6937">
        <v>2969480780</v>
      </c>
      <c r="AE6937" s="1">
        <v>37467</v>
      </c>
      <c r="AG6937" t="s">
        <v>38932</v>
      </c>
      <c r="AH6937" t="s">
        <v>51</v>
      </c>
      <c r="AJ6937" t="s">
        <v>53</v>
      </c>
      <c r="AO6937" t="s">
        <v>8142</v>
      </c>
    </row>
    <row r="6938" spans="1:43" x14ac:dyDescent="0.35">
      <c r="A6938" t="s">
        <v>38933</v>
      </c>
      <c r="B6938" t="s">
        <v>20589</v>
      </c>
      <c r="C6938" t="s">
        <v>97</v>
      </c>
      <c r="F6938" t="s">
        <v>38934</v>
      </c>
      <c r="H6938" t="s">
        <v>38933</v>
      </c>
      <c r="J6938" t="s">
        <v>5217</v>
      </c>
      <c r="K6938" t="s">
        <v>5218</v>
      </c>
      <c r="M6938" t="s">
        <v>2783</v>
      </c>
      <c r="N6938" t="s">
        <v>798</v>
      </c>
      <c r="O6938">
        <v>77269</v>
      </c>
      <c r="P6938" t="s">
        <v>50</v>
      </c>
      <c r="U6938" s="1">
        <v>44760</v>
      </c>
      <c r="V6938" s="1">
        <v>44760</v>
      </c>
      <c r="W6938" s="1">
        <v>44760.563888888886</v>
      </c>
      <c r="X6938" s="1">
        <v>44760.563888888886</v>
      </c>
      <c r="AC6938" t="s">
        <v>51</v>
      </c>
      <c r="AD6938">
        <v>2969475162</v>
      </c>
      <c r="AE6938" s="1">
        <v>37147</v>
      </c>
      <c r="AF6938" t="s">
        <v>10282</v>
      </c>
      <c r="AG6938" t="s">
        <v>38935</v>
      </c>
      <c r="AH6938" t="s">
        <v>51</v>
      </c>
      <c r="AJ6938" t="s">
        <v>53</v>
      </c>
      <c r="AL6938" t="s">
        <v>68</v>
      </c>
      <c r="AO6938" t="s">
        <v>5443</v>
      </c>
      <c r="AP6938" s="1">
        <v>45145.368750000001</v>
      </c>
      <c r="AQ6938" s="1">
        <v>45142.658333333333</v>
      </c>
    </row>
    <row r="6939" spans="1:43" x14ac:dyDescent="0.35">
      <c r="A6939" t="s">
        <v>38936</v>
      </c>
      <c r="B6939" t="s">
        <v>38937</v>
      </c>
      <c r="C6939" t="s">
        <v>26926</v>
      </c>
      <c r="F6939" t="s">
        <v>38938</v>
      </c>
      <c r="H6939" t="s">
        <v>38936</v>
      </c>
      <c r="J6939" t="s">
        <v>38939</v>
      </c>
      <c r="M6939" t="s">
        <v>159</v>
      </c>
      <c r="N6939" t="s">
        <v>287</v>
      </c>
      <c r="O6939">
        <v>80907</v>
      </c>
      <c r="P6939" t="s">
        <v>50</v>
      </c>
      <c r="U6939" s="1">
        <v>44760</v>
      </c>
      <c r="V6939" s="1">
        <v>44760</v>
      </c>
      <c r="W6939" s="1">
        <v>44760.438888888886</v>
      </c>
      <c r="X6939" s="1">
        <v>44760.438888888886</v>
      </c>
      <c r="AC6939" t="s">
        <v>53</v>
      </c>
      <c r="AD6939">
        <v>2969907807</v>
      </c>
      <c r="AE6939" s="1">
        <v>43705.511805555558</v>
      </c>
      <c r="AF6939" t="s">
        <v>38940</v>
      </c>
      <c r="AG6939" t="s">
        <v>38941</v>
      </c>
      <c r="AH6939" t="s">
        <v>51</v>
      </c>
      <c r="AJ6939" t="s">
        <v>53</v>
      </c>
      <c r="AL6939" t="s">
        <v>68</v>
      </c>
      <c r="AO6939" t="s">
        <v>5443</v>
      </c>
      <c r="AP6939" s="1">
        <v>45476.595138888886</v>
      </c>
      <c r="AQ6939" s="1">
        <v>45476.59652777778</v>
      </c>
    </row>
    <row r="6940" spans="1:43" x14ac:dyDescent="0.35">
      <c r="A6940" t="s">
        <v>38942</v>
      </c>
      <c r="B6940" t="s">
        <v>38943</v>
      </c>
      <c r="C6940" t="s">
        <v>803</v>
      </c>
      <c r="F6940" t="s">
        <v>38944</v>
      </c>
      <c r="H6940" t="s">
        <v>38942</v>
      </c>
      <c r="J6940" t="s">
        <v>28567</v>
      </c>
      <c r="N6940" t="s">
        <v>11618</v>
      </c>
      <c r="O6940">
        <v>12883</v>
      </c>
      <c r="P6940" t="s">
        <v>50</v>
      </c>
      <c r="U6940" s="1">
        <v>44761</v>
      </c>
      <c r="V6940" s="1">
        <v>44761</v>
      </c>
      <c r="W6940" s="1">
        <v>44762.384027777778</v>
      </c>
      <c r="X6940" s="1">
        <v>44762.384027777778</v>
      </c>
      <c r="AC6940" t="s">
        <v>53</v>
      </c>
      <c r="AD6940">
        <v>2972141408</v>
      </c>
      <c r="AE6940" s="1">
        <v>44868.645138888889</v>
      </c>
      <c r="AG6940" t="s">
        <v>38945</v>
      </c>
      <c r="AH6940" t="s">
        <v>51</v>
      </c>
      <c r="AJ6940" t="s">
        <v>53</v>
      </c>
      <c r="AL6940" t="s">
        <v>68</v>
      </c>
      <c r="AO6940" t="s">
        <v>8142</v>
      </c>
    </row>
    <row r="6941" spans="1:43" x14ac:dyDescent="0.35">
      <c r="A6941" t="s">
        <v>38946</v>
      </c>
      <c r="B6941" t="s">
        <v>38947</v>
      </c>
      <c r="C6941" t="s">
        <v>38948</v>
      </c>
      <c r="F6941" t="s">
        <v>38949</v>
      </c>
      <c r="H6941" t="s">
        <v>38950</v>
      </c>
      <c r="J6941" t="s">
        <v>38951</v>
      </c>
      <c r="K6941" t="s">
        <v>38952</v>
      </c>
      <c r="M6941" t="s">
        <v>11618</v>
      </c>
      <c r="N6941" t="s">
        <v>11619</v>
      </c>
      <c r="O6941">
        <v>10001</v>
      </c>
      <c r="P6941" t="s">
        <v>50</v>
      </c>
      <c r="U6941" s="1">
        <v>44761</v>
      </c>
      <c r="V6941" s="1">
        <v>44761</v>
      </c>
      <c r="W6941" s="1">
        <v>44761.465277777781</v>
      </c>
      <c r="X6941" s="1">
        <v>44761.465277777781</v>
      </c>
      <c r="AC6941" t="s">
        <v>53</v>
      </c>
      <c r="AD6941">
        <v>1000000001</v>
      </c>
      <c r="AE6941" s="1">
        <v>39973.351388888892</v>
      </c>
      <c r="AF6941" t="s">
        <v>3377</v>
      </c>
      <c r="AG6941" t="s">
        <v>38953</v>
      </c>
      <c r="AH6941" t="s">
        <v>51</v>
      </c>
      <c r="AJ6941" t="s">
        <v>53</v>
      </c>
      <c r="AL6941" t="s">
        <v>78</v>
      </c>
      <c r="AO6941" t="s">
        <v>5443</v>
      </c>
    </row>
    <row r="6942" spans="1:43" x14ac:dyDescent="0.35">
      <c r="A6942" t="s">
        <v>38954</v>
      </c>
      <c r="B6942" t="s">
        <v>38955</v>
      </c>
      <c r="C6942" t="s">
        <v>894</v>
      </c>
      <c r="H6942" t="s">
        <v>38954</v>
      </c>
      <c r="J6942" t="s">
        <v>38956</v>
      </c>
      <c r="U6942" s="1">
        <v>44761</v>
      </c>
      <c r="V6942" s="1">
        <v>44761</v>
      </c>
      <c r="W6942" s="1">
        <v>44761.73541666667</v>
      </c>
      <c r="X6942" s="1">
        <v>44761.73541666667</v>
      </c>
      <c r="AC6942" t="s">
        <v>53</v>
      </c>
      <c r="AD6942">
        <v>2969954162</v>
      </c>
      <c r="AE6942" s="1">
        <v>43894.64166666667</v>
      </c>
      <c r="AF6942" t="s">
        <v>38957</v>
      </c>
      <c r="AG6942" t="s">
        <v>38958</v>
      </c>
      <c r="AH6942" t="s">
        <v>51</v>
      </c>
      <c r="AJ6942" t="s">
        <v>53</v>
      </c>
      <c r="AL6942" t="s">
        <v>68</v>
      </c>
      <c r="AO6942" t="s">
        <v>5443</v>
      </c>
      <c r="AP6942" s="1">
        <v>45061.594444444447</v>
      </c>
    </row>
    <row r="6943" spans="1:43" x14ac:dyDescent="0.35">
      <c r="A6943" t="s">
        <v>38959</v>
      </c>
      <c r="B6943" t="s">
        <v>9083</v>
      </c>
      <c r="C6943" t="s">
        <v>38960</v>
      </c>
      <c r="H6943" t="s">
        <v>38961</v>
      </c>
      <c r="J6943" t="s">
        <v>22840</v>
      </c>
      <c r="P6943" t="s">
        <v>50</v>
      </c>
      <c r="U6943" s="1">
        <v>44761</v>
      </c>
      <c r="V6943" s="1">
        <v>44761</v>
      </c>
      <c r="W6943" s="1">
        <v>44762.387499999997</v>
      </c>
      <c r="X6943" s="1">
        <v>44762.387499999997</v>
      </c>
      <c r="AC6943" t="s">
        <v>53</v>
      </c>
      <c r="AD6943">
        <v>2969475309</v>
      </c>
      <c r="AE6943" s="1">
        <v>37159</v>
      </c>
      <c r="AF6943" t="s">
        <v>1154</v>
      </c>
      <c r="AG6943" t="s">
        <v>38962</v>
      </c>
      <c r="AH6943" t="s">
        <v>51</v>
      </c>
      <c r="AJ6943" t="s">
        <v>53</v>
      </c>
      <c r="AL6943" t="s">
        <v>68</v>
      </c>
      <c r="AO6943" t="s">
        <v>8142</v>
      </c>
      <c r="AP6943" s="1">
        <v>45209.496527777781</v>
      </c>
    </row>
    <row r="6944" spans="1:43" x14ac:dyDescent="0.35">
      <c r="A6944" t="s">
        <v>38963</v>
      </c>
      <c r="B6944" t="s">
        <v>2043</v>
      </c>
      <c r="C6944" t="s">
        <v>11998</v>
      </c>
      <c r="F6944" t="s">
        <v>38964</v>
      </c>
      <c r="H6944" t="s">
        <v>38963</v>
      </c>
      <c r="J6944" t="s">
        <v>33363</v>
      </c>
      <c r="N6944" t="s">
        <v>1570</v>
      </c>
      <c r="O6944">
        <v>84044</v>
      </c>
      <c r="P6944" t="s">
        <v>50</v>
      </c>
      <c r="U6944" s="1">
        <v>44761</v>
      </c>
      <c r="V6944" s="1">
        <v>44761</v>
      </c>
      <c r="W6944" s="1">
        <v>44761.451388888891</v>
      </c>
      <c r="X6944" s="1">
        <v>44761.451388888891</v>
      </c>
      <c r="AC6944" t="s">
        <v>53</v>
      </c>
      <c r="AD6944">
        <v>2972058392</v>
      </c>
      <c r="AE6944" s="1">
        <v>44618.684027777781</v>
      </c>
      <c r="AF6944" t="s">
        <v>33365</v>
      </c>
      <c r="AG6944" t="s">
        <v>38965</v>
      </c>
      <c r="AH6944" t="s">
        <v>51</v>
      </c>
      <c r="AJ6944" t="s">
        <v>53</v>
      </c>
      <c r="AL6944" t="s">
        <v>68</v>
      </c>
      <c r="AO6944" t="s">
        <v>8142</v>
      </c>
      <c r="AP6944" s="1">
        <v>45187.442361111112</v>
      </c>
    </row>
    <row r="6945" spans="1:43" x14ac:dyDescent="0.35">
      <c r="A6945" t="s">
        <v>38966</v>
      </c>
      <c r="B6945" t="s">
        <v>38967</v>
      </c>
      <c r="C6945" t="s">
        <v>38968</v>
      </c>
      <c r="F6945" t="s">
        <v>38969</v>
      </c>
      <c r="H6945" t="s">
        <v>38966</v>
      </c>
      <c r="I6945" t="s">
        <v>415</v>
      </c>
      <c r="J6945" t="s">
        <v>16656</v>
      </c>
      <c r="K6945" t="s">
        <v>38970</v>
      </c>
      <c r="M6945" t="s">
        <v>25451</v>
      </c>
      <c r="N6945" t="s">
        <v>17003</v>
      </c>
      <c r="O6945">
        <v>41045</v>
      </c>
      <c r="P6945" t="s">
        <v>50</v>
      </c>
      <c r="U6945" s="1">
        <v>44761</v>
      </c>
      <c r="V6945" s="1">
        <v>44761</v>
      </c>
      <c r="W6945" s="1">
        <v>44762.390972222223</v>
      </c>
      <c r="X6945" s="1">
        <v>44762.390972222223</v>
      </c>
      <c r="AC6945" t="s">
        <v>53</v>
      </c>
      <c r="AD6945">
        <v>2969530290</v>
      </c>
      <c r="AE6945" s="1">
        <v>39465.556250000001</v>
      </c>
      <c r="AF6945" t="s">
        <v>17962</v>
      </c>
      <c r="AG6945" t="s">
        <v>38971</v>
      </c>
      <c r="AH6945" t="s">
        <v>51</v>
      </c>
      <c r="AJ6945" t="s">
        <v>53</v>
      </c>
      <c r="AL6945" t="s">
        <v>68</v>
      </c>
      <c r="AO6945" t="s">
        <v>8142</v>
      </c>
      <c r="AP6945" s="1">
        <v>44777.429861111108</v>
      </c>
    </row>
    <row r="6946" spans="1:43" x14ac:dyDescent="0.35">
      <c r="A6946" t="s">
        <v>38972</v>
      </c>
      <c r="B6946" t="s">
        <v>38973</v>
      </c>
      <c r="C6946" t="s">
        <v>894</v>
      </c>
      <c r="F6946" t="s">
        <v>38974</v>
      </c>
      <c r="H6946" t="s">
        <v>38972</v>
      </c>
      <c r="J6946" t="s">
        <v>38975</v>
      </c>
      <c r="K6946" t="s">
        <v>38976</v>
      </c>
      <c r="M6946" t="s">
        <v>137</v>
      </c>
      <c r="N6946" t="s">
        <v>65</v>
      </c>
      <c r="O6946">
        <v>80216</v>
      </c>
      <c r="P6946" t="s">
        <v>50</v>
      </c>
      <c r="U6946" s="1">
        <v>44761</v>
      </c>
      <c r="V6946" s="1">
        <v>44761</v>
      </c>
      <c r="W6946" s="1">
        <v>44761.604166666664</v>
      </c>
      <c r="X6946" s="1">
        <v>44761.604166666664</v>
      </c>
      <c r="AC6946" t="s">
        <v>53</v>
      </c>
      <c r="AD6946">
        <v>2972086868</v>
      </c>
      <c r="AE6946" s="1">
        <v>44761.732638888891</v>
      </c>
      <c r="AF6946" t="s">
        <v>38977</v>
      </c>
      <c r="AG6946" t="s">
        <v>38978</v>
      </c>
      <c r="AH6946" t="s">
        <v>51</v>
      </c>
      <c r="AJ6946" t="s">
        <v>53</v>
      </c>
      <c r="AL6946" t="s">
        <v>68</v>
      </c>
      <c r="AO6946" t="s">
        <v>5443</v>
      </c>
      <c r="AP6946" s="1">
        <v>45469.449305555558</v>
      </c>
      <c r="AQ6946" s="1">
        <v>45462.42291666667</v>
      </c>
    </row>
    <row r="6947" spans="1:43" x14ac:dyDescent="0.35">
      <c r="A6947" t="s">
        <v>38979</v>
      </c>
      <c r="B6947" t="s">
        <v>3371</v>
      </c>
      <c r="C6947" t="s">
        <v>3834</v>
      </c>
      <c r="F6947" t="s">
        <v>38980</v>
      </c>
      <c r="H6947" t="s">
        <v>38979</v>
      </c>
      <c r="I6947" t="s">
        <v>101</v>
      </c>
      <c r="J6947" t="s">
        <v>3933</v>
      </c>
      <c r="K6947" t="s">
        <v>21130</v>
      </c>
      <c r="M6947" t="s">
        <v>21076</v>
      </c>
      <c r="N6947" t="s">
        <v>686</v>
      </c>
      <c r="O6947" t="s">
        <v>21131</v>
      </c>
      <c r="P6947" t="s">
        <v>50</v>
      </c>
      <c r="U6947" s="1">
        <v>44761</v>
      </c>
      <c r="V6947" s="1">
        <v>44761</v>
      </c>
      <c r="W6947" s="1">
        <v>44762.390277777777</v>
      </c>
      <c r="X6947" s="1">
        <v>44762.390277777777</v>
      </c>
      <c r="AC6947" t="s">
        <v>53</v>
      </c>
      <c r="AD6947">
        <v>2969551137</v>
      </c>
      <c r="AE6947" s="1">
        <v>40288.591666666667</v>
      </c>
      <c r="AF6947" t="s">
        <v>3709</v>
      </c>
      <c r="AG6947" t="s">
        <v>38981</v>
      </c>
      <c r="AH6947" t="s">
        <v>51</v>
      </c>
      <c r="AJ6947" t="s">
        <v>53</v>
      </c>
      <c r="AL6947" t="s">
        <v>68</v>
      </c>
      <c r="AO6947" t="s">
        <v>8142</v>
      </c>
    </row>
    <row r="6948" spans="1:43" x14ac:dyDescent="0.35">
      <c r="A6948" t="s">
        <v>38982</v>
      </c>
      <c r="B6948" t="s">
        <v>38983</v>
      </c>
      <c r="C6948" t="s">
        <v>443</v>
      </c>
      <c r="F6948" t="s">
        <v>38984</v>
      </c>
      <c r="H6948" t="s">
        <v>38982</v>
      </c>
      <c r="J6948" t="s">
        <v>11008</v>
      </c>
      <c r="K6948" t="s">
        <v>38985</v>
      </c>
      <c r="M6948" t="s">
        <v>38986</v>
      </c>
      <c r="N6948" t="s">
        <v>2409</v>
      </c>
      <c r="O6948">
        <v>85043</v>
      </c>
      <c r="P6948" t="s">
        <v>50</v>
      </c>
      <c r="U6948" s="1">
        <v>44761</v>
      </c>
      <c r="V6948" s="1">
        <v>44761</v>
      </c>
      <c r="W6948" s="1">
        <v>44762.386805555558</v>
      </c>
      <c r="X6948" s="1">
        <v>44762.386805555558</v>
      </c>
      <c r="AC6948" t="s">
        <v>53</v>
      </c>
      <c r="AD6948">
        <v>2969478809</v>
      </c>
      <c r="AE6948" s="1">
        <v>37358</v>
      </c>
      <c r="AF6948" t="s">
        <v>25808</v>
      </c>
      <c r="AG6948" t="s">
        <v>38987</v>
      </c>
      <c r="AH6948" t="s">
        <v>51</v>
      </c>
      <c r="AJ6948" t="s">
        <v>53</v>
      </c>
      <c r="AL6948" t="s">
        <v>68</v>
      </c>
      <c r="AO6948" t="s">
        <v>8142</v>
      </c>
    </row>
    <row r="6949" spans="1:43" x14ac:dyDescent="0.35">
      <c r="A6949" t="s">
        <v>38988</v>
      </c>
      <c r="B6949" t="s">
        <v>38989</v>
      </c>
      <c r="C6949" t="s">
        <v>19888</v>
      </c>
      <c r="F6949" t="s">
        <v>38990</v>
      </c>
      <c r="H6949" t="s">
        <v>38988</v>
      </c>
      <c r="J6949" t="s">
        <v>38991</v>
      </c>
      <c r="K6949" t="s">
        <v>38992</v>
      </c>
      <c r="M6949" t="s">
        <v>159</v>
      </c>
      <c r="N6949" t="s">
        <v>65</v>
      </c>
      <c r="O6949">
        <v>80907</v>
      </c>
      <c r="P6949" t="s">
        <v>50</v>
      </c>
      <c r="U6949" s="1">
        <v>44761</v>
      </c>
      <c r="V6949" s="1">
        <v>44761</v>
      </c>
      <c r="W6949" s="1">
        <v>44761.422222222223</v>
      </c>
      <c r="X6949" s="1">
        <v>44761.422222222223</v>
      </c>
      <c r="AC6949" t="s">
        <v>51</v>
      </c>
      <c r="AD6949">
        <v>2969577744</v>
      </c>
      <c r="AE6949" s="1">
        <v>41127.544444444444</v>
      </c>
      <c r="AF6949" t="s">
        <v>38993</v>
      </c>
      <c r="AG6949" t="s">
        <v>38994</v>
      </c>
      <c r="AH6949" t="s">
        <v>51</v>
      </c>
      <c r="AJ6949" t="s">
        <v>53</v>
      </c>
      <c r="AL6949" t="s">
        <v>68</v>
      </c>
      <c r="AO6949" t="s">
        <v>5443</v>
      </c>
      <c r="AP6949" s="1">
        <v>45438.54791666667</v>
      </c>
      <c r="AQ6949" s="1">
        <v>45438.556944444441</v>
      </c>
    </row>
    <row r="6950" spans="1:43" x14ac:dyDescent="0.35">
      <c r="A6950" t="s">
        <v>38995</v>
      </c>
      <c r="B6950" t="s">
        <v>38996</v>
      </c>
      <c r="C6950" t="s">
        <v>27455</v>
      </c>
      <c r="F6950" t="s">
        <v>38997</v>
      </c>
      <c r="H6950" t="s">
        <v>38995</v>
      </c>
      <c r="J6950" t="s">
        <v>38998</v>
      </c>
      <c r="K6950" t="s">
        <v>38999</v>
      </c>
      <c r="M6950" t="s">
        <v>4713</v>
      </c>
      <c r="N6950" t="s">
        <v>65</v>
      </c>
      <c r="O6950">
        <v>81401</v>
      </c>
      <c r="P6950" t="s">
        <v>50</v>
      </c>
      <c r="U6950" s="1">
        <v>44761</v>
      </c>
      <c r="V6950" s="1">
        <v>44761</v>
      </c>
      <c r="W6950" s="1">
        <v>44761.445833333331</v>
      </c>
      <c r="X6950" s="1">
        <v>44761.445833333331</v>
      </c>
      <c r="AC6950" t="s">
        <v>53</v>
      </c>
      <c r="AD6950">
        <v>2969637962</v>
      </c>
      <c r="AE6950" s="1">
        <v>41815.479166666664</v>
      </c>
      <c r="AF6950" t="s">
        <v>8668</v>
      </c>
      <c r="AG6950" t="s">
        <v>39000</v>
      </c>
      <c r="AH6950" t="s">
        <v>51</v>
      </c>
      <c r="AJ6950" t="s">
        <v>53</v>
      </c>
      <c r="AL6950" t="s">
        <v>68</v>
      </c>
      <c r="AO6950" t="s">
        <v>5443</v>
      </c>
      <c r="AP6950" s="1">
        <v>45433.364583333336</v>
      </c>
      <c r="AQ6950" s="1">
        <v>45433.375694444447</v>
      </c>
    </row>
    <row r="6951" spans="1:43" x14ac:dyDescent="0.35">
      <c r="A6951" t="s">
        <v>39001</v>
      </c>
      <c r="B6951" t="s">
        <v>7988</v>
      </c>
      <c r="C6951" t="s">
        <v>2016</v>
      </c>
      <c r="F6951" t="s">
        <v>39002</v>
      </c>
      <c r="H6951" t="s">
        <v>39003</v>
      </c>
      <c r="J6951" t="s">
        <v>29569</v>
      </c>
      <c r="K6951" t="s">
        <v>39004</v>
      </c>
      <c r="M6951" t="s">
        <v>22406</v>
      </c>
      <c r="N6951" t="s">
        <v>1205</v>
      </c>
      <c r="O6951">
        <v>63043</v>
      </c>
      <c r="P6951" t="s">
        <v>50</v>
      </c>
      <c r="U6951" s="1">
        <v>44761</v>
      </c>
      <c r="V6951" s="1">
        <v>44761</v>
      </c>
      <c r="W6951" s="1">
        <v>44761.736805555556</v>
      </c>
      <c r="X6951" s="1">
        <v>44761.736805555556</v>
      </c>
      <c r="AC6951" t="s">
        <v>53</v>
      </c>
      <c r="AD6951">
        <v>2972036671</v>
      </c>
      <c r="AE6951" s="1">
        <v>44505.519444444442</v>
      </c>
      <c r="AF6951" t="s">
        <v>29571</v>
      </c>
      <c r="AG6951" t="s">
        <v>39005</v>
      </c>
      <c r="AH6951" t="s">
        <v>51</v>
      </c>
      <c r="AJ6951" t="s">
        <v>53</v>
      </c>
      <c r="AL6951" t="s">
        <v>68</v>
      </c>
      <c r="AO6951" t="s">
        <v>5443</v>
      </c>
      <c r="AP6951" s="1">
        <v>45463.646527777775</v>
      </c>
      <c r="AQ6951" s="1">
        <v>45463.643750000003</v>
      </c>
    </row>
    <row r="6952" spans="1:43" x14ac:dyDescent="0.35">
      <c r="A6952" t="s">
        <v>39006</v>
      </c>
      <c r="B6952" t="s">
        <v>39007</v>
      </c>
      <c r="C6952" t="s">
        <v>39008</v>
      </c>
      <c r="F6952" t="s">
        <v>39009</v>
      </c>
      <c r="H6952" t="s">
        <v>39006</v>
      </c>
      <c r="J6952" t="s">
        <v>37022</v>
      </c>
      <c r="M6952" t="s">
        <v>4629</v>
      </c>
      <c r="N6952" t="s">
        <v>4526</v>
      </c>
      <c r="O6952">
        <v>85024</v>
      </c>
      <c r="P6952" t="s">
        <v>50</v>
      </c>
      <c r="U6952" s="1">
        <v>44761</v>
      </c>
      <c r="V6952" s="1">
        <v>44761</v>
      </c>
      <c r="W6952" s="1">
        <v>44762.384722222225</v>
      </c>
      <c r="X6952" s="1">
        <v>44762.384722222225</v>
      </c>
      <c r="AC6952" t="s">
        <v>53</v>
      </c>
      <c r="AD6952">
        <v>2969476244</v>
      </c>
      <c r="AE6952" s="1">
        <v>37207</v>
      </c>
      <c r="AF6952" t="s">
        <v>3743</v>
      </c>
      <c r="AG6952" t="s">
        <v>39010</v>
      </c>
      <c r="AH6952" t="s">
        <v>51</v>
      </c>
      <c r="AJ6952" t="s">
        <v>53</v>
      </c>
      <c r="AL6952" t="s">
        <v>68</v>
      </c>
      <c r="AO6952" t="s">
        <v>8142</v>
      </c>
    </row>
    <row r="6953" spans="1:43" x14ac:dyDescent="0.35">
      <c r="A6953" t="s">
        <v>39011</v>
      </c>
      <c r="B6953" t="s">
        <v>39012</v>
      </c>
      <c r="C6953" t="s">
        <v>106</v>
      </c>
      <c r="F6953" t="s">
        <v>15470</v>
      </c>
      <c r="H6953" t="s">
        <v>15467</v>
      </c>
      <c r="J6953" t="s">
        <v>28715</v>
      </c>
      <c r="K6953" t="s">
        <v>6775</v>
      </c>
      <c r="M6953" t="s">
        <v>419</v>
      </c>
      <c r="N6953" t="s">
        <v>501</v>
      </c>
      <c r="O6953">
        <v>87107</v>
      </c>
      <c r="P6953" t="s">
        <v>50</v>
      </c>
      <c r="U6953" s="1">
        <v>44761</v>
      </c>
      <c r="V6953" s="1">
        <v>44761</v>
      </c>
      <c r="W6953" s="1">
        <v>44761.761111111111</v>
      </c>
      <c r="X6953" s="1">
        <v>44761.761111111111</v>
      </c>
      <c r="AC6953" t="s">
        <v>51</v>
      </c>
      <c r="AD6953">
        <v>2969521508</v>
      </c>
      <c r="AE6953" s="1">
        <v>39021.518055555556</v>
      </c>
      <c r="AF6953" t="s">
        <v>456</v>
      </c>
      <c r="AG6953" t="s">
        <v>39013</v>
      </c>
      <c r="AH6953" t="s">
        <v>51</v>
      </c>
      <c r="AJ6953" t="s">
        <v>53</v>
      </c>
      <c r="AL6953" t="s">
        <v>68</v>
      </c>
      <c r="AO6953" t="s">
        <v>5443</v>
      </c>
      <c r="AP6953" s="1">
        <v>45435.462500000001</v>
      </c>
    </row>
    <row r="6954" spans="1:43" x14ac:dyDescent="0.35">
      <c r="A6954" t="s">
        <v>39014</v>
      </c>
      <c r="B6954" t="s">
        <v>39015</v>
      </c>
      <c r="C6954" t="s">
        <v>1429</v>
      </c>
      <c r="F6954" t="s">
        <v>39016</v>
      </c>
      <c r="H6954" t="s">
        <v>39017</v>
      </c>
      <c r="J6954" t="s">
        <v>2011</v>
      </c>
      <c r="K6954" t="s">
        <v>39018</v>
      </c>
      <c r="M6954" t="s">
        <v>1333</v>
      </c>
      <c r="N6954" t="s">
        <v>65</v>
      </c>
      <c r="O6954">
        <v>80112</v>
      </c>
      <c r="P6954" t="s">
        <v>50</v>
      </c>
      <c r="U6954" s="1">
        <v>44761</v>
      </c>
      <c r="V6954" s="1">
        <v>44761</v>
      </c>
      <c r="W6954" s="1">
        <v>44761.518750000003</v>
      </c>
      <c r="X6954" s="1">
        <v>44761.518750000003</v>
      </c>
      <c r="AC6954" t="s">
        <v>53</v>
      </c>
      <c r="AD6954">
        <v>2969480426</v>
      </c>
      <c r="AE6954" s="1">
        <v>37448</v>
      </c>
      <c r="AF6954" t="s">
        <v>2012</v>
      </c>
      <c r="AG6954" t="s">
        <v>39019</v>
      </c>
      <c r="AH6954" t="s">
        <v>51</v>
      </c>
      <c r="AJ6954" t="s">
        <v>53</v>
      </c>
      <c r="AL6954" t="s">
        <v>68</v>
      </c>
      <c r="AO6954" t="s">
        <v>5443</v>
      </c>
      <c r="AP6954" s="1">
        <v>45191.415972222225</v>
      </c>
      <c r="AQ6954" s="1">
        <v>44686.637499999997</v>
      </c>
    </row>
    <row r="6955" spans="1:43" x14ac:dyDescent="0.35">
      <c r="A6955" t="s">
        <v>39020</v>
      </c>
      <c r="B6955" t="s">
        <v>39021</v>
      </c>
      <c r="C6955" t="s">
        <v>464</v>
      </c>
      <c r="F6955" t="s">
        <v>31121</v>
      </c>
      <c r="H6955" t="s">
        <v>39020</v>
      </c>
      <c r="J6955" t="s">
        <v>2028</v>
      </c>
      <c r="N6955" t="s">
        <v>19616</v>
      </c>
      <c r="O6955">
        <v>32092</v>
      </c>
      <c r="P6955" t="s">
        <v>50</v>
      </c>
      <c r="U6955" s="1">
        <v>44761</v>
      </c>
      <c r="V6955" s="1">
        <v>44761</v>
      </c>
      <c r="AC6955" t="s">
        <v>53</v>
      </c>
      <c r="AD6955">
        <v>2969532847</v>
      </c>
      <c r="AE6955" s="1">
        <v>39580.404166666667</v>
      </c>
      <c r="AG6955" t="s">
        <v>39022</v>
      </c>
      <c r="AH6955" t="s">
        <v>51</v>
      </c>
      <c r="AJ6955" t="s">
        <v>53</v>
      </c>
      <c r="AO6955" t="s">
        <v>8142</v>
      </c>
    </row>
    <row r="6956" spans="1:43" x14ac:dyDescent="0.35">
      <c r="A6956" t="s">
        <v>39023</v>
      </c>
      <c r="B6956" t="s">
        <v>2339</v>
      </c>
      <c r="C6956" t="s">
        <v>17269</v>
      </c>
      <c r="F6956" t="s">
        <v>39024</v>
      </c>
      <c r="H6956" t="s">
        <v>39023</v>
      </c>
      <c r="J6956" t="s">
        <v>445</v>
      </c>
      <c r="M6956" t="s">
        <v>753</v>
      </c>
      <c r="N6956" t="s">
        <v>637</v>
      </c>
      <c r="O6956">
        <v>79907</v>
      </c>
      <c r="P6956" t="s">
        <v>50</v>
      </c>
      <c r="U6956" s="1">
        <v>44761</v>
      </c>
      <c r="V6956" s="1">
        <v>44761</v>
      </c>
      <c r="W6956" s="1">
        <v>44761.43472222222</v>
      </c>
      <c r="X6956" s="1">
        <v>44761.43472222222</v>
      </c>
      <c r="AC6956" t="s">
        <v>53</v>
      </c>
      <c r="AD6956">
        <v>2969522468</v>
      </c>
      <c r="AE6956" s="1">
        <v>39090.576388888891</v>
      </c>
      <c r="AF6956" t="s">
        <v>447</v>
      </c>
      <c r="AG6956" t="s">
        <v>39025</v>
      </c>
      <c r="AH6956" t="s">
        <v>51</v>
      </c>
      <c r="AJ6956" t="s">
        <v>53</v>
      </c>
      <c r="AL6956" t="s">
        <v>68</v>
      </c>
      <c r="AO6956" t="s">
        <v>5443</v>
      </c>
      <c r="AP6956" s="1">
        <v>45464.447916666664</v>
      </c>
      <c r="AQ6956" s="1">
        <v>45464.446527777778</v>
      </c>
    </row>
    <row r="6957" spans="1:43" x14ac:dyDescent="0.35">
      <c r="A6957" t="s">
        <v>39026</v>
      </c>
      <c r="B6957" t="s">
        <v>39027</v>
      </c>
      <c r="C6957" t="s">
        <v>1709</v>
      </c>
      <c r="F6957" t="s">
        <v>39028</v>
      </c>
      <c r="H6957" t="s">
        <v>39026</v>
      </c>
      <c r="J6957" t="s">
        <v>2028</v>
      </c>
      <c r="N6957" t="s">
        <v>19616</v>
      </c>
      <c r="O6957">
        <v>34773</v>
      </c>
      <c r="P6957" t="s">
        <v>50</v>
      </c>
      <c r="U6957" s="1">
        <v>44761</v>
      </c>
      <c r="V6957" s="1">
        <v>44761</v>
      </c>
      <c r="W6957" s="1">
        <v>44762.386111111111</v>
      </c>
      <c r="X6957" s="1">
        <v>44762.386111111111</v>
      </c>
      <c r="AC6957" t="s">
        <v>53</v>
      </c>
      <c r="AD6957">
        <v>2969532847</v>
      </c>
      <c r="AE6957" s="1">
        <v>39580.404166666667</v>
      </c>
      <c r="AF6957" t="s">
        <v>25773</v>
      </c>
      <c r="AG6957" t="s">
        <v>39029</v>
      </c>
      <c r="AH6957" t="s">
        <v>51</v>
      </c>
      <c r="AJ6957" t="s">
        <v>53</v>
      </c>
      <c r="AL6957" t="s">
        <v>68</v>
      </c>
      <c r="AO6957" t="s">
        <v>8142</v>
      </c>
    </row>
    <row r="6958" spans="1:43" x14ac:dyDescent="0.35">
      <c r="A6958" t="s">
        <v>39030</v>
      </c>
      <c r="B6958" t="s">
        <v>39031</v>
      </c>
      <c r="C6958" t="s">
        <v>15217</v>
      </c>
      <c r="D6958" t="s">
        <v>98</v>
      </c>
      <c r="F6958" t="s">
        <v>47</v>
      </c>
      <c r="H6958" t="s">
        <v>39032</v>
      </c>
      <c r="J6958" t="s">
        <v>49</v>
      </c>
      <c r="P6958" t="s">
        <v>50</v>
      </c>
      <c r="U6958" s="1">
        <v>44762</v>
      </c>
      <c r="V6958" s="1">
        <v>44762</v>
      </c>
      <c r="W6958" s="1">
        <v>44762.338888888888</v>
      </c>
      <c r="X6958" s="1">
        <v>44762.338888888888</v>
      </c>
      <c r="AC6958" t="s">
        <v>53</v>
      </c>
      <c r="AD6958">
        <v>2969485219</v>
      </c>
      <c r="AE6958" s="1">
        <v>37784</v>
      </c>
      <c r="AF6958" t="s">
        <v>2021</v>
      </c>
      <c r="AG6958" t="s">
        <v>39033</v>
      </c>
      <c r="AH6958" t="s">
        <v>51</v>
      </c>
      <c r="AJ6958" t="s">
        <v>53</v>
      </c>
      <c r="AL6958" t="s">
        <v>68</v>
      </c>
      <c r="AO6958" t="s">
        <v>5443</v>
      </c>
      <c r="AP6958" s="1">
        <v>44767.6</v>
      </c>
    </row>
    <row r="6959" spans="1:43" x14ac:dyDescent="0.35">
      <c r="A6959" t="s">
        <v>39034</v>
      </c>
      <c r="B6959" t="s">
        <v>39035</v>
      </c>
      <c r="C6959" t="s">
        <v>1564</v>
      </c>
      <c r="F6959" t="s">
        <v>39036</v>
      </c>
      <c r="H6959" t="s">
        <v>39034</v>
      </c>
      <c r="J6959" t="s">
        <v>12949</v>
      </c>
      <c r="K6959" t="s">
        <v>32323</v>
      </c>
      <c r="M6959" t="s">
        <v>12925</v>
      </c>
      <c r="N6959" t="s">
        <v>12926</v>
      </c>
      <c r="O6959">
        <v>47842</v>
      </c>
      <c r="P6959" t="s">
        <v>50</v>
      </c>
      <c r="U6959" s="1">
        <v>44762</v>
      </c>
      <c r="V6959" s="1">
        <v>44762</v>
      </c>
      <c r="W6959" s="1">
        <v>44763.410416666666</v>
      </c>
      <c r="X6959" s="1">
        <v>44763.410416666666</v>
      </c>
      <c r="AC6959" t="s">
        <v>53</v>
      </c>
      <c r="AD6959">
        <v>2969735272</v>
      </c>
      <c r="AE6959" s="1">
        <v>42845.40902777778</v>
      </c>
      <c r="AF6959" t="s">
        <v>22107</v>
      </c>
      <c r="AG6959" t="s">
        <v>39037</v>
      </c>
      <c r="AH6959" t="s">
        <v>51</v>
      </c>
      <c r="AJ6959" t="s">
        <v>53</v>
      </c>
      <c r="AL6959" t="s">
        <v>68</v>
      </c>
      <c r="AO6959" t="s">
        <v>8142</v>
      </c>
    </row>
    <row r="6960" spans="1:43" x14ac:dyDescent="0.35">
      <c r="A6960" t="s">
        <v>39038</v>
      </c>
      <c r="B6960" t="s">
        <v>39039</v>
      </c>
      <c r="C6960" t="s">
        <v>952</v>
      </c>
      <c r="F6960" t="s">
        <v>39040</v>
      </c>
      <c r="H6960" t="s">
        <v>39038</v>
      </c>
      <c r="J6960" t="s">
        <v>9778</v>
      </c>
      <c r="K6960" t="s">
        <v>39041</v>
      </c>
      <c r="M6960" t="s">
        <v>9780</v>
      </c>
      <c r="N6960" t="s">
        <v>9781</v>
      </c>
      <c r="O6960">
        <v>56310</v>
      </c>
      <c r="P6960" t="s">
        <v>50</v>
      </c>
      <c r="U6960" s="1">
        <v>44762</v>
      </c>
      <c r="V6960" s="1">
        <v>44762</v>
      </c>
      <c r="W6960" s="1">
        <v>44763.413194444445</v>
      </c>
      <c r="X6960" s="1">
        <v>44763.413194444445</v>
      </c>
      <c r="AC6960" t="s">
        <v>53</v>
      </c>
      <c r="AD6960">
        <v>2969506030</v>
      </c>
      <c r="AE6960" s="1">
        <v>38097.646527777775</v>
      </c>
      <c r="AF6960" t="s">
        <v>38883</v>
      </c>
      <c r="AG6960" t="s">
        <v>39042</v>
      </c>
      <c r="AH6960" t="s">
        <v>51</v>
      </c>
      <c r="AJ6960" t="s">
        <v>53</v>
      </c>
      <c r="AL6960" t="s">
        <v>68</v>
      </c>
      <c r="AO6960" t="s">
        <v>8142</v>
      </c>
    </row>
    <row r="6961" spans="1:43" x14ac:dyDescent="0.35">
      <c r="A6961" t="s">
        <v>39043</v>
      </c>
      <c r="B6961" t="s">
        <v>39044</v>
      </c>
      <c r="C6961" t="s">
        <v>4386</v>
      </c>
      <c r="F6961" t="s">
        <v>39045</v>
      </c>
      <c r="H6961" t="s">
        <v>39043</v>
      </c>
      <c r="J6961" t="s">
        <v>39046</v>
      </c>
      <c r="M6961" t="s">
        <v>39047</v>
      </c>
      <c r="N6961" t="s">
        <v>287</v>
      </c>
      <c r="O6961">
        <v>81655</v>
      </c>
      <c r="P6961" t="s">
        <v>50</v>
      </c>
      <c r="U6961" s="1">
        <v>44762</v>
      </c>
      <c r="V6961" s="1">
        <v>44762</v>
      </c>
      <c r="W6961" s="1">
        <v>44762.619444444441</v>
      </c>
      <c r="X6961" s="1">
        <v>44762.619444444441</v>
      </c>
      <c r="AC6961" t="s">
        <v>53</v>
      </c>
      <c r="AD6961">
        <v>2972087462</v>
      </c>
      <c r="AE6961" s="1">
        <v>44763.749305555553</v>
      </c>
      <c r="AF6961" t="s">
        <v>39048</v>
      </c>
      <c r="AG6961" t="s">
        <v>39049</v>
      </c>
      <c r="AH6961" t="s">
        <v>51</v>
      </c>
      <c r="AJ6961" t="s">
        <v>53</v>
      </c>
      <c r="AL6961" t="s">
        <v>68</v>
      </c>
      <c r="AO6961" t="s">
        <v>8142</v>
      </c>
      <c r="AP6961" s="1">
        <v>44762.622916666667</v>
      </c>
    </row>
    <row r="6962" spans="1:43" x14ac:dyDescent="0.35">
      <c r="A6962" t="s">
        <v>39050</v>
      </c>
      <c r="B6962" t="s">
        <v>39051</v>
      </c>
      <c r="C6962" t="s">
        <v>320</v>
      </c>
      <c r="F6962" t="s">
        <v>39052</v>
      </c>
      <c r="H6962" t="s">
        <v>39050</v>
      </c>
      <c r="J6962" t="s">
        <v>39053</v>
      </c>
      <c r="M6962" t="s">
        <v>30345</v>
      </c>
      <c r="N6962" t="s">
        <v>287</v>
      </c>
      <c r="O6962" t="s">
        <v>39054</v>
      </c>
      <c r="P6962" t="s">
        <v>50</v>
      </c>
      <c r="U6962" s="1">
        <v>44762</v>
      </c>
      <c r="V6962" s="1">
        <v>44762</v>
      </c>
      <c r="W6962" s="1">
        <v>44762.968055555553</v>
      </c>
      <c r="X6962" s="1">
        <v>44762.968055555553</v>
      </c>
      <c r="AC6962" t="s">
        <v>53</v>
      </c>
      <c r="AD6962">
        <v>2969678869</v>
      </c>
      <c r="AE6962" s="1">
        <v>42244.652083333334</v>
      </c>
      <c r="AF6962" t="s">
        <v>39055</v>
      </c>
      <c r="AG6962" t="s">
        <v>39056</v>
      </c>
      <c r="AH6962" t="s">
        <v>51</v>
      </c>
      <c r="AJ6962" t="s">
        <v>53</v>
      </c>
      <c r="AL6962" t="s">
        <v>68</v>
      </c>
      <c r="AO6962" t="s">
        <v>8142</v>
      </c>
      <c r="AP6962" s="1">
        <v>44857.45</v>
      </c>
    </row>
    <row r="6963" spans="1:43" x14ac:dyDescent="0.35">
      <c r="A6963" t="s">
        <v>39057</v>
      </c>
      <c r="B6963" t="s">
        <v>39058</v>
      </c>
      <c r="C6963" t="s">
        <v>2073</v>
      </c>
      <c r="F6963" t="s">
        <v>15470</v>
      </c>
      <c r="H6963" t="s">
        <v>15467</v>
      </c>
      <c r="J6963" t="s">
        <v>28715</v>
      </c>
      <c r="K6963" t="s">
        <v>38812</v>
      </c>
      <c r="M6963" t="s">
        <v>419</v>
      </c>
      <c r="N6963" t="s">
        <v>253</v>
      </c>
      <c r="O6963">
        <v>87107</v>
      </c>
      <c r="P6963" t="s">
        <v>50</v>
      </c>
      <c r="U6963" s="1">
        <v>44762</v>
      </c>
      <c r="V6963" s="1">
        <v>44762</v>
      </c>
      <c r="W6963" s="1">
        <v>44762.519444444442</v>
      </c>
      <c r="X6963" s="1">
        <v>44762.519444444442</v>
      </c>
      <c r="AC6963" t="s">
        <v>51</v>
      </c>
      <c r="AD6963">
        <v>2969521508</v>
      </c>
      <c r="AE6963" s="1">
        <v>39021.518055555556</v>
      </c>
      <c r="AF6963" t="s">
        <v>456</v>
      </c>
      <c r="AG6963" t="s">
        <v>39059</v>
      </c>
      <c r="AH6963" t="s">
        <v>51</v>
      </c>
      <c r="AJ6963" t="s">
        <v>53</v>
      </c>
      <c r="AL6963" t="s">
        <v>68</v>
      </c>
      <c r="AO6963" t="s">
        <v>5443</v>
      </c>
      <c r="AP6963" s="1">
        <v>45351.427777777775</v>
      </c>
    </row>
    <row r="6964" spans="1:43" x14ac:dyDescent="0.35">
      <c r="A6964" t="s">
        <v>39060</v>
      </c>
      <c r="B6964" t="s">
        <v>39061</v>
      </c>
      <c r="C6964" t="s">
        <v>5031</v>
      </c>
      <c r="F6964">
        <v>18145217834</v>
      </c>
      <c r="H6964" t="s">
        <v>39060</v>
      </c>
      <c r="J6964" t="s">
        <v>5239</v>
      </c>
      <c r="N6964" t="s">
        <v>15540</v>
      </c>
      <c r="O6964">
        <v>15530</v>
      </c>
      <c r="P6964" t="s">
        <v>50</v>
      </c>
      <c r="U6964" s="1">
        <v>44762</v>
      </c>
      <c r="V6964" s="1">
        <v>44762</v>
      </c>
      <c r="W6964" s="1">
        <v>44763.411805555559</v>
      </c>
      <c r="X6964" s="1">
        <v>44763.411805555559</v>
      </c>
      <c r="AC6964" t="s">
        <v>53</v>
      </c>
      <c r="AD6964">
        <v>2969475162</v>
      </c>
      <c r="AE6964" s="1">
        <v>37147</v>
      </c>
      <c r="AF6964" t="s">
        <v>5221</v>
      </c>
      <c r="AG6964" t="s">
        <v>39062</v>
      </c>
      <c r="AH6964" t="s">
        <v>51</v>
      </c>
      <c r="AJ6964" t="s">
        <v>53</v>
      </c>
      <c r="AL6964" t="s">
        <v>68</v>
      </c>
      <c r="AO6964" t="s">
        <v>8142</v>
      </c>
    </row>
    <row r="6965" spans="1:43" x14ac:dyDescent="0.35">
      <c r="A6965" t="s">
        <v>39063</v>
      </c>
      <c r="B6965" t="s">
        <v>39064</v>
      </c>
      <c r="C6965" t="s">
        <v>11910</v>
      </c>
      <c r="D6965" t="s">
        <v>240</v>
      </c>
      <c r="F6965" t="s">
        <v>1917</v>
      </c>
      <c r="H6965" t="s">
        <v>39065</v>
      </c>
      <c r="J6965" t="s">
        <v>1919</v>
      </c>
      <c r="P6965" t="s">
        <v>50</v>
      </c>
      <c r="U6965" s="1">
        <v>44762</v>
      </c>
      <c r="V6965" s="1">
        <v>44762</v>
      </c>
      <c r="W6965" s="1">
        <v>44762.472222222219</v>
      </c>
      <c r="X6965" s="1">
        <v>44762.472222222219</v>
      </c>
      <c r="AC6965" t="s">
        <v>53</v>
      </c>
      <c r="AD6965">
        <v>1000000001</v>
      </c>
      <c r="AE6965" s="1">
        <v>39973.351388888892</v>
      </c>
      <c r="AF6965" t="s">
        <v>3377</v>
      </c>
      <c r="AG6965" t="s">
        <v>39066</v>
      </c>
      <c r="AH6965" t="s">
        <v>51</v>
      </c>
      <c r="AJ6965" t="s">
        <v>53</v>
      </c>
      <c r="AL6965" t="s">
        <v>78</v>
      </c>
      <c r="AO6965" t="s">
        <v>5443</v>
      </c>
      <c r="AP6965" s="1">
        <v>45092.556944444441</v>
      </c>
    </row>
    <row r="6966" spans="1:43" x14ac:dyDescent="0.35">
      <c r="A6966" t="s">
        <v>39067</v>
      </c>
      <c r="B6966" t="s">
        <v>9965</v>
      </c>
      <c r="C6966" t="s">
        <v>39068</v>
      </c>
      <c r="H6966" t="s">
        <v>39069</v>
      </c>
      <c r="J6966" t="s">
        <v>85</v>
      </c>
      <c r="P6966" t="s">
        <v>50</v>
      </c>
      <c r="U6966" s="1">
        <v>44762</v>
      </c>
      <c r="V6966" s="1">
        <v>44762</v>
      </c>
      <c r="W6966" s="1">
        <v>45289.40902777778</v>
      </c>
      <c r="X6966" s="1">
        <v>45289.40902777778</v>
      </c>
      <c r="AC6966" t="s">
        <v>53</v>
      </c>
      <c r="AD6966">
        <v>1000000000</v>
      </c>
      <c r="AE6966" s="1">
        <v>37295</v>
      </c>
      <c r="AG6966" t="s">
        <v>39070</v>
      </c>
      <c r="AH6966" t="s">
        <v>51</v>
      </c>
      <c r="AJ6966" t="s">
        <v>53</v>
      </c>
      <c r="AO6966" t="s">
        <v>5443</v>
      </c>
      <c r="AP6966" s="1">
        <v>45341.388194444444</v>
      </c>
    </row>
    <row r="6967" spans="1:43" x14ac:dyDescent="0.35">
      <c r="A6967" t="s">
        <v>39071</v>
      </c>
      <c r="B6967" t="s">
        <v>39072</v>
      </c>
      <c r="C6967" t="s">
        <v>5318</v>
      </c>
      <c r="F6967" t="s">
        <v>39073</v>
      </c>
      <c r="H6967" t="s">
        <v>39071</v>
      </c>
      <c r="J6967" t="s">
        <v>37022</v>
      </c>
      <c r="K6967" t="s">
        <v>39074</v>
      </c>
      <c r="M6967" t="s">
        <v>3742</v>
      </c>
      <c r="N6967" t="s">
        <v>2409</v>
      </c>
      <c r="O6967">
        <v>85255</v>
      </c>
      <c r="P6967" t="s">
        <v>50</v>
      </c>
      <c r="U6967" s="1">
        <v>44762</v>
      </c>
      <c r="V6967" s="1">
        <v>44762</v>
      </c>
      <c r="W6967" s="1">
        <v>44763.411805555559</v>
      </c>
      <c r="X6967" s="1">
        <v>44763.411805555559</v>
      </c>
      <c r="AC6967" t="s">
        <v>53</v>
      </c>
      <c r="AD6967">
        <v>2969476244</v>
      </c>
      <c r="AE6967" s="1">
        <v>37207</v>
      </c>
      <c r="AF6967" t="s">
        <v>3743</v>
      </c>
      <c r="AG6967" t="s">
        <v>39075</v>
      </c>
      <c r="AH6967" t="s">
        <v>51</v>
      </c>
      <c r="AJ6967" t="s">
        <v>53</v>
      </c>
      <c r="AL6967" t="s">
        <v>68</v>
      </c>
      <c r="AO6967" t="s">
        <v>8142</v>
      </c>
    </row>
    <row r="6968" spans="1:43" x14ac:dyDescent="0.35">
      <c r="A6968" t="s">
        <v>39076</v>
      </c>
      <c r="B6968" t="s">
        <v>5743</v>
      </c>
      <c r="C6968" t="s">
        <v>3813</v>
      </c>
      <c r="H6968" t="s">
        <v>39077</v>
      </c>
      <c r="J6968" t="s">
        <v>3170</v>
      </c>
      <c r="P6968" t="s">
        <v>50</v>
      </c>
      <c r="U6968" s="1">
        <v>44763</v>
      </c>
      <c r="V6968" s="1">
        <v>44763</v>
      </c>
      <c r="W6968" s="1">
        <v>44763.415277777778</v>
      </c>
      <c r="X6968" s="1">
        <v>44763.415277777778</v>
      </c>
      <c r="AC6968" t="s">
        <v>53</v>
      </c>
      <c r="AD6968">
        <v>2969480024</v>
      </c>
      <c r="AE6968" s="1">
        <v>37427</v>
      </c>
      <c r="AF6968" t="s">
        <v>151</v>
      </c>
      <c r="AG6968" t="s">
        <v>39078</v>
      </c>
      <c r="AH6968" t="s">
        <v>51</v>
      </c>
      <c r="AJ6968" t="s">
        <v>53</v>
      </c>
      <c r="AL6968" t="s">
        <v>68</v>
      </c>
      <c r="AO6968" t="s">
        <v>5443</v>
      </c>
      <c r="AP6968" s="1">
        <v>44763.651388888888</v>
      </c>
    </row>
    <row r="6969" spans="1:43" x14ac:dyDescent="0.35">
      <c r="A6969" t="s">
        <v>39079</v>
      </c>
      <c r="B6969" t="s">
        <v>7784</v>
      </c>
      <c r="C6969" t="s">
        <v>894</v>
      </c>
      <c r="D6969" t="s">
        <v>98</v>
      </c>
      <c r="H6969" t="s">
        <v>39080</v>
      </c>
      <c r="J6969" t="s">
        <v>62</v>
      </c>
      <c r="P6969" t="s">
        <v>50</v>
      </c>
      <c r="U6969" s="1">
        <v>44763</v>
      </c>
      <c r="V6969" s="1">
        <v>44763</v>
      </c>
      <c r="W6969" s="1">
        <v>44763.60833333333</v>
      </c>
      <c r="X6969" s="1">
        <v>44763.60833333333</v>
      </c>
      <c r="AC6969" t="s">
        <v>53</v>
      </c>
      <c r="AD6969">
        <v>2969479981</v>
      </c>
      <c r="AE6969" s="1">
        <v>37426</v>
      </c>
      <c r="AF6969" t="s">
        <v>1655</v>
      </c>
      <c r="AG6969" t="s">
        <v>39081</v>
      </c>
      <c r="AH6969" t="s">
        <v>51</v>
      </c>
      <c r="AJ6969" t="s">
        <v>53</v>
      </c>
      <c r="AL6969" t="s">
        <v>68</v>
      </c>
      <c r="AO6969" t="s">
        <v>5443</v>
      </c>
      <c r="AP6969" s="1">
        <v>45476.322916666664</v>
      </c>
      <c r="AQ6969" s="1">
        <v>45113.365972222222</v>
      </c>
    </row>
    <row r="6970" spans="1:43" x14ac:dyDescent="0.35">
      <c r="A6970" t="s">
        <v>39082</v>
      </c>
      <c r="B6970" t="s">
        <v>39083</v>
      </c>
      <c r="C6970" t="s">
        <v>904</v>
      </c>
      <c r="F6970" t="s">
        <v>39084</v>
      </c>
      <c r="H6970" t="s">
        <v>39082</v>
      </c>
      <c r="J6970" t="s">
        <v>3933</v>
      </c>
      <c r="N6970" t="s">
        <v>20313</v>
      </c>
      <c r="O6970">
        <v>39208</v>
      </c>
      <c r="P6970" t="s">
        <v>50</v>
      </c>
      <c r="U6970" s="1">
        <v>44763</v>
      </c>
      <c r="V6970" s="1">
        <v>44763</v>
      </c>
      <c r="W6970" s="1">
        <v>44764.415277777778</v>
      </c>
      <c r="X6970" s="1">
        <v>44764.415277777778</v>
      </c>
      <c r="AC6970" t="s">
        <v>53</v>
      </c>
      <c r="AD6970">
        <v>2969551137</v>
      </c>
      <c r="AE6970" s="1">
        <v>40288.591666666667</v>
      </c>
      <c r="AF6970" t="s">
        <v>3709</v>
      </c>
      <c r="AG6970" t="s">
        <v>39085</v>
      </c>
      <c r="AH6970" t="s">
        <v>51</v>
      </c>
      <c r="AJ6970" t="s">
        <v>53</v>
      </c>
      <c r="AL6970" t="s">
        <v>68</v>
      </c>
      <c r="AO6970" t="s">
        <v>8142</v>
      </c>
    </row>
    <row r="6971" spans="1:43" x14ac:dyDescent="0.35">
      <c r="A6971" t="s">
        <v>39086</v>
      </c>
      <c r="B6971" t="s">
        <v>20831</v>
      </c>
      <c r="C6971" t="s">
        <v>7663</v>
      </c>
      <c r="F6971" t="s">
        <v>39087</v>
      </c>
      <c r="H6971" t="s">
        <v>39086</v>
      </c>
      <c r="J6971" t="s">
        <v>28258</v>
      </c>
      <c r="N6971" t="s">
        <v>15086</v>
      </c>
      <c r="O6971">
        <v>47933</v>
      </c>
      <c r="P6971" t="s">
        <v>50</v>
      </c>
      <c r="U6971" s="1">
        <v>44763</v>
      </c>
      <c r="V6971" s="1">
        <v>44763</v>
      </c>
      <c r="W6971" s="1">
        <v>44764.418055555558</v>
      </c>
      <c r="X6971" s="1">
        <v>44764.418055555558</v>
      </c>
      <c r="AC6971" t="s">
        <v>53</v>
      </c>
      <c r="AD6971">
        <v>2969476832</v>
      </c>
      <c r="AE6971" s="1">
        <v>37243</v>
      </c>
      <c r="AF6971" t="s">
        <v>26576</v>
      </c>
      <c r="AG6971" t="s">
        <v>39088</v>
      </c>
      <c r="AH6971" t="s">
        <v>51</v>
      </c>
      <c r="AJ6971" t="s">
        <v>53</v>
      </c>
      <c r="AL6971" t="s">
        <v>68</v>
      </c>
      <c r="AO6971" t="s">
        <v>8142</v>
      </c>
    </row>
    <row r="6972" spans="1:43" x14ac:dyDescent="0.35">
      <c r="A6972" t="s">
        <v>39089</v>
      </c>
      <c r="B6972" t="s">
        <v>39090</v>
      </c>
      <c r="C6972" t="s">
        <v>3174</v>
      </c>
      <c r="F6972" t="s">
        <v>39091</v>
      </c>
      <c r="H6972" t="s">
        <v>39089</v>
      </c>
      <c r="J6972" t="s">
        <v>11008</v>
      </c>
      <c r="K6972" t="s">
        <v>39092</v>
      </c>
      <c r="M6972" t="s">
        <v>26796</v>
      </c>
      <c r="N6972" t="s">
        <v>13693</v>
      </c>
      <c r="O6972">
        <v>37745</v>
      </c>
      <c r="P6972" t="s">
        <v>50</v>
      </c>
      <c r="U6972" s="1">
        <v>44763</v>
      </c>
      <c r="V6972" s="1">
        <v>44763</v>
      </c>
      <c r="W6972" s="1">
        <v>44764.417361111111</v>
      </c>
      <c r="X6972" s="1">
        <v>44764.417361111111</v>
      </c>
      <c r="AC6972" t="s">
        <v>53</v>
      </c>
      <c r="AD6972">
        <v>2969478809</v>
      </c>
      <c r="AE6972" s="1">
        <v>37358</v>
      </c>
      <c r="AF6972" t="s">
        <v>25808</v>
      </c>
      <c r="AG6972" t="s">
        <v>39093</v>
      </c>
      <c r="AH6972" t="s">
        <v>51</v>
      </c>
      <c r="AJ6972" t="s">
        <v>53</v>
      </c>
      <c r="AL6972" t="s">
        <v>68</v>
      </c>
      <c r="AO6972" t="s">
        <v>8142</v>
      </c>
    </row>
    <row r="6973" spans="1:43" x14ac:dyDescent="0.35">
      <c r="A6973" t="s">
        <v>39094</v>
      </c>
      <c r="B6973" t="s">
        <v>21546</v>
      </c>
      <c r="C6973" t="s">
        <v>302</v>
      </c>
      <c r="F6973" t="s">
        <v>39095</v>
      </c>
      <c r="H6973" t="s">
        <v>39094</v>
      </c>
      <c r="J6973" t="s">
        <v>39096</v>
      </c>
      <c r="K6973" t="s">
        <v>39097</v>
      </c>
      <c r="M6973" t="s">
        <v>39098</v>
      </c>
      <c r="N6973" t="s">
        <v>15418</v>
      </c>
      <c r="O6973">
        <v>37129</v>
      </c>
      <c r="P6973" t="s">
        <v>50</v>
      </c>
      <c r="U6973" s="1">
        <v>44763</v>
      </c>
      <c r="V6973" s="1">
        <v>44763</v>
      </c>
      <c r="W6973" s="1">
        <v>44763.361111111109</v>
      </c>
      <c r="X6973" s="1">
        <v>44763.361111111109</v>
      </c>
      <c r="AC6973" t="s">
        <v>51</v>
      </c>
      <c r="AD6973">
        <v>2972081986</v>
      </c>
      <c r="AE6973" s="1">
        <v>44740.404166666667</v>
      </c>
      <c r="AF6973" t="s">
        <v>39099</v>
      </c>
      <c r="AG6973" t="s">
        <v>39100</v>
      </c>
      <c r="AH6973" t="s">
        <v>51</v>
      </c>
      <c r="AJ6973" t="s">
        <v>53</v>
      </c>
      <c r="AL6973" t="s">
        <v>68</v>
      </c>
      <c r="AO6973" t="s">
        <v>5443</v>
      </c>
      <c r="AP6973" s="1">
        <v>45476.255555555559</v>
      </c>
      <c r="AQ6973" s="1">
        <v>45476.269444444442</v>
      </c>
    </row>
    <row r="6974" spans="1:43" x14ac:dyDescent="0.35">
      <c r="A6974" t="s">
        <v>39101</v>
      </c>
      <c r="B6974" t="s">
        <v>39102</v>
      </c>
      <c r="C6974" t="s">
        <v>39103</v>
      </c>
      <c r="F6974" t="s">
        <v>39104</v>
      </c>
      <c r="H6974" t="s">
        <v>39105</v>
      </c>
      <c r="J6974" t="s">
        <v>17432</v>
      </c>
      <c r="P6974" t="s">
        <v>50</v>
      </c>
      <c r="U6974" s="1">
        <v>44763</v>
      </c>
      <c r="V6974" s="1">
        <v>44763</v>
      </c>
      <c r="AC6974" t="s">
        <v>53</v>
      </c>
      <c r="AD6974">
        <v>2969525106</v>
      </c>
      <c r="AE6974" s="1">
        <v>39213.405555555553</v>
      </c>
      <c r="AG6974" t="s">
        <v>39106</v>
      </c>
      <c r="AH6974" t="s">
        <v>51</v>
      </c>
      <c r="AJ6974" t="s">
        <v>53</v>
      </c>
      <c r="AO6974" t="s">
        <v>5443</v>
      </c>
    </row>
    <row r="6975" spans="1:43" x14ac:dyDescent="0.35">
      <c r="A6975" t="s">
        <v>39107</v>
      </c>
      <c r="B6975" t="s">
        <v>7109</v>
      </c>
      <c r="C6975" t="s">
        <v>302</v>
      </c>
      <c r="F6975" t="s">
        <v>39108</v>
      </c>
      <c r="H6975" t="s">
        <v>39107</v>
      </c>
      <c r="J6975" t="s">
        <v>13536</v>
      </c>
      <c r="N6975" t="s">
        <v>4526</v>
      </c>
      <c r="O6975">
        <v>85335</v>
      </c>
      <c r="P6975" t="s">
        <v>50</v>
      </c>
      <c r="U6975" s="1">
        <v>44763</v>
      </c>
      <c r="V6975" s="1">
        <v>44763</v>
      </c>
      <c r="W6975" s="1">
        <v>44764.413888888892</v>
      </c>
      <c r="X6975" s="1">
        <v>44764.413888888892</v>
      </c>
      <c r="AC6975" t="s">
        <v>53</v>
      </c>
      <c r="AD6975">
        <v>2969477259</v>
      </c>
      <c r="AE6975" s="1">
        <v>37277</v>
      </c>
      <c r="AF6975" t="s">
        <v>25708</v>
      </c>
      <c r="AG6975" t="s">
        <v>39109</v>
      </c>
      <c r="AH6975" t="s">
        <v>51</v>
      </c>
      <c r="AJ6975" t="s">
        <v>53</v>
      </c>
      <c r="AL6975" t="s">
        <v>68</v>
      </c>
      <c r="AO6975" t="s">
        <v>8142</v>
      </c>
    </row>
    <row r="6976" spans="1:43" x14ac:dyDescent="0.35">
      <c r="A6976" t="s">
        <v>39110</v>
      </c>
      <c r="B6976" t="s">
        <v>39111</v>
      </c>
      <c r="C6976" t="s">
        <v>9046</v>
      </c>
      <c r="F6976" t="s">
        <v>39112</v>
      </c>
      <c r="H6976" t="s">
        <v>39110</v>
      </c>
      <c r="J6976" t="s">
        <v>37022</v>
      </c>
      <c r="N6976" t="s">
        <v>4526</v>
      </c>
      <c r="O6976">
        <v>85323</v>
      </c>
      <c r="P6976" t="s">
        <v>50</v>
      </c>
      <c r="U6976" s="1">
        <v>44763</v>
      </c>
      <c r="V6976" s="1">
        <v>44763</v>
      </c>
      <c r="AC6976" t="s">
        <v>53</v>
      </c>
      <c r="AD6976">
        <v>2969476244</v>
      </c>
      <c r="AE6976" s="1">
        <v>37207</v>
      </c>
      <c r="AG6976" t="s">
        <v>39113</v>
      </c>
      <c r="AH6976" t="s">
        <v>51</v>
      </c>
      <c r="AJ6976" t="s">
        <v>53</v>
      </c>
      <c r="AO6976" t="s">
        <v>8142</v>
      </c>
    </row>
    <row r="6977" spans="1:43" x14ac:dyDescent="0.35">
      <c r="A6977" t="s">
        <v>39114</v>
      </c>
      <c r="B6977" t="s">
        <v>28213</v>
      </c>
      <c r="C6977" t="s">
        <v>19800</v>
      </c>
      <c r="F6977" t="s">
        <v>39115</v>
      </c>
      <c r="H6977" t="s">
        <v>29910</v>
      </c>
      <c r="J6977" t="s">
        <v>26971</v>
      </c>
      <c r="K6977" t="s">
        <v>39116</v>
      </c>
      <c r="M6977" t="s">
        <v>21285</v>
      </c>
      <c r="N6977" t="s">
        <v>65</v>
      </c>
      <c r="O6977">
        <v>80241</v>
      </c>
      <c r="P6977" t="s">
        <v>50</v>
      </c>
      <c r="U6977" s="1">
        <v>44763</v>
      </c>
      <c r="V6977" s="1">
        <v>44763</v>
      </c>
      <c r="W6977" s="1">
        <v>44763.494444444441</v>
      </c>
      <c r="X6977" s="1">
        <v>44763.494444444441</v>
      </c>
      <c r="AC6977" t="s">
        <v>53</v>
      </c>
      <c r="AD6977">
        <v>2969783181</v>
      </c>
      <c r="AE6977" s="1">
        <v>43172.738194444442</v>
      </c>
      <c r="AF6977" t="s">
        <v>26122</v>
      </c>
      <c r="AG6977" t="s">
        <v>39117</v>
      </c>
      <c r="AH6977" t="s">
        <v>51</v>
      </c>
      <c r="AJ6977" t="s">
        <v>53</v>
      </c>
      <c r="AL6977" t="s">
        <v>68</v>
      </c>
      <c r="AO6977" t="s">
        <v>5443</v>
      </c>
      <c r="AP6977" s="1">
        <v>44763.493055555555</v>
      </c>
    </row>
    <row r="6978" spans="1:43" x14ac:dyDescent="0.35">
      <c r="A6978" t="s">
        <v>39118</v>
      </c>
      <c r="B6978" t="s">
        <v>30033</v>
      </c>
      <c r="C6978" t="s">
        <v>1709</v>
      </c>
      <c r="F6978" t="s">
        <v>39115</v>
      </c>
      <c r="H6978" t="s">
        <v>29910</v>
      </c>
      <c r="J6978" t="s">
        <v>26971</v>
      </c>
      <c r="K6978" t="s">
        <v>39116</v>
      </c>
      <c r="M6978" t="s">
        <v>21285</v>
      </c>
      <c r="N6978" t="s">
        <v>65</v>
      </c>
      <c r="O6978">
        <v>80241</v>
      </c>
      <c r="P6978" t="s">
        <v>50</v>
      </c>
      <c r="U6978" s="1">
        <v>44763</v>
      </c>
      <c r="V6978" s="1">
        <v>44763</v>
      </c>
      <c r="W6978" s="1">
        <v>44763.491666666669</v>
      </c>
      <c r="X6978" s="1">
        <v>44763.491666666669</v>
      </c>
      <c r="AC6978" t="s">
        <v>53</v>
      </c>
      <c r="AD6978">
        <v>2969783181</v>
      </c>
      <c r="AE6978" s="1">
        <v>43172.738194444442</v>
      </c>
      <c r="AF6978" t="s">
        <v>26122</v>
      </c>
      <c r="AG6978" t="s">
        <v>39119</v>
      </c>
      <c r="AH6978" t="s">
        <v>51</v>
      </c>
      <c r="AJ6978" t="s">
        <v>53</v>
      </c>
      <c r="AL6978" t="s">
        <v>68</v>
      </c>
      <c r="AO6978" t="s">
        <v>5443</v>
      </c>
      <c r="AP6978" s="1">
        <v>44763.490277777775</v>
      </c>
    </row>
    <row r="6979" spans="1:43" x14ac:dyDescent="0.35">
      <c r="A6979" t="s">
        <v>39120</v>
      </c>
      <c r="B6979" t="s">
        <v>39121</v>
      </c>
      <c r="C6979" t="s">
        <v>39122</v>
      </c>
      <c r="F6979">
        <f>1320-262-4036</f>
        <v>-2978</v>
      </c>
      <c r="H6979" t="s">
        <v>39123</v>
      </c>
      <c r="J6979" t="s">
        <v>38789</v>
      </c>
      <c r="N6979" t="s">
        <v>15037</v>
      </c>
      <c r="O6979">
        <v>56288</v>
      </c>
      <c r="P6979" t="s">
        <v>50</v>
      </c>
      <c r="U6979" s="1">
        <v>44763</v>
      </c>
      <c r="V6979" s="1">
        <v>44763</v>
      </c>
      <c r="W6979" s="1">
        <v>44764.412499999999</v>
      </c>
      <c r="X6979" s="1">
        <v>44764.412499999999</v>
      </c>
      <c r="AC6979" t="s">
        <v>53</v>
      </c>
      <c r="AD6979">
        <v>2969475030</v>
      </c>
      <c r="AE6979" s="1">
        <v>37138</v>
      </c>
      <c r="AF6979" t="s">
        <v>38792</v>
      </c>
      <c r="AG6979" t="s">
        <v>39124</v>
      </c>
      <c r="AH6979" t="s">
        <v>51</v>
      </c>
      <c r="AJ6979" t="s">
        <v>53</v>
      </c>
      <c r="AL6979" t="s">
        <v>68</v>
      </c>
      <c r="AO6979" t="s">
        <v>8142</v>
      </c>
    </row>
    <row r="6980" spans="1:43" x14ac:dyDescent="0.35">
      <c r="A6980" t="s">
        <v>39125</v>
      </c>
      <c r="B6980" t="s">
        <v>39126</v>
      </c>
      <c r="C6980" t="s">
        <v>29171</v>
      </c>
      <c r="F6980" t="s">
        <v>39127</v>
      </c>
      <c r="H6980" t="s">
        <v>39125</v>
      </c>
      <c r="I6980" t="s">
        <v>179</v>
      </c>
      <c r="J6980" t="s">
        <v>491</v>
      </c>
      <c r="N6980" t="s">
        <v>16805</v>
      </c>
      <c r="O6980">
        <v>97230</v>
      </c>
      <c r="P6980" t="s">
        <v>50</v>
      </c>
      <c r="U6980" s="1">
        <v>44763</v>
      </c>
      <c r="V6980" s="1">
        <v>44763</v>
      </c>
      <c r="AC6980" t="s">
        <v>53</v>
      </c>
      <c r="AD6980">
        <v>2969472760</v>
      </c>
      <c r="AE6980" s="1">
        <v>36916.71597222222</v>
      </c>
      <c r="AG6980" t="s">
        <v>39128</v>
      </c>
      <c r="AH6980" t="s">
        <v>51</v>
      </c>
      <c r="AJ6980" t="s">
        <v>53</v>
      </c>
      <c r="AO6980" t="s">
        <v>8142</v>
      </c>
    </row>
    <row r="6981" spans="1:43" x14ac:dyDescent="0.35">
      <c r="A6981" t="s">
        <v>39129</v>
      </c>
      <c r="B6981" t="s">
        <v>1737</v>
      </c>
      <c r="C6981" t="s">
        <v>1052</v>
      </c>
      <c r="F6981" t="s">
        <v>39130</v>
      </c>
      <c r="H6981" t="s">
        <v>39129</v>
      </c>
      <c r="J6981" t="s">
        <v>39131</v>
      </c>
      <c r="K6981" t="s">
        <v>39132</v>
      </c>
      <c r="M6981" t="s">
        <v>137</v>
      </c>
      <c r="N6981" t="s">
        <v>65</v>
      </c>
      <c r="O6981">
        <v>80236</v>
      </c>
      <c r="P6981" t="s">
        <v>50</v>
      </c>
      <c r="U6981" s="1">
        <v>44763</v>
      </c>
      <c r="V6981" s="1">
        <v>44763</v>
      </c>
      <c r="W6981" s="1">
        <v>44763.412499999999</v>
      </c>
      <c r="X6981" s="1">
        <v>44763.412499999999</v>
      </c>
      <c r="AC6981" t="s">
        <v>53</v>
      </c>
      <c r="AD6981">
        <v>2972012712</v>
      </c>
      <c r="AE6981" s="1">
        <v>44465.599999999999</v>
      </c>
      <c r="AF6981" t="s">
        <v>39133</v>
      </c>
      <c r="AG6981" t="s">
        <v>39134</v>
      </c>
      <c r="AH6981" t="s">
        <v>51</v>
      </c>
      <c r="AJ6981" t="s">
        <v>53</v>
      </c>
      <c r="AL6981" t="s">
        <v>68</v>
      </c>
      <c r="AO6981" t="s">
        <v>5443</v>
      </c>
      <c r="AP6981" s="1">
        <v>44810.488888888889</v>
      </c>
    </row>
    <row r="6982" spans="1:43" x14ac:dyDescent="0.35">
      <c r="A6982" t="s">
        <v>39135</v>
      </c>
      <c r="B6982" t="s">
        <v>3158</v>
      </c>
      <c r="C6982" t="s">
        <v>218</v>
      </c>
      <c r="H6982" t="s">
        <v>39136</v>
      </c>
      <c r="J6982" t="s">
        <v>3170</v>
      </c>
      <c r="P6982" t="s">
        <v>50</v>
      </c>
      <c r="U6982" s="1">
        <v>44764</v>
      </c>
      <c r="V6982" s="1">
        <v>44764</v>
      </c>
      <c r="W6982" s="1">
        <v>44764.421527777777</v>
      </c>
      <c r="X6982" s="1">
        <v>44764.421527777777</v>
      </c>
      <c r="AC6982" t="s">
        <v>53</v>
      </c>
      <c r="AD6982">
        <v>2969480024</v>
      </c>
      <c r="AE6982" s="1">
        <v>37427</v>
      </c>
      <c r="AF6982" t="s">
        <v>151</v>
      </c>
      <c r="AG6982" t="s">
        <v>39137</v>
      </c>
      <c r="AH6982" t="s">
        <v>51</v>
      </c>
      <c r="AJ6982" t="s">
        <v>53</v>
      </c>
      <c r="AL6982" t="s">
        <v>68</v>
      </c>
      <c r="AO6982" t="s">
        <v>5443</v>
      </c>
      <c r="AP6982" s="1">
        <v>45164.144444444442</v>
      </c>
    </row>
    <row r="6983" spans="1:43" x14ac:dyDescent="0.35">
      <c r="A6983" t="s">
        <v>39138</v>
      </c>
      <c r="B6983" t="s">
        <v>11182</v>
      </c>
      <c r="C6983" t="s">
        <v>946</v>
      </c>
      <c r="F6983" t="s">
        <v>39139</v>
      </c>
      <c r="H6983" t="s">
        <v>18264</v>
      </c>
      <c r="J6983" t="s">
        <v>7738</v>
      </c>
      <c r="K6983" t="s">
        <v>7739</v>
      </c>
      <c r="M6983" t="s">
        <v>21053</v>
      </c>
      <c r="N6983" t="s">
        <v>4438</v>
      </c>
      <c r="O6983">
        <v>92590</v>
      </c>
      <c r="P6983" t="s">
        <v>50</v>
      </c>
      <c r="U6983" s="1">
        <v>44764</v>
      </c>
      <c r="V6983" s="1">
        <v>44764</v>
      </c>
      <c r="W6983" s="1">
        <v>44764.470138888886</v>
      </c>
      <c r="X6983" s="1">
        <v>44764.470138888886</v>
      </c>
      <c r="AC6983" t="s">
        <v>53</v>
      </c>
      <c r="AD6983">
        <v>2969477493</v>
      </c>
      <c r="AE6983" s="1">
        <v>37291</v>
      </c>
      <c r="AF6983" t="s">
        <v>7742</v>
      </c>
      <c r="AG6983" t="s">
        <v>39140</v>
      </c>
      <c r="AH6983" t="s">
        <v>51</v>
      </c>
      <c r="AJ6983" t="s">
        <v>53</v>
      </c>
      <c r="AL6983" t="s">
        <v>68</v>
      </c>
      <c r="AO6983" t="s">
        <v>5443</v>
      </c>
      <c r="AP6983" s="1">
        <v>44960.704861111109</v>
      </c>
    </row>
    <row r="6984" spans="1:43" x14ac:dyDescent="0.35">
      <c r="A6984" t="s">
        <v>39141</v>
      </c>
      <c r="B6984" t="s">
        <v>39142</v>
      </c>
      <c r="C6984" t="s">
        <v>11142</v>
      </c>
      <c r="F6984" t="s">
        <v>39143</v>
      </c>
      <c r="H6984" t="s">
        <v>39141</v>
      </c>
      <c r="J6984" t="s">
        <v>39144</v>
      </c>
      <c r="K6984" t="s">
        <v>39145</v>
      </c>
      <c r="M6984" t="s">
        <v>31729</v>
      </c>
      <c r="N6984" t="s">
        <v>2756</v>
      </c>
      <c r="O6984">
        <v>33142</v>
      </c>
      <c r="P6984" t="s">
        <v>50</v>
      </c>
      <c r="U6984" s="1">
        <v>44764</v>
      </c>
      <c r="V6984" s="1">
        <v>44764</v>
      </c>
      <c r="W6984" s="1">
        <v>44764.536111111112</v>
      </c>
      <c r="X6984" s="1">
        <v>44764.536111111112</v>
      </c>
      <c r="AC6984" t="s">
        <v>51</v>
      </c>
      <c r="AD6984">
        <v>2972087717</v>
      </c>
      <c r="AE6984" s="1">
        <v>44764.595138888886</v>
      </c>
      <c r="AG6984" t="s">
        <v>39146</v>
      </c>
      <c r="AH6984" t="s">
        <v>51</v>
      </c>
      <c r="AJ6984" t="s">
        <v>53</v>
      </c>
      <c r="AL6984" t="s">
        <v>68</v>
      </c>
      <c r="AM6984" s="1">
        <v>44823.619444444441</v>
      </c>
      <c r="AN6984" t="s">
        <v>39147</v>
      </c>
      <c r="AO6984" t="s">
        <v>5443</v>
      </c>
      <c r="AP6984" s="1">
        <v>45106.466666666667</v>
      </c>
      <c r="AQ6984" s="1">
        <v>44798.390972222223</v>
      </c>
    </row>
    <row r="6985" spans="1:43" x14ac:dyDescent="0.35">
      <c r="A6985" t="s">
        <v>39148</v>
      </c>
      <c r="B6985" t="s">
        <v>14893</v>
      </c>
      <c r="C6985" t="s">
        <v>622</v>
      </c>
      <c r="F6985" t="s">
        <v>39149</v>
      </c>
      <c r="H6985" t="s">
        <v>39148</v>
      </c>
      <c r="J6985" t="s">
        <v>39150</v>
      </c>
      <c r="M6985" t="s">
        <v>12936</v>
      </c>
      <c r="N6985" t="s">
        <v>592</v>
      </c>
      <c r="O6985">
        <v>80027</v>
      </c>
      <c r="P6985" t="s">
        <v>50</v>
      </c>
      <c r="U6985" s="1">
        <v>44764</v>
      </c>
      <c r="V6985" s="1">
        <v>44764</v>
      </c>
      <c r="W6985" s="1">
        <v>44764.487500000003</v>
      </c>
      <c r="X6985" s="1">
        <v>44764.487500000003</v>
      </c>
      <c r="AC6985" t="s">
        <v>53</v>
      </c>
      <c r="AD6985">
        <v>2969754980</v>
      </c>
      <c r="AE6985" s="1">
        <v>42970.517361111109</v>
      </c>
      <c r="AG6985" t="s">
        <v>39151</v>
      </c>
      <c r="AH6985" t="s">
        <v>51</v>
      </c>
      <c r="AJ6985" t="s">
        <v>53</v>
      </c>
      <c r="AL6985" t="s">
        <v>78</v>
      </c>
      <c r="AO6985" t="s">
        <v>8142</v>
      </c>
    </row>
    <row r="6986" spans="1:43" x14ac:dyDescent="0.35">
      <c r="A6986" t="s">
        <v>39152</v>
      </c>
      <c r="B6986" t="s">
        <v>39153</v>
      </c>
      <c r="C6986" t="s">
        <v>39154</v>
      </c>
      <c r="F6986">
        <v>14123431231</v>
      </c>
      <c r="G6986">
        <v>14123431231</v>
      </c>
      <c r="H6986" t="s">
        <v>39155</v>
      </c>
      <c r="I6986" t="s">
        <v>1422</v>
      </c>
      <c r="K6986" t="s">
        <v>19707</v>
      </c>
      <c r="L6986" t="s">
        <v>39156</v>
      </c>
      <c r="M6986" t="s">
        <v>19708</v>
      </c>
      <c r="N6986" t="s">
        <v>1515</v>
      </c>
      <c r="O6986">
        <v>85215</v>
      </c>
      <c r="P6986" t="s">
        <v>50</v>
      </c>
      <c r="U6986" s="1">
        <v>44764</v>
      </c>
      <c r="V6986" s="1">
        <v>44764</v>
      </c>
      <c r="W6986" s="1">
        <v>44764.420138888891</v>
      </c>
      <c r="X6986" s="1">
        <v>44764.420138888891</v>
      </c>
      <c r="AC6986" t="s">
        <v>53</v>
      </c>
      <c r="AD6986">
        <v>9999999999</v>
      </c>
      <c r="AE6986" s="1">
        <v>45196</v>
      </c>
      <c r="AG6986" t="s">
        <v>39157</v>
      </c>
      <c r="AH6986" t="s">
        <v>51</v>
      </c>
      <c r="AJ6986" t="s">
        <v>53</v>
      </c>
      <c r="AL6986" t="s">
        <v>68</v>
      </c>
      <c r="AO6986" t="s">
        <v>8142</v>
      </c>
      <c r="AP6986" s="1">
        <v>44799.05</v>
      </c>
    </row>
    <row r="6987" spans="1:43" x14ac:dyDescent="0.35">
      <c r="A6987" t="s">
        <v>39158</v>
      </c>
      <c r="B6987" t="s">
        <v>39159</v>
      </c>
      <c r="C6987" t="s">
        <v>894</v>
      </c>
      <c r="F6987" t="s">
        <v>39160</v>
      </c>
      <c r="H6987" t="s">
        <v>39158</v>
      </c>
      <c r="J6987" t="s">
        <v>39161</v>
      </c>
      <c r="K6987" t="s">
        <v>39162</v>
      </c>
      <c r="M6987" t="s">
        <v>2378</v>
      </c>
      <c r="N6987" t="s">
        <v>65</v>
      </c>
      <c r="O6987">
        <v>80524</v>
      </c>
      <c r="P6987" t="s">
        <v>50</v>
      </c>
      <c r="U6987" s="1">
        <v>44764</v>
      </c>
      <c r="V6987" s="1">
        <v>44764</v>
      </c>
      <c r="W6987" s="1">
        <v>44764.362500000003</v>
      </c>
      <c r="X6987" s="1">
        <v>44764.362500000003</v>
      </c>
      <c r="AC6987" t="s">
        <v>53</v>
      </c>
      <c r="AD6987">
        <v>2972087632</v>
      </c>
      <c r="AE6987" s="1">
        <v>44764.440972222219</v>
      </c>
      <c r="AF6987" t="s">
        <v>39163</v>
      </c>
      <c r="AG6987" t="s">
        <v>39164</v>
      </c>
      <c r="AH6987" t="s">
        <v>51</v>
      </c>
      <c r="AJ6987" t="s">
        <v>53</v>
      </c>
      <c r="AL6987" t="s">
        <v>68</v>
      </c>
      <c r="AO6987" t="s">
        <v>5443</v>
      </c>
      <c r="AP6987" s="1">
        <v>44767.390277777777</v>
      </c>
    </row>
    <row r="6988" spans="1:43" x14ac:dyDescent="0.35">
      <c r="A6988" t="s">
        <v>39165</v>
      </c>
      <c r="B6988" t="s">
        <v>39166</v>
      </c>
      <c r="C6988" t="s">
        <v>39167</v>
      </c>
      <c r="F6988" t="s">
        <v>39168</v>
      </c>
      <c r="H6988" t="s">
        <v>39165</v>
      </c>
      <c r="J6988" t="s">
        <v>39169</v>
      </c>
      <c r="K6988" t="s">
        <v>39170</v>
      </c>
      <c r="M6988" t="s">
        <v>19469</v>
      </c>
      <c r="N6988" t="s">
        <v>65</v>
      </c>
      <c r="O6988">
        <v>80424</v>
      </c>
      <c r="P6988" t="s">
        <v>50</v>
      </c>
      <c r="U6988" s="1">
        <v>44764</v>
      </c>
      <c r="V6988" s="1">
        <v>44764</v>
      </c>
      <c r="W6988" s="1">
        <v>44764.756944444445</v>
      </c>
      <c r="X6988" s="1">
        <v>44764.756944444445</v>
      </c>
      <c r="AC6988" t="s">
        <v>53</v>
      </c>
      <c r="AD6988">
        <v>1000000001</v>
      </c>
      <c r="AE6988" s="1">
        <v>39973.351388888892</v>
      </c>
      <c r="AF6988" t="s">
        <v>3377</v>
      </c>
      <c r="AG6988" t="s">
        <v>39171</v>
      </c>
      <c r="AH6988" t="s">
        <v>51</v>
      </c>
      <c r="AJ6988" t="s">
        <v>53</v>
      </c>
      <c r="AL6988" t="s">
        <v>78</v>
      </c>
      <c r="AO6988" t="s">
        <v>5443</v>
      </c>
      <c r="AP6988" s="1">
        <v>44764.755555555559</v>
      </c>
    </row>
    <row r="6989" spans="1:43" x14ac:dyDescent="0.35">
      <c r="A6989" t="s">
        <v>39172</v>
      </c>
      <c r="B6989" t="s">
        <v>3035</v>
      </c>
      <c r="C6989" t="s">
        <v>2238</v>
      </c>
      <c r="F6989" t="s">
        <v>39173</v>
      </c>
      <c r="H6989" t="s">
        <v>39172</v>
      </c>
      <c r="J6989" t="s">
        <v>1274</v>
      </c>
      <c r="K6989" t="s">
        <v>39174</v>
      </c>
      <c r="M6989" t="s">
        <v>5822</v>
      </c>
      <c r="N6989" t="s">
        <v>65</v>
      </c>
      <c r="O6989">
        <v>80104</v>
      </c>
      <c r="P6989" t="s">
        <v>50</v>
      </c>
      <c r="U6989" s="1">
        <v>44764</v>
      </c>
      <c r="V6989" s="1">
        <v>44764</v>
      </c>
      <c r="W6989" s="1">
        <v>44764.445833333331</v>
      </c>
      <c r="X6989" s="1">
        <v>44764.445833333331</v>
      </c>
      <c r="AC6989" t="s">
        <v>53</v>
      </c>
      <c r="AD6989">
        <v>1000000001</v>
      </c>
      <c r="AE6989" s="1">
        <v>39973.351388888892</v>
      </c>
      <c r="AF6989" t="s">
        <v>3377</v>
      </c>
      <c r="AG6989" t="s">
        <v>39175</v>
      </c>
      <c r="AH6989" t="s">
        <v>51</v>
      </c>
      <c r="AJ6989" t="s">
        <v>53</v>
      </c>
      <c r="AL6989" t="s">
        <v>78</v>
      </c>
      <c r="AO6989" t="s">
        <v>5443</v>
      </c>
      <c r="AP6989" s="1">
        <v>44764.444444444445</v>
      </c>
    </row>
    <row r="6990" spans="1:43" x14ac:dyDescent="0.35">
      <c r="A6990" t="s">
        <v>39176</v>
      </c>
      <c r="B6990" t="s">
        <v>1210</v>
      </c>
      <c r="C6990" t="s">
        <v>8512</v>
      </c>
      <c r="F6990">
        <v>17206847170</v>
      </c>
      <c r="H6990" t="s">
        <v>39176</v>
      </c>
      <c r="J6990" t="s">
        <v>39177</v>
      </c>
      <c r="K6990" t="s">
        <v>39178</v>
      </c>
      <c r="M6990" t="s">
        <v>4133</v>
      </c>
      <c r="N6990" t="s">
        <v>213</v>
      </c>
      <c r="O6990">
        <v>80516</v>
      </c>
      <c r="P6990" t="s">
        <v>50</v>
      </c>
      <c r="U6990" s="1">
        <v>44764</v>
      </c>
      <c r="V6990" s="1">
        <v>44764</v>
      </c>
      <c r="W6990" s="1">
        <v>44764.320833333331</v>
      </c>
      <c r="X6990" s="1">
        <v>44764.320833333331</v>
      </c>
      <c r="AC6990" t="s">
        <v>53</v>
      </c>
      <c r="AD6990">
        <v>2972039591</v>
      </c>
      <c r="AE6990" s="1">
        <v>44519.238888888889</v>
      </c>
      <c r="AF6990" t="s">
        <v>39179</v>
      </c>
      <c r="AG6990" t="s">
        <v>39180</v>
      </c>
      <c r="AH6990" t="s">
        <v>51</v>
      </c>
      <c r="AJ6990" t="s">
        <v>53</v>
      </c>
      <c r="AL6990" t="s">
        <v>68</v>
      </c>
      <c r="AO6990" t="s">
        <v>5443</v>
      </c>
      <c r="AP6990" s="1">
        <v>45471.356944444444</v>
      </c>
      <c r="AQ6990" s="1">
        <v>45470.474305555559</v>
      </c>
    </row>
    <row r="6991" spans="1:43" x14ac:dyDescent="0.35">
      <c r="A6991" t="s">
        <v>39181</v>
      </c>
      <c r="B6991" t="s">
        <v>39182</v>
      </c>
      <c r="C6991" t="s">
        <v>39183</v>
      </c>
      <c r="F6991" t="s">
        <v>39184</v>
      </c>
      <c r="H6991" t="s">
        <v>39181</v>
      </c>
      <c r="J6991" t="s">
        <v>39185</v>
      </c>
      <c r="K6991" t="s">
        <v>39186</v>
      </c>
      <c r="M6991" t="s">
        <v>7579</v>
      </c>
      <c r="N6991" t="s">
        <v>65</v>
      </c>
      <c r="O6991">
        <v>80480</v>
      </c>
      <c r="P6991" t="s">
        <v>50</v>
      </c>
      <c r="U6991" s="1">
        <v>44764</v>
      </c>
      <c r="V6991" s="1">
        <v>44764</v>
      </c>
      <c r="W6991" s="1">
        <v>44764.54583333333</v>
      </c>
      <c r="X6991" s="1">
        <v>44764.54583333333</v>
      </c>
      <c r="AC6991" t="s">
        <v>53</v>
      </c>
      <c r="AD6991">
        <v>2972087724</v>
      </c>
      <c r="AE6991" s="1">
        <v>44764.603472222225</v>
      </c>
      <c r="AF6991" t="s">
        <v>39187</v>
      </c>
      <c r="AG6991" t="s">
        <v>39188</v>
      </c>
      <c r="AH6991" t="s">
        <v>51</v>
      </c>
      <c r="AJ6991" t="s">
        <v>53</v>
      </c>
      <c r="AL6991" t="s">
        <v>68</v>
      </c>
      <c r="AO6991" t="s">
        <v>5443</v>
      </c>
      <c r="AP6991" s="1">
        <v>45476.65347222222</v>
      </c>
      <c r="AQ6991" s="1">
        <v>45476.752083333333</v>
      </c>
    </row>
    <row r="6992" spans="1:43" x14ac:dyDescent="0.35">
      <c r="A6992" t="s">
        <v>39189</v>
      </c>
      <c r="B6992" t="s">
        <v>39190</v>
      </c>
      <c r="C6992" t="s">
        <v>309</v>
      </c>
      <c r="F6992" t="s">
        <v>39191</v>
      </c>
      <c r="H6992" t="s">
        <v>39192</v>
      </c>
      <c r="J6992" t="s">
        <v>37022</v>
      </c>
      <c r="N6992" t="s">
        <v>4526</v>
      </c>
      <c r="O6992" t="s">
        <v>39193</v>
      </c>
      <c r="P6992" t="s">
        <v>50</v>
      </c>
      <c r="U6992" s="1">
        <v>44764</v>
      </c>
      <c r="V6992" s="1">
        <v>44764</v>
      </c>
      <c r="W6992" s="1">
        <v>44764.419444444444</v>
      </c>
      <c r="X6992" s="1">
        <v>44764.419444444444</v>
      </c>
      <c r="AC6992" t="s">
        <v>53</v>
      </c>
      <c r="AD6992">
        <v>2969476244</v>
      </c>
      <c r="AE6992" s="1">
        <v>37207</v>
      </c>
      <c r="AF6992" t="s">
        <v>3743</v>
      </c>
      <c r="AG6992" t="s">
        <v>39194</v>
      </c>
      <c r="AH6992" t="s">
        <v>51</v>
      </c>
      <c r="AJ6992" t="s">
        <v>53</v>
      </c>
      <c r="AL6992" t="s">
        <v>68</v>
      </c>
      <c r="AO6992" t="s">
        <v>8142</v>
      </c>
    </row>
    <row r="6993" spans="1:42" x14ac:dyDescent="0.35">
      <c r="A6993" t="s">
        <v>39195</v>
      </c>
      <c r="B6993" t="s">
        <v>2490</v>
      </c>
      <c r="C6993" t="s">
        <v>4545</v>
      </c>
      <c r="F6993">
        <v>14023763407</v>
      </c>
      <c r="H6993" t="s">
        <v>39195</v>
      </c>
      <c r="J6993" t="s">
        <v>39196</v>
      </c>
      <c r="K6993" t="s">
        <v>39197</v>
      </c>
      <c r="M6993" t="s">
        <v>10301</v>
      </c>
      <c r="N6993" t="s">
        <v>592</v>
      </c>
      <c r="O6993">
        <v>82601</v>
      </c>
      <c r="P6993" t="s">
        <v>50</v>
      </c>
      <c r="U6993" s="1">
        <v>44765</v>
      </c>
      <c r="V6993" s="1">
        <v>44765</v>
      </c>
      <c r="AC6993" t="s">
        <v>53</v>
      </c>
      <c r="AD6993">
        <v>2969893312</v>
      </c>
      <c r="AE6993" s="1">
        <v>43640.39166666667</v>
      </c>
      <c r="AG6993" t="s">
        <v>39198</v>
      </c>
      <c r="AH6993" t="s">
        <v>51</v>
      </c>
      <c r="AJ6993" t="s">
        <v>53</v>
      </c>
      <c r="AO6993" t="s">
        <v>5443</v>
      </c>
    </row>
    <row r="6994" spans="1:42" x14ac:dyDescent="0.35">
      <c r="A6994" t="s">
        <v>39199</v>
      </c>
      <c r="B6994" t="s">
        <v>39200</v>
      </c>
      <c r="C6994" t="s">
        <v>587</v>
      </c>
      <c r="F6994" t="s">
        <v>39201</v>
      </c>
      <c r="H6994" t="s">
        <v>39199</v>
      </c>
      <c r="J6994" t="s">
        <v>39202</v>
      </c>
      <c r="N6994" t="s">
        <v>287</v>
      </c>
      <c r="O6994">
        <v>80528</v>
      </c>
      <c r="P6994" t="s">
        <v>50</v>
      </c>
      <c r="U6994" s="1">
        <v>44766</v>
      </c>
      <c r="V6994" s="1">
        <v>44766</v>
      </c>
      <c r="W6994" s="1">
        <v>44766.931250000001</v>
      </c>
      <c r="X6994" s="1">
        <v>44766.931250000001</v>
      </c>
      <c r="AC6994" t="s">
        <v>53</v>
      </c>
      <c r="AD6994">
        <v>1000000001</v>
      </c>
      <c r="AE6994" s="1">
        <v>39973.351388888892</v>
      </c>
      <c r="AF6994" t="s">
        <v>3377</v>
      </c>
      <c r="AG6994" t="s">
        <v>39203</v>
      </c>
      <c r="AH6994" t="s">
        <v>51</v>
      </c>
      <c r="AJ6994" t="s">
        <v>53</v>
      </c>
      <c r="AL6994" t="s">
        <v>78</v>
      </c>
      <c r="AO6994" t="s">
        <v>8142</v>
      </c>
    </row>
    <row r="6995" spans="1:42" x14ac:dyDescent="0.35">
      <c r="A6995" t="s">
        <v>39204</v>
      </c>
      <c r="B6995" t="s">
        <v>39205</v>
      </c>
      <c r="C6995" t="s">
        <v>946</v>
      </c>
      <c r="F6995" t="s">
        <v>39206</v>
      </c>
      <c r="H6995" t="s">
        <v>39204</v>
      </c>
      <c r="J6995" t="s">
        <v>4293</v>
      </c>
      <c r="N6995" t="s">
        <v>592</v>
      </c>
      <c r="O6995">
        <v>82001</v>
      </c>
      <c r="P6995" t="s">
        <v>50</v>
      </c>
      <c r="U6995" s="1">
        <v>44767</v>
      </c>
      <c r="V6995" s="1">
        <v>44767</v>
      </c>
      <c r="W6995" s="1">
        <v>44767.538888888892</v>
      </c>
      <c r="X6995" s="1">
        <v>44767.538888888892</v>
      </c>
      <c r="AC6995" t="s">
        <v>53</v>
      </c>
      <c r="AD6995">
        <v>2969634929</v>
      </c>
      <c r="AE6995" s="1">
        <v>41799.665972222225</v>
      </c>
      <c r="AF6995" t="s">
        <v>4296</v>
      </c>
      <c r="AG6995" t="s">
        <v>39207</v>
      </c>
      <c r="AH6995" t="s">
        <v>51</v>
      </c>
      <c r="AJ6995" t="s">
        <v>53</v>
      </c>
      <c r="AL6995" t="s">
        <v>68</v>
      </c>
      <c r="AO6995" t="s">
        <v>8142</v>
      </c>
      <c r="AP6995" s="1">
        <v>44856.59097222222</v>
      </c>
    </row>
    <row r="6996" spans="1:42" x14ac:dyDescent="0.35">
      <c r="A6996" t="s">
        <v>39208</v>
      </c>
      <c r="B6996" t="s">
        <v>39209</v>
      </c>
      <c r="C6996" t="s">
        <v>383</v>
      </c>
      <c r="F6996" t="s">
        <v>39210</v>
      </c>
      <c r="H6996" t="s">
        <v>39208</v>
      </c>
      <c r="J6996" t="s">
        <v>39211</v>
      </c>
      <c r="M6996" t="s">
        <v>39212</v>
      </c>
      <c r="N6996" t="s">
        <v>287</v>
      </c>
      <c r="O6996">
        <v>81212</v>
      </c>
      <c r="P6996" t="s">
        <v>50</v>
      </c>
      <c r="U6996" s="1">
        <v>44767</v>
      </c>
      <c r="V6996" s="1">
        <v>44767</v>
      </c>
      <c r="W6996" s="1">
        <v>44767.446527777778</v>
      </c>
      <c r="X6996" s="1">
        <v>44767.446527777778</v>
      </c>
      <c r="AC6996" t="s">
        <v>53</v>
      </c>
      <c r="AD6996">
        <v>2972073540</v>
      </c>
      <c r="AE6996" s="1">
        <v>44694.465277777781</v>
      </c>
      <c r="AF6996" t="s">
        <v>39213</v>
      </c>
      <c r="AG6996" t="s">
        <v>39214</v>
      </c>
      <c r="AH6996" t="s">
        <v>51</v>
      </c>
      <c r="AJ6996" t="s">
        <v>53</v>
      </c>
      <c r="AL6996" t="s">
        <v>68</v>
      </c>
      <c r="AO6996" t="s">
        <v>8142</v>
      </c>
    </row>
    <row r="6997" spans="1:42" x14ac:dyDescent="0.35">
      <c r="A6997" t="s">
        <v>28753</v>
      </c>
      <c r="B6997" t="s">
        <v>39215</v>
      </c>
      <c r="C6997" t="s">
        <v>309</v>
      </c>
      <c r="F6997" t="s">
        <v>39216</v>
      </c>
      <c r="H6997" t="s">
        <v>28753</v>
      </c>
      <c r="J6997" t="s">
        <v>28754</v>
      </c>
      <c r="K6997" t="s">
        <v>39217</v>
      </c>
      <c r="M6997" t="s">
        <v>3571</v>
      </c>
      <c r="N6997" t="s">
        <v>65</v>
      </c>
      <c r="O6997">
        <v>80022</v>
      </c>
      <c r="P6997" t="s">
        <v>50</v>
      </c>
      <c r="U6997" s="1">
        <v>44767</v>
      </c>
      <c r="V6997" s="1">
        <v>44767</v>
      </c>
      <c r="W6997" s="1">
        <v>44767.625</v>
      </c>
      <c r="X6997" s="1">
        <v>44767.625</v>
      </c>
      <c r="AC6997" t="s">
        <v>53</v>
      </c>
      <c r="AD6997">
        <v>2969506604</v>
      </c>
      <c r="AE6997" s="1">
        <v>38134.46597222222</v>
      </c>
      <c r="AF6997" t="s">
        <v>12049</v>
      </c>
      <c r="AG6997" t="s">
        <v>39218</v>
      </c>
      <c r="AH6997" t="s">
        <v>51</v>
      </c>
      <c r="AJ6997" t="s">
        <v>53</v>
      </c>
      <c r="AL6997" t="s">
        <v>68</v>
      </c>
      <c r="AO6997" t="s">
        <v>5443</v>
      </c>
      <c r="AP6997" s="1">
        <v>44769.515277777777</v>
      </c>
    </row>
    <row r="6998" spans="1:42" x14ac:dyDescent="0.35">
      <c r="A6998" t="s">
        <v>37506</v>
      </c>
      <c r="B6998" t="s">
        <v>37505</v>
      </c>
      <c r="C6998" t="s">
        <v>28686</v>
      </c>
      <c r="F6998" t="s">
        <v>39219</v>
      </c>
      <c r="H6998" t="s">
        <v>39220</v>
      </c>
      <c r="J6998" t="s">
        <v>30519</v>
      </c>
      <c r="K6998" t="s">
        <v>39221</v>
      </c>
      <c r="M6998" t="s">
        <v>753</v>
      </c>
      <c r="N6998" t="s">
        <v>798</v>
      </c>
      <c r="O6998">
        <v>79935</v>
      </c>
      <c r="P6998" t="s">
        <v>50</v>
      </c>
      <c r="U6998" s="1">
        <v>44767</v>
      </c>
      <c r="V6998" s="1">
        <v>44767</v>
      </c>
      <c r="W6998" s="1">
        <v>44767.729166666664</v>
      </c>
      <c r="X6998" s="1">
        <v>44767.729166666664</v>
      </c>
      <c r="AC6998" t="s">
        <v>53</v>
      </c>
      <c r="AD6998">
        <v>2969480024</v>
      </c>
      <c r="AE6998" s="1">
        <v>37427</v>
      </c>
      <c r="AG6998" t="s">
        <v>39222</v>
      </c>
      <c r="AH6998" t="s">
        <v>51</v>
      </c>
      <c r="AJ6998" t="s">
        <v>53</v>
      </c>
      <c r="AL6998" t="s">
        <v>78</v>
      </c>
      <c r="AO6998" t="s">
        <v>5443</v>
      </c>
      <c r="AP6998" s="1">
        <v>44767.727777777778</v>
      </c>
    </row>
    <row r="6999" spans="1:42" x14ac:dyDescent="0.35">
      <c r="A6999" t="s">
        <v>39223</v>
      </c>
      <c r="B6999" t="s">
        <v>39224</v>
      </c>
      <c r="C6999" t="s">
        <v>39225</v>
      </c>
      <c r="F6999" t="s">
        <v>39226</v>
      </c>
      <c r="H6999" t="s">
        <v>39223</v>
      </c>
      <c r="J6999" t="s">
        <v>39227</v>
      </c>
      <c r="K6999" t="s">
        <v>39228</v>
      </c>
      <c r="M6999" t="s">
        <v>39229</v>
      </c>
      <c r="N6999" t="s">
        <v>65</v>
      </c>
      <c r="O6999" t="s">
        <v>39230</v>
      </c>
      <c r="P6999" t="s">
        <v>50</v>
      </c>
      <c r="U6999" s="1">
        <v>44767</v>
      </c>
      <c r="V6999" s="1">
        <v>44767</v>
      </c>
      <c r="W6999" s="1">
        <v>44767.472222222219</v>
      </c>
      <c r="X6999" s="1">
        <v>44767.472222222219</v>
      </c>
      <c r="AC6999" t="s">
        <v>53</v>
      </c>
      <c r="AD6999">
        <v>1000000001</v>
      </c>
      <c r="AE6999" s="1">
        <v>39973.351388888892</v>
      </c>
      <c r="AF6999" t="s">
        <v>3377</v>
      </c>
      <c r="AG6999" t="s">
        <v>39231</v>
      </c>
      <c r="AH6999" t="s">
        <v>51</v>
      </c>
      <c r="AJ6999" t="s">
        <v>53</v>
      </c>
      <c r="AL6999" t="s">
        <v>78</v>
      </c>
      <c r="AO6999" t="s">
        <v>5443</v>
      </c>
      <c r="AP6999" s="1">
        <v>44767.463888888888</v>
      </c>
    </row>
    <row r="7000" spans="1:42" x14ac:dyDescent="0.35">
      <c r="A7000" t="s">
        <v>39232</v>
      </c>
      <c r="B7000" t="s">
        <v>39233</v>
      </c>
      <c r="C7000" t="s">
        <v>587</v>
      </c>
      <c r="F7000" t="s">
        <v>39234</v>
      </c>
      <c r="H7000" t="s">
        <v>39235</v>
      </c>
      <c r="J7000" t="s">
        <v>1014</v>
      </c>
      <c r="K7000" t="s">
        <v>6223</v>
      </c>
      <c r="M7000" t="s">
        <v>5488</v>
      </c>
      <c r="N7000" t="s">
        <v>2409</v>
      </c>
      <c r="O7000" t="s">
        <v>6224</v>
      </c>
      <c r="P7000" t="s">
        <v>50</v>
      </c>
      <c r="U7000" s="1">
        <v>44767</v>
      </c>
      <c r="V7000" s="1">
        <v>44767</v>
      </c>
      <c r="W7000" s="1">
        <v>44768.384722222225</v>
      </c>
      <c r="X7000" s="1">
        <v>44768.384722222225</v>
      </c>
      <c r="AC7000" t="s">
        <v>53</v>
      </c>
      <c r="AD7000">
        <v>2969480780</v>
      </c>
      <c r="AE7000" s="1">
        <v>37467</v>
      </c>
      <c r="AF7000" t="s">
        <v>39236</v>
      </c>
      <c r="AG7000" t="s">
        <v>39237</v>
      </c>
      <c r="AH7000" t="s">
        <v>51</v>
      </c>
      <c r="AJ7000" t="s">
        <v>53</v>
      </c>
      <c r="AL7000" t="s">
        <v>68</v>
      </c>
      <c r="AO7000" t="s">
        <v>8142</v>
      </c>
    </row>
    <row r="7001" spans="1:42" x14ac:dyDescent="0.35">
      <c r="A7001" t="s">
        <v>39238</v>
      </c>
      <c r="B7001" t="s">
        <v>3789</v>
      </c>
      <c r="C7001" t="s">
        <v>39239</v>
      </c>
      <c r="F7001" t="s">
        <v>22828</v>
      </c>
      <c r="H7001" t="s">
        <v>39240</v>
      </c>
      <c r="I7001" t="s">
        <v>101</v>
      </c>
      <c r="J7001" t="s">
        <v>491</v>
      </c>
      <c r="K7001" t="s">
        <v>39241</v>
      </c>
      <c r="L7001" t="s">
        <v>39242</v>
      </c>
      <c r="M7001" t="s">
        <v>6893</v>
      </c>
      <c r="N7001" t="s">
        <v>798</v>
      </c>
      <c r="O7001">
        <v>79718</v>
      </c>
      <c r="P7001" t="s">
        <v>50</v>
      </c>
      <c r="U7001" s="1">
        <v>44767</v>
      </c>
      <c r="V7001" s="1">
        <v>44767</v>
      </c>
      <c r="W7001" s="1">
        <v>44767.551388888889</v>
      </c>
      <c r="X7001" s="1">
        <v>45350.556250000001</v>
      </c>
      <c r="Y7001" s="1">
        <v>45119.372916666667</v>
      </c>
      <c r="AC7001" t="s">
        <v>53</v>
      </c>
      <c r="AD7001">
        <v>2969472760</v>
      </c>
      <c r="AE7001" s="1">
        <v>36916.71597222222</v>
      </c>
      <c r="AF7001" t="s">
        <v>39243</v>
      </c>
      <c r="AG7001" t="s">
        <v>39244</v>
      </c>
      <c r="AH7001" t="s">
        <v>51</v>
      </c>
      <c r="AJ7001" t="s">
        <v>53</v>
      </c>
      <c r="AL7001" t="s">
        <v>68</v>
      </c>
      <c r="AO7001" t="s">
        <v>5443</v>
      </c>
      <c r="AP7001" s="1">
        <v>44886.625694444447</v>
      </c>
    </row>
    <row r="7002" spans="1:42" x14ac:dyDescent="0.35">
      <c r="A7002" t="s">
        <v>39245</v>
      </c>
      <c r="B7002" t="s">
        <v>747</v>
      </c>
      <c r="C7002" t="s">
        <v>39246</v>
      </c>
      <c r="H7002" t="s">
        <v>39245</v>
      </c>
      <c r="J7002" t="s">
        <v>30289</v>
      </c>
      <c r="K7002" t="s">
        <v>21931</v>
      </c>
      <c r="M7002" t="s">
        <v>21932</v>
      </c>
      <c r="N7002" t="s">
        <v>798</v>
      </c>
      <c r="O7002">
        <v>78022</v>
      </c>
      <c r="P7002" t="s">
        <v>50</v>
      </c>
      <c r="U7002" s="1">
        <v>44767</v>
      </c>
      <c r="V7002" s="1">
        <v>44767</v>
      </c>
      <c r="W7002" s="1">
        <v>44768.383333333331</v>
      </c>
      <c r="X7002" s="1">
        <v>44768.383333333331</v>
      </c>
      <c r="AC7002" t="s">
        <v>53</v>
      </c>
      <c r="AD7002">
        <v>2969537768</v>
      </c>
      <c r="AE7002" s="1">
        <v>39794.362500000003</v>
      </c>
      <c r="AF7002" t="s">
        <v>21919</v>
      </c>
      <c r="AG7002" t="s">
        <v>39247</v>
      </c>
      <c r="AH7002" t="s">
        <v>51</v>
      </c>
      <c r="AJ7002" t="s">
        <v>53</v>
      </c>
      <c r="AL7002" t="s">
        <v>68</v>
      </c>
      <c r="AO7002" t="s">
        <v>8142</v>
      </c>
    </row>
    <row r="7003" spans="1:42" x14ac:dyDescent="0.35">
      <c r="A7003" t="s">
        <v>39248</v>
      </c>
      <c r="B7003" t="s">
        <v>39249</v>
      </c>
      <c r="C7003" t="s">
        <v>530</v>
      </c>
      <c r="F7003" t="s">
        <v>39250</v>
      </c>
      <c r="H7003" t="s">
        <v>39248</v>
      </c>
      <c r="J7003" t="s">
        <v>12949</v>
      </c>
      <c r="K7003" t="s">
        <v>39251</v>
      </c>
      <c r="M7003" t="s">
        <v>12925</v>
      </c>
      <c r="N7003" t="s">
        <v>12926</v>
      </c>
      <c r="O7003">
        <v>47842</v>
      </c>
      <c r="P7003" t="s">
        <v>50</v>
      </c>
      <c r="U7003" s="1">
        <v>44768</v>
      </c>
      <c r="V7003" s="1">
        <v>44768</v>
      </c>
      <c r="W7003" s="1">
        <v>44769.43472222222</v>
      </c>
      <c r="X7003" s="1">
        <v>44769.43472222222</v>
      </c>
      <c r="AC7003" t="s">
        <v>53</v>
      </c>
      <c r="AD7003">
        <v>2969735272</v>
      </c>
      <c r="AE7003" s="1">
        <v>42845.40902777778</v>
      </c>
      <c r="AF7003" t="s">
        <v>22107</v>
      </c>
      <c r="AG7003" t="s">
        <v>39252</v>
      </c>
      <c r="AH7003" t="s">
        <v>51</v>
      </c>
      <c r="AJ7003" t="s">
        <v>53</v>
      </c>
      <c r="AL7003" t="s">
        <v>68</v>
      </c>
      <c r="AO7003" t="s">
        <v>8142</v>
      </c>
    </row>
    <row r="7004" spans="1:42" x14ac:dyDescent="0.35">
      <c r="A7004" t="s">
        <v>39253</v>
      </c>
      <c r="B7004" t="s">
        <v>26642</v>
      </c>
      <c r="C7004" t="s">
        <v>11519</v>
      </c>
      <c r="F7004" t="s">
        <v>39254</v>
      </c>
      <c r="H7004" t="s">
        <v>39253</v>
      </c>
      <c r="J7004" t="s">
        <v>12818</v>
      </c>
      <c r="N7004" t="s">
        <v>14739</v>
      </c>
      <c r="O7004">
        <v>62060</v>
      </c>
      <c r="P7004" t="s">
        <v>50</v>
      </c>
      <c r="U7004" s="1">
        <v>44768</v>
      </c>
      <c r="V7004" s="1">
        <v>44768</v>
      </c>
      <c r="W7004" s="1">
        <v>44768.452777777777</v>
      </c>
      <c r="X7004" s="1">
        <v>44768.452777777777</v>
      </c>
      <c r="AC7004" t="s">
        <v>53</v>
      </c>
      <c r="AD7004">
        <v>2969608846</v>
      </c>
      <c r="AE7004" s="1">
        <v>41666.397916666669</v>
      </c>
      <c r="AF7004" t="s">
        <v>12821</v>
      </c>
      <c r="AG7004" t="s">
        <v>39255</v>
      </c>
      <c r="AH7004" t="s">
        <v>51</v>
      </c>
      <c r="AJ7004" t="s">
        <v>53</v>
      </c>
      <c r="AL7004" t="s">
        <v>68</v>
      </c>
      <c r="AO7004" t="s">
        <v>8142</v>
      </c>
    </row>
    <row r="7005" spans="1:42" x14ac:dyDescent="0.35">
      <c r="A7005" t="s">
        <v>39256</v>
      </c>
      <c r="B7005" t="s">
        <v>11841</v>
      </c>
      <c r="C7005" t="s">
        <v>97</v>
      </c>
      <c r="D7005" t="s">
        <v>98</v>
      </c>
      <c r="F7005" t="s">
        <v>39257</v>
      </c>
      <c r="G7005" t="s">
        <v>39257</v>
      </c>
      <c r="H7005" t="s">
        <v>39258</v>
      </c>
      <c r="J7005" t="s">
        <v>5634</v>
      </c>
      <c r="P7005" t="s">
        <v>50</v>
      </c>
      <c r="U7005" s="1">
        <v>44768</v>
      </c>
      <c r="V7005" s="1">
        <v>44768</v>
      </c>
      <c r="W7005" s="1">
        <v>44768.675000000003</v>
      </c>
      <c r="X7005" s="1">
        <v>44768.675000000003</v>
      </c>
      <c r="AC7005" t="s">
        <v>53</v>
      </c>
      <c r="AD7005">
        <v>1000000001</v>
      </c>
      <c r="AE7005" s="1">
        <v>39973.351388888892</v>
      </c>
      <c r="AF7005" t="s">
        <v>3377</v>
      </c>
      <c r="AG7005" t="s">
        <v>39259</v>
      </c>
      <c r="AH7005" t="s">
        <v>51</v>
      </c>
      <c r="AJ7005" t="s">
        <v>53</v>
      </c>
      <c r="AL7005" t="s">
        <v>78</v>
      </c>
      <c r="AO7005" t="s">
        <v>5443</v>
      </c>
      <c r="AP7005" s="1">
        <v>45275.494444444441</v>
      </c>
    </row>
    <row r="7006" spans="1:42" x14ac:dyDescent="0.35">
      <c r="A7006" t="s">
        <v>39260</v>
      </c>
      <c r="B7006" t="s">
        <v>39261</v>
      </c>
      <c r="C7006" t="s">
        <v>894</v>
      </c>
      <c r="F7006" t="s">
        <v>39262</v>
      </c>
      <c r="H7006" t="s">
        <v>39260</v>
      </c>
      <c r="J7006" t="s">
        <v>39263</v>
      </c>
      <c r="M7006" t="s">
        <v>1333</v>
      </c>
      <c r="N7006" t="s">
        <v>287</v>
      </c>
      <c r="O7006">
        <v>80112</v>
      </c>
      <c r="P7006" t="s">
        <v>50</v>
      </c>
      <c r="U7006" s="1">
        <v>44768</v>
      </c>
      <c r="V7006" s="1">
        <v>44768</v>
      </c>
      <c r="W7006" s="1">
        <v>44768.555555555555</v>
      </c>
      <c r="X7006" s="1">
        <v>44768.555555555555</v>
      </c>
      <c r="AC7006" t="s">
        <v>53</v>
      </c>
      <c r="AD7006">
        <v>1000000001</v>
      </c>
      <c r="AE7006" s="1">
        <v>39973.351388888892</v>
      </c>
      <c r="AF7006" t="s">
        <v>3377</v>
      </c>
      <c r="AG7006" t="s">
        <v>39264</v>
      </c>
      <c r="AH7006" t="s">
        <v>51</v>
      </c>
      <c r="AJ7006" t="s">
        <v>53</v>
      </c>
      <c r="AL7006" t="s">
        <v>78</v>
      </c>
      <c r="AO7006" t="s">
        <v>8142</v>
      </c>
    </row>
    <row r="7007" spans="1:42" x14ac:dyDescent="0.35">
      <c r="A7007" t="s">
        <v>39265</v>
      </c>
      <c r="B7007" t="s">
        <v>1440</v>
      </c>
      <c r="C7007" t="s">
        <v>39266</v>
      </c>
      <c r="F7007" t="s">
        <v>39267</v>
      </c>
      <c r="H7007" t="s">
        <v>39265</v>
      </c>
      <c r="J7007" t="s">
        <v>39268</v>
      </c>
      <c r="K7007" t="s">
        <v>39269</v>
      </c>
      <c r="M7007" t="s">
        <v>1912</v>
      </c>
      <c r="N7007" t="s">
        <v>65</v>
      </c>
      <c r="O7007">
        <v>80127</v>
      </c>
      <c r="P7007" t="s">
        <v>50</v>
      </c>
      <c r="U7007" s="1">
        <v>44768</v>
      </c>
      <c r="V7007" s="1">
        <v>44768</v>
      </c>
      <c r="W7007" s="1">
        <v>44768.45416666667</v>
      </c>
      <c r="X7007" s="1">
        <v>44768.45416666667</v>
      </c>
      <c r="AC7007" t="s">
        <v>53</v>
      </c>
      <c r="AD7007">
        <v>1000000001</v>
      </c>
      <c r="AE7007" s="1">
        <v>39973.351388888892</v>
      </c>
      <c r="AF7007" t="s">
        <v>3377</v>
      </c>
      <c r="AG7007" t="s">
        <v>39270</v>
      </c>
      <c r="AH7007" t="s">
        <v>51</v>
      </c>
      <c r="AJ7007" t="s">
        <v>53</v>
      </c>
      <c r="AL7007" t="s">
        <v>78</v>
      </c>
      <c r="AO7007" t="s">
        <v>5443</v>
      </c>
      <c r="AP7007" s="1">
        <v>44771.630555555559</v>
      </c>
    </row>
    <row r="7008" spans="1:42" x14ac:dyDescent="0.35">
      <c r="A7008" t="s">
        <v>39271</v>
      </c>
      <c r="B7008" t="s">
        <v>39272</v>
      </c>
      <c r="C7008" t="s">
        <v>3466</v>
      </c>
      <c r="F7008" t="s">
        <v>39273</v>
      </c>
      <c r="H7008" t="s">
        <v>39274</v>
      </c>
      <c r="J7008" t="s">
        <v>39275</v>
      </c>
      <c r="P7008" t="s">
        <v>50</v>
      </c>
      <c r="U7008" s="1">
        <v>44768</v>
      </c>
      <c r="V7008" s="1">
        <v>44768</v>
      </c>
      <c r="W7008" s="1">
        <v>44768.415277777778</v>
      </c>
      <c r="X7008" s="1">
        <v>44768.415277777778</v>
      </c>
      <c r="AC7008" t="s">
        <v>53</v>
      </c>
      <c r="AD7008">
        <v>1000000001</v>
      </c>
      <c r="AE7008" s="1">
        <v>39973.351388888892</v>
      </c>
      <c r="AF7008" t="s">
        <v>3377</v>
      </c>
      <c r="AG7008" t="s">
        <v>39276</v>
      </c>
      <c r="AH7008" t="s">
        <v>51</v>
      </c>
      <c r="AJ7008" t="s">
        <v>53</v>
      </c>
      <c r="AL7008" t="s">
        <v>78</v>
      </c>
      <c r="AO7008" t="s">
        <v>8142</v>
      </c>
      <c r="AP7008" s="1">
        <v>45335.411805555559</v>
      </c>
    </row>
    <row r="7009" spans="1:43" x14ac:dyDescent="0.35">
      <c r="A7009" t="s">
        <v>39277</v>
      </c>
      <c r="B7009" t="s">
        <v>39278</v>
      </c>
      <c r="C7009" t="s">
        <v>39279</v>
      </c>
      <c r="F7009" t="s">
        <v>39280</v>
      </c>
      <c r="H7009" t="s">
        <v>39281</v>
      </c>
      <c r="J7009" t="s">
        <v>39282</v>
      </c>
      <c r="N7009" t="s">
        <v>398</v>
      </c>
      <c r="O7009" t="s">
        <v>39283</v>
      </c>
      <c r="P7009" t="s">
        <v>50</v>
      </c>
      <c r="U7009" s="1">
        <v>44768</v>
      </c>
      <c r="V7009" s="1">
        <v>44768</v>
      </c>
      <c r="W7009" s="1">
        <v>44768.197916666664</v>
      </c>
      <c r="X7009" s="1">
        <v>44768.197916666664</v>
      </c>
      <c r="AC7009" t="s">
        <v>53</v>
      </c>
      <c r="AD7009">
        <v>1000000001</v>
      </c>
      <c r="AE7009" s="1">
        <v>39973.351388888892</v>
      </c>
      <c r="AF7009" t="s">
        <v>3377</v>
      </c>
      <c r="AG7009" t="s">
        <v>39284</v>
      </c>
      <c r="AH7009" t="s">
        <v>51</v>
      </c>
      <c r="AJ7009" t="s">
        <v>53</v>
      </c>
      <c r="AL7009" t="s">
        <v>78</v>
      </c>
      <c r="AO7009" t="s">
        <v>8142</v>
      </c>
    </row>
    <row r="7010" spans="1:43" x14ac:dyDescent="0.35">
      <c r="A7010" t="s">
        <v>39285</v>
      </c>
      <c r="B7010" t="s">
        <v>4746</v>
      </c>
      <c r="C7010" t="s">
        <v>3330</v>
      </c>
      <c r="F7010" t="s">
        <v>39286</v>
      </c>
      <c r="H7010" t="s">
        <v>39285</v>
      </c>
      <c r="J7010" t="s">
        <v>39287</v>
      </c>
      <c r="K7010" t="s">
        <v>39288</v>
      </c>
      <c r="M7010" t="s">
        <v>25780</v>
      </c>
      <c r="N7010" t="s">
        <v>798</v>
      </c>
      <c r="O7010">
        <v>75142</v>
      </c>
      <c r="P7010" t="s">
        <v>50</v>
      </c>
      <c r="U7010" s="1">
        <v>44768</v>
      </c>
      <c r="V7010" s="1">
        <v>44768</v>
      </c>
      <c r="W7010" s="1">
        <v>44769.436111111114</v>
      </c>
      <c r="X7010" s="1">
        <v>44769.436111111114</v>
      </c>
      <c r="AC7010" t="s">
        <v>53</v>
      </c>
      <c r="AD7010">
        <v>2969576808</v>
      </c>
      <c r="AE7010" s="1">
        <v>41106.638888888891</v>
      </c>
      <c r="AF7010" t="s">
        <v>39289</v>
      </c>
      <c r="AG7010" t="s">
        <v>39290</v>
      </c>
      <c r="AH7010" t="s">
        <v>51</v>
      </c>
      <c r="AJ7010" t="s">
        <v>53</v>
      </c>
      <c r="AL7010" t="s">
        <v>68</v>
      </c>
      <c r="AO7010" t="s">
        <v>8142</v>
      </c>
    </row>
    <row r="7011" spans="1:43" x14ac:dyDescent="0.35">
      <c r="A7011" t="s">
        <v>39291</v>
      </c>
      <c r="B7011" t="s">
        <v>39292</v>
      </c>
      <c r="C7011" t="s">
        <v>946</v>
      </c>
      <c r="F7011" t="s">
        <v>39293</v>
      </c>
      <c r="H7011" t="s">
        <v>39291</v>
      </c>
      <c r="J7011" t="s">
        <v>38256</v>
      </c>
      <c r="N7011" t="s">
        <v>15037</v>
      </c>
      <c r="O7011">
        <v>56288</v>
      </c>
      <c r="P7011" t="s">
        <v>50</v>
      </c>
      <c r="U7011" s="1">
        <v>44768</v>
      </c>
      <c r="V7011" s="1">
        <v>44768</v>
      </c>
      <c r="AC7011" t="s">
        <v>53</v>
      </c>
      <c r="AD7011">
        <v>2969475030</v>
      </c>
      <c r="AE7011" s="1">
        <v>37138</v>
      </c>
      <c r="AG7011" t="s">
        <v>39294</v>
      </c>
      <c r="AH7011" t="s">
        <v>51</v>
      </c>
      <c r="AJ7011" t="s">
        <v>53</v>
      </c>
      <c r="AO7011" t="s">
        <v>8142</v>
      </c>
    </row>
    <row r="7012" spans="1:43" x14ac:dyDescent="0.35">
      <c r="A7012" t="s">
        <v>39295</v>
      </c>
      <c r="B7012" t="s">
        <v>39296</v>
      </c>
      <c r="C7012" t="s">
        <v>1679</v>
      </c>
      <c r="H7012" t="s">
        <v>39297</v>
      </c>
      <c r="J7012" t="s">
        <v>38256</v>
      </c>
      <c r="K7012" t="s">
        <v>38260</v>
      </c>
      <c r="L7012" t="s">
        <v>38261</v>
      </c>
      <c r="M7012" t="s">
        <v>38262</v>
      </c>
      <c r="N7012" t="s">
        <v>9781</v>
      </c>
      <c r="O7012">
        <v>56281</v>
      </c>
      <c r="P7012" t="s">
        <v>50</v>
      </c>
      <c r="U7012" s="1">
        <v>44768</v>
      </c>
      <c r="V7012" s="1">
        <v>44768</v>
      </c>
      <c r="W7012" s="1">
        <v>44769.436111111114</v>
      </c>
      <c r="X7012" s="1">
        <v>44769.436111111114</v>
      </c>
      <c r="AC7012" t="s">
        <v>53</v>
      </c>
      <c r="AD7012">
        <v>2969475030</v>
      </c>
      <c r="AE7012" s="1">
        <v>37138</v>
      </c>
      <c r="AF7012" t="s">
        <v>38792</v>
      </c>
      <c r="AG7012" t="s">
        <v>39298</v>
      </c>
      <c r="AH7012" t="s">
        <v>51</v>
      </c>
      <c r="AJ7012" t="s">
        <v>53</v>
      </c>
      <c r="AL7012" t="s">
        <v>68</v>
      </c>
      <c r="AO7012" t="s">
        <v>8142</v>
      </c>
    </row>
    <row r="7013" spans="1:43" x14ac:dyDescent="0.35">
      <c r="A7013" t="s">
        <v>39299</v>
      </c>
      <c r="B7013" t="s">
        <v>39300</v>
      </c>
      <c r="C7013" t="s">
        <v>39301</v>
      </c>
      <c r="H7013" t="s">
        <v>39302</v>
      </c>
      <c r="J7013" t="s">
        <v>49</v>
      </c>
      <c r="P7013" t="s">
        <v>50</v>
      </c>
      <c r="U7013" s="1">
        <v>44768</v>
      </c>
      <c r="V7013" s="1">
        <v>44768</v>
      </c>
      <c r="W7013" s="1">
        <v>45289.409722222219</v>
      </c>
      <c r="X7013" s="1">
        <v>45289.409722222219</v>
      </c>
      <c r="AC7013" t="s">
        <v>53</v>
      </c>
      <c r="AD7013">
        <v>1000000000</v>
      </c>
      <c r="AE7013" s="1">
        <v>37295</v>
      </c>
      <c r="AG7013" t="s">
        <v>39303</v>
      </c>
      <c r="AH7013" t="s">
        <v>51</v>
      </c>
      <c r="AJ7013" t="s">
        <v>53</v>
      </c>
      <c r="AO7013" t="s">
        <v>5443</v>
      </c>
      <c r="AP7013" s="1">
        <v>44768.45</v>
      </c>
    </row>
    <row r="7014" spans="1:43" x14ac:dyDescent="0.35">
      <c r="A7014" t="s">
        <v>39304</v>
      </c>
      <c r="B7014" t="s">
        <v>24329</v>
      </c>
      <c r="C7014" t="s">
        <v>9940</v>
      </c>
      <c r="H7014" t="s">
        <v>18264</v>
      </c>
      <c r="K7014" t="s">
        <v>7739</v>
      </c>
      <c r="M7014" t="s">
        <v>21053</v>
      </c>
      <c r="N7014" t="s">
        <v>4438</v>
      </c>
      <c r="O7014">
        <v>92590</v>
      </c>
      <c r="P7014" t="s">
        <v>50</v>
      </c>
      <c r="U7014" s="1">
        <v>44768</v>
      </c>
      <c r="V7014" s="1">
        <v>44768</v>
      </c>
      <c r="AC7014" t="s">
        <v>53</v>
      </c>
      <c r="AG7014" t="s">
        <v>39305</v>
      </c>
      <c r="AH7014" t="s">
        <v>51</v>
      </c>
      <c r="AJ7014" t="s">
        <v>53</v>
      </c>
      <c r="AL7014" t="s">
        <v>68</v>
      </c>
      <c r="AO7014" t="s">
        <v>5443</v>
      </c>
    </row>
    <row r="7015" spans="1:43" x14ac:dyDescent="0.35">
      <c r="A7015" t="s">
        <v>39306</v>
      </c>
      <c r="B7015" t="s">
        <v>8392</v>
      </c>
      <c r="C7015" t="s">
        <v>97</v>
      </c>
      <c r="F7015" t="s">
        <v>39307</v>
      </c>
      <c r="H7015" t="s">
        <v>39308</v>
      </c>
      <c r="J7015" t="s">
        <v>2028</v>
      </c>
      <c r="P7015" t="s">
        <v>50</v>
      </c>
      <c r="U7015" s="1">
        <v>44769</v>
      </c>
      <c r="V7015" s="1">
        <v>44769</v>
      </c>
      <c r="W7015" s="1">
        <v>44770.381249999999</v>
      </c>
      <c r="X7015" s="1">
        <v>44770.381249999999</v>
      </c>
      <c r="AC7015" t="s">
        <v>53</v>
      </c>
      <c r="AD7015">
        <v>2969532847</v>
      </c>
      <c r="AE7015" s="1">
        <v>39580.404166666667</v>
      </c>
      <c r="AF7015" t="s">
        <v>25773</v>
      </c>
      <c r="AG7015" t="s">
        <v>39309</v>
      </c>
      <c r="AH7015" t="s">
        <v>51</v>
      </c>
      <c r="AJ7015" t="s">
        <v>53</v>
      </c>
      <c r="AL7015" t="s">
        <v>68</v>
      </c>
      <c r="AO7015" t="s">
        <v>8142</v>
      </c>
      <c r="AP7015" s="1">
        <v>45441.418749999997</v>
      </c>
    </row>
    <row r="7016" spans="1:43" x14ac:dyDescent="0.35">
      <c r="A7016" t="s">
        <v>39310</v>
      </c>
      <c r="B7016" t="s">
        <v>39311</v>
      </c>
      <c r="C7016" t="s">
        <v>969</v>
      </c>
      <c r="F7016" t="s">
        <v>39312</v>
      </c>
      <c r="H7016" t="s">
        <v>39310</v>
      </c>
      <c r="J7016" t="s">
        <v>39313</v>
      </c>
      <c r="K7016" t="s">
        <v>39314</v>
      </c>
      <c r="M7016" t="s">
        <v>39315</v>
      </c>
      <c r="N7016" t="s">
        <v>65</v>
      </c>
      <c r="O7016">
        <v>81133</v>
      </c>
      <c r="P7016" t="s">
        <v>50</v>
      </c>
      <c r="U7016" s="1">
        <v>44769</v>
      </c>
      <c r="V7016" s="1">
        <v>44769</v>
      </c>
      <c r="W7016" s="1">
        <v>44769.381249999999</v>
      </c>
      <c r="X7016" s="1">
        <v>44769.381249999999</v>
      </c>
      <c r="AC7016" t="s">
        <v>53</v>
      </c>
      <c r="AD7016">
        <v>2969683442</v>
      </c>
      <c r="AE7016" s="1">
        <v>42298.517361111109</v>
      </c>
      <c r="AF7016" t="s">
        <v>39316</v>
      </c>
      <c r="AG7016" t="s">
        <v>39317</v>
      </c>
      <c r="AH7016" t="s">
        <v>51</v>
      </c>
      <c r="AJ7016" t="s">
        <v>53</v>
      </c>
      <c r="AL7016" t="s">
        <v>68</v>
      </c>
      <c r="AO7016" t="s">
        <v>8142</v>
      </c>
      <c r="AP7016" s="1">
        <v>45476.695833333331</v>
      </c>
      <c r="AQ7016" s="1">
        <v>45474.727777777778</v>
      </c>
    </row>
    <row r="7017" spans="1:43" x14ac:dyDescent="0.35">
      <c r="A7017" t="s">
        <v>39318</v>
      </c>
      <c r="B7017" t="s">
        <v>4374</v>
      </c>
      <c r="C7017" t="s">
        <v>25747</v>
      </c>
      <c r="F7017" t="s">
        <v>39319</v>
      </c>
      <c r="H7017" t="s">
        <v>39320</v>
      </c>
      <c r="J7017" t="s">
        <v>39321</v>
      </c>
      <c r="K7017" t="s">
        <v>39322</v>
      </c>
      <c r="M7017" t="s">
        <v>525</v>
      </c>
      <c r="N7017" t="s">
        <v>65</v>
      </c>
      <c r="O7017">
        <v>80011</v>
      </c>
      <c r="P7017" t="s">
        <v>50</v>
      </c>
      <c r="U7017" s="1">
        <v>44769</v>
      </c>
      <c r="V7017" s="1">
        <v>44769</v>
      </c>
      <c r="W7017" s="1">
        <v>44769.537499999999</v>
      </c>
      <c r="X7017" s="1">
        <v>44769.537499999999</v>
      </c>
      <c r="AC7017" t="s">
        <v>53</v>
      </c>
      <c r="AD7017">
        <v>1000000001</v>
      </c>
      <c r="AE7017" s="1">
        <v>39973.351388888892</v>
      </c>
      <c r="AF7017" t="s">
        <v>3377</v>
      </c>
      <c r="AG7017" t="s">
        <v>39323</v>
      </c>
      <c r="AH7017" t="s">
        <v>51</v>
      </c>
      <c r="AJ7017" t="s">
        <v>53</v>
      </c>
      <c r="AL7017" t="s">
        <v>78</v>
      </c>
      <c r="AO7017" t="s">
        <v>5443</v>
      </c>
      <c r="AP7017" s="1">
        <v>44769.536805555559</v>
      </c>
    </row>
    <row r="7018" spans="1:43" x14ac:dyDescent="0.35">
      <c r="A7018" t="s">
        <v>39324</v>
      </c>
      <c r="B7018" t="s">
        <v>39325</v>
      </c>
      <c r="C7018" t="s">
        <v>338</v>
      </c>
      <c r="F7018" t="s">
        <v>39326</v>
      </c>
      <c r="H7018" t="s">
        <v>39324</v>
      </c>
      <c r="J7018" t="s">
        <v>13536</v>
      </c>
      <c r="N7018" t="s">
        <v>13537</v>
      </c>
      <c r="O7018">
        <v>58601</v>
      </c>
      <c r="P7018" t="s">
        <v>50</v>
      </c>
      <c r="U7018" s="1">
        <v>44769</v>
      </c>
      <c r="V7018" s="1">
        <v>44769</v>
      </c>
      <c r="W7018" s="1">
        <v>44770.38958333333</v>
      </c>
      <c r="X7018" s="1">
        <v>44770.38958333333</v>
      </c>
      <c r="AC7018" t="s">
        <v>53</v>
      </c>
      <c r="AD7018">
        <v>2969477259</v>
      </c>
      <c r="AE7018" s="1">
        <v>37277</v>
      </c>
      <c r="AF7018" t="s">
        <v>39327</v>
      </c>
      <c r="AG7018" t="s">
        <v>39328</v>
      </c>
      <c r="AH7018" t="s">
        <v>51</v>
      </c>
      <c r="AJ7018" t="s">
        <v>53</v>
      </c>
      <c r="AL7018" t="s">
        <v>68</v>
      </c>
      <c r="AO7018" t="s">
        <v>8142</v>
      </c>
    </row>
    <row r="7019" spans="1:43" x14ac:dyDescent="0.35">
      <c r="A7019" t="s">
        <v>39329</v>
      </c>
      <c r="B7019" t="s">
        <v>2882</v>
      </c>
      <c r="C7019" t="s">
        <v>1076</v>
      </c>
      <c r="F7019" t="s">
        <v>39330</v>
      </c>
      <c r="H7019" t="s">
        <v>39329</v>
      </c>
      <c r="J7019" t="s">
        <v>5968</v>
      </c>
      <c r="N7019" t="s">
        <v>398</v>
      </c>
      <c r="O7019">
        <v>88061</v>
      </c>
      <c r="P7019" t="s">
        <v>50</v>
      </c>
      <c r="U7019" s="1">
        <v>44769</v>
      </c>
      <c r="V7019" s="1">
        <v>44769</v>
      </c>
      <c r="W7019" s="1">
        <v>44769.355555555558</v>
      </c>
      <c r="X7019" s="1">
        <v>44769.355555555558</v>
      </c>
      <c r="AC7019" t="s">
        <v>53</v>
      </c>
      <c r="AD7019">
        <v>2969480780</v>
      </c>
      <c r="AE7019" s="1">
        <v>37467</v>
      </c>
      <c r="AF7019" t="s">
        <v>39331</v>
      </c>
      <c r="AG7019" t="s">
        <v>39332</v>
      </c>
      <c r="AH7019" t="s">
        <v>51</v>
      </c>
      <c r="AJ7019" t="s">
        <v>53</v>
      </c>
      <c r="AL7019" t="s">
        <v>68</v>
      </c>
      <c r="AO7019" t="s">
        <v>8142</v>
      </c>
      <c r="AP7019" s="1">
        <v>43302.395833333336</v>
      </c>
    </row>
    <row r="7020" spans="1:43" x14ac:dyDescent="0.35">
      <c r="A7020" t="s">
        <v>39333</v>
      </c>
      <c r="B7020" t="s">
        <v>39334</v>
      </c>
      <c r="C7020" t="s">
        <v>39335</v>
      </c>
      <c r="F7020" t="s">
        <v>39336</v>
      </c>
      <c r="H7020" t="s">
        <v>39337</v>
      </c>
      <c r="N7020" t="s">
        <v>7345</v>
      </c>
      <c r="O7020">
        <v>75070</v>
      </c>
      <c r="P7020" t="s">
        <v>50</v>
      </c>
      <c r="U7020" s="1">
        <v>44769</v>
      </c>
      <c r="V7020" s="1">
        <v>44769</v>
      </c>
      <c r="AC7020" t="s">
        <v>53</v>
      </c>
      <c r="AG7020" t="s">
        <v>39338</v>
      </c>
      <c r="AH7020" t="s">
        <v>51</v>
      </c>
      <c r="AJ7020" t="s">
        <v>53</v>
      </c>
      <c r="AO7020" t="s">
        <v>5443</v>
      </c>
    </row>
    <row r="7021" spans="1:43" x14ac:dyDescent="0.35">
      <c r="A7021" t="s">
        <v>39339</v>
      </c>
      <c r="B7021" t="s">
        <v>2006</v>
      </c>
      <c r="C7021" t="s">
        <v>308</v>
      </c>
      <c r="F7021" t="s">
        <v>39340</v>
      </c>
      <c r="H7021" t="s">
        <v>39339</v>
      </c>
      <c r="J7021" t="s">
        <v>39341</v>
      </c>
      <c r="K7021" t="s">
        <v>39342</v>
      </c>
      <c r="M7021" t="s">
        <v>39343</v>
      </c>
      <c r="N7021" t="s">
        <v>65</v>
      </c>
      <c r="O7021">
        <v>80449</v>
      </c>
      <c r="P7021" t="s">
        <v>50</v>
      </c>
      <c r="U7021" s="1">
        <v>44769</v>
      </c>
      <c r="V7021" s="1">
        <v>44769</v>
      </c>
      <c r="W7021" s="1">
        <v>44769.606944444444</v>
      </c>
      <c r="X7021" s="1">
        <v>44769.606944444444</v>
      </c>
      <c r="AC7021" t="s">
        <v>53</v>
      </c>
      <c r="AD7021">
        <v>1000000001</v>
      </c>
      <c r="AE7021" s="1">
        <v>39973.351388888892</v>
      </c>
      <c r="AF7021" t="s">
        <v>3377</v>
      </c>
      <c r="AG7021" t="s">
        <v>39344</v>
      </c>
      <c r="AH7021" t="s">
        <v>51</v>
      </c>
      <c r="AJ7021" t="s">
        <v>53</v>
      </c>
      <c r="AL7021" t="s">
        <v>78</v>
      </c>
      <c r="AO7021" t="s">
        <v>5443</v>
      </c>
      <c r="AP7021" s="1">
        <v>44776.62777777778</v>
      </c>
      <c r="AQ7021" s="1">
        <v>44769.637499999997</v>
      </c>
    </row>
    <row r="7022" spans="1:43" x14ac:dyDescent="0.35">
      <c r="A7022" t="s">
        <v>39345</v>
      </c>
      <c r="B7022" t="s">
        <v>2711</v>
      </c>
      <c r="C7022" t="s">
        <v>39346</v>
      </c>
      <c r="F7022" t="s">
        <v>39347</v>
      </c>
      <c r="H7022" t="s">
        <v>39345</v>
      </c>
      <c r="J7022" t="s">
        <v>39348</v>
      </c>
      <c r="K7022" t="s">
        <v>39349</v>
      </c>
      <c r="M7022" t="s">
        <v>14094</v>
      </c>
      <c r="N7022" t="s">
        <v>253</v>
      </c>
      <c r="O7022" t="s">
        <v>39350</v>
      </c>
      <c r="P7022" t="s">
        <v>50</v>
      </c>
      <c r="U7022" s="1">
        <v>44769</v>
      </c>
      <c r="V7022" s="1">
        <v>44769</v>
      </c>
      <c r="W7022" s="1">
        <v>44769.94027777778</v>
      </c>
      <c r="X7022" s="1">
        <v>44769.94027777778</v>
      </c>
      <c r="AC7022" t="s">
        <v>53</v>
      </c>
      <c r="AD7022">
        <v>1000000001</v>
      </c>
      <c r="AE7022" s="1">
        <v>39973.351388888892</v>
      </c>
      <c r="AF7022" t="s">
        <v>3377</v>
      </c>
      <c r="AG7022" t="s">
        <v>39351</v>
      </c>
      <c r="AH7022" t="s">
        <v>51</v>
      </c>
      <c r="AJ7022" t="s">
        <v>53</v>
      </c>
      <c r="AL7022" t="s">
        <v>78</v>
      </c>
      <c r="AO7022" t="s">
        <v>5443</v>
      </c>
      <c r="AP7022" s="1">
        <v>44769.939583333333</v>
      </c>
    </row>
    <row r="7023" spans="1:43" x14ac:dyDescent="0.35">
      <c r="A7023" t="s">
        <v>39352</v>
      </c>
      <c r="B7023" t="s">
        <v>39353</v>
      </c>
      <c r="C7023" t="s">
        <v>21742</v>
      </c>
      <c r="F7023" t="s">
        <v>39354</v>
      </c>
      <c r="H7023" t="s">
        <v>39352</v>
      </c>
      <c r="J7023" t="s">
        <v>20535</v>
      </c>
      <c r="N7023" t="s">
        <v>4526</v>
      </c>
      <c r="O7023">
        <v>85301</v>
      </c>
      <c r="P7023" t="s">
        <v>50</v>
      </c>
      <c r="U7023" s="1">
        <v>44769</v>
      </c>
      <c r="V7023" s="1">
        <v>44769</v>
      </c>
      <c r="AC7023" t="s">
        <v>53</v>
      </c>
      <c r="AD7023">
        <v>2969591941</v>
      </c>
      <c r="AE7023" s="1">
        <v>41407.517361111109</v>
      </c>
      <c r="AG7023" t="s">
        <v>39355</v>
      </c>
      <c r="AH7023" t="s">
        <v>51</v>
      </c>
      <c r="AJ7023" t="s">
        <v>53</v>
      </c>
      <c r="AL7023" t="s">
        <v>68</v>
      </c>
      <c r="AO7023" t="s">
        <v>8142</v>
      </c>
    </row>
    <row r="7024" spans="1:43" x14ac:dyDescent="0.35">
      <c r="A7024" t="s">
        <v>39356</v>
      </c>
      <c r="B7024" t="s">
        <v>39357</v>
      </c>
      <c r="C7024" t="s">
        <v>39358</v>
      </c>
      <c r="F7024" t="s">
        <v>39359</v>
      </c>
      <c r="H7024" t="s">
        <v>39356</v>
      </c>
      <c r="J7024" t="s">
        <v>13536</v>
      </c>
      <c r="N7024" t="s">
        <v>13537</v>
      </c>
      <c r="O7024">
        <v>58601</v>
      </c>
      <c r="P7024" t="s">
        <v>50</v>
      </c>
      <c r="U7024" s="1">
        <v>44769</v>
      </c>
      <c r="V7024" s="1">
        <v>44769</v>
      </c>
      <c r="AC7024" t="s">
        <v>53</v>
      </c>
      <c r="AD7024">
        <v>2969477259</v>
      </c>
      <c r="AE7024" s="1">
        <v>37277</v>
      </c>
      <c r="AG7024" t="s">
        <v>39360</v>
      </c>
      <c r="AH7024" t="s">
        <v>51</v>
      </c>
      <c r="AJ7024" t="s">
        <v>53</v>
      </c>
      <c r="AO7024" t="s">
        <v>8142</v>
      </c>
    </row>
    <row r="7025" spans="1:43" x14ac:dyDescent="0.35">
      <c r="A7025" t="s">
        <v>39361</v>
      </c>
      <c r="B7025" t="s">
        <v>34967</v>
      </c>
      <c r="C7025" t="s">
        <v>5101</v>
      </c>
      <c r="F7025" t="s">
        <v>34968</v>
      </c>
      <c r="H7025" t="s">
        <v>39361</v>
      </c>
      <c r="J7025" t="s">
        <v>13536</v>
      </c>
      <c r="N7025" t="s">
        <v>13537</v>
      </c>
      <c r="O7025">
        <v>58602</v>
      </c>
      <c r="P7025" t="s">
        <v>50</v>
      </c>
      <c r="U7025" s="1">
        <v>44769</v>
      </c>
      <c r="V7025" s="1">
        <v>44769</v>
      </c>
      <c r="AC7025" t="s">
        <v>53</v>
      </c>
      <c r="AD7025">
        <v>2969477259</v>
      </c>
      <c r="AE7025" s="1">
        <v>37277</v>
      </c>
      <c r="AG7025" t="s">
        <v>39362</v>
      </c>
      <c r="AH7025" t="s">
        <v>51</v>
      </c>
      <c r="AJ7025" t="s">
        <v>53</v>
      </c>
      <c r="AO7025" t="s">
        <v>8142</v>
      </c>
    </row>
    <row r="7026" spans="1:43" x14ac:dyDescent="0.35">
      <c r="A7026" t="s">
        <v>39363</v>
      </c>
      <c r="B7026" t="s">
        <v>23262</v>
      </c>
      <c r="C7026" t="s">
        <v>16792</v>
      </c>
      <c r="F7026" t="s">
        <v>39364</v>
      </c>
      <c r="H7026" t="s">
        <v>39363</v>
      </c>
      <c r="J7026" t="s">
        <v>13536</v>
      </c>
      <c r="N7026" t="s">
        <v>13537</v>
      </c>
      <c r="O7026">
        <v>58601</v>
      </c>
      <c r="P7026" t="s">
        <v>50</v>
      </c>
      <c r="U7026" s="1">
        <v>44769</v>
      </c>
      <c r="V7026" s="1">
        <v>44769</v>
      </c>
      <c r="AC7026" t="s">
        <v>53</v>
      </c>
      <c r="AD7026">
        <v>2969477259</v>
      </c>
      <c r="AE7026" s="1">
        <v>37277</v>
      </c>
      <c r="AG7026" t="s">
        <v>39365</v>
      </c>
      <c r="AH7026" t="s">
        <v>51</v>
      </c>
      <c r="AJ7026" t="s">
        <v>53</v>
      </c>
      <c r="AO7026" t="s">
        <v>8142</v>
      </c>
    </row>
    <row r="7027" spans="1:43" x14ac:dyDescent="0.35">
      <c r="A7027" t="s">
        <v>7960</v>
      </c>
      <c r="B7027" t="s">
        <v>7959</v>
      </c>
      <c r="C7027" t="s">
        <v>3651</v>
      </c>
      <c r="H7027" t="s">
        <v>7960</v>
      </c>
      <c r="J7027" t="s">
        <v>7961</v>
      </c>
      <c r="P7027" t="s">
        <v>50</v>
      </c>
      <c r="U7027" s="1">
        <v>44769</v>
      </c>
      <c r="V7027" s="1">
        <v>44769</v>
      </c>
      <c r="W7027" s="1">
        <v>44769.45</v>
      </c>
      <c r="X7027" s="1">
        <v>44769.45</v>
      </c>
      <c r="AC7027" t="s">
        <v>53</v>
      </c>
      <c r="AD7027">
        <v>2969702039</v>
      </c>
      <c r="AE7027" s="1">
        <v>42528.619444444441</v>
      </c>
      <c r="AF7027" t="s">
        <v>7965</v>
      </c>
      <c r="AG7027" t="s">
        <v>39366</v>
      </c>
      <c r="AH7027" t="s">
        <v>51</v>
      </c>
      <c r="AJ7027" t="s">
        <v>53</v>
      </c>
      <c r="AL7027" t="s">
        <v>68</v>
      </c>
      <c r="AO7027" t="s">
        <v>5443</v>
      </c>
      <c r="AP7027" s="1">
        <v>45474.477083333331</v>
      </c>
      <c r="AQ7027" s="1">
        <v>45474.477777777778</v>
      </c>
    </row>
    <row r="7028" spans="1:43" x14ac:dyDescent="0.35">
      <c r="A7028" t="s">
        <v>39367</v>
      </c>
      <c r="B7028" t="s">
        <v>8024</v>
      </c>
      <c r="C7028" t="s">
        <v>1471</v>
      </c>
      <c r="H7028" t="s">
        <v>39367</v>
      </c>
      <c r="J7028" t="s">
        <v>7961</v>
      </c>
      <c r="P7028" t="s">
        <v>50</v>
      </c>
      <c r="U7028" s="1">
        <v>44769</v>
      </c>
      <c r="V7028" s="1">
        <v>44769</v>
      </c>
      <c r="W7028" s="1">
        <v>44769.463888888888</v>
      </c>
      <c r="X7028" s="1">
        <v>44769.463888888888</v>
      </c>
      <c r="AC7028" t="s">
        <v>53</v>
      </c>
      <c r="AD7028">
        <v>2969702039</v>
      </c>
      <c r="AE7028" s="1">
        <v>42528.619444444441</v>
      </c>
      <c r="AF7028" t="s">
        <v>7965</v>
      </c>
      <c r="AG7028" t="s">
        <v>39368</v>
      </c>
      <c r="AH7028" t="s">
        <v>51</v>
      </c>
      <c r="AJ7028" t="s">
        <v>53</v>
      </c>
      <c r="AL7028" t="s">
        <v>68</v>
      </c>
      <c r="AO7028" t="s">
        <v>5443</v>
      </c>
      <c r="AP7028" s="1">
        <v>45472.740277777775</v>
      </c>
      <c r="AQ7028" s="1">
        <v>45247.378472222219</v>
      </c>
    </row>
    <row r="7029" spans="1:43" x14ac:dyDescent="0.35">
      <c r="A7029" t="s">
        <v>39369</v>
      </c>
      <c r="B7029" t="s">
        <v>39370</v>
      </c>
      <c r="C7029" t="s">
        <v>39371</v>
      </c>
      <c r="F7029" t="s">
        <v>39372</v>
      </c>
      <c r="H7029" t="s">
        <v>39373</v>
      </c>
      <c r="J7029" t="s">
        <v>7961</v>
      </c>
      <c r="K7029" t="s">
        <v>37617</v>
      </c>
      <c r="M7029" t="s">
        <v>5343</v>
      </c>
      <c r="N7029" t="s">
        <v>798</v>
      </c>
      <c r="O7029">
        <v>79706</v>
      </c>
      <c r="P7029" t="s">
        <v>50</v>
      </c>
      <c r="U7029" s="1">
        <v>44769</v>
      </c>
      <c r="V7029" s="1">
        <v>44769</v>
      </c>
      <c r="W7029" s="1">
        <v>44770.388194444444</v>
      </c>
      <c r="X7029" s="1">
        <v>44770.388194444444</v>
      </c>
      <c r="AC7029" t="s">
        <v>53</v>
      </c>
      <c r="AD7029">
        <v>2969702039</v>
      </c>
      <c r="AE7029" s="1">
        <v>42528.619444444441</v>
      </c>
      <c r="AF7029" t="s">
        <v>7965</v>
      </c>
      <c r="AG7029" t="s">
        <v>39374</v>
      </c>
      <c r="AH7029" t="s">
        <v>51</v>
      </c>
      <c r="AJ7029" t="s">
        <v>53</v>
      </c>
      <c r="AL7029" t="s">
        <v>68</v>
      </c>
      <c r="AO7029" t="s">
        <v>8142</v>
      </c>
    </row>
    <row r="7030" spans="1:43" x14ac:dyDescent="0.35">
      <c r="A7030" t="s">
        <v>39375</v>
      </c>
      <c r="B7030" t="s">
        <v>39376</v>
      </c>
      <c r="C7030" t="s">
        <v>946</v>
      </c>
      <c r="F7030" t="s">
        <v>39377</v>
      </c>
      <c r="H7030" t="s">
        <v>39375</v>
      </c>
      <c r="J7030" t="s">
        <v>39378</v>
      </c>
      <c r="K7030" t="s">
        <v>39379</v>
      </c>
      <c r="M7030" t="s">
        <v>8568</v>
      </c>
      <c r="N7030" t="s">
        <v>65</v>
      </c>
      <c r="O7030" t="s">
        <v>39380</v>
      </c>
      <c r="P7030" t="s">
        <v>50</v>
      </c>
      <c r="U7030" s="1">
        <v>44769</v>
      </c>
      <c r="V7030" s="1">
        <v>44769</v>
      </c>
      <c r="W7030" s="1">
        <v>44769.361111111109</v>
      </c>
      <c r="X7030" s="1">
        <v>44769.361111111109</v>
      </c>
      <c r="AC7030" t="s">
        <v>51</v>
      </c>
      <c r="AD7030">
        <v>2972039710</v>
      </c>
      <c r="AE7030" s="1">
        <v>44519.618055555555</v>
      </c>
      <c r="AF7030" t="s">
        <v>39381</v>
      </c>
      <c r="AG7030" t="s">
        <v>39382</v>
      </c>
      <c r="AH7030" t="s">
        <v>51</v>
      </c>
      <c r="AJ7030" t="s">
        <v>53</v>
      </c>
      <c r="AL7030" t="s">
        <v>68</v>
      </c>
      <c r="AO7030" t="s">
        <v>5443</v>
      </c>
      <c r="AP7030" s="1">
        <v>45344.413888888892</v>
      </c>
      <c r="AQ7030" s="1">
        <v>44790.37777777778</v>
      </c>
    </row>
    <row r="7031" spans="1:43" x14ac:dyDescent="0.35">
      <c r="A7031" t="s">
        <v>39383</v>
      </c>
      <c r="B7031" t="s">
        <v>39384</v>
      </c>
      <c r="C7031" t="s">
        <v>39385</v>
      </c>
      <c r="F7031" t="s">
        <v>39386</v>
      </c>
      <c r="H7031" t="s">
        <v>39383</v>
      </c>
      <c r="J7031" t="s">
        <v>39387</v>
      </c>
      <c r="N7031" t="s">
        <v>18045</v>
      </c>
      <c r="O7031">
        <v>70535</v>
      </c>
      <c r="P7031" t="s">
        <v>50</v>
      </c>
      <c r="U7031" s="1">
        <v>44769</v>
      </c>
      <c r="V7031" s="1">
        <v>44769</v>
      </c>
      <c r="W7031" s="1">
        <v>44770.387499999997</v>
      </c>
      <c r="X7031" s="1">
        <v>44770.387499999997</v>
      </c>
      <c r="AC7031" t="s">
        <v>53</v>
      </c>
      <c r="AD7031">
        <v>2969475448</v>
      </c>
      <c r="AE7031" s="1">
        <v>37166.661111111112</v>
      </c>
      <c r="AF7031" t="s">
        <v>7365</v>
      </c>
      <c r="AG7031" t="s">
        <v>39388</v>
      </c>
      <c r="AH7031" t="s">
        <v>51</v>
      </c>
      <c r="AJ7031" t="s">
        <v>53</v>
      </c>
      <c r="AL7031" t="s">
        <v>68</v>
      </c>
      <c r="AO7031" t="s">
        <v>8142</v>
      </c>
    </row>
    <row r="7032" spans="1:43" x14ac:dyDescent="0.35">
      <c r="A7032" t="s">
        <v>39389</v>
      </c>
      <c r="B7032" t="s">
        <v>10543</v>
      </c>
      <c r="C7032" t="s">
        <v>39390</v>
      </c>
      <c r="F7032" t="s">
        <v>14109</v>
      </c>
      <c r="H7032" t="s">
        <v>18652</v>
      </c>
      <c r="J7032" t="s">
        <v>11008</v>
      </c>
      <c r="N7032" t="s">
        <v>18045</v>
      </c>
      <c r="O7032">
        <v>35242</v>
      </c>
      <c r="P7032" t="s">
        <v>50</v>
      </c>
      <c r="U7032" s="1">
        <v>44769</v>
      </c>
      <c r="V7032" s="1">
        <v>44769</v>
      </c>
      <c r="W7032" s="1">
        <v>44770.386805555558</v>
      </c>
      <c r="X7032" s="1">
        <v>44770.386805555558</v>
      </c>
      <c r="AC7032" t="s">
        <v>53</v>
      </c>
      <c r="AD7032">
        <v>2969478809</v>
      </c>
      <c r="AE7032" s="1">
        <v>37358</v>
      </c>
      <c r="AF7032" t="s">
        <v>25808</v>
      </c>
      <c r="AG7032" t="s">
        <v>39391</v>
      </c>
      <c r="AH7032" t="s">
        <v>51</v>
      </c>
      <c r="AJ7032" t="s">
        <v>53</v>
      </c>
      <c r="AL7032" t="s">
        <v>68</v>
      </c>
      <c r="AO7032" t="s">
        <v>8142</v>
      </c>
    </row>
    <row r="7033" spans="1:43" x14ac:dyDescent="0.35">
      <c r="A7033" t="s">
        <v>39392</v>
      </c>
      <c r="B7033" t="s">
        <v>6803</v>
      </c>
      <c r="C7033" t="s">
        <v>1110</v>
      </c>
      <c r="F7033" t="s">
        <v>39393</v>
      </c>
      <c r="H7033" t="s">
        <v>39392</v>
      </c>
      <c r="J7033" t="s">
        <v>39394</v>
      </c>
      <c r="K7033" t="s">
        <v>39395</v>
      </c>
      <c r="M7033" t="s">
        <v>7169</v>
      </c>
      <c r="N7033" t="s">
        <v>65</v>
      </c>
      <c r="O7033">
        <v>80459</v>
      </c>
      <c r="P7033" t="s">
        <v>50</v>
      </c>
      <c r="U7033" s="1">
        <v>44769</v>
      </c>
      <c r="V7033" s="1">
        <v>44769</v>
      </c>
      <c r="W7033" s="1">
        <v>44769.48333333333</v>
      </c>
      <c r="X7033" s="1">
        <v>44769.48333333333</v>
      </c>
      <c r="AC7033" t="s">
        <v>51</v>
      </c>
      <c r="AD7033">
        <v>2972088691</v>
      </c>
      <c r="AE7033" s="1">
        <v>44769.708333333336</v>
      </c>
      <c r="AF7033" t="s">
        <v>39396</v>
      </c>
      <c r="AG7033" t="s">
        <v>39397</v>
      </c>
      <c r="AH7033" t="s">
        <v>51</v>
      </c>
      <c r="AJ7033" t="s">
        <v>53</v>
      </c>
      <c r="AL7033" t="s">
        <v>68</v>
      </c>
      <c r="AO7033" t="s">
        <v>5443</v>
      </c>
      <c r="AP7033" s="1">
        <v>44769.481944444444</v>
      </c>
    </row>
    <row r="7034" spans="1:43" x14ac:dyDescent="0.35">
      <c r="A7034" t="s">
        <v>39398</v>
      </c>
      <c r="B7034" t="s">
        <v>39142</v>
      </c>
      <c r="C7034" t="s">
        <v>11142</v>
      </c>
      <c r="F7034" t="s">
        <v>39399</v>
      </c>
      <c r="H7034" t="s">
        <v>39141</v>
      </c>
      <c r="J7034" t="s">
        <v>39144</v>
      </c>
      <c r="K7034" t="s">
        <v>39145</v>
      </c>
      <c r="M7034" t="s">
        <v>31729</v>
      </c>
      <c r="N7034" t="s">
        <v>2756</v>
      </c>
      <c r="O7034">
        <v>33142</v>
      </c>
      <c r="P7034" t="s">
        <v>50</v>
      </c>
      <c r="U7034" s="1">
        <v>44769</v>
      </c>
      <c r="V7034" s="1">
        <v>44769</v>
      </c>
      <c r="W7034" s="1">
        <v>44769.633333333331</v>
      </c>
      <c r="X7034" s="1">
        <v>44769.633333333331</v>
      </c>
      <c r="AC7034" t="s">
        <v>51</v>
      </c>
      <c r="AD7034">
        <v>2972087717</v>
      </c>
      <c r="AE7034" s="1">
        <v>44764.595138888886</v>
      </c>
      <c r="AG7034" t="s">
        <v>39400</v>
      </c>
      <c r="AH7034" t="s">
        <v>51</v>
      </c>
      <c r="AJ7034" t="s">
        <v>53</v>
      </c>
      <c r="AO7034" t="s">
        <v>5443</v>
      </c>
      <c r="AP7034" s="1">
        <v>44788.490277777775</v>
      </c>
    </row>
    <row r="7035" spans="1:43" x14ac:dyDescent="0.35">
      <c r="A7035" t="s">
        <v>39401</v>
      </c>
      <c r="B7035" t="s">
        <v>39402</v>
      </c>
      <c r="C7035" t="s">
        <v>30495</v>
      </c>
      <c r="F7035" t="s">
        <v>39403</v>
      </c>
      <c r="H7035" t="s">
        <v>39401</v>
      </c>
      <c r="J7035" t="s">
        <v>38489</v>
      </c>
      <c r="N7035" t="s">
        <v>637</v>
      </c>
      <c r="O7035">
        <v>79706</v>
      </c>
      <c r="P7035" t="s">
        <v>50</v>
      </c>
      <c r="U7035" s="1">
        <v>44769</v>
      </c>
      <c r="V7035" s="1">
        <v>44769</v>
      </c>
      <c r="W7035" s="1">
        <v>44770.390972222223</v>
      </c>
      <c r="X7035" s="1">
        <v>44770.390972222223</v>
      </c>
      <c r="AC7035" t="s">
        <v>53</v>
      </c>
      <c r="AD7035">
        <v>2969572533</v>
      </c>
      <c r="AE7035" s="1">
        <v>41002.688194444447</v>
      </c>
      <c r="AF7035" t="s">
        <v>39404</v>
      </c>
      <c r="AG7035" t="s">
        <v>39405</v>
      </c>
      <c r="AH7035" t="s">
        <v>51</v>
      </c>
      <c r="AJ7035" t="s">
        <v>53</v>
      </c>
      <c r="AL7035" t="s">
        <v>68</v>
      </c>
      <c r="AO7035" t="s">
        <v>8142</v>
      </c>
      <c r="AP7035" s="1">
        <v>45372.449305555558</v>
      </c>
    </row>
    <row r="7036" spans="1:43" x14ac:dyDescent="0.35">
      <c r="A7036" t="s">
        <v>39406</v>
      </c>
      <c r="B7036" t="s">
        <v>39407</v>
      </c>
      <c r="C7036" t="s">
        <v>1076</v>
      </c>
      <c r="F7036" t="s">
        <v>39408</v>
      </c>
      <c r="H7036" t="s">
        <v>39406</v>
      </c>
      <c r="J7036" t="s">
        <v>24326</v>
      </c>
      <c r="K7036" t="s">
        <v>39409</v>
      </c>
      <c r="M7036" t="s">
        <v>2408</v>
      </c>
      <c r="N7036" t="s">
        <v>2409</v>
      </c>
      <c r="O7036">
        <v>85714</v>
      </c>
      <c r="P7036" t="s">
        <v>50</v>
      </c>
      <c r="U7036" s="1">
        <v>44769</v>
      </c>
      <c r="V7036" s="1">
        <v>44769</v>
      </c>
      <c r="W7036" s="1">
        <v>44770.390972222223</v>
      </c>
      <c r="X7036" s="1">
        <v>44770.390972222223</v>
      </c>
      <c r="AC7036" t="s">
        <v>53</v>
      </c>
      <c r="AD7036">
        <v>2969476247</v>
      </c>
      <c r="AE7036" s="1">
        <v>37207</v>
      </c>
      <c r="AF7036" t="s">
        <v>27273</v>
      </c>
      <c r="AG7036" t="s">
        <v>39410</v>
      </c>
      <c r="AH7036" t="s">
        <v>51</v>
      </c>
      <c r="AJ7036" t="s">
        <v>53</v>
      </c>
      <c r="AL7036" t="s">
        <v>68</v>
      </c>
      <c r="AO7036" t="s">
        <v>8142</v>
      </c>
      <c r="AP7036" s="1">
        <v>45357.936805555553</v>
      </c>
    </row>
    <row r="7037" spans="1:43" x14ac:dyDescent="0.35">
      <c r="A7037" t="s">
        <v>39411</v>
      </c>
      <c r="B7037" t="s">
        <v>22185</v>
      </c>
      <c r="C7037" t="s">
        <v>17472</v>
      </c>
      <c r="D7037" t="s">
        <v>716</v>
      </c>
      <c r="F7037" t="s">
        <v>39412</v>
      </c>
      <c r="G7037">
        <v>4073984931</v>
      </c>
      <c r="H7037" t="s">
        <v>22184</v>
      </c>
      <c r="I7037" t="s">
        <v>179</v>
      </c>
      <c r="J7037" t="s">
        <v>491</v>
      </c>
      <c r="K7037" t="s">
        <v>39413</v>
      </c>
      <c r="M7037" t="s">
        <v>39414</v>
      </c>
      <c r="N7037" t="s">
        <v>21999</v>
      </c>
      <c r="O7037">
        <v>30269</v>
      </c>
      <c r="P7037" t="s">
        <v>50</v>
      </c>
      <c r="U7037" s="1">
        <v>44769</v>
      </c>
      <c r="V7037" s="1">
        <v>44769</v>
      </c>
      <c r="W7037" s="1">
        <v>44769.67083333333</v>
      </c>
      <c r="X7037" s="1">
        <v>44769.67083333333</v>
      </c>
      <c r="AC7037" t="s">
        <v>53</v>
      </c>
      <c r="AD7037">
        <v>2969472760</v>
      </c>
      <c r="AE7037" s="1">
        <v>36916.71597222222</v>
      </c>
      <c r="AF7037" t="s">
        <v>3550</v>
      </c>
      <c r="AG7037" t="s">
        <v>39415</v>
      </c>
      <c r="AH7037" t="s">
        <v>51</v>
      </c>
      <c r="AJ7037" t="s">
        <v>53</v>
      </c>
      <c r="AL7037" t="s">
        <v>68</v>
      </c>
      <c r="AO7037" t="s">
        <v>5443</v>
      </c>
      <c r="AP7037" s="1">
        <v>45461.779166666667</v>
      </c>
    </row>
    <row r="7038" spans="1:43" x14ac:dyDescent="0.35">
      <c r="A7038" t="s">
        <v>39416</v>
      </c>
      <c r="B7038" t="s">
        <v>39417</v>
      </c>
      <c r="C7038" t="s">
        <v>309</v>
      </c>
      <c r="H7038" t="s">
        <v>39416</v>
      </c>
      <c r="J7038" t="s">
        <v>13574</v>
      </c>
      <c r="K7038" t="s">
        <v>13668</v>
      </c>
      <c r="M7038" t="s">
        <v>13669</v>
      </c>
      <c r="N7038" t="s">
        <v>13670</v>
      </c>
      <c r="O7038">
        <v>6300</v>
      </c>
      <c r="P7038" t="s">
        <v>19709</v>
      </c>
      <c r="U7038" s="1">
        <v>44769</v>
      </c>
      <c r="V7038" s="1">
        <v>44769</v>
      </c>
      <c r="W7038" s="1">
        <v>44770.39166666667</v>
      </c>
      <c r="X7038" s="1">
        <v>44770.39166666667</v>
      </c>
      <c r="AC7038" t="s">
        <v>53</v>
      </c>
      <c r="AD7038">
        <v>2969823183</v>
      </c>
      <c r="AE7038" s="1">
        <v>43312.453472222223</v>
      </c>
      <c r="AF7038" t="s">
        <v>25833</v>
      </c>
      <c r="AG7038" t="s">
        <v>39418</v>
      </c>
      <c r="AH7038" t="s">
        <v>51</v>
      </c>
      <c r="AJ7038" t="s">
        <v>53</v>
      </c>
      <c r="AL7038" t="s">
        <v>68</v>
      </c>
      <c r="AO7038" t="s">
        <v>8142</v>
      </c>
    </row>
    <row r="7039" spans="1:43" x14ac:dyDescent="0.35">
      <c r="A7039" t="s">
        <v>39419</v>
      </c>
      <c r="B7039" t="s">
        <v>1563</v>
      </c>
      <c r="C7039" t="s">
        <v>97</v>
      </c>
      <c r="F7039" t="s">
        <v>39420</v>
      </c>
      <c r="H7039" t="s">
        <v>39419</v>
      </c>
      <c r="J7039" t="s">
        <v>13574</v>
      </c>
      <c r="N7039" t="s">
        <v>7488</v>
      </c>
      <c r="O7039">
        <v>3783</v>
      </c>
      <c r="P7039" t="s">
        <v>19709</v>
      </c>
      <c r="U7039" s="1">
        <v>44769</v>
      </c>
      <c r="V7039" s="1">
        <v>44769</v>
      </c>
      <c r="AC7039" t="s">
        <v>53</v>
      </c>
      <c r="AD7039">
        <v>2969823183</v>
      </c>
      <c r="AE7039" s="1">
        <v>43312.453472222223</v>
      </c>
      <c r="AG7039" t="s">
        <v>39421</v>
      </c>
      <c r="AH7039" t="s">
        <v>51</v>
      </c>
      <c r="AJ7039" t="s">
        <v>53</v>
      </c>
      <c r="AO7039" t="s">
        <v>8142</v>
      </c>
    </row>
    <row r="7040" spans="1:43" x14ac:dyDescent="0.35">
      <c r="A7040" t="s">
        <v>39422</v>
      </c>
      <c r="B7040" t="s">
        <v>39423</v>
      </c>
      <c r="C7040" t="s">
        <v>15565</v>
      </c>
      <c r="F7040" t="s">
        <v>39424</v>
      </c>
      <c r="H7040" t="s">
        <v>39422</v>
      </c>
      <c r="J7040" t="s">
        <v>5968</v>
      </c>
      <c r="N7040" t="s">
        <v>4526</v>
      </c>
      <c r="O7040">
        <v>85938</v>
      </c>
      <c r="P7040" t="s">
        <v>50</v>
      </c>
      <c r="U7040" s="1">
        <v>44770</v>
      </c>
      <c r="V7040" s="1">
        <v>44770</v>
      </c>
      <c r="W7040" s="1">
        <v>44771.402083333334</v>
      </c>
      <c r="X7040" s="1">
        <v>44771.402083333334</v>
      </c>
      <c r="AC7040" t="s">
        <v>53</v>
      </c>
      <c r="AD7040">
        <v>2969480780</v>
      </c>
      <c r="AE7040" s="1">
        <v>37467</v>
      </c>
      <c r="AF7040" t="s">
        <v>39425</v>
      </c>
      <c r="AG7040" t="s">
        <v>39426</v>
      </c>
      <c r="AH7040" t="s">
        <v>51</v>
      </c>
      <c r="AJ7040" t="s">
        <v>53</v>
      </c>
      <c r="AL7040" t="s">
        <v>68</v>
      </c>
      <c r="AO7040" t="s">
        <v>8142</v>
      </c>
    </row>
    <row r="7041" spans="1:43" x14ac:dyDescent="0.35">
      <c r="A7041" t="s">
        <v>39427</v>
      </c>
      <c r="B7041" t="s">
        <v>4769</v>
      </c>
      <c r="C7041" t="s">
        <v>17479</v>
      </c>
      <c r="F7041" t="s">
        <v>39428</v>
      </c>
      <c r="H7041" t="s">
        <v>39427</v>
      </c>
      <c r="J7041" t="s">
        <v>39429</v>
      </c>
      <c r="K7041" t="s">
        <v>39430</v>
      </c>
      <c r="M7041" t="s">
        <v>16146</v>
      </c>
      <c r="N7041" t="s">
        <v>65</v>
      </c>
      <c r="O7041">
        <v>81435</v>
      </c>
      <c r="P7041" t="s">
        <v>50</v>
      </c>
      <c r="U7041" s="1">
        <v>44770</v>
      </c>
      <c r="V7041" s="1">
        <v>44770</v>
      </c>
      <c r="W7041" s="1">
        <v>44770.669444444444</v>
      </c>
      <c r="X7041" s="1">
        <v>44770.669444444444</v>
      </c>
      <c r="AC7041" t="s">
        <v>53</v>
      </c>
      <c r="AD7041">
        <v>2972089008</v>
      </c>
      <c r="AE7041" s="1">
        <v>44770.726388888892</v>
      </c>
      <c r="AG7041" t="s">
        <v>39431</v>
      </c>
      <c r="AH7041" t="s">
        <v>51</v>
      </c>
      <c r="AJ7041" t="s">
        <v>53</v>
      </c>
      <c r="AL7041" t="s">
        <v>68</v>
      </c>
      <c r="AO7041" t="s">
        <v>5443</v>
      </c>
      <c r="AP7041" s="1">
        <v>45358.517361111109</v>
      </c>
    </row>
    <row r="7042" spans="1:43" x14ac:dyDescent="0.35">
      <c r="A7042" t="s">
        <v>39432</v>
      </c>
      <c r="B7042" t="s">
        <v>1234</v>
      </c>
      <c r="C7042" t="s">
        <v>30809</v>
      </c>
      <c r="F7042" t="s">
        <v>39433</v>
      </c>
      <c r="H7042" t="s">
        <v>39432</v>
      </c>
      <c r="J7042" t="s">
        <v>6642</v>
      </c>
      <c r="K7042" t="s">
        <v>6643</v>
      </c>
      <c r="M7042" t="s">
        <v>6644</v>
      </c>
      <c r="N7042" t="s">
        <v>6645</v>
      </c>
      <c r="O7042">
        <v>95827</v>
      </c>
      <c r="P7042" t="s">
        <v>50</v>
      </c>
      <c r="U7042" s="1">
        <v>44770</v>
      </c>
      <c r="V7042" s="1">
        <v>44770</v>
      </c>
      <c r="AC7042" t="s">
        <v>53</v>
      </c>
      <c r="AD7042">
        <v>2969476247</v>
      </c>
      <c r="AE7042" s="1">
        <v>37207</v>
      </c>
      <c r="AG7042" t="s">
        <v>39434</v>
      </c>
      <c r="AH7042" t="s">
        <v>51</v>
      </c>
      <c r="AJ7042" t="s">
        <v>53</v>
      </c>
      <c r="AO7042" t="s">
        <v>8142</v>
      </c>
    </row>
    <row r="7043" spans="1:43" x14ac:dyDescent="0.35">
      <c r="A7043" t="s">
        <v>39435</v>
      </c>
      <c r="B7043" t="s">
        <v>39436</v>
      </c>
      <c r="C7043" t="s">
        <v>39437</v>
      </c>
      <c r="F7043" t="s">
        <v>39438</v>
      </c>
      <c r="H7043" t="s">
        <v>39439</v>
      </c>
      <c r="J7043" t="s">
        <v>24326</v>
      </c>
      <c r="N7043" t="s">
        <v>637</v>
      </c>
      <c r="O7043">
        <v>75446</v>
      </c>
      <c r="P7043" t="s">
        <v>50</v>
      </c>
      <c r="U7043" s="1">
        <v>44770</v>
      </c>
      <c r="V7043" s="1">
        <v>44770</v>
      </c>
      <c r="W7043" s="1">
        <v>44771.404166666667</v>
      </c>
      <c r="X7043" s="1">
        <v>44771.404166666667</v>
      </c>
      <c r="AC7043" t="s">
        <v>53</v>
      </c>
      <c r="AD7043">
        <v>2969476247</v>
      </c>
      <c r="AE7043" s="1">
        <v>37207</v>
      </c>
      <c r="AF7043" t="s">
        <v>27273</v>
      </c>
      <c r="AG7043" t="s">
        <v>39440</v>
      </c>
      <c r="AH7043" t="s">
        <v>51</v>
      </c>
      <c r="AJ7043" t="s">
        <v>53</v>
      </c>
      <c r="AL7043" t="s">
        <v>68</v>
      </c>
      <c r="AO7043" t="s">
        <v>8142</v>
      </c>
    </row>
    <row r="7044" spans="1:43" x14ac:dyDescent="0.35">
      <c r="A7044" t="s">
        <v>39441</v>
      </c>
      <c r="B7044" t="s">
        <v>39442</v>
      </c>
      <c r="C7044" t="s">
        <v>934</v>
      </c>
      <c r="F7044" t="s">
        <v>39443</v>
      </c>
      <c r="H7044" t="s">
        <v>39441</v>
      </c>
      <c r="J7044" t="s">
        <v>3933</v>
      </c>
      <c r="K7044" t="s">
        <v>25754</v>
      </c>
      <c r="L7044" t="s">
        <v>25755</v>
      </c>
      <c r="M7044" t="s">
        <v>3707</v>
      </c>
      <c r="N7044" t="s">
        <v>15700</v>
      </c>
      <c r="O7044">
        <v>30338</v>
      </c>
      <c r="P7044" t="s">
        <v>50</v>
      </c>
      <c r="U7044" s="1">
        <v>44770</v>
      </c>
      <c r="V7044" s="1">
        <v>44770</v>
      </c>
      <c r="W7044" s="1">
        <v>44771.40347222222</v>
      </c>
      <c r="X7044" s="1">
        <v>44771.40347222222</v>
      </c>
      <c r="AC7044" t="s">
        <v>53</v>
      </c>
      <c r="AD7044">
        <v>2969551137</v>
      </c>
      <c r="AE7044" s="1">
        <v>40288.591666666667</v>
      </c>
      <c r="AF7044" t="s">
        <v>3709</v>
      </c>
      <c r="AG7044" t="s">
        <v>39444</v>
      </c>
      <c r="AH7044" t="s">
        <v>51</v>
      </c>
      <c r="AJ7044" t="s">
        <v>53</v>
      </c>
      <c r="AL7044" t="s">
        <v>68</v>
      </c>
      <c r="AO7044" t="s">
        <v>8142</v>
      </c>
    </row>
    <row r="7045" spans="1:43" x14ac:dyDescent="0.35">
      <c r="A7045" t="s">
        <v>39445</v>
      </c>
      <c r="B7045" t="s">
        <v>15058</v>
      </c>
      <c r="C7045" t="s">
        <v>338</v>
      </c>
      <c r="F7045" t="s">
        <v>39446</v>
      </c>
      <c r="H7045" t="s">
        <v>39445</v>
      </c>
      <c r="J7045" t="s">
        <v>6387</v>
      </c>
      <c r="N7045" t="s">
        <v>6033</v>
      </c>
      <c r="O7045">
        <v>95206</v>
      </c>
      <c r="P7045" t="s">
        <v>50</v>
      </c>
      <c r="U7045" s="1">
        <v>44770</v>
      </c>
      <c r="V7045" s="1">
        <v>44770</v>
      </c>
      <c r="AC7045" t="s">
        <v>53</v>
      </c>
      <c r="AD7045">
        <v>2969484892</v>
      </c>
      <c r="AE7045" s="1">
        <v>37756</v>
      </c>
      <c r="AG7045" t="s">
        <v>39447</v>
      </c>
      <c r="AH7045" t="s">
        <v>51</v>
      </c>
      <c r="AJ7045" t="s">
        <v>53</v>
      </c>
      <c r="AO7045" t="s">
        <v>8142</v>
      </c>
    </row>
    <row r="7046" spans="1:43" x14ac:dyDescent="0.35">
      <c r="A7046" t="s">
        <v>39448</v>
      </c>
      <c r="B7046" t="s">
        <v>6989</v>
      </c>
      <c r="C7046" t="s">
        <v>2238</v>
      </c>
      <c r="F7046" t="s">
        <v>39449</v>
      </c>
      <c r="H7046" t="s">
        <v>39448</v>
      </c>
      <c r="I7046" t="s">
        <v>39450</v>
      </c>
      <c r="J7046" t="s">
        <v>6387</v>
      </c>
      <c r="K7046" t="s">
        <v>39451</v>
      </c>
      <c r="M7046" t="s">
        <v>31148</v>
      </c>
      <c r="N7046" t="s">
        <v>798</v>
      </c>
      <c r="O7046">
        <v>75662</v>
      </c>
      <c r="P7046" t="s">
        <v>50</v>
      </c>
      <c r="U7046" s="1">
        <v>44770</v>
      </c>
      <c r="V7046" s="1">
        <v>44770</v>
      </c>
      <c r="W7046" s="1">
        <v>44771.404861111114</v>
      </c>
      <c r="X7046" s="1">
        <v>44771.404861111114</v>
      </c>
      <c r="AC7046" t="s">
        <v>53</v>
      </c>
      <c r="AD7046">
        <v>2969484892</v>
      </c>
      <c r="AE7046" s="1">
        <v>37756</v>
      </c>
      <c r="AF7046" t="s">
        <v>25942</v>
      </c>
      <c r="AG7046" t="s">
        <v>39452</v>
      </c>
      <c r="AH7046" t="s">
        <v>51</v>
      </c>
      <c r="AJ7046" t="s">
        <v>53</v>
      </c>
      <c r="AL7046" t="s">
        <v>68</v>
      </c>
      <c r="AO7046" t="s">
        <v>8142</v>
      </c>
      <c r="AP7046" s="1">
        <v>45387.724999999999</v>
      </c>
    </row>
    <row r="7047" spans="1:43" x14ac:dyDescent="0.35">
      <c r="A7047" t="s">
        <v>39453</v>
      </c>
      <c r="B7047" t="s">
        <v>39454</v>
      </c>
      <c r="C7047" t="s">
        <v>2094</v>
      </c>
      <c r="F7047" t="s">
        <v>39455</v>
      </c>
      <c r="H7047" t="s">
        <v>39453</v>
      </c>
      <c r="J7047" t="s">
        <v>5486</v>
      </c>
      <c r="N7047" t="s">
        <v>4526</v>
      </c>
      <c r="O7047">
        <v>85034</v>
      </c>
      <c r="P7047" t="s">
        <v>50</v>
      </c>
      <c r="U7047" s="1">
        <v>44770</v>
      </c>
      <c r="V7047" s="1">
        <v>44770</v>
      </c>
      <c r="W7047" s="1">
        <v>44771.401388888888</v>
      </c>
      <c r="X7047" s="1">
        <v>44771.401388888888</v>
      </c>
      <c r="AC7047" t="s">
        <v>53</v>
      </c>
      <c r="AD7047">
        <v>2969542473</v>
      </c>
      <c r="AE7047" s="1">
        <v>39974.713888888888</v>
      </c>
      <c r="AF7047" t="s">
        <v>39456</v>
      </c>
      <c r="AG7047" t="s">
        <v>39457</v>
      </c>
      <c r="AH7047" t="s">
        <v>51</v>
      </c>
      <c r="AJ7047" t="s">
        <v>53</v>
      </c>
      <c r="AL7047" t="s">
        <v>68</v>
      </c>
      <c r="AO7047" t="s">
        <v>8142</v>
      </c>
    </row>
    <row r="7048" spans="1:43" x14ac:dyDescent="0.35">
      <c r="A7048" t="s">
        <v>39458</v>
      </c>
      <c r="B7048" t="s">
        <v>15092</v>
      </c>
      <c r="C7048" t="s">
        <v>6123</v>
      </c>
      <c r="F7048">
        <v>15754418143</v>
      </c>
      <c r="H7048" t="s">
        <v>39459</v>
      </c>
      <c r="J7048" t="s">
        <v>39460</v>
      </c>
      <c r="K7048" t="s">
        <v>39461</v>
      </c>
      <c r="M7048" t="s">
        <v>1692</v>
      </c>
      <c r="N7048" t="s">
        <v>501</v>
      </c>
      <c r="O7048">
        <v>88241</v>
      </c>
      <c r="P7048" t="s">
        <v>50</v>
      </c>
      <c r="U7048" s="1">
        <v>44770</v>
      </c>
      <c r="V7048" s="1">
        <v>44770</v>
      </c>
      <c r="W7048" s="1">
        <v>44770.465277777781</v>
      </c>
      <c r="X7048" s="1">
        <v>44770.465277777781</v>
      </c>
      <c r="AC7048" t="s">
        <v>53</v>
      </c>
      <c r="AD7048">
        <v>2969505625</v>
      </c>
      <c r="AE7048" s="1">
        <v>38069.513888888891</v>
      </c>
      <c r="AF7048" t="s">
        <v>1748</v>
      </c>
      <c r="AG7048" t="s">
        <v>39462</v>
      </c>
      <c r="AH7048" t="s">
        <v>51</v>
      </c>
      <c r="AJ7048" t="s">
        <v>53</v>
      </c>
      <c r="AL7048" t="s">
        <v>68</v>
      </c>
      <c r="AO7048" t="s">
        <v>5443</v>
      </c>
      <c r="AP7048" s="1">
        <v>45337.474999999999</v>
      </c>
    </row>
    <row r="7049" spans="1:43" x14ac:dyDescent="0.35">
      <c r="A7049" t="s">
        <v>39463</v>
      </c>
      <c r="B7049" t="s">
        <v>16779</v>
      </c>
      <c r="C7049" t="s">
        <v>17061</v>
      </c>
      <c r="F7049">
        <v>19706283844</v>
      </c>
      <c r="H7049" t="s">
        <v>39463</v>
      </c>
      <c r="J7049" t="s">
        <v>39464</v>
      </c>
      <c r="K7049" t="s">
        <v>39465</v>
      </c>
      <c r="M7049" t="s">
        <v>10301</v>
      </c>
      <c r="N7049" t="s">
        <v>287</v>
      </c>
      <c r="O7049">
        <v>81601</v>
      </c>
      <c r="P7049" t="s">
        <v>50</v>
      </c>
      <c r="U7049" s="1">
        <v>44770</v>
      </c>
      <c r="V7049" s="1">
        <v>44770</v>
      </c>
      <c r="W7049" s="1">
        <v>44770.821527777778</v>
      </c>
      <c r="X7049" s="1">
        <v>44770.821527777778</v>
      </c>
      <c r="AC7049" t="s">
        <v>53</v>
      </c>
      <c r="AD7049">
        <v>2972089186</v>
      </c>
      <c r="AE7049" s="1">
        <v>44771.4</v>
      </c>
      <c r="AF7049" t="s">
        <v>39466</v>
      </c>
      <c r="AG7049" t="s">
        <v>39467</v>
      </c>
      <c r="AH7049" t="s">
        <v>51</v>
      </c>
      <c r="AJ7049" t="s">
        <v>53</v>
      </c>
      <c r="AL7049" t="s">
        <v>68</v>
      </c>
      <c r="AO7049" t="s">
        <v>8142</v>
      </c>
      <c r="AP7049" s="1">
        <v>45407.662499999999</v>
      </c>
    </row>
    <row r="7050" spans="1:43" x14ac:dyDescent="0.35">
      <c r="A7050" t="s">
        <v>39468</v>
      </c>
      <c r="B7050" t="s">
        <v>39469</v>
      </c>
      <c r="C7050" t="s">
        <v>7683</v>
      </c>
      <c r="F7050" t="s">
        <v>39470</v>
      </c>
      <c r="H7050" t="s">
        <v>39468</v>
      </c>
      <c r="J7050" t="s">
        <v>39471</v>
      </c>
      <c r="K7050" t="s">
        <v>17845</v>
      </c>
      <c r="M7050" t="s">
        <v>1333</v>
      </c>
      <c r="N7050" t="s">
        <v>65</v>
      </c>
      <c r="O7050" t="s">
        <v>3760</v>
      </c>
      <c r="P7050" t="s">
        <v>50</v>
      </c>
      <c r="U7050" s="1">
        <v>44770</v>
      </c>
      <c r="V7050" s="1">
        <v>44770</v>
      </c>
      <c r="W7050" s="1">
        <v>44770.538888888892</v>
      </c>
      <c r="X7050" s="1">
        <v>44770.538888888892</v>
      </c>
      <c r="AC7050" t="s">
        <v>53</v>
      </c>
      <c r="AD7050">
        <v>1000000001</v>
      </c>
      <c r="AE7050" s="1">
        <v>39973.351388888892</v>
      </c>
      <c r="AF7050" t="s">
        <v>3377</v>
      </c>
      <c r="AG7050" t="s">
        <v>39472</v>
      </c>
      <c r="AH7050" t="s">
        <v>51</v>
      </c>
      <c r="AJ7050" t="s">
        <v>53</v>
      </c>
      <c r="AL7050" t="s">
        <v>78</v>
      </c>
      <c r="AO7050" t="s">
        <v>5443</v>
      </c>
      <c r="AP7050" s="1">
        <v>44770.603472222225</v>
      </c>
    </row>
    <row r="7051" spans="1:43" x14ac:dyDescent="0.35">
      <c r="A7051" t="s">
        <v>39473</v>
      </c>
      <c r="B7051" t="s">
        <v>7650</v>
      </c>
      <c r="C7051" t="s">
        <v>1471</v>
      </c>
      <c r="D7051" t="s">
        <v>451</v>
      </c>
      <c r="F7051" t="s">
        <v>47</v>
      </c>
      <c r="H7051" t="s">
        <v>39474</v>
      </c>
      <c r="J7051" t="s">
        <v>49</v>
      </c>
      <c r="P7051" t="s">
        <v>50</v>
      </c>
      <c r="U7051" s="1">
        <v>44770</v>
      </c>
      <c r="V7051" s="1">
        <v>44770</v>
      </c>
      <c r="W7051" s="1">
        <v>44987.663194444445</v>
      </c>
      <c r="X7051" s="1">
        <v>45195.395138888889</v>
      </c>
      <c r="AC7051" t="s">
        <v>53</v>
      </c>
      <c r="AD7051">
        <v>1000000000</v>
      </c>
      <c r="AE7051" s="1">
        <v>37295</v>
      </c>
      <c r="AG7051" t="s">
        <v>39475</v>
      </c>
      <c r="AH7051" t="s">
        <v>51</v>
      </c>
      <c r="AJ7051" t="s">
        <v>53</v>
      </c>
      <c r="AL7051" t="s">
        <v>78</v>
      </c>
      <c r="AO7051" t="s">
        <v>5443</v>
      </c>
      <c r="AP7051" s="1">
        <v>45382.716666666667</v>
      </c>
    </row>
    <row r="7052" spans="1:43" x14ac:dyDescent="0.35">
      <c r="A7052" t="s">
        <v>39476</v>
      </c>
      <c r="B7052" t="s">
        <v>39477</v>
      </c>
      <c r="C7052" t="s">
        <v>1625</v>
      </c>
      <c r="F7052">
        <v>15756354708</v>
      </c>
      <c r="H7052" t="s">
        <v>39478</v>
      </c>
      <c r="J7052" t="s">
        <v>39479</v>
      </c>
      <c r="K7052" t="s">
        <v>39480</v>
      </c>
      <c r="M7052" t="s">
        <v>7291</v>
      </c>
      <c r="N7052" t="s">
        <v>253</v>
      </c>
      <c r="O7052">
        <v>88004</v>
      </c>
      <c r="P7052" t="s">
        <v>50</v>
      </c>
      <c r="U7052" s="1">
        <v>44770</v>
      </c>
      <c r="V7052" s="1">
        <v>44770</v>
      </c>
      <c r="W7052" s="1">
        <v>44770.613194444442</v>
      </c>
      <c r="X7052" s="1">
        <v>44770.613194444442</v>
      </c>
      <c r="AC7052" t="s">
        <v>53</v>
      </c>
      <c r="AD7052">
        <v>2969847135</v>
      </c>
      <c r="AE7052" s="1">
        <v>43398.580555555556</v>
      </c>
      <c r="AF7052" t="s">
        <v>39481</v>
      </c>
      <c r="AG7052" t="s">
        <v>39482</v>
      </c>
      <c r="AH7052" t="s">
        <v>51</v>
      </c>
      <c r="AJ7052" t="s">
        <v>53</v>
      </c>
      <c r="AL7052" t="s">
        <v>68</v>
      </c>
      <c r="AO7052" t="s">
        <v>8142</v>
      </c>
    </row>
    <row r="7053" spans="1:43" x14ac:dyDescent="0.35">
      <c r="A7053" t="s">
        <v>39483</v>
      </c>
      <c r="B7053" t="s">
        <v>39484</v>
      </c>
      <c r="C7053" t="s">
        <v>8820</v>
      </c>
      <c r="F7053" t="s">
        <v>39485</v>
      </c>
      <c r="H7053" t="s">
        <v>39483</v>
      </c>
      <c r="J7053" t="s">
        <v>39486</v>
      </c>
      <c r="K7053" t="s">
        <v>39487</v>
      </c>
      <c r="M7053" t="s">
        <v>129</v>
      </c>
      <c r="N7053" t="s">
        <v>65</v>
      </c>
      <c r="O7053" t="s">
        <v>28839</v>
      </c>
      <c r="P7053" t="s">
        <v>50</v>
      </c>
      <c r="U7053" s="1">
        <v>44770</v>
      </c>
      <c r="V7053" s="1">
        <v>44770</v>
      </c>
      <c r="W7053" s="1">
        <v>44770.386111111111</v>
      </c>
      <c r="X7053" s="1">
        <v>44770.386111111111</v>
      </c>
      <c r="AC7053" t="s">
        <v>51</v>
      </c>
      <c r="AD7053">
        <v>1000000001</v>
      </c>
      <c r="AE7053" s="1">
        <v>39973.351388888892</v>
      </c>
      <c r="AF7053" t="s">
        <v>3377</v>
      </c>
      <c r="AG7053" t="s">
        <v>39488</v>
      </c>
      <c r="AH7053" t="s">
        <v>51</v>
      </c>
      <c r="AJ7053" t="s">
        <v>53</v>
      </c>
      <c r="AL7053" t="s">
        <v>78</v>
      </c>
      <c r="AO7053" t="s">
        <v>5443</v>
      </c>
      <c r="AP7053" s="1">
        <v>44770.384722222225</v>
      </c>
    </row>
    <row r="7054" spans="1:43" x14ac:dyDescent="0.35">
      <c r="A7054" t="s">
        <v>39489</v>
      </c>
      <c r="B7054" t="s">
        <v>39490</v>
      </c>
      <c r="C7054" t="s">
        <v>245</v>
      </c>
      <c r="F7054" t="s">
        <v>39491</v>
      </c>
      <c r="H7054" t="s">
        <v>39489</v>
      </c>
      <c r="J7054" t="s">
        <v>39492</v>
      </c>
      <c r="K7054" t="s">
        <v>39493</v>
      </c>
      <c r="M7054" t="s">
        <v>39494</v>
      </c>
      <c r="N7054" t="s">
        <v>253</v>
      </c>
      <c r="O7054">
        <v>88026</v>
      </c>
      <c r="P7054" t="s">
        <v>50</v>
      </c>
      <c r="U7054" s="1">
        <v>44771</v>
      </c>
      <c r="V7054" s="1">
        <v>44771</v>
      </c>
      <c r="W7054" s="1">
        <v>44771.693055555559</v>
      </c>
      <c r="X7054" s="1">
        <v>44771.693055555559</v>
      </c>
      <c r="AC7054" t="s">
        <v>51</v>
      </c>
      <c r="AD7054">
        <v>1000000001</v>
      </c>
      <c r="AE7054" s="1">
        <v>39973.351388888892</v>
      </c>
      <c r="AF7054" t="s">
        <v>3377</v>
      </c>
      <c r="AG7054" t="s">
        <v>39495</v>
      </c>
      <c r="AH7054" t="s">
        <v>51</v>
      </c>
      <c r="AJ7054" t="s">
        <v>53</v>
      </c>
      <c r="AL7054" t="s">
        <v>78</v>
      </c>
      <c r="AO7054" t="s">
        <v>5443</v>
      </c>
      <c r="AP7054" s="1">
        <v>44771.692361111112</v>
      </c>
    </row>
    <row r="7055" spans="1:43" x14ac:dyDescent="0.35">
      <c r="A7055" t="s">
        <v>39496</v>
      </c>
      <c r="B7055" t="s">
        <v>8274</v>
      </c>
      <c r="C7055" t="s">
        <v>3118</v>
      </c>
      <c r="F7055" t="s">
        <v>39497</v>
      </c>
      <c r="H7055" t="s">
        <v>39496</v>
      </c>
      <c r="J7055" t="s">
        <v>39498</v>
      </c>
      <c r="K7055" t="s">
        <v>39499</v>
      </c>
      <c r="L7055" t="s">
        <v>39500</v>
      </c>
      <c r="M7055" t="s">
        <v>39501</v>
      </c>
      <c r="N7055" t="s">
        <v>65</v>
      </c>
      <c r="O7055">
        <v>80742</v>
      </c>
      <c r="P7055" t="s">
        <v>50</v>
      </c>
      <c r="U7055" s="1">
        <v>44771</v>
      </c>
      <c r="V7055" s="1">
        <v>44771</v>
      </c>
      <c r="W7055" s="1">
        <v>44771.515277777777</v>
      </c>
      <c r="X7055" s="1">
        <v>44771.515277777777</v>
      </c>
      <c r="AC7055" t="s">
        <v>51</v>
      </c>
      <c r="AD7055">
        <v>2969770640</v>
      </c>
      <c r="AE7055" s="1">
        <v>43095.629861111112</v>
      </c>
      <c r="AF7055" t="s">
        <v>39502</v>
      </c>
      <c r="AG7055" t="s">
        <v>39503</v>
      </c>
      <c r="AH7055" t="s">
        <v>51</v>
      </c>
      <c r="AJ7055" t="s">
        <v>53</v>
      </c>
      <c r="AL7055" t="s">
        <v>68</v>
      </c>
      <c r="AO7055" t="s">
        <v>5443</v>
      </c>
      <c r="AP7055" s="1">
        <v>45328.769444444442</v>
      </c>
      <c r="AQ7055" s="1">
        <v>45328.79791666667</v>
      </c>
    </row>
    <row r="7056" spans="1:43" x14ac:dyDescent="0.35">
      <c r="A7056" t="s">
        <v>39504</v>
      </c>
      <c r="B7056" t="s">
        <v>39505</v>
      </c>
      <c r="C7056" t="s">
        <v>7188</v>
      </c>
      <c r="H7056" t="s">
        <v>39504</v>
      </c>
      <c r="J7056" t="s">
        <v>13744</v>
      </c>
      <c r="K7056" t="s">
        <v>273</v>
      </c>
      <c r="M7056" t="s">
        <v>274</v>
      </c>
      <c r="N7056" t="s">
        <v>275</v>
      </c>
      <c r="O7056">
        <v>27612</v>
      </c>
      <c r="P7056" t="s">
        <v>50</v>
      </c>
      <c r="U7056" s="1">
        <v>44771</v>
      </c>
      <c r="V7056" s="1">
        <v>44771</v>
      </c>
      <c r="W7056" s="1">
        <v>44774.426388888889</v>
      </c>
      <c r="X7056" s="1">
        <v>44774.426388888889</v>
      </c>
      <c r="AC7056" t="s">
        <v>53</v>
      </c>
      <c r="AD7056">
        <v>2969474461</v>
      </c>
      <c r="AE7056" s="1">
        <v>37104.381944444445</v>
      </c>
      <c r="AF7056" t="s">
        <v>39506</v>
      </c>
      <c r="AG7056" t="s">
        <v>39507</v>
      </c>
      <c r="AH7056" t="s">
        <v>51</v>
      </c>
      <c r="AJ7056" t="s">
        <v>53</v>
      </c>
      <c r="AL7056" t="s">
        <v>68</v>
      </c>
      <c r="AO7056" t="s">
        <v>8142</v>
      </c>
    </row>
    <row r="7057" spans="1:43" x14ac:dyDescent="0.35">
      <c r="A7057" t="s">
        <v>39508</v>
      </c>
      <c r="B7057" t="s">
        <v>39509</v>
      </c>
      <c r="C7057" t="s">
        <v>331</v>
      </c>
      <c r="F7057">
        <f>1817-304-5006</f>
        <v>-3493</v>
      </c>
      <c r="H7057" t="s">
        <v>39510</v>
      </c>
      <c r="J7057" t="s">
        <v>39511</v>
      </c>
      <c r="N7057" t="s">
        <v>637</v>
      </c>
      <c r="O7057">
        <v>76048</v>
      </c>
      <c r="P7057" t="s">
        <v>50</v>
      </c>
      <c r="U7057" s="1">
        <v>44771</v>
      </c>
      <c r="V7057" s="1">
        <v>44771</v>
      </c>
      <c r="W7057" s="1">
        <v>44774.425000000003</v>
      </c>
      <c r="X7057" s="1">
        <v>44774.425000000003</v>
      </c>
      <c r="AC7057" t="s">
        <v>53</v>
      </c>
      <c r="AD7057">
        <v>2969520624</v>
      </c>
      <c r="AE7057" s="1">
        <v>38972.448611111111</v>
      </c>
      <c r="AF7057" t="s">
        <v>39512</v>
      </c>
      <c r="AG7057" t="s">
        <v>39513</v>
      </c>
      <c r="AH7057" t="s">
        <v>51</v>
      </c>
      <c r="AJ7057" t="s">
        <v>53</v>
      </c>
      <c r="AL7057" t="s">
        <v>68</v>
      </c>
      <c r="AO7057" t="s">
        <v>8142</v>
      </c>
      <c r="AP7057" s="1">
        <v>44830.377083333333</v>
      </c>
    </row>
    <row r="7058" spans="1:43" x14ac:dyDescent="0.35">
      <c r="A7058" t="s">
        <v>39514</v>
      </c>
      <c r="B7058" t="s">
        <v>39515</v>
      </c>
      <c r="C7058" t="s">
        <v>320</v>
      </c>
      <c r="D7058" t="s">
        <v>1767</v>
      </c>
      <c r="F7058" t="s">
        <v>39516</v>
      </c>
      <c r="G7058" t="s">
        <v>39516</v>
      </c>
      <c r="H7058" t="s">
        <v>39517</v>
      </c>
      <c r="I7058" t="s">
        <v>415</v>
      </c>
      <c r="J7058" t="s">
        <v>5634</v>
      </c>
      <c r="P7058" t="s">
        <v>50</v>
      </c>
      <c r="U7058" s="1">
        <v>44771</v>
      </c>
      <c r="V7058" s="1">
        <v>44771</v>
      </c>
      <c r="W7058" s="1">
        <v>44771.558333333334</v>
      </c>
      <c r="X7058" s="1">
        <v>44771.558333333334</v>
      </c>
      <c r="AC7058" t="s">
        <v>53</v>
      </c>
      <c r="AD7058">
        <v>1000000001</v>
      </c>
      <c r="AE7058" s="1">
        <v>39973.351388888892</v>
      </c>
      <c r="AF7058" t="s">
        <v>3377</v>
      </c>
      <c r="AG7058" t="s">
        <v>39518</v>
      </c>
      <c r="AH7058" t="s">
        <v>51</v>
      </c>
      <c r="AJ7058" t="s">
        <v>53</v>
      </c>
      <c r="AL7058" t="s">
        <v>78</v>
      </c>
      <c r="AO7058" t="s">
        <v>5443</v>
      </c>
      <c r="AP7058" s="1">
        <v>45468.613888888889</v>
      </c>
    </row>
    <row r="7059" spans="1:43" x14ac:dyDescent="0.35">
      <c r="A7059" t="s">
        <v>39519</v>
      </c>
      <c r="B7059" t="s">
        <v>31380</v>
      </c>
      <c r="C7059" t="s">
        <v>996</v>
      </c>
      <c r="H7059" t="s">
        <v>39520</v>
      </c>
      <c r="J7059" t="s">
        <v>1770</v>
      </c>
      <c r="P7059" t="s">
        <v>50</v>
      </c>
      <c r="U7059" s="1">
        <v>44771</v>
      </c>
      <c r="V7059" s="1">
        <v>44771</v>
      </c>
      <c r="W7059" s="1">
        <v>44777.730555555558</v>
      </c>
      <c r="X7059" s="1">
        <v>44777.730555555558</v>
      </c>
      <c r="AC7059" t="s">
        <v>53</v>
      </c>
      <c r="AD7059">
        <v>2969475309</v>
      </c>
      <c r="AE7059" s="1">
        <v>37159</v>
      </c>
      <c r="AF7059" t="s">
        <v>1772</v>
      </c>
      <c r="AG7059" t="s">
        <v>39521</v>
      </c>
      <c r="AH7059" t="s">
        <v>51</v>
      </c>
      <c r="AJ7059" t="s">
        <v>53</v>
      </c>
      <c r="AL7059" t="s">
        <v>68</v>
      </c>
      <c r="AO7059" t="s">
        <v>5443</v>
      </c>
      <c r="AP7059" s="1">
        <v>45470.60833333333</v>
      </c>
      <c r="AQ7059" s="1">
        <v>45470.60833333333</v>
      </c>
    </row>
    <row r="7060" spans="1:43" x14ac:dyDescent="0.35">
      <c r="A7060" t="s">
        <v>39522</v>
      </c>
      <c r="B7060" t="s">
        <v>39523</v>
      </c>
      <c r="C7060" t="s">
        <v>10456</v>
      </c>
      <c r="F7060" t="s">
        <v>39524</v>
      </c>
      <c r="H7060" t="s">
        <v>39525</v>
      </c>
      <c r="K7060" t="s">
        <v>39526</v>
      </c>
      <c r="M7060" t="s">
        <v>22406</v>
      </c>
      <c r="N7060" t="s">
        <v>1205</v>
      </c>
      <c r="O7060">
        <v>63043</v>
      </c>
      <c r="P7060" t="s">
        <v>50</v>
      </c>
      <c r="U7060" s="1">
        <v>44771</v>
      </c>
      <c r="V7060" s="1">
        <v>44771</v>
      </c>
      <c r="AC7060" t="s">
        <v>51</v>
      </c>
      <c r="AD7060">
        <v>9999999999</v>
      </c>
      <c r="AE7060" s="1">
        <v>45196</v>
      </c>
      <c r="AG7060" t="s">
        <v>39527</v>
      </c>
      <c r="AH7060" t="s">
        <v>51</v>
      </c>
      <c r="AJ7060" t="s">
        <v>53</v>
      </c>
      <c r="AO7060" t="s">
        <v>5443</v>
      </c>
    </row>
    <row r="7061" spans="1:43" x14ac:dyDescent="0.35">
      <c r="A7061" t="s">
        <v>39528</v>
      </c>
      <c r="B7061" t="s">
        <v>940</v>
      </c>
      <c r="C7061" t="s">
        <v>12892</v>
      </c>
      <c r="F7061">
        <f>1719-836-3291</f>
        <v>-2408</v>
      </c>
      <c r="H7061" t="s">
        <v>39528</v>
      </c>
      <c r="J7061" t="s">
        <v>39529</v>
      </c>
      <c r="N7061" t="s">
        <v>287</v>
      </c>
      <c r="O7061">
        <v>80440</v>
      </c>
      <c r="P7061" t="s">
        <v>50</v>
      </c>
      <c r="U7061" s="1">
        <v>44771</v>
      </c>
      <c r="V7061" s="1">
        <v>44771</v>
      </c>
      <c r="W7061" s="1">
        <v>44771.540277777778</v>
      </c>
      <c r="X7061" s="1">
        <v>44771.540277777778</v>
      </c>
      <c r="AC7061" t="s">
        <v>53</v>
      </c>
      <c r="AD7061">
        <v>2969879896</v>
      </c>
      <c r="AE7061" s="1">
        <v>43566.324305555558</v>
      </c>
      <c r="AF7061" t="s">
        <v>39530</v>
      </c>
      <c r="AG7061" t="s">
        <v>39531</v>
      </c>
      <c r="AH7061" t="s">
        <v>51</v>
      </c>
      <c r="AJ7061" t="s">
        <v>53</v>
      </c>
      <c r="AL7061" t="s">
        <v>68</v>
      </c>
      <c r="AO7061" t="s">
        <v>5443</v>
      </c>
      <c r="AP7061" s="1">
        <v>44883.49722222222</v>
      </c>
      <c r="AQ7061" s="1">
        <v>44855.510416666664</v>
      </c>
    </row>
    <row r="7062" spans="1:43" x14ac:dyDescent="0.35">
      <c r="A7062" t="s">
        <v>39532</v>
      </c>
      <c r="B7062" t="s">
        <v>39533</v>
      </c>
      <c r="C7062" t="s">
        <v>21515</v>
      </c>
      <c r="F7062" t="s">
        <v>34968</v>
      </c>
      <c r="H7062" t="s">
        <v>39532</v>
      </c>
      <c r="J7062" t="s">
        <v>13536</v>
      </c>
      <c r="N7062" t="s">
        <v>13537</v>
      </c>
      <c r="O7062">
        <v>58601</v>
      </c>
      <c r="P7062" t="s">
        <v>50</v>
      </c>
      <c r="U7062" s="1">
        <v>44771</v>
      </c>
      <c r="V7062" s="1">
        <v>44771</v>
      </c>
      <c r="W7062" s="1">
        <v>44774.427083333336</v>
      </c>
      <c r="X7062" s="1">
        <v>44774.427083333336</v>
      </c>
      <c r="AC7062" t="s">
        <v>53</v>
      </c>
      <c r="AD7062">
        <v>2969477259</v>
      </c>
      <c r="AE7062" s="1">
        <v>37277</v>
      </c>
      <c r="AF7062" t="s">
        <v>39327</v>
      </c>
      <c r="AG7062" t="s">
        <v>39534</v>
      </c>
      <c r="AH7062" t="s">
        <v>51</v>
      </c>
      <c r="AJ7062" t="s">
        <v>53</v>
      </c>
      <c r="AL7062" t="s">
        <v>68</v>
      </c>
      <c r="AO7062" t="s">
        <v>8142</v>
      </c>
    </row>
    <row r="7063" spans="1:43" x14ac:dyDescent="0.35">
      <c r="A7063" t="s">
        <v>39535</v>
      </c>
      <c r="B7063" t="s">
        <v>35388</v>
      </c>
      <c r="C7063" t="s">
        <v>530</v>
      </c>
      <c r="F7063" t="s">
        <v>39536</v>
      </c>
      <c r="H7063" t="s">
        <v>39535</v>
      </c>
      <c r="J7063" t="s">
        <v>5173</v>
      </c>
      <c r="N7063" t="s">
        <v>637</v>
      </c>
      <c r="O7063">
        <v>77056</v>
      </c>
      <c r="P7063" t="s">
        <v>50</v>
      </c>
      <c r="U7063" s="1">
        <v>44771</v>
      </c>
      <c r="V7063" s="1">
        <v>44771</v>
      </c>
      <c r="W7063" s="1">
        <v>44771.695833333331</v>
      </c>
      <c r="X7063" s="1">
        <v>44771.695833333331</v>
      </c>
      <c r="AC7063" t="s">
        <v>53</v>
      </c>
      <c r="AD7063">
        <v>2969481577</v>
      </c>
      <c r="AE7063" s="1">
        <v>37524</v>
      </c>
      <c r="AG7063" t="s">
        <v>39537</v>
      </c>
      <c r="AH7063" t="s">
        <v>51</v>
      </c>
      <c r="AJ7063" t="s">
        <v>53</v>
      </c>
      <c r="AL7063" t="s">
        <v>78</v>
      </c>
      <c r="AO7063" t="s">
        <v>8142</v>
      </c>
    </row>
    <row r="7064" spans="1:43" x14ac:dyDescent="0.35">
      <c r="A7064" t="s">
        <v>39538</v>
      </c>
      <c r="B7064" t="s">
        <v>3671</v>
      </c>
      <c r="C7064" t="s">
        <v>3285</v>
      </c>
      <c r="F7064" t="s">
        <v>39539</v>
      </c>
      <c r="H7064" t="s">
        <v>39538</v>
      </c>
      <c r="J7064" t="s">
        <v>3933</v>
      </c>
      <c r="N7064" t="s">
        <v>28811</v>
      </c>
      <c r="O7064">
        <v>41365</v>
      </c>
      <c r="P7064" t="s">
        <v>50</v>
      </c>
      <c r="U7064" s="1">
        <v>44771</v>
      </c>
      <c r="V7064" s="1">
        <v>44771</v>
      </c>
      <c r="W7064" s="1">
        <v>44774.425694444442</v>
      </c>
      <c r="X7064" s="1">
        <v>44774.425694444442</v>
      </c>
      <c r="AC7064" t="s">
        <v>53</v>
      </c>
      <c r="AD7064">
        <v>2969551137</v>
      </c>
      <c r="AE7064" s="1">
        <v>40288.591666666667</v>
      </c>
      <c r="AG7064" t="s">
        <v>39540</v>
      </c>
      <c r="AH7064" t="s">
        <v>51</v>
      </c>
      <c r="AJ7064" t="s">
        <v>53</v>
      </c>
      <c r="AL7064" t="s">
        <v>68</v>
      </c>
      <c r="AO7064" t="s">
        <v>8142</v>
      </c>
    </row>
    <row r="7065" spans="1:43" x14ac:dyDescent="0.35">
      <c r="A7065" t="s">
        <v>39541</v>
      </c>
      <c r="B7065" t="s">
        <v>39542</v>
      </c>
      <c r="C7065" t="s">
        <v>3330</v>
      </c>
      <c r="F7065" t="s">
        <v>39543</v>
      </c>
      <c r="H7065" t="s">
        <v>39541</v>
      </c>
      <c r="J7065" t="s">
        <v>39544</v>
      </c>
      <c r="K7065" t="s">
        <v>39545</v>
      </c>
      <c r="M7065" t="s">
        <v>4583</v>
      </c>
      <c r="N7065" t="s">
        <v>253</v>
      </c>
      <c r="O7065">
        <v>87501</v>
      </c>
      <c r="P7065" t="s">
        <v>50</v>
      </c>
      <c r="U7065" s="1">
        <v>44772</v>
      </c>
      <c r="V7065" s="1">
        <v>44772</v>
      </c>
      <c r="AC7065" t="s">
        <v>51</v>
      </c>
      <c r="AD7065">
        <v>1000000001</v>
      </c>
      <c r="AE7065" s="1">
        <v>39973.351388888892</v>
      </c>
      <c r="AG7065" t="s">
        <v>39546</v>
      </c>
      <c r="AH7065" t="s">
        <v>51</v>
      </c>
      <c r="AJ7065" t="s">
        <v>53</v>
      </c>
      <c r="AO7065" t="s">
        <v>5443</v>
      </c>
    </row>
    <row r="7066" spans="1:43" x14ac:dyDescent="0.35">
      <c r="A7066" t="s">
        <v>39547</v>
      </c>
      <c r="B7066" t="s">
        <v>39548</v>
      </c>
      <c r="C7066" t="s">
        <v>39549</v>
      </c>
      <c r="F7066" t="s">
        <v>39550</v>
      </c>
      <c r="H7066" t="s">
        <v>39547</v>
      </c>
      <c r="J7066" t="s">
        <v>39551</v>
      </c>
      <c r="M7066" t="s">
        <v>39552</v>
      </c>
      <c r="N7066" t="s">
        <v>39553</v>
      </c>
      <c r="O7066" s="2" t="s">
        <v>39554</v>
      </c>
      <c r="P7066" t="s">
        <v>39555</v>
      </c>
      <c r="U7066" s="1">
        <v>44772</v>
      </c>
      <c r="V7066" s="1">
        <v>44772</v>
      </c>
      <c r="W7066" s="1">
        <v>44772.595833333333</v>
      </c>
      <c r="X7066" s="1">
        <v>44772.595833333333</v>
      </c>
      <c r="AC7066" t="s">
        <v>53</v>
      </c>
      <c r="AD7066">
        <v>1000000001</v>
      </c>
      <c r="AE7066" s="1">
        <v>39973.351388888892</v>
      </c>
      <c r="AF7066" t="s">
        <v>3377</v>
      </c>
      <c r="AG7066" t="s">
        <v>39556</v>
      </c>
      <c r="AH7066" t="s">
        <v>51</v>
      </c>
      <c r="AJ7066" t="s">
        <v>53</v>
      </c>
      <c r="AL7066" t="s">
        <v>78</v>
      </c>
      <c r="AO7066" t="s">
        <v>5443</v>
      </c>
      <c r="AP7066" s="1">
        <v>44785.137499999997</v>
      </c>
    </row>
    <row r="7067" spans="1:43" x14ac:dyDescent="0.35">
      <c r="A7067" t="s">
        <v>39557</v>
      </c>
      <c r="B7067" t="s">
        <v>15878</v>
      </c>
      <c r="C7067" t="s">
        <v>894</v>
      </c>
      <c r="F7067" t="s">
        <v>39558</v>
      </c>
      <c r="H7067" t="s">
        <v>39559</v>
      </c>
      <c r="J7067" t="s">
        <v>39560</v>
      </c>
      <c r="K7067" t="s">
        <v>15881</v>
      </c>
      <c r="M7067" t="s">
        <v>3496</v>
      </c>
      <c r="N7067" t="s">
        <v>65</v>
      </c>
      <c r="O7067">
        <v>80504</v>
      </c>
      <c r="P7067" t="s">
        <v>50</v>
      </c>
      <c r="U7067" s="1">
        <v>44772</v>
      </c>
      <c r="V7067" s="1">
        <v>44772</v>
      </c>
      <c r="W7067" s="1">
        <v>44774.423611111109</v>
      </c>
      <c r="X7067" s="1">
        <v>44774.423611111109</v>
      </c>
      <c r="AC7067" t="s">
        <v>51</v>
      </c>
      <c r="AD7067">
        <v>2972089583</v>
      </c>
      <c r="AE7067" s="1">
        <v>44774.422222222223</v>
      </c>
      <c r="AF7067" t="s">
        <v>39561</v>
      </c>
      <c r="AG7067" t="s">
        <v>39562</v>
      </c>
      <c r="AH7067" t="s">
        <v>51</v>
      </c>
      <c r="AJ7067" t="s">
        <v>53</v>
      </c>
      <c r="AL7067" t="s">
        <v>68</v>
      </c>
      <c r="AO7067" t="s">
        <v>5443</v>
      </c>
      <c r="AP7067" s="1">
        <v>44772.588888888888</v>
      </c>
    </row>
    <row r="7068" spans="1:43" x14ac:dyDescent="0.35">
      <c r="A7068" t="s">
        <v>39563</v>
      </c>
      <c r="B7068" t="s">
        <v>8054</v>
      </c>
      <c r="C7068" t="s">
        <v>39564</v>
      </c>
      <c r="H7068" t="s">
        <v>39565</v>
      </c>
      <c r="I7068" t="s">
        <v>61</v>
      </c>
      <c r="J7068" t="s">
        <v>17415</v>
      </c>
      <c r="P7068" t="s">
        <v>50</v>
      </c>
      <c r="U7068" s="1">
        <v>44774</v>
      </c>
      <c r="V7068" s="1">
        <v>44774</v>
      </c>
      <c r="AC7068" t="s">
        <v>53</v>
      </c>
      <c r="AD7068">
        <v>2969475309</v>
      </c>
      <c r="AE7068" s="1">
        <v>37159</v>
      </c>
      <c r="AG7068" t="s">
        <v>39566</v>
      </c>
      <c r="AH7068" t="s">
        <v>51</v>
      </c>
      <c r="AJ7068" t="s">
        <v>53</v>
      </c>
      <c r="AO7068" t="s">
        <v>5443</v>
      </c>
    </row>
    <row r="7069" spans="1:43" x14ac:dyDescent="0.35">
      <c r="A7069" t="s">
        <v>39567</v>
      </c>
      <c r="B7069" t="s">
        <v>39568</v>
      </c>
      <c r="C7069" t="s">
        <v>25645</v>
      </c>
      <c r="H7069" t="s">
        <v>39569</v>
      </c>
      <c r="J7069" t="s">
        <v>39570</v>
      </c>
      <c r="K7069" t="s">
        <v>39571</v>
      </c>
      <c r="M7069" t="s">
        <v>39572</v>
      </c>
      <c r="N7069" t="s">
        <v>287</v>
      </c>
      <c r="O7069">
        <v>80432</v>
      </c>
      <c r="P7069" t="s">
        <v>50</v>
      </c>
      <c r="U7069" s="1">
        <v>44774</v>
      </c>
      <c r="V7069" s="1">
        <v>44774</v>
      </c>
      <c r="W7069" s="1">
        <v>44774.520833333336</v>
      </c>
      <c r="X7069" s="1">
        <v>44774.520833333336</v>
      </c>
      <c r="AC7069" t="s">
        <v>53</v>
      </c>
      <c r="AD7069">
        <v>2972057029</v>
      </c>
      <c r="AE7069" s="1">
        <v>44613.04583333333</v>
      </c>
      <c r="AF7069" t="s">
        <v>39573</v>
      </c>
      <c r="AG7069" t="s">
        <v>39574</v>
      </c>
      <c r="AH7069" t="s">
        <v>51</v>
      </c>
      <c r="AJ7069" t="s">
        <v>53</v>
      </c>
      <c r="AL7069" t="s">
        <v>68</v>
      </c>
      <c r="AO7069" t="s">
        <v>8142</v>
      </c>
    </row>
    <row r="7070" spans="1:43" x14ac:dyDescent="0.35">
      <c r="A7070" t="s">
        <v>39575</v>
      </c>
      <c r="B7070" t="s">
        <v>39576</v>
      </c>
      <c r="C7070" t="s">
        <v>3324</v>
      </c>
      <c r="F7070" t="s">
        <v>39577</v>
      </c>
      <c r="H7070" t="s">
        <v>39575</v>
      </c>
      <c r="J7070" t="s">
        <v>12949</v>
      </c>
      <c r="K7070" t="s">
        <v>32323</v>
      </c>
      <c r="M7070" t="s">
        <v>12925</v>
      </c>
      <c r="N7070" t="s">
        <v>12926</v>
      </c>
      <c r="O7070">
        <v>47842</v>
      </c>
      <c r="P7070" t="s">
        <v>50</v>
      </c>
      <c r="U7070" s="1">
        <v>44774</v>
      </c>
      <c r="V7070" s="1">
        <v>44774</v>
      </c>
      <c r="W7070" s="1">
        <v>44776.407638888886</v>
      </c>
      <c r="X7070" s="1">
        <v>44776.407638888886</v>
      </c>
      <c r="AC7070" t="s">
        <v>53</v>
      </c>
      <c r="AD7070">
        <v>2969735272</v>
      </c>
      <c r="AE7070" s="1">
        <v>42845.40902777778</v>
      </c>
      <c r="AF7070" t="s">
        <v>22107</v>
      </c>
      <c r="AG7070" t="s">
        <v>39578</v>
      </c>
      <c r="AH7070" t="s">
        <v>51</v>
      </c>
      <c r="AJ7070" t="s">
        <v>53</v>
      </c>
      <c r="AL7070" t="s">
        <v>68</v>
      </c>
      <c r="AO7070" t="s">
        <v>8142</v>
      </c>
    </row>
    <row r="7071" spans="1:43" x14ac:dyDescent="0.35">
      <c r="A7071" t="s">
        <v>39579</v>
      </c>
      <c r="B7071" t="s">
        <v>39580</v>
      </c>
      <c r="C7071" t="s">
        <v>860</v>
      </c>
      <c r="F7071" t="s">
        <v>39581</v>
      </c>
      <c r="H7071" t="s">
        <v>39579</v>
      </c>
      <c r="J7071" t="s">
        <v>5239</v>
      </c>
      <c r="K7071" t="s">
        <v>5218</v>
      </c>
      <c r="M7071" t="s">
        <v>2783</v>
      </c>
      <c r="N7071" t="s">
        <v>264</v>
      </c>
      <c r="O7071">
        <v>77269</v>
      </c>
      <c r="P7071" t="s">
        <v>50</v>
      </c>
      <c r="U7071" s="1">
        <v>44774</v>
      </c>
      <c r="V7071" s="1">
        <v>44774</v>
      </c>
      <c r="W7071" s="1">
        <v>44776.40625</v>
      </c>
      <c r="X7071" s="1">
        <v>44776.40625</v>
      </c>
      <c r="AC7071" t="s">
        <v>53</v>
      </c>
      <c r="AD7071">
        <v>2969475162</v>
      </c>
      <c r="AE7071" s="1">
        <v>37147</v>
      </c>
      <c r="AF7071" t="s">
        <v>5221</v>
      </c>
      <c r="AG7071" t="s">
        <v>39582</v>
      </c>
      <c r="AH7071" t="s">
        <v>51</v>
      </c>
      <c r="AJ7071" t="s">
        <v>53</v>
      </c>
      <c r="AL7071" t="s">
        <v>68</v>
      </c>
      <c r="AO7071" t="s">
        <v>8142</v>
      </c>
      <c r="AP7071" s="1">
        <v>45348.393055555556</v>
      </c>
      <c r="AQ7071" s="1">
        <v>45350.413194444445</v>
      </c>
    </row>
    <row r="7072" spans="1:43" x14ac:dyDescent="0.35">
      <c r="A7072" t="s">
        <v>39583</v>
      </c>
      <c r="B7072" t="s">
        <v>4883</v>
      </c>
      <c r="C7072" t="s">
        <v>4884</v>
      </c>
      <c r="F7072" t="s">
        <v>39584</v>
      </c>
      <c r="H7072" t="s">
        <v>39583</v>
      </c>
      <c r="J7072" t="s">
        <v>4888</v>
      </c>
      <c r="K7072" t="s">
        <v>4889</v>
      </c>
      <c r="M7072" t="s">
        <v>4890</v>
      </c>
      <c r="N7072" t="s">
        <v>65</v>
      </c>
      <c r="O7072">
        <v>80759</v>
      </c>
      <c r="P7072" t="s">
        <v>50</v>
      </c>
      <c r="U7072" s="1">
        <v>44774</v>
      </c>
      <c r="V7072" s="1">
        <v>44774</v>
      </c>
      <c r="W7072" s="1">
        <v>44774.618055555555</v>
      </c>
      <c r="X7072" s="1">
        <v>44774.618055555555</v>
      </c>
      <c r="AC7072" t="s">
        <v>51</v>
      </c>
      <c r="AD7072">
        <v>2969755155</v>
      </c>
      <c r="AE7072" s="1">
        <v>42971.495833333334</v>
      </c>
      <c r="AF7072" t="s">
        <v>4891</v>
      </c>
      <c r="AG7072" t="s">
        <v>39585</v>
      </c>
      <c r="AH7072" t="s">
        <v>51</v>
      </c>
      <c r="AJ7072" t="s">
        <v>53</v>
      </c>
      <c r="AL7072" t="s">
        <v>68</v>
      </c>
      <c r="AO7072" t="s">
        <v>5443</v>
      </c>
      <c r="AP7072" s="1">
        <v>45098.586805555555</v>
      </c>
      <c r="AQ7072" s="1">
        <v>44795.595138888886</v>
      </c>
    </row>
    <row r="7073" spans="1:43" x14ac:dyDescent="0.35">
      <c r="A7073" t="s">
        <v>39586</v>
      </c>
      <c r="B7073" t="s">
        <v>1685</v>
      </c>
      <c r="C7073" t="s">
        <v>1614</v>
      </c>
      <c r="F7073" t="s">
        <v>39587</v>
      </c>
      <c r="H7073" t="s">
        <v>39586</v>
      </c>
      <c r="J7073" t="s">
        <v>37022</v>
      </c>
      <c r="N7073" t="s">
        <v>4526</v>
      </c>
      <c r="O7073">
        <v>85345</v>
      </c>
      <c r="P7073" t="s">
        <v>50</v>
      </c>
      <c r="U7073" s="1">
        <v>44774</v>
      </c>
      <c r="V7073" s="1">
        <v>44774</v>
      </c>
      <c r="W7073" s="1">
        <v>44776.406944444447</v>
      </c>
      <c r="X7073" s="1">
        <v>44776.406944444447</v>
      </c>
      <c r="AC7073" t="s">
        <v>53</v>
      </c>
      <c r="AD7073">
        <v>2969476244</v>
      </c>
      <c r="AE7073" s="1">
        <v>37207</v>
      </c>
      <c r="AF7073" t="s">
        <v>3743</v>
      </c>
      <c r="AG7073" t="s">
        <v>39588</v>
      </c>
      <c r="AH7073" t="s">
        <v>51</v>
      </c>
      <c r="AJ7073" t="s">
        <v>53</v>
      </c>
      <c r="AL7073" t="s">
        <v>68</v>
      </c>
      <c r="AO7073" t="s">
        <v>8142</v>
      </c>
    </row>
    <row r="7074" spans="1:43" x14ac:dyDescent="0.35">
      <c r="A7074" t="s">
        <v>452</v>
      </c>
      <c r="B7074" t="s">
        <v>450</v>
      </c>
      <c r="C7074" t="s">
        <v>359</v>
      </c>
      <c r="F7074" t="s">
        <v>39589</v>
      </c>
      <c r="H7074" t="s">
        <v>452</v>
      </c>
      <c r="J7074" t="s">
        <v>28715</v>
      </c>
      <c r="K7074" t="s">
        <v>6775</v>
      </c>
      <c r="M7074" t="s">
        <v>2637</v>
      </c>
      <c r="N7074" t="s">
        <v>501</v>
      </c>
      <c r="O7074">
        <v>87107</v>
      </c>
      <c r="P7074" t="s">
        <v>50</v>
      </c>
      <c r="U7074" s="1">
        <v>44774</v>
      </c>
      <c r="V7074" s="1">
        <v>44774</v>
      </c>
      <c r="W7074" s="1">
        <v>44774.686111111114</v>
      </c>
      <c r="X7074" s="1">
        <v>44774.686111111114</v>
      </c>
      <c r="AC7074" t="s">
        <v>53</v>
      </c>
      <c r="AD7074">
        <v>2969521508</v>
      </c>
      <c r="AE7074" s="1">
        <v>39021.518055555556</v>
      </c>
      <c r="AF7074" t="s">
        <v>456</v>
      </c>
      <c r="AG7074" t="s">
        <v>39590</v>
      </c>
      <c r="AH7074" t="s">
        <v>51</v>
      </c>
      <c r="AJ7074" t="s">
        <v>53</v>
      </c>
      <c r="AL7074" t="s">
        <v>68</v>
      </c>
      <c r="AO7074" t="s">
        <v>5443</v>
      </c>
      <c r="AP7074" s="1">
        <v>45455.489583333336</v>
      </c>
      <c r="AQ7074" s="1">
        <v>45455.387499999997</v>
      </c>
    </row>
    <row r="7075" spans="1:43" x14ac:dyDescent="0.35">
      <c r="A7075" t="s">
        <v>39591</v>
      </c>
      <c r="B7075" t="s">
        <v>30330</v>
      </c>
      <c r="C7075" t="s">
        <v>1608</v>
      </c>
      <c r="F7075" t="s">
        <v>39592</v>
      </c>
      <c r="H7075" t="s">
        <v>39593</v>
      </c>
      <c r="J7075" t="s">
        <v>39594</v>
      </c>
      <c r="K7075" t="s">
        <v>39595</v>
      </c>
      <c r="M7075" t="s">
        <v>39596</v>
      </c>
      <c r="N7075" t="s">
        <v>13459</v>
      </c>
      <c r="O7075">
        <v>98108</v>
      </c>
      <c r="P7075" t="s">
        <v>50</v>
      </c>
      <c r="U7075" s="1">
        <v>44774</v>
      </c>
      <c r="V7075" s="1">
        <v>44774</v>
      </c>
      <c r="W7075" s="1">
        <v>44774.805555555555</v>
      </c>
      <c r="X7075" s="1">
        <v>44774.805555555555</v>
      </c>
      <c r="AC7075" t="s">
        <v>53</v>
      </c>
      <c r="AD7075">
        <v>2969482476</v>
      </c>
      <c r="AE7075" s="1">
        <v>37580</v>
      </c>
      <c r="AG7075" t="s">
        <v>39597</v>
      </c>
      <c r="AH7075" t="s">
        <v>51</v>
      </c>
      <c r="AJ7075" t="s">
        <v>53</v>
      </c>
      <c r="AL7075" t="s">
        <v>78</v>
      </c>
      <c r="AO7075" t="s">
        <v>5443</v>
      </c>
    </row>
    <row r="7076" spans="1:43" x14ac:dyDescent="0.35">
      <c r="A7076" t="s">
        <v>39598</v>
      </c>
      <c r="B7076" t="s">
        <v>39599</v>
      </c>
      <c r="C7076" t="s">
        <v>13844</v>
      </c>
      <c r="F7076" t="s">
        <v>39600</v>
      </c>
      <c r="H7076" t="s">
        <v>39601</v>
      </c>
      <c r="J7076" t="s">
        <v>37022</v>
      </c>
      <c r="M7076" t="s">
        <v>4629</v>
      </c>
      <c r="N7076" t="s">
        <v>4526</v>
      </c>
      <c r="O7076">
        <v>85086</v>
      </c>
      <c r="P7076" t="s">
        <v>50</v>
      </c>
      <c r="U7076" s="1">
        <v>44774</v>
      </c>
      <c r="V7076" s="1">
        <v>44774</v>
      </c>
      <c r="AC7076" t="s">
        <v>53</v>
      </c>
      <c r="AD7076">
        <v>2969476244</v>
      </c>
      <c r="AE7076" s="1">
        <v>37207</v>
      </c>
      <c r="AG7076" t="s">
        <v>39602</v>
      </c>
      <c r="AH7076" t="s">
        <v>51</v>
      </c>
      <c r="AJ7076" t="s">
        <v>53</v>
      </c>
      <c r="AO7076" t="s">
        <v>8142</v>
      </c>
    </row>
    <row r="7077" spans="1:43" x14ac:dyDescent="0.35">
      <c r="A7077" t="s">
        <v>39603</v>
      </c>
      <c r="B7077" t="s">
        <v>39604</v>
      </c>
      <c r="C7077" t="s">
        <v>7815</v>
      </c>
      <c r="F7077" t="s">
        <v>37090</v>
      </c>
      <c r="H7077" t="s">
        <v>39603</v>
      </c>
      <c r="J7077" t="s">
        <v>36919</v>
      </c>
      <c r="P7077" t="s">
        <v>50</v>
      </c>
      <c r="U7077" s="1">
        <v>44774</v>
      </c>
      <c r="V7077" s="1">
        <v>44774</v>
      </c>
      <c r="AC7077" t="s">
        <v>53</v>
      </c>
      <c r="AD7077">
        <v>2969822696</v>
      </c>
      <c r="AE7077" s="1">
        <v>43308.719444444447</v>
      </c>
      <c r="AG7077" t="s">
        <v>39605</v>
      </c>
      <c r="AH7077" t="s">
        <v>51</v>
      </c>
      <c r="AJ7077" t="s">
        <v>53</v>
      </c>
      <c r="AO7077" t="s">
        <v>5443</v>
      </c>
    </row>
    <row r="7078" spans="1:43" x14ac:dyDescent="0.35">
      <c r="A7078" t="s">
        <v>39606</v>
      </c>
      <c r="B7078" t="s">
        <v>39607</v>
      </c>
      <c r="C7078" t="s">
        <v>331</v>
      </c>
      <c r="F7078">
        <v>7198522070</v>
      </c>
      <c r="H7078" t="s">
        <v>39606</v>
      </c>
      <c r="J7078" t="s">
        <v>39608</v>
      </c>
      <c r="K7078" t="s">
        <v>39609</v>
      </c>
      <c r="M7078" t="s">
        <v>10665</v>
      </c>
      <c r="N7078" t="s">
        <v>65</v>
      </c>
      <c r="O7078">
        <v>81144</v>
      </c>
      <c r="P7078" t="s">
        <v>50</v>
      </c>
      <c r="U7078" s="1">
        <v>44775</v>
      </c>
      <c r="V7078" s="1">
        <v>44775</v>
      </c>
      <c r="W7078" s="1">
        <v>44775.525000000001</v>
      </c>
      <c r="X7078" s="1">
        <v>44775.525000000001</v>
      </c>
      <c r="AC7078" t="s">
        <v>53</v>
      </c>
      <c r="AD7078">
        <v>2969583002</v>
      </c>
      <c r="AE7078" s="1">
        <v>41247.348611111112</v>
      </c>
      <c r="AF7078" t="s">
        <v>39610</v>
      </c>
      <c r="AG7078" t="s">
        <v>39611</v>
      </c>
      <c r="AH7078" t="s">
        <v>51</v>
      </c>
      <c r="AJ7078" t="s">
        <v>53</v>
      </c>
      <c r="AL7078" t="s">
        <v>68</v>
      </c>
      <c r="AO7078" t="s">
        <v>5443</v>
      </c>
      <c r="AP7078" s="1">
        <v>44775.524305555555</v>
      </c>
      <c r="AQ7078" s="1">
        <v>44775.522916666669</v>
      </c>
    </row>
    <row r="7079" spans="1:43" x14ac:dyDescent="0.35">
      <c r="A7079" t="s">
        <v>39612</v>
      </c>
      <c r="B7079" t="s">
        <v>39613</v>
      </c>
      <c r="C7079" t="s">
        <v>2615</v>
      </c>
      <c r="F7079" t="s">
        <v>39614</v>
      </c>
      <c r="H7079" t="s">
        <v>39612</v>
      </c>
      <c r="J7079" t="s">
        <v>37022</v>
      </c>
      <c r="K7079" t="s">
        <v>39074</v>
      </c>
      <c r="M7079" t="s">
        <v>3742</v>
      </c>
      <c r="N7079" t="s">
        <v>2409</v>
      </c>
      <c r="O7079">
        <v>85255</v>
      </c>
      <c r="P7079" t="s">
        <v>50</v>
      </c>
      <c r="U7079" s="1">
        <v>44775</v>
      </c>
      <c r="V7079" s="1">
        <v>44775</v>
      </c>
      <c r="W7079" s="1">
        <v>44776.40902777778</v>
      </c>
      <c r="X7079" s="1">
        <v>44776.40902777778</v>
      </c>
      <c r="AC7079" t="s">
        <v>53</v>
      </c>
      <c r="AD7079">
        <v>2969476244</v>
      </c>
      <c r="AE7079" s="1">
        <v>37207</v>
      </c>
      <c r="AF7079" t="s">
        <v>3743</v>
      </c>
      <c r="AG7079" t="s">
        <v>39615</v>
      </c>
      <c r="AH7079" t="s">
        <v>51</v>
      </c>
      <c r="AJ7079" t="s">
        <v>53</v>
      </c>
      <c r="AL7079" t="s">
        <v>68</v>
      </c>
      <c r="AO7079" t="s">
        <v>8142</v>
      </c>
    </row>
    <row r="7080" spans="1:43" x14ac:dyDescent="0.35">
      <c r="A7080" t="s">
        <v>39616</v>
      </c>
      <c r="B7080" t="s">
        <v>39617</v>
      </c>
      <c r="C7080" t="s">
        <v>39618</v>
      </c>
      <c r="F7080" t="s">
        <v>39619</v>
      </c>
      <c r="H7080" t="s">
        <v>39616</v>
      </c>
      <c r="J7080" t="s">
        <v>39620</v>
      </c>
      <c r="K7080" t="s">
        <v>39621</v>
      </c>
      <c r="M7080" t="s">
        <v>18453</v>
      </c>
      <c r="N7080" t="s">
        <v>65</v>
      </c>
      <c r="O7080">
        <v>80610</v>
      </c>
      <c r="P7080" t="s">
        <v>50</v>
      </c>
      <c r="U7080" s="1">
        <v>44775</v>
      </c>
      <c r="V7080" s="1">
        <v>44775</v>
      </c>
      <c r="W7080" s="1">
        <v>44775.512499999997</v>
      </c>
      <c r="X7080" s="1">
        <v>44775.512499999997</v>
      </c>
      <c r="AC7080" t="s">
        <v>53</v>
      </c>
      <c r="AD7080">
        <v>2972114906</v>
      </c>
      <c r="AE7080" s="1">
        <v>44775.661111111112</v>
      </c>
      <c r="AF7080" t="s">
        <v>39622</v>
      </c>
      <c r="AG7080" t="s">
        <v>39623</v>
      </c>
      <c r="AH7080" t="s">
        <v>51</v>
      </c>
      <c r="AJ7080" t="s">
        <v>53</v>
      </c>
      <c r="AL7080" t="s">
        <v>68</v>
      </c>
      <c r="AO7080" t="s">
        <v>5443</v>
      </c>
      <c r="AP7080" s="1">
        <v>44775.511805555558</v>
      </c>
    </row>
    <row r="7081" spans="1:43" x14ac:dyDescent="0.35">
      <c r="A7081" t="s">
        <v>39624</v>
      </c>
      <c r="B7081" t="s">
        <v>39625</v>
      </c>
      <c r="C7081" t="s">
        <v>15378</v>
      </c>
      <c r="F7081" t="s">
        <v>39626</v>
      </c>
      <c r="H7081" t="s">
        <v>39624</v>
      </c>
      <c r="J7081" t="s">
        <v>9587</v>
      </c>
      <c r="K7081" t="s">
        <v>39627</v>
      </c>
      <c r="M7081" t="s">
        <v>22555</v>
      </c>
      <c r="N7081" t="s">
        <v>1205</v>
      </c>
      <c r="O7081">
        <v>64507</v>
      </c>
      <c r="P7081" t="s">
        <v>50</v>
      </c>
      <c r="U7081" s="1">
        <v>44775</v>
      </c>
      <c r="V7081" s="1">
        <v>44775</v>
      </c>
      <c r="AC7081" t="s">
        <v>53</v>
      </c>
      <c r="AD7081">
        <v>2969475309</v>
      </c>
      <c r="AE7081" s="1">
        <v>37159</v>
      </c>
      <c r="AG7081" t="s">
        <v>39628</v>
      </c>
      <c r="AH7081" t="s">
        <v>51</v>
      </c>
      <c r="AJ7081" t="s">
        <v>53</v>
      </c>
      <c r="AO7081" t="s">
        <v>8142</v>
      </c>
    </row>
    <row r="7082" spans="1:43" x14ac:dyDescent="0.35">
      <c r="A7082" t="s">
        <v>39629</v>
      </c>
      <c r="B7082" t="s">
        <v>3348</v>
      </c>
      <c r="C7082" t="s">
        <v>11708</v>
      </c>
      <c r="F7082" t="s">
        <v>39630</v>
      </c>
      <c r="H7082" t="s">
        <v>39629</v>
      </c>
      <c r="J7082" t="s">
        <v>28176</v>
      </c>
      <c r="K7082" t="s">
        <v>39631</v>
      </c>
      <c r="M7082" t="s">
        <v>11083</v>
      </c>
      <c r="N7082" t="s">
        <v>264</v>
      </c>
      <c r="O7082">
        <v>79706</v>
      </c>
      <c r="P7082" t="s">
        <v>50</v>
      </c>
      <c r="U7082" s="1">
        <v>44775</v>
      </c>
      <c r="V7082" s="1">
        <v>44775</v>
      </c>
      <c r="W7082" s="1">
        <v>44776.415972222225</v>
      </c>
      <c r="X7082" s="1">
        <v>44776.415972222225</v>
      </c>
      <c r="AC7082" t="s">
        <v>53</v>
      </c>
      <c r="AD7082">
        <v>2969525847</v>
      </c>
      <c r="AE7082" s="1">
        <v>39251.611111111109</v>
      </c>
      <c r="AG7082" t="s">
        <v>39632</v>
      </c>
      <c r="AH7082" t="s">
        <v>51</v>
      </c>
      <c r="AJ7082" t="s">
        <v>53</v>
      </c>
      <c r="AL7082" t="s">
        <v>68</v>
      </c>
      <c r="AO7082" t="s">
        <v>5443</v>
      </c>
      <c r="AP7082" s="1">
        <v>45021.657638888886</v>
      </c>
      <c r="AQ7082" s="1">
        <v>45021.659722222219</v>
      </c>
    </row>
    <row r="7083" spans="1:43" x14ac:dyDescent="0.35">
      <c r="A7083" t="s">
        <v>7545</v>
      </c>
      <c r="B7083" t="s">
        <v>4449</v>
      </c>
      <c r="C7083" t="s">
        <v>8700</v>
      </c>
      <c r="F7083" t="s">
        <v>39633</v>
      </c>
      <c r="H7083" t="s">
        <v>7545</v>
      </c>
      <c r="J7083" t="s">
        <v>39634</v>
      </c>
      <c r="K7083" t="s">
        <v>39635</v>
      </c>
      <c r="M7083" t="s">
        <v>1397</v>
      </c>
      <c r="N7083" t="s">
        <v>213</v>
      </c>
      <c r="O7083">
        <v>80401</v>
      </c>
      <c r="P7083" t="s">
        <v>50</v>
      </c>
      <c r="U7083" s="1">
        <v>44775</v>
      </c>
      <c r="V7083" s="1">
        <v>44775</v>
      </c>
      <c r="W7083" s="1">
        <v>44775.018055555556</v>
      </c>
      <c r="X7083" s="1">
        <v>44775.018055555556</v>
      </c>
      <c r="AC7083" t="s">
        <v>51</v>
      </c>
      <c r="AD7083">
        <v>2969761745</v>
      </c>
      <c r="AE7083" s="1">
        <v>43031.649305555555</v>
      </c>
      <c r="AF7083" t="s">
        <v>39636</v>
      </c>
      <c r="AG7083" t="s">
        <v>39637</v>
      </c>
      <c r="AH7083" t="s">
        <v>51</v>
      </c>
      <c r="AJ7083" t="s">
        <v>53</v>
      </c>
      <c r="AL7083" t="s">
        <v>68</v>
      </c>
      <c r="AO7083" t="s">
        <v>5443</v>
      </c>
      <c r="AP7083" s="1">
        <v>45467.897222222222</v>
      </c>
      <c r="AQ7083" s="1">
        <v>45456.731249999997</v>
      </c>
    </row>
    <row r="7084" spans="1:43" x14ac:dyDescent="0.35">
      <c r="A7084" t="s">
        <v>39638</v>
      </c>
      <c r="B7084" t="s">
        <v>6186</v>
      </c>
      <c r="C7084" t="s">
        <v>1037</v>
      </c>
      <c r="F7084" t="s">
        <v>39639</v>
      </c>
      <c r="H7084" t="s">
        <v>39638</v>
      </c>
      <c r="J7084" t="s">
        <v>24326</v>
      </c>
      <c r="N7084" t="s">
        <v>19844</v>
      </c>
      <c r="O7084">
        <v>98611</v>
      </c>
      <c r="P7084" t="s">
        <v>50</v>
      </c>
      <c r="U7084" s="1">
        <v>44775</v>
      </c>
      <c r="V7084" s="1">
        <v>44775</v>
      </c>
      <c r="W7084" s="1">
        <v>44776.40902777778</v>
      </c>
      <c r="X7084" s="1">
        <v>44776.40902777778</v>
      </c>
      <c r="AC7084" t="s">
        <v>53</v>
      </c>
      <c r="AD7084">
        <v>2969476247</v>
      </c>
      <c r="AE7084" s="1">
        <v>37207</v>
      </c>
      <c r="AF7084" t="s">
        <v>27273</v>
      </c>
      <c r="AG7084" t="s">
        <v>39640</v>
      </c>
      <c r="AH7084" t="s">
        <v>51</v>
      </c>
      <c r="AJ7084" t="s">
        <v>53</v>
      </c>
      <c r="AL7084" t="s">
        <v>68</v>
      </c>
      <c r="AO7084" t="s">
        <v>8142</v>
      </c>
    </row>
    <row r="7085" spans="1:43" x14ac:dyDescent="0.35">
      <c r="A7085" t="s">
        <v>39641</v>
      </c>
      <c r="B7085" t="s">
        <v>6227</v>
      </c>
      <c r="C7085" t="s">
        <v>3834</v>
      </c>
      <c r="F7085" t="s">
        <v>39642</v>
      </c>
      <c r="H7085" t="s">
        <v>39641</v>
      </c>
      <c r="J7085" t="s">
        <v>39643</v>
      </c>
      <c r="N7085" t="s">
        <v>17464</v>
      </c>
      <c r="O7085">
        <v>31721</v>
      </c>
      <c r="P7085" t="s">
        <v>50</v>
      </c>
      <c r="U7085" s="1">
        <v>44775</v>
      </c>
      <c r="V7085" s="1">
        <v>44775</v>
      </c>
      <c r="W7085" s="1">
        <v>44776.408333333333</v>
      </c>
      <c r="X7085" s="1">
        <v>44776.408333333333</v>
      </c>
      <c r="AC7085" t="s">
        <v>53</v>
      </c>
      <c r="AD7085">
        <v>2969512469</v>
      </c>
      <c r="AE7085" s="1">
        <v>38477.625694444447</v>
      </c>
      <c r="AF7085" t="s">
        <v>26315</v>
      </c>
      <c r="AG7085" t="s">
        <v>39644</v>
      </c>
      <c r="AH7085" t="s">
        <v>51</v>
      </c>
      <c r="AJ7085" t="s">
        <v>53</v>
      </c>
      <c r="AL7085" t="s">
        <v>68</v>
      </c>
      <c r="AO7085" t="s">
        <v>8142</v>
      </c>
    </row>
    <row r="7086" spans="1:43" x14ac:dyDescent="0.35">
      <c r="A7086" t="s">
        <v>39645</v>
      </c>
      <c r="B7086" t="s">
        <v>39646</v>
      </c>
      <c r="C7086" t="s">
        <v>3466</v>
      </c>
      <c r="F7086" t="s">
        <v>39647</v>
      </c>
      <c r="H7086" t="s">
        <v>39645</v>
      </c>
      <c r="J7086" t="s">
        <v>37022</v>
      </c>
      <c r="N7086" t="s">
        <v>4526</v>
      </c>
      <c r="O7086">
        <v>85022</v>
      </c>
      <c r="P7086" t="s">
        <v>50</v>
      </c>
      <c r="U7086" s="1">
        <v>44775</v>
      </c>
      <c r="V7086" s="1">
        <v>44775</v>
      </c>
      <c r="AC7086" t="s">
        <v>53</v>
      </c>
      <c r="AD7086">
        <v>2969476244</v>
      </c>
      <c r="AE7086" s="1">
        <v>37207</v>
      </c>
      <c r="AG7086" t="s">
        <v>39648</v>
      </c>
      <c r="AH7086" t="s">
        <v>51</v>
      </c>
      <c r="AJ7086" t="s">
        <v>53</v>
      </c>
      <c r="AO7086" t="s">
        <v>8142</v>
      </c>
    </row>
    <row r="7087" spans="1:43" x14ac:dyDescent="0.35">
      <c r="A7087" t="s">
        <v>39649</v>
      </c>
      <c r="B7087" t="s">
        <v>39650</v>
      </c>
      <c r="C7087" t="s">
        <v>21914</v>
      </c>
      <c r="F7087" t="s">
        <v>39651</v>
      </c>
      <c r="H7087" t="s">
        <v>39649</v>
      </c>
      <c r="J7087" t="s">
        <v>37022</v>
      </c>
      <c r="N7087" t="s">
        <v>4526</v>
      </c>
      <c r="O7087">
        <v>85301</v>
      </c>
      <c r="P7087" t="s">
        <v>50</v>
      </c>
      <c r="U7087" s="1">
        <v>44775</v>
      </c>
      <c r="V7087" s="1">
        <v>44775</v>
      </c>
      <c r="AC7087" t="s">
        <v>53</v>
      </c>
      <c r="AD7087">
        <v>2969476244</v>
      </c>
      <c r="AE7087" s="1">
        <v>37207</v>
      </c>
      <c r="AG7087" t="s">
        <v>39652</v>
      </c>
      <c r="AH7087" t="s">
        <v>51</v>
      </c>
      <c r="AJ7087" t="s">
        <v>53</v>
      </c>
      <c r="AO7087" t="s">
        <v>8142</v>
      </c>
    </row>
    <row r="7088" spans="1:43" x14ac:dyDescent="0.35">
      <c r="A7088" t="s">
        <v>39653</v>
      </c>
      <c r="B7088" t="s">
        <v>39654</v>
      </c>
      <c r="C7088" t="s">
        <v>849</v>
      </c>
      <c r="F7088" t="s">
        <v>39655</v>
      </c>
      <c r="H7088" t="s">
        <v>39656</v>
      </c>
      <c r="I7088" t="s">
        <v>200</v>
      </c>
      <c r="J7088" t="s">
        <v>39657</v>
      </c>
      <c r="P7088" t="s">
        <v>50</v>
      </c>
      <c r="U7088" s="1">
        <v>44775</v>
      </c>
      <c r="V7088" s="1">
        <v>44775</v>
      </c>
      <c r="W7088" s="1">
        <v>44776.415277777778</v>
      </c>
      <c r="X7088" s="1">
        <v>44776.415277777778</v>
      </c>
      <c r="AC7088" t="s">
        <v>53</v>
      </c>
      <c r="AD7088">
        <v>2969480486</v>
      </c>
      <c r="AE7088" s="1">
        <v>37452</v>
      </c>
      <c r="AF7088" t="s">
        <v>39658</v>
      </c>
      <c r="AG7088" t="s">
        <v>39659</v>
      </c>
      <c r="AH7088" t="s">
        <v>51</v>
      </c>
      <c r="AJ7088" t="s">
        <v>53</v>
      </c>
      <c r="AL7088" t="s">
        <v>68</v>
      </c>
      <c r="AO7088" t="s">
        <v>8142</v>
      </c>
    </row>
    <row r="7089" spans="1:42" x14ac:dyDescent="0.35">
      <c r="A7089" t="s">
        <v>39660</v>
      </c>
      <c r="B7089" t="s">
        <v>1965</v>
      </c>
      <c r="C7089" t="s">
        <v>8560</v>
      </c>
      <c r="F7089" t="s">
        <v>39661</v>
      </c>
      <c r="H7089" t="s">
        <v>39662</v>
      </c>
      <c r="I7089" t="s">
        <v>200</v>
      </c>
      <c r="J7089" t="s">
        <v>39657</v>
      </c>
      <c r="P7089" t="s">
        <v>50</v>
      </c>
      <c r="U7089" s="1">
        <v>44775</v>
      </c>
      <c r="V7089" s="1">
        <v>44775</v>
      </c>
      <c r="W7089" s="1">
        <v>44776.415972222225</v>
      </c>
      <c r="X7089" s="1">
        <v>44776.415972222225</v>
      </c>
      <c r="AC7089" t="s">
        <v>53</v>
      </c>
      <c r="AD7089">
        <v>2969480486</v>
      </c>
      <c r="AE7089" s="1">
        <v>37452</v>
      </c>
      <c r="AF7089" t="s">
        <v>39658</v>
      </c>
      <c r="AG7089" t="s">
        <v>39663</v>
      </c>
      <c r="AH7089" t="s">
        <v>51</v>
      </c>
      <c r="AJ7089" t="s">
        <v>53</v>
      </c>
      <c r="AL7089" t="s">
        <v>68</v>
      </c>
      <c r="AO7089" t="s">
        <v>8142</v>
      </c>
    </row>
    <row r="7090" spans="1:42" x14ac:dyDescent="0.35">
      <c r="A7090" t="s">
        <v>39664</v>
      </c>
      <c r="B7090" t="s">
        <v>39665</v>
      </c>
      <c r="C7090" t="s">
        <v>39666</v>
      </c>
      <c r="F7090" t="s">
        <v>39667</v>
      </c>
      <c r="H7090" t="s">
        <v>39668</v>
      </c>
      <c r="J7090" t="s">
        <v>39511</v>
      </c>
      <c r="N7090" t="s">
        <v>637</v>
      </c>
      <c r="O7090">
        <v>76087</v>
      </c>
      <c r="P7090" t="s">
        <v>50</v>
      </c>
      <c r="U7090" s="1">
        <v>44775</v>
      </c>
      <c r="V7090" s="1">
        <v>44775</v>
      </c>
      <c r="W7090" s="1">
        <v>44776.414583333331</v>
      </c>
      <c r="X7090" s="1">
        <v>44776.414583333331</v>
      </c>
      <c r="AC7090" t="s">
        <v>53</v>
      </c>
      <c r="AD7090">
        <v>2969520624</v>
      </c>
      <c r="AE7090" s="1">
        <v>38972.448611111111</v>
      </c>
      <c r="AF7090" t="s">
        <v>39512</v>
      </c>
      <c r="AG7090" t="s">
        <v>39669</v>
      </c>
      <c r="AH7090" t="s">
        <v>51</v>
      </c>
      <c r="AJ7090" t="s">
        <v>53</v>
      </c>
      <c r="AL7090" t="s">
        <v>68</v>
      </c>
      <c r="AO7090" t="s">
        <v>8142</v>
      </c>
    </row>
    <row r="7091" spans="1:42" x14ac:dyDescent="0.35">
      <c r="A7091" t="s">
        <v>39670</v>
      </c>
      <c r="B7091" t="s">
        <v>39671</v>
      </c>
      <c r="C7091" t="s">
        <v>364</v>
      </c>
      <c r="F7091" t="s">
        <v>39672</v>
      </c>
      <c r="H7091" t="s">
        <v>39670</v>
      </c>
      <c r="N7091" t="s">
        <v>39673</v>
      </c>
      <c r="O7091">
        <v>1010</v>
      </c>
      <c r="P7091" t="s">
        <v>39674</v>
      </c>
      <c r="U7091" s="1">
        <v>44775</v>
      </c>
      <c r="V7091" s="1">
        <v>44775</v>
      </c>
      <c r="AC7091" t="s">
        <v>53</v>
      </c>
      <c r="AG7091" t="s">
        <v>39675</v>
      </c>
      <c r="AH7091" t="s">
        <v>51</v>
      </c>
      <c r="AJ7091" t="s">
        <v>53</v>
      </c>
      <c r="AL7091" t="s">
        <v>78</v>
      </c>
      <c r="AO7091" t="s">
        <v>8142</v>
      </c>
    </row>
    <row r="7092" spans="1:42" x14ac:dyDescent="0.35">
      <c r="A7092" t="s">
        <v>39676</v>
      </c>
      <c r="B7092" t="s">
        <v>39677</v>
      </c>
      <c r="C7092" t="s">
        <v>5973</v>
      </c>
      <c r="F7092" t="s">
        <v>38623</v>
      </c>
      <c r="H7092" t="s">
        <v>452</v>
      </c>
      <c r="J7092" t="s">
        <v>39678</v>
      </c>
      <c r="K7092" t="s">
        <v>39679</v>
      </c>
      <c r="M7092" t="s">
        <v>419</v>
      </c>
      <c r="N7092" t="s">
        <v>253</v>
      </c>
      <c r="O7092">
        <v>87107</v>
      </c>
      <c r="P7092" t="s">
        <v>50</v>
      </c>
      <c r="U7092" s="1">
        <v>44775</v>
      </c>
      <c r="V7092" s="1">
        <v>44775</v>
      </c>
      <c r="AC7092" t="s">
        <v>53</v>
      </c>
      <c r="AG7092" t="s">
        <v>39680</v>
      </c>
      <c r="AH7092" t="s">
        <v>51</v>
      </c>
      <c r="AJ7092" t="s">
        <v>53</v>
      </c>
      <c r="AO7092" t="s">
        <v>5443</v>
      </c>
    </row>
    <row r="7093" spans="1:42" x14ac:dyDescent="0.35">
      <c r="A7093" t="s">
        <v>29654</v>
      </c>
      <c r="B7093" t="s">
        <v>29653</v>
      </c>
      <c r="C7093" t="s">
        <v>7692</v>
      </c>
      <c r="F7093" t="s">
        <v>39681</v>
      </c>
      <c r="H7093" t="s">
        <v>29654</v>
      </c>
      <c r="J7093" t="s">
        <v>39682</v>
      </c>
      <c r="K7093" t="s">
        <v>39322</v>
      </c>
      <c r="M7093" t="s">
        <v>525</v>
      </c>
      <c r="N7093" t="s">
        <v>65</v>
      </c>
      <c r="O7093">
        <v>80011</v>
      </c>
      <c r="P7093" t="s">
        <v>50</v>
      </c>
      <c r="U7093" s="1">
        <v>44775</v>
      </c>
      <c r="V7093" s="1">
        <v>44775</v>
      </c>
      <c r="W7093" s="1">
        <v>44775.518055555556</v>
      </c>
      <c r="X7093" s="1">
        <v>44775.518055555556</v>
      </c>
      <c r="AC7093" t="s">
        <v>53</v>
      </c>
      <c r="AD7093">
        <v>2972408325</v>
      </c>
      <c r="AE7093" s="1">
        <v>44977.395138888889</v>
      </c>
      <c r="AF7093" t="s">
        <v>39683</v>
      </c>
      <c r="AG7093" t="s">
        <v>39684</v>
      </c>
      <c r="AH7093" t="s">
        <v>51</v>
      </c>
      <c r="AJ7093" t="s">
        <v>53</v>
      </c>
      <c r="AL7093" t="s">
        <v>68</v>
      </c>
      <c r="AO7093" t="s">
        <v>5443</v>
      </c>
      <c r="AP7093" s="1">
        <v>44796.474999999999</v>
      </c>
    </row>
    <row r="7094" spans="1:42" x14ac:dyDescent="0.35">
      <c r="A7094" t="s">
        <v>39685</v>
      </c>
      <c r="B7094" t="s">
        <v>28021</v>
      </c>
      <c r="C7094" t="s">
        <v>39686</v>
      </c>
      <c r="F7094" t="s">
        <v>39687</v>
      </c>
      <c r="H7094" t="s">
        <v>39685</v>
      </c>
      <c r="J7094" t="s">
        <v>39688</v>
      </c>
      <c r="N7094" t="s">
        <v>398</v>
      </c>
      <c r="O7094">
        <v>87507</v>
      </c>
      <c r="P7094" t="s">
        <v>50</v>
      </c>
      <c r="U7094" s="1">
        <v>44775</v>
      </c>
      <c r="V7094" s="1">
        <v>44775</v>
      </c>
      <c r="W7094" s="1">
        <v>44775.517361111109</v>
      </c>
      <c r="X7094" s="1">
        <v>44775.517361111109</v>
      </c>
      <c r="AC7094" t="s">
        <v>53</v>
      </c>
      <c r="AD7094">
        <v>2972114905</v>
      </c>
      <c r="AE7094" s="1">
        <v>44775.658333333333</v>
      </c>
      <c r="AF7094" t="s">
        <v>39689</v>
      </c>
      <c r="AG7094" t="s">
        <v>39690</v>
      </c>
      <c r="AH7094" t="s">
        <v>51</v>
      </c>
      <c r="AJ7094" t="s">
        <v>53</v>
      </c>
      <c r="AL7094" t="s">
        <v>68</v>
      </c>
      <c r="AO7094" t="s">
        <v>8142</v>
      </c>
    </row>
    <row r="7095" spans="1:42" x14ac:dyDescent="0.35">
      <c r="A7095" t="s">
        <v>39691</v>
      </c>
      <c r="B7095" t="s">
        <v>6118</v>
      </c>
      <c r="C7095" t="s">
        <v>39692</v>
      </c>
      <c r="H7095" t="s">
        <v>39691</v>
      </c>
      <c r="J7095" t="s">
        <v>2028</v>
      </c>
      <c r="K7095" t="s">
        <v>2029</v>
      </c>
      <c r="L7095" t="s">
        <v>2030</v>
      </c>
      <c r="M7095" t="s">
        <v>1307</v>
      </c>
      <c r="N7095" t="s">
        <v>264</v>
      </c>
      <c r="O7095">
        <v>77380</v>
      </c>
      <c r="P7095" t="s">
        <v>50</v>
      </c>
      <c r="U7095" s="1">
        <v>44775</v>
      </c>
      <c r="V7095" s="1">
        <v>44775</v>
      </c>
      <c r="W7095" s="1">
        <v>44776.413888888892</v>
      </c>
      <c r="X7095" s="1">
        <v>44776.413888888892</v>
      </c>
      <c r="AC7095" t="s">
        <v>53</v>
      </c>
      <c r="AD7095">
        <v>2969532847</v>
      </c>
      <c r="AE7095" s="1">
        <v>39580.404166666667</v>
      </c>
      <c r="AF7095" t="s">
        <v>25773</v>
      </c>
      <c r="AG7095" t="s">
        <v>39693</v>
      </c>
      <c r="AH7095" t="s">
        <v>51</v>
      </c>
      <c r="AJ7095" t="s">
        <v>53</v>
      </c>
      <c r="AL7095" t="s">
        <v>68</v>
      </c>
      <c r="AO7095" t="s">
        <v>8142</v>
      </c>
    </row>
    <row r="7096" spans="1:42" x14ac:dyDescent="0.35">
      <c r="A7096" t="s">
        <v>39694</v>
      </c>
      <c r="B7096" t="s">
        <v>36447</v>
      </c>
      <c r="C7096" t="s">
        <v>5364</v>
      </c>
      <c r="F7096">
        <v>8017878309</v>
      </c>
      <c r="H7096" t="s">
        <v>36446</v>
      </c>
      <c r="J7096" t="s">
        <v>36449</v>
      </c>
      <c r="K7096" t="s">
        <v>39695</v>
      </c>
      <c r="M7096" t="s">
        <v>36451</v>
      </c>
      <c r="N7096" t="s">
        <v>2409</v>
      </c>
      <c r="O7096">
        <v>86432</v>
      </c>
      <c r="P7096" t="s">
        <v>50</v>
      </c>
      <c r="U7096" s="1">
        <v>44776</v>
      </c>
      <c r="V7096" s="1">
        <v>44776</v>
      </c>
      <c r="AC7096" t="s">
        <v>53</v>
      </c>
      <c r="AD7096">
        <v>2972087057</v>
      </c>
      <c r="AE7096" s="1">
        <v>44762.511805555558</v>
      </c>
      <c r="AG7096" t="s">
        <v>39696</v>
      </c>
      <c r="AH7096" t="s">
        <v>51</v>
      </c>
      <c r="AJ7096" t="s">
        <v>53</v>
      </c>
      <c r="AO7096" t="s">
        <v>5443</v>
      </c>
    </row>
    <row r="7097" spans="1:42" x14ac:dyDescent="0.35">
      <c r="A7097" t="s">
        <v>39697</v>
      </c>
      <c r="B7097" t="s">
        <v>39698</v>
      </c>
      <c r="C7097" t="s">
        <v>89</v>
      </c>
      <c r="F7097">
        <v>14356305295</v>
      </c>
      <c r="H7097" t="s">
        <v>39697</v>
      </c>
      <c r="I7097" t="s">
        <v>179</v>
      </c>
      <c r="J7097" t="s">
        <v>6387</v>
      </c>
      <c r="K7097" t="s">
        <v>13097</v>
      </c>
      <c r="M7097" t="s">
        <v>5488</v>
      </c>
      <c r="N7097" t="s">
        <v>1515</v>
      </c>
      <c r="O7097" t="s">
        <v>13098</v>
      </c>
      <c r="P7097" t="s">
        <v>50</v>
      </c>
      <c r="U7097" s="1">
        <v>44776</v>
      </c>
      <c r="V7097" s="1">
        <v>44776</v>
      </c>
      <c r="W7097" s="1">
        <v>44776.284722222219</v>
      </c>
      <c r="X7097" s="1">
        <v>45369.618750000001</v>
      </c>
      <c r="Y7097" s="1">
        <v>45369.631944444445</v>
      </c>
      <c r="Z7097">
        <v>14641.83</v>
      </c>
      <c r="AA7097" t="s">
        <v>133</v>
      </c>
      <c r="AC7097" t="s">
        <v>51</v>
      </c>
      <c r="AD7097">
        <v>2969484892</v>
      </c>
      <c r="AE7097" s="1">
        <v>37756</v>
      </c>
      <c r="AF7097" t="s">
        <v>25942</v>
      </c>
      <c r="AG7097" t="s">
        <v>39699</v>
      </c>
      <c r="AH7097" t="s">
        <v>51</v>
      </c>
      <c r="AJ7097" t="s">
        <v>53</v>
      </c>
      <c r="AL7097" t="s">
        <v>68</v>
      </c>
      <c r="AO7097" t="s">
        <v>5443</v>
      </c>
      <c r="AP7097" s="1">
        <v>44950.605555555558</v>
      </c>
    </row>
    <row r="7098" spans="1:42" x14ac:dyDescent="0.35">
      <c r="A7098" t="s">
        <v>39700</v>
      </c>
      <c r="B7098" t="s">
        <v>39701</v>
      </c>
      <c r="C7098" t="s">
        <v>1489</v>
      </c>
      <c r="F7098" t="s">
        <v>39702</v>
      </c>
      <c r="H7098" t="s">
        <v>39700</v>
      </c>
      <c r="J7098" t="s">
        <v>39703</v>
      </c>
      <c r="N7098" t="s">
        <v>287</v>
      </c>
      <c r="O7098">
        <v>80003</v>
      </c>
      <c r="P7098" t="s">
        <v>50</v>
      </c>
      <c r="U7098" s="1">
        <v>44776</v>
      </c>
      <c r="V7098" s="1">
        <v>44776</v>
      </c>
      <c r="W7098" s="1">
        <v>44776.337500000001</v>
      </c>
      <c r="X7098" s="1">
        <v>44776.337500000001</v>
      </c>
      <c r="AC7098" t="s">
        <v>53</v>
      </c>
      <c r="AD7098">
        <v>2972115115</v>
      </c>
      <c r="AE7098" s="1">
        <v>44776.40347222222</v>
      </c>
      <c r="AF7098" t="s">
        <v>39704</v>
      </c>
      <c r="AG7098" t="s">
        <v>39705</v>
      </c>
      <c r="AH7098" t="s">
        <v>51</v>
      </c>
      <c r="AJ7098" t="s">
        <v>53</v>
      </c>
      <c r="AL7098" t="s">
        <v>68</v>
      </c>
      <c r="AO7098" t="s">
        <v>8142</v>
      </c>
    </row>
    <row r="7099" spans="1:42" x14ac:dyDescent="0.35">
      <c r="A7099" t="s">
        <v>39706</v>
      </c>
      <c r="B7099" t="s">
        <v>39707</v>
      </c>
      <c r="C7099" t="s">
        <v>775</v>
      </c>
      <c r="F7099" t="s">
        <v>39708</v>
      </c>
      <c r="H7099" t="s">
        <v>39706</v>
      </c>
      <c r="J7099" t="s">
        <v>39709</v>
      </c>
      <c r="P7099" t="s">
        <v>50</v>
      </c>
      <c r="U7099" s="1">
        <v>44776</v>
      </c>
      <c r="V7099" s="1">
        <v>44776</v>
      </c>
      <c r="W7099" s="1">
        <v>44776.92291666667</v>
      </c>
      <c r="X7099" s="1">
        <v>44776.92291666667</v>
      </c>
      <c r="AC7099" t="s">
        <v>53</v>
      </c>
      <c r="AD7099">
        <v>2973299333</v>
      </c>
      <c r="AE7099" s="1">
        <v>44998.504166666666</v>
      </c>
      <c r="AF7099" t="s">
        <v>39710</v>
      </c>
      <c r="AG7099" t="s">
        <v>39711</v>
      </c>
      <c r="AH7099" t="s">
        <v>51</v>
      </c>
      <c r="AJ7099" t="s">
        <v>53</v>
      </c>
      <c r="AL7099" t="s">
        <v>68</v>
      </c>
      <c r="AO7099" t="s">
        <v>8142</v>
      </c>
    </row>
    <row r="7100" spans="1:42" x14ac:dyDescent="0.35">
      <c r="A7100" t="s">
        <v>39712</v>
      </c>
      <c r="B7100" t="s">
        <v>114</v>
      </c>
      <c r="C7100" t="s">
        <v>23329</v>
      </c>
      <c r="F7100" t="s">
        <v>30260</v>
      </c>
      <c r="H7100" t="s">
        <v>39712</v>
      </c>
      <c r="J7100" t="s">
        <v>13574</v>
      </c>
      <c r="N7100" t="s">
        <v>24375</v>
      </c>
      <c r="O7100">
        <v>20613</v>
      </c>
      <c r="P7100" t="s">
        <v>50</v>
      </c>
      <c r="U7100" s="1">
        <v>44776</v>
      </c>
      <c r="V7100" s="1">
        <v>44776</v>
      </c>
      <c r="W7100" s="1">
        <v>44777.407638888886</v>
      </c>
      <c r="X7100" s="1">
        <v>44777.407638888886</v>
      </c>
      <c r="AC7100" t="s">
        <v>53</v>
      </c>
      <c r="AD7100">
        <v>2969823183</v>
      </c>
      <c r="AE7100" s="1">
        <v>43312.453472222223</v>
      </c>
      <c r="AF7100" t="s">
        <v>25833</v>
      </c>
      <c r="AG7100" t="s">
        <v>39713</v>
      </c>
      <c r="AH7100" t="s">
        <v>51</v>
      </c>
      <c r="AJ7100" t="s">
        <v>53</v>
      </c>
      <c r="AL7100" t="s">
        <v>68</v>
      </c>
      <c r="AO7100" t="s">
        <v>8142</v>
      </c>
    </row>
    <row r="7101" spans="1:42" x14ac:dyDescent="0.35">
      <c r="A7101" t="s">
        <v>39714</v>
      </c>
      <c r="B7101" t="s">
        <v>39715</v>
      </c>
      <c r="C7101" t="s">
        <v>2615</v>
      </c>
      <c r="F7101" t="s">
        <v>39716</v>
      </c>
      <c r="H7101" t="s">
        <v>39714</v>
      </c>
      <c r="I7101" t="s">
        <v>464</v>
      </c>
      <c r="J7101" t="s">
        <v>6387</v>
      </c>
      <c r="K7101" t="s">
        <v>3570</v>
      </c>
      <c r="M7101" t="s">
        <v>3571</v>
      </c>
      <c r="N7101" t="s">
        <v>65</v>
      </c>
      <c r="O7101">
        <v>80022</v>
      </c>
      <c r="P7101" t="s">
        <v>50</v>
      </c>
      <c r="U7101" s="1">
        <v>44776</v>
      </c>
      <c r="V7101" s="1">
        <v>44776</v>
      </c>
      <c r="W7101" s="1">
        <v>44776.441666666666</v>
      </c>
      <c r="X7101" s="1">
        <v>45337.591666666667</v>
      </c>
      <c r="Y7101" s="1">
        <v>45337.595138888886</v>
      </c>
      <c r="Z7101">
        <v>156.69</v>
      </c>
      <c r="AA7101" t="s">
        <v>133</v>
      </c>
      <c r="AC7101" t="s">
        <v>53</v>
      </c>
      <c r="AD7101">
        <v>2969484892</v>
      </c>
      <c r="AE7101" s="1">
        <v>37756</v>
      </c>
      <c r="AF7101" t="s">
        <v>11845</v>
      </c>
      <c r="AG7101" t="s">
        <v>39717</v>
      </c>
      <c r="AH7101" t="s">
        <v>51</v>
      </c>
      <c r="AJ7101" t="s">
        <v>53</v>
      </c>
      <c r="AL7101" t="s">
        <v>68</v>
      </c>
      <c r="AO7101" t="s">
        <v>5443</v>
      </c>
      <c r="AP7101" s="1">
        <v>44810.524305555555</v>
      </c>
    </row>
    <row r="7102" spans="1:42" x14ac:dyDescent="0.35">
      <c r="A7102" t="s">
        <v>39718</v>
      </c>
      <c r="B7102" t="s">
        <v>39719</v>
      </c>
      <c r="C7102" t="s">
        <v>728</v>
      </c>
      <c r="F7102" t="s">
        <v>39720</v>
      </c>
      <c r="H7102" t="s">
        <v>39718</v>
      </c>
      <c r="J7102" t="s">
        <v>39721</v>
      </c>
      <c r="M7102" t="s">
        <v>1119</v>
      </c>
      <c r="N7102" t="s">
        <v>287</v>
      </c>
      <c r="O7102">
        <v>80440</v>
      </c>
      <c r="P7102" t="s">
        <v>50</v>
      </c>
      <c r="U7102" s="1">
        <v>44776</v>
      </c>
      <c r="V7102" s="1">
        <v>44776</v>
      </c>
      <c r="W7102" s="1">
        <v>44776.724999999999</v>
      </c>
      <c r="X7102" s="1">
        <v>44776.724999999999</v>
      </c>
      <c r="AC7102" t="s">
        <v>53</v>
      </c>
      <c r="AD7102">
        <v>2972115614</v>
      </c>
      <c r="AE7102" s="1">
        <v>44777.739583333336</v>
      </c>
      <c r="AF7102" t="s">
        <v>39722</v>
      </c>
      <c r="AG7102" t="s">
        <v>39723</v>
      </c>
      <c r="AH7102" t="s">
        <v>51</v>
      </c>
      <c r="AJ7102" t="s">
        <v>53</v>
      </c>
      <c r="AL7102" t="s">
        <v>68</v>
      </c>
      <c r="AO7102" t="s">
        <v>8142</v>
      </c>
    </row>
    <row r="7103" spans="1:42" x14ac:dyDescent="0.35">
      <c r="A7103" t="s">
        <v>39724</v>
      </c>
      <c r="B7103" t="s">
        <v>5743</v>
      </c>
      <c r="C7103" t="s">
        <v>1614</v>
      </c>
      <c r="F7103" t="s">
        <v>39725</v>
      </c>
      <c r="H7103" t="s">
        <v>39724</v>
      </c>
      <c r="J7103" t="s">
        <v>28243</v>
      </c>
      <c r="K7103" t="s">
        <v>39726</v>
      </c>
      <c r="M7103" t="s">
        <v>12796</v>
      </c>
      <c r="N7103" t="s">
        <v>798</v>
      </c>
      <c r="O7103">
        <v>79745</v>
      </c>
      <c r="P7103" t="s">
        <v>50</v>
      </c>
      <c r="U7103" s="1">
        <v>44776</v>
      </c>
      <c r="V7103" s="1">
        <v>44776</v>
      </c>
      <c r="W7103" s="1">
        <v>44777.405555555553</v>
      </c>
      <c r="X7103" s="1">
        <v>44777.405555555553</v>
      </c>
      <c r="AC7103" t="s">
        <v>53</v>
      </c>
      <c r="AD7103">
        <v>2969943444</v>
      </c>
      <c r="AE7103" s="1">
        <v>43839.648611111108</v>
      </c>
      <c r="AF7103" t="s">
        <v>39727</v>
      </c>
      <c r="AG7103" t="s">
        <v>39728</v>
      </c>
      <c r="AH7103" t="s">
        <v>51</v>
      </c>
      <c r="AJ7103" t="s">
        <v>53</v>
      </c>
      <c r="AL7103" t="s">
        <v>68</v>
      </c>
      <c r="AO7103" t="s">
        <v>8142</v>
      </c>
    </row>
    <row r="7104" spans="1:42" x14ac:dyDescent="0.35">
      <c r="A7104" t="s">
        <v>39729</v>
      </c>
      <c r="B7104" t="s">
        <v>5258</v>
      </c>
      <c r="C7104" t="s">
        <v>727</v>
      </c>
      <c r="F7104" t="s">
        <v>39730</v>
      </c>
      <c r="H7104" t="s">
        <v>39729</v>
      </c>
      <c r="J7104" t="s">
        <v>39731</v>
      </c>
      <c r="M7104" t="s">
        <v>8491</v>
      </c>
      <c r="N7104" t="s">
        <v>637</v>
      </c>
      <c r="O7104">
        <v>79837</v>
      </c>
      <c r="P7104" t="s">
        <v>50</v>
      </c>
      <c r="U7104" s="1">
        <v>44776</v>
      </c>
      <c r="V7104" s="1">
        <v>44776</v>
      </c>
      <c r="W7104" s="1">
        <v>44776.425000000003</v>
      </c>
      <c r="X7104" s="1">
        <v>44776.425000000003</v>
      </c>
      <c r="AC7104" t="s">
        <v>53</v>
      </c>
      <c r="AD7104">
        <v>1000000001</v>
      </c>
      <c r="AE7104" s="1">
        <v>39973.351388888892</v>
      </c>
      <c r="AF7104" t="s">
        <v>3377</v>
      </c>
      <c r="AG7104" t="s">
        <v>39732</v>
      </c>
      <c r="AH7104" t="s">
        <v>51</v>
      </c>
      <c r="AJ7104" t="s">
        <v>53</v>
      </c>
      <c r="AL7104" t="s">
        <v>78</v>
      </c>
      <c r="AO7104" t="s">
        <v>8142</v>
      </c>
    </row>
    <row r="7105" spans="1:43" x14ac:dyDescent="0.35">
      <c r="A7105" t="s">
        <v>39733</v>
      </c>
      <c r="B7105" t="s">
        <v>39734</v>
      </c>
      <c r="C7105" t="s">
        <v>218</v>
      </c>
      <c r="F7105" t="s">
        <v>39735</v>
      </c>
      <c r="H7105" t="s">
        <v>39733</v>
      </c>
      <c r="J7105" t="s">
        <v>37022</v>
      </c>
      <c r="N7105" t="s">
        <v>4526</v>
      </c>
      <c r="O7105">
        <v>85392</v>
      </c>
      <c r="P7105" t="s">
        <v>50</v>
      </c>
      <c r="U7105" s="1">
        <v>44776</v>
      </c>
      <c r="V7105" s="1">
        <v>44776</v>
      </c>
      <c r="W7105" s="1">
        <v>44777.406944444447</v>
      </c>
      <c r="X7105" s="1">
        <v>44777.406944444447</v>
      </c>
      <c r="AC7105" t="s">
        <v>53</v>
      </c>
      <c r="AD7105">
        <v>2969476244</v>
      </c>
      <c r="AE7105" s="1">
        <v>37207</v>
      </c>
      <c r="AF7105" t="s">
        <v>3743</v>
      </c>
      <c r="AG7105" t="s">
        <v>39736</v>
      </c>
      <c r="AH7105" t="s">
        <v>51</v>
      </c>
      <c r="AJ7105" t="s">
        <v>53</v>
      </c>
      <c r="AL7105" t="s">
        <v>68</v>
      </c>
      <c r="AO7105" t="s">
        <v>8142</v>
      </c>
    </row>
    <row r="7106" spans="1:43" x14ac:dyDescent="0.35">
      <c r="A7106" t="s">
        <v>39737</v>
      </c>
      <c r="B7106" t="s">
        <v>39738</v>
      </c>
      <c r="C7106" t="s">
        <v>1732</v>
      </c>
      <c r="F7106" t="s">
        <v>39739</v>
      </c>
      <c r="H7106" t="s">
        <v>39737</v>
      </c>
      <c r="J7106" t="s">
        <v>4241</v>
      </c>
      <c r="N7106" t="s">
        <v>6033</v>
      </c>
      <c r="O7106">
        <v>95307</v>
      </c>
      <c r="P7106" t="s">
        <v>50</v>
      </c>
      <c r="U7106" s="1">
        <v>44776</v>
      </c>
      <c r="V7106" s="1">
        <v>44776</v>
      </c>
      <c r="W7106" s="1">
        <v>44777.40625</v>
      </c>
      <c r="X7106" s="1">
        <v>44777.40625</v>
      </c>
      <c r="AC7106" t="s">
        <v>53</v>
      </c>
      <c r="AD7106">
        <v>2969480277</v>
      </c>
      <c r="AE7106" s="1">
        <v>37439</v>
      </c>
      <c r="AF7106" t="s">
        <v>4245</v>
      </c>
      <c r="AG7106" t="s">
        <v>39740</v>
      </c>
      <c r="AH7106" t="s">
        <v>51</v>
      </c>
      <c r="AJ7106" t="s">
        <v>53</v>
      </c>
      <c r="AL7106" t="s">
        <v>68</v>
      </c>
      <c r="AO7106" t="s">
        <v>8142</v>
      </c>
      <c r="AP7106" s="1">
        <v>44818.349305555559</v>
      </c>
    </row>
    <row r="7107" spans="1:43" x14ac:dyDescent="0.35">
      <c r="A7107" t="s">
        <v>39741</v>
      </c>
      <c r="B7107" t="s">
        <v>39742</v>
      </c>
      <c r="C7107" t="s">
        <v>5364</v>
      </c>
      <c r="F7107" t="s">
        <v>39743</v>
      </c>
      <c r="H7107" t="s">
        <v>39741</v>
      </c>
      <c r="J7107" t="s">
        <v>39744</v>
      </c>
      <c r="K7107" t="s">
        <v>39745</v>
      </c>
      <c r="M7107" t="s">
        <v>16200</v>
      </c>
      <c r="N7107" t="s">
        <v>253</v>
      </c>
      <c r="O7107">
        <v>88130</v>
      </c>
      <c r="P7107" t="s">
        <v>50</v>
      </c>
      <c r="U7107" s="1">
        <v>44776</v>
      </c>
      <c r="V7107" s="1">
        <v>44776</v>
      </c>
      <c r="W7107" s="1">
        <v>44776.018055555556</v>
      </c>
      <c r="X7107" s="1">
        <v>44776.018055555556</v>
      </c>
      <c r="AC7107" t="s">
        <v>51</v>
      </c>
      <c r="AD7107">
        <v>2972115135</v>
      </c>
      <c r="AE7107" s="1">
        <v>44776.418749999997</v>
      </c>
      <c r="AF7107" t="s">
        <v>39746</v>
      </c>
      <c r="AG7107" t="s">
        <v>39747</v>
      </c>
      <c r="AH7107" t="s">
        <v>51</v>
      </c>
      <c r="AJ7107" t="s">
        <v>53</v>
      </c>
      <c r="AL7107" t="s">
        <v>68</v>
      </c>
      <c r="AO7107" t="s">
        <v>5443</v>
      </c>
      <c r="AP7107" s="1">
        <v>45447.112500000003</v>
      </c>
    </row>
    <row r="7108" spans="1:43" x14ac:dyDescent="0.35">
      <c r="A7108" t="s">
        <v>39748</v>
      </c>
      <c r="B7108" t="s">
        <v>39749</v>
      </c>
      <c r="C7108" t="s">
        <v>4985</v>
      </c>
      <c r="F7108" t="s">
        <v>39750</v>
      </c>
      <c r="H7108" t="s">
        <v>39751</v>
      </c>
      <c r="J7108" t="s">
        <v>5239</v>
      </c>
      <c r="K7108" t="s">
        <v>39752</v>
      </c>
      <c r="M7108" t="s">
        <v>2783</v>
      </c>
      <c r="N7108" t="s">
        <v>798</v>
      </c>
      <c r="O7108">
        <v>77024</v>
      </c>
      <c r="P7108" t="s">
        <v>50</v>
      </c>
      <c r="U7108" s="1">
        <v>44776</v>
      </c>
      <c r="V7108" s="1">
        <v>44776</v>
      </c>
      <c r="W7108" s="1">
        <v>44777.405555555553</v>
      </c>
      <c r="X7108" s="1">
        <v>44777.405555555553</v>
      </c>
      <c r="AC7108" t="s">
        <v>53</v>
      </c>
      <c r="AD7108">
        <v>2969475162</v>
      </c>
      <c r="AE7108" s="1">
        <v>37147</v>
      </c>
      <c r="AF7108" t="s">
        <v>5221</v>
      </c>
      <c r="AG7108" t="s">
        <v>39753</v>
      </c>
      <c r="AH7108" t="s">
        <v>51</v>
      </c>
      <c r="AJ7108" t="s">
        <v>53</v>
      </c>
      <c r="AL7108" t="s">
        <v>68</v>
      </c>
      <c r="AO7108" t="s">
        <v>8142</v>
      </c>
      <c r="AP7108" s="1">
        <v>44876.347222222219</v>
      </c>
      <c r="AQ7108" s="1">
        <v>44876.356944444444</v>
      </c>
    </row>
    <row r="7109" spans="1:43" x14ac:dyDescent="0.35">
      <c r="A7109" t="s">
        <v>39754</v>
      </c>
      <c r="B7109" t="s">
        <v>12150</v>
      </c>
      <c r="C7109" t="s">
        <v>3191</v>
      </c>
      <c r="F7109" t="s">
        <v>39755</v>
      </c>
      <c r="H7109" t="s">
        <v>39756</v>
      </c>
      <c r="J7109" t="s">
        <v>39757</v>
      </c>
      <c r="P7109" t="s">
        <v>50</v>
      </c>
      <c r="U7109" s="1">
        <v>44776</v>
      </c>
      <c r="V7109" s="1">
        <v>44776</v>
      </c>
      <c r="W7109" s="1">
        <v>44776.339583333334</v>
      </c>
      <c r="X7109" s="1">
        <v>44776.339583333334</v>
      </c>
      <c r="AC7109" t="s">
        <v>53</v>
      </c>
      <c r="AD7109">
        <v>2969914428</v>
      </c>
      <c r="AE7109" s="1">
        <v>43734.597916666666</v>
      </c>
      <c r="AF7109" t="s">
        <v>39758</v>
      </c>
      <c r="AG7109" t="s">
        <v>39759</v>
      </c>
      <c r="AH7109" t="s">
        <v>51</v>
      </c>
      <c r="AJ7109" t="s">
        <v>53</v>
      </c>
      <c r="AL7109" t="s">
        <v>68</v>
      </c>
      <c r="AO7109" t="s">
        <v>8142</v>
      </c>
    </row>
    <row r="7110" spans="1:43" x14ac:dyDescent="0.35">
      <c r="A7110" t="s">
        <v>39760</v>
      </c>
      <c r="B7110" t="s">
        <v>35756</v>
      </c>
      <c r="C7110" t="s">
        <v>587</v>
      </c>
      <c r="H7110" t="s">
        <v>39761</v>
      </c>
      <c r="J7110" t="s">
        <v>1305</v>
      </c>
      <c r="K7110" t="s">
        <v>1306</v>
      </c>
      <c r="M7110" t="s">
        <v>1307</v>
      </c>
      <c r="N7110" t="s">
        <v>798</v>
      </c>
      <c r="O7110">
        <v>77380</v>
      </c>
      <c r="P7110" t="s">
        <v>50</v>
      </c>
      <c r="U7110" s="1">
        <v>44777</v>
      </c>
      <c r="V7110" s="1">
        <v>44777</v>
      </c>
      <c r="W7110" s="1">
        <v>44778.381249999999</v>
      </c>
      <c r="X7110" s="1">
        <v>44778.381249999999</v>
      </c>
      <c r="AC7110" t="s">
        <v>53</v>
      </c>
      <c r="AD7110">
        <v>2969474645</v>
      </c>
      <c r="AE7110" s="1">
        <v>37110.530555555553</v>
      </c>
      <c r="AF7110" t="s">
        <v>1308</v>
      </c>
      <c r="AG7110" t="s">
        <v>39762</v>
      </c>
      <c r="AH7110" t="s">
        <v>51</v>
      </c>
      <c r="AJ7110" t="s">
        <v>53</v>
      </c>
      <c r="AL7110" t="s">
        <v>68</v>
      </c>
      <c r="AO7110" t="s">
        <v>8142</v>
      </c>
      <c r="AP7110" s="1">
        <v>45428.352083333331</v>
      </c>
    </row>
    <row r="7111" spans="1:43" x14ac:dyDescent="0.35">
      <c r="A7111" t="s">
        <v>39763</v>
      </c>
      <c r="B7111" t="s">
        <v>39764</v>
      </c>
      <c r="C7111" t="s">
        <v>39765</v>
      </c>
      <c r="F7111" t="s">
        <v>39766</v>
      </c>
      <c r="H7111" t="s">
        <v>39767</v>
      </c>
      <c r="I7111" t="s">
        <v>61</v>
      </c>
      <c r="J7111" t="s">
        <v>39768</v>
      </c>
      <c r="P7111" t="s">
        <v>50</v>
      </c>
      <c r="U7111" s="1">
        <v>44777</v>
      </c>
      <c r="V7111" s="1">
        <v>44777</v>
      </c>
      <c r="AC7111" t="s">
        <v>53</v>
      </c>
      <c r="AD7111">
        <v>2969475309</v>
      </c>
      <c r="AE7111" s="1">
        <v>37159</v>
      </c>
      <c r="AG7111" t="s">
        <v>39769</v>
      </c>
      <c r="AH7111" t="s">
        <v>51</v>
      </c>
      <c r="AJ7111" t="s">
        <v>53</v>
      </c>
      <c r="AO7111" t="s">
        <v>8142</v>
      </c>
    </row>
    <row r="7112" spans="1:43" x14ac:dyDescent="0.35">
      <c r="A7112" t="s">
        <v>39770</v>
      </c>
      <c r="B7112" t="s">
        <v>39771</v>
      </c>
      <c r="C7112" t="s">
        <v>5456</v>
      </c>
      <c r="F7112" t="s">
        <v>39766</v>
      </c>
      <c r="H7112" t="s">
        <v>39772</v>
      </c>
      <c r="I7112" t="s">
        <v>61</v>
      </c>
      <c r="J7112" t="s">
        <v>39768</v>
      </c>
      <c r="P7112" t="s">
        <v>50</v>
      </c>
      <c r="U7112" s="1">
        <v>44777</v>
      </c>
      <c r="V7112" s="1">
        <v>44777</v>
      </c>
      <c r="AC7112" t="s">
        <v>53</v>
      </c>
      <c r="AD7112">
        <v>2969475309</v>
      </c>
      <c r="AE7112" s="1">
        <v>37159</v>
      </c>
      <c r="AG7112" t="s">
        <v>39773</v>
      </c>
      <c r="AH7112" t="s">
        <v>51</v>
      </c>
      <c r="AJ7112" t="s">
        <v>53</v>
      </c>
      <c r="AO7112" t="s">
        <v>8142</v>
      </c>
    </row>
    <row r="7113" spans="1:43" x14ac:dyDescent="0.35">
      <c r="A7113" t="s">
        <v>39774</v>
      </c>
      <c r="B7113" t="s">
        <v>5849</v>
      </c>
      <c r="C7113" t="s">
        <v>7951</v>
      </c>
      <c r="F7113" t="s">
        <v>34355</v>
      </c>
      <c r="H7113" t="s">
        <v>39774</v>
      </c>
      <c r="J7113" t="s">
        <v>12949</v>
      </c>
      <c r="K7113" t="s">
        <v>20519</v>
      </c>
      <c r="M7113" t="s">
        <v>12925</v>
      </c>
      <c r="N7113" t="s">
        <v>12926</v>
      </c>
      <c r="O7113">
        <v>47842</v>
      </c>
      <c r="P7113" t="s">
        <v>50</v>
      </c>
      <c r="U7113" s="1">
        <v>44777</v>
      </c>
      <c r="V7113" s="1">
        <v>44777</v>
      </c>
      <c r="W7113" s="1">
        <v>44778.380555555559</v>
      </c>
      <c r="X7113" s="1">
        <v>44778.380555555559</v>
      </c>
      <c r="AC7113" t="s">
        <v>53</v>
      </c>
      <c r="AD7113">
        <v>2969735272</v>
      </c>
      <c r="AE7113" s="1">
        <v>42845.40902777778</v>
      </c>
      <c r="AF7113" t="s">
        <v>22107</v>
      </c>
      <c r="AG7113" t="s">
        <v>39775</v>
      </c>
      <c r="AH7113" t="s">
        <v>51</v>
      </c>
      <c r="AJ7113" t="s">
        <v>53</v>
      </c>
      <c r="AL7113" t="s">
        <v>68</v>
      </c>
      <c r="AO7113" t="s">
        <v>8142</v>
      </c>
    </row>
    <row r="7114" spans="1:43" x14ac:dyDescent="0.35">
      <c r="A7114" t="s">
        <v>16722</v>
      </c>
      <c r="B7114" t="s">
        <v>16720</v>
      </c>
      <c r="C7114" t="s">
        <v>15831</v>
      </c>
      <c r="F7114" t="s">
        <v>39776</v>
      </c>
      <c r="H7114" t="s">
        <v>16722</v>
      </c>
      <c r="J7114" t="s">
        <v>28176</v>
      </c>
      <c r="K7114" t="s">
        <v>39777</v>
      </c>
      <c r="M7114" t="s">
        <v>2652</v>
      </c>
      <c r="N7114" t="s">
        <v>798</v>
      </c>
      <c r="O7114">
        <v>79765</v>
      </c>
      <c r="P7114" t="s">
        <v>50</v>
      </c>
      <c r="U7114" s="1">
        <v>44777</v>
      </c>
      <c r="V7114" s="1">
        <v>44777</v>
      </c>
      <c r="W7114" s="1">
        <v>44777.73333333333</v>
      </c>
      <c r="X7114" s="1">
        <v>44777.73333333333</v>
      </c>
      <c r="AC7114" t="s">
        <v>51</v>
      </c>
      <c r="AD7114">
        <v>2969525847</v>
      </c>
      <c r="AE7114" s="1">
        <v>39251.611111111109</v>
      </c>
      <c r="AF7114" t="s">
        <v>28179</v>
      </c>
      <c r="AG7114" t="s">
        <v>39778</v>
      </c>
      <c r="AH7114" t="s">
        <v>51</v>
      </c>
      <c r="AJ7114" t="s">
        <v>53</v>
      </c>
      <c r="AL7114" t="s">
        <v>68</v>
      </c>
      <c r="AO7114" t="s">
        <v>5443</v>
      </c>
      <c r="AP7114" s="1">
        <v>45208.615972222222</v>
      </c>
      <c r="AQ7114" s="1">
        <v>45050.684027777781</v>
      </c>
    </row>
    <row r="7115" spans="1:43" x14ac:dyDescent="0.35">
      <c r="A7115" t="s">
        <v>39779</v>
      </c>
      <c r="B7115" t="s">
        <v>3789</v>
      </c>
      <c r="C7115" t="s">
        <v>39780</v>
      </c>
      <c r="F7115" t="s">
        <v>22828</v>
      </c>
      <c r="H7115" t="s">
        <v>39240</v>
      </c>
      <c r="I7115" t="s">
        <v>179</v>
      </c>
      <c r="J7115" t="s">
        <v>491</v>
      </c>
      <c r="K7115" t="s">
        <v>39781</v>
      </c>
      <c r="M7115" t="s">
        <v>39782</v>
      </c>
      <c r="N7115" t="s">
        <v>253</v>
      </c>
      <c r="O7115">
        <v>87710</v>
      </c>
      <c r="P7115" t="s">
        <v>50</v>
      </c>
      <c r="U7115" s="1">
        <v>44777</v>
      </c>
      <c r="V7115" s="1">
        <v>44777</v>
      </c>
      <c r="W7115" s="1">
        <v>44777.447222222225</v>
      </c>
      <c r="X7115" s="1">
        <v>44973.680555555555</v>
      </c>
      <c r="AC7115" t="s">
        <v>53</v>
      </c>
      <c r="AD7115">
        <v>2969472760</v>
      </c>
      <c r="AE7115" s="1">
        <v>36916.71597222222</v>
      </c>
      <c r="AF7115" t="s">
        <v>39783</v>
      </c>
      <c r="AG7115" t="s">
        <v>39784</v>
      </c>
      <c r="AH7115" t="s">
        <v>51</v>
      </c>
      <c r="AJ7115" t="s">
        <v>53</v>
      </c>
      <c r="AL7115" t="s">
        <v>68</v>
      </c>
      <c r="AO7115" t="s">
        <v>5443</v>
      </c>
      <c r="AP7115" s="1">
        <v>44777.446527777778</v>
      </c>
    </row>
    <row r="7116" spans="1:43" x14ac:dyDescent="0.35">
      <c r="A7116" t="s">
        <v>39785</v>
      </c>
      <c r="B7116" t="s">
        <v>22014</v>
      </c>
      <c r="C7116" t="s">
        <v>10684</v>
      </c>
      <c r="F7116" t="s">
        <v>39786</v>
      </c>
      <c r="H7116" t="s">
        <v>39785</v>
      </c>
      <c r="J7116" t="s">
        <v>39787</v>
      </c>
      <c r="K7116" t="s">
        <v>39788</v>
      </c>
      <c r="M7116" t="s">
        <v>6922</v>
      </c>
      <c r="N7116" t="s">
        <v>65</v>
      </c>
      <c r="O7116">
        <v>81212</v>
      </c>
      <c r="P7116" t="s">
        <v>50</v>
      </c>
      <c r="U7116" s="1">
        <v>44777</v>
      </c>
      <c r="V7116" s="1">
        <v>44777</v>
      </c>
      <c r="W7116" s="1">
        <v>44777.762499999997</v>
      </c>
      <c r="X7116" s="1">
        <v>44777.762499999997</v>
      </c>
      <c r="AC7116" t="s">
        <v>53</v>
      </c>
      <c r="AD7116">
        <v>2972115749</v>
      </c>
      <c r="AE7116" s="1">
        <v>44778.379166666666</v>
      </c>
      <c r="AF7116" t="s">
        <v>39789</v>
      </c>
      <c r="AG7116" t="s">
        <v>39790</v>
      </c>
      <c r="AH7116" t="s">
        <v>51</v>
      </c>
      <c r="AJ7116" t="s">
        <v>53</v>
      </c>
      <c r="AL7116" t="s">
        <v>68</v>
      </c>
      <c r="AO7116" t="s">
        <v>5443</v>
      </c>
      <c r="AP7116" s="1">
        <v>44857.642361111109</v>
      </c>
    </row>
    <row r="7117" spans="1:43" x14ac:dyDescent="0.35">
      <c r="A7117" t="s">
        <v>39791</v>
      </c>
      <c r="B7117" t="s">
        <v>39792</v>
      </c>
      <c r="C7117" t="s">
        <v>359</v>
      </c>
      <c r="F7117" t="s">
        <v>39793</v>
      </c>
      <c r="H7117" t="s">
        <v>39794</v>
      </c>
      <c r="J7117" t="s">
        <v>29506</v>
      </c>
      <c r="K7117" t="s">
        <v>39795</v>
      </c>
      <c r="M7117" t="s">
        <v>3376</v>
      </c>
      <c r="N7117" t="s">
        <v>65</v>
      </c>
      <c r="O7117" t="s">
        <v>39796</v>
      </c>
      <c r="P7117" t="s">
        <v>50</v>
      </c>
      <c r="U7117" s="1">
        <v>44777</v>
      </c>
      <c r="V7117" s="1">
        <v>44777</v>
      </c>
      <c r="W7117" s="1">
        <v>44777.645833333336</v>
      </c>
      <c r="X7117" s="1">
        <v>44777.645833333336</v>
      </c>
      <c r="AC7117" t="s">
        <v>53</v>
      </c>
      <c r="AD7117">
        <v>2969476061</v>
      </c>
      <c r="AE7117" s="1">
        <v>37200</v>
      </c>
      <c r="AF7117" t="s">
        <v>10994</v>
      </c>
      <c r="AG7117" t="s">
        <v>39797</v>
      </c>
      <c r="AH7117" t="s">
        <v>51</v>
      </c>
      <c r="AJ7117" t="s">
        <v>53</v>
      </c>
      <c r="AL7117" t="s">
        <v>68</v>
      </c>
      <c r="AO7117" t="s">
        <v>5443</v>
      </c>
      <c r="AP7117" s="1">
        <v>45013.434027777781</v>
      </c>
    </row>
    <row r="7118" spans="1:43" x14ac:dyDescent="0.35">
      <c r="A7118" t="s">
        <v>39798</v>
      </c>
      <c r="B7118" t="s">
        <v>39799</v>
      </c>
      <c r="C7118" t="s">
        <v>12697</v>
      </c>
      <c r="F7118" t="s">
        <v>39800</v>
      </c>
      <c r="H7118" t="s">
        <v>39798</v>
      </c>
      <c r="J7118" t="s">
        <v>29506</v>
      </c>
      <c r="K7118" t="s">
        <v>39801</v>
      </c>
      <c r="M7118" t="s">
        <v>3376</v>
      </c>
      <c r="N7118" t="s">
        <v>65</v>
      </c>
      <c r="O7118">
        <v>80621</v>
      </c>
      <c r="P7118" t="s">
        <v>50</v>
      </c>
      <c r="U7118" s="1">
        <v>44777</v>
      </c>
      <c r="V7118" s="1">
        <v>44777</v>
      </c>
      <c r="W7118" s="1">
        <v>44777.645833333336</v>
      </c>
      <c r="X7118" s="1">
        <v>44777.645833333336</v>
      </c>
      <c r="AC7118" t="s">
        <v>51</v>
      </c>
      <c r="AD7118">
        <v>2969476061</v>
      </c>
      <c r="AE7118" s="1">
        <v>37200</v>
      </c>
      <c r="AF7118" t="s">
        <v>10994</v>
      </c>
      <c r="AG7118" t="s">
        <v>39802</v>
      </c>
      <c r="AH7118" t="s">
        <v>51</v>
      </c>
      <c r="AJ7118" t="s">
        <v>53</v>
      </c>
      <c r="AL7118" t="s">
        <v>68</v>
      </c>
      <c r="AO7118" t="s">
        <v>5443</v>
      </c>
      <c r="AP7118" s="1">
        <v>44907.595138888886</v>
      </c>
    </row>
    <row r="7119" spans="1:43" x14ac:dyDescent="0.35">
      <c r="A7119" t="s">
        <v>39803</v>
      </c>
      <c r="B7119" t="s">
        <v>302</v>
      </c>
      <c r="C7119" t="s">
        <v>7815</v>
      </c>
      <c r="F7119" t="s">
        <v>39804</v>
      </c>
      <c r="H7119" t="s">
        <v>39803</v>
      </c>
      <c r="J7119" t="s">
        <v>37022</v>
      </c>
      <c r="M7119" t="s">
        <v>1514</v>
      </c>
      <c r="N7119" t="s">
        <v>4526</v>
      </c>
      <c r="O7119" t="s">
        <v>39805</v>
      </c>
      <c r="P7119" t="s">
        <v>50</v>
      </c>
      <c r="U7119" s="1">
        <v>44777</v>
      </c>
      <c r="V7119" s="1">
        <v>44777</v>
      </c>
      <c r="W7119" s="1">
        <v>44778.382638888892</v>
      </c>
      <c r="X7119" s="1">
        <v>44778.382638888892</v>
      </c>
      <c r="AC7119" t="s">
        <v>53</v>
      </c>
      <c r="AD7119">
        <v>2969476244</v>
      </c>
      <c r="AE7119" s="1">
        <v>37207</v>
      </c>
      <c r="AF7119" t="s">
        <v>3743</v>
      </c>
      <c r="AG7119" t="s">
        <v>39806</v>
      </c>
      <c r="AH7119" t="s">
        <v>51</v>
      </c>
      <c r="AJ7119" t="s">
        <v>53</v>
      </c>
      <c r="AL7119" t="s">
        <v>68</v>
      </c>
      <c r="AO7119" t="s">
        <v>8142</v>
      </c>
    </row>
    <row r="7120" spans="1:43" x14ac:dyDescent="0.35">
      <c r="A7120" t="s">
        <v>39807</v>
      </c>
      <c r="B7120" t="s">
        <v>1685</v>
      </c>
      <c r="C7120" t="s">
        <v>11910</v>
      </c>
      <c r="F7120" t="s">
        <v>39808</v>
      </c>
      <c r="H7120" t="s">
        <v>39809</v>
      </c>
      <c r="J7120" t="s">
        <v>27926</v>
      </c>
      <c r="K7120" t="s">
        <v>39810</v>
      </c>
      <c r="M7120" t="s">
        <v>39811</v>
      </c>
      <c r="N7120" t="s">
        <v>4438</v>
      </c>
      <c r="O7120" t="s">
        <v>39812</v>
      </c>
      <c r="P7120" t="s">
        <v>50</v>
      </c>
      <c r="U7120" s="1">
        <v>44777</v>
      </c>
      <c r="V7120" s="1">
        <v>44777</v>
      </c>
      <c r="W7120" s="1">
        <v>44778.381944444445</v>
      </c>
      <c r="X7120" s="1">
        <v>44778.381944444445</v>
      </c>
      <c r="AC7120" t="s">
        <v>53</v>
      </c>
      <c r="AD7120">
        <v>2969528616</v>
      </c>
      <c r="AE7120" s="1">
        <v>39384.675000000003</v>
      </c>
      <c r="AF7120" t="s">
        <v>39813</v>
      </c>
      <c r="AG7120" t="s">
        <v>39814</v>
      </c>
      <c r="AH7120" t="s">
        <v>51</v>
      </c>
      <c r="AJ7120" t="s">
        <v>53</v>
      </c>
      <c r="AL7120" t="s">
        <v>68</v>
      </c>
      <c r="AO7120" t="s">
        <v>8142</v>
      </c>
    </row>
    <row r="7121" spans="1:43" x14ac:dyDescent="0.35">
      <c r="A7121" t="s">
        <v>39815</v>
      </c>
      <c r="B7121" t="s">
        <v>39816</v>
      </c>
      <c r="C7121" t="s">
        <v>6438</v>
      </c>
      <c r="H7121" t="s">
        <v>39815</v>
      </c>
      <c r="O7121">
        <v>80229</v>
      </c>
      <c r="P7121" t="s">
        <v>50</v>
      </c>
      <c r="U7121" s="1">
        <v>44777</v>
      </c>
      <c r="V7121" s="1">
        <v>44777</v>
      </c>
      <c r="AC7121" t="s">
        <v>53</v>
      </c>
      <c r="AG7121" t="s">
        <v>39817</v>
      </c>
      <c r="AH7121" t="s">
        <v>51</v>
      </c>
      <c r="AJ7121" t="s">
        <v>53</v>
      </c>
      <c r="AO7121" t="s">
        <v>5443</v>
      </c>
    </row>
    <row r="7122" spans="1:43" x14ac:dyDescent="0.35">
      <c r="A7122" t="s">
        <v>39818</v>
      </c>
      <c r="B7122" t="s">
        <v>39819</v>
      </c>
      <c r="C7122" t="s">
        <v>812</v>
      </c>
      <c r="F7122" t="s">
        <v>39820</v>
      </c>
      <c r="H7122" t="s">
        <v>39818</v>
      </c>
      <c r="J7122" t="s">
        <v>39821</v>
      </c>
      <c r="K7122" t="s">
        <v>39822</v>
      </c>
      <c r="M7122" t="s">
        <v>3641</v>
      </c>
      <c r="N7122" t="s">
        <v>65</v>
      </c>
      <c r="O7122">
        <v>80112</v>
      </c>
      <c r="P7122" t="s">
        <v>50</v>
      </c>
      <c r="U7122" s="1">
        <v>44777</v>
      </c>
      <c r="V7122" s="1">
        <v>44777</v>
      </c>
      <c r="W7122" s="1">
        <v>44777.57916666667</v>
      </c>
      <c r="X7122" s="1">
        <v>44777.57916666667</v>
      </c>
      <c r="AC7122" t="s">
        <v>53</v>
      </c>
      <c r="AD7122">
        <v>2970006560</v>
      </c>
      <c r="AE7122" s="1">
        <v>44082.539583333331</v>
      </c>
      <c r="AG7122" t="s">
        <v>39823</v>
      </c>
      <c r="AH7122" t="s">
        <v>51</v>
      </c>
      <c r="AJ7122" t="s">
        <v>53</v>
      </c>
      <c r="AL7122" t="s">
        <v>78</v>
      </c>
      <c r="AO7122" t="s">
        <v>5443</v>
      </c>
      <c r="AP7122" s="1">
        <v>44777.578472222223</v>
      </c>
    </row>
    <row r="7123" spans="1:43" x14ac:dyDescent="0.35">
      <c r="A7123" t="s">
        <v>39824</v>
      </c>
      <c r="B7123" t="s">
        <v>4984</v>
      </c>
      <c r="C7123" t="s">
        <v>2615</v>
      </c>
      <c r="F7123" t="s">
        <v>39825</v>
      </c>
      <c r="H7123" t="s">
        <v>39824</v>
      </c>
      <c r="J7123" t="s">
        <v>445</v>
      </c>
      <c r="K7123" t="s">
        <v>39826</v>
      </c>
      <c r="M7123" t="s">
        <v>159</v>
      </c>
      <c r="N7123" t="s">
        <v>65</v>
      </c>
      <c r="O7123">
        <v>80906</v>
      </c>
      <c r="P7123" t="s">
        <v>50</v>
      </c>
      <c r="U7123" s="1">
        <v>44778</v>
      </c>
      <c r="V7123" s="1">
        <v>44778</v>
      </c>
      <c r="W7123" s="1">
        <v>44778.713888888888</v>
      </c>
      <c r="X7123" s="1">
        <v>44778.713888888888</v>
      </c>
      <c r="AC7123" t="s">
        <v>53</v>
      </c>
      <c r="AD7123">
        <v>2969522468</v>
      </c>
      <c r="AE7123" s="1">
        <v>39090.576388888891</v>
      </c>
      <c r="AG7123" t="s">
        <v>39827</v>
      </c>
      <c r="AH7123" t="s">
        <v>51</v>
      </c>
      <c r="AJ7123" t="s">
        <v>53</v>
      </c>
      <c r="AL7123" t="s">
        <v>78</v>
      </c>
      <c r="AO7123" t="s">
        <v>5443</v>
      </c>
      <c r="AP7123" s="1">
        <v>44778.713194444441</v>
      </c>
    </row>
    <row r="7124" spans="1:43" x14ac:dyDescent="0.35">
      <c r="A7124" t="s">
        <v>39828</v>
      </c>
      <c r="B7124" t="s">
        <v>39829</v>
      </c>
      <c r="C7124" t="s">
        <v>15123</v>
      </c>
      <c r="F7124" t="s">
        <v>39830</v>
      </c>
      <c r="H7124" t="s">
        <v>39828</v>
      </c>
      <c r="J7124" t="s">
        <v>39831</v>
      </c>
      <c r="N7124" t="s">
        <v>4526</v>
      </c>
      <c r="O7124">
        <v>85254</v>
      </c>
      <c r="P7124" t="s">
        <v>50</v>
      </c>
      <c r="U7124" s="1">
        <v>44778</v>
      </c>
      <c r="V7124" s="1">
        <v>44778</v>
      </c>
      <c r="W7124" s="1">
        <v>44781.420138888891</v>
      </c>
      <c r="X7124" s="1">
        <v>44781.420138888891</v>
      </c>
      <c r="AC7124" t="s">
        <v>53</v>
      </c>
      <c r="AD7124">
        <v>2969761113</v>
      </c>
      <c r="AE7124" s="1">
        <v>43025.67083333333</v>
      </c>
      <c r="AG7124" t="s">
        <v>39832</v>
      </c>
      <c r="AH7124" t="s">
        <v>51</v>
      </c>
      <c r="AJ7124" t="s">
        <v>53</v>
      </c>
      <c r="AL7124" t="s">
        <v>68</v>
      </c>
      <c r="AO7124" t="s">
        <v>8142</v>
      </c>
    </row>
    <row r="7125" spans="1:43" x14ac:dyDescent="0.35">
      <c r="A7125" t="s">
        <v>39833</v>
      </c>
      <c r="B7125" t="s">
        <v>39834</v>
      </c>
      <c r="C7125" t="s">
        <v>7752</v>
      </c>
      <c r="F7125" t="s">
        <v>39835</v>
      </c>
      <c r="H7125" t="s">
        <v>39833</v>
      </c>
      <c r="J7125" t="s">
        <v>13574</v>
      </c>
      <c r="M7125" t="s">
        <v>5571</v>
      </c>
      <c r="N7125" t="s">
        <v>5572</v>
      </c>
      <c r="O7125" t="s">
        <v>39836</v>
      </c>
      <c r="P7125" t="s">
        <v>4438</v>
      </c>
      <c r="U7125" s="1">
        <v>44778</v>
      </c>
      <c r="V7125" s="1">
        <v>44778</v>
      </c>
      <c r="W7125" s="1">
        <v>44781.42291666667</v>
      </c>
      <c r="X7125" s="1">
        <v>44781.42291666667</v>
      </c>
      <c r="AC7125" t="s">
        <v>53</v>
      </c>
      <c r="AD7125">
        <v>2969823183</v>
      </c>
      <c r="AE7125" s="1">
        <v>43312.453472222223</v>
      </c>
      <c r="AF7125" t="s">
        <v>25833</v>
      </c>
      <c r="AG7125" t="s">
        <v>39837</v>
      </c>
      <c r="AH7125" t="s">
        <v>51</v>
      </c>
      <c r="AJ7125" t="s">
        <v>53</v>
      </c>
      <c r="AL7125" t="s">
        <v>68</v>
      </c>
      <c r="AO7125" t="s">
        <v>8142</v>
      </c>
    </row>
    <row r="7126" spans="1:43" x14ac:dyDescent="0.35">
      <c r="A7126" t="s">
        <v>39838</v>
      </c>
      <c r="B7126" t="s">
        <v>8723</v>
      </c>
      <c r="C7126" t="s">
        <v>39839</v>
      </c>
      <c r="F7126" t="s">
        <v>39840</v>
      </c>
      <c r="H7126" t="s">
        <v>39838</v>
      </c>
      <c r="J7126" t="s">
        <v>25819</v>
      </c>
      <c r="K7126" t="s">
        <v>39841</v>
      </c>
      <c r="M7126" t="s">
        <v>39842</v>
      </c>
      <c r="N7126" t="s">
        <v>11468</v>
      </c>
      <c r="O7126">
        <v>71730</v>
      </c>
      <c r="P7126" t="s">
        <v>50</v>
      </c>
      <c r="U7126" s="1">
        <v>44778</v>
      </c>
      <c r="V7126" s="1">
        <v>44778</v>
      </c>
      <c r="W7126" s="1">
        <v>44781.425000000003</v>
      </c>
      <c r="X7126" s="1">
        <v>44781.425000000003</v>
      </c>
      <c r="AC7126" t="s">
        <v>53</v>
      </c>
      <c r="AD7126">
        <v>2969640882</v>
      </c>
      <c r="AE7126" s="1">
        <v>41834.517361111109</v>
      </c>
      <c r="AF7126" t="s">
        <v>39843</v>
      </c>
      <c r="AG7126" t="s">
        <v>39844</v>
      </c>
      <c r="AH7126" t="s">
        <v>51</v>
      </c>
      <c r="AJ7126" t="s">
        <v>53</v>
      </c>
      <c r="AL7126" t="s">
        <v>68</v>
      </c>
      <c r="AO7126" t="s">
        <v>8142</v>
      </c>
    </row>
    <row r="7127" spans="1:43" x14ac:dyDescent="0.35">
      <c r="A7127" t="s">
        <v>39845</v>
      </c>
      <c r="B7127" t="s">
        <v>39846</v>
      </c>
      <c r="C7127" t="s">
        <v>16603</v>
      </c>
      <c r="F7127" t="s">
        <v>39847</v>
      </c>
      <c r="H7127" t="s">
        <v>39848</v>
      </c>
      <c r="J7127" t="s">
        <v>37022</v>
      </c>
      <c r="N7127" t="s">
        <v>4526</v>
      </c>
      <c r="O7127">
        <v>85037</v>
      </c>
      <c r="P7127" t="s">
        <v>50</v>
      </c>
      <c r="U7127" s="1">
        <v>44778</v>
      </c>
      <c r="V7127" s="1">
        <v>44778</v>
      </c>
      <c r="W7127" s="1">
        <v>44781.425000000003</v>
      </c>
      <c r="X7127" s="1">
        <v>44781.425000000003</v>
      </c>
      <c r="AC7127" t="s">
        <v>53</v>
      </c>
      <c r="AD7127">
        <v>2969476244</v>
      </c>
      <c r="AE7127" s="1">
        <v>37207</v>
      </c>
      <c r="AF7127" t="s">
        <v>3743</v>
      </c>
      <c r="AG7127" t="s">
        <v>39849</v>
      </c>
      <c r="AH7127" t="s">
        <v>51</v>
      </c>
      <c r="AJ7127" t="s">
        <v>53</v>
      </c>
      <c r="AL7127" t="s">
        <v>68</v>
      </c>
      <c r="AO7127" t="s">
        <v>8142</v>
      </c>
    </row>
    <row r="7128" spans="1:43" x14ac:dyDescent="0.35">
      <c r="A7128" t="s">
        <v>39850</v>
      </c>
      <c r="B7128" t="s">
        <v>39851</v>
      </c>
      <c r="C7128" t="s">
        <v>15368</v>
      </c>
      <c r="F7128" t="s">
        <v>39852</v>
      </c>
      <c r="H7128" t="s">
        <v>39850</v>
      </c>
      <c r="J7128" t="s">
        <v>9017</v>
      </c>
      <c r="K7128" t="s">
        <v>39853</v>
      </c>
      <c r="M7128" t="s">
        <v>13333</v>
      </c>
      <c r="N7128" t="s">
        <v>12376</v>
      </c>
      <c r="O7128">
        <v>73036</v>
      </c>
      <c r="P7128" t="s">
        <v>50</v>
      </c>
      <c r="U7128" s="1">
        <v>44778</v>
      </c>
      <c r="V7128" s="1">
        <v>44778</v>
      </c>
      <c r="W7128" s="1">
        <v>44781.42083333333</v>
      </c>
      <c r="X7128" s="1">
        <v>44781.42083333333</v>
      </c>
      <c r="AC7128" t="s">
        <v>53</v>
      </c>
      <c r="AD7128">
        <v>2969579793</v>
      </c>
      <c r="AE7128" s="1">
        <v>41172.685416666667</v>
      </c>
      <c r="AG7128" t="s">
        <v>39854</v>
      </c>
      <c r="AH7128" t="s">
        <v>51</v>
      </c>
      <c r="AJ7128" t="s">
        <v>53</v>
      </c>
      <c r="AL7128" t="s">
        <v>68</v>
      </c>
      <c r="AO7128" t="s">
        <v>8142</v>
      </c>
    </row>
    <row r="7129" spans="1:43" x14ac:dyDescent="0.35">
      <c r="A7129" t="s">
        <v>39855</v>
      </c>
      <c r="B7129" t="s">
        <v>39856</v>
      </c>
      <c r="C7129" t="s">
        <v>218</v>
      </c>
      <c r="F7129" t="s">
        <v>39857</v>
      </c>
      <c r="H7129" t="s">
        <v>39855</v>
      </c>
      <c r="J7129" t="s">
        <v>39858</v>
      </c>
      <c r="K7129" t="s">
        <v>39859</v>
      </c>
      <c r="M7129" t="s">
        <v>1912</v>
      </c>
      <c r="N7129" t="s">
        <v>65</v>
      </c>
      <c r="O7129">
        <v>80120</v>
      </c>
      <c r="P7129" t="s">
        <v>50</v>
      </c>
      <c r="U7129" s="1">
        <v>44778</v>
      </c>
      <c r="V7129" s="1">
        <v>44778</v>
      </c>
      <c r="W7129" s="1">
        <v>44778.433333333334</v>
      </c>
      <c r="X7129" s="1">
        <v>44778.433333333334</v>
      </c>
      <c r="AC7129" t="s">
        <v>53</v>
      </c>
      <c r="AD7129">
        <v>1000000001</v>
      </c>
      <c r="AE7129" s="1">
        <v>39973.351388888892</v>
      </c>
      <c r="AF7129" t="s">
        <v>3377</v>
      </c>
      <c r="AG7129" t="s">
        <v>39860</v>
      </c>
      <c r="AH7129" t="s">
        <v>51</v>
      </c>
      <c r="AJ7129" t="s">
        <v>53</v>
      </c>
      <c r="AL7129" t="s">
        <v>78</v>
      </c>
      <c r="AO7129" t="s">
        <v>5443</v>
      </c>
      <c r="AP7129" s="1">
        <v>44778.431944444441</v>
      </c>
    </row>
    <row r="7130" spans="1:43" x14ac:dyDescent="0.35">
      <c r="A7130" t="s">
        <v>39861</v>
      </c>
      <c r="B7130" t="s">
        <v>39862</v>
      </c>
      <c r="C7130" t="s">
        <v>39863</v>
      </c>
      <c r="F7130" t="s">
        <v>39864</v>
      </c>
      <c r="H7130" t="s">
        <v>39861</v>
      </c>
      <c r="J7130" t="s">
        <v>39865</v>
      </c>
      <c r="M7130" t="s">
        <v>10636</v>
      </c>
      <c r="N7130" t="s">
        <v>287</v>
      </c>
      <c r="O7130">
        <v>80601</v>
      </c>
      <c r="P7130" t="s">
        <v>50</v>
      </c>
      <c r="U7130" s="1">
        <v>44778</v>
      </c>
      <c r="V7130" s="1">
        <v>44778</v>
      </c>
      <c r="W7130" s="1">
        <v>44778.418055555558</v>
      </c>
      <c r="X7130" s="1">
        <v>44778.418055555558</v>
      </c>
      <c r="AC7130" t="s">
        <v>53</v>
      </c>
      <c r="AD7130">
        <v>1000000001</v>
      </c>
      <c r="AE7130" s="1">
        <v>39973.351388888892</v>
      </c>
      <c r="AF7130" t="s">
        <v>3377</v>
      </c>
      <c r="AG7130" t="s">
        <v>39866</v>
      </c>
      <c r="AH7130" t="s">
        <v>51</v>
      </c>
      <c r="AJ7130" t="s">
        <v>53</v>
      </c>
      <c r="AL7130" t="s">
        <v>78</v>
      </c>
      <c r="AO7130" t="s">
        <v>5443</v>
      </c>
      <c r="AP7130" s="1">
        <v>45233.445138888892</v>
      </c>
    </row>
    <row r="7131" spans="1:43" x14ac:dyDescent="0.35">
      <c r="A7131" t="s">
        <v>39867</v>
      </c>
      <c r="B7131" t="s">
        <v>39868</v>
      </c>
      <c r="C7131" t="s">
        <v>1043</v>
      </c>
      <c r="H7131" t="s">
        <v>39869</v>
      </c>
      <c r="J7131" t="s">
        <v>38392</v>
      </c>
      <c r="P7131" t="s">
        <v>50</v>
      </c>
      <c r="U7131" s="1">
        <v>44778</v>
      </c>
      <c r="V7131" s="1">
        <v>44778</v>
      </c>
      <c r="W7131" s="1">
        <v>44781.424305555556</v>
      </c>
      <c r="X7131" s="1">
        <v>44781.424305555556</v>
      </c>
      <c r="AC7131" t="s">
        <v>53</v>
      </c>
      <c r="AD7131">
        <v>2969475030</v>
      </c>
      <c r="AE7131" s="1">
        <v>37138</v>
      </c>
      <c r="AF7131" t="s">
        <v>38792</v>
      </c>
      <c r="AG7131" t="s">
        <v>39870</v>
      </c>
      <c r="AH7131" t="s">
        <v>51</v>
      </c>
      <c r="AJ7131" t="s">
        <v>53</v>
      </c>
      <c r="AL7131" t="s">
        <v>68</v>
      </c>
      <c r="AO7131" t="s">
        <v>8142</v>
      </c>
    </row>
    <row r="7132" spans="1:43" x14ac:dyDescent="0.35">
      <c r="A7132" t="s">
        <v>39871</v>
      </c>
      <c r="B7132" t="s">
        <v>11164</v>
      </c>
      <c r="C7132" t="s">
        <v>19965</v>
      </c>
      <c r="F7132" t="s">
        <v>39872</v>
      </c>
      <c r="H7132" t="s">
        <v>39871</v>
      </c>
      <c r="J7132" t="s">
        <v>5968</v>
      </c>
      <c r="N7132" t="s">
        <v>4526</v>
      </c>
      <c r="O7132">
        <v>85540</v>
      </c>
      <c r="P7132" t="s">
        <v>50</v>
      </c>
      <c r="U7132" s="1">
        <v>44778</v>
      </c>
      <c r="V7132" s="1">
        <v>44778</v>
      </c>
      <c r="W7132" s="1">
        <v>44781.426388888889</v>
      </c>
      <c r="X7132" s="1">
        <v>44781.426388888889</v>
      </c>
      <c r="AC7132" t="s">
        <v>53</v>
      </c>
      <c r="AD7132">
        <v>2969480780</v>
      </c>
      <c r="AE7132" s="1">
        <v>37467</v>
      </c>
      <c r="AF7132" t="s">
        <v>39425</v>
      </c>
      <c r="AG7132" t="s">
        <v>39873</v>
      </c>
      <c r="AH7132" t="s">
        <v>51</v>
      </c>
      <c r="AJ7132" t="s">
        <v>53</v>
      </c>
      <c r="AL7132" t="s">
        <v>68</v>
      </c>
      <c r="AO7132" t="s">
        <v>8142</v>
      </c>
    </row>
    <row r="7133" spans="1:43" x14ac:dyDescent="0.35">
      <c r="A7133" t="s">
        <v>39874</v>
      </c>
      <c r="B7133" t="s">
        <v>39875</v>
      </c>
      <c r="C7133" t="s">
        <v>3671</v>
      </c>
      <c r="F7133" t="s">
        <v>39876</v>
      </c>
      <c r="H7133" t="s">
        <v>39874</v>
      </c>
      <c r="J7133" t="s">
        <v>39877</v>
      </c>
      <c r="K7133" t="s">
        <v>39878</v>
      </c>
      <c r="M7133" t="s">
        <v>39879</v>
      </c>
      <c r="N7133" t="s">
        <v>253</v>
      </c>
      <c r="O7133">
        <v>87415</v>
      </c>
      <c r="P7133" t="s">
        <v>50</v>
      </c>
      <c r="U7133" s="1">
        <v>44778</v>
      </c>
      <c r="V7133" s="1">
        <v>44778</v>
      </c>
      <c r="W7133" s="1">
        <v>44778.473611111112</v>
      </c>
      <c r="X7133" s="1">
        <v>44778.473611111112</v>
      </c>
      <c r="AC7133" t="s">
        <v>51</v>
      </c>
      <c r="AD7133">
        <v>1000000001</v>
      </c>
      <c r="AE7133" s="1">
        <v>39973.351388888892</v>
      </c>
      <c r="AF7133" t="s">
        <v>3377</v>
      </c>
      <c r="AG7133" t="s">
        <v>39880</v>
      </c>
      <c r="AH7133" t="s">
        <v>51</v>
      </c>
      <c r="AJ7133" t="s">
        <v>53</v>
      </c>
      <c r="AL7133" t="s">
        <v>78</v>
      </c>
      <c r="AO7133" t="s">
        <v>5443</v>
      </c>
      <c r="AP7133" s="1">
        <v>44778.472222222219</v>
      </c>
      <c r="AQ7133" s="1">
        <v>44778.5</v>
      </c>
    </row>
    <row r="7134" spans="1:43" x14ac:dyDescent="0.35">
      <c r="A7134" t="s">
        <v>39881</v>
      </c>
      <c r="B7134" t="s">
        <v>39882</v>
      </c>
      <c r="C7134" t="s">
        <v>39883</v>
      </c>
      <c r="F7134" t="s">
        <v>39884</v>
      </c>
      <c r="H7134" t="s">
        <v>39885</v>
      </c>
      <c r="J7134" t="s">
        <v>39886</v>
      </c>
      <c r="K7134" t="s">
        <v>39887</v>
      </c>
      <c r="M7134" t="s">
        <v>39888</v>
      </c>
      <c r="N7134" t="s">
        <v>264</v>
      </c>
      <c r="O7134">
        <v>79735</v>
      </c>
      <c r="P7134" t="s">
        <v>50</v>
      </c>
      <c r="U7134" s="1">
        <v>44779</v>
      </c>
      <c r="V7134" s="1">
        <v>44779</v>
      </c>
      <c r="AC7134" t="s">
        <v>53</v>
      </c>
      <c r="AD7134">
        <v>2969558216</v>
      </c>
      <c r="AE7134" s="1">
        <v>40554.496527777781</v>
      </c>
      <c r="AG7134" t="s">
        <v>39889</v>
      </c>
      <c r="AH7134" t="s">
        <v>51</v>
      </c>
      <c r="AJ7134" t="s">
        <v>53</v>
      </c>
      <c r="AO7134" t="s">
        <v>5443</v>
      </c>
    </row>
    <row r="7135" spans="1:43" x14ac:dyDescent="0.35">
      <c r="A7135" t="s">
        <v>39890</v>
      </c>
      <c r="B7135" t="s">
        <v>39891</v>
      </c>
      <c r="C7135" t="s">
        <v>25134</v>
      </c>
      <c r="F7135">
        <f>1715-250-547</f>
        <v>918</v>
      </c>
      <c r="H7135" t="s">
        <v>39892</v>
      </c>
      <c r="J7135" t="s">
        <v>27586</v>
      </c>
      <c r="N7135" t="s">
        <v>4364</v>
      </c>
      <c r="O7135">
        <v>67530</v>
      </c>
      <c r="P7135" t="s">
        <v>50</v>
      </c>
      <c r="U7135" s="1">
        <v>44779</v>
      </c>
      <c r="V7135" s="1">
        <v>44779</v>
      </c>
      <c r="W7135" s="1">
        <v>44781.423611111109</v>
      </c>
      <c r="X7135" s="1">
        <v>44781.423611111109</v>
      </c>
      <c r="AC7135" t="s">
        <v>53</v>
      </c>
      <c r="AD7135">
        <v>2969474286</v>
      </c>
      <c r="AE7135" s="1">
        <v>37089.508333333331</v>
      </c>
      <c r="AF7135" t="s">
        <v>1218</v>
      </c>
      <c r="AG7135" t="s">
        <v>39893</v>
      </c>
      <c r="AH7135" t="s">
        <v>51</v>
      </c>
      <c r="AJ7135" t="s">
        <v>53</v>
      </c>
      <c r="AL7135" t="s">
        <v>68</v>
      </c>
      <c r="AO7135" t="s">
        <v>8142</v>
      </c>
    </row>
    <row r="7136" spans="1:43" x14ac:dyDescent="0.35">
      <c r="A7136" t="s">
        <v>39894</v>
      </c>
      <c r="B7136" t="s">
        <v>39895</v>
      </c>
      <c r="C7136" t="s">
        <v>39896</v>
      </c>
      <c r="F7136" t="s">
        <v>39897</v>
      </c>
      <c r="H7136" t="s">
        <v>39894</v>
      </c>
      <c r="J7136" t="s">
        <v>33409</v>
      </c>
      <c r="N7136" t="s">
        <v>287</v>
      </c>
      <c r="O7136">
        <v>81004</v>
      </c>
      <c r="P7136" t="s">
        <v>50</v>
      </c>
      <c r="U7136" s="1">
        <v>44779</v>
      </c>
      <c r="V7136" s="1">
        <v>44779</v>
      </c>
      <c r="W7136" s="1">
        <v>44779.49722222222</v>
      </c>
      <c r="X7136" s="1">
        <v>44779.49722222222</v>
      </c>
      <c r="AC7136" t="s">
        <v>53</v>
      </c>
      <c r="AD7136">
        <v>1000000001</v>
      </c>
      <c r="AE7136" s="1">
        <v>39973.351388888892</v>
      </c>
      <c r="AF7136" t="s">
        <v>3377</v>
      </c>
      <c r="AG7136" t="s">
        <v>39898</v>
      </c>
      <c r="AH7136" t="s">
        <v>51</v>
      </c>
      <c r="AJ7136" t="s">
        <v>53</v>
      </c>
      <c r="AL7136" t="s">
        <v>78</v>
      </c>
      <c r="AO7136" t="s">
        <v>8142</v>
      </c>
    </row>
    <row r="7137" spans="1:43" x14ac:dyDescent="0.35">
      <c r="A7137" t="s">
        <v>39899</v>
      </c>
      <c r="B7137" t="s">
        <v>403</v>
      </c>
      <c r="C7137" t="s">
        <v>7692</v>
      </c>
      <c r="F7137" t="s">
        <v>39900</v>
      </c>
      <c r="H7137" t="s">
        <v>39901</v>
      </c>
      <c r="J7137" t="s">
        <v>37022</v>
      </c>
      <c r="N7137" t="s">
        <v>4526</v>
      </c>
      <c r="O7137">
        <v>86333</v>
      </c>
      <c r="P7137" t="s">
        <v>50</v>
      </c>
      <c r="U7137" s="1">
        <v>44780</v>
      </c>
      <c r="V7137" s="1">
        <v>44780</v>
      </c>
      <c r="W7137" s="1">
        <v>44781.421527777777</v>
      </c>
      <c r="X7137" s="1">
        <v>44781.421527777777</v>
      </c>
      <c r="AC7137" t="s">
        <v>53</v>
      </c>
      <c r="AD7137">
        <v>2969476244</v>
      </c>
      <c r="AE7137" s="1">
        <v>37207</v>
      </c>
      <c r="AF7137" t="s">
        <v>3743</v>
      </c>
      <c r="AG7137" t="s">
        <v>39902</v>
      </c>
      <c r="AH7137" t="s">
        <v>51</v>
      </c>
      <c r="AJ7137" t="s">
        <v>53</v>
      </c>
      <c r="AL7137" t="s">
        <v>68</v>
      </c>
      <c r="AO7137" t="s">
        <v>8142</v>
      </c>
    </row>
    <row r="7138" spans="1:43" x14ac:dyDescent="0.35">
      <c r="A7138" t="s">
        <v>39903</v>
      </c>
      <c r="B7138" t="s">
        <v>6627</v>
      </c>
      <c r="C7138" t="s">
        <v>205</v>
      </c>
      <c r="F7138" t="s">
        <v>39904</v>
      </c>
      <c r="H7138" t="s">
        <v>39903</v>
      </c>
      <c r="J7138" t="s">
        <v>39905</v>
      </c>
      <c r="N7138" t="s">
        <v>287</v>
      </c>
      <c r="O7138">
        <v>81137</v>
      </c>
      <c r="P7138" t="s">
        <v>50</v>
      </c>
      <c r="U7138" s="1">
        <v>44780</v>
      </c>
      <c r="V7138" s="1">
        <v>44780</v>
      </c>
      <c r="W7138" s="1">
        <v>44780.580555555556</v>
      </c>
      <c r="X7138" s="1">
        <v>44780.580555555556</v>
      </c>
      <c r="AC7138" t="s">
        <v>53</v>
      </c>
      <c r="AD7138">
        <v>1000000001</v>
      </c>
      <c r="AE7138" s="1">
        <v>39973.351388888892</v>
      </c>
      <c r="AF7138" t="s">
        <v>3377</v>
      </c>
      <c r="AG7138" t="s">
        <v>39906</v>
      </c>
      <c r="AH7138" t="s">
        <v>51</v>
      </c>
      <c r="AJ7138" t="s">
        <v>53</v>
      </c>
      <c r="AL7138" t="s">
        <v>78</v>
      </c>
      <c r="AO7138" t="s">
        <v>8142</v>
      </c>
      <c r="AP7138" s="1">
        <v>44780.583333333336</v>
      </c>
    </row>
    <row r="7139" spans="1:43" x14ac:dyDescent="0.35">
      <c r="A7139" t="s">
        <v>39907</v>
      </c>
      <c r="B7139" t="s">
        <v>39908</v>
      </c>
      <c r="C7139" t="s">
        <v>89</v>
      </c>
      <c r="F7139" t="s">
        <v>39909</v>
      </c>
      <c r="H7139" t="s">
        <v>39910</v>
      </c>
      <c r="J7139" t="s">
        <v>8730</v>
      </c>
      <c r="K7139" t="s">
        <v>39911</v>
      </c>
      <c r="M7139" t="s">
        <v>39912</v>
      </c>
      <c r="N7139" t="s">
        <v>9781</v>
      </c>
      <c r="O7139">
        <v>55337</v>
      </c>
      <c r="P7139" t="s">
        <v>50</v>
      </c>
      <c r="U7139" s="1">
        <v>44781</v>
      </c>
      <c r="V7139" s="1">
        <v>44781</v>
      </c>
      <c r="AC7139" t="s">
        <v>53</v>
      </c>
      <c r="AD7139">
        <v>2969473349</v>
      </c>
      <c r="AE7139" s="1">
        <v>37012.460416666669</v>
      </c>
      <c r="AG7139" t="s">
        <v>39913</v>
      </c>
      <c r="AH7139" t="s">
        <v>51</v>
      </c>
      <c r="AJ7139" t="s">
        <v>53</v>
      </c>
      <c r="AO7139" t="s">
        <v>8142</v>
      </c>
    </row>
    <row r="7140" spans="1:43" x14ac:dyDescent="0.35">
      <c r="A7140" t="s">
        <v>39914</v>
      </c>
      <c r="B7140" t="s">
        <v>28972</v>
      </c>
      <c r="C7140" t="s">
        <v>9125</v>
      </c>
      <c r="F7140" t="s">
        <v>39915</v>
      </c>
      <c r="H7140" t="s">
        <v>39916</v>
      </c>
      <c r="J7140" t="s">
        <v>39917</v>
      </c>
      <c r="M7140" t="s">
        <v>1397</v>
      </c>
      <c r="N7140" t="s">
        <v>287</v>
      </c>
      <c r="O7140">
        <v>80403</v>
      </c>
      <c r="P7140" t="s">
        <v>50</v>
      </c>
      <c r="U7140" s="1">
        <v>44781</v>
      </c>
      <c r="V7140" s="1">
        <v>44781</v>
      </c>
      <c r="W7140" s="1">
        <v>44781.796527777777</v>
      </c>
      <c r="X7140" s="1">
        <v>44781.796527777777</v>
      </c>
      <c r="AC7140" t="s">
        <v>53</v>
      </c>
      <c r="AD7140">
        <v>2970034292</v>
      </c>
      <c r="AE7140" s="1">
        <v>44195.488194444442</v>
      </c>
      <c r="AF7140" t="s">
        <v>39918</v>
      </c>
      <c r="AG7140" t="s">
        <v>39919</v>
      </c>
      <c r="AH7140" t="s">
        <v>51</v>
      </c>
      <c r="AJ7140" t="s">
        <v>53</v>
      </c>
      <c r="AL7140" t="s">
        <v>68</v>
      </c>
      <c r="AO7140" t="s">
        <v>8142</v>
      </c>
    </row>
    <row r="7141" spans="1:43" x14ac:dyDescent="0.35">
      <c r="A7141" t="s">
        <v>39920</v>
      </c>
      <c r="B7141" t="s">
        <v>9965</v>
      </c>
      <c r="C7141" t="s">
        <v>39921</v>
      </c>
      <c r="F7141" t="s">
        <v>39922</v>
      </c>
      <c r="H7141" t="s">
        <v>39920</v>
      </c>
      <c r="J7141" t="s">
        <v>39923</v>
      </c>
      <c r="K7141" t="s">
        <v>39924</v>
      </c>
      <c r="M7141" t="s">
        <v>252</v>
      </c>
      <c r="N7141" t="s">
        <v>253</v>
      </c>
      <c r="O7141">
        <v>88061</v>
      </c>
      <c r="P7141" t="s">
        <v>50</v>
      </c>
      <c r="U7141" s="1">
        <v>44781</v>
      </c>
      <c r="V7141" s="1">
        <v>44781</v>
      </c>
      <c r="W7141" s="1">
        <v>44781.4375</v>
      </c>
      <c r="X7141" s="1">
        <v>44781.4375</v>
      </c>
      <c r="AC7141" t="s">
        <v>51</v>
      </c>
      <c r="AD7141">
        <v>2969514283</v>
      </c>
      <c r="AE7141" s="1">
        <v>38582.698611111111</v>
      </c>
      <c r="AF7141" t="s">
        <v>39925</v>
      </c>
      <c r="AG7141" t="s">
        <v>39926</v>
      </c>
      <c r="AH7141" t="s">
        <v>51</v>
      </c>
      <c r="AJ7141" t="s">
        <v>53</v>
      </c>
      <c r="AL7141" t="s">
        <v>68</v>
      </c>
      <c r="AO7141" t="s">
        <v>5443</v>
      </c>
      <c r="AP7141" s="1">
        <v>44846.568749999999</v>
      </c>
      <c r="AQ7141" s="1">
        <v>44832.626388888886</v>
      </c>
    </row>
    <row r="7142" spans="1:43" x14ac:dyDescent="0.35">
      <c r="A7142" t="s">
        <v>39927</v>
      </c>
      <c r="B7142" t="s">
        <v>39928</v>
      </c>
      <c r="C7142" t="s">
        <v>383</v>
      </c>
      <c r="F7142" t="s">
        <v>39929</v>
      </c>
      <c r="H7142" t="s">
        <v>39927</v>
      </c>
      <c r="J7142" t="s">
        <v>39930</v>
      </c>
      <c r="K7142" t="s">
        <v>39931</v>
      </c>
      <c r="M7142" t="s">
        <v>3571</v>
      </c>
      <c r="N7142" t="s">
        <v>65</v>
      </c>
      <c r="O7142">
        <v>80022</v>
      </c>
      <c r="P7142" t="s">
        <v>50</v>
      </c>
      <c r="U7142" s="1">
        <v>44781</v>
      </c>
      <c r="V7142" s="1">
        <v>44781</v>
      </c>
      <c r="W7142" s="1">
        <v>44781.380555555559</v>
      </c>
      <c r="X7142" s="1">
        <v>44781.380555555559</v>
      </c>
      <c r="AC7142" t="s">
        <v>53</v>
      </c>
      <c r="AD7142">
        <v>2969550507</v>
      </c>
      <c r="AE7142" s="1">
        <v>40263.368750000001</v>
      </c>
      <c r="AF7142" t="s">
        <v>3867</v>
      </c>
      <c r="AG7142" t="s">
        <v>39932</v>
      </c>
      <c r="AH7142" t="s">
        <v>51</v>
      </c>
      <c r="AJ7142" t="s">
        <v>53</v>
      </c>
      <c r="AL7142" t="s">
        <v>68</v>
      </c>
      <c r="AO7142" t="s">
        <v>5443</v>
      </c>
      <c r="AP7142" s="1">
        <v>45282.649305555555</v>
      </c>
    </row>
    <row r="7143" spans="1:43" x14ac:dyDescent="0.35">
      <c r="A7143" t="s">
        <v>39933</v>
      </c>
      <c r="B7143" t="s">
        <v>5258</v>
      </c>
      <c r="C7143" t="s">
        <v>39934</v>
      </c>
      <c r="F7143">
        <f>1510-388-5940</f>
        <v>-4818</v>
      </c>
      <c r="H7143" t="s">
        <v>39935</v>
      </c>
      <c r="J7143" t="s">
        <v>39936</v>
      </c>
      <c r="N7143" t="s">
        <v>287</v>
      </c>
      <c r="O7143">
        <v>80003</v>
      </c>
      <c r="P7143" t="s">
        <v>50</v>
      </c>
      <c r="U7143" s="1">
        <v>44781</v>
      </c>
      <c r="V7143" s="1">
        <v>44781</v>
      </c>
      <c r="W7143" s="1">
        <v>44781.451388888891</v>
      </c>
      <c r="X7143" s="1">
        <v>44781.451388888891</v>
      </c>
      <c r="AC7143" t="s">
        <v>53</v>
      </c>
      <c r="AD7143">
        <v>2969503187</v>
      </c>
      <c r="AE7143" s="1">
        <v>37909</v>
      </c>
      <c r="AF7143" t="s">
        <v>5740</v>
      </c>
      <c r="AG7143" t="s">
        <v>39937</v>
      </c>
      <c r="AH7143" t="s">
        <v>51</v>
      </c>
      <c r="AJ7143" t="s">
        <v>53</v>
      </c>
      <c r="AL7143" t="s">
        <v>68</v>
      </c>
      <c r="AO7143" t="s">
        <v>8142</v>
      </c>
    </row>
    <row r="7144" spans="1:43" x14ac:dyDescent="0.35">
      <c r="A7144" t="s">
        <v>39938</v>
      </c>
      <c r="B7144" t="s">
        <v>39939</v>
      </c>
      <c r="C7144" t="s">
        <v>8820</v>
      </c>
      <c r="F7144" t="s">
        <v>39940</v>
      </c>
      <c r="H7144" t="s">
        <v>39938</v>
      </c>
      <c r="K7144" t="s">
        <v>7296</v>
      </c>
      <c r="M7144" t="s">
        <v>7297</v>
      </c>
      <c r="N7144" t="s">
        <v>264</v>
      </c>
      <c r="O7144" t="s">
        <v>7298</v>
      </c>
      <c r="P7144" t="s">
        <v>50</v>
      </c>
      <c r="U7144" s="1">
        <v>44781</v>
      </c>
      <c r="V7144" s="1">
        <v>44781</v>
      </c>
      <c r="W7144" s="1">
        <v>44781.695833333331</v>
      </c>
      <c r="X7144" s="1">
        <v>44781.695833333331</v>
      </c>
      <c r="AC7144" t="s">
        <v>51</v>
      </c>
      <c r="AD7144">
        <v>9999999999</v>
      </c>
      <c r="AE7144" s="1">
        <v>45196</v>
      </c>
      <c r="AG7144" t="s">
        <v>39941</v>
      </c>
      <c r="AH7144" t="s">
        <v>51</v>
      </c>
      <c r="AJ7144" t="s">
        <v>53</v>
      </c>
      <c r="AL7144" t="s">
        <v>68</v>
      </c>
      <c r="AO7144" t="s">
        <v>5443</v>
      </c>
      <c r="AP7144" s="1">
        <v>45124.447916666664</v>
      </c>
      <c r="AQ7144" s="1">
        <v>45091.718055555553</v>
      </c>
    </row>
    <row r="7145" spans="1:43" x14ac:dyDescent="0.35">
      <c r="A7145" t="s">
        <v>39942</v>
      </c>
      <c r="B7145" t="s">
        <v>5875</v>
      </c>
      <c r="C7145" t="s">
        <v>3554</v>
      </c>
      <c r="F7145" t="s">
        <v>39943</v>
      </c>
      <c r="H7145" t="s">
        <v>39942</v>
      </c>
      <c r="J7145" t="s">
        <v>12949</v>
      </c>
      <c r="K7145" t="s">
        <v>39251</v>
      </c>
      <c r="M7145" t="s">
        <v>12925</v>
      </c>
      <c r="N7145" t="s">
        <v>12926</v>
      </c>
      <c r="O7145">
        <v>47842</v>
      </c>
      <c r="P7145" t="s">
        <v>50</v>
      </c>
      <c r="U7145" s="1">
        <v>44781</v>
      </c>
      <c r="V7145" s="1">
        <v>44781</v>
      </c>
      <c r="W7145" s="1">
        <v>44782.42083333333</v>
      </c>
      <c r="X7145" s="1">
        <v>44782.42083333333</v>
      </c>
      <c r="AC7145" t="s">
        <v>53</v>
      </c>
      <c r="AD7145">
        <v>2969735272</v>
      </c>
      <c r="AE7145" s="1">
        <v>42845.40902777778</v>
      </c>
      <c r="AF7145" t="s">
        <v>22107</v>
      </c>
      <c r="AG7145" t="s">
        <v>39944</v>
      </c>
      <c r="AH7145" t="s">
        <v>51</v>
      </c>
      <c r="AJ7145" t="s">
        <v>53</v>
      </c>
      <c r="AL7145" t="s">
        <v>68</v>
      </c>
      <c r="AO7145" t="s">
        <v>8142</v>
      </c>
    </row>
    <row r="7146" spans="1:43" x14ac:dyDescent="0.35">
      <c r="A7146" t="s">
        <v>39945</v>
      </c>
      <c r="B7146" t="s">
        <v>39946</v>
      </c>
      <c r="C7146" t="s">
        <v>97</v>
      </c>
      <c r="F7146" t="s">
        <v>39947</v>
      </c>
      <c r="H7146" t="s">
        <v>39945</v>
      </c>
      <c r="J7146" t="s">
        <v>37022</v>
      </c>
      <c r="N7146" t="s">
        <v>4526</v>
      </c>
      <c r="O7146">
        <v>85335</v>
      </c>
      <c r="P7146" t="s">
        <v>50</v>
      </c>
      <c r="U7146" s="1">
        <v>44781</v>
      </c>
      <c r="V7146" s="1">
        <v>44781</v>
      </c>
      <c r="AC7146" t="s">
        <v>53</v>
      </c>
      <c r="AD7146">
        <v>2969476244</v>
      </c>
      <c r="AE7146" s="1">
        <v>37207</v>
      </c>
      <c r="AG7146" t="s">
        <v>39948</v>
      </c>
      <c r="AH7146" t="s">
        <v>51</v>
      </c>
      <c r="AJ7146" t="s">
        <v>53</v>
      </c>
      <c r="AO7146" t="s">
        <v>8142</v>
      </c>
    </row>
    <row r="7147" spans="1:43" x14ac:dyDescent="0.35">
      <c r="A7147" t="s">
        <v>39949</v>
      </c>
      <c r="B7147" t="s">
        <v>5773</v>
      </c>
      <c r="C7147" t="s">
        <v>8700</v>
      </c>
      <c r="F7147" t="s">
        <v>39950</v>
      </c>
      <c r="H7147" t="s">
        <v>39949</v>
      </c>
      <c r="J7147" t="s">
        <v>37022</v>
      </c>
      <c r="N7147" t="s">
        <v>4526</v>
      </c>
      <c r="O7147">
        <v>85283</v>
      </c>
      <c r="P7147" t="s">
        <v>50</v>
      </c>
      <c r="U7147" s="1">
        <v>44781</v>
      </c>
      <c r="V7147" s="1">
        <v>44781</v>
      </c>
      <c r="AC7147" t="s">
        <v>53</v>
      </c>
      <c r="AD7147">
        <v>2969476244</v>
      </c>
      <c r="AE7147" s="1">
        <v>37207</v>
      </c>
      <c r="AG7147" t="s">
        <v>39951</v>
      </c>
      <c r="AH7147" t="s">
        <v>51</v>
      </c>
      <c r="AJ7147" t="s">
        <v>53</v>
      </c>
      <c r="AO7147" t="s">
        <v>8142</v>
      </c>
    </row>
    <row r="7148" spans="1:43" x14ac:dyDescent="0.35">
      <c r="A7148" t="s">
        <v>39952</v>
      </c>
      <c r="B7148" t="s">
        <v>34027</v>
      </c>
      <c r="C7148" t="s">
        <v>39953</v>
      </c>
      <c r="F7148" t="s">
        <v>39954</v>
      </c>
      <c r="H7148" t="s">
        <v>39952</v>
      </c>
      <c r="J7148" t="s">
        <v>39955</v>
      </c>
      <c r="M7148" t="s">
        <v>14094</v>
      </c>
      <c r="N7148" t="s">
        <v>39956</v>
      </c>
      <c r="O7148">
        <v>88030</v>
      </c>
      <c r="P7148" t="s">
        <v>50</v>
      </c>
      <c r="U7148" s="1">
        <v>44781</v>
      </c>
      <c r="V7148" s="1">
        <v>44781</v>
      </c>
      <c r="W7148" s="1">
        <v>44781.784722222219</v>
      </c>
      <c r="X7148" s="1">
        <v>44781.784722222219</v>
      </c>
      <c r="AC7148" t="s">
        <v>53</v>
      </c>
      <c r="AD7148">
        <v>1000000001</v>
      </c>
      <c r="AE7148" s="1">
        <v>39973.351388888892</v>
      </c>
      <c r="AF7148" t="s">
        <v>3377</v>
      </c>
      <c r="AG7148" t="s">
        <v>39957</v>
      </c>
      <c r="AH7148" t="s">
        <v>51</v>
      </c>
      <c r="AJ7148" t="s">
        <v>53</v>
      </c>
      <c r="AL7148" t="s">
        <v>78</v>
      </c>
      <c r="AO7148" t="s">
        <v>8142</v>
      </c>
    </row>
    <row r="7149" spans="1:43" x14ac:dyDescent="0.35">
      <c r="A7149" t="s">
        <v>39958</v>
      </c>
      <c r="B7149" t="s">
        <v>677</v>
      </c>
      <c r="C7149" t="s">
        <v>106</v>
      </c>
      <c r="F7149" t="s">
        <v>39959</v>
      </c>
      <c r="H7149" t="s">
        <v>39958</v>
      </c>
      <c r="J7149" t="s">
        <v>39960</v>
      </c>
      <c r="K7149" t="s">
        <v>39961</v>
      </c>
      <c r="M7149" t="s">
        <v>1296</v>
      </c>
      <c r="N7149" t="s">
        <v>253</v>
      </c>
      <c r="O7149">
        <v>88220</v>
      </c>
      <c r="P7149" t="s">
        <v>50</v>
      </c>
      <c r="U7149" s="1">
        <v>44781</v>
      </c>
      <c r="V7149" s="1">
        <v>44781</v>
      </c>
      <c r="W7149" s="1">
        <v>44781.493055555555</v>
      </c>
      <c r="X7149" s="1">
        <v>44781.493055555555</v>
      </c>
      <c r="AC7149" t="s">
        <v>51</v>
      </c>
      <c r="AD7149">
        <v>1000000001</v>
      </c>
      <c r="AE7149" s="1">
        <v>39973.351388888892</v>
      </c>
      <c r="AF7149" t="s">
        <v>3377</v>
      </c>
      <c r="AG7149" t="s">
        <v>39962</v>
      </c>
      <c r="AH7149" t="s">
        <v>51</v>
      </c>
      <c r="AJ7149" t="s">
        <v>53</v>
      </c>
      <c r="AL7149" t="s">
        <v>78</v>
      </c>
      <c r="AO7149" t="s">
        <v>5443</v>
      </c>
      <c r="AP7149" s="1">
        <v>45429.365277777775</v>
      </c>
    </row>
    <row r="7150" spans="1:43" x14ac:dyDescent="0.35">
      <c r="A7150" t="s">
        <v>39963</v>
      </c>
      <c r="B7150" t="s">
        <v>39964</v>
      </c>
      <c r="C7150" t="s">
        <v>1614</v>
      </c>
      <c r="D7150" t="s">
        <v>39965</v>
      </c>
      <c r="F7150" t="s">
        <v>39966</v>
      </c>
      <c r="H7150" t="s">
        <v>39967</v>
      </c>
      <c r="J7150" t="s">
        <v>39968</v>
      </c>
      <c r="P7150" t="s">
        <v>65</v>
      </c>
      <c r="U7150" s="1">
        <v>44781</v>
      </c>
      <c r="V7150" s="1">
        <v>44781</v>
      </c>
      <c r="AC7150" t="s">
        <v>53</v>
      </c>
      <c r="AD7150">
        <v>1000000001</v>
      </c>
      <c r="AE7150" s="1">
        <v>39973.351388888892</v>
      </c>
      <c r="AG7150" t="s">
        <v>39969</v>
      </c>
      <c r="AH7150" t="s">
        <v>51</v>
      </c>
      <c r="AJ7150" t="s">
        <v>53</v>
      </c>
      <c r="AO7150" t="s">
        <v>5443</v>
      </c>
    </row>
    <row r="7151" spans="1:43" x14ac:dyDescent="0.35">
      <c r="A7151" t="s">
        <v>39970</v>
      </c>
      <c r="B7151" t="s">
        <v>39971</v>
      </c>
      <c r="C7151" t="s">
        <v>309</v>
      </c>
      <c r="F7151" t="s">
        <v>39972</v>
      </c>
      <c r="H7151" t="s">
        <v>39973</v>
      </c>
      <c r="J7151" t="s">
        <v>37022</v>
      </c>
      <c r="N7151" t="s">
        <v>4526</v>
      </c>
      <c r="O7151">
        <v>85027</v>
      </c>
      <c r="P7151" t="s">
        <v>50</v>
      </c>
      <c r="U7151" s="1">
        <v>44781</v>
      </c>
      <c r="V7151" s="1">
        <v>44781</v>
      </c>
      <c r="AC7151" t="s">
        <v>53</v>
      </c>
      <c r="AD7151">
        <v>2969476244</v>
      </c>
      <c r="AE7151" s="1">
        <v>37207</v>
      </c>
      <c r="AG7151" t="s">
        <v>39974</v>
      </c>
      <c r="AH7151" t="s">
        <v>51</v>
      </c>
      <c r="AJ7151" t="s">
        <v>53</v>
      </c>
      <c r="AO7151" t="s">
        <v>8142</v>
      </c>
    </row>
    <row r="7152" spans="1:43" x14ac:dyDescent="0.35">
      <c r="A7152" t="s">
        <v>39975</v>
      </c>
      <c r="B7152" t="s">
        <v>39976</v>
      </c>
      <c r="C7152" t="s">
        <v>39977</v>
      </c>
      <c r="F7152" t="s">
        <v>39978</v>
      </c>
      <c r="H7152" t="s">
        <v>39979</v>
      </c>
      <c r="J7152" t="s">
        <v>39643</v>
      </c>
      <c r="K7152" t="s">
        <v>39980</v>
      </c>
      <c r="M7152" t="s">
        <v>35521</v>
      </c>
      <c r="N7152" t="s">
        <v>17464</v>
      </c>
      <c r="O7152">
        <v>30168</v>
      </c>
      <c r="P7152" t="s">
        <v>50</v>
      </c>
      <c r="U7152" s="1">
        <v>44781</v>
      </c>
      <c r="V7152" s="1">
        <v>44781</v>
      </c>
      <c r="W7152" s="1">
        <v>44782.420138888891</v>
      </c>
      <c r="X7152" s="1">
        <v>44782.420138888891</v>
      </c>
      <c r="AC7152" t="s">
        <v>53</v>
      </c>
      <c r="AD7152">
        <v>2969512469</v>
      </c>
      <c r="AE7152" s="1">
        <v>38477.625694444447</v>
      </c>
      <c r="AF7152" t="s">
        <v>26315</v>
      </c>
      <c r="AG7152" t="s">
        <v>39981</v>
      </c>
      <c r="AH7152" t="s">
        <v>51</v>
      </c>
      <c r="AJ7152" t="s">
        <v>53</v>
      </c>
      <c r="AL7152" t="s">
        <v>68</v>
      </c>
      <c r="AO7152" t="s">
        <v>8142</v>
      </c>
      <c r="AP7152" s="1">
        <v>45365.536805555559</v>
      </c>
      <c r="AQ7152" s="1">
        <v>45364.433333333334</v>
      </c>
    </row>
    <row r="7153" spans="1:43" x14ac:dyDescent="0.35">
      <c r="A7153" t="s">
        <v>39982</v>
      </c>
      <c r="B7153" t="s">
        <v>39983</v>
      </c>
      <c r="C7153" t="s">
        <v>5930</v>
      </c>
      <c r="F7153" t="s">
        <v>39984</v>
      </c>
      <c r="H7153" t="s">
        <v>39982</v>
      </c>
      <c r="J7153" t="s">
        <v>39985</v>
      </c>
      <c r="K7153" t="s">
        <v>39986</v>
      </c>
      <c r="M7153" t="s">
        <v>419</v>
      </c>
      <c r="N7153" t="s">
        <v>501</v>
      </c>
      <c r="O7153">
        <v>87113</v>
      </c>
      <c r="P7153" t="s">
        <v>50</v>
      </c>
      <c r="U7153" s="1">
        <v>44782</v>
      </c>
      <c r="V7153" s="1">
        <v>44782</v>
      </c>
      <c r="W7153" s="1">
        <v>44782.57916666667</v>
      </c>
      <c r="X7153" s="1">
        <v>44782.57916666667</v>
      </c>
      <c r="AC7153" t="s">
        <v>51</v>
      </c>
      <c r="AD7153">
        <v>2969867209</v>
      </c>
      <c r="AE7153" s="1">
        <v>43490.618055555555</v>
      </c>
      <c r="AF7153" t="s">
        <v>39987</v>
      </c>
      <c r="AG7153" t="s">
        <v>39988</v>
      </c>
      <c r="AH7153" t="s">
        <v>51</v>
      </c>
      <c r="AJ7153" t="s">
        <v>53</v>
      </c>
      <c r="AL7153" t="s">
        <v>68</v>
      </c>
      <c r="AO7153" t="s">
        <v>5443</v>
      </c>
      <c r="AP7153" s="1">
        <v>45335.594444444447</v>
      </c>
      <c r="AQ7153" s="1">
        <v>45328.487500000003</v>
      </c>
    </row>
    <row r="7154" spans="1:43" x14ac:dyDescent="0.35">
      <c r="A7154" t="s">
        <v>39989</v>
      </c>
      <c r="B7154" t="s">
        <v>39990</v>
      </c>
      <c r="C7154" t="s">
        <v>758</v>
      </c>
      <c r="H7154" t="s">
        <v>39991</v>
      </c>
      <c r="I7154" t="s">
        <v>61</v>
      </c>
      <c r="J7154" t="s">
        <v>36156</v>
      </c>
      <c r="P7154" t="s">
        <v>50</v>
      </c>
      <c r="U7154" s="1">
        <v>44782</v>
      </c>
      <c r="V7154" s="1">
        <v>44782</v>
      </c>
      <c r="AC7154" t="s">
        <v>53</v>
      </c>
      <c r="AD7154">
        <v>2969475309</v>
      </c>
      <c r="AE7154" s="1">
        <v>37159</v>
      </c>
      <c r="AG7154" t="s">
        <v>39992</v>
      </c>
      <c r="AH7154" t="s">
        <v>51</v>
      </c>
      <c r="AJ7154" t="s">
        <v>53</v>
      </c>
      <c r="AO7154" t="s">
        <v>8142</v>
      </c>
    </row>
    <row r="7155" spans="1:43" x14ac:dyDescent="0.35">
      <c r="A7155" t="s">
        <v>39993</v>
      </c>
      <c r="B7155" t="s">
        <v>39994</v>
      </c>
      <c r="C7155" t="s">
        <v>5456</v>
      </c>
      <c r="F7155">
        <f>1303-363-1000</f>
        <v>-60</v>
      </c>
      <c r="H7155" t="s">
        <v>39993</v>
      </c>
      <c r="J7155" t="s">
        <v>8730</v>
      </c>
      <c r="K7155" t="s">
        <v>2121</v>
      </c>
      <c r="M7155" t="s">
        <v>2122</v>
      </c>
      <c r="N7155" t="s">
        <v>2123</v>
      </c>
      <c r="O7155">
        <v>55306</v>
      </c>
      <c r="P7155" t="s">
        <v>50</v>
      </c>
      <c r="U7155" s="1">
        <v>44782</v>
      </c>
      <c r="V7155" s="1">
        <v>44782</v>
      </c>
      <c r="W7155" s="1">
        <v>44782.752083333333</v>
      </c>
      <c r="X7155" s="1">
        <v>44782.752083333333</v>
      </c>
      <c r="AC7155" t="s">
        <v>53</v>
      </c>
      <c r="AD7155">
        <v>2969473349</v>
      </c>
      <c r="AE7155" s="1">
        <v>37012.460416666669</v>
      </c>
      <c r="AF7155" t="s">
        <v>1675</v>
      </c>
      <c r="AG7155" t="s">
        <v>39995</v>
      </c>
      <c r="AH7155" t="s">
        <v>51</v>
      </c>
      <c r="AJ7155" t="s">
        <v>53</v>
      </c>
      <c r="AL7155" t="s">
        <v>68</v>
      </c>
      <c r="AO7155" t="s">
        <v>8142</v>
      </c>
      <c r="AP7155" s="1">
        <v>45442.618055555555</v>
      </c>
      <c r="AQ7155" s="1">
        <v>45435.496527777781</v>
      </c>
    </row>
    <row r="7156" spans="1:43" x14ac:dyDescent="0.35">
      <c r="A7156" t="s">
        <v>39996</v>
      </c>
      <c r="B7156" t="s">
        <v>39997</v>
      </c>
      <c r="C7156" t="s">
        <v>481</v>
      </c>
      <c r="F7156" t="s">
        <v>39998</v>
      </c>
      <c r="H7156" t="s">
        <v>39996</v>
      </c>
      <c r="J7156" t="s">
        <v>9120</v>
      </c>
      <c r="N7156" t="s">
        <v>637</v>
      </c>
      <c r="O7156">
        <v>76691</v>
      </c>
      <c r="P7156" t="s">
        <v>50</v>
      </c>
      <c r="U7156" s="1">
        <v>44782</v>
      </c>
      <c r="V7156" s="1">
        <v>44782</v>
      </c>
      <c r="W7156" s="1">
        <v>44782.482638888891</v>
      </c>
      <c r="X7156" s="1">
        <v>44782.482638888891</v>
      </c>
      <c r="AC7156" t="s">
        <v>53</v>
      </c>
      <c r="AD7156">
        <v>2969557680</v>
      </c>
      <c r="AE7156" s="1">
        <v>40532.51666666667</v>
      </c>
      <c r="AF7156" t="s">
        <v>9122</v>
      </c>
      <c r="AG7156" t="s">
        <v>39999</v>
      </c>
      <c r="AH7156" t="s">
        <v>51</v>
      </c>
      <c r="AJ7156" t="s">
        <v>53</v>
      </c>
      <c r="AL7156" t="s">
        <v>68</v>
      </c>
      <c r="AO7156" t="s">
        <v>8142</v>
      </c>
      <c r="AP7156" s="1">
        <v>44784.413194444445</v>
      </c>
    </row>
    <row r="7157" spans="1:43" x14ac:dyDescent="0.35">
      <c r="A7157" t="s">
        <v>40000</v>
      </c>
      <c r="B7157" t="s">
        <v>40001</v>
      </c>
      <c r="C7157" t="s">
        <v>5070</v>
      </c>
      <c r="F7157" t="s">
        <v>40002</v>
      </c>
      <c r="H7157" t="s">
        <v>40000</v>
      </c>
      <c r="J7157" t="s">
        <v>40003</v>
      </c>
      <c r="K7157" t="s">
        <v>40004</v>
      </c>
      <c r="M7157" t="s">
        <v>40005</v>
      </c>
      <c r="N7157" t="s">
        <v>3778</v>
      </c>
      <c r="O7157">
        <v>69122</v>
      </c>
      <c r="P7157" t="s">
        <v>50</v>
      </c>
      <c r="U7157" s="1">
        <v>44782</v>
      </c>
      <c r="V7157" s="1">
        <v>44782</v>
      </c>
      <c r="W7157" s="1">
        <v>44782.443055555559</v>
      </c>
      <c r="X7157" s="1">
        <v>44782.443055555559</v>
      </c>
      <c r="AC7157" t="s">
        <v>53</v>
      </c>
      <c r="AD7157">
        <v>2969585288</v>
      </c>
      <c r="AE7157" s="1">
        <v>41299.427083333336</v>
      </c>
      <c r="AG7157" t="s">
        <v>40006</v>
      </c>
      <c r="AH7157" t="s">
        <v>51</v>
      </c>
      <c r="AJ7157" t="s">
        <v>53</v>
      </c>
      <c r="AL7157" t="s">
        <v>68</v>
      </c>
      <c r="AO7157" t="s">
        <v>5443</v>
      </c>
      <c r="AP7157" s="1">
        <v>44986.406944444447</v>
      </c>
    </row>
    <row r="7158" spans="1:43" x14ac:dyDescent="0.35">
      <c r="A7158" t="s">
        <v>40007</v>
      </c>
      <c r="B7158" t="s">
        <v>5388</v>
      </c>
      <c r="C7158" t="s">
        <v>5456</v>
      </c>
      <c r="H7158" t="s">
        <v>40007</v>
      </c>
      <c r="J7158" t="s">
        <v>40008</v>
      </c>
      <c r="U7158" s="1">
        <v>44782</v>
      </c>
      <c r="V7158" s="1">
        <v>44782</v>
      </c>
      <c r="W7158" s="1">
        <v>44791.398611111108</v>
      </c>
      <c r="X7158" s="1">
        <v>44791.398611111108</v>
      </c>
      <c r="AC7158" t="s">
        <v>53</v>
      </c>
      <c r="AD7158">
        <v>2969927926</v>
      </c>
      <c r="AE7158" s="1">
        <v>43787.55</v>
      </c>
      <c r="AF7158" t="s">
        <v>14414</v>
      </c>
      <c r="AG7158" t="s">
        <v>40009</v>
      </c>
      <c r="AH7158" t="s">
        <v>51</v>
      </c>
      <c r="AJ7158" t="s">
        <v>53</v>
      </c>
      <c r="AL7158" t="s">
        <v>68</v>
      </c>
      <c r="AO7158" t="s">
        <v>5443</v>
      </c>
      <c r="AP7158" s="1">
        <v>44783.856249999997</v>
      </c>
    </row>
    <row r="7159" spans="1:43" x14ac:dyDescent="0.35">
      <c r="A7159" t="s">
        <v>40010</v>
      </c>
      <c r="B7159" t="s">
        <v>40011</v>
      </c>
      <c r="C7159" t="s">
        <v>40012</v>
      </c>
      <c r="F7159" t="s">
        <v>40013</v>
      </c>
      <c r="H7159" t="s">
        <v>40010</v>
      </c>
      <c r="I7159" t="s">
        <v>464</v>
      </c>
      <c r="J7159" t="s">
        <v>6387</v>
      </c>
      <c r="M7159" t="s">
        <v>36338</v>
      </c>
      <c r="N7159" t="s">
        <v>26966</v>
      </c>
      <c r="O7159">
        <v>72015</v>
      </c>
      <c r="P7159" t="s">
        <v>50</v>
      </c>
      <c r="U7159" s="1">
        <v>44782</v>
      </c>
      <c r="V7159" s="1">
        <v>44782</v>
      </c>
      <c r="AC7159" t="s">
        <v>53</v>
      </c>
      <c r="AD7159">
        <v>2969484892</v>
      </c>
      <c r="AE7159" s="1">
        <v>37756</v>
      </c>
      <c r="AG7159" t="s">
        <v>40014</v>
      </c>
      <c r="AH7159" t="s">
        <v>51</v>
      </c>
      <c r="AJ7159" t="s">
        <v>53</v>
      </c>
      <c r="AO7159" t="s">
        <v>8142</v>
      </c>
    </row>
    <row r="7160" spans="1:43" x14ac:dyDescent="0.35">
      <c r="A7160" t="s">
        <v>40015</v>
      </c>
      <c r="B7160" t="s">
        <v>40016</v>
      </c>
      <c r="C7160" t="s">
        <v>1499</v>
      </c>
      <c r="F7160" t="s">
        <v>40017</v>
      </c>
      <c r="H7160" t="s">
        <v>40015</v>
      </c>
      <c r="J7160" t="s">
        <v>40018</v>
      </c>
      <c r="M7160" t="s">
        <v>3808</v>
      </c>
      <c r="N7160" t="s">
        <v>287</v>
      </c>
      <c r="O7160">
        <v>80741</v>
      </c>
      <c r="P7160" t="s">
        <v>50</v>
      </c>
      <c r="U7160" s="1">
        <v>44782</v>
      </c>
      <c r="V7160" s="1">
        <v>44782</v>
      </c>
      <c r="W7160" s="1">
        <v>44782.668055555558</v>
      </c>
      <c r="X7160" s="1">
        <v>44782.668055555558</v>
      </c>
      <c r="AC7160" t="s">
        <v>53</v>
      </c>
      <c r="AD7160">
        <v>2969607203</v>
      </c>
      <c r="AE7160" s="1">
        <v>41639.300000000003</v>
      </c>
      <c r="AF7160" t="s">
        <v>40019</v>
      </c>
      <c r="AG7160" t="s">
        <v>40020</v>
      </c>
      <c r="AH7160" t="s">
        <v>51</v>
      </c>
      <c r="AJ7160" t="s">
        <v>53</v>
      </c>
      <c r="AL7160" t="s">
        <v>68</v>
      </c>
      <c r="AO7160" t="s">
        <v>5443</v>
      </c>
      <c r="AP7160" s="1">
        <v>44789.763194444444</v>
      </c>
      <c r="AQ7160" s="1">
        <v>44788.602777777778</v>
      </c>
    </row>
    <row r="7161" spans="1:43" x14ac:dyDescent="0.35">
      <c r="A7161" t="s">
        <v>40021</v>
      </c>
      <c r="B7161" t="s">
        <v>40022</v>
      </c>
      <c r="C7161" t="s">
        <v>30809</v>
      </c>
      <c r="F7161" t="s">
        <v>40023</v>
      </c>
      <c r="H7161" t="s">
        <v>40021</v>
      </c>
      <c r="J7161" t="s">
        <v>37022</v>
      </c>
      <c r="N7161" t="s">
        <v>4526</v>
      </c>
      <c r="O7161">
        <v>85051</v>
      </c>
      <c r="P7161" t="s">
        <v>50</v>
      </c>
      <c r="U7161" s="1">
        <v>44782</v>
      </c>
      <c r="V7161" s="1">
        <v>44782</v>
      </c>
      <c r="AC7161" t="s">
        <v>53</v>
      </c>
      <c r="AD7161">
        <v>2969476244</v>
      </c>
      <c r="AE7161" s="1">
        <v>37207</v>
      </c>
      <c r="AG7161" t="s">
        <v>40024</v>
      </c>
      <c r="AH7161" t="s">
        <v>51</v>
      </c>
      <c r="AJ7161" t="s">
        <v>53</v>
      </c>
      <c r="AO7161" t="s">
        <v>8142</v>
      </c>
    </row>
    <row r="7162" spans="1:43" x14ac:dyDescent="0.35">
      <c r="A7162" t="s">
        <v>33466</v>
      </c>
      <c r="B7162" t="s">
        <v>40025</v>
      </c>
      <c r="C7162" t="s">
        <v>2605</v>
      </c>
      <c r="F7162" t="s">
        <v>40026</v>
      </c>
      <c r="H7162" t="s">
        <v>33466</v>
      </c>
      <c r="J7162" t="s">
        <v>30289</v>
      </c>
      <c r="K7162" t="s">
        <v>40027</v>
      </c>
      <c r="M7162" t="s">
        <v>14327</v>
      </c>
      <c r="N7162" t="s">
        <v>12376</v>
      </c>
      <c r="O7162">
        <v>73096</v>
      </c>
      <c r="P7162" t="s">
        <v>50</v>
      </c>
      <c r="U7162" s="1">
        <v>44782</v>
      </c>
      <c r="V7162" s="1">
        <v>44782</v>
      </c>
      <c r="W7162" s="1">
        <v>44783.634027777778</v>
      </c>
      <c r="X7162" s="1">
        <v>44783.634027777778</v>
      </c>
      <c r="AC7162" t="s">
        <v>53</v>
      </c>
      <c r="AD7162">
        <v>2969537768</v>
      </c>
      <c r="AE7162" s="1">
        <v>39794.362500000003</v>
      </c>
      <c r="AF7162" t="s">
        <v>21919</v>
      </c>
      <c r="AG7162" t="s">
        <v>40028</v>
      </c>
      <c r="AH7162" t="s">
        <v>51</v>
      </c>
      <c r="AJ7162" t="s">
        <v>53</v>
      </c>
      <c r="AL7162" t="s">
        <v>68</v>
      </c>
      <c r="AO7162" t="s">
        <v>8142</v>
      </c>
    </row>
    <row r="7163" spans="1:43" x14ac:dyDescent="0.35">
      <c r="A7163" t="s">
        <v>40029</v>
      </c>
      <c r="B7163" t="s">
        <v>40030</v>
      </c>
      <c r="C7163" t="s">
        <v>860</v>
      </c>
      <c r="F7163" t="s">
        <v>40031</v>
      </c>
      <c r="H7163" t="s">
        <v>40029</v>
      </c>
      <c r="J7163" t="s">
        <v>40032</v>
      </c>
      <c r="K7163" t="s">
        <v>40033</v>
      </c>
      <c r="M7163" t="s">
        <v>1272</v>
      </c>
      <c r="N7163" t="s">
        <v>65</v>
      </c>
      <c r="O7163">
        <v>80005</v>
      </c>
      <c r="P7163" t="s">
        <v>50</v>
      </c>
      <c r="U7163" s="1">
        <v>44782</v>
      </c>
      <c r="V7163" s="1">
        <v>44782</v>
      </c>
      <c r="W7163" s="1">
        <v>44782.473611111112</v>
      </c>
      <c r="X7163" s="1">
        <v>44782.473611111112</v>
      </c>
      <c r="AC7163" t="s">
        <v>53</v>
      </c>
      <c r="AD7163">
        <v>1000000001</v>
      </c>
      <c r="AE7163" s="1">
        <v>39973.351388888892</v>
      </c>
      <c r="AF7163" t="s">
        <v>3377</v>
      </c>
      <c r="AG7163" t="s">
        <v>40034</v>
      </c>
      <c r="AH7163" t="s">
        <v>51</v>
      </c>
      <c r="AJ7163" t="s">
        <v>53</v>
      </c>
      <c r="AL7163" t="s">
        <v>78</v>
      </c>
      <c r="AO7163" t="s">
        <v>5443</v>
      </c>
      <c r="AP7163" s="1">
        <v>45459.445833333331</v>
      </c>
    </row>
    <row r="7164" spans="1:43" x14ac:dyDescent="0.35">
      <c r="A7164" t="s">
        <v>40035</v>
      </c>
      <c r="B7164" t="s">
        <v>1751</v>
      </c>
      <c r="C7164" t="s">
        <v>4522</v>
      </c>
      <c r="H7164" t="s">
        <v>40036</v>
      </c>
      <c r="J7164" t="s">
        <v>710</v>
      </c>
      <c r="P7164" t="s">
        <v>50</v>
      </c>
      <c r="U7164" s="1">
        <v>44782</v>
      </c>
      <c r="V7164" s="1">
        <v>44782</v>
      </c>
      <c r="W7164" s="1">
        <v>44788.697222222225</v>
      </c>
      <c r="X7164" s="1">
        <v>44788.697222222225</v>
      </c>
      <c r="AC7164" t="s">
        <v>53</v>
      </c>
      <c r="AD7164">
        <v>2969477838</v>
      </c>
      <c r="AE7164" s="1">
        <v>37309</v>
      </c>
      <c r="AF7164" t="s">
        <v>711</v>
      </c>
      <c r="AG7164" t="s">
        <v>40037</v>
      </c>
      <c r="AH7164" t="s">
        <v>51</v>
      </c>
      <c r="AJ7164" t="s">
        <v>53</v>
      </c>
      <c r="AL7164" t="s">
        <v>68</v>
      </c>
      <c r="AO7164" t="s">
        <v>5443</v>
      </c>
      <c r="AP7164" s="1">
        <v>45474.806944444441</v>
      </c>
      <c r="AQ7164" s="1">
        <v>45467.666666666664</v>
      </c>
    </row>
    <row r="7165" spans="1:43" x14ac:dyDescent="0.35">
      <c r="A7165" t="s">
        <v>40038</v>
      </c>
      <c r="B7165" t="s">
        <v>3829</v>
      </c>
      <c r="C7165" t="s">
        <v>16439</v>
      </c>
      <c r="H7165" t="s">
        <v>40039</v>
      </c>
      <c r="J7165" t="s">
        <v>710</v>
      </c>
      <c r="P7165" t="s">
        <v>50</v>
      </c>
      <c r="U7165" s="1">
        <v>44782</v>
      </c>
      <c r="V7165" s="1">
        <v>44782</v>
      </c>
      <c r="W7165" s="1">
        <v>44782.745833333334</v>
      </c>
      <c r="X7165" s="1">
        <v>44782.745833333334</v>
      </c>
      <c r="AC7165" t="s">
        <v>53</v>
      </c>
      <c r="AD7165">
        <v>2969477838</v>
      </c>
      <c r="AE7165" s="1">
        <v>37309</v>
      </c>
      <c r="AF7165" t="s">
        <v>711</v>
      </c>
      <c r="AG7165" t="s">
        <v>40040</v>
      </c>
      <c r="AH7165" t="s">
        <v>51</v>
      </c>
      <c r="AJ7165" t="s">
        <v>53</v>
      </c>
      <c r="AL7165" t="s">
        <v>68</v>
      </c>
      <c r="AO7165" t="s">
        <v>5443</v>
      </c>
      <c r="AP7165" s="1">
        <v>45476.490277777775</v>
      </c>
      <c r="AQ7165" s="1">
        <v>45457.425694444442</v>
      </c>
    </row>
    <row r="7166" spans="1:43" x14ac:dyDescent="0.35">
      <c r="A7166" t="s">
        <v>40041</v>
      </c>
      <c r="B7166" t="s">
        <v>40042</v>
      </c>
      <c r="C7166" t="s">
        <v>40043</v>
      </c>
      <c r="F7166" t="s">
        <v>40044</v>
      </c>
      <c r="H7166" t="s">
        <v>40041</v>
      </c>
      <c r="J7166" t="s">
        <v>1014</v>
      </c>
      <c r="P7166" t="s">
        <v>50</v>
      </c>
      <c r="U7166" s="1">
        <v>44782</v>
      </c>
      <c r="V7166" s="1">
        <v>44782</v>
      </c>
      <c r="AC7166" t="s">
        <v>53</v>
      </c>
      <c r="AD7166">
        <v>2969480780</v>
      </c>
      <c r="AE7166" s="1">
        <v>37467</v>
      </c>
      <c r="AG7166" t="s">
        <v>40045</v>
      </c>
      <c r="AH7166" t="s">
        <v>51</v>
      </c>
      <c r="AJ7166" t="s">
        <v>53</v>
      </c>
      <c r="AO7166" t="s">
        <v>8142</v>
      </c>
    </row>
    <row r="7167" spans="1:43" x14ac:dyDescent="0.35">
      <c r="A7167" t="s">
        <v>40046</v>
      </c>
      <c r="B7167" t="s">
        <v>6257</v>
      </c>
      <c r="C7167" t="s">
        <v>1775</v>
      </c>
      <c r="F7167" t="s">
        <v>40047</v>
      </c>
      <c r="H7167" t="s">
        <v>40046</v>
      </c>
      <c r="J7167" t="s">
        <v>40048</v>
      </c>
      <c r="K7167" t="s">
        <v>40049</v>
      </c>
      <c r="M7167" t="s">
        <v>2177</v>
      </c>
      <c r="N7167" t="s">
        <v>798</v>
      </c>
      <c r="O7167">
        <v>76904</v>
      </c>
      <c r="P7167" t="s">
        <v>50</v>
      </c>
      <c r="U7167" s="1">
        <v>44782</v>
      </c>
      <c r="V7167" s="1">
        <v>44782</v>
      </c>
      <c r="W7167" s="1">
        <v>44783.637499999997</v>
      </c>
      <c r="X7167" s="1">
        <v>44783.637499999997</v>
      </c>
      <c r="AC7167" t="s">
        <v>53</v>
      </c>
      <c r="AD7167">
        <v>2969917127</v>
      </c>
      <c r="AE7167" s="1">
        <v>43748.597222222219</v>
      </c>
      <c r="AF7167" t="s">
        <v>40050</v>
      </c>
      <c r="AG7167" t="s">
        <v>40051</v>
      </c>
      <c r="AH7167" t="s">
        <v>51</v>
      </c>
      <c r="AJ7167" t="s">
        <v>53</v>
      </c>
      <c r="AL7167" t="s">
        <v>68</v>
      </c>
      <c r="AO7167" t="s">
        <v>5443</v>
      </c>
      <c r="AP7167" s="1">
        <v>44786.956250000003</v>
      </c>
      <c r="AQ7167" s="1">
        <v>44782.947916666664</v>
      </c>
    </row>
    <row r="7168" spans="1:43" x14ac:dyDescent="0.35">
      <c r="A7168" t="s">
        <v>40052</v>
      </c>
      <c r="B7168" t="s">
        <v>40053</v>
      </c>
      <c r="C7168" t="s">
        <v>5318</v>
      </c>
      <c r="F7168" t="s">
        <v>40054</v>
      </c>
      <c r="H7168" t="s">
        <v>40052</v>
      </c>
      <c r="I7168" t="s">
        <v>464</v>
      </c>
      <c r="J7168" t="s">
        <v>6387</v>
      </c>
      <c r="K7168" t="s">
        <v>40055</v>
      </c>
      <c r="M7168" t="s">
        <v>2882</v>
      </c>
      <c r="N7168" t="s">
        <v>13693</v>
      </c>
      <c r="O7168">
        <v>38301</v>
      </c>
      <c r="P7168" t="s">
        <v>50</v>
      </c>
      <c r="U7168" s="1">
        <v>44782</v>
      </c>
      <c r="V7168" s="1">
        <v>44782</v>
      </c>
      <c r="W7168" s="1">
        <v>44783.634722222225</v>
      </c>
      <c r="X7168" s="1">
        <v>44783.634722222225</v>
      </c>
      <c r="AC7168" t="s">
        <v>53</v>
      </c>
      <c r="AD7168">
        <v>2969484892</v>
      </c>
      <c r="AE7168" s="1">
        <v>37756</v>
      </c>
      <c r="AF7168" t="s">
        <v>25942</v>
      </c>
      <c r="AG7168" t="s">
        <v>40056</v>
      </c>
      <c r="AH7168" t="s">
        <v>51</v>
      </c>
      <c r="AJ7168" t="s">
        <v>53</v>
      </c>
      <c r="AL7168" t="s">
        <v>68</v>
      </c>
      <c r="AO7168" t="s">
        <v>8142</v>
      </c>
    </row>
    <row r="7169" spans="1:43" x14ac:dyDescent="0.35">
      <c r="A7169" t="s">
        <v>40057</v>
      </c>
      <c r="B7169" t="s">
        <v>40058</v>
      </c>
      <c r="C7169" t="s">
        <v>894</v>
      </c>
      <c r="F7169" t="s">
        <v>40059</v>
      </c>
      <c r="H7169" t="s">
        <v>40057</v>
      </c>
      <c r="J7169" t="s">
        <v>40060</v>
      </c>
      <c r="K7169" t="s">
        <v>40061</v>
      </c>
      <c r="M7169" t="s">
        <v>419</v>
      </c>
      <c r="N7169" t="s">
        <v>253</v>
      </c>
      <c r="O7169">
        <v>87110</v>
      </c>
      <c r="P7169" t="s">
        <v>50</v>
      </c>
      <c r="U7169" s="1">
        <v>44782</v>
      </c>
      <c r="V7169" s="1">
        <v>44782</v>
      </c>
      <c r="W7169" s="1">
        <v>44782.706944444442</v>
      </c>
      <c r="X7169" s="1">
        <v>44782.706944444442</v>
      </c>
      <c r="AC7169" t="s">
        <v>53</v>
      </c>
      <c r="AD7169">
        <v>2973299565</v>
      </c>
      <c r="AE7169" s="1">
        <v>44998.736111111109</v>
      </c>
      <c r="AF7169" t="s">
        <v>40062</v>
      </c>
      <c r="AG7169" t="s">
        <v>40063</v>
      </c>
      <c r="AH7169" t="s">
        <v>51</v>
      </c>
      <c r="AJ7169" t="s">
        <v>53</v>
      </c>
      <c r="AL7169" t="s">
        <v>68</v>
      </c>
      <c r="AO7169" t="s">
        <v>5443</v>
      </c>
      <c r="AP7169" s="1">
        <v>45251.761111111111</v>
      </c>
    </row>
    <row r="7170" spans="1:43" x14ac:dyDescent="0.35">
      <c r="A7170" t="s">
        <v>40064</v>
      </c>
      <c r="B7170" t="s">
        <v>40065</v>
      </c>
      <c r="C7170" t="s">
        <v>481</v>
      </c>
      <c r="F7170" t="s">
        <v>40066</v>
      </c>
      <c r="H7170" t="s">
        <v>40067</v>
      </c>
      <c r="J7170" t="s">
        <v>11008</v>
      </c>
      <c r="P7170" t="s">
        <v>50</v>
      </c>
      <c r="U7170" s="1">
        <v>44783</v>
      </c>
      <c r="V7170" s="1">
        <v>44783</v>
      </c>
      <c r="W7170" s="1">
        <v>44784.448611111111</v>
      </c>
      <c r="X7170" s="1">
        <v>44784.448611111111</v>
      </c>
      <c r="AC7170" t="s">
        <v>53</v>
      </c>
      <c r="AD7170">
        <v>2969478809</v>
      </c>
      <c r="AE7170" s="1">
        <v>37358</v>
      </c>
      <c r="AG7170" t="s">
        <v>40068</v>
      </c>
      <c r="AH7170" t="s">
        <v>51</v>
      </c>
      <c r="AJ7170" t="s">
        <v>53</v>
      </c>
      <c r="AL7170" t="s">
        <v>68</v>
      </c>
      <c r="AO7170" t="s">
        <v>8142</v>
      </c>
    </row>
    <row r="7171" spans="1:43" x14ac:dyDescent="0.35">
      <c r="A7171" t="s">
        <v>40069</v>
      </c>
      <c r="B7171" t="s">
        <v>4104</v>
      </c>
      <c r="C7171" t="s">
        <v>40070</v>
      </c>
      <c r="F7171" t="s">
        <v>14109</v>
      </c>
      <c r="H7171" t="s">
        <v>18652</v>
      </c>
      <c r="J7171" t="s">
        <v>11008</v>
      </c>
      <c r="N7171" t="s">
        <v>12913</v>
      </c>
      <c r="O7171">
        <v>35810</v>
      </c>
      <c r="P7171" t="s">
        <v>50</v>
      </c>
      <c r="U7171" s="1">
        <v>44783</v>
      </c>
      <c r="V7171" s="1">
        <v>44783</v>
      </c>
      <c r="AC7171" t="s">
        <v>53</v>
      </c>
      <c r="AD7171">
        <v>2969478809</v>
      </c>
      <c r="AE7171" s="1">
        <v>37358</v>
      </c>
      <c r="AG7171" t="s">
        <v>40071</v>
      </c>
      <c r="AH7171" t="s">
        <v>51</v>
      </c>
      <c r="AJ7171" t="s">
        <v>53</v>
      </c>
      <c r="AO7171" t="s">
        <v>8142</v>
      </c>
    </row>
    <row r="7172" spans="1:43" x14ac:dyDescent="0.35">
      <c r="A7172" t="s">
        <v>40072</v>
      </c>
      <c r="B7172" t="s">
        <v>40073</v>
      </c>
      <c r="C7172" t="s">
        <v>17061</v>
      </c>
      <c r="F7172" t="s">
        <v>40074</v>
      </c>
      <c r="H7172" t="s">
        <v>40072</v>
      </c>
      <c r="J7172" t="s">
        <v>37328</v>
      </c>
      <c r="K7172" t="s">
        <v>40075</v>
      </c>
      <c r="M7172" t="s">
        <v>40076</v>
      </c>
      <c r="N7172" t="s">
        <v>1205</v>
      </c>
      <c r="O7172">
        <v>64116</v>
      </c>
      <c r="P7172" t="s">
        <v>50</v>
      </c>
      <c r="U7172" s="1">
        <v>44783</v>
      </c>
      <c r="V7172" s="1">
        <v>44783</v>
      </c>
      <c r="W7172" s="1">
        <v>44784.45</v>
      </c>
      <c r="X7172" s="1">
        <v>44784.45</v>
      </c>
      <c r="AC7172" t="s">
        <v>53</v>
      </c>
      <c r="AD7172">
        <v>2969481057</v>
      </c>
      <c r="AE7172" s="1">
        <v>37487</v>
      </c>
      <c r="AF7172" t="s">
        <v>40077</v>
      </c>
      <c r="AG7172" t="s">
        <v>40078</v>
      </c>
      <c r="AH7172" t="s">
        <v>51</v>
      </c>
      <c r="AJ7172" t="s">
        <v>53</v>
      </c>
      <c r="AL7172" t="s">
        <v>68</v>
      </c>
      <c r="AO7172" t="s">
        <v>8142</v>
      </c>
    </row>
    <row r="7173" spans="1:43" x14ac:dyDescent="0.35">
      <c r="A7173" t="s">
        <v>40079</v>
      </c>
      <c r="B7173" t="s">
        <v>40080</v>
      </c>
      <c r="C7173" t="s">
        <v>702</v>
      </c>
      <c r="F7173" t="s">
        <v>40081</v>
      </c>
      <c r="H7173" t="s">
        <v>40079</v>
      </c>
      <c r="J7173" t="s">
        <v>13574</v>
      </c>
      <c r="K7173" t="s">
        <v>40082</v>
      </c>
      <c r="M7173" t="s">
        <v>1879</v>
      </c>
      <c r="N7173" t="s">
        <v>65</v>
      </c>
      <c r="O7173">
        <v>80504</v>
      </c>
      <c r="P7173" t="s">
        <v>50</v>
      </c>
      <c r="U7173" s="1">
        <v>44783</v>
      </c>
      <c r="V7173" s="1">
        <v>44783</v>
      </c>
      <c r="W7173" s="1">
        <v>44783.6</v>
      </c>
      <c r="X7173" s="1">
        <v>44783.6</v>
      </c>
      <c r="AC7173" t="s">
        <v>53</v>
      </c>
      <c r="AD7173">
        <v>2969823183</v>
      </c>
      <c r="AE7173" s="1">
        <v>43312.453472222223</v>
      </c>
      <c r="AF7173" t="s">
        <v>40083</v>
      </c>
      <c r="AG7173" t="s">
        <v>40084</v>
      </c>
      <c r="AH7173" t="s">
        <v>51</v>
      </c>
      <c r="AJ7173" t="s">
        <v>53</v>
      </c>
      <c r="AL7173" t="s">
        <v>68</v>
      </c>
      <c r="AO7173" t="s">
        <v>5443</v>
      </c>
      <c r="AP7173" s="1">
        <v>44783.599305555559</v>
      </c>
    </row>
    <row r="7174" spans="1:43" x14ac:dyDescent="0.35">
      <c r="A7174" t="s">
        <v>40085</v>
      </c>
      <c r="B7174" t="s">
        <v>4445</v>
      </c>
      <c r="C7174" t="s">
        <v>5954</v>
      </c>
      <c r="H7174" t="s">
        <v>40085</v>
      </c>
      <c r="J7174" t="s">
        <v>38192</v>
      </c>
      <c r="K7174" t="s">
        <v>40086</v>
      </c>
      <c r="M7174" t="s">
        <v>15479</v>
      </c>
      <c r="N7174" t="s">
        <v>8111</v>
      </c>
      <c r="O7174">
        <v>60609</v>
      </c>
      <c r="P7174" t="s">
        <v>50</v>
      </c>
      <c r="U7174" s="1">
        <v>44783</v>
      </c>
      <c r="V7174" s="1">
        <v>44783</v>
      </c>
      <c r="W7174" s="1">
        <v>44784.446527777778</v>
      </c>
      <c r="X7174" s="1">
        <v>44784.446527777778</v>
      </c>
      <c r="AC7174" t="s">
        <v>53</v>
      </c>
      <c r="AD7174">
        <v>2969476362</v>
      </c>
      <c r="AE7174" s="1">
        <v>37214</v>
      </c>
      <c r="AF7174" t="s">
        <v>38585</v>
      </c>
      <c r="AG7174" t="s">
        <v>40087</v>
      </c>
      <c r="AH7174" t="s">
        <v>51</v>
      </c>
      <c r="AJ7174" t="s">
        <v>53</v>
      </c>
      <c r="AL7174" t="s">
        <v>68</v>
      </c>
      <c r="AO7174" t="s">
        <v>8142</v>
      </c>
    </row>
    <row r="7175" spans="1:43" x14ac:dyDescent="0.35">
      <c r="A7175" t="s">
        <v>40088</v>
      </c>
      <c r="B7175" t="s">
        <v>40089</v>
      </c>
      <c r="C7175" t="s">
        <v>8639</v>
      </c>
      <c r="F7175" t="s">
        <v>40090</v>
      </c>
      <c r="H7175" t="s">
        <v>40088</v>
      </c>
      <c r="J7175" t="s">
        <v>9017</v>
      </c>
      <c r="K7175" t="s">
        <v>40091</v>
      </c>
      <c r="M7175" t="s">
        <v>40092</v>
      </c>
      <c r="N7175" t="s">
        <v>798</v>
      </c>
      <c r="O7175">
        <v>77979</v>
      </c>
      <c r="P7175" t="s">
        <v>50</v>
      </c>
      <c r="U7175" s="1">
        <v>44783</v>
      </c>
      <c r="V7175" s="1">
        <v>44783</v>
      </c>
      <c r="W7175" s="1">
        <v>44784.447916666664</v>
      </c>
      <c r="X7175" s="1">
        <v>44784.447916666664</v>
      </c>
      <c r="AC7175" t="s">
        <v>53</v>
      </c>
      <c r="AD7175">
        <v>2969579793</v>
      </c>
      <c r="AE7175" s="1">
        <v>41172.685416666667</v>
      </c>
      <c r="AF7175" t="s">
        <v>37927</v>
      </c>
      <c r="AG7175" t="s">
        <v>40093</v>
      </c>
      <c r="AH7175" t="s">
        <v>51</v>
      </c>
      <c r="AJ7175" t="s">
        <v>53</v>
      </c>
      <c r="AL7175" t="s">
        <v>68</v>
      </c>
      <c r="AO7175" t="s">
        <v>8142</v>
      </c>
    </row>
    <row r="7176" spans="1:43" x14ac:dyDescent="0.35">
      <c r="A7176" t="s">
        <v>40094</v>
      </c>
      <c r="B7176" t="s">
        <v>38057</v>
      </c>
      <c r="C7176" t="s">
        <v>309</v>
      </c>
      <c r="H7176" t="s">
        <v>40094</v>
      </c>
      <c r="J7176" t="s">
        <v>40095</v>
      </c>
      <c r="K7176" t="s">
        <v>40096</v>
      </c>
      <c r="M7176" t="s">
        <v>525</v>
      </c>
      <c r="N7176" t="s">
        <v>287</v>
      </c>
      <c r="O7176">
        <v>80011</v>
      </c>
      <c r="P7176" t="s">
        <v>50</v>
      </c>
      <c r="U7176" s="1">
        <v>44783</v>
      </c>
      <c r="V7176" s="1">
        <v>44783</v>
      </c>
      <c r="W7176" s="1">
        <v>44783.561111111114</v>
      </c>
      <c r="X7176" s="1">
        <v>44783.561111111114</v>
      </c>
      <c r="AC7176" t="s">
        <v>51</v>
      </c>
      <c r="AD7176">
        <v>2973604431</v>
      </c>
      <c r="AE7176" s="1">
        <v>45141.120138888888</v>
      </c>
      <c r="AG7176" t="s">
        <v>40097</v>
      </c>
      <c r="AH7176" t="s">
        <v>51</v>
      </c>
      <c r="AJ7176" t="s">
        <v>53</v>
      </c>
      <c r="AL7176" t="s">
        <v>78</v>
      </c>
      <c r="AO7176" t="s">
        <v>5443</v>
      </c>
      <c r="AP7176" s="1">
        <v>44799.511805555558</v>
      </c>
    </row>
    <row r="7177" spans="1:43" x14ac:dyDescent="0.35">
      <c r="A7177" t="s">
        <v>40098</v>
      </c>
      <c r="B7177" t="s">
        <v>707</v>
      </c>
      <c r="C7177" t="s">
        <v>40099</v>
      </c>
      <c r="F7177" t="s">
        <v>40100</v>
      </c>
      <c r="H7177" t="s">
        <v>40098</v>
      </c>
      <c r="J7177" t="s">
        <v>37022</v>
      </c>
      <c r="N7177" t="s">
        <v>4526</v>
      </c>
      <c r="O7177">
        <v>85023</v>
      </c>
      <c r="P7177" t="s">
        <v>50</v>
      </c>
      <c r="U7177" s="1">
        <v>44783</v>
      </c>
      <c r="V7177" s="1">
        <v>44783</v>
      </c>
      <c r="W7177" s="1">
        <v>44784.476388888892</v>
      </c>
      <c r="X7177" s="1">
        <v>44784.476388888892</v>
      </c>
      <c r="AC7177" t="s">
        <v>53</v>
      </c>
      <c r="AD7177">
        <v>2969476244</v>
      </c>
      <c r="AE7177" s="1">
        <v>37207</v>
      </c>
      <c r="AF7177" t="s">
        <v>3743</v>
      </c>
      <c r="AG7177" t="s">
        <v>40101</v>
      </c>
      <c r="AH7177" t="s">
        <v>51</v>
      </c>
      <c r="AJ7177" t="s">
        <v>53</v>
      </c>
      <c r="AL7177" t="s">
        <v>68</v>
      </c>
      <c r="AO7177" t="s">
        <v>8142</v>
      </c>
    </row>
    <row r="7178" spans="1:43" x14ac:dyDescent="0.35">
      <c r="A7178" t="s">
        <v>40102</v>
      </c>
      <c r="B7178" t="s">
        <v>10395</v>
      </c>
      <c r="C7178" t="s">
        <v>1510</v>
      </c>
      <c r="F7178" t="s">
        <v>40103</v>
      </c>
      <c r="H7178" t="s">
        <v>40102</v>
      </c>
      <c r="J7178" t="s">
        <v>40104</v>
      </c>
      <c r="K7178" t="s">
        <v>40105</v>
      </c>
      <c r="M7178" t="s">
        <v>4856</v>
      </c>
      <c r="N7178" t="s">
        <v>798</v>
      </c>
      <c r="O7178">
        <v>79360</v>
      </c>
      <c r="P7178" t="s">
        <v>50</v>
      </c>
      <c r="U7178" s="1">
        <v>44783</v>
      </c>
      <c r="V7178" s="1">
        <v>44783</v>
      </c>
      <c r="W7178" s="1">
        <v>44784.475694444445</v>
      </c>
      <c r="X7178" s="1">
        <v>44784.475694444445</v>
      </c>
      <c r="AC7178" t="s">
        <v>53</v>
      </c>
      <c r="AD7178">
        <v>2969810646</v>
      </c>
      <c r="AE7178" s="1">
        <v>43259.484027777777</v>
      </c>
      <c r="AF7178" t="s">
        <v>40106</v>
      </c>
      <c r="AG7178" t="s">
        <v>40107</v>
      </c>
      <c r="AH7178" t="s">
        <v>51</v>
      </c>
      <c r="AJ7178" t="s">
        <v>53</v>
      </c>
      <c r="AL7178" t="s">
        <v>68</v>
      </c>
      <c r="AO7178" t="s">
        <v>8142</v>
      </c>
    </row>
    <row r="7179" spans="1:43" x14ac:dyDescent="0.35">
      <c r="A7179" t="s">
        <v>40108</v>
      </c>
      <c r="B7179" t="s">
        <v>13081</v>
      </c>
      <c r="C7179" t="s">
        <v>1429</v>
      </c>
      <c r="F7179" t="s">
        <v>40109</v>
      </c>
      <c r="H7179" t="s">
        <v>40108</v>
      </c>
      <c r="J7179" t="s">
        <v>40110</v>
      </c>
      <c r="K7179" t="s">
        <v>40111</v>
      </c>
      <c r="M7179" t="s">
        <v>40112</v>
      </c>
      <c r="N7179" t="s">
        <v>65</v>
      </c>
      <c r="O7179">
        <v>81055</v>
      </c>
      <c r="P7179" t="s">
        <v>50</v>
      </c>
      <c r="U7179" s="1">
        <v>44783</v>
      </c>
      <c r="V7179" s="1">
        <v>44783</v>
      </c>
      <c r="W7179" s="1">
        <v>44783.616666666669</v>
      </c>
      <c r="X7179" s="1">
        <v>44783.616666666669</v>
      </c>
      <c r="AC7179" t="s">
        <v>51</v>
      </c>
      <c r="AD7179">
        <v>1000000001</v>
      </c>
      <c r="AE7179" s="1">
        <v>39973.351388888892</v>
      </c>
      <c r="AF7179" t="s">
        <v>3377</v>
      </c>
      <c r="AG7179" t="s">
        <v>40113</v>
      </c>
      <c r="AH7179" t="s">
        <v>51</v>
      </c>
      <c r="AJ7179" t="s">
        <v>53</v>
      </c>
      <c r="AL7179" t="s">
        <v>78</v>
      </c>
      <c r="AO7179" t="s">
        <v>5443</v>
      </c>
      <c r="AP7179" s="1">
        <v>44783.622916666667</v>
      </c>
    </row>
    <row r="7180" spans="1:43" x14ac:dyDescent="0.35">
      <c r="A7180" t="s">
        <v>40114</v>
      </c>
      <c r="B7180" t="s">
        <v>15227</v>
      </c>
      <c r="C7180" t="s">
        <v>40115</v>
      </c>
      <c r="F7180">
        <f>1760-574-4690</f>
        <v>-3504</v>
      </c>
      <c r="H7180" t="s">
        <v>40114</v>
      </c>
      <c r="J7180" t="s">
        <v>27926</v>
      </c>
      <c r="N7180" t="s">
        <v>6033</v>
      </c>
      <c r="O7180">
        <v>92276</v>
      </c>
      <c r="P7180" t="s">
        <v>50</v>
      </c>
      <c r="U7180" s="1">
        <v>44783</v>
      </c>
      <c r="V7180" s="1">
        <v>44783</v>
      </c>
      <c r="W7180" s="1">
        <v>44784.474999999999</v>
      </c>
      <c r="X7180" s="1">
        <v>44784.474999999999</v>
      </c>
      <c r="AC7180" t="s">
        <v>53</v>
      </c>
      <c r="AD7180">
        <v>2969528616</v>
      </c>
      <c r="AE7180" s="1">
        <v>39384.675000000003</v>
      </c>
      <c r="AF7180" t="s">
        <v>39813</v>
      </c>
      <c r="AG7180" t="s">
        <v>40116</v>
      </c>
      <c r="AH7180" t="s">
        <v>51</v>
      </c>
      <c r="AJ7180" t="s">
        <v>53</v>
      </c>
      <c r="AL7180" t="s">
        <v>68</v>
      </c>
      <c r="AO7180" t="s">
        <v>8142</v>
      </c>
    </row>
    <row r="7181" spans="1:43" x14ac:dyDescent="0.35">
      <c r="A7181" t="s">
        <v>40117</v>
      </c>
      <c r="B7181" t="s">
        <v>40118</v>
      </c>
      <c r="C7181" t="s">
        <v>530</v>
      </c>
      <c r="F7181" t="s">
        <v>40119</v>
      </c>
      <c r="H7181" t="s">
        <v>40120</v>
      </c>
      <c r="J7181" t="s">
        <v>38256</v>
      </c>
      <c r="P7181" t="s">
        <v>50</v>
      </c>
      <c r="U7181" s="1">
        <v>44783</v>
      </c>
      <c r="V7181" s="1">
        <v>44783</v>
      </c>
      <c r="W7181" s="1">
        <v>44784.447222222225</v>
      </c>
      <c r="X7181" s="1">
        <v>44784.447222222225</v>
      </c>
      <c r="AC7181" t="s">
        <v>53</v>
      </c>
      <c r="AD7181">
        <v>2969475030</v>
      </c>
      <c r="AE7181" s="1">
        <v>37138</v>
      </c>
      <c r="AF7181" t="s">
        <v>38792</v>
      </c>
      <c r="AG7181" t="s">
        <v>40121</v>
      </c>
      <c r="AH7181" t="s">
        <v>51</v>
      </c>
      <c r="AJ7181" t="s">
        <v>53</v>
      </c>
      <c r="AL7181" t="s">
        <v>68</v>
      </c>
      <c r="AO7181" t="s">
        <v>8142</v>
      </c>
    </row>
    <row r="7182" spans="1:43" x14ac:dyDescent="0.35">
      <c r="A7182" t="s">
        <v>40122</v>
      </c>
      <c r="B7182" t="s">
        <v>20626</v>
      </c>
      <c r="C7182" t="s">
        <v>1829</v>
      </c>
      <c r="F7182" t="s">
        <v>40123</v>
      </c>
      <c r="H7182" t="s">
        <v>40122</v>
      </c>
      <c r="J7182" t="s">
        <v>5486</v>
      </c>
      <c r="N7182" t="s">
        <v>637</v>
      </c>
      <c r="O7182">
        <v>75751</v>
      </c>
      <c r="P7182" t="s">
        <v>50</v>
      </c>
      <c r="U7182" s="1">
        <v>44783</v>
      </c>
      <c r="V7182" s="1">
        <v>44783</v>
      </c>
      <c r="W7182" s="1">
        <v>44784.449305555558</v>
      </c>
      <c r="X7182" s="1">
        <v>44784.449305555558</v>
      </c>
      <c r="AC7182" t="s">
        <v>53</v>
      </c>
      <c r="AD7182">
        <v>2969542473</v>
      </c>
      <c r="AE7182" s="1">
        <v>39974.713888888888</v>
      </c>
      <c r="AF7182" t="s">
        <v>39456</v>
      </c>
      <c r="AG7182" t="s">
        <v>40124</v>
      </c>
      <c r="AH7182" t="s">
        <v>51</v>
      </c>
      <c r="AJ7182" t="s">
        <v>53</v>
      </c>
      <c r="AL7182" t="s">
        <v>68</v>
      </c>
      <c r="AO7182" t="s">
        <v>8142</v>
      </c>
    </row>
    <row r="7183" spans="1:43" x14ac:dyDescent="0.35">
      <c r="A7183" t="s">
        <v>40125</v>
      </c>
      <c r="B7183" t="s">
        <v>5031</v>
      </c>
      <c r="C7183" t="s">
        <v>5032</v>
      </c>
      <c r="F7183" t="s">
        <v>40126</v>
      </c>
      <c r="H7183" t="s">
        <v>5034</v>
      </c>
      <c r="J7183" t="s">
        <v>40127</v>
      </c>
      <c r="K7183" t="s">
        <v>5036</v>
      </c>
      <c r="M7183" t="s">
        <v>5037</v>
      </c>
      <c r="N7183" t="s">
        <v>65</v>
      </c>
      <c r="O7183">
        <v>80456</v>
      </c>
      <c r="P7183" t="s">
        <v>50</v>
      </c>
      <c r="U7183" s="1">
        <v>44784</v>
      </c>
      <c r="V7183" s="1">
        <v>44784</v>
      </c>
      <c r="W7183" s="1">
        <v>44784.818055555559</v>
      </c>
      <c r="X7183" s="1">
        <v>44784.818055555559</v>
      </c>
      <c r="AC7183" t="s">
        <v>53</v>
      </c>
      <c r="AD7183">
        <v>2973299323</v>
      </c>
      <c r="AE7183" s="1">
        <v>44998.491666666669</v>
      </c>
      <c r="AF7183" t="s">
        <v>40128</v>
      </c>
      <c r="AG7183" t="s">
        <v>40129</v>
      </c>
      <c r="AH7183" t="s">
        <v>51</v>
      </c>
      <c r="AJ7183" t="s">
        <v>53</v>
      </c>
      <c r="AL7183" t="s">
        <v>68</v>
      </c>
      <c r="AO7183" t="s">
        <v>5443</v>
      </c>
      <c r="AP7183" s="1">
        <v>45461.807638888888</v>
      </c>
      <c r="AQ7183" s="1">
        <v>45461.822222222225</v>
      </c>
    </row>
    <row r="7184" spans="1:43" x14ac:dyDescent="0.35">
      <c r="A7184" t="s">
        <v>40130</v>
      </c>
      <c r="B7184" t="s">
        <v>40131</v>
      </c>
      <c r="C7184" t="s">
        <v>10456</v>
      </c>
      <c r="F7184" t="s">
        <v>40132</v>
      </c>
      <c r="H7184" t="s">
        <v>40133</v>
      </c>
      <c r="J7184" t="s">
        <v>33363</v>
      </c>
      <c r="K7184" t="s">
        <v>40134</v>
      </c>
      <c r="M7184" t="s">
        <v>1569</v>
      </c>
      <c r="N7184" t="s">
        <v>686</v>
      </c>
      <c r="O7184" t="s">
        <v>40135</v>
      </c>
      <c r="P7184" t="s">
        <v>50</v>
      </c>
      <c r="U7184" s="1">
        <v>44784</v>
      </c>
      <c r="V7184" s="1">
        <v>44784</v>
      </c>
      <c r="W7184" s="1">
        <v>44785.402777777781</v>
      </c>
      <c r="X7184" s="1">
        <v>44785.402777777781</v>
      </c>
      <c r="AC7184" t="s">
        <v>53</v>
      </c>
      <c r="AD7184">
        <v>2972058392</v>
      </c>
      <c r="AE7184" s="1">
        <v>44618.684027777781</v>
      </c>
      <c r="AF7184" t="s">
        <v>33365</v>
      </c>
      <c r="AG7184" t="s">
        <v>40136</v>
      </c>
      <c r="AH7184" t="s">
        <v>51</v>
      </c>
      <c r="AJ7184" t="s">
        <v>53</v>
      </c>
      <c r="AL7184" t="s">
        <v>68</v>
      </c>
      <c r="AO7184" t="s">
        <v>5443</v>
      </c>
      <c r="AP7184" s="1">
        <v>45235.848611111112</v>
      </c>
    </row>
    <row r="7185" spans="1:43" x14ac:dyDescent="0.35">
      <c r="A7185" t="s">
        <v>40137</v>
      </c>
      <c r="B7185" t="s">
        <v>5107</v>
      </c>
      <c r="C7185" t="s">
        <v>7769</v>
      </c>
      <c r="F7185" t="s">
        <v>40138</v>
      </c>
      <c r="H7185" t="s">
        <v>40137</v>
      </c>
      <c r="J7185" t="s">
        <v>5239</v>
      </c>
      <c r="K7185" t="s">
        <v>17052</v>
      </c>
      <c r="M7185" t="s">
        <v>1296</v>
      </c>
      <c r="N7185" t="s">
        <v>253</v>
      </c>
      <c r="O7185">
        <v>88220</v>
      </c>
      <c r="P7185" t="s">
        <v>50</v>
      </c>
      <c r="U7185" s="1">
        <v>44784</v>
      </c>
      <c r="V7185" s="1">
        <v>44784</v>
      </c>
      <c r="W7185" s="1">
        <v>44784.486111111109</v>
      </c>
      <c r="X7185" s="1">
        <v>44784.486111111109</v>
      </c>
      <c r="AC7185" t="s">
        <v>53</v>
      </c>
      <c r="AD7185">
        <v>2969475162</v>
      </c>
      <c r="AE7185" s="1">
        <v>37147</v>
      </c>
      <c r="AF7185" t="s">
        <v>32738</v>
      </c>
      <c r="AG7185" t="s">
        <v>40139</v>
      </c>
      <c r="AH7185" t="s">
        <v>51</v>
      </c>
      <c r="AJ7185" t="s">
        <v>53</v>
      </c>
      <c r="AL7185" t="s">
        <v>68</v>
      </c>
      <c r="AO7185" t="s">
        <v>5443</v>
      </c>
      <c r="AP7185" s="1">
        <v>45231.904166666667</v>
      </c>
    </row>
    <row r="7186" spans="1:43" x14ac:dyDescent="0.35">
      <c r="A7186" t="s">
        <v>40140</v>
      </c>
      <c r="B7186" t="s">
        <v>40141</v>
      </c>
      <c r="C7186" t="s">
        <v>40142</v>
      </c>
      <c r="F7186" t="s">
        <v>40143</v>
      </c>
      <c r="H7186" t="s">
        <v>40140</v>
      </c>
      <c r="J7186" t="s">
        <v>30083</v>
      </c>
      <c r="N7186" t="s">
        <v>287</v>
      </c>
      <c r="O7186">
        <v>80603</v>
      </c>
      <c r="P7186" t="s">
        <v>50</v>
      </c>
      <c r="U7186" s="1">
        <v>44784</v>
      </c>
      <c r="V7186" s="1">
        <v>44784</v>
      </c>
      <c r="W7186" s="1">
        <v>44784.361111111109</v>
      </c>
      <c r="X7186" s="1">
        <v>44784.361111111109</v>
      </c>
      <c r="AC7186" t="s">
        <v>53</v>
      </c>
      <c r="AD7186">
        <v>2972039915</v>
      </c>
      <c r="AE7186" s="1">
        <v>44522.121527777781</v>
      </c>
      <c r="AF7186" t="s">
        <v>40144</v>
      </c>
      <c r="AG7186" t="s">
        <v>40145</v>
      </c>
      <c r="AH7186" t="s">
        <v>51</v>
      </c>
      <c r="AJ7186" t="s">
        <v>53</v>
      </c>
      <c r="AL7186" t="s">
        <v>68</v>
      </c>
      <c r="AO7186" t="s">
        <v>5443</v>
      </c>
      <c r="AP7186" s="1">
        <v>44789.631944444445</v>
      </c>
    </row>
    <row r="7187" spans="1:43" x14ac:dyDescent="0.35">
      <c r="A7187" t="s">
        <v>40146</v>
      </c>
      <c r="B7187" t="s">
        <v>4849</v>
      </c>
      <c r="C7187" t="s">
        <v>7955</v>
      </c>
      <c r="F7187" t="s">
        <v>40147</v>
      </c>
      <c r="H7187" t="s">
        <v>40148</v>
      </c>
      <c r="J7187" t="s">
        <v>38538</v>
      </c>
      <c r="K7187" t="s">
        <v>40149</v>
      </c>
      <c r="L7187" t="s">
        <v>40150</v>
      </c>
      <c r="M7187" t="s">
        <v>4856</v>
      </c>
      <c r="N7187" t="s">
        <v>798</v>
      </c>
      <c r="O7187">
        <v>79360</v>
      </c>
      <c r="P7187" t="s">
        <v>50</v>
      </c>
      <c r="U7187" s="1">
        <v>44784</v>
      </c>
      <c r="V7187" s="1">
        <v>44784</v>
      </c>
      <c r="W7187" s="1">
        <v>44785.418055555558</v>
      </c>
      <c r="X7187" s="1">
        <v>44785.418055555558</v>
      </c>
      <c r="AC7187" t="s">
        <v>53</v>
      </c>
      <c r="AD7187">
        <v>2969530623</v>
      </c>
      <c r="AE7187" s="1">
        <v>39483.390972222223</v>
      </c>
      <c r="AF7187" t="s">
        <v>40151</v>
      </c>
      <c r="AG7187" t="s">
        <v>40152</v>
      </c>
      <c r="AH7187" t="s">
        <v>51</v>
      </c>
      <c r="AJ7187" t="s">
        <v>53</v>
      </c>
      <c r="AL7187" t="s">
        <v>68</v>
      </c>
      <c r="AO7187" t="s">
        <v>8142</v>
      </c>
      <c r="AP7187" s="1">
        <v>45370.334722222222</v>
      </c>
      <c r="AQ7187" s="1">
        <v>45370.337500000001</v>
      </c>
    </row>
    <row r="7188" spans="1:43" x14ac:dyDescent="0.35">
      <c r="A7188" t="s">
        <v>40153</v>
      </c>
      <c r="B7188" t="s">
        <v>40154</v>
      </c>
      <c r="C7188" t="s">
        <v>40155</v>
      </c>
      <c r="F7188" t="s">
        <v>40156</v>
      </c>
      <c r="H7188" t="s">
        <v>40157</v>
      </c>
      <c r="I7188" t="s">
        <v>464</v>
      </c>
      <c r="J7188" t="s">
        <v>27926</v>
      </c>
      <c r="K7188" t="s">
        <v>27932</v>
      </c>
      <c r="M7188" t="s">
        <v>27933</v>
      </c>
      <c r="N7188" t="s">
        <v>6645</v>
      </c>
      <c r="O7188">
        <v>92806</v>
      </c>
      <c r="P7188" t="s">
        <v>50</v>
      </c>
      <c r="U7188" s="1">
        <v>44784</v>
      </c>
      <c r="V7188" s="1">
        <v>44784</v>
      </c>
      <c r="W7188" s="1">
        <v>44785.417361111111</v>
      </c>
      <c r="X7188" s="1">
        <v>44785.417361111111</v>
      </c>
      <c r="AC7188" t="s">
        <v>53</v>
      </c>
      <c r="AD7188">
        <v>2969528616</v>
      </c>
      <c r="AE7188" s="1">
        <v>39384.675000000003</v>
      </c>
      <c r="AF7188" t="s">
        <v>39813</v>
      </c>
      <c r="AG7188" t="s">
        <v>40158</v>
      </c>
      <c r="AH7188" t="s">
        <v>51</v>
      </c>
      <c r="AJ7188" t="s">
        <v>53</v>
      </c>
      <c r="AL7188" t="s">
        <v>68</v>
      </c>
      <c r="AO7188" t="s">
        <v>8142</v>
      </c>
    </row>
    <row r="7189" spans="1:43" x14ac:dyDescent="0.35">
      <c r="A7189" t="s">
        <v>40159</v>
      </c>
      <c r="B7189" t="s">
        <v>40160</v>
      </c>
      <c r="C7189" t="s">
        <v>443</v>
      </c>
      <c r="F7189">
        <v>19702769969</v>
      </c>
      <c r="H7189" t="s">
        <v>40159</v>
      </c>
      <c r="J7189" t="s">
        <v>11448</v>
      </c>
      <c r="K7189" t="s">
        <v>16166</v>
      </c>
      <c r="M7189" t="s">
        <v>16167</v>
      </c>
      <c r="N7189" t="s">
        <v>7398</v>
      </c>
      <c r="O7189">
        <v>84121</v>
      </c>
      <c r="P7189" t="s">
        <v>50</v>
      </c>
      <c r="U7189" s="1">
        <v>44784</v>
      </c>
      <c r="V7189" s="1">
        <v>44784</v>
      </c>
      <c r="W7189" s="1">
        <v>44784.737500000003</v>
      </c>
      <c r="X7189" s="1">
        <v>44784.737500000003</v>
      </c>
      <c r="AC7189" t="s">
        <v>53</v>
      </c>
      <c r="AD7189">
        <v>2969484046</v>
      </c>
      <c r="AE7189" s="1">
        <v>37693</v>
      </c>
      <c r="AF7189" t="s">
        <v>11451</v>
      </c>
      <c r="AG7189" t="s">
        <v>40161</v>
      </c>
      <c r="AH7189" t="s">
        <v>51</v>
      </c>
      <c r="AJ7189" t="s">
        <v>53</v>
      </c>
      <c r="AL7189" t="s">
        <v>68</v>
      </c>
      <c r="AO7189" t="s">
        <v>5443</v>
      </c>
      <c r="AP7189" s="1">
        <v>45415.445138888892</v>
      </c>
      <c r="AQ7189" s="1">
        <v>45264.628472222219</v>
      </c>
    </row>
    <row r="7190" spans="1:43" x14ac:dyDescent="0.35">
      <c r="A7190" t="s">
        <v>40162</v>
      </c>
      <c r="B7190" t="s">
        <v>40163</v>
      </c>
      <c r="C7190" t="s">
        <v>40164</v>
      </c>
      <c r="F7190" t="s">
        <v>40165</v>
      </c>
      <c r="H7190" t="s">
        <v>40162</v>
      </c>
      <c r="J7190" t="s">
        <v>40166</v>
      </c>
      <c r="K7190" t="s">
        <v>40167</v>
      </c>
      <c r="M7190" t="s">
        <v>40168</v>
      </c>
      <c r="N7190" t="s">
        <v>213</v>
      </c>
      <c r="O7190">
        <v>81023</v>
      </c>
      <c r="P7190" t="s">
        <v>50</v>
      </c>
      <c r="U7190" s="1">
        <v>44784</v>
      </c>
      <c r="V7190" s="1">
        <v>44784</v>
      </c>
      <c r="W7190" s="1">
        <v>44784.683333333334</v>
      </c>
      <c r="X7190" s="1">
        <v>44784.683333333334</v>
      </c>
      <c r="AC7190" t="s">
        <v>53</v>
      </c>
      <c r="AD7190">
        <v>2969670758</v>
      </c>
      <c r="AE7190" s="1">
        <v>42165.286805555559</v>
      </c>
      <c r="AF7190" t="s">
        <v>40169</v>
      </c>
      <c r="AG7190" t="s">
        <v>40170</v>
      </c>
      <c r="AH7190" t="s">
        <v>51</v>
      </c>
      <c r="AJ7190" t="s">
        <v>53</v>
      </c>
      <c r="AL7190" t="s">
        <v>68</v>
      </c>
      <c r="AO7190" t="s">
        <v>5443</v>
      </c>
      <c r="AP7190" s="1">
        <v>45405.443055555559</v>
      </c>
      <c r="AQ7190" s="1">
        <v>45324.61041666667</v>
      </c>
    </row>
    <row r="7191" spans="1:43" x14ac:dyDescent="0.35">
      <c r="A7191" t="s">
        <v>40171</v>
      </c>
      <c r="B7191" t="s">
        <v>40172</v>
      </c>
      <c r="C7191" t="s">
        <v>443</v>
      </c>
      <c r="F7191" t="s">
        <v>40173</v>
      </c>
      <c r="H7191" t="s">
        <v>40174</v>
      </c>
      <c r="J7191" t="s">
        <v>40175</v>
      </c>
      <c r="K7191" t="s">
        <v>40176</v>
      </c>
      <c r="M7191" t="s">
        <v>36207</v>
      </c>
      <c r="N7191" t="s">
        <v>65</v>
      </c>
      <c r="O7191">
        <v>80913</v>
      </c>
      <c r="P7191" t="s">
        <v>50</v>
      </c>
      <c r="U7191" s="1">
        <v>44784</v>
      </c>
      <c r="V7191" s="1">
        <v>44784</v>
      </c>
      <c r="W7191" s="1">
        <v>44784.508333333331</v>
      </c>
      <c r="X7191" s="1">
        <v>44784.508333333331</v>
      </c>
      <c r="AC7191" t="s">
        <v>53</v>
      </c>
      <c r="AD7191">
        <v>2972117306</v>
      </c>
      <c r="AE7191" s="1">
        <v>44785.412499999999</v>
      </c>
      <c r="AF7191" t="s">
        <v>40177</v>
      </c>
      <c r="AG7191" t="s">
        <v>40178</v>
      </c>
      <c r="AH7191" t="s">
        <v>51</v>
      </c>
      <c r="AJ7191" t="s">
        <v>53</v>
      </c>
      <c r="AL7191" t="s">
        <v>68</v>
      </c>
      <c r="AO7191" t="s">
        <v>5443</v>
      </c>
      <c r="AP7191" s="1">
        <v>45310.387499999997</v>
      </c>
    </row>
    <row r="7192" spans="1:43" x14ac:dyDescent="0.35">
      <c r="A7192" t="s">
        <v>40179</v>
      </c>
      <c r="B7192" t="s">
        <v>3596</v>
      </c>
      <c r="C7192" t="s">
        <v>5155</v>
      </c>
      <c r="F7192">
        <f>1915-539-5730</f>
        <v>-4354</v>
      </c>
      <c r="H7192" t="s">
        <v>40180</v>
      </c>
      <c r="J7192" t="s">
        <v>40181</v>
      </c>
      <c r="N7192" t="s">
        <v>637</v>
      </c>
      <c r="O7192">
        <v>79851</v>
      </c>
      <c r="P7192" t="s">
        <v>50</v>
      </c>
      <c r="U7192" s="1">
        <v>44784</v>
      </c>
      <c r="V7192" s="1">
        <v>44784</v>
      </c>
      <c r="W7192" s="1">
        <v>44784.502083333333</v>
      </c>
      <c r="X7192" s="1">
        <v>44784.502083333333</v>
      </c>
      <c r="AC7192" t="s">
        <v>53</v>
      </c>
      <c r="AD7192">
        <v>1000000001</v>
      </c>
      <c r="AE7192" s="1">
        <v>39973.351388888892</v>
      </c>
      <c r="AF7192" t="s">
        <v>3377</v>
      </c>
      <c r="AG7192" t="s">
        <v>40182</v>
      </c>
      <c r="AH7192" t="s">
        <v>51</v>
      </c>
      <c r="AJ7192" t="s">
        <v>53</v>
      </c>
      <c r="AL7192" t="s">
        <v>78</v>
      </c>
      <c r="AO7192" t="s">
        <v>8142</v>
      </c>
    </row>
    <row r="7193" spans="1:43" x14ac:dyDescent="0.35">
      <c r="A7193" t="s">
        <v>40183</v>
      </c>
      <c r="B7193" t="s">
        <v>40184</v>
      </c>
      <c r="C7193" t="s">
        <v>309</v>
      </c>
      <c r="F7193">
        <f>1863-640-6952</f>
        <v>-5729</v>
      </c>
      <c r="H7193" t="s">
        <v>40183</v>
      </c>
      <c r="I7193" t="s">
        <v>464</v>
      </c>
      <c r="J7193" t="s">
        <v>6387</v>
      </c>
      <c r="N7193" t="s">
        <v>19616</v>
      </c>
      <c r="O7193">
        <v>33830</v>
      </c>
      <c r="P7193" t="s">
        <v>50</v>
      </c>
      <c r="U7193" s="1">
        <v>44785</v>
      </c>
      <c r="V7193" s="1">
        <v>44785</v>
      </c>
      <c r="AC7193" t="s">
        <v>53</v>
      </c>
      <c r="AD7193">
        <v>2969484892</v>
      </c>
      <c r="AE7193" s="1">
        <v>37756</v>
      </c>
      <c r="AG7193" t="s">
        <v>40185</v>
      </c>
      <c r="AH7193" t="s">
        <v>51</v>
      </c>
      <c r="AJ7193" t="s">
        <v>53</v>
      </c>
      <c r="AO7193" t="s">
        <v>8142</v>
      </c>
    </row>
    <row r="7194" spans="1:43" x14ac:dyDescent="0.35">
      <c r="A7194" t="s">
        <v>40186</v>
      </c>
      <c r="B7194" t="s">
        <v>40187</v>
      </c>
      <c r="C7194" t="s">
        <v>40188</v>
      </c>
      <c r="F7194" t="s">
        <v>40189</v>
      </c>
      <c r="H7194" t="s">
        <v>40190</v>
      </c>
      <c r="I7194" t="s">
        <v>415</v>
      </c>
      <c r="J7194" t="s">
        <v>34257</v>
      </c>
      <c r="K7194" t="s">
        <v>34258</v>
      </c>
      <c r="M7194" t="s">
        <v>13475</v>
      </c>
      <c r="N7194" t="s">
        <v>4436</v>
      </c>
      <c r="O7194" t="s">
        <v>34259</v>
      </c>
      <c r="P7194" t="s">
        <v>4438</v>
      </c>
      <c r="U7194" s="1">
        <v>44785</v>
      </c>
      <c r="V7194" s="1">
        <v>44785</v>
      </c>
      <c r="W7194" s="1">
        <v>44788.4375</v>
      </c>
      <c r="X7194" s="1">
        <v>44788.4375</v>
      </c>
      <c r="AC7194" t="s">
        <v>53</v>
      </c>
      <c r="AD7194">
        <v>2969473101</v>
      </c>
      <c r="AE7194" s="1">
        <v>36971.678472222222</v>
      </c>
      <c r="AF7194" t="s">
        <v>40191</v>
      </c>
      <c r="AG7194" t="s">
        <v>40192</v>
      </c>
      <c r="AH7194" t="s">
        <v>51</v>
      </c>
      <c r="AJ7194" t="s">
        <v>53</v>
      </c>
      <c r="AL7194" t="s">
        <v>68</v>
      </c>
      <c r="AO7194" t="s">
        <v>8142</v>
      </c>
    </row>
    <row r="7195" spans="1:43" x14ac:dyDescent="0.35">
      <c r="A7195" t="s">
        <v>40193</v>
      </c>
      <c r="B7195" t="s">
        <v>40194</v>
      </c>
      <c r="C7195" t="s">
        <v>18948</v>
      </c>
      <c r="F7195" t="s">
        <v>40195</v>
      </c>
      <c r="H7195" t="s">
        <v>40193</v>
      </c>
      <c r="J7195" t="s">
        <v>13744</v>
      </c>
      <c r="N7195" t="s">
        <v>17594</v>
      </c>
      <c r="O7195">
        <v>28216</v>
      </c>
      <c r="P7195" t="s">
        <v>50</v>
      </c>
      <c r="U7195" s="1">
        <v>44785</v>
      </c>
      <c r="V7195" s="1">
        <v>44785</v>
      </c>
      <c r="AC7195" t="s">
        <v>53</v>
      </c>
      <c r="AD7195">
        <v>2969474461</v>
      </c>
      <c r="AE7195" s="1">
        <v>37104.381944444445</v>
      </c>
      <c r="AG7195" t="s">
        <v>40196</v>
      </c>
      <c r="AH7195" t="s">
        <v>51</v>
      </c>
      <c r="AJ7195" t="s">
        <v>53</v>
      </c>
      <c r="AO7195" t="s">
        <v>8142</v>
      </c>
    </row>
    <row r="7196" spans="1:43" x14ac:dyDescent="0.35">
      <c r="A7196" t="s">
        <v>40197</v>
      </c>
      <c r="B7196" t="s">
        <v>2072</v>
      </c>
      <c r="C7196" t="s">
        <v>1076</v>
      </c>
      <c r="F7196">
        <v>12103033113</v>
      </c>
      <c r="H7196" t="s">
        <v>40197</v>
      </c>
      <c r="J7196" t="s">
        <v>13744</v>
      </c>
      <c r="N7196" t="s">
        <v>17594</v>
      </c>
      <c r="O7196">
        <v>28205</v>
      </c>
      <c r="P7196" t="s">
        <v>50</v>
      </c>
      <c r="U7196" s="1">
        <v>44785</v>
      </c>
      <c r="V7196" s="1">
        <v>44785</v>
      </c>
      <c r="AC7196" t="s">
        <v>53</v>
      </c>
      <c r="AD7196">
        <v>2969474461</v>
      </c>
      <c r="AE7196" s="1">
        <v>37104.381944444445</v>
      </c>
      <c r="AG7196" t="s">
        <v>40198</v>
      </c>
      <c r="AH7196" t="s">
        <v>51</v>
      </c>
      <c r="AJ7196" t="s">
        <v>53</v>
      </c>
      <c r="AO7196" t="s">
        <v>8142</v>
      </c>
    </row>
    <row r="7197" spans="1:43" x14ac:dyDescent="0.35">
      <c r="A7197" t="s">
        <v>40199</v>
      </c>
      <c r="B7197" t="s">
        <v>40200</v>
      </c>
      <c r="C7197" t="s">
        <v>40201</v>
      </c>
      <c r="F7197" t="s">
        <v>40202</v>
      </c>
      <c r="H7197" t="s">
        <v>40203</v>
      </c>
      <c r="J7197" t="s">
        <v>24326</v>
      </c>
      <c r="K7197" t="s">
        <v>25613</v>
      </c>
      <c r="M7197" t="s">
        <v>2408</v>
      </c>
      <c r="N7197" t="s">
        <v>2409</v>
      </c>
      <c r="O7197">
        <v>85714</v>
      </c>
      <c r="P7197" t="s">
        <v>50</v>
      </c>
      <c r="U7197" s="1">
        <v>44785</v>
      </c>
      <c r="V7197" s="1">
        <v>44785</v>
      </c>
      <c r="AC7197" t="s">
        <v>53</v>
      </c>
      <c r="AD7197">
        <v>2969476247</v>
      </c>
      <c r="AE7197" s="1">
        <v>37207</v>
      </c>
      <c r="AG7197" t="s">
        <v>40204</v>
      </c>
      <c r="AH7197" t="s">
        <v>51</v>
      </c>
      <c r="AJ7197" t="s">
        <v>53</v>
      </c>
      <c r="AO7197" t="s">
        <v>8142</v>
      </c>
    </row>
    <row r="7198" spans="1:43" x14ac:dyDescent="0.35">
      <c r="A7198" t="s">
        <v>40205</v>
      </c>
      <c r="B7198" t="s">
        <v>40206</v>
      </c>
      <c r="C7198" t="s">
        <v>3567</v>
      </c>
      <c r="F7198" t="s">
        <v>40207</v>
      </c>
      <c r="G7198" t="s">
        <v>40208</v>
      </c>
      <c r="H7198" t="s">
        <v>40209</v>
      </c>
      <c r="I7198" t="s">
        <v>179</v>
      </c>
      <c r="J7198" t="s">
        <v>34257</v>
      </c>
      <c r="K7198" t="s">
        <v>34258</v>
      </c>
      <c r="M7198" t="s">
        <v>18836</v>
      </c>
      <c r="N7198" t="s">
        <v>5572</v>
      </c>
      <c r="O7198" t="s">
        <v>34259</v>
      </c>
      <c r="P7198" t="s">
        <v>4438</v>
      </c>
      <c r="U7198" s="1">
        <v>44785</v>
      </c>
      <c r="V7198" s="1">
        <v>44785</v>
      </c>
      <c r="AC7198" t="s">
        <v>53</v>
      </c>
      <c r="AD7198">
        <v>2969473101</v>
      </c>
      <c r="AE7198" s="1">
        <v>36971.678472222222</v>
      </c>
      <c r="AG7198" t="s">
        <v>40210</v>
      </c>
      <c r="AH7198" t="s">
        <v>51</v>
      </c>
      <c r="AJ7198" t="s">
        <v>53</v>
      </c>
      <c r="AO7198" t="s">
        <v>8142</v>
      </c>
    </row>
    <row r="7199" spans="1:43" x14ac:dyDescent="0.35">
      <c r="A7199" t="s">
        <v>40211</v>
      </c>
      <c r="B7199" t="s">
        <v>4903</v>
      </c>
      <c r="C7199" t="s">
        <v>3554</v>
      </c>
      <c r="F7199" t="s">
        <v>40212</v>
      </c>
      <c r="H7199" t="s">
        <v>40213</v>
      </c>
      <c r="J7199" t="s">
        <v>37022</v>
      </c>
      <c r="N7199" t="s">
        <v>4526</v>
      </c>
      <c r="O7199">
        <v>85331</v>
      </c>
      <c r="P7199" t="s">
        <v>50</v>
      </c>
      <c r="U7199" s="1">
        <v>44785</v>
      </c>
      <c r="V7199" s="1">
        <v>44785</v>
      </c>
      <c r="AC7199" t="s">
        <v>53</v>
      </c>
      <c r="AD7199">
        <v>2969476244</v>
      </c>
      <c r="AE7199" s="1">
        <v>37207</v>
      </c>
      <c r="AG7199" t="s">
        <v>40214</v>
      </c>
      <c r="AH7199" t="s">
        <v>51</v>
      </c>
      <c r="AJ7199" t="s">
        <v>53</v>
      </c>
      <c r="AO7199" t="s">
        <v>8142</v>
      </c>
    </row>
    <row r="7200" spans="1:43" x14ac:dyDescent="0.35">
      <c r="A7200" t="s">
        <v>40215</v>
      </c>
      <c r="B7200" t="s">
        <v>40216</v>
      </c>
      <c r="C7200" t="s">
        <v>21796</v>
      </c>
      <c r="F7200" t="s">
        <v>38623</v>
      </c>
      <c r="H7200" t="s">
        <v>40215</v>
      </c>
      <c r="J7200" t="s">
        <v>28715</v>
      </c>
      <c r="K7200" t="s">
        <v>40217</v>
      </c>
      <c r="M7200" t="s">
        <v>419</v>
      </c>
      <c r="N7200" t="s">
        <v>253</v>
      </c>
      <c r="O7200">
        <v>87107</v>
      </c>
      <c r="P7200" t="s">
        <v>50</v>
      </c>
      <c r="U7200" s="1">
        <v>44785</v>
      </c>
      <c r="V7200" s="1">
        <v>44785</v>
      </c>
      <c r="W7200" s="1">
        <v>44785.493055555555</v>
      </c>
      <c r="X7200" s="1">
        <v>44785.493055555555</v>
      </c>
      <c r="AC7200" t="s">
        <v>53</v>
      </c>
      <c r="AD7200">
        <v>2969521508</v>
      </c>
      <c r="AE7200" s="1">
        <v>39021.518055555556</v>
      </c>
      <c r="AF7200" t="s">
        <v>456</v>
      </c>
      <c r="AG7200" t="s">
        <v>40218</v>
      </c>
      <c r="AH7200" t="s">
        <v>51</v>
      </c>
      <c r="AJ7200" t="s">
        <v>53</v>
      </c>
      <c r="AL7200" t="s">
        <v>68</v>
      </c>
      <c r="AO7200" t="s">
        <v>5443</v>
      </c>
      <c r="AP7200" s="1">
        <v>44785.491666666669</v>
      </c>
    </row>
    <row r="7201" spans="1:43" x14ac:dyDescent="0.35">
      <c r="A7201" t="s">
        <v>40219</v>
      </c>
      <c r="B7201" t="s">
        <v>40220</v>
      </c>
      <c r="C7201" t="s">
        <v>89</v>
      </c>
      <c r="F7201" t="s">
        <v>40221</v>
      </c>
      <c r="H7201" t="s">
        <v>40222</v>
      </c>
      <c r="J7201" t="s">
        <v>40223</v>
      </c>
      <c r="K7201" t="s">
        <v>40224</v>
      </c>
      <c r="M7201" t="s">
        <v>40225</v>
      </c>
      <c r="N7201" t="s">
        <v>40226</v>
      </c>
      <c r="O7201">
        <v>1600</v>
      </c>
      <c r="P7201" t="s">
        <v>15645</v>
      </c>
      <c r="U7201" s="1">
        <v>44785</v>
      </c>
      <c r="V7201" s="1">
        <v>44785</v>
      </c>
      <c r="W7201" s="1">
        <v>44785.206944444442</v>
      </c>
      <c r="X7201" s="1">
        <v>44785.206944444442</v>
      </c>
      <c r="AC7201" t="s">
        <v>53</v>
      </c>
      <c r="AD7201">
        <v>1000000001</v>
      </c>
      <c r="AE7201" s="1">
        <v>39973.351388888892</v>
      </c>
      <c r="AF7201" t="s">
        <v>3377</v>
      </c>
      <c r="AG7201" t="s">
        <v>40227</v>
      </c>
      <c r="AH7201" t="s">
        <v>51</v>
      </c>
      <c r="AJ7201" t="s">
        <v>53</v>
      </c>
      <c r="AL7201" t="s">
        <v>78</v>
      </c>
      <c r="AO7201" t="s">
        <v>5443</v>
      </c>
      <c r="AP7201" s="1">
        <v>44821.796527777777</v>
      </c>
    </row>
    <row r="7202" spans="1:43" x14ac:dyDescent="0.35">
      <c r="A7202" t="s">
        <v>40228</v>
      </c>
      <c r="B7202" t="s">
        <v>40229</v>
      </c>
      <c r="C7202" t="s">
        <v>40230</v>
      </c>
      <c r="F7202" t="s">
        <v>40231</v>
      </c>
      <c r="H7202" t="s">
        <v>40228</v>
      </c>
      <c r="J7202" t="s">
        <v>28715</v>
      </c>
      <c r="K7202" t="s">
        <v>6775</v>
      </c>
      <c r="M7202" t="s">
        <v>419</v>
      </c>
      <c r="N7202" t="s">
        <v>501</v>
      </c>
      <c r="O7202">
        <v>87107</v>
      </c>
      <c r="P7202" t="s">
        <v>50</v>
      </c>
      <c r="U7202" s="1">
        <v>44785</v>
      </c>
      <c r="V7202" s="1">
        <v>44785</v>
      </c>
      <c r="W7202" s="1">
        <v>44785.480555555558</v>
      </c>
      <c r="X7202" s="1">
        <v>44785.480555555558</v>
      </c>
      <c r="AC7202" t="s">
        <v>53</v>
      </c>
      <c r="AD7202">
        <v>2969521508</v>
      </c>
      <c r="AE7202" s="1">
        <v>39021.518055555556</v>
      </c>
      <c r="AF7202" t="s">
        <v>456</v>
      </c>
      <c r="AG7202" t="s">
        <v>40232</v>
      </c>
      <c r="AH7202" t="s">
        <v>51</v>
      </c>
      <c r="AJ7202" t="s">
        <v>53</v>
      </c>
      <c r="AL7202" t="s">
        <v>68</v>
      </c>
      <c r="AO7202" t="s">
        <v>5443</v>
      </c>
      <c r="AP7202" s="1">
        <v>45475.581944444442</v>
      </c>
      <c r="AQ7202" s="1">
        <v>45475.588194444441</v>
      </c>
    </row>
    <row r="7203" spans="1:43" x14ac:dyDescent="0.35">
      <c r="A7203" t="s">
        <v>40233</v>
      </c>
      <c r="B7203" t="s">
        <v>40234</v>
      </c>
      <c r="C7203" t="s">
        <v>40235</v>
      </c>
      <c r="F7203">
        <v>79688140398</v>
      </c>
      <c r="H7203" t="s">
        <v>40236</v>
      </c>
      <c r="J7203" t="s">
        <v>40237</v>
      </c>
      <c r="K7203" t="s">
        <v>40238</v>
      </c>
      <c r="M7203" t="s">
        <v>40239</v>
      </c>
      <c r="N7203" t="s">
        <v>40239</v>
      </c>
      <c r="O7203">
        <v>125212</v>
      </c>
      <c r="P7203" t="s">
        <v>22757</v>
      </c>
      <c r="U7203" s="1">
        <v>44785</v>
      </c>
      <c r="V7203" s="1">
        <v>44785</v>
      </c>
      <c r="AC7203" t="s">
        <v>51</v>
      </c>
      <c r="AD7203">
        <v>2969894428</v>
      </c>
      <c r="AE7203" s="1">
        <v>43647.109722222223</v>
      </c>
      <c r="AG7203" t="s">
        <v>40240</v>
      </c>
      <c r="AH7203" t="s">
        <v>51</v>
      </c>
      <c r="AJ7203" t="s">
        <v>53</v>
      </c>
      <c r="AO7203" t="s">
        <v>5443</v>
      </c>
    </row>
    <row r="7204" spans="1:43" x14ac:dyDescent="0.35">
      <c r="A7204" t="s">
        <v>40241</v>
      </c>
      <c r="B7204" t="s">
        <v>40242</v>
      </c>
      <c r="C7204" t="s">
        <v>40243</v>
      </c>
      <c r="F7204">
        <v>15135156634</v>
      </c>
      <c r="H7204" t="s">
        <v>40241</v>
      </c>
      <c r="J7204" t="s">
        <v>40244</v>
      </c>
      <c r="N7204" t="s">
        <v>17111</v>
      </c>
      <c r="O7204">
        <v>45011</v>
      </c>
      <c r="P7204" t="s">
        <v>50</v>
      </c>
      <c r="U7204" s="1">
        <v>44786</v>
      </c>
      <c r="V7204" s="1">
        <v>44786</v>
      </c>
      <c r="W7204" s="1">
        <v>44786.362500000003</v>
      </c>
      <c r="X7204" s="1">
        <v>44786.362500000003</v>
      </c>
      <c r="AC7204" t="s">
        <v>53</v>
      </c>
      <c r="AD7204">
        <v>2972117693</v>
      </c>
      <c r="AE7204" s="1">
        <v>44788.71597222222</v>
      </c>
      <c r="AG7204" t="s">
        <v>40245</v>
      </c>
      <c r="AH7204" t="s">
        <v>51</v>
      </c>
      <c r="AJ7204" t="s">
        <v>53</v>
      </c>
      <c r="AL7204" t="s">
        <v>78</v>
      </c>
      <c r="AO7204" t="s">
        <v>8142</v>
      </c>
    </row>
    <row r="7205" spans="1:43" x14ac:dyDescent="0.35">
      <c r="A7205" t="s">
        <v>40246</v>
      </c>
      <c r="B7205" t="s">
        <v>40247</v>
      </c>
      <c r="C7205" t="s">
        <v>40248</v>
      </c>
      <c r="F7205" t="s">
        <v>40249</v>
      </c>
      <c r="H7205" t="s">
        <v>40246</v>
      </c>
      <c r="J7205" t="s">
        <v>3740</v>
      </c>
      <c r="K7205" t="s">
        <v>40250</v>
      </c>
      <c r="M7205" t="s">
        <v>3742</v>
      </c>
      <c r="N7205" t="s">
        <v>2409</v>
      </c>
      <c r="O7205">
        <v>85255</v>
      </c>
      <c r="P7205" t="s">
        <v>50</v>
      </c>
      <c r="U7205" s="1">
        <v>44786</v>
      </c>
      <c r="V7205" s="1">
        <v>44786</v>
      </c>
      <c r="AC7205" t="s">
        <v>53</v>
      </c>
      <c r="AD7205">
        <v>2969476244</v>
      </c>
      <c r="AE7205" s="1">
        <v>37207</v>
      </c>
      <c r="AG7205" t="s">
        <v>40251</v>
      </c>
      <c r="AH7205" t="s">
        <v>51</v>
      </c>
      <c r="AJ7205" t="s">
        <v>53</v>
      </c>
      <c r="AO7205" t="s">
        <v>8142</v>
      </c>
    </row>
    <row r="7206" spans="1:43" x14ac:dyDescent="0.35">
      <c r="A7206" t="s">
        <v>40252</v>
      </c>
      <c r="B7206" t="s">
        <v>8780</v>
      </c>
      <c r="C7206" t="s">
        <v>1608</v>
      </c>
      <c r="F7206" t="s">
        <v>40253</v>
      </c>
      <c r="H7206" t="s">
        <v>40252</v>
      </c>
      <c r="J7206" t="s">
        <v>40254</v>
      </c>
      <c r="K7206" t="s">
        <v>40255</v>
      </c>
      <c r="M7206" t="s">
        <v>5907</v>
      </c>
      <c r="N7206" t="s">
        <v>65</v>
      </c>
      <c r="O7206">
        <v>80550</v>
      </c>
      <c r="P7206" t="s">
        <v>50</v>
      </c>
      <c r="U7206" s="1">
        <v>44786</v>
      </c>
      <c r="V7206" s="1">
        <v>44786</v>
      </c>
      <c r="W7206" s="1">
        <v>44786.479166666664</v>
      </c>
      <c r="X7206" s="1">
        <v>44786.479166666664</v>
      </c>
      <c r="AC7206" t="s">
        <v>53</v>
      </c>
      <c r="AD7206">
        <v>1000000001</v>
      </c>
      <c r="AE7206" s="1">
        <v>39973.351388888892</v>
      </c>
      <c r="AF7206" t="s">
        <v>3377</v>
      </c>
      <c r="AG7206" t="s">
        <v>40256</v>
      </c>
      <c r="AH7206" t="s">
        <v>51</v>
      </c>
      <c r="AJ7206" t="s">
        <v>53</v>
      </c>
      <c r="AL7206" t="s">
        <v>78</v>
      </c>
      <c r="AO7206" t="s">
        <v>5443</v>
      </c>
      <c r="AP7206" s="1">
        <v>44786.478472222225</v>
      </c>
    </row>
    <row r="7207" spans="1:43" x14ac:dyDescent="0.35">
      <c r="A7207" t="s">
        <v>40257</v>
      </c>
      <c r="B7207" t="s">
        <v>507</v>
      </c>
      <c r="C7207" t="s">
        <v>12199</v>
      </c>
      <c r="F7207" t="s">
        <v>40258</v>
      </c>
      <c r="H7207" t="s">
        <v>40259</v>
      </c>
      <c r="J7207" t="s">
        <v>39287</v>
      </c>
      <c r="K7207" t="s">
        <v>39288</v>
      </c>
      <c r="M7207" t="s">
        <v>25780</v>
      </c>
      <c r="N7207" t="s">
        <v>798</v>
      </c>
      <c r="O7207">
        <v>75142</v>
      </c>
      <c r="P7207" t="s">
        <v>50</v>
      </c>
      <c r="U7207" s="1">
        <v>44786</v>
      </c>
      <c r="V7207" s="1">
        <v>44786</v>
      </c>
      <c r="AC7207" t="s">
        <v>53</v>
      </c>
      <c r="AD7207">
        <v>2969576808</v>
      </c>
      <c r="AE7207" s="1">
        <v>41106.638888888891</v>
      </c>
      <c r="AG7207" t="s">
        <v>40260</v>
      </c>
      <c r="AH7207" t="s">
        <v>51</v>
      </c>
      <c r="AJ7207" t="s">
        <v>53</v>
      </c>
      <c r="AO7207" t="s">
        <v>8142</v>
      </c>
    </row>
    <row r="7208" spans="1:43" x14ac:dyDescent="0.35">
      <c r="A7208" t="s">
        <v>40261</v>
      </c>
      <c r="B7208" t="s">
        <v>6451</v>
      </c>
      <c r="C7208" t="s">
        <v>383</v>
      </c>
      <c r="F7208">
        <v>522291257662</v>
      </c>
      <c r="H7208" t="s">
        <v>40261</v>
      </c>
      <c r="J7208" t="s">
        <v>40262</v>
      </c>
      <c r="K7208" t="s">
        <v>40263</v>
      </c>
      <c r="M7208" t="s">
        <v>753</v>
      </c>
      <c r="N7208" t="s">
        <v>264</v>
      </c>
      <c r="O7208">
        <v>79936</v>
      </c>
      <c r="P7208" t="s">
        <v>50</v>
      </c>
      <c r="U7208" s="1">
        <v>44786</v>
      </c>
      <c r="V7208" s="1">
        <v>44786</v>
      </c>
      <c r="W7208" s="1">
        <v>44786.083333333336</v>
      </c>
      <c r="X7208" s="1">
        <v>44786.083333333336</v>
      </c>
      <c r="AC7208" t="s">
        <v>51</v>
      </c>
      <c r="AD7208">
        <v>2973762560</v>
      </c>
      <c r="AE7208" s="1">
        <v>45229.554166666669</v>
      </c>
      <c r="AF7208" t="s">
        <v>40264</v>
      </c>
      <c r="AG7208" t="s">
        <v>40265</v>
      </c>
      <c r="AH7208" t="s">
        <v>51</v>
      </c>
      <c r="AJ7208" t="s">
        <v>53</v>
      </c>
      <c r="AL7208" t="s">
        <v>68</v>
      </c>
      <c r="AO7208" t="s">
        <v>5443</v>
      </c>
      <c r="AP7208" s="1">
        <v>45464.667361111111</v>
      </c>
      <c r="AQ7208" s="1">
        <v>45464.518750000003</v>
      </c>
    </row>
    <row r="7209" spans="1:43" x14ac:dyDescent="0.35">
      <c r="A7209" t="s">
        <v>40266</v>
      </c>
      <c r="B7209" t="s">
        <v>40267</v>
      </c>
      <c r="C7209" t="s">
        <v>11910</v>
      </c>
      <c r="F7209" t="s">
        <v>40268</v>
      </c>
      <c r="H7209" t="s">
        <v>40266</v>
      </c>
      <c r="J7209" t="s">
        <v>40269</v>
      </c>
      <c r="K7209" t="s">
        <v>40270</v>
      </c>
      <c r="M7209" t="s">
        <v>3496</v>
      </c>
      <c r="N7209" t="s">
        <v>65</v>
      </c>
      <c r="O7209">
        <v>80504</v>
      </c>
      <c r="P7209" t="s">
        <v>50</v>
      </c>
      <c r="U7209" s="1">
        <v>44786</v>
      </c>
      <c r="V7209" s="1">
        <v>44786</v>
      </c>
      <c r="W7209" s="1">
        <v>44786.713888888888</v>
      </c>
      <c r="X7209" s="1">
        <v>44786.713888888888</v>
      </c>
      <c r="AC7209" t="s">
        <v>53</v>
      </c>
      <c r="AD7209">
        <v>1000000001</v>
      </c>
      <c r="AE7209" s="1">
        <v>39973.351388888892</v>
      </c>
      <c r="AF7209" t="s">
        <v>3377</v>
      </c>
      <c r="AG7209" t="s">
        <v>40271</v>
      </c>
      <c r="AH7209" t="s">
        <v>51</v>
      </c>
      <c r="AJ7209" t="s">
        <v>53</v>
      </c>
      <c r="AL7209" t="s">
        <v>78</v>
      </c>
      <c r="AO7209" t="s">
        <v>5443</v>
      </c>
      <c r="AP7209" s="1">
        <v>45474.557638888888</v>
      </c>
      <c r="AQ7209" s="1">
        <v>44842.688888888886</v>
      </c>
    </row>
    <row r="7210" spans="1:43" x14ac:dyDescent="0.35">
      <c r="A7210" t="s">
        <v>40272</v>
      </c>
      <c r="B7210" t="s">
        <v>40273</v>
      </c>
      <c r="C7210" t="s">
        <v>40274</v>
      </c>
      <c r="F7210" t="s">
        <v>40275</v>
      </c>
      <c r="H7210" t="s">
        <v>40276</v>
      </c>
      <c r="J7210" t="s">
        <v>23178</v>
      </c>
      <c r="M7210" t="s">
        <v>419</v>
      </c>
      <c r="N7210" t="s">
        <v>398</v>
      </c>
      <c r="O7210">
        <v>87108</v>
      </c>
      <c r="P7210" t="s">
        <v>50</v>
      </c>
      <c r="U7210" s="1">
        <v>44787</v>
      </c>
      <c r="V7210" s="1">
        <v>44787</v>
      </c>
      <c r="W7210" s="1">
        <v>44787.071527777778</v>
      </c>
      <c r="X7210" s="1">
        <v>44787.071527777778</v>
      </c>
      <c r="AC7210" t="s">
        <v>53</v>
      </c>
      <c r="AD7210">
        <v>1000000001</v>
      </c>
      <c r="AE7210" s="1">
        <v>39973.351388888892</v>
      </c>
      <c r="AF7210" t="s">
        <v>3377</v>
      </c>
      <c r="AG7210" t="s">
        <v>40277</v>
      </c>
      <c r="AH7210" t="s">
        <v>51</v>
      </c>
      <c r="AJ7210" t="s">
        <v>53</v>
      </c>
      <c r="AL7210" t="s">
        <v>78</v>
      </c>
      <c r="AO7210" t="s">
        <v>8142</v>
      </c>
    </row>
    <row r="7211" spans="1:43" x14ac:dyDescent="0.35">
      <c r="A7211" t="s">
        <v>40278</v>
      </c>
      <c r="B7211" t="s">
        <v>36078</v>
      </c>
      <c r="C7211" t="s">
        <v>8437</v>
      </c>
      <c r="F7211">
        <v>5759374294</v>
      </c>
      <c r="H7211" t="s">
        <v>40279</v>
      </c>
      <c r="K7211" t="s">
        <v>40280</v>
      </c>
      <c r="M7211" t="s">
        <v>7001</v>
      </c>
      <c r="N7211" t="s">
        <v>253</v>
      </c>
      <c r="O7211">
        <v>88316</v>
      </c>
      <c r="P7211" t="s">
        <v>50</v>
      </c>
      <c r="U7211" s="1">
        <v>44787</v>
      </c>
      <c r="V7211" s="1">
        <v>44787</v>
      </c>
      <c r="W7211" s="1">
        <v>44787.770833333336</v>
      </c>
      <c r="X7211" s="1">
        <v>44787.770833333336</v>
      </c>
      <c r="AC7211" t="s">
        <v>53</v>
      </c>
      <c r="AD7211">
        <v>1000000001</v>
      </c>
      <c r="AE7211" s="1">
        <v>39973.351388888892</v>
      </c>
      <c r="AF7211" t="s">
        <v>3377</v>
      </c>
      <c r="AG7211" t="s">
        <v>40281</v>
      </c>
      <c r="AH7211" t="s">
        <v>51</v>
      </c>
      <c r="AJ7211" t="s">
        <v>53</v>
      </c>
      <c r="AL7211" t="s">
        <v>78</v>
      </c>
      <c r="AO7211" t="s">
        <v>5443</v>
      </c>
      <c r="AP7211" s="1">
        <v>44798.439583333333</v>
      </c>
      <c r="AQ7211" s="1">
        <v>44794.654861111114</v>
      </c>
    </row>
    <row r="7212" spans="1:43" x14ac:dyDescent="0.35">
      <c r="A7212" t="s">
        <v>39916</v>
      </c>
      <c r="B7212" t="s">
        <v>40282</v>
      </c>
      <c r="C7212" t="s">
        <v>9125</v>
      </c>
      <c r="F7212" t="s">
        <v>40283</v>
      </c>
      <c r="H7212" t="s">
        <v>39916</v>
      </c>
      <c r="J7212" t="s">
        <v>39917</v>
      </c>
      <c r="K7212" t="s">
        <v>40284</v>
      </c>
      <c r="M7212" t="s">
        <v>32551</v>
      </c>
      <c r="N7212" t="s">
        <v>213</v>
      </c>
      <c r="O7212">
        <v>80403</v>
      </c>
      <c r="P7212" t="s">
        <v>50</v>
      </c>
      <c r="U7212" s="1">
        <v>44788</v>
      </c>
      <c r="V7212" s="1">
        <v>44788</v>
      </c>
      <c r="W7212" s="1">
        <v>45359.392361111109</v>
      </c>
      <c r="X7212" s="1">
        <v>45359.392361111109</v>
      </c>
      <c r="AC7212" t="s">
        <v>53</v>
      </c>
      <c r="AD7212">
        <v>2970034292</v>
      </c>
      <c r="AE7212" s="1">
        <v>44195.488194444442</v>
      </c>
      <c r="AF7212" t="s">
        <v>39918</v>
      </c>
      <c r="AG7212" t="s">
        <v>40285</v>
      </c>
      <c r="AH7212" t="s">
        <v>51</v>
      </c>
      <c r="AJ7212" t="s">
        <v>53</v>
      </c>
      <c r="AO7212" t="s">
        <v>5443</v>
      </c>
      <c r="AP7212" s="1">
        <v>45358.799305555556</v>
      </c>
    </row>
    <row r="7213" spans="1:43" x14ac:dyDescent="0.35">
      <c r="A7213" t="s">
        <v>40286</v>
      </c>
      <c r="B7213" t="s">
        <v>22051</v>
      </c>
      <c r="C7213" t="s">
        <v>303</v>
      </c>
      <c r="H7213" t="s">
        <v>40287</v>
      </c>
      <c r="J7213" t="s">
        <v>62</v>
      </c>
      <c r="P7213" t="s">
        <v>50</v>
      </c>
      <c r="U7213" s="1">
        <v>44788</v>
      </c>
      <c r="V7213" s="1">
        <v>44788</v>
      </c>
      <c r="W7213" s="1">
        <v>44790.549305555556</v>
      </c>
      <c r="X7213" s="1">
        <v>44790.549305555556</v>
      </c>
      <c r="AC7213" t="s">
        <v>53</v>
      </c>
      <c r="AD7213">
        <v>2969479981</v>
      </c>
      <c r="AE7213" s="1">
        <v>37426</v>
      </c>
      <c r="AF7213" t="s">
        <v>1655</v>
      </c>
      <c r="AG7213" t="s">
        <v>40288</v>
      </c>
      <c r="AH7213" t="s">
        <v>51</v>
      </c>
      <c r="AJ7213" t="s">
        <v>53</v>
      </c>
      <c r="AL7213" t="s">
        <v>68</v>
      </c>
      <c r="AO7213" t="s">
        <v>5443</v>
      </c>
      <c r="AP7213" s="1">
        <v>45014.820833333331</v>
      </c>
    </row>
    <row r="7214" spans="1:43" x14ac:dyDescent="0.35">
      <c r="A7214" t="s">
        <v>40289</v>
      </c>
      <c r="B7214" t="s">
        <v>18865</v>
      </c>
      <c r="C7214" t="s">
        <v>21914</v>
      </c>
      <c r="F7214" t="s">
        <v>40290</v>
      </c>
      <c r="H7214" t="s">
        <v>40289</v>
      </c>
      <c r="J7214" t="s">
        <v>40291</v>
      </c>
      <c r="K7214" t="s">
        <v>40292</v>
      </c>
      <c r="M7214" t="s">
        <v>40293</v>
      </c>
      <c r="N7214" t="s">
        <v>65</v>
      </c>
      <c r="O7214">
        <v>80105</v>
      </c>
      <c r="P7214" t="s">
        <v>50</v>
      </c>
      <c r="U7214" s="1">
        <v>44788</v>
      </c>
      <c r="V7214" s="1">
        <v>44788</v>
      </c>
      <c r="W7214" s="1">
        <v>44788.604166666664</v>
      </c>
      <c r="X7214" s="1">
        <v>44788.604166666664</v>
      </c>
      <c r="AC7214" t="s">
        <v>53</v>
      </c>
      <c r="AD7214">
        <v>2969709966</v>
      </c>
      <c r="AE7214" s="1">
        <v>42632.458333333336</v>
      </c>
      <c r="AF7214" t="s">
        <v>40294</v>
      </c>
      <c r="AG7214" t="s">
        <v>40295</v>
      </c>
      <c r="AH7214" t="s">
        <v>51</v>
      </c>
      <c r="AJ7214" t="s">
        <v>53</v>
      </c>
      <c r="AL7214" t="s">
        <v>68</v>
      </c>
      <c r="AO7214" t="s">
        <v>5443</v>
      </c>
      <c r="AP7214" s="1">
        <v>44788.652777777781</v>
      </c>
    </row>
    <row r="7215" spans="1:43" x14ac:dyDescent="0.35">
      <c r="A7215" t="s">
        <v>40296</v>
      </c>
      <c r="B7215" t="s">
        <v>40297</v>
      </c>
      <c r="C7215" t="s">
        <v>622</v>
      </c>
      <c r="F7215" t="s">
        <v>40298</v>
      </c>
      <c r="H7215" t="s">
        <v>40299</v>
      </c>
      <c r="J7215" t="s">
        <v>491</v>
      </c>
      <c r="K7215" t="s">
        <v>40300</v>
      </c>
      <c r="M7215" t="s">
        <v>4352</v>
      </c>
      <c r="N7215" t="s">
        <v>4353</v>
      </c>
      <c r="O7215">
        <v>97230</v>
      </c>
      <c r="P7215" t="s">
        <v>50</v>
      </c>
      <c r="U7215" s="1">
        <v>44788</v>
      </c>
      <c r="V7215" s="1">
        <v>44788</v>
      </c>
      <c r="AC7215" t="s">
        <v>53</v>
      </c>
      <c r="AD7215">
        <v>2969472760</v>
      </c>
      <c r="AE7215" s="1">
        <v>36916.71597222222</v>
      </c>
      <c r="AG7215" t="s">
        <v>40301</v>
      </c>
      <c r="AH7215" t="s">
        <v>51</v>
      </c>
      <c r="AJ7215" t="s">
        <v>53</v>
      </c>
      <c r="AO7215" t="s">
        <v>8142</v>
      </c>
    </row>
    <row r="7216" spans="1:43" x14ac:dyDescent="0.35">
      <c r="A7216" t="s">
        <v>40302</v>
      </c>
      <c r="B7216" t="s">
        <v>40303</v>
      </c>
      <c r="C7216" t="s">
        <v>1429</v>
      </c>
      <c r="F7216" t="s">
        <v>40304</v>
      </c>
      <c r="H7216" t="s">
        <v>40305</v>
      </c>
      <c r="J7216" t="s">
        <v>24326</v>
      </c>
      <c r="K7216" t="s">
        <v>6643</v>
      </c>
      <c r="M7216" t="s">
        <v>23868</v>
      </c>
      <c r="N7216" t="s">
        <v>6645</v>
      </c>
      <c r="O7216">
        <v>95827</v>
      </c>
      <c r="P7216" t="s">
        <v>50</v>
      </c>
      <c r="U7216" s="1">
        <v>44788</v>
      </c>
      <c r="V7216" s="1">
        <v>44788</v>
      </c>
      <c r="AC7216" t="s">
        <v>53</v>
      </c>
      <c r="AD7216">
        <v>2969476247</v>
      </c>
      <c r="AE7216" s="1">
        <v>37207</v>
      </c>
      <c r="AG7216" t="s">
        <v>40306</v>
      </c>
      <c r="AH7216" t="s">
        <v>51</v>
      </c>
      <c r="AJ7216" t="s">
        <v>53</v>
      </c>
      <c r="AO7216" t="s">
        <v>8142</v>
      </c>
    </row>
    <row r="7217" spans="1:43" x14ac:dyDescent="0.35">
      <c r="A7217" t="s">
        <v>40307</v>
      </c>
      <c r="B7217" t="s">
        <v>653</v>
      </c>
      <c r="C7217" t="s">
        <v>1728</v>
      </c>
      <c r="F7217" t="s">
        <v>40308</v>
      </c>
      <c r="H7217" t="s">
        <v>40307</v>
      </c>
      <c r="J7217" t="s">
        <v>40309</v>
      </c>
      <c r="K7217" t="s">
        <v>40310</v>
      </c>
      <c r="M7217" t="s">
        <v>8810</v>
      </c>
      <c r="N7217" t="s">
        <v>65</v>
      </c>
      <c r="O7217">
        <v>81040</v>
      </c>
      <c r="P7217" t="s">
        <v>50</v>
      </c>
      <c r="U7217" s="1">
        <v>44788</v>
      </c>
      <c r="V7217" s="1">
        <v>44788</v>
      </c>
      <c r="AC7217" t="s">
        <v>53</v>
      </c>
      <c r="AG7217" t="s">
        <v>40311</v>
      </c>
      <c r="AH7217" t="s">
        <v>51</v>
      </c>
      <c r="AJ7217" t="s">
        <v>53</v>
      </c>
      <c r="AO7217" t="s">
        <v>5443</v>
      </c>
    </row>
    <row r="7218" spans="1:43" x14ac:dyDescent="0.35">
      <c r="A7218" t="s">
        <v>40312</v>
      </c>
      <c r="B7218" t="s">
        <v>21076</v>
      </c>
      <c r="C7218" t="s">
        <v>3475</v>
      </c>
      <c r="F7218" t="s">
        <v>40313</v>
      </c>
      <c r="H7218" t="s">
        <v>40312</v>
      </c>
      <c r="J7218" t="s">
        <v>40314</v>
      </c>
      <c r="K7218" t="s">
        <v>40315</v>
      </c>
      <c r="M7218" t="s">
        <v>31214</v>
      </c>
      <c r="N7218" t="s">
        <v>65</v>
      </c>
      <c r="O7218">
        <v>81326</v>
      </c>
      <c r="P7218" t="s">
        <v>50</v>
      </c>
      <c r="U7218" s="1">
        <v>44788</v>
      </c>
      <c r="V7218" s="1">
        <v>44788</v>
      </c>
      <c r="W7218" s="1">
        <v>44788.854166666664</v>
      </c>
      <c r="X7218" s="1">
        <v>44788.854166666664</v>
      </c>
      <c r="AC7218" t="s">
        <v>53</v>
      </c>
      <c r="AD7218">
        <v>2970015094</v>
      </c>
      <c r="AE7218" s="1">
        <v>44117.611111111109</v>
      </c>
      <c r="AF7218" t="s">
        <v>40316</v>
      </c>
      <c r="AG7218" t="s">
        <v>40317</v>
      </c>
      <c r="AH7218" t="s">
        <v>51</v>
      </c>
      <c r="AJ7218" t="s">
        <v>53</v>
      </c>
      <c r="AL7218" t="s">
        <v>68</v>
      </c>
      <c r="AO7218" t="s">
        <v>5443</v>
      </c>
      <c r="AP7218" s="1">
        <v>45052.581944444442</v>
      </c>
      <c r="AQ7218" s="1">
        <v>44788.877083333333</v>
      </c>
    </row>
    <row r="7219" spans="1:43" x14ac:dyDescent="0.35">
      <c r="A7219" t="s">
        <v>40318</v>
      </c>
      <c r="B7219" t="s">
        <v>40319</v>
      </c>
      <c r="C7219" t="s">
        <v>2923</v>
      </c>
      <c r="F7219" t="s">
        <v>40320</v>
      </c>
      <c r="H7219" t="s">
        <v>40321</v>
      </c>
      <c r="J7219" t="s">
        <v>37022</v>
      </c>
      <c r="N7219" t="s">
        <v>4526</v>
      </c>
      <c r="O7219">
        <v>85019</v>
      </c>
      <c r="P7219" t="s">
        <v>50</v>
      </c>
      <c r="U7219" s="1">
        <v>44788</v>
      </c>
      <c r="V7219" s="1">
        <v>44788</v>
      </c>
      <c r="AC7219" t="s">
        <v>53</v>
      </c>
      <c r="AD7219">
        <v>2969476244</v>
      </c>
      <c r="AE7219" s="1">
        <v>37207</v>
      </c>
      <c r="AG7219" t="s">
        <v>40322</v>
      </c>
      <c r="AH7219" t="s">
        <v>51</v>
      </c>
      <c r="AJ7219" t="s">
        <v>53</v>
      </c>
      <c r="AO7219" t="s">
        <v>8142</v>
      </c>
    </row>
    <row r="7220" spans="1:43" x14ac:dyDescent="0.35">
      <c r="A7220" t="s">
        <v>40323</v>
      </c>
      <c r="B7220" t="s">
        <v>40324</v>
      </c>
      <c r="C7220" t="s">
        <v>677</v>
      </c>
      <c r="F7220" t="s">
        <v>40325</v>
      </c>
      <c r="H7220" t="s">
        <v>40323</v>
      </c>
      <c r="J7220" t="s">
        <v>40326</v>
      </c>
      <c r="K7220" t="s">
        <v>40327</v>
      </c>
      <c r="M7220" t="s">
        <v>40328</v>
      </c>
      <c r="N7220" t="s">
        <v>798</v>
      </c>
      <c r="O7220">
        <v>79835</v>
      </c>
      <c r="P7220" t="s">
        <v>50</v>
      </c>
      <c r="U7220" s="1">
        <v>44788</v>
      </c>
      <c r="V7220" s="1">
        <v>44788</v>
      </c>
      <c r="W7220" s="1">
        <v>44788.73333333333</v>
      </c>
      <c r="X7220" s="1">
        <v>44788.73333333333</v>
      </c>
      <c r="AC7220" t="s">
        <v>53</v>
      </c>
      <c r="AD7220">
        <v>1000000001</v>
      </c>
      <c r="AE7220" s="1">
        <v>39973.351388888892</v>
      </c>
      <c r="AF7220" t="s">
        <v>3377</v>
      </c>
      <c r="AG7220" t="s">
        <v>40329</v>
      </c>
      <c r="AH7220" t="s">
        <v>51</v>
      </c>
      <c r="AJ7220" t="s">
        <v>53</v>
      </c>
      <c r="AL7220" t="s">
        <v>78</v>
      </c>
      <c r="AO7220" t="s">
        <v>5443</v>
      </c>
      <c r="AP7220" s="1">
        <v>44788.73333333333</v>
      </c>
    </row>
    <row r="7221" spans="1:43" x14ac:dyDescent="0.35">
      <c r="A7221" t="s">
        <v>40330</v>
      </c>
      <c r="B7221" t="s">
        <v>17508</v>
      </c>
      <c r="C7221" t="s">
        <v>40331</v>
      </c>
      <c r="F7221" t="s">
        <v>40332</v>
      </c>
      <c r="H7221" t="s">
        <v>40333</v>
      </c>
      <c r="J7221" t="s">
        <v>40334</v>
      </c>
      <c r="K7221" t="s">
        <v>40335</v>
      </c>
      <c r="M7221" t="s">
        <v>40336</v>
      </c>
      <c r="N7221" t="s">
        <v>65</v>
      </c>
      <c r="O7221">
        <v>80913</v>
      </c>
      <c r="P7221" t="s">
        <v>50</v>
      </c>
      <c r="U7221" s="1">
        <v>44788</v>
      </c>
      <c r="V7221" s="1">
        <v>44788</v>
      </c>
      <c r="W7221" s="1">
        <v>44788.541666666664</v>
      </c>
      <c r="X7221" s="1">
        <v>44788.541666666664</v>
      </c>
      <c r="AC7221" t="s">
        <v>53</v>
      </c>
      <c r="AD7221">
        <v>1000000001</v>
      </c>
      <c r="AE7221" s="1">
        <v>39973.351388888892</v>
      </c>
      <c r="AF7221" t="s">
        <v>3377</v>
      </c>
      <c r="AG7221" t="s">
        <v>40337</v>
      </c>
      <c r="AH7221" t="s">
        <v>51</v>
      </c>
      <c r="AJ7221" t="s">
        <v>53</v>
      </c>
      <c r="AL7221" t="s">
        <v>78</v>
      </c>
      <c r="AO7221" t="s">
        <v>5443</v>
      </c>
      <c r="AP7221" s="1">
        <v>44788.540277777778</v>
      </c>
    </row>
    <row r="7222" spans="1:43" x14ac:dyDescent="0.35">
      <c r="A7222" t="s">
        <v>40338</v>
      </c>
      <c r="B7222" t="s">
        <v>40339</v>
      </c>
      <c r="C7222" t="s">
        <v>40340</v>
      </c>
      <c r="F7222" t="s">
        <v>40341</v>
      </c>
      <c r="H7222" t="s">
        <v>40338</v>
      </c>
      <c r="J7222" t="s">
        <v>40342</v>
      </c>
      <c r="K7222" t="s">
        <v>40343</v>
      </c>
      <c r="M7222" t="s">
        <v>40344</v>
      </c>
      <c r="N7222" t="s">
        <v>253</v>
      </c>
      <c r="O7222">
        <v>87510</v>
      </c>
      <c r="P7222" t="s">
        <v>50</v>
      </c>
      <c r="U7222" s="1">
        <v>44788</v>
      </c>
      <c r="V7222" s="1">
        <v>44788</v>
      </c>
      <c r="W7222" s="1">
        <v>44788.843055555553</v>
      </c>
      <c r="X7222" s="1">
        <v>44788.843055555553</v>
      </c>
      <c r="AC7222" t="s">
        <v>51</v>
      </c>
      <c r="AD7222">
        <v>2972118242</v>
      </c>
      <c r="AE7222" s="1">
        <v>44790.555555555555</v>
      </c>
      <c r="AF7222" t="s">
        <v>40345</v>
      </c>
      <c r="AG7222" t="s">
        <v>40346</v>
      </c>
      <c r="AH7222" t="s">
        <v>51</v>
      </c>
      <c r="AJ7222" t="s">
        <v>53</v>
      </c>
      <c r="AL7222" t="s">
        <v>68</v>
      </c>
      <c r="AO7222" t="s">
        <v>5443</v>
      </c>
      <c r="AP7222" s="1">
        <v>45426.867361111108</v>
      </c>
      <c r="AQ7222" s="1">
        <v>45426.866666666669</v>
      </c>
    </row>
    <row r="7223" spans="1:43" x14ac:dyDescent="0.35">
      <c r="A7223" t="s">
        <v>40347</v>
      </c>
      <c r="B7223" t="s">
        <v>40348</v>
      </c>
      <c r="C7223" t="s">
        <v>40349</v>
      </c>
      <c r="F7223" t="s">
        <v>40350</v>
      </c>
      <c r="H7223" t="s">
        <v>40347</v>
      </c>
      <c r="J7223" t="s">
        <v>40351</v>
      </c>
      <c r="K7223" t="s">
        <v>40352</v>
      </c>
      <c r="M7223" t="s">
        <v>753</v>
      </c>
      <c r="N7223" t="s">
        <v>798</v>
      </c>
      <c r="O7223">
        <v>79835</v>
      </c>
      <c r="P7223" t="s">
        <v>50</v>
      </c>
      <c r="U7223" s="1">
        <v>44788</v>
      </c>
      <c r="V7223" s="1">
        <v>44788</v>
      </c>
      <c r="AC7223" t="s">
        <v>53</v>
      </c>
      <c r="AG7223" t="s">
        <v>40353</v>
      </c>
      <c r="AH7223" t="s">
        <v>51</v>
      </c>
      <c r="AJ7223" t="s">
        <v>53</v>
      </c>
      <c r="AO7223" t="s">
        <v>5443</v>
      </c>
    </row>
    <row r="7224" spans="1:43" x14ac:dyDescent="0.35">
      <c r="A7224" t="s">
        <v>40354</v>
      </c>
      <c r="B7224" t="s">
        <v>653</v>
      </c>
      <c r="C7224" t="s">
        <v>2157</v>
      </c>
      <c r="F7224" t="s">
        <v>40355</v>
      </c>
      <c r="H7224" t="s">
        <v>40354</v>
      </c>
      <c r="J7224" t="s">
        <v>9778</v>
      </c>
      <c r="K7224" t="s">
        <v>40356</v>
      </c>
      <c r="M7224" t="s">
        <v>9780</v>
      </c>
      <c r="N7224" t="s">
        <v>9781</v>
      </c>
      <c r="O7224">
        <v>56310</v>
      </c>
      <c r="P7224" t="s">
        <v>50</v>
      </c>
      <c r="U7224" s="1">
        <v>44788</v>
      </c>
      <c r="V7224" s="1">
        <v>44788</v>
      </c>
      <c r="AC7224" t="s">
        <v>53</v>
      </c>
      <c r="AD7224">
        <v>2969506030</v>
      </c>
      <c r="AE7224" s="1">
        <v>38097.646527777775</v>
      </c>
      <c r="AG7224" t="s">
        <v>40357</v>
      </c>
      <c r="AH7224" t="s">
        <v>51</v>
      </c>
      <c r="AJ7224" t="s">
        <v>53</v>
      </c>
      <c r="AO7224" t="s">
        <v>8142</v>
      </c>
    </row>
    <row r="7225" spans="1:43" x14ac:dyDescent="0.35">
      <c r="A7225" t="s">
        <v>40358</v>
      </c>
      <c r="B7225" t="s">
        <v>4588</v>
      </c>
      <c r="C7225" t="s">
        <v>3285</v>
      </c>
      <c r="H7225" t="s">
        <v>40358</v>
      </c>
      <c r="J7225" t="s">
        <v>28176</v>
      </c>
      <c r="P7225" t="s">
        <v>50</v>
      </c>
      <c r="U7225" s="1">
        <v>44789</v>
      </c>
      <c r="V7225" s="1">
        <v>44789</v>
      </c>
      <c r="W7225" s="1">
        <v>44790.580555555556</v>
      </c>
      <c r="X7225" s="1">
        <v>44790.580555555556</v>
      </c>
      <c r="AC7225" t="s">
        <v>53</v>
      </c>
      <c r="AD7225">
        <v>2969525847</v>
      </c>
      <c r="AE7225" s="1">
        <v>39251.611111111109</v>
      </c>
      <c r="AF7225" t="s">
        <v>28179</v>
      </c>
      <c r="AG7225" t="s">
        <v>40359</v>
      </c>
      <c r="AH7225" t="s">
        <v>51</v>
      </c>
      <c r="AJ7225" t="s">
        <v>53</v>
      </c>
      <c r="AL7225" t="s">
        <v>68</v>
      </c>
      <c r="AO7225" t="s">
        <v>5443</v>
      </c>
      <c r="AP7225" s="1">
        <v>45387.375</v>
      </c>
      <c r="AQ7225" s="1">
        <v>45209.595138888886</v>
      </c>
    </row>
    <row r="7226" spans="1:43" x14ac:dyDescent="0.35">
      <c r="A7226" t="s">
        <v>40360</v>
      </c>
      <c r="B7226" t="s">
        <v>40361</v>
      </c>
      <c r="C7226" t="s">
        <v>106</v>
      </c>
      <c r="F7226" t="s">
        <v>40362</v>
      </c>
      <c r="H7226" t="s">
        <v>40360</v>
      </c>
      <c r="I7226" t="s">
        <v>464</v>
      </c>
      <c r="J7226" t="s">
        <v>6387</v>
      </c>
      <c r="K7226" t="s">
        <v>40363</v>
      </c>
      <c r="M7226" t="s">
        <v>25017</v>
      </c>
      <c r="N7226" t="s">
        <v>1205</v>
      </c>
      <c r="O7226">
        <v>63448</v>
      </c>
      <c r="P7226" t="s">
        <v>50</v>
      </c>
      <c r="U7226" s="1">
        <v>44789</v>
      </c>
      <c r="V7226" s="1">
        <v>44789</v>
      </c>
      <c r="AC7226" t="s">
        <v>53</v>
      </c>
      <c r="AD7226">
        <v>2969484892</v>
      </c>
      <c r="AE7226" s="1">
        <v>37756</v>
      </c>
      <c r="AG7226" t="s">
        <v>40364</v>
      </c>
      <c r="AH7226" t="s">
        <v>51</v>
      </c>
      <c r="AJ7226" t="s">
        <v>53</v>
      </c>
      <c r="AO7226" t="s">
        <v>8142</v>
      </c>
    </row>
    <row r="7227" spans="1:43" x14ac:dyDescent="0.35">
      <c r="A7227" t="s">
        <v>40365</v>
      </c>
      <c r="B7227" t="s">
        <v>4331</v>
      </c>
      <c r="C7227" t="s">
        <v>702</v>
      </c>
      <c r="F7227" t="s">
        <v>40366</v>
      </c>
      <c r="H7227" t="s">
        <v>40365</v>
      </c>
      <c r="J7227" t="s">
        <v>38489</v>
      </c>
      <c r="N7227" t="s">
        <v>637</v>
      </c>
      <c r="O7227">
        <v>75482</v>
      </c>
      <c r="P7227" t="s">
        <v>50</v>
      </c>
      <c r="U7227" s="1">
        <v>44789</v>
      </c>
      <c r="V7227" s="1">
        <v>44789</v>
      </c>
      <c r="AC7227" t="s">
        <v>53</v>
      </c>
      <c r="AD7227">
        <v>2969572533</v>
      </c>
      <c r="AE7227" s="1">
        <v>41002.688194444447</v>
      </c>
      <c r="AG7227" t="s">
        <v>40367</v>
      </c>
      <c r="AH7227" t="s">
        <v>51</v>
      </c>
      <c r="AJ7227" t="s">
        <v>53</v>
      </c>
      <c r="AO7227" t="s">
        <v>8142</v>
      </c>
    </row>
    <row r="7228" spans="1:43" x14ac:dyDescent="0.35">
      <c r="A7228" t="s">
        <v>40368</v>
      </c>
      <c r="B7228" t="s">
        <v>747</v>
      </c>
      <c r="C7228" t="s">
        <v>11910</v>
      </c>
      <c r="H7228" t="s">
        <v>40369</v>
      </c>
      <c r="J7228" t="s">
        <v>62</v>
      </c>
      <c r="P7228" t="s">
        <v>50</v>
      </c>
      <c r="U7228" s="1">
        <v>44789</v>
      </c>
      <c r="V7228" s="1">
        <v>44789</v>
      </c>
      <c r="W7228" s="1">
        <v>44790.568749999999</v>
      </c>
      <c r="X7228" s="1">
        <v>44790.568749999999</v>
      </c>
      <c r="AC7228" t="s">
        <v>53</v>
      </c>
      <c r="AD7228">
        <v>2969479981</v>
      </c>
      <c r="AE7228" s="1">
        <v>37426</v>
      </c>
      <c r="AF7228" t="s">
        <v>1655</v>
      </c>
      <c r="AG7228" t="s">
        <v>40370</v>
      </c>
      <c r="AH7228" t="s">
        <v>51</v>
      </c>
      <c r="AJ7228" t="s">
        <v>53</v>
      </c>
      <c r="AL7228" t="s">
        <v>68</v>
      </c>
      <c r="AO7228" t="s">
        <v>5443</v>
      </c>
      <c r="AP7228" s="1">
        <v>45201.477083333331</v>
      </c>
      <c r="AQ7228" s="1">
        <v>45149.55</v>
      </c>
    </row>
    <row r="7229" spans="1:43" x14ac:dyDescent="0.35">
      <c r="A7229" t="s">
        <v>40371</v>
      </c>
      <c r="B7229" t="s">
        <v>40372</v>
      </c>
      <c r="C7229" t="s">
        <v>15519</v>
      </c>
      <c r="F7229" t="s">
        <v>40373</v>
      </c>
      <c r="H7229" t="s">
        <v>40371</v>
      </c>
      <c r="J7229" t="s">
        <v>20259</v>
      </c>
      <c r="K7229" t="s">
        <v>40374</v>
      </c>
      <c r="M7229" t="s">
        <v>1296</v>
      </c>
      <c r="N7229" t="s">
        <v>253</v>
      </c>
      <c r="O7229">
        <v>88220</v>
      </c>
      <c r="P7229" t="s">
        <v>50</v>
      </c>
      <c r="U7229" s="1">
        <v>44789</v>
      </c>
      <c r="V7229" s="1">
        <v>44789</v>
      </c>
      <c r="W7229" s="1">
        <v>44789.402777777781</v>
      </c>
      <c r="X7229" s="1">
        <v>44789.402777777781</v>
      </c>
      <c r="AC7229" t="s">
        <v>51</v>
      </c>
      <c r="AD7229">
        <v>2969570255</v>
      </c>
      <c r="AE7229" s="1">
        <v>40934.475694444445</v>
      </c>
      <c r="AF7229" t="s">
        <v>40375</v>
      </c>
      <c r="AG7229" t="s">
        <v>40376</v>
      </c>
      <c r="AH7229" t="s">
        <v>51</v>
      </c>
      <c r="AJ7229" t="s">
        <v>53</v>
      </c>
      <c r="AL7229" t="s">
        <v>68</v>
      </c>
      <c r="AO7229" t="s">
        <v>5443</v>
      </c>
      <c r="AP7229" s="1">
        <v>45327.642361111109</v>
      </c>
      <c r="AQ7229" s="1">
        <v>45327.646527777775</v>
      </c>
    </row>
    <row r="7230" spans="1:43" x14ac:dyDescent="0.35">
      <c r="A7230" t="s">
        <v>40377</v>
      </c>
      <c r="B7230" t="s">
        <v>40378</v>
      </c>
      <c r="C7230" t="s">
        <v>1798</v>
      </c>
      <c r="F7230" t="s">
        <v>40379</v>
      </c>
      <c r="H7230" t="s">
        <v>40377</v>
      </c>
      <c r="J7230" t="s">
        <v>40380</v>
      </c>
      <c r="M7230" t="s">
        <v>159</v>
      </c>
      <c r="N7230" t="s">
        <v>287</v>
      </c>
      <c r="O7230">
        <v>80918</v>
      </c>
      <c r="P7230" t="s">
        <v>50</v>
      </c>
      <c r="U7230" s="1">
        <v>44789</v>
      </c>
      <c r="V7230" s="1">
        <v>44789</v>
      </c>
      <c r="W7230" s="1">
        <v>44974.46875</v>
      </c>
      <c r="X7230" s="1">
        <v>44974.46875</v>
      </c>
      <c r="AC7230" t="s">
        <v>53</v>
      </c>
      <c r="AD7230">
        <v>2969572245</v>
      </c>
      <c r="AE7230" s="1">
        <v>40994.647222222222</v>
      </c>
      <c r="AF7230" t="s">
        <v>7993</v>
      </c>
      <c r="AG7230" t="s">
        <v>40381</v>
      </c>
      <c r="AH7230" t="s">
        <v>51</v>
      </c>
      <c r="AJ7230" t="s">
        <v>53</v>
      </c>
      <c r="AL7230" t="s">
        <v>68</v>
      </c>
      <c r="AO7230" t="s">
        <v>5443</v>
      </c>
      <c r="AP7230" s="1">
        <v>45127.623611111114</v>
      </c>
    </row>
    <row r="7231" spans="1:43" x14ac:dyDescent="0.35">
      <c r="A7231" t="s">
        <v>40382</v>
      </c>
      <c r="B7231" t="s">
        <v>1883</v>
      </c>
      <c r="C7231" t="s">
        <v>443</v>
      </c>
      <c r="F7231">
        <v>13038800001</v>
      </c>
      <c r="H7231" t="s">
        <v>40382</v>
      </c>
      <c r="J7231" t="s">
        <v>40383</v>
      </c>
      <c r="N7231" t="s">
        <v>287</v>
      </c>
      <c r="O7231">
        <v>80652</v>
      </c>
      <c r="P7231" t="s">
        <v>50</v>
      </c>
      <c r="U7231" s="1">
        <v>44789</v>
      </c>
      <c r="V7231" s="1">
        <v>44789</v>
      </c>
      <c r="W7231" s="1">
        <v>44789.723611111112</v>
      </c>
      <c r="X7231" s="1">
        <v>44789.723611111112</v>
      </c>
      <c r="AC7231" t="s">
        <v>53</v>
      </c>
      <c r="AD7231">
        <v>2972118260</v>
      </c>
      <c r="AE7231" s="1">
        <v>44790.574999999997</v>
      </c>
      <c r="AF7231" t="s">
        <v>40384</v>
      </c>
      <c r="AG7231" t="s">
        <v>40385</v>
      </c>
      <c r="AH7231" t="s">
        <v>51</v>
      </c>
      <c r="AJ7231" t="s">
        <v>53</v>
      </c>
      <c r="AL7231" t="s">
        <v>68</v>
      </c>
      <c r="AO7231" t="s">
        <v>5443</v>
      </c>
      <c r="AP7231" s="1">
        <v>44789.722222222219</v>
      </c>
    </row>
    <row r="7232" spans="1:43" x14ac:dyDescent="0.35">
      <c r="A7232" t="s">
        <v>40386</v>
      </c>
      <c r="B7232" t="s">
        <v>40387</v>
      </c>
      <c r="C7232" t="s">
        <v>37510</v>
      </c>
      <c r="F7232" t="s">
        <v>40388</v>
      </c>
      <c r="H7232" t="s">
        <v>40386</v>
      </c>
      <c r="J7232" t="s">
        <v>491</v>
      </c>
      <c r="N7232" t="s">
        <v>24086</v>
      </c>
      <c r="O7232">
        <v>68102</v>
      </c>
      <c r="P7232" t="s">
        <v>50</v>
      </c>
      <c r="U7232" s="1">
        <v>44789</v>
      </c>
      <c r="V7232" s="1">
        <v>44789</v>
      </c>
      <c r="W7232" s="1">
        <v>44789.536805555559</v>
      </c>
      <c r="X7232" s="1">
        <v>44789.536805555559</v>
      </c>
      <c r="AC7232" t="s">
        <v>53</v>
      </c>
      <c r="AD7232">
        <v>2969472760</v>
      </c>
      <c r="AE7232" s="1">
        <v>36916.71597222222</v>
      </c>
      <c r="AG7232" t="s">
        <v>40389</v>
      </c>
      <c r="AH7232" t="s">
        <v>51</v>
      </c>
      <c r="AJ7232" t="s">
        <v>53</v>
      </c>
      <c r="AL7232" t="s">
        <v>78</v>
      </c>
      <c r="AO7232" t="s">
        <v>8142</v>
      </c>
    </row>
    <row r="7233" spans="1:43" x14ac:dyDescent="0.35">
      <c r="A7233" t="s">
        <v>40390</v>
      </c>
      <c r="B7233" t="s">
        <v>40391</v>
      </c>
      <c r="C7233" t="s">
        <v>16497</v>
      </c>
      <c r="H7233" t="s">
        <v>40390</v>
      </c>
      <c r="J7233" t="s">
        <v>40392</v>
      </c>
      <c r="K7233" t="s">
        <v>40393</v>
      </c>
      <c r="M7233" t="s">
        <v>40394</v>
      </c>
      <c r="N7233" t="s">
        <v>264</v>
      </c>
      <c r="O7233">
        <v>76040</v>
      </c>
      <c r="P7233" t="s">
        <v>50</v>
      </c>
      <c r="U7233" s="1">
        <v>44789</v>
      </c>
      <c r="V7233" s="1">
        <v>44789</v>
      </c>
      <c r="W7233" s="1">
        <v>44789.797222222223</v>
      </c>
      <c r="X7233" s="1">
        <v>44789.797222222223</v>
      </c>
      <c r="AC7233" t="s">
        <v>53</v>
      </c>
      <c r="AD7233">
        <v>2973347846</v>
      </c>
      <c r="AE7233" s="1">
        <v>45039.593055555553</v>
      </c>
      <c r="AG7233" t="s">
        <v>40395</v>
      </c>
      <c r="AH7233" t="s">
        <v>51</v>
      </c>
      <c r="AJ7233" t="s">
        <v>53</v>
      </c>
      <c r="AL7233" t="s">
        <v>78</v>
      </c>
      <c r="AO7233" t="s">
        <v>5443</v>
      </c>
      <c r="AP7233" s="1">
        <v>44789.814583333333</v>
      </c>
      <c r="AQ7233" s="1">
        <v>44789.818055555559</v>
      </c>
    </row>
    <row r="7234" spans="1:43" x14ac:dyDescent="0.35">
      <c r="A7234" t="s">
        <v>40396</v>
      </c>
      <c r="B7234" t="s">
        <v>40397</v>
      </c>
      <c r="C7234" t="s">
        <v>5456</v>
      </c>
      <c r="F7234" t="s">
        <v>40398</v>
      </c>
      <c r="H7234" t="s">
        <v>40396</v>
      </c>
      <c r="J7234" t="s">
        <v>9778</v>
      </c>
      <c r="K7234" t="s">
        <v>40399</v>
      </c>
      <c r="M7234" t="s">
        <v>9780</v>
      </c>
      <c r="N7234" t="s">
        <v>40400</v>
      </c>
      <c r="O7234">
        <v>57702</v>
      </c>
      <c r="P7234" t="s">
        <v>50</v>
      </c>
      <c r="U7234" s="1">
        <v>44789</v>
      </c>
      <c r="V7234" s="1">
        <v>44789</v>
      </c>
      <c r="AC7234" t="s">
        <v>53</v>
      </c>
      <c r="AD7234">
        <v>2969506030</v>
      </c>
      <c r="AE7234" s="1">
        <v>38097.646527777775</v>
      </c>
      <c r="AG7234" t="s">
        <v>40401</v>
      </c>
      <c r="AH7234" t="s">
        <v>51</v>
      </c>
      <c r="AJ7234" t="s">
        <v>53</v>
      </c>
      <c r="AO7234" t="s">
        <v>8142</v>
      </c>
    </row>
    <row r="7235" spans="1:43" x14ac:dyDescent="0.35">
      <c r="A7235" t="s">
        <v>40402</v>
      </c>
      <c r="B7235" t="s">
        <v>31008</v>
      </c>
      <c r="C7235" t="s">
        <v>34303</v>
      </c>
      <c r="F7235">
        <v>19032455925</v>
      </c>
      <c r="H7235" t="s">
        <v>40402</v>
      </c>
      <c r="J7235" t="s">
        <v>6387</v>
      </c>
      <c r="K7235" t="s">
        <v>13097</v>
      </c>
      <c r="M7235" t="s">
        <v>5488</v>
      </c>
      <c r="N7235" t="s">
        <v>637</v>
      </c>
      <c r="O7235" t="s">
        <v>13098</v>
      </c>
      <c r="P7235" t="s">
        <v>50</v>
      </c>
      <c r="U7235" s="1">
        <v>44789</v>
      </c>
      <c r="V7235" s="1">
        <v>44789</v>
      </c>
      <c r="AC7235" t="s">
        <v>53</v>
      </c>
      <c r="AD7235">
        <v>2969484892</v>
      </c>
      <c r="AE7235" s="1">
        <v>37756</v>
      </c>
      <c r="AG7235" t="s">
        <v>40403</v>
      </c>
      <c r="AH7235" t="s">
        <v>51</v>
      </c>
      <c r="AJ7235" t="s">
        <v>53</v>
      </c>
      <c r="AO7235" t="s">
        <v>8142</v>
      </c>
    </row>
    <row r="7236" spans="1:43" x14ac:dyDescent="0.35">
      <c r="A7236" t="s">
        <v>40404</v>
      </c>
      <c r="B7236" t="s">
        <v>40405</v>
      </c>
      <c r="C7236" t="s">
        <v>40406</v>
      </c>
      <c r="F7236" t="s">
        <v>40407</v>
      </c>
      <c r="H7236" t="s">
        <v>40404</v>
      </c>
      <c r="J7236" t="s">
        <v>27252</v>
      </c>
      <c r="N7236" t="s">
        <v>33002</v>
      </c>
      <c r="O7236">
        <v>600096</v>
      </c>
      <c r="P7236" t="s">
        <v>12926</v>
      </c>
      <c r="U7236" s="1">
        <v>44789</v>
      </c>
      <c r="V7236" s="1">
        <v>44789</v>
      </c>
      <c r="W7236" s="1">
        <v>44789.116666666669</v>
      </c>
      <c r="X7236" s="1">
        <v>44789.116666666669</v>
      </c>
      <c r="AC7236" t="s">
        <v>53</v>
      </c>
      <c r="AD7236">
        <v>1000000001</v>
      </c>
      <c r="AE7236" s="1">
        <v>39973.351388888892</v>
      </c>
      <c r="AF7236" t="s">
        <v>3377</v>
      </c>
      <c r="AG7236" t="s">
        <v>40408</v>
      </c>
      <c r="AH7236" t="s">
        <v>51</v>
      </c>
      <c r="AJ7236" t="s">
        <v>53</v>
      </c>
      <c r="AL7236" t="s">
        <v>78</v>
      </c>
      <c r="AO7236" t="s">
        <v>8142</v>
      </c>
    </row>
    <row r="7237" spans="1:43" x14ac:dyDescent="0.35">
      <c r="A7237" t="s">
        <v>40409</v>
      </c>
      <c r="B7237" t="s">
        <v>31115</v>
      </c>
      <c r="C7237" t="s">
        <v>460</v>
      </c>
      <c r="F7237" t="s">
        <v>40410</v>
      </c>
      <c r="H7237" t="s">
        <v>40409</v>
      </c>
      <c r="J7237" t="s">
        <v>5968</v>
      </c>
      <c r="N7237" t="s">
        <v>4526</v>
      </c>
      <c r="O7237">
        <v>85540</v>
      </c>
      <c r="P7237" t="s">
        <v>50</v>
      </c>
      <c r="U7237" s="1">
        <v>44789</v>
      </c>
      <c r="V7237" s="1">
        <v>44789</v>
      </c>
      <c r="AC7237" t="s">
        <v>53</v>
      </c>
      <c r="AD7237">
        <v>2969480780</v>
      </c>
      <c r="AE7237" s="1">
        <v>37467</v>
      </c>
      <c r="AG7237" t="s">
        <v>40411</v>
      </c>
      <c r="AH7237" t="s">
        <v>51</v>
      </c>
      <c r="AJ7237" t="s">
        <v>53</v>
      </c>
      <c r="AO7237" t="s">
        <v>8142</v>
      </c>
    </row>
    <row r="7238" spans="1:43" x14ac:dyDescent="0.35">
      <c r="A7238" t="s">
        <v>40412</v>
      </c>
      <c r="B7238" t="s">
        <v>1574</v>
      </c>
      <c r="C7238" t="s">
        <v>677</v>
      </c>
      <c r="F7238" t="s">
        <v>40413</v>
      </c>
      <c r="H7238" t="s">
        <v>40414</v>
      </c>
      <c r="J7238" t="s">
        <v>40415</v>
      </c>
      <c r="P7238" t="s">
        <v>50</v>
      </c>
      <c r="U7238" s="1">
        <v>44789</v>
      </c>
      <c r="V7238" s="1">
        <v>44789</v>
      </c>
      <c r="AC7238" t="s">
        <v>53</v>
      </c>
      <c r="AD7238">
        <v>2969772957</v>
      </c>
      <c r="AE7238" s="1">
        <v>43110.368750000001</v>
      </c>
      <c r="AG7238" t="s">
        <v>40416</v>
      </c>
      <c r="AH7238" t="s">
        <v>51</v>
      </c>
      <c r="AJ7238" t="s">
        <v>53</v>
      </c>
      <c r="AO7238" t="s">
        <v>5443</v>
      </c>
    </row>
    <row r="7239" spans="1:43" x14ac:dyDescent="0.35">
      <c r="A7239" t="s">
        <v>40417</v>
      </c>
      <c r="B7239" t="s">
        <v>4903</v>
      </c>
      <c r="C7239" t="s">
        <v>302</v>
      </c>
      <c r="H7239" t="s">
        <v>40417</v>
      </c>
      <c r="J7239" t="s">
        <v>40418</v>
      </c>
      <c r="U7239" s="1">
        <v>44790</v>
      </c>
      <c r="V7239" s="1">
        <v>44790</v>
      </c>
      <c r="W7239" s="1">
        <v>44790.606249999997</v>
      </c>
      <c r="X7239" s="1">
        <v>44790.606249999997</v>
      </c>
      <c r="AC7239" t="s">
        <v>53</v>
      </c>
      <c r="AD7239">
        <v>2972118272</v>
      </c>
      <c r="AE7239" s="1">
        <v>44790.604861111111</v>
      </c>
      <c r="AF7239" t="s">
        <v>40419</v>
      </c>
      <c r="AG7239" t="s">
        <v>40420</v>
      </c>
      <c r="AH7239" t="s">
        <v>51</v>
      </c>
      <c r="AJ7239" t="s">
        <v>53</v>
      </c>
      <c r="AL7239" t="s">
        <v>68</v>
      </c>
      <c r="AO7239" t="s">
        <v>5443</v>
      </c>
      <c r="AP7239" s="1">
        <v>45470.73541666667</v>
      </c>
      <c r="AQ7239" s="1">
        <v>45470.73333333333</v>
      </c>
    </row>
    <row r="7240" spans="1:43" x14ac:dyDescent="0.35">
      <c r="A7240" t="s">
        <v>40421</v>
      </c>
      <c r="B7240" t="s">
        <v>40422</v>
      </c>
      <c r="C7240" t="s">
        <v>8700</v>
      </c>
      <c r="F7240" t="s">
        <v>40423</v>
      </c>
      <c r="H7240" t="s">
        <v>40421</v>
      </c>
      <c r="J7240" t="s">
        <v>6387</v>
      </c>
      <c r="K7240" t="s">
        <v>13097</v>
      </c>
      <c r="M7240" t="s">
        <v>5488</v>
      </c>
      <c r="N7240" t="s">
        <v>2409</v>
      </c>
      <c r="O7240" t="s">
        <v>13098</v>
      </c>
      <c r="P7240" t="s">
        <v>50</v>
      </c>
      <c r="U7240" s="1">
        <v>44790</v>
      </c>
      <c r="V7240" s="1">
        <v>44790</v>
      </c>
      <c r="AC7240" t="s">
        <v>53</v>
      </c>
      <c r="AD7240">
        <v>2969484892</v>
      </c>
      <c r="AE7240" s="1">
        <v>37756</v>
      </c>
      <c r="AG7240" t="s">
        <v>40424</v>
      </c>
      <c r="AH7240" t="s">
        <v>51</v>
      </c>
      <c r="AJ7240" t="s">
        <v>53</v>
      </c>
      <c r="AO7240" t="s">
        <v>8142</v>
      </c>
    </row>
    <row r="7241" spans="1:43" x14ac:dyDescent="0.35">
      <c r="A7241" t="s">
        <v>40425</v>
      </c>
      <c r="B7241" t="s">
        <v>40426</v>
      </c>
      <c r="C7241" t="s">
        <v>4386</v>
      </c>
      <c r="F7241" t="s">
        <v>40427</v>
      </c>
      <c r="H7241" t="s">
        <v>40425</v>
      </c>
      <c r="J7241" t="s">
        <v>3478</v>
      </c>
      <c r="N7241" t="s">
        <v>287</v>
      </c>
      <c r="O7241">
        <v>80216</v>
      </c>
      <c r="P7241" t="s">
        <v>50</v>
      </c>
      <c r="U7241" s="1">
        <v>44790</v>
      </c>
      <c r="V7241" s="1">
        <v>44790</v>
      </c>
      <c r="W7241" s="1">
        <v>44790.586805555555</v>
      </c>
      <c r="X7241" s="1">
        <v>44790.586805555555</v>
      </c>
      <c r="AC7241" t="s">
        <v>53</v>
      </c>
      <c r="AD7241">
        <v>2969475096</v>
      </c>
      <c r="AE7241" s="1">
        <v>37141</v>
      </c>
      <c r="AF7241" t="s">
        <v>4067</v>
      </c>
      <c r="AG7241" t="s">
        <v>40428</v>
      </c>
      <c r="AH7241" t="s">
        <v>51</v>
      </c>
      <c r="AJ7241" t="s">
        <v>53</v>
      </c>
      <c r="AL7241" t="s">
        <v>68</v>
      </c>
      <c r="AO7241" t="s">
        <v>8142</v>
      </c>
    </row>
    <row r="7242" spans="1:43" x14ac:dyDescent="0.35">
      <c r="A7242" t="s">
        <v>40429</v>
      </c>
      <c r="B7242" t="s">
        <v>40430</v>
      </c>
      <c r="C7242" t="s">
        <v>8271</v>
      </c>
      <c r="F7242" t="s">
        <v>40431</v>
      </c>
      <c r="H7242" t="s">
        <v>40429</v>
      </c>
      <c r="J7242" t="s">
        <v>3478</v>
      </c>
      <c r="N7242" t="s">
        <v>287</v>
      </c>
      <c r="O7242">
        <v>80112</v>
      </c>
      <c r="P7242" t="s">
        <v>50</v>
      </c>
      <c r="U7242" s="1">
        <v>44790</v>
      </c>
      <c r="V7242" s="1">
        <v>44790</v>
      </c>
      <c r="W7242" s="1">
        <v>44790.538888888892</v>
      </c>
      <c r="X7242" s="1">
        <v>44790.538888888892</v>
      </c>
      <c r="AC7242" t="s">
        <v>53</v>
      </c>
      <c r="AD7242">
        <v>2969475096</v>
      </c>
      <c r="AE7242" s="1">
        <v>37141</v>
      </c>
      <c r="AF7242" t="s">
        <v>4067</v>
      </c>
      <c r="AG7242" t="s">
        <v>40432</v>
      </c>
      <c r="AH7242" t="s">
        <v>51</v>
      </c>
      <c r="AJ7242" t="s">
        <v>53</v>
      </c>
      <c r="AL7242" t="s">
        <v>68</v>
      </c>
      <c r="AO7242" t="s">
        <v>8142</v>
      </c>
    </row>
    <row r="7243" spans="1:43" x14ac:dyDescent="0.35">
      <c r="A7243" t="s">
        <v>40433</v>
      </c>
      <c r="B7243" t="s">
        <v>24732</v>
      </c>
      <c r="C7243" t="s">
        <v>25399</v>
      </c>
      <c r="F7243" t="s">
        <v>40434</v>
      </c>
      <c r="H7243" t="s">
        <v>40433</v>
      </c>
      <c r="J7243" t="s">
        <v>40435</v>
      </c>
      <c r="K7243" t="s">
        <v>40436</v>
      </c>
      <c r="M7243" t="s">
        <v>545</v>
      </c>
      <c r="N7243" t="s">
        <v>253</v>
      </c>
      <c r="O7243">
        <v>88007</v>
      </c>
      <c r="P7243" t="s">
        <v>50</v>
      </c>
      <c r="U7243" s="1">
        <v>44790</v>
      </c>
      <c r="V7243" s="1">
        <v>44790</v>
      </c>
      <c r="W7243" s="1">
        <v>44790.477777777778</v>
      </c>
      <c r="X7243" s="1">
        <v>44790.477777777778</v>
      </c>
      <c r="AC7243" t="s">
        <v>51</v>
      </c>
      <c r="AD7243">
        <v>1000000001</v>
      </c>
      <c r="AE7243" s="1">
        <v>39973.351388888892</v>
      </c>
      <c r="AF7243" t="s">
        <v>3377</v>
      </c>
      <c r="AG7243" t="s">
        <v>40437</v>
      </c>
      <c r="AH7243" t="s">
        <v>51</v>
      </c>
      <c r="AJ7243" t="s">
        <v>53</v>
      </c>
      <c r="AL7243" t="s">
        <v>78</v>
      </c>
      <c r="AO7243" t="s">
        <v>5443</v>
      </c>
      <c r="AP7243" s="1">
        <v>44790.476388888892</v>
      </c>
    </row>
    <row r="7244" spans="1:43" x14ac:dyDescent="0.35">
      <c r="A7244" t="s">
        <v>40438</v>
      </c>
      <c r="B7244" t="s">
        <v>903</v>
      </c>
      <c r="C7244" t="s">
        <v>16439</v>
      </c>
      <c r="F7244" t="s">
        <v>40439</v>
      </c>
      <c r="H7244" t="s">
        <v>40438</v>
      </c>
      <c r="J7244" t="s">
        <v>40440</v>
      </c>
      <c r="K7244" t="s">
        <v>40441</v>
      </c>
      <c r="M7244" t="s">
        <v>40442</v>
      </c>
      <c r="N7244" t="s">
        <v>12449</v>
      </c>
      <c r="O7244">
        <v>32540</v>
      </c>
      <c r="P7244" t="s">
        <v>5151</v>
      </c>
      <c r="U7244" s="1">
        <v>44790</v>
      </c>
      <c r="V7244" s="1">
        <v>44790</v>
      </c>
      <c r="AC7244" t="s">
        <v>53</v>
      </c>
      <c r="AG7244" t="s">
        <v>40443</v>
      </c>
      <c r="AH7244" t="s">
        <v>51</v>
      </c>
      <c r="AJ7244" t="s">
        <v>53</v>
      </c>
      <c r="AO7244" t="s">
        <v>5443</v>
      </c>
    </row>
    <row r="7245" spans="1:43" x14ac:dyDescent="0.35">
      <c r="A7245" t="s">
        <v>40444</v>
      </c>
      <c r="B7245" t="s">
        <v>40445</v>
      </c>
      <c r="C7245" t="s">
        <v>8408</v>
      </c>
      <c r="F7245" t="s">
        <v>40446</v>
      </c>
      <c r="H7245" t="s">
        <v>40444</v>
      </c>
      <c r="J7245" t="s">
        <v>26941</v>
      </c>
      <c r="K7245" t="s">
        <v>20201</v>
      </c>
      <c r="M7245" t="s">
        <v>20202</v>
      </c>
      <c r="N7245" t="s">
        <v>4928</v>
      </c>
      <c r="O7245">
        <v>44131</v>
      </c>
      <c r="P7245" t="s">
        <v>50</v>
      </c>
      <c r="U7245" s="1">
        <v>44790</v>
      </c>
      <c r="V7245" s="1">
        <v>44790</v>
      </c>
      <c r="AC7245" t="s">
        <v>53</v>
      </c>
      <c r="AD7245">
        <v>2969513993</v>
      </c>
      <c r="AE7245" s="1">
        <v>38566.461111111108</v>
      </c>
      <c r="AG7245" t="s">
        <v>40447</v>
      </c>
      <c r="AH7245" t="s">
        <v>51</v>
      </c>
      <c r="AJ7245" t="s">
        <v>53</v>
      </c>
      <c r="AO7245" t="s">
        <v>8142</v>
      </c>
    </row>
    <row r="7246" spans="1:43" x14ac:dyDescent="0.35">
      <c r="A7246" t="s">
        <v>40448</v>
      </c>
      <c r="B7246" t="s">
        <v>24910</v>
      </c>
      <c r="C7246" t="s">
        <v>38770</v>
      </c>
      <c r="F7246" t="s">
        <v>40449</v>
      </c>
      <c r="H7246" t="s">
        <v>38768</v>
      </c>
      <c r="J7246" t="s">
        <v>40450</v>
      </c>
      <c r="K7246" t="s">
        <v>40451</v>
      </c>
      <c r="M7246" t="s">
        <v>753</v>
      </c>
      <c r="N7246" t="s">
        <v>637</v>
      </c>
      <c r="O7246">
        <v>79901</v>
      </c>
      <c r="P7246" t="s">
        <v>5151</v>
      </c>
      <c r="U7246" s="1">
        <v>44790</v>
      </c>
      <c r="V7246" s="1">
        <v>44790</v>
      </c>
      <c r="AC7246" t="s">
        <v>51</v>
      </c>
      <c r="AG7246" t="s">
        <v>40452</v>
      </c>
      <c r="AH7246" t="s">
        <v>51</v>
      </c>
      <c r="AJ7246" t="s">
        <v>53</v>
      </c>
      <c r="AO7246" t="s">
        <v>5443</v>
      </c>
    </row>
    <row r="7247" spans="1:43" x14ac:dyDescent="0.35">
      <c r="A7247" t="s">
        <v>40453</v>
      </c>
      <c r="B7247" t="s">
        <v>40454</v>
      </c>
      <c r="C7247" t="s">
        <v>10306</v>
      </c>
      <c r="F7247">
        <v>17203557227</v>
      </c>
      <c r="H7247" t="s">
        <v>40455</v>
      </c>
      <c r="J7247" t="s">
        <v>40456</v>
      </c>
      <c r="K7247" t="s">
        <v>40457</v>
      </c>
      <c r="M7247" t="s">
        <v>5488</v>
      </c>
      <c r="N7247" t="s">
        <v>287</v>
      </c>
      <c r="O7247">
        <v>80125</v>
      </c>
      <c r="P7247" t="s">
        <v>50</v>
      </c>
      <c r="U7247" s="1">
        <v>44790</v>
      </c>
      <c r="V7247" s="1">
        <v>44790</v>
      </c>
      <c r="W7247" s="1">
        <v>44790.54583333333</v>
      </c>
      <c r="X7247" s="1">
        <v>44790.54583333333</v>
      </c>
      <c r="AC7247" t="s">
        <v>53</v>
      </c>
      <c r="AD7247">
        <v>2969566826</v>
      </c>
      <c r="AE7247" s="1">
        <v>40816.753472222219</v>
      </c>
      <c r="AF7247" t="s">
        <v>40458</v>
      </c>
      <c r="AG7247" t="s">
        <v>40459</v>
      </c>
      <c r="AH7247" t="s">
        <v>51</v>
      </c>
      <c r="AJ7247" t="s">
        <v>53</v>
      </c>
      <c r="AL7247" t="s">
        <v>68</v>
      </c>
      <c r="AO7247" t="s">
        <v>5443</v>
      </c>
      <c r="AP7247" s="1">
        <v>45448.428472222222</v>
      </c>
    </row>
    <row r="7248" spans="1:43" x14ac:dyDescent="0.35">
      <c r="A7248" t="s">
        <v>40460</v>
      </c>
      <c r="B7248" t="s">
        <v>40461</v>
      </c>
      <c r="C7248" t="s">
        <v>894</v>
      </c>
      <c r="F7248" t="s">
        <v>40462</v>
      </c>
      <c r="H7248" t="s">
        <v>40460</v>
      </c>
      <c r="J7248" t="s">
        <v>40463</v>
      </c>
      <c r="K7248" t="s">
        <v>40464</v>
      </c>
      <c r="M7248" t="s">
        <v>3225</v>
      </c>
      <c r="N7248" t="s">
        <v>65</v>
      </c>
      <c r="O7248">
        <v>80537</v>
      </c>
      <c r="P7248" t="s">
        <v>50</v>
      </c>
      <c r="U7248" s="1">
        <v>44790</v>
      </c>
      <c r="V7248" s="1">
        <v>44790</v>
      </c>
      <c r="W7248" s="1">
        <v>44790.354166666664</v>
      </c>
      <c r="X7248" s="1">
        <v>44790.354166666664</v>
      </c>
      <c r="AC7248" t="s">
        <v>51</v>
      </c>
      <c r="AD7248">
        <v>1000000001</v>
      </c>
      <c r="AE7248" s="1">
        <v>39973.351388888892</v>
      </c>
      <c r="AF7248" t="s">
        <v>3377</v>
      </c>
      <c r="AG7248" t="s">
        <v>40465</v>
      </c>
      <c r="AH7248" t="s">
        <v>51</v>
      </c>
      <c r="AJ7248" t="s">
        <v>53</v>
      </c>
      <c r="AL7248" t="s">
        <v>78</v>
      </c>
      <c r="AO7248" t="s">
        <v>5443</v>
      </c>
      <c r="AP7248" s="1">
        <v>44808.986111111109</v>
      </c>
    </row>
    <row r="7249" spans="1:43" x14ac:dyDescent="0.35">
      <c r="A7249" t="s">
        <v>40466</v>
      </c>
      <c r="B7249" t="s">
        <v>653</v>
      </c>
      <c r="C7249" t="s">
        <v>10684</v>
      </c>
      <c r="F7249" t="s">
        <v>40467</v>
      </c>
      <c r="H7249" t="s">
        <v>40468</v>
      </c>
      <c r="J7249" t="s">
        <v>11008</v>
      </c>
      <c r="N7249" t="s">
        <v>12913</v>
      </c>
      <c r="O7249">
        <v>35242</v>
      </c>
      <c r="P7249" t="s">
        <v>50</v>
      </c>
      <c r="U7249" s="1">
        <v>44791</v>
      </c>
      <c r="V7249" s="1">
        <v>44791</v>
      </c>
      <c r="AC7249" t="s">
        <v>53</v>
      </c>
      <c r="AD7249">
        <v>2969478809</v>
      </c>
      <c r="AE7249" s="1">
        <v>37358</v>
      </c>
      <c r="AG7249" t="s">
        <v>40469</v>
      </c>
      <c r="AH7249" t="s">
        <v>51</v>
      </c>
      <c r="AJ7249" t="s">
        <v>53</v>
      </c>
      <c r="AO7249" t="s">
        <v>8142</v>
      </c>
    </row>
    <row r="7250" spans="1:43" x14ac:dyDescent="0.35">
      <c r="A7250" t="s">
        <v>40470</v>
      </c>
      <c r="B7250" t="s">
        <v>36663</v>
      </c>
      <c r="C7250" t="s">
        <v>40471</v>
      </c>
      <c r="F7250" t="s">
        <v>40472</v>
      </c>
      <c r="H7250" t="s">
        <v>40473</v>
      </c>
      <c r="J7250" t="s">
        <v>40474</v>
      </c>
      <c r="K7250" t="s">
        <v>40475</v>
      </c>
      <c r="M7250" t="s">
        <v>2637</v>
      </c>
      <c r="N7250" t="s">
        <v>253</v>
      </c>
      <c r="O7250">
        <v>87121</v>
      </c>
      <c r="P7250" t="s">
        <v>50</v>
      </c>
      <c r="U7250" s="1">
        <v>44791</v>
      </c>
      <c r="V7250" s="1">
        <v>44791</v>
      </c>
      <c r="W7250" s="1">
        <v>44791.40347222222</v>
      </c>
      <c r="X7250" s="1">
        <v>44791.40347222222</v>
      </c>
      <c r="AC7250" t="s">
        <v>53</v>
      </c>
      <c r="AD7250">
        <v>1000000001</v>
      </c>
      <c r="AE7250" s="1">
        <v>39973.351388888892</v>
      </c>
      <c r="AF7250" t="s">
        <v>3377</v>
      </c>
      <c r="AG7250" t="s">
        <v>40476</v>
      </c>
      <c r="AH7250" t="s">
        <v>51</v>
      </c>
      <c r="AJ7250" t="s">
        <v>53</v>
      </c>
      <c r="AL7250" t="s">
        <v>78</v>
      </c>
      <c r="AO7250" t="s">
        <v>8142</v>
      </c>
      <c r="AP7250" s="1">
        <v>44797.396527777775</v>
      </c>
    </row>
    <row r="7251" spans="1:43" x14ac:dyDescent="0.35">
      <c r="A7251" t="s">
        <v>40477</v>
      </c>
      <c r="B7251" t="s">
        <v>1510</v>
      </c>
      <c r="C7251" t="s">
        <v>5456</v>
      </c>
      <c r="F7251" t="s">
        <v>40478</v>
      </c>
      <c r="G7251">
        <v>6027239284</v>
      </c>
      <c r="H7251" t="s">
        <v>40479</v>
      </c>
      <c r="I7251" t="s">
        <v>780</v>
      </c>
      <c r="J7251" t="s">
        <v>13744</v>
      </c>
      <c r="K7251" t="s">
        <v>273</v>
      </c>
      <c r="M7251" t="s">
        <v>274</v>
      </c>
      <c r="N7251" t="s">
        <v>7021</v>
      </c>
      <c r="O7251">
        <v>27612</v>
      </c>
      <c r="P7251" t="s">
        <v>50</v>
      </c>
      <c r="U7251" s="1">
        <v>44791</v>
      </c>
      <c r="V7251" s="1">
        <v>44791</v>
      </c>
      <c r="AC7251" t="s">
        <v>53</v>
      </c>
      <c r="AD7251">
        <v>2969474461</v>
      </c>
      <c r="AE7251" s="1">
        <v>37104.381944444445</v>
      </c>
      <c r="AG7251" t="s">
        <v>40480</v>
      </c>
      <c r="AH7251" t="s">
        <v>51</v>
      </c>
      <c r="AJ7251" t="s">
        <v>53</v>
      </c>
      <c r="AO7251" t="s">
        <v>8142</v>
      </c>
    </row>
    <row r="7252" spans="1:43" x14ac:dyDescent="0.35">
      <c r="A7252" t="s">
        <v>40481</v>
      </c>
      <c r="B7252" t="s">
        <v>8826</v>
      </c>
      <c r="C7252" t="s">
        <v>14893</v>
      </c>
      <c r="F7252" t="s">
        <v>40482</v>
      </c>
      <c r="H7252" t="s">
        <v>40483</v>
      </c>
      <c r="J7252" t="s">
        <v>24326</v>
      </c>
      <c r="K7252" t="s">
        <v>40484</v>
      </c>
      <c r="M7252" t="s">
        <v>40485</v>
      </c>
      <c r="N7252" t="s">
        <v>2409</v>
      </c>
      <c r="O7252">
        <v>85714</v>
      </c>
      <c r="P7252" t="s">
        <v>50</v>
      </c>
      <c r="U7252" s="1">
        <v>44791</v>
      </c>
      <c r="V7252" s="1">
        <v>44791</v>
      </c>
      <c r="W7252" s="1">
        <v>44791.763888888891</v>
      </c>
      <c r="X7252" s="1">
        <v>44791.763888888891</v>
      </c>
      <c r="AC7252" t="s">
        <v>51</v>
      </c>
      <c r="AD7252">
        <v>2969476247</v>
      </c>
      <c r="AE7252" s="1">
        <v>37207</v>
      </c>
      <c r="AF7252" t="s">
        <v>6646</v>
      </c>
      <c r="AG7252" t="s">
        <v>40486</v>
      </c>
      <c r="AH7252" t="s">
        <v>51</v>
      </c>
      <c r="AJ7252" t="s">
        <v>53</v>
      </c>
      <c r="AL7252" t="s">
        <v>68</v>
      </c>
      <c r="AO7252" t="s">
        <v>5443</v>
      </c>
      <c r="AP7252" s="1">
        <v>44791.763194444444</v>
      </c>
    </row>
    <row r="7253" spans="1:43" x14ac:dyDescent="0.35">
      <c r="A7253" t="s">
        <v>40487</v>
      </c>
      <c r="B7253" t="s">
        <v>31292</v>
      </c>
      <c r="C7253" t="s">
        <v>40488</v>
      </c>
      <c r="F7253" t="s">
        <v>40489</v>
      </c>
      <c r="H7253" t="s">
        <v>40487</v>
      </c>
      <c r="J7253" t="s">
        <v>24326</v>
      </c>
      <c r="N7253" t="s">
        <v>14739</v>
      </c>
      <c r="O7253">
        <v>60449</v>
      </c>
      <c r="P7253" t="s">
        <v>50</v>
      </c>
      <c r="U7253" s="1">
        <v>44791</v>
      </c>
      <c r="V7253" s="1">
        <v>44791</v>
      </c>
      <c r="AC7253" t="s">
        <v>53</v>
      </c>
      <c r="AD7253">
        <v>2969476247</v>
      </c>
      <c r="AE7253" s="1">
        <v>37207</v>
      </c>
      <c r="AG7253" t="s">
        <v>40490</v>
      </c>
      <c r="AH7253" t="s">
        <v>51</v>
      </c>
      <c r="AJ7253" t="s">
        <v>53</v>
      </c>
      <c r="AO7253" t="s">
        <v>8142</v>
      </c>
    </row>
    <row r="7254" spans="1:43" x14ac:dyDescent="0.35">
      <c r="A7254" t="s">
        <v>40491</v>
      </c>
      <c r="B7254" t="s">
        <v>40492</v>
      </c>
      <c r="C7254" t="s">
        <v>1775</v>
      </c>
      <c r="F7254" t="s">
        <v>40493</v>
      </c>
      <c r="H7254" t="s">
        <v>40491</v>
      </c>
      <c r="J7254" t="s">
        <v>6387</v>
      </c>
      <c r="K7254" t="s">
        <v>40494</v>
      </c>
      <c r="L7254" t="s">
        <v>40495</v>
      </c>
      <c r="M7254" t="s">
        <v>3972</v>
      </c>
      <c r="N7254" t="s">
        <v>3849</v>
      </c>
      <c r="O7254">
        <v>61021</v>
      </c>
      <c r="P7254" t="s">
        <v>50</v>
      </c>
      <c r="U7254" s="1">
        <v>44791</v>
      </c>
      <c r="V7254" s="1">
        <v>44791</v>
      </c>
      <c r="AC7254" t="s">
        <v>53</v>
      </c>
      <c r="AD7254">
        <v>2969484892</v>
      </c>
      <c r="AE7254" s="1">
        <v>37756</v>
      </c>
      <c r="AG7254" t="s">
        <v>40496</v>
      </c>
      <c r="AH7254" t="s">
        <v>51</v>
      </c>
      <c r="AJ7254" t="s">
        <v>53</v>
      </c>
      <c r="AO7254" t="s">
        <v>8142</v>
      </c>
    </row>
    <row r="7255" spans="1:43" x14ac:dyDescent="0.35">
      <c r="A7255" t="s">
        <v>40497</v>
      </c>
      <c r="B7255" t="s">
        <v>40498</v>
      </c>
      <c r="C7255" t="s">
        <v>21051</v>
      </c>
      <c r="F7255">
        <f>1417-214-2192</f>
        <v>-989</v>
      </c>
      <c r="H7255" t="s">
        <v>40497</v>
      </c>
      <c r="J7255" t="s">
        <v>6387</v>
      </c>
      <c r="K7255" t="s">
        <v>40499</v>
      </c>
      <c r="M7255" t="s">
        <v>1408</v>
      </c>
      <c r="N7255" t="s">
        <v>3689</v>
      </c>
      <c r="O7255">
        <v>64759</v>
      </c>
      <c r="P7255" t="s">
        <v>50</v>
      </c>
      <c r="U7255" s="1">
        <v>44791</v>
      </c>
      <c r="V7255" s="1">
        <v>44791</v>
      </c>
      <c r="AC7255" t="s">
        <v>53</v>
      </c>
      <c r="AD7255">
        <v>2969484892</v>
      </c>
      <c r="AE7255" s="1">
        <v>37756</v>
      </c>
      <c r="AG7255" t="s">
        <v>40500</v>
      </c>
      <c r="AH7255" t="s">
        <v>51</v>
      </c>
      <c r="AJ7255" t="s">
        <v>53</v>
      </c>
      <c r="AO7255" t="s">
        <v>8142</v>
      </c>
    </row>
    <row r="7256" spans="1:43" x14ac:dyDescent="0.35">
      <c r="A7256" t="s">
        <v>40501</v>
      </c>
      <c r="B7256" t="s">
        <v>36658</v>
      </c>
      <c r="C7256" t="s">
        <v>309</v>
      </c>
      <c r="F7256" t="s">
        <v>40502</v>
      </c>
      <c r="H7256" t="s">
        <v>40501</v>
      </c>
      <c r="J7256" t="s">
        <v>3478</v>
      </c>
      <c r="N7256" t="s">
        <v>287</v>
      </c>
      <c r="O7256">
        <v>80216</v>
      </c>
      <c r="P7256" t="s">
        <v>50</v>
      </c>
      <c r="U7256" s="1">
        <v>44791</v>
      </c>
      <c r="V7256" s="1">
        <v>44791</v>
      </c>
      <c r="W7256" s="1">
        <v>44791.656944444447</v>
      </c>
      <c r="X7256" s="1">
        <v>44791.656944444447</v>
      </c>
      <c r="AC7256" t="s">
        <v>53</v>
      </c>
      <c r="AD7256">
        <v>2969475096</v>
      </c>
      <c r="AE7256" s="1">
        <v>37141</v>
      </c>
      <c r="AF7256" t="s">
        <v>4067</v>
      </c>
      <c r="AG7256" t="s">
        <v>40503</v>
      </c>
      <c r="AH7256" t="s">
        <v>51</v>
      </c>
      <c r="AJ7256" t="s">
        <v>53</v>
      </c>
      <c r="AL7256" t="s">
        <v>68</v>
      </c>
      <c r="AO7256" t="s">
        <v>8142</v>
      </c>
    </row>
    <row r="7257" spans="1:43" x14ac:dyDescent="0.35">
      <c r="A7257" t="s">
        <v>40504</v>
      </c>
      <c r="B7257" t="s">
        <v>23262</v>
      </c>
      <c r="C7257" t="s">
        <v>6605</v>
      </c>
      <c r="F7257" t="s">
        <v>40505</v>
      </c>
      <c r="H7257" t="s">
        <v>40504</v>
      </c>
      <c r="J7257" t="s">
        <v>40506</v>
      </c>
      <c r="K7257" t="s">
        <v>40507</v>
      </c>
      <c r="M7257" t="s">
        <v>9525</v>
      </c>
      <c r="N7257" t="s">
        <v>65</v>
      </c>
      <c r="O7257">
        <v>81240</v>
      </c>
      <c r="P7257" t="s">
        <v>50</v>
      </c>
      <c r="U7257" s="1">
        <v>44791</v>
      </c>
      <c r="V7257" s="1">
        <v>44791</v>
      </c>
      <c r="W7257" s="1">
        <v>44791.326388888891</v>
      </c>
      <c r="X7257" s="1">
        <v>44791.326388888891</v>
      </c>
      <c r="AC7257" t="s">
        <v>51</v>
      </c>
      <c r="AD7257">
        <v>2969480757</v>
      </c>
      <c r="AE7257" s="1">
        <v>37466</v>
      </c>
      <c r="AF7257" t="s">
        <v>40508</v>
      </c>
      <c r="AG7257" t="s">
        <v>40509</v>
      </c>
      <c r="AH7257" t="s">
        <v>51</v>
      </c>
      <c r="AJ7257" t="s">
        <v>53</v>
      </c>
      <c r="AL7257" t="s">
        <v>78</v>
      </c>
      <c r="AO7257" t="s">
        <v>5443</v>
      </c>
      <c r="AP7257" s="1">
        <v>45349.315972222219</v>
      </c>
    </row>
    <row r="7258" spans="1:43" x14ac:dyDescent="0.35">
      <c r="A7258" t="s">
        <v>40510</v>
      </c>
      <c r="B7258" t="s">
        <v>40511</v>
      </c>
      <c r="C7258" t="s">
        <v>5318</v>
      </c>
      <c r="F7258" t="s">
        <v>40512</v>
      </c>
      <c r="H7258" t="s">
        <v>40513</v>
      </c>
      <c r="J7258" t="s">
        <v>40506</v>
      </c>
      <c r="K7258" t="s">
        <v>40507</v>
      </c>
      <c r="M7258" t="s">
        <v>9525</v>
      </c>
      <c r="N7258" t="s">
        <v>65</v>
      </c>
      <c r="O7258">
        <v>81240</v>
      </c>
      <c r="P7258" t="s">
        <v>50</v>
      </c>
      <c r="U7258" s="1">
        <v>44791</v>
      </c>
      <c r="V7258" s="1">
        <v>44791</v>
      </c>
      <c r="W7258" s="1">
        <v>44791.43472222222</v>
      </c>
      <c r="X7258" s="1">
        <v>44791.43472222222</v>
      </c>
      <c r="AC7258" t="s">
        <v>53</v>
      </c>
      <c r="AD7258">
        <v>2969480757</v>
      </c>
      <c r="AE7258" s="1">
        <v>37466</v>
      </c>
      <c r="AF7258" t="s">
        <v>40508</v>
      </c>
      <c r="AG7258" t="s">
        <v>40514</v>
      </c>
      <c r="AH7258" t="s">
        <v>51</v>
      </c>
      <c r="AJ7258" t="s">
        <v>53</v>
      </c>
      <c r="AL7258" t="s">
        <v>68</v>
      </c>
      <c r="AO7258" t="s">
        <v>5443</v>
      </c>
      <c r="AP7258" s="1">
        <v>45460.547222222223</v>
      </c>
      <c r="AQ7258" s="1">
        <v>44929.703472222223</v>
      </c>
    </row>
    <row r="7259" spans="1:43" x14ac:dyDescent="0.35">
      <c r="A7259" t="s">
        <v>40515</v>
      </c>
      <c r="B7259" t="s">
        <v>23195</v>
      </c>
      <c r="C7259" t="s">
        <v>6957</v>
      </c>
      <c r="F7259" t="s">
        <v>40516</v>
      </c>
      <c r="H7259" t="s">
        <v>40515</v>
      </c>
      <c r="J7259" t="s">
        <v>5968</v>
      </c>
      <c r="K7259" t="s">
        <v>40517</v>
      </c>
      <c r="M7259" t="s">
        <v>5641</v>
      </c>
      <c r="N7259" t="s">
        <v>65</v>
      </c>
      <c r="O7259">
        <v>80468</v>
      </c>
      <c r="P7259" t="s">
        <v>50</v>
      </c>
      <c r="U7259" s="1">
        <v>44791</v>
      </c>
      <c r="V7259" s="1">
        <v>44791</v>
      </c>
      <c r="W7259" s="1">
        <v>44791.586111111108</v>
      </c>
      <c r="X7259" s="1">
        <v>44791.586111111108</v>
      </c>
      <c r="AC7259" t="s">
        <v>53</v>
      </c>
      <c r="AD7259">
        <v>2969480780</v>
      </c>
      <c r="AE7259" s="1">
        <v>37467</v>
      </c>
      <c r="AF7259" t="s">
        <v>22240</v>
      </c>
      <c r="AG7259" t="s">
        <v>40518</v>
      </c>
      <c r="AH7259" t="s">
        <v>51</v>
      </c>
      <c r="AJ7259" t="s">
        <v>53</v>
      </c>
      <c r="AL7259" t="s">
        <v>68</v>
      </c>
      <c r="AO7259" t="s">
        <v>5443</v>
      </c>
      <c r="AP7259" s="1">
        <v>45217.59652777778</v>
      </c>
    </row>
    <row r="7260" spans="1:43" x14ac:dyDescent="0.35">
      <c r="A7260" t="s">
        <v>40519</v>
      </c>
      <c r="B7260" t="s">
        <v>40520</v>
      </c>
      <c r="C7260" t="s">
        <v>8723</v>
      </c>
      <c r="F7260" t="s">
        <v>40521</v>
      </c>
      <c r="H7260" t="s">
        <v>40519</v>
      </c>
      <c r="J7260" t="s">
        <v>13574</v>
      </c>
      <c r="N7260" t="s">
        <v>14637</v>
      </c>
      <c r="O7260" t="s">
        <v>40522</v>
      </c>
      <c r="P7260" t="s">
        <v>4438</v>
      </c>
      <c r="U7260" s="1">
        <v>44791</v>
      </c>
      <c r="V7260" s="1">
        <v>44791</v>
      </c>
      <c r="AC7260" t="s">
        <v>53</v>
      </c>
      <c r="AD7260">
        <v>2969823183</v>
      </c>
      <c r="AE7260" s="1">
        <v>43312.453472222223</v>
      </c>
      <c r="AG7260" t="s">
        <v>40523</v>
      </c>
      <c r="AH7260" t="s">
        <v>51</v>
      </c>
      <c r="AJ7260" t="s">
        <v>53</v>
      </c>
      <c r="AO7260" t="s">
        <v>8142</v>
      </c>
    </row>
    <row r="7261" spans="1:43" x14ac:dyDescent="0.35">
      <c r="A7261" t="s">
        <v>40524</v>
      </c>
      <c r="B7261" t="s">
        <v>40525</v>
      </c>
      <c r="C7261" t="s">
        <v>961</v>
      </c>
      <c r="F7261" t="s">
        <v>40526</v>
      </c>
      <c r="H7261" t="s">
        <v>40524</v>
      </c>
      <c r="J7261" t="s">
        <v>38256</v>
      </c>
      <c r="P7261" t="s">
        <v>50</v>
      </c>
      <c r="U7261" s="1">
        <v>44791</v>
      </c>
      <c r="V7261" s="1">
        <v>44791</v>
      </c>
      <c r="AC7261" t="s">
        <v>53</v>
      </c>
      <c r="AD7261">
        <v>2969475030</v>
      </c>
      <c r="AE7261" s="1">
        <v>37138</v>
      </c>
      <c r="AG7261" t="s">
        <v>40527</v>
      </c>
      <c r="AH7261" t="s">
        <v>51</v>
      </c>
      <c r="AJ7261" t="s">
        <v>53</v>
      </c>
      <c r="AO7261" t="s">
        <v>8142</v>
      </c>
    </row>
    <row r="7262" spans="1:43" x14ac:dyDescent="0.35">
      <c r="A7262" t="s">
        <v>40528</v>
      </c>
      <c r="B7262" t="s">
        <v>24964</v>
      </c>
      <c r="C7262" t="s">
        <v>7816</v>
      </c>
      <c r="F7262" t="s">
        <v>40529</v>
      </c>
      <c r="H7262" t="s">
        <v>40528</v>
      </c>
      <c r="J7262" t="s">
        <v>40530</v>
      </c>
      <c r="K7262" t="s">
        <v>40531</v>
      </c>
      <c r="M7262" t="s">
        <v>40532</v>
      </c>
      <c r="N7262" t="s">
        <v>65</v>
      </c>
      <c r="O7262">
        <v>80101</v>
      </c>
      <c r="P7262" t="s">
        <v>50</v>
      </c>
      <c r="U7262" s="1">
        <v>44791</v>
      </c>
      <c r="V7262" s="1">
        <v>44791</v>
      </c>
      <c r="W7262" s="1">
        <v>44791.484722222223</v>
      </c>
      <c r="X7262" s="1">
        <v>44791.484722222223</v>
      </c>
      <c r="AC7262" t="s">
        <v>53</v>
      </c>
      <c r="AD7262">
        <v>1000000001</v>
      </c>
      <c r="AE7262" s="1">
        <v>39973.351388888892</v>
      </c>
      <c r="AF7262" t="s">
        <v>3377</v>
      </c>
      <c r="AG7262" t="s">
        <v>40533</v>
      </c>
      <c r="AH7262" t="s">
        <v>51</v>
      </c>
      <c r="AJ7262" t="s">
        <v>53</v>
      </c>
      <c r="AL7262" t="s">
        <v>78</v>
      </c>
      <c r="AO7262" t="s">
        <v>5443</v>
      </c>
      <c r="AP7262" s="1">
        <v>44791.495833333334</v>
      </c>
    </row>
    <row r="7263" spans="1:43" x14ac:dyDescent="0.35">
      <c r="A7263" t="s">
        <v>40534</v>
      </c>
      <c r="B7263" t="s">
        <v>13320</v>
      </c>
      <c r="C7263" t="s">
        <v>4985</v>
      </c>
      <c r="F7263" t="s">
        <v>40535</v>
      </c>
      <c r="H7263" t="s">
        <v>40534</v>
      </c>
      <c r="J7263" t="s">
        <v>1960</v>
      </c>
      <c r="K7263" t="s">
        <v>40536</v>
      </c>
      <c r="M7263" t="s">
        <v>137</v>
      </c>
      <c r="N7263" t="s">
        <v>65</v>
      </c>
      <c r="O7263">
        <v>80221</v>
      </c>
      <c r="P7263" t="s">
        <v>50</v>
      </c>
      <c r="U7263" s="1">
        <v>44791</v>
      </c>
      <c r="V7263" s="1">
        <v>44791</v>
      </c>
      <c r="W7263" s="1">
        <v>44791.45416666667</v>
      </c>
      <c r="X7263" s="1">
        <v>44791.45416666667</v>
      </c>
      <c r="AC7263" t="s">
        <v>51</v>
      </c>
      <c r="AD7263">
        <v>2969479981</v>
      </c>
      <c r="AE7263" s="1">
        <v>37426</v>
      </c>
      <c r="AG7263" t="s">
        <v>40537</v>
      </c>
      <c r="AH7263" t="s">
        <v>51</v>
      </c>
      <c r="AJ7263" t="s">
        <v>53</v>
      </c>
      <c r="AL7263" t="s">
        <v>78</v>
      </c>
      <c r="AO7263" t="s">
        <v>5443</v>
      </c>
      <c r="AP7263" s="1">
        <v>45362.37777777778</v>
      </c>
    </row>
    <row r="7264" spans="1:43" x14ac:dyDescent="0.35">
      <c r="A7264" t="s">
        <v>40538</v>
      </c>
      <c r="B7264" t="s">
        <v>11553</v>
      </c>
      <c r="C7264" t="s">
        <v>5456</v>
      </c>
      <c r="F7264" t="s">
        <v>40539</v>
      </c>
      <c r="H7264" t="s">
        <v>40540</v>
      </c>
      <c r="J7264" t="s">
        <v>38419</v>
      </c>
      <c r="K7264" t="s">
        <v>40541</v>
      </c>
      <c r="M7264" t="s">
        <v>5470</v>
      </c>
      <c r="N7264" t="s">
        <v>1217</v>
      </c>
      <c r="O7264">
        <v>67219</v>
      </c>
      <c r="P7264" t="s">
        <v>50</v>
      </c>
      <c r="U7264" s="1">
        <v>44792</v>
      </c>
      <c r="V7264" s="1">
        <v>44792</v>
      </c>
      <c r="AC7264" t="s">
        <v>53</v>
      </c>
      <c r="AD7264">
        <v>2969553493</v>
      </c>
      <c r="AE7264" s="1">
        <v>40374.387499999997</v>
      </c>
      <c r="AG7264" t="s">
        <v>40542</v>
      </c>
      <c r="AH7264" t="s">
        <v>51</v>
      </c>
      <c r="AJ7264" t="s">
        <v>53</v>
      </c>
      <c r="AO7264" t="s">
        <v>8142</v>
      </c>
    </row>
    <row r="7265" spans="1:43" x14ac:dyDescent="0.35">
      <c r="A7265" t="s">
        <v>40543</v>
      </c>
      <c r="B7265" t="s">
        <v>3167</v>
      </c>
      <c r="C7265" t="s">
        <v>3418</v>
      </c>
      <c r="F7265" t="s">
        <v>40544</v>
      </c>
      <c r="H7265" t="s">
        <v>40543</v>
      </c>
      <c r="J7265" t="s">
        <v>40545</v>
      </c>
      <c r="N7265" t="s">
        <v>637</v>
      </c>
      <c r="O7265">
        <v>79821</v>
      </c>
      <c r="P7265" t="s">
        <v>50</v>
      </c>
      <c r="U7265" s="1">
        <v>44792</v>
      </c>
      <c r="V7265" s="1">
        <v>44792</v>
      </c>
      <c r="W7265" s="1">
        <v>44792.343055555553</v>
      </c>
      <c r="X7265" s="1">
        <v>44792.343055555553</v>
      </c>
      <c r="AC7265" t="s">
        <v>53</v>
      </c>
      <c r="AD7265">
        <v>2969565192</v>
      </c>
      <c r="AE7265" s="1">
        <v>40759.657638888886</v>
      </c>
      <c r="AF7265" t="s">
        <v>40546</v>
      </c>
      <c r="AG7265" t="s">
        <v>40547</v>
      </c>
      <c r="AH7265" t="s">
        <v>51</v>
      </c>
      <c r="AJ7265" t="s">
        <v>53</v>
      </c>
      <c r="AL7265" t="s">
        <v>68</v>
      </c>
      <c r="AO7265" t="s">
        <v>8142</v>
      </c>
      <c r="AP7265" s="1">
        <v>45336.504166666666</v>
      </c>
      <c r="AQ7265" s="1">
        <v>45411.521527777775</v>
      </c>
    </row>
    <row r="7266" spans="1:43" x14ac:dyDescent="0.35">
      <c r="A7266" t="s">
        <v>40548</v>
      </c>
      <c r="B7266" t="s">
        <v>40549</v>
      </c>
      <c r="C7266" t="s">
        <v>707</v>
      </c>
      <c r="F7266" t="s">
        <v>40550</v>
      </c>
      <c r="H7266" t="s">
        <v>40548</v>
      </c>
      <c r="J7266" t="s">
        <v>20535</v>
      </c>
      <c r="N7266" t="s">
        <v>637</v>
      </c>
      <c r="O7266">
        <v>77024</v>
      </c>
      <c r="P7266" t="s">
        <v>50</v>
      </c>
      <c r="U7266" s="1">
        <v>44792</v>
      </c>
      <c r="V7266" s="1">
        <v>44792</v>
      </c>
      <c r="AC7266" t="s">
        <v>53</v>
      </c>
      <c r="AD7266">
        <v>2969591941</v>
      </c>
      <c r="AE7266" s="1">
        <v>41407.517361111109</v>
      </c>
      <c r="AG7266" t="s">
        <v>40551</v>
      </c>
      <c r="AH7266" t="s">
        <v>51</v>
      </c>
      <c r="AJ7266" t="s">
        <v>53</v>
      </c>
      <c r="AL7266" t="s">
        <v>68</v>
      </c>
      <c r="AO7266" t="s">
        <v>8142</v>
      </c>
    </row>
    <row r="7267" spans="1:43" x14ac:dyDescent="0.35">
      <c r="A7267" t="s">
        <v>40552</v>
      </c>
      <c r="B7267" t="s">
        <v>3371</v>
      </c>
      <c r="C7267" t="s">
        <v>2388</v>
      </c>
      <c r="F7267">
        <v>16202385287</v>
      </c>
      <c r="H7267" t="s">
        <v>40552</v>
      </c>
      <c r="J7267" t="s">
        <v>3933</v>
      </c>
      <c r="K7267" t="s">
        <v>3706</v>
      </c>
      <c r="L7267" t="s">
        <v>25755</v>
      </c>
      <c r="M7267" t="s">
        <v>3707</v>
      </c>
      <c r="N7267" t="s">
        <v>3708</v>
      </c>
      <c r="O7267">
        <v>30338</v>
      </c>
      <c r="P7267" t="s">
        <v>50</v>
      </c>
      <c r="U7267" s="1">
        <v>44792</v>
      </c>
      <c r="V7267" s="1">
        <v>44792</v>
      </c>
      <c r="AC7267" t="s">
        <v>53</v>
      </c>
      <c r="AD7267">
        <v>2969551137</v>
      </c>
      <c r="AE7267" s="1">
        <v>40288.591666666667</v>
      </c>
      <c r="AG7267" t="s">
        <v>40553</v>
      </c>
      <c r="AH7267" t="s">
        <v>51</v>
      </c>
      <c r="AJ7267" t="s">
        <v>53</v>
      </c>
      <c r="AO7267" t="s">
        <v>8142</v>
      </c>
    </row>
    <row r="7268" spans="1:43" x14ac:dyDescent="0.35">
      <c r="A7268" t="s">
        <v>40554</v>
      </c>
      <c r="B7268" t="s">
        <v>40555</v>
      </c>
      <c r="C7268" t="s">
        <v>40556</v>
      </c>
      <c r="F7268" t="s">
        <v>33151</v>
      </c>
      <c r="H7268" t="s">
        <v>40554</v>
      </c>
      <c r="J7268" t="s">
        <v>5173</v>
      </c>
      <c r="N7268" t="s">
        <v>637</v>
      </c>
      <c r="O7268">
        <v>77056</v>
      </c>
      <c r="P7268" t="s">
        <v>50</v>
      </c>
      <c r="U7268" s="1">
        <v>44792</v>
      </c>
      <c r="V7268" s="1">
        <v>44792</v>
      </c>
      <c r="W7268" s="1">
        <v>44792.592361111114</v>
      </c>
      <c r="X7268" s="1">
        <v>44792.592361111114</v>
      </c>
      <c r="AC7268" t="s">
        <v>53</v>
      </c>
      <c r="AD7268">
        <v>2969481577</v>
      </c>
      <c r="AE7268" s="1">
        <v>37524</v>
      </c>
      <c r="AF7268" t="s">
        <v>17323</v>
      </c>
      <c r="AG7268" t="s">
        <v>40557</v>
      </c>
      <c r="AH7268" t="s">
        <v>51</v>
      </c>
      <c r="AJ7268" t="s">
        <v>53</v>
      </c>
      <c r="AL7268" t="s">
        <v>68</v>
      </c>
      <c r="AO7268" t="s">
        <v>8142</v>
      </c>
    </row>
    <row r="7269" spans="1:43" x14ac:dyDescent="0.35">
      <c r="A7269" t="s">
        <v>40558</v>
      </c>
      <c r="B7269" t="s">
        <v>40559</v>
      </c>
      <c r="C7269" t="s">
        <v>6997</v>
      </c>
      <c r="F7269" t="s">
        <v>40560</v>
      </c>
      <c r="H7269" t="s">
        <v>40558</v>
      </c>
      <c r="J7269" t="s">
        <v>40561</v>
      </c>
      <c r="K7269" t="s">
        <v>40562</v>
      </c>
      <c r="M7269" t="s">
        <v>159</v>
      </c>
      <c r="N7269" t="s">
        <v>65</v>
      </c>
      <c r="O7269">
        <v>80907</v>
      </c>
      <c r="P7269" t="s">
        <v>50</v>
      </c>
      <c r="U7269" s="1">
        <v>44792</v>
      </c>
      <c r="V7269" s="1">
        <v>44792</v>
      </c>
      <c r="W7269" s="1">
        <v>44792.413888888892</v>
      </c>
      <c r="X7269" s="1">
        <v>44792.413888888892</v>
      </c>
      <c r="AC7269" t="s">
        <v>51</v>
      </c>
      <c r="AD7269">
        <v>2969652713</v>
      </c>
      <c r="AE7269" s="1">
        <v>41976.335416666669</v>
      </c>
      <c r="AF7269" t="s">
        <v>40563</v>
      </c>
      <c r="AG7269" t="s">
        <v>40564</v>
      </c>
      <c r="AH7269" t="s">
        <v>51</v>
      </c>
      <c r="AJ7269" t="s">
        <v>53</v>
      </c>
      <c r="AL7269" t="s">
        <v>68</v>
      </c>
      <c r="AO7269" t="s">
        <v>5443</v>
      </c>
      <c r="AP7269" s="1">
        <v>44792.413194444445</v>
      </c>
    </row>
    <row r="7270" spans="1:43" x14ac:dyDescent="0.35">
      <c r="A7270" t="s">
        <v>40565</v>
      </c>
      <c r="B7270" t="s">
        <v>40566</v>
      </c>
      <c r="C7270" t="s">
        <v>642</v>
      </c>
      <c r="F7270" t="s">
        <v>40567</v>
      </c>
      <c r="H7270" t="s">
        <v>40565</v>
      </c>
      <c r="J7270" t="s">
        <v>2011</v>
      </c>
      <c r="K7270" t="s">
        <v>40568</v>
      </c>
      <c r="M7270" t="s">
        <v>40569</v>
      </c>
      <c r="N7270" t="s">
        <v>798</v>
      </c>
      <c r="O7270">
        <v>76262</v>
      </c>
      <c r="P7270" t="s">
        <v>50</v>
      </c>
      <c r="U7270" s="1">
        <v>44792</v>
      </c>
      <c r="V7270" s="1">
        <v>44792</v>
      </c>
      <c r="W7270" s="1">
        <v>45117.73333333333</v>
      </c>
      <c r="X7270" s="1">
        <v>45117.73333333333</v>
      </c>
      <c r="AC7270" t="s">
        <v>53</v>
      </c>
      <c r="AD7270">
        <v>2969480426</v>
      </c>
      <c r="AE7270" s="1">
        <v>37448</v>
      </c>
      <c r="AF7270" t="s">
        <v>432</v>
      </c>
      <c r="AG7270" t="s">
        <v>40570</v>
      </c>
      <c r="AH7270" t="s">
        <v>51</v>
      </c>
      <c r="AJ7270" t="s">
        <v>53</v>
      </c>
      <c r="AL7270" t="s">
        <v>68</v>
      </c>
      <c r="AO7270" t="s">
        <v>8142</v>
      </c>
      <c r="AP7270" s="1">
        <v>45190.580555555556</v>
      </c>
      <c r="AQ7270" s="1">
        <v>45180.509027777778</v>
      </c>
    </row>
    <row r="7271" spans="1:43" x14ac:dyDescent="0.35">
      <c r="A7271" t="s">
        <v>40571</v>
      </c>
      <c r="B7271" t="s">
        <v>30033</v>
      </c>
      <c r="C7271" t="s">
        <v>6419</v>
      </c>
      <c r="F7271" t="s">
        <v>40572</v>
      </c>
      <c r="H7271" t="s">
        <v>40571</v>
      </c>
      <c r="J7271" t="s">
        <v>5968</v>
      </c>
      <c r="K7271" t="s">
        <v>121</v>
      </c>
      <c r="M7271" t="s">
        <v>15485</v>
      </c>
      <c r="N7271" t="s">
        <v>2409</v>
      </c>
      <c r="O7271">
        <v>86321</v>
      </c>
      <c r="P7271" t="s">
        <v>50</v>
      </c>
      <c r="U7271" s="1">
        <v>44792</v>
      </c>
      <c r="V7271" s="1">
        <v>44792</v>
      </c>
      <c r="AC7271" t="s">
        <v>53</v>
      </c>
      <c r="AD7271">
        <v>2969480780</v>
      </c>
      <c r="AE7271" s="1">
        <v>37467</v>
      </c>
      <c r="AG7271" t="s">
        <v>40573</v>
      </c>
      <c r="AH7271" t="s">
        <v>51</v>
      </c>
      <c r="AJ7271" t="s">
        <v>53</v>
      </c>
      <c r="AO7271" t="s">
        <v>8142</v>
      </c>
    </row>
    <row r="7272" spans="1:43" x14ac:dyDescent="0.35">
      <c r="A7272" t="s">
        <v>40574</v>
      </c>
      <c r="B7272" t="s">
        <v>40575</v>
      </c>
      <c r="C7272" t="s">
        <v>702</v>
      </c>
      <c r="F7272" t="s">
        <v>40576</v>
      </c>
      <c r="H7272" t="s">
        <v>40574</v>
      </c>
      <c r="J7272" t="s">
        <v>29506</v>
      </c>
      <c r="K7272" t="s">
        <v>40577</v>
      </c>
      <c r="M7272" t="s">
        <v>40578</v>
      </c>
      <c r="N7272" t="s">
        <v>798</v>
      </c>
      <c r="O7272">
        <v>79754</v>
      </c>
      <c r="P7272" t="s">
        <v>50</v>
      </c>
      <c r="U7272" s="1">
        <v>44792</v>
      </c>
      <c r="V7272" s="1">
        <v>44792</v>
      </c>
      <c r="W7272" s="1">
        <v>44792.273611111108</v>
      </c>
      <c r="X7272" s="1">
        <v>44792.273611111108</v>
      </c>
      <c r="AC7272" t="s">
        <v>53</v>
      </c>
      <c r="AD7272">
        <v>2969476061</v>
      </c>
      <c r="AE7272" s="1">
        <v>37200</v>
      </c>
      <c r="AF7272" t="s">
        <v>16940</v>
      </c>
      <c r="AG7272" t="s">
        <v>40579</v>
      </c>
      <c r="AH7272" t="s">
        <v>51</v>
      </c>
      <c r="AJ7272" t="s">
        <v>53</v>
      </c>
      <c r="AL7272" t="s">
        <v>68</v>
      </c>
      <c r="AO7272" t="s">
        <v>5443</v>
      </c>
      <c r="AP7272" s="1">
        <v>44978.408333333333</v>
      </c>
      <c r="AQ7272" s="1">
        <v>44978.409722222219</v>
      </c>
    </row>
    <row r="7273" spans="1:43" x14ac:dyDescent="0.35">
      <c r="A7273" t="s">
        <v>40580</v>
      </c>
      <c r="B7273" t="s">
        <v>16353</v>
      </c>
      <c r="C7273" t="s">
        <v>97</v>
      </c>
      <c r="F7273">
        <v>15053013528</v>
      </c>
      <c r="H7273" t="s">
        <v>40580</v>
      </c>
      <c r="J7273" t="s">
        <v>40581</v>
      </c>
      <c r="K7273" t="s">
        <v>40582</v>
      </c>
      <c r="M7273" t="s">
        <v>419</v>
      </c>
      <c r="N7273" t="s">
        <v>501</v>
      </c>
      <c r="O7273">
        <v>87114</v>
      </c>
      <c r="P7273" t="s">
        <v>50</v>
      </c>
      <c r="U7273" s="1">
        <v>44793</v>
      </c>
      <c r="V7273" s="1">
        <v>44793</v>
      </c>
      <c r="W7273" s="1">
        <v>44793.737500000003</v>
      </c>
      <c r="X7273" s="1">
        <v>44793.737500000003</v>
      </c>
      <c r="AC7273" t="s">
        <v>53</v>
      </c>
      <c r="AD7273">
        <v>2972134246</v>
      </c>
      <c r="AE7273" s="1">
        <v>44846.365277777775</v>
      </c>
      <c r="AF7273" t="s">
        <v>40583</v>
      </c>
      <c r="AG7273" t="s">
        <v>40584</v>
      </c>
      <c r="AH7273" t="s">
        <v>51</v>
      </c>
      <c r="AJ7273" t="s">
        <v>53</v>
      </c>
      <c r="AL7273" t="s">
        <v>68</v>
      </c>
      <c r="AO7273" t="s">
        <v>5443</v>
      </c>
      <c r="AP7273" s="1">
        <v>45428.459722222222</v>
      </c>
      <c r="AQ7273" s="1">
        <v>45349.368750000001</v>
      </c>
    </row>
    <row r="7274" spans="1:43" x14ac:dyDescent="0.35">
      <c r="A7274" t="s">
        <v>40585</v>
      </c>
      <c r="B7274" t="s">
        <v>35756</v>
      </c>
      <c r="C7274" t="s">
        <v>4884</v>
      </c>
      <c r="F7274" t="s">
        <v>40586</v>
      </c>
      <c r="H7274" t="s">
        <v>40585</v>
      </c>
      <c r="J7274" t="s">
        <v>40587</v>
      </c>
      <c r="K7274" t="s">
        <v>40588</v>
      </c>
      <c r="M7274" t="s">
        <v>32521</v>
      </c>
      <c r="N7274" t="s">
        <v>686</v>
      </c>
      <c r="O7274">
        <v>84511</v>
      </c>
      <c r="P7274" t="s">
        <v>50</v>
      </c>
      <c r="U7274" s="1">
        <v>44793</v>
      </c>
      <c r="V7274" s="1">
        <v>44793</v>
      </c>
      <c r="W7274" s="1">
        <v>44793.658333333333</v>
      </c>
      <c r="X7274" s="1">
        <v>44793.658333333333</v>
      </c>
      <c r="AC7274" t="s">
        <v>53</v>
      </c>
      <c r="AD7274">
        <v>1000000001</v>
      </c>
      <c r="AE7274" s="1">
        <v>39973.351388888892</v>
      </c>
      <c r="AF7274" t="s">
        <v>3377</v>
      </c>
      <c r="AG7274" t="s">
        <v>40589</v>
      </c>
      <c r="AH7274" t="s">
        <v>51</v>
      </c>
      <c r="AJ7274" t="s">
        <v>53</v>
      </c>
      <c r="AL7274" t="s">
        <v>78</v>
      </c>
      <c r="AO7274" t="s">
        <v>5443</v>
      </c>
      <c r="AP7274" s="1">
        <v>44793.753472222219</v>
      </c>
      <c r="AQ7274" s="1">
        <v>44793.76666666667</v>
      </c>
    </row>
    <row r="7275" spans="1:43" x14ac:dyDescent="0.35">
      <c r="A7275" t="s">
        <v>40590</v>
      </c>
      <c r="B7275" t="s">
        <v>2974</v>
      </c>
      <c r="C7275" t="s">
        <v>9125</v>
      </c>
      <c r="F7275" t="s">
        <v>40591</v>
      </c>
      <c r="H7275" t="s">
        <v>40590</v>
      </c>
      <c r="J7275" t="s">
        <v>40592</v>
      </c>
      <c r="N7275" t="s">
        <v>287</v>
      </c>
      <c r="O7275">
        <v>80487</v>
      </c>
      <c r="P7275" t="s">
        <v>50</v>
      </c>
      <c r="U7275" s="1">
        <v>44793</v>
      </c>
      <c r="V7275" s="1">
        <v>44793</v>
      </c>
      <c r="W7275" s="1">
        <v>44793.736111111109</v>
      </c>
      <c r="X7275" s="1">
        <v>44793.736111111109</v>
      </c>
      <c r="AC7275" t="s">
        <v>53</v>
      </c>
      <c r="AD7275">
        <v>1000000001</v>
      </c>
      <c r="AE7275" s="1">
        <v>39973.351388888892</v>
      </c>
      <c r="AF7275" t="s">
        <v>3377</v>
      </c>
      <c r="AG7275" t="s">
        <v>40593</v>
      </c>
      <c r="AH7275" t="s">
        <v>51</v>
      </c>
      <c r="AJ7275" t="s">
        <v>53</v>
      </c>
      <c r="AL7275" t="s">
        <v>78</v>
      </c>
      <c r="AO7275" t="s">
        <v>5443</v>
      </c>
      <c r="AP7275" s="1">
        <v>44793.73541666667</v>
      </c>
    </row>
    <row r="7276" spans="1:43" x14ac:dyDescent="0.35">
      <c r="A7276" t="s">
        <v>40594</v>
      </c>
      <c r="B7276" t="s">
        <v>747</v>
      </c>
      <c r="C7276" t="s">
        <v>1614</v>
      </c>
      <c r="F7276" t="s">
        <v>34201</v>
      </c>
      <c r="H7276" t="s">
        <v>40594</v>
      </c>
      <c r="J7276" t="s">
        <v>40595</v>
      </c>
      <c r="K7276" t="s">
        <v>40596</v>
      </c>
      <c r="M7276" t="s">
        <v>10601</v>
      </c>
      <c r="N7276" t="s">
        <v>213</v>
      </c>
      <c r="O7276">
        <v>80534</v>
      </c>
      <c r="P7276" t="s">
        <v>50</v>
      </c>
      <c r="U7276" s="1">
        <v>44793</v>
      </c>
      <c r="V7276" s="1">
        <v>44793</v>
      </c>
      <c r="W7276" s="1">
        <v>44793.568055555559</v>
      </c>
      <c r="X7276" s="1">
        <v>44793.568055555559</v>
      </c>
      <c r="AC7276" t="s">
        <v>53</v>
      </c>
      <c r="AD7276">
        <v>2973605409</v>
      </c>
      <c r="AE7276" s="1">
        <v>45141.445833333331</v>
      </c>
      <c r="AF7276" t="s">
        <v>40597</v>
      </c>
      <c r="AG7276" t="s">
        <v>40598</v>
      </c>
      <c r="AH7276" t="s">
        <v>51</v>
      </c>
      <c r="AJ7276" t="s">
        <v>53</v>
      </c>
      <c r="AL7276" t="s">
        <v>68</v>
      </c>
      <c r="AO7276" t="s">
        <v>5443</v>
      </c>
      <c r="AP7276" s="1">
        <v>45476.838888888888</v>
      </c>
    </row>
    <row r="7277" spans="1:43" x14ac:dyDescent="0.35">
      <c r="A7277" t="s">
        <v>40599</v>
      </c>
      <c r="B7277" t="s">
        <v>40600</v>
      </c>
      <c r="C7277" t="s">
        <v>952</v>
      </c>
      <c r="F7277">
        <v>13037466635</v>
      </c>
      <c r="H7277" t="s">
        <v>40601</v>
      </c>
      <c r="J7277" t="s">
        <v>7142</v>
      </c>
      <c r="K7277" t="s">
        <v>7296</v>
      </c>
      <c r="M7277" t="s">
        <v>7297</v>
      </c>
      <c r="N7277" t="s">
        <v>287</v>
      </c>
      <c r="O7277">
        <v>80524</v>
      </c>
      <c r="P7277" t="s">
        <v>50</v>
      </c>
      <c r="U7277" s="1">
        <v>44794</v>
      </c>
      <c r="V7277" s="1">
        <v>44794</v>
      </c>
      <c r="W7277" s="1">
        <v>44794.394444444442</v>
      </c>
      <c r="X7277" s="1">
        <v>44794.394444444442</v>
      </c>
      <c r="AC7277" t="s">
        <v>53</v>
      </c>
      <c r="AD7277">
        <v>2969584761</v>
      </c>
      <c r="AE7277" s="1">
        <v>41288.714583333334</v>
      </c>
      <c r="AF7277" t="s">
        <v>18735</v>
      </c>
      <c r="AG7277" t="s">
        <v>40602</v>
      </c>
      <c r="AH7277" t="s">
        <v>51</v>
      </c>
      <c r="AJ7277" t="s">
        <v>53</v>
      </c>
      <c r="AL7277" t="s">
        <v>68</v>
      </c>
      <c r="AO7277" t="s">
        <v>8142</v>
      </c>
      <c r="AP7277" s="1">
        <v>45471.411111111112</v>
      </c>
    </row>
    <row r="7278" spans="1:43" x14ac:dyDescent="0.35">
      <c r="A7278" t="s">
        <v>40603</v>
      </c>
      <c r="B7278" t="s">
        <v>2515</v>
      </c>
      <c r="C7278" t="s">
        <v>190</v>
      </c>
      <c r="F7278" t="s">
        <v>40604</v>
      </c>
      <c r="H7278" t="s">
        <v>40603</v>
      </c>
      <c r="J7278" t="s">
        <v>38489</v>
      </c>
      <c r="N7278" t="s">
        <v>3689</v>
      </c>
      <c r="O7278">
        <v>63459</v>
      </c>
      <c r="P7278" t="s">
        <v>50</v>
      </c>
      <c r="U7278" s="1">
        <v>44795</v>
      </c>
      <c r="V7278" s="1">
        <v>44795</v>
      </c>
      <c r="AC7278" t="s">
        <v>53</v>
      </c>
      <c r="AD7278">
        <v>2969572533</v>
      </c>
      <c r="AE7278" s="1">
        <v>41002.688194444447</v>
      </c>
      <c r="AG7278" t="s">
        <v>40605</v>
      </c>
      <c r="AH7278" t="s">
        <v>51</v>
      </c>
      <c r="AJ7278" t="s">
        <v>53</v>
      </c>
      <c r="AO7278" t="s">
        <v>8142</v>
      </c>
    </row>
    <row r="7279" spans="1:43" x14ac:dyDescent="0.35">
      <c r="A7279" t="s">
        <v>40606</v>
      </c>
      <c r="B7279" t="s">
        <v>27845</v>
      </c>
      <c r="C7279" t="s">
        <v>40607</v>
      </c>
      <c r="F7279" t="s">
        <v>40608</v>
      </c>
      <c r="H7279" t="s">
        <v>40606</v>
      </c>
      <c r="J7279" t="s">
        <v>40609</v>
      </c>
      <c r="K7279" t="s">
        <v>40610</v>
      </c>
      <c r="M7279" t="s">
        <v>3234</v>
      </c>
      <c r="N7279" t="s">
        <v>253</v>
      </c>
      <c r="O7279">
        <v>88210</v>
      </c>
      <c r="P7279" t="s">
        <v>50</v>
      </c>
      <c r="U7279" s="1">
        <v>44795</v>
      </c>
      <c r="V7279" s="1">
        <v>44795</v>
      </c>
      <c r="W7279" s="1">
        <v>44795.419444444444</v>
      </c>
      <c r="X7279" s="1">
        <v>44795.419444444444</v>
      </c>
      <c r="AC7279" t="s">
        <v>51</v>
      </c>
      <c r="AD7279">
        <v>1000000001</v>
      </c>
      <c r="AE7279" s="1">
        <v>39973.351388888892</v>
      </c>
      <c r="AF7279" t="s">
        <v>3377</v>
      </c>
      <c r="AG7279" t="s">
        <v>40611</v>
      </c>
      <c r="AH7279" t="s">
        <v>51</v>
      </c>
      <c r="AJ7279" t="s">
        <v>53</v>
      </c>
      <c r="AL7279" t="s">
        <v>78</v>
      </c>
      <c r="AO7279" t="s">
        <v>5443</v>
      </c>
      <c r="AP7279" s="1">
        <v>44803.961111111108</v>
      </c>
    </row>
    <row r="7280" spans="1:43" x14ac:dyDescent="0.35">
      <c r="A7280" t="s">
        <v>40612</v>
      </c>
      <c r="B7280" t="s">
        <v>40613</v>
      </c>
      <c r="C7280" t="s">
        <v>13638</v>
      </c>
      <c r="F7280" t="s">
        <v>40614</v>
      </c>
      <c r="H7280" t="s">
        <v>40612</v>
      </c>
      <c r="J7280" t="s">
        <v>28403</v>
      </c>
      <c r="K7280" t="s">
        <v>40615</v>
      </c>
      <c r="M7280" t="s">
        <v>33843</v>
      </c>
      <c r="N7280" t="s">
        <v>14820</v>
      </c>
      <c r="O7280">
        <v>21904</v>
      </c>
      <c r="P7280" t="s">
        <v>50</v>
      </c>
      <c r="U7280" s="1">
        <v>44795</v>
      </c>
      <c r="V7280" s="1">
        <v>44795</v>
      </c>
      <c r="AC7280" t="s">
        <v>53</v>
      </c>
      <c r="AD7280">
        <v>2969508888</v>
      </c>
      <c r="AE7280" s="1">
        <v>38274.609027777777</v>
      </c>
      <c r="AG7280" t="s">
        <v>40616</v>
      </c>
      <c r="AH7280" t="s">
        <v>51</v>
      </c>
      <c r="AJ7280" t="s">
        <v>53</v>
      </c>
      <c r="AO7280" t="s">
        <v>8142</v>
      </c>
    </row>
    <row r="7281" spans="1:43" x14ac:dyDescent="0.35">
      <c r="A7281" t="s">
        <v>40617</v>
      </c>
      <c r="B7281" t="s">
        <v>40618</v>
      </c>
      <c r="C7281" t="s">
        <v>40619</v>
      </c>
      <c r="F7281" t="s">
        <v>40620</v>
      </c>
      <c r="H7281" t="s">
        <v>40617</v>
      </c>
      <c r="J7281" t="s">
        <v>26332</v>
      </c>
      <c r="K7281" t="s">
        <v>40621</v>
      </c>
      <c r="M7281" t="s">
        <v>8362</v>
      </c>
      <c r="N7281" t="s">
        <v>65</v>
      </c>
      <c r="O7281">
        <v>81505</v>
      </c>
      <c r="P7281" t="s">
        <v>50</v>
      </c>
      <c r="U7281" s="1">
        <v>44795</v>
      </c>
      <c r="V7281" s="1">
        <v>44795</v>
      </c>
      <c r="W7281" s="1">
        <v>44795.648611111108</v>
      </c>
      <c r="X7281" s="1">
        <v>44795.648611111108</v>
      </c>
      <c r="AC7281" t="s">
        <v>53</v>
      </c>
      <c r="AD7281">
        <v>2972032597</v>
      </c>
      <c r="AE7281" s="1">
        <v>44487.575694444444</v>
      </c>
      <c r="AF7281" t="s">
        <v>26334</v>
      </c>
      <c r="AG7281" t="s">
        <v>40622</v>
      </c>
      <c r="AH7281" t="s">
        <v>51</v>
      </c>
      <c r="AJ7281" t="s">
        <v>53</v>
      </c>
      <c r="AL7281" t="s">
        <v>68</v>
      </c>
      <c r="AO7281" t="s">
        <v>5443</v>
      </c>
      <c r="AP7281" s="1">
        <v>45295.692361111112</v>
      </c>
    </row>
    <row r="7282" spans="1:43" x14ac:dyDescent="0.35">
      <c r="A7282" t="s">
        <v>40623</v>
      </c>
      <c r="B7282" t="s">
        <v>12113</v>
      </c>
      <c r="C7282" t="s">
        <v>6605</v>
      </c>
      <c r="F7282" t="s">
        <v>40624</v>
      </c>
      <c r="H7282" t="s">
        <v>40623</v>
      </c>
      <c r="J7282" t="s">
        <v>28176</v>
      </c>
      <c r="K7282" t="s">
        <v>40625</v>
      </c>
      <c r="M7282" t="s">
        <v>2652</v>
      </c>
      <c r="N7282" t="s">
        <v>798</v>
      </c>
      <c r="O7282">
        <v>79765</v>
      </c>
      <c r="P7282" t="s">
        <v>50</v>
      </c>
      <c r="U7282" s="1">
        <v>44795</v>
      </c>
      <c r="V7282" s="1">
        <v>44795</v>
      </c>
      <c r="W7282" s="1">
        <v>44795.427777777775</v>
      </c>
      <c r="X7282" s="1">
        <v>44795.427777777775</v>
      </c>
      <c r="AC7282" t="s">
        <v>53</v>
      </c>
      <c r="AD7282">
        <v>2969525847</v>
      </c>
      <c r="AE7282" s="1">
        <v>39251.611111111109</v>
      </c>
      <c r="AG7282" t="s">
        <v>40626</v>
      </c>
      <c r="AH7282" t="s">
        <v>51</v>
      </c>
      <c r="AJ7282" t="s">
        <v>53</v>
      </c>
      <c r="AL7282" t="s">
        <v>68</v>
      </c>
      <c r="AO7282" t="s">
        <v>5443</v>
      </c>
      <c r="AP7282" s="1">
        <v>44967.714583333334</v>
      </c>
      <c r="AQ7282" s="1">
        <v>44966.425694444442</v>
      </c>
    </row>
    <row r="7283" spans="1:43" x14ac:dyDescent="0.35">
      <c r="A7283" t="s">
        <v>40627</v>
      </c>
      <c r="B7283" t="s">
        <v>40628</v>
      </c>
      <c r="C7283" t="s">
        <v>2016</v>
      </c>
      <c r="F7283" t="s">
        <v>40629</v>
      </c>
      <c r="H7283" t="s">
        <v>40627</v>
      </c>
      <c r="J7283" t="s">
        <v>491</v>
      </c>
      <c r="K7283" t="s">
        <v>3776</v>
      </c>
      <c r="M7283" t="s">
        <v>6656</v>
      </c>
      <c r="N7283" t="s">
        <v>3778</v>
      </c>
      <c r="O7283">
        <v>68145</v>
      </c>
      <c r="P7283" t="s">
        <v>50</v>
      </c>
      <c r="U7283" s="1">
        <v>44795</v>
      </c>
      <c r="V7283" s="1">
        <v>44795</v>
      </c>
      <c r="AC7283" t="s">
        <v>53</v>
      </c>
      <c r="AD7283">
        <v>2969472760</v>
      </c>
      <c r="AE7283" s="1">
        <v>36916.71597222222</v>
      </c>
      <c r="AG7283" t="s">
        <v>40630</v>
      </c>
      <c r="AH7283" t="s">
        <v>51</v>
      </c>
      <c r="AJ7283" t="s">
        <v>53</v>
      </c>
      <c r="AO7283" t="s">
        <v>8142</v>
      </c>
    </row>
    <row r="7284" spans="1:43" x14ac:dyDescent="0.35">
      <c r="A7284" t="s">
        <v>40631</v>
      </c>
      <c r="B7284" t="s">
        <v>22461</v>
      </c>
      <c r="C7284" t="s">
        <v>25202</v>
      </c>
      <c r="F7284" t="s">
        <v>40632</v>
      </c>
      <c r="H7284" t="s">
        <v>40631</v>
      </c>
      <c r="J7284" t="s">
        <v>40633</v>
      </c>
      <c r="K7284" t="s">
        <v>40634</v>
      </c>
      <c r="M7284" t="s">
        <v>40635</v>
      </c>
      <c r="N7284" t="s">
        <v>287</v>
      </c>
      <c r="O7284">
        <v>80651</v>
      </c>
      <c r="P7284" t="s">
        <v>50</v>
      </c>
      <c r="U7284" s="1">
        <v>44795</v>
      </c>
      <c r="V7284" s="1">
        <v>44795</v>
      </c>
      <c r="W7284" s="1">
        <v>44795.697222222225</v>
      </c>
      <c r="X7284" s="1">
        <v>44795.697222222225</v>
      </c>
      <c r="AC7284" t="s">
        <v>51</v>
      </c>
      <c r="AD7284">
        <v>2969678207</v>
      </c>
      <c r="AE7284" s="1">
        <v>42236.716666666667</v>
      </c>
      <c r="AG7284" t="s">
        <v>40636</v>
      </c>
      <c r="AH7284" t="s">
        <v>51</v>
      </c>
      <c r="AJ7284" t="s">
        <v>53</v>
      </c>
      <c r="AL7284" t="s">
        <v>68</v>
      </c>
      <c r="AO7284" t="s">
        <v>5443</v>
      </c>
      <c r="AP7284" s="1">
        <v>45397.512499999997</v>
      </c>
      <c r="AQ7284" s="1">
        <v>45051.614583333336</v>
      </c>
    </row>
    <row r="7285" spans="1:43" x14ac:dyDescent="0.35">
      <c r="A7285" t="s">
        <v>40637</v>
      </c>
      <c r="B7285" t="s">
        <v>2810</v>
      </c>
      <c r="C7285" t="s">
        <v>2157</v>
      </c>
      <c r="F7285" t="s">
        <v>40638</v>
      </c>
      <c r="H7285" t="s">
        <v>40637</v>
      </c>
      <c r="J7285" t="s">
        <v>3478</v>
      </c>
      <c r="N7285" t="s">
        <v>287</v>
      </c>
      <c r="O7285">
        <v>80602</v>
      </c>
      <c r="P7285" t="s">
        <v>50</v>
      </c>
      <c r="U7285" s="1">
        <v>44795</v>
      </c>
      <c r="V7285" s="1">
        <v>44795</v>
      </c>
      <c r="W7285" s="1">
        <v>44795.588888888888</v>
      </c>
      <c r="X7285" s="1">
        <v>44795.588888888888</v>
      </c>
      <c r="AC7285" t="s">
        <v>53</v>
      </c>
      <c r="AD7285">
        <v>2969475096</v>
      </c>
      <c r="AE7285" s="1">
        <v>37141</v>
      </c>
      <c r="AF7285" t="s">
        <v>3480</v>
      </c>
      <c r="AG7285" t="s">
        <v>40639</v>
      </c>
      <c r="AH7285" t="s">
        <v>51</v>
      </c>
      <c r="AJ7285" t="s">
        <v>53</v>
      </c>
      <c r="AL7285" t="s">
        <v>68</v>
      </c>
      <c r="AO7285" t="s">
        <v>8142</v>
      </c>
    </row>
    <row r="7286" spans="1:43" x14ac:dyDescent="0.35">
      <c r="A7286" t="s">
        <v>40640</v>
      </c>
      <c r="B7286" t="s">
        <v>2689</v>
      </c>
      <c r="C7286" t="s">
        <v>3191</v>
      </c>
      <c r="F7286" t="s">
        <v>40641</v>
      </c>
      <c r="H7286" t="s">
        <v>40640</v>
      </c>
      <c r="J7286" t="s">
        <v>39643</v>
      </c>
      <c r="N7286" t="s">
        <v>17464</v>
      </c>
      <c r="O7286">
        <v>30187</v>
      </c>
      <c r="P7286" t="s">
        <v>50</v>
      </c>
      <c r="U7286" s="1">
        <v>44795</v>
      </c>
      <c r="V7286" s="1">
        <v>44795</v>
      </c>
      <c r="AC7286" t="s">
        <v>53</v>
      </c>
      <c r="AD7286">
        <v>2969512469</v>
      </c>
      <c r="AE7286" s="1">
        <v>38477.625694444447</v>
      </c>
      <c r="AG7286" t="s">
        <v>40642</v>
      </c>
      <c r="AH7286" t="s">
        <v>51</v>
      </c>
      <c r="AJ7286" t="s">
        <v>53</v>
      </c>
      <c r="AO7286" t="s">
        <v>8142</v>
      </c>
    </row>
    <row r="7287" spans="1:43" x14ac:dyDescent="0.35">
      <c r="A7287" t="s">
        <v>40643</v>
      </c>
      <c r="B7287" t="s">
        <v>40644</v>
      </c>
      <c r="C7287" t="s">
        <v>1540</v>
      </c>
      <c r="F7287" t="s">
        <v>40645</v>
      </c>
      <c r="H7287" t="s">
        <v>40643</v>
      </c>
      <c r="J7287" t="s">
        <v>40646</v>
      </c>
      <c r="K7287" t="s">
        <v>40647</v>
      </c>
      <c r="M7287" t="s">
        <v>4583</v>
      </c>
      <c r="N7287" t="s">
        <v>253</v>
      </c>
      <c r="O7287">
        <v>87507</v>
      </c>
      <c r="P7287" t="s">
        <v>50</v>
      </c>
      <c r="U7287" s="1">
        <v>44795</v>
      </c>
      <c r="V7287" s="1">
        <v>44795</v>
      </c>
      <c r="W7287" s="1">
        <v>44795.85</v>
      </c>
      <c r="X7287" s="1">
        <v>44795.85</v>
      </c>
      <c r="AC7287" t="s">
        <v>53</v>
      </c>
      <c r="AD7287">
        <v>2972119750</v>
      </c>
      <c r="AE7287" s="1">
        <v>44796.518750000003</v>
      </c>
      <c r="AF7287" t="s">
        <v>40648</v>
      </c>
      <c r="AG7287" t="s">
        <v>40649</v>
      </c>
      <c r="AH7287" t="s">
        <v>51</v>
      </c>
      <c r="AJ7287" t="s">
        <v>53</v>
      </c>
      <c r="AL7287" t="s">
        <v>68</v>
      </c>
      <c r="AO7287" t="s">
        <v>5443</v>
      </c>
      <c r="AP7287" s="1">
        <v>44795.848611111112</v>
      </c>
    </row>
    <row r="7288" spans="1:43" x14ac:dyDescent="0.35">
      <c r="A7288" t="s">
        <v>40650</v>
      </c>
      <c r="B7288" t="s">
        <v>40651</v>
      </c>
      <c r="C7288" t="s">
        <v>40652</v>
      </c>
      <c r="F7288" t="s">
        <v>40653</v>
      </c>
      <c r="H7288" t="s">
        <v>40650</v>
      </c>
      <c r="J7288" t="s">
        <v>40654</v>
      </c>
      <c r="N7288" t="s">
        <v>287</v>
      </c>
      <c r="O7288">
        <v>80534</v>
      </c>
      <c r="P7288" t="s">
        <v>50</v>
      </c>
      <c r="U7288" s="1">
        <v>44795</v>
      </c>
      <c r="V7288" s="1">
        <v>44795</v>
      </c>
      <c r="W7288" s="1">
        <v>44795.604166666664</v>
      </c>
      <c r="X7288" s="1">
        <v>44795.604166666664</v>
      </c>
      <c r="AC7288" t="s">
        <v>53</v>
      </c>
      <c r="AD7288">
        <v>2969737489</v>
      </c>
      <c r="AE7288" s="1">
        <v>42859.417361111111</v>
      </c>
      <c r="AG7288" t="s">
        <v>40655</v>
      </c>
      <c r="AH7288" t="s">
        <v>51</v>
      </c>
      <c r="AJ7288" t="s">
        <v>53</v>
      </c>
      <c r="AL7288" t="s">
        <v>78</v>
      </c>
      <c r="AO7288" t="s">
        <v>8142</v>
      </c>
    </row>
    <row r="7289" spans="1:43" x14ac:dyDescent="0.35">
      <c r="A7289" t="s">
        <v>40656</v>
      </c>
      <c r="B7289" t="s">
        <v>25134</v>
      </c>
      <c r="C7289" t="s">
        <v>946</v>
      </c>
      <c r="F7289" t="s">
        <v>40657</v>
      </c>
      <c r="H7289" t="s">
        <v>40656</v>
      </c>
      <c r="J7289" t="s">
        <v>40658</v>
      </c>
      <c r="K7289" t="s">
        <v>40659</v>
      </c>
      <c r="M7289" t="s">
        <v>15622</v>
      </c>
      <c r="N7289" t="s">
        <v>65</v>
      </c>
      <c r="O7289">
        <v>81224</v>
      </c>
      <c r="P7289" t="s">
        <v>50</v>
      </c>
      <c r="U7289" s="1">
        <v>44795</v>
      </c>
      <c r="V7289" s="1">
        <v>44795</v>
      </c>
      <c r="W7289" s="1">
        <v>44795.754166666666</v>
      </c>
      <c r="X7289" s="1">
        <v>44795.754166666666</v>
      </c>
      <c r="AC7289" t="s">
        <v>53</v>
      </c>
      <c r="AD7289">
        <v>2972119801</v>
      </c>
      <c r="AE7289" s="1">
        <v>44796.601388888892</v>
      </c>
      <c r="AF7289" t="s">
        <v>40660</v>
      </c>
      <c r="AG7289" t="s">
        <v>40661</v>
      </c>
      <c r="AH7289" t="s">
        <v>51</v>
      </c>
      <c r="AJ7289" t="s">
        <v>53</v>
      </c>
      <c r="AL7289" t="s">
        <v>68</v>
      </c>
      <c r="AO7289" t="s">
        <v>5443</v>
      </c>
      <c r="AP7289" s="1">
        <v>44799.493750000001</v>
      </c>
    </row>
    <row r="7290" spans="1:43" x14ac:dyDescent="0.35">
      <c r="A7290" t="s">
        <v>40662</v>
      </c>
      <c r="B7290" t="s">
        <v>17436</v>
      </c>
      <c r="C7290" t="s">
        <v>71</v>
      </c>
      <c r="F7290" t="s">
        <v>40663</v>
      </c>
      <c r="H7290" t="s">
        <v>40662</v>
      </c>
      <c r="J7290" t="s">
        <v>40664</v>
      </c>
      <c r="K7290" t="s">
        <v>40665</v>
      </c>
      <c r="M7290" t="s">
        <v>6585</v>
      </c>
      <c r="N7290" t="s">
        <v>65</v>
      </c>
      <c r="O7290">
        <v>81122</v>
      </c>
      <c r="P7290" t="s">
        <v>50</v>
      </c>
      <c r="U7290" s="1">
        <v>44795</v>
      </c>
      <c r="V7290" s="1">
        <v>44795</v>
      </c>
      <c r="AC7290" t="s">
        <v>53</v>
      </c>
      <c r="AG7290" t="s">
        <v>40666</v>
      </c>
      <c r="AH7290" t="s">
        <v>51</v>
      </c>
      <c r="AJ7290" t="s">
        <v>53</v>
      </c>
      <c r="AO7290" t="s">
        <v>5443</v>
      </c>
    </row>
    <row r="7291" spans="1:43" x14ac:dyDescent="0.35">
      <c r="A7291" t="s">
        <v>40667</v>
      </c>
      <c r="B7291" t="s">
        <v>40668</v>
      </c>
      <c r="C7291" t="s">
        <v>40669</v>
      </c>
      <c r="F7291" t="s">
        <v>40670</v>
      </c>
      <c r="H7291" t="s">
        <v>40667</v>
      </c>
      <c r="J7291" t="s">
        <v>5968</v>
      </c>
      <c r="N7291" t="s">
        <v>4526</v>
      </c>
      <c r="O7291">
        <v>85546</v>
      </c>
      <c r="P7291" t="s">
        <v>50</v>
      </c>
      <c r="U7291" s="1">
        <v>44795</v>
      </c>
      <c r="V7291" s="1">
        <v>44795</v>
      </c>
      <c r="AC7291" t="s">
        <v>53</v>
      </c>
      <c r="AD7291">
        <v>2969480780</v>
      </c>
      <c r="AE7291" s="1">
        <v>37467</v>
      </c>
      <c r="AG7291" t="s">
        <v>40671</v>
      </c>
      <c r="AH7291" t="s">
        <v>51</v>
      </c>
      <c r="AJ7291" t="s">
        <v>53</v>
      </c>
      <c r="AO7291" t="s">
        <v>8142</v>
      </c>
    </row>
    <row r="7292" spans="1:43" x14ac:dyDescent="0.35">
      <c r="A7292" t="s">
        <v>40672</v>
      </c>
      <c r="B7292" t="s">
        <v>40673</v>
      </c>
      <c r="C7292" t="s">
        <v>40674</v>
      </c>
      <c r="F7292" t="s">
        <v>40675</v>
      </c>
      <c r="H7292" t="s">
        <v>40672</v>
      </c>
      <c r="J7292" t="s">
        <v>5968</v>
      </c>
      <c r="N7292" t="s">
        <v>4526</v>
      </c>
      <c r="O7292">
        <v>85540</v>
      </c>
      <c r="P7292" t="s">
        <v>50</v>
      </c>
      <c r="U7292" s="1">
        <v>44795</v>
      </c>
      <c r="V7292" s="1">
        <v>44795</v>
      </c>
      <c r="AC7292" t="s">
        <v>53</v>
      </c>
      <c r="AD7292">
        <v>2969480780</v>
      </c>
      <c r="AE7292" s="1">
        <v>37467</v>
      </c>
      <c r="AG7292" t="s">
        <v>40676</v>
      </c>
      <c r="AH7292" t="s">
        <v>51</v>
      </c>
      <c r="AJ7292" t="s">
        <v>53</v>
      </c>
      <c r="AO7292" t="s">
        <v>8142</v>
      </c>
    </row>
    <row r="7293" spans="1:43" x14ac:dyDescent="0.35">
      <c r="A7293" t="s">
        <v>40677</v>
      </c>
      <c r="B7293" t="s">
        <v>40678</v>
      </c>
      <c r="C7293" t="s">
        <v>4985</v>
      </c>
      <c r="F7293" t="s">
        <v>40679</v>
      </c>
      <c r="H7293" t="s">
        <v>40680</v>
      </c>
      <c r="J7293" t="s">
        <v>40681</v>
      </c>
      <c r="M7293" t="s">
        <v>325</v>
      </c>
      <c r="N7293" t="s">
        <v>287</v>
      </c>
      <c r="O7293">
        <v>81301</v>
      </c>
      <c r="P7293" t="s">
        <v>50</v>
      </c>
      <c r="U7293" s="1">
        <v>44795</v>
      </c>
      <c r="V7293" s="1">
        <v>44795</v>
      </c>
      <c r="W7293" s="1">
        <v>44795.645833333336</v>
      </c>
      <c r="X7293" s="1">
        <v>44795.645833333336</v>
      </c>
      <c r="AC7293" t="s">
        <v>53</v>
      </c>
      <c r="AD7293">
        <v>2972012806</v>
      </c>
      <c r="AE7293" s="1">
        <v>44465.601388888892</v>
      </c>
      <c r="AF7293" t="s">
        <v>40682</v>
      </c>
      <c r="AG7293" t="s">
        <v>40683</v>
      </c>
      <c r="AH7293" t="s">
        <v>51</v>
      </c>
      <c r="AJ7293" t="s">
        <v>53</v>
      </c>
      <c r="AL7293" t="s">
        <v>68</v>
      </c>
      <c r="AO7293" t="s">
        <v>8142</v>
      </c>
    </row>
    <row r="7294" spans="1:43" x14ac:dyDescent="0.35">
      <c r="A7294" t="s">
        <v>40684</v>
      </c>
      <c r="B7294" t="s">
        <v>40685</v>
      </c>
      <c r="C7294" t="s">
        <v>40686</v>
      </c>
      <c r="H7294" t="s">
        <v>40684</v>
      </c>
      <c r="J7294" t="s">
        <v>28258</v>
      </c>
      <c r="K7294" t="s">
        <v>28962</v>
      </c>
      <c r="M7294" t="s">
        <v>28963</v>
      </c>
      <c r="N7294" t="s">
        <v>5533</v>
      </c>
      <c r="O7294">
        <v>48120</v>
      </c>
      <c r="P7294" t="s">
        <v>50</v>
      </c>
      <c r="U7294" s="1">
        <v>44795</v>
      </c>
      <c r="V7294" s="1">
        <v>44795</v>
      </c>
      <c r="AC7294" t="s">
        <v>53</v>
      </c>
      <c r="AD7294">
        <v>2969476832</v>
      </c>
      <c r="AE7294" s="1">
        <v>37243</v>
      </c>
      <c r="AG7294" t="s">
        <v>40687</v>
      </c>
      <c r="AH7294" t="s">
        <v>51</v>
      </c>
      <c r="AJ7294" t="s">
        <v>53</v>
      </c>
      <c r="AO7294" t="s">
        <v>8142</v>
      </c>
    </row>
    <row r="7295" spans="1:43" x14ac:dyDescent="0.35">
      <c r="A7295" t="s">
        <v>40688</v>
      </c>
      <c r="B7295" t="s">
        <v>40689</v>
      </c>
      <c r="C7295" t="s">
        <v>40690</v>
      </c>
      <c r="F7295" t="s">
        <v>40691</v>
      </c>
      <c r="H7295" t="s">
        <v>40688</v>
      </c>
      <c r="J7295" t="s">
        <v>11008</v>
      </c>
      <c r="N7295" t="s">
        <v>6033</v>
      </c>
      <c r="O7295">
        <v>94952</v>
      </c>
      <c r="P7295" t="s">
        <v>50</v>
      </c>
      <c r="U7295" s="1">
        <v>44796</v>
      </c>
      <c r="V7295" s="1">
        <v>44796</v>
      </c>
      <c r="AC7295" t="s">
        <v>53</v>
      </c>
      <c r="AD7295">
        <v>2969478809</v>
      </c>
      <c r="AE7295" s="1">
        <v>37358</v>
      </c>
      <c r="AG7295" t="s">
        <v>40692</v>
      </c>
      <c r="AH7295" t="s">
        <v>51</v>
      </c>
      <c r="AJ7295" t="s">
        <v>53</v>
      </c>
      <c r="AO7295" t="s">
        <v>8142</v>
      </c>
    </row>
    <row r="7296" spans="1:43" x14ac:dyDescent="0.35">
      <c r="A7296" t="s">
        <v>40693</v>
      </c>
      <c r="B7296" t="s">
        <v>27613</v>
      </c>
      <c r="C7296" t="s">
        <v>383</v>
      </c>
      <c r="F7296" t="s">
        <v>40694</v>
      </c>
      <c r="H7296" t="s">
        <v>40693</v>
      </c>
      <c r="J7296" t="s">
        <v>12949</v>
      </c>
      <c r="K7296" t="s">
        <v>20519</v>
      </c>
      <c r="M7296" t="s">
        <v>12925</v>
      </c>
      <c r="N7296" t="s">
        <v>12926</v>
      </c>
      <c r="O7296">
        <v>47842</v>
      </c>
      <c r="P7296" t="s">
        <v>50</v>
      </c>
      <c r="U7296" s="1">
        <v>44796</v>
      </c>
      <c r="V7296" s="1">
        <v>44796</v>
      </c>
      <c r="AC7296" t="s">
        <v>53</v>
      </c>
      <c r="AD7296">
        <v>2969735272</v>
      </c>
      <c r="AE7296" s="1">
        <v>42845.40902777778</v>
      </c>
      <c r="AG7296" t="s">
        <v>40695</v>
      </c>
      <c r="AH7296" t="s">
        <v>51</v>
      </c>
      <c r="AJ7296" t="s">
        <v>53</v>
      </c>
      <c r="AO7296" t="s">
        <v>8142</v>
      </c>
    </row>
    <row r="7297" spans="1:43" x14ac:dyDescent="0.35">
      <c r="A7297" t="s">
        <v>40696</v>
      </c>
      <c r="B7297" t="s">
        <v>40697</v>
      </c>
      <c r="C7297" t="s">
        <v>3191</v>
      </c>
      <c r="F7297" t="s">
        <v>40698</v>
      </c>
      <c r="H7297" t="s">
        <v>40696</v>
      </c>
      <c r="J7297" t="s">
        <v>24326</v>
      </c>
      <c r="M7297" t="s">
        <v>38068</v>
      </c>
      <c r="N7297" t="s">
        <v>6033</v>
      </c>
      <c r="O7297">
        <v>95482</v>
      </c>
      <c r="P7297" t="s">
        <v>50</v>
      </c>
      <c r="U7297" s="1">
        <v>44796</v>
      </c>
      <c r="V7297" s="1">
        <v>44796</v>
      </c>
      <c r="AC7297" t="s">
        <v>53</v>
      </c>
      <c r="AD7297">
        <v>2969476247</v>
      </c>
      <c r="AE7297" s="1">
        <v>37207</v>
      </c>
      <c r="AG7297" t="s">
        <v>40699</v>
      </c>
      <c r="AH7297" t="s">
        <v>51</v>
      </c>
      <c r="AJ7297" t="s">
        <v>53</v>
      </c>
      <c r="AO7297" t="s">
        <v>8142</v>
      </c>
    </row>
    <row r="7298" spans="1:43" x14ac:dyDescent="0.35">
      <c r="A7298" t="s">
        <v>40700</v>
      </c>
      <c r="B7298" t="s">
        <v>16403</v>
      </c>
      <c r="C7298" t="s">
        <v>97</v>
      </c>
      <c r="D7298" t="s">
        <v>905</v>
      </c>
      <c r="H7298" t="s">
        <v>40701</v>
      </c>
      <c r="J7298" t="s">
        <v>49</v>
      </c>
      <c r="P7298" t="s">
        <v>50</v>
      </c>
      <c r="U7298" s="1">
        <v>44796</v>
      </c>
      <c r="V7298" s="1">
        <v>44796</v>
      </c>
      <c r="W7298" s="1">
        <v>44798.511805555558</v>
      </c>
      <c r="X7298" s="1">
        <v>44798.511805555558</v>
      </c>
      <c r="AC7298" t="s">
        <v>53</v>
      </c>
      <c r="AD7298">
        <v>1000000000</v>
      </c>
      <c r="AE7298" s="1">
        <v>37295</v>
      </c>
      <c r="AG7298" t="s">
        <v>40702</v>
      </c>
      <c r="AH7298" t="s">
        <v>51</v>
      </c>
      <c r="AJ7298" t="s">
        <v>53</v>
      </c>
      <c r="AL7298" t="s">
        <v>78</v>
      </c>
      <c r="AO7298" t="s">
        <v>5443</v>
      </c>
      <c r="AP7298" s="1">
        <v>45474.402083333334</v>
      </c>
      <c r="AQ7298" s="1">
        <v>45099.393055555556</v>
      </c>
    </row>
    <row r="7299" spans="1:43" x14ac:dyDescent="0.35">
      <c r="A7299" t="s">
        <v>40703</v>
      </c>
      <c r="B7299" t="s">
        <v>40704</v>
      </c>
      <c r="C7299" t="s">
        <v>460</v>
      </c>
      <c r="F7299">
        <v>19707497786</v>
      </c>
      <c r="H7299" t="s">
        <v>40703</v>
      </c>
      <c r="J7299" t="s">
        <v>40705</v>
      </c>
      <c r="K7299" t="s">
        <v>40706</v>
      </c>
      <c r="M7299" t="s">
        <v>6585</v>
      </c>
      <c r="N7299" t="s">
        <v>65</v>
      </c>
      <c r="O7299">
        <v>81122</v>
      </c>
      <c r="P7299" t="s">
        <v>50</v>
      </c>
      <c r="U7299" s="1">
        <v>44796</v>
      </c>
      <c r="V7299" s="1">
        <v>44796</v>
      </c>
      <c r="W7299" s="1">
        <v>44796.612500000003</v>
      </c>
      <c r="X7299" s="1">
        <v>44796.612500000003</v>
      </c>
      <c r="AC7299" t="s">
        <v>53</v>
      </c>
      <c r="AD7299">
        <v>1000000001</v>
      </c>
      <c r="AE7299" s="1">
        <v>39973.351388888892</v>
      </c>
      <c r="AF7299" t="s">
        <v>3377</v>
      </c>
      <c r="AG7299" t="s">
        <v>40707</v>
      </c>
      <c r="AH7299" t="s">
        <v>51</v>
      </c>
      <c r="AJ7299" t="s">
        <v>53</v>
      </c>
      <c r="AL7299" t="s">
        <v>78</v>
      </c>
      <c r="AO7299" t="s">
        <v>5443</v>
      </c>
      <c r="AP7299" s="1">
        <v>45357.750694444447</v>
      </c>
    </row>
    <row r="7300" spans="1:43" x14ac:dyDescent="0.35">
      <c r="A7300" t="s">
        <v>40708</v>
      </c>
      <c r="B7300" t="s">
        <v>40709</v>
      </c>
      <c r="C7300" t="s">
        <v>40710</v>
      </c>
      <c r="F7300" t="s">
        <v>40711</v>
      </c>
      <c r="G7300" t="s">
        <v>40712</v>
      </c>
      <c r="H7300" t="s">
        <v>40713</v>
      </c>
      <c r="I7300" t="s">
        <v>1368</v>
      </c>
      <c r="J7300" t="s">
        <v>11720</v>
      </c>
      <c r="K7300" t="s">
        <v>40714</v>
      </c>
      <c r="M7300" t="s">
        <v>40715</v>
      </c>
      <c r="N7300" t="s">
        <v>5479</v>
      </c>
      <c r="O7300">
        <v>82301</v>
      </c>
      <c r="P7300" t="s">
        <v>50</v>
      </c>
      <c r="U7300" s="1">
        <v>44796</v>
      </c>
      <c r="V7300" s="1">
        <v>44796</v>
      </c>
      <c r="AC7300" t="s">
        <v>53</v>
      </c>
      <c r="AD7300">
        <v>2969472760</v>
      </c>
      <c r="AE7300" s="1">
        <v>36916.71597222222</v>
      </c>
      <c r="AG7300" t="s">
        <v>40716</v>
      </c>
      <c r="AH7300" t="s">
        <v>51</v>
      </c>
      <c r="AJ7300" t="s">
        <v>53</v>
      </c>
      <c r="AO7300" t="s">
        <v>8142</v>
      </c>
    </row>
    <row r="7301" spans="1:43" x14ac:dyDescent="0.35">
      <c r="A7301" t="s">
        <v>40717</v>
      </c>
      <c r="B7301" t="s">
        <v>903</v>
      </c>
      <c r="C7301" t="s">
        <v>678</v>
      </c>
      <c r="F7301" t="s">
        <v>40718</v>
      </c>
      <c r="H7301" t="s">
        <v>40717</v>
      </c>
      <c r="J7301" t="s">
        <v>40719</v>
      </c>
      <c r="P7301" t="s">
        <v>50</v>
      </c>
      <c r="U7301" s="1">
        <v>44796</v>
      </c>
      <c r="V7301" s="1">
        <v>44796</v>
      </c>
      <c r="W7301" s="1">
        <v>44796.785416666666</v>
      </c>
      <c r="X7301" s="1">
        <v>44796.785416666666</v>
      </c>
      <c r="AC7301" t="s">
        <v>53</v>
      </c>
      <c r="AD7301">
        <v>1000000001</v>
      </c>
      <c r="AE7301" s="1">
        <v>39973.351388888892</v>
      </c>
      <c r="AF7301" t="s">
        <v>3377</v>
      </c>
      <c r="AG7301" t="s">
        <v>40720</v>
      </c>
      <c r="AH7301" t="s">
        <v>51</v>
      </c>
      <c r="AJ7301" t="s">
        <v>53</v>
      </c>
      <c r="AL7301" t="s">
        <v>78</v>
      </c>
      <c r="AO7301" t="s">
        <v>8142</v>
      </c>
    </row>
    <row r="7302" spans="1:43" x14ac:dyDescent="0.35">
      <c r="A7302" t="s">
        <v>40721</v>
      </c>
      <c r="B7302" t="s">
        <v>2043</v>
      </c>
      <c r="C7302" t="s">
        <v>2769</v>
      </c>
      <c r="F7302" t="s">
        <v>40722</v>
      </c>
      <c r="H7302" t="s">
        <v>40721</v>
      </c>
      <c r="J7302" t="s">
        <v>40723</v>
      </c>
      <c r="K7302" t="s">
        <v>40724</v>
      </c>
      <c r="M7302" t="s">
        <v>2800</v>
      </c>
      <c r="N7302" t="s">
        <v>65</v>
      </c>
      <c r="O7302">
        <v>80603</v>
      </c>
      <c r="P7302" t="s">
        <v>50</v>
      </c>
      <c r="U7302" s="1">
        <v>44796</v>
      </c>
      <c r="V7302" s="1">
        <v>44796</v>
      </c>
      <c r="W7302" s="1">
        <v>44796.741666666669</v>
      </c>
      <c r="X7302" s="1">
        <v>44796.741666666669</v>
      </c>
      <c r="AC7302" t="s">
        <v>53</v>
      </c>
      <c r="AD7302">
        <v>1000000001</v>
      </c>
      <c r="AE7302" s="1">
        <v>39973.351388888892</v>
      </c>
      <c r="AF7302" t="s">
        <v>3377</v>
      </c>
      <c r="AG7302" t="s">
        <v>40725</v>
      </c>
      <c r="AH7302" t="s">
        <v>51</v>
      </c>
      <c r="AJ7302" t="s">
        <v>53</v>
      </c>
      <c r="AL7302" t="s">
        <v>78</v>
      </c>
      <c r="AO7302" t="s">
        <v>5443</v>
      </c>
      <c r="AP7302" s="1">
        <v>44796.740277777775</v>
      </c>
    </row>
    <row r="7303" spans="1:43" x14ac:dyDescent="0.35">
      <c r="A7303" t="s">
        <v>40726</v>
      </c>
      <c r="B7303" t="s">
        <v>10610</v>
      </c>
      <c r="C7303" t="s">
        <v>40727</v>
      </c>
      <c r="F7303" t="s">
        <v>40728</v>
      </c>
      <c r="H7303" t="s">
        <v>40726</v>
      </c>
      <c r="J7303" t="s">
        <v>40729</v>
      </c>
      <c r="K7303" t="s">
        <v>40730</v>
      </c>
      <c r="M7303" t="s">
        <v>15546</v>
      </c>
      <c r="N7303" t="s">
        <v>253</v>
      </c>
      <c r="O7303">
        <v>87520</v>
      </c>
      <c r="P7303" t="s">
        <v>50</v>
      </c>
      <c r="U7303" s="1">
        <v>44796</v>
      </c>
      <c r="V7303" s="1">
        <v>44796</v>
      </c>
      <c r="W7303" s="1">
        <v>44796.645833333336</v>
      </c>
      <c r="X7303" s="1">
        <v>44796.645833333336</v>
      </c>
      <c r="AC7303" t="s">
        <v>53</v>
      </c>
      <c r="AD7303">
        <v>1000000001</v>
      </c>
      <c r="AE7303" s="1">
        <v>39973.351388888892</v>
      </c>
      <c r="AF7303" t="s">
        <v>3377</v>
      </c>
      <c r="AG7303" t="s">
        <v>40731</v>
      </c>
      <c r="AH7303" t="s">
        <v>51</v>
      </c>
      <c r="AJ7303" t="s">
        <v>53</v>
      </c>
      <c r="AL7303" t="s">
        <v>78</v>
      </c>
      <c r="AO7303" t="s">
        <v>5443</v>
      </c>
      <c r="AP7303" s="1">
        <v>44799.57916666667</v>
      </c>
    </row>
    <row r="7304" spans="1:43" x14ac:dyDescent="0.35">
      <c r="A7304" t="s">
        <v>28171</v>
      </c>
      <c r="B7304" t="s">
        <v>27886</v>
      </c>
      <c r="C7304" t="s">
        <v>17892</v>
      </c>
      <c r="F7304">
        <v>19707497297</v>
      </c>
      <c r="H7304" t="s">
        <v>28171</v>
      </c>
      <c r="J7304" t="s">
        <v>28172</v>
      </c>
      <c r="K7304" t="s">
        <v>40732</v>
      </c>
      <c r="M7304" t="s">
        <v>40733</v>
      </c>
      <c r="N7304" t="s">
        <v>287</v>
      </c>
      <c r="O7304">
        <v>81328</v>
      </c>
      <c r="P7304" t="s">
        <v>50</v>
      </c>
      <c r="U7304" s="1">
        <v>44796</v>
      </c>
      <c r="V7304" s="1">
        <v>44796</v>
      </c>
      <c r="W7304" s="1">
        <v>44796.668749999997</v>
      </c>
      <c r="X7304" s="1">
        <v>44796.668749999997</v>
      </c>
      <c r="AC7304" t="s">
        <v>53</v>
      </c>
      <c r="AD7304">
        <v>2972043169</v>
      </c>
      <c r="AE7304" s="1">
        <v>44536.595138888886</v>
      </c>
      <c r="AF7304" t="s">
        <v>40734</v>
      </c>
      <c r="AG7304" t="s">
        <v>40735</v>
      </c>
      <c r="AH7304" t="s">
        <v>51</v>
      </c>
      <c r="AJ7304" t="s">
        <v>53</v>
      </c>
      <c r="AL7304" t="s">
        <v>68</v>
      </c>
      <c r="AO7304" t="s">
        <v>8142</v>
      </c>
      <c r="AP7304" s="1">
        <v>45450.700694444444</v>
      </c>
      <c r="AQ7304" s="1">
        <v>45182.455555555556</v>
      </c>
    </row>
    <row r="7305" spans="1:43" x14ac:dyDescent="0.35">
      <c r="A7305" t="s">
        <v>40736</v>
      </c>
      <c r="B7305" t="s">
        <v>8392</v>
      </c>
      <c r="C7305" t="s">
        <v>6123</v>
      </c>
      <c r="F7305" t="s">
        <v>40737</v>
      </c>
      <c r="H7305" t="s">
        <v>40736</v>
      </c>
      <c r="J7305" t="s">
        <v>40738</v>
      </c>
      <c r="K7305" t="s">
        <v>40739</v>
      </c>
      <c r="M7305" t="s">
        <v>1323</v>
      </c>
      <c r="N7305" t="s">
        <v>65</v>
      </c>
      <c r="O7305">
        <v>80026</v>
      </c>
      <c r="P7305" t="s">
        <v>50</v>
      </c>
      <c r="U7305" s="1">
        <v>44797</v>
      </c>
      <c r="V7305" s="1">
        <v>44797</v>
      </c>
      <c r="W7305" s="1">
        <v>44797.972222222219</v>
      </c>
      <c r="X7305" s="1">
        <v>44797.972222222219</v>
      </c>
      <c r="AC7305" t="s">
        <v>51</v>
      </c>
      <c r="AD7305">
        <v>2969755277</v>
      </c>
      <c r="AE7305" s="1">
        <v>42972.647222222222</v>
      </c>
      <c r="AF7305" t="s">
        <v>40740</v>
      </c>
      <c r="AG7305" t="s">
        <v>40741</v>
      </c>
      <c r="AH7305" t="s">
        <v>51</v>
      </c>
      <c r="AJ7305" t="s">
        <v>53</v>
      </c>
      <c r="AL7305" t="s">
        <v>68</v>
      </c>
      <c r="AO7305" t="s">
        <v>5443</v>
      </c>
      <c r="AP7305" s="1">
        <v>44809.479861111111</v>
      </c>
    </row>
    <row r="7306" spans="1:43" x14ac:dyDescent="0.35">
      <c r="A7306" t="s">
        <v>40742</v>
      </c>
      <c r="B7306" t="s">
        <v>5855</v>
      </c>
      <c r="C7306" t="s">
        <v>2883</v>
      </c>
      <c r="F7306" t="s">
        <v>40743</v>
      </c>
      <c r="H7306" t="s">
        <v>40742</v>
      </c>
      <c r="I7306" t="s">
        <v>464</v>
      </c>
      <c r="J7306" t="s">
        <v>6387</v>
      </c>
      <c r="K7306" t="s">
        <v>40744</v>
      </c>
      <c r="M7306" t="s">
        <v>26444</v>
      </c>
      <c r="N7306" t="s">
        <v>3849</v>
      </c>
      <c r="O7306">
        <v>61832</v>
      </c>
      <c r="P7306" t="s">
        <v>50</v>
      </c>
      <c r="U7306" s="1">
        <v>44797</v>
      </c>
      <c r="V7306" s="1">
        <v>44797</v>
      </c>
      <c r="AC7306" t="s">
        <v>53</v>
      </c>
      <c r="AD7306">
        <v>2969484892</v>
      </c>
      <c r="AE7306" s="1">
        <v>37756</v>
      </c>
      <c r="AG7306" t="s">
        <v>40745</v>
      </c>
      <c r="AH7306" t="s">
        <v>51</v>
      </c>
      <c r="AJ7306" t="s">
        <v>53</v>
      </c>
      <c r="AO7306" t="s">
        <v>8142</v>
      </c>
    </row>
    <row r="7307" spans="1:43" x14ac:dyDescent="0.35">
      <c r="A7307" t="s">
        <v>40746</v>
      </c>
      <c r="B7307" t="s">
        <v>16339</v>
      </c>
      <c r="C7307" t="s">
        <v>1471</v>
      </c>
      <c r="F7307">
        <f>1970-381-984</f>
        <v>605</v>
      </c>
      <c r="H7307" t="s">
        <v>40746</v>
      </c>
      <c r="J7307" t="s">
        <v>40747</v>
      </c>
      <c r="N7307" t="s">
        <v>287</v>
      </c>
      <c r="O7307">
        <v>80828</v>
      </c>
      <c r="P7307" t="s">
        <v>50</v>
      </c>
      <c r="U7307" s="1">
        <v>44797</v>
      </c>
      <c r="V7307" s="1">
        <v>44797</v>
      </c>
      <c r="W7307" s="1">
        <v>44797.598611111112</v>
      </c>
      <c r="X7307" s="1">
        <v>44797.598611111112</v>
      </c>
      <c r="AC7307" t="s">
        <v>53</v>
      </c>
      <c r="AD7307">
        <v>2972120205</v>
      </c>
      <c r="AE7307" s="1">
        <v>44797.693749999999</v>
      </c>
      <c r="AF7307" t="s">
        <v>40748</v>
      </c>
      <c r="AG7307" t="s">
        <v>40749</v>
      </c>
      <c r="AH7307" t="s">
        <v>51</v>
      </c>
      <c r="AJ7307" t="s">
        <v>53</v>
      </c>
      <c r="AL7307" t="s">
        <v>68</v>
      </c>
      <c r="AO7307" t="s">
        <v>5443</v>
      </c>
      <c r="AP7307" s="1">
        <v>44899.568055555559</v>
      </c>
    </row>
    <row r="7308" spans="1:43" x14ac:dyDescent="0.35">
      <c r="A7308" t="s">
        <v>40750</v>
      </c>
      <c r="B7308" t="s">
        <v>11906</v>
      </c>
      <c r="C7308" t="s">
        <v>309</v>
      </c>
      <c r="D7308" t="s">
        <v>437</v>
      </c>
      <c r="H7308" t="s">
        <v>40751</v>
      </c>
      <c r="I7308" t="s">
        <v>3058</v>
      </c>
      <c r="J7308" t="s">
        <v>1347</v>
      </c>
      <c r="P7308" t="s">
        <v>50</v>
      </c>
      <c r="U7308" s="1">
        <v>44797</v>
      </c>
      <c r="V7308" s="1">
        <v>44797</v>
      </c>
      <c r="W7308" s="1">
        <v>44797.801388888889</v>
      </c>
      <c r="X7308" s="1">
        <v>44797.801388888889</v>
      </c>
      <c r="AC7308" t="s">
        <v>53</v>
      </c>
      <c r="AD7308">
        <v>2969480024</v>
      </c>
      <c r="AE7308" s="1">
        <v>37427</v>
      </c>
      <c r="AF7308" t="s">
        <v>161</v>
      </c>
      <c r="AG7308" t="s">
        <v>40752</v>
      </c>
      <c r="AH7308" t="s">
        <v>51</v>
      </c>
      <c r="AJ7308" t="s">
        <v>53</v>
      </c>
      <c r="AL7308" t="s">
        <v>68</v>
      </c>
      <c r="AO7308" t="s">
        <v>5443</v>
      </c>
      <c r="AP7308" s="1">
        <v>44826.668749999997</v>
      </c>
    </row>
    <row r="7309" spans="1:43" x14ac:dyDescent="0.35">
      <c r="A7309" t="s">
        <v>40753</v>
      </c>
      <c r="B7309" t="s">
        <v>40754</v>
      </c>
      <c r="C7309" t="s">
        <v>7683</v>
      </c>
      <c r="F7309" t="s">
        <v>40755</v>
      </c>
      <c r="H7309" t="s">
        <v>40753</v>
      </c>
      <c r="J7309" t="s">
        <v>40756</v>
      </c>
      <c r="K7309" t="s">
        <v>40757</v>
      </c>
      <c r="M7309" t="s">
        <v>137</v>
      </c>
      <c r="N7309" t="s">
        <v>65</v>
      </c>
      <c r="O7309">
        <v>80216</v>
      </c>
      <c r="P7309" t="s">
        <v>50</v>
      </c>
      <c r="U7309" s="1">
        <v>44797</v>
      </c>
      <c r="V7309" s="1">
        <v>44797</v>
      </c>
      <c r="W7309" s="1">
        <v>44797.931944444441</v>
      </c>
      <c r="X7309" s="1">
        <v>44797.931944444441</v>
      </c>
      <c r="AC7309" t="s">
        <v>51</v>
      </c>
      <c r="AD7309">
        <v>2969749453</v>
      </c>
      <c r="AE7309" s="1">
        <v>42934.660416666666</v>
      </c>
      <c r="AF7309" t="s">
        <v>9208</v>
      </c>
      <c r="AG7309" t="s">
        <v>40758</v>
      </c>
      <c r="AH7309" t="s">
        <v>51</v>
      </c>
      <c r="AJ7309" t="s">
        <v>53</v>
      </c>
      <c r="AL7309" t="s">
        <v>68</v>
      </c>
      <c r="AO7309" t="s">
        <v>5443</v>
      </c>
      <c r="AP7309" s="1">
        <v>44797.931944444441</v>
      </c>
    </row>
    <row r="7310" spans="1:43" x14ac:dyDescent="0.35">
      <c r="A7310" t="s">
        <v>40759</v>
      </c>
      <c r="B7310" t="s">
        <v>40760</v>
      </c>
      <c r="C7310" t="s">
        <v>1775</v>
      </c>
      <c r="F7310" t="s">
        <v>40761</v>
      </c>
      <c r="H7310" t="s">
        <v>40759</v>
      </c>
      <c r="J7310" t="s">
        <v>13744</v>
      </c>
      <c r="N7310" t="s">
        <v>17594</v>
      </c>
      <c r="O7310">
        <v>27612</v>
      </c>
      <c r="P7310" t="s">
        <v>50</v>
      </c>
      <c r="U7310" s="1">
        <v>44797</v>
      </c>
      <c r="V7310" s="1">
        <v>44797</v>
      </c>
      <c r="AC7310" t="s">
        <v>53</v>
      </c>
      <c r="AD7310">
        <v>2969474461</v>
      </c>
      <c r="AE7310" s="1">
        <v>37104.381944444445</v>
      </c>
      <c r="AG7310" t="s">
        <v>40762</v>
      </c>
      <c r="AH7310" t="s">
        <v>51</v>
      </c>
      <c r="AJ7310" t="s">
        <v>53</v>
      </c>
      <c r="AO7310" t="s">
        <v>8142</v>
      </c>
    </row>
    <row r="7311" spans="1:43" x14ac:dyDescent="0.35">
      <c r="A7311" t="s">
        <v>40763</v>
      </c>
      <c r="B7311" t="s">
        <v>40764</v>
      </c>
      <c r="C7311" t="s">
        <v>21914</v>
      </c>
      <c r="F7311" t="s">
        <v>40765</v>
      </c>
      <c r="H7311" t="s">
        <v>40763</v>
      </c>
      <c r="J7311" t="s">
        <v>6204</v>
      </c>
      <c r="K7311" t="s">
        <v>7444</v>
      </c>
      <c r="M7311" t="s">
        <v>6206</v>
      </c>
      <c r="N7311" t="s">
        <v>1515</v>
      </c>
      <c r="O7311">
        <v>85281</v>
      </c>
      <c r="P7311" t="s">
        <v>50</v>
      </c>
      <c r="U7311" s="1">
        <v>44797</v>
      </c>
      <c r="V7311" s="1">
        <v>44797</v>
      </c>
      <c r="W7311" s="1">
        <v>44797.48541666667</v>
      </c>
      <c r="X7311" s="1">
        <v>44797.48541666667</v>
      </c>
      <c r="AC7311" t="s">
        <v>53</v>
      </c>
      <c r="AD7311">
        <v>2969477856</v>
      </c>
      <c r="AE7311" s="1">
        <v>37312</v>
      </c>
      <c r="AF7311" t="s">
        <v>6207</v>
      </c>
      <c r="AG7311" t="s">
        <v>40766</v>
      </c>
      <c r="AH7311" t="s">
        <v>51</v>
      </c>
      <c r="AJ7311" t="s">
        <v>53</v>
      </c>
      <c r="AL7311" t="s">
        <v>68</v>
      </c>
      <c r="AO7311" t="s">
        <v>5443</v>
      </c>
      <c r="AP7311" s="1">
        <v>45014.669444444444</v>
      </c>
      <c r="AQ7311" s="1">
        <v>45014.671527777777</v>
      </c>
    </row>
    <row r="7312" spans="1:43" x14ac:dyDescent="0.35">
      <c r="A7312" t="s">
        <v>40767</v>
      </c>
      <c r="B7312" t="s">
        <v>383</v>
      </c>
      <c r="C7312" t="s">
        <v>702</v>
      </c>
      <c r="F7312" t="s">
        <v>40768</v>
      </c>
      <c r="H7312" t="s">
        <v>40767</v>
      </c>
      <c r="J7312" t="s">
        <v>24326</v>
      </c>
      <c r="N7312" t="s">
        <v>6033</v>
      </c>
      <c r="O7312">
        <v>95482</v>
      </c>
      <c r="P7312" t="s">
        <v>50</v>
      </c>
      <c r="U7312" s="1">
        <v>44797</v>
      </c>
      <c r="V7312" s="1">
        <v>44797</v>
      </c>
      <c r="AC7312" t="s">
        <v>53</v>
      </c>
      <c r="AD7312">
        <v>2969476247</v>
      </c>
      <c r="AE7312" s="1">
        <v>37207</v>
      </c>
      <c r="AG7312" t="s">
        <v>40769</v>
      </c>
      <c r="AH7312" t="s">
        <v>51</v>
      </c>
      <c r="AJ7312" t="s">
        <v>53</v>
      </c>
      <c r="AO7312" t="s">
        <v>8142</v>
      </c>
    </row>
    <row r="7313" spans="1:43" x14ac:dyDescent="0.35">
      <c r="A7313" t="s">
        <v>40770</v>
      </c>
      <c r="B7313" t="s">
        <v>40771</v>
      </c>
      <c r="C7313" t="s">
        <v>11112</v>
      </c>
      <c r="D7313" t="s">
        <v>3460</v>
      </c>
      <c r="F7313" t="s">
        <v>40772</v>
      </c>
      <c r="G7313">
        <v>8124492770</v>
      </c>
      <c r="H7313" t="s">
        <v>40773</v>
      </c>
      <c r="I7313" t="s">
        <v>169</v>
      </c>
      <c r="J7313" t="s">
        <v>3933</v>
      </c>
      <c r="K7313" t="s">
        <v>40774</v>
      </c>
      <c r="M7313" t="s">
        <v>40775</v>
      </c>
      <c r="N7313" t="s">
        <v>12926</v>
      </c>
      <c r="O7313">
        <v>47586</v>
      </c>
      <c r="P7313" t="s">
        <v>50</v>
      </c>
      <c r="U7313" s="1">
        <v>44797</v>
      </c>
      <c r="V7313" s="1">
        <v>44797</v>
      </c>
      <c r="AC7313" t="s">
        <v>53</v>
      </c>
      <c r="AD7313">
        <v>2969551137</v>
      </c>
      <c r="AE7313" s="1">
        <v>40288.591666666667</v>
      </c>
      <c r="AG7313" t="s">
        <v>40776</v>
      </c>
      <c r="AH7313" t="s">
        <v>51</v>
      </c>
      <c r="AJ7313" t="s">
        <v>53</v>
      </c>
      <c r="AO7313" t="s">
        <v>8142</v>
      </c>
    </row>
    <row r="7314" spans="1:43" x14ac:dyDescent="0.35">
      <c r="A7314" t="s">
        <v>40777</v>
      </c>
      <c r="B7314" t="s">
        <v>40778</v>
      </c>
      <c r="C7314" t="s">
        <v>40779</v>
      </c>
      <c r="F7314" t="s">
        <v>40780</v>
      </c>
      <c r="H7314" t="s">
        <v>40777</v>
      </c>
      <c r="J7314" t="s">
        <v>12802</v>
      </c>
      <c r="N7314" t="s">
        <v>40781</v>
      </c>
      <c r="O7314">
        <v>5300</v>
      </c>
      <c r="P7314" t="s">
        <v>12804</v>
      </c>
      <c r="U7314" s="1">
        <v>44797</v>
      </c>
      <c r="V7314" s="1">
        <v>44797</v>
      </c>
      <c r="AC7314" t="s">
        <v>53</v>
      </c>
      <c r="AD7314">
        <v>2969519246</v>
      </c>
      <c r="AE7314" s="1">
        <v>38883.179166666669</v>
      </c>
      <c r="AG7314" t="s">
        <v>40782</v>
      </c>
      <c r="AH7314" t="s">
        <v>51</v>
      </c>
      <c r="AJ7314" t="s">
        <v>53</v>
      </c>
      <c r="AO7314" t="s">
        <v>8142</v>
      </c>
    </row>
    <row r="7315" spans="1:43" x14ac:dyDescent="0.35">
      <c r="A7315" t="s">
        <v>40783</v>
      </c>
      <c r="B7315" t="s">
        <v>40784</v>
      </c>
      <c r="C7315" t="s">
        <v>678</v>
      </c>
      <c r="F7315" t="s">
        <v>40785</v>
      </c>
      <c r="H7315" t="s">
        <v>40783</v>
      </c>
      <c r="J7315" t="s">
        <v>1868</v>
      </c>
      <c r="K7315" t="s">
        <v>40786</v>
      </c>
      <c r="M7315" t="s">
        <v>40787</v>
      </c>
      <c r="N7315" t="s">
        <v>213</v>
      </c>
      <c r="O7315">
        <v>80227</v>
      </c>
      <c r="P7315" t="s">
        <v>50</v>
      </c>
      <c r="U7315" s="1">
        <v>44797</v>
      </c>
      <c r="V7315" s="1">
        <v>44797</v>
      </c>
      <c r="W7315" s="1">
        <v>44797.520138888889</v>
      </c>
      <c r="X7315" s="1">
        <v>44797.520138888889</v>
      </c>
      <c r="AC7315" t="s">
        <v>53</v>
      </c>
      <c r="AD7315">
        <v>2969485812</v>
      </c>
      <c r="AE7315" s="1">
        <v>37833</v>
      </c>
      <c r="AF7315" t="s">
        <v>40788</v>
      </c>
      <c r="AG7315" t="s">
        <v>40789</v>
      </c>
      <c r="AH7315" t="s">
        <v>51</v>
      </c>
      <c r="AJ7315" t="s">
        <v>53</v>
      </c>
      <c r="AL7315" t="s">
        <v>68</v>
      </c>
      <c r="AO7315" t="s">
        <v>8142</v>
      </c>
    </row>
    <row r="7316" spans="1:43" x14ac:dyDescent="0.35">
      <c r="A7316" t="s">
        <v>40790</v>
      </c>
      <c r="B7316" t="s">
        <v>40791</v>
      </c>
      <c r="C7316" t="s">
        <v>97</v>
      </c>
      <c r="D7316" t="s">
        <v>437</v>
      </c>
      <c r="F7316" t="s">
        <v>47</v>
      </c>
      <c r="H7316" t="s">
        <v>40792</v>
      </c>
      <c r="J7316" t="s">
        <v>49</v>
      </c>
      <c r="P7316" t="s">
        <v>50</v>
      </c>
      <c r="U7316" s="1">
        <v>44797</v>
      </c>
      <c r="V7316" s="1">
        <v>44797</v>
      </c>
      <c r="W7316" s="1">
        <v>44797.671527777777</v>
      </c>
      <c r="X7316" s="1">
        <v>44797.671527777777</v>
      </c>
      <c r="AC7316" t="s">
        <v>53</v>
      </c>
      <c r="AD7316">
        <v>1000000000</v>
      </c>
      <c r="AE7316" s="1">
        <v>37295</v>
      </c>
      <c r="AG7316" t="s">
        <v>40793</v>
      </c>
      <c r="AH7316" t="s">
        <v>51</v>
      </c>
      <c r="AJ7316" t="s">
        <v>53</v>
      </c>
      <c r="AL7316" t="s">
        <v>78</v>
      </c>
      <c r="AO7316" t="s">
        <v>5443</v>
      </c>
      <c r="AP7316" s="1">
        <v>44797.531944444447</v>
      </c>
    </row>
    <row r="7317" spans="1:43" x14ac:dyDescent="0.35">
      <c r="A7317" t="s">
        <v>40794</v>
      </c>
      <c r="B7317" t="s">
        <v>40795</v>
      </c>
      <c r="C7317" t="s">
        <v>10731</v>
      </c>
      <c r="F7317">
        <f>1575-808-1390</f>
        <v>-623</v>
      </c>
      <c r="H7317" t="s">
        <v>40796</v>
      </c>
      <c r="J7317" t="s">
        <v>40797</v>
      </c>
      <c r="N7317" t="s">
        <v>398</v>
      </c>
      <c r="O7317">
        <v>88316</v>
      </c>
      <c r="P7317" t="s">
        <v>50</v>
      </c>
      <c r="U7317" s="1">
        <v>44797</v>
      </c>
      <c r="V7317" s="1">
        <v>44797</v>
      </c>
      <c r="AC7317" t="s">
        <v>53</v>
      </c>
      <c r="AG7317" t="s">
        <v>40798</v>
      </c>
      <c r="AH7317" t="s">
        <v>51</v>
      </c>
      <c r="AJ7317" t="s">
        <v>53</v>
      </c>
      <c r="AL7317" t="s">
        <v>78</v>
      </c>
      <c r="AO7317" t="s">
        <v>8142</v>
      </c>
    </row>
    <row r="7318" spans="1:43" x14ac:dyDescent="0.35">
      <c r="A7318" t="s">
        <v>40799</v>
      </c>
      <c r="B7318" t="s">
        <v>3763</v>
      </c>
      <c r="C7318" t="s">
        <v>27392</v>
      </c>
      <c r="F7318" t="s">
        <v>34355</v>
      </c>
      <c r="H7318" t="s">
        <v>40800</v>
      </c>
      <c r="J7318" t="s">
        <v>12949</v>
      </c>
      <c r="K7318" t="s">
        <v>20519</v>
      </c>
      <c r="M7318" t="s">
        <v>12925</v>
      </c>
      <c r="N7318" t="s">
        <v>12926</v>
      </c>
      <c r="O7318">
        <v>47842</v>
      </c>
      <c r="P7318" t="s">
        <v>50</v>
      </c>
      <c r="U7318" s="1">
        <v>44797</v>
      </c>
      <c r="V7318" s="1">
        <v>44797</v>
      </c>
      <c r="AC7318" t="s">
        <v>53</v>
      </c>
      <c r="AD7318">
        <v>2969735272</v>
      </c>
      <c r="AE7318" s="1">
        <v>42845.40902777778</v>
      </c>
      <c r="AG7318" t="s">
        <v>40801</v>
      </c>
      <c r="AH7318" t="s">
        <v>51</v>
      </c>
      <c r="AJ7318" t="s">
        <v>53</v>
      </c>
      <c r="AO7318" t="s">
        <v>8142</v>
      </c>
    </row>
    <row r="7319" spans="1:43" x14ac:dyDescent="0.35">
      <c r="A7319" t="s">
        <v>40802</v>
      </c>
      <c r="B7319" t="s">
        <v>40803</v>
      </c>
      <c r="C7319" t="s">
        <v>6538</v>
      </c>
      <c r="F7319" t="s">
        <v>40804</v>
      </c>
      <c r="H7319" t="s">
        <v>40802</v>
      </c>
      <c r="J7319" t="s">
        <v>491</v>
      </c>
      <c r="N7319" t="s">
        <v>19844</v>
      </c>
      <c r="O7319">
        <v>98072</v>
      </c>
      <c r="P7319" t="s">
        <v>50</v>
      </c>
      <c r="U7319" s="1">
        <v>44797</v>
      </c>
      <c r="V7319" s="1">
        <v>44797</v>
      </c>
      <c r="AC7319" t="s">
        <v>53</v>
      </c>
      <c r="AD7319">
        <v>2969472760</v>
      </c>
      <c r="AE7319" s="1">
        <v>36916.71597222222</v>
      </c>
      <c r="AG7319" t="s">
        <v>40805</v>
      </c>
      <c r="AH7319" t="s">
        <v>51</v>
      </c>
      <c r="AJ7319" t="s">
        <v>53</v>
      </c>
      <c r="AO7319" t="s">
        <v>8142</v>
      </c>
    </row>
    <row r="7320" spans="1:43" x14ac:dyDescent="0.35">
      <c r="A7320" t="s">
        <v>40806</v>
      </c>
      <c r="B7320" t="s">
        <v>40807</v>
      </c>
      <c r="C7320" t="s">
        <v>11450</v>
      </c>
      <c r="H7320" t="s">
        <v>40806</v>
      </c>
      <c r="J7320" t="s">
        <v>40808</v>
      </c>
      <c r="P7320" t="s">
        <v>50</v>
      </c>
      <c r="U7320" s="1">
        <v>44797</v>
      </c>
      <c r="V7320" s="1">
        <v>44797</v>
      </c>
      <c r="W7320" s="1">
        <v>44797.252083333333</v>
      </c>
      <c r="X7320" s="1">
        <v>44797.252083333333</v>
      </c>
      <c r="AC7320" t="s">
        <v>53</v>
      </c>
      <c r="AD7320">
        <v>2969666282</v>
      </c>
      <c r="AE7320" s="1">
        <v>42108.530555555553</v>
      </c>
      <c r="AG7320" t="s">
        <v>40809</v>
      </c>
      <c r="AH7320" t="s">
        <v>51</v>
      </c>
      <c r="AJ7320" t="s">
        <v>53</v>
      </c>
      <c r="AL7320" t="s">
        <v>68</v>
      </c>
      <c r="AO7320" t="s">
        <v>8142</v>
      </c>
      <c r="AP7320" s="1">
        <v>44969.184027777781</v>
      </c>
    </row>
    <row r="7321" spans="1:43" x14ac:dyDescent="0.35">
      <c r="A7321" t="s">
        <v>40810</v>
      </c>
      <c r="B7321" t="s">
        <v>40811</v>
      </c>
      <c r="C7321" t="s">
        <v>6538</v>
      </c>
      <c r="F7321" t="s">
        <v>40812</v>
      </c>
      <c r="H7321" t="s">
        <v>40810</v>
      </c>
      <c r="J7321" t="s">
        <v>491</v>
      </c>
      <c r="N7321" t="s">
        <v>16805</v>
      </c>
      <c r="O7321">
        <v>97230</v>
      </c>
      <c r="P7321" t="s">
        <v>50</v>
      </c>
      <c r="U7321" s="1">
        <v>44797</v>
      </c>
      <c r="V7321" s="1">
        <v>44797</v>
      </c>
      <c r="AC7321" t="s">
        <v>53</v>
      </c>
      <c r="AD7321">
        <v>2969472760</v>
      </c>
      <c r="AE7321" s="1">
        <v>36916.71597222222</v>
      </c>
      <c r="AG7321" t="s">
        <v>40813</v>
      </c>
      <c r="AH7321" t="s">
        <v>51</v>
      </c>
      <c r="AJ7321" t="s">
        <v>53</v>
      </c>
      <c r="AO7321" t="s">
        <v>8142</v>
      </c>
    </row>
    <row r="7322" spans="1:43" x14ac:dyDescent="0.35">
      <c r="A7322" t="s">
        <v>40814</v>
      </c>
      <c r="B7322" t="s">
        <v>3991</v>
      </c>
      <c r="C7322" t="s">
        <v>6957</v>
      </c>
      <c r="F7322" t="s">
        <v>40815</v>
      </c>
      <c r="H7322" t="s">
        <v>40816</v>
      </c>
      <c r="I7322" t="s">
        <v>200</v>
      </c>
      <c r="J7322" t="s">
        <v>40817</v>
      </c>
      <c r="K7322" t="s">
        <v>16939</v>
      </c>
      <c r="M7322" t="s">
        <v>10869</v>
      </c>
      <c r="N7322" t="s">
        <v>1466</v>
      </c>
      <c r="O7322">
        <v>67951</v>
      </c>
      <c r="P7322" t="s">
        <v>50</v>
      </c>
      <c r="U7322" s="1">
        <v>44797.523611111108</v>
      </c>
      <c r="V7322" s="1">
        <v>44797.523611111108</v>
      </c>
      <c r="W7322" s="1">
        <v>44797.691666666666</v>
      </c>
      <c r="X7322" s="1">
        <v>45320.42291666667</v>
      </c>
      <c r="AC7322" t="s">
        <v>53</v>
      </c>
      <c r="AD7322">
        <v>2969476061</v>
      </c>
      <c r="AE7322" s="1">
        <v>37200</v>
      </c>
      <c r="AF7322" t="s">
        <v>29508</v>
      </c>
      <c r="AG7322" t="s">
        <v>40818</v>
      </c>
      <c r="AH7322" t="s">
        <v>53</v>
      </c>
      <c r="AJ7322" t="s">
        <v>53</v>
      </c>
      <c r="AK7322" t="s">
        <v>8166</v>
      </c>
      <c r="AL7322" t="s">
        <v>68</v>
      </c>
      <c r="AO7322" t="s">
        <v>54</v>
      </c>
      <c r="AP7322" s="1">
        <v>45443.649305555555</v>
      </c>
      <c r="AQ7322" s="1">
        <v>45320.427777777775</v>
      </c>
    </row>
    <row r="7323" spans="1:43" x14ac:dyDescent="0.35">
      <c r="A7323" t="s">
        <v>40819</v>
      </c>
      <c r="B7323" t="s">
        <v>40820</v>
      </c>
      <c r="C7323" t="s">
        <v>2912</v>
      </c>
      <c r="H7323" t="s">
        <v>40819</v>
      </c>
      <c r="J7323" t="s">
        <v>40821</v>
      </c>
      <c r="U7323" s="1">
        <v>44798</v>
      </c>
      <c r="V7323" s="1">
        <v>44798</v>
      </c>
      <c r="W7323" s="1">
        <v>44798.762499999997</v>
      </c>
      <c r="X7323" s="1">
        <v>44798.762499999997</v>
      </c>
      <c r="AC7323" t="s">
        <v>53</v>
      </c>
      <c r="AD7323">
        <v>2969979746</v>
      </c>
      <c r="AE7323" s="1">
        <v>43998.308333333334</v>
      </c>
      <c r="AF7323" t="s">
        <v>40822</v>
      </c>
      <c r="AG7323" t="s">
        <v>40823</v>
      </c>
      <c r="AH7323" t="s">
        <v>51</v>
      </c>
      <c r="AJ7323" t="s">
        <v>53</v>
      </c>
      <c r="AL7323" t="s">
        <v>68</v>
      </c>
      <c r="AO7323" t="s">
        <v>5443</v>
      </c>
      <c r="AP7323" s="1">
        <v>45432.616666666669</v>
      </c>
      <c r="AQ7323" s="1">
        <v>45417.75277777778</v>
      </c>
    </row>
    <row r="7324" spans="1:43" x14ac:dyDescent="0.35">
      <c r="A7324" t="s">
        <v>40824</v>
      </c>
      <c r="B7324" t="s">
        <v>40825</v>
      </c>
      <c r="C7324" t="s">
        <v>3185</v>
      </c>
      <c r="F7324">
        <v>2149725353</v>
      </c>
      <c r="H7324" t="s">
        <v>40824</v>
      </c>
      <c r="J7324" t="s">
        <v>40826</v>
      </c>
      <c r="K7324" t="s">
        <v>40827</v>
      </c>
      <c r="M7324" t="s">
        <v>40828</v>
      </c>
      <c r="N7324" t="s">
        <v>798</v>
      </c>
      <c r="O7324">
        <v>75057</v>
      </c>
      <c r="P7324" t="s">
        <v>50</v>
      </c>
      <c r="U7324" s="1">
        <v>44798</v>
      </c>
      <c r="V7324" s="1">
        <v>44798</v>
      </c>
      <c r="W7324" s="1">
        <v>44798.676388888889</v>
      </c>
      <c r="X7324" s="1">
        <v>44798.676388888889</v>
      </c>
      <c r="AC7324" t="s">
        <v>53</v>
      </c>
      <c r="AD7324">
        <v>1000000001</v>
      </c>
      <c r="AE7324" s="1">
        <v>39973.351388888892</v>
      </c>
      <c r="AF7324" t="s">
        <v>3377</v>
      </c>
      <c r="AG7324" t="s">
        <v>40829</v>
      </c>
      <c r="AH7324" t="s">
        <v>51</v>
      </c>
      <c r="AJ7324" t="s">
        <v>53</v>
      </c>
      <c r="AL7324" t="s">
        <v>78</v>
      </c>
      <c r="AO7324" t="s">
        <v>5443</v>
      </c>
    </row>
    <row r="7325" spans="1:43" x14ac:dyDescent="0.35">
      <c r="A7325" t="s">
        <v>40830</v>
      </c>
      <c r="B7325" t="s">
        <v>40831</v>
      </c>
      <c r="C7325" t="s">
        <v>403</v>
      </c>
      <c r="F7325" t="s">
        <v>40832</v>
      </c>
      <c r="H7325" t="s">
        <v>40833</v>
      </c>
      <c r="J7325" t="s">
        <v>13744</v>
      </c>
      <c r="K7325" t="s">
        <v>40834</v>
      </c>
      <c r="M7325" t="s">
        <v>18874</v>
      </c>
      <c r="N7325" t="s">
        <v>798</v>
      </c>
      <c r="O7325">
        <v>78257</v>
      </c>
      <c r="P7325" t="s">
        <v>50</v>
      </c>
      <c r="U7325" s="1">
        <v>44798</v>
      </c>
      <c r="V7325" s="1">
        <v>44798</v>
      </c>
      <c r="AC7325" t="s">
        <v>53</v>
      </c>
      <c r="AD7325">
        <v>2969474461</v>
      </c>
      <c r="AE7325" s="1">
        <v>37104.381944444445</v>
      </c>
      <c r="AG7325" t="s">
        <v>40835</v>
      </c>
      <c r="AH7325" t="s">
        <v>51</v>
      </c>
      <c r="AJ7325" t="s">
        <v>53</v>
      </c>
      <c r="AO7325" t="s">
        <v>8142</v>
      </c>
    </row>
    <row r="7326" spans="1:43" x14ac:dyDescent="0.35">
      <c r="A7326" t="s">
        <v>40836</v>
      </c>
      <c r="B7326" t="s">
        <v>40837</v>
      </c>
      <c r="C7326" t="s">
        <v>1391</v>
      </c>
      <c r="H7326" t="s">
        <v>40838</v>
      </c>
      <c r="J7326" t="s">
        <v>13744</v>
      </c>
      <c r="K7326" t="s">
        <v>273</v>
      </c>
      <c r="M7326" t="s">
        <v>274</v>
      </c>
      <c r="N7326" t="s">
        <v>275</v>
      </c>
      <c r="O7326">
        <v>27612</v>
      </c>
      <c r="P7326" t="s">
        <v>50</v>
      </c>
      <c r="U7326" s="1">
        <v>44798</v>
      </c>
      <c r="V7326" s="1">
        <v>44798</v>
      </c>
      <c r="AC7326" t="s">
        <v>53</v>
      </c>
      <c r="AD7326">
        <v>2969474461</v>
      </c>
      <c r="AE7326" s="1">
        <v>37104.381944444445</v>
      </c>
      <c r="AG7326" t="s">
        <v>40839</v>
      </c>
      <c r="AH7326" t="s">
        <v>51</v>
      </c>
      <c r="AJ7326" t="s">
        <v>53</v>
      </c>
      <c r="AO7326" t="s">
        <v>8142</v>
      </c>
    </row>
    <row r="7327" spans="1:43" x14ac:dyDescent="0.35">
      <c r="A7327" t="s">
        <v>40840</v>
      </c>
      <c r="B7327" t="s">
        <v>40841</v>
      </c>
      <c r="C7327" t="s">
        <v>1043</v>
      </c>
      <c r="F7327" t="s">
        <v>40842</v>
      </c>
      <c r="H7327" t="s">
        <v>40840</v>
      </c>
      <c r="J7327" t="s">
        <v>13574</v>
      </c>
      <c r="N7327" t="s">
        <v>28811</v>
      </c>
      <c r="O7327">
        <v>42064</v>
      </c>
      <c r="P7327" t="s">
        <v>50</v>
      </c>
      <c r="U7327" s="1">
        <v>44798</v>
      </c>
      <c r="V7327" s="1">
        <v>44798</v>
      </c>
      <c r="AC7327" t="s">
        <v>53</v>
      </c>
      <c r="AD7327">
        <v>2969823183</v>
      </c>
      <c r="AE7327" s="1">
        <v>43312.453472222223</v>
      </c>
      <c r="AG7327" t="s">
        <v>40843</v>
      </c>
      <c r="AH7327" t="s">
        <v>51</v>
      </c>
      <c r="AJ7327" t="s">
        <v>53</v>
      </c>
      <c r="AO7327" t="s">
        <v>8142</v>
      </c>
    </row>
    <row r="7328" spans="1:43" x14ac:dyDescent="0.35">
      <c r="A7328" t="s">
        <v>40844</v>
      </c>
      <c r="B7328" t="s">
        <v>11992</v>
      </c>
      <c r="C7328" t="s">
        <v>2016</v>
      </c>
      <c r="F7328" t="s">
        <v>40845</v>
      </c>
      <c r="H7328" t="s">
        <v>40846</v>
      </c>
      <c r="J7328" t="s">
        <v>16656</v>
      </c>
      <c r="K7328" t="s">
        <v>18124</v>
      </c>
      <c r="M7328" t="s">
        <v>18125</v>
      </c>
      <c r="N7328" t="s">
        <v>6977</v>
      </c>
      <c r="O7328">
        <v>46383</v>
      </c>
      <c r="P7328" t="s">
        <v>50</v>
      </c>
      <c r="U7328" s="1">
        <v>44798</v>
      </c>
      <c r="V7328" s="1">
        <v>44798</v>
      </c>
      <c r="AC7328" t="s">
        <v>53</v>
      </c>
      <c r="AD7328">
        <v>2969530290</v>
      </c>
      <c r="AE7328" s="1">
        <v>39465.556250000001</v>
      </c>
      <c r="AG7328" t="s">
        <v>40847</v>
      </c>
      <c r="AH7328" t="s">
        <v>51</v>
      </c>
      <c r="AJ7328" t="s">
        <v>53</v>
      </c>
      <c r="AO7328" t="s">
        <v>8142</v>
      </c>
    </row>
    <row r="7329" spans="1:43" x14ac:dyDescent="0.35">
      <c r="A7329" t="s">
        <v>40848</v>
      </c>
      <c r="B7329" t="s">
        <v>40849</v>
      </c>
      <c r="C7329" t="s">
        <v>40850</v>
      </c>
      <c r="F7329" t="s">
        <v>40851</v>
      </c>
      <c r="H7329" t="s">
        <v>40848</v>
      </c>
      <c r="J7329" t="s">
        <v>491</v>
      </c>
      <c r="K7329" t="s">
        <v>40852</v>
      </c>
      <c r="M7329" t="s">
        <v>5488</v>
      </c>
      <c r="N7329" t="s">
        <v>2409</v>
      </c>
      <c r="O7329">
        <v>85040</v>
      </c>
      <c r="P7329" t="s">
        <v>50</v>
      </c>
      <c r="U7329" s="1">
        <v>44798</v>
      </c>
      <c r="V7329" s="1">
        <v>44798</v>
      </c>
      <c r="AC7329" t="s">
        <v>53</v>
      </c>
      <c r="AD7329">
        <v>2969472760</v>
      </c>
      <c r="AE7329" s="1">
        <v>36916.71597222222</v>
      </c>
      <c r="AG7329" t="s">
        <v>40853</v>
      </c>
      <c r="AH7329" t="s">
        <v>51</v>
      </c>
      <c r="AJ7329" t="s">
        <v>53</v>
      </c>
      <c r="AO7329" t="s">
        <v>8142</v>
      </c>
    </row>
    <row r="7330" spans="1:43" x14ac:dyDescent="0.35">
      <c r="A7330" t="s">
        <v>40854</v>
      </c>
      <c r="B7330" t="s">
        <v>860</v>
      </c>
      <c r="C7330" t="s">
        <v>8810</v>
      </c>
      <c r="F7330" t="s">
        <v>40855</v>
      </c>
      <c r="H7330" t="s">
        <v>40854</v>
      </c>
      <c r="J7330" t="s">
        <v>491</v>
      </c>
      <c r="K7330" t="s">
        <v>3776</v>
      </c>
      <c r="M7330" t="s">
        <v>3777</v>
      </c>
      <c r="N7330" t="s">
        <v>3778</v>
      </c>
      <c r="O7330">
        <v>68145</v>
      </c>
      <c r="P7330" t="s">
        <v>50</v>
      </c>
      <c r="U7330" s="1">
        <v>44798</v>
      </c>
      <c r="V7330" s="1">
        <v>44798</v>
      </c>
      <c r="AC7330" t="s">
        <v>53</v>
      </c>
      <c r="AD7330">
        <v>2969472760</v>
      </c>
      <c r="AE7330" s="1">
        <v>36916.71597222222</v>
      </c>
      <c r="AG7330" t="s">
        <v>40856</v>
      </c>
      <c r="AH7330" t="s">
        <v>51</v>
      </c>
      <c r="AJ7330" t="s">
        <v>53</v>
      </c>
      <c r="AO7330" t="s">
        <v>8142</v>
      </c>
    </row>
    <row r="7331" spans="1:43" x14ac:dyDescent="0.35">
      <c r="A7331" t="s">
        <v>40857</v>
      </c>
      <c r="B7331" t="s">
        <v>40858</v>
      </c>
      <c r="C7331" t="s">
        <v>15394</v>
      </c>
      <c r="F7331" t="s">
        <v>40859</v>
      </c>
      <c r="H7331" t="s">
        <v>40857</v>
      </c>
      <c r="J7331" t="s">
        <v>12802</v>
      </c>
      <c r="N7331" t="s">
        <v>40860</v>
      </c>
      <c r="O7331">
        <v>5300</v>
      </c>
      <c r="P7331" t="s">
        <v>12804</v>
      </c>
      <c r="U7331" s="1">
        <v>44798</v>
      </c>
      <c r="V7331" s="1">
        <v>44798</v>
      </c>
      <c r="AC7331" t="s">
        <v>53</v>
      </c>
      <c r="AD7331">
        <v>2969519246</v>
      </c>
      <c r="AE7331" s="1">
        <v>38883.179166666669</v>
      </c>
      <c r="AG7331" t="s">
        <v>40861</v>
      </c>
      <c r="AH7331" t="s">
        <v>51</v>
      </c>
      <c r="AJ7331" t="s">
        <v>53</v>
      </c>
      <c r="AO7331" t="s">
        <v>8142</v>
      </c>
    </row>
    <row r="7332" spans="1:43" x14ac:dyDescent="0.35">
      <c r="A7332" t="s">
        <v>40862</v>
      </c>
      <c r="B7332" t="s">
        <v>80</v>
      </c>
      <c r="C7332" t="s">
        <v>16237</v>
      </c>
      <c r="F7332" t="s">
        <v>40863</v>
      </c>
      <c r="H7332" t="s">
        <v>40862</v>
      </c>
      <c r="J7332" t="s">
        <v>40864</v>
      </c>
      <c r="K7332" t="s">
        <v>40865</v>
      </c>
      <c r="M7332" t="s">
        <v>10665</v>
      </c>
      <c r="N7332" t="s">
        <v>65</v>
      </c>
      <c r="O7332">
        <v>81144</v>
      </c>
      <c r="P7332" t="s">
        <v>50</v>
      </c>
      <c r="U7332" s="1">
        <v>44798</v>
      </c>
      <c r="V7332" s="1">
        <v>44798</v>
      </c>
      <c r="W7332" s="1">
        <v>44798.436111111114</v>
      </c>
      <c r="X7332" s="1">
        <v>44798.436111111114</v>
      </c>
      <c r="AC7332" t="s">
        <v>53</v>
      </c>
      <c r="AD7332">
        <v>2969597588</v>
      </c>
      <c r="AE7332" s="1">
        <v>41500.426388888889</v>
      </c>
      <c r="AF7332" t="s">
        <v>40866</v>
      </c>
      <c r="AG7332" t="s">
        <v>40867</v>
      </c>
      <c r="AH7332" t="s">
        <v>51</v>
      </c>
      <c r="AJ7332" t="s">
        <v>53</v>
      </c>
      <c r="AL7332" t="s">
        <v>68</v>
      </c>
      <c r="AO7332" t="s">
        <v>5443</v>
      </c>
      <c r="AP7332" s="1">
        <v>44904.429166666669</v>
      </c>
    </row>
    <row r="7333" spans="1:43" x14ac:dyDescent="0.35">
      <c r="A7333" t="s">
        <v>40868</v>
      </c>
      <c r="B7333" t="s">
        <v>13638</v>
      </c>
      <c r="C7333" t="s">
        <v>7621</v>
      </c>
      <c r="H7333" t="s">
        <v>40869</v>
      </c>
      <c r="J7333" t="s">
        <v>825</v>
      </c>
      <c r="P7333" t="s">
        <v>50</v>
      </c>
      <c r="U7333" s="1">
        <v>44798</v>
      </c>
      <c r="V7333" s="1">
        <v>44798</v>
      </c>
      <c r="W7333" s="1">
        <v>44798.568055555559</v>
      </c>
      <c r="X7333" s="1">
        <v>44798.568055555559</v>
      </c>
      <c r="AC7333" t="s">
        <v>53</v>
      </c>
      <c r="AD7333">
        <v>2969480621</v>
      </c>
      <c r="AE7333" s="1">
        <v>37459</v>
      </c>
      <c r="AF7333" t="s">
        <v>826</v>
      </c>
      <c r="AG7333" t="s">
        <v>40870</v>
      </c>
      <c r="AH7333" t="s">
        <v>51</v>
      </c>
      <c r="AJ7333" t="s">
        <v>53</v>
      </c>
      <c r="AL7333" t="s">
        <v>68</v>
      </c>
      <c r="AO7333" t="s">
        <v>5443</v>
      </c>
      <c r="AP7333" s="1">
        <v>45461.395833333336</v>
      </c>
    </row>
    <row r="7334" spans="1:43" x14ac:dyDescent="0.35">
      <c r="A7334" t="s">
        <v>40871</v>
      </c>
      <c r="B7334" t="s">
        <v>80</v>
      </c>
      <c r="C7334" t="s">
        <v>5070</v>
      </c>
      <c r="F7334" t="s">
        <v>40872</v>
      </c>
      <c r="H7334" t="s">
        <v>40871</v>
      </c>
      <c r="J7334" t="s">
        <v>4293</v>
      </c>
      <c r="K7334" t="s">
        <v>40873</v>
      </c>
      <c r="M7334" t="s">
        <v>13333</v>
      </c>
      <c r="N7334" t="s">
        <v>12376</v>
      </c>
      <c r="O7334">
        <v>73036</v>
      </c>
      <c r="P7334" t="s">
        <v>50</v>
      </c>
      <c r="U7334" s="1">
        <v>44798</v>
      </c>
      <c r="V7334" s="1">
        <v>44798</v>
      </c>
      <c r="W7334" s="1">
        <v>44798.580555555556</v>
      </c>
      <c r="X7334" s="1">
        <v>44798.580555555556</v>
      </c>
      <c r="AC7334" t="s">
        <v>53</v>
      </c>
      <c r="AD7334">
        <v>2969634929</v>
      </c>
      <c r="AE7334" s="1">
        <v>41799.665972222225</v>
      </c>
      <c r="AG7334" t="s">
        <v>40874</v>
      </c>
      <c r="AH7334" t="s">
        <v>51</v>
      </c>
      <c r="AJ7334" t="s">
        <v>53</v>
      </c>
      <c r="AL7334" t="s">
        <v>78</v>
      </c>
      <c r="AO7334" t="s">
        <v>5443</v>
      </c>
      <c r="AP7334" s="1">
        <v>45032.34652777778</v>
      </c>
    </row>
    <row r="7335" spans="1:43" x14ac:dyDescent="0.35">
      <c r="A7335" t="s">
        <v>40875</v>
      </c>
      <c r="B7335" t="s">
        <v>39072</v>
      </c>
      <c r="C7335" t="s">
        <v>622</v>
      </c>
      <c r="F7335" t="s">
        <v>40876</v>
      </c>
      <c r="H7335" t="s">
        <v>40877</v>
      </c>
      <c r="J7335" t="s">
        <v>40878</v>
      </c>
      <c r="K7335" t="s">
        <v>40879</v>
      </c>
      <c r="L7335" t="s">
        <v>40880</v>
      </c>
      <c r="M7335" t="s">
        <v>28686</v>
      </c>
      <c r="N7335" t="s">
        <v>65</v>
      </c>
      <c r="O7335">
        <v>80821</v>
      </c>
      <c r="P7335" t="s">
        <v>50</v>
      </c>
      <c r="U7335" s="1">
        <v>44798</v>
      </c>
      <c r="V7335" s="1">
        <v>44798</v>
      </c>
      <c r="W7335" s="1">
        <v>44798.601388888892</v>
      </c>
      <c r="X7335" s="1">
        <v>44798.601388888892</v>
      </c>
      <c r="AC7335" t="s">
        <v>51</v>
      </c>
      <c r="AD7335">
        <v>2972120501</v>
      </c>
      <c r="AE7335" s="1">
        <v>44798.605555555558</v>
      </c>
      <c r="AF7335" t="s">
        <v>40881</v>
      </c>
      <c r="AG7335" t="s">
        <v>40882</v>
      </c>
      <c r="AH7335" t="s">
        <v>51</v>
      </c>
      <c r="AJ7335" t="s">
        <v>53</v>
      </c>
      <c r="AL7335" t="s">
        <v>68</v>
      </c>
      <c r="AO7335" t="s">
        <v>5443</v>
      </c>
      <c r="AP7335" s="1">
        <v>44798.6</v>
      </c>
    </row>
    <row r="7336" spans="1:43" x14ac:dyDescent="0.35">
      <c r="A7336" t="s">
        <v>40883</v>
      </c>
      <c r="B7336" t="s">
        <v>40884</v>
      </c>
      <c r="C7336" t="s">
        <v>23717</v>
      </c>
      <c r="F7336" t="s">
        <v>40885</v>
      </c>
      <c r="H7336" t="s">
        <v>40883</v>
      </c>
      <c r="J7336" t="s">
        <v>12818</v>
      </c>
      <c r="N7336" t="s">
        <v>14739</v>
      </c>
      <c r="O7336">
        <v>60559</v>
      </c>
      <c r="P7336" t="s">
        <v>50</v>
      </c>
      <c r="U7336" s="1">
        <v>44798</v>
      </c>
      <c r="V7336" s="1">
        <v>44798</v>
      </c>
      <c r="W7336" s="1">
        <v>44798.647222222222</v>
      </c>
      <c r="X7336" s="1">
        <v>44798.647222222222</v>
      </c>
      <c r="AC7336" t="s">
        <v>53</v>
      </c>
      <c r="AD7336">
        <v>2969608846</v>
      </c>
      <c r="AE7336" s="1">
        <v>41666.397916666669</v>
      </c>
      <c r="AF7336" t="s">
        <v>12821</v>
      </c>
      <c r="AG7336" t="s">
        <v>40886</v>
      </c>
      <c r="AH7336" t="s">
        <v>51</v>
      </c>
      <c r="AJ7336" t="s">
        <v>53</v>
      </c>
      <c r="AL7336" t="s">
        <v>68</v>
      </c>
      <c r="AO7336" t="s">
        <v>8142</v>
      </c>
    </row>
    <row r="7337" spans="1:43" x14ac:dyDescent="0.35">
      <c r="A7337" t="s">
        <v>40887</v>
      </c>
      <c r="B7337" t="s">
        <v>40888</v>
      </c>
      <c r="C7337" t="s">
        <v>21721</v>
      </c>
      <c r="F7337" t="s">
        <v>40889</v>
      </c>
      <c r="H7337" t="s">
        <v>40887</v>
      </c>
      <c r="J7337" t="s">
        <v>40890</v>
      </c>
      <c r="K7337" t="s">
        <v>40891</v>
      </c>
      <c r="M7337" t="s">
        <v>14694</v>
      </c>
      <c r="N7337" t="s">
        <v>65</v>
      </c>
      <c r="O7337" t="s">
        <v>40892</v>
      </c>
      <c r="P7337" t="s">
        <v>50</v>
      </c>
      <c r="U7337" s="1">
        <v>44798</v>
      </c>
      <c r="V7337" s="1">
        <v>44798</v>
      </c>
      <c r="W7337" s="1">
        <v>44798.319444444445</v>
      </c>
      <c r="X7337" s="1">
        <v>44798.319444444445</v>
      </c>
      <c r="AC7337" t="s">
        <v>53</v>
      </c>
      <c r="AD7337">
        <v>2972120436</v>
      </c>
      <c r="AE7337" s="1">
        <v>44798.475694444445</v>
      </c>
      <c r="AF7337" t="s">
        <v>40893</v>
      </c>
      <c r="AG7337" t="s">
        <v>40894</v>
      </c>
      <c r="AH7337" t="s">
        <v>51</v>
      </c>
      <c r="AJ7337" t="s">
        <v>53</v>
      </c>
      <c r="AL7337" t="s">
        <v>68</v>
      </c>
      <c r="AO7337" t="s">
        <v>5443</v>
      </c>
      <c r="AP7337" s="1">
        <v>44865.329861111109</v>
      </c>
    </row>
    <row r="7338" spans="1:43" x14ac:dyDescent="0.35">
      <c r="A7338" t="s">
        <v>40895</v>
      </c>
      <c r="B7338" t="s">
        <v>40896</v>
      </c>
      <c r="C7338" t="s">
        <v>383</v>
      </c>
      <c r="F7338" t="s">
        <v>40897</v>
      </c>
      <c r="H7338" t="s">
        <v>40895</v>
      </c>
      <c r="J7338" t="s">
        <v>40898</v>
      </c>
      <c r="K7338" t="s">
        <v>9638</v>
      </c>
      <c r="M7338" t="s">
        <v>9639</v>
      </c>
      <c r="N7338" t="s">
        <v>213</v>
      </c>
      <c r="O7338">
        <v>80422</v>
      </c>
      <c r="P7338" t="s">
        <v>50</v>
      </c>
      <c r="U7338" s="1">
        <v>44798</v>
      </c>
      <c r="V7338" s="1">
        <v>44798</v>
      </c>
      <c r="W7338" s="1">
        <v>44798.413888888892</v>
      </c>
      <c r="X7338" s="1">
        <v>44798.413888888892</v>
      </c>
      <c r="AC7338" t="s">
        <v>51</v>
      </c>
      <c r="AD7338">
        <v>2969535648</v>
      </c>
      <c r="AE7338" s="1">
        <v>39702.442361111112</v>
      </c>
      <c r="AF7338" t="s">
        <v>40899</v>
      </c>
      <c r="AG7338" t="s">
        <v>40900</v>
      </c>
      <c r="AH7338" t="s">
        <v>51</v>
      </c>
      <c r="AJ7338" t="s">
        <v>53</v>
      </c>
      <c r="AL7338" t="s">
        <v>68</v>
      </c>
      <c r="AO7338" t="s">
        <v>5443</v>
      </c>
      <c r="AP7338" s="1">
        <v>45474.367361111108</v>
      </c>
      <c r="AQ7338" s="1">
        <v>45434.477777777778</v>
      </c>
    </row>
    <row r="7339" spans="1:43" x14ac:dyDescent="0.35">
      <c r="A7339" t="s">
        <v>40901</v>
      </c>
      <c r="B7339" t="s">
        <v>40902</v>
      </c>
      <c r="C7339" t="s">
        <v>383</v>
      </c>
      <c r="H7339" t="s">
        <v>40903</v>
      </c>
      <c r="J7339" t="s">
        <v>92</v>
      </c>
      <c r="P7339" t="s">
        <v>50</v>
      </c>
      <c r="U7339" s="1">
        <v>44798</v>
      </c>
      <c r="V7339" s="1">
        <v>44798</v>
      </c>
      <c r="W7339" s="1">
        <v>44798.64166666667</v>
      </c>
      <c r="X7339" s="1">
        <v>44798.64166666667</v>
      </c>
      <c r="AC7339" t="s">
        <v>53</v>
      </c>
      <c r="AD7339">
        <v>2969475309</v>
      </c>
      <c r="AE7339" s="1">
        <v>37159</v>
      </c>
      <c r="AG7339" t="s">
        <v>40904</v>
      </c>
      <c r="AH7339" t="s">
        <v>51</v>
      </c>
      <c r="AJ7339" t="s">
        <v>53</v>
      </c>
      <c r="AL7339" t="s">
        <v>78</v>
      </c>
      <c r="AO7339" t="s">
        <v>5443</v>
      </c>
      <c r="AP7339" s="1">
        <v>45139.590277777781</v>
      </c>
    </row>
    <row r="7340" spans="1:43" x14ac:dyDescent="0.35">
      <c r="A7340" t="s">
        <v>40905</v>
      </c>
      <c r="B7340" t="s">
        <v>40906</v>
      </c>
      <c r="C7340" t="s">
        <v>10097</v>
      </c>
      <c r="F7340" t="s">
        <v>40907</v>
      </c>
      <c r="H7340" t="s">
        <v>40905</v>
      </c>
      <c r="J7340" t="s">
        <v>1305</v>
      </c>
      <c r="K7340" t="s">
        <v>40908</v>
      </c>
      <c r="M7340" t="s">
        <v>2048</v>
      </c>
      <c r="N7340" t="s">
        <v>253</v>
      </c>
      <c r="O7340">
        <v>87401</v>
      </c>
      <c r="P7340" t="s">
        <v>50</v>
      </c>
      <c r="U7340" s="1">
        <v>44799</v>
      </c>
      <c r="V7340" s="1">
        <v>44799</v>
      </c>
      <c r="W7340" s="1">
        <v>44799.411111111112</v>
      </c>
      <c r="X7340" s="1">
        <v>44799.411111111112</v>
      </c>
      <c r="AC7340" t="s">
        <v>53</v>
      </c>
      <c r="AD7340">
        <v>2969474645</v>
      </c>
      <c r="AE7340" s="1">
        <v>37110.530555555553</v>
      </c>
      <c r="AF7340" t="s">
        <v>7152</v>
      </c>
      <c r="AG7340" t="s">
        <v>40909</v>
      </c>
      <c r="AH7340" t="s">
        <v>51</v>
      </c>
      <c r="AJ7340" t="s">
        <v>53</v>
      </c>
      <c r="AL7340" t="s">
        <v>68</v>
      </c>
      <c r="AO7340" t="s">
        <v>5443</v>
      </c>
      <c r="AP7340" s="1">
        <v>44799.409722222219</v>
      </c>
    </row>
    <row r="7341" spans="1:43" x14ac:dyDescent="0.35">
      <c r="A7341" t="s">
        <v>40910</v>
      </c>
      <c r="B7341" t="s">
        <v>40911</v>
      </c>
      <c r="C7341" t="s">
        <v>1608</v>
      </c>
      <c r="F7341" t="s">
        <v>40912</v>
      </c>
      <c r="H7341" t="s">
        <v>40913</v>
      </c>
      <c r="J7341" t="s">
        <v>7738</v>
      </c>
      <c r="K7341" t="s">
        <v>18265</v>
      </c>
      <c r="M7341" t="s">
        <v>18266</v>
      </c>
      <c r="N7341" t="s">
        <v>1515</v>
      </c>
      <c r="O7341">
        <v>85239</v>
      </c>
      <c r="P7341" t="s">
        <v>50</v>
      </c>
      <c r="U7341" s="1">
        <v>44799</v>
      </c>
      <c r="V7341" s="1">
        <v>44799</v>
      </c>
      <c r="AC7341" t="s">
        <v>53</v>
      </c>
      <c r="AD7341">
        <v>2969477493</v>
      </c>
      <c r="AE7341" s="1">
        <v>37291</v>
      </c>
      <c r="AG7341" t="s">
        <v>40914</v>
      </c>
      <c r="AH7341" t="s">
        <v>51</v>
      </c>
      <c r="AJ7341" t="s">
        <v>53</v>
      </c>
      <c r="AO7341" t="s">
        <v>8142</v>
      </c>
    </row>
    <row r="7342" spans="1:43" x14ac:dyDescent="0.35">
      <c r="A7342" t="s">
        <v>40915</v>
      </c>
      <c r="B7342" t="s">
        <v>40916</v>
      </c>
      <c r="C7342" t="s">
        <v>2769</v>
      </c>
      <c r="F7342" t="s">
        <v>40917</v>
      </c>
      <c r="H7342" t="s">
        <v>40915</v>
      </c>
      <c r="J7342" t="s">
        <v>12949</v>
      </c>
      <c r="K7342" t="s">
        <v>32323</v>
      </c>
      <c r="M7342" t="s">
        <v>12925</v>
      </c>
      <c r="N7342" t="s">
        <v>12926</v>
      </c>
      <c r="O7342">
        <v>47842</v>
      </c>
      <c r="P7342" t="s">
        <v>50</v>
      </c>
      <c r="U7342" s="1">
        <v>44799</v>
      </c>
      <c r="V7342" s="1">
        <v>44799</v>
      </c>
      <c r="AC7342" t="s">
        <v>53</v>
      </c>
      <c r="AD7342">
        <v>2969735272</v>
      </c>
      <c r="AE7342" s="1">
        <v>42845.40902777778</v>
      </c>
      <c r="AG7342" t="s">
        <v>40918</v>
      </c>
      <c r="AH7342" t="s">
        <v>51</v>
      </c>
      <c r="AJ7342" t="s">
        <v>53</v>
      </c>
      <c r="AO7342" t="s">
        <v>8142</v>
      </c>
    </row>
    <row r="7343" spans="1:43" x14ac:dyDescent="0.35">
      <c r="A7343" t="s">
        <v>40919</v>
      </c>
      <c r="B7343" t="s">
        <v>40920</v>
      </c>
      <c r="C7343" t="s">
        <v>2912</v>
      </c>
      <c r="F7343" t="s">
        <v>40921</v>
      </c>
      <c r="H7343" t="s">
        <v>40919</v>
      </c>
      <c r="J7343" t="s">
        <v>13744</v>
      </c>
      <c r="N7343" t="s">
        <v>17594</v>
      </c>
      <c r="O7343">
        <v>27523</v>
      </c>
      <c r="P7343" t="s">
        <v>50</v>
      </c>
      <c r="U7343" s="1">
        <v>44799</v>
      </c>
      <c r="V7343" s="1">
        <v>44799</v>
      </c>
      <c r="AC7343" t="s">
        <v>53</v>
      </c>
      <c r="AD7343">
        <v>2969474461</v>
      </c>
      <c r="AE7343" s="1">
        <v>37104.381944444445</v>
      </c>
      <c r="AG7343" t="s">
        <v>40922</v>
      </c>
      <c r="AH7343" t="s">
        <v>51</v>
      </c>
      <c r="AJ7343" t="s">
        <v>53</v>
      </c>
      <c r="AO7343" t="s">
        <v>8142</v>
      </c>
    </row>
    <row r="7344" spans="1:43" x14ac:dyDescent="0.35">
      <c r="A7344" t="s">
        <v>40923</v>
      </c>
      <c r="B7344" t="s">
        <v>40924</v>
      </c>
      <c r="C7344" t="s">
        <v>1998</v>
      </c>
      <c r="F7344" t="s">
        <v>40925</v>
      </c>
      <c r="H7344" t="s">
        <v>40923</v>
      </c>
      <c r="J7344" t="s">
        <v>28018</v>
      </c>
      <c r="N7344" t="s">
        <v>287</v>
      </c>
      <c r="O7344">
        <v>80312</v>
      </c>
      <c r="P7344" t="s">
        <v>50</v>
      </c>
      <c r="U7344" s="1">
        <v>44799</v>
      </c>
      <c r="V7344" s="1">
        <v>44799</v>
      </c>
      <c r="W7344" s="1">
        <v>44799.384027777778</v>
      </c>
      <c r="X7344" s="1">
        <v>44799.384027777778</v>
      </c>
      <c r="AC7344" t="s">
        <v>53</v>
      </c>
      <c r="AD7344">
        <v>2969787961</v>
      </c>
      <c r="AE7344" s="1">
        <v>43192.584027777775</v>
      </c>
      <c r="AG7344" t="s">
        <v>40926</v>
      </c>
      <c r="AH7344" t="s">
        <v>51</v>
      </c>
      <c r="AJ7344" t="s">
        <v>53</v>
      </c>
      <c r="AL7344" t="s">
        <v>78</v>
      </c>
      <c r="AO7344" t="s">
        <v>8142</v>
      </c>
    </row>
    <row r="7345" spans="1:43" x14ac:dyDescent="0.35">
      <c r="A7345" t="s">
        <v>40927</v>
      </c>
      <c r="B7345" t="s">
        <v>40928</v>
      </c>
      <c r="C7345" t="s">
        <v>758</v>
      </c>
      <c r="F7345" t="s">
        <v>40929</v>
      </c>
      <c r="H7345" t="s">
        <v>40927</v>
      </c>
      <c r="J7345" t="s">
        <v>24326</v>
      </c>
      <c r="K7345" t="s">
        <v>6643</v>
      </c>
      <c r="M7345" t="s">
        <v>6644</v>
      </c>
      <c r="N7345" t="s">
        <v>6645</v>
      </c>
      <c r="O7345">
        <v>95827</v>
      </c>
      <c r="P7345" t="s">
        <v>50</v>
      </c>
      <c r="U7345" s="1">
        <v>44799</v>
      </c>
      <c r="V7345" s="1">
        <v>44799</v>
      </c>
      <c r="AC7345" t="s">
        <v>53</v>
      </c>
      <c r="AD7345">
        <v>2969476247</v>
      </c>
      <c r="AE7345" s="1">
        <v>37207</v>
      </c>
      <c r="AG7345" t="s">
        <v>40930</v>
      </c>
      <c r="AH7345" t="s">
        <v>51</v>
      </c>
      <c r="AJ7345" t="s">
        <v>53</v>
      </c>
      <c r="AO7345" t="s">
        <v>8142</v>
      </c>
    </row>
    <row r="7346" spans="1:43" x14ac:dyDescent="0.35">
      <c r="A7346" t="s">
        <v>40931</v>
      </c>
      <c r="B7346" t="s">
        <v>18153</v>
      </c>
      <c r="C7346" t="s">
        <v>11825</v>
      </c>
      <c r="F7346" t="s">
        <v>40932</v>
      </c>
      <c r="H7346" t="s">
        <v>40931</v>
      </c>
      <c r="J7346" t="s">
        <v>40933</v>
      </c>
      <c r="N7346" t="s">
        <v>287</v>
      </c>
      <c r="O7346">
        <v>80234</v>
      </c>
      <c r="P7346" t="s">
        <v>50</v>
      </c>
      <c r="U7346" s="1">
        <v>44799</v>
      </c>
      <c r="V7346" s="1">
        <v>44799</v>
      </c>
      <c r="W7346" s="1">
        <v>44799.607638888891</v>
      </c>
      <c r="X7346" s="1">
        <v>44799.607638888891</v>
      </c>
      <c r="AC7346" t="s">
        <v>53</v>
      </c>
      <c r="AD7346">
        <v>1000000001</v>
      </c>
      <c r="AE7346" s="1">
        <v>39973.351388888892</v>
      </c>
      <c r="AF7346" t="s">
        <v>3377</v>
      </c>
      <c r="AG7346" t="s">
        <v>40934</v>
      </c>
      <c r="AH7346" t="s">
        <v>51</v>
      </c>
      <c r="AJ7346" t="s">
        <v>53</v>
      </c>
      <c r="AL7346" t="s">
        <v>78</v>
      </c>
      <c r="AO7346" t="s">
        <v>8142</v>
      </c>
    </row>
    <row r="7347" spans="1:43" x14ac:dyDescent="0.35">
      <c r="A7347" t="s">
        <v>40935</v>
      </c>
      <c r="B7347" t="s">
        <v>24836</v>
      </c>
      <c r="C7347" t="s">
        <v>40936</v>
      </c>
      <c r="F7347" t="s">
        <v>40937</v>
      </c>
      <c r="H7347" t="s">
        <v>40938</v>
      </c>
      <c r="J7347" t="s">
        <v>40939</v>
      </c>
      <c r="N7347" t="s">
        <v>398</v>
      </c>
      <c r="O7347">
        <v>88005</v>
      </c>
      <c r="P7347" t="s">
        <v>50</v>
      </c>
      <c r="U7347" s="1">
        <v>44799</v>
      </c>
      <c r="V7347" s="1">
        <v>44799</v>
      </c>
      <c r="W7347" s="1">
        <v>44799.533333333333</v>
      </c>
      <c r="X7347" s="1">
        <v>44799.533333333333</v>
      </c>
      <c r="AC7347" t="s">
        <v>53</v>
      </c>
      <c r="AD7347">
        <v>2972085524</v>
      </c>
      <c r="AE7347" s="1">
        <v>44755.589583333334</v>
      </c>
      <c r="AG7347" t="s">
        <v>40940</v>
      </c>
      <c r="AH7347" t="s">
        <v>51</v>
      </c>
      <c r="AJ7347" t="s">
        <v>53</v>
      </c>
      <c r="AL7347" t="s">
        <v>78</v>
      </c>
      <c r="AO7347" t="s">
        <v>8142</v>
      </c>
      <c r="AP7347" s="1">
        <v>44799.534722222219</v>
      </c>
    </row>
    <row r="7348" spans="1:43" x14ac:dyDescent="0.35">
      <c r="A7348" t="s">
        <v>40941</v>
      </c>
      <c r="B7348" t="s">
        <v>40942</v>
      </c>
      <c r="C7348" t="s">
        <v>1391</v>
      </c>
      <c r="F7348" t="s">
        <v>40943</v>
      </c>
      <c r="H7348" t="s">
        <v>40944</v>
      </c>
      <c r="J7348" t="s">
        <v>4293</v>
      </c>
      <c r="N7348" t="s">
        <v>637</v>
      </c>
      <c r="O7348">
        <v>79765</v>
      </c>
      <c r="P7348" t="s">
        <v>50</v>
      </c>
      <c r="U7348" s="1">
        <v>44799</v>
      </c>
      <c r="V7348" s="1">
        <v>44799</v>
      </c>
      <c r="AC7348" t="s">
        <v>53</v>
      </c>
      <c r="AD7348">
        <v>2969634929</v>
      </c>
      <c r="AE7348" s="1">
        <v>41799.665972222225</v>
      </c>
      <c r="AG7348" t="s">
        <v>40945</v>
      </c>
      <c r="AH7348" t="s">
        <v>51</v>
      </c>
      <c r="AJ7348" t="s">
        <v>53</v>
      </c>
      <c r="AO7348" t="s">
        <v>8142</v>
      </c>
    </row>
    <row r="7349" spans="1:43" x14ac:dyDescent="0.35">
      <c r="A7349" t="s">
        <v>40946</v>
      </c>
      <c r="B7349" t="s">
        <v>40947</v>
      </c>
      <c r="C7349" t="s">
        <v>40948</v>
      </c>
      <c r="F7349" t="s">
        <v>40949</v>
      </c>
      <c r="H7349" t="s">
        <v>40946</v>
      </c>
      <c r="K7349" t="s">
        <v>40950</v>
      </c>
      <c r="M7349" t="s">
        <v>40239</v>
      </c>
      <c r="O7349">
        <v>123060</v>
      </c>
      <c r="P7349" t="s">
        <v>22757</v>
      </c>
      <c r="U7349" s="1">
        <v>44799</v>
      </c>
      <c r="V7349" s="1">
        <v>44799</v>
      </c>
      <c r="AC7349" t="s">
        <v>53</v>
      </c>
      <c r="AD7349">
        <v>9999999999</v>
      </c>
      <c r="AE7349" s="1">
        <v>45196</v>
      </c>
      <c r="AG7349" t="s">
        <v>40951</v>
      </c>
      <c r="AH7349" t="s">
        <v>51</v>
      </c>
      <c r="AJ7349" t="s">
        <v>53</v>
      </c>
      <c r="AO7349" t="s">
        <v>5443</v>
      </c>
    </row>
    <row r="7350" spans="1:43" x14ac:dyDescent="0.35">
      <c r="A7350" t="s">
        <v>40952</v>
      </c>
      <c r="B7350" t="s">
        <v>34889</v>
      </c>
      <c r="C7350" t="s">
        <v>40953</v>
      </c>
      <c r="F7350" t="s">
        <v>40954</v>
      </c>
      <c r="H7350" t="s">
        <v>40952</v>
      </c>
      <c r="J7350" t="s">
        <v>40955</v>
      </c>
      <c r="K7350" t="s">
        <v>40956</v>
      </c>
      <c r="M7350" t="s">
        <v>2378</v>
      </c>
      <c r="N7350" t="s">
        <v>65</v>
      </c>
      <c r="O7350">
        <v>80524</v>
      </c>
      <c r="P7350" t="s">
        <v>50</v>
      </c>
      <c r="U7350" s="1">
        <v>44799</v>
      </c>
      <c r="V7350" s="1">
        <v>44799</v>
      </c>
      <c r="W7350" s="1">
        <v>44799.398611111108</v>
      </c>
      <c r="X7350" s="1">
        <v>44799.398611111108</v>
      </c>
      <c r="AC7350" t="s">
        <v>51</v>
      </c>
      <c r="AD7350">
        <v>2969479668</v>
      </c>
      <c r="AE7350" s="1">
        <v>37405</v>
      </c>
      <c r="AF7350" t="s">
        <v>11970</v>
      </c>
      <c r="AG7350" t="s">
        <v>40957</v>
      </c>
      <c r="AH7350" t="s">
        <v>51</v>
      </c>
      <c r="AJ7350" t="s">
        <v>53</v>
      </c>
      <c r="AL7350" t="s">
        <v>68</v>
      </c>
      <c r="AO7350" t="s">
        <v>5443</v>
      </c>
      <c r="AP7350" s="1">
        <v>44799.397916666669</v>
      </c>
    </row>
    <row r="7351" spans="1:43" x14ac:dyDescent="0.35">
      <c r="A7351" t="s">
        <v>40958</v>
      </c>
      <c r="B7351" t="s">
        <v>19234</v>
      </c>
      <c r="C7351" t="s">
        <v>946</v>
      </c>
      <c r="F7351" t="s">
        <v>40959</v>
      </c>
      <c r="H7351" t="s">
        <v>40958</v>
      </c>
      <c r="J7351" t="s">
        <v>27926</v>
      </c>
      <c r="K7351" t="s">
        <v>40960</v>
      </c>
      <c r="M7351" t="s">
        <v>39811</v>
      </c>
      <c r="N7351" t="s">
        <v>4438</v>
      </c>
      <c r="O7351">
        <v>90731</v>
      </c>
      <c r="P7351" t="s">
        <v>50</v>
      </c>
      <c r="U7351" s="1">
        <v>44799</v>
      </c>
      <c r="V7351" s="1">
        <v>44799</v>
      </c>
      <c r="AC7351" t="s">
        <v>53</v>
      </c>
      <c r="AD7351">
        <v>2969528616</v>
      </c>
      <c r="AE7351" s="1">
        <v>39384.675000000003</v>
      </c>
      <c r="AG7351" t="s">
        <v>40961</v>
      </c>
      <c r="AH7351" t="s">
        <v>51</v>
      </c>
      <c r="AJ7351" t="s">
        <v>53</v>
      </c>
      <c r="AO7351" t="s">
        <v>8142</v>
      </c>
    </row>
    <row r="7352" spans="1:43" x14ac:dyDescent="0.35">
      <c r="A7352" t="s">
        <v>40962</v>
      </c>
      <c r="B7352" t="s">
        <v>40963</v>
      </c>
      <c r="C7352" t="s">
        <v>302</v>
      </c>
      <c r="F7352" t="s">
        <v>40964</v>
      </c>
      <c r="H7352" t="s">
        <v>40962</v>
      </c>
      <c r="J7352" t="s">
        <v>40965</v>
      </c>
      <c r="M7352" t="s">
        <v>11884</v>
      </c>
      <c r="N7352" t="s">
        <v>287</v>
      </c>
      <c r="O7352">
        <v>81101</v>
      </c>
      <c r="P7352" t="s">
        <v>50</v>
      </c>
      <c r="U7352" s="1">
        <v>44799</v>
      </c>
      <c r="V7352" s="1">
        <v>44799</v>
      </c>
      <c r="W7352" s="1">
        <v>44799.987500000003</v>
      </c>
      <c r="X7352" s="1">
        <v>44799.987500000003</v>
      </c>
      <c r="AC7352" t="s">
        <v>53</v>
      </c>
      <c r="AD7352">
        <v>1000000001</v>
      </c>
      <c r="AE7352" s="1">
        <v>39973.351388888892</v>
      </c>
      <c r="AF7352" t="s">
        <v>3377</v>
      </c>
      <c r="AG7352" t="s">
        <v>40966</v>
      </c>
      <c r="AH7352" t="s">
        <v>51</v>
      </c>
      <c r="AJ7352" t="s">
        <v>53</v>
      </c>
      <c r="AL7352" t="s">
        <v>78</v>
      </c>
      <c r="AO7352" t="s">
        <v>8142</v>
      </c>
    </row>
    <row r="7353" spans="1:43" x14ac:dyDescent="0.35">
      <c r="A7353" t="s">
        <v>40967</v>
      </c>
      <c r="B7353" t="s">
        <v>5258</v>
      </c>
      <c r="C7353" t="s">
        <v>11725</v>
      </c>
      <c r="F7353">
        <v>14065960396</v>
      </c>
      <c r="H7353" t="s">
        <v>40967</v>
      </c>
      <c r="J7353" t="s">
        <v>491</v>
      </c>
      <c r="N7353" t="s">
        <v>40968</v>
      </c>
      <c r="O7353">
        <v>59404</v>
      </c>
      <c r="P7353" t="s">
        <v>50</v>
      </c>
      <c r="U7353" s="1">
        <v>44799</v>
      </c>
      <c r="V7353" s="1">
        <v>44799</v>
      </c>
      <c r="AC7353" t="s">
        <v>53</v>
      </c>
      <c r="AD7353">
        <v>2969472760</v>
      </c>
      <c r="AE7353" s="1">
        <v>36916.71597222222</v>
      </c>
      <c r="AG7353" t="s">
        <v>40969</v>
      </c>
      <c r="AH7353" t="s">
        <v>51</v>
      </c>
      <c r="AJ7353" t="s">
        <v>53</v>
      </c>
      <c r="AO7353" t="s">
        <v>8142</v>
      </c>
    </row>
    <row r="7354" spans="1:43" x14ac:dyDescent="0.35">
      <c r="A7354" t="s">
        <v>40970</v>
      </c>
      <c r="B7354" t="s">
        <v>24749</v>
      </c>
      <c r="C7354" t="s">
        <v>1608</v>
      </c>
      <c r="F7354" t="s">
        <v>40971</v>
      </c>
      <c r="H7354" t="s">
        <v>40970</v>
      </c>
      <c r="J7354" t="s">
        <v>5968</v>
      </c>
      <c r="N7354" t="s">
        <v>4526</v>
      </c>
      <c r="O7354">
        <v>85546</v>
      </c>
      <c r="P7354" t="s">
        <v>50</v>
      </c>
      <c r="U7354" s="1">
        <v>44800</v>
      </c>
      <c r="V7354" s="1">
        <v>44800</v>
      </c>
      <c r="AC7354" t="s">
        <v>53</v>
      </c>
      <c r="AD7354">
        <v>2969480780</v>
      </c>
      <c r="AE7354" s="1">
        <v>37467</v>
      </c>
      <c r="AG7354" t="s">
        <v>40972</v>
      </c>
      <c r="AH7354" t="s">
        <v>51</v>
      </c>
      <c r="AJ7354" t="s">
        <v>53</v>
      </c>
      <c r="AO7354" t="s">
        <v>8142</v>
      </c>
    </row>
    <row r="7355" spans="1:43" x14ac:dyDescent="0.35">
      <c r="A7355" t="s">
        <v>40973</v>
      </c>
      <c r="B7355" t="s">
        <v>7792</v>
      </c>
      <c r="C7355" t="s">
        <v>3185</v>
      </c>
      <c r="F7355" t="s">
        <v>40974</v>
      </c>
      <c r="H7355" t="s">
        <v>40973</v>
      </c>
      <c r="J7355" t="s">
        <v>40975</v>
      </c>
      <c r="K7355" t="s">
        <v>40976</v>
      </c>
      <c r="M7355" t="s">
        <v>4583</v>
      </c>
      <c r="N7355" t="s">
        <v>253</v>
      </c>
      <c r="O7355">
        <v>87507</v>
      </c>
      <c r="P7355" t="s">
        <v>50</v>
      </c>
      <c r="U7355" s="1">
        <v>44800</v>
      </c>
      <c r="V7355" s="1">
        <v>44800</v>
      </c>
      <c r="W7355" s="1">
        <v>44800.501388888886</v>
      </c>
      <c r="X7355" s="1">
        <v>44800.501388888886</v>
      </c>
      <c r="AC7355" t="s">
        <v>53</v>
      </c>
      <c r="AD7355">
        <v>1000000001</v>
      </c>
      <c r="AE7355" s="1">
        <v>39973.351388888892</v>
      </c>
      <c r="AF7355" t="s">
        <v>3377</v>
      </c>
      <c r="AG7355" t="s">
        <v>40977</v>
      </c>
      <c r="AH7355" t="s">
        <v>51</v>
      </c>
      <c r="AJ7355" t="s">
        <v>53</v>
      </c>
      <c r="AL7355" t="s">
        <v>78</v>
      </c>
      <c r="AO7355" t="s">
        <v>5443</v>
      </c>
      <c r="AP7355" s="1">
        <v>45428.765972222223</v>
      </c>
      <c r="AQ7355" s="1">
        <v>45374.044444444444</v>
      </c>
    </row>
    <row r="7356" spans="1:43" x14ac:dyDescent="0.35">
      <c r="A7356" t="s">
        <v>40978</v>
      </c>
      <c r="B7356" t="s">
        <v>29194</v>
      </c>
      <c r="C7356" t="s">
        <v>40979</v>
      </c>
      <c r="F7356" t="s">
        <v>40980</v>
      </c>
      <c r="H7356" t="s">
        <v>40978</v>
      </c>
      <c r="J7356" t="s">
        <v>40981</v>
      </c>
      <c r="M7356" t="s">
        <v>40982</v>
      </c>
      <c r="N7356" t="s">
        <v>398</v>
      </c>
      <c r="O7356">
        <v>87723</v>
      </c>
      <c r="P7356" t="s">
        <v>50</v>
      </c>
      <c r="U7356" s="1">
        <v>44800</v>
      </c>
      <c r="V7356" s="1">
        <v>44800</v>
      </c>
      <c r="W7356" s="1">
        <v>44800.615972222222</v>
      </c>
      <c r="X7356" s="1">
        <v>44800.615972222222</v>
      </c>
      <c r="AC7356" t="s">
        <v>53</v>
      </c>
      <c r="AD7356">
        <v>1000000001</v>
      </c>
      <c r="AE7356" s="1">
        <v>39973.351388888892</v>
      </c>
      <c r="AF7356" t="s">
        <v>3377</v>
      </c>
      <c r="AG7356" t="s">
        <v>40983</v>
      </c>
      <c r="AH7356" t="s">
        <v>51</v>
      </c>
      <c r="AJ7356" t="s">
        <v>53</v>
      </c>
      <c r="AL7356" t="s">
        <v>78</v>
      </c>
      <c r="AO7356" t="s">
        <v>8142</v>
      </c>
    </row>
    <row r="7357" spans="1:43" x14ac:dyDescent="0.35">
      <c r="A7357" t="s">
        <v>40984</v>
      </c>
      <c r="B7357" t="s">
        <v>10425</v>
      </c>
      <c r="C7357" t="s">
        <v>6605</v>
      </c>
      <c r="F7357" t="s">
        <v>37174</v>
      </c>
      <c r="H7357" t="s">
        <v>37173</v>
      </c>
      <c r="J7357" t="s">
        <v>6605</v>
      </c>
      <c r="K7357" t="s">
        <v>40985</v>
      </c>
      <c r="M7357" t="s">
        <v>6554</v>
      </c>
      <c r="N7357" t="s">
        <v>65</v>
      </c>
      <c r="O7357">
        <v>80433</v>
      </c>
      <c r="P7357" t="s">
        <v>50</v>
      </c>
      <c r="U7357" s="1">
        <v>44800</v>
      </c>
      <c r="V7357" s="1">
        <v>44800</v>
      </c>
      <c r="W7357" s="1">
        <v>44800.618055555555</v>
      </c>
      <c r="X7357" s="1">
        <v>44800.618055555555</v>
      </c>
      <c r="AC7357" t="s">
        <v>51</v>
      </c>
      <c r="AD7357">
        <v>1000000001</v>
      </c>
      <c r="AE7357" s="1">
        <v>39973.351388888892</v>
      </c>
      <c r="AF7357" t="s">
        <v>3377</v>
      </c>
      <c r="AG7357" t="s">
        <v>40986</v>
      </c>
      <c r="AH7357" t="s">
        <v>51</v>
      </c>
      <c r="AJ7357" t="s">
        <v>53</v>
      </c>
      <c r="AL7357" t="s">
        <v>78</v>
      </c>
      <c r="AO7357" t="s">
        <v>5443</v>
      </c>
      <c r="AP7357" s="1">
        <v>44800.616666666669</v>
      </c>
    </row>
    <row r="7358" spans="1:43" x14ac:dyDescent="0.35">
      <c r="A7358" t="s">
        <v>40987</v>
      </c>
      <c r="B7358" t="s">
        <v>3553</v>
      </c>
      <c r="C7358" t="s">
        <v>8287</v>
      </c>
      <c r="F7358" t="s">
        <v>25660</v>
      </c>
      <c r="H7358" t="s">
        <v>40987</v>
      </c>
      <c r="J7358" t="s">
        <v>40988</v>
      </c>
      <c r="K7358" t="s">
        <v>40989</v>
      </c>
      <c r="M7358" t="s">
        <v>26501</v>
      </c>
      <c r="N7358" t="s">
        <v>264</v>
      </c>
      <c r="O7358">
        <v>79423</v>
      </c>
      <c r="P7358" t="s">
        <v>50</v>
      </c>
      <c r="U7358" s="1">
        <v>44801</v>
      </c>
      <c r="V7358" s="1">
        <v>44801</v>
      </c>
      <c r="W7358" s="1">
        <v>44801.848611111112</v>
      </c>
      <c r="X7358" s="1">
        <v>44801.848611111112</v>
      </c>
      <c r="AC7358" t="s">
        <v>53</v>
      </c>
      <c r="AD7358">
        <v>2972122687</v>
      </c>
      <c r="AE7358" s="1">
        <v>44802.420138888891</v>
      </c>
      <c r="AF7358" t="s">
        <v>40990</v>
      </c>
      <c r="AG7358" t="s">
        <v>40991</v>
      </c>
      <c r="AH7358" t="s">
        <v>51</v>
      </c>
      <c r="AJ7358" t="s">
        <v>53</v>
      </c>
      <c r="AL7358" t="s">
        <v>68</v>
      </c>
      <c r="AO7358" t="s">
        <v>5443</v>
      </c>
      <c r="AP7358" s="1">
        <v>45474.601388888892</v>
      </c>
      <c r="AQ7358" s="1">
        <v>45474.60833333333</v>
      </c>
    </row>
    <row r="7359" spans="1:43" x14ac:dyDescent="0.35">
      <c r="A7359" t="s">
        <v>40992</v>
      </c>
      <c r="B7359" t="s">
        <v>40993</v>
      </c>
      <c r="C7359" t="s">
        <v>2388</v>
      </c>
      <c r="F7359" t="s">
        <v>40994</v>
      </c>
      <c r="H7359" t="s">
        <v>40992</v>
      </c>
      <c r="J7359" t="s">
        <v>40995</v>
      </c>
      <c r="K7359" t="s">
        <v>40996</v>
      </c>
      <c r="M7359" t="s">
        <v>419</v>
      </c>
      <c r="N7359" t="s">
        <v>253</v>
      </c>
      <c r="O7359">
        <v>87105</v>
      </c>
      <c r="P7359" t="s">
        <v>50</v>
      </c>
      <c r="U7359" s="1">
        <v>44801</v>
      </c>
      <c r="V7359" s="1">
        <v>44801</v>
      </c>
      <c r="W7359" s="1">
        <v>44801.4</v>
      </c>
      <c r="X7359" s="1">
        <v>44801.4</v>
      </c>
      <c r="AC7359" t="s">
        <v>53</v>
      </c>
      <c r="AD7359">
        <v>2969528255</v>
      </c>
      <c r="AE7359" s="1">
        <v>39367.702777777777</v>
      </c>
      <c r="AF7359" t="s">
        <v>40997</v>
      </c>
      <c r="AG7359" t="s">
        <v>40998</v>
      </c>
      <c r="AH7359" t="s">
        <v>51</v>
      </c>
      <c r="AJ7359" t="s">
        <v>53</v>
      </c>
      <c r="AL7359" t="s">
        <v>68</v>
      </c>
      <c r="AO7359" t="s">
        <v>5443</v>
      </c>
      <c r="AP7359" s="1">
        <v>44834.529861111114</v>
      </c>
    </row>
    <row r="7360" spans="1:43" x14ac:dyDescent="0.35">
      <c r="A7360" t="s">
        <v>40999</v>
      </c>
      <c r="B7360" t="s">
        <v>41000</v>
      </c>
      <c r="C7360" t="s">
        <v>3475</v>
      </c>
      <c r="F7360" s="2" t="s">
        <v>41001</v>
      </c>
      <c r="H7360" t="s">
        <v>41002</v>
      </c>
      <c r="J7360" t="s">
        <v>27082</v>
      </c>
      <c r="K7360" t="s">
        <v>15992</v>
      </c>
      <c r="M7360" t="s">
        <v>15993</v>
      </c>
      <c r="N7360" t="s">
        <v>15994</v>
      </c>
      <c r="O7360">
        <v>4070210</v>
      </c>
      <c r="P7360" t="s">
        <v>19709</v>
      </c>
      <c r="U7360" s="1">
        <v>44802</v>
      </c>
      <c r="V7360" s="1">
        <v>44802</v>
      </c>
      <c r="AC7360" t="s">
        <v>53</v>
      </c>
      <c r="AD7360">
        <v>2969570414</v>
      </c>
      <c r="AE7360" s="1">
        <v>40940.538888888892</v>
      </c>
      <c r="AG7360" t="s">
        <v>41003</v>
      </c>
      <c r="AH7360" t="s">
        <v>51</v>
      </c>
      <c r="AJ7360" t="s">
        <v>53</v>
      </c>
      <c r="AO7360" t="s">
        <v>8142</v>
      </c>
    </row>
    <row r="7361" spans="1:43" x14ac:dyDescent="0.35">
      <c r="A7361" t="s">
        <v>41004</v>
      </c>
      <c r="B7361" t="s">
        <v>4903</v>
      </c>
      <c r="C7361" t="s">
        <v>383</v>
      </c>
      <c r="F7361">
        <f>1509-572-770</f>
        <v>167</v>
      </c>
      <c r="H7361" t="s">
        <v>41004</v>
      </c>
      <c r="J7361" t="s">
        <v>41005</v>
      </c>
      <c r="K7361" t="s">
        <v>41006</v>
      </c>
      <c r="M7361" t="s">
        <v>41007</v>
      </c>
      <c r="N7361" t="s">
        <v>19844</v>
      </c>
      <c r="O7361">
        <v>99336</v>
      </c>
      <c r="P7361" t="s">
        <v>50</v>
      </c>
      <c r="U7361" s="1">
        <v>44802</v>
      </c>
      <c r="V7361" s="1">
        <v>44802</v>
      </c>
      <c r="AC7361" t="s">
        <v>53</v>
      </c>
      <c r="AD7361">
        <v>2969678663</v>
      </c>
      <c r="AE7361" s="1">
        <v>42242.601388888892</v>
      </c>
      <c r="AG7361" t="s">
        <v>41008</v>
      </c>
      <c r="AH7361" t="s">
        <v>51</v>
      </c>
      <c r="AJ7361" t="s">
        <v>53</v>
      </c>
      <c r="AO7361" t="s">
        <v>5443</v>
      </c>
    </row>
    <row r="7362" spans="1:43" x14ac:dyDescent="0.35">
      <c r="A7362" t="s">
        <v>41009</v>
      </c>
      <c r="B7362" t="s">
        <v>4903</v>
      </c>
      <c r="C7362" t="s">
        <v>7536</v>
      </c>
      <c r="F7362">
        <v>17206980814</v>
      </c>
      <c r="H7362" t="s">
        <v>41009</v>
      </c>
      <c r="J7362" t="s">
        <v>9101</v>
      </c>
      <c r="K7362" t="s">
        <v>8957</v>
      </c>
      <c r="M7362" t="s">
        <v>8958</v>
      </c>
      <c r="N7362" t="s">
        <v>287</v>
      </c>
      <c r="O7362" t="s">
        <v>8959</v>
      </c>
      <c r="P7362" t="s">
        <v>50</v>
      </c>
      <c r="U7362" s="1">
        <v>44802</v>
      </c>
      <c r="V7362" s="1">
        <v>44802</v>
      </c>
      <c r="W7362" s="1">
        <v>44802.407638888886</v>
      </c>
      <c r="X7362" s="1">
        <v>44802.407638888886</v>
      </c>
      <c r="AC7362" t="s">
        <v>53</v>
      </c>
      <c r="AD7362">
        <v>2969510604</v>
      </c>
      <c r="AE7362" s="1">
        <v>38385.431944444441</v>
      </c>
      <c r="AF7362" t="s">
        <v>8960</v>
      </c>
      <c r="AG7362" t="s">
        <v>41010</v>
      </c>
      <c r="AH7362" t="s">
        <v>51</v>
      </c>
      <c r="AJ7362" t="s">
        <v>53</v>
      </c>
      <c r="AL7362" t="s">
        <v>68</v>
      </c>
      <c r="AO7362" t="s">
        <v>8142</v>
      </c>
      <c r="AP7362" s="1">
        <v>45409.320138888892</v>
      </c>
    </row>
    <row r="7363" spans="1:43" x14ac:dyDescent="0.35">
      <c r="A7363" t="s">
        <v>41011</v>
      </c>
      <c r="B7363" t="s">
        <v>9479</v>
      </c>
      <c r="C7363" t="s">
        <v>6419</v>
      </c>
      <c r="F7363" t="s">
        <v>41012</v>
      </c>
      <c r="H7363" t="s">
        <v>41011</v>
      </c>
      <c r="J7363" t="s">
        <v>3933</v>
      </c>
      <c r="N7363" t="s">
        <v>15086</v>
      </c>
      <c r="O7363">
        <v>47111</v>
      </c>
      <c r="P7363" t="s">
        <v>50</v>
      </c>
      <c r="U7363" s="1">
        <v>44802</v>
      </c>
      <c r="V7363" s="1">
        <v>44802</v>
      </c>
      <c r="AC7363" t="s">
        <v>53</v>
      </c>
      <c r="AD7363">
        <v>2969551137</v>
      </c>
      <c r="AE7363" s="1">
        <v>40288.591666666667</v>
      </c>
      <c r="AG7363" t="s">
        <v>41013</v>
      </c>
      <c r="AH7363" t="s">
        <v>51</v>
      </c>
      <c r="AJ7363" t="s">
        <v>53</v>
      </c>
      <c r="AO7363" t="s">
        <v>8142</v>
      </c>
    </row>
    <row r="7364" spans="1:43" x14ac:dyDescent="0.35">
      <c r="A7364" t="s">
        <v>41014</v>
      </c>
      <c r="B7364" t="s">
        <v>41015</v>
      </c>
      <c r="C7364" t="s">
        <v>21565</v>
      </c>
      <c r="F7364" t="s">
        <v>41016</v>
      </c>
      <c r="H7364" t="s">
        <v>41014</v>
      </c>
      <c r="J7364" t="s">
        <v>3933</v>
      </c>
      <c r="K7364" t="s">
        <v>3706</v>
      </c>
      <c r="M7364" t="s">
        <v>3707</v>
      </c>
      <c r="N7364" t="s">
        <v>3708</v>
      </c>
      <c r="O7364">
        <v>30338</v>
      </c>
      <c r="P7364" t="s">
        <v>50</v>
      </c>
      <c r="U7364" s="1">
        <v>44802</v>
      </c>
      <c r="V7364" s="1">
        <v>44802</v>
      </c>
      <c r="AC7364" t="s">
        <v>53</v>
      </c>
      <c r="AD7364">
        <v>2969551137</v>
      </c>
      <c r="AE7364" s="1">
        <v>40288.591666666667</v>
      </c>
      <c r="AG7364" t="s">
        <v>41017</v>
      </c>
      <c r="AH7364" t="s">
        <v>51</v>
      </c>
      <c r="AJ7364" t="s">
        <v>53</v>
      </c>
      <c r="AO7364" t="s">
        <v>8142</v>
      </c>
    </row>
    <row r="7365" spans="1:43" x14ac:dyDescent="0.35">
      <c r="A7365" t="s">
        <v>41018</v>
      </c>
      <c r="B7365" t="s">
        <v>41019</v>
      </c>
      <c r="C7365" t="s">
        <v>33119</v>
      </c>
      <c r="F7365" t="s">
        <v>41020</v>
      </c>
      <c r="H7365" t="s">
        <v>41018</v>
      </c>
      <c r="J7365" t="s">
        <v>41021</v>
      </c>
      <c r="K7365" t="s">
        <v>41022</v>
      </c>
      <c r="M7365" t="s">
        <v>1912</v>
      </c>
      <c r="N7365" t="s">
        <v>65</v>
      </c>
      <c r="O7365" t="s">
        <v>41023</v>
      </c>
      <c r="P7365" t="s">
        <v>50</v>
      </c>
      <c r="U7365" s="1">
        <v>44802</v>
      </c>
      <c r="V7365" s="1">
        <v>44802</v>
      </c>
      <c r="W7365" s="1">
        <v>44802.672222222223</v>
      </c>
      <c r="X7365" s="1">
        <v>44802.672222222223</v>
      </c>
      <c r="AC7365" t="s">
        <v>53</v>
      </c>
      <c r="AD7365">
        <v>2972122873</v>
      </c>
      <c r="AE7365" s="1">
        <v>44802.675000000003</v>
      </c>
      <c r="AF7365" t="s">
        <v>41024</v>
      </c>
      <c r="AG7365" t="s">
        <v>41025</v>
      </c>
      <c r="AH7365" t="s">
        <v>51</v>
      </c>
      <c r="AJ7365" t="s">
        <v>53</v>
      </c>
      <c r="AL7365" t="s">
        <v>68</v>
      </c>
      <c r="AO7365" t="s">
        <v>5443</v>
      </c>
      <c r="AP7365" s="1">
        <v>44805.556944444441</v>
      </c>
      <c r="AQ7365" s="1">
        <v>44805.565972222219</v>
      </c>
    </row>
    <row r="7366" spans="1:43" x14ac:dyDescent="0.35">
      <c r="A7366" t="s">
        <v>41026</v>
      </c>
      <c r="B7366" t="s">
        <v>41027</v>
      </c>
      <c r="C7366" t="s">
        <v>2912</v>
      </c>
      <c r="F7366" t="s">
        <v>41028</v>
      </c>
      <c r="G7366" t="s">
        <v>41029</v>
      </c>
      <c r="H7366" t="s">
        <v>41026</v>
      </c>
      <c r="J7366" t="s">
        <v>41030</v>
      </c>
      <c r="N7366" t="s">
        <v>65</v>
      </c>
      <c r="O7366">
        <v>81521</v>
      </c>
      <c r="P7366" t="s">
        <v>50</v>
      </c>
      <c r="U7366" s="1">
        <v>44802</v>
      </c>
      <c r="V7366" s="1">
        <v>44802</v>
      </c>
      <c r="W7366" s="1">
        <v>44802.665972222225</v>
      </c>
      <c r="X7366" s="1">
        <v>44802.665972222225</v>
      </c>
      <c r="AC7366" t="s">
        <v>53</v>
      </c>
      <c r="AD7366">
        <v>1000000001</v>
      </c>
      <c r="AE7366" s="1">
        <v>39973.351388888892</v>
      </c>
      <c r="AF7366" t="s">
        <v>3377</v>
      </c>
      <c r="AG7366" t="s">
        <v>41031</v>
      </c>
      <c r="AH7366" t="s">
        <v>51</v>
      </c>
      <c r="AJ7366" t="s">
        <v>53</v>
      </c>
      <c r="AL7366" t="s">
        <v>78</v>
      </c>
      <c r="AO7366" t="s">
        <v>8142</v>
      </c>
    </row>
    <row r="7367" spans="1:43" x14ac:dyDescent="0.35">
      <c r="A7367" t="s">
        <v>41032</v>
      </c>
      <c r="B7367" t="s">
        <v>41033</v>
      </c>
      <c r="C7367" t="s">
        <v>1429</v>
      </c>
      <c r="F7367" t="s">
        <v>41034</v>
      </c>
      <c r="H7367" t="s">
        <v>41032</v>
      </c>
      <c r="J7367" t="s">
        <v>32950</v>
      </c>
      <c r="N7367" t="s">
        <v>4526</v>
      </c>
      <c r="O7367">
        <v>85901</v>
      </c>
      <c r="P7367" t="s">
        <v>50</v>
      </c>
      <c r="U7367" s="1">
        <v>44802</v>
      </c>
      <c r="V7367" s="1">
        <v>44802</v>
      </c>
      <c r="AC7367" t="s">
        <v>53</v>
      </c>
      <c r="AD7367">
        <v>2969590364</v>
      </c>
      <c r="AE7367" s="1">
        <v>41383.556250000001</v>
      </c>
      <c r="AG7367" t="s">
        <v>41035</v>
      </c>
      <c r="AH7367" t="s">
        <v>51</v>
      </c>
      <c r="AJ7367" t="s">
        <v>53</v>
      </c>
      <c r="AO7367" t="s">
        <v>8142</v>
      </c>
    </row>
    <row r="7368" spans="1:43" x14ac:dyDescent="0.35">
      <c r="A7368" t="s">
        <v>41036</v>
      </c>
      <c r="B7368" t="s">
        <v>41037</v>
      </c>
      <c r="C7368" t="s">
        <v>41038</v>
      </c>
      <c r="F7368">
        <v>5522992364248</v>
      </c>
      <c r="H7368" t="s">
        <v>41036</v>
      </c>
      <c r="J7368" t="s">
        <v>41039</v>
      </c>
      <c r="K7368" t="s">
        <v>41040</v>
      </c>
      <c r="M7368" t="s">
        <v>41041</v>
      </c>
      <c r="N7368" t="s">
        <v>41042</v>
      </c>
      <c r="O7368">
        <v>28893301</v>
      </c>
      <c r="P7368" t="s">
        <v>16594</v>
      </c>
      <c r="U7368" s="1">
        <v>44802</v>
      </c>
      <c r="V7368" s="1">
        <v>44802</v>
      </c>
      <c r="AC7368" t="s">
        <v>51</v>
      </c>
      <c r="AG7368" t="s">
        <v>41043</v>
      </c>
      <c r="AH7368" t="s">
        <v>51</v>
      </c>
      <c r="AJ7368" t="s">
        <v>53</v>
      </c>
      <c r="AO7368" t="s">
        <v>5443</v>
      </c>
    </row>
    <row r="7369" spans="1:43" x14ac:dyDescent="0.35">
      <c r="A7369" t="s">
        <v>41044</v>
      </c>
      <c r="B7369" t="s">
        <v>41045</v>
      </c>
      <c r="C7369" t="s">
        <v>12697</v>
      </c>
      <c r="F7369" t="s">
        <v>41046</v>
      </c>
      <c r="H7369" t="s">
        <v>41047</v>
      </c>
      <c r="J7369" t="s">
        <v>41048</v>
      </c>
      <c r="K7369" t="s">
        <v>41049</v>
      </c>
      <c r="M7369" t="s">
        <v>1397</v>
      </c>
      <c r="N7369" t="s">
        <v>65</v>
      </c>
      <c r="O7369">
        <v>80401</v>
      </c>
      <c r="P7369" t="s">
        <v>50</v>
      </c>
      <c r="U7369" s="1">
        <v>44802</v>
      </c>
      <c r="V7369" s="1">
        <v>44802</v>
      </c>
      <c r="W7369" s="1">
        <v>44802.465277777781</v>
      </c>
      <c r="X7369" s="1">
        <v>44802.465277777781</v>
      </c>
      <c r="AC7369" t="s">
        <v>53</v>
      </c>
      <c r="AD7369">
        <v>2972174671</v>
      </c>
      <c r="AE7369" s="1">
        <v>44943.640277777777</v>
      </c>
      <c r="AF7369" t="s">
        <v>41050</v>
      </c>
      <c r="AG7369" t="s">
        <v>41051</v>
      </c>
      <c r="AH7369" t="s">
        <v>51</v>
      </c>
      <c r="AJ7369" t="s">
        <v>53</v>
      </c>
      <c r="AL7369" t="s">
        <v>68</v>
      </c>
      <c r="AO7369" t="s">
        <v>5443</v>
      </c>
      <c r="AP7369" s="1">
        <v>45387.667361111111</v>
      </c>
      <c r="AQ7369" s="1">
        <v>44964.426388888889</v>
      </c>
    </row>
    <row r="7370" spans="1:43" x14ac:dyDescent="0.35">
      <c r="A7370" t="s">
        <v>41052</v>
      </c>
      <c r="B7370" t="s">
        <v>41053</v>
      </c>
      <c r="C7370" t="s">
        <v>41054</v>
      </c>
      <c r="F7370" t="s">
        <v>41055</v>
      </c>
      <c r="H7370" t="s">
        <v>41052</v>
      </c>
      <c r="J7370" t="s">
        <v>41056</v>
      </c>
      <c r="K7370" t="s">
        <v>41057</v>
      </c>
      <c r="M7370" t="s">
        <v>2048</v>
      </c>
      <c r="N7370" t="s">
        <v>253</v>
      </c>
      <c r="O7370">
        <v>87401</v>
      </c>
      <c r="P7370" t="s">
        <v>50</v>
      </c>
      <c r="U7370" s="1">
        <v>44802</v>
      </c>
      <c r="V7370" s="1">
        <v>44802</v>
      </c>
      <c r="W7370" s="1">
        <v>44802.623611111114</v>
      </c>
      <c r="X7370" s="1">
        <v>44802.623611111114</v>
      </c>
      <c r="AC7370" t="s">
        <v>53</v>
      </c>
      <c r="AD7370">
        <v>2969669320</v>
      </c>
      <c r="AE7370" s="1">
        <v>42145.384722222225</v>
      </c>
      <c r="AF7370" t="s">
        <v>41058</v>
      </c>
      <c r="AG7370" t="s">
        <v>41059</v>
      </c>
      <c r="AH7370" t="s">
        <v>51</v>
      </c>
      <c r="AJ7370" t="s">
        <v>53</v>
      </c>
      <c r="AL7370" t="s">
        <v>68</v>
      </c>
      <c r="AO7370" t="s">
        <v>5443</v>
      </c>
      <c r="AP7370" s="1">
        <v>44802.622916666667</v>
      </c>
    </row>
    <row r="7371" spans="1:43" x14ac:dyDescent="0.35">
      <c r="A7371" t="s">
        <v>41060</v>
      </c>
      <c r="B7371" t="s">
        <v>196</v>
      </c>
      <c r="C7371" t="s">
        <v>34303</v>
      </c>
      <c r="H7371" t="s">
        <v>41060</v>
      </c>
      <c r="J7371" t="s">
        <v>7961</v>
      </c>
      <c r="P7371" t="s">
        <v>50</v>
      </c>
      <c r="U7371" s="1">
        <v>44802</v>
      </c>
      <c r="V7371" s="1">
        <v>44802</v>
      </c>
      <c r="W7371" s="1">
        <v>44802.365277777775</v>
      </c>
      <c r="X7371" s="1">
        <v>44802.365277777775</v>
      </c>
      <c r="AC7371" t="s">
        <v>53</v>
      </c>
      <c r="AD7371">
        <v>2969702039</v>
      </c>
      <c r="AE7371" s="1">
        <v>42528.619444444441</v>
      </c>
      <c r="AF7371" t="s">
        <v>9789</v>
      </c>
      <c r="AG7371" t="s">
        <v>41061</v>
      </c>
      <c r="AH7371" t="s">
        <v>51</v>
      </c>
      <c r="AJ7371" t="s">
        <v>53</v>
      </c>
      <c r="AL7371" t="s">
        <v>68</v>
      </c>
      <c r="AO7371" t="s">
        <v>5443</v>
      </c>
      <c r="AP7371" s="1">
        <v>44928.724305555559</v>
      </c>
      <c r="AQ7371" s="1">
        <v>44928.734722222223</v>
      </c>
    </row>
    <row r="7372" spans="1:43" x14ac:dyDescent="0.35">
      <c r="A7372" t="s">
        <v>41062</v>
      </c>
      <c r="B7372" t="s">
        <v>41063</v>
      </c>
      <c r="C7372" t="s">
        <v>41064</v>
      </c>
      <c r="F7372" t="s">
        <v>41065</v>
      </c>
      <c r="H7372" t="s">
        <v>41066</v>
      </c>
      <c r="J7372" t="s">
        <v>41067</v>
      </c>
      <c r="K7372" t="s">
        <v>41068</v>
      </c>
      <c r="M7372" t="s">
        <v>545</v>
      </c>
      <c r="N7372" t="s">
        <v>253</v>
      </c>
      <c r="O7372">
        <v>88001</v>
      </c>
      <c r="P7372" t="s">
        <v>50</v>
      </c>
      <c r="U7372" s="1">
        <v>44802</v>
      </c>
      <c r="V7372" s="1">
        <v>44802</v>
      </c>
      <c r="W7372" s="1">
        <v>44802.376388888886</v>
      </c>
      <c r="X7372" s="1">
        <v>44802.376388888886</v>
      </c>
      <c r="AC7372" t="s">
        <v>51</v>
      </c>
      <c r="AD7372">
        <v>1000000001</v>
      </c>
      <c r="AE7372" s="1">
        <v>39973.351388888892</v>
      </c>
      <c r="AF7372" t="s">
        <v>3377</v>
      </c>
      <c r="AG7372" t="s">
        <v>41069</v>
      </c>
      <c r="AH7372" t="s">
        <v>51</v>
      </c>
      <c r="AJ7372" t="s">
        <v>53</v>
      </c>
      <c r="AL7372" t="s">
        <v>78</v>
      </c>
      <c r="AO7372" t="s">
        <v>5443</v>
      </c>
      <c r="AP7372" s="1">
        <v>44805.956944444442</v>
      </c>
    </row>
    <row r="7373" spans="1:43" x14ac:dyDescent="0.35">
      <c r="A7373" t="s">
        <v>41070</v>
      </c>
      <c r="B7373" t="s">
        <v>41071</v>
      </c>
      <c r="C7373" t="s">
        <v>41072</v>
      </c>
      <c r="H7373" t="s">
        <v>41073</v>
      </c>
      <c r="I7373" t="s">
        <v>101</v>
      </c>
      <c r="J7373" t="s">
        <v>49</v>
      </c>
      <c r="P7373" t="s">
        <v>50</v>
      </c>
      <c r="U7373" s="1">
        <v>44802.587500000001</v>
      </c>
      <c r="V7373" s="1">
        <v>44802.587500000001</v>
      </c>
      <c r="W7373" s="1">
        <v>45387.417361111111</v>
      </c>
      <c r="X7373" s="1">
        <v>45387.417361111111</v>
      </c>
      <c r="AC7373" t="s">
        <v>53</v>
      </c>
      <c r="AD7373">
        <v>1000000000</v>
      </c>
      <c r="AE7373" s="1">
        <v>37295</v>
      </c>
      <c r="AG7373" t="s">
        <v>41074</v>
      </c>
      <c r="AH7373" t="s">
        <v>53</v>
      </c>
      <c r="AJ7373" t="s">
        <v>53</v>
      </c>
      <c r="AK7373" t="s">
        <v>13606</v>
      </c>
      <c r="AL7373" t="s">
        <v>68</v>
      </c>
      <c r="AO7373" t="s">
        <v>54</v>
      </c>
      <c r="AP7373" s="1">
        <v>45471.588194444441</v>
      </c>
      <c r="AQ7373" s="1">
        <v>45457.469444444447</v>
      </c>
    </row>
    <row r="7374" spans="1:43" x14ac:dyDescent="0.35">
      <c r="A7374" t="s">
        <v>41075</v>
      </c>
      <c r="B7374" t="s">
        <v>4170</v>
      </c>
      <c r="C7374" t="s">
        <v>5973</v>
      </c>
      <c r="F7374" t="s">
        <v>41076</v>
      </c>
      <c r="H7374" t="s">
        <v>41077</v>
      </c>
      <c r="J7374" t="s">
        <v>12949</v>
      </c>
      <c r="K7374" t="s">
        <v>41078</v>
      </c>
      <c r="M7374" t="s">
        <v>12925</v>
      </c>
      <c r="N7374" t="s">
        <v>12926</v>
      </c>
      <c r="O7374">
        <v>47842</v>
      </c>
      <c r="P7374" t="s">
        <v>50</v>
      </c>
      <c r="U7374" s="1">
        <v>44803</v>
      </c>
      <c r="V7374" s="1">
        <v>44803</v>
      </c>
      <c r="AC7374" t="s">
        <v>53</v>
      </c>
      <c r="AD7374">
        <v>2969735272</v>
      </c>
      <c r="AE7374" s="1">
        <v>42845.40902777778</v>
      </c>
      <c r="AG7374" t="s">
        <v>41079</v>
      </c>
      <c r="AH7374" t="s">
        <v>51</v>
      </c>
      <c r="AJ7374" t="s">
        <v>53</v>
      </c>
      <c r="AO7374" t="s">
        <v>8142</v>
      </c>
    </row>
    <row r="7375" spans="1:43" x14ac:dyDescent="0.35">
      <c r="A7375" t="s">
        <v>41080</v>
      </c>
      <c r="B7375" t="s">
        <v>41081</v>
      </c>
      <c r="C7375" t="s">
        <v>383</v>
      </c>
      <c r="H7375" t="s">
        <v>9962</v>
      </c>
      <c r="J7375" t="s">
        <v>1543</v>
      </c>
      <c r="P7375" t="s">
        <v>50</v>
      </c>
      <c r="U7375" s="1">
        <v>44803</v>
      </c>
      <c r="V7375" s="1">
        <v>44803</v>
      </c>
      <c r="AC7375" t="s">
        <v>53</v>
      </c>
      <c r="AD7375">
        <v>2969475309</v>
      </c>
      <c r="AE7375" s="1">
        <v>37159</v>
      </c>
      <c r="AG7375" t="s">
        <v>41082</v>
      </c>
      <c r="AH7375" t="s">
        <v>51</v>
      </c>
      <c r="AJ7375" t="s">
        <v>53</v>
      </c>
      <c r="AO7375" t="s">
        <v>5443</v>
      </c>
    </row>
    <row r="7376" spans="1:43" x14ac:dyDescent="0.35">
      <c r="A7376" t="s">
        <v>41083</v>
      </c>
      <c r="B7376" t="s">
        <v>41084</v>
      </c>
      <c r="C7376" t="s">
        <v>41085</v>
      </c>
      <c r="F7376" t="s">
        <v>41086</v>
      </c>
      <c r="H7376" t="s">
        <v>41083</v>
      </c>
      <c r="J7376" t="s">
        <v>13744</v>
      </c>
      <c r="N7376" t="s">
        <v>24375</v>
      </c>
      <c r="O7376">
        <v>21030</v>
      </c>
      <c r="P7376" t="s">
        <v>50</v>
      </c>
      <c r="U7376" s="1">
        <v>44803</v>
      </c>
      <c r="V7376" s="1">
        <v>44803</v>
      </c>
      <c r="AC7376" t="s">
        <v>53</v>
      </c>
      <c r="AD7376">
        <v>2969474461</v>
      </c>
      <c r="AE7376" s="1">
        <v>37104.381944444445</v>
      </c>
      <c r="AG7376" t="s">
        <v>41087</v>
      </c>
      <c r="AH7376" t="s">
        <v>51</v>
      </c>
      <c r="AJ7376" t="s">
        <v>53</v>
      </c>
      <c r="AO7376" t="s">
        <v>8142</v>
      </c>
    </row>
    <row r="7377" spans="1:43" x14ac:dyDescent="0.35">
      <c r="A7377" t="s">
        <v>41088</v>
      </c>
      <c r="B7377" t="s">
        <v>41089</v>
      </c>
      <c r="C7377" t="s">
        <v>2453</v>
      </c>
      <c r="F7377" t="s">
        <v>41090</v>
      </c>
      <c r="H7377" t="s">
        <v>41088</v>
      </c>
      <c r="J7377" t="s">
        <v>9017</v>
      </c>
      <c r="K7377" t="s">
        <v>10391</v>
      </c>
      <c r="M7377" t="s">
        <v>2783</v>
      </c>
      <c r="N7377" t="s">
        <v>264</v>
      </c>
      <c r="O7377">
        <v>77095</v>
      </c>
      <c r="P7377" t="s">
        <v>50</v>
      </c>
      <c r="U7377" s="1">
        <v>44803</v>
      </c>
      <c r="V7377" s="1">
        <v>44803</v>
      </c>
      <c r="AC7377" t="s">
        <v>53</v>
      </c>
      <c r="AD7377">
        <v>2969579793</v>
      </c>
      <c r="AE7377" s="1">
        <v>41172.685416666667</v>
      </c>
      <c r="AG7377" t="s">
        <v>41091</v>
      </c>
      <c r="AH7377" t="s">
        <v>51</v>
      </c>
      <c r="AJ7377" t="s">
        <v>53</v>
      </c>
      <c r="AO7377" t="s">
        <v>5443</v>
      </c>
    </row>
    <row r="7378" spans="1:43" x14ac:dyDescent="0.35">
      <c r="A7378" t="s">
        <v>41092</v>
      </c>
      <c r="B7378" t="s">
        <v>6118</v>
      </c>
      <c r="C7378" t="s">
        <v>9046</v>
      </c>
      <c r="H7378" t="s">
        <v>41093</v>
      </c>
      <c r="O7378">
        <v>80205</v>
      </c>
      <c r="P7378" t="s">
        <v>50</v>
      </c>
      <c r="U7378" s="1">
        <v>44803</v>
      </c>
      <c r="V7378" s="1">
        <v>44803</v>
      </c>
      <c r="W7378" s="1">
        <v>44803.498611111114</v>
      </c>
      <c r="X7378" s="1">
        <v>44803.498611111114</v>
      </c>
      <c r="AC7378" t="s">
        <v>53</v>
      </c>
      <c r="AD7378">
        <v>1000000001</v>
      </c>
      <c r="AE7378" s="1">
        <v>39973.351388888892</v>
      </c>
      <c r="AF7378" t="s">
        <v>3377</v>
      </c>
      <c r="AG7378" t="s">
        <v>41094</v>
      </c>
      <c r="AH7378" t="s">
        <v>51</v>
      </c>
      <c r="AJ7378" t="s">
        <v>53</v>
      </c>
      <c r="AL7378" t="s">
        <v>78</v>
      </c>
      <c r="AO7378" t="s">
        <v>8142</v>
      </c>
    </row>
    <row r="7379" spans="1:43" x14ac:dyDescent="0.35">
      <c r="A7379" t="s">
        <v>41095</v>
      </c>
      <c r="B7379" t="s">
        <v>41096</v>
      </c>
      <c r="C7379" t="s">
        <v>17966</v>
      </c>
      <c r="F7379" t="s">
        <v>41097</v>
      </c>
      <c r="H7379" t="s">
        <v>41095</v>
      </c>
      <c r="J7379" t="s">
        <v>36113</v>
      </c>
      <c r="K7379" t="s">
        <v>41098</v>
      </c>
      <c r="M7379" t="s">
        <v>3234</v>
      </c>
      <c r="N7379" t="s">
        <v>253</v>
      </c>
      <c r="O7379" t="s">
        <v>41099</v>
      </c>
      <c r="P7379" t="s">
        <v>50</v>
      </c>
      <c r="U7379" s="1">
        <v>44803</v>
      </c>
      <c r="V7379" s="1">
        <v>44803</v>
      </c>
      <c r="AC7379" t="s">
        <v>53</v>
      </c>
      <c r="AD7379">
        <v>2969512497</v>
      </c>
      <c r="AE7379" s="1">
        <v>38481.407638888886</v>
      </c>
      <c r="AG7379" t="s">
        <v>41100</v>
      </c>
      <c r="AH7379" t="s">
        <v>51</v>
      </c>
      <c r="AJ7379" t="s">
        <v>53</v>
      </c>
      <c r="AO7379" t="s">
        <v>5443</v>
      </c>
    </row>
    <row r="7380" spans="1:43" x14ac:dyDescent="0.35">
      <c r="A7380" t="s">
        <v>41101</v>
      </c>
      <c r="B7380" t="s">
        <v>41102</v>
      </c>
      <c r="C7380" t="s">
        <v>309</v>
      </c>
      <c r="F7380">
        <v>3034898756</v>
      </c>
      <c r="H7380" t="s">
        <v>41101</v>
      </c>
      <c r="K7380" t="s">
        <v>41103</v>
      </c>
      <c r="M7380" t="s">
        <v>525</v>
      </c>
      <c r="N7380" t="s">
        <v>65</v>
      </c>
      <c r="O7380">
        <v>80013</v>
      </c>
      <c r="P7380" t="s">
        <v>50</v>
      </c>
      <c r="U7380" s="1">
        <v>44803</v>
      </c>
      <c r="V7380" s="1">
        <v>44803</v>
      </c>
      <c r="W7380" s="1">
        <v>44803.994444444441</v>
      </c>
      <c r="X7380" s="1">
        <v>44803.994444444441</v>
      </c>
      <c r="AC7380" t="s">
        <v>53</v>
      </c>
      <c r="AD7380">
        <v>1000000001</v>
      </c>
      <c r="AE7380" s="1">
        <v>39973.351388888892</v>
      </c>
      <c r="AF7380" t="s">
        <v>3377</v>
      </c>
      <c r="AG7380" t="s">
        <v>41104</v>
      </c>
      <c r="AH7380" t="s">
        <v>51</v>
      </c>
      <c r="AJ7380" t="s">
        <v>53</v>
      </c>
      <c r="AL7380" t="s">
        <v>78</v>
      </c>
      <c r="AO7380" t="s">
        <v>5443</v>
      </c>
      <c r="AP7380" s="1">
        <v>44961.775694444441</v>
      </c>
      <c r="AQ7380" s="1">
        <v>44803.992361111108</v>
      </c>
    </row>
    <row r="7381" spans="1:43" x14ac:dyDescent="0.35">
      <c r="A7381" t="s">
        <v>41105</v>
      </c>
      <c r="B7381" t="s">
        <v>7246</v>
      </c>
      <c r="C7381" t="s">
        <v>16262</v>
      </c>
      <c r="F7381" t="s">
        <v>41106</v>
      </c>
      <c r="H7381" t="s">
        <v>41105</v>
      </c>
      <c r="J7381" t="s">
        <v>16262</v>
      </c>
      <c r="K7381" t="s">
        <v>41107</v>
      </c>
      <c r="M7381" t="s">
        <v>6882</v>
      </c>
      <c r="N7381" t="s">
        <v>65</v>
      </c>
      <c r="O7381">
        <v>80634</v>
      </c>
      <c r="P7381" t="s">
        <v>50</v>
      </c>
      <c r="U7381" s="1">
        <v>44803</v>
      </c>
      <c r="V7381" s="1">
        <v>44803</v>
      </c>
      <c r="W7381" s="1">
        <v>44803.722222222219</v>
      </c>
      <c r="X7381" s="1">
        <v>44803.722222222219</v>
      </c>
      <c r="AC7381" t="s">
        <v>51</v>
      </c>
      <c r="AD7381">
        <v>1000000001</v>
      </c>
      <c r="AE7381" s="1">
        <v>39973.351388888892</v>
      </c>
      <c r="AF7381" t="s">
        <v>3377</v>
      </c>
      <c r="AG7381" t="s">
        <v>41108</v>
      </c>
      <c r="AH7381" t="s">
        <v>51</v>
      </c>
      <c r="AJ7381" t="s">
        <v>53</v>
      </c>
      <c r="AL7381" t="s">
        <v>78</v>
      </c>
      <c r="AO7381" t="s">
        <v>5443</v>
      </c>
      <c r="AP7381" s="1">
        <v>44803.720833333333</v>
      </c>
    </row>
    <row r="7382" spans="1:43" x14ac:dyDescent="0.35">
      <c r="A7382" t="s">
        <v>41109</v>
      </c>
      <c r="B7382" t="s">
        <v>40273</v>
      </c>
      <c r="C7382" t="s">
        <v>41110</v>
      </c>
      <c r="H7382" t="s">
        <v>41109</v>
      </c>
      <c r="U7382" s="1">
        <v>44803</v>
      </c>
      <c r="V7382" s="1">
        <v>44803</v>
      </c>
      <c r="W7382" s="1">
        <v>44803.51666666667</v>
      </c>
      <c r="X7382" s="1">
        <v>44803.51666666667</v>
      </c>
      <c r="AC7382" t="s">
        <v>53</v>
      </c>
      <c r="AD7382">
        <v>1000000001</v>
      </c>
      <c r="AE7382" s="1">
        <v>39973.351388888892</v>
      </c>
      <c r="AF7382" t="s">
        <v>3377</v>
      </c>
      <c r="AG7382" t="s">
        <v>41111</v>
      </c>
      <c r="AH7382" t="s">
        <v>51</v>
      </c>
      <c r="AJ7382" t="s">
        <v>53</v>
      </c>
      <c r="AL7382" t="s">
        <v>78</v>
      </c>
      <c r="AO7382" t="s">
        <v>8142</v>
      </c>
    </row>
    <row r="7383" spans="1:43" x14ac:dyDescent="0.35">
      <c r="A7383" t="s">
        <v>40938</v>
      </c>
      <c r="B7383" t="s">
        <v>24836</v>
      </c>
      <c r="C7383" t="s">
        <v>40936</v>
      </c>
      <c r="F7383" t="s">
        <v>41112</v>
      </c>
      <c r="H7383" t="s">
        <v>41113</v>
      </c>
      <c r="J7383" t="s">
        <v>40939</v>
      </c>
      <c r="P7383" t="s">
        <v>50</v>
      </c>
      <c r="U7383" s="1">
        <v>44803</v>
      </c>
      <c r="V7383" s="1">
        <v>44803</v>
      </c>
      <c r="W7383" s="1">
        <v>44803.640277777777</v>
      </c>
      <c r="X7383" s="1">
        <v>44803.640277777777</v>
      </c>
      <c r="AC7383" t="s">
        <v>53</v>
      </c>
      <c r="AD7383">
        <v>2972085524</v>
      </c>
      <c r="AE7383" s="1">
        <v>44755.589583333334</v>
      </c>
      <c r="AF7383" t="s">
        <v>41114</v>
      </c>
      <c r="AG7383" t="s">
        <v>41115</v>
      </c>
      <c r="AH7383" t="s">
        <v>51</v>
      </c>
      <c r="AJ7383" t="s">
        <v>53</v>
      </c>
      <c r="AL7383" t="s">
        <v>68</v>
      </c>
      <c r="AO7383" t="s">
        <v>8142</v>
      </c>
      <c r="AP7383" s="1">
        <v>44803.640277777777</v>
      </c>
    </row>
    <row r="7384" spans="1:43" x14ac:dyDescent="0.35">
      <c r="A7384" t="s">
        <v>41116</v>
      </c>
      <c r="B7384" t="s">
        <v>196</v>
      </c>
      <c r="C7384" t="s">
        <v>894</v>
      </c>
      <c r="F7384" t="s">
        <v>41117</v>
      </c>
      <c r="H7384" t="s">
        <v>41116</v>
      </c>
      <c r="J7384" t="s">
        <v>41118</v>
      </c>
      <c r="K7384" t="s">
        <v>41119</v>
      </c>
      <c r="M7384" t="s">
        <v>172</v>
      </c>
      <c r="N7384" t="s">
        <v>65</v>
      </c>
      <c r="O7384">
        <v>81625</v>
      </c>
      <c r="P7384" t="s">
        <v>50</v>
      </c>
      <c r="U7384" s="1">
        <v>44804</v>
      </c>
      <c r="V7384" s="1">
        <v>44804</v>
      </c>
      <c r="W7384" s="1">
        <v>44804.722222222219</v>
      </c>
      <c r="X7384" s="1">
        <v>44804.722222222219</v>
      </c>
      <c r="AC7384" t="s">
        <v>53</v>
      </c>
      <c r="AD7384">
        <v>2972123557</v>
      </c>
      <c r="AE7384" s="1">
        <v>44804.745138888888</v>
      </c>
      <c r="AF7384" t="s">
        <v>41120</v>
      </c>
      <c r="AG7384" t="s">
        <v>41121</v>
      </c>
      <c r="AH7384" t="s">
        <v>51</v>
      </c>
      <c r="AJ7384" t="s">
        <v>53</v>
      </c>
      <c r="AL7384" t="s">
        <v>68</v>
      </c>
      <c r="AO7384" t="s">
        <v>5443</v>
      </c>
      <c r="AP7384" s="1">
        <v>44804.727777777778</v>
      </c>
    </row>
    <row r="7385" spans="1:43" x14ac:dyDescent="0.35">
      <c r="A7385" t="s">
        <v>41122</v>
      </c>
      <c r="B7385" t="s">
        <v>41123</v>
      </c>
      <c r="C7385" t="s">
        <v>587</v>
      </c>
      <c r="F7385" t="s">
        <v>41124</v>
      </c>
      <c r="H7385" t="s">
        <v>41122</v>
      </c>
      <c r="J7385" t="s">
        <v>37328</v>
      </c>
      <c r="M7385" t="s">
        <v>41125</v>
      </c>
      <c r="N7385" t="s">
        <v>19616</v>
      </c>
      <c r="O7385">
        <v>34787</v>
      </c>
      <c r="P7385" t="s">
        <v>50</v>
      </c>
      <c r="U7385" s="1">
        <v>44804</v>
      </c>
      <c r="V7385" s="1">
        <v>44804</v>
      </c>
      <c r="AC7385" t="s">
        <v>53</v>
      </c>
      <c r="AD7385">
        <v>2969481057</v>
      </c>
      <c r="AE7385" s="1">
        <v>37487</v>
      </c>
      <c r="AG7385" t="s">
        <v>41126</v>
      </c>
      <c r="AH7385" t="s">
        <v>51</v>
      </c>
      <c r="AJ7385" t="s">
        <v>53</v>
      </c>
      <c r="AO7385" t="s">
        <v>8142</v>
      </c>
    </row>
    <row r="7386" spans="1:43" x14ac:dyDescent="0.35">
      <c r="A7386" t="s">
        <v>41127</v>
      </c>
      <c r="B7386" t="s">
        <v>41128</v>
      </c>
      <c r="C7386" t="s">
        <v>41129</v>
      </c>
      <c r="H7386" t="s">
        <v>41130</v>
      </c>
      <c r="J7386" t="s">
        <v>3170</v>
      </c>
      <c r="P7386" t="s">
        <v>50</v>
      </c>
      <c r="U7386" s="1">
        <v>44804</v>
      </c>
      <c r="V7386" s="1">
        <v>44804</v>
      </c>
      <c r="W7386" s="1">
        <v>44804.659722222219</v>
      </c>
      <c r="X7386" s="1">
        <v>44804.659722222219</v>
      </c>
      <c r="AC7386" t="s">
        <v>53</v>
      </c>
      <c r="AD7386">
        <v>2969480024</v>
      </c>
      <c r="AE7386" s="1">
        <v>37427</v>
      </c>
      <c r="AF7386" t="s">
        <v>151</v>
      </c>
      <c r="AG7386" t="s">
        <v>41131</v>
      </c>
      <c r="AH7386" t="s">
        <v>51</v>
      </c>
      <c r="AJ7386" t="s">
        <v>53</v>
      </c>
      <c r="AL7386" t="s">
        <v>68</v>
      </c>
      <c r="AO7386" t="s">
        <v>5443</v>
      </c>
      <c r="AP7386" s="1">
        <v>45359.740972222222</v>
      </c>
      <c r="AQ7386" s="1">
        <v>45356.798611111109</v>
      </c>
    </row>
    <row r="7387" spans="1:43" x14ac:dyDescent="0.35">
      <c r="A7387" t="s">
        <v>41132</v>
      </c>
      <c r="B7387" t="s">
        <v>41133</v>
      </c>
      <c r="C7387" t="s">
        <v>41134</v>
      </c>
      <c r="F7387" t="s">
        <v>41135</v>
      </c>
      <c r="H7387" t="s">
        <v>41132</v>
      </c>
      <c r="J7387" t="s">
        <v>41136</v>
      </c>
      <c r="K7387" t="s">
        <v>41137</v>
      </c>
      <c r="M7387" t="s">
        <v>14519</v>
      </c>
      <c r="N7387" t="s">
        <v>65</v>
      </c>
      <c r="O7387" t="s">
        <v>41138</v>
      </c>
      <c r="P7387" t="s">
        <v>50</v>
      </c>
      <c r="U7387" s="1">
        <v>44804</v>
      </c>
      <c r="V7387" s="1">
        <v>44804</v>
      </c>
      <c r="W7387" s="1">
        <v>44804.643055555556</v>
      </c>
      <c r="X7387" s="1">
        <v>44804.643055555556</v>
      </c>
      <c r="AC7387" t="s">
        <v>53</v>
      </c>
      <c r="AD7387">
        <v>1000000001</v>
      </c>
      <c r="AE7387" s="1">
        <v>39973.351388888892</v>
      </c>
      <c r="AF7387" t="s">
        <v>3377</v>
      </c>
      <c r="AG7387" t="s">
        <v>41139</v>
      </c>
      <c r="AH7387" t="s">
        <v>51</v>
      </c>
      <c r="AJ7387" t="s">
        <v>53</v>
      </c>
      <c r="AL7387" t="s">
        <v>78</v>
      </c>
      <c r="AO7387" t="s">
        <v>5443</v>
      </c>
      <c r="AP7387" s="1">
        <v>44804.892361111109</v>
      </c>
    </row>
    <row r="7388" spans="1:43" x14ac:dyDescent="0.35">
      <c r="A7388" t="s">
        <v>41140</v>
      </c>
      <c r="B7388" t="s">
        <v>6692</v>
      </c>
      <c r="C7388" t="s">
        <v>9136</v>
      </c>
      <c r="F7388">
        <v>13012340001</v>
      </c>
      <c r="H7388" t="s">
        <v>17984</v>
      </c>
      <c r="J7388" t="s">
        <v>8109</v>
      </c>
      <c r="K7388" t="s">
        <v>8110</v>
      </c>
      <c r="M7388" t="s">
        <v>3848</v>
      </c>
      <c r="N7388" t="s">
        <v>8111</v>
      </c>
      <c r="O7388">
        <v>61630</v>
      </c>
      <c r="P7388" t="s">
        <v>50</v>
      </c>
      <c r="U7388" s="1">
        <v>44804</v>
      </c>
      <c r="V7388" s="1">
        <v>44804</v>
      </c>
      <c r="W7388" s="1">
        <v>44804.743055555555</v>
      </c>
      <c r="X7388" s="1">
        <v>44804.743055555555</v>
      </c>
      <c r="AC7388" t="s">
        <v>53</v>
      </c>
      <c r="AD7388">
        <v>2972161372</v>
      </c>
      <c r="AE7388" s="1">
        <v>44903.413888888892</v>
      </c>
      <c r="AG7388" t="s">
        <v>41141</v>
      </c>
      <c r="AH7388" t="s">
        <v>51</v>
      </c>
      <c r="AJ7388" t="s">
        <v>53</v>
      </c>
      <c r="AL7388" t="s">
        <v>78</v>
      </c>
      <c r="AO7388" t="s">
        <v>5443</v>
      </c>
      <c r="AP7388" s="1">
        <v>45035.620138888888</v>
      </c>
    </row>
    <row r="7389" spans="1:43" x14ac:dyDescent="0.35">
      <c r="A7389" t="s">
        <v>41142</v>
      </c>
      <c r="B7389" t="s">
        <v>41143</v>
      </c>
      <c r="C7389" t="s">
        <v>16104</v>
      </c>
      <c r="H7389" t="s">
        <v>41144</v>
      </c>
      <c r="J7389" t="s">
        <v>35574</v>
      </c>
      <c r="K7389" t="s">
        <v>41145</v>
      </c>
      <c r="M7389" t="s">
        <v>41146</v>
      </c>
      <c r="N7389" t="s">
        <v>798</v>
      </c>
      <c r="O7389">
        <v>76802</v>
      </c>
      <c r="P7389" t="s">
        <v>50</v>
      </c>
      <c r="U7389" s="1">
        <v>44804</v>
      </c>
      <c r="V7389" s="1">
        <v>44804</v>
      </c>
      <c r="AC7389" t="s">
        <v>53</v>
      </c>
      <c r="AD7389">
        <v>2969505395</v>
      </c>
      <c r="AE7389" s="1">
        <v>38055.586111111108</v>
      </c>
      <c r="AG7389" t="s">
        <v>41147</v>
      </c>
      <c r="AH7389" t="s">
        <v>51</v>
      </c>
      <c r="AJ7389" t="s">
        <v>53</v>
      </c>
      <c r="AO7389" t="s">
        <v>8142</v>
      </c>
    </row>
    <row r="7390" spans="1:43" x14ac:dyDescent="0.35">
      <c r="A7390" t="s">
        <v>41148</v>
      </c>
      <c r="B7390" t="s">
        <v>5589</v>
      </c>
      <c r="C7390" t="s">
        <v>530</v>
      </c>
      <c r="F7390" t="s">
        <v>41149</v>
      </c>
      <c r="H7390" t="s">
        <v>41148</v>
      </c>
      <c r="J7390" t="s">
        <v>25819</v>
      </c>
      <c r="N7390" t="s">
        <v>17464</v>
      </c>
      <c r="O7390">
        <v>30107</v>
      </c>
      <c r="P7390" t="s">
        <v>50</v>
      </c>
      <c r="U7390" s="1">
        <v>44804</v>
      </c>
      <c r="V7390" s="1">
        <v>44804</v>
      </c>
      <c r="AC7390" t="s">
        <v>53</v>
      </c>
      <c r="AD7390">
        <v>2969640882</v>
      </c>
      <c r="AE7390" s="1">
        <v>41834.517361111109</v>
      </c>
      <c r="AG7390" t="s">
        <v>41150</v>
      </c>
      <c r="AH7390" t="s">
        <v>51</v>
      </c>
      <c r="AJ7390" t="s">
        <v>53</v>
      </c>
      <c r="AO7390" t="s">
        <v>8142</v>
      </c>
    </row>
    <row r="7391" spans="1:43" x14ac:dyDescent="0.35">
      <c r="A7391" t="s">
        <v>41151</v>
      </c>
      <c r="B7391" t="s">
        <v>41152</v>
      </c>
      <c r="C7391" t="s">
        <v>97</v>
      </c>
      <c r="H7391" t="s">
        <v>41151</v>
      </c>
      <c r="J7391" t="s">
        <v>3933</v>
      </c>
      <c r="K7391" t="s">
        <v>25754</v>
      </c>
      <c r="L7391" t="s">
        <v>25755</v>
      </c>
      <c r="M7391" t="s">
        <v>3707</v>
      </c>
      <c r="N7391" t="s">
        <v>3708</v>
      </c>
      <c r="O7391">
        <v>30338</v>
      </c>
      <c r="P7391" t="s">
        <v>50</v>
      </c>
      <c r="U7391" s="1">
        <v>44804</v>
      </c>
      <c r="V7391" s="1">
        <v>44804</v>
      </c>
      <c r="AC7391" t="s">
        <v>53</v>
      </c>
      <c r="AD7391">
        <v>2969551137</v>
      </c>
      <c r="AE7391" s="1">
        <v>40288.591666666667</v>
      </c>
      <c r="AG7391" t="s">
        <v>41153</v>
      </c>
      <c r="AH7391" t="s">
        <v>51</v>
      </c>
      <c r="AJ7391" t="s">
        <v>53</v>
      </c>
      <c r="AO7391" t="s">
        <v>8142</v>
      </c>
    </row>
    <row r="7392" spans="1:43" x14ac:dyDescent="0.35">
      <c r="A7392" t="s">
        <v>41154</v>
      </c>
      <c r="B7392" t="s">
        <v>690</v>
      </c>
      <c r="C7392" t="s">
        <v>309</v>
      </c>
      <c r="H7392" t="s">
        <v>41155</v>
      </c>
      <c r="I7392" t="s">
        <v>61</v>
      </c>
      <c r="J7392" t="s">
        <v>22840</v>
      </c>
      <c r="P7392" t="s">
        <v>50</v>
      </c>
      <c r="U7392" s="1">
        <v>44805</v>
      </c>
      <c r="V7392" s="1">
        <v>44805</v>
      </c>
      <c r="W7392" s="1">
        <v>44805.643055555556</v>
      </c>
      <c r="X7392" s="1">
        <v>44805.643055555556</v>
      </c>
      <c r="AC7392" t="s">
        <v>53</v>
      </c>
      <c r="AD7392">
        <v>2969475309</v>
      </c>
      <c r="AE7392" s="1">
        <v>37159</v>
      </c>
      <c r="AF7392" t="s">
        <v>1154</v>
      </c>
      <c r="AG7392" t="s">
        <v>41156</v>
      </c>
      <c r="AH7392" t="s">
        <v>51</v>
      </c>
      <c r="AJ7392" t="s">
        <v>53</v>
      </c>
      <c r="AL7392" t="s">
        <v>68</v>
      </c>
      <c r="AO7392" t="s">
        <v>5443</v>
      </c>
      <c r="AP7392" s="1">
        <v>44844.397222222222</v>
      </c>
    </row>
    <row r="7393" spans="1:43" x14ac:dyDescent="0.35">
      <c r="A7393" t="s">
        <v>41157</v>
      </c>
      <c r="B7393" t="s">
        <v>7109</v>
      </c>
      <c r="C7393" t="s">
        <v>2779</v>
      </c>
      <c r="F7393" t="s">
        <v>41158</v>
      </c>
      <c r="H7393" t="s">
        <v>41159</v>
      </c>
      <c r="J7393" t="s">
        <v>41160</v>
      </c>
      <c r="K7393" t="s">
        <v>41161</v>
      </c>
      <c r="L7393" t="s">
        <v>41162</v>
      </c>
      <c r="M7393" t="s">
        <v>34465</v>
      </c>
      <c r="N7393" t="s">
        <v>213</v>
      </c>
      <c r="O7393">
        <v>81624</v>
      </c>
      <c r="P7393" t="s">
        <v>50</v>
      </c>
      <c r="U7393" s="1">
        <v>44805</v>
      </c>
      <c r="V7393" s="1">
        <v>44805</v>
      </c>
      <c r="W7393" s="1">
        <v>44805.498611111114</v>
      </c>
      <c r="X7393" s="1">
        <v>44805.498611111114</v>
      </c>
      <c r="AC7393" t="s">
        <v>53</v>
      </c>
      <c r="AD7393">
        <v>2969564019</v>
      </c>
      <c r="AE7393" s="1">
        <v>40718.549305555556</v>
      </c>
      <c r="AF7393" t="s">
        <v>41163</v>
      </c>
      <c r="AG7393" t="s">
        <v>41164</v>
      </c>
      <c r="AH7393" t="s">
        <v>51</v>
      </c>
      <c r="AJ7393" t="s">
        <v>53</v>
      </c>
      <c r="AL7393" t="s">
        <v>68</v>
      </c>
      <c r="AO7393" t="s">
        <v>5443</v>
      </c>
      <c r="AP7393" s="1">
        <v>44811.498611111114</v>
      </c>
    </row>
    <row r="7394" spans="1:43" x14ac:dyDescent="0.35">
      <c r="A7394" t="s">
        <v>41165</v>
      </c>
      <c r="B7394" t="s">
        <v>41166</v>
      </c>
      <c r="C7394" t="s">
        <v>31798</v>
      </c>
      <c r="F7394" t="s">
        <v>41167</v>
      </c>
      <c r="H7394" t="s">
        <v>9100</v>
      </c>
      <c r="J7394" t="s">
        <v>9101</v>
      </c>
      <c r="K7394" t="s">
        <v>8957</v>
      </c>
      <c r="M7394" t="s">
        <v>8958</v>
      </c>
      <c r="N7394" t="s">
        <v>213</v>
      </c>
      <c r="O7394" t="s">
        <v>8959</v>
      </c>
      <c r="P7394" t="s">
        <v>50</v>
      </c>
      <c r="U7394" s="1">
        <v>44805</v>
      </c>
      <c r="V7394" s="1">
        <v>44805</v>
      </c>
      <c r="W7394" s="1">
        <v>44805.333333333336</v>
      </c>
      <c r="X7394" s="1">
        <v>44805.333333333336</v>
      </c>
      <c r="AC7394" t="s">
        <v>53</v>
      </c>
      <c r="AD7394">
        <v>2969510604</v>
      </c>
      <c r="AE7394" s="1">
        <v>38385.431944444441</v>
      </c>
      <c r="AF7394" t="s">
        <v>8960</v>
      </c>
      <c r="AG7394" t="s">
        <v>41168</v>
      </c>
      <c r="AH7394" t="s">
        <v>51</v>
      </c>
      <c r="AJ7394" t="s">
        <v>53</v>
      </c>
      <c r="AL7394" t="s">
        <v>68</v>
      </c>
      <c r="AO7394" t="s">
        <v>5443</v>
      </c>
      <c r="AP7394" s="1">
        <v>45454.538888888892</v>
      </c>
    </row>
    <row r="7395" spans="1:43" x14ac:dyDescent="0.35">
      <c r="A7395" t="s">
        <v>41169</v>
      </c>
      <c r="B7395" t="s">
        <v>41170</v>
      </c>
      <c r="C7395" t="s">
        <v>904</v>
      </c>
      <c r="F7395" t="s">
        <v>41171</v>
      </c>
      <c r="H7395" t="s">
        <v>41172</v>
      </c>
      <c r="J7395" t="s">
        <v>3816</v>
      </c>
      <c r="K7395" t="s">
        <v>13323</v>
      </c>
      <c r="M7395" t="s">
        <v>13324</v>
      </c>
      <c r="N7395" t="s">
        <v>7607</v>
      </c>
      <c r="O7395" t="s">
        <v>13325</v>
      </c>
      <c r="P7395" t="s">
        <v>50</v>
      </c>
      <c r="U7395" s="1">
        <v>44805</v>
      </c>
      <c r="V7395" s="1">
        <v>44805</v>
      </c>
      <c r="AC7395" t="s">
        <v>53</v>
      </c>
      <c r="AD7395">
        <v>2969475153</v>
      </c>
      <c r="AE7395" s="1">
        <v>37146</v>
      </c>
      <c r="AG7395" t="s">
        <v>41173</v>
      </c>
      <c r="AH7395" t="s">
        <v>51</v>
      </c>
      <c r="AJ7395" t="s">
        <v>53</v>
      </c>
      <c r="AO7395" t="s">
        <v>8142</v>
      </c>
    </row>
    <row r="7396" spans="1:43" x14ac:dyDescent="0.35">
      <c r="A7396" t="s">
        <v>41174</v>
      </c>
      <c r="B7396" t="s">
        <v>7237</v>
      </c>
      <c r="C7396" t="s">
        <v>18170</v>
      </c>
      <c r="D7396" t="s">
        <v>41175</v>
      </c>
      <c r="H7396" t="s">
        <v>41176</v>
      </c>
      <c r="J7396" t="s">
        <v>5634</v>
      </c>
      <c r="P7396" t="s">
        <v>50</v>
      </c>
      <c r="U7396" s="1">
        <v>44805</v>
      </c>
      <c r="V7396" s="1">
        <v>44805</v>
      </c>
      <c r="W7396" s="1">
        <v>44805.569444444445</v>
      </c>
      <c r="X7396" s="1">
        <v>44805.569444444445</v>
      </c>
      <c r="AC7396" t="s">
        <v>53</v>
      </c>
      <c r="AD7396">
        <v>1000000001</v>
      </c>
      <c r="AE7396" s="1">
        <v>39973.351388888892</v>
      </c>
      <c r="AF7396" t="s">
        <v>3377</v>
      </c>
      <c r="AG7396" t="s">
        <v>41177</v>
      </c>
      <c r="AH7396" t="s">
        <v>51</v>
      </c>
      <c r="AJ7396" t="s">
        <v>53</v>
      </c>
      <c r="AL7396" t="s">
        <v>78</v>
      </c>
      <c r="AO7396" t="s">
        <v>5443</v>
      </c>
      <c r="AP7396" s="1">
        <v>45324.411111111112</v>
      </c>
    </row>
    <row r="7397" spans="1:43" x14ac:dyDescent="0.35">
      <c r="A7397" t="s">
        <v>41178</v>
      </c>
      <c r="B7397" t="s">
        <v>41179</v>
      </c>
      <c r="C7397" t="s">
        <v>41180</v>
      </c>
      <c r="F7397">
        <v>270824530400</v>
      </c>
      <c r="H7397" t="s">
        <v>41181</v>
      </c>
      <c r="J7397" t="s">
        <v>16656</v>
      </c>
      <c r="P7397" t="s">
        <v>15645</v>
      </c>
      <c r="U7397" s="1">
        <v>44805</v>
      </c>
      <c r="V7397" s="1">
        <v>44805</v>
      </c>
      <c r="AC7397" t="s">
        <v>53</v>
      </c>
      <c r="AD7397">
        <v>2969530290</v>
      </c>
      <c r="AE7397" s="1">
        <v>39465.556250000001</v>
      </c>
      <c r="AG7397" t="s">
        <v>41182</v>
      </c>
      <c r="AH7397" t="s">
        <v>51</v>
      </c>
      <c r="AJ7397" t="s">
        <v>53</v>
      </c>
      <c r="AO7397" t="s">
        <v>8142</v>
      </c>
    </row>
    <row r="7398" spans="1:43" x14ac:dyDescent="0.35">
      <c r="A7398" t="s">
        <v>41183</v>
      </c>
      <c r="B7398" t="s">
        <v>41184</v>
      </c>
      <c r="C7398" t="s">
        <v>8392</v>
      </c>
      <c r="F7398" t="s">
        <v>41185</v>
      </c>
      <c r="H7398" t="s">
        <v>41183</v>
      </c>
      <c r="J7398" t="s">
        <v>41186</v>
      </c>
      <c r="K7398" t="s">
        <v>41187</v>
      </c>
      <c r="M7398" t="s">
        <v>3412</v>
      </c>
      <c r="N7398" t="s">
        <v>65</v>
      </c>
      <c r="O7398">
        <v>80751</v>
      </c>
      <c r="P7398" t="s">
        <v>50</v>
      </c>
      <c r="U7398" s="1">
        <v>44805</v>
      </c>
      <c r="V7398" s="1">
        <v>44805</v>
      </c>
      <c r="AC7398" t="s">
        <v>53</v>
      </c>
      <c r="AG7398" t="s">
        <v>41188</v>
      </c>
      <c r="AH7398" t="s">
        <v>51</v>
      </c>
      <c r="AJ7398" t="s">
        <v>53</v>
      </c>
      <c r="AO7398" t="s">
        <v>5443</v>
      </c>
    </row>
    <row r="7399" spans="1:43" x14ac:dyDescent="0.35">
      <c r="A7399" t="s">
        <v>41189</v>
      </c>
      <c r="B7399" t="s">
        <v>14141</v>
      </c>
      <c r="C7399" t="s">
        <v>41190</v>
      </c>
      <c r="F7399" t="s">
        <v>41191</v>
      </c>
      <c r="H7399" t="s">
        <v>41189</v>
      </c>
      <c r="J7399" t="s">
        <v>7961</v>
      </c>
      <c r="K7399" t="s">
        <v>41192</v>
      </c>
      <c r="M7399" t="s">
        <v>1296</v>
      </c>
      <c r="N7399" t="s">
        <v>253</v>
      </c>
      <c r="O7399">
        <v>88220</v>
      </c>
      <c r="P7399" t="s">
        <v>50</v>
      </c>
      <c r="U7399" s="1">
        <v>44805</v>
      </c>
      <c r="V7399" s="1">
        <v>44805</v>
      </c>
      <c r="W7399" s="1">
        <v>44805.383333333331</v>
      </c>
      <c r="X7399" s="1">
        <v>44805.383333333331</v>
      </c>
      <c r="AC7399" t="s">
        <v>53</v>
      </c>
      <c r="AD7399">
        <v>2969702039</v>
      </c>
      <c r="AE7399" s="1">
        <v>42528.619444444441</v>
      </c>
      <c r="AF7399" t="s">
        <v>10062</v>
      </c>
      <c r="AG7399" t="s">
        <v>41193</v>
      </c>
      <c r="AH7399" t="s">
        <v>51</v>
      </c>
      <c r="AJ7399" t="s">
        <v>53</v>
      </c>
      <c r="AL7399" t="s">
        <v>68</v>
      </c>
      <c r="AO7399" t="s">
        <v>5443</v>
      </c>
      <c r="AP7399" s="1">
        <v>44931.335416666669</v>
      </c>
      <c r="AQ7399" s="1">
        <v>44931.359722222223</v>
      </c>
    </row>
    <row r="7400" spans="1:43" x14ac:dyDescent="0.35">
      <c r="A7400" t="s">
        <v>41194</v>
      </c>
      <c r="B7400" t="s">
        <v>28606</v>
      </c>
      <c r="C7400" t="s">
        <v>2157</v>
      </c>
      <c r="F7400" t="s">
        <v>41195</v>
      </c>
      <c r="H7400" t="s">
        <v>28605</v>
      </c>
      <c r="J7400" t="s">
        <v>41196</v>
      </c>
      <c r="K7400" t="s">
        <v>28608</v>
      </c>
      <c r="M7400" t="s">
        <v>1912</v>
      </c>
      <c r="N7400" t="s">
        <v>65</v>
      </c>
      <c r="O7400">
        <v>80120</v>
      </c>
      <c r="P7400" t="s">
        <v>50</v>
      </c>
      <c r="U7400" s="1">
        <v>44805</v>
      </c>
      <c r="V7400" s="1">
        <v>44805</v>
      </c>
      <c r="W7400" s="1">
        <v>44805.270833333336</v>
      </c>
      <c r="X7400" s="1">
        <v>44805.270833333336</v>
      </c>
      <c r="AC7400" t="s">
        <v>51</v>
      </c>
      <c r="AD7400">
        <v>2969804579</v>
      </c>
      <c r="AE7400" s="1">
        <v>43251.57916666667</v>
      </c>
      <c r="AG7400" t="s">
        <v>41197</v>
      </c>
      <c r="AH7400" t="s">
        <v>51</v>
      </c>
      <c r="AJ7400" t="s">
        <v>53</v>
      </c>
      <c r="AL7400" t="s">
        <v>78</v>
      </c>
      <c r="AO7400" t="s">
        <v>5443</v>
      </c>
      <c r="AP7400" s="1">
        <v>45030.445138888892</v>
      </c>
    </row>
    <row r="7401" spans="1:43" x14ac:dyDescent="0.35">
      <c r="A7401" t="s">
        <v>41198</v>
      </c>
      <c r="B7401" t="s">
        <v>41199</v>
      </c>
      <c r="C7401" t="s">
        <v>4985</v>
      </c>
      <c r="F7401" t="s">
        <v>41200</v>
      </c>
      <c r="H7401" t="s">
        <v>41198</v>
      </c>
      <c r="J7401" t="s">
        <v>13744</v>
      </c>
      <c r="P7401" t="s">
        <v>50</v>
      </c>
      <c r="U7401" s="1">
        <v>44805</v>
      </c>
      <c r="V7401" s="1">
        <v>44805</v>
      </c>
      <c r="AC7401" t="s">
        <v>53</v>
      </c>
      <c r="AD7401">
        <v>2969474461</v>
      </c>
      <c r="AE7401" s="1">
        <v>37104.381944444445</v>
      </c>
      <c r="AG7401" t="s">
        <v>41201</v>
      </c>
      <c r="AH7401" t="s">
        <v>51</v>
      </c>
      <c r="AJ7401" t="s">
        <v>53</v>
      </c>
      <c r="AO7401" t="s">
        <v>8142</v>
      </c>
    </row>
    <row r="7402" spans="1:43" x14ac:dyDescent="0.35">
      <c r="A7402" t="s">
        <v>41202</v>
      </c>
      <c r="B7402" t="s">
        <v>13081</v>
      </c>
      <c r="C7402" t="s">
        <v>2491</v>
      </c>
      <c r="F7402" t="s">
        <v>41203</v>
      </c>
      <c r="G7402" t="s">
        <v>41204</v>
      </c>
      <c r="H7402" t="s">
        <v>41205</v>
      </c>
      <c r="I7402" t="s">
        <v>780</v>
      </c>
      <c r="J7402" t="s">
        <v>3933</v>
      </c>
      <c r="K7402" t="s">
        <v>3706</v>
      </c>
      <c r="M7402" t="s">
        <v>3707</v>
      </c>
      <c r="N7402" t="s">
        <v>3708</v>
      </c>
      <c r="O7402">
        <v>30338</v>
      </c>
      <c r="P7402" t="s">
        <v>50</v>
      </c>
      <c r="U7402" s="1">
        <v>44806</v>
      </c>
      <c r="V7402" s="1">
        <v>44806</v>
      </c>
      <c r="AC7402" t="s">
        <v>53</v>
      </c>
      <c r="AD7402">
        <v>2969551137</v>
      </c>
      <c r="AE7402" s="1">
        <v>40288.591666666667</v>
      </c>
      <c r="AG7402" t="s">
        <v>41206</v>
      </c>
      <c r="AH7402" t="s">
        <v>51</v>
      </c>
      <c r="AJ7402" t="s">
        <v>53</v>
      </c>
      <c r="AO7402" t="s">
        <v>8142</v>
      </c>
    </row>
    <row r="7403" spans="1:43" x14ac:dyDescent="0.35">
      <c r="A7403" t="s">
        <v>41207</v>
      </c>
      <c r="B7403" t="s">
        <v>41208</v>
      </c>
      <c r="C7403" t="s">
        <v>13638</v>
      </c>
      <c r="F7403" t="s">
        <v>41209</v>
      </c>
      <c r="H7403" t="s">
        <v>41207</v>
      </c>
      <c r="J7403" t="s">
        <v>4059</v>
      </c>
      <c r="P7403" t="s">
        <v>50</v>
      </c>
      <c r="U7403" s="1">
        <v>44806</v>
      </c>
      <c r="V7403" s="1">
        <v>44806</v>
      </c>
      <c r="W7403" s="1">
        <v>44806.55972222222</v>
      </c>
      <c r="X7403" s="1">
        <v>44806.55972222222</v>
      </c>
      <c r="AC7403" t="s">
        <v>53</v>
      </c>
      <c r="AD7403">
        <v>2969475436</v>
      </c>
      <c r="AE7403" s="1">
        <v>37166.661111111112</v>
      </c>
      <c r="AG7403" t="s">
        <v>41210</v>
      </c>
      <c r="AH7403" t="s">
        <v>51</v>
      </c>
      <c r="AJ7403" t="s">
        <v>53</v>
      </c>
      <c r="AL7403" t="s">
        <v>78</v>
      </c>
      <c r="AO7403" t="s">
        <v>8142</v>
      </c>
    </row>
    <row r="7404" spans="1:43" x14ac:dyDescent="0.35">
      <c r="A7404" t="s">
        <v>41211</v>
      </c>
      <c r="B7404" t="s">
        <v>41212</v>
      </c>
      <c r="C7404" t="s">
        <v>41213</v>
      </c>
      <c r="F7404" t="s">
        <v>41214</v>
      </c>
      <c r="H7404" t="s">
        <v>41211</v>
      </c>
      <c r="J7404" t="s">
        <v>41215</v>
      </c>
      <c r="K7404" t="s">
        <v>40280</v>
      </c>
      <c r="M7404" t="s">
        <v>7001</v>
      </c>
      <c r="N7404" t="s">
        <v>253</v>
      </c>
      <c r="O7404">
        <v>88316</v>
      </c>
      <c r="P7404" t="s">
        <v>50</v>
      </c>
      <c r="U7404" s="1">
        <v>44806</v>
      </c>
      <c r="V7404" s="1">
        <v>44806</v>
      </c>
      <c r="W7404" s="1">
        <v>44806.476388888892</v>
      </c>
      <c r="X7404" s="1">
        <v>44806.476388888892</v>
      </c>
      <c r="AC7404" t="s">
        <v>53</v>
      </c>
      <c r="AD7404">
        <v>2972124133</v>
      </c>
      <c r="AE7404" s="1">
        <v>44806.479166666664</v>
      </c>
      <c r="AF7404" t="s">
        <v>41216</v>
      </c>
      <c r="AG7404" t="s">
        <v>41217</v>
      </c>
      <c r="AH7404" t="s">
        <v>51</v>
      </c>
      <c r="AJ7404" t="s">
        <v>53</v>
      </c>
      <c r="AL7404" t="s">
        <v>68</v>
      </c>
      <c r="AO7404" t="s">
        <v>5443</v>
      </c>
      <c r="AP7404" s="1">
        <v>44806.475694444445</v>
      </c>
      <c r="AQ7404" s="1">
        <v>44806.479861111111</v>
      </c>
    </row>
    <row r="7405" spans="1:43" x14ac:dyDescent="0.35">
      <c r="A7405" t="s">
        <v>41218</v>
      </c>
      <c r="B7405" t="s">
        <v>41219</v>
      </c>
      <c r="C7405" t="s">
        <v>587</v>
      </c>
      <c r="F7405">
        <v>13096751000</v>
      </c>
      <c r="H7405" t="s">
        <v>41220</v>
      </c>
      <c r="J7405" t="s">
        <v>41221</v>
      </c>
      <c r="K7405" t="s">
        <v>41222</v>
      </c>
      <c r="L7405" t="s">
        <v>28630</v>
      </c>
      <c r="M7405" t="s">
        <v>14989</v>
      </c>
      <c r="N7405" t="s">
        <v>8111</v>
      </c>
      <c r="O7405">
        <v>61629</v>
      </c>
      <c r="P7405" t="s">
        <v>50</v>
      </c>
      <c r="U7405" s="1">
        <v>44806</v>
      </c>
      <c r="V7405" s="1">
        <v>44806</v>
      </c>
      <c r="AC7405" t="s">
        <v>51</v>
      </c>
      <c r="AD7405">
        <v>2969594792</v>
      </c>
      <c r="AE7405" s="1">
        <v>41452.800694444442</v>
      </c>
      <c r="AG7405" t="s">
        <v>41223</v>
      </c>
      <c r="AH7405" t="s">
        <v>51</v>
      </c>
      <c r="AJ7405" t="s">
        <v>53</v>
      </c>
      <c r="AO7405" t="s">
        <v>5443</v>
      </c>
    </row>
    <row r="7406" spans="1:43" x14ac:dyDescent="0.35">
      <c r="A7406" t="s">
        <v>41224</v>
      </c>
      <c r="B7406" t="s">
        <v>41225</v>
      </c>
      <c r="C7406" t="s">
        <v>41226</v>
      </c>
      <c r="F7406">
        <v>13012341111</v>
      </c>
      <c r="H7406" t="s">
        <v>41227</v>
      </c>
      <c r="J7406" t="s">
        <v>8109</v>
      </c>
      <c r="K7406" t="s">
        <v>8110</v>
      </c>
      <c r="M7406" t="s">
        <v>3848</v>
      </c>
      <c r="N7406" t="s">
        <v>8111</v>
      </c>
      <c r="O7406">
        <v>61630</v>
      </c>
      <c r="P7406" t="s">
        <v>50</v>
      </c>
      <c r="U7406" s="1">
        <v>44806</v>
      </c>
      <c r="V7406" s="1">
        <v>44806</v>
      </c>
      <c r="W7406" s="1">
        <v>44806.538888888892</v>
      </c>
      <c r="X7406" s="1">
        <v>44806.538888888892</v>
      </c>
      <c r="AC7406" t="s">
        <v>53</v>
      </c>
      <c r="AD7406">
        <v>2972161372</v>
      </c>
      <c r="AE7406" s="1">
        <v>44903.413888888892</v>
      </c>
      <c r="AG7406" t="s">
        <v>41228</v>
      </c>
      <c r="AH7406" t="s">
        <v>51</v>
      </c>
      <c r="AJ7406" t="s">
        <v>53</v>
      </c>
      <c r="AL7406" t="s">
        <v>78</v>
      </c>
      <c r="AO7406" t="s">
        <v>5443</v>
      </c>
      <c r="AP7406" s="1">
        <v>45293.426388888889</v>
      </c>
      <c r="AQ7406" s="1">
        <v>44909.693749999999</v>
      </c>
    </row>
    <row r="7407" spans="1:43" x14ac:dyDescent="0.35">
      <c r="A7407" t="s">
        <v>41229</v>
      </c>
      <c r="B7407" t="s">
        <v>41230</v>
      </c>
      <c r="C7407" t="s">
        <v>41231</v>
      </c>
      <c r="F7407" t="s">
        <v>41232</v>
      </c>
      <c r="H7407" t="s">
        <v>41233</v>
      </c>
      <c r="J7407" t="s">
        <v>41234</v>
      </c>
      <c r="N7407" t="s">
        <v>287</v>
      </c>
      <c r="O7407">
        <v>80538</v>
      </c>
      <c r="P7407" t="s">
        <v>50</v>
      </c>
      <c r="U7407" s="1">
        <v>44806</v>
      </c>
      <c r="V7407" s="1">
        <v>44806</v>
      </c>
      <c r="W7407" s="1">
        <v>44806.37222222222</v>
      </c>
      <c r="X7407" s="1">
        <v>44806.37222222222</v>
      </c>
      <c r="AC7407" t="s">
        <v>53</v>
      </c>
      <c r="AD7407">
        <v>1000000001</v>
      </c>
      <c r="AE7407" s="1">
        <v>39973.351388888892</v>
      </c>
      <c r="AF7407" t="s">
        <v>3377</v>
      </c>
      <c r="AG7407" t="s">
        <v>41235</v>
      </c>
      <c r="AH7407" t="s">
        <v>51</v>
      </c>
      <c r="AJ7407" t="s">
        <v>53</v>
      </c>
      <c r="AL7407" t="s">
        <v>78</v>
      </c>
      <c r="AO7407" t="s">
        <v>8142</v>
      </c>
    </row>
    <row r="7408" spans="1:43" x14ac:dyDescent="0.35">
      <c r="A7408" t="s">
        <v>41236</v>
      </c>
      <c r="B7408" t="s">
        <v>41237</v>
      </c>
      <c r="C7408" t="s">
        <v>1471</v>
      </c>
      <c r="F7408" t="s">
        <v>41238</v>
      </c>
      <c r="H7408" t="s">
        <v>41236</v>
      </c>
      <c r="J7408" t="s">
        <v>9017</v>
      </c>
      <c r="K7408" t="s">
        <v>10391</v>
      </c>
      <c r="M7408" t="s">
        <v>2783</v>
      </c>
      <c r="N7408" t="s">
        <v>264</v>
      </c>
      <c r="O7408">
        <v>77095</v>
      </c>
      <c r="P7408" t="s">
        <v>50</v>
      </c>
      <c r="U7408" s="1">
        <v>44806</v>
      </c>
      <c r="V7408" s="1">
        <v>44806</v>
      </c>
      <c r="W7408" s="1">
        <v>44806.602777777778</v>
      </c>
      <c r="X7408" s="1">
        <v>44806.602777777778</v>
      </c>
      <c r="AC7408" t="s">
        <v>51</v>
      </c>
      <c r="AD7408">
        <v>2969579793</v>
      </c>
      <c r="AE7408" s="1">
        <v>41172.685416666667</v>
      </c>
      <c r="AF7408" t="s">
        <v>37927</v>
      </c>
      <c r="AG7408" t="s">
        <v>41239</v>
      </c>
      <c r="AH7408" t="s">
        <v>51</v>
      </c>
      <c r="AJ7408" t="s">
        <v>53</v>
      </c>
      <c r="AL7408" t="s">
        <v>68</v>
      </c>
      <c r="AO7408" t="s">
        <v>5443</v>
      </c>
      <c r="AP7408" s="1">
        <v>45434.425000000003</v>
      </c>
    </row>
    <row r="7409" spans="1:43" x14ac:dyDescent="0.35">
      <c r="A7409" t="s">
        <v>41240</v>
      </c>
      <c r="B7409" t="s">
        <v>41241</v>
      </c>
      <c r="C7409" t="s">
        <v>4450</v>
      </c>
      <c r="F7409" t="s">
        <v>41242</v>
      </c>
      <c r="H7409" t="s">
        <v>41240</v>
      </c>
      <c r="J7409" t="s">
        <v>6387</v>
      </c>
      <c r="K7409" t="s">
        <v>13097</v>
      </c>
      <c r="M7409" t="s">
        <v>5488</v>
      </c>
      <c r="N7409" t="s">
        <v>1515</v>
      </c>
      <c r="O7409" t="s">
        <v>13098</v>
      </c>
      <c r="P7409" t="s">
        <v>50</v>
      </c>
      <c r="U7409" s="1">
        <v>44806</v>
      </c>
      <c r="V7409" s="1">
        <v>44806</v>
      </c>
      <c r="AC7409" t="s">
        <v>53</v>
      </c>
      <c r="AD7409">
        <v>2969484892</v>
      </c>
      <c r="AE7409" s="1">
        <v>37756</v>
      </c>
      <c r="AG7409" t="s">
        <v>41243</v>
      </c>
      <c r="AH7409" t="s">
        <v>51</v>
      </c>
      <c r="AJ7409" t="s">
        <v>53</v>
      </c>
      <c r="AO7409" t="s">
        <v>8142</v>
      </c>
    </row>
    <row r="7410" spans="1:43" x14ac:dyDescent="0.35">
      <c r="A7410" t="s">
        <v>41244</v>
      </c>
      <c r="B7410" t="s">
        <v>2689</v>
      </c>
      <c r="C7410" t="s">
        <v>1043</v>
      </c>
      <c r="F7410" t="s">
        <v>41245</v>
      </c>
      <c r="H7410" t="s">
        <v>41244</v>
      </c>
      <c r="J7410" t="s">
        <v>41246</v>
      </c>
      <c r="K7410" t="s">
        <v>41247</v>
      </c>
      <c r="M7410" t="s">
        <v>26199</v>
      </c>
      <c r="N7410" t="s">
        <v>5277</v>
      </c>
      <c r="O7410">
        <v>82070</v>
      </c>
      <c r="P7410" t="s">
        <v>50</v>
      </c>
      <c r="U7410" s="1">
        <v>44806</v>
      </c>
      <c r="V7410" s="1">
        <v>44806</v>
      </c>
      <c r="W7410" s="1">
        <v>44806.572222222225</v>
      </c>
      <c r="X7410" s="1">
        <v>44806.572222222225</v>
      </c>
      <c r="AC7410" t="s">
        <v>53</v>
      </c>
      <c r="AD7410">
        <v>2972124164</v>
      </c>
      <c r="AE7410" s="1">
        <v>44806.586111111108</v>
      </c>
      <c r="AF7410" t="s">
        <v>41248</v>
      </c>
      <c r="AG7410" t="s">
        <v>41249</v>
      </c>
      <c r="AH7410" t="s">
        <v>51</v>
      </c>
      <c r="AJ7410" t="s">
        <v>53</v>
      </c>
      <c r="AL7410" t="s">
        <v>68</v>
      </c>
      <c r="AO7410" t="s">
        <v>5443</v>
      </c>
      <c r="AP7410" s="1">
        <v>44806.579861111109</v>
      </c>
    </row>
    <row r="7411" spans="1:43" x14ac:dyDescent="0.35">
      <c r="A7411" t="s">
        <v>41250</v>
      </c>
      <c r="B7411" t="s">
        <v>41251</v>
      </c>
      <c r="C7411" t="s">
        <v>106</v>
      </c>
      <c r="F7411" t="s">
        <v>41252</v>
      </c>
      <c r="H7411" t="s">
        <v>41250</v>
      </c>
      <c r="J7411" t="s">
        <v>5239</v>
      </c>
      <c r="N7411" t="s">
        <v>637</v>
      </c>
      <c r="O7411">
        <v>77904</v>
      </c>
      <c r="P7411" t="s">
        <v>50</v>
      </c>
      <c r="U7411" s="1">
        <v>44806</v>
      </c>
      <c r="V7411" s="1">
        <v>44806</v>
      </c>
      <c r="AC7411" t="s">
        <v>53</v>
      </c>
      <c r="AD7411">
        <v>2969475162</v>
      </c>
      <c r="AE7411" s="1">
        <v>37147</v>
      </c>
      <c r="AG7411" t="s">
        <v>41253</v>
      </c>
      <c r="AH7411" t="s">
        <v>51</v>
      </c>
      <c r="AJ7411" t="s">
        <v>53</v>
      </c>
      <c r="AO7411" t="s">
        <v>8142</v>
      </c>
    </row>
    <row r="7412" spans="1:43" x14ac:dyDescent="0.35">
      <c r="A7412" t="s">
        <v>41254</v>
      </c>
      <c r="B7412" t="s">
        <v>8203</v>
      </c>
      <c r="C7412" t="s">
        <v>1312</v>
      </c>
      <c r="F7412" t="s">
        <v>41255</v>
      </c>
      <c r="H7412" t="s">
        <v>41254</v>
      </c>
      <c r="J7412" t="s">
        <v>9017</v>
      </c>
      <c r="K7412" t="s">
        <v>41256</v>
      </c>
      <c r="M7412" t="s">
        <v>33764</v>
      </c>
      <c r="N7412" t="s">
        <v>65</v>
      </c>
      <c r="O7412">
        <v>80543</v>
      </c>
      <c r="P7412" t="s">
        <v>50</v>
      </c>
      <c r="U7412" s="1">
        <v>44806</v>
      </c>
      <c r="V7412" s="1">
        <v>44806</v>
      </c>
      <c r="W7412" s="1">
        <v>44806.594444444447</v>
      </c>
      <c r="X7412" s="1">
        <v>44806.594444444447</v>
      </c>
      <c r="AC7412" t="s">
        <v>51</v>
      </c>
      <c r="AD7412">
        <v>2969579793</v>
      </c>
      <c r="AE7412" s="1">
        <v>41172.685416666667</v>
      </c>
      <c r="AF7412" t="s">
        <v>37927</v>
      </c>
      <c r="AG7412" t="s">
        <v>41257</v>
      </c>
      <c r="AH7412" t="s">
        <v>51</v>
      </c>
      <c r="AJ7412" t="s">
        <v>53</v>
      </c>
      <c r="AL7412" t="s">
        <v>68</v>
      </c>
      <c r="AO7412" t="s">
        <v>5443</v>
      </c>
      <c r="AP7412" s="1">
        <v>44806.595833333333</v>
      </c>
    </row>
    <row r="7413" spans="1:43" x14ac:dyDescent="0.35">
      <c r="A7413" t="s">
        <v>41258</v>
      </c>
      <c r="B7413" t="s">
        <v>39371</v>
      </c>
      <c r="C7413" t="s">
        <v>106</v>
      </c>
      <c r="F7413" t="s">
        <v>41259</v>
      </c>
      <c r="H7413" t="s">
        <v>41258</v>
      </c>
      <c r="J7413" t="s">
        <v>3478</v>
      </c>
      <c r="K7413" t="s">
        <v>30349</v>
      </c>
      <c r="M7413" t="s">
        <v>28916</v>
      </c>
      <c r="N7413" t="s">
        <v>686</v>
      </c>
      <c r="O7413">
        <v>84663</v>
      </c>
      <c r="P7413" t="s">
        <v>50</v>
      </c>
      <c r="U7413" s="1">
        <v>44806</v>
      </c>
      <c r="V7413" s="1">
        <v>44806</v>
      </c>
      <c r="AC7413" t="s">
        <v>53</v>
      </c>
      <c r="AD7413">
        <v>2969475096</v>
      </c>
      <c r="AE7413" s="1">
        <v>37141</v>
      </c>
      <c r="AG7413" t="s">
        <v>41260</v>
      </c>
      <c r="AH7413" t="s">
        <v>51</v>
      </c>
      <c r="AJ7413" t="s">
        <v>53</v>
      </c>
      <c r="AO7413" t="s">
        <v>8142</v>
      </c>
    </row>
    <row r="7414" spans="1:43" x14ac:dyDescent="0.35">
      <c r="A7414" t="s">
        <v>41261</v>
      </c>
      <c r="B7414" t="s">
        <v>13738</v>
      </c>
      <c r="C7414" t="s">
        <v>41262</v>
      </c>
      <c r="F7414" t="s">
        <v>41263</v>
      </c>
      <c r="H7414" t="s">
        <v>41261</v>
      </c>
      <c r="J7414" t="s">
        <v>33819</v>
      </c>
      <c r="M7414" t="s">
        <v>24954</v>
      </c>
      <c r="N7414" t="s">
        <v>287</v>
      </c>
      <c r="O7414">
        <v>81632</v>
      </c>
      <c r="P7414" t="s">
        <v>50</v>
      </c>
      <c r="U7414" s="1">
        <v>44807</v>
      </c>
      <c r="V7414" s="1">
        <v>44807</v>
      </c>
      <c r="W7414" s="1">
        <v>44807.493750000001</v>
      </c>
      <c r="X7414" s="1">
        <v>44807.493750000001</v>
      </c>
      <c r="AC7414" t="s">
        <v>53</v>
      </c>
      <c r="AD7414">
        <v>1000000001</v>
      </c>
      <c r="AE7414" s="1">
        <v>39973.351388888892</v>
      </c>
      <c r="AF7414" t="s">
        <v>3377</v>
      </c>
      <c r="AG7414" t="s">
        <v>41264</v>
      </c>
      <c r="AH7414" t="s">
        <v>51</v>
      </c>
      <c r="AJ7414" t="s">
        <v>53</v>
      </c>
      <c r="AL7414" t="s">
        <v>78</v>
      </c>
      <c r="AO7414" t="s">
        <v>8142</v>
      </c>
    </row>
    <row r="7415" spans="1:43" x14ac:dyDescent="0.35">
      <c r="A7415" t="s">
        <v>41265</v>
      </c>
      <c r="B7415" t="s">
        <v>41266</v>
      </c>
      <c r="C7415" t="s">
        <v>41267</v>
      </c>
      <c r="F7415" t="s">
        <v>41268</v>
      </c>
      <c r="H7415" t="s">
        <v>41269</v>
      </c>
      <c r="J7415" t="s">
        <v>1305</v>
      </c>
      <c r="K7415" t="s">
        <v>1306</v>
      </c>
      <c r="M7415" t="s">
        <v>1307</v>
      </c>
      <c r="N7415" t="s">
        <v>264</v>
      </c>
      <c r="O7415">
        <v>77380</v>
      </c>
      <c r="P7415" t="s">
        <v>50</v>
      </c>
      <c r="U7415" s="1">
        <v>44807</v>
      </c>
      <c r="V7415" s="1">
        <v>44807</v>
      </c>
      <c r="AC7415" t="s">
        <v>53</v>
      </c>
      <c r="AD7415">
        <v>2969474645</v>
      </c>
      <c r="AE7415" s="1">
        <v>37110.530555555553</v>
      </c>
      <c r="AG7415" t="s">
        <v>41270</v>
      </c>
      <c r="AH7415" t="s">
        <v>51</v>
      </c>
      <c r="AJ7415" t="s">
        <v>53</v>
      </c>
      <c r="AO7415" t="s">
        <v>8142</v>
      </c>
    </row>
    <row r="7416" spans="1:43" x14ac:dyDescent="0.35">
      <c r="A7416" t="s">
        <v>41271</v>
      </c>
      <c r="B7416" t="s">
        <v>41272</v>
      </c>
      <c r="C7416" t="s">
        <v>1775</v>
      </c>
      <c r="F7416" t="s">
        <v>41273</v>
      </c>
      <c r="H7416" t="s">
        <v>41271</v>
      </c>
      <c r="J7416" t="s">
        <v>6642</v>
      </c>
      <c r="K7416" t="s">
        <v>41274</v>
      </c>
      <c r="M7416" t="s">
        <v>2408</v>
      </c>
      <c r="N7416" t="s">
        <v>2409</v>
      </c>
      <c r="O7416">
        <v>85714</v>
      </c>
      <c r="P7416" t="s">
        <v>50</v>
      </c>
      <c r="U7416" s="1">
        <v>44808</v>
      </c>
      <c r="V7416" s="1">
        <v>44808</v>
      </c>
      <c r="AC7416" t="s">
        <v>53</v>
      </c>
      <c r="AD7416">
        <v>2969476247</v>
      </c>
      <c r="AE7416" s="1">
        <v>37207</v>
      </c>
      <c r="AG7416" t="s">
        <v>41275</v>
      </c>
      <c r="AH7416" t="s">
        <v>51</v>
      </c>
      <c r="AJ7416" t="s">
        <v>53</v>
      </c>
      <c r="AO7416" t="s">
        <v>8142</v>
      </c>
    </row>
    <row r="7417" spans="1:43" x14ac:dyDescent="0.35">
      <c r="A7417" t="s">
        <v>41276</v>
      </c>
      <c r="B7417" t="s">
        <v>41277</v>
      </c>
      <c r="C7417" t="s">
        <v>172</v>
      </c>
      <c r="F7417" t="s">
        <v>41278</v>
      </c>
      <c r="H7417" t="s">
        <v>41276</v>
      </c>
      <c r="J7417" t="s">
        <v>41279</v>
      </c>
      <c r="N7417" t="s">
        <v>287</v>
      </c>
      <c r="O7417">
        <v>81435</v>
      </c>
      <c r="P7417" t="s">
        <v>50</v>
      </c>
      <c r="U7417" s="1">
        <v>44808</v>
      </c>
      <c r="V7417" s="1">
        <v>44808</v>
      </c>
      <c r="W7417" s="1">
        <v>44808.883333333331</v>
      </c>
      <c r="X7417" s="1">
        <v>44808.883333333331</v>
      </c>
      <c r="AC7417" t="s">
        <v>53</v>
      </c>
      <c r="AD7417">
        <v>1000000001</v>
      </c>
      <c r="AE7417" s="1">
        <v>39973.351388888892</v>
      </c>
      <c r="AF7417" t="s">
        <v>3377</v>
      </c>
      <c r="AG7417" t="s">
        <v>41280</v>
      </c>
      <c r="AH7417" t="s">
        <v>51</v>
      </c>
      <c r="AJ7417" t="s">
        <v>53</v>
      </c>
      <c r="AL7417" t="s">
        <v>78</v>
      </c>
      <c r="AO7417" t="s">
        <v>8142</v>
      </c>
      <c r="AP7417" s="1">
        <v>44808.913194444445</v>
      </c>
    </row>
    <row r="7418" spans="1:43" x14ac:dyDescent="0.35">
      <c r="A7418" t="s">
        <v>41281</v>
      </c>
      <c r="B7418" t="s">
        <v>3683</v>
      </c>
      <c r="C7418" t="s">
        <v>442</v>
      </c>
      <c r="F7418" t="s">
        <v>41282</v>
      </c>
      <c r="H7418" t="s">
        <v>41283</v>
      </c>
      <c r="J7418" t="s">
        <v>38192</v>
      </c>
      <c r="K7418" t="s">
        <v>41284</v>
      </c>
      <c r="M7418" t="s">
        <v>41285</v>
      </c>
      <c r="N7418" t="s">
        <v>15700</v>
      </c>
      <c r="O7418">
        <v>30339</v>
      </c>
      <c r="P7418" t="s">
        <v>50</v>
      </c>
      <c r="U7418" s="1">
        <v>44808</v>
      </c>
      <c r="V7418" s="1">
        <v>44808</v>
      </c>
      <c r="W7418" s="1">
        <v>44810.393055555556</v>
      </c>
      <c r="X7418" s="1">
        <v>44810.393055555556</v>
      </c>
      <c r="AC7418" t="s">
        <v>53</v>
      </c>
      <c r="AD7418">
        <v>2969476362</v>
      </c>
      <c r="AE7418" s="1">
        <v>37214</v>
      </c>
      <c r="AF7418" t="s">
        <v>38585</v>
      </c>
      <c r="AG7418" t="s">
        <v>41286</v>
      </c>
      <c r="AH7418" t="s">
        <v>51</v>
      </c>
      <c r="AJ7418" t="s">
        <v>53</v>
      </c>
      <c r="AL7418" t="s">
        <v>68</v>
      </c>
      <c r="AO7418" t="s">
        <v>8142</v>
      </c>
    </row>
    <row r="7419" spans="1:43" x14ac:dyDescent="0.35">
      <c r="A7419" t="s">
        <v>41287</v>
      </c>
      <c r="B7419" t="s">
        <v>23459</v>
      </c>
      <c r="C7419" t="s">
        <v>2615</v>
      </c>
      <c r="F7419" t="s">
        <v>41288</v>
      </c>
      <c r="H7419" t="s">
        <v>41287</v>
      </c>
      <c r="J7419" t="s">
        <v>37022</v>
      </c>
      <c r="N7419" t="s">
        <v>4526</v>
      </c>
      <c r="O7419">
        <v>85120</v>
      </c>
      <c r="P7419" t="s">
        <v>50</v>
      </c>
      <c r="U7419" s="1">
        <v>44809</v>
      </c>
      <c r="V7419" s="1">
        <v>44809</v>
      </c>
      <c r="AC7419" t="s">
        <v>53</v>
      </c>
      <c r="AD7419">
        <v>2969476244</v>
      </c>
      <c r="AE7419" s="1">
        <v>37207</v>
      </c>
      <c r="AG7419" t="s">
        <v>41289</v>
      </c>
      <c r="AH7419" t="s">
        <v>51</v>
      </c>
      <c r="AJ7419" t="s">
        <v>53</v>
      </c>
      <c r="AO7419" t="s">
        <v>8142</v>
      </c>
    </row>
    <row r="7420" spans="1:43" x14ac:dyDescent="0.35">
      <c r="A7420" t="s">
        <v>41290</v>
      </c>
      <c r="B7420" t="s">
        <v>41291</v>
      </c>
      <c r="C7420" t="s">
        <v>41292</v>
      </c>
      <c r="F7420" t="s">
        <v>41293</v>
      </c>
      <c r="H7420" t="s">
        <v>41290</v>
      </c>
      <c r="J7420" t="s">
        <v>41294</v>
      </c>
      <c r="N7420" t="s">
        <v>637</v>
      </c>
      <c r="O7420">
        <v>77905</v>
      </c>
      <c r="P7420" t="s">
        <v>50</v>
      </c>
      <c r="U7420" s="1">
        <v>44809</v>
      </c>
      <c r="V7420" s="1">
        <v>44809</v>
      </c>
      <c r="AC7420" t="s">
        <v>53</v>
      </c>
      <c r="AD7420">
        <v>2969570448</v>
      </c>
      <c r="AE7420" s="1">
        <v>40941.407638888886</v>
      </c>
      <c r="AG7420" t="s">
        <v>41295</v>
      </c>
      <c r="AH7420" t="s">
        <v>51</v>
      </c>
      <c r="AJ7420" t="s">
        <v>53</v>
      </c>
      <c r="AO7420" t="s">
        <v>8142</v>
      </c>
    </row>
    <row r="7421" spans="1:43" x14ac:dyDescent="0.35">
      <c r="A7421" t="s">
        <v>41296</v>
      </c>
      <c r="B7421" t="s">
        <v>41297</v>
      </c>
      <c r="C7421" t="s">
        <v>3330</v>
      </c>
      <c r="F7421" t="s">
        <v>41298</v>
      </c>
      <c r="H7421" t="s">
        <v>41296</v>
      </c>
      <c r="J7421" t="s">
        <v>3933</v>
      </c>
      <c r="N7421" t="s">
        <v>37539</v>
      </c>
      <c r="O7421" t="s">
        <v>41299</v>
      </c>
      <c r="P7421" t="s">
        <v>4438</v>
      </c>
      <c r="U7421" s="1">
        <v>44810</v>
      </c>
      <c r="V7421" s="1">
        <v>44810</v>
      </c>
      <c r="AC7421" t="s">
        <v>53</v>
      </c>
      <c r="AD7421">
        <v>2969551137</v>
      </c>
      <c r="AE7421" s="1">
        <v>40288.591666666667</v>
      </c>
      <c r="AG7421" t="s">
        <v>41300</v>
      </c>
      <c r="AH7421" t="s">
        <v>51</v>
      </c>
      <c r="AJ7421" t="s">
        <v>53</v>
      </c>
      <c r="AO7421" t="s">
        <v>8142</v>
      </c>
    </row>
    <row r="7422" spans="1:43" x14ac:dyDescent="0.35">
      <c r="A7422" t="s">
        <v>41301</v>
      </c>
      <c r="B7422" t="s">
        <v>1075</v>
      </c>
      <c r="C7422" t="s">
        <v>5876</v>
      </c>
      <c r="F7422" t="s">
        <v>41302</v>
      </c>
      <c r="H7422" t="s">
        <v>41301</v>
      </c>
      <c r="J7422" t="s">
        <v>41303</v>
      </c>
      <c r="K7422" t="s">
        <v>30038</v>
      </c>
      <c r="M7422" t="s">
        <v>3225</v>
      </c>
      <c r="N7422" t="s">
        <v>65</v>
      </c>
      <c r="O7422">
        <v>80537</v>
      </c>
      <c r="P7422" t="s">
        <v>50</v>
      </c>
      <c r="U7422" s="1">
        <v>44810</v>
      </c>
      <c r="V7422" s="1">
        <v>44810</v>
      </c>
      <c r="W7422" s="1">
        <v>44810.695833333331</v>
      </c>
      <c r="X7422" s="1">
        <v>44810.695833333331</v>
      </c>
      <c r="AC7422" t="s">
        <v>53</v>
      </c>
      <c r="AD7422">
        <v>2969916056</v>
      </c>
      <c r="AE7422" s="1">
        <v>43742.597916666666</v>
      </c>
      <c r="AF7422" t="s">
        <v>12377</v>
      </c>
      <c r="AG7422" t="s">
        <v>41304</v>
      </c>
      <c r="AH7422" t="s">
        <v>51</v>
      </c>
      <c r="AJ7422" t="s">
        <v>53</v>
      </c>
      <c r="AL7422" t="s">
        <v>68</v>
      </c>
      <c r="AO7422" t="s">
        <v>5443</v>
      </c>
      <c r="AP7422" s="1">
        <v>45418.429861111108</v>
      </c>
      <c r="AQ7422" s="1">
        <v>45278.438888888886</v>
      </c>
    </row>
    <row r="7423" spans="1:43" x14ac:dyDescent="0.35">
      <c r="A7423" t="s">
        <v>41305</v>
      </c>
      <c r="B7423" t="s">
        <v>18008</v>
      </c>
      <c r="C7423" t="s">
        <v>41306</v>
      </c>
      <c r="F7423" t="s">
        <v>41307</v>
      </c>
      <c r="H7423" t="s">
        <v>41305</v>
      </c>
      <c r="J7423" t="s">
        <v>41308</v>
      </c>
      <c r="K7423" t="s">
        <v>41309</v>
      </c>
      <c r="M7423" t="s">
        <v>315</v>
      </c>
      <c r="N7423" t="s">
        <v>253</v>
      </c>
      <c r="O7423">
        <v>87413</v>
      </c>
      <c r="P7423" t="s">
        <v>50</v>
      </c>
      <c r="U7423" s="1">
        <v>44810</v>
      </c>
      <c r="V7423" s="1">
        <v>44810</v>
      </c>
      <c r="W7423" s="1">
        <v>45096.388888888891</v>
      </c>
      <c r="X7423" s="1">
        <v>45096.388888888891</v>
      </c>
      <c r="AC7423" t="s">
        <v>53</v>
      </c>
      <c r="AD7423">
        <v>2969549272</v>
      </c>
      <c r="AE7423" s="1">
        <v>40217.504166666666</v>
      </c>
      <c r="AF7423" t="s">
        <v>41310</v>
      </c>
      <c r="AG7423" t="s">
        <v>41311</v>
      </c>
      <c r="AH7423" t="s">
        <v>51</v>
      </c>
      <c r="AJ7423" t="s">
        <v>53</v>
      </c>
      <c r="AL7423" t="s">
        <v>68</v>
      </c>
      <c r="AO7423" t="s">
        <v>8142</v>
      </c>
      <c r="AP7423" s="1">
        <v>45471.447222222225</v>
      </c>
      <c r="AQ7423" s="1">
        <v>45308.591666666667</v>
      </c>
    </row>
    <row r="7424" spans="1:43" x14ac:dyDescent="0.35">
      <c r="A7424" t="s">
        <v>41312</v>
      </c>
      <c r="B7424" t="s">
        <v>15367</v>
      </c>
      <c r="C7424" t="s">
        <v>748</v>
      </c>
      <c r="F7424">
        <v>14322309665</v>
      </c>
      <c r="H7424" t="s">
        <v>41312</v>
      </c>
      <c r="J7424" t="s">
        <v>16060</v>
      </c>
      <c r="K7424" t="s">
        <v>16188</v>
      </c>
      <c r="M7424" t="s">
        <v>2783</v>
      </c>
      <c r="N7424" t="s">
        <v>264</v>
      </c>
      <c r="O7424">
        <v>77040</v>
      </c>
      <c r="P7424" t="s">
        <v>50</v>
      </c>
      <c r="U7424" s="1">
        <v>44810</v>
      </c>
      <c r="V7424" s="1">
        <v>44810</v>
      </c>
      <c r="W7424" s="1">
        <v>44810.388194444444</v>
      </c>
      <c r="X7424" s="1">
        <v>44810.388194444444</v>
      </c>
      <c r="AC7424" t="s">
        <v>53</v>
      </c>
      <c r="AD7424">
        <v>2969509141</v>
      </c>
      <c r="AE7424" s="1">
        <v>38288.693749999999</v>
      </c>
      <c r="AF7424" t="s">
        <v>3535</v>
      </c>
      <c r="AG7424" t="s">
        <v>41313</v>
      </c>
      <c r="AH7424" t="s">
        <v>51</v>
      </c>
      <c r="AJ7424" t="s">
        <v>53</v>
      </c>
      <c r="AL7424" t="s">
        <v>68</v>
      </c>
      <c r="AO7424" t="s">
        <v>5443</v>
      </c>
      <c r="AP7424" s="1">
        <v>45432.661111111112</v>
      </c>
      <c r="AQ7424" s="1">
        <v>45432.662499999999</v>
      </c>
    </row>
    <row r="7425" spans="1:43" x14ac:dyDescent="0.35">
      <c r="A7425" t="s">
        <v>41314</v>
      </c>
      <c r="B7425" t="s">
        <v>41315</v>
      </c>
      <c r="C7425" t="s">
        <v>41316</v>
      </c>
      <c r="F7425" t="s">
        <v>41317</v>
      </c>
      <c r="H7425" t="s">
        <v>41314</v>
      </c>
      <c r="J7425" t="s">
        <v>41318</v>
      </c>
      <c r="K7425" t="s">
        <v>41319</v>
      </c>
      <c r="M7425" t="s">
        <v>41320</v>
      </c>
      <c r="N7425" t="s">
        <v>41321</v>
      </c>
      <c r="O7425">
        <v>27060</v>
      </c>
      <c r="P7425" t="s">
        <v>5151</v>
      </c>
      <c r="U7425" s="1">
        <v>44810</v>
      </c>
      <c r="V7425" s="1">
        <v>44810</v>
      </c>
      <c r="W7425" s="1">
        <v>44810.680555555555</v>
      </c>
      <c r="X7425" s="1">
        <v>44810.680555555555</v>
      </c>
      <c r="AC7425" t="s">
        <v>51</v>
      </c>
      <c r="AD7425">
        <v>2973611199</v>
      </c>
      <c r="AE7425" s="1">
        <v>45146.50277777778</v>
      </c>
      <c r="AG7425" t="s">
        <v>41322</v>
      </c>
      <c r="AH7425" t="s">
        <v>51</v>
      </c>
      <c r="AJ7425" t="s">
        <v>53</v>
      </c>
      <c r="AL7425" t="s">
        <v>78</v>
      </c>
      <c r="AO7425" t="s">
        <v>5443</v>
      </c>
      <c r="AP7425" s="1">
        <v>44791.709722222222</v>
      </c>
    </row>
    <row r="7426" spans="1:43" x14ac:dyDescent="0.35">
      <c r="A7426" t="s">
        <v>41323</v>
      </c>
      <c r="B7426" t="s">
        <v>25918</v>
      </c>
      <c r="C7426" t="s">
        <v>2912</v>
      </c>
      <c r="F7426" t="s">
        <v>41324</v>
      </c>
      <c r="H7426" t="s">
        <v>41325</v>
      </c>
      <c r="J7426" t="s">
        <v>41326</v>
      </c>
      <c r="K7426" t="s">
        <v>41327</v>
      </c>
      <c r="M7426" t="s">
        <v>143</v>
      </c>
      <c r="N7426" t="s">
        <v>65</v>
      </c>
      <c r="O7426">
        <v>81503</v>
      </c>
      <c r="P7426" t="s">
        <v>50</v>
      </c>
      <c r="U7426" s="1">
        <v>44810</v>
      </c>
      <c r="V7426" s="1">
        <v>44810</v>
      </c>
      <c r="W7426" s="1">
        <v>44810.672222222223</v>
      </c>
      <c r="X7426" s="1">
        <v>44810.672222222223</v>
      </c>
      <c r="AC7426" t="s">
        <v>53</v>
      </c>
      <c r="AD7426">
        <v>2972124852</v>
      </c>
      <c r="AE7426" s="1">
        <v>44810.681250000001</v>
      </c>
      <c r="AF7426" t="s">
        <v>41328</v>
      </c>
      <c r="AG7426" t="s">
        <v>41329</v>
      </c>
      <c r="AH7426" t="s">
        <v>51</v>
      </c>
      <c r="AJ7426" t="s">
        <v>53</v>
      </c>
      <c r="AL7426" t="s">
        <v>68</v>
      </c>
      <c r="AO7426" t="s">
        <v>5443</v>
      </c>
      <c r="AP7426" s="1">
        <v>44995.362500000003</v>
      </c>
    </row>
    <row r="7427" spans="1:43" x14ac:dyDescent="0.35">
      <c r="A7427" t="s">
        <v>41330</v>
      </c>
      <c r="B7427" t="s">
        <v>4406</v>
      </c>
      <c r="C7427" t="s">
        <v>258</v>
      </c>
      <c r="F7427" t="s">
        <v>41331</v>
      </c>
      <c r="H7427" t="s">
        <v>41330</v>
      </c>
      <c r="J7427" t="s">
        <v>41332</v>
      </c>
      <c r="K7427" t="s">
        <v>41333</v>
      </c>
      <c r="M7427" t="s">
        <v>545</v>
      </c>
      <c r="N7427" t="s">
        <v>253</v>
      </c>
      <c r="O7427">
        <v>88001</v>
      </c>
      <c r="P7427" t="s">
        <v>50</v>
      </c>
      <c r="U7427" s="1">
        <v>44810</v>
      </c>
      <c r="V7427" s="1">
        <v>44810</v>
      </c>
      <c r="W7427" s="1">
        <v>44810.362500000003</v>
      </c>
      <c r="X7427" s="1">
        <v>44810.362500000003</v>
      </c>
      <c r="AC7427" t="s">
        <v>53</v>
      </c>
      <c r="AD7427">
        <v>2969479051</v>
      </c>
      <c r="AE7427" s="1">
        <v>37371</v>
      </c>
      <c r="AF7427" t="s">
        <v>4784</v>
      </c>
      <c r="AG7427" t="s">
        <v>41334</v>
      </c>
      <c r="AH7427" t="s">
        <v>51</v>
      </c>
      <c r="AJ7427" t="s">
        <v>53</v>
      </c>
      <c r="AL7427" t="s">
        <v>68</v>
      </c>
      <c r="AO7427" t="s">
        <v>5443</v>
      </c>
      <c r="AP7427" s="1">
        <v>44861.515972222223</v>
      </c>
    </row>
    <row r="7428" spans="1:43" x14ac:dyDescent="0.35">
      <c r="A7428" t="s">
        <v>41335</v>
      </c>
      <c r="B7428" t="s">
        <v>8694</v>
      </c>
      <c r="C7428" t="s">
        <v>587</v>
      </c>
      <c r="F7428" t="s">
        <v>41336</v>
      </c>
      <c r="H7428" t="s">
        <v>41337</v>
      </c>
      <c r="J7428" t="s">
        <v>41338</v>
      </c>
      <c r="K7428" t="s">
        <v>41339</v>
      </c>
      <c r="M7428" t="s">
        <v>3894</v>
      </c>
      <c r="N7428" t="s">
        <v>65</v>
      </c>
      <c r="O7428">
        <v>80229</v>
      </c>
      <c r="P7428" t="s">
        <v>50</v>
      </c>
      <c r="U7428" s="1">
        <v>44810</v>
      </c>
      <c r="V7428" s="1">
        <v>44810</v>
      </c>
      <c r="W7428" s="1">
        <v>44810.469444444447</v>
      </c>
      <c r="X7428" s="1">
        <v>44810.469444444447</v>
      </c>
      <c r="AC7428" t="s">
        <v>53</v>
      </c>
      <c r="AD7428">
        <v>2972125029</v>
      </c>
      <c r="AE7428" s="1">
        <v>44811.455555555556</v>
      </c>
      <c r="AF7428" t="s">
        <v>41340</v>
      </c>
      <c r="AG7428" t="s">
        <v>41341</v>
      </c>
      <c r="AH7428" t="s">
        <v>51</v>
      </c>
      <c r="AJ7428" t="s">
        <v>53</v>
      </c>
      <c r="AL7428" t="s">
        <v>68</v>
      </c>
      <c r="AO7428" t="s">
        <v>5443</v>
      </c>
      <c r="AP7428" s="1">
        <v>45472.390972222223</v>
      </c>
      <c r="AQ7428" s="1">
        <v>44903.852777777778</v>
      </c>
    </row>
    <row r="7429" spans="1:43" x14ac:dyDescent="0.35">
      <c r="A7429" t="s">
        <v>41342</v>
      </c>
      <c r="B7429" t="s">
        <v>41343</v>
      </c>
      <c r="C7429" t="s">
        <v>3475</v>
      </c>
      <c r="F7429" t="s">
        <v>41344</v>
      </c>
      <c r="H7429" t="s">
        <v>41342</v>
      </c>
      <c r="J7429" t="s">
        <v>41345</v>
      </c>
      <c r="P7429" t="s">
        <v>50</v>
      </c>
      <c r="U7429" s="1">
        <v>44810</v>
      </c>
      <c r="V7429" s="1">
        <v>44810</v>
      </c>
      <c r="W7429" s="1">
        <v>44810.518750000003</v>
      </c>
      <c r="X7429" s="1">
        <v>44810.518750000003</v>
      </c>
      <c r="AC7429" t="s">
        <v>53</v>
      </c>
      <c r="AD7429">
        <v>2972124764</v>
      </c>
      <c r="AE7429" s="1">
        <v>44810.521527777775</v>
      </c>
      <c r="AF7429" t="s">
        <v>41346</v>
      </c>
      <c r="AG7429" t="s">
        <v>41347</v>
      </c>
      <c r="AH7429" t="s">
        <v>51</v>
      </c>
      <c r="AJ7429" t="s">
        <v>53</v>
      </c>
      <c r="AL7429" t="s">
        <v>68</v>
      </c>
      <c r="AO7429" t="s">
        <v>8142</v>
      </c>
    </row>
    <row r="7430" spans="1:43" x14ac:dyDescent="0.35">
      <c r="A7430" t="s">
        <v>41348</v>
      </c>
      <c r="B7430" t="s">
        <v>41349</v>
      </c>
      <c r="C7430" t="s">
        <v>41350</v>
      </c>
      <c r="F7430">
        <f>1612-600-1916</f>
        <v>-904</v>
      </c>
      <c r="H7430" t="s">
        <v>41351</v>
      </c>
      <c r="J7430" t="s">
        <v>41352</v>
      </c>
      <c r="N7430" t="s">
        <v>15037</v>
      </c>
      <c r="O7430">
        <v>56241</v>
      </c>
      <c r="P7430" t="s">
        <v>50</v>
      </c>
      <c r="U7430" s="1">
        <v>44810</v>
      </c>
      <c r="V7430" s="1">
        <v>44810</v>
      </c>
      <c r="W7430" s="1">
        <v>44810.50277777778</v>
      </c>
      <c r="X7430" s="1">
        <v>44810.50277777778</v>
      </c>
      <c r="AC7430" t="s">
        <v>53</v>
      </c>
      <c r="AD7430">
        <v>2970054922</v>
      </c>
      <c r="AE7430" s="1">
        <v>44284.459722222222</v>
      </c>
      <c r="AF7430" t="s">
        <v>41353</v>
      </c>
      <c r="AG7430" t="s">
        <v>41354</v>
      </c>
      <c r="AH7430" t="s">
        <v>51</v>
      </c>
      <c r="AJ7430" t="s">
        <v>53</v>
      </c>
      <c r="AL7430" t="s">
        <v>68</v>
      </c>
      <c r="AO7430" t="s">
        <v>8142</v>
      </c>
      <c r="AP7430" s="1">
        <v>45311.606944444444</v>
      </c>
    </row>
    <row r="7431" spans="1:43" x14ac:dyDescent="0.35">
      <c r="A7431" t="s">
        <v>41355</v>
      </c>
      <c r="B7431" t="s">
        <v>24897</v>
      </c>
      <c r="C7431" t="s">
        <v>41356</v>
      </c>
      <c r="F7431" t="s">
        <v>41357</v>
      </c>
      <c r="H7431" t="s">
        <v>41355</v>
      </c>
      <c r="J7431" t="s">
        <v>491</v>
      </c>
      <c r="N7431" t="s">
        <v>26966</v>
      </c>
      <c r="O7431">
        <v>72103</v>
      </c>
      <c r="P7431" t="s">
        <v>50</v>
      </c>
      <c r="U7431" s="1">
        <v>44811</v>
      </c>
      <c r="V7431" s="1">
        <v>44811</v>
      </c>
      <c r="AC7431" t="s">
        <v>53</v>
      </c>
      <c r="AD7431">
        <v>2969472760</v>
      </c>
      <c r="AE7431" s="1">
        <v>36916.71597222222</v>
      </c>
      <c r="AG7431" t="s">
        <v>41358</v>
      </c>
      <c r="AH7431" t="s">
        <v>51</v>
      </c>
      <c r="AJ7431" t="s">
        <v>53</v>
      </c>
      <c r="AO7431" t="s">
        <v>8142</v>
      </c>
    </row>
    <row r="7432" spans="1:43" x14ac:dyDescent="0.35">
      <c r="A7432" t="s">
        <v>41359</v>
      </c>
      <c r="B7432" t="s">
        <v>41360</v>
      </c>
      <c r="C7432" t="s">
        <v>41361</v>
      </c>
      <c r="F7432" t="s">
        <v>41362</v>
      </c>
      <c r="H7432" t="s">
        <v>41359</v>
      </c>
      <c r="J7432" t="s">
        <v>41363</v>
      </c>
      <c r="M7432" t="s">
        <v>7946</v>
      </c>
      <c r="N7432" t="s">
        <v>398</v>
      </c>
      <c r="O7432">
        <v>88310</v>
      </c>
      <c r="P7432" t="s">
        <v>50</v>
      </c>
      <c r="U7432" s="1">
        <v>44811</v>
      </c>
      <c r="V7432" s="1">
        <v>44811</v>
      </c>
      <c r="W7432" s="1">
        <v>44811.438888888886</v>
      </c>
      <c r="X7432" s="1">
        <v>44811.438888888886</v>
      </c>
      <c r="AC7432" t="s">
        <v>53</v>
      </c>
      <c r="AD7432">
        <v>1000000001</v>
      </c>
      <c r="AE7432" s="1">
        <v>39973.351388888892</v>
      </c>
      <c r="AF7432" t="s">
        <v>3377</v>
      </c>
      <c r="AG7432" t="s">
        <v>41364</v>
      </c>
      <c r="AH7432" t="s">
        <v>51</v>
      </c>
      <c r="AJ7432" t="s">
        <v>53</v>
      </c>
      <c r="AL7432" t="s">
        <v>78</v>
      </c>
      <c r="AO7432" t="s">
        <v>8142</v>
      </c>
    </row>
    <row r="7433" spans="1:43" x14ac:dyDescent="0.35">
      <c r="A7433" t="s">
        <v>41365</v>
      </c>
      <c r="B7433" t="s">
        <v>41366</v>
      </c>
      <c r="C7433" t="s">
        <v>41367</v>
      </c>
      <c r="H7433" t="s">
        <v>41368</v>
      </c>
      <c r="J7433" t="s">
        <v>41369</v>
      </c>
      <c r="U7433" s="1">
        <v>44811</v>
      </c>
      <c r="V7433" s="1">
        <v>44811</v>
      </c>
      <c r="W7433" s="1">
        <v>44811.45208333333</v>
      </c>
      <c r="X7433" s="1">
        <v>44811.45208333333</v>
      </c>
      <c r="AC7433" t="s">
        <v>53</v>
      </c>
      <c r="AD7433">
        <v>2969709742</v>
      </c>
      <c r="AE7433" s="1">
        <v>42628.488194444442</v>
      </c>
      <c r="AF7433" t="s">
        <v>41370</v>
      </c>
      <c r="AG7433" t="s">
        <v>41371</v>
      </c>
      <c r="AH7433" t="s">
        <v>51</v>
      </c>
      <c r="AJ7433" t="s">
        <v>53</v>
      </c>
      <c r="AL7433" t="s">
        <v>68</v>
      </c>
      <c r="AO7433" t="s">
        <v>8142</v>
      </c>
    </row>
    <row r="7434" spans="1:43" x14ac:dyDescent="0.35">
      <c r="A7434" t="s">
        <v>41372</v>
      </c>
      <c r="B7434" t="s">
        <v>41373</v>
      </c>
      <c r="C7434" t="s">
        <v>2937</v>
      </c>
      <c r="F7434" t="s">
        <v>41374</v>
      </c>
      <c r="H7434" t="s">
        <v>41375</v>
      </c>
      <c r="J7434" t="s">
        <v>75</v>
      </c>
      <c r="P7434" t="s">
        <v>50</v>
      </c>
      <c r="U7434" s="1">
        <v>44811</v>
      </c>
      <c r="V7434" s="1">
        <v>44811</v>
      </c>
      <c r="W7434" s="1">
        <v>44811.409722222219</v>
      </c>
      <c r="X7434" s="1">
        <v>44811.409722222219</v>
      </c>
      <c r="AC7434" t="s">
        <v>53</v>
      </c>
      <c r="AD7434">
        <v>2969480024</v>
      </c>
      <c r="AE7434" s="1">
        <v>37427</v>
      </c>
      <c r="AF7434" t="s">
        <v>76</v>
      </c>
      <c r="AG7434" t="s">
        <v>41376</v>
      </c>
      <c r="AH7434" t="s">
        <v>51</v>
      </c>
      <c r="AJ7434" t="s">
        <v>53</v>
      </c>
      <c r="AL7434" t="s">
        <v>68</v>
      </c>
      <c r="AO7434" t="s">
        <v>5443</v>
      </c>
      <c r="AP7434" s="1">
        <v>45476.384027777778</v>
      </c>
      <c r="AQ7434" s="1">
        <v>45476.4</v>
      </c>
    </row>
    <row r="7435" spans="1:43" x14ac:dyDescent="0.35">
      <c r="A7435" t="s">
        <v>41377</v>
      </c>
      <c r="B7435" t="s">
        <v>40858</v>
      </c>
      <c r="C7435" t="s">
        <v>10273</v>
      </c>
      <c r="F7435">
        <v>18156210880</v>
      </c>
      <c r="H7435" t="s">
        <v>41378</v>
      </c>
      <c r="J7435" t="s">
        <v>41379</v>
      </c>
      <c r="N7435" t="s">
        <v>287</v>
      </c>
      <c r="O7435">
        <v>80831</v>
      </c>
      <c r="P7435" t="s">
        <v>50</v>
      </c>
      <c r="U7435" s="1">
        <v>44811</v>
      </c>
      <c r="V7435" s="1">
        <v>44811</v>
      </c>
      <c r="W7435" s="1">
        <v>44811.568055555559</v>
      </c>
      <c r="X7435" s="1">
        <v>44811.568055555559</v>
      </c>
      <c r="AC7435" t="s">
        <v>53</v>
      </c>
      <c r="AD7435">
        <v>2970031653</v>
      </c>
      <c r="AE7435" s="1">
        <v>44182.306250000001</v>
      </c>
      <c r="AG7435" t="s">
        <v>41380</v>
      </c>
      <c r="AH7435" t="s">
        <v>51</v>
      </c>
      <c r="AJ7435" t="s">
        <v>53</v>
      </c>
      <c r="AL7435" t="s">
        <v>78</v>
      </c>
      <c r="AO7435" t="s">
        <v>8142</v>
      </c>
      <c r="AP7435" s="1">
        <v>44894.840277777781</v>
      </c>
    </row>
    <row r="7436" spans="1:43" x14ac:dyDescent="0.35">
      <c r="A7436" t="s">
        <v>41381</v>
      </c>
      <c r="B7436" t="s">
        <v>41382</v>
      </c>
      <c r="C7436" t="s">
        <v>14635</v>
      </c>
      <c r="F7436" t="s">
        <v>41383</v>
      </c>
      <c r="H7436" t="s">
        <v>41381</v>
      </c>
      <c r="J7436" t="s">
        <v>41384</v>
      </c>
      <c r="N7436" t="s">
        <v>287</v>
      </c>
      <c r="O7436">
        <v>80907</v>
      </c>
      <c r="P7436" t="s">
        <v>50</v>
      </c>
      <c r="U7436" s="1">
        <v>44811</v>
      </c>
      <c r="V7436" s="1">
        <v>44811</v>
      </c>
      <c r="W7436" s="1">
        <v>44811.600694444445</v>
      </c>
      <c r="X7436" s="1">
        <v>44811.600694444445</v>
      </c>
      <c r="AC7436" t="s">
        <v>53</v>
      </c>
      <c r="AD7436">
        <v>2969475420</v>
      </c>
      <c r="AE7436" s="1">
        <v>37166.661111111112</v>
      </c>
      <c r="AG7436" t="s">
        <v>41385</v>
      </c>
      <c r="AH7436" t="s">
        <v>51</v>
      </c>
      <c r="AJ7436" t="s">
        <v>53</v>
      </c>
      <c r="AL7436" t="s">
        <v>78</v>
      </c>
      <c r="AO7436" t="s">
        <v>8142</v>
      </c>
    </row>
    <row r="7437" spans="1:43" x14ac:dyDescent="0.35">
      <c r="A7437" t="s">
        <v>31261</v>
      </c>
      <c r="B7437" t="s">
        <v>31260</v>
      </c>
      <c r="C7437" t="s">
        <v>41386</v>
      </c>
      <c r="F7437" t="s">
        <v>41387</v>
      </c>
      <c r="H7437" t="s">
        <v>31261</v>
      </c>
      <c r="I7437" t="s">
        <v>169</v>
      </c>
      <c r="J7437" t="s">
        <v>13574</v>
      </c>
      <c r="K7437" t="s">
        <v>41388</v>
      </c>
      <c r="M7437" t="s">
        <v>33039</v>
      </c>
      <c r="N7437" t="s">
        <v>4436</v>
      </c>
      <c r="O7437" t="s">
        <v>33040</v>
      </c>
      <c r="P7437" t="s">
        <v>4438</v>
      </c>
      <c r="U7437" s="1">
        <v>44811</v>
      </c>
      <c r="V7437" s="1">
        <v>44811</v>
      </c>
      <c r="AC7437" t="s">
        <v>53</v>
      </c>
      <c r="AD7437">
        <v>2969823183</v>
      </c>
      <c r="AE7437" s="1">
        <v>43312.453472222223</v>
      </c>
      <c r="AG7437" t="s">
        <v>41389</v>
      </c>
      <c r="AH7437" t="s">
        <v>51</v>
      </c>
      <c r="AJ7437" t="s">
        <v>53</v>
      </c>
      <c r="AO7437" t="s">
        <v>8142</v>
      </c>
    </row>
    <row r="7438" spans="1:43" x14ac:dyDescent="0.35">
      <c r="A7438" t="s">
        <v>41390</v>
      </c>
      <c r="B7438" t="s">
        <v>41391</v>
      </c>
      <c r="C7438" t="s">
        <v>15498</v>
      </c>
      <c r="F7438">
        <v>27768451087</v>
      </c>
      <c r="H7438" t="s">
        <v>41392</v>
      </c>
      <c r="J7438" t="s">
        <v>41393</v>
      </c>
      <c r="K7438" t="s">
        <v>18124</v>
      </c>
      <c r="M7438" t="s">
        <v>18125</v>
      </c>
      <c r="N7438" t="s">
        <v>6977</v>
      </c>
      <c r="O7438">
        <v>46383</v>
      </c>
      <c r="P7438" t="s">
        <v>15645</v>
      </c>
      <c r="U7438" s="1">
        <v>44811</v>
      </c>
      <c r="V7438" s="1">
        <v>44811</v>
      </c>
      <c r="AC7438" t="s">
        <v>53</v>
      </c>
      <c r="AD7438">
        <v>2969530290</v>
      </c>
      <c r="AE7438" s="1">
        <v>39465.556250000001</v>
      </c>
      <c r="AG7438" t="s">
        <v>41394</v>
      </c>
      <c r="AH7438" t="s">
        <v>51</v>
      </c>
      <c r="AJ7438" t="s">
        <v>53</v>
      </c>
      <c r="AO7438" t="s">
        <v>8142</v>
      </c>
    </row>
    <row r="7439" spans="1:43" x14ac:dyDescent="0.35">
      <c r="A7439" t="s">
        <v>41395</v>
      </c>
      <c r="B7439" t="s">
        <v>8512</v>
      </c>
      <c r="C7439" t="s">
        <v>30196</v>
      </c>
      <c r="F7439" t="s">
        <v>41396</v>
      </c>
      <c r="H7439" t="s">
        <v>41397</v>
      </c>
      <c r="J7439" t="s">
        <v>36939</v>
      </c>
      <c r="K7439" t="s">
        <v>41398</v>
      </c>
      <c r="M7439" t="s">
        <v>8594</v>
      </c>
      <c r="N7439" t="s">
        <v>2409</v>
      </c>
      <c r="O7439">
        <v>85215</v>
      </c>
      <c r="P7439" t="s">
        <v>50</v>
      </c>
      <c r="U7439" s="1">
        <v>44811</v>
      </c>
      <c r="V7439" s="1">
        <v>44811</v>
      </c>
      <c r="AC7439" t="s">
        <v>53</v>
      </c>
      <c r="AD7439">
        <v>2969703313</v>
      </c>
      <c r="AE7439" s="1">
        <v>42545.711111111108</v>
      </c>
      <c r="AG7439" t="s">
        <v>41399</v>
      </c>
      <c r="AH7439" t="s">
        <v>51</v>
      </c>
      <c r="AJ7439" t="s">
        <v>53</v>
      </c>
      <c r="AO7439" t="s">
        <v>8142</v>
      </c>
    </row>
    <row r="7440" spans="1:43" x14ac:dyDescent="0.35">
      <c r="A7440" t="s">
        <v>41400</v>
      </c>
      <c r="B7440" t="s">
        <v>41401</v>
      </c>
      <c r="C7440" t="s">
        <v>16237</v>
      </c>
      <c r="F7440" t="s">
        <v>41402</v>
      </c>
      <c r="H7440" t="s">
        <v>41400</v>
      </c>
      <c r="J7440" t="s">
        <v>27091</v>
      </c>
      <c r="K7440" t="s">
        <v>41403</v>
      </c>
      <c r="M7440" t="s">
        <v>11741</v>
      </c>
      <c r="N7440" t="s">
        <v>65</v>
      </c>
      <c r="O7440">
        <v>80439</v>
      </c>
      <c r="P7440" t="s">
        <v>50</v>
      </c>
      <c r="U7440" s="1">
        <v>44811</v>
      </c>
      <c r="V7440" s="1">
        <v>44811</v>
      </c>
      <c r="W7440" s="1">
        <v>44811.676388888889</v>
      </c>
      <c r="X7440" s="1">
        <v>45092.54583333333</v>
      </c>
      <c r="AC7440" t="s">
        <v>53</v>
      </c>
      <c r="AD7440">
        <v>2969475433</v>
      </c>
      <c r="AE7440" s="1">
        <v>37166.661111111112</v>
      </c>
      <c r="AF7440" t="s">
        <v>16889</v>
      </c>
      <c r="AG7440" t="s">
        <v>41404</v>
      </c>
      <c r="AH7440" t="s">
        <v>51</v>
      </c>
      <c r="AJ7440" t="s">
        <v>53</v>
      </c>
      <c r="AL7440" t="s">
        <v>68</v>
      </c>
      <c r="AO7440" t="s">
        <v>5443</v>
      </c>
      <c r="AP7440" s="1">
        <v>45295.451388888891</v>
      </c>
      <c r="AQ7440" s="1">
        <v>45295.459027777775</v>
      </c>
    </row>
    <row r="7441" spans="1:43" x14ac:dyDescent="0.35">
      <c r="A7441" t="s">
        <v>41405</v>
      </c>
      <c r="B7441" t="s">
        <v>41406</v>
      </c>
      <c r="C7441" t="s">
        <v>41407</v>
      </c>
      <c r="F7441">
        <f>1719-391-1524</f>
        <v>-196</v>
      </c>
      <c r="H7441" t="s">
        <v>41405</v>
      </c>
      <c r="J7441" t="s">
        <v>41408</v>
      </c>
      <c r="N7441" t="s">
        <v>287</v>
      </c>
      <c r="O7441">
        <v>80910</v>
      </c>
      <c r="P7441" t="s">
        <v>50</v>
      </c>
      <c r="U7441" s="1">
        <v>44811</v>
      </c>
      <c r="V7441" s="1">
        <v>44811</v>
      </c>
      <c r="W7441" s="1">
        <v>44811.682638888888</v>
      </c>
      <c r="X7441" s="1">
        <v>44811.682638888888</v>
      </c>
      <c r="AC7441" t="s">
        <v>53</v>
      </c>
      <c r="AD7441">
        <v>2969902123</v>
      </c>
      <c r="AE7441" s="1">
        <v>43683.554861111108</v>
      </c>
      <c r="AF7441" t="s">
        <v>41409</v>
      </c>
      <c r="AG7441" t="s">
        <v>41410</v>
      </c>
      <c r="AH7441" t="s">
        <v>51</v>
      </c>
      <c r="AJ7441" t="s">
        <v>53</v>
      </c>
      <c r="AL7441" t="s">
        <v>68</v>
      </c>
      <c r="AO7441" t="s">
        <v>8142</v>
      </c>
    </row>
    <row r="7442" spans="1:43" x14ac:dyDescent="0.35">
      <c r="A7442" t="s">
        <v>41411</v>
      </c>
      <c r="B7442" t="s">
        <v>41412</v>
      </c>
      <c r="C7442" t="s">
        <v>587</v>
      </c>
      <c r="F7442" t="s">
        <v>41413</v>
      </c>
      <c r="H7442" t="s">
        <v>41414</v>
      </c>
      <c r="J7442" t="s">
        <v>41415</v>
      </c>
      <c r="N7442" t="s">
        <v>287</v>
      </c>
      <c r="O7442">
        <v>80135</v>
      </c>
      <c r="P7442" t="s">
        <v>50</v>
      </c>
      <c r="U7442" s="1">
        <v>44811</v>
      </c>
      <c r="V7442" s="1">
        <v>44811</v>
      </c>
      <c r="W7442" s="1">
        <v>44811.53125</v>
      </c>
      <c r="X7442" s="1">
        <v>44811.53125</v>
      </c>
      <c r="AC7442" t="s">
        <v>53</v>
      </c>
      <c r="AD7442">
        <v>2969588567</v>
      </c>
      <c r="AE7442" s="1">
        <v>41358.623611111114</v>
      </c>
      <c r="AG7442" t="s">
        <v>41416</v>
      </c>
      <c r="AH7442" t="s">
        <v>51</v>
      </c>
      <c r="AJ7442" t="s">
        <v>53</v>
      </c>
      <c r="AL7442" t="s">
        <v>78</v>
      </c>
      <c r="AO7442" t="s">
        <v>8142</v>
      </c>
    </row>
    <row r="7443" spans="1:43" x14ac:dyDescent="0.35">
      <c r="A7443" t="s">
        <v>41417</v>
      </c>
      <c r="B7443" t="s">
        <v>41418</v>
      </c>
      <c r="C7443" t="s">
        <v>7188</v>
      </c>
      <c r="F7443" t="s">
        <v>41419</v>
      </c>
      <c r="H7443" t="s">
        <v>41420</v>
      </c>
      <c r="J7443" t="s">
        <v>41421</v>
      </c>
      <c r="P7443" t="s">
        <v>50</v>
      </c>
      <c r="U7443" s="1">
        <v>44811</v>
      </c>
      <c r="V7443" s="1">
        <v>44811</v>
      </c>
      <c r="W7443" s="1">
        <v>44811.847916666666</v>
      </c>
      <c r="X7443" s="1">
        <v>44811.847916666666</v>
      </c>
      <c r="AC7443" t="s">
        <v>53</v>
      </c>
      <c r="AD7443">
        <v>2972128501</v>
      </c>
      <c r="AE7443" s="1">
        <v>44825.462500000001</v>
      </c>
      <c r="AG7443" t="s">
        <v>41422</v>
      </c>
      <c r="AH7443" t="s">
        <v>51</v>
      </c>
      <c r="AJ7443" t="s">
        <v>53</v>
      </c>
      <c r="AL7443" t="s">
        <v>78</v>
      </c>
      <c r="AO7443" t="s">
        <v>8142</v>
      </c>
      <c r="AP7443" s="1">
        <v>44937.583333333336</v>
      </c>
    </row>
    <row r="7444" spans="1:43" x14ac:dyDescent="0.35">
      <c r="A7444" t="s">
        <v>41423</v>
      </c>
      <c r="B7444" t="s">
        <v>41424</v>
      </c>
      <c r="C7444" t="s">
        <v>6419</v>
      </c>
      <c r="F7444" t="s">
        <v>41425</v>
      </c>
      <c r="H7444" t="s">
        <v>41423</v>
      </c>
      <c r="J7444" t="s">
        <v>2011</v>
      </c>
      <c r="K7444" t="s">
        <v>41426</v>
      </c>
      <c r="M7444" t="s">
        <v>3641</v>
      </c>
      <c r="N7444" t="s">
        <v>65</v>
      </c>
      <c r="O7444">
        <v>80112</v>
      </c>
      <c r="P7444" t="s">
        <v>50</v>
      </c>
      <c r="U7444" s="1">
        <v>44811</v>
      </c>
      <c r="V7444" s="1">
        <v>44811</v>
      </c>
      <c r="W7444" s="1">
        <v>44811.570833333331</v>
      </c>
      <c r="X7444" s="1">
        <v>44811.570833333331</v>
      </c>
      <c r="AC7444" t="s">
        <v>53</v>
      </c>
      <c r="AD7444">
        <v>2969480426</v>
      </c>
      <c r="AE7444" s="1">
        <v>37448</v>
      </c>
      <c r="AF7444" t="s">
        <v>2012</v>
      </c>
      <c r="AG7444" t="s">
        <v>41427</v>
      </c>
      <c r="AH7444" t="s">
        <v>51</v>
      </c>
      <c r="AJ7444" t="s">
        <v>53</v>
      </c>
      <c r="AL7444" t="s">
        <v>68</v>
      </c>
      <c r="AO7444" t="s">
        <v>5443</v>
      </c>
      <c r="AP7444" s="1">
        <v>45007.771527777775</v>
      </c>
      <c r="AQ7444" s="1">
        <v>45007.734722222223</v>
      </c>
    </row>
    <row r="7445" spans="1:43" x14ac:dyDescent="0.35">
      <c r="A7445" t="s">
        <v>12217</v>
      </c>
      <c r="B7445" t="s">
        <v>12215</v>
      </c>
      <c r="C7445" t="s">
        <v>961</v>
      </c>
      <c r="F7445">
        <v>13035199569</v>
      </c>
      <c r="H7445" t="s">
        <v>12217</v>
      </c>
      <c r="I7445" t="s">
        <v>464</v>
      </c>
      <c r="J7445" t="s">
        <v>18584</v>
      </c>
      <c r="K7445" t="s">
        <v>2782</v>
      </c>
      <c r="M7445" t="s">
        <v>2783</v>
      </c>
      <c r="N7445" t="s">
        <v>264</v>
      </c>
      <c r="O7445">
        <v>77002</v>
      </c>
      <c r="P7445" t="s">
        <v>50</v>
      </c>
      <c r="U7445" s="1">
        <v>44811.411111111112</v>
      </c>
      <c r="V7445" s="1">
        <v>44811.411111111112</v>
      </c>
      <c r="W7445" s="1">
        <v>44839.60833333333</v>
      </c>
      <c r="X7445" s="1">
        <v>45393.580555555556</v>
      </c>
      <c r="Y7445" s="1">
        <v>45390.464583333334</v>
      </c>
      <c r="Z7445">
        <v>3533.99</v>
      </c>
      <c r="AA7445" t="s">
        <v>133</v>
      </c>
      <c r="AC7445" t="s">
        <v>53</v>
      </c>
      <c r="AD7445">
        <v>2969543968</v>
      </c>
      <c r="AE7445" s="1">
        <v>40032.470138888886</v>
      </c>
      <c r="AF7445" t="s">
        <v>12221</v>
      </c>
      <c r="AG7445" t="s">
        <v>41428</v>
      </c>
      <c r="AH7445" t="s">
        <v>53</v>
      </c>
      <c r="AJ7445" t="s">
        <v>53</v>
      </c>
      <c r="AK7445" t="s">
        <v>13606</v>
      </c>
      <c r="AL7445" t="s">
        <v>68</v>
      </c>
      <c r="AO7445" t="s">
        <v>54</v>
      </c>
      <c r="AP7445" s="1">
        <v>45310.505555555559</v>
      </c>
    </row>
    <row r="7446" spans="1:43" x14ac:dyDescent="0.35">
      <c r="A7446" t="s">
        <v>41429</v>
      </c>
      <c r="B7446" t="s">
        <v>1075</v>
      </c>
      <c r="C7446" t="s">
        <v>3466</v>
      </c>
      <c r="D7446" t="s">
        <v>1767</v>
      </c>
      <c r="F7446" t="s">
        <v>47</v>
      </c>
      <c r="H7446" t="s">
        <v>41430</v>
      </c>
      <c r="I7446" t="s">
        <v>415</v>
      </c>
      <c r="J7446" t="s">
        <v>85</v>
      </c>
      <c r="P7446" t="s">
        <v>50</v>
      </c>
      <c r="U7446" s="1">
        <v>44811.650694444441</v>
      </c>
      <c r="V7446" s="1">
        <v>44811.650694444441</v>
      </c>
      <c r="W7446" s="1">
        <v>44981.461805555555</v>
      </c>
      <c r="X7446" s="1">
        <v>44981.461805555555</v>
      </c>
      <c r="AC7446" t="s">
        <v>53</v>
      </c>
      <c r="AD7446">
        <v>1000000000</v>
      </c>
      <c r="AE7446" s="1">
        <v>37295</v>
      </c>
      <c r="AG7446" t="s">
        <v>41431</v>
      </c>
      <c r="AH7446" t="s">
        <v>53</v>
      </c>
      <c r="AJ7446" t="s">
        <v>53</v>
      </c>
      <c r="AK7446" t="s">
        <v>17298</v>
      </c>
      <c r="AL7446" t="s">
        <v>78</v>
      </c>
      <c r="AO7446" t="s">
        <v>54</v>
      </c>
      <c r="AP7446" s="1">
        <v>45476.399305555555</v>
      </c>
    </row>
    <row r="7447" spans="1:43" x14ac:dyDescent="0.35">
      <c r="A7447" t="s">
        <v>41432</v>
      </c>
      <c r="B7447" t="s">
        <v>4984</v>
      </c>
      <c r="C7447" t="s">
        <v>218</v>
      </c>
      <c r="F7447" t="s">
        <v>41433</v>
      </c>
      <c r="H7447" t="s">
        <v>41432</v>
      </c>
      <c r="I7447" t="s">
        <v>816</v>
      </c>
      <c r="J7447" t="s">
        <v>491</v>
      </c>
      <c r="N7447" t="s">
        <v>17111</v>
      </c>
      <c r="O7447">
        <v>43054</v>
      </c>
      <c r="P7447" t="s">
        <v>50</v>
      </c>
      <c r="U7447" s="1">
        <v>44812</v>
      </c>
      <c r="V7447" s="1">
        <v>44812</v>
      </c>
      <c r="AC7447" t="s">
        <v>53</v>
      </c>
      <c r="AD7447">
        <v>2969472760</v>
      </c>
      <c r="AE7447" s="1">
        <v>36916.71597222222</v>
      </c>
      <c r="AG7447" t="s">
        <v>41434</v>
      </c>
      <c r="AH7447" t="s">
        <v>51</v>
      </c>
      <c r="AJ7447" t="s">
        <v>53</v>
      </c>
      <c r="AO7447" t="s">
        <v>8142</v>
      </c>
    </row>
    <row r="7448" spans="1:43" x14ac:dyDescent="0.35">
      <c r="A7448" t="s">
        <v>41435</v>
      </c>
      <c r="B7448" t="s">
        <v>41436</v>
      </c>
      <c r="C7448" t="s">
        <v>41437</v>
      </c>
      <c r="F7448" t="s">
        <v>41438</v>
      </c>
      <c r="H7448" t="s">
        <v>41435</v>
      </c>
      <c r="J7448" t="s">
        <v>3933</v>
      </c>
      <c r="N7448" t="s">
        <v>19832</v>
      </c>
      <c r="O7448" t="s">
        <v>41439</v>
      </c>
      <c r="P7448" t="s">
        <v>4438</v>
      </c>
      <c r="U7448" s="1">
        <v>44812</v>
      </c>
      <c r="V7448" s="1">
        <v>44812</v>
      </c>
      <c r="AC7448" t="s">
        <v>53</v>
      </c>
      <c r="AD7448">
        <v>2969551137</v>
      </c>
      <c r="AE7448" s="1">
        <v>40288.591666666667</v>
      </c>
      <c r="AG7448" t="s">
        <v>41440</v>
      </c>
      <c r="AH7448" t="s">
        <v>51</v>
      </c>
      <c r="AJ7448" t="s">
        <v>53</v>
      </c>
      <c r="AO7448" t="s">
        <v>8142</v>
      </c>
    </row>
    <row r="7449" spans="1:43" x14ac:dyDescent="0.35">
      <c r="A7449" t="s">
        <v>41441</v>
      </c>
      <c r="B7449" t="s">
        <v>41442</v>
      </c>
      <c r="C7449" t="s">
        <v>57</v>
      </c>
      <c r="F7449" t="s">
        <v>41443</v>
      </c>
      <c r="H7449" t="s">
        <v>41441</v>
      </c>
      <c r="J7449" t="s">
        <v>41444</v>
      </c>
      <c r="K7449" t="s">
        <v>41445</v>
      </c>
      <c r="M7449" t="s">
        <v>41446</v>
      </c>
      <c r="N7449" t="s">
        <v>287</v>
      </c>
      <c r="O7449">
        <v>80549</v>
      </c>
      <c r="P7449" t="s">
        <v>50</v>
      </c>
      <c r="U7449" s="1">
        <v>44812</v>
      </c>
      <c r="V7449" s="1">
        <v>44812</v>
      </c>
      <c r="W7449" s="1">
        <v>44812.656944444447</v>
      </c>
      <c r="X7449" s="1">
        <v>44812.656944444447</v>
      </c>
      <c r="AC7449" t="s">
        <v>51</v>
      </c>
      <c r="AD7449">
        <v>2969506026</v>
      </c>
      <c r="AE7449" s="1">
        <v>38097.47152777778</v>
      </c>
      <c r="AG7449" t="s">
        <v>41447</v>
      </c>
      <c r="AH7449" t="s">
        <v>51</v>
      </c>
      <c r="AJ7449" t="s">
        <v>53</v>
      </c>
      <c r="AL7449" t="s">
        <v>78</v>
      </c>
      <c r="AO7449" t="s">
        <v>5443</v>
      </c>
      <c r="AP7449" s="1">
        <v>45474.724999999999</v>
      </c>
    </row>
    <row r="7450" spans="1:43" x14ac:dyDescent="0.35">
      <c r="A7450" t="s">
        <v>41448</v>
      </c>
      <c r="B7450" t="s">
        <v>3246</v>
      </c>
      <c r="C7450" t="s">
        <v>6957</v>
      </c>
      <c r="F7450" t="s">
        <v>34355</v>
      </c>
      <c r="H7450" t="s">
        <v>41448</v>
      </c>
      <c r="J7450" t="s">
        <v>12949</v>
      </c>
      <c r="K7450" t="s">
        <v>20519</v>
      </c>
      <c r="M7450" t="s">
        <v>12925</v>
      </c>
      <c r="N7450" t="s">
        <v>12926</v>
      </c>
      <c r="O7450">
        <v>47842</v>
      </c>
      <c r="P7450" t="s">
        <v>50</v>
      </c>
      <c r="U7450" s="1">
        <v>44812</v>
      </c>
      <c r="V7450" s="1">
        <v>44812</v>
      </c>
      <c r="AC7450" t="s">
        <v>53</v>
      </c>
      <c r="AD7450">
        <v>2969735272</v>
      </c>
      <c r="AE7450" s="1">
        <v>42845.40902777778</v>
      </c>
      <c r="AG7450" t="s">
        <v>41449</v>
      </c>
      <c r="AH7450" t="s">
        <v>51</v>
      </c>
      <c r="AJ7450" t="s">
        <v>53</v>
      </c>
      <c r="AO7450" t="s">
        <v>8142</v>
      </c>
    </row>
    <row r="7451" spans="1:43" x14ac:dyDescent="0.35">
      <c r="A7451" t="s">
        <v>41450</v>
      </c>
      <c r="B7451" t="s">
        <v>29130</v>
      </c>
      <c r="C7451" t="s">
        <v>2016</v>
      </c>
      <c r="F7451" t="s">
        <v>41451</v>
      </c>
      <c r="H7451" t="s">
        <v>41450</v>
      </c>
      <c r="J7451" t="s">
        <v>41452</v>
      </c>
      <c r="K7451" t="s">
        <v>41453</v>
      </c>
      <c r="M7451" t="s">
        <v>154</v>
      </c>
      <c r="N7451" t="s">
        <v>65</v>
      </c>
      <c r="O7451">
        <v>80631</v>
      </c>
      <c r="P7451" t="s">
        <v>50</v>
      </c>
      <c r="U7451" s="1">
        <v>44812</v>
      </c>
      <c r="V7451" s="1">
        <v>44812</v>
      </c>
      <c r="W7451" s="1">
        <v>44812.541666666664</v>
      </c>
      <c r="X7451" s="1">
        <v>44812.541666666664</v>
      </c>
      <c r="AC7451" t="s">
        <v>53</v>
      </c>
      <c r="AD7451">
        <v>2969506465</v>
      </c>
      <c r="AE7451" s="1">
        <v>38125.295138888891</v>
      </c>
      <c r="AF7451" t="s">
        <v>11055</v>
      </c>
      <c r="AG7451" t="s">
        <v>41454</v>
      </c>
      <c r="AH7451" t="s">
        <v>51</v>
      </c>
      <c r="AJ7451" t="s">
        <v>53</v>
      </c>
      <c r="AL7451" t="s">
        <v>68</v>
      </c>
      <c r="AO7451" t="s">
        <v>5443</v>
      </c>
      <c r="AP7451" s="1">
        <v>45471.568055555559</v>
      </c>
    </row>
    <row r="7452" spans="1:43" x14ac:dyDescent="0.35">
      <c r="A7452" t="s">
        <v>41455</v>
      </c>
      <c r="B7452" t="s">
        <v>41456</v>
      </c>
      <c r="C7452" t="s">
        <v>894</v>
      </c>
      <c r="H7452" t="s">
        <v>41457</v>
      </c>
      <c r="J7452" t="s">
        <v>7043</v>
      </c>
      <c r="P7452" t="s">
        <v>50</v>
      </c>
      <c r="U7452" s="1">
        <v>44812</v>
      </c>
      <c r="V7452" s="1">
        <v>44812</v>
      </c>
      <c r="W7452" s="1">
        <v>44812.715277777781</v>
      </c>
      <c r="X7452" s="1">
        <v>44812.715277777781</v>
      </c>
      <c r="AC7452" t="s">
        <v>53</v>
      </c>
      <c r="AD7452">
        <v>2969475309</v>
      </c>
      <c r="AE7452" s="1">
        <v>37159</v>
      </c>
      <c r="AF7452" t="s">
        <v>7044</v>
      </c>
      <c r="AG7452" t="s">
        <v>41458</v>
      </c>
      <c r="AH7452" t="s">
        <v>51</v>
      </c>
      <c r="AJ7452" t="s">
        <v>53</v>
      </c>
      <c r="AL7452" t="s">
        <v>68</v>
      </c>
      <c r="AO7452" t="s">
        <v>5443</v>
      </c>
      <c r="AP7452" s="1">
        <v>44812.714583333334</v>
      </c>
    </row>
    <row r="7453" spans="1:43" x14ac:dyDescent="0.35">
      <c r="A7453" t="s">
        <v>41459</v>
      </c>
      <c r="B7453" t="s">
        <v>2550</v>
      </c>
      <c r="C7453" t="s">
        <v>21051</v>
      </c>
      <c r="F7453" t="s">
        <v>14513</v>
      </c>
      <c r="H7453" t="s">
        <v>41460</v>
      </c>
      <c r="I7453" t="s">
        <v>415</v>
      </c>
      <c r="J7453" t="s">
        <v>13574</v>
      </c>
      <c r="K7453" t="s">
        <v>31262</v>
      </c>
      <c r="M7453" t="s">
        <v>14516</v>
      </c>
      <c r="N7453" t="s">
        <v>13648</v>
      </c>
      <c r="O7453" t="s">
        <v>13649</v>
      </c>
      <c r="P7453" t="s">
        <v>4438</v>
      </c>
      <c r="U7453" s="1">
        <v>44812</v>
      </c>
      <c r="V7453" s="1">
        <v>44812</v>
      </c>
      <c r="AC7453" t="s">
        <v>53</v>
      </c>
      <c r="AD7453">
        <v>2969823183</v>
      </c>
      <c r="AE7453" s="1">
        <v>43312.453472222223</v>
      </c>
      <c r="AG7453" t="s">
        <v>41461</v>
      </c>
      <c r="AH7453" t="s">
        <v>51</v>
      </c>
      <c r="AJ7453" t="s">
        <v>53</v>
      </c>
      <c r="AO7453" t="s">
        <v>8142</v>
      </c>
    </row>
    <row r="7454" spans="1:43" x14ac:dyDescent="0.35">
      <c r="A7454" t="s">
        <v>41462</v>
      </c>
      <c r="B7454" t="s">
        <v>40924</v>
      </c>
      <c r="C7454" t="s">
        <v>1998</v>
      </c>
      <c r="F7454" t="s">
        <v>40925</v>
      </c>
      <c r="H7454" t="s">
        <v>41462</v>
      </c>
      <c r="J7454" t="s">
        <v>28018</v>
      </c>
      <c r="N7454" t="s">
        <v>287</v>
      </c>
      <c r="O7454">
        <v>80312</v>
      </c>
      <c r="P7454" t="s">
        <v>50</v>
      </c>
      <c r="U7454" s="1">
        <v>44812</v>
      </c>
      <c r="V7454" s="1">
        <v>44812</v>
      </c>
      <c r="W7454" s="1">
        <v>44812.619444444441</v>
      </c>
      <c r="X7454" s="1">
        <v>44812.619444444441</v>
      </c>
      <c r="AC7454" t="s">
        <v>53</v>
      </c>
      <c r="AD7454">
        <v>2969787961</v>
      </c>
      <c r="AE7454" s="1">
        <v>43192.584027777775</v>
      </c>
      <c r="AG7454" t="s">
        <v>41463</v>
      </c>
      <c r="AH7454" t="s">
        <v>51</v>
      </c>
      <c r="AJ7454" t="s">
        <v>53</v>
      </c>
      <c r="AL7454" t="s">
        <v>78</v>
      </c>
      <c r="AO7454" t="s">
        <v>8142</v>
      </c>
      <c r="AP7454" s="1">
        <v>44896.629861111112</v>
      </c>
    </row>
    <row r="7455" spans="1:43" x14ac:dyDescent="0.35">
      <c r="A7455" t="s">
        <v>41464</v>
      </c>
      <c r="B7455" t="s">
        <v>23123</v>
      </c>
      <c r="C7455" t="s">
        <v>803</v>
      </c>
      <c r="F7455" t="s">
        <v>41465</v>
      </c>
      <c r="H7455" t="s">
        <v>41464</v>
      </c>
      <c r="J7455" t="s">
        <v>25819</v>
      </c>
      <c r="K7455" t="s">
        <v>41466</v>
      </c>
      <c r="M7455" t="s">
        <v>41467</v>
      </c>
      <c r="N7455" t="s">
        <v>12376</v>
      </c>
      <c r="O7455">
        <v>74023</v>
      </c>
      <c r="P7455" t="s">
        <v>50</v>
      </c>
      <c r="U7455" s="1">
        <v>44812</v>
      </c>
      <c r="V7455" s="1">
        <v>44812</v>
      </c>
      <c r="AC7455" t="s">
        <v>53</v>
      </c>
      <c r="AD7455">
        <v>2969640882</v>
      </c>
      <c r="AE7455" s="1">
        <v>41834.517361111109</v>
      </c>
      <c r="AG7455" t="s">
        <v>41468</v>
      </c>
      <c r="AH7455" t="s">
        <v>51</v>
      </c>
      <c r="AJ7455" t="s">
        <v>53</v>
      </c>
      <c r="AO7455" t="s">
        <v>8142</v>
      </c>
    </row>
    <row r="7456" spans="1:43" x14ac:dyDescent="0.35">
      <c r="A7456" t="s">
        <v>41469</v>
      </c>
      <c r="B7456" t="s">
        <v>41470</v>
      </c>
      <c r="C7456" t="s">
        <v>106</v>
      </c>
      <c r="F7456">
        <v>13035063352</v>
      </c>
      <c r="H7456" t="s">
        <v>41469</v>
      </c>
      <c r="J7456" t="s">
        <v>27191</v>
      </c>
      <c r="K7456" t="s">
        <v>41471</v>
      </c>
      <c r="M7456" t="s">
        <v>41472</v>
      </c>
      <c r="N7456" t="s">
        <v>213</v>
      </c>
      <c r="O7456">
        <v>80130</v>
      </c>
      <c r="P7456" t="s">
        <v>50</v>
      </c>
      <c r="U7456" s="1">
        <v>44812</v>
      </c>
      <c r="V7456" s="1">
        <v>44812</v>
      </c>
      <c r="W7456" s="1">
        <v>44812.385416666664</v>
      </c>
      <c r="X7456" s="1">
        <v>44812.385416666664</v>
      </c>
      <c r="AC7456" t="s">
        <v>53</v>
      </c>
      <c r="AD7456">
        <v>2969713694</v>
      </c>
      <c r="AE7456" s="1">
        <v>42676.558333333334</v>
      </c>
      <c r="AF7456" t="s">
        <v>27192</v>
      </c>
      <c r="AG7456" t="s">
        <v>41473</v>
      </c>
      <c r="AH7456" t="s">
        <v>51</v>
      </c>
      <c r="AJ7456" t="s">
        <v>53</v>
      </c>
      <c r="AL7456" t="s">
        <v>68</v>
      </c>
      <c r="AO7456" t="s">
        <v>8142</v>
      </c>
      <c r="AP7456" s="1">
        <v>45469.500694444447</v>
      </c>
    </row>
    <row r="7457" spans="1:43" x14ac:dyDescent="0.35">
      <c r="A7457" t="s">
        <v>41474</v>
      </c>
      <c r="B7457" t="s">
        <v>8106</v>
      </c>
      <c r="C7457" t="s">
        <v>2347</v>
      </c>
      <c r="F7457" t="s">
        <v>41475</v>
      </c>
      <c r="H7457" t="s">
        <v>41476</v>
      </c>
      <c r="J7457" t="s">
        <v>8109</v>
      </c>
      <c r="K7457" t="s">
        <v>41477</v>
      </c>
      <c r="M7457" t="s">
        <v>3848</v>
      </c>
      <c r="N7457" t="s">
        <v>3849</v>
      </c>
      <c r="O7457">
        <v>61630</v>
      </c>
      <c r="P7457" t="s">
        <v>50</v>
      </c>
      <c r="U7457" s="1">
        <v>44812</v>
      </c>
      <c r="V7457" s="1">
        <v>44812</v>
      </c>
      <c r="W7457" s="1">
        <v>44812.425000000003</v>
      </c>
      <c r="X7457" s="1">
        <v>44812.425000000003</v>
      </c>
      <c r="AC7457" t="s">
        <v>53</v>
      </c>
      <c r="AD7457">
        <v>2972161372</v>
      </c>
      <c r="AE7457" s="1">
        <v>44903.413888888892</v>
      </c>
      <c r="AG7457" t="s">
        <v>41478</v>
      </c>
      <c r="AH7457" t="s">
        <v>51</v>
      </c>
      <c r="AJ7457" t="s">
        <v>53</v>
      </c>
      <c r="AL7457" t="s">
        <v>78</v>
      </c>
      <c r="AO7457" t="s">
        <v>5443</v>
      </c>
    </row>
    <row r="7458" spans="1:43" x14ac:dyDescent="0.35">
      <c r="A7458" t="s">
        <v>41479</v>
      </c>
      <c r="B7458" t="s">
        <v>41480</v>
      </c>
      <c r="C7458" t="s">
        <v>27707</v>
      </c>
      <c r="F7458" t="s">
        <v>41481</v>
      </c>
      <c r="H7458" t="s">
        <v>41479</v>
      </c>
      <c r="J7458" t="s">
        <v>33230</v>
      </c>
      <c r="K7458" t="s">
        <v>41482</v>
      </c>
      <c r="M7458" t="s">
        <v>41483</v>
      </c>
      <c r="N7458" t="s">
        <v>264</v>
      </c>
      <c r="O7458">
        <v>77325</v>
      </c>
      <c r="P7458" t="s">
        <v>50</v>
      </c>
      <c r="U7458" s="1">
        <v>44812</v>
      </c>
      <c r="V7458" s="1">
        <v>44812</v>
      </c>
      <c r="AC7458" t="s">
        <v>51</v>
      </c>
      <c r="AD7458">
        <v>2969563993</v>
      </c>
      <c r="AE7458" s="1">
        <v>40717.549305555556</v>
      </c>
      <c r="AG7458" t="s">
        <v>41484</v>
      </c>
      <c r="AH7458" t="s">
        <v>51</v>
      </c>
      <c r="AJ7458" t="s">
        <v>53</v>
      </c>
      <c r="AO7458" t="s">
        <v>5443</v>
      </c>
    </row>
    <row r="7459" spans="1:43" x14ac:dyDescent="0.35">
      <c r="A7459" t="s">
        <v>41485</v>
      </c>
      <c r="B7459" t="s">
        <v>41486</v>
      </c>
      <c r="C7459" t="s">
        <v>5397</v>
      </c>
      <c r="F7459" t="s">
        <v>41487</v>
      </c>
      <c r="H7459" t="s">
        <v>41485</v>
      </c>
      <c r="J7459" t="s">
        <v>29569</v>
      </c>
      <c r="K7459" t="s">
        <v>41488</v>
      </c>
      <c r="M7459" t="s">
        <v>22406</v>
      </c>
      <c r="N7459" t="s">
        <v>32317</v>
      </c>
      <c r="O7459">
        <v>63043</v>
      </c>
      <c r="P7459" t="s">
        <v>50</v>
      </c>
      <c r="U7459" s="1">
        <v>44812</v>
      </c>
      <c r="V7459" s="1">
        <v>44812</v>
      </c>
      <c r="W7459" s="1">
        <v>44812.791666666664</v>
      </c>
      <c r="X7459" s="1">
        <v>44812.791666666664</v>
      </c>
      <c r="AC7459" t="s">
        <v>53</v>
      </c>
      <c r="AD7459">
        <v>2972036671</v>
      </c>
      <c r="AE7459" s="1">
        <v>44505.519444444442</v>
      </c>
      <c r="AF7459" t="s">
        <v>29571</v>
      </c>
      <c r="AG7459" t="s">
        <v>41489</v>
      </c>
      <c r="AH7459" t="s">
        <v>51</v>
      </c>
      <c r="AJ7459" t="s">
        <v>53</v>
      </c>
      <c r="AL7459" t="s">
        <v>68</v>
      </c>
      <c r="AO7459" t="s">
        <v>5443</v>
      </c>
      <c r="AP7459" s="1">
        <v>45474.601388888892</v>
      </c>
      <c r="AQ7459" s="1">
        <v>45474.638888888891</v>
      </c>
    </row>
    <row r="7460" spans="1:43" x14ac:dyDescent="0.35">
      <c r="A7460" t="s">
        <v>41490</v>
      </c>
      <c r="B7460" t="s">
        <v>37322</v>
      </c>
      <c r="C7460" t="s">
        <v>383</v>
      </c>
      <c r="H7460" t="s">
        <v>37321</v>
      </c>
      <c r="J7460" t="s">
        <v>3933</v>
      </c>
      <c r="K7460" t="s">
        <v>25754</v>
      </c>
      <c r="L7460" t="s">
        <v>25755</v>
      </c>
      <c r="M7460" t="s">
        <v>3707</v>
      </c>
      <c r="N7460" t="s">
        <v>3708</v>
      </c>
      <c r="O7460">
        <v>30338</v>
      </c>
      <c r="P7460" t="s">
        <v>50</v>
      </c>
      <c r="U7460" s="1">
        <v>44813</v>
      </c>
      <c r="V7460" s="1">
        <v>44813</v>
      </c>
      <c r="W7460" s="1">
        <v>44818.45208333333</v>
      </c>
      <c r="X7460" s="1">
        <v>44818.45208333333</v>
      </c>
      <c r="AC7460" t="s">
        <v>53</v>
      </c>
      <c r="AD7460">
        <v>2969551137</v>
      </c>
      <c r="AE7460" s="1">
        <v>40288.591666666667</v>
      </c>
      <c r="AF7460" t="s">
        <v>6187</v>
      </c>
      <c r="AG7460" t="s">
        <v>41491</v>
      </c>
      <c r="AH7460" t="s">
        <v>51</v>
      </c>
      <c r="AJ7460" t="s">
        <v>53</v>
      </c>
      <c r="AL7460" t="s">
        <v>68</v>
      </c>
      <c r="AO7460" t="s">
        <v>5443</v>
      </c>
      <c r="AP7460" s="1">
        <v>45406.679166666669</v>
      </c>
    </row>
    <row r="7461" spans="1:43" x14ac:dyDescent="0.35">
      <c r="A7461" t="s">
        <v>41492</v>
      </c>
      <c r="B7461" t="s">
        <v>3371</v>
      </c>
      <c r="C7461" t="s">
        <v>41493</v>
      </c>
      <c r="F7461" t="s">
        <v>41494</v>
      </c>
      <c r="H7461" t="s">
        <v>41492</v>
      </c>
      <c r="J7461" t="s">
        <v>13744</v>
      </c>
      <c r="K7461" t="s">
        <v>41495</v>
      </c>
      <c r="M7461" t="s">
        <v>33787</v>
      </c>
      <c r="N7461" t="s">
        <v>2283</v>
      </c>
      <c r="O7461">
        <v>98274</v>
      </c>
      <c r="P7461" t="s">
        <v>50</v>
      </c>
      <c r="U7461" s="1">
        <v>44813</v>
      </c>
      <c r="V7461" s="1">
        <v>44813</v>
      </c>
      <c r="AC7461" t="s">
        <v>53</v>
      </c>
      <c r="AD7461">
        <v>2969474461</v>
      </c>
      <c r="AE7461" s="1">
        <v>37104.381944444445</v>
      </c>
      <c r="AG7461" t="s">
        <v>41496</v>
      </c>
      <c r="AH7461" t="s">
        <v>51</v>
      </c>
      <c r="AJ7461" t="s">
        <v>53</v>
      </c>
      <c r="AO7461" t="s">
        <v>8142</v>
      </c>
    </row>
    <row r="7462" spans="1:43" x14ac:dyDescent="0.35">
      <c r="A7462" t="s">
        <v>41497</v>
      </c>
      <c r="B7462" t="s">
        <v>41498</v>
      </c>
      <c r="C7462" t="s">
        <v>41499</v>
      </c>
      <c r="H7462" t="s">
        <v>13311</v>
      </c>
      <c r="J7462" t="s">
        <v>41221</v>
      </c>
      <c r="M7462" t="s">
        <v>19985</v>
      </c>
      <c r="N7462" t="s">
        <v>3849</v>
      </c>
      <c r="O7462">
        <v>61571</v>
      </c>
      <c r="P7462" t="s">
        <v>50</v>
      </c>
      <c r="U7462" s="1">
        <v>44813</v>
      </c>
      <c r="V7462" s="1">
        <v>44813</v>
      </c>
      <c r="AC7462" t="s">
        <v>53</v>
      </c>
      <c r="AD7462">
        <v>2969594792</v>
      </c>
      <c r="AE7462" s="1">
        <v>41452.800694444442</v>
      </c>
      <c r="AG7462" t="s">
        <v>41500</v>
      </c>
      <c r="AH7462" t="s">
        <v>51</v>
      </c>
      <c r="AJ7462" t="s">
        <v>53</v>
      </c>
      <c r="AO7462" t="s">
        <v>8142</v>
      </c>
    </row>
    <row r="7463" spans="1:43" x14ac:dyDescent="0.35">
      <c r="A7463" t="s">
        <v>41501</v>
      </c>
      <c r="B7463" t="s">
        <v>13309</v>
      </c>
      <c r="C7463" t="s">
        <v>8512</v>
      </c>
      <c r="F7463">
        <v>13095555555</v>
      </c>
      <c r="H7463" t="s">
        <v>41502</v>
      </c>
      <c r="I7463" t="s">
        <v>2110</v>
      </c>
      <c r="J7463" t="s">
        <v>41221</v>
      </c>
      <c r="K7463" t="s">
        <v>41222</v>
      </c>
      <c r="L7463" t="s">
        <v>41503</v>
      </c>
      <c r="M7463" t="s">
        <v>14989</v>
      </c>
      <c r="N7463" t="s">
        <v>8111</v>
      </c>
      <c r="O7463">
        <v>61629</v>
      </c>
      <c r="P7463" t="s">
        <v>50</v>
      </c>
      <c r="U7463" s="1">
        <v>44813</v>
      </c>
      <c r="V7463" s="1">
        <v>44813</v>
      </c>
      <c r="AC7463" t="s">
        <v>53</v>
      </c>
      <c r="AD7463">
        <v>2969594792</v>
      </c>
      <c r="AE7463" s="1">
        <v>41452.800694444442</v>
      </c>
      <c r="AG7463" t="s">
        <v>41504</v>
      </c>
      <c r="AH7463" t="s">
        <v>51</v>
      </c>
      <c r="AJ7463" t="s">
        <v>53</v>
      </c>
      <c r="AO7463" t="s">
        <v>8142</v>
      </c>
    </row>
    <row r="7464" spans="1:43" x14ac:dyDescent="0.35">
      <c r="A7464" t="s">
        <v>41505</v>
      </c>
      <c r="B7464" t="s">
        <v>41506</v>
      </c>
      <c r="C7464" t="s">
        <v>4450</v>
      </c>
      <c r="F7464">
        <v>13033307057</v>
      </c>
      <c r="H7464" t="s">
        <v>41505</v>
      </c>
      <c r="J7464" t="s">
        <v>41507</v>
      </c>
      <c r="K7464" t="s">
        <v>41508</v>
      </c>
      <c r="M7464" t="s">
        <v>3751</v>
      </c>
      <c r="N7464" t="s">
        <v>287</v>
      </c>
      <c r="O7464">
        <v>80303</v>
      </c>
      <c r="P7464" t="s">
        <v>50</v>
      </c>
      <c r="U7464" s="1">
        <v>44813</v>
      </c>
      <c r="V7464" s="1">
        <v>44813</v>
      </c>
      <c r="W7464" s="1">
        <v>44813.3125</v>
      </c>
      <c r="X7464" s="1">
        <v>45350.692361111112</v>
      </c>
      <c r="AC7464" t="s">
        <v>53</v>
      </c>
      <c r="AD7464">
        <v>1000000001</v>
      </c>
      <c r="AE7464" s="1">
        <v>39973.351388888892</v>
      </c>
      <c r="AF7464" t="s">
        <v>3377</v>
      </c>
      <c r="AG7464" t="s">
        <v>41509</v>
      </c>
      <c r="AH7464" t="s">
        <v>51</v>
      </c>
      <c r="AJ7464" t="s">
        <v>53</v>
      </c>
      <c r="AL7464" t="s">
        <v>78</v>
      </c>
      <c r="AO7464" t="s">
        <v>5443</v>
      </c>
      <c r="AP7464" s="1">
        <v>45379.924305555556</v>
      </c>
      <c r="AQ7464" s="1">
        <v>45350.695138888892</v>
      </c>
    </row>
    <row r="7465" spans="1:43" x14ac:dyDescent="0.35">
      <c r="A7465" t="s">
        <v>41510</v>
      </c>
      <c r="B7465" t="s">
        <v>41511</v>
      </c>
      <c r="C7465" t="s">
        <v>4494</v>
      </c>
      <c r="F7465" t="s">
        <v>41512</v>
      </c>
      <c r="H7465" t="s">
        <v>41510</v>
      </c>
      <c r="J7465" t="s">
        <v>11448</v>
      </c>
      <c r="K7465" t="s">
        <v>16166</v>
      </c>
      <c r="M7465" t="s">
        <v>16167</v>
      </c>
      <c r="N7465" t="s">
        <v>7398</v>
      </c>
      <c r="O7465">
        <v>84121</v>
      </c>
      <c r="P7465" t="s">
        <v>50</v>
      </c>
      <c r="U7465" s="1">
        <v>44813</v>
      </c>
      <c r="V7465" s="1">
        <v>44813</v>
      </c>
      <c r="AC7465" t="s">
        <v>53</v>
      </c>
      <c r="AD7465">
        <v>2969484046</v>
      </c>
      <c r="AE7465" s="1">
        <v>37693</v>
      </c>
      <c r="AG7465" t="s">
        <v>41513</v>
      </c>
      <c r="AH7465" t="s">
        <v>51</v>
      </c>
      <c r="AJ7465" t="s">
        <v>53</v>
      </c>
      <c r="AO7465" t="s">
        <v>8142</v>
      </c>
    </row>
    <row r="7466" spans="1:43" x14ac:dyDescent="0.35">
      <c r="A7466" t="s">
        <v>41514</v>
      </c>
      <c r="B7466" t="s">
        <v>41515</v>
      </c>
      <c r="C7466" t="s">
        <v>25857</v>
      </c>
      <c r="F7466" t="s">
        <v>41516</v>
      </c>
      <c r="H7466" t="s">
        <v>13311</v>
      </c>
      <c r="J7466" t="s">
        <v>8109</v>
      </c>
      <c r="K7466" t="s">
        <v>41517</v>
      </c>
      <c r="M7466" t="s">
        <v>41514</v>
      </c>
      <c r="N7466" t="s">
        <v>14739</v>
      </c>
      <c r="O7466">
        <v>61615</v>
      </c>
      <c r="P7466" t="s">
        <v>50</v>
      </c>
      <c r="U7466" s="1">
        <v>44813</v>
      </c>
      <c r="V7466" s="1">
        <v>44813</v>
      </c>
      <c r="AC7466" t="s">
        <v>53</v>
      </c>
      <c r="AD7466">
        <v>2972161372</v>
      </c>
      <c r="AE7466" s="1">
        <v>44903.413888888892</v>
      </c>
      <c r="AG7466" t="s">
        <v>41518</v>
      </c>
      <c r="AH7466" t="s">
        <v>51</v>
      </c>
      <c r="AJ7466" t="s">
        <v>53</v>
      </c>
      <c r="AO7466" t="s">
        <v>8142</v>
      </c>
    </row>
    <row r="7467" spans="1:43" x14ac:dyDescent="0.35">
      <c r="A7467" t="s">
        <v>41519</v>
      </c>
      <c r="B7467" t="s">
        <v>41520</v>
      </c>
      <c r="C7467" t="s">
        <v>7950</v>
      </c>
      <c r="F7467" t="s">
        <v>41521</v>
      </c>
      <c r="H7467" t="s">
        <v>41522</v>
      </c>
      <c r="J7467" t="s">
        <v>35574</v>
      </c>
      <c r="N7467" t="s">
        <v>637</v>
      </c>
      <c r="O7467">
        <v>75702</v>
      </c>
      <c r="P7467" t="s">
        <v>50</v>
      </c>
      <c r="U7467" s="1">
        <v>44813</v>
      </c>
      <c r="V7467" s="1">
        <v>44813</v>
      </c>
      <c r="AC7467" t="s">
        <v>53</v>
      </c>
      <c r="AD7467">
        <v>2969505395</v>
      </c>
      <c r="AE7467" s="1">
        <v>38055.586111111108</v>
      </c>
      <c r="AG7467" t="s">
        <v>41523</v>
      </c>
      <c r="AH7467" t="s">
        <v>51</v>
      </c>
      <c r="AJ7467" t="s">
        <v>53</v>
      </c>
      <c r="AO7467" t="s">
        <v>8142</v>
      </c>
    </row>
    <row r="7468" spans="1:43" x14ac:dyDescent="0.35">
      <c r="A7468" t="s">
        <v>41524</v>
      </c>
      <c r="B7468" t="s">
        <v>41525</v>
      </c>
      <c r="C7468" t="s">
        <v>41526</v>
      </c>
      <c r="F7468" t="s">
        <v>41527</v>
      </c>
      <c r="H7468" t="s">
        <v>41524</v>
      </c>
      <c r="J7468" t="s">
        <v>41528</v>
      </c>
      <c r="K7468" t="s">
        <v>17597</v>
      </c>
      <c r="M7468" t="s">
        <v>753</v>
      </c>
      <c r="N7468" t="s">
        <v>264</v>
      </c>
      <c r="O7468">
        <v>79928</v>
      </c>
      <c r="P7468" t="s">
        <v>50</v>
      </c>
      <c r="U7468" s="1">
        <v>44813</v>
      </c>
      <c r="V7468" s="1">
        <v>44813</v>
      </c>
      <c r="W7468" s="1">
        <v>44813.668055555558</v>
      </c>
      <c r="X7468" s="1">
        <v>44813.668055555558</v>
      </c>
      <c r="AC7468" t="s">
        <v>53</v>
      </c>
      <c r="AD7468">
        <v>2969474667</v>
      </c>
      <c r="AE7468" s="1">
        <v>37110</v>
      </c>
      <c r="AF7468" t="s">
        <v>1141</v>
      </c>
      <c r="AG7468" t="s">
        <v>41529</v>
      </c>
      <c r="AH7468" t="s">
        <v>51</v>
      </c>
      <c r="AJ7468" t="s">
        <v>53</v>
      </c>
      <c r="AL7468" t="s">
        <v>68</v>
      </c>
      <c r="AO7468" t="s">
        <v>5443</v>
      </c>
      <c r="AP7468" s="1">
        <v>45470.405555555553</v>
      </c>
      <c r="AQ7468" s="1">
        <v>45450.707638888889</v>
      </c>
    </row>
    <row r="7469" spans="1:43" x14ac:dyDescent="0.35">
      <c r="A7469" t="s">
        <v>41530</v>
      </c>
      <c r="B7469" t="s">
        <v>41498</v>
      </c>
      <c r="C7469" t="s">
        <v>25857</v>
      </c>
      <c r="H7469" t="s">
        <v>13311</v>
      </c>
      <c r="J7469" t="s">
        <v>41221</v>
      </c>
      <c r="K7469" t="s">
        <v>41517</v>
      </c>
      <c r="M7469" t="s">
        <v>19985</v>
      </c>
      <c r="N7469" t="s">
        <v>3849</v>
      </c>
      <c r="O7469">
        <v>61571</v>
      </c>
      <c r="P7469" t="s">
        <v>50</v>
      </c>
      <c r="U7469" s="1">
        <v>44813</v>
      </c>
      <c r="V7469" s="1">
        <v>44813</v>
      </c>
      <c r="AC7469" t="s">
        <v>53</v>
      </c>
      <c r="AD7469">
        <v>2969594792</v>
      </c>
      <c r="AE7469" s="1">
        <v>41452.800694444442</v>
      </c>
      <c r="AG7469" t="s">
        <v>41531</v>
      </c>
      <c r="AH7469" t="s">
        <v>51</v>
      </c>
      <c r="AJ7469" t="s">
        <v>53</v>
      </c>
      <c r="AO7469" t="s">
        <v>8142</v>
      </c>
    </row>
    <row r="7470" spans="1:43" x14ac:dyDescent="0.35">
      <c r="A7470" t="s">
        <v>41532</v>
      </c>
      <c r="B7470" t="s">
        <v>11254</v>
      </c>
      <c r="C7470" t="s">
        <v>383</v>
      </c>
      <c r="F7470">
        <f>1617-480-8916</f>
        <v>-7779</v>
      </c>
      <c r="H7470" t="s">
        <v>41533</v>
      </c>
      <c r="J7470" t="s">
        <v>41534</v>
      </c>
      <c r="N7470" t="s">
        <v>32193</v>
      </c>
      <c r="O7470" s="2" t="s">
        <v>41535</v>
      </c>
      <c r="P7470" t="s">
        <v>50</v>
      </c>
      <c r="U7470" s="1">
        <v>44813</v>
      </c>
      <c r="V7470" s="1">
        <v>44813</v>
      </c>
      <c r="AC7470" t="s">
        <v>53</v>
      </c>
      <c r="AD7470">
        <v>2969476362</v>
      </c>
      <c r="AE7470" s="1">
        <v>37214</v>
      </c>
      <c r="AG7470" t="s">
        <v>41536</v>
      </c>
      <c r="AH7470" t="s">
        <v>51</v>
      </c>
      <c r="AJ7470" t="s">
        <v>53</v>
      </c>
      <c r="AO7470" t="s">
        <v>8142</v>
      </c>
    </row>
    <row r="7471" spans="1:43" x14ac:dyDescent="0.35">
      <c r="A7471" t="s">
        <v>41537</v>
      </c>
      <c r="B7471" t="s">
        <v>41538</v>
      </c>
      <c r="C7471" t="s">
        <v>2515</v>
      </c>
      <c r="F7471" t="s">
        <v>41539</v>
      </c>
      <c r="H7471" t="s">
        <v>41537</v>
      </c>
      <c r="J7471" t="s">
        <v>36443</v>
      </c>
      <c r="K7471" t="s">
        <v>24514</v>
      </c>
      <c r="M7471" t="s">
        <v>2652</v>
      </c>
      <c r="N7471" t="s">
        <v>798</v>
      </c>
      <c r="O7471">
        <v>79763</v>
      </c>
      <c r="P7471" t="s">
        <v>50</v>
      </c>
      <c r="U7471" s="1">
        <v>44814</v>
      </c>
      <c r="V7471" s="1">
        <v>44814</v>
      </c>
      <c r="AC7471" t="s">
        <v>53</v>
      </c>
      <c r="AD7471">
        <v>2972031815</v>
      </c>
      <c r="AE7471" s="1">
        <v>44483.292361111111</v>
      </c>
      <c r="AG7471" t="s">
        <v>41540</v>
      </c>
      <c r="AH7471" t="s">
        <v>51</v>
      </c>
      <c r="AJ7471" t="s">
        <v>53</v>
      </c>
      <c r="AO7471" t="s">
        <v>8142</v>
      </c>
    </row>
    <row r="7472" spans="1:43" x14ac:dyDescent="0.35">
      <c r="A7472" t="s">
        <v>41541</v>
      </c>
      <c r="B7472" t="s">
        <v>5849</v>
      </c>
      <c r="C7472" t="s">
        <v>28686</v>
      </c>
      <c r="F7472" t="s">
        <v>41542</v>
      </c>
      <c r="H7472" t="s">
        <v>41541</v>
      </c>
      <c r="J7472" t="s">
        <v>41543</v>
      </c>
      <c r="M7472" t="s">
        <v>1130</v>
      </c>
      <c r="N7472" t="s">
        <v>637</v>
      </c>
      <c r="O7472">
        <v>79927</v>
      </c>
      <c r="P7472" t="s">
        <v>50</v>
      </c>
      <c r="U7472" s="1">
        <v>44814</v>
      </c>
      <c r="V7472" s="1">
        <v>44814</v>
      </c>
      <c r="W7472" s="1">
        <v>44814.60833333333</v>
      </c>
      <c r="X7472" s="1">
        <v>44814.60833333333</v>
      </c>
      <c r="AC7472" t="s">
        <v>53</v>
      </c>
      <c r="AD7472">
        <v>1000000001</v>
      </c>
      <c r="AE7472" s="1">
        <v>39973.351388888892</v>
      </c>
      <c r="AF7472" t="s">
        <v>3377</v>
      </c>
      <c r="AG7472" t="s">
        <v>41544</v>
      </c>
      <c r="AH7472" t="s">
        <v>51</v>
      </c>
      <c r="AJ7472" t="s">
        <v>53</v>
      </c>
      <c r="AL7472" t="s">
        <v>78</v>
      </c>
      <c r="AO7472" t="s">
        <v>8142</v>
      </c>
    </row>
    <row r="7473" spans="1:43" x14ac:dyDescent="0.35">
      <c r="A7473" t="s">
        <v>41545</v>
      </c>
      <c r="B7473" t="s">
        <v>41546</v>
      </c>
      <c r="C7473" t="s">
        <v>364</v>
      </c>
      <c r="F7473" t="s">
        <v>41547</v>
      </c>
      <c r="H7473" t="s">
        <v>41548</v>
      </c>
      <c r="J7473" t="s">
        <v>41549</v>
      </c>
      <c r="K7473" t="s">
        <v>41550</v>
      </c>
      <c r="M7473" t="s">
        <v>172</v>
      </c>
      <c r="N7473" t="s">
        <v>65</v>
      </c>
      <c r="O7473" t="s">
        <v>41551</v>
      </c>
      <c r="P7473" t="s">
        <v>50</v>
      </c>
      <c r="U7473" s="1">
        <v>44814</v>
      </c>
      <c r="V7473" s="1">
        <v>44814</v>
      </c>
      <c r="W7473" s="1">
        <v>44814.965277777781</v>
      </c>
      <c r="X7473" s="1">
        <v>44814.965277777781</v>
      </c>
      <c r="AC7473" t="s">
        <v>53</v>
      </c>
      <c r="AD7473">
        <v>1000000001</v>
      </c>
      <c r="AE7473" s="1">
        <v>39973.351388888892</v>
      </c>
      <c r="AF7473" t="s">
        <v>3377</v>
      </c>
      <c r="AG7473" t="s">
        <v>41552</v>
      </c>
      <c r="AH7473" t="s">
        <v>51</v>
      </c>
      <c r="AJ7473" t="s">
        <v>53</v>
      </c>
      <c r="AL7473" t="s">
        <v>78</v>
      </c>
      <c r="AO7473" t="s">
        <v>5443</v>
      </c>
      <c r="AP7473" s="1">
        <v>44815.385416666664</v>
      </c>
    </row>
    <row r="7474" spans="1:43" x14ac:dyDescent="0.35">
      <c r="A7474" t="s">
        <v>41553</v>
      </c>
      <c r="B7474" t="s">
        <v>41554</v>
      </c>
      <c r="C7474" t="s">
        <v>2615</v>
      </c>
      <c r="F7474" t="s">
        <v>41555</v>
      </c>
      <c r="H7474" t="s">
        <v>41553</v>
      </c>
      <c r="J7474" t="s">
        <v>29506</v>
      </c>
      <c r="K7474" t="s">
        <v>41556</v>
      </c>
      <c r="M7474" t="s">
        <v>41557</v>
      </c>
      <c r="N7474" t="s">
        <v>798</v>
      </c>
      <c r="O7474">
        <v>79754</v>
      </c>
      <c r="P7474" t="s">
        <v>50</v>
      </c>
      <c r="U7474" s="1">
        <v>44814</v>
      </c>
      <c r="V7474" s="1">
        <v>44814</v>
      </c>
      <c r="W7474" s="1">
        <v>44814.56527777778</v>
      </c>
      <c r="X7474" s="1">
        <v>44814.56527777778</v>
      </c>
      <c r="AC7474" t="s">
        <v>53</v>
      </c>
      <c r="AD7474">
        <v>2969476061</v>
      </c>
      <c r="AE7474" s="1">
        <v>37200</v>
      </c>
      <c r="AF7474" t="s">
        <v>16940</v>
      </c>
      <c r="AG7474" t="s">
        <v>41558</v>
      </c>
      <c r="AH7474" t="s">
        <v>51</v>
      </c>
      <c r="AJ7474" t="s">
        <v>53</v>
      </c>
      <c r="AL7474" t="s">
        <v>68</v>
      </c>
      <c r="AO7474" t="s">
        <v>5443</v>
      </c>
      <c r="AP7474" s="1">
        <v>45191.533333333333</v>
      </c>
      <c r="AQ7474" s="1">
        <v>45157.275000000001</v>
      </c>
    </row>
    <row r="7475" spans="1:43" x14ac:dyDescent="0.35">
      <c r="A7475" t="s">
        <v>41559</v>
      </c>
      <c r="B7475" t="s">
        <v>41560</v>
      </c>
      <c r="C7475" t="s">
        <v>34013</v>
      </c>
      <c r="F7475" t="s">
        <v>41561</v>
      </c>
      <c r="H7475" t="s">
        <v>41562</v>
      </c>
      <c r="J7475" t="s">
        <v>29506</v>
      </c>
      <c r="K7475" t="s">
        <v>41563</v>
      </c>
      <c r="M7475" t="s">
        <v>41557</v>
      </c>
      <c r="N7475" t="s">
        <v>798</v>
      </c>
      <c r="O7475">
        <v>79754</v>
      </c>
      <c r="P7475" t="s">
        <v>50</v>
      </c>
      <c r="U7475" s="1">
        <v>44815</v>
      </c>
      <c r="V7475" s="1">
        <v>44815</v>
      </c>
      <c r="W7475" s="1">
        <v>44816.479166666664</v>
      </c>
      <c r="X7475" s="1">
        <v>44816.479166666664</v>
      </c>
      <c r="AC7475" t="s">
        <v>53</v>
      </c>
      <c r="AD7475">
        <v>2969476061</v>
      </c>
      <c r="AE7475" s="1">
        <v>37200</v>
      </c>
      <c r="AF7475" t="s">
        <v>16940</v>
      </c>
      <c r="AG7475" t="s">
        <v>41564</v>
      </c>
      <c r="AH7475" t="s">
        <v>51</v>
      </c>
      <c r="AJ7475" t="s">
        <v>53</v>
      </c>
      <c r="AL7475" t="s">
        <v>68</v>
      </c>
      <c r="AO7475" t="s">
        <v>5443</v>
      </c>
      <c r="AP7475" s="1">
        <v>44901.474999999999</v>
      </c>
    </row>
    <row r="7476" spans="1:43" x14ac:dyDescent="0.35">
      <c r="A7476" t="s">
        <v>41565</v>
      </c>
      <c r="B7476" t="s">
        <v>41566</v>
      </c>
      <c r="C7476" t="s">
        <v>89</v>
      </c>
      <c r="F7476" t="s">
        <v>41567</v>
      </c>
      <c r="H7476" t="s">
        <v>41565</v>
      </c>
      <c r="J7476" t="s">
        <v>41568</v>
      </c>
      <c r="K7476" t="s">
        <v>41569</v>
      </c>
      <c r="L7476" t="s">
        <v>41569</v>
      </c>
      <c r="M7476" t="s">
        <v>41570</v>
      </c>
      <c r="N7476" t="s">
        <v>686</v>
      </c>
      <c r="O7476">
        <v>84523</v>
      </c>
      <c r="P7476" t="s">
        <v>50</v>
      </c>
      <c r="U7476" s="1">
        <v>44815</v>
      </c>
      <c r="V7476" s="1">
        <v>44815</v>
      </c>
      <c r="AC7476" t="s">
        <v>53</v>
      </c>
      <c r="AD7476">
        <v>2973380437</v>
      </c>
      <c r="AE7476" s="1">
        <v>45051.71597222222</v>
      </c>
      <c r="AG7476" t="s">
        <v>41571</v>
      </c>
      <c r="AH7476" t="s">
        <v>51</v>
      </c>
      <c r="AJ7476" t="s">
        <v>53</v>
      </c>
      <c r="AO7476" t="s">
        <v>5443</v>
      </c>
    </row>
    <row r="7477" spans="1:43" x14ac:dyDescent="0.35">
      <c r="A7477" t="s">
        <v>41572</v>
      </c>
      <c r="B7477" t="s">
        <v>41573</v>
      </c>
      <c r="C7477" t="s">
        <v>996</v>
      </c>
      <c r="F7477" t="s">
        <v>34336</v>
      </c>
      <c r="H7477" t="s">
        <v>41572</v>
      </c>
      <c r="J7477" t="s">
        <v>5968</v>
      </c>
      <c r="N7477" t="s">
        <v>4526</v>
      </c>
      <c r="O7477">
        <v>85614</v>
      </c>
      <c r="P7477" t="s">
        <v>50</v>
      </c>
      <c r="U7477" s="1">
        <v>44815</v>
      </c>
      <c r="V7477" s="1">
        <v>44815</v>
      </c>
      <c r="AC7477" t="s">
        <v>53</v>
      </c>
      <c r="AD7477">
        <v>2969480780</v>
      </c>
      <c r="AE7477" s="1">
        <v>37467</v>
      </c>
      <c r="AG7477" t="s">
        <v>41574</v>
      </c>
      <c r="AH7477" t="s">
        <v>51</v>
      </c>
      <c r="AJ7477" t="s">
        <v>53</v>
      </c>
      <c r="AO7477" t="s">
        <v>8142</v>
      </c>
    </row>
    <row r="7478" spans="1:43" x14ac:dyDescent="0.35">
      <c r="A7478" t="s">
        <v>41575</v>
      </c>
      <c r="B7478" t="s">
        <v>41576</v>
      </c>
      <c r="C7478" t="s">
        <v>587</v>
      </c>
      <c r="F7478" t="s">
        <v>41577</v>
      </c>
      <c r="H7478" t="s">
        <v>41578</v>
      </c>
      <c r="J7478" t="s">
        <v>41579</v>
      </c>
      <c r="K7478" t="s">
        <v>41580</v>
      </c>
      <c r="M7478" t="s">
        <v>8594</v>
      </c>
      <c r="N7478" t="s">
        <v>65</v>
      </c>
      <c r="O7478">
        <v>81643</v>
      </c>
      <c r="P7478" t="s">
        <v>50</v>
      </c>
      <c r="U7478" s="1">
        <v>44815</v>
      </c>
      <c r="V7478" s="1">
        <v>44815</v>
      </c>
      <c r="W7478" s="1">
        <v>44815.974999999999</v>
      </c>
      <c r="X7478" s="1">
        <v>44815.974999999999</v>
      </c>
      <c r="AC7478" t="s">
        <v>53</v>
      </c>
      <c r="AD7478">
        <v>2972125909</v>
      </c>
      <c r="AE7478" s="1">
        <v>44816.393750000003</v>
      </c>
      <c r="AF7478" t="s">
        <v>41581</v>
      </c>
      <c r="AG7478" t="s">
        <v>41582</v>
      </c>
      <c r="AH7478" t="s">
        <v>51</v>
      </c>
      <c r="AJ7478" t="s">
        <v>53</v>
      </c>
      <c r="AL7478" t="s">
        <v>68</v>
      </c>
      <c r="AO7478" t="s">
        <v>5443</v>
      </c>
      <c r="AP7478" s="1">
        <v>45112.381944444445</v>
      </c>
    </row>
    <row r="7479" spans="1:43" x14ac:dyDescent="0.35">
      <c r="A7479" t="s">
        <v>33259</v>
      </c>
      <c r="B7479" t="s">
        <v>33258</v>
      </c>
      <c r="C7479" t="s">
        <v>18991</v>
      </c>
      <c r="F7479" t="s">
        <v>41583</v>
      </c>
      <c r="H7479" t="s">
        <v>33259</v>
      </c>
      <c r="J7479" t="s">
        <v>7413</v>
      </c>
      <c r="K7479" t="s">
        <v>41584</v>
      </c>
      <c r="M7479" t="s">
        <v>3808</v>
      </c>
      <c r="N7479" t="s">
        <v>213</v>
      </c>
      <c r="O7479">
        <v>80701</v>
      </c>
      <c r="P7479" t="s">
        <v>50</v>
      </c>
      <c r="U7479" s="1">
        <v>44816</v>
      </c>
      <c r="V7479" s="1">
        <v>44816</v>
      </c>
      <c r="W7479" s="1">
        <v>44816.677777777775</v>
      </c>
      <c r="X7479" s="1">
        <v>44816.677777777775</v>
      </c>
      <c r="AC7479" t="s">
        <v>53</v>
      </c>
      <c r="AD7479">
        <v>2969475453</v>
      </c>
      <c r="AE7479" s="1">
        <v>37166.661111111112</v>
      </c>
      <c r="AF7479" t="s">
        <v>3809</v>
      </c>
      <c r="AG7479" t="s">
        <v>41585</v>
      </c>
      <c r="AH7479" t="s">
        <v>51</v>
      </c>
      <c r="AJ7479" t="s">
        <v>53</v>
      </c>
      <c r="AL7479" t="s">
        <v>68</v>
      </c>
      <c r="AO7479" t="s">
        <v>5443</v>
      </c>
      <c r="AP7479" s="1">
        <v>45476.535416666666</v>
      </c>
      <c r="AQ7479" s="1">
        <v>45470.399305555555</v>
      </c>
    </row>
    <row r="7480" spans="1:43" x14ac:dyDescent="0.35">
      <c r="A7480" t="s">
        <v>41586</v>
      </c>
      <c r="B7480" t="s">
        <v>30744</v>
      </c>
      <c r="C7480" t="s">
        <v>359</v>
      </c>
      <c r="F7480" t="s">
        <v>41587</v>
      </c>
      <c r="H7480" t="s">
        <v>41586</v>
      </c>
      <c r="J7480" t="s">
        <v>41588</v>
      </c>
      <c r="M7480" t="s">
        <v>41589</v>
      </c>
      <c r="N7480" t="s">
        <v>287</v>
      </c>
      <c r="O7480">
        <v>80216</v>
      </c>
      <c r="P7480" t="s">
        <v>50</v>
      </c>
      <c r="U7480" s="1">
        <v>44816</v>
      </c>
      <c r="V7480" s="1">
        <v>44816</v>
      </c>
      <c r="W7480" s="1">
        <v>44816.541666666664</v>
      </c>
      <c r="X7480" s="1">
        <v>44816.541666666664</v>
      </c>
      <c r="AC7480" t="s">
        <v>53</v>
      </c>
      <c r="AD7480">
        <v>1000000001</v>
      </c>
      <c r="AE7480" s="1">
        <v>39973.351388888892</v>
      </c>
      <c r="AF7480" t="s">
        <v>3377</v>
      </c>
      <c r="AG7480" t="s">
        <v>41590</v>
      </c>
      <c r="AH7480" t="s">
        <v>51</v>
      </c>
      <c r="AJ7480" t="s">
        <v>53</v>
      </c>
      <c r="AL7480" t="s">
        <v>78</v>
      </c>
      <c r="AO7480" t="s">
        <v>8142</v>
      </c>
    </row>
    <row r="7481" spans="1:43" x14ac:dyDescent="0.35">
      <c r="A7481" t="s">
        <v>41591</v>
      </c>
      <c r="B7481" t="s">
        <v>41592</v>
      </c>
      <c r="C7481" t="s">
        <v>27707</v>
      </c>
      <c r="F7481" t="s">
        <v>41593</v>
      </c>
      <c r="H7481" t="s">
        <v>41591</v>
      </c>
      <c r="J7481" t="s">
        <v>28176</v>
      </c>
      <c r="K7481" t="s">
        <v>41594</v>
      </c>
      <c r="M7481" t="s">
        <v>1296</v>
      </c>
      <c r="N7481" t="s">
        <v>253</v>
      </c>
      <c r="O7481">
        <v>88220</v>
      </c>
      <c r="P7481" t="s">
        <v>50</v>
      </c>
      <c r="U7481" s="1">
        <v>44816</v>
      </c>
      <c r="V7481" s="1">
        <v>44816</v>
      </c>
      <c r="W7481" s="1">
        <v>44816.365277777775</v>
      </c>
      <c r="X7481" s="1">
        <v>44816.365277777775</v>
      </c>
      <c r="AC7481" t="s">
        <v>53</v>
      </c>
      <c r="AD7481">
        <v>2969525847</v>
      </c>
      <c r="AE7481" s="1">
        <v>39251.611111111109</v>
      </c>
      <c r="AF7481" t="s">
        <v>4228</v>
      </c>
      <c r="AG7481" t="s">
        <v>41595</v>
      </c>
      <c r="AH7481" t="s">
        <v>51</v>
      </c>
      <c r="AJ7481" t="s">
        <v>53</v>
      </c>
      <c r="AL7481" t="s">
        <v>68</v>
      </c>
      <c r="AO7481" t="s">
        <v>5443</v>
      </c>
      <c r="AP7481" s="1">
        <v>44943.342361111114</v>
      </c>
    </row>
    <row r="7482" spans="1:43" x14ac:dyDescent="0.35">
      <c r="A7482" t="s">
        <v>41596</v>
      </c>
      <c r="B7482" t="s">
        <v>41597</v>
      </c>
      <c r="C7482" t="s">
        <v>41598</v>
      </c>
      <c r="F7482" t="s">
        <v>41599</v>
      </c>
      <c r="H7482" t="s">
        <v>41600</v>
      </c>
      <c r="J7482" t="s">
        <v>5239</v>
      </c>
      <c r="K7482" t="s">
        <v>5218</v>
      </c>
      <c r="M7482" t="s">
        <v>2783</v>
      </c>
      <c r="N7482" t="s">
        <v>264</v>
      </c>
      <c r="O7482">
        <v>77269</v>
      </c>
      <c r="P7482" t="s">
        <v>50</v>
      </c>
      <c r="U7482" s="1">
        <v>44816</v>
      </c>
      <c r="V7482" s="1">
        <v>44816</v>
      </c>
      <c r="W7482" s="1">
        <v>44816.474305555559</v>
      </c>
      <c r="X7482" s="1">
        <v>44816.474305555559</v>
      </c>
      <c r="AC7482" t="s">
        <v>53</v>
      </c>
      <c r="AD7482">
        <v>2969475162</v>
      </c>
      <c r="AE7482" s="1">
        <v>37147</v>
      </c>
      <c r="AF7482" t="s">
        <v>5241</v>
      </c>
      <c r="AG7482" t="s">
        <v>41601</v>
      </c>
      <c r="AH7482" t="s">
        <v>51</v>
      </c>
      <c r="AJ7482" t="s">
        <v>53</v>
      </c>
      <c r="AL7482" t="s">
        <v>68</v>
      </c>
      <c r="AO7482" t="s">
        <v>5443</v>
      </c>
    </row>
    <row r="7483" spans="1:43" x14ac:dyDescent="0.35">
      <c r="A7483" t="s">
        <v>41602</v>
      </c>
      <c r="B7483" t="s">
        <v>41603</v>
      </c>
      <c r="C7483" t="s">
        <v>41604</v>
      </c>
      <c r="F7483" t="s">
        <v>41605</v>
      </c>
      <c r="H7483" t="s">
        <v>41606</v>
      </c>
      <c r="J7483" t="s">
        <v>13744</v>
      </c>
      <c r="K7483" t="s">
        <v>41607</v>
      </c>
      <c r="M7483" t="s">
        <v>41608</v>
      </c>
      <c r="N7483" t="s">
        <v>3778</v>
      </c>
      <c r="O7483">
        <v>68023</v>
      </c>
      <c r="P7483" t="s">
        <v>50</v>
      </c>
      <c r="U7483" s="1">
        <v>44816</v>
      </c>
      <c r="V7483" s="1">
        <v>44816</v>
      </c>
      <c r="AC7483" t="s">
        <v>53</v>
      </c>
      <c r="AD7483">
        <v>2969474461</v>
      </c>
      <c r="AE7483" s="1">
        <v>37104.381944444445</v>
      </c>
      <c r="AG7483" t="s">
        <v>41609</v>
      </c>
      <c r="AH7483" t="s">
        <v>51</v>
      </c>
      <c r="AJ7483" t="s">
        <v>53</v>
      </c>
      <c r="AO7483" t="s">
        <v>8142</v>
      </c>
    </row>
    <row r="7484" spans="1:43" x14ac:dyDescent="0.35">
      <c r="A7484" t="s">
        <v>41610</v>
      </c>
      <c r="B7484" t="s">
        <v>41611</v>
      </c>
      <c r="C7484" t="s">
        <v>41612</v>
      </c>
      <c r="H7484" t="s">
        <v>41610</v>
      </c>
      <c r="J7484" t="s">
        <v>41613</v>
      </c>
      <c r="P7484" t="s">
        <v>29970</v>
      </c>
      <c r="U7484" s="1">
        <v>44816</v>
      </c>
      <c r="V7484" s="1">
        <v>44816</v>
      </c>
      <c r="W7484" s="1">
        <v>44816.629166666666</v>
      </c>
      <c r="X7484" s="1">
        <v>44816.629166666666</v>
      </c>
      <c r="AC7484" t="s">
        <v>53</v>
      </c>
      <c r="AD7484">
        <v>2970040925</v>
      </c>
      <c r="AE7484" s="1">
        <v>44226.015277777777</v>
      </c>
      <c r="AF7484" t="s">
        <v>41614</v>
      </c>
      <c r="AG7484" t="s">
        <v>41615</v>
      </c>
      <c r="AH7484" t="s">
        <v>51</v>
      </c>
      <c r="AJ7484" t="s">
        <v>53</v>
      </c>
      <c r="AL7484" t="s">
        <v>68</v>
      </c>
      <c r="AO7484" t="s">
        <v>5443</v>
      </c>
      <c r="AP7484" s="1">
        <v>45296.794444444444</v>
      </c>
    </row>
    <row r="7485" spans="1:43" x14ac:dyDescent="0.35">
      <c r="A7485" t="s">
        <v>41616</v>
      </c>
      <c r="B7485" t="s">
        <v>41617</v>
      </c>
      <c r="C7485" t="s">
        <v>3118</v>
      </c>
      <c r="H7485" t="s">
        <v>41616</v>
      </c>
      <c r="J7485" t="s">
        <v>24326</v>
      </c>
      <c r="K7485" t="s">
        <v>6643</v>
      </c>
      <c r="M7485" t="s">
        <v>6644</v>
      </c>
      <c r="N7485" t="s">
        <v>6645</v>
      </c>
      <c r="O7485">
        <v>95827</v>
      </c>
      <c r="P7485" t="s">
        <v>50</v>
      </c>
      <c r="U7485" s="1">
        <v>44816</v>
      </c>
      <c r="V7485" s="1">
        <v>44816</v>
      </c>
      <c r="AC7485" t="s">
        <v>53</v>
      </c>
      <c r="AD7485">
        <v>2969476247</v>
      </c>
      <c r="AE7485" s="1">
        <v>37207</v>
      </c>
      <c r="AG7485" t="s">
        <v>41618</v>
      </c>
      <c r="AH7485" t="s">
        <v>51</v>
      </c>
      <c r="AJ7485" t="s">
        <v>53</v>
      </c>
      <c r="AO7485" t="s">
        <v>8142</v>
      </c>
    </row>
    <row r="7486" spans="1:43" x14ac:dyDescent="0.35">
      <c r="A7486" t="s">
        <v>41619</v>
      </c>
      <c r="B7486" t="s">
        <v>41620</v>
      </c>
      <c r="C7486" t="s">
        <v>41621</v>
      </c>
      <c r="F7486" t="s">
        <v>41622</v>
      </c>
      <c r="H7486" t="s">
        <v>41619</v>
      </c>
      <c r="J7486" t="s">
        <v>41415</v>
      </c>
      <c r="N7486" t="s">
        <v>287</v>
      </c>
      <c r="O7486">
        <v>80135</v>
      </c>
      <c r="P7486" t="s">
        <v>50</v>
      </c>
      <c r="U7486" s="1">
        <v>44816</v>
      </c>
      <c r="V7486" s="1">
        <v>44816</v>
      </c>
      <c r="W7486" s="1">
        <v>44816.676388888889</v>
      </c>
      <c r="X7486" s="1">
        <v>44816.676388888889</v>
      </c>
      <c r="AC7486" t="s">
        <v>53</v>
      </c>
      <c r="AD7486">
        <v>2969588567</v>
      </c>
      <c r="AE7486" s="1">
        <v>41358.623611111114</v>
      </c>
      <c r="AF7486" t="s">
        <v>22872</v>
      </c>
      <c r="AG7486" t="s">
        <v>41623</v>
      </c>
      <c r="AH7486" t="s">
        <v>51</v>
      </c>
      <c r="AJ7486" t="s">
        <v>53</v>
      </c>
      <c r="AL7486" t="s">
        <v>68</v>
      </c>
      <c r="AO7486" t="s">
        <v>8142</v>
      </c>
      <c r="AP7486" s="1">
        <v>44930.448611111111</v>
      </c>
      <c r="AQ7486" s="1">
        <v>44915.448611111111</v>
      </c>
    </row>
    <row r="7487" spans="1:43" x14ac:dyDescent="0.35">
      <c r="A7487" t="s">
        <v>41624</v>
      </c>
      <c r="B7487" t="s">
        <v>5501</v>
      </c>
      <c r="C7487" t="s">
        <v>840</v>
      </c>
      <c r="F7487">
        <v>17192461684</v>
      </c>
      <c r="H7487" t="s">
        <v>41624</v>
      </c>
      <c r="J7487" t="s">
        <v>41625</v>
      </c>
      <c r="K7487" t="s">
        <v>41626</v>
      </c>
      <c r="M7487" t="s">
        <v>41627</v>
      </c>
      <c r="N7487" t="s">
        <v>1515</v>
      </c>
      <c r="O7487">
        <v>85119</v>
      </c>
      <c r="P7487" t="s">
        <v>50</v>
      </c>
      <c r="U7487" s="1">
        <v>44816</v>
      </c>
      <c r="V7487" s="1">
        <v>44816</v>
      </c>
      <c r="W7487" s="1">
        <v>44816.631944444445</v>
      </c>
      <c r="X7487" s="1">
        <v>44816.631944444445</v>
      </c>
      <c r="AC7487" t="s">
        <v>53</v>
      </c>
      <c r="AD7487">
        <v>2969795924</v>
      </c>
      <c r="AE7487" s="1">
        <v>43235.634722222225</v>
      </c>
      <c r="AF7487" t="s">
        <v>41628</v>
      </c>
      <c r="AG7487" t="s">
        <v>41629</v>
      </c>
      <c r="AH7487" t="s">
        <v>51</v>
      </c>
      <c r="AJ7487" t="s">
        <v>53</v>
      </c>
      <c r="AL7487" t="s">
        <v>68</v>
      </c>
      <c r="AO7487" t="s">
        <v>5443</v>
      </c>
      <c r="AP7487" s="1">
        <v>45475.679166666669</v>
      </c>
      <c r="AQ7487" s="1">
        <v>45469.388888888891</v>
      </c>
    </row>
    <row r="7488" spans="1:43" x14ac:dyDescent="0.35">
      <c r="A7488" t="s">
        <v>41630</v>
      </c>
      <c r="B7488" t="s">
        <v>41631</v>
      </c>
      <c r="C7488" t="s">
        <v>1829</v>
      </c>
      <c r="F7488" t="s">
        <v>41632</v>
      </c>
      <c r="H7488" t="s">
        <v>41630</v>
      </c>
      <c r="J7488" t="s">
        <v>35574</v>
      </c>
      <c r="N7488" t="s">
        <v>637</v>
      </c>
      <c r="O7488">
        <v>75702</v>
      </c>
      <c r="P7488" t="s">
        <v>50</v>
      </c>
      <c r="U7488" s="1">
        <v>44816</v>
      </c>
      <c r="V7488" s="1">
        <v>44816</v>
      </c>
      <c r="AC7488" t="s">
        <v>53</v>
      </c>
      <c r="AD7488">
        <v>2969505395</v>
      </c>
      <c r="AE7488" s="1">
        <v>38055.586111111108</v>
      </c>
      <c r="AG7488" t="s">
        <v>41633</v>
      </c>
      <c r="AH7488" t="s">
        <v>51</v>
      </c>
      <c r="AJ7488" t="s">
        <v>53</v>
      </c>
      <c r="AO7488" t="s">
        <v>8142</v>
      </c>
    </row>
    <row r="7489" spans="1:43" x14ac:dyDescent="0.35">
      <c r="A7489" t="s">
        <v>41634</v>
      </c>
      <c r="B7489" t="s">
        <v>41635</v>
      </c>
      <c r="C7489" t="s">
        <v>17061</v>
      </c>
      <c r="F7489" t="s">
        <v>41636</v>
      </c>
      <c r="H7489" t="s">
        <v>41637</v>
      </c>
      <c r="J7489" t="s">
        <v>7961</v>
      </c>
      <c r="K7489" t="s">
        <v>41638</v>
      </c>
      <c r="M7489" t="s">
        <v>7677</v>
      </c>
      <c r="N7489" t="s">
        <v>65</v>
      </c>
      <c r="O7489">
        <v>80648</v>
      </c>
      <c r="P7489" t="s">
        <v>50</v>
      </c>
      <c r="U7489" s="1">
        <v>44816</v>
      </c>
      <c r="V7489" s="1">
        <v>44816</v>
      </c>
      <c r="W7489" s="1">
        <v>44816.441666666666</v>
      </c>
      <c r="X7489" s="1">
        <v>44816.441666666666</v>
      </c>
      <c r="AC7489" t="s">
        <v>53</v>
      </c>
      <c r="AD7489">
        <v>2969702039</v>
      </c>
      <c r="AE7489" s="1">
        <v>42528.619444444441</v>
      </c>
      <c r="AF7489" t="s">
        <v>9789</v>
      </c>
      <c r="AG7489" t="s">
        <v>41639</v>
      </c>
      <c r="AH7489" t="s">
        <v>51</v>
      </c>
      <c r="AJ7489" t="s">
        <v>53</v>
      </c>
      <c r="AL7489" t="s">
        <v>68</v>
      </c>
      <c r="AO7489" t="s">
        <v>5443</v>
      </c>
      <c r="AP7489" s="1">
        <v>45467.46875</v>
      </c>
      <c r="AQ7489" s="1">
        <v>45418.503472222219</v>
      </c>
    </row>
    <row r="7490" spans="1:43" x14ac:dyDescent="0.35">
      <c r="A7490" t="s">
        <v>41640</v>
      </c>
      <c r="B7490" t="s">
        <v>41641</v>
      </c>
      <c r="C7490" t="s">
        <v>11414</v>
      </c>
      <c r="F7490" t="s">
        <v>41642</v>
      </c>
      <c r="H7490" t="s">
        <v>41640</v>
      </c>
      <c r="J7490" t="s">
        <v>25819</v>
      </c>
      <c r="K7490" t="s">
        <v>28262</v>
      </c>
      <c r="M7490" t="s">
        <v>25822</v>
      </c>
      <c r="N7490" t="s">
        <v>25803</v>
      </c>
      <c r="O7490" t="s">
        <v>25823</v>
      </c>
      <c r="P7490" t="s">
        <v>50</v>
      </c>
      <c r="U7490" s="1">
        <v>44816</v>
      </c>
      <c r="V7490" s="1">
        <v>44816</v>
      </c>
      <c r="AC7490" t="s">
        <v>53</v>
      </c>
      <c r="AD7490">
        <v>2969640882</v>
      </c>
      <c r="AE7490" s="1">
        <v>41834.517361111109</v>
      </c>
      <c r="AG7490" t="s">
        <v>41643</v>
      </c>
      <c r="AH7490" t="s">
        <v>51</v>
      </c>
      <c r="AJ7490" t="s">
        <v>53</v>
      </c>
      <c r="AO7490" t="s">
        <v>8142</v>
      </c>
    </row>
    <row r="7491" spans="1:43" x14ac:dyDescent="0.35">
      <c r="A7491" t="s">
        <v>41644</v>
      </c>
      <c r="B7491" t="s">
        <v>41645</v>
      </c>
      <c r="C7491" t="s">
        <v>12760</v>
      </c>
      <c r="F7491" t="s">
        <v>41646</v>
      </c>
      <c r="H7491" t="s">
        <v>41644</v>
      </c>
      <c r="J7491" t="s">
        <v>41647</v>
      </c>
      <c r="K7491" t="s">
        <v>41648</v>
      </c>
      <c r="M7491" t="s">
        <v>41649</v>
      </c>
      <c r="N7491" t="s">
        <v>37043</v>
      </c>
      <c r="O7491">
        <v>98336</v>
      </c>
      <c r="P7491" t="s">
        <v>5151</v>
      </c>
      <c r="U7491" s="1">
        <v>44816</v>
      </c>
      <c r="V7491" s="1">
        <v>44816</v>
      </c>
      <c r="AC7491" t="s">
        <v>53</v>
      </c>
      <c r="AG7491" t="s">
        <v>41650</v>
      </c>
      <c r="AH7491" t="s">
        <v>51</v>
      </c>
      <c r="AJ7491" t="s">
        <v>53</v>
      </c>
      <c r="AO7491" t="s">
        <v>5443</v>
      </c>
    </row>
    <row r="7492" spans="1:43" x14ac:dyDescent="0.35">
      <c r="A7492" t="s">
        <v>41651</v>
      </c>
      <c r="B7492" t="s">
        <v>28432</v>
      </c>
      <c r="C7492" t="s">
        <v>41652</v>
      </c>
      <c r="F7492" t="s">
        <v>41653</v>
      </c>
      <c r="H7492" t="s">
        <v>41651</v>
      </c>
      <c r="J7492" t="s">
        <v>41654</v>
      </c>
      <c r="M7492" t="s">
        <v>3234</v>
      </c>
      <c r="N7492" t="s">
        <v>398</v>
      </c>
      <c r="O7492">
        <v>88210</v>
      </c>
      <c r="P7492" t="s">
        <v>50</v>
      </c>
      <c r="U7492" s="1">
        <v>44816</v>
      </c>
      <c r="V7492" s="1">
        <v>44816</v>
      </c>
      <c r="W7492" s="1">
        <v>44816.9375</v>
      </c>
      <c r="X7492" s="1">
        <v>44816.9375</v>
      </c>
      <c r="AC7492" t="s">
        <v>53</v>
      </c>
      <c r="AD7492">
        <v>1000000001</v>
      </c>
      <c r="AE7492" s="1">
        <v>39973.351388888892</v>
      </c>
      <c r="AF7492" t="s">
        <v>3377</v>
      </c>
      <c r="AG7492" t="s">
        <v>41655</v>
      </c>
      <c r="AH7492" t="s">
        <v>51</v>
      </c>
      <c r="AJ7492" t="s">
        <v>53</v>
      </c>
      <c r="AL7492" t="s">
        <v>78</v>
      </c>
      <c r="AO7492" t="s">
        <v>8142</v>
      </c>
    </row>
    <row r="7493" spans="1:43" x14ac:dyDescent="0.35">
      <c r="A7493" t="s">
        <v>41656</v>
      </c>
      <c r="B7493" t="s">
        <v>10075</v>
      </c>
      <c r="C7493" t="s">
        <v>702</v>
      </c>
      <c r="F7493" t="s">
        <v>41657</v>
      </c>
      <c r="H7493" t="s">
        <v>41656</v>
      </c>
      <c r="J7493" t="s">
        <v>28258</v>
      </c>
      <c r="K7493" t="s">
        <v>41658</v>
      </c>
      <c r="M7493" t="s">
        <v>7843</v>
      </c>
      <c r="N7493" t="s">
        <v>19981</v>
      </c>
      <c r="O7493">
        <v>39701</v>
      </c>
      <c r="P7493" t="s">
        <v>50</v>
      </c>
      <c r="U7493" s="1">
        <v>44816</v>
      </c>
      <c r="V7493" s="1">
        <v>44816</v>
      </c>
      <c r="AC7493" t="s">
        <v>53</v>
      </c>
      <c r="AD7493">
        <v>2969476832</v>
      </c>
      <c r="AE7493" s="1">
        <v>37243</v>
      </c>
      <c r="AG7493" t="s">
        <v>41659</v>
      </c>
      <c r="AH7493" t="s">
        <v>51</v>
      </c>
      <c r="AJ7493" t="s">
        <v>53</v>
      </c>
      <c r="AO7493" t="s">
        <v>8142</v>
      </c>
    </row>
    <row r="7494" spans="1:43" x14ac:dyDescent="0.35">
      <c r="A7494" t="s">
        <v>41660</v>
      </c>
      <c r="B7494" t="s">
        <v>7632</v>
      </c>
      <c r="C7494" t="s">
        <v>2362</v>
      </c>
      <c r="F7494">
        <v>9035634662</v>
      </c>
      <c r="H7494" t="s">
        <v>41660</v>
      </c>
      <c r="J7494" t="s">
        <v>41661</v>
      </c>
      <c r="K7494" t="s">
        <v>41662</v>
      </c>
      <c r="M7494" t="s">
        <v>41663</v>
      </c>
      <c r="N7494" t="s">
        <v>264</v>
      </c>
      <c r="O7494">
        <v>75074</v>
      </c>
      <c r="P7494" t="s">
        <v>50</v>
      </c>
      <c r="U7494" s="1">
        <v>44817</v>
      </c>
      <c r="V7494" s="1">
        <v>44817</v>
      </c>
      <c r="AC7494" t="s">
        <v>53</v>
      </c>
      <c r="AD7494">
        <v>2972041418</v>
      </c>
      <c r="AE7494" s="1">
        <v>44529.433333333334</v>
      </c>
      <c r="AG7494" t="s">
        <v>41664</v>
      </c>
      <c r="AH7494" t="s">
        <v>51</v>
      </c>
      <c r="AJ7494" t="s">
        <v>53</v>
      </c>
      <c r="AO7494" t="s">
        <v>5443</v>
      </c>
    </row>
    <row r="7495" spans="1:43" x14ac:dyDescent="0.35">
      <c r="A7495" t="s">
        <v>41665</v>
      </c>
      <c r="B7495" t="s">
        <v>41666</v>
      </c>
      <c r="C7495" t="s">
        <v>8700</v>
      </c>
      <c r="F7495" t="s">
        <v>41667</v>
      </c>
      <c r="H7495" t="s">
        <v>41665</v>
      </c>
      <c r="J7495" t="s">
        <v>5271</v>
      </c>
      <c r="K7495" t="s">
        <v>32388</v>
      </c>
      <c r="M7495" t="s">
        <v>8766</v>
      </c>
      <c r="N7495" t="s">
        <v>899</v>
      </c>
      <c r="O7495">
        <v>58801</v>
      </c>
      <c r="P7495" t="s">
        <v>50</v>
      </c>
      <c r="U7495" s="1">
        <v>44817</v>
      </c>
      <c r="V7495" s="1">
        <v>44817</v>
      </c>
      <c r="W7495" s="1">
        <v>44817.526388888888</v>
      </c>
      <c r="X7495" s="1">
        <v>44817.526388888888</v>
      </c>
      <c r="AC7495" t="s">
        <v>53</v>
      </c>
      <c r="AD7495">
        <v>1000000001</v>
      </c>
      <c r="AE7495" s="1">
        <v>39973.351388888892</v>
      </c>
      <c r="AF7495" t="s">
        <v>3377</v>
      </c>
      <c r="AG7495" t="s">
        <v>41668</v>
      </c>
      <c r="AH7495" t="s">
        <v>51</v>
      </c>
      <c r="AJ7495" t="s">
        <v>53</v>
      </c>
      <c r="AL7495" t="s">
        <v>78</v>
      </c>
      <c r="AO7495" t="s">
        <v>5443</v>
      </c>
      <c r="AP7495" s="1">
        <v>45219.582638888889</v>
      </c>
    </row>
    <row r="7496" spans="1:43" x14ac:dyDescent="0.35">
      <c r="A7496" t="s">
        <v>41669</v>
      </c>
      <c r="B7496" t="s">
        <v>41670</v>
      </c>
      <c r="C7496" t="s">
        <v>57</v>
      </c>
      <c r="F7496" t="s">
        <v>41583</v>
      </c>
      <c r="H7496" t="s">
        <v>41669</v>
      </c>
      <c r="J7496" t="s">
        <v>7413</v>
      </c>
      <c r="K7496" t="s">
        <v>41671</v>
      </c>
      <c r="M7496" t="s">
        <v>3808</v>
      </c>
      <c r="N7496" t="s">
        <v>65</v>
      </c>
      <c r="O7496">
        <v>80701</v>
      </c>
      <c r="P7496" t="s">
        <v>50</v>
      </c>
      <c r="U7496" s="1">
        <v>44817</v>
      </c>
      <c r="V7496" s="1">
        <v>44817</v>
      </c>
      <c r="W7496" s="1">
        <v>44817.388888888891</v>
      </c>
      <c r="X7496" s="1">
        <v>44817.388888888891</v>
      </c>
      <c r="AC7496" t="s">
        <v>53</v>
      </c>
      <c r="AD7496">
        <v>2969475453</v>
      </c>
      <c r="AE7496" s="1">
        <v>37166.661111111112</v>
      </c>
      <c r="AF7496" t="s">
        <v>3809</v>
      </c>
      <c r="AG7496" t="s">
        <v>41672</v>
      </c>
      <c r="AH7496" t="s">
        <v>51</v>
      </c>
      <c r="AJ7496" t="s">
        <v>53</v>
      </c>
      <c r="AL7496" t="s">
        <v>68</v>
      </c>
      <c r="AO7496" t="s">
        <v>5443</v>
      </c>
      <c r="AP7496" s="1">
        <v>45476.622916666667</v>
      </c>
      <c r="AQ7496" s="1">
        <v>45475.506249999999</v>
      </c>
    </row>
    <row r="7497" spans="1:43" x14ac:dyDescent="0.35">
      <c r="A7497" t="s">
        <v>41673</v>
      </c>
      <c r="B7497" t="s">
        <v>41674</v>
      </c>
      <c r="C7497" t="s">
        <v>648</v>
      </c>
      <c r="F7497" t="s">
        <v>41675</v>
      </c>
      <c r="H7497" t="s">
        <v>41676</v>
      </c>
      <c r="I7497" t="s">
        <v>2110</v>
      </c>
      <c r="J7497" t="s">
        <v>28258</v>
      </c>
      <c r="K7497" t="s">
        <v>41677</v>
      </c>
      <c r="M7497" t="s">
        <v>41678</v>
      </c>
      <c r="N7497" t="s">
        <v>13659</v>
      </c>
      <c r="O7497">
        <v>29450</v>
      </c>
      <c r="P7497" t="s">
        <v>50</v>
      </c>
      <c r="U7497" s="1">
        <v>44817</v>
      </c>
      <c r="V7497" s="1">
        <v>44817</v>
      </c>
      <c r="AC7497" t="s">
        <v>53</v>
      </c>
      <c r="AD7497">
        <v>2969476832</v>
      </c>
      <c r="AE7497" s="1">
        <v>37243</v>
      </c>
      <c r="AG7497" t="s">
        <v>41679</v>
      </c>
      <c r="AH7497" t="s">
        <v>51</v>
      </c>
      <c r="AJ7497" t="s">
        <v>53</v>
      </c>
      <c r="AO7497" t="s">
        <v>8142</v>
      </c>
    </row>
    <row r="7498" spans="1:43" x14ac:dyDescent="0.35">
      <c r="A7498" t="s">
        <v>41680</v>
      </c>
      <c r="B7498" t="s">
        <v>41681</v>
      </c>
      <c r="C7498" t="s">
        <v>383</v>
      </c>
      <c r="H7498" t="s">
        <v>41680</v>
      </c>
      <c r="J7498" t="s">
        <v>41682</v>
      </c>
      <c r="K7498" t="s">
        <v>41683</v>
      </c>
      <c r="M7498" t="s">
        <v>41684</v>
      </c>
      <c r="N7498" t="s">
        <v>65</v>
      </c>
      <c r="O7498">
        <v>81621</v>
      </c>
      <c r="P7498" t="s">
        <v>50</v>
      </c>
      <c r="U7498" s="1">
        <v>44817</v>
      </c>
      <c r="V7498" s="1">
        <v>44817</v>
      </c>
      <c r="W7498" s="1">
        <v>44817.53125</v>
      </c>
      <c r="X7498" s="1">
        <v>44817.53125</v>
      </c>
      <c r="AC7498" t="s">
        <v>53</v>
      </c>
      <c r="AD7498">
        <v>2969767011</v>
      </c>
      <c r="AE7498" s="1">
        <v>43069.682638888888</v>
      </c>
      <c r="AF7498" t="s">
        <v>41685</v>
      </c>
      <c r="AG7498" t="s">
        <v>41686</v>
      </c>
      <c r="AH7498" t="s">
        <v>51</v>
      </c>
      <c r="AJ7498" t="s">
        <v>53</v>
      </c>
      <c r="AL7498" t="s">
        <v>68</v>
      </c>
      <c r="AO7498" t="s">
        <v>8142</v>
      </c>
    </row>
    <row r="7499" spans="1:43" x14ac:dyDescent="0.35">
      <c r="A7499" t="s">
        <v>41687</v>
      </c>
      <c r="B7499" t="s">
        <v>8869</v>
      </c>
      <c r="C7499" t="s">
        <v>383</v>
      </c>
      <c r="F7499" t="s">
        <v>41688</v>
      </c>
      <c r="H7499" t="s">
        <v>41687</v>
      </c>
      <c r="J7499" t="s">
        <v>20259</v>
      </c>
      <c r="P7499" t="s">
        <v>50</v>
      </c>
      <c r="U7499" s="1">
        <v>44817</v>
      </c>
      <c r="V7499" s="1">
        <v>44817</v>
      </c>
      <c r="AC7499" t="s">
        <v>53</v>
      </c>
      <c r="AD7499">
        <v>2969570255</v>
      </c>
      <c r="AE7499" s="1">
        <v>40934.475694444445</v>
      </c>
      <c r="AG7499" t="s">
        <v>41689</v>
      </c>
      <c r="AH7499" t="s">
        <v>51</v>
      </c>
      <c r="AJ7499" t="s">
        <v>53</v>
      </c>
      <c r="AO7499" t="s">
        <v>8142</v>
      </c>
    </row>
    <row r="7500" spans="1:43" x14ac:dyDescent="0.35">
      <c r="A7500" t="s">
        <v>41690</v>
      </c>
      <c r="B7500" t="s">
        <v>19723</v>
      </c>
      <c r="C7500" t="s">
        <v>28686</v>
      </c>
      <c r="F7500">
        <f>1915-859-5767</f>
        <v>-4711</v>
      </c>
      <c r="H7500" t="s">
        <v>41690</v>
      </c>
      <c r="J7500" t="s">
        <v>41691</v>
      </c>
      <c r="K7500" t="s">
        <v>25503</v>
      </c>
      <c r="M7500" t="s">
        <v>148</v>
      </c>
      <c r="N7500" t="s">
        <v>637</v>
      </c>
      <c r="O7500">
        <v>79936</v>
      </c>
      <c r="P7500" t="s">
        <v>50</v>
      </c>
      <c r="U7500" s="1">
        <v>44817</v>
      </c>
      <c r="V7500" s="1">
        <v>44817</v>
      </c>
      <c r="W7500" s="1">
        <v>44848.372916666667</v>
      </c>
      <c r="X7500" s="1">
        <v>44848.372916666667</v>
      </c>
      <c r="AC7500" t="s">
        <v>53</v>
      </c>
      <c r="AD7500">
        <v>2969513111</v>
      </c>
      <c r="AE7500" s="1">
        <v>38516.618055555555</v>
      </c>
      <c r="AF7500" t="s">
        <v>41692</v>
      </c>
      <c r="AG7500" t="s">
        <v>41693</v>
      </c>
      <c r="AH7500" t="s">
        <v>51</v>
      </c>
      <c r="AJ7500" t="s">
        <v>53</v>
      </c>
      <c r="AL7500" t="s">
        <v>68</v>
      </c>
      <c r="AO7500" t="s">
        <v>5443</v>
      </c>
      <c r="AP7500" s="1">
        <v>45467.607638888891</v>
      </c>
      <c r="AQ7500" s="1">
        <v>45448.504166666666</v>
      </c>
    </row>
    <row r="7501" spans="1:43" x14ac:dyDescent="0.35">
      <c r="A7501" t="s">
        <v>41694</v>
      </c>
      <c r="B7501" t="s">
        <v>41695</v>
      </c>
      <c r="C7501" t="s">
        <v>41696</v>
      </c>
      <c r="F7501" t="s">
        <v>41697</v>
      </c>
      <c r="H7501" t="s">
        <v>41694</v>
      </c>
      <c r="J7501" t="s">
        <v>13574</v>
      </c>
      <c r="N7501" t="s">
        <v>36292</v>
      </c>
      <c r="O7501">
        <v>84100</v>
      </c>
      <c r="P7501" t="s">
        <v>13276</v>
      </c>
      <c r="U7501" s="1">
        <v>44817</v>
      </c>
      <c r="V7501" s="1">
        <v>44817</v>
      </c>
      <c r="AC7501" t="s">
        <v>53</v>
      </c>
      <c r="AD7501">
        <v>2969823183</v>
      </c>
      <c r="AE7501" s="1">
        <v>43312.453472222223</v>
      </c>
      <c r="AG7501" t="s">
        <v>41698</v>
      </c>
      <c r="AH7501" t="s">
        <v>51</v>
      </c>
      <c r="AJ7501" t="s">
        <v>53</v>
      </c>
      <c r="AO7501" t="s">
        <v>8142</v>
      </c>
    </row>
    <row r="7502" spans="1:43" x14ac:dyDescent="0.35">
      <c r="A7502" t="s">
        <v>21876</v>
      </c>
      <c r="B7502" t="s">
        <v>7671</v>
      </c>
      <c r="C7502" t="s">
        <v>1829</v>
      </c>
      <c r="H7502" t="s">
        <v>21876</v>
      </c>
      <c r="J7502" t="s">
        <v>13574</v>
      </c>
      <c r="K7502" t="s">
        <v>13668</v>
      </c>
      <c r="M7502" t="s">
        <v>13669</v>
      </c>
      <c r="N7502" t="s">
        <v>13670</v>
      </c>
      <c r="O7502">
        <v>6300</v>
      </c>
      <c r="P7502" t="s">
        <v>19709</v>
      </c>
      <c r="U7502" s="1">
        <v>44817</v>
      </c>
      <c r="V7502" s="1">
        <v>44817</v>
      </c>
      <c r="AC7502" t="s">
        <v>53</v>
      </c>
      <c r="AD7502">
        <v>2969823183</v>
      </c>
      <c r="AE7502" s="1">
        <v>43312.453472222223</v>
      </c>
      <c r="AG7502" t="s">
        <v>41699</v>
      </c>
      <c r="AH7502" t="s">
        <v>51</v>
      </c>
      <c r="AJ7502" t="s">
        <v>53</v>
      </c>
      <c r="AO7502" t="s">
        <v>8142</v>
      </c>
    </row>
    <row r="7503" spans="1:43" x14ac:dyDescent="0.35">
      <c r="A7503" t="s">
        <v>41700</v>
      </c>
      <c r="B7503" t="s">
        <v>17345</v>
      </c>
      <c r="C7503" t="s">
        <v>10817</v>
      </c>
      <c r="F7503" t="s">
        <v>41701</v>
      </c>
      <c r="H7503" t="s">
        <v>41700</v>
      </c>
      <c r="J7503" t="s">
        <v>30681</v>
      </c>
      <c r="K7503" t="s">
        <v>41702</v>
      </c>
      <c r="M7503" t="s">
        <v>41703</v>
      </c>
      <c r="N7503" t="s">
        <v>13577</v>
      </c>
      <c r="O7503" t="s">
        <v>41704</v>
      </c>
      <c r="P7503" t="s">
        <v>4438</v>
      </c>
      <c r="U7503" s="1">
        <v>44817</v>
      </c>
      <c r="V7503" s="1">
        <v>44817</v>
      </c>
      <c r="AC7503" t="s">
        <v>53</v>
      </c>
      <c r="AD7503">
        <v>2969823183</v>
      </c>
      <c r="AE7503" s="1">
        <v>43312.453472222223</v>
      </c>
      <c r="AG7503" t="s">
        <v>41705</v>
      </c>
      <c r="AH7503" t="s">
        <v>51</v>
      </c>
      <c r="AJ7503" t="s">
        <v>53</v>
      </c>
      <c r="AO7503" t="s">
        <v>8142</v>
      </c>
    </row>
    <row r="7504" spans="1:43" x14ac:dyDescent="0.35">
      <c r="A7504" t="s">
        <v>41706</v>
      </c>
      <c r="B7504" t="s">
        <v>41707</v>
      </c>
      <c r="C7504" t="s">
        <v>40858</v>
      </c>
      <c r="F7504" t="s">
        <v>41708</v>
      </c>
      <c r="H7504" t="s">
        <v>41706</v>
      </c>
      <c r="J7504" t="s">
        <v>16656</v>
      </c>
      <c r="N7504" t="s">
        <v>41709</v>
      </c>
      <c r="O7504" s="2" t="s">
        <v>41710</v>
      </c>
      <c r="P7504" t="s">
        <v>15645</v>
      </c>
      <c r="U7504" s="1">
        <v>44817</v>
      </c>
      <c r="V7504" s="1">
        <v>44817</v>
      </c>
      <c r="AC7504" t="s">
        <v>53</v>
      </c>
      <c r="AD7504">
        <v>2969530290</v>
      </c>
      <c r="AE7504" s="1">
        <v>39465.556250000001</v>
      </c>
      <c r="AG7504" t="s">
        <v>41711</v>
      </c>
      <c r="AH7504" t="s">
        <v>51</v>
      </c>
      <c r="AJ7504" t="s">
        <v>53</v>
      </c>
      <c r="AO7504" t="s">
        <v>8142</v>
      </c>
    </row>
    <row r="7505" spans="1:42" x14ac:dyDescent="0.35">
      <c r="A7505" t="s">
        <v>41712</v>
      </c>
      <c r="B7505" t="s">
        <v>6053</v>
      </c>
      <c r="C7505" t="s">
        <v>45</v>
      </c>
      <c r="F7505" t="s">
        <v>41713</v>
      </c>
      <c r="H7505" t="s">
        <v>41712</v>
      </c>
      <c r="J7505" t="s">
        <v>41714</v>
      </c>
      <c r="K7505" t="s">
        <v>41715</v>
      </c>
      <c r="M7505" t="s">
        <v>8526</v>
      </c>
      <c r="N7505" t="s">
        <v>65</v>
      </c>
      <c r="O7505" t="s">
        <v>41716</v>
      </c>
      <c r="P7505" t="s">
        <v>50</v>
      </c>
      <c r="U7505" s="1">
        <v>44817</v>
      </c>
      <c r="V7505" s="1">
        <v>44817</v>
      </c>
      <c r="W7505" s="1">
        <v>44817.548611111109</v>
      </c>
      <c r="X7505" s="1">
        <v>44817.548611111109</v>
      </c>
      <c r="AC7505" t="s">
        <v>51</v>
      </c>
      <c r="AD7505">
        <v>2972366432</v>
      </c>
      <c r="AE7505" s="1">
        <v>44967.65625</v>
      </c>
      <c r="AF7505" t="s">
        <v>41717</v>
      </c>
      <c r="AG7505" t="s">
        <v>41718</v>
      </c>
      <c r="AH7505" t="s">
        <v>51</v>
      </c>
      <c r="AJ7505" t="s">
        <v>53</v>
      </c>
      <c r="AL7505" t="s">
        <v>68</v>
      </c>
      <c r="AO7505" t="s">
        <v>5443</v>
      </c>
      <c r="AP7505" s="1">
        <v>44817.547222222223</v>
      </c>
    </row>
    <row r="7506" spans="1:42" x14ac:dyDescent="0.35">
      <c r="A7506" t="s">
        <v>41719</v>
      </c>
      <c r="B7506" t="s">
        <v>41720</v>
      </c>
      <c r="C7506" t="s">
        <v>41721</v>
      </c>
      <c r="F7506">
        <v>27</v>
      </c>
      <c r="H7506" t="s">
        <v>41719</v>
      </c>
      <c r="N7506" t="s">
        <v>41709</v>
      </c>
      <c r="O7506">
        <v>1234</v>
      </c>
      <c r="P7506" t="s">
        <v>15645</v>
      </c>
      <c r="U7506" s="1">
        <v>44817</v>
      </c>
      <c r="V7506" s="1">
        <v>44817</v>
      </c>
      <c r="AC7506" t="s">
        <v>53</v>
      </c>
      <c r="AG7506" t="s">
        <v>41722</v>
      </c>
      <c r="AH7506" t="s">
        <v>51</v>
      </c>
      <c r="AJ7506" t="s">
        <v>53</v>
      </c>
      <c r="AO7506" t="s">
        <v>8142</v>
      </c>
    </row>
    <row r="7507" spans="1:42" x14ac:dyDescent="0.35">
      <c r="A7507" t="s">
        <v>41723</v>
      </c>
      <c r="B7507" t="s">
        <v>41724</v>
      </c>
      <c r="C7507" t="s">
        <v>41725</v>
      </c>
      <c r="F7507" t="s">
        <v>41726</v>
      </c>
      <c r="H7507" t="s">
        <v>41727</v>
      </c>
      <c r="J7507" t="s">
        <v>41415</v>
      </c>
      <c r="K7507" t="s">
        <v>41728</v>
      </c>
      <c r="M7507" t="s">
        <v>7312</v>
      </c>
      <c r="N7507" t="s">
        <v>65</v>
      </c>
      <c r="O7507">
        <v>80135</v>
      </c>
      <c r="P7507" t="s">
        <v>50</v>
      </c>
      <c r="U7507" s="1">
        <v>44817</v>
      </c>
      <c r="V7507" s="1">
        <v>44817</v>
      </c>
      <c r="W7507" s="1">
        <v>44817.65</v>
      </c>
      <c r="X7507" s="1">
        <v>44817.65</v>
      </c>
      <c r="AC7507" t="s">
        <v>53</v>
      </c>
      <c r="AD7507">
        <v>2969588567</v>
      </c>
      <c r="AE7507" s="1">
        <v>41358.623611111114</v>
      </c>
      <c r="AF7507" t="s">
        <v>22872</v>
      </c>
      <c r="AG7507" t="s">
        <v>41729</v>
      </c>
      <c r="AH7507" t="s">
        <v>51</v>
      </c>
      <c r="AJ7507" t="s">
        <v>53</v>
      </c>
      <c r="AL7507" t="s">
        <v>68</v>
      </c>
      <c r="AO7507" t="s">
        <v>5443</v>
      </c>
      <c r="AP7507" s="1">
        <v>44817.649305555555</v>
      </c>
    </row>
    <row r="7508" spans="1:42" x14ac:dyDescent="0.35">
      <c r="A7508" t="s">
        <v>41730</v>
      </c>
      <c r="B7508" t="s">
        <v>41731</v>
      </c>
      <c r="C7508" t="s">
        <v>41731</v>
      </c>
      <c r="H7508" t="s">
        <v>37469</v>
      </c>
      <c r="I7508" t="s">
        <v>816</v>
      </c>
      <c r="J7508" t="s">
        <v>26005</v>
      </c>
      <c r="K7508" t="s">
        <v>6815</v>
      </c>
      <c r="M7508" t="s">
        <v>30475</v>
      </c>
      <c r="N7508" t="s">
        <v>253</v>
      </c>
      <c r="O7508">
        <v>87499</v>
      </c>
      <c r="P7508" t="s">
        <v>50</v>
      </c>
      <c r="U7508" s="1">
        <v>44817</v>
      </c>
      <c r="V7508" s="1">
        <v>44817</v>
      </c>
      <c r="W7508" s="1">
        <v>44817.370833333334</v>
      </c>
      <c r="X7508" s="1">
        <v>45476.714583333334</v>
      </c>
      <c r="AC7508" t="s">
        <v>53</v>
      </c>
      <c r="AD7508">
        <v>2969713886</v>
      </c>
      <c r="AE7508" s="1">
        <v>42678.45208333333</v>
      </c>
      <c r="AF7508" t="s">
        <v>25978</v>
      </c>
      <c r="AG7508" t="s">
        <v>41732</v>
      </c>
      <c r="AH7508" t="s">
        <v>51</v>
      </c>
      <c r="AJ7508" t="s">
        <v>53</v>
      </c>
      <c r="AL7508" t="s">
        <v>78</v>
      </c>
      <c r="AO7508" t="s">
        <v>5443</v>
      </c>
      <c r="AP7508" s="1">
        <v>45474.526388888888</v>
      </c>
    </row>
    <row r="7509" spans="1:42" x14ac:dyDescent="0.35">
      <c r="A7509" t="s">
        <v>41733</v>
      </c>
      <c r="B7509" t="s">
        <v>41734</v>
      </c>
      <c r="C7509" t="s">
        <v>12267</v>
      </c>
      <c r="F7509" t="s">
        <v>41735</v>
      </c>
      <c r="H7509" t="s">
        <v>41733</v>
      </c>
      <c r="J7509" t="s">
        <v>41736</v>
      </c>
      <c r="K7509" t="s">
        <v>41737</v>
      </c>
      <c r="M7509" t="s">
        <v>1296</v>
      </c>
      <c r="N7509" t="s">
        <v>253</v>
      </c>
      <c r="O7509">
        <v>88220</v>
      </c>
      <c r="P7509" t="s">
        <v>50</v>
      </c>
      <c r="U7509" s="1">
        <v>44817</v>
      </c>
      <c r="V7509" s="1">
        <v>44817</v>
      </c>
      <c r="W7509" s="1">
        <v>44817.511111111111</v>
      </c>
      <c r="X7509" s="1">
        <v>44817.511111111111</v>
      </c>
      <c r="AC7509" t="s">
        <v>53</v>
      </c>
      <c r="AD7509">
        <v>2969667695</v>
      </c>
      <c r="AE7509" s="1">
        <v>42124.628472222219</v>
      </c>
      <c r="AF7509" t="s">
        <v>41738</v>
      </c>
      <c r="AG7509" t="s">
        <v>41739</v>
      </c>
      <c r="AH7509" t="s">
        <v>51</v>
      </c>
      <c r="AJ7509" t="s">
        <v>53</v>
      </c>
      <c r="AL7509" t="s">
        <v>68</v>
      </c>
      <c r="AO7509" t="s">
        <v>5443</v>
      </c>
      <c r="AP7509" s="1">
        <v>44817.509722222225</v>
      </c>
    </row>
    <row r="7510" spans="1:42" x14ac:dyDescent="0.35">
      <c r="A7510" t="s">
        <v>41740</v>
      </c>
      <c r="B7510" t="s">
        <v>41741</v>
      </c>
      <c r="C7510" t="s">
        <v>41742</v>
      </c>
      <c r="F7510">
        <v>15707672838</v>
      </c>
      <c r="H7510" t="s">
        <v>41740</v>
      </c>
      <c r="J7510" t="s">
        <v>7961</v>
      </c>
      <c r="K7510" t="s">
        <v>12115</v>
      </c>
      <c r="L7510" t="s">
        <v>7963</v>
      </c>
      <c r="M7510" t="s">
        <v>7964</v>
      </c>
      <c r="N7510" t="s">
        <v>264</v>
      </c>
      <c r="O7510">
        <v>78701</v>
      </c>
      <c r="P7510" t="s">
        <v>50</v>
      </c>
      <c r="U7510" s="1">
        <v>44817</v>
      </c>
      <c r="V7510" s="1">
        <v>44817</v>
      </c>
      <c r="AC7510" t="s">
        <v>53</v>
      </c>
      <c r="AD7510">
        <v>2969702039</v>
      </c>
      <c r="AE7510" s="1">
        <v>42528.619444444441</v>
      </c>
      <c r="AG7510" t="s">
        <v>41743</v>
      </c>
      <c r="AH7510" t="s">
        <v>51</v>
      </c>
      <c r="AJ7510" t="s">
        <v>53</v>
      </c>
      <c r="AO7510" t="s">
        <v>8142</v>
      </c>
    </row>
    <row r="7511" spans="1:42" x14ac:dyDescent="0.35">
      <c r="A7511" s="2" t="s">
        <v>41744</v>
      </c>
      <c r="B7511" t="s">
        <v>41745</v>
      </c>
      <c r="C7511" t="s">
        <v>41746</v>
      </c>
      <c r="F7511" t="s">
        <v>41747</v>
      </c>
      <c r="H7511" t="s">
        <v>41748</v>
      </c>
      <c r="J7511" t="s">
        <v>18584</v>
      </c>
      <c r="N7511" t="s">
        <v>287</v>
      </c>
      <c r="O7511">
        <v>80018</v>
      </c>
      <c r="P7511" t="s">
        <v>50</v>
      </c>
      <c r="U7511" s="1">
        <v>44817</v>
      </c>
      <c r="V7511" s="1">
        <v>44817</v>
      </c>
      <c r="W7511" s="1">
        <v>44817.724305555559</v>
      </c>
      <c r="X7511" s="1">
        <v>44817.724305555559</v>
      </c>
      <c r="AC7511" t="s">
        <v>53</v>
      </c>
      <c r="AD7511">
        <v>2969543968</v>
      </c>
      <c r="AE7511" s="1">
        <v>40032.470138888886</v>
      </c>
      <c r="AG7511" t="s">
        <v>41749</v>
      </c>
      <c r="AH7511" t="s">
        <v>51</v>
      </c>
      <c r="AJ7511" t="s">
        <v>53</v>
      </c>
      <c r="AL7511" t="s">
        <v>78</v>
      </c>
      <c r="AO7511" t="s">
        <v>8142</v>
      </c>
      <c r="AP7511" s="1">
        <v>44938.42291666667</v>
      </c>
    </row>
    <row r="7512" spans="1:42" x14ac:dyDescent="0.35">
      <c r="A7512" t="s">
        <v>41750</v>
      </c>
      <c r="B7512" t="s">
        <v>41751</v>
      </c>
      <c r="C7512" t="s">
        <v>15559</v>
      </c>
      <c r="F7512" t="s">
        <v>41752</v>
      </c>
      <c r="H7512" t="s">
        <v>41750</v>
      </c>
      <c r="J7512" t="s">
        <v>23036</v>
      </c>
      <c r="K7512" t="s">
        <v>41753</v>
      </c>
      <c r="M7512" t="s">
        <v>298</v>
      </c>
      <c r="N7512" t="s">
        <v>213</v>
      </c>
      <c r="O7512">
        <v>80223</v>
      </c>
      <c r="P7512" t="s">
        <v>50</v>
      </c>
      <c r="U7512" s="1">
        <v>44817</v>
      </c>
      <c r="V7512" s="1">
        <v>44817</v>
      </c>
      <c r="W7512" s="1">
        <v>44817.652777777781</v>
      </c>
      <c r="X7512" s="1">
        <v>44817.652777777781</v>
      </c>
      <c r="AC7512" t="s">
        <v>53</v>
      </c>
      <c r="AD7512">
        <v>2969736648</v>
      </c>
      <c r="AE7512" s="1">
        <v>42853.65</v>
      </c>
      <c r="AF7512" t="s">
        <v>23037</v>
      </c>
      <c r="AG7512" t="s">
        <v>41754</v>
      </c>
      <c r="AH7512" t="s">
        <v>51</v>
      </c>
      <c r="AJ7512" t="s">
        <v>53</v>
      </c>
      <c r="AL7512" t="s">
        <v>68</v>
      </c>
      <c r="AO7512" t="s">
        <v>5443</v>
      </c>
      <c r="AP7512" s="1">
        <v>45301.57916666667</v>
      </c>
    </row>
    <row r="7513" spans="1:42" x14ac:dyDescent="0.35">
      <c r="A7513" t="s">
        <v>41755</v>
      </c>
      <c r="B7513" t="s">
        <v>41756</v>
      </c>
      <c r="C7513" t="s">
        <v>3324</v>
      </c>
      <c r="D7513" t="s">
        <v>437</v>
      </c>
      <c r="F7513" t="s">
        <v>283</v>
      </c>
      <c r="H7513" t="s">
        <v>7634</v>
      </c>
      <c r="J7513" t="s">
        <v>285</v>
      </c>
      <c r="P7513" t="s">
        <v>50</v>
      </c>
      <c r="U7513" s="1">
        <v>44817</v>
      </c>
      <c r="V7513" s="1">
        <v>44817</v>
      </c>
      <c r="W7513" s="1">
        <v>44817.701388888891</v>
      </c>
      <c r="X7513" s="1">
        <v>44817.701388888891</v>
      </c>
      <c r="AC7513" t="s">
        <v>53</v>
      </c>
      <c r="AD7513">
        <v>2969480024</v>
      </c>
      <c r="AE7513" s="1">
        <v>37427</v>
      </c>
      <c r="AF7513" t="s">
        <v>145</v>
      </c>
      <c r="AG7513" t="s">
        <v>41757</v>
      </c>
      <c r="AH7513" t="s">
        <v>51</v>
      </c>
      <c r="AJ7513" t="s">
        <v>53</v>
      </c>
      <c r="AL7513" t="s">
        <v>68</v>
      </c>
      <c r="AO7513" t="s">
        <v>5443</v>
      </c>
      <c r="AP7513" s="1">
        <v>45427.694444444445</v>
      </c>
    </row>
    <row r="7514" spans="1:42" x14ac:dyDescent="0.35">
      <c r="A7514" t="s">
        <v>30948</v>
      </c>
      <c r="B7514" t="s">
        <v>30946</v>
      </c>
      <c r="C7514" t="s">
        <v>12781</v>
      </c>
      <c r="F7514" t="s">
        <v>30947</v>
      </c>
      <c r="H7514" t="s">
        <v>30948</v>
      </c>
      <c r="J7514" t="s">
        <v>5239</v>
      </c>
      <c r="M7514" t="s">
        <v>10360</v>
      </c>
      <c r="N7514" t="s">
        <v>798</v>
      </c>
      <c r="O7514">
        <v>76621</v>
      </c>
      <c r="P7514" t="s">
        <v>50</v>
      </c>
      <c r="U7514" s="1">
        <v>44817</v>
      </c>
      <c r="V7514" s="1">
        <v>44817</v>
      </c>
      <c r="AC7514" t="s">
        <v>53</v>
      </c>
      <c r="AD7514">
        <v>2969475162</v>
      </c>
      <c r="AE7514" s="1">
        <v>37147</v>
      </c>
      <c r="AG7514" t="s">
        <v>41758</v>
      </c>
      <c r="AH7514" t="s">
        <v>51</v>
      </c>
      <c r="AJ7514" t="s">
        <v>53</v>
      </c>
      <c r="AO7514" t="s">
        <v>5443</v>
      </c>
    </row>
    <row r="7515" spans="1:42" x14ac:dyDescent="0.35">
      <c r="A7515" t="s">
        <v>41759</v>
      </c>
      <c r="B7515" t="s">
        <v>41745</v>
      </c>
      <c r="C7515" t="s">
        <v>41746</v>
      </c>
      <c r="F7515" t="s">
        <v>41747</v>
      </c>
      <c r="H7515" t="s">
        <v>41748</v>
      </c>
      <c r="J7515" t="s">
        <v>19720</v>
      </c>
      <c r="N7515" t="s">
        <v>287</v>
      </c>
      <c r="O7515">
        <v>80018</v>
      </c>
      <c r="P7515" t="s">
        <v>50</v>
      </c>
      <c r="U7515" s="1">
        <v>44817</v>
      </c>
      <c r="V7515" s="1">
        <v>44817</v>
      </c>
      <c r="W7515" s="1">
        <v>44817.717361111114</v>
      </c>
      <c r="X7515" s="1">
        <v>44817.717361111114</v>
      </c>
      <c r="AC7515" t="s">
        <v>53</v>
      </c>
      <c r="AD7515">
        <v>1000000001</v>
      </c>
      <c r="AE7515" s="1">
        <v>39973.351388888892</v>
      </c>
      <c r="AF7515" t="s">
        <v>3377</v>
      </c>
      <c r="AG7515" t="s">
        <v>41760</v>
      </c>
      <c r="AH7515" t="s">
        <v>51</v>
      </c>
      <c r="AJ7515" t="s">
        <v>53</v>
      </c>
      <c r="AL7515" t="s">
        <v>78</v>
      </c>
      <c r="AO7515" t="s">
        <v>8142</v>
      </c>
    </row>
    <row r="7516" spans="1:42" x14ac:dyDescent="0.35">
      <c r="A7516" t="s">
        <v>41761</v>
      </c>
      <c r="B7516" t="s">
        <v>1152</v>
      </c>
      <c r="C7516" t="s">
        <v>97</v>
      </c>
      <c r="F7516" t="s">
        <v>41762</v>
      </c>
      <c r="H7516" t="s">
        <v>41763</v>
      </c>
      <c r="J7516" t="s">
        <v>41764</v>
      </c>
      <c r="K7516" t="s">
        <v>41765</v>
      </c>
      <c r="M7516" t="s">
        <v>5470</v>
      </c>
      <c r="N7516" t="s">
        <v>4364</v>
      </c>
      <c r="O7516">
        <v>67219</v>
      </c>
      <c r="P7516" t="s">
        <v>50</v>
      </c>
      <c r="U7516" s="1">
        <v>44817</v>
      </c>
      <c r="V7516" s="1">
        <v>44817</v>
      </c>
      <c r="AC7516" t="s">
        <v>53</v>
      </c>
      <c r="AD7516">
        <v>2969553493</v>
      </c>
      <c r="AE7516" s="1">
        <v>40374.387499999997</v>
      </c>
      <c r="AG7516" t="s">
        <v>41766</v>
      </c>
      <c r="AH7516" t="s">
        <v>51</v>
      </c>
      <c r="AJ7516" t="s">
        <v>53</v>
      </c>
      <c r="AO7516" t="s">
        <v>8142</v>
      </c>
    </row>
    <row r="7517" spans="1:42" x14ac:dyDescent="0.35">
      <c r="A7517" t="s">
        <v>41767</v>
      </c>
      <c r="B7517" t="s">
        <v>1597</v>
      </c>
      <c r="C7517" t="s">
        <v>530</v>
      </c>
      <c r="F7517" t="s">
        <v>41768</v>
      </c>
      <c r="H7517" t="s">
        <v>41767</v>
      </c>
      <c r="J7517" t="s">
        <v>491</v>
      </c>
      <c r="K7517" t="s">
        <v>41769</v>
      </c>
      <c r="M7517" t="s">
        <v>10346</v>
      </c>
      <c r="N7517" t="s">
        <v>798</v>
      </c>
      <c r="O7517">
        <v>76177</v>
      </c>
      <c r="P7517" t="s">
        <v>50</v>
      </c>
      <c r="U7517" s="1">
        <v>44818</v>
      </c>
      <c r="V7517" s="1">
        <v>44818</v>
      </c>
      <c r="AC7517" t="s">
        <v>53</v>
      </c>
      <c r="AD7517">
        <v>2969472760</v>
      </c>
      <c r="AE7517" s="1">
        <v>36916.71597222222</v>
      </c>
      <c r="AG7517" t="s">
        <v>41770</v>
      </c>
      <c r="AH7517" t="s">
        <v>51</v>
      </c>
      <c r="AJ7517" t="s">
        <v>53</v>
      </c>
      <c r="AO7517" t="s">
        <v>8142</v>
      </c>
    </row>
    <row r="7518" spans="1:42" x14ac:dyDescent="0.35">
      <c r="A7518" t="s">
        <v>41771</v>
      </c>
      <c r="B7518" t="s">
        <v>41772</v>
      </c>
      <c r="C7518" t="s">
        <v>41773</v>
      </c>
      <c r="F7518" t="s">
        <v>41774</v>
      </c>
      <c r="H7518" t="s">
        <v>29910</v>
      </c>
      <c r="J7518" t="s">
        <v>26971</v>
      </c>
      <c r="K7518" t="s">
        <v>41775</v>
      </c>
      <c r="M7518" t="s">
        <v>21285</v>
      </c>
      <c r="N7518" t="s">
        <v>65</v>
      </c>
      <c r="O7518">
        <v>80241</v>
      </c>
      <c r="P7518" t="s">
        <v>50</v>
      </c>
      <c r="U7518" s="1">
        <v>44818</v>
      </c>
      <c r="V7518" s="1">
        <v>44818</v>
      </c>
      <c r="W7518" s="1">
        <v>44818.311111111114</v>
      </c>
      <c r="X7518" s="1">
        <v>44818.311111111114</v>
      </c>
      <c r="AC7518" t="s">
        <v>53</v>
      </c>
      <c r="AD7518">
        <v>2969783181</v>
      </c>
      <c r="AE7518" s="1">
        <v>43172.738194444442</v>
      </c>
      <c r="AF7518" t="s">
        <v>26122</v>
      </c>
      <c r="AG7518" t="s">
        <v>41776</v>
      </c>
      <c r="AH7518" t="s">
        <v>51</v>
      </c>
      <c r="AJ7518" t="s">
        <v>53</v>
      </c>
      <c r="AL7518" t="s">
        <v>68</v>
      </c>
      <c r="AO7518" t="s">
        <v>5443</v>
      </c>
      <c r="AP7518" s="1">
        <v>44818.30972222222</v>
      </c>
    </row>
    <row r="7519" spans="1:42" x14ac:dyDescent="0.35">
      <c r="A7519" t="s">
        <v>41777</v>
      </c>
      <c r="B7519" t="s">
        <v>4704</v>
      </c>
      <c r="C7519" t="s">
        <v>23234</v>
      </c>
      <c r="F7519" t="s">
        <v>41778</v>
      </c>
      <c r="H7519" t="s">
        <v>41777</v>
      </c>
      <c r="J7519" t="s">
        <v>28258</v>
      </c>
      <c r="N7519" t="s">
        <v>15086</v>
      </c>
      <c r="O7519">
        <v>47874</v>
      </c>
      <c r="P7519" t="s">
        <v>50</v>
      </c>
      <c r="U7519" s="1">
        <v>44818</v>
      </c>
      <c r="V7519" s="1">
        <v>44818</v>
      </c>
      <c r="AC7519" t="s">
        <v>53</v>
      </c>
      <c r="AD7519">
        <v>2969476832</v>
      </c>
      <c r="AE7519" s="1">
        <v>37243</v>
      </c>
      <c r="AG7519" t="s">
        <v>41779</v>
      </c>
      <c r="AH7519" t="s">
        <v>51</v>
      </c>
      <c r="AJ7519" t="s">
        <v>53</v>
      </c>
      <c r="AO7519" t="s">
        <v>8142</v>
      </c>
    </row>
    <row r="7520" spans="1:42" x14ac:dyDescent="0.35">
      <c r="A7520" t="s">
        <v>41780</v>
      </c>
      <c r="B7520" t="s">
        <v>41781</v>
      </c>
      <c r="C7520" t="s">
        <v>2912</v>
      </c>
      <c r="F7520" t="s">
        <v>41782</v>
      </c>
      <c r="H7520" t="s">
        <v>41780</v>
      </c>
      <c r="J7520" t="s">
        <v>41783</v>
      </c>
      <c r="N7520" t="s">
        <v>287</v>
      </c>
      <c r="O7520">
        <v>80538</v>
      </c>
      <c r="P7520" t="s">
        <v>50</v>
      </c>
      <c r="U7520" s="1">
        <v>44818</v>
      </c>
      <c r="V7520" s="1">
        <v>44818</v>
      </c>
      <c r="W7520" s="1">
        <v>44818.709027777775</v>
      </c>
      <c r="X7520" s="1">
        <v>44818.709027777775</v>
      </c>
      <c r="AC7520" t="s">
        <v>53</v>
      </c>
      <c r="AD7520">
        <v>2972126710</v>
      </c>
      <c r="AE7520" s="1">
        <v>44818.683333333334</v>
      </c>
      <c r="AG7520" t="s">
        <v>41784</v>
      </c>
      <c r="AH7520" t="s">
        <v>51</v>
      </c>
      <c r="AJ7520" t="s">
        <v>53</v>
      </c>
      <c r="AL7520" t="s">
        <v>78</v>
      </c>
      <c r="AO7520" t="s">
        <v>8142</v>
      </c>
    </row>
    <row r="7521" spans="1:43" x14ac:dyDescent="0.35">
      <c r="A7521" t="s">
        <v>41785</v>
      </c>
      <c r="B7521" t="s">
        <v>25727</v>
      </c>
      <c r="C7521" t="s">
        <v>375</v>
      </c>
      <c r="F7521" t="s">
        <v>41786</v>
      </c>
      <c r="H7521" t="s">
        <v>41785</v>
      </c>
      <c r="J7521" t="s">
        <v>41783</v>
      </c>
      <c r="P7521" t="s">
        <v>50</v>
      </c>
      <c r="U7521" s="1">
        <v>44818</v>
      </c>
      <c r="V7521" s="1">
        <v>44818</v>
      </c>
      <c r="AC7521" t="s">
        <v>53</v>
      </c>
      <c r="AD7521">
        <v>2972126710</v>
      </c>
      <c r="AE7521" s="1">
        <v>44818.683333333334</v>
      </c>
      <c r="AG7521" t="s">
        <v>41787</v>
      </c>
      <c r="AH7521" t="s">
        <v>51</v>
      </c>
      <c r="AJ7521" t="s">
        <v>53</v>
      </c>
      <c r="AO7521" t="s">
        <v>5443</v>
      </c>
    </row>
    <row r="7522" spans="1:43" x14ac:dyDescent="0.35">
      <c r="A7522" t="s">
        <v>41788</v>
      </c>
      <c r="B7522" t="s">
        <v>41789</v>
      </c>
      <c r="C7522" t="s">
        <v>15111</v>
      </c>
      <c r="F7522" t="s">
        <v>41790</v>
      </c>
      <c r="H7522" t="s">
        <v>41788</v>
      </c>
      <c r="J7522" t="s">
        <v>12949</v>
      </c>
      <c r="N7522" t="s">
        <v>19267</v>
      </c>
      <c r="O7522">
        <v>53537</v>
      </c>
      <c r="P7522" t="s">
        <v>50</v>
      </c>
      <c r="U7522" s="1">
        <v>44818</v>
      </c>
      <c r="V7522" s="1">
        <v>44818</v>
      </c>
      <c r="AC7522" t="s">
        <v>53</v>
      </c>
      <c r="AD7522">
        <v>2969735272</v>
      </c>
      <c r="AE7522" s="1">
        <v>42845.40902777778</v>
      </c>
      <c r="AG7522" t="s">
        <v>41791</v>
      </c>
      <c r="AH7522" t="s">
        <v>51</v>
      </c>
      <c r="AJ7522" t="s">
        <v>53</v>
      </c>
      <c r="AO7522" t="s">
        <v>8142</v>
      </c>
    </row>
    <row r="7523" spans="1:43" x14ac:dyDescent="0.35">
      <c r="A7523" t="s">
        <v>41792</v>
      </c>
      <c r="B7523" t="s">
        <v>41793</v>
      </c>
      <c r="C7523" t="s">
        <v>3475</v>
      </c>
      <c r="F7523" t="s">
        <v>34355</v>
      </c>
      <c r="H7523" t="s">
        <v>41792</v>
      </c>
      <c r="J7523" t="s">
        <v>12949</v>
      </c>
      <c r="K7523" t="s">
        <v>20519</v>
      </c>
      <c r="M7523" t="s">
        <v>12925</v>
      </c>
      <c r="N7523" t="s">
        <v>12926</v>
      </c>
      <c r="O7523">
        <v>47842</v>
      </c>
      <c r="P7523" t="s">
        <v>50</v>
      </c>
      <c r="U7523" s="1">
        <v>44818</v>
      </c>
      <c r="V7523" s="1">
        <v>44818</v>
      </c>
      <c r="AC7523" t="s">
        <v>53</v>
      </c>
      <c r="AD7523">
        <v>2969735272</v>
      </c>
      <c r="AE7523" s="1">
        <v>42845.40902777778</v>
      </c>
      <c r="AG7523" t="s">
        <v>41794</v>
      </c>
      <c r="AH7523" t="s">
        <v>51</v>
      </c>
      <c r="AJ7523" t="s">
        <v>53</v>
      </c>
      <c r="AO7523" t="s">
        <v>8142</v>
      </c>
    </row>
    <row r="7524" spans="1:43" x14ac:dyDescent="0.35">
      <c r="A7524" t="s">
        <v>41795</v>
      </c>
      <c r="B7524" t="s">
        <v>1965</v>
      </c>
      <c r="C7524" t="s">
        <v>7692</v>
      </c>
      <c r="H7524" t="s">
        <v>41796</v>
      </c>
      <c r="J7524" t="s">
        <v>285</v>
      </c>
      <c r="P7524" t="s">
        <v>50</v>
      </c>
      <c r="U7524" s="1">
        <v>44818</v>
      </c>
      <c r="V7524" s="1">
        <v>44818</v>
      </c>
      <c r="W7524" s="1">
        <v>44819.378472222219</v>
      </c>
      <c r="X7524" s="1">
        <v>44819.378472222219</v>
      </c>
      <c r="AC7524" t="s">
        <v>53</v>
      </c>
      <c r="AD7524">
        <v>2969480024</v>
      </c>
      <c r="AE7524" s="1">
        <v>37427</v>
      </c>
      <c r="AF7524" t="s">
        <v>145</v>
      </c>
      <c r="AG7524" t="s">
        <v>41797</v>
      </c>
      <c r="AH7524" t="s">
        <v>51</v>
      </c>
      <c r="AJ7524" t="s">
        <v>53</v>
      </c>
      <c r="AL7524" t="s">
        <v>68</v>
      </c>
      <c r="AO7524" t="s">
        <v>5443</v>
      </c>
      <c r="AP7524" s="1">
        <v>45215.518055555556</v>
      </c>
      <c r="AQ7524" s="1">
        <v>45215.521527777775</v>
      </c>
    </row>
    <row r="7525" spans="1:43" x14ac:dyDescent="0.35">
      <c r="A7525" t="s">
        <v>41798</v>
      </c>
      <c r="B7525" t="s">
        <v>41799</v>
      </c>
      <c r="C7525" t="s">
        <v>1076</v>
      </c>
      <c r="F7525" t="s">
        <v>41800</v>
      </c>
      <c r="H7525" t="s">
        <v>41798</v>
      </c>
      <c r="J7525" t="s">
        <v>33363</v>
      </c>
      <c r="K7525" t="s">
        <v>24389</v>
      </c>
      <c r="M7525" t="s">
        <v>4020</v>
      </c>
      <c r="N7525" t="s">
        <v>65</v>
      </c>
      <c r="O7525">
        <v>80461</v>
      </c>
      <c r="P7525" t="s">
        <v>50</v>
      </c>
      <c r="U7525" s="1">
        <v>44818</v>
      </c>
      <c r="V7525" s="1">
        <v>44818</v>
      </c>
      <c r="W7525" s="1">
        <v>44818.589583333334</v>
      </c>
      <c r="X7525" s="1">
        <v>44818.589583333334</v>
      </c>
      <c r="AC7525" t="s">
        <v>53</v>
      </c>
      <c r="AD7525">
        <v>2972058392</v>
      </c>
      <c r="AE7525" s="1">
        <v>44618.684027777781</v>
      </c>
      <c r="AF7525" t="s">
        <v>33365</v>
      </c>
      <c r="AG7525" t="s">
        <v>41801</v>
      </c>
      <c r="AH7525" t="s">
        <v>51</v>
      </c>
      <c r="AJ7525" t="s">
        <v>53</v>
      </c>
      <c r="AL7525" t="s">
        <v>68</v>
      </c>
      <c r="AO7525" t="s">
        <v>5443</v>
      </c>
      <c r="AP7525" s="1">
        <v>45232.809027777781</v>
      </c>
    </row>
    <row r="7526" spans="1:43" x14ac:dyDescent="0.35">
      <c r="A7526" t="s">
        <v>41802</v>
      </c>
      <c r="B7526" t="s">
        <v>41803</v>
      </c>
      <c r="C7526" t="s">
        <v>10904</v>
      </c>
      <c r="F7526" t="s">
        <v>41804</v>
      </c>
      <c r="H7526" t="s">
        <v>18264</v>
      </c>
      <c r="J7526" t="s">
        <v>20535</v>
      </c>
      <c r="K7526" t="s">
        <v>7739</v>
      </c>
      <c r="M7526" t="s">
        <v>21053</v>
      </c>
      <c r="N7526" t="s">
        <v>4438</v>
      </c>
      <c r="O7526">
        <v>92590</v>
      </c>
      <c r="P7526" t="s">
        <v>50</v>
      </c>
      <c r="U7526" s="1">
        <v>44818</v>
      </c>
      <c r="V7526" s="1">
        <v>44818</v>
      </c>
      <c r="AC7526" t="s">
        <v>53</v>
      </c>
      <c r="AD7526">
        <v>2969591941</v>
      </c>
      <c r="AE7526" s="1">
        <v>41407.517361111109</v>
      </c>
      <c r="AG7526" t="s">
        <v>41805</v>
      </c>
      <c r="AH7526" t="s">
        <v>51</v>
      </c>
      <c r="AJ7526" t="s">
        <v>53</v>
      </c>
      <c r="AO7526" t="s">
        <v>8142</v>
      </c>
    </row>
    <row r="7527" spans="1:43" x14ac:dyDescent="0.35">
      <c r="A7527" t="s">
        <v>41806</v>
      </c>
      <c r="B7527" t="s">
        <v>41807</v>
      </c>
      <c r="C7527" t="s">
        <v>41808</v>
      </c>
      <c r="F7527" t="s">
        <v>41809</v>
      </c>
      <c r="H7527" t="s">
        <v>41806</v>
      </c>
      <c r="J7527" t="s">
        <v>13574</v>
      </c>
      <c r="N7527" t="s">
        <v>41810</v>
      </c>
      <c r="O7527">
        <v>28150</v>
      </c>
      <c r="P7527" t="s">
        <v>13276</v>
      </c>
      <c r="U7527" s="1">
        <v>44818</v>
      </c>
      <c r="V7527" s="1">
        <v>44818</v>
      </c>
      <c r="AC7527" t="s">
        <v>53</v>
      </c>
      <c r="AD7527">
        <v>2969823183</v>
      </c>
      <c r="AE7527" s="1">
        <v>43312.453472222223</v>
      </c>
      <c r="AG7527" t="s">
        <v>41811</v>
      </c>
      <c r="AH7527" t="s">
        <v>51</v>
      </c>
      <c r="AJ7527" t="s">
        <v>53</v>
      </c>
      <c r="AO7527" t="s">
        <v>8142</v>
      </c>
    </row>
    <row r="7528" spans="1:43" x14ac:dyDescent="0.35">
      <c r="A7528" t="s">
        <v>41812</v>
      </c>
      <c r="B7528" t="s">
        <v>41813</v>
      </c>
      <c r="C7528" t="s">
        <v>41814</v>
      </c>
      <c r="F7528" t="s">
        <v>41815</v>
      </c>
      <c r="H7528" t="s">
        <v>29910</v>
      </c>
      <c r="J7528" t="s">
        <v>26971</v>
      </c>
      <c r="K7528" t="s">
        <v>41775</v>
      </c>
      <c r="M7528" t="s">
        <v>21285</v>
      </c>
      <c r="N7528" t="s">
        <v>65</v>
      </c>
      <c r="O7528">
        <v>80241</v>
      </c>
      <c r="P7528" t="s">
        <v>50</v>
      </c>
      <c r="U7528" s="1">
        <v>44818</v>
      </c>
      <c r="V7528" s="1">
        <v>44818</v>
      </c>
      <c r="W7528" s="1">
        <v>44818.3125</v>
      </c>
      <c r="X7528" s="1">
        <v>44818.3125</v>
      </c>
      <c r="AC7528" t="s">
        <v>53</v>
      </c>
      <c r="AD7528">
        <v>2969783181</v>
      </c>
      <c r="AE7528" s="1">
        <v>43172.738194444442</v>
      </c>
      <c r="AF7528" t="s">
        <v>26122</v>
      </c>
      <c r="AG7528" t="s">
        <v>41816</v>
      </c>
      <c r="AH7528" t="s">
        <v>51</v>
      </c>
      <c r="AJ7528" t="s">
        <v>53</v>
      </c>
      <c r="AL7528" t="s">
        <v>68</v>
      </c>
      <c r="AO7528" t="s">
        <v>5443</v>
      </c>
      <c r="AP7528" s="1">
        <v>44818.311805555553</v>
      </c>
    </row>
    <row r="7529" spans="1:43" x14ac:dyDescent="0.35">
      <c r="A7529" t="s">
        <v>41817</v>
      </c>
      <c r="B7529" t="s">
        <v>41772</v>
      </c>
      <c r="C7529" t="s">
        <v>41773</v>
      </c>
      <c r="F7529" t="s">
        <v>41774</v>
      </c>
      <c r="H7529" t="s">
        <v>29910</v>
      </c>
      <c r="J7529" t="s">
        <v>26971</v>
      </c>
      <c r="K7529" t="s">
        <v>41775</v>
      </c>
      <c r="M7529" t="s">
        <v>21285</v>
      </c>
      <c r="N7529" t="s">
        <v>65</v>
      </c>
      <c r="O7529">
        <v>80241</v>
      </c>
      <c r="P7529" t="s">
        <v>50</v>
      </c>
      <c r="U7529" s="1">
        <v>44818</v>
      </c>
      <c r="V7529" s="1">
        <v>44818</v>
      </c>
      <c r="W7529" s="1">
        <v>44818.308333333334</v>
      </c>
      <c r="X7529" s="1">
        <v>44818.308333333334</v>
      </c>
      <c r="AC7529" t="s">
        <v>53</v>
      </c>
      <c r="AD7529">
        <v>2969783181</v>
      </c>
      <c r="AE7529" s="1">
        <v>43172.738194444442</v>
      </c>
      <c r="AF7529" t="s">
        <v>26122</v>
      </c>
      <c r="AG7529" t="s">
        <v>41818</v>
      </c>
      <c r="AH7529" t="s">
        <v>51</v>
      </c>
      <c r="AJ7529" t="s">
        <v>53</v>
      </c>
      <c r="AL7529" t="s">
        <v>68</v>
      </c>
      <c r="AO7529" t="s">
        <v>5443</v>
      </c>
      <c r="AP7529" s="1">
        <v>44818.308333333334</v>
      </c>
    </row>
    <row r="7530" spans="1:43" x14ac:dyDescent="0.35">
      <c r="A7530" t="s">
        <v>41819</v>
      </c>
      <c r="B7530" t="s">
        <v>41820</v>
      </c>
      <c r="C7530" t="s">
        <v>24718</v>
      </c>
      <c r="F7530" t="s">
        <v>41821</v>
      </c>
      <c r="H7530" t="s">
        <v>41822</v>
      </c>
      <c r="J7530" t="s">
        <v>41823</v>
      </c>
      <c r="K7530" t="s">
        <v>41824</v>
      </c>
      <c r="M7530" t="s">
        <v>33461</v>
      </c>
      <c r="N7530" t="s">
        <v>4353</v>
      </c>
      <c r="O7530">
        <v>97309</v>
      </c>
      <c r="P7530" t="s">
        <v>50</v>
      </c>
      <c r="U7530" s="1">
        <v>44818</v>
      </c>
      <c r="V7530" s="1">
        <v>44818</v>
      </c>
      <c r="AC7530" t="s">
        <v>53</v>
      </c>
      <c r="AD7530">
        <v>2969641357</v>
      </c>
      <c r="AE7530" s="1">
        <v>41837.645833333336</v>
      </c>
      <c r="AG7530" t="s">
        <v>41825</v>
      </c>
      <c r="AH7530" t="s">
        <v>51</v>
      </c>
      <c r="AJ7530" t="s">
        <v>53</v>
      </c>
      <c r="AO7530" t="s">
        <v>8142</v>
      </c>
    </row>
    <row r="7531" spans="1:43" x14ac:dyDescent="0.35">
      <c r="A7531" t="s">
        <v>41826</v>
      </c>
      <c r="B7531" t="s">
        <v>41827</v>
      </c>
      <c r="C7531" t="s">
        <v>3475</v>
      </c>
      <c r="F7531" t="s">
        <v>41828</v>
      </c>
      <c r="H7531" t="s">
        <v>41829</v>
      </c>
      <c r="J7531" t="s">
        <v>41830</v>
      </c>
      <c r="K7531" t="s">
        <v>41831</v>
      </c>
      <c r="M7531" t="s">
        <v>41832</v>
      </c>
      <c r="N7531" t="s">
        <v>899</v>
      </c>
      <c r="O7531">
        <v>58554</v>
      </c>
      <c r="P7531" t="s">
        <v>50</v>
      </c>
      <c r="U7531" s="1">
        <v>44818</v>
      </c>
      <c r="V7531" s="1">
        <v>44818</v>
      </c>
      <c r="AC7531" t="s">
        <v>53</v>
      </c>
      <c r="AD7531">
        <v>2970022066</v>
      </c>
      <c r="AE7531" s="1">
        <v>44146.383333333331</v>
      </c>
      <c r="AG7531" t="s">
        <v>41833</v>
      </c>
      <c r="AH7531" t="s">
        <v>51</v>
      </c>
      <c r="AJ7531" t="s">
        <v>53</v>
      </c>
      <c r="AO7531" t="s">
        <v>8142</v>
      </c>
    </row>
    <row r="7532" spans="1:43" x14ac:dyDescent="0.35">
      <c r="A7532" t="s">
        <v>41834</v>
      </c>
      <c r="B7532" t="s">
        <v>41835</v>
      </c>
      <c r="C7532" t="s">
        <v>4704</v>
      </c>
      <c r="F7532" t="s">
        <v>41836</v>
      </c>
      <c r="H7532" t="s">
        <v>41834</v>
      </c>
      <c r="J7532" t="s">
        <v>5968</v>
      </c>
      <c r="N7532" t="s">
        <v>4526</v>
      </c>
      <c r="O7532">
        <v>85053</v>
      </c>
      <c r="P7532" t="s">
        <v>50</v>
      </c>
      <c r="U7532" s="1">
        <v>44818</v>
      </c>
      <c r="V7532" s="1">
        <v>44818</v>
      </c>
      <c r="AC7532" t="s">
        <v>53</v>
      </c>
      <c r="AD7532">
        <v>2969480780</v>
      </c>
      <c r="AE7532" s="1">
        <v>37467</v>
      </c>
      <c r="AG7532" t="s">
        <v>41837</v>
      </c>
      <c r="AH7532" t="s">
        <v>51</v>
      </c>
      <c r="AJ7532" t="s">
        <v>53</v>
      </c>
      <c r="AO7532" t="s">
        <v>8142</v>
      </c>
    </row>
    <row r="7533" spans="1:43" x14ac:dyDescent="0.35">
      <c r="A7533" t="s">
        <v>41838</v>
      </c>
      <c r="B7533" t="s">
        <v>41839</v>
      </c>
      <c r="C7533" t="s">
        <v>3349</v>
      </c>
      <c r="F7533" t="s">
        <v>41840</v>
      </c>
      <c r="H7533" t="s">
        <v>41838</v>
      </c>
      <c r="J7533" t="s">
        <v>41841</v>
      </c>
      <c r="M7533" t="s">
        <v>41842</v>
      </c>
      <c r="N7533" t="s">
        <v>287</v>
      </c>
      <c r="O7533">
        <v>81647</v>
      </c>
      <c r="P7533" t="s">
        <v>50</v>
      </c>
      <c r="U7533" s="1">
        <v>44818</v>
      </c>
      <c r="V7533" s="1">
        <v>44818</v>
      </c>
      <c r="W7533" s="1">
        <v>44818.511111111111</v>
      </c>
      <c r="X7533" s="1">
        <v>44818.511111111111</v>
      </c>
      <c r="AC7533" t="s">
        <v>53</v>
      </c>
      <c r="AD7533">
        <v>2969871269</v>
      </c>
      <c r="AE7533" s="1">
        <v>43521.487500000003</v>
      </c>
      <c r="AF7533" t="s">
        <v>41843</v>
      </c>
      <c r="AG7533" t="s">
        <v>41844</v>
      </c>
      <c r="AH7533" t="s">
        <v>51</v>
      </c>
      <c r="AJ7533" t="s">
        <v>53</v>
      </c>
      <c r="AL7533" t="s">
        <v>68</v>
      </c>
      <c r="AO7533" t="s">
        <v>8142</v>
      </c>
    </row>
    <row r="7534" spans="1:43" x14ac:dyDescent="0.35">
      <c r="A7534" t="s">
        <v>41845</v>
      </c>
      <c r="B7534" t="s">
        <v>41846</v>
      </c>
      <c r="C7534" t="s">
        <v>1982</v>
      </c>
      <c r="F7534" t="s">
        <v>41847</v>
      </c>
      <c r="H7534" t="s">
        <v>41845</v>
      </c>
      <c r="J7534" t="s">
        <v>15615</v>
      </c>
      <c r="N7534" t="s">
        <v>287</v>
      </c>
      <c r="O7534">
        <v>80640</v>
      </c>
      <c r="P7534" t="s">
        <v>50</v>
      </c>
      <c r="U7534" s="1">
        <v>44819</v>
      </c>
      <c r="V7534" s="1">
        <v>44819</v>
      </c>
      <c r="W7534" s="1">
        <v>44819.661111111112</v>
      </c>
      <c r="X7534" s="1">
        <v>44819.661111111112</v>
      </c>
      <c r="AC7534" t="s">
        <v>53</v>
      </c>
      <c r="AD7534">
        <v>2969718169</v>
      </c>
      <c r="AE7534" s="1">
        <v>42719.4375</v>
      </c>
      <c r="AF7534" t="s">
        <v>6834</v>
      </c>
      <c r="AG7534" t="s">
        <v>41848</v>
      </c>
      <c r="AH7534" t="s">
        <v>51</v>
      </c>
      <c r="AJ7534" t="s">
        <v>53</v>
      </c>
      <c r="AL7534" t="s">
        <v>68</v>
      </c>
      <c r="AO7534" t="s">
        <v>8142</v>
      </c>
    </row>
    <row r="7535" spans="1:43" x14ac:dyDescent="0.35">
      <c r="A7535" t="s">
        <v>41849</v>
      </c>
      <c r="B7535" t="s">
        <v>41850</v>
      </c>
      <c r="C7535" t="s">
        <v>41851</v>
      </c>
      <c r="F7535" t="s">
        <v>41852</v>
      </c>
      <c r="H7535" t="s">
        <v>41849</v>
      </c>
      <c r="J7535" t="s">
        <v>41853</v>
      </c>
      <c r="N7535" t="s">
        <v>287</v>
      </c>
      <c r="O7535">
        <v>80903</v>
      </c>
      <c r="P7535" t="s">
        <v>50</v>
      </c>
      <c r="U7535" s="1">
        <v>44819</v>
      </c>
      <c r="V7535" s="1">
        <v>44819</v>
      </c>
      <c r="W7535" s="1">
        <v>44819.65</v>
      </c>
      <c r="X7535" s="1">
        <v>44819.65</v>
      </c>
      <c r="AC7535" t="s">
        <v>53</v>
      </c>
      <c r="AD7535">
        <v>2969689414</v>
      </c>
      <c r="AE7535" s="1">
        <v>42367.481249999997</v>
      </c>
      <c r="AG7535" t="s">
        <v>41854</v>
      </c>
      <c r="AH7535" t="s">
        <v>51</v>
      </c>
      <c r="AJ7535" t="s">
        <v>53</v>
      </c>
      <c r="AL7535" t="s">
        <v>68</v>
      </c>
      <c r="AO7535" t="s">
        <v>8142</v>
      </c>
      <c r="AP7535" s="1">
        <v>45153.606249999997</v>
      </c>
    </row>
    <row r="7536" spans="1:43" x14ac:dyDescent="0.35">
      <c r="A7536" t="s">
        <v>41855</v>
      </c>
      <c r="B7536" t="s">
        <v>41856</v>
      </c>
      <c r="C7536" t="s">
        <v>34507</v>
      </c>
      <c r="F7536" t="s">
        <v>41857</v>
      </c>
      <c r="H7536" t="s">
        <v>41855</v>
      </c>
      <c r="J7536" t="s">
        <v>41858</v>
      </c>
      <c r="M7536" t="s">
        <v>753</v>
      </c>
      <c r="N7536" t="s">
        <v>798</v>
      </c>
      <c r="O7536">
        <v>79907</v>
      </c>
      <c r="P7536" t="s">
        <v>50</v>
      </c>
      <c r="U7536" s="1">
        <v>44819</v>
      </c>
      <c r="V7536" s="1">
        <v>44819</v>
      </c>
      <c r="W7536" s="1">
        <v>44819.540277777778</v>
      </c>
      <c r="X7536" s="1">
        <v>44819.540277777778</v>
      </c>
      <c r="AC7536" t="s">
        <v>53</v>
      </c>
      <c r="AD7536">
        <v>1000000001</v>
      </c>
      <c r="AE7536" s="1">
        <v>39973.351388888892</v>
      </c>
      <c r="AF7536" t="s">
        <v>3377</v>
      </c>
      <c r="AG7536" t="s">
        <v>41859</v>
      </c>
      <c r="AH7536" t="s">
        <v>51</v>
      </c>
      <c r="AJ7536" t="s">
        <v>53</v>
      </c>
      <c r="AL7536" t="s">
        <v>78</v>
      </c>
      <c r="AO7536" t="s">
        <v>5443</v>
      </c>
      <c r="AP7536" s="1">
        <v>45427.53402777778</v>
      </c>
    </row>
    <row r="7537" spans="1:43" x14ac:dyDescent="0.35">
      <c r="A7537" t="s">
        <v>41860</v>
      </c>
      <c r="B7537" t="s">
        <v>653</v>
      </c>
      <c r="C7537" t="s">
        <v>4272</v>
      </c>
      <c r="F7537" t="s">
        <v>41861</v>
      </c>
      <c r="H7537" t="s">
        <v>41860</v>
      </c>
      <c r="J7537" t="s">
        <v>23335</v>
      </c>
      <c r="M7537" t="s">
        <v>14011</v>
      </c>
      <c r="N7537" t="s">
        <v>287</v>
      </c>
      <c r="O7537">
        <v>80433</v>
      </c>
      <c r="P7537" t="s">
        <v>50</v>
      </c>
      <c r="U7537" s="1">
        <v>44819</v>
      </c>
      <c r="V7537" s="1">
        <v>44819</v>
      </c>
      <c r="W7537" s="1">
        <v>44819.931250000001</v>
      </c>
      <c r="X7537" s="1">
        <v>44819.931250000001</v>
      </c>
      <c r="AC7537" t="s">
        <v>53</v>
      </c>
      <c r="AD7537">
        <v>1000000001</v>
      </c>
      <c r="AE7537" s="1">
        <v>39973.351388888892</v>
      </c>
      <c r="AF7537" t="s">
        <v>3377</v>
      </c>
      <c r="AG7537" t="s">
        <v>41862</v>
      </c>
      <c r="AH7537" t="s">
        <v>51</v>
      </c>
      <c r="AJ7537" t="s">
        <v>53</v>
      </c>
      <c r="AL7537" t="s">
        <v>78</v>
      </c>
      <c r="AO7537" t="s">
        <v>8142</v>
      </c>
      <c r="AP7537" s="1">
        <v>44819.934027777781</v>
      </c>
    </row>
    <row r="7538" spans="1:43" x14ac:dyDescent="0.35">
      <c r="A7538" t="s">
        <v>41863</v>
      </c>
      <c r="B7538" t="s">
        <v>15496</v>
      </c>
      <c r="C7538" t="s">
        <v>15519</v>
      </c>
      <c r="F7538" t="s">
        <v>41864</v>
      </c>
      <c r="H7538" t="s">
        <v>41865</v>
      </c>
      <c r="N7538" t="s">
        <v>287</v>
      </c>
      <c r="O7538">
        <v>80640</v>
      </c>
      <c r="P7538" t="s">
        <v>50</v>
      </c>
      <c r="U7538" s="1">
        <v>44819</v>
      </c>
      <c r="V7538" s="1">
        <v>44819</v>
      </c>
      <c r="AC7538" t="s">
        <v>53</v>
      </c>
      <c r="AG7538" t="s">
        <v>41866</v>
      </c>
      <c r="AH7538" t="s">
        <v>51</v>
      </c>
      <c r="AJ7538" t="s">
        <v>53</v>
      </c>
      <c r="AL7538" t="s">
        <v>68</v>
      </c>
      <c r="AO7538" t="s">
        <v>8142</v>
      </c>
    </row>
    <row r="7539" spans="1:43" x14ac:dyDescent="0.35">
      <c r="A7539" t="s">
        <v>41867</v>
      </c>
      <c r="B7539" t="s">
        <v>25271</v>
      </c>
      <c r="C7539" t="s">
        <v>5144</v>
      </c>
      <c r="F7539" t="s">
        <v>27003</v>
      </c>
      <c r="H7539" t="s">
        <v>41867</v>
      </c>
      <c r="J7539" t="s">
        <v>27004</v>
      </c>
      <c r="K7539" t="s">
        <v>41868</v>
      </c>
      <c r="M7539" t="s">
        <v>3376</v>
      </c>
      <c r="N7539" t="s">
        <v>65</v>
      </c>
      <c r="O7539">
        <v>80621</v>
      </c>
      <c r="P7539" t="s">
        <v>50</v>
      </c>
      <c r="U7539" s="1">
        <v>44820</v>
      </c>
      <c r="V7539" s="1">
        <v>44820</v>
      </c>
      <c r="W7539" s="1">
        <v>44820.672222222223</v>
      </c>
      <c r="X7539" s="1">
        <v>44820.672222222223</v>
      </c>
      <c r="AC7539" t="s">
        <v>53</v>
      </c>
      <c r="AD7539">
        <v>2969743472</v>
      </c>
      <c r="AE7539" s="1">
        <v>42898.478472222225</v>
      </c>
      <c r="AF7539" t="s">
        <v>27006</v>
      </c>
      <c r="AG7539" t="s">
        <v>41869</v>
      </c>
      <c r="AH7539" t="s">
        <v>51</v>
      </c>
      <c r="AJ7539" t="s">
        <v>53</v>
      </c>
      <c r="AL7539" t="s">
        <v>68</v>
      </c>
      <c r="AO7539" t="s">
        <v>5443</v>
      </c>
      <c r="AP7539" s="1">
        <v>45454.393750000003</v>
      </c>
      <c r="AQ7539" s="1">
        <v>45454.490277777775</v>
      </c>
    </row>
    <row r="7540" spans="1:43" x14ac:dyDescent="0.35">
      <c r="A7540" t="s">
        <v>41870</v>
      </c>
      <c r="B7540" t="s">
        <v>38947</v>
      </c>
      <c r="C7540" t="s">
        <v>38948</v>
      </c>
      <c r="F7540" t="s">
        <v>38949</v>
      </c>
      <c r="H7540" t="s">
        <v>38950</v>
      </c>
      <c r="J7540" t="s">
        <v>38951</v>
      </c>
      <c r="K7540" t="s">
        <v>41871</v>
      </c>
      <c r="L7540" t="s">
        <v>41872</v>
      </c>
      <c r="M7540" t="s">
        <v>11618</v>
      </c>
      <c r="N7540" t="s">
        <v>11619</v>
      </c>
      <c r="O7540">
        <v>10001</v>
      </c>
      <c r="P7540" t="s">
        <v>50</v>
      </c>
      <c r="U7540" s="1">
        <v>44820</v>
      </c>
      <c r="V7540" s="1">
        <v>44820</v>
      </c>
      <c r="W7540" s="1">
        <v>44820.201388888891</v>
      </c>
      <c r="X7540" s="1">
        <v>44820.201388888891</v>
      </c>
      <c r="AC7540" t="s">
        <v>53</v>
      </c>
      <c r="AD7540">
        <v>1000000001</v>
      </c>
      <c r="AE7540" s="1">
        <v>39973.351388888892</v>
      </c>
      <c r="AF7540" t="s">
        <v>3377</v>
      </c>
      <c r="AG7540" t="s">
        <v>41873</v>
      </c>
      <c r="AH7540" t="s">
        <v>51</v>
      </c>
      <c r="AJ7540" t="s">
        <v>53</v>
      </c>
      <c r="AL7540" t="s">
        <v>78</v>
      </c>
      <c r="AO7540" t="s">
        <v>5443</v>
      </c>
      <c r="AP7540" s="1">
        <v>44820.201388888891</v>
      </c>
    </row>
    <row r="7541" spans="1:43" x14ac:dyDescent="0.35">
      <c r="A7541" t="s">
        <v>41874</v>
      </c>
      <c r="B7541" t="s">
        <v>8459</v>
      </c>
      <c r="C7541" t="s">
        <v>1704</v>
      </c>
      <c r="F7541" t="s">
        <v>41875</v>
      </c>
      <c r="H7541" t="s">
        <v>41874</v>
      </c>
      <c r="J7541" t="s">
        <v>4293</v>
      </c>
      <c r="K7541" t="s">
        <v>41876</v>
      </c>
      <c r="M7541" t="s">
        <v>137</v>
      </c>
      <c r="N7541" t="s">
        <v>65</v>
      </c>
      <c r="O7541">
        <v>80202</v>
      </c>
      <c r="P7541" t="s">
        <v>50</v>
      </c>
      <c r="U7541" s="1">
        <v>44820</v>
      </c>
      <c r="V7541" s="1">
        <v>44820</v>
      </c>
      <c r="W7541" s="1">
        <v>44820.490277777775</v>
      </c>
      <c r="X7541" s="1">
        <v>44820.490277777775</v>
      </c>
      <c r="AC7541" t="s">
        <v>53</v>
      </c>
      <c r="AD7541">
        <v>2969634929</v>
      </c>
      <c r="AE7541" s="1">
        <v>41799.665972222225</v>
      </c>
      <c r="AF7541" t="s">
        <v>4296</v>
      </c>
      <c r="AG7541" t="s">
        <v>41877</v>
      </c>
      <c r="AH7541" t="s">
        <v>51</v>
      </c>
      <c r="AJ7541" t="s">
        <v>53</v>
      </c>
      <c r="AL7541" t="s">
        <v>68</v>
      </c>
      <c r="AO7541" t="s">
        <v>5443</v>
      </c>
      <c r="AP7541" s="1">
        <v>45384.35</v>
      </c>
    </row>
    <row r="7542" spans="1:43" x14ac:dyDescent="0.35">
      <c r="A7542" t="s">
        <v>41878</v>
      </c>
      <c r="B7542" t="s">
        <v>41879</v>
      </c>
      <c r="C7542" t="s">
        <v>812</v>
      </c>
      <c r="F7542" t="s">
        <v>41880</v>
      </c>
      <c r="H7542" t="s">
        <v>41878</v>
      </c>
      <c r="J7542" t="s">
        <v>4293</v>
      </c>
      <c r="K7542" t="s">
        <v>41881</v>
      </c>
      <c r="M7542" t="s">
        <v>137</v>
      </c>
      <c r="N7542" t="s">
        <v>65</v>
      </c>
      <c r="O7542">
        <v>80202</v>
      </c>
      <c r="P7542" t="s">
        <v>50</v>
      </c>
      <c r="U7542" s="1">
        <v>44820</v>
      </c>
      <c r="V7542" s="1">
        <v>44820</v>
      </c>
      <c r="W7542" s="1">
        <v>44820.470833333333</v>
      </c>
      <c r="X7542" s="1">
        <v>44820.470833333333</v>
      </c>
      <c r="AC7542" t="s">
        <v>53</v>
      </c>
      <c r="AD7542">
        <v>2969634929</v>
      </c>
      <c r="AE7542" s="1">
        <v>41799.665972222225</v>
      </c>
      <c r="AF7542" t="s">
        <v>4296</v>
      </c>
      <c r="AG7542" t="s">
        <v>41882</v>
      </c>
      <c r="AH7542" t="s">
        <v>51</v>
      </c>
      <c r="AJ7542" t="s">
        <v>53</v>
      </c>
      <c r="AL7542" t="s">
        <v>68</v>
      </c>
      <c r="AO7542" t="s">
        <v>5443</v>
      </c>
      <c r="AP7542" s="1">
        <v>44820.470138888886</v>
      </c>
    </row>
    <row r="7543" spans="1:43" x14ac:dyDescent="0.35">
      <c r="A7543" t="s">
        <v>41883</v>
      </c>
      <c r="B7543" t="s">
        <v>41884</v>
      </c>
      <c r="C7543" t="s">
        <v>3554</v>
      </c>
      <c r="F7543">
        <v>19152690858</v>
      </c>
      <c r="H7543" t="s">
        <v>41885</v>
      </c>
      <c r="J7543" t="s">
        <v>4293</v>
      </c>
      <c r="K7543" t="s">
        <v>7511</v>
      </c>
      <c r="M7543" t="s">
        <v>137</v>
      </c>
      <c r="N7543" t="s">
        <v>213</v>
      </c>
      <c r="O7543" t="s">
        <v>7513</v>
      </c>
      <c r="P7543" t="s">
        <v>50</v>
      </c>
      <c r="U7543" s="1">
        <v>44820</v>
      </c>
      <c r="V7543" s="1">
        <v>44820</v>
      </c>
      <c r="W7543" s="1">
        <v>44820.441666666666</v>
      </c>
      <c r="X7543" s="1">
        <v>44820.441666666666</v>
      </c>
      <c r="AC7543" t="s">
        <v>53</v>
      </c>
      <c r="AD7543">
        <v>2969634929</v>
      </c>
      <c r="AE7543" s="1">
        <v>41799.665972222225</v>
      </c>
      <c r="AF7543" t="s">
        <v>4296</v>
      </c>
      <c r="AG7543" t="s">
        <v>41886</v>
      </c>
      <c r="AH7543" t="s">
        <v>51</v>
      </c>
      <c r="AJ7543" t="s">
        <v>53</v>
      </c>
      <c r="AL7543" t="s">
        <v>68</v>
      </c>
      <c r="AO7543" t="s">
        <v>5443</v>
      </c>
      <c r="AP7543" s="1">
        <v>45094.352777777778</v>
      </c>
    </row>
    <row r="7544" spans="1:43" x14ac:dyDescent="0.35">
      <c r="A7544" t="s">
        <v>31310</v>
      </c>
      <c r="B7544" t="s">
        <v>23129</v>
      </c>
      <c r="C7544" t="s">
        <v>302</v>
      </c>
      <c r="F7544" t="s">
        <v>41887</v>
      </c>
      <c r="H7544" t="s">
        <v>31310</v>
      </c>
      <c r="J7544" t="s">
        <v>4293</v>
      </c>
      <c r="K7544" t="s">
        <v>7511</v>
      </c>
      <c r="M7544" t="s">
        <v>137</v>
      </c>
      <c r="N7544" t="s">
        <v>213</v>
      </c>
      <c r="O7544" t="s">
        <v>7513</v>
      </c>
      <c r="P7544" t="s">
        <v>50</v>
      </c>
      <c r="U7544" s="1">
        <v>44820</v>
      </c>
      <c r="V7544" s="1">
        <v>44820</v>
      </c>
      <c r="W7544" s="1">
        <v>44820.44027777778</v>
      </c>
      <c r="X7544" s="1">
        <v>44820.44027777778</v>
      </c>
      <c r="AC7544" t="s">
        <v>51</v>
      </c>
      <c r="AD7544">
        <v>2969634929</v>
      </c>
      <c r="AE7544" s="1">
        <v>41799.665972222225</v>
      </c>
      <c r="AF7544" t="s">
        <v>4296</v>
      </c>
      <c r="AG7544" t="s">
        <v>41888</v>
      </c>
      <c r="AH7544" t="s">
        <v>51</v>
      </c>
      <c r="AJ7544" t="s">
        <v>53</v>
      </c>
      <c r="AL7544" t="s">
        <v>68</v>
      </c>
      <c r="AO7544" t="s">
        <v>5443</v>
      </c>
      <c r="AP7544" s="1">
        <v>45371.406944444447</v>
      </c>
    </row>
    <row r="7545" spans="1:43" x14ac:dyDescent="0.35">
      <c r="A7545" t="s">
        <v>41889</v>
      </c>
      <c r="B7545" t="s">
        <v>17263</v>
      </c>
      <c r="C7545" t="s">
        <v>41890</v>
      </c>
      <c r="F7545" t="s">
        <v>41891</v>
      </c>
      <c r="H7545" t="s">
        <v>41892</v>
      </c>
      <c r="J7545" t="s">
        <v>4293</v>
      </c>
      <c r="K7545" t="s">
        <v>41893</v>
      </c>
      <c r="M7545" t="s">
        <v>137</v>
      </c>
      <c r="N7545" t="s">
        <v>65</v>
      </c>
      <c r="O7545">
        <v>80202</v>
      </c>
      <c r="P7545" t="s">
        <v>50</v>
      </c>
      <c r="U7545" s="1">
        <v>44820</v>
      </c>
      <c r="V7545" s="1">
        <v>44820</v>
      </c>
      <c r="W7545" s="1">
        <v>44820.44027777778</v>
      </c>
      <c r="X7545" s="1">
        <v>44820.44027777778</v>
      </c>
      <c r="AC7545" t="s">
        <v>51</v>
      </c>
      <c r="AD7545">
        <v>2969634929</v>
      </c>
      <c r="AE7545" s="1">
        <v>41799.665972222225</v>
      </c>
      <c r="AF7545" t="s">
        <v>4296</v>
      </c>
      <c r="AG7545" t="s">
        <v>41894</v>
      </c>
      <c r="AH7545" t="s">
        <v>51</v>
      </c>
      <c r="AJ7545" t="s">
        <v>53</v>
      </c>
      <c r="AL7545" t="s">
        <v>68</v>
      </c>
      <c r="AO7545" t="s">
        <v>5443</v>
      </c>
      <c r="AP7545" s="1">
        <v>45048.286111111112</v>
      </c>
    </row>
    <row r="7546" spans="1:43" x14ac:dyDescent="0.35">
      <c r="A7546" t="s">
        <v>41895</v>
      </c>
      <c r="B7546" t="s">
        <v>6841</v>
      </c>
      <c r="C7546" t="s">
        <v>9696</v>
      </c>
      <c r="F7546" t="s">
        <v>41896</v>
      </c>
      <c r="H7546" t="s">
        <v>41895</v>
      </c>
      <c r="J7546" t="s">
        <v>4293</v>
      </c>
      <c r="K7546" t="s">
        <v>41876</v>
      </c>
      <c r="M7546" t="s">
        <v>137</v>
      </c>
      <c r="N7546" t="s">
        <v>65</v>
      </c>
      <c r="O7546">
        <v>80202</v>
      </c>
      <c r="P7546" t="s">
        <v>50</v>
      </c>
      <c r="U7546" s="1">
        <v>44820</v>
      </c>
      <c r="V7546" s="1">
        <v>44820</v>
      </c>
      <c r="W7546" s="1">
        <v>44820.44027777778</v>
      </c>
      <c r="X7546" s="1">
        <v>44820.44027777778</v>
      </c>
      <c r="AC7546" t="s">
        <v>51</v>
      </c>
      <c r="AD7546">
        <v>2969634929</v>
      </c>
      <c r="AE7546" s="1">
        <v>41799.665972222225</v>
      </c>
      <c r="AF7546" t="s">
        <v>4296</v>
      </c>
      <c r="AG7546" t="s">
        <v>41897</v>
      </c>
      <c r="AH7546" t="s">
        <v>51</v>
      </c>
      <c r="AJ7546" t="s">
        <v>53</v>
      </c>
      <c r="AL7546" t="s">
        <v>68</v>
      </c>
      <c r="AO7546" t="s">
        <v>5443</v>
      </c>
      <c r="AP7546" s="1">
        <v>45241.363194444442</v>
      </c>
    </row>
    <row r="7547" spans="1:43" x14ac:dyDescent="0.35">
      <c r="A7547" t="s">
        <v>41898</v>
      </c>
      <c r="B7547" t="s">
        <v>2043</v>
      </c>
      <c r="C7547" t="s">
        <v>41899</v>
      </c>
      <c r="F7547" t="s">
        <v>41900</v>
      </c>
      <c r="H7547" t="s">
        <v>41898</v>
      </c>
      <c r="J7547" t="s">
        <v>4293</v>
      </c>
      <c r="K7547" t="s">
        <v>41901</v>
      </c>
      <c r="M7547" t="s">
        <v>5343</v>
      </c>
      <c r="N7547" t="s">
        <v>798</v>
      </c>
      <c r="O7547">
        <v>79706</v>
      </c>
      <c r="P7547" t="s">
        <v>50</v>
      </c>
      <c r="U7547" s="1">
        <v>44820</v>
      </c>
      <c r="V7547" s="1">
        <v>44820</v>
      </c>
      <c r="W7547" s="1">
        <v>44820.438888888886</v>
      </c>
      <c r="X7547" s="1">
        <v>44820.438888888886</v>
      </c>
      <c r="AC7547" t="s">
        <v>51</v>
      </c>
      <c r="AD7547">
        <v>2969634929</v>
      </c>
      <c r="AE7547" s="1">
        <v>41799.665972222225</v>
      </c>
      <c r="AF7547" t="s">
        <v>4296</v>
      </c>
      <c r="AG7547" t="s">
        <v>41902</v>
      </c>
      <c r="AH7547" t="s">
        <v>51</v>
      </c>
      <c r="AJ7547" t="s">
        <v>53</v>
      </c>
      <c r="AL7547" t="s">
        <v>68</v>
      </c>
      <c r="AO7547" t="s">
        <v>5443</v>
      </c>
      <c r="AP7547" s="1">
        <v>44820.525694444441</v>
      </c>
    </row>
    <row r="7548" spans="1:43" x14ac:dyDescent="0.35">
      <c r="A7548" t="s">
        <v>41903</v>
      </c>
      <c r="B7548" t="s">
        <v>22070</v>
      </c>
      <c r="C7548" t="s">
        <v>16439</v>
      </c>
      <c r="F7548" t="s">
        <v>41904</v>
      </c>
      <c r="H7548" t="s">
        <v>41903</v>
      </c>
      <c r="J7548" t="s">
        <v>4293</v>
      </c>
      <c r="K7548" t="s">
        <v>41905</v>
      </c>
      <c r="M7548" t="s">
        <v>545</v>
      </c>
      <c r="N7548" t="s">
        <v>253</v>
      </c>
      <c r="O7548" t="s">
        <v>41906</v>
      </c>
      <c r="P7548" t="s">
        <v>50</v>
      </c>
      <c r="U7548" s="1">
        <v>44820</v>
      </c>
      <c r="V7548" s="1">
        <v>44820</v>
      </c>
      <c r="W7548" s="1">
        <v>44820.438888888886</v>
      </c>
      <c r="X7548" s="1">
        <v>44820.438888888886</v>
      </c>
      <c r="AC7548" t="s">
        <v>53</v>
      </c>
      <c r="AD7548">
        <v>2969634929</v>
      </c>
      <c r="AE7548" s="1">
        <v>41799.665972222225</v>
      </c>
      <c r="AF7548" t="s">
        <v>4296</v>
      </c>
      <c r="AG7548" t="s">
        <v>41907</v>
      </c>
      <c r="AH7548" t="s">
        <v>51</v>
      </c>
      <c r="AJ7548" t="s">
        <v>53</v>
      </c>
      <c r="AL7548" t="s">
        <v>68</v>
      </c>
      <c r="AO7548" t="s">
        <v>5443</v>
      </c>
      <c r="AP7548" s="1">
        <v>45282.357638888891</v>
      </c>
    </row>
    <row r="7549" spans="1:43" x14ac:dyDescent="0.35">
      <c r="A7549" t="s">
        <v>41908</v>
      </c>
      <c r="B7549" t="s">
        <v>24732</v>
      </c>
      <c r="C7549" t="s">
        <v>7359</v>
      </c>
      <c r="F7549" t="s">
        <v>41909</v>
      </c>
      <c r="H7549" t="s">
        <v>41910</v>
      </c>
      <c r="J7549" t="s">
        <v>4293</v>
      </c>
      <c r="K7549" t="s">
        <v>41911</v>
      </c>
      <c r="M7549" t="s">
        <v>41912</v>
      </c>
      <c r="N7549" t="s">
        <v>798</v>
      </c>
      <c r="O7549">
        <v>76458</v>
      </c>
      <c r="P7549" t="s">
        <v>50</v>
      </c>
      <c r="U7549" s="1">
        <v>44820</v>
      </c>
      <c r="V7549" s="1">
        <v>44820</v>
      </c>
      <c r="W7549" s="1">
        <v>44820.4375</v>
      </c>
      <c r="X7549" s="1">
        <v>44820.4375</v>
      </c>
      <c r="AC7549" t="s">
        <v>53</v>
      </c>
      <c r="AD7549">
        <v>2969634929</v>
      </c>
      <c r="AE7549" s="1">
        <v>41799.665972222225</v>
      </c>
      <c r="AF7549" t="s">
        <v>4296</v>
      </c>
      <c r="AG7549" t="s">
        <v>41913</v>
      </c>
      <c r="AH7549" t="s">
        <v>51</v>
      </c>
      <c r="AJ7549" t="s">
        <v>53</v>
      </c>
      <c r="AL7549" t="s">
        <v>68</v>
      </c>
      <c r="AO7549" t="s">
        <v>5443</v>
      </c>
      <c r="AP7549" s="1">
        <v>44820.436805555553</v>
      </c>
    </row>
    <row r="7550" spans="1:43" x14ac:dyDescent="0.35">
      <c r="A7550" t="s">
        <v>41914</v>
      </c>
      <c r="B7550" t="s">
        <v>41915</v>
      </c>
      <c r="C7550" t="s">
        <v>702</v>
      </c>
      <c r="F7550" t="s">
        <v>41916</v>
      </c>
      <c r="H7550" t="s">
        <v>41917</v>
      </c>
      <c r="J7550" t="s">
        <v>27926</v>
      </c>
      <c r="N7550" t="s">
        <v>17111</v>
      </c>
      <c r="O7550">
        <v>43207</v>
      </c>
      <c r="P7550" t="s">
        <v>50</v>
      </c>
      <c r="U7550" s="1">
        <v>44820</v>
      </c>
      <c r="V7550" s="1">
        <v>44820</v>
      </c>
      <c r="AC7550" t="s">
        <v>53</v>
      </c>
      <c r="AD7550">
        <v>2969528616</v>
      </c>
      <c r="AE7550" s="1">
        <v>39384.675000000003</v>
      </c>
      <c r="AG7550" t="s">
        <v>41918</v>
      </c>
      <c r="AH7550" t="s">
        <v>51</v>
      </c>
      <c r="AJ7550" t="s">
        <v>53</v>
      </c>
      <c r="AO7550" t="s">
        <v>8142</v>
      </c>
    </row>
    <row r="7551" spans="1:43" x14ac:dyDescent="0.35">
      <c r="A7551" t="s">
        <v>41919</v>
      </c>
      <c r="B7551" t="s">
        <v>1440</v>
      </c>
      <c r="C7551" t="s">
        <v>7471</v>
      </c>
      <c r="F7551" t="s">
        <v>41920</v>
      </c>
      <c r="H7551" t="s">
        <v>41919</v>
      </c>
      <c r="K7551" t="s">
        <v>41921</v>
      </c>
      <c r="M7551" t="s">
        <v>137</v>
      </c>
      <c r="N7551" t="s">
        <v>65</v>
      </c>
      <c r="O7551">
        <v>80202</v>
      </c>
      <c r="P7551" t="s">
        <v>50</v>
      </c>
      <c r="U7551" s="1">
        <v>44820</v>
      </c>
      <c r="V7551" s="1">
        <v>44820</v>
      </c>
      <c r="AC7551" t="s">
        <v>53</v>
      </c>
      <c r="AG7551" t="s">
        <v>41922</v>
      </c>
      <c r="AH7551" t="s">
        <v>51</v>
      </c>
      <c r="AJ7551" t="s">
        <v>53</v>
      </c>
      <c r="AL7551" t="s">
        <v>68</v>
      </c>
      <c r="AO7551" t="s">
        <v>5443</v>
      </c>
    </row>
    <row r="7552" spans="1:43" x14ac:dyDescent="0.35">
      <c r="A7552" t="s">
        <v>41923</v>
      </c>
      <c r="B7552" t="s">
        <v>3087</v>
      </c>
      <c r="C7552" t="s">
        <v>1429</v>
      </c>
      <c r="F7552">
        <v>14043922527</v>
      </c>
      <c r="H7552" t="s">
        <v>41923</v>
      </c>
      <c r="J7552" t="s">
        <v>39643</v>
      </c>
      <c r="K7552" t="s">
        <v>39980</v>
      </c>
      <c r="M7552" t="s">
        <v>35521</v>
      </c>
      <c r="N7552" t="s">
        <v>17464</v>
      </c>
      <c r="O7552">
        <v>30168</v>
      </c>
      <c r="P7552" t="s">
        <v>50</v>
      </c>
      <c r="U7552" s="1">
        <v>44820</v>
      </c>
      <c r="V7552" s="1">
        <v>44820</v>
      </c>
      <c r="AC7552" t="s">
        <v>53</v>
      </c>
      <c r="AD7552">
        <v>2969512469</v>
      </c>
      <c r="AE7552" s="1">
        <v>38477.625694444447</v>
      </c>
      <c r="AG7552" t="s">
        <v>41924</v>
      </c>
      <c r="AH7552" t="s">
        <v>51</v>
      </c>
      <c r="AJ7552" t="s">
        <v>53</v>
      </c>
      <c r="AO7552" t="s">
        <v>8142</v>
      </c>
    </row>
    <row r="7553" spans="1:43" x14ac:dyDescent="0.35">
      <c r="A7553" t="s">
        <v>41925</v>
      </c>
      <c r="B7553" t="s">
        <v>41926</v>
      </c>
      <c r="C7553" t="s">
        <v>5954</v>
      </c>
      <c r="F7553" t="s">
        <v>41927</v>
      </c>
      <c r="H7553" t="s">
        <v>41925</v>
      </c>
      <c r="J7553" t="s">
        <v>7961</v>
      </c>
      <c r="K7553" t="s">
        <v>12115</v>
      </c>
      <c r="M7553" t="s">
        <v>3554</v>
      </c>
      <c r="N7553" t="s">
        <v>264</v>
      </c>
      <c r="O7553">
        <v>78701</v>
      </c>
      <c r="P7553" t="s">
        <v>50</v>
      </c>
      <c r="U7553" s="1">
        <v>44820</v>
      </c>
      <c r="V7553" s="1">
        <v>44820</v>
      </c>
      <c r="W7553" s="1">
        <v>44820.447222222225</v>
      </c>
      <c r="X7553" s="1">
        <v>44820.447222222225</v>
      </c>
      <c r="AC7553" t="s">
        <v>53</v>
      </c>
      <c r="AD7553">
        <v>2969702039</v>
      </c>
      <c r="AE7553" s="1">
        <v>42528.619444444441</v>
      </c>
      <c r="AF7553" t="s">
        <v>10062</v>
      </c>
      <c r="AG7553" t="s">
        <v>41928</v>
      </c>
      <c r="AH7553" t="s">
        <v>51</v>
      </c>
      <c r="AJ7553" t="s">
        <v>53</v>
      </c>
      <c r="AL7553" t="s">
        <v>68</v>
      </c>
      <c r="AO7553" t="s">
        <v>5443</v>
      </c>
      <c r="AP7553" s="1">
        <v>45471.675694444442</v>
      </c>
      <c r="AQ7553" s="1">
        <v>45470.690972222219</v>
      </c>
    </row>
    <row r="7554" spans="1:43" x14ac:dyDescent="0.35">
      <c r="A7554" t="s">
        <v>41929</v>
      </c>
      <c r="B7554" t="s">
        <v>39246</v>
      </c>
      <c r="C7554" t="s">
        <v>97</v>
      </c>
      <c r="F7554" t="s">
        <v>41930</v>
      </c>
      <c r="H7554" t="s">
        <v>41931</v>
      </c>
      <c r="J7554" t="s">
        <v>4293</v>
      </c>
      <c r="K7554" t="s">
        <v>41932</v>
      </c>
      <c r="M7554" t="s">
        <v>12936</v>
      </c>
      <c r="N7554" t="s">
        <v>5277</v>
      </c>
      <c r="O7554">
        <v>82007</v>
      </c>
      <c r="P7554" t="s">
        <v>50</v>
      </c>
      <c r="U7554" s="1">
        <v>44820</v>
      </c>
      <c r="V7554" s="1">
        <v>44820</v>
      </c>
      <c r="W7554" s="1">
        <v>45188.540277777778</v>
      </c>
      <c r="X7554" s="1">
        <v>45188.540277777778</v>
      </c>
      <c r="AC7554" t="s">
        <v>53</v>
      </c>
      <c r="AD7554">
        <v>2969634929</v>
      </c>
      <c r="AE7554" s="1">
        <v>41799.665972222225</v>
      </c>
      <c r="AF7554" t="s">
        <v>4296</v>
      </c>
      <c r="AG7554" t="s">
        <v>41933</v>
      </c>
      <c r="AH7554" t="s">
        <v>51</v>
      </c>
      <c r="AJ7554" t="s">
        <v>53</v>
      </c>
      <c r="AL7554" t="s">
        <v>68</v>
      </c>
      <c r="AO7554" t="s">
        <v>8142</v>
      </c>
      <c r="AP7554" s="1">
        <v>45188.552777777775</v>
      </c>
    </row>
    <row r="7555" spans="1:43" x14ac:dyDescent="0.35">
      <c r="A7555" t="s">
        <v>41934</v>
      </c>
      <c r="B7555" t="s">
        <v>41935</v>
      </c>
      <c r="C7555" t="s">
        <v>5456</v>
      </c>
      <c r="F7555" t="s">
        <v>41936</v>
      </c>
      <c r="H7555" t="s">
        <v>41934</v>
      </c>
      <c r="J7555" t="s">
        <v>25819</v>
      </c>
      <c r="N7555" t="s">
        <v>29123</v>
      </c>
      <c r="O7555">
        <v>49724</v>
      </c>
      <c r="P7555" t="s">
        <v>50</v>
      </c>
      <c r="U7555" s="1">
        <v>44820</v>
      </c>
      <c r="V7555" s="1">
        <v>44820</v>
      </c>
      <c r="AC7555" t="s">
        <v>53</v>
      </c>
      <c r="AD7555">
        <v>2969640882</v>
      </c>
      <c r="AE7555" s="1">
        <v>41834.517361111109</v>
      </c>
      <c r="AG7555" t="s">
        <v>41937</v>
      </c>
      <c r="AH7555" t="s">
        <v>51</v>
      </c>
      <c r="AJ7555" t="s">
        <v>53</v>
      </c>
      <c r="AO7555" t="s">
        <v>8142</v>
      </c>
    </row>
    <row r="7556" spans="1:43" x14ac:dyDescent="0.35">
      <c r="A7556" t="s">
        <v>41938</v>
      </c>
      <c r="B7556" t="s">
        <v>41939</v>
      </c>
      <c r="C7556" t="s">
        <v>5919</v>
      </c>
      <c r="F7556" t="s">
        <v>41940</v>
      </c>
      <c r="H7556" t="s">
        <v>41938</v>
      </c>
      <c r="J7556" t="s">
        <v>41941</v>
      </c>
      <c r="K7556" t="s">
        <v>41942</v>
      </c>
      <c r="M7556" t="s">
        <v>10779</v>
      </c>
      <c r="N7556" t="s">
        <v>65</v>
      </c>
      <c r="O7556">
        <v>80118</v>
      </c>
      <c r="P7556" t="s">
        <v>50</v>
      </c>
      <c r="U7556" s="1">
        <v>44820</v>
      </c>
      <c r="V7556" s="1">
        <v>44820</v>
      </c>
      <c r="W7556" s="1">
        <v>44820.57916666667</v>
      </c>
      <c r="X7556" s="1">
        <v>44820.57916666667</v>
      </c>
      <c r="AC7556" t="s">
        <v>51</v>
      </c>
      <c r="AD7556">
        <v>2969509020</v>
      </c>
      <c r="AE7556" s="1">
        <v>38282.433333333334</v>
      </c>
      <c r="AF7556" t="s">
        <v>568</v>
      </c>
      <c r="AG7556" t="s">
        <v>41943</v>
      </c>
      <c r="AH7556" t="s">
        <v>51</v>
      </c>
      <c r="AJ7556" t="s">
        <v>53</v>
      </c>
      <c r="AL7556" t="s">
        <v>68</v>
      </c>
      <c r="AO7556" t="s">
        <v>5443</v>
      </c>
      <c r="AP7556" s="1">
        <v>44820.577777777777</v>
      </c>
    </row>
    <row r="7557" spans="1:43" x14ac:dyDescent="0.35">
      <c r="A7557" t="s">
        <v>41944</v>
      </c>
      <c r="B7557" t="s">
        <v>2200</v>
      </c>
      <c r="C7557" t="s">
        <v>622</v>
      </c>
      <c r="H7557" t="s">
        <v>41945</v>
      </c>
      <c r="J7557" t="s">
        <v>12777</v>
      </c>
      <c r="P7557" t="s">
        <v>50</v>
      </c>
      <c r="U7557" s="1">
        <v>44820</v>
      </c>
      <c r="V7557" s="1">
        <v>44820</v>
      </c>
      <c r="W7557" s="1">
        <v>44820.688888888886</v>
      </c>
      <c r="X7557" s="1">
        <v>44820.688888888886</v>
      </c>
      <c r="AC7557" t="s">
        <v>53</v>
      </c>
      <c r="AD7557">
        <v>2969484388</v>
      </c>
      <c r="AE7557" s="1">
        <v>37718</v>
      </c>
      <c r="AG7557" t="s">
        <v>41946</v>
      </c>
      <c r="AH7557" t="s">
        <v>51</v>
      </c>
      <c r="AJ7557" t="s">
        <v>53</v>
      </c>
      <c r="AL7557" t="s">
        <v>78</v>
      </c>
      <c r="AO7557" t="s">
        <v>5443</v>
      </c>
      <c r="AP7557" s="1">
        <v>44820.686111111114</v>
      </c>
    </row>
    <row r="7558" spans="1:43" x14ac:dyDescent="0.35">
      <c r="A7558" t="s">
        <v>41947</v>
      </c>
      <c r="B7558" t="s">
        <v>38947</v>
      </c>
      <c r="C7558" t="s">
        <v>38948</v>
      </c>
      <c r="F7558" t="s">
        <v>38949</v>
      </c>
      <c r="H7558" t="s">
        <v>38950</v>
      </c>
      <c r="J7558" t="s">
        <v>38951</v>
      </c>
      <c r="K7558" t="s">
        <v>33287</v>
      </c>
      <c r="M7558" t="s">
        <v>11618</v>
      </c>
      <c r="N7558" t="s">
        <v>11619</v>
      </c>
      <c r="O7558">
        <v>10281</v>
      </c>
      <c r="P7558" t="s">
        <v>50</v>
      </c>
      <c r="U7558" s="1">
        <v>44820</v>
      </c>
      <c r="V7558" s="1">
        <v>44820</v>
      </c>
      <c r="W7558" s="1">
        <v>44820.258333333331</v>
      </c>
      <c r="X7558" s="1">
        <v>44820.258333333331</v>
      </c>
      <c r="AC7558" t="s">
        <v>53</v>
      </c>
      <c r="AD7558">
        <v>1000000001</v>
      </c>
      <c r="AE7558" s="1">
        <v>39973.351388888892</v>
      </c>
      <c r="AF7558" t="s">
        <v>3377</v>
      </c>
      <c r="AG7558" t="s">
        <v>41948</v>
      </c>
      <c r="AH7558" t="s">
        <v>51</v>
      </c>
      <c r="AJ7558" t="s">
        <v>53</v>
      </c>
      <c r="AL7558" t="s">
        <v>78</v>
      </c>
      <c r="AO7558" t="s">
        <v>5443</v>
      </c>
    </row>
    <row r="7559" spans="1:43" x14ac:dyDescent="0.35">
      <c r="A7559" t="s">
        <v>41949</v>
      </c>
      <c r="B7559" t="s">
        <v>19654</v>
      </c>
      <c r="C7559" t="s">
        <v>3724</v>
      </c>
      <c r="F7559" t="s">
        <v>41950</v>
      </c>
      <c r="H7559" t="s">
        <v>41951</v>
      </c>
      <c r="J7559" t="s">
        <v>4293</v>
      </c>
      <c r="K7559" t="s">
        <v>41952</v>
      </c>
      <c r="M7559" t="s">
        <v>137</v>
      </c>
      <c r="N7559" t="s">
        <v>65</v>
      </c>
      <c r="O7559">
        <v>80202</v>
      </c>
      <c r="P7559" t="s">
        <v>50</v>
      </c>
      <c r="U7559" s="1">
        <v>44820</v>
      </c>
      <c r="V7559" s="1">
        <v>44820</v>
      </c>
      <c r="W7559" s="1">
        <v>44820.490277777775</v>
      </c>
      <c r="X7559" s="1">
        <v>44820.490277777775</v>
      </c>
      <c r="AC7559" t="s">
        <v>53</v>
      </c>
      <c r="AD7559">
        <v>2969634929</v>
      </c>
      <c r="AE7559" s="1">
        <v>41799.665972222225</v>
      </c>
      <c r="AF7559" t="s">
        <v>4296</v>
      </c>
      <c r="AG7559" t="s">
        <v>41953</v>
      </c>
      <c r="AH7559" t="s">
        <v>51</v>
      </c>
      <c r="AJ7559" t="s">
        <v>53</v>
      </c>
      <c r="AL7559" t="s">
        <v>68</v>
      </c>
      <c r="AO7559" t="s">
        <v>5443</v>
      </c>
      <c r="AP7559" s="1">
        <v>44820.489583333336</v>
      </c>
    </row>
    <row r="7560" spans="1:43" x14ac:dyDescent="0.35">
      <c r="A7560" t="s">
        <v>41954</v>
      </c>
      <c r="B7560" t="s">
        <v>25727</v>
      </c>
      <c r="C7560" t="s">
        <v>4884</v>
      </c>
      <c r="F7560" t="s">
        <v>41955</v>
      </c>
      <c r="H7560" t="s">
        <v>41954</v>
      </c>
      <c r="J7560" t="s">
        <v>41956</v>
      </c>
      <c r="M7560" t="s">
        <v>1553</v>
      </c>
      <c r="N7560" t="s">
        <v>287</v>
      </c>
      <c r="O7560">
        <v>81201</v>
      </c>
      <c r="P7560" t="s">
        <v>50</v>
      </c>
      <c r="U7560" s="1">
        <v>44822</v>
      </c>
      <c r="V7560" s="1">
        <v>44822</v>
      </c>
      <c r="W7560" s="1">
        <v>44822.4375</v>
      </c>
      <c r="X7560" s="1">
        <v>44822.4375</v>
      </c>
      <c r="AC7560" t="s">
        <v>53</v>
      </c>
      <c r="AD7560">
        <v>1000000001</v>
      </c>
      <c r="AE7560" s="1">
        <v>39973.351388888892</v>
      </c>
      <c r="AF7560" t="s">
        <v>3377</v>
      </c>
      <c r="AG7560" t="s">
        <v>41957</v>
      </c>
      <c r="AH7560" t="s">
        <v>51</v>
      </c>
      <c r="AJ7560" t="s">
        <v>53</v>
      </c>
      <c r="AL7560" t="s">
        <v>78</v>
      </c>
      <c r="AO7560" t="s">
        <v>5443</v>
      </c>
      <c r="AP7560" s="1">
        <v>45163.749305555553</v>
      </c>
    </row>
    <row r="7561" spans="1:43" x14ac:dyDescent="0.35">
      <c r="A7561" t="s">
        <v>41958</v>
      </c>
      <c r="B7561" t="s">
        <v>41959</v>
      </c>
      <c r="C7561" t="s">
        <v>41960</v>
      </c>
      <c r="F7561" t="s">
        <v>41961</v>
      </c>
      <c r="H7561" t="s">
        <v>41958</v>
      </c>
      <c r="J7561" t="s">
        <v>41962</v>
      </c>
      <c r="K7561" t="s">
        <v>41963</v>
      </c>
      <c r="M7561" t="s">
        <v>17395</v>
      </c>
      <c r="N7561" t="s">
        <v>253</v>
      </c>
      <c r="O7561">
        <v>87701</v>
      </c>
      <c r="P7561" t="s">
        <v>50</v>
      </c>
      <c r="U7561" s="1">
        <v>44823</v>
      </c>
      <c r="V7561" s="1">
        <v>44823</v>
      </c>
      <c r="W7561" s="1">
        <v>44823.398611111108</v>
      </c>
      <c r="X7561" s="1">
        <v>44823.398611111108</v>
      </c>
      <c r="AC7561" t="s">
        <v>51</v>
      </c>
      <c r="AD7561">
        <v>2969545827</v>
      </c>
      <c r="AE7561" s="1">
        <v>40107.448611111111</v>
      </c>
      <c r="AF7561" t="s">
        <v>41964</v>
      </c>
      <c r="AG7561" t="s">
        <v>41965</v>
      </c>
      <c r="AH7561" t="s">
        <v>51</v>
      </c>
      <c r="AJ7561" t="s">
        <v>53</v>
      </c>
      <c r="AL7561" t="s">
        <v>68</v>
      </c>
      <c r="AO7561" t="s">
        <v>5443</v>
      </c>
      <c r="AP7561" s="1">
        <v>44935.549305555556</v>
      </c>
    </row>
    <row r="7562" spans="1:43" x14ac:dyDescent="0.35">
      <c r="A7562" t="s">
        <v>41966</v>
      </c>
      <c r="B7562" t="s">
        <v>41967</v>
      </c>
      <c r="C7562" t="s">
        <v>23763</v>
      </c>
      <c r="F7562">
        <v>5759882080</v>
      </c>
      <c r="H7562" t="s">
        <v>41968</v>
      </c>
      <c r="J7562" t="s">
        <v>7142</v>
      </c>
      <c r="K7562" t="s">
        <v>41969</v>
      </c>
      <c r="M7562" t="s">
        <v>41970</v>
      </c>
      <c r="O7562">
        <v>80549</v>
      </c>
      <c r="P7562" t="s">
        <v>50</v>
      </c>
      <c r="U7562" s="1">
        <v>44823</v>
      </c>
      <c r="V7562" s="1">
        <v>44823</v>
      </c>
      <c r="W7562" s="1">
        <v>44823.64166666667</v>
      </c>
      <c r="X7562" s="1">
        <v>44823.64166666667</v>
      </c>
      <c r="AC7562" t="s">
        <v>53</v>
      </c>
      <c r="AD7562">
        <v>2969584761</v>
      </c>
      <c r="AE7562" s="1">
        <v>41288.714583333334</v>
      </c>
      <c r="AF7562" t="s">
        <v>26234</v>
      </c>
      <c r="AG7562" t="s">
        <v>41971</v>
      </c>
      <c r="AH7562" t="s">
        <v>51</v>
      </c>
      <c r="AJ7562" t="s">
        <v>53</v>
      </c>
      <c r="AL7562" t="s">
        <v>68</v>
      </c>
      <c r="AO7562" t="s">
        <v>5443</v>
      </c>
      <c r="AP7562" s="1">
        <v>44823.640277777777</v>
      </c>
    </row>
    <row r="7563" spans="1:43" x14ac:dyDescent="0.35">
      <c r="A7563" t="s">
        <v>41972</v>
      </c>
      <c r="B7563" t="s">
        <v>3894</v>
      </c>
      <c r="C7563" t="s">
        <v>41973</v>
      </c>
      <c r="F7563" t="s">
        <v>41974</v>
      </c>
      <c r="H7563" t="s">
        <v>41972</v>
      </c>
      <c r="J7563" t="s">
        <v>41975</v>
      </c>
      <c r="N7563" t="s">
        <v>22973</v>
      </c>
      <c r="O7563">
        <v>74010</v>
      </c>
      <c r="P7563" t="s">
        <v>50</v>
      </c>
      <c r="U7563" s="1">
        <v>44823</v>
      </c>
      <c r="V7563" s="1">
        <v>44823</v>
      </c>
      <c r="AC7563" t="s">
        <v>53</v>
      </c>
      <c r="AD7563">
        <v>2970004095</v>
      </c>
      <c r="AE7563" s="1">
        <v>44070.643750000003</v>
      </c>
      <c r="AG7563" t="s">
        <v>41976</v>
      </c>
      <c r="AH7563" t="s">
        <v>51</v>
      </c>
      <c r="AJ7563" t="s">
        <v>53</v>
      </c>
      <c r="AO7563" t="s">
        <v>8142</v>
      </c>
    </row>
    <row r="7564" spans="1:43" x14ac:dyDescent="0.35">
      <c r="A7564" t="s">
        <v>41977</v>
      </c>
      <c r="B7564" t="s">
        <v>41978</v>
      </c>
      <c r="C7564" t="s">
        <v>33119</v>
      </c>
      <c r="F7564">
        <v>13072243809</v>
      </c>
      <c r="H7564" t="s">
        <v>41977</v>
      </c>
      <c r="J7564" t="s">
        <v>5239</v>
      </c>
      <c r="K7564" t="s">
        <v>5218</v>
      </c>
      <c r="M7564" t="s">
        <v>2783</v>
      </c>
      <c r="N7564" t="s">
        <v>264</v>
      </c>
      <c r="O7564">
        <v>77269</v>
      </c>
      <c r="P7564" t="s">
        <v>50</v>
      </c>
      <c r="U7564" s="1">
        <v>44823</v>
      </c>
      <c r="V7564" s="1">
        <v>44823</v>
      </c>
      <c r="W7564" s="1">
        <v>44823.574999999997</v>
      </c>
      <c r="X7564" s="1">
        <v>44823.574999999997</v>
      </c>
      <c r="AC7564" t="s">
        <v>53</v>
      </c>
      <c r="AD7564">
        <v>2969475162</v>
      </c>
      <c r="AE7564" s="1">
        <v>37147</v>
      </c>
      <c r="AF7564" t="s">
        <v>5241</v>
      </c>
      <c r="AG7564" t="s">
        <v>41979</v>
      </c>
      <c r="AH7564" t="s">
        <v>51</v>
      </c>
      <c r="AJ7564" t="s">
        <v>53</v>
      </c>
      <c r="AL7564" t="s">
        <v>68</v>
      </c>
      <c r="AO7564" t="s">
        <v>5443</v>
      </c>
      <c r="AP7564" s="1">
        <v>45464.808333333334</v>
      </c>
      <c r="AQ7564" s="1">
        <v>45466.384027777778</v>
      </c>
    </row>
    <row r="7565" spans="1:43" x14ac:dyDescent="0.35">
      <c r="A7565" t="s">
        <v>41980</v>
      </c>
      <c r="B7565" t="s">
        <v>16489</v>
      </c>
      <c r="C7565" t="s">
        <v>14893</v>
      </c>
      <c r="F7565" t="s">
        <v>41374</v>
      </c>
      <c r="H7565" t="s">
        <v>41981</v>
      </c>
      <c r="J7565" t="s">
        <v>407</v>
      </c>
      <c r="P7565" t="s">
        <v>50</v>
      </c>
      <c r="U7565" s="1">
        <v>44823</v>
      </c>
      <c r="V7565" s="1">
        <v>44823</v>
      </c>
      <c r="W7565" s="1">
        <v>44823.836111111108</v>
      </c>
      <c r="X7565" s="1">
        <v>44823.836111111108</v>
      </c>
      <c r="AC7565" t="s">
        <v>53</v>
      </c>
      <c r="AD7565">
        <v>1000000001</v>
      </c>
      <c r="AE7565" s="1">
        <v>39973.351388888892</v>
      </c>
      <c r="AF7565" t="s">
        <v>3377</v>
      </c>
      <c r="AG7565" t="s">
        <v>41982</v>
      </c>
      <c r="AH7565" t="s">
        <v>51</v>
      </c>
      <c r="AJ7565" t="s">
        <v>53</v>
      </c>
      <c r="AL7565" t="s">
        <v>78</v>
      </c>
      <c r="AO7565" t="s">
        <v>5443</v>
      </c>
      <c r="AP7565" s="1">
        <v>45474.384027777778</v>
      </c>
    </row>
    <row r="7566" spans="1:43" x14ac:dyDescent="0.35">
      <c r="A7566" t="s">
        <v>41983</v>
      </c>
      <c r="B7566" t="s">
        <v>4850</v>
      </c>
      <c r="C7566" t="s">
        <v>12953</v>
      </c>
      <c r="F7566" t="s">
        <v>41984</v>
      </c>
      <c r="H7566" t="s">
        <v>41985</v>
      </c>
      <c r="J7566" t="s">
        <v>18150</v>
      </c>
      <c r="M7566" t="s">
        <v>3229</v>
      </c>
      <c r="O7566">
        <v>85296</v>
      </c>
      <c r="P7566" t="s">
        <v>50</v>
      </c>
      <c r="U7566" s="1">
        <v>44823</v>
      </c>
      <c r="V7566" s="1">
        <v>44823</v>
      </c>
      <c r="W7566" s="1">
        <v>44823.65347222222</v>
      </c>
      <c r="X7566" s="1">
        <v>44823.65347222222</v>
      </c>
      <c r="AC7566" t="s">
        <v>53</v>
      </c>
      <c r="AD7566">
        <v>2969475403</v>
      </c>
      <c r="AE7566" s="1">
        <v>37166.661111111112</v>
      </c>
      <c r="AF7566" t="s">
        <v>5846</v>
      </c>
      <c r="AG7566" t="s">
        <v>41986</v>
      </c>
      <c r="AH7566" t="s">
        <v>51</v>
      </c>
      <c r="AJ7566" t="s">
        <v>53</v>
      </c>
      <c r="AL7566" t="s">
        <v>68</v>
      </c>
      <c r="AO7566" t="s">
        <v>8142</v>
      </c>
      <c r="AP7566" s="1">
        <v>45049.595138888886</v>
      </c>
    </row>
    <row r="7567" spans="1:43" x14ac:dyDescent="0.35">
      <c r="A7567" t="s">
        <v>41987</v>
      </c>
      <c r="B7567" t="s">
        <v>20831</v>
      </c>
      <c r="C7567" t="s">
        <v>38460</v>
      </c>
      <c r="F7567">
        <v>19704432658</v>
      </c>
      <c r="H7567" t="s">
        <v>38459</v>
      </c>
      <c r="J7567" t="s">
        <v>41988</v>
      </c>
      <c r="K7567" t="s">
        <v>41989</v>
      </c>
      <c r="M7567" t="s">
        <v>5907</v>
      </c>
      <c r="N7567" t="s">
        <v>65</v>
      </c>
      <c r="O7567" t="s">
        <v>41990</v>
      </c>
      <c r="P7567" t="s">
        <v>50</v>
      </c>
      <c r="U7567" s="1">
        <v>44823</v>
      </c>
      <c r="V7567" s="1">
        <v>44823</v>
      </c>
      <c r="W7567" s="1">
        <v>44823.355555555558</v>
      </c>
      <c r="X7567" s="1">
        <v>44823.355555555558</v>
      </c>
      <c r="AC7567" t="s">
        <v>51</v>
      </c>
      <c r="AD7567">
        <v>1000000001</v>
      </c>
      <c r="AE7567" s="1">
        <v>39973.351388888892</v>
      </c>
      <c r="AF7567" t="s">
        <v>3377</v>
      </c>
      <c r="AG7567" t="s">
        <v>41991</v>
      </c>
      <c r="AH7567" t="s">
        <v>51</v>
      </c>
      <c r="AJ7567" t="s">
        <v>53</v>
      </c>
      <c r="AL7567" t="s">
        <v>78</v>
      </c>
      <c r="AO7567" t="s">
        <v>5443</v>
      </c>
      <c r="AP7567" s="1">
        <v>45397.615972222222</v>
      </c>
      <c r="AQ7567" s="1">
        <v>45385.355555555558</v>
      </c>
    </row>
    <row r="7568" spans="1:43" x14ac:dyDescent="0.35">
      <c r="A7568" t="s">
        <v>41992</v>
      </c>
      <c r="B7568" t="s">
        <v>16539</v>
      </c>
      <c r="C7568" t="s">
        <v>41993</v>
      </c>
      <c r="F7568" t="s">
        <v>41994</v>
      </c>
      <c r="H7568" t="s">
        <v>41992</v>
      </c>
      <c r="J7568" t="s">
        <v>41995</v>
      </c>
      <c r="K7568" t="s">
        <v>41996</v>
      </c>
      <c r="M7568" t="s">
        <v>41997</v>
      </c>
      <c r="N7568" t="s">
        <v>65</v>
      </c>
      <c r="O7568">
        <v>81223</v>
      </c>
      <c r="P7568" t="s">
        <v>50</v>
      </c>
      <c r="U7568" s="1">
        <v>44823</v>
      </c>
      <c r="V7568" s="1">
        <v>44823</v>
      </c>
      <c r="W7568" s="1">
        <v>44823.919444444444</v>
      </c>
      <c r="X7568" s="1">
        <v>44823.919444444444</v>
      </c>
      <c r="AC7568" t="s">
        <v>53</v>
      </c>
      <c r="AD7568">
        <v>1000000001</v>
      </c>
      <c r="AE7568" s="1">
        <v>39973.351388888892</v>
      </c>
      <c r="AF7568" t="s">
        <v>3377</v>
      </c>
      <c r="AG7568" t="s">
        <v>41998</v>
      </c>
      <c r="AH7568" t="s">
        <v>51</v>
      </c>
      <c r="AJ7568" t="s">
        <v>53</v>
      </c>
      <c r="AL7568" t="s">
        <v>78</v>
      </c>
      <c r="AO7568" t="s">
        <v>5443</v>
      </c>
      <c r="AP7568" s="1">
        <v>44823.918749999997</v>
      </c>
    </row>
    <row r="7569" spans="1:43" x14ac:dyDescent="0.35">
      <c r="A7569" t="s">
        <v>41999</v>
      </c>
      <c r="B7569" t="s">
        <v>42000</v>
      </c>
      <c r="C7569" t="s">
        <v>11910</v>
      </c>
      <c r="F7569" t="s">
        <v>42001</v>
      </c>
      <c r="H7569" t="s">
        <v>41999</v>
      </c>
      <c r="J7569" t="s">
        <v>42002</v>
      </c>
      <c r="K7569" t="s">
        <v>42003</v>
      </c>
      <c r="M7569" t="s">
        <v>2378</v>
      </c>
      <c r="N7569" t="s">
        <v>65</v>
      </c>
      <c r="O7569" t="s">
        <v>42004</v>
      </c>
      <c r="P7569" t="s">
        <v>50</v>
      </c>
      <c r="U7569" s="1">
        <v>44823</v>
      </c>
      <c r="V7569" s="1">
        <v>44823</v>
      </c>
      <c r="W7569" s="1">
        <v>44823.922222222223</v>
      </c>
      <c r="X7569" s="1">
        <v>44823.922222222223</v>
      </c>
      <c r="AC7569" t="s">
        <v>53</v>
      </c>
      <c r="AD7569">
        <v>2974013932</v>
      </c>
      <c r="AE7569" s="1">
        <v>45286.438194444447</v>
      </c>
      <c r="AF7569" t="s">
        <v>42005</v>
      </c>
      <c r="AG7569" t="s">
        <v>42006</v>
      </c>
      <c r="AH7569" t="s">
        <v>51</v>
      </c>
      <c r="AJ7569" t="s">
        <v>53</v>
      </c>
      <c r="AL7569" t="s">
        <v>78</v>
      </c>
      <c r="AO7569" t="s">
        <v>5443</v>
      </c>
      <c r="AP7569" s="1">
        <v>44910.714583333334</v>
      </c>
      <c r="AQ7569" s="1">
        <v>45277.599999999999</v>
      </c>
    </row>
    <row r="7570" spans="1:43" x14ac:dyDescent="0.35">
      <c r="A7570" t="s">
        <v>42007</v>
      </c>
      <c r="B7570" t="s">
        <v>42008</v>
      </c>
      <c r="C7570" t="s">
        <v>3285</v>
      </c>
      <c r="H7570" t="s">
        <v>42009</v>
      </c>
      <c r="J7570" t="s">
        <v>1967</v>
      </c>
      <c r="P7570" t="s">
        <v>50</v>
      </c>
      <c r="U7570" s="1">
        <v>44824</v>
      </c>
      <c r="V7570" s="1">
        <v>44824</v>
      </c>
      <c r="W7570" s="1">
        <v>44824.790277777778</v>
      </c>
      <c r="X7570" s="1">
        <v>44824.790277777778</v>
      </c>
      <c r="AC7570" t="s">
        <v>53</v>
      </c>
      <c r="AD7570">
        <v>2969475309</v>
      </c>
      <c r="AE7570" s="1">
        <v>37159</v>
      </c>
      <c r="AF7570" t="s">
        <v>1968</v>
      </c>
      <c r="AG7570" t="s">
        <v>42010</v>
      </c>
      <c r="AH7570" t="s">
        <v>51</v>
      </c>
      <c r="AJ7570" t="s">
        <v>53</v>
      </c>
      <c r="AL7570" t="s">
        <v>68</v>
      </c>
      <c r="AO7570" t="s">
        <v>5443</v>
      </c>
      <c r="AP7570" s="1">
        <v>45476.38958333333</v>
      </c>
      <c r="AQ7570" s="1">
        <v>45399.488888888889</v>
      </c>
    </row>
    <row r="7571" spans="1:43" x14ac:dyDescent="0.35">
      <c r="A7571" t="s">
        <v>42011</v>
      </c>
      <c r="B7571" t="s">
        <v>12366</v>
      </c>
      <c r="C7571" t="s">
        <v>3191</v>
      </c>
      <c r="F7571" t="s">
        <v>42012</v>
      </c>
      <c r="H7571" t="s">
        <v>42013</v>
      </c>
      <c r="I7571" t="s">
        <v>464</v>
      </c>
      <c r="J7571" t="s">
        <v>6387</v>
      </c>
      <c r="K7571" t="s">
        <v>42014</v>
      </c>
      <c r="M7571" t="s">
        <v>143</v>
      </c>
      <c r="N7571" t="s">
        <v>65</v>
      </c>
      <c r="O7571">
        <v>81505</v>
      </c>
      <c r="P7571" t="s">
        <v>50</v>
      </c>
      <c r="U7571" s="1">
        <v>44824</v>
      </c>
      <c r="V7571" s="1">
        <v>44824</v>
      </c>
      <c r="W7571" s="1">
        <v>44824.637499999997</v>
      </c>
      <c r="X7571" s="1">
        <v>44944.724999999999</v>
      </c>
      <c r="AC7571" t="s">
        <v>51</v>
      </c>
      <c r="AD7571">
        <v>2969484892</v>
      </c>
      <c r="AE7571" s="1">
        <v>37756</v>
      </c>
      <c r="AF7571" t="s">
        <v>42015</v>
      </c>
      <c r="AG7571" t="s">
        <v>42016</v>
      </c>
      <c r="AH7571" t="s">
        <v>51</v>
      </c>
      <c r="AJ7571" t="s">
        <v>53</v>
      </c>
      <c r="AL7571" t="s">
        <v>68</v>
      </c>
      <c r="AO7571" t="s">
        <v>5443</v>
      </c>
      <c r="AP7571" s="1">
        <v>44944.627083333333</v>
      </c>
    </row>
    <row r="7572" spans="1:43" x14ac:dyDescent="0.35">
      <c r="A7572" t="s">
        <v>42017</v>
      </c>
      <c r="B7572" t="s">
        <v>25806</v>
      </c>
      <c r="C7572" t="s">
        <v>1608</v>
      </c>
      <c r="F7572" t="s">
        <v>42018</v>
      </c>
      <c r="H7572" t="s">
        <v>42017</v>
      </c>
      <c r="J7572" t="s">
        <v>42019</v>
      </c>
      <c r="N7572" t="s">
        <v>1570</v>
      </c>
      <c r="O7572">
        <v>84081</v>
      </c>
      <c r="P7572" t="s">
        <v>50</v>
      </c>
      <c r="U7572" s="1">
        <v>44824</v>
      </c>
      <c r="V7572" s="1">
        <v>44824</v>
      </c>
      <c r="AC7572" t="s">
        <v>53</v>
      </c>
      <c r="AD7572">
        <v>2969561806</v>
      </c>
      <c r="AE7572" s="1">
        <v>40652.556250000001</v>
      </c>
      <c r="AG7572" t="s">
        <v>42020</v>
      </c>
      <c r="AH7572" t="s">
        <v>51</v>
      </c>
      <c r="AJ7572" t="s">
        <v>53</v>
      </c>
      <c r="AO7572" t="s">
        <v>8142</v>
      </c>
    </row>
    <row r="7573" spans="1:43" x14ac:dyDescent="0.35">
      <c r="A7573" t="s">
        <v>42021</v>
      </c>
      <c r="B7573" t="s">
        <v>8015</v>
      </c>
      <c r="C7573" t="s">
        <v>1932</v>
      </c>
      <c r="F7573" t="s">
        <v>42022</v>
      </c>
      <c r="H7573" t="s">
        <v>42021</v>
      </c>
      <c r="J7573" t="s">
        <v>37246</v>
      </c>
      <c r="M7573" t="s">
        <v>137</v>
      </c>
      <c r="N7573" t="s">
        <v>287</v>
      </c>
      <c r="O7573">
        <v>80237</v>
      </c>
      <c r="P7573" t="s">
        <v>50</v>
      </c>
      <c r="U7573" s="1">
        <v>44824</v>
      </c>
      <c r="V7573" s="1">
        <v>44824</v>
      </c>
      <c r="W7573" s="1">
        <v>44824.246527777781</v>
      </c>
      <c r="X7573" s="1">
        <v>44824.246527777781</v>
      </c>
      <c r="AC7573" t="s">
        <v>53</v>
      </c>
      <c r="AD7573">
        <v>2972081208</v>
      </c>
      <c r="AE7573" s="1">
        <v>44735.530555555553</v>
      </c>
      <c r="AG7573" t="s">
        <v>42023</v>
      </c>
      <c r="AH7573" t="s">
        <v>51</v>
      </c>
      <c r="AJ7573" t="s">
        <v>53</v>
      </c>
      <c r="AL7573" t="s">
        <v>78</v>
      </c>
      <c r="AO7573" t="s">
        <v>8142</v>
      </c>
    </row>
    <row r="7574" spans="1:43" x14ac:dyDescent="0.35">
      <c r="A7574" t="s">
        <v>42024</v>
      </c>
      <c r="B7574" t="s">
        <v>42025</v>
      </c>
      <c r="C7574" t="s">
        <v>16603</v>
      </c>
      <c r="F7574" t="s">
        <v>42026</v>
      </c>
      <c r="H7574" t="s">
        <v>42024</v>
      </c>
      <c r="J7574" t="s">
        <v>26658</v>
      </c>
      <c r="P7574" t="s">
        <v>50</v>
      </c>
      <c r="U7574" s="1">
        <v>44824</v>
      </c>
      <c r="V7574" s="1">
        <v>44824</v>
      </c>
      <c r="W7574" s="1">
        <v>44867.459722222222</v>
      </c>
      <c r="X7574" s="1">
        <v>44867.459722222222</v>
      </c>
      <c r="AC7574" t="s">
        <v>53</v>
      </c>
      <c r="AD7574">
        <v>2969672021</v>
      </c>
      <c r="AE7574" s="1">
        <v>42179.515277777777</v>
      </c>
      <c r="AF7574" t="s">
        <v>26660</v>
      </c>
      <c r="AG7574" t="s">
        <v>42027</v>
      </c>
      <c r="AH7574" t="s">
        <v>51</v>
      </c>
      <c r="AJ7574" t="s">
        <v>53</v>
      </c>
      <c r="AL7574" t="s">
        <v>68</v>
      </c>
      <c r="AO7574" t="s">
        <v>5443</v>
      </c>
      <c r="AP7574" s="1">
        <v>44867.464583333334</v>
      </c>
    </row>
    <row r="7575" spans="1:43" x14ac:dyDescent="0.35">
      <c r="A7575" t="s">
        <v>42028</v>
      </c>
      <c r="B7575" t="s">
        <v>42029</v>
      </c>
      <c r="C7575" t="s">
        <v>3833</v>
      </c>
      <c r="F7575" t="s">
        <v>42030</v>
      </c>
      <c r="H7575" t="s">
        <v>42028</v>
      </c>
      <c r="J7575" t="s">
        <v>28176</v>
      </c>
      <c r="K7575" t="s">
        <v>42031</v>
      </c>
      <c r="M7575" t="s">
        <v>5343</v>
      </c>
      <c r="N7575" t="s">
        <v>798</v>
      </c>
      <c r="O7575">
        <v>79705</v>
      </c>
      <c r="P7575" t="s">
        <v>50</v>
      </c>
      <c r="U7575" s="1">
        <v>44824</v>
      </c>
      <c r="V7575" s="1">
        <v>44824</v>
      </c>
      <c r="W7575" s="1">
        <v>44824.633333333331</v>
      </c>
      <c r="X7575" s="1">
        <v>44824.633333333331</v>
      </c>
      <c r="AC7575" t="s">
        <v>53</v>
      </c>
      <c r="AD7575">
        <v>2969525847</v>
      </c>
      <c r="AE7575" s="1">
        <v>39251.611111111109</v>
      </c>
      <c r="AF7575" t="s">
        <v>4228</v>
      </c>
      <c r="AG7575" t="s">
        <v>42032</v>
      </c>
      <c r="AH7575" t="s">
        <v>51</v>
      </c>
      <c r="AJ7575" t="s">
        <v>53</v>
      </c>
      <c r="AL7575" t="s">
        <v>68</v>
      </c>
      <c r="AO7575" t="s">
        <v>5443</v>
      </c>
      <c r="AP7575" s="1">
        <v>45405.533333333333</v>
      </c>
    </row>
    <row r="7576" spans="1:43" x14ac:dyDescent="0.35">
      <c r="A7576" t="s">
        <v>42033</v>
      </c>
      <c r="B7576" t="s">
        <v>1451</v>
      </c>
      <c r="C7576" t="s">
        <v>4162</v>
      </c>
      <c r="F7576" t="s">
        <v>42034</v>
      </c>
      <c r="H7576" t="s">
        <v>42035</v>
      </c>
      <c r="J7576" t="s">
        <v>5239</v>
      </c>
      <c r="K7576" t="s">
        <v>42036</v>
      </c>
      <c r="M7576" t="s">
        <v>12411</v>
      </c>
      <c r="N7576" t="s">
        <v>5277</v>
      </c>
      <c r="O7576">
        <v>82636</v>
      </c>
      <c r="P7576" t="s">
        <v>50</v>
      </c>
      <c r="U7576" s="1">
        <v>44824</v>
      </c>
      <c r="V7576" s="1">
        <v>44824</v>
      </c>
      <c r="W7576" s="1">
        <v>44824.711111111108</v>
      </c>
      <c r="X7576" s="1">
        <v>44824.711111111108</v>
      </c>
      <c r="AC7576" t="s">
        <v>53</v>
      </c>
      <c r="AD7576">
        <v>2969475162</v>
      </c>
      <c r="AE7576" s="1">
        <v>37147</v>
      </c>
      <c r="AF7576" t="s">
        <v>5241</v>
      </c>
      <c r="AG7576" t="s">
        <v>42037</v>
      </c>
      <c r="AH7576" t="s">
        <v>51</v>
      </c>
      <c r="AJ7576" t="s">
        <v>53</v>
      </c>
      <c r="AL7576" t="s">
        <v>68</v>
      </c>
      <c r="AO7576" t="s">
        <v>5443</v>
      </c>
      <c r="AP7576" s="1">
        <v>45301.390972222223</v>
      </c>
      <c r="AQ7576" s="1">
        <v>45272.438194444447</v>
      </c>
    </row>
    <row r="7577" spans="1:43" x14ac:dyDescent="0.35">
      <c r="A7577" t="s">
        <v>42038</v>
      </c>
      <c r="B7577" t="s">
        <v>42039</v>
      </c>
      <c r="C7577" t="s">
        <v>9040</v>
      </c>
      <c r="F7577" t="s">
        <v>42040</v>
      </c>
      <c r="H7577" t="s">
        <v>42038</v>
      </c>
      <c r="J7577" t="s">
        <v>13744</v>
      </c>
      <c r="N7577" t="s">
        <v>17594</v>
      </c>
      <c r="O7577">
        <v>27502</v>
      </c>
      <c r="P7577" t="s">
        <v>50</v>
      </c>
      <c r="U7577" s="1">
        <v>44824</v>
      </c>
      <c r="V7577" s="1">
        <v>44824</v>
      </c>
      <c r="AC7577" t="s">
        <v>53</v>
      </c>
      <c r="AD7577">
        <v>2969474461</v>
      </c>
      <c r="AE7577" s="1">
        <v>37104.381944444445</v>
      </c>
      <c r="AG7577" t="s">
        <v>42041</v>
      </c>
      <c r="AH7577" t="s">
        <v>51</v>
      </c>
      <c r="AJ7577" t="s">
        <v>53</v>
      </c>
      <c r="AO7577" t="s">
        <v>8142</v>
      </c>
    </row>
    <row r="7578" spans="1:43" x14ac:dyDescent="0.35">
      <c r="A7578" t="s">
        <v>42042</v>
      </c>
      <c r="B7578" t="s">
        <v>42043</v>
      </c>
      <c r="C7578" t="s">
        <v>42044</v>
      </c>
      <c r="F7578">
        <v>18305701923</v>
      </c>
      <c r="H7578" t="s">
        <v>42045</v>
      </c>
      <c r="J7578" t="s">
        <v>28018</v>
      </c>
      <c r="K7578" t="s">
        <v>37717</v>
      </c>
      <c r="M7578" t="s">
        <v>2700</v>
      </c>
      <c r="N7578" t="s">
        <v>287</v>
      </c>
      <c r="O7578">
        <v>80904</v>
      </c>
      <c r="P7578" t="s">
        <v>50</v>
      </c>
      <c r="U7578" s="1">
        <v>44824</v>
      </c>
      <c r="V7578" s="1">
        <v>44824</v>
      </c>
      <c r="W7578" s="1">
        <v>44824.525694444441</v>
      </c>
      <c r="X7578" s="1">
        <v>44824.525694444441</v>
      </c>
      <c r="AC7578" t="s">
        <v>53</v>
      </c>
      <c r="AD7578">
        <v>2969787961</v>
      </c>
      <c r="AE7578" s="1">
        <v>43192.584027777775</v>
      </c>
      <c r="AF7578" t="s">
        <v>20543</v>
      </c>
      <c r="AG7578" t="s">
        <v>42046</v>
      </c>
      <c r="AH7578" t="s">
        <v>51</v>
      </c>
      <c r="AJ7578" t="s">
        <v>53</v>
      </c>
      <c r="AL7578" t="s">
        <v>68</v>
      </c>
      <c r="AO7578" t="s">
        <v>8142</v>
      </c>
      <c r="AP7578" s="1">
        <v>45468.717361111114</v>
      </c>
      <c r="AQ7578" s="1">
        <v>45329.767361111109</v>
      </c>
    </row>
    <row r="7579" spans="1:43" x14ac:dyDescent="0.35">
      <c r="A7579" t="s">
        <v>42047</v>
      </c>
      <c r="B7579" t="s">
        <v>42048</v>
      </c>
      <c r="C7579" t="s">
        <v>5456</v>
      </c>
      <c r="F7579">
        <f>1210-403-2086</f>
        <v>-1279</v>
      </c>
      <c r="H7579" t="s">
        <v>42047</v>
      </c>
      <c r="J7579" t="s">
        <v>42049</v>
      </c>
      <c r="N7579" t="s">
        <v>637</v>
      </c>
      <c r="O7579">
        <v>78232</v>
      </c>
      <c r="P7579" t="s">
        <v>50</v>
      </c>
      <c r="U7579" s="1">
        <v>44824</v>
      </c>
      <c r="V7579" s="1">
        <v>44824</v>
      </c>
      <c r="AC7579" t="s">
        <v>53</v>
      </c>
      <c r="AD7579">
        <v>2969612596</v>
      </c>
      <c r="AE7579" s="1">
        <v>41696.383333333331</v>
      </c>
      <c r="AG7579" t="s">
        <v>42050</v>
      </c>
      <c r="AH7579" t="s">
        <v>51</v>
      </c>
      <c r="AJ7579" t="s">
        <v>53</v>
      </c>
      <c r="AO7579" t="s">
        <v>8142</v>
      </c>
    </row>
    <row r="7580" spans="1:43" x14ac:dyDescent="0.35">
      <c r="A7580" t="s">
        <v>42051</v>
      </c>
      <c r="B7580" t="s">
        <v>677</v>
      </c>
      <c r="C7580" t="s">
        <v>15519</v>
      </c>
      <c r="F7580" t="s">
        <v>42052</v>
      </c>
      <c r="H7580" t="s">
        <v>42053</v>
      </c>
      <c r="J7580" t="s">
        <v>39643</v>
      </c>
      <c r="K7580" t="s">
        <v>39980</v>
      </c>
      <c r="M7580" t="s">
        <v>35521</v>
      </c>
      <c r="N7580" t="s">
        <v>17464</v>
      </c>
      <c r="O7580">
        <v>30168</v>
      </c>
      <c r="P7580" t="s">
        <v>50</v>
      </c>
      <c r="U7580" s="1">
        <v>44824</v>
      </c>
      <c r="V7580" s="1">
        <v>44824</v>
      </c>
      <c r="AC7580" t="s">
        <v>53</v>
      </c>
      <c r="AD7580">
        <v>2969512469</v>
      </c>
      <c r="AE7580" s="1">
        <v>38477.625694444447</v>
      </c>
      <c r="AG7580" t="s">
        <v>42054</v>
      </c>
      <c r="AH7580" t="s">
        <v>51</v>
      </c>
      <c r="AJ7580" t="s">
        <v>53</v>
      </c>
      <c r="AO7580" t="s">
        <v>8142</v>
      </c>
    </row>
    <row r="7581" spans="1:43" x14ac:dyDescent="0.35">
      <c r="A7581" t="s">
        <v>42055</v>
      </c>
      <c r="B7581" t="s">
        <v>13793</v>
      </c>
      <c r="C7581" t="s">
        <v>10246</v>
      </c>
      <c r="F7581" t="s">
        <v>42056</v>
      </c>
      <c r="H7581" t="s">
        <v>42057</v>
      </c>
      <c r="J7581" t="s">
        <v>42058</v>
      </c>
      <c r="K7581" t="s">
        <v>42059</v>
      </c>
      <c r="M7581" t="s">
        <v>14327</v>
      </c>
      <c r="N7581" t="s">
        <v>12376</v>
      </c>
      <c r="O7581">
        <v>73096</v>
      </c>
      <c r="P7581" t="s">
        <v>50</v>
      </c>
      <c r="U7581" s="1">
        <v>44824</v>
      </c>
      <c r="V7581" s="1">
        <v>44824</v>
      </c>
      <c r="AC7581" t="s">
        <v>53</v>
      </c>
      <c r="AD7581">
        <v>2969788001</v>
      </c>
      <c r="AE7581" s="1">
        <v>43192.692361111112</v>
      </c>
      <c r="AG7581" t="s">
        <v>42060</v>
      </c>
      <c r="AH7581" t="s">
        <v>51</v>
      </c>
      <c r="AJ7581" t="s">
        <v>53</v>
      </c>
      <c r="AO7581" t="s">
        <v>8142</v>
      </c>
    </row>
    <row r="7582" spans="1:43" x14ac:dyDescent="0.35">
      <c r="A7582" t="s">
        <v>42061</v>
      </c>
      <c r="B7582" t="s">
        <v>42062</v>
      </c>
      <c r="C7582" t="s">
        <v>436</v>
      </c>
      <c r="F7582" t="s">
        <v>42063</v>
      </c>
      <c r="H7582" t="s">
        <v>42061</v>
      </c>
      <c r="J7582" t="s">
        <v>42064</v>
      </c>
      <c r="K7582" t="s">
        <v>42065</v>
      </c>
      <c r="M7582" t="s">
        <v>5907</v>
      </c>
      <c r="N7582" t="s">
        <v>65</v>
      </c>
      <c r="O7582">
        <v>80550</v>
      </c>
      <c r="P7582" t="s">
        <v>50</v>
      </c>
      <c r="U7582" s="1">
        <v>44824</v>
      </c>
      <c r="V7582" s="1">
        <v>44824</v>
      </c>
      <c r="W7582" s="1">
        <v>44824.572222222225</v>
      </c>
      <c r="X7582" s="1">
        <v>44824.572222222225</v>
      </c>
      <c r="AC7582" t="s">
        <v>53</v>
      </c>
      <c r="AD7582">
        <v>1000000001</v>
      </c>
      <c r="AE7582" s="1">
        <v>39973.351388888892</v>
      </c>
      <c r="AF7582" t="s">
        <v>3377</v>
      </c>
      <c r="AG7582" t="s">
        <v>42066</v>
      </c>
      <c r="AH7582" t="s">
        <v>51</v>
      </c>
      <c r="AJ7582" t="s">
        <v>53</v>
      </c>
      <c r="AL7582" t="s">
        <v>78</v>
      </c>
      <c r="AO7582" t="s">
        <v>5443</v>
      </c>
      <c r="AP7582" s="1">
        <v>44824.571527777778</v>
      </c>
    </row>
    <row r="7583" spans="1:43" x14ac:dyDescent="0.35">
      <c r="A7583" t="s">
        <v>42067</v>
      </c>
      <c r="B7583" t="s">
        <v>42068</v>
      </c>
      <c r="C7583" t="s">
        <v>894</v>
      </c>
      <c r="H7583" t="s">
        <v>42067</v>
      </c>
      <c r="J7583" t="s">
        <v>13574</v>
      </c>
      <c r="K7583" t="s">
        <v>13668</v>
      </c>
      <c r="M7583" t="s">
        <v>13669</v>
      </c>
      <c r="N7583" t="s">
        <v>13669</v>
      </c>
      <c r="O7583">
        <v>6300</v>
      </c>
      <c r="P7583" t="s">
        <v>50</v>
      </c>
      <c r="U7583" s="1">
        <v>44824</v>
      </c>
      <c r="V7583" s="1">
        <v>44824</v>
      </c>
      <c r="AC7583" t="s">
        <v>53</v>
      </c>
      <c r="AD7583">
        <v>2969823183</v>
      </c>
      <c r="AE7583" s="1">
        <v>43312.453472222223</v>
      </c>
      <c r="AG7583" t="s">
        <v>42069</v>
      </c>
      <c r="AH7583" t="s">
        <v>51</v>
      </c>
      <c r="AJ7583" t="s">
        <v>53</v>
      </c>
      <c r="AO7583" t="s">
        <v>8142</v>
      </c>
    </row>
    <row r="7584" spans="1:43" x14ac:dyDescent="0.35">
      <c r="A7584" t="s">
        <v>28849</v>
      </c>
      <c r="B7584" t="s">
        <v>16374</v>
      </c>
      <c r="C7584" t="s">
        <v>758</v>
      </c>
      <c r="F7584" t="s">
        <v>42070</v>
      </c>
      <c r="H7584" t="s">
        <v>28849</v>
      </c>
      <c r="J7584" t="s">
        <v>27990</v>
      </c>
      <c r="M7584" t="s">
        <v>42071</v>
      </c>
      <c r="N7584" t="s">
        <v>287</v>
      </c>
      <c r="O7584">
        <v>80446</v>
      </c>
      <c r="P7584" t="s">
        <v>50</v>
      </c>
      <c r="U7584" s="1">
        <v>44824</v>
      </c>
      <c r="V7584" s="1">
        <v>44824</v>
      </c>
      <c r="W7584" s="1">
        <v>44824.635416666664</v>
      </c>
      <c r="X7584" s="1">
        <v>44824.635416666664</v>
      </c>
      <c r="AC7584" t="s">
        <v>53</v>
      </c>
      <c r="AD7584">
        <v>1000000001</v>
      </c>
      <c r="AE7584" s="1">
        <v>39973.351388888892</v>
      </c>
      <c r="AF7584" t="s">
        <v>3377</v>
      </c>
      <c r="AG7584" t="s">
        <v>42072</v>
      </c>
      <c r="AH7584" t="s">
        <v>51</v>
      </c>
      <c r="AJ7584" t="s">
        <v>53</v>
      </c>
      <c r="AL7584" t="s">
        <v>78</v>
      </c>
      <c r="AO7584" t="s">
        <v>8142</v>
      </c>
    </row>
    <row r="7585" spans="1:43" x14ac:dyDescent="0.35">
      <c r="A7585" t="s">
        <v>42073</v>
      </c>
      <c r="B7585" t="s">
        <v>15527</v>
      </c>
      <c r="C7585" t="s">
        <v>383</v>
      </c>
      <c r="H7585" t="s">
        <v>42073</v>
      </c>
      <c r="U7585" s="1">
        <v>44824</v>
      </c>
      <c r="V7585" s="1">
        <v>44824</v>
      </c>
      <c r="W7585" s="1">
        <v>44824.612500000003</v>
      </c>
      <c r="X7585" s="1">
        <v>44824.612500000003</v>
      </c>
      <c r="AC7585" t="s">
        <v>53</v>
      </c>
      <c r="AD7585">
        <v>1000000001</v>
      </c>
      <c r="AE7585" s="1">
        <v>39973.351388888892</v>
      </c>
      <c r="AF7585" t="s">
        <v>3377</v>
      </c>
      <c r="AG7585" t="s">
        <v>42074</v>
      </c>
      <c r="AH7585" t="s">
        <v>51</v>
      </c>
      <c r="AJ7585" t="s">
        <v>53</v>
      </c>
      <c r="AL7585" t="s">
        <v>78</v>
      </c>
      <c r="AO7585" t="s">
        <v>5443</v>
      </c>
      <c r="AP7585" s="1">
        <v>44824.61041666667</v>
      </c>
    </row>
    <row r="7586" spans="1:43" x14ac:dyDescent="0.35">
      <c r="A7586" t="s">
        <v>42075</v>
      </c>
      <c r="B7586" t="s">
        <v>42076</v>
      </c>
      <c r="C7586" t="s">
        <v>1982</v>
      </c>
      <c r="F7586" t="s">
        <v>42077</v>
      </c>
      <c r="H7586" t="s">
        <v>42075</v>
      </c>
      <c r="J7586" t="s">
        <v>42078</v>
      </c>
      <c r="K7586" t="s">
        <v>42079</v>
      </c>
      <c r="M7586" t="s">
        <v>1397</v>
      </c>
      <c r="N7586" t="s">
        <v>65</v>
      </c>
      <c r="O7586">
        <v>80401</v>
      </c>
      <c r="P7586" t="s">
        <v>50</v>
      </c>
      <c r="U7586" s="1">
        <v>44825</v>
      </c>
      <c r="V7586" s="1">
        <v>44825</v>
      </c>
      <c r="W7586" s="1">
        <v>44825.381249999999</v>
      </c>
      <c r="X7586" s="1">
        <v>44825.381249999999</v>
      </c>
      <c r="AC7586" t="s">
        <v>53</v>
      </c>
      <c r="AD7586">
        <v>2972128460</v>
      </c>
      <c r="AE7586" s="1">
        <v>44825.380555555559</v>
      </c>
      <c r="AF7586" t="s">
        <v>42080</v>
      </c>
      <c r="AG7586" t="s">
        <v>42081</v>
      </c>
      <c r="AH7586" t="s">
        <v>51</v>
      </c>
      <c r="AJ7586" t="s">
        <v>53</v>
      </c>
      <c r="AL7586" t="s">
        <v>68</v>
      </c>
      <c r="AO7586" t="s">
        <v>5443</v>
      </c>
      <c r="AP7586" s="1">
        <v>44825.37777777778</v>
      </c>
    </row>
    <row r="7587" spans="1:43" x14ac:dyDescent="0.35">
      <c r="A7587" t="s">
        <v>42082</v>
      </c>
      <c r="B7587" t="s">
        <v>42083</v>
      </c>
      <c r="C7587" t="s">
        <v>42084</v>
      </c>
      <c r="F7587" t="s">
        <v>42085</v>
      </c>
      <c r="H7587" t="s">
        <v>42082</v>
      </c>
      <c r="J7587" t="s">
        <v>491</v>
      </c>
      <c r="K7587" t="s">
        <v>6655</v>
      </c>
      <c r="M7587" t="s">
        <v>6656</v>
      </c>
      <c r="N7587" t="s">
        <v>6657</v>
      </c>
      <c r="O7587">
        <v>68102</v>
      </c>
      <c r="P7587" t="s">
        <v>4438</v>
      </c>
      <c r="U7587" s="1">
        <v>44825</v>
      </c>
      <c r="V7587" s="1">
        <v>44825</v>
      </c>
      <c r="AC7587" t="s">
        <v>53</v>
      </c>
      <c r="AD7587">
        <v>2969472760</v>
      </c>
      <c r="AE7587" s="1">
        <v>36916.71597222222</v>
      </c>
      <c r="AG7587" t="s">
        <v>42086</v>
      </c>
      <c r="AH7587" t="s">
        <v>51</v>
      </c>
      <c r="AJ7587" t="s">
        <v>53</v>
      </c>
      <c r="AO7587" t="s">
        <v>8142</v>
      </c>
    </row>
    <row r="7588" spans="1:43" x14ac:dyDescent="0.35">
      <c r="A7588" t="s">
        <v>42087</v>
      </c>
      <c r="B7588" t="s">
        <v>42088</v>
      </c>
      <c r="C7588" t="s">
        <v>4860</v>
      </c>
      <c r="F7588" t="s">
        <v>42089</v>
      </c>
      <c r="H7588" t="s">
        <v>42087</v>
      </c>
      <c r="J7588" t="s">
        <v>42090</v>
      </c>
      <c r="K7588" t="s">
        <v>42091</v>
      </c>
      <c r="L7588" t="s">
        <v>42092</v>
      </c>
      <c r="M7588" t="s">
        <v>42093</v>
      </c>
      <c r="N7588" t="s">
        <v>686</v>
      </c>
      <c r="O7588" t="s">
        <v>42094</v>
      </c>
      <c r="P7588" t="s">
        <v>50</v>
      </c>
      <c r="U7588" s="1">
        <v>44825</v>
      </c>
      <c r="V7588" s="1">
        <v>44825</v>
      </c>
      <c r="W7588" s="1">
        <v>44825.501388888886</v>
      </c>
      <c r="X7588" s="1">
        <v>44825.501388888886</v>
      </c>
      <c r="AC7588" t="s">
        <v>51</v>
      </c>
      <c r="AD7588">
        <v>2972143633</v>
      </c>
      <c r="AE7588" s="1">
        <v>44879.399305555555</v>
      </c>
      <c r="AG7588" t="s">
        <v>42095</v>
      </c>
      <c r="AH7588" t="s">
        <v>51</v>
      </c>
      <c r="AJ7588" t="s">
        <v>53</v>
      </c>
      <c r="AL7588" t="s">
        <v>78</v>
      </c>
      <c r="AO7588" t="s">
        <v>5443</v>
      </c>
      <c r="AP7588" s="1">
        <v>44840.349305555559</v>
      </c>
    </row>
    <row r="7589" spans="1:43" x14ac:dyDescent="0.35">
      <c r="A7589" t="s">
        <v>42096</v>
      </c>
      <c r="B7589" t="s">
        <v>42097</v>
      </c>
      <c r="C7589" t="s">
        <v>2912</v>
      </c>
      <c r="F7589" t="s">
        <v>42098</v>
      </c>
      <c r="H7589" t="s">
        <v>42099</v>
      </c>
      <c r="J7589" t="s">
        <v>24072</v>
      </c>
      <c r="K7589" t="s">
        <v>42100</v>
      </c>
      <c r="M7589" t="s">
        <v>2177</v>
      </c>
      <c r="N7589" t="s">
        <v>798</v>
      </c>
      <c r="O7589">
        <v>76904</v>
      </c>
      <c r="P7589" t="s">
        <v>50</v>
      </c>
      <c r="U7589" s="1">
        <v>44825</v>
      </c>
      <c r="V7589" s="1">
        <v>44825</v>
      </c>
      <c r="AC7589" t="s">
        <v>53</v>
      </c>
      <c r="AD7589">
        <v>2969505395</v>
      </c>
      <c r="AE7589" s="1">
        <v>38055.586111111108</v>
      </c>
      <c r="AG7589" t="s">
        <v>42101</v>
      </c>
      <c r="AH7589" t="s">
        <v>51</v>
      </c>
      <c r="AJ7589" t="s">
        <v>53</v>
      </c>
      <c r="AO7589" t="s">
        <v>8142</v>
      </c>
    </row>
    <row r="7590" spans="1:43" x14ac:dyDescent="0.35">
      <c r="A7590" t="s">
        <v>42102</v>
      </c>
      <c r="B7590" t="s">
        <v>42103</v>
      </c>
      <c r="C7590" t="s">
        <v>946</v>
      </c>
      <c r="F7590" t="s">
        <v>42104</v>
      </c>
      <c r="H7590" t="s">
        <v>42102</v>
      </c>
      <c r="J7590" t="s">
        <v>42105</v>
      </c>
      <c r="K7590" t="s">
        <v>42106</v>
      </c>
      <c r="M7590" t="s">
        <v>525</v>
      </c>
      <c r="N7590" t="s">
        <v>65</v>
      </c>
      <c r="O7590">
        <v>80016</v>
      </c>
      <c r="P7590" t="s">
        <v>50</v>
      </c>
      <c r="U7590" s="1">
        <v>44825</v>
      </c>
      <c r="V7590" s="1">
        <v>44825</v>
      </c>
      <c r="W7590" s="1">
        <v>44825.737500000003</v>
      </c>
      <c r="X7590" s="1">
        <v>44825.737500000003</v>
      </c>
      <c r="AC7590" t="s">
        <v>53</v>
      </c>
      <c r="AD7590">
        <v>1000000001</v>
      </c>
      <c r="AE7590" s="1">
        <v>39973.351388888892</v>
      </c>
      <c r="AF7590" t="s">
        <v>3377</v>
      </c>
      <c r="AG7590" t="s">
        <v>42107</v>
      </c>
      <c r="AH7590" t="s">
        <v>51</v>
      </c>
      <c r="AJ7590" t="s">
        <v>53</v>
      </c>
      <c r="AL7590" t="s">
        <v>78</v>
      </c>
      <c r="AO7590" t="s">
        <v>5443</v>
      </c>
      <c r="AP7590" s="1">
        <v>45007.595138888886</v>
      </c>
      <c r="AQ7590" s="1">
        <v>44825.74722222222</v>
      </c>
    </row>
    <row r="7591" spans="1:43" x14ac:dyDescent="0.35">
      <c r="A7591" t="s">
        <v>42108</v>
      </c>
      <c r="B7591" t="s">
        <v>42109</v>
      </c>
      <c r="C7591" t="s">
        <v>26513</v>
      </c>
      <c r="F7591" t="s">
        <v>42110</v>
      </c>
      <c r="H7591" t="s">
        <v>42108</v>
      </c>
      <c r="J7591" t="s">
        <v>42111</v>
      </c>
      <c r="N7591" t="s">
        <v>4526</v>
      </c>
      <c r="O7591">
        <v>85031</v>
      </c>
      <c r="P7591" t="s">
        <v>50</v>
      </c>
      <c r="U7591" s="1">
        <v>44825</v>
      </c>
      <c r="V7591" s="1">
        <v>44825</v>
      </c>
      <c r="AC7591" t="s">
        <v>53</v>
      </c>
      <c r="AD7591">
        <v>2972014167</v>
      </c>
      <c r="AE7591" s="1">
        <v>44465.618750000001</v>
      </c>
      <c r="AG7591" t="s">
        <v>42112</v>
      </c>
      <c r="AH7591" t="s">
        <v>51</v>
      </c>
      <c r="AJ7591" t="s">
        <v>53</v>
      </c>
      <c r="AO7591" t="s">
        <v>8142</v>
      </c>
    </row>
    <row r="7592" spans="1:43" x14ac:dyDescent="0.35">
      <c r="A7592" t="s">
        <v>42113</v>
      </c>
      <c r="B7592" t="s">
        <v>42114</v>
      </c>
      <c r="C7592" t="s">
        <v>2340</v>
      </c>
      <c r="F7592">
        <v>15059915381</v>
      </c>
      <c r="H7592" t="s">
        <v>42115</v>
      </c>
      <c r="J7592" t="s">
        <v>42116</v>
      </c>
      <c r="N7592" t="s">
        <v>398</v>
      </c>
      <c r="O7592">
        <v>87197</v>
      </c>
      <c r="P7592" t="s">
        <v>50</v>
      </c>
      <c r="U7592" s="1">
        <v>44825</v>
      </c>
      <c r="V7592" s="1">
        <v>44825</v>
      </c>
      <c r="W7592" s="1">
        <v>44825.768055555556</v>
      </c>
      <c r="X7592" s="1">
        <v>44825.768055555556</v>
      </c>
      <c r="AC7592" t="s">
        <v>53</v>
      </c>
      <c r="AD7592">
        <v>2969517032</v>
      </c>
      <c r="AE7592" s="1">
        <v>38757.450694444444</v>
      </c>
      <c r="AF7592" t="s">
        <v>42117</v>
      </c>
      <c r="AG7592" t="s">
        <v>42118</v>
      </c>
      <c r="AH7592" t="s">
        <v>51</v>
      </c>
      <c r="AJ7592" t="s">
        <v>53</v>
      </c>
      <c r="AL7592" t="s">
        <v>68</v>
      </c>
      <c r="AO7592" t="s">
        <v>5443</v>
      </c>
      <c r="AP7592" s="1">
        <v>44825.767361111109</v>
      </c>
    </row>
    <row r="7593" spans="1:43" x14ac:dyDescent="0.35">
      <c r="A7593" t="s">
        <v>42119</v>
      </c>
      <c r="B7593" t="s">
        <v>9371</v>
      </c>
      <c r="C7593" t="s">
        <v>7226</v>
      </c>
      <c r="F7593">
        <v>13037775101</v>
      </c>
      <c r="H7593" t="s">
        <v>42120</v>
      </c>
      <c r="J7593" t="s">
        <v>23036</v>
      </c>
      <c r="N7593" t="s">
        <v>287</v>
      </c>
      <c r="O7593">
        <v>80110</v>
      </c>
      <c r="P7593" t="s">
        <v>50</v>
      </c>
      <c r="U7593" s="1">
        <v>44825</v>
      </c>
      <c r="V7593" s="1">
        <v>44825</v>
      </c>
      <c r="W7593" s="1">
        <v>44825.751388888886</v>
      </c>
      <c r="X7593" s="1">
        <v>44825.751388888886</v>
      </c>
      <c r="AC7593" t="s">
        <v>53</v>
      </c>
      <c r="AD7593">
        <v>2969736648</v>
      </c>
      <c r="AE7593" s="1">
        <v>42853.65</v>
      </c>
      <c r="AF7593" t="s">
        <v>23037</v>
      </c>
      <c r="AG7593" t="s">
        <v>42121</v>
      </c>
      <c r="AH7593" t="s">
        <v>51</v>
      </c>
      <c r="AJ7593" t="s">
        <v>53</v>
      </c>
      <c r="AL7593" t="s">
        <v>68</v>
      </c>
      <c r="AO7593" t="s">
        <v>8142</v>
      </c>
    </row>
    <row r="7594" spans="1:43" x14ac:dyDescent="0.35">
      <c r="A7594" t="s">
        <v>42122</v>
      </c>
      <c r="B7594" t="s">
        <v>42123</v>
      </c>
      <c r="C7594" t="s">
        <v>42124</v>
      </c>
      <c r="D7594" t="s">
        <v>861</v>
      </c>
      <c r="F7594" t="s">
        <v>47</v>
      </c>
      <c r="H7594" t="s">
        <v>42125</v>
      </c>
      <c r="I7594" t="s">
        <v>415</v>
      </c>
      <c r="J7594" t="s">
        <v>49</v>
      </c>
      <c r="P7594" t="s">
        <v>50</v>
      </c>
      <c r="U7594" s="1">
        <v>44825.699305555558</v>
      </c>
      <c r="V7594" s="1">
        <v>44825.699305555558</v>
      </c>
      <c r="W7594" s="1">
        <v>44977.529861111114</v>
      </c>
      <c r="X7594" s="1">
        <v>45029.561111111114</v>
      </c>
      <c r="Y7594" s="1">
        <v>45029.561805555553</v>
      </c>
      <c r="AC7594" t="s">
        <v>53</v>
      </c>
      <c r="AD7594">
        <v>1000000000</v>
      </c>
      <c r="AE7594" s="1">
        <v>37295</v>
      </c>
      <c r="AG7594" t="s">
        <v>42126</v>
      </c>
      <c r="AH7594" t="s">
        <v>53</v>
      </c>
      <c r="AJ7594" t="s">
        <v>53</v>
      </c>
      <c r="AK7594" t="s">
        <v>42127</v>
      </c>
      <c r="AL7594" t="s">
        <v>68</v>
      </c>
      <c r="AO7594" t="s">
        <v>54</v>
      </c>
      <c r="AP7594" s="1">
        <v>45352.552083333336</v>
      </c>
    </row>
    <row r="7595" spans="1:43" x14ac:dyDescent="0.35">
      <c r="A7595" t="s">
        <v>42128</v>
      </c>
      <c r="B7595" t="s">
        <v>42129</v>
      </c>
      <c r="C7595" t="s">
        <v>16664</v>
      </c>
      <c r="F7595" t="s">
        <v>42130</v>
      </c>
      <c r="H7595" t="s">
        <v>42128</v>
      </c>
      <c r="J7595" t="s">
        <v>42131</v>
      </c>
      <c r="P7595" t="s">
        <v>50</v>
      </c>
      <c r="U7595" s="1">
        <v>44826</v>
      </c>
      <c r="V7595" s="1">
        <v>44826</v>
      </c>
      <c r="AC7595" t="s">
        <v>53</v>
      </c>
      <c r="AD7595">
        <v>2973300174</v>
      </c>
      <c r="AE7595" s="1">
        <v>44999.55972222222</v>
      </c>
      <c r="AG7595" t="s">
        <v>42132</v>
      </c>
      <c r="AH7595" t="s">
        <v>51</v>
      </c>
      <c r="AJ7595" t="s">
        <v>53</v>
      </c>
      <c r="AO7595" t="s">
        <v>8142</v>
      </c>
    </row>
    <row r="7596" spans="1:43" x14ac:dyDescent="0.35">
      <c r="A7596" t="s">
        <v>42133</v>
      </c>
      <c r="B7596" t="s">
        <v>7784</v>
      </c>
      <c r="C7596" t="s">
        <v>424</v>
      </c>
      <c r="F7596" t="s">
        <v>42134</v>
      </c>
      <c r="H7596" t="s">
        <v>42135</v>
      </c>
      <c r="J7596" t="s">
        <v>37246</v>
      </c>
      <c r="K7596" t="s">
        <v>42136</v>
      </c>
      <c r="M7596" t="s">
        <v>137</v>
      </c>
      <c r="N7596" t="s">
        <v>65</v>
      </c>
      <c r="O7596">
        <v>80237</v>
      </c>
      <c r="P7596" t="s">
        <v>50</v>
      </c>
      <c r="U7596" s="1">
        <v>44826</v>
      </c>
      <c r="V7596" s="1">
        <v>44826</v>
      </c>
      <c r="W7596" s="1">
        <v>44826.461111111108</v>
      </c>
      <c r="X7596" s="1">
        <v>44826.461111111108</v>
      </c>
      <c r="AC7596" t="s">
        <v>53</v>
      </c>
      <c r="AD7596">
        <v>2972081208</v>
      </c>
      <c r="AE7596" s="1">
        <v>44735.530555555553</v>
      </c>
      <c r="AF7596" t="s">
        <v>42137</v>
      </c>
      <c r="AG7596" t="s">
        <v>42138</v>
      </c>
      <c r="AH7596" t="s">
        <v>51</v>
      </c>
      <c r="AJ7596" t="s">
        <v>53</v>
      </c>
      <c r="AL7596" t="s">
        <v>68</v>
      </c>
      <c r="AO7596" t="s">
        <v>5443</v>
      </c>
      <c r="AP7596" s="1">
        <v>44826.459722222222</v>
      </c>
    </row>
    <row r="7597" spans="1:43" x14ac:dyDescent="0.35">
      <c r="A7597" t="s">
        <v>42139</v>
      </c>
      <c r="B7597" t="s">
        <v>3671</v>
      </c>
      <c r="C7597" t="s">
        <v>6957</v>
      </c>
      <c r="F7597">
        <v>17203143517</v>
      </c>
      <c r="H7597" t="s">
        <v>42140</v>
      </c>
      <c r="J7597" t="s">
        <v>42141</v>
      </c>
      <c r="N7597" t="s">
        <v>287</v>
      </c>
      <c r="O7597">
        <v>80544</v>
      </c>
      <c r="P7597" t="s">
        <v>50</v>
      </c>
      <c r="U7597" s="1">
        <v>44826</v>
      </c>
      <c r="V7597" s="1">
        <v>44826</v>
      </c>
      <c r="W7597" s="1">
        <v>44826.801388888889</v>
      </c>
      <c r="X7597" s="1">
        <v>44826.801388888889</v>
      </c>
      <c r="AC7597" t="s">
        <v>53</v>
      </c>
      <c r="AD7597">
        <v>2969697952</v>
      </c>
      <c r="AE7597" s="1">
        <v>42479.45416666667</v>
      </c>
      <c r="AF7597" t="s">
        <v>5868</v>
      </c>
      <c r="AG7597" t="s">
        <v>42142</v>
      </c>
      <c r="AH7597" t="s">
        <v>51</v>
      </c>
      <c r="AJ7597" t="s">
        <v>53</v>
      </c>
      <c r="AL7597" t="s">
        <v>68</v>
      </c>
      <c r="AO7597" t="s">
        <v>5443</v>
      </c>
      <c r="AP7597" s="1">
        <v>44826.801388888889</v>
      </c>
    </row>
    <row r="7598" spans="1:43" x14ac:dyDescent="0.35">
      <c r="A7598" t="s">
        <v>42143</v>
      </c>
      <c r="B7598" t="s">
        <v>29640</v>
      </c>
      <c r="C7598" t="s">
        <v>849</v>
      </c>
      <c r="F7598" t="s">
        <v>42144</v>
      </c>
      <c r="H7598" t="s">
        <v>42145</v>
      </c>
      <c r="J7598" t="s">
        <v>13744</v>
      </c>
      <c r="N7598" t="s">
        <v>4526</v>
      </c>
      <c r="O7598">
        <v>85132</v>
      </c>
      <c r="P7598" t="s">
        <v>50</v>
      </c>
      <c r="U7598" s="1">
        <v>44826</v>
      </c>
      <c r="V7598" s="1">
        <v>44826</v>
      </c>
      <c r="AC7598" t="s">
        <v>53</v>
      </c>
      <c r="AD7598">
        <v>2969474461</v>
      </c>
      <c r="AE7598" s="1">
        <v>37104.381944444445</v>
      </c>
      <c r="AG7598" t="s">
        <v>42146</v>
      </c>
      <c r="AH7598" t="s">
        <v>51</v>
      </c>
      <c r="AJ7598" t="s">
        <v>53</v>
      </c>
      <c r="AO7598" t="s">
        <v>8142</v>
      </c>
    </row>
    <row r="7599" spans="1:43" x14ac:dyDescent="0.35">
      <c r="A7599" t="s">
        <v>42147</v>
      </c>
      <c r="B7599" t="s">
        <v>4813</v>
      </c>
      <c r="C7599" t="s">
        <v>9358</v>
      </c>
      <c r="F7599" t="s">
        <v>42148</v>
      </c>
      <c r="H7599" t="s">
        <v>42149</v>
      </c>
      <c r="J7599" t="s">
        <v>22090</v>
      </c>
      <c r="N7599" t="s">
        <v>14739</v>
      </c>
      <c r="O7599">
        <v>65000</v>
      </c>
      <c r="P7599" t="s">
        <v>50</v>
      </c>
      <c r="U7599" s="1">
        <v>44826</v>
      </c>
      <c r="V7599" s="1">
        <v>44826</v>
      </c>
      <c r="W7599" s="1">
        <v>44826.498611111114</v>
      </c>
      <c r="X7599" s="1">
        <v>44826.498611111114</v>
      </c>
      <c r="AC7599" t="s">
        <v>53</v>
      </c>
      <c r="AD7599">
        <v>1000000001</v>
      </c>
      <c r="AE7599" s="1">
        <v>39973.351388888892</v>
      </c>
      <c r="AF7599" t="s">
        <v>3377</v>
      </c>
      <c r="AG7599" t="s">
        <v>42150</v>
      </c>
      <c r="AH7599" t="s">
        <v>51</v>
      </c>
      <c r="AJ7599" t="s">
        <v>53</v>
      </c>
      <c r="AL7599" t="s">
        <v>78</v>
      </c>
      <c r="AO7599" t="s">
        <v>5443</v>
      </c>
      <c r="AP7599" s="1">
        <v>44830.691666666666</v>
      </c>
    </row>
    <row r="7600" spans="1:43" x14ac:dyDescent="0.35">
      <c r="A7600" t="s">
        <v>42151</v>
      </c>
      <c r="B7600" t="s">
        <v>13479</v>
      </c>
      <c r="C7600" t="s">
        <v>1775</v>
      </c>
      <c r="F7600" t="s">
        <v>42152</v>
      </c>
      <c r="H7600" t="s">
        <v>42151</v>
      </c>
      <c r="J7600" t="s">
        <v>13574</v>
      </c>
      <c r="N7600" t="s">
        <v>42153</v>
      </c>
      <c r="O7600">
        <v>4207</v>
      </c>
      <c r="P7600" t="s">
        <v>19709</v>
      </c>
      <c r="U7600" s="1">
        <v>44826</v>
      </c>
      <c r="V7600" s="1">
        <v>44826</v>
      </c>
      <c r="AC7600" t="s">
        <v>53</v>
      </c>
      <c r="AD7600">
        <v>2969823183</v>
      </c>
      <c r="AE7600" s="1">
        <v>43312.453472222223</v>
      </c>
      <c r="AG7600" t="s">
        <v>42154</v>
      </c>
      <c r="AH7600" t="s">
        <v>51</v>
      </c>
      <c r="AJ7600" t="s">
        <v>53</v>
      </c>
      <c r="AO7600" t="s">
        <v>8142</v>
      </c>
    </row>
    <row r="7601" spans="1:43" x14ac:dyDescent="0.35">
      <c r="A7601" t="s">
        <v>42155</v>
      </c>
      <c r="B7601" t="s">
        <v>42156</v>
      </c>
      <c r="C7601" t="s">
        <v>3371</v>
      </c>
      <c r="F7601" t="s">
        <v>42157</v>
      </c>
      <c r="H7601" t="s">
        <v>42155</v>
      </c>
      <c r="J7601" t="s">
        <v>491</v>
      </c>
      <c r="N7601" t="s">
        <v>17594</v>
      </c>
      <c r="O7601">
        <v>27502</v>
      </c>
      <c r="P7601" t="s">
        <v>50</v>
      </c>
      <c r="U7601" s="1">
        <v>44826</v>
      </c>
      <c r="V7601" s="1">
        <v>44826</v>
      </c>
      <c r="AC7601" t="s">
        <v>53</v>
      </c>
      <c r="AD7601">
        <v>2969472760</v>
      </c>
      <c r="AE7601" s="1">
        <v>36916.71597222222</v>
      </c>
      <c r="AG7601" t="s">
        <v>42158</v>
      </c>
      <c r="AH7601" t="s">
        <v>51</v>
      </c>
      <c r="AJ7601" t="s">
        <v>53</v>
      </c>
      <c r="AO7601" t="s">
        <v>8142</v>
      </c>
    </row>
    <row r="7602" spans="1:43" x14ac:dyDescent="0.35">
      <c r="A7602" t="s">
        <v>42159</v>
      </c>
      <c r="B7602" t="s">
        <v>189</v>
      </c>
      <c r="C7602" t="s">
        <v>106</v>
      </c>
      <c r="F7602" t="s">
        <v>42160</v>
      </c>
      <c r="H7602" t="s">
        <v>42159</v>
      </c>
      <c r="J7602" t="s">
        <v>42161</v>
      </c>
      <c r="K7602" t="s">
        <v>42162</v>
      </c>
      <c r="M7602" t="s">
        <v>14094</v>
      </c>
      <c r="N7602" t="s">
        <v>253</v>
      </c>
      <c r="O7602">
        <v>88030</v>
      </c>
      <c r="P7602" t="s">
        <v>50</v>
      </c>
      <c r="U7602" s="1">
        <v>44826</v>
      </c>
      <c r="V7602" s="1">
        <v>44826</v>
      </c>
      <c r="W7602" s="1">
        <v>44826.568055555559</v>
      </c>
      <c r="X7602" s="1">
        <v>44826.568055555559</v>
      </c>
      <c r="AC7602" t="s">
        <v>51</v>
      </c>
      <c r="AD7602">
        <v>1000000001</v>
      </c>
      <c r="AE7602" s="1">
        <v>39973.351388888892</v>
      </c>
      <c r="AF7602" t="s">
        <v>3377</v>
      </c>
      <c r="AG7602" t="s">
        <v>42163</v>
      </c>
      <c r="AH7602" t="s">
        <v>51</v>
      </c>
      <c r="AJ7602" t="s">
        <v>53</v>
      </c>
      <c r="AL7602" t="s">
        <v>78</v>
      </c>
      <c r="AO7602" t="s">
        <v>5443</v>
      </c>
      <c r="AP7602" s="1">
        <v>44826.566666666666</v>
      </c>
    </row>
    <row r="7603" spans="1:43" x14ac:dyDescent="0.35">
      <c r="A7603" t="s">
        <v>42164</v>
      </c>
      <c r="B7603" t="s">
        <v>42165</v>
      </c>
      <c r="C7603" t="s">
        <v>42166</v>
      </c>
      <c r="F7603" t="s">
        <v>42167</v>
      </c>
      <c r="H7603" t="s">
        <v>42164</v>
      </c>
      <c r="J7603" t="s">
        <v>13574</v>
      </c>
      <c r="N7603" t="s">
        <v>21872</v>
      </c>
      <c r="O7603">
        <v>6753</v>
      </c>
      <c r="P7603" t="s">
        <v>19709</v>
      </c>
      <c r="U7603" s="1">
        <v>44826</v>
      </c>
      <c r="V7603" s="1">
        <v>44826</v>
      </c>
      <c r="AC7603" t="s">
        <v>53</v>
      </c>
      <c r="AD7603">
        <v>2969823183</v>
      </c>
      <c r="AE7603" s="1">
        <v>43312.453472222223</v>
      </c>
      <c r="AG7603" t="s">
        <v>42168</v>
      </c>
      <c r="AH7603" t="s">
        <v>51</v>
      </c>
      <c r="AJ7603" t="s">
        <v>53</v>
      </c>
      <c r="AO7603" t="s">
        <v>8142</v>
      </c>
    </row>
    <row r="7604" spans="1:43" x14ac:dyDescent="0.35">
      <c r="A7604" t="s">
        <v>42169</v>
      </c>
      <c r="B7604" t="s">
        <v>2339</v>
      </c>
      <c r="C7604" t="s">
        <v>42170</v>
      </c>
      <c r="H7604" t="s">
        <v>42171</v>
      </c>
      <c r="J7604" t="s">
        <v>3170</v>
      </c>
      <c r="P7604" t="s">
        <v>50</v>
      </c>
      <c r="U7604" s="1">
        <v>44827</v>
      </c>
      <c r="V7604" s="1">
        <v>44827</v>
      </c>
      <c r="W7604" s="1">
        <v>44827.443749999999</v>
      </c>
      <c r="X7604" s="1">
        <v>44827.443749999999</v>
      </c>
      <c r="AC7604" t="s">
        <v>53</v>
      </c>
      <c r="AD7604">
        <v>2969480024</v>
      </c>
      <c r="AE7604" s="1">
        <v>37427</v>
      </c>
      <c r="AF7604" t="s">
        <v>151</v>
      </c>
      <c r="AG7604" t="s">
        <v>42172</v>
      </c>
      <c r="AH7604" t="s">
        <v>51</v>
      </c>
      <c r="AJ7604" t="s">
        <v>53</v>
      </c>
      <c r="AL7604" t="s">
        <v>68</v>
      </c>
      <c r="AO7604" t="s">
        <v>5443</v>
      </c>
      <c r="AP7604" s="1">
        <v>44827.438194444447</v>
      </c>
    </row>
    <row r="7605" spans="1:43" x14ac:dyDescent="0.35">
      <c r="A7605" t="s">
        <v>42173</v>
      </c>
      <c r="B7605" t="s">
        <v>42174</v>
      </c>
      <c r="C7605" t="s">
        <v>71</v>
      </c>
      <c r="F7605" t="s">
        <v>42175</v>
      </c>
      <c r="H7605" t="s">
        <v>42173</v>
      </c>
      <c r="J7605" t="s">
        <v>26949</v>
      </c>
      <c r="K7605" t="s">
        <v>42176</v>
      </c>
      <c r="M7605" t="s">
        <v>4757</v>
      </c>
      <c r="N7605" t="s">
        <v>65</v>
      </c>
      <c r="O7605">
        <v>81637</v>
      </c>
      <c r="P7605" t="s">
        <v>50</v>
      </c>
      <c r="U7605" s="1">
        <v>44827</v>
      </c>
      <c r="V7605" s="1">
        <v>44827</v>
      </c>
      <c r="W7605" s="1">
        <v>44827.611111111109</v>
      </c>
      <c r="X7605" s="1">
        <v>44827.611111111109</v>
      </c>
      <c r="AC7605" t="s">
        <v>53</v>
      </c>
      <c r="AD7605">
        <v>2969858502</v>
      </c>
      <c r="AE7605" s="1">
        <v>43440.70208333333</v>
      </c>
      <c r="AF7605" t="s">
        <v>42177</v>
      </c>
      <c r="AG7605" t="s">
        <v>42178</v>
      </c>
      <c r="AH7605" t="s">
        <v>51</v>
      </c>
      <c r="AJ7605" t="s">
        <v>53</v>
      </c>
      <c r="AL7605" t="s">
        <v>68</v>
      </c>
      <c r="AO7605" t="s">
        <v>5443</v>
      </c>
      <c r="AP7605" s="1">
        <v>44827.635416666664</v>
      </c>
    </row>
    <row r="7606" spans="1:43" x14ac:dyDescent="0.35">
      <c r="A7606" t="s">
        <v>42179</v>
      </c>
      <c r="B7606" t="s">
        <v>42180</v>
      </c>
      <c r="C7606" t="s">
        <v>42181</v>
      </c>
      <c r="F7606" t="s">
        <v>42182</v>
      </c>
      <c r="H7606" t="s">
        <v>42179</v>
      </c>
      <c r="J7606" t="s">
        <v>42183</v>
      </c>
      <c r="K7606" t="s">
        <v>42184</v>
      </c>
      <c r="M7606" t="s">
        <v>3225</v>
      </c>
      <c r="N7606" t="s">
        <v>65</v>
      </c>
      <c r="O7606">
        <v>80538</v>
      </c>
      <c r="P7606" t="s">
        <v>50</v>
      </c>
      <c r="U7606" s="1">
        <v>44827</v>
      </c>
      <c r="V7606" s="1">
        <v>44827</v>
      </c>
      <c r="AC7606" t="s">
        <v>53</v>
      </c>
      <c r="AD7606">
        <v>2969648060</v>
      </c>
      <c r="AE7606" s="1">
        <v>41919.32708333333</v>
      </c>
      <c r="AG7606" t="s">
        <v>42185</v>
      </c>
      <c r="AH7606" t="s">
        <v>51</v>
      </c>
      <c r="AJ7606" t="s">
        <v>53</v>
      </c>
      <c r="AO7606" t="s">
        <v>5443</v>
      </c>
    </row>
    <row r="7607" spans="1:43" x14ac:dyDescent="0.35">
      <c r="A7607" t="s">
        <v>42186</v>
      </c>
      <c r="B7607" t="s">
        <v>9136</v>
      </c>
      <c r="C7607" t="s">
        <v>42187</v>
      </c>
      <c r="F7607" t="s">
        <v>42188</v>
      </c>
      <c r="H7607" t="s">
        <v>35236</v>
      </c>
      <c r="J7607" t="s">
        <v>42189</v>
      </c>
      <c r="N7607" t="s">
        <v>6033</v>
      </c>
      <c r="O7607">
        <v>92225</v>
      </c>
      <c r="P7607" t="s">
        <v>50</v>
      </c>
      <c r="U7607" s="1">
        <v>44827</v>
      </c>
      <c r="V7607" s="1">
        <v>44827</v>
      </c>
      <c r="W7607" s="1">
        <v>44827.022222222222</v>
      </c>
      <c r="X7607" s="1">
        <v>44827.022222222222</v>
      </c>
      <c r="AC7607" t="s">
        <v>53</v>
      </c>
      <c r="AD7607">
        <v>1000000001</v>
      </c>
      <c r="AE7607" s="1">
        <v>39973.351388888892</v>
      </c>
      <c r="AF7607" t="s">
        <v>3377</v>
      </c>
      <c r="AG7607" t="s">
        <v>42190</v>
      </c>
      <c r="AH7607" t="s">
        <v>51</v>
      </c>
      <c r="AJ7607" t="s">
        <v>53</v>
      </c>
      <c r="AL7607" t="s">
        <v>78</v>
      </c>
      <c r="AO7607" t="s">
        <v>8142</v>
      </c>
    </row>
    <row r="7608" spans="1:43" x14ac:dyDescent="0.35">
      <c r="A7608" t="s">
        <v>42191</v>
      </c>
      <c r="B7608" t="s">
        <v>10425</v>
      </c>
      <c r="C7608" t="s">
        <v>308</v>
      </c>
      <c r="F7608" t="s">
        <v>42192</v>
      </c>
      <c r="H7608" t="s">
        <v>42193</v>
      </c>
      <c r="J7608" t="s">
        <v>13744</v>
      </c>
      <c r="P7608" t="s">
        <v>50</v>
      </c>
      <c r="U7608" s="1">
        <v>44827</v>
      </c>
      <c r="V7608" s="1">
        <v>44827</v>
      </c>
      <c r="AC7608" t="s">
        <v>53</v>
      </c>
      <c r="AD7608">
        <v>2969474461</v>
      </c>
      <c r="AE7608" s="1">
        <v>37104.381944444445</v>
      </c>
      <c r="AG7608" t="s">
        <v>42194</v>
      </c>
      <c r="AH7608" t="s">
        <v>51</v>
      </c>
      <c r="AJ7608" t="s">
        <v>53</v>
      </c>
      <c r="AO7608" t="s">
        <v>8142</v>
      </c>
    </row>
    <row r="7609" spans="1:43" x14ac:dyDescent="0.35">
      <c r="A7609" t="s">
        <v>42195</v>
      </c>
      <c r="B7609" t="s">
        <v>42196</v>
      </c>
      <c r="C7609" t="s">
        <v>34754</v>
      </c>
      <c r="F7609" t="s">
        <v>42197</v>
      </c>
      <c r="H7609" t="s">
        <v>42198</v>
      </c>
      <c r="J7609" t="s">
        <v>42199</v>
      </c>
      <c r="K7609" t="s">
        <v>42200</v>
      </c>
      <c r="M7609" t="s">
        <v>137</v>
      </c>
      <c r="N7609" t="s">
        <v>65</v>
      </c>
      <c r="O7609" t="s">
        <v>42201</v>
      </c>
      <c r="P7609" t="s">
        <v>50</v>
      </c>
      <c r="U7609" s="1">
        <v>44827</v>
      </c>
      <c r="V7609" s="1">
        <v>44827</v>
      </c>
      <c r="W7609" s="1">
        <v>44827.387499999997</v>
      </c>
      <c r="X7609" s="1">
        <v>44827.387499999997</v>
      </c>
      <c r="AC7609" t="s">
        <v>53</v>
      </c>
      <c r="AD7609">
        <v>2969526668</v>
      </c>
      <c r="AE7609" s="1">
        <v>39293.425000000003</v>
      </c>
      <c r="AF7609" t="s">
        <v>42202</v>
      </c>
      <c r="AG7609" t="s">
        <v>42203</v>
      </c>
      <c r="AH7609" t="s">
        <v>51</v>
      </c>
      <c r="AJ7609" t="s">
        <v>53</v>
      </c>
      <c r="AL7609" t="s">
        <v>68</v>
      </c>
      <c r="AO7609" t="s">
        <v>5443</v>
      </c>
      <c r="AP7609" s="1">
        <v>45471.68472222222</v>
      </c>
      <c r="AQ7609" s="1">
        <v>45467.707638888889</v>
      </c>
    </row>
    <row r="7610" spans="1:43" x14ac:dyDescent="0.35">
      <c r="A7610" t="s">
        <v>42204</v>
      </c>
      <c r="B7610" t="s">
        <v>15699</v>
      </c>
      <c r="C7610" t="s">
        <v>1775</v>
      </c>
      <c r="F7610" t="s">
        <v>42205</v>
      </c>
      <c r="H7610" t="s">
        <v>42204</v>
      </c>
      <c r="J7610" t="s">
        <v>42206</v>
      </c>
      <c r="M7610" t="s">
        <v>42207</v>
      </c>
      <c r="N7610" t="s">
        <v>287</v>
      </c>
      <c r="O7610">
        <v>81654</v>
      </c>
      <c r="P7610" t="s">
        <v>50</v>
      </c>
      <c r="U7610" s="1">
        <v>44827</v>
      </c>
      <c r="V7610" s="1">
        <v>44827</v>
      </c>
      <c r="W7610" s="1">
        <v>44827.479861111111</v>
      </c>
      <c r="X7610" s="1">
        <v>44827.479861111111</v>
      </c>
      <c r="AC7610" t="s">
        <v>53</v>
      </c>
      <c r="AD7610">
        <v>2969834198</v>
      </c>
      <c r="AE7610" s="1">
        <v>43354.706944444442</v>
      </c>
      <c r="AG7610" t="s">
        <v>42208</v>
      </c>
      <c r="AH7610" t="s">
        <v>51</v>
      </c>
      <c r="AJ7610" t="s">
        <v>53</v>
      </c>
      <c r="AL7610" t="s">
        <v>78</v>
      </c>
      <c r="AO7610" t="s">
        <v>8142</v>
      </c>
    </row>
    <row r="7611" spans="1:43" x14ac:dyDescent="0.35">
      <c r="A7611" t="s">
        <v>42209</v>
      </c>
      <c r="B7611" t="s">
        <v>15767</v>
      </c>
      <c r="C7611" t="s">
        <v>15768</v>
      </c>
      <c r="F7611" t="s">
        <v>15769</v>
      </c>
      <c r="G7611" t="s">
        <v>42210</v>
      </c>
      <c r="H7611" t="s">
        <v>15766</v>
      </c>
      <c r="I7611" t="s">
        <v>200</v>
      </c>
      <c r="J7611" t="s">
        <v>5239</v>
      </c>
      <c r="K7611" t="s">
        <v>42211</v>
      </c>
      <c r="M7611" t="s">
        <v>10346</v>
      </c>
      <c r="N7611" t="s">
        <v>798</v>
      </c>
      <c r="O7611">
        <v>76106</v>
      </c>
      <c r="P7611" t="s">
        <v>50</v>
      </c>
      <c r="U7611" s="1">
        <v>44827</v>
      </c>
      <c r="V7611" s="1">
        <v>44827</v>
      </c>
      <c r="W7611" s="1">
        <v>44827.379861111112</v>
      </c>
      <c r="X7611" s="1">
        <v>44827.379861111112</v>
      </c>
      <c r="AC7611" t="s">
        <v>53</v>
      </c>
      <c r="AD7611">
        <v>2969475162</v>
      </c>
      <c r="AE7611" s="1">
        <v>37147</v>
      </c>
      <c r="AF7611" t="s">
        <v>5241</v>
      </c>
      <c r="AG7611" t="s">
        <v>42212</v>
      </c>
      <c r="AH7611" t="s">
        <v>51</v>
      </c>
      <c r="AJ7611" t="s">
        <v>53</v>
      </c>
      <c r="AL7611" t="s">
        <v>78</v>
      </c>
      <c r="AO7611" t="s">
        <v>5443</v>
      </c>
    </row>
    <row r="7612" spans="1:43" x14ac:dyDescent="0.35">
      <c r="A7612" t="s">
        <v>42213</v>
      </c>
      <c r="B7612" t="s">
        <v>16779</v>
      </c>
      <c r="C7612" t="s">
        <v>3371</v>
      </c>
      <c r="F7612" t="s">
        <v>42214</v>
      </c>
      <c r="H7612" t="s">
        <v>42213</v>
      </c>
      <c r="J7612" t="s">
        <v>39464</v>
      </c>
      <c r="M7612" t="s">
        <v>990</v>
      </c>
      <c r="N7612" t="s">
        <v>287</v>
      </c>
      <c r="O7612">
        <v>81601</v>
      </c>
      <c r="P7612" t="s">
        <v>50</v>
      </c>
      <c r="U7612" s="1">
        <v>44829</v>
      </c>
      <c r="V7612" s="1">
        <v>44829</v>
      </c>
      <c r="W7612" s="1">
        <v>44829.618055555555</v>
      </c>
      <c r="X7612" s="1">
        <v>44829.618055555555</v>
      </c>
      <c r="AC7612" t="s">
        <v>53</v>
      </c>
      <c r="AD7612">
        <v>2972089186</v>
      </c>
      <c r="AE7612" s="1">
        <v>44771.4</v>
      </c>
      <c r="AG7612" t="s">
        <v>42215</v>
      </c>
      <c r="AH7612" t="s">
        <v>51</v>
      </c>
      <c r="AJ7612" t="s">
        <v>53</v>
      </c>
      <c r="AL7612" t="s">
        <v>78</v>
      </c>
      <c r="AO7612" t="s">
        <v>8142</v>
      </c>
    </row>
    <row r="7613" spans="1:43" x14ac:dyDescent="0.35">
      <c r="A7613" t="s">
        <v>42216</v>
      </c>
      <c r="B7613" t="s">
        <v>16489</v>
      </c>
      <c r="C7613" t="s">
        <v>14893</v>
      </c>
      <c r="H7613" t="s">
        <v>42217</v>
      </c>
      <c r="J7613" t="s">
        <v>407</v>
      </c>
      <c r="P7613" t="s">
        <v>50</v>
      </c>
      <c r="U7613" s="1">
        <v>44829</v>
      </c>
      <c r="V7613" s="1">
        <v>44829</v>
      </c>
      <c r="W7613" s="1">
        <v>44829.652777777781</v>
      </c>
      <c r="X7613" s="1">
        <v>44829.652777777781</v>
      </c>
      <c r="AC7613" t="s">
        <v>53</v>
      </c>
      <c r="AD7613">
        <v>2969475309</v>
      </c>
      <c r="AE7613" s="1">
        <v>37159</v>
      </c>
      <c r="AF7613" t="s">
        <v>408</v>
      </c>
      <c r="AG7613" t="s">
        <v>42218</v>
      </c>
      <c r="AH7613" t="s">
        <v>51</v>
      </c>
      <c r="AJ7613" t="s">
        <v>53</v>
      </c>
      <c r="AL7613" t="s">
        <v>68</v>
      </c>
      <c r="AO7613" t="s">
        <v>5443</v>
      </c>
      <c r="AP7613" s="1">
        <v>45476.438194444447</v>
      </c>
      <c r="AQ7613" s="1">
        <v>45472.561805555553</v>
      </c>
    </row>
    <row r="7614" spans="1:43" x14ac:dyDescent="0.35">
      <c r="A7614" t="s">
        <v>42219</v>
      </c>
      <c r="B7614" t="s">
        <v>42220</v>
      </c>
      <c r="C7614" t="s">
        <v>443</v>
      </c>
      <c r="F7614" t="s">
        <v>42221</v>
      </c>
      <c r="H7614" t="s">
        <v>42219</v>
      </c>
      <c r="J7614" t="s">
        <v>12949</v>
      </c>
      <c r="K7614" t="s">
        <v>32323</v>
      </c>
      <c r="M7614" t="s">
        <v>12925</v>
      </c>
      <c r="N7614" t="s">
        <v>12926</v>
      </c>
      <c r="O7614">
        <v>47842</v>
      </c>
      <c r="P7614" t="s">
        <v>50</v>
      </c>
      <c r="U7614" s="1">
        <v>44830</v>
      </c>
      <c r="V7614" s="1">
        <v>44830</v>
      </c>
      <c r="AC7614" t="s">
        <v>53</v>
      </c>
      <c r="AD7614">
        <v>2969735272</v>
      </c>
      <c r="AE7614" s="1">
        <v>42845.40902777778</v>
      </c>
      <c r="AG7614" t="s">
        <v>42222</v>
      </c>
      <c r="AH7614" t="s">
        <v>51</v>
      </c>
      <c r="AJ7614" t="s">
        <v>53</v>
      </c>
      <c r="AO7614" t="s">
        <v>8142</v>
      </c>
    </row>
    <row r="7615" spans="1:43" x14ac:dyDescent="0.35">
      <c r="A7615" t="s">
        <v>42223</v>
      </c>
      <c r="B7615" t="s">
        <v>42224</v>
      </c>
      <c r="C7615" t="s">
        <v>8215</v>
      </c>
      <c r="F7615" t="s">
        <v>42225</v>
      </c>
      <c r="H7615" t="s">
        <v>42223</v>
      </c>
      <c r="J7615" t="s">
        <v>42226</v>
      </c>
      <c r="K7615" t="s">
        <v>42227</v>
      </c>
      <c r="M7615" t="s">
        <v>3571</v>
      </c>
      <c r="N7615" t="s">
        <v>65</v>
      </c>
      <c r="O7615">
        <v>80022</v>
      </c>
      <c r="P7615" t="s">
        <v>50</v>
      </c>
      <c r="U7615" s="1">
        <v>44830</v>
      </c>
      <c r="V7615" s="1">
        <v>44830</v>
      </c>
      <c r="W7615" s="1">
        <v>44830.355555555558</v>
      </c>
      <c r="X7615" s="1">
        <v>44830.355555555558</v>
      </c>
      <c r="AC7615" t="s">
        <v>53</v>
      </c>
      <c r="AD7615">
        <v>2969555869</v>
      </c>
      <c r="AE7615" s="1">
        <v>40462.665972222225</v>
      </c>
      <c r="AF7615" t="s">
        <v>42228</v>
      </c>
      <c r="AG7615" t="s">
        <v>42229</v>
      </c>
      <c r="AH7615" t="s">
        <v>51</v>
      </c>
      <c r="AJ7615" t="s">
        <v>53</v>
      </c>
      <c r="AL7615" t="s">
        <v>68</v>
      </c>
      <c r="AO7615" t="s">
        <v>5443</v>
      </c>
      <c r="AP7615" s="1">
        <v>44830.353472222225</v>
      </c>
    </row>
    <row r="7616" spans="1:43" x14ac:dyDescent="0.35">
      <c r="A7616" t="s">
        <v>42230</v>
      </c>
      <c r="B7616" t="s">
        <v>42231</v>
      </c>
      <c r="C7616" t="s">
        <v>11910</v>
      </c>
      <c r="F7616" t="s">
        <v>42232</v>
      </c>
      <c r="H7616" t="s">
        <v>42233</v>
      </c>
      <c r="I7616" t="s">
        <v>464</v>
      </c>
      <c r="J7616" t="s">
        <v>6387</v>
      </c>
      <c r="K7616" t="s">
        <v>42234</v>
      </c>
      <c r="M7616" t="s">
        <v>38364</v>
      </c>
      <c r="N7616" t="s">
        <v>11468</v>
      </c>
      <c r="O7616">
        <v>72364</v>
      </c>
      <c r="P7616" t="s">
        <v>50</v>
      </c>
      <c r="U7616" s="1">
        <v>44830</v>
      </c>
      <c r="V7616" s="1">
        <v>44830</v>
      </c>
      <c r="AC7616" t="s">
        <v>53</v>
      </c>
      <c r="AD7616">
        <v>2969484892</v>
      </c>
      <c r="AE7616" s="1">
        <v>37756</v>
      </c>
      <c r="AG7616" t="s">
        <v>42235</v>
      </c>
      <c r="AH7616" t="s">
        <v>51</v>
      </c>
      <c r="AJ7616" t="s">
        <v>53</v>
      </c>
      <c r="AO7616" t="s">
        <v>8142</v>
      </c>
    </row>
    <row r="7617" spans="1:43" x14ac:dyDescent="0.35">
      <c r="A7617" t="s">
        <v>42236</v>
      </c>
      <c r="B7617" t="s">
        <v>9888</v>
      </c>
      <c r="C7617" t="s">
        <v>2444</v>
      </c>
      <c r="F7617" t="s">
        <v>42237</v>
      </c>
      <c r="H7617" t="s">
        <v>9889</v>
      </c>
      <c r="J7617" t="s">
        <v>42238</v>
      </c>
      <c r="K7617" t="s">
        <v>9890</v>
      </c>
      <c r="M7617" t="s">
        <v>298</v>
      </c>
      <c r="N7617" t="s">
        <v>213</v>
      </c>
      <c r="O7617">
        <v>80209</v>
      </c>
      <c r="P7617" t="s">
        <v>50</v>
      </c>
      <c r="U7617" s="1">
        <v>44830</v>
      </c>
      <c r="V7617" s="1">
        <v>44830</v>
      </c>
      <c r="W7617" s="1">
        <v>44830.658333333333</v>
      </c>
      <c r="X7617" s="1">
        <v>44830.658333333333</v>
      </c>
      <c r="AC7617" t="s">
        <v>53</v>
      </c>
      <c r="AD7617">
        <v>2969600034</v>
      </c>
      <c r="AE7617" s="1">
        <v>41542.523611111108</v>
      </c>
      <c r="AF7617" t="s">
        <v>8243</v>
      </c>
      <c r="AG7617" t="s">
        <v>42239</v>
      </c>
      <c r="AH7617" t="s">
        <v>51</v>
      </c>
      <c r="AJ7617" t="s">
        <v>53</v>
      </c>
      <c r="AL7617" t="s">
        <v>68</v>
      </c>
      <c r="AO7617" t="s">
        <v>5443</v>
      </c>
      <c r="AP7617" s="1">
        <v>45474.714583333334</v>
      </c>
      <c r="AQ7617" s="1">
        <v>45464.392361111109</v>
      </c>
    </row>
    <row r="7618" spans="1:43" x14ac:dyDescent="0.35">
      <c r="A7618" t="s">
        <v>42240</v>
      </c>
      <c r="B7618" t="s">
        <v>42241</v>
      </c>
      <c r="C7618" t="s">
        <v>2444</v>
      </c>
      <c r="F7618" t="s">
        <v>42242</v>
      </c>
      <c r="H7618" t="s">
        <v>42240</v>
      </c>
      <c r="J7618" t="s">
        <v>42243</v>
      </c>
      <c r="K7618" t="s">
        <v>42244</v>
      </c>
      <c r="M7618" t="s">
        <v>137</v>
      </c>
      <c r="N7618" t="s">
        <v>65</v>
      </c>
      <c r="O7618">
        <v>80223</v>
      </c>
      <c r="P7618" t="s">
        <v>50</v>
      </c>
      <c r="U7618" s="1">
        <v>44830</v>
      </c>
      <c r="V7618" s="1">
        <v>44830</v>
      </c>
      <c r="W7618" s="1">
        <v>44830.418055555558</v>
      </c>
      <c r="X7618" s="1">
        <v>44830.418055555558</v>
      </c>
      <c r="AC7618" t="s">
        <v>51</v>
      </c>
      <c r="AD7618">
        <v>2969553042</v>
      </c>
      <c r="AE7618" s="1">
        <v>40361.500694444447</v>
      </c>
      <c r="AF7618" t="s">
        <v>42245</v>
      </c>
      <c r="AG7618" t="s">
        <v>42246</v>
      </c>
      <c r="AH7618" t="s">
        <v>51</v>
      </c>
      <c r="AJ7618" t="s">
        <v>53</v>
      </c>
      <c r="AL7618" t="s">
        <v>68</v>
      </c>
      <c r="AO7618" t="s">
        <v>5443</v>
      </c>
      <c r="AP7618" s="1">
        <v>44830.416666666664</v>
      </c>
    </row>
    <row r="7619" spans="1:43" x14ac:dyDescent="0.35">
      <c r="A7619" t="s">
        <v>42247</v>
      </c>
      <c r="B7619" t="s">
        <v>922</v>
      </c>
      <c r="C7619" t="s">
        <v>42248</v>
      </c>
      <c r="F7619" t="s">
        <v>42249</v>
      </c>
      <c r="H7619" t="s">
        <v>42250</v>
      </c>
      <c r="J7619" t="s">
        <v>14974</v>
      </c>
      <c r="K7619" t="s">
        <v>42251</v>
      </c>
      <c r="M7619" t="s">
        <v>5465</v>
      </c>
      <c r="N7619" t="s">
        <v>3849</v>
      </c>
      <c r="O7619" t="s">
        <v>42252</v>
      </c>
      <c r="P7619" t="s">
        <v>50</v>
      </c>
      <c r="U7619" s="1">
        <v>44830</v>
      </c>
      <c r="V7619" s="1">
        <v>44830</v>
      </c>
      <c r="W7619" s="1">
        <v>44830.677777777775</v>
      </c>
      <c r="X7619" s="1">
        <v>44830.677777777775</v>
      </c>
      <c r="AC7619" t="s">
        <v>51</v>
      </c>
      <c r="AD7619">
        <v>1000000001</v>
      </c>
      <c r="AE7619" s="1">
        <v>39973.351388888892</v>
      </c>
      <c r="AF7619" t="s">
        <v>3377</v>
      </c>
      <c r="AG7619" t="s">
        <v>42253</v>
      </c>
      <c r="AH7619" t="s">
        <v>51</v>
      </c>
      <c r="AJ7619" t="s">
        <v>53</v>
      </c>
      <c r="AL7619" t="s">
        <v>78</v>
      </c>
      <c r="AO7619" t="s">
        <v>5443</v>
      </c>
      <c r="AP7619" s="1">
        <v>44830.679861111108</v>
      </c>
    </row>
    <row r="7620" spans="1:43" x14ac:dyDescent="0.35">
      <c r="A7620" t="s">
        <v>42254</v>
      </c>
      <c r="B7620" t="s">
        <v>37809</v>
      </c>
      <c r="C7620" t="s">
        <v>218</v>
      </c>
      <c r="F7620" t="s">
        <v>42255</v>
      </c>
      <c r="H7620" t="s">
        <v>42256</v>
      </c>
      <c r="J7620" t="s">
        <v>18150</v>
      </c>
      <c r="N7620" t="s">
        <v>287</v>
      </c>
      <c r="O7620">
        <v>80237</v>
      </c>
      <c r="P7620" t="s">
        <v>50</v>
      </c>
      <c r="U7620" s="1">
        <v>44830</v>
      </c>
      <c r="V7620" s="1">
        <v>44830</v>
      </c>
      <c r="W7620" s="1">
        <v>44830.742361111108</v>
      </c>
      <c r="X7620" s="1">
        <v>44830.742361111108</v>
      </c>
      <c r="AC7620" t="s">
        <v>53</v>
      </c>
      <c r="AD7620">
        <v>2969475403</v>
      </c>
      <c r="AE7620" s="1">
        <v>37166.661111111112</v>
      </c>
      <c r="AF7620" t="s">
        <v>5846</v>
      </c>
      <c r="AG7620" t="s">
        <v>42257</v>
      </c>
      <c r="AH7620" t="s">
        <v>51</v>
      </c>
      <c r="AJ7620" t="s">
        <v>53</v>
      </c>
      <c r="AL7620" t="s">
        <v>68</v>
      </c>
      <c r="AO7620" t="s">
        <v>8142</v>
      </c>
      <c r="AP7620" s="1">
        <v>44900.631249999999</v>
      </c>
    </row>
    <row r="7621" spans="1:43" x14ac:dyDescent="0.35">
      <c r="A7621" t="s">
        <v>42258</v>
      </c>
      <c r="B7621" t="s">
        <v>42259</v>
      </c>
      <c r="C7621" t="s">
        <v>1300</v>
      </c>
      <c r="F7621" t="s">
        <v>42260</v>
      </c>
      <c r="H7621" t="s">
        <v>42258</v>
      </c>
      <c r="J7621" t="s">
        <v>42261</v>
      </c>
      <c r="K7621" t="s">
        <v>20401</v>
      </c>
      <c r="M7621" t="s">
        <v>20402</v>
      </c>
      <c r="N7621" t="s">
        <v>8111</v>
      </c>
      <c r="O7621">
        <v>60601</v>
      </c>
      <c r="P7621" t="s">
        <v>50</v>
      </c>
      <c r="U7621" s="1">
        <v>44830</v>
      </c>
      <c r="V7621" s="1">
        <v>44830</v>
      </c>
      <c r="AC7621" t="s">
        <v>53</v>
      </c>
      <c r="AD7621">
        <v>2972129821</v>
      </c>
      <c r="AE7621" s="1">
        <v>44830.556250000001</v>
      </c>
      <c r="AG7621" t="s">
        <v>42262</v>
      </c>
      <c r="AH7621" t="s">
        <v>51</v>
      </c>
      <c r="AJ7621" t="s">
        <v>53</v>
      </c>
      <c r="AO7621" t="s">
        <v>8142</v>
      </c>
    </row>
    <row r="7622" spans="1:43" x14ac:dyDescent="0.35">
      <c r="A7622" t="s">
        <v>42263</v>
      </c>
      <c r="B7622" t="s">
        <v>42264</v>
      </c>
      <c r="C7622" t="s">
        <v>1052</v>
      </c>
      <c r="F7622" t="s">
        <v>42265</v>
      </c>
      <c r="H7622" t="s">
        <v>42263</v>
      </c>
      <c r="J7622" t="s">
        <v>7961</v>
      </c>
      <c r="K7622" t="s">
        <v>12115</v>
      </c>
      <c r="M7622" t="s">
        <v>7964</v>
      </c>
      <c r="N7622" t="s">
        <v>264</v>
      </c>
      <c r="O7622">
        <v>78701</v>
      </c>
      <c r="P7622" t="s">
        <v>50</v>
      </c>
      <c r="U7622" s="1">
        <v>44830</v>
      </c>
      <c r="V7622" s="1">
        <v>44830</v>
      </c>
      <c r="AC7622" t="s">
        <v>53</v>
      </c>
      <c r="AD7622">
        <v>2969702039</v>
      </c>
      <c r="AE7622" s="1">
        <v>42528.619444444441</v>
      </c>
      <c r="AG7622" t="s">
        <v>42266</v>
      </c>
      <c r="AH7622" t="s">
        <v>51</v>
      </c>
      <c r="AJ7622" t="s">
        <v>53</v>
      </c>
      <c r="AO7622" t="s">
        <v>8142</v>
      </c>
    </row>
    <row r="7623" spans="1:43" x14ac:dyDescent="0.35">
      <c r="A7623" t="s">
        <v>42267</v>
      </c>
      <c r="B7623" t="s">
        <v>42268</v>
      </c>
      <c r="C7623" t="s">
        <v>8560</v>
      </c>
      <c r="F7623" t="s">
        <v>42269</v>
      </c>
      <c r="H7623" t="s">
        <v>42267</v>
      </c>
      <c r="J7623" t="s">
        <v>2028</v>
      </c>
      <c r="N7623" t="s">
        <v>19616</v>
      </c>
      <c r="O7623">
        <v>33332</v>
      </c>
      <c r="P7623" t="s">
        <v>50</v>
      </c>
      <c r="U7623" s="1">
        <v>44830</v>
      </c>
      <c r="V7623" s="1">
        <v>44830</v>
      </c>
      <c r="AC7623" t="s">
        <v>53</v>
      </c>
      <c r="AD7623">
        <v>2969532847</v>
      </c>
      <c r="AE7623" s="1">
        <v>39580.404166666667</v>
      </c>
      <c r="AG7623" t="s">
        <v>42270</v>
      </c>
      <c r="AH7623" t="s">
        <v>51</v>
      </c>
      <c r="AJ7623" t="s">
        <v>53</v>
      </c>
      <c r="AO7623" t="s">
        <v>8142</v>
      </c>
    </row>
    <row r="7624" spans="1:43" x14ac:dyDescent="0.35">
      <c r="A7624" t="s">
        <v>42271</v>
      </c>
      <c r="B7624" t="s">
        <v>922</v>
      </c>
      <c r="C7624" t="s">
        <v>42248</v>
      </c>
      <c r="F7624" t="s">
        <v>42249</v>
      </c>
      <c r="H7624" t="s">
        <v>42250</v>
      </c>
      <c r="J7624" t="s">
        <v>14974</v>
      </c>
      <c r="K7624" t="s">
        <v>42272</v>
      </c>
      <c r="M7624" t="s">
        <v>3848</v>
      </c>
      <c r="N7624" t="s">
        <v>3849</v>
      </c>
      <c r="O7624" t="s">
        <v>42273</v>
      </c>
      <c r="P7624" t="s">
        <v>50</v>
      </c>
      <c r="U7624" s="1">
        <v>44830</v>
      </c>
      <c r="V7624" s="1">
        <v>44830</v>
      </c>
      <c r="W7624" s="1">
        <v>44830.681944444441</v>
      </c>
      <c r="X7624" s="1">
        <v>44830.681944444441</v>
      </c>
      <c r="AC7624" t="s">
        <v>51</v>
      </c>
      <c r="AD7624">
        <v>1000000001</v>
      </c>
      <c r="AE7624" s="1">
        <v>39973.351388888892</v>
      </c>
      <c r="AF7624" t="s">
        <v>3377</v>
      </c>
      <c r="AG7624" t="s">
        <v>42274</v>
      </c>
      <c r="AH7624" t="s">
        <v>51</v>
      </c>
      <c r="AJ7624" t="s">
        <v>53</v>
      </c>
      <c r="AL7624" t="s">
        <v>78</v>
      </c>
      <c r="AO7624" t="s">
        <v>5443</v>
      </c>
      <c r="AP7624" s="1">
        <v>44830.680555555555</v>
      </c>
    </row>
    <row r="7625" spans="1:43" x14ac:dyDescent="0.35">
      <c r="A7625" t="s">
        <v>42275</v>
      </c>
      <c r="B7625" t="s">
        <v>42276</v>
      </c>
      <c r="C7625" t="s">
        <v>42277</v>
      </c>
      <c r="G7625" t="s">
        <v>42278</v>
      </c>
      <c r="H7625" t="s">
        <v>42279</v>
      </c>
      <c r="I7625" t="s">
        <v>1368</v>
      </c>
      <c r="J7625" t="s">
        <v>42189</v>
      </c>
      <c r="P7625" t="s">
        <v>23088</v>
      </c>
      <c r="U7625" s="1">
        <v>44830.676388888889</v>
      </c>
      <c r="V7625" s="1">
        <v>44830.676388888889</v>
      </c>
      <c r="AC7625" t="s">
        <v>53</v>
      </c>
      <c r="AG7625" t="s">
        <v>42280</v>
      </c>
      <c r="AH7625" t="s">
        <v>53</v>
      </c>
      <c r="AJ7625" t="s">
        <v>53</v>
      </c>
      <c r="AK7625" t="s">
        <v>13346</v>
      </c>
      <c r="AO7625" t="s">
        <v>54</v>
      </c>
    </row>
    <row r="7626" spans="1:43" x14ac:dyDescent="0.35">
      <c r="A7626" t="s">
        <v>42281</v>
      </c>
      <c r="B7626" t="s">
        <v>34226</v>
      </c>
      <c r="C7626" t="s">
        <v>1775</v>
      </c>
      <c r="F7626" t="s">
        <v>42282</v>
      </c>
      <c r="H7626" t="s">
        <v>42281</v>
      </c>
      <c r="J7626" t="s">
        <v>34228</v>
      </c>
      <c r="K7626" t="s">
        <v>34229</v>
      </c>
      <c r="M7626" t="s">
        <v>1692</v>
      </c>
      <c r="N7626" t="s">
        <v>253</v>
      </c>
      <c r="O7626">
        <v>88242</v>
      </c>
      <c r="P7626" t="s">
        <v>50</v>
      </c>
      <c r="U7626" s="1">
        <v>44831</v>
      </c>
      <c r="V7626" s="1">
        <v>44831</v>
      </c>
      <c r="W7626" s="1">
        <v>44831.512499999997</v>
      </c>
      <c r="X7626" s="1">
        <v>44831.512499999997</v>
      </c>
      <c r="AC7626" t="s">
        <v>53</v>
      </c>
      <c r="AD7626">
        <v>2972065480</v>
      </c>
      <c r="AE7626" s="1">
        <v>44656.463194444441</v>
      </c>
      <c r="AF7626" t="s">
        <v>34231</v>
      </c>
      <c r="AG7626" t="s">
        <v>42283</v>
      </c>
      <c r="AH7626" t="s">
        <v>51</v>
      </c>
      <c r="AJ7626" t="s">
        <v>53</v>
      </c>
      <c r="AL7626" t="s">
        <v>68</v>
      </c>
      <c r="AO7626" t="s">
        <v>5443</v>
      </c>
      <c r="AP7626" s="1">
        <v>45056.570138888892</v>
      </c>
    </row>
    <row r="7627" spans="1:43" x14ac:dyDescent="0.35">
      <c r="A7627" t="s">
        <v>42284</v>
      </c>
      <c r="B7627" t="s">
        <v>1440</v>
      </c>
      <c r="C7627" t="s">
        <v>42285</v>
      </c>
      <c r="F7627" t="s">
        <v>42286</v>
      </c>
      <c r="H7627" t="s">
        <v>42284</v>
      </c>
      <c r="J7627" t="s">
        <v>11008</v>
      </c>
      <c r="M7627" t="s">
        <v>7843</v>
      </c>
      <c r="N7627" t="s">
        <v>17464</v>
      </c>
      <c r="O7627">
        <v>31909</v>
      </c>
      <c r="P7627" t="s">
        <v>50</v>
      </c>
      <c r="U7627" s="1">
        <v>44831</v>
      </c>
      <c r="V7627" s="1">
        <v>44831</v>
      </c>
      <c r="AC7627" t="s">
        <v>53</v>
      </c>
      <c r="AD7627">
        <v>2969478809</v>
      </c>
      <c r="AE7627" s="1">
        <v>37358</v>
      </c>
      <c r="AG7627" t="s">
        <v>42287</v>
      </c>
      <c r="AH7627" t="s">
        <v>51</v>
      </c>
      <c r="AJ7627" t="s">
        <v>53</v>
      </c>
      <c r="AO7627" t="s">
        <v>8142</v>
      </c>
    </row>
    <row r="7628" spans="1:43" x14ac:dyDescent="0.35">
      <c r="A7628" t="s">
        <v>42288</v>
      </c>
      <c r="B7628" t="s">
        <v>24871</v>
      </c>
      <c r="C7628" t="s">
        <v>16943</v>
      </c>
      <c r="F7628" t="s">
        <v>42289</v>
      </c>
      <c r="G7628" t="s">
        <v>42290</v>
      </c>
      <c r="H7628" t="s">
        <v>42291</v>
      </c>
      <c r="I7628" t="s">
        <v>179</v>
      </c>
      <c r="J7628" t="s">
        <v>25819</v>
      </c>
      <c r="K7628" t="s">
        <v>42292</v>
      </c>
      <c r="M7628" t="s">
        <v>42293</v>
      </c>
      <c r="N7628" t="s">
        <v>14820</v>
      </c>
      <c r="O7628">
        <v>20772</v>
      </c>
      <c r="P7628" t="s">
        <v>50</v>
      </c>
      <c r="U7628" s="1">
        <v>44831</v>
      </c>
      <c r="V7628" s="1">
        <v>44831</v>
      </c>
      <c r="AC7628" t="s">
        <v>53</v>
      </c>
      <c r="AD7628">
        <v>2969640882</v>
      </c>
      <c r="AE7628" s="1">
        <v>41834.517361111109</v>
      </c>
      <c r="AG7628" t="s">
        <v>42294</v>
      </c>
      <c r="AH7628" t="s">
        <v>51</v>
      </c>
      <c r="AJ7628" t="s">
        <v>53</v>
      </c>
      <c r="AO7628" t="s">
        <v>8142</v>
      </c>
    </row>
    <row r="7629" spans="1:43" x14ac:dyDescent="0.35">
      <c r="A7629" t="s">
        <v>42295</v>
      </c>
      <c r="B7629" t="s">
        <v>42296</v>
      </c>
      <c r="C7629" t="s">
        <v>106</v>
      </c>
      <c r="F7629" t="s">
        <v>42297</v>
      </c>
      <c r="H7629" t="s">
        <v>42295</v>
      </c>
      <c r="J7629" t="s">
        <v>16465</v>
      </c>
      <c r="N7629" t="s">
        <v>1570</v>
      </c>
      <c r="O7629">
        <v>94652</v>
      </c>
      <c r="P7629" t="s">
        <v>50</v>
      </c>
      <c r="U7629" s="1">
        <v>44831</v>
      </c>
      <c r="V7629" s="1">
        <v>44831</v>
      </c>
      <c r="AC7629" t="s">
        <v>53</v>
      </c>
      <c r="AD7629">
        <v>2969530002</v>
      </c>
      <c r="AE7629" s="1">
        <v>39455.625</v>
      </c>
      <c r="AG7629" t="s">
        <v>42298</v>
      </c>
      <c r="AH7629" t="s">
        <v>51</v>
      </c>
      <c r="AJ7629" t="s">
        <v>53</v>
      </c>
      <c r="AO7629" t="s">
        <v>8142</v>
      </c>
    </row>
    <row r="7630" spans="1:43" x14ac:dyDescent="0.35">
      <c r="A7630" t="s">
        <v>42299</v>
      </c>
      <c r="B7630" t="s">
        <v>42300</v>
      </c>
      <c r="C7630" t="s">
        <v>19483</v>
      </c>
      <c r="F7630" t="s">
        <v>42301</v>
      </c>
      <c r="H7630" t="s">
        <v>42302</v>
      </c>
      <c r="J7630" t="s">
        <v>5173</v>
      </c>
      <c r="K7630" t="s">
        <v>2814</v>
      </c>
      <c r="M7630" t="s">
        <v>525</v>
      </c>
      <c r="N7630" t="s">
        <v>213</v>
      </c>
      <c r="O7630">
        <v>80011</v>
      </c>
      <c r="P7630" t="s">
        <v>50</v>
      </c>
      <c r="U7630" s="1">
        <v>44831</v>
      </c>
      <c r="V7630" s="1">
        <v>44831</v>
      </c>
      <c r="W7630" s="1">
        <v>44831.49722222222</v>
      </c>
      <c r="X7630" s="1">
        <v>44831.49722222222</v>
      </c>
      <c r="AC7630" t="s">
        <v>53</v>
      </c>
      <c r="AD7630">
        <v>2969481577</v>
      </c>
      <c r="AE7630" s="1">
        <v>37524</v>
      </c>
      <c r="AF7630" t="s">
        <v>6944</v>
      </c>
      <c r="AG7630" t="s">
        <v>42303</v>
      </c>
      <c r="AH7630" t="s">
        <v>51</v>
      </c>
      <c r="AJ7630" t="s">
        <v>53</v>
      </c>
      <c r="AL7630" t="s">
        <v>68</v>
      </c>
      <c r="AO7630" t="s">
        <v>5443</v>
      </c>
      <c r="AP7630" s="1">
        <v>45476.412499999999</v>
      </c>
      <c r="AQ7630" s="1">
        <v>45476.416666666664</v>
      </c>
    </row>
    <row r="7631" spans="1:43" x14ac:dyDescent="0.35">
      <c r="A7631" t="s">
        <v>42304</v>
      </c>
      <c r="B7631" t="s">
        <v>40825</v>
      </c>
      <c r="C7631" t="s">
        <v>42305</v>
      </c>
      <c r="F7631">
        <v>18302653860</v>
      </c>
      <c r="H7631" t="s">
        <v>42304</v>
      </c>
      <c r="J7631" t="s">
        <v>25422</v>
      </c>
      <c r="K7631" t="s">
        <v>25423</v>
      </c>
      <c r="M7631" t="s">
        <v>25424</v>
      </c>
      <c r="N7631" t="s">
        <v>264</v>
      </c>
      <c r="O7631" t="s">
        <v>25425</v>
      </c>
      <c r="P7631" t="s">
        <v>50</v>
      </c>
      <c r="U7631" s="1">
        <v>44831</v>
      </c>
      <c r="V7631" s="1">
        <v>44831</v>
      </c>
      <c r="W7631" s="1">
        <v>44831.894444444442</v>
      </c>
      <c r="X7631" s="1">
        <v>44831.894444444442</v>
      </c>
      <c r="AC7631" t="s">
        <v>53</v>
      </c>
      <c r="AD7631">
        <v>2970055369</v>
      </c>
      <c r="AE7631" s="1">
        <v>44285.67083333333</v>
      </c>
      <c r="AF7631" t="s">
        <v>25426</v>
      </c>
      <c r="AG7631" t="s">
        <v>42306</v>
      </c>
      <c r="AH7631" t="s">
        <v>51</v>
      </c>
      <c r="AJ7631" t="s">
        <v>53</v>
      </c>
      <c r="AL7631" t="s">
        <v>68</v>
      </c>
      <c r="AO7631" t="s">
        <v>5443</v>
      </c>
      <c r="AP7631" s="1">
        <v>44831.892361111109</v>
      </c>
    </row>
    <row r="7632" spans="1:43" x14ac:dyDescent="0.35">
      <c r="A7632" t="s">
        <v>42307</v>
      </c>
      <c r="B7632" t="s">
        <v>24289</v>
      </c>
      <c r="C7632" t="s">
        <v>4093</v>
      </c>
      <c r="H7632" t="s">
        <v>42307</v>
      </c>
      <c r="I7632" t="s">
        <v>816</v>
      </c>
      <c r="J7632" t="s">
        <v>25422</v>
      </c>
      <c r="K7632" t="s">
        <v>25423</v>
      </c>
      <c r="M7632" t="s">
        <v>25424</v>
      </c>
      <c r="N7632" t="s">
        <v>264</v>
      </c>
      <c r="O7632" t="s">
        <v>25425</v>
      </c>
      <c r="P7632" t="s">
        <v>50</v>
      </c>
      <c r="U7632" s="1">
        <v>44831.515972222223</v>
      </c>
      <c r="V7632" s="1">
        <v>44831.515972222223</v>
      </c>
      <c r="AC7632" t="s">
        <v>51</v>
      </c>
      <c r="AD7632">
        <v>2970055369</v>
      </c>
      <c r="AE7632" s="1">
        <v>44285.67083333333</v>
      </c>
      <c r="AG7632" t="s">
        <v>42308</v>
      </c>
      <c r="AH7632" t="s">
        <v>53</v>
      </c>
      <c r="AJ7632" t="s">
        <v>53</v>
      </c>
      <c r="AK7632" t="s">
        <v>2512</v>
      </c>
      <c r="AO7632" t="s">
        <v>54</v>
      </c>
    </row>
    <row r="7633" spans="1:43" x14ac:dyDescent="0.35">
      <c r="A7633" t="s">
        <v>42309</v>
      </c>
      <c r="B7633" t="s">
        <v>42310</v>
      </c>
      <c r="C7633" t="s">
        <v>331</v>
      </c>
      <c r="F7633" t="s">
        <v>42311</v>
      </c>
      <c r="H7633" t="s">
        <v>42312</v>
      </c>
      <c r="I7633" t="s">
        <v>179</v>
      </c>
      <c r="J7633" t="s">
        <v>8730</v>
      </c>
      <c r="K7633" t="s">
        <v>42313</v>
      </c>
      <c r="M7633" t="s">
        <v>39912</v>
      </c>
      <c r="N7633" t="s">
        <v>9781</v>
      </c>
      <c r="O7633">
        <v>55306</v>
      </c>
      <c r="P7633" t="s">
        <v>50</v>
      </c>
      <c r="U7633" s="1">
        <v>44832</v>
      </c>
      <c r="V7633" s="1">
        <v>44832</v>
      </c>
      <c r="AC7633" t="s">
        <v>53</v>
      </c>
      <c r="AD7633">
        <v>2969473349</v>
      </c>
      <c r="AE7633" s="1">
        <v>37012.460416666669</v>
      </c>
      <c r="AG7633" t="s">
        <v>42314</v>
      </c>
      <c r="AH7633" t="s">
        <v>51</v>
      </c>
      <c r="AJ7633" t="s">
        <v>53</v>
      </c>
      <c r="AO7633" t="s">
        <v>8142</v>
      </c>
    </row>
    <row r="7634" spans="1:43" x14ac:dyDescent="0.35">
      <c r="A7634" t="s">
        <v>42315</v>
      </c>
      <c r="B7634" t="s">
        <v>42316</v>
      </c>
      <c r="C7634" t="s">
        <v>18259</v>
      </c>
      <c r="F7634" t="s">
        <v>42317</v>
      </c>
      <c r="H7634" t="s">
        <v>42315</v>
      </c>
      <c r="J7634" t="s">
        <v>3478</v>
      </c>
      <c r="N7634" t="s">
        <v>287</v>
      </c>
      <c r="O7634">
        <v>80216</v>
      </c>
      <c r="P7634" t="s">
        <v>50</v>
      </c>
      <c r="U7634" s="1">
        <v>44832</v>
      </c>
      <c r="V7634" s="1">
        <v>44832</v>
      </c>
      <c r="W7634" s="1">
        <v>44832.65347222222</v>
      </c>
      <c r="X7634" s="1">
        <v>44832.65347222222</v>
      </c>
      <c r="AC7634" t="s">
        <v>53</v>
      </c>
      <c r="AD7634">
        <v>2969475096</v>
      </c>
      <c r="AE7634" s="1">
        <v>37141</v>
      </c>
      <c r="AF7634" t="s">
        <v>4067</v>
      </c>
      <c r="AG7634" t="s">
        <v>42318</v>
      </c>
      <c r="AH7634" t="s">
        <v>51</v>
      </c>
      <c r="AJ7634" t="s">
        <v>53</v>
      </c>
      <c r="AL7634" t="s">
        <v>68</v>
      </c>
      <c r="AO7634" t="s">
        <v>8142</v>
      </c>
      <c r="AP7634" s="1">
        <v>45464.649305555555</v>
      </c>
    </row>
    <row r="7635" spans="1:43" x14ac:dyDescent="0.35">
      <c r="A7635" t="s">
        <v>42319</v>
      </c>
      <c r="B7635" t="s">
        <v>42320</v>
      </c>
      <c r="C7635" t="s">
        <v>42321</v>
      </c>
      <c r="F7635" t="s">
        <v>35061</v>
      </c>
      <c r="H7635" t="s">
        <v>42322</v>
      </c>
      <c r="J7635" t="s">
        <v>35063</v>
      </c>
      <c r="M7635" t="s">
        <v>42323</v>
      </c>
      <c r="N7635" t="s">
        <v>637</v>
      </c>
      <c r="O7635">
        <v>79855</v>
      </c>
      <c r="P7635" t="s">
        <v>50</v>
      </c>
      <c r="U7635" s="1">
        <v>44832</v>
      </c>
      <c r="V7635" s="1">
        <v>44832</v>
      </c>
      <c r="W7635" s="1">
        <v>44832.524305555555</v>
      </c>
      <c r="X7635" s="1">
        <v>44832.524305555555</v>
      </c>
      <c r="AC7635" t="s">
        <v>53</v>
      </c>
      <c r="AD7635">
        <v>1000000001</v>
      </c>
      <c r="AE7635" s="1">
        <v>39973.351388888892</v>
      </c>
      <c r="AF7635" t="s">
        <v>3377</v>
      </c>
      <c r="AG7635" t="s">
        <v>42324</v>
      </c>
      <c r="AH7635" t="s">
        <v>51</v>
      </c>
      <c r="AJ7635" t="s">
        <v>53</v>
      </c>
      <c r="AL7635" t="s">
        <v>78</v>
      </c>
      <c r="AO7635" t="s">
        <v>8142</v>
      </c>
    </row>
    <row r="7636" spans="1:43" x14ac:dyDescent="0.35">
      <c r="A7636" t="s">
        <v>42325</v>
      </c>
      <c r="B7636" t="s">
        <v>16489</v>
      </c>
      <c r="C7636" t="s">
        <v>803</v>
      </c>
      <c r="F7636" t="s">
        <v>42326</v>
      </c>
      <c r="H7636" t="s">
        <v>42325</v>
      </c>
      <c r="I7636" t="s">
        <v>464</v>
      </c>
      <c r="J7636" t="s">
        <v>2028</v>
      </c>
      <c r="K7636" t="s">
        <v>42327</v>
      </c>
      <c r="M7636" t="s">
        <v>42328</v>
      </c>
      <c r="N7636" t="s">
        <v>13693</v>
      </c>
      <c r="O7636">
        <v>37303</v>
      </c>
      <c r="P7636" t="s">
        <v>50</v>
      </c>
      <c r="U7636" s="1">
        <v>44832</v>
      </c>
      <c r="V7636" s="1">
        <v>44832</v>
      </c>
      <c r="AC7636" t="s">
        <v>53</v>
      </c>
      <c r="AD7636">
        <v>2969532847</v>
      </c>
      <c r="AE7636" s="1">
        <v>39580.404166666667</v>
      </c>
      <c r="AG7636" t="s">
        <v>42329</v>
      </c>
      <c r="AH7636" t="s">
        <v>51</v>
      </c>
      <c r="AJ7636" t="s">
        <v>53</v>
      </c>
      <c r="AO7636" t="s">
        <v>8142</v>
      </c>
    </row>
    <row r="7637" spans="1:43" x14ac:dyDescent="0.35">
      <c r="A7637" t="s">
        <v>42330</v>
      </c>
      <c r="B7637" t="s">
        <v>42331</v>
      </c>
      <c r="C7637" t="s">
        <v>6407</v>
      </c>
      <c r="F7637" t="s">
        <v>42332</v>
      </c>
      <c r="H7637" t="s">
        <v>42330</v>
      </c>
      <c r="J7637" t="s">
        <v>39196</v>
      </c>
      <c r="N7637" t="s">
        <v>287</v>
      </c>
      <c r="O7637">
        <v>81623</v>
      </c>
      <c r="P7637" t="s">
        <v>50</v>
      </c>
      <c r="U7637" s="1">
        <v>44832</v>
      </c>
      <c r="V7637" s="1">
        <v>44832</v>
      </c>
      <c r="W7637" s="1">
        <v>44832.694444444445</v>
      </c>
      <c r="X7637" s="1">
        <v>44832.694444444445</v>
      </c>
      <c r="AC7637" t="s">
        <v>53</v>
      </c>
      <c r="AD7637">
        <v>2969893312</v>
      </c>
      <c r="AE7637" s="1">
        <v>43640.39166666667</v>
      </c>
      <c r="AG7637" t="s">
        <v>42333</v>
      </c>
      <c r="AH7637" t="s">
        <v>51</v>
      </c>
      <c r="AJ7637" t="s">
        <v>53</v>
      </c>
      <c r="AL7637" t="s">
        <v>78</v>
      </c>
      <c r="AO7637" t="s">
        <v>8142</v>
      </c>
    </row>
    <row r="7638" spans="1:43" x14ac:dyDescent="0.35">
      <c r="A7638" t="s">
        <v>42334</v>
      </c>
      <c r="B7638" t="s">
        <v>42335</v>
      </c>
      <c r="C7638" t="s">
        <v>42336</v>
      </c>
      <c r="H7638" t="s">
        <v>42337</v>
      </c>
      <c r="J7638" t="s">
        <v>85</v>
      </c>
      <c r="P7638" t="s">
        <v>50</v>
      </c>
      <c r="U7638" s="1">
        <v>44833</v>
      </c>
      <c r="V7638" s="1">
        <v>44833</v>
      </c>
      <c r="W7638" s="1">
        <v>44833.35833333333</v>
      </c>
      <c r="X7638" s="1">
        <v>44833.35833333333</v>
      </c>
      <c r="AC7638" t="s">
        <v>53</v>
      </c>
      <c r="AD7638">
        <v>2969485219</v>
      </c>
      <c r="AE7638" s="1">
        <v>37784</v>
      </c>
      <c r="AG7638" t="s">
        <v>42338</v>
      </c>
      <c r="AH7638" t="s">
        <v>51</v>
      </c>
      <c r="AJ7638" t="s">
        <v>53</v>
      </c>
      <c r="AL7638" t="s">
        <v>78</v>
      </c>
      <c r="AO7638" t="s">
        <v>5443</v>
      </c>
      <c r="AP7638" s="1">
        <v>45329.69027777778</v>
      </c>
    </row>
    <row r="7639" spans="1:43" x14ac:dyDescent="0.35">
      <c r="A7639" t="s">
        <v>42339</v>
      </c>
      <c r="B7639" t="s">
        <v>42340</v>
      </c>
      <c r="C7639" t="s">
        <v>1076</v>
      </c>
      <c r="F7639" t="s">
        <v>42341</v>
      </c>
      <c r="H7639" t="s">
        <v>42342</v>
      </c>
      <c r="J7639" t="s">
        <v>42343</v>
      </c>
      <c r="K7639" t="s">
        <v>42344</v>
      </c>
      <c r="M7639" t="s">
        <v>6493</v>
      </c>
      <c r="N7639" t="s">
        <v>213</v>
      </c>
      <c r="O7639">
        <v>80513</v>
      </c>
      <c r="P7639" t="s">
        <v>50</v>
      </c>
      <c r="U7639" s="1">
        <v>44833</v>
      </c>
      <c r="V7639" s="1">
        <v>44833</v>
      </c>
      <c r="W7639" s="1">
        <v>44833.554166666669</v>
      </c>
      <c r="X7639" s="1">
        <v>44833.554166666669</v>
      </c>
      <c r="AC7639" t="s">
        <v>53</v>
      </c>
      <c r="AD7639">
        <v>2969649628</v>
      </c>
      <c r="AE7639" s="1">
        <v>41939.335416666669</v>
      </c>
      <c r="AF7639" t="s">
        <v>6495</v>
      </c>
      <c r="AG7639" t="s">
        <v>42345</v>
      </c>
      <c r="AH7639" t="s">
        <v>51</v>
      </c>
      <c r="AJ7639" t="s">
        <v>53</v>
      </c>
      <c r="AL7639" t="s">
        <v>68</v>
      </c>
      <c r="AO7639" t="s">
        <v>5443</v>
      </c>
      <c r="AP7639" s="1">
        <v>45411.45416666667</v>
      </c>
      <c r="AQ7639" s="1">
        <v>45295.810416666667</v>
      </c>
    </row>
    <row r="7640" spans="1:43" x14ac:dyDescent="0.35">
      <c r="A7640" t="s">
        <v>42346</v>
      </c>
      <c r="B7640" t="s">
        <v>3371</v>
      </c>
      <c r="C7640" t="s">
        <v>97</v>
      </c>
      <c r="F7640" t="s">
        <v>42347</v>
      </c>
      <c r="G7640">
        <v>3304178807</v>
      </c>
      <c r="H7640" t="s">
        <v>42348</v>
      </c>
      <c r="I7640" t="s">
        <v>2110</v>
      </c>
      <c r="J7640" t="s">
        <v>28258</v>
      </c>
      <c r="K7640" t="s">
        <v>42349</v>
      </c>
      <c r="M7640" t="s">
        <v>42350</v>
      </c>
      <c r="N7640" t="s">
        <v>4928</v>
      </c>
      <c r="O7640">
        <v>44706</v>
      </c>
      <c r="P7640" t="s">
        <v>50</v>
      </c>
      <c r="U7640" s="1">
        <v>44833</v>
      </c>
      <c r="V7640" s="1">
        <v>44833</v>
      </c>
      <c r="AC7640" t="s">
        <v>53</v>
      </c>
      <c r="AD7640">
        <v>2969476832</v>
      </c>
      <c r="AE7640" s="1">
        <v>37243</v>
      </c>
      <c r="AG7640" t="s">
        <v>42351</v>
      </c>
      <c r="AH7640" t="s">
        <v>51</v>
      </c>
      <c r="AJ7640" t="s">
        <v>53</v>
      </c>
      <c r="AO7640" t="s">
        <v>8142</v>
      </c>
    </row>
    <row r="7641" spans="1:43" x14ac:dyDescent="0.35">
      <c r="A7641" t="s">
        <v>42352</v>
      </c>
      <c r="B7641" t="s">
        <v>8950</v>
      </c>
      <c r="C7641" t="s">
        <v>23475</v>
      </c>
      <c r="F7641" t="s">
        <v>42353</v>
      </c>
      <c r="H7641" t="s">
        <v>42354</v>
      </c>
      <c r="J7641" t="s">
        <v>2028</v>
      </c>
      <c r="K7641" t="s">
        <v>42355</v>
      </c>
      <c r="M7641" t="s">
        <v>42356</v>
      </c>
      <c r="N7641" t="s">
        <v>798</v>
      </c>
      <c r="O7641">
        <v>78648</v>
      </c>
      <c r="P7641" t="s">
        <v>50</v>
      </c>
      <c r="U7641" s="1">
        <v>44833</v>
      </c>
      <c r="V7641" s="1">
        <v>44833</v>
      </c>
      <c r="AC7641" t="s">
        <v>53</v>
      </c>
      <c r="AD7641">
        <v>2969532847</v>
      </c>
      <c r="AE7641" s="1">
        <v>39580.404166666667</v>
      </c>
      <c r="AG7641" t="s">
        <v>42357</v>
      </c>
      <c r="AH7641" t="s">
        <v>51</v>
      </c>
      <c r="AJ7641" t="s">
        <v>53</v>
      </c>
      <c r="AO7641" t="s">
        <v>8142</v>
      </c>
    </row>
    <row r="7642" spans="1:43" x14ac:dyDescent="0.35">
      <c r="A7642" t="s">
        <v>42358</v>
      </c>
      <c r="B7642" t="s">
        <v>42359</v>
      </c>
      <c r="C7642" t="s">
        <v>587</v>
      </c>
      <c r="F7642" t="s">
        <v>42360</v>
      </c>
      <c r="H7642" t="s">
        <v>42361</v>
      </c>
      <c r="J7642" t="s">
        <v>25819</v>
      </c>
      <c r="N7642" t="s">
        <v>37539</v>
      </c>
      <c r="O7642" t="s">
        <v>42362</v>
      </c>
      <c r="P7642" t="s">
        <v>4438</v>
      </c>
      <c r="U7642" s="1">
        <v>44833</v>
      </c>
      <c r="V7642" s="1">
        <v>44833</v>
      </c>
      <c r="AC7642" t="s">
        <v>53</v>
      </c>
      <c r="AD7642">
        <v>2969640882</v>
      </c>
      <c r="AE7642" s="1">
        <v>41834.517361111109</v>
      </c>
      <c r="AG7642" t="s">
        <v>42363</v>
      </c>
      <c r="AH7642" t="s">
        <v>51</v>
      </c>
      <c r="AJ7642" t="s">
        <v>53</v>
      </c>
      <c r="AO7642" t="s">
        <v>8142</v>
      </c>
    </row>
    <row r="7643" spans="1:43" x14ac:dyDescent="0.35">
      <c r="A7643" t="s">
        <v>42364</v>
      </c>
      <c r="B7643" t="s">
        <v>42365</v>
      </c>
      <c r="C7643" t="s">
        <v>28890</v>
      </c>
      <c r="F7643" t="s">
        <v>42366</v>
      </c>
      <c r="H7643" t="s">
        <v>42364</v>
      </c>
      <c r="J7643" t="s">
        <v>3933</v>
      </c>
      <c r="N7643" t="s">
        <v>20313</v>
      </c>
      <c r="O7643">
        <v>39218</v>
      </c>
      <c r="P7643" t="s">
        <v>50</v>
      </c>
      <c r="U7643" s="1">
        <v>44833</v>
      </c>
      <c r="V7643" s="1">
        <v>44833</v>
      </c>
      <c r="AC7643" t="s">
        <v>53</v>
      </c>
      <c r="AD7643">
        <v>2969551137</v>
      </c>
      <c r="AE7643" s="1">
        <v>40288.591666666667</v>
      </c>
      <c r="AG7643" t="s">
        <v>42367</v>
      </c>
      <c r="AH7643" t="s">
        <v>51</v>
      </c>
      <c r="AJ7643" t="s">
        <v>53</v>
      </c>
      <c r="AO7643" t="s">
        <v>8142</v>
      </c>
    </row>
    <row r="7644" spans="1:43" x14ac:dyDescent="0.35">
      <c r="A7644" t="s">
        <v>42368</v>
      </c>
      <c r="B7644" t="s">
        <v>793</v>
      </c>
      <c r="C7644" t="s">
        <v>2238</v>
      </c>
      <c r="F7644" t="s">
        <v>42369</v>
      </c>
      <c r="H7644" t="s">
        <v>42368</v>
      </c>
      <c r="J7644" t="s">
        <v>42370</v>
      </c>
      <c r="K7644" t="s">
        <v>42371</v>
      </c>
      <c r="L7644" t="s">
        <v>31090</v>
      </c>
      <c r="M7644" t="s">
        <v>3641</v>
      </c>
      <c r="N7644" t="s">
        <v>65</v>
      </c>
      <c r="O7644">
        <v>80112</v>
      </c>
      <c r="P7644" t="s">
        <v>50</v>
      </c>
      <c r="U7644" s="1">
        <v>44833</v>
      </c>
      <c r="V7644" s="1">
        <v>44833</v>
      </c>
      <c r="W7644" s="1">
        <v>44833.530555555553</v>
      </c>
      <c r="X7644" s="1">
        <v>44833.530555555553</v>
      </c>
      <c r="AC7644" t="s">
        <v>53</v>
      </c>
      <c r="AD7644">
        <v>2969822691</v>
      </c>
      <c r="AE7644" s="1">
        <v>43308.708333333336</v>
      </c>
      <c r="AF7644" t="s">
        <v>11299</v>
      </c>
      <c r="AG7644" t="s">
        <v>42372</v>
      </c>
      <c r="AH7644" t="s">
        <v>51</v>
      </c>
      <c r="AJ7644" t="s">
        <v>53</v>
      </c>
      <c r="AL7644" t="s">
        <v>68</v>
      </c>
      <c r="AO7644" t="s">
        <v>5443</v>
      </c>
      <c r="AP7644" s="1">
        <v>44833.529166666667</v>
      </c>
    </row>
    <row r="7645" spans="1:43" x14ac:dyDescent="0.35">
      <c r="A7645" t="s">
        <v>42373</v>
      </c>
      <c r="B7645" t="s">
        <v>41612</v>
      </c>
      <c r="C7645" t="s">
        <v>1471</v>
      </c>
      <c r="H7645" t="s">
        <v>42373</v>
      </c>
      <c r="J7645" t="s">
        <v>32315</v>
      </c>
      <c r="K7645" t="s">
        <v>32316</v>
      </c>
      <c r="M7645" t="s">
        <v>19948</v>
      </c>
      <c r="N7645" t="s">
        <v>1205</v>
      </c>
      <c r="O7645" t="s">
        <v>3690</v>
      </c>
      <c r="P7645" t="s">
        <v>50</v>
      </c>
      <c r="U7645" s="1">
        <v>44833</v>
      </c>
      <c r="V7645" s="1">
        <v>44833</v>
      </c>
      <c r="AC7645" t="s">
        <v>53</v>
      </c>
      <c r="AD7645">
        <v>2969473071</v>
      </c>
      <c r="AE7645" s="1">
        <v>36957</v>
      </c>
      <c r="AG7645" t="s">
        <v>42374</v>
      </c>
      <c r="AH7645" t="s">
        <v>51</v>
      </c>
      <c r="AJ7645" t="s">
        <v>53</v>
      </c>
      <c r="AO7645" t="s">
        <v>8142</v>
      </c>
    </row>
    <row r="7646" spans="1:43" x14ac:dyDescent="0.35">
      <c r="A7646" t="s">
        <v>42375</v>
      </c>
      <c r="B7646" t="s">
        <v>27682</v>
      </c>
      <c r="C7646" t="s">
        <v>42376</v>
      </c>
      <c r="F7646" t="s">
        <v>42377</v>
      </c>
      <c r="H7646" t="s">
        <v>42375</v>
      </c>
      <c r="J7646" t="s">
        <v>32315</v>
      </c>
      <c r="N7646" t="s">
        <v>15086</v>
      </c>
      <c r="O7646">
        <v>47562</v>
      </c>
      <c r="P7646" t="s">
        <v>50</v>
      </c>
      <c r="U7646" s="1">
        <v>44833</v>
      </c>
      <c r="V7646" s="1">
        <v>44833</v>
      </c>
      <c r="AC7646" t="s">
        <v>53</v>
      </c>
      <c r="AD7646">
        <v>2969473071</v>
      </c>
      <c r="AE7646" s="1">
        <v>36957</v>
      </c>
      <c r="AG7646" t="s">
        <v>42378</v>
      </c>
      <c r="AH7646" t="s">
        <v>51</v>
      </c>
      <c r="AJ7646" t="s">
        <v>53</v>
      </c>
      <c r="AO7646" t="s">
        <v>8142</v>
      </c>
    </row>
    <row r="7647" spans="1:43" x14ac:dyDescent="0.35">
      <c r="A7647" t="s">
        <v>42379</v>
      </c>
      <c r="B7647" t="s">
        <v>707</v>
      </c>
      <c r="C7647" t="s">
        <v>1575</v>
      </c>
      <c r="F7647" t="s">
        <v>42380</v>
      </c>
      <c r="H7647" t="s">
        <v>42379</v>
      </c>
      <c r="J7647" t="s">
        <v>32315</v>
      </c>
      <c r="N7647" t="s">
        <v>15086</v>
      </c>
      <c r="O7647">
        <v>47639</v>
      </c>
      <c r="P7647" t="s">
        <v>50</v>
      </c>
      <c r="U7647" s="1">
        <v>44833</v>
      </c>
      <c r="V7647" s="1">
        <v>44833</v>
      </c>
      <c r="AC7647" t="s">
        <v>53</v>
      </c>
      <c r="AD7647">
        <v>2969473071</v>
      </c>
      <c r="AE7647" s="1">
        <v>36957</v>
      </c>
      <c r="AG7647" t="s">
        <v>42381</v>
      </c>
      <c r="AH7647" t="s">
        <v>51</v>
      </c>
      <c r="AJ7647" t="s">
        <v>53</v>
      </c>
      <c r="AO7647" t="s">
        <v>8142</v>
      </c>
    </row>
    <row r="7648" spans="1:43" x14ac:dyDescent="0.35">
      <c r="A7648" t="s">
        <v>42382</v>
      </c>
      <c r="B7648" t="s">
        <v>42383</v>
      </c>
      <c r="C7648" t="s">
        <v>3174</v>
      </c>
      <c r="F7648" t="s">
        <v>42384</v>
      </c>
      <c r="H7648" t="s">
        <v>42382</v>
      </c>
      <c r="J7648" t="s">
        <v>4660</v>
      </c>
      <c r="K7648" t="s">
        <v>42385</v>
      </c>
      <c r="M7648" t="s">
        <v>2378</v>
      </c>
      <c r="N7648" t="s">
        <v>65</v>
      </c>
      <c r="O7648">
        <v>80528</v>
      </c>
      <c r="P7648" t="s">
        <v>50</v>
      </c>
      <c r="U7648" s="1">
        <v>44833</v>
      </c>
      <c r="V7648" s="1">
        <v>44833</v>
      </c>
      <c r="W7648" s="1">
        <v>44833.57916666667</v>
      </c>
      <c r="X7648" s="1">
        <v>44833.57916666667</v>
      </c>
      <c r="AC7648" t="s">
        <v>51</v>
      </c>
      <c r="AD7648">
        <v>2969549160</v>
      </c>
      <c r="AE7648" s="1">
        <v>40212.447916666664</v>
      </c>
      <c r="AF7648" t="s">
        <v>8784</v>
      </c>
      <c r="AG7648" t="s">
        <v>42386</v>
      </c>
      <c r="AH7648" t="s">
        <v>51</v>
      </c>
      <c r="AJ7648" t="s">
        <v>53</v>
      </c>
      <c r="AL7648" t="s">
        <v>68</v>
      </c>
      <c r="AO7648" t="s">
        <v>5443</v>
      </c>
      <c r="AP7648" s="1">
        <v>44833.582638888889</v>
      </c>
    </row>
    <row r="7649" spans="1:43" x14ac:dyDescent="0.35">
      <c r="A7649" t="s">
        <v>42387</v>
      </c>
      <c r="B7649" t="s">
        <v>42388</v>
      </c>
      <c r="C7649" t="s">
        <v>17520</v>
      </c>
      <c r="F7649" t="s">
        <v>42389</v>
      </c>
      <c r="H7649" t="s">
        <v>42390</v>
      </c>
      <c r="I7649" t="s">
        <v>101</v>
      </c>
      <c r="J7649" t="s">
        <v>25819</v>
      </c>
      <c r="K7649" t="s">
        <v>28262</v>
      </c>
      <c r="M7649" t="s">
        <v>25822</v>
      </c>
      <c r="N7649" t="s">
        <v>25803</v>
      </c>
      <c r="O7649" t="s">
        <v>25823</v>
      </c>
      <c r="P7649" t="s">
        <v>4438</v>
      </c>
      <c r="U7649" s="1">
        <v>44833</v>
      </c>
      <c r="V7649" s="1">
        <v>44833</v>
      </c>
      <c r="AC7649" t="s">
        <v>53</v>
      </c>
      <c r="AD7649">
        <v>2969640882</v>
      </c>
      <c r="AE7649" s="1">
        <v>41834.517361111109</v>
      </c>
      <c r="AG7649" t="s">
        <v>42391</v>
      </c>
      <c r="AH7649" t="s">
        <v>51</v>
      </c>
      <c r="AJ7649" t="s">
        <v>53</v>
      </c>
      <c r="AO7649" t="s">
        <v>8142</v>
      </c>
    </row>
    <row r="7650" spans="1:43" x14ac:dyDescent="0.35">
      <c r="A7650" t="s">
        <v>42392</v>
      </c>
      <c r="B7650" t="s">
        <v>42393</v>
      </c>
      <c r="C7650" t="s">
        <v>42394</v>
      </c>
      <c r="D7650" t="s">
        <v>42395</v>
      </c>
      <c r="F7650" t="s">
        <v>42396</v>
      </c>
      <c r="H7650" t="s">
        <v>42397</v>
      </c>
      <c r="I7650" t="s">
        <v>169</v>
      </c>
      <c r="J7650" t="s">
        <v>42398</v>
      </c>
      <c r="P7650" t="s">
        <v>15645</v>
      </c>
      <c r="U7650" s="1">
        <v>44833.240972222222</v>
      </c>
      <c r="V7650" s="1">
        <v>44833.240972222222</v>
      </c>
      <c r="AC7650" t="s">
        <v>53</v>
      </c>
      <c r="AG7650" t="s">
        <v>42399</v>
      </c>
      <c r="AH7650" t="s">
        <v>53</v>
      </c>
      <c r="AJ7650" t="s">
        <v>53</v>
      </c>
      <c r="AK7650" t="s">
        <v>7782</v>
      </c>
      <c r="AO7650" t="s">
        <v>54</v>
      </c>
    </row>
    <row r="7651" spans="1:43" x14ac:dyDescent="0.35">
      <c r="A7651" t="s">
        <v>33655</v>
      </c>
      <c r="B7651" t="s">
        <v>28926</v>
      </c>
      <c r="C7651" t="s">
        <v>37464</v>
      </c>
      <c r="F7651" t="s">
        <v>33654</v>
      </c>
      <c r="H7651" t="s">
        <v>33655</v>
      </c>
      <c r="J7651" t="s">
        <v>30811</v>
      </c>
      <c r="N7651" t="s">
        <v>8265</v>
      </c>
      <c r="O7651">
        <v>83321</v>
      </c>
      <c r="P7651" t="s">
        <v>50</v>
      </c>
      <c r="U7651" s="1">
        <v>44834</v>
      </c>
      <c r="V7651" s="1">
        <v>44834</v>
      </c>
      <c r="AC7651" t="s">
        <v>53</v>
      </c>
      <c r="AD7651">
        <v>2969508936</v>
      </c>
      <c r="AE7651" s="1">
        <v>38278.679861111108</v>
      </c>
      <c r="AG7651" t="s">
        <v>42400</v>
      </c>
      <c r="AH7651" t="s">
        <v>51</v>
      </c>
      <c r="AJ7651" t="s">
        <v>53</v>
      </c>
      <c r="AO7651" t="s">
        <v>8142</v>
      </c>
    </row>
    <row r="7652" spans="1:43" x14ac:dyDescent="0.35">
      <c r="A7652" t="s">
        <v>42401</v>
      </c>
      <c r="B7652" t="s">
        <v>42402</v>
      </c>
      <c r="C7652" t="s">
        <v>42403</v>
      </c>
      <c r="F7652" t="s">
        <v>42404</v>
      </c>
      <c r="H7652" t="s">
        <v>42401</v>
      </c>
      <c r="J7652" t="s">
        <v>30811</v>
      </c>
      <c r="N7652" t="s">
        <v>8265</v>
      </c>
      <c r="O7652">
        <v>83204</v>
      </c>
      <c r="P7652" t="s">
        <v>50</v>
      </c>
      <c r="U7652" s="1">
        <v>44834</v>
      </c>
      <c r="V7652" s="1">
        <v>44834</v>
      </c>
      <c r="AC7652" t="s">
        <v>53</v>
      </c>
      <c r="AD7652">
        <v>2969508936</v>
      </c>
      <c r="AE7652" s="1">
        <v>38278.679861111108</v>
      </c>
      <c r="AG7652" t="s">
        <v>42405</v>
      </c>
      <c r="AH7652" t="s">
        <v>51</v>
      </c>
      <c r="AJ7652" t="s">
        <v>53</v>
      </c>
      <c r="AO7652" t="s">
        <v>8142</v>
      </c>
    </row>
    <row r="7653" spans="1:43" x14ac:dyDescent="0.35">
      <c r="A7653" t="s">
        <v>42406</v>
      </c>
      <c r="B7653" t="s">
        <v>16403</v>
      </c>
      <c r="C7653" t="s">
        <v>42407</v>
      </c>
      <c r="F7653" t="s">
        <v>42408</v>
      </c>
      <c r="H7653" t="s">
        <v>42409</v>
      </c>
      <c r="J7653" t="s">
        <v>42410</v>
      </c>
      <c r="K7653" t="s">
        <v>42411</v>
      </c>
      <c r="M7653" t="s">
        <v>4856</v>
      </c>
      <c r="N7653" t="s">
        <v>798</v>
      </c>
      <c r="O7653" t="s">
        <v>42412</v>
      </c>
      <c r="P7653" t="s">
        <v>50</v>
      </c>
      <c r="U7653" s="1">
        <v>44834</v>
      </c>
      <c r="V7653" s="1">
        <v>44834</v>
      </c>
      <c r="W7653" s="1">
        <v>44834.727777777778</v>
      </c>
      <c r="X7653" s="1">
        <v>44834.727777777778</v>
      </c>
      <c r="AC7653" t="s">
        <v>53</v>
      </c>
      <c r="AD7653">
        <v>1000000001</v>
      </c>
      <c r="AE7653" s="1">
        <v>39973.351388888892</v>
      </c>
      <c r="AF7653" t="s">
        <v>3377</v>
      </c>
      <c r="AG7653" t="s">
        <v>42413</v>
      </c>
      <c r="AH7653" t="s">
        <v>51</v>
      </c>
      <c r="AJ7653" t="s">
        <v>53</v>
      </c>
      <c r="AL7653" t="s">
        <v>78</v>
      </c>
      <c r="AO7653" t="s">
        <v>5443</v>
      </c>
      <c r="AP7653" s="1">
        <v>44840.42083333333</v>
      </c>
      <c r="AQ7653" s="1">
        <v>44839.606944444444</v>
      </c>
    </row>
    <row r="7654" spans="1:43" x14ac:dyDescent="0.35">
      <c r="A7654" t="s">
        <v>42414</v>
      </c>
      <c r="B7654" t="s">
        <v>1256</v>
      </c>
      <c r="C7654" t="s">
        <v>5318</v>
      </c>
      <c r="H7654" t="s">
        <v>42414</v>
      </c>
      <c r="J7654" t="s">
        <v>5173</v>
      </c>
      <c r="K7654" t="s">
        <v>2814</v>
      </c>
      <c r="M7654" t="s">
        <v>525</v>
      </c>
      <c r="N7654" t="s">
        <v>213</v>
      </c>
      <c r="O7654">
        <v>80011</v>
      </c>
      <c r="P7654" t="s">
        <v>50</v>
      </c>
      <c r="U7654" s="1">
        <v>44834</v>
      </c>
      <c r="V7654" s="1">
        <v>44834</v>
      </c>
      <c r="W7654" s="1">
        <v>44834.375</v>
      </c>
      <c r="X7654" s="1">
        <v>44834.375</v>
      </c>
      <c r="AC7654" t="s">
        <v>53</v>
      </c>
      <c r="AD7654">
        <v>2969481577</v>
      </c>
      <c r="AE7654" s="1">
        <v>37524</v>
      </c>
      <c r="AF7654" t="s">
        <v>6944</v>
      </c>
      <c r="AG7654" t="s">
        <v>42415</v>
      </c>
      <c r="AH7654" t="s">
        <v>51</v>
      </c>
      <c r="AJ7654" t="s">
        <v>53</v>
      </c>
      <c r="AL7654" t="s">
        <v>68</v>
      </c>
      <c r="AO7654" t="s">
        <v>5443</v>
      </c>
      <c r="AP7654" s="1">
        <v>44834.615277777775</v>
      </c>
    </row>
    <row r="7655" spans="1:43" x14ac:dyDescent="0.35">
      <c r="A7655" t="s">
        <v>42416</v>
      </c>
      <c r="B7655" t="s">
        <v>42417</v>
      </c>
      <c r="C7655" t="s">
        <v>42418</v>
      </c>
      <c r="H7655" t="s">
        <v>42419</v>
      </c>
      <c r="J7655" t="s">
        <v>22840</v>
      </c>
      <c r="P7655" t="s">
        <v>50</v>
      </c>
      <c r="U7655" s="1">
        <v>44834</v>
      </c>
      <c r="V7655" s="1">
        <v>44834</v>
      </c>
      <c r="W7655" s="1">
        <v>44840.634722222225</v>
      </c>
      <c r="X7655" s="1">
        <v>44840.634722222225</v>
      </c>
      <c r="AC7655" t="s">
        <v>53</v>
      </c>
      <c r="AD7655">
        <v>2969475309</v>
      </c>
      <c r="AE7655" s="1">
        <v>37159</v>
      </c>
      <c r="AF7655" t="s">
        <v>1154</v>
      </c>
      <c r="AG7655" t="s">
        <v>42420</v>
      </c>
      <c r="AH7655" t="s">
        <v>51</v>
      </c>
      <c r="AJ7655" t="s">
        <v>53</v>
      </c>
      <c r="AL7655" t="s">
        <v>68</v>
      </c>
      <c r="AO7655" t="s">
        <v>8142</v>
      </c>
      <c r="AP7655" s="1">
        <v>45355.405555555553</v>
      </c>
      <c r="AQ7655" s="1">
        <v>45175.624305555553</v>
      </c>
    </row>
    <row r="7656" spans="1:43" x14ac:dyDescent="0.35">
      <c r="A7656" t="s">
        <v>42421</v>
      </c>
      <c r="B7656" t="s">
        <v>42388</v>
      </c>
      <c r="C7656" t="s">
        <v>17520</v>
      </c>
      <c r="F7656" t="s">
        <v>42389</v>
      </c>
      <c r="H7656" t="s">
        <v>42421</v>
      </c>
      <c r="J7656" t="s">
        <v>25819</v>
      </c>
      <c r="N7656" t="s">
        <v>37539</v>
      </c>
      <c r="O7656" t="s">
        <v>42422</v>
      </c>
      <c r="P7656" t="s">
        <v>4438</v>
      </c>
      <c r="U7656" s="1">
        <v>44834</v>
      </c>
      <c r="V7656" s="1">
        <v>44834</v>
      </c>
      <c r="AC7656" t="s">
        <v>53</v>
      </c>
      <c r="AD7656">
        <v>2969640882</v>
      </c>
      <c r="AE7656" s="1">
        <v>41834.517361111109</v>
      </c>
      <c r="AG7656" t="s">
        <v>42423</v>
      </c>
      <c r="AH7656" t="s">
        <v>51</v>
      </c>
      <c r="AJ7656" t="s">
        <v>53</v>
      </c>
      <c r="AO7656" t="s">
        <v>8142</v>
      </c>
    </row>
    <row r="7657" spans="1:43" x14ac:dyDescent="0.35">
      <c r="A7657" t="s">
        <v>42424</v>
      </c>
      <c r="B7657" t="s">
        <v>42425</v>
      </c>
      <c r="C7657" t="s">
        <v>42426</v>
      </c>
      <c r="F7657" t="s">
        <v>42427</v>
      </c>
      <c r="H7657" t="s">
        <v>42424</v>
      </c>
      <c r="J7657" t="s">
        <v>42428</v>
      </c>
      <c r="K7657" t="s">
        <v>42429</v>
      </c>
      <c r="M7657" t="s">
        <v>3376</v>
      </c>
      <c r="N7657" t="s">
        <v>65</v>
      </c>
      <c r="O7657">
        <v>80621</v>
      </c>
      <c r="P7657" t="s">
        <v>50</v>
      </c>
      <c r="U7657" s="1">
        <v>44836</v>
      </c>
      <c r="V7657" s="1">
        <v>44836</v>
      </c>
      <c r="W7657" s="1">
        <v>44836.570833333331</v>
      </c>
      <c r="X7657" s="1">
        <v>44836.570833333331</v>
      </c>
      <c r="AC7657" t="s">
        <v>51</v>
      </c>
      <c r="AD7657">
        <v>1000000001</v>
      </c>
      <c r="AE7657" s="1">
        <v>39973.351388888892</v>
      </c>
      <c r="AF7657" t="s">
        <v>3377</v>
      </c>
      <c r="AG7657" t="s">
        <v>42430</v>
      </c>
      <c r="AH7657" t="s">
        <v>51</v>
      </c>
      <c r="AJ7657" t="s">
        <v>53</v>
      </c>
      <c r="AL7657" t="s">
        <v>78</v>
      </c>
      <c r="AO7657" t="s">
        <v>5443</v>
      </c>
      <c r="AP7657" s="1">
        <v>45341.231249999997</v>
      </c>
      <c r="AQ7657" s="1">
        <v>44900.473611111112</v>
      </c>
    </row>
    <row r="7658" spans="1:43" x14ac:dyDescent="0.35">
      <c r="A7658" t="s">
        <v>42431</v>
      </c>
      <c r="B7658" t="s">
        <v>39296</v>
      </c>
      <c r="C7658" t="s">
        <v>33119</v>
      </c>
      <c r="F7658" t="s">
        <v>42432</v>
      </c>
      <c r="H7658" t="s">
        <v>42433</v>
      </c>
      <c r="J7658" t="s">
        <v>42434</v>
      </c>
      <c r="N7658" t="s">
        <v>16805</v>
      </c>
      <c r="O7658">
        <v>97754</v>
      </c>
      <c r="P7658" t="s">
        <v>50</v>
      </c>
      <c r="U7658" s="1">
        <v>44837</v>
      </c>
      <c r="V7658" s="1">
        <v>44837</v>
      </c>
      <c r="AC7658" t="s">
        <v>53</v>
      </c>
      <c r="AD7658">
        <v>2969810423</v>
      </c>
      <c r="AE7658" s="1">
        <v>43258.700694444444</v>
      </c>
      <c r="AG7658" t="s">
        <v>42435</v>
      </c>
      <c r="AH7658" t="s">
        <v>51</v>
      </c>
      <c r="AJ7658" t="s">
        <v>53</v>
      </c>
      <c r="AO7658" t="s">
        <v>8142</v>
      </c>
    </row>
    <row r="7659" spans="1:43" x14ac:dyDescent="0.35">
      <c r="A7659" t="s">
        <v>42436</v>
      </c>
      <c r="B7659" t="s">
        <v>10163</v>
      </c>
      <c r="C7659" t="s">
        <v>42437</v>
      </c>
      <c r="H7659" t="s">
        <v>37478</v>
      </c>
      <c r="J7659" t="s">
        <v>36919</v>
      </c>
      <c r="K7659" t="s">
        <v>37479</v>
      </c>
      <c r="M7659" t="s">
        <v>42438</v>
      </c>
      <c r="N7659" t="s">
        <v>798</v>
      </c>
      <c r="O7659">
        <v>75935</v>
      </c>
      <c r="P7659" t="s">
        <v>50</v>
      </c>
      <c r="U7659" s="1">
        <v>44837</v>
      </c>
      <c r="V7659" s="1">
        <v>44837</v>
      </c>
      <c r="W7659" s="1">
        <v>44837.462500000001</v>
      </c>
      <c r="X7659" s="1">
        <v>44837.462500000001</v>
      </c>
      <c r="AC7659" t="s">
        <v>53</v>
      </c>
      <c r="AD7659">
        <v>2969822696</v>
      </c>
      <c r="AE7659" s="1">
        <v>43308.719444444447</v>
      </c>
      <c r="AF7659" t="s">
        <v>37480</v>
      </c>
      <c r="AG7659" t="s">
        <v>42439</v>
      </c>
      <c r="AH7659" t="s">
        <v>51</v>
      </c>
      <c r="AJ7659" t="s">
        <v>53</v>
      </c>
      <c r="AL7659" t="s">
        <v>68</v>
      </c>
      <c r="AO7659" t="s">
        <v>8142</v>
      </c>
    </row>
    <row r="7660" spans="1:43" x14ac:dyDescent="0.35">
      <c r="A7660" t="s">
        <v>42440</v>
      </c>
      <c r="B7660" t="s">
        <v>42441</v>
      </c>
      <c r="C7660" t="s">
        <v>1798</v>
      </c>
      <c r="F7660" t="s">
        <v>37960</v>
      </c>
      <c r="H7660" t="s">
        <v>42440</v>
      </c>
      <c r="J7660" t="s">
        <v>21799</v>
      </c>
      <c r="K7660" t="s">
        <v>14422</v>
      </c>
      <c r="M7660" t="s">
        <v>5822</v>
      </c>
      <c r="N7660" t="s">
        <v>213</v>
      </c>
      <c r="O7660">
        <v>80109</v>
      </c>
      <c r="P7660" t="s">
        <v>50</v>
      </c>
      <c r="U7660" s="1">
        <v>44837</v>
      </c>
      <c r="V7660" s="1">
        <v>44837</v>
      </c>
      <c r="W7660" s="1">
        <v>44837.441666666666</v>
      </c>
      <c r="X7660" s="1">
        <v>44837.441666666666</v>
      </c>
      <c r="AC7660" t="s">
        <v>53</v>
      </c>
      <c r="AD7660">
        <v>2969960734</v>
      </c>
      <c r="AE7660" s="1">
        <v>43921.42291666667</v>
      </c>
      <c r="AF7660" t="s">
        <v>14409</v>
      </c>
      <c r="AG7660" t="s">
        <v>42442</v>
      </c>
      <c r="AH7660" t="s">
        <v>51</v>
      </c>
      <c r="AJ7660" t="s">
        <v>53</v>
      </c>
      <c r="AL7660" t="s">
        <v>68</v>
      </c>
      <c r="AO7660" t="s">
        <v>5443</v>
      </c>
      <c r="AP7660" s="1">
        <v>45475.525000000001</v>
      </c>
      <c r="AQ7660" s="1">
        <v>45474.727083333331</v>
      </c>
    </row>
    <row r="7661" spans="1:43" x14ac:dyDescent="0.35">
      <c r="A7661" t="s">
        <v>42443</v>
      </c>
      <c r="B7661" t="s">
        <v>18237</v>
      </c>
      <c r="C7661" t="s">
        <v>32196</v>
      </c>
      <c r="F7661">
        <v>14322098115</v>
      </c>
      <c r="H7661" t="s">
        <v>42444</v>
      </c>
      <c r="J7661" t="s">
        <v>42445</v>
      </c>
      <c r="N7661" t="s">
        <v>637</v>
      </c>
      <c r="O7661">
        <v>79360</v>
      </c>
      <c r="P7661" t="s">
        <v>50</v>
      </c>
      <c r="U7661" s="1">
        <v>44837</v>
      </c>
      <c r="V7661" s="1">
        <v>44837</v>
      </c>
      <c r="W7661" s="1">
        <v>44837.466666666667</v>
      </c>
      <c r="X7661" s="1">
        <v>44837.466666666667</v>
      </c>
      <c r="AC7661" t="s">
        <v>53</v>
      </c>
      <c r="AD7661">
        <v>1000000001</v>
      </c>
      <c r="AE7661" s="1">
        <v>39973.351388888892</v>
      </c>
      <c r="AF7661" t="s">
        <v>3377</v>
      </c>
      <c r="AG7661" t="s">
        <v>42446</v>
      </c>
      <c r="AH7661" t="s">
        <v>51</v>
      </c>
      <c r="AJ7661" t="s">
        <v>53</v>
      </c>
      <c r="AL7661" t="s">
        <v>78</v>
      </c>
      <c r="AO7661" t="s">
        <v>5443</v>
      </c>
      <c r="AP7661" s="1">
        <v>44837.465277777781</v>
      </c>
    </row>
    <row r="7662" spans="1:43" x14ac:dyDescent="0.35">
      <c r="A7662" t="s">
        <v>42447</v>
      </c>
      <c r="B7662" t="s">
        <v>42088</v>
      </c>
      <c r="C7662" t="s">
        <v>4860</v>
      </c>
      <c r="F7662" t="s">
        <v>42448</v>
      </c>
      <c r="H7662" t="s">
        <v>42449</v>
      </c>
      <c r="J7662" t="s">
        <v>42450</v>
      </c>
      <c r="P7662" t="s">
        <v>50</v>
      </c>
      <c r="U7662" s="1">
        <v>44837</v>
      </c>
      <c r="V7662" s="1">
        <v>44837</v>
      </c>
      <c r="W7662" s="1">
        <v>44837.540277777778</v>
      </c>
      <c r="X7662" s="1">
        <v>44837.540277777778</v>
      </c>
      <c r="AC7662" t="s">
        <v>53</v>
      </c>
      <c r="AD7662">
        <v>1000000001</v>
      </c>
      <c r="AE7662" s="1">
        <v>39973.351388888892</v>
      </c>
      <c r="AF7662" t="s">
        <v>3377</v>
      </c>
      <c r="AG7662" t="s">
        <v>42451</v>
      </c>
      <c r="AH7662" t="s">
        <v>51</v>
      </c>
      <c r="AJ7662" t="s">
        <v>53</v>
      </c>
      <c r="AL7662" t="s">
        <v>78</v>
      </c>
      <c r="AO7662" t="s">
        <v>5443</v>
      </c>
      <c r="AP7662" s="1">
        <v>44837.538194444445</v>
      </c>
    </row>
    <row r="7663" spans="1:43" x14ac:dyDescent="0.35">
      <c r="A7663" t="s">
        <v>42452</v>
      </c>
      <c r="B7663" t="s">
        <v>27376</v>
      </c>
      <c r="C7663" t="s">
        <v>3554</v>
      </c>
      <c r="F7663" t="s">
        <v>42453</v>
      </c>
      <c r="H7663" t="s">
        <v>42454</v>
      </c>
      <c r="J7663" t="s">
        <v>42455</v>
      </c>
      <c r="M7663" t="s">
        <v>3234</v>
      </c>
      <c r="N7663" t="s">
        <v>398</v>
      </c>
      <c r="O7663">
        <v>88210</v>
      </c>
      <c r="P7663" t="s">
        <v>50</v>
      </c>
      <c r="U7663" s="1">
        <v>44837</v>
      </c>
      <c r="V7663" s="1">
        <v>44837</v>
      </c>
      <c r="W7663" s="1">
        <v>44837.456944444442</v>
      </c>
      <c r="X7663" s="1">
        <v>44837.456944444442</v>
      </c>
      <c r="AC7663" t="s">
        <v>53</v>
      </c>
      <c r="AD7663">
        <v>1000000001</v>
      </c>
      <c r="AE7663" s="1">
        <v>39973.351388888892</v>
      </c>
      <c r="AF7663" t="s">
        <v>3377</v>
      </c>
      <c r="AG7663" t="s">
        <v>42456</v>
      </c>
      <c r="AH7663" t="s">
        <v>51</v>
      </c>
      <c r="AJ7663" t="s">
        <v>53</v>
      </c>
      <c r="AL7663" t="s">
        <v>78</v>
      </c>
      <c r="AO7663" t="s">
        <v>8142</v>
      </c>
    </row>
    <row r="7664" spans="1:43" x14ac:dyDescent="0.35">
      <c r="A7664" t="s">
        <v>42457</v>
      </c>
      <c r="B7664" t="s">
        <v>19054</v>
      </c>
      <c r="C7664" t="s">
        <v>758</v>
      </c>
      <c r="F7664" t="s">
        <v>42458</v>
      </c>
      <c r="H7664" t="s">
        <v>42457</v>
      </c>
      <c r="J7664" t="s">
        <v>26184</v>
      </c>
      <c r="N7664" t="s">
        <v>398</v>
      </c>
      <c r="O7664">
        <v>88231</v>
      </c>
      <c r="P7664" t="s">
        <v>50</v>
      </c>
      <c r="U7664" s="1">
        <v>44837</v>
      </c>
      <c r="V7664" s="1">
        <v>44837</v>
      </c>
      <c r="W7664" s="1">
        <v>44837.796527777777</v>
      </c>
      <c r="X7664" s="1">
        <v>44837.796527777777</v>
      </c>
      <c r="AC7664" t="s">
        <v>53</v>
      </c>
      <c r="AD7664">
        <v>1000000001</v>
      </c>
      <c r="AE7664" s="1">
        <v>39973.351388888892</v>
      </c>
      <c r="AF7664" t="s">
        <v>3377</v>
      </c>
      <c r="AG7664" t="s">
        <v>42459</v>
      </c>
      <c r="AH7664" t="s">
        <v>51</v>
      </c>
      <c r="AJ7664" t="s">
        <v>53</v>
      </c>
      <c r="AL7664" t="s">
        <v>78</v>
      </c>
      <c r="AO7664" t="s">
        <v>8142</v>
      </c>
    </row>
    <row r="7665" spans="1:43" x14ac:dyDescent="0.35">
      <c r="A7665" t="s">
        <v>42460</v>
      </c>
      <c r="B7665" t="s">
        <v>42461</v>
      </c>
      <c r="C7665" t="s">
        <v>42462</v>
      </c>
      <c r="F7665" t="s">
        <v>42463</v>
      </c>
      <c r="H7665" t="s">
        <v>42460</v>
      </c>
      <c r="J7665" t="s">
        <v>27082</v>
      </c>
      <c r="K7665" t="s">
        <v>42464</v>
      </c>
      <c r="L7665" t="s">
        <v>42465</v>
      </c>
      <c r="M7665" t="s">
        <v>42466</v>
      </c>
      <c r="N7665" t="s">
        <v>42466</v>
      </c>
      <c r="O7665">
        <v>91709</v>
      </c>
      <c r="P7665" t="s">
        <v>5151</v>
      </c>
      <c r="U7665" s="1">
        <v>44838</v>
      </c>
      <c r="V7665" s="1">
        <v>44838</v>
      </c>
      <c r="AC7665" t="s">
        <v>53</v>
      </c>
      <c r="AD7665">
        <v>2969570414</v>
      </c>
      <c r="AE7665" s="1">
        <v>40940.538888888892</v>
      </c>
      <c r="AG7665" t="s">
        <v>42467</v>
      </c>
      <c r="AH7665" t="s">
        <v>51</v>
      </c>
      <c r="AJ7665" t="s">
        <v>53</v>
      </c>
      <c r="AO7665" t="s">
        <v>8142</v>
      </c>
    </row>
    <row r="7666" spans="1:43" x14ac:dyDescent="0.35">
      <c r="A7666">
        <v>229691</v>
      </c>
      <c r="B7666" t="s">
        <v>2966</v>
      </c>
      <c r="C7666" t="s">
        <v>860</v>
      </c>
      <c r="F7666" t="s">
        <v>41747</v>
      </c>
      <c r="H7666" t="s">
        <v>41759</v>
      </c>
      <c r="J7666" t="s">
        <v>18584</v>
      </c>
      <c r="N7666" t="s">
        <v>287</v>
      </c>
      <c r="O7666">
        <v>80018</v>
      </c>
      <c r="P7666" t="s">
        <v>50</v>
      </c>
      <c r="U7666" s="1">
        <v>44838</v>
      </c>
      <c r="V7666" s="1">
        <v>44838</v>
      </c>
      <c r="W7666" s="1">
        <v>44838.740277777775</v>
      </c>
      <c r="X7666" s="1">
        <v>44838.740277777775</v>
      </c>
      <c r="AC7666" t="s">
        <v>53</v>
      </c>
      <c r="AD7666">
        <v>2969543968</v>
      </c>
      <c r="AE7666" s="1">
        <v>40032.470138888886</v>
      </c>
      <c r="AG7666" t="s">
        <v>42468</v>
      </c>
      <c r="AH7666" t="s">
        <v>51</v>
      </c>
      <c r="AJ7666" t="s">
        <v>53</v>
      </c>
      <c r="AL7666" t="s">
        <v>78</v>
      </c>
      <c r="AO7666" t="s">
        <v>8142</v>
      </c>
    </row>
    <row r="7667" spans="1:43" x14ac:dyDescent="0.35">
      <c r="A7667" t="s">
        <v>42469</v>
      </c>
      <c r="B7667" t="s">
        <v>42470</v>
      </c>
      <c r="C7667" t="s">
        <v>42471</v>
      </c>
      <c r="F7667" t="s">
        <v>42472</v>
      </c>
      <c r="H7667" t="s">
        <v>42469</v>
      </c>
      <c r="J7667" t="s">
        <v>11008</v>
      </c>
      <c r="N7667" t="s">
        <v>10540</v>
      </c>
      <c r="O7667">
        <v>37076</v>
      </c>
      <c r="P7667" t="s">
        <v>50</v>
      </c>
      <c r="U7667" s="1">
        <v>44838</v>
      </c>
      <c r="V7667" s="1">
        <v>44838</v>
      </c>
      <c r="AC7667" t="s">
        <v>53</v>
      </c>
      <c r="AD7667">
        <v>2969478809</v>
      </c>
      <c r="AE7667" s="1">
        <v>37358</v>
      </c>
      <c r="AG7667" t="s">
        <v>42473</v>
      </c>
      <c r="AH7667" t="s">
        <v>51</v>
      </c>
      <c r="AJ7667" t="s">
        <v>53</v>
      </c>
      <c r="AO7667" t="s">
        <v>8142</v>
      </c>
    </row>
    <row r="7668" spans="1:43" x14ac:dyDescent="0.35">
      <c r="A7668" t="s">
        <v>5485</v>
      </c>
      <c r="B7668" t="s">
        <v>42474</v>
      </c>
      <c r="C7668" t="s">
        <v>309</v>
      </c>
      <c r="F7668" t="s">
        <v>42475</v>
      </c>
      <c r="H7668" t="s">
        <v>5485</v>
      </c>
      <c r="J7668" t="s">
        <v>5486</v>
      </c>
      <c r="K7668" t="s">
        <v>42476</v>
      </c>
      <c r="M7668" t="s">
        <v>4629</v>
      </c>
      <c r="N7668" t="s">
        <v>2409</v>
      </c>
      <c r="O7668">
        <v>85034</v>
      </c>
      <c r="P7668" t="s">
        <v>50</v>
      </c>
      <c r="U7668" s="1">
        <v>44838</v>
      </c>
      <c r="V7668" s="1">
        <v>44838</v>
      </c>
      <c r="W7668" s="1">
        <v>44838.731944444444</v>
      </c>
      <c r="X7668" s="1">
        <v>44838.731944444444</v>
      </c>
      <c r="AC7668" t="s">
        <v>51</v>
      </c>
      <c r="AD7668">
        <v>2969542473</v>
      </c>
      <c r="AE7668" s="1">
        <v>39974.713888888888</v>
      </c>
      <c r="AF7668" t="s">
        <v>39456</v>
      </c>
      <c r="AG7668" t="s">
        <v>42477</v>
      </c>
      <c r="AH7668" t="s">
        <v>51</v>
      </c>
      <c r="AJ7668" t="s">
        <v>53</v>
      </c>
      <c r="AL7668" t="s">
        <v>68</v>
      </c>
      <c r="AO7668" t="s">
        <v>5443</v>
      </c>
      <c r="AP7668" s="1">
        <v>44838.759722222225</v>
      </c>
    </row>
    <row r="7669" spans="1:43" x14ac:dyDescent="0.35">
      <c r="A7669" t="s">
        <v>42478</v>
      </c>
      <c r="B7669" t="s">
        <v>25531</v>
      </c>
      <c r="C7669" t="s">
        <v>4450</v>
      </c>
      <c r="F7669" t="s">
        <v>42479</v>
      </c>
      <c r="H7669" t="s">
        <v>42478</v>
      </c>
      <c r="J7669" t="s">
        <v>13574</v>
      </c>
      <c r="N7669" t="s">
        <v>42153</v>
      </c>
      <c r="O7669">
        <v>4818</v>
      </c>
      <c r="P7669" t="s">
        <v>19709</v>
      </c>
      <c r="U7669" s="1">
        <v>44838</v>
      </c>
      <c r="V7669" s="1">
        <v>44838</v>
      </c>
      <c r="AC7669" t="s">
        <v>53</v>
      </c>
      <c r="AD7669">
        <v>2969823183</v>
      </c>
      <c r="AE7669" s="1">
        <v>43312.453472222223</v>
      </c>
      <c r="AG7669" t="s">
        <v>42480</v>
      </c>
      <c r="AH7669" t="s">
        <v>51</v>
      </c>
      <c r="AJ7669" t="s">
        <v>53</v>
      </c>
      <c r="AO7669" t="s">
        <v>8142</v>
      </c>
    </row>
    <row r="7670" spans="1:43" x14ac:dyDescent="0.35">
      <c r="A7670" t="s">
        <v>42481</v>
      </c>
      <c r="B7670" t="s">
        <v>42482</v>
      </c>
      <c r="C7670" t="s">
        <v>42483</v>
      </c>
      <c r="F7670" t="s">
        <v>42484</v>
      </c>
      <c r="H7670" t="s">
        <v>42481</v>
      </c>
      <c r="J7670" t="s">
        <v>42485</v>
      </c>
      <c r="K7670" t="s">
        <v>42486</v>
      </c>
      <c r="M7670" t="s">
        <v>4583</v>
      </c>
      <c r="N7670" t="s">
        <v>253</v>
      </c>
      <c r="O7670">
        <v>87505</v>
      </c>
      <c r="P7670" t="s">
        <v>50</v>
      </c>
      <c r="U7670" s="1">
        <v>44838</v>
      </c>
      <c r="V7670" s="1">
        <v>44838</v>
      </c>
      <c r="W7670" s="1">
        <v>44838.626388888886</v>
      </c>
      <c r="X7670" s="1">
        <v>44838.626388888886</v>
      </c>
      <c r="AC7670" t="s">
        <v>53</v>
      </c>
      <c r="AD7670">
        <v>2972131901</v>
      </c>
      <c r="AE7670" s="1">
        <v>44838.628472222219</v>
      </c>
      <c r="AF7670" t="s">
        <v>42487</v>
      </c>
      <c r="AG7670" t="s">
        <v>42488</v>
      </c>
      <c r="AH7670" t="s">
        <v>51</v>
      </c>
      <c r="AJ7670" t="s">
        <v>53</v>
      </c>
      <c r="AL7670" t="s">
        <v>68</v>
      </c>
      <c r="AO7670" t="s">
        <v>5443</v>
      </c>
      <c r="AP7670" s="1">
        <v>45441.501388888886</v>
      </c>
      <c r="AQ7670" s="1">
        <v>45330.686805555553</v>
      </c>
    </row>
    <row r="7671" spans="1:43" x14ac:dyDescent="0.35">
      <c r="A7671" t="s">
        <v>42489</v>
      </c>
      <c r="B7671" t="s">
        <v>42490</v>
      </c>
      <c r="C7671" t="s">
        <v>2238</v>
      </c>
      <c r="F7671" t="s">
        <v>42491</v>
      </c>
      <c r="H7671" t="s">
        <v>42489</v>
      </c>
      <c r="J7671" t="s">
        <v>42492</v>
      </c>
      <c r="P7671" t="s">
        <v>50</v>
      </c>
      <c r="U7671" s="1">
        <v>44838</v>
      </c>
      <c r="V7671" s="1">
        <v>44838</v>
      </c>
      <c r="W7671" s="1">
        <v>44838.408333333333</v>
      </c>
      <c r="X7671" s="1">
        <v>44838.408333333333</v>
      </c>
      <c r="AC7671" t="s">
        <v>53</v>
      </c>
      <c r="AD7671">
        <v>2969520220</v>
      </c>
      <c r="AE7671" s="1">
        <v>38945.443749999999</v>
      </c>
      <c r="AG7671" t="s">
        <v>42493</v>
      </c>
      <c r="AH7671" t="s">
        <v>51</v>
      </c>
      <c r="AJ7671" t="s">
        <v>53</v>
      </c>
      <c r="AL7671" t="s">
        <v>78</v>
      </c>
      <c r="AO7671" t="s">
        <v>8142</v>
      </c>
      <c r="AP7671" s="1">
        <v>44838.411805555559</v>
      </c>
    </row>
    <row r="7672" spans="1:43" x14ac:dyDescent="0.35">
      <c r="A7672" t="s">
        <v>42494</v>
      </c>
      <c r="B7672" t="s">
        <v>42495</v>
      </c>
      <c r="C7672" t="s">
        <v>42496</v>
      </c>
      <c r="F7672" t="s">
        <v>42497</v>
      </c>
      <c r="H7672" t="s">
        <v>42494</v>
      </c>
      <c r="J7672" t="s">
        <v>9017</v>
      </c>
      <c r="N7672" t="s">
        <v>398</v>
      </c>
      <c r="O7672">
        <v>88220</v>
      </c>
      <c r="P7672" t="s">
        <v>50</v>
      </c>
      <c r="U7672" s="1">
        <v>44838</v>
      </c>
      <c r="V7672" s="1">
        <v>44838</v>
      </c>
      <c r="W7672" s="1">
        <v>44838.584722222222</v>
      </c>
      <c r="X7672" s="1">
        <v>44838.584722222222</v>
      </c>
      <c r="AC7672" t="s">
        <v>53</v>
      </c>
      <c r="AD7672">
        <v>2969579793</v>
      </c>
      <c r="AE7672" s="1">
        <v>41172.685416666667</v>
      </c>
      <c r="AG7672" t="s">
        <v>42498</v>
      </c>
      <c r="AH7672" t="s">
        <v>51</v>
      </c>
      <c r="AJ7672" t="s">
        <v>53</v>
      </c>
      <c r="AL7672" t="s">
        <v>78</v>
      </c>
      <c r="AO7672" t="s">
        <v>8142</v>
      </c>
      <c r="AP7672" s="1">
        <v>44869.693749999999</v>
      </c>
    </row>
    <row r="7673" spans="1:43" x14ac:dyDescent="0.35">
      <c r="A7673" t="s">
        <v>42499</v>
      </c>
      <c r="B7673" t="s">
        <v>1965</v>
      </c>
      <c r="C7673" t="s">
        <v>7692</v>
      </c>
      <c r="F7673" t="s">
        <v>41374</v>
      </c>
      <c r="H7673" t="s">
        <v>42500</v>
      </c>
      <c r="J7673" t="s">
        <v>285</v>
      </c>
      <c r="P7673" t="s">
        <v>50</v>
      </c>
      <c r="U7673" s="1">
        <v>44838</v>
      </c>
      <c r="V7673" s="1">
        <v>44838</v>
      </c>
      <c r="W7673" s="1">
        <v>44838.861111111109</v>
      </c>
      <c r="X7673" s="1">
        <v>44838.861111111109</v>
      </c>
      <c r="AC7673" t="s">
        <v>53</v>
      </c>
      <c r="AD7673">
        <v>1000000001</v>
      </c>
      <c r="AE7673" s="1">
        <v>39973.351388888892</v>
      </c>
      <c r="AF7673" t="s">
        <v>3377</v>
      </c>
      <c r="AG7673" t="s">
        <v>42501</v>
      </c>
      <c r="AH7673" t="s">
        <v>51</v>
      </c>
      <c r="AJ7673" t="s">
        <v>53</v>
      </c>
      <c r="AL7673" t="s">
        <v>78</v>
      </c>
      <c r="AO7673" t="s">
        <v>5443</v>
      </c>
      <c r="AP7673" s="1">
        <v>44845.931250000001</v>
      </c>
    </row>
    <row r="7674" spans="1:43" x14ac:dyDescent="0.35">
      <c r="A7674">
        <v>336015</v>
      </c>
      <c r="B7674" t="s">
        <v>42502</v>
      </c>
      <c r="C7674" t="s">
        <v>42503</v>
      </c>
      <c r="F7674" t="s">
        <v>41747</v>
      </c>
      <c r="H7674" t="s">
        <v>41759</v>
      </c>
      <c r="J7674" t="s">
        <v>18584</v>
      </c>
      <c r="N7674" t="s">
        <v>287</v>
      </c>
      <c r="O7674">
        <v>80018</v>
      </c>
      <c r="P7674" t="s">
        <v>50</v>
      </c>
      <c r="U7674" s="1">
        <v>44838</v>
      </c>
      <c r="V7674" s="1">
        <v>44838</v>
      </c>
      <c r="W7674" s="1">
        <v>44838.78402777778</v>
      </c>
      <c r="X7674" s="1">
        <v>44838.78402777778</v>
      </c>
      <c r="AC7674" t="s">
        <v>53</v>
      </c>
      <c r="AD7674">
        <v>2969543968</v>
      </c>
      <c r="AE7674" s="1">
        <v>40032.470138888886</v>
      </c>
      <c r="AG7674" t="s">
        <v>42504</v>
      </c>
      <c r="AH7674" t="s">
        <v>51</v>
      </c>
      <c r="AJ7674" t="s">
        <v>53</v>
      </c>
      <c r="AL7674" t="s">
        <v>78</v>
      </c>
      <c r="AO7674" t="s">
        <v>8142</v>
      </c>
    </row>
    <row r="7675" spans="1:43" x14ac:dyDescent="0.35">
      <c r="A7675">
        <v>335833</v>
      </c>
      <c r="B7675" t="s">
        <v>11182</v>
      </c>
      <c r="C7675" t="s">
        <v>42505</v>
      </c>
      <c r="F7675" t="s">
        <v>41747</v>
      </c>
      <c r="H7675" t="s">
        <v>41759</v>
      </c>
      <c r="J7675" t="s">
        <v>18584</v>
      </c>
      <c r="N7675" t="s">
        <v>287</v>
      </c>
      <c r="O7675">
        <v>80018</v>
      </c>
      <c r="P7675" t="s">
        <v>50</v>
      </c>
      <c r="U7675" s="1">
        <v>44838</v>
      </c>
      <c r="V7675" s="1">
        <v>44838</v>
      </c>
      <c r="W7675" s="1">
        <v>44838.78125</v>
      </c>
      <c r="X7675" s="1">
        <v>44838.78125</v>
      </c>
      <c r="AC7675" t="s">
        <v>53</v>
      </c>
      <c r="AD7675">
        <v>2969543968</v>
      </c>
      <c r="AE7675" s="1">
        <v>40032.470138888886</v>
      </c>
      <c r="AG7675" t="s">
        <v>42506</v>
      </c>
      <c r="AH7675" t="s">
        <v>51</v>
      </c>
      <c r="AJ7675" t="s">
        <v>53</v>
      </c>
      <c r="AL7675" t="s">
        <v>78</v>
      </c>
      <c r="AO7675" t="s">
        <v>8142</v>
      </c>
    </row>
    <row r="7676" spans="1:43" x14ac:dyDescent="0.35">
      <c r="A7676">
        <v>332209</v>
      </c>
      <c r="B7676" t="s">
        <v>42507</v>
      </c>
      <c r="C7676" t="s">
        <v>849</v>
      </c>
      <c r="F7676" t="s">
        <v>41747</v>
      </c>
      <c r="H7676" t="s">
        <v>41759</v>
      </c>
      <c r="J7676" t="s">
        <v>18584</v>
      </c>
      <c r="N7676" t="s">
        <v>287</v>
      </c>
      <c r="O7676">
        <v>80018</v>
      </c>
      <c r="P7676" t="s">
        <v>50</v>
      </c>
      <c r="U7676" s="1">
        <v>44838</v>
      </c>
      <c r="V7676" s="1">
        <v>44838</v>
      </c>
      <c r="W7676" s="1">
        <v>44838.77847222222</v>
      </c>
      <c r="X7676" s="1">
        <v>44838.77847222222</v>
      </c>
      <c r="AC7676" t="s">
        <v>53</v>
      </c>
      <c r="AD7676">
        <v>2969543968</v>
      </c>
      <c r="AE7676" s="1">
        <v>40032.470138888886</v>
      </c>
      <c r="AG7676" t="s">
        <v>42508</v>
      </c>
      <c r="AH7676" t="s">
        <v>51</v>
      </c>
      <c r="AJ7676" t="s">
        <v>53</v>
      </c>
      <c r="AL7676" t="s">
        <v>78</v>
      </c>
      <c r="AO7676" t="s">
        <v>8142</v>
      </c>
    </row>
    <row r="7677" spans="1:43" x14ac:dyDescent="0.35">
      <c r="A7677">
        <v>326580</v>
      </c>
      <c r="B7677" t="s">
        <v>22087</v>
      </c>
      <c r="C7677" t="s">
        <v>1429</v>
      </c>
      <c r="F7677" t="s">
        <v>41747</v>
      </c>
      <c r="H7677" t="s">
        <v>41759</v>
      </c>
      <c r="J7677" t="s">
        <v>18584</v>
      </c>
      <c r="N7677" t="s">
        <v>287</v>
      </c>
      <c r="O7677">
        <v>80018</v>
      </c>
      <c r="P7677" t="s">
        <v>50</v>
      </c>
      <c r="U7677" s="1">
        <v>44838</v>
      </c>
      <c r="V7677" s="1">
        <v>44838</v>
      </c>
      <c r="W7677" s="1">
        <v>44838.774305555555</v>
      </c>
      <c r="X7677" s="1">
        <v>44838.774305555555</v>
      </c>
      <c r="AC7677" t="s">
        <v>53</v>
      </c>
      <c r="AD7677">
        <v>2969543968</v>
      </c>
      <c r="AE7677" s="1">
        <v>40032.470138888886</v>
      </c>
      <c r="AG7677" t="s">
        <v>42509</v>
      </c>
      <c r="AH7677" t="s">
        <v>51</v>
      </c>
      <c r="AJ7677" t="s">
        <v>53</v>
      </c>
      <c r="AL7677" t="s">
        <v>78</v>
      </c>
      <c r="AO7677" t="s">
        <v>8142</v>
      </c>
    </row>
    <row r="7678" spans="1:43" x14ac:dyDescent="0.35">
      <c r="A7678">
        <v>310682</v>
      </c>
      <c r="B7678" t="s">
        <v>42510</v>
      </c>
      <c r="C7678" t="s">
        <v>9111</v>
      </c>
      <c r="H7678" t="s">
        <v>41759</v>
      </c>
      <c r="J7678" t="s">
        <v>18584</v>
      </c>
      <c r="K7678" t="s">
        <v>2782</v>
      </c>
      <c r="M7678" t="s">
        <v>2783</v>
      </c>
      <c r="N7678" t="s">
        <v>264</v>
      </c>
      <c r="O7678">
        <v>77002</v>
      </c>
      <c r="P7678" t="s">
        <v>50</v>
      </c>
      <c r="U7678" s="1">
        <v>44838</v>
      </c>
      <c r="V7678" s="1">
        <v>44838</v>
      </c>
      <c r="W7678" s="1">
        <v>44838.772916666669</v>
      </c>
      <c r="X7678" s="1">
        <v>44838.772916666669</v>
      </c>
      <c r="AC7678" t="s">
        <v>53</v>
      </c>
      <c r="AD7678">
        <v>2969543968</v>
      </c>
      <c r="AE7678" s="1">
        <v>40032.470138888886</v>
      </c>
      <c r="AG7678" t="s">
        <v>42511</v>
      </c>
      <c r="AH7678" t="s">
        <v>51</v>
      </c>
      <c r="AJ7678" t="s">
        <v>53</v>
      </c>
      <c r="AL7678" t="s">
        <v>78</v>
      </c>
      <c r="AO7678" t="s">
        <v>8142</v>
      </c>
    </row>
    <row r="7679" spans="1:43" x14ac:dyDescent="0.35">
      <c r="A7679">
        <v>308928</v>
      </c>
      <c r="B7679" t="s">
        <v>16247</v>
      </c>
      <c r="C7679" t="s">
        <v>97</v>
      </c>
      <c r="F7679" t="s">
        <v>41747</v>
      </c>
      <c r="H7679" t="s">
        <v>41759</v>
      </c>
      <c r="J7679" t="s">
        <v>18584</v>
      </c>
      <c r="N7679" t="s">
        <v>287</v>
      </c>
      <c r="O7679">
        <v>80018</v>
      </c>
      <c r="P7679" t="s">
        <v>50</v>
      </c>
      <c r="U7679" s="1">
        <v>44838</v>
      </c>
      <c r="V7679" s="1">
        <v>44838</v>
      </c>
      <c r="W7679" s="1">
        <v>44838.770138888889</v>
      </c>
      <c r="X7679" s="1">
        <v>44838.770138888889</v>
      </c>
      <c r="AC7679" t="s">
        <v>53</v>
      </c>
      <c r="AD7679">
        <v>2969543968</v>
      </c>
      <c r="AE7679" s="1">
        <v>40032.470138888886</v>
      </c>
      <c r="AG7679" t="s">
        <v>42512</v>
      </c>
      <c r="AH7679" t="s">
        <v>51</v>
      </c>
      <c r="AJ7679" t="s">
        <v>53</v>
      </c>
      <c r="AL7679" t="s">
        <v>78</v>
      </c>
      <c r="AO7679" t="s">
        <v>8142</v>
      </c>
    </row>
    <row r="7680" spans="1:43" x14ac:dyDescent="0.35">
      <c r="A7680">
        <v>302983</v>
      </c>
      <c r="B7680" t="s">
        <v>2689</v>
      </c>
      <c r="C7680" t="s">
        <v>6563</v>
      </c>
      <c r="F7680" t="s">
        <v>41747</v>
      </c>
      <c r="H7680" t="s">
        <v>41759</v>
      </c>
      <c r="J7680" t="s">
        <v>18584</v>
      </c>
      <c r="N7680" t="s">
        <v>287</v>
      </c>
      <c r="O7680">
        <v>80018</v>
      </c>
      <c r="P7680" t="s">
        <v>50</v>
      </c>
      <c r="U7680" s="1">
        <v>44838</v>
      </c>
      <c r="V7680" s="1">
        <v>44838</v>
      </c>
      <c r="W7680" s="1">
        <v>44838.757638888892</v>
      </c>
      <c r="X7680" s="1">
        <v>44838.757638888892</v>
      </c>
      <c r="AC7680" t="s">
        <v>53</v>
      </c>
      <c r="AD7680">
        <v>2969543968</v>
      </c>
      <c r="AE7680" s="1">
        <v>40032.470138888886</v>
      </c>
      <c r="AG7680" t="s">
        <v>42513</v>
      </c>
      <c r="AH7680" t="s">
        <v>51</v>
      </c>
      <c r="AJ7680" t="s">
        <v>53</v>
      </c>
      <c r="AL7680" t="s">
        <v>78</v>
      </c>
      <c r="AO7680" t="s">
        <v>8142</v>
      </c>
    </row>
    <row r="7681" spans="1:42" x14ac:dyDescent="0.35">
      <c r="A7681">
        <v>298400</v>
      </c>
      <c r="B7681" t="s">
        <v>42514</v>
      </c>
      <c r="C7681" t="s">
        <v>42515</v>
      </c>
      <c r="F7681" t="s">
        <v>41747</v>
      </c>
      <c r="H7681" t="s">
        <v>41759</v>
      </c>
      <c r="J7681" t="s">
        <v>18584</v>
      </c>
      <c r="N7681" t="s">
        <v>287</v>
      </c>
      <c r="O7681">
        <v>80018</v>
      </c>
      <c r="P7681" t="s">
        <v>50</v>
      </c>
      <c r="U7681" s="1">
        <v>44838</v>
      </c>
      <c r="V7681" s="1">
        <v>44838</v>
      </c>
      <c r="W7681" s="1">
        <v>44838.755555555559</v>
      </c>
      <c r="X7681" s="1">
        <v>44838.755555555559</v>
      </c>
      <c r="AC7681" t="s">
        <v>53</v>
      </c>
      <c r="AD7681">
        <v>2969543968</v>
      </c>
      <c r="AE7681" s="1">
        <v>40032.470138888886</v>
      </c>
      <c r="AG7681" t="s">
        <v>42516</v>
      </c>
      <c r="AH7681" t="s">
        <v>51</v>
      </c>
      <c r="AJ7681" t="s">
        <v>53</v>
      </c>
      <c r="AL7681" t="s">
        <v>78</v>
      </c>
      <c r="AO7681" t="s">
        <v>8142</v>
      </c>
    </row>
    <row r="7682" spans="1:42" x14ac:dyDescent="0.35">
      <c r="A7682">
        <v>292730</v>
      </c>
      <c r="B7682" t="s">
        <v>42517</v>
      </c>
      <c r="C7682" t="s">
        <v>20687</v>
      </c>
      <c r="F7682" t="s">
        <v>41747</v>
      </c>
      <c r="H7682" t="s">
        <v>41759</v>
      </c>
      <c r="J7682" t="s">
        <v>18584</v>
      </c>
      <c r="N7682" t="s">
        <v>287</v>
      </c>
      <c r="O7682">
        <v>80018</v>
      </c>
      <c r="P7682" t="s">
        <v>50</v>
      </c>
      <c r="U7682" s="1">
        <v>44838</v>
      </c>
      <c r="V7682" s="1">
        <v>44838</v>
      </c>
      <c r="W7682" s="1">
        <v>44838.753472222219</v>
      </c>
      <c r="X7682" s="1">
        <v>44838.753472222219</v>
      </c>
      <c r="AC7682" t="s">
        <v>53</v>
      </c>
      <c r="AD7682">
        <v>2969543968</v>
      </c>
      <c r="AE7682" s="1">
        <v>40032.470138888886</v>
      </c>
      <c r="AG7682" t="s">
        <v>42518</v>
      </c>
      <c r="AH7682" t="s">
        <v>51</v>
      </c>
      <c r="AJ7682" t="s">
        <v>53</v>
      </c>
      <c r="AL7682" t="s">
        <v>78</v>
      </c>
      <c r="AO7682" t="s">
        <v>8142</v>
      </c>
    </row>
    <row r="7683" spans="1:42" x14ac:dyDescent="0.35">
      <c r="A7683">
        <v>290001</v>
      </c>
      <c r="B7683" t="s">
        <v>42519</v>
      </c>
      <c r="C7683" t="s">
        <v>587</v>
      </c>
      <c r="F7683" t="s">
        <v>41747</v>
      </c>
      <c r="H7683" t="s">
        <v>41759</v>
      </c>
      <c r="J7683" t="s">
        <v>18584</v>
      </c>
      <c r="N7683" t="s">
        <v>287</v>
      </c>
      <c r="O7683">
        <v>80018</v>
      </c>
      <c r="P7683" t="s">
        <v>50</v>
      </c>
      <c r="U7683" s="1">
        <v>44838</v>
      </c>
      <c r="V7683" s="1">
        <v>44838</v>
      </c>
      <c r="W7683" s="1">
        <v>44838.749305555553</v>
      </c>
      <c r="X7683" s="1">
        <v>44838.749305555553</v>
      </c>
      <c r="AC7683" t="s">
        <v>53</v>
      </c>
      <c r="AD7683">
        <v>2969543968</v>
      </c>
      <c r="AE7683" s="1">
        <v>40032.470138888886</v>
      </c>
      <c r="AG7683" t="s">
        <v>42520</v>
      </c>
      <c r="AH7683" t="s">
        <v>51</v>
      </c>
      <c r="AJ7683" t="s">
        <v>53</v>
      </c>
      <c r="AL7683" t="s">
        <v>78</v>
      </c>
      <c r="AO7683" t="s">
        <v>8142</v>
      </c>
    </row>
    <row r="7684" spans="1:42" x14ac:dyDescent="0.35">
      <c r="A7684">
        <v>276584</v>
      </c>
      <c r="B7684" t="s">
        <v>42521</v>
      </c>
      <c r="C7684" t="s">
        <v>3912</v>
      </c>
      <c r="F7684" t="s">
        <v>41747</v>
      </c>
      <c r="H7684" t="s">
        <v>41759</v>
      </c>
      <c r="J7684" t="s">
        <v>18584</v>
      </c>
      <c r="N7684" t="s">
        <v>287</v>
      </c>
      <c r="O7684">
        <v>80018</v>
      </c>
      <c r="P7684" t="s">
        <v>50</v>
      </c>
      <c r="U7684" s="1">
        <v>44838</v>
      </c>
      <c r="V7684" s="1">
        <v>44838</v>
      </c>
      <c r="W7684" s="1">
        <v>44838.744444444441</v>
      </c>
      <c r="X7684" s="1">
        <v>44838.744444444441</v>
      </c>
      <c r="AC7684" t="s">
        <v>53</v>
      </c>
      <c r="AD7684">
        <v>2969543968</v>
      </c>
      <c r="AE7684" s="1">
        <v>40032.470138888886</v>
      </c>
      <c r="AG7684" t="s">
        <v>42522</v>
      </c>
      <c r="AH7684" t="s">
        <v>51</v>
      </c>
      <c r="AJ7684" t="s">
        <v>53</v>
      </c>
      <c r="AL7684" t="s">
        <v>78</v>
      </c>
      <c r="AO7684" t="s">
        <v>8142</v>
      </c>
    </row>
    <row r="7685" spans="1:42" x14ac:dyDescent="0.35">
      <c r="A7685" s="2" t="s">
        <v>42523</v>
      </c>
      <c r="B7685" t="s">
        <v>3829</v>
      </c>
      <c r="C7685" t="s">
        <v>42524</v>
      </c>
      <c r="F7685" t="s">
        <v>41747</v>
      </c>
      <c r="H7685" t="s">
        <v>41759</v>
      </c>
      <c r="J7685" t="s">
        <v>18584</v>
      </c>
      <c r="N7685" t="s">
        <v>287</v>
      </c>
      <c r="O7685">
        <v>80018</v>
      </c>
      <c r="P7685" t="s">
        <v>50</v>
      </c>
      <c r="U7685" s="1">
        <v>44838</v>
      </c>
      <c r="V7685" s="1">
        <v>44838</v>
      </c>
      <c r="W7685" s="1">
        <v>44838.73333333333</v>
      </c>
      <c r="X7685" s="1">
        <v>44838.73333333333</v>
      </c>
      <c r="AC7685" t="s">
        <v>53</v>
      </c>
      <c r="AD7685">
        <v>2969543968</v>
      </c>
      <c r="AE7685" s="1">
        <v>40032.470138888886</v>
      </c>
      <c r="AG7685" t="s">
        <v>42525</v>
      </c>
      <c r="AH7685" t="s">
        <v>51</v>
      </c>
      <c r="AJ7685" t="s">
        <v>53</v>
      </c>
      <c r="AL7685" t="s">
        <v>78</v>
      </c>
      <c r="AO7685" t="s">
        <v>8142</v>
      </c>
    </row>
    <row r="7686" spans="1:42" x14ac:dyDescent="0.35">
      <c r="A7686" s="2" t="s">
        <v>42526</v>
      </c>
      <c r="B7686" t="s">
        <v>40319</v>
      </c>
      <c r="C7686" t="s">
        <v>42527</v>
      </c>
      <c r="F7686" t="s">
        <v>41747</v>
      </c>
      <c r="H7686" t="s">
        <v>41759</v>
      </c>
      <c r="J7686" t="s">
        <v>18584</v>
      </c>
      <c r="N7686" t="s">
        <v>287</v>
      </c>
      <c r="O7686">
        <v>80018</v>
      </c>
      <c r="P7686" t="s">
        <v>50</v>
      </c>
      <c r="U7686" s="1">
        <v>44838</v>
      </c>
      <c r="V7686" s="1">
        <v>44838</v>
      </c>
      <c r="W7686" s="1">
        <v>44838.729861111111</v>
      </c>
      <c r="X7686" s="1">
        <v>44838.729861111111</v>
      </c>
      <c r="AC7686" t="s">
        <v>53</v>
      </c>
      <c r="AD7686">
        <v>2969543968</v>
      </c>
      <c r="AE7686" s="1">
        <v>40032.470138888886</v>
      </c>
      <c r="AG7686" t="s">
        <v>42528</v>
      </c>
      <c r="AH7686" t="s">
        <v>51</v>
      </c>
      <c r="AJ7686" t="s">
        <v>53</v>
      </c>
      <c r="AL7686" t="s">
        <v>78</v>
      </c>
      <c r="AO7686" t="s">
        <v>8142</v>
      </c>
    </row>
    <row r="7687" spans="1:42" x14ac:dyDescent="0.35">
      <c r="A7687" s="2" t="s">
        <v>42529</v>
      </c>
      <c r="B7687" t="s">
        <v>42530</v>
      </c>
      <c r="C7687" t="s">
        <v>7769</v>
      </c>
      <c r="F7687" t="s">
        <v>41747</v>
      </c>
      <c r="H7687" t="s">
        <v>41759</v>
      </c>
      <c r="J7687" t="s">
        <v>18584</v>
      </c>
      <c r="N7687" t="s">
        <v>287</v>
      </c>
      <c r="O7687">
        <v>80018</v>
      </c>
      <c r="P7687" t="s">
        <v>50</v>
      </c>
      <c r="U7687" s="1">
        <v>44838</v>
      </c>
      <c r="V7687" s="1">
        <v>44838</v>
      </c>
      <c r="W7687" s="1">
        <v>44838.723611111112</v>
      </c>
      <c r="X7687" s="1">
        <v>44838.723611111112</v>
      </c>
      <c r="AC7687" t="s">
        <v>53</v>
      </c>
      <c r="AD7687">
        <v>2969543968</v>
      </c>
      <c r="AE7687" s="1">
        <v>40032.470138888886</v>
      </c>
      <c r="AG7687" t="s">
        <v>42531</v>
      </c>
      <c r="AH7687" t="s">
        <v>51</v>
      </c>
      <c r="AJ7687" t="s">
        <v>53</v>
      </c>
      <c r="AL7687" t="s">
        <v>78</v>
      </c>
      <c r="AO7687" t="s">
        <v>8142</v>
      </c>
    </row>
    <row r="7688" spans="1:42" x14ac:dyDescent="0.35">
      <c r="A7688" s="2" t="s">
        <v>42532</v>
      </c>
      <c r="B7688" t="s">
        <v>16715</v>
      </c>
      <c r="C7688" t="s">
        <v>383</v>
      </c>
      <c r="F7688" t="s">
        <v>41747</v>
      </c>
      <c r="H7688" t="s">
        <v>41759</v>
      </c>
      <c r="J7688" t="s">
        <v>18584</v>
      </c>
      <c r="N7688" t="s">
        <v>287</v>
      </c>
      <c r="O7688">
        <v>80018</v>
      </c>
      <c r="P7688" t="s">
        <v>50</v>
      </c>
      <c r="U7688" s="1">
        <v>44838</v>
      </c>
      <c r="V7688" s="1">
        <v>44838</v>
      </c>
      <c r="W7688" s="1">
        <v>44838.719444444447</v>
      </c>
      <c r="X7688" s="1">
        <v>44838.719444444447</v>
      </c>
      <c r="AC7688" t="s">
        <v>53</v>
      </c>
      <c r="AD7688">
        <v>2969543968</v>
      </c>
      <c r="AE7688" s="1">
        <v>40032.470138888886</v>
      </c>
      <c r="AG7688" t="s">
        <v>42533</v>
      </c>
      <c r="AH7688" t="s">
        <v>51</v>
      </c>
      <c r="AJ7688" t="s">
        <v>53</v>
      </c>
      <c r="AL7688" t="s">
        <v>78</v>
      </c>
      <c r="AO7688" t="s">
        <v>8142</v>
      </c>
    </row>
    <row r="7689" spans="1:42" x14ac:dyDescent="0.35">
      <c r="A7689" s="2" t="s">
        <v>42534</v>
      </c>
      <c r="B7689" t="s">
        <v>42535</v>
      </c>
      <c r="C7689" t="s">
        <v>2615</v>
      </c>
      <c r="F7689" t="s">
        <v>41747</v>
      </c>
      <c r="H7689" t="s">
        <v>41759</v>
      </c>
      <c r="J7689" t="s">
        <v>18584</v>
      </c>
      <c r="N7689" t="s">
        <v>287</v>
      </c>
      <c r="O7689">
        <v>80018</v>
      </c>
      <c r="P7689" t="s">
        <v>50</v>
      </c>
      <c r="U7689" s="1">
        <v>44838</v>
      </c>
      <c r="V7689" s="1">
        <v>44838</v>
      </c>
      <c r="W7689" s="1">
        <v>44838.706250000003</v>
      </c>
      <c r="X7689" s="1">
        <v>44838.706250000003</v>
      </c>
      <c r="AC7689" t="s">
        <v>53</v>
      </c>
      <c r="AD7689">
        <v>2969543968</v>
      </c>
      <c r="AE7689" s="1">
        <v>40032.470138888886</v>
      </c>
      <c r="AG7689" t="s">
        <v>42536</v>
      </c>
      <c r="AH7689" t="s">
        <v>51</v>
      </c>
      <c r="AJ7689" t="s">
        <v>53</v>
      </c>
      <c r="AL7689" t="s">
        <v>78</v>
      </c>
      <c r="AO7689" t="s">
        <v>8142</v>
      </c>
    </row>
    <row r="7690" spans="1:42" x14ac:dyDescent="0.35">
      <c r="A7690">
        <v>308404</v>
      </c>
      <c r="B7690" t="s">
        <v>2253</v>
      </c>
      <c r="C7690" t="s">
        <v>7769</v>
      </c>
      <c r="F7690" t="s">
        <v>41747</v>
      </c>
      <c r="H7690" t="s">
        <v>41759</v>
      </c>
      <c r="J7690" t="s">
        <v>18584</v>
      </c>
      <c r="N7690" t="s">
        <v>287</v>
      </c>
      <c r="O7690">
        <v>80018</v>
      </c>
      <c r="P7690" t="s">
        <v>50</v>
      </c>
      <c r="U7690" s="1">
        <v>44838</v>
      </c>
      <c r="V7690" s="1">
        <v>44838</v>
      </c>
      <c r="W7690" s="1">
        <v>44838.762499999997</v>
      </c>
      <c r="X7690" s="1">
        <v>44838.762499999997</v>
      </c>
      <c r="AC7690" t="s">
        <v>53</v>
      </c>
      <c r="AD7690">
        <v>2969543968</v>
      </c>
      <c r="AE7690" s="1">
        <v>40032.470138888886</v>
      </c>
      <c r="AG7690" t="s">
        <v>42537</v>
      </c>
      <c r="AH7690" t="s">
        <v>51</v>
      </c>
      <c r="AJ7690" t="s">
        <v>53</v>
      </c>
      <c r="AL7690" t="s">
        <v>78</v>
      </c>
      <c r="AO7690" t="s">
        <v>8142</v>
      </c>
    </row>
    <row r="7691" spans="1:42" x14ac:dyDescent="0.35">
      <c r="A7691">
        <v>100083</v>
      </c>
      <c r="B7691" t="s">
        <v>42538</v>
      </c>
      <c r="C7691" t="s">
        <v>6581</v>
      </c>
      <c r="F7691">
        <v>14802449235</v>
      </c>
      <c r="H7691" t="s">
        <v>41759</v>
      </c>
      <c r="J7691" t="s">
        <v>18584</v>
      </c>
      <c r="K7691" t="s">
        <v>2782</v>
      </c>
      <c r="M7691" t="s">
        <v>2783</v>
      </c>
      <c r="N7691" t="s">
        <v>264</v>
      </c>
      <c r="O7691">
        <v>77002</v>
      </c>
      <c r="P7691" t="s">
        <v>50</v>
      </c>
      <c r="U7691" s="1">
        <v>44838</v>
      </c>
      <c r="V7691" s="1">
        <v>44838</v>
      </c>
      <c r="W7691" s="1">
        <v>44838.736111111109</v>
      </c>
      <c r="X7691" s="1">
        <v>44838.736111111109</v>
      </c>
      <c r="AC7691" t="s">
        <v>53</v>
      </c>
      <c r="AD7691">
        <v>2969543968</v>
      </c>
      <c r="AE7691" s="1">
        <v>40032.470138888886</v>
      </c>
      <c r="AF7691" t="s">
        <v>18554</v>
      </c>
      <c r="AG7691" t="s">
        <v>42539</v>
      </c>
      <c r="AH7691" t="s">
        <v>51</v>
      </c>
      <c r="AJ7691" t="s">
        <v>53</v>
      </c>
      <c r="AL7691" t="s">
        <v>78</v>
      </c>
      <c r="AO7691" t="s">
        <v>8142</v>
      </c>
      <c r="AP7691" s="1">
        <v>45175.363194444442</v>
      </c>
    </row>
    <row r="7692" spans="1:42" x14ac:dyDescent="0.35">
      <c r="A7692">
        <v>308813</v>
      </c>
      <c r="B7692" t="s">
        <v>12118</v>
      </c>
      <c r="C7692" t="s">
        <v>3191</v>
      </c>
      <c r="F7692" t="s">
        <v>41747</v>
      </c>
      <c r="H7692" t="s">
        <v>41759</v>
      </c>
      <c r="J7692" t="s">
        <v>18584</v>
      </c>
      <c r="N7692" t="s">
        <v>287</v>
      </c>
      <c r="O7692">
        <v>80018</v>
      </c>
      <c r="P7692" t="s">
        <v>50</v>
      </c>
      <c r="U7692" s="1">
        <v>44838</v>
      </c>
      <c r="V7692" s="1">
        <v>44838</v>
      </c>
      <c r="W7692" s="1">
        <v>44838.763888888891</v>
      </c>
      <c r="X7692" s="1">
        <v>44838.763888888891</v>
      </c>
      <c r="AC7692" t="s">
        <v>53</v>
      </c>
      <c r="AD7692">
        <v>2969543968</v>
      </c>
      <c r="AE7692" s="1">
        <v>40032.470138888886</v>
      </c>
      <c r="AG7692" t="s">
        <v>42540</v>
      </c>
      <c r="AH7692" t="s">
        <v>51</v>
      </c>
      <c r="AJ7692" t="s">
        <v>53</v>
      </c>
      <c r="AL7692" t="s">
        <v>78</v>
      </c>
      <c r="AO7692" t="s">
        <v>8142</v>
      </c>
    </row>
    <row r="7693" spans="1:42" x14ac:dyDescent="0.35">
      <c r="A7693">
        <v>307432</v>
      </c>
      <c r="B7693" t="s">
        <v>42541</v>
      </c>
      <c r="C7693" t="s">
        <v>320</v>
      </c>
      <c r="F7693" t="s">
        <v>41747</v>
      </c>
      <c r="H7693" t="s">
        <v>41759</v>
      </c>
      <c r="J7693" t="s">
        <v>18584</v>
      </c>
      <c r="N7693" t="s">
        <v>287</v>
      </c>
      <c r="O7693">
        <v>80018</v>
      </c>
      <c r="P7693" t="s">
        <v>50</v>
      </c>
      <c r="U7693" s="1">
        <v>44838</v>
      </c>
      <c r="V7693" s="1">
        <v>44838</v>
      </c>
      <c r="W7693" s="1">
        <v>44838.759722222225</v>
      </c>
      <c r="X7693" s="1">
        <v>44838.759722222225</v>
      </c>
      <c r="AC7693" t="s">
        <v>53</v>
      </c>
      <c r="AD7693">
        <v>2969543968</v>
      </c>
      <c r="AE7693" s="1">
        <v>40032.470138888886</v>
      </c>
      <c r="AG7693" t="s">
        <v>42542</v>
      </c>
      <c r="AH7693" t="s">
        <v>51</v>
      </c>
      <c r="AJ7693" t="s">
        <v>53</v>
      </c>
      <c r="AL7693" t="s">
        <v>78</v>
      </c>
      <c r="AO7693" t="s">
        <v>8142</v>
      </c>
    </row>
    <row r="7694" spans="1:42" x14ac:dyDescent="0.35">
      <c r="A7694" s="2" t="s">
        <v>42543</v>
      </c>
      <c r="B7694" t="s">
        <v>39891</v>
      </c>
      <c r="C7694" t="s">
        <v>42544</v>
      </c>
      <c r="F7694" t="s">
        <v>41747</v>
      </c>
      <c r="H7694" t="s">
        <v>41759</v>
      </c>
      <c r="J7694" t="s">
        <v>18584</v>
      </c>
      <c r="N7694" t="s">
        <v>287</v>
      </c>
      <c r="O7694">
        <v>80018</v>
      </c>
      <c r="P7694" t="s">
        <v>50</v>
      </c>
      <c r="U7694" s="1">
        <v>44838</v>
      </c>
      <c r="V7694" s="1">
        <v>44838</v>
      </c>
      <c r="W7694" s="1">
        <v>44838.727083333331</v>
      </c>
      <c r="X7694" s="1">
        <v>44838.727083333331</v>
      </c>
      <c r="AC7694" t="s">
        <v>53</v>
      </c>
      <c r="AD7694">
        <v>2969543968</v>
      </c>
      <c r="AE7694" s="1">
        <v>40032.470138888886</v>
      </c>
      <c r="AG7694" t="s">
        <v>42545</v>
      </c>
      <c r="AH7694" t="s">
        <v>51</v>
      </c>
      <c r="AJ7694" t="s">
        <v>53</v>
      </c>
      <c r="AL7694" t="s">
        <v>78</v>
      </c>
      <c r="AO7694" t="s">
        <v>8142</v>
      </c>
    </row>
    <row r="7695" spans="1:42" x14ac:dyDescent="0.35">
      <c r="A7695" t="s">
        <v>42546</v>
      </c>
      <c r="B7695" t="s">
        <v>6910</v>
      </c>
      <c r="C7695" t="s">
        <v>42547</v>
      </c>
      <c r="F7695" t="s">
        <v>42548</v>
      </c>
      <c r="H7695" t="s">
        <v>42546</v>
      </c>
      <c r="J7695" t="s">
        <v>13491</v>
      </c>
      <c r="K7695" t="s">
        <v>42549</v>
      </c>
      <c r="M7695" t="s">
        <v>1296</v>
      </c>
      <c r="N7695" t="s">
        <v>253</v>
      </c>
      <c r="O7695">
        <v>88220</v>
      </c>
      <c r="P7695" t="s">
        <v>50</v>
      </c>
      <c r="U7695" s="1">
        <v>44838</v>
      </c>
      <c r="V7695" s="1">
        <v>44838</v>
      </c>
      <c r="W7695" s="1">
        <v>44838.493055555555</v>
      </c>
      <c r="X7695" s="1">
        <v>44838.493055555555</v>
      </c>
      <c r="AC7695" t="s">
        <v>53</v>
      </c>
      <c r="AD7695">
        <v>2969482846</v>
      </c>
      <c r="AE7695" s="1">
        <v>37606</v>
      </c>
      <c r="AF7695" t="s">
        <v>13494</v>
      </c>
      <c r="AG7695" t="s">
        <v>42550</v>
      </c>
      <c r="AH7695" t="s">
        <v>51</v>
      </c>
      <c r="AJ7695" t="s">
        <v>53</v>
      </c>
      <c r="AL7695" t="s">
        <v>68</v>
      </c>
      <c r="AO7695" t="s">
        <v>5443</v>
      </c>
      <c r="AP7695" s="1">
        <v>44994.450694444444</v>
      </c>
    </row>
    <row r="7696" spans="1:42" x14ac:dyDescent="0.35">
      <c r="A7696" t="s">
        <v>42551</v>
      </c>
      <c r="B7696" t="s">
        <v>42552</v>
      </c>
      <c r="C7696" t="s">
        <v>11910</v>
      </c>
      <c r="F7696">
        <v>15044958706</v>
      </c>
      <c r="H7696" t="s">
        <v>42553</v>
      </c>
      <c r="I7696" t="s">
        <v>179</v>
      </c>
      <c r="J7696" t="s">
        <v>3933</v>
      </c>
      <c r="N7696" t="s">
        <v>18045</v>
      </c>
      <c r="O7696">
        <v>70039</v>
      </c>
      <c r="P7696" t="s">
        <v>50</v>
      </c>
      <c r="U7696" s="1">
        <v>44839</v>
      </c>
      <c r="V7696" s="1">
        <v>44839</v>
      </c>
      <c r="AC7696" t="s">
        <v>53</v>
      </c>
      <c r="AD7696">
        <v>2969551137</v>
      </c>
      <c r="AE7696" s="1">
        <v>40288.591666666667</v>
      </c>
      <c r="AG7696" t="s">
        <v>42554</v>
      </c>
      <c r="AH7696" t="s">
        <v>51</v>
      </c>
      <c r="AJ7696" t="s">
        <v>53</v>
      </c>
      <c r="AO7696" t="s">
        <v>8142</v>
      </c>
    </row>
    <row r="7697" spans="1:43" x14ac:dyDescent="0.35">
      <c r="A7697" t="s">
        <v>42555</v>
      </c>
      <c r="B7697" t="s">
        <v>23668</v>
      </c>
      <c r="C7697" t="s">
        <v>21742</v>
      </c>
      <c r="F7697" t="s">
        <v>42556</v>
      </c>
      <c r="H7697" t="s">
        <v>42555</v>
      </c>
      <c r="J7697" t="s">
        <v>42557</v>
      </c>
      <c r="M7697" t="s">
        <v>9780</v>
      </c>
      <c r="N7697" t="s">
        <v>287</v>
      </c>
      <c r="O7697">
        <v>81620</v>
      </c>
      <c r="P7697" t="s">
        <v>50</v>
      </c>
      <c r="U7697" s="1">
        <v>44839</v>
      </c>
      <c r="V7697" s="1">
        <v>44839</v>
      </c>
      <c r="W7697" s="1">
        <v>44839.506944444445</v>
      </c>
      <c r="X7697" s="1">
        <v>44839.506944444445</v>
      </c>
      <c r="AC7697" t="s">
        <v>53</v>
      </c>
      <c r="AD7697">
        <v>2969847132</v>
      </c>
      <c r="AE7697" s="1">
        <v>43398.578472222223</v>
      </c>
      <c r="AF7697" t="s">
        <v>42558</v>
      </c>
      <c r="AG7697" t="s">
        <v>42559</v>
      </c>
      <c r="AH7697" t="s">
        <v>51</v>
      </c>
      <c r="AJ7697" t="s">
        <v>53</v>
      </c>
      <c r="AL7697" t="s">
        <v>68</v>
      </c>
      <c r="AO7697" t="s">
        <v>5443</v>
      </c>
      <c r="AP7697" s="1">
        <v>44840.417361111111</v>
      </c>
    </row>
    <row r="7698" spans="1:43" x14ac:dyDescent="0.35">
      <c r="A7698" t="s">
        <v>42560</v>
      </c>
      <c r="B7698" t="s">
        <v>42561</v>
      </c>
      <c r="C7698" t="s">
        <v>25985</v>
      </c>
      <c r="F7698" t="s">
        <v>42562</v>
      </c>
      <c r="H7698" t="s">
        <v>42560</v>
      </c>
      <c r="J7698" t="s">
        <v>21346</v>
      </c>
      <c r="K7698" t="s">
        <v>12115</v>
      </c>
      <c r="M7698" t="s">
        <v>7964</v>
      </c>
      <c r="N7698" t="s">
        <v>264</v>
      </c>
      <c r="O7698">
        <v>78701</v>
      </c>
      <c r="P7698" t="s">
        <v>50</v>
      </c>
      <c r="U7698" s="1">
        <v>44839</v>
      </c>
      <c r="V7698" s="1">
        <v>44839</v>
      </c>
      <c r="AC7698" t="s">
        <v>53</v>
      </c>
      <c r="AD7698">
        <v>2969702039</v>
      </c>
      <c r="AE7698" s="1">
        <v>42528.619444444441</v>
      </c>
      <c r="AG7698" t="s">
        <v>42563</v>
      </c>
      <c r="AH7698" t="s">
        <v>51</v>
      </c>
      <c r="AJ7698" t="s">
        <v>53</v>
      </c>
      <c r="AO7698" t="s">
        <v>8142</v>
      </c>
    </row>
    <row r="7699" spans="1:43" x14ac:dyDescent="0.35">
      <c r="A7699" t="s">
        <v>42564</v>
      </c>
      <c r="B7699" t="s">
        <v>42565</v>
      </c>
      <c r="C7699" t="s">
        <v>9585</v>
      </c>
      <c r="F7699" t="s">
        <v>42475</v>
      </c>
      <c r="H7699" t="s">
        <v>42564</v>
      </c>
      <c r="J7699" t="s">
        <v>5486</v>
      </c>
      <c r="K7699" t="s">
        <v>42566</v>
      </c>
      <c r="M7699" t="s">
        <v>4629</v>
      </c>
      <c r="N7699" t="s">
        <v>2409</v>
      </c>
      <c r="O7699">
        <v>85034</v>
      </c>
      <c r="P7699" t="s">
        <v>50</v>
      </c>
      <c r="U7699" s="1">
        <v>44839</v>
      </c>
      <c r="V7699" s="1">
        <v>44839</v>
      </c>
      <c r="W7699" s="1">
        <v>44839.56527777778</v>
      </c>
      <c r="X7699" s="1">
        <v>44839.56527777778</v>
      </c>
      <c r="AC7699" t="s">
        <v>53</v>
      </c>
      <c r="AD7699">
        <v>2969542473</v>
      </c>
      <c r="AE7699" s="1">
        <v>39974.713888888888</v>
      </c>
      <c r="AF7699" t="s">
        <v>42567</v>
      </c>
      <c r="AG7699" t="s">
        <v>42568</v>
      </c>
      <c r="AH7699" t="s">
        <v>51</v>
      </c>
      <c r="AJ7699" t="s">
        <v>53</v>
      </c>
      <c r="AL7699" t="s">
        <v>68</v>
      </c>
      <c r="AO7699" t="s">
        <v>5443</v>
      </c>
      <c r="AP7699" s="1">
        <v>44839.563888888886</v>
      </c>
    </row>
    <row r="7700" spans="1:43" x14ac:dyDescent="0.35">
      <c r="A7700" t="s">
        <v>42569</v>
      </c>
      <c r="B7700" t="s">
        <v>42570</v>
      </c>
      <c r="C7700" t="s">
        <v>42571</v>
      </c>
      <c r="F7700" t="s">
        <v>42572</v>
      </c>
      <c r="H7700" t="s">
        <v>42569</v>
      </c>
      <c r="J7700" t="s">
        <v>42573</v>
      </c>
      <c r="K7700" t="s">
        <v>42574</v>
      </c>
      <c r="M7700" t="s">
        <v>8766</v>
      </c>
      <c r="N7700" t="s">
        <v>899</v>
      </c>
      <c r="O7700">
        <v>58801</v>
      </c>
      <c r="P7700" t="s">
        <v>50</v>
      </c>
      <c r="U7700" s="1">
        <v>44839</v>
      </c>
      <c r="V7700" s="1">
        <v>44839</v>
      </c>
      <c r="W7700" s="1">
        <v>44839.633333333331</v>
      </c>
      <c r="X7700" s="1">
        <v>44839.633333333331</v>
      </c>
      <c r="AC7700" t="s">
        <v>53</v>
      </c>
      <c r="AD7700">
        <v>1000000001</v>
      </c>
      <c r="AE7700" s="1">
        <v>39973.351388888892</v>
      </c>
      <c r="AF7700" t="s">
        <v>3377</v>
      </c>
      <c r="AG7700" t="s">
        <v>42575</v>
      </c>
      <c r="AH7700" t="s">
        <v>51</v>
      </c>
      <c r="AJ7700" t="s">
        <v>53</v>
      </c>
      <c r="AL7700" t="s">
        <v>78</v>
      </c>
      <c r="AO7700" t="s">
        <v>5443</v>
      </c>
      <c r="AP7700" s="1">
        <v>44839.631944444445</v>
      </c>
    </row>
    <row r="7701" spans="1:43" x14ac:dyDescent="0.35">
      <c r="A7701" t="s">
        <v>42576</v>
      </c>
      <c r="B7701" t="s">
        <v>42577</v>
      </c>
      <c r="C7701" t="s">
        <v>42578</v>
      </c>
      <c r="F7701" t="s">
        <v>42579</v>
      </c>
      <c r="H7701" t="s">
        <v>42580</v>
      </c>
      <c r="I7701" t="s">
        <v>415</v>
      </c>
      <c r="J7701" t="s">
        <v>491</v>
      </c>
      <c r="K7701" t="s">
        <v>42581</v>
      </c>
      <c r="M7701" t="s">
        <v>525</v>
      </c>
      <c r="N7701" t="s">
        <v>65</v>
      </c>
      <c r="O7701">
        <v>80019</v>
      </c>
      <c r="P7701" t="s">
        <v>50</v>
      </c>
      <c r="U7701" s="1">
        <v>44839</v>
      </c>
      <c r="V7701" s="1">
        <v>44839</v>
      </c>
      <c r="W7701" s="1">
        <v>44839.433333333334</v>
      </c>
      <c r="X7701" s="1">
        <v>44839.433333333334</v>
      </c>
      <c r="AC7701" t="s">
        <v>53</v>
      </c>
      <c r="AD7701">
        <v>2969472760</v>
      </c>
      <c r="AE7701" s="1">
        <v>36916.71597222222</v>
      </c>
      <c r="AF7701" t="s">
        <v>10829</v>
      </c>
      <c r="AG7701" t="s">
        <v>42582</v>
      </c>
      <c r="AH7701" t="s">
        <v>51</v>
      </c>
      <c r="AJ7701" t="s">
        <v>53</v>
      </c>
      <c r="AL7701" t="s">
        <v>68</v>
      </c>
      <c r="AO7701" t="s">
        <v>5443</v>
      </c>
      <c r="AP7701" s="1">
        <v>44973.385416666664</v>
      </c>
    </row>
    <row r="7702" spans="1:43" x14ac:dyDescent="0.35">
      <c r="A7702" t="s">
        <v>42583</v>
      </c>
      <c r="B7702" t="s">
        <v>6199</v>
      </c>
      <c r="C7702" t="s">
        <v>2347</v>
      </c>
      <c r="F7702" t="s">
        <v>42584</v>
      </c>
      <c r="H7702" t="s">
        <v>42583</v>
      </c>
      <c r="J7702" t="s">
        <v>42585</v>
      </c>
      <c r="M7702" t="s">
        <v>1912</v>
      </c>
      <c r="N7702" t="s">
        <v>287</v>
      </c>
      <c r="O7702">
        <v>80128</v>
      </c>
      <c r="P7702" t="s">
        <v>50</v>
      </c>
      <c r="U7702" s="1">
        <v>44839</v>
      </c>
      <c r="V7702" s="1">
        <v>44839</v>
      </c>
      <c r="W7702" s="1">
        <v>44839.447222222225</v>
      </c>
      <c r="X7702" s="1">
        <v>44839.447222222225</v>
      </c>
      <c r="AC7702" t="s">
        <v>53</v>
      </c>
      <c r="AD7702">
        <v>1000000001</v>
      </c>
      <c r="AE7702" s="1">
        <v>39973.351388888892</v>
      </c>
      <c r="AF7702" t="s">
        <v>3377</v>
      </c>
      <c r="AG7702" t="s">
        <v>42586</v>
      </c>
      <c r="AH7702" t="s">
        <v>51</v>
      </c>
      <c r="AJ7702" t="s">
        <v>53</v>
      </c>
      <c r="AL7702" t="s">
        <v>78</v>
      </c>
      <c r="AO7702" t="s">
        <v>8142</v>
      </c>
    </row>
    <row r="7703" spans="1:43" x14ac:dyDescent="0.35">
      <c r="A7703" t="s">
        <v>42587</v>
      </c>
      <c r="B7703" t="s">
        <v>42588</v>
      </c>
      <c r="C7703" t="s">
        <v>89</v>
      </c>
      <c r="F7703" t="s">
        <v>42589</v>
      </c>
      <c r="H7703" t="s">
        <v>42587</v>
      </c>
      <c r="J7703" t="s">
        <v>42590</v>
      </c>
      <c r="N7703" t="s">
        <v>287</v>
      </c>
      <c r="O7703">
        <v>81007</v>
      </c>
      <c r="P7703" t="s">
        <v>50</v>
      </c>
      <c r="U7703" s="1">
        <v>44839</v>
      </c>
      <c r="V7703" s="1">
        <v>44839</v>
      </c>
      <c r="W7703" s="1">
        <v>44839.832638888889</v>
      </c>
      <c r="X7703" s="1">
        <v>44839.832638888889</v>
      </c>
      <c r="AC7703" t="s">
        <v>53</v>
      </c>
      <c r="AD7703">
        <v>2972132787</v>
      </c>
      <c r="AE7703" s="1">
        <v>44841.459722222222</v>
      </c>
      <c r="AF7703" t="s">
        <v>42591</v>
      </c>
      <c r="AG7703" t="s">
        <v>42592</v>
      </c>
      <c r="AH7703" t="s">
        <v>51</v>
      </c>
      <c r="AJ7703" t="s">
        <v>53</v>
      </c>
      <c r="AL7703" t="s">
        <v>68</v>
      </c>
      <c r="AO7703" t="s">
        <v>8142</v>
      </c>
      <c r="AP7703" s="1">
        <v>44841.572222222225</v>
      </c>
    </row>
    <row r="7704" spans="1:43" x14ac:dyDescent="0.35">
      <c r="A7704" t="s">
        <v>15199</v>
      </c>
      <c r="B7704" t="s">
        <v>12807</v>
      </c>
      <c r="C7704" t="s">
        <v>5070</v>
      </c>
      <c r="F7704" t="s">
        <v>42593</v>
      </c>
      <c r="H7704" t="s">
        <v>15199</v>
      </c>
      <c r="J7704" t="s">
        <v>42594</v>
      </c>
      <c r="K7704" t="s">
        <v>42595</v>
      </c>
      <c r="M7704" t="s">
        <v>2955</v>
      </c>
      <c r="N7704" t="s">
        <v>65</v>
      </c>
      <c r="O7704">
        <v>80021</v>
      </c>
      <c r="P7704" t="s">
        <v>50</v>
      </c>
      <c r="U7704" s="1">
        <v>44839</v>
      </c>
      <c r="V7704" s="1">
        <v>44839</v>
      </c>
      <c r="W7704" s="1">
        <v>44839.51666666667</v>
      </c>
      <c r="X7704" s="1">
        <v>44839.51666666667</v>
      </c>
      <c r="AC7704" t="s">
        <v>51</v>
      </c>
      <c r="AD7704">
        <v>2969670756</v>
      </c>
      <c r="AE7704" s="1">
        <v>42165.286111111112</v>
      </c>
      <c r="AF7704" t="s">
        <v>12241</v>
      </c>
      <c r="AG7704" t="s">
        <v>42596</v>
      </c>
      <c r="AH7704" t="s">
        <v>51</v>
      </c>
      <c r="AJ7704" t="s">
        <v>53</v>
      </c>
      <c r="AL7704" t="s">
        <v>68</v>
      </c>
      <c r="AO7704" t="s">
        <v>5443</v>
      </c>
      <c r="AP7704" s="1">
        <v>45461.59652777778</v>
      </c>
    </row>
    <row r="7705" spans="1:43" x14ac:dyDescent="0.35">
      <c r="A7705" t="s">
        <v>42597</v>
      </c>
      <c r="B7705" t="s">
        <v>42598</v>
      </c>
      <c r="C7705" t="s">
        <v>1608</v>
      </c>
      <c r="F7705" t="s">
        <v>42599</v>
      </c>
      <c r="H7705" t="s">
        <v>42597</v>
      </c>
      <c r="J7705" t="s">
        <v>38789</v>
      </c>
      <c r="N7705" t="s">
        <v>15037</v>
      </c>
      <c r="O7705">
        <v>56258</v>
      </c>
      <c r="P7705" t="s">
        <v>50</v>
      </c>
      <c r="U7705" s="1">
        <v>44839</v>
      </c>
      <c r="V7705" s="1">
        <v>44839</v>
      </c>
      <c r="AC7705" t="s">
        <v>53</v>
      </c>
      <c r="AD7705">
        <v>2969475030</v>
      </c>
      <c r="AE7705" s="1">
        <v>37138</v>
      </c>
      <c r="AG7705" t="s">
        <v>42600</v>
      </c>
      <c r="AH7705" t="s">
        <v>51</v>
      </c>
      <c r="AJ7705" t="s">
        <v>53</v>
      </c>
      <c r="AO7705" t="s">
        <v>8142</v>
      </c>
    </row>
    <row r="7706" spans="1:43" x14ac:dyDescent="0.35">
      <c r="A7706" t="s">
        <v>42601</v>
      </c>
      <c r="B7706" t="s">
        <v>42602</v>
      </c>
      <c r="C7706" t="s">
        <v>1608</v>
      </c>
      <c r="F7706" t="s">
        <v>34355</v>
      </c>
      <c r="H7706" t="s">
        <v>42603</v>
      </c>
      <c r="J7706" t="s">
        <v>12949</v>
      </c>
      <c r="K7706" t="s">
        <v>20519</v>
      </c>
      <c r="M7706" t="s">
        <v>12925</v>
      </c>
      <c r="N7706" t="s">
        <v>12926</v>
      </c>
      <c r="O7706">
        <v>47842</v>
      </c>
      <c r="P7706" t="s">
        <v>50</v>
      </c>
      <c r="U7706" s="1">
        <v>44839</v>
      </c>
      <c r="V7706" s="1">
        <v>44839</v>
      </c>
      <c r="AC7706" t="s">
        <v>53</v>
      </c>
      <c r="AD7706">
        <v>2969735272</v>
      </c>
      <c r="AE7706" s="1">
        <v>42845.40902777778</v>
      </c>
      <c r="AG7706" t="s">
        <v>42604</v>
      </c>
      <c r="AH7706" t="s">
        <v>51</v>
      </c>
      <c r="AJ7706" t="s">
        <v>53</v>
      </c>
      <c r="AO7706" t="s">
        <v>8142</v>
      </c>
    </row>
    <row r="7707" spans="1:43" x14ac:dyDescent="0.35">
      <c r="A7707" t="s">
        <v>42605</v>
      </c>
      <c r="B7707" t="s">
        <v>42606</v>
      </c>
      <c r="C7707" t="s">
        <v>3191</v>
      </c>
      <c r="F7707" t="s">
        <v>42607</v>
      </c>
      <c r="H7707" t="s">
        <v>42605</v>
      </c>
      <c r="J7707" t="s">
        <v>42608</v>
      </c>
      <c r="N7707" t="s">
        <v>398</v>
      </c>
      <c r="O7707">
        <v>87031</v>
      </c>
      <c r="P7707" t="s">
        <v>50</v>
      </c>
      <c r="U7707" s="1">
        <v>44839</v>
      </c>
      <c r="V7707" s="1">
        <v>44839</v>
      </c>
      <c r="W7707" s="1">
        <v>44839.586111111108</v>
      </c>
      <c r="X7707" s="1">
        <v>44839.586111111108</v>
      </c>
      <c r="AC7707" t="s">
        <v>53</v>
      </c>
      <c r="AD7707">
        <v>1000000001</v>
      </c>
      <c r="AE7707" s="1">
        <v>39973.351388888892</v>
      </c>
      <c r="AF7707" t="s">
        <v>3377</v>
      </c>
      <c r="AG7707" t="s">
        <v>42609</v>
      </c>
      <c r="AH7707" t="s">
        <v>51</v>
      </c>
      <c r="AJ7707" t="s">
        <v>53</v>
      </c>
      <c r="AL7707" t="s">
        <v>78</v>
      </c>
      <c r="AO7707" t="s">
        <v>8142</v>
      </c>
    </row>
    <row r="7708" spans="1:43" x14ac:dyDescent="0.35">
      <c r="A7708" t="s">
        <v>42610</v>
      </c>
      <c r="B7708" t="s">
        <v>42611</v>
      </c>
      <c r="C7708" t="s">
        <v>3285</v>
      </c>
      <c r="F7708" t="s">
        <v>42612</v>
      </c>
      <c r="H7708" t="s">
        <v>42610</v>
      </c>
      <c r="I7708" t="s">
        <v>415</v>
      </c>
      <c r="J7708" t="s">
        <v>491</v>
      </c>
      <c r="O7708">
        <v>68145</v>
      </c>
      <c r="P7708" t="s">
        <v>50</v>
      </c>
      <c r="U7708" s="1">
        <v>44840</v>
      </c>
      <c r="V7708" s="1">
        <v>44840</v>
      </c>
      <c r="AC7708" t="s">
        <v>53</v>
      </c>
      <c r="AD7708">
        <v>2969472760</v>
      </c>
      <c r="AE7708" s="1">
        <v>36916.71597222222</v>
      </c>
      <c r="AG7708" t="s">
        <v>42613</v>
      </c>
      <c r="AH7708" t="s">
        <v>51</v>
      </c>
      <c r="AJ7708" t="s">
        <v>53</v>
      </c>
      <c r="AO7708" t="s">
        <v>8142</v>
      </c>
    </row>
    <row r="7709" spans="1:43" x14ac:dyDescent="0.35">
      <c r="A7709" t="s">
        <v>42614</v>
      </c>
      <c r="B7709" t="s">
        <v>42615</v>
      </c>
      <c r="C7709" t="s">
        <v>1564</v>
      </c>
      <c r="F7709" t="s">
        <v>42616</v>
      </c>
      <c r="H7709" t="s">
        <v>42617</v>
      </c>
      <c r="J7709" t="s">
        <v>10118</v>
      </c>
      <c r="P7709" t="s">
        <v>50</v>
      </c>
      <c r="U7709" s="1">
        <v>44840</v>
      </c>
      <c r="V7709" s="1">
        <v>44840</v>
      </c>
      <c r="AC7709" t="s">
        <v>53</v>
      </c>
      <c r="AD7709">
        <v>2969823183</v>
      </c>
      <c r="AE7709" s="1">
        <v>43312.453472222223</v>
      </c>
      <c r="AG7709" t="s">
        <v>42618</v>
      </c>
      <c r="AH7709" t="s">
        <v>51</v>
      </c>
      <c r="AJ7709" t="s">
        <v>53</v>
      </c>
      <c r="AO7709" t="s">
        <v>8142</v>
      </c>
    </row>
    <row r="7710" spans="1:43" x14ac:dyDescent="0.35">
      <c r="A7710" t="s">
        <v>42619</v>
      </c>
      <c r="B7710" t="s">
        <v>8246</v>
      </c>
      <c r="C7710" t="s">
        <v>16674</v>
      </c>
      <c r="F7710" t="s">
        <v>42620</v>
      </c>
      <c r="H7710" t="s">
        <v>42619</v>
      </c>
      <c r="J7710" t="s">
        <v>42621</v>
      </c>
      <c r="K7710" t="s">
        <v>42622</v>
      </c>
      <c r="M7710" t="s">
        <v>370</v>
      </c>
      <c r="N7710" t="s">
        <v>501</v>
      </c>
      <c r="O7710">
        <v>88241</v>
      </c>
      <c r="P7710" t="s">
        <v>50</v>
      </c>
      <c r="U7710" s="1">
        <v>44840</v>
      </c>
      <c r="V7710" s="1">
        <v>44840</v>
      </c>
      <c r="W7710" s="1">
        <v>44840.668055555558</v>
      </c>
      <c r="X7710" s="1">
        <v>44840.668055555558</v>
      </c>
      <c r="AC7710" t="s">
        <v>53</v>
      </c>
      <c r="AD7710">
        <v>2972067272</v>
      </c>
      <c r="AE7710" s="1">
        <v>44664.690972222219</v>
      </c>
      <c r="AF7710" t="s">
        <v>42623</v>
      </c>
      <c r="AG7710" t="s">
        <v>42624</v>
      </c>
      <c r="AH7710" t="s">
        <v>51</v>
      </c>
      <c r="AJ7710" t="s">
        <v>53</v>
      </c>
      <c r="AL7710" t="s">
        <v>68</v>
      </c>
      <c r="AO7710" t="s">
        <v>5443</v>
      </c>
      <c r="AP7710" s="1">
        <v>45475.679166666669</v>
      </c>
      <c r="AQ7710" s="1">
        <v>45475.711111111108</v>
      </c>
    </row>
    <row r="7711" spans="1:43" x14ac:dyDescent="0.35">
      <c r="A7711" t="s">
        <v>42625</v>
      </c>
      <c r="B7711" t="s">
        <v>529</v>
      </c>
      <c r="C7711" t="s">
        <v>1429</v>
      </c>
      <c r="F7711" t="s">
        <v>42626</v>
      </c>
      <c r="H7711" t="s">
        <v>42625</v>
      </c>
      <c r="J7711" t="s">
        <v>42627</v>
      </c>
      <c r="M7711" t="s">
        <v>42628</v>
      </c>
      <c r="N7711" t="s">
        <v>287</v>
      </c>
      <c r="O7711">
        <v>80483</v>
      </c>
      <c r="P7711" t="s">
        <v>50</v>
      </c>
      <c r="U7711" s="1">
        <v>44840</v>
      </c>
      <c r="V7711" s="1">
        <v>44840</v>
      </c>
      <c r="W7711" s="1">
        <v>44840.605555555558</v>
      </c>
      <c r="X7711" s="1">
        <v>44840.605555555558</v>
      </c>
      <c r="AC7711" t="s">
        <v>53</v>
      </c>
      <c r="AD7711">
        <v>2972366434</v>
      </c>
      <c r="AE7711" s="1">
        <v>44967.659722222219</v>
      </c>
      <c r="AF7711" t="s">
        <v>42629</v>
      </c>
      <c r="AG7711" t="s">
        <v>42630</v>
      </c>
      <c r="AH7711" t="s">
        <v>51</v>
      </c>
      <c r="AJ7711" t="s">
        <v>53</v>
      </c>
      <c r="AL7711" t="s">
        <v>68</v>
      </c>
      <c r="AO7711" t="s">
        <v>8142</v>
      </c>
    </row>
    <row r="7712" spans="1:43" x14ac:dyDescent="0.35">
      <c r="A7712" t="s">
        <v>42631</v>
      </c>
      <c r="B7712" t="s">
        <v>903</v>
      </c>
      <c r="C7712" t="s">
        <v>42632</v>
      </c>
      <c r="F7712" t="s">
        <v>42633</v>
      </c>
      <c r="H7712" t="s">
        <v>42631</v>
      </c>
      <c r="J7712" t="s">
        <v>3478</v>
      </c>
      <c r="M7712" t="s">
        <v>2955</v>
      </c>
      <c r="N7712" t="s">
        <v>287</v>
      </c>
      <c r="O7712">
        <v>80234</v>
      </c>
      <c r="P7712" t="s">
        <v>50</v>
      </c>
      <c r="U7712" s="1">
        <v>44840</v>
      </c>
      <c r="V7712" s="1">
        <v>44840</v>
      </c>
      <c r="W7712" s="1">
        <v>44840.566666666666</v>
      </c>
      <c r="X7712" s="1">
        <v>44840.566666666666</v>
      </c>
      <c r="AC7712" t="s">
        <v>53</v>
      </c>
      <c r="AD7712">
        <v>2969475096</v>
      </c>
      <c r="AE7712" s="1">
        <v>37141</v>
      </c>
      <c r="AG7712" t="s">
        <v>42634</v>
      </c>
      <c r="AH7712" t="s">
        <v>51</v>
      </c>
      <c r="AJ7712" t="s">
        <v>53</v>
      </c>
      <c r="AL7712" t="s">
        <v>78</v>
      </c>
      <c r="AO7712" t="s">
        <v>8142</v>
      </c>
    </row>
    <row r="7713" spans="1:43" x14ac:dyDescent="0.35">
      <c r="A7713" t="s">
        <v>42635</v>
      </c>
      <c r="B7713" t="s">
        <v>42636</v>
      </c>
      <c r="C7713" t="s">
        <v>8512</v>
      </c>
      <c r="F7713" t="s">
        <v>42637</v>
      </c>
      <c r="H7713" t="s">
        <v>42635</v>
      </c>
      <c r="J7713" t="s">
        <v>42638</v>
      </c>
      <c r="K7713" t="s">
        <v>42639</v>
      </c>
      <c r="M7713" t="s">
        <v>3083</v>
      </c>
      <c r="N7713" t="s">
        <v>65</v>
      </c>
      <c r="O7713">
        <v>81252</v>
      </c>
      <c r="P7713" t="s">
        <v>50</v>
      </c>
      <c r="U7713" s="1">
        <v>44840</v>
      </c>
      <c r="V7713" s="1">
        <v>44840</v>
      </c>
      <c r="W7713" s="1">
        <v>44840.395833333336</v>
      </c>
      <c r="X7713" s="1">
        <v>44840.395833333336</v>
      </c>
      <c r="AC7713" t="s">
        <v>51</v>
      </c>
      <c r="AD7713">
        <v>1000000001</v>
      </c>
      <c r="AE7713" s="1">
        <v>39973.351388888892</v>
      </c>
      <c r="AF7713" t="s">
        <v>3377</v>
      </c>
      <c r="AG7713" t="s">
        <v>42640</v>
      </c>
      <c r="AH7713" t="s">
        <v>51</v>
      </c>
      <c r="AJ7713" t="s">
        <v>53</v>
      </c>
      <c r="AL7713" t="s">
        <v>78</v>
      </c>
      <c r="AO7713" t="s">
        <v>5443</v>
      </c>
      <c r="AP7713" s="1">
        <v>44840.401388888888</v>
      </c>
    </row>
    <row r="7714" spans="1:43" x14ac:dyDescent="0.35">
      <c r="A7714" t="s">
        <v>42641</v>
      </c>
      <c r="B7714" t="s">
        <v>42642</v>
      </c>
      <c r="C7714" t="s">
        <v>7536</v>
      </c>
      <c r="F7714" t="s">
        <v>42643</v>
      </c>
      <c r="H7714" t="s">
        <v>42641</v>
      </c>
      <c r="J7714" t="s">
        <v>42644</v>
      </c>
      <c r="K7714" t="s">
        <v>42645</v>
      </c>
      <c r="M7714" t="s">
        <v>42646</v>
      </c>
      <c r="N7714" t="s">
        <v>17375</v>
      </c>
      <c r="O7714">
        <v>96797</v>
      </c>
      <c r="P7714" t="s">
        <v>50</v>
      </c>
      <c r="U7714" s="1">
        <v>44840</v>
      </c>
      <c r="V7714" s="1">
        <v>44840</v>
      </c>
      <c r="AC7714" t="s">
        <v>53</v>
      </c>
      <c r="AD7714">
        <v>2969478066</v>
      </c>
      <c r="AE7714" s="1">
        <v>37322</v>
      </c>
      <c r="AG7714" t="s">
        <v>42647</v>
      </c>
      <c r="AH7714" t="s">
        <v>51</v>
      </c>
      <c r="AJ7714" t="s">
        <v>53</v>
      </c>
      <c r="AO7714" t="s">
        <v>8142</v>
      </c>
    </row>
    <row r="7715" spans="1:43" x14ac:dyDescent="0.35">
      <c r="A7715" t="s">
        <v>42648</v>
      </c>
      <c r="B7715" t="s">
        <v>6118</v>
      </c>
      <c r="C7715" t="s">
        <v>34669</v>
      </c>
      <c r="F7715" t="s">
        <v>42649</v>
      </c>
      <c r="H7715" t="s">
        <v>42650</v>
      </c>
      <c r="M7715" t="s">
        <v>137</v>
      </c>
      <c r="N7715" t="s">
        <v>287</v>
      </c>
      <c r="O7715">
        <v>80239</v>
      </c>
      <c r="P7715" t="s">
        <v>50</v>
      </c>
      <c r="U7715" s="1">
        <v>44840</v>
      </c>
      <c r="V7715" s="1">
        <v>44840</v>
      </c>
      <c r="AC7715" t="s">
        <v>53</v>
      </c>
      <c r="AG7715" t="s">
        <v>42651</v>
      </c>
      <c r="AH7715" t="s">
        <v>51</v>
      </c>
      <c r="AJ7715" t="s">
        <v>53</v>
      </c>
      <c r="AL7715" t="s">
        <v>78</v>
      </c>
      <c r="AO7715" t="s">
        <v>8142</v>
      </c>
    </row>
    <row r="7716" spans="1:43" x14ac:dyDescent="0.35">
      <c r="A7716" t="s">
        <v>42652</v>
      </c>
      <c r="B7716" t="s">
        <v>42653</v>
      </c>
      <c r="C7716" t="s">
        <v>9316</v>
      </c>
      <c r="F7716" t="s">
        <v>42654</v>
      </c>
      <c r="H7716" t="s">
        <v>42652</v>
      </c>
      <c r="J7716" t="s">
        <v>42655</v>
      </c>
      <c r="K7716" t="s">
        <v>25820</v>
      </c>
      <c r="L7716" t="s">
        <v>25821</v>
      </c>
      <c r="M7716" t="s">
        <v>25822</v>
      </c>
      <c r="N7716" t="s">
        <v>13648</v>
      </c>
      <c r="O7716" t="s">
        <v>25823</v>
      </c>
      <c r="P7716" t="s">
        <v>50</v>
      </c>
      <c r="U7716" s="1">
        <v>44841</v>
      </c>
      <c r="V7716" s="1">
        <v>44841</v>
      </c>
      <c r="AC7716" t="s">
        <v>53</v>
      </c>
      <c r="AD7716">
        <v>2969640882</v>
      </c>
      <c r="AE7716" s="1">
        <v>41834.517361111109</v>
      </c>
      <c r="AG7716" t="s">
        <v>42656</v>
      </c>
      <c r="AH7716" t="s">
        <v>51</v>
      </c>
      <c r="AJ7716" t="s">
        <v>53</v>
      </c>
      <c r="AO7716" t="s">
        <v>8142</v>
      </c>
    </row>
    <row r="7717" spans="1:43" x14ac:dyDescent="0.35">
      <c r="A7717" t="s">
        <v>42657</v>
      </c>
      <c r="B7717" t="s">
        <v>42658</v>
      </c>
      <c r="C7717" t="s">
        <v>4450</v>
      </c>
      <c r="F7717" t="s">
        <v>42659</v>
      </c>
      <c r="H7717" t="s">
        <v>42660</v>
      </c>
      <c r="J7717" t="s">
        <v>42661</v>
      </c>
      <c r="K7717" t="s">
        <v>42662</v>
      </c>
      <c r="M7717" t="s">
        <v>3808</v>
      </c>
      <c r="N7717" t="s">
        <v>65</v>
      </c>
      <c r="O7717">
        <v>80701</v>
      </c>
      <c r="P7717" t="s">
        <v>50</v>
      </c>
      <c r="U7717" s="1">
        <v>44841</v>
      </c>
      <c r="V7717" s="1">
        <v>44841</v>
      </c>
      <c r="W7717" s="1">
        <v>44841.652777777781</v>
      </c>
      <c r="X7717" s="1">
        <v>44841.652777777781</v>
      </c>
      <c r="AC7717" t="s">
        <v>53</v>
      </c>
      <c r="AD7717">
        <v>2972132908</v>
      </c>
      <c r="AE7717" s="1">
        <v>44841.655555555553</v>
      </c>
      <c r="AF7717" t="s">
        <v>42663</v>
      </c>
      <c r="AG7717" t="s">
        <v>42664</v>
      </c>
      <c r="AH7717" t="s">
        <v>51</v>
      </c>
      <c r="AJ7717" t="s">
        <v>53</v>
      </c>
      <c r="AL7717" t="s">
        <v>68</v>
      </c>
      <c r="AO7717" t="s">
        <v>5443</v>
      </c>
      <c r="AP7717" s="1">
        <v>44841.652083333334</v>
      </c>
    </row>
    <row r="7718" spans="1:43" x14ac:dyDescent="0.35">
      <c r="A7718" t="s">
        <v>42665</v>
      </c>
      <c r="B7718" t="s">
        <v>42666</v>
      </c>
      <c r="C7718" t="s">
        <v>7221</v>
      </c>
      <c r="F7718" t="s">
        <v>42667</v>
      </c>
      <c r="H7718" t="s">
        <v>42665</v>
      </c>
      <c r="J7718" t="s">
        <v>42668</v>
      </c>
      <c r="K7718" t="s">
        <v>42669</v>
      </c>
      <c r="M7718" t="s">
        <v>1296</v>
      </c>
      <c r="N7718" t="s">
        <v>253</v>
      </c>
      <c r="O7718">
        <v>88220</v>
      </c>
      <c r="P7718" t="s">
        <v>50</v>
      </c>
      <c r="U7718" s="1">
        <v>44841</v>
      </c>
      <c r="V7718" s="1">
        <v>44841</v>
      </c>
      <c r="W7718" s="1">
        <v>44841.373611111114</v>
      </c>
      <c r="X7718" s="1">
        <v>44841.373611111114</v>
      </c>
      <c r="AC7718" t="s">
        <v>53</v>
      </c>
      <c r="AD7718">
        <v>2969813342</v>
      </c>
      <c r="AE7718" s="1">
        <v>43272.724999999999</v>
      </c>
      <c r="AG7718" t="s">
        <v>42670</v>
      </c>
      <c r="AH7718" t="s">
        <v>51</v>
      </c>
      <c r="AJ7718" t="s">
        <v>53</v>
      </c>
      <c r="AL7718" t="s">
        <v>68</v>
      </c>
      <c r="AO7718" t="s">
        <v>5443</v>
      </c>
      <c r="AP7718" s="1">
        <v>45240.536805555559</v>
      </c>
    </row>
    <row r="7719" spans="1:43" x14ac:dyDescent="0.35">
      <c r="A7719" t="s">
        <v>42671</v>
      </c>
      <c r="B7719" t="s">
        <v>34699</v>
      </c>
      <c r="C7719" t="s">
        <v>10684</v>
      </c>
      <c r="F7719" t="s">
        <v>42672</v>
      </c>
      <c r="H7719" t="s">
        <v>42671</v>
      </c>
      <c r="J7719" t="s">
        <v>42673</v>
      </c>
      <c r="K7719" t="s">
        <v>42674</v>
      </c>
      <c r="M7719" t="s">
        <v>419</v>
      </c>
      <c r="N7719" t="s">
        <v>253</v>
      </c>
      <c r="O7719">
        <v>87105</v>
      </c>
      <c r="P7719" t="s">
        <v>50</v>
      </c>
      <c r="U7719" s="1">
        <v>44841</v>
      </c>
      <c r="V7719" s="1">
        <v>44841</v>
      </c>
      <c r="W7719" s="1">
        <v>44841.618055555555</v>
      </c>
      <c r="X7719" s="1">
        <v>44841.618055555555</v>
      </c>
      <c r="AC7719" t="s">
        <v>51</v>
      </c>
      <c r="AD7719">
        <v>1000000001</v>
      </c>
      <c r="AE7719" s="1">
        <v>39973.351388888892</v>
      </c>
      <c r="AF7719" t="s">
        <v>3377</v>
      </c>
      <c r="AG7719" t="s">
        <v>42675</v>
      </c>
      <c r="AH7719" t="s">
        <v>51</v>
      </c>
      <c r="AJ7719" t="s">
        <v>53</v>
      </c>
      <c r="AL7719" t="s">
        <v>78</v>
      </c>
      <c r="AO7719" t="s">
        <v>5443</v>
      </c>
      <c r="AP7719" s="1">
        <v>44855.54583333333</v>
      </c>
      <c r="AQ7719" s="1">
        <v>44841.611111111109</v>
      </c>
    </row>
    <row r="7720" spans="1:43" x14ac:dyDescent="0.35">
      <c r="A7720" t="s">
        <v>42676</v>
      </c>
      <c r="B7720" t="s">
        <v>42677</v>
      </c>
      <c r="C7720" t="s">
        <v>42678</v>
      </c>
      <c r="F7720" t="s">
        <v>41374</v>
      </c>
      <c r="H7720" t="s">
        <v>42679</v>
      </c>
      <c r="J7720" t="s">
        <v>75</v>
      </c>
      <c r="P7720" t="s">
        <v>50</v>
      </c>
      <c r="U7720" s="1">
        <v>44841</v>
      </c>
      <c r="V7720" s="1">
        <v>44841</v>
      </c>
      <c r="W7720" s="1">
        <v>44841.57916666667</v>
      </c>
      <c r="X7720" s="1">
        <v>44841.57916666667</v>
      </c>
      <c r="AC7720" t="s">
        <v>53</v>
      </c>
      <c r="AD7720">
        <v>1000000001</v>
      </c>
      <c r="AE7720" s="1">
        <v>39973.351388888892</v>
      </c>
      <c r="AF7720" t="s">
        <v>3377</v>
      </c>
      <c r="AG7720" t="s">
        <v>42680</v>
      </c>
      <c r="AH7720" t="s">
        <v>51</v>
      </c>
      <c r="AJ7720" t="s">
        <v>53</v>
      </c>
      <c r="AL7720" t="s">
        <v>78</v>
      </c>
      <c r="AO7720" t="s">
        <v>5443</v>
      </c>
      <c r="AP7720" s="1">
        <v>45310.648611111108</v>
      </c>
    </row>
    <row r="7721" spans="1:43" x14ac:dyDescent="0.35">
      <c r="A7721" t="s">
        <v>42681</v>
      </c>
      <c r="B7721" t="s">
        <v>5388</v>
      </c>
      <c r="C7721" t="s">
        <v>1043</v>
      </c>
      <c r="F7721">
        <f>1320-894-3463</f>
        <v>-3037</v>
      </c>
      <c r="H7721" t="s">
        <v>42681</v>
      </c>
      <c r="J7721" t="s">
        <v>38789</v>
      </c>
      <c r="N7721" t="s">
        <v>15037</v>
      </c>
      <c r="O7721">
        <v>56273</v>
      </c>
      <c r="P7721" t="s">
        <v>50</v>
      </c>
      <c r="U7721" s="1">
        <v>44841</v>
      </c>
      <c r="V7721" s="1">
        <v>44841</v>
      </c>
      <c r="AC7721" t="s">
        <v>53</v>
      </c>
      <c r="AD7721">
        <v>2969475030</v>
      </c>
      <c r="AE7721" s="1">
        <v>37138</v>
      </c>
      <c r="AG7721" t="s">
        <v>42682</v>
      </c>
      <c r="AH7721" t="s">
        <v>51</v>
      </c>
      <c r="AJ7721" t="s">
        <v>53</v>
      </c>
      <c r="AO7721" t="s">
        <v>8142</v>
      </c>
    </row>
    <row r="7722" spans="1:43" x14ac:dyDescent="0.35">
      <c r="A7722" t="s">
        <v>42683</v>
      </c>
      <c r="B7722" t="s">
        <v>2795</v>
      </c>
      <c r="C7722" t="s">
        <v>15831</v>
      </c>
      <c r="F7722">
        <v>13098887777</v>
      </c>
      <c r="H7722" t="s">
        <v>42683</v>
      </c>
      <c r="J7722" t="s">
        <v>8109</v>
      </c>
      <c r="K7722" t="s">
        <v>8110</v>
      </c>
      <c r="M7722" t="s">
        <v>14989</v>
      </c>
      <c r="N7722" t="s">
        <v>14739</v>
      </c>
      <c r="O7722">
        <v>61630</v>
      </c>
      <c r="P7722" t="s">
        <v>50</v>
      </c>
      <c r="U7722" s="1">
        <v>44841</v>
      </c>
      <c r="V7722" s="1">
        <v>44841</v>
      </c>
      <c r="W7722" s="1">
        <v>44841.505555555559</v>
      </c>
      <c r="X7722" s="1">
        <v>44841.505555555559</v>
      </c>
      <c r="AC7722" t="s">
        <v>53</v>
      </c>
      <c r="AD7722">
        <v>2972161372</v>
      </c>
      <c r="AE7722" s="1">
        <v>44903.413888888892</v>
      </c>
      <c r="AG7722" t="s">
        <v>42684</v>
      </c>
      <c r="AH7722" t="s">
        <v>51</v>
      </c>
      <c r="AJ7722" t="s">
        <v>53</v>
      </c>
      <c r="AL7722" t="s">
        <v>78</v>
      </c>
      <c r="AO7722" t="s">
        <v>5443</v>
      </c>
      <c r="AP7722" s="1">
        <v>44841.474305555559</v>
      </c>
    </row>
    <row r="7723" spans="1:43" x14ac:dyDescent="0.35">
      <c r="A7723" t="s">
        <v>42685</v>
      </c>
      <c r="B7723" t="s">
        <v>22273</v>
      </c>
      <c r="C7723" t="s">
        <v>2937</v>
      </c>
      <c r="F7723" t="s">
        <v>42686</v>
      </c>
      <c r="H7723" t="s">
        <v>42685</v>
      </c>
      <c r="J7723" t="s">
        <v>42687</v>
      </c>
      <c r="K7723" t="s">
        <v>42688</v>
      </c>
      <c r="M7723" t="s">
        <v>1272</v>
      </c>
      <c r="N7723" t="s">
        <v>65</v>
      </c>
      <c r="O7723" t="s">
        <v>42689</v>
      </c>
      <c r="P7723" t="s">
        <v>50</v>
      </c>
      <c r="U7723" s="1">
        <v>44842</v>
      </c>
      <c r="V7723" s="1">
        <v>44842</v>
      </c>
      <c r="W7723" s="1">
        <v>44842.958333333336</v>
      </c>
      <c r="X7723" s="1">
        <v>44842.958333333336</v>
      </c>
      <c r="AC7723" t="s">
        <v>51</v>
      </c>
      <c r="AD7723">
        <v>1000000001</v>
      </c>
      <c r="AE7723" s="1">
        <v>39973.351388888892</v>
      </c>
      <c r="AF7723" t="s">
        <v>3377</v>
      </c>
      <c r="AG7723" t="s">
        <v>42690</v>
      </c>
      <c r="AH7723" t="s">
        <v>51</v>
      </c>
      <c r="AJ7723" t="s">
        <v>53</v>
      </c>
      <c r="AL7723" t="s">
        <v>78</v>
      </c>
      <c r="AO7723" t="s">
        <v>5443</v>
      </c>
      <c r="AP7723" s="1">
        <v>44842.957638888889</v>
      </c>
    </row>
    <row r="7724" spans="1:43" x14ac:dyDescent="0.35">
      <c r="A7724" t="s">
        <v>42691</v>
      </c>
      <c r="B7724" t="s">
        <v>42692</v>
      </c>
      <c r="C7724" t="s">
        <v>4645</v>
      </c>
      <c r="D7724" t="s">
        <v>58</v>
      </c>
      <c r="F7724" t="s">
        <v>42693</v>
      </c>
      <c r="H7724" t="s">
        <v>42694</v>
      </c>
      <c r="J7724" t="s">
        <v>49</v>
      </c>
      <c r="P7724" t="s">
        <v>50</v>
      </c>
      <c r="U7724" s="1">
        <v>44843</v>
      </c>
      <c r="V7724" s="1">
        <v>44843</v>
      </c>
      <c r="W7724" s="1">
        <v>44984.540277777778</v>
      </c>
      <c r="X7724" s="1">
        <v>45451.402083333334</v>
      </c>
      <c r="AC7724" t="s">
        <v>53</v>
      </c>
      <c r="AD7724">
        <v>1000000000</v>
      </c>
      <c r="AE7724" s="1">
        <v>37295</v>
      </c>
      <c r="AG7724" t="s">
        <v>42695</v>
      </c>
      <c r="AH7724" t="s">
        <v>51</v>
      </c>
      <c r="AJ7724" t="s">
        <v>53</v>
      </c>
      <c r="AL7724" t="s">
        <v>78</v>
      </c>
      <c r="AO7724" t="s">
        <v>5443</v>
      </c>
      <c r="AP7724" s="1">
        <v>45451.386805555558</v>
      </c>
    </row>
    <row r="7725" spans="1:43" x14ac:dyDescent="0.35">
      <c r="A7725" t="s">
        <v>42696</v>
      </c>
      <c r="B7725" t="s">
        <v>11923</v>
      </c>
      <c r="C7725" t="s">
        <v>3191</v>
      </c>
      <c r="F7725" t="s">
        <v>42697</v>
      </c>
      <c r="H7725" t="s">
        <v>42696</v>
      </c>
      <c r="J7725" t="s">
        <v>6387</v>
      </c>
      <c r="K7725" t="s">
        <v>42698</v>
      </c>
      <c r="M7725" t="s">
        <v>26708</v>
      </c>
      <c r="N7725" t="s">
        <v>798</v>
      </c>
      <c r="O7725">
        <v>79763</v>
      </c>
      <c r="P7725" t="s">
        <v>50</v>
      </c>
      <c r="U7725" s="1">
        <v>44843</v>
      </c>
      <c r="V7725" s="1">
        <v>44843</v>
      </c>
      <c r="AC7725" t="s">
        <v>53</v>
      </c>
      <c r="AD7725">
        <v>2969484892</v>
      </c>
      <c r="AE7725" s="1">
        <v>37756</v>
      </c>
      <c r="AG7725" t="s">
        <v>42699</v>
      </c>
      <c r="AH7725" t="s">
        <v>51</v>
      </c>
      <c r="AJ7725" t="s">
        <v>53</v>
      </c>
      <c r="AO7725" t="s">
        <v>8142</v>
      </c>
    </row>
    <row r="7726" spans="1:43" x14ac:dyDescent="0.35">
      <c r="A7726" t="s">
        <v>42700</v>
      </c>
      <c r="B7726" t="s">
        <v>11731</v>
      </c>
      <c r="C7726" t="s">
        <v>5318</v>
      </c>
      <c r="F7726" t="s">
        <v>42701</v>
      </c>
      <c r="H7726" t="s">
        <v>42702</v>
      </c>
      <c r="J7726" t="s">
        <v>16624</v>
      </c>
      <c r="K7726" t="s">
        <v>16542</v>
      </c>
      <c r="M7726" t="s">
        <v>9780</v>
      </c>
      <c r="N7726" t="s">
        <v>2123</v>
      </c>
      <c r="O7726">
        <v>56310</v>
      </c>
      <c r="P7726" t="s">
        <v>50</v>
      </c>
      <c r="U7726" s="1">
        <v>44844</v>
      </c>
      <c r="V7726" s="1">
        <v>44844</v>
      </c>
      <c r="W7726" s="1">
        <v>45048.654861111114</v>
      </c>
      <c r="X7726" s="1">
        <v>45048.654861111114</v>
      </c>
      <c r="AC7726" t="s">
        <v>53</v>
      </c>
      <c r="AD7726">
        <v>2969506030</v>
      </c>
      <c r="AE7726" s="1">
        <v>38097.646527777775</v>
      </c>
      <c r="AF7726" t="s">
        <v>42703</v>
      </c>
      <c r="AG7726" t="s">
        <v>42704</v>
      </c>
      <c r="AH7726" t="s">
        <v>51</v>
      </c>
      <c r="AJ7726" t="s">
        <v>53</v>
      </c>
      <c r="AL7726" t="s">
        <v>68</v>
      </c>
      <c r="AO7726" t="s">
        <v>8142</v>
      </c>
      <c r="AP7726" s="1">
        <v>45048.662499999999</v>
      </c>
      <c r="AQ7726" s="1">
        <v>45048.68472222222</v>
      </c>
    </row>
    <row r="7727" spans="1:43" x14ac:dyDescent="0.35">
      <c r="A7727" t="s">
        <v>42705</v>
      </c>
      <c r="B7727" t="s">
        <v>42706</v>
      </c>
      <c r="C7727" t="s">
        <v>1625</v>
      </c>
      <c r="F7727" t="s">
        <v>42707</v>
      </c>
      <c r="H7727" t="s">
        <v>42705</v>
      </c>
      <c r="J7727" t="s">
        <v>42708</v>
      </c>
      <c r="N7727" t="s">
        <v>287</v>
      </c>
      <c r="O7727">
        <v>80653</v>
      </c>
      <c r="P7727" t="s">
        <v>50</v>
      </c>
      <c r="U7727" s="1">
        <v>44844</v>
      </c>
      <c r="V7727" s="1">
        <v>44844</v>
      </c>
      <c r="W7727" s="1">
        <v>44844.51666666667</v>
      </c>
      <c r="X7727" s="1">
        <v>44844.51666666667</v>
      </c>
      <c r="AC7727" t="s">
        <v>53</v>
      </c>
      <c r="AD7727">
        <v>2973299466</v>
      </c>
      <c r="AE7727" s="1">
        <v>44998.661111111112</v>
      </c>
      <c r="AF7727" t="s">
        <v>42709</v>
      </c>
      <c r="AG7727" t="s">
        <v>42710</v>
      </c>
      <c r="AH7727" t="s">
        <v>51</v>
      </c>
      <c r="AJ7727" t="s">
        <v>53</v>
      </c>
      <c r="AL7727" t="s">
        <v>68</v>
      </c>
      <c r="AO7727" t="s">
        <v>8142</v>
      </c>
    </row>
    <row r="7728" spans="1:43" x14ac:dyDescent="0.35">
      <c r="A7728" t="s">
        <v>42711</v>
      </c>
      <c r="B7728" t="s">
        <v>6545</v>
      </c>
      <c r="C7728" t="s">
        <v>1564</v>
      </c>
      <c r="F7728" t="s">
        <v>42712</v>
      </c>
      <c r="H7728" t="s">
        <v>42713</v>
      </c>
      <c r="J7728" t="s">
        <v>42714</v>
      </c>
      <c r="K7728" t="s">
        <v>42715</v>
      </c>
      <c r="M7728" t="s">
        <v>42716</v>
      </c>
      <c r="N7728" t="s">
        <v>65</v>
      </c>
      <c r="O7728">
        <v>80831</v>
      </c>
      <c r="P7728" t="s">
        <v>50</v>
      </c>
      <c r="U7728" s="1">
        <v>44844</v>
      </c>
      <c r="V7728" s="1">
        <v>44844</v>
      </c>
      <c r="W7728" s="1">
        <v>44844.341666666667</v>
      </c>
      <c r="X7728" s="1">
        <v>44844.341666666667</v>
      </c>
      <c r="AC7728" t="s">
        <v>53</v>
      </c>
      <c r="AD7728">
        <v>2973696096</v>
      </c>
      <c r="AE7728" s="1">
        <v>45191.487500000003</v>
      </c>
      <c r="AF7728" t="s">
        <v>42717</v>
      </c>
      <c r="AG7728" t="s">
        <v>42718</v>
      </c>
      <c r="AH7728" t="s">
        <v>51</v>
      </c>
      <c r="AJ7728" t="s">
        <v>53</v>
      </c>
      <c r="AL7728" t="s">
        <v>68</v>
      </c>
      <c r="AO7728" t="s">
        <v>5443</v>
      </c>
      <c r="AP7728" s="1">
        <v>45217.351388888892</v>
      </c>
    </row>
    <row r="7729" spans="1:43" x14ac:dyDescent="0.35">
      <c r="A7729" t="s">
        <v>42719</v>
      </c>
      <c r="B7729" t="s">
        <v>42720</v>
      </c>
      <c r="C7729" t="s">
        <v>15460</v>
      </c>
      <c r="F7729">
        <v>4326342582</v>
      </c>
      <c r="H7729" t="s">
        <v>42719</v>
      </c>
      <c r="J7729" t="s">
        <v>42721</v>
      </c>
      <c r="K7729" t="s">
        <v>42722</v>
      </c>
      <c r="M7729" t="s">
        <v>5343</v>
      </c>
      <c r="N7729" t="s">
        <v>264</v>
      </c>
      <c r="O7729" t="s">
        <v>42723</v>
      </c>
      <c r="P7729" t="s">
        <v>50</v>
      </c>
      <c r="U7729" s="1">
        <v>44844</v>
      </c>
      <c r="V7729" s="1">
        <v>44844</v>
      </c>
      <c r="AC7729" t="s">
        <v>53</v>
      </c>
      <c r="AD7729">
        <v>2969933668</v>
      </c>
      <c r="AE7729" s="1">
        <v>43801.543055555558</v>
      </c>
      <c r="AG7729" t="s">
        <v>42724</v>
      </c>
      <c r="AH7729" t="s">
        <v>51</v>
      </c>
      <c r="AJ7729" t="s">
        <v>53</v>
      </c>
      <c r="AO7729" t="s">
        <v>5443</v>
      </c>
    </row>
    <row r="7730" spans="1:43" x14ac:dyDescent="0.35">
      <c r="A7730" t="s">
        <v>42725</v>
      </c>
      <c r="B7730" t="s">
        <v>28389</v>
      </c>
      <c r="C7730" t="s">
        <v>3349</v>
      </c>
      <c r="F7730" t="s">
        <v>42726</v>
      </c>
      <c r="H7730" t="s">
        <v>42725</v>
      </c>
      <c r="J7730" t="s">
        <v>42727</v>
      </c>
      <c r="N7730" t="s">
        <v>398</v>
      </c>
      <c r="O7730">
        <v>88240</v>
      </c>
      <c r="P7730" t="s">
        <v>50</v>
      </c>
      <c r="U7730" s="1">
        <v>44844</v>
      </c>
      <c r="V7730" s="1">
        <v>44844</v>
      </c>
      <c r="W7730" s="1">
        <v>44844.615972222222</v>
      </c>
      <c r="X7730" s="1">
        <v>44844.615972222222</v>
      </c>
      <c r="AC7730" t="s">
        <v>53</v>
      </c>
      <c r="AD7730">
        <v>2969603822</v>
      </c>
      <c r="AE7730" s="1">
        <v>41600.695833333331</v>
      </c>
      <c r="AG7730" t="s">
        <v>42728</v>
      </c>
      <c r="AH7730" t="s">
        <v>51</v>
      </c>
      <c r="AJ7730" t="s">
        <v>53</v>
      </c>
      <c r="AL7730" t="s">
        <v>78</v>
      </c>
      <c r="AO7730" t="s">
        <v>8142</v>
      </c>
    </row>
    <row r="7731" spans="1:43" x14ac:dyDescent="0.35">
      <c r="A7731" t="s">
        <v>3815</v>
      </c>
      <c r="B7731" t="s">
        <v>3812</v>
      </c>
      <c r="C7731" t="s">
        <v>3813</v>
      </c>
      <c r="F7731" t="s">
        <v>3814</v>
      </c>
      <c r="H7731" t="s">
        <v>3815</v>
      </c>
      <c r="J7731" t="s">
        <v>3816</v>
      </c>
      <c r="K7731" t="s">
        <v>13323</v>
      </c>
      <c r="L7731" t="s">
        <v>42729</v>
      </c>
      <c r="M7731" t="s">
        <v>13324</v>
      </c>
      <c r="N7731" t="s">
        <v>7607</v>
      </c>
      <c r="O7731" t="s">
        <v>13325</v>
      </c>
      <c r="P7731" t="s">
        <v>50</v>
      </c>
      <c r="U7731" s="1">
        <v>44844</v>
      </c>
      <c r="V7731" s="1">
        <v>44844</v>
      </c>
      <c r="W7731" s="1">
        <v>44844.441666666666</v>
      </c>
      <c r="X7731" s="1">
        <v>44844.441666666666</v>
      </c>
      <c r="AC7731" t="s">
        <v>53</v>
      </c>
      <c r="AD7731">
        <v>2969475153</v>
      </c>
      <c r="AE7731" s="1">
        <v>37146</v>
      </c>
      <c r="AF7731" t="s">
        <v>3819</v>
      </c>
      <c r="AG7731" t="s">
        <v>42730</v>
      </c>
      <c r="AH7731" t="s">
        <v>51</v>
      </c>
      <c r="AJ7731" t="s">
        <v>53</v>
      </c>
      <c r="AL7731" t="s">
        <v>68</v>
      </c>
      <c r="AO7731" t="s">
        <v>5443</v>
      </c>
      <c r="AP7731" s="1">
        <v>45469.468055555553</v>
      </c>
      <c r="AQ7731" s="1">
        <v>45462.662499999999</v>
      </c>
    </row>
    <row r="7732" spans="1:43" x14ac:dyDescent="0.35">
      <c r="A7732" t="s">
        <v>42731</v>
      </c>
      <c r="B7732" t="s">
        <v>31292</v>
      </c>
      <c r="C7732" t="s">
        <v>7359</v>
      </c>
      <c r="F7732" t="s">
        <v>42732</v>
      </c>
      <c r="H7732" t="s">
        <v>42731</v>
      </c>
      <c r="J7732" t="s">
        <v>42733</v>
      </c>
      <c r="K7732" t="s">
        <v>42734</v>
      </c>
      <c r="M7732" t="s">
        <v>1272</v>
      </c>
      <c r="N7732" t="s">
        <v>65</v>
      </c>
      <c r="O7732">
        <v>80003</v>
      </c>
      <c r="P7732" t="s">
        <v>50</v>
      </c>
      <c r="U7732" s="1">
        <v>44844</v>
      </c>
      <c r="V7732" s="1">
        <v>44844</v>
      </c>
      <c r="AC7732" t="s">
        <v>53</v>
      </c>
      <c r="AG7732" t="s">
        <v>42735</v>
      </c>
      <c r="AH7732" t="s">
        <v>51</v>
      </c>
      <c r="AJ7732" t="s">
        <v>53</v>
      </c>
      <c r="AO7732" t="s">
        <v>5443</v>
      </c>
    </row>
    <row r="7733" spans="1:43" x14ac:dyDescent="0.35">
      <c r="A7733" t="s">
        <v>42736</v>
      </c>
      <c r="B7733" t="s">
        <v>29043</v>
      </c>
      <c r="C7733" t="s">
        <v>364</v>
      </c>
      <c r="H7733" t="s">
        <v>42737</v>
      </c>
      <c r="J7733" t="s">
        <v>42738</v>
      </c>
      <c r="P7733" t="s">
        <v>50</v>
      </c>
      <c r="U7733" s="1">
        <v>44844</v>
      </c>
      <c r="V7733" s="1">
        <v>44844</v>
      </c>
      <c r="AC7733" t="s">
        <v>53</v>
      </c>
      <c r="AG7733" t="s">
        <v>42739</v>
      </c>
      <c r="AH7733" t="s">
        <v>51</v>
      </c>
      <c r="AJ7733" t="s">
        <v>53</v>
      </c>
      <c r="AO7733" t="s">
        <v>5443</v>
      </c>
    </row>
    <row r="7734" spans="1:43" x14ac:dyDescent="0.35">
      <c r="A7734" t="s">
        <v>42740</v>
      </c>
      <c r="B7734" t="s">
        <v>42741</v>
      </c>
      <c r="C7734" t="s">
        <v>42742</v>
      </c>
      <c r="F7734" t="s">
        <v>42743</v>
      </c>
      <c r="H7734" t="s">
        <v>42744</v>
      </c>
      <c r="J7734" t="s">
        <v>12933</v>
      </c>
      <c r="P7734" t="s">
        <v>50</v>
      </c>
      <c r="U7734" s="1">
        <v>44844</v>
      </c>
      <c r="V7734" s="1">
        <v>44844</v>
      </c>
      <c r="AC7734" t="s">
        <v>53</v>
      </c>
      <c r="AD7734">
        <v>2969579793</v>
      </c>
      <c r="AE7734" s="1">
        <v>41172.685416666667</v>
      </c>
      <c r="AG7734" t="s">
        <v>42745</v>
      </c>
      <c r="AH7734" t="s">
        <v>51</v>
      </c>
      <c r="AJ7734" t="s">
        <v>53</v>
      </c>
      <c r="AO7734" t="s">
        <v>8142</v>
      </c>
    </row>
    <row r="7735" spans="1:43" x14ac:dyDescent="0.35">
      <c r="A7735" t="s">
        <v>42746</v>
      </c>
      <c r="B7735" t="s">
        <v>25798</v>
      </c>
      <c r="C7735" t="s">
        <v>5919</v>
      </c>
      <c r="F7735" t="s">
        <v>42747</v>
      </c>
      <c r="H7735" t="s">
        <v>42746</v>
      </c>
      <c r="J7735" t="s">
        <v>42748</v>
      </c>
      <c r="K7735" t="s">
        <v>42749</v>
      </c>
      <c r="M7735" t="s">
        <v>5866</v>
      </c>
      <c r="N7735" t="s">
        <v>65</v>
      </c>
      <c r="O7735">
        <v>80534</v>
      </c>
      <c r="P7735" t="s">
        <v>50</v>
      </c>
      <c r="U7735" s="1">
        <v>44844</v>
      </c>
      <c r="V7735" s="1">
        <v>44844</v>
      </c>
      <c r="W7735" s="1">
        <v>44844.813888888886</v>
      </c>
      <c r="X7735" s="1">
        <v>44844.813888888886</v>
      </c>
      <c r="AC7735" t="s">
        <v>51</v>
      </c>
      <c r="AD7735">
        <v>1000000001</v>
      </c>
      <c r="AE7735" s="1">
        <v>39973.351388888892</v>
      </c>
      <c r="AF7735" t="s">
        <v>3377</v>
      </c>
      <c r="AG7735" t="s">
        <v>42750</v>
      </c>
      <c r="AH7735" t="s">
        <v>51</v>
      </c>
      <c r="AJ7735" t="s">
        <v>53</v>
      </c>
      <c r="AL7735" t="s">
        <v>78</v>
      </c>
      <c r="AO7735" t="s">
        <v>5443</v>
      </c>
      <c r="AP7735" s="1">
        <v>44844.829861111109</v>
      </c>
    </row>
    <row r="7736" spans="1:43" x14ac:dyDescent="0.35">
      <c r="A7736" t="s">
        <v>42751</v>
      </c>
      <c r="B7736" t="s">
        <v>42752</v>
      </c>
      <c r="C7736" t="s">
        <v>42753</v>
      </c>
      <c r="F7736">
        <v>13034841802</v>
      </c>
      <c r="H7736" t="s">
        <v>42754</v>
      </c>
      <c r="J7736" t="s">
        <v>42753</v>
      </c>
      <c r="N7736" t="s">
        <v>287</v>
      </c>
      <c r="O7736">
        <v>80022</v>
      </c>
      <c r="P7736" t="s">
        <v>50</v>
      </c>
      <c r="U7736" s="1">
        <v>44844</v>
      </c>
      <c r="V7736" s="1">
        <v>44844</v>
      </c>
      <c r="W7736" s="1">
        <v>44844.481944444444</v>
      </c>
      <c r="X7736" s="1">
        <v>44844.481944444444</v>
      </c>
      <c r="AC7736" t="s">
        <v>53</v>
      </c>
      <c r="AD7736">
        <v>1000000001</v>
      </c>
      <c r="AE7736" s="1">
        <v>39973.351388888892</v>
      </c>
      <c r="AF7736" t="s">
        <v>3377</v>
      </c>
      <c r="AG7736" t="s">
        <v>42755</v>
      </c>
      <c r="AH7736" t="s">
        <v>51</v>
      </c>
      <c r="AJ7736" t="s">
        <v>53</v>
      </c>
      <c r="AL7736" t="s">
        <v>78</v>
      </c>
      <c r="AO7736" t="s">
        <v>5443</v>
      </c>
      <c r="AP7736" s="1">
        <v>44844.481944444444</v>
      </c>
    </row>
    <row r="7737" spans="1:43" x14ac:dyDescent="0.35">
      <c r="A7737" t="s">
        <v>42756</v>
      </c>
      <c r="B7737" t="s">
        <v>20589</v>
      </c>
      <c r="C7737" t="s">
        <v>42757</v>
      </c>
      <c r="F7737" t="s">
        <v>42758</v>
      </c>
      <c r="H7737" t="s">
        <v>42756</v>
      </c>
      <c r="J7737" t="s">
        <v>5239</v>
      </c>
      <c r="K7737" t="s">
        <v>5218</v>
      </c>
      <c r="M7737" t="s">
        <v>2783</v>
      </c>
      <c r="N7737" t="s">
        <v>264</v>
      </c>
      <c r="O7737">
        <v>77269</v>
      </c>
      <c r="P7737" t="s">
        <v>50</v>
      </c>
      <c r="U7737" s="1">
        <v>44844</v>
      </c>
      <c r="V7737" s="1">
        <v>44844</v>
      </c>
      <c r="AC7737" t="s">
        <v>53</v>
      </c>
      <c r="AD7737">
        <v>2969475162</v>
      </c>
      <c r="AE7737" s="1">
        <v>37147</v>
      </c>
      <c r="AG7737" t="s">
        <v>42759</v>
      </c>
      <c r="AH7737" t="s">
        <v>51</v>
      </c>
      <c r="AJ7737" t="s">
        <v>53</v>
      </c>
      <c r="AO7737" t="s">
        <v>8142</v>
      </c>
    </row>
    <row r="7738" spans="1:43" x14ac:dyDescent="0.35">
      <c r="A7738" t="s">
        <v>42760</v>
      </c>
      <c r="B7738" t="s">
        <v>8073</v>
      </c>
      <c r="C7738" t="s">
        <v>4589</v>
      </c>
      <c r="F7738" t="s">
        <v>42761</v>
      </c>
      <c r="H7738" t="s">
        <v>42760</v>
      </c>
      <c r="J7738" t="s">
        <v>42762</v>
      </c>
      <c r="K7738" t="s">
        <v>42763</v>
      </c>
      <c r="M7738" t="s">
        <v>159</v>
      </c>
      <c r="N7738" t="s">
        <v>65</v>
      </c>
      <c r="O7738">
        <v>80906</v>
      </c>
      <c r="P7738" t="s">
        <v>50</v>
      </c>
      <c r="U7738" s="1">
        <v>44845</v>
      </c>
      <c r="V7738" s="1">
        <v>44845</v>
      </c>
      <c r="W7738" s="1">
        <v>44845.427777777775</v>
      </c>
      <c r="X7738" s="1">
        <v>44845.427777777775</v>
      </c>
      <c r="AC7738" t="s">
        <v>51</v>
      </c>
      <c r="AD7738">
        <v>2973631842</v>
      </c>
      <c r="AE7738" s="1">
        <v>45163.25277777778</v>
      </c>
      <c r="AG7738" t="s">
        <v>42764</v>
      </c>
      <c r="AH7738" t="s">
        <v>51</v>
      </c>
      <c r="AJ7738" t="s">
        <v>53</v>
      </c>
      <c r="AL7738" t="s">
        <v>78</v>
      </c>
      <c r="AO7738" t="s">
        <v>5443</v>
      </c>
      <c r="AP7738" s="1">
        <v>44965.488194444442</v>
      </c>
      <c r="AQ7738" s="1">
        <v>44845.445138888892</v>
      </c>
    </row>
    <row r="7739" spans="1:43" x14ac:dyDescent="0.35">
      <c r="A7739" t="s">
        <v>42765</v>
      </c>
      <c r="B7739" t="s">
        <v>42766</v>
      </c>
      <c r="C7739" t="s">
        <v>946</v>
      </c>
      <c r="F7739" t="s">
        <v>42767</v>
      </c>
      <c r="H7739" t="s">
        <v>42768</v>
      </c>
      <c r="J7739" t="s">
        <v>42769</v>
      </c>
      <c r="K7739" t="s">
        <v>42770</v>
      </c>
      <c r="M7739" t="s">
        <v>137</v>
      </c>
      <c r="N7739" t="s">
        <v>65</v>
      </c>
      <c r="O7739">
        <v>80235</v>
      </c>
      <c r="P7739" t="s">
        <v>50</v>
      </c>
      <c r="U7739" s="1">
        <v>44845</v>
      </c>
      <c r="V7739" s="1">
        <v>44845</v>
      </c>
      <c r="W7739" s="1">
        <v>44845.50277777778</v>
      </c>
      <c r="X7739" s="1">
        <v>44845.50277777778</v>
      </c>
      <c r="AC7739" t="s">
        <v>53</v>
      </c>
      <c r="AD7739">
        <v>2969763649</v>
      </c>
      <c r="AE7739" s="1">
        <v>43045.624305555553</v>
      </c>
      <c r="AF7739" t="s">
        <v>42771</v>
      </c>
      <c r="AG7739" t="s">
        <v>42772</v>
      </c>
      <c r="AH7739" t="s">
        <v>51</v>
      </c>
      <c r="AJ7739" t="s">
        <v>53</v>
      </c>
      <c r="AL7739" t="s">
        <v>68</v>
      </c>
      <c r="AO7739" t="s">
        <v>5443</v>
      </c>
      <c r="AP7739" s="1">
        <v>44870.32916666667</v>
      </c>
    </row>
    <row r="7740" spans="1:43" x14ac:dyDescent="0.35">
      <c r="A7740" t="s">
        <v>42773</v>
      </c>
      <c r="B7740" t="s">
        <v>42774</v>
      </c>
      <c r="C7740" t="s">
        <v>16104</v>
      </c>
      <c r="F7740" t="s">
        <v>42775</v>
      </c>
      <c r="H7740" t="s">
        <v>42773</v>
      </c>
      <c r="J7740" t="s">
        <v>36808</v>
      </c>
      <c r="K7740" t="s">
        <v>42776</v>
      </c>
      <c r="M7740" t="s">
        <v>129</v>
      </c>
      <c r="N7740" t="s">
        <v>65</v>
      </c>
      <c r="O7740">
        <v>81006</v>
      </c>
      <c r="P7740" t="s">
        <v>50</v>
      </c>
      <c r="U7740" s="1">
        <v>44845</v>
      </c>
      <c r="V7740" s="1">
        <v>44845</v>
      </c>
      <c r="W7740" s="1">
        <v>44845.536111111112</v>
      </c>
      <c r="X7740" s="1">
        <v>44845.536111111112</v>
      </c>
      <c r="AC7740" t="s">
        <v>51</v>
      </c>
      <c r="AD7740">
        <v>2969760518</v>
      </c>
      <c r="AE7740" s="1">
        <v>43020.422222222223</v>
      </c>
      <c r="AF7740" t="s">
        <v>23051</v>
      </c>
      <c r="AG7740" t="s">
        <v>42777</v>
      </c>
      <c r="AH7740" t="s">
        <v>51</v>
      </c>
      <c r="AJ7740" t="s">
        <v>53</v>
      </c>
      <c r="AL7740" t="s">
        <v>68</v>
      </c>
      <c r="AO7740" t="s">
        <v>5443</v>
      </c>
      <c r="AP7740" s="1">
        <v>44851.911805555559</v>
      </c>
    </row>
    <row r="7741" spans="1:43" x14ac:dyDescent="0.35">
      <c r="A7741" t="s">
        <v>42778</v>
      </c>
      <c r="B7741" t="s">
        <v>42779</v>
      </c>
      <c r="C7741" t="s">
        <v>702</v>
      </c>
      <c r="F7741" t="s">
        <v>42780</v>
      </c>
      <c r="H7741" t="s">
        <v>42781</v>
      </c>
      <c r="K7741" t="s">
        <v>2121</v>
      </c>
      <c r="M7741" t="s">
        <v>39912</v>
      </c>
      <c r="N7741" t="s">
        <v>2123</v>
      </c>
      <c r="O7741">
        <v>55306</v>
      </c>
      <c r="P7741" t="s">
        <v>50</v>
      </c>
      <c r="U7741" s="1">
        <v>44845</v>
      </c>
      <c r="V7741" s="1">
        <v>44845</v>
      </c>
      <c r="AC7741" t="s">
        <v>53</v>
      </c>
      <c r="AD7741">
        <v>9999999999</v>
      </c>
      <c r="AE7741" s="1">
        <v>45196</v>
      </c>
      <c r="AG7741" t="s">
        <v>42782</v>
      </c>
      <c r="AH7741" t="s">
        <v>51</v>
      </c>
      <c r="AJ7741" t="s">
        <v>53</v>
      </c>
      <c r="AO7741" t="s">
        <v>8142</v>
      </c>
    </row>
    <row r="7742" spans="1:43" x14ac:dyDescent="0.35">
      <c r="A7742" t="s">
        <v>42783</v>
      </c>
      <c r="B7742" t="s">
        <v>42784</v>
      </c>
      <c r="C7742" t="s">
        <v>14547</v>
      </c>
      <c r="F7742" t="s">
        <v>42785</v>
      </c>
      <c r="H7742" t="s">
        <v>42783</v>
      </c>
      <c r="J7742" t="s">
        <v>42786</v>
      </c>
      <c r="N7742" t="s">
        <v>287</v>
      </c>
      <c r="O7742">
        <v>80111</v>
      </c>
      <c r="P7742" t="s">
        <v>50</v>
      </c>
      <c r="U7742" s="1">
        <v>44845</v>
      </c>
      <c r="V7742" s="1">
        <v>44845</v>
      </c>
      <c r="W7742" s="1">
        <v>44845.337500000001</v>
      </c>
      <c r="X7742" s="1">
        <v>44845.337500000001</v>
      </c>
      <c r="AC7742" t="s">
        <v>53</v>
      </c>
      <c r="AD7742">
        <v>2969475418</v>
      </c>
      <c r="AE7742" s="1">
        <v>37166.661111111112</v>
      </c>
      <c r="AG7742" t="s">
        <v>42787</v>
      </c>
      <c r="AH7742" t="s">
        <v>51</v>
      </c>
      <c r="AJ7742" t="s">
        <v>53</v>
      </c>
      <c r="AL7742" t="s">
        <v>78</v>
      </c>
      <c r="AO7742" t="s">
        <v>8142</v>
      </c>
    </row>
    <row r="7743" spans="1:43" x14ac:dyDescent="0.35">
      <c r="A7743" t="s">
        <v>42788</v>
      </c>
      <c r="B7743" t="s">
        <v>14984</v>
      </c>
      <c r="C7743" t="s">
        <v>308</v>
      </c>
      <c r="F7743">
        <v>6148675309</v>
      </c>
      <c r="H7743" t="s">
        <v>33536</v>
      </c>
      <c r="J7743" t="s">
        <v>42789</v>
      </c>
      <c r="K7743" t="s">
        <v>42790</v>
      </c>
      <c r="M7743" t="s">
        <v>31929</v>
      </c>
      <c r="N7743" t="s">
        <v>264</v>
      </c>
      <c r="O7743">
        <v>75564</v>
      </c>
      <c r="P7743" t="s">
        <v>50</v>
      </c>
      <c r="U7743" s="1">
        <v>44845</v>
      </c>
      <c r="V7743" s="1">
        <v>44845</v>
      </c>
      <c r="W7743" s="1">
        <v>44845.227777777778</v>
      </c>
      <c r="X7743" s="1">
        <v>44845.227777777778</v>
      </c>
      <c r="AC7743" t="s">
        <v>53</v>
      </c>
      <c r="AD7743">
        <v>1000000001</v>
      </c>
      <c r="AE7743" s="1">
        <v>39973.351388888892</v>
      </c>
      <c r="AF7743" t="s">
        <v>3377</v>
      </c>
      <c r="AG7743" t="s">
        <v>42791</v>
      </c>
      <c r="AH7743" t="s">
        <v>51</v>
      </c>
      <c r="AJ7743" t="s">
        <v>53</v>
      </c>
      <c r="AL7743" t="s">
        <v>78</v>
      </c>
      <c r="AO7743" t="s">
        <v>5443</v>
      </c>
      <c r="AP7743" s="1">
        <v>44998.718055555553</v>
      </c>
    </row>
    <row r="7744" spans="1:43" x14ac:dyDescent="0.35">
      <c r="A7744" t="s">
        <v>42792</v>
      </c>
      <c r="B7744" t="s">
        <v>27515</v>
      </c>
      <c r="C7744" t="s">
        <v>42793</v>
      </c>
      <c r="F7744" t="s">
        <v>42794</v>
      </c>
      <c r="H7744" t="s">
        <v>42792</v>
      </c>
      <c r="J7744" t="s">
        <v>42795</v>
      </c>
      <c r="P7744" t="s">
        <v>50</v>
      </c>
      <c r="U7744" s="1">
        <v>44845</v>
      </c>
      <c r="V7744" s="1">
        <v>44845</v>
      </c>
      <c r="W7744" s="1">
        <v>44845.649305555555</v>
      </c>
      <c r="X7744" s="1">
        <v>44845.649305555555</v>
      </c>
      <c r="AC7744" t="s">
        <v>53</v>
      </c>
      <c r="AD7744">
        <v>2972354736</v>
      </c>
      <c r="AE7744" s="1">
        <v>44963.621527777781</v>
      </c>
      <c r="AF7744" t="s">
        <v>42796</v>
      </c>
      <c r="AG7744" t="s">
        <v>42797</v>
      </c>
      <c r="AH7744" t="s">
        <v>51</v>
      </c>
      <c r="AJ7744" t="s">
        <v>53</v>
      </c>
      <c r="AL7744" t="s">
        <v>68</v>
      </c>
      <c r="AO7744" t="s">
        <v>8142</v>
      </c>
    </row>
    <row r="7745" spans="1:43" x14ac:dyDescent="0.35">
      <c r="A7745" t="s">
        <v>42798</v>
      </c>
      <c r="B7745" t="s">
        <v>11194</v>
      </c>
      <c r="C7745" t="s">
        <v>27414</v>
      </c>
      <c r="F7745" t="s">
        <v>42799</v>
      </c>
      <c r="H7745" t="s">
        <v>42798</v>
      </c>
      <c r="J7745" t="s">
        <v>42800</v>
      </c>
      <c r="K7745" t="s">
        <v>42801</v>
      </c>
      <c r="L7745" t="s">
        <v>42801</v>
      </c>
      <c r="M7745" t="s">
        <v>419</v>
      </c>
      <c r="N7745" t="s">
        <v>253</v>
      </c>
      <c r="O7745">
        <v>87105</v>
      </c>
      <c r="P7745" t="s">
        <v>50</v>
      </c>
      <c r="U7745" s="1">
        <v>44845</v>
      </c>
      <c r="V7745" s="1">
        <v>44845</v>
      </c>
      <c r="W7745" s="1">
        <v>44845.387499999997</v>
      </c>
      <c r="X7745" s="1">
        <v>44845.387499999997</v>
      </c>
      <c r="AC7745" t="s">
        <v>53</v>
      </c>
      <c r="AD7745">
        <v>2972133839</v>
      </c>
      <c r="AE7745" s="1">
        <v>44845.395833333336</v>
      </c>
      <c r="AF7745" t="s">
        <v>42802</v>
      </c>
      <c r="AG7745" t="s">
        <v>42803</v>
      </c>
      <c r="AH7745" t="s">
        <v>51</v>
      </c>
      <c r="AJ7745" t="s">
        <v>53</v>
      </c>
      <c r="AL7745" t="s">
        <v>68</v>
      </c>
      <c r="AO7745" t="s">
        <v>5443</v>
      </c>
      <c r="AP7745" s="1">
        <v>44845.386111111111</v>
      </c>
    </row>
    <row r="7746" spans="1:43" x14ac:dyDescent="0.35">
      <c r="A7746" t="s">
        <v>42804</v>
      </c>
      <c r="B7746" t="s">
        <v>42805</v>
      </c>
      <c r="C7746" t="s">
        <v>2073</v>
      </c>
      <c r="F7746" t="s">
        <v>42806</v>
      </c>
      <c r="H7746" t="s">
        <v>42807</v>
      </c>
      <c r="J7746" t="s">
        <v>42594</v>
      </c>
      <c r="K7746" t="s">
        <v>42808</v>
      </c>
      <c r="M7746" t="s">
        <v>2955</v>
      </c>
      <c r="N7746" t="s">
        <v>65</v>
      </c>
      <c r="O7746">
        <v>80021</v>
      </c>
      <c r="P7746" t="s">
        <v>50</v>
      </c>
      <c r="U7746" s="1">
        <v>44845</v>
      </c>
      <c r="V7746" s="1">
        <v>44845</v>
      </c>
      <c r="W7746" s="1">
        <v>44845.694444444445</v>
      </c>
      <c r="X7746" s="1">
        <v>44845.694444444445</v>
      </c>
      <c r="AC7746" t="s">
        <v>53</v>
      </c>
      <c r="AD7746">
        <v>2969670756</v>
      </c>
      <c r="AE7746" s="1">
        <v>42165.286111111112</v>
      </c>
      <c r="AF7746" t="s">
        <v>12241</v>
      </c>
      <c r="AG7746" t="s">
        <v>42809</v>
      </c>
      <c r="AH7746" t="s">
        <v>51</v>
      </c>
      <c r="AJ7746" t="s">
        <v>53</v>
      </c>
      <c r="AL7746" t="s">
        <v>68</v>
      </c>
      <c r="AO7746" t="s">
        <v>5443</v>
      </c>
      <c r="AP7746" s="1">
        <v>45002.347222222219</v>
      </c>
    </row>
    <row r="7747" spans="1:43" x14ac:dyDescent="0.35">
      <c r="A7747" t="s">
        <v>42810</v>
      </c>
      <c r="B7747" t="s">
        <v>42811</v>
      </c>
      <c r="C7747" t="s">
        <v>702</v>
      </c>
      <c r="F7747" t="s">
        <v>42812</v>
      </c>
      <c r="H7747" t="s">
        <v>42810</v>
      </c>
      <c r="J7747" t="s">
        <v>38392</v>
      </c>
      <c r="P7747" t="s">
        <v>50</v>
      </c>
      <c r="U7747" s="1">
        <v>44845</v>
      </c>
      <c r="V7747" s="1">
        <v>44845</v>
      </c>
      <c r="AC7747" t="s">
        <v>53</v>
      </c>
      <c r="AD7747">
        <v>2969475030</v>
      </c>
      <c r="AE7747" s="1">
        <v>37138</v>
      </c>
      <c r="AG7747" t="s">
        <v>42813</v>
      </c>
      <c r="AH7747" t="s">
        <v>51</v>
      </c>
      <c r="AJ7747" t="s">
        <v>53</v>
      </c>
      <c r="AO7747" t="s">
        <v>8142</v>
      </c>
    </row>
    <row r="7748" spans="1:43" x14ac:dyDescent="0.35">
      <c r="A7748" t="s">
        <v>42814</v>
      </c>
      <c r="B7748" t="s">
        <v>42815</v>
      </c>
      <c r="C7748" t="s">
        <v>42816</v>
      </c>
      <c r="F7748" t="s">
        <v>42817</v>
      </c>
      <c r="H7748" t="s">
        <v>42814</v>
      </c>
      <c r="J7748" t="s">
        <v>4293</v>
      </c>
      <c r="N7748" t="s">
        <v>287</v>
      </c>
      <c r="O7748">
        <v>80640</v>
      </c>
      <c r="P7748" t="s">
        <v>50</v>
      </c>
      <c r="U7748" s="1">
        <v>44845</v>
      </c>
      <c r="V7748" s="1">
        <v>44845</v>
      </c>
      <c r="W7748" s="1">
        <v>44845.544444444444</v>
      </c>
      <c r="X7748" s="1">
        <v>44845.544444444444</v>
      </c>
      <c r="AC7748" t="s">
        <v>53</v>
      </c>
      <c r="AD7748">
        <v>2969634929</v>
      </c>
      <c r="AE7748" s="1">
        <v>41799.665972222225</v>
      </c>
      <c r="AF7748" t="s">
        <v>4296</v>
      </c>
      <c r="AG7748" t="s">
        <v>42818</v>
      </c>
      <c r="AH7748" t="s">
        <v>51</v>
      </c>
      <c r="AJ7748" t="s">
        <v>53</v>
      </c>
      <c r="AL7748" t="s">
        <v>68</v>
      </c>
      <c r="AO7748" t="s">
        <v>8142</v>
      </c>
    </row>
    <row r="7749" spans="1:43" x14ac:dyDescent="0.35">
      <c r="A7749" t="s">
        <v>42819</v>
      </c>
      <c r="B7749" t="s">
        <v>18976</v>
      </c>
      <c r="C7749" t="s">
        <v>13082</v>
      </c>
      <c r="H7749" t="s">
        <v>42820</v>
      </c>
      <c r="J7749" t="s">
        <v>1700</v>
      </c>
      <c r="P7749" t="s">
        <v>50</v>
      </c>
      <c r="U7749" s="1">
        <v>44846</v>
      </c>
      <c r="V7749" s="1">
        <v>44846</v>
      </c>
      <c r="W7749" s="1">
        <v>44846.481249999997</v>
      </c>
      <c r="X7749" s="1">
        <v>44846.481249999997</v>
      </c>
      <c r="AC7749" t="s">
        <v>53</v>
      </c>
      <c r="AD7749">
        <v>2969475309</v>
      </c>
      <c r="AE7749" s="1">
        <v>37159</v>
      </c>
      <c r="AF7749" t="s">
        <v>408</v>
      </c>
      <c r="AG7749" t="s">
        <v>42821</v>
      </c>
      <c r="AH7749" t="s">
        <v>51</v>
      </c>
      <c r="AJ7749" t="s">
        <v>53</v>
      </c>
      <c r="AL7749" t="s">
        <v>68</v>
      </c>
      <c r="AO7749" t="s">
        <v>5443</v>
      </c>
      <c r="AP7749" s="1">
        <v>44903.753472222219</v>
      </c>
    </row>
    <row r="7750" spans="1:43" x14ac:dyDescent="0.35">
      <c r="A7750" t="s">
        <v>42822</v>
      </c>
      <c r="B7750" t="s">
        <v>42823</v>
      </c>
      <c r="C7750" t="s">
        <v>18980</v>
      </c>
      <c r="F7750">
        <f>1505-306-7269</f>
        <v>-6070</v>
      </c>
      <c r="H7750" t="s">
        <v>42822</v>
      </c>
      <c r="J7750" t="s">
        <v>42824</v>
      </c>
      <c r="N7750" t="s">
        <v>398</v>
      </c>
      <c r="O7750">
        <v>87120</v>
      </c>
      <c r="P7750" t="s">
        <v>50</v>
      </c>
      <c r="U7750" s="1">
        <v>44846</v>
      </c>
      <c r="V7750" s="1">
        <v>44846</v>
      </c>
      <c r="W7750" s="1">
        <v>44846.520833333336</v>
      </c>
      <c r="X7750" s="1">
        <v>44846.520833333336</v>
      </c>
      <c r="AC7750" t="s">
        <v>53</v>
      </c>
      <c r="AD7750">
        <v>1000000001</v>
      </c>
      <c r="AE7750" s="1">
        <v>39973.351388888892</v>
      </c>
      <c r="AF7750" t="s">
        <v>3377</v>
      </c>
      <c r="AG7750" t="s">
        <v>42825</v>
      </c>
      <c r="AH7750" t="s">
        <v>51</v>
      </c>
      <c r="AJ7750" t="s">
        <v>53</v>
      </c>
      <c r="AL7750" t="s">
        <v>78</v>
      </c>
      <c r="AO7750" t="s">
        <v>8142</v>
      </c>
      <c r="AP7750" s="1">
        <v>45023.630555555559</v>
      </c>
    </row>
    <row r="7751" spans="1:43" x14ac:dyDescent="0.35">
      <c r="A7751" t="s">
        <v>42826</v>
      </c>
      <c r="B7751" t="s">
        <v>16119</v>
      </c>
      <c r="C7751" t="s">
        <v>2453</v>
      </c>
      <c r="F7751" t="s">
        <v>42827</v>
      </c>
      <c r="H7751" t="s">
        <v>42826</v>
      </c>
      <c r="J7751" t="s">
        <v>6387</v>
      </c>
      <c r="N7751" t="s">
        <v>14739</v>
      </c>
      <c r="O7751">
        <v>61244</v>
      </c>
      <c r="P7751" t="s">
        <v>50</v>
      </c>
      <c r="U7751" s="1">
        <v>44846</v>
      </c>
      <c r="V7751" s="1">
        <v>44846</v>
      </c>
      <c r="AC7751" t="s">
        <v>53</v>
      </c>
      <c r="AD7751">
        <v>2969484892</v>
      </c>
      <c r="AE7751" s="1">
        <v>37756</v>
      </c>
      <c r="AG7751" t="s">
        <v>42828</v>
      </c>
      <c r="AH7751" t="s">
        <v>51</v>
      </c>
      <c r="AJ7751" t="s">
        <v>53</v>
      </c>
      <c r="AO7751" t="s">
        <v>8142</v>
      </c>
    </row>
    <row r="7752" spans="1:43" x14ac:dyDescent="0.35">
      <c r="A7752" t="s">
        <v>42829</v>
      </c>
      <c r="B7752" t="s">
        <v>8810</v>
      </c>
      <c r="C7752" t="s">
        <v>3651</v>
      </c>
      <c r="F7752" t="s">
        <v>42830</v>
      </c>
      <c r="H7752" t="s">
        <v>42829</v>
      </c>
      <c r="J7752" t="s">
        <v>42831</v>
      </c>
      <c r="K7752" t="s">
        <v>42832</v>
      </c>
      <c r="M7752" t="s">
        <v>257</v>
      </c>
      <c r="N7752" t="s">
        <v>65</v>
      </c>
      <c r="O7752">
        <v>81321</v>
      </c>
      <c r="P7752" t="s">
        <v>50</v>
      </c>
      <c r="U7752" s="1">
        <v>44846</v>
      </c>
      <c r="V7752" s="1">
        <v>44846</v>
      </c>
      <c r="W7752" s="1">
        <v>44846.459722222222</v>
      </c>
      <c r="X7752" s="1">
        <v>44846.459722222222</v>
      </c>
      <c r="AC7752" t="s">
        <v>53</v>
      </c>
      <c r="AD7752">
        <v>2969545691</v>
      </c>
      <c r="AE7752" s="1">
        <v>40101.513194444444</v>
      </c>
      <c r="AF7752" t="s">
        <v>7597</v>
      </c>
      <c r="AG7752" t="s">
        <v>42833</v>
      </c>
      <c r="AH7752" t="s">
        <v>51</v>
      </c>
      <c r="AJ7752" t="s">
        <v>53</v>
      </c>
      <c r="AL7752" t="s">
        <v>68</v>
      </c>
      <c r="AO7752" t="s">
        <v>5443</v>
      </c>
      <c r="AP7752" s="1">
        <v>44846.459027777775</v>
      </c>
    </row>
    <row r="7753" spans="1:43" x14ac:dyDescent="0.35">
      <c r="A7753" t="s">
        <v>42834</v>
      </c>
      <c r="B7753" t="s">
        <v>42835</v>
      </c>
      <c r="C7753" t="s">
        <v>2980</v>
      </c>
      <c r="F7753" t="s">
        <v>42836</v>
      </c>
      <c r="H7753" t="s">
        <v>42837</v>
      </c>
      <c r="I7753" t="s">
        <v>179</v>
      </c>
      <c r="J7753" t="s">
        <v>28258</v>
      </c>
      <c r="K7753" t="s">
        <v>2351</v>
      </c>
      <c r="M7753" t="s">
        <v>159</v>
      </c>
      <c r="N7753" t="s">
        <v>65</v>
      </c>
      <c r="O7753">
        <v>80910</v>
      </c>
      <c r="P7753" t="s">
        <v>50</v>
      </c>
      <c r="U7753" s="1">
        <v>44846</v>
      </c>
      <c r="V7753" s="1">
        <v>44846</v>
      </c>
      <c r="W7753" s="1">
        <v>44846.706944444442</v>
      </c>
      <c r="X7753" s="1">
        <v>45420.697222222225</v>
      </c>
      <c r="Y7753" s="1">
        <v>45401.729166666664</v>
      </c>
      <c r="Z7753">
        <v>24414.41</v>
      </c>
      <c r="AA7753" t="s">
        <v>133</v>
      </c>
      <c r="AC7753" t="s">
        <v>53</v>
      </c>
      <c r="AD7753">
        <v>2969476832</v>
      </c>
      <c r="AE7753" s="1">
        <v>37243</v>
      </c>
      <c r="AF7753" t="s">
        <v>1763</v>
      </c>
      <c r="AG7753" t="s">
        <v>42838</v>
      </c>
      <c r="AH7753" t="s">
        <v>51</v>
      </c>
      <c r="AJ7753" t="s">
        <v>53</v>
      </c>
      <c r="AL7753" t="s">
        <v>68</v>
      </c>
      <c r="AO7753" t="s">
        <v>5443</v>
      </c>
      <c r="AP7753" s="1">
        <v>44846.706944444442</v>
      </c>
    </row>
    <row r="7754" spans="1:43" x14ac:dyDescent="0.35">
      <c r="A7754" t="s">
        <v>42839</v>
      </c>
      <c r="B7754" t="s">
        <v>42840</v>
      </c>
      <c r="C7754" t="s">
        <v>42841</v>
      </c>
      <c r="F7754" t="s">
        <v>42842</v>
      </c>
      <c r="H7754" t="s">
        <v>42843</v>
      </c>
      <c r="I7754" t="s">
        <v>179</v>
      </c>
      <c r="J7754" t="s">
        <v>28258</v>
      </c>
      <c r="K7754" t="s">
        <v>2351</v>
      </c>
      <c r="M7754" t="s">
        <v>159</v>
      </c>
      <c r="N7754" t="s">
        <v>65</v>
      </c>
      <c r="O7754">
        <v>80910</v>
      </c>
      <c r="P7754" t="s">
        <v>50</v>
      </c>
      <c r="U7754" s="1">
        <v>44846</v>
      </c>
      <c r="V7754" s="1">
        <v>44846</v>
      </c>
      <c r="W7754" s="1">
        <v>44846.7</v>
      </c>
      <c r="X7754" s="1">
        <v>45470.990972222222</v>
      </c>
      <c r="Y7754" s="1">
        <v>45471.03402777778</v>
      </c>
      <c r="Z7754">
        <v>33593.410000000003</v>
      </c>
      <c r="AA7754" t="s">
        <v>133</v>
      </c>
      <c r="AC7754" t="s">
        <v>53</v>
      </c>
      <c r="AD7754">
        <v>2969476832</v>
      </c>
      <c r="AE7754" s="1">
        <v>37243</v>
      </c>
      <c r="AF7754" t="s">
        <v>1763</v>
      </c>
      <c r="AG7754" t="s">
        <v>42844</v>
      </c>
      <c r="AH7754" t="s">
        <v>51</v>
      </c>
      <c r="AJ7754" t="s">
        <v>53</v>
      </c>
      <c r="AL7754" t="s">
        <v>68</v>
      </c>
      <c r="AO7754" t="s">
        <v>5443</v>
      </c>
      <c r="AP7754" s="1">
        <v>45135.872916666667</v>
      </c>
    </row>
    <row r="7755" spans="1:43" x14ac:dyDescent="0.35">
      <c r="A7755" t="s">
        <v>42845</v>
      </c>
      <c r="B7755" t="s">
        <v>13910</v>
      </c>
      <c r="C7755" t="s">
        <v>42846</v>
      </c>
      <c r="F7755" t="s">
        <v>42847</v>
      </c>
      <c r="H7755" t="s">
        <v>42848</v>
      </c>
      <c r="K7755" t="s">
        <v>42849</v>
      </c>
      <c r="M7755" t="s">
        <v>23156</v>
      </c>
      <c r="N7755" t="s">
        <v>14458</v>
      </c>
      <c r="O7755">
        <v>59715</v>
      </c>
      <c r="P7755" t="s">
        <v>50</v>
      </c>
      <c r="U7755" s="1">
        <v>44846</v>
      </c>
      <c r="V7755" s="1">
        <v>44846</v>
      </c>
      <c r="W7755" s="1">
        <v>44846.343055555553</v>
      </c>
      <c r="X7755" s="1">
        <v>44846.343055555553</v>
      </c>
      <c r="AC7755" t="s">
        <v>53</v>
      </c>
      <c r="AD7755">
        <v>9999999999</v>
      </c>
      <c r="AE7755" s="1">
        <v>45196</v>
      </c>
      <c r="AG7755" t="s">
        <v>42850</v>
      </c>
      <c r="AH7755" t="s">
        <v>51</v>
      </c>
      <c r="AJ7755" t="s">
        <v>53</v>
      </c>
      <c r="AL7755" t="s">
        <v>68</v>
      </c>
      <c r="AO7755" t="s">
        <v>5443</v>
      </c>
      <c r="AP7755" s="1">
        <v>45408.683333333334</v>
      </c>
      <c r="AQ7755" s="1">
        <v>45091.659722222219</v>
      </c>
    </row>
    <row r="7756" spans="1:43" x14ac:dyDescent="0.35">
      <c r="A7756" t="s">
        <v>42851</v>
      </c>
      <c r="B7756" t="s">
        <v>42852</v>
      </c>
      <c r="C7756" t="s">
        <v>8408</v>
      </c>
      <c r="F7756">
        <v>16025017243</v>
      </c>
      <c r="H7756" t="s">
        <v>42851</v>
      </c>
      <c r="J7756" t="s">
        <v>5486</v>
      </c>
      <c r="K7756" t="s">
        <v>5487</v>
      </c>
      <c r="M7756" t="s">
        <v>5488</v>
      </c>
      <c r="N7756" t="s">
        <v>1515</v>
      </c>
      <c r="O7756">
        <v>85034</v>
      </c>
      <c r="P7756" t="s">
        <v>50</v>
      </c>
      <c r="U7756" s="1">
        <v>44846</v>
      </c>
      <c r="V7756" s="1">
        <v>44846</v>
      </c>
      <c r="W7756" s="1">
        <v>44846.428472222222</v>
      </c>
      <c r="X7756" s="1">
        <v>44846.428472222222</v>
      </c>
      <c r="AC7756" t="s">
        <v>53</v>
      </c>
      <c r="AD7756">
        <v>2969542473</v>
      </c>
      <c r="AE7756" s="1">
        <v>39974.713888888888</v>
      </c>
      <c r="AF7756" t="s">
        <v>4197</v>
      </c>
      <c r="AG7756" t="s">
        <v>42853</v>
      </c>
      <c r="AH7756" t="s">
        <v>51</v>
      </c>
      <c r="AJ7756" t="s">
        <v>53</v>
      </c>
      <c r="AL7756" t="s">
        <v>68</v>
      </c>
      <c r="AO7756" t="s">
        <v>5443</v>
      </c>
      <c r="AP7756" s="1">
        <v>45405.673611111109</v>
      </c>
      <c r="AQ7756" s="1">
        <v>45386.40347222222</v>
      </c>
    </row>
    <row r="7757" spans="1:43" x14ac:dyDescent="0.35">
      <c r="A7757" t="s">
        <v>42854</v>
      </c>
      <c r="B7757" t="s">
        <v>3371</v>
      </c>
      <c r="C7757" t="s">
        <v>89</v>
      </c>
      <c r="F7757" t="s">
        <v>42855</v>
      </c>
      <c r="H7757" t="s">
        <v>42854</v>
      </c>
      <c r="J7757" t="s">
        <v>18332</v>
      </c>
      <c r="K7757" t="s">
        <v>42856</v>
      </c>
      <c r="M7757" t="s">
        <v>10614</v>
      </c>
      <c r="N7757" t="s">
        <v>65</v>
      </c>
      <c r="O7757">
        <v>80651</v>
      </c>
      <c r="P7757" t="s">
        <v>50</v>
      </c>
      <c r="U7757" s="1">
        <v>44846</v>
      </c>
      <c r="V7757" s="1">
        <v>44846</v>
      </c>
      <c r="W7757" s="1">
        <v>44846.7</v>
      </c>
      <c r="X7757" s="1">
        <v>44846.7</v>
      </c>
      <c r="AC7757" t="s">
        <v>51</v>
      </c>
      <c r="AD7757">
        <v>2970028490</v>
      </c>
      <c r="AE7757" s="1">
        <v>44169.543055555558</v>
      </c>
      <c r="AF7757" t="s">
        <v>42857</v>
      </c>
      <c r="AG7757" t="s">
        <v>42858</v>
      </c>
      <c r="AH7757" t="s">
        <v>51</v>
      </c>
      <c r="AJ7757" t="s">
        <v>53</v>
      </c>
      <c r="AL7757" t="s">
        <v>68</v>
      </c>
      <c r="AO7757" t="s">
        <v>5443</v>
      </c>
      <c r="AP7757" s="1">
        <v>45267.383333333331</v>
      </c>
    </row>
    <row r="7758" spans="1:43" x14ac:dyDescent="0.35">
      <c r="A7758" t="s">
        <v>42859</v>
      </c>
      <c r="B7758" t="s">
        <v>9349</v>
      </c>
      <c r="C7758" t="s">
        <v>1052</v>
      </c>
      <c r="D7758" t="s">
        <v>3466</v>
      </c>
      <c r="F7758" t="s">
        <v>42860</v>
      </c>
      <c r="H7758" t="s">
        <v>42861</v>
      </c>
      <c r="J7758" t="s">
        <v>34584</v>
      </c>
      <c r="P7758" t="s">
        <v>50</v>
      </c>
      <c r="U7758" s="1">
        <v>44846</v>
      </c>
      <c r="V7758" s="1">
        <v>44846</v>
      </c>
      <c r="AC7758" t="s">
        <v>53</v>
      </c>
      <c r="AD7758">
        <v>2969509141</v>
      </c>
      <c r="AE7758" s="1">
        <v>38288.693749999999</v>
      </c>
      <c r="AG7758" t="s">
        <v>42862</v>
      </c>
      <c r="AH7758" t="s">
        <v>51</v>
      </c>
      <c r="AJ7758" t="s">
        <v>53</v>
      </c>
      <c r="AO7758" t="s">
        <v>8142</v>
      </c>
    </row>
    <row r="7759" spans="1:43" x14ac:dyDescent="0.35">
      <c r="A7759" t="s">
        <v>42863</v>
      </c>
      <c r="B7759" t="s">
        <v>6638</v>
      </c>
      <c r="C7759" t="s">
        <v>2388</v>
      </c>
      <c r="F7759" t="s">
        <v>42864</v>
      </c>
      <c r="H7759" t="s">
        <v>42863</v>
      </c>
      <c r="J7759" t="s">
        <v>13574</v>
      </c>
      <c r="N7759" t="s">
        <v>42153</v>
      </c>
      <c r="O7759">
        <v>4034</v>
      </c>
      <c r="P7759" t="s">
        <v>19709</v>
      </c>
      <c r="U7759" s="1">
        <v>44846</v>
      </c>
      <c r="V7759" s="1">
        <v>44846</v>
      </c>
      <c r="AC7759" t="s">
        <v>53</v>
      </c>
      <c r="AD7759">
        <v>2969823183</v>
      </c>
      <c r="AE7759" s="1">
        <v>43312.453472222223</v>
      </c>
      <c r="AG7759" t="s">
        <v>42865</v>
      </c>
      <c r="AH7759" t="s">
        <v>51</v>
      </c>
      <c r="AJ7759" t="s">
        <v>53</v>
      </c>
      <c r="AO7759" t="s">
        <v>8142</v>
      </c>
    </row>
    <row r="7760" spans="1:43" x14ac:dyDescent="0.35">
      <c r="A7760" t="s">
        <v>42866</v>
      </c>
      <c r="B7760" t="s">
        <v>42867</v>
      </c>
      <c r="C7760" t="s">
        <v>860</v>
      </c>
      <c r="F7760" t="s">
        <v>42868</v>
      </c>
      <c r="H7760" t="s">
        <v>42869</v>
      </c>
      <c r="J7760" t="s">
        <v>13574</v>
      </c>
      <c r="N7760" t="s">
        <v>42153</v>
      </c>
      <c r="O7760">
        <v>4700</v>
      </c>
      <c r="P7760" t="s">
        <v>19709</v>
      </c>
      <c r="U7760" s="1">
        <v>44846</v>
      </c>
      <c r="V7760" s="1">
        <v>44846</v>
      </c>
      <c r="AC7760" t="s">
        <v>53</v>
      </c>
      <c r="AD7760">
        <v>2969823183</v>
      </c>
      <c r="AE7760" s="1">
        <v>43312.453472222223</v>
      </c>
      <c r="AG7760" t="s">
        <v>42870</v>
      </c>
      <c r="AH7760" t="s">
        <v>51</v>
      </c>
      <c r="AJ7760" t="s">
        <v>53</v>
      </c>
      <c r="AO7760" t="s">
        <v>8142</v>
      </c>
    </row>
    <row r="7761" spans="1:43" x14ac:dyDescent="0.35">
      <c r="A7761" t="s">
        <v>42871</v>
      </c>
      <c r="B7761" t="s">
        <v>2052</v>
      </c>
      <c r="C7761" t="s">
        <v>894</v>
      </c>
      <c r="F7761" t="s">
        <v>42872</v>
      </c>
      <c r="H7761" t="s">
        <v>42871</v>
      </c>
      <c r="J7761" t="s">
        <v>42873</v>
      </c>
      <c r="K7761" t="s">
        <v>42874</v>
      </c>
      <c r="M7761" t="s">
        <v>8298</v>
      </c>
      <c r="N7761" t="s">
        <v>65</v>
      </c>
      <c r="O7761">
        <v>80467</v>
      </c>
      <c r="P7761" t="s">
        <v>50</v>
      </c>
      <c r="U7761" s="1">
        <v>44846</v>
      </c>
      <c r="V7761" s="1">
        <v>44846</v>
      </c>
      <c r="AC7761" t="s">
        <v>53</v>
      </c>
      <c r="AG7761" t="s">
        <v>42875</v>
      </c>
      <c r="AH7761" t="s">
        <v>51</v>
      </c>
      <c r="AJ7761" t="s">
        <v>53</v>
      </c>
      <c r="AO7761" t="s">
        <v>5443</v>
      </c>
    </row>
    <row r="7762" spans="1:43" x14ac:dyDescent="0.35">
      <c r="A7762" t="s">
        <v>42876</v>
      </c>
      <c r="B7762" t="s">
        <v>42877</v>
      </c>
      <c r="C7762" t="s">
        <v>4645</v>
      </c>
      <c r="F7762" t="s">
        <v>42878</v>
      </c>
      <c r="H7762" t="s">
        <v>42879</v>
      </c>
      <c r="J7762" t="s">
        <v>42880</v>
      </c>
      <c r="K7762" t="s">
        <v>42881</v>
      </c>
      <c r="M7762" t="s">
        <v>2515</v>
      </c>
      <c r="N7762" t="s">
        <v>5277</v>
      </c>
      <c r="O7762">
        <v>82633</v>
      </c>
      <c r="P7762" t="s">
        <v>50</v>
      </c>
      <c r="U7762" s="1">
        <v>44846</v>
      </c>
      <c r="V7762" s="1">
        <v>44846</v>
      </c>
      <c r="W7762" s="1">
        <v>44846.609722222223</v>
      </c>
      <c r="X7762" s="1">
        <v>44846.609722222223</v>
      </c>
      <c r="AC7762" t="s">
        <v>53</v>
      </c>
      <c r="AD7762">
        <v>2972048660</v>
      </c>
      <c r="AE7762" s="1">
        <v>44565.359722222223</v>
      </c>
      <c r="AG7762" t="s">
        <v>42882</v>
      </c>
      <c r="AH7762" t="s">
        <v>51</v>
      </c>
      <c r="AJ7762" t="s">
        <v>53</v>
      </c>
      <c r="AL7762" t="s">
        <v>68</v>
      </c>
      <c r="AO7762" t="s">
        <v>5443</v>
      </c>
    </row>
    <row r="7763" spans="1:43" x14ac:dyDescent="0.35">
      <c r="A7763" t="s">
        <v>42883</v>
      </c>
      <c r="B7763" t="s">
        <v>42884</v>
      </c>
      <c r="C7763" t="s">
        <v>7769</v>
      </c>
      <c r="F7763" t="s">
        <v>42885</v>
      </c>
      <c r="H7763" t="s">
        <v>42883</v>
      </c>
      <c r="J7763" t="s">
        <v>42886</v>
      </c>
      <c r="K7763" t="s">
        <v>42887</v>
      </c>
      <c r="M7763" t="s">
        <v>6554</v>
      </c>
      <c r="N7763" t="s">
        <v>65</v>
      </c>
      <c r="O7763">
        <v>80433</v>
      </c>
      <c r="P7763" t="s">
        <v>50</v>
      </c>
      <c r="U7763" s="1">
        <v>44846</v>
      </c>
      <c r="V7763" s="1">
        <v>44846</v>
      </c>
      <c r="W7763" s="1">
        <v>44846.6875</v>
      </c>
      <c r="X7763" s="1">
        <v>44846.6875</v>
      </c>
      <c r="AC7763" t="s">
        <v>53</v>
      </c>
      <c r="AD7763">
        <v>1000000001</v>
      </c>
      <c r="AE7763" s="1">
        <v>39973.351388888892</v>
      </c>
      <c r="AF7763" t="s">
        <v>3377</v>
      </c>
      <c r="AG7763" t="s">
        <v>42888</v>
      </c>
      <c r="AH7763" t="s">
        <v>51</v>
      </c>
      <c r="AJ7763" t="s">
        <v>53</v>
      </c>
      <c r="AL7763" t="s">
        <v>78</v>
      </c>
      <c r="AO7763" t="s">
        <v>5443</v>
      </c>
      <c r="AP7763" s="1">
        <v>45434.60833333333</v>
      </c>
    </row>
    <row r="7764" spans="1:43" x14ac:dyDescent="0.35">
      <c r="A7764" t="s">
        <v>42889</v>
      </c>
      <c r="B7764" t="s">
        <v>15944</v>
      </c>
      <c r="C7764" t="s">
        <v>22427</v>
      </c>
      <c r="F7764" t="s">
        <v>41374</v>
      </c>
      <c r="H7764" t="s">
        <v>42890</v>
      </c>
      <c r="J7764" t="s">
        <v>3170</v>
      </c>
      <c r="P7764" t="s">
        <v>50</v>
      </c>
      <c r="U7764" s="1">
        <v>44846</v>
      </c>
      <c r="V7764" s="1">
        <v>44846</v>
      </c>
      <c r="W7764" s="1">
        <v>44846.665277777778</v>
      </c>
      <c r="X7764" s="1">
        <v>44846.665277777778</v>
      </c>
      <c r="AC7764" t="s">
        <v>53</v>
      </c>
      <c r="AD7764">
        <v>1000000001</v>
      </c>
      <c r="AE7764" s="1">
        <v>39973.351388888892</v>
      </c>
      <c r="AF7764" t="s">
        <v>3377</v>
      </c>
      <c r="AG7764" t="s">
        <v>42891</v>
      </c>
      <c r="AH7764" t="s">
        <v>51</v>
      </c>
      <c r="AJ7764" t="s">
        <v>53</v>
      </c>
      <c r="AL7764" t="s">
        <v>78</v>
      </c>
      <c r="AO7764" t="s">
        <v>5443</v>
      </c>
      <c r="AP7764" s="1">
        <v>44977.67291666667</v>
      </c>
    </row>
    <row r="7765" spans="1:43" x14ac:dyDescent="0.35">
      <c r="A7765" t="s">
        <v>42892</v>
      </c>
      <c r="B7765" t="s">
        <v>9371</v>
      </c>
      <c r="C7765" t="s">
        <v>2073</v>
      </c>
      <c r="F7765">
        <v>17079343218</v>
      </c>
      <c r="H7765" t="s">
        <v>42892</v>
      </c>
      <c r="I7765" t="s">
        <v>464</v>
      </c>
      <c r="J7765" t="s">
        <v>6387</v>
      </c>
      <c r="N7765" t="s">
        <v>6033</v>
      </c>
      <c r="O7765">
        <v>94952</v>
      </c>
      <c r="P7765" t="s">
        <v>50</v>
      </c>
      <c r="U7765" s="1">
        <v>44846</v>
      </c>
      <c r="V7765" s="1">
        <v>44846</v>
      </c>
      <c r="AC7765" t="s">
        <v>53</v>
      </c>
      <c r="AD7765">
        <v>2969484892</v>
      </c>
      <c r="AE7765" s="1">
        <v>37756</v>
      </c>
      <c r="AG7765" t="s">
        <v>42893</v>
      </c>
      <c r="AH7765" t="s">
        <v>51</v>
      </c>
      <c r="AJ7765" t="s">
        <v>53</v>
      </c>
      <c r="AO7765" t="s">
        <v>8142</v>
      </c>
    </row>
    <row r="7766" spans="1:43" x14ac:dyDescent="0.35">
      <c r="A7766" t="s">
        <v>42894</v>
      </c>
      <c r="B7766" t="s">
        <v>25443</v>
      </c>
      <c r="C7766" t="s">
        <v>894</v>
      </c>
      <c r="F7766" t="s">
        <v>32415</v>
      </c>
      <c r="H7766" t="s">
        <v>42894</v>
      </c>
      <c r="J7766" t="s">
        <v>491</v>
      </c>
      <c r="K7766" t="s">
        <v>42895</v>
      </c>
      <c r="M7766" t="s">
        <v>32417</v>
      </c>
      <c r="N7766" t="s">
        <v>13577</v>
      </c>
      <c r="O7766" t="s">
        <v>42896</v>
      </c>
      <c r="P7766" t="s">
        <v>4438</v>
      </c>
      <c r="U7766" s="1">
        <v>44847</v>
      </c>
      <c r="V7766" s="1">
        <v>44847</v>
      </c>
      <c r="AC7766" t="s">
        <v>53</v>
      </c>
      <c r="AD7766">
        <v>2969472760</v>
      </c>
      <c r="AE7766" s="1">
        <v>36916.71597222222</v>
      </c>
      <c r="AG7766" t="s">
        <v>42897</v>
      </c>
      <c r="AH7766" t="s">
        <v>51</v>
      </c>
      <c r="AJ7766" t="s">
        <v>53</v>
      </c>
      <c r="AO7766" t="s">
        <v>8142</v>
      </c>
    </row>
    <row r="7767" spans="1:43" x14ac:dyDescent="0.35">
      <c r="A7767" t="s">
        <v>42898</v>
      </c>
      <c r="B7767" t="s">
        <v>42899</v>
      </c>
      <c r="C7767" t="s">
        <v>587</v>
      </c>
      <c r="F7767" t="s">
        <v>42900</v>
      </c>
      <c r="H7767" t="s">
        <v>42898</v>
      </c>
      <c r="J7767" t="s">
        <v>42901</v>
      </c>
      <c r="M7767" t="s">
        <v>1504</v>
      </c>
      <c r="N7767" t="s">
        <v>287</v>
      </c>
      <c r="O7767">
        <v>81650</v>
      </c>
      <c r="P7767" t="s">
        <v>50</v>
      </c>
      <c r="U7767" s="1">
        <v>44847</v>
      </c>
      <c r="V7767" s="1">
        <v>44847</v>
      </c>
      <c r="W7767" s="1">
        <v>44847.525694444441</v>
      </c>
      <c r="X7767" s="1">
        <v>44847.525694444441</v>
      </c>
      <c r="AC7767" t="s">
        <v>53</v>
      </c>
      <c r="AD7767">
        <v>2969607218</v>
      </c>
      <c r="AE7767" s="1">
        <v>41639.418749999997</v>
      </c>
      <c r="AG7767" t="s">
        <v>42902</v>
      </c>
      <c r="AH7767" t="s">
        <v>51</v>
      </c>
      <c r="AJ7767" t="s">
        <v>53</v>
      </c>
      <c r="AL7767" t="s">
        <v>78</v>
      </c>
      <c r="AO7767" t="s">
        <v>8142</v>
      </c>
    </row>
    <row r="7768" spans="1:43" x14ac:dyDescent="0.35">
      <c r="A7768" t="s">
        <v>42903</v>
      </c>
      <c r="B7768" t="s">
        <v>5958</v>
      </c>
      <c r="C7768" t="s">
        <v>72</v>
      </c>
      <c r="F7768" t="s">
        <v>5948</v>
      </c>
      <c r="H7768" t="s">
        <v>42904</v>
      </c>
      <c r="I7768" t="s">
        <v>169</v>
      </c>
      <c r="J7768" t="s">
        <v>28258</v>
      </c>
      <c r="K7768" t="s">
        <v>5950</v>
      </c>
      <c r="M7768" t="s">
        <v>159</v>
      </c>
      <c r="N7768" t="s">
        <v>65</v>
      </c>
      <c r="O7768">
        <v>80910</v>
      </c>
      <c r="P7768" t="s">
        <v>50</v>
      </c>
      <c r="U7768" s="1">
        <v>44847</v>
      </c>
      <c r="V7768" s="1">
        <v>44847</v>
      </c>
      <c r="W7768" s="1">
        <v>44847.438888888886</v>
      </c>
      <c r="X7768" s="1">
        <v>45405.656944444447</v>
      </c>
      <c r="Y7768" s="1">
        <v>45399.550694444442</v>
      </c>
      <c r="Z7768">
        <v>2284.21</v>
      </c>
      <c r="AA7768" t="s">
        <v>133</v>
      </c>
      <c r="AC7768" t="s">
        <v>53</v>
      </c>
      <c r="AD7768">
        <v>2969476832</v>
      </c>
      <c r="AE7768" s="1">
        <v>37243</v>
      </c>
      <c r="AF7768" t="s">
        <v>1763</v>
      </c>
      <c r="AG7768" t="s">
        <v>42905</v>
      </c>
      <c r="AH7768" t="s">
        <v>51</v>
      </c>
      <c r="AJ7768" t="s">
        <v>53</v>
      </c>
      <c r="AL7768" t="s">
        <v>68</v>
      </c>
      <c r="AO7768" t="s">
        <v>5443</v>
      </c>
      <c r="AP7768" s="1">
        <v>45152.420138888891</v>
      </c>
    </row>
    <row r="7769" spans="1:43" x14ac:dyDescent="0.35">
      <c r="A7769" t="s">
        <v>42906</v>
      </c>
      <c r="B7769" t="s">
        <v>2882</v>
      </c>
      <c r="C7769" t="s">
        <v>13638</v>
      </c>
      <c r="F7769" t="s">
        <v>42907</v>
      </c>
      <c r="H7769" t="s">
        <v>42908</v>
      </c>
      <c r="J7769" t="s">
        <v>11008</v>
      </c>
      <c r="K7769" t="s">
        <v>26286</v>
      </c>
      <c r="M7769" t="s">
        <v>20555</v>
      </c>
      <c r="N7769" t="s">
        <v>10477</v>
      </c>
      <c r="O7769" t="s">
        <v>23115</v>
      </c>
      <c r="P7769" t="s">
        <v>4438</v>
      </c>
      <c r="U7769" s="1">
        <v>44847</v>
      </c>
      <c r="V7769" s="1">
        <v>44847</v>
      </c>
      <c r="AC7769" t="s">
        <v>53</v>
      </c>
      <c r="AD7769">
        <v>2969478809</v>
      </c>
      <c r="AE7769" s="1">
        <v>37358</v>
      </c>
      <c r="AG7769" t="s">
        <v>42909</v>
      </c>
      <c r="AH7769" t="s">
        <v>51</v>
      </c>
      <c r="AJ7769" t="s">
        <v>53</v>
      </c>
      <c r="AO7769" t="s">
        <v>8142</v>
      </c>
    </row>
    <row r="7770" spans="1:43" x14ac:dyDescent="0.35">
      <c r="A7770" t="s">
        <v>42910</v>
      </c>
      <c r="B7770" t="s">
        <v>6502</v>
      </c>
      <c r="C7770" t="s">
        <v>28686</v>
      </c>
      <c r="D7770" t="s">
        <v>107</v>
      </c>
      <c r="H7770" t="s">
        <v>42911</v>
      </c>
      <c r="I7770" t="s">
        <v>61</v>
      </c>
      <c r="J7770" t="s">
        <v>9587</v>
      </c>
      <c r="P7770" t="s">
        <v>50</v>
      </c>
      <c r="U7770" s="1">
        <v>44847</v>
      </c>
      <c r="V7770" s="1">
        <v>44847</v>
      </c>
      <c r="AC7770" t="s">
        <v>53</v>
      </c>
      <c r="AD7770">
        <v>2969475309</v>
      </c>
      <c r="AE7770" s="1">
        <v>37159</v>
      </c>
      <c r="AG7770" t="s">
        <v>42912</v>
      </c>
      <c r="AH7770" t="s">
        <v>51</v>
      </c>
      <c r="AJ7770" t="s">
        <v>53</v>
      </c>
      <c r="AO7770" t="s">
        <v>8142</v>
      </c>
    </row>
    <row r="7771" spans="1:43" x14ac:dyDescent="0.35">
      <c r="A7771" t="s">
        <v>42913</v>
      </c>
      <c r="B7771" t="s">
        <v>3009</v>
      </c>
      <c r="C7771" t="s">
        <v>1608</v>
      </c>
      <c r="F7771" t="s">
        <v>42914</v>
      </c>
      <c r="H7771" t="s">
        <v>42915</v>
      </c>
      <c r="J7771" t="s">
        <v>18332</v>
      </c>
      <c r="K7771" t="s">
        <v>40634</v>
      </c>
      <c r="M7771" t="s">
        <v>40635</v>
      </c>
      <c r="N7771" t="s">
        <v>253</v>
      </c>
      <c r="O7771">
        <v>88256</v>
      </c>
      <c r="P7771" t="s">
        <v>50</v>
      </c>
      <c r="U7771" s="1">
        <v>44847</v>
      </c>
      <c r="V7771" s="1">
        <v>44847</v>
      </c>
      <c r="W7771" s="1">
        <v>44847.305555555555</v>
      </c>
      <c r="X7771" s="1">
        <v>44847.305555555555</v>
      </c>
      <c r="AC7771" t="s">
        <v>53</v>
      </c>
      <c r="AD7771">
        <v>2970028490</v>
      </c>
      <c r="AE7771" s="1">
        <v>44169.543055555558</v>
      </c>
      <c r="AF7771" t="s">
        <v>42857</v>
      </c>
      <c r="AG7771" t="s">
        <v>42916</v>
      </c>
      <c r="AH7771" t="s">
        <v>51</v>
      </c>
      <c r="AJ7771" t="s">
        <v>53</v>
      </c>
      <c r="AL7771" t="s">
        <v>68</v>
      </c>
      <c r="AO7771" t="s">
        <v>5443</v>
      </c>
      <c r="AP7771" s="1">
        <v>44847.305555555555</v>
      </c>
    </row>
    <row r="7772" spans="1:43" x14ac:dyDescent="0.35">
      <c r="A7772" t="s">
        <v>42917</v>
      </c>
      <c r="B7772" t="s">
        <v>42918</v>
      </c>
      <c r="C7772" t="s">
        <v>42919</v>
      </c>
      <c r="F7772" t="s">
        <v>42920</v>
      </c>
      <c r="H7772" t="s">
        <v>42917</v>
      </c>
      <c r="J7772" t="s">
        <v>42921</v>
      </c>
      <c r="K7772" t="s">
        <v>42922</v>
      </c>
      <c r="M7772" t="s">
        <v>10624</v>
      </c>
      <c r="N7772" t="s">
        <v>65</v>
      </c>
      <c r="O7772">
        <v>81419</v>
      </c>
      <c r="P7772" t="s">
        <v>50</v>
      </c>
      <c r="U7772" s="1">
        <v>44847</v>
      </c>
      <c r="V7772" s="1">
        <v>44847</v>
      </c>
      <c r="W7772" s="1">
        <v>44847.527777777781</v>
      </c>
      <c r="X7772" s="1">
        <v>44847.527777777781</v>
      </c>
      <c r="AC7772" t="s">
        <v>53</v>
      </c>
      <c r="AD7772">
        <v>2972134775</v>
      </c>
      <c r="AE7772" s="1">
        <v>44847.620833333334</v>
      </c>
      <c r="AF7772" t="s">
        <v>42923</v>
      </c>
      <c r="AG7772" t="s">
        <v>42924</v>
      </c>
      <c r="AH7772" t="s">
        <v>51</v>
      </c>
      <c r="AJ7772" t="s">
        <v>53</v>
      </c>
      <c r="AL7772" t="s">
        <v>68</v>
      </c>
      <c r="AO7772" t="s">
        <v>5443</v>
      </c>
      <c r="AP7772" s="1">
        <v>45463.742361111108</v>
      </c>
    </row>
    <row r="7773" spans="1:43" x14ac:dyDescent="0.35">
      <c r="A7773" t="s">
        <v>42925</v>
      </c>
      <c r="B7773" t="s">
        <v>42926</v>
      </c>
      <c r="C7773" t="s">
        <v>3349</v>
      </c>
      <c r="F7773" t="s">
        <v>42927</v>
      </c>
      <c r="H7773" t="s">
        <v>42925</v>
      </c>
      <c r="J7773" t="s">
        <v>5239</v>
      </c>
      <c r="K7773" t="s">
        <v>5218</v>
      </c>
      <c r="M7773" t="s">
        <v>2783</v>
      </c>
      <c r="N7773" t="s">
        <v>264</v>
      </c>
      <c r="O7773">
        <v>77269</v>
      </c>
      <c r="P7773" t="s">
        <v>50</v>
      </c>
      <c r="U7773" s="1">
        <v>44847</v>
      </c>
      <c r="V7773" s="1">
        <v>44847</v>
      </c>
      <c r="W7773" s="1">
        <v>45057.643055555556</v>
      </c>
      <c r="X7773" s="1">
        <v>45057.643055555556</v>
      </c>
      <c r="AC7773" t="s">
        <v>53</v>
      </c>
      <c r="AD7773">
        <v>2969475162</v>
      </c>
      <c r="AE7773" s="1">
        <v>37147</v>
      </c>
      <c r="AF7773" t="s">
        <v>5241</v>
      </c>
      <c r="AG7773" t="s">
        <v>42928</v>
      </c>
      <c r="AH7773" t="s">
        <v>51</v>
      </c>
      <c r="AJ7773" t="s">
        <v>53</v>
      </c>
      <c r="AL7773" t="s">
        <v>68</v>
      </c>
      <c r="AO7773" t="s">
        <v>5443</v>
      </c>
      <c r="AP7773" s="1">
        <v>45430.581944444442</v>
      </c>
      <c r="AQ7773" s="1">
        <v>45429.649305555555</v>
      </c>
    </row>
    <row r="7774" spans="1:43" x14ac:dyDescent="0.35">
      <c r="A7774" t="s">
        <v>42929</v>
      </c>
      <c r="B7774" t="s">
        <v>42930</v>
      </c>
      <c r="C7774" t="s">
        <v>106</v>
      </c>
      <c r="F7774" t="s">
        <v>42931</v>
      </c>
      <c r="H7774" t="s">
        <v>42929</v>
      </c>
      <c r="J7774" t="s">
        <v>20535</v>
      </c>
      <c r="K7774" t="s">
        <v>16985</v>
      </c>
      <c r="M7774" t="s">
        <v>525</v>
      </c>
      <c r="N7774" t="s">
        <v>65</v>
      </c>
      <c r="O7774">
        <v>80011</v>
      </c>
      <c r="P7774" t="s">
        <v>50</v>
      </c>
      <c r="U7774" s="1">
        <v>44847</v>
      </c>
      <c r="V7774" s="1">
        <v>44847</v>
      </c>
      <c r="AC7774" t="s">
        <v>53</v>
      </c>
      <c r="AD7774">
        <v>2969591941</v>
      </c>
      <c r="AE7774" s="1">
        <v>41407.517361111109</v>
      </c>
      <c r="AG7774" t="s">
        <v>42932</v>
      </c>
      <c r="AH7774" t="s">
        <v>51</v>
      </c>
      <c r="AJ7774" t="s">
        <v>53</v>
      </c>
      <c r="AL7774" t="s">
        <v>68</v>
      </c>
      <c r="AO7774" t="s">
        <v>5443</v>
      </c>
    </row>
    <row r="7775" spans="1:43" x14ac:dyDescent="0.35">
      <c r="A7775" t="s">
        <v>42933</v>
      </c>
      <c r="B7775" t="s">
        <v>42934</v>
      </c>
      <c r="C7775" t="s">
        <v>894</v>
      </c>
      <c r="F7775" t="s">
        <v>42935</v>
      </c>
      <c r="H7775" t="s">
        <v>42933</v>
      </c>
      <c r="J7775" t="s">
        <v>5239</v>
      </c>
      <c r="N7775" t="s">
        <v>398</v>
      </c>
      <c r="O7775">
        <v>88220</v>
      </c>
      <c r="P7775" t="s">
        <v>50</v>
      </c>
      <c r="U7775" s="1">
        <v>44847</v>
      </c>
      <c r="V7775" s="1">
        <v>44847</v>
      </c>
      <c r="W7775" s="1">
        <v>44847.533333333333</v>
      </c>
      <c r="X7775" s="1">
        <v>44847.533333333333</v>
      </c>
      <c r="AC7775" t="s">
        <v>53</v>
      </c>
      <c r="AD7775">
        <v>2969475162</v>
      </c>
      <c r="AE7775" s="1">
        <v>37147</v>
      </c>
      <c r="AG7775" t="s">
        <v>42936</v>
      </c>
      <c r="AH7775" t="s">
        <v>51</v>
      </c>
      <c r="AJ7775" t="s">
        <v>53</v>
      </c>
      <c r="AL7775" t="s">
        <v>78</v>
      </c>
      <c r="AO7775" t="s">
        <v>8142</v>
      </c>
    </row>
    <row r="7776" spans="1:43" x14ac:dyDescent="0.35">
      <c r="A7776" t="s">
        <v>42937</v>
      </c>
      <c r="B7776" t="s">
        <v>42938</v>
      </c>
      <c r="C7776" t="s">
        <v>42939</v>
      </c>
      <c r="F7776">
        <f>1303-598-6146</f>
        <v>-5441</v>
      </c>
      <c r="H7776" t="s">
        <v>42940</v>
      </c>
      <c r="J7776" t="s">
        <v>42941</v>
      </c>
      <c r="N7776" t="s">
        <v>287</v>
      </c>
      <c r="O7776">
        <v>80018</v>
      </c>
      <c r="P7776" t="s">
        <v>50</v>
      </c>
      <c r="U7776" s="1">
        <v>44847</v>
      </c>
      <c r="V7776" s="1">
        <v>44847</v>
      </c>
      <c r="W7776" s="1">
        <v>44847.902083333334</v>
      </c>
      <c r="X7776" s="1">
        <v>44847.902083333334</v>
      </c>
      <c r="AC7776" t="s">
        <v>53</v>
      </c>
      <c r="AD7776">
        <v>2969769334</v>
      </c>
      <c r="AE7776" s="1">
        <v>43083.677083333336</v>
      </c>
      <c r="AG7776" t="s">
        <v>42942</v>
      </c>
      <c r="AH7776" t="s">
        <v>51</v>
      </c>
      <c r="AJ7776" t="s">
        <v>53</v>
      </c>
      <c r="AL7776" t="s">
        <v>78</v>
      </c>
      <c r="AO7776" t="s">
        <v>8142</v>
      </c>
    </row>
    <row r="7777" spans="1:43" x14ac:dyDescent="0.35">
      <c r="A7777" t="s">
        <v>42943</v>
      </c>
      <c r="B7777" t="s">
        <v>11407</v>
      </c>
      <c r="C7777" t="s">
        <v>1157</v>
      </c>
      <c r="F7777" t="s">
        <v>42944</v>
      </c>
      <c r="H7777" t="s">
        <v>38171</v>
      </c>
      <c r="J7777" t="s">
        <v>4293</v>
      </c>
      <c r="K7777" t="s">
        <v>16856</v>
      </c>
      <c r="M7777" t="s">
        <v>137</v>
      </c>
      <c r="N7777" t="s">
        <v>65</v>
      </c>
      <c r="O7777">
        <v>80202</v>
      </c>
      <c r="P7777" t="s">
        <v>50</v>
      </c>
      <c r="U7777" s="1">
        <v>44847</v>
      </c>
      <c r="V7777" s="1">
        <v>44847</v>
      </c>
      <c r="W7777" s="1">
        <v>44847.55972222222</v>
      </c>
      <c r="X7777" s="1">
        <v>44847.55972222222</v>
      </c>
      <c r="AC7777" t="s">
        <v>53</v>
      </c>
      <c r="AD7777">
        <v>2969634929</v>
      </c>
      <c r="AE7777" s="1">
        <v>41799.665972222225</v>
      </c>
      <c r="AF7777" t="s">
        <v>4296</v>
      </c>
      <c r="AG7777" t="s">
        <v>42945</v>
      </c>
      <c r="AH7777" t="s">
        <v>51</v>
      </c>
      <c r="AJ7777" t="s">
        <v>53</v>
      </c>
      <c r="AL7777" t="s">
        <v>68</v>
      </c>
      <c r="AO7777" t="s">
        <v>5443</v>
      </c>
      <c r="AP7777" s="1">
        <v>44847.559027777781</v>
      </c>
    </row>
    <row r="7778" spans="1:43" x14ac:dyDescent="0.35">
      <c r="A7778" t="s">
        <v>42946</v>
      </c>
      <c r="B7778" t="s">
        <v>17399</v>
      </c>
      <c r="C7778" t="s">
        <v>27691</v>
      </c>
      <c r="F7778" t="s">
        <v>42947</v>
      </c>
      <c r="H7778" t="s">
        <v>42946</v>
      </c>
      <c r="J7778" t="s">
        <v>35086</v>
      </c>
      <c r="K7778" t="s">
        <v>42948</v>
      </c>
      <c r="M7778" t="s">
        <v>32927</v>
      </c>
      <c r="N7778" t="s">
        <v>686</v>
      </c>
      <c r="O7778">
        <v>84721</v>
      </c>
      <c r="P7778" t="s">
        <v>50</v>
      </c>
      <c r="U7778" s="1">
        <v>44848</v>
      </c>
      <c r="V7778" s="1">
        <v>44848</v>
      </c>
      <c r="W7778" s="1">
        <v>44848.529166666667</v>
      </c>
      <c r="X7778" s="1">
        <v>44848.529166666667</v>
      </c>
      <c r="AC7778" t="s">
        <v>51</v>
      </c>
      <c r="AD7778">
        <v>2969689379</v>
      </c>
      <c r="AE7778" s="1">
        <v>42367.342361111114</v>
      </c>
      <c r="AF7778" t="s">
        <v>42949</v>
      </c>
      <c r="AG7778" t="s">
        <v>42950</v>
      </c>
      <c r="AH7778" t="s">
        <v>51</v>
      </c>
      <c r="AJ7778" t="s">
        <v>53</v>
      </c>
      <c r="AL7778" t="s">
        <v>68</v>
      </c>
      <c r="AO7778" t="s">
        <v>5443</v>
      </c>
      <c r="AP7778" s="1">
        <v>44848.527777777781</v>
      </c>
    </row>
    <row r="7779" spans="1:43" x14ac:dyDescent="0.35">
      <c r="A7779" t="s">
        <v>42951</v>
      </c>
      <c r="B7779" t="s">
        <v>42952</v>
      </c>
      <c r="C7779" t="s">
        <v>1052</v>
      </c>
      <c r="F7779" t="s">
        <v>42953</v>
      </c>
      <c r="H7779" t="s">
        <v>42951</v>
      </c>
      <c r="J7779" t="s">
        <v>4059</v>
      </c>
      <c r="K7779" t="s">
        <v>42954</v>
      </c>
      <c r="M7779" t="s">
        <v>525</v>
      </c>
      <c r="N7779" t="s">
        <v>65</v>
      </c>
      <c r="O7779" t="s">
        <v>42955</v>
      </c>
      <c r="P7779" t="s">
        <v>50</v>
      </c>
      <c r="U7779" s="1">
        <v>44848</v>
      </c>
      <c r="V7779" s="1">
        <v>44848</v>
      </c>
      <c r="W7779" s="1">
        <v>44848.49722222222</v>
      </c>
      <c r="X7779" s="1">
        <v>44848.49722222222</v>
      </c>
      <c r="AC7779" t="s">
        <v>51</v>
      </c>
      <c r="AD7779">
        <v>2969475436</v>
      </c>
      <c r="AE7779" s="1">
        <v>37166.661111111112</v>
      </c>
      <c r="AF7779" t="s">
        <v>741</v>
      </c>
      <c r="AG7779" t="s">
        <v>42956</v>
      </c>
      <c r="AH7779" t="s">
        <v>51</v>
      </c>
      <c r="AJ7779" t="s">
        <v>53</v>
      </c>
      <c r="AL7779" t="s">
        <v>68</v>
      </c>
      <c r="AO7779" t="s">
        <v>5443</v>
      </c>
      <c r="AP7779" s="1">
        <v>44848.496527777781</v>
      </c>
    </row>
    <row r="7780" spans="1:43" x14ac:dyDescent="0.35">
      <c r="A7780" t="s">
        <v>42957</v>
      </c>
      <c r="B7780" t="s">
        <v>42958</v>
      </c>
      <c r="C7780" t="s">
        <v>383</v>
      </c>
      <c r="F7780">
        <f>1970-333-6008</f>
        <v>-4371</v>
      </c>
      <c r="H7780" t="s">
        <v>42957</v>
      </c>
      <c r="J7780" t="s">
        <v>27618</v>
      </c>
      <c r="N7780" t="s">
        <v>287</v>
      </c>
      <c r="O7780">
        <v>80631</v>
      </c>
      <c r="P7780" t="s">
        <v>50</v>
      </c>
      <c r="U7780" s="1">
        <v>44848</v>
      </c>
      <c r="V7780" s="1">
        <v>44848</v>
      </c>
      <c r="W7780" s="1">
        <v>44848.445833333331</v>
      </c>
      <c r="X7780" s="1">
        <v>44848.445833333331</v>
      </c>
      <c r="AC7780" t="s">
        <v>53</v>
      </c>
      <c r="AD7780">
        <v>2969563407</v>
      </c>
      <c r="AE7780" s="1">
        <v>40697.515277777777</v>
      </c>
      <c r="AF7780" t="s">
        <v>27619</v>
      </c>
      <c r="AG7780" t="s">
        <v>42959</v>
      </c>
      <c r="AH7780" t="s">
        <v>51</v>
      </c>
      <c r="AJ7780" t="s">
        <v>53</v>
      </c>
      <c r="AL7780" t="s">
        <v>68</v>
      </c>
      <c r="AO7780" t="s">
        <v>8142</v>
      </c>
    </row>
    <row r="7781" spans="1:43" x14ac:dyDescent="0.35">
      <c r="A7781" t="s">
        <v>42960</v>
      </c>
      <c r="B7781" t="s">
        <v>8512</v>
      </c>
      <c r="C7781" t="s">
        <v>803</v>
      </c>
      <c r="F7781" t="s">
        <v>42961</v>
      </c>
      <c r="H7781" t="s">
        <v>42962</v>
      </c>
      <c r="J7781" t="s">
        <v>42963</v>
      </c>
      <c r="M7781" t="s">
        <v>7169</v>
      </c>
      <c r="N7781" t="s">
        <v>287</v>
      </c>
      <c r="O7781">
        <v>80459</v>
      </c>
      <c r="P7781" t="s">
        <v>50</v>
      </c>
      <c r="U7781" s="1">
        <v>44848</v>
      </c>
      <c r="V7781" s="1">
        <v>44848</v>
      </c>
      <c r="W7781" s="1">
        <v>44848.758333333331</v>
      </c>
      <c r="X7781" s="1">
        <v>44848.758333333331</v>
      </c>
      <c r="AC7781" t="s">
        <v>53</v>
      </c>
      <c r="AD7781">
        <v>2972135783</v>
      </c>
      <c r="AE7781" s="1">
        <v>44851.372916666667</v>
      </c>
      <c r="AF7781" t="s">
        <v>42964</v>
      </c>
      <c r="AG7781" t="s">
        <v>42965</v>
      </c>
      <c r="AH7781" t="s">
        <v>51</v>
      </c>
      <c r="AJ7781" t="s">
        <v>53</v>
      </c>
      <c r="AL7781" t="s">
        <v>68</v>
      </c>
      <c r="AO7781" t="s">
        <v>5443</v>
      </c>
      <c r="AP7781" s="1">
        <v>44848.756944444445</v>
      </c>
    </row>
    <row r="7782" spans="1:43" x14ac:dyDescent="0.35">
      <c r="A7782" t="s">
        <v>42966</v>
      </c>
      <c r="B7782" t="s">
        <v>42967</v>
      </c>
      <c r="C7782" t="s">
        <v>9007</v>
      </c>
      <c r="H7782" t="s">
        <v>42966</v>
      </c>
      <c r="J7782" t="s">
        <v>42968</v>
      </c>
      <c r="K7782" t="s">
        <v>42969</v>
      </c>
      <c r="M7782" t="s">
        <v>42970</v>
      </c>
      <c r="N7782" t="s">
        <v>65</v>
      </c>
      <c r="O7782">
        <v>80652</v>
      </c>
      <c r="P7782" t="s">
        <v>50</v>
      </c>
      <c r="U7782" s="1">
        <v>44848</v>
      </c>
      <c r="V7782" s="1">
        <v>44848</v>
      </c>
      <c r="W7782" s="1">
        <v>44848.368750000001</v>
      </c>
      <c r="X7782" s="1">
        <v>44848.368750000001</v>
      </c>
      <c r="AC7782" t="s">
        <v>53</v>
      </c>
      <c r="AD7782">
        <v>2969823880</v>
      </c>
      <c r="AE7782" s="1">
        <v>43317.620138888888</v>
      </c>
      <c r="AG7782" t="s">
        <v>42971</v>
      </c>
      <c r="AH7782" t="s">
        <v>51</v>
      </c>
      <c r="AJ7782" t="s">
        <v>53</v>
      </c>
      <c r="AL7782" t="s">
        <v>78</v>
      </c>
      <c r="AO7782" t="s">
        <v>8142</v>
      </c>
    </row>
    <row r="7783" spans="1:43" x14ac:dyDescent="0.35">
      <c r="A7783" t="s">
        <v>42972</v>
      </c>
      <c r="B7783" t="s">
        <v>8392</v>
      </c>
      <c r="C7783" t="s">
        <v>2615</v>
      </c>
      <c r="F7783" t="s">
        <v>42973</v>
      </c>
      <c r="H7783" t="s">
        <v>42972</v>
      </c>
      <c r="J7783" t="s">
        <v>13574</v>
      </c>
      <c r="N7783" t="s">
        <v>14637</v>
      </c>
      <c r="O7783" t="s">
        <v>42974</v>
      </c>
      <c r="P7783" t="s">
        <v>4438</v>
      </c>
      <c r="U7783" s="1">
        <v>44848</v>
      </c>
      <c r="V7783" s="1">
        <v>44848</v>
      </c>
      <c r="AC7783" t="s">
        <v>53</v>
      </c>
      <c r="AD7783">
        <v>2969823183</v>
      </c>
      <c r="AE7783" s="1">
        <v>43312.453472222223</v>
      </c>
      <c r="AG7783" t="s">
        <v>42975</v>
      </c>
      <c r="AH7783" t="s">
        <v>51</v>
      </c>
      <c r="AJ7783" t="s">
        <v>53</v>
      </c>
      <c r="AO7783" t="s">
        <v>8142</v>
      </c>
    </row>
    <row r="7784" spans="1:43" x14ac:dyDescent="0.35">
      <c r="A7784" t="s">
        <v>42976</v>
      </c>
      <c r="B7784" t="s">
        <v>2568</v>
      </c>
      <c r="C7784" t="s">
        <v>42977</v>
      </c>
      <c r="F7784" t="s">
        <v>42978</v>
      </c>
      <c r="H7784" t="s">
        <v>42979</v>
      </c>
      <c r="J7784" t="s">
        <v>42980</v>
      </c>
      <c r="M7784" t="s">
        <v>137</v>
      </c>
      <c r="N7784" t="s">
        <v>287</v>
      </c>
      <c r="O7784">
        <v>80011</v>
      </c>
      <c r="P7784" t="s">
        <v>50</v>
      </c>
      <c r="U7784" s="1">
        <v>44848</v>
      </c>
      <c r="V7784" s="1">
        <v>44848</v>
      </c>
      <c r="W7784" s="1">
        <v>44848.410416666666</v>
      </c>
      <c r="X7784" s="1">
        <v>44848.410416666666</v>
      </c>
      <c r="AC7784" t="s">
        <v>53</v>
      </c>
      <c r="AD7784">
        <v>1000000001</v>
      </c>
      <c r="AE7784" s="1">
        <v>39973.351388888892</v>
      </c>
      <c r="AF7784" t="s">
        <v>3377</v>
      </c>
      <c r="AG7784" t="s">
        <v>42981</v>
      </c>
      <c r="AH7784" t="s">
        <v>51</v>
      </c>
      <c r="AJ7784" t="s">
        <v>53</v>
      </c>
      <c r="AL7784" t="s">
        <v>78</v>
      </c>
      <c r="AO7784" t="s">
        <v>8142</v>
      </c>
    </row>
    <row r="7785" spans="1:43" x14ac:dyDescent="0.35">
      <c r="A7785" t="s">
        <v>42982</v>
      </c>
      <c r="B7785" t="s">
        <v>21440</v>
      </c>
      <c r="C7785" t="s">
        <v>42983</v>
      </c>
      <c r="F7785" t="s">
        <v>42984</v>
      </c>
      <c r="H7785" t="s">
        <v>42982</v>
      </c>
      <c r="J7785" t="s">
        <v>42985</v>
      </c>
      <c r="N7785" t="s">
        <v>287</v>
      </c>
      <c r="O7785">
        <v>81321</v>
      </c>
      <c r="P7785" t="s">
        <v>50</v>
      </c>
      <c r="U7785" s="1">
        <v>44848</v>
      </c>
      <c r="V7785" s="1">
        <v>44848</v>
      </c>
      <c r="W7785" s="1">
        <v>44848.318055555559</v>
      </c>
      <c r="X7785" s="1">
        <v>44848.318055555559</v>
      </c>
      <c r="AC7785" t="s">
        <v>53</v>
      </c>
      <c r="AD7785">
        <v>2972062073</v>
      </c>
      <c r="AE7785" s="1">
        <v>44637.890972222223</v>
      </c>
      <c r="AG7785" t="s">
        <v>42986</v>
      </c>
      <c r="AH7785" t="s">
        <v>51</v>
      </c>
      <c r="AJ7785" t="s">
        <v>53</v>
      </c>
      <c r="AL7785" t="s">
        <v>78</v>
      </c>
      <c r="AO7785" t="s">
        <v>8142</v>
      </c>
    </row>
    <row r="7786" spans="1:43" x14ac:dyDescent="0.35">
      <c r="A7786" t="s">
        <v>42987</v>
      </c>
      <c r="B7786" t="s">
        <v>42988</v>
      </c>
      <c r="C7786" t="s">
        <v>934</v>
      </c>
      <c r="F7786" t="s">
        <v>42989</v>
      </c>
      <c r="H7786" t="s">
        <v>42990</v>
      </c>
      <c r="J7786" t="s">
        <v>42991</v>
      </c>
      <c r="K7786" t="s">
        <v>42992</v>
      </c>
      <c r="M7786" t="s">
        <v>5343</v>
      </c>
      <c r="N7786" t="s">
        <v>798</v>
      </c>
      <c r="O7786">
        <v>79705</v>
      </c>
      <c r="P7786" t="s">
        <v>50</v>
      </c>
      <c r="U7786" s="1">
        <v>44848</v>
      </c>
      <c r="V7786" s="1">
        <v>44848</v>
      </c>
      <c r="AC7786" t="s">
        <v>53</v>
      </c>
      <c r="AD7786">
        <v>2969708926</v>
      </c>
      <c r="AE7786" s="1">
        <v>42619.397222222222</v>
      </c>
      <c r="AG7786" t="s">
        <v>42993</v>
      </c>
      <c r="AH7786" t="s">
        <v>51</v>
      </c>
      <c r="AJ7786" t="s">
        <v>53</v>
      </c>
      <c r="AO7786" t="s">
        <v>8142</v>
      </c>
    </row>
    <row r="7787" spans="1:43" x14ac:dyDescent="0.35">
      <c r="A7787" t="s">
        <v>42994</v>
      </c>
      <c r="B7787" t="s">
        <v>42995</v>
      </c>
      <c r="C7787" t="s">
        <v>22761</v>
      </c>
      <c r="F7787" t="s">
        <v>42996</v>
      </c>
      <c r="H7787" t="s">
        <v>42997</v>
      </c>
      <c r="I7787" t="s">
        <v>1368</v>
      </c>
      <c r="J7787" t="s">
        <v>42998</v>
      </c>
      <c r="K7787" t="s">
        <v>42999</v>
      </c>
      <c r="M7787" t="s">
        <v>43000</v>
      </c>
      <c r="N7787" t="s">
        <v>13670</v>
      </c>
      <c r="O7787">
        <v>5033</v>
      </c>
      <c r="P7787" t="s">
        <v>16594</v>
      </c>
      <c r="U7787" s="1">
        <v>44848</v>
      </c>
      <c r="V7787" s="1">
        <v>44848</v>
      </c>
      <c r="AC7787" t="s">
        <v>53</v>
      </c>
      <c r="AD7787">
        <v>2972174061</v>
      </c>
      <c r="AE7787" s="1">
        <v>44942.056250000001</v>
      </c>
      <c r="AG7787" t="s">
        <v>43001</v>
      </c>
      <c r="AH7787" t="s">
        <v>51</v>
      </c>
      <c r="AJ7787" t="s">
        <v>53</v>
      </c>
      <c r="AO7787" t="s">
        <v>5443</v>
      </c>
    </row>
    <row r="7788" spans="1:43" x14ac:dyDescent="0.35">
      <c r="A7788" t="s">
        <v>43002</v>
      </c>
      <c r="B7788" t="s">
        <v>43003</v>
      </c>
      <c r="C7788" t="s">
        <v>5114</v>
      </c>
      <c r="F7788" t="s">
        <v>43004</v>
      </c>
      <c r="H7788" t="s">
        <v>43002</v>
      </c>
      <c r="J7788" t="s">
        <v>43005</v>
      </c>
      <c r="K7788" t="s">
        <v>43006</v>
      </c>
      <c r="M7788" t="s">
        <v>43007</v>
      </c>
      <c r="N7788" t="s">
        <v>65</v>
      </c>
      <c r="O7788">
        <v>80514</v>
      </c>
      <c r="P7788" t="s">
        <v>50</v>
      </c>
      <c r="U7788" s="1">
        <v>44848</v>
      </c>
      <c r="V7788" s="1">
        <v>44848</v>
      </c>
      <c r="W7788" s="1">
        <v>44848.976388888892</v>
      </c>
      <c r="X7788" s="1">
        <v>44848.976388888892</v>
      </c>
      <c r="AC7788" t="s">
        <v>53</v>
      </c>
      <c r="AD7788">
        <v>1000000001</v>
      </c>
      <c r="AE7788" s="1">
        <v>39973.351388888892</v>
      </c>
      <c r="AF7788" t="s">
        <v>3377</v>
      </c>
      <c r="AG7788" t="s">
        <v>43008</v>
      </c>
      <c r="AH7788" t="s">
        <v>51</v>
      </c>
      <c r="AJ7788" t="s">
        <v>53</v>
      </c>
      <c r="AL7788" t="s">
        <v>78</v>
      </c>
      <c r="AO7788" t="s">
        <v>5443</v>
      </c>
      <c r="AP7788" s="1">
        <v>44848.974999999999</v>
      </c>
    </row>
    <row r="7789" spans="1:43" x14ac:dyDescent="0.35">
      <c r="A7789" t="s">
        <v>43009</v>
      </c>
      <c r="B7789" t="s">
        <v>1440</v>
      </c>
      <c r="C7789" t="s">
        <v>530</v>
      </c>
      <c r="F7789" t="s">
        <v>43010</v>
      </c>
      <c r="H7789" t="s">
        <v>43009</v>
      </c>
      <c r="J7789" t="s">
        <v>43011</v>
      </c>
      <c r="K7789" t="s">
        <v>43012</v>
      </c>
      <c r="M7789" t="s">
        <v>4713</v>
      </c>
      <c r="N7789" t="s">
        <v>65</v>
      </c>
      <c r="O7789">
        <v>81403</v>
      </c>
      <c r="P7789" t="s">
        <v>50</v>
      </c>
      <c r="U7789" s="1">
        <v>44848</v>
      </c>
      <c r="V7789" s="1">
        <v>44848</v>
      </c>
      <c r="W7789" s="1">
        <v>44848.887499999997</v>
      </c>
      <c r="X7789" s="1">
        <v>44848.887499999997</v>
      </c>
      <c r="AC7789" t="s">
        <v>53</v>
      </c>
      <c r="AD7789">
        <v>1000000001</v>
      </c>
      <c r="AE7789" s="1">
        <v>39973.351388888892</v>
      </c>
      <c r="AF7789" t="s">
        <v>3377</v>
      </c>
      <c r="AG7789" t="s">
        <v>43013</v>
      </c>
      <c r="AH7789" t="s">
        <v>51</v>
      </c>
      <c r="AJ7789" t="s">
        <v>53</v>
      </c>
      <c r="AL7789" t="s">
        <v>78</v>
      </c>
      <c r="AO7789" t="s">
        <v>5443</v>
      </c>
      <c r="AP7789" s="1">
        <v>45408.566666666666</v>
      </c>
      <c r="AQ7789" s="1">
        <v>45328.493055555555</v>
      </c>
    </row>
    <row r="7790" spans="1:43" x14ac:dyDescent="0.35">
      <c r="A7790" t="s">
        <v>43014</v>
      </c>
      <c r="B7790" t="s">
        <v>43015</v>
      </c>
      <c r="C7790" t="s">
        <v>21478</v>
      </c>
      <c r="F7790" t="s">
        <v>43016</v>
      </c>
      <c r="H7790" t="s">
        <v>43014</v>
      </c>
      <c r="J7790" t="s">
        <v>13574</v>
      </c>
      <c r="N7790" t="s">
        <v>14637</v>
      </c>
      <c r="O7790" t="s">
        <v>43017</v>
      </c>
      <c r="P7790" t="s">
        <v>4438</v>
      </c>
      <c r="U7790" s="1">
        <v>44848</v>
      </c>
      <c r="V7790" s="1">
        <v>44848</v>
      </c>
      <c r="AC7790" t="s">
        <v>53</v>
      </c>
      <c r="AD7790">
        <v>2969823183</v>
      </c>
      <c r="AE7790" s="1">
        <v>43312.453472222223</v>
      </c>
      <c r="AG7790" t="s">
        <v>43018</v>
      </c>
      <c r="AH7790" t="s">
        <v>51</v>
      </c>
      <c r="AJ7790" t="s">
        <v>53</v>
      </c>
      <c r="AO7790" t="s">
        <v>8142</v>
      </c>
    </row>
    <row r="7791" spans="1:43" x14ac:dyDescent="0.35">
      <c r="A7791" t="s">
        <v>43019</v>
      </c>
      <c r="B7791" t="s">
        <v>41967</v>
      </c>
      <c r="C7791" t="s">
        <v>11238</v>
      </c>
      <c r="F7791" t="s">
        <v>43020</v>
      </c>
      <c r="H7791" t="s">
        <v>43019</v>
      </c>
      <c r="J7791" t="s">
        <v>16656</v>
      </c>
      <c r="N7791" t="s">
        <v>15559</v>
      </c>
      <c r="O7791">
        <v>23847</v>
      </c>
      <c r="P7791" t="s">
        <v>50</v>
      </c>
      <c r="U7791" s="1">
        <v>44849</v>
      </c>
      <c r="V7791" s="1">
        <v>44849</v>
      </c>
      <c r="AC7791" t="s">
        <v>53</v>
      </c>
      <c r="AD7791">
        <v>2969530290</v>
      </c>
      <c r="AE7791" s="1">
        <v>39465.556250000001</v>
      </c>
      <c r="AG7791" t="s">
        <v>43021</v>
      </c>
      <c r="AH7791" t="s">
        <v>51</v>
      </c>
      <c r="AJ7791" t="s">
        <v>53</v>
      </c>
      <c r="AO7791" t="s">
        <v>8142</v>
      </c>
    </row>
    <row r="7792" spans="1:43" x14ac:dyDescent="0.35">
      <c r="A7792" t="s">
        <v>43022</v>
      </c>
      <c r="B7792" t="s">
        <v>7723</v>
      </c>
      <c r="C7792" t="s">
        <v>302</v>
      </c>
      <c r="F7792">
        <f>1970-846-672</f>
        <v>452</v>
      </c>
      <c r="H7792" t="s">
        <v>43022</v>
      </c>
      <c r="J7792" t="s">
        <v>43023</v>
      </c>
      <c r="N7792" t="s">
        <v>287</v>
      </c>
      <c r="O7792">
        <v>80487</v>
      </c>
      <c r="P7792" t="s">
        <v>50</v>
      </c>
      <c r="U7792" s="1">
        <v>44850</v>
      </c>
      <c r="V7792" s="1">
        <v>44850</v>
      </c>
      <c r="W7792" s="1">
        <v>44850.736111111109</v>
      </c>
      <c r="X7792" s="1">
        <v>44850.736111111109</v>
      </c>
      <c r="AC7792" t="s">
        <v>53</v>
      </c>
      <c r="AD7792">
        <v>2972137294</v>
      </c>
      <c r="AE7792" s="1">
        <v>44854.506944444445</v>
      </c>
      <c r="AG7792" t="s">
        <v>43024</v>
      </c>
      <c r="AH7792" t="s">
        <v>51</v>
      </c>
      <c r="AJ7792" t="s">
        <v>53</v>
      </c>
      <c r="AL7792" t="s">
        <v>78</v>
      </c>
      <c r="AO7792" t="s">
        <v>8142</v>
      </c>
    </row>
    <row r="7793" spans="1:42" x14ac:dyDescent="0.35">
      <c r="A7793" t="s">
        <v>43025</v>
      </c>
      <c r="B7793" t="s">
        <v>3158</v>
      </c>
      <c r="C7793" t="s">
        <v>12729</v>
      </c>
      <c r="F7793" t="s">
        <v>43026</v>
      </c>
      <c r="H7793" t="s">
        <v>43025</v>
      </c>
      <c r="J7793" t="s">
        <v>43027</v>
      </c>
      <c r="N7793" t="s">
        <v>398</v>
      </c>
      <c r="O7793">
        <v>88260</v>
      </c>
      <c r="P7793" t="s">
        <v>50</v>
      </c>
      <c r="U7793" s="1">
        <v>44850</v>
      </c>
      <c r="V7793" s="1">
        <v>44850</v>
      </c>
      <c r="W7793" s="1">
        <v>44850.765277777777</v>
      </c>
      <c r="X7793" s="1">
        <v>44850.765277777777</v>
      </c>
      <c r="AC7793" t="s">
        <v>53</v>
      </c>
      <c r="AD7793">
        <v>1000000001</v>
      </c>
      <c r="AE7793" s="1">
        <v>39973.351388888892</v>
      </c>
      <c r="AF7793" t="s">
        <v>3377</v>
      </c>
      <c r="AG7793" t="s">
        <v>43028</v>
      </c>
      <c r="AH7793" t="s">
        <v>51</v>
      </c>
      <c r="AJ7793" t="s">
        <v>53</v>
      </c>
      <c r="AL7793" t="s">
        <v>78</v>
      </c>
      <c r="AO7793" t="s">
        <v>8142</v>
      </c>
    </row>
    <row r="7794" spans="1:42" x14ac:dyDescent="0.35">
      <c r="A7794" t="s">
        <v>43029</v>
      </c>
      <c r="B7794" t="s">
        <v>43030</v>
      </c>
      <c r="C7794" t="s">
        <v>43031</v>
      </c>
      <c r="F7794">
        <f>1720-530-661</f>
        <v>529</v>
      </c>
      <c r="H7794" t="s">
        <v>43029</v>
      </c>
      <c r="J7794" t="s">
        <v>39177</v>
      </c>
      <c r="N7794" t="s">
        <v>287</v>
      </c>
      <c r="O7794">
        <v>80516</v>
      </c>
      <c r="P7794" t="s">
        <v>50</v>
      </c>
      <c r="U7794" s="1">
        <v>44850</v>
      </c>
      <c r="V7794" s="1">
        <v>44850</v>
      </c>
      <c r="W7794" s="1">
        <v>44850.63958333333</v>
      </c>
      <c r="X7794" s="1">
        <v>44850.63958333333</v>
      </c>
      <c r="AC7794" t="s">
        <v>53</v>
      </c>
      <c r="AD7794">
        <v>2972039591</v>
      </c>
      <c r="AE7794" s="1">
        <v>44519.238888888889</v>
      </c>
      <c r="AG7794" t="s">
        <v>43032</v>
      </c>
      <c r="AH7794" t="s">
        <v>51</v>
      </c>
      <c r="AJ7794" t="s">
        <v>53</v>
      </c>
      <c r="AL7794" t="s">
        <v>78</v>
      </c>
      <c r="AO7794" t="s">
        <v>8142</v>
      </c>
    </row>
    <row r="7795" spans="1:42" x14ac:dyDescent="0.35">
      <c r="A7795" t="s">
        <v>43033</v>
      </c>
      <c r="B7795" t="s">
        <v>43034</v>
      </c>
      <c r="C7795" t="s">
        <v>2388</v>
      </c>
      <c r="H7795" t="s">
        <v>43035</v>
      </c>
      <c r="I7795" t="s">
        <v>61</v>
      </c>
      <c r="J7795" t="s">
        <v>22571</v>
      </c>
      <c r="P7795" t="s">
        <v>50</v>
      </c>
      <c r="U7795" s="1">
        <v>44851</v>
      </c>
      <c r="V7795" s="1">
        <v>44851</v>
      </c>
      <c r="AC7795" t="s">
        <v>53</v>
      </c>
      <c r="AD7795">
        <v>2969475309</v>
      </c>
      <c r="AE7795" s="1">
        <v>37159</v>
      </c>
      <c r="AG7795" t="s">
        <v>43036</v>
      </c>
      <c r="AH7795" t="s">
        <v>51</v>
      </c>
      <c r="AJ7795" t="s">
        <v>53</v>
      </c>
      <c r="AO7795" t="s">
        <v>8142</v>
      </c>
    </row>
    <row r="7796" spans="1:42" x14ac:dyDescent="0.35">
      <c r="A7796" t="s">
        <v>43037</v>
      </c>
      <c r="B7796" t="s">
        <v>43038</v>
      </c>
      <c r="C7796" t="s">
        <v>2912</v>
      </c>
      <c r="F7796" t="s">
        <v>43039</v>
      </c>
      <c r="H7796" t="s">
        <v>43037</v>
      </c>
      <c r="J7796" t="s">
        <v>3933</v>
      </c>
      <c r="K7796" t="s">
        <v>3706</v>
      </c>
      <c r="M7796" t="s">
        <v>3707</v>
      </c>
      <c r="N7796" t="s">
        <v>3708</v>
      </c>
      <c r="O7796">
        <v>30338</v>
      </c>
      <c r="P7796" t="s">
        <v>50</v>
      </c>
      <c r="U7796" s="1">
        <v>44851</v>
      </c>
      <c r="V7796" s="1">
        <v>44851</v>
      </c>
      <c r="AC7796" t="s">
        <v>53</v>
      </c>
      <c r="AD7796">
        <v>2969551137</v>
      </c>
      <c r="AE7796" s="1">
        <v>40288.591666666667</v>
      </c>
      <c r="AG7796" t="s">
        <v>43040</v>
      </c>
      <c r="AH7796" t="s">
        <v>51</v>
      </c>
      <c r="AJ7796" t="s">
        <v>53</v>
      </c>
      <c r="AO7796" t="s">
        <v>8142</v>
      </c>
    </row>
    <row r="7797" spans="1:42" x14ac:dyDescent="0.35">
      <c r="A7797" t="s">
        <v>43041</v>
      </c>
      <c r="B7797" t="s">
        <v>43042</v>
      </c>
      <c r="C7797" t="s">
        <v>16664</v>
      </c>
      <c r="F7797" t="s">
        <v>43043</v>
      </c>
      <c r="H7797" t="s">
        <v>43041</v>
      </c>
      <c r="J7797" t="s">
        <v>43044</v>
      </c>
      <c r="K7797" t="s">
        <v>43045</v>
      </c>
      <c r="M7797" t="s">
        <v>3571</v>
      </c>
      <c r="N7797" t="s">
        <v>65</v>
      </c>
      <c r="O7797">
        <v>80022</v>
      </c>
      <c r="P7797" t="s">
        <v>50</v>
      </c>
      <c r="U7797" s="1">
        <v>44851</v>
      </c>
      <c r="V7797" s="1">
        <v>44851</v>
      </c>
      <c r="W7797" s="1">
        <v>44851.648611111108</v>
      </c>
      <c r="X7797" s="1">
        <v>44851.648611111108</v>
      </c>
      <c r="AC7797" t="s">
        <v>53</v>
      </c>
      <c r="AD7797">
        <v>2969544644</v>
      </c>
      <c r="AE7797" s="1">
        <v>40060.435416666667</v>
      </c>
      <c r="AF7797" t="s">
        <v>43046</v>
      </c>
      <c r="AG7797" t="s">
        <v>43047</v>
      </c>
      <c r="AH7797" t="s">
        <v>51</v>
      </c>
      <c r="AJ7797" t="s">
        <v>53</v>
      </c>
      <c r="AL7797" t="s">
        <v>68</v>
      </c>
      <c r="AO7797" t="s">
        <v>5443</v>
      </c>
      <c r="AP7797" s="1">
        <v>45455.5625</v>
      </c>
    </row>
    <row r="7798" spans="1:42" x14ac:dyDescent="0.35">
      <c r="A7798" t="s">
        <v>43048</v>
      </c>
      <c r="B7798" t="s">
        <v>43049</v>
      </c>
      <c r="C7798" t="s">
        <v>20944</v>
      </c>
      <c r="F7798" t="s">
        <v>43050</v>
      </c>
      <c r="H7798" t="s">
        <v>43048</v>
      </c>
      <c r="J7798" t="s">
        <v>43051</v>
      </c>
      <c r="K7798" t="s">
        <v>43052</v>
      </c>
      <c r="M7798" t="s">
        <v>4856</v>
      </c>
      <c r="N7798" t="s">
        <v>798</v>
      </c>
      <c r="O7798">
        <v>79360</v>
      </c>
      <c r="P7798" t="s">
        <v>50</v>
      </c>
      <c r="U7798" s="1">
        <v>44851</v>
      </c>
      <c r="V7798" s="1">
        <v>44851</v>
      </c>
      <c r="AC7798" t="s">
        <v>53</v>
      </c>
      <c r="AG7798" t="s">
        <v>43053</v>
      </c>
      <c r="AH7798" t="s">
        <v>51</v>
      </c>
      <c r="AJ7798" t="s">
        <v>53</v>
      </c>
      <c r="AO7798" t="s">
        <v>5443</v>
      </c>
    </row>
    <row r="7799" spans="1:42" x14ac:dyDescent="0.35">
      <c r="A7799" t="s">
        <v>43054</v>
      </c>
      <c r="B7799" t="s">
        <v>43055</v>
      </c>
      <c r="C7799" t="s">
        <v>43056</v>
      </c>
      <c r="F7799" t="s">
        <v>40516</v>
      </c>
      <c r="H7799" t="s">
        <v>43054</v>
      </c>
      <c r="J7799" t="s">
        <v>5968</v>
      </c>
      <c r="K7799" t="s">
        <v>5640</v>
      </c>
      <c r="M7799" t="s">
        <v>5641</v>
      </c>
      <c r="N7799" t="s">
        <v>65</v>
      </c>
      <c r="O7799" t="s">
        <v>43057</v>
      </c>
      <c r="P7799" t="s">
        <v>50</v>
      </c>
      <c r="U7799" s="1">
        <v>44851</v>
      </c>
      <c r="V7799" s="1">
        <v>44851</v>
      </c>
      <c r="W7799" s="1">
        <v>44851.6875</v>
      </c>
      <c r="X7799" s="1">
        <v>44851.6875</v>
      </c>
      <c r="AC7799" t="s">
        <v>53</v>
      </c>
      <c r="AD7799">
        <v>2969480780</v>
      </c>
      <c r="AE7799" s="1">
        <v>37467</v>
      </c>
      <c r="AF7799" t="s">
        <v>10793</v>
      </c>
      <c r="AG7799" t="s">
        <v>43058</v>
      </c>
      <c r="AH7799" t="s">
        <v>51</v>
      </c>
      <c r="AJ7799" t="s">
        <v>53</v>
      </c>
      <c r="AL7799" t="s">
        <v>68</v>
      </c>
      <c r="AO7799" t="s">
        <v>5443</v>
      </c>
      <c r="AP7799" s="1">
        <v>45436.331944444442</v>
      </c>
    </row>
    <row r="7800" spans="1:42" x14ac:dyDescent="0.35">
      <c r="A7800" t="s">
        <v>43059</v>
      </c>
      <c r="B7800" t="s">
        <v>5445</v>
      </c>
      <c r="C7800" t="s">
        <v>13720</v>
      </c>
      <c r="F7800" t="s">
        <v>43060</v>
      </c>
      <c r="H7800" t="s">
        <v>43061</v>
      </c>
      <c r="J7800" t="s">
        <v>43062</v>
      </c>
      <c r="M7800" t="s">
        <v>28379</v>
      </c>
      <c r="N7800" t="s">
        <v>287</v>
      </c>
      <c r="O7800">
        <v>80466</v>
      </c>
      <c r="P7800" t="s">
        <v>50</v>
      </c>
      <c r="U7800" s="1">
        <v>44851</v>
      </c>
      <c r="V7800" s="1">
        <v>44851</v>
      </c>
      <c r="W7800" s="1">
        <v>44851.425694444442</v>
      </c>
      <c r="X7800" s="1">
        <v>44851.425694444442</v>
      </c>
      <c r="AC7800" t="s">
        <v>53</v>
      </c>
      <c r="AD7800">
        <v>1000000001</v>
      </c>
      <c r="AE7800" s="1">
        <v>39973.351388888892</v>
      </c>
      <c r="AF7800" t="s">
        <v>3377</v>
      </c>
      <c r="AG7800" t="s">
        <v>43063</v>
      </c>
      <c r="AH7800" t="s">
        <v>51</v>
      </c>
      <c r="AJ7800" t="s">
        <v>53</v>
      </c>
      <c r="AL7800" t="s">
        <v>78</v>
      </c>
      <c r="AO7800" t="s">
        <v>8142</v>
      </c>
    </row>
    <row r="7801" spans="1:42" x14ac:dyDescent="0.35">
      <c r="A7801" t="s">
        <v>43064</v>
      </c>
      <c r="B7801" t="s">
        <v>43065</v>
      </c>
      <c r="C7801" t="s">
        <v>7663</v>
      </c>
      <c r="F7801" t="s">
        <v>43066</v>
      </c>
      <c r="H7801" t="s">
        <v>43064</v>
      </c>
      <c r="J7801" t="s">
        <v>7903</v>
      </c>
      <c r="K7801" t="s">
        <v>43067</v>
      </c>
      <c r="M7801" t="s">
        <v>7938</v>
      </c>
      <c r="N7801" t="s">
        <v>798</v>
      </c>
      <c r="P7801" t="s">
        <v>50</v>
      </c>
      <c r="U7801" s="1">
        <v>44851</v>
      </c>
      <c r="V7801" s="1">
        <v>44851</v>
      </c>
      <c r="AC7801" t="s">
        <v>53</v>
      </c>
      <c r="AD7801">
        <v>2969564001</v>
      </c>
      <c r="AE7801" s="1">
        <v>40717.663194444445</v>
      </c>
      <c r="AG7801" t="s">
        <v>43068</v>
      </c>
      <c r="AH7801" t="s">
        <v>51</v>
      </c>
      <c r="AJ7801" t="s">
        <v>53</v>
      </c>
      <c r="AO7801" t="s">
        <v>8142</v>
      </c>
    </row>
    <row r="7802" spans="1:42" x14ac:dyDescent="0.35">
      <c r="A7802" t="s">
        <v>43069</v>
      </c>
      <c r="B7802" t="s">
        <v>43070</v>
      </c>
      <c r="C7802" t="s">
        <v>2298</v>
      </c>
      <c r="F7802" t="s">
        <v>43071</v>
      </c>
      <c r="H7802" t="s">
        <v>43069</v>
      </c>
      <c r="J7802" t="s">
        <v>13473</v>
      </c>
      <c r="K7802" t="s">
        <v>43072</v>
      </c>
      <c r="M7802" t="s">
        <v>43073</v>
      </c>
      <c r="N7802" t="s">
        <v>4436</v>
      </c>
      <c r="O7802" t="s">
        <v>43074</v>
      </c>
      <c r="P7802" t="s">
        <v>4438</v>
      </c>
      <c r="U7802" s="1">
        <v>44851</v>
      </c>
      <c r="V7802" s="1">
        <v>44851</v>
      </c>
      <c r="AC7802" t="s">
        <v>53</v>
      </c>
      <c r="AD7802">
        <v>2969532420</v>
      </c>
      <c r="AE7802" s="1">
        <v>39562.651388888888</v>
      </c>
      <c r="AG7802" t="s">
        <v>43075</v>
      </c>
      <c r="AH7802" t="s">
        <v>51</v>
      </c>
      <c r="AJ7802" t="s">
        <v>53</v>
      </c>
      <c r="AO7802" t="s">
        <v>8142</v>
      </c>
    </row>
    <row r="7803" spans="1:42" x14ac:dyDescent="0.35">
      <c r="A7803" t="s">
        <v>43076</v>
      </c>
      <c r="B7803" t="s">
        <v>10371</v>
      </c>
      <c r="C7803" t="s">
        <v>443</v>
      </c>
      <c r="F7803" t="s">
        <v>43077</v>
      </c>
      <c r="H7803" t="s">
        <v>43076</v>
      </c>
      <c r="J7803" t="s">
        <v>43078</v>
      </c>
      <c r="K7803" t="s">
        <v>43079</v>
      </c>
      <c r="M7803" t="s">
        <v>3225</v>
      </c>
      <c r="N7803" t="s">
        <v>65</v>
      </c>
      <c r="O7803">
        <v>80538</v>
      </c>
      <c r="P7803" t="s">
        <v>50</v>
      </c>
      <c r="U7803" s="1">
        <v>44851</v>
      </c>
      <c r="V7803" s="1">
        <v>44851</v>
      </c>
      <c r="W7803" s="1">
        <v>44851.600694444445</v>
      </c>
      <c r="X7803" s="1">
        <v>44851.600694444445</v>
      </c>
      <c r="AC7803" t="s">
        <v>51</v>
      </c>
      <c r="AD7803">
        <v>2972135980</v>
      </c>
      <c r="AE7803" s="1">
        <v>44851.599305555559</v>
      </c>
      <c r="AF7803" t="s">
        <v>43080</v>
      </c>
      <c r="AG7803" t="s">
        <v>43081</v>
      </c>
      <c r="AH7803" t="s">
        <v>51</v>
      </c>
      <c r="AJ7803" t="s">
        <v>53</v>
      </c>
      <c r="AL7803" t="s">
        <v>68</v>
      </c>
      <c r="AO7803" t="s">
        <v>5443</v>
      </c>
      <c r="AP7803" s="1">
        <v>44851.53402777778</v>
      </c>
    </row>
    <row r="7804" spans="1:42" x14ac:dyDescent="0.35">
      <c r="A7804" t="s">
        <v>43082</v>
      </c>
      <c r="B7804" t="s">
        <v>43083</v>
      </c>
      <c r="C7804" t="s">
        <v>19800</v>
      </c>
      <c r="F7804" t="s">
        <v>43084</v>
      </c>
      <c r="H7804" t="s">
        <v>43082</v>
      </c>
      <c r="J7804" t="s">
        <v>43085</v>
      </c>
      <c r="K7804" t="s">
        <v>43086</v>
      </c>
      <c r="M7804" t="s">
        <v>12449</v>
      </c>
      <c r="N7804" t="s">
        <v>43087</v>
      </c>
      <c r="O7804">
        <v>31380</v>
      </c>
      <c r="P7804" t="s">
        <v>5151</v>
      </c>
      <c r="U7804" s="1">
        <v>44851</v>
      </c>
      <c r="V7804" s="1">
        <v>44851</v>
      </c>
      <c r="AC7804" t="s">
        <v>51</v>
      </c>
      <c r="AG7804" t="s">
        <v>43088</v>
      </c>
      <c r="AH7804" t="s">
        <v>51</v>
      </c>
      <c r="AJ7804" t="s">
        <v>53</v>
      </c>
      <c r="AO7804" t="s">
        <v>5443</v>
      </c>
    </row>
    <row r="7805" spans="1:42" x14ac:dyDescent="0.35">
      <c r="A7805" t="s">
        <v>43089</v>
      </c>
      <c r="B7805" t="s">
        <v>43090</v>
      </c>
      <c r="C7805" t="s">
        <v>43091</v>
      </c>
      <c r="H7805" t="s">
        <v>43089</v>
      </c>
      <c r="J7805" t="s">
        <v>27082</v>
      </c>
      <c r="K7805" t="s">
        <v>15992</v>
      </c>
      <c r="M7805" t="s">
        <v>15993</v>
      </c>
      <c r="N7805" t="s">
        <v>15994</v>
      </c>
      <c r="O7805">
        <v>4070210</v>
      </c>
      <c r="P7805" t="s">
        <v>13276</v>
      </c>
      <c r="U7805" s="1">
        <v>44851</v>
      </c>
      <c r="V7805" s="1">
        <v>44851</v>
      </c>
      <c r="AC7805" t="s">
        <v>53</v>
      </c>
      <c r="AD7805">
        <v>2969570414</v>
      </c>
      <c r="AE7805" s="1">
        <v>40940.538888888892</v>
      </c>
      <c r="AG7805" t="s">
        <v>43092</v>
      </c>
      <c r="AH7805" t="s">
        <v>51</v>
      </c>
      <c r="AJ7805" t="s">
        <v>53</v>
      </c>
      <c r="AO7805" t="s">
        <v>8142</v>
      </c>
    </row>
    <row r="7806" spans="1:42" x14ac:dyDescent="0.35">
      <c r="A7806" t="s">
        <v>43093</v>
      </c>
      <c r="B7806" t="s">
        <v>43094</v>
      </c>
      <c r="C7806" t="s">
        <v>32807</v>
      </c>
      <c r="F7806" t="s">
        <v>47</v>
      </c>
      <c r="H7806" t="s">
        <v>43095</v>
      </c>
      <c r="J7806" t="s">
        <v>49</v>
      </c>
      <c r="P7806" t="s">
        <v>50</v>
      </c>
      <c r="U7806" s="1">
        <v>44851</v>
      </c>
      <c r="V7806" s="1">
        <v>44851</v>
      </c>
      <c r="W7806" s="1">
        <v>44851.552777777775</v>
      </c>
      <c r="X7806" s="1">
        <v>44851.552777777775</v>
      </c>
      <c r="AC7806" t="s">
        <v>53</v>
      </c>
      <c r="AD7806">
        <v>1000000000</v>
      </c>
      <c r="AE7806" s="1">
        <v>37295</v>
      </c>
      <c r="AG7806" t="s">
        <v>43096</v>
      </c>
      <c r="AH7806" t="s">
        <v>51</v>
      </c>
      <c r="AJ7806" t="s">
        <v>53</v>
      </c>
      <c r="AO7806" t="s">
        <v>5443</v>
      </c>
      <c r="AP7806" s="1">
        <v>45468.586805555555</v>
      </c>
    </row>
    <row r="7807" spans="1:42" x14ac:dyDescent="0.35">
      <c r="A7807" t="s">
        <v>43097</v>
      </c>
      <c r="B7807" t="s">
        <v>43098</v>
      </c>
      <c r="C7807" t="s">
        <v>43099</v>
      </c>
      <c r="F7807" t="s">
        <v>43100</v>
      </c>
      <c r="H7807" t="s">
        <v>43097</v>
      </c>
      <c r="J7807" t="s">
        <v>43101</v>
      </c>
      <c r="K7807" t="s">
        <v>43102</v>
      </c>
      <c r="M7807" t="s">
        <v>1296</v>
      </c>
      <c r="N7807" t="s">
        <v>253</v>
      </c>
      <c r="O7807">
        <v>88220</v>
      </c>
      <c r="P7807" t="s">
        <v>50</v>
      </c>
      <c r="U7807" s="1">
        <v>44852</v>
      </c>
      <c r="V7807" s="1">
        <v>44852</v>
      </c>
      <c r="W7807" s="1">
        <v>44852.495833333334</v>
      </c>
      <c r="X7807" s="1">
        <v>44852.495833333334</v>
      </c>
      <c r="AC7807" t="s">
        <v>51</v>
      </c>
      <c r="AD7807">
        <v>2969570687</v>
      </c>
      <c r="AE7807" s="1">
        <v>40948.676388888889</v>
      </c>
      <c r="AF7807" t="s">
        <v>43103</v>
      </c>
      <c r="AG7807" t="s">
        <v>43104</v>
      </c>
      <c r="AH7807" t="s">
        <v>51</v>
      </c>
      <c r="AJ7807" t="s">
        <v>53</v>
      </c>
      <c r="AL7807" t="s">
        <v>68</v>
      </c>
      <c r="AO7807" t="s">
        <v>5443</v>
      </c>
      <c r="AP7807" s="1">
        <v>44852.494444444441</v>
      </c>
    </row>
    <row r="7808" spans="1:42" x14ac:dyDescent="0.35">
      <c r="A7808" t="s">
        <v>43105</v>
      </c>
      <c r="B7808" t="s">
        <v>43106</v>
      </c>
      <c r="C7808" t="s">
        <v>12697</v>
      </c>
      <c r="F7808" t="s">
        <v>43107</v>
      </c>
      <c r="H7808" t="s">
        <v>43105</v>
      </c>
      <c r="J7808" t="s">
        <v>12949</v>
      </c>
      <c r="K7808" t="s">
        <v>32323</v>
      </c>
      <c r="M7808" t="s">
        <v>12925</v>
      </c>
      <c r="N7808" t="s">
        <v>12926</v>
      </c>
      <c r="O7808">
        <v>47842</v>
      </c>
      <c r="P7808" t="s">
        <v>50</v>
      </c>
      <c r="U7808" s="1">
        <v>44852</v>
      </c>
      <c r="V7808" s="1">
        <v>44852</v>
      </c>
      <c r="AC7808" t="s">
        <v>53</v>
      </c>
      <c r="AD7808">
        <v>2969735272</v>
      </c>
      <c r="AE7808" s="1">
        <v>42845.40902777778</v>
      </c>
      <c r="AG7808" t="s">
        <v>43108</v>
      </c>
      <c r="AH7808" t="s">
        <v>51</v>
      </c>
      <c r="AJ7808" t="s">
        <v>53</v>
      </c>
      <c r="AO7808" t="s">
        <v>8142</v>
      </c>
    </row>
    <row r="7809" spans="1:43" x14ac:dyDescent="0.35">
      <c r="A7809" t="s">
        <v>43109</v>
      </c>
      <c r="B7809" t="s">
        <v>41612</v>
      </c>
      <c r="C7809" t="s">
        <v>12366</v>
      </c>
      <c r="H7809" t="s">
        <v>43109</v>
      </c>
      <c r="J7809" t="s">
        <v>24326</v>
      </c>
      <c r="K7809" t="s">
        <v>6643</v>
      </c>
      <c r="M7809" t="s">
        <v>6644</v>
      </c>
      <c r="N7809" t="s">
        <v>6645</v>
      </c>
      <c r="O7809">
        <v>95827</v>
      </c>
      <c r="P7809" t="s">
        <v>50</v>
      </c>
      <c r="U7809" s="1">
        <v>44852</v>
      </c>
      <c r="V7809" s="1">
        <v>44852</v>
      </c>
      <c r="AC7809" t="s">
        <v>53</v>
      </c>
      <c r="AD7809">
        <v>2969476247</v>
      </c>
      <c r="AE7809" s="1">
        <v>37207</v>
      </c>
      <c r="AG7809" t="s">
        <v>43110</v>
      </c>
      <c r="AH7809" t="s">
        <v>51</v>
      </c>
      <c r="AJ7809" t="s">
        <v>53</v>
      </c>
      <c r="AO7809" t="s">
        <v>8142</v>
      </c>
    </row>
    <row r="7810" spans="1:43" x14ac:dyDescent="0.35">
      <c r="A7810" t="s">
        <v>43111</v>
      </c>
      <c r="B7810" t="s">
        <v>43083</v>
      </c>
      <c r="C7810" t="s">
        <v>43112</v>
      </c>
      <c r="F7810" t="s">
        <v>43113</v>
      </c>
      <c r="H7810" t="s">
        <v>43111</v>
      </c>
      <c r="J7810" t="s">
        <v>43114</v>
      </c>
      <c r="M7810" t="s">
        <v>43115</v>
      </c>
      <c r="N7810" t="s">
        <v>637</v>
      </c>
      <c r="O7810">
        <v>79927</v>
      </c>
      <c r="P7810" t="s">
        <v>50</v>
      </c>
      <c r="U7810" s="1">
        <v>44852</v>
      </c>
      <c r="V7810" s="1">
        <v>44852</v>
      </c>
      <c r="W7810" s="1">
        <v>44852.725694444445</v>
      </c>
      <c r="X7810" s="1">
        <v>44852.725694444445</v>
      </c>
      <c r="AC7810" t="s">
        <v>53</v>
      </c>
      <c r="AD7810">
        <v>2973702176</v>
      </c>
      <c r="AE7810" s="1">
        <v>45196.6875</v>
      </c>
      <c r="AF7810" t="s">
        <v>43116</v>
      </c>
      <c r="AG7810" t="s">
        <v>43117</v>
      </c>
      <c r="AH7810" t="s">
        <v>51</v>
      </c>
      <c r="AJ7810" t="s">
        <v>53</v>
      </c>
      <c r="AL7810" t="s">
        <v>68</v>
      </c>
      <c r="AO7810" t="s">
        <v>8142</v>
      </c>
      <c r="AP7810" s="1">
        <v>45463.67291666667</v>
      </c>
      <c r="AQ7810" s="1">
        <v>45463.62777777778</v>
      </c>
    </row>
    <row r="7811" spans="1:43" x14ac:dyDescent="0.35">
      <c r="A7811" t="s">
        <v>43118</v>
      </c>
      <c r="B7811" t="s">
        <v>8054</v>
      </c>
      <c r="C7811" t="s">
        <v>2615</v>
      </c>
      <c r="F7811" t="s">
        <v>43119</v>
      </c>
      <c r="H7811" t="s">
        <v>43118</v>
      </c>
      <c r="J7811" t="s">
        <v>43120</v>
      </c>
      <c r="K7811" t="s">
        <v>43121</v>
      </c>
      <c r="M7811" t="s">
        <v>2378</v>
      </c>
      <c r="N7811" t="s">
        <v>65</v>
      </c>
      <c r="O7811">
        <v>80524</v>
      </c>
      <c r="P7811" t="s">
        <v>50</v>
      </c>
      <c r="U7811" s="1">
        <v>44852</v>
      </c>
      <c r="V7811" s="1">
        <v>44852</v>
      </c>
      <c r="W7811" s="1">
        <v>44852.4</v>
      </c>
      <c r="X7811" s="1">
        <v>44852.4</v>
      </c>
      <c r="AC7811" t="s">
        <v>51</v>
      </c>
      <c r="AD7811">
        <v>2969709473</v>
      </c>
      <c r="AE7811" s="1">
        <v>42626.385416666664</v>
      </c>
      <c r="AF7811" t="s">
        <v>43122</v>
      </c>
      <c r="AG7811" t="s">
        <v>43123</v>
      </c>
      <c r="AH7811" t="s">
        <v>51</v>
      </c>
      <c r="AJ7811" t="s">
        <v>53</v>
      </c>
      <c r="AL7811" t="s">
        <v>68</v>
      </c>
      <c r="AO7811" t="s">
        <v>5443</v>
      </c>
      <c r="AP7811" s="1">
        <v>44852.597222222219</v>
      </c>
    </row>
    <row r="7812" spans="1:43" x14ac:dyDescent="0.35">
      <c r="A7812" t="s">
        <v>43124</v>
      </c>
      <c r="B7812" t="s">
        <v>23129</v>
      </c>
      <c r="C7812" t="s">
        <v>443</v>
      </c>
      <c r="F7812" t="s">
        <v>43125</v>
      </c>
      <c r="H7812" t="s">
        <v>43124</v>
      </c>
      <c r="J7812" t="s">
        <v>43126</v>
      </c>
      <c r="K7812" t="s">
        <v>43127</v>
      </c>
      <c r="M7812" t="s">
        <v>2412</v>
      </c>
      <c r="N7812" t="s">
        <v>798</v>
      </c>
      <c r="O7812">
        <v>79316</v>
      </c>
      <c r="P7812" t="s">
        <v>50</v>
      </c>
      <c r="U7812" s="1">
        <v>44852</v>
      </c>
      <c r="V7812" s="1">
        <v>44852</v>
      </c>
      <c r="AC7812" t="s">
        <v>51</v>
      </c>
      <c r="AD7812">
        <v>2972135879</v>
      </c>
      <c r="AE7812" s="1">
        <v>44851.434027777781</v>
      </c>
      <c r="AG7812" t="s">
        <v>43128</v>
      </c>
      <c r="AH7812" t="s">
        <v>51</v>
      </c>
      <c r="AJ7812" t="s">
        <v>53</v>
      </c>
      <c r="AO7812" t="s">
        <v>5443</v>
      </c>
    </row>
    <row r="7813" spans="1:43" x14ac:dyDescent="0.35">
      <c r="A7813" t="s">
        <v>43129</v>
      </c>
      <c r="B7813" t="s">
        <v>4104</v>
      </c>
      <c r="C7813" t="s">
        <v>27256</v>
      </c>
      <c r="F7813" t="s">
        <v>14109</v>
      </c>
      <c r="H7813" t="s">
        <v>18652</v>
      </c>
      <c r="J7813" t="s">
        <v>11008</v>
      </c>
      <c r="N7813" t="s">
        <v>12913</v>
      </c>
      <c r="O7813">
        <v>35748</v>
      </c>
      <c r="P7813" t="s">
        <v>50</v>
      </c>
      <c r="U7813" s="1">
        <v>44852</v>
      </c>
      <c r="V7813" s="1">
        <v>44852</v>
      </c>
      <c r="AC7813" t="s">
        <v>53</v>
      </c>
      <c r="AD7813">
        <v>2969478809</v>
      </c>
      <c r="AE7813" s="1">
        <v>37358</v>
      </c>
      <c r="AG7813" t="s">
        <v>43130</v>
      </c>
      <c r="AH7813" t="s">
        <v>51</v>
      </c>
      <c r="AJ7813" t="s">
        <v>53</v>
      </c>
      <c r="AO7813" t="s">
        <v>8142</v>
      </c>
    </row>
    <row r="7814" spans="1:43" x14ac:dyDescent="0.35">
      <c r="A7814" t="s">
        <v>43131</v>
      </c>
      <c r="B7814" t="s">
        <v>4104</v>
      </c>
      <c r="C7814" t="s">
        <v>43132</v>
      </c>
      <c r="F7814" t="s">
        <v>14109</v>
      </c>
      <c r="H7814" t="s">
        <v>18652</v>
      </c>
      <c r="J7814" t="s">
        <v>11008</v>
      </c>
      <c r="M7814" t="s">
        <v>36895</v>
      </c>
      <c r="N7814" t="s">
        <v>12913</v>
      </c>
      <c r="O7814">
        <v>35674</v>
      </c>
      <c r="P7814" t="s">
        <v>50</v>
      </c>
      <c r="U7814" s="1">
        <v>44852</v>
      </c>
      <c r="V7814" s="1">
        <v>44852</v>
      </c>
      <c r="AC7814" t="s">
        <v>53</v>
      </c>
      <c r="AD7814">
        <v>2969478809</v>
      </c>
      <c r="AE7814" s="1">
        <v>37358</v>
      </c>
      <c r="AG7814" t="s">
        <v>43133</v>
      </c>
      <c r="AH7814" t="s">
        <v>51</v>
      </c>
      <c r="AJ7814" t="s">
        <v>53</v>
      </c>
      <c r="AO7814" t="s">
        <v>8142</v>
      </c>
    </row>
    <row r="7815" spans="1:43" x14ac:dyDescent="0.35">
      <c r="A7815" t="s">
        <v>43134</v>
      </c>
      <c r="B7815" t="s">
        <v>43135</v>
      </c>
      <c r="C7815" t="s">
        <v>383</v>
      </c>
      <c r="F7815">
        <f>1303-419-8059</f>
        <v>-7175</v>
      </c>
      <c r="H7815" t="s">
        <v>43134</v>
      </c>
      <c r="J7815" t="s">
        <v>25206</v>
      </c>
      <c r="N7815" t="s">
        <v>287</v>
      </c>
      <c r="O7815">
        <v>80108</v>
      </c>
      <c r="P7815" t="s">
        <v>50</v>
      </c>
      <c r="U7815" s="1">
        <v>44852</v>
      </c>
      <c r="V7815" s="1">
        <v>44852</v>
      </c>
      <c r="W7815" s="1">
        <v>44852.550694444442</v>
      </c>
      <c r="X7815" s="1">
        <v>44852.550694444442</v>
      </c>
      <c r="AC7815" t="s">
        <v>53</v>
      </c>
      <c r="AD7815">
        <v>2969479596</v>
      </c>
      <c r="AE7815" s="1">
        <v>37399</v>
      </c>
      <c r="AG7815" t="s">
        <v>43136</v>
      </c>
      <c r="AH7815" t="s">
        <v>51</v>
      </c>
      <c r="AJ7815" t="s">
        <v>53</v>
      </c>
      <c r="AL7815" t="s">
        <v>78</v>
      </c>
      <c r="AO7815" t="s">
        <v>8142</v>
      </c>
    </row>
    <row r="7816" spans="1:43" x14ac:dyDescent="0.35">
      <c r="A7816" t="s">
        <v>43137</v>
      </c>
      <c r="B7816" t="s">
        <v>6118</v>
      </c>
      <c r="C7816" t="s">
        <v>775</v>
      </c>
      <c r="F7816" t="s">
        <v>43138</v>
      </c>
      <c r="H7816" t="s">
        <v>43137</v>
      </c>
      <c r="J7816" t="s">
        <v>43139</v>
      </c>
      <c r="K7816" t="s">
        <v>43140</v>
      </c>
      <c r="M7816" t="s">
        <v>43141</v>
      </c>
      <c r="N7816" t="s">
        <v>213</v>
      </c>
      <c r="O7816">
        <v>81650</v>
      </c>
      <c r="P7816" t="s">
        <v>50</v>
      </c>
      <c r="U7816" s="1">
        <v>44852</v>
      </c>
      <c r="V7816" s="1">
        <v>44852</v>
      </c>
      <c r="W7816" s="1">
        <v>45376.423611111109</v>
      </c>
      <c r="X7816" s="1">
        <v>45376.423611111109</v>
      </c>
      <c r="AC7816" t="s">
        <v>53</v>
      </c>
      <c r="AD7816">
        <v>2969559897</v>
      </c>
      <c r="AE7816" s="1">
        <v>40603.45416666667</v>
      </c>
      <c r="AF7816" t="s">
        <v>6178</v>
      </c>
      <c r="AG7816" t="s">
        <v>43142</v>
      </c>
      <c r="AH7816" t="s">
        <v>51</v>
      </c>
      <c r="AJ7816" t="s">
        <v>53</v>
      </c>
      <c r="AO7816" t="s">
        <v>8142</v>
      </c>
      <c r="AP7816" s="1">
        <v>45377.467361111114</v>
      </c>
    </row>
    <row r="7817" spans="1:43" x14ac:dyDescent="0.35">
      <c r="A7817" t="s">
        <v>43143</v>
      </c>
      <c r="B7817" t="s">
        <v>43144</v>
      </c>
      <c r="C7817" t="s">
        <v>3724</v>
      </c>
      <c r="F7817" t="s">
        <v>43145</v>
      </c>
      <c r="H7817" t="s">
        <v>43146</v>
      </c>
      <c r="K7817" t="s">
        <v>43147</v>
      </c>
      <c r="M7817" t="s">
        <v>154</v>
      </c>
      <c r="N7817" t="s">
        <v>65</v>
      </c>
      <c r="O7817">
        <v>80631</v>
      </c>
      <c r="P7817" t="s">
        <v>50</v>
      </c>
      <c r="U7817" s="1">
        <v>44852</v>
      </c>
      <c r="V7817" s="1">
        <v>44852</v>
      </c>
      <c r="AC7817" t="s">
        <v>51</v>
      </c>
      <c r="AG7817" t="s">
        <v>43148</v>
      </c>
      <c r="AH7817" t="s">
        <v>51</v>
      </c>
      <c r="AJ7817" t="s">
        <v>53</v>
      </c>
      <c r="AL7817" t="s">
        <v>68</v>
      </c>
      <c r="AO7817" t="s">
        <v>5443</v>
      </c>
    </row>
    <row r="7818" spans="1:43" x14ac:dyDescent="0.35">
      <c r="A7818" t="s">
        <v>43149</v>
      </c>
      <c r="B7818" t="s">
        <v>13081</v>
      </c>
      <c r="C7818" t="s">
        <v>996</v>
      </c>
      <c r="F7818" t="s">
        <v>43150</v>
      </c>
      <c r="H7818" t="s">
        <v>21978</v>
      </c>
      <c r="J7818" t="s">
        <v>43151</v>
      </c>
      <c r="K7818" t="s">
        <v>43152</v>
      </c>
      <c r="M7818" t="s">
        <v>5822</v>
      </c>
      <c r="N7818" t="s">
        <v>65</v>
      </c>
      <c r="O7818">
        <v>80104</v>
      </c>
      <c r="P7818" t="s">
        <v>50</v>
      </c>
      <c r="U7818" s="1">
        <v>44852</v>
      </c>
      <c r="V7818" s="1">
        <v>44852</v>
      </c>
      <c r="W7818" s="1">
        <v>44852.580555555556</v>
      </c>
      <c r="X7818" s="1">
        <v>44852.580555555556</v>
      </c>
      <c r="AC7818" t="s">
        <v>51</v>
      </c>
      <c r="AD7818">
        <v>2970075964</v>
      </c>
      <c r="AE7818" s="1">
        <v>44369.445833333331</v>
      </c>
      <c r="AF7818" t="s">
        <v>21982</v>
      </c>
      <c r="AG7818" t="s">
        <v>43153</v>
      </c>
      <c r="AH7818" t="s">
        <v>51</v>
      </c>
      <c r="AJ7818" t="s">
        <v>53</v>
      </c>
      <c r="AL7818" t="s">
        <v>68</v>
      </c>
      <c r="AO7818" t="s">
        <v>5443</v>
      </c>
      <c r="AP7818" s="1">
        <v>44852.57916666667</v>
      </c>
    </row>
    <row r="7819" spans="1:43" x14ac:dyDescent="0.35">
      <c r="A7819" t="s">
        <v>43154</v>
      </c>
      <c r="B7819" t="s">
        <v>43155</v>
      </c>
      <c r="C7819" t="s">
        <v>894</v>
      </c>
      <c r="F7819" t="s">
        <v>43156</v>
      </c>
      <c r="H7819" t="s">
        <v>43154</v>
      </c>
      <c r="J7819" t="s">
        <v>9017</v>
      </c>
      <c r="K7819" t="s">
        <v>43157</v>
      </c>
      <c r="M7819" t="s">
        <v>13333</v>
      </c>
      <c r="N7819" t="s">
        <v>12376</v>
      </c>
      <c r="O7819">
        <v>73036</v>
      </c>
      <c r="P7819" t="s">
        <v>50</v>
      </c>
      <c r="U7819" s="1">
        <v>44852</v>
      </c>
      <c r="V7819" s="1">
        <v>44852</v>
      </c>
      <c r="AC7819" t="s">
        <v>53</v>
      </c>
      <c r="AD7819">
        <v>2969579793</v>
      </c>
      <c r="AE7819" s="1">
        <v>41172.685416666667</v>
      </c>
      <c r="AG7819" t="s">
        <v>43158</v>
      </c>
      <c r="AH7819" t="s">
        <v>51</v>
      </c>
      <c r="AJ7819" t="s">
        <v>53</v>
      </c>
      <c r="AO7819" t="s">
        <v>5443</v>
      </c>
    </row>
    <row r="7820" spans="1:43" x14ac:dyDescent="0.35">
      <c r="A7820" t="s">
        <v>43159</v>
      </c>
      <c r="B7820" t="s">
        <v>43160</v>
      </c>
      <c r="C7820" t="s">
        <v>1403</v>
      </c>
      <c r="F7820" t="s">
        <v>47</v>
      </c>
      <c r="H7820" t="s">
        <v>43161</v>
      </c>
      <c r="J7820" t="s">
        <v>49</v>
      </c>
      <c r="P7820" t="s">
        <v>50</v>
      </c>
      <c r="U7820" s="1">
        <v>44852</v>
      </c>
      <c r="V7820" s="1">
        <v>44852</v>
      </c>
      <c r="W7820" s="1">
        <v>45288.515972222223</v>
      </c>
      <c r="X7820" s="1">
        <v>45288.515972222223</v>
      </c>
      <c r="AC7820" t="s">
        <v>53</v>
      </c>
      <c r="AD7820">
        <v>1000000000</v>
      </c>
      <c r="AE7820" s="1">
        <v>37295</v>
      </c>
      <c r="AG7820" t="s">
        <v>43162</v>
      </c>
      <c r="AH7820" t="s">
        <v>51</v>
      </c>
      <c r="AJ7820" t="s">
        <v>53</v>
      </c>
      <c r="AL7820" t="s">
        <v>78</v>
      </c>
      <c r="AO7820" t="s">
        <v>5443</v>
      </c>
      <c r="AP7820" s="1">
        <v>45469.367361111108</v>
      </c>
    </row>
    <row r="7821" spans="1:43" x14ac:dyDescent="0.35">
      <c r="A7821" t="s">
        <v>43163</v>
      </c>
      <c r="B7821" t="s">
        <v>43164</v>
      </c>
      <c r="C7821" t="s">
        <v>5258</v>
      </c>
      <c r="F7821" t="s">
        <v>34355</v>
      </c>
      <c r="H7821" t="s">
        <v>43165</v>
      </c>
      <c r="J7821" t="s">
        <v>12949</v>
      </c>
      <c r="K7821" t="s">
        <v>20519</v>
      </c>
      <c r="M7821" t="s">
        <v>12925</v>
      </c>
      <c r="N7821" t="s">
        <v>12926</v>
      </c>
      <c r="O7821">
        <v>47842</v>
      </c>
      <c r="P7821" t="s">
        <v>50</v>
      </c>
      <c r="U7821" s="1">
        <v>44852</v>
      </c>
      <c r="V7821" s="1">
        <v>44852</v>
      </c>
      <c r="AC7821" t="s">
        <v>53</v>
      </c>
      <c r="AD7821">
        <v>2969735272</v>
      </c>
      <c r="AE7821" s="1">
        <v>42845.40902777778</v>
      </c>
      <c r="AG7821" t="s">
        <v>43166</v>
      </c>
      <c r="AH7821" t="s">
        <v>51</v>
      </c>
      <c r="AJ7821" t="s">
        <v>53</v>
      </c>
      <c r="AO7821" t="s">
        <v>8142</v>
      </c>
    </row>
    <row r="7822" spans="1:43" x14ac:dyDescent="0.35">
      <c r="A7822" t="s">
        <v>43167</v>
      </c>
      <c r="B7822" t="s">
        <v>43168</v>
      </c>
      <c r="C7822" t="s">
        <v>803</v>
      </c>
      <c r="F7822" t="s">
        <v>43169</v>
      </c>
      <c r="H7822" t="s">
        <v>43167</v>
      </c>
      <c r="I7822" t="s">
        <v>2110</v>
      </c>
      <c r="J7822" t="s">
        <v>28258</v>
      </c>
      <c r="N7822" t="s">
        <v>13659</v>
      </c>
      <c r="O7822">
        <v>29450</v>
      </c>
      <c r="P7822" t="s">
        <v>50</v>
      </c>
      <c r="U7822" s="1">
        <v>44852</v>
      </c>
      <c r="V7822" s="1">
        <v>44852</v>
      </c>
      <c r="AC7822" t="s">
        <v>53</v>
      </c>
      <c r="AD7822">
        <v>2969476832</v>
      </c>
      <c r="AE7822" s="1">
        <v>37243</v>
      </c>
      <c r="AG7822" t="s">
        <v>43170</v>
      </c>
      <c r="AH7822" t="s">
        <v>51</v>
      </c>
      <c r="AJ7822" t="s">
        <v>53</v>
      </c>
      <c r="AO7822" t="s">
        <v>8142</v>
      </c>
    </row>
    <row r="7823" spans="1:43" x14ac:dyDescent="0.35">
      <c r="A7823" t="s">
        <v>43171</v>
      </c>
      <c r="B7823" t="s">
        <v>43172</v>
      </c>
      <c r="C7823" t="s">
        <v>15261</v>
      </c>
      <c r="F7823" t="s">
        <v>41374</v>
      </c>
      <c r="H7823" t="s">
        <v>43173</v>
      </c>
      <c r="I7823" t="s">
        <v>61</v>
      </c>
      <c r="J7823" t="s">
        <v>3170</v>
      </c>
      <c r="P7823" t="s">
        <v>50</v>
      </c>
      <c r="U7823" s="1">
        <v>44852.356944444444</v>
      </c>
      <c r="V7823" s="1">
        <v>44852.356944444444</v>
      </c>
      <c r="AC7823" t="s">
        <v>53</v>
      </c>
      <c r="AD7823">
        <v>2969480024</v>
      </c>
      <c r="AE7823" s="1">
        <v>37427</v>
      </c>
      <c r="AG7823" t="s">
        <v>43174</v>
      </c>
      <c r="AH7823" t="s">
        <v>53</v>
      </c>
      <c r="AJ7823" t="s">
        <v>53</v>
      </c>
      <c r="AK7823" t="s">
        <v>7782</v>
      </c>
      <c r="AO7823" t="s">
        <v>54</v>
      </c>
    </row>
    <row r="7824" spans="1:43" x14ac:dyDescent="0.35">
      <c r="A7824" t="s">
        <v>43175</v>
      </c>
      <c r="B7824" t="s">
        <v>5031</v>
      </c>
      <c r="C7824" t="s">
        <v>13470</v>
      </c>
      <c r="F7824" t="s">
        <v>43176</v>
      </c>
      <c r="H7824" t="s">
        <v>43175</v>
      </c>
      <c r="J7824" t="s">
        <v>43177</v>
      </c>
      <c r="K7824" t="s">
        <v>43178</v>
      </c>
      <c r="M7824" t="s">
        <v>8568</v>
      </c>
      <c r="N7824" t="s">
        <v>65</v>
      </c>
      <c r="O7824">
        <v>81623</v>
      </c>
      <c r="P7824" t="s">
        <v>50</v>
      </c>
      <c r="U7824" s="1">
        <v>44853</v>
      </c>
      <c r="V7824" s="1">
        <v>44853</v>
      </c>
      <c r="W7824" s="1">
        <v>44853.708333333336</v>
      </c>
      <c r="X7824" s="1">
        <v>44853.708333333336</v>
      </c>
      <c r="AC7824" t="s">
        <v>53</v>
      </c>
      <c r="AD7824">
        <v>2972137305</v>
      </c>
      <c r="AE7824" s="1">
        <v>44854.521527777775</v>
      </c>
      <c r="AF7824" t="s">
        <v>43179</v>
      </c>
      <c r="AG7824" t="s">
        <v>43180</v>
      </c>
      <c r="AH7824" t="s">
        <v>51</v>
      </c>
      <c r="AJ7824" t="s">
        <v>53</v>
      </c>
      <c r="AL7824" t="s">
        <v>68</v>
      </c>
      <c r="AO7824" t="s">
        <v>5443</v>
      </c>
      <c r="AP7824" s="1">
        <v>44853.706944444442</v>
      </c>
    </row>
    <row r="7825" spans="1:43" x14ac:dyDescent="0.35">
      <c r="A7825" t="s">
        <v>43181</v>
      </c>
      <c r="B7825" t="s">
        <v>2515</v>
      </c>
      <c r="C7825" t="s">
        <v>1429</v>
      </c>
      <c r="F7825" t="s">
        <v>43182</v>
      </c>
      <c r="H7825" t="s">
        <v>43181</v>
      </c>
      <c r="J7825" t="s">
        <v>491</v>
      </c>
      <c r="K7825" t="s">
        <v>6655</v>
      </c>
      <c r="M7825" t="s">
        <v>6656</v>
      </c>
      <c r="N7825" t="s">
        <v>6657</v>
      </c>
      <c r="O7825">
        <v>68102</v>
      </c>
      <c r="P7825" t="s">
        <v>50</v>
      </c>
      <c r="U7825" s="1">
        <v>44853</v>
      </c>
      <c r="V7825" s="1">
        <v>44853</v>
      </c>
      <c r="AC7825" t="s">
        <v>53</v>
      </c>
      <c r="AD7825">
        <v>2969472760</v>
      </c>
      <c r="AE7825" s="1">
        <v>36916.71597222222</v>
      </c>
      <c r="AG7825" t="s">
        <v>43183</v>
      </c>
      <c r="AH7825" t="s">
        <v>51</v>
      </c>
      <c r="AJ7825" t="s">
        <v>53</v>
      </c>
      <c r="AO7825" t="s">
        <v>8142</v>
      </c>
    </row>
    <row r="7826" spans="1:43" x14ac:dyDescent="0.35">
      <c r="A7826" t="s">
        <v>43184</v>
      </c>
      <c r="B7826" t="s">
        <v>43185</v>
      </c>
      <c r="C7826" t="s">
        <v>6605</v>
      </c>
      <c r="F7826" t="s">
        <v>43186</v>
      </c>
      <c r="H7826" t="s">
        <v>43184</v>
      </c>
      <c r="J7826" t="s">
        <v>6387</v>
      </c>
      <c r="N7826" t="s">
        <v>18998</v>
      </c>
      <c r="O7826">
        <v>89011</v>
      </c>
      <c r="P7826" t="s">
        <v>50</v>
      </c>
      <c r="U7826" s="1">
        <v>44853</v>
      </c>
      <c r="V7826" s="1">
        <v>44853</v>
      </c>
      <c r="AC7826" t="s">
        <v>53</v>
      </c>
      <c r="AD7826">
        <v>2969484892</v>
      </c>
      <c r="AE7826" s="1">
        <v>37756</v>
      </c>
      <c r="AG7826" t="s">
        <v>43187</v>
      </c>
      <c r="AH7826" t="s">
        <v>51</v>
      </c>
      <c r="AJ7826" t="s">
        <v>53</v>
      </c>
      <c r="AO7826" t="s">
        <v>8142</v>
      </c>
    </row>
    <row r="7827" spans="1:43" x14ac:dyDescent="0.35">
      <c r="A7827" t="s">
        <v>43188</v>
      </c>
      <c r="B7827" t="s">
        <v>43189</v>
      </c>
      <c r="C7827" t="s">
        <v>1052</v>
      </c>
      <c r="F7827" t="s">
        <v>43190</v>
      </c>
      <c r="H7827" t="s">
        <v>43188</v>
      </c>
      <c r="J7827" t="s">
        <v>11008</v>
      </c>
      <c r="N7827" t="s">
        <v>17464</v>
      </c>
      <c r="O7827">
        <v>30281</v>
      </c>
      <c r="P7827" t="s">
        <v>50</v>
      </c>
      <c r="U7827" s="1">
        <v>44853</v>
      </c>
      <c r="V7827" s="1">
        <v>44853</v>
      </c>
      <c r="AC7827" t="s">
        <v>53</v>
      </c>
      <c r="AD7827">
        <v>2969478809</v>
      </c>
      <c r="AE7827" s="1">
        <v>37358</v>
      </c>
      <c r="AG7827" t="s">
        <v>43191</v>
      </c>
      <c r="AH7827" t="s">
        <v>51</v>
      </c>
      <c r="AJ7827" t="s">
        <v>53</v>
      </c>
      <c r="AO7827" t="s">
        <v>8142</v>
      </c>
    </row>
    <row r="7828" spans="1:43" x14ac:dyDescent="0.35">
      <c r="A7828" t="s">
        <v>43192</v>
      </c>
      <c r="B7828" t="s">
        <v>21086</v>
      </c>
      <c r="C7828" t="s">
        <v>97</v>
      </c>
      <c r="F7828" t="s">
        <v>43193</v>
      </c>
      <c r="H7828" t="s">
        <v>43192</v>
      </c>
      <c r="J7828" t="s">
        <v>43194</v>
      </c>
      <c r="K7828" t="s">
        <v>43195</v>
      </c>
      <c r="M7828" t="s">
        <v>43196</v>
      </c>
      <c r="N7828" t="s">
        <v>287</v>
      </c>
      <c r="O7828">
        <v>80459</v>
      </c>
      <c r="P7828" t="s">
        <v>50</v>
      </c>
      <c r="U7828" s="1">
        <v>44853</v>
      </c>
      <c r="V7828" s="1">
        <v>44853</v>
      </c>
      <c r="W7828" s="1">
        <v>44853.486805555556</v>
      </c>
      <c r="X7828" s="1">
        <v>44853.486805555556</v>
      </c>
      <c r="AC7828" t="s">
        <v>53</v>
      </c>
      <c r="AD7828">
        <v>2969896420</v>
      </c>
      <c r="AE7828" s="1">
        <v>43657.540277777778</v>
      </c>
      <c r="AG7828" t="s">
        <v>43197</v>
      </c>
      <c r="AH7828" t="s">
        <v>51</v>
      </c>
      <c r="AJ7828" t="s">
        <v>53</v>
      </c>
      <c r="AL7828" t="s">
        <v>78</v>
      </c>
      <c r="AO7828" t="s">
        <v>8142</v>
      </c>
    </row>
    <row r="7829" spans="1:43" x14ac:dyDescent="0.35">
      <c r="A7829" t="s">
        <v>43198</v>
      </c>
      <c r="B7829" t="s">
        <v>43199</v>
      </c>
      <c r="C7829" t="s">
        <v>43200</v>
      </c>
      <c r="F7829" t="s">
        <v>43201</v>
      </c>
      <c r="H7829" t="s">
        <v>43202</v>
      </c>
      <c r="J7829" t="s">
        <v>5239</v>
      </c>
      <c r="K7829" t="s">
        <v>5218</v>
      </c>
      <c r="M7829" t="s">
        <v>2783</v>
      </c>
      <c r="N7829" t="s">
        <v>264</v>
      </c>
      <c r="O7829">
        <v>77269</v>
      </c>
      <c r="P7829" t="s">
        <v>50</v>
      </c>
      <c r="U7829" s="1">
        <v>44853</v>
      </c>
      <c r="V7829" s="1">
        <v>44853</v>
      </c>
      <c r="W7829" s="1">
        <v>44853.37777777778</v>
      </c>
      <c r="X7829" s="1">
        <v>44853.37777777778</v>
      </c>
      <c r="AC7829" t="s">
        <v>53</v>
      </c>
      <c r="AD7829">
        <v>2969475162</v>
      </c>
      <c r="AE7829" s="1">
        <v>37147</v>
      </c>
      <c r="AG7829" t="s">
        <v>43203</v>
      </c>
      <c r="AH7829" t="s">
        <v>51</v>
      </c>
      <c r="AJ7829" t="s">
        <v>53</v>
      </c>
      <c r="AL7829" t="s">
        <v>78</v>
      </c>
      <c r="AO7829" t="s">
        <v>5443</v>
      </c>
    </row>
    <row r="7830" spans="1:43" x14ac:dyDescent="0.35">
      <c r="A7830" t="s">
        <v>43204</v>
      </c>
      <c r="B7830" t="s">
        <v>43205</v>
      </c>
      <c r="C7830" t="s">
        <v>1686</v>
      </c>
      <c r="F7830" t="s">
        <v>43206</v>
      </c>
      <c r="H7830" t="s">
        <v>43204</v>
      </c>
      <c r="J7830" t="s">
        <v>43207</v>
      </c>
      <c r="K7830" t="s">
        <v>43208</v>
      </c>
      <c r="M7830" t="s">
        <v>1692</v>
      </c>
      <c r="N7830" t="s">
        <v>253</v>
      </c>
      <c r="O7830">
        <v>88240</v>
      </c>
      <c r="P7830" t="s">
        <v>50</v>
      </c>
      <c r="U7830" s="1">
        <v>44853</v>
      </c>
      <c r="V7830" s="1">
        <v>44853</v>
      </c>
      <c r="W7830" s="1">
        <v>44853.834722222222</v>
      </c>
      <c r="X7830" s="1">
        <v>44853.834722222222</v>
      </c>
      <c r="AC7830" t="s">
        <v>51</v>
      </c>
      <c r="AD7830">
        <v>1000000001</v>
      </c>
      <c r="AE7830" s="1">
        <v>39973.351388888892</v>
      </c>
      <c r="AF7830" t="s">
        <v>3377</v>
      </c>
      <c r="AG7830" t="s">
        <v>43209</v>
      </c>
      <c r="AH7830" t="s">
        <v>51</v>
      </c>
      <c r="AJ7830" t="s">
        <v>53</v>
      </c>
      <c r="AL7830" t="s">
        <v>78</v>
      </c>
      <c r="AO7830" t="s">
        <v>5443</v>
      </c>
      <c r="AP7830" s="1">
        <v>44950.534722222219</v>
      </c>
    </row>
    <row r="7831" spans="1:43" x14ac:dyDescent="0.35">
      <c r="A7831" t="s">
        <v>43210</v>
      </c>
      <c r="B7831" t="s">
        <v>6661</v>
      </c>
      <c r="C7831" t="s">
        <v>43211</v>
      </c>
      <c r="F7831" t="s">
        <v>43212</v>
      </c>
      <c r="H7831" t="s">
        <v>43210</v>
      </c>
      <c r="K7831" t="s">
        <v>16985</v>
      </c>
      <c r="M7831" t="s">
        <v>525</v>
      </c>
      <c r="N7831" t="s">
        <v>65</v>
      </c>
      <c r="O7831">
        <v>80011</v>
      </c>
      <c r="P7831" t="s">
        <v>50</v>
      </c>
      <c r="U7831" s="1">
        <v>44853</v>
      </c>
      <c r="V7831" s="1">
        <v>44853</v>
      </c>
      <c r="AC7831" t="s">
        <v>53</v>
      </c>
      <c r="AG7831" t="s">
        <v>43213</v>
      </c>
      <c r="AH7831" t="s">
        <v>51</v>
      </c>
      <c r="AJ7831" t="s">
        <v>53</v>
      </c>
      <c r="AL7831" t="s">
        <v>68</v>
      </c>
      <c r="AO7831" t="s">
        <v>5443</v>
      </c>
    </row>
    <row r="7832" spans="1:43" x14ac:dyDescent="0.35">
      <c r="A7832" t="s">
        <v>43214</v>
      </c>
      <c r="B7832" t="s">
        <v>33168</v>
      </c>
      <c r="C7832" t="s">
        <v>43215</v>
      </c>
      <c r="F7832" t="s">
        <v>43216</v>
      </c>
      <c r="H7832" t="s">
        <v>43214</v>
      </c>
      <c r="J7832" t="s">
        <v>43217</v>
      </c>
      <c r="K7832" t="s">
        <v>43218</v>
      </c>
      <c r="M7832" t="s">
        <v>4020</v>
      </c>
      <c r="N7832" t="s">
        <v>213</v>
      </c>
      <c r="O7832">
        <v>80461</v>
      </c>
      <c r="P7832" t="s">
        <v>50</v>
      </c>
      <c r="U7832" s="1">
        <v>44853</v>
      </c>
      <c r="V7832" s="1">
        <v>44853</v>
      </c>
      <c r="W7832" s="1">
        <v>44853.094444444447</v>
      </c>
      <c r="X7832" s="1">
        <v>44853.094444444447</v>
      </c>
      <c r="AC7832" t="s">
        <v>51</v>
      </c>
      <c r="AD7832">
        <v>2972138993</v>
      </c>
      <c r="AE7832" s="1">
        <v>44859.71597222222</v>
      </c>
      <c r="AF7832" t="s">
        <v>43219</v>
      </c>
      <c r="AG7832" t="s">
        <v>43220</v>
      </c>
      <c r="AH7832" t="s">
        <v>51</v>
      </c>
      <c r="AJ7832" t="s">
        <v>53</v>
      </c>
      <c r="AL7832" t="s">
        <v>68</v>
      </c>
      <c r="AO7832" t="s">
        <v>5443</v>
      </c>
      <c r="AP7832" s="1">
        <v>45467.450694444444</v>
      </c>
      <c r="AQ7832" s="1">
        <v>45355.584027777775</v>
      </c>
    </row>
    <row r="7833" spans="1:43" x14ac:dyDescent="0.35">
      <c r="A7833" t="s">
        <v>43221</v>
      </c>
      <c r="B7833" t="s">
        <v>43222</v>
      </c>
      <c r="C7833" t="s">
        <v>43223</v>
      </c>
      <c r="F7833" t="s">
        <v>43224</v>
      </c>
      <c r="H7833" t="s">
        <v>43221</v>
      </c>
      <c r="J7833" t="s">
        <v>43225</v>
      </c>
      <c r="K7833" t="s">
        <v>43226</v>
      </c>
      <c r="M7833" t="s">
        <v>43227</v>
      </c>
      <c r="N7833" t="s">
        <v>798</v>
      </c>
      <c r="O7833">
        <v>75151</v>
      </c>
      <c r="P7833" t="s">
        <v>50</v>
      </c>
      <c r="U7833" s="1">
        <v>44853</v>
      </c>
      <c r="V7833" s="1">
        <v>44853</v>
      </c>
      <c r="W7833" s="1">
        <v>44853.373611111114</v>
      </c>
      <c r="X7833" s="1">
        <v>44853.373611111114</v>
      </c>
      <c r="AC7833" t="s">
        <v>53</v>
      </c>
      <c r="AD7833">
        <v>2969577337</v>
      </c>
      <c r="AE7833" s="1">
        <v>41117.631944444445</v>
      </c>
      <c r="AG7833" t="s">
        <v>43228</v>
      </c>
      <c r="AH7833" t="s">
        <v>51</v>
      </c>
      <c r="AJ7833" t="s">
        <v>53</v>
      </c>
      <c r="AL7833" t="s">
        <v>78</v>
      </c>
      <c r="AO7833" t="s">
        <v>5443</v>
      </c>
    </row>
    <row r="7834" spans="1:43" x14ac:dyDescent="0.35">
      <c r="A7834" t="s">
        <v>43229</v>
      </c>
      <c r="B7834" t="s">
        <v>43230</v>
      </c>
      <c r="C7834" t="s">
        <v>43231</v>
      </c>
      <c r="F7834" t="s">
        <v>43232</v>
      </c>
      <c r="H7834" t="s">
        <v>43233</v>
      </c>
      <c r="J7834" t="s">
        <v>43234</v>
      </c>
      <c r="K7834" t="s">
        <v>43235</v>
      </c>
      <c r="M7834" t="s">
        <v>43236</v>
      </c>
      <c r="N7834" t="s">
        <v>5925</v>
      </c>
      <c r="O7834">
        <v>19120</v>
      </c>
      <c r="P7834" t="s">
        <v>50</v>
      </c>
      <c r="U7834" s="1">
        <v>44853</v>
      </c>
      <c r="V7834" s="1">
        <v>44853</v>
      </c>
      <c r="W7834" s="1">
        <v>44853.306944444441</v>
      </c>
      <c r="X7834" s="1">
        <v>44853.306944444441</v>
      </c>
      <c r="AC7834" t="s">
        <v>53</v>
      </c>
      <c r="AD7834">
        <v>1000000001</v>
      </c>
      <c r="AE7834" s="1">
        <v>39973.351388888892</v>
      </c>
      <c r="AF7834" t="s">
        <v>3377</v>
      </c>
      <c r="AG7834" t="s">
        <v>43237</v>
      </c>
      <c r="AH7834" t="s">
        <v>51</v>
      </c>
      <c r="AJ7834" t="s">
        <v>53</v>
      </c>
      <c r="AL7834" t="s">
        <v>78</v>
      </c>
      <c r="AO7834" t="s">
        <v>5443</v>
      </c>
    </row>
    <row r="7835" spans="1:43" x14ac:dyDescent="0.35">
      <c r="A7835" t="s">
        <v>43238</v>
      </c>
      <c r="B7835" t="s">
        <v>2148</v>
      </c>
      <c r="C7835" t="s">
        <v>35035</v>
      </c>
      <c r="F7835" t="s">
        <v>43239</v>
      </c>
      <c r="H7835" t="s">
        <v>43240</v>
      </c>
      <c r="J7835" t="s">
        <v>28026</v>
      </c>
      <c r="K7835" t="s">
        <v>23749</v>
      </c>
      <c r="L7835" t="s">
        <v>23750</v>
      </c>
      <c r="M7835" t="s">
        <v>23751</v>
      </c>
      <c r="N7835" t="s">
        <v>264</v>
      </c>
      <c r="O7835">
        <v>75633</v>
      </c>
      <c r="P7835" t="s">
        <v>50</v>
      </c>
      <c r="U7835" s="1">
        <v>44853</v>
      </c>
      <c r="V7835" s="1">
        <v>44853</v>
      </c>
      <c r="W7835" s="1">
        <v>44853.363888888889</v>
      </c>
      <c r="X7835" s="1">
        <v>44853.363888888889</v>
      </c>
      <c r="AC7835" t="s">
        <v>53</v>
      </c>
      <c r="AD7835">
        <v>2969515564</v>
      </c>
      <c r="AE7835" s="1">
        <v>38667.748611111114</v>
      </c>
      <c r="AF7835" t="s">
        <v>29489</v>
      </c>
      <c r="AG7835" t="s">
        <v>43241</v>
      </c>
      <c r="AH7835" t="s">
        <v>51</v>
      </c>
      <c r="AJ7835" t="s">
        <v>53</v>
      </c>
      <c r="AL7835" t="s">
        <v>68</v>
      </c>
      <c r="AO7835" t="s">
        <v>5443</v>
      </c>
      <c r="AP7835" s="1">
        <v>45468.651388888888</v>
      </c>
      <c r="AQ7835" s="1">
        <v>45468.661111111112</v>
      </c>
    </row>
    <row r="7836" spans="1:43" x14ac:dyDescent="0.35">
      <c r="A7836" t="s">
        <v>43242</v>
      </c>
      <c r="B7836" t="s">
        <v>43243</v>
      </c>
      <c r="C7836" t="s">
        <v>2016</v>
      </c>
      <c r="F7836" t="s">
        <v>43244</v>
      </c>
      <c r="H7836" t="s">
        <v>43242</v>
      </c>
      <c r="J7836" t="s">
        <v>13574</v>
      </c>
      <c r="K7836" t="s">
        <v>43245</v>
      </c>
      <c r="M7836" t="s">
        <v>2800</v>
      </c>
      <c r="N7836" t="s">
        <v>65</v>
      </c>
      <c r="O7836" t="s">
        <v>43246</v>
      </c>
      <c r="P7836" t="s">
        <v>50</v>
      </c>
      <c r="U7836" s="1">
        <v>44853</v>
      </c>
      <c r="V7836" s="1">
        <v>44853</v>
      </c>
      <c r="W7836" s="1">
        <v>44853.45</v>
      </c>
      <c r="X7836" s="1">
        <v>44853.45</v>
      </c>
      <c r="AC7836" t="s">
        <v>51</v>
      </c>
      <c r="AD7836">
        <v>2969823183</v>
      </c>
      <c r="AE7836" s="1">
        <v>43312.453472222223</v>
      </c>
      <c r="AF7836" t="s">
        <v>36361</v>
      </c>
      <c r="AG7836" t="s">
        <v>43247</v>
      </c>
      <c r="AH7836" t="s">
        <v>51</v>
      </c>
      <c r="AJ7836" t="s">
        <v>53</v>
      </c>
      <c r="AL7836" t="s">
        <v>68</v>
      </c>
      <c r="AO7836" t="s">
        <v>5443</v>
      </c>
      <c r="AP7836" s="1">
        <v>44853.448611111111</v>
      </c>
    </row>
    <row r="7837" spans="1:43" x14ac:dyDescent="0.35">
      <c r="A7837" t="s">
        <v>43248</v>
      </c>
      <c r="B7837" t="s">
        <v>43249</v>
      </c>
      <c r="C7837" t="s">
        <v>2453</v>
      </c>
      <c r="D7837" t="s">
        <v>58</v>
      </c>
      <c r="F7837" t="s">
        <v>47</v>
      </c>
      <c r="H7837" t="s">
        <v>43250</v>
      </c>
      <c r="J7837" t="s">
        <v>49</v>
      </c>
      <c r="P7837" t="s">
        <v>50</v>
      </c>
      <c r="U7837" s="1">
        <v>44854</v>
      </c>
      <c r="V7837" s="1">
        <v>44854</v>
      </c>
      <c r="W7837" s="1">
        <v>44854.513888888891</v>
      </c>
      <c r="X7837" s="1">
        <v>44854.513888888891</v>
      </c>
      <c r="AC7837" t="s">
        <v>53</v>
      </c>
      <c r="AD7837">
        <v>2969485219</v>
      </c>
      <c r="AE7837" s="1">
        <v>37784</v>
      </c>
      <c r="AG7837" t="s">
        <v>43251</v>
      </c>
      <c r="AH7837" t="s">
        <v>51</v>
      </c>
      <c r="AJ7837" t="s">
        <v>53</v>
      </c>
      <c r="AL7837" t="s">
        <v>78</v>
      </c>
      <c r="AO7837" t="s">
        <v>5443</v>
      </c>
      <c r="AP7837" s="1">
        <v>45162.459027777775</v>
      </c>
    </row>
    <row r="7838" spans="1:43" x14ac:dyDescent="0.35">
      <c r="A7838" t="s">
        <v>43252</v>
      </c>
      <c r="B7838" t="s">
        <v>11133</v>
      </c>
      <c r="C7838" t="s">
        <v>622</v>
      </c>
      <c r="H7838" t="s">
        <v>43253</v>
      </c>
      <c r="J7838" t="s">
        <v>407</v>
      </c>
      <c r="P7838" t="s">
        <v>50</v>
      </c>
      <c r="U7838" s="1">
        <v>44854</v>
      </c>
      <c r="V7838" s="1">
        <v>44854</v>
      </c>
      <c r="W7838" s="1">
        <v>44854.617361111108</v>
      </c>
      <c r="X7838" s="1">
        <v>44854.617361111108</v>
      </c>
      <c r="AC7838" t="s">
        <v>53</v>
      </c>
      <c r="AD7838">
        <v>2969475309</v>
      </c>
      <c r="AE7838" s="1">
        <v>37159</v>
      </c>
      <c r="AF7838" t="s">
        <v>1154</v>
      </c>
      <c r="AG7838" t="s">
        <v>43254</v>
      </c>
      <c r="AH7838" t="s">
        <v>51</v>
      </c>
      <c r="AJ7838" t="s">
        <v>53</v>
      </c>
      <c r="AL7838" t="s">
        <v>68</v>
      </c>
      <c r="AO7838" t="s">
        <v>5443</v>
      </c>
      <c r="AP7838" s="1">
        <v>45475.689583333333</v>
      </c>
      <c r="AQ7838" s="1">
        <v>45421.479861111111</v>
      </c>
    </row>
    <row r="7839" spans="1:43" x14ac:dyDescent="0.35">
      <c r="A7839" t="s">
        <v>43255</v>
      </c>
      <c r="B7839" t="s">
        <v>849</v>
      </c>
      <c r="C7839" t="s">
        <v>309</v>
      </c>
      <c r="F7839" t="s">
        <v>43256</v>
      </c>
      <c r="H7839" t="s">
        <v>43255</v>
      </c>
      <c r="J7839" t="s">
        <v>43257</v>
      </c>
      <c r="K7839" t="s">
        <v>43258</v>
      </c>
      <c r="M7839" t="s">
        <v>43259</v>
      </c>
      <c r="N7839" t="s">
        <v>43260</v>
      </c>
      <c r="O7839" s="2" t="s">
        <v>43261</v>
      </c>
      <c r="P7839" t="s">
        <v>50</v>
      </c>
      <c r="U7839" s="1">
        <v>44854</v>
      </c>
      <c r="V7839" s="1">
        <v>44854</v>
      </c>
      <c r="AC7839" t="s">
        <v>51</v>
      </c>
      <c r="AD7839">
        <v>2972067919</v>
      </c>
      <c r="AE7839" s="1">
        <v>44669.285416666666</v>
      </c>
      <c r="AG7839" t="s">
        <v>43262</v>
      </c>
      <c r="AH7839" t="s">
        <v>51</v>
      </c>
      <c r="AJ7839" t="s">
        <v>53</v>
      </c>
      <c r="AO7839" t="s">
        <v>5443</v>
      </c>
    </row>
    <row r="7840" spans="1:43" x14ac:dyDescent="0.35">
      <c r="A7840" t="s">
        <v>43263</v>
      </c>
      <c r="B7840" t="s">
        <v>43264</v>
      </c>
      <c r="C7840" t="s">
        <v>996</v>
      </c>
      <c r="F7840" t="s">
        <v>43265</v>
      </c>
      <c r="H7840" t="s">
        <v>43263</v>
      </c>
      <c r="J7840" t="s">
        <v>445</v>
      </c>
      <c r="K7840" t="s">
        <v>10056</v>
      </c>
      <c r="M7840" t="s">
        <v>137</v>
      </c>
      <c r="N7840" t="s">
        <v>65</v>
      </c>
      <c r="O7840">
        <v>80216</v>
      </c>
      <c r="P7840" t="s">
        <v>50</v>
      </c>
      <c r="U7840" s="1">
        <v>44854</v>
      </c>
      <c r="V7840" s="1">
        <v>44854</v>
      </c>
      <c r="W7840" s="1">
        <v>44854.456944444442</v>
      </c>
      <c r="X7840" s="1">
        <v>44854.456944444442</v>
      </c>
      <c r="AC7840" t="s">
        <v>53</v>
      </c>
      <c r="AD7840">
        <v>2969522468</v>
      </c>
      <c r="AE7840" s="1">
        <v>39090.576388888891</v>
      </c>
      <c r="AF7840" t="s">
        <v>447</v>
      </c>
      <c r="AG7840" t="s">
        <v>43266</v>
      </c>
      <c r="AH7840" t="s">
        <v>51</v>
      </c>
      <c r="AJ7840" t="s">
        <v>53</v>
      </c>
      <c r="AL7840" t="s">
        <v>68</v>
      </c>
      <c r="AO7840" t="s">
        <v>5443</v>
      </c>
      <c r="AP7840" s="1">
        <v>44854.455555555556</v>
      </c>
    </row>
    <row r="7841" spans="1:43" x14ac:dyDescent="0.35">
      <c r="A7841" t="s">
        <v>43267</v>
      </c>
      <c r="B7841" t="s">
        <v>33617</v>
      </c>
      <c r="C7841" t="s">
        <v>6605</v>
      </c>
      <c r="F7841" t="s">
        <v>43268</v>
      </c>
      <c r="H7841" t="s">
        <v>43267</v>
      </c>
      <c r="J7841" t="s">
        <v>2028</v>
      </c>
      <c r="K7841" t="s">
        <v>43269</v>
      </c>
      <c r="M7841" t="s">
        <v>3641</v>
      </c>
      <c r="N7841" t="s">
        <v>65</v>
      </c>
      <c r="O7841">
        <v>80112</v>
      </c>
      <c r="P7841" t="s">
        <v>50</v>
      </c>
      <c r="U7841" s="1">
        <v>44854</v>
      </c>
      <c r="V7841" s="1">
        <v>44854</v>
      </c>
      <c r="AC7841" t="s">
        <v>53</v>
      </c>
      <c r="AD7841">
        <v>2969532847</v>
      </c>
      <c r="AE7841" s="1">
        <v>39580.404166666667</v>
      </c>
      <c r="AG7841" t="s">
        <v>43270</v>
      </c>
      <c r="AH7841" t="s">
        <v>51</v>
      </c>
      <c r="AJ7841" t="s">
        <v>53</v>
      </c>
      <c r="AO7841" t="s">
        <v>8142</v>
      </c>
    </row>
    <row r="7842" spans="1:43" x14ac:dyDescent="0.35">
      <c r="A7842" t="s">
        <v>43271</v>
      </c>
      <c r="B7842" t="s">
        <v>43272</v>
      </c>
      <c r="C7842" t="s">
        <v>2515</v>
      </c>
      <c r="F7842" t="s">
        <v>43273</v>
      </c>
      <c r="H7842" t="s">
        <v>43271</v>
      </c>
      <c r="J7842" t="s">
        <v>43274</v>
      </c>
      <c r="N7842" t="s">
        <v>24086</v>
      </c>
      <c r="O7842">
        <v>69129</v>
      </c>
      <c r="P7842" t="s">
        <v>50</v>
      </c>
      <c r="U7842" s="1">
        <v>44854</v>
      </c>
      <c r="V7842" s="1">
        <v>44854</v>
      </c>
      <c r="W7842" s="1">
        <v>44854.474305555559</v>
      </c>
      <c r="X7842" s="1">
        <v>44854.474305555559</v>
      </c>
      <c r="AC7842" t="s">
        <v>53</v>
      </c>
      <c r="AD7842">
        <v>2972137337</v>
      </c>
      <c r="AE7842" s="1">
        <v>44854.569444444445</v>
      </c>
      <c r="AG7842" t="s">
        <v>43275</v>
      </c>
      <c r="AH7842" t="s">
        <v>51</v>
      </c>
      <c r="AJ7842" t="s">
        <v>53</v>
      </c>
      <c r="AL7842" t="s">
        <v>78</v>
      </c>
      <c r="AO7842" t="s">
        <v>8142</v>
      </c>
    </row>
    <row r="7843" spans="1:43" x14ac:dyDescent="0.35">
      <c r="A7843" t="s">
        <v>43276</v>
      </c>
      <c r="B7843" t="s">
        <v>9824</v>
      </c>
      <c r="C7843" t="s">
        <v>14828</v>
      </c>
      <c r="F7843" t="s">
        <v>43277</v>
      </c>
      <c r="H7843" t="s">
        <v>43278</v>
      </c>
      <c r="J7843" t="s">
        <v>43274</v>
      </c>
      <c r="N7843" t="s">
        <v>24086</v>
      </c>
      <c r="O7843">
        <v>69162</v>
      </c>
      <c r="P7843" t="s">
        <v>50</v>
      </c>
      <c r="U7843" s="1">
        <v>44854</v>
      </c>
      <c r="V7843" s="1">
        <v>44854</v>
      </c>
      <c r="W7843" s="1">
        <v>44854.482638888891</v>
      </c>
      <c r="X7843" s="1">
        <v>44854.482638888891</v>
      </c>
      <c r="AC7843" t="s">
        <v>53</v>
      </c>
      <c r="AD7843">
        <v>2972137337</v>
      </c>
      <c r="AE7843" s="1">
        <v>44854.569444444445</v>
      </c>
      <c r="AG7843" t="s">
        <v>43279</v>
      </c>
      <c r="AH7843" t="s">
        <v>51</v>
      </c>
      <c r="AJ7843" t="s">
        <v>53</v>
      </c>
      <c r="AL7843" t="s">
        <v>78</v>
      </c>
      <c r="AO7843" t="s">
        <v>8142</v>
      </c>
    </row>
    <row r="7844" spans="1:43" x14ac:dyDescent="0.35">
      <c r="A7844" t="s">
        <v>43280</v>
      </c>
      <c r="B7844" t="s">
        <v>24910</v>
      </c>
      <c r="C7844" t="s">
        <v>38770</v>
      </c>
      <c r="F7844" t="s">
        <v>40449</v>
      </c>
      <c r="H7844" t="s">
        <v>38768</v>
      </c>
      <c r="J7844" t="s">
        <v>43281</v>
      </c>
      <c r="K7844" t="s">
        <v>43282</v>
      </c>
      <c r="M7844" t="s">
        <v>753</v>
      </c>
      <c r="N7844" t="s">
        <v>798</v>
      </c>
      <c r="O7844">
        <v>79901</v>
      </c>
      <c r="P7844" t="s">
        <v>50</v>
      </c>
      <c r="U7844" s="1">
        <v>44854</v>
      </c>
      <c r="V7844" s="1">
        <v>44854</v>
      </c>
      <c r="AC7844" t="s">
        <v>51</v>
      </c>
      <c r="AG7844" t="s">
        <v>43283</v>
      </c>
      <c r="AH7844" t="s">
        <v>51</v>
      </c>
      <c r="AJ7844" t="s">
        <v>53</v>
      </c>
      <c r="AO7844" t="s">
        <v>5443</v>
      </c>
    </row>
    <row r="7845" spans="1:43" x14ac:dyDescent="0.35">
      <c r="A7845" t="s">
        <v>43284</v>
      </c>
      <c r="B7845" t="s">
        <v>12352</v>
      </c>
      <c r="C7845" t="s">
        <v>1052</v>
      </c>
      <c r="F7845" t="s">
        <v>12353</v>
      </c>
      <c r="H7845" t="s">
        <v>43284</v>
      </c>
      <c r="J7845" t="s">
        <v>3478</v>
      </c>
      <c r="N7845" t="s">
        <v>287</v>
      </c>
      <c r="O7845">
        <v>80218</v>
      </c>
      <c r="P7845" t="s">
        <v>50</v>
      </c>
      <c r="U7845" s="1">
        <v>44854</v>
      </c>
      <c r="V7845" s="1">
        <v>44854</v>
      </c>
      <c r="W7845" s="1">
        <v>44854.469444444447</v>
      </c>
      <c r="X7845" s="1">
        <v>44854.469444444447</v>
      </c>
      <c r="AC7845" t="s">
        <v>53</v>
      </c>
      <c r="AD7845">
        <v>2969475096</v>
      </c>
      <c r="AE7845" s="1">
        <v>37141</v>
      </c>
      <c r="AF7845" t="s">
        <v>43285</v>
      </c>
      <c r="AG7845" t="s">
        <v>43286</v>
      </c>
      <c r="AH7845" t="s">
        <v>51</v>
      </c>
      <c r="AJ7845" t="s">
        <v>53</v>
      </c>
      <c r="AL7845" t="s">
        <v>68</v>
      </c>
      <c r="AO7845" t="s">
        <v>8142</v>
      </c>
      <c r="AP7845" s="1">
        <v>44914.692361111112</v>
      </c>
    </row>
    <row r="7846" spans="1:43" x14ac:dyDescent="0.35">
      <c r="A7846" t="s">
        <v>43287</v>
      </c>
      <c r="B7846" t="s">
        <v>43288</v>
      </c>
      <c r="C7846" t="s">
        <v>4162</v>
      </c>
      <c r="F7846" t="s">
        <v>43289</v>
      </c>
      <c r="H7846" t="s">
        <v>43287</v>
      </c>
      <c r="J7846" t="s">
        <v>43290</v>
      </c>
      <c r="K7846" t="s">
        <v>43291</v>
      </c>
      <c r="M7846" t="s">
        <v>18309</v>
      </c>
      <c r="N7846" t="s">
        <v>65</v>
      </c>
      <c r="O7846">
        <v>80836</v>
      </c>
      <c r="P7846" t="s">
        <v>50</v>
      </c>
      <c r="U7846" s="1">
        <v>44854</v>
      </c>
      <c r="V7846" s="1">
        <v>44854</v>
      </c>
      <c r="W7846" s="1">
        <v>44854.448611111111</v>
      </c>
      <c r="X7846" s="1">
        <v>44854.448611111111</v>
      </c>
      <c r="AC7846" t="s">
        <v>51</v>
      </c>
      <c r="AD7846">
        <v>2972137273</v>
      </c>
      <c r="AE7846" s="1">
        <v>44854.465277777781</v>
      </c>
      <c r="AF7846" t="s">
        <v>43292</v>
      </c>
      <c r="AG7846" t="s">
        <v>43293</v>
      </c>
      <c r="AH7846" t="s">
        <v>51</v>
      </c>
      <c r="AJ7846" t="s">
        <v>53</v>
      </c>
      <c r="AL7846" t="s">
        <v>68</v>
      </c>
      <c r="AO7846" t="s">
        <v>5443</v>
      </c>
      <c r="AP7846" s="1">
        <v>44967.70208333333</v>
      </c>
    </row>
    <row r="7847" spans="1:43" x14ac:dyDescent="0.35">
      <c r="A7847" t="s">
        <v>43294</v>
      </c>
      <c r="B7847" t="s">
        <v>43295</v>
      </c>
      <c r="C7847" t="s">
        <v>849</v>
      </c>
      <c r="F7847" t="s">
        <v>43296</v>
      </c>
      <c r="H7847" t="s">
        <v>43294</v>
      </c>
      <c r="J7847" t="s">
        <v>5239</v>
      </c>
      <c r="N7847" t="s">
        <v>15540</v>
      </c>
      <c r="O7847">
        <v>18657</v>
      </c>
      <c r="P7847" t="s">
        <v>50</v>
      </c>
      <c r="U7847" s="1">
        <v>44854</v>
      </c>
      <c r="V7847" s="1">
        <v>44854</v>
      </c>
      <c r="AC7847" t="s">
        <v>53</v>
      </c>
      <c r="AD7847">
        <v>2969475162</v>
      </c>
      <c r="AE7847" s="1">
        <v>37147</v>
      </c>
      <c r="AG7847" t="s">
        <v>43297</v>
      </c>
      <c r="AH7847" t="s">
        <v>51</v>
      </c>
      <c r="AJ7847" t="s">
        <v>53</v>
      </c>
      <c r="AO7847" t="s">
        <v>8142</v>
      </c>
    </row>
    <row r="7848" spans="1:43" x14ac:dyDescent="0.35">
      <c r="A7848" t="s">
        <v>43298</v>
      </c>
      <c r="B7848" t="s">
        <v>43299</v>
      </c>
      <c r="C7848" t="s">
        <v>4315</v>
      </c>
      <c r="F7848" t="s">
        <v>43300</v>
      </c>
      <c r="H7848" t="s">
        <v>43298</v>
      </c>
      <c r="J7848" t="s">
        <v>21346</v>
      </c>
      <c r="K7848" t="s">
        <v>43301</v>
      </c>
      <c r="M7848" t="s">
        <v>3554</v>
      </c>
      <c r="N7848" t="s">
        <v>798</v>
      </c>
      <c r="O7848">
        <v>78701</v>
      </c>
      <c r="P7848" t="s">
        <v>50</v>
      </c>
      <c r="U7848" s="1">
        <v>44854</v>
      </c>
      <c r="V7848" s="1">
        <v>44854</v>
      </c>
      <c r="W7848" s="1">
        <v>44855.396527777775</v>
      </c>
      <c r="X7848" s="1">
        <v>44855.396527777775</v>
      </c>
      <c r="AC7848" t="s">
        <v>53</v>
      </c>
      <c r="AD7848">
        <v>2969702039</v>
      </c>
      <c r="AE7848" s="1">
        <v>42528.619444444441</v>
      </c>
      <c r="AF7848" t="s">
        <v>9789</v>
      </c>
      <c r="AG7848" t="s">
        <v>43302</v>
      </c>
      <c r="AH7848" t="s">
        <v>51</v>
      </c>
      <c r="AJ7848" t="s">
        <v>53</v>
      </c>
      <c r="AL7848" t="s">
        <v>68</v>
      </c>
      <c r="AO7848" t="s">
        <v>5443</v>
      </c>
      <c r="AP7848" s="1">
        <v>44992.587500000001</v>
      </c>
      <c r="AQ7848" s="1">
        <v>43979.574999999997</v>
      </c>
    </row>
    <row r="7849" spans="1:43" x14ac:dyDescent="0.35">
      <c r="A7849" t="s">
        <v>43303</v>
      </c>
      <c r="B7849" t="s">
        <v>21832</v>
      </c>
      <c r="C7849" t="s">
        <v>4589</v>
      </c>
      <c r="H7849" t="s">
        <v>21833</v>
      </c>
      <c r="I7849" t="s">
        <v>61</v>
      </c>
      <c r="J7849" t="s">
        <v>22840</v>
      </c>
      <c r="P7849" t="s">
        <v>50</v>
      </c>
      <c r="U7849" s="1">
        <v>44854.438888888886</v>
      </c>
      <c r="V7849" s="1">
        <v>44854.438888888886</v>
      </c>
      <c r="W7849" s="1">
        <v>44854.619444444441</v>
      </c>
      <c r="X7849" s="1">
        <v>44854.619444444441</v>
      </c>
      <c r="AC7849" t="s">
        <v>53</v>
      </c>
      <c r="AD7849">
        <v>2969475309</v>
      </c>
      <c r="AE7849" s="1">
        <v>37159</v>
      </c>
      <c r="AF7849" t="s">
        <v>1154</v>
      </c>
      <c r="AG7849" t="s">
        <v>43304</v>
      </c>
      <c r="AH7849" t="s">
        <v>53</v>
      </c>
      <c r="AJ7849" t="s">
        <v>53</v>
      </c>
      <c r="AK7849" t="s">
        <v>7072</v>
      </c>
      <c r="AL7849" t="s">
        <v>68</v>
      </c>
      <c r="AO7849" t="s">
        <v>54</v>
      </c>
      <c r="AP7849" s="1">
        <v>45472.613194444442</v>
      </c>
      <c r="AQ7849" s="1">
        <v>45464.484027777777</v>
      </c>
    </row>
    <row r="7850" spans="1:43" x14ac:dyDescent="0.35">
      <c r="A7850" t="s">
        <v>43305</v>
      </c>
      <c r="B7850" t="s">
        <v>2689</v>
      </c>
      <c r="C7850" t="s">
        <v>43306</v>
      </c>
      <c r="F7850" t="s">
        <v>43307</v>
      </c>
      <c r="H7850" t="s">
        <v>43305</v>
      </c>
      <c r="J7850" t="s">
        <v>43308</v>
      </c>
      <c r="K7850" t="s">
        <v>43309</v>
      </c>
      <c r="M7850" t="s">
        <v>159</v>
      </c>
      <c r="N7850" t="s">
        <v>65</v>
      </c>
      <c r="O7850">
        <v>80925</v>
      </c>
      <c r="P7850" t="s">
        <v>50</v>
      </c>
      <c r="U7850" s="1">
        <v>44855</v>
      </c>
      <c r="V7850" s="1">
        <v>44855</v>
      </c>
      <c r="W7850" s="1">
        <v>44855.720833333333</v>
      </c>
      <c r="X7850" s="1">
        <v>44855.720833333333</v>
      </c>
      <c r="AC7850" t="s">
        <v>53</v>
      </c>
      <c r="AD7850">
        <v>2972137837</v>
      </c>
      <c r="AE7850" s="1">
        <v>44855.736111111109</v>
      </c>
      <c r="AF7850" t="s">
        <v>43310</v>
      </c>
      <c r="AG7850" t="s">
        <v>43311</v>
      </c>
      <c r="AH7850" t="s">
        <v>51</v>
      </c>
      <c r="AJ7850" t="s">
        <v>53</v>
      </c>
      <c r="AL7850" t="s">
        <v>68</v>
      </c>
      <c r="AO7850" t="s">
        <v>5443</v>
      </c>
      <c r="AP7850" s="1">
        <v>44861.506944444445</v>
      </c>
    </row>
    <row r="7851" spans="1:43" x14ac:dyDescent="0.35">
      <c r="A7851" t="s">
        <v>43312</v>
      </c>
      <c r="B7851" t="s">
        <v>38151</v>
      </c>
      <c r="C7851" t="s">
        <v>43313</v>
      </c>
      <c r="H7851" t="s">
        <v>43314</v>
      </c>
      <c r="J7851" t="s">
        <v>43315</v>
      </c>
      <c r="P7851" t="s">
        <v>50</v>
      </c>
      <c r="U7851" s="1">
        <v>44855</v>
      </c>
      <c r="V7851" s="1">
        <v>44855</v>
      </c>
      <c r="W7851" s="1">
        <v>44855.501388888886</v>
      </c>
      <c r="X7851" s="1">
        <v>44855.501388888886</v>
      </c>
      <c r="AC7851" t="s">
        <v>53</v>
      </c>
      <c r="AD7851">
        <v>2969522468</v>
      </c>
      <c r="AE7851" s="1">
        <v>39090.576388888891</v>
      </c>
      <c r="AG7851" t="s">
        <v>43316</v>
      </c>
      <c r="AH7851" t="s">
        <v>51</v>
      </c>
      <c r="AJ7851" t="s">
        <v>53</v>
      </c>
      <c r="AL7851" t="s">
        <v>78</v>
      </c>
      <c r="AO7851" t="s">
        <v>8142</v>
      </c>
      <c r="AP7851" s="1">
        <v>45210.454861111109</v>
      </c>
    </row>
    <row r="7852" spans="1:43" x14ac:dyDescent="0.35">
      <c r="A7852" t="s">
        <v>43317</v>
      </c>
      <c r="B7852" t="s">
        <v>39568</v>
      </c>
      <c r="C7852" t="s">
        <v>25645</v>
      </c>
      <c r="F7852" t="s">
        <v>43318</v>
      </c>
      <c r="H7852" t="s">
        <v>39569</v>
      </c>
      <c r="J7852" t="s">
        <v>39570</v>
      </c>
      <c r="N7852" t="s">
        <v>287</v>
      </c>
      <c r="O7852">
        <v>80432</v>
      </c>
      <c r="P7852" t="s">
        <v>50</v>
      </c>
      <c r="U7852" s="1">
        <v>44855</v>
      </c>
      <c r="V7852" s="1">
        <v>44855</v>
      </c>
      <c r="W7852" s="1">
        <v>44855.811805555553</v>
      </c>
      <c r="X7852" s="1">
        <v>44855.811805555553</v>
      </c>
      <c r="AC7852" t="s">
        <v>53</v>
      </c>
      <c r="AD7852">
        <v>2972057029</v>
      </c>
      <c r="AE7852" s="1">
        <v>44613.04583333333</v>
      </c>
      <c r="AG7852" t="s">
        <v>43319</v>
      </c>
      <c r="AH7852" t="s">
        <v>51</v>
      </c>
      <c r="AJ7852" t="s">
        <v>53</v>
      </c>
      <c r="AL7852" t="s">
        <v>78</v>
      </c>
      <c r="AO7852" t="s">
        <v>8142</v>
      </c>
    </row>
    <row r="7853" spans="1:43" x14ac:dyDescent="0.35">
      <c r="A7853" t="s">
        <v>43320</v>
      </c>
      <c r="B7853" t="s">
        <v>43321</v>
      </c>
      <c r="C7853" t="s">
        <v>3349</v>
      </c>
      <c r="H7853" t="s">
        <v>43322</v>
      </c>
      <c r="J7853" t="s">
        <v>9017</v>
      </c>
      <c r="K7853" t="s">
        <v>10391</v>
      </c>
      <c r="M7853" t="s">
        <v>2783</v>
      </c>
      <c r="N7853" t="s">
        <v>264</v>
      </c>
      <c r="O7853">
        <v>77095</v>
      </c>
      <c r="P7853" t="s">
        <v>50</v>
      </c>
      <c r="U7853" s="1">
        <v>44855</v>
      </c>
      <c r="V7853" s="1">
        <v>44855</v>
      </c>
      <c r="W7853" s="1">
        <v>44855.718055555553</v>
      </c>
      <c r="X7853" s="1">
        <v>44855.718055555553</v>
      </c>
      <c r="AC7853" t="s">
        <v>53</v>
      </c>
      <c r="AD7853">
        <v>2969579793</v>
      </c>
      <c r="AE7853" s="1">
        <v>41172.685416666667</v>
      </c>
      <c r="AF7853" t="s">
        <v>9019</v>
      </c>
      <c r="AG7853" t="s">
        <v>43323</v>
      </c>
      <c r="AH7853" t="s">
        <v>51</v>
      </c>
      <c r="AJ7853" t="s">
        <v>53</v>
      </c>
      <c r="AL7853" t="s">
        <v>68</v>
      </c>
      <c r="AO7853" t="s">
        <v>8142</v>
      </c>
      <c r="AP7853" s="1">
        <v>45147.67291666667</v>
      </c>
      <c r="AQ7853" s="1">
        <v>45147.674305555556</v>
      </c>
    </row>
    <row r="7854" spans="1:43" x14ac:dyDescent="0.35">
      <c r="A7854" t="s">
        <v>43324</v>
      </c>
      <c r="B7854" t="s">
        <v>29043</v>
      </c>
      <c r="C7854" t="s">
        <v>364</v>
      </c>
      <c r="F7854" t="s">
        <v>43325</v>
      </c>
      <c r="H7854" t="s">
        <v>43326</v>
      </c>
      <c r="J7854" t="s">
        <v>28026</v>
      </c>
      <c r="K7854" t="s">
        <v>23749</v>
      </c>
      <c r="L7854" t="s">
        <v>23750</v>
      </c>
      <c r="M7854" t="s">
        <v>23751</v>
      </c>
      <c r="N7854" t="s">
        <v>264</v>
      </c>
      <c r="O7854">
        <v>75633</v>
      </c>
      <c r="P7854" t="s">
        <v>50</v>
      </c>
      <c r="U7854" s="1">
        <v>44855</v>
      </c>
      <c r="V7854" s="1">
        <v>44855</v>
      </c>
      <c r="W7854" s="1">
        <v>44855.461111111108</v>
      </c>
      <c r="X7854" s="1">
        <v>44855.461111111108</v>
      </c>
      <c r="AC7854" t="s">
        <v>53</v>
      </c>
      <c r="AD7854">
        <v>2969515564</v>
      </c>
      <c r="AE7854" s="1">
        <v>38667.748611111114</v>
      </c>
      <c r="AF7854" t="s">
        <v>29489</v>
      </c>
      <c r="AG7854" t="s">
        <v>43327</v>
      </c>
      <c r="AH7854" t="s">
        <v>51</v>
      </c>
      <c r="AJ7854" t="s">
        <v>53</v>
      </c>
      <c r="AL7854" t="s">
        <v>68</v>
      </c>
      <c r="AO7854" t="s">
        <v>5443</v>
      </c>
      <c r="AP7854" s="1">
        <v>45461.645138888889</v>
      </c>
      <c r="AQ7854" s="1">
        <v>45461.648611111108</v>
      </c>
    </row>
    <row r="7855" spans="1:43" x14ac:dyDescent="0.35">
      <c r="A7855" t="s">
        <v>43328</v>
      </c>
      <c r="B7855" t="s">
        <v>43329</v>
      </c>
      <c r="C7855" t="s">
        <v>43330</v>
      </c>
      <c r="F7855" t="s">
        <v>43331</v>
      </c>
      <c r="H7855" t="s">
        <v>43328</v>
      </c>
      <c r="J7855" t="s">
        <v>5486</v>
      </c>
      <c r="K7855" t="s">
        <v>5487</v>
      </c>
      <c r="M7855" t="s">
        <v>5488</v>
      </c>
      <c r="N7855" t="s">
        <v>1515</v>
      </c>
      <c r="O7855">
        <v>85034</v>
      </c>
      <c r="P7855" t="s">
        <v>50</v>
      </c>
      <c r="U7855" s="1">
        <v>44855</v>
      </c>
      <c r="V7855" s="1">
        <v>44855</v>
      </c>
      <c r="AC7855" t="s">
        <v>53</v>
      </c>
      <c r="AD7855">
        <v>2969542473</v>
      </c>
      <c r="AE7855" s="1">
        <v>39974.713888888888</v>
      </c>
      <c r="AG7855" t="s">
        <v>43332</v>
      </c>
      <c r="AH7855" t="s">
        <v>51</v>
      </c>
      <c r="AJ7855" t="s">
        <v>53</v>
      </c>
      <c r="AO7855" t="s">
        <v>8142</v>
      </c>
    </row>
    <row r="7856" spans="1:43" x14ac:dyDescent="0.35">
      <c r="A7856" t="s">
        <v>43333</v>
      </c>
      <c r="B7856" t="s">
        <v>43334</v>
      </c>
      <c r="C7856" t="s">
        <v>12366</v>
      </c>
      <c r="F7856" t="s">
        <v>43335</v>
      </c>
      <c r="H7856" t="s">
        <v>43333</v>
      </c>
      <c r="J7856" t="s">
        <v>12818</v>
      </c>
      <c r="N7856" t="s">
        <v>6033</v>
      </c>
      <c r="O7856">
        <v>93401</v>
      </c>
      <c r="P7856" t="s">
        <v>50</v>
      </c>
      <c r="U7856" s="1">
        <v>44855</v>
      </c>
      <c r="V7856" s="1">
        <v>44855</v>
      </c>
      <c r="AC7856" t="s">
        <v>53</v>
      </c>
      <c r="AD7856">
        <v>2969608846</v>
      </c>
      <c r="AE7856" s="1">
        <v>41666.397916666669</v>
      </c>
      <c r="AG7856" t="s">
        <v>43336</v>
      </c>
      <c r="AH7856" t="s">
        <v>51</v>
      </c>
      <c r="AJ7856" t="s">
        <v>53</v>
      </c>
      <c r="AO7856" t="s">
        <v>8142</v>
      </c>
    </row>
    <row r="7857" spans="1:43" x14ac:dyDescent="0.35">
      <c r="A7857" t="s">
        <v>43337</v>
      </c>
      <c r="B7857" t="s">
        <v>3788</v>
      </c>
      <c r="C7857" t="s">
        <v>3554</v>
      </c>
      <c r="F7857" t="s">
        <v>43338</v>
      </c>
      <c r="H7857" t="s">
        <v>43337</v>
      </c>
      <c r="J7857" t="s">
        <v>39570</v>
      </c>
      <c r="N7857" t="s">
        <v>287</v>
      </c>
      <c r="O7857">
        <v>80915</v>
      </c>
      <c r="P7857" t="s">
        <v>50</v>
      </c>
      <c r="U7857" s="1">
        <v>44855</v>
      </c>
      <c r="V7857" s="1">
        <v>44855</v>
      </c>
      <c r="W7857" s="1">
        <v>44855.599305555559</v>
      </c>
      <c r="X7857" s="1">
        <v>44855.599305555559</v>
      </c>
      <c r="AC7857" t="s">
        <v>53</v>
      </c>
      <c r="AD7857">
        <v>2972057029</v>
      </c>
      <c r="AE7857" s="1">
        <v>44613.04583333333</v>
      </c>
      <c r="AG7857" t="s">
        <v>43339</v>
      </c>
      <c r="AH7857" t="s">
        <v>51</v>
      </c>
      <c r="AJ7857" t="s">
        <v>53</v>
      </c>
      <c r="AL7857" t="s">
        <v>78</v>
      </c>
      <c r="AO7857" t="s">
        <v>8142</v>
      </c>
    </row>
    <row r="7858" spans="1:43" x14ac:dyDescent="0.35">
      <c r="A7858" t="s">
        <v>43340</v>
      </c>
      <c r="B7858" t="s">
        <v>747</v>
      </c>
      <c r="C7858" t="s">
        <v>10445</v>
      </c>
      <c r="F7858" t="s">
        <v>43341</v>
      </c>
      <c r="H7858" t="s">
        <v>43340</v>
      </c>
      <c r="J7858" t="s">
        <v>43342</v>
      </c>
      <c r="N7858" t="s">
        <v>287</v>
      </c>
      <c r="O7858">
        <v>80620</v>
      </c>
      <c r="P7858" t="s">
        <v>50</v>
      </c>
      <c r="U7858" s="1">
        <v>44856</v>
      </c>
      <c r="V7858" s="1">
        <v>44856</v>
      </c>
      <c r="W7858" s="1">
        <v>44856.911111111112</v>
      </c>
      <c r="X7858" s="1">
        <v>44856.911111111112</v>
      </c>
      <c r="AC7858" t="s">
        <v>53</v>
      </c>
      <c r="AD7858">
        <v>1000000001</v>
      </c>
      <c r="AE7858" s="1">
        <v>39973.351388888892</v>
      </c>
      <c r="AF7858" t="s">
        <v>3377</v>
      </c>
      <c r="AG7858" t="s">
        <v>43343</v>
      </c>
      <c r="AH7858" t="s">
        <v>51</v>
      </c>
      <c r="AJ7858" t="s">
        <v>53</v>
      </c>
      <c r="AL7858" t="s">
        <v>78</v>
      </c>
      <c r="AO7858" t="s">
        <v>8142</v>
      </c>
    </row>
    <row r="7859" spans="1:43" x14ac:dyDescent="0.35">
      <c r="A7859" t="s">
        <v>43344</v>
      </c>
      <c r="B7859" t="s">
        <v>969</v>
      </c>
      <c r="C7859" t="s">
        <v>7997</v>
      </c>
      <c r="F7859" t="s">
        <v>43345</v>
      </c>
      <c r="H7859" t="s">
        <v>43346</v>
      </c>
      <c r="J7859" t="s">
        <v>43347</v>
      </c>
      <c r="K7859" t="s">
        <v>43348</v>
      </c>
      <c r="M7859" t="s">
        <v>4430</v>
      </c>
      <c r="N7859" t="s">
        <v>65</v>
      </c>
      <c r="O7859">
        <v>80624</v>
      </c>
      <c r="P7859" t="s">
        <v>50</v>
      </c>
      <c r="U7859" s="1">
        <v>44857</v>
      </c>
      <c r="V7859" s="1">
        <v>44857</v>
      </c>
      <c r="W7859" s="1">
        <v>44857.80972222222</v>
      </c>
      <c r="X7859" s="1">
        <v>44857.80972222222</v>
      </c>
      <c r="AC7859" t="s">
        <v>51</v>
      </c>
      <c r="AD7859">
        <v>1000000001</v>
      </c>
      <c r="AE7859" s="1">
        <v>39973.351388888892</v>
      </c>
      <c r="AF7859" t="s">
        <v>3377</v>
      </c>
      <c r="AG7859" t="s">
        <v>43349</v>
      </c>
      <c r="AH7859" t="s">
        <v>51</v>
      </c>
      <c r="AJ7859" t="s">
        <v>53</v>
      </c>
      <c r="AL7859" t="s">
        <v>78</v>
      </c>
      <c r="AO7859" t="s">
        <v>5443</v>
      </c>
      <c r="AP7859" s="1">
        <v>44857.809027777781</v>
      </c>
    </row>
    <row r="7860" spans="1:43" x14ac:dyDescent="0.35">
      <c r="A7860" t="s">
        <v>43350</v>
      </c>
      <c r="B7860" t="s">
        <v>43351</v>
      </c>
      <c r="C7860" t="s">
        <v>775</v>
      </c>
      <c r="H7860" t="s">
        <v>43352</v>
      </c>
      <c r="J7860" t="s">
        <v>407</v>
      </c>
      <c r="P7860" t="s">
        <v>50</v>
      </c>
      <c r="U7860" s="1">
        <v>44858</v>
      </c>
      <c r="V7860" s="1">
        <v>44858</v>
      </c>
      <c r="W7860" s="1">
        <v>44858.726388888892</v>
      </c>
      <c r="X7860" s="1">
        <v>44858.726388888892</v>
      </c>
      <c r="AC7860" t="s">
        <v>53</v>
      </c>
      <c r="AD7860">
        <v>2969475309</v>
      </c>
      <c r="AE7860" s="1">
        <v>37159</v>
      </c>
      <c r="AF7860" t="s">
        <v>1154</v>
      </c>
      <c r="AG7860" t="s">
        <v>43353</v>
      </c>
      <c r="AH7860" t="s">
        <v>51</v>
      </c>
      <c r="AJ7860" t="s">
        <v>53</v>
      </c>
      <c r="AL7860" t="s">
        <v>68</v>
      </c>
      <c r="AO7860" t="s">
        <v>5443</v>
      </c>
      <c r="AP7860" s="1">
        <v>45476.461111111108</v>
      </c>
      <c r="AQ7860" s="1">
        <v>45467.396527777775</v>
      </c>
    </row>
    <row r="7861" spans="1:43" x14ac:dyDescent="0.35">
      <c r="A7861" t="s">
        <v>43354</v>
      </c>
      <c r="B7861" t="s">
        <v>43355</v>
      </c>
      <c r="C7861" t="s">
        <v>530</v>
      </c>
      <c r="F7861" t="s">
        <v>43356</v>
      </c>
      <c r="H7861" t="s">
        <v>43354</v>
      </c>
      <c r="J7861" t="s">
        <v>28886</v>
      </c>
      <c r="K7861" t="s">
        <v>43357</v>
      </c>
      <c r="M7861" t="s">
        <v>30196</v>
      </c>
      <c r="N7861" t="s">
        <v>65</v>
      </c>
      <c r="O7861" t="s">
        <v>43358</v>
      </c>
      <c r="P7861" t="s">
        <v>50</v>
      </c>
      <c r="U7861" s="1">
        <v>44858</v>
      </c>
      <c r="V7861" s="1">
        <v>44858</v>
      </c>
      <c r="W7861" s="1">
        <v>44858.556944444441</v>
      </c>
      <c r="X7861" s="1">
        <v>44858.556944444441</v>
      </c>
      <c r="AC7861" t="s">
        <v>53</v>
      </c>
      <c r="AD7861">
        <v>2969578539</v>
      </c>
      <c r="AE7861" s="1">
        <v>41145.584722222222</v>
      </c>
      <c r="AF7861" t="s">
        <v>28887</v>
      </c>
      <c r="AG7861" t="s">
        <v>43359</v>
      </c>
      <c r="AH7861" t="s">
        <v>51</v>
      </c>
      <c r="AJ7861" t="s">
        <v>53</v>
      </c>
      <c r="AL7861" t="s">
        <v>68</v>
      </c>
      <c r="AO7861" t="s">
        <v>5443</v>
      </c>
      <c r="AP7861" s="1">
        <v>44974.409722222219</v>
      </c>
    </row>
    <row r="7862" spans="1:43" x14ac:dyDescent="0.35">
      <c r="A7862" t="s">
        <v>43360</v>
      </c>
      <c r="B7862" t="s">
        <v>43361</v>
      </c>
      <c r="C7862" t="s">
        <v>43362</v>
      </c>
      <c r="F7862" t="s">
        <v>43363</v>
      </c>
      <c r="H7862" t="s">
        <v>43360</v>
      </c>
      <c r="J7862" t="s">
        <v>26715</v>
      </c>
      <c r="K7862" t="s">
        <v>5461</v>
      </c>
      <c r="M7862" t="s">
        <v>5462</v>
      </c>
      <c r="N7862" t="s">
        <v>398</v>
      </c>
      <c r="O7862">
        <v>88033</v>
      </c>
      <c r="P7862" t="s">
        <v>50</v>
      </c>
      <c r="U7862" s="1">
        <v>44858</v>
      </c>
      <c r="V7862" s="1">
        <v>44858</v>
      </c>
      <c r="W7862" s="1">
        <v>44858.557638888888</v>
      </c>
      <c r="X7862" s="1">
        <v>44858.557638888888</v>
      </c>
      <c r="AC7862" t="s">
        <v>53</v>
      </c>
      <c r="AD7862">
        <v>2969584093</v>
      </c>
      <c r="AE7862" s="1">
        <v>41274.668749999997</v>
      </c>
      <c r="AF7862" t="s">
        <v>2844</v>
      </c>
      <c r="AG7862" t="s">
        <v>43364</v>
      </c>
      <c r="AH7862" t="s">
        <v>51</v>
      </c>
      <c r="AJ7862" t="s">
        <v>53</v>
      </c>
      <c r="AL7862" t="s">
        <v>68</v>
      </c>
      <c r="AO7862" t="s">
        <v>8142</v>
      </c>
      <c r="AP7862" s="1">
        <v>44992.611111111109</v>
      </c>
      <c r="AQ7862" s="1">
        <v>44992.474305555559</v>
      </c>
    </row>
    <row r="7863" spans="1:43" x14ac:dyDescent="0.35">
      <c r="A7863" t="s">
        <v>43365</v>
      </c>
      <c r="B7863" t="s">
        <v>10882</v>
      </c>
      <c r="C7863" t="s">
        <v>25974</v>
      </c>
      <c r="F7863" t="s">
        <v>34355</v>
      </c>
      <c r="H7863" t="s">
        <v>43366</v>
      </c>
      <c r="J7863" t="s">
        <v>12949</v>
      </c>
      <c r="K7863" t="s">
        <v>20519</v>
      </c>
      <c r="M7863" t="s">
        <v>12925</v>
      </c>
      <c r="N7863" t="s">
        <v>12926</v>
      </c>
      <c r="O7863">
        <v>47842</v>
      </c>
      <c r="P7863" t="s">
        <v>50</v>
      </c>
      <c r="U7863" s="1">
        <v>44858</v>
      </c>
      <c r="V7863" s="1">
        <v>44858</v>
      </c>
      <c r="AC7863" t="s">
        <v>53</v>
      </c>
      <c r="AD7863">
        <v>2969735272</v>
      </c>
      <c r="AE7863" s="1">
        <v>42845.40902777778</v>
      </c>
      <c r="AG7863" t="s">
        <v>43367</v>
      </c>
      <c r="AH7863" t="s">
        <v>51</v>
      </c>
      <c r="AJ7863" t="s">
        <v>53</v>
      </c>
      <c r="AO7863" t="s">
        <v>8142</v>
      </c>
    </row>
    <row r="7864" spans="1:43" x14ac:dyDescent="0.35">
      <c r="A7864" t="s">
        <v>43368</v>
      </c>
      <c r="B7864" t="s">
        <v>1210</v>
      </c>
      <c r="C7864" t="s">
        <v>6419</v>
      </c>
      <c r="F7864" t="s">
        <v>43369</v>
      </c>
      <c r="H7864" t="s">
        <v>43368</v>
      </c>
      <c r="J7864" t="s">
        <v>43370</v>
      </c>
      <c r="K7864" t="s">
        <v>43371</v>
      </c>
      <c r="M7864" t="s">
        <v>5702</v>
      </c>
      <c r="N7864" t="s">
        <v>253</v>
      </c>
      <c r="O7864">
        <v>88355</v>
      </c>
      <c r="P7864" t="s">
        <v>50</v>
      </c>
      <c r="U7864" s="1">
        <v>44858</v>
      </c>
      <c r="V7864" s="1">
        <v>44858</v>
      </c>
      <c r="W7864" s="1">
        <v>44858.852777777778</v>
      </c>
      <c r="X7864" s="1">
        <v>44858.852777777778</v>
      </c>
      <c r="AC7864" t="s">
        <v>53</v>
      </c>
      <c r="AD7864">
        <v>2972138770</v>
      </c>
      <c r="AE7864" s="1">
        <v>44859.406944444447</v>
      </c>
      <c r="AF7864" t="s">
        <v>43372</v>
      </c>
      <c r="AG7864" t="s">
        <v>43373</v>
      </c>
      <c r="AH7864" t="s">
        <v>51</v>
      </c>
      <c r="AJ7864" t="s">
        <v>53</v>
      </c>
      <c r="AL7864" t="s">
        <v>68</v>
      </c>
      <c r="AO7864" t="s">
        <v>5443</v>
      </c>
      <c r="AP7864" s="1">
        <v>44858.852083333331</v>
      </c>
    </row>
    <row r="7865" spans="1:43" x14ac:dyDescent="0.35">
      <c r="A7865" t="s">
        <v>43374</v>
      </c>
      <c r="B7865" t="s">
        <v>17863</v>
      </c>
      <c r="C7865" t="s">
        <v>4306</v>
      </c>
      <c r="F7865" t="s">
        <v>43375</v>
      </c>
      <c r="H7865" t="s">
        <v>43374</v>
      </c>
      <c r="J7865" t="s">
        <v>21322</v>
      </c>
      <c r="N7865" t="s">
        <v>4526</v>
      </c>
      <c r="P7865" t="s">
        <v>50</v>
      </c>
      <c r="U7865" s="1">
        <v>44858</v>
      </c>
      <c r="V7865" s="1">
        <v>44858</v>
      </c>
      <c r="AC7865" t="s">
        <v>53</v>
      </c>
      <c r="AD7865">
        <v>2969504605</v>
      </c>
      <c r="AE7865" s="1">
        <v>38006.45208333333</v>
      </c>
      <c r="AG7865" t="s">
        <v>43376</v>
      </c>
      <c r="AH7865" t="s">
        <v>51</v>
      </c>
      <c r="AJ7865" t="s">
        <v>53</v>
      </c>
      <c r="AO7865" t="s">
        <v>8142</v>
      </c>
    </row>
    <row r="7866" spans="1:43" x14ac:dyDescent="0.35">
      <c r="A7866" t="s">
        <v>43377</v>
      </c>
      <c r="B7866" t="s">
        <v>43378</v>
      </c>
      <c r="C7866" t="s">
        <v>587</v>
      </c>
      <c r="F7866" t="s">
        <v>43379</v>
      </c>
      <c r="H7866" t="s">
        <v>43377</v>
      </c>
      <c r="J7866" t="s">
        <v>9120</v>
      </c>
      <c r="P7866" t="s">
        <v>50</v>
      </c>
      <c r="U7866" s="1">
        <v>44858</v>
      </c>
      <c r="V7866" s="1">
        <v>44858</v>
      </c>
      <c r="AC7866" t="s">
        <v>53</v>
      </c>
      <c r="AD7866">
        <v>2969557680</v>
      </c>
      <c r="AE7866" s="1">
        <v>40532.51666666667</v>
      </c>
      <c r="AG7866" t="s">
        <v>43380</v>
      </c>
      <c r="AH7866" t="s">
        <v>51</v>
      </c>
      <c r="AJ7866" t="s">
        <v>53</v>
      </c>
      <c r="AO7866" t="s">
        <v>8142</v>
      </c>
    </row>
    <row r="7867" spans="1:43" x14ac:dyDescent="0.35">
      <c r="A7867" t="s">
        <v>43381</v>
      </c>
      <c r="B7867" t="s">
        <v>43382</v>
      </c>
      <c r="C7867" t="s">
        <v>758</v>
      </c>
      <c r="F7867" t="s">
        <v>43383</v>
      </c>
      <c r="H7867" t="s">
        <v>43381</v>
      </c>
      <c r="J7867" t="s">
        <v>2698</v>
      </c>
      <c r="K7867" t="s">
        <v>43384</v>
      </c>
      <c r="M7867" t="s">
        <v>154</v>
      </c>
      <c r="N7867" t="s">
        <v>65</v>
      </c>
      <c r="O7867">
        <v>80631</v>
      </c>
      <c r="P7867" t="s">
        <v>50</v>
      </c>
      <c r="U7867" s="1">
        <v>44858</v>
      </c>
      <c r="V7867" s="1">
        <v>44858</v>
      </c>
      <c r="W7867" s="1">
        <v>44858.731944444444</v>
      </c>
      <c r="X7867" s="1">
        <v>44858.731944444444</v>
      </c>
      <c r="AC7867" t="s">
        <v>53</v>
      </c>
      <c r="AD7867">
        <v>2969579838</v>
      </c>
      <c r="AE7867" s="1">
        <v>41173.611805555556</v>
      </c>
      <c r="AF7867" t="s">
        <v>2702</v>
      </c>
      <c r="AG7867" t="s">
        <v>43385</v>
      </c>
      <c r="AH7867" t="s">
        <v>51</v>
      </c>
      <c r="AJ7867" t="s">
        <v>53</v>
      </c>
      <c r="AL7867" t="s">
        <v>68</v>
      </c>
      <c r="AO7867" t="s">
        <v>5443</v>
      </c>
      <c r="AP7867" s="1">
        <v>45329.688194444447</v>
      </c>
    </row>
    <row r="7868" spans="1:43" x14ac:dyDescent="0.35">
      <c r="A7868" t="s">
        <v>43386</v>
      </c>
      <c r="B7868" t="s">
        <v>43387</v>
      </c>
      <c r="C7868" t="s">
        <v>302</v>
      </c>
      <c r="F7868" t="s">
        <v>43388</v>
      </c>
      <c r="H7868" t="s">
        <v>43386</v>
      </c>
      <c r="J7868" t="s">
        <v>43389</v>
      </c>
      <c r="K7868" t="s">
        <v>43390</v>
      </c>
      <c r="M7868" t="s">
        <v>1070</v>
      </c>
      <c r="N7868" t="s">
        <v>65</v>
      </c>
      <c r="O7868" t="s">
        <v>43391</v>
      </c>
      <c r="P7868" t="s">
        <v>50</v>
      </c>
      <c r="U7868" s="1">
        <v>44859</v>
      </c>
      <c r="V7868" s="1">
        <v>44859</v>
      </c>
      <c r="W7868" s="1">
        <v>44859.616666666669</v>
      </c>
      <c r="X7868" s="1">
        <v>44859.616666666669</v>
      </c>
      <c r="AC7868" t="s">
        <v>51</v>
      </c>
      <c r="AD7868">
        <v>2972138941</v>
      </c>
      <c r="AE7868" s="1">
        <v>44859.621527777781</v>
      </c>
      <c r="AF7868" t="s">
        <v>43392</v>
      </c>
      <c r="AG7868" t="s">
        <v>43393</v>
      </c>
      <c r="AH7868" t="s">
        <v>51</v>
      </c>
      <c r="AJ7868" t="s">
        <v>53</v>
      </c>
      <c r="AL7868" t="s">
        <v>68</v>
      </c>
      <c r="AO7868" t="s">
        <v>5443</v>
      </c>
      <c r="AP7868" s="1">
        <v>44859.615277777775</v>
      </c>
    </row>
    <row r="7869" spans="1:43" x14ac:dyDescent="0.35">
      <c r="A7869" s="2" t="s">
        <v>43394</v>
      </c>
      <c r="B7869" t="s">
        <v>43395</v>
      </c>
      <c r="C7869" t="s">
        <v>8392</v>
      </c>
      <c r="F7869" t="s">
        <v>41747</v>
      </c>
      <c r="H7869" t="s">
        <v>43396</v>
      </c>
      <c r="N7869" t="s">
        <v>287</v>
      </c>
      <c r="O7869">
        <v>80929</v>
      </c>
      <c r="P7869" t="s">
        <v>50</v>
      </c>
      <c r="U7869" s="1">
        <v>44859</v>
      </c>
      <c r="V7869" s="1">
        <v>44859</v>
      </c>
      <c r="AC7869" t="s">
        <v>53</v>
      </c>
      <c r="AG7869" t="s">
        <v>43397</v>
      </c>
      <c r="AH7869" t="s">
        <v>51</v>
      </c>
      <c r="AJ7869" t="s">
        <v>53</v>
      </c>
      <c r="AL7869" t="s">
        <v>78</v>
      </c>
      <c r="AO7869" t="s">
        <v>8142</v>
      </c>
    </row>
    <row r="7870" spans="1:43" x14ac:dyDescent="0.35">
      <c r="A7870" t="s">
        <v>43398</v>
      </c>
      <c r="B7870" t="s">
        <v>8453</v>
      </c>
      <c r="C7870" t="s">
        <v>587</v>
      </c>
      <c r="H7870" t="s">
        <v>43399</v>
      </c>
      <c r="J7870" t="s">
        <v>407</v>
      </c>
      <c r="P7870" t="s">
        <v>50</v>
      </c>
      <c r="U7870" s="1">
        <v>44859</v>
      </c>
      <c r="V7870" s="1">
        <v>44859</v>
      </c>
      <c r="W7870" s="1">
        <v>44859.379861111112</v>
      </c>
      <c r="X7870" s="1">
        <v>44859.379861111112</v>
      </c>
      <c r="AC7870" t="s">
        <v>53</v>
      </c>
      <c r="AD7870">
        <v>2969475309</v>
      </c>
      <c r="AE7870" s="1">
        <v>37159</v>
      </c>
      <c r="AF7870" t="s">
        <v>1154</v>
      </c>
      <c r="AG7870" t="s">
        <v>43400</v>
      </c>
      <c r="AH7870" t="s">
        <v>51</v>
      </c>
      <c r="AJ7870" t="s">
        <v>53</v>
      </c>
      <c r="AL7870" t="s">
        <v>68</v>
      </c>
      <c r="AO7870" t="s">
        <v>5443</v>
      </c>
      <c r="AP7870" s="1">
        <v>45412.493055555555</v>
      </c>
      <c r="AQ7870" s="1">
        <v>45358.627083333333</v>
      </c>
    </row>
    <row r="7871" spans="1:43" x14ac:dyDescent="0.35">
      <c r="A7871" t="s">
        <v>43401</v>
      </c>
      <c r="B7871" t="s">
        <v>43402</v>
      </c>
      <c r="C7871" t="s">
        <v>2073</v>
      </c>
      <c r="F7871" t="s">
        <v>43403</v>
      </c>
      <c r="H7871" t="s">
        <v>43401</v>
      </c>
      <c r="J7871" t="s">
        <v>9101</v>
      </c>
      <c r="M7871" t="s">
        <v>30196</v>
      </c>
      <c r="N7871" t="s">
        <v>287</v>
      </c>
      <c r="O7871">
        <v>80516</v>
      </c>
      <c r="P7871" t="s">
        <v>50</v>
      </c>
      <c r="U7871" s="1">
        <v>44859</v>
      </c>
      <c r="V7871" s="1">
        <v>44859</v>
      </c>
      <c r="W7871" s="1">
        <v>44859.631944444445</v>
      </c>
      <c r="X7871" s="1">
        <v>44859.631944444445</v>
      </c>
      <c r="AC7871" t="s">
        <v>53</v>
      </c>
      <c r="AD7871">
        <v>2969510604</v>
      </c>
      <c r="AE7871" s="1">
        <v>38385.431944444441</v>
      </c>
      <c r="AG7871" t="s">
        <v>43404</v>
      </c>
      <c r="AH7871" t="s">
        <v>51</v>
      </c>
      <c r="AJ7871" t="s">
        <v>53</v>
      </c>
      <c r="AL7871" t="s">
        <v>78</v>
      </c>
      <c r="AO7871" t="s">
        <v>8142</v>
      </c>
    </row>
    <row r="7872" spans="1:43" x14ac:dyDescent="0.35">
      <c r="A7872" t="s">
        <v>43405</v>
      </c>
      <c r="B7872" t="s">
        <v>43406</v>
      </c>
      <c r="C7872" t="s">
        <v>443</v>
      </c>
      <c r="F7872" t="s">
        <v>43407</v>
      </c>
      <c r="H7872" t="s">
        <v>43405</v>
      </c>
      <c r="J7872" t="s">
        <v>9101</v>
      </c>
      <c r="N7872" t="s">
        <v>287</v>
      </c>
      <c r="O7872">
        <v>80516</v>
      </c>
      <c r="P7872" t="s">
        <v>50</v>
      </c>
      <c r="U7872" s="1">
        <v>44859</v>
      </c>
      <c r="V7872" s="1">
        <v>44859</v>
      </c>
      <c r="W7872" s="1">
        <v>44859.682638888888</v>
      </c>
      <c r="X7872" s="1">
        <v>44859.682638888888</v>
      </c>
      <c r="AC7872" t="s">
        <v>53</v>
      </c>
      <c r="AD7872">
        <v>2969510604</v>
      </c>
      <c r="AE7872" s="1">
        <v>38385.431944444441</v>
      </c>
      <c r="AG7872" t="s">
        <v>43408</v>
      </c>
      <c r="AH7872" t="s">
        <v>51</v>
      </c>
      <c r="AJ7872" t="s">
        <v>53</v>
      </c>
      <c r="AL7872" t="s">
        <v>78</v>
      </c>
      <c r="AO7872" t="s">
        <v>8142</v>
      </c>
    </row>
    <row r="7873" spans="1:42" x14ac:dyDescent="0.35">
      <c r="A7873" t="s">
        <v>43409</v>
      </c>
      <c r="B7873" t="s">
        <v>38225</v>
      </c>
      <c r="C7873" t="s">
        <v>6957</v>
      </c>
      <c r="F7873" t="s">
        <v>43410</v>
      </c>
      <c r="H7873" t="s">
        <v>43411</v>
      </c>
      <c r="N7873" t="s">
        <v>13659</v>
      </c>
      <c r="O7873">
        <v>29154</v>
      </c>
      <c r="P7873" t="s">
        <v>50</v>
      </c>
      <c r="U7873" s="1">
        <v>44859</v>
      </c>
      <c r="V7873" s="1">
        <v>44859</v>
      </c>
      <c r="AC7873" t="s">
        <v>53</v>
      </c>
      <c r="AD7873">
        <v>9999999999</v>
      </c>
      <c r="AE7873" s="1">
        <v>45196</v>
      </c>
      <c r="AG7873" t="s">
        <v>43412</v>
      </c>
      <c r="AH7873" t="s">
        <v>51</v>
      </c>
      <c r="AJ7873" t="s">
        <v>53</v>
      </c>
      <c r="AO7873" t="s">
        <v>8142</v>
      </c>
    </row>
    <row r="7874" spans="1:42" x14ac:dyDescent="0.35">
      <c r="A7874">
        <v>322713</v>
      </c>
      <c r="B7874" t="s">
        <v>43413</v>
      </c>
      <c r="C7874" t="s">
        <v>11725</v>
      </c>
      <c r="F7874" t="s">
        <v>41747</v>
      </c>
      <c r="H7874" t="s">
        <v>43414</v>
      </c>
      <c r="J7874" t="s">
        <v>18584</v>
      </c>
      <c r="N7874" t="s">
        <v>287</v>
      </c>
      <c r="O7874">
        <v>80814</v>
      </c>
      <c r="P7874" t="s">
        <v>50</v>
      </c>
      <c r="U7874" s="1">
        <v>44859</v>
      </c>
      <c r="V7874" s="1">
        <v>44859</v>
      </c>
      <c r="W7874" s="1">
        <v>44859.775694444441</v>
      </c>
      <c r="X7874" s="1">
        <v>44859.775694444441</v>
      </c>
      <c r="AC7874" t="s">
        <v>53</v>
      </c>
      <c r="AD7874">
        <v>2969543968</v>
      </c>
      <c r="AE7874" s="1">
        <v>40032.470138888886</v>
      </c>
      <c r="AG7874" t="s">
        <v>43415</v>
      </c>
      <c r="AH7874" t="s">
        <v>51</v>
      </c>
      <c r="AJ7874" t="s">
        <v>53</v>
      </c>
      <c r="AL7874" t="s">
        <v>78</v>
      </c>
      <c r="AO7874" t="s">
        <v>8142</v>
      </c>
    </row>
    <row r="7875" spans="1:42" x14ac:dyDescent="0.35">
      <c r="A7875">
        <v>323936</v>
      </c>
      <c r="B7875" t="s">
        <v>9792</v>
      </c>
      <c r="C7875" t="s">
        <v>4860</v>
      </c>
      <c r="F7875" t="s">
        <v>41747</v>
      </c>
      <c r="H7875" t="s">
        <v>43416</v>
      </c>
      <c r="J7875" t="s">
        <v>18584</v>
      </c>
      <c r="N7875" t="s">
        <v>287</v>
      </c>
      <c r="O7875">
        <v>80102</v>
      </c>
      <c r="P7875" t="s">
        <v>50</v>
      </c>
      <c r="U7875" s="1">
        <v>44859</v>
      </c>
      <c r="V7875" s="1">
        <v>44859</v>
      </c>
      <c r="W7875" s="1">
        <v>44859.769444444442</v>
      </c>
      <c r="X7875" s="1">
        <v>44859.769444444442</v>
      </c>
      <c r="AC7875" t="s">
        <v>53</v>
      </c>
      <c r="AD7875">
        <v>2969543968</v>
      </c>
      <c r="AE7875" s="1">
        <v>40032.470138888886</v>
      </c>
      <c r="AG7875" t="s">
        <v>43417</v>
      </c>
      <c r="AH7875" t="s">
        <v>51</v>
      </c>
      <c r="AJ7875" t="s">
        <v>53</v>
      </c>
      <c r="AL7875" t="s">
        <v>78</v>
      </c>
      <c r="AO7875" t="s">
        <v>8142</v>
      </c>
    </row>
    <row r="7876" spans="1:42" x14ac:dyDescent="0.35">
      <c r="A7876">
        <v>300787</v>
      </c>
      <c r="B7876" t="s">
        <v>43418</v>
      </c>
      <c r="C7876" t="s">
        <v>11910</v>
      </c>
      <c r="F7876">
        <f>1480-244-9235</f>
        <v>-7999</v>
      </c>
      <c r="H7876" t="s">
        <v>41759</v>
      </c>
      <c r="J7876" t="s">
        <v>18584</v>
      </c>
      <c r="N7876" t="s">
        <v>287</v>
      </c>
      <c r="O7876">
        <v>80018</v>
      </c>
      <c r="P7876" t="s">
        <v>50</v>
      </c>
      <c r="U7876" s="1">
        <v>44859</v>
      </c>
      <c r="V7876" s="1">
        <v>44859</v>
      </c>
      <c r="W7876" s="1">
        <v>44859.761111111111</v>
      </c>
      <c r="X7876" s="1">
        <v>44859.761111111111</v>
      </c>
      <c r="AC7876" t="s">
        <v>53</v>
      </c>
      <c r="AD7876">
        <v>2969543968</v>
      </c>
      <c r="AE7876" s="1">
        <v>40032.470138888886</v>
      </c>
      <c r="AF7876" t="s">
        <v>43419</v>
      </c>
      <c r="AG7876" t="s">
        <v>43420</v>
      </c>
      <c r="AH7876" t="s">
        <v>51</v>
      </c>
      <c r="AJ7876" t="s">
        <v>53</v>
      </c>
      <c r="AL7876" t="s">
        <v>68</v>
      </c>
      <c r="AO7876" t="s">
        <v>8142</v>
      </c>
      <c r="AP7876" s="1">
        <v>45092.418749999997</v>
      </c>
    </row>
    <row r="7877" spans="1:42" x14ac:dyDescent="0.35">
      <c r="A7877">
        <v>336477</v>
      </c>
      <c r="B7877" t="s">
        <v>33897</v>
      </c>
      <c r="C7877" t="s">
        <v>16664</v>
      </c>
      <c r="F7877" t="s">
        <v>41747</v>
      </c>
      <c r="H7877" t="s">
        <v>43421</v>
      </c>
      <c r="J7877" t="s">
        <v>18584</v>
      </c>
      <c r="N7877" t="s">
        <v>287</v>
      </c>
      <c r="O7877">
        <v>80610</v>
      </c>
      <c r="P7877" t="s">
        <v>50</v>
      </c>
      <c r="U7877" s="1">
        <v>44859</v>
      </c>
      <c r="V7877" s="1">
        <v>44859</v>
      </c>
      <c r="W7877" s="1">
        <v>44859.756944444445</v>
      </c>
      <c r="X7877" s="1">
        <v>44859.756944444445</v>
      </c>
      <c r="AC7877" t="s">
        <v>53</v>
      </c>
      <c r="AD7877">
        <v>2969543968</v>
      </c>
      <c r="AE7877" s="1">
        <v>40032.470138888886</v>
      </c>
      <c r="AG7877" t="s">
        <v>43422</v>
      </c>
      <c r="AH7877" t="s">
        <v>51</v>
      </c>
      <c r="AJ7877" t="s">
        <v>53</v>
      </c>
      <c r="AL7877" t="s">
        <v>78</v>
      </c>
      <c r="AO7877" t="s">
        <v>8142</v>
      </c>
    </row>
    <row r="7878" spans="1:42" x14ac:dyDescent="0.35">
      <c r="A7878">
        <v>330110</v>
      </c>
      <c r="B7878" t="s">
        <v>15080</v>
      </c>
      <c r="C7878" t="s">
        <v>3285</v>
      </c>
      <c r="F7878" t="s">
        <v>41747</v>
      </c>
      <c r="H7878" t="s">
        <v>43421</v>
      </c>
      <c r="J7878" t="s">
        <v>18584</v>
      </c>
      <c r="N7878" t="s">
        <v>287</v>
      </c>
      <c r="O7878">
        <v>80610</v>
      </c>
      <c r="P7878" t="s">
        <v>50</v>
      </c>
      <c r="U7878" s="1">
        <v>44859</v>
      </c>
      <c r="V7878" s="1">
        <v>44859</v>
      </c>
      <c r="W7878" s="1">
        <v>44859.74722222222</v>
      </c>
      <c r="X7878" s="1">
        <v>44859.74722222222</v>
      </c>
      <c r="AC7878" t="s">
        <v>53</v>
      </c>
      <c r="AD7878">
        <v>2969543968</v>
      </c>
      <c r="AE7878" s="1">
        <v>40032.470138888886</v>
      </c>
      <c r="AG7878" t="s">
        <v>43423</v>
      </c>
      <c r="AH7878" t="s">
        <v>51</v>
      </c>
      <c r="AJ7878" t="s">
        <v>53</v>
      </c>
      <c r="AL7878" t="s">
        <v>78</v>
      </c>
      <c r="AO7878" t="s">
        <v>8142</v>
      </c>
    </row>
    <row r="7879" spans="1:42" x14ac:dyDescent="0.35">
      <c r="A7879">
        <v>326605</v>
      </c>
      <c r="B7879" t="s">
        <v>18939</v>
      </c>
      <c r="C7879" t="s">
        <v>2491</v>
      </c>
      <c r="F7879" t="s">
        <v>41747</v>
      </c>
      <c r="H7879" t="s">
        <v>43421</v>
      </c>
      <c r="J7879" t="s">
        <v>18584</v>
      </c>
      <c r="N7879" t="s">
        <v>287</v>
      </c>
      <c r="O7879">
        <v>80610</v>
      </c>
      <c r="P7879" t="s">
        <v>50</v>
      </c>
      <c r="U7879" s="1">
        <v>44859</v>
      </c>
      <c r="V7879" s="1">
        <v>44859</v>
      </c>
      <c r="W7879" s="1">
        <v>44859.743750000001</v>
      </c>
      <c r="X7879" s="1">
        <v>44859.743750000001</v>
      </c>
      <c r="AC7879" t="s">
        <v>53</v>
      </c>
      <c r="AD7879">
        <v>2969543968</v>
      </c>
      <c r="AE7879" s="1">
        <v>40032.470138888886</v>
      </c>
      <c r="AG7879" t="s">
        <v>43424</v>
      </c>
      <c r="AH7879" t="s">
        <v>51</v>
      </c>
      <c r="AJ7879" t="s">
        <v>53</v>
      </c>
      <c r="AL7879" t="s">
        <v>78</v>
      </c>
      <c r="AO7879" t="s">
        <v>8142</v>
      </c>
    </row>
    <row r="7880" spans="1:42" x14ac:dyDescent="0.35">
      <c r="A7880">
        <v>308329</v>
      </c>
      <c r="B7880" t="s">
        <v>15080</v>
      </c>
      <c r="C7880" t="s">
        <v>7769</v>
      </c>
      <c r="H7880" t="s">
        <v>43421</v>
      </c>
      <c r="J7880" t="s">
        <v>18584</v>
      </c>
      <c r="P7880" t="s">
        <v>50</v>
      </c>
      <c r="U7880" s="1">
        <v>44859</v>
      </c>
      <c r="V7880" s="1">
        <v>44859</v>
      </c>
      <c r="W7880" s="1">
        <v>44859.739583333336</v>
      </c>
      <c r="X7880" s="1">
        <v>44859.739583333336</v>
      </c>
      <c r="AC7880" t="s">
        <v>53</v>
      </c>
      <c r="AD7880">
        <v>2969543968</v>
      </c>
      <c r="AE7880" s="1">
        <v>40032.470138888886</v>
      </c>
      <c r="AG7880" t="s">
        <v>43425</v>
      </c>
      <c r="AH7880" t="s">
        <v>51</v>
      </c>
      <c r="AJ7880" t="s">
        <v>53</v>
      </c>
      <c r="AL7880" t="s">
        <v>78</v>
      </c>
      <c r="AO7880" t="s">
        <v>8142</v>
      </c>
    </row>
    <row r="7881" spans="1:42" x14ac:dyDescent="0.35">
      <c r="A7881">
        <v>279169</v>
      </c>
      <c r="B7881" t="s">
        <v>7422</v>
      </c>
      <c r="C7881" t="s">
        <v>2740</v>
      </c>
      <c r="F7881" t="s">
        <v>41747</v>
      </c>
      <c r="H7881" t="s">
        <v>43421</v>
      </c>
      <c r="J7881" t="s">
        <v>18584</v>
      </c>
      <c r="K7881" t="s">
        <v>2782</v>
      </c>
      <c r="M7881" t="s">
        <v>2783</v>
      </c>
      <c r="N7881" t="s">
        <v>264</v>
      </c>
      <c r="O7881">
        <v>77002</v>
      </c>
      <c r="P7881" t="s">
        <v>50</v>
      </c>
      <c r="U7881" s="1">
        <v>44859</v>
      </c>
      <c r="V7881" s="1">
        <v>44859</v>
      </c>
      <c r="W7881" s="1">
        <v>44859.736111111109</v>
      </c>
      <c r="X7881" s="1">
        <v>44859.736111111109</v>
      </c>
      <c r="AC7881" t="s">
        <v>53</v>
      </c>
      <c r="AD7881">
        <v>2969543968</v>
      </c>
      <c r="AE7881" s="1">
        <v>40032.470138888886</v>
      </c>
      <c r="AG7881" t="s">
        <v>43426</v>
      </c>
      <c r="AH7881" t="s">
        <v>51</v>
      </c>
      <c r="AJ7881" t="s">
        <v>53</v>
      </c>
      <c r="AL7881" t="s">
        <v>78</v>
      </c>
      <c r="AO7881" t="s">
        <v>8142</v>
      </c>
    </row>
    <row r="7882" spans="1:42" x14ac:dyDescent="0.35">
      <c r="A7882">
        <v>226915</v>
      </c>
      <c r="B7882" t="s">
        <v>775</v>
      </c>
      <c r="C7882" t="s">
        <v>7753</v>
      </c>
      <c r="F7882" t="s">
        <v>41747</v>
      </c>
      <c r="H7882" t="s">
        <v>43421</v>
      </c>
      <c r="J7882" t="s">
        <v>18584</v>
      </c>
      <c r="N7882" t="s">
        <v>287</v>
      </c>
      <c r="O7882">
        <v>80610</v>
      </c>
      <c r="P7882" t="s">
        <v>50</v>
      </c>
      <c r="U7882" s="1">
        <v>44859</v>
      </c>
      <c r="V7882" s="1">
        <v>44859</v>
      </c>
      <c r="W7882" s="1">
        <v>44859.732638888891</v>
      </c>
      <c r="X7882" s="1">
        <v>44859.732638888891</v>
      </c>
      <c r="AC7882" t="s">
        <v>53</v>
      </c>
      <c r="AD7882">
        <v>2969543968</v>
      </c>
      <c r="AE7882" s="1">
        <v>40032.470138888886</v>
      </c>
      <c r="AG7882" t="s">
        <v>43427</v>
      </c>
      <c r="AH7882" t="s">
        <v>51</v>
      </c>
      <c r="AJ7882" t="s">
        <v>53</v>
      </c>
      <c r="AL7882" t="s">
        <v>78</v>
      </c>
      <c r="AO7882" t="s">
        <v>8142</v>
      </c>
    </row>
    <row r="7883" spans="1:42" x14ac:dyDescent="0.35">
      <c r="A7883">
        <v>336497</v>
      </c>
      <c r="B7883" t="s">
        <v>6118</v>
      </c>
      <c r="C7883" t="s">
        <v>16943</v>
      </c>
      <c r="F7883" t="s">
        <v>41747</v>
      </c>
      <c r="H7883" t="s">
        <v>43428</v>
      </c>
      <c r="J7883" t="s">
        <v>18584</v>
      </c>
      <c r="N7883" t="s">
        <v>287</v>
      </c>
      <c r="O7883">
        <v>80817</v>
      </c>
      <c r="P7883" t="s">
        <v>50</v>
      </c>
      <c r="U7883" s="1">
        <v>44859</v>
      </c>
      <c r="V7883" s="1">
        <v>44859</v>
      </c>
      <c r="W7883" s="1">
        <v>44859.725694444445</v>
      </c>
      <c r="X7883" s="1">
        <v>44859.725694444445</v>
      </c>
      <c r="AC7883" t="s">
        <v>53</v>
      </c>
      <c r="AD7883">
        <v>2969543968</v>
      </c>
      <c r="AE7883" s="1">
        <v>40032.470138888886</v>
      </c>
      <c r="AG7883" t="s">
        <v>43429</v>
      </c>
      <c r="AH7883" t="s">
        <v>51</v>
      </c>
      <c r="AJ7883" t="s">
        <v>53</v>
      </c>
      <c r="AL7883" t="s">
        <v>78</v>
      </c>
      <c r="AO7883" t="s">
        <v>8142</v>
      </c>
    </row>
    <row r="7884" spans="1:42" x14ac:dyDescent="0.35">
      <c r="A7884">
        <v>319360</v>
      </c>
      <c r="B7884" t="s">
        <v>1345</v>
      </c>
      <c r="C7884" t="s">
        <v>443</v>
      </c>
      <c r="F7884" t="s">
        <v>41747</v>
      </c>
      <c r="H7884" t="s">
        <v>43428</v>
      </c>
      <c r="J7884" t="s">
        <v>18584</v>
      </c>
      <c r="N7884" t="s">
        <v>287</v>
      </c>
      <c r="O7884">
        <v>80817</v>
      </c>
      <c r="P7884" t="s">
        <v>50</v>
      </c>
      <c r="U7884" s="1">
        <v>44859</v>
      </c>
      <c r="V7884" s="1">
        <v>44859</v>
      </c>
      <c r="W7884" s="1">
        <v>44859.720833333333</v>
      </c>
      <c r="X7884" s="1">
        <v>44859.720833333333</v>
      </c>
      <c r="AC7884" t="s">
        <v>53</v>
      </c>
      <c r="AD7884">
        <v>2969543968</v>
      </c>
      <c r="AE7884" s="1">
        <v>40032.470138888886</v>
      </c>
      <c r="AG7884" t="s">
        <v>43430</v>
      </c>
      <c r="AH7884" t="s">
        <v>51</v>
      </c>
      <c r="AJ7884" t="s">
        <v>53</v>
      </c>
      <c r="AL7884" t="s">
        <v>78</v>
      </c>
      <c r="AO7884" t="s">
        <v>8142</v>
      </c>
    </row>
    <row r="7885" spans="1:42" x14ac:dyDescent="0.35">
      <c r="A7885">
        <v>317560</v>
      </c>
      <c r="B7885" t="s">
        <v>30960</v>
      </c>
      <c r="C7885" t="s">
        <v>2340</v>
      </c>
      <c r="F7885" t="s">
        <v>41747</v>
      </c>
      <c r="H7885" t="s">
        <v>43428</v>
      </c>
      <c r="J7885" t="s">
        <v>18584</v>
      </c>
      <c r="N7885" t="s">
        <v>287</v>
      </c>
      <c r="O7885">
        <v>80817</v>
      </c>
      <c r="P7885" t="s">
        <v>50</v>
      </c>
      <c r="U7885" s="1">
        <v>44859</v>
      </c>
      <c r="V7885" s="1">
        <v>44859</v>
      </c>
      <c r="W7885" s="1">
        <v>44859.717361111114</v>
      </c>
      <c r="X7885" s="1">
        <v>44859.717361111114</v>
      </c>
      <c r="AC7885" t="s">
        <v>53</v>
      </c>
      <c r="AD7885">
        <v>2969543968</v>
      </c>
      <c r="AE7885" s="1">
        <v>40032.470138888886</v>
      </c>
      <c r="AG7885" t="s">
        <v>43431</v>
      </c>
      <c r="AH7885" t="s">
        <v>51</v>
      </c>
      <c r="AJ7885" t="s">
        <v>53</v>
      </c>
      <c r="AL7885" t="s">
        <v>78</v>
      </c>
      <c r="AO7885" t="s">
        <v>8142</v>
      </c>
    </row>
    <row r="7886" spans="1:42" x14ac:dyDescent="0.35">
      <c r="A7886">
        <v>317558</v>
      </c>
      <c r="B7886" t="s">
        <v>5388</v>
      </c>
      <c r="C7886" t="s">
        <v>894</v>
      </c>
      <c r="H7886" t="s">
        <v>43432</v>
      </c>
      <c r="J7886" t="s">
        <v>18584</v>
      </c>
      <c r="K7886" t="s">
        <v>2782</v>
      </c>
      <c r="M7886" t="s">
        <v>2783</v>
      </c>
      <c r="N7886" t="s">
        <v>264</v>
      </c>
      <c r="O7886">
        <v>77002</v>
      </c>
      <c r="P7886" t="s">
        <v>50</v>
      </c>
      <c r="U7886" s="1">
        <v>44859</v>
      </c>
      <c r="V7886" s="1">
        <v>44859</v>
      </c>
      <c r="W7886" s="1">
        <v>44859.715277777781</v>
      </c>
      <c r="X7886" s="1">
        <v>44859.715277777781</v>
      </c>
      <c r="AC7886" t="s">
        <v>53</v>
      </c>
      <c r="AD7886">
        <v>2969543968</v>
      </c>
      <c r="AE7886" s="1">
        <v>40032.470138888886</v>
      </c>
      <c r="AG7886" t="s">
        <v>43433</v>
      </c>
      <c r="AH7886" t="s">
        <v>51</v>
      </c>
      <c r="AJ7886" t="s">
        <v>53</v>
      </c>
      <c r="AL7886" t="s">
        <v>78</v>
      </c>
      <c r="AO7886" t="s">
        <v>8142</v>
      </c>
    </row>
    <row r="7887" spans="1:42" x14ac:dyDescent="0.35">
      <c r="A7887" s="2" t="s">
        <v>43434</v>
      </c>
      <c r="B7887" t="s">
        <v>43435</v>
      </c>
      <c r="C7887" t="s">
        <v>7386</v>
      </c>
      <c r="F7887" t="s">
        <v>41747</v>
      </c>
      <c r="H7887" t="s">
        <v>43428</v>
      </c>
      <c r="J7887" t="s">
        <v>18584</v>
      </c>
      <c r="N7887" t="s">
        <v>287</v>
      </c>
      <c r="O7887">
        <v>80817</v>
      </c>
      <c r="P7887" t="s">
        <v>50</v>
      </c>
      <c r="U7887" s="1">
        <v>44859</v>
      </c>
      <c r="V7887" s="1">
        <v>44859</v>
      </c>
      <c r="W7887" s="1">
        <v>44859.710416666669</v>
      </c>
      <c r="X7887" s="1">
        <v>44859.710416666669</v>
      </c>
      <c r="AC7887" t="s">
        <v>53</v>
      </c>
      <c r="AD7887">
        <v>2969543968</v>
      </c>
      <c r="AE7887" s="1">
        <v>40032.470138888886</v>
      </c>
      <c r="AG7887" t="s">
        <v>43436</v>
      </c>
      <c r="AH7887" t="s">
        <v>51</v>
      </c>
      <c r="AJ7887" t="s">
        <v>53</v>
      </c>
      <c r="AL7887" t="s">
        <v>78</v>
      </c>
      <c r="AO7887" t="s">
        <v>8142</v>
      </c>
    </row>
    <row r="7888" spans="1:42" x14ac:dyDescent="0.35">
      <c r="A7888">
        <v>338294</v>
      </c>
      <c r="B7888" t="s">
        <v>43437</v>
      </c>
      <c r="C7888" t="s">
        <v>6563</v>
      </c>
      <c r="F7888" t="s">
        <v>41747</v>
      </c>
      <c r="H7888" t="s">
        <v>43396</v>
      </c>
      <c r="J7888" t="s">
        <v>18584</v>
      </c>
      <c r="N7888" t="s">
        <v>287</v>
      </c>
      <c r="O7888">
        <v>80929</v>
      </c>
      <c r="P7888" t="s">
        <v>50</v>
      </c>
      <c r="U7888" s="1">
        <v>44859</v>
      </c>
      <c r="V7888" s="1">
        <v>44859</v>
      </c>
      <c r="W7888" s="1">
        <v>44859.700694444444</v>
      </c>
      <c r="X7888" s="1">
        <v>44859.700694444444</v>
      </c>
      <c r="AC7888" t="s">
        <v>53</v>
      </c>
      <c r="AD7888">
        <v>2969543968</v>
      </c>
      <c r="AE7888" s="1">
        <v>40032.470138888886</v>
      </c>
      <c r="AG7888" t="s">
        <v>43438</v>
      </c>
      <c r="AH7888" t="s">
        <v>51</v>
      </c>
      <c r="AJ7888" t="s">
        <v>53</v>
      </c>
      <c r="AL7888" t="s">
        <v>78</v>
      </c>
      <c r="AO7888" t="s">
        <v>8142</v>
      </c>
    </row>
    <row r="7889" spans="1:42" x14ac:dyDescent="0.35">
      <c r="A7889">
        <v>283316</v>
      </c>
      <c r="B7889" t="s">
        <v>43439</v>
      </c>
      <c r="C7889" t="s">
        <v>5070</v>
      </c>
      <c r="F7889" t="s">
        <v>41747</v>
      </c>
      <c r="H7889" t="s">
        <v>43396</v>
      </c>
      <c r="J7889" t="s">
        <v>18584</v>
      </c>
      <c r="K7889" t="s">
        <v>2782</v>
      </c>
      <c r="M7889" t="s">
        <v>2783</v>
      </c>
      <c r="N7889" t="s">
        <v>264</v>
      </c>
      <c r="O7889">
        <v>77002</v>
      </c>
      <c r="P7889" t="s">
        <v>50</v>
      </c>
      <c r="U7889" s="1">
        <v>44859</v>
      </c>
      <c r="V7889" s="1">
        <v>44859</v>
      </c>
      <c r="W7889" s="1">
        <v>44859.675694444442</v>
      </c>
      <c r="X7889" s="1">
        <v>44859.675694444442</v>
      </c>
      <c r="AC7889" t="s">
        <v>53</v>
      </c>
      <c r="AD7889">
        <v>2969543968</v>
      </c>
      <c r="AE7889" s="1">
        <v>40032.470138888886</v>
      </c>
      <c r="AG7889" t="s">
        <v>43440</v>
      </c>
      <c r="AH7889" t="s">
        <v>51</v>
      </c>
      <c r="AJ7889" t="s">
        <v>53</v>
      </c>
      <c r="AL7889" t="s">
        <v>78</v>
      </c>
      <c r="AO7889" t="s">
        <v>8142</v>
      </c>
    </row>
    <row r="7890" spans="1:42" x14ac:dyDescent="0.35">
      <c r="A7890">
        <v>336983</v>
      </c>
      <c r="B7890" t="s">
        <v>43441</v>
      </c>
      <c r="C7890" t="s">
        <v>3460</v>
      </c>
      <c r="F7890" t="s">
        <v>41747</v>
      </c>
      <c r="H7890" t="s">
        <v>43442</v>
      </c>
      <c r="J7890" t="s">
        <v>18584</v>
      </c>
      <c r="N7890" t="s">
        <v>287</v>
      </c>
      <c r="O7890">
        <v>80643</v>
      </c>
      <c r="P7890" t="s">
        <v>50</v>
      </c>
      <c r="U7890" s="1">
        <v>44859</v>
      </c>
      <c r="V7890" s="1">
        <v>44859</v>
      </c>
      <c r="W7890" s="1">
        <v>44859.664583333331</v>
      </c>
      <c r="X7890" s="1">
        <v>44859.664583333331</v>
      </c>
      <c r="AC7890" t="s">
        <v>53</v>
      </c>
      <c r="AD7890">
        <v>2969543968</v>
      </c>
      <c r="AE7890" s="1">
        <v>40032.470138888886</v>
      </c>
      <c r="AG7890" t="s">
        <v>43443</v>
      </c>
      <c r="AH7890" t="s">
        <v>51</v>
      </c>
      <c r="AJ7890" t="s">
        <v>53</v>
      </c>
      <c r="AL7890" t="s">
        <v>78</v>
      </c>
      <c r="AO7890" t="s">
        <v>8142</v>
      </c>
    </row>
    <row r="7891" spans="1:42" x14ac:dyDescent="0.35">
      <c r="A7891">
        <v>332178</v>
      </c>
      <c r="B7891" t="s">
        <v>3596</v>
      </c>
      <c r="C7891" t="s">
        <v>27310</v>
      </c>
      <c r="F7891" t="s">
        <v>41747</v>
      </c>
      <c r="H7891" t="s">
        <v>43442</v>
      </c>
      <c r="J7891" t="s">
        <v>18584</v>
      </c>
      <c r="N7891" t="s">
        <v>287</v>
      </c>
      <c r="O7891">
        <v>80643</v>
      </c>
      <c r="P7891" t="s">
        <v>50</v>
      </c>
      <c r="U7891" s="1">
        <v>44859</v>
      </c>
      <c r="V7891" s="1">
        <v>44859</v>
      </c>
      <c r="W7891" s="1">
        <v>44859.65902777778</v>
      </c>
      <c r="X7891" s="1">
        <v>44859.65902777778</v>
      </c>
      <c r="AC7891" t="s">
        <v>53</v>
      </c>
      <c r="AD7891">
        <v>2969543968</v>
      </c>
      <c r="AE7891" s="1">
        <v>40032.470138888886</v>
      </c>
      <c r="AG7891" t="s">
        <v>43444</v>
      </c>
      <c r="AH7891" t="s">
        <v>51</v>
      </c>
      <c r="AJ7891" t="s">
        <v>53</v>
      </c>
      <c r="AL7891" t="s">
        <v>78</v>
      </c>
      <c r="AO7891" t="s">
        <v>8142</v>
      </c>
    </row>
    <row r="7892" spans="1:42" x14ac:dyDescent="0.35">
      <c r="A7892">
        <v>323489</v>
      </c>
      <c r="B7892" t="s">
        <v>43445</v>
      </c>
      <c r="C7892" t="s">
        <v>1798</v>
      </c>
      <c r="F7892" t="s">
        <v>41747</v>
      </c>
      <c r="H7892" t="s">
        <v>43396</v>
      </c>
      <c r="N7892" t="s">
        <v>287</v>
      </c>
      <c r="O7892">
        <v>80929</v>
      </c>
      <c r="P7892" t="s">
        <v>50</v>
      </c>
      <c r="U7892" s="1">
        <v>44859</v>
      </c>
      <c r="V7892" s="1">
        <v>44859</v>
      </c>
      <c r="AC7892" t="s">
        <v>53</v>
      </c>
      <c r="AG7892" t="s">
        <v>43446</v>
      </c>
      <c r="AH7892" t="s">
        <v>51</v>
      </c>
      <c r="AJ7892" t="s">
        <v>53</v>
      </c>
      <c r="AL7892" t="s">
        <v>78</v>
      </c>
      <c r="AO7892" t="s">
        <v>8142</v>
      </c>
    </row>
    <row r="7893" spans="1:42" x14ac:dyDescent="0.35">
      <c r="A7893" s="2" t="s">
        <v>43447</v>
      </c>
      <c r="B7893" t="s">
        <v>43448</v>
      </c>
      <c r="C7893" t="s">
        <v>1829</v>
      </c>
      <c r="F7893" t="s">
        <v>41747</v>
      </c>
      <c r="H7893" t="s">
        <v>43428</v>
      </c>
      <c r="N7893" t="s">
        <v>287</v>
      </c>
      <c r="O7893">
        <v>80817</v>
      </c>
      <c r="P7893" t="s">
        <v>50</v>
      </c>
      <c r="U7893" s="1">
        <v>44859</v>
      </c>
      <c r="V7893" s="1">
        <v>44859</v>
      </c>
      <c r="AC7893" t="s">
        <v>53</v>
      </c>
      <c r="AG7893" t="s">
        <v>43449</v>
      </c>
      <c r="AH7893" t="s">
        <v>51</v>
      </c>
      <c r="AJ7893" t="s">
        <v>53</v>
      </c>
      <c r="AL7893" t="s">
        <v>78</v>
      </c>
      <c r="AO7893" t="s">
        <v>8142</v>
      </c>
    </row>
    <row r="7894" spans="1:42" x14ac:dyDescent="0.35">
      <c r="A7894">
        <v>334332</v>
      </c>
      <c r="B7894" t="s">
        <v>4449</v>
      </c>
      <c r="C7894" t="s">
        <v>4162</v>
      </c>
      <c r="F7894" t="s">
        <v>41747</v>
      </c>
      <c r="H7894" t="s">
        <v>43396</v>
      </c>
      <c r="N7894" t="s">
        <v>287</v>
      </c>
      <c r="O7894">
        <v>80929</v>
      </c>
      <c r="P7894" t="s">
        <v>50</v>
      </c>
      <c r="U7894" s="1">
        <v>44859</v>
      </c>
      <c r="V7894" s="1">
        <v>44859</v>
      </c>
      <c r="AC7894" t="s">
        <v>53</v>
      </c>
      <c r="AG7894" t="s">
        <v>43450</v>
      </c>
      <c r="AH7894" t="s">
        <v>51</v>
      </c>
      <c r="AJ7894" t="s">
        <v>53</v>
      </c>
      <c r="AL7894" t="s">
        <v>78</v>
      </c>
      <c r="AO7894" t="s">
        <v>8142</v>
      </c>
    </row>
    <row r="7895" spans="1:42" x14ac:dyDescent="0.35">
      <c r="A7895">
        <v>281692</v>
      </c>
      <c r="B7895" t="s">
        <v>2882</v>
      </c>
      <c r="C7895" t="s">
        <v>16943</v>
      </c>
      <c r="F7895" t="s">
        <v>41747</v>
      </c>
      <c r="H7895" t="s">
        <v>43442</v>
      </c>
      <c r="N7895" t="s">
        <v>287</v>
      </c>
      <c r="O7895">
        <v>80643</v>
      </c>
      <c r="P7895" t="s">
        <v>50</v>
      </c>
      <c r="U7895" s="1">
        <v>44859</v>
      </c>
      <c r="V7895" s="1">
        <v>44859</v>
      </c>
      <c r="AC7895" t="s">
        <v>53</v>
      </c>
      <c r="AG7895" t="s">
        <v>43451</v>
      </c>
      <c r="AH7895" t="s">
        <v>51</v>
      </c>
      <c r="AJ7895" t="s">
        <v>53</v>
      </c>
      <c r="AL7895" t="s">
        <v>78</v>
      </c>
      <c r="AO7895" t="s">
        <v>8142</v>
      </c>
    </row>
    <row r="7896" spans="1:42" x14ac:dyDescent="0.35">
      <c r="A7896">
        <v>332282</v>
      </c>
      <c r="B7896" t="s">
        <v>1498</v>
      </c>
      <c r="C7896" t="s">
        <v>1625</v>
      </c>
      <c r="F7896">
        <f>1480-244-9235</f>
        <v>-7999</v>
      </c>
      <c r="H7896" t="s">
        <v>41759</v>
      </c>
      <c r="J7896" t="s">
        <v>18584</v>
      </c>
      <c r="N7896" t="s">
        <v>287</v>
      </c>
      <c r="O7896">
        <v>80018</v>
      </c>
      <c r="P7896" t="s">
        <v>50</v>
      </c>
      <c r="U7896" s="1">
        <v>44859</v>
      </c>
      <c r="V7896" s="1">
        <v>44859</v>
      </c>
      <c r="W7896" s="1">
        <v>44859.771527777775</v>
      </c>
      <c r="X7896" s="1">
        <v>44859.771527777775</v>
      </c>
      <c r="AC7896" t="s">
        <v>53</v>
      </c>
      <c r="AD7896">
        <v>2969543968</v>
      </c>
      <c r="AE7896" s="1">
        <v>40032.470138888886</v>
      </c>
      <c r="AF7896" t="s">
        <v>43419</v>
      </c>
      <c r="AG7896" t="s">
        <v>43452</v>
      </c>
      <c r="AH7896" t="s">
        <v>51</v>
      </c>
      <c r="AJ7896" t="s">
        <v>53</v>
      </c>
      <c r="AL7896" t="s">
        <v>68</v>
      </c>
      <c r="AO7896" t="s">
        <v>8142</v>
      </c>
      <c r="AP7896" s="1">
        <v>45092.43472222222</v>
      </c>
    </row>
    <row r="7897" spans="1:42" x14ac:dyDescent="0.35">
      <c r="A7897">
        <v>251791</v>
      </c>
      <c r="B7897" t="s">
        <v>43453</v>
      </c>
      <c r="C7897" t="s">
        <v>1829</v>
      </c>
      <c r="F7897" t="s">
        <v>41747</v>
      </c>
      <c r="H7897" t="s">
        <v>43442</v>
      </c>
      <c r="J7897" t="s">
        <v>18584</v>
      </c>
      <c r="N7897" t="s">
        <v>287</v>
      </c>
      <c r="O7897">
        <v>80643</v>
      </c>
      <c r="P7897" t="s">
        <v>50</v>
      </c>
      <c r="U7897" s="1">
        <v>44859</v>
      </c>
      <c r="V7897" s="1">
        <v>44859</v>
      </c>
      <c r="W7897" s="1">
        <v>44859.649305555555</v>
      </c>
      <c r="X7897" s="1">
        <v>44859.649305555555</v>
      </c>
      <c r="AC7897" t="s">
        <v>53</v>
      </c>
      <c r="AD7897">
        <v>2969543968</v>
      </c>
      <c r="AE7897" s="1">
        <v>40032.470138888886</v>
      </c>
      <c r="AG7897" t="s">
        <v>43454</v>
      </c>
      <c r="AH7897" t="s">
        <v>51</v>
      </c>
      <c r="AJ7897" t="s">
        <v>53</v>
      </c>
      <c r="AL7897" t="s">
        <v>78</v>
      </c>
      <c r="AO7897" t="s">
        <v>8142</v>
      </c>
    </row>
    <row r="7898" spans="1:42" x14ac:dyDescent="0.35">
      <c r="A7898">
        <v>251806</v>
      </c>
      <c r="B7898" t="s">
        <v>41412</v>
      </c>
      <c r="C7898" t="s">
        <v>728</v>
      </c>
      <c r="F7898" t="s">
        <v>41747</v>
      </c>
      <c r="H7898" t="s">
        <v>43442</v>
      </c>
      <c r="J7898" t="s">
        <v>18584</v>
      </c>
      <c r="N7898" t="s">
        <v>287</v>
      </c>
      <c r="O7898">
        <v>80643</v>
      </c>
      <c r="P7898" t="s">
        <v>50</v>
      </c>
      <c r="U7898" s="1">
        <v>44859</v>
      </c>
      <c r="V7898" s="1">
        <v>44859</v>
      </c>
      <c r="W7898" s="1">
        <v>44859.65347222222</v>
      </c>
      <c r="X7898" s="1">
        <v>44859.65347222222</v>
      </c>
      <c r="AC7898" t="s">
        <v>53</v>
      </c>
      <c r="AD7898">
        <v>2969543968</v>
      </c>
      <c r="AE7898" s="1">
        <v>40032.470138888886</v>
      </c>
      <c r="AG7898" t="s">
        <v>43455</v>
      </c>
      <c r="AH7898" t="s">
        <v>51</v>
      </c>
      <c r="AJ7898" t="s">
        <v>53</v>
      </c>
      <c r="AL7898" t="s">
        <v>78</v>
      </c>
      <c r="AO7898" t="s">
        <v>8142</v>
      </c>
    </row>
    <row r="7899" spans="1:42" x14ac:dyDescent="0.35">
      <c r="A7899" t="s">
        <v>43456</v>
      </c>
      <c r="B7899" t="s">
        <v>43457</v>
      </c>
      <c r="C7899" t="s">
        <v>43458</v>
      </c>
      <c r="F7899" t="s">
        <v>43459</v>
      </c>
      <c r="H7899" t="s">
        <v>43456</v>
      </c>
      <c r="J7899" t="s">
        <v>43460</v>
      </c>
      <c r="N7899" t="s">
        <v>9353</v>
      </c>
      <c r="O7899">
        <v>26416</v>
      </c>
      <c r="P7899" t="s">
        <v>50</v>
      </c>
      <c r="U7899" s="1">
        <v>44859</v>
      </c>
      <c r="V7899" s="1">
        <v>44859</v>
      </c>
      <c r="AC7899" t="s">
        <v>53</v>
      </c>
      <c r="AD7899">
        <v>2969472973</v>
      </c>
      <c r="AE7899" s="1">
        <v>36931</v>
      </c>
      <c r="AG7899" t="s">
        <v>43461</v>
      </c>
      <c r="AH7899" t="s">
        <v>51</v>
      </c>
      <c r="AJ7899" t="s">
        <v>53</v>
      </c>
      <c r="AO7899" t="s">
        <v>8142</v>
      </c>
    </row>
    <row r="7900" spans="1:42" x14ac:dyDescent="0.35">
      <c r="A7900" t="s">
        <v>43462</v>
      </c>
      <c r="B7900" t="s">
        <v>43463</v>
      </c>
      <c r="C7900" t="s">
        <v>4545</v>
      </c>
      <c r="F7900" t="s">
        <v>43464</v>
      </c>
      <c r="H7900" t="s">
        <v>43465</v>
      </c>
      <c r="I7900" t="s">
        <v>179</v>
      </c>
      <c r="J7900" t="s">
        <v>43466</v>
      </c>
      <c r="K7900" t="s">
        <v>43467</v>
      </c>
      <c r="M7900" t="s">
        <v>43468</v>
      </c>
      <c r="N7900" t="s">
        <v>12926</v>
      </c>
      <c r="O7900">
        <v>47421</v>
      </c>
      <c r="P7900" t="s">
        <v>50</v>
      </c>
      <c r="U7900" s="1">
        <v>44860</v>
      </c>
      <c r="V7900" s="1">
        <v>44860</v>
      </c>
      <c r="W7900" s="1">
        <v>44860.427083333336</v>
      </c>
      <c r="X7900" s="1">
        <v>44860.427083333336</v>
      </c>
      <c r="AC7900" t="s">
        <v>53</v>
      </c>
      <c r="AD7900">
        <v>2969592561</v>
      </c>
      <c r="AE7900" s="1">
        <v>41415.842361111114</v>
      </c>
      <c r="AG7900" t="s">
        <v>43469</v>
      </c>
      <c r="AH7900" t="s">
        <v>51</v>
      </c>
      <c r="AJ7900" t="s">
        <v>53</v>
      </c>
      <c r="AL7900" t="s">
        <v>68</v>
      </c>
      <c r="AO7900" t="s">
        <v>5443</v>
      </c>
    </row>
    <row r="7901" spans="1:42" x14ac:dyDescent="0.35">
      <c r="A7901" t="s">
        <v>43470</v>
      </c>
      <c r="B7901" t="s">
        <v>15326</v>
      </c>
      <c r="C7901" t="s">
        <v>22881</v>
      </c>
      <c r="F7901">
        <f>1303-587-7562</f>
        <v>-6846</v>
      </c>
      <c r="H7901" t="s">
        <v>43471</v>
      </c>
      <c r="J7901" t="s">
        <v>35251</v>
      </c>
      <c r="N7901" t="s">
        <v>287</v>
      </c>
      <c r="O7901">
        <v>80022</v>
      </c>
      <c r="P7901" t="s">
        <v>50</v>
      </c>
      <c r="U7901" s="1">
        <v>44860</v>
      </c>
      <c r="V7901" s="1">
        <v>44860</v>
      </c>
      <c r="W7901" s="1">
        <v>44860.51666666667</v>
      </c>
      <c r="X7901" s="1">
        <v>44860.51666666667</v>
      </c>
      <c r="AC7901" t="s">
        <v>53</v>
      </c>
      <c r="AD7901">
        <v>2969769333</v>
      </c>
      <c r="AE7901" s="1">
        <v>43083.676388888889</v>
      </c>
      <c r="AG7901" t="s">
        <v>43472</v>
      </c>
      <c r="AH7901" t="s">
        <v>51</v>
      </c>
      <c r="AJ7901" t="s">
        <v>53</v>
      </c>
      <c r="AL7901" t="s">
        <v>78</v>
      </c>
      <c r="AO7901" t="s">
        <v>8142</v>
      </c>
    </row>
    <row r="7902" spans="1:42" x14ac:dyDescent="0.35">
      <c r="A7902" t="s">
        <v>43473</v>
      </c>
      <c r="B7902" t="s">
        <v>43474</v>
      </c>
      <c r="C7902" t="s">
        <v>1429</v>
      </c>
      <c r="F7902" t="s">
        <v>43475</v>
      </c>
      <c r="H7902" t="s">
        <v>43473</v>
      </c>
      <c r="J7902" t="s">
        <v>43476</v>
      </c>
      <c r="K7902" t="s">
        <v>43477</v>
      </c>
      <c r="M7902" t="s">
        <v>1536</v>
      </c>
      <c r="N7902" t="s">
        <v>253</v>
      </c>
      <c r="O7902">
        <v>87421</v>
      </c>
      <c r="P7902" t="s">
        <v>50</v>
      </c>
      <c r="U7902" s="1">
        <v>44860</v>
      </c>
      <c r="V7902" s="1">
        <v>44860</v>
      </c>
      <c r="W7902" s="1">
        <v>44860.393750000003</v>
      </c>
      <c r="X7902" s="1">
        <v>44860.393750000003</v>
      </c>
      <c r="AC7902" t="s">
        <v>53</v>
      </c>
      <c r="AD7902">
        <v>2972139195</v>
      </c>
      <c r="AE7902" s="1">
        <v>44860.393055555556</v>
      </c>
      <c r="AF7902" t="s">
        <v>43478</v>
      </c>
      <c r="AG7902" t="s">
        <v>43479</v>
      </c>
      <c r="AH7902" t="s">
        <v>51</v>
      </c>
      <c r="AJ7902" t="s">
        <v>53</v>
      </c>
      <c r="AL7902" t="s">
        <v>68</v>
      </c>
      <c r="AO7902" t="s">
        <v>5443</v>
      </c>
      <c r="AP7902" s="1">
        <v>44860.34652777778</v>
      </c>
    </row>
    <row r="7903" spans="1:42" x14ac:dyDescent="0.35">
      <c r="A7903" t="s">
        <v>43480</v>
      </c>
      <c r="B7903" t="s">
        <v>43481</v>
      </c>
      <c r="C7903" t="s">
        <v>43482</v>
      </c>
      <c r="F7903" t="s">
        <v>43483</v>
      </c>
      <c r="H7903" t="s">
        <v>43484</v>
      </c>
      <c r="J7903" t="s">
        <v>43485</v>
      </c>
      <c r="K7903" t="s">
        <v>43486</v>
      </c>
      <c r="M7903" t="s">
        <v>22737</v>
      </c>
      <c r="N7903" t="s">
        <v>22225</v>
      </c>
      <c r="O7903">
        <v>26330</v>
      </c>
      <c r="P7903" t="s">
        <v>50</v>
      </c>
      <c r="U7903" s="1">
        <v>44860</v>
      </c>
      <c r="V7903" s="1">
        <v>44860</v>
      </c>
      <c r="AC7903" t="s">
        <v>53</v>
      </c>
      <c r="AD7903">
        <v>2969820443</v>
      </c>
      <c r="AE7903" s="1">
        <v>43301.723611111112</v>
      </c>
      <c r="AG7903" t="s">
        <v>43487</v>
      </c>
      <c r="AH7903" t="s">
        <v>51</v>
      </c>
      <c r="AJ7903" t="s">
        <v>53</v>
      </c>
      <c r="AO7903" t="s">
        <v>8142</v>
      </c>
    </row>
    <row r="7904" spans="1:42" x14ac:dyDescent="0.35">
      <c r="A7904" t="s">
        <v>43488</v>
      </c>
      <c r="B7904" t="s">
        <v>6118</v>
      </c>
      <c r="C7904" t="s">
        <v>43489</v>
      </c>
      <c r="H7904" t="s">
        <v>43488</v>
      </c>
      <c r="J7904" t="s">
        <v>36919</v>
      </c>
      <c r="K7904" t="s">
        <v>37479</v>
      </c>
      <c r="M7904" t="s">
        <v>42438</v>
      </c>
      <c r="N7904" t="s">
        <v>798</v>
      </c>
      <c r="O7904">
        <v>75935</v>
      </c>
      <c r="P7904" t="s">
        <v>50</v>
      </c>
      <c r="U7904" s="1">
        <v>44860</v>
      </c>
      <c r="V7904" s="1">
        <v>44860</v>
      </c>
      <c r="W7904" s="1">
        <v>44860.675000000003</v>
      </c>
      <c r="X7904" s="1">
        <v>44860.675000000003</v>
      </c>
      <c r="AC7904" t="s">
        <v>53</v>
      </c>
      <c r="AD7904">
        <v>2969822696</v>
      </c>
      <c r="AE7904" s="1">
        <v>43308.719444444447</v>
      </c>
      <c r="AG7904" t="s">
        <v>43490</v>
      </c>
      <c r="AH7904" t="s">
        <v>51</v>
      </c>
      <c r="AJ7904" t="s">
        <v>53</v>
      </c>
      <c r="AL7904" t="s">
        <v>78</v>
      </c>
      <c r="AO7904" t="s">
        <v>8142</v>
      </c>
    </row>
    <row r="7905" spans="1:43" x14ac:dyDescent="0.35">
      <c r="A7905" t="s">
        <v>43491</v>
      </c>
      <c r="B7905" t="s">
        <v>1597</v>
      </c>
      <c r="C7905" t="s">
        <v>2644</v>
      </c>
      <c r="F7905" t="s">
        <v>43492</v>
      </c>
      <c r="H7905" t="s">
        <v>43491</v>
      </c>
      <c r="J7905" t="s">
        <v>43493</v>
      </c>
      <c r="K7905" t="s">
        <v>43494</v>
      </c>
      <c r="M7905" t="s">
        <v>2889</v>
      </c>
      <c r="N7905" t="s">
        <v>65</v>
      </c>
      <c r="O7905">
        <v>81641</v>
      </c>
      <c r="P7905" t="s">
        <v>50</v>
      </c>
      <c r="U7905" s="1">
        <v>44860</v>
      </c>
      <c r="V7905" s="1">
        <v>44860</v>
      </c>
      <c r="W7905" s="1">
        <v>44860.179166666669</v>
      </c>
      <c r="X7905" s="1">
        <v>44860.179166666669</v>
      </c>
      <c r="AC7905" t="s">
        <v>51</v>
      </c>
      <c r="AD7905">
        <v>1000000001</v>
      </c>
      <c r="AE7905" s="1">
        <v>39973.351388888892</v>
      </c>
      <c r="AF7905" t="s">
        <v>3377</v>
      </c>
      <c r="AG7905" t="s">
        <v>43495</v>
      </c>
      <c r="AH7905" t="s">
        <v>51</v>
      </c>
      <c r="AJ7905" t="s">
        <v>53</v>
      </c>
      <c r="AL7905" t="s">
        <v>78</v>
      </c>
      <c r="AO7905" t="s">
        <v>5443</v>
      </c>
      <c r="AP7905" s="1">
        <v>45298.734722222223</v>
      </c>
    </row>
    <row r="7906" spans="1:43" x14ac:dyDescent="0.35">
      <c r="A7906" t="s">
        <v>43496</v>
      </c>
      <c r="B7906" t="s">
        <v>43497</v>
      </c>
      <c r="C7906" t="s">
        <v>43498</v>
      </c>
      <c r="F7906">
        <v>13204412771</v>
      </c>
      <c r="H7906" t="s">
        <v>43496</v>
      </c>
      <c r="J7906" t="s">
        <v>38256</v>
      </c>
      <c r="N7906" t="s">
        <v>15037</v>
      </c>
      <c r="O7906">
        <v>56201</v>
      </c>
      <c r="P7906" t="s">
        <v>50</v>
      </c>
      <c r="U7906" s="1">
        <v>44860</v>
      </c>
      <c r="V7906" s="1">
        <v>44860</v>
      </c>
      <c r="AC7906" t="s">
        <v>53</v>
      </c>
      <c r="AD7906">
        <v>2969475030</v>
      </c>
      <c r="AE7906" s="1">
        <v>37138</v>
      </c>
      <c r="AG7906" t="s">
        <v>43499</v>
      </c>
      <c r="AH7906" t="s">
        <v>51</v>
      </c>
      <c r="AJ7906" t="s">
        <v>53</v>
      </c>
      <c r="AO7906" t="s">
        <v>8142</v>
      </c>
    </row>
    <row r="7907" spans="1:43" x14ac:dyDescent="0.35">
      <c r="A7907" t="s">
        <v>43500</v>
      </c>
      <c r="B7907" t="s">
        <v>22620</v>
      </c>
      <c r="C7907" t="s">
        <v>43501</v>
      </c>
      <c r="D7907" t="s">
        <v>46</v>
      </c>
      <c r="F7907" t="s">
        <v>47</v>
      </c>
      <c r="G7907" t="s">
        <v>43502</v>
      </c>
      <c r="H7907" t="s">
        <v>43503</v>
      </c>
      <c r="J7907" t="s">
        <v>49</v>
      </c>
      <c r="P7907" t="s">
        <v>50</v>
      </c>
      <c r="U7907" s="1">
        <v>44860</v>
      </c>
      <c r="V7907" s="1">
        <v>44860</v>
      </c>
      <c r="W7907" s="1">
        <v>44860.62777777778</v>
      </c>
      <c r="X7907" s="1">
        <v>44860.62777777778</v>
      </c>
      <c r="AC7907" t="s">
        <v>53</v>
      </c>
      <c r="AD7907">
        <v>2972039704</v>
      </c>
      <c r="AE7907" s="1">
        <v>44519.578472222223</v>
      </c>
      <c r="AG7907" t="s">
        <v>43504</v>
      </c>
      <c r="AH7907" t="s">
        <v>51</v>
      </c>
      <c r="AJ7907" t="s">
        <v>53</v>
      </c>
      <c r="AL7907" t="s">
        <v>78</v>
      </c>
      <c r="AO7907" t="s">
        <v>5443</v>
      </c>
      <c r="AP7907" s="1">
        <v>45358.383333333331</v>
      </c>
    </row>
    <row r="7908" spans="1:43" x14ac:dyDescent="0.35">
      <c r="A7908" t="s">
        <v>43505</v>
      </c>
      <c r="B7908" t="s">
        <v>12317</v>
      </c>
      <c r="C7908" t="s">
        <v>1798</v>
      </c>
      <c r="H7908" t="s">
        <v>43505</v>
      </c>
      <c r="J7908" t="s">
        <v>43506</v>
      </c>
      <c r="U7908" s="1">
        <v>44860</v>
      </c>
      <c r="V7908" s="1">
        <v>44860</v>
      </c>
      <c r="W7908" s="1">
        <v>44861.636111111111</v>
      </c>
      <c r="X7908" s="1">
        <v>44861.636111111111</v>
      </c>
      <c r="AC7908" t="s">
        <v>53</v>
      </c>
      <c r="AD7908">
        <v>2972139648</v>
      </c>
      <c r="AE7908" s="1">
        <v>44861.636111111111</v>
      </c>
      <c r="AF7908" t="s">
        <v>43507</v>
      </c>
      <c r="AG7908" t="s">
        <v>43508</v>
      </c>
      <c r="AH7908" t="s">
        <v>51</v>
      </c>
      <c r="AJ7908" t="s">
        <v>53</v>
      </c>
      <c r="AL7908" t="s">
        <v>68</v>
      </c>
      <c r="AO7908" t="s">
        <v>5443</v>
      </c>
      <c r="AP7908" s="1">
        <v>44900.442361111112</v>
      </c>
    </row>
    <row r="7909" spans="1:43" x14ac:dyDescent="0.35">
      <c r="A7909" t="s">
        <v>43509</v>
      </c>
      <c r="B7909" t="s">
        <v>13329</v>
      </c>
      <c r="C7909" t="s">
        <v>894</v>
      </c>
      <c r="F7909" t="s">
        <v>43510</v>
      </c>
      <c r="H7909" t="s">
        <v>43509</v>
      </c>
      <c r="J7909" t="s">
        <v>43511</v>
      </c>
      <c r="K7909" t="s">
        <v>43512</v>
      </c>
      <c r="M7909" t="s">
        <v>8298</v>
      </c>
      <c r="N7909" t="s">
        <v>65</v>
      </c>
      <c r="O7909">
        <v>80467</v>
      </c>
      <c r="P7909" t="s">
        <v>50</v>
      </c>
      <c r="U7909" s="1">
        <v>44860</v>
      </c>
      <c r="V7909" s="1">
        <v>44860</v>
      </c>
      <c r="W7909" s="1">
        <v>44860.840277777781</v>
      </c>
      <c r="X7909" s="1">
        <v>44860.840277777781</v>
      </c>
      <c r="AC7909" t="s">
        <v>53</v>
      </c>
      <c r="AD7909">
        <v>1000000001</v>
      </c>
      <c r="AE7909" s="1">
        <v>39973.351388888892</v>
      </c>
      <c r="AF7909" t="s">
        <v>3377</v>
      </c>
      <c r="AG7909" t="s">
        <v>43513</v>
      </c>
      <c r="AH7909" t="s">
        <v>51</v>
      </c>
      <c r="AJ7909" t="s">
        <v>53</v>
      </c>
      <c r="AL7909" t="s">
        <v>78</v>
      </c>
      <c r="AO7909" t="s">
        <v>5443</v>
      </c>
      <c r="AP7909" s="1">
        <v>44862.640972222223</v>
      </c>
    </row>
    <row r="7910" spans="1:43" x14ac:dyDescent="0.35">
      <c r="A7910" t="s">
        <v>43514</v>
      </c>
      <c r="B7910" t="s">
        <v>43515</v>
      </c>
      <c r="C7910" t="s">
        <v>952</v>
      </c>
      <c r="F7910" t="s">
        <v>43516</v>
      </c>
      <c r="H7910" t="s">
        <v>43517</v>
      </c>
      <c r="J7910" t="s">
        <v>43518</v>
      </c>
      <c r="K7910" t="s">
        <v>43519</v>
      </c>
      <c r="M7910" t="s">
        <v>2700</v>
      </c>
      <c r="N7910" t="s">
        <v>213</v>
      </c>
      <c r="O7910">
        <v>80908</v>
      </c>
      <c r="P7910" t="s">
        <v>50</v>
      </c>
      <c r="U7910" s="1">
        <v>44860</v>
      </c>
      <c r="V7910" s="1">
        <v>44860</v>
      </c>
      <c r="W7910" s="1">
        <v>44860.431944444441</v>
      </c>
      <c r="X7910" s="1">
        <v>44860.431944444441</v>
      </c>
      <c r="AC7910" t="s">
        <v>53</v>
      </c>
      <c r="AD7910">
        <v>2969502740</v>
      </c>
      <c r="AE7910" s="1">
        <v>37876</v>
      </c>
      <c r="AF7910" t="s">
        <v>43520</v>
      </c>
      <c r="AG7910" t="s">
        <v>43521</v>
      </c>
      <c r="AH7910" t="s">
        <v>51</v>
      </c>
      <c r="AJ7910" t="s">
        <v>53</v>
      </c>
      <c r="AL7910" t="s">
        <v>68</v>
      </c>
      <c r="AO7910" t="s">
        <v>5443</v>
      </c>
      <c r="AP7910" s="1">
        <v>45475.329861111109</v>
      </c>
      <c r="AQ7910" s="1">
        <v>45475.331944444442</v>
      </c>
    </row>
    <row r="7911" spans="1:43" x14ac:dyDescent="0.35">
      <c r="A7911" t="s">
        <v>43522</v>
      </c>
      <c r="B7911" t="s">
        <v>38504</v>
      </c>
      <c r="C7911" t="s">
        <v>946</v>
      </c>
      <c r="H7911" t="s">
        <v>43522</v>
      </c>
      <c r="J7911" t="s">
        <v>3933</v>
      </c>
      <c r="K7911" t="s">
        <v>25754</v>
      </c>
      <c r="L7911" t="s">
        <v>25755</v>
      </c>
      <c r="M7911" t="s">
        <v>3707</v>
      </c>
      <c r="N7911" t="s">
        <v>3708</v>
      </c>
      <c r="O7911">
        <v>30338</v>
      </c>
      <c r="P7911" t="s">
        <v>50</v>
      </c>
      <c r="U7911" s="1">
        <v>44861</v>
      </c>
      <c r="V7911" s="1">
        <v>44861</v>
      </c>
      <c r="AC7911" t="s">
        <v>53</v>
      </c>
      <c r="AD7911">
        <v>2969551137</v>
      </c>
      <c r="AE7911" s="1">
        <v>40288.591666666667</v>
      </c>
      <c r="AG7911" t="s">
        <v>43523</v>
      </c>
      <c r="AH7911" t="s">
        <v>51</v>
      </c>
      <c r="AJ7911" t="s">
        <v>53</v>
      </c>
      <c r="AO7911" t="s">
        <v>8142</v>
      </c>
    </row>
    <row r="7912" spans="1:43" x14ac:dyDescent="0.35">
      <c r="A7912" t="s">
        <v>43524</v>
      </c>
      <c r="B7912" t="s">
        <v>43525</v>
      </c>
      <c r="C7912" t="s">
        <v>21051</v>
      </c>
      <c r="F7912">
        <v>14798312964</v>
      </c>
      <c r="H7912" t="s">
        <v>43524</v>
      </c>
      <c r="J7912" t="s">
        <v>3933</v>
      </c>
      <c r="K7912" t="s">
        <v>3706</v>
      </c>
      <c r="M7912" t="s">
        <v>3707</v>
      </c>
      <c r="N7912" t="s">
        <v>3708</v>
      </c>
      <c r="O7912">
        <v>30338</v>
      </c>
      <c r="P7912" t="s">
        <v>50</v>
      </c>
      <c r="U7912" s="1">
        <v>44861</v>
      </c>
      <c r="V7912" s="1">
        <v>44861</v>
      </c>
      <c r="AC7912" t="s">
        <v>53</v>
      </c>
      <c r="AD7912">
        <v>2969551137</v>
      </c>
      <c r="AE7912" s="1">
        <v>40288.591666666667</v>
      </c>
      <c r="AG7912" t="s">
        <v>43526</v>
      </c>
      <c r="AH7912" t="s">
        <v>51</v>
      </c>
      <c r="AJ7912" t="s">
        <v>53</v>
      </c>
      <c r="AO7912" t="s">
        <v>8142</v>
      </c>
    </row>
    <row r="7913" spans="1:43" x14ac:dyDescent="0.35">
      <c r="A7913" t="s">
        <v>43527</v>
      </c>
      <c r="B7913" t="s">
        <v>43528</v>
      </c>
      <c r="C7913" t="s">
        <v>43529</v>
      </c>
      <c r="F7913" t="s">
        <v>43530</v>
      </c>
      <c r="H7913" t="s">
        <v>43531</v>
      </c>
      <c r="J7913" t="s">
        <v>43532</v>
      </c>
      <c r="N7913" t="s">
        <v>43533</v>
      </c>
      <c r="O7913">
        <v>68870</v>
      </c>
      <c r="P7913" t="s">
        <v>13276</v>
      </c>
      <c r="U7913" s="1">
        <v>44861</v>
      </c>
      <c r="V7913" s="1">
        <v>44861</v>
      </c>
      <c r="AC7913" t="s">
        <v>53</v>
      </c>
      <c r="AD7913">
        <v>2969805822</v>
      </c>
      <c r="AE7913" s="1">
        <v>43252.318749999999</v>
      </c>
      <c r="AG7913" t="s">
        <v>43534</v>
      </c>
      <c r="AH7913" t="s">
        <v>51</v>
      </c>
      <c r="AJ7913" t="s">
        <v>53</v>
      </c>
      <c r="AO7913" t="s">
        <v>8142</v>
      </c>
    </row>
    <row r="7914" spans="1:43" x14ac:dyDescent="0.35">
      <c r="A7914" t="s">
        <v>43535</v>
      </c>
      <c r="B7914" t="s">
        <v>43536</v>
      </c>
      <c r="C7914" t="s">
        <v>1043</v>
      </c>
      <c r="F7914" t="s">
        <v>43537</v>
      </c>
      <c r="H7914" t="s">
        <v>43535</v>
      </c>
      <c r="J7914" t="s">
        <v>11008</v>
      </c>
      <c r="N7914" t="s">
        <v>17464</v>
      </c>
      <c r="O7914">
        <v>30104</v>
      </c>
      <c r="P7914" t="s">
        <v>50</v>
      </c>
      <c r="U7914" s="1">
        <v>44861</v>
      </c>
      <c r="V7914" s="1">
        <v>44861</v>
      </c>
      <c r="AC7914" t="s">
        <v>53</v>
      </c>
      <c r="AD7914">
        <v>2969478809</v>
      </c>
      <c r="AE7914" s="1">
        <v>37358</v>
      </c>
      <c r="AG7914" t="s">
        <v>43538</v>
      </c>
      <c r="AH7914" t="s">
        <v>51</v>
      </c>
      <c r="AJ7914" t="s">
        <v>53</v>
      </c>
      <c r="AO7914" t="s">
        <v>8142</v>
      </c>
    </row>
    <row r="7915" spans="1:43" x14ac:dyDescent="0.35">
      <c r="A7915" t="s">
        <v>43539</v>
      </c>
      <c r="B7915" t="s">
        <v>43439</v>
      </c>
      <c r="C7915" t="s">
        <v>894</v>
      </c>
      <c r="F7915" t="s">
        <v>43540</v>
      </c>
      <c r="H7915" t="s">
        <v>43541</v>
      </c>
      <c r="J7915" t="s">
        <v>43542</v>
      </c>
      <c r="K7915" t="s">
        <v>43543</v>
      </c>
      <c r="M7915" t="s">
        <v>1912</v>
      </c>
      <c r="N7915" t="s">
        <v>65</v>
      </c>
      <c r="O7915">
        <v>80123</v>
      </c>
      <c r="P7915" t="s">
        <v>50</v>
      </c>
      <c r="U7915" s="1">
        <v>44861</v>
      </c>
      <c r="V7915" s="1">
        <v>44861</v>
      </c>
      <c r="W7915" s="1">
        <v>44861.905555555553</v>
      </c>
      <c r="X7915" s="1">
        <v>44861.905555555553</v>
      </c>
      <c r="AC7915" t="s">
        <v>53</v>
      </c>
      <c r="AD7915">
        <v>2972139897</v>
      </c>
      <c r="AE7915" s="1">
        <v>44862.386111111111</v>
      </c>
      <c r="AF7915" t="s">
        <v>43544</v>
      </c>
      <c r="AG7915" t="s">
        <v>43545</v>
      </c>
      <c r="AH7915" t="s">
        <v>51</v>
      </c>
      <c r="AJ7915" t="s">
        <v>53</v>
      </c>
      <c r="AL7915" t="s">
        <v>68</v>
      </c>
      <c r="AO7915" t="s">
        <v>5443</v>
      </c>
      <c r="AP7915" s="1">
        <v>45474.934027777781</v>
      </c>
      <c r="AQ7915" s="1">
        <v>45474.934027777781</v>
      </c>
    </row>
    <row r="7916" spans="1:43" x14ac:dyDescent="0.35">
      <c r="A7916" t="s">
        <v>43546</v>
      </c>
      <c r="B7916" t="s">
        <v>38317</v>
      </c>
      <c r="C7916" t="s">
        <v>43547</v>
      </c>
      <c r="F7916" t="s">
        <v>43548</v>
      </c>
      <c r="H7916" t="s">
        <v>43549</v>
      </c>
      <c r="J7916" t="s">
        <v>43550</v>
      </c>
      <c r="K7916" t="s">
        <v>43551</v>
      </c>
      <c r="M7916" t="s">
        <v>2800</v>
      </c>
      <c r="N7916" t="s">
        <v>65</v>
      </c>
      <c r="O7916">
        <v>80603</v>
      </c>
      <c r="P7916" t="s">
        <v>50</v>
      </c>
      <c r="U7916" s="1">
        <v>44861</v>
      </c>
      <c r="V7916" s="1">
        <v>44861</v>
      </c>
      <c r="W7916" s="1">
        <v>44861.401388888888</v>
      </c>
      <c r="X7916" s="1">
        <v>44861.401388888888</v>
      </c>
      <c r="AC7916" t="s">
        <v>51</v>
      </c>
      <c r="AD7916">
        <v>1000000001</v>
      </c>
      <c r="AE7916" s="1">
        <v>39973.351388888892</v>
      </c>
      <c r="AF7916" t="s">
        <v>3377</v>
      </c>
      <c r="AG7916" t="s">
        <v>43552</v>
      </c>
      <c r="AH7916" t="s">
        <v>51</v>
      </c>
      <c r="AJ7916" t="s">
        <v>53</v>
      </c>
      <c r="AL7916" t="s">
        <v>78</v>
      </c>
      <c r="AO7916" t="s">
        <v>5443</v>
      </c>
      <c r="AP7916" s="1">
        <v>44861.4</v>
      </c>
    </row>
    <row r="7917" spans="1:43" x14ac:dyDescent="0.35">
      <c r="A7917" t="s">
        <v>43553</v>
      </c>
      <c r="B7917" t="s">
        <v>43554</v>
      </c>
      <c r="C7917" t="s">
        <v>177</v>
      </c>
      <c r="H7917" t="s">
        <v>43553</v>
      </c>
      <c r="J7917" t="s">
        <v>43555</v>
      </c>
      <c r="K7917" t="s">
        <v>43556</v>
      </c>
      <c r="M7917" t="s">
        <v>43557</v>
      </c>
      <c r="N7917" t="s">
        <v>12881</v>
      </c>
      <c r="O7917">
        <v>44470</v>
      </c>
      <c r="P7917" t="s">
        <v>50</v>
      </c>
      <c r="U7917" s="1">
        <v>44861</v>
      </c>
      <c r="V7917" s="1">
        <v>44861</v>
      </c>
      <c r="AC7917" t="s">
        <v>51</v>
      </c>
      <c r="AD7917">
        <v>2969851686</v>
      </c>
      <c r="AE7917" s="1">
        <v>43415.567361111112</v>
      </c>
      <c r="AG7917" t="s">
        <v>43558</v>
      </c>
      <c r="AH7917" t="s">
        <v>51</v>
      </c>
      <c r="AJ7917" t="s">
        <v>53</v>
      </c>
      <c r="AO7917" t="s">
        <v>5443</v>
      </c>
    </row>
    <row r="7918" spans="1:43" x14ac:dyDescent="0.35">
      <c r="A7918" t="s">
        <v>43559</v>
      </c>
      <c r="B7918" t="s">
        <v>7386</v>
      </c>
      <c r="C7918" t="s">
        <v>10097</v>
      </c>
      <c r="F7918">
        <v>18184300328</v>
      </c>
      <c r="H7918" t="s">
        <v>43559</v>
      </c>
      <c r="J7918" t="s">
        <v>6387</v>
      </c>
      <c r="N7918" t="s">
        <v>8265</v>
      </c>
      <c r="O7918">
        <v>83642</v>
      </c>
      <c r="P7918" t="s">
        <v>50</v>
      </c>
      <c r="U7918" s="1">
        <v>44861</v>
      </c>
      <c r="V7918" s="1">
        <v>44861</v>
      </c>
      <c r="AC7918" t="s">
        <v>53</v>
      </c>
      <c r="AD7918">
        <v>2969484892</v>
      </c>
      <c r="AE7918" s="1">
        <v>37756</v>
      </c>
      <c r="AG7918" t="s">
        <v>43560</v>
      </c>
      <c r="AH7918" t="s">
        <v>51</v>
      </c>
      <c r="AJ7918" t="s">
        <v>53</v>
      </c>
      <c r="AO7918" t="s">
        <v>8142</v>
      </c>
    </row>
    <row r="7919" spans="1:43" x14ac:dyDescent="0.35">
      <c r="A7919" t="s">
        <v>43561</v>
      </c>
      <c r="B7919" t="s">
        <v>903</v>
      </c>
      <c r="C7919" t="s">
        <v>13108</v>
      </c>
      <c r="F7919" t="s">
        <v>43562</v>
      </c>
      <c r="H7919" t="s">
        <v>43561</v>
      </c>
      <c r="J7919" t="s">
        <v>1305</v>
      </c>
      <c r="K7919" t="s">
        <v>43563</v>
      </c>
      <c r="M7919" t="s">
        <v>11995</v>
      </c>
      <c r="N7919" t="s">
        <v>798</v>
      </c>
      <c r="O7919">
        <v>77380</v>
      </c>
      <c r="P7919" t="s">
        <v>50</v>
      </c>
      <c r="U7919" s="1">
        <v>44861</v>
      </c>
      <c r="V7919" s="1">
        <v>44861</v>
      </c>
      <c r="W7919" s="1">
        <v>44861.407638888886</v>
      </c>
      <c r="X7919" s="1">
        <v>44861.407638888886</v>
      </c>
      <c r="AC7919" t="s">
        <v>53</v>
      </c>
      <c r="AD7919">
        <v>2969474645</v>
      </c>
      <c r="AE7919" s="1">
        <v>37110.530555555553</v>
      </c>
      <c r="AF7919" t="s">
        <v>8291</v>
      </c>
      <c r="AG7919" t="s">
        <v>43564</v>
      </c>
      <c r="AH7919" t="s">
        <v>51</v>
      </c>
      <c r="AJ7919" t="s">
        <v>53</v>
      </c>
      <c r="AL7919" t="s">
        <v>68</v>
      </c>
      <c r="AO7919" t="s">
        <v>5443</v>
      </c>
      <c r="AP7919" s="1">
        <v>45267.496527777781</v>
      </c>
      <c r="AQ7919" s="1">
        <v>44860.681944444441</v>
      </c>
    </row>
    <row r="7920" spans="1:43" x14ac:dyDescent="0.35">
      <c r="A7920" t="s">
        <v>43565</v>
      </c>
      <c r="B7920" t="s">
        <v>43566</v>
      </c>
      <c r="C7920" t="s">
        <v>2188</v>
      </c>
      <c r="F7920">
        <v>19705134691</v>
      </c>
      <c r="H7920" t="s">
        <v>43567</v>
      </c>
      <c r="J7920" t="s">
        <v>43568</v>
      </c>
      <c r="N7920" t="s">
        <v>287</v>
      </c>
      <c r="O7920">
        <v>80435</v>
      </c>
      <c r="P7920" t="s">
        <v>50</v>
      </c>
      <c r="U7920" s="1">
        <v>44861</v>
      </c>
      <c r="V7920" s="1">
        <v>44861</v>
      </c>
      <c r="W7920" s="1">
        <v>44861.732638888891</v>
      </c>
      <c r="X7920" s="1">
        <v>44861.732638888891</v>
      </c>
      <c r="AC7920" t="s">
        <v>53</v>
      </c>
      <c r="AD7920">
        <v>1000000001</v>
      </c>
      <c r="AE7920" s="1">
        <v>39973.351388888892</v>
      </c>
      <c r="AF7920" t="s">
        <v>3377</v>
      </c>
      <c r="AG7920" t="s">
        <v>43569</v>
      </c>
      <c r="AH7920" t="s">
        <v>51</v>
      </c>
      <c r="AJ7920" t="s">
        <v>53</v>
      </c>
      <c r="AL7920" t="s">
        <v>78</v>
      </c>
      <c r="AO7920" t="s">
        <v>8142</v>
      </c>
    </row>
    <row r="7921" spans="1:43" x14ac:dyDescent="0.35">
      <c r="A7921" t="s">
        <v>43570</v>
      </c>
      <c r="B7921" t="s">
        <v>23273</v>
      </c>
      <c r="C7921" t="s">
        <v>4515</v>
      </c>
      <c r="F7921" t="s">
        <v>43571</v>
      </c>
      <c r="H7921" t="s">
        <v>43572</v>
      </c>
      <c r="J7921" t="s">
        <v>43573</v>
      </c>
      <c r="K7921" t="s">
        <v>43574</v>
      </c>
      <c r="M7921" t="s">
        <v>753</v>
      </c>
      <c r="N7921" t="s">
        <v>798</v>
      </c>
      <c r="O7921">
        <v>79928</v>
      </c>
      <c r="P7921" t="s">
        <v>50</v>
      </c>
      <c r="U7921" s="1">
        <v>44861</v>
      </c>
      <c r="V7921" s="1">
        <v>44861</v>
      </c>
      <c r="W7921" s="1">
        <v>44861.663888888892</v>
      </c>
      <c r="X7921" s="1">
        <v>44861.663888888892</v>
      </c>
      <c r="AC7921" t="s">
        <v>51</v>
      </c>
      <c r="AD7921">
        <v>2969511383</v>
      </c>
      <c r="AE7921" s="1">
        <v>38422.599305555559</v>
      </c>
      <c r="AF7921" t="s">
        <v>2835</v>
      </c>
      <c r="AG7921" t="s">
        <v>43575</v>
      </c>
      <c r="AH7921" t="s">
        <v>51</v>
      </c>
      <c r="AJ7921" t="s">
        <v>53</v>
      </c>
      <c r="AL7921" t="s">
        <v>68</v>
      </c>
      <c r="AO7921" t="s">
        <v>5443</v>
      </c>
      <c r="AP7921" s="1">
        <v>45468.552083333336</v>
      </c>
      <c r="AQ7921" s="1">
        <v>45468.554861111108</v>
      </c>
    </row>
    <row r="7922" spans="1:43" x14ac:dyDescent="0.35">
      <c r="A7922" t="s">
        <v>43576</v>
      </c>
      <c r="B7922" t="s">
        <v>43577</v>
      </c>
      <c r="C7922" t="s">
        <v>481</v>
      </c>
      <c r="F7922" t="s">
        <v>43578</v>
      </c>
      <c r="H7922" t="s">
        <v>43579</v>
      </c>
      <c r="J7922" t="s">
        <v>491</v>
      </c>
      <c r="P7922" t="s">
        <v>50</v>
      </c>
      <c r="U7922" s="1">
        <v>44862</v>
      </c>
      <c r="V7922" s="1">
        <v>44862</v>
      </c>
      <c r="AC7922" t="s">
        <v>53</v>
      </c>
      <c r="AD7922">
        <v>2969472760</v>
      </c>
      <c r="AE7922" s="1">
        <v>36916.71597222222</v>
      </c>
      <c r="AG7922" t="s">
        <v>43580</v>
      </c>
      <c r="AH7922" t="s">
        <v>51</v>
      </c>
      <c r="AJ7922" t="s">
        <v>53</v>
      </c>
      <c r="AO7922" t="s">
        <v>8142</v>
      </c>
    </row>
    <row r="7923" spans="1:43" x14ac:dyDescent="0.35">
      <c r="A7923">
        <v>208327</v>
      </c>
      <c r="B7923" t="s">
        <v>80</v>
      </c>
      <c r="C7923" t="s">
        <v>3009</v>
      </c>
      <c r="F7923" t="s">
        <v>41747</v>
      </c>
      <c r="H7923" t="s">
        <v>43581</v>
      </c>
      <c r="J7923" t="s">
        <v>43582</v>
      </c>
      <c r="N7923" t="s">
        <v>287</v>
      </c>
      <c r="O7923">
        <v>80517</v>
      </c>
      <c r="P7923" t="s">
        <v>50</v>
      </c>
      <c r="U7923" s="1">
        <v>44862</v>
      </c>
      <c r="V7923" s="1">
        <v>44862</v>
      </c>
      <c r="W7923" s="1">
        <v>44862.51458333333</v>
      </c>
      <c r="X7923" s="1">
        <v>44862.51458333333</v>
      </c>
      <c r="AC7923" t="s">
        <v>53</v>
      </c>
      <c r="AD7923">
        <v>1000000001</v>
      </c>
      <c r="AE7923" s="1">
        <v>39973.351388888892</v>
      </c>
      <c r="AF7923" t="s">
        <v>3377</v>
      </c>
      <c r="AG7923" t="s">
        <v>43583</v>
      </c>
      <c r="AH7923" t="s">
        <v>51</v>
      </c>
      <c r="AJ7923" t="s">
        <v>53</v>
      </c>
      <c r="AL7923" t="s">
        <v>78</v>
      </c>
      <c r="AO7923" t="s">
        <v>8142</v>
      </c>
    </row>
    <row r="7924" spans="1:43" x14ac:dyDescent="0.35">
      <c r="A7924">
        <v>330843</v>
      </c>
      <c r="B7924" t="s">
        <v>43584</v>
      </c>
      <c r="C7924" t="s">
        <v>43585</v>
      </c>
      <c r="F7924" t="s">
        <v>41747</v>
      </c>
      <c r="H7924" t="s">
        <v>43581</v>
      </c>
      <c r="N7924" t="s">
        <v>287</v>
      </c>
      <c r="O7924">
        <v>80110</v>
      </c>
      <c r="P7924" t="s">
        <v>50</v>
      </c>
      <c r="U7924" s="1">
        <v>44862</v>
      </c>
      <c r="V7924" s="1">
        <v>44862</v>
      </c>
      <c r="W7924" s="1">
        <v>44862.578472222223</v>
      </c>
      <c r="X7924" s="1">
        <v>44862.578472222223</v>
      </c>
      <c r="AC7924" t="s">
        <v>53</v>
      </c>
      <c r="AD7924">
        <v>9999999999</v>
      </c>
      <c r="AE7924" s="1">
        <v>45196</v>
      </c>
      <c r="AG7924" t="s">
        <v>43586</v>
      </c>
      <c r="AH7924" t="s">
        <v>51</v>
      </c>
      <c r="AJ7924" t="s">
        <v>53</v>
      </c>
      <c r="AL7924" t="s">
        <v>78</v>
      </c>
      <c r="AO7924" t="s">
        <v>8142</v>
      </c>
    </row>
    <row r="7925" spans="1:43" x14ac:dyDescent="0.35">
      <c r="A7925" t="s">
        <v>43587</v>
      </c>
      <c r="B7925" t="s">
        <v>43588</v>
      </c>
      <c r="C7925" t="s">
        <v>3118</v>
      </c>
      <c r="F7925" t="s">
        <v>43589</v>
      </c>
      <c r="H7925" t="s">
        <v>43587</v>
      </c>
      <c r="J7925" t="s">
        <v>43590</v>
      </c>
      <c r="N7925" t="s">
        <v>398</v>
      </c>
      <c r="O7925">
        <v>87124</v>
      </c>
      <c r="P7925" t="s">
        <v>50</v>
      </c>
      <c r="U7925" s="1">
        <v>44862</v>
      </c>
      <c r="V7925" s="1">
        <v>44862</v>
      </c>
      <c r="W7925" s="1">
        <v>44862.330555555556</v>
      </c>
      <c r="X7925" s="1">
        <v>44862.330555555556</v>
      </c>
      <c r="AC7925" t="s">
        <v>53</v>
      </c>
      <c r="AD7925">
        <v>2972139909</v>
      </c>
      <c r="AE7925" s="1">
        <v>44862.394444444442</v>
      </c>
      <c r="AF7925" t="s">
        <v>43591</v>
      </c>
      <c r="AG7925" t="s">
        <v>43592</v>
      </c>
      <c r="AH7925" t="s">
        <v>51</v>
      </c>
      <c r="AJ7925" t="s">
        <v>53</v>
      </c>
      <c r="AL7925" t="s">
        <v>68</v>
      </c>
      <c r="AO7925" t="s">
        <v>5443</v>
      </c>
      <c r="AP7925" s="1">
        <v>45068.672222222223</v>
      </c>
    </row>
    <row r="7926" spans="1:43" x14ac:dyDescent="0.35">
      <c r="A7926" t="s">
        <v>43593</v>
      </c>
      <c r="B7926" t="s">
        <v>43594</v>
      </c>
      <c r="C7926" t="s">
        <v>3842</v>
      </c>
      <c r="H7926" t="s">
        <v>43593</v>
      </c>
      <c r="J7926" t="s">
        <v>13574</v>
      </c>
      <c r="K7926" t="s">
        <v>13668</v>
      </c>
      <c r="M7926" t="s">
        <v>13669</v>
      </c>
      <c r="N7926" t="s">
        <v>13670</v>
      </c>
      <c r="O7926">
        <v>6300</v>
      </c>
      <c r="P7926" t="s">
        <v>50</v>
      </c>
      <c r="U7926" s="1">
        <v>44862</v>
      </c>
      <c r="V7926" s="1">
        <v>44862</v>
      </c>
      <c r="W7926" s="1">
        <v>44862.656944444447</v>
      </c>
      <c r="X7926" s="1">
        <v>44862.656944444447</v>
      </c>
      <c r="AC7926" t="s">
        <v>53</v>
      </c>
      <c r="AD7926">
        <v>2969823183</v>
      </c>
      <c r="AE7926" s="1">
        <v>43312.453472222223</v>
      </c>
      <c r="AF7926" t="s">
        <v>40083</v>
      </c>
      <c r="AG7926" t="s">
        <v>43595</v>
      </c>
      <c r="AH7926" t="s">
        <v>51</v>
      </c>
      <c r="AJ7926" t="s">
        <v>53</v>
      </c>
      <c r="AL7926" t="s">
        <v>68</v>
      </c>
      <c r="AO7926" t="s">
        <v>8142</v>
      </c>
      <c r="AP7926" s="1">
        <v>45145.607638888891</v>
      </c>
    </row>
    <row r="7927" spans="1:43" x14ac:dyDescent="0.35">
      <c r="A7927" t="s">
        <v>43596</v>
      </c>
      <c r="B7927" t="s">
        <v>43597</v>
      </c>
      <c r="C7927" t="s">
        <v>43598</v>
      </c>
      <c r="F7927" t="s">
        <v>43599</v>
      </c>
      <c r="H7927" t="s">
        <v>43596</v>
      </c>
      <c r="J7927" t="s">
        <v>13574</v>
      </c>
      <c r="N7927" t="s">
        <v>30029</v>
      </c>
      <c r="O7927">
        <v>30210</v>
      </c>
      <c r="P7927" t="s">
        <v>13276</v>
      </c>
      <c r="U7927" s="1">
        <v>44862</v>
      </c>
      <c r="V7927" s="1">
        <v>44862</v>
      </c>
      <c r="AC7927" t="s">
        <v>53</v>
      </c>
      <c r="AD7927">
        <v>2969823183</v>
      </c>
      <c r="AE7927" s="1">
        <v>43312.453472222223</v>
      </c>
      <c r="AG7927" t="s">
        <v>43600</v>
      </c>
      <c r="AH7927" t="s">
        <v>51</v>
      </c>
      <c r="AJ7927" t="s">
        <v>53</v>
      </c>
      <c r="AO7927" t="s">
        <v>8142</v>
      </c>
    </row>
    <row r="7928" spans="1:43" x14ac:dyDescent="0.35">
      <c r="A7928" t="s">
        <v>43601</v>
      </c>
      <c r="B7928" t="s">
        <v>43602</v>
      </c>
      <c r="C7928" t="s">
        <v>1471</v>
      </c>
      <c r="F7928" t="s">
        <v>43603</v>
      </c>
      <c r="H7928" t="s">
        <v>43601</v>
      </c>
      <c r="J7928" t="s">
        <v>13574</v>
      </c>
      <c r="N7928" t="s">
        <v>30029</v>
      </c>
      <c r="O7928" s="2" t="s">
        <v>43604</v>
      </c>
      <c r="P7928" t="s">
        <v>13276</v>
      </c>
      <c r="U7928" s="1">
        <v>44862</v>
      </c>
      <c r="V7928" s="1">
        <v>44862</v>
      </c>
      <c r="AC7928" t="s">
        <v>53</v>
      </c>
      <c r="AD7928">
        <v>2969823183</v>
      </c>
      <c r="AE7928" s="1">
        <v>43312.453472222223</v>
      </c>
      <c r="AG7928" t="s">
        <v>43605</v>
      </c>
      <c r="AH7928" t="s">
        <v>51</v>
      </c>
      <c r="AJ7928" t="s">
        <v>53</v>
      </c>
      <c r="AO7928" t="s">
        <v>8142</v>
      </c>
    </row>
    <row r="7929" spans="1:43" x14ac:dyDescent="0.35">
      <c r="A7929" t="s">
        <v>43606</v>
      </c>
      <c r="B7929" t="s">
        <v>43607</v>
      </c>
      <c r="C7929" t="s">
        <v>43608</v>
      </c>
      <c r="F7929" t="s">
        <v>43609</v>
      </c>
      <c r="H7929" t="s">
        <v>43606</v>
      </c>
      <c r="J7929" t="s">
        <v>13574</v>
      </c>
      <c r="N7929" t="s">
        <v>30029</v>
      </c>
      <c r="O7929">
        <v>69640</v>
      </c>
      <c r="P7929" t="s">
        <v>13276</v>
      </c>
      <c r="U7929" s="1">
        <v>44862</v>
      </c>
      <c r="V7929" s="1">
        <v>44862</v>
      </c>
      <c r="AC7929" t="s">
        <v>53</v>
      </c>
      <c r="AD7929">
        <v>2969823183</v>
      </c>
      <c r="AE7929" s="1">
        <v>43312.453472222223</v>
      </c>
      <c r="AG7929" t="s">
        <v>43610</v>
      </c>
      <c r="AH7929" t="s">
        <v>51</v>
      </c>
      <c r="AJ7929" t="s">
        <v>53</v>
      </c>
      <c r="AO7929" t="s">
        <v>8142</v>
      </c>
    </row>
    <row r="7930" spans="1:43" x14ac:dyDescent="0.35">
      <c r="A7930" t="s">
        <v>43611</v>
      </c>
      <c r="B7930" t="s">
        <v>43612</v>
      </c>
      <c r="C7930" t="s">
        <v>43613</v>
      </c>
      <c r="F7930" t="s">
        <v>43614</v>
      </c>
      <c r="H7930" t="s">
        <v>43611</v>
      </c>
      <c r="J7930" t="s">
        <v>13574</v>
      </c>
      <c r="N7930" t="s">
        <v>43615</v>
      </c>
      <c r="O7930">
        <v>27600</v>
      </c>
      <c r="P7930" t="s">
        <v>13276</v>
      </c>
      <c r="U7930" s="1">
        <v>44862</v>
      </c>
      <c r="V7930" s="1">
        <v>44862</v>
      </c>
      <c r="AC7930" t="s">
        <v>53</v>
      </c>
      <c r="AD7930">
        <v>2969823183</v>
      </c>
      <c r="AE7930" s="1">
        <v>43312.453472222223</v>
      </c>
      <c r="AG7930" t="s">
        <v>43616</v>
      </c>
      <c r="AH7930" t="s">
        <v>51</v>
      </c>
      <c r="AJ7930" t="s">
        <v>53</v>
      </c>
      <c r="AO7930" t="s">
        <v>8142</v>
      </c>
    </row>
    <row r="7931" spans="1:43" x14ac:dyDescent="0.35">
      <c r="A7931">
        <v>281651</v>
      </c>
      <c r="B7931" t="s">
        <v>43617</v>
      </c>
      <c r="C7931" t="s">
        <v>21051</v>
      </c>
      <c r="F7931" t="s">
        <v>41747</v>
      </c>
      <c r="H7931" t="s">
        <v>43618</v>
      </c>
      <c r="J7931" t="s">
        <v>18584</v>
      </c>
      <c r="N7931" t="s">
        <v>398</v>
      </c>
      <c r="O7931">
        <v>87031</v>
      </c>
      <c r="P7931" t="s">
        <v>50</v>
      </c>
      <c r="U7931" s="1">
        <v>44862</v>
      </c>
      <c r="V7931" s="1">
        <v>44862</v>
      </c>
      <c r="W7931" s="1">
        <v>44862.65902777778</v>
      </c>
      <c r="X7931" s="1">
        <v>44862.65902777778</v>
      </c>
      <c r="AC7931" t="s">
        <v>53</v>
      </c>
      <c r="AD7931">
        <v>2969543968</v>
      </c>
      <c r="AE7931" s="1">
        <v>40032.470138888886</v>
      </c>
      <c r="AG7931" t="s">
        <v>43619</v>
      </c>
      <c r="AH7931" t="s">
        <v>51</v>
      </c>
      <c r="AJ7931" t="s">
        <v>53</v>
      </c>
      <c r="AL7931" t="s">
        <v>78</v>
      </c>
      <c r="AO7931" t="s">
        <v>8142</v>
      </c>
    </row>
    <row r="7932" spans="1:43" x14ac:dyDescent="0.35">
      <c r="A7932">
        <v>228693</v>
      </c>
      <c r="B7932" t="s">
        <v>8826</v>
      </c>
      <c r="C7932" t="s">
        <v>71</v>
      </c>
      <c r="F7932" t="s">
        <v>41747</v>
      </c>
      <c r="H7932" t="s">
        <v>43618</v>
      </c>
      <c r="J7932" t="s">
        <v>18584</v>
      </c>
      <c r="N7932" t="s">
        <v>398</v>
      </c>
      <c r="O7932">
        <v>87031</v>
      </c>
      <c r="P7932" t="s">
        <v>50</v>
      </c>
      <c r="U7932" s="1">
        <v>44862</v>
      </c>
      <c r="V7932" s="1">
        <v>44862</v>
      </c>
      <c r="W7932" s="1">
        <v>44862.650694444441</v>
      </c>
      <c r="X7932" s="1">
        <v>44862.650694444441</v>
      </c>
      <c r="AC7932" t="s">
        <v>53</v>
      </c>
      <c r="AD7932">
        <v>2969543968</v>
      </c>
      <c r="AE7932" s="1">
        <v>40032.470138888886</v>
      </c>
      <c r="AF7932" t="s">
        <v>18468</v>
      </c>
      <c r="AG7932" t="s">
        <v>43620</v>
      </c>
      <c r="AH7932" t="s">
        <v>51</v>
      </c>
      <c r="AJ7932" t="s">
        <v>53</v>
      </c>
      <c r="AL7932" t="s">
        <v>78</v>
      </c>
      <c r="AO7932" t="s">
        <v>8142</v>
      </c>
    </row>
    <row r="7933" spans="1:43" x14ac:dyDescent="0.35">
      <c r="A7933" s="2" t="s">
        <v>43621</v>
      </c>
      <c r="B7933" t="s">
        <v>43622</v>
      </c>
      <c r="C7933" t="s">
        <v>803</v>
      </c>
      <c r="F7933" t="s">
        <v>41747</v>
      </c>
      <c r="H7933" t="s">
        <v>43581</v>
      </c>
      <c r="J7933" t="s">
        <v>18584</v>
      </c>
      <c r="N7933" t="s">
        <v>287</v>
      </c>
      <c r="O7933">
        <v>81401</v>
      </c>
      <c r="P7933" t="s">
        <v>50</v>
      </c>
      <c r="U7933" s="1">
        <v>44862</v>
      </c>
      <c r="V7933" s="1">
        <v>44862</v>
      </c>
      <c r="W7933" s="1">
        <v>44862.584027777775</v>
      </c>
      <c r="X7933" s="1">
        <v>44862.584027777775</v>
      </c>
      <c r="AC7933" t="s">
        <v>53</v>
      </c>
      <c r="AD7933">
        <v>2969543968</v>
      </c>
      <c r="AE7933" s="1">
        <v>40032.470138888886</v>
      </c>
      <c r="AG7933" t="s">
        <v>43623</v>
      </c>
      <c r="AH7933" t="s">
        <v>51</v>
      </c>
      <c r="AJ7933" t="s">
        <v>53</v>
      </c>
      <c r="AL7933" t="s">
        <v>78</v>
      </c>
      <c r="AO7933" t="s">
        <v>8142</v>
      </c>
    </row>
    <row r="7934" spans="1:43" x14ac:dyDescent="0.35">
      <c r="A7934">
        <v>291472</v>
      </c>
      <c r="B7934" t="s">
        <v>9006</v>
      </c>
      <c r="C7934" t="s">
        <v>587</v>
      </c>
      <c r="F7934" t="s">
        <v>41747</v>
      </c>
      <c r="H7934" t="s">
        <v>43581</v>
      </c>
      <c r="J7934" t="s">
        <v>18584</v>
      </c>
      <c r="N7934" t="s">
        <v>287</v>
      </c>
      <c r="O7934">
        <v>80110</v>
      </c>
      <c r="P7934" t="s">
        <v>50</v>
      </c>
      <c r="U7934" s="1">
        <v>44862</v>
      </c>
      <c r="V7934" s="1">
        <v>44862</v>
      </c>
      <c r="W7934" s="1">
        <v>44862.574999999997</v>
      </c>
      <c r="X7934" s="1">
        <v>44862.574999999997</v>
      </c>
      <c r="AC7934" t="s">
        <v>53</v>
      </c>
      <c r="AD7934">
        <v>2969543968</v>
      </c>
      <c r="AE7934" s="1">
        <v>40032.470138888886</v>
      </c>
      <c r="AG7934" t="s">
        <v>43624</v>
      </c>
      <c r="AH7934" t="s">
        <v>51</v>
      </c>
      <c r="AJ7934" t="s">
        <v>53</v>
      </c>
      <c r="AL7934" t="s">
        <v>78</v>
      </c>
      <c r="AO7934" t="s">
        <v>8142</v>
      </c>
    </row>
    <row r="7935" spans="1:43" x14ac:dyDescent="0.35">
      <c r="A7935">
        <v>290021</v>
      </c>
      <c r="B7935" t="s">
        <v>747</v>
      </c>
      <c r="C7935" t="s">
        <v>43625</v>
      </c>
      <c r="F7935" t="s">
        <v>41747</v>
      </c>
      <c r="H7935" t="s">
        <v>43581</v>
      </c>
      <c r="J7935" t="s">
        <v>18584</v>
      </c>
      <c r="N7935" t="s">
        <v>287</v>
      </c>
      <c r="O7935">
        <v>80110</v>
      </c>
      <c r="P7935" t="s">
        <v>50</v>
      </c>
      <c r="U7935" s="1">
        <v>44862</v>
      </c>
      <c r="V7935" s="1">
        <v>44862</v>
      </c>
      <c r="W7935" s="1">
        <v>44862.570138888892</v>
      </c>
      <c r="X7935" s="1">
        <v>44862.570138888892</v>
      </c>
      <c r="AC7935" t="s">
        <v>53</v>
      </c>
      <c r="AD7935">
        <v>2969543968</v>
      </c>
      <c r="AE7935" s="1">
        <v>40032.470138888886</v>
      </c>
      <c r="AG7935" t="s">
        <v>43626</v>
      </c>
      <c r="AH7935" t="s">
        <v>51</v>
      </c>
      <c r="AJ7935" t="s">
        <v>53</v>
      </c>
      <c r="AL7935" t="s">
        <v>78</v>
      </c>
      <c r="AO7935" t="s">
        <v>8142</v>
      </c>
    </row>
    <row r="7936" spans="1:43" x14ac:dyDescent="0.35">
      <c r="A7936" s="2" t="s">
        <v>43627</v>
      </c>
      <c r="B7936" t="s">
        <v>43628</v>
      </c>
      <c r="C7936" t="s">
        <v>5144</v>
      </c>
      <c r="F7936" t="s">
        <v>41747</v>
      </c>
      <c r="H7936" t="s">
        <v>43581</v>
      </c>
      <c r="J7936" t="s">
        <v>18584</v>
      </c>
      <c r="N7936" t="s">
        <v>287</v>
      </c>
      <c r="O7936">
        <v>80110</v>
      </c>
      <c r="P7936" t="s">
        <v>50</v>
      </c>
      <c r="U7936" s="1">
        <v>44862</v>
      </c>
      <c r="V7936" s="1">
        <v>44862</v>
      </c>
      <c r="W7936" s="1">
        <v>44862.557638888888</v>
      </c>
      <c r="X7936" s="1">
        <v>44862.557638888888</v>
      </c>
      <c r="AC7936" t="s">
        <v>53</v>
      </c>
      <c r="AD7936">
        <v>2969543968</v>
      </c>
      <c r="AE7936" s="1">
        <v>40032.470138888886</v>
      </c>
      <c r="AF7936" t="s">
        <v>18468</v>
      </c>
      <c r="AG7936" t="s">
        <v>43629</v>
      </c>
      <c r="AH7936" t="s">
        <v>51</v>
      </c>
      <c r="AJ7936" t="s">
        <v>53</v>
      </c>
      <c r="AL7936" t="s">
        <v>68</v>
      </c>
      <c r="AO7936" t="s">
        <v>8142</v>
      </c>
      <c r="AP7936" s="1">
        <v>44874.511805555558</v>
      </c>
    </row>
    <row r="7937" spans="1:42" x14ac:dyDescent="0.35">
      <c r="A7937">
        <v>328071</v>
      </c>
      <c r="B7937" t="s">
        <v>43630</v>
      </c>
      <c r="C7937" t="s">
        <v>849</v>
      </c>
      <c r="F7937" t="s">
        <v>41747</v>
      </c>
      <c r="H7937" t="s">
        <v>43631</v>
      </c>
      <c r="J7937" t="s">
        <v>18584</v>
      </c>
      <c r="N7937" t="s">
        <v>287</v>
      </c>
      <c r="O7937">
        <v>80022</v>
      </c>
      <c r="P7937" t="s">
        <v>50</v>
      </c>
      <c r="U7937" s="1">
        <v>44862</v>
      </c>
      <c r="V7937" s="1">
        <v>44862</v>
      </c>
      <c r="W7937" s="1">
        <v>44862.540972222225</v>
      </c>
      <c r="X7937" s="1">
        <v>44862.540972222225</v>
      </c>
      <c r="AC7937" t="s">
        <v>53</v>
      </c>
      <c r="AD7937">
        <v>2969543968</v>
      </c>
      <c r="AE7937" s="1">
        <v>40032.470138888886</v>
      </c>
      <c r="AG7937" t="s">
        <v>43632</v>
      </c>
      <c r="AH7937" t="s">
        <v>51</v>
      </c>
      <c r="AJ7937" t="s">
        <v>53</v>
      </c>
      <c r="AL7937" t="s">
        <v>78</v>
      </c>
      <c r="AO7937" t="s">
        <v>8142</v>
      </c>
    </row>
    <row r="7938" spans="1:42" x14ac:dyDescent="0.35">
      <c r="A7938">
        <v>321078</v>
      </c>
      <c r="B7938" t="s">
        <v>43633</v>
      </c>
      <c r="C7938" t="s">
        <v>43634</v>
      </c>
      <c r="F7938" t="s">
        <v>43635</v>
      </c>
      <c r="H7938" t="s">
        <v>43636</v>
      </c>
      <c r="J7938" t="s">
        <v>12614</v>
      </c>
      <c r="N7938" t="s">
        <v>287</v>
      </c>
      <c r="O7938">
        <v>80022</v>
      </c>
      <c r="P7938" t="s">
        <v>50</v>
      </c>
      <c r="U7938" s="1">
        <v>44862</v>
      </c>
      <c r="V7938" s="1">
        <v>44862</v>
      </c>
      <c r="W7938" s="1">
        <v>44862.538194444445</v>
      </c>
      <c r="X7938" s="1">
        <v>44862.538194444445</v>
      </c>
      <c r="AC7938" t="s">
        <v>53</v>
      </c>
      <c r="AD7938">
        <v>2969543968</v>
      </c>
      <c r="AE7938" s="1">
        <v>40032.470138888886</v>
      </c>
      <c r="AG7938" t="s">
        <v>43637</v>
      </c>
      <c r="AH7938" t="s">
        <v>51</v>
      </c>
      <c r="AJ7938" t="s">
        <v>53</v>
      </c>
      <c r="AL7938" t="s">
        <v>78</v>
      </c>
      <c r="AO7938" t="s">
        <v>8142</v>
      </c>
      <c r="AP7938" s="1">
        <v>45366.558333333334</v>
      </c>
    </row>
    <row r="7939" spans="1:42" x14ac:dyDescent="0.35">
      <c r="A7939">
        <v>319074</v>
      </c>
      <c r="B7939" t="s">
        <v>4114</v>
      </c>
      <c r="C7939" t="s">
        <v>43638</v>
      </c>
      <c r="F7939" t="s">
        <v>41747</v>
      </c>
      <c r="H7939" t="s">
        <v>43631</v>
      </c>
      <c r="J7939" t="s">
        <v>18584</v>
      </c>
      <c r="N7939" t="s">
        <v>287</v>
      </c>
      <c r="O7939">
        <v>80022</v>
      </c>
      <c r="P7939" t="s">
        <v>50</v>
      </c>
      <c r="U7939" s="1">
        <v>44862</v>
      </c>
      <c r="V7939" s="1">
        <v>44862</v>
      </c>
      <c r="W7939" s="1">
        <v>44862.529861111114</v>
      </c>
      <c r="X7939" s="1">
        <v>44862.529861111114</v>
      </c>
      <c r="AC7939" t="s">
        <v>53</v>
      </c>
      <c r="AD7939">
        <v>2969543968</v>
      </c>
      <c r="AE7939" s="1">
        <v>40032.470138888886</v>
      </c>
      <c r="AG7939" t="s">
        <v>43639</v>
      </c>
      <c r="AH7939" t="s">
        <v>51</v>
      </c>
      <c r="AJ7939" t="s">
        <v>53</v>
      </c>
      <c r="AL7939" t="s">
        <v>78</v>
      </c>
      <c r="AO7939" t="s">
        <v>8142</v>
      </c>
    </row>
    <row r="7940" spans="1:42" x14ac:dyDescent="0.35">
      <c r="A7940">
        <v>296353</v>
      </c>
      <c r="B7940" t="s">
        <v>43640</v>
      </c>
      <c r="C7940" t="s">
        <v>3185</v>
      </c>
      <c r="F7940" t="s">
        <v>41747</v>
      </c>
      <c r="H7940" t="s">
        <v>43631</v>
      </c>
      <c r="J7940" t="s">
        <v>18584</v>
      </c>
      <c r="N7940" t="s">
        <v>287</v>
      </c>
      <c r="O7940">
        <v>80022</v>
      </c>
      <c r="P7940" t="s">
        <v>50</v>
      </c>
      <c r="U7940" s="1">
        <v>44862</v>
      </c>
      <c r="V7940" s="1">
        <v>44862</v>
      </c>
      <c r="W7940" s="1">
        <v>44862.526388888888</v>
      </c>
      <c r="X7940" s="1">
        <v>44862.526388888888</v>
      </c>
      <c r="AC7940" t="s">
        <v>53</v>
      </c>
      <c r="AD7940">
        <v>2969543968</v>
      </c>
      <c r="AE7940" s="1">
        <v>40032.470138888886</v>
      </c>
      <c r="AG7940" t="s">
        <v>43641</v>
      </c>
      <c r="AH7940" t="s">
        <v>51</v>
      </c>
      <c r="AJ7940" t="s">
        <v>53</v>
      </c>
      <c r="AL7940" t="s">
        <v>78</v>
      </c>
      <c r="AO7940" t="s">
        <v>8142</v>
      </c>
    </row>
    <row r="7941" spans="1:42" x14ac:dyDescent="0.35">
      <c r="A7941">
        <v>290051</v>
      </c>
      <c r="B7941" t="s">
        <v>43640</v>
      </c>
      <c r="C7941" t="s">
        <v>1686</v>
      </c>
      <c r="F7941" t="s">
        <v>41747</v>
      </c>
      <c r="H7941" t="s">
        <v>43631</v>
      </c>
      <c r="J7941" t="s">
        <v>18584</v>
      </c>
      <c r="K7941" t="s">
        <v>2782</v>
      </c>
      <c r="M7941" t="s">
        <v>2783</v>
      </c>
      <c r="N7941" t="s">
        <v>264</v>
      </c>
      <c r="O7941">
        <v>77002</v>
      </c>
      <c r="P7941" t="s">
        <v>50</v>
      </c>
      <c r="U7941" s="1">
        <v>44862</v>
      </c>
      <c r="V7941" s="1">
        <v>44862</v>
      </c>
      <c r="W7941" s="1">
        <v>44862.523611111108</v>
      </c>
      <c r="X7941" s="1">
        <v>44862.523611111108</v>
      </c>
      <c r="AC7941" t="s">
        <v>53</v>
      </c>
      <c r="AD7941">
        <v>2969543968</v>
      </c>
      <c r="AE7941" s="1">
        <v>40032.470138888886</v>
      </c>
      <c r="AG7941" t="s">
        <v>43642</v>
      </c>
      <c r="AH7941" t="s">
        <v>51</v>
      </c>
      <c r="AJ7941" t="s">
        <v>53</v>
      </c>
      <c r="AL7941" t="s">
        <v>78</v>
      </c>
      <c r="AO7941" t="s">
        <v>8142</v>
      </c>
    </row>
    <row r="7942" spans="1:42" x14ac:dyDescent="0.35">
      <c r="A7942">
        <v>279551</v>
      </c>
      <c r="B7942" t="s">
        <v>36371</v>
      </c>
      <c r="C7942" t="s">
        <v>43643</v>
      </c>
      <c r="F7942" t="s">
        <v>41747</v>
      </c>
      <c r="H7942" t="s">
        <v>43631</v>
      </c>
      <c r="J7942" t="s">
        <v>18584</v>
      </c>
      <c r="N7942" t="s">
        <v>287</v>
      </c>
      <c r="O7942">
        <v>80022</v>
      </c>
      <c r="P7942" t="s">
        <v>50</v>
      </c>
      <c r="U7942" s="1">
        <v>44862</v>
      </c>
      <c r="V7942" s="1">
        <v>44862</v>
      </c>
      <c r="W7942" s="1">
        <v>44862.518750000003</v>
      </c>
      <c r="X7942" s="1">
        <v>44862.518750000003</v>
      </c>
      <c r="AC7942" t="s">
        <v>53</v>
      </c>
      <c r="AD7942">
        <v>2969543968</v>
      </c>
      <c r="AE7942" s="1">
        <v>40032.470138888886</v>
      </c>
      <c r="AG7942" t="s">
        <v>43644</v>
      </c>
      <c r="AH7942" t="s">
        <v>51</v>
      </c>
      <c r="AJ7942" t="s">
        <v>53</v>
      </c>
      <c r="AL7942" t="s">
        <v>78</v>
      </c>
      <c r="AO7942" t="s">
        <v>8142</v>
      </c>
    </row>
    <row r="7943" spans="1:42" x14ac:dyDescent="0.35">
      <c r="A7943">
        <v>337553</v>
      </c>
      <c r="B7943" t="s">
        <v>11992</v>
      </c>
      <c r="C7943" t="s">
        <v>7950</v>
      </c>
      <c r="F7943" t="s">
        <v>41747</v>
      </c>
      <c r="H7943" t="s">
        <v>43631</v>
      </c>
      <c r="N7943" t="s">
        <v>287</v>
      </c>
      <c r="O7943">
        <v>80022</v>
      </c>
      <c r="P7943" t="s">
        <v>50</v>
      </c>
      <c r="U7943" s="1">
        <v>44862</v>
      </c>
      <c r="V7943" s="1">
        <v>44862</v>
      </c>
      <c r="AC7943" t="s">
        <v>53</v>
      </c>
      <c r="AG7943" t="s">
        <v>43645</v>
      </c>
      <c r="AH7943" t="s">
        <v>51</v>
      </c>
      <c r="AJ7943" t="s">
        <v>53</v>
      </c>
      <c r="AL7943" t="s">
        <v>78</v>
      </c>
      <c r="AO7943" t="s">
        <v>8142</v>
      </c>
    </row>
    <row r="7944" spans="1:42" x14ac:dyDescent="0.35">
      <c r="A7944">
        <v>246312</v>
      </c>
      <c r="B7944" t="s">
        <v>4879</v>
      </c>
      <c r="C7944" t="s">
        <v>17892</v>
      </c>
      <c r="F7944" t="s">
        <v>43635</v>
      </c>
      <c r="H7944" t="s">
        <v>43646</v>
      </c>
      <c r="J7944" t="s">
        <v>12614</v>
      </c>
      <c r="N7944" t="s">
        <v>398</v>
      </c>
      <c r="O7944">
        <v>87144</v>
      </c>
      <c r="P7944" t="s">
        <v>50</v>
      </c>
      <c r="U7944" s="1">
        <v>44862</v>
      </c>
      <c r="V7944" s="1">
        <v>44862</v>
      </c>
      <c r="AC7944" t="s">
        <v>53</v>
      </c>
      <c r="AD7944">
        <v>2969543968</v>
      </c>
      <c r="AE7944" s="1">
        <v>40032.470138888886</v>
      </c>
      <c r="AG7944" t="s">
        <v>43647</v>
      </c>
      <c r="AH7944" t="s">
        <v>51</v>
      </c>
      <c r="AJ7944" t="s">
        <v>53</v>
      </c>
      <c r="AL7944" t="s">
        <v>78</v>
      </c>
      <c r="AO7944" t="s">
        <v>8142</v>
      </c>
    </row>
    <row r="7945" spans="1:42" x14ac:dyDescent="0.35">
      <c r="A7945">
        <v>277706</v>
      </c>
      <c r="B7945" t="s">
        <v>43648</v>
      </c>
      <c r="C7945" t="s">
        <v>303</v>
      </c>
      <c r="F7945" t="s">
        <v>41747</v>
      </c>
      <c r="H7945" t="s">
        <v>43649</v>
      </c>
      <c r="J7945" t="s">
        <v>18584</v>
      </c>
      <c r="N7945" t="s">
        <v>398</v>
      </c>
      <c r="O7945">
        <v>87410</v>
      </c>
      <c r="P7945" t="s">
        <v>50</v>
      </c>
      <c r="U7945" s="1">
        <v>44862</v>
      </c>
      <c r="V7945" s="1">
        <v>44862</v>
      </c>
      <c r="W7945" s="1">
        <v>44862.709027777775</v>
      </c>
      <c r="X7945" s="1">
        <v>44862.709027777775</v>
      </c>
      <c r="AC7945" t="s">
        <v>53</v>
      </c>
      <c r="AD7945">
        <v>2969543968</v>
      </c>
      <c r="AE7945" s="1">
        <v>40032.470138888886</v>
      </c>
      <c r="AG7945" t="s">
        <v>43650</v>
      </c>
      <c r="AH7945" t="s">
        <v>51</v>
      </c>
      <c r="AJ7945" t="s">
        <v>53</v>
      </c>
      <c r="AL7945" t="s">
        <v>78</v>
      </c>
      <c r="AO7945" t="s">
        <v>8142</v>
      </c>
    </row>
    <row r="7946" spans="1:42" x14ac:dyDescent="0.35">
      <c r="A7946">
        <v>272503</v>
      </c>
      <c r="B7946" t="s">
        <v>1440</v>
      </c>
      <c r="C7946" t="s">
        <v>946</v>
      </c>
      <c r="F7946" t="s">
        <v>41747</v>
      </c>
      <c r="H7946" t="s">
        <v>43649</v>
      </c>
      <c r="J7946" t="s">
        <v>18584</v>
      </c>
      <c r="K7946" t="s">
        <v>43651</v>
      </c>
      <c r="M7946" t="s">
        <v>5451</v>
      </c>
      <c r="N7946" t="s">
        <v>253</v>
      </c>
      <c r="O7946">
        <v>87410</v>
      </c>
      <c r="P7946" t="s">
        <v>50</v>
      </c>
      <c r="U7946" s="1">
        <v>44862</v>
      </c>
      <c r="V7946" s="1">
        <v>44862</v>
      </c>
      <c r="W7946" s="1">
        <v>44862.706250000003</v>
      </c>
      <c r="X7946" s="1">
        <v>44862.706250000003</v>
      </c>
      <c r="AC7946" t="s">
        <v>53</v>
      </c>
      <c r="AD7946">
        <v>2969543968</v>
      </c>
      <c r="AE7946" s="1">
        <v>40032.470138888886</v>
      </c>
      <c r="AG7946" t="s">
        <v>43652</v>
      </c>
      <c r="AH7946" t="s">
        <v>51</v>
      </c>
      <c r="AJ7946" t="s">
        <v>53</v>
      </c>
      <c r="AL7946" t="s">
        <v>78</v>
      </c>
      <c r="AO7946" t="s">
        <v>8142</v>
      </c>
      <c r="AP7946" s="1">
        <v>44977.636111111111</v>
      </c>
    </row>
    <row r="7947" spans="1:42" x14ac:dyDescent="0.35">
      <c r="A7947">
        <v>135940</v>
      </c>
      <c r="B7947" t="s">
        <v>8392</v>
      </c>
      <c r="C7947" t="s">
        <v>43653</v>
      </c>
      <c r="F7947" t="s">
        <v>41747</v>
      </c>
      <c r="H7947" t="s">
        <v>43649</v>
      </c>
      <c r="J7947" t="s">
        <v>18584</v>
      </c>
      <c r="N7947" t="s">
        <v>398</v>
      </c>
      <c r="O7947">
        <v>87410</v>
      </c>
      <c r="P7947" t="s">
        <v>50</v>
      </c>
      <c r="U7947" s="1">
        <v>44862</v>
      </c>
      <c r="V7947" s="1">
        <v>44862</v>
      </c>
      <c r="W7947" s="1">
        <v>44862.688888888886</v>
      </c>
      <c r="X7947" s="1">
        <v>44862.688888888886</v>
      </c>
      <c r="AC7947" t="s">
        <v>53</v>
      </c>
      <c r="AD7947">
        <v>2969543968</v>
      </c>
      <c r="AE7947" s="1">
        <v>40032.470138888886</v>
      </c>
      <c r="AG7947" t="s">
        <v>43654</v>
      </c>
      <c r="AH7947" t="s">
        <v>51</v>
      </c>
      <c r="AJ7947" t="s">
        <v>53</v>
      </c>
      <c r="AL7947" t="s">
        <v>78</v>
      </c>
      <c r="AO7947" t="s">
        <v>8142</v>
      </c>
    </row>
    <row r="7948" spans="1:42" x14ac:dyDescent="0.35">
      <c r="A7948">
        <v>328973</v>
      </c>
      <c r="B7948" t="s">
        <v>43655</v>
      </c>
      <c r="C7948" t="s">
        <v>1798</v>
      </c>
      <c r="F7948" t="s">
        <v>41747</v>
      </c>
      <c r="H7948" t="s">
        <v>43646</v>
      </c>
      <c r="J7948" t="s">
        <v>18584</v>
      </c>
      <c r="N7948" t="s">
        <v>398</v>
      </c>
      <c r="O7948">
        <v>87144</v>
      </c>
      <c r="P7948" t="s">
        <v>50</v>
      </c>
      <c r="U7948" s="1">
        <v>44862</v>
      </c>
      <c r="V7948" s="1">
        <v>44862</v>
      </c>
      <c r="W7948" s="1">
        <v>44862.686111111114</v>
      </c>
      <c r="X7948" s="1">
        <v>44862.686111111114</v>
      </c>
      <c r="AC7948" t="s">
        <v>53</v>
      </c>
      <c r="AD7948">
        <v>2969543968</v>
      </c>
      <c r="AE7948" s="1">
        <v>40032.470138888886</v>
      </c>
      <c r="AG7948" t="s">
        <v>43656</v>
      </c>
      <c r="AH7948" t="s">
        <v>51</v>
      </c>
      <c r="AJ7948" t="s">
        <v>53</v>
      </c>
      <c r="AL7948" t="s">
        <v>78</v>
      </c>
      <c r="AO7948" t="s">
        <v>8142</v>
      </c>
    </row>
    <row r="7949" spans="1:42" x14ac:dyDescent="0.35">
      <c r="A7949">
        <v>242769</v>
      </c>
      <c r="B7949" t="s">
        <v>43657</v>
      </c>
      <c r="C7949" t="s">
        <v>2491</v>
      </c>
      <c r="F7949" t="s">
        <v>41747</v>
      </c>
      <c r="H7949" t="s">
        <v>43646</v>
      </c>
      <c r="J7949" t="s">
        <v>18584</v>
      </c>
      <c r="N7949" t="s">
        <v>398</v>
      </c>
      <c r="O7949">
        <v>87144</v>
      </c>
      <c r="P7949" t="s">
        <v>50</v>
      </c>
      <c r="U7949" s="1">
        <v>44862</v>
      </c>
      <c r="V7949" s="1">
        <v>44862</v>
      </c>
      <c r="W7949" s="1">
        <v>44862.679166666669</v>
      </c>
      <c r="X7949" s="1">
        <v>44862.679166666669</v>
      </c>
      <c r="AC7949" t="s">
        <v>53</v>
      </c>
      <c r="AD7949">
        <v>2969543968</v>
      </c>
      <c r="AE7949" s="1">
        <v>40032.470138888886</v>
      </c>
      <c r="AG7949" t="s">
        <v>43658</v>
      </c>
      <c r="AH7949" t="s">
        <v>51</v>
      </c>
      <c r="AJ7949" t="s">
        <v>53</v>
      </c>
      <c r="AL7949" t="s">
        <v>78</v>
      </c>
      <c r="AO7949" t="s">
        <v>8142</v>
      </c>
    </row>
    <row r="7950" spans="1:42" x14ac:dyDescent="0.35">
      <c r="A7950">
        <v>201052</v>
      </c>
      <c r="B7950" t="s">
        <v>3829</v>
      </c>
      <c r="C7950" t="s">
        <v>1540</v>
      </c>
      <c r="F7950" t="s">
        <v>41747</v>
      </c>
      <c r="H7950" t="s">
        <v>43646</v>
      </c>
      <c r="J7950" t="s">
        <v>18584</v>
      </c>
      <c r="N7950" t="s">
        <v>398</v>
      </c>
      <c r="O7950">
        <v>87144</v>
      </c>
      <c r="P7950" t="s">
        <v>50</v>
      </c>
      <c r="U7950" s="1">
        <v>44862</v>
      </c>
      <c r="V7950" s="1">
        <v>44862</v>
      </c>
      <c r="W7950" s="1">
        <v>44862.676388888889</v>
      </c>
      <c r="X7950" s="1">
        <v>44862.676388888889</v>
      </c>
      <c r="AC7950" t="s">
        <v>53</v>
      </c>
      <c r="AD7950">
        <v>2969543968</v>
      </c>
      <c r="AE7950" s="1">
        <v>40032.470138888886</v>
      </c>
      <c r="AF7950" t="s">
        <v>43659</v>
      </c>
      <c r="AG7950" t="s">
        <v>43660</v>
      </c>
      <c r="AH7950" t="s">
        <v>51</v>
      </c>
      <c r="AJ7950" t="s">
        <v>53</v>
      </c>
      <c r="AL7950" t="s">
        <v>68</v>
      </c>
      <c r="AO7950" t="s">
        <v>8142</v>
      </c>
    </row>
    <row r="7951" spans="1:42" x14ac:dyDescent="0.35">
      <c r="A7951" s="2" t="s">
        <v>43661</v>
      </c>
      <c r="B7951" t="s">
        <v>32711</v>
      </c>
      <c r="C7951" t="s">
        <v>587</v>
      </c>
      <c r="F7951" t="s">
        <v>41747</v>
      </c>
      <c r="H7951" t="s">
        <v>43646</v>
      </c>
      <c r="J7951" t="s">
        <v>18584</v>
      </c>
      <c r="N7951" t="s">
        <v>398</v>
      </c>
      <c r="O7951">
        <v>87031</v>
      </c>
      <c r="P7951" t="s">
        <v>50</v>
      </c>
      <c r="U7951" s="1">
        <v>44862</v>
      </c>
      <c r="V7951" s="1">
        <v>44862</v>
      </c>
      <c r="W7951" s="1">
        <v>44862.670138888891</v>
      </c>
      <c r="X7951" s="1">
        <v>44862.670138888891</v>
      </c>
      <c r="AC7951" t="s">
        <v>53</v>
      </c>
      <c r="AD7951">
        <v>2969543968</v>
      </c>
      <c r="AE7951" s="1">
        <v>40032.470138888886</v>
      </c>
      <c r="AG7951" t="s">
        <v>43662</v>
      </c>
      <c r="AH7951" t="s">
        <v>51</v>
      </c>
      <c r="AJ7951" t="s">
        <v>53</v>
      </c>
      <c r="AL7951" t="s">
        <v>78</v>
      </c>
      <c r="AO7951" t="s">
        <v>8142</v>
      </c>
    </row>
    <row r="7952" spans="1:42" x14ac:dyDescent="0.35">
      <c r="A7952" t="s">
        <v>43663</v>
      </c>
      <c r="B7952" t="s">
        <v>43664</v>
      </c>
      <c r="C7952" t="s">
        <v>43665</v>
      </c>
      <c r="F7952" t="s">
        <v>43666</v>
      </c>
      <c r="H7952" t="s">
        <v>43663</v>
      </c>
      <c r="J7952" t="s">
        <v>37403</v>
      </c>
      <c r="K7952" t="s">
        <v>2888</v>
      </c>
      <c r="M7952" t="s">
        <v>2889</v>
      </c>
      <c r="N7952" t="s">
        <v>65</v>
      </c>
      <c r="O7952" t="s">
        <v>43667</v>
      </c>
      <c r="P7952" t="s">
        <v>50</v>
      </c>
      <c r="U7952" s="1">
        <v>44862</v>
      </c>
      <c r="V7952" s="1">
        <v>44862</v>
      </c>
      <c r="W7952" s="1">
        <v>44862.368055555555</v>
      </c>
      <c r="X7952" s="1">
        <v>44862.368055555555</v>
      </c>
      <c r="AC7952" t="s">
        <v>53</v>
      </c>
      <c r="AD7952">
        <v>2969586545</v>
      </c>
      <c r="AE7952" s="1">
        <v>41324.683333333334</v>
      </c>
      <c r="AF7952" t="s">
        <v>2875</v>
      </c>
      <c r="AG7952" t="s">
        <v>43668</v>
      </c>
      <c r="AH7952" t="s">
        <v>51</v>
      </c>
      <c r="AJ7952" t="s">
        <v>53</v>
      </c>
      <c r="AL7952" t="s">
        <v>68</v>
      </c>
      <c r="AO7952" t="s">
        <v>5443</v>
      </c>
      <c r="AP7952" s="1">
        <v>45450.291666666664</v>
      </c>
    </row>
    <row r="7953" spans="1:43" x14ac:dyDescent="0.35">
      <c r="A7953">
        <v>289991</v>
      </c>
      <c r="B7953" t="s">
        <v>43669</v>
      </c>
      <c r="C7953" t="s">
        <v>3185</v>
      </c>
      <c r="F7953" t="s">
        <v>41747</v>
      </c>
      <c r="H7953" t="s">
        <v>43581</v>
      </c>
      <c r="J7953" t="s">
        <v>18584</v>
      </c>
      <c r="N7953" t="s">
        <v>287</v>
      </c>
      <c r="O7953">
        <v>80110</v>
      </c>
      <c r="P7953" t="s">
        <v>50</v>
      </c>
      <c r="U7953" s="1">
        <v>44862</v>
      </c>
      <c r="V7953" s="1">
        <v>44862</v>
      </c>
      <c r="W7953" s="1">
        <v>44862.560416666667</v>
      </c>
      <c r="X7953" s="1">
        <v>44862.560416666667</v>
      </c>
      <c r="AC7953" t="s">
        <v>53</v>
      </c>
      <c r="AD7953">
        <v>2969543968</v>
      </c>
      <c r="AE7953" s="1">
        <v>40032.470138888886</v>
      </c>
      <c r="AG7953" t="s">
        <v>43670</v>
      </c>
      <c r="AH7953" t="s">
        <v>51</v>
      </c>
      <c r="AJ7953" t="s">
        <v>53</v>
      </c>
      <c r="AL7953" t="s">
        <v>78</v>
      </c>
      <c r="AO7953" t="s">
        <v>8142</v>
      </c>
    </row>
    <row r="7954" spans="1:43" x14ac:dyDescent="0.35">
      <c r="A7954" t="s">
        <v>43671</v>
      </c>
      <c r="B7954" t="s">
        <v>43672</v>
      </c>
      <c r="C7954" t="s">
        <v>3624</v>
      </c>
      <c r="F7954" t="s">
        <v>43673</v>
      </c>
      <c r="H7954" t="s">
        <v>43671</v>
      </c>
      <c r="J7954" t="s">
        <v>28176</v>
      </c>
      <c r="K7954" t="s">
        <v>43674</v>
      </c>
      <c r="M7954" t="s">
        <v>5343</v>
      </c>
      <c r="N7954" t="s">
        <v>798</v>
      </c>
      <c r="O7954">
        <v>79706</v>
      </c>
      <c r="P7954" t="s">
        <v>50</v>
      </c>
      <c r="U7954" s="1">
        <v>44862</v>
      </c>
      <c r="V7954" s="1">
        <v>44862</v>
      </c>
      <c r="AC7954" t="s">
        <v>53</v>
      </c>
      <c r="AD7954">
        <v>2969525847</v>
      </c>
      <c r="AE7954" s="1">
        <v>39251.611111111109</v>
      </c>
      <c r="AG7954" t="s">
        <v>43675</v>
      </c>
      <c r="AH7954" t="s">
        <v>51</v>
      </c>
      <c r="AJ7954" t="s">
        <v>53</v>
      </c>
      <c r="AO7954" t="s">
        <v>5443</v>
      </c>
    </row>
    <row r="7955" spans="1:43" x14ac:dyDescent="0.35">
      <c r="A7955">
        <v>297094</v>
      </c>
      <c r="B7955" t="s">
        <v>43676</v>
      </c>
      <c r="C7955" t="s">
        <v>775</v>
      </c>
      <c r="F7955" t="s">
        <v>41747</v>
      </c>
      <c r="H7955" t="s">
        <v>43649</v>
      </c>
      <c r="N7955" t="s">
        <v>398</v>
      </c>
      <c r="O7955">
        <v>87410</v>
      </c>
      <c r="P7955" t="s">
        <v>50</v>
      </c>
      <c r="U7955" s="1">
        <v>44862</v>
      </c>
      <c r="V7955" s="1">
        <v>44862</v>
      </c>
      <c r="AC7955" t="s">
        <v>53</v>
      </c>
      <c r="AG7955" t="s">
        <v>43677</v>
      </c>
      <c r="AH7955" t="s">
        <v>51</v>
      </c>
      <c r="AJ7955" t="s">
        <v>53</v>
      </c>
      <c r="AL7955" t="s">
        <v>78</v>
      </c>
      <c r="AO7955" t="s">
        <v>8142</v>
      </c>
    </row>
    <row r="7956" spans="1:43" x14ac:dyDescent="0.35">
      <c r="A7956">
        <v>242338</v>
      </c>
      <c r="B7956" t="s">
        <v>26458</v>
      </c>
      <c r="C7956" t="s">
        <v>1932</v>
      </c>
      <c r="F7956">
        <v>14802449235</v>
      </c>
      <c r="H7956" t="s">
        <v>43649</v>
      </c>
      <c r="J7956" t="s">
        <v>18584</v>
      </c>
      <c r="K7956" t="s">
        <v>2782</v>
      </c>
      <c r="M7956" t="s">
        <v>2783</v>
      </c>
      <c r="N7956" t="s">
        <v>264</v>
      </c>
      <c r="O7956">
        <v>77002</v>
      </c>
      <c r="P7956" t="s">
        <v>50</v>
      </c>
      <c r="U7956" s="1">
        <v>44862</v>
      </c>
      <c r="V7956" s="1">
        <v>44862</v>
      </c>
      <c r="W7956" s="1">
        <v>44862.70208333333</v>
      </c>
      <c r="X7956" s="1">
        <v>44862.70208333333</v>
      </c>
      <c r="AC7956" t="s">
        <v>53</v>
      </c>
      <c r="AD7956">
        <v>2969543968</v>
      </c>
      <c r="AE7956" s="1">
        <v>40032.470138888886</v>
      </c>
      <c r="AG7956" t="s">
        <v>43678</v>
      </c>
      <c r="AH7956" t="s">
        <v>51</v>
      </c>
      <c r="AJ7956" t="s">
        <v>53</v>
      </c>
      <c r="AL7956" t="s">
        <v>78</v>
      </c>
      <c r="AO7956" t="s">
        <v>8142</v>
      </c>
      <c r="AP7956" s="1">
        <v>44862.719444444447</v>
      </c>
    </row>
    <row r="7957" spans="1:43" x14ac:dyDescent="0.35">
      <c r="A7957" t="s">
        <v>43679</v>
      </c>
      <c r="B7957" t="s">
        <v>43680</v>
      </c>
      <c r="C7957" t="s">
        <v>27237</v>
      </c>
      <c r="F7957" t="s">
        <v>43681</v>
      </c>
      <c r="H7957" t="s">
        <v>43679</v>
      </c>
      <c r="I7957" t="s">
        <v>780</v>
      </c>
      <c r="J7957" t="s">
        <v>13574</v>
      </c>
      <c r="N7957" t="s">
        <v>43682</v>
      </c>
      <c r="O7957">
        <v>33230</v>
      </c>
      <c r="P7957" t="s">
        <v>13276</v>
      </c>
      <c r="U7957" s="1">
        <v>44862</v>
      </c>
      <c r="V7957" s="1">
        <v>44862</v>
      </c>
      <c r="AC7957" t="s">
        <v>53</v>
      </c>
      <c r="AD7957">
        <v>2969823183</v>
      </c>
      <c r="AE7957" s="1">
        <v>43312.453472222223</v>
      </c>
      <c r="AG7957" t="s">
        <v>43683</v>
      </c>
      <c r="AH7957" t="s">
        <v>51</v>
      </c>
      <c r="AJ7957" t="s">
        <v>53</v>
      </c>
      <c r="AO7957" t="s">
        <v>8142</v>
      </c>
    </row>
    <row r="7958" spans="1:43" x14ac:dyDescent="0.35">
      <c r="A7958" t="s">
        <v>43684</v>
      </c>
      <c r="B7958" t="s">
        <v>43685</v>
      </c>
      <c r="C7958" t="s">
        <v>71</v>
      </c>
      <c r="F7958" t="s">
        <v>43686</v>
      </c>
      <c r="H7958" t="s">
        <v>43684</v>
      </c>
      <c r="I7958" t="s">
        <v>169</v>
      </c>
      <c r="J7958" t="s">
        <v>11008</v>
      </c>
      <c r="K7958" t="s">
        <v>43687</v>
      </c>
      <c r="M7958" t="s">
        <v>43688</v>
      </c>
      <c r="N7958" t="s">
        <v>3849</v>
      </c>
      <c r="O7958">
        <v>60440</v>
      </c>
      <c r="P7958" t="s">
        <v>50</v>
      </c>
      <c r="U7958" s="1">
        <v>44862</v>
      </c>
      <c r="V7958" s="1">
        <v>44862</v>
      </c>
      <c r="AC7958" t="s">
        <v>53</v>
      </c>
      <c r="AD7958">
        <v>2969478809</v>
      </c>
      <c r="AE7958" s="1">
        <v>37358</v>
      </c>
      <c r="AG7958" t="s">
        <v>43689</v>
      </c>
      <c r="AH7958" t="s">
        <v>51</v>
      </c>
      <c r="AJ7958" t="s">
        <v>53</v>
      </c>
      <c r="AO7958" t="s">
        <v>8142</v>
      </c>
    </row>
    <row r="7959" spans="1:43" x14ac:dyDescent="0.35">
      <c r="A7959" t="s">
        <v>43690</v>
      </c>
      <c r="B7959" t="s">
        <v>1092</v>
      </c>
      <c r="C7959" t="s">
        <v>1429</v>
      </c>
      <c r="F7959" t="s">
        <v>43691</v>
      </c>
      <c r="H7959" t="s">
        <v>43690</v>
      </c>
      <c r="J7959" t="s">
        <v>43692</v>
      </c>
      <c r="K7959" t="s">
        <v>43693</v>
      </c>
      <c r="M7959" t="s">
        <v>2048</v>
      </c>
      <c r="N7959" t="s">
        <v>253</v>
      </c>
      <c r="O7959">
        <v>87401</v>
      </c>
      <c r="P7959" t="s">
        <v>50</v>
      </c>
      <c r="U7959" s="1">
        <v>44863</v>
      </c>
      <c r="V7959" s="1">
        <v>44863</v>
      </c>
      <c r="W7959" s="1">
        <v>44863.87222222222</v>
      </c>
      <c r="X7959" s="1">
        <v>44863.87222222222</v>
      </c>
      <c r="AC7959" t="s">
        <v>53</v>
      </c>
      <c r="AD7959">
        <v>2969525498</v>
      </c>
      <c r="AE7959" s="1">
        <v>39233.370833333334</v>
      </c>
      <c r="AF7959" t="s">
        <v>43694</v>
      </c>
      <c r="AG7959" t="s">
        <v>43695</v>
      </c>
      <c r="AH7959" t="s">
        <v>51</v>
      </c>
      <c r="AJ7959" t="s">
        <v>53</v>
      </c>
      <c r="AL7959" t="s">
        <v>68</v>
      </c>
      <c r="AO7959" t="s">
        <v>5443</v>
      </c>
      <c r="AP7959" s="1">
        <v>45348.629861111112</v>
      </c>
      <c r="AQ7959" s="1">
        <v>45348.632638888892</v>
      </c>
    </row>
    <row r="7960" spans="1:43" x14ac:dyDescent="0.35">
      <c r="A7960">
        <v>297807</v>
      </c>
      <c r="B7960" t="s">
        <v>4406</v>
      </c>
      <c r="C7960" t="s">
        <v>43696</v>
      </c>
      <c r="F7960" t="s">
        <v>41747</v>
      </c>
      <c r="H7960" t="s">
        <v>43697</v>
      </c>
      <c r="N7960" t="s">
        <v>637</v>
      </c>
      <c r="O7960">
        <v>79770</v>
      </c>
      <c r="P7960" t="s">
        <v>50</v>
      </c>
      <c r="U7960" s="1">
        <v>44863</v>
      </c>
      <c r="V7960" s="1">
        <v>44863</v>
      </c>
      <c r="W7960" s="1">
        <v>44863.618055555555</v>
      </c>
      <c r="X7960" s="1">
        <v>44863.618055555555</v>
      </c>
      <c r="AC7960" t="s">
        <v>53</v>
      </c>
      <c r="AD7960">
        <v>9999999999</v>
      </c>
      <c r="AE7960" s="1">
        <v>45196</v>
      </c>
      <c r="AG7960" t="s">
        <v>43698</v>
      </c>
      <c r="AH7960" t="s">
        <v>51</v>
      </c>
      <c r="AJ7960" t="s">
        <v>53</v>
      </c>
      <c r="AL7960" t="s">
        <v>78</v>
      </c>
      <c r="AO7960" t="s">
        <v>8142</v>
      </c>
      <c r="AP7960" s="1">
        <v>44895.396527777775</v>
      </c>
    </row>
    <row r="7961" spans="1:43" x14ac:dyDescent="0.35">
      <c r="A7961">
        <v>297874</v>
      </c>
      <c r="B7961" t="s">
        <v>43699</v>
      </c>
      <c r="C7961" t="s">
        <v>12800</v>
      </c>
      <c r="F7961" t="s">
        <v>41747</v>
      </c>
      <c r="H7961" t="s">
        <v>43581</v>
      </c>
      <c r="N7961" t="s">
        <v>637</v>
      </c>
      <c r="O7961">
        <v>79772</v>
      </c>
      <c r="P7961" t="s">
        <v>50</v>
      </c>
      <c r="U7961" s="1">
        <v>44863</v>
      </c>
      <c r="V7961" s="1">
        <v>44863</v>
      </c>
      <c r="W7961" s="1">
        <v>44863.552777777775</v>
      </c>
      <c r="X7961" s="1">
        <v>44863.552777777775</v>
      </c>
      <c r="AC7961" t="s">
        <v>53</v>
      </c>
      <c r="AD7961">
        <v>9999999999</v>
      </c>
      <c r="AE7961" s="1">
        <v>45196</v>
      </c>
      <c r="AG7961" t="s">
        <v>43700</v>
      </c>
      <c r="AH7961" t="s">
        <v>51</v>
      </c>
      <c r="AJ7961" t="s">
        <v>53</v>
      </c>
      <c r="AL7961" t="s">
        <v>78</v>
      </c>
      <c r="AO7961" t="s">
        <v>8142</v>
      </c>
    </row>
    <row r="7962" spans="1:43" x14ac:dyDescent="0.35">
      <c r="A7962">
        <v>297964</v>
      </c>
      <c r="B7962" t="s">
        <v>24815</v>
      </c>
      <c r="C7962" t="s">
        <v>43701</v>
      </c>
      <c r="F7962" t="s">
        <v>41747</v>
      </c>
      <c r="H7962" t="s">
        <v>43697</v>
      </c>
      <c r="J7962" t="s">
        <v>18584</v>
      </c>
      <c r="N7962" t="s">
        <v>637</v>
      </c>
      <c r="O7962">
        <v>79770</v>
      </c>
      <c r="P7962" t="s">
        <v>50</v>
      </c>
      <c r="U7962" s="1">
        <v>44863</v>
      </c>
      <c r="V7962" s="1">
        <v>44863</v>
      </c>
      <c r="W7962" s="1">
        <v>44863.628472222219</v>
      </c>
      <c r="X7962" s="1">
        <v>44863.628472222219</v>
      </c>
      <c r="AC7962" t="s">
        <v>53</v>
      </c>
      <c r="AD7962">
        <v>2969543968</v>
      </c>
      <c r="AE7962" s="1">
        <v>40032.470138888886</v>
      </c>
      <c r="AF7962" t="s">
        <v>18468</v>
      </c>
      <c r="AG7962" t="s">
        <v>43702</v>
      </c>
      <c r="AH7962" t="s">
        <v>51</v>
      </c>
      <c r="AJ7962" t="s">
        <v>53</v>
      </c>
      <c r="AL7962" t="s">
        <v>68</v>
      </c>
      <c r="AO7962" t="s">
        <v>8142</v>
      </c>
      <c r="AP7962" s="1">
        <v>44895.40902777778</v>
      </c>
    </row>
    <row r="7963" spans="1:43" x14ac:dyDescent="0.35">
      <c r="A7963">
        <v>297959</v>
      </c>
      <c r="B7963" t="s">
        <v>43703</v>
      </c>
      <c r="C7963" t="s">
        <v>309</v>
      </c>
      <c r="F7963" t="s">
        <v>41747</v>
      </c>
      <c r="H7963" t="s">
        <v>43697</v>
      </c>
      <c r="J7963" t="s">
        <v>18584</v>
      </c>
      <c r="N7963" t="s">
        <v>637</v>
      </c>
      <c r="O7963">
        <v>79770</v>
      </c>
      <c r="P7963" t="s">
        <v>50</v>
      </c>
      <c r="U7963" s="1">
        <v>44863</v>
      </c>
      <c r="V7963" s="1">
        <v>44863</v>
      </c>
      <c r="W7963" s="1">
        <v>44863.624305555553</v>
      </c>
      <c r="X7963" s="1">
        <v>44863.624305555553</v>
      </c>
      <c r="AC7963" t="s">
        <v>53</v>
      </c>
      <c r="AD7963">
        <v>2969543968</v>
      </c>
      <c r="AE7963" s="1">
        <v>40032.470138888886</v>
      </c>
      <c r="AF7963" t="s">
        <v>18468</v>
      </c>
      <c r="AG7963" t="s">
        <v>43704</v>
      </c>
      <c r="AH7963" t="s">
        <v>51</v>
      </c>
      <c r="AJ7963" t="s">
        <v>53</v>
      </c>
      <c r="AL7963" t="s">
        <v>68</v>
      </c>
      <c r="AO7963" t="s">
        <v>8142</v>
      </c>
      <c r="AP7963" s="1">
        <v>44895.402083333334</v>
      </c>
    </row>
    <row r="7964" spans="1:43" x14ac:dyDescent="0.35">
      <c r="A7964">
        <v>297808</v>
      </c>
      <c r="B7964" t="s">
        <v>4406</v>
      </c>
      <c r="C7964" t="s">
        <v>12268</v>
      </c>
      <c r="F7964">
        <f>1480-244-9235</f>
        <v>-7999</v>
      </c>
      <c r="H7964" t="s">
        <v>43697</v>
      </c>
      <c r="J7964" t="s">
        <v>18584</v>
      </c>
      <c r="N7964" t="s">
        <v>637</v>
      </c>
      <c r="O7964">
        <v>79770</v>
      </c>
      <c r="P7964" t="s">
        <v>50</v>
      </c>
      <c r="U7964" s="1">
        <v>44863</v>
      </c>
      <c r="V7964" s="1">
        <v>44863</v>
      </c>
      <c r="W7964" s="1">
        <v>44863.620833333334</v>
      </c>
      <c r="X7964" s="1">
        <v>44863.620833333334</v>
      </c>
      <c r="AC7964" t="s">
        <v>53</v>
      </c>
      <c r="AD7964">
        <v>2969543968</v>
      </c>
      <c r="AE7964" s="1">
        <v>40032.470138888886</v>
      </c>
      <c r="AF7964" t="s">
        <v>18468</v>
      </c>
      <c r="AG7964" t="s">
        <v>43705</v>
      </c>
      <c r="AH7964" t="s">
        <v>51</v>
      </c>
      <c r="AJ7964" t="s">
        <v>53</v>
      </c>
      <c r="AL7964" t="s">
        <v>68</v>
      </c>
      <c r="AO7964" t="s">
        <v>8142</v>
      </c>
      <c r="AP7964" s="1">
        <v>45372.831944444442</v>
      </c>
    </row>
    <row r="7965" spans="1:43" x14ac:dyDescent="0.35">
      <c r="A7965" t="s">
        <v>43706</v>
      </c>
      <c r="B7965" t="s">
        <v>43707</v>
      </c>
      <c r="C7965" t="s">
        <v>3349</v>
      </c>
      <c r="H7965" t="s">
        <v>43708</v>
      </c>
      <c r="K7965" t="s">
        <v>43709</v>
      </c>
      <c r="M7965" t="s">
        <v>33764</v>
      </c>
      <c r="N7965" t="s">
        <v>287</v>
      </c>
      <c r="O7965">
        <v>80543</v>
      </c>
      <c r="P7965" t="s">
        <v>50</v>
      </c>
      <c r="U7965" s="1">
        <v>44863</v>
      </c>
      <c r="V7965" s="1">
        <v>44863</v>
      </c>
      <c r="W7965" s="1">
        <v>44863.30972222222</v>
      </c>
      <c r="X7965" s="1">
        <v>44863.30972222222</v>
      </c>
      <c r="AC7965" t="s">
        <v>51</v>
      </c>
      <c r="AD7965">
        <v>1000000001</v>
      </c>
      <c r="AE7965" s="1">
        <v>39973.351388888892</v>
      </c>
      <c r="AF7965" t="s">
        <v>3377</v>
      </c>
      <c r="AG7965" t="s">
        <v>43710</v>
      </c>
      <c r="AH7965" t="s">
        <v>51</v>
      </c>
      <c r="AJ7965" t="s">
        <v>53</v>
      </c>
      <c r="AL7965" t="s">
        <v>78</v>
      </c>
      <c r="AO7965" t="s">
        <v>5443</v>
      </c>
      <c r="AP7965" s="1">
        <v>45444.872916666667</v>
      </c>
      <c r="AQ7965" s="1">
        <v>44863.306944444441</v>
      </c>
    </row>
    <row r="7966" spans="1:43" x14ac:dyDescent="0.35">
      <c r="A7966">
        <v>297713</v>
      </c>
      <c r="B7966" t="s">
        <v>7792</v>
      </c>
      <c r="C7966" t="s">
        <v>4114</v>
      </c>
      <c r="F7966" t="s">
        <v>41747</v>
      </c>
      <c r="H7966" t="s">
        <v>43697</v>
      </c>
      <c r="J7966" t="s">
        <v>18584</v>
      </c>
      <c r="N7966" t="s">
        <v>637</v>
      </c>
      <c r="O7966">
        <v>79770</v>
      </c>
      <c r="P7966" t="s">
        <v>50</v>
      </c>
      <c r="U7966" s="1">
        <v>44863</v>
      </c>
      <c r="V7966" s="1">
        <v>44863</v>
      </c>
      <c r="W7966" s="1">
        <v>44863.611111111109</v>
      </c>
      <c r="X7966" s="1">
        <v>44863.611111111109</v>
      </c>
      <c r="AC7966" t="s">
        <v>53</v>
      </c>
      <c r="AD7966">
        <v>2969543968</v>
      </c>
      <c r="AE7966" s="1">
        <v>40032.470138888886</v>
      </c>
      <c r="AF7966" t="s">
        <v>18468</v>
      </c>
      <c r="AG7966" t="s">
        <v>43711</v>
      </c>
      <c r="AH7966" t="s">
        <v>51</v>
      </c>
      <c r="AJ7966" t="s">
        <v>53</v>
      </c>
      <c r="AL7966" t="s">
        <v>68</v>
      </c>
      <c r="AO7966" t="s">
        <v>8142</v>
      </c>
      <c r="AP7966" s="1">
        <v>44895.390972222223</v>
      </c>
    </row>
    <row r="7967" spans="1:43" x14ac:dyDescent="0.35">
      <c r="A7967">
        <v>328443</v>
      </c>
      <c r="B7967" t="s">
        <v>43712</v>
      </c>
      <c r="C7967" t="s">
        <v>3418</v>
      </c>
      <c r="F7967" t="s">
        <v>41747</v>
      </c>
      <c r="H7967" t="s">
        <v>43581</v>
      </c>
      <c r="J7967" t="s">
        <v>18584</v>
      </c>
      <c r="N7967" t="s">
        <v>637</v>
      </c>
      <c r="O7967">
        <v>79772</v>
      </c>
      <c r="P7967" t="s">
        <v>50</v>
      </c>
      <c r="U7967" s="1">
        <v>44863</v>
      </c>
      <c r="V7967" s="1">
        <v>44863</v>
      </c>
      <c r="W7967" s="1">
        <v>44863.557638888888</v>
      </c>
      <c r="X7967" s="1">
        <v>44863.557638888888</v>
      </c>
      <c r="AC7967" t="s">
        <v>53</v>
      </c>
      <c r="AD7967">
        <v>2969543968</v>
      </c>
      <c r="AE7967" s="1">
        <v>40032.470138888886</v>
      </c>
      <c r="AG7967" t="s">
        <v>43713</v>
      </c>
      <c r="AH7967" t="s">
        <v>51</v>
      </c>
      <c r="AJ7967" t="s">
        <v>53</v>
      </c>
      <c r="AL7967" t="s">
        <v>78</v>
      </c>
      <c r="AO7967" t="s">
        <v>8142</v>
      </c>
    </row>
    <row r="7968" spans="1:43" x14ac:dyDescent="0.35">
      <c r="A7968">
        <v>300046</v>
      </c>
      <c r="B7968" t="s">
        <v>43714</v>
      </c>
      <c r="C7968" t="s">
        <v>43715</v>
      </c>
      <c r="F7968" t="s">
        <v>41747</v>
      </c>
      <c r="H7968" t="s">
        <v>43581</v>
      </c>
      <c r="J7968" t="s">
        <v>18584</v>
      </c>
      <c r="N7968" t="s">
        <v>637</v>
      </c>
      <c r="O7968">
        <v>79772</v>
      </c>
      <c r="P7968" t="s">
        <v>50</v>
      </c>
      <c r="U7968" s="1">
        <v>44863</v>
      </c>
      <c r="V7968" s="1">
        <v>44863</v>
      </c>
      <c r="W7968" s="1">
        <v>44863.554861111108</v>
      </c>
      <c r="X7968" s="1">
        <v>44863.554861111108</v>
      </c>
      <c r="AC7968" t="s">
        <v>53</v>
      </c>
      <c r="AD7968">
        <v>2969543968</v>
      </c>
      <c r="AE7968" s="1">
        <v>40032.470138888886</v>
      </c>
      <c r="AG7968" t="s">
        <v>43716</v>
      </c>
      <c r="AH7968" t="s">
        <v>51</v>
      </c>
      <c r="AJ7968" t="s">
        <v>53</v>
      </c>
      <c r="AL7968" t="s">
        <v>78</v>
      </c>
      <c r="AO7968" t="s">
        <v>8142</v>
      </c>
    </row>
    <row r="7969" spans="1:43" x14ac:dyDescent="0.35">
      <c r="A7969">
        <v>297816</v>
      </c>
      <c r="B7969" t="s">
        <v>3167</v>
      </c>
      <c r="C7969" t="s">
        <v>43717</v>
      </c>
      <c r="F7969" t="s">
        <v>41747</v>
      </c>
      <c r="H7969" t="s">
        <v>43581</v>
      </c>
      <c r="J7969" t="s">
        <v>18584</v>
      </c>
      <c r="N7969" t="s">
        <v>637</v>
      </c>
      <c r="O7969">
        <v>79772</v>
      </c>
      <c r="P7969" t="s">
        <v>50</v>
      </c>
      <c r="U7969" s="1">
        <v>44863</v>
      </c>
      <c r="V7969" s="1">
        <v>44863</v>
      </c>
      <c r="W7969" s="1">
        <v>44863.549305555556</v>
      </c>
      <c r="X7969" s="1">
        <v>44863.549305555556</v>
      </c>
      <c r="AC7969" t="s">
        <v>53</v>
      </c>
      <c r="AD7969">
        <v>2969543968</v>
      </c>
      <c r="AE7969" s="1">
        <v>40032.470138888886</v>
      </c>
      <c r="AG7969" t="s">
        <v>43718</v>
      </c>
      <c r="AH7969" t="s">
        <v>51</v>
      </c>
      <c r="AJ7969" t="s">
        <v>53</v>
      </c>
      <c r="AL7969" t="s">
        <v>78</v>
      </c>
      <c r="AO7969" t="s">
        <v>8142</v>
      </c>
    </row>
    <row r="7970" spans="1:43" x14ac:dyDescent="0.35">
      <c r="A7970" t="s">
        <v>43719</v>
      </c>
      <c r="B7970" t="s">
        <v>15648</v>
      </c>
      <c r="C7970" t="s">
        <v>15799</v>
      </c>
      <c r="F7970" t="s">
        <v>43720</v>
      </c>
      <c r="H7970" t="s">
        <v>15798</v>
      </c>
      <c r="J7970" t="s">
        <v>15801</v>
      </c>
      <c r="K7970" t="s">
        <v>15802</v>
      </c>
      <c r="M7970" t="s">
        <v>3641</v>
      </c>
      <c r="N7970" t="s">
        <v>65</v>
      </c>
      <c r="O7970" t="s">
        <v>43721</v>
      </c>
      <c r="P7970" t="s">
        <v>50</v>
      </c>
      <c r="U7970" s="1">
        <v>44863</v>
      </c>
      <c r="V7970" s="1">
        <v>44863</v>
      </c>
      <c r="W7970" s="1">
        <v>44863.348611111112</v>
      </c>
      <c r="X7970" s="1">
        <v>44863.348611111112</v>
      </c>
      <c r="AC7970" t="s">
        <v>51</v>
      </c>
      <c r="AD7970">
        <v>1000000001</v>
      </c>
      <c r="AE7970" s="1">
        <v>39973.351388888892</v>
      </c>
      <c r="AF7970" t="s">
        <v>3377</v>
      </c>
      <c r="AG7970" t="s">
        <v>43722</v>
      </c>
      <c r="AH7970" t="s">
        <v>51</v>
      </c>
      <c r="AJ7970" t="s">
        <v>53</v>
      </c>
      <c r="AL7970" t="s">
        <v>78</v>
      </c>
      <c r="AO7970" t="s">
        <v>5443</v>
      </c>
      <c r="AP7970" s="1">
        <v>44873.506249999999</v>
      </c>
      <c r="AQ7970" s="1">
        <v>44869.541666666664</v>
      </c>
    </row>
    <row r="7971" spans="1:43" x14ac:dyDescent="0.35">
      <c r="A7971">
        <v>297786</v>
      </c>
      <c r="B7971" t="s">
        <v>43723</v>
      </c>
      <c r="C7971" t="s">
        <v>4162</v>
      </c>
      <c r="F7971" t="s">
        <v>41747</v>
      </c>
      <c r="H7971" t="s">
        <v>43697</v>
      </c>
      <c r="J7971" t="s">
        <v>18584</v>
      </c>
      <c r="N7971" t="s">
        <v>637</v>
      </c>
      <c r="O7971">
        <v>79770</v>
      </c>
      <c r="P7971" t="s">
        <v>50</v>
      </c>
      <c r="U7971" s="1">
        <v>44863</v>
      </c>
      <c r="V7971" s="1">
        <v>44863</v>
      </c>
      <c r="W7971" s="1">
        <v>44863.614583333336</v>
      </c>
      <c r="X7971" s="1">
        <v>44863.614583333336</v>
      </c>
      <c r="AC7971" t="s">
        <v>53</v>
      </c>
      <c r="AD7971">
        <v>2969543968</v>
      </c>
      <c r="AE7971" s="1">
        <v>40032.470138888886</v>
      </c>
      <c r="AF7971" t="s">
        <v>18468</v>
      </c>
      <c r="AG7971" t="s">
        <v>43724</v>
      </c>
      <c r="AH7971" t="s">
        <v>51</v>
      </c>
      <c r="AJ7971" t="s">
        <v>53</v>
      </c>
      <c r="AL7971" t="s">
        <v>68</v>
      </c>
      <c r="AO7971" t="s">
        <v>8142</v>
      </c>
      <c r="AP7971" s="1">
        <v>44895.393750000003</v>
      </c>
    </row>
    <row r="7972" spans="1:43" x14ac:dyDescent="0.35">
      <c r="A7972" t="s">
        <v>43725</v>
      </c>
      <c r="B7972" t="s">
        <v>43726</v>
      </c>
      <c r="C7972" t="s">
        <v>946</v>
      </c>
      <c r="F7972" t="s">
        <v>43727</v>
      </c>
      <c r="H7972" t="s">
        <v>43728</v>
      </c>
      <c r="N7972" t="s">
        <v>287</v>
      </c>
      <c r="O7972">
        <v>81527</v>
      </c>
      <c r="P7972" t="s">
        <v>50</v>
      </c>
      <c r="U7972" s="1">
        <v>44864</v>
      </c>
      <c r="V7972" s="1">
        <v>44864</v>
      </c>
      <c r="AC7972" t="s">
        <v>53</v>
      </c>
      <c r="AG7972" t="s">
        <v>43729</v>
      </c>
      <c r="AH7972" t="s">
        <v>51</v>
      </c>
      <c r="AJ7972" t="s">
        <v>53</v>
      </c>
      <c r="AL7972" t="s">
        <v>78</v>
      </c>
      <c r="AO7972" t="s">
        <v>8142</v>
      </c>
    </row>
    <row r="7973" spans="1:43" x14ac:dyDescent="0.35">
      <c r="A7973" t="s">
        <v>43730</v>
      </c>
      <c r="B7973" t="s">
        <v>21202</v>
      </c>
      <c r="C7973" t="s">
        <v>15106</v>
      </c>
      <c r="H7973" t="s">
        <v>43730</v>
      </c>
      <c r="J7973" t="s">
        <v>43731</v>
      </c>
      <c r="P7973" t="s">
        <v>50</v>
      </c>
      <c r="U7973" s="1">
        <v>44865</v>
      </c>
      <c r="V7973" s="1">
        <v>44865</v>
      </c>
      <c r="W7973" s="1">
        <v>44865.658333333333</v>
      </c>
      <c r="X7973" s="1">
        <v>44865.658333333333</v>
      </c>
      <c r="AC7973" t="s">
        <v>53</v>
      </c>
      <c r="AD7973">
        <v>2972140502</v>
      </c>
      <c r="AE7973" s="1">
        <v>44865.734722222223</v>
      </c>
      <c r="AF7973" t="s">
        <v>43732</v>
      </c>
      <c r="AG7973" t="s">
        <v>43733</v>
      </c>
      <c r="AH7973" t="s">
        <v>51</v>
      </c>
      <c r="AJ7973" t="s">
        <v>53</v>
      </c>
      <c r="AL7973" t="s">
        <v>68</v>
      </c>
      <c r="AO7973" t="s">
        <v>5443</v>
      </c>
      <c r="AP7973" s="1">
        <v>45358.28125</v>
      </c>
    </row>
    <row r="7974" spans="1:43" x14ac:dyDescent="0.35">
      <c r="A7974" t="s">
        <v>43734</v>
      </c>
      <c r="B7974" t="s">
        <v>32774</v>
      </c>
      <c r="C7974" t="s">
        <v>443</v>
      </c>
      <c r="F7974" t="s">
        <v>43735</v>
      </c>
      <c r="H7974" t="s">
        <v>43736</v>
      </c>
      <c r="J7974" t="s">
        <v>42831</v>
      </c>
      <c r="K7974" t="s">
        <v>43737</v>
      </c>
      <c r="M7974" t="s">
        <v>43738</v>
      </c>
      <c r="N7974" t="s">
        <v>1593</v>
      </c>
      <c r="O7974">
        <v>35650</v>
      </c>
      <c r="P7974" t="s">
        <v>50</v>
      </c>
      <c r="U7974" s="1">
        <v>44865</v>
      </c>
      <c r="V7974" s="1">
        <v>44865</v>
      </c>
      <c r="AC7974" t="s">
        <v>53</v>
      </c>
      <c r="AD7974">
        <v>2969545691</v>
      </c>
      <c r="AE7974" s="1">
        <v>40101.513194444444</v>
      </c>
      <c r="AG7974" t="s">
        <v>43739</v>
      </c>
      <c r="AH7974" t="s">
        <v>51</v>
      </c>
      <c r="AJ7974" t="s">
        <v>53</v>
      </c>
      <c r="AO7974" t="s">
        <v>8142</v>
      </c>
    </row>
    <row r="7975" spans="1:43" x14ac:dyDescent="0.35">
      <c r="A7975" t="s">
        <v>15316</v>
      </c>
      <c r="B7975" t="s">
        <v>15314</v>
      </c>
      <c r="C7975" t="s">
        <v>530</v>
      </c>
      <c r="F7975">
        <f>1303-902-3844</f>
        <v>-3443</v>
      </c>
      <c r="H7975" t="s">
        <v>15316</v>
      </c>
      <c r="J7975" t="s">
        <v>43740</v>
      </c>
      <c r="N7975" t="s">
        <v>287</v>
      </c>
      <c r="O7975">
        <v>80004</v>
      </c>
      <c r="P7975" t="s">
        <v>50</v>
      </c>
      <c r="U7975" s="1">
        <v>44865</v>
      </c>
      <c r="V7975" s="1">
        <v>44865</v>
      </c>
      <c r="W7975" s="1">
        <v>44865.60833333333</v>
      </c>
      <c r="X7975" s="1">
        <v>44865.60833333333</v>
      </c>
      <c r="AC7975" t="s">
        <v>53</v>
      </c>
      <c r="AD7975">
        <v>2969534077</v>
      </c>
      <c r="AE7975" s="1">
        <v>39625.522916666669</v>
      </c>
      <c r="AG7975" t="s">
        <v>43741</v>
      </c>
      <c r="AH7975" t="s">
        <v>51</v>
      </c>
      <c r="AJ7975" t="s">
        <v>53</v>
      </c>
      <c r="AL7975" t="s">
        <v>78</v>
      </c>
      <c r="AO7975" t="s">
        <v>8142</v>
      </c>
      <c r="AP7975" s="1">
        <v>44865.625694444447</v>
      </c>
    </row>
    <row r="7976" spans="1:43" x14ac:dyDescent="0.35">
      <c r="A7976" t="s">
        <v>43742</v>
      </c>
      <c r="B7976" t="s">
        <v>1757</v>
      </c>
      <c r="C7976" t="s">
        <v>1540</v>
      </c>
      <c r="F7976" t="s">
        <v>43743</v>
      </c>
      <c r="H7976" t="s">
        <v>43742</v>
      </c>
      <c r="J7976" t="s">
        <v>36372</v>
      </c>
      <c r="M7976" t="s">
        <v>43744</v>
      </c>
      <c r="N7976" t="s">
        <v>398</v>
      </c>
      <c r="O7976">
        <v>88072</v>
      </c>
      <c r="P7976" t="s">
        <v>50</v>
      </c>
      <c r="U7976" s="1">
        <v>44865</v>
      </c>
      <c r="V7976" s="1">
        <v>44865</v>
      </c>
      <c r="W7976" s="1">
        <v>44865.507638888892</v>
      </c>
      <c r="X7976" s="1">
        <v>44865.507638888892</v>
      </c>
      <c r="AC7976" t="s">
        <v>53</v>
      </c>
      <c r="AD7976">
        <v>2969517772</v>
      </c>
      <c r="AE7976" s="1">
        <v>38796.600694444445</v>
      </c>
      <c r="AG7976" t="s">
        <v>43745</v>
      </c>
      <c r="AH7976" t="s">
        <v>51</v>
      </c>
      <c r="AJ7976" t="s">
        <v>53</v>
      </c>
      <c r="AL7976" t="s">
        <v>78</v>
      </c>
      <c r="AO7976" t="s">
        <v>8142</v>
      </c>
    </row>
    <row r="7977" spans="1:43" x14ac:dyDescent="0.35">
      <c r="A7977" t="s">
        <v>43746</v>
      </c>
      <c r="B7977" t="s">
        <v>43747</v>
      </c>
      <c r="C7977" t="s">
        <v>8287</v>
      </c>
      <c r="F7977" t="s">
        <v>43748</v>
      </c>
      <c r="H7977" t="s">
        <v>43746</v>
      </c>
      <c r="J7977" t="s">
        <v>43749</v>
      </c>
      <c r="N7977" t="s">
        <v>22973</v>
      </c>
      <c r="O7977">
        <v>73108</v>
      </c>
      <c r="P7977" t="s">
        <v>50</v>
      </c>
      <c r="U7977" s="1">
        <v>44865</v>
      </c>
      <c r="V7977" s="1">
        <v>44865</v>
      </c>
      <c r="W7977" s="1">
        <v>44865.48333333333</v>
      </c>
      <c r="X7977" s="1">
        <v>44865.48333333333</v>
      </c>
      <c r="AC7977" t="s">
        <v>53</v>
      </c>
      <c r="AD7977">
        <v>2972140367</v>
      </c>
      <c r="AE7977" s="1">
        <v>44865.488888888889</v>
      </c>
      <c r="AG7977" t="s">
        <v>43750</v>
      </c>
      <c r="AH7977" t="s">
        <v>51</v>
      </c>
      <c r="AJ7977" t="s">
        <v>53</v>
      </c>
      <c r="AL7977" t="s">
        <v>78</v>
      </c>
      <c r="AO7977" t="s">
        <v>8142</v>
      </c>
    </row>
    <row r="7978" spans="1:43" x14ac:dyDescent="0.35">
      <c r="A7978" t="s">
        <v>43751</v>
      </c>
      <c r="B7978" t="s">
        <v>43752</v>
      </c>
      <c r="C7978" t="s">
        <v>996</v>
      </c>
      <c r="F7978" t="s">
        <v>43753</v>
      </c>
      <c r="G7978" t="s">
        <v>43754</v>
      </c>
      <c r="H7978" t="s">
        <v>43755</v>
      </c>
      <c r="I7978" t="s">
        <v>415</v>
      </c>
      <c r="J7978" t="s">
        <v>43756</v>
      </c>
      <c r="K7978" t="s">
        <v>43757</v>
      </c>
      <c r="L7978" t="s">
        <v>43758</v>
      </c>
      <c r="M7978" t="s">
        <v>43759</v>
      </c>
      <c r="N7978" t="s">
        <v>5277</v>
      </c>
      <c r="O7978">
        <v>82501</v>
      </c>
      <c r="P7978" t="s">
        <v>50</v>
      </c>
      <c r="U7978" s="1">
        <v>44865</v>
      </c>
      <c r="V7978" s="1">
        <v>44865</v>
      </c>
      <c r="AC7978" t="s">
        <v>53</v>
      </c>
      <c r="AD7978">
        <v>2969483033</v>
      </c>
      <c r="AE7978" s="1">
        <v>37624</v>
      </c>
      <c r="AG7978" t="s">
        <v>43760</v>
      </c>
      <c r="AH7978" t="s">
        <v>51</v>
      </c>
      <c r="AJ7978" t="s">
        <v>53</v>
      </c>
      <c r="AO7978" t="s">
        <v>8142</v>
      </c>
    </row>
    <row r="7979" spans="1:43" x14ac:dyDescent="0.35">
      <c r="A7979" t="s">
        <v>43761</v>
      </c>
      <c r="B7979" t="s">
        <v>18363</v>
      </c>
      <c r="C7979" t="s">
        <v>1958</v>
      </c>
      <c r="F7979" t="s">
        <v>43762</v>
      </c>
      <c r="H7979" t="s">
        <v>43761</v>
      </c>
      <c r="J7979" t="s">
        <v>16060</v>
      </c>
      <c r="K7979" t="s">
        <v>43763</v>
      </c>
      <c r="M7979" t="s">
        <v>3053</v>
      </c>
      <c r="N7979" t="s">
        <v>798</v>
      </c>
      <c r="O7979">
        <v>77064</v>
      </c>
      <c r="P7979" t="s">
        <v>50</v>
      </c>
      <c r="U7979" s="1">
        <v>44865</v>
      </c>
      <c r="V7979" s="1">
        <v>44865</v>
      </c>
      <c r="W7979" s="1">
        <v>44865.330555555556</v>
      </c>
      <c r="X7979" s="1">
        <v>44865.330555555556</v>
      </c>
      <c r="AC7979" t="s">
        <v>53</v>
      </c>
      <c r="AD7979">
        <v>2969509141</v>
      </c>
      <c r="AE7979" s="1">
        <v>38288.693749999999</v>
      </c>
      <c r="AF7979" t="s">
        <v>3535</v>
      </c>
      <c r="AG7979" t="s">
        <v>43764</v>
      </c>
      <c r="AH7979" t="s">
        <v>51</v>
      </c>
      <c r="AJ7979" t="s">
        <v>53</v>
      </c>
      <c r="AL7979" t="s">
        <v>68</v>
      </c>
      <c r="AO7979" t="s">
        <v>5443</v>
      </c>
      <c r="AP7979" s="1">
        <v>44874.595138888886</v>
      </c>
      <c r="AQ7979" s="1">
        <v>43571.550694444442</v>
      </c>
    </row>
    <row r="7980" spans="1:43" x14ac:dyDescent="0.35">
      <c r="A7980" t="s">
        <v>43765</v>
      </c>
      <c r="B7980" t="s">
        <v>5954</v>
      </c>
      <c r="C7980" t="s">
        <v>302</v>
      </c>
      <c r="F7980" t="s">
        <v>43766</v>
      </c>
      <c r="H7980" t="s">
        <v>43767</v>
      </c>
      <c r="J7980" t="s">
        <v>43768</v>
      </c>
      <c r="K7980" t="s">
        <v>43769</v>
      </c>
      <c r="M7980" t="s">
        <v>43770</v>
      </c>
      <c r="N7980" t="s">
        <v>31795</v>
      </c>
      <c r="O7980">
        <v>89024</v>
      </c>
      <c r="P7980" t="s">
        <v>50</v>
      </c>
      <c r="U7980" s="1">
        <v>44865</v>
      </c>
      <c r="V7980" s="1">
        <v>44865</v>
      </c>
      <c r="AC7980" t="s">
        <v>53</v>
      </c>
      <c r="AD7980">
        <v>2969560790</v>
      </c>
      <c r="AE7980" s="1">
        <v>40626.661805555559</v>
      </c>
      <c r="AG7980" t="s">
        <v>43771</v>
      </c>
      <c r="AH7980" t="s">
        <v>51</v>
      </c>
      <c r="AJ7980" t="s">
        <v>53</v>
      </c>
      <c r="AO7980" t="s">
        <v>8142</v>
      </c>
    </row>
    <row r="7981" spans="1:43" x14ac:dyDescent="0.35">
      <c r="A7981" t="s">
        <v>43772</v>
      </c>
      <c r="B7981" t="s">
        <v>43773</v>
      </c>
      <c r="C7981" t="s">
        <v>43774</v>
      </c>
      <c r="H7981" t="s">
        <v>43775</v>
      </c>
      <c r="J7981" t="s">
        <v>49</v>
      </c>
      <c r="P7981" t="s">
        <v>50</v>
      </c>
      <c r="U7981" s="1">
        <v>44865</v>
      </c>
      <c r="V7981" s="1">
        <v>44865</v>
      </c>
      <c r="W7981" s="1">
        <v>44985.601388888892</v>
      </c>
      <c r="X7981" s="1">
        <v>44985.601388888892</v>
      </c>
      <c r="AC7981" t="s">
        <v>53</v>
      </c>
      <c r="AD7981">
        <v>1000000000</v>
      </c>
      <c r="AE7981" s="1">
        <v>37295</v>
      </c>
      <c r="AG7981" t="s">
        <v>43776</v>
      </c>
      <c r="AH7981" t="s">
        <v>51</v>
      </c>
      <c r="AJ7981" t="s">
        <v>53</v>
      </c>
      <c r="AO7981" t="s">
        <v>5443</v>
      </c>
      <c r="AP7981" s="1">
        <v>44985.536805555559</v>
      </c>
    </row>
    <row r="7982" spans="1:43" x14ac:dyDescent="0.35">
      <c r="A7982" t="s">
        <v>43777</v>
      </c>
      <c r="B7982" t="s">
        <v>43778</v>
      </c>
      <c r="C7982" t="s">
        <v>849</v>
      </c>
      <c r="F7982" t="s">
        <v>43779</v>
      </c>
      <c r="H7982" t="s">
        <v>43777</v>
      </c>
      <c r="I7982" t="s">
        <v>200</v>
      </c>
      <c r="J7982" t="s">
        <v>4293</v>
      </c>
      <c r="M7982" t="s">
        <v>12936</v>
      </c>
      <c r="N7982" t="s">
        <v>592</v>
      </c>
      <c r="O7982">
        <v>82009</v>
      </c>
      <c r="P7982" t="s">
        <v>50</v>
      </c>
      <c r="U7982" s="1">
        <v>44865</v>
      </c>
      <c r="V7982" s="1">
        <v>44865</v>
      </c>
      <c r="AC7982" t="s">
        <v>53</v>
      </c>
      <c r="AD7982">
        <v>2969634929</v>
      </c>
      <c r="AE7982" s="1">
        <v>41799.665972222225</v>
      </c>
      <c r="AG7982" t="s">
        <v>43780</v>
      </c>
      <c r="AH7982" t="s">
        <v>51</v>
      </c>
      <c r="AJ7982" t="s">
        <v>53</v>
      </c>
      <c r="AO7982" t="s">
        <v>8142</v>
      </c>
    </row>
    <row r="7983" spans="1:43" x14ac:dyDescent="0.35">
      <c r="A7983" t="s">
        <v>43781</v>
      </c>
      <c r="B7983" t="s">
        <v>43782</v>
      </c>
      <c r="C7983" t="s">
        <v>43783</v>
      </c>
      <c r="F7983" t="s">
        <v>43784</v>
      </c>
      <c r="H7983" t="s">
        <v>43781</v>
      </c>
      <c r="J7983" t="s">
        <v>3933</v>
      </c>
      <c r="N7983" t="s">
        <v>398</v>
      </c>
      <c r="O7983">
        <v>87401</v>
      </c>
      <c r="P7983" t="s">
        <v>50</v>
      </c>
      <c r="U7983" s="1">
        <v>44866</v>
      </c>
      <c r="V7983" s="1">
        <v>44866</v>
      </c>
      <c r="W7983" s="1">
        <v>44866.424305555556</v>
      </c>
      <c r="X7983" s="1">
        <v>44866.424305555556</v>
      </c>
      <c r="AC7983" t="s">
        <v>53</v>
      </c>
      <c r="AD7983">
        <v>2969551137</v>
      </c>
      <c r="AE7983" s="1">
        <v>40288.591666666667</v>
      </c>
      <c r="AG7983" t="s">
        <v>43785</v>
      </c>
      <c r="AH7983" t="s">
        <v>51</v>
      </c>
      <c r="AJ7983" t="s">
        <v>53</v>
      </c>
      <c r="AL7983" t="s">
        <v>78</v>
      </c>
      <c r="AO7983" t="s">
        <v>8142</v>
      </c>
    </row>
    <row r="7984" spans="1:43" x14ac:dyDescent="0.35">
      <c r="A7984" t="s">
        <v>43786</v>
      </c>
      <c r="B7984" t="s">
        <v>4264</v>
      </c>
      <c r="C7984" t="s">
        <v>894</v>
      </c>
      <c r="F7984">
        <v>13039485117</v>
      </c>
      <c r="H7984" t="s">
        <v>43787</v>
      </c>
      <c r="J7984" t="s">
        <v>6359</v>
      </c>
      <c r="K7984" t="s">
        <v>43788</v>
      </c>
      <c r="M7984" t="s">
        <v>35509</v>
      </c>
      <c r="N7984" t="s">
        <v>65</v>
      </c>
      <c r="O7984">
        <v>80126</v>
      </c>
      <c r="P7984" t="s">
        <v>50</v>
      </c>
      <c r="U7984" s="1">
        <v>44866</v>
      </c>
      <c r="V7984" s="1">
        <v>44866</v>
      </c>
      <c r="W7984" s="1">
        <v>44866.569444444445</v>
      </c>
      <c r="X7984" s="1">
        <v>44866.569444444445</v>
      </c>
      <c r="AC7984" t="s">
        <v>51</v>
      </c>
      <c r="AD7984">
        <v>2969950509</v>
      </c>
      <c r="AE7984" s="1">
        <v>43874.347222222219</v>
      </c>
      <c r="AF7984" t="s">
        <v>6362</v>
      </c>
      <c r="AG7984" t="s">
        <v>43789</v>
      </c>
      <c r="AH7984" t="s">
        <v>51</v>
      </c>
      <c r="AJ7984" t="s">
        <v>53</v>
      </c>
      <c r="AL7984" t="s">
        <v>68</v>
      </c>
      <c r="AO7984" t="s">
        <v>5443</v>
      </c>
      <c r="AP7984" s="1">
        <v>44935.826388888891</v>
      </c>
    </row>
    <row r="7985" spans="1:43" x14ac:dyDescent="0.35">
      <c r="A7985" t="s">
        <v>43790</v>
      </c>
      <c r="B7985" t="s">
        <v>32366</v>
      </c>
      <c r="C7985" t="s">
        <v>43791</v>
      </c>
      <c r="F7985" t="s">
        <v>43792</v>
      </c>
      <c r="H7985" t="s">
        <v>43790</v>
      </c>
      <c r="J7985" t="s">
        <v>13456</v>
      </c>
      <c r="K7985" t="s">
        <v>16635</v>
      </c>
      <c r="M7985" t="s">
        <v>13458</v>
      </c>
      <c r="N7985" t="s">
        <v>13459</v>
      </c>
      <c r="O7985">
        <v>99210</v>
      </c>
      <c r="P7985" t="s">
        <v>50</v>
      </c>
      <c r="U7985" s="1">
        <v>44866</v>
      </c>
      <c r="V7985" s="1">
        <v>44866</v>
      </c>
      <c r="AC7985" t="s">
        <v>53</v>
      </c>
      <c r="AD7985">
        <v>2969479867</v>
      </c>
      <c r="AE7985" s="1">
        <v>37418</v>
      </c>
      <c r="AG7985" t="s">
        <v>43793</v>
      </c>
      <c r="AH7985" t="s">
        <v>51</v>
      </c>
      <c r="AJ7985" t="s">
        <v>53</v>
      </c>
      <c r="AO7985" t="s">
        <v>8142</v>
      </c>
    </row>
    <row r="7986" spans="1:43" x14ac:dyDescent="0.35">
      <c r="A7986" t="s">
        <v>43794</v>
      </c>
      <c r="B7986" t="s">
        <v>43795</v>
      </c>
      <c r="C7986" t="s">
        <v>383</v>
      </c>
      <c r="F7986" t="s">
        <v>43796</v>
      </c>
      <c r="H7986" t="s">
        <v>43797</v>
      </c>
      <c r="J7986" t="s">
        <v>43798</v>
      </c>
      <c r="K7986" t="s">
        <v>43799</v>
      </c>
      <c r="M7986" t="s">
        <v>9168</v>
      </c>
      <c r="N7986" t="s">
        <v>253</v>
      </c>
      <c r="O7986">
        <v>87144</v>
      </c>
      <c r="P7986" t="s">
        <v>50</v>
      </c>
      <c r="U7986" s="1">
        <v>44866</v>
      </c>
      <c r="V7986" s="1">
        <v>44866</v>
      </c>
      <c r="W7986" s="1">
        <v>44866.6</v>
      </c>
      <c r="X7986" s="1">
        <v>44866.6</v>
      </c>
      <c r="AC7986" t="s">
        <v>53</v>
      </c>
      <c r="AD7986">
        <v>2969483882</v>
      </c>
      <c r="AE7986" s="1">
        <v>37680</v>
      </c>
      <c r="AF7986" t="s">
        <v>11172</v>
      </c>
      <c r="AG7986" t="s">
        <v>43800</v>
      </c>
      <c r="AH7986" t="s">
        <v>51</v>
      </c>
      <c r="AJ7986" t="s">
        <v>53</v>
      </c>
      <c r="AL7986" t="s">
        <v>68</v>
      </c>
      <c r="AO7986" t="s">
        <v>5443</v>
      </c>
      <c r="AP7986" s="1">
        <v>45467.480555555558</v>
      </c>
      <c r="AQ7986" s="1">
        <v>45411.490972222222</v>
      </c>
    </row>
    <row r="7987" spans="1:43" x14ac:dyDescent="0.35">
      <c r="A7987" t="s">
        <v>43801</v>
      </c>
      <c r="B7987" t="s">
        <v>43802</v>
      </c>
      <c r="C7987" t="s">
        <v>952</v>
      </c>
      <c r="F7987" t="s">
        <v>43803</v>
      </c>
      <c r="H7987" t="s">
        <v>43804</v>
      </c>
      <c r="J7987" t="s">
        <v>9017</v>
      </c>
      <c r="K7987" t="s">
        <v>10391</v>
      </c>
      <c r="M7987" t="s">
        <v>2783</v>
      </c>
      <c r="N7987" t="s">
        <v>264</v>
      </c>
      <c r="O7987">
        <v>77095</v>
      </c>
      <c r="P7987" t="s">
        <v>50</v>
      </c>
      <c r="U7987" s="1">
        <v>44866</v>
      </c>
      <c r="V7987" s="1">
        <v>44866</v>
      </c>
      <c r="W7987" s="1">
        <v>44867.377083333333</v>
      </c>
      <c r="X7987" s="1">
        <v>44867.377083333333</v>
      </c>
      <c r="AC7987" t="s">
        <v>53</v>
      </c>
      <c r="AD7987">
        <v>2969579793</v>
      </c>
      <c r="AE7987" s="1">
        <v>41172.685416666667</v>
      </c>
      <c r="AF7987" t="s">
        <v>9019</v>
      </c>
      <c r="AG7987" t="s">
        <v>43805</v>
      </c>
      <c r="AH7987" t="s">
        <v>51</v>
      </c>
      <c r="AJ7987" t="s">
        <v>53</v>
      </c>
      <c r="AL7987" t="s">
        <v>68</v>
      </c>
      <c r="AO7987" t="s">
        <v>5443</v>
      </c>
      <c r="AP7987" s="1">
        <v>45272.4</v>
      </c>
      <c r="AQ7987" s="1">
        <v>45153.73541666667</v>
      </c>
    </row>
    <row r="7988" spans="1:43" x14ac:dyDescent="0.35">
      <c r="A7988" t="s">
        <v>43806</v>
      </c>
      <c r="B7988" t="s">
        <v>5595</v>
      </c>
      <c r="C7988" t="s">
        <v>1998</v>
      </c>
      <c r="F7988" t="s">
        <v>43807</v>
      </c>
      <c r="H7988" t="s">
        <v>43806</v>
      </c>
      <c r="J7988" t="s">
        <v>43808</v>
      </c>
      <c r="K7988" t="s">
        <v>43809</v>
      </c>
      <c r="M7988" t="s">
        <v>545</v>
      </c>
      <c r="N7988" t="s">
        <v>253</v>
      </c>
      <c r="O7988">
        <v>88005</v>
      </c>
      <c r="P7988" t="s">
        <v>50</v>
      </c>
      <c r="U7988" s="1">
        <v>44867</v>
      </c>
      <c r="V7988" s="1">
        <v>44867</v>
      </c>
      <c r="W7988" s="1">
        <v>44867.691666666666</v>
      </c>
      <c r="X7988" s="1">
        <v>44867.691666666666</v>
      </c>
      <c r="AC7988" t="s">
        <v>53</v>
      </c>
      <c r="AD7988">
        <v>2972141126</v>
      </c>
      <c r="AE7988" s="1">
        <v>44867.697222222225</v>
      </c>
      <c r="AF7988" t="s">
        <v>43810</v>
      </c>
      <c r="AG7988" t="s">
        <v>43811</v>
      </c>
      <c r="AH7988" t="s">
        <v>51</v>
      </c>
      <c r="AJ7988" t="s">
        <v>53</v>
      </c>
      <c r="AL7988" t="s">
        <v>68</v>
      </c>
      <c r="AO7988" t="s">
        <v>5443</v>
      </c>
      <c r="AP7988" s="1">
        <v>45413.536111111112</v>
      </c>
      <c r="AQ7988" s="1">
        <v>44882.388194444444</v>
      </c>
    </row>
    <row r="7989" spans="1:43" x14ac:dyDescent="0.35">
      <c r="A7989" t="s">
        <v>43812</v>
      </c>
      <c r="B7989" t="s">
        <v>80</v>
      </c>
      <c r="C7989" t="s">
        <v>309</v>
      </c>
      <c r="F7989">
        <v>19524925700</v>
      </c>
      <c r="H7989" t="s">
        <v>43812</v>
      </c>
      <c r="J7989" t="s">
        <v>43813</v>
      </c>
      <c r="N7989" t="s">
        <v>15037</v>
      </c>
      <c r="O7989">
        <v>55352</v>
      </c>
      <c r="P7989" t="s">
        <v>50</v>
      </c>
      <c r="U7989" s="1">
        <v>44867</v>
      </c>
      <c r="V7989" s="1">
        <v>44867</v>
      </c>
      <c r="AC7989" t="s">
        <v>53</v>
      </c>
      <c r="AD7989">
        <v>2969516823</v>
      </c>
      <c r="AE7989" s="1">
        <v>38747.356944444444</v>
      </c>
      <c r="AG7989" t="s">
        <v>43814</v>
      </c>
      <c r="AH7989" t="s">
        <v>51</v>
      </c>
      <c r="AJ7989" t="s">
        <v>53</v>
      </c>
      <c r="AO7989" t="s">
        <v>8142</v>
      </c>
    </row>
    <row r="7990" spans="1:43" x14ac:dyDescent="0.35">
      <c r="A7990" t="s">
        <v>43815</v>
      </c>
      <c r="B7990" t="s">
        <v>43816</v>
      </c>
      <c r="C7990" t="s">
        <v>5318</v>
      </c>
      <c r="F7990" t="s">
        <v>43817</v>
      </c>
      <c r="H7990" t="s">
        <v>43815</v>
      </c>
      <c r="J7990" t="s">
        <v>5239</v>
      </c>
      <c r="N7990" t="s">
        <v>15540</v>
      </c>
      <c r="O7990">
        <v>18844</v>
      </c>
      <c r="P7990" t="s">
        <v>50</v>
      </c>
      <c r="U7990" s="1">
        <v>44867</v>
      </c>
      <c r="V7990" s="1">
        <v>44867</v>
      </c>
      <c r="AC7990" t="s">
        <v>53</v>
      </c>
      <c r="AD7990">
        <v>2969475162</v>
      </c>
      <c r="AE7990" s="1">
        <v>37147</v>
      </c>
      <c r="AG7990" t="s">
        <v>43818</v>
      </c>
      <c r="AH7990" t="s">
        <v>51</v>
      </c>
      <c r="AJ7990" t="s">
        <v>53</v>
      </c>
      <c r="AO7990" t="s">
        <v>8142</v>
      </c>
    </row>
    <row r="7991" spans="1:43" x14ac:dyDescent="0.35">
      <c r="A7991" t="s">
        <v>43819</v>
      </c>
      <c r="B7991" t="s">
        <v>43820</v>
      </c>
      <c r="C7991" t="s">
        <v>3764</v>
      </c>
      <c r="F7991" t="s">
        <v>43821</v>
      </c>
      <c r="H7991" t="s">
        <v>43819</v>
      </c>
      <c r="J7991" t="s">
        <v>43822</v>
      </c>
      <c r="K7991" t="s">
        <v>43823</v>
      </c>
      <c r="M7991" t="s">
        <v>3225</v>
      </c>
      <c r="N7991" t="s">
        <v>65</v>
      </c>
      <c r="O7991">
        <v>80537</v>
      </c>
      <c r="P7991" t="s">
        <v>43824</v>
      </c>
      <c r="U7991" s="1">
        <v>44867</v>
      </c>
      <c r="V7991" s="1">
        <v>44867</v>
      </c>
      <c r="W7991" s="1">
        <v>44867.694444444445</v>
      </c>
      <c r="X7991" s="1">
        <v>44867.694444444445</v>
      </c>
      <c r="AC7991" t="s">
        <v>51</v>
      </c>
      <c r="AD7991">
        <v>2969608363</v>
      </c>
      <c r="AE7991" s="1">
        <v>41656.618055555555</v>
      </c>
      <c r="AF7991" t="s">
        <v>43825</v>
      </c>
      <c r="AG7991" t="s">
        <v>43826</v>
      </c>
      <c r="AH7991" t="s">
        <v>51</v>
      </c>
      <c r="AJ7991" t="s">
        <v>53</v>
      </c>
      <c r="AL7991" t="s">
        <v>68</v>
      </c>
      <c r="AO7991" t="s">
        <v>5443</v>
      </c>
      <c r="AP7991" s="1">
        <v>45476.495833333334</v>
      </c>
      <c r="AQ7991" s="1">
        <v>45391.515277777777</v>
      </c>
    </row>
    <row r="7992" spans="1:43" x14ac:dyDescent="0.35">
      <c r="A7992" t="s">
        <v>43827</v>
      </c>
      <c r="B7992" t="s">
        <v>43828</v>
      </c>
      <c r="C7992" t="s">
        <v>894</v>
      </c>
      <c r="F7992" t="s">
        <v>43829</v>
      </c>
      <c r="H7992" t="s">
        <v>43827</v>
      </c>
      <c r="J7992" t="s">
        <v>43830</v>
      </c>
      <c r="K7992" t="s">
        <v>43831</v>
      </c>
      <c r="M7992" t="s">
        <v>43832</v>
      </c>
      <c r="N7992" t="s">
        <v>637</v>
      </c>
      <c r="O7992">
        <v>79918</v>
      </c>
      <c r="P7992" t="s">
        <v>50</v>
      </c>
      <c r="U7992" s="1">
        <v>44867</v>
      </c>
      <c r="V7992" s="1">
        <v>44867</v>
      </c>
      <c r="W7992" s="1">
        <v>44867.401388888888</v>
      </c>
      <c r="X7992" s="1">
        <v>44867.401388888888</v>
      </c>
      <c r="AC7992" t="s">
        <v>53</v>
      </c>
      <c r="AD7992">
        <v>2969966030</v>
      </c>
      <c r="AE7992" s="1">
        <v>43943.509722222225</v>
      </c>
      <c r="AF7992" t="s">
        <v>43833</v>
      </c>
      <c r="AG7992" t="s">
        <v>43834</v>
      </c>
      <c r="AH7992" t="s">
        <v>51</v>
      </c>
      <c r="AJ7992" t="s">
        <v>53</v>
      </c>
      <c r="AL7992" t="s">
        <v>68</v>
      </c>
      <c r="AO7992" t="s">
        <v>5443</v>
      </c>
      <c r="AP7992" s="1">
        <v>44867.4</v>
      </c>
    </row>
    <row r="7993" spans="1:43" x14ac:dyDescent="0.35">
      <c r="A7993" t="s">
        <v>43835</v>
      </c>
      <c r="B7993" t="s">
        <v>32896</v>
      </c>
      <c r="C7993" t="s">
        <v>5318</v>
      </c>
      <c r="F7993" t="s">
        <v>43836</v>
      </c>
      <c r="H7993" t="s">
        <v>43835</v>
      </c>
      <c r="J7993" t="s">
        <v>43837</v>
      </c>
      <c r="M7993" t="s">
        <v>159</v>
      </c>
      <c r="N7993" t="s">
        <v>287</v>
      </c>
      <c r="O7993">
        <v>80951</v>
      </c>
      <c r="P7993" t="s">
        <v>50</v>
      </c>
      <c r="U7993" s="1">
        <v>44867</v>
      </c>
      <c r="V7993" s="1">
        <v>44867</v>
      </c>
      <c r="W7993" s="1">
        <v>44867.361805555556</v>
      </c>
      <c r="X7993" s="1">
        <v>44867.361805555556</v>
      </c>
      <c r="AC7993" t="s">
        <v>53</v>
      </c>
      <c r="AD7993">
        <v>1000000001</v>
      </c>
      <c r="AE7993" s="1">
        <v>39973.351388888892</v>
      </c>
      <c r="AF7993" t="s">
        <v>3377</v>
      </c>
      <c r="AG7993" t="s">
        <v>43838</v>
      </c>
      <c r="AH7993" t="s">
        <v>51</v>
      </c>
      <c r="AJ7993" t="s">
        <v>53</v>
      </c>
      <c r="AL7993" t="s">
        <v>78</v>
      </c>
      <c r="AO7993" t="s">
        <v>8142</v>
      </c>
    </row>
    <row r="7994" spans="1:43" x14ac:dyDescent="0.35">
      <c r="A7994" t="s">
        <v>43839</v>
      </c>
      <c r="B7994" t="s">
        <v>43840</v>
      </c>
      <c r="C7994" t="s">
        <v>89</v>
      </c>
      <c r="F7994">
        <f>1970-250-5357</f>
        <v>-3637</v>
      </c>
      <c r="H7994" t="s">
        <v>43841</v>
      </c>
      <c r="J7994" t="s">
        <v>43842</v>
      </c>
      <c r="N7994" t="s">
        <v>287</v>
      </c>
      <c r="O7994">
        <v>81410</v>
      </c>
      <c r="P7994" t="s">
        <v>50</v>
      </c>
      <c r="U7994" s="1">
        <v>44867</v>
      </c>
      <c r="V7994" s="1">
        <v>44867</v>
      </c>
      <c r="W7994" s="1">
        <v>44867.711111111108</v>
      </c>
      <c r="X7994" s="1">
        <v>44867.711111111108</v>
      </c>
      <c r="AC7994" t="s">
        <v>53</v>
      </c>
      <c r="AD7994">
        <v>2972014142</v>
      </c>
      <c r="AE7994" s="1">
        <v>44465.618055555555</v>
      </c>
      <c r="AF7994" t="s">
        <v>43843</v>
      </c>
      <c r="AG7994" t="s">
        <v>43844</v>
      </c>
      <c r="AH7994" t="s">
        <v>51</v>
      </c>
      <c r="AJ7994" t="s">
        <v>53</v>
      </c>
      <c r="AL7994" t="s">
        <v>68</v>
      </c>
      <c r="AO7994" t="s">
        <v>8142</v>
      </c>
    </row>
    <row r="7995" spans="1:43" x14ac:dyDescent="0.35">
      <c r="A7995" t="s">
        <v>43845</v>
      </c>
      <c r="B7995" t="s">
        <v>18763</v>
      </c>
      <c r="C7995" t="s">
        <v>43846</v>
      </c>
      <c r="F7995" t="s">
        <v>43847</v>
      </c>
      <c r="H7995" t="s">
        <v>43845</v>
      </c>
      <c r="J7995" t="s">
        <v>4293</v>
      </c>
      <c r="P7995" t="s">
        <v>50</v>
      </c>
      <c r="U7995" s="1">
        <v>44867</v>
      </c>
      <c r="V7995" s="1">
        <v>44867</v>
      </c>
      <c r="W7995" s="1">
        <v>44867.426388888889</v>
      </c>
      <c r="X7995" s="1">
        <v>44867.426388888889</v>
      </c>
      <c r="AC7995" t="s">
        <v>53</v>
      </c>
      <c r="AD7995">
        <v>2969634929</v>
      </c>
      <c r="AE7995" s="1">
        <v>41799.665972222225</v>
      </c>
      <c r="AF7995" t="s">
        <v>4296</v>
      </c>
      <c r="AG7995" t="s">
        <v>43848</v>
      </c>
      <c r="AH7995" t="s">
        <v>51</v>
      </c>
      <c r="AJ7995" t="s">
        <v>53</v>
      </c>
      <c r="AL7995" t="s">
        <v>68</v>
      </c>
      <c r="AO7995" t="s">
        <v>5443</v>
      </c>
      <c r="AP7995" s="1">
        <v>45435.460416666669</v>
      </c>
    </row>
    <row r="7996" spans="1:43" x14ac:dyDescent="0.35">
      <c r="A7996" t="s">
        <v>43849</v>
      </c>
      <c r="B7996" t="s">
        <v>43850</v>
      </c>
      <c r="C7996" t="s">
        <v>1728</v>
      </c>
      <c r="F7996" t="s">
        <v>43851</v>
      </c>
      <c r="H7996" t="s">
        <v>43849</v>
      </c>
      <c r="J7996" t="s">
        <v>18421</v>
      </c>
      <c r="M7996" t="s">
        <v>15195</v>
      </c>
      <c r="N7996" t="s">
        <v>10540</v>
      </c>
      <c r="O7996">
        <v>38118</v>
      </c>
      <c r="P7996" t="s">
        <v>50</v>
      </c>
      <c r="U7996" s="1">
        <v>44867</v>
      </c>
      <c r="V7996" s="1">
        <v>44867</v>
      </c>
      <c r="AC7996" t="s">
        <v>53</v>
      </c>
      <c r="AD7996">
        <v>2969580399</v>
      </c>
      <c r="AE7996" s="1">
        <v>41190.404166666667</v>
      </c>
      <c r="AG7996" t="s">
        <v>43852</v>
      </c>
      <c r="AH7996" t="s">
        <v>51</v>
      </c>
      <c r="AJ7996" t="s">
        <v>53</v>
      </c>
      <c r="AO7996" t="s">
        <v>8142</v>
      </c>
    </row>
    <row r="7997" spans="1:43" x14ac:dyDescent="0.35">
      <c r="A7997" t="s">
        <v>43853</v>
      </c>
      <c r="B7997" t="s">
        <v>4406</v>
      </c>
      <c r="C7997" t="s">
        <v>1471</v>
      </c>
      <c r="F7997" t="s">
        <v>43854</v>
      </c>
      <c r="H7997" t="s">
        <v>43853</v>
      </c>
      <c r="J7997" t="s">
        <v>43855</v>
      </c>
      <c r="M7997" t="s">
        <v>43856</v>
      </c>
      <c r="N7997" t="s">
        <v>637</v>
      </c>
      <c r="O7997" t="s">
        <v>43857</v>
      </c>
      <c r="P7997" t="s">
        <v>50</v>
      </c>
      <c r="U7997" s="1">
        <v>44867</v>
      </c>
      <c r="V7997" s="1">
        <v>44867</v>
      </c>
      <c r="W7997" s="1">
        <v>44867.655555555553</v>
      </c>
      <c r="X7997" s="1">
        <v>44867.655555555553</v>
      </c>
      <c r="AC7997" t="s">
        <v>53</v>
      </c>
      <c r="AD7997">
        <v>1000000001</v>
      </c>
      <c r="AE7997" s="1">
        <v>39973.351388888892</v>
      </c>
      <c r="AF7997" t="s">
        <v>3377</v>
      </c>
      <c r="AG7997" t="s">
        <v>43858</v>
      </c>
      <c r="AH7997" t="s">
        <v>51</v>
      </c>
      <c r="AJ7997" t="s">
        <v>53</v>
      </c>
      <c r="AL7997" t="s">
        <v>78</v>
      </c>
      <c r="AO7997" t="s">
        <v>8142</v>
      </c>
    </row>
    <row r="7998" spans="1:43" x14ac:dyDescent="0.35">
      <c r="A7998" t="s">
        <v>43859</v>
      </c>
      <c r="B7998" t="s">
        <v>43860</v>
      </c>
      <c r="C7998" t="s">
        <v>43861</v>
      </c>
      <c r="F7998" t="s">
        <v>43862</v>
      </c>
      <c r="H7998" t="s">
        <v>43859</v>
      </c>
      <c r="J7998" t="s">
        <v>3933</v>
      </c>
      <c r="K7998" t="s">
        <v>43863</v>
      </c>
      <c r="M7998" t="s">
        <v>43864</v>
      </c>
      <c r="N7998" t="s">
        <v>2756</v>
      </c>
      <c r="O7998">
        <v>32258</v>
      </c>
      <c r="P7998" t="s">
        <v>50</v>
      </c>
      <c r="U7998" s="1">
        <v>44867</v>
      </c>
      <c r="V7998" s="1">
        <v>44867</v>
      </c>
      <c r="AC7998" t="s">
        <v>53</v>
      </c>
      <c r="AD7998">
        <v>2969551137</v>
      </c>
      <c r="AE7998" s="1">
        <v>40288.591666666667</v>
      </c>
      <c r="AG7998" t="s">
        <v>43865</v>
      </c>
      <c r="AH7998" t="s">
        <v>51</v>
      </c>
      <c r="AJ7998" t="s">
        <v>53</v>
      </c>
      <c r="AO7998" t="s">
        <v>8142</v>
      </c>
    </row>
    <row r="7999" spans="1:43" x14ac:dyDescent="0.35">
      <c r="A7999" t="s">
        <v>43866</v>
      </c>
      <c r="B7999" t="s">
        <v>3833</v>
      </c>
      <c r="C7999" t="s">
        <v>97</v>
      </c>
      <c r="F7999" t="s">
        <v>43867</v>
      </c>
      <c r="H7999" t="s">
        <v>43866</v>
      </c>
      <c r="J7999" t="s">
        <v>11008</v>
      </c>
      <c r="N7999" t="s">
        <v>15559</v>
      </c>
      <c r="O7999">
        <v>20152</v>
      </c>
      <c r="P7999" t="s">
        <v>50</v>
      </c>
      <c r="U7999" s="1">
        <v>44868</v>
      </c>
      <c r="V7999" s="1">
        <v>44868</v>
      </c>
      <c r="AC7999" t="s">
        <v>53</v>
      </c>
      <c r="AD7999">
        <v>2969478809</v>
      </c>
      <c r="AE7999" s="1">
        <v>37358</v>
      </c>
      <c r="AG7999" t="s">
        <v>43868</v>
      </c>
      <c r="AH7999" t="s">
        <v>51</v>
      </c>
      <c r="AJ7999" t="s">
        <v>53</v>
      </c>
      <c r="AO7999" t="s">
        <v>8142</v>
      </c>
    </row>
    <row r="8000" spans="1:43" x14ac:dyDescent="0.35">
      <c r="A8000" t="s">
        <v>43869</v>
      </c>
      <c r="B8000" t="s">
        <v>43870</v>
      </c>
      <c r="C8000" t="s">
        <v>6419</v>
      </c>
      <c r="F8000" t="s">
        <v>43871</v>
      </c>
      <c r="H8000" t="s">
        <v>43869</v>
      </c>
      <c r="J8000" t="s">
        <v>491</v>
      </c>
      <c r="N8000" t="s">
        <v>637</v>
      </c>
      <c r="O8000">
        <v>78572</v>
      </c>
      <c r="P8000" t="s">
        <v>50</v>
      </c>
      <c r="U8000" s="1">
        <v>44868</v>
      </c>
      <c r="V8000" s="1">
        <v>44868</v>
      </c>
      <c r="AC8000" t="s">
        <v>53</v>
      </c>
      <c r="AD8000">
        <v>2969472760</v>
      </c>
      <c r="AE8000" s="1">
        <v>36916.71597222222</v>
      </c>
      <c r="AG8000" t="s">
        <v>43872</v>
      </c>
      <c r="AH8000" t="s">
        <v>51</v>
      </c>
      <c r="AJ8000" t="s">
        <v>53</v>
      </c>
      <c r="AO8000" t="s">
        <v>8142</v>
      </c>
    </row>
    <row r="8001" spans="1:43" x14ac:dyDescent="0.35">
      <c r="A8001" t="s">
        <v>43873</v>
      </c>
      <c r="B8001" t="s">
        <v>37649</v>
      </c>
      <c r="C8001" t="s">
        <v>43874</v>
      </c>
      <c r="F8001">
        <v>21223227849</v>
      </c>
      <c r="H8001" t="s">
        <v>43873</v>
      </c>
      <c r="J8001" t="s">
        <v>29983</v>
      </c>
      <c r="M8001" t="s">
        <v>43875</v>
      </c>
      <c r="N8001" t="s">
        <v>43876</v>
      </c>
      <c r="O8001" t="s">
        <v>43877</v>
      </c>
      <c r="P8001" t="s">
        <v>13685</v>
      </c>
      <c r="U8001" s="1">
        <v>44868</v>
      </c>
      <c r="V8001" s="1">
        <v>44868</v>
      </c>
      <c r="W8001" s="1">
        <v>44868.324999999997</v>
      </c>
      <c r="X8001" s="1">
        <v>44868.324999999997</v>
      </c>
      <c r="AC8001" t="s">
        <v>53</v>
      </c>
      <c r="AD8001">
        <v>1000000001</v>
      </c>
      <c r="AE8001" s="1">
        <v>39973.351388888892</v>
      </c>
      <c r="AF8001" t="s">
        <v>3377</v>
      </c>
      <c r="AG8001" t="s">
        <v>43878</v>
      </c>
      <c r="AH8001" t="s">
        <v>51</v>
      </c>
      <c r="AJ8001" t="s">
        <v>53</v>
      </c>
      <c r="AL8001" t="s">
        <v>78</v>
      </c>
      <c r="AO8001" t="s">
        <v>8142</v>
      </c>
    </row>
    <row r="8002" spans="1:43" x14ac:dyDescent="0.35">
      <c r="A8002" t="s">
        <v>43879</v>
      </c>
      <c r="B8002" t="s">
        <v>31008</v>
      </c>
      <c r="C8002" t="s">
        <v>3834</v>
      </c>
      <c r="F8002">
        <v>17193397710</v>
      </c>
      <c r="H8002" t="s">
        <v>43879</v>
      </c>
      <c r="J8002" t="s">
        <v>33179</v>
      </c>
      <c r="K8002" t="s">
        <v>43880</v>
      </c>
      <c r="M8002" t="s">
        <v>40787</v>
      </c>
      <c r="N8002" t="s">
        <v>213</v>
      </c>
      <c r="O8002">
        <v>80226</v>
      </c>
      <c r="P8002" t="s">
        <v>50</v>
      </c>
      <c r="U8002" s="1">
        <v>44868</v>
      </c>
      <c r="V8002" s="1">
        <v>44868</v>
      </c>
      <c r="W8002" s="1">
        <v>44868.909722222219</v>
      </c>
      <c r="X8002" s="1">
        <v>44868.909722222219</v>
      </c>
      <c r="AC8002" t="s">
        <v>53</v>
      </c>
      <c r="AD8002">
        <v>2969772644</v>
      </c>
      <c r="AE8002" s="1">
        <v>43108.683333333334</v>
      </c>
      <c r="AF8002" t="s">
        <v>33182</v>
      </c>
      <c r="AG8002" t="s">
        <v>43881</v>
      </c>
      <c r="AH8002" t="s">
        <v>51</v>
      </c>
      <c r="AJ8002" t="s">
        <v>53</v>
      </c>
      <c r="AL8002" t="s">
        <v>68</v>
      </c>
      <c r="AO8002" t="s">
        <v>8142</v>
      </c>
      <c r="AP8002" s="1">
        <v>45475.65</v>
      </c>
      <c r="AQ8002" s="1">
        <v>45120.811805555553</v>
      </c>
    </row>
    <row r="8003" spans="1:43" x14ac:dyDescent="0.35">
      <c r="A8003" t="s">
        <v>43882</v>
      </c>
      <c r="B8003" t="s">
        <v>3008</v>
      </c>
      <c r="C8003" t="s">
        <v>205</v>
      </c>
      <c r="D8003" t="s">
        <v>98</v>
      </c>
      <c r="F8003" t="s">
        <v>43883</v>
      </c>
      <c r="H8003" t="s">
        <v>43884</v>
      </c>
      <c r="J8003" t="s">
        <v>43885</v>
      </c>
      <c r="P8003" t="s">
        <v>50</v>
      </c>
      <c r="U8003" s="1">
        <v>44868</v>
      </c>
      <c r="V8003" s="1">
        <v>44868</v>
      </c>
      <c r="AC8003" t="s">
        <v>53</v>
      </c>
      <c r="AD8003">
        <v>2969635360</v>
      </c>
      <c r="AE8003" s="1">
        <v>41802.488194444442</v>
      </c>
      <c r="AG8003" t="s">
        <v>43886</v>
      </c>
      <c r="AH8003" t="s">
        <v>51</v>
      </c>
      <c r="AJ8003" t="s">
        <v>53</v>
      </c>
      <c r="AO8003" t="s">
        <v>5443</v>
      </c>
    </row>
    <row r="8004" spans="1:43" x14ac:dyDescent="0.35">
      <c r="A8004" t="s">
        <v>43887</v>
      </c>
      <c r="B8004" t="s">
        <v>43888</v>
      </c>
      <c r="C8004" t="s">
        <v>43889</v>
      </c>
      <c r="F8004">
        <f>1970-617-9456</f>
        <v>-8103</v>
      </c>
      <c r="H8004" t="s">
        <v>43887</v>
      </c>
      <c r="J8004" t="s">
        <v>43890</v>
      </c>
      <c r="N8004" t="s">
        <v>287</v>
      </c>
      <c r="O8004">
        <v>80729</v>
      </c>
      <c r="P8004" t="s">
        <v>50</v>
      </c>
      <c r="U8004" s="1">
        <v>44868</v>
      </c>
      <c r="V8004" s="1">
        <v>44868</v>
      </c>
      <c r="AC8004" t="s">
        <v>53</v>
      </c>
      <c r="AD8004">
        <v>2969881942</v>
      </c>
      <c r="AE8004" s="1">
        <v>43579.468055555553</v>
      </c>
      <c r="AG8004" t="s">
        <v>43891</v>
      </c>
      <c r="AH8004" t="s">
        <v>51</v>
      </c>
      <c r="AJ8004" t="s">
        <v>53</v>
      </c>
      <c r="AO8004" t="s">
        <v>8142</v>
      </c>
    </row>
    <row r="8005" spans="1:43" x14ac:dyDescent="0.35">
      <c r="A8005" t="s">
        <v>43892</v>
      </c>
      <c r="B8005" t="s">
        <v>43893</v>
      </c>
      <c r="C8005" t="s">
        <v>5155</v>
      </c>
      <c r="F8005" t="s">
        <v>43894</v>
      </c>
      <c r="H8005" t="s">
        <v>43892</v>
      </c>
      <c r="J8005" t="s">
        <v>27727</v>
      </c>
      <c r="K8005" t="s">
        <v>43895</v>
      </c>
      <c r="M8005" t="s">
        <v>10076</v>
      </c>
      <c r="N8005" t="s">
        <v>65</v>
      </c>
      <c r="O8005">
        <v>81082</v>
      </c>
      <c r="P8005" t="s">
        <v>50</v>
      </c>
      <c r="U8005" s="1">
        <v>44869</v>
      </c>
      <c r="V8005" s="1">
        <v>44869</v>
      </c>
      <c r="W8005" s="1">
        <v>44869.456944444442</v>
      </c>
      <c r="X8005" s="1">
        <v>44869.456944444442</v>
      </c>
      <c r="AC8005" t="s">
        <v>51</v>
      </c>
      <c r="AD8005">
        <v>2969860988</v>
      </c>
      <c r="AE8005" s="1">
        <v>43452.662499999999</v>
      </c>
      <c r="AF8005" t="s">
        <v>27729</v>
      </c>
      <c r="AG8005" t="s">
        <v>43896</v>
      </c>
      <c r="AH8005" t="s">
        <v>51</v>
      </c>
      <c r="AJ8005" t="s">
        <v>53</v>
      </c>
      <c r="AL8005" t="s">
        <v>68</v>
      </c>
      <c r="AO8005" t="s">
        <v>5443</v>
      </c>
      <c r="AP8005" s="1">
        <v>44869.455555555556</v>
      </c>
    </row>
    <row r="8006" spans="1:43" x14ac:dyDescent="0.35">
      <c r="A8006" t="s">
        <v>43897</v>
      </c>
      <c r="B8006" t="s">
        <v>43898</v>
      </c>
      <c r="C8006" t="s">
        <v>43899</v>
      </c>
      <c r="F8006" t="s">
        <v>43900</v>
      </c>
      <c r="H8006" t="s">
        <v>43897</v>
      </c>
      <c r="J8006" t="s">
        <v>43901</v>
      </c>
      <c r="M8006" t="s">
        <v>154</v>
      </c>
      <c r="N8006" t="s">
        <v>287</v>
      </c>
      <c r="O8006">
        <v>80634</v>
      </c>
      <c r="P8006" t="s">
        <v>50</v>
      </c>
      <c r="U8006" s="1">
        <v>44869</v>
      </c>
      <c r="V8006" s="1">
        <v>44869</v>
      </c>
      <c r="W8006" s="1">
        <v>44869.457638888889</v>
      </c>
      <c r="X8006" s="1">
        <v>44869.457638888889</v>
      </c>
      <c r="AC8006" t="s">
        <v>53</v>
      </c>
      <c r="AD8006">
        <v>2972133954</v>
      </c>
      <c r="AE8006" s="1">
        <v>44845.570833333331</v>
      </c>
      <c r="AF8006" t="s">
        <v>43902</v>
      </c>
      <c r="AG8006" t="s">
        <v>43903</v>
      </c>
      <c r="AH8006" t="s">
        <v>51</v>
      </c>
      <c r="AJ8006" t="s">
        <v>53</v>
      </c>
      <c r="AL8006" t="s">
        <v>68</v>
      </c>
      <c r="AO8006" t="s">
        <v>8142</v>
      </c>
      <c r="AP8006" s="1">
        <v>45012.715277777781</v>
      </c>
    </row>
    <row r="8007" spans="1:43" x14ac:dyDescent="0.35">
      <c r="A8007" t="s">
        <v>43904</v>
      </c>
      <c r="B8007" t="s">
        <v>43905</v>
      </c>
      <c r="C8007" t="s">
        <v>43906</v>
      </c>
      <c r="D8007" t="s">
        <v>4280</v>
      </c>
      <c r="F8007">
        <v>17207453021</v>
      </c>
      <c r="H8007" t="s">
        <v>43907</v>
      </c>
      <c r="J8007" t="s">
        <v>9101</v>
      </c>
      <c r="N8007" t="s">
        <v>287</v>
      </c>
      <c r="O8007">
        <v>80502</v>
      </c>
      <c r="P8007" t="s">
        <v>50</v>
      </c>
      <c r="U8007" s="1">
        <v>44869</v>
      </c>
      <c r="V8007" s="1">
        <v>44869</v>
      </c>
      <c r="W8007" s="1">
        <v>44869.640277777777</v>
      </c>
      <c r="X8007" s="1">
        <v>44869.640277777777</v>
      </c>
      <c r="AC8007" t="s">
        <v>53</v>
      </c>
      <c r="AD8007">
        <v>2969510604</v>
      </c>
      <c r="AE8007" s="1">
        <v>38385.431944444441</v>
      </c>
      <c r="AG8007" t="s">
        <v>43908</v>
      </c>
      <c r="AH8007" t="s">
        <v>51</v>
      </c>
      <c r="AJ8007" t="s">
        <v>53</v>
      </c>
      <c r="AL8007" t="s">
        <v>78</v>
      </c>
      <c r="AO8007" t="s">
        <v>8142</v>
      </c>
    </row>
    <row r="8008" spans="1:43" x14ac:dyDescent="0.35">
      <c r="A8008" t="s">
        <v>17352</v>
      </c>
      <c r="B8008" t="s">
        <v>17350</v>
      </c>
      <c r="C8008" t="s">
        <v>89</v>
      </c>
      <c r="F8008" t="s">
        <v>17351</v>
      </c>
      <c r="H8008" t="s">
        <v>17352</v>
      </c>
      <c r="J8008" t="s">
        <v>5173</v>
      </c>
      <c r="N8008" t="s">
        <v>287</v>
      </c>
      <c r="O8008">
        <v>80011</v>
      </c>
      <c r="P8008" t="s">
        <v>50</v>
      </c>
      <c r="U8008" s="1">
        <v>44869</v>
      </c>
      <c r="V8008" s="1">
        <v>44869</v>
      </c>
      <c r="W8008" s="1">
        <v>44869.583333333336</v>
      </c>
      <c r="X8008" s="1">
        <v>44869.583333333336</v>
      </c>
      <c r="AC8008" t="s">
        <v>53</v>
      </c>
      <c r="AD8008">
        <v>2969481577</v>
      </c>
      <c r="AE8008" s="1">
        <v>37524</v>
      </c>
      <c r="AG8008" t="s">
        <v>43909</v>
      </c>
      <c r="AH8008" t="s">
        <v>51</v>
      </c>
      <c r="AJ8008" t="s">
        <v>53</v>
      </c>
      <c r="AL8008" t="s">
        <v>78</v>
      </c>
      <c r="AO8008" t="s">
        <v>8142</v>
      </c>
    </row>
    <row r="8009" spans="1:43" x14ac:dyDescent="0.35">
      <c r="A8009" t="s">
        <v>43910</v>
      </c>
      <c r="B8009" t="s">
        <v>43911</v>
      </c>
      <c r="C8009" t="s">
        <v>904</v>
      </c>
      <c r="F8009" t="s">
        <v>43912</v>
      </c>
      <c r="H8009" t="s">
        <v>43910</v>
      </c>
      <c r="J8009" t="s">
        <v>39643</v>
      </c>
      <c r="P8009" t="s">
        <v>50</v>
      </c>
      <c r="U8009" s="1">
        <v>44869</v>
      </c>
      <c r="V8009" s="1">
        <v>44869</v>
      </c>
      <c r="AC8009" t="s">
        <v>53</v>
      </c>
      <c r="AD8009">
        <v>2969512469</v>
      </c>
      <c r="AE8009" s="1">
        <v>38477.625694444447</v>
      </c>
      <c r="AG8009" t="s">
        <v>43913</v>
      </c>
      <c r="AH8009" t="s">
        <v>51</v>
      </c>
      <c r="AJ8009" t="s">
        <v>53</v>
      </c>
      <c r="AO8009" t="s">
        <v>8142</v>
      </c>
    </row>
    <row r="8010" spans="1:43" x14ac:dyDescent="0.35">
      <c r="A8010" t="s">
        <v>43914</v>
      </c>
      <c r="B8010" t="s">
        <v>6344</v>
      </c>
      <c r="C8010" t="s">
        <v>894</v>
      </c>
      <c r="F8010" t="s">
        <v>43915</v>
      </c>
      <c r="H8010" t="s">
        <v>43914</v>
      </c>
      <c r="J8010" t="s">
        <v>43916</v>
      </c>
      <c r="P8010" t="s">
        <v>50</v>
      </c>
      <c r="U8010" s="1">
        <v>44869</v>
      </c>
      <c r="V8010" s="1">
        <v>44869</v>
      </c>
      <c r="W8010" s="1">
        <v>44869.475694444445</v>
      </c>
      <c r="X8010" s="1">
        <v>44869.475694444445</v>
      </c>
      <c r="AC8010" t="s">
        <v>53</v>
      </c>
      <c r="AD8010">
        <v>1000000001</v>
      </c>
      <c r="AE8010" s="1">
        <v>39973.351388888892</v>
      </c>
      <c r="AF8010" t="s">
        <v>3377</v>
      </c>
      <c r="AG8010" t="s">
        <v>43917</v>
      </c>
      <c r="AH8010" t="s">
        <v>51</v>
      </c>
      <c r="AJ8010" t="s">
        <v>53</v>
      </c>
      <c r="AL8010" t="s">
        <v>78</v>
      </c>
      <c r="AO8010" t="s">
        <v>8142</v>
      </c>
    </row>
    <row r="8011" spans="1:43" x14ac:dyDescent="0.35">
      <c r="A8011" t="s">
        <v>43918</v>
      </c>
      <c r="B8011" t="s">
        <v>43919</v>
      </c>
      <c r="C8011" t="s">
        <v>3185</v>
      </c>
      <c r="H8011" t="s">
        <v>43920</v>
      </c>
      <c r="J8011" t="s">
        <v>534</v>
      </c>
      <c r="P8011" t="s">
        <v>50</v>
      </c>
      <c r="U8011" s="1">
        <v>44869</v>
      </c>
      <c r="V8011" s="1">
        <v>44869</v>
      </c>
      <c r="W8011" s="1">
        <v>44869.390972222223</v>
      </c>
      <c r="X8011" s="1">
        <v>44869.390972222223</v>
      </c>
      <c r="AC8011" t="s">
        <v>53</v>
      </c>
      <c r="AD8011">
        <v>2969480024</v>
      </c>
      <c r="AE8011" s="1">
        <v>37427</v>
      </c>
      <c r="AF8011" t="s">
        <v>140</v>
      </c>
      <c r="AG8011" t="s">
        <v>43921</v>
      </c>
      <c r="AH8011" t="s">
        <v>51</v>
      </c>
      <c r="AJ8011" t="s">
        <v>53</v>
      </c>
      <c r="AL8011" t="s">
        <v>68</v>
      </c>
      <c r="AO8011" t="s">
        <v>5443</v>
      </c>
      <c r="AP8011" s="1">
        <v>45476.726388888892</v>
      </c>
      <c r="AQ8011" s="1">
        <v>45470.455555555556</v>
      </c>
    </row>
    <row r="8012" spans="1:43" x14ac:dyDescent="0.35">
      <c r="A8012" t="s">
        <v>43922</v>
      </c>
      <c r="B8012" t="s">
        <v>43923</v>
      </c>
      <c r="C8012" t="s">
        <v>894</v>
      </c>
      <c r="F8012">
        <v>19705090486</v>
      </c>
      <c r="H8012" t="s">
        <v>43924</v>
      </c>
      <c r="J8012" t="s">
        <v>43925</v>
      </c>
      <c r="K8012" t="s">
        <v>43926</v>
      </c>
      <c r="M8012" t="s">
        <v>43927</v>
      </c>
      <c r="N8012" t="s">
        <v>65</v>
      </c>
      <c r="O8012">
        <v>80447</v>
      </c>
      <c r="P8012" t="s">
        <v>50</v>
      </c>
      <c r="U8012" s="1">
        <v>44869</v>
      </c>
      <c r="V8012" s="1">
        <v>44869</v>
      </c>
      <c r="W8012" s="1">
        <v>44869.881944444445</v>
      </c>
      <c r="X8012" s="1">
        <v>44869.881944444445</v>
      </c>
      <c r="AC8012" t="s">
        <v>53</v>
      </c>
      <c r="AD8012">
        <v>1000000001</v>
      </c>
      <c r="AE8012" s="1">
        <v>39973.351388888892</v>
      </c>
      <c r="AF8012" t="s">
        <v>3377</v>
      </c>
      <c r="AG8012" t="s">
        <v>43928</v>
      </c>
      <c r="AH8012" t="s">
        <v>51</v>
      </c>
      <c r="AJ8012" t="s">
        <v>53</v>
      </c>
      <c r="AL8012" t="s">
        <v>78</v>
      </c>
      <c r="AO8012" t="s">
        <v>5443</v>
      </c>
      <c r="AP8012" s="1">
        <v>45244.398611111108</v>
      </c>
    </row>
    <row r="8013" spans="1:43" x14ac:dyDescent="0.35">
      <c r="A8013" t="s">
        <v>43929</v>
      </c>
      <c r="B8013" t="s">
        <v>43930</v>
      </c>
      <c r="C8013" t="s">
        <v>2937</v>
      </c>
      <c r="F8013" t="s">
        <v>43931</v>
      </c>
      <c r="H8013" t="s">
        <v>43929</v>
      </c>
      <c r="J8013" t="s">
        <v>43932</v>
      </c>
      <c r="M8013" t="s">
        <v>7677</v>
      </c>
      <c r="N8013" t="s">
        <v>287</v>
      </c>
      <c r="O8013">
        <v>80648</v>
      </c>
      <c r="P8013" t="s">
        <v>50</v>
      </c>
      <c r="U8013" s="1">
        <v>44869</v>
      </c>
      <c r="V8013" s="1">
        <v>44869</v>
      </c>
      <c r="W8013" s="1">
        <v>44869.536111111112</v>
      </c>
      <c r="X8013" s="1">
        <v>44869.536111111112</v>
      </c>
      <c r="AC8013" t="s">
        <v>53</v>
      </c>
      <c r="AD8013">
        <v>1000000001</v>
      </c>
      <c r="AE8013" s="1">
        <v>39973.351388888892</v>
      </c>
      <c r="AF8013" t="s">
        <v>3377</v>
      </c>
      <c r="AG8013" t="s">
        <v>43933</v>
      </c>
      <c r="AH8013" t="s">
        <v>51</v>
      </c>
      <c r="AJ8013" t="s">
        <v>53</v>
      </c>
      <c r="AL8013" t="s">
        <v>78</v>
      </c>
      <c r="AO8013" t="s">
        <v>8142</v>
      </c>
      <c r="AP8013" s="1">
        <v>45147.381944444445</v>
      </c>
    </row>
    <row r="8014" spans="1:43" x14ac:dyDescent="0.35">
      <c r="A8014" t="s">
        <v>43934</v>
      </c>
      <c r="B8014" t="s">
        <v>43935</v>
      </c>
      <c r="C8014" t="s">
        <v>13242</v>
      </c>
      <c r="F8014" t="s">
        <v>43936</v>
      </c>
      <c r="H8014" t="s">
        <v>43937</v>
      </c>
      <c r="J8014" t="s">
        <v>43938</v>
      </c>
      <c r="N8014" t="s">
        <v>287</v>
      </c>
      <c r="O8014">
        <v>80216</v>
      </c>
      <c r="P8014" t="s">
        <v>50</v>
      </c>
      <c r="U8014" s="1">
        <v>44869</v>
      </c>
      <c r="V8014" s="1">
        <v>44869</v>
      </c>
      <c r="W8014" s="1">
        <v>44869.519444444442</v>
      </c>
      <c r="X8014" s="1">
        <v>44869.519444444442</v>
      </c>
      <c r="AC8014" t="s">
        <v>53</v>
      </c>
      <c r="AD8014">
        <v>1000000001</v>
      </c>
      <c r="AE8014" s="1">
        <v>39973.351388888892</v>
      </c>
      <c r="AF8014" t="s">
        <v>3377</v>
      </c>
      <c r="AG8014" t="s">
        <v>43939</v>
      </c>
      <c r="AH8014" t="s">
        <v>51</v>
      </c>
      <c r="AJ8014" t="s">
        <v>53</v>
      </c>
      <c r="AL8014" t="s">
        <v>78</v>
      </c>
      <c r="AO8014" t="s">
        <v>8142</v>
      </c>
      <c r="AP8014" s="1">
        <v>44988.479861111111</v>
      </c>
    </row>
    <row r="8015" spans="1:43" x14ac:dyDescent="0.35">
      <c r="A8015" t="s">
        <v>43940</v>
      </c>
      <c r="B8015" t="s">
        <v>43941</v>
      </c>
      <c r="C8015" t="s">
        <v>894</v>
      </c>
      <c r="F8015" t="s">
        <v>43942</v>
      </c>
      <c r="H8015" t="s">
        <v>43940</v>
      </c>
      <c r="J8015" t="s">
        <v>43943</v>
      </c>
      <c r="M8015" t="s">
        <v>4713</v>
      </c>
      <c r="N8015" t="s">
        <v>287</v>
      </c>
      <c r="O8015">
        <v>81401</v>
      </c>
      <c r="P8015" t="s">
        <v>50</v>
      </c>
      <c r="U8015" s="1">
        <v>44869</v>
      </c>
      <c r="V8015" s="1">
        <v>44869</v>
      </c>
      <c r="W8015" s="1">
        <v>44869.381944444445</v>
      </c>
      <c r="X8015" s="1">
        <v>44869.381944444445</v>
      </c>
      <c r="AC8015" t="s">
        <v>53</v>
      </c>
      <c r="AD8015">
        <v>1000000001</v>
      </c>
      <c r="AE8015" s="1">
        <v>39973.351388888892</v>
      </c>
      <c r="AF8015" t="s">
        <v>3377</v>
      </c>
      <c r="AG8015" t="s">
        <v>43944</v>
      </c>
      <c r="AH8015" t="s">
        <v>51</v>
      </c>
      <c r="AJ8015" t="s">
        <v>53</v>
      </c>
      <c r="AL8015" t="s">
        <v>78</v>
      </c>
      <c r="AO8015" t="s">
        <v>5443</v>
      </c>
      <c r="AP8015" s="1">
        <v>45129.32916666667</v>
      </c>
      <c r="AQ8015" s="1">
        <v>45118.279166666667</v>
      </c>
    </row>
    <row r="8016" spans="1:43" x14ac:dyDescent="0.35">
      <c r="A8016" t="s">
        <v>42768</v>
      </c>
      <c r="B8016" t="s">
        <v>42766</v>
      </c>
      <c r="C8016" t="s">
        <v>946</v>
      </c>
      <c r="F8016" t="s">
        <v>43945</v>
      </c>
      <c r="H8016" t="s">
        <v>42768</v>
      </c>
      <c r="J8016" t="s">
        <v>42769</v>
      </c>
      <c r="K8016" t="s">
        <v>43946</v>
      </c>
      <c r="M8016" t="s">
        <v>137</v>
      </c>
      <c r="N8016" t="s">
        <v>65</v>
      </c>
      <c r="O8016">
        <v>80235</v>
      </c>
      <c r="P8016" t="s">
        <v>50</v>
      </c>
      <c r="U8016" s="1">
        <v>44870</v>
      </c>
      <c r="V8016" s="1">
        <v>44870</v>
      </c>
      <c r="W8016" s="1">
        <v>44870.333333333336</v>
      </c>
      <c r="X8016" s="1">
        <v>44870.333333333336</v>
      </c>
      <c r="AC8016" t="s">
        <v>53</v>
      </c>
      <c r="AD8016">
        <v>2969763649</v>
      </c>
      <c r="AE8016" s="1">
        <v>43045.624305555553</v>
      </c>
      <c r="AF8016" t="s">
        <v>42771</v>
      </c>
      <c r="AG8016" t="s">
        <v>43947</v>
      </c>
      <c r="AH8016" t="s">
        <v>51</v>
      </c>
      <c r="AJ8016" t="s">
        <v>53</v>
      </c>
      <c r="AL8016" t="s">
        <v>68</v>
      </c>
      <c r="AO8016" t="s">
        <v>5443</v>
      </c>
      <c r="AP8016" s="1">
        <v>45394.48541666667</v>
      </c>
      <c r="AQ8016" s="1">
        <v>45394.46875</v>
      </c>
    </row>
    <row r="8017" spans="1:43" x14ac:dyDescent="0.35">
      <c r="A8017" t="s">
        <v>43948</v>
      </c>
      <c r="B8017" t="s">
        <v>43949</v>
      </c>
      <c r="C8017" t="s">
        <v>172</v>
      </c>
      <c r="F8017" t="s">
        <v>43950</v>
      </c>
      <c r="H8017" t="s">
        <v>43948</v>
      </c>
      <c r="J8017" t="s">
        <v>43951</v>
      </c>
      <c r="M8017" t="s">
        <v>990</v>
      </c>
      <c r="N8017" t="s">
        <v>287</v>
      </c>
      <c r="O8017">
        <v>81602</v>
      </c>
      <c r="P8017" t="s">
        <v>50</v>
      </c>
      <c r="U8017" s="1">
        <v>44871</v>
      </c>
      <c r="V8017" s="1">
        <v>44871</v>
      </c>
      <c r="W8017" s="1">
        <v>44871.321527777778</v>
      </c>
      <c r="X8017" s="1">
        <v>44871.321527777778</v>
      </c>
      <c r="AC8017" t="s">
        <v>53</v>
      </c>
      <c r="AD8017">
        <v>2969917117</v>
      </c>
      <c r="AE8017" s="1">
        <v>43748.579861111109</v>
      </c>
      <c r="AG8017" t="s">
        <v>43952</v>
      </c>
      <c r="AH8017" t="s">
        <v>51</v>
      </c>
      <c r="AJ8017" t="s">
        <v>53</v>
      </c>
      <c r="AL8017" t="s">
        <v>78</v>
      </c>
      <c r="AO8017" t="s">
        <v>8142</v>
      </c>
      <c r="AP8017" s="1">
        <v>44871.324305555558</v>
      </c>
    </row>
    <row r="8018" spans="1:43" x14ac:dyDescent="0.35">
      <c r="A8018" t="s">
        <v>43953</v>
      </c>
      <c r="B8018" t="s">
        <v>849</v>
      </c>
      <c r="C8018" t="s">
        <v>3466</v>
      </c>
      <c r="F8018" t="s">
        <v>43954</v>
      </c>
      <c r="H8018" t="s">
        <v>43953</v>
      </c>
      <c r="J8018" t="s">
        <v>43955</v>
      </c>
      <c r="M8018" t="s">
        <v>129</v>
      </c>
      <c r="N8018" t="s">
        <v>287</v>
      </c>
      <c r="O8018">
        <v>81005</v>
      </c>
      <c r="P8018" t="s">
        <v>50</v>
      </c>
      <c r="U8018" s="1">
        <v>44871</v>
      </c>
      <c r="V8018" s="1">
        <v>44871</v>
      </c>
      <c r="W8018" s="1">
        <v>44871.856944444444</v>
      </c>
      <c r="X8018" s="1">
        <v>44871.856944444444</v>
      </c>
      <c r="AC8018" t="s">
        <v>53</v>
      </c>
      <c r="AD8018">
        <v>2972359504</v>
      </c>
      <c r="AE8018" s="1">
        <v>44963.729166666664</v>
      </c>
      <c r="AF8018" t="s">
        <v>43956</v>
      </c>
      <c r="AG8018" t="s">
        <v>43957</v>
      </c>
      <c r="AH8018" t="s">
        <v>51</v>
      </c>
      <c r="AJ8018" t="s">
        <v>53</v>
      </c>
      <c r="AL8018" t="s">
        <v>68</v>
      </c>
      <c r="AO8018" t="s">
        <v>5443</v>
      </c>
      <c r="AP8018" s="1">
        <v>45034.412499999999</v>
      </c>
      <c r="AQ8018" s="1">
        <v>44878.993055555555</v>
      </c>
    </row>
    <row r="8019" spans="1:43" x14ac:dyDescent="0.35">
      <c r="A8019" t="s">
        <v>43958</v>
      </c>
      <c r="B8019" t="s">
        <v>43959</v>
      </c>
      <c r="C8019" t="s">
        <v>43960</v>
      </c>
      <c r="F8019">
        <f>1303-301-5522</f>
        <v>-4520</v>
      </c>
      <c r="H8019" t="s">
        <v>43958</v>
      </c>
      <c r="J8019" t="s">
        <v>43961</v>
      </c>
      <c r="N8019" t="s">
        <v>287</v>
      </c>
      <c r="O8019">
        <v>80113</v>
      </c>
      <c r="P8019" t="s">
        <v>50</v>
      </c>
      <c r="U8019" s="1">
        <v>44871</v>
      </c>
      <c r="V8019" s="1">
        <v>44871</v>
      </c>
      <c r="W8019" s="1">
        <v>44871.479166666664</v>
      </c>
      <c r="X8019" s="1">
        <v>44871.479166666664</v>
      </c>
      <c r="AC8019" t="s">
        <v>53</v>
      </c>
      <c r="AD8019">
        <v>2969968016</v>
      </c>
      <c r="AE8019" s="1">
        <v>43950.588194444441</v>
      </c>
      <c r="AF8019" t="s">
        <v>43962</v>
      </c>
      <c r="AG8019" t="s">
        <v>43963</v>
      </c>
      <c r="AH8019" t="s">
        <v>51</v>
      </c>
      <c r="AJ8019" t="s">
        <v>53</v>
      </c>
      <c r="AL8019" t="s">
        <v>68</v>
      </c>
      <c r="AO8019" t="s">
        <v>5443</v>
      </c>
      <c r="AP8019" s="1">
        <v>44871.477083333331</v>
      </c>
    </row>
    <row r="8020" spans="1:43" x14ac:dyDescent="0.35">
      <c r="A8020" t="s">
        <v>43964</v>
      </c>
      <c r="B8020" t="s">
        <v>43965</v>
      </c>
      <c r="C8020" t="s">
        <v>1499</v>
      </c>
      <c r="H8020" t="s">
        <v>43966</v>
      </c>
      <c r="J8020" t="s">
        <v>22840</v>
      </c>
      <c r="P8020" t="s">
        <v>50</v>
      </c>
      <c r="U8020" s="1">
        <v>44872</v>
      </c>
      <c r="V8020" s="1">
        <v>44872</v>
      </c>
      <c r="W8020" s="1">
        <v>44872.410416666666</v>
      </c>
      <c r="X8020" s="1">
        <v>44872.410416666666</v>
      </c>
      <c r="AC8020" t="s">
        <v>53</v>
      </c>
      <c r="AD8020">
        <v>2969475309</v>
      </c>
      <c r="AE8020" s="1">
        <v>37159</v>
      </c>
      <c r="AF8020" t="s">
        <v>1154</v>
      </c>
      <c r="AG8020" t="s">
        <v>43967</v>
      </c>
      <c r="AH8020" t="s">
        <v>51</v>
      </c>
      <c r="AJ8020" t="s">
        <v>53</v>
      </c>
      <c r="AL8020" t="s">
        <v>68</v>
      </c>
      <c r="AO8020" t="s">
        <v>5443</v>
      </c>
      <c r="AP8020" s="1">
        <v>44872.401388888888</v>
      </c>
      <c r="AQ8020" s="1">
        <v>44859.642361111109</v>
      </c>
    </row>
    <row r="8021" spans="1:43" x14ac:dyDescent="0.35">
      <c r="A8021" t="s">
        <v>43968</v>
      </c>
      <c r="B8021" t="s">
        <v>43969</v>
      </c>
      <c r="C8021" t="s">
        <v>43970</v>
      </c>
      <c r="F8021" t="s">
        <v>43971</v>
      </c>
      <c r="H8021" t="s">
        <v>43968</v>
      </c>
      <c r="J8021" t="s">
        <v>491</v>
      </c>
      <c r="K8021" t="s">
        <v>6655</v>
      </c>
      <c r="M8021" t="s">
        <v>6656</v>
      </c>
      <c r="N8021" t="s">
        <v>24086</v>
      </c>
      <c r="O8021">
        <v>68102</v>
      </c>
      <c r="P8021" t="s">
        <v>50</v>
      </c>
      <c r="U8021" s="1">
        <v>44872</v>
      </c>
      <c r="V8021" s="1">
        <v>44872</v>
      </c>
      <c r="AC8021" t="s">
        <v>53</v>
      </c>
      <c r="AD8021">
        <v>2969472760</v>
      </c>
      <c r="AE8021" s="1">
        <v>36916.71597222222</v>
      </c>
      <c r="AG8021" t="s">
        <v>43972</v>
      </c>
      <c r="AH8021" t="s">
        <v>51</v>
      </c>
      <c r="AJ8021" t="s">
        <v>53</v>
      </c>
      <c r="AO8021" t="s">
        <v>8142</v>
      </c>
    </row>
    <row r="8022" spans="1:43" x14ac:dyDescent="0.35">
      <c r="A8022" t="s">
        <v>43973</v>
      </c>
      <c r="B8022" t="s">
        <v>9029</v>
      </c>
      <c r="C8022" t="s">
        <v>15111</v>
      </c>
      <c r="F8022" t="s">
        <v>43974</v>
      </c>
      <c r="H8022" t="s">
        <v>43973</v>
      </c>
      <c r="J8022" t="s">
        <v>6387</v>
      </c>
      <c r="K8022" t="s">
        <v>43975</v>
      </c>
      <c r="M8022" t="s">
        <v>43976</v>
      </c>
      <c r="N8022" t="s">
        <v>4353</v>
      </c>
      <c r="O8022">
        <v>97071</v>
      </c>
      <c r="P8022" t="s">
        <v>50</v>
      </c>
      <c r="U8022" s="1">
        <v>44872</v>
      </c>
      <c r="V8022" s="1">
        <v>44872</v>
      </c>
      <c r="AC8022" t="s">
        <v>53</v>
      </c>
      <c r="AD8022">
        <v>2969484892</v>
      </c>
      <c r="AE8022" s="1">
        <v>37756</v>
      </c>
      <c r="AG8022" t="s">
        <v>43977</v>
      </c>
      <c r="AH8022" t="s">
        <v>51</v>
      </c>
      <c r="AJ8022" t="s">
        <v>53</v>
      </c>
      <c r="AO8022" t="s">
        <v>8142</v>
      </c>
    </row>
    <row r="8023" spans="1:43" x14ac:dyDescent="0.35">
      <c r="A8023" t="s">
        <v>43978</v>
      </c>
      <c r="B8023" t="s">
        <v>43979</v>
      </c>
      <c r="C8023" t="s">
        <v>2347</v>
      </c>
      <c r="F8023" t="s">
        <v>43980</v>
      </c>
      <c r="H8023" t="s">
        <v>43981</v>
      </c>
      <c r="J8023" t="s">
        <v>4293</v>
      </c>
      <c r="N8023" t="s">
        <v>592</v>
      </c>
      <c r="O8023">
        <v>82609</v>
      </c>
      <c r="P8023" t="s">
        <v>50</v>
      </c>
      <c r="U8023" s="1">
        <v>44872</v>
      </c>
      <c r="V8023" s="1">
        <v>44872</v>
      </c>
      <c r="W8023" s="1">
        <v>44872.743055555555</v>
      </c>
      <c r="X8023" s="1">
        <v>44872.743055555555</v>
      </c>
      <c r="AC8023" t="s">
        <v>53</v>
      </c>
      <c r="AD8023">
        <v>2969634929</v>
      </c>
      <c r="AE8023" s="1">
        <v>41799.665972222225</v>
      </c>
      <c r="AG8023" t="s">
        <v>43982</v>
      </c>
      <c r="AH8023" t="s">
        <v>51</v>
      </c>
      <c r="AJ8023" t="s">
        <v>53</v>
      </c>
      <c r="AL8023" t="s">
        <v>78</v>
      </c>
      <c r="AO8023" t="s">
        <v>8142</v>
      </c>
    </row>
    <row r="8024" spans="1:43" x14ac:dyDescent="0.35">
      <c r="A8024" t="s">
        <v>43983</v>
      </c>
      <c r="B8024" t="s">
        <v>2339</v>
      </c>
      <c r="C8024" t="s">
        <v>6605</v>
      </c>
      <c r="F8024" t="s">
        <v>43984</v>
      </c>
      <c r="H8024" t="s">
        <v>43983</v>
      </c>
      <c r="J8024" t="s">
        <v>43985</v>
      </c>
      <c r="K8024" t="s">
        <v>43986</v>
      </c>
      <c r="M8024" t="s">
        <v>419</v>
      </c>
      <c r="N8024" t="s">
        <v>253</v>
      </c>
      <c r="O8024">
        <v>87109</v>
      </c>
      <c r="P8024" t="s">
        <v>50</v>
      </c>
      <c r="U8024" s="1">
        <v>44872</v>
      </c>
      <c r="V8024" s="1">
        <v>44872</v>
      </c>
      <c r="W8024" s="1">
        <v>44872.526388888888</v>
      </c>
      <c r="X8024" s="1">
        <v>44872.526388888888</v>
      </c>
      <c r="AC8024" t="s">
        <v>53</v>
      </c>
      <c r="AD8024">
        <v>2969782510</v>
      </c>
      <c r="AE8024" s="1">
        <v>43167.54791666667</v>
      </c>
      <c r="AF8024" t="s">
        <v>43987</v>
      </c>
      <c r="AG8024" t="s">
        <v>43988</v>
      </c>
      <c r="AH8024" t="s">
        <v>51</v>
      </c>
      <c r="AJ8024" t="s">
        <v>53</v>
      </c>
      <c r="AL8024" t="s">
        <v>68</v>
      </c>
      <c r="AO8024" t="s">
        <v>5443</v>
      </c>
      <c r="AP8024" s="1">
        <v>44872.529166666667</v>
      </c>
    </row>
    <row r="8025" spans="1:43" x14ac:dyDescent="0.35">
      <c r="A8025" t="s">
        <v>43989</v>
      </c>
      <c r="B8025" t="s">
        <v>747</v>
      </c>
      <c r="C8025" t="s">
        <v>42376</v>
      </c>
      <c r="D8025" t="s">
        <v>861</v>
      </c>
      <c r="F8025" t="s">
        <v>47</v>
      </c>
      <c r="H8025" t="s">
        <v>43990</v>
      </c>
      <c r="J8025" t="s">
        <v>49</v>
      </c>
      <c r="P8025" t="s">
        <v>50</v>
      </c>
      <c r="U8025" s="1">
        <v>44872</v>
      </c>
      <c r="V8025" s="1">
        <v>44872</v>
      </c>
      <c r="W8025" s="1">
        <v>44875.443055555559</v>
      </c>
      <c r="X8025" s="1">
        <v>44875.443055555559</v>
      </c>
      <c r="AC8025" t="s">
        <v>53</v>
      </c>
      <c r="AD8025">
        <v>1000000000</v>
      </c>
      <c r="AE8025" s="1">
        <v>37295</v>
      </c>
      <c r="AG8025" t="s">
        <v>43991</v>
      </c>
      <c r="AH8025" t="s">
        <v>51</v>
      </c>
      <c r="AJ8025" t="s">
        <v>53</v>
      </c>
      <c r="AL8025" t="s">
        <v>78</v>
      </c>
      <c r="AO8025" t="s">
        <v>5443</v>
      </c>
      <c r="AP8025" s="1">
        <v>45469.543749999997</v>
      </c>
      <c r="AQ8025" s="1">
        <v>45469.552083333336</v>
      </c>
    </row>
    <row r="8026" spans="1:43" x14ac:dyDescent="0.35">
      <c r="A8026" t="s">
        <v>43992</v>
      </c>
      <c r="B8026" t="s">
        <v>43993</v>
      </c>
      <c r="C8026" t="s">
        <v>4162</v>
      </c>
      <c r="F8026" t="s">
        <v>43994</v>
      </c>
      <c r="H8026" t="s">
        <v>43995</v>
      </c>
      <c r="J8026" t="s">
        <v>11008</v>
      </c>
      <c r="N8026" t="s">
        <v>17464</v>
      </c>
      <c r="O8026">
        <v>30721</v>
      </c>
      <c r="P8026" t="s">
        <v>50</v>
      </c>
      <c r="U8026" s="1">
        <v>44872</v>
      </c>
      <c r="V8026" s="1">
        <v>44872</v>
      </c>
      <c r="AC8026" t="s">
        <v>53</v>
      </c>
      <c r="AD8026">
        <v>2969478809</v>
      </c>
      <c r="AE8026" s="1">
        <v>37358</v>
      </c>
      <c r="AG8026" t="s">
        <v>43996</v>
      </c>
      <c r="AH8026" t="s">
        <v>51</v>
      </c>
      <c r="AJ8026" t="s">
        <v>53</v>
      </c>
      <c r="AO8026" t="s">
        <v>8142</v>
      </c>
    </row>
    <row r="8027" spans="1:43" x14ac:dyDescent="0.35">
      <c r="A8027" t="s">
        <v>43997</v>
      </c>
      <c r="B8027" t="s">
        <v>17153</v>
      </c>
      <c r="C8027" t="s">
        <v>43998</v>
      </c>
      <c r="F8027" t="s">
        <v>43999</v>
      </c>
      <c r="H8027" t="s">
        <v>43997</v>
      </c>
      <c r="J8027" t="s">
        <v>44000</v>
      </c>
      <c r="N8027" t="s">
        <v>637</v>
      </c>
      <c r="O8027">
        <v>79938</v>
      </c>
      <c r="P8027" t="s">
        <v>50</v>
      </c>
      <c r="U8027" s="1">
        <v>44872</v>
      </c>
      <c r="V8027" s="1">
        <v>44872</v>
      </c>
      <c r="W8027" s="1">
        <v>44872.407638888886</v>
      </c>
      <c r="X8027" s="1">
        <v>44872.407638888886</v>
      </c>
      <c r="AC8027" t="s">
        <v>53</v>
      </c>
      <c r="AD8027">
        <v>1000000001</v>
      </c>
      <c r="AE8027" s="1">
        <v>39973.351388888892</v>
      </c>
      <c r="AF8027" t="s">
        <v>3377</v>
      </c>
      <c r="AG8027" t="s">
        <v>44001</v>
      </c>
      <c r="AH8027" t="s">
        <v>51</v>
      </c>
      <c r="AJ8027" t="s">
        <v>53</v>
      </c>
      <c r="AL8027" t="s">
        <v>78</v>
      </c>
      <c r="AO8027" t="s">
        <v>8142</v>
      </c>
    </row>
    <row r="8028" spans="1:43" x14ac:dyDescent="0.35">
      <c r="A8028" t="s">
        <v>44002</v>
      </c>
      <c r="B8028" t="s">
        <v>32299</v>
      </c>
      <c r="C8028" t="s">
        <v>648</v>
      </c>
      <c r="F8028" t="s">
        <v>44003</v>
      </c>
      <c r="H8028" t="s">
        <v>44002</v>
      </c>
      <c r="J8028" t="s">
        <v>44004</v>
      </c>
      <c r="K8028" t="s">
        <v>44005</v>
      </c>
      <c r="M8028" t="s">
        <v>1092</v>
      </c>
      <c r="N8028" t="s">
        <v>65</v>
      </c>
      <c r="O8028">
        <v>80615</v>
      </c>
      <c r="P8028" t="s">
        <v>50</v>
      </c>
      <c r="U8028" s="1">
        <v>44872</v>
      </c>
      <c r="V8028" s="1">
        <v>44872</v>
      </c>
      <c r="W8028" s="1">
        <v>44872.841666666667</v>
      </c>
      <c r="X8028" s="1">
        <v>44872.841666666667</v>
      </c>
      <c r="AC8028" t="s">
        <v>51</v>
      </c>
      <c r="AD8028">
        <v>1000000001</v>
      </c>
      <c r="AE8028" s="1">
        <v>39973.351388888892</v>
      </c>
      <c r="AF8028" t="s">
        <v>3377</v>
      </c>
      <c r="AG8028" t="s">
        <v>44006</v>
      </c>
      <c r="AH8028" t="s">
        <v>51</v>
      </c>
      <c r="AJ8028" t="s">
        <v>53</v>
      </c>
      <c r="AL8028" t="s">
        <v>78</v>
      </c>
      <c r="AO8028" t="s">
        <v>5443</v>
      </c>
      <c r="AP8028" s="1">
        <v>45430.14166666667</v>
      </c>
      <c r="AQ8028" s="1">
        <v>45430.175000000003</v>
      </c>
    </row>
    <row r="8029" spans="1:43" x14ac:dyDescent="0.35">
      <c r="A8029" t="s">
        <v>44007</v>
      </c>
      <c r="B8029" t="s">
        <v>44008</v>
      </c>
      <c r="C8029" t="s">
        <v>3285</v>
      </c>
      <c r="F8029" t="s">
        <v>44009</v>
      </c>
      <c r="H8029" t="s">
        <v>44007</v>
      </c>
      <c r="J8029" t="s">
        <v>6242</v>
      </c>
      <c r="K8029" t="s">
        <v>37039</v>
      </c>
      <c r="M8029" t="s">
        <v>37040</v>
      </c>
      <c r="N8029" t="s">
        <v>65</v>
      </c>
      <c r="O8029">
        <v>80116</v>
      </c>
      <c r="P8029" t="s">
        <v>50</v>
      </c>
      <c r="U8029" s="1">
        <v>44872</v>
      </c>
      <c r="V8029" s="1">
        <v>44872</v>
      </c>
      <c r="W8029" s="1">
        <v>44872.429166666669</v>
      </c>
      <c r="X8029" s="1">
        <v>44872.429166666669</v>
      </c>
      <c r="AC8029" t="s">
        <v>53</v>
      </c>
      <c r="AD8029">
        <v>2969507921</v>
      </c>
      <c r="AE8029" s="1">
        <v>38224.743750000001</v>
      </c>
      <c r="AF8029" t="s">
        <v>6246</v>
      </c>
      <c r="AG8029" t="s">
        <v>44010</v>
      </c>
      <c r="AH8029" t="s">
        <v>51</v>
      </c>
      <c r="AJ8029" t="s">
        <v>53</v>
      </c>
      <c r="AL8029" t="s">
        <v>68</v>
      </c>
      <c r="AO8029" t="s">
        <v>5443</v>
      </c>
      <c r="AP8029" s="1">
        <v>45174.412499999999</v>
      </c>
      <c r="AQ8029" s="1">
        <v>45156.688888888886</v>
      </c>
    </row>
    <row r="8030" spans="1:43" x14ac:dyDescent="0.35">
      <c r="A8030" t="s">
        <v>44011</v>
      </c>
      <c r="B8030" t="s">
        <v>11164</v>
      </c>
      <c r="C8030" t="s">
        <v>15368</v>
      </c>
      <c r="F8030" t="s">
        <v>44012</v>
      </c>
      <c r="H8030" t="s">
        <v>44011</v>
      </c>
      <c r="J8030" t="s">
        <v>29506</v>
      </c>
      <c r="K8030" t="s">
        <v>44013</v>
      </c>
      <c r="M8030" t="s">
        <v>21918</v>
      </c>
      <c r="N8030" t="s">
        <v>798</v>
      </c>
      <c r="O8030">
        <v>79770</v>
      </c>
      <c r="P8030" t="s">
        <v>50</v>
      </c>
      <c r="U8030" s="1">
        <v>44872</v>
      </c>
      <c r="V8030" s="1">
        <v>44872</v>
      </c>
      <c r="W8030" s="1">
        <v>44872.386111111111</v>
      </c>
      <c r="X8030" s="1">
        <v>44872.386111111111</v>
      </c>
      <c r="AC8030" t="s">
        <v>51</v>
      </c>
      <c r="AD8030">
        <v>2969476061</v>
      </c>
      <c r="AE8030" s="1">
        <v>37200</v>
      </c>
      <c r="AF8030" t="s">
        <v>10919</v>
      </c>
      <c r="AG8030" t="s">
        <v>44014</v>
      </c>
      <c r="AH8030" t="s">
        <v>51</v>
      </c>
      <c r="AJ8030" t="s">
        <v>53</v>
      </c>
      <c r="AL8030" t="s">
        <v>68</v>
      </c>
      <c r="AO8030" t="s">
        <v>5443</v>
      </c>
      <c r="AP8030" s="1">
        <v>45138.690972222219</v>
      </c>
    </row>
    <row r="8031" spans="1:43" x14ac:dyDescent="0.35">
      <c r="A8031" t="s">
        <v>44015</v>
      </c>
      <c r="B8031" t="s">
        <v>13464</v>
      </c>
      <c r="C8031" t="s">
        <v>44016</v>
      </c>
      <c r="H8031" t="s">
        <v>44017</v>
      </c>
      <c r="J8031" t="s">
        <v>37749</v>
      </c>
      <c r="P8031" t="s">
        <v>50</v>
      </c>
      <c r="U8031" s="1">
        <v>44873</v>
      </c>
      <c r="V8031" s="1">
        <v>44873</v>
      </c>
      <c r="AC8031" t="s">
        <v>53</v>
      </c>
      <c r="AD8031">
        <v>2969475309</v>
      </c>
      <c r="AE8031" s="1">
        <v>37159</v>
      </c>
      <c r="AG8031" t="s">
        <v>44018</v>
      </c>
      <c r="AH8031" t="s">
        <v>51</v>
      </c>
      <c r="AJ8031" t="s">
        <v>53</v>
      </c>
      <c r="AO8031" t="s">
        <v>8142</v>
      </c>
    </row>
    <row r="8032" spans="1:43" x14ac:dyDescent="0.35">
      <c r="A8032" t="s">
        <v>44019</v>
      </c>
      <c r="B8032" t="s">
        <v>44019</v>
      </c>
      <c r="C8032" t="s">
        <v>11805</v>
      </c>
      <c r="F8032" t="s">
        <v>44020</v>
      </c>
      <c r="H8032" t="s">
        <v>11807</v>
      </c>
      <c r="J8032" t="s">
        <v>44021</v>
      </c>
      <c r="K8032" t="s">
        <v>11815</v>
      </c>
      <c r="M8032" t="s">
        <v>3641</v>
      </c>
      <c r="N8032" t="s">
        <v>65</v>
      </c>
      <c r="O8032">
        <v>80112</v>
      </c>
      <c r="P8032" t="s">
        <v>50</v>
      </c>
      <c r="U8032" s="1">
        <v>44873</v>
      </c>
      <c r="V8032" s="1">
        <v>44873</v>
      </c>
      <c r="W8032" s="1">
        <v>44873.777777777781</v>
      </c>
      <c r="X8032" s="1">
        <v>44873.777777777781</v>
      </c>
      <c r="AC8032" t="s">
        <v>53</v>
      </c>
      <c r="AD8032">
        <v>2969847546</v>
      </c>
      <c r="AE8032" s="1">
        <v>43399.474305555559</v>
      </c>
      <c r="AF8032" t="s">
        <v>11810</v>
      </c>
      <c r="AG8032" t="s">
        <v>44022</v>
      </c>
      <c r="AH8032" t="s">
        <v>51</v>
      </c>
      <c r="AJ8032" t="s">
        <v>53</v>
      </c>
      <c r="AL8032" t="s">
        <v>68</v>
      </c>
      <c r="AO8032" t="s">
        <v>5443</v>
      </c>
      <c r="AP8032" s="1">
        <v>44873.840277777781</v>
      </c>
    </row>
    <row r="8033" spans="1:43" x14ac:dyDescent="0.35">
      <c r="A8033" t="s">
        <v>44023</v>
      </c>
      <c r="B8033" t="s">
        <v>44024</v>
      </c>
      <c r="C8033" t="s">
        <v>1608</v>
      </c>
      <c r="F8033" t="s">
        <v>44025</v>
      </c>
      <c r="H8033" t="s">
        <v>44023</v>
      </c>
      <c r="J8033" t="s">
        <v>20535</v>
      </c>
      <c r="N8033" t="s">
        <v>14739</v>
      </c>
      <c r="O8033">
        <v>61615</v>
      </c>
      <c r="P8033" t="s">
        <v>50</v>
      </c>
      <c r="U8033" s="1">
        <v>44873</v>
      </c>
      <c r="V8033" s="1">
        <v>44873</v>
      </c>
      <c r="AC8033" t="s">
        <v>53</v>
      </c>
      <c r="AD8033">
        <v>2969591941</v>
      </c>
      <c r="AE8033" s="1">
        <v>41407.517361111109</v>
      </c>
      <c r="AG8033" t="s">
        <v>44026</v>
      </c>
      <c r="AH8033" t="s">
        <v>51</v>
      </c>
      <c r="AJ8033" t="s">
        <v>53</v>
      </c>
      <c r="AL8033" t="s">
        <v>78</v>
      </c>
      <c r="AO8033" t="s">
        <v>8142</v>
      </c>
    </row>
    <row r="8034" spans="1:43" x14ac:dyDescent="0.35">
      <c r="A8034" t="s">
        <v>44027</v>
      </c>
      <c r="B8034" t="s">
        <v>44028</v>
      </c>
      <c r="C8034" t="s">
        <v>976</v>
      </c>
      <c r="F8034" t="s">
        <v>44029</v>
      </c>
      <c r="H8034" t="s">
        <v>44027</v>
      </c>
      <c r="J8034" t="s">
        <v>44030</v>
      </c>
      <c r="K8034" t="s">
        <v>44031</v>
      </c>
      <c r="M8034" t="s">
        <v>13531</v>
      </c>
      <c r="N8034" t="s">
        <v>65</v>
      </c>
      <c r="O8034">
        <v>80808</v>
      </c>
      <c r="P8034" t="s">
        <v>50</v>
      </c>
      <c r="U8034" s="1">
        <v>44873</v>
      </c>
      <c r="V8034" s="1">
        <v>44873</v>
      </c>
      <c r="W8034" s="1">
        <v>44873.43472222222</v>
      </c>
      <c r="X8034" s="1">
        <v>44873.43472222222</v>
      </c>
      <c r="AC8034" t="s">
        <v>51</v>
      </c>
      <c r="AD8034">
        <v>2972142309</v>
      </c>
      <c r="AE8034" s="1">
        <v>44873.439583333333</v>
      </c>
      <c r="AF8034" t="s">
        <v>44032</v>
      </c>
      <c r="AG8034" t="s">
        <v>44033</v>
      </c>
      <c r="AH8034" t="s">
        <v>51</v>
      </c>
      <c r="AJ8034" t="s">
        <v>53</v>
      </c>
      <c r="AL8034" t="s">
        <v>68</v>
      </c>
      <c r="AO8034" t="s">
        <v>5443</v>
      </c>
      <c r="AP8034" s="1">
        <v>44873.435416666667</v>
      </c>
    </row>
    <row r="8035" spans="1:43" x14ac:dyDescent="0.35">
      <c r="A8035" t="s">
        <v>44034</v>
      </c>
      <c r="B8035" t="s">
        <v>15600</v>
      </c>
      <c r="C8035" t="s">
        <v>3418</v>
      </c>
      <c r="F8035" t="s">
        <v>44035</v>
      </c>
      <c r="H8035" t="s">
        <v>44034</v>
      </c>
      <c r="J8035" t="s">
        <v>44036</v>
      </c>
      <c r="K8035" t="s">
        <v>44037</v>
      </c>
      <c r="M8035" t="s">
        <v>137</v>
      </c>
      <c r="N8035" t="s">
        <v>65</v>
      </c>
      <c r="O8035" t="s">
        <v>44038</v>
      </c>
      <c r="P8035" t="s">
        <v>50</v>
      </c>
      <c r="U8035" s="1">
        <v>44873</v>
      </c>
      <c r="V8035" s="1">
        <v>44873</v>
      </c>
      <c r="W8035" s="1">
        <v>44873.591666666667</v>
      </c>
      <c r="X8035" s="1">
        <v>44873.591666666667</v>
      </c>
      <c r="AC8035" t="s">
        <v>53</v>
      </c>
      <c r="AD8035">
        <v>2969886989</v>
      </c>
      <c r="AE8035" s="1">
        <v>43602.638194444444</v>
      </c>
      <c r="AF8035" t="s">
        <v>24243</v>
      </c>
      <c r="AG8035" t="s">
        <v>44039</v>
      </c>
      <c r="AH8035" t="s">
        <v>51</v>
      </c>
      <c r="AJ8035" t="s">
        <v>53</v>
      </c>
      <c r="AL8035" t="s">
        <v>68</v>
      </c>
      <c r="AO8035" t="s">
        <v>5443</v>
      </c>
      <c r="AP8035" s="1">
        <v>44896.567361111112</v>
      </c>
      <c r="AQ8035" s="1">
        <v>44873.604166666664</v>
      </c>
    </row>
    <row r="8036" spans="1:43" x14ac:dyDescent="0.35">
      <c r="A8036" t="s">
        <v>44040</v>
      </c>
      <c r="B8036" t="s">
        <v>44041</v>
      </c>
      <c r="C8036" t="s">
        <v>894</v>
      </c>
      <c r="H8036" t="s">
        <v>1481</v>
      </c>
      <c r="J8036" t="s">
        <v>882</v>
      </c>
      <c r="P8036" t="s">
        <v>50</v>
      </c>
      <c r="U8036" s="1">
        <v>44873</v>
      </c>
      <c r="V8036" s="1">
        <v>44873</v>
      </c>
      <c r="W8036" s="1">
        <v>44873.70416666667</v>
      </c>
      <c r="X8036" s="1">
        <v>44873.70416666667</v>
      </c>
      <c r="AC8036" t="s">
        <v>53</v>
      </c>
      <c r="AD8036">
        <v>2969482269</v>
      </c>
      <c r="AE8036" s="1">
        <v>37567</v>
      </c>
      <c r="AF8036" t="s">
        <v>44042</v>
      </c>
      <c r="AG8036" t="s">
        <v>44043</v>
      </c>
      <c r="AH8036" t="s">
        <v>51</v>
      </c>
      <c r="AJ8036" t="s">
        <v>53</v>
      </c>
      <c r="AL8036" t="s">
        <v>68</v>
      </c>
      <c r="AO8036" t="s">
        <v>5443</v>
      </c>
      <c r="AP8036" s="1">
        <v>45009.604166666664</v>
      </c>
    </row>
    <row r="8037" spans="1:43" x14ac:dyDescent="0.35">
      <c r="A8037" t="s">
        <v>44044</v>
      </c>
      <c r="B8037" t="s">
        <v>1757</v>
      </c>
      <c r="C8037" t="s">
        <v>2157</v>
      </c>
      <c r="H8037" t="s">
        <v>44045</v>
      </c>
      <c r="J8037" t="s">
        <v>882</v>
      </c>
      <c r="P8037" t="s">
        <v>50</v>
      </c>
      <c r="U8037" s="1">
        <v>44873</v>
      </c>
      <c r="V8037" s="1">
        <v>44873</v>
      </c>
      <c r="W8037" s="1">
        <v>44873.479861111111</v>
      </c>
      <c r="X8037" s="1">
        <v>44873.479861111111</v>
      </c>
      <c r="AC8037" t="s">
        <v>53</v>
      </c>
      <c r="AD8037">
        <v>2969482269</v>
      </c>
      <c r="AE8037" s="1">
        <v>37567</v>
      </c>
      <c r="AF8037" t="s">
        <v>44042</v>
      </c>
      <c r="AG8037" t="s">
        <v>44046</v>
      </c>
      <c r="AH8037" t="s">
        <v>51</v>
      </c>
      <c r="AJ8037" t="s">
        <v>53</v>
      </c>
      <c r="AL8037" t="s">
        <v>68</v>
      </c>
      <c r="AO8037" t="s">
        <v>5443</v>
      </c>
      <c r="AP8037" s="1">
        <v>45414.357638888891</v>
      </c>
    </row>
    <row r="8038" spans="1:43" x14ac:dyDescent="0.35">
      <c r="A8038" t="s">
        <v>44047</v>
      </c>
      <c r="B8038" t="s">
        <v>903</v>
      </c>
      <c r="C8038" t="s">
        <v>44048</v>
      </c>
      <c r="F8038">
        <f>1408-586-2269</f>
        <v>-1447</v>
      </c>
      <c r="H8038" t="s">
        <v>44047</v>
      </c>
      <c r="I8038" t="s">
        <v>464</v>
      </c>
      <c r="J8038" t="s">
        <v>6387</v>
      </c>
      <c r="N8038" t="s">
        <v>6033</v>
      </c>
      <c r="O8038">
        <v>95035</v>
      </c>
      <c r="P8038" t="s">
        <v>50</v>
      </c>
      <c r="U8038" s="1">
        <v>44873</v>
      </c>
      <c r="V8038" s="1">
        <v>44873</v>
      </c>
      <c r="AC8038" t="s">
        <v>53</v>
      </c>
      <c r="AD8038">
        <v>2969484892</v>
      </c>
      <c r="AE8038" s="1">
        <v>37756</v>
      </c>
      <c r="AG8038" t="s">
        <v>44049</v>
      </c>
      <c r="AH8038" t="s">
        <v>51</v>
      </c>
      <c r="AJ8038" t="s">
        <v>53</v>
      </c>
      <c r="AO8038" t="s">
        <v>8142</v>
      </c>
    </row>
    <row r="8039" spans="1:43" x14ac:dyDescent="0.35">
      <c r="A8039" t="s">
        <v>44050</v>
      </c>
      <c r="B8039" t="s">
        <v>44051</v>
      </c>
      <c r="C8039" t="s">
        <v>205</v>
      </c>
      <c r="F8039" t="s">
        <v>44052</v>
      </c>
      <c r="H8039" t="s">
        <v>44050</v>
      </c>
      <c r="J8039" t="s">
        <v>6387</v>
      </c>
      <c r="N8039" t="s">
        <v>17464</v>
      </c>
      <c r="O8039">
        <v>30224</v>
      </c>
      <c r="P8039" t="s">
        <v>50</v>
      </c>
      <c r="U8039" s="1">
        <v>44873</v>
      </c>
      <c r="V8039" s="1">
        <v>44873</v>
      </c>
      <c r="AC8039" t="s">
        <v>53</v>
      </c>
      <c r="AD8039">
        <v>2969484892</v>
      </c>
      <c r="AE8039" s="1">
        <v>37756</v>
      </c>
      <c r="AG8039" t="s">
        <v>44053</v>
      </c>
      <c r="AH8039" t="s">
        <v>51</v>
      </c>
      <c r="AJ8039" t="s">
        <v>53</v>
      </c>
      <c r="AO8039" t="s">
        <v>8142</v>
      </c>
    </row>
    <row r="8040" spans="1:43" x14ac:dyDescent="0.35">
      <c r="A8040" t="s">
        <v>44054</v>
      </c>
      <c r="B8040" t="s">
        <v>12548</v>
      </c>
      <c r="C8040" t="s">
        <v>976</v>
      </c>
      <c r="F8040" t="s">
        <v>44055</v>
      </c>
      <c r="H8040" t="s">
        <v>44054</v>
      </c>
      <c r="J8040" t="s">
        <v>44056</v>
      </c>
      <c r="K8040" t="s">
        <v>44057</v>
      </c>
      <c r="M8040" t="s">
        <v>1119</v>
      </c>
      <c r="N8040" t="s">
        <v>65</v>
      </c>
      <c r="O8040" t="s">
        <v>44058</v>
      </c>
      <c r="P8040" t="s">
        <v>50</v>
      </c>
      <c r="U8040" s="1">
        <v>44873</v>
      </c>
      <c r="V8040" s="1">
        <v>44873</v>
      </c>
      <c r="W8040" s="1">
        <v>44873.179166666669</v>
      </c>
      <c r="X8040" s="1">
        <v>44873.179166666669</v>
      </c>
      <c r="AC8040" t="s">
        <v>53</v>
      </c>
      <c r="AD8040">
        <v>1000000001</v>
      </c>
      <c r="AE8040" s="1">
        <v>39973.351388888892</v>
      </c>
      <c r="AF8040" t="s">
        <v>3377</v>
      </c>
      <c r="AG8040" t="s">
        <v>44059</v>
      </c>
      <c r="AH8040" t="s">
        <v>51</v>
      </c>
      <c r="AJ8040" t="s">
        <v>53</v>
      </c>
      <c r="AL8040" t="s">
        <v>78</v>
      </c>
      <c r="AO8040" t="s">
        <v>5443</v>
      </c>
      <c r="AP8040" s="1">
        <v>44873.177777777775</v>
      </c>
    </row>
    <row r="8041" spans="1:43" x14ac:dyDescent="0.35">
      <c r="A8041" t="s">
        <v>44060</v>
      </c>
      <c r="B8041" t="s">
        <v>44061</v>
      </c>
      <c r="C8041" t="s">
        <v>44062</v>
      </c>
      <c r="F8041" t="s">
        <v>44063</v>
      </c>
      <c r="H8041" t="s">
        <v>44060</v>
      </c>
      <c r="J8041" t="s">
        <v>7961</v>
      </c>
      <c r="K8041" t="s">
        <v>44064</v>
      </c>
      <c r="M8041" t="s">
        <v>5343</v>
      </c>
      <c r="N8041" t="s">
        <v>798</v>
      </c>
      <c r="O8041">
        <v>79706</v>
      </c>
      <c r="P8041" t="s">
        <v>50</v>
      </c>
      <c r="U8041" s="1">
        <v>44873</v>
      </c>
      <c r="V8041" s="1">
        <v>44873</v>
      </c>
      <c r="W8041" s="1">
        <v>44873.586111111108</v>
      </c>
      <c r="X8041" s="1">
        <v>44873.586111111108</v>
      </c>
      <c r="AC8041" t="s">
        <v>53</v>
      </c>
      <c r="AD8041">
        <v>2969702039</v>
      </c>
      <c r="AE8041" s="1">
        <v>42528.619444444441</v>
      </c>
      <c r="AF8041" t="s">
        <v>10062</v>
      </c>
      <c r="AG8041" t="s">
        <v>44065</v>
      </c>
      <c r="AH8041" t="s">
        <v>51</v>
      </c>
      <c r="AJ8041" t="s">
        <v>53</v>
      </c>
      <c r="AL8041" t="s">
        <v>68</v>
      </c>
      <c r="AO8041" t="s">
        <v>5443</v>
      </c>
      <c r="AP8041" s="1">
        <v>45109.486111111109</v>
      </c>
      <c r="AQ8041" s="1">
        <v>45109.490277777775</v>
      </c>
    </row>
    <row r="8042" spans="1:43" x14ac:dyDescent="0.35">
      <c r="A8042" t="s">
        <v>44066</v>
      </c>
      <c r="B8042" t="s">
        <v>44066</v>
      </c>
      <c r="C8042" t="s">
        <v>11805</v>
      </c>
      <c r="F8042" t="s">
        <v>44067</v>
      </c>
      <c r="H8042" t="s">
        <v>11807</v>
      </c>
      <c r="J8042" t="s">
        <v>44021</v>
      </c>
      <c r="K8042" t="s">
        <v>11809</v>
      </c>
      <c r="M8042" t="s">
        <v>3641</v>
      </c>
      <c r="N8042" t="s">
        <v>65</v>
      </c>
      <c r="O8042">
        <v>80112</v>
      </c>
      <c r="P8042" t="s">
        <v>50</v>
      </c>
      <c r="U8042" s="1">
        <v>44873</v>
      </c>
      <c r="V8042" s="1">
        <v>44873</v>
      </c>
      <c r="W8042" s="1">
        <v>44873.952777777777</v>
      </c>
      <c r="X8042" s="1">
        <v>44873.952777777777</v>
      </c>
      <c r="AC8042" t="s">
        <v>53</v>
      </c>
      <c r="AD8042">
        <v>2969847546</v>
      </c>
      <c r="AE8042" s="1">
        <v>43399.474305555559</v>
      </c>
      <c r="AF8042" t="s">
        <v>11810</v>
      </c>
      <c r="AG8042" t="s">
        <v>44068</v>
      </c>
      <c r="AH8042" t="s">
        <v>51</v>
      </c>
      <c r="AJ8042" t="s">
        <v>53</v>
      </c>
      <c r="AL8042" t="s">
        <v>68</v>
      </c>
      <c r="AO8042" t="s">
        <v>5443</v>
      </c>
      <c r="AP8042" s="1">
        <v>44873.95208333333</v>
      </c>
    </row>
    <row r="8043" spans="1:43" x14ac:dyDescent="0.35">
      <c r="A8043" t="s">
        <v>44069</v>
      </c>
      <c r="B8043" t="s">
        <v>44069</v>
      </c>
      <c r="C8043" t="s">
        <v>11805</v>
      </c>
      <c r="F8043" t="s">
        <v>44067</v>
      </c>
      <c r="H8043" t="s">
        <v>11807</v>
      </c>
      <c r="J8043" t="s">
        <v>44021</v>
      </c>
      <c r="K8043" t="s">
        <v>11809</v>
      </c>
      <c r="M8043" t="s">
        <v>3641</v>
      </c>
      <c r="N8043" t="s">
        <v>65</v>
      </c>
      <c r="O8043">
        <v>80112</v>
      </c>
      <c r="P8043" t="s">
        <v>50</v>
      </c>
      <c r="U8043" s="1">
        <v>44873</v>
      </c>
      <c r="V8043" s="1">
        <v>44873</v>
      </c>
      <c r="W8043" s="1">
        <v>44873.925000000003</v>
      </c>
      <c r="X8043" s="1">
        <v>44873.925000000003</v>
      </c>
      <c r="AC8043" t="s">
        <v>53</v>
      </c>
      <c r="AD8043">
        <v>2969847546</v>
      </c>
      <c r="AE8043" s="1">
        <v>43399.474305555559</v>
      </c>
      <c r="AF8043" t="s">
        <v>11810</v>
      </c>
      <c r="AG8043" t="s">
        <v>44070</v>
      </c>
      <c r="AH8043" t="s">
        <v>51</v>
      </c>
      <c r="AJ8043" t="s">
        <v>53</v>
      </c>
      <c r="AL8043" t="s">
        <v>68</v>
      </c>
      <c r="AO8043" t="s">
        <v>5443</v>
      </c>
      <c r="AP8043" s="1">
        <v>44873.923611111109</v>
      </c>
    </row>
    <row r="8044" spans="1:43" x14ac:dyDescent="0.35">
      <c r="A8044" t="s">
        <v>44071</v>
      </c>
      <c r="B8044" t="s">
        <v>44072</v>
      </c>
      <c r="C8044" t="s">
        <v>44073</v>
      </c>
      <c r="H8044" t="s">
        <v>44074</v>
      </c>
      <c r="J8044" t="s">
        <v>33033</v>
      </c>
      <c r="P8044" t="s">
        <v>5151</v>
      </c>
      <c r="U8044" s="1">
        <v>44873</v>
      </c>
      <c r="V8044" s="1">
        <v>44873</v>
      </c>
      <c r="W8044" s="1">
        <v>44873.575694444444</v>
      </c>
      <c r="X8044" s="1">
        <v>44873.575694444444</v>
      </c>
      <c r="AC8044" t="s">
        <v>53</v>
      </c>
      <c r="AD8044">
        <v>2972061482</v>
      </c>
      <c r="AE8044" s="1">
        <v>44635.446527777778</v>
      </c>
      <c r="AF8044" t="s">
        <v>33034</v>
      </c>
      <c r="AG8044" t="s">
        <v>44075</v>
      </c>
      <c r="AH8044" t="s">
        <v>51</v>
      </c>
      <c r="AJ8044" t="s">
        <v>53</v>
      </c>
      <c r="AL8044" t="s">
        <v>68</v>
      </c>
      <c r="AO8044" t="s">
        <v>5443</v>
      </c>
      <c r="AP8044" s="1">
        <v>45203.634722222225</v>
      </c>
    </row>
    <row r="8045" spans="1:43" x14ac:dyDescent="0.35">
      <c r="A8045" t="s">
        <v>44076</v>
      </c>
      <c r="B8045" t="s">
        <v>44076</v>
      </c>
      <c r="C8045" t="s">
        <v>11805</v>
      </c>
      <c r="F8045" t="s">
        <v>44067</v>
      </c>
      <c r="H8045" t="s">
        <v>11807</v>
      </c>
      <c r="J8045" t="s">
        <v>44021</v>
      </c>
      <c r="K8045" t="s">
        <v>11809</v>
      </c>
      <c r="M8045" t="s">
        <v>3641</v>
      </c>
      <c r="N8045" t="s">
        <v>65</v>
      </c>
      <c r="O8045">
        <v>80112</v>
      </c>
      <c r="P8045" t="s">
        <v>50</v>
      </c>
      <c r="U8045" s="1">
        <v>44873</v>
      </c>
      <c r="V8045" s="1">
        <v>44873</v>
      </c>
      <c r="W8045" s="1">
        <v>44873.873611111114</v>
      </c>
      <c r="X8045" s="1">
        <v>44873.873611111114</v>
      </c>
      <c r="AC8045" t="s">
        <v>53</v>
      </c>
      <c r="AD8045">
        <v>2969847546</v>
      </c>
      <c r="AE8045" s="1">
        <v>43399.474305555559</v>
      </c>
      <c r="AF8045" t="s">
        <v>11810</v>
      </c>
      <c r="AG8045" t="s">
        <v>44077</v>
      </c>
      <c r="AH8045" t="s">
        <v>51</v>
      </c>
      <c r="AJ8045" t="s">
        <v>53</v>
      </c>
      <c r="AL8045" t="s">
        <v>68</v>
      </c>
      <c r="AO8045" t="s">
        <v>5443</v>
      </c>
      <c r="AP8045" s="1">
        <v>44873.880555555559</v>
      </c>
    </row>
    <row r="8046" spans="1:43" x14ac:dyDescent="0.35">
      <c r="A8046" t="s">
        <v>44078</v>
      </c>
      <c r="B8046" t="s">
        <v>44079</v>
      </c>
      <c r="C8046" t="s">
        <v>904</v>
      </c>
      <c r="F8046" t="s">
        <v>44080</v>
      </c>
      <c r="H8046" t="s">
        <v>44081</v>
      </c>
      <c r="J8046" t="s">
        <v>40003</v>
      </c>
      <c r="N8046" t="s">
        <v>287</v>
      </c>
      <c r="O8046">
        <v>81641</v>
      </c>
      <c r="P8046" t="s">
        <v>50</v>
      </c>
      <c r="U8046" s="1">
        <v>44873</v>
      </c>
      <c r="V8046" s="1">
        <v>44873</v>
      </c>
      <c r="W8046" s="1">
        <v>44873.59097222222</v>
      </c>
      <c r="X8046" s="1">
        <v>44873.59097222222</v>
      </c>
      <c r="AC8046" t="s">
        <v>53</v>
      </c>
      <c r="AD8046">
        <v>2969585288</v>
      </c>
      <c r="AE8046" s="1">
        <v>41299.427083333336</v>
      </c>
      <c r="AG8046" t="s">
        <v>44082</v>
      </c>
      <c r="AH8046" t="s">
        <v>51</v>
      </c>
      <c r="AJ8046" t="s">
        <v>53</v>
      </c>
      <c r="AL8046" t="s">
        <v>78</v>
      </c>
      <c r="AO8046" t="s">
        <v>8142</v>
      </c>
    </row>
    <row r="8047" spans="1:43" x14ac:dyDescent="0.35">
      <c r="A8047" t="s">
        <v>44083</v>
      </c>
      <c r="B8047" t="s">
        <v>25531</v>
      </c>
      <c r="C8047" t="s">
        <v>32766</v>
      </c>
      <c r="F8047" t="s">
        <v>44084</v>
      </c>
      <c r="H8047" t="s">
        <v>44083</v>
      </c>
      <c r="I8047" t="s">
        <v>816</v>
      </c>
      <c r="J8047" t="s">
        <v>28258</v>
      </c>
      <c r="K8047" t="s">
        <v>44085</v>
      </c>
      <c r="M8047" t="s">
        <v>15195</v>
      </c>
      <c r="N8047" t="s">
        <v>13693</v>
      </c>
      <c r="O8047">
        <v>38109</v>
      </c>
      <c r="P8047" t="s">
        <v>50</v>
      </c>
      <c r="U8047" s="1">
        <v>44873</v>
      </c>
      <c r="V8047" s="1">
        <v>44873</v>
      </c>
      <c r="AC8047" t="s">
        <v>53</v>
      </c>
      <c r="AD8047">
        <v>2969476832</v>
      </c>
      <c r="AE8047" s="1">
        <v>37243</v>
      </c>
      <c r="AG8047" t="s">
        <v>44086</v>
      </c>
      <c r="AH8047" t="s">
        <v>51</v>
      </c>
      <c r="AJ8047" t="s">
        <v>53</v>
      </c>
      <c r="AO8047" t="s">
        <v>8142</v>
      </c>
    </row>
    <row r="8048" spans="1:43" x14ac:dyDescent="0.35">
      <c r="A8048" t="s">
        <v>44087</v>
      </c>
      <c r="B8048" t="s">
        <v>653</v>
      </c>
      <c r="C8048" t="s">
        <v>1704</v>
      </c>
      <c r="F8048" t="s">
        <v>44088</v>
      </c>
      <c r="H8048" t="s">
        <v>44087</v>
      </c>
      <c r="J8048" t="s">
        <v>44089</v>
      </c>
      <c r="K8048" t="s">
        <v>44090</v>
      </c>
      <c r="M8048" t="s">
        <v>4671</v>
      </c>
      <c r="N8048" t="s">
        <v>65</v>
      </c>
      <c r="O8048">
        <v>81416</v>
      </c>
      <c r="P8048" t="s">
        <v>50</v>
      </c>
      <c r="U8048" s="1">
        <v>44873</v>
      </c>
      <c r="V8048" s="1">
        <v>44873</v>
      </c>
      <c r="W8048" s="1">
        <v>44873.655555555553</v>
      </c>
      <c r="X8048" s="1">
        <v>44873.655555555553</v>
      </c>
      <c r="AC8048" t="s">
        <v>53</v>
      </c>
      <c r="AD8048">
        <v>2972142415</v>
      </c>
      <c r="AE8048" s="1">
        <v>44873.70208333333</v>
      </c>
      <c r="AF8048" t="s">
        <v>44091</v>
      </c>
      <c r="AG8048" t="s">
        <v>44092</v>
      </c>
      <c r="AH8048" t="s">
        <v>51</v>
      </c>
      <c r="AJ8048" t="s">
        <v>53</v>
      </c>
      <c r="AL8048" t="s">
        <v>68</v>
      </c>
      <c r="AO8048" t="s">
        <v>5443</v>
      </c>
      <c r="AP8048" s="1">
        <v>45429.46597222222</v>
      </c>
    </row>
    <row r="8049" spans="1:43" x14ac:dyDescent="0.35">
      <c r="A8049" t="s">
        <v>44093</v>
      </c>
      <c r="B8049" t="s">
        <v>44094</v>
      </c>
      <c r="C8049" t="s">
        <v>7359</v>
      </c>
      <c r="F8049" t="s">
        <v>44095</v>
      </c>
      <c r="H8049" t="s">
        <v>44093</v>
      </c>
      <c r="J8049" t="s">
        <v>44096</v>
      </c>
      <c r="K8049" t="s">
        <v>44097</v>
      </c>
      <c r="M8049" t="s">
        <v>525</v>
      </c>
      <c r="N8049" t="s">
        <v>65</v>
      </c>
      <c r="O8049">
        <v>80012</v>
      </c>
      <c r="P8049" t="s">
        <v>50</v>
      </c>
      <c r="U8049" s="1">
        <v>44873</v>
      </c>
      <c r="V8049" s="1">
        <v>44873</v>
      </c>
      <c r="W8049" s="1">
        <v>44873.602777777778</v>
      </c>
      <c r="X8049" s="1">
        <v>44873.602777777778</v>
      </c>
      <c r="AC8049" t="s">
        <v>53</v>
      </c>
      <c r="AD8049">
        <v>1000000001</v>
      </c>
      <c r="AE8049" s="1">
        <v>39973.351388888892</v>
      </c>
      <c r="AF8049" t="s">
        <v>3377</v>
      </c>
      <c r="AG8049" t="s">
        <v>44098</v>
      </c>
      <c r="AH8049" t="s">
        <v>51</v>
      </c>
      <c r="AJ8049" t="s">
        <v>53</v>
      </c>
      <c r="AL8049" t="s">
        <v>78</v>
      </c>
      <c r="AO8049" t="s">
        <v>5443</v>
      </c>
      <c r="AP8049" s="1">
        <v>44873.601388888892</v>
      </c>
    </row>
    <row r="8050" spans="1:43" x14ac:dyDescent="0.35">
      <c r="A8050" t="s">
        <v>44099</v>
      </c>
      <c r="B8050" t="s">
        <v>44100</v>
      </c>
      <c r="C8050" t="s">
        <v>587</v>
      </c>
      <c r="D8050" t="s">
        <v>1146</v>
      </c>
      <c r="F8050" t="s">
        <v>47</v>
      </c>
      <c r="H8050" t="s">
        <v>44101</v>
      </c>
      <c r="I8050" t="s">
        <v>101</v>
      </c>
      <c r="J8050" t="s">
        <v>49</v>
      </c>
      <c r="P8050" t="s">
        <v>50</v>
      </c>
      <c r="U8050" s="1">
        <v>44873.445833333331</v>
      </c>
      <c r="V8050" s="1">
        <v>44873.445833333331</v>
      </c>
      <c r="W8050" s="1">
        <v>44873.45416666667</v>
      </c>
      <c r="X8050" s="1">
        <v>44873.45416666667</v>
      </c>
      <c r="AC8050" t="s">
        <v>53</v>
      </c>
      <c r="AD8050">
        <v>2969485219</v>
      </c>
      <c r="AE8050" s="1">
        <v>37784</v>
      </c>
      <c r="AF8050" t="s">
        <v>180</v>
      </c>
      <c r="AG8050" t="s">
        <v>44102</v>
      </c>
      <c r="AH8050" t="s">
        <v>53</v>
      </c>
      <c r="AJ8050" t="s">
        <v>53</v>
      </c>
      <c r="AL8050" t="s">
        <v>78</v>
      </c>
      <c r="AO8050" t="s">
        <v>54</v>
      </c>
      <c r="AP8050" s="1">
        <v>45330.588888888888</v>
      </c>
    </row>
    <row r="8051" spans="1:43" x14ac:dyDescent="0.35">
      <c r="A8051" t="s">
        <v>44103</v>
      </c>
      <c r="B8051" t="s">
        <v>903</v>
      </c>
      <c r="C8051" t="s">
        <v>894</v>
      </c>
      <c r="D8051" t="s">
        <v>437</v>
      </c>
      <c r="F8051" t="s">
        <v>47</v>
      </c>
      <c r="H8051" t="s">
        <v>44104</v>
      </c>
      <c r="J8051" t="s">
        <v>49</v>
      </c>
      <c r="P8051" t="s">
        <v>50</v>
      </c>
      <c r="U8051" s="1">
        <v>44874</v>
      </c>
      <c r="V8051" s="1">
        <v>44874</v>
      </c>
      <c r="W8051" s="1">
        <v>44875.478472222225</v>
      </c>
      <c r="X8051" s="1">
        <v>44949.729166666664</v>
      </c>
      <c r="AC8051" t="s">
        <v>53</v>
      </c>
      <c r="AD8051">
        <v>2969485219</v>
      </c>
      <c r="AE8051" s="1">
        <v>37784</v>
      </c>
      <c r="AF8051" t="s">
        <v>44105</v>
      </c>
      <c r="AG8051" t="s">
        <v>44106</v>
      </c>
      <c r="AH8051" t="s">
        <v>51</v>
      </c>
      <c r="AJ8051" t="s">
        <v>53</v>
      </c>
      <c r="AL8051" t="s">
        <v>68</v>
      </c>
      <c r="AO8051" t="s">
        <v>5443</v>
      </c>
      <c r="AP8051" s="1">
        <v>45420.597222222219</v>
      </c>
    </row>
    <row r="8052" spans="1:43" x14ac:dyDescent="0.35">
      <c r="A8052" t="s">
        <v>44107</v>
      </c>
      <c r="B8052" t="s">
        <v>10306</v>
      </c>
      <c r="C8052" t="s">
        <v>2912</v>
      </c>
      <c r="F8052" t="s">
        <v>44108</v>
      </c>
      <c r="H8052" t="s">
        <v>44109</v>
      </c>
      <c r="J8052" t="s">
        <v>44110</v>
      </c>
      <c r="K8052" t="s">
        <v>44111</v>
      </c>
      <c r="L8052" t="s">
        <v>44112</v>
      </c>
      <c r="M8052" t="s">
        <v>7031</v>
      </c>
      <c r="N8052" t="s">
        <v>213</v>
      </c>
      <c r="O8052">
        <v>80813</v>
      </c>
      <c r="P8052" t="s">
        <v>50</v>
      </c>
      <c r="U8052" s="1">
        <v>44874</v>
      </c>
      <c r="V8052" s="1">
        <v>44874</v>
      </c>
      <c r="W8052" s="1">
        <v>44874.394444444442</v>
      </c>
      <c r="X8052" s="1">
        <v>44874.394444444442</v>
      </c>
      <c r="AC8052" t="s">
        <v>53</v>
      </c>
      <c r="AD8052">
        <v>2969559523</v>
      </c>
      <c r="AE8052" s="1">
        <v>40595.34097222222</v>
      </c>
      <c r="AF8052" t="s">
        <v>44113</v>
      </c>
      <c r="AG8052" t="s">
        <v>44114</v>
      </c>
      <c r="AH8052" t="s">
        <v>51</v>
      </c>
      <c r="AJ8052" t="s">
        <v>53</v>
      </c>
      <c r="AL8052" t="s">
        <v>68</v>
      </c>
      <c r="AO8052" t="s">
        <v>5443</v>
      </c>
      <c r="AP8052" s="1">
        <v>45456.538888888892</v>
      </c>
    </row>
    <row r="8053" spans="1:43" x14ac:dyDescent="0.35">
      <c r="A8053" t="s">
        <v>44115</v>
      </c>
      <c r="B8053" t="s">
        <v>44116</v>
      </c>
      <c r="C8053" t="s">
        <v>42336</v>
      </c>
      <c r="F8053" t="s">
        <v>44117</v>
      </c>
      <c r="H8053" t="s">
        <v>44115</v>
      </c>
      <c r="J8053" t="s">
        <v>44118</v>
      </c>
      <c r="N8053" t="s">
        <v>637</v>
      </c>
      <c r="O8053">
        <v>79936</v>
      </c>
      <c r="P8053" t="s">
        <v>50</v>
      </c>
      <c r="U8053" s="1">
        <v>44874</v>
      </c>
      <c r="V8053" s="1">
        <v>44874</v>
      </c>
      <c r="W8053" s="1">
        <v>44874.570138888892</v>
      </c>
      <c r="X8053" s="1">
        <v>44874.570138888892</v>
      </c>
      <c r="AC8053" t="s">
        <v>53</v>
      </c>
      <c r="AD8053">
        <v>2969661919</v>
      </c>
      <c r="AE8053" s="1">
        <v>42054.567361111112</v>
      </c>
      <c r="AF8053" t="s">
        <v>44119</v>
      </c>
      <c r="AG8053" t="s">
        <v>44120</v>
      </c>
      <c r="AH8053" t="s">
        <v>51</v>
      </c>
      <c r="AJ8053" t="s">
        <v>53</v>
      </c>
      <c r="AL8053" t="s">
        <v>68</v>
      </c>
      <c r="AO8053" t="s">
        <v>8142</v>
      </c>
      <c r="AP8053" s="1">
        <v>44953.4375</v>
      </c>
    </row>
    <row r="8054" spans="1:43" x14ac:dyDescent="0.35">
      <c r="A8054" t="s">
        <v>44121</v>
      </c>
      <c r="B8054" t="s">
        <v>44122</v>
      </c>
      <c r="C8054" t="s">
        <v>44123</v>
      </c>
      <c r="F8054">
        <v>19704664667</v>
      </c>
      <c r="H8054" t="s">
        <v>44121</v>
      </c>
      <c r="J8054" t="s">
        <v>44124</v>
      </c>
      <c r="K8054" t="s">
        <v>44125</v>
      </c>
      <c r="M8054" t="s">
        <v>22962</v>
      </c>
      <c r="N8054" t="s">
        <v>213</v>
      </c>
      <c r="O8054" t="s">
        <v>44126</v>
      </c>
      <c r="P8054" t="s">
        <v>50</v>
      </c>
      <c r="U8054" s="1">
        <v>44874</v>
      </c>
      <c r="V8054" s="1">
        <v>44874</v>
      </c>
      <c r="W8054" s="1">
        <v>44874.351388888892</v>
      </c>
      <c r="X8054" s="1">
        <v>44874.351388888892</v>
      </c>
      <c r="AC8054" t="s">
        <v>53</v>
      </c>
      <c r="AD8054">
        <v>2969773394</v>
      </c>
      <c r="AE8054" s="1">
        <v>43112.487500000003</v>
      </c>
      <c r="AF8054" t="s">
        <v>44127</v>
      </c>
      <c r="AG8054" t="s">
        <v>44128</v>
      </c>
      <c r="AH8054" t="s">
        <v>51</v>
      </c>
      <c r="AJ8054" t="s">
        <v>53</v>
      </c>
      <c r="AL8054" t="s">
        <v>68</v>
      </c>
      <c r="AO8054" t="s">
        <v>5443</v>
      </c>
      <c r="AP8054" s="1">
        <v>45460.680555555555</v>
      </c>
      <c r="AQ8054" s="1">
        <v>45457.711111111108</v>
      </c>
    </row>
    <row r="8055" spans="1:43" x14ac:dyDescent="0.35">
      <c r="A8055" t="s">
        <v>44129</v>
      </c>
      <c r="B8055" t="s">
        <v>44130</v>
      </c>
      <c r="C8055" t="s">
        <v>25120</v>
      </c>
      <c r="F8055" t="s">
        <v>44131</v>
      </c>
      <c r="H8055" t="s">
        <v>44129</v>
      </c>
      <c r="J8055" t="s">
        <v>491</v>
      </c>
      <c r="K8055" t="s">
        <v>44132</v>
      </c>
      <c r="M8055" t="s">
        <v>7020</v>
      </c>
      <c r="N8055" t="s">
        <v>7021</v>
      </c>
      <c r="O8055">
        <v>27615</v>
      </c>
      <c r="P8055" t="s">
        <v>50</v>
      </c>
      <c r="U8055" s="1">
        <v>44874</v>
      </c>
      <c r="V8055" s="1">
        <v>44874</v>
      </c>
      <c r="AC8055" t="s">
        <v>53</v>
      </c>
      <c r="AD8055">
        <v>2969472760</v>
      </c>
      <c r="AE8055" s="1">
        <v>36916.71597222222</v>
      </c>
      <c r="AG8055" t="s">
        <v>44133</v>
      </c>
      <c r="AH8055" t="s">
        <v>51</v>
      </c>
      <c r="AJ8055" t="s">
        <v>53</v>
      </c>
      <c r="AO8055" t="s">
        <v>8142</v>
      </c>
    </row>
    <row r="8056" spans="1:43" x14ac:dyDescent="0.35">
      <c r="A8056" t="s">
        <v>44134</v>
      </c>
      <c r="B8056" t="s">
        <v>44135</v>
      </c>
      <c r="C8056" t="s">
        <v>6715</v>
      </c>
      <c r="F8056" t="s">
        <v>44136</v>
      </c>
      <c r="H8056" t="s">
        <v>44134</v>
      </c>
      <c r="J8056" t="s">
        <v>18421</v>
      </c>
      <c r="N8056" t="s">
        <v>637</v>
      </c>
      <c r="O8056">
        <v>75052</v>
      </c>
      <c r="P8056" t="s">
        <v>50</v>
      </c>
      <c r="U8056" s="1">
        <v>44874</v>
      </c>
      <c r="V8056" s="1">
        <v>44874</v>
      </c>
      <c r="AC8056" t="s">
        <v>53</v>
      </c>
      <c r="AD8056">
        <v>2969580399</v>
      </c>
      <c r="AE8056" s="1">
        <v>41190.404166666667</v>
      </c>
      <c r="AG8056" t="s">
        <v>44137</v>
      </c>
      <c r="AH8056" t="s">
        <v>51</v>
      </c>
      <c r="AJ8056" t="s">
        <v>53</v>
      </c>
      <c r="AO8056" t="s">
        <v>8142</v>
      </c>
    </row>
    <row r="8057" spans="1:43" x14ac:dyDescent="0.35">
      <c r="A8057" t="s">
        <v>44138</v>
      </c>
      <c r="B8057" t="s">
        <v>793</v>
      </c>
      <c r="C8057" t="s">
        <v>10445</v>
      </c>
      <c r="F8057" t="s">
        <v>44139</v>
      </c>
      <c r="H8057" t="s">
        <v>44140</v>
      </c>
      <c r="J8057" t="s">
        <v>44141</v>
      </c>
      <c r="K8057" t="s">
        <v>44142</v>
      </c>
      <c r="M8057" t="s">
        <v>1130</v>
      </c>
      <c r="N8057" t="s">
        <v>253</v>
      </c>
      <c r="O8057">
        <v>87801</v>
      </c>
      <c r="P8057" t="s">
        <v>50</v>
      </c>
      <c r="U8057" s="1">
        <v>44874</v>
      </c>
      <c r="V8057" s="1">
        <v>44874</v>
      </c>
      <c r="W8057" s="1">
        <v>44874.727083333331</v>
      </c>
      <c r="X8057" s="1">
        <v>44874.727083333331</v>
      </c>
      <c r="AC8057" t="s">
        <v>51</v>
      </c>
      <c r="AD8057">
        <v>2969509802</v>
      </c>
      <c r="AE8057" s="1">
        <v>38330.731944444444</v>
      </c>
      <c r="AF8057" t="s">
        <v>44143</v>
      </c>
      <c r="AG8057" t="s">
        <v>44144</v>
      </c>
      <c r="AH8057" t="s">
        <v>51</v>
      </c>
      <c r="AJ8057" t="s">
        <v>53</v>
      </c>
      <c r="AL8057" t="s">
        <v>68</v>
      </c>
      <c r="AO8057" t="s">
        <v>5443</v>
      </c>
      <c r="AP8057" s="1">
        <v>44874.707638888889</v>
      </c>
    </row>
    <row r="8058" spans="1:43" x14ac:dyDescent="0.35">
      <c r="A8058" t="s">
        <v>44145</v>
      </c>
      <c r="B8058" t="s">
        <v>2072</v>
      </c>
      <c r="C8058" t="s">
        <v>27392</v>
      </c>
      <c r="F8058" t="s">
        <v>44146</v>
      </c>
      <c r="H8058" t="s">
        <v>44145</v>
      </c>
      <c r="J8058" t="s">
        <v>3478</v>
      </c>
      <c r="N8058" t="s">
        <v>287</v>
      </c>
      <c r="O8058">
        <v>80216</v>
      </c>
      <c r="P8058" t="s">
        <v>50</v>
      </c>
      <c r="U8058" s="1">
        <v>44874</v>
      </c>
      <c r="V8058" s="1">
        <v>44874</v>
      </c>
      <c r="W8058" s="1">
        <v>44874.722916666666</v>
      </c>
      <c r="X8058" s="1">
        <v>44874.722916666666</v>
      </c>
      <c r="AC8058" t="s">
        <v>53</v>
      </c>
      <c r="AD8058">
        <v>2969475096</v>
      </c>
      <c r="AE8058" s="1">
        <v>37141</v>
      </c>
      <c r="AG8058" t="s">
        <v>44147</v>
      </c>
      <c r="AH8058" t="s">
        <v>51</v>
      </c>
      <c r="AJ8058" t="s">
        <v>53</v>
      </c>
      <c r="AL8058" t="s">
        <v>78</v>
      </c>
      <c r="AO8058" t="s">
        <v>8142</v>
      </c>
    </row>
    <row r="8059" spans="1:43" x14ac:dyDescent="0.35">
      <c r="A8059" t="s">
        <v>44148</v>
      </c>
      <c r="B8059" t="s">
        <v>17478</v>
      </c>
      <c r="C8059" t="s">
        <v>4162</v>
      </c>
      <c r="F8059" t="s">
        <v>44149</v>
      </c>
      <c r="H8059" t="s">
        <v>44148</v>
      </c>
      <c r="J8059" t="s">
        <v>30708</v>
      </c>
      <c r="K8059" t="s">
        <v>15791</v>
      </c>
      <c r="M8059" t="s">
        <v>15792</v>
      </c>
      <c r="N8059" t="s">
        <v>15037</v>
      </c>
      <c r="O8059">
        <v>80640</v>
      </c>
      <c r="P8059" t="s">
        <v>50</v>
      </c>
      <c r="U8059" s="1">
        <v>44874</v>
      </c>
      <c r="V8059" s="1">
        <v>44874</v>
      </c>
      <c r="AC8059" t="s">
        <v>53</v>
      </c>
      <c r="AD8059">
        <v>2969556178</v>
      </c>
      <c r="AE8059" s="1">
        <v>40472.707638888889</v>
      </c>
      <c r="AG8059" t="s">
        <v>44150</v>
      </c>
      <c r="AH8059" t="s">
        <v>51</v>
      </c>
      <c r="AJ8059" t="s">
        <v>53</v>
      </c>
      <c r="AO8059" t="s">
        <v>8142</v>
      </c>
    </row>
    <row r="8060" spans="1:43" x14ac:dyDescent="0.35">
      <c r="A8060" t="s">
        <v>44151</v>
      </c>
      <c r="B8060" t="s">
        <v>44151</v>
      </c>
      <c r="C8060" t="s">
        <v>44152</v>
      </c>
      <c r="F8060" t="s">
        <v>44020</v>
      </c>
      <c r="H8060" t="s">
        <v>44153</v>
      </c>
      <c r="J8060" t="s">
        <v>44021</v>
      </c>
      <c r="K8060" t="s">
        <v>11809</v>
      </c>
      <c r="M8060" t="s">
        <v>3641</v>
      </c>
      <c r="N8060" t="s">
        <v>65</v>
      </c>
      <c r="O8060">
        <v>80112</v>
      </c>
      <c r="P8060" t="s">
        <v>50</v>
      </c>
      <c r="U8060" s="1">
        <v>44874</v>
      </c>
      <c r="V8060" s="1">
        <v>44874</v>
      </c>
      <c r="W8060" s="1">
        <v>44874.125</v>
      </c>
      <c r="X8060" s="1">
        <v>44874.125</v>
      </c>
      <c r="AC8060" t="s">
        <v>53</v>
      </c>
      <c r="AD8060">
        <v>2969847546</v>
      </c>
      <c r="AE8060" s="1">
        <v>43399.474305555559</v>
      </c>
      <c r="AF8060" t="s">
        <v>11810</v>
      </c>
      <c r="AG8060" t="s">
        <v>44154</v>
      </c>
      <c r="AH8060" t="s">
        <v>51</v>
      </c>
      <c r="AJ8060" t="s">
        <v>53</v>
      </c>
      <c r="AL8060" t="s">
        <v>68</v>
      </c>
      <c r="AO8060" t="s">
        <v>5443</v>
      </c>
      <c r="AP8060" s="1">
        <v>44874.577777777777</v>
      </c>
    </row>
    <row r="8061" spans="1:43" x14ac:dyDescent="0.35">
      <c r="A8061" t="s">
        <v>44155</v>
      </c>
      <c r="B8061" t="s">
        <v>44155</v>
      </c>
      <c r="C8061" t="s">
        <v>44152</v>
      </c>
      <c r="F8061" t="s">
        <v>44020</v>
      </c>
      <c r="H8061" t="s">
        <v>44153</v>
      </c>
      <c r="J8061" t="s">
        <v>44021</v>
      </c>
      <c r="K8061" t="s">
        <v>16415</v>
      </c>
      <c r="M8061" t="s">
        <v>3641</v>
      </c>
      <c r="N8061" t="s">
        <v>213</v>
      </c>
      <c r="O8061">
        <v>80112</v>
      </c>
      <c r="P8061" t="s">
        <v>50</v>
      </c>
      <c r="U8061" s="1">
        <v>44874</v>
      </c>
      <c r="V8061" s="1">
        <v>44874</v>
      </c>
      <c r="W8061" s="1">
        <v>44874.120833333334</v>
      </c>
      <c r="X8061" s="1">
        <v>44874.120833333334</v>
      </c>
      <c r="AC8061" t="s">
        <v>53</v>
      </c>
      <c r="AD8061">
        <v>2969847546</v>
      </c>
      <c r="AE8061" s="1">
        <v>43399.474305555559</v>
      </c>
      <c r="AF8061" t="s">
        <v>11810</v>
      </c>
      <c r="AG8061" t="s">
        <v>44156</v>
      </c>
      <c r="AH8061" t="s">
        <v>51</v>
      </c>
      <c r="AJ8061" t="s">
        <v>53</v>
      </c>
      <c r="AL8061" t="s">
        <v>68</v>
      </c>
      <c r="AO8061" t="s">
        <v>5443</v>
      </c>
      <c r="AP8061" s="1">
        <v>44874.573611111111</v>
      </c>
    </row>
    <row r="8062" spans="1:43" x14ac:dyDescent="0.35">
      <c r="A8062" t="s">
        <v>44157</v>
      </c>
      <c r="B8062" t="s">
        <v>44157</v>
      </c>
      <c r="C8062" t="s">
        <v>44152</v>
      </c>
      <c r="F8062" t="s">
        <v>44020</v>
      </c>
      <c r="H8062" t="s">
        <v>44153</v>
      </c>
      <c r="J8062" t="s">
        <v>44021</v>
      </c>
      <c r="K8062" t="s">
        <v>11809</v>
      </c>
      <c r="M8062" t="s">
        <v>3641</v>
      </c>
      <c r="N8062" t="s">
        <v>65</v>
      </c>
      <c r="O8062">
        <v>80112</v>
      </c>
      <c r="P8062" t="s">
        <v>50</v>
      </c>
      <c r="U8062" s="1">
        <v>44874</v>
      </c>
      <c r="V8062" s="1">
        <v>44874</v>
      </c>
      <c r="W8062" s="1">
        <v>44874.116666666669</v>
      </c>
      <c r="X8062" s="1">
        <v>44874.116666666669</v>
      </c>
      <c r="AC8062" t="s">
        <v>53</v>
      </c>
      <c r="AD8062">
        <v>2969847546</v>
      </c>
      <c r="AE8062" s="1">
        <v>43399.474305555559</v>
      </c>
      <c r="AF8062" t="s">
        <v>11810</v>
      </c>
      <c r="AG8062" t="s">
        <v>44158</v>
      </c>
      <c r="AH8062" t="s">
        <v>51</v>
      </c>
      <c r="AJ8062" t="s">
        <v>53</v>
      </c>
      <c r="AL8062" t="s">
        <v>68</v>
      </c>
      <c r="AO8062" t="s">
        <v>5443</v>
      </c>
      <c r="AP8062" s="1">
        <v>44874.569444444445</v>
      </c>
    </row>
    <row r="8063" spans="1:43" x14ac:dyDescent="0.35">
      <c r="A8063" t="s">
        <v>44159</v>
      </c>
      <c r="B8063" t="s">
        <v>44159</v>
      </c>
      <c r="C8063" t="s">
        <v>44152</v>
      </c>
      <c r="F8063" t="s">
        <v>44020</v>
      </c>
      <c r="H8063" t="s">
        <v>44153</v>
      </c>
      <c r="J8063" t="s">
        <v>44021</v>
      </c>
      <c r="K8063" t="s">
        <v>11809</v>
      </c>
      <c r="M8063" t="s">
        <v>3641</v>
      </c>
      <c r="N8063" t="s">
        <v>65</v>
      </c>
      <c r="O8063">
        <v>80112</v>
      </c>
      <c r="P8063" t="s">
        <v>50</v>
      </c>
      <c r="U8063" s="1">
        <v>44874</v>
      </c>
      <c r="V8063" s="1">
        <v>44874</v>
      </c>
      <c r="W8063" s="1">
        <v>44874.111111111109</v>
      </c>
      <c r="X8063" s="1">
        <v>44874.111111111109</v>
      </c>
      <c r="AC8063" t="s">
        <v>53</v>
      </c>
      <c r="AD8063">
        <v>2969847546</v>
      </c>
      <c r="AE8063" s="1">
        <v>43399.474305555559</v>
      </c>
      <c r="AF8063" t="s">
        <v>11810</v>
      </c>
      <c r="AG8063" t="s">
        <v>44160</v>
      </c>
      <c r="AH8063" t="s">
        <v>51</v>
      </c>
      <c r="AJ8063" t="s">
        <v>53</v>
      </c>
      <c r="AL8063" t="s">
        <v>68</v>
      </c>
      <c r="AO8063" t="s">
        <v>5443</v>
      </c>
      <c r="AP8063" s="1">
        <v>45042.244444444441</v>
      </c>
    </row>
    <row r="8064" spans="1:43" x14ac:dyDescent="0.35">
      <c r="A8064" t="s">
        <v>44161</v>
      </c>
      <c r="B8064" t="s">
        <v>44161</v>
      </c>
      <c r="C8064" t="s">
        <v>11805</v>
      </c>
      <c r="H8064" t="s">
        <v>11807</v>
      </c>
      <c r="J8064" t="s">
        <v>44021</v>
      </c>
      <c r="K8064" t="s">
        <v>16415</v>
      </c>
      <c r="M8064" t="s">
        <v>3641</v>
      </c>
      <c r="N8064" t="s">
        <v>65</v>
      </c>
      <c r="O8064">
        <v>80112</v>
      </c>
      <c r="P8064" t="s">
        <v>50</v>
      </c>
      <c r="U8064" s="1">
        <v>44874</v>
      </c>
      <c r="V8064" s="1">
        <v>44874</v>
      </c>
      <c r="W8064" s="1">
        <v>44874.090277777781</v>
      </c>
      <c r="X8064" s="1">
        <v>44874.090277777781</v>
      </c>
      <c r="AC8064" t="s">
        <v>53</v>
      </c>
      <c r="AD8064">
        <v>2969847546</v>
      </c>
      <c r="AE8064" s="1">
        <v>43399.474305555559</v>
      </c>
      <c r="AF8064" t="s">
        <v>11810</v>
      </c>
      <c r="AG8064" t="s">
        <v>44162</v>
      </c>
      <c r="AH8064" t="s">
        <v>51</v>
      </c>
      <c r="AJ8064" t="s">
        <v>53</v>
      </c>
      <c r="AL8064" t="s">
        <v>68</v>
      </c>
      <c r="AO8064" t="s">
        <v>5443</v>
      </c>
      <c r="AP8064" s="1">
        <v>44874.092361111114</v>
      </c>
    </row>
    <row r="8065" spans="1:42" x14ac:dyDescent="0.35">
      <c r="A8065" t="s">
        <v>44163</v>
      </c>
      <c r="B8065" t="s">
        <v>44163</v>
      </c>
      <c r="C8065" t="s">
        <v>11805</v>
      </c>
      <c r="F8065" t="s">
        <v>44067</v>
      </c>
      <c r="H8065" t="s">
        <v>11807</v>
      </c>
      <c r="J8065" t="s">
        <v>44021</v>
      </c>
      <c r="K8065" t="s">
        <v>11809</v>
      </c>
      <c r="M8065" t="s">
        <v>3641</v>
      </c>
      <c r="N8065" t="s">
        <v>65</v>
      </c>
      <c r="O8065">
        <v>80112</v>
      </c>
      <c r="P8065" t="s">
        <v>50</v>
      </c>
      <c r="U8065" s="1">
        <v>44874</v>
      </c>
      <c r="V8065" s="1">
        <v>44874</v>
      </c>
      <c r="W8065" s="1">
        <v>44874.086111111108</v>
      </c>
      <c r="X8065" s="1">
        <v>44874.086111111108</v>
      </c>
      <c r="AC8065" t="s">
        <v>53</v>
      </c>
      <c r="AD8065">
        <v>2969847546</v>
      </c>
      <c r="AE8065" s="1">
        <v>43399.474305555559</v>
      </c>
      <c r="AF8065" t="s">
        <v>11810</v>
      </c>
      <c r="AG8065" t="s">
        <v>44164</v>
      </c>
      <c r="AH8065" t="s">
        <v>51</v>
      </c>
      <c r="AJ8065" t="s">
        <v>53</v>
      </c>
      <c r="AL8065" t="s">
        <v>68</v>
      </c>
      <c r="AO8065" t="s">
        <v>5443</v>
      </c>
      <c r="AP8065" s="1">
        <v>44874.086805555555</v>
      </c>
    </row>
    <row r="8066" spans="1:42" x14ac:dyDescent="0.35">
      <c r="A8066" t="s">
        <v>44165</v>
      </c>
      <c r="B8066" t="s">
        <v>44165</v>
      </c>
      <c r="C8066" t="s">
        <v>11805</v>
      </c>
      <c r="F8066" t="s">
        <v>44067</v>
      </c>
      <c r="H8066" t="s">
        <v>11807</v>
      </c>
      <c r="J8066" t="s">
        <v>44021</v>
      </c>
      <c r="K8066" t="s">
        <v>11809</v>
      </c>
      <c r="M8066" t="s">
        <v>3641</v>
      </c>
      <c r="N8066" t="s">
        <v>65</v>
      </c>
      <c r="O8066">
        <v>80112</v>
      </c>
      <c r="P8066" t="s">
        <v>50</v>
      </c>
      <c r="U8066" s="1">
        <v>44874</v>
      </c>
      <c r="V8066" s="1">
        <v>44874</v>
      </c>
      <c r="W8066" s="1">
        <v>44874.056944444441</v>
      </c>
      <c r="X8066" s="1">
        <v>44874.056944444441</v>
      </c>
      <c r="AC8066" t="s">
        <v>53</v>
      </c>
      <c r="AD8066">
        <v>2969847546</v>
      </c>
      <c r="AE8066" s="1">
        <v>43399.474305555559</v>
      </c>
      <c r="AF8066" t="s">
        <v>11810</v>
      </c>
      <c r="AG8066" t="s">
        <v>44166</v>
      </c>
      <c r="AH8066" t="s">
        <v>51</v>
      </c>
      <c r="AJ8066" t="s">
        <v>53</v>
      </c>
      <c r="AL8066" t="s">
        <v>68</v>
      </c>
      <c r="AO8066" t="s">
        <v>5443</v>
      </c>
      <c r="AP8066" s="1">
        <v>44874.067361111112</v>
      </c>
    </row>
    <row r="8067" spans="1:42" x14ac:dyDescent="0.35">
      <c r="A8067" t="s">
        <v>44167</v>
      </c>
      <c r="B8067" t="s">
        <v>44167</v>
      </c>
      <c r="C8067" t="s">
        <v>11805</v>
      </c>
      <c r="F8067" t="s">
        <v>44067</v>
      </c>
      <c r="H8067" t="s">
        <v>11807</v>
      </c>
      <c r="J8067" t="s">
        <v>44021</v>
      </c>
      <c r="K8067" t="s">
        <v>11809</v>
      </c>
      <c r="M8067" t="s">
        <v>3641</v>
      </c>
      <c r="N8067" t="s">
        <v>65</v>
      </c>
      <c r="O8067">
        <v>80112</v>
      </c>
      <c r="P8067" t="s">
        <v>50</v>
      </c>
      <c r="U8067" s="1">
        <v>44874</v>
      </c>
      <c r="V8067" s="1">
        <v>44874</v>
      </c>
      <c r="W8067" s="1">
        <v>44874.047222222223</v>
      </c>
      <c r="X8067" s="1">
        <v>44874.047222222223</v>
      </c>
      <c r="AC8067" t="s">
        <v>53</v>
      </c>
      <c r="AD8067">
        <v>2969847546</v>
      </c>
      <c r="AE8067" s="1">
        <v>43399.474305555559</v>
      </c>
      <c r="AF8067" t="s">
        <v>11810</v>
      </c>
      <c r="AG8067" t="s">
        <v>44168</v>
      </c>
      <c r="AH8067" t="s">
        <v>51</v>
      </c>
      <c r="AJ8067" t="s">
        <v>53</v>
      </c>
      <c r="AL8067" t="s">
        <v>68</v>
      </c>
      <c r="AO8067" t="s">
        <v>5443</v>
      </c>
      <c r="AP8067" s="1">
        <v>44874.048611111109</v>
      </c>
    </row>
    <row r="8068" spans="1:42" x14ac:dyDescent="0.35">
      <c r="A8068" t="s">
        <v>44169</v>
      </c>
      <c r="B8068" t="s">
        <v>23299</v>
      </c>
      <c r="C8068" t="s">
        <v>44170</v>
      </c>
      <c r="F8068" t="s">
        <v>44171</v>
      </c>
      <c r="H8068" t="s">
        <v>44172</v>
      </c>
      <c r="I8068" t="s">
        <v>44173</v>
      </c>
      <c r="J8068" t="s">
        <v>5217</v>
      </c>
      <c r="K8068" t="s">
        <v>44174</v>
      </c>
      <c r="L8068" t="s">
        <v>44174</v>
      </c>
      <c r="M8068" t="s">
        <v>12375</v>
      </c>
      <c r="N8068" t="s">
        <v>12376</v>
      </c>
      <c r="O8068">
        <v>74105</v>
      </c>
      <c r="P8068" t="s">
        <v>50</v>
      </c>
      <c r="U8068" s="1">
        <v>44874</v>
      </c>
      <c r="V8068" s="1">
        <v>44874</v>
      </c>
      <c r="AC8068" t="s">
        <v>53</v>
      </c>
      <c r="AD8068">
        <v>2969475162</v>
      </c>
      <c r="AE8068" s="1">
        <v>37147</v>
      </c>
      <c r="AG8068" t="s">
        <v>44175</v>
      </c>
      <c r="AH8068" t="s">
        <v>51</v>
      </c>
      <c r="AJ8068" t="s">
        <v>53</v>
      </c>
      <c r="AO8068" t="s">
        <v>5443</v>
      </c>
    </row>
    <row r="8069" spans="1:42" x14ac:dyDescent="0.35">
      <c r="A8069" t="s">
        <v>44176</v>
      </c>
      <c r="B8069" t="s">
        <v>44177</v>
      </c>
      <c r="C8069" t="s">
        <v>44178</v>
      </c>
      <c r="F8069">
        <v>12019499969</v>
      </c>
      <c r="H8069" t="s">
        <v>17984</v>
      </c>
      <c r="J8069" t="s">
        <v>36522</v>
      </c>
      <c r="K8069" t="s">
        <v>44179</v>
      </c>
      <c r="M8069" t="s">
        <v>44180</v>
      </c>
      <c r="N8069" t="s">
        <v>4736</v>
      </c>
      <c r="O8069">
        <v>58104</v>
      </c>
      <c r="P8069" t="s">
        <v>44181</v>
      </c>
      <c r="U8069" s="1">
        <v>44874</v>
      </c>
      <c r="V8069" s="1">
        <v>44874</v>
      </c>
      <c r="AC8069" t="s">
        <v>53</v>
      </c>
      <c r="AD8069">
        <v>2972148180</v>
      </c>
      <c r="AE8069" s="1">
        <v>44895.449305555558</v>
      </c>
      <c r="AG8069" t="s">
        <v>44182</v>
      </c>
      <c r="AH8069" t="s">
        <v>51</v>
      </c>
      <c r="AJ8069" t="s">
        <v>53</v>
      </c>
      <c r="AO8069" t="s">
        <v>5443</v>
      </c>
    </row>
    <row r="8070" spans="1:42" x14ac:dyDescent="0.35">
      <c r="A8070" t="s">
        <v>44183</v>
      </c>
      <c r="B8070" t="s">
        <v>44184</v>
      </c>
      <c r="C8070" t="s">
        <v>1429</v>
      </c>
      <c r="F8070" t="s">
        <v>44185</v>
      </c>
      <c r="H8070" t="s">
        <v>44183</v>
      </c>
      <c r="J8070" t="s">
        <v>17450</v>
      </c>
      <c r="K8070" t="s">
        <v>44186</v>
      </c>
      <c r="M8070" t="s">
        <v>137</v>
      </c>
      <c r="N8070" t="s">
        <v>65</v>
      </c>
      <c r="O8070">
        <v>80216</v>
      </c>
      <c r="P8070" t="s">
        <v>50</v>
      </c>
      <c r="U8070" s="1">
        <v>44874</v>
      </c>
      <c r="V8070" s="1">
        <v>44874</v>
      </c>
      <c r="W8070" s="1">
        <v>44874.423611111109</v>
      </c>
      <c r="X8070" s="1">
        <v>44874.423611111109</v>
      </c>
      <c r="AC8070" t="s">
        <v>53</v>
      </c>
      <c r="AD8070">
        <v>1000000001</v>
      </c>
      <c r="AE8070" s="1">
        <v>39973.351388888892</v>
      </c>
      <c r="AF8070" t="s">
        <v>3377</v>
      </c>
      <c r="AG8070" t="s">
        <v>44187</v>
      </c>
      <c r="AH8070" t="s">
        <v>51</v>
      </c>
      <c r="AJ8070" t="s">
        <v>53</v>
      </c>
      <c r="AL8070" t="s">
        <v>78</v>
      </c>
      <c r="AO8070" t="s">
        <v>5443</v>
      </c>
      <c r="AP8070" s="1">
        <v>45175.65625</v>
      </c>
    </row>
    <row r="8071" spans="1:42" x14ac:dyDescent="0.35">
      <c r="A8071" t="s">
        <v>11807</v>
      </c>
      <c r="B8071" t="s">
        <v>44163</v>
      </c>
      <c r="C8071" t="s">
        <v>11805</v>
      </c>
      <c r="F8071" t="s">
        <v>44067</v>
      </c>
      <c r="H8071" t="s">
        <v>11807</v>
      </c>
      <c r="J8071" t="s">
        <v>11808</v>
      </c>
      <c r="K8071" t="s">
        <v>11809</v>
      </c>
      <c r="M8071" t="s">
        <v>3641</v>
      </c>
      <c r="N8071" t="s">
        <v>65</v>
      </c>
      <c r="O8071">
        <v>80112</v>
      </c>
      <c r="P8071" t="s">
        <v>50</v>
      </c>
      <c r="U8071" s="1">
        <v>44874</v>
      </c>
      <c r="V8071" s="1">
        <v>44874</v>
      </c>
      <c r="W8071" s="1">
        <v>44874.074999999997</v>
      </c>
      <c r="X8071" s="1">
        <v>44874.074999999997</v>
      </c>
      <c r="AC8071" t="s">
        <v>53</v>
      </c>
      <c r="AD8071">
        <v>1000000001</v>
      </c>
      <c r="AE8071" s="1">
        <v>39973.351388888892</v>
      </c>
      <c r="AF8071" t="s">
        <v>3377</v>
      </c>
      <c r="AG8071" t="s">
        <v>44188</v>
      </c>
      <c r="AH8071" t="s">
        <v>51</v>
      </c>
      <c r="AJ8071" t="s">
        <v>53</v>
      </c>
      <c r="AL8071" t="s">
        <v>78</v>
      </c>
      <c r="AO8071" t="s">
        <v>5443</v>
      </c>
      <c r="AP8071" s="1">
        <v>44874.082638888889</v>
      </c>
    </row>
    <row r="8072" spans="1:42" x14ac:dyDescent="0.35">
      <c r="A8072" t="s">
        <v>44189</v>
      </c>
      <c r="B8072" t="s">
        <v>8723</v>
      </c>
      <c r="C8072" t="s">
        <v>3191</v>
      </c>
      <c r="D8072" t="s">
        <v>3367</v>
      </c>
      <c r="F8072" t="s">
        <v>47</v>
      </c>
      <c r="H8072" t="s">
        <v>44190</v>
      </c>
      <c r="I8072" t="s">
        <v>179</v>
      </c>
      <c r="J8072" t="s">
        <v>49</v>
      </c>
      <c r="P8072" t="s">
        <v>50</v>
      </c>
      <c r="U8072" s="1">
        <v>44874.604861111111</v>
      </c>
      <c r="V8072" s="1">
        <v>44874.604861111111</v>
      </c>
      <c r="W8072" s="1">
        <v>44881.706250000003</v>
      </c>
      <c r="X8072" s="1">
        <v>44911.693055555559</v>
      </c>
      <c r="Y8072" s="1">
        <v>44911.695138888892</v>
      </c>
      <c r="AC8072" t="s">
        <v>53</v>
      </c>
      <c r="AD8072">
        <v>1000000000</v>
      </c>
      <c r="AE8072" s="1">
        <v>37295</v>
      </c>
      <c r="AG8072" t="s">
        <v>44191</v>
      </c>
      <c r="AH8072" t="s">
        <v>53</v>
      </c>
      <c r="AJ8072" t="s">
        <v>53</v>
      </c>
      <c r="AK8072" t="s">
        <v>44192</v>
      </c>
      <c r="AL8072" t="s">
        <v>68</v>
      </c>
      <c r="AO8072" t="s">
        <v>54</v>
      </c>
      <c r="AP8072" s="1">
        <v>45455.861805555556</v>
      </c>
    </row>
    <row r="8073" spans="1:42" x14ac:dyDescent="0.35">
      <c r="A8073" t="s">
        <v>44193</v>
      </c>
      <c r="B8073" t="s">
        <v>8560</v>
      </c>
      <c r="C8073" t="s">
        <v>11825</v>
      </c>
      <c r="H8073" t="s">
        <v>44193</v>
      </c>
      <c r="J8073" t="s">
        <v>44194</v>
      </c>
      <c r="U8073" s="1">
        <v>44875</v>
      </c>
      <c r="V8073" s="1">
        <v>44875</v>
      </c>
      <c r="W8073" s="1">
        <v>44998.626388888886</v>
      </c>
      <c r="X8073" s="1">
        <v>44998.626388888886</v>
      </c>
      <c r="AC8073" t="s">
        <v>53</v>
      </c>
      <c r="AD8073">
        <v>2973299443</v>
      </c>
      <c r="AE8073" s="1">
        <v>44998.625694444447</v>
      </c>
      <c r="AF8073" t="s">
        <v>44195</v>
      </c>
      <c r="AG8073" t="s">
        <v>44196</v>
      </c>
      <c r="AH8073" t="s">
        <v>51</v>
      </c>
      <c r="AJ8073" t="s">
        <v>53</v>
      </c>
      <c r="AL8073" t="s">
        <v>68</v>
      </c>
      <c r="AO8073" t="s">
        <v>5443</v>
      </c>
      <c r="AP8073" s="1">
        <v>44875.236805555556</v>
      </c>
    </row>
    <row r="8074" spans="1:42" x14ac:dyDescent="0.35">
      <c r="A8074" t="s">
        <v>44197</v>
      </c>
      <c r="B8074" t="s">
        <v>7109</v>
      </c>
      <c r="C8074" t="s">
        <v>44198</v>
      </c>
      <c r="F8074" t="s">
        <v>44199</v>
      </c>
      <c r="H8074" t="s">
        <v>44197</v>
      </c>
      <c r="J8074" t="s">
        <v>44200</v>
      </c>
      <c r="N8074" t="s">
        <v>637</v>
      </c>
      <c r="O8074">
        <v>79720</v>
      </c>
      <c r="P8074" t="s">
        <v>50</v>
      </c>
      <c r="U8074" s="1">
        <v>44875</v>
      </c>
      <c r="V8074" s="1">
        <v>44875</v>
      </c>
      <c r="W8074" s="1">
        <v>44875.76458333333</v>
      </c>
      <c r="X8074" s="1">
        <v>44875.76458333333</v>
      </c>
      <c r="AC8074" t="s">
        <v>53</v>
      </c>
      <c r="AD8074">
        <v>1000000001</v>
      </c>
      <c r="AE8074" s="1">
        <v>39973.351388888892</v>
      </c>
      <c r="AF8074" t="s">
        <v>3377</v>
      </c>
      <c r="AG8074" t="s">
        <v>44201</v>
      </c>
      <c r="AH8074" t="s">
        <v>51</v>
      </c>
      <c r="AJ8074" t="s">
        <v>53</v>
      </c>
      <c r="AL8074" t="s">
        <v>78</v>
      </c>
      <c r="AO8074" t="s">
        <v>8142</v>
      </c>
    </row>
    <row r="8075" spans="1:42" x14ac:dyDescent="0.35">
      <c r="A8075" t="s">
        <v>44202</v>
      </c>
      <c r="B8075" t="s">
        <v>40160</v>
      </c>
      <c r="C8075" t="s">
        <v>2615</v>
      </c>
      <c r="F8075" t="s">
        <v>44203</v>
      </c>
      <c r="H8075" t="s">
        <v>44202</v>
      </c>
      <c r="J8075" t="s">
        <v>44204</v>
      </c>
      <c r="K8075" t="s">
        <v>44205</v>
      </c>
      <c r="M8075" t="s">
        <v>2800</v>
      </c>
      <c r="N8075" t="s">
        <v>65</v>
      </c>
      <c r="O8075">
        <v>80603</v>
      </c>
      <c r="P8075" t="s">
        <v>50</v>
      </c>
      <c r="U8075" s="1">
        <v>44875</v>
      </c>
      <c r="V8075" s="1">
        <v>44875</v>
      </c>
      <c r="W8075" s="1">
        <v>44875.520833333336</v>
      </c>
      <c r="X8075" s="1">
        <v>44875.520833333336</v>
      </c>
      <c r="AC8075" t="s">
        <v>51</v>
      </c>
      <c r="AD8075">
        <v>2969482408</v>
      </c>
      <c r="AE8075" s="1">
        <v>37575</v>
      </c>
      <c r="AF8075" t="s">
        <v>7872</v>
      </c>
      <c r="AG8075" t="s">
        <v>44206</v>
      </c>
      <c r="AH8075" t="s">
        <v>51</v>
      </c>
      <c r="AJ8075" t="s">
        <v>53</v>
      </c>
      <c r="AL8075" t="s">
        <v>68</v>
      </c>
      <c r="AO8075" t="s">
        <v>5443</v>
      </c>
      <c r="AP8075" s="1">
        <v>45035.681944444441</v>
      </c>
    </row>
    <row r="8076" spans="1:42" x14ac:dyDescent="0.35">
      <c r="A8076" t="s">
        <v>44104</v>
      </c>
      <c r="B8076" t="s">
        <v>903</v>
      </c>
      <c r="C8076" t="s">
        <v>894</v>
      </c>
      <c r="F8076" t="s">
        <v>44207</v>
      </c>
      <c r="H8076" t="s">
        <v>44104</v>
      </c>
      <c r="J8076" t="s">
        <v>85</v>
      </c>
      <c r="K8076" t="s">
        <v>16039</v>
      </c>
      <c r="M8076" t="s">
        <v>525</v>
      </c>
      <c r="N8076" t="s">
        <v>65</v>
      </c>
      <c r="O8076">
        <v>80011</v>
      </c>
      <c r="P8076" t="s">
        <v>50</v>
      </c>
      <c r="U8076" s="1">
        <v>44875</v>
      </c>
      <c r="V8076" s="1">
        <v>44875</v>
      </c>
      <c r="AC8076" t="s">
        <v>53</v>
      </c>
      <c r="AD8076">
        <v>2969485219</v>
      </c>
      <c r="AE8076" s="1">
        <v>37784</v>
      </c>
      <c r="AG8076" t="s">
        <v>44208</v>
      </c>
      <c r="AH8076" t="s">
        <v>51</v>
      </c>
      <c r="AJ8076" t="s">
        <v>53</v>
      </c>
      <c r="AO8076" t="s">
        <v>5443</v>
      </c>
    </row>
    <row r="8077" spans="1:42" x14ac:dyDescent="0.35">
      <c r="A8077" t="s">
        <v>44209</v>
      </c>
      <c r="B8077" t="s">
        <v>44210</v>
      </c>
      <c r="C8077" t="s">
        <v>2615</v>
      </c>
      <c r="F8077" t="s">
        <v>44211</v>
      </c>
      <c r="H8077" t="s">
        <v>44209</v>
      </c>
      <c r="J8077" t="s">
        <v>44212</v>
      </c>
      <c r="K8077" t="s">
        <v>44213</v>
      </c>
      <c r="M8077" t="s">
        <v>5343</v>
      </c>
      <c r="N8077" t="s">
        <v>798</v>
      </c>
      <c r="O8077">
        <v>79701</v>
      </c>
      <c r="P8077" t="s">
        <v>50</v>
      </c>
      <c r="U8077" s="1">
        <v>44875</v>
      </c>
      <c r="V8077" s="1">
        <v>44875</v>
      </c>
      <c r="AC8077" t="s">
        <v>51</v>
      </c>
      <c r="AD8077">
        <v>2969795416</v>
      </c>
      <c r="AE8077" s="1">
        <v>43231.67083333333</v>
      </c>
      <c r="AG8077" t="s">
        <v>44214</v>
      </c>
      <c r="AH8077" t="s">
        <v>51</v>
      </c>
      <c r="AJ8077" t="s">
        <v>53</v>
      </c>
      <c r="AO8077" t="s">
        <v>5443</v>
      </c>
    </row>
    <row r="8078" spans="1:42" x14ac:dyDescent="0.35">
      <c r="A8078" t="s">
        <v>44215</v>
      </c>
      <c r="B8078" t="s">
        <v>19800</v>
      </c>
      <c r="C8078" t="s">
        <v>18170</v>
      </c>
      <c r="F8078" t="s">
        <v>44216</v>
      </c>
      <c r="H8078" t="s">
        <v>44215</v>
      </c>
      <c r="J8078" t="s">
        <v>6387</v>
      </c>
      <c r="N8078" t="s">
        <v>4526</v>
      </c>
      <c r="O8078">
        <v>85356</v>
      </c>
      <c r="P8078" t="s">
        <v>50</v>
      </c>
      <c r="U8078" s="1">
        <v>44875</v>
      </c>
      <c r="V8078" s="1">
        <v>44875</v>
      </c>
      <c r="AC8078" t="s">
        <v>53</v>
      </c>
      <c r="AD8078">
        <v>2969484892</v>
      </c>
      <c r="AE8078" s="1">
        <v>37756</v>
      </c>
      <c r="AG8078" t="s">
        <v>44217</v>
      </c>
      <c r="AH8078" t="s">
        <v>51</v>
      </c>
      <c r="AJ8078" t="s">
        <v>53</v>
      </c>
      <c r="AO8078" t="s">
        <v>8142</v>
      </c>
    </row>
    <row r="8079" spans="1:42" x14ac:dyDescent="0.35">
      <c r="A8079" t="s">
        <v>44218</v>
      </c>
      <c r="B8079" t="s">
        <v>44219</v>
      </c>
      <c r="C8079" t="s">
        <v>44220</v>
      </c>
      <c r="F8079">
        <v>13204412774</v>
      </c>
      <c r="H8079" t="s">
        <v>44218</v>
      </c>
      <c r="J8079" t="s">
        <v>38256</v>
      </c>
      <c r="N8079" t="s">
        <v>15037</v>
      </c>
      <c r="O8079">
        <v>56288</v>
      </c>
      <c r="P8079" t="s">
        <v>50</v>
      </c>
      <c r="U8079" s="1">
        <v>44875</v>
      </c>
      <c r="V8079" s="1">
        <v>44875</v>
      </c>
      <c r="AC8079" t="s">
        <v>53</v>
      </c>
      <c r="AD8079">
        <v>2969475030</v>
      </c>
      <c r="AE8079" s="1">
        <v>37138</v>
      </c>
      <c r="AG8079" t="s">
        <v>44221</v>
      </c>
      <c r="AH8079" t="s">
        <v>51</v>
      </c>
      <c r="AJ8079" t="s">
        <v>53</v>
      </c>
      <c r="AO8079" t="s">
        <v>8142</v>
      </c>
    </row>
    <row r="8080" spans="1:42" x14ac:dyDescent="0.35">
      <c r="A8080" t="s">
        <v>44222</v>
      </c>
      <c r="B8080" t="s">
        <v>17093</v>
      </c>
      <c r="C8080" t="s">
        <v>2073</v>
      </c>
      <c r="F8080" t="s">
        <v>44223</v>
      </c>
      <c r="H8080" t="s">
        <v>44222</v>
      </c>
      <c r="J8080" t="s">
        <v>38256</v>
      </c>
      <c r="N8080" t="s">
        <v>15037</v>
      </c>
      <c r="O8080">
        <v>56273</v>
      </c>
      <c r="P8080" t="s">
        <v>50</v>
      </c>
      <c r="U8080" s="1">
        <v>44875</v>
      </c>
      <c r="V8080" s="1">
        <v>44875</v>
      </c>
      <c r="AC8080" t="s">
        <v>53</v>
      </c>
      <c r="AD8080">
        <v>2969475030</v>
      </c>
      <c r="AE8080" s="1">
        <v>37138</v>
      </c>
      <c r="AG8080" t="s">
        <v>44224</v>
      </c>
      <c r="AH8080" t="s">
        <v>51</v>
      </c>
      <c r="AJ8080" t="s">
        <v>53</v>
      </c>
      <c r="AO8080" t="s">
        <v>8142</v>
      </c>
    </row>
    <row r="8081" spans="1:43" x14ac:dyDescent="0.35">
      <c r="A8081" t="s">
        <v>44225</v>
      </c>
      <c r="B8081" t="s">
        <v>38151</v>
      </c>
      <c r="C8081" t="s">
        <v>622</v>
      </c>
      <c r="D8081" t="s">
        <v>46</v>
      </c>
      <c r="F8081" t="s">
        <v>47</v>
      </c>
      <c r="H8081" t="s">
        <v>44226</v>
      </c>
      <c r="J8081" t="s">
        <v>49</v>
      </c>
      <c r="P8081" t="s">
        <v>50</v>
      </c>
      <c r="U8081" s="1">
        <v>44875</v>
      </c>
      <c r="V8081" s="1">
        <v>44875</v>
      </c>
      <c r="W8081" s="1">
        <v>44875.436805555553</v>
      </c>
      <c r="X8081" s="1">
        <v>44875.436805555553</v>
      </c>
      <c r="AC8081" t="s">
        <v>53</v>
      </c>
      <c r="AD8081">
        <v>1000000000</v>
      </c>
      <c r="AE8081" s="1">
        <v>37295</v>
      </c>
      <c r="AG8081" t="s">
        <v>44227</v>
      </c>
      <c r="AH8081" t="s">
        <v>51</v>
      </c>
      <c r="AJ8081" t="s">
        <v>53</v>
      </c>
      <c r="AO8081" t="s">
        <v>5443</v>
      </c>
      <c r="AP8081" s="1">
        <v>45413.69027777778</v>
      </c>
      <c r="AQ8081" s="1">
        <v>45331.481249999997</v>
      </c>
    </row>
    <row r="8082" spans="1:43" x14ac:dyDescent="0.35">
      <c r="A8082" t="s">
        <v>44228</v>
      </c>
      <c r="B8082" t="s">
        <v>44229</v>
      </c>
      <c r="C8082" t="s">
        <v>44230</v>
      </c>
      <c r="F8082">
        <v>13036272600</v>
      </c>
      <c r="H8082" t="s">
        <v>44231</v>
      </c>
      <c r="J8082" t="s">
        <v>2011</v>
      </c>
      <c r="N8082" t="s">
        <v>287</v>
      </c>
      <c r="O8082">
        <v>80112</v>
      </c>
      <c r="P8082" t="s">
        <v>50</v>
      </c>
      <c r="U8082" s="1">
        <v>44875</v>
      </c>
      <c r="V8082" s="1">
        <v>44875</v>
      </c>
      <c r="W8082" s="1">
        <v>44875.742361111108</v>
      </c>
      <c r="X8082" s="1">
        <v>44875.742361111108</v>
      </c>
      <c r="AC8082" t="s">
        <v>53</v>
      </c>
      <c r="AD8082">
        <v>2969480426</v>
      </c>
      <c r="AE8082" s="1">
        <v>37448</v>
      </c>
      <c r="AG8082" t="s">
        <v>44232</v>
      </c>
      <c r="AH8082" t="s">
        <v>51</v>
      </c>
      <c r="AJ8082" t="s">
        <v>53</v>
      </c>
      <c r="AL8082" t="s">
        <v>78</v>
      </c>
      <c r="AO8082" t="s">
        <v>8142</v>
      </c>
    </row>
    <row r="8083" spans="1:43" x14ac:dyDescent="0.35">
      <c r="A8083" t="s">
        <v>44233</v>
      </c>
      <c r="B8083" t="s">
        <v>9029</v>
      </c>
      <c r="C8083" t="s">
        <v>1679</v>
      </c>
      <c r="F8083" t="s">
        <v>12209</v>
      </c>
      <c r="H8083" t="s">
        <v>44233</v>
      </c>
      <c r="J8083" t="s">
        <v>170</v>
      </c>
      <c r="K8083" t="s">
        <v>8475</v>
      </c>
      <c r="M8083" t="s">
        <v>172</v>
      </c>
      <c r="N8083" t="s">
        <v>213</v>
      </c>
      <c r="O8083">
        <v>81626</v>
      </c>
      <c r="P8083" t="s">
        <v>50</v>
      </c>
      <c r="U8083" s="1">
        <v>44875</v>
      </c>
      <c r="V8083" s="1">
        <v>44875</v>
      </c>
      <c r="W8083" s="1">
        <v>44875.444444444445</v>
      </c>
      <c r="X8083" s="1">
        <v>44875.444444444445</v>
      </c>
      <c r="AC8083" t="s">
        <v>53</v>
      </c>
      <c r="AD8083">
        <v>2969475477</v>
      </c>
      <c r="AE8083" s="1">
        <v>37166.661111111112</v>
      </c>
      <c r="AF8083" t="s">
        <v>173</v>
      </c>
      <c r="AG8083" t="s">
        <v>44234</v>
      </c>
      <c r="AH8083" t="s">
        <v>51</v>
      </c>
      <c r="AJ8083" t="s">
        <v>53</v>
      </c>
      <c r="AL8083" t="s">
        <v>68</v>
      </c>
      <c r="AO8083" t="s">
        <v>5443</v>
      </c>
      <c r="AP8083" s="1">
        <v>45413.673611111109</v>
      </c>
      <c r="AQ8083" s="1">
        <v>45413.673611111109</v>
      </c>
    </row>
    <row r="8084" spans="1:43" x14ac:dyDescent="0.35">
      <c r="A8084" t="s">
        <v>44235</v>
      </c>
      <c r="B8084" t="s">
        <v>44236</v>
      </c>
      <c r="C8084" t="s">
        <v>3071</v>
      </c>
      <c r="F8084" t="s">
        <v>44237</v>
      </c>
      <c r="H8084" t="s">
        <v>44235</v>
      </c>
      <c r="J8084" t="s">
        <v>44238</v>
      </c>
      <c r="K8084" t="s">
        <v>44239</v>
      </c>
      <c r="M8084" t="s">
        <v>325</v>
      </c>
      <c r="N8084" t="s">
        <v>65</v>
      </c>
      <c r="O8084">
        <v>81301</v>
      </c>
      <c r="P8084" t="s">
        <v>50</v>
      </c>
      <c r="U8084" s="1">
        <v>44875</v>
      </c>
      <c r="V8084" s="1">
        <v>44875</v>
      </c>
      <c r="W8084" s="1">
        <v>44875.427083333336</v>
      </c>
      <c r="X8084" s="1">
        <v>44875.427083333336</v>
      </c>
      <c r="AC8084" t="s">
        <v>51</v>
      </c>
      <c r="AD8084">
        <v>2969537040</v>
      </c>
      <c r="AE8084" s="1">
        <v>39764.680555555555</v>
      </c>
      <c r="AF8084" t="s">
        <v>1901</v>
      </c>
      <c r="AG8084" t="s">
        <v>44240</v>
      </c>
      <c r="AH8084" t="s">
        <v>51</v>
      </c>
      <c r="AJ8084" t="s">
        <v>53</v>
      </c>
      <c r="AL8084" t="s">
        <v>68</v>
      </c>
      <c r="AO8084" t="s">
        <v>5443</v>
      </c>
      <c r="AP8084" s="1">
        <v>44875.42291666667</v>
      </c>
    </row>
    <row r="8085" spans="1:43" x14ac:dyDescent="0.35">
      <c r="A8085" t="s">
        <v>44241</v>
      </c>
      <c r="B8085" t="s">
        <v>44242</v>
      </c>
      <c r="C8085" t="s">
        <v>24001</v>
      </c>
      <c r="F8085" t="s">
        <v>44243</v>
      </c>
      <c r="H8085" t="s">
        <v>44244</v>
      </c>
      <c r="J8085" t="s">
        <v>44245</v>
      </c>
      <c r="K8085" t="s">
        <v>44246</v>
      </c>
      <c r="M8085" t="s">
        <v>44247</v>
      </c>
      <c r="N8085" t="s">
        <v>65</v>
      </c>
      <c r="O8085">
        <v>80473</v>
      </c>
      <c r="P8085" t="s">
        <v>50</v>
      </c>
      <c r="U8085" s="1">
        <v>44875</v>
      </c>
      <c r="V8085" s="1">
        <v>44875</v>
      </c>
      <c r="W8085" s="1">
        <v>44875.469444444447</v>
      </c>
      <c r="X8085" s="1">
        <v>44875.469444444447</v>
      </c>
      <c r="AC8085" t="s">
        <v>53</v>
      </c>
      <c r="AD8085">
        <v>2972143044</v>
      </c>
      <c r="AE8085" s="1">
        <v>44875.46875</v>
      </c>
      <c r="AF8085" t="s">
        <v>44248</v>
      </c>
      <c r="AG8085" t="s">
        <v>44249</v>
      </c>
      <c r="AH8085" t="s">
        <v>51</v>
      </c>
      <c r="AJ8085" t="s">
        <v>53</v>
      </c>
      <c r="AL8085" t="s">
        <v>68</v>
      </c>
      <c r="AO8085" t="s">
        <v>5443</v>
      </c>
      <c r="AP8085" s="1">
        <v>44891.849305555559</v>
      </c>
      <c r="AQ8085" s="1">
        <v>44875.507638888892</v>
      </c>
    </row>
    <row r="8086" spans="1:43" x14ac:dyDescent="0.35">
      <c r="A8086" t="s">
        <v>44250</v>
      </c>
      <c r="B8086" t="s">
        <v>44251</v>
      </c>
      <c r="C8086" t="s">
        <v>44252</v>
      </c>
      <c r="H8086" t="s">
        <v>44253</v>
      </c>
      <c r="J8086" t="s">
        <v>44254</v>
      </c>
      <c r="K8086" t="s">
        <v>44255</v>
      </c>
      <c r="L8086">
        <v>123</v>
      </c>
      <c r="M8086" t="s">
        <v>15491</v>
      </c>
      <c r="N8086" t="s">
        <v>4526</v>
      </c>
      <c r="O8086" t="s">
        <v>44256</v>
      </c>
      <c r="P8086" t="s">
        <v>50</v>
      </c>
      <c r="U8086" s="1">
        <v>44875</v>
      </c>
      <c r="V8086" s="1">
        <v>44875</v>
      </c>
      <c r="W8086" s="1">
        <v>44875.99722222222</v>
      </c>
      <c r="X8086" s="1">
        <v>44875.99722222222</v>
      </c>
      <c r="AC8086" t="s">
        <v>53</v>
      </c>
      <c r="AD8086">
        <v>1000000001</v>
      </c>
      <c r="AE8086" s="1">
        <v>39973.351388888892</v>
      </c>
      <c r="AF8086" t="s">
        <v>3377</v>
      </c>
      <c r="AG8086" t="s">
        <v>44257</v>
      </c>
      <c r="AH8086" t="s">
        <v>51</v>
      </c>
      <c r="AJ8086" t="s">
        <v>53</v>
      </c>
      <c r="AL8086" t="s">
        <v>78</v>
      </c>
      <c r="AO8086" t="s">
        <v>8142</v>
      </c>
      <c r="AP8086" s="1">
        <v>45204.171527777777</v>
      </c>
    </row>
    <row r="8087" spans="1:43" x14ac:dyDescent="0.35">
      <c r="A8087" t="s">
        <v>44258</v>
      </c>
      <c r="B8087" t="s">
        <v>22540</v>
      </c>
      <c r="C8087" t="s">
        <v>97</v>
      </c>
      <c r="F8087" t="s">
        <v>44259</v>
      </c>
      <c r="H8087" t="s">
        <v>44258</v>
      </c>
      <c r="J8087" t="s">
        <v>9101</v>
      </c>
      <c r="K8087" t="s">
        <v>44260</v>
      </c>
      <c r="M8087" t="s">
        <v>4133</v>
      </c>
      <c r="N8087" t="s">
        <v>65</v>
      </c>
      <c r="O8087">
        <v>80516</v>
      </c>
      <c r="P8087" t="s">
        <v>50</v>
      </c>
      <c r="U8087" s="1">
        <v>44875</v>
      </c>
      <c r="V8087" s="1">
        <v>44875</v>
      </c>
      <c r="W8087" s="1">
        <v>44875.517361111109</v>
      </c>
      <c r="X8087" s="1">
        <v>44875.517361111109</v>
      </c>
      <c r="AC8087" t="s">
        <v>53</v>
      </c>
      <c r="AD8087">
        <v>2969510604</v>
      </c>
      <c r="AE8087" s="1">
        <v>38385.431944444441</v>
      </c>
      <c r="AF8087" t="s">
        <v>8960</v>
      </c>
      <c r="AG8087" t="s">
        <v>44261</v>
      </c>
      <c r="AH8087" t="s">
        <v>51</v>
      </c>
      <c r="AJ8087" t="s">
        <v>53</v>
      </c>
      <c r="AL8087" t="s">
        <v>68</v>
      </c>
      <c r="AO8087" t="s">
        <v>5443</v>
      </c>
      <c r="AP8087" s="1">
        <v>44875.51458333333</v>
      </c>
    </row>
    <row r="8088" spans="1:43" x14ac:dyDescent="0.35">
      <c r="A8088" t="s">
        <v>44262</v>
      </c>
      <c r="B8088" t="s">
        <v>44263</v>
      </c>
      <c r="C8088" t="s">
        <v>44264</v>
      </c>
      <c r="H8088" t="s">
        <v>44265</v>
      </c>
      <c r="J8088" t="s">
        <v>13744</v>
      </c>
      <c r="K8088" t="s">
        <v>273</v>
      </c>
      <c r="M8088" t="s">
        <v>274</v>
      </c>
      <c r="N8088" t="s">
        <v>275</v>
      </c>
      <c r="O8088">
        <v>27612</v>
      </c>
      <c r="P8088" t="s">
        <v>50</v>
      </c>
      <c r="U8088" s="1">
        <v>44876</v>
      </c>
      <c r="V8088" s="1">
        <v>44876</v>
      </c>
      <c r="W8088" s="1">
        <v>44876.587500000001</v>
      </c>
      <c r="X8088" s="1">
        <v>44876.587500000001</v>
      </c>
      <c r="AC8088" t="s">
        <v>53</v>
      </c>
      <c r="AD8088">
        <v>2969474461</v>
      </c>
      <c r="AE8088" s="1">
        <v>37104.381944444445</v>
      </c>
      <c r="AG8088" t="s">
        <v>44266</v>
      </c>
      <c r="AH8088" t="s">
        <v>51</v>
      </c>
      <c r="AJ8088" t="s">
        <v>53</v>
      </c>
      <c r="AL8088" t="s">
        <v>78</v>
      </c>
      <c r="AO8088" t="s">
        <v>8142</v>
      </c>
    </row>
    <row r="8089" spans="1:43" x14ac:dyDescent="0.35">
      <c r="A8089" t="s">
        <v>44267</v>
      </c>
      <c r="B8089" t="s">
        <v>5082</v>
      </c>
      <c r="C8089" t="s">
        <v>443</v>
      </c>
      <c r="F8089" t="s">
        <v>44268</v>
      </c>
      <c r="H8089" t="s">
        <v>44267</v>
      </c>
      <c r="J8089" t="s">
        <v>3478</v>
      </c>
      <c r="K8089" t="s">
        <v>44269</v>
      </c>
      <c r="M8089" t="s">
        <v>137</v>
      </c>
      <c r="N8089" t="s">
        <v>65</v>
      </c>
      <c r="O8089">
        <v>80216</v>
      </c>
      <c r="P8089" t="s">
        <v>50</v>
      </c>
      <c r="U8089" s="1">
        <v>44876</v>
      </c>
      <c r="V8089" s="1">
        <v>44876</v>
      </c>
      <c r="W8089" s="1">
        <v>44876.631944444445</v>
      </c>
      <c r="X8089" s="1">
        <v>44876.631944444445</v>
      </c>
      <c r="AC8089" t="s">
        <v>53</v>
      </c>
      <c r="AD8089">
        <v>2969475096</v>
      </c>
      <c r="AE8089" s="1">
        <v>37141</v>
      </c>
      <c r="AF8089" t="s">
        <v>43285</v>
      </c>
      <c r="AG8089" t="s">
        <v>44270</v>
      </c>
      <c r="AH8089" t="s">
        <v>51</v>
      </c>
      <c r="AJ8089" t="s">
        <v>53</v>
      </c>
      <c r="AL8089" t="s">
        <v>68</v>
      </c>
      <c r="AO8089" t="s">
        <v>5443</v>
      </c>
      <c r="AP8089" s="1">
        <v>45440.342361111114</v>
      </c>
    </row>
    <row r="8090" spans="1:43" x14ac:dyDescent="0.35">
      <c r="A8090" t="s">
        <v>44271</v>
      </c>
      <c r="B8090" t="s">
        <v>44272</v>
      </c>
      <c r="C8090" t="s">
        <v>44273</v>
      </c>
      <c r="F8090" t="s">
        <v>44274</v>
      </c>
      <c r="H8090" t="s">
        <v>44271</v>
      </c>
      <c r="J8090" t="s">
        <v>44275</v>
      </c>
      <c r="K8090" t="s">
        <v>44276</v>
      </c>
      <c r="M8090" t="s">
        <v>2955</v>
      </c>
      <c r="N8090" t="s">
        <v>65</v>
      </c>
      <c r="O8090">
        <v>80021</v>
      </c>
      <c r="P8090" t="s">
        <v>50</v>
      </c>
      <c r="U8090" s="1">
        <v>44876</v>
      </c>
      <c r="V8090" s="1">
        <v>44876</v>
      </c>
      <c r="W8090" s="1">
        <v>44876.487500000003</v>
      </c>
      <c r="X8090" s="1">
        <v>44876.487500000003</v>
      </c>
      <c r="AC8090" t="s">
        <v>53</v>
      </c>
      <c r="AD8090">
        <v>2972143348</v>
      </c>
      <c r="AE8090" s="1">
        <v>44876.523611111108</v>
      </c>
      <c r="AG8090" t="s">
        <v>44277</v>
      </c>
      <c r="AH8090" t="s">
        <v>51</v>
      </c>
      <c r="AJ8090" t="s">
        <v>53</v>
      </c>
      <c r="AL8090" t="s">
        <v>68</v>
      </c>
      <c r="AO8090" t="s">
        <v>5443</v>
      </c>
      <c r="AP8090" s="1">
        <v>44879.654861111114</v>
      </c>
      <c r="AQ8090" s="1">
        <v>44876.488194444442</v>
      </c>
    </row>
    <row r="8091" spans="1:43" x14ac:dyDescent="0.35">
      <c r="A8091" t="s">
        <v>44278</v>
      </c>
      <c r="B8091" t="s">
        <v>424</v>
      </c>
      <c r="C8091" t="s">
        <v>11825</v>
      </c>
      <c r="F8091" t="s">
        <v>44279</v>
      </c>
      <c r="H8091" t="s">
        <v>44278</v>
      </c>
      <c r="J8091" t="s">
        <v>44280</v>
      </c>
      <c r="N8091" t="s">
        <v>287</v>
      </c>
      <c r="O8091" t="s">
        <v>44281</v>
      </c>
      <c r="P8091" t="s">
        <v>50</v>
      </c>
      <c r="U8091" s="1">
        <v>44877</v>
      </c>
      <c r="V8091" s="1">
        <v>44877</v>
      </c>
      <c r="W8091" s="1">
        <v>44877.509722222225</v>
      </c>
      <c r="X8091" s="1">
        <v>44877.509722222225</v>
      </c>
      <c r="AC8091" t="s">
        <v>53</v>
      </c>
      <c r="AD8091">
        <v>1000000001</v>
      </c>
      <c r="AE8091" s="1">
        <v>39973.351388888892</v>
      </c>
      <c r="AF8091" t="s">
        <v>3377</v>
      </c>
      <c r="AG8091" t="s">
        <v>44282</v>
      </c>
      <c r="AH8091" t="s">
        <v>51</v>
      </c>
      <c r="AJ8091" t="s">
        <v>53</v>
      </c>
      <c r="AL8091" t="s">
        <v>78</v>
      </c>
      <c r="AO8091" t="s">
        <v>5443</v>
      </c>
      <c r="AP8091" s="1">
        <v>45019.832638888889</v>
      </c>
    </row>
    <row r="8092" spans="1:43" x14ac:dyDescent="0.35">
      <c r="A8092" t="s">
        <v>44283</v>
      </c>
      <c r="B8092" t="s">
        <v>44284</v>
      </c>
      <c r="C8092" t="s">
        <v>44285</v>
      </c>
      <c r="F8092" t="s">
        <v>44286</v>
      </c>
      <c r="H8092" t="s">
        <v>44283</v>
      </c>
      <c r="I8092" t="s">
        <v>464</v>
      </c>
      <c r="J8092" t="s">
        <v>6387</v>
      </c>
      <c r="N8092" t="s">
        <v>4526</v>
      </c>
      <c r="O8092">
        <v>85310</v>
      </c>
      <c r="P8092" t="s">
        <v>50</v>
      </c>
      <c r="U8092" s="1">
        <v>44877</v>
      </c>
      <c r="V8092" s="1">
        <v>44877</v>
      </c>
      <c r="AC8092" t="s">
        <v>53</v>
      </c>
      <c r="AD8092">
        <v>2969484892</v>
      </c>
      <c r="AE8092" s="1">
        <v>37756</v>
      </c>
      <c r="AG8092" t="s">
        <v>44287</v>
      </c>
      <c r="AH8092" t="s">
        <v>51</v>
      </c>
      <c r="AJ8092" t="s">
        <v>53</v>
      </c>
      <c r="AO8092" t="s">
        <v>8142</v>
      </c>
    </row>
    <row r="8093" spans="1:43" x14ac:dyDescent="0.35">
      <c r="A8093" t="s">
        <v>44288</v>
      </c>
      <c r="B8093" t="s">
        <v>44289</v>
      </c>
      <c r="C8093" t="s">
        <v>38460</v>
      </c>
      <c r="F8093">
        <v>15754918349</v>
      </c>
      <c r="H8093" t="s">
        <v>44290</v>
      </c>
      <c r="J8093" t="s">
        <v>44291</v>
      </c>
      <c r="K8093" t="s">
        <v>1118</v>
      </c>
      <c r="N8093" t="s">
        <v>398</v>
      </c>
      <c r="O8093">
        <v>88310</v>
      </c>
      <c r="P8093" t="s">
        <v>50</v>
      </c>
      <c r="U8093" s="1">
        <v>44878</v>
      </c>
      <c r="V8093" s="1">
        <v>44878</v>
      </c>
      <c r="W8093" s="1">
        <v>44878.7</v>
      </c>
      <c r="X8093" s="1">
        <v>44878.7</v>
      </c>
      <c r="AC8093" t="s">
        <v>53</v>
      </c>
      <c r="AD8093">
        <v>2972143629</v>
      </c>
      <c r="AE8093" s="1">
        <v>44879.390277777777</v>
      </c>
      <c r="AF8093" t="s">
        <v>44292</v>
      </c>
      <c r="AG8093" t="s">
        <v>44293</v>
      </c>
      <c r="AH8093" t="s">
        <v>51</v>
      </c>
      <c r="AJ8093" t="s">
        <v>53</v>
      </c>
      <c r="AL8093" t="s">
        <v>68</v>
      </c>
      <c r="AO8093" t="s">
        <v>5443</v>
      </c>
      <c r="AP8093" s="1">
        <v>44918.456250000003</v>
      </c>
      <c r="AQ8093" s="1">
        <v>44902.745138888888</v>
      </c>
    </row>
    <row r="8094" spans="1:43" x14ac:dyDescent="0.35">
      <c r="A8094" t="s">
        <v>44294</v>
      </c>
      <c r="B8094" t="s">
        <v>529</v>
      </c>
      <c r="C8094" t="s">
        <v>5456</v>
      </c>
      <c r="F8094" t="s">
        <v>44295</v>
      </c>
      <c r="H8094" t="s">
        <v>44294</v>
      </c>
      <c r="J8094" t="s">
        <v>37328</v>
      </c>
      <c r="M8094" t="s">
        <v>44296</v>
      </c>
      <c r="N8094" t="s">
        <v>17464</v>
      </c>
      <c r="O8094">
        <v>30126</v>
      </c>
      <c r="P8094" t="s">
        <v>50</v>
      </c>
      <c r="U8094" s="1">
        <v>44879</v>
      </c>
      <c r="V8094" s="1">
        <v>44879</v>
      </c>
      <c r="AC8094" t="s">
        <v>53</v>
      </c>
      <c r="AD8094">
        <v>2969481057</v>
      </c>
      <c r="AE8094" s="1">
        <v>37487</v>
      </c>
      <c r="AG8094" t="s">
        <v>44297</v>
      </c>
      <c r="AH8094" t="s">
        <v>51</v>
      </c>
      <c r="AJ8094" t="s">
        <v>53</v>
      </c>
      <c r="AO8094" t="s">
        <v>8142</v>
      </c>
    </row>
    <row r="8095" spans="1:43" x14ac:dyDescent="0.35">
      <c r="A8095" t="s">
        <v>44298</v>
      </c>
      <c r="B8095" t="s">
        <v>3028</v>
      </c>
      <c r="C8095" t="s">
        <v>27414</v>
      </c>
      <c r="F8095" t="s">
        <v>34355</v>
      </c>
      <c r="H8095" t="s">
        <v>44298</v>
      </c>
      <c r="J8095" t="s">
        <v>12949</v>
      </c>
      <c r="K8095" t="s">
        <v>20519</v>
      </c>
      <c r="M8095" t="s">
        <v>12925</v>
      </c>
      <c r="N8095" t="s">
        <v>12926</v>
      </c>
      <c r="O8095">
        <v>47842</v>
      </c>
      <c r="P8095" t="s">
        <v>50</v>
      </c>
      <c r="U8095" s="1">
        <v>44879</v>
      </c>
      <c r="V8095" s="1">
        <v>44879</v>
      </c>
      <c r="AC8095" t="s">
        <v>53</v>
      </c>
      <c r="AD8095">
        <v>2969735272</v>
      </c>
      <c r="AE8095" s="1">
        <v>42845.40902777778</v>
      </c>
      <c r="AG8095" t="s">
        <v>44299</v>
      </c>
      <c r="AH8095" t="s">
        <v>51</v>
      </c>
      <c r="AJ8095" t="s">
        <v>53</v>
      </c>
      <c r="AO8095" t="s">
        <v>8142</v>
      </c>
    </row>
    <row r="8096" spans="1:43" x14ac:dyDescent="0.35">
      <c r="A8096" t="s">
        <v>44300</v>
      </c>
      <c r="B8096" t="s">
        <v>44301</v>
      </c>
      <c r="C8096" t="s">
        <v>44302</v>
      </c>
      <c r="F8096" t="s">
        <v>44303</v>
      </c>
      <c r="H8096" t="s">
        <v>44304</v>
      </c>
      <c r="J8096" t="s">
        <v>44305</v>
      </c>
      <c r="N8096" t="s">
        <v>287</v>
      </c>
      <c r="O8096">
        <v>80524</v>
      </c>
      <c r="P8096" t="s">
        <v>50</v>
      </c>
      <c r="U8096" s="1">
        <v>44879</v>
      </c>
      <c r="V8096" s="1">
        <v>44879</v>
      </c>
      <c r="W8096" s="1">
        <v>44879.509722222225</v>
      </c>
      <c r="X8096" s="1">
        <v>44879.509722222225</v>
      </c>
      <c r="AC8096" t="s">
        <v>53</v>
      </c>
      <c r="AD8096">
        <v>2969855752</v>
      </c>
      <c r="AE8096" s="1">
        <v>43430.473611111112</v>
      </c>
      <c r="AG8096" t="s">
        <v>44306</v>
      </c>
      <c r="AH8096" t="s">
        <v>51</v>
      </c>
      <c r="AJ8096" t="s">
        <v>53</v>
      </c>
      <c r="AL8096" t="s">
        <v>78</v>
      </c>
      <c r="AO8096" t="s">
        <v>8142</v>
      </c>
      <c r="AP8096" s="1">
        <v>44901.595833333333</v>
      </c>
    </row>
    <row r="8097" spans="1:43" x14ac:dyDescent="0.35">
      <c r="A8097" t="s">
        <v>44307</v>
      </c>
      <c r="B8097" t="s">
        <v>1757</v>
      </c>
      <c r="C8097" t="s">
        <v>7560</v>
      </c>
      <c r="F8097">
        <v>15757406018</v>
      </c>
      <c r="H8097" t="s">
        <v>44308</v>
      </c>
      <c r="J8097" t="s">
        <v>44309</v>
      </c>
      <c r="N8097" t="s">
        <v>398</v>
      </c>
      <c r="O8097">
        <v>87901</v>
      </c>
      <c r="P8097" t="s">
        <v>50</v>
      </c>
      <c r="U8097" s="1">
        <v>44879</v>
      </c>
      <c r="V8097" s="1">
        <v>44879</v>
      </c>
      <c r="W8097" s="1">
        <v>44879.631944444445</v>
      </c>
      <c r="X8097" s="1">
        <v>44879.631944444445</v>
      </c>
      <c r="AC8097" t="s">
        <v>53</v>
      </c>
      <c r="AD8097">
        <v>2969823882</v>
      </c>
      <c r="AE8097" s="1">
        <v>43317.623611111114</v>
      </c>
      <c r="AF8097" t="s">
        <v>44310</v>
      </c>
      <c r="AG8097" t="s">
        <v>44311</v>
      </c>
      <c r="AH8097" t="s">
        <v>51</v>
      </c>
      <c r="AJ8097" t="s">
        <v>53</v>
      </c>
      <c r="AL8097" t="s">
        <v>68</v>
      </c>
      <c r="AO8097" t="s">
        <v>5443</v>
      </c>
      <c r="AP8097" s="1">
        <v>44879.630555555559</v>
      </c>
    </row>
    <row r="8098" spans="1:43" x14ac:dyDescent="0.35">
      <c r="A8098" t="s">
        <v>44312</v>
      </c>
      <c r="B8098" t="s">
        <v>44313</v>
      </c>
      <c r="C8098" t="s">
        <v>44314</v>
      </c>
      <c r="F8098">
        <f>1719-489-2346</f>
        <v>-1116</v>
      </c>
      <c r="H8098" t="s">
        <v>44315</v>
      </c>
      <c r="J8098" t="s">
        <v>27776</v>
      </c>
      <c r="N8098" t="s">
        <v>287</v>
      </c>
      <c r="O8098">
        <v>81069</v>
      </c>
      <c r="P8098" t="s">
        <v>50</v>
      </c>
      <c r="U8098" s="1">
        <v>44879</v>
      </c>
      <c r="V8098" s="1">
        <v>44879</v>
      </c>
      <c r="W8098" s="1">
        <v>44879.56527777778</v>
      </c>
      <c r="X8098" s="1">
        <v>44879.56527777778</v>
      </c>
      <c r="AC8098" t="s">
        <v>53</v>
      </c>
      <c r="AD8098">
        <v>2969817656</v>
      </c>
      <c r="AE8098" s="1">
        <v>43287.587500000001</v>
      </c>
      <c r="AF8098" t="s">
        <v>27779</v>
      </c>
      <c r="AG8098" t="s">
        <v>44316</v>
      </c>
      <c r="AH8098" t="s">
        <v>51</v>
      </c>
      <c r="AJ8098" t="s">
        <v>53</v>
      </c>
      <c r="AL8098" t="s">
        <v>68</v>
      </c>
      <c r="AO8098" t="s">
        <v>5443</v>
      </c>
      <c r="AP8098" s="1">
        <v>45448.42083333333</v>
      </c>
      <c r="AQ8098" s="1">
        <v>44888.599305555559</v>
      </c>
    </row>
    <row r="8099" spans="1:43" x14ac:dyDescent="0.35">
      <c r="A8099" t="s">
        <v>44317</v>
      </c>
      <c r="B8099" t="s">
        <v>15426</v>
      </c>
      <c r="C8099" t="s">
        <v>8560</v>
      </c>
      <c r="F8099" t="s">
        <v>44318</v>
      </c>
      <c r="H8099" t="s">
        <v>44317</v>
      </c>
      <c r="J8099" t="s">
        <v>44319</v>
      </c>
      <c r="K8099" t="s">
        <v>44320</v>
      </c>
      <c r="M8099" t="s">
        <v>1912</v>
      </c>
      <c r="N8099" t="s">
        <v>65</v>
      </c>
      <c r="O8099">
        <v>80125</v>
      </c>
      <c r="P8099" t="s">
        <v>50</v>
      </c>
      <c r="U8099" s="1">
        <v>44879</v>
      </c>
      <c r="V8099" s="1">
        <v>44879</v>
      </c>
      <c r="W8099" s="1">
        <v>44879.494444444441</v>
      </c>
      <c r="X8099" s="1">
        <v>44879.494444444441</v>
      </c>
      <c r="AC8099" t="s">
        <v>53</v>
      </c>
      <c r="AD8099">
        <v>2969698945</v>
      </c>
      <c r="AE8099" s="1">
        <v>42492.479166666664</v>
      </c>
      <c r="AF8099" t="s">
        <v>44321</v>
      </c>
      <c r="AG8099" t="s">
        <v>44322</v>
      </c>
      <c r="AH8099" t="s">
        <v>51</v>
      </c>
      <c r="AJ8099" t="s">
        <v>53</v>
      </c>
      <c r="AL8099" t="s">
        <v>68</v>
      </c>
      <c r="AO8099" t="s">
        <v>5443</v>
      </c>
      <c r="AP8099" s="1">
        <v>45464.512499999997</v>
      </c>
      <c r="AQ8099" s="1">
        <v>45403.919444444444</v>
      </c>
    </row>
    <row r="8100" spans="1:43" x14ac:dyDescent="0.35">
      <c r="A8100" t="s">
        <v>44323</v>
      </c>
      <c r="B8100" t="s">
        <v>3483</v>
      </c>
      <c r="C8100" t="s">
        <v>1540</v>
      </c>
      <c r="F8100" t="s">
        <v>44324</v>
      </c>
      <c r="H8100" t="s">
        <v>44323</v>
      </c>
      <c r="J8100" t="s">
        <v>44325</v>
      </c>
      <c r="M8100" t="s">
        <v>137</v>
      </c>
      <c r="N8100" t="s">
        <v>287</v>
      </c>
      <c r="O8100">
        <v>80221</v>
      </c>
      <c r="P8100" t="s">
        <v>50</v>
      </c>
      <c r="U8100" s="1">
        <v>44879</v>
      </c>
      <c r="V8100" s="1">
        <v>44879</v>
      </c>
      <c r="W8100" s="1">
        <v>44879.035416666666</v>
      </c>
      <c r="X8100" s="1">
        <v>44879.035416666666</v>
      </c>
      <c r="AC8100" t="s">
        <v>53</v>
      </c>
      <c r="AD8100">
        <v>2969751138</v>
      </c>
      <c r="AE8100" s="1">
        <v>42942.631944444445</v>
      </c>
      <c r="AF8100" t="s">
        <v>44326</v>
      </c>
      <c r="AG8100" t="s">
        <v>44327</v>
      </c>
      <c r="AH8100" t="s">
        <v>51</v>
      </c>
      <c r="AJ8100" t="s">
        <v>53</v>
      </c>
      <c r="AL8100" t="s">
        <v>68</v>
      </c>
      <c r="AO8100" t="s">
        <v>8142</v>
      </c>
      <c r="AP8100" s="1">
        <v>45146.998611111114</v>
      </c>
      <c r="AQ8100" s="1">
        <v>45055.484027777777</v>
      </c>
    </row>
    <row r="8101" spans="1:43" x14ac:dyDescent="0.35">
      <c r="A8101" t="s">
        <v>44328</v>
      </c>
      <c r="B8101" t="s">
        <v>16874</v>
      </c>
      <c r="C8101" t="s">
        <v>29354</v>
      </c>
      <c r="F8101" t="s">
        <v>44329</v>
      </c>
      <c r="H8101" t="s">
        <v>44330</v>
      </c>
      <c r="J8101" t="s">
        <v>5968</v>
      </c>
      <c r="K8101" t="s">
        <v>6223</v>
      </c>
      <c r="M8101" t="s">
        <v>5488</v>
      </c>
      <c r="N8101" t="s">
        <v>1515</v>
      </c>
      <c r="O8101" t="s">
        <v>6224</v>
      </c>
      <c r="P8101" t="s">
        <v>50</v>
      </c>
      <c r="U8101" s="1">
        <v>44879</v>
      </c>
      <c r="V8101" s="1">
        <v>44879</v>
      </c>
      <c r="W8101" s="1">
        <v>44879.54791666667</v>
      </c>
      <c r="X8101" s="1">
        <v>44879.54791666667</v>
      </c>
      <c r="AC8101" t="s">
        <v>53</v>
      </c>
      <c r="AD8101">
        <v>2969480780</v>
      </c>
      <c r="AE8101" s="1">
        <v>37467</v>
      </c>
      <c r="AF8101" t="s">
        <v>22240</v>
      </c>
      <c r="AG8101" t="s">
        <v>44331</v>
      </c>
      <c r="AH8101" t="s">
        <v>51</v>
      </c>
      <c r="AJ8101" t="s">
        <v>53</v>
      </c>
      <c r="AL8101" t="s">
        <v>68</v>
      </c>
      <c r="AO8101" t="s">
        <v>5443</v>
      </c>
      <c r="AP8101" s="1">
        <v>45476.661111111112</v>
      </c>
    </row>
    <row r="8102" spans="1:43" x14ac:dyDescent="0.35">
      <c r="A8102" s="2" t="s">
        <v>44332</v>
      </c>
      <c r="B8102" t="s">
        <v>12081</v>
      </c>
      <c r="C8102" t="s">
        <v>1865</v>
      </c>
      <c r="F8102">
        <f>1928-322-8765</f>
        <v>-7159</v>
      </c>
      <c r="H8102" t="s">
        <v>44333</v>
      </c>
      <c r="J8102" t="s">
        <v>5968</v>
      </c>
      <c r="N8102" t="s">
        <v>4526</v>
      </c>
      <c r="O8102">
        <v>85552</v>
      </c>
      <c r="P8102" t="s">
        <v>50</v>
      </c>
      <c r="U8102" s="1">
        <v>44879</v>
      </c>
      <c r="V8102" s="1">
        <v>44879</v>
      </c>
      <c r="AC8102" t="s">
        <v>53</v>
      </c>
      <c r="AD8102">
        <v>2969480780</v>
      </c>
      <c r="AE8102" s="1">
        <v>37467</v>
      </c>
      <c r="AG8102" t="s">
        <v>44334</v>
      </c>
      <c r="AH8102" t="s">
        <v>51</v>
      </c>
      <c r="AJ8102" t="s">
        <v>53</v>
      </c>
      <c r="AO8102" t="s">
        <v>8142</v>
      </c>
    </row>
    <row r="8103" spans="1:43" x14ac:dyDescent="0.35">
      <c r="A8103" t="s">
        <v>44335</v>
      </c>
      <c r="B8103" t="s">
        <v>403</v>
      </c>
      <c r="C8103" t="s">
        <v>5032</v>
      </c>
      <c r="F8103" t="s">
        <v>44336</v>
      </c>
      <c r="H8103" t="s">
        <v>44335</v>
      </c>
      <c r="J8103" t="s">
        <v>44337</v>
      </c>
      <c r="K8103" t="s">
        <v>44338</v>
      </c>
      <c r="M8103" t="s">
        <v>5866</v>
      </c>
      <c r="N8103" t="s">
        <v>65</v>
      </c>
      <c r="O8103">
        <v>80534</v>
      </c>
      <c r="P8103" t="s">
        <v>50</v>
      </c>
      <c r="U8103" s="1">
        <v>44879</v>
      </c>
      <c r="V8103" s="1">
        <v>44879</v>
      </c>
      <c r="W8103" s="1">
        <v>44879.538888888892</v>
      </c>
      <c r="X8103" s="1">
        <v>44879.538888888892</v>
      </c>
      <c r="AC8103" t="s">
        <v>51</v>
      </c>
      <c r="AD8103">
        <v>2969574048</v>
      </c>
      <c r="AE8103" s="1">
        <v>41043.339583333334</v>
      </c>
      <c r="AF8103" t="s">
        <v>44339</v>
      </c>
      <c r="AG8103" t="s">
        <v>44340</v>
      </c>
      <c r="AH8103" t="s">
        <v>51</v>
      </c>
      <c r="AJ8103" t="s">
        <v>53</v>
      </c>
      <c r="AL8103" t="s">
        <v>68</v>
      </c>
      <c r="AO8103" t="s">
        <v>5443</v>
      </c>
      <c r="AP8103" s="1">
        <v>45044.356944444444</v>
      </c>
    </row>
    <row r="8104" spans="1:43" x14ac:dyDescent="0.35">
      <c r="A8104" t="s">
        <v>44341</v>
      </c>
      <c r="B8104" t="s">
        <v>44342</v>
      </c>
      <c r="C8104" t="s">
        <v>1709</v>
      </c>
      <c r="H8104" t="s">
        <v>44343</v>
      </c>
      <c r="J8104" t="s">
        <v>22840</v>
      </c>
      <c r="P8104" t="s">
        <v>50</v>
      </c>
      <c r="U8104" s="1">
        <v>44880</v>
      </c>
      <c r="V8104" s="1">
        <v>44880</v>
      </c>
      <c r="W8104" s="1">
        <v>45007.411111111112</v>
      </c>
      <c r="X8104" s="1">
        <v>45007.411111111112</v>
      </c>
      <c r="AC8104" t="s">
        <v>53</v>
      </c>
      <c r="AD8104">
        <v>2969475309</v>
      </c>
      <c r="AE8104" s="1">
        <v>37159</v>
      </c>
      <c r="AF8104" t="s">
        <v>1154</v>
      </c>
      <c r="AG8104" t="s">
        <v>44344</v>
      </c>
      <c r="AH8104" t="s">
        <v>51</v>
      </c>
      <c r="AJ8104" t="s">
        <v>53</v>
      </c>
      <c r="AL8104" t="s">
        <v>68</v>
      </c>
      <c r="AO8104" t="s">
        <v>5443</v>
      </c>
    </row>
    <row r="8105" spans="1:43" x14ac:dyDescent="0.35">
      <c r="A8105" t="s">
        <v>44345</v>
      </c>
      <c r="B8105" t="s">
        <v>44346</v>
      </c>
      <c r="C8105" t="s">
        <v>1679</v>
      </c>
      <c r="F8105" t="s">
        <v>44347</v>
      </c>
      <c r="H8105" t="s">
        <v>44348</v>
      </c>
      <c r="J8105" t="s">
        <v>44349</v>
      </c>
      <c r="N8105" t="s">
        <v>287</v>
      </c>
      <c r="O8105">
        <v>80906</v>
      </c>
      <c r="P8105" t="s">
        <v>50</v>
      </c>
      <c r="U8105" s="1">
        <v>44880</v>
      </c>
      <c r="V8105" s="1">
        <v>44880</v>
      </c>
      <c r="W8105" s="1">
        <v>44880.904861111114</v>
      </c>
      <c r="X8105" s="1">
        <v>44880.904861111114</v>
      </c>
      <c r="AC8105" t="s">
        <v>53</v>
      </c>
      <c r="AD8105">
        <v>2972040839</v>
      </c>
      <c r="AE8105" s="1">
        <v>44525.07916666667</v>
      </c>
      <c r="AG8105" t="s">
        <v>44350</v>
      </c>
      <c r="AH8105" t="s">
        <v>51</v>
      </c>
      <c r="AJ8105" t="s">
        <v>53</v>
      </c>
      <c r="AL8105" t="s">
        <v>78</v>
      </c>
      <c r="AO8105" t="s">
        <v>8142</v>
      </c>
    </row>
    <row r="8106" spans="1:43" x14ac:dyDescent="0.35">
      <c r="A8106" t="s">
        <v>44351</v>
      </c>
      <c r="B8106" t="s">
        <v>677</v>
      </c>
      <c r="C8106" t="s">
        <v>71</v>
      </c>
      <c r="F8106" t="s">
        <v>44352</v>
      </c>
      <c r="H8106" t="s">
        <v>44351</v>
      </c>
      <c r="J8106" t="s">
        <v>25819</v>
      </c>
      <c r="K8106" t="s">
        <v>25820</v>
      </c>
      <c r="L8106" t="s">
        <v>25821</v>
      </c>
      <c r="M8106" t="s">
        <v>25822</v>
      </c>
      <c r="N8106" t="s">
        <v>37539</v>
      </c>
      <c r="O8106" t="s">
        <v>25823</v>
      </c>
      <c r="P8106" t="s">
        <v>4438</v>
      </c>
      <c r="U8106" s="1">
        <v>44880</v>
      </c>
      <c r="V8106" s="1">
        <v>44880</v>
      </c>
      <c r="AC8106" t="s">
        <v>53</v>
      </c>
      <c r="AD8106">
        <v>2969640882</v>
      </c>
      <c r="AE8106" s="1">
        <v>41834.517361111109</v>
      </c>
      <c r="AG8106" t="s">
        <v>44353</v>
      </c>
      <c r="AH8106" t="s">
        <v>51</v>
      </c>
      <c r="AJ8106" t="s">
        <v>53</v>
      </c>
      <c r="AO8106" t="s">
        <v>8142</v>
      </c>
    </row>
    <row r="8107" spans="1:43" x14ac:dyDescent="0.35">
      <c r="A8107" t="s">
        <v>44354</v>
      </c>
      <c r="B8107" t="s">
        <v>44355</v>
      </c>
      <c r="C8107" t="s">
        <v>2073</v>
      </c>
      <c r="F8107" t="s">
        <v>44356</v>
      </c>
      <c r="H8107" t="s">
        <v>44354</v>
      </c>
      <c r="J8107" t="s">
        <v>44357</v>
      </c>
      <c r="M8107" t="s">
        <v>8271</v>
      </c>
      <c r="N8107" t="s">
        <v>287</v>
      </c>
      <c r="O8107">
        <v>80107</v>
      </c>
      <c r="P8107" t="s">
        <v>50</v>
      </c>
      <c r="U8107" s="1">
        <v>44880</v>
      </c>
      <c r="V8107" s="1">
        <v>44880</v>
      </c>
      <c r="W8107" s="1">
        <v>44880.611111111109</v>
      </c>
      <c r="X8107" s="1">
        <v>44880.611111111109</v>
      </c>
      <c r="AC8107" t="s">
        <v>53</v>
      </c>
      <c r="AD8107">
        <v>2972144039</v>
      </c>
      <c r="AE8107" s="1">
        <v>44880.631944444445</v>
      </c>
      <c r="AF8107" t="s">
        <v>44358</v>
      </c>
      <c r="AG8107" t="s">
        <v>44359</v>
      </c>
      <c r="AH8107" t="s">
        <v>51</v>
      </c>
      <c r="AJ8107" t="s">
        <v>53</v>
      </c>
      <c r="AL8107" t="s">
        <v>68</v>
      </c>
      <c r="AO8107" t="s">
        <v>5443</v>
      </c>
      <c r="AP8107" s="1">
        <v>44880.609722222223</v>
      </c>
    </row>
    <row r="8108" spans="1:43" x14ac:dyDescent="0.35">
      <c r="A8108" t="s">
        <v>44360</v>
      </c>
      <c r="B8108" t="s">
        <v>5551</v>
      </c>
      <c r="C8108" t="s">
        <v>775</v>
      </c>
      <c r="F8108" t="s">
        <v>44361</v>
      </c>
      <c r="H8108" t="s">
        <v>44360</v>
      </c>
      <c r="J8108" t="s">
        <v>44362</v>
      </c>
      <c r="K8108" t="s">
        <v>44363</v>
      </c>
      <c r="M8108" t="s">
        <v>14094</v>
      </c>
      <c r="N8108" t="s">
        <v>253</v>
      </c>
      <c r="O8108">
        <v>88030</v>
      </c>
      <c r="P8108" t="s">
        <v>50</v>
      </c>
      <c r="U8108" s="1">
        <v>44880</v>
      </c>
      <c r="V8108" s="1">
        <v>44880</v>
      </c>
      <c r="W8108" s="1">
        <v>44880.676388888889</v>
      </c>
      <c r="X8108" s="1">
        <v>44880.676388888889</v>
      </c>
      <c r="AC8108" t="s">
        <v>53</v>
      </c>
      <c r="AD8108">
        <v>2972144060</v>
      </c>
      <c r="AE8108" s="1">
        <v>44880.678472222222</v>
      </c>
      <c r="AG8108" t="s">
        <v>44364</v>
      </c>
      <c r="AH8108" t="s">
        <v>51</v>
      </c>
      <c r="AJ8108" t="s">
        <v>53</v>
      </c>
      <c r="AL8108" t="s">
        <v>68</v>
      </c>
      <c r="AO8108" t="s">
        <v>5443</v>
      </c>
      <c r="AP8108" s="1">
        <v>44880.675694444442</v>
      </c>
    </row>
    <row r="8109" spans="1:43" x14ac:dyDescent="0.35">
      <c r="A8109" t="s">
        <v>44365</v>
      </c>
      <c r="B8109" t="s">
        <v>44366</v>
      </c>
      <c r="C8109" t="s">
        <v>4201</v>
      </c>
      <c r="F8109">
        <v>13204412783</v>
      </c>
      <c r="H8109" t="s">
        <v>44365</v>
      </c>
      <c r="J8109" t="s">
        <v>38256</v>
      </c>
      <c r="N8109" t="s">
        <v>15037</v>
      </c>
      <c r="O8109">
        <v>56288</v>
      </c>
      <c r="P8109" t="s">
        <v>50</v>
      </c>
      <c r="U8109" s="1">
        <v>44880</v>
      </c>
      <c r="V8109" s="1">
        <v>44880</v>
      </c>
      <c r="AC8109" t="s">
        <v>53</v>
      </c>
      <c r="AD8109">
        <v>2969475030</v>
      </c>
      <c r="AE8109" s="1">
        <v>37138</v>
      </c>
      <c r="AG8109" t="s">
        <v>44367</v>
      </c>
      <c r="AH8109" t="s">
        <v>51</v>
      </c>
      <c r="AJ8109" t="s">
        <v>53</v>
      </c>
      <c r="AO8109" t="s">
        <v>8142</v>
      </c>
    </row>
    <row r="8110" spans="1:43" x14ac:dyDescent="0.35">
      <c r="A8110" t="s">
        <v>44368</v>
      </c>
      <c r="B8110" t="s">
        <v>44369</v>
      </c>
      <c r="C8110" t="s">
        <v>23234</v>
      </c>
      <c r="F8110" t="s">
        <v>44370</v>
      </c>
      <c r="H8110" t="s">
        <v>44368</v>
      </c>
      <c r="J8110" t="s">
        <v>28403</v>
      </c>
      <c r="K8110" t="s">
        <v>44371</v>
      </c>
      <c r="M8110" t="s">
        <v>33843</v>
      </c>
      <c r="N8110" t="s">
        <v>14820</v>
      </c>
      <c r="O8110">
        <v>21904</v>
      </c>
      <c r="P8110" t="s">
        <v>50</v>
      </c>
      <c r="U8110" s="1">
        <v>44880</v>
      </c>
      <c r="V8110" s="1">
        <v>44880</v>
      </c>
      <c r="AC8110" t="s">
        <v>53</v>
      </c>
      <c r="AD8110">
        <v>2969508888</v>
      </c>
      <c r="AE8110" s="1">
        <v>38274.609027777777</v>
      </c>
      <c r="AG8110" t="s">
        <v>44372</v>
      </c>
      <c r="AH8110" t="s">
        <v>51</v>
      </c>
      <c r="AJ8110" t="s">
        <v>53</v>
      </c>
      <c r="AO8110" t="s">
        <v>8142</v>
      </c>
    </row>
    <row r="8111" spans="1:43" x14ac:dyDescent="0.35">
      <c r="A8111" t="s">
        <v>44373</v>
      </c>
      <c r="B8111" t="s">
        <v>29130</v>
      </c>
      <c r="C8111" t="s">
        <v>9435</v>
      </c>
      <c r="F8111" t="s">
        <v>44374</v>
      </c>
      <c r="H8111" t="s">
        <v>44375</v>
      </c>
      <c r="J8111" t="s">
        <v>3789</v>
      </c>
      <c r="M8111" t="s">
        <v>4326</v>
      </c>
      <c r="N8111" t="s">
        <v>287</v>
      </c>
      <c r="O8111">
        <v>80643</v>
      </c>
      <c r="P8111" t="s">
        <v>50</v>
      </c>
      <c r="U8111" s="1">
        <v>44880</v>
      </c>
      <c r="V8111" s="1">
        <v>44880</v>
      </c>
      <c r="W8111" s="1">
        <v>44880.62222222222</v>
      </c>
      <c r="X8111" s="1">
        <v>44880.62222222222</v>
      </c>
      <c r="AC8111" t="s">
        <v>53</v>
      </c>
      <c r="AD8111">
        <v>1000000001</v>
      </c>
      <c r="AE8111" s="1">
        <v>39973.351388888892</v>
      </c>
      <c r="AF8111" t="s">
        <v>3377</v>
      </c>
      <c r="AG8111" t="s">
        <v>44376</v>
      </c>
      <c r="AH8111" t="s">
        <v>51</v>
      </c>
      <c r="AJ8111" t="s">
        <v>53</v>
      </c>
      <c r="AL8111" t="s">
        <v>78</v>
      </c>
      <c r="AO8111" t="s">
        <v>8142</v>
      </c>
    </row>
    <row r="8112" spans="1:43" x14ac:dyDescent="0.35">
      <c r="A8112" t="s">
        <v>44377</v>
      </c>
      <c r="B8112" t="s">
        <v>80</v>
      </c>
      <c r="C8112" t="s">
        <v>383</v>
      </c>
      <c r="F8112" t="s">
        <v>44378</v>
      </c>
      <c r="H8112" t="s">
        <v>44379</v>
      </c>
      <c r="J8112" t="s">
        <v>27926</v>
      </c>
      <c r="K8112" t="s">
        <v>44380</v>
      </c>
      <c r="M8112" t="s">
        <v>44381</v>
      </c>
      <c r="N8112" t="s">
        <v>4438</v>
      </c>
      <c r="O8112">
        <v>90802</v>
      </c>
      <c r="P8112" t="s">
        <v>50</v>
      </c>
      <c r="U8112" s="1">
        <v>44880</v>
      </c>
      <c r="V8112" s="1">
        <v>44880</v>
      </c>
      <c r="AC8112" t="s">
        <v>53</v>
      </c>
      <c r="AD8112">
        <v>2969528616</v>
      </c>
      <c r="AE8112" s="1">
        <v>39384.675000000003</v>
      </c>
      <c r="AG8112" t="s">
        <v>44382</v>
      </c>
      <c r="AH8112" t="s">
        <v>51</v>
      </c>
      <c r="AJ8112" t="s">
        <v>53</v>
      </c>
      <c r="AO8112" t="s">
        <v>8142</v>
      </c>
    </row>
    <row r="8113" spans="1:43" x14ac:dyDescent="0.35">
      <c r="A8113" t="s">
        <v>44383</v>
      </c>
      <c r="B8113" t="s">
        <v>30744</v>
      </c>
      <c r="C8113" t="s">
        <v>8496</v>
      </c>
      <c r="F8113" t="s">
        <v>44384</v>
      </c>
      <c r="H8113" t="s">
        <v>44385</v>
      </c>
      <c r="J8113" t="s">
        <v>44386</v>
      </c>
      <c r="P8113" t="s">
        <v>50</v>
      </c>
      <c r="U8113" s="1">
        <v>44881</v>
      </c>
      <c r="V8113" s="1">
        <v>44881</v>
      </c>
      <c r="W8113" s="1">
        <v>44881.929861111108</v>
      </c>
      <c r="X8113" s="1">
        <v>44881.929861111108</v>
      </c>
      <c r="AC8113" t="s">
        <v>53</v>
      </c>
      <c r="AD8113">
        <v>2972057078</v>
      </c>
      <c r="AE8113" s="1">
        <v>44613.113194444442</v>
      </c>
      <c r="AG8113" t="s">
        <v>44387</v>
      </c>
      <c r="AH8113" t="s">
        <v>51</v>
      </c>
      <c r="AJ8113" t="s">
        <v>53</v>
      </c>
      <c r="AL8113" t="s">
        <v>78</v>
      </c>
      <c r="AO8113" t="s">
        <v>8142</v>
      </c>
      <c r="AP8113" s="1">
        <v>45126.920138888891</v>
      </c>
    </row>
    <row r="8114" spans="1:43" x14ac:dyDescent="0.35">
      <c r="A8114" t="s">
        <v>44388</v>
      </c>
      <c r="B8114" t="s">
        <v>21728</v>
      </c>
      <c r="C8114" t="s">
        <v>44389</v>
      </c>
      <c r="F8114" t="s">
        <v>44390</v>
      </c>
      <c r="H8114" t="s">
        <v>44388</v>
      </c>
      <c r="J8114" t="s">
        <v>368</v>
      </c>
      <c r="K8114" t="s">
        <v>44391</v>
      </c>
      <c r="M8114" t="s">
        <v>1692</v>
      </c>
      <c r="N8114" t="s">
        <v>253</v>
      </c>
      <c r="O8114">
        <v>88240</v>
      </c>
      <c r="P8114" t="s">
        <v>50</v>
      </c>
      <c r="U8114" s="1">
        <v>44881</v>
      </c>
      <c r="V8114" s="1">
        <v>44881</v>
      </c>
      <c r="W8114" s="1">
        <v>44881.523611111108</v>
      </c>
      <c r="X8114" s="1">
        <v>44881.523611111108</v>
      </c>
      <c r="AC8114" t="s">
        <v>53</v>
      </c>
      <c r="AD8114">
        <v>2969813000</v>
      </c>
      <c r="AE8114" s="1">
        <v>43271.730555555558</v>
      </c>
      <c r="AF8114" t="s">
        <v>371</v>
      </c>
      <c r="AG8114" t="s">
        <v>44392</v>
      </c>
      <c r="AH8114" t="s">
        <v>51</v>
      </c>
      <c r="AJ8114" t="s">
        <v>53</v>
      </c>
      <c r="AL8114" t="s">
        <v>68</v>
      </c>
      <c r="AO8114" t="s">
        <v>5443</v>
      </c>
      <c r="AP8114" s="1">
        <v>44881.522222222222</v>
      </c>
    </row>
    <row r="8115" spans="1:43" x14ac:dyDescent="0.35">
      <c r="A8115" t="s">
        <v>44393</v>
      </c>
      <c r="B8115" t="s">
        <v>44394</v>
      </c>
      <c r="C8115" t="s">
        <v>622</v>
      </c>
      <c r="F8115" t="s">
        <v>44395</v>
      </c>
      <c r="H8115" t="s">
        <v>44396</v>
      </c>
      <c r="J8115" t="s">
        <v>25819</v>
      </c>
      <c r="N8115" t="s">
        <v>37539</v>
      </c>
      <c r="O8115" t="s">
        <v>44397</v>
      </c>
      <c r="P8115" t="s">
        <v>4438</v>
      </c>
      <c r="U8115" s="1">
        <v>44881</v>
      </c>
      <c r="V8115" s="1">
        <v>44881</v>
      </c>
      <c r="AC8115" t="s">
        <v>53</v>
      </c>
      <c r="AD8115">
        <v>2969640882</v>
      </c>
      <c r="AE8115" s="1">
        <v>41834.517361111109</v>
      </c>
      <c r="AG8115" t="s">
        <v>44398</v>
      </c>
      <c r="AH8115" t="s">
        <v>51</v>
      </c>
      <c r="AJ8115" t="s">
        <v>53</v>
      </c>
      <c r="AO8115" t="s">
        <v>8142</v>
      </c>
    </row>
    <row r="8116" spans="1:43" x14ac:dyDescent="0.35">
      <c r="A8116" t="s">
        <v>44399</v>
      </c>
      <c r="B8116" t="s">
        <v>44400</v>
      </c>
      <c r="C8116" t="s">
        <v>38006</v>
      </c>
      <c r="F8116" t="s">
        <v>44401</v>
      </c>
      <c r="H8116" t="s">
        <v>44399</v>
      </c>
      <c r="J8116" t="s">
        <v>6387</v>
      </c>
      <c r="K8116" t="s">
        <v>13097</v>
      </c>
      <c r="M8116" t="s">
        <v>5488</v>
      </c>
      <c r="N8116" t="s">
        <v>1515</v>
      </c>
      <c r="O8116" t="s">
        <v>13098</v>
      </c>
      <c r="P8116" t="s">
        <v>50</v>
      </c>
      <c r="U8116" s="1">
        <v>44881</v>
      </c>
      <c r="V8116" s="1">
        <v>44881</v>
      </c>
      <c r="AC8116" t="s">
        <v>53</v>
      </c>
      <c r="AD8116">
        <v>2969484892</v>
      </c>
      <c r="AE8116" s="1">
        <v>37756</v>
      </c>
      <c r="AG8116" t="s">
        <v>44402</v>
      </c>
      <c r="AH8116" t="s">
        <v>51</v>
      </c>
      <c r="AJ8116" t="s">
        <v>53</v>
      </c>
      <c r="AO8116" t="s">
        <v>8142</v>
      </c>
    </row>
    <row r="8117" spans="1:43" x14ac:dyDescent="0.35">
      <c r="A8117" t="s">
        <v>44403</v>
      </c>
      <c r="B8117" t="s">
        <v>44404</v>
      </c>
      <c r="C8117" t="s">
        <v>715</v>
      </c>
      <c r="F8117" t="s">
        <v>44405</v>
      </c>
      <c r="H8117" t="s">
        <v>44403</v>
      </c>
      <c r="J8117" t="s">
        <v>13574</v>
      </c>
      <c r="N8117" t="s">
        <v>43682</v>
      </c>
      <c r="O8117">
        <v>33190</v>
      </c>
      <c r="P8117" t="s">
        <v>13276</v>
      </c>
      <c r="U8117" s="1">
        <v>44881</v>
      </c>
      <c r="V8117" s="1">
        <v>44881</v>
      </c>
      <c r="AC8117" t="s">
        <v>53</v>
      </c>
      <c r="AD8117">
        <v>2969823183</v>
      </c>
      <c r="AE8117" s="1">
        <v>43312.453472222223</v>
      </c>
      <c r="AG8117" t="s">
        <v>44406</v>
      </c>
      <c r="AH8117" t="s">
        <v>51</v>
      </c>
      <c r="AJ8117" t="s">
        <v>53</v>
      </c>
      <c r="AO8117" t="s">
        <v>8142</v>
      </c>
    </row>
    <row r="8118" spans="1:43" x14ac:dyDescent="0.35">
      <c r="A8118" t="s">
        <v>44407</v>
      </c>
      <c r="B8118" t="s">
        <v>44408</v>
      </c>
      <c r="C8118" t="s">
        <v>6419</v>
      </c>
      <c r="F8118" t="s">
        <v>44409</v>
      </c>
      <c r="H8118" t="s">
        <v>44407</v>
      </c>
      <c r="J8118" t="s">
        <v>28648</v>
      </c>
      <c r="N8118" t="s">
        <v>398</v>
      </c>
      <c r="O8118">
        <v>87121</v>
      </c>
      <c r="P8118" t="s">
        <v>50</v>
      </c>
      <c r="U8118" s="1">
        <v>44881</v>
      </c>
      <c r="V8118" s="1">
        <v>44881</v>
      </c>
      <c r="W8118" s="1">
        <v>44881.436111111114</v>
      </c>
      <c r="X8118" s="1">
        <v>44881.436111111114</v>
      </c>
      <c r="AC8118" t="s">
        <v>53</v>
      </c>
      <c r="AD8118">
        <v>2969551337</v>
      </c>
      <c r="AE8118" s="1">
        <v>40296.368750000001</v>
      </c>
      <c r="AG8118" t="s">
        <v>44410</v>
      </c>
      <c r="AH8118" t="s">
        <v>51</v>
      </c>
      <c r="AJ8118" t="s">
        <v>53</v>
      </c>
      <c r="AL8118" t="s">
        <v>78</v>
      </c>
      <c r="AO8118" t="s">
        <v>8142</v>
      </c>
    </row>
    <row r="8119" spans="1:43" x14ac:dyDescent="0.35">
      <c r="A8119" t="s">
        <v>44411</v>
      </c>
      <c r="B8119" t="s">
        <v>44412</v>
      </c>
      <c r="C8119" t="s">
        <v>3922</v>
      </c>
      <c r="F8119" t="s">
        <v>44413</v>
      </c>
      <c r="H8119" t="s">
        <v>44414</v>
      </c>
      <c r="J8119" t="s">
        <v>5634</v>
      </c>
      <c r="P8119" t="s">
        <v>50</v>
      </c>
      <c r="U8119" s="1">
        <v>44881</v>
      </c>
      <c r="V8119" s="1">
        <v>44881</v>
      </c>
      <c r="AC8119" t="s">
        <v>53</v>
      </c>
      <c r="AD8119">
        <v>2969569178</v>
      </c>
      <c r="AE8119" s="1">
        <v>40897.704861111109</v>
      </c>
      <c r="AG8119" t="s">
        <v>44415</v>
      </c>
      <c r="AH8119" t="s">
        <v>51</v>
      </c>
      <c r="AJ8119" t="s">
        <v>53</v>
      </c>
      <c r="AO8119" t="s">
        <v>5443</v>
      </c>
    </row>
    <row r="8120" spans="1:43" x14ac:dyDescent="0.35">
      <c r="A8120" t="s">
        <v>44416</v>
      </c>
      <c r="B8120" t="s">
        <v>44417</v>
      </c>
      <c r="C8120" t="s">
        <v>44418</v>
      </c>
      <c r="H8120" t="s">
        <v>44416</v>
      </c>
      <c r="J8120" t="s">
        <v>44419</v>
      </c>
      <c r="K8120" t="s">
        <v>44420</v>
      </c>
      <c r="L8120" t="s">
        <v>44421</v>
      </c>
      <c r="M8120" t="s">
        <v>44422</v>
      </c>
      <c r="N8120" t="s">
        <v>287</v>
      </c>
      <c r="O8120">
        <v>80117</v>
      </c>
      <c r="P8120" t="s">
        <v>50</v>
      </c>
      <c r="U8120" s="1">
        <v>44881</v>
      </c>
      <c r="V8120" s="1">
        <v>44881</v>
      </c>
      <c r="W8120" s="1">
        <v>44881.459722222222</v>
      </c>
      <c r="X8120" s="1">
        <v>44881.459722222222</v>
      </c>
      <c r="AC8120" t="s">
        <v>53</v>
      </c>
      <c r="AD8120">
        <v>2969482144</v>
      </c>
      <c r="AE8120" s="1">
        <v>37560</v>
      </c>
      <c r="AF8120" t="s">
        <v>44423</v>
      </c>
      <c r="AG8120" t="s">
        <v>44424</v>
      </c>
      <c r="AH8120" t="s">
        <v>51</v>
      </c>
      <c r="AJ8120" t="s">
        <v>53</v>
      </c>
      <c r="AL8120" t="s">
        <v>68</v>
      </c>
      <c r="AO8120" t="s">
        <v>8142</v>
      </c>
      <c r="AP8120" s="1">
        <v>45405.660416666666</v>
      </c>
    </row>
    <row r="8121" spans="1:43" x14ac:dyDescent="0.35">
      <c r="A8121" t="s">
        <v>44425</v>
      </c>
      <c r="B8121" t="s">
        <v>44426</v>
      </c>
      <c r="C8121" t="s">
        <v>44427</v>
      </c>
      <c r="F8121" t="s">
        <v>44428</v>
      </c>
      <c r="H8121" t="s">
        <v>44425</v>
      </c>
      <c r="N8121" t="s">
        <v>287</v>
      </c>
      <c r="O8121">
        <v>80117</v>
      </c>
      <c r="P8121" t="s">
        <v>50</v>
      </c>
      <c r="U8121" s="1">
        <v>44881</v>
      </c>
      <c r="V8121" s="1">
        <v>44881</v>
      </c>
      <c r="W8121" s="1">
        <v>44881.455555555556</v>
      </c>
      <c r="X8121" s="1">
        <v>44881.455555555556</v>
      </c>
      <c r="AC8121" t="s">
        <v>53</v>
      </c>
      <c r="AD8121">
        <v>9999999999</v>
      </c>
      <c r="AE8121" s="1">
        <v>45196</v>
      </c>
      <c r="AG8121" t="s">
        <v>44429</v>
      </c>
      <c r="AH8121" t="s">
        <v>51</v>
      </c>
      <c r="AJ8121" t="s">
        <v>53</v>
      </c>
      <c r="AL8121" t="s">
        <v>68</v>
      </c>
      <c r="AO8121" t="s">
        <v>8142</v>
      </c>
      <c r="AP8121" s="1">
        <v>44902.45</v>
      </c>
    </row>
    <row r="8122" spans="1:43" x14ac:dyDescent="0.35">
      <c r="A8122" t="s">
        <v>44430</v>
      </c>
      <c r="B8122" t="s">
        <v>44431</v>
      </c>
      <c r="C8122" t="s">
        <v>44432</v>
      </c>
      <c r="F8122" t="s">
        <v>44433</v>
      </c>
      <c r="H8122" t="s">
        <v>44430</v>
      </c>
      <c r="J8122" t="s">
        <v>30659</v>
      </c>
      <c r="N8122" t="s">
        <v>287</v>
      </c>
      <c r="O8122">
        <v>80538</v>
      </c>
      <c r="P8122" t="s">
        <v>50</v>
      </c>
      <c r="U8122" s="1">
        <v>44881</v>
      </c>
      <c r="V8122" s="1">
        <v>44881</v>
      </c>
      <c r="W8122" s="1">
        <v>44881.462500000001</v>
      </c>
      <c r="X8122" s="1">
        <v>44881.462500000001</v>
      </c>
      <c r="AC8122" t="s">
        <v>53</v>
      </c>
      <c r="AD8122">
        <v>2969475422</v>
      </c>
      <c r="AE8122" s="1">
        <v>37166.661111111112</v>
      </c>
      <c r="AG8122" t="s">
        <v>44434</v>
      </c>
      <c r="AH8122" t="s">
        <v>51</v>
      </c>
      <c r="AJ8122" t="s">
        <v>53</v>
      </c>
      <c r="AL8122" t="s">
        <v>78</v>
      </c>
      <c r="AO8122" t="s">
        <v>8142</v>
      </c>
    </row>
    <row r="8123" spans="1:43" x14ac:dyDescent="0.35">
      <c r="A8123" t="s">
        <v>44435</v>
      </c>
      <c r="B8123" t="s">
        <v>44436</v>
      </c>
      <c r="C8123" t="s">
        <v>5144</v>
      </c>
      <c r="H8123" t="s">
        <v>44437</v>
      </c>
      <c r="J8123" t="s">
        <v>12582</v>
      </c>
      <c r="P8123" t="s">
        <v>50</v>
      </c>
      <c r="U8123" s="1">
        <v>44882</v>
      </c>
      <c r="V8123" s="1">
        <v>44882</v>
      </c>
      <c r="AC8123" t="s">
        <v>53</v>
      </c>
      <c r="AD8123">
        <v>2969475309</v>
      </c>
      <c r="AE8123" s="1">
        <v>37159</v>
      </c>
      <c r="AG8123" t="s">
        <v>44438</v>
      </c>
      <c r="AH8123" t="s">
        <v>51</v>
      </c>
      <c r="AJ8123" t="s">
        <v>53</v>
      </c>
      <c r="AO8123" t="s">
        <v>8142</v>
      </c>
    </row>
    <row r="8124" spans="1:43" x14ac:dyDescent="0.35">
      <c r="A8124" t="s">
        <v>44439</v>
      </c>
      <c r="B8124" t="s">
        <v>43820</v>
      </c>
      <c r="C8124" t="s">
        <v>961</v>
      </c>
      <c r="D8124" t="s">
        <v>451</v>
      </c>
      <c r="F8124" t="s">
        <v>47</v>
      </c>
      <c r="H8124" t="s">
        <v>44440</v>
      </c>
      <c r="J8124" t="s">
        <v>49</v>
      </c>
      <c r="P8124" t="s">
        <v>50</v>
      </c>
      <c r="U8124" s="1">
        <v>44882</v>
      </c>
      <c r="V8124" s="1">
        <v>44882</v>
      </c>
      <c r="W8124" s="1">
        <v>44882.269444444442</v>
      </c>
      <c r="X8124" s="1">
        <v>44882.269444444442</v>
      </c>
      <c r="AC8124" t="s">
        <v>53</v>
      </c>
      <c r="AD8124">
        <v>2969485219</v>
      </c>
      <c r="AE8124" s="1">
        <v>37784</v>
      </c>
      <c r="AG8124" t="s">
        <v>44441</v>
      </c>
      <c r="AH8124" t="s">
        <v>51</v>
      </c>
      <c r="AJ8124" t="s">
        <v>53</v>
      </c>
      <c r="AL8124" t="s">
        <v>78</v>
      </c>
      <c r="AO8124" t="s">
        <v>5443</v>
      </c>
      <c r="AP8124" s="1">
        <v>45148.648611111108</v>
      </c>
    </row>
    <row r="8125" spans="1:43" x14ac:dyDescent="0.35">
      <c r="A8125" t="s">
        <v>44442</v>
      </c>
      <c r="B8125" t="s">
        <v>22009</v>
      </c>
      <c r="C8125" t="s">
        <v>2073</v>
      </c>
      <c r="F8125" t="s">
        <v>44443</v>
      </c>
      <c r="H8125" t="s">
        <v>44442</v>
      </c>
      <c r="J8125" t="s">
        <v>9101</v>
      </c>
      <c r="M8125" t="s">
        <v>30196</v>
      </c>
      <c r="N8125" t="s">
        <v>287</v>
      </c>
      <c r="O8125">
        <v>80516</v>
      </c>
      <c r="P8125" t="s">
        <v>50</v>
      </c>
      <c r="U8125" s="1">
        <v>44882</v>
      </c>
      <c r="V8125" s="1">
        <v>44882</v>
      </c>
      <c r="W8125" s="1">
        <v>44882.436111111114</v>
      </c>
      <c r="X8125" s="1">
        <v>44882.436111111114</v>
      </c>
      <c r="AC8125" t="s">
        <v>53</v>
      </c>
      <c r="AD8125">
        <v>2969510604</v>
      </c>
      <c r="AE8125" s="1">
        <v>38385.431944444441</v>
      </c>
      <c r="AG8125" t="s">
        <v>44444</v>
      </c>
      <c r="AH8125" t="s">
        <v>51</v>
      </c>
      <c r="AJ8125" t="s">
        <v>53</v>
      </c>
      <c r="AL8125" t="s">
        <v>78</v>
      </c>
      <c r="AO8125" t="s">
        <v>8142</v>
      </c>
    </row>
    <row r="8126" spans="1:43" x14ac:dyDescent="0.35">
      <c r="A8126" t="s">
        <v>44445</v>
      </c>
      <c r="B8126" t="s">
        <v>44446</v>
      </c>
      <c r="C8126" t="s">
        <v>44447</v>
      </c>
      <c r="F8126" t="s">
        <v>44448</v>
      </c>
      <c r="H8126" t="s">
        <v>44445</v>
      </c>
      <c r="J8126" t="s">
        <v>44449</v>
      </c>
      <c r="K8126" t="s">
        <v>44450</v>
      </c>
      <c r="M8126" t="s">
        <v>525</v>
      </c>
      <c r="N8126" t="s">
        <v>65</v>
      </c>
      <c r="O8126">
        <v>80018</v>
      </c>
      <c r="P8126" t="s">
        <v>50</v>
      </c>
      <c r="U8126" s="1">
        <v>44882</v>
      </c>
      <c r="V8126" s="1">
        <v>44882</v>
      </c>
      <c r="W8126" s="1">
        <v>44882.918055555558</v>
      </c>
      <c r="X8126" s="1">
        <v>44882.918055555558</v>
      </c>
      <c r="AC8126" t="s">
        <v>53</v>
      </c>
      <c r="AD8126">
        <v>1000000001</v>
      </c>
      <c r="AE8126" s="1">
        <v>39973.351388888892</v>
      </c>
      <c r="AF8126" t="s">
        <v>3377</v>
      </c>
      <c r="AG8126" t="s">
        <v>44451</v>
      </c>
      <c r="AH8126" t="s">
        <v>51</v>
      </c>
      <c r="AJ8126" t="s">
        <v>53</v>
      </c>
      <c r="AL8126" t="s">
        <v>78</v>
      </c>
      <c r="AO8126" t="s">
        <v>5443</v>
      </c>
      <c r="AP8126" s="1">
        <v>44988.991666666669</v>
      </c>
      <c r="AQ8126" s="1">
        <v>44897.880555555559</v>
      </c>
    </row>
    <row r="8127" spans="1:43" x14ac:dyDescent="0.35">
      <c r="A8127" t="s">
        <v>44452</v>
      </c>
      <c r="B8127" t="s">
        <v>44453</v>
      </c>
      <c r="C8127" t="s">
        <v>44454</v>
      </c>
      <c r="F8127" t="s">
        <v>44455</v>
      </c>
      <c r="H8127" t="s">
        <v>44456</v>
      </c>
      <c r="J8127" t="s">
        <v>13574</v>
      </c>
      <c r="N8127" t="s">
        <v>36292</v>
      </c>
      <c r="O8127">
        <v>83330</v>
      </c>
      <c r="P8127" t="s">
        <v>13276</v>
      </c>
      <c r="U8127" s="1">
        <v>44882</v>
      </c>
      <c r="V8127" s="1">
        <v>44882</v>
      </c>
      <c r="AC8127" t="s">
        <v>53</v>
      </c>
      <c r="AD8127">
        <v>2969823183</v>
      </c>
      <c r="AE8127" s="1">
        <v>43312.453472222223</v>
      </c>
      <c r="AG8127" t="s">
        <v>44457</v>
      </c>
      <c r="AH8127" t="s">
        <v>51</v>
      </c>
      <c r="AJ8127" t="s">
        <v>53</v>
      </c>
      <c r="AO8127" t="s">
        <v>8142</v>
      </c>
    </row>
    <row r="8128" spans="1:43" x14ac:dyDescent="0.35">
      <c r="A8128" t="s">
        <v>44458</v>
      </c>
      <c r="B8128" t="s">
        <v>403</v>
      </c>
      <c r="C8128" t="s">
        <v>15340</v>
      </c>
      <c r="F8128" t="s">
        <v>44459</v>
      </c>
      <c r="H8128" t="s">
        <v>44458</v>
      </c>
      <c r="J8128" t="s">
        <v>9017</v>
      </c>
      <c r="N8128" t="s">
        <v>15540</v>
      </c>
      <c r="O8128">
        <v>15376</v>
      </c>
      <c r="P8128" t="s">
        <v>50</v>
      </c>
      <c r="U8128" s="1">
        <v>44882</v>
      </c>
      <c r="V8128" s="1">
        <v>44882</v>
      </c>
      <c r="AC8128" t="s">
        <v>53</v>
      </c>
      <c r="AD8128">
        <v>2969579793</v>
      </c>
      <c r="AE8128" s="1">
        <v>41172.685416666667</v>
      </c>
      <c r="AG8128" t="s">
        <v>44460</v>
      </c>
      <c r="AH8128" t="s">
        <v>51</v>
      </c>
      <c r="AJ8128" t="s">
        <v>53</v>
      </c>
      <c r="AO8128" t="s">
        <v>8142</v>
      </c>
    </row>
    <row r="8129" spans="1:43" x14ac:dyDescent="0.35">
      <c r="A8129" t="s">
        <v>44461</v>
      </c>
      <c r="B8129" t="s">
        <v>44462</v>
      </c>
      <c r="C8129" t="s">
        <v>3466</v>
      </c>
      <c r="F8129" t="s">
        <v>44463</v>
      </c>
      <c r="H8129" t="s">
        <v>44461</v>
      </c>
      <c r="J8129" t="s">
        <v>13744</v>
      </c>
      <c r="K8129" t="s">
        <v>44464</v>
      </c>
      <c r="M8129" t="s">
        <v>44465</v>
      </c>
      <c r="N8129" t="s">
        <v>12926</v>
      </c>
      <c r="O8129">
        <v>46032</v>
      </c>
      <c r="P8129" t="s">
        <v>50</v>
      </c>
      <c r="U8129" s="1">
        <v>44882</v>
      </c>
      <c r="V8129" s="1">
        <v>44882</v>
      </c>
      <c r="AC8129" t="s">
        <v>53</v>
      </c>
      <c r="AD8129">
        <v>2969474461</v>
      </c>
      <c r="AE8129" s="1">
        <v>37104.381944444445</v>
      </c>
      <c r="AG8129" t="s">
        <v>44466</v>
      </c>
      <c r="AH8129" t="s">
        <v>51</v>
      </c>
      <c r="AJ8129" t="s">
        <v>53</v>
      </c>
      <c r="AO8129" t="s">
        <v>8142</v>
      </c>
    </row>
    <row r="8130" spans="1:43" x14ac:dyDescent="0.35">
      <c r="A8130" t="s">
        <v>44467</v>
      </c>
      <c r="B8130" t="s">
        <v>6344</v>
      </c>
      <c r="C8130" t="s">
        <v>44468</v>
      </c>
      <c r="F8130" t="s">
        <v>44469</v>
      </c>
      <c r="H8130" t="s">
        <v>44467</v>
      </c>
      <c r="J8130" t="s">
        <v>11008</v>
      </c>
      <c r="N8130" t="s">
        <v>14637</v>
      </c>
      <c r="O8130" t="s">
        <v>44470</v>
      </c>
      <c r="P8130" t="s">
        <v>4438</v>
      </c>
      <c r="U8130" s="1">
        <v>44883</v>
      </c>
      <c r="V8130" s="1">
        <v>44883</v>
      </c>
      <c r="AC8130" t="s">
        <v>53</v>
      </c>
      <c r="AD8130">
        <v>2969478809</v>
      </c>
      <c r="AE8130" s="1">
        <v>37358</v>
      </c>
      <c r="AG8130" t="s">
        <v>44471</v>
      </c>
      <c r="AH8130" t="s">
        <v>51</v>
      </c>
      <c r="AJ8130" t="s">
        <v>53</v>
      </c>
      <c r="AO8130" t="s">
        <v>8142</v>
      </c>
    </row>
    <row r="8131" spans="1:43" x14ac:dyDescent="0.35">
      <c r="A8131" t="s">
        <v>44472</v>
      </c>
      <c r="B8131" t="s">
        <v>653</v>
      </c>
      <c r="C8131" t="s">
        <v>1076</v>
      </c>
      <c r="F8131" t="s">
        <v>44473</v>
      </c>
      <c r="H8131" t="s">
        <v>44472</v>
      </c>
      <c r="J8131" t="s">
        <v>44474</v>
      </c>
      <c r="N8131" t="s">
        <v>10540</v>
      </c>
      <c r="O8131">
        <v>37912</v>
      </c>
      <c r="P8131" t="s">
        <v>50</v>
      </c>
      <c r="U8131" s="1">
        <v>44883</v>
      </c>
      <c r="V8131" s="1">
        <v>44883</v>
      </c>
      <c r="AC8131" t="s">
        <v>53</v>
      </c>
      <c r="AD8131">
        <v>2969474637</v>
      </c>
      <c r="AE8131" s="1">
        <v>37110.529861111114</v>
      </c>
      <c r="AG8131" t="s">
        <v>44475</v>
      </c>
      <c r="AH8131" t="s">
        <v>51</v>
      </c>
      <c r="AJ8131" t="s">
        <v>53</v>
      </c>
      <c r="AO8131" t="s">
        <v>8142</v>
      </c>
    </row>
    <row r="8132" spans="1:43" x14ac:dyDescent="0.35">
      <c r="A8132" t="s">
        <v>44476</v>
      </c>
      <c r="B8132" t="s">
        <v>44477</v>
      </c>
      <c r="C8132" t="s">
        <v>44478</v>
      </c>
      <c r="F8132" t="s">
        <v>44479</v>
      </c>
      <c r="H8132" t="s">
        <v>44476</v>
      </c>
      <c r="J8132" t="s">
        <v>38298</v>
      </c>
      <c r="N8132" t="s">
        <v>398</v>
      </c>
      <c r="O8132">
        <v>87401</v>
      </c>
      <c r="P8132" t="s">
        <v>50</v>
      </c>
      <c r="U8132" s="1">
        <v>44883</v>
      </c>
      <c r="V8132" s="1">
        <v>44883</v>
      </c>
      <c r="W8132" s="1">
        <v>44883.428472222222</v>
      </c>
      <c r="X8132" s="1">
        <v>44883.428472222222</v>
      </c>
      <c r="AC8132" t="s">
        <v>53</v>
      </c>
      <c r="AD8132">
        <v>2969548760</v>
      </c>
      <c r="AE8132" s="1">
        <v>40197.35833333333</v>
      </c>
      <c r="AG8132" t="s">
        <v>44480</v>
      </c>
      <c r="AH8132" t="s">
        <v>51</v>
      </c>
      <c r="AJ8132" t="s">
        <v>53</v>
      </c>
      <c r="AL8132" t="s">
        <v>78</v>
      </c>
      <c r="AO8132" t="s">
        <v>8142</v>
      </c>
    </row>
    <row r="8133" spans="1:43" x14ac:dyDescent="0.35">
      <c r="A8133" t="s">
        <v>44481</v>
      </c>
      <c r="B8133" t="s">
        <v>507</v>
      </c>
      <c r="C8133" t="s">
        <v>5032</v>
      </c>
      <c r="F8133" t="s">
        <v>34355</v>
      </c>
      <c r="H8133" t="s">
        <v>44481</v>
      </c>
      <c r="J8133" t="s">
        <v>12949</v>
      </c>
      <c r="K8133" t="s">
        <v>20519</v>
      </c>
      <c r="M8133" t="s">
        <v>12925</v>
      </c>
      <c r="N8133" t="s">
        <v>12926</v>
      </c>
      <c r="O8133">
        <v>47842</v>
      </c>
      <c r="P8133" t="s">
        <v>50</v>
      </c>
      <c r="U8133" s="1">
        <v>44883</v>
      </c>
      <c r="V8133" s="1">
        <v>44883</v>
      </c>
      <c r="AC8133" t="s">
        <v>53</v>
      </c>
      <c r="AD8133">
        <v>2969735272</v>
      </c>
      <c r="AE8133" s="1">
        <v>42845.40902777778</v>
      </c>
      <c r="AG8133" t="s">
        <v>44482</v>
      </c>
      <c r="AH8133" t="s">
        <v>51</v>
      </c>
      <c r="AJ8133" t="s">
        <v>53</v>
      </c>
      <c r="AO8133" t="s">
        <v>8142</v>
      </c>
    </row>
    <row r="8134" spans="1:43" x14ac:dyDescent="0.35">
      <c r="A8134" t="s">
        <v>44483</v>
      </c>
      <c r="B8134" t="s">
        <v>44484</v>
      </c>
      <c r="C8134" t="s">
        <v>443</v>
      </c>
      <c r="F8134" t="s">
        <v>44485</v>
      </c>
      <c r="H8134" t="s">
        <v>44483</v>
      </c>
      <c r="J8134" t="s">
        <v>44486</v>
      </c>
      <c r="K8134" t="s">
        <v>44487</v>
      </c>
      <c r="M8134" t="s">
        <v>545</v>
      </c>
      <c r="N8134" t="s">
        <v>253</v>
      </c>
      <c r="O8134">
        <v>88001</v>
      </c>
      <c r="P8134" t="s">
        <v>50</v>
      </c>
      <c r="U8134" s="1">
        <v>44883</v>
      </c>
      <c r="V8134" s="1">
        <v>44883</v>
      </c>
      <c r="W8134" s="1">
        <v>44883.451388888891</v>
      </c>
      <c r="X8134" s="1">
        <v>44883.451388888891</v>
      </c>
      <c r="AC8134" t="s">
        <v>53</v>
      </c>
      <c r="AD8134">
        <v>1000000001</v>
      </c>
      <c r="AE8134" s="1">
        <v>39973.351388888892</v>
      </c>
      <c r="AF8134" t="s">
        <v>3377</v>
      </c>
      <c r="AG8134" t="s">
        <v>44488</v>
      </c>
      <c r="AH8134" t="s">
        <v>51</v>
      </c>
      <c r="AJ8134" t="s">
        <v>53</v>
      </c>
      <c r="AL8134" t="s">
        <v>78</v>
      </c>
      <c r="AM8134" s="1">
        <v>44886.675000000003</v>
      </c>
      <c r="AN8134" t="s">
        <v>44489</v>
      </c>
      <c r="AO8134" t="s">
        <v>5443</v>
      </c>
      <c r="AP8134" s="1">
        <v>44901.78402777778</v>
      </c>
    </row>
    <row r="8135" spans="1:43" x14ac:dyDescent="0.35">
      <c r="A8135" t="s">
        <v>44490</v>
      </c>
      <c r="B8135" t="s">
        <v>22850</v>
      </c>
      <c r="C8135" t="s">
        <v>1998</v>
      </c>
      <c r="H8135" t="s">
        <v>44490</v>
      </c>
      <c r="J8135" t="s">
        <v>491</v>
      </c>
      <c r="K8135" t="s">
        <v>6655</v>
      </c>
      <c r="M8135" t="s">
        <v>6656</v>
      </c>
      <c r="N8135" t="s">
        <v>6657</v>
      </c>
      <c r="O8135">
        <v>68102</v>
      </c>
      <c r="P8135" t="s">
        <v>50</v>
      </c>
      <c r="U8135" s="1">
        <v>44883</v>
      </c>
      <c r="V8135" s="1">
        <v>44883</v>
      </c>
      <c r="AC8135" t="s">
        <v>53</v>
      </c>
      <c r="AD8135">
        <v>2969472760</v>
      </c>
      <c r="AE8135" s="1">
        <v>36916.71597222222</v>
      </c>
      <c r="AG8135" t="s">
        <v>44491</v>
      </c>
      <c r="AH8135" t="s">
        <v>51</v>
      </c>
      <c r="AJ8135" t="s">
        <v>53</v>
      </c>
      <c r="AO8135" t="s">
        <v>8142</v>
      </c>
    </row>
    <row r="8136" spans="1:43" x14ac:dyDescent="0.35">
      <c r="A8136" t="s">
        <v>44492</v>
      </c>
      <c r="B8136" t="s">
        <v>44493</v>
      </c>
      <c r="C8136" t="s">
        <v>5020</v>
      </c>
      <c r="F8136">
        <v>25011111111</v>
      </c>
      <c r="H8136" t="s">
        <v>44494</v>
      </c>
      <c r="I8136" t="s">
        <v>179</v>
      </c>
      <c r="J8136" t="s">
        <v>11008</v>
      </c>
      <c r="K8136" t="s">
        <v>44495</v>
      </c>
      <c r="M8136" t="s">
        <v>44496</v>
      </c>
      <c r="N8136" t="s">
        <v>13577</v>
      </c>
      <c r="O8136" t="s">
        <v>44497</v>
      </c>
      <c r="P8136" t="s">
        <v>4438</v>
      </c>
      <c r="U8136" s="1">
        <v>44883</v>
      </c>
      <c r="V8136" s="1">
        <v>44883</v>
      </c>
      <c r="AC8136" t="s">
        <v>53</v>
      </c>
      <c r="AD8136">
        <v>2969478809</v>
      </c>
      <c r="AE8136" s="1">
        <v>37358</v>
      </c>
      <c r="AG8136" t="s">
        <v>44498</v>
      </c>
      <c r="AH8136" t="s">
        <v>51</v>
      </c>
      <c r="AJ8136" t="s">
        <v>53</v>
      </c>
      <c r="AO8136" t="s">
        <v>8142</v>
      </c>
    </row>
    <row r="8137" spans="1:43" x14ac:dyDescent="0.35">
      <c r="A8137" t="s">
        <v>25090</v>
      </c>
      <c r="B8137" t="s">
        <v>44499</v>
      </c>
      <c r="C8137" t="s">
        <v>5143</v>
      </c>
      <c r="F8137" t="s">
        <v>44500</v>
      </c>
      <c r="H8137" t="s">
        <v>25090</v>
      </c>
      <c r="J8137" t="s">
        <v>44501</v>
      </c>
      <c r="K8137" t="s">
        <v>44502</v>
      </c>
      <c r="M8137" t="s">
        <v>753</v>
      </c>
      <c r="N8137" t="s">
        <v>798</v>
      </c>
      <c r="O8137">
        <v>79912</v>
      </c>
      <c r="P8137" t="s">
        <v>50</v>
      </c>
      <c r="U8137" s="1">
        <v>44883</v>
      </c>
      <c r="V8137" s="1">
        <v>44883</v>
      </c>
      <c r="W8137" s="1">
        <v>44883.523611111108</v>
      </c>
      <c r="X8137" s="1">
        <v>44883.523611111108</v>
      </c>
      <c r="AC8137" t="s">
        <v>51</v>
      </c>
      <c r="AD8137">
        <v>2972145017</v>
      </c>
      <c r="AE8137" s="1">
        <v>44883.529166666667</v>
      </c>
      <c r="AF8137" t="s">
        <v>44503</v>
      </c>
      <c r="AG8137" t="s">
        <v>44504</v>
      </c>
      <c r="AH8137" t="s">
        <v>51</v>
      </c>
      <c r="AJ8137" t="s">
        <v>53</v>
      </c>
      <c r="AL8137" t="s">
        <v>68</v>
      </c>
      <c r="AO8137" t="s">
        <v>5443</v>
      </c>
      <c r="AP8137" s="1">
        <v>45092.438194444447</v>
      </c>
      <c r="AQ8137" s="1">
        <v>45092.436111111114</v>
      </c>
    </row>
    <row r="8138" spans="1:43" x14ac:dyDescent="0.35">
      <c r="A8138" t="s">
        <v>44505</v>
      </c>
      <c r="B8138" t="s">
        <v>44506</v>
      </c>
      <c r="C8138" t="s">
        <v>43613</v>
      </c>
      <c r="F8138" t="s">
        <v>44507</v>
      </c>
      <c r="H8138" t="s">
        <v>44505</v>
      </c>
      <c r="J8138" t="s">
        <v>13574</v>
      </c>
      <c r="N8138" t="s">
        <v>36292</v>
      </c>
      <c r="O8138">
        <v>83870</v>
      </c>
      <c r="P8138" t="s">
        <v>13276</v>
      </c>
      <c r="U8138" s="1">
        <v>44883</v>
      </c>
      <c r="V8138" s="1">
        <v>44883</v>
      </c>
      <c r="AC8138" t="s">
        <v>53</v>
      </c>
      <c r="AD8138">
        <v>2969823183</v>
      </c>
      <c r="AE8138" s="1">
        <v>43312.453472222223</v>
      </c>
      <c r="AG8138" t="s">
        <v>44508</v>
      </c>
      <c r="AH8138" t="s">
        <v>51</v>
      </c>
      <c r="AJ8138" t="s">
        <v>53</v>
      </c>
      <c r="AO8138" t="s">
        <v>8142</v>
      </c>
    </row>
    <row r="8139" spans="1:43" x14ac:dyDescent="0.35">
      <c r="A8139" t="s">
        <v>44509</v>
      </c>
      <c r="B8139" t="s">
        <v>20711</v>
      </c>
      <c r="C8139" t="s">
        <v>2769</v>
      </c>
      <c r="F8139">
        <v>19153280025</v>
      </c>
      <c r="H8139" t="s">
        <v>44509</v>
      </c>
      <c r="J8139" t="s">
        <v>44510</v>
      </c>
      <c r="K8139" t="s">
        <v>44511</v>
      </c>
      <c r="M8139" t="s">
        <v>148</v>
      </c>
      <c r="N8139" t="s">
        <v>264</v>
      </c>
      <c r="O8139">
        <v>79938</v>
      </c>
      <c r="P8139" t="s">
        <v>50</v>
      </c>
      <c r="U8139" s="1">
        <v>44885</v>
      </c>
      <c r="V8139" s="1">
        <v>44885</v>
      </c>
      <c r="W8139" s="1">
        <v>44886.410416666666</v>
      </c>
      <c r="X8139" s="1">
        <v>44886.410416666666</v>
      </c>
      <c r="AC8139" t="s">
        <v>53</v>
      </c>
      <c r="AD8139">
        <v>2969711665</v>
      </c>
      <c r="AE8139" s="1">
        <v>42653.520138888889</v>
      </c>
      <c r="AF8139" t="s">
        <v>44512</v>
      </c>
      <c r="AG8139" t="s">
        <v>44513</v>
      </c>
      <c r="AH8139" t="s">
        <v>51</v>
      </c>
      <c r="AJ8139" t="s">
        <v>53</v>
      </c>
      <c r="AL8139" t="s">
        <v>68</v>
      </c>
      <c r="AO8139" t="s">
        <v>5443</v>
      </c>
      <c r="AP8139" s="1">
        <v>45096.551388888889</v>
      </c>
    </row>
    <row r="8140" spans="1:43" x14ac:dyDescent="0.35">
      <c r="A8140" t="s">
        <v>44514</v>
      </c>
      <c r="B8140" t="s">
        <v>17945</v>
      </c>
      <c r="C8140" t="s">
        <v>10097</v>
      </c>
      <c r="F8140" t="s">
        <v>44515</v>
      </c>
      <c r="H8140" t="s">
        <v>44514</v>
      </c>
      <c r="J8140" t="s">
        <v>11008</v>
      </c>
      <c r="N8140" t="s">
        <v>14637</v>
      </c>
      <c r="O8140" t="s">
        <v>44516</v>
      </c>
      <c r="P8140" t="s">
        <v>4438</v>
      </c>
      <c r="U8140" s="1">
        <v>44886</v>
      </c>
      <c r="V8140" s="1">
        <v>44886</v>
      </c>
      <c r="AC8140" t="s">
        <v>53</v>
      </c>
      <c r="AD8140">
        <v>2969478809</v>
      </c>
      <c r="AE8140" s="1">
        <v>37358</v>
      </c>
      <c r="AG8140" t="s">
        <v>44517</v>
      </c>
      <c r="AH8140" t="s">
        <v>51</v>
      </c>
      <c r="AJ8140" t="s">
        <v>53</v>
      </c>
      <c r="AO8140" t="s">
        <v>8142</v>
      </c>
    </row>
    <row r="8141" spans="1:43" x14ac:dyDescent="0.35">
      <c r="A8141" t="s">
        <v>44518</v>
      </c>
      <c r="B8141" t="s">
        <v>11992</v>
      </c>
      <c r="C8141" t="s">
        <v>8847</v>
      </c>
      <c r="F8141" t="s">
        <v>44519</v>
      </c>
      <c r="G8141" t="s">
        <v>44520</v>
      </c>
      <c r="H8141" t="s">
        <v>44521</v>
      </c>
      <c r="I8141" t="s">
        <v>179</v>
      </c>
      <c r="J8141" t="s">
        <v>44522</v>
      </c>
      <c r="K8141" t="s">
        <v>44523</v>
      </c>
      <c r="M8141" t="s">
        <v>263</v>
      </c>
      <c r="N8141" t="s">
        <v>264</v>
      </c>
      <c r="O8141">
        <v>78219</v>
      </c>
      <c r="P8141" t="s">
        <v>50</v>
      </c>
      <c r="U8141" s="1">
        <v>44886</v>
      </c>
      <c r="V8141" s="1">
        <v>44886</v>
      </c>
      <c r="AC8141" t="s">
        <v>53</v>
      </c>
      <c r="AD8141">
        <v>2969505081</v>
      </c>
      <c r="AE8141" s="1">
        <v>38036.503472222219</v>
      </c>
      <c r="AG8141" t="s">
        <v>44524</v>
      </c>
      <c r="AH8141" t="s">
        <v>51</v>
      </c>
      <c r="AJ8141" t="s">
        <v>53</v>
      </c>
      <c r="AO8141" t="s">
        <v>8142</v>
      </c>
    </row>
    <row r="8142" spans="1:43" x14ac:dyDescent="0.35">
      <c r="A8142" t="s">
        <v>44525</v>
      </c>
      <c r="B8142" t="s">
        <v>44526</v>
      </c>
      <c r="C8142" t="s">
        <v>7816</v>
      </c>
      <c r="F8142" t="s">
        <v>44527</v>
      </c>
      <c r="H8142" t="s">
        <v>44528</v>
      </c>
      <c r="J8142" t="s">
        <v>9587</v>
      </c>
      <c r="K8142" t="s">
        <v>44529</v>
      </c>
      <c r="M8142" t="s">
        <v>8594</v>
      </c>
      <c r="N8142" t="s">
        <v>2409</v>
      </c>
      <c r="O8142">
        <v>85204</v>
      </c>
      <c r="P8142" t="s">
        <v>50</v>
      </c>
      <c r="U8142" s="1">
        <v>44886</v>
      </c>
      <c r="V8142" s="1">
        <v>44886</v>
      </c>
      <c r="AC8142" t="s">
        <v>53</v>
      </c>
      <c r="AD8142">
        <v>2969475309</v>
      </c>
      <c r="AE8142" s="1">
        <v>37159</v>
      </c>
      <c r="AG8142" t="s">
        <v>44530</v>
      </c>
      <c r="AH8142" t="s">
        <v>51</v>
      </c>
      <c r="AJ8142" t="s">
        <v>53</v>
      </c>
      <c r="AO8142" t="s">
        <v>8142</v>
      </c>
    </row>
    <row r="8143" spans="1:43" x14ac:dyDescent="0.35">
      <c r="A8143" t="s">
        <v>44531</v>
      </c>
      <c r="B8143" t="s">
        <v>44532</v>
      </c>
      <c r="C8143" t="s">
        <v>1608</v>
      </c>
      <c r="F8143" t="s">
        <v>44533</v>
      </c>
      <c r="H8143" t="s">
        <v>44531</v>
      </c>
      <c r="J8143" t="s">
        <v>3933</v>
      </c>
      <c r="K8143" t="s">
        <v>44534</v>
      </c>
      <c r="M8143" t="s">
        <v>30486</v>
      </c>
      <c r="N8143" t="s">
        <v>9781</v>
      </c>
      <c r="O8143">
        <v>56001</v>
      </c>
      <c r="P8143" t="s">
        <v>50</v>
      </c>
      <c r="U8143" s="1">
        <v>44886</v>
      </c>
      <c r="V8143" s="1">
        <v>44886</v>
      </c>
      <c r="AC8143" t="s">
        <v>53</v>
      </c>
      <c r="AD8143">
        <v>2969551137</v>
      </c>
      <c r="AE8143" s="1">
        <v>40288.591666666667</v>
      </c>
      <c r="AG8143" t="s">
        <v>44535</v>
      </c>
      <c r="AH8143" t="s">
        <v>51</v>
      </c>
      <c r="AJ8143" t="s">
        <v>53</v>
      </c>
      <c r="AO8143" t="s">
        <v>8142</v>
      </c>
    </row>
    <row r="8144" spans="1:43" x14ac:dyDescent="0.35">
      <c r="A8144" t="s">
        <v>44536</v>
      </c>
      <c r="B8144" t="s">
        <v>5258</v>
      </c>
      <c r="C8144" t="s">
        <v>946</v>
      </c>
      <c r="F8144" t="s">
        <v>44537</v>
      </c>
      <c r="H8144" t="s">
        <v>44536</v>
      </c>
      <c r="J8144" t="s">
        <v>6387</v>
      </c>
      <c r="N8144" t="s">
        <v>19616</v>
      </c>
      <c r="O8144">
        <v>32968</v>
      </c>
      <c r="P8144" t="s">
        <v>50</v>
      </c>
      <c r="U8144" s="1">
        <v>44886</v>
      </c>
      <c r="V8144" s="1">
        <v>44886</v>
      </c>
      <c r="AC8144" t="s">
        <v>53</v>
      </c>
      <c r="AD8144">
        <v>2969484892</v>
      </c>
      <c r="AE8144" s="1">
        <v>37756</v>
      </c>
      <c r="AG8144" t="s">
        <v>44538</v>
      </c>
      <c r="AH8144" t="s">
        <v>51</v>
      </c>
      <c r="AJ8144" t="s">
        <v>53</v>
      </c>
      <c r="AO8144" t="s">
        <v>8142</v>
      </c>
    </row>
    <row r="8145" spans="1:42" x14ac:dyDescent="0.35">
      <c r="A8145" t="s">
        <v>44539</v>
      </c>
      <c r="B8145" t="s">
        <v>44540</v>
      </c>
      <c r="C8145" t="s">
        <v>12282</v>
      </c>
      <c r="F8145" t="s">
        <v>44541</v>
      </c>
      <c r="H8145" t="s">
        <v>44539</v>
      </c>
      <c r="J8145" t="s">
        <v>7142</v>
      </c>
      <c r="K8145" t="s">
        <v>26185</v>
      </c>
      <c r="M8145" t="s">
        <v>1296</v>
      </c>
      <c r="N8145" t="s">
        <v>253</v>
      </c>
      <c r="O8145">
        <v>88220</v>
      </c>
      <c r="P8145" t="s">
        <v>50</v>
      </c>
      <c r="U8145" s="1">
        <v>44886</v>
      </c>
      <c r="V8145" s="1">
        <v>44886</v>
      </c>
      <c r="W8145" s="1">
        <v>44886.616666666669</v>
      </c>
      <c r="X8145" s="1">
        <v>44886.616666666669</v>
      </c>
      <c r="AC8145" t="s">
        <v>53</v>
      </c>
      <c r="AD8145">
        <v>2969584761</v>
      </c>
      <c r="AE8145" s="1">
        <v>41288.714583333334</v>
      </c>
      <c r="AF8145" t="s">
        <v>26234</v>
      </c>
      <c r="AG8145" t="s">
        <v>44542</v>
      </c>
      <c r="AH8145" t="s">
        <v>51</v>
      </c>
      <c r="AJ8145" t="s">
        <v>53</v>
      </c>
      <c r="AL8145" t="s">
        <v>68</v>
      </c>
      <c r="AO8145" t="s">
        <v>5443</v>
      </c>
      <c r="AP8145" s="1">
        <v>45057.453472222223</v>
      </c>
    </row>
    <row r="8146" spans="1:42" x14ac:dyDescent="0.35">
      <c r="A8146" t="s">
        <v>44543</v>
      </c>
      <c r="B8146" t="s">
        <v>44544</v>
      </c>
      <c r="C8146" t="s">
        <v>4450</v>
      </c>
      <c r="F8146" t="s">
        <v>43383</v>
      </c>
      <c r="H8146" t="s">
        <v>44543</v>
      </c>
      <c r="J8146" t="s">
        <v>44545</v>
      </c>
      <c r="K8146" t="s">
        <v>44546</v>
      </c>
      <c r="M8146" t="s">
        <v>154</v>
      </c>
      <c r="N8146" t="s">
        <v>65</v>
      </c>
      <c r="O8146">
        <v>80631</v>
      </c>
      <c r="P8146" t="s">
        <v>50</v>
      </c>
      <c r="U8146" s="1">
        <v>44886</v>
      </c>
      <c r="V8146" s="1">
        <v>44886</v>
      </c>
      <c r="W8146" s="1">
        <v>44886.695138888892</v>
      </c>
      <c r="X8146" s="1">
        <v>44886.695138888892</v>
      </c>
      <c r="AC8146" t="s">
        <v>51</v>
      </c>
      <c r="AD8146">
        <v>2969512220</v>
      </c>
      <c r="AE8146" s="1">
        <v>38463.586805555555</v>
      </c>
      <c r="AF8146" t="s">
        <v>44547</v>
      </c>
      <c r="AG8146" t="s">
        <v>44548</v>
      </c>
      <c r="AH8146" t="s">
        <v>51</v>
      </c>
      <c r="AJ8146" t="s">
        <v>53</v>
      </c>
      <c r="AL8146" t="s">
        <v>68</v>
      </c>
      <c r="AO8146" t="s">
        <v>5443</v>
      </c>
      <c r="AP8146" s="1">
        <v>44886.629166666666</v>
      </c>
    </row>
    <row r="8147" spans="1:42" x14ac:dyDescent="0.35">
      <c r="A8147" t="s">
        <v>44549</v>
      </c>
      <c r="B8147" t="s">
        <v>9987</v>
      </c>
      <c r="C8147" t="s">
        <v>7307</v>
      </c>
      <c r="F8147" t="s">
        <v>44550</v>
      </c>
      <c r="H8147" t="s">
        <v>44549</v>
      </c>
      <c r="J8147" t="s">
        <v>44551</v>
      </c>
      <c r="K8147" t="s">
        <v>44552</v>
      </c>
      <c r="M8147" t="s">
        <v>325</v>
      </c>
      <c r="N8147" t="s">
        <v>65</v>
      </c>
      <c r="O8147">
        <v>81301</v>
      </c>
      <c r="P8147" t="s">
        <v>50</v>
      </c>
      <c r="U8147" s="1">
        <v>44886</v>
      </c>
      <c r="V8147" s="1">
        <v>44886</v>
      </c>
      <c r="AC8147" t="s">
        <v>53</v>
      </c>
      <c r="AG8147" t="s">
        <v>44553</v>
      </c>
      <c r="AH8147" t="s">
        <v>51</v>
      </c>
      <c r="AJ8147" t="s">
        <v>53</v>
      </c>
      <c r="AO8147" t="s">
        <v>5443</v>
      </c>
    </row>
    <row r="8148" spans="1:42" x14ac:dyDescent="0.35">
      <c r="A8148" t="s">
        <v>44554</v>
      </c>
      <c r="B8148" t="s">
        <v>4813</v>
      </c>
      <c r="C8148" t="s">
        <v>10839</v>
      </c>
      <c r="F8148" t="s">
        <v>44555</v>
      </c>
      <c r="H8148" t="s">
        <v>44554</v>
      </c>
      <c r="J8148" t="s">
        <v>44556</v>
      </c>
      <c r="K8148" t="s">
        <v>44557</v>
      </c>
      <c r="M8148" t="s">
        <v>525</v>
      </c>
      <c r="N8148" t="s">
        <v>65</v>
      </c>
      <c r="O8148">
        <v>80011</v>
      </c>
      <c r="P8148" t="s">
        <v>50</v>
      </c>
      <c r="U8148" s="1">
        <v>44886</v>
      </c>
      <c r="V8148" s="1">
        <v>44886</v>
      </c>
      <c r="W8148" s="1">
        <v>44886.405555555553</v>
      </c>
      <c r="X8148" s="1">
        <v>44886.405555555553</v>
      </c>
      <c r="AC8148" t="s">
        <v>51</v>
      </c>
      <c r="AD8148">
        <v>2972145425</v>
      </c>
      <c r="AE8148" s="1">
        <v>44886.405555555553</v>
      </c>
      <c r="AF8148" t="s">
        <v>44558</v>
      </c>
      <c r="AG8148" t="s">
        <v>44559</v>
      </c>
      <c r="AH8148" t="s">
        <v>51</v>
      </c>
      <c r="AJ8148" t="s">
        <v>53</v>
      </c>
      <c r="AL8148" t="s">
        <v>68</v>
      </c>
      <c r="AO8148" t="s">
        <v>5443</v>
      </c>
      <c r="AP8148" s="1">
        <v>45267.758333333331</v>
      </c>
    </row>
    <row r="8149" spans="1:42" x14ac:dyDescent="0.35">
      <c r="A8149" t="s">
        <v>44560</v>
      </c>
      <c r="B8149" t="s">
        <v>34059</v>
      </c>
      <c r="C8149" t="s">
        <v>4450</v>
      </c>
      <c r="F8149">
        <f>1651-800-1000</f>
        <v>-149</v>
      </c>
      <c r="H8149" t="s">
        <v>44561</v>
      </c>
      <c r="J8149" t="s">
        <v>44562</v>
      </c>
      <c r="N8149" t="s">
        <v>15037</v>
      </c>
      <c r="O8149">
        <v>55033</v>
      </c>
      <c r="P8149" t="s">
        <v>50</v>
      </c>
      <c r="U8149" s="1">
        <v>44886</v>
      </c>
      <c r="V8149" s="1">
        <v>44886</v>
      </c>
      <c r="AC8149" t="s">
        <v>53</v>
      </c>
      <c r="AD8149">
        <v>2969509001</v>
      </c>
      <c r="AE8149" s="1">
        <v>38281.586111111108</v>
      </c>
      <c r="AG8149" t="s">
        <v>44563</v>
      </c>
      <c r="AH8149" t="s">
        <v>51</v>
      </c>
      <c r="AJ8149" t="s">
        <v>53</v>
      </c>
      <c r="AO8149" t="s">
        <v>8142</v>
      </c>
    </row>
    <row r="8150" spans="1:42" x14ac:dyDescent="0.35">
      <c r="A8150" t="s">
        <v>44564</v>
      </c>
      <c r="B8150" t="s">
        <v>1853</v>
      </c>
      <c r="C8150" t="s">
        <v>44565</v>
      </c>
      <c r="F8150" t="s">
        <v>44566</v>
      </c>
      <c r="H8150" t="s">
        <v>44564</v>
      </c>
      <c r="J8150" t="s">
        <v>13574</v>
      </c>
      <c r="N8150" t="s">
        <v>5572</v>
      </c>
      <c r="O8150" t="s">
        <v>44567</v>
      </c>
      <c r="P8150" t="s">
        <v>4438</v>
      </c>
      <c r="U8150" s="1">
        <v>44886</v>
      </c>
      <c r="V8150" s="1">
        <v>44886</v>
      </c>
      <c r="AC8150" t="s">
        <v>53</v>
      </c>
      <c r="AD8150">
        <v>2969823183</v>
      </c>
      <c r="AE8150" s="1">
        <v>43312.453472222223</v>
      </c>
      <c r="AG8150" t="s">
        <v>44568</v>
      </c>
      <c r="AH8150" t="s">
        <v>51</v>
      </c>
      <c r="AJ8150" t="s">
        <v>53</v>
      </c>
      <c r="AO8150" t="s">
        <v>8142</v>
      </c>
    </row>
    <row r="8151" spans="1:42" x14ac:dyDescent="0.35">
      <c r="A8151" t="s">
        <v>44569</v>
      </c>
      <c r="B8151" t="s">
        <v>44570</v>
      </c>
      <c r="C8151" t="s">
        <v>30571</v>
      </c>
      <c r="D8151" t="s">
        <v>861</v>
      </c>
      <c r="H8151" t="s">
        <v>44571</v>
      </c>
      <c r="J8151" t="s">
        <v>49</v>
      </c>
      <c r="P8151" t="s">
        <v>50</v>
      </c>
      <c r="U8151" s="1">
        <v>44886</v>
      </c>
      <c r="V8151" s="1">
        <v>44886</v>
      </c>
      <c r="AC8151" t="s">
        <v>53</v>
      </c>
      <c r="AD8151">
        <v>2969485219</v>
      </c>
      <c r="AE8151" s="1">
        <v>37784</v>
      </c>
      <c r="AG8151" t="s">
        <v>44572</v>
      </c>
      <c r="AH8151" t="s">
        <v>51</v>
      </c>
      <c r="AJ8151" t="s">
        <v>53</v>
      </c>
      <c r="AO8151" t="s">
        <v>5443</v>
      </c>
    </row>
    <row r="8152" spans="1:42" x14ac:dyDescent="0.35">
      <c r="A8152" t="s">
        <v>44573</v>
      </c>
      <c r="B8152" t="s">
        <v>44574</v>
      </c>
      <c r="C8152" t="s">
        <v>7839</v>
      </c>
      <c r="F8152">
        <v>1111111111</v>
      </c>
      <c r="H8152" t="s">
        <v>7840</v>
      </c>
      <c r="J8152" t="s">
        <v>44575</v>
      </c>
      <c r="K8152" t="s">
        <v>44576</v>
      </c>
      <c r="M8152" t="s">
        <v>525</v>
      </c>
      <c r="N8152" t="s">
        <v>65</v>
      </c>
      <c r="O8152">
        <v>80247</v>
      </c>
      <c r="P8152" t="s">
        <v>50</v>
      </c>
      <c r="U8152" s="1">
        <v>44886</v>
      </c>
      <c r="V8152" s="1">
        <v>44886</v>
      </c>
      <c r="W8152" s="1">
        <v>44886.276388888888</v>
      </c>
      <c r="X8152" s="1">
        <v>44886.276388888888</v>
      </c>
      <c r="AC8152" t="s">
        <v>51</v>
      </c>
      <c r="AD8152">
        <v>1000000001</v>
      </c>
      <c r="AE8152" s="1">
        <v>39973.351388888892</v>
      </c>
      <c r="AF8152" t="s">
        <v>3377</v>
      </c>
      <c r="AG8152" t="s">
        <v>44577</v>
      </c>
      <c r="AH8152" t="s">
        <v>51</v>
      </c>
      <c r="AJ8152" t="s">
        <v>53</v>
      </c>
      <c r="AL8152" t="s">
        <v>78</v>
      </c>
      <c r="AO8152" t="s">
        <v>5443</v>
      </c>
      <c r="AP8152" s="1">
        <v>45128.529166666667</v>
      </c>
    </row>
    <row r="8153" spans="1:42" x14ac:dyDescent="0.35">
      <c r="A8153" t="s">
        <v>44578</v>
      </c>
      <c r="B8153" t="s">
        <v>44579</v>
      </c>
      <c r="C8153" t="s">
        <v>7839</v>
      </c>
      <c r="F8153">
        <v>744445554545</v>
      </c>
      <c r="H8153" t="s">
        <v>7840</v>
      </c>
      <c r="J8153" t="s">
        <v>44580</v>
      </c>
      <c r="K8153" t="s">
        <v>44581</v>
      </c>
      <c r="L8153" t="s">
        <v>44582</v>
      </c>
      <c r="M8153" t="s">
        <v>44583</v>
      </c>
      <c r="N8153" t="s">
        <v>4928</v>
      </c>
      <c r="O8153">
        <v>43123</v>
      </c>
      <c r="P8153" t="s">
        <v>50</v>
      </c>
      <c r="U8153" s="1">
        <v>44886</v>
      </c>
      <c r="V8153" s="1">
        <v>44886</v>
      </c>
      <c r="W8153" s="1">
        <v>44886.236111111109</v>
      </c>
      <c r="X8153" s="1">
        <v>44886.236111111109</v>
      </c>
      <c r="AC8153" t="s">
        <v>51</v>
      </c>
      <c r="AD8153">
        <v>1000000001</v>
      </c>
      <c r="AE8153" s="1">
        <v>39973.351388888892</v>
      </c>
      <c r="AF8153" t="s">
        <v>3377</v>
      </c>
      <c r="AG8153" t="s">
        <v>44584</v>
      </c>
      <c r="AH8153" t="s">
        <v>51</v>
      </c>
      <c r="AJ8153" t="s">
        <v>53</v>
      </c>
      <c r="AL8153" t="s">
        <v>78</v>
      </c>
      <c r="AO8153" t="s">
        <v>5443</v>
      </c>
      <c r="AP8153" s="1">
        <v>44888.047222222223</v>
      </c>
    </row>
    <row r="8154" spans="1:42" x14ac:dyDescent="0.35">
      <c r="A8154" t="s">
        <v>44585</v>
      </c>
      <c r="B8154" t="s">
        <v>23233</v>
      </c>
      <c r="C8154" t="s">
        <v>642</v>
      </c>
      <c r="F8154" t="s">
        <v>44586</v>
      </c>
      <c r="H8154" t="s">
        <v>44585</v>
      </c>
      <c r="J8154" t="s">
        <v>44587</v>
      </c>
      <c r="K8154" t="s">
        <v>44588</v>
      </c>
      <c r="M8154" t="s">
        <v>5050</v>
      </c>
      <c r="N8154" t="s">
        <v>253</v>
      </c>
      <c r="O8154">
        <v>88353</v>
      </c>
      <c r="P8154" t="s">
        <v>50</v>
      </c>
      <c r="U8154" s="1">
        <v>44886</v>
      </c>
      <c r="V8154" s="1">
        <v>44886</v>
      </c>
      <c r="W8154" s="1">
        <v>44998.713194444441</v>
      </c>
      <c r="X8154" s="1">
        <v>44998.713194444441</v>
      </c>
      <c r="AC8154" t="s">
        <v>53</v>
      </c>
      <c r="AD8154">
        <v>2970015092</v>
      </c>
      <c r="AE8154" s="1">
        <v>44117.609027777777</v>
      </c>
      <c r="AF8154" t="s">
        <v>44589</v>
      </c>
      <c r="AG8154" t="s">
        <v>44590</v>
      </c>
      <c r="AH8154" t="s">
        <v>51</v>
      </c>
      <c r="AJ8154" t="s">
        <v>53</v>
      </c>
      <c r="AL8154" t="s">
        <v>68</v>
      </c>
      <c r="AO8154" t="s">
        <v>5443</v>
      </c>
      <c r="AP8154" s="1">
        <v>44886.718055555553</v>
      </c>
    </row>
    <row r="8155" spans="1:42" x14ac:dyDescent="0.35">
      <c r="A8155" t="s">
        <v>44591</v>
      </c>
      <c r="B8155" t="s">
        <v>44592</v>
      </c>
      <c r="C8155" t="s">
        <v>18698</v>
      </c>
      <c r="F8155">
        <v>15142507068</v>
      </c>
      <c r="H8155" t="s">
        <v>44591</v>
      </c>
      <c r="I8155" t="s">
        <v>780</v>
      </c>
      <c r="J8155" t="s">
        <v>3933</v>
      </c>
      <c r="K8155" t="s">
        <v>3706</v>
      </c>
      <c r="L8155" t="s">
        <v>25755</v>
      </c>
      <c r="M8155" t="s">
        <v>3707</v>
      </c>
      <c r="N8155" t="s">
        <v>3708</v>
      </c>
      <c r="O8155">
        <v>30338</v>
      </c>
      <c r="P8155" t="s">
        <v>4438</v>
      </c>
      <c r="U8155" s="1">
        <v>44887</v>
      </c>
      <c r="V8155" s="1">
        <v>44887</v>
      </c>
      <c r="AC8155" t="s">
        <v>53</v>
      </c>
      <c r="AD8155">
        <v>2969551137</v>
      </c>
      <c r="AE8155" s="1">
        <v>40288.591666666667</v>
      </c>
      <c r="AG8155" t="s">
        <v>44593</v>
      </c>
      <c r="AH8155" t="s">
        <v>51</v>
      </c>
      <c r="AJ8155" t="s">
        <v>53</v>
      </c>
      <c r="AO8155" t="s">
        <v>8142</v>
      </c>
    </row>
    <row r="8156" spans="1:42" x14ac:dyDescent="0.35">
      <c r="A8156" t="s">
        <v>44594</v>
      </c>
      <c r="B8156" t="s">
        <v>44595</v>
      </c>
      <c r="C8156" t="s">
        <v>44596</v>
      </c>
      <c r="F8156" t="s">
        <v>44597</v>
      </c>
      <c r="H8156" t="s">
        <v>44594</v>
      </c>
      <c r="I8156" t="s">
        <v>464</v>
      </c>
      <c r="J8156" t="s">
        <v>6387</v>
      </c>
      <c r="K8156" t="s">
        <v>44598</v>
      </c>
      <c r="M8156" t="s">
        <v>44599</v>
      </c>
      <c r="N8156" t="s">
        <v>4353</v>
      </c>
      <c r="O8156">
        <v>97330</v>
      </c>
      <c r="P8156" t="s">
        <v>50</v>
      </c>
      <c r="U8156" s="1">
        <v>44887</v>
      </c>
      <c r="V8156" s="1">
        <v>44887</v>
      </c>
      <c r="AC8156" t="s">
        <v>53</v>
      </c>
      <c r="AD8156">
        <v>2969484892</v>
      </c>
      <c r="AE8156" s="1">
        <v>37756</v>
      </c>
      <c r="AG8156" t="s">
        <v>44600</v>
      </c>
      <c r="AH8156" t="s">
        <v>51</v>
      </c>
      <c r="AJ8156" t="s">
        <v>53</v>
      </c>
      <c r="AO8156" t="s">
        <v>8142</v>
      </c>
    </row>
    <row r="8157" spans="1:42" x14ac:dyDescent="0.35">
      <c r="A8157" t="s">
        <v>44601</v>
      </c>
      <c r="B8157" t="s">
        <v>44602</v>
      </c>
      <c r="C8157" t="s">
        <v>16007</v>
      </c>
      <c r="F8157" t="s">
        <v>44603</v>
      </c>
      <c r="H8157" t="s">
        <v>44601</v>
      </c>
      <c r="I8157" t="s">
        <v>464</v>
      </c>
      <c r="J8157" t="s">
        <v>6387</v>
      </c>
      <c r="K8157" t="s">
        <v>44604</v>
      </c>
      <c r="M8157" t="s">
        <v>18874</v>
      </c>
      <c r="N8157" t="s">
        <v>798</v>
      </c>
      <c r="O8157">
        <v>78219</v>
      </c>
      <c r="P8157" t="s">
        <v>50</v>
      </c>
      <c r="U8157" s="1">
        <v>44887</v>
      </c>
      <c r="V8157" s="1">
        <v>44887</v>
      </c>
      <c r="AC8157" t="s">
        <v>53</v>
      </c>
      <c r="AD8157">
        <v>2969484892</v>
      </c>
      <c r="AE8157" s="1">
        <v>37756</v>
      </c>
      <c r="AG8157" t="s">
        <v>44605</v>
      </c>
      <c r="AH8157" t="s">
        <v>51</v>
      </c>
      <c r="AJ8157" t="s">
        <v>53</v>
      </c>
      <c r="AO8157" t="s">
        <v>8142</v>
      </c>
    </row>
    <row r="8158" spans="1:42" x14ac:dyDescent="0.35">
      <c r="A8158" t="s">
        <v>44606</v>
      </c>
      <c r="B8158" t="s">
        <v>44607</v>
      </c>
      <c r="C8158" t="s">
        <v>44608</v>
      </c>
      <c r="F8158">
        <v>18167872133</v>
      </c>
      <c r="H8158" t="s">
        <v>44609</v>
      </c>
      <c r="I8158" t="s">
        <v>464</v>
      </c>
      <c r="J8158" t="s">
        <v>6387</v>
      </c>
      <c r="K8158" t="s">
        <v>13097</v>
      </c>
      <c r="M8158" t="s">
        <v>5488</v>
      </c>
      <c r="N8158" t="s">
        <v>2409</v>
      </c>
      <c r="O8158" t="s">
        <v>13098</v>
      </c>
      <c r="P8158" t="s">
        <v>50</v>
      </c>
      <c r="U8158" s="1">
        <v>44887</v>
      </c>
      <c r="V8158" s="1">
        <v>44887</v>
      </c>
      <c r="AC8158" t="s">
        <v>53</v>
      </c>
      <c r="AD8158">
        <v>2969484892</v>
      </c>
      <c r="AE8158" s="1">
        <v>37756</v>
      </c>
      <c r="AG8158" t="s">
        <v>44610</v>
      </c>
      <c r="AH8158" t="s">
        <v>51</v>
      </c>
      <c r="AJ8158" t="s">
        <v>53</v>
      </c>
      <c r="AO8158" t="s">
        <v>8142</v>
      </c>
    </row>
    <row r="8159" spans="1:42" x14ac:dyDescent="0.35">
      <c r="A8159" t="s">
        <v>44611</v>
      </c>
      <c r="B8159" t="s">
        <v>44612</v>
      </c>
      <c r="C8159" t="s">
        <v>44613</v>
      </c>
      <c r="F8159" t="s">
        <v>47</v>
      </c>
      <c r="G8159" t="s">
        <v>44614</v>
      </c>
      <c r="H8159" t="s">
        <v>44615</v>
      </c>
      <c r="J8159" t="s">
        <v>49</v>
      </c>
      <c r="P8159" t="s">
        <v>50</v>
      </c>
      <c r="U8159" s="1">
        <v>44887</v>
      </c>
      <c r="V8159" s="1">
        <v>44887</v>
      </c>
      <c r="W8159" s="1">
        <v>44887.645833333336</v>
      </c>
      <c r="X8159" s="1">
        <v>44887.645833333336</v>
      </c>
      <c r="AC8159" t="s">
        <v>53</v>
      </c>
      <c r="AD8159">
        <v>1000000000</v>
      </c>
      <c r="AE8159" s="1">
        <v>37295</v>
      </c>
      <c r="AG8159" t="s">
        <v>44616</v>
      </c>
      <c r="AH8159" t="s">
        <v>51</v>
      </c>
      <c r="AJ8159" t="s">
        <v>53</v>
      </c>
      <c r="AL8159" t="s">
        <v>78</v>
      </c>
      <c r="AO8159" t="s">
        <v>5443</v>
      </c>
      <c r="AP8159" s="1">
        <v>45418.748611111114</v>
      </c>
    </row>
    <row r="8160" spans="1:42" x14ac:dyDescent="0.35">
      <c r="A8160" t="s">
        <v>44617</v>
      </c>
      <c r="B8160" t="s">
        <v>382</v>
      </c>
      <c r="C8160" t="s">
        <v>21742</v>
      </c>
      <c r="H8160" t="s">
        <v>44617</v>
      </c>
      <c r="J8160" t="s">
        <v>28416</v>
      </c>
      <c r="K8160" t="s">
        <v>44618</v>
      </c>
      <c r="M8160" t="s">
        <v>3234</v>
      </c>
      <c r="N8160" t="s">
        <v>253</v>
      </c>
      <c r="O8160">
        <v>88211</v>
      </c>
      <c r="P8160" t="s">
        <v>50</v>
      </c>
      <c r="U8160" s="1">
        <v>44887</v>
      </c>
      <c r="V8160" s="1">
        <v>44887</v>
      </c>
      <c r="W8160" s="1">
        <v>44887.571527777778</v>
      </c>
      <c r="X8160" s="1">
        <v>44887.571527777778</v>
      </c>
      <c r="AC8160" t="s">
        <v>53</v>
      </c>
      <c r="AD8160">
        <v>2969696680</v>
      </c>
      <c r="AE8160" s="1">
        <v>42464.600694444445</v>
      </c>
      <c r="AF8160" t="s">
        <v>28417</v>
      </c>
      <c r="AG8160" t="s">
        <v>44619</v>
      </c>
      <c r="AH8160" t="s">
        <v>51</v>
      </c>
      <c r="AJ8160" t="s">
        <v>53</v>
      </c>
      <c r="AL8160" t="s">
        <v>68</v>
      </c>
      <c r="AO8160" t="s">
        <v>5443</v>
      </c>
      <c r="AP8160" s="1">
        <v>45092.636111111111</v>
      </c>
    </row>
    <row r="8161" spans="1:43" x14ac:dyDescent="0.35">
      <c r="A8161" t="s">
        <v>44620</v>
      </c>
      <c r="B8161" t="s">
        <v>7705</v>
      </c>
      <c r="C8161" t="s">
        <v>7706</v>
      </c>
      <c r="F8161">
        <f>1719-846-2995</f>
        <v>-2122</v>
      </c>
      <c r="H8161" t="s">
        <v>44620</v>
      </c>
      <c r="J8161" t="s">
        <v>7709</v>
      </c>
      <c r="N8161" t="s">
        <v>287</v>
      </c>
      <c r="O8161">
        <v>81082</v>
      </c>
      <c r="P8161" t="s">
        <v>50</v>
      </c>
      <c r="U8161" s="1">
        <v>44887</v>
      </c>
      <c r="V8161" s="1">
        <v>44887</v>
      </c>
      <c r="W8161" s="1">
        <v>44887.724999999999</v>
      </c>
      <c r="X8161" s="1">
        <v>44887.724999999999</v>
      </c>
      <c r="AC8161" t="s">
        <v>53</v>
      </c>
      <c r="AD8161">
        <v>2969825928</v>
      </c>
      <c r="AE8161" s="1">
        <v>43325.453472222223</v>
      </c>
      <c r="AF8161" t="s">
        <v>7712</v>
      </c>
      <c r="AG8161" t="s">
        <v>44621</v>
      </c>
      <c r="AH8161" t="s">
        <v>51</v>
      </c>
      <c r="AJ8161" t="s">
        <v>53</v>
      </c>
      <c r="AL8161" t="s">
        <v>68</v>
      </c>
      <c r="AO8161" t="s">
        <v>5443</v>
      </c>
      <c r="AP8161" s="1">
        <v>45259.390277777777</v>
      </c>
    </row>
    <row r="8162" spans="1:43" x14ac:dyDescent="0.35">
      <c r="A8162" t="s">
        <v>44622</v>
      </c>
      <c r="B8162" t="s">
        <v>2717</v>
      </c>
      <c r="C8162" t="s">
        <v>6957</v>
      </c>
      <c r="F8162" t="s">
        <v>44623</v>
      </c>
      <c r="H8162" t="s">
        <v>44622</v>
      </c>
      <c r="J8162" t="s">
        <v>44624</v>
      </c>
      <c r="K8162" t="s">
        <v>44625</v>
      </c>
      <c r="M8162" t="s">
        <v>525</v>
      </c>
      <c r="N8162" t="s">
        <v>65</v>
      </c>
      <c r="O8162">
        <v>80011</v>
      </c>
      <c r="P8162" t="s">
        <v>50</v>
      </c>
      <c r="U8162" s="1">
        <v>44887</v>
      </c>
      <c r="V8162" s="1">
        <v>44887</v>
      </c>
      <c r="W8162" s="1">
        <v>44887.626388888886</v>
      </c>
      <c r="X8162" s="1">
        <v>44887.626388888886</v>
      </c>
      <c r="AC8162" t="s">
        <v>53</v>
      </c>
      <c r="AD8162">
        <v>2972146007</v>
      </c>
      <c r="AE8162" s="1">
        <v>44887.625694444447</v>
      </c>
      <c r="AF8162" t="s">
        <v>44626</v>
      </c>
      <c r="AG8162" t="s">
        <v>44627</v>
      </c>
      <c r="AH8162" t="s">
        <v>51</v>
      </c>
      <c r="AJ8162" t="s">
        <v>53</v>
      </c>
      <c r="AL8162" t="s">
        <v>68</v>
      </c>
      <c r="AO8162" t="s">
        <v>5443</v>
      </c>
      <c r="AP8162" s="1">
        <v>44902.464583333334</v>
      </c>
    </row>
    <row r="8163" spans="1:43" x14ac:dyDescent="0.35">
      <c r="A8163" t="s">
        <v>44628</v>
      </c>
      <c r="B8163" t="s">
        <v>44629</v>
      </c>
      <c r="C8163" t="s">
        <v>3724</v>
      </c>
      <c r="F8163" t="s">
        <v>44630</v>
      </c>
      <c r="H8163" t="s">
        <v>44628</v>
      </c>
      <c r="J8163" t="s">
        <v>44631</v>
      </c>
      <c r="K8163" t="s">
        <v>44632</v>
      </c>
      <c r="M8163" t="s">
        <v>5343</v>
      </c>
      <c r="N8163" t="s">
        <v>798</v>
      </c>
      <c r="O8163">
        <v>79706</v>
      </c>
      <c r="P8163" t="s">
        <v>50</v>
      </c>
      <c r="U8163" s="1">
        <v>44887</v>
      </c>
      <c r="V8163" s="1">
        <v>44887</v>
      </c>
      <c r="AC8163" t="s">
        <v>53</v>
      </c>
      <c r="AD8163">
        <v>2972170266</v>
      </c>
      <c r="AE8163" s="1">
        <v>44924.404861111114</v>
      </c>
      <c r="AG8163" t="s">
        <v>44633</v>
      </c>
      <c r="AH8163" t="s">
        <v>51</v>
      </c>
      <c r="AJ8163" t="s">
        <v>53</v>
      </c>
      <c r="AO8163" t="s">
        <v>5443</v>
      </c>
    </row>
    <row r="8164" spans="1:43" x14ac:dyDescent="0.35">
      <c r="A8164" t="s">
        <v>44634</v>
      </c>
      <c r="B8164" t="s">
        <v>44635</v>
      </c>
      <c r="C8164" t="s">
        <v>302</v>
      </c>
      <c r="F8164" t="s">
        <v>44636</v>
      </c>
      <c r="H8164" t="s">
        <v>44634</v>
      </c>
      <c r="J8164" t="s">
        <v>36124</v>
      </c>
      <c r="K8164" t="s">
        <v>44637</v>
      </c>
      <c r="M8164" t="s">
        <v>137</v>
      </c>
      <c r="N8164" t="s">
        <v>65</v>
      </c>
      <c r="O8164">
        <v>80216</v>
      </c>
      <c r="P8164" t="s">
        <v>50</v>
      </c>
      <c r="U8164" s="1">
        <v>44887</v>
      </c>
      <c r="V8164" s="1">
        <v>44887</v>
      </c>
      <c r="W8164" s="1">
        <v>44887.647222222222</v>
      </c>
      <c r="X8164" s="1">
        <v>44887.647222222222</v>
      </c>
      <c r="AC8164" t="s">
        <v>53</v>
      </c>
      <c r="AD8164">
        <v>2969728541</v>
      </c>
      <c r="AE8164" s="1">
        <v>42810.482638888891</v>
      </c>
      <c r="AF8164" t="s">
        <v>17452</v>
      </c>
      <c r="AG8164" t="s">
        <v>44638</v>
      </c>
      <c r="AH8164" t="s">
        <v>51</v>
      </c>
      <c r="AJ8164" t="s">
        <v>53</v>
      </c>
      <c r="AL8164" t="s">
        <v>68</v>
      </c>
      <c r="AO8164" t="s">
        <v>5443</v>
      </c>
      <c r="AP8164" s="1">
        <v>45222.429861111108</v>
      </c>
    </row>
    <row r="8165" spans="1:43" x14ac:dyDescent="0.35">
      <c r="A8165" t="s">
        <v>44639</v>
      </c>
      <c r="B8165" t="s">
        <v>44640</v>
      </c>
      <c r="C8165" t="s">
        <v>13242</v>
      </c>
      <c r="F8165">
        <v>17196440844</v>
      </c>
      <c r="H8165" t="s">
        <v>44639</v>
      </c>
      <c r="J8165" t="s">
        <v>44641</v>
      </c>
      <c r="K8165" t="s">
        <v>44642</v>
      </c>
      <c r="M8165" t="s">
        <v>159</v>
      </c>
      <c r="N8165" t="s">
        <v>213</v>
      </c>
      <c r="O8165">
        <v>80932</v>
      </c>
      <c r="P8165" t="s">
        <v>50</v>
      </c>
      <c r="U8165" s="1">
        <v>44887</v>
      </c>
      <c r="V8165" s="1">
        <v>44887</v>
      </c>
      <c r="W8165" s="1">
        <v>44887.648611111108</v>
      </c>
      <c r="X8165" s="1">
        <v>44887.648611111108</v>
      </c>
      <c r="AC8165" t="s">
        <v>53</v>
      </c>
      <c r="AD8165">
        <v>2969879704</v>
      </c>
      <c r="AE8165" s="1">
        <v>43565.395138888889</v>
      </c>
      <c r="AF8165" t="s">
        <v>17367</v>
      </c>
      <c r="AG8165" t="s">
        <v>44643</v>
      </c>
      <c r="AH8165" t="s">
        <v>51</v>
      </c>
      <c r="AJ8165" t="s">
        <v>53</v>
      </c>
      <c r="AL8165" t="s">
        <v>68</v>
      </c>
      <c r="AO8165" t="s">
        <v>5443</v>
      </c>
      <c r="AP8165" s="1">
        <v>45453.440972222219</v>
      </c>
    </row>
    <row r="8166" spans="1:43" x14ac:dyDescent="0.35">
      <c r="A8166" t="s">
        <v>44644</v>
      </c>
      <c r="B8166" t="s">
        <v>44645</v>
      </c>
      <c r="C8166" t="s">
        <v>587</v>
      </c>
      <c r="F8166" t="s">
        <v>44646</v>
      </c>
      <c r="H8166" t="s">
        <v>44644</v>
      </c>
      <c r="J8166" t="s">
        <v>44647</v>
      </c>
      <c r="K8166" t="s">
        <v>44648</v>
      </c>
      <c r="M8166" t="s">
        <v>22847</v>
      </c>
      <c r="N8166" t="s">
        <v>253</v>
      </c>
      <c r="O8166">
        <v>87047</v>
      </c>
      <c r="P8166" t="s">
        <v>50</v>
      </c>
      <c r="U8166" s="1">
        <v>44887</v>
      </c>
      <c r="V8166" s="1">
        <v>44887</v>
      </c>
      <c r="AC8166" t="s">
        <v>51</v>
      </c>
      <c r="AG8166" t="s">
        <v>44649</v>
      </c>
      <c r="AH8166" t="s">
        <v>51</v>
      </c>
      <c r="AJ8166" t="s">
        <v>53</v>
      </c>
      <c r="AO8166" t="s">
        <v>5443</v>
      </c>
    </row>
    <row r="8167" spans="1:43" x14ac:dyDescent="0.35">
      <c r="A8167" t="s">
        <v>7725</v>
      </c>
      <c r="B8167" t="s">
        <v>7723</v>
      </c>
      <c r="C8167" t="s">
        <v>106</v>
      </c>
      <c r="F8167" t="s">
        <v>44650</v>
      </c>
      <c r="H8167" t="s">
        <v>7725</v>
      </c>
      <c r="J8167" t="s">
        <v>44651</v>
      </c>
      <c r="K8167" t="s">
        <v>44652</v>
      </c>
      <c r="M8167" t="s">
        <v>1296</v>
      </c>
      <c r="N8167" t="s">
        <v>253</v>
      </c>
      <c r="O8167">
        <v>88220</v>
      </c>
      <c r="P8167" t="s">
        <v>50</v>
      </c>
      <c r="U8167" s="1">
        <v>44888</v>
      </c>
      <c r="V8167" s="1">
        <v>44888</v>
      </c>
      <c r="W8167" s="1">
        <v>44888.470833333333</v>
      </c>
      <c r="X8167" s="1">
        <v>44888.470833333333</v>
      </c>
      <c r="AC8167" t="s">
        <v>53</v>
      </c>
      <c r="AD8167">
        <v>2969689950</v>
      </c>
      <c r="AE8167" s="1">
        <v>42374.355555555558</v>
      </c>
      <c r="AF8167" t="s">
        <v>7728</v>
      </c>
      <c r="AG8167" t="s">
        <v>44653</v>
      </c>
      <c r="AH8167" t="s">
        <v>51</v>
      </c>
      <c r="AJ8167" t="s">
        <v>53</v>
      </c>
      <c r="AL8167" t="s">
        <v>68</v>
      </c>
      <c r="AO8167" t="s">
        <v>5443</v>
      </c>
      <c r="AP8167" s="1">
        <v>44888.470138888886</v>
      </c>
    </row>
    <row r="8168" spans="1:43" x14ac:dyDescent="0.35">
      <c r="A8168" t="s">
        <v>44654</v>
      </c>
      <c r="B8168" t="s">
        <v>44655</v>
      </c>
      <c r="C8168" t="s">
        <v>44656</v>
      </c>
      <c r="D8168" t="s">
        <v>44657</v>
      </c>
      <c r="F8168" t="s">
        <v>44658</v>
      </c>
      <c r="G8168" t="s">
        <v>44659</v>
      </c>
      <c r="H8168" t="s">
        <v>44660</v>
      </c>
      <c r="I8168" t="s">
        <v>179</v>
      </c>
      <c r="J8168" t="s">
        <v>44661</v>
      </c>
      <c r="K8168" t="s">
        <v>44662</v>
      </c>
      <c r="M8168" t="s">
        <v>4629</v>
      </c>
      <c r="N8168" t="s">
        <v>2409</v>
      </c>
      <c r="O8168">
        <v>85021</v>
      </c>
      <c r="P8168" t="s">
        <v>50</v>
      </c>
      <c r="U8168" s="1">
        <v>44888</v>
      </c>
      <c r="V8168" s="1">
        <v>44888</v>
      </c>
      <c r="AC8168" t="s">
        <v>51</v>
      </c>
      <c r="AD8168">
        <v>2969477705</v>
      </c>
      <c r="AE8168" s="1">
        <v>37301</v>
      </c>
      <c r="AG8168" t="s">
        <v>44663</v>
      </c>
      <c r="AH8168" t="s">
        <v>51</v>
      </c>
      <c r="AJ8168" t="s">
        <v>53</v>
      </c>
      <c r="AO8168" t="s">
        <v>5443</v>
      </c>
    </row>
    <row r="8169" spans="1:43" x14ac:dyDescent="0.35">
      <c r="A8169" t="s">
        <v>44664</v>
      </c>
      <c r="B8169" t="s">
        <v>4870</v>
      </c>
      <c r="C8169" t="s">
        <v>18806</v>
      </c>
      <c r="F8169" t="s">
        <v>44665</v>
      </c>
      <c r="H8169" t="s">
        <v>44664</v>
      </c>
      <c r="J8169" t="s">
        <v>6387</v>
      </c>
      <c r="K8169" t="s">
        <v>44666</v>
      </c>
      <c r="M8169" t="s">
        <v>18044</v>
      </c>
      <c r="N8169" t="s">
        <v>17003</v>
      </c>
      <c r="O8169">
        <v>40070</v>
      </c>
      <c r="P8169" t="s">
        <v>50</v>
      </c>
      <c r="U8169" s="1">
        <v>44888</v>
      </c>
      <c r="V8169" s="1">
        <v>44888</v>
      </c>
      <c r="AC8169" t="s">
        <v>53</v>
      </c>
      <c r="AD8169">
        <v>2969484892</v>
      </c>
      <c r="AE8169" s="1">
        <v>37756</v>
      </c>
      <c r="AG8169" t="s">
        <v>44667</v>
      </c>
      <c r="AH8169" t="s">
        <v>51</v>
      </c>
      <c r="AJ8169" t="s">
        <v>53</v>
      </c>
      <c r="AO8169" t="s">
        <v>8142</v>
      </c>
    </row>
    <row r="8170" spans="1:43" x14ac:dyDescent="0.35">
      <c r="A8170" t="s">
        <v>44668</v>
      </c>
      <c r="B8170" t="s">
        <v>44669</v>
      </c>
      <c r="C8170" t="s">
        <v>5032</v>
      </c>
      <c r="F8170">
        <f>1970-376-1925</f>
        <v>-331</v>
      </c>
      <c r="H8170" t="s">
        <v>44668</v>
      </c>
      <c r="J8170" t="s">
        <v>44670</v>
      </c>
      <c r="N8170" t="s">
        <v>287</v>
      </c>
      <c r="O8170">
        <v>80424</v>
      </c>
      <c r="P8170" t="s">
        <v>50</v>
      </c>
      <c r="U8170" s="1">
        <v>44888</v>
      </c>
      <c r="V8170" s="1">
        <v>44888</v>
      </c>
      <c r="W8170" s="1">
        <v>44888.074999999997</v>
      </c>
      <c r="X8170" s="1">
        <v>44888.074999999997</v>
      </c>
      <c r="AC8170" t="s">
        <v>53</v>
      </c>
      <c r="AD8170">
        <v>1000000001</v>
      </c>
      <c r="AE8170" s="1">
        <v>39973.351388888892</v>
      </c>
      <c r="AF8170" t="s">
        <v>3377</v>
      </c>
      <c r="AG8170" t="s">
        <v>44671</v>
      </c>
      <c r="AH8170" t="s">
        <v>51</v>
      </c>
      <c r="AJ8170" t="s">
        <v>53</v>
      </c>
      <c r="AL8170" t="s">
        <v>78</v>
      </c>
      <c r="AO8170" t="s">
        <v>8142</v>
      </c>
      <c r="AP8170" s="1">
        <v>45098.584027777775</v>
      </c>
    </row>
    <row r="8171" spans="1:43" x14ac:dyDescent="0.35">
      <c r="A8171" t="s">
        <v>44672</v>
      </c>
      <c r="B8171" t="s">
        <v>44673</v>
      </c>
      <c r="C8171" t="s">
        <v>24463</v>
      </c>
      <c r="F8171" t="s">
        <v>44674</v>
      </c>
      <c r="H8171" t="s">
        <v>44675</v>
      </c>
      <c r="J8171" t="s">
        <v>44676</v>
      </c>
      <c r="K8171" t="s">
        <v>44677</v>
      </c>
      <c r="L8171" t="s">
        <v>44678</v>
      </c>
      <c r="M8171" t="s">
        <v>1569</v>
      </c>
      <c r="N8171" t="s">
        <v>7398</v>
      </c>
      <c r="O8171">
        <v>84120</v>
      </c>
      <c r="P8171" t="s">
        <v>50</v>
      </c>
      <c r="U8171" s="1">
        <v>44888</v>
      </c>
      <c r="V8171" s="1">
        <v>44888</v>
      </c>
      <c r="AC8171" t="s">
        <v>53</v>
      </c>
      <c r="AD8171">
        <v>2969715293</v>
      </c>
      <c r="AE8171" s="1">
        <v>42691.663194444445</v>
      </c>
      <c r="AG8171" t="s">
        <v>44679</v>
      </c>
      <c r="AH8171" t="s">
        <v>51</v>
      </c>
      <c r="AJ8171" t="s">
        <v>53</v>
      </c>
      <c r="AO8171" t="s">
        <v>5443</v>
      </c>
    </row>
    <row r="8172" spans="1:43" x14ac:dyDescent="0.35">
      <c r="A8172" t="s">
        <v>44680</v>
      </c>
      <c r="B8172" t="s">
        <v>33987</v>
      </c>
      <c r="C8172" t="s">
        <v>44681</v>
      </c>
      <c r="F8172">
        <v>15034044148</v>
      </c>
      <c r="H8172" t="s">
        <v>44680</v>
      </c>
      <c r="I8172" t="s">
        <v>464</v>
      </c>
      <c r="J8172" t="s">
        <v>6387</v>
      </c>
      <c r="N8172" t="s">
        <v>16805</v>
      </c>
      <c r="O8172">
        <v>97038</v>
      </c>
      <c r="P8172" t="s">
        <v>50</v>
      </c>
      <c r="U8172" s="1">
        <v>44888</v>
      </c>
      <c r="V8172" s="1">
        <v>44888</v>
      </c>
      <c r="AC8172" t="s">
        <v>53</v>
      </c>
      <c r="AD8172">
        <v>2969484892</v>
      </c>
      <c r="AE8172" s="1">
        <v>37756</v>
      </c>
      <c r="AG8172" t="s">
        <v>44682</v>
      </c>
      <c r="AH8172" t="s">
        <v>51</v>
      </c>
      <c r="AJ8172" t="s">
        <v>53</v>
      </c>
      <c r="AO8172" t="s">
        <v>8142</v>
      </c>
    </row>
    <row r="8173" spans="1:43" x14ac:dyDescent="0.35">
      <c r="A8173" t="s">
        <v>44683</v>
      </c>
      <c r="B8173" t="s">
        <v>44684</v>
      </c>
      <c r="C8173" t="s">
        <v>1709</v>
      </c>
      <c r="D8173" t="s">
        <v>1709</v>
      </c>
      <c r="H8173" t="s">
        <v>44685</v>
      </c>
      <c r="J8173" t="s">
        <v>33033</v>
      </c>
      <c r="P8173" t="s">
        <v>5151</v>
      </c>
      <c r="U8173" s="1">
        <v>44888</v>
      </c>
      <c r="V8173" s="1">
        <v>44888</v>
      </c>
      <c r="W8173" s="1">
        <v>44888.666666666664</v>
      </c>
      <c r="X8173" s="1">
        <v>44888.666666666664</v>
      </c>
      <c r="AC8173" t="s">
        <v>53</v>
      </c>
      <c r="AD8173">
        <v>1000000000</v>
      </c>
      <c r="AE8173" s="1">
        <v>37295</v>
      </c>
      <c r="AG8173" t="s">
        <v>44686</v>
      </c>
      <c r="AH8173" t="s">
        <v>51</v>
      </c>
      <c r="AJ8173" t="s">
        <v>53</v>
      </c>
      <c r="AL8173" t="s">
        <v>68</v>
      </c>
      <c r="AO8173" t="s">
        <v>5443</v>
      </c>
      <c r="AP8173" s="1">
        <v>44932.515972222223</v>
      </c>
    </row>
    <row r="8174" spans="1:43" x14ac:dyDescent="0.35">
      <c r="A8174" t="s">
        <v>44687</v>
      </c>
      <c r="B8174" t="s">
        <v>44688</v>
      </c>
      <c r="C8174" t="s">
        <v>812</v>
      </c>
      <c r="F8174" t="s">
        <v>44689</v>
      </c>
      <c r="H8174" t="s">
        <v>44687</v>
      </c>
      <c r="J8174" t="s">
        <v>5680</v>
      </c>
      <c r="M8174" t="s">
        <v>33769</v>
      </c>
      <c r="N8174" t="s">
        <v>287</v>
      </c>
      <c r="O8174">
        <v>81623</v>
      </c>
      <c r="P8174" t="s">
        <v>50</v>
      </c>
      <c r="U8174" s="1">
        <v>44888</v>
      </c>
      <c r="V8174" s="1">
        <v>44888</v>
      </c>
      <c r="W8174" s="1">
        <v>44888.548611111109</v>
      </c>
      <c r="X8174" s="1">
        <v>44888.548611111109</v>
      </c>
      <c r="AC8174" t="s">
        <v>53</v>
      </c>
      <c r="AD8174">
        <v>2969512274</v>
      </c>
      <c r="AE8174" s="1">
        <v>38467.637499999997</v>
      </c>
      <c r="AF8174" t="s">
        <v>5685</v>
      </c>
      <c r="AG8174" t="s">
        <v>44690</v>
      </c>
      <c r="AH8174" t="s">
        <v>51</v>
      </c>
      <c r="AJ8174" t="s">
        <v>53</v>
      </c>
      <c r="AL8174" t="s">
        <v>68</v>
      </c>
      <c r="AO8174" t="s">
        <v>5443</v>
      </c>
      <c r="AP8174" s="1">
        <v>44888.548611111109</v>
      </c>
    </row>
    <row r="8175" spans="1:43" x14ac:dyDescent="0.35">
      <c r="A8175" t="s">
        <v>44691</v>
      </c>
      <c r="B8175" t="s">
        <v>44692</v>
      </c>
      <c r="C8175" t="s">
        <v>6957</v>
      </c>
      <c r="F8175" t="s">
        <v>44693</v>
      </c>
      <c r="H8175" t="s">
        <v>44694</v>
      </c>
      <c r="J8175" t="s">
        <v>44695</v>
      </c>
      <c r="K8175" t="s">
        <v>44696</v>
      </c>
      <c r="M8175" t="s">
        <v>1692</v>
      </c>
      <c r="N8175" t="s">
        <v>253</v>
      </c>
      <c r="O8175">
        <v>88240</v>
      </c>
      <c r="P8175" t="s">
        <v>50</v>
      </c>
      <c r="U8175" s="1">
        <v>44889</v>
      </c>
      <c r="V8175" s="1">
        <v>44889</v>
      </c>
      <c r="W8175" s="1">
        <v>44889.730555555558</v>
      </c>
      <c r="X8175" s="1">
        <v>44889.730555555558</v>
      </c>
      <c r="AC8175" t="s">
        <v>53</v>
      </c>
      <c r="AD8175">
        <v>1000000001</v>
      </c>
      <c r="AE8175" s="1">
        <v>39973.351388888892</v>
      </c>
      <c r="AF8175" t="s">
        <v>3377</v>
      </c>
      <c r="AG8175" t="s">
        <v>44697</v>
      </c>
      <c r="AH8175" t="s">
        <v>51</v>
      </c>
      <c r="AJ8175" t="s">
        <v>53</v>
      </c>
      <c r="AL8175" t="s">
        <v>78</v>
      </c>
      <c r="AO8175" t="s">
        <v>8142</v>
      </c>
    </row>
    <row r="8176" spans="1:43" x14ac:dyDescent="0.35">
      <c r="A8176" t="s">
        <v>44698</v>
      </c>
      <c r="B8176" t="s">
        <v>8246</v>
      </c>
      <c r="C8176" t="s">
        <v>7536</v>
      </c>
      <c r="F8176" t="s">
        <v>44699</v>
      </c>
      <c r="H8176" t="s">
        <v>44698</v>
      </c>
      <c r="J8176" t="s">
        <v>44700</v>
      </c>
      <c r="K8176" t="s">
        <v>44701</v>
      </c>
      <c r="M8176" t="s">
        <v>5343</v>
      </c>
      <c r="N8176" t="s">
        <v>264</v>
      </c>
      <c r="O8176">
        <v>79702</v>
      </c>
      <c r="P8176" t="s">
        <v>50</v>
      </c>
      <c r="U8176" s="1">
        <v>44889</v>
      </c>
      <c r="V8176" s="1">
        <v>44889</v>
      </c>
      <c r="W8176" s="1">
        <v>44893.633333333331</v>
      </c>
      <c r="X8176" s="1">
        <v>44893.633333333331</v>
      </c>
      <c r="AC8176" t="s">
        <v>51</v>
      </c>
      <c r="AD8176">
        <v>2969665345</v>
      </c>
      <c r="AE8176" s="1">
        <v>42096.463194444441</v>
      </c>
      <c r="AF8176" t="s">
        <v>44702</v>
      </c>
      <c r="AG8176" t="s">
        <v>44703</v>
      </c>
      <c r="AH8176" t="s">
        <v>51</v>
      </c>
      <c r="AJ8176" t="s">
        <v>53</v>
      </c>
      <c r="AL8176" t="s">
        <v>68</v>
      </c>
      <c r="AO8176" t="s">
        <v>5443</v>
      </c>
      <c r="AP8176" s="1">
        <v>45422.520138888889</v>
      </c>
      <c r="AQ8176" s="1">
        <v>45069.464583333334</v>
      </c>
    </row>
    <row r="8177" spans="1:43" x14ac:dyDescent="0.35">
      <c r="A8177" t="s">
        <v>44704</v>
      </c>
      <c r="B8177" t="s">
        <v>4850</v>
      </c>
      <c r="C8177" t="s">
        <v>2347</v>
      </c>
      <c r="F8177" t="s">
        <v>44705</v>
      </c>
      <c r="H8177" t="s">
        <v>44706</v>
      </c>
      <c r="J8177" t="s">
        <v>44707</v>
      </c>
      <c r="K8177" t="s">
        <v>44708</v>
      </c>
      <c r="M8177" t="s">
        <v>44709</v>
      </c>
      <c r="N8177" t="s">
        <v>4928</v>
      </c>
      <c r="O8177">
        <v>44139</v>
      </c>
      <c r="P8177" t="s">
        <v>50</v>
      </c>
      <c r="U8177" s="1">
        <v>44890</v>
      </c>
      <c r="V8177" s="1">
        <v>44890</v>
      </c>
      <c r="AC8177" t="s">
        <v>53</v>
      </c>
      <c r="AD8177">
        <v>2972001890</v>
      </c>
      <c r="AE8177" s="1">
        <v>44465.462500000001</v>
      </c>
      <c r="AG8177" t="s">
        <v>44710</v>
      </c>
      <c r="AH8177" t="s">
        <v>51</v>
      </c>
      <c r="AJ8177" t="s">
        <v>53</v>
      </c>
      <c r="AO8177" t="s">
        <v>5443</v>
      </c>
    </row>
    <row r="8178" spans="1:43" x14ac:dyDescent="0.35">
      <c r="A8178" t="s">
        <v>44711</v>
      </c>
      <c r="B8178" t="s">
        <v>44712</v>
      </c>
      <c r="C8178" t="s">
        <v>946</v>
      </c>
      <c r="D8178" t="s">
        <v>623</v>
      </c>
      <c r="H8178" t="s">
        <v>44713</v>
      </c>
      <c r="J8178" t="s">
        <v>534</v>
      </c>
      <c r="P8178" t="s">
        <v>50</v>
      </c>
      <c r="U8178" s="1">
        <v>44891</v>
      </c>
      <c r="V8178" s="1">
        <v>44891</v>
      </c>
      <c r="W8178" s="1">
        <v>44891.392361111109</v>
      </c>
      <c r="X8178" s="1">
        <v>44891.392361111109</v>
      </c>
      <c r="AC8178" t="s">
        <v>53</v>
      </c>
      <c r="AD8178">
        <v>2969480024</v>
      </c>
      <c r="AE8178" s="1">
        <v>37427</v>
      </c>
      <c r="AF8178" t="s">
        <v>44714</v>
      </c>
      <c r="AG8178" t="s">
        <v>44715</v>
      </c>
      <c r="AH8178" t="s">
        <v>51</v>
      </c>
      <c r="AJ8178" t="s">
        <v>53</v>
      </c>
      <c r="AL8178" t="s">
        <v>68</v>
      </c>
      <c r="AO8178" t="s">
        <v>8142</v>
      </c>
      <c r="AP8178" s="1">
        <v>45475.615972222222</v>
      </c>
      <c r="AQ8178" s="1">
        <v>45446.629166666666</v>
      </c>
    </row>
    <row r="8179" spans="1:43" x14ac:dyDescent="0.35">
      <c r="A8179" t="s">
        <v>44716</v>
      </c>
      <c r="B8179" t="s">
        <v>44717</v>
      </c>
      <c r="C8179" t="s">
        <v>530</v>
      </c>
      <c r="F8179" t="s">
        <v>44718</v>
      </c>
      <c r="H8179" t="s">
        <v>44716</v>
      </c>
      <c r="J8179" t="s">
        <v>44719</v>
      </c>
      <c r="M8179" t="s">
        <v>42628</v>
      </c>
      <c r="N8179" t="s">
        <v>287</v>
      </c>
      <c r="O8179">
        <v>80483</v>
      </c>
      <c r="P8179" t="s">
        <v>50</v>
      </c>
      <c r="U8179" s="1">
        <v>44891</v>
      </c>
      <c r="V8179" s="1">
        <v>44891</v>
      </c>
      <c r="W8179" s="1">
        <v>44891.438888888886</v>
      </c>
      <c r="X8179" s="1">
        <v>44891.438888888886</v>
      </c>
      <c r="AC8179" t="s">
        <v>53</v>
      </c>
      <c r="AD8179">
        <v>1000000001</v>
      </c>
      <c r="AE8179" s="1">
        <v>39973.351388888892</v>
      </c>
      <c r="AF8179" t="s">
        <v>3377</v>
      </c>
      <c r="AG8179" t="s">
        <v>44720</v>
      </c>
      <c r="AH8179" t="s">
        <v>51</v>
      </c>
      <c r="AJ8179" t="s">
        <v>53</v>
      </c>
      <c r="AL8179" t="s">
        <v>78</v>
      </c>
      <c r="AO8179" t="s">
        <v>8142</v>
      </c>
      <c r="AP8179" s="1">
        <v>44891.441666666666</v>
      </c>
    </row>
    <row r="8180" spans="1:43" x14ac:dyDescent="0.35">
      <c r="A8180" t="s">
        <v>44721</v>
      </c>
      <c r="B8180" t="s">
        <v>44722</v>
      </c>
      <c r="C8180" t="s">
        <v>11825</v>
      </c>
      <c r="F8180" t="s">
        <v>44723</v>
      </c>
      <c r="H8180" t="s">
        <v>44724</v>
      </c>
      <c r="J8180" t="s">
        <v>44725</v>
      </c>
      <c r="K8180" t="s">
        <v>44726</v>
      </c>
      <c r="M8180" t="s">
        <v>13479</v>
      </c>
      <c r="N8180" t="s">
        <v>65</v>
      </c>
      <c r="O8180">
        <v>80728</v>
      </c>
      <c r="P8180" t="s">
        <v>50</v>
      </c>
      <c r="U8180" s="1">
        <v>44891</v>
      </c>
      <c r="V8180" s="1">
        <v>44891</v>
      </c>
      <c r="W8180" s="1">
        <v>44891.93472222222</v>
      </c>
      <c r="X8180" s="1">
        <v>44891.93472222222</v>
      </c>
      <c r="AC8180" t="s">
        <v>51</v>
      </c>
      <c r="AD8180">
        <v>2973607027</v>
      </c>
      <c r="AE8180" s="1">
        <v>45142.500694444447</v>
      </c>
      <c r="AF8180" t="s">
        <v>44727</v>
      </c>
      <c r="AG8180" t="s">
        <v>44728</v>
      </c>
      <c r="AH8180" t="s">
        <v>51</v>
      </c>
      <c r="AJ8180" t="s">
        <v>53</v>
      </c>
      <c r="AL8180" t="s">
        <v>68</v>
      </c>
      <c r="AO8180" t="s">
        <v>5443</v>
      </c>
      <c r="AP8180" s="1">
        <v>45141.23541666667</v>
      </c>
    </row>
    <row r="8181" spans="1:43" x14ac:dyDescent="0.35">
      <c r="A8181">
        <v>308108</v>
      </c>
      <c r="B8181" t="s">
        <v>4746</v>
      </c>
      <c r="C8181" t="s">
        <v>3349</v>
      </c>
      <c r="F8181" t="s">
        <v>41747</v>
      </c>
      <c r="H8181" t="s">
        <v>43646</v>
      </c>
      <c r="J8181" t="s">
        <v>18584</v>
      </c>
      <c r="N8181" t="s">
        <v>398</v>
      </c>
      <c r="O8181">
        <v>87144</v>
      </c>
      <c r="P8181" t="s">
        <v>50</v>
      </c>
      <c r="U8181" s="1">
        <v>44891</v>
      </c>
      <c r="V8181" s="1">
        <v>44891</v>
      </c>
      <c r="W8181" s="1">
        <v>44891.552777777775</v>
      </c>
      <c r="X8181" s="1">
        <v>44891.552777777775</v>
      </c>
      <c r="AC8181" t="s">
        <v>53</v>
      </c>
      <c r="AD8181">
        <v>2969543968</v>
      </c>
      <c r="AE8181" s="1">
        <v>40032.470138888886</v>
      </c>
      <c r="AG8181" t="s">
        <v>44729</v>
      </c>
      <c r="AH8181" t="s">
        <v>51</v>
      </c>
      <c r="AJ8181" t="s">
        <v>53</v>
      </c>
      <c r="AL8181" t="s">
        <v>78</v>
      </c>
      <c r="AO8181" t="s">
        <v>5443</v>
      </c>
    </row>
    <row r="8182" spans="1:43" x14ac:dyDescent="0.35">
      <c r="A8182" t="s">
        <v>44730</v>
      </c>
      <c r="B8182" t="s">
        <v>653</v>
      </c>
      <c r="C8182" t="s">
        <v>2016</v>
      </c>
      <c r="H8182" t="s">
        <v>44730</v>
      </c>
      <c r="J8182" t="s">
        <v>8730</v>
      </c>
      <c r="K8182" t="s">
        <v>2121</v>
      </c>
      <c r="M8182" t="s">
        <v>2122</v>
      </c>
      <c r="N8182" t="s">
        <v>2123</v>
      </c>
      <c r="O8182">
        <v>55306</v>
      </c>
      <c r="P8182" t="s">
        <v>50</v>
      </c>
      <c r="U8182" s="1">
        <v>44893</v>
      </c>
      <c r="V8182" s="1">
        <v>44893</v>
      </c>
      <c r="AC8182" t="s">
        <v>53</v>
      </c>
      <c r="AD8182">
        <v>2969473349</v>
      </c>
      <c r="AE8182" s="1">
        <v>37012.460416666669</v>
      </c>
      <c r="AG8182" t="s">
        <v>44731</v>
      </c>
      <c r="AH8182" t="s">
        <v>51</v>
      </c>
      <c r="AJ8182" t="s">
        <v>53</v>
      </c>
      <c r="AO8182" t="s">
        <v>8142</v>
      </c>
    </row>
    <row r="8183" spans="1:43" x14ac:dyDescent="0.35">
      <c r="A8183" t="s">
        <v>44732</v>
      </c>
      <c r="B8183" t="s">
        <v>5445</v>
      </c>
      <c r="C8183" t="s">
        <v>106</v>
      </c>
      <c r="F8183">
        <f>1303-818-9778</f>
        <v>-9293</v>
      </c>
      <c r="H8183" t="s">
        <v>44733</v>
      </c>
      <c r="J8183" t="s">
        <v>13744</v>
      </c>
      <c r="N8183" t="s">
        <v>15086</v>
      </c>
      <c r="O8183">
        <v>46902</v>
      </c>
      <c r="P8183" t="s">
        <v>50</v>
      </c>
      <c r="U8183" s="1">
        <v>44893</v>
      </c>
      <c r="V8183" s="1">
        <v>44893</v>
      </c>
      <c r="AC8183" t="s">
        <v>53</v>
      </c>
      <c r="AD8183">
        <v>2969474461</v>
      </c>
      <c r="AE8183" s="1">
        <v>37104.381944444445</v>
      </c>
      <c r="AG8183" t="s">
        <v>44734</v>
      </c>
      <c r="AH8183" t="s">
        <v>51</v>
      </c>
      <c r="AJ8183" t="s">
        <v>53</v>
      </c>
      <c r="AO8183" t="s">
        <v>8142</v>
      </c>
    </row>
    <row r="8184" spans="1:43" x14ac:dyDescent="0.35">
      <c r="A8184" t="s">
        <v>44735</v>
      </c>
      <c r="B8184" t="s">
        <v>44736</v>
      </c>
      <c r="C8184" t="s">
        <v>28126</v>
      </c>
      <c r="F8184" t="s">
        <v>44405</v>
      </c>
      <c r="H8184" t="s">
        <v>44735</v>
      </c>
      <c r="J8184" t="s">
        <v>13574</v>
      </c>
      <c r="N8184" t="s">
        <v>43682</v>
      </c>
      <c r="O8184">
        <v>33190</v>
      </c>
      <c r="P8184" t="s">
        <v>13276</v>
      </c>
      <c r="U8184" s="1">
        <v>44893</v>
      </c>
      <c r="V8184" s="1">
        <v>44893</v>
      </c>
      <c r="AC8184" t="s">
        <v>53</v>
      </c>
      <c r="AD8184">
        <v>2969823183</v>
      </c>
      <c r="AE8184" s="1">
        <v>43312.453472222223</v>
      </c>
      <c r="AG8184" t="s">
        <v>44737</v>
      </c>
      <c r="AH8184" t="s">
        <v>51</v>
      </c>
      <c r="AJ8184" t="s">
        <v>53</v>
      </c>
      <c r="AO8184" t="s">
        <v>8142</v>
      </c>
    </row>
    <row r="8185" spans="1:43" x14ac:dyDescent="0.35">
      <c r="A8185" t="s">
        <v>44738</v>
      </c>
      <c r="B8185" t="s">
        <v>15594</v>
      </c>
      <c r="C8185" t="s">
        <v>44739</v>
      </c>
      <c r="F8185" t="s">
        <v>44740</v>
      </c>
      <c r="H8185" t="s">
        <v>44738</v>
      </c>
      <c r="J8185" t="s">
        <v>44741</v>
      </c>
      <c r="M8185" t="s">
        <v>1333</v>
      </c>
      <c r="N8185" t="s">
        <v>287</v>
      </c>
      <c r="O8185">
        <v>80110</v>
      </c>
      <c r="P8185" t="s">
        <v>50</v>
      </c>
      <c r="U8185" s="1">
        <v>44893</v>
      </c>
      <c r="V8185" s="1">
        <v>44893</v>
      </c>
      <c r="W8185" s="1">
        <v>44893.55</v>
      </c>
      <c r="X8185" s="1">
        <v>44893.55</v>
      </c>
      <c r="AC8185" t="s">
        <v>53</v>
      </c>
      <c r="AD8185">
        <v>1000000001</v>
      </c>
      <c r="AE8185" s="1">
        <v>39973.351388888892</v>
      </c>
      <c r="AF8185" t="s">
        <v>3377</v>
      </c>
      <c r="AG8185" t="s">
        <v>44742</v>
      </c>
      <c r="AH8185" t="s">
        <v>51</v>
      </c>
      <c r="AJ8185" t="s">
        <v>53</v>
      </c>
      <c r="AL8185" t="s">
        <v>78</v>
      </c>
      <c r="AO8185" t="s">
        <v>8142</v>
      </c>
      <c r="AP8185" s="1">
        <v>44893.553472222222</v>
      </c>
    </row>
    <row r="8186" spans="1:43" x14ac:dyDescent="0.35">
      <c r="A8186" t="s">
        <v>44743</v>
      </c>
      <c r="B8186" t="s">
        <v>44744</v>
      </c>
      <c r="C8186" t="s">
        <v>17479</v>
      </c>
      <c r="F8186" t="s">
        <v>44745</v>
      </c>
      <c r="H8186" t="s">
        <v>44743</v>
      </c>
      <c r="J8186" t="s">
        <v>6387</v>
      </c>
      <c r="N8186" t="s">
        <v>637</v>
      </c>
      <c r="O8186">
        <v>75057</v>
      </c>
      <c r="P8186" t="s">
        <v>50</v>
      </c>
      <c r="U8186" s="1">
        <v>44893</v>
      </c>
      <c r="V8186" s="1">
        <v>44893</v>
      </c>
      <c r="AC8186" t="s">
        <v>53</v>
      </c>
      <c r="AD8186">
        <v>2969484892</v>
      </c>
      <c r="AE8186" s="1">
        <v>37756</v>
      </c>
      <c r="AG8186" t="s">
        <v>44746</v>
      </c>
      <c r="AH8186" t="s">
        <v>51</v>
      </c>
      <c r="AJ8186" t="s">
        <v>53</v>
      </c>
      <c r="AO8186" t="s">
        <v>8142</v>
      </c>
    </row>
    <row r="8187" spans="1:43" x14ac:dyDescent="0.35">
      <c r="A8187" t="s">
        <v>44747</v>
      </c>
      <c r="B8187" t="s">
        <v>34362</v>
      </c>
      <c r="C8187" t="s">
        <v>1865</v>
      </c>
      <c r="F8187" t="s">
        <v>44748</v>
      </c>
      <c r="H8187" t="s">
        <v>44747</v>
      </c>
      <c r="J8187" t="s">
        <v>6387</v>
      </c>
      <c r="K8187" t="s">
        <v>44749</v>
      </c>
      <c r="M8187" t="s">
        <v>14457</v>
      </c>
      <c r="N8187" t="s">
        <v>14458</v>
      </c>
      <c r="O8187">
        <v>59440</v>
      </c>
      <c r="P8187" t="s">
        <v>50</v>
      </c>
      <c r="U8187" s="1">
        <v>44893</v>
      </c>
      <c r="V8187" s="1">
        <v>44893</v>
      </c>
      <c r="AC8187" t="s">
        <v>53</v>
      </c>
      <c r="AD8187">
        <v>2969484892</v>
      </c>
      <c r="AE8187" s="1">
        <v>37756</v>
      </c>
      <c r="AG8187" t="s">
        <v>44750</v>
      </c>
      <c r="AH8187" t="s">
        <v>51</v>
      </c>
      <c r="AJ8187" t="s">
        <v>53</v>
      </c>
      <c r="AO8187" t="s">
        <v>8142</v>
      </c>
    </row>
    <row r="8188" spans="1:43" x14ac:dyDescent="0.35">
      <c r="A8188" t="s">
        <v>44751</v>
      </c>
      <c r="B8188" t="s">
        <v>44752</v>
      </c>
      <c r="C8188" t="s">
        <v>44753</v>
      </c>
      <c r="F8188" t="s">
        <v>44754</v>
      </c>
      <c r="H8188" t="s">
        <v>44751</v>
      </c>
      <c r="J8188" t="s">
        <v>44755</v>
      </c>
      <c r="N8188" t="s">
        <v>398</v>
      </c>
      <c r="O8188">
        <v>88240</v>
      </c>
      <c r="P8188" t="s">
        <v>50</v>
      </c>
      <c r="U8188" s="1">
        <v>44893</v>
      </c>
      <c r="V8188" s="1">
        <v>44893</v>
      </c>
      <c r="W8188" s="1">
        <v>44893.71875</v>
      </c>
      <c r="X8188" s="1">
        <v>44893.71875</v>
      </c>
      <c r="AC8188" t="s">
        <v>53</v>
      </c>
      <c r="AD8188">
        <v>1000000001</v>
      </c>
      <c r="AE8188" s="1">
        <v>39973.351388888892</v>
      </c>
      <c r="AF8188" t="s">
        <v>3377</v>
      </c>
      <c r="AG8188" t="s">
        <v>44756</v>
      </c>
      <c r="AH8188" t="s">
        <v>51</v>
      </c>
      <c r="AJ8188" t="s">
        <v>53</v>
      </c>
      <c r="AL8188" t="s">
        <v>78</v>
      </c>
      <c r="AO8188" t="s">
        <v>8142</v>
      </c>
    </row>
    <row r="8189" spans="1:43" x14ac:dyDescent="0.35">
      <c r="A8189" t="s">
        <v>44757</v>
      </c>
      <c r="B8189" t="s">
        <v>44758</v>
      </c>
      <c r="C8189" t="s">
        <v>13182</v>
      </c>
      <c r="F8189" t="s">
        <v>44759</v>
      </c>
      <c r="H8189" t="s">
        <v>44757</v>
      </c>
      <c r="J8189" t="s">
        <v>3933</v>
      </c>
      <c r="N8189" t="s">
        <v>1570</v>
      </c>
      <c r="O8189">
        <v>84401</v>
      </c>
      <c r="P8189" t="s">
        <v>50</v>
      </c>
      <c r="U8189" s="1">
        <v>44893</v>
      </c>
      <c r="V8189" s="1">
        <v>44893</v>
      </c>
      <c r="AC8189" t="s">
        <v>53</v>
      </c>
      <c r="AD8189">
        <v>2969551137</v>
      </c>
      <c r="AE8189" s="1">
        <v>40288.591666666667</v>
      </c>
      <c r="AG8189" t="s">
        <v>44760</v>
      </c>
      <c r="AH8189" t="s">
        <v>51</v>
      </c>
      <c r="AJ8189" t="s">
        <v>53</v>
      </c>
      <c r="AO8189" t="s">
        <v>8142</v>
      </c>
    </row>
    <row r="8190" spans="1:43" x14ac:dyDescent="0.35">
      <c r="A8190" t="s">
        <v>44761</v>
      </c>
      <c r="B8190" t="s">
        <v>7225</v>
      </c>
      <c r="C8190" t="s">
        <v>218</v>
      </c>
      <c r="F8190" t="s">
        <v>44762</v>
      </c>
      <c r="H8190" t="s">
        <v>44763</v>
      </c>
      <c r="J8190" t="s">
        <v>8730</v>
      </c>
      <c r="K8190" t="s">
        <v>39911</v>
      </c>
      <c r="M8190" t="s">
        <v>39912</v>
      </c>
      <c r="N8190" t="s">
        <v>9781</v>
      </c>
      <c r="O8190">
        <v>55337</v>
      </c>
      <c r="P8190" t="s">
        <v>50</v>
      </c>
      <c r="U8190" s="1">
        <v>44894</v>
      </c>
      <c r="V8190" s="1">
        <v>44894</v>
      </c>
      <c r="AC8190" t="s">
        <v>53</v>
      </c>
      <c r="AD8190">
        <v>2969473349</v>
      </c>
      <c r="AE8190" s="1">
        <v>37012.460416666669</v>
      </c>
      <c r="AG8190" t="s">
        <v>44764</v>
      </c>
      <c r="AH8190" t="s">
        <v>51</v>
      </c>
      <c r="AJ8190" t="s">
        <v>53</v>
      </c>
      <c r="AO8190" t="s">
        <v>8142</v>
      </c>
    </row>
    <row r="8191" spans="1:43" x14ac:dyDescent="0.35">
      <c r="A8191" t="s">
        <v>44765</v>
      </c>
      <c r="B8191" t="s">
        <v>11164</v>
      </c>
      <c r="C8191" t="s">
        <v>3324</v>
      </c>
      <c r="H8191" t="s">
        <v>44766</v>
      </c>
      <c r="J8191" t="s">
        <v>1543</v>
      </c>
      <c r="P8191" t="s">
        <v>50</v>
      </c>
      <c r="U8191" s="1">
        <v>44894</v>
      </c>
      <c r="V8191" s="1">
        <v>44894</v>
      </c>
      <c r="W8191" s="1">
        <v>44894.427777777775</v>
      </c>
      <c r="X8191" s="1">
        <v>44894.427777777775</v>
      </c>
      <c r="AC8191" t="s">
        <v>53</v>
      </c>
      <c r="AD8191">
        <v>2969475309</v>
      </c>
      <c r="AE8191" s="1">
        <v>37159</v>
      </c>
      <c r="AF8191" t="s">
        <v>1154</v>
      </c>
      <c r="AG8191" t="s">
        <v>44767</v>
      </c>
      <c r="AH8191" t="s">
        <v>51</v>
      </c>
      <c r="AJ8191" t="s">
        <v>53</v>
      </c>
      <c r="AL8191" t="s">
        <v>68</v>
      </c>
      <c r="AO8191" t="s">
        <v>5443</v>
      </c>
      <c r="AP8191" s="1">
        <v>45378.732638888891</v>
      </c>
      <c r="AQ8191" s="1">
        <v>45378.734722222223</v>
      </c>
    </row>
    <row r="8192" spans="1:43" x14ac:dyDescent="0.35">
      <c r="A8192" t="s">
        <v>44768</v>
      </c>
      <c r="B8192" t="s">
        <v>44769</v>
      </c>
      <c r="C8192" t="s">
        <v>758</v>
      </c>
      <c r="F8192" t="s">
        <v>44770</v>
      </c>
      <c r="H8192" t="s">
        <v>44768</v>
      </c>
      <c r="J8192" t="s">
        <v>13744</v>
      </c>
      <c r="N8192" t="s">
        <v>17594</v>
      </c>
      <c r="O8192">
        <v>27604</v>
      </c>
      <c r="P8192" t="s">
        <v>50</v>
      </c>
      <c r="U8192" s="1">
        <v>44894</v>
      </c>
      <c r="V8192" s="1">
        <v>44894</v>
      </c>
      <c r="AC8192" t="s">
        <v>53</v>
      </c>
      <c r="AD8192">
        <v>2969474461</v>
      </c>
      <c r="AE8192" s="1">
        <v>37104.381944444445</v>
      </c>
      <c r="AG8192" t="s">
        <v>44771</v>
      </c>
      <c r="AH8192" t="s">
        <v>51</v>
      </c>
      <c r="AJ8192" t="s">
        <v>53</v>
      </c>
      <c r="AO8192" t="s">
        <v>8142</v>
      </c>
    </row>
    <row r="8193" spans="1:43" x14ac:dyDescent="0.35">
      <c r="A8193" t="s">
        <v>44772</v>
      </c>
      <c r="B8193" t="s">
        <v>4271</v>
      </c>
      <c r="C8193" t="s">
        <v>44773</v>
      </c>
      <c r="F8193" t="s">
        <v>44774</v>
      </c>
      <c r="H8193" t="s">
        <v>44772</v>
      </c>
      <c r="J8193" t="s">
        <v>44775</v>
      </c>
      <c r="N8193" t="s">
        <v>287</v>
      </c>
      <c r="O8193">
        <v>80615</v>
      </c>
      <c r="P8193" t="s">
        <v>50</v>
      </c>
      <c r="U8193" s="1">
        <v>44894</v>
      </c>
      <c r="V8193" s="1">
        <v>44894</v>
      </c>
      <c r="W8193" s="1">
        <v>44894.490277777775</v>
      </c>
      <c r="X8193" s="1">
        <v>44894.490277777775</v>
      </c>
      <c r="AC8193" t="s">
        <v>53</v>
      </c>
      <c r="AD8193">
        <v>2969710897</v>
      </c>
      <c r="AE8193" s="1">
        <v>42641.615277777775</v>
      </c>
      <c r="AF8193" t="s">
        <v>44776</v>
      </c>
      <c r="AG8193" t="s">
        <v>44777</v>
      </c>
      <c r="AH8193" t="s">
        <v>51</v>
      </c>
      <c r="AJ8193" t="s">
        <v>53</v>
      </c>
      <c r="AL8193" t="s">
        <v>68</v>
      </c>
      <c r="AO8193" t="s">
        <v>5443</v>
      </c>
      <c r="AP8193" s="1">
        <v>45169.50277777778</v>
      </c>
      <c r="AQ8193" s="1">
        <v>45169.504861111112</v>
      </c>
    </row>
    <row r="8194" spans="1:43" x14ac:dyDescent="0.35">
      <c r="A8194" t="s">
        <v>44778</v>
      </c>
      <c r="B8194" t="s">
        <v>2072</v>
      </c>
      <c r="C8194" t="s">
        <v>44779</v>
      </c>
      <c r="F8194" t="s">
        <v>44780</v>
      </c>
      <c r="H8194" t="s">
        <v>44781</v>
      </c>
      <c r="J8194" t="s">
        <v>23966</v>
      </c>
      <c r="P8194" t="s">
        <v>50</v>
      </c>
      <c r="U8194" s="1">
        <v>44894</v>
      </c>
      <c r="V8194" s="1">
        <v>44894</v>
      </c>
      <c r="AC8194" t="s">
        <v>53</v>
      </c>
      <c r="AD8194">
        <v>2969484892</v>
      </c>
      <c r="AE8194" s="1">
        <v>37756</v>
      </c>
      <c r="AG8194" t="s">
        <v>44782</v>
      </c>
      <c r="AH8194" t="s">
        <v>51</v>
      </c>
      <c r="AJ8194" t="s">
        <v>53</v>
      </c>
      <c r="AO8194" t="s">
        <v>8142</v>
      </c>
    </row>
    <row r="8195" spans="1:43" x14ac:dyDescent="0.35">
      <c r="A8195" t="s">
        <v>44783</v>
      </c>
      <c r="B8195" t="s">
        <v>44784</v>
      </c>
      <c r="C8195" t="s">
        <v>904</v>
      </c>
      <c r="F8195" t="s">
        <v>44785</v>
      </c>
      <c r="H8195" t="s">
        <v>44783</v>
      </c>
      <c r="J8195" t="s">
        <v>44786</v>
      </c>
      <c r="K8195" t="s">
        <v>44787</v>
      </c>
      <c r="M8195" t="s">
        <v>7001</v>
      </c>
      <c r="N8195" t="s">
        <v>253</v>
      </c>
      <c r="O8195">
        <v>88316</v>
      </c>
      <c r="P8195" t="s">
        <v>50</v>
      </c>
      <c r="U8195" s="1">
        <v>44894</v>
      </c>
      <c r="V8195" s="1">
        <v>44894</v>
      </c>
      <c r="W8195" s="1">
        <v>44894.369444444441</v>
      </c>
      <c r="X8195" s="1">
        <v>44894.369444444441</v>
      </c>
      <c r="AC8195" t="s">
        <v>53</v>
      </c>
      <c r="AD8195">
        <v>1000000001</v>
      </c>
      <c r="AE8195" s="1">
        <v>39973.351388888892</v>
      </c>
      <c r="AF8195" t="s">
        <v>3377</v>
      </c>
      <c r="AG8195" t="s">
        <v>44788</v>
      </c>
      <c r="AH8195" t="s">
        <v>51</v>
      </c>
      <c r="AJ8195" t="s">
        <v>53</v>
      </c>
      <c r="AL8195" t="s">
        <v>78</v>
      </c>
      <c r="AO8195" t="s">
        <v>5443</v>
      </c>
      <c r="AP8195" s="1">
        <v>45247.625694444447</v>
      </c>
      <c r="AQ8195" s="1">
        <v>44894.379861111112</v>
      </c>
    </row>
    <row r="8196" spans="1:43" x14ac:dyDescent="0.35">
      <c r="A8196" t="s">
        <v>44789</v>
      </c>
      <c r="B8196" t="s">
        <v>44790</v>
      </c>
      <c r="C8196" t="s">
        <v>33119</v>
      </c>
      <c r="F8196" t="s">
        <v>44791</v>
      </c>
      <c r="H8196" t="s">
        <v>44789</v>
      </c>
      <c r="J8196" t="s">
        <v>6387</v>
      </c>
      <c r="K8196" t="s">
        <v>21210</v>
      </c>
      <c r="M8196" t="s">
        <v>3053</v>
      </c>
      <c r="N8196" t="s">
        <v>798</v>
      </c>
      <c r="O8196">
        <v>77078</v>
      </c>
      <c r="P8196" t="s">
        <v>50</v>
      </c>
      <c r="U8196" s="1">
        <v>44894</v>
      </c>
      <c r="V8196" s="1">
        <v>44894</v>
      </c>
      <c r="AC8196" t="s">
        <v>53</v>
      </c>
      <c r="AD8196">
        <v>2969484892</v>
      </c>
      <c r="AE8196" s="1">
        <v>37756</v>
      </c>
      <c r="AG8196" t="s">
        <v>44792</v>
      </c>
      <c r="AH8196" t="s">
        <v>51</v>
      </c>
      <c r="AJ8196" t="s">
        <v>53</v>
      </c>
      <c r="AO8196" t="s">
        <v>8142</v>
      </c>
    </row>
    <row r="8197" spans="1:43" x14ac:dyDescent="0.35">
      <c r="A8197" t="s">
        <v>44793</v>
      </c>
      <c r="B8197" t="s">
        <v>28483</v>
      </c>
      <c r="C8197" t="s">
        <v>622</v>
      </c>
      <c r="F8197" t="s">
        <v>44794</v>
      </c>
      <c r="H8197" t="s">
        <v>44793</v>
      </c>
      <c r="J8197" t="s">
        <v>5968</v>
      </c>
      <c r="N8197" t="s">
        <v>4526</v>
      </c>
      <c r="O8197">
        <v>85540</v>
      </c>
      <c r="P8197" t="s">
        <v>50</v>
      </c>
      <c r="U8197" s="1">
        <v>44894</v>
      </c>
      <c r="V8197" s="1">
        <v>44894</v>
      </c>
      <c r="AC8197" t="s">
        <v>53</v>
      </c>
      <c r="AD8197">
        <v>2969480780</v>
      </c>
      <c r="AE8197" s="1">
        <v>37467</v>
      </c>
      <c r="AG8197" t="s">
        <v>44795</v>
      </c>
      <c r="AH8197" t="s">
        <v>51</v>
      </c>
      <c r="AJ8197" t="s">
        <v>53</v>
      </c>
      <c r="AO8197" t="s">
        <v>8142</v>
      </c>
    </row>
    <row r="8198" spans="1:43" x14ac:dyDescent="0.35">
      <c r="A8198" t="s">
        <v>44796</v>
      </c>
      <c r="B8198" t="s">
        <v>3728</v>
      </c>
      <c r="C8198" t="s">
        <v>2340</v>
      </c>
      <c r="H8198" t="s">
        <v>44797</v>
      </c>
      <c r="J8198" t="s">
        <v>825</v>
      </c>
      <c r="P8198" t="s">
        <v>50</v>
      </c>
      <c r="U8198" s="1">
        <v>44894</v>
      </c>
      <c r="V8198" s="1">
        <v>44894</v>
      </c>
      <c r="W8198" s="1">
        <v>44894.709027777775</v>
      </c>
      <c r="X8198" s="1">
        <v>44894.709027777775</v>
      </c>
      <c r="AC8198" t="s">
        <v>53</v>
      </c>
      <c r="AD8198">
        <v>2969480621</v>
      </c>
      <c r="AE8198" s="1">
        <v>37459</v>
      </c>
      <c r="AF8198" t="s">
        <v>44798</v>
      </c>
      <c r="AG8198" t="s">
        <v>44799</v>
      </c>
      <c r="AH8198" t="s">
        <v>51</v>
      </c>
      <c r="AJ8198" t="s">
        <v>53</v>
      </c>
      <c r="AL8198" t="s">
        <v>68</v>
      </c>
      <c r="AO8198" t="s">
        <v>5443</v>
      </c>
      <c r="AP8198" s="1">
        <v>45476.648611111108</v>
      </c>
      <c r="AQ8198" s="1">
        <v>45476.651388888888</v>
      </c>
    </row>
    <row r="8199" spans="1:43" x14ac:dyDescent="0.35">
      <c r="A8199" t="s">
        <v>44800</v>
      </c>
      <c r="B8199" t="s">
        <v>44801</v>
      </c>
      <c r="C8199" t="s">
        <v>622</v>
      </c>
      <c r="F8199" t="s">
        <v>44802</v>
      </c>
      <c r="H8199" t="s">
        <v>44800</v>
      </c>
      <c r="I8199" t="s">
        <v>464</v>
      </c>
      <c r="J8199" t="s">
        <v>6387</v>
      </c>
      <c r="K8199" t="s">
        <v>44803</v>
      </c>
      <c r="M8199" t="s">
        <v>28447</v>
      </c>
      <c r="N8199" t="s">
        <v>14458</v>
      </c>
      <c r="O8199">
        <v>59802</v>
      </c>
      <c r="P8199" t="s">
        <v>50</v>
      </c>
      <c r="U8199" s="1">
        <v>44894</v>
      </c>
      <c r="V8199" s="1">
        <v>44894</v>
      </c>
      <c r="AC8199" t="s">
        <v>53</v>
      </c>
      <c r="AD8199">
        <v>2969484892</v>
      </c>
      <c r="AE8199" s="1">
        <v>37756</v>
      </c>
      <c r="AG8199" t="s">
        <v>44804</v>
      </c>
      <c r="AH8199" t="s">
        <v>51</v>
      </c>
      <c r="AJ8199" t="s">
        <v>53</v>
      </c>
      <c r="AO8199" t="s">
        <v>8142</v>
      </c>
    </row>
    <row r="8200" spans="1:43" x14ac:dyDescent="0.35">
      <c r="A8200" t="s">
        <v>44805</v>
      </c>
      <c r="B8200" t="s">
        <v>44806</v>
      </c>
      <c r="C8200" t="s">
        <v>12729</v>
      </c>
      <c r="F8200" t="s">
        <v>44807</v>
      </c>
      <c r="H8200" t="s">
        <v>44805</v>
      </c>
      <c r="J8200" t="s">
        <v>44808</v>
      </c>
      <c r="K8200" t="s">
        <v>44809</v>
      </c>
      <c r="M8200" t="s">
        <v>753</v>
      </c>
      <c r="N8200" t="s">
        <v>798</v>
      </c>
      <c r="O8200">
        <v>79928</v>
      </c>
      <c r="P8200" t="s">
        <v>50</v>
      </c>
      <c r="U8200" s="1">
        <v>44894</v>
      </c>
      <c r="V8200" s="1">
        <v>44894</v>
      </c>
      <c r="W8200" s="1">
        <v>44894.831944444442</v>
      </c>
      <c r="X8200" s="1">
        <v>44894.831944444442</v>
      </c>
      <c r="AC8200" t="s">
        <v>53</v>
      </c>
      <c r="AD8200">
        <v>2974014782</v>
      </c>
      <c r="AE8200" s="1">
        <v>45287.532638888886</v>
      </c>
      <c r="AF8200" t="s">
        <v>44810</v>
      </c>
      <c r="AG8200" t="s">
        <v>44811</v>
      </c>
      <c r="AH8200" t="s">
        <v>51</v>
      </c>
      <c r="AJ8200" t="s">
        <v>53</v>
      </c>
      <c r="AL8200" t="s">
        <v>78</v>
      </c>
      <c r="AO8200" t="s">
        <v>5443</v>
      </c>
      <c r="AP8200" s="1">
        <v>45287.587500000001</v>
      </c>
      <c r="AQ8200" s="1">
        <v>45287.54791666667</v>
      </c>
    </row>
    <row r="8201" spans="1:43" x14ac:dyDescent="0.35">
      <c r="A8201" t="s">
        <v>44812</v>
      </c>
      <c r="B8201" t="s">
        <v>44813</v>
      </c>
      <c r="C8201" t="s">
        <v>44814</v>
      </c>
      <c r="F8201" t="s">
        <v>44815</v>
      </c>
      <c r="H8201" t="s">
        <v>44812</v>
      </c>
      <c r="I8201" t="s">
        <v>179</v>
      </c>
      <c r="J8201" t="s">
        <v>6387</v>
      </c>
      <c r="K8201" t="s">
        <v>44816</v>
      </c>
      <c r="M8201" t="s">
        <v>28447</v>
      </c>
      <c r="N8201" t="s">
        <v>14458</v>
      </c>
      <c r="O8201">
        <v>59802</v>
      </c>
      <c r="P8201" t="s">
        <v>50</v>
      </c>
      <c r="U8201" s="1">
        <v>44894</v>
      </c>
      <c r="V8201" s="1">
        <v>44894</v>
      </c>
      <c r="AC8201" t="s">
        <v>53</v>
      </c>
      <c r="AD8201">
        <v>2969484892</v>
      </c>
      <c r="AE8201" s="1">
        <v>37756</v>
      </c>
      <c r="AG8201" t="s">
        <v>44817</v>
      </c>
      <c r="AH8201" t="s">
        <v>51</v>
      </c>
      <c r="AJ8201" t="s">
        <v>53</v>
      </c>
      <c r="AO8201" t="s">
        <v>8142</v>
      </c>
    </row>
    <row r="8202" spans="1:43" x14ac:dyDescent="0.35">
      <c r="A8202" t="s">
        <v>44818</v>
      </c>
      <c r="B8202" t="s">
        <v>4104</v>
      </c>
      <c r="C8202" t="s">
        <v>44819</v>
      </c>
      <c r="F8202" t="s">
        <v>14109</v>
      </c>
      <c r="H8202" t="s">
        <v>18652</v>
      </c>
      <c r="J8202" t="s">
        <v>11008</v>
      </c>
      <c r="N8202" t="s">
        <v>12913</v>
      </c>
      <c r="O8202">
        <v>35673</v>
      </c>
      <c r="P8202" t="s">
        <v>50</v>
      </c>
      <c r="U8202" s="1">
        <v>44895</v>
      </c>
      <c r="V8202" s="1">
        <v>44895</v>
      </c>
      <c r="AC8202" t="s">
        <v>53</v>
      </c>
      <c r="AD8202">
        <v>2969478809</v>
      </c>
      <c r="AE8202" s="1">
        <v>37358</v>
      </c>
      <c r="AG8202" t="s">
        <v>44820</v>
      </c>
      <c r="AH8202" t="s">
        <v>51</v>
      </c>
      <c r="AJ8202" t="s">
        <v>53</v>
      </c>
      <c r="AO8202" t="s">
        <v>8142</v>
      </c>
    </row>
    <row r="8203" spans="1:43" x14ac:dyDescent="0.35">
      <c r="A8203" t="s">
        <v>44821</v>
      </c>
      <c r="B8203" t="s">
        <v>44822</v>
      </c>
      <c r="C8203" t="s">
        <v>44264</v>
      </c>
      <c r="F8203" t="s">
        <v>44823</v>
      </c>
      <c r="H8203" t="s">
        <v>44821</v>
      </c>
      <c r="J8203" t="s">
        <v>44824</v>
      </c>
      <c r="K8203" t="s">
        <v>44825</v>
      </c>
      <c r="M8203" t="s">
        <v>7579</v>
      </c>
      <c r="N8203" t="s">
        <v>65</v>
      </c>
      <c r="O8203">
        <v>80480</v>
      </c>
      <c r="P8203" t="s">
        <v>50</v>
      </c>
      <c r="U8203" s="1">
        <v>44895</v>
      </c>
      <c r="V8203" s="1">
        <v>44895</v>
      </c>
      <c r="W8203" s="1">
        <v>44895.366666666669</v>
      </c>
      <c r="X8203" s="1">
        <v>44895.366666666669</v>
      </c>
      <c r="AC8203" t="s">
        <v>51</v>
      </c>
      <c r="AD8203">
        <v>2972148130</v>
      </c>
      <c r="AE8203" s="1">
        <v>44895.381944444445</v>
      </c>
      <c r="AF8203" t="s">
        <v>44826</v>
      </c>
      <c r="AG8203" t="s">
        <v>44827</v>
      </c>
      <c r="AH8203" t="s">
        <v>51</v>
      </c>
      <c r="AJ8203" t="s">
        <v>53</v>
      </c>
      <c r="AL8203" t="s">
        <v>68</v>
      </c>
      <c r="AO8203" t="s">
        <v>5443</v>
      </c>
      <c r="AP8203" s="1">
        <v>44895.365972222222</v>
      </c>
    </row>
    <row r="8204" spans="1:43" x14ac:dyDescent="0.35">
      <c r="A8204" t="s">
        <v>44828</v>
      </c>
      <c r="B8204" t="s">
        <v>23195</v>
      </c>
      <c r="C8204" t="s">
        <v>44829</v>
      </c>
      <c r="D8204" t="s">
        <v>240</v>
      </c>
      <c r="F8204" t="s">
        <v>47</v>
      </c>
      <c r="H8204" t="s">
        <v>44830</v>
      </c>
      <c r="J8204" t="s">
        <v>49</v>
      </c>
      <c r="P8204" t="s">
        <v>50</v>
      </c>
      <c r="U8204" s="1">
        <v>44895</v>
      </c>
      <c r="V8204" s="1">
        <v>44895</v>
      </c>
      <c r="W8204" s="1">
        <v>44895.691666666666</v>
      </c>
      <c r="X8204" s="1">
        <v>44895.691666666666</v>
      </c>
      <c r="AC8204" t="s">
        <v>53</v>
      </c>
      <c r="AD8204">
        <v>2969485219</v>
      </c>
      <c r="AE8204" s="1">
        <v>37784</v>
      </c>
      <c r="AF8204" t="s">
        <v>2021</v>
      </c>
      <c r="AG8204" t="s">
        <v>44831</v>
      </c>
      <c r="AH8204" t="s">
        <v>51</v>
      </c>
      <c r="AJ8204" t="s">
        <v>53</v>
      </c>
      <c r="AL8204" t="s">
        <v>68</v>
      </c>
      <c r="AO8204" t="s">
        <v>5443</v>
      </c>
      <c r="AP8204" s="1">
        <v>44895.690972222219</v>
      </c>
    </row>
    <row r="8205" spans="1:43" x14ac:dyDescent="0.35">
      <c r="A8205" t="s">
        <v>44832</v>
      </c>
      <c r="B8205" t="s">
        <v>44833</v>
      </c>
      <c r="C8205" t="s">
        <v>2444</v>
      </c>
      <c r="F8205" t="s">
        <v>44834</v>
      </c>
      <c r="H8205" t="s">
        <v>44832</v>
      </c>
      <c r="J8205" t="s">
        <v>18421</v>
      </c>
      <c r="N8205" t="s">
        <v>15086</v>
      </c>
      <c r="O8205">
        <v>46074</v>
      </c>
      <c r="P8205" t="s">
        <v>50</v>
      </c>
      <c r="U8205" s="1">
        <v>44895</v>
      </c>
      <c r="V8205" s="1">
        <v>44895</v>
      </c>
      <c r="AC8205" t="s">
        <v>53</v>
      </c>
      <c r="AD8205">
        <v>2969580399</v>
      </c>
      <c r="AE8205" s="1">
        <v>41190.404166666667</v>
      </c>
      <c r="AG8205" t="s">
        <v>44835</v>
      </c>
      <c r="AH8205" t="s">
        <v>51</v>
      </c>
      <c r="AJ8205" t="s">
        <v>53</v>
      </c>
      <c r="AO8205" t="s">
        <v>8142</v>
      </c>
    </row>
    <row r="8206" spans="1:43" x14ac:dyDescent="0.35">
      <c r="A8206" t="s">
        <v>44836</v>
      </c>
      <c r="B8206" t="s">
        <v>44837</v>
      </c>
      <c r="C8206" t="s">
        <v>758</v>
      </c>
      <c r="F8206" t="s">
        <v>44838</v>
      </c>
      <c r="H8206" t="s">
        <v>44836</v>
      </c>
      <c r="I8206" t="s">
        <v>464</v>
      </c>
      <c r="J8206" t="s">
        <v>6387</v>
      </c>
      <c r="K8206" t="s">
        <v>44839</v>
      </c>
      <c r="M8206" t="s">
        <v>28447</v>
      </c>
      <c r="N8206" t="s">
        <v>14458</v>
      </c>
      <c r="O8206">
        <v>59802</v>
      </c>
      <c r="P8206" t="s">
        <v>50</v>
      </c>
      <c r="U8206" s="1">
        <v>44895</v>
      </c>
      <c r="V8206" s="1">
        <v>44895</v>
      </c>
      <c r="AC8206" t="s">
        <v>53</v>
      </c>
      <c r="AD8206">
        <v>2969484892</v>
      </c>
      <c r="AE8206" s="1">
        <v>37756</v>
      </c>
      <c r="AG8206" t="s">
        <v>44840</v>
      </c>
      <c r="AH8206" t="s">
        <v>51</v>
      </c>
      <c r="AJ8206" t="s">
        <v>53</v>
      </c>
      <c r="AO8206" t="s">
        <v>8142</v>
      </c>
    </row>
    <row r="8207" spans="1:43" x14ac:dyDescent="0.35">
      <c r="A8207" t="s">
        <v>44841</v>
      </c>
      <c r="B8207" t="s">
        <v>8314</v>
      </c>
      <c r="C8207" t="s">
        <v>44842</v>
      </c>
      <c r="F8207" t="s">
        <v>44843</v>
      </c>
      <c r="H8207" t="s">
        <v>44844</v>
      </c>
      <c r="I8207" t="s">
        <v>464</v>
      </c>
      <c r="J8207" t="s">
        <v>18584</v>
      </c>
      <c r="K8207" t="s">
        <v>44845</v>
      </c>
      <c r="M8207" t="s">
        <v>44846</v>
      </c>
      <c r="N8207" t="s">
        <v>13648</v>
      </c>
      <c r="O8207" t="s">
        <v>44847</v>
      </c>
      <c r="P8207" t="s">
        <v>4438</v>
      </c>
      <c r="U8207" s="1">
        <v>44895</v>
      </c>
      <c r="V8207" s="1">
        <v>44895</v>
      </c>
      <c r="W8207" s="1">
        <v>44895.654861111114</v>
      </c>
      <c r="X8207" s="1">
        <v>44956.689583333333</v>
      </c>
      <c r="Y8207" s="1">
        <v>44956.715277777781</v>
      </c>
      <c r="AC8207" t="s">
        <v>53</v>
      </c>
      <c r="AD8207">
        <v>2969543968</v>
      </c>
      <c r="AE8207" s="1">
        <v>40032.470138888886</v>
      </c>
      <c r="AF8207" t="s">
        <v>44848</v>
      </c>
      <c r="AG8207" t="s">
        <v>44849</v>
      </c>
      <c r="AH8207" t="s">
        <v>51</v>
      </c>
      <c r="AJ8207" t="s">
        <v>53</v>
      </c>
      <c r="AL8207" t="s">
        <v>68</v>
      </c>
      <c r="AO8207" t="s">
        <v>5443</v>
      </c>
      <c r="AP8207" s="1">
        <v>44895.649305555555</v>
      </c>
    </row>
    <row r="8208" spans="1:43" x14ac:dyDescent="0.35">
      <c r="A8208" t="s">
        <v>44850</v>
      </c>
      <c r="B8208" t="s">
        <v>44851</v>
      </c>
      <c r="C8208" t="s">
        <v>7633</v>
      </c>
      <c r="F8208" t="s">
        <v>44852</v>
      </c>
      <c r="H8208" t="s">
        <v>44850</v>
      </c>
      <c r="J8208" t="s">
        <v>44853</v>
      </c>
      <c r="N8208" t="s">
        <v>287</v>
      </c>
      <c r="O8208">
        <v>80229</v>
      </c>
      <c r="P8208" t="s">
        <v>50</v>
      </c>
      <c r="U8208" s="1">
        <v>44895</v>
      </c>
      <c r="V8208" s="1">
        <v>44895</v>
      </c>
      <c r="W8208" s="1">
        <v>44895.34097222222</v>
      </c>
      <c r="X8208" s="1">
        <v>44895.34097222222</v>
      </c>
      <c r="AC8208" t="s">
        <v>53</v>
      </c>
      <c r="AD8208">
        <v>2969480656</v>
      </c>
      <c r="AE8208" s="1">
        <v>37460</v>
      </c>
      <c r="AG8208" t="s">
        <v>44854</v>
      </c>
      <c r="AH8208" t="s">
        <v>51</v>
      </c>
      <c r="AJ8208" t="s">
        <v>53</v>
      </c>
      <c r="AL8208" t="s">
        <v>78</v>
      </c>
      <c r="AO8208" t="s">
        <v>8142</v>
      </c>
    </row>
    <row r="8209" spans="1:43" x14ac:dyDescent="0.35">
      <c r="A8209" t="s">
        <v>44855</v>
      </c>
      <c r="B8209" t="s">
        <v>29136</v>
      </c>
      <c r="C8209" t="s">
        <v>331</v>
      </c>
      <c r="F8209" t="s">
        <v>44856</v>
      </c>
      <c r="H8209" t="s">
        <v>44855</v>
      </c>
      <c r="J8209" t="s">
        <v>44857</v>
      </c>
      <c r="K8209" t="s">
        <v>44858</v>
      </c>
      <c r="M8209" t="s">
        <v>137</v>
      </c>
      <c r="N8209" t="s">
        <v>65</v>
      </c>
      <c r="O8209">
        <v>80216</v>
      </c>
      <c r="P8209" t="s">
        <v>50</v>
      </c>
      <c r="U8209" s="1">
        <v>44895</v>
      </c>
      <c r="V8209" s="1">
        <v>44895</v>
      </c>
      <c r="W8209" s="1">
        <v>44895.468055555553</v>
      </c>
      <c r="X8209" s="1">
        <v>44895.468055555553</v>
      </c>
      <c r="AC8209" t="s">
        <v>53</v>
      </c>
      <c r="AD8209">
        <v>2972148193</v>
      </c>
      <c r="AE8209" s="1">
        <v>44895.470833333333</v>
      </c>
      <c r="AF8209" t="s">
        <v>44859</v>
      </c>
      <c r="AG8209" t="s">
        <v>44860</v>
      </c>
      <c r="AH8209" t="s">
        <v>51</v>
      </c>
      <c r="AJ8209" t="s">
        <v>53</v>
      </c>
      <c r="AL8209" t="s">
        <v>68</v>
      </c>
      <c r="AO8209" t="s">
        <v>5443</v>
      </c>
      <c r="AP8209" s="1">
        <v>44900.436805555553</v>
      </c>
    </row>
    <row r="8210" spans="1:43" x14ac:dyDescent="0.35">
      <c r="A8210" t="s">
        <v>44861</v>
      </c>
      <c r="B8210" t="s">
        <v>44862</v>
      </c>
      <c r="C8210" t="s">
        <v>702</v>
      </c>
      <c r="F8210" t="s">
        <v>44863</v>
      </c>
      <c r="H8210" t="s">
        <v>44864</v>
      </c>
      <c r="I8210" t="s">
        <v>179</v>
      </c>
      <c r="J8210" t="s">
        <v>44865</v>
      </c>
      <c r="K8210" t="s">
        <v>44866</v>
      </c>
      <c r="M8210" t="s">
        <v>12366</v>
      </c>
      <c r="N8210" t="s">
        <v>2123</v>
      </c>
      <c r="O8210">
        <v>55352</v>
      </c>
      <c r="P8210" t="s">
        <v>50</v>
      </c>
      <c r="U8210" s="1">
        <v>44895</v>
      </c>
      <c r="V8210" s="1">
        <v>44895</v>
      </c>
      <c r="AC8210" t="s">
        <v>53</v>
      </c>
      <c r="AD8210">
        <v>2969516823</v>
      </c>
      <c r="AE8210" s="1">
        <v>38747.356944444444</v>
      </c>
      <c r="AG8210" t="s">
        <v>44867</v>
      </c>
      <c r="AH8210" t="s">
        <v>51</v>
      </c>
      <c r="AJ8210" t="s">
        <v>53</v>
      </c>
      <c r="AO8210" t="s">
        <v>8142</v>
      </c>
    </row>
    <row r="8211" spans="1:43" x14ac:dyDescent="0.35">
      <c r="A8211" t="s">
        <v>44868</v>
      </c>
      <c r="B8211" t="s">
        <v>44869</v>
      </c>
      <c r="C8211" t="s">
        <v>904</v>
      </c>
      <c r="F8211" t="s">
        <v>44870</v>
      </c>
      <c r="H8211" t="s">
        <v>44868</v>
      </c>
      <c r="J8211" t="s">
        <v>25819</v>
      </c>
      <c r="N8211" t="s">
        <v>37539</v>
      </c>
      <c r="O8211" t="s">
        <v>44871</v>
      </c>
      <c r="P8211" t="s">
        <v>4438</v>
      </c>
      <c r="U8211" s="1">
        <v>44895</v>
      </c>
      <c r="V8211" s="1">
        <v>44895</v>
      </c>
      <c r="AC8211" t="s">
        <v>53</v>
      </c>
      <c r="AD8211">
        <v>2969640882</v>
      </c>
      <c r="AE8211" s="1">
        <v>41834.517361111109</v>
      </c>
      <c r="AG8211" t="s">
        <v>44872</v>
      </c>
      <c r="AH8211" t="s">
        <v>51</v>
      </c>
      <c r="AJ8211" t="s">
        <v>53</v>
      </c>
      <c r="AO8211" t="s">
        <v>8142</v>
      </c>
    </row>
    <row r="8212" spans="1:43" x14ac:dyDescent="0.35">
      <c r="A8212" t="s">
        <v>44873</v>
      </c>
      <c r="B8212" t="s">
        <v>7642</v>
      </c>
      <c r="C8212" t="s">
        <v>2923</v>
      </c>
      <c r="F8212">
        <v>17199226781</v>
      </c>
      <c r="H8212" t="s">
        <v>44873</v>
      </c>
      <c r="J8212" t="s">
        <v>44874</v>
      </c>
      <c r="N8212" t="s">
        <v>287</v>
      </c>
      <c r="O8212">
        <v>80808</v>
      </c>
      <c r="P8212" t="s">
        <v>50</v>
      </c>
      <c r="U8212" s="1">
        <v>44895</v>
      </c>
      <c r="V8212" s="1">
        <v>44895</v>
      </c>
      <c r="W8212" s="1">
        <v>44895.758333333331</v>
      </c>
      <c r="X8212" s="1">
        <v>44895.758333333331</v>
      </c>
      <c r="AC8212" t="s">
        <v>53</v>
      </c>
      <c r="AD8212">
        <v>1000000001</v>
      </c>
      <c r="AE8212" s="1">
        <v>39973.351388888892</v>
      </c>
      <c r="AF8212" t="s">
        <v>3377</v>
      </c>
      <c r="AG8212" t="s">
        <v>44875</v>
      </c>
      <c r="AH8212" t="s">
        <v>51</v>
      </c>
      <c r="AJ8212" t="s">
        <v>53</v>
      </c>
      <c r="AL8212" t="s">
        <v>78</v>
      </c>
      <c r="AO8212" t="s">
        <v>8142</v>
      </c>
    </row>
    <row r="8213" spans="1:43" x14ac:dyDescent="0.35">
      <c r="A8213" t="s">
        <v>44876</v>
      </c>
      <c r="B8213" t="s">
        <v>44877</v>
      </c>
      <c r="C8213" t="s">
        <v>21051</v>
      </c>
      <c r="F8213" t="s">
        <v>44878</v>
      </c>
      <c r="H8213" t="s">
        <v>44876</v>
      </c>
      <c r="J8213" t="s">
        <v>44879</v>
      </c>
      <c r="N8213" t="s">
        <v>287</v>
      </c>
      <c r="O8213">
        <v>80124</v>
      </c>
      <c r="P8213" t="s">
        <v>50</v>
      </c>
      <c r="U8213" s="1">
        <v>44895</v>
      </c>
      <c r="V8213" s="1">
        <v>44895</v>
      </c>
      <c r="W8213" s="1">
        <v>44895.65902777778</v>
      </c>
      <c r="X8213" s="1">
        <v>44895.65902777778</v>
      </c>
      <c r="AC8213" t="s">
        <v>53</v>
      </c>
      <c r="AD8213">
        <v>1000000001</v>
      </c>
      <c r="AE8213" s="1">
        <v>39973.351388888892</v>
      </c>
      <c r="AF8213" t="s">
        <v>3377</v>
      </c>
      <c r="AG8213" t="s">
        <v>44880</v>
      </c>
      <c r="AH8213" t="s">
        <v>51</v>
      </c>
      <c r="AJ8213" t="s">
        <v>53</v>
      </c>
      <c r="AL8213" t="s">
        <v>78</v>
      </c>
      <c r="AO8213" t="s">
        <v>8142</v>
      </c>
    </row>
    <row r="8214" spans="1:43" x14ac:dyDescent="0.35">
      <c r="A8214" t="s">
        <v>44881</v>
      </c>
      <c r="B8214" t="s">
        <v>22540</v>
      </c>
      <c r="C8214" t="s">
        <v>13108</v>
      </c>
      <c r="H8214" t="s">
        <v>44881</v>
      </c>
      <c r="J8214" t="s">
        <v>44882</v>
      </c>
      <c r="U8214" s="1">
        <v>44895</v>
      </c>
      <c r="V8214" s="1">
        <v>44895</v>
      </c>
      <c r="W8214" s="1">
        <v>44895.664583333331</v>
      </c>
      <c r="X8214" s="1">
        <v>44895.664583333331</v>
      </c>
      <c r="AC8214" t="s">
        <v>53</v>
      </c>
      <c r="AD8214">
        <v>2969795879</v>
      </c>
      <c r="AE8214" s="1">
        <v>43235.49722222222</v>
      </c>
      <c r="AF8214" t="s">
        <v>25334</v>
      </c>
      <c r="AG8214" t="s">
        <v>44883</v>
      </c>
      <c r="AH8214" t="s">
        <v>51</v>
      </c>
      <c r="AJ8214" t="s">
        <v>53</v>
      </c>
      <c r="AL8214" t="s">
        <v>68</v>
      </c>
      <c r="AO8214" t="s">
        <v>5443</v>
      </c>
      <c r="AP8214" s="1">
        <v>45462.361805555556</v>
      </c>
      <c r="AQ8214" s="1">
        <v>45447.65625</v>
      </c>
    </row>
    <row r="8215" spans="1:43" x14ac:dyDescent="0.35">
      <c r="A8215" t="s">
        <v>44884</v>
      </c>
      <c r="B8215" t="s">
        <v>903</v>
      </c>
      <c r="C8215" t="s">
        <v>364</v>
      </c>
      <c r="F8215" t="s">
        <v>44885</v>
      </c>
      <c r="H8215" t="s">
        <v>44884</v>
      </c>
      <c r="J8215" t="s">
        <v>13744</v>
      </c>
      <c r="K8215" t="s">
        <v>44886</v>
      </c>
      <c r="M8215" t="s">
        <v>44887</v>
      </c>
      <c r="N8215" t="s">
        <v>798</v>
      </c>
      <c r="O8215">
        <v>78541</v>
      </c>
      <c r="P8215" t="s">
        <v>50</v>
      </c>
      <c r="U8215" s="1">
        <v>44896</v>
      </c>
      <c r="V8215" s="1">
        <v>44896</v>
      </c>
      <c r="AC8215" t="s">
        <v>53</v>
      </c>
      <c r="AD8215">
        <v>2969474461</v>
      </c>
      <c r="AE8215" s="1">
        <v>37104.381944444445</v>
      </c>
      <c r="AG8215" t="s">
        <v>44888</v>
      </c>
      <c r="AH8215" t="s">
        <v>51</v>
      </c>
      <c r="AJ8215" t="s">
        <v>53</v>
      </c>
      <c r="AO8215" t="s">
        <v>8142</v>
      </c>
    </row>
    <row r="8216" spans="1:43" x14ac:dyDescent="0.35">
      <c r="A8216" t="s">
        <v>44889</v>
      </c>
      <c r="B8216" t="s">
        <v>38870</v>
      </c>
      <c r="C8216" t="s">
        <v>4450</v>
      </c>
      <c r="F8216" t="s">
        <v>44890</v>
      </c>
      <c r="H8216" t="s">
        <v>44889</v>
      </c>
      <c r="J8216" t="s">
        <v>13574</v>
      </c>
      <c r="N8216" t="s">
        <v>37539</v>
      </c>
      <c r="O8216" t="s">
        <v>44891</v>
      </c>
      <c r="P8216" t="s">
        <v>4438</v>
      </c>
      <c r="U8216" s="1">
        <v>44896</v>
      </c>
      <c r="V8216" s="1">
        <v>44896</v>
      </c>
      <c r="AC8216" t="s">
        <v>53</v>
      </c>
      <c r="AD8216">
        <v>2969823183</v>
      </c>
      <c r="AE8216" s="1">
        <v>43312.453472222223</v>
      </c>
      <c r="AG8216" t="s">
        <v>44892</v>
      </c>
      <c r="AH8216" t="s">
        <v>51</v>
      </c>
      <c r="AJ8216" t="s">
        <v>53</v>
      </c>
      <c r="AO8216" t="s">
        <v>8142</v>
      </c>
    </row>
    <row r="8217" spans="1:43" x14ac:dyDescent="0.35">
      <c r="A8217" t="s">
        <v>44893</v>
      </c>
      <c r="B8217" t="s">
        <v>11668</v>
      </c>
      <c r="C8217" t="s">
        <v>44894</v>
      </c>
      <c r="F8217" t="s">
        <v>44895</v>
      </c>
      <c r="H8217" t="s">
        <v>44896</v>
      </c>
      <c r="J8217" t="s">
        <v>9778</v>
      </c>
      <c r="K8217" t="s">
        <v>16376</v>
      </c>
      <c r="M8217" t="s">
        <v>9780</v>
      </c>
      <c r="N8217" t="s">
        <v>9781</v>
      </c>
      <c r="O8217">
        <v>56310</v>
      </c>
      <c r="P8217" t="s">
        <v>50</v>
      </c>
      <c r="U8217" s="1">
        <v>44896</v>
      </c>
      <c r="V8217" s="1">
        <v>44896</v>
      </c>
      <c r="W8217" s="1">
        <v>44896.636805555558</v>
      </c>
      <c r="X8217" s="1">
        <v>44896.636805555558</v>
      </c>
      <c r="AC8217" t="s">
        <v>53</v>
      </c>
      <c r="AD8217">
        <v>2969506030</v>
      </c>
      <c r="AE8217" s="1">
        <v>38097.646527777775</v>
      </c>
      <c r="AF8217" t="s">
        <v>9782</v>
      </c>
      <c r="AG8217" t="s">
        <v>44897</v>
      </c>
      <c r="AH8217" t="s">
        <v>51</v>
      </c>
      <c r="AJ8217" t="s">
        <v>53</v>
      </c>
      <c r="AL8217" t="s">
        <v>68</v>
      </c>
      <c r="AO8217" t="s">
        <v>8142</v>
      </c>
      <c r="AP8217" s="1">
        <v>45117.550694444442</v>
      </c>
      <c r="AQ8217" s="1">
        <v>45119.493750000001</v>
      </c>
    </row>
    <row r="8218" spans="1:43" x14ac:dyDescent="0.35">
      <c r="A8218" t="s">
        <v>44898</v>
      </c>
      <c r="B8218" t="s">
        <v>11164</v>
      </c>
      <c r="C8218" t="s">
        <v>4809</v>
      </c>
      <c r="F8218" t="s">
        <v>44899</v>
      </c>
      <c r="H8218" t="s">
        <v>44898</v>
      </c>
      <c r="J8218" t="s">
        <v>6387</v>
      </c>
      <c r="K8218" t="s">
        <v>13097</v>
      </c>
      <c r="M8218" t="s">
        <v>5488</v>
      </c>
      <c r="N8218" t="s">
        <v>1515</v>
      </c>
      <c r="O8218" t="s">
        <v>13098</v>
      </c>
      <c r="P8218" t="s">
        <v>50</v>
      </c>
      <c r="U8218" s="1">
        <v>44896</v>
      </c>
      <c r="V8218" s="1">
        <v>44896</v>
      </c>
      <c r="AC8218" t="s">
        <v>53</v>
      </c>
      <c r="AD8218">
        <v>2969484892</v>
      </c>
      <c r="AE8218" s="1">
        <v>37756</v>
      </c>
      <c r="AG8218" t="s">
        <v>44900</v>
      </c>
      <c r="AH8218" t="s">
        <v>51</v>
      </c>
      <c r="AJ8218" t="s">
        <v>53</v>
      </c>
      <c r="AO8218" t="s">
        <v>8142</v>
      </c>
    </row>
    <row r="8219" spans="1:43" x14ac:dyDescent="0.35">
      <c r="A8219" t="s">
        <v>44901</v>
      </c>
      <c r="B8219" t="s">
        <v>44902</v>
      </c>
      <c r="C8219" t="s">
        <v>1608</v>
      </c>
      <c r="F8219" t="s">
        <v>44903</v>
      </c>
      <c r="H8219" t="s">
        <v>44904</v>
      </c>
      <c r="I8219" t="s">
        <v>464</v>
      </c>
      <c r="J8219" t="s">
        <v>6387</v>
      </c>
      <c r="K8219" t="s">
        <v>44905</v>
      </c>
      <c r="M8219" t="s">
        <v>16467</v>
      </c>
      <c r="N8219" t="s">
        <v>4353</v>
      </c>
      <c r="O8219">
        <v>97756</v>
      </c>
      <c r="P8219" t="s">
        <v>50</v>
      </c>
      <c r="U8219" s="1">
        <v>44896</v>
      </c>
      <c r="V8219" s="1">
        <v>44896</v>
      </c>
      <c r="AC8219" t="s">
        <v>53</v>
      </c>
      <c r="AD8219">
        <v>2969484892</v>
      </c>
      <c r="AE8219" s="1">
        <v>37756</v>
      </c>
      <c r="AG8219" t="s">
        <v>44906</v>
      </c>
      <c r="AH8219" t="s">
        <v>51</v>
      </c>
      <c r="AJ8219" t="s">
        <v>53</v>
      </c>
      <c r="AO8219" t="s">
        <v>8142</v>
      </c>
    </row>
    <row r="8220" spans="1:43" x14ac:dyDescent="0.35">
      <c r="A8220" t="s">
        <v>44907</v>
      </c>
      <c r="B8220" t="s">
        <v>6053</v>
      </c>
      <c r="C8220" t="s">
        <v>530</v>
      </c>
      <c r="F8220" t="s">
        <v>44908</v>
      </c>
      <c r="H8220" t="s">
        <v>44907</v>
      </c>
      <c r="J8220" t="s">
        <v>44909</v>
      </c>
      <c r="K8220" t="s">
        <v>44910</v>
      </c>
      <c r="M8220" t="s">
        <v>10563</v>
      </c>
      <c r="N8220" t="s">
        <v>65</v>
      </c>
      <c r="O8220" t="s">
        <v>44911</v>
      </c>
      <c r="P8220" t="s">
        <v>50</v>
      </c>
      <c r="U8220" s="1">
        <v>44896</v>
      </c>
      <c r="V8220" s="1">
        <v>44896</v>
      </c>
      <c r="W8220" s="1">
        <v>44896.751388888886</v>
      </c>
      <c r="X8220" s="1">
        <v>44896.751388888886</v>
      </c>
      <c r="AC8220" t="s">
        <v>53</v>
      </c>
      <c r="AD8220">
        <v>2972148923</v>
      </c>
      <c r="AE8220" s="1">
        <v>44897.39166666667</v>
      </c>
      <c r="AF8220" t="s">
        <v>44912</v>
      </c>
      <c r="AG8220" t="s">
        <v>44913</v>
      </c>
      <c r="AH8220" t="s">
        <v>51</v>
      </c>
      <c r="AJ8220" t="s">
        <v>53</v>
      </c>
      <c r="AL8220" t="s">
        <v>68</v>
      </c>
      <c r="AO8220" t="s">
        <v>5443</v>
      </c>
      <c r="AP8220" s="1">
        <v>44897.675000000003</v>
      </c>
    </row>
    <row r="8221" spans="1:43" x14ac:dyDescent="0.35">
      <c r="A8221" t="s">
        <v>44914</v>
      </c>
      <c r="B8221" t="s">
        <v>44915</v>
      </c>
      <c r="C8221" t="s">
        <v>44916</v>
      </c>
      <c r="D8221" t="s">
        <v>97</v>
      </c>
      <c r="F8221" t="s">
        <v>44917</v>
      </c>
      <c r="G8221" t="s">
        <v>44918</v>
      </c>
      <c r="H8221" t="s">
        <v>44919</v>
      </c>
      <c r="J8221" t="s">
        <v>5634</v>
      </c>
      <c r="P8221" t="s">
        <v>50</v>
      </c>
      <c r="U8221" s="1">
        <v>44896</v>
      </c>
      <c r="V8221" s="1">
        <v>44896</v>
      </c>
      <c r="W8221" s="1">
        <v>44896.5</v>
      </c>
      <c r="X8221" s="1">
        <v>44896.5</v>
      </c>
      <c r="AC8221" t="s">
        <v>53</v>
      </c>
      <c r="AD8221">
        <v>1000000001</v>
      </c>
      <c r="AE8221" s="1">
        <v>39973.351388888892</v>
      </c>
      <c r="AF8221" t="s">
        <v>3377</v>
      </c>
      <c r="AG8221" t="s">
        <v>44920</v>
      </c>
      <c r="AH8221" t="s">
        <v>51</v>
      </c>
      <c r="AJ8221" t="s">
        <v>53</v>
      </c>
      <c r="AL8221" t="s">
        <v>78</v>
      </c>
      <c r="AO8221" t="s">
        <v>5443</v>
      </c>
      <c r="AP8221" s="1">
        <v>44896.497916666667</v>
      </c>
    </row>
    <row r="8222" spans="1:43" x14ac:dyDescent="0.35">
      <c r="A8222">
        <v>284721</v>
      </c>
      <c r="B8222" t="s">
        <v>4813</v>
      </c>
      <c r="C8222" t="s">
        <v>44921</v>
      </c>
      <c r="F8222" t="s">
        <v>41747</v>
      </c>
      <c r="H8222" t="s">
        <v>43649</v>
      </c>
      <c r="J8222" t="s">
        <v>18584</v>
      </c>
      <c r="N8222" t="s">
        <v>398</v>
      </c>
      <c r="O8222">
        <v>87410</v>
      </c>
      <c r="P8222" t="s">
        <v>50</v>
      </c>
      <c r="U8222" s="1">
        <v>44896</v>
      </c>
      <c r="V8222" s="1">
        <v>44896</v>
      </c>
      <c r="W8222" s="1">
        <v>44896.625</v>
      </c>
      <c r="X8222" s="1">
        <v>44896.625</v>
      </c>
      <c r="AC8222" t="s">
        <v>53</v>
      </c>
      <c r="AD8222">
        <v>2969543968</v>
      </c>
      <c r="AE8222" s="1">
        <v>40032.470138888886</v>
      </c>
      <c r="AG8222" t="s">
        <v>44922</v>
      </c>
      <c r="AH8222" t="s">
        <v>51</v>
      </c>
      <c r="AJ8222" t="s">
        <v>53</v>
      </c>
      <c r="AL8222" t="s">
        <v>78</v>
      </c>
      <c r="AO8222" t="s">
        <v>8142</v>
      </c>
    </row>
    <row r="8223" spans="1:43" x14ac:dyDescent="0.35">
      <c r="A8223">
        <v>346839</v>
      </c>
      <c r="B8223" t="s">
        <v>22578</v>
      </c>
      <c r="C8223" t="s">
        <v>11112</v>
      </c>
      <c r="F8223" t="s">
        <v>41747</v>
      </c>
      <c r="H8223" t="s">
        <v>43646</v>
      </c>
      <c r="J8223" t="s">
        <v>18584</v>
      </c>
      <c r="N8223" t="s">
        <v>398</v>
      </c>
      <c r="O8223">
        <v>87144</v>
      </c>
      <c r="P8223" t="s">
        <v>50</v>
      </c>
      <c r="U8223" s="1">
        <v>44896</v>
      </c>
      <c r="V8223" s="1">
        <v>44896</v>
      </c>
      <c r="W8223" s="1">
        <v>44896.603472222225</v>
      </c>
      <c r="X8223" s="1">
        <v>44896.603472222225</v>
      </c>
      <c r="AC8223" t="s">
        <v>53</v>
      </c>
      <c r="AD8223">
        <v>2969543968</v>
      </c>
      <c r="AE8223" s="1">
        <v>40032.470138888886</v>
      </c>
      <c r="AG8223" t="s">
        <v>44923</v>
      </c>
      <c r="AH8223" t="s">
        <v>51</v>
      </c>
      <c r="AJ8223" t="s">
        <v>53</v>
      </c>
      <c r="AL8223" t="s">
        <v>78</v>
      </c>
      <c r="AO8223" t="s">
        <v>8142</v>
      </c>
    </row>
    <row r="8224" spans="1:43" x14ac:dyDescent="0.35">
      <c r="A8224">
        <v>341475</v>
      </c>
      <c r="B8224" t="s">
        <v>747</v>
      </c>
      <c r="C8224" t="s">
        <v>44924</v>
      </c>
      <c r="F8224" t="s">
        <v>41747</v>
      </c>
      <c r="H8224" t="s">
        <v>43646</v>
      </c>
      <c r="J8224" t="s">
        <v>18584</v>
      </c>
      <c r="N8224" t="s">
        <v>398</v>
      </c>
      <c r="O8224">
        <v>87144</v>
      </c>
      <c r="P8224" t="s">
        <v>50</v>
      </c>
      <c r="U8224" s="1">
        <v>44896</v>
      </c>
      <c r="V8224" s="1">
        <v>44896</v>
      </c>
      <c r="W8224" s="1">
        <v>44896.6</v>
      </c>
      <c r="X8224" s="1">
        <v>44896.6</v>
      </c>
      <c r="AC8224" t="s">
        <v>53</v>
      </c>
      <c r="AD8224">
        <v>2969543968</v>
      </c>
      <c r="AE8224" s="1">
        <v>40032.470138888886</v>
      </c>
      <c r="AG8224" t="s">
        <v>44925</v>
      </c>
      <c r="AH8224" t="s">
        <v>51</v>
      </c>
      <c r="AJ8224" t="s">
        <v>53</v>
      </c>
      <c r="AL8224" t="s">
        <v>78</v>
      </c>
      <c r="AO8224" t="s">
        <v>8142</v>
      </c>
    </row>
    <row r="8225" spans="1:43" x14ac:dyDescent="0.35">
      <c r="A8225">
        <v>347183</v>
      </c>
      <c r="B8225" t="s">
        <v>44926</v>
      </c>
      <c r="C8225" t="s">
        <v>7769</v>
      </c>
      <c r="F8225" t="s">
        <v>41747</v>
      </c>
      <c r="H8225" t="s">
        <v>43646</v>
      </c>
      <c r="J8225" t="s">
        <v>18584</v>
      </c>
      <c r="N8225" t="s">
        <v>398</v>
      </c>
      <c r="O8225">
        <v>87144</v>
      </c>
      <c r="P8225" t="s">
        <v>50</v>
      </c>
      <c r="U8225" s="1">
        <v>44896</v>
      </c>
      <c r="V8225" s="1">
        <v>44896</v>
      </c>
      <c r="W8225" s="1">
        <v>44896.589583333334</v>
      </c>
      <c r="X8225" s="1">
        <v>44896.589583333334</v>
      </c>
      <c r="AC8225" t="s">
        <v>53</v>
      </c>
      <c r="AD8225">
        <v>2969543968</v>
      </c>
      <c r="AE8225" s="1">
        <v>40032.470138888886</v>
      </c>
      <c r="AG8225" t="s">
        <v>44927</v>
      </c>
      <c r="AH8225" t="s">
        <v>51</v>
      </c>
      <c r="AJ8225" t="s">
        <v>53</v>
      </c>
      <c r="AL8225" t="s">
        <v>78</v>
      </c>
      <c r="AO8225" t="s">
        <v>8142</v>
      </c>
    </row>
    <row r="8226" spans="1:43" x14ac:dyDescent="0.35">
      <c r="A8226">
        <v>325471</v>
      </c>
      <c r="B8226" t="s">
        <v>44928</v>
      </c>
      <c r="C8226" t="s">
        <v>44929</v>
      </c>
      <c r="F8226" t="s">
        <v>41747</v>
      </c>
      <c r="H8226" t="s">
        <v>43646</v>
      </c>
      <c r="J8226" t="s">
        <v>18584</v>
      </c>
      <c r="N8226" t="s">
        <v>398</v>
      </c>
      <c r="O8226">
        <v>87144</v>
      </c>
      <c r="P8226" t="s">
        <v>50</v>
      </c>
      <c r="U8226" s="1">
        <v>44896</v>
      </c>
      <c r="V8226" s="1">
        <v>44896</v>
      </c>
      <c r="W8226" s="1">
        <v>44896.581250000003</v>
      </c>
      <c r="X8226" s="1">
        <v>44896.581250000003</v>
      </c>
      <c r="AC8226" t="s">
        <v>53</v>
      </c>
      <c r="AD8226">
        <v>2969543968</v>
      </c>
      <c r="AE8226" s="1">
        <v>40032.470138888886</v>
      </c>
      <c r="AG8226" t="s">
        <v>44930</v>
      </c>
      <c r="AH8226" t="s">
        <v>51</v>
      </c>
      <c r="AJ8226" t="s">
        <v>53</v>
      </c>
      <c r="AL8226" t="s">
        <v>78</v>
      </c>
      <c r="AO8226" t="s">
        <v>8142</v>
      </c>
    </row>
    <row r="8227" spans="1:43" x14ac:dyDescent="0.35">
      <c r="A8227" t="s">
        <v>44931</v>
      </c>
      <c r="B8227" t="s">
        <v>11164</v>
      </c>
      <c r="C8227" t="s">
        <v>44932</v>
      </c>
      <c r="F8227" t="s">
        <v>44933</v>
      </c>
      <c r="H8227" t="s">
        <v>44934</v>
      </c>
      <c r="J8227" t="s">
        <v>5173</v>
      </c>
      <c r="K8227" t="s">
        <v>2814</v>
      </c>
      <c r="M8227" t="s">
        <v>2815</v>
      </c>
      <c r="N8227" t="s">
        <v>213</v>
      </c>
      <c r="O8227">
        <v>80011</v>
      </c>
      <c r="P8227" t="s">
        <v>50</v>
      </c>
      <c r="U8227" s="1">
        <v>44896</v>
      </c>
      <c r="V8227" s="1">
        <v>44896</v>
      </c>
      <c r="W8227" s="1">
        <v>44896.708333333336</v>
      </c>
      <c r="X8227" s="1">
        <v>44896.708333333336</v>
      </c>
      <c r="AC8227" t="s">
        <v>53</v>
      </c>
      <c r="AD8227">
        <v>2969481577</v>
      </c>
      <c r="AE8227" s="1">
        <v>37524</v>
      </c>
      <c r="AF8227" t="s">
        <v>44935</v>
      </c>
      <c r="AG8227" t="s">
        <v>44936</v>
      </c>
      <c r="AH8227" t="s">
        <v>51</v>
      </c>
      <c r="AJ8227" t="s">
        <v>53</v>
      </c>
      <c r="AL8227" t="s">
        <v>68</v>
      </c>
      <c r="AO8227" t="s">
        <v>5443</v>
      </c>
      <c r="AP8227" s="1">
        <v>45476.573611111111</v>
      </c>
      <c r="AQ8227" s="1">
        <v>45476.574999999997</v>
      </c>
    </row>
    <row r="8228" spans="1:43" x14ac:dyDescent="0.35">
      <c r="A8228">
        <v>340176</v>
      </c>
      <c r="B8228" t="s">
        <v>1597</v>
      </c>
      <c r="C8228" t="s">
        <v>4589</v>
      </c>
      <c r="F8228" t="s">
        <v>41747</v>
      </c>
      <c r="H8228" t="s">
        <v>43649</v>
      </c>
      <c r="J8228" t="s">
        <v>18584</v>
      </c>
      <c r="N8228" t="s">
        <v>398</v>
      </c>
      <c r="O8228">
        <v>87410</v>
      </c>
      <c r="P8228" t="s">
        <v>50</v>
      </c>
      <c r="U8228" s="1">
        <v>44896</v>
      </c>
      <c r="V8228" s="1">
        <v>44896</v>
      </c>
      <c r="W8228" s="1">
        <v>44896.634027777778</v>
      </c>
      <c r="X8228" s="1">
        <v>44896.634027777778</v>
      </c>
      <c r="AC8228" t="s">
        <v>53</v>
      </c>
      <c r="AD8228">
        <v>2969543968</v>
      </c>
      <c r="AE8228" s="1">
        <v>40032.470138888886</v>
      </c>
      <c r="AG8228" t="s">
        <v>44937</v>
      </c>
      <c r="AH8228" t="s">
        <v>51</v>
      </c>
      <c r="AJ8228" t="s">
        <v>53</v>
      </c>
      <c r="AL8228" t="s">
        <v>78</v>
      </c>
      <c r="AO8228" t="s">
        <v>8142</v>
      </c>
    </row>
    <row r="8229" spans="1:43" x14ac:dyDescent="0.35">
      <c r="A8229" t="s">
        <v>44938</v>
      </c>
      <c r="B8229" t="s">
        <v>44939</v>
      </c>
      <c r="C8229" t="s">
        <v>44940</v>
      </c>
      <c r="F8229" t="s">
        <v>44941</v>
      </c>
      <c r="H8229" t="s">
        <v>44942</v>
      </c>
      <c r="J8229" t="s">
        <v>4059</v>
      </c>
      <c r="K8229" t="s">
        <v>740</v>
      </c>
      <c r="M8229" t="s">
        <v>137</v>
      </c>
      <c r="N8229" t="s">
        <v>213</v>
      </c>
      <c r="O8229">
        <v>80216</v>
      </c>
      <c r="P8229" t="s">
        <v>50</v>
      </c>
      <c r="U8229" s="1">
        <v>44897</v>
      </c>
      <c r="V8229" s="1">
        <v>44897</v>
      </c>
      <c r="W8229" s="1">
        <v>44897.293055555558</v>
      </c>
      <c r="X8229" s="1">
        <v>44897.293055555558</v>
      </c>
      <c r="AC8229" t="s">
        <v>53</v>
      </c>
      <c r="AD8229">
        <v>2969475436</v>
      </c>
      <c r="AE8229" s="1">
        <v>37166.661111111112</v>
      </c>
      <c r="AF8229" t="s">
        <v>741</v>
      </c>
      <c r="AG8229" t="s">
        <v>44943</v>
      </c>
      <c r="AH8229" t="s">
        <v>51</v>
      </c>
      <c r="AJ8229" t="s">
        <v>53</v>
      </c>
      <c r="AL8229" t="s">
        <v>68</v>
      </c>
      <c r="AO8229" t="s">
        <v>5443</v>
      </c>
      <c r="AP8229" s="1">
        <v>45475.337500000001</v>
      </c>
      <c r="AQ8229" s="1">
        <v>45471.333333333336</v>
      </c>
    </row>
    <row r="8230" spans="1:43" x14ac:dyDescent="0.35">
      <c r="A8230" t="s">
        <v>44944</v>
      </c>
      <c r="B8230" t="s">
        <v>44945</v>
      </c>
      <c r="C8230" t="s">
        <v>1614</v>
      </c>
      <c r="F8230" t="s">
        <v>44946</v>
      </c>
      <c r="H8230" t="s">
        <v>44944</v>
      </c>
      <c r="J8230" t="s">
        <v>44947</v>
      </c>
      <c r="K8230" t="s">
        <v>44948</v>
      </c>
      <c r="M8230" t="s">
        <v>7291</v>
      </c>
      <c r="N8230" t="s">
        <v>501</v>
      </c>
      <c r="O8230">
        <v>88011</v>
      </c>
      <c r="P8230" t="s">
        <v>50</v>
      </c>
      <c r="U8230" s="1">
        <v>44897</v>
      </c>
      <c r="V8230" s="1">
        <v>44897</v>
      </c>
      <c r="W8230" s="1">
        <v>44897.481249999997</v>
      </c>
      <c r="X8230" s="1">
        <v>44897.481249999997</v>
      </c>
      <c r="AC8230" t="s">
        <v>53</v>
      </c>
      <c r="AD8230">
        <v>2973299464</v>
      </c>
      <c r="AE8230" s="1">
        <v>44998.658333333333</v>
      </c>
      <c r="AF8230" t="s">
        <v>44949</v>
      </c>
      <c r="AG8230" t="s">
        <v>44950</v>
      </c>
      <c r="AH8230" t="s">
        <v>51</v>
      </c>
      <c r="AJ8230" t="s">
        <v>53</v>
      </c>
      <c r="AL8230" t="s">
        <v>68</v>
      </c>
      <c r="AO8230" t="s">
        <v>8142</v>
      </c>
      <c r="AP8230" s="1">
        <v>45476.338194444441</v>
      </c>
      <c r="AQ8230" s="1">
        <v>45455.724305555559</v>
      </c>
    </row>
    <row r="8231" spans="1:43" x14ac:dyDescent="0.35">
      <c r="A8231" t="s">
        <v>44951</v>
      </c>
      <c r="B8231" t="s">
        <v>11007</v>
      </c>
      <c r="C8231" t="s">
        <v>2937</v>
      </c>
      <c r="D8231" t="s">
        <v>861</v>
      </c>
      <c r="H8231" t="s">
        <v>44952</v>
      </c>
      <c r="J8231" t="s">
        <v>44953</v>
      </c>
      <c r="P8231" t="s">
        <v>50</v>
      </c>
      <c r="U8231" s="1">
        <v>44897</v>
      </c>
      <c r="V8231" s="1">
        <v>44897</v>
      </c>
      <c r="AC8231" t="s">
        <v>53</v>
      </c>
      <c r="AG8231" t="s">
        <v>44954</v>
      </c>
      <c r="AH8231" t="s">
        <v>51</v>
      </c>
      <c r="AJ8231" t="s">
        <v>53</v>
      </c>
      <c r="AO8231" t="s">
        <v>5443</v>
      </c>
    </row>
    <row r="8232" spans="1:43" x14ac:dyDescent="0.35">
      <c r="A8232" t="s">
        <v>44955</v>
      </c>
      <c r="B8232" t="s">
        <v>44956</v>
      </c>
      <c r="C8232" t="s">
        <v>44957</v>
      </c>
      <c r="F8232" t="s">
        <v>44958</v>
      </c>
      <c r="H8232" t="s">
        <v>44955</v>
      </c>
      <c r="J8232" t="s">
        <v>44959</v>
      </c>
      <c r="K8232" t="s">
        <v>44960</v>
      </c>
      <c r="M8232" t="s">
        <v>44961</v>
      </c>
      <c r="N8232" t="s">
        <v>18702</v>
      </c>
      <c r="O8232" t="s">
        <v>44962</v>
      </c>
      <c r="P8232" t="s">
        <v>4438</v>
      </c>
      <c r="U8232" s="1">
        <v>44897</v>
      </c>
      <c r="V8232" s="1">
        <v>44897</v>
      </c>
      <c r="AC8232" t="s">
        <v>51</v>
      </c>
      <c r="AG8232" t="s">
        <v>44963</v>
      </c>
      <c r="AH8232" t="s">
        <v>51</v>
      </c>
      <c r="AJ8232" t="s">
        <v>53</v>
      </c>
      <c r="AO8232" t="s">
        <v>5443</v>
      </c>
    </row>
    <row r="8233" spans="1:43" x14ac:dyDescent="0.35">
      <c r="A8233" t="s">
        <v>44964</v>
      </c>
      <c r="B8233" t="s">
        <v>3829</v>
      </c>
      <c r="C8233" t="s">
        <v>383</v>
      </c>
      <c r="F8233" t="s">
        <v>44965</v>
      </c>
      <c r="H8233" t="s">
        <v>44966</v>
      </c>
      <c r="J8233" t="s">
        <v>44967</v>
      </c>
      <c r="K8233" t="s">
        <v>44968</v>
      </c>
      <c r="M8233" t="s">
        <v>1397</v>
      </c>
      <c r="N8233" t="s">
        <v>65</v>
      </c>
      <c r="O8233">
        <v>80401</v>
      </c>
      <c r="P8233" t="s">
        <v>50</v>
      </c>
      <c r="U8233" s="1">
        <v>44897</v>
      </c>
      <c r="V8233" s="1">
        <v>44897</v>
      </c>
      <c r="W8233" s="1">
        <v>44897.623611111114</v>
      </c>
      <c r="X8233" s="1">
        <v>44897.623611111114</v>
      </c>
      <c r="AC8233" t="s">
        <v>53</v>
      </c>
      <c r="AD8233">
        <v>1000000001</v>
      </c>
      <c r="AE8233" s="1">
        <v>39973.351388888892</v>
      </c>
      <c r="AF8233" t="s">
        <v>3377</v>
      </c>
      <c r="AG8233" t="s">
        <v>44969</v>
      </c>
      <c r="AH8233" t="s">
        <v>51</v>
      </c>
      <c r="AJ8233" t="s">
        <v>53</v>
      </c>
      <c r="AL8233" t="s">
        <v>78</v>
      </c>
      <c r="AO8233" t="s">
        <v>5443</v>
      </c>
      <c r="AP8233" s="1">
        <v>44898.395138888889</v>
      </c>
    </row>
    <row r="8234" spans="1:43" x14ac:dyDescent="0.35">
      <c r="A8234" t="s">
        <v>44970</v>
      </c>
      <c r="B8234" t="s">
        <v>44971</v>
      </c>
      <c r="C8234" t="s">
        <v>16501</v>
      </c>
      <c r="H8234" t="s">
        <v>44970</v>
      </c>
      <c r="P8234" t="s">
        <v>50</v>
      </c>
      <c r="U8234" s="1">
        <v>44897</v>
      </c>
      <c r="V8234" s="1">
        <v>44897</v>
      </c>
      <c r="W8234" s="1">
        <v>44897.669444444444</v>
      </c>
      <c r="X8234" s="1">
        <v>44897.669444444444</v>
      </c>
      <c r="AC8234" t="s">
        <v>53</v>
      </c>
      <c r="AD8234">
        <v>9999999999</v>
      </c>
      <c r="AE8234" s="1">
        <v>45196</v>
      </c>
      <c r="AG8234" t="s">
        <v>44972</v>
      </c>
      <c r="AH8234" t="s">
        <v>51</v>
      </c>
      <c r="AJ8234" t="s">
        <v>53</v>
      </c>
      <c r="AL8234" t="s">
        <v>68</v>
      </c>
      <c r="AO8234" t="s">
        <v>5443</v>
      </c>
      <c r="AP8234" s="1">
        <v>45343.597222222219</v>
      </c>
      <c r="AQ8234" s="1">
        <v>45342.493750000001</v>
      </c>
    </row>
    <row r="8235" spans="1:43" x14ac:dyDescent="0.35">
      <c r="A8235" t="s">
        <v>44973</v>
      </c>
      <c r="B8235" t="s">
        <v>44974</v>
      </c>
      <c r="C8235" t="s">
        <v>44975</v>
      </c>
      <c r="F8235" t="s">
        <v>44976</v>
      </c>
      <c r="H8235" t="s">
        <v>44973</v>
      </c>
      <c r="J8235" t="s">
        <v>44977</v>
      </c>
      <c r="K8235" t="s">
        <v>44978</v>
      </c>
      <c r="L8235" t="s">
        <v>44979</v>
      </c>
      <c r="M8235" t="s">
        <v>44980</v>
      </c>
      <c r="N8235" t="s">
        <v>798</v>
      </c>
      <c r="O8235">
        <v>79630</v>
      </c>
      <c r="P8235" t="s">
        <v>50</v>
      </c>
      <c r="U8235" s="1">
        <v>44897</v>
      </c>
      <c r="V8235" s="1">
        <v>44897</v>
      </c>
      <c r="W8235" s="1">
        <v>45022.498611111114</v>
      </c>
      <c r="X8235" s="1">
        <v>45022.498611111114</v>
      </c>
      <c r="AC8235" t="s">
        <v>53</v>
      </c>
      <c r="AD8235">
        <v>2969916510</v>
      </c>
      <c r="AE8235" s="1">
        <v>43746.362500000003</v>
      </c>
      <c r="AG8235" t="s">
        <v>44981</v>
      </c>
      <c r="AH8235" t="s">
        <v>51</v>
      </c>
      <c r="AJ8235" t="s">
        <v>53</v>
      </c>
      <c r="AL8235" t="s">
        <v>68</v>
      </c>
      <c r="AO8235" t="s">
        <v>5443</v>
      </c>
    </row>
    <row r="8236" spans="1:43" x14ac:dyDescent="0.35">
      <c r="A8236" t="s">
        <v>44982</v>
      </c>
      <c r="B8236" t="s">
        <v>6044</v>
      </c>
      <c r="C8236" t="s">
        <v>5143</v>
      </c>
      <c r="F8236" t="s">
        <v>44983</v>
      </c>
      <c r="H8236" t="s">
        <v>44982</v>
      </c>
      <c r="J8236" t="s">
        <v>5486</v>
      </c>
      <c r="N8236" t="s">
        <v>4526</v>
      </c>
      <c r="O8236">
        <v>85051</v>
      </c>
      <c r="P8236" t="s">
        <v>50</v>
      </c>
      <c r="U8236" s="1">
        <v>44897</v>
      </c>
      <c r="V8236" s="1">
        <v>44897</v>
      </c>
      <c r="AC8236" t="s">
        <v>53</v>
      </c>
      <c r="AD8236">
        <v>2969542473</v>
      </c>
      <c r="AE8236" s="1">
        <v>39974.713888888888</v>
      </c>
      <c r="AG8236" t="s">
        <v>44984</v>
      </c>
      <c r="AH8236" t="s">
        <v>51</v>
      </c>
      <c r="AJ8236" t="s">
        <v>53</v>
      </c>
      <c r="AO8236" t="s">
        <v>8142</v>
      </c>
    </row>
    <row r="8237" spans="1:43" x14ac:dyDescent="0.35">
      <c r="A8237" t="s">
        <v>44985</v>
      </c>
      <c r="B8237" t="s">
        <v>25623</v>
      </c>
      <c r="C8237" t="s">
        <v>424</v>
      </c>
      <c r="F8237" t="s">
        <v>44986</v>
      </c>
      <c r="H8237" t="s">
        <v>44987</v>
      </c>
      <c r="J8237" t="s">
        <v>85</v>
      </c>
      <c r="P8237" t="s">
        <v>50</v>
      </c>
      <c r="U8237" s="1">
        <v>44897</v>
      </c>
      <c r="V8237" s="1">
        <v>44897</v>
      </c>
      <c r="W8237" s="1">
        <v>45288.515972222223</v>
      </c>
      <c r="X8237" s="1">
        <v>45288.515972222223</v>
      </c>
      <c r="AC8237" t="s">
        <v>53</v>
      </c>
      <c r="AD8237">
        <v>1000000000</v>
      </c>
      <c r="AE8237" s="1">
        <v>37295</v>
      </c>
      <c r="AG8237" t="s">
        <v>44988</v>
      </c>
      <c r="AH8237" t="s">
        <v>51</v>
      </c>
      <c r="AJ8237" t="s">
        <v>53</v>
      </c>
      <c r="AL8237" t="s">
        <v>78</v>
      </c>
      <c r="AO8237" t="s">
        <v>5443</v>
      </c>
      <c r="AP8237" s="1">
        <v>45023.479861111111</v>
      </c>
    </row>
    <row r="8238" spans="1:43" x14ac:dyDescent="0.35">
      <c r="A8238" t="s">
        <v>44989</v>
      </c>
      <c r="B8238" t="s">
        <v>44990</v>
      </c>
      <c r="C8238" t="s">
        <v>44991</v>
      </c>
      <c r="F8238" t="s">
        <v>44992</v>
      </c>
      <c r="H8238" t="s">
        <v>44989</v>
      </c>
      <c r="J8238" t="s">
        <v>44993</v>
      </c>
      <c r="K8238" t="s">
        <v>44994</v>
      </c>
      <c r="M8238" t="s">
        <v>753</v>
      </c>
      <c r="N8238" t="s">
        <v>798</v>
      </c>
      <c r="O8238">
        <v>79905</v>
      </c>
      <c r="P8238" t="s">
        <v>50</v>
      </c>
      <c r="U8238" s="1">
        <v>44897</v>
      </c>
      <c r="V8238" s="1">
        <v>44897</v>
      </c>
      <c r="W8238" s="1">
        <v>44897.476388888892</v>
      </c>
      <c r="X8238" s="1">
        <v>44897.476388888892</v>
      </c>
      <c r="AC8238" t="s">
        <v>53</v>
      </c>
      <c r="AD8238">
        <v>2972148983</v>
      </c>
      <c r="AE8238" s="1">
        <v>44897.475694444445</v>
      </c>
      <c r="AF8238" t="s">
        <v>44995</v>
      </c>
      <c r="AG8238" t="s">
        <v>44996</v>
      </c>
      <c r="AH8238" t="s">
        <v>51</v>
      </c>
      <c r="AJ8238" t="s">
        <v>53</v>
      </c>
      <c r="AL8238" t="s">
        <v>68</v>
      </c>
      <c r="AO8238" t="s">
        <v>5443</v>
      </c>
      <c r="AP8238" s="1">
        <v>44897.559027777781</v>
      </c>
      <c r="AQ8238" s="1">
        <v>44897.57708333333</v>
      </c>
    </row>
    <row r="8239" spans="1:43" x14ac:dyDescent="0.35">
      <c r="A8239" t="s">
        <v>44997</v>
      </c>
      <c r="B8239" t="s">
        <v>27622</v>
      </c>
      <c r="C8239" t="s">
        <v>309</v>
      </c>
      <c r="F8239" t="s">
        <v>44998</v>
      </c>
      <c r="H8239" t="s">
        <v>44999</v>
      </c>
      <c r="J8239" t="s">
        <v>45000</v>
      </c>
      <c r="K8239" t="s">
        <v>45001</v>
      </c>
      <c r="M8239" t="s">
        <v>4757</v>
      </c>
      <c r="N8239" t="s">
        <v>65</v>
      </c>
      <c r="O8239" t="s">
        <v>45002</v>
      </c>
      <c r="P8239" t="s">
        <v>50</v>
      </c>
      <c r="U8239" s="1">
        <v>44898</v>
      </c>
      <c r="V8239" s="1">
        <v>44898</v>
      </c>
      <c r="W8239" s="1">
        <v>44898.527777777781</v>
      </c>
      <c r="X8239" s="1">
        <v>44898.527777777781</v>
      </c>
      <c r="AC8239" t="s">
        <v>53</v>
      </c>
      <c r="AD8239">
        <v>2972148252</v>
      </c>
      <c r="AE8239" s="1">
        <v>44895.565972222219</v>
      </c>
      <c r="AF8239" t="s">
        <v>45003</v>
      </c>
      <c r="AG8239" t="s">
        <v>45004</v>
      </c>
      <c r="AH8239" t="s">
        <v>51</v>
      </c>
      <c r="AJ8239" t="s">
        <v>53</v>
      </c>
      <c r="AL8239" t="s">
        <v>68</v>
      </c>
      <c r="AO8239" t="s">
        <v>5443</v>
      </c>
      <c r="AP8239" s="1">
        <v>45367.286805555559</v>
      </c>
    </row>
    <row r="8240" spans="1:43" x14ac:dyDescent="0.35">
      <c r="A8240" t="s">
        <v>45005</v>
      </c>
      <c r="B8240" t="s">
        <v>45006</v>
      </c>
      <c r="C8240" t="s">
        <v>36998</v>
      </c>
      <c r="F8240" t="s">
        <v>45007</v>
      </c>
      <c r="H8240" t="s">
        <v>45005</v>
      </c>
      <c r="J8240" t="s">
        <v>45008</v>
      </c>
      <c r="M8240" t="s">
        <v>16200</v>
      </c>
      <c r="N8240" t="s">
        <v>398</v>
      </c>
      <c r="O8240">
        <v>88130</v>
      </c>
      <c r="P8240" t="s">
        <v>50</v>
      </c>
      <c r="U8240" s="1">
        <v>44898</v>
      </c>
      <c r="V8240" s="1">
        <v>44898</v>
      </c>
      <c r="W8240" s="1">
        <v>44898.498611111114</v>
      </c>
      <c r="X8240" s="1">
        <v>44898.498611111114</v>
      </c>
      <c r="AC8240" t="s">
        <v>53</v>
      </c>
      <c r="AD8240">
        <v>1000000001</v>
      </c>
      <c r="AE8240" s="1">
        <v>39973.351388888892</v>
      </c>
      <c r="AF8240" t="s">
        <v>3377</v>
      </c>
      <c r="AG8240" t="s">
        <v>45009</v>
      </c>
      <c r="AH8240" t="s">
        <v>51</v>
      </c>
      <c r="AJ8240" t="s">
        <v>53</v>
      </c>
      <c r="AL8240" t="s">
        <v>78</v>
      </c>
      <c r="AO8240" t="s">
        <v>5443</v>
      </c>
      <c r="AP8240" s="1">
        <v>44899.736111111109</v>
      </c>
    </row>
    <row r="8241" spans="1:43" x14ac:dyDescent="0.35">
      <c r="A8241" t="s">
        <v>45010</v>
      </c>
      <c r="B8241" t="s">
        <v>22114</v>
      </c>
      <c r="C8241" t="s">
        <v>18211</v>
      </c>
      <c r="F8241" t="s">
        <v>45011</v>
      </c>
      <c r="H8241" t="s">
        <v>45010</v>
      </c>
      <c r="J8241" t="s">
        <v>45012</v>
      </c>
      <c r="K8241" t="s">
        <v>45013</v>
      </c>
      <c r="M8241" t="s">
        <v>14094</v>
      </c>
      <c r="N8241" t="s">
        <v>253</v>
      </c>
      <c r="O8241">
        <v>88030</v>
      </c>
      <c r="P8241" t="s">
        <v>50</v>
      </c>
      <c r="U8241" s="1">
        <v>44898</v>
      </c>
      <c r="V8241" s="1">
        <v>44898</v>
      </c>
      <c r="W8241" s="1">
        <v>44898.662499999999</v>
      </c>
      <c r="X8241" s="1">
        <v>44898.662499999999</v>
      </c>
      <c r="AC8241" t="s">
        <v>53</v>
      </c>
      <c r="AD8241">
        <v>1000000001</v>
      </c>
      <c r="AE8241" s="1">
        <v>39973.351388888892</v>
      </c>
      <c r="AF8241" t="s">
        <v>3377</v>
      </c>
      <c r="AG8241" t="s">
        <v>45014</v>
      </c>
      <c r="AH8241" t="s">
        <v>51</v>
      </c>
      <c r="AJ8241" t="s">
        <v>53</v>
      </c>
      <c r="AL8241" t="s">
        <v>78</v>
      </c>
      <c r="AO8241" t="s">
        <v>5443</v>
      </c>
      <c r="AP8241" s="1">
        <v>44963.634722222225</v>
      </c>
    </row>
    <row r="8242" spans="1:43" x14ac:dyDescent="0.35">
      <c r="A8242" t="s">
        <v>32158</v>
      </c>
      <c r="B8242" t="s">
        <v>23668</v>
      </c>
      <c r="C8242" t="s">
        <v>14592</v>
      </c>
      <c r="F8242" t="s">
        <v>45015</v>
      </c>
      <c r="H8242" t="s">
        <v>45016</v>
      </c>
      <c r="J8242" t="s">
        <v>45017</v>
      </c>
      <c r="M8242" t="s">
        <v>45018</v>
      </c>
      <c r="N8242" t="s">
        <v>287</v>
      </c>
      <c r="O8242">
        <v>80022</v>
      </c>
      <c r="P8242" t="s">
        <v>50</v>
      </c>
      <c r="U8242" s="1">
        <v>44898</v>
      </c>
      <c r="V8242" s="1">
        <v>44898</v>
      </c>
      <c r="W8242" s="1">
        <v>44898.963888888888</v>
      </c>
      <c r="X8242" s="1">
        <v>44898.963888888888</v>
      </c>
      <c r="AC8242" t="s">
        <v>53</v>
      </c>
      <c r="AD8242">
        <v>1000000001</v>
      </c>
      <c r="AE8242" s="1">
        <v>39973.351388888892</v>
      </c>
      <c r="AF8242" t="s">
        <v>3377</v>
      </c>
      <c r="AG8242" t="s">
        <v>45019</v>
      </c>
      <c r="AH8242" t="s">
        <v>51</v>
      </c>
      <c r="AJ8242" t="s">
        <v>53</v>
      </c>
      <c r="AL8242" t="s">
        <v>78</v>
      </c>
      <c r="AO8242" t="s">
        <v>8142</v>
      </c>
    </row>
    <row r="8243" spans="1:43" x14ac:dyDescent="0.35">
      <c r="A8243" t="s">
        <v>45020</v>
      </c>
      <c r="B8243" t="s">
        <v>22366</v>
      </c>
      <c r="C8243" t="s">
        <v>15261</v>
      </c>
      <c r="F8243" t="s">
        <v>45021</v>
      </c>
      <c r="H8243" t="s">
        <v>45020</v>
      </c>
      <c r="J8243" t="s">
        <v>37606</v>
      </c>
      <c r="M8243" t="s">
        <v>9724</v>
      </c>
      <c r="N8243" t="s">
        <v>287</v>
      </c>
      <c r="O8243">
        <v>81652</v>
      </c>
      <c r="P8243" t="s">
        <v>50</v>
      </c>
      <c r="U8243" s="1">
        <v>44899</v>
      </c>
      <c r="V8243" s="1">
        <v>44899</v>
      </c>
      <c r="W8243" s="1">
        <v>44899.815972222219</v>
      </c>
      <c r="X8243" s="1">
        <v>44899.815972222219</v>
      </c>
      <c r="AC8243" t="s">
        <v>53</v>
      </c>
      <c r="AD8243">
        <v>1000000001</v>
      </c>
      <c r="AE8243" s="1">
        <v>39973.351388888892</v>
      </c>
      <c r="AF8243" t="s">
        <v>3377</v>
      </c>
      <c r="AG8243" t="s">
        <v>45022</v>
      </c>
      <c r="AH8243" t="s">
        <v>51</v>
      </c>
      <c r="AJ8243" t="s">
        <v>53</v>
      </c>
      <c r="AL8243" t="s">
        <v>78</v>
      </c>
      <c r="AO8243" t="s">
        <v>8142</v>
      </c>
    </row>
    <row r="8244" spans="1:43" x14ac:dyDescent="0.35">
      <c r="A8244" t="s">
        <v>45023</v>
      </c>
      <c r="B8244" t="s">
        <v>45024</v>
      </c>
      <c r="C8244" t="s">
        <v>331</v>
      </c>
      <c r="F8244" t="s">
        <v>45025</v>
      </c>
      <c r="H8244" t="s">
        <v>45026</v>
      </c>
      <c r="J8244" t="s">
        <v>45027</v>
      </c>
      <c r="P8244" t="s">
        <v>50</v>
      </c>
      <c r="U8244" s="1">
        <v>44900</v>
      </c>
      <c r="V8244" s="1">
        <v>44900</v>
      </c>
      <c r="W8244" s="1">
        <v>44900.462500000001</v>
      </c>
      <c r="X8244" s="1">
        <v>44900.462500000001</v>
      </c>
      <c r="AC8244" t="s">
        <v>53</v>
      </c>
      <c r="AD8244">
        <v>2969484891</v>
      </c>
      <c r="AE8244" s="1">
        <v>37756</v>
      </c>
      <c r="AG8244" t="s">
        <v>45028</v>
      </c>
      <c r="AH8244" t="s">
        <v>51</v>
      </c>
      <c r="AJ8244" t="s">
        <v>53</v>
      </c>
      <c r="AL8244" t="s">
        <v>78</v>
      </c>
      <c r="AO8244" t="s">
        <v>8142</v>
      </c>
    </row>
    <row r="8245" spans="1:43" x14ac:dyDescent="0.35">
      <c r="A8245" t="s">
        <v>45029</v>
      </c>
      <c r="B8245" t="s">
        <v>45030</v>
      </c>
      <c r="C8245" t="s">
        <v>23234</v>
      </c>
      <c r="F8245" t="s">
        <v>45031</v>
      </c>
      <c r="H8245" t="s">
        <v>45029</v>
      </c>
      <c r="J8245" t="s">
        <v>11008</v>
      </c>
      <c r="N8245" t="s">
        <v>13659</v>
      </c>
      <c r="O8245">
        <v>29201</v>
      </c>
      <c r="P8245" t="s">
        <v>50</v>
      </c>
      <c r="U8245" s="1">
        <v>44900</v>
      </c>
      <c r="V8245" s="1">
        <v>44900</v>
      </c>
      <c r="AC8245" t="s">
        <v>53</v>
      </c>
      <c r="AD8245">
        <v>2969478809</v>
      </c>
      <c r="AE8245" s="1">
        <v>37358</v>
      </c>
      <c r="AG8245" t="s">
        <v>45032</v>
      </c>
      <c r="AH8245" t="s">
        <v>51</v>
      </c>
      <c r="AJ8245" t="s">
        <v>53</v>
      </c>
      <c r="AO8245" t="s">
        <v>8142</v>
      </c>
    </row>
    <row r="8246" spans="1:43" x14ac:dyDescent="0.35">
      <c r="A8246" t="s">
        <v>45033</v>
      </c>
      <c r="B8246" t="s">
        <v>8424</v>
      </c>
      <c r="C8246" t="s">
        <v>443</v>
      </c>
      <c r="F8246" t="s">
        <v>45034</v>
      </c>
      <c r="H8246" t="s">
        <v>45035</v>
      </c>
      <c r="J8246" t="s">
        <v>1786</v>
      </c>
      <c r="K8246" t="s">
        <v>15293</v>
      </c>
      <c r="M8246" t="s">
        <v>6922</v>
      </c>
      <c r="N8246" t="s">
        <v>65</v>
      </c>
      <c r="O8246" t="s">
        <v>45036</v>
      </c>
      <c r="P8246" t="s">
        <v>50</v>
      </c>
      <c r="U8246" s="1">
        <v>44900</v>
      </c>
      <c r="V8246" s="1">
        <v>44900</v>
      </c>
      <c r="W8246" s="1">
        <v>44900.397222222222</v>
      </c>
      <c r="X8246" s="1">
        <v>45239.313194444447</v>
      </c>
      <c r="AC8246" t="s">
        <v>53</v>
      </c>
      <c r="AD8246">
        <v>2969523499</v>
      </c>
      <c r="AE8246" s="1">
        <v>39134.395833333336</v>
      </c>
      <c r="AG8246" t="s">
        <v>45037</v>
      </c>
      <c r="AH8246" t="s">
        <v>51</v>
      </c>
      <c r="AJ8246" t="s">
        <v>53</v>
      </c>
      <c r="AL8246" t="s">
        <v>68</v>
      </c>
      <c r="AO8246" t="s">
        <v>5443</v>
      </c>
      <c r="AP8246" s="1">
        <v>45261.366666666669</v>
      </c>
      <c r="AQ8246" s="1">
        <v>45120.333333333336</v>
      </c>
    </row>
    <row r="8247" spans="1:43" x14ac:dyDescent="0.35">
      <c r="A8247" t="s">
        <v>45038</v>
      </c>
      <c r="B8247" t="s">
        <v>1613</v>
      </c>
      <c r="C8247" t="s">
        <v>17717</v>
      </c>
      <c r="F8247">
        <v>13033506699</v>
      </c>
      <c r="H8247" t="s">
        <v>45039</v>
      </c>
      <c r="J8247" t="s">
        <v>45040</v>
      </c>
      <c r="N8247" t="s">
        <v>287</v>
      </c>
      <c r="O8247">
        <v>80550</v>
      </c>
      <c r="P8247" t="s">
        <v>50</v>
      </c>
      <c r="U8247" s="1">
        <v>44900</v>
      </c>
      <c r="V8247" s="1">
        <v>44900</v>
      </c>
      <c r="W8247" s="1">
        <v>44900.847222222219</v>
      </c>
      <c r="X8247" s="1">
        <v>44900.847222222219</v>
      </c>
      <c r="AC8247" t="s">
        <v>53</v>
      </c>
      <c r="AD8247">
        <v>1000000001</v>
      </c>
      <c r="AE8247" s="1">
        <v>39973.351388888892</v>
      </c>
      <c r="AF8247" t="s">
        <v>3377</v>
      </c>
      <c r="AG8247" t="s">
        <v>45041</v>
      </c>
      <c r="AH8247" t="s">
        <v>51</v>
      </c>
      <c r="AJ8247" t="s">
        <v>53</v>
      </c>
      <c r="AL8247" t="s">
        <v>78</v>
      </c>
      <c r="AO8247" t="s">
        <v>8142</v>
      </c>
    </row>
    <row r="8248" spans="1:43" x14ac:dyDescent="0.35">
      <c r="A8248" t="s">
        <v>45042</v>
      </c>
      <c r="B8248" t="s">
        <v>45043</v>
      </c>
      <c r="C8248" t="s">
        <v>922</v>
      </c>
      <c r="F8248" t="s">
        <v>45044</v>
      </c>
      <c r="H8248" t="s">
        <v>45042</v>
      </c>
      <c r="J8248" t="s">
        <v>45045</v>
      </c>
      <c r="K8248" t="s">
        <v>45046</v>
      </c>
      <c r="M8248" t="s">
        <v>3751</v>
      </c>
      <c r="N8248" t="s">
        <v>65</v>
      </c>
      <c r="O8248">
        <v>80303</v>
      </c>
      <c r="P8248" t="s">
        <v>50</v>
      </c>
      <c r="U8248" s="1">
        <v>44900</v>
      </c>
      <c r="V8248" s="1">
        <v>44900</v>
      </c>
      <c r="W8248" s="1">
        <v>44900.619444444441</v>
      </c>
      <c r="X8248" s="1">
        <v>44900.619444444441</v>
      </c>
      <c r="AC8248" t="s">
        <v>53</v>
      </c>
      <c r="AD8248">
        <v>2973299512</v>
      </c>
      <c r="AE8248" s="1">
        <v>44998.67083333333</v>
      </c>
      <c r="AF8248" t="s">
        <v>45047</v>
      </c>
      <c r="AG8248" t="s">
        <v>45048</v>
      </c>
      <c r="AH8248" t="s">
        <v>51</v>
      </c>
      <c r="AJ8248" t="s">
        <v>53</v>
      </c>
      <c r="AL8248" t="s">
        <v>68</v>
      </c>
      <c r="AO8248" t="s">
        <v>5443</v>
      </c>
      <c r="AP8248" s="1">
        <v>45266.655555555553</v>
      </c>
    </row>
    <row r="8249" spans="1:43" x14ac:dyDescent="0.35">
      <c r="A8249" t="s">
        <v>45049</v>
      </c>
      <c r="B8249" t="s">
        <v>3184</v>
      </c>
      <c r="C8249" t="s">
        <v>45050</v>
      </c>
      <c r="F8249" t="s">
        <v>45051</v>
      </c>
      <c r="H8249" t="s">
        <v>45049</v>
      </c>
      <c r="J8249" t="s">
        <v>45052</v>
      </c>
      <c r="K8249" t="s">
        <v>45053</v>
      </c>
      <c r="M8249" t="s">
        <v>753</v>
      </c>
      <c r="N8249" t="s">
        <v>798</v>
      </c>
      <c r="O8249">
        <v>79912</v>
      </c>
      <c r="P8249" t="s">
        <v>50</v>
      </c>
      <c r="U8249" s="1">
        <v>44900</v>
      </c>
      <c r="V8249" s="1">
        <v>44900</v>
      </c>
      <c r="W8249" s="1">
        <v>45212.504861111112</v>
      </c>
      <c r="X8249" s="1">
        <v>45212.504861111112</v>
      </c>
      <c r="AC8249" t="s">
        <v>51</v>
      </c>
      <c r="AD8249">
        <v>2973743754</v>
      </c>
      <c r="AE8249" s="1">
        <v>45212.503472222219</v>
      </c>
      <c r="AF8249" t="s">
        <v>45054</v>
      </c>
      <c r="AG8249" t="s">
        <v>45055</v>
      </c>
      <c r="AH8249" t="s">
        <v>51</v>
      </c>
      <c r="AJ8249" t="s">
        <v>53</v>
      </c>
      <c r="AL8249" t="s">
        <v>68</v>
      </c>
      <c r="AO8249" t="s">
        <v>5443</v>
      </c>
      <c r="AP8249" s="1">
        <v>45394.595833333333</v>
      </c>
      <c r="AQ8249" s="1">
        <v>45237.461805555555</v>
      </c>
    </row>
    <row r="8250" spans="1:43" x14ac:dyDescent="0.35">
      <c r="A8250" t="s">
        <v>45056</v>
      </c>
      <c r="B8250" t="s">
        <v>45057</v>
      </c>
      <c r="C8250" t="s">
        <v>45058</v>
      </c>
      <c r="F8250" t="s">
        <v>45059</v>
      </c>
      <c r="H8250" t="s">
        <v>45056</v>
      </c>
      <c r="J8250" t="s">
        <v>1786</v>
      </c>
      <c r="K8250" t="s">
        <v>45060</v>
      </c>
      <c r="M8250" t="s">
        <v>6922</v>
      </c>
      <c r="N8250" t="s">
        <v>65</v>
      </c>
      <c r="O8250">
        <v>81212</v>
      </c>
      <c r="P8250" t="s">
        <v>50</v>
      </c>
      <c r="U8250" s="1">
        <v>44900</v>
      </c>
      <c r="V8250" s="1">
        <v>44900</v>
      </c>
      <c r="W8250" s="1">
        <v>44900.386111111111</v>
      </c>
      <c r="X8250" s="1">
        <v>44900.386111111111</v>
      </c>
      <c r="AC8250" t="s">
        <v>53</v>
      </c>
      <c r="AD8250">
        <v>2969523499</v>
      </c>
      <c r="AE8250" s="1">
        <v>39134.395833333336</v>
      </c>
      <c r="AG8250" t="s">
        <v>45061</v>
      </c>
      <c r="AH8250" t="s">
        <v>51</v>
      </c>
      <c r="AJ8250" t="s">
        <v>53</v>
      </c>
      <c r="AL8250" t="s">
        <v>68</v>
      </c>
      <c r="AO8250" t="s">
        <v>5443</v>
      </c>
      <c r="AP8250" s="1">
        <v>45211.445833333331</v>
      </c>
      <c r="AQ8250" s="1">
        <v>45113.357638888891</v>
      </c>
    </row>
    <row r="8251" spans="1:43" x14ac:dyDescent="0.35">
      <c r="A8251" t="s">
        <v>45062</v>
      </c>
      <c r="B8251" t="s">
        <v>45063</v>
      </c>
      <c r="C8251" t="s">
        <v>45064</v>
      </c>
      <c r="F8251" t="s">
        <v>45065</v>
      </c>
      <c r="H8251" t="s">
        <v>45062</v>
      </c>
      <c r="J8251" t="s">
        <v>45066</v>
      </c>
      <c r="K8251" t="s">
        <v>45067</v>
      </c>
      <c r="M8251" t="s">
        <v>45068</v>
      </c>
      <c r="N8251" t="s">
        <v>45068</v>
      </c>
      <c r="O8251">
        <v>31183</v>
      </c>
      <c r="P8251" t="s">
        <v>5151</v>
      </c>
      <c r="U8251" s="1">
        <v>44901</v>
      </c>
      <c r="V8251" s="1">
        <v>44901</v>
      </c>
      <c r="AC8251" t="s">
        <v>53</v>
      </c>
      <c r="AD8251">
        <v>2972241159</v>
      </c>
      <c r="AE8251" s="1">
        <v>44958.598611111112</v>
      </c>
      <c r="AG8251" t="s">
        <v>45069</v>
      </c>
      <c r="AH8251" t="s">
        <v>51</v>
      </c>
      <c r="AJ8251" t="s">
        <v>53</v>
      </c>
      <c r="AO8251" t="s">
        <v>5443</v>
      </c>
    </row>
    <row r="8252" spans="1:43" x14ac:dyDescent="0.35">
      <c r="A8252" t="s">
        <v>45070</v>
      </c>
      <c r="B8252" t="s">
        <v>8015</v>
      </c>
      <c r="C8252" t="s">
        <v>172</v>
      </c>
      <c r="F8252">
        <v>14122282250</v>
      </c>
      <c r="H8252" t="s">
        <v>45070</v>
      </c>
      <c r="J8252" t="s">
        <v>12802</v>
      </c>
      <c r="N8252" t="s">
        <v>15540</v>
      </c>
      <c r="O8252">
        <v>15222</v>
      </c>
      <c r="P8252" t="s">
        <v>50</v>
      </c>
      <c r="U8252" s="1">
        <v>44901</v>
      </c>
      <c r="V8252" s="1">
        <v>44901</v>
      </c>
      <c r="AC8252" t="s">
        <v>53</v>
      </c>
      <c r="AD8252">
        <v>2969519246</v>
      </c>
      <c r="AE8252" s="1">
        <v>38883.179166666669</v>
      </c>
      <c r="AG8252" t="s">
        <v>45071</v>
      </c>
      <c r="AH8252" t="s">
        <v>51</v>
      </c>
      <c r="AJ8252" t="s">
        <v>53</v>
      </c>
      <c r="AO8252" t="s">
        <v>8142</v>
      </c>
    </row>
    <row r="8253" spans="1:43" x14ac:dyDescent="0.35">
      <c r="A8253" t="s">
        <v>45072</v>
      </c>
      <c r="B8253" t="s">
        <v>45073</v>
      </c>
      <c r="C8253" t="s">
        <v>45074</v>
      </c>
      <c r="F8253" t="s">
        <v>45075</v>
      </c>
      <c r="H8253" t="s">
        <v>45072</v>
      </c>
      <c r="J8253" t="s">
        <v>45076</v>
      </c>
      <c r="K8253" t="s">
        <v>45077</v>
      </c>
      <c r="M8253" t="s">
        <v>1333</v>
      </c>
      <c r="N8253" t="s">
        <v>65</v>
      </c>
      <c r="O8253">
        <v>80110</v>
      </c>
      <c r="P8253" t="s">
        <v>50</v>
      </c>
      <c r="U8253" s="1">
        <v>44901</v>
      </c>
      <c r="V8253" s="1">
        <v>44901</v>
      </c>
      <c r="W8253" s="1">
        <v>44901.563888888886</v>
      </c>
      <c r="X8253" s="1">
        <v>44901.563888888886</v>
      </c>
      <c r="AC8253" t="s">
        <v>51</v>
      </c>
      <c r="AD8253">
        <v>2972158128</v>
      </c>
      <c r="AE8253" s="1">
        <v>44901.56527777778</v>
      </c>
      <c r="AF8253" t="s">
        <v>45078</v>
      </c>
      <c r="AG8253" t="s">
        <v>45079</v>
      </c>
      <c r="AH8253" t="s">
        <v>51</v>
      </c>
      <c r="AJ8253" t="s">
        <v>53</v>
      </c>
      <c r="AL8253" t="s">
        <v>68</v>
      </c>
      <c r="AO8253" t="s">
        <v>5443</v>
      </c>
      <c r="AP8253" s="1">
        <v>44901.563194444447</v>
      </c>
    </row>
    <row r="8254" spans="1:43" x14ac:dyDescent="0.35">
      <c r="A8254" t="s">
        <v>45080</v>
      </c>
      <c r="B8254" t="s">
        <v>9965</v>
      </c>
      <c r="C8254" t="s">
        <v>5144</v>
      </c>
      <c r="F8254" t="s">
        <v>45081</v>
      </c>
      <c r="H8254" t="s">
        <v>45080</v>
      </c>
      <c r="J8254" t="s">
        <v>45082</v>
      </c>
      <c r="K8254" t="s">
        <v>45083</v>
      </c>
      <c r="M8254" t="s">
        <v>1296</v>
      </c>
      <c r="N8254" t="s">
        <v>253</v>
      </c>
      <c r="O8254">
        <v>88220</v>
      </c>
      <c r="P8254" t="s">
        <v>50</v>
      </c>
      <c r="U8254" s="1">
        <v>44901</v>
      </c>
      <c r="V8254" s="1">
        <v>44901</v>
      </c>
      <c r="W8254" s="1">
        <v>44901.979166666664</v>
      </c>
      <c r="X8254" s="1">
        <v>44901.979166666664</v>
      </c>
      <c r="AC8254" t="s">
        <v>53</v>
      </c>
      <c r="AD8254">
        <v>1000000001</v>
      </c>
      <c r="AE8254" s="1">
        <v>39973.351388888892</v>
      </c>
      <c r="AF8254" t="s">
        <v>3377</v>
      </c>
      <c r="AG8254" t="s">
        <v>45084</v>
      </c>
      <c r="AH8254" t="s">
        <v>51</v>
      </c>
      <c r="AJ8254" t="s">
        <v>53</v>
      </c>
      <c r="AL8254" t="s">
        <v>78</v>
      </c>
      <c r="AO8254" t="s">
        <v>5443</v>
      </c>
      <c r="AP8254" s="1">
        <v>45449.456944444442</v>
      </c>
    </row>
    <row r="8255" spans="1:43" x14ac:dyDescent="0.35">
      <c r="A8255" t="s">
        <v>45085</v>
      </c>
      <c r="B8255" t="s">
        <v>39891</v>
      </c>
      <c r="C8255" t="s">
        <v>27707</v>
      </c>
      <c r="F8255" t="s">
        <v>45086</v>
      </c>
      <c r="H8255" t="s">
        <v>45087</v>
      </c>
      <c r="I8255" t="s">
        <v>464</v>
      </c>
      <c r="J8255" t="s">
        <v>465</v>
      </c>
      <c r="K8255" t="s">
        <v>2782</v>
      </c>
      <c r="M8255" t="s">
        <v>2783</v>
      </c>
      <c r="N8255" t="s">
        <v>264</v>
      </c>
      <c r="O8255">
        <v>77002</v>
      </c>
      <c r="P8255" t="s">
        <v>50</v>
      </c>
      <c r="U8255" s="1">
        <v>44364</v>
      </c>
      <c r="V8255" s="1">
        <v>44901.617361111108</v>
      </c>
      <c r="W8255" s="1">
        <v>44865.489583333336</v>
      </c>
      <c r="X8255" s="1">
        <v>44865.489583333336</v>
      </c>
      <c r="AC8255" t="s">
        <v>53</v>
      </c>
      <c r="AD8255">
        <v>2969543968</v>
      </c>
      <c r="AE8255" s="1">
        <v>40032.470138888886</v>
      </c>
      <c r="AF8255" t="s">
        <v>18494</v>
      </c>
      <c r="AG8255" t="s">
        <v>45088</v>
      </c>
      <c r="AH8255" t="s">
        <v>51</v>
      </c>
      <c r="AJ8255" t="s">
        <v>53</v>
      </c>
      <c r="AL8255" t="s">
        <v>68</v>
      </c>
      <c r="AO8255" t="s">
        <v>8142</v>
      </c>
    </row>
    <row r="8256" spans="1:43" x14ac:dyDescent="0.35">
      <c r="A8256" t="s">
        <v>45089</v>
      </c>
      <c r="B8256" t="s">
        <v>45090</v>
      </c>
      <c r="C8256" t="s">
        <v>860</v>
      </c>
      <c r="F8256" t="s">
        <v>45091</v>
      </c>
      <c r="H8256" t="s">
        <v>45092</v>
      </c>
      <c r="J8256" t="s">
        <v>9587</v>
      </c>
      <c r="K8256" t="s">
        <v>262</v>
      </c>
      <c r="M8256" t="s">
        <v>263</v>
      </c>
      <c r="N8256" t="s">
        <v>264</v>
      </c>
      <c r="O8256">
        <v>78220</v>
      </c>
      <c r="P8256" t="s">
        <v>50</v>
      </c>
      <c r="U8256" s="1">
        <v>44902</v>
      </c>
      <c r="V8256" s="1">
        <v>44902</v>
      </c>
      <c r="AC8256" t="s">
        <v>53</v>
      </c>
      <c r="AD8256">
        <v>2969475309</v>
      </c>
      <c r="AE8256" s="1">
        <v>37159</v>
      </c>
      <c r="AG8256" t="s">
        <v>45093</v>
      </c>
      <c r="AH8256" t="s">
        <v>51</v>
      </c>
      <c r="AJ8256" t="s">
        <v>53</v>
      </c>
      <c r="AO8256" t="s">
        <v>8142</v>
      </c>
    </row>
    <row r="8257" spans="1:43" x14ac:dyDescent="0.35">
      <c r="A8257" t="s">
        <v>45094</v>
      </c>
      <c r="B8257" t="s">
        <v>12607</v>
      </c>
      <c r="C8257" t="s">
        <v>9023</v>
      </c>
      <c r="F8257" t="s">
        <v>45095</v>
      </c>
      <c r="H8257" t="s">
        <v>45094</v>
      </c>
      <c r="J8257" t="s">
        <v>45096</v>
      </c>
      <c r="K8257" t="s">
        <v>45097</v>
      </c>
      <c r="M8257" t="s">
        <v>4583</v>
      </c>
      <c r="N8257" t="s">
        <v>253</v>
      </c>
      <c r="O8257" t="s">
        <v>45098</v>
      </c>
      <c r="P8257" t="s">
        <v>50</v>
      </c>
      <c r="U8257" s="1">
        <v>44902</v>
      </c>
      <c r="V8257" s="1">
        <v>44902</v>
      </c>
      <c r="W8257" s="1">
        <v>44902.00277777778</v>
      </c>
      <c r="X8257" s="1">
        <v>44902.00277777778</v>
      </c>
      <c r="AC8257" t="s">
        <v>51</v>
      </c>
      <c r="AD8257">
        <v>2972161398</v>
      </c>
      <c r="AE8257" s="1">
        <v>44903.456944444442</v>
      </c>
      <c r="AF8257" t="s">
        <v>45099</v>
      </c>
      <c r="AG8257" t="s">
        <v>45100</v>
      </c>
      <c r="AH8257" t="s">
        <v>51</v>
      </c>
      <c r="AJ8257" t="s">
        <v>53</v>
      </c>
      <c r="AL8257" t="s">
        <v>68</v>
      </c>
      <c r="AO8257" t="s">
        <v>5443</v>
      </c>
      <c r="AP8257" s="1">
        <v>45313.375694444447</v>
      </c>
    </row>
    <row r="8258" spans="1:43" x14ac:dyDescent="0.35">
      <c r="A8258" t="s">
        <v>17958</v>
      </c>
      <c r="B8258" t="s">
        <v>303</v>
      </c>
      <c r="C8258" t="s">
        <v>812</v>
      </c>
      <c r="F8258">
        <v>18048353175</v>
      </c>
      <c r="H8258" t="s">
        <v>17958</v>
      </c>
      <c r="J8258" t="s">
        <v>16656</v>
      </c>
      <c r="K8258" t="s">
        <v>18124</v>
      </c>
      <c r="M8258" t="s">
        <v>18125</v>
      </c>
      <c r="N8258" t="s">
        <v>6977</v>
      </c>
      <c r="O8258">
        <v>46383</v>
      </c>
      <c r="P8258" t="s">
        <v>50</v>
      </c>
      <c r="U8258" s="1">
        <v>44902</v>
      </c>
      <c r="V8258" s="1">
        <v>44902</v>
      </c>
      <c r="W8258" s="1">
        <v>44929.468055555553</v>
      </c>
      <c r="X8258" s="1">
        <v>44929.468055555553</v>
      </c>
      <c r="AC8258" t="s">
        <v>53</v>
      </c>
      <c r="AD8258">
        <v>2969530290</v>
      </c>
      <c r="AE8258" s="1">
        <v>39465.556250000001</v>
      </c>
      <c r="AF8258" t="s">
        <v>17962</v>
      </c>
      <c r="AG8258" t="s">
        <v>45101</v>
      </c>
      <c r="AH8258" t="s">
        <v>51</v>
      </c>
      <c r="AJ8258" t="s">
        <v>53</v>
      </c>
      <c r="AL8258" t="s">
        <v>68</v>
      </c>
      <c r="AO8258" t="s">
        <v>8142</v>
      </c>
    </row>
    <row r="8259" spans="1:43" x14ac:dyDescent="0.35">
      <c r="A8259" t="s">
        <v>45102</v>
      </c>
      <c r="B8259" t="s">
        <v>80</v>
      </c>
      <c r="C8259" t="s">
        <v>9358</v>
      </c>
      <c r="F8259" t="s">
        <v>45103</v>
      </c>
      <c r="H8259" t="s">
        <v>45102</v>
      </c>
      <c r="J8259" t="s">
        <v>45104</v>
      </c>
      <c r="K8259" t="s">
        <v>45105</v>
      </c>
      <c r="M8259" t="s">
        <v>2614</v>
      </c>
      <c r="N8259" t="s">
        <v>253</v>
      </c>
      <c r="O8259">
        <v>87032</v>
      </c>
      <c r="P8259" t="s">
        <v>50</v>
      </c>
      <c r="U8259" s="1">
        <v>44902</v>
      </c>
      <c r="V8259" s="1">
        <v>44902</v>
      </c>
      <c r="W8259" s="1">
        <v>44902.69027777778</v>
      </c>
      <c r="X8259" s="1">
        <v>44902.69027777778</v>
      </c>
      <c r="AC8259" t="s">
        <v>51</v>
      </c>
      <c r="AD8259">
        <v>1000000001</v>
      </c>
      <c r="AE8259" s="1">
        <v>39973.351388888892</v>
      </c>
      <c r="AF8259" t="s">
        <v>3377</v>
      </c>
      <c r="AG8259" t="s">
        <v>45106</v>
      </c>
      <c r="AH8259" t="s">
        <v>51</v>
      </c>
      <c r="AJ8259" t="s">
        <v>53</v>
      </c>
      <c r="AL8259" t="s">
        <v>78</v>
      </c>
      <c r="AO8259" t="s">
        <v>5443</v>
      </c>
      <c r="AP8259" s="1">
        <v>45387.408333333333</v>
      </c>
      <c r="AQ8259" s="1">
        <v>45383.787499999999</v>
      </c>
    </row>
    <row r="8260" spans="1:43" x14ac:dyDescent="0.35">
      <c r="A8260" t="s">
        <v>45107</v>
      </c>
      <c r="B8260" t="s">
        <v>45108</v>
      </c>
      <c r="C8260" t="s">
        <v>5456</v>
      </c>
      <c r="F8260" t="s">
        <v>45109</v>
      </c>
      <c r="H8260" t="s">
        <v>45107</v>
      </c>
      <c r="J8260" t="s">
        <v>27018</v>
      </c>
      <c r="K8260" t="s">
        <v>45110</v>
      </c>
      <c r="M8260" t="s">
        <v>137</v>
      </c>
      <c r="N8260" t="s">
        <v>65</v>
      </c>
      <c r="O8260">
        <v>80223</v>
      </c>
      <c r="P8260" t="s">
        <v>50</v>
      </c>
      <c r="U8260" s="1">
        <v>44902</v>
      </c>
      <c r="V8260" s="1">
        <v>44902</v>
      </c>
      <c r="W8260" s="1">
        <v>44902.426388888889</v>
      </c>
      <c r="X8260" s="1">
        <v>44902.426388888889</v>
      </c>
      <c r="AC8260" t="s">
        <v>53</v>
      </c>
      <c r="AD8260">
        <v>2969819296</v>
      </c>
      <c r="AE8260" s="1">
        <v>43297.578472222223</v>
      </c>
      <c r="AG8260" t="s">
        <v>45111</v>
      </c>
      <c r="AH8260" t="s">
        <v>51</v>
      </c>
      <c r="AJ8260" t="s">
        <v>53</v>
      </c>
      <c r="AL8260" t="s">
        <v>78</v>
      </c>
      <c r="AO8260" t="s">
        <v>5443</v>
      </c>
      <c r="AP8260" s="1">
        <v>44906.412499999999</v>
      </c>
    </row>
    <row r="8261" spans="1:43" x14ac:dyDescent="0.35">
      <c r="A8261" t="s">
        <v>45112</v>
      </c>
      <c r="B8261" t="s">
        <v>27682</v>
      </c>
      <c r="C8261" t="s">
        <v>2883</v>
      </c>
      <c r="F8261" t="s">
        <v>45113</v>
      </c>
      <c r="H8261" t="s">
        <v>45112</v>
      </c>
      <c r="J8261" t="s">
        <v>45114</v>
      </c>
      <c r="K8261">
        <v>156</v>
      </c>
      <c r="M8261" t="s">
        <v>4020</v>
      </c>
      <c r="N8261" t="s">
        <v>65</v>
      </c>
      <c r="O8261">
        <v>80461</v>
      </c>
      <c r="P8261" t="s">
        <v>50</v>
      </c>
      <c r="U8261" s="1">
        <v>44902</v>
      </c>
      <c r="V8261" s="1">
        <v>44902</v>
      </c>
      <c r="W8261" s="1">
        <v>44902.323611111111</v>
      </c>
      <c r="X8261" s="1">
        <v>44902.323611111111</v>
      </c>
      <c r="AC8261" t="s">
        <v>53</v>
      </c>
      <c r="AD8261">
        <v>2969896415</v>
      </c>
      <c r="AE8261" s="1">
        <v>43657.538194444445</v>
      </c>
      <c r="AF8261" t="s">
        <v>45115</v>
      </c>
      <c r="AG8261" t="s">
        <v>45116</v>
      </c>
      <c r="AH8261" t="s">
        <v>51</v>
      </c>
      <c r="AJ8261" t="s">
        <v>53</v>
      </c>
      <c r="AL8261" t="s">
        <v>68</v>
      </c>
      <c r="AO8261" t="s">
        <v>5443</v>
      </c>
      <c r="AP8261" s="1">
        <v>45103.295138888891</v>
      </c>
      <c r="AQ8261" s="1">
        <v>45103.373611111114</v>
      </c>
    </row>
    <row r="8262" spans="1:43" x14ac:dyDescent="0.35">
      <c r="A8262" t="s">
        <v>45117</v>
      </c>
      <c r="B8262" t="s">
        <v>45118</v>
      </c>
      <c r="C8262" t="s">
        <v>45119</v>
      </c>
      <c r="F8262" t="s">
        <v>45120</v>
      </c>
      <c r="H8262" t="s">
        <v>45117</v>
      </c>
      <c r="J8262" t="s">
        <v>45121</v>
      </c>
      <c r="K8262" t="s">
        <v>45122</v>
      </c>
      <c r="M8262" t="s">
        <v>5465</v>
      </c>
      <c r="N8262" t="s">
        <v>3849</v>
      </c>
      <c r="O8262">
        <v>61550</v>
      </c>
      <c r="P8262" t="s">
        <v>50</v>
      </c>
      <c r="U8262" s="1">
        <v>44902</v>
      </c>
      <c r="V8262" s="1">
        <v>44902</v>
      </c>
      <c r="W8262" s="1">
        <v>44902.423611111109</v>
      </c>
      <c r="X8262" s="1">
        <v>44902.423611111109</v>
      </c>
      <c r="AC8262" t="s">
        <v>53</v>
      </c>
      <c r="AD8262">
        <v>2972161089</v>
      </c>
      <c r="AE8262" s="1">
        <v>44902.57708333333</v>
      </c>
      <c r="AG8262" t="s">
        <v>45123</v>
      </c>
      <c r="AH8262" t="s">
        <v>51</v>
      </c>
      <c r="AJ8262" t="s">
        <v>53</v>
      </c>
      <c r="AL8262" t="s">
        <v>78</v>
      </c>
      <c r="AO8262" t="s">
        <v>5443</v>
      </c>
    </row>
    <row r="8263" spans="1:43" x14ac:dyDescent="0.35">
      <c r="A8263" t="s">
        <v>45124</v>
      </c>
      <c r="B8263" t="s">
        <v>5595</v>
      </c>
      <c r="C8263" t="s">
        <v>302</v>
      </c>
      <c r="F8263" t="s">
        <v>45125</v>
      </c>
      <c r="H8263" t="s">
        <v>45124</v>
      </c>
      <c r="J8263" t="s">
        <v>45126</v>
      </c>
      <c r="K8263" t="s">
        <v>45127</v>
      </c>
      <c r="M8263" t="s">
        <v>7946</v>
      </c>
      <c r="N8263" t="s">
        <v>253</v>
      </c>
      <c r="O8263">
        <v>88310</v>
      </c>
      <c r="P8263" t="s">
        <v>50</v>
      </c>
      <c r="U8263" s="1">
        <v>44902</v>
      </c>
      <c r="V8263" s="1">
        <v>44902</v>
      </c>
      <c r="W8263" s="1">
        <v>44902.905555555553</v>
      </c>
      <c r="X8263" s="1">
        <v>44902.905555555553</v>
      </c>
      <c r="AC8263" t="s">
        <v>51</v>
      </c>
      <c r="AD8263">
        <v>2972012810</v>
      </c>
      <c r="AE8263" s="1">
        <v>44465.601388888892</v>
      </c>
      <c r="AF8263" t="s">
        <v>45128</v>
      </c>
      <c r="AG8263" t="s">
        <v>45129</v>
      </c>
      <c r="AH8263" t="s">
        <v>51</v>
      </c>
      <c r="AJ8263" t="s">
        <v>53</v>
      </c>
      <c r="AL8263" t="s">
        <v>68</v>
      </c>
      <c r="AO8263" t="s">
        <v>5443</v>
      </c>
      <c r="AP8263" s="1">
        <v>45048.370138888888</v>
      </c>
      <c r="AQ8263" s="1">
        <v>45027.593055555553</v>
      </c>
    </row>
    <row r="8264" spans="1:43" x14ac:dyDescent="0.35">
      <c r="A8264" t="s">
        <v>45130</v>
      </c>
      <c r="B8264" t="s">
        <v>14525</v>
      </c>
      <c r="C8264" t="s">
        <v>302</v>
      </c>
      <c r="F8264" t="s">
        <v>45131</v>
      </c>
      <c r="H8264" t="s">
        <v>45130</v>
      </c>
      <c r="I8264" t="s">
        <v>415</v>
      </c>
      <c r="J8264" t="s">
        <v>27082</v>
      </c>
      <c r="N8264" t="s">
        <v>17594</v>
      </c>
      <c r="O8264">
        <v>27922</v>
      </c>
      <c r="P8264" t="s">
        <v>50</v>
      </c>
      <c r="U8264" s="1">
        <v>44903</v>
      </c>
      <c r="V8264" s="1">
        <v>44903</v>
      </c>
      <c r="AC8264" t="s">
        <v>53</v>
      </c>
      <c r="AD8264">
        <v>2969570414</v>
      </c>
      <c r="AE8264" s="1">
        <v>40940.538888888892</v>
      </c>
      <c r="AG8264" t="s">
        <v>45132</v>
      </c>
      <c r="AH8264" t="s">
        <v>51</v>
      </c>
      <c r="AJ8264" t="s">
        <v>53</v>
      </c>
      <c r="AO8264" t="s">
        <v>8142</v>
      </c>
    </row>
    <row r="8265" spans="1:43" x14ac:dyDescent="0.35">
      <c r="A8265" t="s">
        <v>45133</v>
      </c>
      <c r="B8265" t="s">
        <v>3449</v>
      </c>
      <c r="C8265" t="s">
        <v>17345</v>
      </c>
      <c r="F8265" t="s">
        <v>45134</v>
      </c>
      <c r="H8265" t="s">
        <v>45133</v>
      </c>
      <c r="J8265" t="s">
        <v>5173</v>
      </c>
      <c r="K8265" t="s">
        <v>16985</v>
      </c>
      <c r="M8265" t="s">
        <v>525</v>
      </c>
      <c r="N8265" t="s">
        <v>65</v>
      </c>
      <c r="O8265">
        <v>80011</v>
      </c>
      <c r="P8265" t="s">
        <v>50</v>
      </c>
      <c r="U8265" s="1">
        <v>44903</v>
      </c>
      <c r="V8265" s="1">
        <v>44903</v>
      </c>
      <c r="W8265" s="1">
        <v>44903.620833333334</v>
      </c>
      <c r="X8265" s="1">
        <v>44903.620833333334</v>
      </c>
      <c r="AC8265" t="s">
        <v>53</v>
      </c>
      <c r="AD8265">
        <v>2969481577</v>
      </c>
      <c r="AE8265" s="1">
        <v>37524</v>
      </c>
      <c r="AF8265" t="s">
        <v>6944</v>
      </c>
      <c r="AG8265" t="s">
        <v>45135</v>
      </c>
      <c r="AH8265" t="s">
        <v>51</v>
      </c>
      <c r="AJ8265" t="s">
        <v>53</v>
      </c>
      <c r="AL8265" t="s">
        <v>68</v>
      </c>
      <c r="AO8265" t="s">
        <v>5443</v>
      </c>
      <c r="AP8265" s="1">
        <v>44903.620138888888</v>
      </c>
    </row>
    <row r="8266" spans="1:43" x14ac:dyDescent="0.35">
      <c r="A8266" t="s">
        <v>45136</v>
      </c>
      <c r="B8266" t="s">
        <v>736</v>
      </c>
      <c r="C8266" t="s">
        <v>19965</v>
      </c>
      <c r="H8266" t="s">
        <v>36693</v>
      </c>
      <c r="J8266" t="s">
        <v>36695</v>
      </c>
      <c r="P8266" t="s">
        <v>50</v>
      </c>
      <c r="U8266" s="1">
        <v>44903</v>
      </c>
      <c r="V8266" s="1">
        <v>44903</v>
      </c>
      <c r="W8266" s="1">
        <v>44903.387499999997</v>
      </c>
      <c r="X8266" s="1">
        <v>44903.387499999997</v>
      </c>
      <c r="AC8266" t="s">
        <v>53</v>
      </c>
      <c r="AD8266">
        <v>2969999746</v>
      </c>
      <c r="AE8266" s="1">
        <v>44055.564583333333</v>
      </c>
      <c r="AF8266" t="s">
        <v>45137</v>
      </c>
      <c r="AG8266" t="s">
        <v>45138</v>
      </c>
      <c r="AH8266" t="s">
        <v>51</v>
      </c>
      <c r="AJ8266" t="s">
        <v>53</v>
      </c>
      <c r="AL8266" t="s">
        <v>68</v>
      </c>
      <c r="AO8266" t="s">
        <v>8142</v>
      </c>
      <c r="AP8266" s="1">
        <v>45201.549305555556</v>
      </c>
    </row>
    <row r="8267" spans="1:43" x14ac:dyDescent="0.35">
      <c r="A8267" t="s">
        <v>45139</v>
      </c>
      <c r="B8267" t="s">
        <v>45140</v>
      </c>
      <c r="C8267" t="s">
        <v>45141</v>
      </c>
      <c r="F8267" t="s">
        <v>45142</v>
      </c>
      <c r="H8267" t="s">
        <v>45139</v>
      </c>
      <c r="I8267" t="s">
        <v>179</v>
      </c>
      <c r="J8267" t="s">
        <v>491</v>
      </c>
      <c r="N8267" t="s">
        <v>5572</v>
      </c>
      <c r="O8267" t="s">
        <v>45143</v>
      </c>
      <c r="P8267" t="s">
        <v>4438</v>
      </c>
      <c r="U8267" s="1">
        <v>44903</v>
      </c>
      <c r="V8267" s="1">
        <v>44903</v>
      </c>
      <c r="AC8267" t="s">
        <v>53</v>
      </c>
      <c r="AD8267">
        <v>2969472760</v>
      </c>
      <c r="AE8267" s="1">
        <v>36916.71597222222</v>
      </c>
      <c r="AG8267" t="s">
        <v>45144</v>
      </c>
      <c r="AH8267" t="s">
        <v>51</v>
      </c>
      <c r="AJ8267" t="s">
        <v>53</v>
      </c>
      <c r="AO8267" t="s">
        <v>8142</v>
      </c>
    </row>
    <row r="8268" spans="1:43" x14ac:dyDescent="0.35">
      <c r="A8268" t="s">
        <v>45145</v>
      </c>
      <c r="B8268" t="s">
        <v>6227</v>
      </c>
      <c r="C8268" t="s">
        <v>3813</v>
      </c>
      <c r="F8268" t="s">
        <v>45146</v>
      </c>
      <c r="H8268" t="s">
        <v>45145</v>
      </c>
      <c r="J8268" t="s">
        <v>3933</v>
      </c>
      <c r="M8268" t="s">
        <v>45147</v>
      </c>
      <c r="N8268" t="s">
        <v>8265</v>
      </c>
      <c r="O8268">
        <v>83402</v>
      </c>
      <c r="P8268" t="s">
        <v>50</v>
      </c>
      <c r="U8268" s="1">
        <v>44903</v>
      </c>
      <c r="V8268" s="1">
        <v>44903</v>
      </c>
      <c r="AC8268" t="s">
        <v>53</v>
      </c>
      <c r="AD8268">
        <v>2969551137</v>
      </c>
      <c r="AE8268" s="1">
        <v>40288.591666666667</v>
      </c>
      <c r="AG8268" t="s">
        <v>45148</v>
      </c>
      <c r="AH8268" t="s">
        <v>51</v>
      </c>
      <c r="AJ8268" t="s">
        <v>53</v>
      </c>
      <c r="AO8268" t="s">
        <v>8142</v>
      </c>
    </row>
    <row r="8269" spans="1:43" x14ac:dyDescent="0.35">
      <c r="A8269" t="s">
        <v>45149</v>
      </c>
      <c r="B8269" t="s">
        <v>1092</v>
      </c>
      <c r="C8269" t="s">
        <v>1429</v>
      </c>
      <c r="F8269" t="s">
        <v>45150</v>
      </c>
      <c r="H8269" t="s">
        <v>45149</v>
      </c>
      <c r="J8269" t="s">
        <v>45151</v>
      </c>
      <c r="K8269" t="s">
        <v>43693</v>
      </c>
      <c r="M8269" t="s">
        <v>2048</v>
      </c>
      <c r="N8269" t="s">
        <v>253</v>
      </c>
      <c r="O8269">
        <v>87401</v>
      </c>
      <c r="P8269" t="s">
        <v>50</v>
      </c>
      <c r="U8269" s="1">
        <v>44903</v>
      </c>
      <c r="V8269" s="1">
        <v>44903</v>
      </c>
      <c r="W8269" s="1">
        <v>44903.751388888886</v>
      </c>
      <c r="X8269" s="1">
        <v>44903.751388888886</v>
      </c>
      <c r="AC8269" t="s">
        <v>53</v>
      </c>
      <c r="AD8269">
        <v>2972161644</v>
      </c>
      <c r="AE8269" s="1">
        <v>44904.455555555556</v>
      </c>
      <c r="AF8269" t="s">
        <v>45152</v>
      </c>
      <c r="AG8269" t="s">
        <v>45153</v>
      </c>
      <c r="AH8269" t="s">
        <v>51</v>
      </c>
      <c r="AJ8269" t="s">
        <v>53</v>
      </c>
      <c r="AL8269" t="s">
        <v>68</v>
      </c>
      <c r="AO8269" t="s">
        <v>5443</v>
      </c>
      <c r="AP8269" s="1">
        <v>45049.593055555553</v>
      </c>
      <c r="AQ8269" s="1">
        <v>45049.594444444447</v>
      </c>
    </row>
    <row r="8270" spans="1:43" x14ac:dyDescent="0.35">
      <c r="A8270">
        <v>279744</v>
      </c>
      <c r="B8270" t="s">
        <v>45154</v>
      </c>
      <c r="C8270" t="s">
        <v>11910</v>
      </c>
      <c r="F8270" t="s">
        <v>41747</v>
      </c>
      <c r="H8270" t="s">
        <v>43649</v>
      </c>
      <c r="J8270" t="s">
        <v>18584</v>
      </c>
      <c r="N8270" t="s">
        <v>398</v>
      </c>
      <c r="O8270">
        <v>87410</v>
      </c>
      <c r="P8270" t="s">
        <v>50</v>
      </c>
      <c r="U8270" s="1">
        <v>44903</v>
      </c>
      <c r="V8270" s="1">
        <v>44903</v>
      </c>
      <c r="W8270" s="1">
        <v>44903.666666666664</v>
      </c>
      <c r="X8270" s="1">
        <v>44903.666666666664</v>
      </c>
      <c r="AC8270" t="s">
        <v>53</v>
      </c>
      <c r="AD8270">
        <v>2969543968</v>
      </c>
      <c r="AE8270" s="1">
        <v>40032.470138888886</v>
      </c>
      <c r="AG8270" t="s">
        <v>45155</v>
      </c>
      <c r="AH8270" t="s">
        <v>51</v>
      </c>
      <c r="AJ8270" t="s">
        <v>53</v>
      </c>
      <c r="AL8270" t="s">
        <v>78</v>
      </c>
      <c r="AO8270" t="s">
        <v>8142</v>
      </c>
      <c r="AP8270" s="1">
        <v>45470.680555555555</v>
      </c>
    </row>
    <row r="8271" spans="1:43" x14ac:dyDescent="0.35">
      <c r="A8271" t="s">
        <v>45156</v>
      </c>
      <c r="B8271" t="s">
        <v>1470</v>
      </c>
      <c r="C8271" t="s">
        <v>2016</v>
      </c>
      <c r="F8271" t="s">
        <v>45157</v>
      </c>
      <c r="H8271" t="s">
        <v>45156</v>
      </c>
      <c r="J8271" t="s">
        <v>45158</v>
      </c>
      <c r="K8271" t="s">
        <v>3916</v>
      </c>
      <c r="M8271" t="s">
        <v>1737</v>
      </c>
      <c r="N8271" t="s">
        <v>65</v>
      </c>
      <c r="O8271">
        <v>80640</v>
      </c>
      <c r="P8271" t="s">
        <v>50</v>
      </c>
      <c r="U8271" s="1">
        <v>44903</v>
      </c>
      <c r="V8271" s="1">
        <v>44903</v>
      </c>
      <c r="W8271" s="1">
        <v>44903.476388888892</v>
      </c>
      <c r="X8271" s="1">
        <v>44903.476388888892</v>
      </c>
      <c r="AC8271" t="s">
        <v>51</v>
      </c>
      <c r="AD8271">
        <v>2969475408</v>
      </c>
      <c r="AE8271" s="1">
        <v>37166.661111111112</v>
      </c>
      <c r="AF8271" t="s">
        <v>3918</v>
      </c>
      <c r="AG8271" t="s">
        <v>45159</v>
      </c>
      <c r="AH8271" t="s">
        <v>51</v>
      </c>
      <c r="AJ8271" t="s">
        <v>53</v>
      </c>
      <c r="AL8271" t="s">
        <v>68</v>
      </c>
      <c r="AO8271" t="s">
        <v>5443</v>
      </c>
      <c r="AP8271" s="1">
        <v>44903.475694444445</v>
      </c>
    </row>
    <row r="8272" spans="1:43" x14ac:dyDescent="0.35">
      <c r="A8272" t="s">
        <v>45160</v>
      </c>
      <c r="B8272" t="s">
        <v>45161</v>
      </c>
      <c r="C8272" t="s">
        <v>205</v>
      </c>
      <c r="F8272" t="s">
        <v>45162</v>
      </c>
      <c r="H8272" t="s">
        <v>45163</v>
      </c>
      <c r="K8272" t="s">
        <v>45164</v>
      </c>
      <c r="M8272" t="s">
        <v>1912</v>
      </c>
      <c r="N8272" t="s">
        <v>65</v>
      </c>
      <c r="O8272">
        <v>80125</v>
      </c>
      <c r="P8272" t="s">
        <v>50</v>
      </c>
      <c r="U8272" s="1">
        <v>44903</v>
      </c>
      <c r="V8272" s="1">
        <v>44903</v>
      </c>
      <c r="W8272" s="1">
        <v>44903.536111111112</v>
      </c>
      <c r="X8272" s="1">
        <v>44903.536111111112</v>
      </c>
      <c r="AC8272" t="s">
        <v>53</v>
      </c>
      <c r="AD8272">
        <v>9999999999</v>
      </c>
      <c r="AE8272" s="1">
        <v>45196</v>
      </c>
      <c r="AG8272" t="s">
        <v>45165</v>
      </c>
      <c r="AH8272" t="s">
        <v>51</v>
      </c>
      <c r="AJ8272" t="s">
        <v>53</v>
      </c>
      <c r="AL8272" t="s">
        <v>68</v>
      </c>
      <c r="AO8272" t="s">
        <v>5443</v>
      </c>
      <c r="AP8272" s="1">
        <v>45013.443055555559</v>
      </c>
      <c r="AQ8272" s="1">
        <v>44994.709027777775</v>
      </c>
    </row>
    <row r="8273" spans="1:43" x14ac:dyDescent="0.35">
      <c r="A8273" t="s">
        <v>45166</v>
      </c>
      <c r="B8273" t="s">
        <v>45167</v>
      </c>
      <c r="C8273" t="s">
        <v>4466</v>
      </c>
      <c r="F8273" t="s">
        <v>45168</v>
      </c>
      <c r="H8273" t="s">
        <v>45169</v>
      </c>
      <c r="J8273" t="s">
        <v>45170</v>
      </c>
      <c r="K8273" t="s">
        <v>45171</v>
      </c>
      <c r="M8273" t="s">
        <v>3225</v>
      </c>
      <c r="N8273" t="s">
        <v>65</v>
      </c>
      <c r="O8273">
        <v>80537</v>
      </c>
      <c r="P8273" t="s">
        <v>50</v>
      </c>
      <c r="U8273" s="1">
        <v>44903</v>
      </c>
      <c r="V8273" s="1">
        <v>44903</v>
      </c>
      <c r="W8273" s="1">
        <v>44903.458333333336</v>
      </c>
      <c r="X8273" s="1">
        <v>44903.458333333336</v>
      </c>
      <c r="AC8273" t="s">
        <v>53</v>
      </c>
      <c r="AD8273">
        <v>2973299529</v>
      </c>
      <c r="AE8273" s="1">
        <v>44998.679861111108</v>
      </c>
      <c r="AF8273" t="s">
        <v>45172</v>
      </c>
      <c r="AG8273" t="s">
        <v>45173</v>
      </c>
      <c r="AH8273" t="s">
        <v>51</v>
      </c>
      <c r="AJ8273" t="s">
        <v>53</v>
      </c>
      <c r="AL8273" t="s">
        <v>68</v>
      </c>
      <c r="AO8273" t="s">
        <v>5443</v>
      </c>
      <c r="AP8273" s="1">
        <v>45397.659722222219</v>
      </c>
    </row>
    <row r="8274" spans="1:43" x14ac:dyDescent="0.35">
      <c r="A8274" t="s">
        <v>45169</v>
      </c>
      <c r="B8274" t="s">
        <v>45167</v>
      </c>
      <c r="C8274" t="s">
        <v>4466</v>
      </c>
      <c r="F8274" t="s">
        <v>45174</v>
      </c>
      <c r="H8274" t="s">
        <v>45169</v>
      </c>
      <c r="J8274" t="s">
        <v>45170</v>
      </c>
      <c r="M8274" t="s">
        <v>3225</v>
      </c>
      <c r="N8274" t="s">
        <v>287</v>
      </c>
      <c r="O8274">
        <v>80537</v>
      </c>
      <c r="P8274" t="s">
        <v>50</v>
      </c>
      <c r="U8274" s="1">
        <v>44903</v>
      </c>
      <c r="V8274" s="1">
        <v>44903</v>
      </c>
      <c r="W8274" s="1">
        <v>44903.455555555556</v>
      </c>
      <c r="X8274" s="1">
        <v>44903.455555555556</v>
      </c>
      <c r="AC8274" t="s">
        <v>53</v>
      </c>
      <c r="AD8274">
        <v>2973299529</v>
      </c>
      <c r="AE8274" s="1">
        <v>44998.679861111108</v>
      </c>
      <c r="AF8274" t="s">
        <v>45172</v>
      </c>
      <c r="AG8274" t="s">
        <v>45175</v>
      </c>
      <c r="AH8274" t="s">
        <v>51</v>
      </c>
      <c r="AJ8274" t="s">
        <v>53</v>
      </c>
      <c r="AL8274" t="s">
        <v>68</v>
      </c>
      <c r="AO8274" t="s">
        <v>5443</v>
      </c>
    </row>
    <row r="8275" spans="1:43" x14ac:dyDescent="0.35">
      <c r="A8275" t="s">
        <v>45176</v>
      </c>
      <c r="B8275" t="s">
        <v>3660</v>
      </c>
      <c r="C8275" t="s">
        <v>45177</v>
      </c>
      <c r="F8275" t="s">
        <v>45178</v>
      </c>
      <c r="H8275" t="s">
        <v>45176</v>
      </c>
      <c r="J8275" t="s">
        <v>45179</v>
      </c>
      <c r="K8275" t="s">
        <v>45180</v>
      </c>
      <c r="M8275" t="s">
        <v>1296</v>
      </c>
      <c r="N8275" t="s">
        <v>253</v>
      </c>
      <c r="O8275" t="s">
        <v>45181</v>
      </c>
      <c r="P8275" t="s">
        <v>50</v>
      </c>
      <c r="U8275" s="1">
        <v>44903</v>
      </c>
      <c r="V8275" s="1">
        <v>44903</v>
      </c>
      <c r="W8275" s="1">
        <v>44903.580555555556</v>
      </c>
      <c r="X8275" s="1">
        <v>44903.580555555556</v>
      </c>
      <c r="AC8275" t="s">
        <v>53</v>
      </c>
      <c r="AD8275">
        <v>2972161481</v>
      </c>
      <c r="AE8275" s="1">
        <v>44903.677777777775</v>
      </c>
      <c r="AF8275" t="s">
        <v>45182</v>
      </c>
      <c r="AG8275" t="s">
        <v>45183</v>
      </c>
      <c r="AH8275" t="s">
        <v>51</v>
      </c>
      <c r="AJ8275" t="s">
        <v>53</v>
      </c>
      <c r="AL8275" t="s">
        <v>68</v>
      </c>
      <c r="AO8275" t="s">
        <v>5443</v>
      </c>
      <c r="AP8275" s="1">
        <v>44903.579861111109</v>
      </c>
    </row>
    <row r="8276" spans="1:43" x14ac:dyDescent="0.35">
      <c r="A8276" t="s">
        <v>45184</v>
      </c>
      <c r="B8276" t="s">
        <v>45185</v>
      </c>
      <c r="C8276" t="s">
        <v>1865</v>
      </c>
      <c r="F8276" t="s">
        <v>45186</v>
      </c>
      <c r="H8276" t="s">
        <v>45184</v>
      </c>
      <c r="P8276" t="s">
        <v>50</v>
      </c>
      <c r="U8276" s="1">
        <v>44903</v>
      </c>
      <c r="V8276" s="1">
        <v>44903</v>
      </c>
      <c r="AC8276" t="s">
        <v>53</v>
      </c>
      <c r="AD8276">
        <v>9999999999</v>
      </c>
      <c r="AE8276" s="1">
        <v>45196</v>
      </c>
      <c r="AG8276" t="s">
        <v>45187</v>
      </c>
      <c r="AH8276" t="s">
        <v>51</v>
      </c>
      <c r="AJ8276" t="s">
        <v>53</v>
      </c>
      <c r="AO8276" t="s">
        <v>8142</v>
      </c>
    </row>
    <row r="8277" spans="1:43" x14ac:dyDescent="0.35">
      <c r="A8277" t="s">
        <v>45188</v>
      </c>
      <c r="B8277" t="s">
        <v>45189</v>
      </c>
      <c r="C8277" t="s">
        <v>1499</v>
      </c>
      <c r="F8277" t="s">
        <v>45190</v>
      </c>
      <c r="H8277" t="s">
        <v>45188</v>
      </c>
      <c r="I8277" t="s">
        <v>2110</v>
      </c>
      <c r="J8277" t="s">
        <v>16656</v>
      </c>
      <c r="K8277" t="s">
        <v>18124</v>
      </c>
      <c r="M8277" t="s">
        <v>18125</v>
      </c>
      <c r="N8277" t="s">
        <v>12926</v>
      </c>
      <c r="O8277">
        <v>46383</v>
      </c>
      <c r="P8277" t="s">
        <v>50</v>
      </c>
      <c r="U8277" s="1">
        <v>44903</v>
      </c>
      <c r="V8277" s="1">
        <v>44903</v>
      </c>
      <c r="AC8277" t="s">
        <v>53</v>
      </c>
      <c r="AD8277">
        <v>2969530290</v>
      </c>
      <c r="AE8277" s="1">
        <v>39465.556250000001</v>
      </c>
      <c r="AG8277" t="s">
        <v>45191</v>
      </c>
      <c r="AH8277" t="s">
        <v>51</v>
      </c>
      <c r="AJ8277" t="s">
        <v>53</v>
      </c>
      <c r="AO8277" t="s">
        <v>8142</v>
      </c>
    </row>
    <row r="8278" spans="1:43" x14ac:dyDescent="0.35">
      <c r="A8278" t="s">
        <v>45192</v>
      </c>
      <c r="B8278" t="s">
        <v>2620</v>
      </c>
      <c r="C8278" t="s">
        <v>530</v>
      </c>
      <c r="F8278" t="s">
        <v>45193</v>
      </c>
      <c r="H8278" t="s">
        <v>45192</v>
      </c>
      <c r="J8278" t="s">
        <v>8730</v>
      </c>
      <c r="N8278" t="s">
        <v>4526</v>
      </c>
      <c r="O8278">
        <v>85043</v>
      </c>
      <c r="P8278" t="s">
        <v>50</v>
      </c>
      <c r="U8278" s="1">
        <v>44903</v>
      </c>
      <c r="V8278" s="1">
        <v>44903</v>
      </c>
      <c r="AC8278" t="s">
        <v>53</v>
      </c>
      <c r="AD8278">
        <v>2969473349</v>
      </c>
      <c r="AE8278" s="1">
        <v>37012.460416666669</v>
      </c>
      <c r="AG8278" t="s">
        <v>45194</v>
      </c>
      <c r="AH8278" t="s">
        <v>51</v>
      </c>
      <c r="AJ8278" t="s">
        <v>53</v>
      </c>
      <c r="AO8278" t="s">
        <v>8142</v>
      </c>
    </row>
    <row r="8279" spans="1:43" x14ac:dyDescent="0.35">
      <c r="A8279" t="s">
        <v>45195</v>
      </c>
      <c r="B8279" t="s">
        <v>8826</v>
      </c>
      <c r="C8279" t="s">
        <v>7226</v>
      </c>
      <c r="F8279" t="s">
        <v>45196</v>
      </c>
      <c r="H8279" t="s">
        <v>45195</v>
      </c>
      <c r="J8279" t="s">
        <v>31740</v>
      </c>
      <c r="K8279" t="s">
        <v>45197</v>
      </c>
      <c r="M8279" t="s">
        <v>3641</v>
      </c>
      <c r="N8279" t="s">
        <v>65</v>
      </c>
      <c r="O8279">
        <v>80112</v>
      </c>
      <c r="P8279" t="s">
        <v>50</v>
      </c>
      <c r="U8279" s="1">
        <v>44904</v>
      </c>
      <c r="V8279" s="1">
        <v>44904</v>
      </c>
      <c r="W8279" s="1">
        <v>44904.606944444444</v>
      </c>
      <c r="X8279" s="1">
        <v>44904.606944444444</v>
      </c>
      <c r="AC8279" t="s">
        <v>53</v>
      </c>
      <c r="AD8279">
        <v>2969703518</v>
      </c>
      <c r="AE8279" s="1">
        <v>42549.574999999997</v>
      </c>
      <c r="AF8279" t="s">
        <v>7243</v>
      </c>
      <c r="AG8279" t="s">
        <v>45198</v>
      </c>
      <c r="AH8279" t="s">
        <v>51</v>
      </c>
      <c r="AJ8279" t="s">
        <v>53</v>
      </c>
      <c r="AL8279" t="s">
        <v>68</v>
      </c>
      <c r="AO8279" t="s">
        <v>5443</v>
      </c>
      <c r="AP8279" s="1">
        <v>45310.402777777781</v>
      </c>
    </row>
    <row r="8280" spans="1:43" x14ac:dyDescent="0.35">
      <c r="A8280" t="s">
        <v>45199</v>
      </c>
      <c r="B8280" t="s">
        <v>303</v>
      </c>
      <c r="C8280" t="s">
        <v>45200</v>
      </c>
      <c r="F8280" t="s">
        <v>45201</v>
      </c>
      <c r="H8280" t="s">
        <v>45202</v>
      </c>
      <c r="J8280" t="s">
        <v>491</v>
      </c>
      <c r="K8280" t="s">
        <v>6655</v>
      </c>
      <c r="M8280" t="s">
        <v>6656</v>
      </c>
      <c r="N8280" t="s">
        <v>6657</v>
      </c>
      <c r="O8280">
        <v>68102</v>
      </c>
      <c r="P8280" t="s">
        <v>50</v>
      </c>
      <c r="U8280" s="1">
        <v>44904</v>
      </c>
      <c r="V8280" s="1">
        <v>44904</v>
      </c>
      <c r="W8280" s="1">
        <v>44908.433333333334</v>
      </c>
      <c r="X8280" s="1">
        <v>44908.433333333334</v>
      </c>
      <c r="AC8280" t="s">
        <v>53</v>
      </c>
      <c r="AD8280">
        <v>2969472760</v>
      </c>
      <c r="AE8280" s="1">
        <v>36916.71597222222</v>
      </c>
      <c r="AF8280" t="s">
        <v>3550</v>
      </c>
      <c r="AG8280" t="s">
        <v>45203</v>
      </c>
      <c r="AH8280" t="s">
        <v>51</v>
      </c>
      <c r="AJ8280" t="s">
        <v>53</v>
      </c>
      <c r="AL8280" t="s">
        <v>68</v>
      </c>
      <c r="AO8280" t="s">
        <v>5443</v>
      </c>
      <c r="AP8280" s="1">
        <v>45378.501388888886</v>
      </c>
    </row>
    <row r="8281" spans="1:43" x14ac:dyDescent="0.35">
      <c r="A8281" t="s">
        <v>45204</v>
      </c>
      <c r="B8281" t="s">
        <v>30541</v>
      </c>
      <c r="C8281" t="s">
        <v>2444</v>
      </c>
      <c r="F8281" t="s">
        <v>36961</v>
      </c>
      <c r="H8281" t="s">
        <v>45205</v>
      </c>
      <c r="J8281" t="s">
        <v>22840</v>
      </c>
      <c r="P8281" t="s">
        <v>50</v>
      </c>
      <c r="U8281" s="1">
        <v>44904</v>
      </c>
      <c r="V8281" s="1">
        <v>44904</v>
      </c>
      <c r="W8281" s="1">
        <v>44904.511111111111</v>
      </c>
      <c r="X8281" s="1">
        <v>44904.511111111111</v>
      </c>
      <c r="AC8281" t="s">
        <v>53</v>
      </c>
      <c r="AD8281">
        <v>2969526651</v>
      </c>
      <c r="AE8281" s="1">
        <v>39290.550000000003</v>
      </c>
      <c r="AG8281" t="s">
        <v>45206</v>
      </c>
      <c r="AH8281" t="s">
        <v>51</v>
      </c>
      <c r="AJ8281" t="s">
        <v>53</v>
      </c>
      <c r="AL8281" t="s">
        <v>68</v>
      </c>
      <c r="AO8281" t="s">
        <v>5443</v>
      </c>
      <c r="AP8281" s="1">
        <v>45009.498611111114</v>
      </c>
    </row>
    <row r="8282" spans="1:43" x14ac:dyDescent="0.35">
      <c r="A8282" t="s">
        <v>45207</v>
      </c>
      <c r="B8282" t="s">
        <v>6053</v>
      </c>
      <c r="C8282" t="s">
        <v>302</v>
      </c>
      <c r="F8282" t="s">
        <v>45208</v>
      </c>
      <c r="H8282" t="s">
        <v>45207</v>
      </c>
      <c r="J8282" t="s">
        <v>3933</v>
      </c>
      <c r="P8282" t="s">
        <v>50</v>
      </c>
      <c r="U8282" s="1">
        <v>44904</v>
      </c>
      <c r="V8282" s="1">
        <v>44904</v>
      </c>
      <c r="AC8282" t="s">
        <v>53</v>
      </c>
      <c r="AD8282">
        <v>2969551137</v>
      </c>
      <c r="AE8282" s="1">
        <v>40288.591666666667</v>
      </c>
      <c r="AG8282" t="s">
        <v>45209</v>
      </c>
      <c r="AH8282" t="s">
        <v>51</v>
      </c>
      <c r="AJ8282" t="s">
        <v>53</v>
      </c>
      <c r="AO8282" t="s">
        <v>8142</v>
      </c>
    </row>
    <row r="8283" spans="1:43" x14ac:dyDescent="0.35">
      <c r="A8283" t="s">
        <v>45210</v>
      </c>
      <c r="B8283" t="s">
        <v>45211</v>
      </c>
      <c r="C8283" t="s">
        <v>45212</v>
      </c>
      <c r="F8283" t="s">
        <v>45213</v>
      </c>
      <c r="H8283" t="s">
        <v>45214</v>
      </c>
      <c r="J8283" t="s">
        <v>25819</v>
      </c>
      <c r="N8283" t="s">
        <v>17464</v>
      </c>
      <c r="O8283">
        <v>30214</v>
      </c>
      <c r="P8283" t="s">
        <v>50</v>
      </c>
      <c r="U8283" s="1">
        <v>44904</v>
      </c>
      <c r="V8283" s="1">
        <v>44904</v>
      </c>
      <c r="AC8283" t="s">
        <v>53</v>
      </c>
      <c r="AD8283">
        <v>2969640882</v>
      </c>
      <c r="AE8283" s="1">
        <v>41834.517361111109</v>
      </c>
      <c r="AG8283" t="s">
        <v>45215</v>
      </c>
      <c r="AH8283" t="s">
        <v>51</v>
      </c>
      <c r="AJ8283" t="s">
        <v>53</v>
      </c>
      <c r="AO8283" t="s">
        <v>8142</v>
      </c>
    </row>
    <row r="8284" spans="1:43" x14ac:dyDescent="0.35">
      <c r="A8284" t="s">
        <v>45216</v>
      </c>
      <c r="B8284" t="s">
        <v>5875</v>
      </c>
      <c r="C8284" t="s">
        <v>45217</v>
      </c>
      <c r="F8284">
        <f>1208-420-1396</f>
        <v>-608</v>
      </c>
      <c r="H8284" t="s">
        <v>45216</v>
      </c>
      <c r="J8284" t="s">
        <v>45218</v>
      </c>
      <c r="N8284" t="s">
        <v>287</v>
      </c>
      <c r="O8284">
        <v>80435</v>
      </c>
      <c r="P8284" t="s">
        <v>50</v>
      </c>
      <c r="U8284" s="1">
        <v>44906</v>
      </c>
      <c r="V8284" s="1">
        <v>44906</v>
      </c>
      <c r="W8284" s="1">
        <v>44906.423611111109</v>
      </c>
      <c r="X8284" s="1">
        <v>44906.423611111109</v>
      </c>
      <c r="AC8284" t="s">
        <v>53</v>
      </c>
      <c r="AD8284">
        <v>2972161950</v>
      </c>
      <c r="AE8284" s="1">
        <v>44907.423611111109</v>
      </c>
      <c r="AF8284" t="s">
        <v>45219</v>
      </c>
      <c r="AG8284" t="s">
        <v>45220</v>
      </c>
      <c r="AH8284" t="s">
        <v>51</v>
      </c>
      <c r="AJ8284" t="s">
        <v>53</v>
      </c>
      <c r="AL8284" t="s">
        <v>68</v>
      </c>
      <c r="AO8284" t="s">
        <v>5443</v>
      </c>
      <c r="AP8284" s="1">
        <v>45311.431250000001</v>
      </c>
    </row>
    <row r="8285" spans="1:43" x14ac:dyDescent="0.35">
      <c r="A8285" t="s">
        <v>45221</v>
      </c>
      <c r="B8285" t="s">
        <v>403</v>
      </c>
      <c r="C8285" t="s">
        <v>894</v>
      </c>
      <c r="F8285" t="s">
        <v>45222</v>
      </c>
      <c r="H8285" t="s">
        <v>45221</v>
      </c>
      <c r="J8285" t="s">
        <v>45223</v>
      </c>
      <c r="K8285" t="s">
        <v>45224</v>
      </c>
      <c r="M8285" t="s">
        <v>45225</v>
      </c>
      <c r="N8285" t="s">
        <v>4438</v>
      </c>
      <c r="O8285">
        <v>92335</v>
      </c>
      <c r="P8285" t="s">
        <v>50</v>
      </c>
      <c r="U8285" s="1">
        <v>44906</v>
      </c>
      <c r="V8285" s="1">
        <v>44906</v>
      </c>
      <c r="W8285" s="1">
        <v>44906.56527777778</v>
      </c>
      <c r="X8285" s="1">
        <v>44906.56527777778</v>
      </c>
      <c r="AC8285" t="s">
        <v>53</v>
      </c>
      <c r="AD8285">
        <v>1000000001</v>
      </c>
      <c r="AE8285" s="1">
        <v>39973.351388888892</v>
      </c>
      <c r="AF8285" t="s">
        <v>3377</v>
      </c>
      <c r="AG8285" t="s">
        <v>45226</v>
      </c>
      <c r="AH8285" t="s">
        <v>51</v>
      </c>
      <c r="AJ8285" t="s">
        <v>53</v>
      </c>
      <c r="AL8285" t="s">
        <v>78</v>
      </c>
      <c r="AO8285" t="s">
        <v>5443</v>
      </c>
    </row>
    <row r="8286" spans="1:43" x14ac:dyDescent="0.35">
      <c r="A8286" t="s">
        <v>45227</v>
      </c>
      <c r="B8286" t="s">
        <v>45228</v>
      </c>
      <c r="C8286" t="s">
        <v>45229</v>
      </c>
      <c r="F8286" t="s">
        <v>45230</v>
      </c>
      <c r="H8286" t="s">
        <v>45227</v>
      </c>
      <c r="J8286" t="s">
        <v>45231</v>
      </c>
      <c r="M8286" t="s">
        <v>137</v>
      </c>
      <c r="N8286" t="s">
        <v>287</v>
      </c>
      <c r="O8286">
        <v>80010</v>
      </c>
      <c r="P8286" t="s">
        <v>50</v>
      </c>
      <c r="U8286" s="1">
        <v>44907</v>
      </c>
      <c r="V8286" s="1">
        <v>44907</v>
      </c>
      <c r="W8286" s="1">
        <v>44907.597222222219</v>
      </c>
      <c r="X8286" s="1">
        <v>44907.597222222219</v>
      </c>
      <c r="AC8286" t="s">
        <v>53</v>
      </c>
      <c r="AD8286">
        <v>1000000001</v>
      </c>
      <c r="AE8286" s="1">
        <v>39973.351388888892</v>
      </c>
      <c r="AF8286" t="s">
        <v>3377</v>
      </c>
      <c r="AG8286" t="s">
        <v>45232</v>
      </c>
      <c r="AH8286" t="s">
        <v>51</v>
      </c>
      <c r="AJ8286" t="s">
        <v>53</v>
      </c>
      <c r="AL8286" t="s">
        <v>78</v>
      </c>
      <c r="AO8286" t="s">
        <v>8142</v>
      </c>
    </row>
    <row r="8287" spans="1:43" x14ac:dyDescent="0.35">
      <c r="A8287" t="s">
        <v>45233</v>
      </c>
      <c r="B8287" t="s">
        <v>45234</v>
      </c>
      <c r="C8287" t="s">
        <v>1052</v>
      </c>
      <c r="F8287" t="s">
        <v>45235</v>
      </c>
      <c r="H8287" t="s">
        <v>45236</v>
      </c>
      <c r="J8287" t="s">
        <v>15107</v>
      </c>
      <c r="K8287" t="s">
        <v>45237</v>
      </c>
      <c r="M8287" t="s">
        <v>33764</v>
      </c>
      <c r="N8287" t="s">
        <v>65</v>
      </c>
      <c r="O8287">
        <v>80543</v>
      </c>
      <c r="P8287" t="s">
        <v>50</v>
      </c>
      <c r="U8287" s="1">
        <v>44907</v>
      </c>
      <c r="V8287" s="1">
        <v>44907</v>
      </c>
      <c r="W8287" s="1">
        <v>44907.640277777777</v>
      </c>
      <c r="X8287" s="1">
        <v>44907.640277777777</v>
      </c>
      <c r="AC8287" t="s">
        <v>51</v>
      </c>
      <c r="AD8287">
        <v>2972162011</v>
      </c>
      <c r="AE8287" s="1">
        <v>44907.65347222222</v>
      </c>
      <c r="AF8287" t="s">
        <v>45238</v>
      </c>
      <c r="AG8287" t="s">
        <v>45239</v>
      </c>
      <c r="AH8287" t="s">
        <v>51</v>
      </c>
      <c r="AJ8287" t="s">
        <v>53</v>
      </c>
      <c r="AL8287" t="s">
        <v>68</v>
      </c>
      <c r="AO8287" t="s">
        <v>5443</v>
      </c>
      <c r="AP8287" s="1">
        <v>45454.597916666666</v>
      </c>
      <c r="AQ8287" s="1">
        <v>45017.586111111108</v>
      </c>
    </row>
    <row r="8288" spans="1:43" x14ac:dyDescent="0.35">
      <c r="A8288" t="s">
        <v>45240</v>
      </c>
      <c r="B8288" t="s">
        <v>18030</v>
      </c>
      <c r="C8288" t="s">
        <v>45241</v>
      </c>
      <c r="F8288" t="s">
        <v>45242</v>
      </c>
      <c r="H8288" t="s">
        <v>45243</v>
      </c>
      <c r="J8288" t="s">
        <v>28715</v>
      </c>
      <c r="K8288" t="s">
        <v>40217</v>
      </c>
      <c r="M8288" t="s">
        <v>419</v>
      </c>
      <c r="N8288" t="s">
        <v>253</v>
      </c>
      <c r="O8288">
        <v>87107</v>
      </c>
      <c r="P8288" t="s">
        <v>50</v>
      </c>
      <c r="U8288" s="1">
        <v>44907</v>
      </c>
      <c r="V8288" s="1">
        <v>44907</v>
      </c>
      <c r="W8288" s="1">
        <v>44907.581944444442</v>
      </c>
      <c r="X8288" s="1">
        <v>44907.581944444442</v>
      </c>
      <c r="AC8288" t="s">
        <v>53</v>
      </c>
      <c r="AD8288">
        <v>2969521508</v>
      </c>
      <c r="AE8288" s="1">
        <v>39021.518055555556</v>
      </c>
      <c r="AF8288" t="s">
        <v>456</v>
      </c>
      <c r="AG8288" t="s">
        <v>45244</v>
      </c>
      <c r="AH8288" t="s">
        <v>51</v>
      </c>
      <c r="AJ8288" t="s">
        <v>53</v>
      </c>
      <c r="AL8288" t="s">
        <v>68</v>
      </c>
      <c r="AO8288" t="s">
        <v>5443</v>
      </c>
      <c r="AP8288" s="1">
        <v>45404.539583333331</v>
      </c>
    </row>
    <row r="8289" spans="1:43" x14ac:dyDescent="0.35">
      <c r="A8289" t="s">
        <v>45245</v>
      </c>
      <c r="B8289" t="s">
        <v>45246</v>
      </c>
      <c r="C8289" t="s">
        <v>45247</v>
      </c>
      <c r="F8289" t="s">
        <v>45248</v>
      </c>
      <c r="H8289" t="s">
        <v>45245</v>
      </c>
      <c r="J8289" t="s">
        <v>13574</v>
      </c>
      <c r="N8289" t="s">
        <v>45249</v>
      </c>
      <c r="O8289">
        <v>250051</v>
      </c>
      <c r="P8289" t="s">
        <v>65</v>
      </c>
      <c r="U8289" s="1">
        <v>44907</v>
      </c>
      <c r="V8289" s="1">
        <v>44907</v>
      </c>
      <c r="AC8289" t="s">
        <v>53</v>
      </c>
      <c r="AD8289">
        <v>2969823183</v>
      </c>
      <c r="AE8289" s="1">
        <v>43312.453472222223</v>
      </c>
      <c r="AG8289" t="s">
        <v>45250</v>
      </c>
      <c r="AH8289" t="s">
        <v>51</v>
      </c>
      <c r="AJ8289" t="s">
        <v>53</v>
      </c>
      <c r="AO8289" t="s">
        <v>8142</v>
      </c>
    </row>
    <row r="8290" spans="1:43" x14ac:dyDescent="0.35">
      <c r="A8290" t="s">
        <v>45251</v>
      </c>
      <c r="B8290" t="s">
        <v>45252</v>
      </c>
      <c r="C8290" t="s">
        <v>1679</v>
      </c>
      <c r="F8290" t="s">
        <v>45253</v>
      </c>
      <c r="H8290" t="s">
        <v>22553</v>
      </c>
      <c r="J8290" t="s">
        <v>3933</v>
      </c>
      <c r="N8290" t="s">
        <v>4364</v>
      </c>
      <c r="O8290">
        <v>67504</v>
      </c>
      <c r="P8290" t="s">
        <v>50</v>
      </c>
      <c r="U8290" s="1">
        <v>44907</v>
      </c>
      <c r="V8290" s="1">
        <v>44907</v>
      </c>
      <c r="AC8290" t="s">
        <v>53</v>
      </c>
      <c r="AD8290">
        <v>2969551137</v>
      </c>
      <c r="AE8290" s="1">
        <v>40288.591666666667</v>
      </c>
      <c r="AG8290" t="s">
        <v>45254</v>
      </c>
      <c r="AH8290" t="s">
        <v>51</v>
      </c>
      <c r="AJ8290" t="s">
        <v>53</v>
      </c>
      <c r="AO8290" t="s">
        <v>8142</v>
      </c>
    </row>
    <row r="8291" spans="1:43" x14ac:dyDescent="0.35">
      <c r="A8291" t="s">
        <v>45255</v>
      </c>
      <c r="B8291" t="s">
        <v>3521</v>
      </c>
      <c r="C8291" t="s">
        <v>3466</v>
      </c>
      <c r="F8291" t="s">
        <v>45253</v>
      </c>
      <c r="H8291" t="s">
        <v>45255</v>
      </c>
      <c r="J8291" t="s">
        <v>3933</v>
      </c>
      <c r="K8291" t="s">
        <v>45256</v>
      </c>
      <c r="M8291" t="s">
        <v>45257</v>
      </c>
      <c r="N8291" t="s">
        <v>1217</v>
      </c>
      <c r="O8291">
        <v>67217</v>
      </c>
      <c r="P8291" t="s">
        <v>50</v>
      </c>
      <c r="U8291" s="1">
        <v>44907</v>
      </c>
      <c r="V8291" s="1">
        <v>44907</v>
      </c>
      <c r="AC8291" t="s">
        <v>53</v>
      </c>
      <c r="AD8291">
        <v>2969551137</v>
      </c>
      <c r="AE8291" s="1">
        <v>40288.591666666667</v>
      </c>
      <c r="AG8291" t="s">
        <v>45258</v>
      </c>
      <c r="AH8291" t="s">
        <v>51</v>
      </c>
      <c r="AJ8291" t="s">
        <v>53</v>
      </c>
      <c r="AO8291" t="s">
        <v>8142</v>
      </c>
    </row>
    <row r="8292" spans="1:43" x14ac:dyDescent="0.35">
      <c r="A8292" t="s">
        <v>45259</v>
      </c>
      <c r="B8292" t="s">
        <v>43439</v>
      </c>
      <c r="C8292" t="s">
        <v>45260</v>
      </c>
      <c r="F8292" t="s">
        <v>45261</v>
      </c>
      <c r="H8292" t="s">
        <v>45259</v>
      </c>
      <c r="J8292" t="s">
        <v>45262</v>
      </c>
      <c r="K8292" t="s">
        <v>45263</v>
      </c>
      <c r="M8292" t="s">
        <v>14364</v>
      </c>
      <c r="N8292" t="s">
        <v>65</v>
      </c>
      <c r="O8292">
        <v>81125</v>
      </c>
      <c r="P8292" t="s">
        <v>50</v>
      </c>
      <c r="U8292" s="1">
        <v>44907</v>
      </c>
      <c r="V8292" s="1">
        <v>44907</v>
      </c>
      <c r="W8292" s="1">
        <v>44907.487500000003</v>
      </c>
      <c r="X8292" s="1">
        <v>44907.487500000003</v>
      </c>
      <c r="AC8292" t="s">
        <v>53</v>
      </c>
      <c r="AD8292">
        <v>2972119727</v>
      </c>
      <c r="AE8292" s="1">
        <v>44796.490277777775</v>
      </c>
      <c r="AF8292" t="s">
        <v>45264</v>
      </c>
      <c r="AG8292" t="s">
        <v>45265</v>
      </c>
      <c r="AH8292" t="s">
        <v>51</v>
      </c>
      <c r="AJ8292" t="s">
        <v>53</v>
      </c>
      <c r="AL8292" t="s">
        <v>68</v>
      </c>
      <c r="AO8292" t="s">
        <v>5443</v>
      </c>
      <c r="AP8292" s="1">
        <v>45442.540277777778</v>
      </c>
      <c r="AQ8292" s="1">
        <v>45427.749305555553</v>
      </c>
    </row>
    <row r="8293" spans="1:43" x14ac:dyDescent="0.35">
      <c r="A8293" t="s">
        <v>45266</v>
      </c>
      <c r="B8293" t="s">
        <v>21138</v>
      </c>
      <c r="C8293" t="s">
        <v>10731</v>
      </c>
      <c r="F8293" t="s">
        <v>45267</v>
      </c>
      <c r="H8293" t="s">
        <v>45266</v>
      </c>
      <c r="J8293" t="s">
        <v>4293</v>
      </c>
      <c r="K8293" t="s">
        <v>45268</v>
      </c>
      <c r="M8293" t="s">
        <v>5343</v>
      </c>
      <c r="N8293" t="s">
        <v>798</v>
      </c>
      <c r="O8293">
        <v>79706</v>
      </c>
      <c r="P8293" t="s">
        <v>50</v>
      </c>
      <c r="U8293" s="1">
        <v>44907</v>
      </c>
      <c r="V8293" s="1">
        <v>44907</v>
      </c>
      <c r="W8293" s="1">
        <v>44907.423611111109</v>
      </c>
      <c r="X8293" s="1">
        <v>44907.423611111109</v>
      </c>
      <c r="AC8293" t="s">
        <v>51</v>
      </c>
      <c r="AD8293">
        <v>2969634929</v>
      </c>
      <c r="AE8293" s="1">
        <v>41799.665972222225</v>
      </c>
      <c r="AF8293" t="s">
        <v>4296</v>
      </c>
      <c r="AG8293" t="s">
        <v>45269</v>
      </c>
      <c r="AH8293" t="s">
        <v>51</v>
      </c>
      <c r="AJ8293" t="s">
        <v>53</v>
      </c>
      <c r="AL8293" t="s">
        <v>68</v>
      </c>
      <c r="AO8293" t="s">
        <v>5443</v>
      </c>
      <c r="AP8293" s="1">
        <v>45147.574999999997</v>
      </c>
    </row>
    <row r="8294" spans="1:43" x14ac:dyDescent="0.35">
      <c r="A8294" t="s">
        <v>45270</v>
      </c>
      <c r="B8294" t="s">
        <v>2102</v>
      </c>
      <c r="C8294" t="s">
        <v>888</v>
      </c>
      <c r="F8294" t="s">
        <v>45271</v>
      </c>
      <c r="H8294" t="s">
        <v>45270</v>
      </c>
      <c r="J8294" t="s">
        <v>4293</v>
      </c>
      <c r="K8294" t="s">
        <v>35922</v>
      </c>
      <c r="M8294" t="s">
        <v>35923</v>
      </c>
      <c r="N8294" t="s">
        <v>10487</v>
      </c>
      <c r="O8294">
        <v>71108</v>
      </c>
      <c r="P8294" t="s">
        <v>50</v>
      </c>
      <c r="U8294" s="1">
        <v>44907</v>
      </c>
      <c r="V8294" s="1">
        <v>44907</v>
      </c>
      <c r="W8294" s="1">
        <v>44907.423611111109</v>
      </c>
      <c r="X8294" s="1">
        <v>44907.423611111109</v>
      </c>
      <c r="AC8294" t="s">
        <v>51</v>
      </c>
      <c r="AD8294">
        <v>2969634929</v>
      </c>
      <c r="AE8294" s="1">
        <v>41799.665972222225</v>
      </c>
      <c r="AF8294" t="s">
        <v>4296</v>
      </c>
      <c r="AG8294" t="s">
        <v>45272</v>
      </c>
      <c r="AH8294" t="s">
        <v>51</v>
      </c>
      <c r="AJ8294" t="s">
        <v>53</v>
      </c>
      <c r="AL8294" t="s">
        <v>68</v>
      </c>
      <c r="AO8294" t="s">
        <v>5443</v>
      </c>
      <c r="AP8294" s="1">
        <v>44907.637499999997</v>
      </c>
    </row>
    <row r="8295" spans="1:43" x14ac:dyDescent="0.35">
      <c r="A8295" t="s">
        <v>45273</v>
      </c>
      <c r="B8295" t="s">
        <v>45274</v>
      </c>
      <c r="C8295" t="s">
        <v>1932</v>
      </c>
      <c r="F8295" t="s">
        <v>45275</v>
      </c>
      <c r="H8295" t="s">
        <v>45276</v>
      </c>
      <c r="J8295" t="s">
        <v>4293</v>
      </c>
      <c r="K8295" t="s">
        <v>45277</v>
      </c>
      <c r="M8295" t="s">
        <v>5343</v>
      </c>
      <c r="N8295" t="s">
        <v>798</v>
      </c>
      <c r="O8295">
        <v>79706</v>
      </c>
      <c r="P8295" t="s">
        <v>50</v>
      </c>
      <c r="U8295" s="1">
        <v>44907</v>
      </c>
      <c r="V8295" s="1">
        <v>44907</v>
      </c>
      <c r="W8295" s="1">
        <v>44907.433333333334</v>
      </c>
      <c r="X8295" s="1">
        <v>44907.433333333334</v>
      </c>
      <c r="AC8295" t="s">
        <v>51</v>
      </c>
      <c r="AD8295">
        <v>2969634929</v>
      </c>
      <c r="AE8295" s="1">
        <v>41799.665972222225</v>
      </c>
      <c r="AF8295" t="s">
        <v>4296</v>
      </c>
      <c r="AG8295" t="s">
        <v>45278</v>
      </c>
      <c r="AH8295" t="s">
        <v>51</v>
      </c>
      <c r="AJ8295" t="s">
        <v>53</v>
      </c>
      <c r="AL8295" t="s">
        <v>68</v>
      </c>
      <c r="AO8295" t="s">
        <v>5443</v>
      </c>
      <c r="AP8295" s="1">
        <v>45461.423611111109</v>
      </c>
    </row>
    <row r="8296" spans="1:43" x14ac:dyDescent="0.35">
      <c r="A8296" t="s">
        <v>45279</v>
      </c>
      <c r="B8296" t="s">
        <v>45280</v>
      </c>
      <c r="C8296" t="s">
        <v>16943</v>
      </c>
      <c r="F8296" t="s">
        <v>45281</v>
      </c>
      <c r="H8296" t="s">
        <v>45279</v>
      </c>
      <c r="J8296" t="s">
        <v>4293</v>
      </c>
      <c r="K8296" t="s">
        <v>45282</v>
      </c>
      <c r="M8296" t="s">
        <v>35923</v>
      </c>
      <c r="N8296" t="s">
        <v>10487</v>
      </c>
      <c r="O8296">
        <v>71108</v>
      </c>
      <c r="P8296" t="s">
        <v>50</v>
      </c>
      <c r="U8296" s="1">
        <v>44907</v>
      </c>
      <c r="V8296" s="1">
        <v>44907</v>
      </c>
      <c r="W8296" s="1">
        <v>44907.426388888889</v>
      </c>
      <c r="X8296" s="1">
        <v>44907.426388888889</v>
      </c>
      <c r="AC8296" t="s">
        <v>53</v>
      </c>
      <c r="AD8296">
        <v>2969634929</v>
      </c>
      <c r="AE8296" s="1">
        <v>41799.665972222225</v>
      </c>
      <c r="AF8296" t="s">
        <v>4296</v>
      </c>
      <c r="AG8296" t="s">
        <v>45283</v>
      </c>
      <c r="AH8296" t="s">
        <v>51</v>
      </c>
      <c r="AJ8296" t="s">
        <v>53</v>
      </c>
      <c r="AL8296" t="s">
        <v>68</v>
      </c>
      <c r="AO8296" t="s">
        <v>5443</v>
      </c>
      <c r="AP8296" s="1">
        <v>45465.681944444441</v>
      </c>
    </row>
    <row r="8297" spans="1:43" x14ac:dyDescent="0.35">
      <c r="A8297" t="s">
        <v>45284</v>
      </c>
      <c r="B8297" t="s">
        <v>45285</v>
      </c>
      <c r="C8297" t="s">
        <v>3833</v>
      </c>
      <c r="F8297" t="s">
        <v>45286</v>
      </c>
      <c r="H8297" t="s">
        <v>45284</v>
      </c>
      <c r="J8297" t="s">
        <v>4293</v>
      </c>
      <c r="K8297" t="s">
        <v>45277</v>
      </c>
      <c r="M8297" t="s">
        <v>5343</v>
      </c>
      <c r="N8297" t="s">
        <v>798</v>
      </c>
      <c r="O8297">
        <v>79706</v>
      </c>
      <c r="P8297" t="s">
        <v>50</v>
      </c>
      <c r="U8297" s="1">
        <v>44907</v>
      </c>
      <c r="V8297" s="1">
        <v>44907</v>
      </c>
      <c r="W8297" s="1">
        <v>44907.426388888889</v>
      </c>
      <c r="X8297" s="1">
        <v>44907.426388888889</v>
      </c>
      <c r="AC8297" t="s">
        <v>53</v>
      </c>
      <c r="AD8297">
        <v>2969634929</v>
      </c>
      <c r="AE8297" s="1">
        <v>41799.665972222225</v>
      </c>
      <c r="AF8297" t="s">
        <v>4296</v>
      </c>
      <c r="AG8297" t="s">
        <v>45287</v>
      </c>
      <c r="AH8297" t="s">
        <v>51</v>
      </c>
      <c r="AJ8297" t="s">
        <v>53</v>
      </c>
      <c r="AL8297" t="s">
        <v>68</v>
      </c>
      <c r="AO8297" t="s">
        <v>5443</v>
      </c>
      <c r="AP8297" s="1">
        <v>45101.364583333336</v>
      </c>
    </row>
    <row r="8298" spans="1:43" x14ac:dyDescent="0.35">
      <c r="A8298" t="s">
        <v>45288</v>
      </c>
      <c r="B8298" t="s">
        <v>24776</v>
      </c>
      <c r="C8298" t="s">
        <v>7536</v>
      </c>
      <c r="F8298" t="s">
        <v>45289</v>
      </c>
      <c r="H8298" t="s">
        <v>45288</v>
      </c>
      <c r="J8298" t="s">
        <v>4293</v>
      </c>
      <c r="K8298" t="s">
        <v>45290</v>
      </c>
      <c r="M8298" t="s">
        <v>5343</v>
      </c>
      <c r="N8298" t="s">
        <v>798</v>
      </c>
      <c r="O8298">
        <v>79706</v>
      </c>
      <c r="P8298" t="s">
        <v>50</v>
      </c>
      <c r="U8298" s="1">
        <v>44907</v>
      </c>
      <c r="V8298" s="1">
        <v>44907</v>
      </c>
      <c r="W8298" s="1">
        <v>44907.425000000003</v>
      </c>
      <c r="X8298" s="1">
        <v>44907.425000000003</v>
      </c>
      <c r="AC8298" t="s">
        <v>53</v>
      </c>
      <c r="AD8298">
        <v>2969634929</v>
      </c>
      <c r="AE8298" s="1">
        <v>41799.665972222225</v>
      </c>
      <c r="AF8298" t="s">
        <v>4296</v>
      </c>
      <c r="AG8298" t="s">
        <v>45291</v>
      </c>
      <c r="AH8298" t="s">
        <v>51</v>
      </c>
      <c r="AJ8298" t="s">
        <v>53</v>
      </c>
      <c r="AL8298" t="s">
        <v>68</v>
      </c>
      <c r="AO8298" t="s">
        <v>5443</v>
      </c>
      <c r="AP8298" s="1">
        <v>44915.479166666664</v>
      </c>
    </row>
    <row r="8299" spans="1:43" x14ac:dyDescent="0.35">
      <c r="A8299" t="s">
        <v>45292</v>
      </c>
      <c r="B8299" t="s">
        <v>45293</v>
      </c>
      <c r="C8299" t="s">
        <v>89</v>
      </c>
      <c r="F8299" t="s">
        <v>45294</v>
      </c>
      <c r="H8299" t="s">
        <v>45295</v>
      </c>
      <c r="J8299" t="s">
        <v>4293</v>
      </c>
      <c r="K8299" t="s">
        <v>45296</v>
      </c>
      <c r="M8299" t="s">
        <v>35923</v>
      </c>
      <c r="N8299" t="s">
        <v>10487</v>
      </c>
      <c r="O8299">
        <v>71108</v>
      </c>
      <c r="P8299" t="s">
        <v>50</v>
      </c>
      <c r="U8299" s="1">
        <v>44907</v>
      </c>
      <c r="V8299" s="1">
        <v>44907</v>
      </c>
      <c r="W8299" s="1">
        <v>44907.425000000003</v>
      </c>
      <c r="X8299" s="1">
        <v>44907.425000000003</v>
      </c>
      <c r="AC8299" t="s">
        <v>53</v>
      </c>
      <c r="AD8299">
        <v>2969634929</v>
      </c>
      <c r="AE8299" s="1">
        <v>41799.665972222225</v>
      </c>
      <c r="AF8299" t="s">
        <v>4296</v>
      </c>
      <c r="AG8299" t="s">
        <v>45297</v>
      </c>
      <c r="AH8299" t="s">
        <v>51</v>
      </c>
      <c r="AJ8299" t="s">
        <v>53</v>
      </c>
      <c r="AL8299" t="s">
        <v>68</v>
      </c>
      <c r="AO8299" t="s">
        <v>5443</v>
      </c>
      <c r="AP8299" s="1">
        <v>45238.40902777778</v>
      </c>
    </row>
    <row r="8300" spans="1:43" x14ac:dyDescent="0.35">
      <c r="A8300" t="s">
        <v>45298</v>
      </c>
      <c r="B8300" t="s">
        <v>45299</v>
      </c>
      <c r="C8300" t="s">
        <v>45300</v>
      </c>
      <c r="F8300" t="s">
        <v>45301</v>
      </c>
      <c r="H8300" t="s">
        <v>45302</v>
      </c>
      <c r="J8300" t="s">
        <v>4293</v>
      </c>
      <c r="K8300" t="s">
        <v>45303</v>
      </c>
      <c r="M8300" t="s">
        <v>35923</v>
      </c>
      <c r="N8300" t="s">
        <v>10487</v>
      </c>
      <c r="O8300">
        <v>71108</v>
      </c>
      <c r="P8300" t="s">
        <v>50</v>
      </c>
      <c r="U8300" s="1">
        <v>44907</v>
      </c>
      <c r="V8300" s="1">
        <v>44907</v>
      </c>
      <c r="W8300" s="1">
        <v>44907.425000000003</v>
      </c>
      <c r="X8300" s="1">
        <v>44907.425000000003</v>
      </c>
      <c r="AC8300" t="s">
        <v>53</v>
      </c>
      <c r="AD8300">
        <v>2969634929</v>
      </c>
      <c r="AE8300" s="1">
        <v>41799.665972222225</v>
      </c>
      <c r="AF8300" t="s">
        <v>4296</v>
      </c>
      <c r="AG8300" t="s">
        <v>45304</v>
      </c>
      <c r="AH8300" t="s">
        <v>51</v>
      </c>
      <c r="AJ8300" t="s">
        <v>53</v>
      </c>
      <c r="AL8300" t="s">
        <v>68</v>
      </c>
      <c r="AO8300" t="s">
        <v>5443</v>
      </c>
      <c r="AP8300" s="1">
        <v>45266.304861111108</v>
      </c>
    </row>
    <row r="8301" spans="1:43" x14ac:dyDescent="0.35">
      <c r="A8301" t="s">
        <v>45305</v>
      </c>
      <c r="B8301" t="s">
        <v>13156</v>
      </c>
      <c r="C8301" t="s">
        <v>11668</v>
      </c>
      <c r="F8301" t="s">
        <v>45306</v>
      </c>
      <c r="H8301" t="s">
        <v>45307</v>
      </c>
      <c r="J8301" t="s">
        <v>4293</v>
      </c>
      <c r="K8301" t="s">
        <v>45303</v>
      </c>
      <c r="M8301" t="s">
        <v>35923</v>
      </c>
      <c r="N8301" t="s">
        <v>10487</v>
      </c>
      <c r="O8301" t="s">
        <v>45308</v>
      </c>
      <c r="P8301" t="s">
        <v>50</v>
      </c>
      <c r="U8301" s="1">
        <v>44907</v>
      </c>
      <c r="V8301" s="1">
        <v>44907</v>
      </c>
      <c r="W8301" s="1">
        <v>44907.425000000003</v>
      </c>
      <c r="X8301" s="1">
        <v>44907.425000000003</v>
      </c>
      <c r="AC8301" t="s">
        <v>51</v>
      </c>
      <c r="AD8301">
        <v>2969634929</v>
      </c>
      <c r="AE8301" s="1">
        <v>41799.665972222225</v>
      </c>
      <c r="AF8301" t="s">
        <v>4296</v>
      </c>
      <c r="AG8301" t="s">
        <v>45309</v>
      </c>
      <c r="AH8301" t="s">
        <v>51</v>
      </c>
      <c r="AJ8301" t="s">
        <v>53</v>
      </c>
      <c r="AL8301" t="s">
        <v>68</v>
      </c>
      <c r="AO8301" t="s">
        <v>5443</v>
      </c>
      <c r="AP8301" s="1">
        <v>45404.636111111111</v>
      </c>
    </row>
    <row r="8302" spans="1:43" x14ac:dyDescent="0.35">
      <c r="A8302" t="s">
        <v>45310</v>
      </c>
      <c r="B8302" t="s">
        <v>35995</v>
      </c>
      <c r="C8302" t="s">
        <v>45311</v>
      </c>
      <c r="F8302" t="s">
        <v>45312</v>
      </c>
      <c r="H8302" t="s">
        <v>45310</v>
      </c>
      <c r="J8302" t="s">
        <v>4293</v>
      </c>
      <c r="K8302" t="s">
        <v>45313</v>
      </c>
      <c r="M8302" t="s">
        <v>35923</v>
      </c>
      <c r="N8302" t="s">
        <v>10487</v>
      </c>
      <c r="O8302">
        <v>71108</v>
      </c>
      <c r="P8302" t="s">
        <v>50</v>
      </c>
      <c r="U8302" s="1">
        <v>44907</v>
      </c>
      <c r="V8302" s="1">
        <v>44907</v>
      </c>
      <c r="W8302" s="1">
        <v>44907.426388888889</v>
      </c>
      <c r="X8302" s="1">
        <v>44907.426388888889</v>
      </c>
      <c r="AC8302" t="s">
        <v>51</v>
      </c>
      <c r="AD8302">
        <v>2969634929</v>
      </c>
      <c r="AE8302" s="1">
        <v>41799.665972222225</v>
      </c>
      <c r="AF8302" t="s">
        <v>4296</v>
      </c>
      <c r="AG8302" t="s">
        <v>45314</v>
      </c>
      <c r="AH8302" t="s">
        <v>51</v>
      </c>
      <c r="AJ8302" t="s">
        <v>53</v>
      </c>
      <c r="AL8302" t="s">
        <v>68</v>
      </c>
      <c r="AO8302" t="s">
        <v>5443</v>
      </c>
      <c r="AP8302" s="1">
        <v>44907.556944444441</v>
      </c>
    </row>
    <row r="8303" spans="1:43" x14ac:dyDescent="0.35">
      <c r="A8303" t="s">
        <v>45315</v>
      </c>
      <c r="B8303" t="s">
        <v>45316</v>
      </c>
      <c r="C8303" t="s">
        <v>1865</v>
      </c>
      <c r="F8303" t="s">
        <v>45317</v>
      </c>
      <c r="H8303" t="s">
        <v>45315</v>
      </c>
      <c r="I8303" t="s">
        <v>464</v>
      </c>
      <c r="J8303" t="s">
        <v>6387</v>
      </c>
      <c r="N8303" t="s">
        <v>8265</v>
      </c>
      <c r="O8303">
        <v>83642</v>
      </c>
      <c r="P8303" t="s">
        <v>50</v>
      </c>
      <c r="U8303" s="1">
        <v>44907</v>
      </c>
      <c r="V8303" s="1">
        <v>44907</v>
      </c>
      <c r="AC8303" t="s">
        <v>53</v>
      </c>
      <c r="AD8303">
        <v>2969484892</v>
      </c>
      <c r="AE8303" s="1">
        <v>37756</v>
      </c>
      <c r="AG8303" t="s">
        <v>45318</v>
      </c>
      <c r="AH8303" t="s">
        <v>51</v>
      </c>
      <c r="AJ8303" t="s">
        <v>53</v>
      </c>
      <c r="AO8303" t="s">
        <v>8142</v>
      </c>
    </row>
    <row r="8304" spans="1:43" x14ac:dyDescent="0.35">
      <c r="A8304" t="s">
        <v>45319</v>
      </c>
      <c r="B8304" t="s">
        <v>3911</v>
      </c>
      <c r="C8304" t="s">
        <v>3285</v>
      </c>
      <c r="F8304" t="s">
        <v>45320</v>
      </c>
      <c r="H8304" t="s">
        <v>45321</v>
      </c>
      <c r="J8304" t="s">
        <v>4293</v>
      </c>
      <c r="K8304" t="s">
        <v>45322</v>
      </c>
      <c r="M8304" t="s">
        <v>35923</v>
      </c>
      <c r="N8304" t="s">
        <v>10487</v>
      </c>
      <c r="O8304">
        <v>71108</v>
      </c>
      <c r="P8304" t="s">
        <v>50</v>
      </c>
      <c r="U8304" s="1">
        <v>44907</v>
      </c>
      <c r="V8304" s="1">
        <v>44907</v>
      </c>
      <c r="W8304" s="1">
        <v>44907.425000000003</v>
      </c>
      <c r="X8304" s="1">
        <v>44907.425000000003</v>
      </c>
      <c r="AC8304" t="s">
        <v>51</v>
      </c>
      <c r="AD8304">
        <v>2969634929</v>
      </c>
      <c r="AE8304" s="1">
        <v>41799.665972222225</v>
      </c>
      <c r="AF8304" t="s">
        <v>4296</v>
      </c>
      <c r="AG8304" t="s">
        <v>45323</v>
      </c>
      <c r="AH8304" t="s">
        <v>51</v>
      </c>
      <c r="AJ8304" t="s">
        <v>53</v>
      </c>
      <c r="AL8304" t="s">
        <v>68</v>
      </c>
      <c r="AO8304" t="s">
        <v>5443</v>
      </c>
      <c r="AP8304" s="1">
        <v>45311.070833333331</v>
      </c>
    </row>
    <row r="8305" spans="1:43" x14ac:dyDescent="0.35">
      <c r="A8305" t="s">
        <v>45324</v>
      </c>
      <c r="B8305" t="s">
        <v>45325</v>
      </c>
      <c r="C8305" t="s">
        <v>6957</v>
      </c>
      <c r="F8305">
        <v>12817035003</v>
      </c>
      <c r="H8305" t="s">
        <v>45324</v>
      </c>
      <c r="J8305" t="s">
        <v>16060</v>
      </c>
      <c r="K8305" t="s">
        <v>16188</v>
      </c>
      <c r="M8305" t="s">
        <v>3053</v>
      </c>
      <c r="N8305" t="s">
        <v>264</v>
      </c>
      <c r="O8305">
        <v>77040</v>
      </c>
      <c r="P8305" t="s">
        <v>50</v>
      </c>
      <c r="U8305" s="1">
        <v>44907</v>
      </c>
      <c r="V8305" s="1">
        <v>44907</v>
      </c>
      <c r="W8305" s="1">
        <v>44907.39166666667</v>
      </c>
      <c r="X8305" s="1">
        <v>44907.39166666667</v>
      </c>
      <c r="AC8305" t="s">
        <v>53</v>
      </c>
      <c r="AD8305">
        <v>2969509141</v>
      </c>
      <c r="AE8305" s="1">
        <v>38288.693749999999</v>
      </c>
      <c r="AF8305" t="s">
        <v>3535</v>
      </c>
      <c r="AG8305" t="s">
        <v>45326</v>
      </c>
      <c r="AH8305" t="s">
        <v>51</v>
      </c>
      <c r="AJ8305" t="s">
        <v>53</v>
      </c>
      <c r="AL8305" t="s">
        <v>68</v>
      </c>
      <c r="AO8305" t="s">
        <v>5443</v>
      </c>
      <c r="AP8305" s="1">
        <v>45442.303472222222</v>
      </c>
      <c r="AQ8305" s="1">
        <v>45442.304861111108</v>
      </c>
    </row>
    <row r="8306" spans="1:43" x14ac:dyDescent="0.35">
      <c r="A8306" t="s">
        <v>45327</v>
      </c>
      <c r="B8306" t="s">
        <v>45328</v>
      </c>
      <c r="C8306" t="s">
        <v>2016</v>
      </c>
      <c r="F8306" t="s">
        <v>45329</v>
      </c>
      <c r="H8306" t="s">
        <v>45327</v>
      </c>
      <c r="J8306" t="s">
        <v>13744</v>
      </c>
      <c r="N8306" t="s">
        <v>17594</v>
      </c>
      <c r="O8306">
        <v>27612</v>
      </c>
      <c r="P8306" t="s">
        <v>50</v>
      </c>
      <c r="U8306" s="1">
        <v>44907</v>
      </c>
      <c r="V8306" s="1">
        <v>44907</v>
      </c>
      <c r="AC8306" t="s">
        <v>53</v>
      </c>
      <c r="AD8306">
        <v>2969474461</v>
      </c>
      <c r="AE8306" s="1">
        <v>37104.381944444445</v>
      </c>
      <c r="AG8306" t="s">
        <v>45330</v>
      </c>
      <c r="AH8306" t="s">
        <v>51</v>
      </c>
      <c r="AJ8306" t="s">
        <v>53</v>
      </c>
      <c r="AO8306" t="s">
        <v>8142</v>
      </c>
    </row>
    <row r="8307" spans="1:43" x14ac:dyDescent="0.35">
      <c r="A8307" t="s">
        <v>45331</v>
      </c>
      <c r="B8307" t="s">
        <v>45332</v>
      </c>
      <c r="C8307" t="s">
        <v>1798</v>
      </c>
      <c r="F8307" t="s">
        <v>45333</v>
      </c>
      <c r="H8307" t="s">
        <v>45334</v>
      </c>
      <c r="J8307" t="s">
        <v>4293</v>
      </c>
      <c r="K8307" t="s">
        <v>35922</v>
      </c>
      <c r="M8307" t="s">
        <v>35923</v>
      </c>
      <c r="N8307" t="s">
        <v>10487</v>
      </c>
      <c r="O8307">
        <v>71108</v>
      </c>
      <c r="P8307" t="s">
        <v>50</v>
      </c>
      <c r="U8307" s="1">
        <v>44907</v>
      </c>
      <c r="V8307" s="1">
        <v>44907</v>
      </c>
      <c r="W8307" s="1">
        <v>44907.426388888889</v>
      </c>
      <c r="X8307" s="1">
        <v>44907.426388888889</v>
      </c>
      <c r="AC8307" t="s">
        <v>51</v>
      </c>
      <c r="AD8307">
        <v>2969634929</v>
      </c>
      <c r="AE8307" s="1">
        <v>41799.665972222225</v>
      </c>
      <c r="AF8307" t="s">
        <v>4296</v>
      </c>
      <c r="AG8307" t="s">
        <v>45335</v>
      </c>
      <c r="AH8307" t="s">
        <v>51</v>
      </c>
      <c r="AJ8307" t="s">
        <v>53</v>
      </c>
      <c r="AL8307" t="s">
        <v>68</v>
      </c>
      <c r="AO8307" t="s">
        <v>5443</v>
      </c>
      <c r="AP8307" s="1">
        <v>44907.425694444442</v>
      </c>
    </row>
    <row r="8308" spans="1:43" x14ac:dyDescent="0.35">
      <c r="A8308" t="s">
        <v>45336</v>
      </c>
      <c r="B8308" t="s">
        <v>45337</v>
      </c>
      <c r="C8308" t="s">
        <v>849</v>
      </c>
      <c r="F8308" t="s">
        <v>45338</v>
      </c>
      <c r="H8308" t="s">
        <v>45336</v>
      </c>
      <c r="J8308" t="s">
        <v>45339</v>
      </c>
      <c r="K8308" t="s">
        <v>45340</v>
      </c>
      <c r="L8308" t="s">
        <v>45341</v>
      </c>
      <c r="M8308" t="s">
        <v>325</v>
      </c>
      <c r="N8308" t="s">
        <v>65</v>
      </c>
      <c r="O8308">
        <v>81303</v>
      </c>
      <c r="P8308" t="s">
        <v>50</v>
      </c>
      <c r="U8308" s="1">
        <v>44907</v>
      </c>
      <c r="V8308" s="1">
        <v>44907</v>
      </c>
      <c r="W8308" s="1">
        <v>44907.651388888888</v>
      </c>
      <c r="X8308" s="1">
        <v>44907.651388888888</v>
      </c>
      <c r="AC8308" t="s">
        <v>51</v>
      </c>
      <c r="AD8308">
        <v>1000000001</v>
      </c>
      <c r="AE8308" s="1">
        <v>39973.351388888892</v>
      </c>
      <c r="AF8308" t="s">
        <v>3377</v>
      </c>
      <c r="AG8308" t="s">
        <v>45342</v>
      </c>
      <c r="AH8308" t="s">
        <v>51</v>
      </c>
      <c r="AJ8308" t="s">
        <v>53</v>
      </c>
      <c r="AL8308" t="s">
        <v>78</v>
      </c>
      <c r="AO8308" t="s">
        <v>5443</v>
      </c>
      <c r="AP8308" s="1">
        <v>44907.65</v>
      </c>
    </row>
    <row r="8309" spans="1:43" x14ac:dyDescent="0.35">
      <c r="A8309" t="s">
        <v>45343</v>
      </c>
      <c r="B8309" t="s">
        <v>45344</v>
      </c>
      <c r="C8309" t="s">
        <v>45345</v>
      </c>
      <c r="F8309" t="s">
        <v>45346</v>
      </c>
      <c r="H8309" t="s">
        <v>45343</v>
      </c>
      <c r="J8309" t="s">
        <v>45347</v>
      </c>
      <c r="K8309" t="s">
        <v>45348</v>
      </c>
      <c r="M8309" t="s">
        <v>45349</v>
      </c>
      <c r="N8309" t="s">
        <v>2409</v>
      </c>
      <c r="O8309">
        <v>86538</v>
      </c>
      <c r="P8309" t="s">
        <v>50</v>
      </c>
      <c r="U8309" s="1">
        <v>44907</v>
      </c>
      <c r="V8309" s="1">
        <v>44907</v>
      </c>
      <c r="W8309" s="1">
        <v>44907.645833333336</v>
      </c>
      <c r="X8309" s="1">
        <v>44907.645833333336</v>
      </c>
      <c r="AC8309" t="s">
        <v>51</v>
      </c>
      <c r="AD8309">
        <v>1000000001</v>
      </c>
      <c r="AE8309" s="1">
        <v>39973.351388888892</v>
      </c>
      <c r="AF8309" t="s">
        <v>3377</v>
      </c>
      <c r="AG8309" t="s">
        <v>45350</v>
      </c>
      <c r="AH8309" t="s">
        <v>51</v>
      </c>
      <c r="AJ8309" t="s">
        <v>53</v>
      </c>
      <c r="AL8309" t="s">
        <v>78</v>
      </c>
      <c r="AO8309" t="s">
        <v>5443</v>
      </c>
      <c r="AP8309" s="1">
        <v>44908.578472222223</v>
      </c>
    </row>
    <row r="8310" spans="1:43" x14ac:dyDescent="0.35">
      <c r="A8310" t="s">
        <v>45351</v>
      </c>
      <c r="B8310" t="s">
        <v>1338</v>
      </c>
      <c r="C8310" t="s">
        <v>97</v>
      </c>
      <c r="F8310" t="s">
        <v>45352</v>
      </c>
      <c r="H8310" t="s">
        <v>45351</v>
      </c>
      <c r="J8310" t="s">
        <v>23154</v>
      </c>
      <c r="K8310" t="s">
        <v>26367</v>
      </c>
      <c r="M8310" t="s">
        <v>23156</v>
      </c>
      <c r="N8310" t="s">
        <v>26369</v>
      </c>
      <c r="O8310" t="s">
        <v>23174</v>
      </c>
      <c r="P8310" t="s">
        <v>50</v>
      </c>
      <c r="U8310" s="1">
        <v>44907</v>
      </c>
      <c r="V8310" s="1">
        <v>44907</v>
      </c>
      <c r="AC8310" t="s">
        <v>53</v>
      </c>
      <c r="AD8310">
        <v>2969478563</v>
      </c>
      <c r="AE8310" s="1">
        <v>37343</v>
      </c>
      <c r="AG8310" t="s">
        <v>45353</v>
      </c>
      <c r="AH8310" t="s">
        <v>51</v>
      </c>
      <c r="AJ8310" t="s">
        <v>53</v>
      </c>
      <c r="AO8310" t="s">
        <v>8142</v>
      </c>
    </row>
    <row r="8311" spans="1:43" x14ac:dyDescent="0.35">
      <c r="A8311" t="s">
        <v>45354</v>
      </c>
      <c r="B8311" t="s">
        <v>45355</v>
      </c>
      <c r="C8311" t="s">
        <v>7803</v>
      </c>
      <c r="F8311" t="s">
        <v>45356</v>
      </c>
      <c r="H8311" t="s">
        <v>45354</v>
      </c>
      <c r="J8311" t="s">
        <v>28591</v>
      </c>
      <c r="N8311" t="s">
        <v>12913</v>
      </c>
      <c r="O8311">
        <v>35950</v>
      </c>
      <c r="P8311" t="s">
        <v>50</v>
      </c>
      <c r="U8311" s="1">
        <v>44908</v>
      </c>
      <c r="V8311" s="1">
        <v>44908</v>
      </c>
      <c r="AC8311" t="s">
        <v>53</v>
      </c>
      <c r="AD8311">
        <v>2969554588</v>
      </c>
      <c r="AE8311" s="1">
        <v>40414.666666666664</v>
      </c>
      <c r="AG8311" t="s">
        <v>45357</v>
      </c>
      <c r="AH8311" t="s">
        <v>51</v>
      </c>
      <c r="AJ8311" t="s">
        <v>53</v>
      </c>
      <c r="AO8311" t="s">
        <v>8142</v>
      </c>
    </row>
    <row r="8312" spans="1:43" x14ac:dyDescent="0.35">
      <c r="A8312" t="s">
        <v>45358</v>
      </c>
      <c r="B8312" t="s">
        <v>13566</v>
      </c>
      <c r="C8312" t="s">
        <v>89</v>
      </c>
      <c r="F8312" t="s">
        <v>45359</v>
      </c>
      <c r="H8312" t="s">
        <v>45358</v>
      </c>
      <c r="J8312" t="s">
        <v>3933</v>
      </c>
      <c r="P8312" t="s">
        <v>50</v>
      </c>
      <c r="U8312" s="1">
        <v>44908</v>
      </c>
      <c r="V8312" s="1">
        <v>44908</v>
      </c>
      <c r="AC8312" t="s">
        <v>53</v>
      </c>
      <c r="AD8312">
        <v>2969551137</v>
      </c>
      <c r="AE8312" s="1">
        <v>40288.591666666667</v>
      </c>
      <c r="AG8312" t="s">
        <v>45360</v>
      </c>
      <c r="AH8312" t="s">
        <v>51</v>
      </c>
      <c r="AJ8312" t="s">
        <v>53</v>
      </c>
      <c r="AO8312" t="s">
        <v>8142</v>
      </c>
    </row>
    <row r="8313" spans="1:43" x14ac:dyDescent="0.35">
      <c r="A8313" t="s">
        <v>15102</v>
      </c>
      <c r="B8313" t="s">
        <v>45361</v>
      </c>
      <c r="C8313" t="s">
        <v>28112</v>
      </c>
      <c r="F8313" t="s">
        <v>15101</v>
      </c>
      <c r="H8313" t="s">
        <v>15102</v>
      </c>
      <c r="J8313" t="s">
        <v>3933</v>
      </c>
      <c r="P8313" t="s">
        <v>50</v>
      </c>
      <c r="U8313" s="1">
        <v>44908</v>
      </c>
      <c r="V8313" s="1">
        <v>44908</v>
      </c>
      <c r="AC8313" t="s">
        <v>53</v>
      </c>
      <c r="AD8313">
        <v>2969551137</v>
      </c>
      <c r="AE8313" s="1">
        <v>40288.591666666667</v>
      </c>
      <c r="AG8313" t="s">
        <v>45362</v>
      </c>
      <c r="AH8313" t="s">
        <v>51</v>
      </c>
      <c r="AJ8313" t="s">
        <v>53</v>
      </c>
      <c r="AO8313" t="s">
        <v>8142</v>
      </c>
    </row>
    <row r="8314" spans="1:43" x14ac:dyDescent="0.35">
      <c r="A8314" t="s">
        <v>45363</v>
      </c>
      <c r="B8314" t="s">
        <v>24770</v>
      </c>
      <c r="C8314" t="s">
        <v>45364</v>
      </c>
      <c r="F8314" t="s">
        <v>45365</v>
      </c>
      <c r="H8314" t="s">
        <v>45363</v>
      </c>
      <c r="J8314" t="s">
        <v>250</v>
      </c>
      <c r="K8314" t="s">
        <v>500</v>
      </c>
      <c r="M8314" t="s">
        <v>252</v>
      </c>
      <c r="N8314" t="s">
        <v>501</v>
      </c>
      <c r="O8314">
        <v>88061</v>
      </c>
      <c r="P8314" t="s">
        <v>50</v>
      </c>
      <c r="U8314" s="1">
        <v>44908</v>
      </c>
      <c r="V8314" s="1">
        <v>44908</v>
      </c>
      <c r="W8314" s="1">
        <v>44908.409722222219</v>
      </c>
      <c r="X8314" s="1">
        <v>44908.409722222219</v>
      </c>
      <c r="AC8314" t="s">
        <v>53</v>
      </c>
      <c r="AD8314">
        <v>2969474184</v>
      </c>
      <c r="AE8314" s="1">
        <v>37082</v>
      </c>
      <c r="AF8314" t="s">
        <v>45366</v>
      </c>
      <c r="AG8314" t="s">
        <v>45367</v>
      </c>
      <c r="AH8314" t="s">
        <v>51</v>
      </c>
      <c r="AJ8314" t="s">
        <v>53</v>
      </c>
      <c r="AL8314" t="s">
        <v>68</v>
      </c>
      <c r="AO8314" t="s">
        <v>5443</v>
      </c>
      <c r="AP8314" s="1">
        <v>45476.67083333333</v>
      </c>
      <c r="AQ8314" s="1">
        <v>45469.430555555555</v>
      </c>
    </row>
    <row r="8315" spans="1:43" x14ac:dyDescent="0.35">
      <c r="A8315" t="s">
        <v>45368</v>
      </c>
      <c r="B8315" t="s">
        <v>25958</v>
      </c>
      <c r="C8315" t="s">
        <v>952</v>
      </c>
      <c r="F8315" t="s">
        <v>45369</v>
      </c>
      <c r="H8315" t="s">
        <v>45370</v>
      </c>
      <c r="J8315" t="s">
        <v>39150</v>
      </c>
      <c r="K8315" t="s">
        <v>45371</v>
      </c>
      <c r="M8315" t="s">
        <v>2800</v>
      </c>
      <c r="N8315" t="s">
        <v>65</v>
      </c>
      <c r="O8315">
        <v>80603</v>
      </c>
      <c r="P8315" t="s">
        <v>50</v>
      </c>
      <c r="U8315" s="1">
        <v>44908</v>
      </c>
      <c r="V8315" s="1">
        <v>44908</v>
      </c>
      <c r="W8315" s="1">
        <v>44908.431944444441</v>
      </c>
      <c r="X8315" s="1">
        <v>44908.431944444441</v>
      </c>
      <c r="AC8315" t="s">
        <v>51</v>
      </c>
      <c r="AD8315">
        <v>2969754980</v>
      </c>
      <c r="AE8315" s="1">
        <v>42970.517361111109</v>
      </c>
      <c r="AF8315" t="s">
        <v>45372</v>
      </c>
      <c r="AG8315" t="s">
        <v>45373</v>
      </c>
      <c r="AH8315" t="s">
        <v>51</v>
      </c>
      <c r="AJ8315" t="s">
        <v>53</v>
      </c>
      <c r="AL8315" t="s">
        <v>68</v>
      </c>
      <c r="AO8315" t="s">
        <v>5443</v>
      </c>
      <c r="AP8315" s="1">
        <v>45006.7</v>
      </c>
      <c r="AQ8315" s="1">
        <v>44993.4375</v>
      </c>
    </row>
    <row r="8316" spans="1:43" x14ac:dyDescent="0.35">
      <c r="A8316" t="s">
        <v>45374</v>
      </c>
      <c r="B8316" t="s">
        <v>14932</v>
      </c>
      <c r="C8316" t="s">
        <v>2615</v>
      </c>
      <c r="F8316" t="s">
        <v>45375</v>
      </c>
      <c r="H8316" t="s">
        <v>45374</v>
      </c>
      <c r="J8316" t="s">
        <v>45376</v>
      </c>
      <c r="N8316" t="s">
        <v>398</v>
      </c>
      <c r="O8316">
        <v>88220</v>
      </c>
      <c r="P8316" t="s">
        <v>50</v>
      </c>
      <c r="U8316" s="1">
        <v>44908</v>
      </c>
      <c r="V8316" s="1">
        <v>44908</v>
      </c>
      <c r="W8316" s="1">
        <v>44908.341666666667</v>
      </c>
      <c r="X8316" s="1">
        <v>44908.341666666667</v>
      </c>
      <c r="AC8316" t="s">
        <v>53</v>
      </c>
      <c r="AD8316">
        <v>1000000001</v>
      </c>
      <c r="AE8316" s="1">
        <v>39973.351388888892</v>
      </c>
      <c r="AF8316" t="s">
        <v>3377</v>
      </c>
      <c r="AG8316" t="s">
        <v>45377</v>
      </c>
      <c r="AH8316" t="s">
        <v>51</v>
      </c>
      <c r="AJ8316" t="s">
        <v>53</v>
      </c>
      <c r="AL8316" t="s">
        <v>78</v>
      </c>
      <c r="AO8316" t="s">
        <v>8142</v>
      </c>
      <c r="AP8316" s="1">
        <v>45191.452777777777</v>
      </c>
    </row>
    <row r="8317" spans="1:43" x14ac:dyDescent="0.35">
      <c r="A8317" t="s">
        <v>45378</v>
      </c>
      <c r="B8317" t="s">
        <v>17263</v>
      </c>
      <c r="C8317" t="s">
        <v>1798</v>
      </c>
      <c r="F8317" t="s">
        <v>45379</v>
      </c>
      <c r="H8317" t="s">
        <v>45380</v>
      </c>
      <c r="J8317" t="s">
        <v>4293</v>
      </c>
      <c r="K8317" t="s">
        <v>45381</v>
      </c>
      <c r="M8317" t="s">
        <v>12936</v>
      </c>
      <c r="N8317" t="s">
        <v>5277</v>
      </c>
      <c r="O8317">
        <v>82007</v>
      </c>
      <c r="P8317" t="s">
        <v>50</v>
      </c>
      <c r="U8317" s="1">
        <v>44908</v>
      </c>
      <c r="V8317" s="1">
        <v>44908</v>
      </c>
      <c r="W8317" s="1">
        <v>44908.504166666666</v>
      </c>
      <c r="X8317" s="1">
        <v>44908.504166666666</v>
      </c>
      <c r="AC8317" t="s">
        <v>53</v>
      </c>
      <c r="AD8317">
        <v>2969634929</v>
      </c>
      <c r="AE8317" s="1">
        <v>41799.665972222225</v>
      </c>
      <c r="AF8317" t="s">
        <v>4296</v>
      </c>
      <c r="AG8317" t="s">
        <v>45382</v>
      </c>
      <c r="AH8317" t="s">
        <v>51</v>
      </c>
      <c r="AJ8317" t="s">
        <v>53</v>
      </c>
      <c r="AL8317" t="s">
        <v>68</v>
      </c>
      <c r="AO8317" t="s">
        <v>5443</v>
      </c>
      <c r="AP8317" s="1">
        <v>45456.305555555555</v>
      </c>
    </row>
    <row r="8318" spans="1:43" x14ac:dyDescent="0.35">
      <c r="A8318" t="s">
        <v>45383</v>
      </c>
      <c r="B8318" t="s">
        <v>45384</v>
      </c>
      <c r="C8318" t="s">
        <v>894</v>
      </c>
      <c r="F8318">
        <f>1541-408-1890</f>
        <v>-757</v>
      </c>
      <c r="H8318" t="s">
        <v>45383</v>
      </c>
      <c r="J8318" t="s">
        <v>45385</v>
      </c>
      <c r="N8318" t="s">
        <v>1570</v>
      </c>
      <c r="O8318">
        <v>84532</v>
      </c>
      <c r="P8318" t="s">
        <v>50</v>
      </c>
      <c r="U8318" s="1">
        <v>44908</v>
      </c>
      <c r="V8318" s="1">
        <v>44908</v>
      </c>
      <c r="W8318" s="1">
        <v>44908.709027777775</v>
      </c>
      <c r="X8318" s="1">
        <v>44908.709027777775</v>
      </c>
      <c r="AC8318" t="s">
        <v>53</v>
      </c>
      <c r="AD8318">
        <v>1000000001</v>
      </c>
      <c r="AE8318" s="1">
        <v>39973.351388888892</v>
      </c>
      <c r="AF8318" t="s">
        <v>3377</v>
      </c>
      <c r="AG8318" t="s">
        <v>45386</v>
      </c>
      <c r="AH8318" t="s">
        <v>51</v>
      </c>
      <c r="AJ8318" t="s">
        <v>53</v>
      </c>
      <c r="AL8318" t="s">
        <v>78</v>
      </c>
      <c r="AO8318" t="s">
        <v>8142</v>
      </c>
    </row>
    <row r="8319" spans="1:43" x14ac:dyDescent="0.35">
      <c r="A8319" t="s">
        <v>45387</v>
      </c>
      <c r="B8319" t="s">
        <v>3596</v>
      </c>
      <c r="C8319" t="s">
        <v>31577</v>
      </c>
      <c r="F8319" t="s">
        <v>45388</v>
      </c>
      <c r="H8319" t="s">
        <v>45387</v>
      </c>
      <c r="J8319" t="s">
        <v>45389</v>
      </c>
      <c r="N8319" t="s">
        <v>287</v>
      </c>
      <c r="O8319">
        <v>80107</v>
      </c>
      <c r="P8319" t="s">
        <v>50</v>
      </c>
      <c r="U8319" s="1">
        <v>44908</v>
      </c>
      <c r="V8319" s="1">
        <v>44908</v>
      </c>
      <c r="W8319" s="1">
        <v>44908.793055555558</v>
      </c>
      <c r="X8319" s="1">
        <v>44908.793055555558</v>
      </c>
      <c r="AC8319" t="s">
        <v>53</v>
      </c>
      <c r="AD8319">
        <v>1000000001</v>
      </c>
      <c r="AE8319" s="1">
        <v>39973.351388888892</v>
      </c>
      <c r="AF8319" t="s">
        <v>3377</v>
      </c>
      <c r="AG8319" t="s">
        <v>45390</v>
      </c>
      <c r="AH8319" t="s">
        <v>51</v>
      </c>
      <c r="AJ8319" t="s">
        <v>53</v>
      </c>
      <c r="AL8319" t="s">
        <v>78</v>
      </c>
      <c r="AO8319" t="s">
        <v>5443</v>
      </c>
      <c r="AP8319" s="1">
        <v>44908.790972222225</v>
      </c>
    </row>
    <row r="8320" spans="1:43" x14ac:dyDescent="0.35">
      <c r="A8320" t="s">
        <v>45391</v>
      </c>
      <c r="B8320" t="s">
        <v>45392</v>
      </c>
      <c r="C8320" t="s">
        <v>888</v>
      </c>
      <c r="F8320" t="s">
        <v>45393</v>
      </c>
      <c r="H8320" t="s">
        <v>45391</v>
      </c>
      <c r="J8320" t="s">
        <v>45394</v>
      </c>
      <c r="K8320" t="s">
        <v>45395</v>
      </c>
      <c r="M8320" t="s">
        <v>15622</v>
      </c>
      <c r="N8320" t="s">
        <v>65</v>
      </c>
      <c r="O8320">
        <v>81224</v>
      </c>
      <c r="P8320" t="s">
        <v>50</v>
      </c>
      <c r="U8320" s="1">
        <v>44908</v>
      </c>
      <c r="V8320" s="1">
        <v>44908</v>
      </c>
      <c r="W8320" s="1">
        <v>44908.769444444442</v>
      </c>
      <c r="X8320" s="1">
        <v>44908.769444444442</v>
      </c>
      <c r="AC8320" t="s">
        <v>51</v>
      </c>
      <c r="AD8320">
        <v>1000000001</v>
      </c>
      <c r="AE8320" s="1">
        <v>39973.351388888892</v>
      </c>
      <c r="AF8320" t="s">
        <v>3377</v>
      </c>
      <c r="AG8320" t="s">
        <v>45396</v>
      </c>
      <c r="AH8320" t="s">
        <v>51</v>
      </c>
      <c r="AJ8320" t="s">
        <v>53</v>
      </c>
      <c r="AL8320" t="s">
        <v>78</v>
      </c>
      <c r="AO8320" t="s">
        <v>5443</v>
      </c>
      <c r="AP8320" s="1">
        <v>45209.50277777778</v>
      </c>
      <c r="AQ8320" s="1">
        <v>45006.76458333333</v>
      </c>
    </row>
    <row r="8321" spans="1:43" x14ac:dyDescent="0.35">
      <c r="A8321" t="s">
        <v>45397</v>
      </c>
      <c r="B8321" t="s">
        <v>40216</v>
      </c>
      <c r="C8321" t="s">
        <v>15165</v>
      </c>
      <c r="F8321" t="s">
        <v>45398</v>
      </c>
      <c r="H8321" t="s">
        <v>45397</v>
      </c>
      <c r="J8321" t="s">
        <v>45399</v>
      </c>
      <c r="K8321" t="s">
        <v>45400</v>
      </c>
      <c r="M8321" t="s">
        <v>3343</v>
      </c>
      <c r="N8321" t="s">
        <v>65</v>
      </c>
      <c r="O8321">
        <v>81147</v>
      </c>
      <c r="P8321" t="s">
        <v>50</v>
      </c>
      <c r="U8321" s="1">
        <v>44908</v>
      </c>
      <c r="V8321" s="1">
        <v>44908</v>
      </c>
      <c r="W8321" s="1">
        <v>44908.744444444441</v>
      </c>
      <c r="X8321" s="1">
        <v>44908.744444444441</v>
      </c>
      <c r="AC8321" t="s">
        <v>51</v>
      </c>
      <c r="AD8321">
        <v>1000000001</v>
      </c>
      <c r="AE8321" s="1">
        <v>39973.351388888892</v>
      </c>
      <c r="AF8321" t="s">
        <v>3377</v>
      </c>
      <c r="AG8321" t="s">
        <v>45401</v>
      </c>
      <c r="AH8321" t="s">
        <v>51</v>
      </c>
      <c r="AJ8321" t="s">
        <v>53</v>
      </c>
      <c r="AL8321" t="s">
        <v>78</v>
      </c>
      <c r="AO8321" t="s">
        <v>5443</v>
      </c>
      <c r="AP8321" s="1">
        <v>45413.54583333333</v>
      </c>
      <c r="AQ8321" s="1">
        <v>45413.560416666667</v>
      </c>
    </row>
    <row r="8322" spans="1:43" x14ac:dyDescent="0.35">
      <c r="A8322" t="s">
        <v>45402</v>
      </c>
      <c r="B8322" t="s">
        <v>45403</v>
      </c>
      <c r="C8322" t="s">
        <v>10335</v>
      </c>
      <c r="F8322" t="s">
        <v>45404</v>
      </c>
      <c r="H8322" t="s">
        <v>45405</v>
      </c>
      <c r="J8322" t="s">
        <v>45406</v>
      </c>
      <c r="K8322" t="s">
        <v>25474</v>
      </c>
      <c r="M8322" t="s">
        <v>513</v>
      </c>
      <c r="N8322" t="s">
        <v>253</v>
      </c>
      <c r="O8322" t="s">
        <v>25475</v>
      </c>
      <c r="P8322" t="s">
        <v>50</v>
      </c>
      <c r="U8322" s="1">
        <v>44908</v>
      </c>
      <c r="V8322" s="1">
        <v>44908</v>
      </c>
      <c r="W8322" s="1">
        <v>44908.527777777781</v>
      </c>
      <c r="X8322" s="1">
        <v>44908.527777777781</v>
      </c>
      <c r="AC8322" t="s">
        <v>53</v>
      </c>
      <c r="AD8322">
        <v>2969542163</v>
      </c>
      <c r="AE8322" s="1">
        <v>39965.693055555559</v>
      </c>
      <c r="AF8322" t="s">
        <v>45407</v>
      </c>
      <c r="AG8322" t="s">
        <v>45408</v>
      </c>
      <c r="AH8322" t="s">
        <v>51</v>
      </c>
      <c r="AJ8322" t="s">
        <v>53</v>
      </c>
      <c r="AL8322" t="s">
        <v>68</v>
      </c>
      <c r="AO8322" t="s">
        <v>5443</v>
      </c>
      <c r="AP8322" s="1">
        <v>45344.40902777778</v>
      </c>
    </row>
    <row r="8323" spans="1:43" x14ac:dyDescent="0.35">
      <c r="A8323" t="s">
        <v>45409</v>
      </c>
      <c r="B8323" t="s">
        <v>3304</v>
      </c>
      <c r="C8323" t="s">
        <v>9125</v>
      </c>
      <c r="H8323" t="s">
        <v>45410</v>
      </c>
      <c r="I8323" t="s">
        <v>169</v>
      </c>
      <c r="J8323" t="s">
        <v>491</v>
      </c>
      <c r="K8323" t="s">
        <v>6655</v>
      </c>
      <c r="M8323" t="s">
        <v>6656</v>
      </c>
      <c r="N8323" t="s">
        <v>6657</v>
      </c>
      <c r="O8323">
        <v>68102</v>
      </c>
      <c r="P8323" t="s">
        <v>50</v>
      </c>
      <c r="U8323" s="1">
        <v>44909</v>
      </c>
      <c r="V8323" s="1">
        <v>44909</v>
      </c>
      <c r="AC8323" t="s">
        <v>53</v>
      </c>
      <c r="AD8323">
        <v>2969472760</v>
      </c>
      <c r="AE8323" s="1">
        <v>36916.71597222222</v>
      </c>
      <c r="AG8323" t="s">
        <v>45411</v>
      </c>
      <c r="AH8323" t="s">
        <v>51</v>
      </c>
      <c r="AJ8323" t="s">
        <v>53</v>
      </c>
      <c r="AO8323" t="s">
        <v>8142</v>
      </c>
    </row>
    <row r="8324" spans="1:43" x14ac:dyDescent="0.35">
      <c r="A8324" t="s">
        <v>45412</v>
      </c>
      <c r="B8324" t="s">
        <v>648</v>
      </c>
      <c r="C8324" t="s">
        <v>443</v>
      </c>
      <c r="F8324" t="s">
        <v>45413</v>
      </c>
      <c r="H8324" t="s">
        <v>45412</v>
      </c>
      <c r="J8324" t="s">
        <v>3933</v>
      </c>
      <c r="K8324" t="s">
        <v>3706</v>
      </c>
      <c r="M8324" t="s">
        <v>3707</v>
      </c>
      <c r="N8324" t="s">
        <v>3708</v>
      </c>
      <c r="O8324">
        <v>30338</v>
      </c>
      <c r="P8324" t="s">
        <v>50</v>
      </c>
      <c r="U8324" s="1">
        <v>44909</v>
      </c>
      <c r="V8324" s="1">
        <v>44909</v>
      </c>
      <c r="AC8324" t="s">
        <v>53</v>
      </c>
      <c r="AD8324">
        <v>2969551137</v>
      </c>
      <c r="AE8324" s="1">
        <v>40288.591666666667</v>
      </c>
      <c r="AG8324" t="s">
        <v>45414</v>
      </c>
      <c r="AH8324" t="s">
        <v>51</v>
      </c>
      <c r="AJ8324" t="s">
        <v>53</v>
      </c>
      <c r="AO8324" t="s">
        <v>8142</v>
      </c>
    </row>
    <row r="8325" spans="1:43" x14ac:dyDescent="0.35">
      <c r="A8325" t="s">
        <v>45415</v>
      </c>
      <c r="B8325" t="s">
        <v>45416</v>
      </c>
      <c r="C8325" t="s">
        <v>952</v>
      </c>
      <c r="F8325" t="s">
        <v>45417</v>
      </c>
      <c r="H8325" t="s">
        <v>45415</v>
      </c>
      <c r="J8325" t="s">
        <v>45418</v>
      </c>
      <c r="N8325" t="s">
        <v>287</v>
      </c>
      <c r="O8325">
        <v>80807</v>
      </c>
      <c r="P8325" t="s">
        <v>50</v>
      </c>
      <c r="U8325" s="1">
        <v>44909</v>
      </c>
      <c r="V8325" s="1">
        <v>44909</v>
      </c>
      <c r="W8325" s="1">
        <v>44909.563194444447</v>
      </c>
      <c r="X8325" s="1">
        <v>44909.563194444447</v>
      </c>
      <c r="AC8325" t="s">
        <v>53</v>
      </c>
      <c r="AD8325">
        <v>2969559532</v>
      </c>
      <c r="AE8325" s="1">
        <v>40595.413888888892</v>
      </c>
      <c r="AG8325" t="s">
        <v>45419</v>
      </c>
      <c r="AH8325" t="s">
        <v>51</v>
      </c>
      <c r="AJ8325" t="s">
        <v>53</v>
      </c>
      <c r="AL8325" t="s">
        <v>78</v>
      </c>
      <c r="AO8325" t="s">
        <v>8142</v>
      </c>
    </row>
    <row r="8326" spans="1:43" x14ac:dyDescent="0.35">
      <c r="A8326" t="s">
        <v>45420</v>
      </c>
      <c r="B8326" t="s">
        <v>20626</v>
      </c>
      <c r="C8326" t="s">
        <v>20077</v>
      </c>
      <c r="F8326" t="s">
        <v>45421</v>
      </c>
      <c r="H8326" t="s">
        <v>45422</v>
      </c>
      <c r="I8326" t="s">
        <v>464</v>
      </c>
      <c r="J8326" t="s">
        <v>6387</v>
      </c>
      <c r="N8326" t="s">
        <v>10540</v>
      </c>
      <c r="O8326">
        <v>38261</v>
      </c>
      <c r="P8326" t="s">
        <v>50</v>
      </c>
      <c r="U8326" s="1">
        <v>44909</v>
      </c>
      <c r="V8326" s="1">
        <v>44909</v>
      </c>
      <c r="AC8326" t="s">
        <v>53</v>
      </c>
      <c r="AD8326">
        <v>2969484892</v>
      </c>
      <c r="AE8326" s="1">
        <v>37756</v>
      </c>
      <c r="AG8326" t="s">
        <v>45423</v>
      </c>
      <c r="AH8326" t="s">
        <v>51</v>
      </c>
      <c r="AJ8326" t="s">
        <v>53</v>
      </c>
      <c r="AO8326" t="s">
        <v>8142</v>
      </c>
    </row>
    <row r="8327" spans="1:43" x14ac:dyDescent="0.35">
      <c r="A8327" t="s">
        <v>45424</v>
      </c>
      <c r="B8327" t="s">
        <v>30033</v>
      </c>
      <c r="C8327" t="s">
        <v>5143</v>
      </c>
      <c r="F8327">
        <v>17209985761</v>
      </c>
      <c r="H8327" t="s">
        <v>45424</v>
      </c>
      <c r="J8327" t="s">
        <v>45425</v>
      </c>
      <c r="K8327" t="s">
        <v>45426</v>
      </c>
      <c r="M8327" t="s">
        <v>27697</v>
      </c>
      <c r="N8327" t="s">
        <v>287</v>
      </c>
      <c r="O8327">
        <v>80229</v>
      </c>
      <c r="P8327" t="s">
        <v>50</v>
      </c>
      <c r="U8327" s="1">
        <v>44909</v>
      </c>
      <c r="V8327" s="1">
        <v>44909</v>
      </c>
      <c r="W8327" s="1">
        <v>44909.711805555555</v>
      </c>
      <c r="X8327" s="1">
        <v>44909.711805555555</v>
      </c>
      <c r="AC8327" t="s">
        <v>53</v>
      </c>
      <c r="AD8327">
        <v>2972199126</v>
      </c>
      <c r="AE8327" s="1">
        <v>44956.591666666667</v>
      </c>
      <c r="AF8327" t="s">
        <v>45427</v>
      </c>
      <c r="AG8327" t="s">
        <v>45428</v>
      </c>
      <c r="AH8327" t="s">
        <v>51</v>
      </c>
      <c r="AJ8327" t="s">
        <v>53</v>
      </c>
      <c r="AL8327" t="s">
        <v>68</v>
      </c>
      <c r="AO8327" t="s">
        <v>8142</v>
      </c>
      <c r="AP8327" s="1">
        <v>45453.857638888891</v>
      </c>
      <c r="AQ8327" s="1">
        <v>44956.611805555556</v>
      </c>
    </row>
    <row r="8328" spans="1:43" x14ac:dyDescent="0.35">
      <c r="A8328" t="s">
        <v>45429</v>
      </c>
      <c r="B8328" t="s">
        <v>653</v>
      </c>
      <c r="C8328" t="s">
        <v>9023</v>
      </c>
      <c r="F8328" t="s">
        <v>45430</v>
      </c>
      <c r="H8328" t="s">
        <v>45429</v>
      </c>
      <c r="J8328" t="s">
        <v>4293</v>
      </c>
      <c r="N8328" t="s">
        <v>287</v>
      </c>
      <c r="O8328">
        <v>80602</v>
      </c>
      <c r="P8328" t="s">
        <v>50</v>
      </c>
      <c r="U8328" s="1">
        <v>44909</v>
      </c>
      <c r="V8328" s="1">
        <v>44909</v>
      </c>
      <c r="W8328" s="1">
        <v>44909.35833333333</v>
      </c>
      <c r="X8328" s="1">
        <v>44909.35833333333</v>
      </c>
      <c r="AC8328" t="s">
        <v>53</v>
      </c>
      <c r="AD8328">
        <v>2969634929</v>
      </c>
      <c r="AE8328" s="1">
        <v>41799.665972222225</v>
      </c>
      <c r="AG8328" t="s">
        <v>45431</v>
      </c>
      <c r="AH8328" t="s">
        <v>51</v>
      </c>
      <c r="AJ8328" t="s">
        <v>53</v>
      </c>
      <c r="AL8328" t="s">
        <v>78</v>
      </c>
      <c r="AO8328" t="s">
        <v>8142</v>
      </c>
      <c r="AP8328" s="1">
        <v>45112.527083333334</v>
      </c>
    </row>
    <row r="8329" spans="1:43" x14ac:dyDescent="0.35">
      <c r="A8329" t="s">
        <v>45432</v>
      </c>
      <c r="B8329" t="s">
        <v>45433</v>
      </c>
      <c r="C8329" t="s">
        <v>106</v>
      </c>
      <c r="F8329" t="s">
        <v>45434</v>
      </c>
      <c r="H8329" t="s">
        <v>45432</v>
      </c>
      <c r="J8329" t="s">
        <v>7142</v>
      </c>
      <c r="M8329" t="s">
        <v>1296</v>
      </c>
      <c r="N8329" t="s">
        <v>253</v>
      </c>
      <c r="O8329">
        <v>88220</v>
      </c>
      <c r="P8329" t="s">
        <v>50</v>
      </c>
      <c r="U8329" s="1">
        <v>44909</v>
      </c>
      <c r="V8329" s="1">
        <v>44909</v>
      </c>
      <c r="W8329" s="1">
        <v>44909.651388888888</v>
      </c>
      <c r="X8329" s="1">
        <v>44909.651388888888</v>
      </c>
      <c r="AC8329" t="s">
        <v>53</v>
      </c>
      <c r="AD8329">
        <v>2969584761</v>
      </c>
      <c r="AE8329" s="1">
        <v>41288.714583333334</v>
      </c>
      <c r="AF8329" t="s">
        <v>26234</v>
      </c>
      <c r="AG8329" t="s">
        <v>45435</v>
      </c>
      <c r="AH8329" t="s">
        <v>51</v>
      </c>
      <c r="AJ8329" t="s">
        <v>53</v>
      </c>
      <c r="AL8329" t="s">
        <v>68</v>
      </c>
      <c r="AO8329" t="s">
        <v>5443</v>
      </c>
      <c r="AP8329" s="1">
        <v>45216.515277777777</v>
      </c>
    </row>
    <row r="8330" spans="1:43" x14ac:dyDescent="0.35">
      <c r="A8330" t="s">
        <v>45436</v>
      </c>
      <c r="B8330" t="s">
        <v>41373</v>
      </c>
      <c r="C8330" t="s">
        <v>2937</v>
      </c>
      <c r="H8330" t="s">
        <v>45437</v>
      </c>
      <c r="J8330" t="s">
        <v>75</v>
      </c>
      <c r="P8330" t="s">
        <v>50</v>
      </c>
      <c r="U8330" s="1">
        <v>44909</v>
      </c>
      <c r="V8330" s="1">
        <v>44909</v>
      </c>
      <c r="W8330" s="1">
        <v>44909.419444444444</v>
      </c>
      <c r="X8330" s="1">
        <v>44909.419444444444</v>
      </c>
      <c r="AC8330" t="s">
        <v>53</v>
      </c>
      <c r="AD8330">
        <v>2969480024</v>
      </c>
      <c r="AE8330" s="1">
        <v>37427</v>
      </c>
      <c r="AF8330" t="s">
        <v>76</v>
      </c>
      <c r="AG8330" t="s">
        <v>45438</v>
      </c>
      <c r="AH8330" t="s">
        <v>51</v>
      </c>
      <c r="AJ8330" t="s">
        <v>53</v>
      </c>
      <c r="AL8330" t="s">
        <v>68</v>
      </c>
      <c r="AO8330" t="s">
        <v>5443</v>
      </c>
      <c r="AP8330" s="1">
        <v>45476.399305555555</v>
      </c>
      <c r="AQ8330" s="1">
        <v>45467.414583333331</v>
      </c>
    </row>
    <row r="8331" spans="1:43" x14ac:dyDescent="0.35">
      <c r="A8331" t="s">
        <v>45439</v>
      </c>
      <c r="B8331" t="s">
        <v>4588</v>
      </c>
      <c r="C8331" t="s">
        <v>45440</v>
      </c>
      <c r="F8331" t="s">
        <v>45441</v>
      </c>
      <c r="H8331" t="s">
        <v>45439</v>
      </c>
      <c r="J8331" t="s">
        <v>45442</v>
      </c>
      <c r="M8331" t="s">
        <v>1296</v>
      </c>
      <c r="N8331" t="s">
        <v>398</v>
      </c>
      <c r="O8331">
        <v>88220</v>
      </c>
      <c r="P8331" t="s">
        <v>50</v>
      </c>
      <c r="U8331" s="1">
        <v>44909</v>
      </c>
      <c r="V8331" s="1">
        <v>44909</v>
      </c>
      <c r="W8331" s="1">
        <v>44909.612500000003</v>
      </c>
      <c r="X8331" s="1">
        <v>44909.612500000003</v>
      </c>
      <c r="AC8331" t="s">
        <v>53</v>
      </c>
      <c r="AD8331">
        <v>1000000001</v>
      </c>
      <c r="AE8331" s="1">
        <v>39973.351388888892</v>
      </c>
      <c r="AF8331" t="s">
        <v>3377</v>
      </c>
      <c r="AG8331" t="s">
        <v>45443</v>
      </c>
      <c r="AH8331" t="s">
        <v>51</v>
      </c>
      <c r="AJ8331" t="s">
        <v>53</v>
      </c>
      <c r="AL8331" t="s">
        <v>78</v>
      </c>
      <c r="AO8331" t="s">
        <v>8142</v>
      </c>
    </row>
    <row r="8332" spans="1:43" x14ac:dyDescent="0.35">
      <c r="A8332" t="s">
        <v>45444</v>
      </c>
      <c r="B8332" t="s">
        <v>45445</v>
      </c>
      <c r="C8332" t="s">
        <v>14635</v>
      </c>
      <c r="F8332" t="s">
        <v>45446</v>
      </c>
      <c r="H8332" t="s">
        <v>45447</v>
      </c>
      <c r="J8332" t="s">
        <v>45448</v>
      </c>
      <c r="M8332" t="s">
        <v>8020</v>
      </c>
      <c r="N8332" t="s">
        <v>287</v>
      </c>
      <c r="O8332">
        <v>80117</v>
      </c>
      <c r="P8332" t="s">
        <v>50</v>
      </c>
      <c r="U8332" s="1">
        <v>44909</v>
      </c>
      <c r="V8332" s="1">
        <v>44909</v>
      </c>
      <c r="W8332" s="1">
        <v>44909.470138888886</v>
      </c>
      <c r="X8332" s="1">
        <v>44909.470138888886</v>
      </c>
      <c r="AC8332" t="s">
        <v>53</v>
      </c>
      <c r="AD8332">
        <v>2969843347</v>
      </c>
      <c r="AE8332" s="1">
        <v>43383.527777777781</v>
      </c>
      <c r="AG8332" t="s">
        <v>45449</v>
      </c>
      <c r="AH8332" t="s">
        <v>51</v>
      </c>
      <c r="AJ8332" t="s">
        <v>53</v>
      </c>
      <c r="AL8332" t="s">
        <v>78</v>
      </c>
      <c r="AO8332" t="s">
        <v>8142</v>
      </c>
    </row>
    <row r="8333" spans="1:43" x14ac:dyDescent="0.35">
      <c r="A8333" t="s">
        <v>45450</v>
      </c>
      <c r="B8333" t="s">
        <v>45451</v>
      </c>
      <c r="C8333" t="s">
        <v>45452</v>
      </c>
      <c r="F8333" t="s">
        <v>47</v>
      </c>
      <c r="H8333" t="s">
        <v>45453</v>
      </c>
      <c r="J8333" t="s">
        <v>49</v>
      </c>
      <c r="P8333" t="s">
        <v>50</v>
      </c>
      <c r="U8333" s="1">
        <v>44909</v>
      </c>
      <c r="V8333" s="1">
        <v>44909</v>
      </c>
      <c r="W8333" s="1">
        <v>45141.407638888886</v>
      </c>
      <c r="X8333" s="1">
        <v>45141.407638888886</v>
      </c>
      <c r="AC8333" t="s">
        <v>53</v>
      </c>
      <c r="AD8333">
        <v>1000000000</v>
      </c>
      <c r="AE8333" s="1">
        <v>37295</v>
      </c>
      <c r="AG8333" t="s">
        <v>45454</v>
      </c>
      <c r="AH8333" t="s">
        <v>51</v>
      </c>
      <c r="AJ8333" t="s">
        <v>53</v>
      </c>
      <c r="AL8333" t="s">
        <v>68</v>
      </c>
      <c r="AO8333" t="s">
        <v>5443</v>
      </c>
      <c r="AP8333" s="1">
        <v>45406.431944444441</v>
      </c>
      <c r="AQ8333" s="1">
        <v>45280.502083333333</v>
      </c>
    </row>
    <row r="8334" spans="1:43" x14ac:dyDescent="0.35">
      <c r="A8334" t="s">
        <v>45455</v>
      </c>
      <c r="B8334" t="s">
        <v>2006</v>
      </c>
      <c r="C8334" t="s">
        <v>45456</v>
      </c>
      <c r="D8334" t="s">
        <v>905</v>
      </c>
      <c r="H8334" t="s">
        <v>45457</v>
      </c>
      <c r="J8334" t="s">
        <v>49</v>
      </c>
      <c r="P8334" t="s">
        <v>50</v>
      </c>
      <c r="U8334" s="1">
        <v>44910</v>
      </c>
      <c r="V8334" s="1">
        <v>44910</v>
      </c>
      <c r="AC8334" t="s">
        <v>53</v>
      </c>
      <c r="AD8334">
        <v>2969485219</v>
      </c>
      <c r="AE8334" s="1">
        <v>37784</v>
      </c>
      <c r="AG8334" t="s">
        <v>45458</v>
      </c>
      <c r="AH8334" t="s">
        <v>51</v>
      </c>
      <c r="AJ8334" t="s">
        <v>53</v>
      </c>
      <c r="AO8334" t="s">
        <v>5443</v>
      </c>
    </row>
    <row r="8335" spans="1:43" x14ac:dyDescent="0.35">
      <c r="A8335" t="s">
        <v>45459</v>
      </c>
      <c r="B8335" t="s">
        <v>45460</v>
      </c>
      <c r="C8335" t="s">
        <v>45461</v>
      </c>
      <c r="F8335" t="s">
        <v>45462</v>
      </c>
      <c r="H8335" t="s">
        <v>45459</v>
      </c>
      <c r="J8335" t="s">
        <v>13574</v>
      </c>
      <c r="N8335" t="s">
        <v>45463</v>
      </c>
      <c r="O8335">
        <v>58800</v>
      </c>
      <c r="P8335" t="s">
        <v>13276</v>
      </c>
      <c r="U8335" s="1">
        <v>44910</v>
      </c>
      <c r="V8335" s="1">
        <v>44910</v>
      </c>
      <c r="AC8335" t="s">
        <v>53</v>
      </c>
      <c r="AD8335">
        <v>2969823183</v>
      </c>
      <c r="AE8335" s="1">
        <v>43312.453472222223</v>
      </c>
      <c r="AG8335" t="s">
        <v>45464</v>
      </c>
      <c r="AH8335" t="s">
        <v>51</v>
      </c>
      <c r="AJ8335" t="s">
        <v>53</v>
      </c>
      <c r="AO8335" t="s">
        <v>8142</v>
      </c>
    </row>
    <row r="8336" spans="1:43" x14ac:dyDescent="0.35">
      <c r="A8336" t="s">
        <v>45465</v>
      </c>
      <c r="B8336" t="s">
        <v>41480</v>
      </c>
      <c r="C8336" t="s">
        <v>849</v>
      </c>
      <c r="F8336" t="s">
        <v>45466</v>
      </c>
      <c r="H8336" t="s">
        <v>45467</v>
      </c>
      <c r="J8336" t="s">
        <v>13574</v>
      </c>
      <c r="M8336" t="s">
        <v>31401</v>
      </c>
      <c r="N8336" t="s">
        <v>36292</v>
      </c>
      <c r="O8336">
        <v>84100</v>
      </c>
      <c r="P8336" t="s">
        <v>13276</v>
      </c>
      <c r="U8336" s="1">
        <v>44910</v>
      </c>
      <c r="V8336" s="1">
        <v>44910</v>
      </c>
      <c r="AC8336" t="s">
        <v>53</v>
      </c>
      <c r="AD8336">
        <v>2969823183</v>
      </c>
      <c r="AE8336" s="1">
        <v>43312.453472222223</v>
      </c>
      <c r="AG8336" t="s">
        <v>45468</v>
      </c>
      <c r="AH8336" t="s">
        <v>51</v>
      </c>
      <c r="AJ8336" t="s">
        <v>53</v>
      </c>
      <c r="AO8336" t="s">
        <v>8142</v>
      </c>
    </row>
    <row r="8337" spans="1:43" x14ac:dyDescent="0.35">
      <c r="A8337" t="s">
        <v>45469</v>
      </c>
      <c r="B8337" t="s">
        <v>45470</v>
      </c>
      <c r="C8337" t="s">
        <v>45471</v>
      </c>
      <c r="H8337" t="s">
        <v>45469</v>
      </c>
      <c r="J8337" t="s">
        <v>24326</v>
      </c>
      <c r="K8337" t="s">
        <v>6643</v>
      </c>
      <c r="M8337" t="s">
        <v>6644</v>
      </c>
      <c r="N8337" t="s">
        <v>6645</v>
      </c>
      <c r="O8337">
        <v>95827</v>
      </c>
      <c r="P8337" t="s">
        <v>50</v>
      </c>
      <c r="U8337" s="1">
        <v>44910</v>
      </c>
      <c r="V8337" s="1">
        <v>44910</v>
      </c>
      <c r="AC8337" t="s">
        <v>53</v>
      </c>
      <c r="AD8337">
        <v>2969476247</v>
      </c>
      <c r="AE8337" s="1">
        <v>37207</v>
      </c>
      <c r="AG8337" t="s">
        <v>45472</v>
      </c>
      <c r="AH8337" t="s">
        <v>51</v>
      </c>
      <c r="AJ8337" t="s">
        <v>53</v>
      </c>
      <c r="AO8337" t="s">
        <v>8142</v>
      </c>
    </row>
    <row r="8338" spans="1:43" x14ac:dyDescent="0.35">
      <c r="A8338" t="s">
        <v>45473</v>
      </c>
      <c r="B8338" t="s">
        <v>45474</v>
      </c>
      <c r="C8338" t="s">
        <v>22427</v>
      </c>
      <c r="F8338">
        <v>14322823758</v>
      </c>
      <c r="H8338" t="s">
        <v>45473</v>
      </c>
      <c r="J8338" t="s">
        <v>28176</v>
      </c>
      <c r="K8338" t="s">
        <v>39631</v>
      </c>
      <c r="M8338" t="s">
        <v>11083</v>
      </c>
      <c r="N8338" t="s">
        <v>637</v>
      </c>
      <c r="O8338">
        <v>79706</v>
      </c>
      <c r="P8338" t="s">
        <v>50</v>
      </c>
      <c r="U8338" s="1">
        <v>44910</v>
      </c>
      <c r="V8338" s="1">
        <v>44910</v>
      </c>
      <c r="W8338" s="1">
        <v>44910.613888888889</v>
      </c>
      <c r="X8338" s="1">
        <v>44910.613888888889</v>
      </c>
      <c r="AC8338" t="s">
        <v>53</v>
      </c>
      <c r="AD8338">
        <v>2969525847</v>
      </c>
      <c r="AE8338" s="1">
        <v>39251.611111111109</v>
      </c>
      <c r="AF8338" t="s">
        <v>28179</v>
      </c>
      <c r="AG8338" t="s">
        <v>45475</v>
      </c>
      <c r="AH8338" t="s">
        <v>51</v>
      </c>
      <c r="AJ8338" t="s">
        <v>53</v>
      </c>
      <c r="AL8338" t="s">
        <v>68</v>
      </c>
      <c r="AO8338" t="s">
        <v>5443</v>
      </c>
      <c r="AP8338" s="1">
        <v>44910.615277777775</v>
      </c>
    </row>
    <row r="8339" spans="1:43" x14ac:dyDescent="0.35">
      <c r="A8339" t="s">
        <v>45476</v>
      </c>
      <c r="B8339" t="s">
        <v>45477</v>
      </c>
      <c r="C8339" t="s">
        <v>18329</v>
      </c>
      <c r="F8339" t="s">
        <v>45478</v>
      </c>
      <c r="H8339" t="s">
        <v>45476</v>
      </c>
      <c r="J8339" t="s">
        <v>2028</v>
      </c>
      <c r="K8339" t="s">
        <v>2029</v>
      </c>
      <c r="L8339" t="s">
        <v>2030</v>
      </c>
      <c r="M8339" t="s">
        <v>1307</v>
      </c>
      <c r="N8339" t="s">
        <v>264</v>
      </c>
      <c r="O8339">
        <v>77380</v>
      </c>
      <c r="P8339" t="s">
        <v>50</v>
      </c>
      <c r="U8339" s="1">
        <v>44910</v>
      </c>
      <c r="V8339" s="1">
        <v>44910</v>
      </c>
      <c r="W8339" s="1">
        <v>44910.534722222219</v>
      </c>
      <c r="X8339" s="1">
        <v>44910.534722222219</v>
      </c>
      <c r="AC8339" t="s">
        <v>51</v>
      </c>
      <c r="AD8339">
        <v>2969532847</v>
      </c>
      <c r="AE8339" s="1">
        <v>39580.404166666667</v>
      </c>
      <c r="AF8339" t="s">
        <v>6618</v>
      </c>
      <c r="AG8339" t="s">
        <v>45479</v>
      </c>
      <c r="AH8339" t="s">
        <v>51</v>
      </c>
      <c r="AJ8339" t="s">
        <v>53</v>
      </c>
      <c r="AL8339" t="s">
        <v>68</v>
      </c>
      <c r="AO8339" t="s">
        <v>5443</v>
      </c>
      <c r="AP8339" s="1">
        <v>45462.556944444441</v>
      </c>
      <c r="AQ8339" s="1">
        <v>45447.477777777778</v>
      </c>
    </row>
    <row r="8340" spans="1:43" x14ac:dyDescent="0.35">
      <c r="A8340" t="s">
        <v>45480</v>
      </c>
      <c r="B8340" t="s">
        <v>26393</v>
      </c>
      <c r="C8340" t="s">
        <v>2991</v>
      </c>
      <c r="F8340" t="s">
        <v>45481</v>
      </c>
      <c r="H8340" t="s">
        <v>45480</v>
      </c>
      <c r="J8340" t="s">
        <v>24179</v>
      </c>
      <c r="N8340" t="s">
        <v>8265</v>
      </c>
      <c r="O8340">
        <v>83642</v>
      </c>
      <c r="P8340" t="s">
        <v>50</v>
      </c>
      <c r="U8340" s="1">
        <v>44910</v>
      </c>
      <c r="V8340" s="1">
        <v>44910</v>
      </c>
      <c r="AC8340" t="s">
        <v>53</v>
      </c>
      <c r="AD8340">
        <v>2969680580</v>
      </c>
      <c r="AE8340" s="1">
        <v>42268.479861111111</v>
      </c>
      <c r="AG8340" t="s">
        <v>45482</v>
      </c>
      <c r="AH8340" t="s">
        <v>51</v>
      </c>
      <c r="AJ8340" t="s">
        <v>53</v>
      </c>
      <c r="AO8340" t="s">
        <v>8142</v>
      </c>
    </row>
    <row r="8341" spans="1:43" x14ac:dyDescent="0.35">
      <c r="A8341" t="s">
        <v>15282</v>
      </c>
      <c r="B8341" t="s">
        <v>3596</v>
      </c>
      <c r="C8341" t="s">
        <v>177</v>
      </c>
      <c r="F8341" t="s">
        <v>15280</v>
      </c>
      <c r="H8341" t="s">
        <v>15282</v>
      </c>
      <c r="J8341" t="s">
        <v>45483</v>
      </c>
      <c r="M8341" t="s">
        <v>419</v>
      </c>
      <c r="N8341" t="s">
        <v>398</v>
      </c>
      <c r="O8341">
        <v>87110</v>
      </c>
      <c r="P8341" t="s">
        <v>50</v>
      </c>
      <c r="U8341" s="1">
        <v>44910</v>
      </c>
      <c r="V8341" s="1">
        <v>44910</v>
      </c>
      <c r="W8341" s="1">
        <v>44910.737500000003</v>
      </c>
      <c r="X8341" s="1">
        <v>44910.737500000003</v>
      </c>
      <c r="AC8341" t="s">
        <v>53</v>
      </c>
      <c r="AD8341">
        <v>2969967987</v>
      </c>
      <c r="AE8341" s="1">
        <v>43950.518055555556</v>
      </c>
      <c r="AF8341" t="s">
        <v>15285</v>
      </c>
      <c r="AG8341" t="s">
        <v>45484</v>
      </c>
      <c r="AH8341" t="s">
        <v>51</v>
      </c>
      <c r="AJ8341" t="s">
        <v>53</v>
      </c>
      <c r="AL8341" t="s">
        <v>68</v>
      </c>
      <c r="AO8341" t="s">
        <v>8142</v>
      </c>
    </row>
    <row r="8342" spans="1:43" x14ac:dyDescent="0.35">
      <c r="A8342" t="s">
        <v>45485</v>
      </c>
      <c r="B8342" t="s">
        <v>45486</v>
      </c>
      <c r="C8342" t="s">
        <v>2912</v>
      </c>
      <c r="H8342" t="s">
        <v>45485</v>
      </c>
      <c r="J8342" t="s">
        <v>45487</v>
      </c>
      <c r="U8342" s="1">
        <v>44910</v>
      </c>
      <c r="V8342" s="1">
        <v>44910</v>
      </c>
      <c r="W8342" s="1">
        <v>44998.711111111108</v>
      </c>
      <c r="X8342" s="1">
        <v>44998.711111111108</v>
      </c>
      <c r="AC8342" t="s">
        <v>53</v>
      </c>
      <c r="AD8342">
        <v>2970030196</v>
      </c>
      <c r="AE8342" s="1">
        <v>44175.532638888886</v>
      </c>
      <c r="AF8342" t="s">
        <v>45488</v>
      </c>
      <c r="AG8342" t="s">
        <v>45489</v>
      </c>
      <c r="AH8342" t="s">
        <v>51</v>
      </c>
      <c r="AJ8342" t="s">
        <v>53</v>
      </c>
      <c r="AL8342" t="s">
        <v>68</v>
      </c>
      <c r="AO8342" t="s">
        <v>5443</v>
      </c>
      <c r="AP8342" s="1">
        <v>44910.388194444444</v>
      </c>
    </row>
    <row r="8343" spans="1:43" x14ac:dyDescent="0.35">
      <c r="A8343" t="s">
        <v>45490</v>
      </c>
      <c r="B8343" t="s">
        <v>45491</v>
      </c>
      <c r="C8343" t="s">
        <v>3136</v>
      </c>
      <c r="F8343" t="s">
        <v>45492</v>
      </c>
      <c r="H8343" t="s">
        <v>45490</v>
      </c>
      <c r="J8343" t="s">
        <v>6387</v>
      </c>
      <c r="K8343" t="s">
        <v>45493</v>
      </c>
      <c r="M8343" t="s">
        <v>143</v>
      </c>
      <c r="N8343" t="s">
        <v>65</v>
      </c>
      <c r="O8343">
        <v>81505</v>
      </c>
      <c r="P8343" t="s">
        <v>50</v>
      </c>
      <c r="U8343" s="1">
        <v>44911</v>
      </c>
      <c r="V8343" s="1">
        <v>44911</v>
      </c>
      <c r="W8343" s="1">
        <v>44911.351388888892</v>
      </c>
      <c r="X8343" s="1">
        <v>44911.351388888892</v>
      </c>
      <c r="AC8343" t="s">
        <v>53</v>
      </c>
      <c r="AD8343">
        <v>2969484892</v>
      </c>
      <c r="AE8343" s="1">
        <v>37756</v>
      </c>
      <c r="AF8343" t="s">
        <v>45494</v>
      </c>
      <c r="AG8343" t="s">
        <v>45495</v>
      </c>
      <c r="AH8343" t="s">
        <v>51</v>
      </c>
      <c r="AJ8343" t="s">
        <v>53</v>
      </c>
      <c r="AL8343" t="s">
        <v>68</v>
      </c>
      <c r="AO8343" t="s">
        <v>5443</v>
      </c>
      <c r="AP8343" s="1">
        <v>44911.35</v>
      </c>
    </row>
    <row r="8344" spans="1:43" x14ac:dyDescent="0.35">
      <c r="A8344" t="s">
        <v>45496</v>
      </c>
      <c r="B8344" t="s">
        <v>45497</v>
      </c>
      <c r="C8344" t="s">
        <v>1471</v>
      </c>
      <c r="F8344" t="s">
        <v>45498</v>
      </c>
      <c r="H8344" t="s">
        <v>45496</v>
      </c>
      <c r="I8344" t="s">
        <v>464</v>
      </c>
      <c r="J8344" t="s">
        <v>6387</v>
      </c>
      <c r="K8344" t="s">
        <v>45499</v>
      </c>
      <c r="M8344" t="s">
        <v>16426</v>
      </c>
      <c r="N8344" t="s">
        <v>3849</v>
      </c>
      <c r="O8344">
        <v>62707</v>
      </c>
      <c r="P8344" t="s">
        <v>50</v>
      </c>
      <c r="U8344" s="1">
        <v>44911</v>
      </c>
      <c r="V8344" s="1">
        <v>44911</v>
      </c>
      <c r="AC8344" t="s">
        <v>53</v>
      </c>
      <c r="AD8344">
        <v>2969484892</v>
      </c>
      <c r="AE8344" s="1">
        <v>37756</v>
      </c>
      <c r="AG8344" t="s">
        <v>45500</v>
      </c>
      <c r="AH8344" t="s">
        <v>51</v>
      </c>
      <c r="AJ8344" t="s">
        <v>53</v>
      </c>
      <c r="AO8344" t="s">
        <v>8142</v>
      </c>
    </row>
    <row r="8345" spans="1:43" x14ac:dyDescent="0.35">
      <c r="A8345" t="s">
        <v>45501</v>
      </c>
      <c r="B8345" t="s">
        <v>1485</v>
      </c>
      <c r="C8345" t="s">
        <v>9125</v>
      </c>
      <c r="F8345">
        <v>13302844359</v>
      </c>
      <c r="H8345" t="s">
        <v>45501</v>
      </c>
      <c r="I8345" t="s">
        <v>464</v>
      </c>
      <c r="J8345" t="s">
        <v>6387</v>
      </c>
      <c r="K8345" t="s">
        <v>45502</v>
      </c>
      <c r="M8345" t="s">
        <v>31960</v>
      </c>
      <c r="N8345" t="s">
        <v>17111</v>
      </c>
      <c r="O8345">
        <v>44074</v>
      </c>
      <c r="P8345" t="s">
        <v>50</v>
      </c>
      <c r="U8345" s="1">
        <v>44911</v>
      </c>
      <c r="V8345" s="1">
        <v>44911</v>
      </c>
      <c r="AC8345" t="s">
        <v>53</v>
      </c>
      <c r="AD8345">
        <v>2969484892</v>
      </c>
      <c r="AE8345" s="1">
        <v>37756</v>
      </c>
      <c r="AG8345" t="s">
        <v>45503</v>
      </c>
      <c r="AH8345" t="s">
        <v>51</v>
      </c>
      <c r="AJ8345" t="s">
        <v>53</v>
      </c>
      <c r="AO8345" t="s">
        <v>8142</v>
      </c>
    </row>
    <row r="8346" spans="1:43" x14ac:dyDescent="0.35">
      <c r="A8346" t="s">
        <v>45504</v>
      </c>
      <c r="B8346" t="s">
        <v>45505</v>
      </c>
      <c r="C8346" t="s">
        <v>383</v>
      </c>
      <c r="F8346" t="s">
        <v>45506</v>
      </c>
      <c r="H8346" t="s">
        <v>45507</v>
      </c>
      <c r="J8346" t="s">
        <v>16116</v>
      </c>
      <c r="P8346" t="s">
        <v>50</v>
      </c>
      <c r="U8346" s="1">
        <v>44911</v>
      </c>
      <c r="V8346" s="1">
        <v>44911</v>
      </c>
      <c r="AC8346" t="s">
        <v>53</v>
      </c>
      <c r="AD8346">
        <v>2969478809</v>
      </c>
      <c r="AE8346" s="1">
        <v>37358</v>
      </c>
      <c r="AG8346" t="s">
        <v>45508</v>
      </c>
      <c r="AH8346" t="s">
        <v>51</v>
      </c>
      <c r="AJ8346" t="s">
        <v>53</v>
      </c>
      <c r="AO8346" t="s">
        <v>8142</v>
      </c>
    </row>
    <row r="8347" spans="1:43" x14ac:dyDescent="0.35">
      <c r="A8347" t="s">
        <v>45509</v>
      </c>
      <c r="B8347" t="s">
        <v>21201</v>
      </c>
      <c r="C8347" t="s">
        <v>14914</v>
      </c>
      <c r="F8347" t="s">
        <v>45510</v>
      </c>
      <c r="H8347" t="s">
        <v>45511</v>
      </c>
      <c r="J8347" t="s">
        <v>40933</v>
      </c>
      <c r="N8347" t="s">
        <v>287</v>
      </c>
      <c r="O8347">
        <v>80138</v>
      </c>
      <c r="P8347" t="s">
        <v>50</v>
      </c>
      <c r="U8347" s="1">
        <v>44911</v>
      </c>
      <c r="V8347" s="1">
        <v>44911</v>
      </c>
      <c r="W8347" s="1">
        <v>44911.601388888892</v>
      </c>
      <c r="X8347" s="1">
        <v>44911.601388888892</v>
      </c>
      <c r="AC8347" t="s">
        <v>53</v>
      </c>
      <c r="AD8347">
        <v>1000000001</v>
      </c>
      <c r="AE8347" s="1">
        <v>39973.351388888892</v>
      </c>
      <c r="AF8347" t="s">
        <v>3377</v>
      </c>
      <c r="AG8347" t="s">
        <v>45512</v>
      </c>
      <c r="AH8347" t="s">
        <v>51</v>
      </c>
      <c r="AJ8347" t="s">
        <v>53</v>
      </c>
      <c r="AL8347" t="s">
        <v>78</v>
      </c>
      <c r="AO8347" t="s">
        <v>8142</v>
      </c>
    </row>
    <row r="8348" spans="1:43" x14ac:dyDescent="0.35">
      <c r="A8348">
        <v>239021</v>
      </c>
      <c r="B8348" t="s">
        <v>5706</v>
      </c>
      <c r="C8348" t="s">
        <v>1052</v>
      </c>
      <c r="F8348" t="s">
        <v>43635</v>
      </c>
      <c r="H8348" t="s">
        <v>43421</v>
      </c>
      <c r="J8348" t="s">
        <v>12614</v>
      </c>
      <c r="N8348" t="s">
        <v>287</v>
      </c>
      <c r="O8348">
        <v>80610</v>
      </c>
      <c r="P8348" t="s">
        <v>50</v>
      </c>
      <c r="U8348" s="1">
        <v>44911</v>
      </c>
      <c r="V8348" s="1">
        <v>44911</v>
      </c>
      <c r="W8348" s="1">
        <v>44911.645138888889</v>
      </c>
      <c r="X8348" s="1">
        <v>44911.645138888889</v>
      </c>
      <c r="AC8348" t="s">
        <v>53</v>
      </c>
      <c r="AD8348">
        <v>2969543968</v>
      </c>
      <c r="AE8348" s="1">
        <v>40032.470138888886</v>
      </c>
      <c r="AG8348" t="s">
        <v>45513</v>
      </c>
      <c r="AH8348" t="s">
        <v>51</v>
      </c>
      <c r="AJ8348" t="s">
        <v>53</v>
      </c>
      <c r="AL8348" t="s">
        <v>78</v>
      </c>
      <c r="AO8348" t="s">
        <v>8142</v>
      </c>
    </row>
    <row r="8349" spans="1:43" x14ac:dyDescent="0.35">
      <c r="A8349">
        <v>330891</v>
      </c>
      <c r="B8349" t="s">
        <v>45514</v>
      </c>
      <c r="C8349" t="s">
        <v>45515</v>
      </c>
      <c r="F8349" t="s">
        <v>41747</v>
      </c>
      <c r="H8349" t="s">
        <v>43421</v>
      </c>
      <c r="J8349" t="s">
        <v>18584</v>
      </c>
      <c r="N8349" t="s">
        <v>287</v>
      </c>
      <c r="O8349">
        <v>80610</v>
      </c>
      <c r="P8349" t="s">
        <v>50</v>
      </c>
      <c r="U8349" s="1">
        <v>44911</v>
      </c>
      <c r="V8349" s="1">
        <v>44911</v>
      </c>
      <c r="W8349" s="1">
        <v>44911.63958333333</v>
      </c>
      <c r="X8349" s="1">
        <v>44911.63958333333</v>
      </c>
      <c r="AC8349" t="s">
        <v>53</v>
      </c>
      <c r="AD8349">
        <v>2969543968</v>
      </c>
      <c r="AE8349" s="1">
        <v>40032.470138888886</v>
      </c>
      <c r="AG8349" t="s">
        <v>45516</v>
      </c>
      <c r="AH8349" t="s">
        <v>51</v>
      </c>
      <c r="AJ8349" t="s">
        <v>53</v>
      </c>
      <c r="AL8349" t="s">
        <v>78</v>
      </c>
      <c r="AO8349" t="s">
        <v>8142</v>
      </c>
    </row>
    <row r="8350" spans="1:43" x14ac:dyDescent="0.35">
      <c r="A8350" t="s">
        <v>45517</v>
      </c>
      <c r="B8350" t="s">
        <v>45518</v>
      </c>
      <c r="C8350" t="s">
        <v>1829</v>
      </c>
      <c r="F8350" t="s">
        <v>45519</v>
      </c>
      <c r="H8350" t="s">
        <v>45517</v>
      </c>
      <c r="J8350" t="s">
        <v>45520</v>
      </c>
      <c r="K8350" t="s">
        <v>40475</v>
      </c>
      <c r="M8350" t="s">
        <v>419</v>
      </c>
      <c r="N8350" t="s">
        <v>253</v>
      </c>
      <c r="O8350">
        <v>87121</v>
      </c>
      <c r="P8350" t="s">
        <v>50</v>
      </c>
      <c r="U8350" s="1">
        <v>44911</v>
      </c>
      <c r="V8350" s="1">
        <v>44911</v>
      </c>
      <c r="AC8350" t="s">
        <v>53</v>
      </c>
      <c r="AG8350" t="s">
        <v>45521</v>
      </c>
      <c r="AH8350" t="s">
        <v>51</v>
      </c>
      <c r="AJ8350" t="s">
        <v>53</v>
      </c>
      <c r="AO8350" t="s">
        <v>5443</v>
      </c>
    </row>
    <row r="8351" spans="1:43" x14ac:dyDescent="0.35">
      <c r="A8351" t="s">
        <v>45522</v>
      </c>
      <c r="B8351" t="s">
        <v>45523</v>
      </c>
      <c r="C8351" t="s">
        <v>383</v>
      </c>
      <c r="F8351" t="s">
        <v>45524</v>
      </c>
      <c r="H8351" t="s">
        <v>45522</v>
      </c>
      <c r="J8351" t="s">
        <v>45525</v>
      </c>
      <c r="K8351" t="s">
        <v>45526</v>
      </c>
      <c r="M8351" t="s">
        <v>37040</v>
      </c>
      <c r="N8351" t="s">
        <v>65</v>
      </c>
      <c r="O8351">
        <v>80116</v>
      </c>
      <c r="P8351" t="s">
        <v>50</v>
      </c>
      <c r="U8351" s="1">
        <v>44911</v>
      </c>
      <c r="V8351" s="1">
        <v>44911</v>
      </c>
      <c r="W8351" s="1">
        <v>44914.382638888892</v>
      </c>
      <c r="X8351" s="1">
        <v>44914.382638888892</v>
      </c>
      <c r="AC8351" t="s">
        <v>53</v>
      </c>
      <c r="AD8351">
        <v>2972167914</v>
      </c>
      <c r="AE8351" s="1">
        <v>44914.381249999999</v>
      </c>
      <c r="AF8351" t="s">
        <v>45527</v>
      </c>
      <c r="AG8351" t="s">
        <v>45528</v>
      </c>
      <c r="AH8351" t="s">
        <v>51</v>
      </c>
      <c r="AJ8351" t="s">
        <v>53</v>
      </c>
      <c r="AL8351" t="s">
        <v>68</v>
      </c>
      <c r="AO8351" t="s">
        <v>5443</v>
      </c>
      <c r="AP8351" s="1">
        <v>45346.631249999999</v>
      </c>
    </row>
    <row r="8352" spans="1:43" x14ac:dyDescent="0.35">
      <c r="A8352" t="s">
        <v>45529</v>
      </c>
      <c r="B8352" t="s">
        <v>45530</v>
      </c>
      <c r="C8352" t="s">
        <v>15261</v>
      </c>
      <c r="F8352" t="s">
        <v>45531</v>
      </c>
      <c r="H8352" t="s">
        <v>45529</v>
      </c>
      <c r="J8352" t="s">
        <v>45532</v>
      </c>
      <c r="K8352" t="s">
        <v>45533</v>
      </c>
      <c r="M8352" t="s">
        <v>753</v>
      </c>
      <c r="N8352" t="s">
        <v>264</v>
      </c>
      <c r="O8352">
        <v>79906</v>
      </c>
      <c r="P8352" t="s">
        <v>50</v>
      </c>
      <c r="U8352" s="1">
        <v>44911</v>
      </c>
      <c r="V8352" s="1">
        <v>44911</v>
      </c>
      <c r="W8352" s="1">
        <v>44911.777777777781</v>
      </c>
      <c r="X8352" s="1">
        <v>44911.777777777781</v>
      </c>
      <c r="AC8352" t="s">
        <v>53</v>
      </c>
      <c r="AD8352">
        <v>2972167916</v>
      </c>
      <c r="AE8352" s="1">
        <v>44914.384027777778</v>
      </c>
      <c r="AF8352" t="s">
        <v>45534</v>
      </c>
      <c r="AG8352" t="s">
        <v>45535</v>
      </c>
      <c r="AH8352" t="s">
        <v>51</v>
      </c>
      <c r="AJ8352" t="s">
        <v>53</v>
      </c>
      <c r="AL8352" t="s">
        <v>68</v>
      </c>
      <c r="AO8352" t="s">
        <v>5443</v>
      </c>
      <c r="AP8352" s="1">
        <v>45377.51458333333</v>
      </c>
      <c r="AQ8352" s="1">
        <v>44936.473611111112</v>
      </c>
    </row>
    <row r="8353" spans="1:43" x14ac:dyDescent="0.35">
      <c r="A8353" t="s">
        <v>45536</v>
      </c>
      <c r="B8353" t="s">
        <v>5107</v>
      </c>
      <c r="C8353" t="s">
        <v>5070</v>
      </c>
      <c r="F8353" t="s">
        <v>45537</v>
      </c>
      <c r="H8353" t="s">
        <v>45536</v>
      </c>
      <c r="J8353" t="s">
        <v>45538</v>
      </c>
      <c r="K8353" t="s">
        <v>45539</v>
      </c>
      <c r="O8353">
        <v>80634</v>
      </c>
      <c r="P8353" t="s">
        <v>50</v>
      </c>
      <c r="U8353" s="1">
        <v>44912</v>
      </c>
      <c r="V8353" s="1">
        <v>44912</v>
      </c>
      <c r="AC8353" t="s">
        <v>51</v>
      </c>
      <c r="AG8353" t="s">
        <v>45540</v>
      </c>
      <c r="AH8353" t="s">
        <v>51</v>
      </c>
      <c r="AJ8353" t="s">
        <v>53</v>
      </c>
      <c r="AO8353" t="s">
        <v>5443</v>
      </c>
    </row>
    <row r="8354" spans="1:43" x14ac:dyDescent="0.35">
      <c r="A8354" t="s">
        <v>45541</v>
      </c>
      <c r="B8354" t="s">
        <v>9349</v>
      </c>
      <c r="C8354" t="s">
        <v>320</v>
      </c>
      <c r="F8354" t="s">
        <v>45542</v>
      </c>
      <c r="H8354" t="s">
        <v>45543</v>
      </c>
      <c r="J8354" t="s">
        <v>45544</v>
      </c>
      <c r="K8354" t="s">
        <v>45545</v>
      </c>
      <c r="M8354" t="s">
        <v>5907</v>
      </c>
      <c r="N8354" t="s">
        <v>65</v>
      </c>
      <c r="O8354">
        <v>80550</v>
      </c>
      <c r="P8354" t="s">
        <v>50</v>
      </c>
      <c r="U8354" s="1">
        <v>44912</v>
      </c>
      <c r="V8354" s="1">
        <v>44912</v>
      </c>
      <c r="W8354" s="1">
        <v>44912.625</v>
      </c>
      <c r="X8354" s="1">
        <v>44912.625</v>
      </c>
      <c r="AC8354" t="s">
        <v>53</v>
      </c>
      <c r="AD8354">
        <v>1000000001</v>
      </c>
      <c r="AE8354" s="1">
        <v>39973.351388888892</v>
      </c>
      <c r="AF8354" t="s">
        <v>3377</v>
      </c>
      <c r="AG8354" t="s">
        <v>45546</v>
      </c>
      <c r="AH8354" t="s">
        <v>51</v>
      </c>
      <c r="AJ8354" t="s">
        <v>53</v>
      </c>
      <c r="AL8354" t="s">
        <v>78</v>
      </c>
      <c r="AO8354" t="s">
        <v>5443</v>
      </c>
      <c r="AP8354" s="1">
        <v>44913.379166666666</v>
      </c>
    </row>
    <row r="8355" spans="1:43" x14ac:dyDescent="0.35">
      <c r="A8355" t="s">
        <v>45547</v>
      </c>
      <c r="B8355" t="s">
        <v>4813</v>
      </c>
      <c r="C8355" t="s">
        <v>443</v>
      </c>
      <c r="F8355" t="s">
        <v>45548</v>
      </c>
      <c r="H8355" t="s">
        <v>45549</v>
      </c>
      <c r="J8355" t="s">
        <v>45550</v>
      </c>
      <c r="K8355" t="s">
        <v>45551</v>
      </c>
      <c r="M8355" t="s">
        <v>545</v>
      </c>
      <c r="N8355" t="s">
        <v>253</v>
      </c>
      <c r="O8355">
        <v>88001</v>
      </c>
      <c r="P8355" t="s">
        <v>50</v>
      </c>
      <c r="U8355" s="1">
        <v>44912</v>
      </c>
      <c r="V8355" s="1">
        <v>44912</v>
      </c>
      <c r="W8355" s="1">
        <v>44912.801388888889</v>
      </c>
      <c r="X8355" s="1">
        <v>44912.801388888889</v>
      </c>
      <c r="AC8355" t="s">
        <v>51</v>
      </c>
      <c r="AD8355">
        <v>1000000001</v>
      </c>
      <c r="AE8355" s="1">
        <v>39973.351388888892</v>
      </c>
      <c r="AF8355" t="s">
        <v>3377</v>
      </c>
      <c r="AG8355" t="s">
        <v>45552</v>
      </c>
      <c r="AH8355" t="s">
        <v>51</v>
      </c>
      <c r="AJ8355" t="s">
        <v>53</v>
      </c>
      <c r="AL8355" t="s">
        <v>78</v>
      </c>
      <c r="AO8355" t="s">
        <v>5443</v>
      </c>
      <c r="AP8355" s="1">
        <v>45469.651388888888</v>
      </c>
      <c r="AQ8355" s="1">
        <v>45390.381944444445</v>
      </c>
    </row>
    <row r="8356" spans="1:43" x14ac:dyDescent="0.35">
      <c r="A8356" t="s">
        <v>45553</v>
      </c>
      <c r="B8356" t="s">
        <v>45554</v>
      </c>
      <c r="C8356" t="s">
        <v>7536</v>
      </c>
      <c r="D8356" t="s">
        <v>349</v>
      </c>
      <c r="H8356" t="s">
        <v>45555</v>
      </c>
      <c r="J8356" t="s">
        <v>534</v>
      </c>
      <c r="P8356" t="s">
        <v>50</v>
      </c>
      <c r="U8356" s="1">
        <v>44914</v>
      </c>
      <c r="V8356" s="1">
        <v>44914</v>
      </c>
      <c r="W8356" s="1">
        <v>44914.402777777781</v>
      </c>
      <c r="X8356" s="1">
        <v>44914.402777777781</v>
      </c>
      <c r="AC8356" t="s">
        <v>53</v>
      </c>
      <c r="AD8356">
        <v>2969480024</v>
      </c>
      <c r="AE8356" s="1">
        <v>37427</v>
      </c>
      <c r="AF8356" t="s">
        <v>140</v>
      </c>
      <c r="AG8356" t="s">
        <v>45556</v>
      </c>
      <c r="AH8356" t="s">
        <v>51</v>
      </c>
      <c r="AJ8356" t="s">
        <v>53</v>
      </c>
      <c r="AL8356" t="s">
        <v>68</v>
      </c>
      <c r="AO8356" t="s">
        <v>5443</v>
      </c>
      <c r="AP8356" s="1">
        <v>45476.640277777777</v>
      </c>
      <c r="AQ8356" s="1">
        <v>45470.881249999999</v>
      </c>
    </row>
    <row r="8357" spans="1:43" x14ac:dyDescent="0.35">
      <c r="A8357" t="s">
        <v>45557</v>
      </c>
      <c r="B8357" t="s">
        <v>45558</v>
      </c>
      <c r="C8357" t="s">
        <v>894</v>
      </c>
      <c r="F8357" t="s">
        <v>45559</v>
      </c>
      <c r="H8357" t="s">
        <v>45557</v>
      </c>
      <c r="J8357" t="s">
        <v>16060</v>
      </c>
      <c r="N8357" t="s">
        <v>5572</v>
      </c>
      <c r="O8357" t="s">
        <v>45560</v>
      </c>
      <c r="P8357" t="s">
        <v>4438</v>
      </c>
      <c r="U8357" s="1">
        <v>44914</v>
      </c>
      <c r="V8357" s="1">
        <v>44914</v>
      </c>
      <c r="AC8357" t="s">
        <v>53</v>
      </c>
      <c r="AD8357">
        <v>2969509141</v>
      </c>
      <c r="AE8357" s="1">
        <v>38288.693749999999</v>
      </c>
      <c r="AG8357" t="s">
        <v>45561</v>
      </c>
      <c r="AH8357" t="s">
        <v>51</v>
      </c>
      <c r="AJ8357" t="s">
        <v>53</v>
      </c>
      <c r="AO8357" t="s">
        <v>8142</v>
      </c>
    </row>
    <row r="8358" spans="1:43" x14ac:dyDescent="0.35">
      <c r="A8358" t="s">
        <v>45562</v>
      </c>
      <c r="B8358" t="s">
        <v>41631</v>
      </c>
      <c r="C8358" t="s">
        <v>45563</v>
      </c>
      <c r="H8358" t="s">
        <v>45564</v>
      </c>
      <c r="J8358" t="s">
        <v>85</v>
      </c>
      <c r="P8358" t="s">
        <v>50</v>
      </c>
      <c r="U8358" s="1">
        <v>44914</v>
      </c>
      <c r="V8358" s="1">
        <v>44914</v>
      </c>
      <c r="AC8358" t="s">
        <v>53</v>
      </c>
      <c r="AD8358">
        <v>2972039704</v>
      </c>
      <c r="AE8358" s="1">
        <v>44519.578472222223</v>
      </c>
      <c r="AG8358" t="s">
        <v>45565</v>
      </c>
      <c r="AH8358" t="s">
        <v>51</v>
      </c>
      <c r="AJ8358" t="s">
        <v>53</v>
      </c>
      <c r="AO8358" t="s">
        <v>5443</v>
      </c>
    </row>
    <row r="8359" spans="1:43" x14ac:dyDescent="0.35">
      <c r="A8359" t="s">
        <v>45566</v>
      </c>
      <c r="B8359" t="s">
        <v>80</v>
      </c>
      <c r="C8359" t="s">
        <v>45567</v>
      </c>
      <c r="D8359" t="s">
        <v>934</v>
      </c>
      <c r="F8359" t="s">
        <v>47</v>
      </c>
      <c r="H8359" t="s">
        <v>45568</v>
      </c>
      <c r="J8359" t="s">
        <v>49</v>
      </c>
      <c r="P8359" t="s">
        <v>50</v>
      </c>
      <c r="U8359" s="1">
        <v>44914</v>
      </c>
      <c r="V8359" s="1">
        <v>44914</v>
      </c>
      <c r="AC8359" t="s">
        <v>53</v>
      </c>
      <c r="AD8359">
        <v>2972039704</v>
      </c>
      <c r="AE8359" s="1">
        <v>44519.578472222223</v>
      </c>
      <c r="AG8359" t="s">
        <v>45569</v>
      </c>
      <c r="AH8359" t="s">
        <v>51</v>
      </c>
      <c r="AJ8359" t="s">
        <v>53</v>
      </c>
      <c r="AO8359" t="s">
        <v>5443</v>
      </c>
    </row>
    <row r="8360" spans="1:43" x14ac:dyDescent="0.35">
      <c r="A8360" t="s">
        <v>45570</v>
      </c>
      <c r="B8360" t="s">
        <v>29367</v>
      </c>
      <c r="C8360" t="s">
        <v>5876</v>
      </c>
      <c r="F8360" t="s">
        <v>45571</v>
      </c>
      <c r="H8360" t="s">
        <v>45570</v>
      </c>
      <c r="J8360" t="s">
        <v>45572</v>
      </c>
      <c r="N8360" t="s">
        <v>287</v>
      </c>
      <c r="O8360">
        <v>81652</v>
      </c>
      <c r="P8360" t="s">
        <v>50</v>
      </c>
      <c r="U8360" s="1">
        <v>44914</v>
      </c>
      <c r="V8360" s="1">
        <v>44914</v>
      </c>
      <c r="W8360" s="1">
        <v>44914.429861111108</v>
      </c>
      <c r="X8360" s="1">
        <v>44914.429861111108</v>
      </c>
      <c r="AC8360" t="s">
        <v>53</v>
      </c>
      <c r="AD8360">
        <v>1000000001</v>
      </c>
      <c r="AE8360" s="1">
        <v>39973.351388888892</v>
      </c>
      <c r="AF8360" t="s">
        <v>3377</v>
      </c>
      <c r="AG8360" t="s">
        <v>45573</v>
      </c>
      <c r="AH8360" t="s">
        <v>51</v>
      </c>
      <c r="AJ8360" t="s">
        <v>53</v>
      </c>
      <c r="AL8360" t="s">
        <v>78</v>
      </c>
      <c r="AO8360" t="s">
        <v>8142</v>
      </c>
      <c r="AP8360" s="1">
        <v>44914.433333333334</v>
      </c>
    </row>
    <row r="8361" spans="1:43" x14ac:dyDescent="0.35">
      <c r="A8361" t="s">
        <v>45574</v>
      </c>
      <c r="B8361" t="s">
        <v>45575</v>
      </c>
      <c r="C8361" t="s">
        <v>45576</v>
      </c>
      <c r="F8361" t="s">
        <v>45577</v>
      </c>
      <c r="H8361" t="s">
        <v>45578</v>
      </c>
      <c r="J8361" t="s">
        <v>6387</v>
      </c>
      <c r="K8361" t="s">
        <v>45579</v>
      </c>
      <c r="M8361" t="s">
        <v>45580</v>
      </c>
      <c r="N8361" t="s">
        <v>4353</v>
      </c>
      <c r="O8361">
        <v>97070</v>
      </c>
      <c r="P8361" t="s">
        <v>50</v>
      </c>
      <c r="U8361" s="1">
        <v>44914</v>
      </c>
      <c r="V8361" s="1">
        <v>44914</v>
      </c>
      <c r="AC8361" t="s">
        <v>53</v>
      </c>
      <c r="AD8361">
        <v>2969484892</v>
      </c>
      <c r="AE8361" s="1">
        <v>37756</v>
      </c>
      <c r="AG8361" t="s">
        <v>45581</v>
      </c>
      <c r="AH8361" t="s">
        <v>51</v>
      </c>
      <c r="AJ8361" t="s">
        <v>53</v>
      </c>
      <c r="AO8361" t="s">
        <v>8142</v>
      </c>
    </row>
    <row r="8362" spans="1:43" x14ac:dyDescent="0.35">
      <c r="A8362" t="s">
        <v>45582</v>
      </c>
      <c r="B8362" t="s">
        <v>11992</v>
      </c>
      <c r="C8362" t="s">
        <v>2298</v>
      </c>
      <c r="F8362">
        <v>13619351429</v>
      </c>
      <c r="H8362" t="s">
        <v>45583</v>
      </c>
      <c r="I8362" t="s">
        <v>179</v>
      </c>
      <c r="J8362" t="s">
        <v>6387</v>
      </c>
      <c r="N8362" t="s">
        <v>637</v>
      </c>
      <c r="O8362">
        <v>77905</v>
      </c>
      <c r="P8362" t="s">
        <v>50</v>
      </c>
      <c r="U8362" s="1">
        <v>44914</v>
      </c>
      <c r="V8362" s="1">
        <v>44914</v>
      </c>
      <c r="AC8362" t="s">
        <v>53</v>
      </c>
      <c r="AD8362">
        <v>2969484892</v>
      </c>
      <c r="AE8362" s="1">
        <v>37756</v>
      </c>
      <c r="AG8362" t="s">
        <v>45584</v>
      </c>
      <c r="AH8362" t="s">
        <v>51</v>
      </c>
      <c r="AJ8362" t="s">
        <v>53</v>
      </c>
      <c r="AO8362" t="s">
        <v>8142</v>
      </c>
    </row>
    <row r="8363" spans="1:43" x14ac:dyDescent="0.35">
      <c r="A8363" t="s">
        <v>45585</v>
      </c>
      <c r="B8363" t="s">
        <v>45586</v>
      </c>
      <c r="C8363" t="s">
        <v>11974</v>
      </c>
      <c r="F8363" t="s">
        <v>45587</v>
      </c>
      <c r="H8363" t="s">
        <v>45588</v>
      </c>
      <c r="J8363" t="s">
        <v>2763</v>
      </c>
      <c r="K8363" t="s">
        <v>45589</v>
      </c>
      <c r="M8363" t="s">
        <v>298</v>
      </c>
      <c r="N8363" t="s">
        <v>65</v>
      </c>
      <c r="O8363">
        <v>80216</v>
      </c>
      <c r="P8363" t="s">
        <v>50</v>
      </c>
      <c r="U8363" s="1">
        <v>44914</v>
      </c>
      <c r="V8363" s="1">
        <v>44914</v>
      </c>
      <c r="W8363" s="1">
        <v>44914.540277777778</v>
      </c>
      <c r="X8363" s="1">
        <v>44914.540277777778</v>
      </c>
      <c r="AC8363" t="s">
        <v>53</v>
      </c>
      <c r="AD8363">
        <v>2969558362</v>
      </c>
      <c r="AE8363" s="1">
        <v>40560.525000000001</v>
      </c>
      <c r="AF8363" t="s">
        <v>2765</v>
      </c>
      <c r="AG8363" t="s">
        <v>45590</v>
      </c>
      <c r="AH8363" t="s">
        <v>51</v>
      </c>
      <c r="AJ8363" t="s">
        <v>53</v>
      </c>
      <c r="AL8363" t="s">
        <v>68</v>
      </c>
      <c r="AO8363" t="s">
        <v>5443</v>
      </c>
      <c r="AP8363" s="1">
        <v>45091.384027777778</v>
      </c>
      <c r="AQ8363" s="1">
        <v>44960.436111111114</v>
      </c>
    </row>
    <row r="8364" spans="1:43" x14ac:dyDescent="0.35">
      <c r="A8364" t="s">
        <v>45591</v>
      </c>
      <c r="B8364" t="s">
        <v>45592</v>
      </c>
      <c r="C8364" t="s">
        <v>1752</v>
      </c>
      <c r="D8364" t="s">
        <v>1767</v>
      </c>
      <c r="F8364" t="s">
        <v>47</v>
      </c>
      <c r="H8364" t="s">
        <v>45593</v>
      </c>
      <c r="J8364" t="s">
        <v>49</v>
      </c>
      <c r="P8364" t="s">
        <v>50</v>
      </c>
      <c r="U8364" s="1">
        <v>44914</v>
      </c>
      <c r="V8364" s="1">
        <v>44914</v>
      </c>
      <c r="W8364" s="1">
        <v>45041.402083333334</v>
      </c>
      <c r="X8364" s="1">
        <v>45041.402083333334</v>
      </c>
      <c r="AC8364" t="s">
        <v>53</v>
      </c>
      <c r="AD8364">
        <v>1000000000</v>
      </c>
      <c r="AE8364" s="1">
        <v>37295</v>
      </c>
      <c r="AG8364" t="s">
        <v>45594</v>
      </c>
      <c r="AH8364" t="s">
        <v>51</v>
      </c>
      <c r="AJ8364" t="s">
        <v>53</v>
      </c>
      <c r="AO8364" t="s">
        <v>5443</v>
      </c>
      <c r="AP8364" s="1">
        <v>45380.511805555558</v>
      </c>
    </row>
    <row r="8365" spans="1:43" x14ac:dyDescent="0.35">
      <c r="A8365" t="s">
        <v>45595</v>
      </c>
      <c r="B8365" t="s">
        <v>5706</v>
      </c>
      <c r="C8365" t="s">
        <v>2923</v>
      </c>
      <c r="F8365" t="s">
        <v>45596</v>
      </c>
      <c r="H8365" t="s">
        <v>45595</v>
      </c>
      <c r="J8365" t="s">
        <v>45597</v>
      </c>
      <c r="K8365" t="s">
        <v>45598</v>
      </c>
      <c r="M8365" t="s">
        <v>45599</v>
      </c>
      <c r="N8365" t="s">
        <v>253</v>
      </c>
      <c r="O8365">
        <v>88101</v>
      </c>
      <c r="P8365" t="s">
        <v>50</v>
      </c>
      <c r="U8365" s="1">
        <v>44914</v>
      </c>
      <c r="V8365" s="1">
        <v>44914</v>
      </c>
      <c r="W8365" s="1">
        <v>44914.631249999999</v>
      </c>
      <c r="X8365" s="1">
        <v>44914.631249999999</v>
      </c>
      <c r="AC8365" t="s">
        <v>53</v>
      </c>
      <c r="AD8365">
        <v>2969482060</v>
      </c>
      <c r="AE8365" s="1">
        <v>37557</v>
      </c>
      <c r="AF8365" t="s">
        <v>1476</v>
      </c>
      <c r="AG8365" t="s">
        <v>45600</v>
      </c>
      <c r="AH8365" t="s">
        <v>51</v>
      </c>
      <c r="AJ8365" t="s">
        <v>53</v>
      </c>
      <c r="AL8365" t="s">
        <v>68</v>
      </c>
      <c r="AO8365" t="s">
        <v>5443</v>
      </c>
      <c r="AP8365" s="1">
        <v>44914.607638888891</v>
      </c>
    </row>
    <row r="8366" spans="1:43" x14ac:dyDescent="0.35">
      <c r="A8366" t="s">
        <v>45601</v>
      </c>
      <c r="B8366" t="s">
        <v>45602</v>
      </c>
      <c r="C8366" t="s">
        <v>443</v>
      </c>
      <c r="F8366" t="s">
        <v>45603</v>
      </c>
      <c r="H8366" t="s">
        <v>45601</v>
      </c>
      <c r="J8366" t="s">
        <v>5239</v>
      </c>
      <c r="K8366" t="s">
        <v>45604</v>
      </c>
      <c r="M8366" t="s">
        <v>45605</v>
      </c>
      <c r="N8366" t="s">
        <v>5277</v>
      </c>
      <c r="O8366">
        <v>83113</v>
      </c>
      <c r="P8366" t="s">
        <v>50</v>
      </c>
      <c r="U8366" s="1">
        <v>44915</v>
      </c>
      <c r="V8366" s="1">
        <v>44915</v>
      </c>
      <c r="AC8366" t="s">
        <v>53</v>
      </c>
      <c r="AD8366">
        <v>2969475162</v>
      </c>
      <c r="AE8366" s="1">
        <v>37147</v>
      </c>
      <c r="AG8366" t="s">
        <v>45606</v>
      </c>
      <c r="AH8366" t="s">
        <v>51</v>
      </c>
      <c r="AJ8366" t="s">
        <v>53</v>
      </c>
      <c r="AO8366" t="s">
        <v>8142</v>
      </c>
    </row>
    <row r="8367" spans="1:43" x14ac:dyDescent="0.35">
      <c r="A8367" t="s">
        <v>45607</v>
      </c>
      <c r="B8367" t="s">
        <v>849</v>
      </c>
      <c r="C8367" t="s">
        <v>7552</v>
      </c>
      <c r="F8367" t="s">
        <v>45608</v>
      </c>
      <c r="H8367" t="s">
        <v>45607</v>
      </c>
      <c r="J8367" t="s">
        <v>13574</v>
      </c>
      <c r="N8367" t="s">
        <v>14637</v>
      </c>
      <c r="O8367" t="s">
        <v>45609</v>
      </c>
      <c r="P8367" t="s">
        <v>4438</v>
      </c>
      <c r="U8367" s="1">
        <v>44915</v>
      </c>
      <c r="V8367" s="1">
        <v>44915</v>
      </c>
      <c r="AC8367" t="s">
        <v>53</v>
      </c>
      <c r="AD8367">
        <v>2969823183</v>
      </c>
      <c r="AE8367" s="1">
        <v>43312.453472222223</v>
      </c>
      <c r="AG8367" t="s">
        <v>45610</v>
      </c>
      <c r="AH8367" t="s">
        <v>51</v>
      </c>
      <c r="AJ8367" t="s">
        <v>53</v>
      </c>
      <c r="AO8367" t="s">
        <v>8142</v>
      </c>
    </row>
    <row r="8368" spans="1:43" x14ac:dyDescent="0.35">
      <c r="A8368" t="s">
        <v>45611</v>
      </c>
      <c r="B8368" t="s">
        <v>45612</v>
      </c>
      <c r="C8368" t="s">
        <v>45613</v>
      </c>
      <c r="F8368" t="s">
        <v>45614</v>
      </c>
      <c r="H8368" t="s">
        <v>45615</v>
      </c>
      <c r="I8368" t="s">
        <v>1909</v>
      </c>
      <c r="J8368" t="s">
        <v>45616</v>
      </c>
      <c r="K8368" t="s">
        <v>45617</v>
      </c>
      <c r="L8368" t="s">
        <v>45618</v>
      </c>
      <c r="M8368" t="s">
        <v>45619</v>
      </c>
      <c r="N8368" t="s">
        <v>4218</v>
      </c>
      <c r="O8368">
        <v>50501</v>
      </c>
      <c r="P8368" t="s">
        <v>50</v>
      </c>
      <c r="U8368" s="1">
        <v>44915</v>
      </c>
      <c r="V8368" s="1">
        <v>44915</v>
      </c>
      <c r="AC8368" t="s">
        <v>53</v>
      </c>
      <c r="AD8368">
        <v>2969504671</v>
      </c>
      <c r="AE8368" s="1">
        <v>38012.350694444445</v>
      </c>
      <c r="AG8368" t="s">
        <v>45620</v>
      </c>
      <c r="AH8368" t="s">
        <v>51</v>
      </c>
      <c r="AJ8368" t="s">
        <v>53</v>
      </c>
      <c r="AO8368" t="s">
        <v>8142</v>
      </c>
    </row>
    <row r="8369" spans="1:43" x14ac:dyDescent="0.35">
      <c r="A8369" t="s">
        <v>45621</v>
      </c>
      <c r="B8369" t="s">
        <v>9601</v>
      </c>
      <c r="C8369" t="s">
        <v>530</v>
      </c>
      <c r="F8369">
        <v>19702603406</v>
      </c>
      <c r="H8369" t="s">
        <v>45621</v>
      </c>
      <c r="J8369" t="s">
        <v>45622</v>
      </c>
      <c r="K8369" t="s">
        <v>45623</v>
      </c>
      <c r="M8369" t="s">
        <v>45624</v>
      </c>
      <c r="N8369" t="s">
        <v>213</v>
      </c>
      <c r="O8369">
        <v>81418</v>
      </c>
      <c r="P8369" t="s">
        <v>50</v>
      </c>
      <c r="U8369" s="1">
        <v>44915</v>
      </c>
      <c r="V8369" s="1">
        <v>44915</v>
      </c>
      <c r="W8369" s="1">
        <v>44915.511111111111</v>
      </c>
      <c r="X8369" s="1">
        <v>44915.511111111111</v>
      </c>
      <c r="AC8369" t="s">
        <v>51</v>
      </c>
      <c r="AD8369">
        <v>2973299554</v>
      </c>
      <c r="AE8369" s="1">
        <v>44998.708333333336</v>
      </c>
      <c r="AF8369" t="s">
        <v>45625</v>
      </c>
      <c r="AG8369" t="s">
        <v>45626</v>
      </c>
      <c r="AH8369" t="s">
        <v>51</v>
      </c>
      <c r="AJ8369" t="s">
        <v>53</v>
      </c>
      <c r="AL8369" t="s">
        <v>68</v>
      </c>
      <c r="AO8369" t="s">
        <v>5443</v>
      </c>
      <c r="AP8369" s="1">
        <v>45318.811111111114</v>
      </c>
      <c r="AQ8369" s="1">
        <v>45318.813888888886</v>
      </c>
    </row>
    <row r="8370" spans="1:43" x14ac:dyDescent="0.35">
      <c r="A8370" t="s">
        <v>45627</v>
      </c>
      <c r="B8370" t="s">
        <v>45628</v>
      </c>
      <c r="C8370" t="s">
        <v>45629</v>
      </c>
      <c r="F8370" t="s">
        <v>45630</v>
      </c>
      <c r="H8370" t="s">
        <v>45627</v>
      </c>
      <c r="J8370" t="s">
        <v>13158</v>
      </c>
      <c r="K8370" t="s">
        <v>45631</v>
      </c>
      <c r="M8370" t="s">
        <v>1296</v>
      </c>
      <c r="N8370" t="s">
        <v>253</v>
      </c>
      <c r="O8370">
        <v>88220</v>
      </c>
      <c r="P8370" t="s">
        <v>50</v>
      </c>
      <c r="U8370" s="1">
        <v>44915</v>
      </c>
      <c r="V8370" s="1">
        <v>44915</v>
      </c>
      <c r="W8370" s="1">
        <v>44915.574999999997</v>
      </c>
      <c r="X8370" s="1">
        <v>44915.574999999997</v>
      </c>
      <c r="AC8370" t="s">
        <v>51</v>
      </c>
      <c r="AD8370">
        <v>2972168382</v>
      </c>
      <c r="AE8370" s="1">
        <v>44915.643750000003</v>
      </c>
      <c r="AF8370" t="s">
        <v>45632</v>
      </c>
      <c r="AG8370" t="s">
        <v>45633</v>
      </c>
      <c r="AH8370" t="s">
        <v>51</v>
      </c>
      <c r="AJ8370" t="s">
        <v>53</v>
      </c>
      <c r="AL8370" t="s">
        <v>68</v>
      </c>
      <c r="AO8370" t="s">
        <v>5443</v>
      </c>
      <c r="AP8370" s="1">
        <v>45146.769444444442</v>
      </c>
    </row>
    <row r="8371" spans="1:43" x14ac:dyDescent="0.35">
      <c r="A8371" t="s">
        <v>45634</v>
      </c>
      <c r="B8371" t="s">
        <v>45635</v>
      </c>
      <c r="C8371" t="s">
        <v>2937</v>
      </c>
      <c r="D8371" t="s">
        <v>5457</v>
      </c>
      <c r="H8371" t="s">
        <v>45636</v>
      </c>
      <c r="J8371" t="s">
        <v>85</v>
      </c>
      <c r="P8371" t="s">
        <v>50</v>
      </c>
      <c r="U8371" s="1">
        <v>44915</v>
      </c>
      <c r="V8371" s="1">
        <v>44915</v>
      </c>
      <c r="W8371" s="1">
        <v>45050.489583333336</v>
      </c>
      <c r="X8371" s="1">
        <v>45050.489583333336</v>
      </c>
      <c r="AC8371" t="s">
        <v>53</v>
      </c>
      <c r="AD8371">
        <v>1000000000</v>
      </c>
      <c r="AE8371" s="1">
        <v>37295</v>
      </c>
      <c r="AG8371" t="s">
        <v>45637</v>
      </c>
      <c r="AH8371" t="s">
        <v>51</v>
      </c>
      <c r="AJ8371" t="s">
        <v>53</v>
      </c>
      <c r="AO8371" t="s">
        <v>5443</v>
      </c>
      <c r="AP8371" s="1">
        <v>45328.51666666667</v>
      </c>
    </row>
    <row r="8372" spans="1:43" x14ac:dyDescent="0.35">
      <c r="A8372" t="s">
        <v>45638</v>
      </c>
      <c r="B8372" t="s">
        <v>1440</v>
      </c>
      <c r="C8372" t="s">
        <v>12233</v>
      </c>
      <c r="H8372" t="s">
        <v>45639</v>
      </c>
      <c r="J8372" t="s">
        <v>85</v>
      </c>
      <c r="P8372" t="s">
        <v>50</v>
      </c>
      <c r="U8372" s="1">
        <v>44915</v>
      </c>
      <c r="V8372" s="1">
        <v>44915</v>
      </c>
      <c r="AC8372" t="s">
        <v>53</v>
      </c>
      <c r="AD8372">
        <v>2969485219</v>
      </c>
      <c r="AE8372" s="1">
        <v>37784</v>
      </c>
      <c r="AG8372" t="s">
        <v>45640</v>
      </c>
      <c r="AH8372" t="s">
        <v>51</v>
      </c>
      <c r="AJ8372" t="s">
        <v>53</v>
      </c>
      <c r="AO8372" t="s">
        <v>5443</v>
      </c>
    </row>
    <row r="8373" spans="1:43" x14ac:dyDescent="0.35">
      <c r="A8373" t="s">
        <v>45641</v>
      </c>
      <c r="B8373" t="s">
        <v>7246</v>
      </c>
      <c r="C8373" t="s">
        <v>1459</v>
      </c>
      <c r="F8373" t="s">
        <v>45642</v>
      </c>
      <c r="H8373" t="s">
        <v>45643</v>
      </c>
      <c r="J8373" t="s">
        <v>45644</v>
      </c>
      <c r="M8373" t="s">
        <v>2048</v>
      </c>
      <c r="N8373" t="s">
        <v>398</v>
      </c>
      <c r="O8373">
        <v>87401</v>
      </c>
      <c r="P8373" t="s">
        <v>50</v>
      </c>
      <c r="U8373" s="1">
        <v>44915</v>
      </c>
      <c r="V8373" s="1">
        <v>44915</v>
      </c>
      <c r="W8373" s="1">
        <v>44915.727777777778</v>
      </c>
      <c r="X8373" s="1">
        <v>44915.727777777778</v>
      </c>
      <c r="AC8373" t="s">
        <v>53</v>
      </c>
      <c r="AD8373">
        <v>1000000001</v>
      </c>
      <c r="AE8373" s="1">
        <v>39973.351388888892</v>
      </c>
      <c r="AF8373" t="s">
        <v>3377</v>
      </c>
      <c r="AG8373" t="s">
        <v>45645</v>
      </c>
      <c r="AH8373" t="s">
        <v>51</v>
      </c>
      <c r="AJ8373" t="s">
        <v>53</v>
      </c>
      <c r="AL8373" t="s">
        <v>78</v>
      </c>
      <c r="AO8373" t="s">
        <v>8142</v>
      </c>
    </row>
    <row r="8374" spans="1:43" x14ac:dyDescent="0.35">
      <c r="A8374" t="s">
        <v>45646</v>
      </c>
      <c r="B8374" t="s">
        <v>45647</v>
      </c>
      <c r="C8374" t="s">
        <v>45648</v>
      </c>
      <c r="F8374" t="s">
        <v>45649</v>
      </c>
      <c r="H8374" t="s">
        <v>45646</v>
      </c>
      <c r="J8374" t="s">
        <v>45650</v>
      </c>
      <c r="M8374" t="s">
        <v>6186</v>
      </c>
      <c r="N8374" t="s">
        <v>1570</v>
      </c>
      <c r="O8374">
        <v>84401</v>
      </c>
      <c r="P8374" t="s">
        <v>50</v>
      </c>
      <c r="U8374" s="1">
        <v>44915</v>
      </c>
      <c r="V8374" s="1">
        <v>44915</v>
      </c>
      <c r="W8374" s="1">
        <v>44915.657638888886</v>
      </c>
      <c r="X8374" s="1">
        <v>44915.657638888886</v>
      </c>
      <c r="AC8374" t="s">
        <v>53</v>
      </c>
      <c r="AD8374">
        <v>1000000001</v>
      </c>
      <c r="AE8374" s="1">
        <v>39973.351388888892</v>
      </c>
      <c r="AF8374" t="s">
        <v>3377</v>
      </c>
      <c r="AG8374" t="s">
        <v>45651</v>
      </c>
      <c r="AH8374" t="s">
        <v>51</v>
      </c>
      <c r="AJ8374" t="s">
        <v>53</v>
      </c>
      <c r="AL8374" t="s">
        <v>78</v>
      </c>
      <c r="AO8374" t="s">
        <v>8142</v>
      </c>
    </row>
    <row r="8375" spans="1:43" x14ac:dyDescent="0.35">
      <c r="A8375" t="s">
        <v>45652</v>
      </c>
      <c r="B8375" t="s">
        <v>5249</v>
      </c>
      <c r="C8375" t="s">
        <v>383</v>
      </c>
      <c r="F8375" t="s">
        <v>45653</v>
      </c>
      <c r="H8375" t="s">
        <v>45652</v>
      </c>
      <c r="J8375" t="s">
        <v>45654</v>
      </c>
      <c r="K8375" t="s">
        <v>45655</v>
      </c>
      <c r="M8375" t="s">
        <v>3083</v>
      </c>
      <c r="N8375" t="s">
        <v>65</v>
      </c>
      <c r="O8375">
        <v>81252</v>
      </c>
      <c r="P8375" t="s">
        <v>50</v>
      </c>
      <c r="U8375" s="1">
        <v>44915</v>
      </c>
      <c r="V8375" s="1">
        <v>44915</v>
      </c>
      <c r="W8375" s="1">
        <v>44915.726388888892</v>
      </c>
      <c r="X8375" s="1">
        <v>44915.726388888892</v>
      </c>
      <c r="AC8375" t="s">
        <v>53</v>
      </c>
      <c r="AD8375">
        <v>1000000001</v>
      </c>
      <c r="AE8375" s="1">
        <v>39973.351388888892</v>
      </c>
      <c r="AF8375" t="s">
        <v>3377</v>
      </c>
      <c r="AG8375" t="s">
        <v>45656</v>
      </c>
      <c r="AH8375" t="s">
        <v>51</v>
      </c>
      <c r="AJ8375" t="s">
        <v>53</v>
      </c>
      <c r="AL8375" t="s">
        <v>78</v>
      </c>
      <c r="AO8375" t="s">
        <v>5443</v>
      </c>
      <c r="AP8375" s="1">
        <v>44915.725694444445</v>
      </c>
    </row>
    <row r="8376" spans="1:43" x14ac:dyDescent="0.35">
      <c r="A8376" t="s">
        <v>45657</v>
      </c>
      <c r="B8376" t="s">
        <v>747</v>
      </c>
      <c r="C8376" t="s">
        <v>2615</v>
      </c>
      <c r="H8376" t="s">
        <v>45658</v>
      </c>
      <c r="J8376" t="s">
        <v>7766</v>
      </c>
      <c r="P8376" t="s">
        <v>50</v>
      </c>
      <c r="U8376" s="1">
        <v>44915</v>
      </c>
      <c r="V8376" s="1">
        <v>44915</v>
      </c>
      <c r="AC8376" t="s">
        <v>53</v>
      </c>
      <c r="AD8376">
        <v>2969474049</v>
      </c>
      <c r="AE8376" s="1">
        <v>37062</v>
      </c>
      <c r="AG8376" t="s">
        <v>45659</v>
      </c>
      <c r="AH8376" t="s">
        <v>51</v>
      </c>
      <c r="AJ8376" t="s">
        <v>53</v>
      </c>
      <c r="AO8376" t="s">
        <v>8142</v>
      </c>
    </row>
    <row r="8377" spans="1:43" x14ac:dyDescent="0.35">
      <c r="A8377" t="s">
        <v>45660</v>
      </c>
      <c r="B8377" t="s">
        <v>27607</v>
      </c>
      <c r="C8377" t="s">
        <v>10742</v>
      </c>
      <c r="F8377" t="s">
        <v>45661</v>
      </c>
      <c r="H8377" t="s">
        <v>45660</v>
      </c>
      <c r="J8377" t="s">
        <v>6387</v>
      </c>
      <c r="K8377" t="s">
        <v>45662</v>
      </c>
      <c r="M8377" t="s">
        <v>7905</v>
      </c>
      <c r="N8377" t="s">
        <v>798</v>
      </c>
      <c r="O8377">
        <v>75056</v>
      </c>
      <c r="P8377" t="s">
        <v>50</v>
      </c>
      <c r="U8377" s="1">
        <v>44916</v>
      </c>
      <c r="V8377" s="1">
        <v>44916</v>
      </c>
      <c r="AC8377" t="s">
        <v>53</v>
      </c>
      <c r="AD8377">
        <v>2969484892</v>
      </c>
      <c r="AE8377" s="1">
        <v>37756</v>
      </c>
      <c r="AG8377" t="s">
        <v>45663</v>
      </c>
      <c r="AH8377" t="s">
        <v>51</v>
      </c>
      <c r="AJ8377" t="s">
        <v>53</v>
      </c>
      <c r="AO8377" t="s">
        <v>8142</v>
      </c>
    </row>
    <row r="8378" spans="1:43" x14ac:dyDescent="0.35">
      <c r="A8378" t="s">
        <v>45664</v>
      </c>
      <c r="B8378" t="s">
        <v>45665</v>
      </c>
      <c r="C8378" t="s">
        <v>16943</v>
      </c>
      <c r="F8378" t="s">
        <v>45666</v>
      </c>
      <c r="H8378" t="s">
        <v>45664</v>
      </c>
      <c r="J8378" t="s">
        <v>6387</v>
      </c>
      <c r="K8378" t="s">
        <v>45667</v>
      </c>
      <c r="M8378" t="s">
        <v>45668</v>
      </c>
      <c r="N8378" t="s">
        <v>798</v>
      </c>
      <c r="O8378">
        <v>75119</v>
      </c>
      <c r="P8378" t="s">
        <v>50</v>
      </c>
      <c r="U8378" s="1">
        <v>44916</v>
      </c>
      <c r="V8378" s="1">
        <v>44916</v>
      </c>
      <c r="AC8378" t="s">
        <v>53</v>
      </c>
      <c r="AD8378">
        <v>2969484892</v>
      </c>
      <c r="AE8378" s="1">
        <v>37756</v>
      </c>
      <c r="AG8378" t="s">
        <v>45669</v>
      </c>
      <c r="AH8378" t="s">
        <v>51</v>
      </c>
      <c r="AJ8378" t="s">
        <v>53</v>
      </c>
      <c r="AO8378" t="s">
        <v>8142</v>
      </c>
    </row>
    <row r="8379" spans="1:43" x14ac:dyDescent="0.35">
      <c r="A8379" t="s">
        <v>45670</v>
      </c>
      <c r="B8379" t="s">
        <v>45671</v>
      </c>
      <c r="C8379" t="s">
        <v>45672</v>
      </c>
      <c r="F8379" t="s">
        <v>45673</v>
      </c>
      <c r="H8379" t="s">
        <v>45674</v>
      </c>
      <c r="I8379" t="s">
        <v>464</v>
      </c>
      <c r="J8379" t="s">
        <v>6387</v>
      </c>
      <c r="K8379" t="s">
        <v>45675</v>
      </c>
      <c r="M8379" t="s">
        <v>45668</v>
      </c>
      <c r="N8379" t="s">
        <v>798</v>
      </c>
      <c r="O8379">
        <v>75119</v>
      </c>
      <c r="P8379" t="s">
        <v>50</v>
      </c>
      <c r="U8379" s="1">
        <v>44916</v>
      </c>
      <c r="V8379" s="1">
        <v>44916</v>
      </c>
      <c r="AC8379" t="s">
        <v>53</v>
      </c>
      <c r="AD8379">
        <v>2969484892</v>
      </c>
      <c r="AE8379" s="1">
        <v>37756</v>
      </c>
      <c r="AG8379" t="s">
        <v>45676</v>
      </c>
      <c r="AH8379" t="s">
        <v>51</v>
      </c>
      <c r="AJ8379" t="s">
        <v>53</v>
      </c>
      <c r="AO8379" t="s">
        <v>8142</v>
      </c>
    </row>
    <row r="8380" spans="1:43" x14ac:dyDescent="0.35">
      <c r="A8380" t="s">
        <v>45677</v>
      </c>
      <c r="B8380" t="s">
        <v>13793</v>
      </c>
      <c r="C8380" t="s">
        <v>390</v>
      </c>
      <c r="F8380" t="s">
        <v>45678</v>
      </c>
      <c r="H8380" t="s">
        <v>45677</v>
      </c>
      <c r="J8380" t="s">
        <v>6387</v>
      </c>
      <c r="K8380" t="s">
        <v>35976</v>
      </c>
      <c r="M8380" t="s">
        <v>17804</v>
      </c>
      <c r="N8380" t="s">
        <v>798</v>
      </c>
      <c r="O8380">
        <v>76055</v>
      </c>
      <c r="P8380" t="s">
        <v>50</v>
      </c>
      <c r="U8380" s="1">
        <v>44916</v>
      </c>
      <c r="V8380" s="1">
        <v>44916</v>
      </c>
      <c r="AC8380" t="s">
        <v>53</v>
      </c>
      <c r="AD8380">
        <v>2969484892</v>
      </c>
      <c r="AE8380" s="1">
        <v>37756</v>
      </c>
      <c r="AG8380" t="s">
        <v>45679</v>
      </c>
      <c r="AH8380" t="s">
        <v>51</v>
      </c>
      <c r="AJ8380" t="s">
        <v>53</v>
      </c>
      <c r="AO8380" t="s">
        <v>8142</v>
      </c>
    </row>
    <row r="8381" spans="1:43" x14ac:dyDescent="0.35">
      <c r="A8381" t="s">
        <v>45680</v>
      </c>
      <c r="B8381" t="s">
        <v>31370</v>
      </c>
      <c r="C8381" t="s">
        <v>758</v>
      </c>
      <c r="F8381" t="s">
        <v>45681</v>
      </c>
      <c r="H8381" t="s">
        <v>45682</v>
      </c>
      <c r="J8381" t="s">
        <v>45683</v>
      </c>
      <c r="K8381" t="s">
        <v>45684</v>
      </c>
      <c r="M8381" t="s">
        <v>45685</v>
      </c>
      <c r="N8381" t="s">
        <v>65</v>
      </c>
      <c r="O8381">
        <v>81023</v>
      </c>
      <c r="P8381" t="s">
        <v>50</v>
      </c>
      <c r="U8381" s="1">
        <v>44916</v>
      </c>
      <c r="V8381" s="1">
        <v>44916</v>
      </c>
      <c r="W8381" s="1">
        <v>44916.880555555559</v>
      </c>
      <c r="X8381" s="1">
        <v>44916.880555555559</v>
      </c>
      <c r="AC8381" t="s">
        <v>51</v>
      </c>
      <c r="AD8381">
        <v>1000000001</v>
      </c>
      <c r="AE8381" s="1">
        <v>39973.351388888892</v>
      </c>
      <c r="AF8381" t="s">
        <v>3377</v>
      </c>
      <c r="AG8381" t="s">
        <v>45686</v>
      </c>
      <c r="AH8381" t="s">
        <v>51</v>
      </c>
      <c r="AJ8381" t="s">
        <v>53</v>
      </c>
      <c r="AL8381" t="s">
        <v>78</v>
      </c>
      <c r="AO8381" t="s">
        <v>5443</v>
      </c>
      <c r="AP8381" s="1">
        <v>45193.393750000003</v>
      </c>
    </row>
    <row r="8382" spans="1:43" x14ac:dyDescent="0.35">
      <c r="A8382" t="s">
        <v>45687</v>
      </c>
      <c r="B8382" t="s">
        <v>37483</v>
      </c>
      <c r="C8382" t="s">
        <v>13050</v>
      </c>
      <c r="F8382" t="s">
        <v>45688</v>
      </c>
      <c r="H8382" t="s">
        <v>45687</v>
      </c>
      <c r="J8382" t="s">
        <v>45689</v>
      </c>
      <c r="M8382" t="s">
        <v>2800</v>
      </c>
      <c r="N8382" t="s">
        <v>287</v>
      </c>
      <c r="O8382">
        <v>80601</v>
      </c>
      <c r="P8382" t="s">
        <v>50</v>
      </c>
      <c r="U8382" s="1">
        <v>44916</v>
      </c>
      <c r="V8382" s="1">
        <v>44916</v>
      </c>
      <c r="W8382" s="1">
        <v>44916.272916666669</v>
      </c>
      <c r="X8382" s="1">
        <v>44916.272916666669</v>
      </c>
      <c r="AC8382" t="s">
        <v>53</v>
      </c>
      <c r="AD8382">
        <v>1000000001</v>
      </c>
      <c r="AE8382" s="1">
        <v>39973.351388888892</v>
      </c>
      <c r="AF8382" t="s">
        <v>3377</v>
      </c>
      <c r="AG8382" t="s">
        <v>45690</v>
      </c>
      <c r="AH8382" t="s">
        <v>51</v>
      </c>
      <c r="AJ8382" t="s">
        <v>53</v>
      </c>
      <c r="AL8382" t="s">
        <v>78</v>
      </c>
      <c r="AO8382" t="s">
        <v>8142</v>
      </c>
    </row>
    <row r="8383" spans="1:43" x14ac:dyDescent="0.35">
      <c r="A8383" t="s">
        <v>45691</v>
      </c>
      <c r="B8383" t="s">
        <v>45692</v>
      </c>
      <c r="C8383" t="s">
        <v>89</v>
      </c>
      <c r="F8383" t="s">
        <v>45693</v>
      </c>
      <c r="H8383" t="s">
        <v>45691</v>
      </c>
      <c r="J8383" t="s">
        <v>936</v>
      </c>
      <c r="M8383" t="s">
        <v>45694</v>
      </c>
      <c r="N8383" t="s">
        <v>287</v>
      </c>
      <c r="O8383">
        <v>80487</v>
      </c>
      <c r="P8383" t="s">
        <v>50</v>
      </c>
      <c r="U8383" s="1">
        <v>44916</v>
      </c>
      <c r="V8383" s="1">
        <v>44916</v>
      </c>
      <c r="AC8383" t="s">
        <v>53</v>
      </c>
      <c r="AG8383" t="s">
        <v>45695</v>
      </c>
      <c r="AH8383" t="s">
        <v>51</v>
      </c>
      <c r="AJ8383" t="s">
        <v>53</v>
      </c>
      <c r="AO8383" t="s">
        <v>5443</v>
      </c>
    </row>
    <row r="8384" spans="1:43" x14ac:dyDescent="0.35">
      <c r="A8384" t="s">
        <v>45696</v>
      </c>
      <c r="B8384" t="s">
        <v>45697</v>
      </c>
      <c r="C8384" t="s">
        <v>5318</v>
      </c>
      <c r="F8384" t="s">
        <v>45698</v>
      </c>
      <c r="H8384" t="s">
        <v>45696</v>
      </c>
      <c r="J8384" t="s">
        <v>7961</v>
      </c>
      <c r="K8384" t="s">
        <v>12115</v>
      </c>
      <c r="M8384" t="s">
        <v>7964</v>
      </c>
      <c r="N8384" t="s">
        <v>264</v>
      </c>
      <c r="O8384">
        <v>78701</v>
      </c>
      <c r="P8384" t="s">
        <v>50</v>
      </c>
      <c r="U8384" s="1">
        <v>44916</v>
      </c>
      <c r="V8384" s="1">
        <v>44916</v>
      </c>
      <c r="AC8384" t="s">
        <v>53</v>
      </c>
      <c r="AD8384">
        <v>2969702039</v>
      </c>
      <c r="AE8384" s="1">
        <v>42528.619444444441</v>
      </c>
      <c r="AG8384" t="s">
        <v>45699</v>
      </c>
      <c r="AH8384" t="s">
        <v>51</v>
      </c>
      <c r="AJ8384" t="s">
        <v>53</v>
      </c>
      <c r="AO8384" t="s">
        <v>8142</v>
      </c>
    </row>
    <row r="8385" spans="1:43" x14ac:dyDescent="0.35">
      <c r="A8385" t="s">
        <v>45700</v>
      </c>
      <c r="B8385" t="s">
        <v>45701</v>
      </c>
      <c r="C8385" t="s">
        <v>2912</v>
      </c>
      <c r="F8385" t="s">
        <v>45702</v>
      </c>
      <c r="H8385" t="s">
        <v>45700</v>
      </c>
      <c r="J8385" t="s">
        <v>45703</v>
      </c>
      <c r="K8385" t="s">
        <v>45704</v>
      </c>
      <c r="M8385" t="s">
        <v>37040</v>
      </c>
      <c r="N8385" t="s">
        <v>65</v>
      </c>
      <c r="O8385">
        <v>80116</v>
      </c>
      <c r="P8385" t="s">
        <v>50</v>
      </c>
      <c r="U8385" s="1">
        <v>44916</v>
      </c>
      <c r="V8385" s="1">
        <v>44916</v>
      </c>
      <c r="W8385" s="1">
        <v>44916.661111111112</v>
      </c>
      <c r="X8385" s="1">
        <v>44916.661111111112</v>
      </c>
      <c r="AC8385" t="s">
        <v>51</v>
      </c>
      <c r="AD8385">
        <v>2972168671</v>
      </c>
      <c r="AE8385" s="1">
        <v>44916.663194444445</v>
      </c>
      <c r="AF8385" t="s">
        <v>45705</v>
      </c>
      <c r="AG8385" t="s">
        <v>45706</v>
      </c>
      <c r="AH8385" t="s">
        <v>51</v>
      </c>
      <c r="AJ8385" t="s">
        <v>53</v>
      </c>
      <c r="AL8385" t="s">
        <v>68</v>
      </c>
      <c r="AO8385" t="s">
        <v>5443</v>
      </c>
      <c r="AP8385" s="1">
        <v>44918.38958333333</v>
      </c>
      <c r="AQ8385" s="1">
        <v>44917.731249999997</v>
      </c>
    </row>
    <row r="8386" spans="1:43" x14ac:dyDescent="0.35">
      <c r="A8386" t="s">
        <v>45707</v>
      </c>
      <c r="B8386" t="s">
        <v>45708</v>
      </c>
      <c r="C8386" t="s">
        <v>309</v>
      </c>
      <c r="F8386">
        <v>17198281530</v>
      </c>
      <c r="H8386" t="s">
        <v>45707</v>
      </c>
      <c r="J8386" t="s">
        <v>18584</v>
      </c>
      <c r="K8386" t="s">
        <v>2782</v>
      </c>
      <c r="M8386" t="s">
        <v>2783</v>
      </c>
      <c r="N8386" t="s">
        <v>264</v>
      </c>
      <c r="O8386">
        <v>77002</v>
      </c>
      <c r="P8386" t="s">
        <v>50</v>
      </c>
      <c r="U8386" s="1">
        <v>44916</v>
      </c>
      <c r="V8386" s="1">
        <v>44916</v>
      </c>
      <c r="W8386" s="1">
        <v>44916.55</v>
      </c>
      <c r="X8386" s="1">
        <v>44916.55</v>
      </c>
      <c r="AC8386" t="s">
        <v>53</v>
      </c>
      <c r="AD8386">
        <v>2969543968</v>
      </c>
      <c r="AE8386" s="1">
        <v>40032.470138888886</v>
      </c>
      <c r="AF8386" t="s">
        <v>18481</v>
      </c>
      <c r="AG8386" t="s">
        <v>45709</v>
      </c>
      <c r="AH8386" t="s">
        <v>51</v>
      </c>
      <c r="AJ8386" t="s">
        <v>53</v>
      </c>
      <c r="AL8386" t="s">
        <v>68</v>
      </c>
      <c r="AO8386" t="s">
        <v>5443</v>
      </c>
      <c r="AP8386" s="1">
        <v>45168.628472222219</v>
      </c>
    </row>
    <row r="8387" spans="1:43" x14ac:dyDescent="0.35">
      <c r="A8387" t="s">
        <v>45710</v>
      </c>
      <c r="B8387" t="s">
        <v>507</v>
      </c>
      <c r="C8387" t="s">
        <v>31577</v>
      </c>
      <c r="F8387" t="s">
        <v>45711</v>
      </c>
      <c r="H8387" t="s">
        <v>45710</v>
      </c>
      <c r="I8387" t="s">
        <v>394</v>
      </c>
      <c r="J8387" t="s">
        <v>45712</v>
      </c>
      <c r="M8387" t="s">
        <v>419</v>
      </c>
      <c r="N8387" t="s">
        <v>398</v>
      </c>
      <c r="O8387">
        <v>87105</v>
      </c>
      <c r="P8387" t="s">
        <v>50</v>
      </c>
      <c r="U8387" s="1">
        <v>44916.373611111114</v>
      </c>
      <c r="V8387" s="1">
        <v>44916.373611111114</v>
      </c>
      <c r="AC8387" t="s">
        <v>53</v>
      </c>
      <c r="AG8387" t="s">
        <v>45713</v>
      </c>
      <c r="AH8387" t="s">
        <v>53</v>
      </c>
      <c r="AJ8387" t="s">
        <v>53</v>
      </c>
      <c r="AK8387" t="s">
        <v>23186</v>
      </c>
      <c r="AO8387" t="s">
        <v>54</v>
      </c>
    </row>
    <row r="8388" spans="1:43" x14ac:dyDescent="0.35">
      <c r="A8388" t="s">
        <v>45714</v>
      </c>
      <c r="B8388" t="s">
        <v>45715</v>
      </c>
      <c r="C8388" t="s">
        <v>45716</v>
      </c>
      <c r="F8388" t="s">
        <v>45717</v>
      </c>
      <c r="H8388" t="s">
        <v>45718</v>
      </c>
      <c r="J8388" t="s">
        <v>45719</v>
      </c>
      <c r="K8388" t="s">
        <v>45720</v>
      </c>
      <c r="L8388" t="s">
        <v>45721</v>
      </c>
      <c r="M8388" t="s">
        <v>35509</v>
      </c>
      <c r="N8388" t="s">
        <v>213</v>
      </c>
      <c r="O8388">
        <v>80125</v>
      </c>
      <c r="P8388" t="s">
        <v>50</v>
      </c>
      <c r="U8388" s="1">
        <v>44917</v>
      </c>
      <c r="V8388" s="1">
        <v>44917</v>
      </c>
      <c r="W8388" s="1">
        <v>44917.39166666667</v>
      </c>
      <c r="X8388" s="1">
        <v>44917.39166666667</v>
      </c>
      <c r="AC8388" t="s">
        <v>53</v>
      </c>
      <c r="AD8388">
        <v>2973512341</v>
      </c>
      <c r="AE8388" s="1">
        <v>45096.6875</v>
      </c>
      <c r="AF8388" t="s">
        <v>45722</v>
      </c>
      <c r="AG8388" t="s">
        <v>45723</v>
      </c>
      <c r="AH8388" t="s">
        <v>51</v>
      </c>
      <c r="AJ8388" t="s">
        <v>53</v>
      </c>
      <c r="AL8388" t="s">
        <v>68</v>
      </c>
      <c r="AO8388" t="s">
        <v>5443</v>
      </c>
      <c r="AP8388" s="1">
        <v>45474.6875</v>
      </c>
      <c r="AQ8388" s="1">
        <v>45461.45416666667</v>
      </c>
    </row>
    <row r="8389" spans="1:43" x14ac:dyDescent="0.35">
      <c r="A8389" t="s">
        <v>45724</v>
      </c>
      <c r="B8389" t="s">
        <v>3788</v>
      </c>
      <c r="C8389" t="s">
        <v>587</v>
      </c>
      <c r="F8389" t="s">
        <v>45725</v>
      </c>
      <c r="H8389" t="s">
        <v>16634</v>
      </c>
      <c r="J8389" t="s">
        <v>20535</v>
      </c>
      <c r="N8389" t="s">
        <v>18998</v>
      </c>
      <c r="O8389">
        <v>89801</v>
      </c>
      <c r="P8389" t="s">
        <v>50</v>
      </c>
      <c r="U8389" s="1">
        <v>44917</v>
      </c>
      <c r="V8389" s="1">
        <v>44917</v>
      </c>
      <c r="AC8389" t="s">
        <v>53</v>
      </c>
      <c r="AD8389">
        <v>2969591941</v>
      </c>
      <c r="AE8389" s="1">
        <v>41407.517361111109</v>
      </c>
      <c r="AG8389" t="s">
        <v>45726</v>
      </c>
      <c r="AH8389" t="s">
        <v>51</v>
      </c>
      <c r="AJ8389" t="s">
        <v>53</v>
      </c>
      <c r="AO8389" t="s">
        <v>8142</v>
      </c>
    </row>
    <row r="8390" spans="1:43" x14ac:dyDescent="0.35">
      <c r="A8390" t="s">
        <v>45727</v>
      </c>
      <c r="B8390" t="s">
        <v>45728</v>
      </c>
      <c r="C8390" t="s">
        <v>26504</v>
      </c>
      <c r="F8390" t="s">
        <v>45729</v>
      </c>
      <c r="H8390" t="s">
        <v>45727</v>
      </c>
      <c r="J8390" t="s">
        <v>18584</v>
      </c>
      <c r="K8390" t="s">
        <v>45730</v>
      </c>
      <c r="M8390" t="s">
        <v>5551</v>
      </c>
      <c r="N8390" t="s">
        <v>65</v>
      </c>
      <c r="O8390">
        <v>80642</v>
      </c>
      <c r="P8390" t="s">
        <v>50</v>
      </c>
      <c r="U8390" s="1">
        <v>44918</v>
      </c>
      <c r="V8390" s="1">
        <v>44918</v>
      </c>
      <c r="W8390" s="1">
        <v>44918.736111111109</v>
      </c>
      <c r="X8390" s="1">
        <v>44918.736111111109</v>
      </c>
      <c r="AC8390" t="s">
        <v>51</v>
      </c>
      <c r="AD8390">
        <v>2969543968</v>
      </c>
      <c r="AE8390" s="1">
        <v>40032.470138888886</v>
      </c>
      <c r="AF8390" t="s">
        <v>18541</v>
      </c>
      <c r="AG8390" t="s">
        <v>45731</v>
      </c>
      <c r="AH8390" t="s">
        <v>51</v>
      </c>
      <c r="AJ8390" t="s">
        <v>53</v>
      </c>
      <c r="AL8390" t="s">
        <v>78</v>
      </c>
      <c r="AO8390" t="s">
        <v>5443</v>
      </c>
      <c r="AP8390" s="1">
        <v>45316.612500000003</v>
      </c>
    </row>
    <row r="8391" spans="1:43" x14ac:dyDescent="0.35">
      <c r="A8391" t="s">
        <v>45732</v>
      </c>
      <c r="B8391" t="s">
        <v>80</v>
      </c>
      <c r="C8391" t="s">
        <v>3853</v>
      </c>
      <c r="F8391" t="s">
        <v>45733</v>
      </c>
      <c r="H8391" t="s">
        <v>45732</v>
      </c>
      <c r="J8391" t="s">
        <v>45734</v>
      </c>
      <c r="K8391" t="s">
        <v>45735</v>
      </c>
      <c r="M8391" t="s">
        <v>41997</v>
      </c>
      <c r="N8391" t="s">
        <v>65</v>
      </c>
      <c r="O8391">
        <v>81223</v>
      </c>
      <c r="P8391" t="s">
        <v>50</v>
      </c>
      <c r="U8391" s="1">
        <v>44919</v>
      </c>
      <c r="V8391" s="1">
        <v>44919</v>
      </c>
      <c r="W8391" s="1">
        <v>44919.273611111108</v>
      </c>
      <c r="X8391" s="1">
        <v>44919.273611111108</v>
      </c>
      <c r="AC8391" t="s">
        <v>53</v>
      </c>
      <c r="AD8391">
        <v>2972169553</v>
      </c>
      <c r="AE8391" s="1">
        <v>44922.376388888886</v>
      </c>
      <c r="AF8391" t="s">
        <v>45736</v>
      </c>
      <c r="AG8391" t="s">
        <v>45737</v>
      </c>
      <c r="AH8391" t="s">
        <v>51</v>
      </c>
      <c r="AJ8391" t="s">
        <v>53</v>
      </c>
      <c r="AL8391" t="s">
        <v>68</v>
      </c>
      <c r="AO8391" t="s">
        <v>5443</v>
      </c>
      <c r="AP8391" s="1">
        <v>45250.831944444442</v>
      </c>
      <c r="AQ8391" s="1">
        <v>44919.310416666667</v>
      </c>
    </row>
    <row r="8392" spans="1:43" x14ac:dyDescent="0.35">
      <c r="A8392" t="s">
        <v>45738</v>
      </c>
      <c r="B8392" t="s">
        <v>31023</v>
      </c>
      <c r="C8392" t="s">
        <v>45739</v>
      </c>
      <c r="F8392" t="s">
        <v>45740</v>
      </c>
      <c r="H8392" t="s">
        <v>45738</v>
      </c>
      <c r="J8392" t="s">
        <v>45741</v>
      </c>
      <c r="M8392" t="s">
        <v>2955</v>
      </c>
      <c r="N8392" t="s">
        <v>287</v>
      </c>
      <c r="O8392">
        <v>80234</v>
      </c>
      <c r="P8392" t="s">
        <v>50</v>
      </c>
      <c r="U8392" s="1">
        <v>44921</v>
      </c>
      <c r="V8392" s="1">
        <v>44921</v>
      </c>
      <c r="W8392" s="1">
        <v>44921.05</v>
      </c>
      <c r="X8392" s="1">
        <v>44921.05</v>
      </c>
      <c r="AC8392" t="s">
        <v>53</v>
      </c>
      <c r="AD8392">
        <v>1000000001</v>
      </c>
      <c r="AE8392" s="1">
        <v>39973.351388888892</v>
      </c>
      <c r="AF8392" t="s">
        <v>3377</v>
      </c>
      <c r="AG8392" t="s">
        <v>45742</v>
      </c>
      <c r="AH8392" t="s">
        <v>51</v>
      </c>
      <c r="AJ8392" t="s">
        <v>53</v>
      </c>
      <c r="AL8392" t="s">
        <v>78</v>
      </c>
      <c r="AO8392" t="s">
        <v>8142</v>
      </c>
    </row>
    <row r="8393" spans="1:43" x14ac:dyDescent="0.35">
      <c r="A8393" t="s">
        <v>45743</v>
      </c>
      <c r="B8393" t="s">
        <v>27737</v>
      </c>
      <c r="C8393" t="s">
        <v>27738</v>
      </c>
      <c r="F8393" t="s">
        <v>45744</v>
      </c>
      <c r="H8393" t="s">
        <v>45743</v>
      </c>
      <c r="J8393" t="s">
        <v>45745</v>
      </c>
      <c r="M8393" t="s">
        <v>26526</v>
      </c>
      <c r="N8393" t="s">
        <v>287</v>
      </c>
      <c r="O8393">
        <v>81630</v>
      </c>
      <c r="P8393" t="s">
        <v>50</v>
      </c>
      <c r="U8393" s="1">
        <v>44921</v>
      </c>
      <c r="V8393" s="1">
        <v>44921</v>
      </c>
      <c r="W8393" s="1">
        <v>44921.591666666667</v>
      </c>
      <c r="X8393" s="1">
        <v>44921.591666666667</v>
      </c>
      <c r="AC8393" t="s">
        <v>53</v>
      </c>
      <c r="AD8393">
        <v>2972039891</v>
      </c>
      <c r="AE8393" s="1">
        <v>44522.088194444441</v>
      </c>
      <c r="AF8393" t="s">
        <v>45746</v>
      </c>
      <c r="AG8393" t="s">
        <v>45747</v>
      </c>
      <c r="AH8393" t="s">
        <v>51</v>
      </c>
      <c r="AJ8393" t="s">
        <v>53</v>
      </c>
      <c r="AL8393" t="s">
        <v>68</v>
      </c>
      <c r="AO8393" t="s">
        <v>8142</v>
      </c>
      <c r="AP8393" s="1">
        <v>45303.584722222222</v>
      </c>
      <c r="AQ8393" s="1">
        <v>45050.622916666667</v>
      </c>
    </row>
    <row r="8394" spans="1:43" x14ac:dyDescent="0.35">
      <c r="A8394" t="s">
        <v>45748</v>
      </c>
      <c r="B8394" t="s">
        <v>45749</v>
      </c>
      <c r="C8394" t="s">
        <v>6438</v>
      </c>
      <c r="F8394" t="s">
        <v>45750</v>
      </c>
      <c r="H8394" t="s">
        <v>45748</v>
      </c>
      <c r="J8394" t="s">
        <v>45751</v>
      </c>
      <c r="K8394" t="s">
        <v>45752</v>
      </c>
      <c r="M8394" t="s">
        <v>3412</v>
      </c>
      <c r="N8394" t="s">
        <v>65</v>
      </c>
      <c r="O8394">
        <v>80751</v>
      </c>
      <c r="P8394" t="s">
        <v>50</v>
      </c>
      <c r="U8394" s="1">
        <v>44922</v>
      </c>
      <c r="V8394" s="1">
        <v>44922</v>
      </c>
      <c r="W8394" s="1">
        <v>44922.465277777781</v>
      </c>
      <c r="X8394" s="1">
        <v>44922.465277777781</v>
      </c>
      <c r="AC8394" t="s">
        <v>53</v>
      </c>
      <c r="AD8394">
        <v>2972169641</v>
      </c>
      <c r="AE8394" s="1">
        <v>44922.48541666667</v>
      </c>
      <c r="AF8394" t="s">
        <v>45753</v>
      </c>
      <c r="AG8394" t="s">
        <v>45754</v>
      </c>
      <c r="AH8394" t="s">
        <v>51</v>
      </c>
      <c r="AJ8394" t="s">
        <v>53</v>
      </c>
      <c r="AL8394" t="s">
        <v>68</v>
      </c>
      <c r="AO8394" t="s">
        <v>5443</v>
      </c>
      <c r="AP8394" s="1">
        <v>45015.363888888889</v>
      </c>
      <c r="AQ8394" s="1">
        <v>44924.411111111112</v>
      </c>
    </row>
    <row r="8395" spans="1:43" x14ac:dyDescent="0.35">
      <c r="A8395" t="s">
        <v>45755</v>
      </c>
      <c r="B8395" t="s">
        <v>22838</v>
      </c>
      <c r="C8395" t="s">
        <v>2621</v>
      </c>
      <c r="H8395" t="s">
        <v>45755</v>
      </c>
      <c r="I8395" t="s">
        <v>464</v>
      </c>
      <c r="J8395" t="s">
        <v>6387</v>
      </c>
      <c r="K8395" t="s">
        <v>13097</v>
      </c>
      <c r="M8395" t="s">
        <v>5488</v>
      </c>
      <c r="N8395" t="s">
        <v>1515</v>
      </c>
      <c r="O8395" t="s">
        <v>13098</v>
      </c>
      <c r="P8395" t="s">
        <v>50</v>
      </c>
      <c r="U8395" s="1">
        <v>44922</v>
      </c>
      <c r="V8395" s="1">
        <v>44922</v>
      </c>
      <c r="AC8395" t="s">
        <v>53</v>
      </c>
      <c r="AD8395">
        <v>2969484892</v>
      </c>
      <c r="AE8395" s="1">
        <v>37756</v>
      </c>
      <c r="AG8395" t="s">
        <v>45756</v>
      </c>
      <c r="AH8395" t="s">
        <v>51</v>
      </c>
      <c r="AJ8395" t="s">
        <v>53</v>
      </c>
      <c r="AO8395" t="s">
        <v>8142</v>
      </c>
    </row>
    <row r="8396" spans="1:43" x14ac:dyDescent="0.35">
      <c r="A8396" t="s">
        <v>45757</v>
      </c>
      <c r="B8396" t="s">
        <v>23871</v>
      </c>
      <c r="C8396" t="s">
        <v>45758</v>
      </c>
      <c r="F8396" t="s">
        <v>45759</v>
      </c>
      <c r="H8396" t="s">
        <v>45760</v>
      </c>
      <c r="J8396" t="s">
        <v>45761</v>
      </c>
      <c r="P8396" t="s">
        <v>50</v>
      </c>
      <c r="U8396" s="1">
        <v>44922</v>
      </c>
      <c r="V8396" s="1">
        <v>44922</v>
      </c>
      <c r="W8396" s="1">
        <v>44922.661805555559</v>
      </c>
      <c r="X8396" s="1">
        <v>44922.661805555559</v>
      </c>
      <c r="AC8396" t="s">
        <v>53</v>
      </c>
      <c r="AD8396">
        <v>2973299433</v>
      </c>
      <c r="AE8396" s="1">
        <v>44998.615277777775</v>
      </c>
      <c r="AF8396" t="s">
        <v>45762</v>
      </c>
      <c r="AG8396" t="s">
        <v>45763</v>
      </c>
      <c r="AH8396" t="s">
        <v>51</v>
      </c>
      <c r="AJ8396" t="s">
        <v>53</v>
      </c>
      <c r="AL8396" t="s">
        <v>68</v>
      </c>
      <c r="AO8396" t="s">
        <v>8142</v>
      </c>
    </row>
    <row r="8397" spans="1:43" x14ac:dyDescent="0.35">
      <c r="A8397" t="s">
        <v>45764</v>
      </c>
      <c r="B8397" t="s">
        <v>45765</v>
      </c>
      <c r="C8397" t="s">
        <v>18211</v>
      </c>
      <c r="F8397" t="s">
        <v>45766</v>
      </c>
      <c r="H8397" t="s">
        <v>45764</v>
      </c>
      <c r="J8397" t="s">
        <v>45767</v>
      </c>
      <c r="M8397" t="s">
        <v>2800</v>
      </c>
      <c r="N8397" t="s">
        <v>287</v>
      </c>
      <c r="O8397">
        <v>80601</v>
      </c>
      <c r="P8397" t="s">
        <v>50</v>
      </c>
      <c r="U8397" s="1">
        <v>44922</v>
      </c>
      <c r="V8397" s="1">
        <v>44922</v>
      </c>
      <c r="W8397" s="1">
        <v>44922.468055555553</v>
      </c>
      <c r="X8397" s="1">
        <v>44922.468055555553</v>
      </c>
      <c r="AC8397" t="s">
        <v>53</v>
      </c>
      <c r="AD8397">
        <v>1000000001</v>
      </c>
      <c r="AE8397" s="1">
        <v>39973.351388888892</v>
      </c>
      <c r="AF8397" t="s">
        <v>3377</v>
      </c>
      <c r="AG8397" t="s">
        <v>45768</v>
      </c>
      <c r="AH8397" t="s">
        <v>51</v>
      </c>
      <c r="AJ8397" t="s">
        <v>53</v>
      </c>
      <c r="AL8397" t="s">
        <v>78</v>
      </c>
      <c r="AO8397" t="s">
        <v>8142</v>
      </c>
    </row>
    <row r="8398" spans="1:43" x14ac:dyDescent="0.35">
      <c r="A8398" t="s">
        <v>45769</v>
      </c>
      <c r="B8398" t="s">
        <v>45770</v>
      </c>
      <c r="C8398" t="s">
        <v>45771</v>
      </c>
      <c r="F8398" t="s">
        <v>45772</v>
      </c>
      <c r="H8398" t="s">
        <v>45769</v>
      </c>
      <c r="J8398" t="s">
        <v>45773</v>
      </c>
      <c r="K8398" t="s">
        <v>45774</v>
      </c>
      <c r="M8398" t="s">
        <v>45775</v>
      </c>
      <c r="N8398" t="s">
        <v>65</v>
      </c>
      <c r="O8398">
        <v>81401</v>
      </c>
      <c r="P8398" t="s">
        <v>50</v>
      </c>
      <c r="U8398" s="1">
        <v>44922</v>
      </c>
      <c r="V8398" s="1">
        <v>44922</v>
      </c>
      <c r="W8398" s="1">
        <v>44922.663888888892</v>
      </c>
      <c r="X8398" s="1">
        <v>44922.663888888892</v>
      </c>
      <c r="AC8398" t="s">
        <v>53</v>
      </c>
      <c r="AD8398">
        <v>1000000001</v>
      </c>
      <c r="AE8398" s="1">
        <v>39973.351388888892</v>
      </c>
      <c r="AF8398" t="s">
        <v>3377</v>
      </c>
      <c r="AG8398" t="s">
        <v>45776</v>
      </c>
      <c r="AH8398" t="s">
        <v>51</v>
      </c>
      <c r="AJ8398" t="s">
        <v>53</v>
      </c>
      <c r="AL8398" t="s">
        <v>78</v>
      </c>
      <c r="AO8398" t="s">
        <v>5443</v>
      </c>
      <c r="AP8398" s="1">
        <v>45454.686805555553</v>
      </c>
    </row>
    <row r="8399" spans="1:43" x14ac:dyDescent="0.35">
      <c r="A8399" t="s">
        <v>45777</v>
      </c>
      <c r="B8399" t="s">
        <v>11737</v>
      </c>
      <c r="C8399" t="s">
        <v>390</v>
      </c>
      <c r="F8399" t="s">
        <v>45778</v>
      </c>
      <c r="H8399" t="s">
        <v>45777</v>
      </c>
      <c r="J8399" t="s">
        <v>45779</v>
      </c>
      <c r="K8399" t="s">
        <v>45780</v>
      </c>
      <c r="M8399" t="s">
        <v>11741</v>
      </c>
      <c r="N8399" t="s">
        <v>65</v>
      </c>
      <c r="O8399">
        <v>80439</v>
      </c>
      <c r="P8399" t="s">
        <v>50</v>
      </c>
      <c r="U8399" s="1">
        <v>44923</v>
      </c>
      <c r="V8399" s="1">
        <v>44923</v>
      </c>
      <c r="W8399" s="1">
        <v>44923.479861111111</v>
      </c>
      <c r="X8399" s="1">
        <v>44923.479861111111</v>
      </c>
      <c r="AC8399" t="s">
        <v>53</v>
      </c>
      <c r="AD8399">
        <v>2969707075</v>
      </c>
      <c r="AE8399" s="1">
        <v>42594.518055555556</v>
      </c>
      <c r="AF8399" t="s">
        <v>11742</v>
      </c>
      <c r="AG8399" t="s">
        <v>45781</v>
      </c>
      <c r="AH8399" t="s">
        <v>51</v>
      </c>
      <c r="AJ8399" t="s">
        <v>53</v>
      </c>
      <c r="AL8399" t="s">
        <v>68</v>
      </c>
      <c r="AO8399" t="s">
        <v>5443</v>
      </c>
      <c r="AP8399" s="1">
        <v>44974.555555555555</v>
      </c>
      <c r="AQ8399" s="1">
        <v>42825.443055555559</v>
      </c>
    </row>
    <row r="8400" spans="1:43" x14ac:dyDescent="0.35">
      <c r="A8400" t="s">
        <v>45782</v>
      </c>
      <c r="B8400" t="s">
        <v>45783</v>
      </c>
      <c r="C8400" t="s">
        <v>2615</v>
      </c>
      <c r="D8400" t="s">
        <v>3912</v>
      </c>
      <c r="F8400" t="s">
        <v>47</v>
      </c>
      <c r="H8400" t="s">
        <v>45784</v>
      </c>
      <c r="J8400" t="s">
        <v>49</v>
      </c>
      <c r="P8400" t="s">
        <v>50</v>
      </c>
      <c r="U8400" s="1">
        <v>44923</v>
      </c>
      <c r="V8400" s="1">
        <v>44923</v>
      </c>
      <c r="W8400" s="1">
        <v>44923.543055555558</v>
      </c>
      <c r="X8400" s="1">
        <v>44923.543055555558</v>
      </c>
      <c r="AC8400" t="s">
        <v>53</v>
      </c>
      <c r="AD8400">
        <v>2969485219</v>
      </c>
      <c r="AE8400" s="1">
        <v>37784</v>
      </c>
      <c r="AG8400" t="s">
        <v>45785</v>
      </c>
      <c r="AH8400" t="s">
        <v>51</v>
      </c>
      <c r="AJ8400" t="s">
        <v>53</v>
      </c>
      <c r="AL8400" t="s">
        <v>78</v>
      </c>
      <c r="AO8400" t="s">
        <v>5443</v>
      </c>
      <c r="AP8400" s="1">
        <v>45334.37777777778</v>
      </c>
    </row>
    <row r="8401" spans="1:43" x14ac:dyDescent="0.35">
      <c r="A8401" t="s">
        <v>45786</v>
      </c>
      <c r="B8401" t="s">
        <v>12267</v>
      </c>
      <c r="C8401" t="s">
        <v>1052</v>
      </c>
      <c r="F8401" t="s">
        <v>45787</v>
      </c>
      <c r="H8401" t="s">
        <v>45786</v>
      </c>
      <c r="J8401" t="s">
        <v>45788</v>
      </c>
      <c r="N8401" t="s">
        <v>287</v>
      </c>
      <c r="O8401">
        <v>80108</v>
      </c>
      <c r="P8401" t="s">
        <v>50</v>
      </c>
      <c r="U8401" s="1">
        <v>44923</v>
      </c>
      <c r="V8401" s="1">
        <v>44923</v>
      </c>
      <c r="W8401" s="1">
        <v>44923.862500000003</v>
      </c>
      <c r="X8401" s="1">
        <v>44923.862500000003</v>
      </c>
      <c r="AC8401" t="s">
        <v>53</v>
      </c>
      <c r="AD8401">
        <v>2972170269</v>
      </c>
      <c r="AE8401" s="1">
        <v>44924.411805555559</v>
      </c>
      <c r="AF8401" t="s">
        <v>45789</v>
      </c>
      <c r="AG8401" t="s">
        <v>45790</v>
      </c>
      <c r="AH8401" t="s">
        <v>51</v>
      </c>
      <c r="AJ8401" t="s">
        <v>53</v>
      </c>
      <c r="AL8401" t="s">
        <v>68</v>
      </c>
      <c r="AO8401" t="s">
        <v>5443</v>
      </c>
      <c r="AP8401" s="1">
        <v>44923.86041666667</v>
      </c>
    </row>
    <row r="8402" spans="1:43" x14ac:dyDescent="0.35">
      <c r="A8402" t="s">
        <v>45791</v>
      </c>
      <c r="B8402" t="s">
        <v>15243</v>
      </c>
      <c r="C8402" t="s">
        <v>2393</v>
      </c>
      <c r="F8402" t="s">
        <v>45792</v>
      </c>
      <c r="H8402" t="s">
        <v>45791</v>
      </c>
      <c r="J8402" t="s">
        <v>45793</v>
      </c>
      <c r="K8402" t="s">
        <v>45794</v>
      </c>
      <c r="M8402" t="s">
        <v>43115</v>
      </c>
      <c r="N8402" t="s">
        <v>798</v>
      </c>
      <c r="O8402">
        <v>79915</v>
      </c>
      <c r="P8402" t="s">
        <v>50</v>
      </c>
      <c r="U8402" s="1">
        <v>44923</v>
      </c>
      <c r="V8402" s="1">
        <v>44923</v>
      </c>
      <c r="AC8402" t="s">
        <v>53</v>
      </c>
      <c r="AG8402" t="s">
        <v>45795</v>
      </c>
      <c r="AH8402" t="s">
        <v>51</v>
      </c>
      <c r="AJ8402" t="s">
        <v>53</v>
      </c>
      <c r="AO8402" t="s">
        <v>5443</v>
      </c>
    </row>
    <row r="8403" spans="1:43" x14ac:dyDescent="0.35">
      <c r="A8403" t="s">
        <v>45796</v>
      </c>
      <c r="B8403" t="s">
        <v>42425</v>
      </c>
      <c r="C8403" t="s">
        <v>45797</v>
      </c>
      <c r="F8403" t="s">
        <v>45798</v>
      </c>
      <c r="H8403" t="s">
        <v>45796</v>
      </c>
      <c r="J8403" t="s">
        <v>44993</v>
      </c>
      <c r="K8403" t="s">
        <v>45799</v>
      </c>
      <c r="M8403" t="s">
        <v>753</v>
      </c>
      <c r="N8403" t="s">
        <v>798</v>
      </c>
      <c r="O8403">
        <v>79905</v>
      </c>
      <c r="P8403" t="s">
        <v>50</v>
      </c>
      <c r="U8403" s="1">
        <v>44923</v>
      </c>
      <c r="V8403" s="1">
        <v>44923</v>
      </c>
      <c r="W8403" s="1">
        <v>44923.478472222225</v>
      </c>
      <c r="X8403" s="1">
        <v>44923.478472222225</v>
      </c>
      <c r="AC8403" t="s">
        <v>51</v>
      </c>
      <c r="AD8403">
        <v>2972148983</v>
      </c>
      <c r="AE8403" s="1">
        <v>44897.475694444445</v>
      </c>
      <c r="AF8403" t="s">
        <v>44995</v>
      </c>
      <c r="AG8403" t="s">
        <v>45800</v>
      </c>
      <c r="AH8403" t="s">
        <v>51</v>
      </c>
      <c r="AJ8403" t="s">
        <v>53</v>
      </c>
      <c r="AL8403" t="s">
        <v>68</v>
      </c>
      <c r="AO8403" t="s">
        <v>5443</v>
      </c>
      <c r="AP8403" s="1">
        <v>44923.456944444442</v>
      </c>
    </row>
    <row r="8404" spans="1:43" x14ac:dyDescent="0.35">
      <c r="A8404" t="s">
        <v>45801</v>
      </c>
      <c r="B8404" t="s">
        <v>2664</v>
      </c>
      <c r="C8404" t="s">
        <v>443</v>
      </c>
      <c r="F8404" t="s">
        <v>45802</v>
      </c>
      <c r="H8404" t="s">
        <v>45801</v>
      </c>
      <c r="J8404" t="s">
        <v>7961</v>
      </c>
      <c r="N8404" t="s">
        <v>287</v>
      </c>
      <c r="O8404">
        <v>80534</v>
      </c>
      <c r="P8404" t="s">
        <v>50</v>
      </c>
      <c r="U8404" s="1">
        <v>44923</v>
      </c>
      <c r="V8404" s="1">
        <v>44923</v>
      </c>
      <c r="W8404" s="1">
        <v>44923.397222222222</v>
      </c>
      <c r="X8404" s="1">
        <v>44923.397222222222</v>
      </c>
      <c r="AC8404" t="s">
        <v>53</v>
      </c>
      <c r="AD8404">
        <v>2969702039</v>
      </c>
      <c r="AE8404" s="1">
        <v>42528.619444444441</v>
      </c>
      <c r="AF8404" t="s">
        <v>8028</v>
      </c>
      <c r="AG8404" t="s">
        <v>45803</v>
      </c>
      <c r="AH8404" t="s">
        <v>51</v>
      </c>
      <c r="AJ8404" t="s">
        <v>53</v>
      </c>
      <c r="AL8404" t="s">
        <v>68</v>
      </c>
      <c r="AO8404" t="s">
        <v>5443</v>
      </c>
      <c r="AP8404" s="1">
        <v>44923.395833333336</v>
      </c>
    </row>
    <row r="8405" spans="1:43" x14ac:dyDescent="0.35">
      <c r="A8405" t="s">
        <v>45804</v>
      </c>
      <c r="B8405" t="s">
        <v>45805</v>
      </c>
      <c r="C8405" t="s">
        <v>14441</v>
      </c>
      <c r="F8405" t="s">
        <v>45806</v>
      </c>
      <c r="H8405" t="s">
        <v>45804</v>
      </c>
      <c r="J8405" t="s">
        <v>45807</v>
      </c>
      <c r="K8405" t="s">
        <v>45808</v>
      </c>
      <c r="M8405" t="s">
        <v>3304</v>
      </c>
      <c r="N8405" t="s">
        <v>65</v>
      </c>
      <c r="O8405">
        <v>80102</v>
      </c>
      <c r="P8405" t="s">
        <v>50</v>
      </c>
      <c r="U8405" s="1">
        <v>44923</v>
      </c>
      <c r="V8405" s="1">
        <v>44923</v>
      </c>
      <c r="W8405" s="1">
        <v>44923.395833333336</v>
      </c>
      <c r="X8405" s="1">
        <v>44923.395833333336</v>
      </c>
      <c r="AC8405" t="s">
        <v>53</v>
      </c>
      <c r="AD8405">
        <v>2969672300</v>
      </c>
      <c r="AE8405" s="1">
        <v>42181.681944444441</v>
      </c>
      <c r="AF8405" t="s">
        <v>45809</v>
      </c>
      <c r="AG8405" t="s">
        <v>45810</v>
      </c>
      <c r="AH8405" t="s">
        <v>51</v>
      </c>
      <c r="AJ8405" t="s">
        <v>53</v>
      </c>
      <c r="AL8405" t="s">
        <v>68</v>
      </c>
      <c r="AO8405" t="s">
        <v>5443</v>
      </c>
      <c r="AP8405" s="1">
        <v>44999.351388888892</v>
      </c>
    </row>
    <row r="8406" spans="1:43" x14ac:dyDescent="0.35">
      <c r="A8406" t="s">
        <v>45811</v>
      </c>
      <c r="B8406" t="s">
        <v>21746</v>
      </c>
      <c r="C8406" t="s">
        <v>97</v>
      </c>
      <c r="F8406" t="s">
        <v>45812</v>
      </c>
      <c r="H8406" t="s">
        <v>45811</v>
      </c>
      <c r="J8406" t="s">
        <v>37008</v>
      </c>
      <c r="P8406" t="s">
        <v>50</v>
      </c>
      <c r="U8406" s="1">
        <v>44924</v>
      </c>
      <c r="V8406" s="1">
        <v>44924</v>
      </c>
      <c r="W8406" s="1">
        <v>44924.630555555559</v>
      </c>
      <c r="X8406" s="1">
        <v>44924.630555555559</v>
      </c>
      <c r="AC8406" t="s">
        <v>53</v>
      </c>
      <c r="AD8406">
        <v>2970073330</v>
      </c>
      <c r="AE8406" s="1">
        <v>44357.434027777781</v>
      </c>
      <c r="AG8406" t="s">
        <v>45813</v>
      </c>
      <c r="AH8406" t="s">
        <v>51</v>
      </c>
      <c r="AJ8406" t="s">
        <v>53</v>
      </c>
      <c r="AL8406" t="s">
        <v>78</v>
      </c>
      <c r="AO8406" t="s">
        <v>8142</v>
      </c>
    </row>
    <row r="8407" spans="1:43" x14ac:dyDescent="0.35">
      <c r="A8407" t="s">
        <v>45814</v>
      </c>
      <c r="B8407" t="s">
        <v>25162</v>
      </c>
      <c r="C8407" t="s">
        <v>45815</v>
      </c>
      <c r="F8407" t="s">
        <v>45816</v>
      </c>
      <c r="H8407" t="s">
        <v>45817</v>
      </c>
      <c r="J8407" t="s">
        <v>45818</v>
      </c>
      <c r="K8407" t="s">
        <v>45819</v>
      </c>
      <c r="M8407" t="s">
        <v>154</v>
      </c>
      <c r="N8407" t="s">
        <v>65</v>
      </c>
      <c r="O8407">
        <v>80634</v>
      </c>
      <c r="P8407" t="s">
        <v>50</v>
      </c>
      <c r="U8407" s="1">
        <v>44924</v>
      </c>
      <c r="V8407" s="1">
        <v>44924</v>
      </c>
      <c r="W8407" s="1">
        <v>44924.547222222223</v>
      </c>
      <c r="X8407" s="1">
        <v>44924.547222222223</v>
      </c>
      <c r="AC8407" t="s">
        <v>53</v>
      </c>
      <c r="AD8407">
        <v>2972133524</v>
      </c>
      <c r="AE8407" s="1">
        <v>44844.684027777781</v>
      </c>
      <c r="AF8407" t="s">
        <v>45820</v>
      </c>
      <c r="AG8407" t="s">
        <v>45821</v>
      </c>
      <c r="AH8407" t="s">
        <v>51</v>
      </c>
      <c r="AJ8407" t="s">
        <v>53</v>
      </c>
      <c r="AL8407" t="s">
        <v>68</v>
      </c>
      <c r="AO8407" t="s">
        <v>5443</v>
      </c>
      <c r="AP8407" s="1">
        <v>44924.546527777777</v>
      </c>
    </row>
    <row r="8408" spans="1:43" x14ac:dyDescent="0.35">
      <c r="A8408" t="s">
        <v>45822</v>
      </c>
      <c r="B8408" t="s">
        <v>11673</v>
      </c>
      <c r="C8408" t="s">
        <v>45</v>
      </c>
      <c r="F8408" t="s">
        <v>45823</v>
      </c>
      <c r="H8408" t="s">
        <v>45822</v>
      </c>
      <c r="J8408" t="s">
        <v>45824</v>
      </c>
      <c r="N8408" t="s">
        <v>24086</v>
      </c>
      <c r="O8408">
        <v>69141</v>
      </c>
      <c r="P8408" t="s">
        <v>50</v>
      </c>
      <c r="U8408" s="1">
        <v>44924</v>
      </c>
      <c r="V8408" s="1">
        <v>44924</v>
      </c>
      <c r="W8408" s="1">
        <v>44924.072222222225</v>
      </c>
      <c r="X8408" s="1">
        <v>44924.072222222225</v>
      </c>
      <c r="AC8408" t="s">
        <v>53</v>
      </c>
      <c r="AD8408">
        <v>1000000001</v>
      </c>
      <c r="AE8408" s="1">
        <v>39973.351388888892</v>
      </c>
      <c r="AF8408" t="s">
        <v>3377</v>
      </c>
      <c r="AG8408" t="s">
        <v>45825</v>
      </c>
      <c r="AH8408" t="s">
        <v>51</v>
      </c>
      <c r="AJ8408" t="s">
        <v>53</v>
      </c>
      <c r="AL8408" t="s">
        <v>78</v>
      </c>
      <c r="AO8408" t="s">
        <v>5443</v>
      </c>
      <c r="AP8408" s="1">
        <v>44924.071527777778</v>
      </c>
    </row>
    <row r="8409" spans="1:43" x14ac:dyDescent="0.35">
      <c r="A8409" t="s">
        <v>45826</v>
      </c>
      <c r="B8409" t="s">
        <v>45827</v>
      </c>
      <c r="C8409" t="s">
        <v>45828</v>
      </c>
      <c r="F8409" t="s">
        <v>45829</v>
      </c>
      <c r="H8409" t="s">
        <v>45826</v>
      </c>
      <c r="J8409" t="s">
        <v>12802</v>
      </c>
      <c r="N8409" t="s">
        <v>37539</v>
      </c>
      <c r="O8409" t="s">
        <v>45830</v>
      </c>
      <c r="P8409" t="s">
        <v>4438</v>
      </c>
      <c r="U8409" s="1">
        <v>44924</v>
      </c>
      <c r="V8409" s="1">
        <v>44924</v>
      </c>
      <c r="AC8409" t="s">
        <v>53</v>
      </c>
      <c r="AD8409">
        <v>2969519246</v>
      </c>
      <c r="AE8409" s="1">
        <v>38883.179166666669</v>
      </c>
      <c r="AG8409" t="s">
        <v>45831</v>
      </c>
      <c r="AH8409" t="s">
        <v>51</v>
      </c>
      <c r="AJ8409" t="s">
        <v>53</v>
      </c>
      <c r="AO8409" t="s">
        <v>8142</v>
      </c>
    </row>
    <row r="8410" spans="1:43" x14ac:dyDescent="0.35">
      <c r="A8410" t="s">
        <v>45832</v>
      </c>
      <c r="B8410" t="s">
        <v>45833</v>
      </c>
      <c r="C8410" t="s">
        <v>45834</v>
      </c>
      <c r="F8410" t="s">
        <v>45835</v>
      </c>
      <c r="H8410" t="s">
        <v>45832</v>
      </c>
      <c r="J8410" t="s">
        <v>20400</v>
      </c>
      <c r="K8410" t="s">
        <v>45836</v>
      </c>
      <c r="M8410" t="s">
        <v>45837</v>
      </c>
      <c r="N8410" t="s">
        <v>798</v>
      </c>
      <c r="O8410">
        <v>79331</v>
      </c>
      <c r="P8410" t="s">
        <v>50</v>
      </c>
      <c r="U8410" s="1">
        <v>44924</v>
      </c>
      <c r="V8410" s="1">
        <v>44924</v>
      </c>
      <c r="W8410" s="1">
        <v>44924.419444444444</v>
      </c>
      <c r="X8410" s="1">
        <v>44924.419444444444</v>
      </c>
      <c r="AC8410" t="s">
        <v>53</v>
      </c>
      <c r="AD8410">
        <v>2969776569</v>
      </c>
      <c r="AE8410" s="1">
        <v>43131.61041666667</v>
      </c>
      <c r="AF8410" t="s">
        <v>20403</v>
      </c>
      <c r="AG8410" t="s">
        <v>45838</v>
      </c>
      <c r="AH8410" t="s">
        <v>51</v>
      </c>
      <c r="AJ8410" t="s">
        <v>53</v>
      </c>
      <c r="AL8410" t="s">
        <v>68</v>
      </c>
      <c r="AO8410" t="s">
        <v>5443</v>
      </c>
    </row>
    <row r="8411" spans="1:43" x14ac:dyDescent="0.35">
      <c r="A8411" t="s">
        <v>45839</v>
      </c>
      <c r="B8411" t="s">
        <v>27657</v>
      </c>
      <c r="C8411" t="s">
        <v>1488</v>
      </c>
      <c r="F8411" t="s">
        <v>45840</v>
      </c>
      <c r="H8411" t="s">
        <v>45839</v>
      </c>
      <c r="J8411" t="s">
        <v>45841</v>
      </c>
      <c r="K8411" t="s">
        <v>45842</v>
      </c>
      <c r="M8411" t="s">
        <v>1544</v>
      </c>
      <c r="N8411" t="s">
        <v>253</v>
      </c>
      <c r="O8411">
        <v>88011</v>
      </c>
      <c r="P8411" t="s">
        <v>50</v>
      </c>
      <c r="U8411" s="1">
        <v>44924</v>
      </c>
      <c r="V8411" s="1">
        <v>44924</v>
      </c>
      <c r="W8411" s="1">
        <v>44924.673611111109</v>
      </c>
      <c r="X8411" s="1">
        <v>44924.673611111109</v>
      </c>
      <c r="AC8411" t="s">
        <v>51</v>
      </c>
      <c r="AD8411">
        <v>1000000001</v>
      </c>
      <c r="AE8411" s="1">
        <v>39973.351388888892</v>
      </c>
      <c r="AF8411" t="s">
        <v>3377</v>
      </c>
      <c r="AG8411" t="s">
        <v>45843</v>
      </c>
      <c r="AH8411" t="s">
        <v>51</v>
      </c>
      <c r="AJ8411" t="s">
        <v>53</v>
      </c>
      <c r="AL8411" t="s">
        <v>78</v>
      </c>
      <c r="AO8411" t="s">
        <v>5443</v>
      </c>
      <c r="AP8411" s="1">
        <v>44924.67291666667</v>
      </c>
    </row>
    <row r="8412" spans="1:43" x14ac:dyDescent="0.35">
      <c r="A8412" t="s">
        <v>45844</v>
      </c>
      <c r="B8412" t="s">
        <v>37832</v>
      </c>
      <c r="C8412" t="s">
        <v>6779</v>
      </c>
      <c r="F8412" t="s">
        <v>45845</v>
      </c>
      <c r="H8412" t="s">
        <v>45844</v>
      </c>
      <c r="I8412" t="s">
        <v>1115</v>
      </c>
      <c r="J8412" t="s">
        <v>45846</v>
      </c>
      <c r="P8412" t="s">
        <v>50</v>
      </c>
      <c r="U8412" s="1">
        <v>44924.53402777778</v>
      </c>
      <c r="V8412" s="1">
        <v>44924.53402777778</v>
      </c>
      <c r="AC8412" t="s">
        <v>53</v>
      </c>
      <c r="AD8412">
        <v>2969954157</v>
      </c>
      <c r="AE8412" s="1">
        <v>43894.638888888891</v>
      </c>
      <c r="AG8412" t="s">
        <v>45847</v>
      </c>
      <c r="AH8412" t="s">
        <v>53</v>
      </c>
      <c r="AJ8412" t="s">
        <v>53</v>
      </c>
      <c r="AO8412" t="s">
        <v>54</v>
      </c>
    </row>
    <row r="8413" spans="1:43" x14ac:dyDescent="0.35">
      <c r="A8413" t="s">
        <v>45848</v>
      </c>
      <c r="B8413" t="s">
        <v>903</v>
      </c>
      <c r="C8413" t="s">
        <v>15142</v>
      </c>
      <c r="F8413" t="s">
        <v>45849</v>
      </c>
      <c r="H8413" t="s">
        <v>45848</v>
      </c>
      <c r="J8413" t="s">
        <v>45850</v>
      </c>
      <c r="K8413" t="s">
        <v>45851</v>
      </c>
      <c r="M8413" t="s">
        <v>10665</v>
      </c>
      <c r="N8413" t="s">
        <v>65</v>
      </c>
      <c r="O8413">
        <v>81144</v>
      </c>
      <c r="P8413" t="s">
        <v>50</v>
      </c>
      <c r="U8413" s="1">
        <v>44925</v>
      </c>
      <c r="V8413" s="1">
        <v>44925</v>
      </c>
      <c r="W8413" s="1">
        <v>44925.5</v>
      </c>
      <c r="X8413" s="1">
        <v>44925.5</v>
      </c>
      <c r="AC8413" t="s">
        <v>53</v>
      </c>
      <c r="AD8413">
        <v>2969869373</v>
      </c>
      <c r="AE8413" s="1">
        <v>43507.395833333336</v>
      </c>
      <c r="AF8413" t="s">
        <v>45852</v>
      </c>
      <c r="AG8413" t="s">
        <v>45853</v>
      </c>
      <c r="AH8413" t="s">
        <v>51</v>
      </c>
      <c r="AJ8413" t="s">
        <v>53</v>
      </c>
      <c r="AL8413" t="s">
        <v>68</v>
      </c>
      <c r="AO8413" t="s">
        <v>5443</v>
      </c>
      <c r="AP8413" s="1">
        <v>45014.574305555558</v>
      </c>
      <c r="AQ8413" s="1">
        <v>45012.543749999997</v>
      </c>
    </row>
    <row r="8414" spans="1:43" x14ac:dyDescent="0.35">
      <c r="A8414" t="s">
        <v>45854</v>
      </c>
      <c r="B8414" t="s">
        <v>45855</v>
      </c>
      <c r="C8414" t="s">
        <v>4272</v>
      </c>
      <c r="F8414" t="s">
        <v>45856</v>
      </c>
      <c r="H8414" t="s">
        <v>45857</v>
      </c>
      <c r="J8414" t="s">
        <v>45858</v>
      </c>
      <c r="M8414" t="s">
        <v>4445</v>
      </c>
      <c r="N8414" t="s">
        <v>287</v>
      </c>
      <c r="O8414">
        <v>80138</v>
      </c>
      <c r="P8414" t="s">
        <v>50</v>
      </c>
      <c r="U8414" s="1">
        <v>44925</v>
      </c>
      <c r="V8414" s="1">
        <v>44925</v>
      </c>
      <c r="W8414" s="1">
        <v>44925.462500000001</v>
      </c>
      <c r="X8414" s="1">
        <v>44925.462500000001</v>
      </c>
      <c r="AC8414" t="s">
        <v>53</v>
      </c>
      <c r="AD8414">
        <v>2972170646</v>
      </c>
      <c r="AE8414" s="1">
        <v>44925.464583333334</v>
      </c>
      <c r="AF8414" t="s">
        <v>45859</v>
      </c>
      <c r="AG8414" t="s">
        <v>45860</v>
      </c>
      <c r="AH8414" t="s">
        <v>51</v>
      </c>
      <c r="AJ8414" t="s">
        <v>53</v>
      </c>
      <c r="AL8414" t="s">
        <v>68</v>
      </c>
      <c r="AO8414" t="s">
        <v>5443</v>
      </c>
      <c r="AP8414" s="1">
        <v>45444.510416666664</v>
      </c>
    </row>
    <row r="8415" spans="1:43" x14ac:dyDescent="0.35">
      <c r="A8415" t="s">
        <v>45861</v>
      </c>
      <c r="B8415" t="s">
        <v>10364</v>
      </c>
      <c r="C8415" t="s">
        <v>3475</v>
      </c>
      <c r="F8415" t="s">
        <v>45862</v>
      </c>
      <c r="H8415" t="s">
        <v>45861</v>
      </c>
      <c r="J8415" t="s">
        <v>16938</v>
      </c>
      <c r="N8415" t="s">
        <v>287</v>
      </c>
      <c r="O8415">
        <v>80601</v>
      </c>
      <c r="P8415" t="s">
        <v>50</v>
      </c>
      <c r="U8415" s="1">
        <v>44925</v>
      </c>
      <c r="V8415" s="1">
        <v>44925</v>
      </c>
      <c r="W8415" s="1">
        <v>44925.45</v>
      </c>
      <c r="X8415" s="1">
        <v>44925.45</v>
      </c>
      <c r="AC8415" t="s">
        <v>53</v>
      </c>
      <c r="AD8415">
        <v>1000000001</v>
      </c>
      <c r="AE8415" s="1">
        <v>39973.351388888892</v>
      </c>
      <c r="AF8415" t="s">
        <v>3377</v>
      </c>
      <c r="AG8415" t="s">
        <v>45863</v>
      </c>
      <c r="AH8415" t="s">
        <v>51</v>
      </c>
      <c r="AJ8415" t="s">
        <v>53</v>
      </c>
      <c r="AL8415" t="s">
        <v>78</v>
      </c>
      <c r="AO8415" t="s">
        <v>8142</v>
      </c>
      <c r="AP8415" s="1">
        <v>45159.396527777775</v>
      </c>
    </row>
    <row r="8416" spans="1:43" x14ac:dyDescent="0.35">
      <c r="A8416" t="s">
        <v>45864</v>
      </c>
      <c r="B8416" t="s">
        <v>45865</v>
      </c>
      <c r="C8416" t="s">
        <v>9229</v>
      </c>
      <c r="F8416" t="s">
        <v>45866</v>
      </c>
      <c r="H8416" t="s">
        <v>45864</v>
      </c>
      <c r="J8416" t="s">
        <v>3478</v>
      </c>
      <c r="N8416" t="s">
        <v>287</v>
      </c>
      <c r="O8416">
        <v>80216</v>
      </c>
      <c r="P8416" t="s">
        <v>50</v>
      </c>
      <c r="U8416" s="1">
        <v>44925</v>
      </c>
      <c r="V8416" s="1">
        <v>44925</v>
      </c>
      <c r="W8416" s="1">
        <v>44925.55</v>
      </c>
      <c r="X8416" s="1">
        <v>44925.55</v>
      </c>
      <c r="AC8416" t="s">
        <v>53</v>
      </c>
      <c r="AD8416">
        <v>2969475096</v>
      </c>
      <c r="AE8416" s="1">
        <v>37141</v>
      </c>
      <c r="AG8416" t="s">
        <v>45867</v>
      </c>
      <c r="AH8416" t="s">
        <v>51</v>
      </c>
      <c r="AJ8416" t="s">
        <v>53</v>
      </c>
      <c r="AL8416" t="s">
        <v>78</v>
      </c>
      <c r="AO8416" t="s">
        <v>8142</v>
      </c>
    </row>
    <row r="8417" spans="1:43" x14ac:dyDescent="0.35">
      <c r="A8417" t="s">
        <v>45868</v>
      </c>
      <c r="B8417" t="s">
        <v>21779</v>
      </c>
      <c r="C8417" t="s">
        <v>3567</v>
      </c>
      <c r="F8417" t="s">
        <v>45869</v>
      </c>
      <c r="H8417" t="s">
        <v>45868</v>
      </c>
      <c r="J8417" t="s">
        <v>1274</v>
      </c>
      <c r="N8417" t="s">
        <v>398</v>
      </c>
      <c r="O8417">
        <v>87120</v>
      </c>
      <c r="P8417" t="s">
        <v>50</v>
      </c>
      <c r="U8417" s="1">
        <v>44925</v>
      </c>
      <c r="V8417" s="1">
        <v>44925</v>
      </c>
      <c r="W8417" s="1">
        <v>44925.995138888888</v>
      </c>
      <c r="X8417" s="1">
        <v>44925.995138888888</v>
      </c>
      <c r="AC8417" t="s">
        <v>53</v>
      </c>
      <c r="AD8417">
        <v>1000000001</v>
      </c>
      <c r="AE8417" s="1">
        <v>39973.351388888892</v>
      </c>
      <c r="AF8417" t="s">
        <v>3377</v>
      </c>
      <c r="AG8417" t="s">
        <v>45870</v>
      </c>
      <c r="AH8417" t="s">
        <v>51</v>
      </c>
      <c r="AJ8417" t="s">
        <v>53</v>
      </c>
      <c r="AL8417" t="s">
        <v>78</v>
      </c>
      <c r="AO8417" t="s">
        <v>8142</v>
      </c>
    </row>
    <row r="8418" spans="1:43" x14ac:dyDescent="0.35">
      <c r="A8418" t="s">
        <v>45871</v>
      </c>
      <c r="B8418" t="s">
        <v>19234</v>
      </c>
      <c r="C8418" t="s">
        <v>19965</v>
      </c>
      <c r="F8418" t="s">
        <v>45872</v>
      </c>
      <c r="H8418" t="s">
        <v>45871</v>
      </c>
      <c r="J8418" t="s">
        <v>28258</v>
      </c>
      <c r="M8418" t="s">
        <v>45873</v>
      </c>
      <c r="N8418" t="s">
        <v>45874</v>
      </c>
      <c r="O8418">
        <v>25669</v>
      </c>
      <c r="P8418" t="s">
        <v>5151</v>
      </c>
      <c r="U8418" s="1">
        <v>44925</v>
      </c>
      <c r="V8418" s="1">
        <v>44925</v>
      </c>
      <c r="AC8418" t="s">
        <v>53</v>
      </c>
      <c r="AD8418">
        <v>2969476832</v>
      </c>
      <c r="AE8418" s="1">
        <v>37243</v>
      </c>
      <c r="AG8418" t="s">
        <v>45875</v>
      </c>
      <c r="AH8418" t="s">
        <v>51</v>
      </c>
      <c r="AJ8418" t="s">
        <v>53</v>
      </c>
      <c r="AO8418" t="s">
        <v>8142</v>
      </c>
    </row>
    <row r="8419" spans="1:43" x14ac:dyDescent="0.35">
      <c r="A8419" t="s">
        <v>45876</v>
      </c>
      <c r="B8419" t="s">
        <v>45877</v>
      </c>
      <c r="C8419" t="s">
        <v>1625</v>
      </c>
      <c r="F8419">
        <v>17195882367</v>
      </c>
      <c r="H8419" t="s">
        <v>45876</v>
      </c>
      <c r="J8419" t="s">
        <v>45878</v>
      </c>
      <c r="K8419" t="s">
        <v>45879</v>
      </c>
      <c r="M8419" t="s">
        <v>21976</v>
      </c>
      <c r="N8419" t="s">
        <v>213</v>
      </c>
      <c r="O8419">
        <v>81143</v>
      </c>
      <c r="P8419" t="s">
        <v>50</v>
      </c>
      <c r="U8419" s="1">
        <v>44926</v>
      </c>
      <c r="V8419" s="1">
        <v>44926</v>
      </c>
      <c r="W8419" s="1">
        <v>44926.566666666666</v>
      </c>
      <c r="X8419" s="1">
        <v>44926.566666666666</v>
      </c>
      <c r="AC8419" t="s">
        <v>53</v>
      </c>
      <c r="AD8419">
        <v>2969551847</v>
      </c>
      <c r="AE8419" s="1">
        <v>40312.661805555559</v>
      </c>
      <c r="AF8419" t="s">
        <v>45880</v>
      </c>
      <c r="AG8419" t="s">
        <v>45881</v>
      </c>
      <c r="AH8419" t="s">
        <v>51</v>
      </c>
      <c r="AJ8419" t="s">
        <v>53</v>
      </c>
      <c r="AL8419" t="s">
        <v>68</v>
      </c>
      <c r="AO8419" t="s">
        <v>5443</v>
      </c>
      <c r="AP8419" s="1">
        <v>45378.35833333333</v>
      </c>
    </row>
    <row r="8420" spans="1:43" x14ac:dyDescent="0.35">
      <c r="A8420" t="s">
        <v>45882</v>
      </c>
      <c r="B8420" t="s">
        <v>1075</v>
      </c>
      <c r="C8420" t="s">
        <v>383</v>
      </c>
      <c r="F8420" t="s">
        <v>45883</v>
      </c>
      <c r="H8420" t="s">
        <v>45882</v>
      </c>
      <c r="J8420" t="s">
        <v>45884</v>
      </c>
      <c r="M8420" t="s">
        <v>1251</v>
      </c>
      <c r="N8420" t="s">
        <v>287</v>
      </c>
      <c r="O8420" t="s">
        <v>45885</v>
      </c>
      <c r="P8420" t="s">
        <v>50</v>
      </c>
      <c r="U8420" s="1">
        <v>44927</v>
      </c>
      <c r="V8420" s="1">
        <v>44927</v>
      </c>
      <c r="W8420" s="1">
        <v>44927.463194444441</v>
      </c>
      <c r="X8420" s="1">
        <v>44927.463194444441</v>
      </c>
      <c r="AC8420" t="s">
        <v>53</v>
      </c>
      <c r="AD8420">
        <v>1000000001</v>
      </c>
      <c r="AE8420" s="1">
        <v>39973.351388888892</v>
      </c>
      <c r="AF8420" t="s">
        <v>3377</v>
      </c>
      <c r="AG8420" t="s">
        <v>45886</v>
      </c>
      <c r="AH8420" t="s">
        <v>51</v>
      </c>
      <c r="AJ8420" t="s">
        <v>53</v>
      </c>
      <c r="AL8420" t="s">
        <v>78</v>
      </c>
      <c r="AO8420" t="s">
        <v>8142</v>
      </c>
      <c r="AP8420" s="1">
        <v>44927.880555555559</v>
      </c>
    </row>
    <row r="8421" spans="1:43" x14ac:dyDescent="0.35">
      <c r="A8421" t="s">
        <v>45887</v>
      </c>
      <c r="B8421" t="s">
        <v>43264</v>
      </c>
      <c r="C8421" t="s">
        <v>996</v>
      </c>
      <c r="H8421" t="s">
        <v>45888</v>
      </c>
      <c r="J8421" t="s">
        <v>43315</v>
      </c>
      <c r="P8421" t="s">
        <v>50</v>
      </c>
      <c r="U8421" s="1">
        <v>44928</v>
      </c>
      <c r="V8421" s="1">
        <v>44928</v>
      </c>
      <c r="W8421" s="1">
        <v>44929.379166666666</v>
      </c>
      <c r="X8421" s="1">
        <v>44929.379166666666</v>
      </c>
      <c r="AC8421" t="s">
        <v>53</v>
      </c>
      <c r="AD8421">
        <v>2969522468</v>
      </c>
      <c r="AE8421" s="1">
        <v>39090.576388888891</v>
      </c>
      <c r="AF8421" t="s">
        <v>447</v>
      </c>
      <c r="AG8421" t="s">
        <v>45889</v>
      </c>
      <c r="AH8421" t="s">
        <v>51</v>
      </c>
      <c r="AJ8421" t="s">
        <v>53</v>
      </c>
      <c r="AL8421" t="s">
        <v>68</v>
      </c>
      <c r="AO8421" t="s">
        <v>5443</v>
      </c>
      <c r="AP8421" s="1">
        <v>45407.440972222219</v>
      </c>
    </row>
    <row r="8422" spans="1:43" x14ac:dyDescent="0.35">
      <c r="A8422" t="s">
        <v>45890</v>
      </c>
      <c r="B8422" t="s">
        <v>17331</v>
      </c>
      <c r="C8422" t="s">
        <v>12925</v>
      </c>
      <c r="F8422" t="s">
        <v>45891</v>
      </c>
      <c r="H8422" t="s">
        <v>45890</v>
      </c>
      <c r="J8422" t="s">
        <v>45892</v>
      </c>
      <c r="K8422" t="s">
        <v>45893</v>
      </c>
      <c r="M8422" t="s">
        <v>13531</v>
      </c>
      <c r="N8422" t="s">
        <v>65</v>
      </c>
      <c r="O8422">
        <v>80808</v>
      </c>
      <c r="P8422" t="s">
        <v>50</v>
      </c>
      <c r="U8422" s="1">
        <v>44928</v>
      </c>
      <c r="V8422" s="1">
        <v>44928</v>
      </c>
      <c r="W8422" s="1">
        <v>44928.691666666666</v>
      </c>
      <c r="X8422" s="1">
        <v>44928.691666666666</v>
      </c>
      <c r="AC8422" t="s">
        <v>53</v>
      </c>
      <c r="AD8422">
        <v>1000000001</v>
      </c>
      <c r="AE8422" s="1">
        <v>39973.351388888892</v>
      </c>
      <c r="AF8422" t="s">
        <v>3377</v>
      </c>
      <c r="AG8422" t="s">
        <v>45894</v>
      </c>
      <c r="AH8422" t="s">
        <v>51</v>
      </c>
      <c r="AJ8422" t="s">
        <v>53</v>
      </c>
      <c r="AL8422" t="s">
        <v>78</v>
      </c>
      <c r="AO8422" t="s">
        <v>5443</v>
      </c>
      <c r="AP8422" s="1">
        <v>44928.69027777778</v>
      </c>
    </row>
    <row r="8423" spans="1:43" x14ac:dyDescent="0.35">
      <c r="A8423" t="s">
        <v>45895</v>
      </c>
      <c r="B8423" t="s">
        <v>45896</v>
      </c>
      <c r="C8423" t="s">
        <v>45897</v>
      </c>
      <c r="F8423" t="s">
        <v>45898</v>
      </c>
      <c r="H8423" t="s">
        <v>45895</v>
      </c>
      <c r="J8423" t="s">
        <v>45899</v>
      </c>
      <c r="K8423" t="s">
        <v>45900</v>
      </c>
      <c r="L8423" t="s">
        <v>219</v>
      </c>
      <c r="M8423" t="s">
        <v>137</v>
      </c>
      <c r="N8423" t="s">
        <v>65</v>
      </c>
      <c r="O8423">
        <v>80204</v>
      </c>
      <c r="P8423" t="s">
        <v>50</v>
      </c>
      <c r="U8423" s="1">
        <v>44928</v>
      </c>
      <c r="V8423" s="1">
        <v>44928</v>
      </c>
      <c r="W8423" s="1">
        <v>44928.854166666664</v>
      </c>
      <c r="X8423" s="1">
        <v>44928.854166666664</v>
      </c>
      <c r="AC8423" t="s">
        <v>51</v>
      </c>
      <c r="AD8423">
        <v>1000000001</v>
      </c>
      <c r="AE8423" s="1">
        <v>39973.351388888892</v>
      </c>
      <c r="AF8423" t="s">
        <v>3377</v>
      </c>
      <c r="AG8423" t="s">
        <v>45901</v>
      </c>
      <c r="AH8423" t="s">
        <v>51</v>
      </c>
      <c r="AJ8423" t="s">
        <v>53</v>
      </c>
      <c r="AL8423" t="s">
        <v>78</v>
      </c>
      <c r="AO8423" t="s">
        <v>5443</v>
      </c>
      <c r="AP8423" s="1">
        <v>44928.853472222225</v>
      </c>
    </row>
    <row r="8424" spans="1:43" x14ac:dyDescent="0.35">
      <c r="A8424" t="s">
        <v>45902</v>
      </c>
      <c r="B8424" t="s">
        <v>45903</v>
      </c>
      <c r="C8424" t="s">
        <v>894</v>
      </c>
      <c r="F8424" t="s">
        <v>45904</v>
      </c>
      <c r="H8424" t="s">
        <v>45905</v>
      </c>
      <c r="J8424" t="s">
        <v>45906</v>
      </c>
      <c r="P8424" t="s">
        <v>50</v>
      </c>
      <c r="U8424" s="1">
        <v>44928</v>
      </c>
      <c r="V8424" s="1">
        <v>44928</v>
      </c>
      <c r="W8424" s="1">
        <v>44928.531944444447</v>
      </c>
      <c r="X8424" s="1">
        <v>44928.531944444447</v>
      </c>
      <c r="AC8424" t="s">
        <v>53</v>
      </c>
      <c r="AD8424">
        <v>2972250378</v>
      </c>
      <c r="AE8424" s="1">
        <v>44958.628472222219</v>
      </c>
      <c r="AF8424" t="s">
        <v>45907</v>
      </c>
      <c r="AG8424" t="s">
        <v>45908</v>
      </c>
      <c r="AH8424" t="s">
        <v>51</v>
      </c>
      <c r="AJ8424" t="s">
        <v>53</v>
      </c>
      <c r="AL8424" t="s">
        <v>68</v>
      </c>
      <c r="AO8424" t="s">
        <v>8142</v>
      </c>
    </row>
    <row r="8425" spans="1:43" x14ac:dyDescent="0.35">
      <c r="A8425" t="s">
        <v>45909</v>
      </c>
      <c r="B8425" t="s">
        <v>1440</v>
      </c>
      <c r="C8425" t="s">
        <v>218</v>
      </c>
      <c r="F8425" t="s">
        <v>45910</v>
      </c>
      <c r="H8425" t="s">
        <v>45909</v>
      </c>
      <c r="J8425" t="s">
        <v>45911</v>
      </c>
      <c r="K8425" t="s">
        <v>45912</v>
      </c>
      <c r="M8425" t="s">
        <v>45913</v>
      </c>
      <c r="N8425" t="s">
        <v>253</v>
      </c>
      <c r="O8425">
        <v>88201</v>
      </c>
      <c r="P8425" t="s">
        <v>50</v>
      </c>
      <c r="U8425" s="1">
        <v>44929</v>
      </c>
      <c r="V8425" s="1">
        <v>44929</v>
      </c>
      <c r="W8425" s="1">
        <v>44929.438888888886</v>
      </c>
      <c r="X8425" s="1">
        <v>44929.438888888886</v>
      </c>
      <c r="AC8425" t="s">
        <v>51</v>
      </c>
      <c r="AD8425">
        <v>2972171358</v>
      </c>
      <c r="AE8425" s="1">
        <v>44929.464583333334</v>
      </c>
      <c r="AF8425" t="s">
        <v>45914</v>
      </c>
      <c r="AG8425" t="s">
        <v>45915</v>
      </c>
      <c r="AH8425" t="s">
        <v>51</v>
      </c>
      <c r="AJ8425" t="s">
        <v>53</v>
      </c>
      <c r="AL8425" t="s">
        <v>68</v>
      </c>
      <c r="AO8425" t="s">
        <v>5443</v>
      </c>
      <c r="AP8425" s="1">
        <v>44959.65347222222</v>
      </c>
      <c r="AQ8425" s="1">
        <v>44957.45416666667</v>
      </c>
    </row>
    <row r="8426" spans="1:43" x14ac:dyDescent="0.35">
      <c r="A8426" t="s">
        <v>45916</v>
      </c>
      <c r="B8426" t="s">
        <v>15589</v>
      </c>
      <c r="C8426" t="s">
        <v>15590</v>
      </c>
      <c r="H8426" t="s">
        <v>45916</v>
      </c>
      <c r="J8426" t="s">
        <v>34369</v>
      </c>
      <c r="K8426" t="s">
        <v>45917</v>
      </c>
      <c r="M8426" t="s">
        <v>29557</v>
      </c>
      <c r="N8426" t="s">
        <v>287</v>
      </c>
      <c r="O8426">
        <v>80435</v>
      </c>
      <c r="P8426" t="s">
        <v>50</v>
      </c>
      <c r="U8426" s="1">
        <v>44929</v>
      </c>
      <c r="V8426" s="1">
        <v>44929</v>
      </c>
      <c r="W8426" s="1">
        <v>44929.87222222222</v>
      </c>
      <c r="X8426" s="1">
        <v>44929.87222222222</v>
      </c>
      <c r="AC8426" t="s">
        <v>53</v>
      </c>
      <c r="AD8426">
        <v>2972066066</v>
      </c>
      <c r="AE8426" s="1">
        <v>44658.706250000003</v>
      </c>
      <c r="AF8426" t="s">
        <v>34370</v>
      </c>
      <c r="AG8426" t="s">
        <v>45918</v>
      </c>
      <c r="AH8426" t="s">
        <v>51</v>
      </c>
      <c r="AJ8426" t="s">
        <v>53</v>
      </c>
      <c r="AL8426" t="s">
        <v>68</v>
      </c>
      <c r="AO8426" t="s">
        <v>5443</v>
      </c>
      <c r="AP8426" s="1">
        <v>45206.339583333334</v>
      </c>
      <c r="AQ8426" s="1">
        <v>45024.784722222219</v>
      </c>
    </row>
    <row r="8427" spans="1:43" x14ac:dyDescent="0.35">
      <c r="A8427" t="s">
        <v>45919</v>
      </c>
      <c r="B8427" t="s">
        <v>45920</v>
      </c>
      <c r="C8427" t="s">
        <v>9023</v>
      </c>
      <c r="F8427">
        <v>18598801851</v>
      </c>
      <c r="H8427" t="s">
        <v>45919</v>
      </c>
      <c r="J8427" t="s">
        <v>3933</v>
      </c>
      <c r="K8427" t="s">
        <v>3706</v>
      </c>
      <c r="L8427" t="s">
        <v>25755</v>
      </c>
      <c r="M8427" t="s">
        <v>3707</v>
      </c>
      <c r="N8427" t="s">
        <v>3708</v>
      </c>
      <c r="O8427">
        <v>30338</v>
      </c>
      <c r="P8427" t="s">
        <v>50</v>
      </c>
      <c r="U8427" s="1">
        <v>44929</v>
      </c>
      <c r="V8427" s="1">
        <v>44929</v>
      </c>
      <c r="AC8427" t="s">
        <v>53</v>
      </c>
      <c r="AD8427">
        <v>2969551137</v>
      </c>
      <c r="AE8427" s="1">
        <v>40288.591666666667</v>
      </c>
      <c r="AG8427" t="s">
        <v>45921</v>
      </c>
      <c r="AH8427" t="s">
        <v>51</v>
      </c>
      <c r="AJ8427" t="s">
        <v>53</v>
      </c>
      <c r="AO8427" t="s">
        <v>8142</v>
      </c>
    </row>
    <row r="8428" spans="1:43" x14ac:dyDescent="0.35">
      <c r="A8428" t="s">
        <v>45922</v>
      </c>
      <c r="B8428" t="s">
        <v>33896</v>
      </c>
      <c r="C8428" t="s">
        <v>2482</v>
      </c>
      <c r="H8428" t="s">
        <v>45922</v>
      </c>
      <c r="J8428" t="s">
        <v>6387</v>
      </c>
      <c r="K8428" t="s">
        <v>13097</v>
      </c>
      <c r="M8428" t="s">
        <v>5488</v>
      </c>
      <c r="N8428" t="s">
        <v>1515</v>
      </c>
      <c r="O8428" t="s">
        <v>13098</v>
      </c>
      <c r="P8428" t="s">
        <v>50</v>
      </c>
      <c r="U8428" s="1">
        <v>44929</v>
      </c>
      <c r="V8428" s="1">
        <v>44929</v>
      </c>
      <c r="AC8428" t="s">
        <v>53</v>
      </c>
      <c r="AD8428">
        <v>2969484892</v>
      </c>
      <c r="AE8428" s="1">
        <v>37756</v>
      </c>
      <c r="AG8428" t="s">
        <v>45923</v>
      </c>
      <c r="AH8428" t="s">
        <v>51</v>
      </c>
      <c r="AJ8428" t="s">
        <v>53</v>
      </c>
      <c r="AO8428" t="s">
        <v>8142</v>
      </c>
    </row>
    <row r="8429" spans="1:43" x14ac:dyDescent="0.35">
      <c r="A8429" t="s">
        <v>45924</v>
      </c>
      <c r="B8429" t="s">
        <v>2072</v>
      </c>
      <c r="C8429" t="s">
        <v>42170</v>
      </c>
      <c r="F8429" t="s">
        <v>45925</v>
      </c>
      <c r="H8429" t="s">
        <v>45924</v>
      </c>
      <c r="I8429" t="s">
        <v>415</v>
      </c>
      <c r="J8429" t="s">
        <v>6387</v>
      </c>
      <c r="K8429" t="s">
        <v>45926</v>
      </c>
      <c r="M8429" t="s">
        <v>45927</v>
      </c>
      <c r="N8429" t="s">
        <v>10487</v>
      </c>
      <c r="O8429">
        <v>70778</v>
      </c>
      <c r="P8429" t="s">
        <v>50</v>
      </c>
      <c r="U8429" s="1">
        <v>44929</v>
      </c>
      <c r="V8429" s="1">
        <v>44929</v>
      </c>
      <c r="AC8429" t="s">
        <v>53</v>
      </c>
      <c r="AD8429">
        <v>2969484892</v>
      </c>
      <c r="AE8429" s="1">
        <v>37756</v>
      </c>
      <c r="AG8429" t="s">
        <v>45928</v>
      </c>
      <c r="AH8429" t="s">
        <v>51</v>
      </c>
      <c r="AJ8429" t="s">
        <v>53</v>
      </c>
      <c r="AO8429" t="s">
        <v>8142</v>
      </c>
    </row>
    <row r="8430" spans="1:43" x14ac:dyDescent="0.35">
      <c r="A8430" t="s">
        <v>45929</v>
      </c>
      <c r="B8430" t="s">
        <v>1440</v>
      </c>
      <c r="C8430" t="s">
        <v>11910</v>
      </c>
      <c r="F8430" t="s">
        <v>45930</v>
      </c>
      <c r="H8430" t="s">
        <v>45931</v>
      </c>
      <c r="J8430" t="s">
        <v>45932</v>
      </c>
      <c r="M8430" t="s">
        <v>2048</v>
      </c>
      <c r="N8430" t="s">
        <v>398</v>
      </c>
      <c r="O8430">
        <v>87401</v>
      </c>
      <c r="P8430" t="s">
        <v>50</v>
      </c>
      <c r="U8430" s="1">
        <v>44929</v>
      </c>
      <c r="V8430" s="1">
        <v>44929</v>
      </c>
      <c r="W8430" s="1">
        <v>44929.698611111111</v>
      </c>
      <c r="X8430" s="1">
        <v>44929.698611111111</v>
      </c>
      <c r="AC8430" t="s">
        <v>53</v>
      </c>
      <c r="AD8430">
        <v>2969516624</v>
      </c>
      <c r="AE8430" s="1">
        <v>38736.647916666669</v>
      </c>
      <c r="AF8430" t="s">
        <v>45933</v>
      </c>
      <c r="AG8430" t="s">
        <v>45934</v>
      </c>
      <c r="AH8430" t="s">
        <v>51</v>
      </c>
      <c r="AJ8430" t="s">
        <v>53</v>
      </c>
      <c r="AL8430" t="s">
        <v>68</v>
      </c>
      <c r="AO8430" t="s">
        <v>8142</v>
      </c>
    </row>
    <row r="8431" spans="1:43" x14ac:dyDescent="0.35">
      <c r="A8431" t="s">
        <v>45935</v>
      </c>
      <c r="B8431" t="s">
        <v>41071</v>
      </c>
      <c r="C8431" t="s">
        <v>41072</v>
      </c>
      <c r="F8431" t="s">
        <v>45936</v>
      </c>
      <c r="H8431" t="s">
        <v>45935</v>
      </c>
      <c r="J8431" t="s">
        <v>45937</v>
      </c>
      <c r="K8431" t="s">
        <v>45938</v>
      </c>
      <c r="M8431" t="s">
        <v>45939</v>
      </c>
      <c r="N8431" t="s">
        <v>5479</v>
      </c>
      <c r="O8431">
        <v>82323</v>
      </c>
      <c r="P8431" t="s">
        <v>50</v>
      </c>
      <c r="U8431" s="1">
        <v>44929</v>
      </c>
      <c r="V8431" s="1">
        <v>44929</v>
      </c>
      <c r="W8431" s="1">
        <v>44929.681944444441</v>
      </c>
      <c r="X8431" s="1">
        <v>44929.681944444441</v>
      </c>
      <c r="AC8431" t="s">
        <v>53</v>
      </c>
      <c r="AD8431">
        <v>2969964264</v>
      </c>
      <c r="AE8431" s="1">
        <v>43936.386111111111</v>
      </c>
      <c r="AF8431" t="s">
        <v>45940</v>
      </c>
      <c r="AG8431" t="s">
        <v>45941</v>
      </c>
      <c r="AH8431" t="s">
        <v>51</v>
      </c>
      <c r="AJ8431" t="s">
        <v>53</v>
      </c>
      <c r="AL8431" t="s">
        <v>68</v>
      </c>
      <c r="AO8431" t="s">
        <v>5443</v>
      </c>
      <c r="AP8431" s="1">
        <v>45397.916666666664</v>
      </c>
      <c r="AQ8431" s="1">
        <v>45216.532638888886</v>
      </c>
    </row>
    <row r="8432" spans="1:43" x14ac:dyDescent="0.35">
      <c r="A8432" t="s">
        <v>45942</v>
      </c>
      <c r="B8432" t="s">
        <v>44116</v>
      </c>
      <c r="C8432" t="s">
        <v>12233</v>
      </c>
      <c r="F8432" t="s">
        <v>45943</v>
      </c>
      <c r="H8432" t="s">
        <v>45942</v>
      </c>
      <c r="J8432" t="s">
        <v>9101</v>
      </c>
      <c r="N8432" t="s">
        <v>287</v>
      </c>
      <c r="O8432">
        <v>80516</v>
      </c>
      <c r="P8432" t="s">
        <v>50</v>
      </c>
      <c r="U8432" s="1">
        <v>44929</v>
      </c>
      <c r="V8432" s="1">
        <v>44929</v>
      </c>
      <c r="W8432" s="1">
        <v>44929.570833333331</v>
      </c>
      <c r="X8432" s="1">
        <v>44929.570833333331</v>
      </c>
      <c r="AC8432" t="s">
        <v>53</v>
      </c>
      <c r="AD8432">
        <v>2969510604</v>
      </c>
      <c r="AE8432" s="1">
        <v>38385.431944444441</v>
      </c>
      <c r="AG8432" t="s">
        <v>45944</v>
      </c>
      <c r="AH8432" t="s">
        <v>51</v>
      </c>
      <c r="AJ8432" t="s">
        <v>53</v>
      </c>
      <c r="AL8432" t="s">
        <v>78</v>
      </c>
      <c r="AO8432" t="s">
        <v>8142</v>
      </c>
      <c r="AP8432" s="1">
        <v>45154.561111111114</v>
      </c>
    </row>
    <row r="8433" spans="1:42" x14ac:dyDescent="0.35">
      <c r="A8433" t="s">
        <v>45945</v>
      </c>
      <c r="B8433" t="s">
        <v>6697</v>
      </c>
      <c r="C8433" t="s">
        <v>24763</v>
      </c>
      <c r="F8433" t="s">
        <v>45946</v>
      </c>
      <c r="H8433" t="s">
        <v>45947</v>
      </c>
      <c r="J8433" t="s">
        <v>5239</v>
      </c>
      <c r="K8433" t="s">
        <v>27521</v>
      </c>
      <c r="M8433" t="s">
        <v>154</v>
      </c>
      <c r="N8433" t="s">
        <v>65</v>
      </c>
      <c r="O8433">
        <v>80631</v>
      </c>
      <c r="P8433" t="s">
        <v>50</v>
      </c>
      <c r="U8433" s="1">
        <v>44929</v>
      </c>
      <c r="V8433" s="1">
        <v>44929</v>
      </c>
      <c r="W8433" s="1">
        <v>44929.42083333333</v>
      </c>
      <c r="X8433" s="1">
        <v>44929.42083333333</v>
      </c>
      <c r="AC8433" t="s">
        <v>53</v>
      </c>
      <c r="AD8433">
        <v>2969475162</v>
      </c>
      <c r="AE8433" s="1">
        <v>37147</v>
      </c>
      <c r="AF8433" t="s">
        <v>45948</v>
      </c>
      <c r="AG8433" t="s">
        <v>45949</v>
      </c>
      <c r="AH8433" t="s">
        <v>51</v>
      </c>
      <c r="AJ8433" t="s">
        <v>53</v>
      </c>
      <c r="AL8433" t="s">
        <v>68</v>
      </c>
      <c r="AO8433" t="s">
        <v>5443</v>
      </c>
      <c r="AP8433" s="1">
        <v>44929.420138888891</v>
      </c>
    </row>
    <row r="8434" spans="1:42" x14ac:dyDescent="0.35">
      <c r="A8434" t="s">
        <v>45950</v>
      </c>
      <c r="B8434" t="s">
        <v>6118</v>
      </c>
      <c r="C8434" t="s">
        <v>30150</v>
      </c>
      <c r="F8434" t="s">
        <v>45951</v>
      </c>
      <c r="H8434" t="s">
        <v>45952</v>
      </c>
      <c r="J8434" t="s">
        <v>45953</v>
      </c>
      <c r="P8434" t="s">
        <v>50</v>
      </c>
      <c r="U8434" s="1">
        <v>44930</v>
      </c>
      <c r="V8434" s="1">
        <v>44930</v>
      </c>
      <c r="AC8434" t="s">
        <v>53</v>
      </c>
      <c r="AD8434">
        <v>2969475309</v>
      </c>
      <c r="AE8434" s="1">
        <v>37159</v>
      </c>
      <c r="AG8434" t="s">
        <v>45954</v>
      </c>
      <c r="AH8434" t="s">
        <v>51</v>
      </c>
      <c r="AJ8434" t="s">
        <v>53</v>
      </c>
      <c r="AO8434" t="s">
        <v>8142</v>
      </c>
    </row>
    <row r="8435" spans="1:42" x14ac:dyDescent="0.35">
      <c r="A8435" t="s">
        <v>45955</v>
      </c>
      <c r="B8435" t="s">
        <v>1685</v>
      </c>
      <c r="C8435" t="s">
        <v>45956</v>
      </c>
      <c r="F8435" t="s">
        <v>45957</v>
      </c>
      <c r="H8435" t="s">
        <v>45955</v>
      </c>
      <c r="J8435" t="s">
        <v>45958</v>
      </c>
      <c r="K8435" t="s">
        <v>45959</v>
      </c>
      <c r="M8435" t="s">
        <v>3571</v>
      </c>
      <c r="N8435" t="s">
        <v>65</v>
      </c>
      <c r="O8435">
        <v>80022</v>
      </c>
      <c r="P8435" t="s">
        <v>50</v>
      </c>
      <c r="U8435" s="1">
        <v>44930</v>
      </c>
      <c r="V8435" s="1">
        <v>44930</v>
      </c>
      <c r="W8435" s="1">
        <v>44930.486111111109</v>
      </c>
      <c r="X8435" s="1">
        <v>44930.486111111109</v>
      </c>
      <c r="AC8435" t="s">
        <v>53</v>
      </c>
      <c r="AD8435">
        <v>2972172301</v>
      </c>
      <c r="AE8435" s="1">
        <v>44932.462500000001</v>
      </c>
      <c r="AF8435" t="s">
        <v>45960</v>
      </c>
      <c r="AG8435" t="s">
        <v>45961</v>
      </c>
      <c r="AH8435" t="s">
        <v>51</v>
      </c>
      <c r="AJ8435" t="s">
        <v>53</v>
      </c>
      <c r="AL8435" t="s">
        <v>68</v>
      </c>
      <c r="AO8435" t="s">
        <v>5443</v>
      </c>
      <c r="AP8435" s="1">
        <v>45042.451388888891</v>
      </c>
    </row>
    <row r="8436" spans="1:42" x14ac:dyDescent="0.35">
      <c r="A8436" t="s">
        <v>45962</v>
      </c>
      <c r="B8436" t="s">
        <v>4903</v>
      </c>
      <c r="C8436" t="s">
        <v>17061</v>
      </c>
      <c r="D8436" t="s">
        <v>45963</v>
      </c>
      <c r="H8436" t="s">
        <v>45964</v>
      </c>
      <c r="J8436" t="s">
        <v>49</v>
      </c>
      <c r="P8436" t="s">
        <v>50</v>
      </c>
      <c r="U8436" s="1">
        <v>44930</v>
      </c>
      <c r="V8436" s="1">
        <v>44930</v>
      </c>
      <c r="W8436" s="1">
        <v>44930.30972222222</v>
      </c>
      <c r="X8436" s="1">
        <v>45092.401388888888</v>
      </c>
      <c r="AC8436" t="s">
        <v>53</v>
      </c>
      <c r="AD8436">
        <v>2969485219</v>
      </c>
      <c r="AE8436" s="1">
        <v>37784</v>
      </c>
      <c r="AF8436" t="s">
        <v>2021</v>
      </c>
      <c r="AG8436" t="s">
        <v>45965</v>
      </c>
      <c r="AH8436" t="s">
        <v>51</v>
      </c>
      <c r="AJ8436" t="s">
        <v>53</v>
      </c>
      <c r="AL8436" t="s">
        <v>68</v>
      </c>
      <c r="AO8436" t="s">
        <v>5443</v>
      </c>
      <c r="AP8436" s="1">
        <v>44932.311805555553</v>
      </c>
    </row>
    <row r="8437" spans="1:42" x14ac:dyDescent="0.35">
      <c r="A8437" t="s">
        <v>45966</v>
      </c>
      <c r="B8437" t="s">
        <v>903</v>
      </c>
      <c r="C8437" t="s">
        <v>27414</v>
      </c>
      <c r="F8437" t="s">
        <v>45967</v>
      </c>
      <c r="H8437" t="s">
        <v>45968</v>
      </c>
      <c r="J8437" t="s">
        <v>491</v>
      </c>
      <c r="K8437" t="s">
        <v>6655</v>
      </c>
      <c r="M8437" t="s">
        <v>6656</v>
      </c>
      <c r="N8437" t="s">
        <v>6657</v>
      </c>
      <c r="O8437">
        <v>68102</v>
      </c>
      <c r="P8437" t="s">
        <v>50</v>
      </c>
      <c r="U8437" s="1">
        <v>44930</v>
      </c>
      <c r="V8437" s="1">
        <v>44930</v>
      </c>
      <c r="W8437" s="1">
        <v>44930.590277777781</v>
      </c>
      <c r="X8437" s="1">
        <v>44930.590277777781</v>
      </c>
      <c r="AC8437" t="s">
        <v>53</v>
      </c>
      <c r="AD8437">
        <v>2969472760</v>
      </c>
      <c r="AE8437" s="1">
        <v>36916.71597222222</v>
      </c>
      <c r="AF8437" t="s">
        <v>3550</v>
      </c>
      <c r="AG8437" t="s">
        <v>45969</v>
      </c>
      <c r="AH8437" t="s">
        <v>51</v>
      </c>
      <c r="AJ8437" t="s">
        <v>53</v>
      </c>
      <c r="AL8437" t="s">
        <v>68</v>
      </c>
      <c r="AO8437" t="s">
        <v>8142</v>
      </c>
      <c r="AP8437" s="1">
        <v>45468.730555555558</v>
      </c>
    </row>
    <row r="8438" spans="1:42" x14ac:dyDescent="0.35">
      <c r="A8438" t="s">
        <v>45970</v>
      </c>
      <c r="B8438" t="s">
        <v>5622</v>
      </c>
      <c r="C8438" t="s">
        <v>12366</v>
      </c>
      <c r="F8438" t="s">
        <v>45971</v>
      </c>
      <c r="H8438" t="s">
        <v>45970</v>
      </c>
      <c r="J8438" t="s">
        <v>6387</v>
      </c>
      <c r="K8438" t="s">
        <v>45972</v>
      </c>
      <c r="M8438" t="s">
        <v>26444</v>
      </c>
      <c r="N8438" t="s">
        <v>3849</v>
      </c>
      <c r="O8438">
        <v>61832</v>
      </c>
      <c r="P8438" t="s">
        <v>50</v>
      </c>
      <c r="U8438" s="1">
        <v>44930</v>
      </c>
      <c r="V8438" s="1">
        <v>44930</v>
      </c>
      <c r="AC8438" t="s">
        <v>53</v>
      </c>
      <c r="AD8438">
        <v>2969484892</v>
      </c>
      <c r="AE8438" s="1">
        <v>37756</v>
      </c>
      <c r="AG8438" t="s">
        <v>45973</v>
      </c>
      <c r="AH8438" t="s">
        <v>51</v>
      </c>
      <c r="AJ8438" t="s">
        <v>53</v>
      </c>
      <c r="AO8438" t="s">
        <v>8142</v>
      </c>
    </row>
    <row r="8439" spans="1:42" x14ac:dyDescent="0.35">
      <c r="A8439" t="s">
        <v>45974</v>
      </c>
      <c r="B8439" t="s">
        <v>2452</v>
      </c>
      <c r="C8439" t="s">
        <v>812</v>
      </c>
      <c r="F8439">
        <f>1505-379-9235</f>
        <v>-8109</v>
      </c>
      <c r="H8439" t="s">
        <v>45974</v>
      </c>
      <c r="J8439" t="s">
        <v>45975</v>
      </c>
      <c r="K8439" t="s">
        <v>45976</v>
      </c>
      <c r="M8439" t="s">
        <v>419</v>
      </c>
      <c r="N8439" t="s">
        <v>398</v>
      </c>
      <c r="O8439">
        <v>87123</v>
      </c>
      <c r="P8439" t="s">
        <v>50</v>
      </c>
      <c r="U8439" s="1">
        <v>44930</v>
      </c>
      <c r="V8439" s="1">
        <v>44930</v>
      </c>
      <c r="W8439" s="1">
        <v>44930.73333333333</v>
      </c>
      <c r="X8439" s="1">
        <v>44930.73333333333</v>
      </c>
      <c r="AC8439" t="s">
        <v>53</v>
      </c>
      <c r="AD8439">
        <v>2972135837</v>
      </c>
      <c r="AE8439" s="1">
        <v>44851.40625</v>
      </c>
      <c r="AF8439" t="s">
        <v>45977</v>
      </c>
      <c r="AG8439" t="s">
        <v>45978</v>
      </c>
      <c r="AH8439" t="s">
        <v>51</v>
      </c>
      <c r="AJ8439" t="s">
        <v>53</v>
      </c>
      <c r="AL8439" t="s">
        <v>78</v>
      </c>
      <c r="AO8439" t="s">
        <v>8142</v>
      </c>
      <c r="AP8439" s="1">
        <v>45266.412499999999</v>
      </c>
    </row>
    <row r="8440" spans="1:42" x14ac:dyDescent="0.35">
      <c r="A8440" t="s">
        <v>45979</v>
      </c>
      <c r="B8440" t="s">
        <v>45980</v>
      </c>
      <c r="C8440" t="s">
        <v>45981</v>
      </c>
      <c r="F8440">
        <v>17202807849</v>
      </c>
      <c r="H8440" t="s">
        <v>45979</v>
      </c>
      <c r="J8440" t="s">
        <v>45982</v>
      </c>
      <c r="N8440" t="s">
        <v>287</v>
      </c>
      <c r="O8440">
        <v>80249</v>
      </c>
      <c r="P8440" t="s">
        <v>50</v>
      </c>
      <c r="U8440" s="1">
        <v>44930</v>
      </c>
      <c r="V8440" s="1">
        <v>44930</v>
      </c>
      <c r="W8440" s="1">
        <v>44930.537499999999</v>
      </c>
      <c r="X8440" s="1">
        <v>44930.537499999999</v>
      </c>
      <c r="AC8440" t="s">
        <v>53</v>
      </c>
      <c r="AD8440">
        <v>2972141068</v>
      </c>
      <c r="AE8440" s="1">
        <v>44867.55</v>
      </c>
      <c r="AF8440" t="s">
        <v>45983</v>
      </c>
      <c r="AG8440" t="s">
        <v>45984</v>
      </c>
      <c r="AH8440" t="s">
        <v>51</v>
      </c>
      <c r="AJ8440" t="s">
        <v>53</v>
      </c>
      <c r="AL8440" t="s">
        <v>68</v>
      </c>
      <c r="AO8440" t="s">
        <v>5443</v>
      </c>
      <c r="AP8440" s="1">
        <v>45474.55</v>
      </c>
    </row>
    <row r="8441" spans="1:42" x14ac:dyDescent="0.35">
      <c r="A8441" t="s">
        <v>45985</v>
      </c>
      <c r="B8441" t="s">
        <v>45986</v>
      </c>
      <c r="C8441" t="s">
        <v>45987</v>
      </c>
      <c r="F8441" t="s">
        <v>45988</v>
      </c>
      <c r="H8441" t="s">
        <v>45985</v>
      </c>
      <c r="J8441" t="s">
        <v>4293</v>
      </c>
      <c r="N8441" t="s">
        <v>637</v>
      </c>
      <c r="O8441">
        <v>79706</v>
      </c>
      <c r="P8441" t="s">
        <v>50</v>
      </c>
      <c r="U8441" s="1">
        <v>44930</v>
      </c>
      <c r="V8441" s="1">
        <v>44930</v>
      </c>
      <c r="AC8441" t="s">
        <v>53</v>
      </c>
      <c r="AD8441">
        <v>2969634929</v>
      </c>
      <c r="AE8441" s="1">
        <v>41799.665972222225</v>
      </c>
      <c r="AG8441" t="s">
        <v>45989</v>
      </c>
      <c r="AH8441" t="s">
        <v>51</v>
      </c>
      <c r="AJ8441" t="s">
        <v>53</v>
      </c>
      <c r="AO8441" t="s">
        <v>8142</v>
      </c>
    </row>
    <row r="8442" spans="1:42" x14ac:dyDescent="0.35">
      <c r="A8442" t="s">
        <v>45990</v>
      </c>
      <c r="B8442" t="s">
        <v>45991</v>
      </c>
      <c r="C8442" t="s">
        <v>45992</v>
      </c>
      <c r="F8442" t="s">
        <v>45993</v>
      </c>
      <c r="H8442" t="s">
        <v>45994</v>
      </c>
      <c r="J8442" t="s">
        <v>45995</v>
      </c>
      <c r="K8442" t="s">
        <v>45996</v>
      </c>
      <c r="M8442" t="s">
        <v>17233</v>
      </c>
      <c r="N8442" t="s">
        <v>253</v>
      </c>
      <c r="O8442">
        <v>88252</v>
      </c>
      <c r="P8442" t="s">
        <v>50</v>
      </c>
      <c r="U8442" s="1">
        <v>44930</v>
      </c>
      <c r="V8442" s="1">
        <v>44930</v>
      </c>
      <c r="W8442" s="1">
        <v>44930.673611111109</v>
      </c>
      <c r="X8442" s="1">
        <v>44930.673611111109</v>
      </c>
      <c r="AC8442" t="s">
        <v>51</v>
      </c>
      <c r="AD8442">
        <v>1000000001</v>
      </c>
      <c r="AE8442" s="1">
        <v>39973.351388888892</v>
      </c>
      <c r="AF8442" t="s">
        <v>3377</v>
      </c>
      <c r="AG8442" t="s">
        <v>45997</v>
      </c>
      <c r="AH8442" t="s">
        <v>51</v>
      </c>
      <c r="AJ8442" t="s">
        <v>53</v>
      </c>
      <c r="AL8442" t="s">
        <v>78</v>
      </c>
      <c r="AO8442" t="s">
        <v>5443</v>
      </c>
      <c r="AP8442" s="1">
        <v>44935.597222222219</v>
      </c>
    </row>
    <row r="8443" spans="1:42" x14ac:dyDescent="0.35">
      <c r="A8443" t="s">
        <v>45998</v>
      </c>
      <c r="B8443" t="s">
        <v>32456</v>
      </c>
      <c r="C8443" t="s">
        <v>32457</v>
      </c>
      <c r="F8443">
        <v>15052893497</v>
      </c>
      <c r="H8443" t="s">
        <v>32455</v>
      </c>
      <c r="J8443" t="s">
        <v>32459</v>
      </c>
      <c r="K8443" t="s">
        <v>45999</v>
      </c>
      <c r="M8443" t="s">
        <v>419</v>
      </c>
      <c r="N8443" t="s">
        <v>398</v>
      </c>
      <c r="O8443">
        <v>87105</v>
      </c>
      <c r="P8443" t="s">
        <v>50</v>
      </c>
      <c r="U8443" s="1">
        <v>44930</v>
      </c>
      <c r="V8443" s="1">
        <v>44930</v>
      </c>
      <c r="W8443" s="1">
        <v>44930.416666666664</v>
      </c>
      <c r="X8443" s="1">
        <v>44930.416666666664</v>
      </c>
      <c r="AC8443" t="s">
        <v>53</v>
      </c>
      <c r="AD8443">
        <v>1000000001</v>
      </c>
      <c r="AE8443" s="1">
        <v>39973.351388888892</v>
      </c>
      <c r="AF8443" t="s">
        <v>3377</v>
      </c>
      <c r="AG8443" t="s">
        <v>46000</v>
      </c>
      <c r="AH8443" t="s">
        <v>51</v>
      </c>
      <c r="AJ8443" t="s">
        <v>53</v>
      </c>
      <c r="AL8443" t="s">
        <v>78</v>
      </c>
      <c r="AO8443" t="s">
        <v>8142</v>
      </c>
    </row>
    <row r="8444" spans="1:42" x14ac:dyDescent="0.35">
      <c r="A8444" t="s">
        <v>46001</v>
      </c>
      <c r="B8444" t="s">
        <v>46002</v>
      </c>
      <c r="C8444" t="s">
        <v>424</v>
      </c>
      <c r="F8444" t="s">
        <v>46003</v>
      </c>
      <c r="G8444" t="s">
        <v>46004</v>
      </c>
      <c r="H8444" t="s">
        <v>46005</v>
      </c>
      <c r="J8444" t="s">
        <v>5634</v>
      </c>
      <c r="P8444" t="s">
        <v>50</v>
      </c>
      <c r="U8444" s="1">
        <v>44930</v>
      </c>
      <c r="V8444" s="1">
        <v>44930</v>
      </c>
      <c r="AC8444" t="s">
        <v>53</v>
      </c>
      <c r="AG8444" t="s">
        <v>46006</v>
      </c>
      <c r="AH8444" t="s">
        <v>51</v>
      </c>
      <c r="AJ8444" t="s">
        <v>53</v>
      </c>
      <c r="AO8444" t="s">
        <v>5443</v>
      </c>
    </row>
    <row r="8445" spans="1:42" x14ac:dyDescent="0.35">
      <c r="A8445" t="s">
        <v>46007</v>
      </c>
      <c r="B8445" t="s">
        <v>42938</v>
      </c>
      <c r="C8445" t="s">
        <v>15460</v>
      </c>
      <c r="F8445" t="s">
        <v>46008</v>
      </c>
      <c r="H8445" t="s">
        <v>46007</v>
      </c>
      <c r="J8445" t="s">
        <v>3478</v>
      </c>
      <c r="N8445" t="s">
        <v>287</v>
      </c>
      <c r="O8445">
        <v>80216</v>
      </c>
      <c r="P8445" t="s">
        <v>50</v>
      </c>
      <c r="U8445" s="1">
        <v>44930</v>
      </c>
      <c r="V8445" s="1">
        <v>44930</v>
      </c>
      <c r="W8445" s="1">
        <v>44930.648611111108</v>
      </c>
      <c r="X8445" s="1">
        <v>44930.648611111108</v>
      </c>
      <c r="AC8445" t="s">
        <v>53</v>
      </c>
      <c r="AD8445">
        <v>2969475096</v>
      </c>
      <c r="AE8445" s="1">
        <v>37141</v>
      </c>
      <c r="AG8445" t="s">
        <v>46009</v>
      </c>
      <c r="AH8445" t="s">
        <v>51</v>
      </c>
      <c r="AJ8445" t="s">
        <v>53</v>
      </c>
      <c r="AL8445" t="s">
        <v>78</v>
      </c>
      <c r="AO8445" t="s">
        <v>8142</v>
      </c>
    </row>
    <row r="8446" spans="1:42" x14ac:dyDescent="0.35">
      <c r="A8446" t="s">
        <v>46010</v>
      </c>
      <c r="B8446" t="s">
        <v>5455</v>
      </c>
      <c r="C8446" t="s">
        <v>30887</v>
      </c>
      <c r="F8446" t="s">
        <v>46011</v>
      </c>
      <c r="H8446" t="s">
        <v>46010</v>
      </c>
      <c r="J8446" t="s">
        <v>3478</v>
      </c>
      <c r="N8446" t="s">
        <v>287</v>
      </c>
      <c r="O8446">
        <v>80216</v>
      </c>
      <c r="P8446" t="s">
        <v>50</v>
      </c>
      <c r="U8446" s="1">
        <v>44930</v>
      </c>
      <c r="V8446" s="1">
        <v>44930</v>
      </c>
      <c r="W8446" s="1">
        <v>44930.627083333333</v>
      </c>
      <c r="X8446" s="1">
        <v>44930.627083333333</v>
      </c>
      <c r="AC8446" t="s">
        <v>53</v>
      </c>
      <c r="AD8446">
        <v>2969475096</v>
      </c>
      <c r="AE8446" s="1">
        <v>37141</v>
      </c>
      <c r="AG8446" t="s">
        <v>46012</v>
      </c>
      <c r="AH8446" t="s">
        <v>51</v>
      </c>
      <c r="AJ8446" t="s">
        <v>53</v>
      </c>
      <c r="AL8446" t="s">
        <v>78</v>
      </c>
      <c r="AO8446" t="s">
        <v>8142</v>
      </c>
    </row>
    <row r="8447" spans="1:42" x14ac:dyDescent="0.35">
      <c r="A8447" t="s">
        <v>46013</v>
      </c>
      <c r="B8447" t="s">
        <v>4813</v>
      </c>
      <c r="C8447" t="s">
        <v>1429</v>
      </c>
      <c r="F8447" t="s">
        <v>46014</v>
      </c>
      <c r="H8447" t="s">
        <v>46015</v>
      </c>
      <c r="J8447" t="s">
        <v>3478</v>
      </c>
      <c r="N8447" t="s">
        <v>287</v>
      </c>
      <c r="O8447">
        <v>80216</v>
      </c>
      <c r="P8447" t="s">
        <v>50</v>
      </c>
      <c r="U8447" s="1">
        <v>44930</v>
      </c>
      <c r="V8447" s="1">
        <v>44930</v>
      </c>
      <c r="W8447" s="1">
        <v>44930.627083333333</v>
      </c>
      <c r="X8447" s="1">
        <v>44930.627083333333</v>
      </c>
      <c r="AC8447" t="s">
        <v>53</v>
      </c>
      <c r="AD8447">
        <v>2969475096</v>
      </c>
      <c r="AE8447" s="1">
        <v>37141</v>
      </c>
      <c r="AG8447" t="s">
        <v>46016</v>
      </c>
      <c r="AH8447" t="s">
        <v>51</v>
      </c>
      <c r="AJ8447" t="s">
        <v>53</v>
      </c>
      <c r="AL8447" t="s">
        <v>78</v>
      </c>
      <c r="AO8447" t="s">
        <v>8142</v>
      </c>
    </row>
    <row r="8448" spans="1:42" x14ac:dyDescent="0.35">
      <c r="A8448" t="s">
        <v>46017</v>
      </c>
      <c r="B8448" t="s">
        <v>46018</v>
      </c>
      <c r="C8448" t="s">
        <v>2444</v>
      </c>
      <c r="F8448" t="s">
        <v>46019</v>
      </c>
      <c r="H8448" t="s">
        <v>46017</v>
      </c>
      <c r="J8448" t="s">
        <v>3478</v>
      </c>
      <c r="N8448" t="s">
        <v>287</v>
      </c>
      <c r="O8448">
        <v>80216</v>
      </c>
      <c r="P8448" t="s">
        <v>50</v>
      </c>
      <c r="U8448" s="1">
        <v>44930</v>
      </c>
      <c r="V8448" s="1">
        <v>44930</v>
      </c>
      <c r="W8448" s="1">
        <v>44930.627083333333</v>
      </c>
      <c r="X8448" s="1">
        <v>44930.627083333333</v>
      </c>
      <c r="AC8448" t="s">
        <v>53</v>
      </c>
      <c r="AD8448">
        <v>2969475096</v>
      </c>
      <c r="AE8448" s="1">
        <v>37141</v>
      </c>
      <c r="AG8448" t="s">
        <v>46020</v>
      </c>
      <c r="AH8448" t="s">
        <v>51</v>
      </c>
      <c r="AJ8448" t="s">
        <v>53</v>
      </c>
      <c r="AL8448" t="s">
        <v>78</v>
      </c>
      <c r="AO8448" t="s">
        <v>8142</v>
      </c>
    </row>
    <row r="8449" spans="1:42" x14ac:dyDescent="0.35">
      <c r="A8449" t="s">
        <v>46021</v>
      </c>
      <c r="B8449" t="s">
        <v>39353</v>
      </c>
      <c r="C8449" t="s">
        <v>46022</v>
      </c>
      <c r="F8449">
        <v>18066264004</v>
      </c>
      <c r="H8449" t="s">
        <v>46021</v>
      </c>
      <c r="J8449" t="s">
        <v>18421</v>
      </c>
      <c r="K8449" t="s">
        <v>13749</v>
      </c>
      <c r="M8449" t="s">
        <v>13750</v>
      </c>
      <c r="N8449" t="s">
        <v>6645</v>
      </c>
      <c r="O8449">
        <v>94534</v>
      </c>
      <c r="P8449" t="s">
        <v>50</v>
      </c>
      <c r="U8449" s="1">
        <v>44930</v>
      </c>
      <c r="V8449" s="1">
        <v>44930</v>
      </c>
      <c r="AC8449" t="s">
        <v>53</v>
      </c>
      <c r="AD8449">
        <v>2969580399</v>
      </c>
      <c r="AE8449" s="1">
        <v>41190.404166666667</v>
      </c>
      <c r="AG8449" t="s">
        <v>46023</v>
      </c>
      <c r="AH8449" t="s">
        <v>51</v>
      </c>
      <c r="AJ8449" t="s">
        <v>53</v>
      </c>
      <c r="AO8449" t="s">
        <v>8142</v>
      </c>
    </row>
    <row r="8450" spans="1:42" x14ac:dyDescent="0.35">
      <c r="A8450" t="s">
        <v>46024</v>
      </c>
      <c r="B8450" t="s">
        <v>1757</v>
      </c>
      <c r="C8450" t="s">
        <v>46025</v>
      </c>
      <c r="F8450" t="s">
        <v>46026</v>
      </c>
      <c r="H8450" t="s">
        <v>46024</v>
      </c>
      <c r="J8450" t="s">
        <v>3478</v>
      </c>
      <c r="N8450" t="s">
        <v>287</v>
      </c>
      <c r="O8450">
        <v>80216</v>
      </c>
      <c r="P8450" t="s">
        <v>50</v>
      </c>
      <c r="U8450" s="1">
        <v>44930</v>
      </c>
      <c r="V8450" s="1">
        <v>44930</v>
      </c>
      <c r="W8450" s="1">
        <v>44930.645833333336</v>
      </c>
      <c r="X8450" s="1">
        <v>44930.645833333336</v>
      </c>
      <c r="AC8450" t="s">
        <v>53</v>
      </c>
      <c r="AD8450">
        <v>2969475096</v>
      </c>
      <c r="AE8450" s="1">
        <v>37141</v>
      </c>
      <c r="AF8450" t="s">
        <v>4067</v>
      </c>
      <c r="AG8450" t="s">
        <v>46027</v>
      </c>
      <c r="AH8450" t="s">
        <v>51</v>
      </c>
      <c r="AJ8450" t="s">
        <v>53</v>
      </c>
      <c r="AL8450" t="s">
        <v>68</v>
      </c>
      <c r="AO8450" t="s">
        <v>8142</v>
      </c>
    </row>
    <row r="8451" spans="1:42" x14ac:dyDescent="0.35">
      <c r="A8451" t="s">
        <v>46028</v>
      </c>
      <c r="B8451" t="s">
        <v>46029</v>
      </c>
      <c r="C8451" t="s">
        <v>12246</v>
      </c>
      <c r="F8451" t="s">
        <v>46030</v>
      </c>
      <c r="H8451" t="s">
        <v>43233</v>
      </c>
      <c r="J8451" t="s">
        <v>46031</v>
      </c>
      <c r="K8451" t="s">
        <v>46032</v>
      </c>
      <c r="M8451" t="s">
        <v>46033</v>
      </c>
      <c r="N8451" t="s">
        <v>11619</v>
      </c>
      <c r="O8451">
        <v>12090</v>
      </c>
      <c r="P8451" t="s">
        <v>50</v>
      </c>
      <c r="U8451" s="1">
        <v>44930</v>
      </c>
      <c r="V8451" s="1">
        <v>44930</v>
      </c>
      <c r="W8451" s="1">
        <v>44930.180555555555</v>
      </c>
      <c r="X8451" s="1">
        <v>44930.180555555555</v>
      </c>
      <c r="AC8451" t="s">
        <v>53</v>
      </c>
      <c r="AD8451">
        <v>1000000001</v>
      </c>
      <c r="AE8451" s="1">
        <v>39973.351388888892</v>
      </c>
      <c r="AF8451" t="s">
        <v>3377</v>
      </c>
      <c r="AG8451" t="s">
        <v>46034</v>
      </c>
      <c r="AH8451" t="s">
        <v>51</v>
      </c>
      <c r="AJ8451" t="s">
        <v>53</v>
      </c>
      <c r="AL8451" t="s">
        <v>78</v>
      </c>
      <c r="AO8451" t="s">
        <v>5443</v>
      </c>
      <c r="AP8451" s="1">
        <v>44930.178472222222</v>
      </c>
    </row>
    <row r="8452" spans="1:42" x14ac:dyDescent="0.35">
      <c r="A8452" t="s">
        <v>46035</v>
      </c>
      <c r="B8452" t="s">
        <v>46036</v>
      </c>
      <c r="C8452" t="s">
        <v>424</v>
      </c>
      <c r="F8452" t="s">
        <v>46037</v>
      </c>
      <c r="H8452" t="s">
        <v>46038</v>
      </c>
      <c r="J8452" t="s">
        <v>31361</v>
      </c>
      <c r="N8452" t="s">
        <v>287</v>
      </c>
      <c r="O8452">
        <v>80233</v>
      </c>
      <c r="P8452" t="s">
        <v>50</v>
      </c>
      <c r="U8452" s="1">
        <v>44930</v>
      </c>
      <c r="V8452" s="1">
        <v>44930</v>
      </c>
      <c r="W8452" s="1">
        <v>44930.663888888892</v>
      </c>
      <c r="X8452" s="1">
        <v>44930.663888888892</v>
      </c>
      <c r="AC8452" t="s">
        <v>53</v>
      </c>
      <c r="AD8452">
        <v>2969990847</v>
      </c>
      <c r="AE8452" s="1">
        <v>44033.570833333331</v>
      </c>
      <c r="AF8452" t="s">
        <v>31363</v>
      </c>
      <c r="AG8452" t="s">
        <v>46039</v>
      </c>
      <c r="AH8452" t="s">
        <v>51</v>
      </c>
      <c r="AJ8452" t="s">
        <v>53</v>
      </c>
      <c r="AL8452" t="s">
        <v>68</v>
      </c>
      <c r="AO8452" t="s">
        <v>8142</v>
      </c>
      <c r="AP8452" s="1">
        <v>45274.378472222219</v>
      </c>
    </row>
    <row r="8453" spans="1:42" x14ac:dyDescent="0.35">
      <c r="A8453" t="s">
        <v>46040</v>
      </c>
      <c r="B8453" t="s">
        <v>46041</v>
      </c>
      <c r="C8453" t="s">
        <v>6662</v>
      </c>
      <c r="F8453" t="s">
        <v>46042</v>
      </c>
      <c r="H8453" t="s">
        <v>46043</v>
      </c>
      <c r="J8453" t="s">
        <v>9101</v>
      </c>
      <c r="N8453" t="s">
        <v>287</v>
      </c>
      <c r="O8453">
        <v>80516</v>
      </c>
      <c r="P8453" t="s">
        <v>50</v>
      </c>
      <c r="U8453" s="1">
        <v>44930</v>
      </c>
      <c r="V8453" s="1">
        <v>44930</v>
      </c>
      <c r="W8453" s="1">
        <v>44930.265277777777</v>
      </c>
      <c r="X8453" s="1">
        <v>44930.265277777777</v>
      </c>
      <c r="AC8453" t="s">
        <v>53</v>
      </c>
      <c r="AD8453">
        <v>2969510604</v>
      </c>
      <c r="AE8453" s="1">
        <v>38385.431944444441</v>
      </c>
      <c r="AG8453" t="s">
        <v>46044</v>
      </c>
      <c r="AH8453" t="s">
        <v>51</v>
      </c>
      <c r="AJ8453" t="s">
        <v>53</v>
      </c>
      <c r="AL8453" t="s">
        <v>78</v>
      </c>
      <c r="AO8453" t="s">
        <v>8142</v>
      </c>
    </row>
    <row r="8454" spans="1:42" x14ac:dyDescent="0.35">
      <c r="A8454" t="s">
        <v>46045</v>
      </c>
      <c r="B8454" t="s">
        <v>22009</v>
      </c>
      <c r="C8454" t="s">
        <v>3852</v>
      </c>
      <c r="F8454" t="s">
        <v>46046</v>
      </c>
      <c r="H8454" t="s">
        <v>46045</v>
      </c>
      <c r="J8454" t="s">
        <v>9101</v>
      </c>
      <c r="M8454" t="s">
        <v>30196</v>
      </c>
      <c r="N8454" t="s">
        <v>287</v>
      </c>
      <c r="O8454">
        <v>80516</v>
      </c>
      <c r="P8454" t="s">
        <v>50</v>
      </c>
      <c r="U8454" s="1">
        <v>44931</v>
      </c>
      <c r="V8454" s="1">
        <v>44931</v>
      </c>
      <c r="AC8454" t="s">
        <v>53</v>
      </c>
      <c r="AD8454">
        <v>2969510604</v>
      </c>
      <c r="AE8454" s="1">
        <v>38385.431944444441</v>
      </c>
      <c r="AG8454" t="s">
        <v>46047</v>
      </c>
      <c r="AH8454" t="s">
        <v>51</v>
      </c>
      <c r="AJ8454" t="s">
        <v>53</v>
      </c>
      <c r="AO8454" t="s">
        <v>5443</v>
      </c>
    </row>
    <row r="8455" spans="1:42" x14ac:dyDescent="0.35">
      <c r="A8455" t="s">
        <v>46048</v>
      </c>
      <c r="B8455" t="s">
        <v>20920</v>
      </c>
      <c r="C8455" t="s">
        <v>1499</v>
      </c>
      <c r="F8455" t="s">
        <v>46049</v>
      </c>
      <c r="H8455" t="s">
        <v>46048</v>
      </c>
      <c r="J8455" t="s">
        <v>6387</v>
      </c>
      <c r="K8455" t="s">
        <v>46050</v>
      </c>
      <c r="M8455" t="s">
        <v>5613</v>
      </c>
      <c r="N8455" t="s">
        <v>5277</v>
      </c>
      <c r="O8455">
        <v>82609</v>
      </c>
      <c r="P8455" t="s">
        <v>50</v>
      </c>
      <c r="U8455" s="1">
        <v>44931</v>
      </c>
      <c r="V8455" s="1">
        <v>44931</v>
      </c>
      <c r="AC8455" t="s">
        <v>53</v>
      </c>
      <c r="AD8455">
        <v>2969484892</v>
      </c>
      <c r="AE8455" s="1">
        <v>37756</v>
      </c>
      <c r="AG8455" t="s">
        <v>46051</v>
      </c>
      <c r="AH8455" t="s">
        <v>51</v>
      </c>
      <c r="AJ8455" t="s">
        <v>53</v>
      </c>
      <c r="AO8455" t="s">
        <v>8142</v>
      </c>
    </row>
    <row r="8456" spans="1:42" x14ac:dyDescent="0.35">
      <c r="A8456" t="s">
        <v>46052</v>
      </c>
      <c r="B8456" t="s">
        <v>46053</v>
      </c>
      <c r="C8456" t="s">
        <v>46054</v>
      </c>
      <c r="F8456" t="s">
        <v>46055</v>
      </c>
      <c r="H8456" t="s">
        <v>46052</v>
      </c>
      <c r="J8456" t="s">
        <v>46056</v>
      </c>
      <c r="N8456" t="s">
        <v>287</v>
      </c>
      <c r="O8456">
        <v>80908</v>
      </c>
      <c r="P8456" t="s">
        <v>50</v>
      </c>
      <c r="U8456" s="1">
        <v>44931</v>
      </c>
      <c r="V8456" s="1">
        <v>44931</v>
      </c>
      <c r="W8456" s="1">
        <v>44931.467361111114</v>
      </c>
      <c r="X8456" s="1">
        <v>44931.467361111114</v>
      </c>
      <c r="AC8456" t="s">
        <v>53</v>
      </c>
      <c r="AD8456">
        <v>2972171807</v>
      </c>
      <c r="AE8456" s="1">
        <v>44930.584027777775</v>
      </c>
      <c r="AG8456" t="s">
        <v>46057</v>
      </c>
      <c r="AH8456" t="s">
        <v>51</v>
      </c>
      <c r="AJ8456" t="s">
        <v>53</v>
      </c>
      <c r="AL8456" t="s">
        <v>78</v>
      </c>
      <c r="AO8456" t="s">
        <v>8142</v>
      </c>
    </row>
    <row r="8457" spans="1:42" x14ac:dyDescent="0.35">
      <c r="A8457" t="s">
        <v>46058</v>
      </c>
      <c r="B8457" t="s">
        <v>39111</v>
      </c>
      <c r="C8457" t="s">
        <v>9046</v>
      </c>
      <c r="F8457" t="s">
        <v>46059</v>
      </c>
      <c r="H8457" t="s">
        <v>46058</v>
      </c>
      <c r="J8457" t="s">
        <v>37022</v>
      </c>
      <c r="K8457" t="s">
        <v>3741</v>
      </c>
      <c r="M8457" t="s">
        <v>3742</v>
      </c>
      <c r="N8457" t="s">
        <v>1515</v>
      </c>
      <c r="O8457">
        <v>85255</v>
      </c>
      <c r="P8457" t="s">
        <v>50</v>
      </c>
      <c r="U8457" s="1">
        <v>44931</v>
      </c>
      <c r="V8457" s="1">
        <v>44931</v>
      </c>
      <c r="AC8457" t="s">
        <v>53</v>
      </c>
      <c r="AD8457">
        <v>2969476244</v>
      </c>
      <c r="AE8457" s="1">
        <v>37207</v>
      </c>
      <c r="AG8457" t="s">
        <v>46060</v>
      </c>
      <c r="AH8457" t="s">
        <v>51</v>
      </c>
      <c r="AJ8457" t="s">
        <v>53</v>
      </c>
      <c r="AO8457" t="s">
        <v>8142</v>
      </c>
    </row>
    <row r="8458" spans="1:42" x14ac:dyDescent="0.35">
      <c r="A8458" t="s">
        <v>46061</v>
      </c>
      <c r="B8458" t="s">
        <v>46062</v>
      </c>
      <c r="C8458" t="s">
        <v>25512</v>
      </c>
      <c r="F8458" t="s">
        <v>46063</v>
      </c>
      <c r="H8458" t="s">
        <v>46061</v>
      </c>
      <c r="J8458" t="s">
        <v>46064</v>
      </c>
      <c r="K8458" t="s">
        <v>46065</v>
      </c>
      <c r="M8458" t="s">
        <v>8327</v>
      </c>
      <c r="N8458" t="s">
        <v>264</v>
      </c>
      <c r="O8458">
        <v>75313</v>
      </c>
      <c r="P8458" t="s">
        <v>50</v>
      </c>
      <c r="U8458" s="1">
        <v>44931</v>
      </c>
      <c r="V8458" s="1">
        <v>44931</v>
      </c>
      <c r="W8458" s="1">
        <v>44931.380555555559</v>
      </c>
      <c r="X8458" s="1">
        <v>44931.380555555559</v>
      </c>
      <c r="AC8458" t="s">
        <v>51</v>
      </c>
      <c r="AD8458">
        <v>2970009931</v>
      </c>
      <c r="AE8458" s="1">
        <v>44097.351388888892</v>
      </c>
      <c r="AG8458" t="s">
        <v>46066</v>
      </c>
      <c r="AH8458" t="s">
        <v>51</v>
      </c>
      <c r="AJ8458" t="s">
        <v>53</v>
      </c>
      <c r="AL8458" t="s">
        <v>68</v>
      </c>
      <c r="AO8458" t="s">
        <v>5443</v>
      </c>
    </row>
    <row r="8459" spans="1:42" x14ac:dyDescent="0.35">
      <c r="A8459" t="s">
        <v>46067</v>
      </c>
      <c r="B8459" t="s">
        <v>25690</v>
      </c>
      <c r="C8459" t="s">
        <v>43653</v>
      </c>
      <c r="F8459" t="s">
        <v>46068</v>
      </c>
      <c r="H8459" t="s">
        <v>46069</v>
      </c>
      <c r="J8459" t="s">
        <v>46070</v>
      </c>
      <c r="K8459" t="s">
        <v>46071</v>
      </c>
      <c r="M8459" t="s">
        <v>419</v>
      </c>
      <c r="N8459" t="s">
        <v>253</v>
      </c>
      <c r="O8459">
        <v>87104</v>
      </c>
      <c r="P8459" t="s">
        <v>50</v>
      </c>
      <c r="U8459" s="1">
        <v>44931</v>
      </c>
      <c r="V8459" s="1">
        <v>44931</v>
      </c>
      <c r="W8459" s="1">
        <v>44931.648611111108</v>
      </c>
      <c r="X8459" s="1">
        <v>44931.648611111108</v>
      </c>
      <c r="AC8459" t="s">
        <v>53</v>
      </c>
      <c r="AD8459">
        <v>1000000001</v>
      </c>
      <c r="AE8459" s="1">
        <v>39973.351388888892</v>
      </c>
      <c r="AF8459" t="s">
        <v>3377</v>
      </c>
      <c r="AG8459" t="s">
        <v>46072</v>
      </c>
      <c r="AH8459" t="s">
        <v>51</v>
      </c>
      <c r="AJ8459" t="s">
        <v>53</v>
      </c>
      <c r="AL8459" t="s">
        <v>78</v>
      </c>
      <c r="AO8459" t="s">
        <v>5443</v>
      </c>
      <c r="AP8459" s="1">
        <v>44931.647222222222</v>
      </c>
    </row>
    <row r="8460" spans="1:42" x14ac:dyDescent="0.35">
      <c r="A8460">
        <v>351428</v>
      </c>
      <c r="B8460" t="s">
        <v>45708</v>
      </c>
      <c r="C8460" t="s">
        <v>309</v>
      </c>
      <c r="F8460" t="s">
        <v>41747</v>
      </c>
      <c r="H8460" t="s">
        <v>43396</v>
      </c>
      <c r="J8460" t="s">
        <v>18584</v>
      </c>
      <c r="N8460" t="s">
        <v>287</v>
      </c>
      <c r="O8460">
        <v>80929</v>
      </c>
      <c r="P8460" t="s">
        <v>50</v>
      </c>
      <c r="U8460" s="1">
        <v>44931</v>
      </c>
      <c r="V8460" s="1">
        <v>44931</v>
      </c>
      <c r="W8460" s="1">
        <v>44931.376388888886</v>
      </c>
      <c r="X8460" s="1">
        <v>44931.376388888886</v>
      </c>
      <c r="AC8460" t="s">
        <v>53</v>
      </c>
      <c r="AD8460">
        <v>2969543968</v>
      </c>
      <c r="AE8460" s="1">
        <v>40032.470138888886</v>
      </c>
      <c r="AG8460" t="s">
        <v>46073</v>
      </c>
      <c r="AH8460" t="s">
        <v>51</v>
      </c>
      <c r="AJ8460" t="s">
        <v>53</v>
      </c>
      <c r="AL8460" t="s">
        <v>78</v>
      </c>
      <c r="AO8460" t="s">
        <v>8142</v>
      </c>
    </row>
    <row r="8461" spans="1:42" x14ac:dyDescent="0.35">
      <c r="A8461" t="s">
        <v>46074</v>
      </c>
      <c r="B8461" t="s">
        <v>40200</v>
      </c>
      <c r="C8461" t="s">
        <v>42462</v>
      </c>
      <c r="F8461" t="s">
        <v>46075</v>
      </c>
      <c r="H8461" t="s">
        <v>46074</v>
      </c>
      <c r="J8461" t="s">
        <v>46076</v>
      </c>
      <c r="K8461" t="s">
        <v>46077</v>
      </c>
      <c r="M8461" t="s">
        <v>2834</v>
      </c>
      <c r="N8461" t="s">
        <v>798</v>
      </c>
      <c r="O8461">
        <v>79912</v>
      </c>
      <c r="P8461" t="s">
        <v>50</v>
      </c>
      <c r="U8461" s="1">
        <v>44931</v>
      </c>
      <c r="V8461" s="1">
        <v>44931</v>
      </c>
      <c r="AC8461" t="s">
        <v>51</v>
      </c>
      <c r="AG8461" t="s">
        <v>46078</v>
      </c>
      <c r="AH8461" t="s">
        <v>51</v>
      </c>
      <c r="AJ8461" t="s">
        <v>53</v>
      </c>
      <c r="AO8461" t="s">
        <v>5443</v>
      </c>
    </row>
    <row r="8462" spans="1:42" x14ac:dyDescent="0.35">
      <c r="A8462" t="s">
        <v>46079</v>
      </c>
      <c r="B8462" t="s">
        <v>46080</v>
      </c>
      <c r="C8462" t="s">
        <v>3559</v>
      </c>
      <c r="F8462" t="s">
        <v>46081</v>
      </c>
      <c r="H8462" t="s">
        <v>46079</v>
      </c>
      <c r="J8462" t="s">
        <v>46082</v>
      </c>
      <c r="K8462" t="s">
        <v>46083</v>
      </c>
      <c r="M8462" t="s">
        <v>20437</v>
      </c>
      <c r="N8462" t="s">
        <v>253</v>
      </c>
      <c r="O8462">
        <v>88232</v>
      </c>
      <c r="P8462" t="s">
        <v>50</v>
      </c>
      <c r="U8462" s="1">
        <v>44931</v>
      </c>
      <c r="V8462" s="1">
        <v>44931</v>
      </c>
      <c r="W8462" s="1">
        <v>44931.615277777775</v>
      </c>
      <c r="X8462" s="1">
        <v>44931.615277777775</v>
      </c>
      <c r="AC8462" t="s">
        <v>51</v>
      </c>
      <c r="AD8462">
        <v>2969536519</v>
      </c>
      <c r="AE8462" s="1">
        <v>39741.569444444445</v>
      </c>
      <c r="AF8462" t="s">
        <v>46084</v>
      </c>
      <c r="AG8462" t="s">
        <v>46085</v>
      </c>
      <c r="AH8462" t="s">
        <v>51</v>
      </c>
      <c r="AJ8462" t="s">
        <v>53</v>
      </c>
      <c r="AL8462" t="s">
        <v>68</v>
      </c>
      <c r="AO8462" t="s">
        <v>5443</v>
      </c>
      <c r="AP8462" s="1">
        <v>44987.354166666664</v>
      </c>
    </row>
    <row r="8463" spans="1:42" x14ac:dyDescent="0.35">
      <c r="A8463" t="s">
        <v>46086</v>
      </c>
      <c r="B8463" t="s">
        <v>46087</v>
      </c>
      <c r="C8463" t="s">
        <v>17966</v>
      </c>
      <c r="F8463" t="s">
        <v>46088</v>
      </c>
      <c r="H8463" t="s">
        <v>46086</v>
      </c>
      <c r="J8463" t="s">
        <v>1305</v>
      </c>
      <c r="N8463" t="s">
        <v>637</v>
      </c>
      <c r="O8463">
        <v>77901</v>
      </c>
      <c r="P8463" t="s">
        <v>50</v>
      </c>
      <c r="U8463" s="1">
        <v>44932</v>
      </c>
      <c r="V8463" s="1">
        <v>44932</v>
      </c>
      <c r="W8463" s="1">
        <v>44932.336805555555</v>
      </c>
      <c r="X8463" s="1">
        <v>44932.336805555555</v>
      </c>
      <c r="AC8463" t="s">
        <v>53</v>
      </c>
      <c r="AD8463">
        <v>2969474645</v>
      </c>
      <c r="AE8463" s="1">
        <v>37110.530555555553</v>
      </c>
      <c r="AG8463" t="s">
        <v>46089</v>
      </c>
      <c r="AH8463" t="s">
        <v>51</v>
      </c>
      <c r="AJ8463" t="s">
        <v>53</v>
      </c>
      <c r="AL8463" t="s">
        <v>78</v>
      </c>
      <c r="AO8463" t="s">
        <v>8142</v>
      </c>
    </row>
    <row r="8464" spans="1:42" x14ac:dyDescent="0.35">
      <c r="A8464" t="s">
        <v>46090</v>
      </c>
      <c r="B8464" t="s">
        <v>14001</v>
      </c>
      <c r="C8464" t="s">
        <v>28112</v>
      </c>
      <c r="D8464" t="s">
        <v>98</v>
      </c>
      <c r="F8464" t="s">
        <v>47</v>
      </c>
      <c r="H8464" t="s">
        <v>46091</v>
      </c>
      <c r="J8464" t="s">
        <v>49</v>
      </c>
      <c r="P8464" t="s">
        <v>50</v>
      </c>
      <c r="U8464" s="1">
        <v>44932</v>
      </c>
      <c r="V8464" s="1">
        <v>44932</v>
      </c>
      <c r="W8464" s="1">
        <v>44932.536111111112</v>
      </c>
      <c r="X8464" s="1">
        <v>44932.536111111112</v>
      </c>
      <c r="AC8464" t="s">
        <v>53</v>
      </c>
      <c r="AD8464">
        <v>2969485219</v>
      </c>
      <c r="AE8464" s="1">
        <v>37784</v>
      </c>
      <c r="AF8464" t="s">
        <v>2021</v>
      </c>
      <c r="AG8464" t="s">
        <v>46092</v>
      </c>
      <c r="AH8464" t="s">
        <v>51</v>
      </c>
      <c r="AJ8464" t="s">
        <v>53</v>
      </c>
      <c r="AL8464" t="s">
        <v>68</v>
      </c>
      <c r="AO8464" t="s">
        <v>5443</v>
      </c>
      <c r="AP8464" s="1">
        <v>45469.533333333333</v>
      </c>
    </row>
    <row r="8465" spans="1:43" x14ac:dyDescent="0.35">
      <c r="A8465" t="s">
        <v>46093</v>
      </c>
      <c r="B8465" t="s">
        <v>16119</v>
      </c>
      <c r="C8465" t="s">
        <v>24406</v>
      </c>
      <c r="F8465" t="s">
        <v>46094</v>
      </c>
      <c r="H8465" t="s">
        <v>46093</v>
      </c>
      <c r="J8465" t="s">
        <v>491</v>
      </c>
      <c r="N8465" t="s">
        <v>15559</v>
      </c>
      <c r="O8465">
        <v>24073</v>
      </c>
      <c r="P8465" t="s">
        <v>50</v>
      </c>
      <c r="U8465" s="1">
        <v>44932</v>
      </c>
      <c r="V8465" s="1">
        <v>44932</v>
      </c>
      <c r="AC8465" t="s">
        <v>53</v>
      </c>
      <c r="AD8465">
        <v>2969472760</v>
      </c>
      <c r="AE8465" s="1">
        <v>36916.71597222222</v>
      </c>
      <c r="AG8465" t="s">
        <v>46095</v>
      </c>
      <c r="AH8465" t="s">
        <v>51</v>
      </c>
      <c r="AJ8465" t="s">
        <v>53</v>
      </c>
      <c r="AO8465" t="s">
        <v>8142</v>
      </c>
    </row>
    <row r="8466" spans="1:43" x14ac:dyDescent="0.35">
      <c r="A8466" t="s">
        <v>46096</v>
      </c>
      <c r="B8466" t="s">
        <v>7246</v>
      </c>
      <c r="C8466" t="s">
        <v>3418</v>
      </c>
      <c r="F8466" t="s">
        <v>46097</v>
      </c>
      <c r="H8466" t="s">
        <v>46096</v>
      </c>
      <c r="J8466" t="s">
        <v>6387</v>
      </c>
      <c r="N8466" t="s">
        <v>4526</v>
      </c>
      <c r="O8466">
        <v>85356</v>
      </c>
      <c r="P8466" t="s">
        <v>50</v>
      </c>
      <c r="U8466" s="1">
        <v>44932</v>
      </c>
      <c r="V8466" s="1">
        <v>44932</v>
      </c>
      <c r="AC8466" t="s">
        <v>53</v>
      </c>
      <c r="AD8466">
        <v>2969484892</v>
      </c>
      <c r="AE8466" s="1">
        <v>37756</v>
      </c>
      <c r="AG8466" t="s">
        <v>46098</v>
      </c>
      <c r="AH8466" t="s">
        <v>51</v>
      </c>
      <c r="AJ8466" t="s">
        <v>53</v>
      </c>
      <c r="AO8466" t="s">
        <v>8142</v>
      </c>
    </row>
    <row r="8467" spans="1:43" x14ac:dyDescent="0.35">
      <c r="A8467" t="s">
        <v>46099</v>
      </c>
      <c r="B8467" t="s">
        <v>4563</v>
      </c>
      <c r="C8467" t="s">
        <v>89</v>
      </c>
      <c r="F8467" t="s">
        <v>46100</v>
      </c>
      <c r="H8467" t="s">
        <v>46099</v>
      </c>
      <c r="J8467" t="s">
        <v>46101</v>
      </c>
      <c r="K8467" t="s">
        <v>46102</v>
      </c>
      <c r="M8467" t="s">
        <v>7427</v>
      </c>
      <c r="N8467" t="s">
        <v>65</v>
      </c>
      <c r="O8467" t="s">
        <v>46103</v>
      </c>
      <c r="P8467" t="s">
        <v>50</v>
      </c>
      <c r="U8467" s="1">
        <v>44932</v>
      </c>
      <c r="V8467" s="1">
        <v>44932</v>
      </c>
      <c r="W8467" s="1">
        <v>44932.956944444442</v>
      </c>
      <c r="X8467" s="1">
        <v>44932.956944444442</v>
      </c>
      <c r="AC8467" t="s">
        <v>53</v>
      </c>
      <c r="AD8467">
        <v>1000000001</v>
      </c>
      <c r="AE8467" s="1">
        <v>39973.351388888892</v>
      </c>
      <c r="AF8467" t="s">
        <v>3377</v>
      </c>
      <c r="AG8467" t="s">
        <v>46104</v>
      </c>
      <c r="AH8467" t="s">
        <v>51</v>
      </c>
      <c r="AJ8467" t="s">
        <v>53</v>
      </c>
      <c r="AL8467" t="s">
        <v>78</v>
      </c>
      <c r="AO8467" t="s">
        <v>5443</v>
      </c>
      <c r="AP8467" s="1">
        <v>44932.956250000003</v>
      </c>
    </row>
    <row r="8468" spans="1:43" x14ac:dyDescent="0.35">
      <c r="A8468" t="s">
        <v>46105</v>
      </c>
      <c r="B8468" t="s">
        <v>4685</v>
      </c>
      <c r="C8468" t="s">
        <v>38530</v>
      </c>
      <c r="F8468" t="s">
        <v>34727</v>
      </c>
      <c r="H8468" t="s">
        <v>46105</v>
      </c>
      <c r="J8468" t="s">
        <v>34728</v>
      </c>
      <c r="P8468" t="s">
        <v>50</v>
      </c>
      <c r="U8468" s="1">
        <v>44932</v>
      </c>
      <c r="V8468" s="1">
        <v>44932</v>
      </c>
      <c r="W8468" s="1">
        <v>44932.59652777778</v>
      </c>
      <c r="X8468" s="1">
        <v>44932.59652777778</v>
      </c>
      <c r="AC8468" t="s">
        <v>53</v>
      </c>
      <c r="AD8468">
        <v>2970036688</v>
      </c>
      <c r="AE8468" s="1">
        <v>44207.4375</v>
      </c>
      <c r="AF8468" t="s">
        <v>34730</v>
      </c>
      <c r="AG8468" t="s">
        <v>46106</v>
      </c>
      <c r="AH8468" t="s">
        <v>51</v>
      </c>
      <c r="AJ8468" t="s">
        <v>53</v>
      </c>
      <c r="AL8468" t="s">
        <v>68</v>
      </c>
      <c r="AO8468" t="s">
        <v>8142</v>
      </c>
    </row>
    <row r="8469" spans="1:43" x14ac:dyDescent="0.35">
      <c r="A8469" t="s">
        <v>46107</v>
      </c>
      <c r="B8469" t="s">
        <v>4813</v>
      </c>
      <c r="C8469" t="s">
        <v>5318</v>
      </c>
      <c r="F8469" t="s">
        <v>46108</v>
      </c>
      <c r="H8469" t="s">
        <v>46107</v>
      </c>
      <c r="J8469" t="s">
        <v>46109</v>
      </c>
      <c r="K8469" t="s">
        <v>46110</v>
      </c>
      <c r="M8469" t="s">
        <v>46111</v>
      </c>
      <c r="N8469" t="s">
        <v>253</v>
      </c>
      <c r="O8469">
        <v>87417</v>
      </c>
      <c r="P8469" t="s">
        <v>50</v>
      </c>
      <c r="U8469" s="1">
        <v>44932</v>
      </c>
      <c r="V8469" s="1">
        <v>44932</v>
      </c>
      <c r="W8469" s="1">
        <v>44932.931944444441</v>
      </c>
      <c r="X8469" s="1">
        <v>44932.931944444441</v>
      </c>
      <c r="AC8469" t="s">
        <v>51</v>
      </c>
      <c r="AD8469">
        <v>1000000001</v>
      </c>
      <c r="AE8469" s="1">
        <v>39973.351388888892</v>
      </c>
      <c r="AF8469" t="s">
        <v>3377</v>
      </c>
      <c r="AG8469" t="s">
        <v>46112</v>
      </c>
      <c r="AH8469" t="s">
        <v>51</v>
      </c>
      <c r="AJ8469" t="s">
        <v>53</v>
      </c>
      <c r="AL8469" t="s">
        <v>78</v>
      </c>
      <c r="AO8469" t="s">
        <v>5443</v>
      </c>
      <c r="AP8469" s="1">
        <v>44932.931250000001</v>
      </c>
    </row>
    <row r="8470" spans="1:43" x14ac:dyDescent="0.35">
      <c r="A8470" t="s">
        <v>46113</v>
      </c>
      <c r="B8470" t="s">
        <v>5258</v>
      </c>
      <c r="C8470" t="s">
        <v>9023</v>
      </c>
      <c r="F8470" t="s">
        <v>46114</v>
      </c>
      <c r="H8470" t="s">
        <v>46113</v>
      </c>
      <c r="J8470" t="s">
        <v>46115</v>
      </c>
      <c r="K8470" t="s">
        <v>46116</v>
      </c>
      <c r="M8470" t="s">
        <v>1261</v>
      </c>
      <c r="N8470" t="s">
        <v>213</v>
      </c>
      <c r="O8470">
        <v>80108</v>
      </c>
      <c r="P8470" t="s">
        <v>50</v>
      </c>
      <c r="U8470" s="1">
        <v>44932</v>
      </c>
      <c r="V8470" s="1">
        <v>44932</v>
      </c>
      <c r="W8470" s="1">
        <v>44936.507638888892</v>
      </c>
      <c r="X8470" s="1">
        <v>44936.507638888892</v>
      </c>
      <c r="AC8470" t="s">
        <v>53</v>
      </c>
      <c r="AD8470">
        <v>2970064141</v>
      </c>
      <c r="AE8470" s="1">
        <v>44321.465277777781</v>
      </c>
      <c r="AF8470" t="s">
        <v>46117</v>
      </c>
      <c r="AG8470" t="s">
        <v>46118</v>
      </c>
      <c r="AH8470" t="s">
        <v>51</v>
      </c>
      <c r="AJ8470" t="s">
        <v>53</v>
      </c>
      <c r="AL8470" t="s">
        <v>68</v>
      </c>
      <c r="AO8470" t="s">
        <v>5443</v>
      </c>
      <c r="AP8470" s="1">
        <v>45390.742361111108</v>
      </c>
      <c r="AQ8470" s="1">
        <v>45390.552777777775</v>
      </c>
    </row>
    <row r="8471" spans="1:43" x14ac:dyDescent="0.35">
      <c r="A8471" t="s">
        <v>46119</v>
      </c>
      <c r="B8471" t="s">
        <v>35054</v>
      </c>
      <c r="C8471" t="s">
        <v>1499</v>
      </c>
      <c r="F8471">
        <v>4107587300</v>
      </c>
      <c r="H8471" t="s">
        <v>46119</v>
      </c>
      <c r="J8471" t="s">
        <v>46120</v>
      </c>
      <c r="K8471" t="s">
        <v>46121</v>
      </c>
      <c r="M8471" t="s">
        <v>46122</v>
      </c>
      <c r="N8471" t="s">
        <v>65</v>
      </c>
      <c r="O8471">
        <v>81243</v>
      </c>
      <c r="P8471" t="s">
        <v>50</v>
      </c>
      <c r="U8471" s="1">
        <v>44932</v>
      </c>
      <c r="V8471" s="1">
        <v>44932</v>
      </c>
      <c r="W8471" s="1">
        <v>44932.555555555555</v>
      </c>
      <c r="X8471" s="1">
        <v>44932.555555555555</v>
      </c>
      <c r="AC8471" t="s">
        <v>53</v>
      </c>
      <c r="AD8471">
        <v>2972172336</v>
      </c>
      <c r="AE8471" s="1">
        <v>44932.589583333334</v>
      </c>
      <c r="AF8471" t="s">
        <v>46123</v>
      </c>
      <c r="AG8471" t="s">
        <v>46124</v>
      </c>
      <c r="AH8471" t="s">
        <v>51</v>
      </c>
      <c r="AJ8471" t="s">
        <v>53</v>
      </c>
      <c r="AL8471" t="s">
        <v>68</v>
      </c>
      <c r="AO8471" t="s">
        <v>5443</v>
      </c>
      <c r="AP8471" s="1">
        <v>45280.281944444447</v>
      </c>
      <c r="AQ8471" s="1">
        <v>45238.62222222222</v>
      </c>
    </row>
    <row r="8472" spans="1:43" x14ac:dyDescent="0.35">
      <c r="A8472" t="s">
        <v>46125</v>
      </c>
      <c r="B8472" t="s">
        <v>46126</v>
      </c>
      <c r="C8472" t="s">
        <v>46127</v>
      </c>
      <c r="F8472" t="s">
        <v>46128</v>
      </c>
      <c r="H8472" t="s">
        <v>46125</v>
      </c>
      <c r="J8472" t="s">
        <v>25422</v>
      </c>
      <c r="M8472" t="s">
        <v>46129</v>
      </c>
      <c r="N8472" t="s">
        <v>46130</v>
      </c>
      <c r="O8472">
        <v>70710</v>
      </c>
      <c r="P8472" t="s">
        <v>50</v>
      </c>
      <c r="U8472" s="1">
        <v>44932</v>
      </c>
      <c r="V8472" s="1">
        <v>44932</v>
      </c>
      <c r="W8472" s="1">
        <v>44932.490277777775</v>
      </c>
      <c r="X8472" s="1">
        <v>44932.490277777775</v>
      </c>
      <c r="AC8472" t="s">
        <v>53</v>
      </c>
      <c r="AD8472">
        <v>2970055369</v>
      </c>
      <c r="AE8472" s="1">
        <v>44285.67083333333</v>
      </c>
      <c r="AF8472" t="s">
        <v>25426</v>
      </c>
      <c r="AG8472" t="s">
        <v>46131</v>
      </c>
      <c r="AH8472" t="s">
        <v>51</v>
      </c>
      <c r="AJ8472" t="s">
        <v>53</v>
      </c>
      <c r="AL8472" t="s">
        <v>68</v>
      </c>
      <c r="AO8472" t="s">
        <v>8142</v>
      </c>
    </row>
    <row r="8473" spans="1:43" x14ac:dyDescent="0.35">
      <c r="A8473" t="s">
        <v>46132</v>
      </c>
      <c r="B8473" t="s">
        <v>46133</v>
      </c>
      <c r="C8473" t="s">
        <v>2717</v>
      </c>
      <c r="F8473" t="s">
        <v>46134</v>
      </c>
      <c r="H8473" t="s">
        <v>46135</v>
      </c>
      <c r="J8473" t="s">
        <v>46136</v>
      </c>
      <c r="K8473" t="s">
        <v>46137</v>
      </c>
      <c r="M8473" t="s">
        <v>3376</v>
      </c>
      <c r="N8473" t="s">
        <v>65</v>
      </c>
      <c r="O8473">
        <v>80621</v>
      </c>
      <c r="P8473" t="s">
        <v>50</v>
      </c>
      <c r="U8473" s="1">
        <v>44933</v>
      </c>
      <c r="V8473" s="1">
        <v>44933</v>
      </c>
      <c r="W8473" s="1">
        <v>44933.786111111112</v>
      </c>
      <c r="X8473" s="1">
        <v>44933.786111111112</v>
      </c>
      <c r="AC8473" t="s">
        <v>51</v>
      </c>
      <c r="AD8473">
        <v>2972172870</v>
      </c>
      <c r="AE8473" s="1">
        <v>44936.490277777775</v>
      </c>
      <c r="AF8473" t="s">
        <v>46138</v>
      </c>
      <c r="AG8473" t="s">
        <v>46139</v>
      </c>
      <c r="AH8473" t="s">
        <v>51</v>
      </c>
      <c r="AJ8473" t="s">
        <v>53</v>
      </c>
      <c r="AL8473" t="s">
        <v>68</v>
      </c>
      <c r="AO8473" t="s">
        <v>5443</v>
      </c>
      <c r="AP8473" s="1">
        <v>45413.949305555558</v>
      </c>
      <c r="AQ8473" s="1">
        <v>45413.966666666667</v>
      </c>
    </row>
    <row r="8474" spans="1:43" x14ac:dyDescent="0.35">
      <c r="A8474" t="s">
        <v>46140</v>
      </c>
      <c r="B8474" t="s">
        <v>33827</v>
      </c>
      <c r="C8474" t="s">
        <v>4272</v>
      </c>
      <c r="F8474" t="s">
        <v>46141</v>
      </c>
      <c r="H8474" t="s">
        <v>46140</v>
      </c>
      <c r="J8474" t="s">
        <v>46142</v>
      </c>
      <c r="K8474" t="s">
        <v>46143</v>
      </c>
      <c r="M8474" t="s">
        <v>46144</v>
      </c>
      <c r="N8474" t="s">
        <v>65</v>
      </c>
      <c r="O8474">
        <v>80603</v>
      </c>
      <c r="P8474" t="s">
        <v>50</v>
      </c>
      <c r="U8474" s="1">
        <v>44933</v>
      </c>
      <c r="V8474" s="1">
        <v>44933</v>
      </c>
      <c r="W8474" s="1">
        <v>44933.87777777778</v>
      </c>
      <c r="X8474" s="1">
        <v>44933.87777777778</v>
      </c>
      <c r="AC8474" t="s">
        <v>53</v>
      </c>
      <c r="AD8474">
        <v>1000000001</v>
      </c>
      <c r="AE8474" s="1">
        <v>39973.351388888892</v>
      </c>
      <c r="AF8474" t="s">
        <v>3377</v>
      </c>
      <c r="AG8474" t="s">
        <v>46145</v>
      </c>
      <c r="AH8474" t="s">
        <v>51</v>
      </c>
      <c r="AJ8474" t="s">
        <v>53</v>
      </c>
      <c r="AL8474" t="s">
        <v>78</v>
      </c>
      <c r="AO8474" t="s">
        <v>5443</v>
      </c>
      <c r="AP8474" s="1">
        <v>44933.877083333333</v>
      </c>
    </row>
    <row r="8475" spans="1:43" x14ac:dyDescent="0.35">
      <c r="A8475" t="s">
        <v>46146</v>
      </c>
      <c r="B8475" t="s">
        <v>46147</v>
      </c>
      <c r="C8475" t="s">
        <v>46148</v>
      </c>
      <c r="H8475" t="s">
        <v>46149</v>
      </c>
      <c r="J8475" t="s">
        <v>33033</v>
      </c>
      <c r="P8475" t="s">
        <v>5151</v>
      </c>
      <c r="U8475" s="1">
        <v>44933</v>
      </c>
      <c r="V8475" s="1">
        <v>44933</v>
      </c>
      <c r="W8475" s="1">
        <v>44936.493055555555</v>
      </c>
      <c r="X8475" s="1">
        <v>44936.493055555555</v>
      </c>
      <c r="AC8475" t="s">
        <v>53</v>
      </c>
      <c r="AD8475">
        <v>2972061482</v>
      </c>
      <c r="AE8475" s="1">
        <v>44635.446527777778</v>
      </c>
      <c r="AF8475" t="s">
        <v>33034</v>
      </c>
      <c r="AG8475" t="s">
        <v>46150</v>
      </c>
      <c r="AH8475" t="s">
        <v>51</v>
      </c>
      <c r="AJ8475" t="s">
        <v>53</v>
      </c>
      <c r="AL8475" t="s">
        <v>68</v>
      </c>
      <c r="AO8475" t="s">
        <v>5443</v>
      </c>
      <c r="AP8475" s="1">
        <v>45380.540972222225</v>
      </c>
    </row>
    <row r="8476" spans="1:43" x14ac:dyDescent="0.35">
      <c r="A8476" t="s">
        <v>46151</v>
      </c>
      <c r="B8476" t="s">
        <v>5982</v>
      </c>
      <c r="C8476" t="s">
        <v>46152</v>
      </c>
      <c r="F8476" t="s">
        <v>46153</v>
      </c>
      <c r="H8476" t="s">
        <v>46154</v>
      </c>
      <c r="J8476" t="s">
        <v>28176</v>
      </c>
      <c r="K8476" t="s">
        <v>46155</v>
      </c>
      <c r="M8476" t="s">
        <v>1296</v>
      </c>
      <c r="N8476" t="s">
        <v>253</v>
      </c>
      <c r="O8476">
        <v>88220</v>
      </c>
      <c r="P8476" t="s">
        <v>50</v>
      </c>
      <c r="U8476" s="1">
        <v>44935</v>
      </c>
      <c r="V8476" s="1">
        <v>44935</v>
      </c>
      <c r="W8476" s="1">
        <v>44935.409722222219</v>
      </c>
      <c r="X8476" s="1">
        <v>44935.409722222219</v>
      </c>
      <c r="AC8476" t="s">
        <v>51</v>
      </c>
      <c r="AD8476">
        <v>2969525847</v>
      </c>
      <c r="AE8476" s="1">
        <v>39251.611111111109</v>
      </c>
      <c r="AF8476" t="s">
        <v>28179</v>
      </c>
      <c r="AG8476" t="s">
        <v>46156</v>
      </c>
      <c r="AH8476" t="s">
        <v>51</v>
      </c>
      <c r="AJ8476" t="s">
        <v>53</v>
      </c>
      <c r="AL8476" t="s">
        <v>68</v>
      </c>
      <c r="AO8476" t="s">
        <v>5443</v>
      </c>
      <c r="AP8476" s="1">
        <v>44935.638888888891</v>
      </c>
    </row>
    <row r="8477" spans="1:43" x14ac:dyDescent="0.35">
      <c r="A8477" t="s">
        <v>46157</v>
      </c>
      <c r="B8477" t="s">
        <v>46158</v>
      </c>
      <c r="C8477" t="s">
        <v>46159</v>
      </c>
      <c r="F8477" t="s">
        <v>46160</v>
      </c>
      <c r="H8477" t="s">
        <v>46157</v>
      </c>
      <c r="I8477" t="s">
        <v>464</v>
      </c>
      <c r="J8477" t="s">
        <v>6387</v>
      </c>
      <c r="K8477" t="s">
        <v>46161</v>
      </c>
      <c r="M8477" t="s">
        <v>46162</v>
      </c>
      <c r="N8477" t="s">
        <v>2283</v>
      </c>
      <c r="O8477">
        <v>98248</v>
      </c>
      <c r="P8477" t="s">
        <v>50</v>
      </c>
      <c r="U8477" s="1">
        <v>44935</v>
      </c>
      <c r="V8477" s="1">
        <v>44935</v>
      </c>
      <c r="AC8477" t="s">
        <v>53</v>
      </c>
      <c r="AD8477">
        <v>2969484892</v>
      </c>
      <c r="AE8477" s="1">
        <v>37756</v>
      </c>
      <c r="AG8477" t="s">
        <v>46163</v>
      </c>
      <c r="AH8477" t="s">
        <v>51</v>
      </c>
      <c r="AJ8477" t="s">
        <v>53</v>
      </c>
      <c r="AO8477" t="s">
        <v>8142</v>
      </c>
    </row>
    <row r="8478" spans="1:43" x14ac:dyDescent="0.35">
      <c r="A8478" t="s">
        <v>46164</v>
      </c>
      <c r="B8478" t="s">
        <v>46165</v>
      </c>
      <c r="C8478" t="s">
        <v>46166</v>
      </c>
      <c r="F8478" t="s">
        <v>46167</v>
      </c>
      <c r="H8478" t="s">
        <v>46164</v>
      </c>
      <c r="J8478" t="s">
        <v>7961</v>
      </c>
      <c r="K8478" t="s">
        <v>12115</v>
      </c>
      <c r="M8478" t="s">
        <v>7964</v>
      </c>
      <c r="N8478" t="s">
        <v>264</v>
      </c>
      <c r="O8478">
        <v>78701</v>
      </c>
      <c r="P8478" t="s">
        <v>50</v>
      </c>
      <c r="U8478" s="1">
        <v>44935</v>
      </c>
      <c r="V8478" s="1">
        <v>44935</v>
      </c>
      <c r="W8478" s="1">
        <v>44936.470833333333</v>
      </c>
      <c r="X8478" s="1">
        <v>44936.470833333333</v>
      </c>
      <c r="AC8478" t="s">
        <v>53</v>
      </c>
      <c r="AD8478">
        <v>2969702039</v>
      </c>
      <c r="AE8478" s="1">
        <v>42528.619444444441</v>
      </c>
      <c r="AF8478" t="s">
        <v>9789</v>
      </c>
      <c r="AG8478" t="s">
        <v>46168</v>
      </c>
      <c r="AH8478" t="s">
        <v>51</v>
      </c>
      <c r="AJ8478" t="s">
        <v>53</v>
      </c>
      <c r="AL8478" t="s">
        <v>68</v>
      </c>
      <c r="AO8478" t="s">
        <v>5443</v>
      </c>
      <c r="AP8478" s="1">
        <v>45242.824999999997</v>
      </c>
      <c r="AQ8478" s="1">
        <v>45240.587500000001</v>
      </c>
    </row>
    <row r="8479" spans="1:43" x14ac:dyDescent="0.35">
      <c r="A8479" t="s">
        <v>46169</v>
      </c>
      <c r="B8479" t="s">
        <v>5114</v>
      </c>
      <c r="C8479" t="s">
        <v>3191</v>
      </c>
      <c r="F8479" t="s">
        <v>46170</v>
      </c>
      <c r="H8479" t="s">
        <v>46169</v>
      </c>
      <c r="J8479" t="s">
        <v>9101</v>
      </c>
      <c r="M8479" t="s">
        <v>30196</v>
      </c>
      <c r="N8479" t="s">
        <v>287</v>
      </c>
      <c r="O8479">
        <v>80516</v>
      </c>
      <c r="P8479" t="s">
        <v>50</v>
      </c>
      <c r="U8479" s="1">
        <v>44935</v>
      </c>
      <c r="V8479" s="1">
        <v>44935</v>
      </c>
      <c r="AC8479" t="s">
        <v>53</v>
      </c>
      <c r="AD8479">
        <v>2969510604</v>
      </c>
      <c r="AE8479" s="1">
        <v>38385.431944444441</v>
      </c>
      <c r="AG8479" t="s">
        <v>46171</v>
      </c>
      <c r="AH8479" t="s">
        <v>51</v>
      </c>
      <c r="AJ8479" t="s">
        <v>53</v>
      </c>
      <c r="AO8479" t="s">
        <v>5443</v>
      </c>
    </row>
    <row r="8480" spans="1:43" x14ac:dyDescent="0.35">
      <c r="A8480" t="s">
        <v>46172</v>
      </c>
      <c r="B8480" t="s">
        <v>31005</v>
      </c>
      <c r="C8480" t="s">
        <v>1076</v>
      </c>
      <c r="F8480" t="s">
        <v>46173</v>
      </c>
      <c r="H8480" t="s">
        <v>46172</v>
      </c>
      <c r="J8480" t="s">
        <v>46174</v>
      </c>
      <c r="K8480" t="s">
        <v>46175</v>
      </c>
      <c r="M8480" t="s">
        <v>4133</v>
      </c>
      <c r="N8480" t="s">
        <v>65</v>
      </c>
      <c r="O8480">
        <v>80516</v>
      </c>
      <c r="P8480" t="s">
        <v>50</v>
      </c>
      <c r="U8480" s="1">
        <v>44935</v>
      </c>
      <c r="V8480" s="1">
        <v>44935</v>
      </c>
      <c r="W8480" s="1">
        <v>44935.798611111109</v>
      </c>
      <c r="X8480" s="1">
        <v>44935.798611111109</v>
      </c>
      <c r="AC8480" t="s">
        <v>53</v>
      </c>
      <c r="AD8480">
        <v>1000000001</v>
      </c>
      <c r="AE8480" s="1">
        <v>39973.351388888892</v>
      </c>
      <c r="AF8480" t="s">
        <v>3377</v>
      </c>
      <c r="AG8480" t="s">
        <v>46176</v>
      </c>
      <c r="AH8480" t="s">
        <v>51</v>
      </c>
      <c r="AJ8480" t="s">
        <v>53</v>
      </c>
      <c r="AL8480" t="s">
        <v>78</v>
      </c>
      <c r="AO8480" t="s">
        <v>5443</v>
      </c>
      <c r="AP8480" s="1">
        <v>45013.371527777781</v>
      </c>
      <c r="AQ8480" s="1">
        <v>45012.828472222223</v>
      </c>
    </row>
    <row r="8481" spans="1:43" x14ac:dyDescent="0.35">
      <c r="A8481" t="s">
        <v>46177</v>
      </c>
      <c r="B8481" t="s">
        <v>435</v>
      </c>
      <c r="C8481" t="s">
        <v>232</v>
      </c>
      <c r="F8481" t="s">
        <v>46178</v>
      </c>
      <c r="H8481" t="s">
        <v>46177</v>
      </c>
      <c r="J8481" t="s">
        <v>46179</v>
      </c>
      <c r="K8481" t="s">
        <v>46180</v>
      </c>
      <c r="M8481" t="s">
        <v>3571</v>
      </c>
      <c r="N8481" t="s">
        <v>65</v>
      </c>
      <c r="O8481">
        <v>80022</v>
      </c>
      <c r="P8481" t="s">
        <v>50</v>
      </c>
      <c r="U8481" s="1">
        <v>44935</v>
      </c>
      <c r="V8481" s="1">
        <v>44935</v>
      </c>
      <c r="W8481" s="1">
        <v>44935.718055555553</v>
      </c>
      <c r="X8481" s="1">
        <v>44935.718055555553</v>
      </c>
      <c r="AC8481" t="s">
        <v>51</v>
      </c>
      <c r="AD8481">
        <v>2972259783</v>
      </c>
      <c r="AE8481" s="1">
        <v>44958.661111111112</v>
      </c>
      <c r="AF8481" t="s">
        <v>46181</v>
      </c>
      <c r="AG8481" t="s">
        <v>46182</v>
      </c>
      <c r="AH8481" t="s">
        <v>51</v>
      </c>
      <c r="AJ8481" t="s">
        <v>53</v>
      </c>
      <c r="AL8481" t="s">
        <v>68</v>
      </c>
      <c r="AO8481" t="s">
        <v>5443</v>
      </c>
      <c r="AP8481" s="1">
        <v>44935.716666666667</v>
      </c>
    </row>
    <row r="8482" spans="1:43" x14ac:dyDescent="0.35">
      <c r="A8482" t="s">
        <v>46183</v>
      </c>
      <c r="B8482" t="s">
        <v>46184</v>
      </c>
      <c r="C8482" t="s">
        <v>46185</v>
      </c>
      <c r="F8482">
        <f>1970-618-6736</f>
        <v>-5384</v>
      </c>
      <c r="H8482" t="s">
        <v>46183</v>
      </c>
      <c r="J8482" t="s">
        <v>46186</v>
      </c>
      <c r="N8482" t="s">
        <v>287</v>
      </c>
      <c r="O8482">
        <v>81650</v>
      </c>
      <c r="P8482" t="s">
        <v>50</v>
      </c>
      <c r="U8482" s="1">
        <v>44935</v>
      </c>
      <c r="V8482" s="1">
        <v>44935</v>
      </c>
      <c r="W8482" s="1">
        <v>44935.60833333333</v>
      </c>
      <c r="X8482" s="1">
        <v>44935.60833333333</v>
      </c>
      <c r="AC8482" t="s">
        <v>53</v>
      </c>
      <c r="AD8482">
        <v>2972259691</v>
      </c>
      <c r="AE8482" s="1">
        <v>44958.658333333333</v>
      </c>
      <c r="AF8482" t="s">
        <v>46187</v>
      </c>
      <c r="AG8482" t="s">
        <v>46188</v>
      </c>
      <c r="AH8482" t="s">
        <v>51</v>
      </c>
      <c r="AJ8482" t="s">
        <v>53</v>
      </c>
      <c r="AL8482" t="s">
        <v>68</v>
      </c>
      <c r="AO8482" t="s">
        <v>8142</v>
      </c>
      <c r="AP8482" s="1">
        <v>45161.734722222223</v>
      </c>
    </row>
    <row r="8483" spans="1:43" x14ac:dyDescent="0.35">
      <c r="A8483" t="s">
        <v>46189</v>
      </c>
      <c r="B8483" t="s">
        <v>46190</v>
      </c>
      <c r="C8483" t="s">
        <v>904</v>
      </c>
      <c r="F8483" t="s">
        <v>46191</v>
      </c>
      <c r="G8483">
        <v>9073627674</v>
      </c>
      <c r="H8483" t="s">
        <v>46192</v>
      </c>
      <c r="I8483" t="s">
        <v>1422</v>
      </c>
      <c r="J8483" t="s">
        <v>46193</v>
      </c>
      <c r="K8483" t="s">
        <v>46194</v>
      </c>
      <c r="L8483" t="s">
        <v>46195</v>
      </c>
      <c r="M8483" t="s">
        <v>46196</v>
      </c>
      <c r="N8483" t="s">
        <v>2898</v>
      </c>
      <c r="O8483">
        <v>99664</v>
      </c>
      <c r="P8483" t="s">
        <v>50</v>
      </c>
      <c r="U8483" s="1">
        <v>44936</v>
      </c>
      <c r="V8483" s="1">
        <v>44936</v>
      </c>
      <c r="AC8483" t="s">
        <v>53</v>
      </c>
      <c r="AD8483">
        <v>2969647345</v>
      </c>
      <c r="AE8483" s="1">
        <v>41908.75277777778</v>
      </c>
      <c r="AG8483" t="s">
        <v>46197</v>
      </c>
      <c r="AH8483" t="s">
        <v>51</v>
      </c>
      <c r="AJ8483" t="s">
        <v>53</v>
      </c>
      <c r="AO8483" t="s">
        <v>5443</v>
      </c>
    </row>
    <row r="8484" spans="1:43" x14ac:dyDescent="0.35">
      <c r="A8484" t="s">
        <v>46198</v>
      </c>
      <c r="B8484" t="s">
        <v>6705</v>
      </c>
      <c r="C8484" t="s">
        <v>46199</v>
      </c>
      <c r="F8484" t="s">
        <v>46200</v>
      </c>
      <c r="H8484" t="s">
        <v>46201</v>
      </c>
      <c r="J8484" t="s">
        <v>46202</v>
      </c>
      <c r="K8484" t="s">
        <v>46203</v>
      </c>
      <c r="M8484" t="s">
        <v>12936</v>
      </c>
      <c r="N8484" t="s">
        <v>5277</v>
      </c>
      <c r="O8484">
        <v>82009</v>
      </c>
      <c r="P8484" t="s">
        <v>50</v>
      </c>
      <c r="U8484" s="1">
        <v>44936</v>
      </c>
      <c r="V8484" s="1">
        <v>44936</v>
      </c>
      <c r="W8484" s="1">
        <v>44936.451388888891</v>
      </c>
      <c r="X8484" s="1">
        <v>44936.451388888891</v>
      </c>
      <c r="AC8484" t="s">
        <v>53</v>
      </c>
      <c r="AD8484">
        <v>1000000001</v>
      </c>
      <c r="AE8484" s="1">
        <v>39973.351388888892</v>
      </c>
      <c r="AF8484" t="s">
        <v>3377</v>
      </c>
      <c r="AG8484" t="s">
        <v>46204</v>
      </c>
      <c r="AH8484" t="s">
        <v>51</v>
      </c>
      <c r="AJ8484" t="s">
        <v>53</v>
      </c>
      <c r="AL8484" t="s">
        <v>78</v>
      </c>
      <c r="AO8484" t="s">
        <v>5443</v>
      </c>
      <c r="AP8484" s="1">
        <v>44936.45</v>
      </c>
    </row>
    <row r="8485" spans="1:43" x14ac:dyDescent="0.35">
      <c r="A8485" t="s">
        <v>46205</v>
      </c>
      <c r="B8485" t="s">
        <v>10555</v>
      </c>
      <c r="C8485" t="s">
        <v>302</v>
      </c>
      <c r="F8485" t="s">
        <v>46206</v>
      </c>
      <c r="H8485" t="s">
        <v>46207</v>
      </c>
      <c r="I8485" t="s">
        <v>2110</v>
      </c>
      <c r="J8485" t="s">
        <v>46208</v>
      </c>
      <c r="P8485" t="s">
        <v>50</v>
      </c>
      <c r="U8485" s="1">
        <v>44936</v>
      </c>
      <c r="V8485" s="1">
        <v>44936</v>
      </c>
      <c r="AC8485" t="s">
        <v>53</v>
      </c>
      <c r="AD8485">
        <v>2969570414</v>
      </c>
      <c r="AE8485" s="1">
        <v>40940.538888888892</v>
      </c>
      <c r="AG8485" t="s">
        <v>46209</v>
      </c>
      <c r="AH8485" t="s">
        <v>51</v>
      </c>
      <c r="AJ8485" t="s">
        <v>53</v>
      </c>
      <c r="AO8485" t="s">
        <v>8142</v>
      </c>
    </row>
    <row r="8486" spans="1:43" x14ac:dyDescent="0.35">
      <c r="A8486" t="s">
        <v>46210</v>
      </c>
      <c r="B8486" t="s">
        <v>46211</v>
      </c>
      <c r="C8486" t="s">
        <v>46212</v>
      </c>
      <c r="F8486" t="s">
        <v>46213</v>
      </c>
      <c r="H8486" t="s">
        <v>46210</v>
      </c>
      <c r="J8486" t="s">
        <v>13574</v>
      </c>
      <c r="N8486" t="s">
        <v>30029</v>
      </c>
      <c r="O8486" s="2" t="s">
        <v>46214</v>
      </c>
      <c r="P8486" t="s">
        <v>13276</v>
      </c>
      <c r="U8486" s="1">
        <v>44936</v>
      </c>
      <c r="V8486" s="1">
        <v>44936</v>
      </c>
      <c r="AC8486" t="s">
        <v>53</v>
      </c>
      <c r="AD8486">
        <v>2969823183</v>
      </c>
      <c r="AE8486" s="1">
        <v>43312.453472222223</v>
      </c>
      <c r="AG8486" t="s">
        <v>46215</v>
      </c>
      <c r="AH8486" t="s">
        <v>51</v>
      </c>
      <c r="AJ8486" t="s">
        <v>53</v>
      </c>
      <c r="AO8486" t="s">
        <v>8142</v>
      </c>
    </row>
    <row r="8487" spans="1:43" x14ac:dyDescent="0.35">
      <c r="A8487" t="s">
        <v>46216</v>
      </c>
      <c r="B8487" t="s">
        <v>46217</v>
      </c>
      <c r="C8487" t="s">
        <v>758</v>
      </c>
      <c r="F8487" t="s">
        <v>46218</v>
      </c>
      <c r="G8487" t="s">
        <v>46219</v>
      </c>
      <c r="H8487" t="s">
        <v>46216</v>
      </c>
      <c r="J8487" t="s">
        <v>4241</v>
      </c>
      <c r="N8487" t="s">
        <v>637</v>
      </c>
      <c r="O8487">
        <v>77048</v>
      </c>
      <c r="P8487" t="s">
        <v>50</v>
      </c>
      <c r="U8487" s="1">
        <v>44936</v>
      </c>
      <c r="V8487" s="1">
        <v>44936</v>
      </c>
      <c r="W8487" s="1">
        <v>44936.370833333334</v>
      </c>
      <c r="X8487" s="1">
        <v>44936.370833333334</v>
      </c>
      <c r="AC8487" t="s">
        <v>53</v>
      </c>
      <c r="AD8487">
        <v>2969480277</v>
      </c>
      <c r="AE8487" s="1">
        <v>37439</v>
      </c>
      <c r="AG8487" t="s">
        <v>46220</v>
      </c>
      <c r="AH8487" t="s">
        <v>51</v>
      </c>
      <c r="AJ8487" t="s">
        <v>53</v>
      </c>
      <c r="AL8487" t="s">
        <v>78</v>
      </c>
      <c r="AO8487" t="s">
        <v>8142</v>
      </c>
    </row>
    <row r="8488" spans="1:43" x14ac:dyDescent="0.35">
      <c r="A8488" t="s">
        <v>46221</v>
      </c>
      <c r="B8488" t="s">
        <v>31023</v>
      </c>
      <c r="C8488" t="s">
        <v>27414</v>
      </c>
      <c r="F8488" t="s">
        <v>46222</v>
      </c>
      <c r="H8488" t="s">
        <v>46221</v>
      </c>
      <c r="J8488" t="s">
        <v>46223</v>
      </c>
      <c r="K8488" t="s">
        <v>46224</v>
      </c>
      <c r="M8488" t="s">
        <v>6333</v>
      </c>
      <c r="N8488" t="s">
        <v>65</v>
      </c>
      <c r="O8488">
        <v>80132</v>
      </c>
      <c r="P8488" t="s">
        <v>50</v>
      </c>
      <c r="U8488" s="1">
        <v>44936</v>
      </c>
      <c r="V8488" s="1">
        <v>44936</v>
      </c>
      <c r="W8488" s="1">
        <v>44936.5</v>
      </c>
      <c r="X8488" s="1">
        <v>44936.5</v>
      </c>
      <c r="AC8488" t="s">
        <v>53</v>
      </c>
      <c r="AD8488">
        <v>2972172882</v>
      </c>
      <c r="AE8488" s="1">
        <v>44936.503472222219</v>
      </c>
      <c r="AF8488" t="s">
        <v>46225</v>
      </c>
      <c r="AG8488" t="s">
        <v>46226</v>
      </c>
      <c r="AH8488" t="s">
        <v>51</v>
      </c>
      <c r="AJ8488" t="s">
        <v>53</v>
      </c>
      <c r="AL8488" t="s">
        <v>68</v>
      </c>
      <c r="AO8488" t="s">
        <v>5443</v>
      </c>
      <c r="AP8488" s="1">
        <v>45379.413888888892</v>
      </c>
    </row>
    <row r="8489" spans="1:43" x14ac:dyDescent="0.35">
      <c r="A8489" t="s">
        <v>46227</v>
      </c>
      <c r="B8489" t="s">
        <v>24903</v>
      </c>
      <c r="C8489" t="s">
        <v>3349</v>
      </c>
      <c r="F8489" t="s">
        <v>46228</v>
      </c>
      <c r="H8489" t="s">
        <v>46227</v>
      </c>
      <c r="J8489" t="s">
        <v>5239</v>
      </c>
      <c r="K8489" t="s">
        <v>5218</v>
      </c>
      <c r="M8489" t="s">
        <v>2783</v>
      </c>
      <c r="N8489" t="s">
        <v>264</v>
      </c>
      <c r="O8489">
        <v>77269</v>
      </c>
      <c r="P8489" t="s">
        <v>50</v>
      </c>
      <c r="U8489" s="1">
        <v>44936</v>
      </c>
      <c r="V8489" s="1">
        <v>44936</v>
      </c>
      <c r="W8489" s="1">
        <v>44936.488888888889</v>
      </c>
      <c r="X8489" s="1">
        <v>44936.488888888889</v>
      </c>
      <c r="AC8489" t="s">
        <v>53</v>
      </c>
      <c r="AD8489">
        <v>2969475162</v>
      </c>
      <c r="AE8489" s="1">
        <v>37147</v>
      </c>
      <c r="AF8489" t="s">
        <v>35552</v>
      </c>
      <c r="AG8489" t="s">
        <v>46229</v>
      </c>
      <c r="AH8489" t="s">
        <v>51</v>
      </c>
      <c r="AJ8489" t="s">
        <v>53</v>
      </c>
      <c r="AL8489" t="s">
        <v>68</v>
      </c>
      <c r="AO8489" t="s">
        <v>5443</v>
      </c>
      <c r="AP8489" s="1">
        <v>44936.488194444442</v>
      </c>
    </row>
    <row r="8490" spans="1:43" x14ac:dyDescent="0.35">
      <c r="A8490" t="s">
        <v>46230</v>
      </c>
      <c r="B8490" t="s">
        <v>46231</v>
      </c>
      <c r="C8490" t="s">
        <v>46232</v>
      </c>
      <c r="F8490" t="s">
        <v>46233</v>
      </c>
      <c r="H8490" t="s">
        <v>46230</v>
      </c>
      <c r="J8490" t="s">
        <v>46234</v>
      </c>
      <c r="K8490" t="s">
        <v>46235</v>
      </c>
      <c r="M8490" t="s">
        <v>159</v>
      </c>
      <c r="N8490" t="s">
        <v>65</v>
      </c>
      <c r="O8490">
        <v>80907</v>
      </c>
      <c r="P8490" t="s">
        <v>50</v>
      </c>
      <c r="U8490" s="1">
        <v>44936</v>
      </c>
      <c r="V8490" s="1">
        <v>44936</v>
      </c>
      <c r="W8490" s="1">
        <v>44936.443055555559</v>
      </c>
      <c r="X8490" s="1">
        <v>44936.443055555559</v>
      </c>
      <c r="AC8490" t="s">
        <v>53</v>
      </c>
      <c r="AD8490">
        <v>2969608691</v>
      </c>
      <c r="AE8490" s="1">
        <v>41662.450694444444</v>
      </c>
      <c r="AF8490" t="s">
        <v>1008</v>
      </c>
      <c r="AG8490" t="s">
        <v>46236</v>
      </c>
      <c r="AH8490" t="s">
        <v>51</v>
      </c>
      <c r="AJ8490" t="s">
        <v>53</v>
      </c>
      <c r="AL8490" t="s">
        <v>68</v>
      </c>
      <c r="AO8490" t="s">
        <v>5443</v>
      </c>
      <c r="AP8490" s="1">
        <v>45217.943055555559</v>
      </c>
      <c r="AQ8490" s="1">
        <v>45000.421527777777</v>
      </c>
    </row>
    <row r="8491" spans="1:43" x14ac:dyDescent="0.35">
      <c r="A8491" t="s">
        <v>46237</v>
      </c>
      <c r="B8491" t="s">
        <v>653</v>
      </c>
      <c r="C8491" t="s">
        <v>30887</v>
      </c>
      <c r="D8491" t="s">
        <v>861</v>
      </c>
      <c r="F8491" t="s">
        <v>47</v>
      </c>
      <c r="H8491" t="s">
        <v>46238</v>
      </c>
      <c r="J8491" t="s">
        <v>49</v>
      </c>
      <c r="P8491" t="s">
        <v>50</v>
      </c>
      <c r="U8491" s="1">
        <v>44936</v>
      </c>
      <c r="V8491" s="1">
        <v>44936</v>
      </c>
      <c r="W8491" s="1">
        <v>44958.696527777778</v>
      </c>
      <c r="X8491" s="1">
        <v>45160.595138888886</v>
      </c>
      <c r="Y8491" s="1">
        <v>45152.369444444441</v>
      </c>
      <c r="AC8491" t="s">
        <v>53</v>
      </c>
      <c r="AD8491">
        <v>1000000000</v>
      </c>
      <c r="AE8491" s="1">
        <v>37295</v>
      </c>
      <c r="AG8491" t="s">
        <v>46239</v>
      </c>
      <c r="AH8491" t="s">
        <v>51</v>
      </c>
      <c r="AJ8491" t="s">
        <v>53</v>
      </c>
      <c r="AL8491" t="s">
        <v>68</v>
      </c>
      <c r="AO8491" t="s">
        <v>5443</v>
      </c>
      <c r="AP8491" s="1">
        <v>45456.678472222222</v>
      </c>
    </row>
    <row r="8492" spans="1:43" x14ac:dyDescent="0.35">
      <c r="A8492">
        <v>351145</v>
      </c>
      <c r="B8492" t="s">
        <v>46240</v>
      </c>
      <c r="C8492" t="s">
        <v>16792</v>
      </c>
      <c r="F8492" t="s">
        <v>41747</v>
      </c>
      <c r="H8492" t="s">
        <v>43432</v>
      </c>
      <c r="J8492" t="s">
        <v>18584</v>
      </c>
      <c r="N8492" t="s">
        <v>287</v>
      </c>
      <c r="O8492">
        <v>80929</v>
      </c>
      <c r="P8492" t="s">
        <v>50</v>
      </c>
      <c r="U8492" s="1">
        <v>44936</v>
      </c>
      <c r="V8492" s="1">
        <v>44936</v>
      </c>
      <c r="W8492" s="1">
        <v>44936.574999999997</v>
      </c>
      <c r="X8492" s="1">
        <v>44936.574999999997</v>
      </c>
      <c r="AC8492" t="s">
        <v>53</v>
      </c>
      <c r="AD8492">
        <v>2969543968</v>
      </c>
      <c r="AE8492" s="1">
        <v>40032.470138888886</v>
      </c>
      <c r="AG8492" t="s">
        <v>46241</v>
      </c>
      <c r="AH8492" t="s">
        <v>51</v>
      </c>
      <c r="AJ8492" t="s">
        <v>53</v>
      </c>
      <c r="AL8492" t="s">
        <v>78</v>
      </c>
      <c r="AO8492" t="s">
        <v>8142</v>
      </c>
    </row>
    <row r="8493" spans="1:43" x14ac:dyDescent="0.35">
      <c r="A8493">
        <v>338076</v>
      </c>
      <c r="B8493" t="s">
        <v>903</v>
      </c>
      <c r="C8493" t="s">
        <v>14828</v>
      </c>
      <c r="F8493">
        <v>14802449235</v>
      </c>
      <c r="H8493" t="s">
        <v>43428</v>
      </c>
      <c r="J8493" t="s">
        <v>18584</v>
      </c>
      <c r="K8493" t="s">
        <v>46242</v>
      </c>
      <c r="M8493" t="s">
        <v>4422</v>
      </c>
      <c r="N8493" t="s">
        <v>287</v>
      </c>
      <c r="O8493">
        <v>80807</v>
      </c>
      <c r="P8493" t="s">
        <v>50</v>
      </c>
      <c r="U8493" s="1">
        <v>44936</v>
      </c>
      <c r="V8493" s="1">
        <v>44936</v>
      </c>
      <c r="W8493" s="1">
        <v>44936.568749999999</v>
      </c>
      <c r="X8493" s="1">
        <v>44936.568749999999</v>
      </c>
      <c r="AC8493" t="s">
        <v>53</v>
      </c>
      <c r="AD8493">
        <v>2969543968</v>
      </c>
      <c r="AE8493" s="1">
        <v>40032.470138888886</v>
      </c>
      <c r="AG8493" t="s">
        <v>46243</v>
      </c>
      <c r="AH8493" t="s">
        <v>51</v>
      </c>
      <c r="AJ8493" t="s">
        <v>53</v>
      </c>
      <c r="AL8493" t="s">
        <v>78</v>
      </c>
      <c r="AO8493" t="s">
        <v>8142</v>
      </c>
    </row>
    <row r="8494" spans="1:43" x14ac:dyDescent="0.35">
      <c r="A8494">
        <v>354015</v>
      </c>
      <c r="B8494" t="s">
        <v>46244</v>
      </c>
      <c r="C8494" t="s">
        <v>46245</v>
      </c>
      <c r="F8494" t="s">
        <v>43635</v>
      </c>
      <c r="H8494" t="s">
        <v>43396</v>
      </c>
      <c r="J8494" t="s">
        <v>12614</v>
      </c>
      <c r="N8494" t="s">
        <v>287</v>
      </c>
      <c r="O8494">
        <v>80929</v>
      </c>
      <c r="P8494" t="s">
        <v>50</v>
      </c>
      <c r="U8494" s="1">
        <v>44936</v>
      </c>
      <c r="V8494" s="1">
        <v>44936</v>
      </c>
      <c r="W8494" s="1">
        <v>44936.521527777775</v>
      </c>
      <c r="X8494" s="1">
        <v>44936.521527777775</v>
      </c>
      <c r="AC8494" t="s">
        <v>53</v>
      </c>
      <c r="AD8494">
        <v>2969543968</v>
      </c>
      <c r="AE8494" s="1">
        <v>40032.470138888886</v>
      </c>
      <c r="AG8494" t="s">
        <v>46246</v>
      </c>
      <c r="AH8494" t="s">
        <v>51</v>
      </c>
      <c r="AJ8494" t="s">
        <v>53</v>
      </c>
      <c r="AL8494" t="s">
        <v>78</v>
      </c>
      <c r="AO8494" t="s">
        <v>8142</v>
      </c>
    </row>
    <row r="8495" spans="1:43" x14ac:dyDescent="0.35">
      <c r="A8495">
        <v>347695</v>
      </c>
      <c r="B8495" t="s">
        <v>46247</v>
      </c>
      <c r="C8495" t="s">
        <v>46248</v>
      </c>
      <c r="F8495" t="s">
        <v>41747</v>
      </c>
      <c r="H8495" t="s">
        <v>43396</v>
      </c>
      <c r="J8495" t="s">
        <v>18584</v>
      </c>
      <c r="N8495" t="s">
        <v>287</v>
      </c>
      <c r="O8495">
        <v>80929</v>
      </c>
      <c r="P8495" t="s">
        <v>50</v>
      </c>
      <c r="U8495" s="1">
        <v>44936</v>
      </c>
      <c r="V8495" s="1">
        <v>44936</v>
      </c>
      <c r="W8495" s="1">
        <v>44936.517361111109</v>
      </c>
      <c r="X8495" s="1">
        <v>44936.517361111109</v>
      </c>
      <c r="AC8495" t="s">
        <v>53</v>
      </c>
      <c r="AD8495">
        <v>2969543968</v>
      </c>
      <c r="AE8495" s="1">
        <v>40032.470138888886</v>
      </c>
      <c r="AG8495" t="s">
        <v>46249</v>
      </c>
      <c r="AH8495" t="s">
        <v>51</v>
      </c>
      <c r="AJ8495" t="s">
        <v>53</v>
      </c>
      <c r="AL8495" t="s">
        <v>78</v>
      </c>
      <c r="AO8495" t="s">
        <v>8142</v>
      </c>
    </row>
    <row r="8496" spans="1:43" x14ac:dyDescent="0.35">
      <c r="A8496">
        <v>344631</v>
      </c>
      <c r="B8496" t="s">
        <v>46250</v>
      </c>
      <c r="C8496" t="s">
        <v>177</v>
      </c>
      <c r="F8496" t="s">
        <v>41747</v>
      </c>
      <c r="H8496" t="s">
        <v>43396</v>
      </c>
      <c r="J8496" t="s">
        <v>18584</v>
      </c>
      <c r="N8496" t="s">
        <v>287</v>
      </c>
      <c r="O8496">
        <v>80929</v>
      </c>
      <c r="P8496" t="s">
        <v>50</v>
      </c>
      <c r="U8496" s="1">
        <v>44936</v>
      </c>
      <c r="V8496" s="1">
        <v>44936</v>
      </c>
      <c r="W8496" s="1">
        <v>44936.513194444444</v>
      </c>
      <c r="X8496" s="1">
        <v>44936.513194444444</v>
      </c>
      <c r="AC8496" t="s">
        <v>53</v>
      </c>
      <c r="AD8496">
        <v>2969543968</v>
      </c>
      <c r="AE8496" s="1">
        <v>40032.470138888886</v>
      </c>
      <c r="AG8496" t="s">
        <v>46251</v>
      </c>
      <c r="AH8496" t="s">
        <v>51</v>
      </c>
      <c r="AJ8496" t="s">
        <v>53</v>
      </c>
      <c r="AL8496" t="s">
        <v>78</v>
      </c>
      <c r="AO8496" t="s">
        <v>8142</v>
      </c>
    </row>
    <row r="8497" spans="1:43" x14ac:dyDescent="0.35">
      <c r="A8497">
        <v>354098</v>
      </c>
      <c r="B8497" t="s">
        <v>10285</v>
      </c>
      <c r="C8497" t="s">
        <v>46252</v>
      </c>
      <c r="F8497" t="s">
        <v>41747</v>
      </c>
      <c r="H8497" t="s">
        <v>43428</v>
      </c>
      <c r="N8497" t="s">
        <v>287</v>
      </c>
      <c r="O8497">
        <v>80906</v>
      </c>
      <c r="P8497" t="s">
        <v>50</v>
      </c>
      <c r="U8497" s="1">
        <v>44936</v>
      </c>
      <c r="V8497" s="1">
        <v>44936</v>
      </c>
      <c r="AC8497" t="s">
        <v>53</v>
      </c>
      <c r="AG8497" t="s">
        <v>46253</v>
      </c>
      <c r="AH8497" t="s">
        <v>51</v>
      </c>
      <c r="AJ8497" t="s">
        <v>53</v>
      </c>
      <c r="AL8497" t="s">
        <v>78</v>
      </c>
      <c r="AO8497" t="s">
        <v>8142</v>
      </c>
    </row>
    <row r="8498" spans="1:43" x14ac:dyDescent="0.35">
      <c r="A8498" t="s">
        <v>46254</v>
      </c>
      <c r="B8498" t="s">
        <v>46255</v>
      </c>
      <c r="C8498" t="s">
        <v>218</v>
      </c>
      <c r="F8498" t="s">
        <v>46256</v>
      </c>
      <c r="H8498" t="s">
        <v>46254</v>
      </c>
      <c r="J8498" t="s">
        <v>46257</v>
      </c>
      <c r="K8498" t="s">
        <v>46258</v>
      </c>
      <c r="M8498" t="s">
        <v>325</v>
      </c>
      <c r="N8498" t="s">
        <v>65</v>
      </c>
      <c r="O8498">
        <v>81301</v>
      </c>
      <c r="P8498" t="s">
        <v>50</v>
      </c>
      <c r="U8498" s="1">
        <v>44936</v>
      </c>
      <c r="V8498" s="1">
        <v>44936</v>
      </c>
      <c r="W8498" s="1">
        <v>44936.363888888889</v>
      </c>
      <c r="X8498" s="1">
        <v>44936.363888888889</v>
      </c>
      <c r="AC8498" t="s">
        <v>51</v>
      </c>
      <c r="AD8498">
        <v>1000000001</v>
      </c>
      <c r="AE8498" s="1">
        <v>39973.351388888892</v>
      </c>
      <c r="AF8498" t="s">
        <v>3377</v>
      </c>
      <c r="AG8498" t="s">
        <v>46259</v>
      </c>
      <c r="AH8498" t="s">
        <v>51</v>
      </c>
      <c r="AJ8498" t="s">
        <v>53</v>
      </c>
      <c r="AL8498" t="s">
        <v>78</v>
      </c>
      <c r="AO8498" t="s">
        <v>5443</v>
      </c>
      <c r="AP8498" s="1">
        <v>44936.362500000003</v>
      </c>
    </row>
    <row r="8499" spans="1:43" x14ac:dyDescent="0.35">
      <c r="A8499" t="s">
        <v>46260</v>
      </c>
      <c r="B8499" t="s">
        <v>43782</v>
      </c>
      <c r="C8499" t="s">
        <v>3285</v>
      </c>
      <c r="F8499" t="s">
        <v>46261</v>
      </c>
      <c r="H8499" t="s">
        <v>46262</v>
      </c>
      <c r="J8499" t="s">
        <v>31111</v>
      </c>
      <c r="P8499" t="s">
        <v>50</v>
      </c>
      <c r="U8499" s="1">
        <v>44936</v>
      </c>
      <c r="V8499" s="1">
        <v>44936</v>
      </c>
      <c r="AC8499" t="s">
        <v>53</v>
      </c>
      <c r="AD8499">
        <v>2969475309</v>
      </c>
      <c r="AE8499" s="1">
        <v>37159</v>
      </c>
      <c r="AG8499" t="s">
        <v>46263</v>
      </c>
      <c r="AH8499" t="s">
        <v>51</v>
      </c>
      <c r="AJ8499" t="s">
        <v>53</v>
      </c>
      <c r="AO8499" t="s">
        <v>8142</v>
      </c>
    </row>
    <row r="8500" spans="1:43" x14ac:dyDescent="0.35">
      <c r="A8500" t="s">
        <v>46264</v>
      </c>
      <c r="B8500" t="s">
        <v>31137</v>
      </c>
      <c r="C8500" t="s">
        <v>18603</v>
      </c>
      <c r="F8500" t="s">
        <v>46265</v>
      </c>
      <c r="H8500" t="s">
        <v>46266</v>
      </c>
      <c r="J8500" t="s">
        <v>31111</v>
      </c>
      <c r="P8500" t="s">
        <v>50</v>
      </c>
      <c r="U8500" s="1">
        <v>44937</v>
      </c>
      <c r="V8500" s="1">
        <v>44937</v>
      </c>
      <c r="AC8500" t="s">
        <v>53</v>
      </c>
      <c r="AD8500">
        <v>2969475309</v>
      </c>
      <c r="AE8500" s="1">
        <v>37159</v>
      </c>
      <c r="AG8500" t="s">
        <v>46267</v>
      </c>
      <c r="AH8500" t="s">
        <v>51</v>
      </c>
      <c r="AJ8500" t="s">
        <v>53</v>
      </c>
      <c r="AO8500" t="s">
        <v>8142</v>
      </c>
    </row>
    <row r="8501" spans="1:43" x14ac:dyDescent="0.35">
      <c r="A8501" t="s">
        <v>46268</v>
      </c>
      <c r="B8501" t="s">
        <v>24815</v>
      </c>
      <c r="C8501" t="s">
        <v>46269</v>
      </c>
      <c r="F8501" t="s">
        <v>46270</v>
      </c>
      <c r="H8501" t="s">
        <v>46268</v>
      </c>
      <c r="J8501" t="s">
        <v>46271</v>
      </c>
      <c r="K8501" t="s">
        <v>46272</v>
      </c>
      <c r="L8501" t="s">
        <v>46273</v>
      </c>
      <c r="M8501" t="s">
        <v>2783</v>
      </c>
      <c r="N8501" t="s">
        <v>264</v>
      </c>
      <c r="O8501">
        <v>77042</v>
      </c>
      <c r="P8501" t="s">
        <v>50</v>
      </c>
      <c r="U8501" s="1">
        <v>44937</v>
      </c>
      <c r="V8501" s="1">
        <v>44937</v>
      </c>
      <c r="W8501" s="1">
        <v>44937.476388888892</v>
      </c>
      <c r="X8501" s="1">
        <v>44937.476388888892</v>
      </c>
      <c r="AC8501" t="s">
        <v>53</v>
      </c>
      <c r="AD8501">
        <v>2972173553</v>
      </c>
      <c r="AE8501" s="1">
        <v>44938.675694444442</v>
      </c>
      <c r="AF8501" t="s">
        <v>46274</v>
      </c>
      <c r="AG8501" t="s">
        <v>46275</v>
      </c>
      <c r="AH8501" t="s">
        <v>51</v>
      </c>
      <c r="AJ8501" t="s">
        <v>53</v>
      </c>
      <c r="AL8501" t="s">
        <v>68</v>
      </c>
      <c r="AO8501" t="s">
        <v>5443</v>
      </c>
      <c r="AP8501" s="1">
        <v>45468.64166666667</v>
      </c>
      <c r="AQ8501" s="1">
        <v>45412.311805555553</v>
      </c>
    </row>
    <row r="8502" spans="1:43" x14ac:dyDescent="0.35">
      <c r="A8502" t="s">
        <v>46276</v>
      </c>
      <c r="B8502" t="s">
        <v>5107</v>
      </c>
      <c r="C8502" t="s">
        <v>14377</v>
      </c>
      <c r="F8502" t="s">
        <v>46277</v>
      </c>
      <c r="H8502" t="s">
        <v>46276</v>
      </c>
      <c r="J8502" t="s">
        <v>46278</v>
      </c>
      <c r="K8502" t="s">
        <v>46279</v>
      </c>
      <c r="M8502" t="s">
        <v>46280</v>
      </c>
      <c r="N8502" t="s">
        <v>1217</v>
      </c>
      <c r="O8502">
        <v>67732</v>
      </c>
      <c r="P8502" t="s">
        <v>50</v>
      </c>
      <c r="U8502" s="1">
        <v>44937</v>
      </c>
      <c r="V8502" s="1">
        <v>44937</v>
      </c>
      <c r="W8502" s="1">
        <v>44937.897222222222</v>
      </c>
      <c r="X8502" s="1">
        <v>44937.897222222222</v>
      </c>
      <c r="AC8502" t="s">
        <v>53</v>
      </c>
      <c r="AD8502">
        <v>2974453691</v>
      </c>
      <c r="AE8502" s="1">
        <v>45426.695833333331</v>
      </c>
      <c r="AG8502" t="s">
        <v>46281</v>
      </c>
      <c r="AH8502" t="s">
        <v>51</v>
      </c>
      <c r="AJ8502" t="s">
        <v>53</v>
      </c>
      <c r="AL8502" t="s">
        <v>78</v>
      </c>
      <c r="AO8502" t="s">
        <v>5443</v>
      </c>
      <c r="AP8502" s="1">
        <v>44937.895833333336</v>
      </c>
    </row>
    <row r="8503" spans="1:43" x14ac:dyDescent="0.35">
      <c r="A8503" t="s">
        <v>46282</v>
      </c>
      <c r="B8503" t="s">
        <v>12132</v>
      </c>
      <c r="C8503" t="s">
        <v>759</v>
      </c>
      <c r="F8503" t="s">
        <v>46283</v>
      </c>
      <c r="H8503" t="s">
        <v>46282</v>
      </c>
      <c r="J8503" t="s">
        <v>39936</v>
      </c>
      <c r="M8503" t="s">
        <v>525</v>
      </c>
      <c r="N8503" t="s">
        <v>287</v>
      </c>
      <c r="O8503">
        <v>80017</v>
      </c>
      <c r="P8503" t="s">
        <v>50</v>
      </c>
      <c r="U8503" s="1">
        <v>44937</v>
      </c>
      <c r="V8503" s="1">
        <v>44937</v>
      </c>
      <c r="W8503" s="1">
        <v>44937.352083333331</v>
      </c>
      <c r="X8503" s="1">
        <v>44937.352083333331</v>
      </c>
      <c r="AC8503" t="s">
        <v>53</v>
      </c>
      <c r="AD8503">
        <v>2969503187</v>
      </c>
      <c r="AE8503" s="1">
        <v>37909</v>
      </c>
      <c r="AF8503" t="s">
        <v>5740</v>
      </c>
      <c r="AG8503" t="s">
        <v>46284</v>
      </c>
      <c r="AH8503" t="s">
        <v>51</v>
      </c>
      <c r="AJ8503" t="s">
        <v>53</v>
      </c>
      <c r="AL8503" t="s">
        <v>78</v>
      </c>
      <c r="AO8503" t="s">
        <v>8142</v>
      </c>
    </row>
    <row r="8504" spans="1:43" x14ac:dyDescent="0.35">
      <c r="A8504" t="s">
        <v>46285</v>
      </c>
      <c r="B8504" t="s">
        <v>18153</v>
      </c>
      <c r="C8504" t="s">
        <v>2347</v>
      </c>
      <c r="F8504">
        <f>1970-376-7621</f>
        <v>-6027</v>
      </c>
      <c r="H8504" t="s">
        <v>46285</v>
      </c>
      <c r="J8504" t="s">
        <v>46286</v>
      </c>
      <c r="N8504" t="s">
        <v>287</v>
      </c>
      <c r="O8504">
        <v>81658</v>
      </c>
      <c r="P8504" t="s">
        <v>50</v>
      </c>
      <c r="U8504" s="1">
        <v>44937</v>
      </c>
      <c r="V8504" s="1">
        <v>44937</v>
      </c>
      <c r="W8504" s="1">
        <v>44937.581944444442</v>
      </c>
      <c r="X8504" s="1">
        <v>44937.581944444442</v>
      </c>
      <c r="AC8504" t="s">
        <v>53</v>
      </c>
      <c r="AD8504">
        <v>2972173552</v>
      </c>
      <c r="AE8504" s="1">
        <v>44938.673611111109</v>
      </c>
      <c r="AF8504" t="s">
        <v>46287</v>
      </c>
      <c r="AG8504" t="s">
        <v>46288</v>
      </c>
      <c r="AH8504" t="s">
        <v>51</v>
      </c>
      <c r="AJ8504" t="s">
        <v>53</v>
      </c>
      <c r="AL8504" t="s">
        <v>68</v>
      </c>
      <c r="AO8504" t="s">
        <v>5443</v>
      </c>
      <c r="AP8504" s="1">
        <v>44937.584722222222</v>
      </c>
    </row>
    <row r="8505" spans="1:43" x14ac:dyDescent="0.35">
      <c r="A8505" t="s">
        <v>46289</v>
      </c>
      <c r="B8505" t="s">
        <v>903</v>
      </c>
      <c r="C8505" t="s">
        <v>16439</v>
      </c>
      <c r="H8505" t="s">
        <v>46290</v>
      </c>
      <c r="J8505" t="s">
        <v>92</v>
      </c>
      <c r="P8505" t="s">
        <v>50</v>
      </c>
      <c r="U8505" s="1">
        <v>44937</v>
      </c>
      <c r="V8505" s="1">
        <v>44937</v>
      </c>
      <c r="W8505" s="1">
        <v>44938.499305555553</v>
      </c>
      <c r="X8505" s="1">
        <v>44938.499305555553</v>
      </c>
      <c r="AC8505" t="s">
        <v>53</v>
      </c>
      <c r="AD8505">
        <v>2969475309</v>
      </c>
      <c r="AE8505" s="1">
        <v>37159</v>
      </c>
      <c r="AF8505" t="s">
        <v>1154</v>
      </c>
      <c r="AG8505" t="s">
        <v>46291</v>
      </c>
      <c r="AH8505" t="s">
        <v>51</v>
      </c>
      <c r="AJ8505" t="s">
        <v>53</v>
      </c>
      <c r="AL8505" t="s">
        <v>68</v>
      </c>
      <c r="AO8505" t="s">
        <v>5443</v>
      </c>
      <c r="AP8505" s="1">
        <v>45379.38958333333</v>
      </c>
      <c r="AQ8505" s="1">
        <v>45371.435416666667</v>
      </c>
    </row>
    <row r="8506" spans="1:43" x14ac:dyDescent="0.35">
      <c r="A8506" t="s">
        <v>46292</v>
      </c>
      <c r="B8506" t="s">
        <v>9824</v>
      </c>
      <c r="C8506" t="s">
        <v>5143</v>
      </c>
      <c r="F8506" t="s">
        <v>46293</v>
      </c>
      <c r="H8506" t="s">
        <v>46292</v>
      </c>
      <c r="J8506" t="s">
        <v>46294</v>
      </c>
      <c r="K8506" t="s">
        <v>46295</v>
      </c>
      <c r="M8506" t="s">
        <v>1296</v>
      </c>
      <c r="N8506" t="s">
        <v>253</v>
      </c>
      <c r="O8506">
        <v>88220</v>
      </c>
      <c r="P8506" t="s">
        <v>50</v>
      </c>
      <c r="U8506" s="1">
        <v>44938</v>
      </c>
      <c r="V8506" s="1">
        <v>44938</v>
      </c>
      <c r="W8506" s="1">
        <v>44938.634722222225</v>
      </c>
      <c r="X8506" s="1">
        <v>44938.634722222225</v>
      </c>
      <c r="AC8506" t="s">
        <v>53</v>
      </c>
      <c r="AD8506">
        <v>2969782511</v>
      </c>
      <c r="AE8506" s="1">
        <v>43167.54791666667</v>
      </c>
      <c r="AG8506" t="s">
        <v>46296</v>
      </c>
      <c r="AH8506" t="s">
        <v>51</v>
      </c>
      <c r="AJ8506" t="s">
        <v>53</v>
      </c>
      <c r="AL8506" t="s">
        <v>68</v>
      </c>
      <c r="AO8506" t="s">
        <v>5443</v>
      </c>
      <c r="AP8506" s="1">
        <v>45194.352777777778</v>
      </c>
    </row>
    <row r="8507" spans="1:43" x14ac:dyDescent="0.35">
      <c r="A8507" t="s">
        <v>46297</v>
      </c>
      <c r="B8507" t="s">
        <v>46298</v>
      </c>
      <c r="C8507" t="s">
        <v>46299</v>
      </c>
      <c r="F8507" t="s">
        <v>46300</v>
      </c>
      <c r="H8507" t="s">
        <v>46297</v>
      </c>
      <c r="J8507" t="s">
        <v>7142</v>
      </c>
      <c r="K8507" t="s">
        <v>26185</v>
      </c>
      <c r="M8507" t="s">
        <v>1296</v>
      </c>
      <c r="N8507" t="s">
        <v>253</v>
      </c>
      <c r="O8507">
        <v>88220</v>
      </c>
      <c r="P8507" t="s">
        <v>50</v>
      </c>
      <c r="U8507" s="1">
        <v>44938</v>
      </c>
      <c r="V8507" s="1">
        <v>44938</v>
      </c>
      <c r="W8507" s="1">
        <v>44938.433333333334</v>
      </c>
      <c r="X8507" s="1">
        <v>44938.433333333334</v>
      </c>
      <c r="AC8507" t="s">
        <v>53</v>
      </c>
      <c r="AD8507">
        <v>2969584761</v>
      </c>
      <c r="AE8507" s="1">
        <v>41288.714583333334</v>
      </c>
      <c r="AF8507" t="s">
        <v>26234</v>
      </c>
      <c r="AG8507" t="s">
        <v>46301</v>
      </c>
      <c r="AH8507" t="s">
        <v>51</v>
      </c>
      <c r="AJ8507" t="s">
        <v>53</v>
      </c>
      <c r="AL8507" t="s">
        <v>68</v>
      </c>
      <c r="AO8507" t="s">
        <v>5443</v>
      </c>
      <c r="AP8507" s="1">
        <v>45474.406944444447</v>
      </c>
    </row>
    <row r="8508" spans="1:43" x14ac:dyDescent="0.35">
      <c r="A8508" t="s">
        <v>46302</v>
      </c>
      <c r="B8508" t="s">
        <v>34605</v>
      </c>
      <c r="C8508" t="s">
        <v>12549</v>
      </c>
      <c r="F8508" t="s">
        <v>34606</v>
      </c>
      <c r="H8508" t="s">
        <v>34604</v>
      </c>
      <c r="J8508" t="s">
        <v>30543</v>
      </c>
      <c r="K8508" t="s">
        <v>46303</v>
      </c>
      <c r="M8508" t="s">
        <v>4583</v>
      </c>
      <c r="N8508" t="s">
        <v>213</v>
      </c>
      <c r="O8508">
        <v>87508</v>
      </c>
      <c r="P8508" t="s">
        <v>50</v>
      </c>
      <c r="U8508" s="1">
        <v>44938</v>
      </c>
      <c r="V8508" s="1">
        <v>44938</v>
      </c>
      <c r="W8508" s="1">
        <v>44938.505555555559</v>
      </c>
      <c r="X8508" s="1">
        <v>44938.505555555559</v>
      </c>
      <c r="AC8508" t="s">
        <v>53</v>
      </c>
      <c r="AD8508">
        <v>2972054214</v>
      </c>
      <c r="AE8508" s="1">
        <v>44596.404166666667</v>
      </c>
      <c r="AF8508" t="s">
        <v>30544</v>
      </c>
      <c r="AG8508" t="s">
        <v>46304</v>
      </c>
      <c r="AH8508" t="s">
        <v>51</v>
      </c>
      <c r="AJ8508" t="s">
        <v>53</v>
      </c>
      <c r="AL8508" t="s">
        <v>68</v>
      </c>
      <c r="AO8508" t="s">
        <v>5443</v>
      </c>
      <c r="AP8508" s="1">
        <v>45408.466666666667</v>
      </c>
      <c r="AQ8508" s="1">
        <v>45229.728472222225</v>
      </c>
    </row>
    <row r="8509" spans="1:43" x14ac:dyDescent="0.35">
      <c r="A8509" t="s">
        <v>46305</v>
      </c>
      <c r="B8509" t="s">
        <v>46306</v>
      </c>
      <c r="C8509" t="s">
        <v>28686</v>
      </c>
      <c r="F8509">
        <v>13036785590</v>
      </c>
      <c r="H8509" t="s">
        <v>46305</v>
      </c>
      <c r="J8509" t="s">
        <v>46307</v>
      </c>
      <c r="N8509" t="s">
        <v>287</v>
      </c>
      <c r="O8509">
        <v>80504</v>
      </c>
      <c r="P8509" t="s">
        <v>50</v>
      </c>
      <c r="U8509" s="1">
        <v>44938</v>
      </c>
      <c r="V8509" s="1">
        <v>44938</v>
      </c>
      <c r="W8509" s="1">
        <v>44938.698611111111</v>
      </c>
      <c r="X8509" s="1">
        <v>44938.698611111111</v>
      </c>
      <c r="AC8509" t="s">
        <v>53</v>
      </c>
      <c r="AD8509">
        <v>2970011777</v>
      </c>
      <c r="AE8509" s="1">
        <v>44103.344444444447</v>
      </c>
      <c r="AG8509" t="s">
        <v>46308</v>
      </c>
      <c r="AH8509" t="s">
        <v>51</v>
      </c>
      <c r="AJ8509" t="s">
        <v>53</v>
      </c>
      <c r="AL8509" t="s">
        <v>78</v>
      </c>
      <c r="AO8509" t="s">
        <v>8142</v>
      </c>
    </row>
    <row r="8510" spans="1:43" x14ac:dyDescent="0.35">
      <c r="A8510" t="s">
        <v>46309</v>
      </c>
      <c r="B8510" t="s">
        <v>46310</v>
      </c>
      <c r="C8510" t="s">
        <v>18354</v>
      </c>
      <c r="H8510" t="s">
        <v>46309</v>
      </c>
      <c r="I8510" t="s">
        <v>179</v>
      </c>
      <c r="J8510" t="s">
        <v>46311</v>
      </c>
      <c r="K8510" t="s">
        <v>15992</v>
      </c>
      <c r="M8510" t="s">
        <v>15993</v>
      </c>
      <c r="N8510" t="s">
        <v>15994</v>
      </c>
      <c r="O8510">
        <v>4070210</v>
      </c>
      <c r="P8510" t="s">
        <v>50</v>
      </c>
      <c r="U8510" s="1">
        <v>44938</v>
      </c>
      <c r="V8510" s="1">
        <v>44938</v>
      </c>
      <c r="W8510" s="1">
        <v>44938.634722222225</v>
      </c>
      <c r="X8510" s="1">
        <v>44938.634722222225</v>
      </c>
      <c r="AC8510" t="s">
        <v>53</v>
      </c>
      <c r="AD8510">
        <v>2969570414</v>
      </c>
      <c r="AE8510" s="1">
        <v>40940.538888888892</v>
      </c>
      <c r="AF8510" t="s">
        <v>8986</v>
      </c>
      <c r="AG8510" t="s">
        <v>46312</v>
      </c>
      <c r="AH8510" t="s">
        <v>51</v>
      </c>
      <c r="AJ8510" t="s">
        <v>53</v>
      </c>
      <c r="AL8510" t="s">
        <v>68</v>
      </c>
      <c r="AO8510" t="s">
        <v>5443</v>
      </c>
      <c r="AP8510" s="1">
        <v>45350.326388888891</v>
      </c>
    </row>
    <row r="8511" spans="1:43" x14ac:dyDescent="0.35">
      <c r="A8511" t="s">
        <v>46313</v>
      </c>
      <c r="B8511" t="s">
        <v>46314</v>
      </c>
      <c r="C8511" t="s">
        <v>2073</v>
      </c>
      <c r="F8511" t="s">
        <v>46315</v>
      </c>
      <c r="H8511" t="s">
        <v>46313</v>
      </c>
      <c r="J8511" t="s">
        <v>46316</v>
      </c>
      <c r="K8511" t="s">
        <v>46317</v>
      </c>
      <c r="M8511" t="s">
        <v>46318</v>
      </c>
      <c r="N8511" t="s">
        <v>9781</v>
      </c>
      <c r="O8511">
        <v>56379</v>
      </c>
      <c r="P8511" t="s">
        <v>50</v>
      </c>
      <c r="U8511" s="1">
        <v>44938</v>
      </c>
      <c r="V8511" s="1">
        <v>44938</v>
      </c>
      <c r="W8511" s="1">
        <v>44938.573611111111</v>
      </c>
      <c r="X8511" s="1">
        <v>44938.573611111111</v>
      </c>
      <c r="AC8511" t="s">
        <v>53</v>
      </c>
      <c r="AD8511">
        <v>2972173526</v>
      </c>
      <c r="AE8511" s="1">
        <v>44938.572222222225</v>
      </c>
      <c r="AG8511" t="s">
        <v>46319</v>
      </c>
      <c r="AH8511" t="s">
        <v>51</v>
      </c>
      <c r="AJ8511" t="s">
        <v>53</v>
      </c>
      <c r="AL8511" t="s">
        <v>68</v>
      </c>
      <c r="AO8511" t="s">
        <v>5443</v>
      </c>
      <c r="AP8511" s="1">
        <v>44938.560416666667</v>
      </c>
    </row>
    <row r="8512" spans="1:43" x14ac:dyDescent="0.35">
      <c r="A8512" t="s">
        <v>46320</v>
      </c>
      <c r="B8512" t="s">
        <v>16673</v>
      </c>
      <c r="C8512" t="s">
        <v>894</v>
      </c>
      <c r="F8512" t="s">
        <v>46321</v>
      </c>
      <c r="H8512" t="s">
        <v>46320</v>
      </c>
      <c r="J8512" t="s">
        <v>46322</v>
      </c>
      <c r="N8512" t="s">
        <v>398</v>
      </c>
      <c r="O8512">
        <v>88220</v>
      </c>
      <c r="P8512" t="s">
        <v>50</v>
      </c>
      <c r="U8512" s="1">
        <v>44938</v>
      </c>
      <c r="V8512" s="1">
        <v>44938</v>
      </c>
      <c r="W8512" s="1">
        <v>44938.418749999997</v>
      </c>
      <c r="X8512" s="1">
        <v>44938.418749999997</v>
      </c>
      <c r="AC8512" t="s">
        <v>53</v>
      </c>
      <c r="AD8512">
        <v>2972259787</v>
      </c>
      <c r="AE8512" s="1">
        <v>44958.667361111111</v>
      </c>
      <c r="AF8512" t="s">
        <v>46323</v>
      </c>
      <c r="AG8512" t="s">
        <v>46324</v>
      </c>
      <c r="AH8512" t="s">
        <v>51</v>
      </c>
      <c r="AJ8512" t="s">
        <v>53</v>
      </c>
      <c r="AL8512" t="s">
        <v>68</v>
      </c>
      <c r="AO8512" t="s">
        <v>8142</v>
      </c>
      <c r="AP8512" s="1">
        <v>45127.618750000001</v>
      </c>
    </row>
    <row r="8513" spans="1:43" x14ac:dyDescent="0.35">
      <c r="A8513" t="s">
        <v>46325</v>
      </c>
      <c r="B8513" t="s">
        <v>46326</v>
      </c>
      <c r="C8513" t="s">
        <v>860</v>
      </c>
      <c r="F8513">
        <v>19156370977</v>
      </c>
      <c r="H8513" t="s">
        <v>46327</v>
      </c>
      <c r="J8513" t="s">
        <v>46328</v>
      </c>
      <c r="N8513" t="s">
        <v>637</v>
      </c>
      <c r="O8513">
        <v>79938</v>
      </c>
      <c r="P8513" t="s">
        <v>50</v>
      </c>
      <c r="U8513" s="1">
        <v>44938</v>
      </c>
      <c r="V8513" s="1">
        <v>44938</v>
      </c>
      <c r="W8513" s="1">
        <v>44938.775694444441</v>
      </c>
      <c r="X8513" s="1">
        <v>44938.775694444441</v>
      </c>
      <c r="AC8513" t="s">
        <v>53</v>
      </c>
      <c r="AD8513">
        <v>2973299329</v>
      </c>
      <c r="AE8513" s="1">
        <v>44998.49722222222</v>
      </c>
      <c r="AG8513" t="s">
        <v>46329</v>
      </c>
      <c r="AH8513" t="s">
        <v>51</v>
      </c>
      <c r="AJ8513" t="s">
        <v>53</v>
      </c>
      <c r="AL8513" t="s">
        <v>78</v>
      </c>
      <c r="AO8513" t="s">
        <v>8142</v>
      </c>
    </row>
    <row r="8514" spans="1:43" x14ac:dyDescent="0.35">
      <c r="A8514" t="s">
        <v>46330</v>
      </c>
      <c r="B8514" t="s">
        <v>46331</v>
      </c>
      <c r="C8514" t="s">
        <v>888</v>
      </c>
      <c r="F8514" t="s">
        <v>46332</v>
      </c>
      <c r="H8514" t="s">
        <v>46330</v>
      </c>
      <c r="J8514" t="s">
        <v>85</v>
      </c>
      <c r="K8514" t="s">
        <v>46333</v>
      </c>
      <c r="M8514" t="s">
        <v>3225</v>
      </c>
      <c r="N8514" t="s">
        <v>65</v>
      </c>
      <c r="O8514">
        <v>80537</v>
      </c>
      <c r="P8514" t="s">
        <v>50</v>
      </c>
      <c r="U8514" s="1">
        <v>44939</v>
      </c>
      <c r="V8514" s="1">
        <v>44939</v>
      </c>
      <c r="W8514" s="1">
        <v>44939.519444444442</v>
      </c>
      <c r="X8514" s="1">
        <v>44939.519444444442</v>
      </c>
      <c r="AC8514" t="s">
        <v>53</v>
      </c>
      <c r="AD8514">
        <v>2969485219</v>
      </c>
      <c r="AE8514" s="1">
        <v>37784</v>
      </c>
      <c r="AG8514" t="s">
        <v>46334</v>
      </c>
      <c r="AH8514" t="s">
        <v>51</v>
      </c>
      <c r="AJ8514" t="s">
        <v>53</v>
      </c>
      <c r="AL8514" t="s">
        <v>68</v>
      </c>
      <c r="AO8514" t="s">
        <v>5443</v>
      </c>
      <c r="AP8514" s="1">
        <v>45436.611805555556</v>
      </c>
    </row>
    <row r="8515" spans="1:43" x14ac:dyDescent="0.35">
      <c r="A8515" t="s">
        <v>46335</v>
      </c>
      <c r="B8515" t="s">
        <v>46336</v>
      </c>
      <c r="C8515" t="s">
        <v>23353</v>
      </c>
      <c r="F8515" t="s">
        <v>46337</v>
      </c>
      <c r="H8515" t="s">
        <v>46335</v>
      </c>
      <c r="J8515" t="s">
        <v>46338</v>
      </c>
      <c r="K8515" t="s">
        <v>46339</v>
      </c>
      <c r="M8515" t="s">
        <v>46340</v>
      </c>
      <c r="N8515" t="s">
        <v>65</v>
      </c>
      <c r="O8515">
        <v>81141</v>
      </c>
      <c r="P8515" t="s">
        <v>50</v>
      </c>
      <c r="U8515" s="1">
        <v>44939</v>
      </c>
      <c r="V8515" s="1">
        <v>44939</v>
      </c>
      <c r="W8515" s="1">
        <v>44939.604166666664</v>
      </c>
      <c r="X8515" s="1">
        <v>44939.604166666664</v>
      </c>
      <c r="AC8515" t="s">
        <v>53</v>
      </c>
      <c r="AD8515">
        <v>2972173811</v>
      </c>
      <c r="AE8515" s="1">
        <v>44939.611111111109</v>
      </c>
      <c r="AF8515" t="s">
        <v>46341</v>
      </c>
      <c r="AG8515" t="s">
        <v>46342</v>
      </c>
      <c r="AH8515" t="s">
        <v>51</v>
      </c>
      <c r="AJ8515" t="s">
        <v>53</v>
      </c>
      <c r="AL8515" t="s">
        <v>68</v>
      </c>
      <c r="AO8515" t="s">
        <v>5443</v>
      </c>
      <c r="AP8515" s="1">
        <v>45223.675000000003</v>
      </c>
    </row>
    <row r="8516" spans="1:43" x14ac:dyDescent="0.35">
      <c r="A8516" t="s">
        <v>46343</v>
      </c>
      <c r="B8516" t="s">
        <v>44926</v>
      </c>
      <c r="C8516" t="s">
        <v>258</v>
      </c>
      <c r="F8516" t="s">
        <v>46344</v>
      </c>
      <c r="H8516" t="s">
        <v>46343</v>
      </c>
      <c r="J8516" t="s">
        <v>46294</v>
      </c>
      <c r="K8516" t="s">
        <v>46345</v>
      </c>
      <c r="M8516" t="s">
        <v>1296</v>
      </c>
      <c r="N8516" t="s">
        <v>253</v>
      </c>
      <c r="O8516">
        <v>88220</v>
      </c>
      <c r="P8516" t="s">
        <v>50</v>
      </c>
      <c r="U8516" s="1">
        <v>44939</v>
      </c>
      <c r="V8516" s="1">
        <v>44939</v>
      </c>
      <c r="W8516" s="1">
        <v>44939.477777777778</v>
      </c>
      <c r="X8516" s="1">
        <v>44939.477777777778</v>
      </c>
      <c r="AC8516" t="s">
        <v>53</v>
      </c>
      <c r="AD8516">
        <v>2969782511</v>
      </c>
      <c r="AE8516" s="1">
        <v>43167.54791666667</v>
      </c>
      <c r="AF8516" t="s">
        <v>18005</v>
      </c>
      <c r="AG8516" t="s">
        <v>46346</v>
      </c>
      <c r="AH8516" t="s">
        <v>51</v>
      </c>
      <c r="AJ8516" t="s">
        <v>53</v>
      </c>
      <c r="AL8516" t="s">
        <v>68</v>
      </c>
      <c r="AO8516" t="s">
        <v>5443</v>
      </c>
      <c r="AP8516" s="1">
        <v>44939.572222222225</v>
      </c>
    </row>
    <row r="8517" spans="1:43" x14ac:dyDescent="0.35">
      <c r="A8517" t="s">
        <v>46347</v>
      </c>
      <c r="B8517" t="s">
        <v>16673</v>
      </c>
      <c r="C8517" t="s">
        <v>218</v>
      </c>
      <c r="F8517" t="s">
        <v>46348</v>
      </c>
      <c r="H8517" t="s">
        <v>46347</v>
      </c>
      <c r="J8517" t="s">
        <v>46294</v>
      </c>
      <c r="K8517" t="s">
        <v>46349</v>
      </c>
      <c r="M8517" t="s">
        <v>3678</v>
      </c>
      <c r="N8517" t="s">
        <v>253</v>
      </c>
      <c r="O8517">
        <v>88220</v>
      </c>
      <c r="P8517" t="s">
        <v>50</v>
      </c>
      <c r="U8517" s="1">
        <v>44939</v>
      </c>
      <c r="V8517" s="1">
        <v>44939</v>
      </c>
      <c r="W8517" s="1">
        <v>44939.463888888888</v>
      </c>
      <c r="X8517" s="1">
        <v>44939.463888888888</v>
      </c>
      <c r="AC8517" t="s">
        <v>51</v>
      </c>
      <c r="AD8517">
        <v>2969782511</v>
      </c>
      <c r="AE8517" s="1">
        <v>43167.54791666667</v>
      </c>
      <c r="AF8517" t="s">
        <v>18005</v>
      </c>
      <c r="AG8517" t="s">
        <v>46350</v>
      </c>
      <c r="AH8517" t="s">
        <v>51</v>
      </c>
      <c r="AJ8517" t="s">
        <v>53</v>
      </c>
      <c r="AL8517" t="s">
        <v>68</v>
      </c>
      <c r="AO8517" t="s">
        <v>5443</v>
      </c>
      <c r="AP8517" s="1">
        <v>45035.615277777775</v>
      </c>
    </row>
    <row r="8518" spans="1:43" x14ac:dyDescent="0.35">
      <c r="A8518">
        <v>353291</v>
      </c>
      <c r="B8518" t="s">
        <v>27168</v>
      </c>
      <c r="C8518" t="s">
        <v>35478</v>
      </c>
      <c r="F8518" t="s">
        <v>41747</v>
      </c>
      <c r="H8518" t="s">
        <v>43631</v>
      </c>
      <c r="N8518" t="s">
        <v>287</v>
      </c>
      <c r="O8518">
        <v>80022</v>
      </c>
      <c r="P8518" t="s">
        <v>50</v>
      </c>
      <c r="U8518" s="1">
        <v>44939</v>
      </c>
      <c r="V8518" s="1">
        <v>44939</v>
      </c>
      <c r="W8518" s="1">
        <v>44939.67291666667</v>
      </c>
      <c r="X8518" s="1">
        <v>44939.67291666667</v>
      </c>
      <c r="AC8518" t="s">
        <v>53</v>
      </c>
      <c r="AD8518">
        <v>9999999999</v>
      </c>
      <c r="AE8518" s="1">
        <v>45196</v>
      </c>
      <c r="AG8518" t="s">
        <v>46351</v>
      </c>
      <c r="AH8518" t="s">
        <v>51</v>
      </c>
      <c r="AJ8518" t="s">
        <v>53</v>
      </c>
      <c r="AL8518" t="s">
        <v>78</v>
      </c>
      <c r="AO8518" t="s">
        <v>8142</v>
      </c>
    </row>
    <row r="8519" spans="1:43" x14ac:dyDescent="0.35">
      <c r="A8519" t="s">
        <v>8162</v>
      </c>
      <c r="B8519" t="s">
        <v>22051</v>
      </c>
      <c r="C8519" t="s">
        <v>10049</v>
      </c>
      <c r="F8519" t="s">
        <v>46352</v>
      </c>
      <c r="H8519" t="s">
        <v>8162</v>
      </c>
      <c r="J8519" t="s">
        <v>29506</v>
      </c>
      <c r="K8519" t="s">
        <v>46353</v>
      </c>
      <c r="M8519" t="s">
        <v>21918</v>
      </c>
      <c r="N8519" t="s">
        <v>798</v>
      </c>
      <c r="O8519">
        <v>79770</v>
      </c>
      <c r="P8519" t="s">
        <v>50</v>
      </c>
      <c r="U8519" s="1">
        <v>44939</v>
      </c>
      <c r="V8519" s="1">
        <v>44939</v>
      </c>
      <c r="W8519" s="1">
        <v>44939.605555555558</v>
      </c>
      <c r="X8519" s="1">
        <v>44939.605555555558</v>
      </c>
      <c r="AC8519" t="s">
        <v>53</v>
      </c>
      <c r="AD8519">
        <v>2969476061</v>
      </c>
      <c r="AE8519" s="1">
        <v>37200</v>
      </c>
      <c r="AF8519" t="s">
        <v>16940</v>
      </c>
      <c r="AG8519" t="s">
        <v>46354</v>
      </c>
      <c r="AH8519" t="s">
        <v>51</v>
      </c>
      <c r="AJ8519" t="s">
        <v>53</v>
      </c>
      <c r="AL8519" t="s">
        <v>68</v>
      </c>
      <c r="AO8519" t="s">
        <v>5443</v>
      </c>
      <c r="AP8519" s="1">
        <v>45374.581250000003</v>
      </c>
    </row>
    <row r="8520" spans="1:43" x14ac:dyDescent="0.35">
      <c r="A8520" t="s">
        <v>46355</v>
      </c>
      <c r="B8520" t="s">
        <v>9945</v>
      </c>
      <c r="C8520" t="s">
        <v>46356</v>
      </c>
      <c r="F8520" t="s">
        <v>46357</v>
      </c>
      <c r="H8520" t="s">
        <v>46355</v>
      </c>
      <c r="J8520" t="s">
        <v>30289</v>
      </c>
      <c r="K8520" t="s">
        <v>46358</v>
      </c>
      <c r="M8520" t="s">
        <v>1296</v>
      </c>
      <c r="N8520" t="s">
        <v>253</v>
      </c>
      <c r="O8520">
        <v>88220</v>
      </c>
      <c r="P8520" t="s">
        <v>50</v>
      </c>
      <c r="U8520" s="1">
        <v>44939</v>
      </c>
      <c r="V8520" s="1">
        <v>44939</v>
      </c>
      <c r="W8520" s="1">
        <v>44939.577777777777</v>
      </c>
      <c r="X8520" s="1">
        <v>44939.577777777777</v>
      </c>
      <c r="AC8520" t="s">
        <v>53</v>
      </c>
      <c r="AD8520">
        <v>2969537768</v>
      </c>
      <c r="AE8520" s="1">
        <v>39794.362500000003</v>
      </c>
      <c r="AF8520" t="s">
        <v>21919</v>
      </c>
      <c r="AG8520" t="s">
        <v>46359</v>
      </c>
      <c r="AH8520" t="s">
        <v>51</v>
      </c>
      <c r="AJ8520" t="s">
        <v>53</v>
      </c>
      <c r="AL8520" t="s">
        <v>68</v>
      </c>
      <c r="AO8520" t="s">
        <v>5443</v>
      </c>
      <c r="AP8520" s="1">
        <v>44939.57708333333</v>
      </c>
    </row>
    <row r="8521" spans="1:43" x14ac:dyDescent="0.35">
      <c r="A8521">
        <v>339595</v>
      </c>
      <c r="B8521" t="s">
        <v>46360</v>
      </c>
      <c r="C8521" t="s">
        <v>3349</v>
      </c>
      <c r="F8521" t="s">
        <v>41747</v>
      </c>
      <c r="H8521" t="s">
        <v>43636</v>
      </c>
      <c r="J8521" t="s">
        <v>18584</v>
      </c>
      <c r="N8521" t="s">
        <v>287</v>
      </c>
      <c r="O8521">
        <v>80110</v>
      </c>
      <c r="P8521" t="s">
        <v>50</v>
      </c>
      <c r="U8521" s="1">
        <v>44939</v>
      </c>
      <c r="V8521" s="1">
        <v>44939</v>
      </c>
      <c r="W8521" s="1">
        <v>44939.704861111109</v>
      </c>
      <c r="X8521" s="1">
        <v>44939.704861111109</v>
      </c>
      <c r="AC8521" t="s">
        <v>53</v>
      </c>
      <c r="AD8521">
        <v>2969543968</v>
      </c>
      <c r="AE8521" s="1">
        <v>40032.470138888886</v>
      </c>
      <c r="AG8521" t="s">
        <v>46361</v>
      </c>
      <c r="AH8521" t="s">
        <v>51</v>
      </c>
      <c r="AJ8521" t="s">
        <v>53</v>
      </c>
      <c r="AL8521" t="s">
        <v>78</v>
      </c>
      <c r="AO8521" t="s">
        <v>8142</v>
      </c>
    </row>
    <row r="8522" spans="1:43" x14ac:dyDescent="0.35">
      <c r="A8522">
        <v>341050</v>
      </c>
      <c r="B8522" t="s">
        <v>572</v>
      </c>
      <c r="C8522" t="s">
        <v>3229</v>
      </c>
      <c r="F8522" t="s">
        <v>41747</v>
      </c>
      <c r="H8522" t="s">
        <v>43636</v>
      </c>
      <c r="J8522" t="s">
        <v>18584</v>
      </c>
      <c r="N8522" t="s">
        <v>287</v>
      </c>
      <c r="O8522">
        <v>80110</v>
      </c>
      <c r="P8522" t="s">
        <v>50</v>
      </c>
      <c r="U8522" s="1">
        <v>44939</v>
      </c>
      <c r="V8522" s="1">
        <v>44939</v>
      </c>
      <c r="W8522" s="1">
        <v>44939.702777777777</v>
      </c>
      <c r="X8522" s="1">
        <v>44939.702777777777</v>
      </c>
      <c r="AC8522" t="s">
        <v>53</v>
      </c>
      <c r="AD8522">
        <v>2969543968</v>
      </c>
      <c r="AE8522" s="1">
        <v>40032.470138888886</v>
      </c>
      <c r="AG8522" t="s">
        <v>46362</v>
      </c>
      <c r="AH8522" t="s">
        <v>51</v>
      </c>
      <c r="AJ8522" t="s">
        <v>53</v>
      </c>
      <c r="AL8522" t="s">
        <v>78</v>
      </c>
      <c r="AO8522" t="s">
        <v>8142</v>
      </c>
    </row>
    <row r="8523" spans="1:43" x14ac:dyDescent="0.35">
      <c r="A8523">
        <v>352947</v>
      </c>
      <c r="B8523" t="s">
        <v>46363</v>
      </c>
      <c r="C8523" t="s">
        <v>3764</v>
      </c>
      <c r="F8523" t="s">
        <v>41747</v>
      </c>
      <c r="H8523" t="s">
        <v>43636</v>
      </c>
      <c r="J8523" t="s">
        <v>18584</v>
      </c>
      <c r="N8523" t="s">
        <v>287</v>
      </c>
      <c r="O8523">
        <v>80110</v>
      </c>
      <c r="P8523" t="s">
        <v>50</v>
      </c>
      <c r="U8523" s="1">
        <v>44939</v>
      </c>
      <c r="V8523" s="1">
        <v>44939</v>
      </c>
      <c r="W8523" s="1">
        <v>44939.690972222219</v>
      </c>
      <c r="X8523" s="1">
        <v>44939.690972222219</v>
      </c>
      <c r="AC8523" t="s">
        <v>53</v>
      </c>
      <c r="AD8523">
        <v>2969543968</v>
      </c>
      <c r="AE8523" s="1">
        <v>40032.470138888886</v>
      </c>
      <c r="AG8523" t="s">
        <v>46364</v>
      </c>
      <c r="AH8523" t="s">
        <v>51</v>
      </c>
      <c r="AJ8523" t="s">
        <v>53</v>
      </c>
      <c r="AL8523" t="s">
        <v>78</v>
      </c>
      <c r="AO8523" t="s">
        <v>8142</v>
      </c>
    </row>
    <row r="8524" spans="1:43" x14ac:dyDescent="0.35">
      <c r="A8524">
        <v>320180</v>
      </c>
      <c r="B8524" t="s">
        <v>46365</v>
      </c>
      <c r="C8524" t="s">
        <v>622</v>
      </c>
      <c r="F8524" t="s">
        <v>41747</v>
      </c>
      <c r="H8524" t="s">
        <v>43631</v>
      </c>
      <c r="J8524" t="s">
        <v>18584</v>
      </c>
      <c r="N8524" t="s">
        <v>287</v>
      </c>
      <c r="O8524">
        <v>80022</v>
      </c>
      <c r="P8524" t="s">
        <v>50</v>
      </c>
      <c r="U8524" s="1">
        <v>44939</v>
      </c>
      <c r="V8524" s="1">
        <v>44939</v>
      </c>
      <c r="W8524" s="1">
        <v>44939.675000000003</v>
      </c>
      <c r="X8524" s="1">
        <v>44939.675000000003</v>
      </c>
      <c r="AC8524" t="s">
        <v>53</v>
      </c>
      <c r="AD8524">
        <v>2969543968</v>
      </c>
      <c r="AE8524" s="1">
        <v>40032.470138888886</v>
      </c>
      <c r="AG8524" t="s">
        <v>46366</v>
      </c>
      <c r="AH8524" t="s">
        <v>51</v>
      </c>
      <c r="AJ8524" t="s">
        <v>53</v>
      </c>
      <c r="AL8524" t="s">
        <v>78</v>
      </c>
      <c r="AO8524" t="s">
        <v>8142</v>
      </c>
    </row>
    <row r="8525" spans="1:43" x14ac:dyDescent="0.35">
      <c r="A8525">
        <v>349218</v>
      </c>
      <c r="B8525" t="s">
        <v>46367</v>
      </c>
      <c r="C8525" t="s">
        <v>2923</v>
      </c>
      <c r="F8525" t="s">
        <v>41747</v>
      </c>
      <c r="H8525" t="s">
        <v>43631</v>
      </c>
      <c r="J8525" t="s">
        <v>18584</v>
      </c>
      <c r="N8525" t="s">
        <v>287</v>
      </c>
      <c r="O8525">
        <v>80022</v>
      </c>
      <c r="P8525" t="s">
        <v>50</v>
      </c>
      <c r="U8525" s="1">
        <v>44939</v>
      </c>
      <c r="V8525" s="1">
        <v>44939</v>
      </c>
      <c r="W8525" s="1">
        <v>44939.668749999997</v>
      </c>
      <c r="X8525" s="1">
        <v>44939.668749999997</v>
      </c>
      <c r="AC8525" t="s">
        <v>53</v>
      </c>
      <c r="AD8525">
        <v>2969543968</v>
      </c>
      <c r="AE8525" s="1">
        <v>40032.470138888886</v>
      </c>
      <c r="AG8525" t="s">
        <v>46368</v>
      </c>
      <c r="AH8525" t="s">
        <v>51</v>
      </c>
      <c r="AJ8525" t="s">
        <v>53</v>
      </c>
      <c r="AL8525" t="s">
        <v>78</v>
      </c>
      <c r="AO8525" t="s">
        <v>8142</v>
      </c>
    </row>
    <row r="8526" spans="1:43" x14ac:dyDescent="0.35">
      <c r="A8526" t="s">
        <v>46369</v>
      </c>
      <c r="B8526" t="s">
        <v>46370</v>
      </c>
      <c r="C8526" t="s">
        <v>13844</v>
      </c>
      <c r="F8526" t="s">
        <v>46371</v>
      </c>
      <c r="H8526" t="s">
        <v>46372</v>
      </c>
      <c r="J8526" t="s">
        <v>45937</v>
      </c>
      <c r="K8526" t="s">
        <v>45938</v>
      </c>
      <c r="M8526" t="s">
        <v>45939</v>
      </c>
      <c r="N8526" t="s">
        <v>5479</v>
      </c>
      <c r="O8526">
        <v>82323</v>
      </c>
      <c r="P8526" t="s">
        <v>50</v>
      </c>
      <c r="U8526" s="1">
        <v>44939</v>
      </c>
      <c r="V8526" s="1">
        <v>44939</v>
      </c>
      <c r="W8526" s="1">
        <v>44939.588888888888</v>
      </c>
      <c r="X8526" s="1">
        <v>45360.540277777778</v>
      </c>
      <c r="AC8526" t="s">
        <v>51</v>
      </c>
      <c r="AD8526">
        <v>2969964264</v>
      </c>
      <c r="AE8526" s="1">
        <v>43936.386111111111</v>
      </c>
      <c r="AF8526" t="s">
        <v>45940</v>
      </c>
      <c r="AG8526" t="s">
        <v>46373</v>
      </c>
      <c r="AH8526" t="s">
        <v>51</v>
      </c>
      <c r="AJ8526" t="s">
        <v>53</v>
      </c>
      <c r="AL8526" t="s">
        <v>68</v>
      </c>
      <c r="AO8526" t="s">
        <v>5443</v>
      </c>
      <c r="AP8526" s="1">
        <v>45475.398611111108</v>
      </c>
      <c r="AQ8526" s="1">
        <v>45474.677083333336</v>
      </c>
    </row>
    <row r="8527" spans="1:43" x14ac:dyDescent="0.35">
      <c r="A8527" t="s">
        <v>46374</v>
      </c>
      <c r="B8527" t="s">
        <v>46375</v>
      </c>
      <c r="C8527" t="s">
        <v>11668</v>
      </c>
      <c r="F8527" t="s">
        <v>46376</v>
      </c>
      <c r="H8527" t="s">
        <v>46374</v>
      </c>
      <c r="J8527" t="s">
        <v>46377</v>
      </c>
      <c r="K8527" t="s">
        <v>46378</v>
      </c>
      <c r="M8527" t="s">
        <v>13011</v>
      </c>
      <c r="N8527" t="s">
        <v>65</v>
      </c>
      <c r="O8527">
        <v>80864</v>
      </c>
      <c r="P8527" t="s">
        <v>50</v>
      </c>
      <c r="U8527" s="1">
        <v>44939</v>
      </c>
      <c r="V8527" s="1">
        <v>44939</v>
      </c>
      <c r="W8527" s="1">
        <v>44939.779166666667</v>
      </c>
      <c r="X8527" s="1">
        <v>44939.779166666667</v>
      </c>
      <c r="AC8527" t="s">
        <v>53</v>
      </c>
      <c r="AD8527">
        <v>1000000001</v>
      </c>
      <c r="AE8527" s="1">
        <v>39973.351388888892</v>
      </c>
      <c r="AF8527" t="s">
        <v>3377</v>
      </c>
      <c r="AG8527" t="s">
        <v>46379</v>
      </c>
      <c r="AH8527" t="s">
        <v>51</v>
      </c>
      <c r="AJ8527" t="s">
        <v>53</v>
      </c>
      <c r="AL8527" t="s">
        <v>78</v>
      </c>
      <c r="AO8527" t="s">
        <v>5443</v>
      </c>
      <c r="AP8527" s="1">
        <v>44939.777777777781</v>
      </c>
    </row>
    <row r="8528" spans="1:43" x14ac:dyDescent="0.35">
      <c r="A8528" t="s">
        <v>46380</v>
      </c>
      <c r="B8528" t="s">
        <v>46381</v>
      </c>
      <c r="C8528" t="s">
        <v>2991</v>
      </c>
      <c r="F8528" t="s">
        <v>46382</v>
      </c>
      <c r="H8528" t="s">
        <v>46380</v>
      </c>
      <c r="I8528" t="s">
        <v>169</v>
      </c>
      <c r="J8528" t="s">
        <v>12211</v>
      </c>
      <c r="P8528" t="s">
        <v>50</v>
      </c>
      <c r="U8528" s="1">
        <v>44939.426388888889</v>
      </c>
      <c r="V8528" s="1">
        <v>44939.426388888889</v>
      </c>
      <c r="W8528" s="1">
        <v>44939.445833333331</v>
      </c>
      <c r="X8528" s="1">
        <v>44939.445833333331</v>
      </c>
      <c r="AC8528" t="s">
        <v>53</v>
      </c>
      <c r="AD8528">
        <v>2969475477</v>
      </c>
      <c r="AE8528" s="1">
        <v>37166.661111111112</v>
      </c>
      <c r="AF8528" t="s">
        <v>173</v>
      </c>
      <c r="AG8528" t="s">
        <v>46383</v>
      </c>
      <c r="AH8528" t="s">
        <v>53</v>
      </c>
      <c r="AJ8528" t="s">
        <v>53</v>
      </c>
      <c r="AK8528" t="s">
        <v>13606</v>
      </c>
      <c r="AL8528" t="s">
        <v>68</v>
      </c>
      <c r="AO8528" t="s">
        <v>54</v>
      </c>
      <c r="AP8528" s="1">
        <v>44944.535416666666</v>
      </c>
    </row>
    <row r="8529" spans="1:43" x14ac:dyDescent="0.35">
      <c r="A8529" t="s">
        <v>46384</v>
      </c>
      <c r="B8529" t="s">
        <v>46385</v>
      </c>
      <c r="C8529" t="s">
        <v>894</v>
      </c>
      <c r="F8529">
        <v>7346580830</v>
      </c>
      <c r="H8529" t="s">
        <v>46384</v>
      </c>
      <c r="J8529" t="s">
        <v>46386</v>
      </c>
      <c r="K8529" t="s">
        <v>46387</v>
      </c>
      <c r="M8529" t="s">
        <v>46388</v>
      </c>
      <c r="N8529" t="s">
        <v>3668</v>
      </c>
      <c r="O8529">
        <v>48195</v>
      </c>
      <c r="P8529" t="s">
        <v>50</v>
      </c>
      <c r="U8529" s="1">
        <v>44940</v>
      </c>
      <c r="V8529" s="1">
        <v>44940</v>
      </c>
      <c r="W8529" s="1">
        <v>44940.536111111112</v>
      </c>
      <c r="X8529" s="1">
        <v>44940.536111111112</v>
      </c>
      <c r="AC8529" t="s">
        <v>53</v>
      </c>
      <c r="AD8529">
        <v>1000000001</v>
      </c>
      <c r="AE8529" s="1">
        <v>39973.351388888892</v>
      </c>
      <c r="AF8529" t="s">
        <v>3377</v>
      </c>
      <c r="AG8529" t="s">
        <v>46389</v>
      </c>
      <c r="AH8529" t="s">
        <v>51</v>
      </c>
      <c r="AJ8529" t="s">
        <v>53</v>
      </c>
      <c r="AL8529" t="s">
        <v>78</v>
      </c>
      <c r="AO8529" t="s">
        <v>5443</v>
      </c>
      <c r="AP8529" s="1">
        <v>44940.53402777778</v>
      </c>
      <c r="AQ8529" s="1">
        <v>44408.411111111112</v>
      </c>
    </row>
    <row r="8530" spans="1:43" x14ac:dyDescent="0.35">
      <c r="A8530" t="s">
        <v>46390</v>
      </c>
      <c r="B8530" t="s">
        <v>46391</v>
      </c>
      <c r="C8530" t="s">
        <v>46392</v>
      </c>
      <c r="F8530" t="s">
        <v>46393</v>
      </c>
      <c r="H8530" t="s">
        <v>46394</v>
      </c>
      <c r="J8530" t="s">
        <v>46395</v>
      </c>
      <c r="K8530" t="s">
        <v>46396</v>
      </c>
      <c r="M8530" t="s">
        <v>46397</v>
      </c>
      <c r="N8530" t="s">
        <v>28587</v>
      </c>
      <c r="O8530">
        <v>32594</v>
      </c>
      <c r="P8530" t="s">
        <v>5151</v>
      </c>
      <c r="U8530" s="1">
        <v>44941</v>
      </c>
      <c r="V8530" s="1">
        <v>44941</v>
      </c>
      <c r="AC8530" t="s">
        <v>51</v>
      </c>
      <c r="AD8530">
        <v>1000000001</v>
      </c>
      <c r="AE8530" s="1">
        <v>39973.351388888892</v>
      </c>
      <c r="AG8530" t="s">
        <v>46398</v>
      </c>
      <c r="AH8530" t="s">
        <v>51</v>
      </c>
      <c r="AJ8530" t="s">
        <v>53</v>
      </c>
      <c r="AO8530" t="s">
        <v>5443</v>
      </c>
    </row>
    <row r="8531" spans="1:43" x14ac:dyDescent="0.35">
      <c r="A8531" t="s">
        <v>46399</v>
      </c>
      <c r="B8531" t="s">
        <v>46400</v>
      </c>
      <c r="C8531" t="s">
        <v>46401</v>
      </c>
      <c r="F8531" t="s">
        <v>46402</v>
      </c>
      <c r="H8531" t="s">
        <v>46403</v>
      </c>
      <c r="J8531" t="s">
        <v>250</v>
      </c>
      <c r="K8531" t="s">
        <v>46404</v>
      </c>
      <c r="M8531" t="s">
        <v>46405</v>
      </c>
      <c r="N8531" t="s">
        <v>798</v>
      </c>
      <c r="O8531">
        <v>79359</v>
      </c>
      <c r="P8531" t="s">
        <v>50</v>
      </c>
      <c r="U8531" s="1">
        <v>44942</v>
      </c>
      <c r="V8531" s="1">
        <v>44942</v>
      </c>
      <c r="W8531" s="1">
        <v>44942.648611111108</v>
      </c>
      <c r="X8531" s="1">
        <v>44942.648611111108</v>
      </c>
      <c r="AC8531" t="s">
        <v>53</v>
      </c>
      <c r="AD8531">
        <v>2969474184</v>
      </c>
      <c r="AE8531" s="1">
        <v>37082</v>
      </c>
      <c r="AF8531" t="s">
        <v>503</v>
      </c>
      <c r="AG8531" t="s">
        <v>46406</v>
      </c>
      <c r="AH8531" t="s">
        <v>51</v>
      </c>
      <c r="AJ8531" t="s">
        <v>53</v>
      </c>
      <c r="AL8531" t="s">
        <v>68</v>
      </c>
      <c r="AO8531" t="s">
        <v>5443</v>
      </c>
      <c r="AP8531" s="1">
        <v>45471.42291666667</v>
      </c>
      <c r="AQ8531" s="1">
        <v>45350.442361111112</v>
      </c>
    </row>
    <row r="8532" spans="1:43" x14ac:dyDescent="0.35">
      <c r="A8532" t="s">
        <v>46407</v>
      </c>
      <c r="B8532" t="s">
        <v>9136</v>
      </c>
      <c r="C8532" t="s">
        <v>25857</v>
      </c>
      <c r="F8532" t="s">
        <v>46408</v>
      </c>
      <c r="H8532" t="s">
        <v>46409</v>
      </c>
      <c r="J8532" t="s">
        <v>46410</v>
      </c>
      <c r="K8532" t="s">
        <v>46411</v>
      </c>
      <c r="M8532" t="s">
        <v>525</v>
      </c>
      <c r="N8532" t="s">
        <v>65</v>
      </c>
      <c r="O8532">
        <v>80011</v>
      </c>
      <c r="P8532" t="s">
        <v>50</v>
      </c>
      <c r="U8532" s="1">
        <v>44942</v>
      </c>
      <c r="V8532" s="1">
        <v>44942</v>
      </c>
      <c r="W8532" s="1">
        <v>44942.037499999999</v>
      </c>
      <c r="X8532" s="1">
        <v>44942.037499999999</v>
      </c>
      <c r="AC8532" t="s">
        <v>53</v>
      </c>
      <c r="AD8532">
        <v>1000000001</v>
      </c>
      <c r="AE8532" s="1">
        <v>39973.351388888892</v>
      </c>
      <c r="AF8532" t="s">
        <v>3377</v>
      </c>
      <c r="AG8532" t="s">
        <v>46412</v>
      </c>
      <c r="AH8532" t="s">
        <v>51</v>
      </c>
      <c r="AJ8532" t="s">
        <v>53</v>
      </c>
      <c r="AL8532" t="s">
        <v>78</v>
      </c>
      <c r="AO8532" t="s">
        <v>5443</v>
      </c>
    </row>
    <row r="8533" spans="1:43" x14ac:dyDescent="0.35">
      <c r="A8533" t="s">
        <v>46413</v>
      </c>
      <c r="B8533" t="s">
        <v>46414</v>
      </c>
      <c r="C8533" t="s">
        <v>2347</v>
      </c>
      <c r="F8533" t="s">
        <v>46415</v>
      </c>
      <c r="H8533" t="s">
        <v>46413</v>
      </c>
      <c r="J8533" t="s">
        <v>13574</v>
      </c>
      <c r="N8533" t="s">
        <v>7488</v>
      </c>
      <c r="O8533">
        <v>3039</v>
      </c>
      <c r="P8533" t="s">
        <v>19709</v>
      </c>
      <c r="U8533" s="1">
        <v>44942</v>
      </c>
      <c r="V8533" s="1">
        <v>44942</v>
      </c>
      <c r="AC8533" t="s">
        <v>53</v>
      </c>
      <c r="AD8533">
        <v>2969823183</v>
      </c>
      <c r="AE8533" s="1">
        <v>43312.453472222223</v>
      </c>
      <c r="AG8533" t="s">
        <v>46416</v>
      </c>
      <c r="AH8533" t="s">
        <v>51</v>
      </c>
      <c r="AJ8533" t="s">
        <v>53</v>
      </c>
      <c r="AO8533" t="s">
        <v>8142</v>
      </c>
    </row>
    <row r="8534" spans="1:43" x14ac:dyDescent="0.35">
      <c r="A8534" t="s">
        <v>46417</v>
      </c>
      <c r="B8534" t="s">
        <v>46418</v>
      </c>
      <c r="C8534" t="s">
        <v>952</v>
      </c>
      <c r="F8534" t="s">
        <v>46419</v>
      </c>
      <c r="H8534" t="s">
        <v>46417</v>
      </c>
      <c r="J8534" t="s">
        <v>46420</v>
      </c>
      <c r="K8534" t="s">
        <v>46421</v>
      </c>
      <c r="M8534" t="s">
        <v>8594</v>
      </c>
      <c r="N8534" t="s">
        <v>2409</v>
      </c>
      <c r="O8534">
        <v>85215</v>
      </c>
      <c r="P8534" t="s">
        <v>50</v>
      </c>
      <c r="U8534" s="1">
        <v>44942</v>
      </c>
      <c r="V8534" s="1">
        <v>44942</v>
      </c>
      <c r="AC8534" t="s">
        <v>53</v>
      </c>
      <c r="AD8534">
        <v>2969703313</v>
      </c>
      <c r="AE8534" s="1">
        <v>42545.711111111108</v>
      </c>
      <c r="AG8534" t="s">
        <v>46422</v>
      </c>
      <c r="AH8534" t="s">
        <v>51</v>
      </c>
      <c r="AJ8534" t="s">
        <v>53</v>
      </c>
      <c r="AO8534" t="s">
        <v>8142</v>
      </c>
    </row>
    <row r="8535" spans="1:43" x14ac:dyDescent="0.35">
      <c r="A8535" t="s">
        <v>46423</v>
      </c>
      <c r="B8535" t="s">
        <v>20538</v>
      </c>
      <c r="C8535" t="s">
        <v>46424</v>
      </c>
      <c r="F8535">
        <v>13853819014</v>
      </c>
      <c r="H8535" t="s">
        <v>46423</v>
      </c>
      <c r="J8535" t="s">
        <v>46425</v>
      </c>
      <c r="M8535" t="s">
        <v>4671</v>
      </c>
      <c r="N8535" t="s">
        <v>287</v>
      </c>
      <c r="O8535">
        <v>81416</v>
      </c>
      <c r="P8535" t="s">
        <v>50</v>
      </c>
      <c r="U8535" s="1">
        <v>44942</v>
      </c>
      <c r="V8535" s="1">
        <v>44942</v>
      </c>
      <c r="W8535" s="1">
        <v>44942.75277777778</v>
      </c>
      <c r="X8535" s="1">
        <v>44942.75277777778</v>
      </c>
      <c r="AC8535" t="s">
        <v>53</v>
      </c>
      <c r="AD8535">
        <v>2972038648</v>
      </c>
      <c r="AE8535" s="1">
        <v>44516.15902777778</v>
      </c>
      <c r="AF8535" t="s">
        <v>46426</v>
      </c>
      <c r="AG8535" t="s">
        <v>46427</v>
      </c>
      <c r="AH8535" t="s">
        <v>51</v>
      </c>
      <c r="AJ8535" t="s">
        <v>53</v>
      </c>
      <c r="AL8535" t="s">
        <v>68</v>
      </c>
      <c r="AO8535" t="s">
        <v>5443</v>
      </c>
      <c r="AP8535" s="1">
        <v>45217.553472222222</v>
      </c>
    </row>
    <row r="8536" spans="1:43" x14ac:dyDescent="0.35">
      <c r="A8536" t="s">
        <v>46428</v>
      </c>
      <c r="B8536" t="s">
        <v>35388</v>
      </c>
      <c r="C8536" t="s">
        <v>21914</v>
      </c>
      <c r="F8536">
        <v>13615001917</v>
      </c>
      <c r="H8536" t="s">
        <v>46429</v>
      </c>
      <c r="J8536" t="s">
        <v>9778</v>
      </c>
      <c r="K8536" t="s">
        <v>16542</v>
      </c>
      <c r="M8536" t="s">
        <v>36133</v>
      </c>
      <c r="N8536" t="s">
        <v>2123</v>
      </c>
      <c r="O8536">
        <v>56310</v>
      </c>
      <c r="P8536" t="s">
        <v>50</v>
      </c>
      <c r="U8536" s="1">
        <v>44942</v>
      </c>
      <c r="V8536" s="1">
        <v>44942</v>
      </c>
      <c r="AC8536" t="s">
        <v>53</v>
      </c>
      <c r="AD8536">
        <v>2969506030</v>
      </c>
      <c r="AE8536" s="1">
        <v>38097.646527777775</v>
      </c>
      <c r="AG8536" t="s">
        <v>46430</v>
      </c>
      <c r="AH8536" t="s">
        <v>51</v>
      </c>
      <c r="AJ8536" t="s">
        <v>53</v>
      </c>
      <c r="AO8536" t="s">
        <v>8142</v>
      </c>
    </row>
    <row r="8537" spans="1:43" x14ac:dyDescent="0.35">
      <c r="A8537" t="s">
        <v>46431</v>
      </c>
      <c r="B8537" t="s">
        <v>46432</v>
      </c>
      <c r="C8537" t="s">
        <v>16664</v>
      </c>
      <c r="F8537" t="s">
        <v>46433</v>
      </c>
      <c r="H8537" t="s">
        <v>46431</v>
      </c>
      <c r="J8537" t="s">
        <v>46434</v>
      </c>
      <c r="K8537" t="s">
        <v>46435</v>
      </c>
      <c r="M8537" t="s">
        <v>9913</v>
      </c>
      <c r="N8537" t="s">
        <v>65</v>
      </c>
      <c r="O8537">
        <v>81241</v>
      </c>
      <c r="P8537" t="s">
        <v>50</v>
      </c>
      <c r="U8537" s="1">
        <v>44942</v>
      </c>
      <c r="V8537" s="1">
        <v>44942</v>
      </c>
      <c r="W8537" s="1">
        <v>44942.598611111112</v>
      </c>
      <c r="X8537" s="1">
        <v>44942.598611111112</v>
      </c>
      <c r="AC8537" t="s">
        <v>53</v>
      </c>
      <c r="AD8537">
        <v>2972174300</v>
      </c>
      <c r="AE8537" s="1">
        <v>44942.615277777775</v>
      </c>
      <c r="AF8537" t="s">
        <v>46436</v>
      </c>
      <c r="AG8537" t="s">
        <v>46437</v>
      </c>
      <c r="AH8537" t="s">
        <v>51</v>
      </c>
      <c r="AJ8537" t="s">
        <v>53</v>
      </c>
      <c r="AL8537" t="s">
        <v>68</v>
      </c>
      <c r="AO8537" t="s">
        <v>5443</v>
      </c>
      <c r="AP8537" s="1">
        <v>44942.597916666666</v>
      </c>
    </row>
    <row r="8538" spans="1:43" x14ac:dyDescent="0.35">
      <c r="A8538" t="s">
        <v>46438</v>
      </c>
      <c r="B8538" t="s">
        <v>2072</v>
      </c>
      <c r="C8538" t="s">
        <v>6407</v>
      </c>
      <c r="F8538" t="s">
        <v>11649</v>
      </c>
      <c r="H8538" t="s">
        <v>46438</v>
      </c>
      <c r="J8538" t="s">
        <v>46439</v>
      </c>
      <c r="N8538" t="s">
        <v>287</v>
      </c>
      <c r="O8538">
        <v>80513</v>
      </c>
      <c r="P8538" t="s">
        <v>50</v>
      </c>
      <c r="U8538" s="1">
        <v>44942</v>
      </c>
      <c r="V8538" s="1">
        <v>44942</v>
      </c>
      <c r="W8538" s="1">
        <v>44942.502083333333</v>
      </c>
      <c r="X8538" s="1">
        <v>44942.502083333333</v>
      </c>
      <c r="AC8538" t="s">
        <v>53</v>
      </c>
      <c r="AD8538">
        <v>2969941964</v>
      </c>
      <c r="AE8538" s="1">
        <v>43832.356944444444</v>
      </c>
      <c r="AG8538" t="s">
        <v>46440</v>
      </c>
      <c r="AH8538" t="s">
        <v>51</v>
      </c>
      <c r="AJ8538" t="s">
        <v>53</v>
      </c>
      <c r="AL8538" t="s">
        <v>78</v>
      </c>
      <c r="AO8538" t="s">
        <v>8142</v>
      </c>
      <c r="AP8538" s="1">
        <v>45456.557638888888</v>
      </c>
    </row>
    <row r="8539" spans="1:43" x14ac:dyDescent="0.35">
      <c r="A8539" t="s">
        <v>46441</v>
      </c>
      <c r="B8539" t="s">
        <v>46442</v>
      </c>
      <c r="C8539" t="s">
        <v>12594</v>
      </c>
      <c r="H8539" t="s">
        <v>46441</v>
      </c>
      <c r="J8539" t="s">
        <v>29506</v>
      </c>
      <c r="K8539" t="s">
        <v>10868</v>
      </c>
      <c r="M8539" t="s">
        <v>10869</v>
      </c>
      <c r="N8539" t="s">
        <v>1217</v>
      </c>
      <c r="O8539">
        <v>67951</v>
      </c>
      <c r="P8539" t="s">
        <v>50</v>
      </c>
      <c r="U8539" s="1">
        <v>44942</v>
      </c>
      <c r="V8539" s="1">
        <v>44942</v>
      </c>
      <c r="W8539" s="1">
        <v>44942.64166666667</v>
      </c>
      <c r="X8539" s="1">
        <v>44942.64166666667</v>
      </c>
      <c r="AC8539" t="s">
        <v>53</v>
      </c>
      <c r="AD8539">
        <v>2969476061</v>
      </c>
      <c r="AE8539" s="1">
        <v>37200</v>
      </c>
      <c r="AF8539" t="s">
        <v>16940</v>
      </c>
      <c r="AG8539" t="s">
        <v>46443</v>
      </c>
      <c r="AH8539" t="s">
        <v>51</v>
      </c>
      <c r="AJ8539" t="s">
        <v>53</v>
      </c>
      <c r="AL8539" t="s">
        <v>68</v>
      </c>
      <c r="AO8539" t="s">
        <v>5443</v>
      </c>
      <c r="AP8539" s="1">
        <v>45404.592361111114</v>
      </c>
      <c r="AQ8539" s="1">
        <v>45328.386805555558</v>
      </c>
    </row>
    <row r="8540" spans="1:43" x14ac:dyDescent="0.35">
      <c r="A8540" t="s">
        <v>46444</v>
      </c>
      <c r="B8540" t="s">
        <v>46445</v>
      </c>
      <c r="C8540" t="s">
        <v>888</v>
      </c>
      <c r="F8540" t="s">
        <v>46446</v>
      </c>
      <c r="H8540" t="s">
        <v>46444</v>
      </c>
      <c r="J8540" t="s">
        <v>29506</v>
      </c>
      <c r="K8540" t="s">
        <v>46447</v>
      </c>
      <c r="M8540" t="s">
        <v>21918</v>
      </c>
      <c r="N8540" t="s">
        <v>798</v>
      </c>
      <c r="O8540">
        <v>79770</v>
      </c>
      <c r="P8540" t="s">
        <v>50</v>
      </c>
      <c r="U8540" s="1">
        <v>44942</v>
      </c>
      <c r="V8540" s="1">
        <v>44942</v>
      </c>
      <c r="W8540" s="1">
        <v>44942.54583333333</v>
      </c>
      <c r="X8540" s="1">
        <v>44942.54583333333</v>
      </c>
      <c r="AC8540" t="s">
        <v>51</v>
      </c>
      <c r="AD8540">
        <v>2969476061</v>
      </c>
      <c r="AE8540" s="1">
        <v>37200</v>
      </c>
      <c r="AF8540" t="s">
        <v>16940</v>
      </c>
      <c r="AG8540" t="s">
        <v>46448</v>
      </c>
      <c r="AH8540" t="s">
        <v>51</v>
      </c>
      <c r="AJ8540" t="s">
        <v>53</v>
      </c>
      <c r="AL8540" t="s">
        <v>68</v>
      </c>
      <c r="AO8540" t="s">
        <v>5443</v>
      </c>
      <c r="AP8540" s="1">
        <v>45123.401388888888</v>
      </c>
      <c r="AQ8540" s="1">
        <v>45095.659722222219</v>
      </c>
    </row>
    <row r="8541" spans="1:43" x14ac:dyDescent="0.35">
      <c r="A8541" t="s">
        <v>18234</v>
      </c>
      <c r="B8541" t="s">
        <v>18232</v>
      </c>
      <c r="C8541" t="s">
        <v>46449</v>
      </c>
      <c r="F8541" t="s">
        <v>46450</v>
      </c>
      <c r="H8541" t="s">
        <v>46451</v>
      </c>
      <c r="J8541" t="s">
        <v>5239</v>
      </c>
      <c r="K8541" t="s">
        <v>17942</v>
      </c>
      <c r="M8541" t="s">
        <v>154</v>
      </c>
      <c r="N8541" t="s">
        <v>65</v>
      </c>
      <c r="O8541">
        <v>80631</v>
      </c>
      <c r="P8541" t="s">
        <v>50</v>
      </c>
      <c r="U8541" s="1">
        <v>44942</v>
      </c>
      <c r="V8541" s="1">
        <v>44942</v>
      </c>
      <c r="W8541" s="1">
        <v>44942.552777777775</v>
      </c>
      <c r="X8541" s="1">
        <v>44942.552777777775</v>
      </c>
      <c r="AC8541" t="s">
        <v>53</v>
      </c>
      <c r="AD8541">
        <v>2969475162</v>
      </c>
      <c r="AE8541" s="1">
        <v>37147</v>
      </c>
      <c r="AF8541" t="s">
        <v>16650</v>
      </c>
      <c r="AG8541" t="s">
        <v>46452</v>
      </c>
      <c r="AH8541" t="s">
        <v>51</v>
      </c>
      <c r="AJ8541" t="s">
        <v>53</v>
      </c>
      <c r="AL8541" t="s">
        <v>68</v>
      </c>
      <c r="AO8541" t="s">
        <v>5443</v>
      </c>
      <c r="AP8541" s="1">
        <v>45272.566666666666</v>
      </c>
    </row>
    <row r="8542" spans="1:43" x14ac:dyDescent="0.35">
      <c r="A8542" t="s">
        <v>46453</v>
      </c>
      <c r="B8542" t="s">
        <v>46454</v>
      </c>
      <c r="C8542" t="s">
        <v>40652</v>
      </c>
      <c r="F8542">
        <v>19182639118</v>
      </c>
      <c r="H8542" t="s">
        <v>46455</v>
      </c>
      <c r="J8542" t="s">
        <v>46456</v>
      </c>
      <c r="K8542" t="s">
        <v>46457</v>
      </c>
      <c r="L8542" t="s">
        <v>46458</v>
      </c>
      <c r="M8542">
        <v>232</v>
      </c>
      <c r="N8542" t="s">
        <v>12913</v>
      </c>
      <c r="O8542">
        <v>566242</v>
      </c>
      <c r="P8542" t="s">
        <v>50</v>
      </c>
      <c r="U8542" s="1">
        <v>44942</v>
      </c>
      <c r="V8542" s="1">
        <v>44942</v>
      </c>
      <c r="W8542" s="1">
        <v>44942.19027777778</v>
      </c>
      <c r="X8542" s="1">
        <v>44942.19027777778</v>
      </c>
      <c r="AC8542" t="s">
        <v>53</v>
      </c>
      <c r="AD8542">
        <v>1000000001</v>
      </c>
      <c r="AE8542" s="1">
        <v>39973.351388888892</v>
      </c>
      <c r="AF8542" t="s">
        <v>3377</v>
      </c>
      <c r="AG8542" t="s">
        <v>46459</v>
      </c>
      <c r="AH8542" t="s">
        <v>51</v>
      </c>
      <c r="AJ8542" t="s">
        <v>53</v>
      </c>
      <c r="AL8542" t="s">
        <v>78</v>
      </c>
      <c r="AO8542" t="s">
        <v>5443</v>
      </c>
      <c r="AP8542" s="1">
        <v>45475.651388888888</v>
      </c>
    </row>
    <row r="8543" spans="1:43" x14ac:dyDescent="0.35">
      <c r="A8543" t="s">
        <v>46460</v>
      </c>
      <c r="B8543" t="s">
        <v>46461</v>
      </c>
      <c r="C8543" t="s">
        <v>46462</v>
      </c>
      <c r="D8543" t="s">
        <v>282</v>
      </c>
      <c r="F8543" t="s">
        <v>47</v>
      </c>
      <c r="H8543" t="s">
        <v>46463</v>
      </c>
      <c r="J8543" t="s">
        <v>49</v>
      </c>
      <c r="P8543" t="s">
        <v>50</v>
      </c>
      <c r="U8543" s="1">
        <v>44942</v>
      </c>
      <c r="V8543" s="1">
        <v>44942</v>
      </c>
      <c r="W8543" s="1">
        <v>45419.492361111108</v>
      </c>
      <c r="X8543" s="1">
        <v>45419.492361111108</v>
      </c>
      <c r="AC8543" t="s">
        <v>53</v>
      </c>
      <c r="AD8543">
        <v>1000000000</v>
      </c>
      <c r="AE8543" s="1">
        <v>37295</v>
      </c>
      <c r="AG8543" t="s">
        <v>46464</v>
      </c>
      <c r="AH8543" t="s">
        <v>51</v>
      </c>
      <c r="AJ8543" t="s">
        <v>53</v>
      </c>
      <c r="AL8543" t="s">
        <v>78</v>
      </c>
      <c r="AO8543" t="s">
        <v>5443</v>
      </c>
      <c r="AP8543" s="1">
        <v>45469.566666666666</v>
      </c>
    </row>
    <row r="8544" spans="1:43" x14ac:dyDescent="0.35">
      <c r="A8544" t="s">
        <v>46465</v>
      </c>
      <c r="B8544" t="s">
        <v>46466</v>
      </c>
      <c r="C8544" t="s">
        <v>36173</v>
      </c>
      <c r="F8544" t="s">
        <v>46467</v>
      </c>
      <c r="H8544" t="s">
        <v>46465</v>
      </c>
      <c r="J8544" t="s">
        <v>29973</v>
      </c>
      <c r="K8544" t="s">
        <v>46468</v>
      </c>
      <c r="M8544" t="s">
        <v>19469</v>
      </c>
      <c r="N8544" t="s">
        <v>65</v>
      </c>
      <c r="O8544">
        <v>80424</v>
      </c>
      <c r="P8544" t="s">
        <v>50</v>
      </c>
      <c r="U8544" s="1">
        <v>44942</v>
      </c>
      <c r="V8544" s="1">
        <v>44942</v>
      </c>
      <c r="W8544" s="1">
        <v>44942.611111111109</v>
      </c>
      <c r="X8544" s="1">
        <v>44942.611111111109</v>
      </c>
      <c r="AC8544" t="s">
        <v>51</v>
      </c>
      <c r="AD8544">
        <v>2969475468</v>
      </c>
      <c r="AE8544" s="1">
        <v>37166.661111111112</v>
      </c>
      <c r="AF8544" t="s">
        <v>1891</v>
      </c>
      <c r="AG8544" t="s">
        <v>46469</v>
      </c>
      <c r="AH8544" t="s">
        <v>51</v>
      </c>
      <c r="AJ8544" t="s">
        <v>53</v>
      </c>
      <c r="AL8544" t="s">
        <v>68</v>
      </c>
      <c r="AO8544" t="s">
        <v>5443</v>
      </c>
      <c r="AP8544" s="1">
        <v>45047.635416666664</v>
      </c>
    </row>
    <row r="8545" spans="1:43" x14ac:dyDescent="0.35">
      <c r="A8545" t="s">
        <v>46470</v>
      </c>
      <c r="B8545" t="s">
        <v>46471</v>
      </c>
      <c r="C8545" t="s">
        <v>46472</v>
      </c>
      <c r="H8545" t="s">
        <v>46473</v>
      </c>
      <c r="J8545" t="s">
        <v>49</v>
      </c>
      <c r="P8545" t="s">
        <v>50</v>
      </c>
      <c r="U8545" s="1">
        <v>44942</v>
      </c>
      <c r="V8545" s="1">
        <v>44942</v>
      </c>
      <c r="W8545" s="1">
        <v>45289.410416666666</v>
      </c>
      <c r="X8545" s="1">
        <v>45289.410416666666</v>
      </c>
      <c r="AC8545" t="s">
        <v>53</v>
      </c>
      <c r="AD8545">
        <v>1000000000</v>
      </c>
      <c r="AE8545" s="1">
        <v>37295</v>
      </c>
      <c r="AG8545" t="s">
        <v>46474</v>
      </c>
      <c r="AH8545" t="s">
        <v>51</v>
      </c>
      <c r="AJ8545" t="s">
        <v>53</v>
      </c>
      <c r="AO8545" t="s">
        <v>5443</v>
      </c>
      <c r="AP8545" s="1">
        <v>45180.375</v>
      </c>
    </row>
    <row r="8546" spans="1:43" x14ac:dyDescent="0.35">
      <c r="A8546" t="s">
        <v>46475</v>
      </c>
      <c r="B8546" t="s">
        <v>2882</v>
      </c>
      <c r="C8546" t="s">
        <v>46476</v>
      </c>
      <c r="F8546" t="s">
        <v>46477</v>
      </c>
      <c r="H8546" t="s">
        <v>46475</v>
      </c>
      <c r="I8546" t="s">
        <v>415</v>
      </c>
      <c r="J8546" t="s">
        <v>28258</v>
      </c>
      <c r="K8546" t="s">
        <v>46478</v>
      </c>
      <c r="M8546" t="s">
        <v>7843</v>
      </c>
      <c r="N8546" t="s">
        <v>19981</v>
      </c>
      <c r="O8546">
        <v>39701</v>
      </c>
      <c r="P8546" t="s">
        <v>50</v>
      </c>
      <c r="U8546" s="1">
        <v>44942</v>
      </c>
      <c r="V8546" s="1">
        <v>44942</v>
      </c>
      <c r="AC8546" t="s">
        <v>53</v>
      </c>
      <c r="AD8546">
        <v>2969476832</v>
      </c>
      <c r="AE8546" s="1">
        <v>37243</v>
      </c>
      <c r="AG8546" t="s">
        <v>46479</v>
      </c>
      <c r="AH8546" t="s">
        <v>51</v>
      </c>
      <c r="AJ8546" t="s">
        <v>53</v>
      </c>
      <c r="AO8546" t="s">
        <v>8142</v>
      </c>
    </row>
    <row r="8547" spans="1:43" x14ac:dyDescent="0.35">
      <c r="A8547" t="s">
        <v>46480</v>
      </c>
      <c r="B8547" t="s">
        <v>46481</v>
      </c>
      <c r="C8547" t="s">
        <v>5384</v>
      </c>
      <c r="F8547" t="s">
        <v>46482</v>
      </c>
      <c r="H8547" t="s">
        <v>46483</v>
      </c>
      <c r="I8547" t="s">
        <v>179</v>
      </c>
      <c r="J8547" t="s">
        <v>4241</v>
      </c>
      <c r="K8547" t="s">
        <v>34003</v>
      </c>
      <c r="M8547" t="s">
        <v>34004</v>
      </c>
      <c r="N8547" t="s">
        <v>264</v>
      </c>
      <c r="O8547">
        <v>76207</v>
      </c>
      <c r="P8547" t="s">
        <v>50</v>
      </c>
      <c r="U8547" s="1">
        <v>44942</v>
      </c>
      <c r="V8547" s="1">
        <v>44942</v>
      </c>
      <c r="AC8547" t="s">
        <v>53</v>
      </c>
      <c r="AD8547">
        <v>2969480277</v>
      </c>
      <c r="AE8547" s="1">
        <v>37439</v>
      </c>
      <c r="AG8547" t="s">
        <v>46484</v>
      </c>
      <c r="AH8547" t="s">
        <v>51</v>
      </c>
      <c r="AJ8547" t="s">
        <v>53</v>
      </c>
      <c r="AO8547" t="s">
        <v>8142</v>
      </c>
    </row>
    <row r="8548" spans="1:43" x14ac:dyDescent="0.35">
      <c r="A8548" t="s">
        <v>46485</v>
      </c>
      <c r="B8548" t="s">
        <v>9136</v>
      </c>
      <c r="C8548" t="s">
        <v>9136</v>
      </c>
      <c r="F8548" t="s">
        <v>46408</v>
      </c>
      <c r="H8548" t="s">
        <v>46409</v>
      </c>
      <c r="J8548" t="s">
        <v>46410</v>
      </c>
      <c r="K8548" t="s">
        <v>46411</v>
      </c>
      <c r="M8548" t="s">
        <v>525</v>
      </c>
      <c r="N8548" t="s">
        <v>65</v>
      </c>
      <c r="O8548">
        <v>80011</v>
      </c>
      <c r="P8548" t="s">
        <v>50</v>
      </c>
      <c r="U8548" s="1">
        <v>44942</v>
      </c>
      <c r="V8548" s="1">
        <v>44942</v>
      </c>
      <c r="W8548" s="1">
        <v>44942.008333333331</v>
      </c>
      <c r="X8548" s="1">
        <v>44942.008333333331</v>
      </c>
      <c r="AC8548" t="s">
        <v>53</v>
      </c>
      <c r="AD8548">
        <v>1000000001</v>
      </c>
      <c r="AE8548" s="1">
        <v>39973.351388888892</v>
      </c>
      <c r="AF8548" t="s">
        <v>3377</v>
      </c>
      <c r="AG8548" t="s">
        <v>46486</v>
      </c>
      <c r="AH8548" t="s">
        <v>51</v>
      </c>
      <c r="AJ8548" t="s">
        <v>53</v>
      </c>
      <c r="AL8548" t="s">
        <v>78</v>
      </c>
      <c r="AO8548" t="s">
        <v>5443</v>
      </c>
    </row>
    <row r="8549" spans="1:43" x14ac:dyDescent="0.35">
      <c r="A8549" t="s">
        <v>46487</v>
      </c>
      <c r="B8549" t="s">
        <v>46488</v>
      </c>
      <c r="C8549" t="s">
        <v>46489</v>
      </c>
      <c r="F8549" t="s">
        <v>46490</v>
      </c>
      <c r="G8549">
        <v>18854785231</v>
      </c>
      <c r="H8549" t="s">
        <v>46491</v>
      </c>
      <c r="J8549" t="s">
        <v>9101</v>
      </c>
      <c r="K8549" t="s">
        <v>8957</v>
      </c>
      <c r="M8549" t="s">
        <v>8958</v>
      </c>
      <c r="N8549" t="s">
        <v>213</v>
      </c>
      <c r="O8549" t="s">
        <v>8959</v>
      </c>
      <c r="P8549" t="s">
        <v>50</v>
      </c>
      <c r="U8549" s="1">
        <v>44942</v>
      </c>
      <c r="V8549" s="1">
        <v>44942</v>
      </c>
      <c r="W8549" s="1">
        <v>44942.259722222225</v>
      </c>
      <c r="X8549" s="1">
        <v>44942.259722222225</v>
      </c>
      <c r="AC8549" t="s">
        <v>53</v>
      </c>
      <c r="AD8549">
        <v>2969510604</v>
      </c>
      <c r="AE8549" s="1">
        <v>38385.431944444441</v>
      </c>
      <c r="AG8549" t="s">
        <v>46492</v>
      </c>
      <c r="AH8549" t="s">
        <v>51</v>
      </c>
      <c r="AJ8549" t="s">
        <v>53</v>
      </c>
      <c r="AL8549" t="s">
        <v>78</v>
      </c>
      <c r="AO8549" t="s">
        <v>5443</v>
      </c>
      <c r="AP8549" s="1">
        <v>45468.593055555553</v>
      </c>
    </row>
    <row r="8550" spans="1:43" x14ac:dyDescent="0.35">
      <c r="A8550" t="s">
        <v>46493</v>
      </c>
      <c r="B8550" t="s">
        <v>507</v>
      </c>
      <c r="C8550" t="s">
        <v>46494</v>
      </c>
      <c r="F8550">
        <v>19033993634</v>
      </c>
      <c r="H8550" t="s">
        <v>46493</v>
      </c>
      <c r="J8550" t="s">
        <v>33446</v>
      </c>
      <c r="K8550" t="s">
        <v>1306</v>
      </c>
      <c r="M8550" t="s">
        <v>1307</v>
      </c>
      <c r="N8550" t="s">
        <v>264</v>
      </c>
      <c r="O8550">
        <v>77380</v>
      </c>
      <c r="P8550" t="s">
        <v>50</v>
      </c>
      <c r="U8550" s="1">
        <v>44943</v>
      </c>
      <c r="V8550" s="1">
        <v>44943</v>
      </c>
      <c r="AC8550" t="s">
        <v>53</v>
      </c>
      <c r="AD8550">
        <v>2969474645</v>
      </c>
      <c r="AE8550" s="1">
        <v>37110.530555555553</v>
      </c>
      <c r="AG8550" t="s">
        <v>46495</v>
      </c>
      <c r="AH8550" t="s">
        <v>51</v>
      </c>
      <c r="AJ8550" t="s">
        <v>53</v>
      </c>
      <c r="AO8550" t="s">
        <v>8142</v>
      </c>
    </row>
    <row r="8551" spans="1:43" x14ac:dyDescent="0.35">
      <c r="A8551" t="s">
        <v>46496</v>
      </c>
      <c r="B8551" t="s">
        <v>46497</v>
      </c>
      <c r="C8551" t="s">
        <v>765</v>
      </c>
      <c r="F8551" t="s">
        <v>46498</v>
      </c>
      <c r="H8551" t="s">
        <v>46496</v>
      </c>
      <c r="J8551" t="s">
        <v>972</v>
      </c>
      <c r="N8551" t="s">
        <v>287</v>
      </c>
      <c r="O8551">
        <v>81323</v>
      </c>
      <c r="P8551" t="s">
        <v>50</v>
      </c>
      <c r="U8551" s="1">
        <v>44943</v>
      </c>
      <c r="V8551" s="1">
        <v>44943</v>
      </c>
      <c r="W8551" s="1">
        <v>44943.554166666669</v>
      </c>
      <c r="X8551" s="1">
        <v>44943.554166666669</v>
      </c>
      <c r="AC8551" t="s">
        <v>53</v>
      </c>
      <c r="AD8551">
        <v>1000000001</v>
      </c>
      <c r="AE8551" s="1">
        <v>39973.351388888892</v>
      </c>
      <c r="AF8551" t="s">
        <v>3377</v>
      </c>
      <c r="AG8551" t="s">
        <v>46499</v>
      </c>
      <c r="AH8551" t="s">
        <v>51</v>
      </c>
      <c r="AJ8551" t="s">
        <v>53</v>
      </c>
      <c r="AL8551" t="s">
        <v>78</v>
      </c>
      <c r="AO8551" t="s">
        <v>8142</v>
      </c>
      <c r="AP8551" s="1">
        <v>44943.708333333336</v>
      </c>
    </row>
    <row r="8552" spans="1:43" x14ac:dyDescent="0.35">
      <c r="A8552" t="s">
        <v>46500</v>
      </c>
      <c r="B8552" t="s">
        <v>12892</v>
      </c>
      <c r="C8552" t="s">
        <v>17413</v>
      </c>
      <c r="F8552" t="s">
        <v>46501</v>
      </c>
      <c r="H8552" t="s">
        <v>46502</v>
      </c>
      <c r="J8552" t="s">
        <v>46503</v>
      </c>
      <c r="M8552" t="s">
        <v>143</v>
      </c>
      <c r="N8552" t="s">
        <v>287</v>
      </c>
      <c r="O8552">
        <v>81505</v>
      </c>
      <c r="P8552" t="s">
        <v>50</v>
      </c>
      <c r="U8552" s="1">
        <v>44943</v>
      </c>
      <c r="V8552" s="1">
        <v>44943</v>
      </c>
      <c r="W8552" s="1">
        <v>44943.515277777777</v>
      </c>
      <c r="X8552" s="1">
        <v>44943.515277777777</v>
      </c>
      <c r="AC8552" t="s">
        <v>53</v>
      </c>
      <c r="AD8552">
        <v>2972259788</v>
      </c>
      <c r="AE8552" s="1">
        <v>44958.67083333333</v>
      </c>
      <c r="AF8552" t="s">
        <v>46504</v>
      </c>
      <c r="AG8552" t="s">
        <v>46505</v>
      </c>
      <c r="AH8552" t="s">
        <v>51</v>
      </c>
      <c r="AJ8552" t="s">
        <v>53</v>
      </c>
      <c r="AL8552" t="s">
        <v>68</v>
      </c>
      <c r="AO8552" t="s">
        <v>8142</v>
      </c>
      <c r="AP8552" s="1">
        <v>44943.51666666667</v>
      </c>
    </row>
    <row r="8553" spans="1:43" x14ac:dyDescent="0.35">
      <c r="A8553" t="s">
        <v>46506</v>
      </c>
      <c r="B8553" t="s">
        <v>6451</v>
      </c>
      <c r="C8553" t="s">
        <v>2740</v>
      </c>
      <c r="F8553" t="s">
        <v>46507</v>
      </c>
      <c r="H8553" t="s">
        <v>46506</v>
      </c>
      <c r="J8553" t="s">
        <v>46508</v>
      </c>
      <c r="P8553" t="s">
        <v>50</v>
      </c>
      <c r="U8553" s="1">
        <v>44943</v>
      </c>
      <c r="V8553" s="1">
        <v>44943</v>
      </c>
      <c r="W8553" s="1">
        <v>44943.469444444447</v>
      </c>
      <c r="X8553" s="1">
        <v>44943.469444444447</v>
      </c>
      <c r="AC8553" t="s">
        <v>53</v>
      </c>
      <c r="AD8553">
        <v>2972366279</v>
      </c>
      <c r="AE8553" s="1">
        <v>44967.439583333333</v>
      </c>
      <c r="AF8553" t="s">
        <v>46509</v>
      </c>
      <c r="AG8553" t="s">
        <v>46510</v>
      </c>
      <c r="AH8553" t="s">
        <v>51</v>
      </c>
      <c r="AJ8553" t="s">
        <v>53</v>
      </c>
      <c r="AL8553" t="s">
        <v>68</v>
      </c>
      <c r="AO8553" t="s">
        <v>8142</v>
      </c>
      <c r="AP8553" s="1">
        <v>45453.737500000003</v>
      </c>
      <c r="AQ8553" s="1">
        <v>45453.734722222223</v>
      </c>
    </row>
    <row r="8554" spans="1:43" x14ac:dyDescent="0.35">
      <c r="A8554" t="s">
        <v>46511</v>
      </c>
      <c r="B8554" t="s">
        <v>46512</v>
      </c>
      <c r="C8554" t="s">
        <v>894</v>
      </c>
      <c r="F8554" t="s">
        <v>46513</v>
      </c>
      <c r="H8554" t="s">
        <v>46511</v>
      </c>
      <c r="I8554" t="s">
        <v>415</v>
      </c>
      <c r="J8554" t="s">
        <v>6387</v>
      </c>
      <c r="K8554" t="s">
        <v>46514</v>
      </c>
      <c r="M8554" t="s">
        <v>43976</v>
      </c>
      <c r="N8554" t="s">
        <v>4353</v>
      </c>
      <c r="O8554">
        <v>97071</v>
      </c>
      <c r="P8554" t="s">
        <v>50</v>
      </c>
      <c r="U8554" s="1">
        <v>44943</v>
      </c>
      <c r="V8554" s="1">
        <v>44943</v>
      </c>
      <c r="AC8554" t="s">
        <v>53</v>
      </c>
      <c r="AD8554">
        <v>2969484892</v>
      </c>
      <c r="AE8554" s="1">
        <v>37756</v>
      </c>
      <c r="AG8554" t="s">
        <v>46515</v>
      </c>
      <c r="AH8554" t="s">
        <v>51</v>
      </c>
      <c r="AJ8554" t="s">
        <v>53</v>
      </c>
      <c r="AO8554" t="s">
        <v>8142</v>
      </c>
    </row>
    <row r="8555" spans="1:43" x14ac:dyDescent="0.35">
      <c r="A8555" t="s">
        <v>46516</v>
      </c>
      <c r="B8555" t="s">
        <v>46517</v>
      </c>
      <c r="C8555" t="s">
        <v>5374</v>
      </c>
      <c r="F8555" t="s">
        <v>46518</v>
      </c>
      <c r="H8555" t="s">
        <v>46519</v>
      </c>
      <c r="I8555" t="s">
        <v>464</v>
      </c>
      <c r="J8555" t="s">
        <v>6387</v>
      </c>
      <c r="K8555" t="s">
        <v>46520</v>
      </c>
      <c r="M8555" t="s">
        <v>46521</v>
      </c>
      <c r="N8555" t="s">
        <v>3668</v>
      </c>
      <c r="O8555">
        <v>49660</v>
      </c>
      <c r="P8555" t="s">
        <v>50</v>
      </c>
      <c r="U8555" s="1">
        <v>44943</v>
      </c>
      <c r="V8555" s="1">
        <v>44943</v>
      </c>
      <c r="AC8555" t="s">
        <v>53</v>
      </c>
      <c r="AD8555">
        <v>2969484892</v>
      </c>
      <c r="AE8555" s="1">
        <v>37756</v>
      </c>
      <c r="AG8555" t="s">
        <v>46522</v>
      </c>
      <c r="AH8555" t="s">
        <v>51</v>
      </c>
      <c r="AJ8555" t="s">
        <v>53</v>
      </c>
      <c r="AO8555" t="s">
        <v>8142</v>
      </c>
    </row>
    <row r="8556" spans="1:43" x14ac:dyDescent="0.35">
      <c r="A8556" t="s">
        <v>46523</v>
      </c>
      <c r="B8556" t="s">
        <v>1766</v>
      </c>
      <c r="C8556" t="s">
        <v>3191</v>
      </c>
      <c r="F8556" t="s">
        <v>46524</v>
      </c>
      <c r="H8556" t="s">
        <v>46523</v>
      </c>
      <c r="J8556" t="s">
        <v>4241</v>
      </c>
      <c r="K8556" t="s">
        <v>34003</v>
      </c>
      <c r="M8556" t="s">
        <v>34004</v>
      </c>
      <c r="N8556" t="s">
        <v>637</v>
      </c>
      <c r="O8556">
        <v>76207</v>
      </c>
      <c r="P8556" t="s">
        <v>50</v>
      </c>
      <c r="U8556" s="1">
        <v>44943</v>
      </c>
      <c r="V8556" s="1">
        <v>44943</v>
      </c>
      <c r="AC8556" t="s">
        <v>53</v>
      </c>
      <c r="AD8556">
        <v>2969480277</v>
      </c>
      <c r="AE8556" s="1">
        <v>37439</v>
      </c>
      <c r="AG8556" t="s">
        <v>46525</v>
      </c>
      <c r="AH8556" t="s">
        <v>51</v>
      </c>
      <c r="AJ8556" t="s">
        <v>53</v>
      </c>
      <c r="AO8556" t="s">
        <v>8142</v>
      </c>
    </row>
    <row r="8557" spans="1:43" x14ac:dyDescent="0.35">
      <c r="A8557" t="s">
        <v>46526</v>
      </c>
      <c r="B8557" t="s">
        <v>29374</v>
      </c>
      <c r="C8557" t="s">
        <v>5258</v>
      </c>
      <c r="F8557" t="s">
        <v>46527</v>
      </c>
      <c r="H8557" t="s">
        <v>46528</v>
      </c>
      <c r="J8557" t="s">
        <v>4293</v>
      </c>
      <c r="K8557" t="s">
        <v>46529</v>
      </c>
      <c r="M8557" t="s">
        <v>12936</v>
      </c>
      <c r="N8557" t="s">
        <v>5277</v>
      </c>
      <c r="O8557">
        <v>82001</v>
      </c>
      <c r="P8557" t="s">
        <v>50</v>
      </c>
      <c r="U8557" s="1">
        <v>44943</v>
      </c>
      <c r="V8557" s="1">
        <v>44943</v>
      </c>
      <c r="AC8557" t="s">
        <v>53</v>
      </c>
      <c r="AD8557">
        <v>2969634929</v>
      </c>
      <c r="AE8557" s="1">
        <v>41799.665972222225</v>
      </c>
      <c r="AG8557" t="s">
        <v>46530</v>
      </c>
      <c r="AH8557" t="s">
        <v>51</v>
      </c>
      <c r="AJ8557" t="s">
        <v>53</v>
      </c>
      <c r="AO8557" t="s">
        <v>8142</v>
      </c>
    </row>
    <row r="8558" spans="1:43" x14ac:dyDescent="0.35">
      <c r="A8558" t="s">
        <v>46531</v>
      </c>
      <c r="B8558" t="s">
        <v>1470</v>
      </c>
      <c r="C8558" t="s">
        <v>18354</v>
      </c>
      <c r="F8558" t="s">
        <v>46532</v>
      </c>
      <c r="H8558" t="s">
        <v>46531</v>
      </c>
      <c r="J8558" t="s">
        <v>25295</v>
      </c>
      <c r="N8558" t="s">
        <v>4364</v>
      </c>
      <c r="O8558">
        <v>67301</v>
      </c>
      <c r="P8558" t="s">
        <v>50</v>
      </c>
      <c r="U8558" s="1">
        <v>44943</v>
      </c>
      <c r="V8558" s="1">
        <v>44943</v>
      </c>
      <c r="AC8558" t="s">
        <v>53</v>
      </c>
      <c r="AD8558">
        <v>2969569505</v>
      </c>
      <c r="AE8558" s="1">
        <v>40911.688888888886</v>
      </c>
      <c r="AG8558" t="s">
        <v>46533</v>
      </c>
      <c r="AH8558" t="s">
        <v>51</v>
      </c>
      <c r="AJ8558" t="s">
        <v>53</v>
      </c>
      <c r="AO8558" t="s">
        <v>8142</v>
      </c>
    </row>
    <row r="8559" spans="1:43" x14ac:dyDescent="0.35">
      <c r="A8559" t="s">
        <v>46534</v>
      </c>
      <c r="B8559" t="s">
        <v>46535</v>
      </c>
      <c r="C8559" t="s">
        <v>46536</v>
      </c>
      <c r="H8559" t="s">
        <v>46534</v>
      </c>
      <c r="J8559" t="s">
        <v>21322</v>
      </c>
      <c r="K8559" t="s">
        <v>15161</v>
      </c>
      <c r="M8559" t="s">
        <v>5488</v>
      </c>
      <c r="N8559" t="s">
        <v>4526</v>
      </c>
      <c r="O8559">
        <v>85040</v>
      </c>
      <c r="P8559" t="s">
        <v>50</v>
      </c>
      <c r="U8559" s="1">
        <v>44943</v>
      </c>
      <c r="V8559" s="1">
        <v>44943</v>
      </c>
      <c r="AC8559" t="s">
        <v>53</v>
      </c>
      <c r="AD8559">
        <v>2969504605</v>
      </c>
      <c r="AE8559" s="1">
        <v>38006.45208333333</v>
      </c>
      <c r="AG8559" t="s">
        <v>46537</v>
      </c>
      <c r="AH8559" t="s">
        <v>51</v>
      </c>
      <c r="AJ8559" t="s">
        <v>53</v>
      </c>
      <c r="AO8559" t="s">
        <v>8142</v>
      </c>
    </row>
    <row r="8560" spans="1:43" x14ac:dyDescent="0.35">
      <c r="A8560" t="s">
        <v>46538</v>
      </c>
      <c r="B8560" t="s">
        <v>10395</v>
      </c>
      <c r="C8560" t="s">
        <v>1499</v>
      </c>
      <c r="F8560">
        <v>19705317589</v>
      </c>
      <c r="H8560" t="s">
        <v>46538</v>
      </c>
      <c r="J8560" t="s">
        <v>46539</v>
      </c>
      <c r="N8560" t="s">
        <v>287</v>
      </c>
      <c r="O8560">
        <v>80451</v>
      </c>
      <c r="P8560" t="s">
        <v>50</v>
      </c>
      <c r="U8560" s="1">
        <v>44943</v>
      </c>
      <c r="V8560" s="1">
        <v>44943</v>
      </c>
      <c r="W8560" s="1">
        <v>44943.762499999997</v>
      </c>
      <c r="X8560" s="1">
        <v>44943.762499999997</v>
      </c>
      <c r="AC8560" t="s">
        <v>53</v>
      </c>
      <c r="AD8560">
        <v>2969794804</v>
      </c>
      <c r="AE8560" s="1">
        <v>43228.681250000001</v>
      </c>
      <c r="AG8560" t="s">
        <v>46540</v>
      </c>
      <c r="AH8560" t="s">
        <v>51</v>
      </c>
      <c r="AJ8560" t="s">
        <v>53</v>
      </c>
      <c r="AL8560" t="s">
        <v>78</v>
      </c>
      <c r="AO8560" t="s">
        <v>8142</v>
      </c>
      <c r="AP8560" s="1">
        <v>45040.461111111108</v>
      </c>
    </row>
    <row r="8561" spans="1:43" x14ac:dyDescent="0.35">
      <c r="A8561" t="s">
        <v>46541</v>
      </c>
      <c r="B8561" t="s">
        <v>46542</v>
      </c>
      <c r="C8561" t="s">
        <v>46543</v>
      </c>
      <c r="F8561" t="s">
        <v>46544</v>
      </c>
      <c r="H8561" t="s">
        <v>46541</v>
      </c>
      <c r="J8561" t="s">
        <v>46545</v>
      </c>
      <c r="K8561" t="s">
        <v>46546</v>
      </c>
      <c r="M8561" t="s">
        <v>419</v>
      </c>
      <c r="N8561" t="s">
        <v>253</v>
      </c>
      <c r="O8561">
        <v>87107</v>
      </c>
      <c r="P8561" t="s">
        <v>50</v>
      </c>
      <c r="U8561" s="1">
        <v>44943</v>
      </c>
      <c r="V8561" s="1">
        <v>44943</v>
      </c>
      <c r="W8561" s="1">
        <v>44943.590277777781</v>
      </c>
      <c r="X8561" s="1">
        <v>44943.590277777781</v>
      </c>
      <c r="AC8561" t="s">
        <v>53</v>
      </c>
      <c r="AD8561">
        <v>2969751141</v>
      </c>
      <c r="AE8561" s="1">
        <v>42942.634027777778</v>
      </c>
      <c r="AF8561" t="s">
        <v>46547</v>
      </c>
      <c r="AG8561" t="s">
        <v>46548</v>
      </c>
      <c r="AH8561" t="s">
        <v>51</v>
      </c>
      <c r="AJ8561" t="s">
        <v>53</v>
      </c>
      <c r="AL8561" t="s">
        <v>68</v>
      </c>
      <c r="AO8561" t="s">
        <v>5443</v>
      </c>
      <c r="AP8561" s="1">
        <v>45474.552083333336</v>
      </c>
    </row>
    <row r="8562" spans="1:43" x14ac:dyDescent="0.35">
      <c r="A8562" t="s">
        <v>46549</v>
      </c>
      <c r="B8562" t="s">
        <v>15496</v>
      </c>
      <c r="C8562" t="s">
        <v>106</v>
      </c>
      <c r="F8562" t="s">
        <v>46550</v>
      </c>
      <c r="H8562" t="s">
        <v>46549</v>
      </c>
      <c r="J8562" t="s">
        <v>44419</v>
      </c>
      <c r="K8562" t="s">
        <v>46551</v>
      </c>
      <c r="M8562" t="s">
        <v>8020</v>
      </c>
      <c r="N8562" t="s">
        <v>65</v>
      </c>
      <c r="O8562">
        <v>80117</v>
      </c>
      <c r="P8562" t="s">
        <v>50</v>
      </c>
      <c r="U8562" s="1">
        <v>44943</v>
      </c>
      <c r="V8562" s="1">
        <v>44943</v>
      </c>
      <c r="W8562" s="1">
        <v>44943.630555555559</v>
      </c>
      <c r="X8562" s="1">
        <v>44943.630555555559</v>
      </c>
      <c r="AC8562" t="s">
        <v>51</v>
      </c>
      <c r="AD8562">
        <v>2969482144</v>
      </c>
      <c r="AE8562" s="1">
        <v>37560</v>
      </c>
      <c r="AF8562" t="s">
        <v>44423</v>
      </c>
      <c r="AG8562" t="s">
        <v>46552</v>
      </c>
      <c r="AH8562" t="s">
        <v>51</v>
      </c>
      <c r="AJ8562" t="s">
        <v>53</v>
      </c>
      <c r="AL8562" t="s">
        <v>68</v>
      </c>
      <c r="AO8562" t="s">
        <v>5443</v>
      </c>
      <c r="AP8562" s="1">
        <v>45162.460416666669</v>
      </c>
      <c r="AQ8562" s="1">
        <v>45007.618750000001</v>
      </c>
    </row>
    <row r="8563" spans="1:43" x14ac:dyDescent="0.35">
      <c r="A8563" t="s">
        <v>46553</v>
      </c>
      <c r="B8563" t="s">
        <v>46554</v>
      </c>
      <c r="C8563" t="s">
        <v>46555</v>
      </c>
      <c r="F8563" t="s">
        <v>46556</v>
      </c>
      <c r="H8563" t="s">
        <v>46553</v>
      </c>
      <c r="J8563" t="s">
        <v>46557</v>
      </c>
      <c r="K8563" t="s">
        <v>46558</v>
      </c>
      <c r="M8563" t="s">
        <v>873</v>
      </c>
      <c r="N8563" t="s">
        <v>65</v>
      </c>
      <c r="O8563">
        <v>80477</v>
      </c>
      <c r="P8563" t="s">
        <v>50</v>
      </c>
      <c r="U8563" s="1">
        <v>44943</v>
      </c>
      <c r="V8563" s="1">
        <v>44943</v>
      </c>
      <c r="W8563" s="1">
        <v>44943.705555555556</v>
      </c>
      <c r="X8563" s="1">
        <v>44943.705555555556</v>
      </c>
      <c r="AC8563" t="s">
        <v>53</v>
      </c>
      <c r="AD8563">
        <v>1000000001</v>
      </c>
      <c r="AE8563" s="1">
        <v>39973.351388888892</v>
      </c>
      <c r="AF8563" t="s">
        <v>3377</v>
      </c>
      <c r="AG8563" t="s">
        <v>46559</v>
      </c>
      <c r="AH8563" t="s">
        <v>51</v>
      </c>
      <c r="AJ8563" t="s">
        <v>53</v>
      </c>
      <c r="AL8563" t="s">
        <v>78</v>
      </c>
      <c r="AO8563" t="s">
        <v>5443</v>
      </c>
      <c r="AP8563" s="1">
        <v>45348.340277777781</v>
      </c>
    </row>
    <row r="8564" spans="1:43" x14ac:dyDescent="0.35">
      <c r="A8564" t="s">
        <v>46560</v>
      </c>
      <c r="B8564" t="s">
        <v>5074</v>
      </c>
      <c r="C8564" t="s">
        <v>1043</v>
      </c>
      <c r="F8564" t="s">
        <v>46561</v>
      </c>
      <c r="H8564" t="s">
        <v>46560</v>
      </c>
      <c r="J8564" t="s">
        <v>46562</v>
      </c>
      <c r="K8564" t="s">
        <v>46563</v>
      </c>
      <c r="M8564" t="s">
        <v>2795</v>
      </c>
      <c r="N8564" t="s">
        <v>264</v>
      </c>
      <c r="O8564">
        <v>79714</v>
      </c>
      <c r="P8564" t="s">
        <v>50</v>
      </c>
      <c r="U8564" s="1">
        <v>44943</v>
      </c>
      <c r="V8564" s="1">
        <v>44943</v>
      </c>
      <c r="W8564" s="1">
        <v>44943.531944444447</v>
      </c>
      <c r="X8564" s="1">
        <v>44943.531944444447</v>
      </c>
      <c r="AC8564" t="s">
        <v>51</v>
      </c>
      <c r="AD8564">
        <v>2973571263</v>
      </c>
      <c r="AE8564" s="1">
        <v>45133.326388888891</v>
      </c>
      <c r="AG8564" t="s">
        <v>46564</v>
      </c>
      <c r="AH8564" t="s">
        <v>51</v>
      </c>
      <c r="AJ8564" t="s">
        <v>53</v>
      </c>
      <c r="AL8564" t="s">
        <v>78</v>
      </c>
      <c r="AO8564" t="s">
        <v>5443</v>
      </c>
      <c r="AP8564" s="1">
        <v>44943.530555555553</v>
      </c>
      <c r="AQ8564" s="1">
        <v>44802.306944444441</v>
      </c>
    </row>
    <row r="8565" spans="1:43" x14ac:dyDescent="0.35">
      <c r="A8565" t="s">
        <v>46565</v>
      </c>
      <c r="B8565" t="s">
        <v>10776</v>
      </c>
      <c r="C8565" t="s">
        <v>11825</v>
      </c>
      <c r="F8565" t="s">
        <v>46566</v>
      </c>
      <c r="H8565" t="s">
        <v>46567</v>
      </c>
      <c r="J8565" t="s">
        <v>46568</v>
      </c>
      <c r="M8565" t="s">
        <v>159</v>
      </c>
      <c r="N8565" t="s">
        <v>287</v>
      </c>
      <c r="O8565">
        <v>80908</v>
      </c>
      <c r="P8565" t="s">
        <v>50</v>
      </c>
      <c r="U8565" s="1">
        <v>44944</v>
      </c>
      <c r="V8565" s="1">
        <v>44944</v>
      </c>
      <c r="W8565" s="1">
        <v>44944.59652777778</v>
      </c>
      <c r="X8565" s="1">
        <v>44944.59652777778</v>
      </c>
      <c r="AC8565" t="s">
        <v>53</v>
      </c>
      <c r="AD8565">
        <v>2973299550</v>
      </c>
      <c r="AE8565" s="1">
        <v>44998.703472222223</v>
      </c>
      <c r="AF8565" t="s">
        <v>46569</v>
      </c>
      <c r="AG8565" t="s">
        <v>46570</v>
      </c>
      <c r="AH8565" t="s">
        <v>51</v>
      </c>
      <c r="AJ8565" t="s">
        <v>53</v>
      </c>
      <c r="AL8565" t="s">
        <v>68</v>
      </c>
      <c r="AO8565" t="s">
        <v>8142</v>
      </c>
    </row>
    <row r="8566" spans="1:43" x14ac:dyDescent="0.35">
      <c r="A8566" t="s">
        <v>46571</v>
      </c>
      <c r="B8566" t="s">
        <v>2339</v>
      </c>
      <c r="C8566" t="s">
        <v>46572</v>
      </c>
      <c r="F8566" t="s">
        <v>46573</v>
      </c>
      <c r="H8566" t="s">
        <v>46574</v>
      </c>
      <c r="J8566" t="s">
        <v>46575</v>
      </c>
      <c r="K8566" t="s">
        <v>46576</v>
      </c>
      <c r="M8566" t="s">
        <v>753</v>
      </c>
      <c r="N8566" t="s">
        <v>798</v>
      </c>
      <c r="O8566">
        <v>79928</v>
      </c>
      <c r="P8566" t="s">
        <v>50</v>
      </c>
      <c r="U8566" s="1">
        <v>44944</v>
      </c>
      <c r="V8566" s="1">
        <v>44944</v>
      </c>
      <c r="W8566" s="1">
        <v>44944.347222222219</v>
      </c>
      <c r="X8566" s="1">
        <v>44944.347222222219</v>
      </c>
      <c r="AC8566" t="s">
        <v>51</v>
      </c>
      <c r="AD8566">
        <v>2969505584</v>
      </c>
      <c r="AE8566" s="1">
        <v>38065.531944444447</v>
      </c>
      <c r="AF8566" t="s">
        <v>15632</v>
      </c>
      <c r="AG8566" t="s">
        <v>46577</v>
      </c>
      <c r="AH8566" t="s">
        <v>51</v>
      </c>
      <c r="AJ8566" t="s">
        <v>53</v>
      </c>
      <c r="AL8566" t="s">
        <v>68</v>
      </c>
      <c r="AO8566" t="s">
        <v>5443</v>
      </c>
      <c r="AP8566" s="1">
        <v>45418.368750000001</v>
      </c>
    </row>
    <row r="8567" spans="1:43" x14ac:dyDescent="0.35">
      <c r="A8567" t="s">
        <v>46578</v>
      </c>
      <c r="B8567" t="s">
        <v>46579</v>
      </c>
      <c r="C8567" t="s">
        <v>1752</v>
      </c>
      <c r="F8567" t="s">
        <v>46580</v>
      </c>
      <c r="H8567" t="s">
        <v>46578</v>
      </c>
      <c r="J8567" t="s">
        <v>46581</v>
      </c>
      <c r="N8567" t="s">
        <v>287</v>
      </c>
      <c r="O8567">
        <v>81505</v>
      </c>
      <c r="P8567" t="s">
        <v>50</v>
      </c>
      <c r="U8567" s="1">
        <v>44944</v>
      </c>
      <c r="V8567" s="1">
        <v>44944</v>
      </c>
      <c r="W8567" s="1">
        <v>44944.436111111114</v>
      </c>
      <c r="X8567" s="1">
        <v>44944.436111111114</v>
      </c>
      <c r="AC8567" t="s">
        <v>53</v>
      </c>
      <c r="AD8567">
        <v>2969795826</v>
      </c>
      <c r="AE8567" s="1">
        <v>43235.347916666666</v>
      </c>
      <c r="AF8567" t="s">
        <v>14473</v>
      </c>
      <c r="AG8567" t="s">
        <v>46582</v>
      </c>
      <c r="AH8567" t="s">
        <v>51</v>
      </c>
      <c r="AJ8567" t="s">
        <v>53</v>
      </c>
      <c r="AL8567" t="s">
        <v>68</v>
      </c>
      <c r="AO8567" t="s">
        <v>8142</v>
      </c>
      <c r="AP8567" s="1">
        <v>45356.566666666666</v>
      </c>
      <c r="AQ8567" s="1">
        <v>45083.431944444441</v>
      </c>
    </row>
    <row r="8568" spans="1:43" x14ac:dyDescent="0.35">
      <c r="A8568" t="s">
        <v>46583</v>
      </c>
      <c r="B8568" t="s">
        <v>46584</v>
      </c>
      <c r="C8568" t="s">
        <v>37615</v>
      </c>
      <c r="F8568" t="s">
        <v>46585</v>
      </c>
      <c r="H8568" t="s">
        <v>46583</v>
      </c>
      <c r="J8568" t="s">
        <v>46586</v>
      </c>
      <c r="N8568" t="s">
        <v>637</v>
      </c>
      <c r="O8568">
        <v>75212</v>
      </c>
      <c r="P8568" t="s">
        <v>50</v>
      </c>
      <c r="U8568" s="1">
        <v>44944</v>
      </c>
      <c r="V8568" s="1">
        <v>44944</v>
      </c>
      <c r="W8568" s="1">
        <v>44944.484722222223</v>
      </c>
      <c r="X8568" s="1">
        <v>44944.484722222223</v>
      </c>
      <c r="AC8568" t="s">
        <v>53</v>
      </c>
      <c r="AD8568">
        <v>2969725662</v>
      </c>
      <c r="AE8568" s="1">
        <v>42788.530555555553</v>
      </c>
      <c r="AG8568" t="s">
        <v>46587</v>
      </c>
      <c r="AH8568" t="s">
        <v>51</v>
      </c>
      <c r="AJ8568" t="s">
        <v>53</v>
      </c>
      <c r="AL8568" t="s">
        <v>78</v>
      </c>
      <c r="AO8568" t="s">
        <v>8142</v>
      </c>
    </row>
    <row r="8569" spans="1:43" x14ac:dyDescent="0.35">
      <c r="A8569" t="s">
        <v>46588</v>
      </c>
      <c r="B8569" t="s">
        <v>2810</v>
      </c>
      <c r="C8569" t="s">
        <v>16711</v>
      </c>
      <c r="F8569" t="s">
        <v>46589</v>
      </c>
      <c r="H8569" t="s">
        <v>46588</v>
      </c>
      <c r="I8569" t="s">
        <v>464</v>
      </c>
      <c r="J8569" t="s">
        <v>6387</v>
      </c>
      <c r="K8569" t="s">
        <v>46590</v>
      </c>
      <c r="M8569" t="s">
        <v>46591</v>
      </c>
      <c r="N8569" t="s">
        <v>4928</v>
      </c>
      <c r="O8569">
        <v>43311</v>
      </c>
      <c r="P8569" t="s">
        <v>50</v>
      </c>
      <c r="U8569" s="1">
        <v>44944</v>
      </c>
      <c r="V8569" s="1">
        <v>44944</v>
      </c>
      <c r="AC8569" t="s">
        <v>53</v>
      </c>
      <c r="AD8569">
        <v>2969484892</v>
      </c>
      <c r="AE8569" s="1">
        <v>37756</v>
      </c>
      <c r="AG8569" t="s">
        <v>46592</v>
      </c>
      <c r="AH8569" t="s">
        <v>51</v>
      </c>
      <c r="AJ8569" t="s">
        <v>53</v>
      </c>
      <c r="AO8569" t="s">
        <v>8142</v>
      </c>
    </row>
    <row r="8570" spans="1:43" x14ac:dyDescent="0.35">
      <c r="A8570" t="s">
        <v>46593</v>
      </c>
      <c r="B8570" t="s">
        <v>5032</v>
      </c>
      <c r="C8570" t="s">
        <v>6563</v>
      </c>
      <c r="F8570" t="s">
        <v>46594</v>
      </c>
      <c r="H8570" t="s">
        <v>46593</v>
      </c>
      <c r="J8570" t="s">
        <v>5239</v>
      </c>
      <c r="N8570" t="s">
        <v>253</v>
      </c>
      <c r="O8570">
        <v>87401</v>
      </c>
      <c r="P8570" t="s">
        <v>50</v>
      </c>
      <c r="U8570" s="1">
        <v>44944</v>
      </c>
      <c r="V8570" s="1">
        <v>44944</v>
      </c>
      <c r="W8570" s="1">
        <v>44944.504166666666</v>
      </c>
      <c r="X8570" s="1">
        <v>44944.504166666666</v>
      </c>
      <c r="AC8570" t="s">
        <v>53</v>
      </c>
      <c r="AD8570">
        <v>2969475162</v>
      </c>
      <c r="AE8570" s="1">
        <v>37147</v>
      </c>
      <c r="AF8570" t="s">
        <v>5241</v>
      </c>
      <c r="AG8570" t="s">
        <v>46595</v>
      </c>
      <c r="AH8570" t="s">
        <v>51</v>
      </c>
      <c r="AJ8570" t="s">
        <v>53</v>
      </c>
      <c r="AL8570" t="s">
        <v>68</v>
      </c>
      <c r="AO8570" t="s">
        <v>5443</v>
      </c>
      <c r="AP8570" s="1">
        <v>45045.519444444442</v>
      </c>
    </row>
    <row r="8571" spans="1:43" x14ac:dyDescent="0.35">
      <c r="A8571" t="s">
        <v>46596</v>
      </c>
      <c r="B8571" t="s">
        <v>46597</v>
      </c>
      <c r="C8571" t="s">
        <v>383</v>
      </c>
      <c r="F8571" t="s">
        <v>46598</v>
      </c>
      <c r="H8571" t="s">
        <v>46596</v>
      </c>
      <c r="J8571" t="s">
        <v>30289</v>
      </c>
      <c r="K8571" t="s">
        <v>46599</v>
      </c>
      <c r="M8571" t="s">
        <v>1296</v>
      </c>
      <c r="N8571" t="s">
        <v>253</v>
      </c>
      <c r="O8571">
        <v>88220</v>
      </c>
      <c r="P8571" t="s">
        <v>50</v>
      </c>
      <c r="U8571" s="1">
        <v>44944</v>
      </c>
      <c r="V8571" s="1">
        <v>44944</v>
      </c>
      <c r="W8571" s="1">
        <v>44944.527777777781</v>
      </c>
      <c r="X8571" s="1">
        <v>44944.527777777781</v>
      </c>
      <c r="AC8571" t="s">
        <v>53</v>
      </c>
      <c r="AD8571">
        <v>2969537768</v>
      </c>
      <c r="AE8571" s="1">
        <v>39794.362500000003</v>
      </c>
      <c r="AF8571" t="s">
        <v>21919</v>
      </c>
      <c r="AG8571" t="s">
        <v>46600</v>
      </c>
      <c r="AH8571" t="s">
        <v>51</v>
      </c>
      <c r="AJ8571" t="s">
        <v>53</v>
      </c>
      <c r="AL8571" t="s">
        <v>68</v>
      </c>
      <c r="AO8571" t="s">
        <v>5443</v>
      </c>
      <c r="AP8571" s="1">
        <v>44944.527777777781</v>
      </c>
    </row>
    <row r="8572" spans="1:43" x14ac:dyDescent="0.35">
      <c r="A8572" t="s">
        <v>46601</v>
      </c>
      <c r="B8572" t="s">
        <v>25635</v>
      </c>
      <c r="C8572" t="s">
        <v>715</v>
      </c>
      <c r="F8572" t="s">
        <v>46602</v>
      </c>
      <c r="H8572" t="s">
        <v>46603</v>
      </c>
      <c r="J8572" t="s">
        <v>27926</v>
      </c>
      <c r="O8572">
        <v>30071</v>
      </c>
      <c r="P8572" t="s">
        <v>50</v>
      </c>
      <c r="U8572" s="1">
        <v>44944</v>
      </c>
      <c r="V8572" s="1">
        <v>44944</v>
      </c>
      <c r="AC8572" t="s">
        <v>53</v>
      </c>
      <c r="AD8572">
        <v>2969528616</v>
      </c>
      <c r="AE8572" s="1">
        <v>39384.675000000003</v>
      </c>
      <c r="AG8572" t="s">
        <v>46604</v>
      </c>
      <c r="AH8572" t="s">
        <v>51</v>
      </c>
      <c r="AJ8572" t="s">
        <v>53</v>
      </c>
      <c r="AO8572" t="s">
        <v>8142</v>
      </c>
    </row>
    <row r="8573" spans="1:43" x14ac:dyDescent="0.35">
      <c r="A8573" t="s">
        <v>46605</v>
      </c>
      <c r="B8573" t="s">
        <v>5997</v>
      </c>
      <c r="C8573" t="s">
        <v>14033</v>
      </c>
      <c r="F8573">
        <f>1970-404-6557</f>
        <v>-4991</v>
      </c>
      <c r="H8573" t="s">
        <v>46606</v>
      </c>
      <c r="J8573" t="s">
        <v>5239</v>
      </c>
      <c r="K8573" t="s">
        <v>5218</v>
      </c>
      <c r="M8573" t="s">
        <v>2783</v>
      </c>
      <c r="N8573" t="s">
        <v>287</v>
      </c>
      <c r="O8573">
        <v>81650</v>
      </c>
      <c r="P8573" t="s">
        <v>50</v>
      </c>
      <c r="U8573" s="1">
        <v>44944</v>
      </c>
      <c r="V8573" s="1">
        <v>44944</v>
      </c>
      <c r="W8573" s="1">
        <v>44944.647222222222</v>
      </c>
      <c r="X8573" s="1">
        <v>44944.647222222222</v>
      </c>
      <c r="AC8573" t="s">
        <v>53</v>
      </c>
      <c r="AD8573">
        <v>2969475162</v>
      </c>
      <c r="AE8573" s="1">
        <v>37147</v>
      </c>
      <c r="AF8573" t="s">
        <v>5241</v>
      </c>
      <c r="AG8573" t="s">
        <v>46607</v>
      </c>
      <c r="AH8573" t="s">
        <v>51</v>
      </c>
      <c r="AJ8573" t="s">
        <v>53</v>
      </c>
      <c r="AL8573" t="s">
        <v>68</v>
      </c>
      <c r="AO8573" t="s">
        <v>5443</v>
      </c>
      <c r="AP8573" s="1">
        <v>45464.417361111111</v>
      </c>
    </row>
    <row r="8574" spans="1:43" x14ac:dyDescent="0.35">
      <c r="A8574" t="s">
        <v>46608</v>
      </c>
      <c r="B8574" t="s">
        <v>46609</v>
      </c>
      <c r="C8574" t="s">
        <v>481</v>
      </c>
      <c r="F8574" t="s">
        <v>46610</v>
      </c>
      <c r="H8574" t="s">
        <v>46608</v>
      </c>
      <c r="J8574" t="s">
        <v>46611</v>
      </c>
      <c r="K8574" t="s">
        <v>46612</v>
      </c>
      <c r="M8574" t="s">
        <v>1822</v>
      </c>
      <c r="N8574" t="s">
        <v>65</v>
      </c>
      <c r="O8574">
        <v>80537</v>
      </c>
      <c r="P8574" t="s">
        <v>50</v>
      </c>
      <c r="U8574" s="1">
        <v>44945</v>
      </c>
      <c r="V8574" s="1">
        <v>44945</v>
      </c>
      <c r="W8574" s="1">
        <v>44945.37777777778</v>
      </c>
      <c r="X8574" s="1">
        <v>44945.37777777778</v>
      </c>
      <c r="AC8574" t="s">
        <v>51</v>
      </c>
      <c r="AD8574">
        <v>2970050698</v>
      </c>
      <c r="AE8574" s="1">
        <v>44267.463888888888</v>
      </c>
      <c r="AF8574" t="s">
        <v>46613</v>
      </c>
      <c r="AG8574" t="s">
        <v>46614</v>
      </c>
      <c r="AH8574" t="s">
        <v>51</v>
      </c>
      <c r="AJ8574" t="s">
        <v>53</v>
      </c>
      <c r="AL8574" t="s">
        <v>68</v>
      </c>
      <c r="AO8574" t="s">
        <v>5443</v>
      </c>
      <c r="AP8574" s="1">
        <v>45281.713888888888</v>
      </c>
      <c r="AQ8574" s="1">
        <v>44945.380555555559</v>
      </c>
    </row>
    <row r="8575" spans="1:43" x14ac:dyDescent="0.35">
      <c r="A8575" t="s">
        <v>46615</v>
      </c>
      <c r="B8575" t="s">
        <v>41102</v>
      </c>
      <c r="C8575" t="s">
        <v>904</v>
      </c>
      <c r="D8575" t="s">
        <v>98</v>
      </c>
      <c r="F8575" t="s">
        <v>47</v>
      </c>
      <c r="H8575" t="s">
        <v>46616</v>
      </c>
      <c r="J8575" t="s">
        <v>49</v>
      </c>
      <c r="P8575" t="s">
        <v>50</v>
      </c>
      <c r="U8575" s="1">
        <v>44945</v>
      </c>
      <c r="V8575" s="1">
        <v>44945</v>
      </c>
      <c r="W8575" s="1">
        <v>44945.406944444447</v>
      </c>
      <c r="X8575" s="1">
        <v>44945.406944444447</v>
      </c>
      <c r="AC8575" t="s">
        <v>53</v>
      </c>
      <c r="AD8575">
        <v>2969485219</v>
      </c>
      <c r="AE8575" s="1">
        <v>37784</v>
      </c>
      <c r="AF8575" t="s">
        <v>46617</v>
      </c>
      <c r="AG8575" t="s">
        <v>46618</v>
      </c>
      <c r="AH8575" t="s">
        <v>51</v>
      </c>
      <c r="AJ8575" t="s">
        <v>53</v>
      </c>
      <c r="AL8575" t="s">
        <v>68</v>
      </c>
      <c r="AO8575" t="s">
        <v>5443</v>
      </c>
      <c r="AP8575" s="1">
        <v>45351.825694444444</v>
      </c>
    </row>
    <row r="8576" spans="1:43" x14ac:dyDescent="0.35">
      <c r="A8576" t="s">
        <v>45467</v>
      </c>
      <c r="B8576" t="s">
        <v>41480</v>
      </c>
      <c r="C8576" t="s">
        <v>849</v>
      </c>
      <c r="F8576" t="s">
        <v>45466</v>
      </c>
      <c r="H8576" t="s">
        <v>45467</v>
      </c>
      <c r="J8576" t="s">
        <v>13574</v>
      </c>
      <c r="M8576" t="s">
        <v>31401</v>
      </c>
      <c r="N8576" t="s">
        <v>36292</v>
      </c>
      <c r="O8576">
        <v>84100</v>
      </c>
      <c r="P8576" t="s">
        <v>13276</v>
      </c>
      <c r="U8576" s="1">
        <v>44945</v>
      </c>
      <c r="V8576" s="1">
        <v>44945</v>
      </c>
      <c r="AC8576" t="s">
        <v>53</v>
      </c>
      <c r="AD8576">
        <v>2969823183</v>
      </c>
      <c r="AE8576" s="1">
        <v>43312.453472222223</v>
      </c>
      <c r="AG8576" t="s">
        <v>46619</v>
      </c>
      <c r="AH8576" t="s">
        <v>51</v>
      </c>
      <c r="AJ8576" t="s">
        <v>53</v>
      </c>
      <c r="AO8576" t="s">
        <v>8142</v>
      </c>
    </row>
    <row r="8577" spans="1:42" x14ac:dyDescent="0.35">
      <c r="A8577" t="s">
        <v>46620</v>
      </c>
      <c r="B8577" t="s">
        <v>46621</v>
      </c>
      <c r="C8577" t="s">
        <v>46622</v>
      </c>
      <c r="F8577" t="s">
        <v>46623</v>
      </c>
      <c r="H8577" t="s">
        <v>46624</v>
      </c>
      <c r="J8577" t="s">
        <v>6387</v>
      </c>
      <c r="K8577" t="s">
        <v>46625</v>
      </c>
      <c r="M8577" t="s">
        <v>46626</v>
      </c>
      <c r="N8577" t="s">
        <v>11619</v>
      </c>
      <c r="O8577">
        <v>14304</v>
      </c>
      <c r="P8577" t="s">
        <v>50</v>
      </c>
      <c r="U8577" s="1">
        <v>44945</v>
      </c>
      <c r="V8577" s="1">
        <v>44945</v>
      </c>
      <c r="AC8577" t="s">
        <v>53</v>
      </c>
      <c r="AD8577">
        <v>2969484892</v>
      </c>
      <c r="AE8577" s="1">
        <v>37756</v>
      </c>
      <c r="AG8577" t="s">
        <v>46627</v>
      </c>
      <c r="AH8577" t="s">
        <v>51</v>
      </c>
      <c r="AJ8577" t="s">
        <v>53</v>
      </c>
      <c r="AO8577" t="s">
        <v>8142</v>
      </c>
    </row>
    <row r="8578" spans="1:42" x14ac:dyDescent="0.35">
      <c r="A8578" t="s">
        <v>46628</v>
      </c>
      <c r="B8578" t="s">
        <v>4813</v>
      </c>
      <c r="C8578" t="s">
        <v>309</v>
      </c>
      <c r="D8578" t="s">
        <v>7706</v>
      </c>
      <c r="H8578" t="s">
        <v>46629</v>
      </c>
      <c r="J8578" t="s">
        <v>49</v>
      </c>
      <c r="P8578" t="s">
        <v>50</v>
      </c>
      <c r="U8578" s="1">
        <v>44945</v>
      </c>
      <c r="V8578" s="1">
        <v>44945</v>
      </c>
      <c r="W8578" s="1">
        <v>45113.618750000001</v>
      </c>
      <c r="X8578" s="1">
        <v>45113.618750000001</v>
      </c>
      <c r="AC8578" t="s">
        <v>53</v>
      </c>
      <c r="AD8578">
        <v>1000000000</v>
      </c>
      <c r="AE8578" s="1">
        <v>37295</v>
      </c>
      <c r="AG8578" t="s">
        <v>46630</v>
      </c>
      <c r="AH8578" t="s">
        <v>51</v>
      </c>
      <c r="AJ8578" t="s">
        <v>53</v>
      </c>
      <c r="AO8578" t="s">
        <v>5443</v>
      </c>
    </row>
    <row r="8579" spans="1:42" x14ac:dyDescent="0.35">
      <c r="A8579" t="s">
        <v>46631</v>
      </c>
      <c r="B8579" t="s">
        <v>8950</v>
      </c>
      <c r="C8579" t="s">
        <v>5850</v>
      </c>
      <c r="F8579" t="s">
        <v>46632</v>
      </c>
      <c r="H8579" t="s">
        <v>46631</v>
      </c>
      <c r="J8579" t="s">
        <v>30289</v>
      </c>
      <c r="K8579" t="s">
        <v>46633</v>
      </c>
      <c r="M8579" t="s">
        <v>3234</v>
      </c>
      <c r="N8579" t="s">
        <v>253</v>
      </c>
      <c r="O8579">
        <v>88210</v>
      </c>
      <c r="P8579" t="s">
        <v>50</v>
      </c>
      <c r="U8579" s="1">
        <v>44945</v>
      </c>
      <c r="V8579" s="1">
        <v>44945</v>
      </c>
      <c r="W8579" s="1">
        <v>44945.672222222223</v>
      </c>
      <c r="X8579" s="1">
        <v>44945.672222222223</v>
      </c>
      <c r="AC8579" t="s">
        <v>53</v>
      </c>
      <c r="AD8579">
        <v>2969537768</v>
      </c>
      <c r="AE8579" s="1">
        <v>39794.362500000003</v>
      </c>
      <c r="AF8579" t="s">
        <v>21919</v>
      </c>
      <c r="AG8579" t="s">
        <v>46634</v>
      </c>
      <c r="AH8579" t="s">
        <v>51</v>
      </c>
      <c r="AJ8579" t="s">
        <v>53</v>
      </c>
      <c r="AL8579" t="s">
        <v>68</v>
      </c>
      <c r="AO8579" t="s">
        <v>5443</v>
      </c>
      <c r="AP8579" s="1">
        <v>44945.67083333333</v>
      </c>
    </row>
    <row r="8580" spans="1:42" x14ac:dyDescent="0.35">
      <c r="A8580" t="s">
        <v>46635</v>
      </c>
      <c r="B8580" t="s">
        <v>31884</v>
      </c>
      <c r="C8580" t="s">
        <v>12366</v>
      </c>
      <c r="F8580">
        <f>1303-289-1837</f>
        <v>-823</v>
      </c>
      <c r="H8580" t="s">
        <v>46635</v>
      </c>
      <c r="J8580" t="s">
        <v>46636</v>
      </c>
      <c r="N8580" t="s">
        <v>287</v>
      </c>
      <c r="O8580">
        <v>80640</v>
      </c>
      <c r="P8580" t="s">
        <v>50</v>
      </c>
      <c r="U8580" s="1">
        <v>44945</v>
      </c>
      <c r="V8580" s="1">
        <v>44945</v>
      </c>
      <c r="AC8580" t="s">
        <v>53</v>
      </c>
      <c r="AD8580">
        <v>2969475438</v>
      </c>
      <c r="AE8580" s="1">
        <v>37166.661111111112</v>
      </c>
      <c r="AG8580" t="s">
        <v>46637</v>
      </c>
      <c r="AH8580" t="s">
        <v>51</v>
      </c>
      <c r="AJ8580" t="s">
        <v>53</v>
      </c>
      <c r="AO8580" t="s">
        <v>5443</v>
      </c>
    </row>
    <row r="8581" spans="1:42" x14ac:dyDescent="0.35">
      <c r="A8581" t="s">
        <v>46638</v>
      </c>
      <c r="B8581" t="s">
        <v>46639</v>
      </c>
      <c r="C8581" t="s">
        <v>12366</v>
      </c>
      <c r="F8581" t="s">
        <v>46640</v>
      </c>
      <c r="H8581" t="s">
        <v>46638</v>
      </c>
      <c r="J8581" t="s">
        <v>6387</v>
      </c>
      <c r="K8581" t="s">
        <v>13097</v>
      </c>
      <c r="M8581" t="s">
        <v>5488</v>
      </c>
      <c r="N8581" t="s">
        <v>1515</v>
      </c>
      <c r="O8581" t="s">
        <v>13098</v>
      </c>
      <c r="P8581" t="s">
        <v>50</v>
      </c>
      <c r="U8581" s="1">
        <v>44945</v>
      </c>
      <c r="V8581" s="1">
        <v>44945</v>
      </c>
      <c r="AC8581" t="s">
        <v>53</v>
      </c>
      <c r="AD8581">
        <v>2969484892</v>
      </c>
      <c r="AE8581" s="1">
        <v>37756</v>
      </c>
      <c r="AG8581" t="s">
        <v>46641</v>
      </c>
      <c r="AH8581" t="s">
        <v>51</v>
      </c>
      <c r="AJ8581" t="s">
        <v>53</v>
      </c>
      <c r="AO8581" t="s">
        <v>8142</v>
      </c>
    </row>
    <row r="8582" spans="1:42" x14ac:dyDescent="0.35">
      <c r="A8582" t="s">
        <v>46642</v>
      </c>
      <c r="B8582" t="s">
        <v>2200</v>
      </c>
      <c r="C8582" t="s">
        <v>1471</v>
      </c>
      <c r="F8582" t="s">
        <v>46643</v>
      </c>
      <c r="H8582" t="s">
        <v>46644</v>
      </c>
      <c r="J8582" t="s">
        <v>5239</v>
      </c>
      <c r="K8582" t="s">
        <v>5218</v>
      </c>
      <c r="M8582" t="s">
        <v>2783</v>
      </c>
      <c r="N8582" t="s">
        <v>264</v>
      </c>
      <c r="O8582">
        <v>77269</v>
      </c>
      <c r="P8582" t="s">
        <v>50</v>
      </c>
      <c r="U8582" s="1">
        <v>44945</v>
      </c>
      <c r="V8582" s="1">
        <v>44945</v>
      </c>
      <c r="W8582" s="1">
        <v>44945.398611111108</v>
      </c>
      <c r="X8582" s="1">
        <v>44945.398611111108</v>
      </c>
      <c r="AC8582" t="s">
        <v>53</v>
      </c>
      <c r="AD8582">
        <v>2969475162</v>
      </c>
      <c r="AE8582" s="1">
        <v>37147</v>
      </c>
      <c r="AF8582" t="s">
        <v>5241</v>
      </c>
      <c r="AG8582" t="s">
        <v>46645</v>
      </c>
      <c r="AH8582" t="s">
        <v>51</v>
      </c>
      <c r="AJ8582" t="s">
        <v>53</v>
      </c>
      <c r="AL8582" t="s">
        <v>68</v>
      </c>
      <c r="AO8582" t="s">
        <v>5443</v>
      </c>
    </row>
    <row r="8583" spans="1:42" x14ac:dyDescent="0.35">
      <c r="A8583" t="s">
        <v>46646</v>
      </c>
      <c r="B8583" t="s">
        <v>46647</v>
      </c>
      <c r="C8583" t="s">
        <v>46648</v>
      </c>
      <c r="F8583">
        <f>1410-967-6255</f>
        <v>-5812</v>
      </c>
      <c r="H8583" t="s">
        <v>46646</v>
      </c>
      <c r="J8583" t="s">
        <v>46649</v>
      </c>
      <c r="N8583" t="s">
        <v>287</v>
      </c>
      <c r="O8583">
        <v>81211</v>
      </c>
      <c r="P8583" t="s">
        <v>50</v>
      </c>
      <c r="U8583" s="1">
        <v>44946</v>
      </c>
      <c r="V8583" s="1">
        <v>44946</v>
      </c>
      <c r="W8583" s="1">
        <v>44946.494444444441</v>
      </c>
      <c r="X8583" s="1">
        <v>44946.494444444441</v>
      </c>
      <c r="AC8583" t="s">
        <v>53</v>
      </c>
      <c r="AD8583">
        <v>2972342923</v>
      </c>
      <c r="AE8583" s="1">
        <v>44963.555555555555</v>
      </c>
      <c r="AF8583" t="s">
        <v>46650</v>
      </c>
      <c r="AG8583" t="s">
        <v>46651</v>
      </c>
      <c r="AH8583" t="s">
        <v>51</v>
      </c>
      <c r="AJ8583" t="s">
        <v>53</v>
      </c>
      <c r="AL8583" t="s">
        <v>68</v>
      </c>
      <c r="AO8583" t="s">
        <v>8142</v>
      </c>
      <c r="AP8583" s="1">
        <v>45128.563888888886</v>
      </c>
    </row>
    <row r="8584" spans="1:42" x14ac:dyDescent="0.35">
      <c r="A8584" t="s">
        <v>46652</v>
      </c>
      <c r="B8584" t="s">
        <v>7402</v>
      </c>
      <c r="C8584" t="s">
        <v>3554</v>
      </c>
      <c r="F8584" t="s">
        <v>46653</v>
      </c>
      <c r="H8584" t="s">
        <v>46652</v>
      </c>
      <c r="J8584" t="s">
        <v>3933</v>
      </c>
      <c r="K8584" t="s">
        <v>46654</v>
      </c>
      <c r="M8584" t="s">
        <v>12357</v>
      </c>
      <c r="N8584" t="s">
        <v>1217</v>
      </c>
      <c r="O8584" t="s">
        <v>31854</v>
      </c>
      <c r="P8584" t="s">
        <v>50</v>
      </c>
      <c r="U8584" s="1">
        <v>44946</v>
      </c>
      <c r="V8584" s="1">
        <v>44946</v>
      </c>
      <c r="AC8584" t="s">
        <v>53</v>
      </c>
      <c r="AD8584">
        <v>2969551137</v>
      </c>
      <c r="AE8584" s="1">
        <v>40288.591666666667</v>
      </c>
      <c r="AG8584" t="s">
        <v>46655</v>
      </c>
      <c r="AH8584" t="s">
        <v>51</v>
      </c>
      <c r="AJ8584" t="s">
        <v>53</v>
      </c>
      <c r="AO8584" t="s">
        <v>8142</v>
      </c>
    </row>
    <row r="8585" spans="1:42" x14ac:dyDescent="0.35">
      <c r="A8585" t="s">
        <v>46656</v>
      </c>
      <c r="B8585" t="s">
        <v>747</v>
      </c>
      <c r="C8585" t="s">
        <v>42336</v>
      </c>
      <c r="F8585" t="s">
        <v>46657</v>
      </c>
      <c r="H8585" t="s">
        <v>46656</v>
      </c>
      <c r="J8585" t="s">
        <v>3933</v>
      </c>
      <c r="P8585" t="s">
        <v>50</v>
      </c>
      <c r="U8585" s="1">
        <v>44946</v>
      </c>
      <c r="V8585" s="1">
        <v>44946</v>
      </c>
      <c r="AC8585" t="s">
        <v>53</v>
      </c>
      <c r="AD8585">
        <v>2969551137</v>
      </c>
      <c r="AE8585" s="1">
        <v>40288.591666666667</v>
      </c>
      <c r="AG8585" t="s">
        <v>46658</v>
      </c>
      <c r="AH8585" t="s">
        <v>51</v>
      </c>
      <c r="AJ8585" t="s">
        <v>53</v>
      </c>
      <c r="AO8585" t="s">
        <v>8142</v>
      </c>
    </row>
    <row r="8586" spans="1:42" x14ac:dyDescent="0.35">
      <c r="A8586" t="s">
        <v>46659</v>
      </c>
      <c r="B8586" t="s">
        <v>1440</v>
      </c>
      <c r="C8586" t="s">
        <v>7692</v>
      </c>
      <c r="F8586" t="s">
        <v>46660</v>
      </c>
      <c r="H8586" t="s">
        <v>46659</v>
      </c>
      <c r="J8586" t="s">
        <v>6387</v>
      </c>
      <c r="N8586" t="s">
        <v>12913</v>
      </c>
      <c r="O8586">
        <v>35062</v>
      </c>
      <c r="P8586" t="s">
        <v>50</v>
      </c>
      <c r="U8586" s="1">
        <v>44946</v>
      </c>
      <c r="V8586" s="1">
        <v>44946</v>
      </c>
      <c r="AC8586" t="s">
        <v>53</v>
      </c>
      <c r="AD8586">
        <v>2969484892</v>
      </c>
      <c r="AE8586" s="1">
        <v>37756</v>
      </c>
      <c r="AG8586" t="s">
        <v>46661</v>
      </c>
      <c r="AH8586" t="s">
        <v>51</v>
      </c>
      <c r="AJ8586" t="s">
        <v>53</v>
      </c>
      <c r="AO8586" t="s">
        <v>8142</v>
      </c>
    </row>
    <row r="8587" spans="1:42" x14ac:dyDescent="0.35">
      <c r="A8587" t="s">
        <v>46662</v>
      </c>
      <c r="B8587" t="s">
        <v>46663</v>
      </c>
      <c r="C8587" t="s">
        <v>9136</v>
      </c>
      <c r="F8587" t="s">
        <v>46408</v>
      </c>
      <c r="H8587" t="s">
        <v>46409</v>
      </c>
      <c r="J8587" t="s">
        <v>46410</v>
      </c>
      <c r="K8587" t="s">
        <v>46664</v>
      </c>
      <c r="M8587" t="s">
        <v>525</v>
      </c>
      <c r="N8587" t="s">
        <v>65</v>
      </c>
      <c r="O8587">
        <v>80011</v>
      </c>
      <c r="P8587" t="s">
        <v>50</v>
      </c>
      <c r="U8587" s="1">
        <v>44946</v>
      </c>
      <c r="V8587" s="1">
        <v>44946</v>
      </c>
      <c r="W8587" s="1">
        <v>44946.023611111108</v>
      </c>
      <c r="X8587" s="1">
        <v>44946.023611111108</v>
      </c>
      <c r="AC8587" t="s">
        <v>53</v>
      </c>
      <c r="AD8587">
        <v>1000000001</v>
      </c>
      <c r="AE8587" s="1">
        <v>39973.351388888892</v>
      </c>
      <c r="AF8587" t="s">
        <v>3377</v>
      </c>
      <c r="AG8587" t="s">
        <v>46665</v>
      </c>
      <c r="AH8587" t="s">
        <v>51</v>
      </c>
      <c r="AJ8587" t="s">
        <v>53</v>
      </c>
      <c r="AL8587" t="s">
        <v>78</v>
      </c>
      <c r="AO8587" t="s">
        <v>5443</v>
      </c>
    </row>
    <row r="8588" spans="1:42" x14ac:dyDescent="0.35">
      <c r="A8588" t="s">
        <v>46666</v>
      </c>
      <c r="B8588" t="s">
        <v>11164</v>
      </c>
      <c r="C8588" t="s">
        <v>9111</v>
      </c>
      <c r="F8588">
        <v>17023066646</v>
      </c>
      <c r="H8588" t="s">
        <v>46666</v>
      </c>
      <c r="N8588" t="s">
        <v>18998</v>
      </c>
      <c r="O8588">
        <v>89030</v>
      </c>
      <c r="P8588" t="s">
        <v>50</v>
      </c>
      <c r="U8588" s="1">
        <v>44946</v>
      </c>
      <c r="V8588" s="1">
        <v>44946</v>
      </c>
      <c r="AC8588" t="s">
        <v>53</v>
      </c>
      <c r="AD8588">
        <v>9999999999</v>
      </c>
      <c r="AE8588" s="1">
        <v>45196</v>
      </c>
      <c r="AG8588" t="s">
        <v>46667</v>
      </c>
      <c r="AH8588" t="s">
        <v>51</v>
      </c>
      <c r="AJ8588" t="s">
        <v>53</v>
      </c>
      <c r="AO8588" t="s">
        <v>8142</v>
      </c>
    </row>
    <row r="8589" spans="1:42" x14ac:dyDescent="0.35">
      <c r="A8589" t="s">
        <v>46668</v>
      </c>
      <c r="B8589" t="s">
        <v>46669</v>
      </c>
      <c r="C8589" t="s">
        <v>46670</v>
      </c>
      <c r="F8589" t="s">
        <v>46671</v>
      </c>
      <c r="H8589" t="s">
        <v>46672</v>
      </c>
      <c r="J8589" t="s">
        <v>25206</v>
      </c>
      <c r="K8589" t="s">
        <v>46673</v>
      </c>
      <c r="M8589" t="s">
        <v>1912</v>
      </c>
      <c r="N8589" t="s">
        <v>65</v>
      </c>
      <c r="O8589">
        <v>80125</v>
      </c>
      <c r="P8589" t="s">
        <v>50</v>
      </c>
      <c r="U8589" s="1">
        <v>44946</v>
      </c>
      <c r="V8589" s="1">
        <v>44946</v>
      </c>
      <c r="W8589" s="1">
        <v>44946.520833333336</v>
      </c>
      <c r="X8589" s="1">
        <v>44946.520833333336</v>
      </c>
      <c r="AC8589" t="s">
        <v>51</v>
      </c>
      <c r="AD8589">
        <v>2969479596</v>
      </c>
      <c r="AE8589" s="1">
        <v>37399</v>
      </c>
      <c r="AF8589" t="s">
        <v>12321</v>
      </c>
      <c r="AG8589" t="s">
        <v>46674</v>
      </c>
      <c r="AH8589" t="s">
        <v>51</v>
      </c>
      <c r="AJ8589" t="s">
        <v>53</v>
      </c>
      <c r="AL8589" t="s">
        <v>68</v>
      </c>
      <c r="AO8589" t="s">
        <v>5443</v>
      </c>
      <c r="AP8589" s="1">
        <v>45472.720833333333</v>
      </c>
    </row>
    <row r="8590" spans="1:42" x14ac:dyDescent="0.35">
      <c r="A8590" t="s">
        <v>46675</v>
      </c>
      <c r="B8590" t="s">
        <v>16046</v>
      </c>
      <c r="C8590" t="s">
        <v>1328</v>
      </c>
      <c r="F8590" t="s">
        <v>46676</v>
      </c>
      <c r="H8590" t="s">
        <v>46675</v>
      </c>
      <c r="J8590" t="s">
        <v>46677</v>
      </c>
      <c r="K8590" t="s">
        <v>46678</v>
      </c>
      <c r="M8590" t="s">
        <v>11549</v>
      </c>
      <c r="N8590" t="s">
        <v>65</v>
      </c>
      <c r="O8590">
        <v>80031</v>
      </c>
      <c r="P8590" t="s">
        <v>50</v>
      </c>
      <c r="U8590" s="1">
        <v>44946</v>
      </c>
      <c r="V8590" s="1">
        <v>44946</v>
      </c>
      <c r="W8590" s="1">
        <v>44946.679166666669</v>
      </c>
      <c r="X8590" s="1">
        <v>44946.679166666669</v>
      </c>
      <c r="AC8590" t="s">
        <v>53</v>
      </c>
      <c r="AD8590">
        <v>2972198403</v>
      </c>
      <c r="AE8590" s="1">
        <v>44953.545138888891</v>
      </c>
      <c r="AF8590" t="s">
        <v>46679</v>
      </c>
      <c r="AG8590" t="s">
        <v>46680</v>
      </c>
      <c r="AH8590" t="s">
        <v>51</v>
      </c>
      <c r="AJ8590" t="s">
        <v>53</v>
      </c>
      <c r="AL8590" t="s">
        <v>68</v>
      </c>
      <c r="AO8590" t="s">
        <v>5443</v>
      </c>
      <c r="AP8590" s="1">
        <v>44946.73333333333</v>
      </c>
    </row>
    <row r="8591" spans="1:42" x14ac:dyDescent="0.35">
      <c r="A8591" t="s">
        <v>46681</v>
      </c>
      <c r="B8591" t="s">
        <v>46682</v>
      </c>
      <c r="C8591" t="s">
        <v>622</v>
      </c>
      <c r="D8591" t="s">
        <v>1648</v>
      </c>
      <c r="F8591" t="s">
        <v>47</v>
      </c>
      <c r="H8591" t="s">
        <v>46683</v>
      </c>
      <c r="J8591" t="s">
        <v>49</v>
      </c>
      <c r="P8591" t="s">
        <v>50</v>
      </c>
      <c r="U8591" s="1">
        <v>44946</v>
      </c>
      <c r="V8591" s="1">
        <v>44946</v>
      </c>
      <c r="W8591" s="1">
        <v>44953.524305555555</v>
      </c>
      <c r="X8591" s="1">
        <v>44953.524305555555</v>
      </c>
      <c r="AC8591" t="s">
        <v>53</v>
      </c>
      <c r="AD8591">
        <v>1000000000</v>
      </c>
      <c r="AE8591" s="1">
        <v>37295</v>
      </c>
      <c r="AG8591" t="s">
        <v>46684</v>
      </c>
      <c r="AH8591" t="s">
        <v>51</v>
      </c>
      <c r="AJ8591" t="s">
        <v>53</v>
      </c>
      <c r="AL8591" t="s">
        <v>78</v>
      </c>
      <c r="AO8591" t="s">
        <v>5443</v>
      </c>
      <c r="AP8591" s="1">
        <v>45467.34375</v>
      </c>
    </row>
    <row r="8592" spans="1:42" x14ac:dyDescent="0.35">
      <c r="A8592" t="s">
        <v>46685</v>
      </c>
      <c r="B8592" t="s">
        <v>46686</v>
      </c>
      <c r="C8592" t="s">
        <v>38460</v>
      </c>
      <c r="F8592">
        <v>19709468461</v>
      </c>
      <c r="H8592" t="s">
        <v>46685</v>
      </c>
      <c r="I8592" t="s">
        <v>101</v>
      </c>
      <c r="J8592" t="s">
        <v>46687</v>
      </c>
      <c r="N8592" t="s">
        <v>287</v>
      </c>
      <c r="O8592">
        <v>81147</v>
      </c>
      <c r="P8592" t="s">
        <v>50</v>
      </c>
      <c r="U8592" s="1">
        <v>44946.359722222223</v>
      </c>
      <c r="V8592" s="1">
        <v>44946.359722222223</v>
      </c>
      <c r="W8592" s="1">
        <v>45288.59652777778</v>
      </c>
      <c r="X8592" s="1">
        <v>45288.59652777778</v>
      </c>
      <c r="AC8592" t="s">
        <v>53</v>
      </c>
      <c r="AD8592">
        <v>2972038650</v>
      </c>
      <c r="AE8592" s="1">
        <v>44516.163194444445</v>
      </c>
      <c r="AF8592" t="s">
        <v>46688</v>
      </c>
      <c r="AG8592" t="s">
        <v>46689</v>
      </c>
      <c r="AH8592" t="s">
        <v>53</v>
      </c>
      <c r="AJ8592" t="s">
        <v>53</v>
      </c>
      <c r="AK8592" t="s">
        <v>13346</v>
      </c>
      <c r="AO8592" t="s">
        <v>54</v>
      </c>
    </row>
    <row r="8593" spans="1:43" x14ac:dyDescent="0.35">
      <c r="A8593" t="s">
        <v>46690</v>
      </c>
      <c r="B8593" t="s">
        <v>5258</v>
      </c>
      <c r="C8593" t="s">
        <v>5318</v>
      </c>
      <c r="F8593" t="s">
        <v>46691</v>
      </c>
      <c r="H8593" t="s">
        <v>46690</v>
      </c>
      <c r="J8593" t="s">
        <v>4293</v>
      </c>
      <c r="K8593" t="s">
        <v>20002</v>
      </c>
      <c r="M8593" t="s">
        <v>137</v>
      </c>
      <c r="N8593" t="s">
        <v>213</v>
      </c>
      <c r="O8593">
        <v>80202</v>
      </c>
      <c r="P8593" t="s">
        <v>50</v>
      </c>
      <c r="U8593" s="1">
        <v>44947</v>
      </c>
      <c r="V8593" s="1">
        <v>44947</v>
      </c>
      <c r="W8593" s="1">
        <v>44947.439583333333</v>
      </c>
      <c r="X8593" s="1">
        <v>44947.439583333333</v>
      </c>
      <c r="AC8593" t="s">
        <v>53</v>
      </c>
      <c r="AD8593">
        <v>2969634929</v>
      </c>
      <c r="AE8593" s="1">
        <v>41799.665972222225</v>
      </c>
      <c r="AF8593" t="s">
        <v>4296</v>
      </c>
      <c r="AG8593" t="s">
        <v>46692</v>
      </c>
      <c r="AH8593" t="s">
        <v>51</v>
      </c>
      <c r="AJ8593" t="s">
        <v>53</v>
      </c>
      <c r="AL8593" t="s">
        <v>78</v>
      </c>
      <c r="AO8593" t="s">
        <v>8142</v>
      </c>
      <c r="AP8593" s="1">
        <v>45268.298611111109</v>
      </c>
    </row>
    <row r="8594" spans="1:43" x14ac:dyDescent="0.35">
      <c r="A8594" t="s">
        <v>46693</v>
      </c>
      <c r="B8594" t="s">
        <v>37655</v>
      </c>
      <c r="C8594" t="s">
        <v>46694</v>
      </c>
      <c r="F8594" t="s">
        <v>46695</v>
      </c>
      <c r="H8594" t="s">
        <v>46693</v>
      </c>
      <c r="J8594" t="s">
        <v>46696</v>
      </c>
      <c r="M8594" t="s">
        <v>137</v>
      </c>
      <c r="N8594" t="s">
        <v>287</v>
      </c>
      <c r="O8594">
        <v>802219</v>
      </c>
      <c r="P8594" t="s">
        <v>50</v>
      </c>
      <c r="U8594" s="1">
        <v>44947</v>
      </c>
      <c r="V8594" s="1">
        <v>44947</v>
      </c>
      <c r="W8594" s="1">
        <v>44947.692361111112</v>
      </c>
      <c r="X8594" s="1">
        <v>44947.692361111112</v>
      </c>
      <c r="AC8594" t="s">
        <v>53</v>
      </c>
      <c r="AD8594">
        <v>2972195387</v>
      </c>
      <c r="AE8594" s="1">
        <v>44949.731249999997</v>
      </c>
      <c r="AF8594" t="s">
        <v>46697</v>
      </c>
      <c r="AG8594" t="s">
        <v>46698</v>
      </c>
      <c r="AH8594" t="s">
        <v>51</v>
      </c>
      <c r="AJ8594" t="s">
        <v>53</v>
      </c>
      <c r="AL8594" t="s">
        <v>68</v>
      </c>
      <c r="AO8594" t="s">
        <v>8142</v>
      </c>
    </row>
    <row r="8595" spans="1:43" x14ac:dyDescent="0.35">
      <c r="A8595" t="s">
        <v>46699</v>
      </c>
      <c r="B8595" t="s">
        <v>46700</v>
      </c>
      <c r="C8595" t="s">
        <v>14592</v>
      </c>
      <c r="F8595" t="s">
        <v>46701</v>
      </c>
      <c r="H8595" t="s">
        <v>46699</v>
      </c>
      <c r="J8595" t="s">
        <v>46702</v>
      </c>
      <c r="N8595" t="s">
        <v>287</v>
      </c>
      <c r="O8595">
        <v>80631</v>
      </c>
      <c r="P8595" t="s">
        <v>50</v>
      </c>
      <c r="U8595" s="1">
        <v>44947</v>
      </c>
      <c r="V8595" s="1">
        <v>44947</v>
      </c>
      <c r="W8595" s="1">
        <v>44947.671527777777</v>
      </c>
      <c r="X8595" s="1">
        <v>44947.671527777777</v>
      </c>
      <c r="AC8595" t="s">
        <v>53</v>
      </c>
      <c r="AD8595">
        <v>1000000001</v>
      </c>
      <c r="AE8595" s="1">
        <v>39973.351388888892</v>
      </c>
      <c r="AF8595" t="s">
        <v>3377</v>
      </c>
      <c r="AG8595" t="s">
        <v>46703</v>
      </c>
      <c r="AH8595" t="s">
        <v>51</v>
      </c>
      <c r="AJ8595" t="s">
        <v>53</v>
      </c>
      <c r="AL8595" t="s">
        <v>78</v>
      </c>
      <c r="AO8595" t="s">
        <v>8142</v>
      </c>
    </row>
    <row r="8596" spans="1:43" x14ac:dyDescent="0.35">
      <c r="A8596" t="s">
        <v>46704</v>
      </c>
      <c r="B8596" t="s">
        <v>46705</v>
      </c>
      <c r="C8596" t="s">
        <v>46706</v>
      </c>
      <c r="F8596">
        <v>14044351245</v>
      </c>
      <c r="H8596" t="s">
        <v>46704</v>
      </c>
      <c r="J8596" t="s">
        <v>46707</v>
      </c>
      <c r="K8596" t="s">
        <v>46708</v>
      </c>
      <c r="M8596" t="s">
        <v>46709</v>
      </c>
      <c r="N8596" t="s">
        <v>287</v>
      </c>
      <c r="O8596">
        <v>80467</v>
      </c>
      <c r="P8596" t="s">
        <v>50</v>
      </c>
      <c r="U8596" s="1">
        <v>44947</v>
      </c>
      <c r="V8596" s="1">
        <v>44947</v>
      </c>
      <c r="W8596" s="1">
        <v>44947.441666666666</v>
      </c>
      <c r="X8596" s="1">
        <v>44947.441666666666</v>
      </c>
      <c r="AC8596" t="s">
        <v>53</v>
      </c>
      <c r="AD8596">
        <v>2972219605</v>
      </c>
      <c r="AE8596" s="1">
        <v>44957.493750000001</v>
      </c>
      <c r="AF8596" t="s">
        <v>46710</v>
      </c>
      <c r="AG8596" t="s">
        <v>46711</v>
      </c>
      <c r="AH8596" t="s">
        <v>51</v>
      </c>
      <c r="AJ8596" t="s">
        <v>53</v>
      </c>
      <c r="AL8596" t="s">
        <v>68</v>
      </c>
      <c r="AO8596" t="s">
        <v>8142</v>
      </c>
      <c r="AP8596" s="1">
        <v>45273.938194444447</v>
      </c>
      <c r="AQ8596" s="1">
        <v>45085.633333333331</v>
      </c>
    </row>
    <row r="8597" spans="1:43" x14ac:dyDescent="0.35">
      <c r="A8597" t="s">
        <v>46712</v>
      </c>
      <c r="B8597" t="s">
        <v>5706</v>
      </c>
      <c r="C8597" t="s">
        <v>23353</v>
      </c>
      <c r="F8597" t="s">
        <v>46713</v>
      </c>
      <c r="H8597" t="s">
        <v>46712</v>
      </c>
      <c r="J8597" t="s">
        <v>1305</v>
      </c>
      <c r="K8597" t="s">
        <v>37985</v>
      </c>
      <c r="M8597" t="s">
        <v>6882</v>
      </c>
      <c r="N8597" t="s">
        <v>65</v>
      </c>
      <c r="O8597">
        <v>80620</v>
      </c>
      <c r="P8597" t="s">
        <v>50</v>
      </c>
      <c r="U8597" s="1">
        <v>44948</v>
      </c>
      <c r="V8597" s="1">
        <v>44948</v>
      </c>
      <c r="W8597" s="1">
        <v>44949.650694444441</v>
      </c>
      <c r="X8597" s="1">
        <v>44949.650694444441</v>
      </c>
      <c r="AC8597" t="s">
        <v>51</v>
      </c>
      <c r="AD8597">
        <v>2969474645</v>
      </c>
      <c r="AE8597" s="1">
        <v>37110.530555555553</v>
      </c>
      <c r="AF8597" t="s">
        <v>1308</v>
      </c>
      <c r="AG8597" t="s">
        <v>46714</v>
      </c>
      <c r="AH8597" t="s">
        <v>51</v>
      </c>
      <c r="AJ8597" t="s">
        <v>53</v>
      </c>
      <c r="AL8597" t="s">
        <v>68</v>
      </c>
      <c r="AO8597" t="s">
        <v>5443</v>
      </c>
      <c r="AP8597" s="1">
        <v>44948.881944444445</v>
      </c>
    </row>
    <row r="8598" spans="1:43" x14ac:dyDescent="0.35">
      <c r="A8598" t="s">
        <v>46715</v>
      </c>
      <c r="B8598" t="s">
        <v>46716</v>
      </c>
      <c r="C8598" t="s">
        <v>46717</v>
      </c>
      <c r="F8598" t="s">
        <v>46718</v>
      </c>
      <c r="H8598" t="s">
        <v>46715</v>
      </c>
      <c r="J8598" t="s">
        <v>46719</v>
      </c>
      <c r="K8598" t="s">
        <v>46720</v>
      </c>
      <c r="M8598" t="s">
        <v>3376</v>
      </c>
      <c r="N8598" t="s">
        <v>65</v>
      </c>
      <c r="O8598">
        <v>80621</v>
      </c>
      <c r="P8598" t="s">
        <v>50</v>
      </c>
      <c r="U8598" s="1">
        <v>44948</v>
      </c>
      <c r="V8598" s="1">
        <v>44948</v>
      </c>
      <c r="AC8598" t="s">
        <v>51</v>
      </c>
      <c r="AG8598" t="s">
        <v>46721</v>
      </c>
      <c r="AH8598" t="s">
        <v>51</v>
      </c>
      <c r="AJ8598" t="s">
        <v>53</v>
      </c>
      <c r="AO8598" t="s">
        <v>5443</v>
      </c>
    </row>
    <row r="8599" spans="1:43" x14ac:dyDescent="0.35">
      <c r="A8599" t="s">
        <v>46722</v>
      </c>
      <c r="B8599" t="s">
        <v>8594</v>
      </c>
      <c r="C8599" t="s">
        <v>5143</v>
      </c>
      <c r="H8599" t="s">
        <v>46723</v>
      </c>
      <c r="J8599" t="s">
        <v>11261</v>
      </c>
      <c r="P8599" t="s">
        <v>50</v>
      </c>
      <c r="U8599" s="1">
        <v>44948</v>
      </c>
      <c r="V8599" s="1">
        <v>44948</v>
      </c>
      <c r="AC8599" t="s">
        <v>53</v>
      </c>
      <c r="AD8599">
        <v>1000000000</v>
      </c>
      <c r="AE8599" s="1">
        <v>37295</v>
      </c>
      <c r="AG8599" t="s">
        <v>46724</v>
      </c>
      <c r="AH8599" t="s">
        <v>51</v>
      </c>
      <c r="AJ8599" t="s">
        <v>53</v>
      </c>
      <c r="AO8599" t="s">
        <v>5443</v>
      </c>
    </row>
    <row r="8600" spans="1:43" x14ac:dyDescent="0.35">
      <c r="A8600" t="s">
        <v>46725</v>
      </c>
      <c r="B8600" t="s">
        <v>46726</v>
      </c>
      <c r="C8600" t="s">
        <v>15132</v>
      </c>
      <c r="D8600" t="s">
        <v>451</v>
      </c>
      <c r="F8600" t="s">
        <v>47</v>
      </c>
      <c r="H8600" t="s">
        <v>46727</v>
      </c>
      <c r="J8600" t="s">
        <v>49</v>
      </c>
      <c r="P8600" t="s">
        <v>50</v>
      </c>
      <c r="U8600" s="1">
        <v>44948</v>
      </c>
      <c r="V8600" s="1">
        <v>44948</v>
      </c>
      <c r="W8600" s="1">
        <v>44948.040277777778</v>
      </c>
      <c r="X8600" s="1">
        <v>44948.040277777778</v>
      </c>
      <c r="AC8600" t="s">
        <v>53</v>
      </c>
      <c r="AD8600">
        <v>2969485219</v>
      </c>
      <c r="AE8600" s="1">
        <v>37784</v>
      </c>
      <c r="AF8600" t="s">
        <v>2021</v>
      </c>
      <c r="AG8600" t="s">
        <v>46728</v>
      </c>
      <c r="AH8600" t="s">
        <v>51</v>
      </c>
      <c r="AJ8600" t="s">
        <v>53</v>
      </c>
      <c r="AL8600" t="s">
        <v>68</v>
      </c>
      <c r="AO8600" t="s">
        <v>5443</v>
      </c>
      <c r="AP8600" s="1">
        <v>45395.655555555553</v>
      </c>
    </row>
    <row r="8601" spans="1:43" x14ac:dyDescent="0.35">
      <c r="A8601" t="s">
        <v>46729</v>
      </c>
      <c r="B8601" t="s">
        <v>14026</v>
      </c>
      <c r="C8601" t="s">
        <v>46730</v>
      </c>
      <c r="F8601" t="s">
        <v>46731</v>
      </c>
      <c r="H8601" t="s">
        <v>46729</v>
      </c>
      <c r="J8601" t="s">
        <v>46732</v>
      </c>
      <c r="K8601" t="s">
        <v>46733</v>
      </c>
      <c r="M8601" t="s">
        <v>513</v>
      </c>
      <c r="N8601" t="s">
        <v>253</v>
      </c>
      <c r="O8601">
        <v>88203</v>
      </c>
      <c r="P8601" t="s">
        <v>50</v>
      </c>
      <c r="U8601" s="1">
        <v>44949</v>
      </c>
      <c r="V8601" s="1">
        <v>44949</v>
      </c>
      <c r="W8601" s="1">
        <v>44949.645138888889</v>
      </c>
      <c r="X8601" s="1">
        <v>44949.645138888889</v>
      </c>
      <c r="AC8601" t="s">
        <v>53</v>
      </c>
      <c r="AD8601">
        <v>2969631255</v>
      </c>
      <c r="AE8601" s="1">
        <v>41759.661111111112</v>
      </c>
      <c r="AF8601" t="s">
        <v>3858</v>
      </c>
      <c r="AG8601" t="s">
        <v>46734</v>
      </c>
      <c r="AH8601" t="s">
        <v>51</v>
      </c>
      <c r="AJ8601" t="s">
        <v>53</v>
      </c>
      <c r="AL8601" t="s">
        <v>68</v>
      </c>
      <c r="AO8601" t="s">
        <v>5443</v>
      </c>
      <c r="AP8601" s="1">
        <v>44949.57708333333</v>
      </c>
    </row>
    <row r="8602" spans="1:43" x14ac:dyDescent="0.35">
      <c r="A8602" t="s">
        <v>46735</v>
      </c>
      <c r="B8602" t="s">
        <v>46736</v>
      </c>
      <c r="C8602" t="s">
        <v>97</v>
      </c>
      <c r="F8602">
        <f>1720-245-9569</f>
        <v>-8094</v>
      </c>
      <c r="H8602" t="s">
        <v>46735</v>
      </c>
      <c r="J8602" t="s">
        <v>46737</v>
      </c>
      <c r="N8602" t="s">
        <v>287</v>
      </c>
      <c r="O8602">
        <v>80104</v>
      </c>
      <c r="P8602" t="s">
        <v>50</v>
      </c>
      <c r="U8602" s="1">
        <v>44949</v>
      </c>
      <c r="V8602" s="1">
        <v>44949</v>
      </c>
      <c r="W8602" s="1">
        <v>44949.430555555555</v>
      </c>
      <c r="X8602" s="1">
        <v>44949.430555555555</v>
      </c>
      <c r="AC8602" t="s">
        <v>53</v>
      </c>
      <c r="AD8602">
        <v>2972062031</v>
      </c>
      <c r="AE8602" s="1">
        <v>44637.555555555555</v>
      </c>
      <c r="AG8602" t="s">
        <v>46738</v>
      </c>
      <c r="AH8602" t="s">
        <v>51</v>
      </c>
      <c r="AJ8602" t="s">
        <v>53</v>
      </c>
      <c r="AL8602" t="s">
        <v>78</v>
      </c>
      <c r="AO8602" t="s">
        <v>8142</v>
      </c>
    </row>
    <row r="8603" spans="1:43" x14ac:dyDescent="0.35">
      <c r="A8603" t="s">
        <v>46739</v>
      </c>
      <c r="B8603" t="s">
        <v>7875</v>
      </c>
      <c r="C8603" t="s">
        <v>8020</v>
      </c>
      <c r="F8603" t="s">
        <v>46740</v>
      </c>
      <c r="H8603" t="s">
        <v>46739</v>
      </c>
      <c r="J8603" t="s">
        <v>46741</v>
      </c>
      <c r="K8603" t="s">
        <v>5450</v>
      </c>
      <c r="M8603" t="s">
        <v>46742</v>
      </c>
      <c r="N8603" t="s">
        <v>65</v>
      </c>
      <c r="O8603">
        <v>81036</v>
      </c>
      <c r="P8603" t="s">
        <v>50</v>
      </c>
      <c r="U8603" s="1">
        <v>44949</v>
      </c>
      <c r="V8603" s="1">
        <v>44949</v>
      </c>
      <c r="W8603" s="1">
        <v>44949.59652777778</v>
      </c>
      <c r="X8603" s="1">
        <v>44949.59652777778</v>
      </c>
      <c r="AC8603" t="s">
        <v>53</v>
      </c>
      <c r="AD8603">
        <v>2969593319</v>
      </c>
      <c r="AE8603" s="1">
        <v>41428.635416666664</v>
      </c>
      <c r="AF8603" t="s">
        <v>46743</v>
      </c>
      <c r="AG8603" t="s">
        <v>46744</v>
      </c>
      <c r="AH8603" t="s">
        <v>51</v>
      </c>
      <c r="AJ8603" t="s">
        <v>53</v>
      </c>
      <c r="AL8603" t="s">
        <v>68</v>
      </c>
      <c r="AO8603" t="s">
        <v>5443</v>
      </c>
      <c r="AP8603" s="1">
        <v>44951.699305555558</v>
      </c>
      <c r="AQ8603" s="1">
        <v>44951.70208333333</v>
      </c>
    </row>
    <row r="8604" spans="1:43" x14ac:dyDescent="0.35">
      <c r="A8604" t="s">
        <v>46745</v>
      </c>
      <c r="B8604" t="s">
        <v>46746</v>
      </c>
      <c r="C8604" t="s">
        <v>46747</v>
      </c>
      <c r="F8604" t="s">
        <v>46748</v>
      </c>
      <c r="H8604" t="s">
        <v>46749</v>
      </c>
      <c r="J8604" t="s">
        <v>46750</v>
      </c>
      <c r="K8604" t="s">
        <v>46751</v>
      </c>
      <c r="M8604" t="s">
        <v>154</v>
      </c>
      <c r="N8604" t="s">
        <v>65</v>
      </c>
      <c r="O8604">
        <v>80631</v>
      </c>
      <c r="P8604" t="s">
        <v>50</v>
      </c>
      <c r="U8604" s="1">
        <v>44949</v>
      </c>
      <c r="V8604" s="1">
        <v>44949</v>
      </c>
      <c r="W8604" s="1">
        <v>44949.642361111109</v>
      </c>
      <c r="X8604" s="1">
        <v>44949.642361111109</v>
      </c>
      <c r="AC8604" t="s">
        <v>51</v>
      </c>
      <c r="AD8604">
        <v>2969648205</v>
      </c>
      <c r="AE8604" s="1">
        <v>41920.477777777778</v>
      </c>
      <c r="AF8604" t="s">
        <v>5324</v>
      </c>
      <c r="AG8604" t="s">
        <v>46752</v>
      </c>
      <c r="AH8604" t="s">
        <v>51</v>
      </c>
      <c r="AJ8604" t="s">
        <v>53</v>
      </c>
      <c r="AL8604" t="s">
        <v>68</v>
      </c>
      <c r="AO8604" t="s">
        <v>5443</v>
      </c>
      <c r="AP8604" s="1">
        <v>44950.486805555556</v>
      </c>
      <c r="AQ8604" s="1">
        <v>44950.495833333334</v>
      </c>
    </row>
    <row r="8605" spans="1:43" x14ac:dyDescent="0.35">
      <c r="A8605" t="s">
        <v>46753</v>
      </c>
      <c r="B8605" t="s">
        <v>26579</v>
      </c>
      <c r="C8605" t="s">
        <v>4272</v>
      </c>
      <c r="F8605" t="s">
        <v>46754</v>
      </c>
      <c r="H8605" t="s">
        <v>46753</v>
      </c>
      <c r="I8605" t="s">
        <v>464</v>
      </c>
      <c r="J8605" t="s">
        <v>6387</v>
      </c>
      <c r="K8605" t="s">
        <v>46755</v>
      </c>
      <c r="M8605" t="s">
        <v>46756</v>
      </c>
      <c r="N8605" t="s">
        <v>3668</v>
      </c>
      <c r="O8605">
        <v>48439</v>
      </c>
      <c r="P8605" t="s">
        <v>50</v>
      </c>
      <c r="U8605" s="1">
        <v>44949</v>
      </c>
      <c r="V8605" s="1">
        <v>44949</v>
      </c>
      <c r="AC8605" t="s">
        <v>53</v>
      </c>
      <c r="AD8605">
        <v>2969484892</v>
      </c>
      <c r="AE8605" s="1">
        <v>37756</v>
      </c>
      <c r="AG8605" t="s">
        <v>46757</v>
      </c>
      <c r="AH8605" t="s">
        <v>51</v>
      </c>
      <c r="AJ8605" t="s">
        <v>53</v>
      </c>
      <c r="AO8605" t="s">
        <v>8142</v>
      </c>
    </row>
    <row r="8606" spans="1:43" x14ac:dyDescent="0.35">
      <c r="A8606" t="s">
        <v>46758</v>
      </c>
      <c r="B8606" t="s">
        <v>653</v>
      </c>
      <c r="C8606" t="s">
        <v>14635</v>
      </c>
      <c r="F8606" t="s">
        <v>46759</v>
      </c>
      <c r="H8606" t="s">
        <v>46758</v>
      </c>
      <c r="J8606" t="s">
        <v>34359</v>
      </c>
      <c r="M8606" t="s">
        <v>5697</v>
      </c>
      <c r="N8606" t="s">
        <v>4526</v>
      </c>
      <c r="O8606">
        <v>85224</v>
      </c>
      <c r="P8606" t="s">
        <v>50</v>
      </c>
      <c r="U8606" s="1">
        <v>44949</v>
      </c>
      <c r="V8606" s="1">
        <v>44949</v>
      </c>
      <c r="AC8606" t="s">
        <v>53</v>
      </c>
      <c r="AD8606">
        <v>2969480784</v>
      </c>
      <c r="AE8606" s="1">
        <v>37467</v>
      </c>
      <c r="AG8606" t="s">
        <v>46760</v>
      </c>
      <c r="AH8606" t="s">
        <v>51</v>
      </c>
      <c r="AJ8606" t="s">
        <v>53</v>
      </c>
      <c r="AO8606" t="s">
        <v>8142</v>
      </c>
    </row>
    <row r="8607" spans="1:43" x14ac:dyDescent="0.35">
      <c r="A8607" t="s">
        <v>46761</v>
      </c>
      <c r="B8607" t="s">
        <v>46762</v>
      </c>
      <c r="C8607" t="s">
        <v>5031</v>
      </c>
      <c r="F8607" t="s">
        <v>46763</v>
      </c>
      <c r="H8607" t="s">
        <v>46761</v>
      </c>
      <c r="J8607" t="s">
        <v>46764</v>
      </c>
      <c r="K8607" t="s">
        <v>46765</v>
      </c>
      <c r="M8607" t="s">
        <v>753</v>
      </c>
      <c r="N8607" t="s">
        <v>798</v>
      </c>
      <c r="O8607">
        <v>79928</v>
      </c>
      <c r="P8607" t="s">
        <v>50</v>
      </c>
      <c r="U8607" s="1">
        <v>44949</v>
      </c>
      <c r="V8607" s="1">
        <v>44949</v>
      </c>
      <c r="AC8607" t="s">
        <v>51</v>
      </c>
      <c r="AG8607" t="s">
        <v>46766</v>
      </c>
      <c r="AH8607" t="s">
        <v>51</v>
      </c>
      <c r="AJ8607" t="s">
        <v>53</v>
      </c>
      <c r="AO8607" t="s">
        <v>5443</v>
      </c>
    </row>
    <row r="8608" spans="1:43" x14ac:dyDescent="0.35">
      <c r="A8608" t="s">
        <v>46767</v>
      </c>
      <c r="B8608" t="s">
        <v>46768</v>
      </c>
      <c r="C8608" t="s">
        <v>1391</v>
      </c>
      <c r="F8608" t="s">
        <v>46769</v>
      </c>
      <c r="H8608" t="s">
        <v>46770</v>
      </c>
      <c r="J8608" t="s">
        <v>46771</v>
      </c>
      <c r="K8608" t="s">
        <v>46772</v>
      </c>
      <c r="M8608" t="s">
        <v>46773</v>
      </c>
      <c r="N8608" t="s">
        <v>1205</v>
      </c>
      <c r="O8608">
        <v>63304</v>
      </c>
      <c r="P8608" t="s">
        <v>50</v>
      </c>
      <c r="U8608" s="1">
        <v>44949</v>
      </c>
      <c r="V8608" s="1">
        <v>44949</v>
      </c>
      <c r="W8608" s="1">
        <v>44949.698611111111</v>
      </c>
      <c r="X8608" s="1">
        <v>44949.698611111111</v>
      </c>
      <c r="AC8608" t="s">
        <v>53</v>
      </c>
      <c r="AD8608">
        <v>2969504893</v>
      </c>
      <c r="AE8608" s="1">
        <v>38023.623611111114</v>
      </c>
      <c r="AF8608" t="s">
        <v>46774</v>
      </c>
      <c r="AG8608" t="s">
        <v>46775</v>
      </c>
      <c r="AH8608" t="s">
        <v>51</v>
      </c>
      <c r="AJ8608" t="s">
        <v>53</v>
      </c>
      <c r="AL8608" t="s">
        <v>68</v>
      </c>
      <c r="AO8608" t="s">
        <v>5443</v>
      </c>
      <c r="AP8608" s="1">
        <v>45443.586805555555</v>
      </c>
      <c r="AQ8608" s="1">
        <v>45385.493750000001</v>
      </c>
    </row>
    <row r="8609" spans="1:43" x14ac:dyDescent="0.35">
      <c r="A8609" t="s">
        <v>1581</v>
      </c>
      <c r="B8609" t="s">
        <v>1580</v>
      </c>
      <c r="C8609" t="s">
        <v>383</v>
      </c>
      <c r="F8609" t="s">
        <v>46776</v>
      </c>
      <c r="H8609" t="s">
        <v>1581</v>
      </c>
      <c r="J8609" t="s">
        <v>46777</v>
      </c>
      <c r="K8609" t="s">
        <v>1583</v>
      </c>
      <c r="M8609" t="s">
        <v>1553</v>
      </c>
      <c r="N8609" t="s">
        <v>65</v>
      </c>
      <c r="O8609">
        <v>81201</v>
      </c>
      <c r="P8609" t="s">
        <v>50</v>
      </c>
      <c r="U8609" s="1">
        <v>44949</v>
      </c>
      <c r="V8609" s="1">
        <v>44949</v>
      </c>
      <c r="W8609" s="1">
        <v>44949.647222222222</v>
      </c>
      <c r="X8609" s="1">
        <v>44949.647222222222</v>
      </c>
      <c r="AC8609" t="s">
        <v>53</v>
      </c>
      <c r="AD8609">
        <v>2969553467</v>
      </c>
      <c r="AE8609" s="1">
        <v>40373.548611111109</v>
      </c>
      <c r="AF8609" t="s">
        <v>1585</v>
      </c>
      <c r="AG8609" t="s">
        <v>46778</v>
      </c>
      <c r="AH8609" t="s">
        <v>51</v>
      </c>
      <c r="AJ8609" t="s">
        <v>53</v>
      </c>
      <c r="AL8609" t="s">
        <v>68</v>
      </c>
      <c r="AO8609" t="s">
        <v>5443</v>
      </c>
      <c r="AP8609" s="1">
        <v>45470.688194444447</v>
      </c>
    </row>
    <row r="8610" spans="1:43" x14ac:dyDescent="0.35">
      <c r="A8610" t="s">
        <v>23164</v>
      </c>
      <c r="B8610" t="s">
        <v>23162</v>
      </c>
      <c r="C8610" t="s">
        <v>23163</v>
      </c>
      <c r="F8610">
        <f>1303-853-9354</f>
        <v>-8904</v>
      </c>
      <c r="H8610" t="s">
        <v>23164</v>
      </c>
      <c r="J8610" t="s">
        <v>13574</v>
      </c>
      <c r="N8610" t="s">
        <v>287</v>
      </c>
      <c r="O8610">
        <v>80640</v>
      </c>
      <c r="P8610" t="s">
        <v>50</v>
      </c>
      <c r="U8610" s="1">
        <v>44949</v>
      </c>
      <c r="V8610" s="1">
        <v>44949</v>
      </c>
      <c r="W8610" s="1">
        <v>44949.464583333334</v>
      </c>
      <c r="X8610" s="1">
        <v>44949.464583333334</v>
      </c>
      <c r="AC8610" t="s">
        <v>53</v>
      </c>
      <c r="AD8610">
        <v>2969823183</v>
      </c>
      <c r="AE8610" s="1">
        <v>43312.453472222223</v>
      </c>
      <c r="AF8610" t="s">
        <v>46779</v>
      </c>
      <c r="AG8610" t="s">
        <v>46780</v>
      </c>
      <c r="AH8610" t="s">
        <v>51</v>
      </c>
      <c r="AJ8610" t="s">
        <v>53</v>
      </c>
      <c r="AL8610" t="s">
        <v>68</v>
      </c>
      <c r="AO8610" t="s">
        <v>8142</v>
      </c>
    </row>
    <row r="8611" spans="1:43" x14ac:dyDescent="0.35">
      <c r="A8611" t="s">
        <v>46781</v>
      </c>
      <c r="B8611" t="s">
        <v>34661</v>
      </c>
      <c r="C8611" t="s">
        <v>789</v>
      </c>
      <c r="F8611" t="s">
        <v>46782</v>
      </c>
      <c r="H8611" t="s">
        <v>46781</v>
      </c>
      <c r="J8611" t="s">
        <v>46783</v>
      </c>
      <c r="K8611" t="s">
        <v>46784</v>
      </c>
      <c r="M8611" t="s">
        <v>19469</v>
      </c>
      <c r="N8611" t="s">
        <v>65</v>
      </c>
      <c r="O8611">
        <v>80424</v>
      </c>
      <c r="P8611" t="s">
        <v>50</v>
      </c>
      <c r="U8611" s="1">
        <v>44949</v>
      </c>
      <c r="V8611" s="1">
        <v>44949</v>
      </c>
      <c r="W8611" s="1">
        <v>44949.663194444445</v>
      </c>
      <c r="X8611" s="1">
        <v>44949.663194444445</v>
      </c>
      <c r="AC8611" t="s">
        <v>53</v>
      </c>
      <c r="AD8611">
        <v>2972195375</v>
      </c>
      <c r="AE8611" s="1">
        <v>44949.661805555559</v>
      </c>
      <c r="AF8611" t="s">
        <v>46785</v>
      </c>
      <c r="AG8611" t="s">
        <v>46786</v>
      </c>
      <c r="AH8611" t="s">
        <v>51</v>
      </c>
      <c r="AJ8611" t="s">
        <v>53</v>
      </c>
      <c r="AL8611" t="s">
        <v>68</v>
      </c>
      <c r="AO8611" t="s">
        <v>5443</v>
      </c>
      <c r="AP8611" s="1">
        <v>45321.612500000003</v>
      </c>
    </row>
    <row r="8612" spans="1:43" x14ac:dyDescent="0.35">
      <c r="A8612" t="s">
        <v>46787</v>
      </c>
      <c r="B8612" t="s">
        <v>20653</v>
      </c>
      <c r="C8612" t="s">
        <v>11998</v>
      </c>
      <c r="F8612" t="s">
        <v>46788</v>
      </c>
      <c r="H8612" t="s">
        <v>46787</v>
      </c>
      <c r="J8612" t="s">
        <v>46789</v>
      </c>
      <c r="K8612" t="s">
        <v>46790</v>
      </c>
      <c r="M8612" t="s">
        <v>753</v>
      </c>
      <c r="N8612" t="s">
        <v>798</v>
      </c>
      <c r="O8612">
        <v>79928</v>
      </c>
      <c r="P8612" t="s">
        <v>50</v>
      </c>
      <c r="U8612" s="1">
        <v>44949</v>
      </c>
      <c r="V8612" s="1">
        <v>44949</v>
      </c>
      <c r="AC8612" t="s">
        <v>51</v>
      </c>
      <c r="AG8612" t="s">
        <v>46791</v>
      </c>
      <c r="AH8612" t="s">
        <v>51</v>
      </c>
      <c r="AJ8612" t="s">
        <v>53</v>
      </c>
      <c r="AO8612" t="s">
        <v>5443</v>
      </c>
    </row>
    <row r="8613" spans="1:43" x14ac:dyDescent="0.35">
      <c r="A8613" t="s">
        <v>46792</v>
      </c>
      <c r="B8613" t="s">
        <v>11992</v>
      </c>
      <c r="C8613" t="s">
        <v>1328</v>
      </c>
      <c r="F8613" t="s">
        <v>46793</v>
      </c>
      <c r="H8613" t="s">
        <v>46792</v>
      </c>
      <c r="J8613" t="s">
        <v>46794</v>
      </c>
      <c r="K8613" t="s">
        <v>46795</v>
      </c>
      <c r="M8613" t="s">
        <v>7020</v>
      </c>
      <c r="N8613" t="s">
        <v>7021</v>
      </c>
      <c r="O8613">
        <v>27615</v>
      </c>
      <c r="P8613" t="s">
        <v>50</v>
      </c>
      <c r="U8613" s="1">
        <v>44949</v>
      </c>
      <c r="V8613" s="1">
        <v>44949</v>
      </c>
      <c r="W8613" s="1">
        <v>44952.606249999997</v>
      </c>
      <c r="X8613" s="1">
        <v>44952.606249999997</v>
      </c>
      <c r="AC8613" t="s">
        <v>51</v>
      </c>
      <c r="AD8613">
        <v>2973605404</v>
      </c>
      <c r="AE8613" s="1">
        <v>45141.443055555559</v>
      </c>
      <c r="AG8613" t="s">
        <v>46796</v>
      </c>
      <c r="AH8613" t="s">
        <v>51</v>
      </c>
      <c r="AJ8613" t="s">
        <v>53</v>
      </c>
      <c r="AL8613" t="s">
        <v>68</v>
      </c>
      <c r="AO8613" t="s">
        <v>5443</v>
      </c>
      <c r="AP8613" s="1">
        <v>45058.52847222222</v>
      </c>
    </row>
    <row r="8614" spans="1:43" x14ac:dyDescent="0.35">
      <c r="A8614" t="s">
        <v>46797</v>
      </c>
      <c r="B8614" t="s">
        <v>46798</v>
      </c>
      <c r="C8614" t="s">
        <v>45311</v>
      </c>
      <c r="F8614" t="s">
        <v>46799</v>
      </c>
      <c r="H8614" t="s">
        <v>46800</v>
      </c>
      <c r="J8614" t="s">
        <v>46801</v>
      </c>
      <c r="K8614" t="s">
        <v>46802</v>
      </c>
      <c r="M8614" t="s">
        <v>19469</v>
      </c>
      <c r="N8614" t="s">
        <v>65</v>
      </c>
      <c r="O8614">
        <v>80424</v>
      </c>
      <c r="P8614" t="s">
        <v>50</v>
      </c>
      <c r="U8614" s="1">
        <v>44949</v>
      </c>
      <c r="V8614" s="1">
        <v>44949</v>
      </c>
      <c r="W8614" s="1">
        <v>44949.727777777778</v>
      </c>
      <c r="X8614" s="1">
        <v>44949.727777777778</v>
      </c>
      <c r="AC8614" t="s">
        <v>53</v>
      </c>
      <c r="AD8614">
        <v>2972195384</v>
      </c>
      <c r="AE8614" s="1">
        <v>44949.724305555559</v>
      </c>
      <c r="AF8614" t="s">
        <v>46803</v>
      </c>
      <c r="AG8614" t="s">
        <v>46804</v>
      </c>
      <c r="AH8614" t="s">
        <v>51</v>
      </c>
      <c r="AJ8614" t="s">
        <v>53</v>
      </c>
      <c r="AL8614" t="s">
        <v>68</v>
      </c>
      <c r="AO8614" t="s">
        <v>5443</v>
      </c>
      <c r="AP8614" s="1">
        <v>44971.775694444441</v>
      </c>
      <c r="AQ8614" s="1">
        <v>44960.45208333333</v>
      </c>
    </row>
    <row r="8615" spans="1:43" x14ac:dyDescent="0.35">
      <c r="A8615" t="s">
        <v>46805</v>
      </c>
      <c r="B8615" t="s">
        <v>28551</v>
      </c>
      <c r="C8615" t="s">
        <v>9111</v>
      </c>
      <c r="F8615">
        <f>1970-580-3440</f>
        <v>-2050</v>
      </c>
      <c r="H8615" t="s">
        <v>46805</v>
      </c>
      <c r="J8615" t="s">
        <v>28553</v>
      </c>
      <c r="N8615" t="s">
        <v>287</v>
      </c>
      <c r="O8615">
        <v>80759</v>
      </c>
      <c r="P8615" t="s">
        <v>50</v>
      </c>
      <c r="U8615" s="1">
        <v>44950</v>
      </c>
      <c r="V8615" s="1">
        <v>44950</v>
      </c>
      <c r="W8615" s="1">
        <v>44950.701388888891</v>
      </c>
      <c r="X8615" s="1">
        <v>44950.701388888891</v>
      </c>
      <c r="AC8615" t="s">
        <v>53</v>
      </c>
      <c r="AD8615">
        <v>2972197915</v>
      </c>
      <c r="AE8615" s="1">
        <v>44952.59097222222</v>
      </c>
      <c r="AF8615" t="s">
        <v>46806</v>
      </c>
      <c r="AG8615" t="s">
        <v>46807</v>
      </c>
      <c r="AH8615" t="s">
        <v>51</v>
      </c>
      <c r="AJ8615" t="s">
        <v>53</v>
      </c>
      <c r="AL8615" t="s">
        <v>68</v>
      </c>
      <c r="AO8615" t="s">
        <v>5443</v>
      </c>
      <c r="AP8615" s="1">
        <v>44957.635416666664</v>
      </c>
    </row>
    <row r="8616" spans="1:43" x14ac:dyDescent="0.35">
      <c r="A8616" t="s">
        <v>46808</v>
      </c>
      <c r="B8616" t="s">
        <v>3596</v>
      </c>
      <c r="C8616" t="s">
        <v>33851</v>
      </c>
      <c r="F8616" t="s">
        <v>46809</v>
      </c>
      <c r="H8616" t="s">
        <v>46808</v>
      </c>
      <c r="J8616" t="s">
        <v>46810</v>
      </c>
      <c r="N8616" t="s">
        <v>287</v>
      </c>
      <c r="O8616" t="s">
        <v>46811</v>
      </c>
      <c r="P8616" t="s">
        <v>50</v>
      </c>
      <c r="U8616" s="1">
        <v>44950</v>
      </c>
      <c r="V8616" s="1">
        <v>44950</v>
      </c>
      <c r="W8616" s="1">
        <v>44950.727777777778</v>
      </c>
      <c r="X8616" s="1">
        <v>44950.727777777778</v>
      </c>
      <c r="AC8616" t="s">
        <v>53</v>
      </c>
      <c r="AD8616">
        <v>1000000001</v>
      </c>
      <c r="AE8616" s="1">
        <v>39973.351388888892</v>
      </c>
      <c r="AF8616" t="s">
        <v>3377</v>
      </c>
      <c r="AG8616" t="s">
        <v>46812</v>
      </c>
      <c r="AH8616" t="s">
        <v>51</v>
      </c>
      <c r="AJ8616" t="s">
        <v>53</v>
      </c>
      <c r="AL8616" t="s">
        <v>78</v>
      </c>
      <c r="AO8616" t="s">
        <v>8142</v>
      </c>
    </row>
    <row r="8617" spans="1:43" x14ac:dyDescent="0.35">
      <c r="A8617" t="s">
        <v>46813</v>
      </c>
      <c r="B8617" t="s">
        <v>20711</v>
      </c>
      <c r="C8617" t="s">
        <v>3349</v>
      </c>
      <c r="F8617" t="s">
        <v>46814</v>
      </c>
      <c r="H8617" t="s">
        <v>46813</v>
      </c>
      <c r="J8617" t="s">
        <v>46815</v>
      </c>
      <c r="K8617" t="s">
        <v>46816</v>
      </c>
      <c r="M8617" t="s">
        <v>46817</v>
      </c>
      <c r="N8617" t="s">
        <v>253</v>
      </c>
      <c r="O8617">
        <v>88081</v>
      </c>
      <c r="P8617" t="s">
        <v>50</v>
      </c>
      <c r="U8617" s="1">
        <v>44950</v>
      </c>
      <c r="V8617" s="1">
        <v>44950</v>
      </c>
      <c r="W8617" s="1">
        <v>45147.662499999999</v>
      </c>
      <c r="X8617" s="1">
        <v>45147.662499999999</v>
      </c>
      <c r="AC8617" t="s">
        <v>51</v>
      </c>
      <c r="AD8617">
        <v>2973613245</v>
      </c>
      <c r="AE8617" s="1">
        <v>45147.661111111112</v>
      </c>
      <c r="AF8617" t="s">
        <v>46818</v>
      </c>
      <c r="AG8617" t="s">
        <v>46819</v>
      </c>
      <c r="AH8617" t="s">
        <v>51</v>
      </c>
      <c r="AJ8617" t="s">
        <v>53</v>
      </c>
      <c r="AL8617" t="s">
        <v>68</v>
      </c>
      <c r="AO8617" t="s">
        <v>5443</v>
      </c>
      <c r="AP8617" s="1">
        <v>45147.736111111109</v>
      </c>
      <c r="AQ8617" s="1">
        <v>45147.731249999997</v>
      </c>
    </row>
    <row r="8618" spans="1:43" x14ac:dyDescent="0.35">
      <c r="A8618" t="s">
        <v>46820</v>
      </c>
      <c r="B8618" t="s">
        <v>46821</v>
      </c>
      <c r="C8618" t="s">
        <v>894</v>
      </c>
      <c r="F8618" t="s">
        <v>46822</v>
      </c>
      <c r="H8618" t="s">
        <v>46823</v>
      </c>
      <c r="J8618" t="s">
        <v>6387</v>
      </c>
      <c r="K8618" t="s">
        <v>46824</v>
      </c>
      <c r="M8618" t="s">
        <v>46825</v>
      </c>
      <c r="N8618" t="s">
        <v>1593</v>
      </c>
      <c r="O8618">
        <v>36426</v>
      </c>
      <c r="P8618" t="s">
        <v>50</v>
      </c>
      <c r="U8618" s="1">
        <v>44950</v>
      </c>
      <c r="V8618" s="1">
        <v>44950</v>
      </c>
      <c r="AC8618" t="s">
        <v>53</v>
      </c>
      <c r="AD8618">
        <v>2969484892</v>
      </c>
      <c r="AE8618" s="1">
        <v>37756</v>
      </c>
      <c r="AG8618" t="s">
        <v>46826</v>
      </c>
      <c r="AH8618" t="s">
        <v>51</v>
      </c>
      <c r="AJ8618" t="s">
        <v>53</v>
      </c>
      <c r="AO8618" t="s">
        <v>8142</v>
      </c>
    </row>
    <row r="8619" spans="1:43" x14ac:dyDescent="0.35">
      <c r="A8619" t="s">
        <v>46827</v>
      </c>
      <c r="B8619" t="s">
        <v>46828</v>
      </c>
      <c r="C8619" t="s">
        <v>2912</v>
      </c>
      <c r="F8619" t="s">
        <v>46829</v>
      </c>
      <c r="H8619" t="s">
        <v>46827</v>
      </c>
      <c r="J8619" t="s">
        <v>6387</v>
      </c>
      <c r="K8619" t="s">
        <v>46830</v>
      </c>
      <c r="M8619" t="s">
        <v>46831</v>
      </c>
      <c r="N8619" t="s">
        <v>14458</v>
      </c>
      <c r="O8619">
        <v>59404</v>
      </c>
      <c r="P8619" t="s">
        <v>50</v>
      </c>
      <c r="U8619" s="1">
        <v>44950</v>
      </c>
      <c r="V8619" s="1">
        <v>44950</v>
      </c>
      <c r="AC8619" t="s">
        <v>53</v>
      </c>
      <c r="AD8619">
        <v>2969484892</v>
      </c>
      <c r="AE8619" s="1">
        <v>37756</v>
      </c>
      <c r="AG8619" t="s">
        <v>46832</v>
      </c>
      <c r="AH8619" t="s">
        <v>51</v>
      </c>
      <c r="AJ8619" t="s">
        <v>53</v>
      </c>
      <c r="AO8619" t="s">
        <v>8142</v>
      </c>
    </row>
    <row r="8620" spans="1:43" x14ac:dyDescent="0.35">
      <c r="A8620" t="s">
        <v>46833</v>
      </c>
      <c r="B8620" t="s">
        <v>8054</v>
      </c>
      <c r="C8620" t="s">
        <v>46834</v>
      </c>
      <c r="H8620" t="s">
        <v>46833</v>
      </c>
      <c r="J8620" t="s">
        <v>7142</v>
      </c>
      <c r="P8620" t="s">
        <v>50</v>
      </c>
      <c r="U8620" s="1">
        <v>44950</v>
      </c>
      <c r="V8620" s="1">
        <v>44950</v>
      </c>
      <c r="W8620" s="1">
        <v>44952.598611111112</v>
      </c>
      <c r="X8620" s="1">
        <v>44952.598611111112</v>
      </c>
      <c r="AC8620" t="s">
        <v>53</v>
      </c>
      <c r="AD8620">
        <v>2969584761</v>
      </c>
      <c r="AE8620" s="1">
        <v>41288.714583333334</v>
      </c>
      <c r="AF8620" t="s">
        <v>26234</v>
      </c>
      <c r="AG8620" t="s">
        <v>46835</v>
      </c>
      <c r="AH8620" t="s">
        <v>51</v>
      </c>
      <c r="AJ8620" t="s">
        <v>53</v>
      </c>
      <c r="AL8620" t="s">
        <v>68</v>
      </c>
      <c r="AO8620" t="s">
        <v>5443</v>
      </c>
      <c r="AP8620" s="1">
        <v>45180.457638888889</v>
      </c>
      <c r="AQ8620" s="1">
        <v>45180.600694444445</v>
      </c>
    </row>
    <row r="8621" spans="1:43" x14ac:dyDescent="0.35">
      <c r="A8621" t="s">
        <v>46836</v>
      </c>
      <c r="B8621" t="s">
        <v>46837</v>
      </c>
      <c r="C8621" t="s">
        <v>2923</v>
      </c>
      <c r="F8621" t="s">
        <v>46838</v>
      </c>
      <c r="H8621" t="s">
        <v>46836</v>
      </c>
      <c r="J8621" t="s">
        <v>46839</v>
      </c>
      <c r="K8621" t="s">
        <v>46840</v>
      </c>
      <c r="M8621" t="s">
        <v>873</v>
      </c>
      <c r="N8621" t="s">
        <v>65</v>
      </c>
      <c r="O8621">
        <v>80487</v>
      </c>
      <c r="P8621" t="s">
        <v>50</v>
      </c>
      <c r="U8621" s="1">
        <v>44950</v>
      </c>
      <c r="V8621" s="1">
        <v>44950</v>
      </c>
      <c r="W8621" s="1">
        <v>44950.674305555556</v>
      </c>
      <c r="X8621" s="1">
        <v>44950.674305555556</v>
      </c>
      <c r="AC8621" t="s">
        <v>51</v>
      </c>
      <c r="AD8621">
        <v>2972197138</v>
      </c>
      <c r="AE8621" s="1">
        <v>44950.672222222223</v>
      </c>
      <c r="AF8621" t="s">
        <v>46841</v>
      </c>
      <c r="AG8621" t="s">
        <v>46842</v>
      </c>
      <c r="AH8621" t="s">
        <v>51</v>
      </c>
      <c r="AJ8621" t="s">
        <v>53</v>
      </c>
      <c r="AL8621" t="s">
        <v>68</v>
      </c>
      <c r="AO8621" t="s">
        <v>5443</v>
      </c>
      <c r="AP8621" s="1">
        <v>44950.668749999997</v>
      </c>
      <c r="AQ8621" s="1">
        <v>45354.355555555558</v>
      </c>
    </row>
    <row r="8622" spans="1:43" x14ac:dyDescent="0.35">
      <c r="A8622" t="s">
        <v>46843</v>
      </c>
      <c r="B8622" t="s">
        <v>31023</v>
      </c>
      <c r="C8622" t="s">
        <v>3349</v>
      </c>
      <c r="F8622" t="s">
        <v>46844</v>
      </c>
      <c r="H8622" t="s">
        <v>46843</v>
      </c>
      <c r="J8622" t="s">
        <v>4293</v>
      </c>
      <c r="K8622" t="s">
        <v>46845</v>
      </c>
      <c r="M8622" t="s">
        <v>12147</v>
      </c>
      <c r="N8622" t="s">
        <v>798</v>
      </c>
      <c r="O8622">
        <v>78108</v>
      </c>
      <c r="P8622" t="s">
        <v>50</v>
      </c>
      <c r="U8622" s="1">
        <v>44950</v>
      </c>
      <c r="V8622" s="1">
        <v>44950</v>
      </c>
      <c r="W8622" s="1">
        <v>44950.537499999999</v>
      </c>
      <c r="X8622" s="1">
        <v>44950.537499999999</v>
      </c>
      <c r="AC8622" t="s">
        <v>51</v>
      </c>
      <c r="AD8622">
        <v>2969634929</v>
      </c>
      <c r="AE8622" s="1">
        <v>41799.665972222225</v>
      </c>
      <c r="AF8622" t="s">
        <v>4296</v>
      </c>
      <c r="AG8622" t="s">
        <v>46846</v>
      </c>
      <c r="AH8622" t="s">
        <v>51</v>
      </c>
      <c r="AJ8622" t="s">
        <v>53</v>
      </c>
      <c r="AL8622" t="s">
        <v>68</v>
      </c>
      <c r="AO8622" t="s">
        <v>5443</v>
      </c>
      <c r="AP8622" s="1">
        <v>45064.711111111108</v>
      </c>
    </row>
    <row r="8623" spans="1:43" x14ac:dyDescent="0.35">
      <c r="A8623" t="s">
        <v>46847</v>
      </c>
      <c r="B8623" t="s">
        <v>9945</v>
      </c>
      <c r="C8623" t="s">
        <v>44657</v>
      </c>
      <c r="F8623" t="s">
        <v>46848</v>
      </c>
      <c r="H8623" t="s">
        <v>46847</v>
      </c>
      <c r="J8623" t="s">
        <v>4293</v>
      </c>
      <c r="K8623" t="s">
        <v>7511</v>
      </c>
      <c r="M8623" t="s">
        <v>298</v>
      </c>
      <c r="N8623" t="s">
        <v>213</v>
      </c>
      <c r="O8623" t="s">
        <v>7513</v>
      </c>
      <c r="P8623" t="s">
        <v>50</v>
      </c>
      <c r="U8623" s="1">
        <v>44950</v>
      </c>
      <c r="V8623" s="1">
        <v>44950</v>
      </c>
      <c r="W8623" s="1">
        <v>44950.541666666664</v>
      </c>
      <c r="X8623" s="1">
        <v>44950.541666666664</v>
      </c>
      <c r="AC8623" t="s">
        <v>51</v>
      </c>
      <c r="AD8623">
        <v>2969634929</v>
      </c>
      <c r="AE8623" s="1">
        <v>41799.665972222225</v>
      </c>
      <c r="AF8623" t="s">
        <v>4296</v>
      </c>
      <c r="AG8623" t="s">
        <v>46849</v>
      </c>
      <c r="AH8623" t="s">
        <v>51</v>
      </c>
      <c r="AJ8623" t="s">
        <v>53</v>
      </c>
      <c r="AL8623" t="s">
        <v>68</v>
      </c>
      <c r="AO8623" t="s">
        <v>5443</v>
      </c>
      <c r="AP8623" s="1">
        <v>44950.472916666666</v>
      </c>
    </row>
    <row r="8624" spans="1:43" x14ac:dyDescent="0.35">
      <c r="A8624" t="s">
        <v>46850</v>
      </c>
      <c r="B8624" t="s">
        <v>4114</v>
      </c>
      <c r="C8624" t="s">
        <v>622</v>
      </c>
      <c r="F8624" t="s">
        <v>46851</v>
      </c>
      <c r="H8624" t="s">
        <v>46852</v>
      </c>
      <c r="J8624" t="s">
        <v>4293</v>
      </c>
      <c r="K8624" t="s">
        <v>46853</v>
      </c>
      <c r="M8624" t="s">
        <v>5343</v>
      </c>
      <c r="N8624" t="s">
        <v>798</v>
      </c>
      <c r="O8624">
        <v>79706</v>
      </c>
      <c r="P8624" t="s">
        <v>50</v>
      </c>
      <c r="U8624" s="1">
        <v>44950</v>
      </c>
      <c r="V8624" s="1">
        <v>44950</v>
      </c>
      <c r="W8624" s="1">
        <v>44950.540277777778</v>
      </c>
      <c r="X8624" s="1">
        <v>44950.540277777778</v>
      </c>
      <c r="AC8624" t="s">
        <v>53</v>
      </c>
      <c r="AD8624">
        <v>2969634929</v>
      </c>
      <c r="AE8624" s="1">
        <v>41799.665972222225</v>
      </c>
      <c r="AF8624" t="s">
        <v>4296</v>
      </c>
      <c r="AG8624" t="s">
        <v>46854</v>
      </c>
      <c r="AH8624" t="s">
        <v>51</v>
      </c>
      <c r="AJ8624" t="s">
        <v>53</v>
      </c>
      <c r="AL8624" t="s">
        <v>68</v>
      </c>
      <c r="AO8624" t="s">
        <v>5443</v>
      </c>
      <c r="AP8624" s="1">
        <v>44950.472222222219</v>
      </c>
    </row>
    <row r="8625" spans="1:43" x14ac:dyDescent="0.35">
      <c r="A8625" t="s">
        <v>46855</v>
      </c>
      <c r="B8625" t="s">
        <v>46856</v>
      </c>
      <c r="C8625" t="s">
        <v>10684</v>
      </c>
      <c r="H8625" t="s">
        <v>46855</v>
      </c>
      <c r="J8625" t="s">
        <v>4293</v>
      </c>
      <c r="K8625" t="s">
        <v>7511</v>
      </c>
      <c r="M8625" t="s">
        <v>298</v>
      </c>
      <c r="N8625" t="s">
        <v>213</v>
      </c>
      <c r="O8625" t="s">
        <v>7513</v>
      </c>
      <c r="P8625" t="s">
        <v>50</v>
      </c>
      <c r="U8625" s="1">
        <v>44950</v>
      </c>
      <c r="V8625" s="1">
        <v>44950</v>
      </c>
      <c r="W8625" s="1">
        <v>44950.540972222225</v>
      </c>
      <c r="X8625" s="1">
        <v>44950.540972222225</v>
      </c>
      <c r="AC8625" t="s">
        <v>51</v>
      </c>
      <c r="AD8625">
        <v>2969634929</v>
      </c>
      <c r="AE8625" s="1">
        <v>41799.665972222225</v>
      </c>
      <c r="AF8625" t="s">
        <v>4296</v>
      </c>
      <c r="AG8625" t="s">
        <v>46857</v>
      </c>
      <c r="AH8625" t="s">
        <v>51</v>
      </c>
      <c r="AJ8625" t="s">
        <v>53</v>
      </c>
      <c r="AL8625" t="s">
        <v>68</v>
      </c>
      <c r="AO8625" t="s">
        <v>5443</v>
      </c>
      <c r="AP8625" s="1">
        <v>44950.472916666666</v>
      </c>
    </row>
    <row r="8626" spans="1:43" x14ac:dyDescent="0.35">
      <c r="A8626" t="s">
        <v>46858</v>
      </c>
      <c r="B8626" t="s">
        <v>46859</v>
      </c>
      <c r="C8626" t="s">
        <v>803</v>
      </c>
      <c r="F8626" t="s">
        <v>46860</v>
      </c>
      <c r="H8626" t="s">
        <v>46858</v>
      </c>
      <c r="J8626" t="s">
        <v>46861</v>
      </c>
      <c r="N8626" t="s">
        <v>287</v>
      </c>
      <c r="O8626">
        <v>80206</v>
      </c>
      <c r="P8626" t="s">
        <v>50</v>
      </c>
      <c r="U8626" s="1">
        <v>44950</v>
      </c>
      <c r="V8626" s="1">
        <v>44950</v>
      </c>
      <c r="W8626" s="1">
        <v>44950.498611111114</v>
      </c>
      <c r="X8626" s="1">
        <v>44950.498611111114</v>
      </c>
      <c r="AC8626" t="s">
        <v>53</v>
      </c>
      <c r="AD8626">
        <v>2972259818</v>
      </c>
      <c r="AE8626" s="1">
        <v>44958.716666666667</v>
      </c>
      <c r="AF8626" t="s">
        <v>46862</v>
      </c>
      <c r="AG8626" t="s">
        <v>46863</v>
      </c>
      <c r="AH8626" t="s">
        <v>51</v>
      </c>
      <c r="AJ8626" t="s">
        <v>53</v>
      </c>
      <c r="AL8626" t="s">
        <v>68</v>
      </c>
      <c r="AO8626" t="s">
        <v>8142</v>
      </c>
    </row>
    <row r="8627" spans="1:43" x14ac:dyDescent="0.35">
      <c r="A8627" t="s">
        <v>46864</v>
      </c>
      <c r="B8627" t="s">
        <v>46865</v>
      </c>
      <c r="C8627" t="s">
        <v>702</v>
      </c>
      <c r="F8627" t="s">
        <v>46782</v>
      </c>
      <c r="H8627" t="s">
        <v>46864</v>
      </c>
      <c r="J8627" t="s">
        <v>46783</v>
      </c>
      <c r="K8627" t="s">
        <v>46784</v>
      </c>
      <c r="M8627" t="s">
        <v>19469</v>
      </c>
      <c r="N8627" t="s">
        <v>65</v>
      </c>
      <c r="O8627">
        <v>80424</v>
      </c>
      <c r="P8627" t="s">
        <v>50</v>
      </c>
      <c r="U8627" s="1">
        <v>44950</v>
      </c>
      <c r="V8627" s="1">
        <v>44950</v>
      </c>
      <c r="W8627" s="1">
        <v>44950.662499999999</v>
      </c>
      <c r="X8627" s="1">
        <v>44950.662499999999</v>
      </c>
      <c r="AC8627" t="s">
        <v>53</v>
      </c>
      <c r="AD8627">
        <v>2972195375</v>
      </c>
      <c r="AE8627" s="1">
        <v>44949.661805555559</v>
      </c>
      <c r="AF8627" t="s">
        <v>46785</v>
      </c>
      <c r="AG8627" t="s">
        <v>46866</v>
      </c>
      <c r="AH8627" t="s">
        <v>51</v>
      </c>
      <c r="AJ8627" t="s">
        <v>53</v>
      </c>
      <c r="AL8627" t="s">
        <v>68</v>
      </c>
      <c r="AO8627" t="s">
        <v>5443</v>
      </c>
      <c r="AP8627" s="1">
        <v>45084.321527777778</v>
      </c>
      <c r="AQ8627" s="1">
        <v>45291.600694444445</v>
      </c>
    </row>
    <row r="8628" spans="1:43" x14ac:dyDescent="0.35">
      <c r="A8628">
        <v>231092</v>
      </c>
      <c r="B8628" t="s">
        <v>46867</v>
      </c>
      <c r="C8628" t="s">
        <v>17136</v>
      </c>
      <c r="F8628" t="s">
        <v>41747</v>
      </c>
      <c r="H8628" t="s">
        <v>43421</v>
      </c>
      <c r="J8628" t="s">
        <v>18584</v>
      </c>
      <c r="N8628" t="s">
        <v>287</v>
      </c>
      <c r="O8628">
        <v>80610</v>
      </c>
      <c r="P8628" t="s">
        <v>50</v>
      </c>
      <c r="U8628" s="1">
        <v>44950</v>
      </c>
      <c r="V8628" s="1">
        <v>44950</v>
      </c>
      <c r="W8628" s="1">
        <v>44950.597222222219</v>
      </c>
      <c r="X8628" s="1">
        <v>44950.597222222219</v>
      </c>
      <c r="AC8628" t="s">
        <v>53</v>
      </c>
      <c r="AD8628">
        <v>2969543968</v>
      </c>
      <c r="AE8628" s="1">
        <v>40032.470138888886</v>
      </c>
      <c r="AG8628" t="s">
        <v>46868</v>
      </c>
      <c r="AH8628" t="s">
        <v>51</v>
      </c>
      <c r="AJ8628" t="s">
        <v>53</v>
      </c>
      <c r="AL8628" t="s">
        <v>78</v>
      </c>
      <c r="AO8628" t="s">
        <v>8142</v>
      </c>
    </row>
    <row r="8629" spans="1:43" x14ac:dyDescent="0.35">
      <c r="A8629">
        <v>348525</v>
      </c>
      <c r="B8629" t="s">
        <v>46869</v>
      </c>
      <c r="C8629" t="s">
        <v>3912</v>
      </c>
      <c r="F8629" t="s">
        <v>41747</v>
      </c>
      <c r="H8629" t="s">
        <v>43442</v>
      </c>
      <c r="J8629" t="s">
        <v>18584</v>
      </c>
      <c r="N8629" t="s">
        <v>287</v>
      </c>
      <c r="O8629">
        <v>80610</v>
      </c>
      <c r="P8629" t="s">
        <v>50</v>
      </c>
      <c r="U8629" s="1">
        <v>44950</v>
      </c>
      <c r="V8629" s="1">
        <v>44950</v>
      </c>
      <c r="W8629" s="1">
        <v>44950.511805555558</v>
      </c>
      <c r="X8629" s="1">
        <v>44950.511805555558</v>
      </c>
      <c r="AC8629" t="s">
        <v>53</v>
      </c>
      <c r="AD8629">
        <v>2969543968</v>
      </c>
      <c r="AE8629" s="1">
        <v>40032.470138888886</v>
      </c>
      <c r="AG8629" t="s">
        <v>46870</v>
      </c>
      <c r="AH8629" t="s">
        <v>51</v>
      </c>
      <c r="AJ8629" t="s">
        <v>53</v>
      </c>
      <c r="AL8629" t="s">
        <v>78</v>
      </c>
      <c r="AO8629" t="s">
        <v>8142</v>
      </c>
      <c r="AP8629" s="1">
        <v>45434.684027777781</v>
      </c>
    </row>
    <row r="8630" spans="1:43" x14ac:dyDescent="0.35">
      <c r="A8630">
        <v>354650</v>
      </c>
      <c r="B8630" t="s">
        <v>46871</v>
      </c>
      <c r="C8630" t="s">
        <v>14734</v>
      </c>
      <c r="F8630" t="s">
        <v>41747</v>
      </c>
      <c r="H8630" t="s">
        <v>43421</v>
      </c>
      <c r="J8630" t="s">
        <v>18584</v>
      </c>
      <c r="N8630" t="s">
        <v>287</v>
      </c>
      <c r="O8630">
        <v>80610</v>
      </c>
      <c r="P8630" t="s">
        <v>50</v>
      </c>
      <c r="U8630" s="1">
        <v>44950</v>
      </c>
      <c r="V8630" s="1">
        <v>44950</v>
      </c>
      <c r="W8630" s="1">
        <v>44950.508333333331</v>
      </c>
      <c r="X8630" s="1">
        <v>44950.508333333331</v>
      </c>
      <c r="AC8630" t="s">
        <v>53</v>
      </c>
      <c r="AD8630">
        <v>2969543968</v>
      </c>
      <c r="AE8630" s="1">
        <v>40032.470138888886</v>
      </c>
      <c r="AG8630" t="s">
        <v>46872</v>
      </c>
      <c r="AH8630" t="s">
        <v>51</v>
      </c>
      <c r="AJ8630" t="s">
        <v>53</v>
      </c>
      <c r="AL8630" t="s">
        <v>78</v>
      </c>
      <c r="AO8630" t="s">
        <v>8142</v>
      </c>
    </row>
    <row r="8631" spans="1:43" x14ac:dyDescent="0.35">
      <c r="A8631">
        <v>305133</v>
      </c>
      <c r="B8631" t="s">
        <v>9634</v>
      </c>
      <c r="C8631" t="s">
        <v>840</v>
      </c>
      <c r="F8631" t="s">
        <v>41747</v>
      </c>
      <c r="H8631" t="s">
        <v>43421</v>
      </c>
      <c r="N8631" t="s">
        <v>287</v>
      </c>
      <c r="O8631">
        <v>80610</v>
      </c>
      <c r="P8631" t="s">
        <v>50</v>
      </c>
      <c r="U8631" s="1">
        <v>44950</v>
      </c>
      <c r="V8631" s="1">
        <v>44950</v>
      </c>
      <c r="AC8631" t="s">
        <v>53</v>
      </c>
      <c r="AG8631" t="s">
        <v>46873</v>
      </c>
      <c r="AH8631" t="s">
        <v>51</v>
      </c>
      <c r="AJ8631" t="s">
        <v>53</v>
      </c>
      <c r="AL8631" t="s">
        <v>78</v>
      </c>
      <c r="AO8631" t="s">
        <v>8142</v>
      </c>
    </row>
    <row r="8632" spans="1:43" x14ac:dyDescent="0.35">
      <c r="A8632" t="s">
        <v>46874</v>
      </c>
      <c r="B8632" t="s">
        <v>46875</v>
      </c>
      <c r="C8632" t="s">
        <v>1076</v>
      </c>
      <c r="F8632" t="s">
        <v>46876</v>
      </c>
      <c r="H8632" t="s">
        <v>46874</v>
      </c>
      <c r="J8632" t="s">
        <v>46877</v>
      </c>
      <c r="K8632" t="s">
        <v>46878</v>
      </c>
      <c r="M8632" t="s">
        <v>13865</v>
      </c>
      <c r="N8632" t="s">
        <v>13866</v>
      </c>
      <c r="O8632">
        <v>53233</v>
      </c>
      <c r="P8632" t="s">
        <v>50</v>
      </c>
      <c r="U8632" s="1">
        <v>44950</v>
      </c>
      <c r="V8632" s="1">
        <v>44950</v>
      </c>
      <c r="AC8632" t="s">
        <v>53</v>
      </c>
      <c r="AG8632" t="s">
        <v>46879</v>
      </c>
      <c r="AH8632" t="s">
        <v>51</v>
      </c>
      <c r="AJ8632" t="s">
        <v>53</v>
      </c>
      <c r="AO8632" t="s">
        <v>5443</v>
      </c>
    </row>
    <row r="8633" spans="1:43" x14ac:dyDescent="0.35">
      <c r="A8633" t="s">
        <v>46880</v>
      </c>
      <c r="B8633" t="s">
        <v>46881</v>
      </c>
      <c r="C8633" t="s">
        <v>46882</v>
      </c>
      <c r="F8633" t="s">
        <v>46883</v>
      </c>
      <c r="H8633" t="s">
        <v>46880</v>
      </c>
      <c r="J8633" t="s">
        <v>46884</v>
      </c>
      <c r="K8633" t="s">
        <v>46885</v>
      </c>
      <c r="M8633" t="s">
        <v>1296</v>
      </c>
      <c r="N8633" t="s">
        <v>253</v>
      </c>
      <c r="O8633">
        <v>88220</v>
      </c>
      <c r="P8633" t="s">
        <v>50</v>
      </c>
      <c r="U8633" s="1">
        <v>44950</v>
      </c>
      <c r="V8633" s="1">
        <v>44950</v>
      </c>
      <c r="AC8633" t="s">
        <v>53</v>
      </c>
      <c r="AG8633" t="s">
        <v>46886</v>
      </c>
      <c r="AH8633" t="s">
        <v>51</v>
      </c>
      <c r="AJ8633" t="s">
        <v>53</v>
      </c>
      <c r="AO8633" t="s">
        <v>5443</v>
      </c>
    </row>
    <row r="8634" spans="1:43" x14ac:dyDescent="0.35">
      <c r="A8634" t="s">
        <v>46887</v>
      </c>
      <c r="B8634" t="s">
        <v>18976</v>
      </c>
      <c r="C8634" t="s">
        <v>7337</v>
      </c>
      <c r="F8634" t="s">
        <v>46888</v>
      </c>
      <c r="H8634" t="s">
        <v>46887</v>
      </c>
      <c r="J8634" t="s">
        <v>6387</v>
      </c>
      <c r="N8634" t="s">
        <v>17111</v>
      </c>
      <c r="O8634">
        <v>44105</v>
      </c>
      <c r="P8634" t="s">
        <v>50</v>
      </c>
      <c r="U8634" s="1">
        <v>44950</v>
      </c>
      <c r="V8634" s="1">
        <v>44950</v>
      </c>
      <c r="AC8634" t="s">
        <v>53</v>
      </c>
      <c r="AD8634">
        <v>2969484892</v>
      </c>
      <c r="AE8634" s="1">
        <v>37756</v>
      </c>
      <c r="AG8634" t="s">
        <v>46889</v>
      </c>
      <c r="AH8634" t="s">
        <v>51</v>
      </c>
      <c r="AJ8634" t="s">
        <v>53</v>
      </c>
      <c r="AO8634" t="s">
        <v>8142</v>
      </c>
    </row>
    <row r="8635" spans="1:43" x14ac:dyDescent="0.35">
      <c r="A8635" t="s">
        <v>46890</v>
      </c>
      <c r="B8635" t="s">
        <v>32152</v>
      </c>
      <c r="C8635" t="s">
        <v>46891</v>
      </c>
      <c r="F8635" t="s">
        <v>46892</v>
      </c>
      <c r="H8635" t="s">
        <v>46893</v>
      </c>
      <c r="J8635" t="s">
        <v>46208</v>
      </c>
      <c r="P8635" t="s">
        <v>50</v>
      </c>
      <c r="U8635" s="1">
        <v>44950</v>
      </c>
      <c r="V8635" s="1">
        <v>44950</v>
      </c>
      <c r="AC8635" t="s">
        <v>53</v>
      </c>
      <c r="AD8635">
        <v>2969570414</v>
      </c>
      <c r="AE8635" s="1">
        <v>40940.538888888892</v>
      </c>
      <c r="AG8635" t="s">
        <v>46894</v>
      </c>
      <c r="AH8635" t="s">
        <v>51</v>
      </c>
      <c r="AJ8635" t="s">
        <v>53</v>
      </c>
      <c r="AO8635" t="s">
        <v>8142</v>
      </c>
    </row>
    <row r="8636" spans="1:43" x14ac:dyDescent="0.35">
      <c r="A8636" t="s">
        <v>46895</v>
      </c>
      <c r="B8636" t="s">
        <v>46896</v>
      </c>
      <c r="C8636" t="s">
        <v>728</v>
      </c>
      <c r="F8636" t="s">
        <v>46897</v>
      </c>
      <c r="H8636" t="s">
        <v>46895</v>
      </c>
      <c r="J8636" t="s">
        <v>4293</v>
      </c>
      <c r="K8636" t="s">
        <v>46845</v>
      </c>
      <c r="M8636" t="s">
        <v>12147</v>
      </c>
      <c r="N8636" t="s">
        <v>798</v>
      </c>
      <c r="O8636">
        <v>78108</v>
      </c>
      <c r="P8636" t="s">
        <v>50</v>
      </c>
      <c r="U8636" s="1">
        <v>44950</v>
      </c>
      <c r="V8636" s="1">
        <v>44950</v>
      </c>
      <c r="W8636" s="1">
        <v>44950.538888888892</v>
      </c>
      <c r="X8636" s="1">
        <v>44950.538888888892</v>
      </c>
      <c r="AC8636" t="s">
        <v>51</v>
      </c>
      <c r="AD8636">
        <v>2969634929</v>
      </c>
      <c r="AE8636" s="1">
        <v>41799.665972222225</v>
      </c>
      <c r="AF8636" t="s">
        <v>4296</v>
      </c>
      <c r="AG8636" t="s">
        <v>46898</v>
      </c>
      <c r="AH8636" t="s">
        <v>51</v>
      </c>
      <c r="AJ8636" t="s">
        <v>53</v>
      </c>
      <c r="AL8636" t="s">
        <v>68</v>
      </c>
      <c r="AO8636" t="s">
        <v>5443</v>
      </c>
      <c r="AP8636" s="1">
        <v>44950.469444444447</v>
      </c>
    </row>
    <row r="8637" spans="1:43" x14ac:dyDescent="0.35">
      <c r="A8637" t="s">
        <v>46899</v>
      </c>
      <c r="B8637" t="s">
        <v>3106</v>
      </c>
      <c r="C8637" t="s">
        <v>31957</v>
      </c>
      <c r="F8637" t="s">
        <v>46900</v>
      </c>
      <c r="H8637" t="s">
        <v>46899</v>
      </c>
      <c r="J8637" t="s">
        <v>16624</v>
      </c>
      <c r="N8637" t="s">
        <v>40400</v>
      </c>
      <c r="O8637">
        <v>57201</v>
      </c>
      <c r="P8637" t="s">
        <v>50</v>
      </c>
      <c r="U8637" s="1">
        <v>44950</v>
      </c>
      <c r="V8637" s="1">
        <v>44950</v>
      </c>
      <c r="AC8637" t="s">
        <v>53</v>
      </c>
      <c r="AD8637">
        <v>2969506030</v>
      </c>
      <c r="AE8637" s="1">
        <v>38097.646527777775</v>
      </c>
      <c r="AG8637" t="s">
        <v>46901</v>
      </c>
      <c r="AH8637" t="s">
        <v>51</v>
      </c>
      <c r="AJ8637" t="s">
        <v>53</v>
      </c>
      <c r="AO8637" t="s">
        <v>8142</v>
      </c>
    </row>
    <row r="8638" spans="1:43" x14ac:dyDescent="0.35">
      <c r="A8638" t="s">
        <v>46902</v>
      </c>
      <c r="B8638" t="s">
        <v>46903</v>
      </c>
      <c r="C8638" t="s">
        <v>46904</v>
      </c>
      <c r="F8638" t="s">
        <v>46905</v>
      </c>
      <c r="H8638" t="s">
        <v>46906</v>
      </c>
      <c r="I8638" t="s">
        <v>464</v>
      </c>
      <c r="J8638" t="s">
        <v>6387</v>
      </c>
      <c r="K8638" t="s">
        <v>46907</v>
      </c>
      <c r="M8638" t="s">
        <v>46908</v>
      </c>
      <c r="N8638" t="s">
        <v>2756</v>
      </c>
      <c r="O8638">
        <v>32095</v>
      </c>
      <c r="P8638" t="s">
        <v>50</v>
      </c>
      <c r="U8638" s="1">
        <v>44950</v>
      </c>
      <c r="V8638" s="1">
        <v>44950</v>
      </c>
      <c r="AC8638" t="s">
        <v>53</v>
      </c>
      <c r="AD8638">
        <v>2969484892</v>
      </c>
      <c r="AE8638" s="1">
        <v>37756</v>
      </c>
      <c r="AG8638" t="s">
        <v>46909</v>
      </c>
      <c r="AH8638" t="s">
        <v>51</v>
      </c>
      <c r="AJ8638" t="s">
        <v>53</v>
      </c>
      <c r="AO8638" t="s">
        <v>8142</v>
      </c>
    </row>
    <row r="8639" spans="1:43" x14ac:dyDescent="0.35">
      <c r="A8639" t="s">
        <v>46910</v>
      </c>
      <c r="B8639" t="s">
        <v>46911</v>
      </c>
      <c r="C8639" t="s">
        <v>106</v>
      </c>
      <c r="H8639" t="s">
        <v>46912</v>
      </c>
      <c r="I8639" t="s">
        <v>61</v>
      </c>
      <c r="J8639" t="s">
        <v>407</v>
      </c>
      <c r="P8639" t="s">
        <v>50</v>
      </c>
      <c r="U8639" s="1">
        <v>44950.479166666664</v>
      </c>
      <c r="V8639" s="1">
        <v>44950.479166666664</v>
      </c>
      <c r="W8639" s="1">
        <v>44952.46875</v>
      </c>
      <c r="X8639" s="1">
        <v>44952.46875</v>
      </c>
      <c r="AC8639" t="s">
        <v>53</v>
      </c>
      <c r="AD8639">
        <v>2969475309</v>
      </c>
      <c r="AE8639" s="1">
        <v>37159</v>
      </c>
      <c r="AF8639" t="s">
        <v>1154</v>
      </c>
      <c r="AG8639" t="s">
        <v>46913</v>
      </c>
      <c r="AH8639" t="s">
        <v>53</v>
      </c>
      <c r="AJ8639" t="s">
        <v>53</v>
      </c>
      <c r="AK8639" t="s">
        <v>13606</v>
      </c>
      <c r="AL8639" t="s">
        <v>68</v>
      </c>
      <c r="AO8639" t="s">
        <v>54</v>
      </c>
      <c r="AP8639" s="1">
        <v>45476.429861111108</v>
      </c>
    </row>
    <row r="8640" spans="1:43" x14ac:dyDescent="0.35">
      <c r="A8640" t="s">
        <v>46914</v>
      </c>
      <c r="B8640" t="s">
        <v>46915</v>
      </c>
      <c r="C8640" t="s">
        <v>46916</v>
      </c>
      <c r="D8640" t="s">
        <v>12422</v>
      </c>
      <c r="F8640">
        <v>19703334008</v>
      </c>
      <c r="H8640" t="s">
        <v>46917</v>
      </c>
      <c r="J8640" t="s">
        <v>46918</v>
      </c>
      <c r="N8640" t="s">
        <v>287</v>
      </c>
      <c r="O8640">
        <v>80440</v>
      </c>
      <c r="P8640" t="s">
        <v>50</v>
      </c>
      <c r="U8640" s="1">
        <v>44951</v>
      </c>
      <c r="V8640" s="1">
        <v>44951</v>
      </c>
      <c r="W8640" s="1">
        <v>44951.758333333331</v>
      </c>
      <c r="X8640" s="1">
        <v>44951.758333333331</v>
      </c>
      <c r="AC8640" t="s">
        <v>53</v>
      </c>
      <c r="AD8640">
        <v>2969896065</v>
      </c>
      <c r="AE8640" s="1">
        <v>43656.411111111112</v>
      </c>
      <c r="AF8640" t="s">
        <v>46919</v>
      </c>
      <c r="AG8640" t="s">
        <v>46920</v>
      </c>
      <c r="AH8640" t="s">
        <v>51</v>
      </c>
      <c r="AJ8640" t="s">
        <v>53</v>
      </c>
      <c r="AL8640" t="s">
        <v>68</v>
      </c>
      <c r="AO8640" t="s">
        <v>5443</v>
      </c>
      <c r="AP8640" s="1">
        <v>44952.618055555555</v>
      </c>
      <c r="AQ8640" s="1">
        <v>44952.676388888889</v>
      </c>
    </row>
    <row r="8641" spans="1:43" x14ac:dyDescent="0.35">
      <c r="A8641" t="s">
        <v>46921</v>
      </c>
      <c r="B8641" t="s">
        <v>19800</v>
      </c>
      <c r="C8641" t="s">
        <v>1709</v>
      </c>
      <c r="F8641">
        <v>15753430394</v>
      </c>
      <c r="H8641" t="s">
        <v>46921</v>
      </c>
      <c r="J8641" t="s">
        <v>46922</v>
      </c>
      <c r="K8641" t="s">
        <v>46923</v>
      </c>
      <c r="M8641" t="s">
        <v>46924</v>
      </c>
      <c r="N8641" t="s">
        <v>501</v>
      </c>
      <c r="O8641">
        <v>88030</v>
      </c>
      <c r="P8641" t="s">
        <v>50</v>
      </c>
      <c r="U8641" s="1">
        <v>44951</v>
      </c>
      <c r="V8641" s="1">
        <v>44951</v>
      </c>
      <c r="W8641" s="1">
        <v>44952.586111111108</v>
      </c>
      <c r="X8641" s="1">
        <v>44952.586111111108</v>
      </c>
      <c r="AC8641" t="s">
        <v>51</v>
      </c>
      <c r="AD8641">
        <v>2969626847</v>
      </c>
      <c r="AE8641" s="1">
        <v>41722.520138888889</v>
      </c>
      <c r="AF8641" t="s">
        <v>46925</v>
      </c>
      <c r="AG8641" t="s">
        <v>46926</v>
      </c>
      <c r="AH8641" t="s">
        <v>51</v>
      </c>
      <c r="AJ8641" t="s">
        <v>53</v>
      </c>
      <c r="AL8641" t="s">
        <v>68</v>
      </c>
      <c r="AO8641" t="s">
        <v>5443</v>
      </c>
      <c r="AP8641" s="1">
        <v>45462.407638888886</v>
      </c>
    </row>
    <row r="8642" spans="1:43" x14ac:dyDescent="0.35">
      <c r="A8642" t="s">
        <v>46927</v>
      </c>
      <c r="B8642" t="s">
        <v>25846</v>
      </c>
      <c r="C8642" t="s">
        <v>32327</v>
      </c>
      <c r="F8642" t="s">
        <v>46928</v>
      </c>
      <c r="H8642" t="s">
        <v>46927</v>
      </c>
      <c r="J8642" t="s">
        <v>24326</v>
      </c>
      <c r="N8642" t="s">
        <v>19616</v>
      </c>
      <c r="O8642">
        <v>33578</v>
      </c>
      <c r="P8642" t="s">
        <v>50</v>
      </c>
      <c r="U8642" s="1">
        <v>44951</v>
      </c>
      <c r="V8642" s="1">
        <v>44951</v>
      </c>
      <c r="AC8642" t="s">
        <v>53</v>
      </c>
      <c r="AD8642">
        <v>2969476247</v>
      </c>
      <c r="AE8642" s="1">
        <v>37207</v>
      </c>
      <c r="AG8642" t="s">
        <v>46929</v>
      </c>
      <c r="AH8642" t="s">
        <v>51</v>
      </c>
      <c r="AJ8642" t="s">
        <v>53</v>
      </c>
      <c r="AO8642" t="s">
        <v>8142</v>
      </c>
    </row>
    <row r="8643" spans="1:43" x14ac:dyDescent="0.35">
      <c r="A8643" t="s">
        <v>46930</v>
      </c>
      <c r="B8643" t="s">
        <v>15243</v>
      </c>
      <c r="C8643" t="s">
        <v>10684</v>
      </c>
      <c r="F8643" t="s">
        <v>46931</v>
      </c>
      <c r="H8643" t="s">
        <v>46930</v>
      </c>
      <c r="J8643" t="s">
        <v>46932</v>
      </c>
      <c r="K8643" t="s">
        <v>46933</v>
      </c>
      <c r="M8643" t="s">
        <v>753</v>
      </c>
      <c r="N8643" t="s">
        <v>798</v>
      </c>
      <c r="O8643">
        <v>79907</v>
      </c>
      <c r="P8643" t="s">
        <v>50</v>
      </c>
      <c r="U8643" s="1">
        <v>44951</v>
      </c>
      <c r="V8643" s="1">
        <v>44951</v>
      </c>
      <c r="W8643" s="1">
        <v>44952.584722222222</v>
      </c>
      <c r="X8643" s="1">
        <v>44952.584722222222</v>
      </c>
      <c r="AC8643" t="s">
        <v>51</v>
      </c>
      <c r="AD8643">
        <v>2972197910</v>
      </c>
      <c r="AE8643" s="1">
        <v>44952.584722222222</v>
      </c>
      <c r="AF8643" t="s">
        <v>46934</v>
      </c>
      <c r="AG8643" t="s">
        <v>46935</v>
      </c>
      <c r="AH8643" t="s">
        <v>51</v>
      </c>
      <c r="AJ8643" t="s">
        <v>53</v>
      </c>
      <c r="AL8643" t="s">
        <v>68</v>
      </c>
      <c r="AO8643" t="s">
        <v>5443</v>
      </c>
      <c r="AP8643" s="1">
        <v>45043.425000000003</v>
      </c>
    </row>
    <row r="8644" spans="1:43" x14ac:dyDescent="0.35">
      <c r="A8644" t="s">
        <v>46936</v>
      </c>
      <c r="B8644" t="s">
        <v>46937</v>
      </c>
      <c r="C8644" t="s">
        <v>1429</v>
      </c>
      <c r="F8644" t="s">
        <v>46938</v>
      </c>
      <c r="H8644" t="s">
        <v>46936</v>
      </c>
      <c r="J8644" t="s">
        <v>16624</v>
      </c>
      <c r="N8644" t="s">
        <v>15037</v>
      </c>
      <c r="O8644">
        <v>56310</v>
      </c>
      <c r="P8644" t="s">
        <v>50</v>
      </c>
      <c r="U8644" s="1">
        <v>44951</v>
      </c>
      <c r="V8644" s="1">
        <v>44951</v>
      </c>
      <c r="AC8644" t="s">
        <v>53</v>
      </c>
      <c r="AD8644">
        <v>2969506030</v>
      </c>
      <c r="AE8644" s="1">
        <v>38097.646527777775</v>
      </c>
      <c r="AG8644" t="s">
        <v>46939</v>
      </c>
      <c r="AH8644" t="s">
        <v>51</v>
      </c>
      <c r="AJ8644" t="s">
        <v>53</v>
      </c>
      <c r="AO8644" t="s">
        <v>8142</v>
      </c>
    </row>
    <row r="8645" spans="1:43" x14ac:dyDescent="0.35">
      <c r="A8645" t="s">
        <v>46940</v>
      </c>
      <c r="B8645" t="s">
        <v>36376</v>
      </c>
      <c r="C8645" t="s">
        <v>1704</v>
      </c>
      <c r="F8645" t="s">
        <v>46941</v>
      </c>
      <c r="H8645" t="s">
        <v>46940</v>
      </c>
      <c r="J8645" t="s">
        <v>27551</v>
      </c>
      <c r="K8645" t="s">
        <v>46942</v>
      </c>
      <c r="M8645" t="s">
        <v>5182</v>
      </c>
      <c r="N8645" t="s">
        <v>65</v>
      </c>
      <c r="O8645">
        <v>80137</v>
      </c>
      <c r="P8645" t="s">
        <v>50</v>
      </c>
      <c r="U8645" s="1">
        <v>44951</v>
      </c>
      <c r="V8645" s="1">
        <v>44951</v>
      </c>
      <c r="W8645" s="1">
        <v>44951.426388888889</v>
      </c>
      <c r="X8645" s="1">
        <v>44951.426388888889</v>
      </c>
      <c r="AC8645" t="s">
        <v>51</v>
      </c>
      <c r="AD8645">
        <v>2969475411</v>
      </c>
      <c r="AE8645" s="1">
        <v>37166.661111111112</v>
      </c>
      <c r="AF8645" t="s">
        <v>1844</v>
      </c>
      <c r="AG8645" t="s">
        <v>46943</v>
      </c>
      <c r="AH8645" t="s">
        <v>51</v>
      </c>
      <c r="AJ8645" t="s">
        <v>53</v>
      </c>
      <c r="AL8645" t="s">
        <v>68</v>
      </c>
      <c r="AO8645" t="s">
        <v>5443</v>
      </c>
      <c r="AP8645" s="1">
        <v>45457.477083333331</v>
      </c>
      <c r="AQ8645" s="1">
        <v>45454.71597222222</v>
      </c>
    </row>
    <row r="8646" spans="1:43" x14ac:dyDescent="0.35">
      <c r="A8646" t="s">
        <v>46944</v>
      </c>
      <c r="B8646" t="s">
        <v>46945</v>
      </c>
      <c r="C8646" t="s">
        <v>71</v>
      </c>
      <c r="F8646" t="s">
        <v>46946</v>
      </c>
      <c r="H8646" t="s">
        <v>46944</v>
      </c>
      <c r="J8646" t="s">
        <v>6387</v>
      </c>
      <c r="K8646" t="s">
        <v>46947</v>
      </c>
      <c r="M8646" t="s">
        <v>1157</v>
      </c>
      <c r="N8646" t="s">
        <v>3668</v>
      </c>
      <c r="O8646">
        <v>49068</v>
      </c>
      <c r="P8646" t="s">
        <v>50</v>
      </c>
      <c r="U8646" s="1">
        <v>44951</v>
      </c>
      <c r="V8646" s="1">
        <v>44951</v>
      </c>
      <c r="AC8646" t="s">
        <v>53</v>
      </c>
      <c r="AD8646">
        <v>2969484892</v>
      </c>
      <c r="AE8646" s="1">
        <v>37756</v>
      </c>
      <c r="AG8646" t="s">
        <v>46948</v>
      </c>
      <c r="AH8646" t="s">
        <v>51</v>
      </c>
      <c r="AJ8646" t="s">
        <v>53</v>
      </c>
      <c r="AO8646" t="s">
        <v>8142</v>
      </c>
    </row>
    <row r="8647" spans="1:43" x14ac:dyDescent="0.35">
      <c r="A8647" t="s">
        <v>46949</v>
      </c>
      <c r="B8647" t="s">
        <v>46950</v>
      </c>
      <c r="C8647" t="s">
        <v>18603</v>
      </c>
      <c r="F8647" t="s">
        <v>46951</v>
      </c>
      <c r="H8647" t="s">
        <v>46952</v>
      </c>
      <c r="J8647" t="s">
        <v>11008</v>
      </c>
      <c r="K8647" t="s">
        <v>26286</v>
      </c>
      <c r="M8647" t="s">
        <v>20555</v>
      </c>
      <c r="N8647" t="s">
        <v>10477</v>
      </c>
      <c r="O8647" t="s">
        <v>23115</v>
      </c>
      <c r="P8647" t="s">
        <v>50</v>
      </c>
      <c r="U8647" s="1">
        <v>44951</v>
      </c>
      <c r="V8647" s="1">
        <v>44951</v>
      </c>
      <c r="AC8647" t="s">
        <v>53</v>
      </c>
      <c r="AD8647">
        <v>2969478809</v>
      </c>
      <c r="AE8647" s="1">
        <v>37358</v>
      </c>
      <c r="AG8647" t="s">
        <v>46953</v>
      </c>
      <c r="AH8647" t="s">
        <v>51</v>
      </c>
      <c r="AJ8647" t="s">
        <v>53</v>
      </c>
      <c r="AO8647" t="s">
        <v>8142</v>
      </c>
    </row>
    <row r="8648" spans="1:43" x14ac:dyDescent="0.35">
      <c r="A8648" t="s">
        <v>46954</v>
      </c>
      <c r="B8648" t="s">
        <v>3246</v>
      </c>
      <c r="C8648" t="s">
        <v>97</v>
      </c>
      <c r="F8648" t="s">
        <v>46955</v>
      </c>
      <c r="H8648" t="s">
        <v>46956</v>
      </c>
      <c r="J8648" t="s">
        <v>4241</v>
      </c>
      <c r="N8648" t="s">
        <v>17111</v>
      </c>
      <c r="O8648">
        <v>44641</v>
      </c>
      <c r="P8648" t="s">
        <v>50</v>
      </c>
      <c r="U8648" s="1">
        <v>44951</v>
      </c>
      <c r="V8648" s="1">
        <v>44951</v>
      </c>
      <c r="W8648" s="1">
        <v>45037.418055555558</v>
      </c>
      <c r="X8648" s="1">
        <v>45037.418055555558</v>
      </c>
      <c r="AC8648" t="s">
        <v>53</v>
      </c>
      <c r="AD8648">
        <v>2969480277</v>
      </c>
      <c r="AE8648" s="1">
        <v>37439</v>
      </c>
      <c r="AG8648" t="s">
        <v>46957</v>
      </c>
      <c r="AH8648" t="s">
        <v>51</v>
      </c>
      <c r="AJ8648" t="s">
        <v>53</v>
      </c>
      <c r="AL8648" t="s">
        <v>68</v>
      </c>
      <c r="AO8648" t="s">
        <v>8142</v>
      </c>
    </row>
    <row r="8649" spans="1:43" x14ac:dyDescent="0.35">
      <c r="A8649" t="s">
        <v>46958</v>
      </c>
      <c r="B8649" t="s">
        <v>530</v>
      </c>
      <c r="C8649" t="s">
        <v>320</v>
      </c>
      <c r="F8649" t="s">
        <v>46959</v>
      </c>
      <c r="H8649" t="s">
        <v>46960</v>
      </c>
      <c r="J8649" t="s">
        <v>9017</v>
      </c>
      <c r="K8649" t="s">
        <v>10391</v>
      </c>
      <c r="M8649" t="s">
        <v>2783</v>
      </c>
      <c r="N8649" t="s">
        <v>264</v>
      </c>
      <c r="O8649">
        <v>77095</v>
      </c>
      <c r="P8649" t="s">
        <v>50</v>
      </c>
      <c r="U8649" s="1">
        <v>44951</v>
      </c>
      <c r="V8649" s="1">
        <v>44951</v>
      </c>
      <c r="W8649" s="1">
        <v>44952.588888888888</v>
      </c>
      <c r="X8649" s="1">
        <v>44952.588888888888</v>
      </c>
      <c r="AC8649" t="s">
        <v>51</v>
      </c>
      <c r="AD8649">
        <v>2969579793</v>
      </c>
      <c r="AE8649" s="1">
        <v>41172.685416666667</v>
      </c>
      <c r="AG8649" t="s">
        <v>46961</v>
      </c>
      <c r="AH8649" t="s">
        <v>51</v>
      </c>
      <c r="AJ8649" t="s">
        <v>53</v>
      </c>
      <c r="AL8649" t="s">
        <v>68</v>
      </c>
      <c r="AO8649" t="s">
        <v>5443</v>
      </c>
    </row>
    <row r="8650" spans="1:43" x14ac:dyDescent="0.35">
      <c r="A8650" t="s">
        <v>46962</v>
      </c>
      <c r="B8650" t="s">
        <v>7386</v>
      </c>
      <c r="C8650" t="s">
        <v>443</v>
      </c>
      <c r="F8650" t="s">
        <v>46963</v>
      </c>
      <c r="H8650" t="s">
        <v>46962</v>
      </c>
      <c r="J8650" t="s">
        <v>5173</v>
      </c>
      <c r="K8650" t="s">
        <v>2814</v>
      </c>
      <c r="M8650" t="s">
        <v>2815</v>
      </c>
      <c r="N8650" t="s">
        <v>213</v>
      </c>
      <c r="O8650">
        <v>80011</v>
      </c>
      <c r="P8650" t="s">
        <v>50</v>
      </c>
      <c r="U8650" s="1">
        <v>44951</v>
      </c>
      <c r="V8650" s="1">
        <v>44951</v>
      </c>
      <c r="W8650" s="1">
        <v>44951.683333333334</v>
      </c>
      <c r="X8650" s="1">
        <v>44951.683333333334</v>
      </c>
      <c r="AC8650" t="s">
        <v>53</v>
      </c>
      <c r="AD8650">
        <v>2969481577</v>
      </c>
      <c r="AE8650" s="1">
        <v>37524</v>
      </c>
      <c r="AF8650" t="s">
        <v>6944</v>
      </c>
      <c r="AG8650" t="s">
        <v>46964</v>
      </c>
      <c r="AH8650" t="s">
        <v>51</v>
      </c>
      <c r="AJ8650" t="s">
        <v>53</v>
      </c>
      <c r="AL8650" t="s">
        <v>68</v>
      </c>
      <c r="AO8650" t="s">
        <v>5443</v>
      </c>
    </row>
    <row r="8651" spans="1:43" x14ac:dyDescent="0.35">
      <c r="A8651" t="s">
        <v>46965</v>
      </c>
      <c r="B8651" t="s">
        <v>46966</v>
      </c>
      <c r="C8651" t="s">
        <v>17061</v>
      </c>
      <c r="F8651" t="s">
        <v>46967</v>
      </c>
      <c r="H8651" t="s">
        <v>46965</v>
      </c>
      <c r="J8651" t="s">
        <v>5239</v>
      </c>
      <c r="N8651" t="s">
        <v>287</v>
      </c>
      <c r="O8651">
        <v>80550</v>
      </c>
      <c r="P8651" t="s">
        <v>50</v>
      </c>
      <c r="U8651" s="1">
        <v>44951</v>
      </c>
      <c r="V8651" s="1">
        <v>44951</v>
      </c>
      <c r="W8651" s="1">
        <v>44951.588888888888</v>
      </c>
      <c r="X8651" s="1">
        <v>44951.588888888888</v>
      </c>
      <c r="AC8651" t="s">
        <v>53</v>
      </c>
      <c r="AD8651">
        <v>2969475162</v>
      </c>
      <c r="AE8651" s="1">
        <v>37147</v>
      </c>
      <c r="AF8651" t="s">
        <v>5241</v>
      </c>
      <c r="AG8651" t="s">
        <v>46968</v>
      </c>
      <c r="AH8651" t="s">
        <v>51</v>
      </c>
      <c r="AJ8651" t="s">
        <v>53</v>
      </c>
      <c r="AL8651" t="s">
        <v>68</v>
      </c>
      <c r="AO8651" t="s">
        <v>5443</v>
      </c>
      <c r="AP8651" s="1">
        <v>44951.589583333334</v>
      </c>
    </row>
    <row r="8652" spans="1:43" x14ac:dyDescent="0.35">
      <c r="A8652" t="s">
        <v>46969</v>
      </c>
      <c r="B8652" t="s">
        <v>46970</v>
      </c>
      <c r="C8652" t="s">
        <v>8994</v>
      </c>
      <c r="H8652" t="s">
        <v>46971</v>
      </c>
      <c r="J8652" t="s">
        <v>5634</v>
      </c>
      <c r="P8652" t="s">
        <v>50</v>
      </c>
      <c r="U8652" s="1">
        <v>44951</v>
      </c>
      <c r="V8652" s="1">
        <v>44951</v>
      </c>
      <c r="AC8652" t="s">
        <v>53</v>
      </c>
      <c r="AG8652" t="s">
        <v>46972</v>
      </c>
      <c r="AH8652" t="s">
        <v>51</v>
      </c>
      <c r="AJ8652" t="s">
        <v>53</v>
      </c>
      <c r="AO8652" t="s">
        <v>5443</v>
      </c>
    </row>
    <row r="8653" spans="1:43" x14ac:dyDescent="0.35">
      <c r="A8653" t="s">
        <v>46973</v>
      </c>
      <c r="B8653" t="s">
        <v>46974</v>
      </c>
      <c r="C8653" t="s">
        <v>8700</v>
      </c>
      <c r="F8653" t="s">
        <v>46975</v>
      </c>
      <c r="H8653" t="s">
        <v>46973</v>
      </c>
      <c r="J8653" t="s">
        <v>46976</v>
      </c>
      <c r="K8653" t="s">
        <v>46977</v>
      </c>
      <c r="M8653" t="s">
        <v>46978</v>
      </c>
      <c r="N8653" t="s">
        <v>253</v>
      </c>
      <c r="O8653">
        <v>87011</v>
      </c>
      <c r="P8653" t="s">
        <v>50</v>
      </c>
      <c r="U8653" s="1">
        <v>44951</v>
      </c>
      <c r="V8653" s="1">
        <v>44951</v>
      </c>
      <c r="AC8653" t="s">
        <v>53</v>
      </c>
      <c r="AG8653" t="s">
        <v>46979</v>
      </c>
      <c r="AH8653" t="s">
        <v>51</v>
      </c>
      <c r="AJ8653" t="s">
        <v>53</v>
      </c>
      <c r="AO8653" t="s">
        <v>5443</v>
      </c>
    </row>
    <row r="8654" spans="1:43" x14ac:dyDescent="0.35">
      <c r="A8654" t="s">
        <v>46980</v>
      </c>
      <c r="B8654" t="s">
        <v>46981</v>
      </c>
      <c r="C8654" t="s">
        <v>702</v>
      </c>
      <c r="F8654" t="s">
        <v>46982</v>
      </c>
      <c r="H8654" t="s">
        <v>46980</v>
      </c>
      <c r="J8654" t="s">
        <v>46983</v>
      </c>
      <c r="K8654" t="s">
        <v>46984</v>
      </c>
      <c r="M8654" t="s">
        <v>753</v>
      </c>
      <c r="N8654" t="s">
        <v>798</v>
      </c>
      <c r="O8654">
        <v>79912</v>
      </c>
      <c r="P8654" t="s">
        <v>50</v>
      </c>
      <c r="U8654" s="1">
        <v>44951</v>
      </c>
      <c r="V8654" s="1">
        <v>44951</v>
      </c>
      <c r="AC8654" t="s">
        <v>53</v>
      </c>
      <c r="AG8654" t="s">
        <v>46985</v>
      </c>
      <c r="AH8654" t="s">
        <v>51</v>
      </c>
      <c r="AJ8654" t="s">
        <v>53</v>
      </c>
      <c r="AO8654" t="s">
        <v>5443</v>
      </c>
    </row>
    <row r="8655" spans="1:43" x14ac:dyDescent="0.35">
      <c r="A8655" t="s">
        <v>46986</v>
      </c>
      <c r="B8655" t="s">
        <v>46987</v>
      </c>
      <c r="C8655" t="s">
        <v>9229</v>
      </c>
      <c r="F8655">
        <f>1970-294-6420</f>
        <v>-4744</v>
      </c>
      <c r="H8655" t="s">
        <v>46986</v>
      </c>
      <c r="J8655" t="s">
        <v>46988</v>
      </c>
      <c r="N8655" t="s">
        <v>287</v>
      </c>
      <c r="O8655">
        <v>80534</v>
      </c>
      <c r="P8655" t="s">
        <v>50</v>
      </c>
      <c r="U8655" s="1">
        <v>44951</v>
      </c>
      <c r="V8655" s="1">
        <v>44951</v>
      </c>
      <c r="W8655" s="1">
        <v>44951.712500000001</v>
      </c>
      <c r="X8655" s="1">
        <v>44951.712500000001</v>
      </c>
      <c r="AC8655" t="s">
        <v>53</v>
      </c>
      <c r="AD8655">
        <v>2972197480</v>
      </c>
      <c r="AE8655" s="1">
        <v>44951.711805555555</v>
      </c>
      <c r="AG8655" t="s">
        <v>46989</v>
      </c>
      <c r="AH8655" t="s">
        <v>51</v>
      </c>
      <c r="AJ8655" t="s">
        <v>53</v>
      </c>
      <c r="AL8655" t="s">
        <v>68</v>
      </c>
      <c r="AO8655" t="s">
        <v>5443</v>
      </c>
      <c r="AP8655" s="1">
        <v>44951.709027777775</v>
      </c>
    </row>
    <row r="8656" spans="1:43" x14ac:dyDescent="0.35">
      <c r="A8656" t="s">
        <v>46990</v>
      </c>
      <c r="B8656" t="s">
        <v>46991</v>
      </c>
      <c r="C8656" t="s">
        <v>2073</v>
      </c>
      <c r="F8656" t="s">
        <v>46992</v>
      </c>
      <c r="H8656" t="s">
        <v>46993</v>
      </c>
      <c r="J8656" t="s">
        <v>46208</v>
      </c>
      <c r="K8656" t="s">
        <v>15992</v>
      </c>
      <c r="M8656" t="s">
        <v>15993</v>
      </c>
      <c r="N8656" t="s">
        <v>15994</v>
      </c>
      <c r="O8656">
        <v>4070210</v>
      </c>
      <c r="P8656" t="s">
        <v>50</v>
      </c>
      <c r="U8656" s="1">
        <v>44951</v>
      </c>
      <c r="V8656" s="1">
        <v>44951</v>
      </c>
      <c r="AC8656" t="s">
        <v>53</v>
      </c>
      <c r="AD8656">
        <v>2969570414</v>
      </c>
      <c r="AE8656" s="1">
        <v>40940.538888888892</v>
      </c>
      <c r="AG8656" t="s">
        <v>46994</v>
      </c>
      <c r="AH8656" t="s">
        <v>51</v>
      </c>
      <c r="AJ8656" t="s">
        <v>53</v>
      </c>
      <c r="AO8656" t="s">
        <v>8142</v>
      </c>
    </row>
    <row r="8657" spans="1:43" x14ac:dyDescent="0.35">
      <c r="A8657" t="s">
        <v>46995</v>
      </c>
      <c r="B8657" t="s">
        <v>46996</v>
      </c>
      <c r="C8657" t="s">
        <v>46997</v>
      </c>
      <c r="F8657" t="s">
        <v>46998</v>
      </c>
      <c r="H8657" t="s">
        <v>46999</v>
      </c>
      <c r="J8657" t="s">
        <v>47000</v>
      </c>
      <c r="N8657" t="s">
        <v>26532</v>
      </c>
      <c r="O8657">
        <v>402107</v>
      </c>
      <c r="P8657" t="s">
        <v>12926</v>
      </c>
      <c r="U8657" s="1">
        <v>44952</v>
      </c>
      <c r="V8657" s="1">
        <v>44952</v>
      </c>
      <c r="AC8657" t="s">
        <v>53</v>
      </c>
      <c r="AD8657">
        <v>2969570414</v>
      </c>
      <c r="AE8657" s="1">
        <v>40940.538888888892</v>
      </c>
      <c r="AG8657" t="s">
        <v>47001</v>
      </c>
      <c r="AH8657" t="s">
        <v>51</v>
      </c>
      <c r="AJ8657" t="s">
        <v>53</v>
      </c>
      <c r="AO8657" t="s">
        <v>8142</v>
      </c>
    </row>
    <row r="8658" spans="1:43" x14ac:dyDescent="0.35">
      <c r="A8658" t="s">
        <v>47002</v>
      </c>
      <c r="B8658" t="s">
        <v>16549</v>
      </c>
      <c r="C8658" t="s">
        <v>1471</v>
      </c>
      <c r="F8658" t="s">
        <v>47003</v>
      </c>
      <c r="H8658" t="s">
        <v>47002</v>
      </c>
      <c r="I8658" t="s">
        <v>464</v>
      </c>
      <c r="J8658" t="s">
        <v>6387</v>
      </c>
      <c r="K8658" t="s">
        <v>47004</v>
      </c>
      <c r="M8658" t="s">
        <v>18603</v>
      </c>
      <c r="N8658" t="s">
        <v>4928</v>
      </c>
      <c r="O8658">
        <v>43102</v>
      </c>
      <c r="P8658" t="s">
        <v>50</v>
      </c>
      <c r="U8658" s="1">
        <v>44952</v>
      </c>
      <c r="V8658" s="1">
        <v>44952</v>
      </c>
      <c r="AC8658" t="s">
        <v>53</v>
      </c>
      <c r="AD8658">
        <v>2969484892</v>
      </c>
      <c r="AE8658" s="1">
        <v>37756</v>
      </c>
      <c r="AG8658" t="s">
        <v>47005</v>
      </c>
      <c r="AH8658" t="s">
        <v>51</v>
      </c>
      <c r="AJ8658" t="s">
        <v>53</v>
      </c>
      <c r="AO8658" t="s">
        <v>8142</v>
      </c>
    </row>
    <row r="8659" spans="1:43" x14ac:dyDescent="0.35">
      <c r="A8659" t="s">
        <v>47006</v>
      </c>
      <c r="B8659" t="s">
        <v>97</v>
      </c>
      <c r="C8659" t="s">
        <v>12697</v>
      </c>
      <c r="F8659" t="s">
        <v>47007</v>
      </c>
      <c r="H8659" t="s">
        <v>47006</v>
      </c>
      <c r="J8659" t="s">
        <v>491</v>
      </c>
      <c r="K8659" t="s">
        <v>47008</v>
      </c>
      <c r="M8659" t="s">
        <v>10346</v>
      </c>
      <c r="N8659" t="s">
        <v>798</v>
      </c>
      <c r="O8659">
        <v>76177</v>
      </c>
      <c r="P8659" t="s">
        <v>50</v>
      </c>
      <c r="U8659" s="1">
        <v>44952</v>
      </c>
      <c r="V8659" s="1">
        <v>44952</v>
      </c>
      <c r="AC8659" t="s">
        <v>53</v>
      </c>
      <c r="AD8659">
        <v>2969472760</v>
      </c>
      <c r="AE8659" s="1">
        <v>36916.71597222222</v>
      </c>
      <c r="AG8659" t="s">
        <v>47009</v>
      </c>
      <c r="AH8659" t="s">
        <v>51</v>
      </c>
      <c r="AJ8659" t="s">
        <v>53</v>
      </c>
      <c r="AO8659" t="s">
        <v>8142</v>
      </c>
    </row>
    <row r="8660" spans="1:43" x14ac:dyDescent="0.35">
      <c r="A8660" t="s">
        <v>47010</v>
      </c>
      <c r="B8660" t="s">
        <v>47011</v>
      </c>
      <c r="C8660" t="s">
        <v>47012</v>
      </c>
      <c r="F8660" t="s">
        <v>47013</v>
      </c>
      <c r="H8660" t="s">
        <v>47010</v>
      </c>
      <c r="J8660" t="s">
        <v>6387</v>
      </c>
      <c r="K8660" t="s">
        <v>47014</v>
      </c>
      <c r="M8660" t="s">
        <v>2177</v>
      </c>
      <c r="N8660" t="s">
        <v>798</v>
      </c>
      <c r="O8660">
        <v>76905</v>
      </c>
      <c r="P8660" t="s">
        <v>50</v>
      </c>
      <c r="U8660" s="1">
        <v>44952</v>
      </c>
      <c r="V8660" s="1">
        <v>44952</v>
      </c>
      <c r="AC8660" t="s">
        <v>53</v>
      </c>
      <c r="AD8660">
        <v>2969484892</v>
      </c>
      <c r="AE8660" s="1">
        <v>37756</v>
      </c>
      <c r="AG8660" t="s">
        <v>47015</v>
      </c>
      <c r="AH8660" t="s">
        <v>51</v>
      </c>
      <c r="AJ8660" t="s">
        <v>53</v>
      </c>
      <c r="AO8660" t="s">
        <v>8142</v>
      </c>
    </row>
    <row r="8661" spans="1:43" x14ac:dyDescent="0.35">
      <c r="A8661" t="s">
        <v>47016</v>
      </c>
      <c r="B8661" t="s">
        <v>38902</v>
      </c>
      <c r="C8661" t="s">
        <v>47017</v>
      </c>
      <c r="H8661" t="s">
        <v>47018</v>
      </c>
      <c r="I8661" t="s">
        <v>464</v>
      </c>
      <c r="J8661" t="s">
        <v>6387</v>
      </c>
      <c r="K8661" t="s">
        <v>13097</v>
      </c>
      <c r="M8661" t="s">
        <v>5488</v>
      </c>
      <c r="N8661" t="s">
        <v>1515</v>
      </c>
      <c r="O8661" t="s">
        <v>13098</v>
      </c>
      <c r="P8661" t="s">
        <v>50</v>
      </c>
      <c r="U8661" s="1">
        <v>44952</v>
      </c>
      <c r="V8661" s="1">
        <v>44952</v>
      </c>
      <c r="AC8661" t="s">
        <v>53</v>
      </c>
      <c r="AD8661">
        <v>2969484892</v>
      </c>
      <c r="AE8661" s="1">
        <v>37756</v>
      </c>
      <c r="AG8661" t="s">
        <v>47019</v>
      </c>
      <c r="AH8661" t="s">
        <v>51</v>
      </c>
      <c r="AJ8661" t="s">
        <v>53</v>
      </c>
      <c r="AO8661" t="s">
        <v>8142</v>
      </c>
    </row>
    <row r="8662" spans="1:43" x14ac:dyDescent="0.35">
      <c r="A8662" t="s">
        <v>47020</v>
      </c>
      <c r="B8662" t="s">
        <v>47021</v>
      </c>
      <c r="C8662" t="s">
        <v>47022</v>
      </c>
      <c r="F8662" t="s">
        <v>47023</v>
      </c>
      <c r="H8662" t="s">
        <v>47020</v>
      </c>
      <c r="J8662" t="s">
        <v>47024</v>
      </c>
      <c r="K8662" t="s">
        <v>47025</v>
      </c>
      <c r="M8662" t="s">
        <v>28392</v>
      </c>
      <c r="N8662" t="s">
        <v>253</v>
      </c>
      <c r="O8662">
        <v>88044</v>
      </c>
      <c r="P8662" t="s">
        <v>50</v>
      </c>
      <c r="U8662" s="1">
        <v>44952</v>
      </c>
      <c r="V8662" s="1">
        <v>44952</v>
      </c>
      <c r="W8662" s="1">
        <v>44952.683333333334</v>
      </c>
      <c r="X8662" s="1">
        <v>44952.683333333334</v>
      </c>
      <c r="AC8662" t="s">
        <v>51</v>
      </c>
      <c r="AD8662">
        <v>2972197942</v>
      </c>
      <c r="AE8662" s="1">
        <v>44952.720833333333</v>
      </c>
      <c r="AF8662" t="s">
        <v>47026</v>
      </c>
      <c r="AG8662" t="s">
        <v>47027</v>
      </c>
      <c r="AH8662" t="s">
        <v>51</v>
      </c>
      <c r="AJ8662" t="s">
        <v>53</v>
      </c>
      <c r="AL8662" t="s">
        <v>68</v>
      </c>
      <c r="AO8662" t="s">
        <v>5443</v>
      </c>
      <c r="AP8662" s="1">
        <v>45098.49722222222</v>
      </c>
      <c r="AQ8662" s="1">
        <v>45049.629861111112</v>
      </c>
    </row>
    <row r="8663" spans="1:43" x14ac:dyDescent="0.35">
      <c r="A8663" t="s">
        <v>47028</v>
      </c>
      <c r="B8663" t="s">
        <v>47029</v>
      </c>
      <c r="C8663" t="s">
        <v>424</v>
      </c>
      <c r="F8663" t="s">
        <v>47030</v>
      </c>
      <c r="H8663" t="s">
        <v>47028</v>
      </c>
      <c r="J8663" t="s">
        <v>11008</v>
      </c>
      <c r="N8663" t="s">
        <v>13659</v>
      </c>
      <c r="O8663">
        <v>29642</v>
      </c>
      <c r="P8663" t="s">
        <v>50</v>
      </c>
      <c r="U8663" s="1">
        <v>44952</v>
      </c>
      <c r="V8663" s="1">
        <v>44952</v>
      </c>
      <c r="AC8663" t="s">
        <v>53</v>
      </c>
      <c r="AD8663">
        <v>2969478809</v>
      </c>
      <c r="AE8663" s="1">
        <v>37358</v>
      </c>
      <c r="AG8663" t="s">
        <v>47031</v>
      </c>
      <c r="AH8663" t="s">
        <v>51</v>
      </c>
      <c r="AJ8663" t="s">
        <v>53</v>
      </c>
      <c r="AO8663" t="s">
        <v>8142</v>
      </c>
    </row>
    <row r="8664" spans="1:43" x14ac:dyDescent="0.35">
      <c r="A8664" t="s">
        <v>47032</v>
      </c>
      <c r="B8664" t="s">
        <v>47033</v>
      </c>
      <c r="C8664" t="s">
        <v>47034</v>
      </c>
      <c r="F8664" t="s">
        <v>47035</v>
      </c>
      <c r="H8664" t="s">
        <v>47032</v>
      </c>
      <c r="J8664" t="s">
        <v>47036</v>
      </c>
      <c r="K8664" t="s">
        <v>47037</v>
      </c>
      <c r="M8664" t="s">
        <v>3272</v>
      </c>
      <c r="N8664" t="s">
        <v>65</v>
      </c>
      <c r="O8664">
        <v>80645</v>
      </c>
      <c r="P8664" t="s">
        <v>50</v>
      </c>
      <c r="U8664" s="1">
        <v>44952</v>
      </c>
      <c r="V8664" s="1">
        <v>44952</v>
      </c>
      <c r="W8664" s="1">
        <v>44952.430555555555</v>
      </c>
      <c r="X8664" s="1">
        <v>44952.430555555555</v>
      </c>
      <c r="AC8664" t="s">
        <v>53</v>
      </c>
      <c r="AD8664">
        <v>2972197856</v>
      </c>
      <c r="AE8664" s="1">
        <v>44952.438194444447</v>
      </c>
      <c r="AF8664" t="s">
        <v>47038</v>
      </c>
      <c r="AG8664" t="s">
        <v>47039</v>
      </c>
      <c r="AH8664" t="s">
        <v>51</v>
      </c>
      <c r="AJ8664" t="s">
        <v>53</v>
      </c>
      <c r="AL8664" t="s">
        <v>68</v>
      </c>
      <c r="AO8664" t="s">
        <v>5443</v>
      </c>
      <c r="AP8664" s="1">
        <v>44952.443749999999</v>
      </c>
      <c r="AQ8664" s="1">
        <v>44952.447222222225</v>
      </c>
    </row>
    <row r="8665" spans="1:43" x14ac:dyDescent="0.35">
      <c r="A8665" t="s">
        <v>47040</v>
      </c>
      <c r="B8665" t="s">
        <v>47041</v>
      </c>
      <c r="C8665" t="s">
        <v>7633</v>
      </c>
      <c r="F8665" t="s">
        <v>21661</v>
      </c>
      <c r="H8665" t="s">
        <v>47042</v>
      </c>
      <c r="J8665" t="s">
        <v>34015</v>
      </c>
      <c r="K8665" t="s">
        <v>21663</v>
      </c>
      <c r="M8665" t="s">
        <v>10346</v>
      </c>
      <c r="N8665" t="s">
        <v>264</v>
      </c>
      <c r="O8665">
        <v>76131</v>
      </c>
      <c r="P8665" t="s">
        <v>50</v>
      </c>
      <c r="U8665" s="1">
        <v>44952</v>
      </c>
      <c r="V8665" s="1">
        <v>44952</v>
      </c>
      <c r="AC8665" t="s">
        <v>53</v>
      </c>
      <c r="AD8665">
        <v>2969505434</v>
      </c>
      <c r="AE8665" s="1">
        <v>38056.529861111114</v>
      </c>
      <c r="AG8665" t="s">
        <v>47043</v>
      </c>
      <c r="AH8665" t="s">
        <v>51</v>
      </c>
      <c r="AJ8665" t="s">
        <v>53</v>
      </c>
      <c r="AO8665" t="s">
        <v>8142</v>
      </c>
    </row>
    <row r="8666" spans="1:43" x14ac:dyDescent="0.35">
      <c r="A8666" t="s">
        <v>47044</v>
      </c>
      <c r="B8666" t="s">
        <v>47045</v>
      </c>
      <c r="C8666" t="s">
        <v>1043</v>
      </c>
      <c r="F8666" t="s">
        <v>47046</v>
      </c>
      <c r="H8666" t="s">
        <v>47047</v>
      </c>
      <c r="J8666" t="s">
        <v>47048</v>
      </c>
      <c r="K8666" t="s">
        <v>47049</v>
      </c>
      <c r="M8666" t="s">
        <v>5822</v>
      </c>
      <c r="N8666" t="s">
        <v>65</v>
      </c>
      <c r="O8666">
        <v>80104</v>
      </c>
      <c r="P8666" t="s">
        <v>50</v>
      </c>
      <c r="U8666" s="1">
        <v>44952</v>
      </c>
      <c r="V8666" s="1">
        <v>44952</v>
      </c>
      <c r="W8666" s="1">
        <v>44952.470833333333</v>
      </c>
      <c r="X8666" s="1">
        <v>44952.470833333333</v>
      </c>
      <c r="AC8666" t="s">
        <v>53</v>
      </c>
      <c r="AD8666">
        <v>2972057075</v>
      </c>
      <c r="AE8666" s="1">
        <v>44613.106944444444</v>
      </c>
      <c r="AF8666" t="s">
        <v>47050</v>
      </c>
      <c r="AG8666" t="s">
        <v>47051</v>
      </c>
      <c r="AH8666" t="s">
        <v>51</v>
      </c>
      <c r="AJ8666" t="s">
        <v>53</v>
      </c>
      <c r="AL8666" t="s">
        <v>68</v>
      </c>
      <c r="AO8666" t="s">
        <v>5443</v>
      </c>
      <c r="AP8666" s="1">
        <v>44958.533333333333</v>
      </c>
      <c r="AQ8666" s="1">
        <v>44958.535416666666</v>
      </c>
    </row>
    <row r="8667" spans="1:43" x14ac:dyDescent="0.35">
      <c r="A8667">
        <v>355025</v>
      </c>
      <c r="B8667" t="s">
        <v>2882</v>
      </c>
      <c r="C8667" t="s">
        <v>2615</v>
      </c>
      <c r="F8667" t="s">
        <v>41747</v>
      </c>
      <c r="H8667" t="s">
        <v>43636</v>
      </c>
      <c r="J8667" t="s">
        <v>18584</v>
      </c>
      <c r="N8667" t="s">
        <v>287</v>
      </c>
      <c r="O8667">
        <v>80110</v>
      </c>
      <c r="P8667" t="s">
        <v>50</v>
      </c>
      <c r="U8667" s="1">
        <v>44952</v>
      </c>
      <c r="V8667" s="1">
        <v>44952</v>
      </c>
      <c r="W8667" s="1">
        <v>44952.431944444441</v>
      </c>
      <c r="X8667" s="1">
        <v>44952.431944444441</v>
      </c>
      <c r="AC8667" t="s">
        <v>53</v>
      </c>
      <c r="AD8667">
        <v>2969543968</v>
      </c>
      <c r="AE8667" s="1">
        <v>40032.470138888886</v>
      </c>
      <c r="AG8667" t="s">
        <v>47052</v>
      </c>
      <c r="AH8667" t="s">
        <v>51</v>
      </c>
      <c r="AJ8667" t="s">
        <v>53</v>
      </c>
      <c r="AL8667" t="s">
        <v>78</v>
      </c>
      <c r="AO8667" t="s">
        <v>8142</v>
      </c>
    </row>
    <row r="8668" spans="1:43" x14ac:dyDescent="0.35">
      <c r="A8668">
        <v>340964</v>
      </c>
      <c r="B8668" t="s">
        <v>47053</v>
      </c>
      <c r="C8668" t="s">
        <v>47054</v>
      </c>
      <c r="F8668" t="s">
        <v>41747</v>
      </c>
      <c r="H8668" t="s">
        <v>41759</v>
      </c>
      <c r="J8668" t="s">
        <v>18584</v>
      </c>
      <c r="N8668" t="s">
        <v>287</v>
      </c>
      <c r="O8668">
        <v>80018</v>
      </c>
      <c r="P8668" t="s">
        <v>50</v>
      </c>
      <c r="U8668" s="1">
        <v>44952</v>
      </c>
      <c r="V8668" s="1">
        <v>44952</v>
      </c>
      <c r="W8668" s="1">
        <v>44952.427777777775</v>
      </c>
      <c r="X8668" s="1">
        <v>44952.427777777775</v>
      </c>
      <c r="AC8668" t="s">
        <v>53</v>
      </c>
      <c r="AD8668">
        <v>2969543968</v>
      </c>
      <c r="AE8668" s="1">
        <v>40032.470138888886</v>
      </c>
      <c r="AG8668" t="s">
        <v>47055</v>
      </c>
      <c r="AH8668" t="s">
        <v>51</v>
      </c>
      <c r="AJ8668" t="s">
        <v>53</v>
      </c>
      <c r="AL8668" t="s">
        <v>78</v>
      </c>
      <c r="AO8668" t="s">
        <v>8142</v>
      </c>
    </row>
    <row r="8669" spans="1:43" x14ac:dyDescent="0.35">
      <c r="A8669">
        <v>332558</v>
      </c>
      <c r="B8669" t="s">
        <v>7055</v>
      </c>
      <c r="C8669" t="s">
        <v>34303</v>
      </c>
      <c r="F8669" t="s">
        <v>41747</v>
      </c>
      <c r="H8669" t="s">
        <v>41759</v>
      </c>
      <c r="J8669" t="s">
        <v>18584</v>
      </c>
      <c r="N8669" t="s">
        <v>287</v>
      </c>
      <c r="O8669">
        <v>80018</v>
      </c>
      <c r="P8669" t="s">
        <v>50</v>
      </c>
      <c r="U8669" s="1">
        <v>44952</v>
      </c>
      <c r="V8669" s="1">
        <v>44952</v>
      </c>
      <c r="W8669" s="1">
        <v>44952.419444444444</v>
      </c>
      <c r="X8669" s="1">
        <v>44952.419444444444</v>
      </c>
      <c r="AC8669" t="s">
        <v>53</v>
      </c>
      <c r="AD8669">
        <v>2969543968</v>
      </c>
      <c r="AE8669" s="1">
        <v>40032.470138888886</v>
      </c>
      <c r="AG8669" t="s">
        <v>47056</v>
      </c>
      <c r="AH8669" t="s">
        <v>51</v>
      </c>
      <c r="AJ8669" t="s">
        <v>53</v>
      </c>
      <c r="AL8669" t="s">
        <v>78</v>
      </c>
      <c r="AO8669" t="s">
        <v>8142</v>
      </c>
    </row>
    <row r="8670" spans="1:43" x14ac:dyDescent="0.35">
      <c r="A8670">
        <v>292541</v>
      </c>
      <c r="B8670" t="s">
        <v>47057</v>
      </c>
      <c r="C8670" t="s">
        <v>47058</v>
      </c>
      <c r="F8670" t="s">
        <v>41747</v>
      </c>
      <c r="H8670" t="s">
        <v>41759</v>
      </c>
      <c r="J8670" t="s">
        <v>18584</v>
      </c>
      <c r="N8670" t="s">
        <v>287</v>
      </c>
      <c r="O8670">
        <v>80018</v>
      </c>
      <c r="P8670" t="s">
        <v>50</v>
      </c>
      <c r="U8670" s="1">
        <v>44952</v>
      </c>
      <c r="V8670" s="1">
        <v>44952</v>
      </c>
      <c r="W8670" s="1">
        <v>44952.413888888892</v>
      </c>
      <c r="X8670" s="1">
        <v>44952.413888888892</v>
      </c>
      <c r="AC8670" t="s">
        <v>53</v>
      </c>
      <c r="AD8670">
        <v>2969543968</v>
      </c>
      <c r="AE8670" s="1">
        <v>40032.470138888886</v>
      </c>
      <c r="AG8670" t="s">
        <v>47059</v>
      </c>
      <c r="AH8670" t="s">
        <v>51</v>
      </c>
      <c r="AJ8670" t="s">
        <v>53</v>
      </c>
      <c r="AL8670" t="s">
        <v>78</v>
      </c>
      <c r="AO8670" t="s">
        <v>8142</v>
      </c>
    </row>
    <row r="8671" spans="1:43" x14ac:dyDescent="0.35">
      <c r="A8671">
        <v>309617</v>
      </c>
      <c r="B8671" t="s">
        <v>47060</v>
      </c>
      <c r="C8671" t="s">
        <v>996</v>
      </c>
      <c r="F8671" t="s">
        <v>43635</v>
      </c>
      <c r="H8671" t="s">
        <v>41759</v>
      </c>
      <c r="J8671" t="s">
        <v>12614</v>
      </c>
      <c r="N8671" t="s">
        <v>287</v>
      </c>
      <c r="O8671">
        <v>80018</v>
      </c>
      <c r="P8671" t="s">
        <v>50</v>
      </c>
      <c r="U8671" s="1">
        <v>44952</v>
      </c>
      <c r="V8671" s="1">
        <v>44952</v>
      </c>
      <c r="W8671" s="1">
        <v>44952.410416666666</v>
      </c>
      <c r="X8671" s="1">
        <v>44952.410416666666</v>
      </c>
      <c r="AC8671" t="s">
        <v>53</v>
      </c>
      <c r="AD8671">
        <v>2969543968</v>
      </c>
      <c r="AE8671" s="1">
        <v>40032.470138888886</v>
      </c>
      <c r="AG8671" t="s">
        <v>47061</v>
      </c>
      <c r="AH8671" t="s">
        <v>51</v>
      </c>
      <c r="AJ8671" t="s">
        <v>53</v>
      </c>
      <c r="AL8671" t="s">
        <v>78</v>
      </c>
      <c r="AO8671" t="s">
        <v>8142</v>
      </c>
    </row>
    <row r="8672" spans="1:43" x14ac:dyDescent="0.35">
      <c r="A8672" t="s">
        <v>47062</v>
      </c>
      <c r="B8672" t="s">
        <v>47063</v>
      </c>
      <c r="C8672" t="s">
        <v>18355</v>
      </c>
      <c r="F8672" t="s">
        <v>47064</v>
      </c>
      <c r="H8672" t="s">
        <v>47065</v>
      </c>
      <c r="J8672" t="s">
        <v>47066</v>
      </c>
      <c r="K8672">
        <v>35257</v>
      </c>
      <c r="M8672" t="s">
        <v>9057</v>
      </c>
      <c r="N8672" t="s">
        <v>253</v>
      </c>
      <c r="O8672">
        <v>87740</v>
      </c>
      <c r="P8672" t="s">
        <v>50</v>
      </c>
      <c r="U8672" s="1">
        <v>44952</v>
      </c>
      <c r="V8672" s="1">
        <v>44952</v>
      </c>
      <c r="W8672" s="1">
        <v>44952.561111111114</v>
      </c>
      <c r="X8672" s="1">
        <v>44952.561111111114</v>
      </c>
      <c r="AC8672" t="s">
        <v>51</v>
      </c>
      <c r="AD8672">
        <v>2969659125</v>
      </c>
      <c r="AE8672" s="1">
        <v>42038.422222222223</v>
      </c>
      <c r="AF8672" t="s">
        <v>47067</v>
      </c>
      <c r="AG8672" t="s">
        <v>47068</v>
      </c>
      <c r="AH8672" t="s">
        <v>51</v>
      </c>
      <c r="AJ8672" t="s">
        <v>53</v>
      </c>
      <c r="AL8672" t="s">
        <v>68</v>
      </c>
      <c r="AO8672" t="s">
        <v>5443</v>
      </c>
      <c r="AP8672" s="1">
        <v>45220.503472222219</v>
      </c>
    </row>
    <row r="8673" spans="1:43" x14ac:dyDescent="0.35">
      <c r="A8673" t="s">
        <v>47069</v>
      </c>
      <c r="B8673" t="s">
        <v>28836</v>
      </c>
      <c r="C8673" t="s">
        <v>952</v>
      </c>
      <c r="D8673" t="s">
        <v>861</v>
      </c>
      <c r="F8673" t="s">
        <v>47</v>
      </c>
      <c r="H8673" t="s">
        <v>47070</v>
      </c>
      <c r="J8673" t="s">
        <v>49</v>
      </c>
      <c r="P8673" t="s">
        <v>50</v>
      </c>
      <c r="U8673" s="1">
        <v>44952</v>
      </c>
      <c r="V8673" s="1">
        <v>44952</v>
      </c>
      <c r="W8673" s="1">
        <v>44952.504166666666</v>
      </c>
      <c r="X8673" s="1">
        <v>44952.504166666666</v>
      </c>
      <c r="AC8673" t="s">
        <v>53</v>
      </c>
      <c r="AD8673">
        <v>2969485219</v>
      </c>
      <c r="AE8673" s="1">
        <v>37784</v>
      </c>
      <c r="AF8673" t="s">
        <v>2021</v>
      </c>
      <c r="AG8673" t="s">
        <v>47071</v>
      </c>
      <c r="AH8673" t="s">
        <v>51</v>
      </c>
      <c r="AJ8673" t="s">
        <v>53</v>
      </c>
      <c r="AL8673" t="s">
        <v>68</v>
      </c>
      <c r="AO8673" t="s">
        <v>5443</v>
      </c>
      <c r="AP8673" s="1">
        <v>45434.45416666667</v>
      </c>
    </row>
    <row r="8674" spans="1:43" x14ac:dyDescent="0.35">
      <c r="A8674" t="s">
        <v>47072</v>
      </c>
      <c r="B8674" t="s">
        <v>47073</v>
      </c>
      <c r="C8674" t="s">
        <v>47074</v>
      </c>
      <c r="F8674" t="s">
        <v>47075</v>
      </c>
      <c r="H8674" t="s">
        <v>47072</v>
      </c>
      <c r="J8674" t="s">
        <v>47076</v>
      </c>
      <c r="K8674" t="s">
        <v>47077</v>
      </c>
      <c r="M8674" t="s">
        <v>3431</v>
      </c>
      <c r="N8674" t="s">
        <v>65</v>
      </c>
      <c r="O8674">
        <v>81521</v>
      </c>
      <c r="P8674" t="s">
        <v>50</v>
      </c>
      <c r="U8674" s="1">
        <v>44952</v>
      </c>
      <c r="V8674" s="1">
        <v>44952</v>
      </c>
      <c r="W8674" s="1">
        <v>44952.759722222225</v>
      </c>
      <c r="X8674" s="1">
        <v>44952.759722222225</v>
      </c>
      <c r="AC8674" t="s">
        <v>53</v>
      </c>
      <c r="AD8674">
        <v>2972198333</v>
      </c>
      <c r="AE8674" s="1">
        <v>44953.393055555556</v>
      </c>
      <c r="AG8674" t="s">
        <v>47078</v>
      </c>
      <c r="AH8674" t="s">
        <v>51</v>
      </c>
      <c r="AJ8674" t="s">
        <v>53</v>
      </c>
      <c r="AL8674" t="s">
        <v>68</v>
      </c>
      <c r="AO8674" t="s">
        <v>5443</v>
      </c>
      <c r="AP8674" s="1">
        <v>45175.503472222219</v>
      </c>
      <c r="AQ8674" s="1">
        <v>45175.511111111111</v>
      </c>
    </row>
    <row r="8675" spans="1:43" x14ac:dyDescent="0.35">
      <c r="A8675" t="s">
        <v>47079</v>
      </c>
      <c r="B8675" t="s">
        <v>47080</v>
      </c>
      <c r="C8675" t="s">
        <v>1471</v>
      </c>
      <c r="F8675" t="s">
        <v>47081</v>
      </c>
      <c r="H8675" t="s">
        <v>47079</v>
      </c>
      <c r="J8675" t="s">
        <v>2028</v>
      </c>
      <c r="N8675" t="s">
        <v>14637</v>
      </c>
      <c r="O8675" t="s">
        <v>47082</v>
      </c>
      <c r="P8675" t="s">
        <v>4438</v>
      </c>
      <c r="U8675" s="1">
        <v>44953</v>
      </c>
      <c r="V8675" s="1">
        <v>44953</v>
      </c>
      <c r="AC8675" t="s">
        <v>53</v>
      </c>
      <c r="AD8675">
        <v>2969532847</v>
      </c>
      <c r="AE8675" s="1">
        <v>39580.404166666667</v>
      </c>
      <c r="AG8675" t="s">
        <v>47083</v>
      </c>
      <c r="AH8675" t="s">
        <v>51</v>
      </c>
      <c r="AJ8675" t="s">
        <v>53</v>
      </c>
      <c r="AO8675" t="s">
        <v>8142</v>
      </c>
    </row>
    <row r="8676" spans="1:43" x14ac:dyDescent="0.35">
      <c r="A8676" t="s">
        <v>47084</v>
      </c>
      <c r="B8676" t="s">
        <v>47085</v>
      </c>
      <c r="C8676" t="s">
        <v>71</v>
      </c>
      <c r="F8676" t="s">
        <v>47086</v>
      </c>
      <c r="H8676" t="s">
        <v>47084</v>
      </c>
      <c r="J8676" t="s">
        <v>23154</v>
      </c>
      <c r="K8676" t="s">
        <v>47087</v>
      </c>
      <c r="M8676" t="s">
        <v>3225</v>
      </c>
      <c r="N8676" t="s">
        <v>65</v>
      </c>
      <c r="O8676">
        <v>80537</v>
      </c>
      <c r="P8676" t="s">
        <v>50</v>
      </c>
      <c r="U8676" s="1">
        <v>44953</v>
      </c>
      <c r="V8676" s="1">
        <v>44953</v>
      </c>
      <c r="W8676" s="1">
        <v>44953.381944444445</v>
      </c>
      <c r="X8676" s="1">
        <v>44953.381944444445</v>
      </c>
      <c r="AC8676" t="s">
        <v>53</v>
      </c>
      <c r="AD8676">
        <v>2969478563</v>
      </c>
      <c r="AE8676" s="1">
        <v>37343</v>
      </c>
      <c r="AF8676" t="s">
        <v>47088</v>
      </c>
      <c r="AG8676" t="s">
        <v>47089</v>
      </c>
      <c r="AH8676" t="s">
        <v>51</v>
      </c>
      <c r="AJ8676" t="s">
        <v>53</v>
      </c>
      <c r="AL8676" t="s">
        <v>68</v>
      </c>
      <c r="AO8676" t="s">
        <v>5443</v>
      </c>
      <c r="AP8676" s="1">
        <v>45084.465277777781</v>
      </c>
      <c r="AQ8676" s="1">
        <v>45084.45208333333</v>
      </c>
    </row>
    <row r="8677" spans="1:43" x14ac:dyDescent="0.35">
      <c r="A8677" t="s">
        <v>47090</v>
      </c>
      <c r="B8677" t="s">
        <v>22508</v>
      </c>
      <c r="C8677" t="s">
        <v>20559</v>
      </c>
      <c r="D8677" t="s">
        <v>677</v>
      </c>
      <c r="H8677" t="s">
        <v>47091</v>
      </c>
      <c r="J8677" t="s">
        <v>49</v>
      </c>
      <c r="P8677" t="s">
        <v>50</v>
      </c>
      <c r="U8677" s="1">
        <v>44953</v>
      </c>
      <c r="V8677" s="1">
        <v>44953</v>
      </c>
      <c r="W8677" s="1">
        <v>44953.593055555553</v>
      </c>
      <c r="X8677" s="1">
        <v>44953.593055555553</v>
      </c>
      <c r="AC8677" t="s">
        <v>53</v>
      </c>
      <c r="AD8677">
        <v>2969485219</v>
      </c>
      <c r="AE8677" s="1">
        <v>37784</v>
      </c>
      <c r="AF8677" t="s">
        <v>2021</v>
      </c>
      <c r="AG8677" t="s">
        <v>47092</v>
      </c>
      <c r="AH8677" t="s">
        <v>51</v>
      </c>
      <c r="AJ8677" t="s">
        <v>53</v>
      </c>
      <c r="AL8677" t="s">
        <v>68</v>
      </c>
      <c r="AO8677" t="s">
        <v>5443</v>
      </c>
      <c r="AP8677" s="1">
        <v>45421.556250000001</v>
      </c>
      <c r="AQ8677" s="1">
        <v>45055.579861111109</v>
      </c>
    </row>
    <row r="8678" spans="1:43" x14ac:dyDescent="0.35">
      <c r="A8678" t="s">
        <v>47093</v>
      </c>
      <c r="B8678" t="s">
        <v>10575</v>
      </c>
      <c r="C8678" t="s">
        <v>18603</v>
      </c>
      <c r="F8678" t="s">
        <v>47094</v>
      </c>
      <c r="H8678" t="s">
        <v>47093</v>
      </c>
      <c r="J8678" t="s">
        <v>47095</v>
      </c>
      <c r="N8678" t="s">
        <v>19844</v>
      </c>
      <c r="O8678">
        <v>98686</v>
      </c>
      <c r="P8678" t="s">
        <v>50</v>
      </c>
      <c r="U8678" s="1">
        <v>44953</v>
      </c>
      <c r="V8678" s="1">
        <v>44953</v>
      </c>
      <c r="W8678" s="1">
        <v>44953.664583333331</v>
      </c>
      <c r="X8678" s="1">
        <v>44953.664583333331</v>
      </c>
      <c r="AC8678" t="s">
        <v>53</v>
      </c>
      <c r="AD8678">
        <v>2969960439</v>
      </c>
      <c r="AE8678" s="1">
        <v>43920.421527777777</v>
      </c>
      <c r="AG8678" t="s">
        <v>47096</v>
      </c>
      <c r="AH8678" t="s">
        <v>51</v>
      </c>
      <c r="AJ8678" t="s">
        <v>53</v>
      </c>
      <c r="AL8678" t="s">
        <v>78</v>
      </c>
      <c r="AO8678" t="s">
        <v>8142</v>
      </c>
    </row>
    <row r="8679" spans="1:43" x14ac:dyDescent="0.35">
      <c r="A8679" t="s">
        <v>13266</v>
      </c>
      <c r="B8679" t="s">
        <v>4903</v>
      </c>
      <c r="C8679" t="s">
        <v>530</v>
      </c>
      <c r="F8679" t="s">
        <v>47097</v>
      </c>
      <c r="H8679" t="s">
        <v>47098</v>
      </c>
      <c r="J8679" t="s">
        <v>5486</v>
      </c>
      <c r="P8679" t="s">
        <v>50</v>
      </c>
      <c r="U8679" s="1">
        <v>44953</v>
      </c>
      <c r="V8679" s="1">
        <v>44953</v>
      </c>
      <c r="W8679" s="1">
        <v>44953.424305555556</v>
      </c>
      <c r="X8679" s="1">
        <v>44953.424305555556</v>
      </c>
      <c r="AC8679" t="s">
        <v>53</v>
      </c>
      <c r="AD8679">
        <v>2969542473</v>
      </c>
      <c r="AE8679" s="1">
        <v>39974.713888888888</v>
      </c>
      <c r="AG8679" t="s">
        <v>47099</v>
      </c>
      <c r="AH8679" t="s">
        <v>51</v>
      </c>
      <c r="AJ8679" t="s">
        <v>53</v>
      </c>
      <c r="AL8679" t="s">
        <v>78</v>
      </c>
      <c r="AO8679" t="s">
        <v>8142</v>
      </c>
    </row>
    <row r="8680" spans="1:43" x14ac:dyDescent="0.35">
      <c r="A8680" t="s">
        <v>47100</v>
      </c>
      <c r="B8680" t="s">
        <v>47101</v>
      </c>
      <c r="C8680" t="s">
        <v>5143</v>
      </c>
      <c r="F8680" t="s">
        <v>47102</v>
      </c>
      <c r="H8680" t="s">
        <v>47100</v>
      </c>
      <c r="J8680" t="s">
        <v>47103</v>
      </c>
      <c r="K8680" t="s">
        <v>47104</v>
      </c>
      <c r="M8680" t="s">
        <v>4583</v>
      </c>
      <c r="N8680" t="s">
        <v>253</v>
      </c>
      <c r="O8680">
        <v>87507</v>
      </c>
      <c r="P8680" t="s">
        <v>50</v>
      </c>
      <c r="U8680" s="1">
        <v>44953</v>
      </c>
      <c r="V8680" s="1">
        <v>44953</v>
      </c>
      <c r="W8680" s="1">
        <v>44953.401388888888</v>
      </c>
      <c r="X8680" s="1">
        <v>44953.401388888888</v>
      </c>
      <c r="AC8680" t="s">
        <v>51</v>
      </c>
      <c r="AD8680">
        <v>1000000001</v>
      </c>
      <c r="AE8680" s="1">
        <v>39973.351388888892</v>
      </c>
      <c r="AF8680" t="s">
        <v>3377</v>
      </c>
      <c r="AG8680" t="s">
        <v>47105</v>
      </c>
      <c r="AH8680" t="s">
        <v>51</v>
      </c>
      <c r="AJ8680" t="s">
        <v>53</v>
      </c>
      <c r="AL8680" t="s">
        <v>78</v>
      </c>
      <c r="AO8680" t="s">
        <v>5443</v>
      </c>
      <c r="AP8680" s="1">
        <v>45336.631249999999</v>
      </c>
    </row>
    <row r="8681" spans="1:43" x14ac:dyDescent="0.35">
      <c r="A8681" t="s">
        <v>47106</v>
      </c>
      <c r="B8681" t="s">
        <v>21732</v>
      </c>
      <c r="C8681" t="s">
        <v>31823</v>
      </c>
      <c r="F8681" t="s">
        <v>47107</v>
      </c>
      <c r="H8681" t="s">
        <v>47106</v>
      </c>
      <c r="J8681" t="s">
        <v>47108</v>
      </c>
      <c r="P8681" t="s">
        <v>4438</v>
      </c>
      <c r="U8681" s="1">
        <v>44953</v>
      </c>
      <c r="V8681" s="1">
        <v>44953</v>
      </c>
      <c r="AC8681" t="s">
        <v>53</v>
      </c>
      <c r="AD8681">
        <v>1000000001</v>
      </c>
      <c r="AE8681" s="1">
        <v>39973.351388888892</v>
      </c>
      <c r="AG8681" t="s">
        <v>47109</v>
      </c>
      <c r="AH8681" t="s">
        <v>51</v>
      </c>
      <c r="AJ8681" t="s">
        <v>53</v>
      </c>
      <c r="AO8681" t="s">
        <v>5443</v>
      </c>
    </row>
    <row r="8682" spans="1:43" x14ac:dyDescent="0.35">
      <c r="A8682" t="s">
        <v>47110</v>
      </c>
      <c r="B8682" t="s">
        <v>231</v>
      </c>
      <c r="C8682" t="s">
        <v>628</v>
      </c>
      <c r="F8682" t="s">
        <v>47111</v>
      </c>
      <c r="H8682" t="s">
        <v>47112</v>
      </c>
      <c r="J8682" t="s">
        <v>6242</v>
      </c>
      <c r="K8682" t="s">
        <v>47113</v>
      </c>
      <c r="M8682" t="s">
        <v>14444</v>
      </c>
      <c r="N8682" t="s">
        <v>65</v>
      </c>
      <c r="O8682">
        <v>80016</v>
      </c>
      <c r="P8682" t="s">
        <v>50</v>
      </c>
      <c r="U8682" s="1">
        <v>44953</v>
      </c>
      <c r="V8682" s="1">
        <v>44953</v>
      </c>
      <c r="W8682" s="1">
        <v>44953.436111111114</v>
      </c>
      <c r="X8682" s="1">
        <v>44953.436111111114</v>
      </c>
      <c r="AC8682" t="s">
        <v>53</v>
      </c>
      <c r="AD8682">
        <v>2969507921</v>
      </c>
      <c r="AE8682" s="1">
        <v>38224.743750000001</v>
      </c>
      <c r="AF8682" t="s">
        <v>6246</v>
      </c>
      <c r="AG8682" t="s">
        <v>47114</v>
      </c>
      <c r="AH8682" t="s">
        <v>51</v>
      </c>
      <c r="AJ8682" t="s">
        <v>53</v>
      </c>
      <c r="AL8682" t="s">
        <v>68</v>
      </c>
      <c r="AO8682" t="s">
        <v>5443</v>
      </c>
      <c r="AP8682" s="1">
        <v>45224.334722222222</v>
      </c>
      <c r="AQ8682" s="1">
        <v>45224.335416666669</v>
      </c>
    </row>
    <row r="8683" spans="1:43" x14ac:dyDescent="0.35">
      <c r="A8683" t="s">
        <v>47115</v>
      </c>
      <c r="B8683" t="s">
        <v>29398</v>
      </c>
      <c r="C8683" t="s">
        <v>47116</v>
      </c>
      <c r="F8683" t="s">
        <v>47117</v>
      </c>
      <c r="H8683" t="s">
        <v>47115</v>
      </c>
      <c r="J8683" t="s">
        <v>47118</v>
      </c>
      <c r="K8683" t="s">
        <v>47119</v>
      </c>
      <c r="M8683" t="s">
        <v>30692</v>
      </c>
      <c r="N8683" t="s">
        <v>38774</v>
      </c>
      <c r="O8683">
        <v>32674</v>
      </c>
      <c r="P8683" t="s">
        <v>5151</v>
      </c>
      <c r="U8683" s="1">
        <v>44953</v>
      </c>
      <c r="V8683" s="1">
        <v>44953</v>
      </c>
      <c r="AC8683" t="s">
        <v>51</v>
      </c>
      <c r="AG8683" t="s">
        <v>47120</v>
      </c>
      <c r="AH8683" t="s">
        <v>51</v>
      </c>
      <c r="AJ8683" t="s">
        <v>53</v>
      </c>
      <c r="AO8683" t="s">
        <v>5443</v>
      </c>
    </row>
    <row r="8684" spans="1:43" x14ac:dyDescent="0.35">
      <c r="A8684" t="s">
        <v>47121</v>
      </c>
      <c r="B8684" t="s">
        <v>6882</v>
      </c>
      <c r="C8684" t="s">
        <v>2016</v>
      </c>
      <c r="F8684" t="s">
        <v>47122</v>
      </c>
      <c r="H8684" t="s">
        <v>47121</v>
      </c>
      <c r="J8684" t="s">
        <v>8730</v>
      </c>
      <c r="P8684" t="s">
        <v>50</v>
      </c>
      <c r="U8684" s="1">
        <v>44953</v>
      </c>
      <c r="V8684" s="1">
        <v>44953</v>
      </c>
      <c r="AC8684" t="s">
        <v>53</v>
      </c>
      <c r="AD8684">
        <v>2969473349</v>
      </c>
      <c r="AE8684" s="1">
        <v>37012.460416666669</v>
      </c>
      <c r="AG8684" t="s">
        <v>47123</v>
      </c>
      <c r="AH8684" t="s">
        <v>51</v>
      </c>
      <c r="AJ8684" t="s">
        <v>53</v>
      </c>
      <c r="AO8684" t="s">
        <v>8142</v>
      </c>
    </row>
    <row r="8685" spans="1:43" x14ac:dyDescent="0.35">
      <c r="A8685">
        <v>354780</v>
      </c>
      <c r="B8685" t="s">
        <v>47124</v>
      </c>
      <c r="C8685" t="s">
        <v>622</v>
      </c>
      <c r="F8685" t="s">
        <v>41747</v>
      </c>
      <c r="H8685" t="s">
        <v>43649</v>
      </c>
      <c r="I8685" t="s">
        <v>415</v>
      </c>
      <c r="J8685" t="s">
        <v>18584</v>
      </c>
      <c r="N8685" t="s">
        <v>398</v>
      </c>
      <c r="O8685">
        <v>87410</v>
      </c>
      <c r="P8685" t="s">
        <v>50</v>
      </c>
      <c r="U8685" s="1">
        <v>44953</v>
      </c>
      <c r="V8685" s="1">
        <v>44953</v>
      </c>
      <c r="W8685" s="1">
        <v>44953.563194444447</v>
      </c>
      <c r="X8685" s="1">
        <v>44953.563194444447</v>
      </c>
      <c r="AC8685" t="s">
        <v>53</v>
      </c>
      <c r="AD8685">
        <v>2969543968</v>
      </c>
      <c r="AE8685" s="1">
        <v>40032.470138888886</v>
      </c>
      <c r="AF8685" t="s">
        <v>4261</v>
      </c>
      <c r="AG8685" t="s">
        <v>47125</v>
      </c>
      <c r="AH8685" t="s">
        <v>51</v>
      </c>
      <c r="AJ8685" t="s">
        <v>53</v>
      </c>
      <c r="AL8685" t="s">
        <v>68</v>
      </c>
      <c r="AO8685" t="s">
        <v>8142</v>
      </c>
    </row>
    <row r="8686" spans="1:43" x14ac:dyDescent="0.35">
      <c r="A8686" t="s">
        <v>47126</v>
      </c>
      <c r="B8686" t="s">
        <v>47127</v>
      </c>
      <c r="C8686" t="s">
        <v>47128</v>
      </c>
      <c r="F8686" t="s">
        <v>47129</v>
      </c>
      <c r="H8686" t="s">
        <v>47130</v>
      </c>
      <c r="J8686" t="s">
        <v>13744</v>
      </c>
      <c r="K8686" t="s">
        <v>47131</v>
      </c>
      <c r="M8686" t="s">
        <v>22737</v>
      </c>
      <c r="N8686" t="s">
        <v>798</v>
      </c>
      <c r="O8686">
        <v>76426</v>
      </c>
      <c r="P8686" t="s">
        <v>50</v>
      </c>
      <c r="U8686" s="1">
        <v>44953</v>
      </c>
      <c r="V8686" s="1">
        <v>44953</v>
      </c>
      <c r="AC8686" t="s">
        <v>53</v>
      </c>
      <c r="AD8686">
        <v>2969474461</v>
      </c>
      <c r="AE8686" s="1">
        <v>37104.381944444445</v>
      </c>
      <c r="AG8686" t="s">
        <v>47132</v>
      </c>
      <c r="AH8686" t="s">
        <v>51</v>
      </c>
      <c r="AJ8686" t="s">
        <v>53</v>
      </c>
      <c r="AO8686" t="s">
        <v>8142</v>
      </c>
    </row>
    <row r="8687" spans="1:43" x14ac:dyDescent="0.35">
      <c r="A8687" t="s">
        <v>47133</v>
      </c>
      <c r="B8687" t="s">
        <v>47134</v>
      </c>
      <c r="C8687" t="s">
        <v>47135</v>
      </c>
      <c r="F8687" t="s">
        <v>47136</v>
      </c>
      <c r="H8687" t="s">
        <v>47133</v>
      </c>
      <c r="J8687" t="s">
        <v>13744</v>
      </c>
      <c r="K8687" t="s">
        <v>47137</v>
      </c>
      <c r="M8687" t="s">
        <v>47138</v>
      </c>
      <c r="N8687" t="s">
        <v>12376</v>
      </c>
      <c r="O8687">
        <v>73460</v>
      </c>
      <c r="P8687" t="s">
        <v>50</v>
      </c>
      <c r="U8687" s="1">
        <v>44954</v>
      </c>
      <c r="V8687" s="1">
        <v>44954</v>
      </c>
      <c r="AC8687" t="s">
        <v>53</v>
      </c>
      <c r="AD8687">
        <v>2969474461</v>
      </c>
      <c r="AE8687" s="1">
        <v>37104.381944444445</v>
      </c>
      <c r="AG8687" t="s">
        <v>47139</v>
      </c>
      <c r="AH8687" t="s">
        <v>51</v>
      </c>
      <c r="AJ8687" t="s">
        <v>53</v>
      </c>
      <c r="AO8687" t="s">
        <v>8142</v>
      </c>
    </row>
    <row r="8688" spans="1:43" x14ac:dyDescent="0.35">
      <c r="A8688" t="s">
        <v>47140</v>
      </c>
      <c r="B8688" t="s">
        <v>47141</v>
      </c>
      <c r="C8688" t="s">
        <v>31894</v>
      </c>
      <c r="F8688" t="s">
        <v>47142</v>
      </c>
      <c r="H8688" t="s">
        <v>47140</v>
      </c>
      <c r="J8688" t="s">
        <v>47143</v>
      </c>
      <c r="K8688" t="s">
        <v>47144</v>
      </c>
      <c r="M8688" t="s">
        <v>47145</v>
      </c>
      <c r="N8688" t="s">
        <v>65</v>
      </c>
      <c r="O8688">
        <v>81022</v>
      </c>
      <c r="P8688" t="s">
        <v>50</v>
      </c>
      <c r="U8688" s="1">
        <v>44956</v>
      </c>
      <c r="V8688" s="1">
        <v>44956</v>
      </c>
      <c r="W8688" s="1">
        <v>44956.70416666667</v>
      </c>
      <c r="X8688" s="1">
        <v>44956.70416666667</v>
      </c>
      <c r="AC8688" t="s">
        <v>53</v>
      </c>
      <c r="AD8688">
        <v>2972219125</v>
      </c>
      <c r="AE8688" s="1">
        <v>44956.708333333336</v>
      </c>
      <c r="AF8688" t="s">
        <v>47146</v>
      </c>
      <c r="AG8688" t="s">
        <v>47147</v>
      </c>
      <c r="AH8688" t="s">
        <v>51</v>
      </c>
      <c r="AJ8688" t="s">
        <v>53</v>
      </c>
      <c r="AL8688" t="s">
        <v>68</v>
      </c>
      <c r="AO8688" t="s">
        <v>5443</v>
      </c>
      <c r="AP8688" s="1">
        <v>44956.702777777777</v>
      </c>
    </row>
    <row r="8689" spans="1:43" x14ac:dyDescent="0.35">
      <c r="A8689" t="s">
        <v>47148</v>
      </c>
      <c r="B8689" t="s">
        <v>8851</v>
      </c>
      <c r="C8689" t="s">
        <v>106</v>
      </c>
      <c r="F8689" t="s">
        <v>47149</v>
      </c>
      <c r="H8689" t="s">
        <v>47148</v>
      </c>
      <c r="J8689" t="s">
        <v>1274</v>
      </c>
      <c r="M8689" t="s">
        <v>47150</v>
      </c>
      <c r="N8689" t="s">
        <v>287</v>
      </c>
      <c r="O8689">
        <v>81007</v>
      </c>
      <c r="P8689" t="s">
        <v>50</v>
      </c>
      <c r="U8689" s="1">
        <v>44956</v>
      </c>
      <c r="V8689" s="1">
        <v>44956</v>
      </c>
      <c r="W8689" s="1">
        <v>44956.802777777775</v>
      </c>
      <c r="X8689" s="1">
        <v>44956.802777777775</v>
      </c>
      <c r="AC8689" t="s">
        <v>53</v>
      </c>
      <c r="AD8689">
        <v>1000000001</v>
      </c>
      <c r="AE8689" s="1">
        <v>39973.351388888892</v>
      </c>
      <c r="AF8689" t="s">
        <v>3377</v>
      </c>
      <c r="AG8689" t="s">
        <v>47151</v>
      </c>
      <c r="AH8689" t="s">
        <v>51</v>
      </c>
      <c r="AJ8689" t="s">
        <v>53</v>
      </c>
      <c r="AL8689" t="s">
        <v>78</v>
      </c>
      <c r="AO8689" t="s">
        <v>5443</v>
      </c>
      <c r="AP8689" s="1">
        <v>44956.801388888889</v>
      </c>
    </row>
    <row r="8690" spans="1:43" x14ac:dyDescent="0.35">
      <c r="A8690" t="s">
        <v>47152</v>
      </c>
      <c r="B8690" t="s">
        <v>47153</v>
      </c>
      <c r="C8690" t="s">
        <v>3554</v>
      </c>
      <c r="F8690" t="s">
        <v>47</v>
      </c>
      <c r="H8690" t="s">
        <v>47154</v>
      </c>
      <c r="J8690" t="s">
        <v>49</v>
      </c>
      <c r="P8690" t="s">
        <v>50</v>
      </c>
      <c r="U8690" s="1">
        <v>44956</v>
      </c>
      <c r="V8690" s="1">
        <v>44956</v>
      </c>
      <c r="W8690" s="1">
        <v>44956.541666666664</v>
      </c>
      <c r="X8690" s="1">
        <v>44956.541666666664</v>
      </c>
      <c r="AC8690" t="s">
        <v>53</v>
      </c>
      <c r="AD8690">
        <v>2969485219</v>
      </c>
      <c r="AE8690" s="1">
        <v>37784</v>
      </c>
      <c r="AF8690" t="s">
        <v>2021</v>
      </c>
      <c r="AG8690" t="s">
        <v>47155</v>
      </c>
      <c r="AH8690" t="s">
        <v>51</v>
      </c>
      <c r="AJ8690" t="s">
        <v>53</v>
      </c>
      <c r="AL8690" t="s">
        <v>68</v>
      </c>
      <c r="AO8690" t="s">
        <v>5443</v>
      </c>
      <c r="AP8690" s="1">
        <v>45065.573611111111</v>
      </c>
    </row>
    <row r="8691" spans="1:43" x14ac:dyDescent="0.35">
      <c r="A8691" t="s">
        <v>47156</v>
      </c>
      <c r="B8691" t="s">
        <v>22193</v>
      </c>
      <c r="C8691" t="s">
        <v>41814</v>
      </c>
      <c r="F8691" t="s">
        <v>47157</v>
      </c>
      <c r="H8691" t="s">
        <v>47156</v>
      </c>
      <c r="J8691" t="s">
        <v>43813</v>
      </c>
      <c r="N8691" t="s">
        <v>15037</v>
      </c>
      <c r="O8691">
        <v>55352</v>
      </c>
      <c r="P8691" t="s">
        <v>50</v>
      </c>
      <c r="U8691" s="1">
        <v>44956</v>
      </c>
      <c r="V8691" s="1">
        <v>44956</v>
      </c>
      <c r="AC8691" t="s">
        <v>53</v>
      </c>
      <c r="AD8691">
        <v>2969516823</v>
      </c>
      <c r="AE8691" s="1">
        <v>38747.356944444444</v>
      </c>
      <c r="AG8691" t="s">
        <v>47158</v>
      </c>
      <c r="AH8691" t="s">
        <v>51</v>
      </c>
      <c r="AJ8691" t="s">
        <v>53</v>
      </c>
      <c r="AO8691" t="s">
        <v>8142</v>
      </c>
    </row>
    <row r="8692" spans="1:43" x14ac:dyDescent="0.35">
      <c r="A8692" t="s">
        <v>47159</v>
      </c>
      <c r="B8692" t="s">
        <v>47160</v>
      </c>
      <c r="C8692" t="s">
        <v>47161</v>
      </c>
      <c r="H8692" t="s">
        <v>47162</v>
      </c>
      <c r="J8692" t="s">
        <v>11720</v>
      </c>
      <c r="K8692" t="s">
        <v>6655</v>
      </c>
      <c r="M8692" t="s">
        <v>6656</v>
      </c>
      <c r="N8692" t="s">
        <v>6657</v>
      </c>
      <c r="O8692">
        <v>68102</v>
      </c>
      <c r="P8692" t="s">
        <v>50</v>
      </c>
      <c r="U8692" s="1">
        <v>44956</v>
      </c>
      <c r="V8692" s="1">
        <v>44956</v>
      </c>
      <c r="AC8692" t="s">
        <v>53</v>
      </c>
      <c r="AD8692">
        <v>2969472760</v>
      </c>
      <c r="AE8692" s="1">
        <v>36916.71597222222</v>
      </c>
      <c r="AG8692" t="s">
        <v>47163</v>
      </c>
      <c r="AH8692" t="s">
        <v>51</v>
      </c>
      <c r="AJ8692" t="s">
        <v>53</v>
      </c>
      <c r="AO8692" t="s">
        <v>8142</v>
      </c>
    </row>
    <row r="8693" spans="1:43" x14ac:dyDescent="0.35">
      <c r="A8693" t="s">
        <v>47164</v>
      </c>
      <c r="B8693" t="s">
        <v>15527</v>
      </c>
      <c r="C8693" t="s">
        <v>22427</v>
      </c>
      <c r="F8693" t="s">
        <v>47165</v>
      </c>
      <c r="H8693" t="s">
        <v>47166</v>
      </c>
      <c r="J8693" t="s">
        <v>11720</v>
      </c>
      <c r="N8693" t="s">
        <v>287</v>
      </c>
      <c r="O8693">
        <v>80019</v>
      </c>
      <c r="P8693" t="s">
        <v>50</v>
      </c>
      <c r="U8693" s="1">
        <v>44956</v>
      </c>
      <c r="V8693" s="1">
        <v>44956</v>
      </c>
      <c r="W8693" s="1">
        <v>44956.440972222219</v>
      </c>
      <c r="X8693" s="1">
        <v>44956.440972222219</v>
      </c>
      <c r="AC8693" t="s">
        <v>53</v>
      </c>
      <c r="AD8693">
        <v>2969472760</v>
      </c>
      <c r="AE8693" s="1">
        <v>36916.71597222222</v>
      </c>
      <c r="AF8693" t="s">
        <v>3550</v>
      </c>
      <c r="AG8693" t="s">
        <v>47167</v>
      </c>
      <c r="AH8693" t="s">
        <v>51</v>
      </c>
      <c r="AJ8693" t="s">
        <v>53</v>
      </c>
      <c r="AL8693" t="s">
        <v>68</v>
      </c>
      <c r="AO8693" t="s">
        <v>8142</v>
      </c>
      <c r="AP8693" s="1">
        <v>45118.986805555556</v>
      </c>
    </row>
    <row r="8694" spans="1:43" x14ac:dyDescent="0.35">
      <c r="A8694" t="s">
        <v>47168</v>
      </c>
      <c r="B8694" t="s">
        <v>5356</v>
      </c>
      <c r="C8694" t="s">
        <v>390</v>
      </c>
      <c r="F8694" t="s">
        <v>47169</v>
      </c>
      <c r="H8694" t="s">
        <v>47168</v>
      </c>
      <c r="J8694" t="s">
        <v>6387</v>
      </c>
      <c r="K8694" t="s">
        <v>47170</v>
      </c>
      <c r="M8694" t="s">
        <v>4629</v>
      </c>
      <c r="N8694" t="s">
        <v>2409</v>
      </c>
      <c r="O8694">
        <v>85054</v>
      </c>
      <c r="P8694" t="s">
        <v>50</v>
      </c>
      <c r="U8694" s="1">
        <v>44956</v>
      </c>
      <c r="V8694" s="1">
        <v>44956</v>
      </c>
      <c r="AC8694" t="s">
        <v>53</v>
      </c>
      <c r="AD8694">
        <v>2969484892</v>
      </c>
      <c r="AE8694" s="1">
        <v>37756</v>
      </c>
      <c r="AG8694" t="s">
        <v>47171</v>
      </c>
      <c r="AH8694" t="s">
        <v>51</v>
      </c>
      <c r="AJ8694" t="s">
        <v>53</v>
      </c>
      <c r="AO8694" t="s">
        <v>8142</v>
      </c>
    </row>
    <row r="8695" spans="1:43" x14ac:dyDescent="0.35">
      <c r="A8695" t="s">
        <v>47172</v>
      </c>
      <c r="B8695" t="s">
        <v>47173</v>
      </c>
      <c r="C8695" t="s">
        <v>3813</v>
      </c>
      <c r="F8695" t="s">
        <v>47174</v>
      </c>
      <c r="H8695" t="s">
        <v>47175</v>
      </c>
      <c r="J8695" t="s">
        <v>20028</v>
      </c>
      <c r="K8695" t="s">
        <v>20554</v>
      </c>
      <c r="M8695" t="s">
        <v>20555</v>
      </c>
      <c r="N8695" t="s">
        <v>10477</v>
      </c>
      <c r="O8695" t="s">
        <v>23115</v>
      </c>
      <c r="P8695" t="s">
        <v>50</v>
      </c>
      <c r="U8695" s="1">
        <v>44956</v>
      </c>
      <c r="V8695" s="1">
        <v>44956</v>
      </c>
      <c r="AC8695" t="s">
        <v>53</v>
      </c>
      <c r="AD8695">
        <v>2969478809</v>
      </c>
      <c r="AE8695" s="1">
        <v>37358</v>
      </c>
      <c r="AG8695" t="s">
        <v>47176</v>
      </c>
      <c r="AH8695" t="s">
        <v>51</v>
      </c>
      <c r="AJ8695" t="s">
        <v>53</v>
      </c>
      <c r="AO8695" t="s">
        <v>8142</v>
      </c>
    </row>
    <row r="8696" spans="1:43" x14ac:dyDescent="0.35">
      <c r="A8696" t="s">
        <v>47177</v>
      </c>
      <c r="B8696" t="s">
        <v>47178</v>
      </c>
      <c r="C8696" t="s">
        <v>14850</v>
      </c>
      <c r="F8696">
        <v>19705200210</v>
      </c>
      <c r="H8696" t="s">
        <v>47179</v>
      </c>
      <c r="J8696" t="s">
        <v>47180</v>
      </c>
      <c r="K8696" t="s">
        <v>16474</v>
      </c>
      <c r="L8696" t="s">
        <v>16475</v>
      </c>
      <c r="M8696" t="s">
        <v>2783</v>
      </c>
      <c r="N8696" t="s">
        <v>264</v>
      </c>
      <c r="O8696">
        <v>77002</v>
      </c>
      <c r="P8696" t="s">
        <v>50</v>
      </c>
      <c r="U8696" s="1">
        <v>44956</v>
      </c>
      <c r="V8696" s="1">
        <v>44956</v>
      </c>
      <c r="W8696" s="1">
        <v>44956.694444444445</v>
      </c>
      <c r="X8696" s="1">
        <v>44956.694444444445</v>
      </c>
      <c r="AC8696" t="s">
        <v>53</v>
      </c>
      <c r="AD8696">
        <v>2969545691</v>
      </c>
      <c r="AE8696" s="1">
        <v>40101.513194444444</v>
      </c>
      <c r="AF8696" t="s">
        <v>47181</v>
      </c>
      <c r="AG8696" t="s">
        <v>47182</v>
      </c>
      <c r="AH8696" t="s">
        <v>51</v>
      </c>
      <c r="AJ8696" t="s">
        <v>53</v>
      </c>
      <c r="AL8696" t="s">
        <v>68</v>
      </c>
      <c r="AO8696" t="s">
        <v>5443</v>
      </c>
      <c r="AP8696" s="1">
        <v>45145.708333333336</v>
      </c>
    </row>
    <row r="8697" spans="1:43" x14ac:dyDescent="0.35">
      <c r="A8697" t="s">
        <v>47183</v>
      </c>
      <c r="B8697" t="s">
        <v>903</v>
      </c>
      <c r="C8697" t="s">
        <v>89</v>
      </c>
      <c r="F8697" t="s">
        <v>47184</v>
      </c>
      <c r="H8697" t="s">
        <v>47183</v>
      </c>
      <c r="J8697" t="s">
        <v>7961</v>
      </c>
      <c r="K8697" t="s">
        <v>37617</v>
      </c>
      <c r="M8697" t="s">
        <v>5343</v>
      </c>
      <c r="N8697" t="s">
        <v>798</v>
      </c>
      <c r="O8697">
        <v>79706</v>
      </c>
      <c r="P8697" t="s">
        <v>50</v>
      </c>
      <c r="U8697" s="1">
        <v>44956</v>
      </c>
      <c r="V8697" s="1">
        <v>44956</v>
      </c>
      <c r="W8697" s="1">
        <v>44956.512499999997</v>
      </c>
      <c r="X8697" s="1">
        <v>44956.512499999997</v>
      </c>
      <c r="AC8697" t="s">
        <v>51</v>
      </c>
      <c r="AD8697">
        <v>2969702039</v>
      </c>
      <c r="AE8697" s="1">
        <v>42528.619444444441</v>
      </c>
      <c r="AF8697" t="s">
        <v>10062</v>
      </c>
      <c r="AG8697" t="s">
        <v>47185</v>
      </c>
      <c r="AH8697" t="s">
        <v>51</v>
      </c>
      <c r="AJ8697" t="s">
        <v>53</v>
      </c>
      <c r="AL8697" t="s">
        <v>68</v>
      </c>
      <c r="AO8697" t="s">
        <v>5443</v>
      </c>
      <c r="AP8697" s="1">
        <v>45335.853472222225</v>
      </c>
      <c r="AQ8697" s="1">
        <v>45335.85833333333</v>
      </c>
    </row>
    <row r="8698" spans="1:43" x14ac:dyDescent="0.35">
      <c r="A8698" t="s">
        <v>47186</v>
      </c>
      <c r="B8698" t="s">
        <v>2148</v>
      </c>
      <c r="C8698" t="s">
        <v>3185</v>
      </c>
      <c r="F8698" t="s">
        <v>47187</v>
      </c>
      <c r="H8698" t="s">
        <v>17512</v>
      </c>
      <c r="J8698" t="s">
        <v>47188</v>
      </c>
      <c r="K8698" t="s">
        <v>17515</v>
      </c>
      <c r="M8698" t="s">
        <v>17516</v>
      </c>
      <c r="N8698" t="s">
        <v>65</v>
      </c>
      <c r="O8698">
        <v>80547</v>
      </c>
      <c r="P8698" t="s">
        <v>50</v>
      </c>
      <c r="U8698" s="1">
        <v>44956</v>
      </c>
      <c r="V8698" s="1">
        <v>44956</v>
      </c>
      <c r="W8698" s="1">
        <v>44956.663888888892</v>
      </c>
      <c r="X8698" s="1">
        <v>44956.663888888892</v>
      </c>
      <c r="AC8698" t="s">
        <v>51</v>
      </c>
      <c r="AD8698">
        <v>2969896094</v>
      </c>
      <c r="AE8698" s="1">
        <v>43656.492361111108</v>
      </c>
      <c r="AF8698" t="s">
        <v>17517</v>
      </c>
      <c r="AG8698" t="s">
        <v>47189</v>
      </c>
      <c r="AH8698" t="s">
        <v>51</v>
      </c>
      <c r="AJ8698" t="s">
        <v>53</v>
      </c>
      <c r="AL8698" t="s">
        <v>68</v>
      </c>
      <c r="AO8698" t="s">
        <v>5443</v>
      </c>
      <c r="AP8698" s="1">
        <v>45408.330555555556</v>
      </c>
      <c r="AQ8698" s="1">
        <v>45166.447222222225</v>
      </c>
    </row>
    <row r="8699" spans="1:43" x14ac:dyDescent="0.35">
      <c r="A8699" t="s">
        <v>47190</v>
      </c>
      <c r="B8699" t="s">
        <v>47191</v>
      </c>
      <c r="C8699" t="s">
        <v>1608</v>
      </c>
      <c r="F8699" t="s">
        <v>47192</v>
      </c>
      <c r="H8699" t="s">
        <v>47193</v>
      </c>
      <c r="J8699" t="s">
        <v>20037</v>
      </c>
      <c r="P8699" t="s">
        <v>50</v>
      </c>
      <c r="U8699" s="1">
        <v>44956</v>
      </c>
      <c r="V8699" s="1">
        <v>44956</v>
      </c>
      <c r="AC8699" t="s">
        <v>53</v>
      </c>
      <c r="AD8699">
        <v>2969480780</v>
      </c>
      <c r="AE8699" s="1">
        <v>37467</v>
      </c>
      <c r="AG8699" t="s">
        <v>47194</v>
      </c>
      <c r="AH8699" t="s">
        <v>51</v>
      </c>
      <c r="AJ8699" t="s">
        <v>53</v>
      </c>
      <c r="AO8699" t="s">
        <v>8142</v>
      </c>
    </row>
    <row r="8700" spans="1:43" x14ac:dyDescent="0.35">
      <c r="A8700" t="s">
        <v>47195</v>
      </c>
      <c r="B8700" t="s">
        <v>25811</v>
      </c>
      <c r="C8700" t="s">
        <v>6123</v>
      </c>
      <c r="F8700" t="s">
        <v>47196</v>
      </c>
      <c r="H8700" t="s">
        <v>47195</v>
      </c>
      <c r="J8700" t="s">
        <v>5968</v>
      </c>
      <c r="K8700" t="s">
        <v>47197</v>
      </c>
      <c r="M8700" t="s">
        <v>15485</v>
      </c>
      <c r="N8700" t="s">
        <v>2409</v>
      </c>
      <c r="O8700">
        <v>86321</v>
      </c>
      <c r="P8700" t="s">
        <v>50</v>
      </c>
      <c r="U8700" s="1">
        <v>44956</v>
      </c>
      <c r="V8700" s="1">
        <v>44956</v>
      </c>
      <c r="AC8700" t="s">
        <v>53</v>
      </c>
      <c r="AD8700">
        <v>2969480780</v>
      </c>
      <c r="AE8700" s="1">
        <v>37467</v>
      </c>
      <c r="AG8700" t="s">
        <v>47198</v>
      </c>
      <c r="AH8700" t="s">
        <v>51</v>
      </c>
      <c r="AJ8700" t="s">
        <v>53</v>
      </c>
      <c r="AO8700" t="s">
        <v>8142</v>
      </c>
    </row>
    <row r="8701" spans="1:43" x14ac:dyDescent="0.35">
      <c r="A8701" t="s">
        <v>47199</v>
      </c>
      <c r="B8701" t="s">
        <v>47200</v>
      </c>
      <c r="C8701" t="s">
        <v>383</v>
      </c>
      <c r="F8701" t="s">
        <v>47201</v>
      </c>
      <c r="H8701" t="s">
        <v>47199</v>
      </c>
      <c r="J8701" t="s">
        <v>47202</v>
      </c>
      <c r="K8701" t="s">
        <v>47203</v>
      </c>
      <c r="M8701" t="s">
        <v>4422</v>
      </c>
      <c r="N8701" t="s">
        <v>65</v>
      </c>
      <c r="O8701">
        <v>80807</v>
      </c>
      <c r="P8701" t="s">
        <v>50</v>
      </c>
      <c r="U8701" s="1">
        <v>44956</v>
      </c>
      <c r="V8701" s="1">
        <v>44956</v>
      </c>
      <c r="W8701" s="1">
        <v>44956.494444444441</v>
      </c>
      <c r="X8701" s="1">
        <v>44956.494444444441</v>
      </c>
      <c r="AC8701" t="s">
        <v>53</v>
      </c>
      <c r="AD8701">
        <v>2972199073</v>
      </c>
      <c r="AE8701" s="1">
        <v>44956.510416666664</v>
      </c>
      <c r="AF8701" t="s">
        <v>47204</v>
      </c>
      <c r="AG8701" t="s">
        <v>47205</v>
      </c>
      <c r="AH8701" t="s">
        <v>51</v>
      </c>
      <c r="AJ8701" t="s">
        <v>53</v>
      </c>
      <c r="AL8701" t="s">
        <v>68</v>
      </c>
      <c r="AO8701" t="s">
        <v>5443</v>
      </c>
      <c r="AP8701" s="1">
        <v>44956.493055555555</v>
      </c>
    </row>
    <row r="8702" spans="1:43" x14ac:dyDescent="0.35">
      <c r="A8702" t="s">
        <v>47206</v>
      </c>
      <c r="B8702" t="s">
        <v>653</v>
      </c>
      <c r="C8702" t="s">
        <v>218</v>
      </c>
      <c r="F8702" t="s">
        <v>47207</v>
      </c>
      <c r="H8702" t="s">
        <v>47206</v>
      </c>
      <c r="J8702" t="s">
        <v>20400</v>
      </c>
      <c r="N8702" t="s">
        <v>15540</v>
      </c>
      <c r="O8702">
        <v>17052</v>
      </c>
      <c r="P8702" t="s">
        <v>50</v>
      </c>
      <c r="U8702" s="1">
        <v>44956</v>
      </c>
      <c r="V8702" s="1">
        <v>44956</v>
      </c>
      <c r="AC8702" t="s">
        <v>53</v>
      </c>
      <c r="AD8702">
        <v>2969776569</v>
      </c>
      <c r="AE8702" s="1">
        <v>43131.61041666667</v>
      </c>
      <c r="AG8702" t="s">
        <v>47208</v>
      </c>
      <c r="AH8702" t="s">
        <v>51</v>
      </c>
      <c r="AJ8702" t="s">
        <v>53</v>
      </c>
      <c r="AO8702" t="s">
        <v>8142</v>
      </c>
    </row>
    <row r="8703" spans="1:43" x14ac:dyDescent="0.35">
      <c r="A8703" t="s">
        <v>47209</v>
      </c>
      <c r="B8703" t="s">
        <v>17228</v>
      </c>
      <c r="C8703" t="s">
        <v>38887</v>
      </c>
      <c r="F8703" t="s">
        <v>47210</v>
      </c>
      <c r="H8703" t="s">
        <v>47209</v>
      </c>
      <c r="J8703" t="s">
        <v>47211</v>
      </c>
      <c r="K8703" t="s">
        <v>47212</v>
      </c>
      <c r="M8703" t="s">
        <v>9724</v>
      </c>
      <c r="N8703" t="s">
        <v>65</v>
      </c>
      <c r="O8703">
        <v>81652</v>
      </c>
      <c r="P8703" t="s">
        <v>50</v>
      </c>
      <c r="U8703" s="1">
        <v>44956</v>
      </c>
      <c r="V8703" s="1">
        <v>44956</v>
      </c>
      <c r="W8703" s="1">
        <v>44956.512499999997</v>
      </c>
      <c r="X8703" s="1">
        <v>44956.512499999997</v>
      </c>
      <c r="AC8703" t="s">
        <v>51</v>
      </c>
      <c r="AD8703">
        <v>2969483664</v>
      </c>
      <c r="AE8703" s="1">
        <v>37665</v>
      </c>
      <c r="AF8703" t="s">
        <v>47213</v>
      </c>
      <c r="AG8703" t="s">
        <v>47214</v>
      </c>
      <c r="AH8703" t="s">
        <v>51</v>
      </c>
      <c r="AJ8703" t="s">
        <v>53</v>
      </c>
      <c r="AL8703" t="s">
        <v>68</v>
      </c>
      <c r="AO8703" t="s">
        <v>5443</v>
      </c>
      <c r="AP8703" s="1">
        <v>45471.637499999997</v>
      </c>
      <c r="AQ8703" s="1">
        <v>45469.425000000003</v>
      </c>
    </row>
    <row r="8704" spans="1:43" x14ac:dyDescent="0.35">
      <c r="A8704" t="s">
        <v>47215</v>
      </c>
      <c r="B8704" t="s">
        <v>29373</v>
      </c>
      <c r="C8704" t="s">
        <v>758</v>
      </c>
      <c r="F8704" t="s">
        <v>47216</v>
      </c>
      <c r="H8704" t="s">
        <v>47217</v>
      </c>
      <c r="I8704" t="s">
        <v>179</v>
      </c>
      <c r="J8704" t="s">
        <v>11720</v>
      </c>
      <c r="K8704" t="s">
        <v>6655</v>
      </c>
      <c r="M8704" t="s">
        <v>6656</v>
      </c>
      <c r="N8704" t="s">
        <v>6657</v>
      </c>
      <c r="O8704">
        <v>68102</v>
      </c>
      <c r="P8704" t="s">
        <v>50</v>
      </c>
      <c r="U8704" s="1">
        <v>44956</v>
      </c>
      <c r="V8704" s="1">
        <v>44956</v>
      </c>
      <c r="W8704" s="1">
        <v>44956.64166666667</v>
      </c>
      <c r="X8704" s="1">
        <v>45288.434027777781</v>
      </c>
      <c r="AC8704" t="s">
        <v>51</v>
      </c>
      <c r="AD8704">
        <v>2969472760</v>
      </c>
      <c r="AE8704" s="1">
        <v>36916.71597222222</v>
      </c>
      <c r="AF8704" t="s">
        <v>10829</v>
      </c>
      <c r="AG8704" t="s">
        <v>47218</v>
      </c>
      <c r="AH8704" t="s">
        <v>51</v>
      </c>
      <c r="AJ8704" t="s">
        <v>53</v>
      </c>
      <c r="AL8704" t="s">
        <v>68</v>
      </c>
      <c r="AO8704" t="s">
        <v>5443</v>
      </c>
      <c r="AP8704" s="1">
        <v>45474.474999999999</v>
      </c>
    </row>
    <row r="8705" spans="1:43" x14ac:dyDescent="0.35">
      <c r="A8705" t="s">
        <v>47219</v>
      </c>
      <c r="B8705" t="s">
        <v>172</v>
      </c>
      <c r="C8705" t="s">
        <v>622</v>
      </c>
      <c r="F8705" t="s">
        <v>47220</v>
      </c>
      <c r="H8705" t="s">
        <v>47219</v>
      </c>
      <c r="J8705" t="s">
        <v>47221</v>
      </c>
      <c r="K8705" t="s">
        <v>3242</v>
      </c>
      <c r="M8705" t="s">
        <v>3083</v>
      </c>
      <c r="N8705" t="s">
        <v>65</v>
      </c>
      <c r="O8705">
        <v>81252</v>
      </c>
      <c r="P8705" t="s">
        <v>50</v>
      </c>
      <c r="U8705" s="1">
        <v>44956</v>
      </c>
      <c r="V8705" s="1">
        <v>44956</v>
      </c>
      <c r="W8705" s="1">
        <v>44956.736111111109</v>
      </c>
      <c r="X8705" s="1">
        <v>44956.736111111109</v>
      </c>
      <c r="AC8705" t="s">
        <v>53</v>
      </c>
      <c r="AD8705">
        <v>2969602131</v>
      </c>
      <c r="AE8705" s="1">
        <v>41578.418055555558</v>
      </c>
      <c r="AF8705" t="s">
        <v>3243</v>
      </c>
      <c r="AG8705" t="s">
        <v>47222</v>
      </c>
      <c r="AH8705" t="s">
        <v>51</v>
      </c>
      <c r="AJ8705" t="s">
        <v>53</v>
      </c>
      <c r="AL8705" t="s">
        <v>68</v>
      </c>
      <c r="AO8705" t="s">
        <v>5443</v>
      </c>
      <c r="AP8705" s="1">
        <v>45475.506944444445</v>
      </c>
      <c r="AQ8705" s="1">
        <v>45446.42083333333</v>
      </c>
    </row>
    <row r="8706" spans="1:43" x14ac:dyDescent="0.35">
      <c r="A8706" t="s">
        <v>47223</v>
      </c>
      <c r="B8706" t="s">
        <v>1607</v>
      </c>
      <c r="C8706" t="s">
        <v>1608</v>
      </c>
      <c r="H8706" t="s">
        <v>1609</v>
      </c>
      <c r="I8706" t="s">
        <v>61</v>
      </c>
      <c r="J8706" t="s">
        <v>36156</v>
      </c>
      <c r="P8706" t="s">
        <v>50</v>
      </c>
      <c r="U8706" s="1">
        <v>44956</v>
      </c>
      <c r="V8706" s="1">
        <v>44956</v>
      </c>
      <c r="AC8706" t="s">
        <v>53</v>
      </c>
      <c r="AD8706">
        <v>2969475309</v>
      </c>
      <c r="AE8706" s="1">
        <v>37159</v>
      </c>
      <c r="AG8706" t="s">
        <v>47224</v>
      </c>
      <c r="AH8706" t="s">
        <v>51</v>
      </c>
      <c r="AJ8706" t="s">
        <v>53</v>
      </c>
      <c r="AO8706" t="s">
        <v>8142</v>
      </c>
    </row>
    <row r="8707" spans="1:43" x14ac:dyDescent="0.35">
      <c r="A8707" t="s">
        <v>47225</v>
      </c>
      <c r="B8707" t="s">
        <v>374</v>
      </c>
      <c r="C8707" t="s">
        <v>4809</v>
      </c>
      <c r="D8707" t="s">
        <v>98</v>
      </c>
      <c r="F8707" t="s">
        <v>47</v>
      </c>
      <c r="H8707" t="s">
        <v>47226</v>
      </c>
      <c r="J8707" t="s">
        <v>85</v>
      </c>
      <c r="P8707" t="s">
        <v>50</v>
      </c>
      <c r="U8707" s="1">
        <v>44957</v>
      </c>
      <c r="V8707" s="1">
        <v>44957</v>
      </c>
      <c r="W8707" s="1">
        <v>44957.490277777775</v>
      </c>
      <c r="X8707" s="1">
        <v>44957.490277777775</v>
      </c>
      <c r="AC8707" t="s">
        <v>53</v>
      </c>
      <c r="AD8707">
        <v>2969485219</v>
      </c>
      <c r="AE8707" s="1">
        <v>37784</v>
      </c>
      <c r="AF8707" t="s">
        <v>2021</v>
      </c>
      <c r="AG8707" t="s">
        <v>47227</v>
      </c>
      <c r="AH8707" t="s">
        <v>51</v>
      </c>
      <c r="AJ8707" t="s">
        <v>53</v>
      </c>
      <c r="AL8707" t="s">
        <v>68</v>
      </c>
      <c r="AO8707" t="s">
        <v>5443</v>
      </c>
      <c r="AP8707" s="1">
        <v>45463.572222222225</v>
      </c>
    </row>
    <row r="8708" spans="1:43" x14ac:dyDescent="0.35">
      <c r="A8708" t="s">
        <v>47228</v>
      </c>
      <c r="B8708" t="s">
        <v>47229</v>
      </c>
      <c r="C8708" t="s">
        <v>47230</v>
      </c>
      <c r="F8708" t="s">
        <v>47231</v>
      </c>
      <c r="H8708" t="s">
        <v>47232</v>
      </c>
      <c r="J8708" t="s">
        <v>6387</v>
      </c>
      <c r="K8708" t="s">
        <v>45926</v>
      </c>
      <c r="M8708" t="s">
        <v>45927</v>
      </c>
      <c r="N8708" t="s">
        <v>10487</v>
      </c>
      <c r="O8708">
        <v>70778</v>
      </c>
      <c r="P8708" t="s">
        <v>50</v>
      </c>
      <c r="U8708" s="1">
        <v>44957</v>
      </c>
      <c r="V8708" s="1">
        <v>44957</v>
      </c>
      <c r="AC8708" t="s">
        <v>53</v>
      </c>
      <c r="AD8708">
        <v>2969484892</v>
      </c>
      <c r="AE8708" s="1">
        <v>37756</v>
      </c>
      <c r="AG8708" t="s">
        <v>47233</v>
      </c>
      <c r="AH8708" t="s">
        <v>51</v>
      </c>
      <c r="AJ8708" t="s">
        <v>53</v>
      </c>
      <c r="AO8708" t="s">
        <v>8142</v>
      </c>
    </row>
    <row r="8709" spans="1:43" x14ac:dyDescent="0.35">
      <c r="A8709" t="s">
        <v>47234</v>
      </c>
      <c r="B8709" t="s">
        <v>12168</v>
      </c>
      <c r="C8709" t="s">
        <v>952</v>
      </c>
      <c r="F8709" t="s">
        <v>47235</v>
      </c>
      <c r="H8709" t="s">
        <v>47234</v>
      </c>
      <c r="J8709" t="s">
        <v>47236</v>
      </c>
      <c r="K8709" t="s">
        <v>47237</v>
      </c>
      <c r="M8709" t="s">
        <v>46742</v>
      </c>
      <c r="N8709" t="s">
        <v>65</v>
      </c>
      <c r="O8709">
        <v>81036</v>
      </c>
      <c r="P8709" t="s">
        <v>50</v>
      </c>
      <c r="U8709" s="1">
        <v>44957</v>
      </c>
      <c r="V8709" s="1">
        <v>44957</v>
      </c>
      <c r="W8709" s="1">
        <v>44957.57916666667</v>
      </c>
      <c r="X8709" s="1">
        <v>44957.57916666667</v>
      </c>
      <c r="AC8709" t="s">
        <v>51</v>
      </c>
      <c r="AD8709">
        <v>2972219644</v>
      </c>
      <c r="AE8709" s="1">
        <v>44957.578472222223</v>
      </c>
      <c r="AF8709" t="s">
        <v>47238</v>
      </c>
      <c r="AG8709" t="s">
        <v>47239</v>
      </c>
      <c r="AH8709" t="s">
        <v>51</v>
      </c>
      <c r="AJ8709" t="s">
        <v>53</v>
      </c>
      <c r="AL8709" t="s">
        <v>68</v>
      </c>
      <c r="AO8709" t="s">
        <v>5443</v>
      </c>
      <c r="AP8709" s="1">
        <v>45100.424305555556</v>
      </c>
      <c r="AQ8709" s="1">
        <v>44959.679861111108</v>
      </c>
    </row>
    <row r="8710" spans="1:43" x14ac:dyDescent="0.35">
      <c r="A8710" t="s">
        <v>47240</v>
      </c>
      <c r="B8710" t="s">
        <v>507</v>
      </c>
      <c r="C8710" t="s">
        <v>302</v>
      </c>
      <c r="F8710" t="s">
        <v>47241</v>
      </c>
      <c r="H8710" t="s">
        <v>47240</v>
      </c>
      <c r="J8710" t="s">
        <v>29636</v>
      </c>
      <c r="N8710" t="s">
        <v>637</v>
      </c>
      <c r="O8710">
        <v>77389</v>
      </c>
      <c r="P8710" t="s">
        <v>50</v>
      </c>
      <c r="U8710" s="1">
        <v>44957</v>
      </c>
      <c r="V8710" s="1">
        <v>44957</v>
      </c>
      <c r="W8710" s="1">
        <v>44957.461805555555</v>
      </c>
      <c r="X8710" s="1">
        <v>44957.461805555555</v>
      </c>
      <c r="AC8710" t="s">
        <v>53</v>
      </c>
      <c r="AD8710">
        <v>2969480975</v>
      </c>
      <c r="AE8710" s="1">
        <v>37480</v>
      </c>
      <c r="AG8710" t="s">
        <v>47242</v>
      </c>
      <c r="AH8710" t="s">
        <v>51</v>
      </c>
      <c r="AJ8710" t="s">
        <v>53</v>
      </c>
      <c r="AL8710" t="s">
        <v>78</v>
      </c>
      <c r="AO8710" t="s">
        <v>8142</v>
      </c>
    </row>
    <row r="8711" spans="1:43" x14ac:dyDescent="0.35">
      <c r="A8711" t="s">
        <v>47243</v>
      </c>
      <c r="B8711" t="s">
        <v>653</v>
      </c>
      <c r="C8711" t="s">
        <v>35634</v>
      </c>
      <c r="F8711" t="s">
        <v>47244</v>
      </c>
      <c r="H8711" t="s">
        <v>47243</v>
      </c>
      <c r="J8711" t="s">
        <v>4660</v>
      </c>
      <c r="K8711" t="s">
        <v>47245</v>
      </c>
      <c r="M8711" t="s">
        <v>3412</v>
      </c>
      <c r="N8711" t="s">
        <v>65</v>
      </c>
      <c r="O8711">
        <v>80751</v>
      </c>
      <c r="P8711" t="s">
        <v>50</v>
      </c>
      <c r="U8711" s="1">
        <v>44957</v>
      </c>
      <c r="V8711" s="1">
        <v>44957</v>
      </c>
      <c r="W8711" s="1">
        <v>44957.468055555553</v>
      </c>
      <c r="X8711" s="1">
        <v>44957.468055555553</v>
      </c>
      <c r="AC8711" t="s">
        <v>53</v>
      </c>
      <c r="AD8711">
        <v>2969549160</v>
      </c>
      <c r="AE8711" s="1">
        <v>40212.447916666664</v>
      </c>
      <c r="AF8711" t="s">
        <v>4662</v>
      </c>
      <c r="AG8711" t="s">
        <v>47246</v>
      </c>
      <c r="AH8711" t="s">
        <v>51</v>
      </c>
      <c r="AJ8711" t="s">
        <v>53</v>
      </c>
      <c r="AL8711" t="s">
        <v>68</v>
      </c>
      <c r="AO8711" t="s">
        <v>5443</v>
      </c>
      <c r="AP8711" s="1">
        <v>45468.663194444445</v>
      </c>
      <c r="AQ8711" s="1">
        <v>45468.665972222225</v>
      </c>
    </row>
    <row r="8712" spans="1:43" x14ac:dyDescent="0.35">
      <c r="A8712" t="s">
        <v>47247</v>
      </c>
      <c r="B8712" t="s">
        <v>47248</v>
      </c>
      <c r="C8712" t="s">
        <v>3624</v>
      </c>
      <c r="F8712" t="s">
        <v>47249</v>
      </c>
      <c r="H8712" t="s">
        <v>47247</v>
      </c>
      <c r="J8712" t="s">
        <v>47250</v>
      </c>
      <c r="K8712" t="s">
        <v>40475</v>
      </c>
      <c r="M8712" t="s">
        <v>419</v>
      </c>
      <c r="N8712" t="s">
        <v>253</v>
      </c>
      <c r="O8712">
        <v>87121</v>
      </c>
      <c r="P8712" t="s">
        <v>50</v>
      </c>
      <c r="U8712" s="1">
        <v>44957</v>
      </c>
      <c r="V8712" s="1">
        <v>44957</v>
      </c>
      <c r="W8712" s="1">
        <v>44957.452777777777</v>
      </c>
      <c r="X8712" s="1">
        <v>44957.452777777777</v>
      </c>
      <c r="AC8712" t="s">
        <v>51</v>
      </c>
      <c r="AD8712">
        <v>1000000001</v>
      </c>
      <c r="AE8712" s="1">
        <v>39973.351388888892</v>
      </c>
      <c r="AF8712" t="s">
        <v>3377</v>
      </c>
      <c r="AG8712" t="s">
        <v>47251</v>
      </c>
      <c r="AH8712" t="s">
        <v>51</v>
      </c>
      <c r="AJ8712" t="s">
        <v>53</v>
      </c>
      <c r="AL8712" t="s">
        <v>78</v>
      </c>
      <c r="AO8712" t="s">
        <v>5443</v>
      </c>
      <c r="AP8712" s="1">
        <v>44993.651388888888</v>
      </c>
    </row>
    <row r="8713" spans="1:43" x14ac:dyDescent="0.35">
      <c r="A8713" t="s">
        <v>47252</v>
      </c>
      <c r="B8713" t="s">
        <v>47253</v>
      </c>
      <c r="C8713" t="s">
        <v>383</v>
      </c>
      <c r="F8713" t="s">
        <v>47254</v>
      </c>
      <c r="H8713" t="s">
        <v>47255</v>
      </c>
      <c r="J8713" t="s">
        <v>20037</v>
      </c>
      <c r="K8713" t="s">
        <v>6223</v>
      </c>
      <c r="M8713" t="s">
        <v>5488</v>
      </c>
      <c r="N8713" t="s">
        <v>1515</v>
      </c>
      <c r="O8713" t="s">
        <v>6224</v>
      </c>
      <c r="P8713" t="s">
        <v>50</v>
      </c>
      <c r="U8713" s="1">
        <v>44957</v>
      </c>
      <c r="V8713" s="1">
        <v>44957</v>
      </c>
      <c r="AC8713" t="s">
        <v>53</v>
      </c>
      <c r="AD8713">
        <v>2969480780</v>
      </c>
      <c r="AE8713" s="1">
        <v>37467</v>
      </c>
      <c r="AG8713" t="s">
        <v>47256</v>
      </c>
      <c r="AH8713" t="s">
        <v>51</v>
      </c>
      <c r="AJ8713" t="s">
        <v>53</v>
      </c>
      <c r="AO8713" t="s">
        <v>8142</v>
      </c>
    </row>
    <row r="8714" spans="1:43" x14ac:dyDescent="0.35">
      <c r="A8714" t="s">
        <v>47257</v>
      </c>
      <c r="B8714" t="s">
        <v>47258</v>
      </c>
      <c r="C8714" t="s">
        <v>6419</v>
      </c>
      <c r="F8714" t="s">
        <v>47259</v>
      </c>
      <c r="H8714" t="s">
        <v>47257</v>
      </c>
      <c r="J8714" t="s">
        <v>42019</v>
      </c>
      <c r="N8714" t="s">
        <v>8265</v>
      </c>
      <c r="O8714">
        <v>83634</v>
      </c>
      <c r="P8714" t="s">
        <v>50</v>
      </c>
      <c r="U8714" s="1">
        <v>44957</v>
      </c>
      <c r="V8714" s="1">
        <v>44957</v>
      </c>
      <c r="AC8714" t="s">
        <v>53</v>
      </c>
      <c r="AD8714">
        <v>2969561806</v>
      </c>
      <c r="AE8714" s="1">
        <v>40652.556250000001</v>
      </c>
      <c r="AG8714" t="s">
        <v>47260</v>
      </c>
      <c r="AH8714" t="s">
        <v>51</v>
      </c>
      <c r="AJ8714" t="s">
        <v>53</v>
      </c>
      <c r="AO8714" t="s">
        <v>8142</v>
      </c>
    </row>
    <row r="8715" spans="1:43" x14ac:dyDescent="0.35">
      <c r="A8715" t="s">
        <v>47261</v>
      </c>
      <c r="B8715" t="s">
        <v>47262</v>
      </c>
      <c r="C8715" t="s">
        <v>1429</v>
      </c>
      <c r="H8715" t="s">
        <v>47261</v>
      </c>
      <c r="J8715" t="s">
        <v>11720</v>
      </c>
      <c r="K8715" t="s">
        <v>6655</v>
      </c>
      <c r="M8715" t="s">
        <v>6656</v>
      </c>
      <c r="N8715" t="s">
        <v>6657</v>
      </c>
      <c r="O8715">
        <v>68102</v>
      </c>
      <c r="P8715" t="s">
        <v>50</v>
      </c>
      <c r="U8715" s="1">
        <v>44957</v>
      </c>
      <c r="V8715" s="1">
        <v>44957</v>
      </c>
      <c r="AC8715" t="s">
        <v>53</v>
      </c>
      <c r="AD8715">
        <v>2969472760</v>
      </c>
      <c r="AE8715" s="1">
        <v>36916.71597222222</v>
      </c>
      <c r="AG8715" t="s">
        <v>47263</v>
      </c>
      <c r="AH8715" t="s">
        <v>51</v>
      </c>
      <c r="AJ8715" t="s">
        <v>53</v>
      </c>
      <c r="AO8715" t="s">
        <v>8142</v>
      </c>
    </row>
    <row r="8716" spans="1:43" x14ac:dyDescent="0.35">
      <c r="A8716" t="s">
        <v>47264</v>
      </c>
      <c r="B8716" t="s">
        <v>47265</v>
      </c>
      <c r="C8716" t="s">
        <v>23818</v>
      </c>
      <c r="H8716" t="s">
        <v>47264</v>
      </c>
      <c r="J8716" t="s">
        <v>47266</v>
      </c>
      <c r="K8716" t="s">
        <v>47267</v>
      </c>
      <c r="M8716" t="s">
        <v>1397</v>
      </c>
      <c r="N8716" t="s">
        <v>65</v>
      </c>
      <c r="O8716">
        <v>80401</v>
      </c>
      <c r="P8716" t="s">
        <v>50</v>
      </c>
      <c r="U8716" s="1">
        <v>44957</v>
      </c>
      <c r="V8716" s="1">
        <v>44957</v>
      </c>
      <c r="W8716" s="1">
        <v>44957.827777777777</v>
      </c>
      <c r="X8716" s="1">
        <v>44957.827777777777</v>
      </c>
      <c r="AC8716" t="s">
        <v>51</v>
      </c>
      <c r="AD8716">
        <v>1000000001</v>
      </c>
      <c r="AE8716" s="1">
        <v>39973.351388888892</v>
      </c>
      <c r="AF8716" t="s">
        <v>3377</v>
      </c>
      <c r="AG8716" t="s">
        <v>47268</v>
      </c>
      <c r="AH8716" t="s">
        <v>51</v>
      </c>
      <c r="AJ8716" t="s">
        <v>53</v>
      </c>
      <c r="AL8716" t="s">
        <v>78</v>
      </c>
      <c r="AO8716" t="s">
        <v>5443</v>
      </c>
      <c r="AP8716" s="1">
        <v>45254.472222222219</v>
      </c>
    </row>
    <row r="8717" spans="1:43" x14ac:dyDescent="0.35">
      <c r="A8717" t="s">
        <v>47269</v>
      </c>
      <c r="B8717" t="s">
        <v>14519</v>
      </c>
      <c r="C8717" t="s">
        <v>1471</v>
      </c>
      <c r="F8717" t="s">
        <v>47270</v>
      </c>
      <c r="H8717" t="s">
        <v>47269</v>
      </c>
      <c r="J8717" t="s">
        <v>47271</v>
      </c>
      <c r="M8717" t="s">
        <v>159</v>
      </c>
      <c r="N8717" t="s">
        <v>287</v>
      </c>
      <c r="O8717">
        <v>80903</v>
      </c>
      <c r="P8717" t="s">
        <v>50</v>
      </c>
      <c r="U8717" s="1">
        <v>44957</v>
      </c>
      <c r="V8717" s="1">
        <v>44957</v>
      </c>
      <c r="W8717" s="1">
        <v>44957.616666666669</v>
      </c>
      <c r="X8717" s="1">
        <v>44957.616666666669</v>
      </c>
      <c r="AC8717" t="s">
        <v>53</v>
      </c>
      <c r="AD8717">
        <v>1000000001</v>
      </c>
      <c r="AE8717" s="1">
        <v>39973.351388888892</v>
      </c>
      <c r="AF8717" t="s">
        <v>3377</v>
      </c>
      <c r="AG8717" t="s">
        <v>47272</v>
      </c>
      <c r="AH8717" t="s">
        <v>51</v>
      </c>
      <c r="AJ8717" t="s">
        <v>53</v>
      </c>
      <c r="AL8717" t="s">
        <v>78</v>
      </c>
      <c r="AO8717" t="s">
        <v>8142</v>
      </c>
    </row>
    <row r="8718" spans="1:43" x14ac:dyDescent="0.35">
      <c r="A8718" t="s">
        <v>47273</v>
      </c>
      <c r="B8718" t="s">
        <v>21331</v>
      </c>
      <c r="C8718" t="s">
        <v>47274</v>
      </c>
      <c r="F8718" t="s">
        <v>47275</v>
      </c>
      <c r="H8718" t="s">
        <v>47273</v>
      </c>
      <c r="J8718" t="s">
        <v>34911</v>
      </c>
      <c r="P8718" t="s">
        <v>50</v>
      </c>
      <c r="U8718" s="1">
        <v>44957</v>
      </c>
      <c r="V8718" s="1">
        <v>44957</v>
      </c>
      <c r="W8718" s="1">
        <v>44957.451388888891</v>
      </c>
      <c r="X8718" s="1">
        <v>44957.451388888891</v>
      </c>
      <c r="AC8718" t="s">
        <v>53</v>
      </c>
      <c r="AD8718">
        <v>2969724020</v>
      </c>
      <c r="AE8718" s="1">
        <v>42774.724999999999</v>
      </c>
      <c r="AG8718" t="s">
        <v>47276</v>
      </c>
      <c r="AH8718" t="s">
        <v>51</v>
      </c>
      <c r="AJ8718" t="s">
        <v>53</v>
      </c>
      <c r="AL8718" t="s">
        <v>78</v>
      </c>
      <c r="AO8718" t="s">
        <v>8142</v>
      </c>
    </row>
    <row r="8719" spans="1:43" x14ac:dyDescent="0.35">
      <c r="A8719" t="s">
        <v>47277</v>
      </c>
      <c r="B8719" t="s">
        <v>47278</v>
      </c>
      <c r="C8719" t="s">
        <v>89</v>
      </c>
      <c r="F8719" t="s">
        <v>47279</v>
      </c>
      <c r="H8719" t="s">
        <v>47277</v>
      </c>
      <c r="J8719" t="s">
        <v>47000</v>
      </c>
      <c r="N8719" t="s">
        <v>17111</v>
      </c>
      <c r="O8719">
        <v>44906</v>
      </c>
      <c r="P8719" t="s">
        <v>50</v>
      </c>
      <c r="U8719" s="1">
        <v>44958</v>
      </c>
      <c r="V8719" s="1">
        <v>44958</v>
      </c>
      <c r="AC8719" t="s">
        <v>53</v>
      </c>
      <c r="AD8719">
        <v>2969570414</v>
      </c>
      <c r="AE8719" s="1">
        <v>40940.538888888892</v>
      </c>
      <c r="AG8719" t="s">
        <v>47280</v>
      </c>
      <c r="AH8719" t="s">
        <v>51</v>
      </c>
      <c r="AJ8719" t="s">
        <v>53</v>
      </c>
      <c r="AO8719" t="s">
        <v>8142</v>
      </c>
    </row>
    <row r="8720" spans="1:43" x14ac:dyDescent="0.35">
      <c r="A8720" t="s">
        <v>47281</v>
      </c>
      <c r="B8720" t="s">
        <v>47282</v>
      </c>
      <c r="C8720" t="s">
        <v>8376</v>
      </c>
      <c r="F8720" t="s">
        <v>47283</v>
      </c>
      <c r="H8720" t="s">
        <v>47281</v>
      </c>
      <c r="J8720" t="s">
        <v>13574</v>
      </c>
      <c r="N8720" t="s">
        <v>7488</v>
      </c>
      <c r="O8720">
        <v>3810</v>
      </c>
      <c r="P8720" t="s">
        <v>19709</v>
      </c>
      <c r="U8720" s="1">
        <v>44958</v>
      </c>
      <c r="V8720" s="1">
        <v>44958</v>
      </c>
      <c r="AC8720" t="s">
        <v>53</v>
      </c>
      <c r="AD8720">
        <v>2969823183</v>
      </c>
      <c r="AE8720" s="1">
        <v>43312.453472222223</v>
      </c>
      <c r="AG8720" t="s">
        <v>47284</v>
      </c>
      <c r="AH8720" t="s">
        <v>51</v>
      </c>
      <c r="AJ8720" t="s">
        <v>53</v>
      </c>
      <c r="AO8720" t="s">
        <v>8142</v>
      </c>
    </row>
    <row r="8721" spans="1:43" x14ac:dyDescent="0.35">
      <c r="A8721" t="s">
        <v>47285</v>
      </c>
      <c r="B8721" t="s">
        <v>47286</v>
      </c>
      <c r="C8721" t="s">
        <v>4884</v>
      </c>
      <c r="F8721" t="s">
        <v>47287</v>
      </c>
      <c r="H8721" t="s">
        <v>47285</v>
      </c>
      <c r="J8721" t="s">
        <v>12949</v>
      </c>
      <c r="N8721" t="s">
        <v>15086</v>
      </c>
      <c r="O8721">
        <v>47885</v>
      </c>
      <c r="P8721" t="s">
        <v>50</v>
      </c>
      <c r="U8721" s="1">
        <v>44958</v>
      </c>
      <c r="V8721" s="1">
        <v>44958</v>
      </c>
      <c r="AC8721" t="s">
        <v>53</v>
      </c>
      <c r="AD8721">
        <v>2969735272</v>
      </c>
      <c r="AE8721" s="1">
        <v>42845.40902777778</v>
      </c>
      <c r="AG8721" t="s">
        <v>47288</v>
      </c>
      <c r="AH8721" t="s">
        <v>51</v>
      </c>
      <c r="AJ8721" t="s">
        <v>53</v>
      </c>
      <c r="AO8721" t="s">
        <v>8142</v>
      </c>
    </row>
    <row r="8722" spans="1:43" x14ac:dyDescent="0.35">
      <c r="A8722" t="s">
        <v>47289</v>
      </c>
      <c r="B8722" t="s">
        <v>6757</v>
      </c>
      <c r="C8722" t="s">
        <v>320</v>
      </c>
      <c r="F8722" t="s">
        <v>47290</v>
      </c>
      <c r="H8722" t="s">
        <v>47291</v>
      </c>
      <c r="J8722" t="s">
        <v>20037</v>
      </c>
      <c r="K8722" t="s">
        <v>47292</v>
      </c>
      <c r="M8722" t="s">
        <v>15485</v>
      </c>
      <c r="N8722" t="s">
        <v>2409</v>
      </c>
      <c r="O8722">
        <v>86321</v>
      </c>
      <c r="P8722" t="s">
        <v>50</v>
      </c>
      <c r="U8722" s="1">
        <v>44958</v>
      </c>
      <c r="V8722" s="1">
        <v>44958</v>
      </c>
      <c r="AC8722" t="s">
        <v>53</v>
      </c>
      <c r="AD8722">
        <v>2973690796</v>
      </c>
      <c r="AE8722" s="1">
        <v>45188.417361111111</v>
      </c>
      <c r="AG8722" t="s">
        <v>47293</v>
      </c>
      <c r="AH8722" t="s">
        <v>51</v>
      </c>
      <c r="AJ8722" t="s">
        <v>53</v>
      </c>
      <c r="AO8722" t="s">
        <v>8142</v>
      </c>
    </row>
    <row r="8723" spans="1:43" x14ac:dyDescent="0.35">
      <c r="A8723" t="s">
        <v>47294</v>
      </c>
      <c r="B8723" t="s">
        <v>47295</v>
      </c>
      <c r="C8723" t="s">
        <v>952</v>
      </c>
      <c r="H8723" t="s">
        <v>47294</v>
      </c>
      <c r="J8723" t="s">
        <v>11720</v>
      </c>
      <c r="K8723" t="s">
        <v>6655</v>
      </c>
      <c r="M8723" t="s">
        <v>6656</v>
      </c>
      <c r="N8723" t="s">
        <v>6657</v>
      </c>
      <c r="O8723">
        <v>68102</v>
      </c>
      <c r="P8723" t="s">
        <v>50</v>
      </c>
      <c r="U8723" s="1">
        <v>44958</v>
      </c>
      <c r="V8723" s="1">
        <v>44958</v>
      </c>
      <c r="AC8723" t="s">
        <v>53</v>
      </c>
      <c r="AD8723">
        <v>2969472760</v>
      </c>
      <c r="AE8723" s="1">
        <v>36916.71597222222</v>
      </c>
      <c r="AG8723" t="s">
        <v>47296</v>
      </c>
      <c r="AH8723" t="s">
        <v>51</v>
      </c>
      <c r="AJ8723" t="s">
        <v>53</v>
      </c>
      <c r="AO8723" t="s">
        <v>8142</v>
      </c>
    </row>
    <row r="8724" spans="1:43" x14ac:dyDescent="0.35">
      <c r="A8724" t="s">
        <v>47297</v>
      </c>
      <c r="B8724" t="s">
        <v>16673</v>
      </c>
      <c r="C8724" t="s">
        <v>258</v>
      </c>
      <c r="F8724" t="s">
        <v>47298</v>
      </c>
      <c r="H8724" t="s">
        <v>47297</v>
      </c>
      <c r="J8724" t="s">
        <v>47299</v>
      </c>
      <c r="P8724" t="s">
        <v>50</v>
      </c>
      <c r="U8724" s="1">
        <v>44958</v>
      </c>
      <c r="V8724" s="1">
        <v>44958</v>
      </c>
      <c r="W8724" s="1">
        <v>44958.869444444441</v>
      </c>
      <c r="X8724" s="1">
        <v>44958.869444444441</v>
      </c>
      <c r="AC8724" t="s">
        <v>53</v>
      </c>
      <c r="AD8724">
        <v>2969942946</v>
      </c>
      <c r="AE8724" s="1">
        <v>43837.443749999999</v>
      </c>
      <c r="AG8724" t="s">
        <v>47300</v>
      </c>
      <c r="AH8724" t="s">
        <v>51</v>
      </c>
      <c r="AJ8724" t="s">
        <v>53</v>
      </c>
      <c r="AL8724" t="s">
        <v>78</v>
      </c>
      <c r="AO8724" t="s">
        <v>8142</v>
      </c>
    </row>
    <row r="8725" spans="1:43" x14ac:dyDescent="0.35">
      <c r="A8725" t="s">
        <v>47301</v>
      </c>
      <c r="B8725" t="s">
        <v>47302</v>
      </c>
      <c r="C8725" t="s">
        <v>309</v>
      </c>
      <c r="F8725" t="s">
        <v>47303</v>
      </c>
      <c r="H8725" t="s">
        <v>47301</v>
      </c>
      <c r="J8725" t="s">
        <v>28591</v>
      </c>
      <c r="N8725" t="s">
        <v>12913</v>
      </c>
      <c r="O8725">
        <v>35951</v>
      </c>
      <c r="P8725" t="s">
        <v>50</v>
      </c>
      <c r="U8725" s="1">
        <v>44958</v>
      </c>
      <c r="V8725" s="1">
        <v>44958</v>
      </c>
      <c r="AC8725" t="s">
        <v>53</v>
      </c>
      <c r="AD8725">
        <v>2969554588</v>
      </c>
      <c r="AE8725" s="1">
        <v>40414.666666666664</v>
      </c>
      <c r="AG8725" t="s">
        <v>47304</v>
      </c>
      <c r="AH8725" t="s">
        <v>51</v>
      </c>
      <c r="AJ8725" t="s">
        <v>53</v>
      </c>
      <c r="AO8725" t="s">
        <v>8142</v>
      </c>
    </row>
    <row r="8726" spans="1:43" x14ac:dyDescent="0.35">
      <c r="A8726" t="s">
        <v>47305</v>
      </c>
      <c r="B8726" t="s">
        <v>5258</v>
      </c>
      <c r="C8726" t="s">
        <v>5456</v>
      </c>
      <c r="F8726" t="s">
        <v>47306</v>
      </c>
      <c r="H8726" t="s">
        <v>47305</v>
      </c>
      <c r="J8726" t="s">
        <v>13574</v>
      </c>
      <c r="N8726" t="s">
        <v>7488</v>
      </c>
      <c r="O8726">
        <v>3815</v>
      </c>
      <c r="P8726" t="s">
        <v>19709</v>
      </c>
      <c r="U8726" s="1">
        <v>44958</v>
      </c>
      <c r="V8726" s="1">
        <v>44958</v>
      </c>
      <c r="AC8726" t="s">
        <v>53</v>
      </c>
      <c r="AD8726">
        <v>2969823183</v>
      </c>
      <c r="AE8726" s="1">
        <v>43312.453472222223</v>
      </c>
      <c r="AG8726" t="s">
        <v>47307</v>
      </c>
      <c r="AH8726" t="s">
        <v>51</v>
      </c>
      <c r="AJ8726" t="s">
        <v>53</v>
      </c>
      <c r="AO8726" t="s">
        <v>8142</v>
      </c>
    </row>
    <row r="8727" spans="1:43" x14ac:dyDescent="0.35">
      <c r="A8727" t="s">
        <v>47308</v>
      </c>
      <c r="B8727" t="s">
        <v>47309</v>
      </c>
      <c r="C8727" t="s">
        <v>24064</v>
      </c>
      <c r="F8727" t="s">
        <v>47310</v>
      </c>
      <c r="H8727" t="s">
        <v>47308</v>
      </c>
      <c r="J8727" t="s">
        <v>13574</v>
      </c>
      <c r="K8727" t="s">
        <v>47311</v>
      </c>
      <c r="M8727" t="s">
        <v>47312</v>
      </c>
      <c r="N8727" t="s">
        <v>47313</v>
      </c>
      <c r="O8727">
        <v>58170</v>
      </c>
      <c r="P8727" t="s">
        <v>13276</v>
      </c>
      <c r="U8727" s="1">
        <v>44958</v>
      </c>
      <c r="V8727" s="1">
        <v>44958</v>
      </c>
      <c r="AC8727" t="s">
        <v>53</v>
      </c>
      <c r="AD8727">
        <v>2969823183</v>
      </c>
      <c r="AE8727" s="1">
        <v>43312.453472222223</v>
      </c>
      <c r="AG8727" t="s">
        <v>47314</v>
      </c>
      <c r="AH8727" t="s">
        <v>51</v>
      </c>
      <c r="AJ8727" t="s">
        <v>53</v>
      </c>
      <c r="AO8727" t="s">
        <v>8142</v>
      </c>
    </row>
    <row r="8728" spans="1:43" x14ac:dyDescent="0.35">
      <c r="A8728" t="s">
        <v>47315</v>
      </c>
      <c r="B8728" t="s">
        <v>2387</v>
      </c>
      <c r="C8728" t="s">
        <v>2615</v>
      </c>
      <c r="F8728" t="s">
        <v>47316</v>
      </c>
      <c r="G8728" t="s">
        <v>47317</v>
      </c>
      <c r="H8728" t="s">
        <v>47318</v>
      </c>
      <c r="I8728" t="s">
        <v>169</v>
      </c>
      <c r="J8728" t="s">
        <v>32315</v>
      </c>
      <c r="K8728" t="s">
        <v>32316</v>
      </c>
      <c r="M8728" t="s">
        <v>19948</v>
      </c>
      <c r="N8728" t="s">
        <v>32317</v>
      </c>
      <c r="O8728" t="s">
        <v>3690</v>
      </c>
      <c r="P8728" t="s">
        <v>50</v>
      </c>
      <c r="U8728" s="1">
        <v>44958</v>
      </c>
      <c r="V8728" s="1">
        <v>44958</v>
      </c>
      <c r="AC8728" t="s">
        <v>53</v>
      </c>
      <c r="AD8728">
        <v>2969473071</v>
      </c>
      <c r="AE8728" s="1">
        <v>36957</v>
      </c>
      <c r="AG8728" t="s">
        <v>47319</v>
      </c>
      <c r="AH8728" t="s">
        <v>51</v>
      </c>
      <c r="AJ8728" t="s">
        <v>53</v>
      </c>
      <c r="AO8728" t="s">
        <v>5443</v>
      </c>
    </row>
    <row r="8729" spans="1:43" x14ac:dyDescent="0.35">
      <c r="A8729" t="s">
        <v>47320</v>
      </c>
      <c r="B8729" t="s">
        <v>47321</v>
      </c>
      <c r="C8729" t="s">
        <v>5850</v>
      </c>
      <c r="F8729" t="s">
        <v>47322</v>
      </c>
      <c r="H8729" t="s">
        <v>47320</v>
      </c>
      <c r="J8729" t="s">
        <v>47323</v>
      </c>
      <c r="K8729" t="s">
        <v>47324</v>
      </c>
      <c r="M8729" t="s">
        <v>32057</v>
      </c>
      <c r="N8729" t="s">
        <v>65</v>
      </c>
      <c r="O8729">
        <v>80026</v>
      </c>
      <c r="P8729" t="s">
        <v>50</v>
      </c>
      <c r="U8729" s="1">
        <v>44958</v>
      </c>
      <c r="V8729" s="1">
        <v>44958</v>
      </c>
      <c r="W8729" s="1">
        <v>44958.74722222222</v>
      </c>
      <c r="X8729" s="1">
        <v>44958.74722222222</v>
      </c>
      <c r="AC8729" t="s">
        <v>53</v>
      </c>
      <c r="AD8729">
        <v>2969758956</v>
      </c>
      <c r="AE8729" s="1">
        <v>43006.527777777781</v>
      </c>
      <c r="AF8729" t="s">
        <v>47325</v>
      </c>
      <c r="AG8729" t="s">
        <v>47326</v>
      </c>
      <c r="AH8729" t="s">
        <v>51</v>
      </c>
      <c r="AJ8729" t="s">
        <v>53</v>
      </c>
      <c r="AL8729" t="s">
        <v>68</v>
      </c>
      <c r="AO8729" t="s">
        <v>5443</v>
      </c>
      <c r="AP8729" s="1">
        <v>45225.406944444447</v>
      </c>
      <c r="AQ8729" s="1">
        <v>45225.388194444444</v>
      </c>
    </row>
    <row r="8730" spans="1:43" x14ac:dyDescent="0.35">
      <c r="A8730" t="s">
        <v>47327</v>
      </c>
      <c r="B8730" t="s">
        <v>47328</v>
      </c>
      <c r="C8730" t="s">
        <v>27188</v>
      </c>
      <c r="F8730" t="s">
        <v>47329</v>
      </c>
      <c r="H8730" t="s">
        <v>47327</v>
      </c>
      <c r="J8730" t="s">
        <v>47330</v>
      </c>
      <c r="K8730" t="s">
        <v>47331</v>
      </c>
      <c r="M8730" t="s">
        <v>3412</v>
      </c>
      <c r="N8730" t="s">
        <v>65</v>
      </c>
      <c r="O8730">
        <v>80751</v>
      </c>
      <c r="P8730" t="s">
        <v>50</v>
      </c>
      <c r="U8730" s="1">
        <v>44958</v>
      </c>
      <c r="V8730" s="1">
        <v>44958</v>
      </c>
      <c r="W8730" s="1">
        <v>44958.691666666666</v>
      </c>
      <c r="X8730" s="1">
        <v>44958.691666666666</v>
      </c>
      <c r="AC8730" t="s">
        <v>53</v>
      </c>
      <c r="AD8730">
        <v>1000000001</v>
      </c>
      <c r="AE8730" s="1">
        <v>39973.351388888892</v>
      </c>
      <c r="AF8730" t="s">
        <v>3377</v>
      </c>
      <c r="AG8730" t="s">
        <v>47332</v>
      </c>
      <c r="AH8730" t="s">
        <v>51</v>
      </c>
      <c r="AJ8730" t="s">
        <v>53</v>
      </c>
      <c r="AL8730" t="s">
        <v>78</v>
      </c>
      <c r="AO8730" t="s">
        <v>5443</v>
      </c>
      <c r="AP8730" s="1">
        <v>44958.690972222219</v>
      </c>
    </row>
    <row r="8731" spans="1:43" x14ac:dyDescent="0.35">
      <c r="A8731" t="s">
        <v>47333</v>
      </c>
      <c r="B8731" t="s">
        <v>24815</v>
      </c>
      <c r="C8731" t="s">
        <v>3285</v>
      </c>
      <c r="F8731" t="s">
        <v>47334</v>
      </c>
      <c r="H8731" t="s">
        <v>47333</v>
      </c>
      <c r="J8731" t="s">
        <v>47335</v>
      </c>
      <c r="K8731" t="s">
        <v>47336</v>
      </c>
      <c r="M8731" t="s">
        <v>9168</v>
      </c>
      <c r="N8731" t="s">
        <v>253</v>
      </c>
      <c r="O8731">
        <v>87124</v>
      </c>
      <c r="P8731" t="s">
        <v>50</v>
      </c>
      <c r="U8731" s="1">
        <v>44958</v>
      </c>
      <c r="V8731" s="1">
        <v>44958</v>
      </c>
      <c r="W8731" s="1">
        <v>44958.373611111114</v>
      </c>
      <c r="X8731" s="1">
        <v>44958.373611111114</v>
      </c>
      <c r="AC8731" t="s">
        <v>53</v>
      </c>
      <c r="AD8731">
        <v>1000000001</v>
      </c>
      <c r="AE8731" s="1">
        <v>39973.351388888892</v>
      </c>
      <c r="AF8731" t="s">
        <v>3377</v>
      </c>
      <c r="AG8731" t="s">
        <v>47337</v>
      </c>
      <c r="AH8731" t="s">
        <v>51</v>
      </c>
      <c r="AJ8731" t="s">
        <v>53</v>
      </c>
      <c r="AL8731" t="s">
        <v>78</v>
      </c>
      <c r="AO8731" t="s">
        <v>5443</v>
      </c>
      <c r="AP8731" s="1">
        <v>44958.372916666667</v>
      </c>
    </row>
    <row r="8732" spans="1:43" x14ac:dyDescent="0.35">
      <c r="A8732" t="s">
        <v>47338</v>
      </c>
      <c r="B8732" t="s">
        <v>21086</v>
      </c>
      <c r="C8732" t="s">
        <v>97</v>
      </c>
      <c r="F8732" t="s">
        <v>47339</v>
      </c>
      <c r="H8732" t="s">
        <v>47338</v>
      </c>
      <c r="J8732" t="s">
        <v>47340</v>
      </c>
      <c r="K8732" t="s">
        <v>47341</v>
      </c>
      <c r="M8732" t="s">
        <v>7169</v>
      </c>
      <c r="N8732" t="s">
        <v>65</v>
      </c>
      <c r="O8732">
        <v>80459</v>
      </c>
      <c r="P8732" t="s">
        <v>50</v>
      </c>
      <c r="U8732" s="1">
        <v>44958</v>
      </c>
      <c r="V8732" s="1">
        <v>44958</v>
      </c>
      <c r="W8732" s="1">
        <v>44958.302777777775</v>
      </c>
      <c r="X8732" s="1">
        <v>44958.302777777775</v>
      </c>
      <c r="AC8732" t="s">
        <v>51</v>
      </c>
      <c r="AD8732">
        <v>1000000001</v>
      </c>
      <c r="AE8732" s="1">
        <v>39973.351388888892</v>
      </c>
      <c r="AF8732" t="s">
        <v>3377</v>
      </c>
      <c r="AG8732" t="s">
        <v>47342</v>
      </c>
      <c r="AH8732" t="s">
        <v>51</v>
      </c>
      <c r="AJ8732" t="s">
        <v>53</v>
      </c>
      <c r="AL8732" t="s">
        <v>78</v>
      </c>
      <c r="AO8732" t="s">
        <v>5443</v>
      </c>
      <c r="AP8732" s="1">
        <v>44989.614583333336</v>
      </c>
    </row>
    <row r="8733" spans="1:43" x14ac:dyDescent="0.35">
      <c r="A8733" t="s">
        <v>47343</v>
      </c>
      <c r="B8733" t="s">
        <v>47344</v>
      </c>
      <c r="C8733" t="s">
        <v>12366</v>
      </c>
      <c r="F8733" t="s">
        <v>47345</v>
      </c>
      <c r="H8733" t="s">
        <v>47343</v>
      </c>
      <c r="J8733" t="s">
        <v>47346</v>
      </c>
      <c r="N8733" t="s">
        <v>398</v>
      </c>
      <c r="O8733">
        <v>88330</v>
      </c>
      <c r="P8733" t="s">
        <v>50</v>
      </c>
      <c r="U8733" s="1">
        <v>44958</v>
      </c>
      <c r="V8733" s="1">
        <v>44958</v>
      </c>
      <c r="W8733" s="1">
        <v>44958.203472222223</v>
      </c>
      <c r="X8733" s="1">
        <v>44958.203472222223</v>
      </c>
      <c r="AC8733" t="s">
        <v>53</v>
      </c>
      <c r="AD8733">
        <v>1000000001</v>
      </c>
      <c r="AE8733" s="1">
        <v>39973.351388888892</v>
      </c>
      <c r="AF8733" t="s">
        <v>3377</v>
      </c>
      <c r="AG8733" t="s">
        <v>47347</v>
      </c>
      <c r="AH8733" t="s">
        <v>51</v>
      </c>
      <c r="AJ8733" t="s">
        <v>53</v>
      </c>
      <c r="AL8733" t="s">
        <v>78</v>
      </c>
      <c r="AO8733" t="s">
        <v>8142</v>
      </c>
      <c r="AP8733" s="1">
        <v>44967.948611111111</v>
      </c>
    </row>
    <row r="8734" spans="1:43" x14ac:dyDescent="0.35">
      <c r="A8734" t="s">
        <v>47348</v>
      </c>
      <c r="B8734" t="s">
        <v>47349</v>
      </c>
      <c r="C8734" t="s">
        <v>24131</v>
      </c>
      <c r="F8734" t="s">
        <v>47</v>
      </c>
      <c r="H8734" t="s">
        <v>47350</v>
      </c>
      <c r="J8734" t="s">
        <v>49</v>
      </c>
      <c r="P8734" t="s">
        <v>50</v>
      </c>
      <c r="U8734" s="1">
        <v>44958</v>
      </c>
      <c r="V8734" s="1">
        <v>44958</v>
      </c>
      <c r="W8734" s="1">
        <v>44977.540277777778</v>
      </c>
      <c r="X8734" s="1">
        <v>45133.537499999999</v>
      </c>
      <c r="AC8734" t="s">
        <v>53</v>
      </c>
      <c r="AD8734">
        <v>1000000000</v>
      </c>
      <c r="AE8734" s="1">
        <v>37295</v>
      </c>
      <c r="AG8734" t="s">
        <v>47351</v>
      </c>
      <c r="AH8734" t="s">
        <v>51</v>
      </c>
      <c r="AJ8734" t="s">
        <v>53</v>
      </c>
      <c r="AL8734" t="s">
        <v>78</v>
      </c>
      <c r="AO8734" t="s">
        <v>5443</v>
      </c>
      <c r="AP8734" s="1">
        <v>45029.375</v>
      </c>
    </row>
    <row r="8735" spans="1:43" x14ac:dyDescent="0.35">
      <c r="A8735" t="s">
        <v>47352</v>
      </c>
      <c r="B8735" t="s">
        <v>16251</v>
      </c>
      <c r="C8735" t="s">
        <v>3118</v>
      </c>
      <c r="F8735" t="s">
        <v>47353</v>
      </c>
      <c r="H8735" t="s">
        <v>47352</v>
      </c>
      <c r="J8735" t="s">
        <v>6387</v>
      </c>
      <c r="K8735" t="s">
        <v>11844</v>
      </c>
      <c r="M8735" t="s">
        <v>1272</v>
      </c>
      <c r="N8735" t="s">
        <v>65</v>
      </c>
      <c r="O8735">
        <v>80403</v>
      </c>
      <c r="P8735" t="s">
        <v>50</v>
      </c>
      <c r="U8735" s="1">
        <v>44958</v>
      </c>
      <c r="V8735" s="1">
        <v>44958</v>
      </c>
      <c r="W8735" s="1">
        <v>44958.265277777777</v>
      </c>
      <c r="X8735" s="1">
        <v>44958.265277777777</v>
      </c>
      <c r="AC8735" t="s">
        <v>53</v>
      </c>
      <c r="AD8735">
        <v>2969484892</v>
      </c>
      <c r="AE8735" s="1">
        <v>37756</v>
      </c>
      <c r="AF8735" t="s">
        <v>11845</v>
      </c>
      <c r="AG8735" t="s">
        <v>47354</v>
      </c>
      <c r="AH8735" t="s">
        <v>51</v>
      </c>
      <c r="AJ8735" t="s">
        <v>53</v>
      </c>
      <c r="AL8735" t="s">
        <v>68</v>
      </c>
      <c r="AO8735" t="s">
        <v>5443</v>
      </c>
      <c r="AP8735" s="1">
        <v>45427.433333333334</v>
      </c>
    </row>
    <row r="8736" spans="1:43" x14ac:dyDescent="0.35">
      <c r="A8736" t="s">
        <v>47355</v>
      </c>
      <c r="B8736" t="s">
        <v>47356</v>
      </c>
      <c r="C8736" t="s">
        <v>47357</v>
      </c>
      <c r="F8736" t="s">
        <v>47358</v>
      </c>
      <c r="H8736" t="s">
        <v>47355</v>
      </c>
      <c r="J8736" t="s">
        <v>6387</v>
      </c>
      <c r="K8736" t="s">
        <v>47359</v>
      </c>
      <c r="M8736" t="s">
        <v>16467</v>
      </c>
      <c r="N8736" t="s">
        <v>4353</v>
      </c>
      <c r="O8736">
        <v>97756</v>
      </c>
      <c r="P8736" t="s">
        <v>50</v>
      </c>
      <c r="U8736" s="1">
        <v>44958</v>
      </c>
      <c r="V8736" s="1">
        <v>44958</v>
      </c>
      <c r="AC8736" t="s">
        <v>53</v>
      </c>
      <c r="AD8736">
        <v>2969484892</v>
      </c>
      <c r="AE8736" s="1">
        <v>37756</v>
      </c>
      <c r="AG8736" t="s">
        <v>47360</v>
      </c>
      <c r="AH8736" t="s">
        <v>51</v>
      </c>
      <c r="AJ8736" t="s">
        <v>53</v>
      </c>
      <c r="AO8736" t="s">
        <v>8142</v>
      </c>
    </row>
    <row r="8737" spans="1:43" x14ac:dyDescent="0.35">
      <c r="A8737" t="s">
        <v>47361</v>
      </c>
      <c r="B8737" t="s">
        <v>14865</v>
      </c>
      <c r="C8737" t="s">
        <v>47362</v>
      </c>
      <c r="F8737" t="s">
        <v>47363</v>
      </c>
      <c r="H8737" t="s">
        <v>47361</v>
      </c>
      <c r="J8737" t="s">
        <v>19107</v>
      </c>
      <c r="N8737" t="s">
        <v>19616</v>
      </c>
      <c r="O8737">
        <v>33559</v>
      </c>
      <c r="P8737" t="s">
        <v>50</v>
      </c>
      <c r="U8737" s="1">
        <v>44958</v>
      </c>
      <c r="V8737" s="1">
        <v>44958</v>
      </c>
      <c r="AC8737" t="s">
        <v>53</v>
      </c>
      <c r="AD8737">
        <v>2969474637</v>
      </c>
      <c r="AE8737" s="1">
        <v>37110.529861111114</v>
      </c>
      <c r="AG8737" t="s">
        <v>47364</v>
      </c>
      <c r="AH8737" t="s">
        <v>51</v>
      </c>
      <c r="AJ8737" t="s">
        <v>53</v>
      </c>
      <c r="AO8737" t="s">
        <v>8142</v>
      </c>
    </row>
    <row r="8738" spans="1:43" x14ac:dyDescent="0.35">
      <c r="A8738" t="s">
        <v>47365</v>
      </c>
      <c r="B8738" t="s">
        <v>45</v>
      </c>
      <c r="C8738" t="s">
        <v>13337</v>
      </c>
      <c r="H8738" t="s">
        <v>14847</v>
      </c>
      <c r="I8738" t="s">
        <v>415</v>
      </c>
      <c r="J8738" t="s">
        <v>491</v>
      </c>
      <c r="N8738" t="s">
        <v>40968</v>
      </c>
      <c r="O8738">
        <v>59808</v>
      </c>
      <c r="P8738" t="s">
        <v>50</v>
      </c>
      <c r="U8738" s="1">
        <v>44958.397916666669</v>
      </c>
      <c r="V8738" s="1">
        <v>44958.397916666669</v>
      </c>
      <c r="AC8738" t="s">
        <v>53</v>
      </c>
      <c r="AD8738">
        <v>2969472760</v>
      </c>
      <c r="AE8738" s="1">
        <v>36916.71597222222</v>
      </c>
      <c r="AG8738" t="s">
        <v>47366</v>
      </c>
      <c r="AH8738" t="s">
        <v>53</v>
      </c>
      <c r="AJ8738" t="s">
        <v>53</v>
      </c>
      <c r="AK8738" t="s">
        <v>13346</v>
      </c>
      <c r="AO8738" t="s">
        <v>54</v>
      </c>
    </row>
    <row r="8739" spans="1:43" x14ac:dyDescent="0.35">
      <c r="A8739" t="s">
        <v>47367</v>
      </c>
      <c r="B8739" t="s">
        <v>38248</v>
      </c>
      <c r="C8739" t="s">
        <v>519</v>
      </c>
      <c r="F8739" t="s">
        <v>47368</v>
      </c>
      <c r="H8739" t="s">
        <v>47369</v>
      </c>
      <c r="J8739" t="s">
        <v>46208</v>
      </c>
      <c r="P8739" t="s">
        <v>50</v>
      </c>
      <c r="U8739" s="1">
        <v>44959</v>
      </c>
      <c r="V8739" s="1">
        <v>44959</v>
      </c>
      <c r="AC8739" t="s">
        <v>53</v>
      </c>
      <c r="AD8739">
        <v>2969570414</v>
      </c>
      <c r="AE8739" s="1">
        <v>40940.538888888892</v>
      </c>
      <c r="AG8739" t="s">
        <v>47370</v>
      </c>
      <c r="AH8739" t="s">
        <v>51</v>
      </c>
      <c r="AJ8739" t="s">
        <v>53</v>
      </c>
      <c r="AO8739" t="s">
        <v>8142</v>
      </c>
    </row>
    <row r="8740" spans="1:43" x14ac:dyDescent="0.35">
      <c r="A8740" t="s">
        <v>47371</v>
      </c>
      <c r="B8740" t="s">
        <v>11133</v>
      </c>
      <c r="C8740" t="s">
        <v>47372</v>
      </c>
      <c r="F8740" t="s">
        <v>47373</v>
      </c>
      <c r="H8740" t="s">
        <v>47371</v>
      </c>
      <c r="J8740" t="s">
        <v>3788</v>
      </c>
      <c r="N8740" t="s">
        <v>637</v>
      </c>
      <c r="O8740">
        <v>79928</v>
      </c>
      <c r="P8740" t="s">
        <v>50</v>
      </c>
      <c r="U8740" s="1">
        <v>44959</v>
      </c>
      <c r="V8740" s="1">
        <v>44959</v>
      </c>
      <c r="W8740" s="1">
        <v>44959.379166666666</v>
      </c>
      <c r="X8740" s="1">
        <v>44959.379166666666</v>
      </c>
      <c r="AC8740" t="s">
        <v>53</v>
      </c>
      <c r="AD8740">
        <v>1000000001</v>
      </c>
      <c r="AE8740" s="1">
        <v>39973.351388888892</v>
      </c>
      <c r="AF8740" t="s">
        <v>3377</v>
      </c>
      <c r="AG8740" t="s">
        <v>47374</v>
      </c>
      <c r="AH8740" t="s">
        <v>51</v>
      </c>
      <c r="AJ8740" t="s">
        <v>53</v>
      </c>
      <c r="AL8740" t="s">
        <v>78</v>
      </c>
      <c r="AO8740" t="s">
        <v>8142</v>
      </c>
    </row>
    <row r="8741" spans="1:43" x14ac:dyDescent="0.35">
      <c r="A8741" t="s">
        <v>47375</v>
      </c>
      <c r="B8741" t="s">
        <v>47376</v>
      </c>
      <c r="C8741" t="s">
        <v>47377</v>
      </c>
      <c r="F8741" t="s">
        <v>47378</v>
      </c>
      <c r="H8741" t="s">
        <v>47379</v>
      </c>
      <c r="J8741" t="s">
        <v>14987</v>
      </c>
      <c r="K8741" t="s">
        <v>14988</v>
      </c>
      <c r="M8741" t="s">
        <v>3848</v>
      </c>
      <c r="N8741" t="s">
        <v>8111</v>
      </c>
      <c r="O8741">
        <v>61665</v>
      </c>
      <c r="P8741" t="s">
        <v>50</v>
      </c>
      <c r="U8741" s="1">
        <v>44959</v>
      </c>
      <c r="V8741" s="1">
        <v>44959</v>
      </c>
      <c r="AC8741" t="s">
        <v>51</v>
      </c>
      <c r="AD8741">
        <v>2969471864</v>
      </c>
      <c r="AE8741" s="1">
        <v>36914</v>
      </c>
      <c r="AG8741" t="s">
        <v>47380</v>
      </c>
      <c r="AH8741" t="s">
        <v>51</v>
      </c>
      <c r="AJ8741" t="s">
        <v>53</v>
      </c>
      <c r="AO8741" t="s">
        <v>5443</v>
      </c>
    </row>
    <row r="8742" spans="1:43" x14ac:dyDescent="0.35">
      <c r="A8742" t="s">
        <v>47381</v>
      </c>
      <c r="B8742" t="s">
        <v>15065</v>
      </c>
      <c r="C8742" t="s">
        <v>1728</v>
      </c>
      <c r="H8742" t="s">
        <v>47381</v>
      </c>
      <c r="J8742" t="s">
        <v>47382</v>
      </c>
      <c r="K8742" t="s">
        <v>47383</v>
      </c>
      <c r="M8742" t="s">
        <v>3678</v>
      </c>
      <c r="N8742" t="s">
        <v>253</v>
      </c>
      <c r="O8742">
        <v>88220</v>
      </c>
      <c r="P8742" t="s">
        <v>50</v>
      </c>
      <c r="U8742" s="1">
        <v>44959</v>
      </c>
      <c r="V8742" s="1">
        <v>44959</v>
      </c>
      <c r="W8742" s="1">
        <v>44959.457638888889</v>
      </c>
      <c r="X8742" s="1">
        <v>44959.457638888889</v>
      </c>
      <c r="AC8742" t="s">
        <v>53</v>
      </c>
      <c r="AD8742">
        <v>2969873306</v>
      </c>
      <c r="AE8742" s="1">
        <v>43531.586805555555</v>
      </c>
      <c r="AF8742" t="s">
        <v>47384</v>
      </c>
      <c r="AG8742" t="s">
        <v>47385</v>
      </c>
      <c r="AH8742" t="s">
        <v>51</v>
      </c>
      <c r="AJ8742" t="s">
        <v>53</v>
      </c>
      <c r="AL8742" t="s">
        <v>68</v>
      </c>
      <c r="AO8742" t="s">
        <v>8142</v>
      </c>
    </row>
    <row r="8743" spans="1:43" x14ac:dyDescent="0.35">
      <c r="A8743" t="s">
        <v>47386</v>
      </c>
      <c r="B8743" t="s">
        <v>2664</v>
      </c>
      <c r="C8743" t="s">
        <v>106</v>
      </c>
      <c r="F8743" t="s">
        <v>47387</v>
      </c>
      <c r="H8743" t="s">
        <v>47388</v>
      </c>
      <c r="J8743" t="s">
        <v>47389</v>
      </c>
      <c r="K8743" t="s">
        <v>47390</v>
      </c>
      <c r="M8743" t="s">
        <v>6585</v>
      </c>
      <c r="N8743" t="s">
        <v>65</v>
      </c>
      <c r="O8743">
        <v>81122</v>
      </c>
      <c r="P8743" t="s">
        <v>50</v>
      </c>
      <c r="U8743" s="1">
        <v>44959</v>
      </c>
      <c r="V8743" s="1">
        <v>44959</v>
      </c>
      <c r="W8743" s="1">
        <v>44959.386111111111</v>
      </c>
      <c r="X8743" s="1">
        <v>44959.386111111111</v>
      </c>
      <c r="AC8743" t="s">
        <v>53</v>
      </c>
      <c r="AD8743">
        <v>2969591952</v>
      </c>
      <c r="AE8743" s="1">
        <v>41407.664583333331</v>
      </c>
      <c r="AF8743" t="s">
        <v>47391</v>
      </c>
      <c r="AG8743" t="s">
        <v>47392</v>
      </c>
      <c r="AH8743" t="s">
        <v>51</v>
      </c>
      <c r="AJ8743" t="s">
        <v>53</v>
      </c>
      <c r="AL8743" t="s">
        <v>68</v>
      </c>
      <c r="AO8743" t="s">
        <v>5443</v>
      </c>
      <c r="AP8743" s="1">
        <v>45001.388888888891</v>
      </c>
      <c r="AQ8743" s="1">
        <v>44959.402083333334</v>
      </c>
    </row>
    <row r="8744" spans="1:43" x14ac:dyDescent="0.35">
      <c r="A8744" t="s">
        <v>47393</v>
      </c>
      <c r="B8744" t="s">
        <v>47394</v>
      </c>
      <c r="C8744" t="s">
        <v>702</v>
      </c>
      <c r="F8744" t="s">
        <v>47395</v>
      </c>
      <c r="H8744" t="s">
        <v>47393</v>
      </c>
      <c r="J8744" t="s">
        <v>13744</v>
      </c>
      <c r="K8744" t="s">
        <v>47396</v>
      </c>
      <c r="M8744" t="s">
        <v>8901</v>
      </c>
      <c r="N8744" t="s">
        <v>15782</v>
      </c>
      <c r="O8744">
        <v>50010</v>
      </c>
      <c r="P8744" t="s">
        <v>50</v>
      </c>
      <c r="U8744" s="1">
        <v>44959</v>
      </c>
      <c r="V8744" s="1">
        <v>44959</v>
      </c>
      <c r="AC8744" t="s">
        <v>53</v>
      </c>
      <c r="AD8744">
        <v>2969474461</v>
      </c>
      <c r="AE8744" s="1">
        <v>37104.381944444445</v>
      </c>
      <c r="AG8744" t="s">
        <v>47397</v>
      </c>
      <c r="AH8744" t="s">
        <v>51</v>
      </c>
      <c r="AJ8744" t="s">
        <v>53</v>
      </c>
      <c r="AO8744" t="s">
        <v>8142</v>
      </c>
    </row>
    <row r="8745" spans="1:43" x14ac:dyDescent="0.35">
      <c r="A8745" t="s">
        <v>47398</v>
      </c>
      <c r="B8745" t="s">
        <v>5249</v>
      </c>
      <c r="C8745" t="s">
        <v>21627</v>
      </c>
      <c r="F8745" t="s">
        <v>47399</v>
      </c>
      <c r="H8745" t="s">
        <v>47398</v>
      </c>
      <c r="J8745" t="s">
        <v>13574</v>
      </c>
      <c r="N8745" t="s">
        <v>7488</v>
      </c>
      <c r="O8745">
        <v>3810</v>
      </c>
      <c r="P8745" t="s">
        <v>19709</v>
      </c>
      <c r="U8745" s="1">
        <v>44959</v>
      </c>
      <c r="V8745" s="1">
        <v>44959</v>
      </c>
      <c r="AC8745" t="s">
        <v>53</v>
      </c>
      <c r="AD8745">
        <v>2969823183</v>
      </c>
      <c r="AE8745" s="1">
        <v>43312.453472222223</v>
      </c>
      <c r="AG8745" t="s">
        <v>47400</v>
      </c>
      <c r="AH8745" t="s">
        <v>51</v>
      </c>
      <c r="AJ8745" t="s">
        <v>53</v>
      </c>
      <c r="AO8745" t="s">
        <v>8142</v>
      </c>
    </row>
    <row r="8746" spans="1:43" x14ac:dyDescent="0.35">
      <c r="A8746" t="s">
        <v>47401</v>
      </c>
      <c r="B8746" t="s">
        <v>849</v>
      </c>
      <c r="C8746" t="s">
        <v>47402</v>
      </c>
      <c r="F8746" t="s">
        <v>47403</v>
      </c>
      <c r="H8746" t="s">
        <v>47401</v>
      </c>
      <c r="J8746" t="s">
        <v>13574</v>
      </c>
      <c r="N8746" t="s">
        <v>7488</v>
      </c>
      <c r="O8746">
        <v>3810</v>
      </c>
      <c r="P8746" t="s">
        <v>19709</v>
      </c>
      <c r="U8746" s="1">
        <v>44959</v>
      </c>
      <c r="V8746" s="1">
        <v>44959</v>
      </c>
      <c r="AC8746" t="s">
        <v>53</v>
      </c>
      <c r="AD8746">
        <v>2969823183</v>
      </c>
      <c r="AE8746" s="1">
        <v>43312.453472222223</v>
      </c>
      <c r="AG8746" t="s">
        <v>47404</v>
      </c>
      <c r="AH8746" t="s">
        <v>51</v>
      </c>
      <c r="AJ8746" t="s">
        <v>53</v>
      </c>
      <c r="AO8746" t="s">
        <v>8142</v>
      </c>
    </row>
    <row r="8747" spans="1:43" x14ac:dyDescent="0.35">
      <c r="A8747" t="s">
        <v>47405</v>
      </c>
      <c r="B8747" t="s">
        <v>2882</v>
      </c>
      <c r="C8747" t="s">
        <v>30181</v>
      </c>
      <c r="F8747" t="s">
        <v>47406</v>
      </c>
      <c r="H8747" t="s">
        <v>47407</v>
      </c>
      <c r="J8747" t="s">
        <v>47408</v>
      </c>
      <c r="K8747" t="s">
        <v>47409</v>
      </c>
      <c r="M8747" t="s">
        <v>10076</v>
      </c>
      <c r="N8747" t="s">
        <v>65</v>
      </c>
      <c r="O8747">
        <v>81082</v>
      </c>
      <c r="P8747" t="s">
        <v>50</v>
      </c>
      <c r="U8747" s="1">
        <v>44959</v>
      </c>
      <c r="V8747" s="1">
        <v>44959</v>
      </c>
      <c r="W8747" s="1">
        <v>44959.405555555553</v>
      </c>
      <c r="X8747" s="1">
        <v>44959.405555555553</v>
      </c>
      <c r="AC8747" t="s">
        <v>53</v>
      </c>
      <c r="AD8747">
        <v>2972295524</v>
      </c>
      <c r="AE8747" s="1">
        <v>44960.450694444444</v>
      </c>
      <c r="AF8747" t="s">
        <v>47410</v>
      </c>
      <c r="AG8747" t="s">
        <v>47411</v>
      </c>
      <c r="AH8747" t="s">
        <v>51</v>
      </c>
      <c r="AJ8747" t="s">
        <v>53</v>
      </c>
      <c r="AL8747" t="s">
        <v>68</v>
      </c>
      <c r="AO8747" t="s">
        <v>5443</v>
      </c>
      <c r="AP8747" s="1">
        <v>45447.527777777781</v>
      </c>
      <c r="AQ8747" s="1">
        <v>45349.478472222225</v>
      </c>
    </row>
    <row r="8748" spans="1:43" x14ac:dyDescent="0.35">
      <c r="A8748" t="s">
        <v>47412</v>
      </c>
      <c r="B8748" t="s">
        <v>47413</v>
      </c>
      <c r="C8748" t="s">
        <v>702</v>
      </c>
      <c r="D8748" t="s">
        <v>451</v>
      </c>
      <c r="F8748" t="s">
        <v>47</v>
      </c>
      <c r="H8748" t="s">
        <v>47414</v>
      </c>
      <c r="J8748" t="s">
        <v>49</v>
      </c>
      <c r="P8748" t="s">
        <v>50</v>
      </c>
      <c r="U8748" s="1">
        <v>44959</v>
      </c>
      <c r="V8748" s="1">
        <v>44959</v>
      </c>
      <c r="W8748" s="1">
        <v>44960.384027777778</v>
      </c>
      <c r="X8748" s="1">
        <v>45160.533333333333</v>
      </c>
      <c r="Y8748" s="1">
        <v>45156.62777777778</v>
      </c>
      <c r="AC8748" t="s">
        <v>53</v>
      </c>
      <c r="AD8748">
        <v>1000000000</v>
      </c>
      <c r="AE8748" s="1">
        <v>37295</v>
      </c>
      <c r="AG8748" t="s">
        <v>47415</v>
      </c>
      <c r="AH8748" t="s">
        <v>51</v>
      </c>
      <c r="AJ8748" t="s">
        <v>53</v>
      </c>
      <c r="AL8748" t="s">
        <v>78</v>
      </c>
      <c r="AO8748" t="s">
        <v>5443</v>
      </c>
      <c r="AP8748" s="1">
        <v>45160.541666666664</v>
      </c>
    </row>
    <row r="8749" spans="1:43" x14ac:dyDescent="0.35">
      <c r="A8749">
        <v>321279</v>
      </c>
      <c r="B8749" t="s">
        <v>677</v>
      </c>
      <c r="C8749" t="s">
        <v>1052</v>
      </c>
      <c r="F8749" t="s">
        <v>41747</v>
      </c>
      <c r="H8749" t="s">
        <v>47416</v>
      </c>
      <c r="J8749" t="s">
        <v>18584</v>
      </c>
      <c r="N8749" t="s">
        <v>287</v>
      </c>
      <c r="O8749">
        <v>81401</v>
      </c>
      <c r="P8749" t="s">
        <v>50</v>
      </c>
      <c r="U8749" s="1">
        <v>44959</v>
      </c>
      <c r="V8749" s="1">
        <v>44959</v>
      </c>
      <c r="W8749" s="1">
        <v>44959.683333333334</v>
      </c>
      <c r="X8749" s="1">
        <v>44959.683333333334</v>
      </c>
      <c r="AC8749" t="s">
        <v>53</v>
      </c>
      <c r="AD8749">
        <v>2969543968</v>
      </c>
      <c r="AE8749" s="1">
        <v>40032.470138888886</v>
      </c>
      <c r="AG8749" t="s">
        <v>47417</v>
      </c>
      <c r="AH8749" t="s">
        <v>51</v>
      </c>
      <c r="AJ8749" t="s">
        <v>53</v>
      </c>
      <c r="AL8749" t="s">
        <v>78</v>
      </c>
      <c r="AO8749" t="s">
        <v>8142</v>
      </c>
    </row>
    <row r="8750" spans="1:43" x14ac:dyDescent="0.35">
      <c r="A8750">
        <v>352886</v>
      </c>
      <c r="B8750" t="s">
        <v>80</v>
      </c>
      <c r="C8750" t="s">
        <v>2923</v>
      </c>
      <c r="F8750" t="s">
        <v>41747</v>
      </c>
      <c r="H8750" t="s">
        <v>47416</v>
      </c>
      <c r="J8750" t="s">
        <v>18584</v>
      </c>
      <c r="N8750" t="s">
        <v>287</v>
      </c>
      <c r="O8750">
        <v>81401</v>
      </c>
      <c r="P8750" t="s">
        <v>50</v>
      </c>
      <c r="U8750" s="1">
        <v>44959</v>
      </c>
      <c r="V8750" s="1">
        <v>44959</v>
      </c>
      <c r="W8750" s="1">
        <v>44959.65</v>
      </c>
      <c r="X8750" s="1">
        <v>44959.65</v>
      </c>
      <c r="AC8750" t="s">
        <v>53</v>
      </c>
      <c r="AD8750">
        <v>2969543968</v>
      </c>
      <c r="AE8750" s="1">
        <v>40032.470138888886</v>
      </c>
      <c r="AG8750" t="s">
        <v>47418</v>
      </c>
      <c r="AH8750" t="s">
        <v>51</v>
      </c>
      <c r="AJ8750" t="s">
        <v>53</v>
      </c>
      <c r="AL8750" t="s">
        <v>78</v>
      </c>
      <c r="AO8750" t="s">
        <v>8142</v>
      </c>
    </row>
    <row r="8751" spans="1:43" x14ac:dyDescent="0.35">
      <c r="A8751">
        <v>219744</v>
      </c>
      <c r="B8751" t="s">
        <v>2778</v>
      </c>
      <c r="C8751" t="s">
        <v>1775</v>
      </c>
      <c r="H8751" t="s">
        <v>47416</v>
      </c>
      <c r="J8751" t="s">
        <v>18584</v>
      </c>
      <c r="K8751" t="s">
        <v>2782</v>
      </c>
      <c r="M8751" t="s">
        <v>2783</v>
      </c>
      <c r="N8751" t="s">
        <v>264</v>
      </c>
      <c r="O8751">
        <v>77002</v>
      </c>
      <c r="P8751" t="s">
        <v>50</v>
      </c>
      <c r="U8751" s="1">
        <v>44959</v>
      </c>
      <c r="V8751" s="1">
        <v>44959</v>
      </c>
      <c r="W8751" s="1">
        <v>44959.638194444444</v>
      </c>
      <c r="X8751" s="1">
        <v>44959.638194444444</v>
      </c>
      <c r="AC8751" t="s">
        <v>53</v>
      </c>
      <c r="AD8751">
        <v>2969543968</v>
      </c>
      <c r="AE8751" s="1">
        <v>40032.470138888886</v>
      </c>
      <c r="AG8751" t="s">
        <v>47419</v>
      </c>
      <c r="AH8751" t="s">
        <v>51</v>
      </c>
      <c r="AJ8751" t="s">
        <v>53</v>
      </c>
      <c r="AL8751" t="s">
        <v>78</v>
      </c>
      <c r="AO8751" t="s">
        <v>8142</v>
      </c>
    </row>
    <row r="8752" spans="1:43" x14ac:dyDescent="0.35">
      <c r="A8752">
        <v>335924</v>
      </c>
      <c r="B8752" t="s">
        <v>47420</v>
      </c>
      <c r="C8752" t="s">
        <v>5032</v>
      </c>
      <c r="F8752" t="s">
        <v>41747</v>
      </c>
      <c r="H8752" t="s">
        <v>47416</v>
      </c>
      <c r="J8752" t="s">
        <v>18584</v>
      </c>
      <c r="N8752" t="s">
        <v>287</v>
      </c>
      <c r="O8752">
        <v>81401</v>
      </c>
      <c r="P8752" t="s">
        <v>50</v>
      </c>
      <c r="U8752" s="1">
        <v>44959</v>
      </c>
      <c r="V8752" s="1">
        <v>44959</v>
      </c>
      <c r="W8752" s="1">
        <v>44959.646527777775</v>
      </c>
      <c r="X8752" s="1">
        <v>44959.646527777775</v>
      </c>
      <c r="AC8752" t="s">
        <v>53</v>
      </c>
      <c r="AD8752">
        <v>2969543968</v>
      </c>
      <c r="AE8752" s="1">
        <v>40032.470138888886</v>
      </c>
      <c r="AG8752" t="s">
        <v>47421</v>
      </c>
      <c r="AH8752" t="s">
        <v>51</v>
      </c>
      <c r="AJ8752" t="s">
        <v>53</v>
      </c>
      <c r="AL8752" t="s">
        <v>78</v>
      </c>
      <c r="AO8752" t="s">
        <v>8142</v>
      </c>
    </row>
    <row r="8753" spans="1:42" x14ac:dyDescent="0.35">
      <c r="A8753" t="s">
        <v>47422</v>
      </c>
      <c r="B8753" t="s">
        <v>47423</v>
      </c>
      <c r="C8753" t="s">
        <v>11910</v>
      </c>
      <c r="F8753" t="s">
        <v>47424</v>
      </c>
      <c r="H8753" t="s">
        <v>47422</v>
      </c>
      <c r="J8753" t="s">
        <v>11008</v>
      </c>
      <c r="K8753" t="s">
        <v>47425</v>
      </c>
      <c r="M8753" t="s">
        <v>47426</v>
      </c>
      <c r="N8753" t="s">
        <v>13693</v>
      </c>
      <c r="O8753">
        <v>38564</v>
      </c>
      <c r="P8753" t="s">
        <v>50</v>
      </c>
      <c r="U8753" s="1">
        <v>44959</v>
      </c>
      <c r="V8753" s="1">
        <v>44959</v>
      </c>
      <c r="AC8753" t="s">
        <v>53</v>
      </c>
      <c r="AD8753">
        <v>2969478809</v>
      </c>
      <c r="AE8753" s="1">
        <v>37358</v>
      </c>
      <c r="AG8753" t="s">
        <v>47427</v>
      </c>
      <c r="AH8753" t="s">
        <v>51</v>
      </c>
      <c r="AJ8753" t="s">
        <v>53</v>
      </c>
      <c r="AO8753" t="s">
        <v>8142</v>
      </c>
    </row>
    <row r="8754" spans="1:42" x14ac:dyDescent="0.35">
      <c r="A8754" t="s">
        <v>47428</v>
      </c>
      <c r="B8754" t="s">
        <v>8795</v>
      </c>
      <c r="C8754" t="s">
        <v>47429</v>
      </c>
      <c r="F8754">
        <v>13039904111</v>
      </c>
      <c r="H8754" t="s">
        <v>47428</v>
      </c>
      <c r="J8754" t="s">
        <v>47430</v>
      </c>
      <c r="K8754" t="s">
        <v>47431</v>
      </c>
      <c r="M8754" t="s">
        <v>2800</v>
      </c>
      <c r="N8754" t="s">
        <v>65</v>
      </c>
      <c r="O8754">
        <v>80603</v>
      </c>
      <c r="P8754" t="s">
        <v>50</v>
      </c>
      <c r="U8754" s="1">
        <v>44959</v>
      </c>
      <c r="V8754" s="1">
        <v>44959</v>
      </c>
      <c r="W8754" s="1">
        <v>44959.720833333333</v>
      </c>
      <c r="X8754" s="1">
        <v>44959.720833333333</v>
      </c>
      <c r="AC8754" t="s">
        <v>51</v>
      </c>
      <c r="AD8754">
        <v>1000000001</v>
      </c>
      <c r="AE8754" s="1">
        <v>39973.351388888892</v>
      </c>
      <c r="AF8754" t="s">
        <v>3377</v>
      </c>
      <c r="AG8754" t="s">
        <v>47432</v>
      </c>
      <c r="AH8754" t="s">
        <v>51</v>
      </c>
      <c r="AJ8754" t="s">
        <v>53</v>
      </c>
      <c r="AL8754" t="s">
        <v>78</v>
      </c>
      <c r="AO8754" t="s">
        <v>5443</v>
      </c>
      <c r="AP8754" s="1">
        <v>44959.719444444447</v>
      </c>
    </row>
    <row r="8755" spans="1:42" x14ac:dyDescent="0.35">
      <c r="A8755" t="s">
        <v>47433</v>
      </c>
      <c r="B8755" t="s">
        <v>903</v>
      </c>
      <c r="C8755" t="s">
        <v>47434</v>
      </c>
      <c r="F8755" t="s">
        <v>47435</v>
      </c>
      <c r="H8755" t="s">
        <v>47433</v>
      </c>
      <c r="J8755" t="s">
        <v>47436</v>
      </c>
      <c r="N8755" t="s">
        <v>637</v>
      </c>
      <c r="O8755">
        <v>78023</v>
      </c>
      <c r="P8755" t="s">
        <v>50</v>
      </c>
      <c r="U8755" s="1">
        <v>44959</v>
      </c>
      <c r="V8755" s="1">
        <v>44959</v>
      </c>
      <c r="W8755" s="1">
        <v>44959.386805555558</v>
      </c>
      <c r="X8755" s="1">
        <v>44959.386805555558</v>
      </c>
      <c r="AC8755" t="s">
        <v>53</v>
      </c>
      <c r="AD8755">
        <v>1000000001</v>
      </c>
      <c r="AE8755" s="1">
        <v>39973.351388888892</v>
      </c>
      <c r="AF8755" t="s">
        <v>3377</v>
      </c>
      <c r="AG8755" t="s">
        <v>47437</v>
      </c>
      <c r="AH8755" t="s">
        <v>51</v>
      </c>
      <c r="AJ8755" t="s">
        <v>53</v>
      </c>
      <c r="AL8755" t="s">
        <v>78</v>
      </c>
      <c r="AO8755" t="s">
        <v>8142</v>
      </c>
    </row>
    <row r="8756" spans="1:42" x14ac:dyDescent="0.35">
      <c r="A8756" t="s">
        <v>47438</v>
      </c>
      <c r="B8756" t="s">
        <v>7246</v>
      </c>
      <c r="C8756" t="s">
        <v>47439</v>
      </c>
      <c r="F8756" t="s">
        <v>47440</v>
      </c>
      <c r="H8756" t="s">
        <v>47441</v>
      </c>
      <c r="J8756" t="s">
        <v>30519</v>
      </c>
      <c r="K8756" t="s">
        <v>47442</v>
      </c>
      <c r="M8756" t="s">
        <v>1692</v>
      </c>
      <c r="N8756" t="s">
        <v>253</v>
      </c>
      <c r="O8756">
        <v>88240</v>
      </c>
      <c r="P8756" t="s">
        <v>50</v>
      </c>
      <c r="U8756" s="1">
        <v>44959</v>
      </c>
      <c r="V8756" s="1">
        <v>44959</v>
      </c>
      <c r="W8756" s="1">
        <v>44959.448611111111</v>
      </c>
      <c r="X8756" s="1">
        <v>44959.448611111111</v>
      </c>
      <c r="AC8756" t="s">
        <v>51</v>
      </c>
      <c r="AD8756">
        <v>2969480024</v>
      </c>
      <c r="AE8756" s="1">
        <v>37427</v>
      </c>
      <c r="AF8756" t="s">
        <v>4490</v>
      </c>
      <c r="AG8756" t="s">
        <v>47443</v>
      </c>
      <c r="AH8756" t="s">
        <v>51</v>
      </c>
      <c r="AJ8756" t="s">
        <v>53</v>
      </c>
      <c r="AL8756" t="s">
        <v>68</v>
      </c>
      <c r="AO8756" t="s">
        <v>5443</v>
      </c>
      <c r="AP8756" s="1">
        <v>44959.447916666664</v>
      </c>
    </row>
    <row r="8757" spans="1:42" x14ac:dyDescent="0.35">
      <c r="A8757" t="s">
        <v>47444</v>
      </c>
      <c r="B8757" t="s">
        <v>3008</v>
      </c>
      <c r="C8757" t="s">
        <v>404</v>
      </c>
      <c r="F8757" t="s">
        <v>47445</v>
      </c>
      <c r="H8757" t="s">
        <v>47444</v>
      </c>
      <c r="J8757" t="s">
        <v>29636</v>
      </c>
      <c r="N8757" t="s">
        <v>637</v>
      </c>
      <c r="O8757">
        <v>77389</v>
      </c>
      <c r="P8757" t="s">
        <v>50</v>
      </c>
      <c r="U8757" s="1">
        <v>44960</v>
      </c>
      <c r="V8757" s="1">
        <v>44960</v>
      </c>
      <c r="AC8757" t="s">
        <v>53</v>
      </c>
      <c r="AD8757">
        <v>2969480975</v>
      </c>
      <c r="AE8757" s="1">
        <v>37480</v>
      </c>
      <c r="AG8757" t="s">
        <v>47446</v>
      </c>
      <c r="AH8757" t="s">
        <v>51</v>
      </c>
      <c r="AJ8757" t="s">
        <v>53</v>
      </c>
      <c r="AO8757" t="s">
        <v>8142</v>
      </c>
    </row>
    <row r="8758" spans="1:42" x14ac:dyDescent="0.35">
      <c r="A8758" t="s">
        <v>47447</v>
      </c>
      <c r="B8758" t="s">
        <v>47448</v>
      </c>
      <c r="C8758" t="s">
        <v>106</v>
      </c>
      <c r="H8758" t="s">
        <v>47447</v>
      </c>
      <c r="O8758">
        <v>80640</v>
      </c>
      <c r="P8758" t="s">
        <v>50</v>
      </c>
      <c r="U8758" s="1">
        <v>44960</v>
      </c>
      <c r="V8758" s="1">
        <v>44960</v>
      </c>
      <c r="W8758" s="1">
        <v>44960.463888888888</v>
      </c>
      <c r="X8758" s="1">
        <v>44960.463888888888</v>
      </c>
      <c r="AC8758" t="s">
        <v>53</v>
      </c>
      <c r="AD8758">
        <v>1000000001</v>
      </c>
      <c r="AE8758" s="1">
        <v>39973.351388888892</v>
      </c>
      <c r="AF8758" t="s">
        <v>3377</v>
      </c>
      <c r="AG8758" t="s">
        <v>47449</v>
      </c>
      <c r="AH8758" t="s">
        <v>51</v>
      </c>
      <c r="AJ8758" t="s">
        <v>53</v>
      </c>
      <c r="AL8758" t="s">
        <v>78</v>
      </c>
      <c r="AO8758" t="s">
        <v>5443</v>
      </c>
      <c r="AP8758" s="1">
        <v>45329.468055555553</v>
      </c>
    </row>
    <row r="8759" spans="1:42" x14ac:dyDescent="0.35">
      <c r="A8759" t="s">
        <v>47450</v>
      </c>
      <c r="B8759" t="s">
        <v>40492</v>
      </c>
      <c r="C8759" t="s">
        <v>530</v>
      </c>
      <c r="F8759" t="s">
        <v>47451</v>
      </c>
      <c r="G8759">
        <v>9708798028</v>
      </c>
      <c r="H8759" t="s">
        <v>47450</v>
      </c>
      <c r="J8759" t="s">
        <v>47452</v>
      </c>
      <c r="N8759" t="s">
        <v>287</v>
      </c>
      <c r="O8759">
        <v>80487</v>
      </c>
      <c r="P8759" t="s">
        <v>50</v>
      </c>
      <c r="U8759" s="1">
        <v>44960</v>
      </c>
      <c r="V8759" s="1">
        <v>44960</v>
      </c>
      <c r="W8759" s="1">
        <v>44960.533333333333</v>
      </c>
      <c r="X8759" s="1">
        <v>44960.533333333333</v>
      </c>
      <c r="AC8759" t="s">
        <v>53</v>
      </c>
      <c r="AD8759">
        <v>2972040046</v>
      </c>
      <c r="AE8759" s="1">
        <v>44522.412499999999</v>
      </c>
      <c r="AF8759" t="s">
        <v>47453</v>
      </c>
      <c r="AG8759" t="s">
        <v>47454</v>
      </c>
      <c r="AH8759" t="s">
        <v>51</v>
      </c>
      <c r="AJ8759" t="s">
        <v>53</v>
      </c>
      <c r="AL8759" t="s">
        <v>68</v>
      </c>
      <c r="AO8759" t="s">
        <v>8142</v>
      </c>
      <c r="AP8759" s="1">
        <v>45380.643750000003</v>
      </c>
    </row>
    <row r="8760" spans="1:42" x14ac:dyDescent="0.35">
      <c r="A8760" t="s">
        <v>47455</v>
      </c>
      <c r="B8760" t="s">
        <v>47456</v>
      </c>
      <c r="C8760" t="s">
        <v>1429</v>
      </c>
      <c r="F8760" t="s">
        <v>47457</v>
      </c>
      <c r="H8760" t="s">
        <v>47455</v>
      </c>
      <c r="J8760" t="s">
        <v>13744</v>
      </c>
      <c r="K8760" t="s">
        <v>273</v>
      </c>
      <c r="M8760" t="s">
        <v>274</v>
      </c>
      <c r="N8760" t="s">
        <v>275</v>
      </c>
      <c r="O8760">
        <v>27612</v>
      </c>
      <c r="P8760" t="s">
        <v>50</v>
      </c>
      <c r="U8760" s="1">
        <v>44960</v>
      </c>
      <c r="V8760" s="1">
        <v>44960</v>
      </c>
      <c r="AC8760" t="s">
        <v>53</v>
      </c>
      <c r="AD8760">
        <v>2969474461</v>
      </c>
      <c r="AE8760" s="1">
        <v>37104.381944444445</v>
      </c>
      <c r="AG8760" t="s">
        <v>47458</v>
      </c>
      <c r="AH8760" t="s">
        <v>51</v>
      </c>
      <c r="AJ8760" t="s">
        <v>53</v>
      </c>
      <c r="AO8760" t="s">
        <v>8142</v>
      </c>
    </row>
    <row r="8761" spans="1:42" x14ac:dyDescent="0.35">
      <c r="A8761" t="s">
        <v>47459</v>
      </c>
      <c r="B8761" t="s">
        <v>47460</v>
      </c>
      <c r="C8761" t="s">
        <v>3554</v>
      </c>
      <c r="F8761" t="s">
        <v>47461</v>
      </c>
      <c r="H8761" t="s">
        <v>47459</v>
      </c>
      <c r="J8761" t="s">
        <v>13574</v>
      </c>
      <c r="N8761" t="s">
        <v>28811</v>
      </c>
      <c r="O8761">
        <v>42081</v>
      </c>
      <c r="P8761" t="s">
        <v>50</v>
      </c>
      <c r="U8761" s="1">
        <v>44960</v>
      </c>
      <c r="V8761" s="1">
        <v>44960</v>
      </c>
      <c r="AC8761" t="s">
        <v>53</v>
      </c>
      <c r="AD8761">
        <v>2969823183</v>
      </c>
      <c r="AE8761" s="1">
        <v>43312.453472222223</v>
      </c>
      <c r="AG8761" t="s">
        <v>47462</v>
      </c>
      <c r="AH8761" t="s">
        <v>51</v>
      </c>
      <c r="AJ8761" t="s">
        <v>53</v>
      </c>
      <c r="AO8761" t="s">
        <v>8142</v>
      </c>
    </row>
    <row r="8762" spans="1:42" x14ac:dyDescent="0.35">
      <c r="A8762" t="s">
        <v>47463</v>
      </c>
      <c r="B8762" t="s">
        <v>1757</v>
      </c>
      <c r="C8762" t="s">
        <v>46025</v>
      </c>
      <c r="F8762" t="s">
        <v>46026</v>
      </c>
      <c r="H8762" t="s">
        <v>47464</v>
      </c>
      <c r="J8762" t="s">
        <v>3478</v>
      </c>
      <c r="N8762" t="s">
        <v>287</v>
      </c>
      <c r="O8762">
        <v>80022</v>
      </c>
      <c r="P8762" t="s">
        <v>50</v>
      </c>
      <c r="U8762" s="1">
        <v>44960</v>
      </c>
      <c r="V8762" s="1">
        <v>44960</v>
      </c>
      <c r="W8762" s="1">
        <v>44960.632638888892</v>
      </c>
      <c r="X8762" s="1">
        <v>44960.632638888892</v>
      </c>
      <c r="AC8762" t="s">
        <v>53</v>
      </c>
      <c r="AD8762">
        <v>2969475096</v>
      </c>
      <c r="AE8762" s="1">
        <v>37141</v>
      </c>
      <c r="AG8762" t="s">
        <v>47465</v>
      </c>
      <c r="AH8762" t="s">
        <v>51</v>
      </c>
      <c r="AJ8762" t="s">
        <v>53</v>
      </c>
      <c r="AL8762" t="s">
        <v>78</v>
      </c>
      <c r="AO8762" t="s">
        <v>8142</v>
      </c>
    </row>
    <row r="8763" spans="1:42" x14ac:dyDescent="0.35">
      <c r="A8763" t="s">
        <v>47466</v>
      </c>
      <c r="B8763" t="s">
        <v>6649</v>
      </c>
      <c r="C8763" t="s">
        <v>4550</v>
      </c>
      <c r="F8763" t="s">
        <v>47467</v>
      </c>
      <c r="H8763" t="s">
        <v>47468</v>
      </c>
      <c r="J8763" t="s">
        <v>47469</v>
      </c>
      <c r="K8763" t="s">
        <v>47470</v>
      </c>
      <c r="M8763" t="s">
        <v>525</v>
      </c>
      <c r="N8763" t="s">
        <v>65</v>
      </c>
      <c r="O8763">
        <v>80019</v>
      </c>
      <c r="P8763" t="s">
        <v>50</v>
      </c>
      <c r="U8763" s="1">
        <v>44960</v>
      </c>
      <c r="V8763" s="1">
        <v>44960</v>
      </c>
      <c r="W8763" s="1">
        <v>44960.476388888892</v>
      </c>
      <c r="X8763" s="1">
        <v>44960.476388888892</v>
      </c>
      <c r="AC8763" t="s">
        <v>53</v>
      </c>
      <c r="AD8763">
        <v>2969667142</v>
      </c>
      <c r="AE8763" s="1">
        <v>42118.375</v>
      </c>
      <c r="AF8763" t="s">
        <v>47471</v>
      </c>
      <c r="AG8763" t="s">
        <v>47472</v>
      </c>
      <c r="AH8763" t="s">
        <v>51</v>
      </c>
      <c r="AJ8763" t="s">
        <v>53</v>
      </c>
      <c r="AL8763" t="s">
        <v>68</v>
      </c>
      <c r="AO8763" t="s">
        <v>5443</v>
      </c>
      <c r="AP8763" s="1">
        <v>44960.475694444445</v>
      </c>
    </row>
    <row r="8764" spans="1:42" x14ac:dyDescent="0.35">
      <c r="A8764" t="s">
        <v>47473</v>
      </c>
      <c r="B8764" t="s">
        <v>47474</v>
      </c>
      <c r="C8764" t="s">
        <v>13369</v>
      </c>
      <c r="F8764" t="s">
        <v>47475</v>
      </c>
      <c r="H8764" t="s">
        <v>47473</v>
      </c>
      <c r="J8764" t="s">
        <v>43813</v>
      </c>
      <c r="N8764" t="s">
        <v>15037</v>
      </c>
      <c r="O8764">
        <v>55352</v>
      </c>
      <c r="P8764" t="s">
        <v>50</v>
      </c>
      <c r="U8764" s="1">
        <v>44960</v>
      </c>
      <c r="V8764" s="1">
        <v>44960</v>
      </c>
      <c r="AC8764" t="s">
        <v>53</v>
      </c>
      <c r="AD8764">
        <v>2969516823</v>
      </c>
      <c r="AE8764" s="1">
        <v>38747.356944444444</v>
      </c>
      <c r="AG8764" t="s">
        <v>47476</v>
      </c>
      <c r="AH8764" t="s">
        <v>51</v>
      </c>
      <c r="AJ8764" t="s">
        <v>53</v>
      </c>
      <c r="AO8764" t="s">
        <v>8142</v>
      </c>
    </row>
    <row r="8765" spans="1:42" x14ac:dyDescent="0.35">
      <c r="A8765" t="s">
        <v>47477</v>
      </c>
      <c r="B8765" t="s">
        <v>47478</v>
      </c>
      <c r="C8765" t="s">
        <v>47479</v>
      </c>
      <c r="F8765" t="s">
        <v>47480</v>
      </c>
      <c r="H8765" t="s">
        <v>47477</v>
      </c>
      <c r="I8765" t="s">
        <v>464</v>
      </c>
      <c r="J8765" t="s">
        <v>6387</v>
      </c>
      <c r="K8765" t="s">
        <v>47481</v>
      </c>
      <c r="M8765" t="s">
        <v>18883</v>
      </c>
      <c r="N8765" t="s">
        <v>3849</v>
      </c>
      <c r="O8765">
        <v>60436</v>
      </c>
      <c r="P8765" t="s">
        <v>50</v>
      </c>
      <c r="U8765" s="1">
        <v>44960</v>
      </c>
      <c r="V8765" s="1">
        <v>44960</v>
      </c>
      <c r="AC8765" t="s">
        <v>53</v>
      </c>
      <c r="AD8765">
        <v>2969484892</v>
      </c>
      <c r="AE8765" s="1">
        <v>37756</v>
      </c>
      <c r="AG8765" t="s">
        <v>47482</v>
      </c>
      <c r="AH8765" t="s">
        <v>51</v>
      </c>
      <c r="AJ8765" t="s">
        <v>53</v>
      </c>
      <c r="AO8765" t="s">
        <v>8142</v>
      </c>
    </row>
    <row r="8766" spans="1:42" x14ac:dyDescent="0.35">
      <c r="A8766" t="s">
        <v>47483</v>
      </c>
      <c r="B8766" t="s">
        <v>47484</v>
      </c>
      <c r="C8766" t="s">
        <v>5374</v>
      </c>
      <c r="F8766" t="s">
        <v>47485</v>
      </c>
      <c r="H8766" t="s">
        <v>47486</v>
      </c>
      <c r="I8766" t="s">
        <v>200</v>
      </c>
      <c r="J8766" t="s">
        <v>1305</v>
      </c>
      <c r="K8766" t="s">
        <v>47487</v>
      </c>
      <c r="M8766" t="s">
        <v>21918</v>
      </c>
      <c r="N8766" t="s">
        <v>798</v>
      </c>
      <c r="O8766">
        <v>79770</v>
      </c>
      <c r="P8766" t="s">
        <v>50</v>
      </c>
      <c r="U8766" s="1">
        <v>44960</v>
      </c>
      <c r="V8766" s="1">
        <v>44960</v>
      </c>
      <c r="W8766" s="1">
        <v>44960.436111111114</v>
      </c>
      <c r="X8766" s="1">
        <v>44960.436111111114</v>
      </c>
      <c r="AC8766" t="s">
        <v>53</v>
      </c>
      <c r="AD8766">
        <v>2969474645</v>
      </c>
      <c r="AE8766" s="1">
        <v>37110.530555555553</v>
      </c>
      <c r="AF8766" t="s">
        <v>8291</v>
      </c>
      <c r="AG8766" t="s">
        <v>47488</v>
      </c>
      <c r="AH8766" t="s">
        <v>51</v>
      </c>
      <c r="AJ8766" t="s">
        <v>53</v>
      </c>
      <c r="AL8766" t="s">
        <v>68</v>
      </c>
      <c r="AO8766" t="s">
        <v>5443</v>
      </c>
      <c r="AP8766" s="1">
        <v>45117.422222222223</v>
      </c>
    </row>
    <row r="8767" spans="1:42" x14ac:dyDescent="0.35">
      <c r="A8767" t="s">
        <v>47489</v>
      </c>
      <c r="B8767" t="s">
        <v>47490</v>
      </c>
      <c r="C8767" t="s">
        <v>22132</v>
      </c>
      <c r="F8767" t="s">
        <v>47491</v>
      </c>
      <c r="H8767" t="s">
        <v>47489</v>
      </c>
      <c r="J8767" t="s">
        <v>15969</v>
      </c>
      <c r="K8767" t="s">
        <v>47492</v>
      </c>
      <c r="M8767" t="s">
        <v>47493</v>
      </c>
      <c r="N8767" t="s">
        <v>14320</v>
      </c>
      <c r="O8767">
        <v>83202</v>
      </c>
      <c r="P8767" t="s">
        <v>50</v>
      </c>
      <c r="U8767" s="1">
        <v>44960</v>
      </c>
      <c r="V8767" s="1">
        <v>44960</v>
      </c>
      <c r="W8767" s="1">
        <v>44960.375</v>
      </c>
      <c r="X8767" s="1">
        <v>44960.375</v>
      </c>
      <c r="AC8767" t="s">
        <v>53</v>
      </c>
      <c r="AD8767">
        <v>1000000001</v>
      </c>
      <c r="AE8767" s="1">
        <v>39973.351388888892</v>
      </c>
      <c r="AF8767" t="s">
        <v>3377</v>
      </c>
      <c r="AG8767" t="s">
        <v>47494</v>
      </c>
      <c r="AH8767" t="s">
        <v>51</v>
      </c>
      <c r="AJ8767" t="s">
        <v>53</v>
      </c>
      <c r="AL8767" t="s">
        <v>78</v>
      </c>
      <c r="AO8767" t="s">
        <v>5443</v>
      </c>
      <c r="AP8767" s="1">
        <v>44960.502083333333</v>
      </c>
    </row>
    <row r="8768" spans="1:42" x14ac:dyDescent="0.35">
      <c r="A8768" t="s">
        <v>47495</v>
      </c>
      <c r="B8768" t="s">
        <v>903</v>
      </c>
      <c r="C8768" t="s">
        <v>15368</v>
      </c>
      <c r="F8768" t="s">
        <v>47496</v>
      </c>
      <c r="H8768" t="s">
        <v>47497</v>
      </c>
      <c r="J8768" t="s">
        <v>47498</v>
      </c>
      <c r="M8768" t="s">
        <v>43115</v>
      </c>
      <c r="N8768" t="s">
        <v>637</v>
      </c>
      <c r="O8768">
        <v>79924</v>
      </c>
      <c r="P8768" t="s">
        <v>50</v>
      </c>
      <c r="U8768" s="1">
        <v>44960</v>
      </c>
      <c r="V8768" s="1">
        <v>44960</v>
      </c>
      <c r="W8768" s="1">
        <v>44960.663888888892</v>
      </c>
      <c r="X8768" s="1">
        <v>44960.663888888892</v>
      </c>
      <c r="AC8768" t="s">
        <v>53</v>
      </c>
      <c r="AD8768">
        <v>1000000001</v>
      </c>
      <c r="AE8768" s="1">
        <v>39973.351388888892</v>
      </c>
      <c r="AF8768" t="s">
        <v>3377</v>
      </c>
      <c r="AG8768" t="s">
        <v>47499</v>
      </c>
      <c r="AH8768" t="s">
        <v>51</v>
      </c>
      <c r="AJ8768" t="s">
        <v>53</v>
      </c>
      <c r="AL8768" t="s">
        <v>78</v>
      </c>
      <c r="AO8768" t="s">
        <v>5443</v>
      </c>
      <c r="AP8768" s="1">
        <v>44960.663194444445</v>
      </c>
    </row>
    <row r="8769" spans="1:42" x14ac:dyDescent="0.35">
      <c r="A8769" t="s">
        <v>47500</v>
      </c>
      <c r="B8769" t="s">
        <v>8723</v>
      </c>
      <c r="C8769" t="s">
        <v>5892</v>
      </c>
      <c r="F8769" t="s">
        <v>47501</v>
      </c>
      <c r="H8769" t="s">
        <v>47500</v>
      </c>
      <c r="J8769" t="s">
        <v>47502</v>
      </c>
      <c r="N8769" t="s">
        <v>637</v>
      </c>
      <c r="O8769">
        <v>79763</v>
      </c>
      <c r="P8769" t="s">
        <v>50</v>
      </c>
      <c r="U8769" s="1">
        <v>44960</v>
      </c>
      <c r="V8769" s="1">
        <v>44960</v>
      </c>
      <c r="W8769" s="1">
        <v>44960.615277777775</v>
      </c>
      <c r="X8769" s="1">
        <v>44960.615277777775</v>
      </c>
      <c r="AC8769" t="s">
        <v>53</v>
      </c>
      <c r="AD8769">
        <v>1000000001</v>
      </c>
      <c r="AE8769" s="1">
        <v>39973.351388888892</v>
      </c>
      <c r="AF8769" t="s">
        <v>3377</v>
      </c>
      <c r="AG8769" t="s">
        <v>47503</v>
      </c>
      <c r="AH8769" t="s">
        <v>51</v>
      </c>
      <c r="AJ8769" t="s">
        <v>53</v>
      </c>
      <c r="AL8769" t="s">
        <v>78</v>
      </c>
      <c r="AO8769" t="s">
        <v>8142</v>
      </c>
    </row>
    <row r="8770" spans="1:42" x14ac:dyDescent="0.35">
      <c r="A8770" t="s">
        <v>47504</v>
      </c>
      <c r="B8770" t="s">
        <v>47490</v>
      </c>
      <c r="C8770" t="s">
        <v>22132</v>
      </c>
      <c r="F8770" t="s">
        <v>47505</v>
      </c>
      <c r="H8770" t="s">
        <v>47504</v>
      </c>
      <c r="J8770" t="s">
        <v>15969</v>
      </c>
      <c r="K8770" t="s">
        <v>47492</v>
      </c>
      <c r="M8770" t="s">
        <v>47493</v>
      </c>
      <c r="N8770" t="s">
        <v>14320</v>
      </c>
      <c r="O8770">
        <v>83202</v>
      </c>
      <c r="P8770" t="s">
        <v>50</v>
      </c>
      <c r="U8770" s="1">
        <v>44960</v>
      </c>
      <c r="V8770" s="1">
        <v>44960</v>
      </c>
      <c r="W8770" s="1">
        <v>44960.490277777775</v>
      </c>
      <c r="X8770" s="1">
        <v>44960.490277777775</v>
      </c>
      <c r="AC8770" t="s">
        <v>53</v>
      </c>
      <c r="AD8770">
        <v>1000000001</v>
      </c>
      <c r="AE8770" s="1">
        <v>39973.351388888892</v>
      </c>
      <c r="AF8770" t="s">
        <v>3377</v>
      </c>
      <c r="AG8770" t="s">
        <v>47506</v>
      </c>
      <c r="AH8770" t="s">
        <v>51</v>
      </c>
      <c r="AJ8770" t="s">
        <v>53</v>
      </c>
      <c r="AL8770" t="s">
        <v>78</v>
      </c>
      <c r="AO8770" t="s">
        <v>5443</v>
      </c>
      <c r="AP8770" s="1">
        <v>45193.237500000003</v>
      </c>
    </row>
    <row r="8771" spans="1:42" x14ac:dyDescent="0.35">
      <c r="A8771" t="s">
        <v>47507</v>
      </c>
      <c r="B8771" t="s">
        <v>23370</v>
      </c>
      <c r="C8771" t="s">
        <v>530</v>
      </c>
      <c r="F8771">
        <v>18655671807</v>
      </c>
      <c r="H8771" t="s">
        <v>47507</v>
      </c>
      <c r="J8771" t="s">
        <v>19107</v>
      </c>
      <c r="K8771" t="s">
        <v>47508</v>
      </c>
      <c r="M8771" t="s">
        <v>18560</v>
      </c>
      <c r="N8771" t="s">
        <v>15418</v>
      </c>
      <c r="O8771">
        <v>37950</v>
      </c>
      <c r="P8771" t="s">
        <v>50</v>
      </c>
      <c r="U8771" s="1">
        <v>44960</v>
      </c>
      <c r="V8771" s="1">
        <v>44960</v>
      </c>
      <c r="AC8771" t="s">
        <v>53</v>
      </c>
      <c r="AD8771">
        <v>2969474637</v>
      </c>
      <c r="AE8771" s="1">
        <v>37110.529861111114</v>
      </c>
      <c r="AG8771" t="s">
        <v>47509</v>
      </c>
      <c r="AH8771" t="s">
        <v>51</v>
      </c>
      <c r="AJ8771" t="s">
        <v>53</v>
      </c>
      <c r="AO8771" t="s">
        <v>8142</v>
      </c>
    </row>
    <row r="8772" spans="1:42" x14ac:dyDescent="0.35">
      <c r="A8772" t="s">
        <v>47510</v>
      </c>
      <c r="B8772" t="s">
        <v>922</v>
      </c>
      <c r="C8772" t="s">
        <v>47511</v>
      </c>
      <c r="F8772">
        <v>13094942663</v>
      </c>
      <c r="H8772" t="s">
        <v>47510</v>
      </c>
      <c r="K8772" t="s">
        <v>47512</v>
      </c>
      <c r="M8772" t="s">
        <v>3848</v>
      </c>
      <c r="N8772" t="s">
        <v>14739</v>
      </c>
      <c r="O8772">
        <v>61615</v>
      </c>
      <c r="P8772" t="s">
        <v>50</v>
      </c>
      <c r="U8772" s="1">
        <v>44961</v>
      </c>
      <c r="V8772" s="1">
        <v>44961</v>
      </c>
      <c r="W8772" s="1">
        <v>44961.298611111109</v>
      </c>
      <c r="X8772" s="1">
        <v>44961.298611111109</v>
      </c>
      <c r="AC8772" t="s">
        <v>53</v>
      </c>
      <c r="AD8772">
        <v>1000000001</v>
      </c>
      <c r="AE8772" s="1">
        <v>39973.351388888892</v>
      </c>
      <c r="AF8772" t="s">
        <v>3377</v>
      </c>
      <c r="AG8772" t="s">
        <v>47513</v>
      </c>
      <c r="AH8772" t="s">
        <v>51</v>
      </c>
      <c r="AJ8772" t="s">
        <v>53</v>
      </c>
      <c r="AL8772" t="s">
        <v>78</v>
      </c>
      <c r="AO8772" t="s">
        <v>5443</v>
      </c>
      <c r="AP8772" s="1">
        <v>44965.617361111108</v>
      </c>
    </row>
    <row r="8773" spans="1:42" x14ac:dyDescent="0.35">
      <c r="A8773" t="s">
        <v>47514</v>
      </c>
      <c r="B8773" t="s">
        <v>47515</v>
      </c>
      <c r="C8773" t="s">
        <v>1781</v>
      </c>
      <c r="F8773" t="s">
        <v>47516</v>
      </c>
      <c r="H8773" t="s">
        <v>47517</v>
      </c>
      <c r="J8773" t="s">
        <v>47518</v>
      </c>
      <c r="K8773" t="s">
        <v>47519</v>
      </c>
      <c r="M8773" t="s">
        <v>7031</v>
      </c>
      <c r="N8773" t="s">
        <v>65</v>
      </c>
      <c r="O8773">
        <v>80813</v>
      </c>
      <c r="P8773" t="s">
        <v>50</v>
      </c>
      <c r="U8773" s="1">
        <v>44961</v>
      </c>
      <c r="V8773" s="1">
        <v>44961</v>
      </c>
      <c r="W8773" s="1">
        <v>44961.677777777775</v>
      </c>
      <c r="X8773" s="1">
        <v>44961.677777777775</v>
      </c>
      <c r="AC8773" t="s">
        <v>51</v>
      </c>
      <c r="AD8773">
        <v>1000000001</v>
      </c>
      <c r="AE8773" s="1">
        <v>39973.351388888892</v>
      </c>
      <c r="AF8773" t="s">
        <v>3377</v>
      </c>
      <c r="AG8773" t="s">
        <v>47520</v>
      </c>
      <c r="AH8773" t="s">
        <v>51</v>
      </c>
      <c r="AJ8773" t="s">
        <v>53</v>
      </c>
      <c r="AL8773" t="s">
        <v>78</v>
      </c>
      <c r="AO8773" t="s">
        <v>5443</v>
      </c>
      <c r="AP8773" s="1">
        <v>45157.515972222223</v>
      </c>
    </row>
    <row r="8774" spans="1:42" x14ac:dyDescent="0.35">
      <c r="A8774" t="s">
        <v>47521</v>
      </c>
      <c r="B8774" t="s">
        <v>47522</v>
      </c>
      <c r="C8774" t="s">
        <v>11112</v>
      </c>
      <c r="F8774" t="s">
        <v>47523</v>
      </c>
      <c r="H8774" t="s">
        <v>47524</v>
      </c>
      <c r="J8774" t="s">
        <v>47525</v>
      </c>
      <c r="K8774" t="s">
        <v>47526</v>
      </c>
      <c r="M8774" t="s">
        <v>47527</v>
      </c>
      <c r="N8774" t="s">
        <v>5061</v>
      </c>
      <c r="O8774" s="2" t="s">
        <v>47528</v>
      </c>
      <c r="P8774" t="s">
        <v>50</v>
      </c>
      <c r="U8774" s="1">
        <v>44962</v>
      </c>
      <c r="V8774" s="1">
        <v>44962</v>
      </c>
      <c r="W8774" s="1">
        <v>44962.865277777775</v>
      </c>
      <c r="X8774" s="1">
        <v>44962.865277777775</v>
      </c>
      <c r="AC8774" t="s">
        <v>53</v>
      </c>
      <c r="AD8774">
        <v>1000000001</v>
      </c>
      <c r="AE8774" s="1">
        <v>39973.351388888892</v>
      </c>
      <c r="AF8774" t="s">
        <v>3377</v>
      </c>
      <c r="AG8774" t="s">
        <v>47529</v>
      </c>
      <c r="AH8774" t="s">
        <v>51</v>
      </c>
      <c r="AJ8774" t="s">
        <v>53</v>
      </c>
      <c r="AL8774" t="s">
        <v>78</v>
      </c>
      <c r="AO8774" t="s">
        <v>8142</v>
      </c>
    </row>
    <row r="8775" spans="1:42" x14ac:dyDescent="0.35">
      <c r="A8775" t="s">
        <v>47530</v>
      </c>
      <c r="B8775" t="s">
        <v>47531</v>
      </c>
      <c r="C8775" t="s">
        <v>47532</v>
      </c>
      <c r="F8775" t="s">
        <v>47533</v>
      </c>
      <c r="H8775" t="s">
        <v>47530</v>
      </c>
      <c r="J8775" t="s">
        <v>47534</v>
      </c>
      <c r="N8775" t="s">
        <v>287</v>
      </c>
      <c r="O8775">
        <v>80138</v>
      </c>
      <c r="P8775" t="s">
        <v>50</v>
      </c>
      <c r="U8775" s="1">
        <v>44963</v>
      </c>
      <c r="V8775" s="1">
        <v>44963</v>
      </c>
      <c r="W8775" s="1">
        <v>44963.461805555555</v>
      </c>
      <c r="X8775" s="1">
        <v>44963.461805555555</v>
      </c>
      <c r="AC8775" t="s">
        <v>53</v>
      </c>
      <c r="AD8775">
        <v>2972366374</v>
      </c>
      <c r="AE8775" s="1">
        <v>44967.620138888888</v>
      </c>
      <c r="AF8775" t="s">
        <v>47535</v>
      </c>
      <c r="AG8775" t="s">
        <v>47536</v>
      </c>
      <c r="AH8775" t="s">
        <v>51</v>
      </c>
      <c r="AJ8775" t="s">
        <v>53</v>
      </c>
      <c r="AL8775" t="s">
        <v>68</v>
      </c>
      <c r="AO8775" t="s">
        <v>8142</v>
      </c>
      <c r="AP8775" s="1">
        <v>44963.468055555553</v>
      </c>
    </row>
    <row r="8776" spans="1:42" x14ac:dyDescent="0.35">
      <c r="A8776" t="s">
        <v>47537</v>
      </c>
      <c r="B8776" t="s">
        <v>1440</v>
      </c>
      <c r="C8776" t="s">
        <v>803</v>
      </c>
      <c r="F8776" t="s">
        <v>47538</v>
      </c>
      <c r="H8776" t="s">
        <v>47537</v>
      </c>
      <c r="J8776" t="s">
        <v>34359</v>
      </c>
      <c r="K8776" t="s">
        <v>19947</v>
      </c>
      <c r="M8776" t="s">
        <v>19948</v>
      </c>
      <c r="N8776" t="s">
        <v>32317</v>
      </c>
      <c r="O8776">
        <v>63124</v>
      </c>
      <c r="P8776" t="s">
        <v>50</v>
      </c>
      <c r="U8776" s="1">
        <v>44963</v>
      </c>
      <c r="V8776" s="1">
        <v>44963</v>
      </c>
      <c r="AC8776" t="s">
        <v>53</v>
      </c>
      <c r="AD8776">
        <v>2969480784</v>
      </c>
      <c r="AE8776" s="1">
        <v>37467</v>
      </c>
      <c r="AG8776" t="s">
        <v>47539</v>
      </c>
      <c r="AH8776" t="s">
        <v>51</v>
      </c>
      <c r="AJ8776" t="s">
        <v>53</v>
      </c>
      <c r="AO8776" t="s">
        <v>8142</v>
      </c>
    </row>
    <row r="8777" spans="1:42" x14ac:dyDescent="0.35">
      <c r="A8777" t="s">
        <v>47540</v>
      </c>
      <c r="B8777" t="s">
        <v>47541</v>
      </c>
      <c r="C8777" t="s">
        <v>331</v>
      </c>
      <c r="F8777" t="s">
        <v>47542</v>
      </c>
      <c r="H8777" t="s">
        <v>47543</v>
      </c>
      <c r="J8777" t="s">
        <v>39768</v>
      </c>
      <c r="P8777" t="s">
        <v>50</v>
      </c>
      <c r="U8777" s="1">
        <v>44963</v>
      </c>
      <c r="V8777" s="1">
        <v>44963</v>
      </c>
      <c r="AC8777" t="s">
        <v>53</v>
      </c>
      <c r="AD8777">
        <v>2969475309</v>
      </c>
      <c r="AE8777" s="1">
        <v>37159</v>
      </c>
      <c r="AG8777" t="s">
        <v>47544</v>
      </c>
      <c r="AH8777" t="s">
        <v>51</v>
      </c>
      <c r="AJ8777" t="s">
        <v>53</v>
      </c>
      <c r="AO8777" t="s">
        <v>8142</v>
      </c>
    </row>
    <row r="8778" spans="1:42" x14ac:dyDescent="0.35">
      <c r="A8778" t="s">
        <v>47545</v>
      </c>
      <c r="B8778" t="s">
        <v>15496</v>
      </c>
      <c r="C8778" t="s">
        <v>15519</v>
      </c>
      <c r="H8778" t="s">
        <v>41865</v>
      </c>
      <c r="J8778" t="s">
        <v>47546</v>
      </c>
      <c r="P8778" t="s">
        <v>50</v>
      </c>
      <c r="U8778" s="1">
        <v>44963</v>
      </c>
      <c r="V8778" s="1">
        <v>44963</v>
      </c>
      <c r="W8778" s="1">
        <v>44963.76458333333</v>
      </c>
      <c r="X8778" s="1">
        <v>44963.76458333333</v>
      </c>
      <c r="AC8778" t="s">
        <v>53</v>
      </c>
      <c r="AD8778">
        <v>2969718169</v>
      </c>
      <c r="AE8778" s="1">
        <v>42719.4375</v>
      </c>
      <c r="AG8778" t="s">
        <v>47547</v>
      </c>
      <c r="AH8778" t="s">
        <v>51</v>
      </c>
      <c r="AJ8778" t="s">
        <v>53</v>
      </c>
      <c r="AL8778" t="s">
        <v>78</v>
      </c>
      <c r="AO8778" t="s">
        <v>8142</v>
      </c>
    </row>
    <row r="8779" spans="1:42" x14ac:dyDescent="0.35">
      <c r="A8779" t="s">
        <v>47548</v>
      </c>
      <c r="B8779" t="s">
        <v>4879</v>
      </c>
      <c r="C8779" t="s">
        <v>30571</v>
      </c>
      <c r="F8779" t="s">
        <v>47549</v>
      </c>
      <c r="H8779" t="s">
        <v>47548</v>
      </c>
      <c r="J8779" t="s">
        <v>11720</v>
      </c>
      <c r="K8779" t="s">
        <v>6655</v>
      </c>
      <c r="M8779" t="s">
        <v>6656</v>
      </c>
      <c r="N8779" t="s">
        <v>6657</v>
      </c>
      <c r="O8779">
        <v>68102</v>
      </c>
      <c r="P8779" t="s">
        <v>50</v>
      </c>
      <c r="U8779" s="1">
        <v>44963</v>
      </c>
      <c r="V8779" s="1">
        <v>44963</v>
      </c>
      <c r="AC8779" t="s">
        <v>53</v>
      </c>
      <c r="AD8779">
        <v>2969472760</v>
      </c>
      <c r="AE8779" s="1">
        <v>36916.71597222222</v>
      </c>
      <c r="AG8779" t="s">
        <v>47550</v>
      </c>
      <c r="AH8779" t="s">
        <v>51</v>
      </c>
      <c r="AJ8779" t="s">
        <v>53</v>
      </c>
      <c r="AO8779" t="s">
        <v>8142</v>
      </c>
    </row>
    <row r="8780" spans="1:42" x14ac:dyDescent="0.35">
      <c r="A8780" t="s">
        <v>47551</v>
      </c>
      <c r="B8780" t="s">
        <v>47552</v>
      </c>
      <c r="C8780" t="s">
        <v>47553</v>
      </c>
      <c r="F8780">
        <f>1575-808-1232</f>
        <v>-465</v>
      </c>
      <c r="H8780" t="s">
        <v>47554</v>
      </c>
      <c r="J8780" t="s">
        <v>47555</v>
      </c>
      <c r="N8780" t="s">
        <v>253</v>
      </c>
      <c r="O8780">
        <v>88355</v>
      </c>
      <c r="P8780" t="s">
        <v>10448</v>
      </c>
      <c r="U8780" s="1">
        <v>44963</v>
      </c>
      <c r="V8780" s="1">
        <v>44963</v>
      </c>
      <c r="W8780" s="1">
        <v>44963.745833333334</v>
      </c>
      <c r="X8780" s="1">
        <v>44963.745833333334</v>
      </c>
      <c r="AC8780" t="s">
        <v>53</v>
      </c>
      <c r="AD8780">
        <v>2969536957</v>
      </c>
      <c r="AE8780" s="1">
        <v>39762.43472222222</v>
      </c>
      <c r="AF8780" t="s">
        <v>47556</v>
      </c>
      <c r="AG8780" t="s">
        <v>47557</v>
      </c>
      <c r="AH8780" t="s">
        <v>51</v>
      </c>
      <c r="AJ8780" t="s">
        <v>53</v>
      </c>
      <c r="AL8780" t="s">
        <v>68</v>
      </c>
      <c r="AO8780" t="s">
        <v>5443</v>
      </c>
      <c r="AP8780" s="1">
        <v>44963.743750000001</v>
      </c>
    </row>
    <row r="8781" spans="1:42" x14ac:dyDescent="0.35">
      <c r="A8781" t="s">
        <v>47558</v>
      </c>
      <c r="B8781" t="s">
        <v>42220</v>
      </c>
      <c r="C8781" t="s">
        <v>302</v>
      </c>
      <c r="F8781" t="s">
        <v>47559</v>
      </c>
      <c r="H8781" t="s">
        <v>47558</v>
      </c>
      <c r="I8781" t="s">
        <v>464</v>
      </c>
      <c r="J8781" t="s">
        <v>6387</v>
      </c>
      <c r="K8781" t="s">
        <v>47560</v>
      </c>
      <c r="M8781" t="s">
        <v>47561</v>
      </c>
      <c r="N8781" t="s">
        <v>22225</v>
      </c>
      <c r="O8781">
        <v>26003</v>
      </c>
      <c r="P8781" t="s">
        <v>50</v>
      </c>
      <c r="U8781" s="1">
        <v>44963</v>
      </c>
      <c r="V8781" s="1">
        <v>44963</v>
      </c>
      <c r="AC8781" t="s">
        <v>53</v>
      </c>
      <c r="AD8781">
        <v>2969484892</v>
      </c>
      <c r="AE8781" s="1">
        <v>37756</v>
      </c>
      <c r="AG8781" t="s">
        <v>47562</v>
      </c>
      <c r="AH8781" t="s">
        <v>51</v>
      </c>
      <c r="AJ8781" t="s">
        <v>53</v>
      </c>
      <c r="AO8781" t="s">
        <v>8142</v>
      </c>
    </row>
    <row r="8782" spans="1:42" x14ac:dyDescent="0.35">
      <c r="A8782" t="s">
        <v>47563</v>
      </c>
      <c r="B8782" t="s">
        <v>47564</v>
      </c>
      <c r="C8782" t="s">
        <v>47565</v>
      </c>
      <c r="F8782" t="s">
        <v>45421</v>
      </c>
      <c r="H8782" t="s">
        <v>47566</v>
      </c>
      <c r="I8782" t="s">
        <v>464</v>
      </c>
      <c r="J8782" t="s">
        <v>6387</v>
      </c>
      <c r="N8782" t="s">
        <v>10540</v>
      </c>
      <c r="O8782">
        <v>38261</v>
      </c>
      <c r="P8782" t="s">
        <v>50</v>
      </c>
      <c r="U8782" s="1">
        <v>44963</v>
      </c>
      <c r="V8782" s="1">
        <v>44963</v>
      </c>
      <c r="AC8782" t="s">
        <v>53</v>
      </c>
      <c r="AD8782">
        <v>2969484892</v>
      </c>
      <c r="AE8782" s="1">
        <v>37756</v>
      </c>
      <c r="AG8782" t="s">
        <v>47567</v>
      </c>
      <c r="AH8782" t="s">
        <v>51</v>
      </c>
      <c r="AJ8782" t="s">
        <v>53</v>
      </c>
      <c r="AO8782" t="s">
        <v>8142</v>
      </c>
    </row>
    <row r="8783" spans="1:42" x14ac:dyDescent="0.35">
      <c r="A8783" t="s">
        <v>47568</v>
      </c>
      <c r="B8783" t="s">
        <v>3348</v>
      </c>
      <c r="C8783" t="s">
        <v>47569</v>
      </c>
      <c r="F8783" t="s">
        <v>47570</v>
      </c>
      <c r="H8783" t="s">
        <v>47568</v>
      </c>
      <c r="J8783" t="s">
        <v>47571</v>
      </c>
      <c r="K8783" t="s">
        <v>47572</v>
      </c>
      <c r="M8783" t="s">
        <v>148</v>
      </c>
      <c r="N8783" t="s">
        <v>637</v>
      </c>
      <c r="O8783">
        <v>79913</v>
      </c>
      <c r="P8783" t="s">
        <v>50</v>
      </c>
      <c r="U8783" s="1">
        <v>44963</v>
      </c>
      <c r="V8783" s="1">
        <v>44963</v>
      </c>
      <c r="W8783" s="1">
        <v>44963.651388888888</v>
      </c>
      <c r="X8783" s="1">
        <v>44963.651388888888</v>
      </c>
      <c r="AC8783" t="s">
        <v>53</v>
      </c>
      <c r="AD8783">
        <v>2972359429</v>
      </c>
      <c r="AE8783" s="1">
        <v>44963.656944444447</v>
      </c>
      <c r="AF8783" t="s">
        <v>47573</v>
      </c>
      <c r="AG8783" t="s">
        <v>47574</v>
      </c>
      <c r="AH8783" t="s">
        <v>51</v>
      </c>
      <c r="AJ8783" t="s">
        <v>53</v>
      </c>
      <c r="AL8783" t="s">
        <v>68</v>
      </c>
      <c r="AO8783" t="s">
        <v>5443</v>
      </c>
      <c r="AP8783" s="1">
        <v>45474.420138888891</v>
      </c>
    </row>
    <row r="8784" spans="1:42" x14ac:dyDescent="0.35">
      <c r="A8784" t="s">
        <v>47575</v>
      </c>
      <c r="B8784" t="s">
        <v>3348</v>
      </c>
      <c r="C8784" t="s">
        <v>47569</v>
      </c>
      <c r="F8784" t="s">
        <v>47576</v>
      </c>
      <c r="H8784" t="s">
        <v>47575</v>
      </c>
      <c r="N8784" t="s">
        <v>637</v>
      </c>
      <c r="O8784">
        <v>79821</v>
      </c>
      <c r="P8784" t="s">
        <v>50</v>
      </c>
      <c r="U8784" s="1">
        <v>44963</v>
      </c>
      <c r="V8784" s="1">
        <v>44963</v>
      </c>
      <c r="AC8784" t="s">
        <v>53</v>
      </c>
      <c r="AG8784" t="s">
        <v>47577</v>
      </c>
      <c r="AH8784" t="s">
        <v>51</v>
      </c>
      <c r="AJ8784" t="s">
        <v>53</v>
      </c>
      <c r="AL8784" t="s">
        <v>68</v>
      </c>
      <c r="AO8784" t="s">
        <v>8142</v>
      </c>
    </row>
    <row r="8785" spans="1:43" x14ac:dyDescent="0.35">
      <c r="A8785" t="s">
        <v>47578</v>
      </c>
      <c r="B8785" t="s">
        <v>28972</v>
      </c>
      <c r="C8785" t="s">
        <v>10839</v>
      </c>
      <c r="F8785" t="s">
        <v>47579</v>
      </c>
      <c r="H8785" t="s">
        <v>47580</v>
      </c>
      <c r="J8785" t="s">
        <v>47581</v>
      </c>
      <c r="K8785" t="s">
        <v>47582</v>
      </c>
      <c r="M8785" t="s">
        <v>47583</v>
      </c>
      <c r="N8785" t="s">
        <v>20395</v>
      </c>
      <c r="O8785">
        <v>54968</v>
      </c>
      <c r="P8785" t="s">
        <v>50</v>
      </c>
      <c r="U8785" s="1">
        <v>44963</v>
      </c>
      <c r="V8785" s="1">
        <v>44963</v>
      </c>
      <c r="W8785" s="1">
        <v>44965.432638888888</v>
      </c>
      <c r="X8785" s="1">
        <v>44965.432638888888</v>
      </c>
      <c r="AC8785" t="s">
        <v>53</v>
      </c>
      <c r="AD8785">
        <v>2972364977</v>
      </c>
      <c r="AE8785" s="1">
        <v>44965.430555555555</v>
      </c>
      <c r="AF8785" t="s">
        <v>47584</v>
      </c>
      <c r="AG8785" t="s">
        <v>47585</v>
      </c>
      <c r="AH8785" t="s">
        <v>51</v>
      </c>
      <c r="AJ8785" t="s">
        <v>53</v>
      </c>
      <c r="AL8785" t="s">
        <v>68</v>
      </c>
      <c r="AO8785" t="s">
        <v>5443</v>
      </c>
      <c r="AP8785" s="1">
        <v>45006.654166666667</v>
      </c>
      <c r="AQ8785" s="1">
        <v>45006.656944444447</v>
      </c>
    </row>
    <row r="8786" spans="1:43" x14ac:dyDescent="0.35">
      <c r="A8786" t="s">
        <v>47586</v>
      </c>
      <c r="B8786" t="s">
        <v>3596</v>
      </c>
      <c r="C8786" t="s">
        <v>375</v>
      </c>
      <c r="F8786" t="s">
        <v>47587</v>
      </c>
      <c r="H8786" t="s">
        <v>47586</v>
      </c>
      <c r="J8786" t="s">
        <v>23178</v>
      </c>
      <c r="N8786" t="s">
        <v>287</v>
      </c>
      <c r="O8786">
        <v>81657</v>
      </c>
      <c r="P8786" t="s">
        <v>50</v>
      </c>
      <c r="U8786" s="1">
        <v>44963</v>
      </c>
      <c r="V8786" s="1">
        <v>44963</v>
      </c>
      <c r="W8786" s="1">
        <v>44963.51458333333</v>
      </c>
      <c r="X8786" s="1">
        <v>44963.51458333333</v>
      </c>
      <c r="AC8786" t="s">
        <v>53</v>
      </c>
      <c r="AD8786">
        <v>1000000001</v>
      </c>
      <c r="AE8786" s="1">
        <v>39973.351388888892</v>
      </c>
      <c r="AF8786" t="s">
        <v>3377</v>
      </c>
      <c r="AG8786" t="s">
        <v>47588</v>
      </c>
      <c r="AH8786" t="s">
        <v>51</v>
      </c>
      <c r="AJ8786" t="s">
        <v>53</v>
      </c>
      <c r="AL8786" t="s">
        <v>78</v>
      </c>
      <c r="AO8786" t="s">
        <v>8142</v>
      </c>
      <c r="AP8786" s="1">
        <v>44963.515972222223</v>
      </c>
    </row>
    <row r="8787" spans="1:43" x14ac:dyDescent="0.35">
      <c r="A8787" t="s">
        <v>47589</v>
      </c>
      <c r="B8787" t="s">
        <v>47590</v>
      </c>
      <c r="C8787" t="s">
        <v>338</v>
      </c>
      <c r="F8787" t="s">
        <v>47591</v>
      </c>
      <c r="H8787" t="s">
        <v>47589</v>
      </c>
      <c r="J8787" t="s">
        <v>3933</v>
      </c>
      <c r="N8787" t="s">
        <v>15540</v>
      </c>
      <c r="O8787">
        <v>17050</v>
      </c>
      <c r="P8787" t="s">
        <v>50</v>
      </c>
      <c r="U8787" s="1">
        <v>44963</v>
      </c>
      <c r="V8787" s="1">
        <v>44963</v>
      </c>
      <c r="AC8787" t="s">
        <v>53</v>
      </c>
      <c r="AD8787">
        <v>2969551137</v>
      </c>
      <c r="AE8787" s="1">
        <v>40288.591666666667</v>
      </c>
      <c r="AG8787" t="s">
        <v>47592</v>
      </c>
      <c r="AH8787" t="s">
        <v>51</v>
      </c>
      <c r="AJ8787" t="s">
        <v>53</v>
      </c>
      <c r="AO8787" t="s">
        <v>8142</v>
      </c>
    </row>
    <row r="8788" spans="1:43" x14ac:dyDescent="0.35">
      <c r="A8788" t="s">
        <v>47593</v>
      </c>
      <c r="B8788" t="s">
        <v>23129</v>
      </c>
      <c r="C8788" t="s">
        <v>1608</v>
      </c>
      <c r="F8788" t="s">
        <v>47594</v>
      </c>
      <c r="H8788" t="s">
        <v>47593</v>
      </c>
      <c r="J8788" t="s">
        <v>47595</v>
      </c>
      <c r="K8788" t="s">
        <v>47596</v>
      </c>
      <c r="M8788" t="s">
        <v>545</v>
      </c>
      <c r="N8788" t="s">
        <v>253</v>
      </c>
      <c r="O8788">
        <v>88012</v>
      </c>
      <c r="P8788" t="s">
        <v>50</v>
      </c>
      <c r="U8788" s="1">
        <v>44964</v>
      </c>
      <c r="V8788" s="1">
        <v>44964</v>
      </c>
      <c r="W8788" s="1">
        <v>44964.602777777778</v>
      </c>
      <c r="X8788" s="1">
        <v>44964.602777777778</v>
      </c>
      <c r="AC8788" t="s">
        <v>53</v>
      </c>
      <c r="AD8788">
        <v>2972366378</v>
      </c>
      <c r="AE8788" s="1">
        <v>44967.627083333333</v>
      </c>
      <c r="AF8788" t="s">
        <v>47597</v>
      </c>
      <c r="AG8788" t="s">
        <v>47598</v>
      </c>
      <c r="AH8788" t="s">
        <v>51</v>
      </c>
      <c r="AJ8788" t="s">
        <v>53</v>
      </c>
      <c r="AL8788" t="s">
        <v>68</v>
      </c>
      <c r="AO8788" t="s">
        <v>5443</v>
      </c>
      <c r="AP8788" s="1">
        <v>44964.601388888892</v>
      </c>
    </row>
    <row r="8789" spans="1:43" x14ac:dyDescent="0.35">
      <c r="A8789" t="s">
        <v>47599</v>
      </c>
      <c r="B8789" t="s">
        <v>47600</v>
      </c>
      <c r="C8789" t="s">
        <v>29853</v>
      </c>
      <c r="F8789" t="s">
        <v>47601</v>
      </c>
      <c r="H8789" t="s">
        <v>47599</v>
      </c>
      <c r="J8789" t="s">
        <v>47602</v>
      </c>
      <c r="K8789" t="s">
        <v>47603</v>
      </c>
      <c r="M8789" t="s">
        <v>753</v>
      </c>
      <c r="N8789" t="s">
        <v>798</v>
      </c>
      <c r="O8789">
        <v>79915</v>
      </c>
      <c r="P8789" t="s">
        <v>50</v>
      </c>
      <c r="U8789" s="1">
        <v>44964</v>
      </c>
      <c r="V8789" s="1">
        <v>44964</v>
      </c>
      <c r="AC8789" t="s">
        <v>51</v>
      </c>
      <c r="AD8789">
        <v>2970094841</v>
      </c>
      <c r="AE8789" s="1">
        <v>44446.843055555553</v>
      </c>
      <c r="AG8789" t="s">
        <v>47604</v>
      </c>
      <c r="AH8789" t="s">
        <v>51</v>
      </c>
      <c r="AJ8789" t="s">
        <v>53</v>
      </c>
      <c r="AO8789" t="s">
        <v>5443</v>
      </c>
    </row>
    <row r="8790" spans="1:43" x14ac:dyDescent="0.35">
      <c r="A8790" t="s">
        <v>47605</v>
      </c>
      <c r="B8790" t="s">
        <v>12365</v>
      </c>
      <c r="C8790" t="s">
        <v>12366</v>
      </c>
      <c r="F8790" t="s">
        <v>47606</v>
      </c>
      <c r="H8790" t="s">
        <v>47605</v>
      </c>
      <c r="J8790" t="s">
        <v>28176</v>
      </c>
      <c r="K8790" t="s">
        <v>47607</v>
      </c>
      <c r="M8790" t="s">
        <v>1296</v>
      </c>
      <c r="N8790" t="s">
        <v>253</v>
      </c>
      <c r="O8790">
        <v>88220</v>
      </c>
      <c r="P8790" t="s">
        <v>50</v>
      </c>
      <c r="U8790" s="1">
        <v>44964</v>
      </c>
      <c r="V8790" s="1">
        <v>44964</v>
      </c>
      <c r="W8790" s="1">
        <v>44964.469444444447</v>
      </c>
      <c r="X8790" s="1">
        <v>44964.469444444447</v>
      </c>
      <c r="AC8790" t="s">
        <v>53</v>
      </c>
      <c r="AD8790">
        <v>2969525847</v>
      </c>
      <c r="AE8790" s="1">
        <v>39251.611111111109</v>
      </c>
      <c r="AF8790" t="s">
        <v>28179</v>
      </c>
      <c r="AG8790" t="s">
        <v>47608</v>
      </c>
      <c r="AH8790" t="s">
        <v>51</v>
      </c>
      <c r="AJ8790" t="s">
        <v>53</v>
      </c>
      <c r="AL8790" t="s">
        <v>68</v>
      </c>
      <c r="AO8790" t="s">
        <v>5443</v>
      </c>
      <c r="AP8790" s="1">
        <v>44979.415277777778</v>
      </c>
      <c r="AQ8790" s="1">
        <v>44977.675694444442</v>
      </c>
    </row>
    <row r="8791" spans="1:43" x14ac:dyDescent="0.35">
      <c r="A8791" t="s">
        <v>47609</v>
      </c>
      <c r="B8791" t="s">
        <v>3417</v>
      </c>
      <c r="C8791" t="s">
        <v>47610</v>
      </c>
      <c r="F8791" t="s">
        <v>46153</v>
      </c>
      <c r="H8791" t="s">
        <v>47609</v>
      </c>
      <c r="J8791" t="s">
        <v>28176</v>
      </c>
      <c r="K8791" t="s">
        <v>47611</v>
      </c>
      <c r="M8791" t="s">
        <v>1296</v>
      </c>
      <c r="N8791" t="s">
        <v>253</v>
      </c>
      <c r="O8791">
        <v>88220</v>
      </c>
      <c r="P8791" t="s">
        <v>50</v>
      </c>
      <c r="U8791" s="1">
        <v>44964</v>
      </c>
      <c r="V8791" s="1">
        <v>44964</v>
      </c>
      <c r="W8791" s="1">
        <v>44964.470833333333</v>
      </c>
      <c r="X8791" s="1">
        <v>44964.470833333333</v>
      </c>
      <c r="AC8791" t="s">
        <v>53</v>
      </c>
      <c r="AD8791">
        <v>2969525847</v>
      </c>
      <c r="AE8791" s="1">
        <v>39251.611111111109</v>
      </c>
      <c r="AF8791" t="s">
        <v>28179</v>
      </c>
      <c r="AG8791" t="s">
        <v>47612</v>
      </c>
      <c r="AH8791" t="s">
        <v>51</v>
      </c>
      <c r="AJ8791" t="s">
        <v>53</v>
      </c>
      <c r="AL8791" t="s">
        <v>68</v>
      </c>
      <c r="AO8791" t="s">
        <v>5443</v>
      </c>
      <c r="AP8791" s="1">
        <v>44967.709027777775</v>
      </c>
    </row>
    <row r="8792" spans="1:43" x14ac:dyDescent="0.35">
      <c r="A8792" t="s">
        <v>47613</v>
      </c>
      <c r="B8792" t="s">
        <v>30102</v>
      </c>
      <c r="C8792" t="s">
        <v>23528</v>
      </c>
      <c r="F8792" t="s">
        <v>47614</v>
      </c>
      <c r="H8792" t="s">
        <v>47613</v>
      </c>
      <c r="J8792" t="s">
        <v>85</v>
      </c>
      <c r="K8792" t="s">
        <v>33911</v>
      </c>
      <c r="M8792" t="s">
        <v>525</v>
      </c>
      <c r="N8792" t="s">
        <v>287</v>
      </c>
      <c r="O8792">
        <v>80011</v>
      </c>
      <c r="P8792" t="s">
        <v>50</v>
      </c>
      <c r="U8792" s="1">
        <v>44964</v>
      </c>
      <c r="V8792" s="1">
        <v>44964</v>
      </c>
      <c r="W8792" s="1">
        <v>44964.504166666666</v>
      </c>
      <c r="X8792" s="1">
        <v>44964.504166666666</v>
      </c>
      <c r="AC8792" t="s">
        <v>53</v>
      </c>
      <c r="AD8792">
        <v>2969485219</v>
      </c>
      <c r="AE8792" s="1">
        <v>37784</v>
      </c>
      <c r="AF8792" t="s">
        <v>47615</v>
      </c>
      <c r="AG8792" t="s">
        <v>47616</v>
      </c>
      <c r="AH8792" t="s">
        <v>51</v>
      </c>
      <c r="AJ8792" t="s">
        <v>53</v>
      </c>
      <c r="AL8792" t="s">
        <v>68</v>
      </c>
      <c r="AO8792" t="s">
        <v>5443</v>
      </c>
      <c r="AP8792" s="1">
        <v>45294.489583333336</v>
      </c>
    </row>
    <row r="8793" spans="1:43" x14ac:dyDescent="0.35">
      <c r="A8793" t="s">
        <v>47617</v>
      </c>
      <c r="B8793" t="s">
        <v>47618</v>
      </c>
      <c r="C8793" t="s">
        <v>47619</v>
      </c>
      <c r="F8793" t="s">
        <v>47620</v>
      </c>
      <c r="H8793" t="s">
        <v>47621</v>
      </c>
      <c r="J8793" t="s">
        <v>11720</v>
      </c>
      <c r="K8793" t="s">
        <v>47622</v>
      </c>
      <c r="M8793" t="s">
        <v>1397</v>
      </c>
      <c r="N8793" t="s">
        <v>65</v>
      </c>
      <c r="O8793">
        <v>80403</v>
      </c>
      <c r="P8793" t="s">
        <v>50</v>
      </c>
      <c r="U8793" s="1">
        <v>44964</v>
      </c>
      <c r="V8793" s="1">
        <v>44964</v>
      </c>
      <c r="W8793" s="1">
        <v>44964.455555555556</v>
      </c>
      <c r="X8793" s="1">
        <v>44964.455555555556</v>
      </c>
      <c r="AC8793" t="s">
        <v>53</v>
      </c>
      <c r="AD8793">
        <v>2969472760</v>
      </c>
      <c r="AE8793" s="1">
        <v>36916.71597222222</v>
      </c>
      <c r="AF8793" t="s">
        <v>16003</v>
      </c>
      <c r="AG8793" t="s">
        <v>47623</v>
      </c>
      <c r="AH8793" t="s">
        <v>51</v>
      </c>
      <c r="AJ8793" t="s">
        <v>53</v>
      </c>
      <c r="AL8793" t="s">
        <v>68</v>
      </c>
      <c r="AO8793" t="s">
        <v>5443</v>
      </c>
      <c r="AP8793" s="1">
        <v>45476.386805555558</v>
      </c>
    </row>
    <row r="8794" spans="1:43" x14ac:dyDescent="0.35">
      <c r="A8794" t="s">
        <v>47624</v>
      </c>
      <c r="B8794" t="s">
        <v>9484</v>
      </c>
      <c r="C8794" t="s">
        <v>9136</v>
      </c>
      <c r="F8794">
        <v>1</v>
      </c>
      <c r="H8794" t="s">
        <v>47624</v>
      </c>
      <c r="J8794" t="s">
        <v>25819</v>
      </c>
      <c r="N8794" t="s">
        <v>19616</v>
      </c>
      <c r="O8794">
        <v>34230</v>
      </c>
      <c r="P8794" t="s">
        <v>50</v>
      </c>
      <c r="U8794" s="1">
        <v>44964</v>
      </c>
      <c r="V8794" s="1">
        <v>44964</v>
      </c>
      <c r="AC8794" t="s">
        <v>53</v>
      </c>
      <c r="AD8794">
        <v>2969640882</v>
      </c>
      <c r="AE8794" s="1">
        <v>41834.517361111109</v>
      </c>
      <c r="AG8794" t="s">
        <v>47625</v>
      </c>
      <c r="AH8794" t="s">
        <v>51</v>
      </c>
      <c r="AJ8794" t="s">
        <v>53</v>
      </c>
      <c r="AO8794" t="s">
        <v>8142</v>
      </c>
    </row>
    <row r="8795" spans="1:43" x14ac:dyDescent="0.35">
      <c r="A8795" t="s">
        <v>47626</v>
      </c>
      <c r="B8795" t="s">
        <v>4813</v>
      </c>
      <c r="C8795" t="s">
        <v>375</v>
      </c>
      <c r="F8795" t="s">
        <v>47627</v>
      </c>
      <c r="H8795" t="s">
        <v>47626</v>
      </c>
      <c r="J8795" t="s">
        <v>6387</v>
      </c>
      <c r="K8795" t="s">
        <v>47628</v>
      </c>
      <c r="M8795" t="s">
        <v>47629</v>
      </c>
      <c r="N8795" t="s">
        <v>1593</v>
      </c>
      <c r="O8795">
        <v>35950</v>
      </c>
      <c r="P8795" t="s">
        <v>50</v>
      </c>
      <c r="U8795" s="1">
        <v>44964</v>
      </c>
      <c r="V8795" s="1">
        <v>44964</v>
      </c>
      <c r="AC8795" t="s">
        <v>53</v>
      </c>
      <c r="AD8795">
        <v>2969484892</v>
      </c>
      <c r="AE8795" s="1">
        <v>37756</v>
      </c>
      <c r="AG8795" t="s">
        <v>47630</v>
      </c>
      <c r="AH8795" t="s">
        <v>51</v>
      </c>
      <c r="AJ8795" t="s">
        <v>53</v>
      </c>
      <c r="AO8795" t="s">
        <v>8142</v>
      </c>
    </row>
    <row r="8796" spans="1:43" x14ac:dyDescent="0.35">
      <c r="A8796" t="s">
        <v>47631</v>
      </c>
      <c r="B8796" t="s">
        <v>7508</v>
      </c>
      <c r="C8796" t="s">
        <v>3683</v>
      </c>
      <c r="F8796" t="s">
        <v>25416</v>
      </c>
      <c r="H8796" t="s">
        <v>47632</v>
      </c>
      <c r="J8796" t="s">
        <v>6387</v>
      </c>
      <c r="N8796" t="s">
        <v>8265</v>
      </c>
      <c r="O8796">
        <v>83686</v>
      </c>
      <c r="P8796" t="s">
        <v>50</v>
      </c>
      <c r="U8796" s="1">
        <v>44964</v>
      </c>
      <c r="V8796" s="1">
        <v>44964</v>
      </c>
      <c r="AC8796" t="s">
        <v>53</v>
      </c>
      <c r="AD8796">
        <v>2969484892</v>
      </c>
      <c r="AE8796" s="1">
        <v>37756</v>
      </c>
      <c r="AG8796" t="s">
        <v>47633</v>
      </c>
      <c r="AH8796" t="s">
        <v>51</v>
      </c>
      <c r="AJ8796" t="s">
        <v>53</v>
      </c>
      <c r="AO8796" t="s">
        <v>8142</v>
      </c>
    </row>
    <row r="8797" spans="1:43" x14ac:dyDescent="0.35">
      <c r="A8797" t="s">
        <v>47634</v>
      </c>
      <c r="B8797" t="s">
        <v>9888</v>
      </c>
      <c r="C8797" t="s">
        <v>47635</v>
      </c>
      <c r="F8797" t="s">
        <v>47636</v>
      </c>
      <c r="H8797" t="s">
        <v>47637</v>
      </c>
      <c r="J8797" t="s">
        <v>6387</v>
      </c>
      <c r="N8797" t="s">
        <v>4526</v>
      </c>
      <c r="O8797">
        <v>86406</v>
      </c>
      <c r="P8797" t="s">
        <v>50</v>
      </c>
      <c r="U8797" s="1">
        <v>44964</v>
      </c>
      <c r="V8797" s="1">
        <v>44964</v>
      </c>
      <c r="AC8797" t="s">
        <v>53</v>
      </c>
      <c r="AD8797">
        <v>2969484892</v>
      </c>
      <c r="AE8797" s="1">
        <v>37756</v>
      </c>
      <c r="AG8797" t="s">
        <v>47638</v>
      </c>
      <c r="AH8797" t="s">
        <v>51</v>
      </c>
      <c r="AJ8797" t="s">
        <v>53</v>
      </c>
      <c r="AO8797" t="s">
        <v>8142</v>
      </c>
    </row>
    <row r="8798" spans="1:43" x14ac:dyDescent="0.35">
      <c r="A8798" t="s">
        <v>47639</v>
      </c>
      <c r="B8798" t="s">
        <v>653</v>
      </c>
      <c r="C8798" t="s">
        <v>11910</v>
      </c>
      <c r="F8798" t="s">
        <v>47640</v>
      </c>
      <c r="H8798" t="s">
        <v>47639</v>
      </c>
      <c r="I8798" t="s">
        <v>464</v>
      </c>
      <c r="J8798" t="s">
        <v>6387</v>
      </c>
      <c r="K8798" t="s">
        <v>47641</v>
      </c>
      <c r="M8798" t="s">
        <v>20202</v>
      </c>
      <c r="N8798" t="s">
        <v>1205</v>
      </c>
      <c r="O8798">
        <v>64058</v>
      </c>
      <c r="P8798" t="s">
        <v>50</v>
      </c>
      <c r="U8798" s="1">
        <v>44964</v>
      </c>
      <c r="V8798" s="1">
        <v>44964</v>
      </c>
      <c r="AC8798" t="s">
        <v>53</v>
      </c>
      <c r="AD8798">
        <v>2969484892</v>
      </c>
      <c r="AE8798" s="1">
        <v>37756</v>
      </c>
      <c r="AG8798" t="s">
        <v>47642</v>
      </c>
      <c r="AH8798" t="s">
        <v>51</v>
      </c>
      <c r="AJ8798" t="s">
        <v>53</v>
      </c>
      <c r="AO8798" t="s">
        <v>8142</v>
      </c>
    </row>
    <row r="8799" spans="1:43" x14ac:dyDescent="0.35">
      <c r="A8799" t="s">
        <v>47643</v>
      </c>
      <c r="B8799" t="s">
        <v>47644</v>
      </c>
      <c r="C8799" t="s">
        <v>812</v>
      </c>
      <c r="F8799" t="s">
        <v>47645</v>
      </c>
      <c r="H8799" t="s">
        <v>47646</v>
      </c>
      <c r="J8799" t="s">
        <v>29506</v>
      </c>
      <c r="N8799" t="s">
        <v>287</v>
      </c>
      <c r="O8799">
        <v>80550</v>
      </c>
      <c r="P8799" t="s">
        <v>50</v>
      </c>
      <c r="U8799" s="1">
        <v>44964</v>
      </c>
      <c r="V8799" s="1">
        <v>44964</v>
      </c>
      <c r="W8799" s="1">
        <v>44964.590277777781</v>
      </c>
      <c r="X8799" s="1">
        <v>44964.590277777781</v>
      </c>
      <c r="AC8799" t="s">
        <v>53</v>
      </c>
      <c r="AD8799">
        <v>2969476061</v>
      </c>
      <c r="AE8799" s="1">
        <v>37200</v>
      </c>
      <c r="AF8799" t="s">
        <v>10994</v>
      </c>
      <c r="AG8799" t="s">
        <v>47647</v>
      </c>
      <c r="AH8799" t="s">
        <v>51</v>
      </c>
      <c r="AJ8799" t="s">
        <v>53</v>
      </c>
      <c r="AL8799" t="s">
        <v>68</v>
      </c>
      <c r="AO8799" t="s">
        <v>5443</v>
      </c>
      <c r="AP8799" s="1">
        <v>44964.588194444441</v>
      </c>
    </row>
    <row r="8800" spans="1:43" x14ac:dyDescent="0.35">
      <c r="A8800" t="s">
        <v>47648</v>
      </c>
      <c r="B8800" t="s">
        <v>867</v>
      </c>
      <c r="C8800" t="s">
        <v>21698</v>
      </c>
      <c r="F8800" t="s">
        <v>47649</v>
      </c>
      <c r="H8800" t="s">
        <v>36951</v>
      </c>
      <c r="J8800" t="s">
        <v>47650</v>
      </c>
      <c r="K8800" t="s">
        <v>47651</v>
      </c>
      <c r="M8800" t="s">
        <v>47652</v>
      </c>
      <c r="N8800" t="s">
        <v>798</v>
      </c>
      <c r="O8800">
        <v>76131</v>
      </c>
      <c r="P8800" t="s">
        <v>50</v>
      </c>
      <c r="U8800" s="1">
        <v>44964</v>
      </c>
      <c r="V8800" s="1">
        <v>44964</v>
      </c>
      <c r="W8800" s="1">
        <v>44964.572222222225</v>
      </c>
      <c r="X8800" s="1">
        <v>44964.572222222225</v>
      </c>
      <c r="AC8800" t="s">
        <v>53</v>
      </c>
      <c r="AD8800">
        <v>2969594841</v>
      </c>
      <c r="AE8800" s="1">
        <v>41453.440972222219</v>
      </c>
      <c r="AG8800" t="s">
        <v>47653</v>
      </c>
      <c r="AH8800" t="s">
        <v>51</v>
      </c>
      <c r="AJ8800" t="s">
        <v>53</v>
      </c>
      <c r="AL8800" t="s">
        <v>68</v>
      </c>
      <c r="AO8800" t="s">
        <v>5443</v>
      </c>
      <c r="AP8800" s="1">
        <v>45217.484027777777</v>
      </c>
    </row>
    <row r="8801" spans="1:43" x14ac:dyDescent="0.35">
      <c r="A8801">
        <v>352708</v>
      </c>
      <c r="B8801" t="s">
        <v>47654</v>
      </c>
      <c r="C8801" t="s">
        <v>3285</v>
      </c>
      <c r="F8801" t="s">
        <v>41747</v>
      </c>
      <c r="H8801" t="s">
        <v>43442</v>
      </c>
      <c r="N8801" t="s">
        <v>287</v>
      </c>
      <c r="O8801">
        <v>80643</v>
      </c>
      <c r="P8801" t="s">
        <v>50</v>
      </c>
      <c r="U8801" s="1">
        <v>44964</v>
      </c>
      <c r="V8801" s="1">
        <v>44964</v>
      </c>
      <c r="AC8801" t="s">
        <v>53</v>
      </c>
      <c r="AG8801" t="s">
        <v>47655</v>
      </c>
      <c r="AH8801" t="s">
        <v>51</v>
      </c>
      <c r="AJ8801" t="s">
        <v>53</v>
      </c>
      <c r="AL8801" t="s">
        <v>78</v>
      </c>
      <c r="AO8801" t="s">
        <v>8142</v>
      </c>
    </row>
    <row r="8802" spans="1:43" x14ac:dyDescent="0.35">
      <c r="A8802" t="s">
        <v>47656</v>
      </c>
      <c r="B8802" t="s">
        <v>1965</v>
      </c>
      <c r="C8802" t="s">
        <v>587</v>
      </c>
      <c r="F8802" t="s">
        <v>47657</v>
      </c>
      <c r="H8802" t="s">
        <v>47656</v>
      </c>
      <c r="J8802" t="s">
        <v>9017</v>
      </c>
      <c r="N8802" t="s">
        <v>5572</v>
      </c>
      <c r="O8802" t="s">
        <v>47658</v>
      </c>
      <c r="P8802" t="s">
        <v>4438</v>
      </c>
      <c r="U8802" s="1">
        <v>44964</v>
      </c>
      <c r="V8802" s="1">
        <v>44964</v>
      </c>
      <c r="AC8802" t="s">
        <v>53</v>
      </c>
      <c r="AD8802">
        <v>2969579793</v>
      </c>
      <c r="AE8802" s="1">
        <v>41172.685416666667</v>
      </c>
      <c r="AG8802" t="s">
        <v>47659</v>
      </c>
      <c r="AH8802" t="s">
        <v>51</v>
      </c>
      <c r="AJ8802" t="s">
        <v>53</v>
      </c>
      <c r="AO8802" t="s">
        <v>8142</v>
      </c>
    </row>
    <row r="8803" spans="1:43" x14ac:dyDescent="0.35">
      <c r="A8803" t="s">
        <v>47660</v>
      </c>
      <c r="B8803" t="s">
        <v>1440</v>
      </c>
      <c r="C8803" t="s">
        <v>7417</v>
      </c>
      <c r="F8803">
        <v>15059201933</v>
      </c>
      <c r="H8803" t="s">
        <v>47661</v>
      </c>
      <c r="J8803" t="s">
        <v>36953</v>
      </c>
      <c r="K8803" t="s">
        <v>36954</v>
      </c>
      <c r="M8803" t="s">
        <v>36955</v>
      </c>
      <c r="N8803" t="s">
        <v>264</v>
      </c>
      <c r="O8803" t="s">
        <v>36956</v>
      </c>
      <c r="P8803" t="s">
        <v>50</v>
      </c>
      <c r="U8803" s="1">
        <v>44964</v>
      </c>
      <c r="V8803" s="1">
        <v>44964</v>
      </c>
      <c r="W8803" s="1">
        <v>44964.473611111112</v>
      </c>
      <c r="X8803" s="1">
        <v>44964.473611111112</v>
      </c>
      <c r="AC8803" t="s">
        <v>53</v>
      </c>
      <c r="AD8803">
        <v>2972031753</v>
      </c>
      <c r="AE8803" s="1">
        <v>44483.292361111111</v>
      </c>
      <c r="AF8803" t="s">
        <v>47662</v>
      </c>
      <c r="AG8803" t="s">
        <v>47663</v>
      </c>
      <c r="AH8803" t="s">
        <v>51</v>
      </c>
      <c r="AJ8803" t="s">
        <v>53</v>
      </c>
      <c r="AL8803" t="s">
        <v>68</v>
      </c>
      <c r="AO8803" t="s">
        <v>5443</v>
      </c>
      <c r="AP8803" s="1">
        <v>44964.472916666666</v>
      </c>
    </row>
    <row r="8804" spans="1:43" x14ac:dyDescent="0.35">
      <c r="A8804" t="s">
        <v>47664</v>
      </c>
      <c r="B8804" t="s">
        <v>47665</v>
      </c>
      <c r="C8804" t="s">
        <v>6933</v>
      </c>
      <c r="F8804" t="s">
        <v>47666</v>
      </c>
      <c r="H8804" t="s">
        <v>47664</v>
      </c>
      <c r="J8804" t="s">
        <v>47323</v>
      </c>
      <c r="K8804" t="s">
        <v>47667</v>
      </c>
      <c r="M8804" t="s">
        <v>4133</v>
      </c>
      <c r="N8804" t="s">
        <v>65</v>
      </c>
      <c r="O8804">
        <v>80516</v>
      </c>
      <c r="P8804" t="s">
        <v>50</v>
      </c>
      <c r="U8804" s="1">
        <v>44964</v>
      </c>
      <c r="V8804" s="1">
        <v>44964</v>
      </c>
      <c r="W8804" s="1">
        <v>44964.743055555555</v>
      </c>
      <c r="X8804" s="1">
        <v>44964.743055555555</v>
      </c>
      <c r="AC8804" t="s">
        <v>53</v>
      </c>
      <c r="AD8804">
        <v>2969758956</v>
      </c>
      <c r="AE8804" s="1">
        <v>43006.527777777781</v>
      </c>
      <c r="AF8804" t="s">
        <v>47325</v>
      </c>
      <c r="AG8804" t="s">
        <v>47668</v>
      </c>
      <c r="AH8804" t="s">
        <v>51</v>
      </c>
      <c r="AJ8804" t="s">
        <v>53</v>
      </c>
      <c r="AL8804" t="s">
        <v>68</v>
      </c>
      <c r="AO8804" t="s">
        <v>5443</v>
      </c>
      <c r="AP8804" s="1">
        <v>45398.672222222223</v>
      </c>
    </row>
    <row r="8805" spans="1:43" x14ac:dyDescent="0.35">
      <c r="A8805" t="s">
        <v>47669</v>
      </c>
      <c r="B8805" t="s">
        <v>47670</v>
      </c>
      <c r="C8805" t="s">
        <v>35608</v>
      </c>
      <c r="F8805" t="s">
        <v>47671</v>
      </c>
      <c r="H8805" t="s">
        <v>47669</v>
      </c>
      <c r="J8805" t="s">
        <v>47672</v>
      </c>
      <c r="K8805" t="s">
        <v>47673</v>
      </c>
      <c r="M8805" t="s">
        <v>129</v>
      </c>
      <c r="N8805" t="s">
        <v>65</v>
      </c>
      <c r="O8805">
        <v>81006</v>
      </c>
      <c r="P8805" t="s">
        <v>50</v>
      </c>
      <c r="U8805" s="1">
        <v>44964</v>
      </c>
      <c r="V8805" s="1">
        <v>44964</v>
      </c>
      <c r="W8805" s="1">
        <v>44964.593055555553</v>
      </c>
      <c r="X8805" s="1">
        <v>44964.593055555553</v>
      </c>
      <c r="AC8805" t="s">
        <v>51</v>
      </c>
      <c r="AD8805">
        <v>1000000001</v>
      </c>
      <c r="AE8805" s="1">
        <v>39973.351388888892</v>
      </c>
      <c r="AF8805" t="s">
        <v>3377</v>
      </c>
      <c r="AG8805" t="s">
        <v>47674</v>
      </c>
      <c r="AH8805" t="s">
        <v>51</v>
      </c>
      <c r="AJ8805" t="s">
        <v>53</v>
      </c>
      <c r="AL8805" t="s">
        <v>78</v>
      </c>
      <c r="AO8805" t="s">
        <v>5443</v>
      </c>
      <c r="AP8805" s="1">
        <v>45462.752083333333</v>
      </c>
    </row>
    <row r="8806" spans="1:43" x14ac:dyDescent="0.35">
      <c r="A8806" t="s">
        <v>47675</v>
      </c>
      <c r="B8806" t="s">
        <v>29653</v>
      </c>
      <c r="C8806" t="s">
        <v>218</v>
      </c>
      <c r="F8806">
        <v>13035482584</v>
      </c>
      <c r="H8806" t="s">
        <v>47676</v>
      </c>
      <c r="J8806" t="s">
        <v>47677</v>
      </c>
      <c r="K8806" t="s">
        <v>36138</v>
      </c>
      <c r="M8806" t="s">
        <v>525</v>
      </c>
      <c r="N8806" t="s">
        <v>287</v>
      </c>
      <c r="O8806">
        <v>80011</v>
      </c>
      <c r="P8806" t="s">
        <v>50</v>
      </c>
      <c r="U8806" s="1">
        <v>44964</v>
      </c>
      <c r="V8806" s="1">
        <v>44964</v>
      </c>
      <c r="W8806" s="1">
        <v>44964.4</v>
      </c>
      <c r="X8806" s="1">
        <v>44964.4</v>
      </c>
      <c r="AC8806" t="s">
        <v>53</v>
      </c>
      <c r="AD8806">
        <v>1000000001</v>
      </c>
      <c r="AE8806" s="1">
        <v>39973.351388888892</v>
      </c>
      <c r="AF8806" t="s">
        <v>3377</v>
      </c>
      <c r="AG8806" t="s">
        <v>47678</v>
      </c>
      <c r="AH8806" t="s">
        <v>51</v>
      </c>
      <c r="AJ8806" t="s">
        <v>53</v>
      </c>
      <c r="AL8806" t="s">
        <v>78</v>
      </c>
      <c r="AO8806" t="s">
        <v>5443</v>
      </c>
      <c r="AP8806" s="1">
        <v>44964.399305555555</v>
      </c>
    </row>
    <row r="8807" spans="1:43" x14ac:dyDescent="0.35">
      <c r="A8807" t="s">
        <v>47679</v>
      </c>
      <c r="B8807" t="s">
        <v>47680</v>
      </c>
      <c r="C8807" t="s">
        <v>97</v>
      </c>
      <c r="F8807" t="s">
        <v>47681</v>
      </c>
      <c r="H8807" t="s">
        <v>47679</v>
      </c>
      <c r="J8807" t="s">
        <v>47682</v>
      </c>
      <c r="P8807" t="s">
        <v>50</v>
      </c>
      <c r="U8807" s="1">
        <v>44964</v>
      </c>
      <c r="V8807" s="1">
        <v>44964</v>
      </c>
      <c r="W8807" s="1">
        <v>44964.98333333333</v>
      </c>
      <c r="X8807" s="1">
        <v>44964.98333333333</v>
      </c>
      <c r="AC8807" t="s">
        <v>53</v>
      </c>
      <c r="AD8807">
        <v>2969904965</v>
      </c>
      <c r="AE8807" s="1">
        <v>43693.334027777775</v>
      </c>
      <c r="AG8807" t="s">
        <v>47683</v>
      </c>
      <c r="AH8807" t="s">
        <v>51</v>
      </c>
      <c r="AJ8807" t="s">
        <v>53</v>
      </c>
      <c r="AL8807" t="s">
        <v>78</v>
      </c>
      <c r="AO8807" t="s">
        <v>8142</v>
      </c>
    </row>
    <row r="8808" spans="1:43" x14ac:dyDescent="0.35">
      <c r="A8808" t="s">
        <v>47684</v>
      </c>
      <c r="B8808" t="s">
        <v>47685</v>
      </c>
      <c r="C8808" t="s">
        <v>11825</v>
      </c>
      <c r="F8808" t="s">
        <v>47686</v>
      </c>
      <c r="H8808" t="s">
        <v>47684</v>
      </c>
      <c r="J8808" t="s">
        <v>6387</v>
      </c>
      <c r="K8808" t="s">
        <v>47687</v>
      </c>
      <c r="M8808" t="s">
        <v>47629</v>
      </c>
      <c r="N8808" t="s">
        <v>1593</v>
      </c>
      <c r="O8808">
        <v>35951</v>
      </c>
      <c r="P8808" t="s">
        <v>50</v>
      </c>
      <c r="U8808" s="1">
        <v>44964</v>
      </c>
      <c r="V8808" s="1">
        <v>44964</v>
      </c>
      <c r="AC8808" t="s">
        <v>53</v>
      </c>
      <c r="AD8808">
        <v>2969484892</v>
      </c>
      <c r="AE8808" s="1">
        <v>37756</v>
      </c>
      <c r="AG8808" t="s">
        <v>47688</v>
      </c>
      <c r="AH8808" t="s">
        <v>51</v>
      </c>
      <c r="AJ8808" t="s">
        <v>53</v>
      </c>
      <c r="AO8808" t="s">
        <v>8142</v>
      </c>
    </row>
    <row r="8809" spans="1:43" x14ac:dyDescent="0.35">
      <c r="A8809" t="s">
        <v>47689</v>
      </c>
      <c r="B8809" t="s">
        <v>47690</v>
      </c>
      <c r="C8809" t="s">
        <v>218</v>
      </c>
      <c r="F8809" t="s">
        <v>47691</v>
      </c>
      <c r="H8809" t="s">
        <v>47692</v>
      </c>
      <c r="J8809" t="s">
        <v>11720</v>
      </c>
      <c r="K8809" t="s">
        <v>47693</v>
      </c>
      <c r="M8809" t="s">
        <v>1397</v>
      </c>
      <c r="N8809" t="s">
        <v>65</v>
      </c>
      <c r="O8809">
        <v>80403</v>
      </c>
      <c r="P8809" t="s">
        <v>50</v>
      </c>
      <c r="U8809" s="1">
        <v>44964</v>
      </c>
      <c r="V8809" s="1">
        <v>44964</v>
      </c>
      <c r="W8809" s="1">
        <v>44964.8125</v>
      </c>
      <c r="X8809" s="1">
        <v>44964.8125</v>
      </c>
      <c r="AC8809" t="s">
        <v>53</v>
      </c>
      <c r="AD8809">
        <v>2969472760</v>
      </c>
      <c r="AE8809" s="1">
        <v>36916.71597222222</v>
      </c>
      <c r="AF8809" t="s">
        <v>16003</v>
      </c>
      <c r="AG8809" t="s">
        <v>47694</v>
      </c>
      <c r="AH8809" t="s">
        <v>51</v>
      </c>
      <c r="AJ8809" t="s">
        <v>53</v>
      </c>
      <c r="AL8809" t="s">
        <v>68</v>
      </c>
      <c r="AO8809" t="s">
        <v>5443</v>
      </c>
      <c r="AP8809" s="1">
        <v>45443.01458333333</v>
      </c>
    </row>
    <row r="8810" spans="1:43" x14ac:dyDescent="0.35">
      <c r="A8810" t="s">
        <v>47695</v>
      </c>
      <c r="B8810" t="s">
        <v>19338</v>
      </c>
      <c r="C8810" t="s">
        <v>8271</v>
      </c>
      <c r="F8810" t="s">
        <v>47696</v>
      </c>
      <c r="H8810" t="s">
        <v>47697</v>
      </c>
      <c r="J8810" t="s">
        <v>47698</v>
      </c>
      <c r="K8810" t="s">
        <v>47699</v>
      </c>
      <c r="M8810" t="s">
        <v>3751</v>
      </c>
      <c r="N8810" t="s">
        <v>65</v>
      </c>
      <c r="O8810">
        <v>80301</v>
      </c>
      <c r="P8810" t="s">
        <v>50</v>
      </c>
      <c r="U8810" s="1">
        <v>44964</v>
      </c>
      <c r="V8810" s="1">
        <v>44964</v>
      </c>
      <c r="W8810" s="1">
        <v>44964.445833333331</v>
      </c>
      <c r="X8810" s="1">
        <v>44964.445833333331</v>
      </c>
      <c r="AC8810" t="s">
        <v>51</v>
      </c>
      <c r="AD8810">
        <v>2969594752</v>
      </c>
      <c r="AE8810" s="1">
        <v>41452.390277777777</v>
      </c>
      <c r="AF8810" t="s">
        <v>19529</v>
      </c>
      <c r="AG8810" t="s">
        <v>47700</v>
      </c>
      <c r="AH8810" t="s">
        <v>51</v>
      </c>
      <c r="AJ8810" t="s">
        <v>53</v>
      </c>
      <c r="AL8810" t="s">
        <v>68</v>
      </c>
      <c r="AO8810" t="s">
        <v>5443</v>
      </c>
      <c r="AP8810" s="1">
        <v>45421.405555555553</v>
      </c>
      <c r="AQ8810" s="1">
        <v>45070.67291666667</v>
      </c>
    </row>
    <row r="8811" spans="1:43" x14ac:dyDescent="0.35">
      <c r="A8811" t="s">
        <v>47701</v>
      </c>
      <c r="B8811" t="s">
        <v>13309</v>
      </c>
      <c r="C8811" t="s">
        <v>5456</v>
      </c>
      <c r="F8811" t="s">
        <v>47702</v>
      </c>
      <c r="H8811" t="s">
        <v>47701</v>
      </c>
      <c r="J8811" t="s">
        <v>47703</v>
      </c>
      <c r="K8811" t="s">
        <v>47704</v>
      </c>
      <c r="M8811" t="s">
        <v>37554</v>
      </c>
      <c r="N8811" t="s">
        <v>1205</v>
      </c>
      <c r="O8811">
        <v>65101</v>
      </c>
      <c r="P8811" t="s">
        <v>50</v>
      </c>
      <c r="U8811" s="1">
        <v>44965</v>
      </c>
      <c r="V8811" s="1">
        <v>44965</v>
      </c>
      <c r="W8811" s="1">
        <v>44965.722222222219</v>
      </c>
      <c r="X8811" s="1">
        <v>44965.722222222219</v>
      </c>
      <c r="AC8811" t="s">
        <v>53</v>
      </c>
      <c r="AD8811">
        <v>2973507043</v>
      </c>
      <c r="AE8811" s="1">
        <v>45090.65902777778</v>
      </c>
      <c r="AF8811" t="s">
        <v>47705</v>
      </c>
      <c r="AG8811" t="s">
        <v>47706</v>
      </c>
      <c r="AH8811" t="s">
        <v>51</v>
      </c>
      <c r="AJ8811" t="s">
        <v>53</v>
      </c>
      <c r="AL8811" t="s">
        <v>68</v>
      </c>
      <c r="AO8811" t="s">
        <v>5443</v>
      </c>
      <c r="AP8811" s="1">
        <v>44971.474305555559</v>
      </c>
      <c r="AQ8811" s="1">
        <v>44964.287499999999</v>
      </c>
    </row>
    <row r="8812" spans="1:43" x14ac:dyDescent="0.35">
      <c r="A8812" t="s">
        <v>47707</v>
      </c>
      <c r="B8812" t="s">
        <v>47708</v>
      </c>
      <c r="C8812" t="s">
        <v>6419</v>
      </c>
      <c r="F8812" t="s">
        <v>47709</v>
      </c>
      <c r="H8812" t="s">
        <v>47707</v>
      </c>
      <c r="I8812" t="s">
        <v>780</v>
      </c>
      <c r="J8812" t="s">
        <v>13574</v>
      </c>
      <c r="N8812" t="s">
        <v>14637</v>
      </c>
      <c r="O8812" t="s">
        <v>47710</v>
      </c>
      <c r="P8812" t="s">
        <v>4438</v>
      </c>
      <c r="U8812" s="1">
        <v>44965</v>
      </c>
      <c r="V8812" s="1">
        <v>44965</v>
      </c>
      <c r="AC8812" t="s">
        <v>53</v>
      </c>
      <c r="AD8812">
        <v>2969823183</v>
      </c>
      <c r="AE8812" s="1">
        <v>43312.453472222223</v>
      </c>
      <c r="AG8812" t="s">
        <v>47711</v>
      </c>
      <c r="AH8812" t="s">
        <v>51</v>
      </c>
      <c r="AJ8812" t="s">
        <v>53</v>
      </c>
      <c r="AO8812" t="s">
        <v>8142</v>
      </c>
    </row>
    <row r="8813" spans="1:43" x14ac:dyDescent="0.35">
      <c r="A8813" t="s">
        <v>47712</v>
      </c>
      <c r="B8813" t="s">
        <v>47713</v>
      </c>
      <c r="C8813" t="s">
        <v>38967</v>
      </c>
      <c r="F8813" t="s">
        <v>47714</v>
      </c>
      <c r="H8813" t="s">
        <v>47712</v>
      </c>
      <c r="J8813" t="s">
        <v>11008</v>
      </c>
      <c r="N8813" t="s">
        <v>17464</v>
      </c>
      <c r="O8813">
        <v>30329</v>
      </c>
      <c r="P8813" t="s">
        <v>50</v>
      </c>
      <c r="U8813" s="1">
        <v>44965</v>
      </c>
      <c r="V8813" s="1">
        <v>44965</v>
      </c>
      <c r="AC8813" t="s">
        <v>53</v>
      </c>
      <c r="AD8813">
        <v>2969478809</v>
      </c>
      <c r="AE8813" s="1">
        <v>37358</v>
      </c>
      <c r="AG8813" t="s">
        <v>47715</v>
      </c>
      <c r="AH8813" t="s">
        <v>51</v>
      </c>
      <c r="AJ8813" t="s">
        <v>53</v>
      </c>
      <c r="AO8813" t="s">
        <v>8142</v>
      </c>
    </row>
    <row r="8814" spans="1:43" x14ac:dyDescent="0.35">
      <c r="A8814" t="s">
        <v>47716</v>
      </c>
      <c r="B8814" t="s">
        <v>32896</v>
      </c>
      <c r="C8814" t="s">
        <v>47717</v>
      </c>
      <c r="H8814" t="s">
        <v>47718</v>
      </c>
      <c r="J8814" t="s">
        <v>62</v>
      </c>
      <c r="P8814" t="s">
        <v>50</v>
      </c>
      <c r="U8814" s="1">
        <v>44965</v>
      </c>
      <c r="V8814" s="1">
        <v>44965</v>
      </c>
      <c r="W8814" s="1">
        <v>44966.563194444447</v>
      </c>
      <c r="X8814" s="1">
        <v>44966.563194444447</v>
      </c>
      <c r="AC8814" t="s">
        <v>53</v>
      </c>
      <c r="AD8814">
        <v>2969479981</v>
      </c>
      <c r="AE8814" s="1">
        <v>37426</v>
      </c>
      <c r="AF8814" t="s">
        <v>3281</v>
      </c>
      <c r="AG8814" t="s">
        <v>47719</v>
      </c>
      <c r="AH8814" t="s">
        <v>51</v>
      </c>
      <c r="AJ8814" t="s">
        <v>53</v>
      </c>
      <c r="AL8814" t="s">
        <v>68</v>
      </c>
      <c r="AO8814" t="s">
        <v>5443</v>
      </c>
      <c r="AP8814" s="1">
        <v>45474.35833333333</v>
      </c>
      <c r="AQ8814" s="1">
        <v>45475.724305555559</v>
      </c>
    </row>
    <row r="8815" spans="1:43" x14ac:dyDescent="0.35">
      <c r="A8815" t="s">
        <v>47720</v>
      </c>
      <c r="B8815" t="s">
        <v>47721</v>
      </c>
      <c r="C8815" t="s">
        <v>2444</v>
      </c>
      <c r="F8815" t="s">
        <v>47722</v>
      </c>
      <c r="H8815" t="s">
        <v>47723</v>
      </c>
      <c r="J8815" t="s">
        <v>23154</v>
      </c>
      <c r="K8815" t="s">
        <v>26367</v>
      </c>
      <c r="M8815" t="s">
        <v>26368</v>
      </c>
      <c r="N8815" t="s">
        <v>26369</v>
      </c>
      <c r="O8815" t="s">
        <v>23174</v>
      </c>
      <c r="P8815" t="s">
        <v>50</v>
      </c>
      <c r="U8815" s="1">
        <v>44965</v>
      </c>
      <c r="V8815" s="1">
        <v>44965</v>
      </c>
      <c r="W8815" s="1">
        <v>44965.332638888889</v>
      </c>
      <c r="X8815" s="1">
        <v>45349.717361111114</v>
      </c>
      <c r="AC8815" t="s">
        <v>53</v>
      </c>
      <c r="AD8815">
        <v>2969478563</v>
      </c>
      <c r="AE8815" s="1">
        <v>37343</v>
      </c>
      <c r="AF8815" t="s">
        <v>23157</v>
      </c>
      <c r="AG8815" t="s">
        <v>47724</v>
      </c>
      <c r="AH8815" t="s">
        <v>51</v>
      </c>
      <c r="AJ8815" t="s">
        <v>53</v>
      </c>
      <c r="AL8815" t="s">
        <v>68</v>
      </c>
      <c r="AO8815" t="s">
        <v>8142</v>
      </c>
      <c r="AP8815" s="1">
        <v>45476.499305555553</v>
      </c>
      <c r="AQ8815" s="1">
        <v>45476.50277777778</v>
      </c>
    </row>
    <row r="8816" spans="1:43" x14ac:dyDescent="0.35">
      <c r="A8816" t="s">
        <v>47725</v>
      </c>
      <c r="B8816" t="s">
        <v>47726</v>
      </c>
      <c r="C8816" t="s">
        <v>4686</v>
      </c>
      <c r="F8816">
        <f>1970-819-5143</f>
        <v>-3992</v>
      </c>
      <c r="H8816" t="s">
        <v>47727</v>
      </c>
      <c r="J8816" t="s">
        <v>47728</v>
      </c>
      <c r="N8816" t="s">
        <v>287</v>
      </c>
      <c r="O8816">
        <v>80487</v>
      </c>
      <c r="P8816" t="s">
        <v>50</v>
      </c>
      <c r="U8816" s="1">
        <v>44965</v>
      </c>
      <c r="V8816" s="1">
        <v>44965</v>
      </c>
      <c r="W8816" s="1">
        <v>44965.563194444447</v>
      </c>
      <c r="X8816" s="1">
        <v>44965.563194444447</v>
      </c>
      <c r="AC8816" t="s">
        <v>53</v>
      </c>
      <c r="AD8816">
        <v>2972366429</v>
      </c>
      <c r="AE8816" s="1">
        <v>44967.634027777778</v>
      </c>
      <c r="AF8816" t="s">
        <v>47729</v>
      </c>
      <c r="AG8816" t="s">
        <v>47730</v>
      </c>
      <c r="AH8816" t="s">
        <v>51</v>
      </c>
      <c r="AJ8816" t="s">
        <v>53</v>
      </c>
      <c r="AL8816" t="s">
        <v>68</v>
      </c>
      <c r="AO8816" t="s">
        <v>8142</v>
      </c>
      <c r="AP8816" s="1">
        <v>45085.867361111108</v>
      </c>
      <c r="AQ8816" s="1">
        <v>45066.946527777778</v>
      </c>
    </row>
    <row r="8817" spans="1:43" x14ac:dyDescent="0.35">
      <c r="A8817" t="s">
        <v>47731</v>
      </c>
      <c r="B8817" t="s">
        <v>3167</v>
      </c>
      <c r="C8817" t="s">
        <v>7359</v>
      </c>
      <c r="H8817" t="s">
        <v>21170</v>
      </c>
      <c r="J8817" t="s">
        <v>11720</v>
      </c>
      <c r="K8817" t="s">
        <v>6655</v>
      </c>
      <c r="M8817" t="s">
        <v>6656</v>
      </c>
      <c r="N8817" t="s">
        <v>6657</v>
      </c>
      <c r="O8817">
        <v>68102</v>
      </c>
      <c r="P8817" t="s">
        <v>50</v>
      </c>
      <c r="U8817" s="1">
        <v>44965</v>
      </c>
      <c r="V8817" s="1">
        <v>44965</v>
      </c>
      <c r="W8817" s="1">
        <v>44965.754166666666</v>
      </c>
      <c r="X8817" s="1">
        <v>44965.754166666666</v>
      </c>
      <c r="AC8817" t="s">
        <v>53</v>
      </c>
      <c r="AD8817">
        <v>2969472760</v>
      </c>
      <c r="AE8817" s="1">
        <v>36916.71597222222</v>
      </c>
      <c r="AF8817" t="s">
        <v>10174</v>
      </c>
      <c r="AG8817" t="s">
        <v>47732</v>
      </c>
      <c r="AH8817" t="s">
        <v>51</v>
      </c>
      <c r="AJ8817" t="s">
        <v>53</v>
      </c>
      <c r="AL8817" t="s">
        <v>68</v>
      </c>
      <c r="AO8817" t="s">
        <v>5443</v>
      </c>
      <c r="AP8817" s="1">
        <v>45449.438194444447</v>
      </c>
    </row>
    <row r="8818" spans="1:43" x14ac:dyDescent="0.35">
      <c r="A8818" t="s">
        <v>47733</v>
      </c>
      <c r="B8818" t="s">
        <v>47734</v>
      </c>
      <c r="C8818" t="s">
        <v>47735</v>
      </c>
      <c r="F8818" t="s">
        <v>47736</v>
      </c>
      <c r="H8818" t="s">
        <v>47733</v>
      </c>
      <c r="J8818" t="s">
        <v>11720</v>
      </c>
      <c r="N8818" t="s">
        <v>37539</v>
      </c>
      <c r="O8818" t="s">
        <v>47737</v>
      </c>
      <c r="P8818" t="s">
        <v>4438</v>
      </c>
      <c r="U8818" s="1">
        <v>44965</v>
      </c>
      <c r="V8818" s="1">
        <v>44965</v>
      </c>
      <c r="AC8818" t="s">
        <v>53</v>
      </c>
      <c r="AD8818">
        <v>2969472760</v>
      </c>
      <c r="AE8818" s="1">
        <v>36916.71597222222</v>
      </c>
      <c r="AG8818" t="s">
        <v>47738</v>
      </c>
      <c r="AH8818" t="s">
        <v>51</v>
      </c>
      <c r="AJ8818" t="s">
        <v>53</v>
      </c>
      <c r="AO8818" t="s">
        <v>8142</v>
      </c>
    </row>
    <row r="8819" spans="1:43" x14ac:dyDescent="0.35">
      <c r="A8819" t="s">
        <v>47739</v>
      </c>
      <c r="B8819" t="s">
        <v>47740</v>
      </c>
      <c r="C8819" t="s">
        <v>1798</v>
      </c>
      <c r="F8819" t="s">
        <v>14851</v>
      </c>
      <c r="H8819" t="s">
        <v>47739</v>
      </c>
      <c r="J8819" t="s">
        <v>11720</v>
      </c>
      <c r="K8819" t="s">
        <v>14853</v>
      </c>
      <c r="M8819" t="s">
        <v>1397</v>
      </c>
      <c r="N8819" t="s">
        <v>65</v>
      </c>
      <c r="O8819">
        <v>80403</v>
      </c>
      <c r="P8819" t="s">
        <v>50</v>
      </c>
      <c r="U8819" s="1">
        <v>44965</v>
      </c>
      <c r="V8819" s="1">
        <v>44965</v>
      </c>
      <c r="W8819" s="1">
        <v>44965.45416666667</v>
      </c>
      <c r="X8819" s="1">
        <v>44965.45416666667</v>
      </c>
      <c r="AC8819" t="s">
        <v>53</v>
      </c>
      <c r="AD8819">
        <v>2969472760</v>
      </c>
      <c r="AE8819" s="1">
        <v>36916.71597222222</v>
      </c>
      <c r="AF8819" t="s">
        <v>10174</v>
      </c>
      <c r="AG8819" t="s">
        <v>47741</v>
      </c>
      <c r="AH8819" t="s">
        <v>51</v>
      </c>
      <c r="AJ8819" t="s">
        <v>53</v>
      </c>
      <c r="AL8819" t="s">
        <v>68</v>
      </c>
      <c r="AO8819" t="s">
        <v>5443</v>
      </c>
      <c r="AP8819" s="1">
        <v>45034.431250000001</v>
      </c>
    </row>
    <row r="8820" spans="1:43" x14ac:dyDescent="0.35">
      <c r="A8820" t="s">
        <v>47742</v>
      </c>
      <c r="B8820" t="s">
        <v>47743</v>
      </c>
      <c r="C8820" t="s">
        <v>5318</v>
      </c>
      <c r="F8820" t="s">
        <v>47744</v>
      </c>
      <c r="H8820" t="s">
        <v>47745</v>
      </c>
      <c r="J8820" t="s">
        <v>47746</v>
      </c>
      <c r="K8820" t="s">
        <v>47747</v>
      </c>
      <c r="M8820" t="s">
        <v>1092</v>
      </c>
      <c r="N8820" t="s">
        <v>65</v>
      </c>
      <c r="O8820">
        <v>80615</v>
      </c>
      <c r="P8820" t="s">
        <v>50</v>
      </c>
      <c r="U8820" s="1">
        <v>44965</v>
      </c>
      <c r="V8820" s="1">
        <v>44965</v>
      </c>
      <c r="W8820" s="1">
        <v>44965.606944444444</v>
      </c>
      <c r="X8820" s="1">
        <v>44965.606944444444</v>
      </c>
      <c r="AC8820" t="s">
        <v>53</v>
      </c>
      <c r="AD8820">
        <v>2970042201</v>
      </c>
      <c r="AE8820" s="1">
        <v>44232.426388888889</v>
      </c>
      <c r="AF8820" t="s">
        <v>47748</v>
      </c>
      <c r="AG8820" t="s">
        <v>47749</v>
      </c>
      <c r="AH8820" t="s">
        <v>51</v>
      </c>
      <c r="AJ8820" t="s">
        <v>53</v>
      </c>
      <c r="AL8820" t="s">
        <v>68</v>
      </c>
      <c r="AO8820" t="s">
        <v>5443</v>
      </c>
      <c r="AP8820" s="1">
        <v>44965.704861111109</v>
      </c>
      <c r="AQ8820" s="1">
        <v>44965.643750000003</v>
      </c>
    </row>
    <row r="8821" spans="1:43" x14ac:dyDescent="0.35">
      <c r="A8821" t="s">
        <v>47750</v>
      </c>
      <c r="B8821" t="s">
        <v>47751</v>
      </c>
      <c r="C8821" t="s">
        <v>3191</v>
      </c>
      <c r="F8821" t="s">
        <v>47752</v>
      </c>
      <c r="H8821" t="s">
        <v>47750</v>
      </c>
      <c r="J8821" t="s">
        <v>47753</v>
      </c>
      <c r="M8821" t="s">
        <v>1879</v>
      </c>
      <c r="N8821" t="s">
        <v>287</v>
      </c>
      <c r="O8821">
        <v>80504</v>
      </c>
      <c r="P8821" t="s">
        <v>50</v>
      </c>
      <c r="U8821" s="1">
        <v>44965</v>
      </c>
      <c r="V8821" s="1">
        <v>44965</v>
      </c>
      <c r="W8821" s="1">
        <v>44965.544444444444</v>
      </c>
      <c r="X8821" s="1">
        <v>44965.544444444444</v>
      </c>
      <c r="AC8821" t="s">
        <v>53</v>
      </c>
      <c r="AD8821">
        <v>2969629401</v>
      </c>
      <c r="AE8821" s="1">
        <v>41743.311805555553</v>
      </c>
      <c r="AG8821" t="s">
        <v>47754</v>
      </c>
      <c r="AH8821" t="s">
        <v>51</v>
      </c>
      <c r="AJ8821" t="s">
        <v>53</v>
      </c>
      <c r="AL8821" t="s">
        <v>78</v>
      </c>
      <c r="AO8821" t="s">
        <v>8142</v>
      </c>
    </row>
    <row r="8822" spans="1:43" x14ac:dyDescent="0.35">
      <c r="A8822" t="s">
        <v>47755</v>
      </c>
      <c r="B8822" t="s">
        <v>11992</v>
      </c>
      <c r="C8822" t="s">
        <v>1471</v>
      </c>
      <c r="F8822" t="s">
        <v>47756</v>
      </c>
      <c r="H8822" t="s">
        <v>47755</v>
      </c>
      <c r="J8822" t="s">
        <v>3933</v>
      </c>
      <c r="N8822" t="s">
        <v>21722</v>
      </c>
      <c r="O8822">
        <v>50124</v>
      </c>
      <c r="P8822" t="s">
        <v>50</v>
      </c>
      <c r="U8822" s="1">
        <v>44965</v>
      </c>
      <c r="V8822" s="1">
        <v>44965</v>
      </c>
      <c r="AC8822" t="s">
        <v>53</v>
      </c>
      <c r="AD8822">
        <v>2969551137</v>
      </c>
      <c r="AE8822" s="1">
        <v>40288.591666666667</v>
      </c>
      <c r="AG8822" t="s">
        <v>47757</v>
      </c>
      <c r="AH8822" t="s">
        <v>51</v>
      </c>
      <c r="AJ8822" t="s">
        <v>53</v>
      </c>
      <c r="AO8822" t="s">
        <v>8142</v>
      </c>
    </row>
    <row r="8823" spans="1:43" x14ac:dyDescent="0.35">
      <c r="A8823" t="s">
        <v>47758</v>
      </c>
      <c r="B8823" t="s">
        <v>690</v>
      </c>
      <c r="C8823" t="s">
        <v>677</v>
      </c>
      <c r="F8823" t="s">
        <v>47759</v>
      </c>
      <c r="H8823" t="s">
        <v>47758</v>
      </c>
      <c r="J8823" t="s">
        <v>13574</v>
      </c>
      <c r="K8823" t="s">
        <v>6725</v>
      </c>
      <c r="M8823" t="s">
        <v>47760</v>
      </c>
      <c r="N8823" t="s">
        <v>47761</v>
      </c>
      <c r="O8823" t="s">
        <v>47762</v>
      </c>
      <c r="P8823" t="s">
        <v>17899</v>
      </c>
      <c r="U8823" s="1">
        <v>44965</v>
      </c>
      <c r="V8823" s="1">
        <v>44965</v>
      </c>
      <c r="AC8823" t="s">
        <v>53</v>
      </c>
      <c r="AD8823">
        <v>2969823183</v>
      </c>
      <c r="AE8823" s="1">
        <v>43312.453472222223</v>
      </c>
      <c r="AG8823" t="s">
        <v>47763</v>
      </c>
      <c r="AH8823" t="s">
        <v>51</v>
      </c>
      <c r="AJ8823" t="s">
        <v>53</v>
      </c>
      <c r="AO8823" t="s">
        <v>8142</v>
      </c>
    </row>
    <row r="8824" spans="1:43" x14ac:dyDescent="0.35">
      <c r="A8824" t="s">
        <v>47764</v>
      </c>
      <c r="B8824" t="s">
        <v>47765</v>
      </c>
      <c r="C8824" t="s">
        <v>803</v>
      </c>
      <c r="F8824">
        <v>13032508757</v>
      </c>
      <c r="H8824" t="s">
        <v>47766</v>
      </c>
      <c r="J8824" t="s">
        <v>47767</v>
      </c>
      <c r="K8824" t="s">
        <v>47768</v>
      </c>
      <c r="M8824" t="s">
        <v>672</v>
      </c>
      <c r="N8824" t="s">
        <v>287</v>
      </c>
      <c r="O8824">
        <v>81005</v>
      </c>
      <c r="P8824" t="s">
        <v>50</v>
      </c>
      <c r="U8824" s="1">
        <v>44965</v>
      </c>
      <c r="V8824" s="1">
        <v>44965</v>
      </c>
      <c r="W8824" s="1">
        <v>44965.452777777777</v>
      </c>
      <c r="X8824" s="1">
        <v>44965.452777777777</v>
      </c>
      <c r="AC8824" t="s">
        <v>53</v>
      </c>
      <c r="AD8824">
        <v>2972367641</v>
      </c>
      <c r="AE8824" s="1">
        <v>44970.445138888892</v>
      </c>
      <c r="AF8824" t="s">
        <v>47769</v>
      </c>
      <c r="AG8824" t="s">
        <v>47770</v>
      </c>
      <c r="AH8824" t="s">
        <v>51</v>
      </c>
      <c r="AJ8824" t="s">
        <v>53</v>
      </c>
      <c r="AL8824" t="s">
        <v>68</v>
      </c>
      <c r="AO8824" t="s">
        <v>5443</v>
      </c>
      <c r="AP8824" s="1">
        <v>45355.386111111111</v>
      </c>
      <c r="AQ8824" s="1">
        <v>45309.487500000003</v>
      </c>
    </row>
    <row r="8825" spans="1:43" x14ac:dyDescent="0.35">
      <c r="A8825" t="s">
        <v>47771</v>
      </c>
      <c r="B8825" t="s">
        <v>10273</v>
      </c>
      <c r="C8825" t="s">
        <v>443</v>
      </c>
      <c r="F8825" t="s">
        <v>47772</v>
      </c>
      <c r="H8825" t="s">
        <v>47771</v>
      </c>
      <c r="J8825" t="s">
        <v>11720</v>
      </c>
      <c r="N8825" t="s">
        <v>37539</v>
      </c>
      <c r="O8825" t="s">
        <v>47773</v>
      </c>
      <c r="P8825" t="s">
        <v>4438</v>
      </c>
      <c r="U8825" s="1">
        <v>44965</v>
      </c>
      <c r="V8825" s="1">
        <v>44965</v>
      </c>
      <c r="AC8825" t="s">
        <v>53</v>
      </c>
      <c r="AD8825">
        <v>2969472760</v>
      </c>
      <c r="AE8825" s="1">
        <v>36916.71597222222</v>
      </c>
      <c r="AG8825" t="s">
        <v>47774</v>
      </c>
      <c r="AH8825" t="s">
        <v>51</v>
      </c>
      <c r="AJ8825" t="s">
        <v>53</v>
      </c>
      <c r="AO8825" t="s">
        <v>8142</v>
      </c>
    </row>
    <row r="8826" spans="1:43" x14ac:dyDescent="0.35">
      <c r="A8826" t="s">
        <v>47775</v>
      </c>
      <c r="B8826" t="s">
        <v>47776</v>
      </c>
      <c r="C8826" t="s">
        <v>47777</v>
      </c>
      <c r="F8826" t="s">
        <v>47778</v>
      </c>
      <c r="H8826" t="s">
        <v>47775</v>
      </c>
      <c r="J8826" t="s">
        <v>11720</v>
      </c>
      <c r="N8826" t="s">
        <v>37539</v>
      </c>
      <c r="O8826" t="s">
        <v>47779</v>
      </c>
      <c r="P8826" t="s">
        <v>4438</v>
      </c>
      <c r="U8826" s="1">
        <v>44965</v>
      </c>
      <c r="V8826" s="1">
        <v>44965</v>
      </c>
      <c r="AC8826" t="s">
        <v>53</v>
      </c>
      <c r="AD8826">
        <v>2969472760</v>
      </c>
      <c r="AE8826" s="1">
        <v>36916.71597222222</v>
      </c>
      <c r="AG8826" t="s">
        <v>47780</v>
      </c>
      <c r="AH8826" t="s">
        <v>51</v>
      </c>
      <c r="AJ8826" t="s">
        <v>53</v>
      </c>
      <c r="AO8826" t="s">
        <v>8142</v>
      </c>
    </row>
    <row r="8827" spans="1:43" x14ac:dyDescent="0.35">
      <c r="A8827" t="s">
        <v>47781</v>
      </c>
      <c r="B8827" t="s">
        <v>9584</v>
      </c>
      <c r="C8827" t="s">
        <v>1098</v>
      </c>
      <c r="F8827" t="s">
        <v>47782</v>
      </c>
      <c r="H8827" t="s">
        <v>47781</v>
      </c>
      <c r="J8827" t="s">
        <v>47783</v>
      </c>
      <c r="K8827" t="s">
        <v>47784</v>
      </c>
      <c r="M8827" t="s">
        <v>753</v>
      </c>
      <c r="N8827" t="s">
        <v>798</v>
      </c>
      <c r="O8827">
        <v>79928</v>
      </c>
      <c r="P8827" t="s">
        <v>50</v>
      </c>
      <c r="U8827" s="1">
        <v>44965</v>
      </c>
      <c r="V8827" s="1">
        <v>44965</v>
      </c>
      <c r="W8827" s="1">
        <v>44967.386805555558</v>
      </c>
      <c r="X8827" s="1">
        <v>44967.386805555558</v>
      </c>
      <c r="AC8827" t="s">
        <v>53</v>
      </c>
      <c r="AD8827">
        <v>2969474491</v>
      </c>
      <c r="AE8827" s="1">
        <v>37104</v>
      </c>
      <c r="AF8827" t="s">
        <v>47785</v>
      </c>
      <c r="AG8827" t="s">
        <v>47786</v>
      </c>
      <c r="AH8827" t="s">
        <v>51</v>
      </c>
      <c r="AJ8827" t="s">
        <v>53</v>
      </c>
      <c r="AL8827" t="s">
        <v>68</v>
      </c>
      <c r="AO8827" t="s">
        <v>5443</v>
      </c>
      <c r="AP8827" s="1">
        <v>45145.371527777781</v>
      </c>
    </row>
    <row r="8828" spans="1:43" x14ac:dyDescent="0.35">
      <c r="A8828" t="s">
        <v>47787</v>
      </c>
      <c r="B8828" t="s">
        <v>47788</v>
      </c>
      <c r="C8828" t="s">
        <v>47789</v>
      </c>
      <c r="F8828" t="s">
        <v>47790</v>
      </c>
      <c r="H8828" t="s">
        <v>47787</v>
      </c>
      <c r="J8828" t="s">
        <v>9017</v>
      </c>
      <c r="K8828" t="s">
        <v>10391</v>
      </c>
      <c r="M8828" t="s">
        <v>2783</v>
      </c>
      <c r="N8828" t="s">
        <v>264</v>
      </c>
      <c r="O8828">
        <v>77095</v>
      </c>
      <c r="P8828" t="s">
        <v>50</v>
      </c>
      <c r="U8828" s="1">
        <v>44965</v>
      </c>
      <c r="V8828" s="1">
        <v>44965</v>
      </c>
      <c r="W8828" s="1">
        <v>44965.620833333334</v>
      </c>
      <c r="X8828" s="1">
        <v>45362.57916666667</v>
      </c>
      <c r="AC8828" t="s">
        <v>53</v>
      </c>
      <c r="AD8828">
        <v>2969579793</v>
      </c>
      <c r="AE8828" s="1">
        <v>41172.685416666667</v>
      </c>
      <c r="AF8828" t="s">
        <v>9019</v>
      </c>
      <c r="AG8828" t="s">
        <v>47791</v>
      </c>
      <c r="AH8828" t="s">
        <v>51</v>
      </c>
      <c r="AJ8828" t="s">
        <v>53</v>
      </c>
      <c r="AL8828" t="s">
        <v>68</v>
      </c>
      <c r="AO8828" t="s">
        <v>5443</v>
      </c>
      <c r="AP8828" s="1">
        <v>45401.45208333333</v>
      </c>
      <c r="AQ8828" s="1">
        <v>45401.453472222223</v>
      </c>
    </row>
    <row r="8829" spans="1:43" x14ac:dyDescent="0.35">
      <c r="A8829" t="s">
        <v>47792</v>
      </c>
      <c r="B8829" t="s">
        <v>5356</v>
      </c>
      <c r="C8829" t="s">
        <v>4450</v>
      </c>
      <c r="F8829">
        <f>1303-421-2693</f>
        <v>-1811</v>
      </c>
      <c r="H8829" t="s">
        <v>47793</v>
      </c>
      <c r="J8829" t="s">
        <v>47794</v>
      </c>
      <c r="N8829" t="s">
        <v>287</v>
      </c>
      <c r="O8829">
        <v>80002</v>
      </c>
      <c r="P8829" t="s">
        <v>50</v>
      </c>
      <c r="U8829" s="1">
        <v>44965</v>
      </c>
      <c r="V8829" s="1">
        <v>44965</v>
      </c>
      <c r="W8829" s="1">
        <v>44965.837500000001</v>
      </c>
      <c r="X8829" s="1">
        <v>44965.837500000001</v>
      </c>
      <c r="AC8829" t="s">
        <v>53</v>
      </c>
      <c r="AD8829">
        <v>2970015050</v>
      </c>
      <c r="AE8829" s="1">
        <v>44117.452777777777</v>
      </c>
      <c r="AF8829" t="s">
        <v>47795</v>
      </c>
      <c r="AG8829" t="s">
        <v>47796</v>
      </c>
      <c r="AH8829" t="s">
        <v>51</v>
      </c>
      <c r="AJ8829" t="s">
        <v>53</v>
      </c>
      <c r="AL8829" t="s">
        <v>68</v>
      </c>
      <c r="AO8829" t="s">
        <v>8142</v>
      </c>
      <c r="AP8829" s="1">
        <v>45355.745833333334</v>
      </c>
    </row>
    <row r="8830" spans="1:43" x14ac:dyDescent="0.35">
      <c r="A8830" t="s">
        <v>47797</v>
      </c>
      <c r="B8830" t="s">
        <v>47798</v>
      </c>
      <c r="C8830" t="s">
        <v>11450</v>
      </c>
      <c r="H8830" t="s">
        <v>47799</v>
      </c>
      <c r="J8830" t="s">
        <v>47800</v>
      </c>
      <c r="K8830" t="s">
        <v>47801</v>
      </c>
      <c r="M8830" t="s">
        <v>47802</v>
      </c>
      <c r="N8830" t="s">
        <v>287</v>
      </c>
      <c r="O8830">
        <v>81242</v>
      </c>
      <c r="P8830" t="s">
        <v>50</v>
      </c>
      <c r="U8830" s="1">
        <v>44965</v>
      </c>
      <c r="V8830" s="1">
        <v>44965</v>
      </c>
      <c r="W8830" s="1">
        <v>44965.556944444441</v>
      </c>
      <c r="X8830" s="1">
        <v>44965.556944444441</v>
      </c>
      <c r="AC8830" t="s">
        <v>53</v>
      </c>
      <c r="AD8830">
        <v>1000000001</v>
      </c>
      <c r="AE8830" s="1">
        <v>39973.351388888892</v>
      </c>
      <c r="AF8830" t="s">
        <v>3377</v>
      </c>
      <c r="AG8830" t="s">
        <v>47803</v>
      </c>
      <c r="AH8830" t="s">
        <v>51</v>
      </c>
      <c r="AJ8830" t="s">
        <v>53</v>
      </c>
      <c r="AL8830" t="s">
        <v>78</v>
      </c>
      <c r="AO8830" t="s">
        <v>5443</v>
      </c>
      <c r="AP8830" s="1">
        <v>45189.463888888888</v>
      </c>
    </row>
    <row r="8831" spans="1:43" x14ac:dyDescent="0.35">
      <c r="A8831" t="s">
        <v>47804</v>
      </c>
      <c r="B8831" t="s">
        <v>8073</v>
      </c>
      <c r="C8831" t="s">
        <v>4589</v>
      </c>
      <c r="H8831" t="s">
        <v>47805</v>
      </c>
      <c r="K8831" t="s">
        <v>47806</v>
      </c>
      <c r="M8831" t="s">
        <v>5667</v>
      </c>
      <c r="N8831" t="s">
        <v>287</v>
      </c>
      <c r="O8831">
        <v>80906</v>
      </c>
      <c r="P8831" t="s">
        <v>50</v>
      </c>
      <c r="U8831" s="1">
        <v>44965</v>
      </c>
      <c r="V8831" s="1">
        <v>44965</v>
      </c>
      <c r="W8831" s="1">
        <v>44965.484722222223</v>
      </c>
      <c r="X8831" s="1">
        <v>44965.484722222223</v>
      </c>
      <c r="AC8831" t="s">
        <v>53</v>
      </c>
      <c r="AD8831">
        <v>1000000001</v>
      </c>
      <c r="AE8831" s="1">
        <v>39973.351388888892</v>
      </c>
      <c r="AF8831" t="s">
        <v>3377</v>
      </c>
      <c r="AG8831" t="s">
        <v>47807</v>
      </c>
      <c r="AH8831" t="s">
        <v>51</v>
      </c>
      <c r="AJ8831" t="s">
        <v>53</v>
      </c>
      <c r="AL8831" t="s">
        <v>78</v>
      </c>
      <c r="AO8831" t="s">
        <v>5443</v>
      </c>
      <c r="AP8831" s="1">
        <v>45239.517361111109</v>
      </c>
      <c r="AQ8831" s="1">
        <v>45044.507638888892</v>
      </c>
    </row>
    <row r="8832" spans="1:43" x14ac:dyDescent="0.35">
      <c r="A8832" t="s">
        <v>47808</v>
      </c>
      <c r="B8832" t="s">
        <v>47809</v>
      </c>
      <c r="C8832" t="s">
        <v>383</v>
      </c>
      <c r="F8832" t="s">
        <v>47810</v>
      </c>
      <c r="H8832" t="s">
        <v>47811</v>
      </c>
      <c r="J8832" t="s">
        <v>47812</v>
      </c>
      <c r="P8832" t="s">
        <v>50</v>
      </c>
      <c r="U8832" s="1">
        <v>44965</v>
      </c>
      <c r="V8832" s="1">
        <v>44965</v>
      </c>
      <c r="AC8832" t="s">
        <v>53</v>
      </c>
      <c r="AD8832">
        <v>2972365103</v>
      </c>
      <c r="AE8832" s="1">
        <v>44965.601388888892</v>
      </c>
      <c r="AG8832" t="s">
        <v>47813</v>
      </c>
      <c r="AH8832" t="s">
        <v>51</v>
      </c>
      <c r="AJ8832" t="s">
        <v>53</v>
      </c>
      <c r="AM8832" s="1">
        <v>44970.448611111111</v>
      </c>
      <c r="AN8832" t="s">
        <v>47814</v>
      </c>
      <c r="AO8832" t="s">
        <v>5443</v>
      </c>
    </row>
    <row r="8833" spans="1:43" x14ac:dyDescent="0.35">
      <c r="A8833" t="s">
        <v>47808</v>
      </c>
      <c r="B8833" t="s">
        <v>47809</v>
      </c>
      <c r="C8833" t="s">
        <v>383</v>
      </c>
      <c r="F8833" t="s">
        <v>47810</v>
      </c>
      <c r="H8833" t="s">
        <v>47811</v>
      </c>
      <c r="J8833" t="s">
        <v>47812</v>
      </c>
      <c r="P8833" t="s">
        <v>50</v>
      </c>
      <c r="U8833" s="1">
        <v>44965</v>
      </c>
      <c r="V8833" s="1">
        <v>44965</v>
      </c>
      <c r="AC8833" t="s">
        <v>53</v>
      </c>
      <c r="AD8833">
        <v>2972365103</v>
      </c>
      <c r="AE8833" s="1">
        <v>44965.601388888892</v>
      </c>
      <c r="AG8833" t="s">
        <v>47813</v>
      </c>
      <c r="AH8833" t="s">
        <v>51</v>
      </c>
      <c r="AJ8833" t="s">
        <v>53</v>
      </c>
      <c r="AM8833" s="1">
        <v>44970.448611111111</v>
      </c>
      <c r="AN8833" t="s">
        <v>47814</v>
      </c>
      <c r="AO8833" t="s">
        <v>5443</v>
      </c>
    </row>
    <row r="8834" spans="1:43" x14ac:dyDescent="0.35">
      <c r="A8834" t="s">
        <v>47815</v>
      </c>
      <c r="B8834" t="s">
        <v>38057</v>
      </c>
      <c r="C8834" t="s">
        <v>309</v>
      </c>
      <c r="D8834" t="s">
        <v>2403</v>
      </c>
      <c r="H8834" t="s">
        <v>40094</v>
      </c>
      <c r="J8834" t="s">
        <v>49</v>
      </c>
      <c r="P8834" t="s">
        <v>50</v>
      </c>
      <c r="U8834" s="1">
        <v>44965</v>
      </c>
      <c r="V8834" s="1">
        <v>44965</v>
      </c>
      <c r="W8834" s="1">
        <v>45289.410416666666</v>
      </c>
      <c r="X8834" s="1">
        <v>45289.410416666666</v>
      </c>
      <c r="AC8834" t="s">
        <v>53</v>
      </c>
      <c r="AD8834">
        <v>1000000000</v>
      </c>
      <c r="AE8834" s="1">
        <v>37295</v>
      </c>
      <c r="AG8834" t="s">
        <v>47816</v>
      </c>
      <c r="AH8834" t="s">
        <v>51</v>
      </c>
      <c r="AJ8834" t="s">
        <v>53</v>
      </c>
      <c r="AO8834" t="s">
        <v>5443</v>
      </c>
      <c r="AP8834" s="1">
        <v>44965.666666666664</v>
      </c>
    </row>
    <row r="8835" spans="1:43" x14ac:dyDescent="0.35">
      <c r="A8835" t="s">
        <v>47817</v>
      </c>
      <c r="B8835" t="s">
        <v>1299</v>
      </c>
      <c r="C8835" t="s">
        <v>6013</v>
      </c>
      <c r="F8835" t="s">
        <v>47818</v>
      </c>
      <c r="H8835" t="s">
        <v>47819</v>
      </c>
      <c r="J8835" t="s">
        <v>47820</v>
      </c>
      <c r="K8835" t="s">
        <v>47821</v>
      </c>
      <c r="M8835" t="s">
        <v>4563</v>
      </c>
      <c r="N8835" t="s">
        <v>253</v>
      </c>
      <c r="O8835">
        <v>87732</v>
      </c>
      <c r="P8835" t="s">
        <v>50</v>
      </c>
      <c r="U8835" s="1">
        <v>44965</v>
      </c>
      <c r="V8835" s="1">
        <v>44965</v>
      </c>
      <c r="W8835" s="1">
        <v>44965.709722222222</v>
      </c>
      <c r="X8835" s="1">
        <v>44965.709722222222</v>
      </c>
      <c r="AC8835" t="s">
        <v>51</v>
      </c>
      <c r="AD8835">
        <v>2972365259</v>
      </c>
      <c r="AE8835" s="1">
        <v>44965.718055555553</v>
      </c>
      <c r="AF8835" t="s">
        <v>47822</v>
      </c>
      <c r="AG8835" t="s">
        <v>47823</v>
      </c>
      <c r="AH8835" t="s">
        <v>51</v>
      </c>
      <c r="AJ8835" t="s">
        <v>53</v>
      </c>
      <c r="AL8835" t="s">
        <v>68</v>
      </c>
      <c r="AO8835" t="s">
        <v>5443</v>
      </c>
      <c r="AP8835" s="1">
        <v>45118.646527777775</v>
      </c>
    </row>
    <row r="8836" spans="1:43" x14ac:dyDescent="0.35">
      <c r="A8836" t="s">
        <v>47824</v>
      </c>
      <c r="B8836" t="s">
        <v>47825</v>
      </c>
      <c r="C8836" t="s">
        <v>47826</v>
      </c>
      <c r="F8836" t="s">
        <v>47827</v>
      </c>
      <c r="H8836" t="s">
        <v>47824</v>
      </c>
      <c r="J8836" t="s">
        <v>11720</v>
      </c>
      <c r="K8836" t="s">
        <v>47622</v>
      </c>
      <c r="M8836" t="s">
        <v>1397</v>
      </c>
      <c r="N8836" t="s">
        <v>65</v>
      </c>
      <c r="O8836">
        <v>80403</v>
      </c>
      <c r="P8836" t="s">
        <v>50</v>
      </c>
      <c r="U8836" s="1">
        <v>44965</v>
      </c>
      <c r="V8836" s="1">
        <v>44965</v>
      </c>
      <c r="W8836" s="1">
        <v>44965.322222222225</v>
      </c>
      <c r="X8836" s="1">
        <v>44965.322222222225</v>
      </c>
      <c r="AC8836" t="s">
        <v>53</v>
      </c>
      <c r="AD8836">
        <v>2969472760</v>
      </c>
      <c r="AE8836" s="1">
        <v>36916.71597222222</v>
      </c>
      <c r="AF8836" t="s">
        <v>16003</v>
      </c>
      <c r="AG8836" t="s">
        <v>47828</v>
      </c>
      <c r="AH8836" t="s">
        <v>51</v>
      </c>
      <c r="AJ8836" t="s">
        <v>53</v>
      </c>
      <c r="AL8836" t="s">
        <v>68</v>
      </c>
      <c r="AO8836" t="s">
        <v>5443</v>
      </c>
      <c r="AP8836" s="1">
        <v>45447.679166666669</v>
      </c>
    </row>
    <row r="8837" spans="1:43" x14ac:dyDescent="0.35">
      <c r="A8837" t="s">
        <v>47829</v>
      </c>
      <c r="B8837" t="s">
        <v>47830</v>
      </c>
      <c r="C8837" t="s">
        <v>16411</v>
      </c>
      <c r="F8837" t="s">
        <v>47831</v>
      </c>
      <c r="H8837" t="s">
        <v>47832</v>
      </c>
      <c r="J8837" t="s">
        <v>6387</v>
      </c>
      <c r="K8837" t="s">
        <v>13097</v>
      </c>
      <c r="M8837" t="s">
        <v>5488</v>
      </c>
      <c r="N8837" t="s">
        <v>2409</v>
      </c>
      <c r="O8837" t="s">
        <v>13098</v>
      </c>
      <c r="P8837" t="s">
        <v>50</v>
      </c>
      <c r="U8837" s="1">
        <v>44965</v>
      </c>
      <c r="V8837" s="1">
        <v>44965</v>
      </c>
      <c r="AC8837" t="s">
        <v>53</v>
      </c>
      <c r="AD8837">
        <v>2969484892</v>
      </c>
      <c r="AE8837" s="1">
        <v>37756</v>
      </c>
      <c r="AG8837" t="s">
        <v>47833</v>
      </c>
      <c r="AH8837" t="s">
        <v>51</v>
      </c>
      <c r="AJ8837" t="s">
        <v>53</v>
      </c>
      <c r="AO8837" t="s">
        <v>8142</v>
      </c>
    </row>
    <row r="8838" spans="1:43" x14ac:dyDescent="0.35">
      <c r="A8838" t="s">
        <v>47834</v>
      </c>
      <c r="B8838" t="s">
        <v>80</v>
      </c>
      <c r="C8838" t="s">
        <v>8512</v>
      </c>
      <c r="F8838" t="s">
        <v>47835</v>
      </c>
      <c r="H8838" t="s">
        <v>47834</v>
      </c>
      <c r="J8838" t="s">
        <v>8983</v>
      </c>
      <c r="K8838" t="s">
        <v>47836</v>
      </c>
      <c r="M8838" t="s">
        <v>47837</v>
      </c>
      <c r="N8838" t="s">
        <v>11468</v>
      </c>
      <c r="O8838">
        <v>72112</v>
      </c>
      <c r="P8838" t="s">
        <v>50</v>
      </c>
      <c r="U8838" s="1">
        <v>44966</v>
      </c>
      <c r="V8838" s="1">
        <v>44966</v>
      </c>
      <c r="AC8838" t="s">
        <v>53</v>
      </c>
      <c r="AD8838">
        <v>2969570414</v>
      </c>
      <c r="AE8838" s="1">
        <v>40940.538888888892</v>
      </c>
      <c r="AG8838" t="s">
        <v>47838</v>
      </c>
      <c r="AH8838" t="s">
        <v>51</v>
      </c>
      <c r="AJ8838" t="s">
        <v>53</v>
      </c>
      <c r="AO8838" t="s">
        <v>8142</v>
      </c>
    </row>
    <row r="8839" spans="1:43" x14ac:dyDescent="0.35">
      <c r="A8839" t="s">
        <v>47839</v>
      </c>
      <c r="B8839" t="s">
        <v>3167</v>
      </c>
      <c r="C8839" t="s">
        <v>22427</v>
      </c>
      <c r="F8839" t="s">
        <v>47840</v>
      </c>
      <c r="H8839" t="s">
        <v>47839</v>
      </c>
      <c r="J8839" t="s">
        <v>47841</v>
      </c>
      <c r="K8839" t="s">
        <v>47842</v>
      </c>
      <c r="M8839" t="s">
        <v>47843</v>
      </c>
      <c r="N8839" t="s">
        <v>398</v>
      </c>
      <c r="O8839">
        <v>87035</v>
      </c>
      <c r="P8839" t="s">
        <v>50</v>
      </c>
      <c r="U8839" s="1">
        <v>44966</v>
      </c>
      <c r="V8839" s="1">
        <v>44966</v>
      </c>
      <c r="W8839" s="1">
        <v>44966.612500000003</v>
      </c>
      <c r="X8839" s="1">
        <v>44966.612500000003</v>
      </c>
      <c r="AC8839" t="s">
        <v>53</v>
      </c>
      <c r="AD8839">
        <v>2969941972</v>
      </c>
      <c r="AE8839" s="1">
        <v>43832.361111111109</v>
      </c>
      <c r="AF8839" t="s">
        <v>47844</v>
      </c>
      <c r="AG8839" t="s">
        <v>47845</v>
      </c>
      <c r="AH8839" t="s">
        <v>51</v>
      </c>
      <c r="AJ8839" t="s">
        <v>53</v>
      </c>
      <c r="AL8839" t="s">
        <v>68</v>
      </c>
      <c r="AO8839" t="s">
        <v>8142</v>
      </c>
      <c r="AP8839" s="1">
        <v>45475.374305555553</v>
      </c>
      <c r="AQ8839" s="1">
        <v>45475.377083333333</v>
      </c>
    </row>
    <row r="8840" spans="1:43" x14ac:dyDescent="0.35">
      <c r="A8840" t="s">
        <v>47846</v>
      </c>
      <c r="B8840" t="s">
        <v>47847</v>
      </c>
      <c r="C8840" t="s">
        <v>1752</v>
      </c>
      <c r="F8840" t="s">
        <v>47848</v>
      </c>
      <c r="H8840" t="s">
        <v>47846</v>
      </c>
      <c r="J8840" t="s">
        <v>6387</v>
      </c>
      <c r="N8840" t="s">
        <v>12913</v>
      </c>
      <c r="O8840">
        <v>36693</v>
      </c>
      <c r="P8840" t="s">
        <v>50</v>
      </c>
      <c r="U8840" s="1">
        <v>44966</v>
      </c>
      <c r="V8840" s="1">
        <v>44966</v>
      </c>
      <c r="AC8840" t="s">
        <v>53</v>
      </c>
      <c r="AD8840">
        <v>2969484892</v>
      </c>
      <c r="AE8840" s="1">
        <v>37756</v>
      </c>
      <c r="AG8840" t="s">
        <v>47849</v>
      </c>
      <c r="AH8840" t="s">
        <v>51</v>
      </c>
      <c r="AJ8840" t="s">
        <v>53</v>
      </c>
      <c r="AO8840" t="s">
        <v>8142</v>
      </c>
    </row>
    <row r="8841" spans="1:43" x14ac:dyDescent="0.35">
      <c r="A8841" t="s">
        <v>47850</v>
      </c>
      <c r="B8841" t="s">
        <v>5050</v>
      </c>
      <c r="C8841" t="s">
        <v>11112</v>
      </c>
      <c r="F8841" t="s">
        <v>47851</v>
      </c>
      <c r="H8841" t="s">
        <v>47850</v>
      </c>
      <c r="J8841" t="s">
        <v>11008</v>
      </c>
      <c r="N8841" t="s">
        <v>13659</v>
      </c>
      <c r="O8841">
        <v>29349</v>
      </c>
      <c r="P8841" t="s">
        <v>50</v>
      </c>
      <c r="U8841" s="1">
        <v>44966</v>
      </c>
      <c r="V8841" s="1">
        <v>44966</v>
      </c>
      <c r="AC8841" t="s">
        <v>53</v>
      </c>
      <c r="AD8841">
        <v>2969478809</v>
      </c>
      <c r="AE8841" s="1">
        <v>37358</v>
      </c>
      <c r="AG8841" t="s">
        <v>47852</v>
      </c>
      <c r="AH8841" t="s">
        <v>51</v>
      </c>
      <c r="AJ8841" t="s">
        <v>53</v>
      </c>
      <c r="AO8841" t="s">
        <v>8142</v>
      </c>
    </row>
    <row r="8842" spans="1:43" x14ac:dyDescent="0.35">
      <c r="A8842" t="s">
        <v>47853</v>
      </c>
      <c r="B8842" t="s">
        <v>47854</v>
      </c>
      <c r="C8842" t="s">
        <v>33530</v>
      </c>
      <c r="F8842" t="s">
        <v>47855</v>
      </c>
      <c r="H8842" t="s">
        <v>47853</v>
      </c>
      <c r="J8842" t="s">
        <v>8730</v>
      </c>
      <c r="N8842" t="s">
        <v>4526</v>
      </c>
      <c r="O8842">
        <v>85043</v>
      </c>
      <c r="P8842" t="s">
        <v>50</v>
      </c>
      <c r="U8842" s="1">
        <v>44966</v>
      </c>
      <c r="V8842" s="1">
        <v>44966</v>
      </c>
      <c r="AC8842" t="s">
        <v>53</v>
      </c>
      <c r="AD8842">
        <v>2969473349</v>
      </c>
      <c r="AE8842" s="1">
        <v>37012.460416666669</v>
      </c>
      <c r="AG8842" t="s">
        <v>47856</v>
      </c>
      <c r="AH8842" t="s">
        <v>51</v>
      </c>
      <c r="AJ8842" t="s">
        <v>53</v>
      </c>
      <c r="AO8842" t="s">
        <v>8142</v>
      </c>
    </row>
    <row r="8843" spans="1:43" x14ac:dyDescent="0.35">
      <c r="A8843" t="s">
        <v>47857</v>
      </c>
      <c r="B8843" t="s">
        <v>4903</v>
      </c>
      <c r="C8843" t="s">
        <v>3285</v>
      </c>
      <c r="H8843" t="s">
        <v>47858</v>
      </c>
      <c r="J8843" t="s">
        <v>11720</v>
      </c>
      <c r="K8843" t="s">
        <v>6655</v>
      </c>
      <c r="M8843" t="s">
        <v>6656</v>
      </c>
      <c r="N8843" t="s">
        <v>6657</v>
      </c>
      <c r="O8843">
        <v>68102</v>
      </c>
      <c r="P8843" t="s">
        <v>50</v>
      </c>
      <c r="U8843" s="1">
        <v>44966</v>
      </c>
      <c r="V8843" s="1">
        <v>44966</v>
      </c>
      <c r="W8843" s="1">
        <v>44966.906944444447</v>
      </c>
      <c r="X8843" s="1">
        <v>44966.906944444447</v>
      </c>
      <c r="AC8843" t="s">
        <v>53</v>
      </c>
      <c r="AD8843">
        <v>2969472760</v>
      </c>
      <c r="AE8843" s="1">
        <v>36916.71597222222</v>
      </c>
      <c r="AF8843" t="s">
        <v>16003</v>
      </c>
      <c r="AG8843" t="s">
        <v>47859</v>
      </c>
      <c r="AH8843" t="s">
        <v>51</v>
      </c>
      <c r="AJ8843" t="s">
        <v>53</v>
      </c>
      <c r="AL8843" t="s">
        <v>68</v>
      </c>
      <c r="AO8843" t="s">
        <v>5443</v>
      </c>
      <c r="AP8843" s="1">
        <v>44966.905555555553</v>
      </c>
    </row>
    <row r="8844" spans="1:43" x14ac:dyDescent="0.35">
      <c r="A8844" t="s">
        <v>47860</v>
      </c>
      <c r="B8844" t="s">
        <v>36794</v>
      </c>
      <c r="C8844" t="s">
        <v>587</v>
      </c>
      <c r="F8844" t="s">
        <v>47861</v>
      </c>
      <c r="H8844" t="s">
        <v>47862</v>
      </c>
      <c r="J8844" t="s">
        <v>47863</v>
      </c>
      <c r="K8844" t="s">
        <v>47864</v>
      </c>
      <c r="M8844" t="s">
        <v>5822</v>
      </c>
      <c r="N8844" t="s">
        <v>65</v>
      </c>
      <c r="O8844">
        <v>80104</v>
      </c>
      <c r="P8844" t="s">
        <v>50</v>
      </c>
      <c r="U8844" s="1">
        <v>44966</v>
      </c>
      <c r="V8844" s="1">
        <v>44966</v>
      </c>
      <c r="W8844" s="1">
        <v>44966.740277777775</v>
      </c>
      <c r="X8844" s="1">
        <v>44966.740277777775</v>
      </c>
      <c r="AC8844" t="s">
        <v>53</v>
      </c>
      <c r="AD8844">
        <v>2972366255</v>
      </c>
      <c r="AE8844" s="1">
        <v>44967.379861111112</v>
      </c>
      <c r="AF8844" t="s">
        <v>47865</v>
      </c>
      <c r="AG8844" t="s">
        <v>47866</v>
      </c>
      <c r="AH8844" t="s">
        <v>51</v>
      </c>
      <c r="AJ8844" t="s">
        <v>53</v>
      </c>
      <c r="AL8844" t="s">
        <v>68</v>
      </c>
      <c r="AO8844" t="s">
        <v>5443</v>
      </c>
      <c r="AP8844" s="1">
        <v>44967.513888888891</v>
      </c>
      <c r="AQ8844" s="1">
        <v>44967.511805555558</v>
      </c>
    </row>
    <row r="8845" spans="1:43" x14ac:dyDescent="0.35">
      <c r="A8845" t="s">
        <v>47867</v>
      </c>
      <c r="B8845" t="s">
        <v>47868</v>
      </c>
      <c r="C8845" t="s">
        <v>258</v>
      </c>
      <c r="H8845" t="s">
        <v>47869</v>
      </c>
      <c r="J8845" t="s">
        <v>33033</v>
      </c>
      <c r="P8845" t="s">
        <v>5151</v>
      </c>
      <c r="U8845" s="1">
        <v>44966</v>
      </c>
      <c r="V8845" s="1">
        <v>44966</v>
      </c>
      <c r="W8845" s="1">
        <v>44966.561805555553</v>
      </c>
      <c r="X8845" s="1">
        <v>44966.561805555553</v>
      </c>
      <c r="AC8845" t="s">
        <v>53</v>
      </c>
      <c r="AD8845">
        <v>2972061482</v>
      </c>
      <c r="AE8845" s="1">
        <v>44635.446527777778</v>
      </c>
      <c r="AF8845" t="s">
        <v>33034</v>
      </c>
      <c r="AG8845" t="s">
        <v>47870</v>
      </c>
      <c r="AH8845" t="s">
        <v>51</v>
      </c>
      <c r="AJ8845" t="s">
        <v>53</v>
      </c>
      <c r="AL8845" t="s">
        <v>68</v>
      </c>
      <c r="AO8845" t="s">
        <v>5443</v>
      </c>
      <c r="AP8845" s="1">
        <v>45332.447222222225</v>
      </c>
    </row>
    <row r="8846" spans="1:43" x14ac:dyDescent="0.35">
      <c r="A8846" t="s">
        <v>47871</v>
      </c>
      <c r="B8846" t="s">
        <v>28003</v>
      </c>
      <c r="C8846" t="s">
        <v>28003</v>
      </c>
      <c r="F8846" t="s">
        <v>47872</v>
      </c>
      <c r="H8846" t="s">
        <v>47873</v>
      </c>
      <c r="J8846" t="s">
        <v>47874</v>
      </c>
      <c r="K8846" t="s">
        <v>47875</v>
      </c>
      <c r="M8846" t="s">
        <v>47876</v>
      </c>
      <c r="N8846" t="s">
        <v>21962</v>
      </c>
      <c r="O8846">
        <v>2800</v>
      </c>
      <c r="P8846" t="s">
        <v>19709</v>
      </c>
      <c r="U8846" s="1">
        <v>44966</v>
      </c>
      <c r="V8846" s="1">
        <v>44966</v>
      </c>
      <c r="AC8846" t="s">
        <v>53</v>
      </c>
      <c r="AD8846">
        <v>2969512331</v>
      </c>
      <c r="AE8846" s="1">
        <v>38469.823611111111</v>
      </c>
      <c r="AG8846" t="s">
        <v>47877</v>
      </c>
      <c r="AH8846" t="s">
        <v>51</v>
      </c>
      <c r="AJ8846" t="s">
        <v>53</v>
      </c>
      <c r="AO8846" t="s">
        <v>8142</v>
      </c>
    </row>
    <row r="8847" spans="1:43" x14ac:dyDescent="0.35">
      <c r="A8847" t="s">
        <v>47878</v>
      </c>
      <c r="B8847" t="s">
        <v>47879</v>
      </c>
      <c r="C8847" t="s">
        <v>47880</v>
      </c>
      <c r="F8847" t="s">
        <v>47881</v>
      </c>
      <c r="H8847" t="s">
        <v>47878</v>
      </c>
      <c r="J8847" t="s">
        <v>30289</v>
      </c>
      <c r="N8847" t="s">
        <v>398</v>
      </c>
      <c r="O8847">
        <v>88220</v>
      </c>
      <c r="P8847" t="s">
        <v>50</v>
      </c>
      <c r="U8847" s="1">
        <v>44966</v>
      </c>
      <c r="V8847" s="1">
        <v>44966</v>
      </c>
      <c r="W8847" s="1">
        <v>44966.508333333331</v>
      </c>
      <c r="X8847" s="1">
        <v>44966.508333333331</v>
      </c>
      <c r="AC8847" t="s">
        <v>53</v>
      </c>
      <c r="AD8847">
        <v>2969537768</v>
      </c>
      <c r="AE8847" s="1">
        <v>39794.362500000003</v>
      </c>
      <c r="AG8847" t="s">
        <v>47882</v>
      </c>
      <c r="AH8847" t="s">
        <v>51</v>
      </c>
      <c r="AJ8847" t="s">
        <v>53</v>
      </c>
      <c r="AL8847" t="s">
        <v>78</v>
      </c>
      <c r="AO8847" t="s">
        <v>8142</v>
      </c>
    </row>
    <row r="8848" spans="1:43" x14ac:dyDescent="0.35">
      <c r="A8848" t="s">
        <v>47883</v>
      </c>
      <c r="B8848" t="s">
        <v>47884</v>
      </c>
      <c r="C8848" t="s">
        <v>3118</v>
      </c>
      <c r="F8848" t="s">
        <v>47885</v>
      </c>
      <c r="H8848" t="s">
        <v>47883</v>
      </c>
      <c r="J8848" t="s">
        <v>31266</v>
      </c>
      <c r="K8848" t="s">
        <v>31267</v>
      </c>
      <c r="M8848" t="s">
        <v>31269</v>
      </c>
      <c r="N8848" t="s">
        <v>253</v>
      </c>
      <c r="O8848">
        <v>88330</v>
      </c>
      <c r="P8848" t="s">
        <v>50</v>
      </c>
      <c r="U8848" s="1">
        <v>44966</v>
      </c>
      <c r="V8848" s="1">
        <v>44966</v>
      </c>
      <c r="W8848" s="1">
        <v>44966.523611111108</v>
      </c>
      <c r="X8848" s="1">
        <v>44966.523611111108</v>
      </c>
      <c r="AC8848" t="s">
        <v>53</v>
      </c>
      <c r="AD8848">
        <v>2969576973</v>
      </c>
      <c r="AE8848" s="1">
        <v>41109.361805555556</v>
      </c>
      <c r="AF8848" t="s">
        <v>31270</v>
      </c>
      <c r="AG8848" t="s">
        <v>47886</v>
      </c>
      <c r="AH8848" t="s">
        <v>51</v>
      </c>
      <c r="AJ8848" t="s">
        <v>53</v>
      </c>
      <c r="AL8848" t="s">
        <v>68</v>
      </c>
      <c r="AO8848" t="s">
        <v>5443</v>
      </c>
      <c r="AP8848" s="1">
        <v>45278.642361111109</v>
      </c>
      <c r="AQ8848" s="1">
        <v>44970.625</v>
      </c>
    </row>
    <row r="8849" spans="1:43" x14ac:dyDescent="0.35">
      <c r="A8849" t="s">
        <v>47887</v>
      </c>
      <c r="B8849" t="s">
        <v>17496</v>
      </c>
      <c r="C8849" t="s">
        <v>1608</v>
      </c>
      <c r="F8849">
        <v>13032497414</v>
      </c>
      <c r="H8849" t="s">
        <v>47888</v>
      </c>
      <c r="J8849" t="s">
        <v>47889</v>
      </c>
      <c r="K8849" t="s">
        <v>47890</v>
      </c>
      <c r="M8849" t="s">
        <v>47891</v>
      </c>
      <c r="N8849" t="s">
        <v>287</v>
      </c>
      <c r="O8849">
        <v>80241</v>
      </c>
      <c r="P8849" t="s">
        <v>50</v>
      </c>
      <c r="U8849" s="1">
        <v>44966</v>
      </c>
      <c r="V8849" s="1">
        <v>44966</v>
      </c>
      <c r="W8849" s="1">
        <v>44966.676388888889</v>
      </c>
      <c r="X8849" s="1">
        <v>44966.676388888889</v>
      </c>
      <c r="AC8849" t="s">
        <v>53</v>
      </c>
      <c r="AD8849">
        <v>2969506952</v>
      </c>
      <c r="AE8849" s="1">
        <v>38160.573611111111</v>
      </c>
      <c r="AF8849" t="s">
        <v>47892</v>
      </c>
      <c r="AG8849" t="s">
        <v>47893</v>
      </c>
      <c r="AH8849" t="s">
        <v>51</v>
      </c>
      <c r="AJ8849" t="s">
        <v>53</v>
      </c>
      <c r="AL8849" t="s">
        <v>68</v>
      </c>
      <c r="AO8849" t="s">
        <v>5443</v>
      </c>
      <c r="AP8849" s="1">
        <v>45036.506944444445</v>
      </c>
      <c r="AQ8849" s="1">
        <v>44966.710416666669</v>
      </c>
    </row>
    <row r="8850" spans="1:43" x14ac:dyDescent="0.35">
      <c r="A8850" t="s">
        <v>47894</v>
      </c>
      <c r="B8850" t="s">
        <v>47895</v>
      </c>
      <c r="C8850" t="s">
        <v>47896</v>
      </c>
      <c r="F8850" t="s">
        <v>47897</v>
      </c>
      <c r="H8850" t="s">
        <v>47894</v>
      </c>
      <c r="J8850" t="s">
        <v>11720</v>
      </c>
      <c r="K8850" t="s">
        <v>6655</v>
      </c>
      <c r="M8850" t="s">
        <v>6656</v>
      </c>
      <c r="N8850" t="s">
        <v>6657</v>
      </c>
      <c r="O8850">
        <v>68102</v>
      </c>
      <c r="P8850" t="s">
        <v>4438</v>
      </c>
      <c r="U8850" s="1">
        <v>44966</v>
      </c>
      <c r="V8850" s="1">
        <v>44966</v>
      </c>
      <c r="AC8850" t="s">
        <v>53</v>
      </c>
      <c r="AD8850">
        <v>2969472760</v>
      </c>
      <c r="AE8850" s="1">
        <v>36916.71597222222</v>
      </c>
      <c r="AG8850" t="s">
        <v>47898</v>
      </c>
      <c r="AH8850" t="s">
        <v>51</v>
      </c>
      <c r="AJ8850" t="s">
        <v>53</v>
      </c>
      <c r="AO8850" t="s">
        <v>8142</v>
      </c>
    </row>
    <row r="8851" spans="1:43" x14ac:dyDescent="0.35">
      <c r="A8851">
        <v>355433</v>
      </c>
      <c r="B8851" t="s">
        <v>47899</v>
      </c>
      <c r="C8851" t="s">
        <v>1540</v>
      </c>
      <c r="F8851" t="s">
        <v>41747</v>
      </c>
      <c r="H8851" t="s">
        <v>43442</v>
      </c>
      <c r="J8851" t="s">
        <v>18584</v>
      </c>
      <c r="N8851" t="s">
        <v>287</v>
      </c>
      <c r="O8851">
        <v>80643</v>
      </c>
      <c r="P8851" t="s">
        <v>50</v>
      </c>
      <c r="U8851" s="1">
        <v>44966</v>
      </c>
      <c r="V8851" s="1">
        <v>44966</v>
      </c>
      <c r="W8851" s="1">
        <v>44966.415972222225</v>
      </c>
      <c r="X8851" s="1">
        <v>44966.415972222225</v>
      </c>
      <c r="AC8851" t="s">
        <v>53</v>
      </c>
      <c r="AD8851">
        <v>2969543968</v>
      </c>
      <c r="AE8851" s="1">
        <v>40032.470138888886</v>
      </c>
      <c r="AG8851" t="s">
        <v>47900</v>
      </c>
      <c r="AH8851" t="s">
        <v>51</v>
      </c>
      <c r="AJ8851" t="s">
        <v>53</v>
      </c>
      <c r="AL8851" t="s">
        <v>78</v>
      </c>
      <c r="AO8851" t="s">
        <v>8142</v>
      </c>
    </row>
    <row r="8852" spans="1:43" x14ac:dyDescent="0.35">
      <c r="A8852">
        <v>346725</v>
      </c>
      <c r="B8852" t="s">
        <v>47901</v>
      </c>
      <c r="C8852" t="s">
        <v>172</v>
      </c>
      <c r="F8852" t="s">
        <v>41747</v>
      </c>
      <c r="H8852" t="s">
        <v>43442</v>
      </c>
      <c r="J8852" t="s">
        <v>18584</v>
      </c>
      <c r="N8852" t="s">
        <v>287</v>
      </c>
      <c r="O8852">
        <v>80643</v>
      </c>
      <c r="P8852" t="s">
        <v>50</v>
      </c>
      <c r="U8852" s="1">
        <v>44966</v>
      </c>
      <c r="V8852" s="1">
        <v>44966</v>
      </c>
      <c r="W8852" s="1">
        <v>44966.40902777778</v>
      </c>
      <c r="X8852" s="1">
        <v>44966.40902777778</v>
      </c>
      <c r="AC8852" t="s">
        <v>53</v>
      </c>
      <c r="AD8852">
        <v>2969543968</v>
      </c>
      <c r="AE8852" s="1">
        <v>40032.470138888886</v>
      </c>
      <c r="AG8852" t="s">
        <v>47902</v>
      </c>
      <c r="AH8852" t="s">
        <v>51</v>
      </c>
      <c r="AJ8852" t="s">
        <v>53</v>
      </c>
      <c r="AL8852" t="s">
        <v>78</v>
      </c>
      <c r="AO8852" t="s">
        <v>8142</v>
      </c>
    </row>
    <row r="8853" spans="1:43" x14ac:dyDescent="0.35">
      <c r="A8853" t="s">
        <v>47903</v>
      </c>
      <c r="B8853" t="s">
        <v>47904</v>
      </c>
      <c r="C8853" t="s">
        <v>47905</v>
      </c>
      <c r="F8853" t="s">
        <v>47906</v>
      </c>
      <c r="H8853" t="s">
        <v>47907</v>
      </c>
      <c r="I8853" t="s">
        <v>464</v>
      </c>
      <c r="J8853" t="s">
        <v>6387</v>
      </c>
      <c r="K8853" t="s">
        <v>47908</v>
      </c>
      <c r="M8853" t="s">
        <v>47909</v>
      </c>
      <c r="N8853" t="s">
        <v>4438</v>
      </c>
      <c r="O8853">
        <v>95336</v>
      </c>
      <c r="P8853" t="s">
        <v>50</v>
      </c>
      <c r="U8853" s="1">
        <v>44966</v>
      </c>
      <c r="V8853" s="1">
        <v>44966</v>
      </c>
      <c r="AC8853" t="s">
        <v>53</v>
      </c>
      <c r="AD8853">
        <v>2969484892</v>
      </c>
      <c r="AE8853" s="1">
        <v>37756</v>
      </c>
      <c r="AG8853" t="s">
        <v>47910</v>
      </c>
      <c r="AH8853" t="s">
        <v>51</v>
      </c>
      <c r="AJ8853" t="s">
        <v>53</v>
      </c>
      <c r="AO8853" t="s">
        <v>8142</v>
      </c>
    </row>
    <row r="8854" spans="1:43" x14ac:dyDescent="0.35">
      <c r="A8854" t="s">
        <v>47911</v>
      </c>
      <c r="B8854" t="s">
        <v>47912</v>
      </c>
      <c r="C8854" t="s">
        <v>38909</v>
      </c>
      <c r="F8854" t="s">
        <v>47913</v>
      </c>
      <c r="H8854" t="s">
        <v>47911</v>
      </c>
      <c r="I8854" t="s">
        <v>179</v>
      </c>
      <c r="J8854" t="s">
        <v>13574</v>
      </c>
      <c r="K8854" t="s">
        <v>47914</v>
      </c>
      <c r="M8854" t="s">
        <v>47915</v>
      </c>
      <c r="N8854" t="s">
        <v>3849</v>
      </c>
      <c r="O8854">
        <v>62938</v>
      </c>
      <c r="P8854" t="s">
        <v>50</v>
      </c>
      <c r="U8854" s="1">
        <v>44966</v>
      </c>
      <c r="V8854" s="1">
        <v>44966</v>
      </c>
      <c r="AC8854" t="s">
        <v>53</v>
      </c>
      <c r="AD8854">
        <v>2969823183</v>
      </c>
      <c r="AE8854" s="1">
        <v>43312.453472222223</v>
      </c>
      <c r="AG8854" t="s">
        <v>47916</v>
      </c>
      <c r="AH8854" t="s">
        <v>51</v>
      </c>
      <c r="AJ8854" t="s">
        <v>53</v>
      </c>
      <c r="AO8854" t="s">
        <v>8142</v>
      </c>
    </row>
    <row r="8855" spans="1:43" x14ac:dyDescent="0.35">
      <c r="A8855" t="s">
        <v>47917</v>
      </c>
      <c r="B8855" t="s">
        <v>47918</v>
      </c>
      <c r="C8855" t="s">
        <v>47919</v>
      </c>
      <c r="F8855" t="s">
        <v>47920</v>
      </c>
      <c r="H8855" t="s">
        <v>47917</v>
      </c>
      <c r="J8855" t="s">
        <v>36443</v>
      </c>
      <c r="K8855" t="s">
        <v>47921</v>
      </c>
      <c r="M8855" t="s">
        <v>13333</v>
      </c>
      <c r="N8855" t="s">
        <v>12376</v>
      </c>
      <c r="O8855">
        <v>73036</v>
      </c>
      <c r="P8855" t="s">
        <v>50</v>
      </c>
      <c r="U8855" s="1">
        <v>44966</v>
      </c>
      <c r="V8855" s="1">
        <v>44966</v>
      </c>
      <c r="AC8855" t="s">
        <v>53</v>
      </c>
      <c r="AD8855">
        <v>2969479704</v>
      </c>
      <c r="AE8855" s="1">
        <v>37406</v>
      </c>
      <c r="AG8855" t="s">
        <v>47922</v>
      </c>
      <c r="AH8855" t="s">
        <v>51</v>
      </c>
      <c r="AJ8855" t="s">
        <v>53</v>
      </c>
      <c r="AO8855" t="s">
        <v>5443</v>
      </c>
    </row>
    <row r="8856" spans="1:43" x14ac:dyDescent="0.35">
      <c r="A8856" t="s">
        <v>47923</v>
      </c>
      <c r="B8856" t="s">
        <v>47924</v>
      </c>
      <c r="C8856" t="s">
        <v>7663</v>
      </c>
      <c r="F8856" t="s">
        <v>47925</v>
      </c>
      <c r="H8856" t="s">
        <v>47923</v>
      </c>
      <c r="J8856" t="s">
        <v>2028</v>
      </c>
      <c r="K8856" t="s">
        <v>2029</v>
      </c>
      <c r="L8856" t="s">
        <v>2030</v>
      </c>
      <c r="M8856" t="s">
        <v>1307</v>
      </c>
      <c r="N8856" t="s">
        <v>798</v>
      </c>
      <c r="O8856">
        <v>77380</v>
      </c>
      <c r="P8856" t="s">
        <v>50</v>
      </c>
      <c r="U8856" s="1">
        <v>44966</v>
      </c>
      <c r="V8856" s="1">
        <v>44966</v>
      </c>
      <c r="AC8856" t="s">
        <v>53</v>
      </c>
      <c r="AD8856">
        <v>2969532847</v>
      </c>
      <c r="AE8856" s="1">
        <v>39580.404166666667</v>
      </c>
      <c r="AG8856" t="s">
        <v>47926</v>
      </c>
      <c r="AH8856" t="s">
        <v>51</v>
      </c>
      <c r="AJ8856" t="s">
        <v>53</v>
      </c>
      <c r="AO8856" t="s">
        <v>8142</v>
      </c>
    </row>
    <row r="8857" spans="1:43" x14ac:dyDescent="0.35">
      <c r="A8857" t="s">
        <v>47927</v>
      </c>
      <c r="B8857" t="s">
        <v>47928</v>
      </c>
      <c r="C8857" t="s">
        <v>4450</v>
      </c>
      <c r="F8857" t="s">
        <v>47929</v>
      </c>
      <c r="H8857" t="s">
        <v>47927</v>
      </c>
      <c r="J8857" t="s">
        <v>6387</v>
      </c>
      <c r="K8857" t="s">
        <v>47930</v>
      </c>
      <c r="M8857" t="s">
        <v>47931</v>
      </c>
      <c r="N8857" t="s">
        <v>13866</v>
      </c>
      <c r="O8857">
        <v>54521</v>
      </c>
      <c r="P8857" t="s">
        <v>50</v>
      </c>
      <c r="U8857" s="1">
        <v>44966</v>
      </c>
      <c r="V8857" s="1">
        <v>44966</v>
      </c>
      <c r="AC8857" t="s">
        <v>53</v>
      </c>
      <c r="AD8857">
        <v>2969484892</v>
      </c>
      <c r="AE8857" s="1">
        <v>37756</v>
      </c>
      <c r="AG8857" t="s">
        <v>47932</v>
      </c>
      <c r="AH8857" t="s">
        <v>51</v>
      </c>
      <c r="AJ8857" t="s">
        <v>53</v>
      </c>
      <c r="AO8857" t="s">
        <v>8142</v>
      </c>
    </row>
    <row r="8858" spans="1:43" x14ac:dyDescent="0.35">
      <c r="A8858" t="s">
        <v>47933</v>
      </c>
      <c r="B8858" t="s">
        <v>8132</v>
      </c>
      <c r="C8858" t="s">
        <v>1608</v>
      </c>
      <c r="F8858" t="s">
        <v>47934</v>
      </c>
      <c r="H8858" t="s">
        <v>47933</v>
      </c>
      <c r="J8858" t="s">
        <v>47935</v>
      </c>
      <c r="N8858" t="s">
        <v>287</v>
      </c>
      <c r="O8858">
        <v>81428</v>
      </c>
      <c r="P8858" t="s">
        <v>50</v>
      </c>
      <c r="U8858" s="1">
        <v>44967</v>
      </c>
      <c r="V8858" s="1">
        <v>44967</v>
      </c>
      <c r="W8858" s="1">
        <v>44967.612500000003</v>
      </c>
      <c r="X8858" s="1">
        <v>44967.612500000003</v>
      </c>
      <c r="AC8858" t="s">
        <v>53</v>
      </c>
      <c r="AD8858">
        <v>2972367676</v>
      </c>
      <c r="AE8858" s="1">
        <v>44970.484722222223</v>
      </c>
      <c r="AF8858" t="s">
        <v>47936</v>
      </c>
      <c r="AG8858" t="s">
        <v>47937</v>
      </c>
      <c r="AH8858" t="s">
        <v>51</v>
      </c>
      <c r="AJ8858" t="s">
        <v>53</v>
      </c>
      <c r="AL8858" t="s">
        <v>68</v>
      </c>
      <c r="AO8858" t="s">
        <v>8142</v>
      </c>
      <c r="AP8858" s="1">
        <v>45401.724305555559</v>
      </c>
      <c r="AQ8858" s="1">
        <v>45394.70416666667</v>
      </c>
    </row>
    <row r="8859" spans="1:43" x14ac:dyDescent="0.35">
      <c r="A8859" t="s">
        <v>47938</v>
      </c>
      <c r="B8859" t="s">
        <v>47939</v>
      </c>
      <c r="C8859" t="s">
        <v>26551</v>
      </c>
      <c r="F8859" t="s">
        <v>47940</v>
      </c>
      <c r="H8859" t="s">
        <v>47938</v>
      </c>
      <c r="J8859" t="s">
        <v>47941</v>
      </c>
      <c r="K8859" t="s">
        <v>47942</v>
      </c>
      <c r="M8859" t="s">
        <v>529</v>
      </c>
      <c r="N8859" t="s">
        <v>798</v>
      </c>
      <c r="O8859">
        <v>79549</v>
      </c>
      <c r="P8859" t="s">
        <v>50</v>
      </c>
      <c r="U8859" s="1">
        <v>44967</v>
      </c>
      <c r="V8859" s="1">
        <v>44967</v>
      </c>
      <c r="AC8859" t="s">
        <v>53</v>
      </c>
      <c r="AD8859">
        <v>2969720063</v>
      </c>
      <c r="AE8859" s="1">
        <v>42739.656944444447</v>
      </c>
      <c r="AG8859" t="s">
        <v>47943</v>
      </c>
      <c r="AH8859" t="s">
        <v>51</v>
      </c>
      <c r="AJ8859" t="s">
        <v>53</v>
      </c>
      <c r="AO8859" t="s">
        <v>5443</v>
      </c>
    </row>
    <row r="8860" spans="1:43" x14ac:dyDescent="0.35">
      <c r="A8860" t="s">
        <v>47944</v>
      </c>
      <c r="B8860" t="s">
        <v>47945</v>
      </c>
      <c r="C8860" t="s">
        <v>2576</v>
      </c>
      <c r="F8860" t="s">
        <v>47946</v>
      </c>
      <c r="H8860" t="s">
        <v>47944</v>
      </c>
      <c r="J8860" t="s">
        <v>6387</v>
      </c>
      <c r="K8860" t="s">
        <v>47481</v>
      </c>
      <c r="M8860" t="s">
        <v>18883</v>
      </c>
      <c r="N8860" t="s">
        <v>3849</v>
      </c>
      <c r="O8860">
        <v>60436</v>
      </c>
      <c r="P8860" t="s">
        <v>50</v>
      </c>
      <c r="U8860" s="1">
        <v>44967</v>
      </c>
      <c r="V8860" s="1">
        <v>44967</v>
      </c>
      <c r="AC8860" t="s">
        <v>53</v>
      </c>
      <c r="AD8860">
        <v>2969484892</v>
      </c>
      <c r="AE8860" s="1">
        <v>37756</v>
      </c>
      <c r="AG8860" t="s">
        <v>47947</v>
      </c>
      <c r="AH8860" t="s">
        <v>51</v>
      </c>
      <c r="AJ8860" t="s">
        <v>53</v>
      </c>
      <c r="AO8860" t="s">
        <v>8142</v>
      </c>
    </row>
    <row r="8861" spans="1:43" x14ac:dyDescent="0.35">
      <c r="A8861" t="s">
        <v>47948</v>
      </c>
      <c r="B8861" t="s">
        <v>47949</v>
      </c>
      <c r="C8861" t="s">
        <v>28686</v>
      </c>
      <c r="F8861" t="s">
        <v>47950</v>
      </c>
      <c r="H8861" t="s">
        <v>47951</v>
      </c>
      <c r="J8861" t="s">
        <v>46307</v>
      </c>
      <c r="K8861" t="s">
        <v>47952</v>
      </c>
      <c r="M8861" t="s">
        <v>1879</v>
      </c>
      <c r="N8861" t="s">
        <v>65</v>
      </c>
      <c r="O8861">
        <v>80504</v>
      </c>
      <c r="P8861" t="s">
        <v>50</v>
      </c>
      <c r="U8861" s="1">
        <v>44967</v>
      </c>
      <c r="V8861" s="1">
        <v>44967</v>
      </c>
      <c r="W8861" s="1">
        <v>44967.568055555559</v>
      </c>
      <c r="X8861" s="1">
        <v>44967.568055555559</v>
      </c>
      <c r="AC8861" t="s">
        <v>53</v>
      </c>
      <c r="AD8861">
        <v>2970011777</v>
      </c>
      <c r="AE8861" s="1">
        <v>44103.344444444447</v>
      </c>
      <c r="AF8861" t="s">
        <v>47953</v>
      </c>
      <c r="AG8861" t="s">
        <v>47954</v>
      </c>
      <c r="AH8861" t="s">
        <v>51</v>
      </c>
      <c r="AJ8861" t="s">
        <v>53</v>
      </c>
      <c r="AL8861" t="s">
        <v>68</v>
      </c>
      <c r="AO8861" t="s">
        <v>5443</v>
      </c>
      <c r="AP8861" s="1">
        <v>45259.747916666667</v>
      </c>
      <c r="AQ8861" s="1">
        <v>45259.746527777781</v>
      </c>
    </row>
    <row r="8862" spans="1:43" x14ac:dyDescent="0.35">
      <c r="A8862" t="s">
        <v>47955</v>
      </c>
      <c r="B8862" t="s">
        <v>3852</v>
      </c>
      <c r="C8862" t="s">
        <v>47956</v>
      </c>
      <c r="F8862" t="s">
        <v>47957</v>
      </c>
      <c r="H8862" t="s">
        <v>47955</v>
      </c>
      <c r="J8862" t="s">
        <v>31361</v>
      </c>
      <c r="N8862" t="s">
        <v>287</v>
      </c>
      <c r="O8862">
        <v>80301</v>
      </c>
      <c r="P8862" t="s">
        <v>50</v>
      </c>
      <c r="U8862" s="1">
        <v>44967</v>
      </c>
      <c r="V8862" s="1">
        <v>44967</v>
      </c>
      <c r="W8862" s="1">
        <v>44967.420138888891</v>
      </c>
      <c r="X8862" s="1">
        <v>44967.420138888891</v>
      </c>
      <c r="AC8862" t="s">
        <v>53</v>
      </c>
      <c r="AD8862">
        <v>2969990847</v>
      </c>
      <c r="AE8862" s="1">
        <v>44033.570833333331</v>
      </c>
      <c r="AG8862" t="s">
        <v>47958</v>
      </c>
      <c r="AH8862" t="s">
        <v>51</v>
      </c>
      <c r="AJ8862" t="s">
        <v>53</v>
      </c>
      <c r="AL8862" t="s">
        <v>68</v>
      </c>
      <c r="AO8862" t="s">
        <v>8142</v>
      </c>
    </row>
    <row r="8863" spans="1:43" x14ac:dyDescent="0.35">
      <c r="A8863" t="s">
        <v>47959</v>
      </c>
      <c r="B8863" t="s">
        <v>47960</v>
      </c>
      <c r="C8863" t="s">
        <v>26062</v>
      </c>
      <c r="F8863" t="s">
        <v>47961</v>
      </c>
      <c r="H8863" t="s">
        <v>47962</v>
      </c>
      <c r="J8863" t="s">
        <v>36366</v>
      </c>
      <c r="K8863" t="s">
        <v>36367</v>
      </c>
      <c r="M8863" t="s">
        <v>30196</v>
      </c>
      <c r="N8863" t="s">
        <v>213</v>
      </c>
      <c r="O8863">
        <v>80504</v>
      </c>
      <c r="P8863" t="s">
        <v>50</v>
      </c>
      <c r="U8863" s="1">
        <v>44967</v>
      </c>
      <c r="V8863" s="1">
        <v>44967</v>
      </c>
      <c r="W8863" s="1">
        <v>44967.30972222222</v>
      </c>
      <c r="X8863" s="1">
        <v>44967.30972222222</v>
      </c>
      <c r="AC8863" t="s">
        <v>53</v>
      </c>
      <c r="AD8863">
        <v>2972074769</v>
      </c>
      <c r="AE8863" s="1">
        <v>44700.470138888886</v>
      </c>
      <c r="AF8863" t="s">
        <v>36368</v>
      </c>
      <c r="AG8863" t="s">
        <v>47963</v>
      </c>
      <c r="AH8863" t="s">
        <v>51</v>
      </c>
      <c r="AJ8863" t="s">
        <v>53</v>
      </c>
      <c r="AL8863" t="s">
        <v>68</v>
      </c>
      <c r="AO8863" t="s">
        <v>5443</v>
      </c>
      <c r="AP8863" s="1">
        <v>45455.580555555556</v>
      </c>
      <c r="AQ8863" s="1">
        <v>45455.583333333336</v>
      </c>
    </row>
    <row r="8864" spans="1:43" x14ac:dyDescent="0.35">
      <c r="A8864" t="s">
        <v>47964</v>
      </c>
      <c r="B8864" t="s">
        <v>8460</v>
      </c>
      <c r="C8864" t="s">
        <v>383</v>
      </c>
      <c r="F8864" t="s">
        <v>37253</v>
      </c>
      <c r="H8864" t="s">
        <v>47965</v>
      </c>
      <c r="J8864" t="s">
        <v>47966</v>
      </c>
      <c r="K8864" t="s">
        <v>16635</v>
      </c>
      <c r="M8864" t="s">
        <v>13458</v>
      </c>
      <c r="N8864" t="s">
        <v>13459</v>
      </c>
      <c r="O8864">
        <v>99210</v>
      </c>
      <c r="P8864" t="s">
        <v>50</v>
      </c>
      <c r="U8864" s="1">
        <v>44967</v>
      </c>
      <c r="V8864" s="1">
        <v>44967</v>
      </c>
      <c r="AC8864" t="s">
        <v>53</v>
      </c>
      <c r="AD8864">
        <v>2969479867</v>
      </c>
      <c r="AE8864" s="1">
        <v>37418</v>
      </c>
      <c r="AG8864" t="s">
        <v>47967</v>
      </c>
      <c r="AH8864" t="s">
        <v>51</v>
      </c>
      <c r="AJ8864" t="s">
        <v>53</v>
      </c>
      <c r="AO8864" t="s">
        <v>8142</v>
      </c>
    </row>
    <row r="8865" spans="1:43" x14ac:dyDescent="0.35">
      <c r="A8865" t="s">
        <v>47968</v>
      </c>
      <c r="B8865" t="s">
        <v>47969</v>
      </c>
      <c r="C8865" t="s">
        <v>47970</v>
      </c>
      <c r="F8865" t="s">
        <v>47971</v>
      </c>
      <c r="H8865" t="s">
        <v>47972</v>
      </c>
      <c r="J8865" t="s">
        <v>47973</v>
      </c>
      <c r="K8865" t="s">
        <v>47974</v>
      </c>
      <c r="M8865" t="s">
        <v>525</v>
      </c>
      <c r="N8865" t="s">
        <v>65</v>
      </c>
      <c r="O8865">
        <v>80015</v>
      </c>
      <c r="P8865" t="s">
        <v>50</v>
      </c>
      <c r="U8865" s="1">
        <v>44967</v>
      </c>
      <c r="V8865" s="1">
        <v>44967</v>
      </c>
      <c r="W8865" s="1">
        <v>44967.855555555558</v>
      </c>
      <c r="X8865" s="1">
        <v>44967.855555555558</v>
      </c>
      <c r="AC8865" t="s">
        <v>53</v>
      </c>
      <c r="AD8865">
        <v>1000000001</v>
      </c>
      <c r="AE8865" s="1">
        <v>39973.351388888892</v>
      </c>
      <c r="AF8865" t="s">
        <v>3377</v>
      </c>
      <c r="AG8865" t="s">
        <v>47975</v>
      </c>
      <c r="AH8865" t="s">
        <v>51</v>
      </c>
      <c r="AJ8865" t="s">
        <v>53</v>
      </c>
      <c r="AL8865" t="s">
        <v>78</v>
      </c>
      <c r="AO8865" t="s">
        <v>5443</v>
      </c>
      <c r="AP8865" s="1">
        <v>45028.047222222223</v>
      </c>
    </row>
    <row r="8866" spans="1:43" x14ac:dyDescent="0.35">
      <c r="A8866" t="s">
        <v>47976</v>
      </c>
      <c r="B8866" t="s">
        <v>27682</v>
      </c>
      <c r="C8866" t="s">
        <v>2883</v>
      </c>
      <c r="F8866" t="s">
        <v>47977</v>
      </c>
      <c r="H8866" t="s">
        <v>45112</v>
      </c>
      <c r="J8866" t="s">
        <v>47978</v>
      </c>
      <c r="K8866" t="s">
        <v>47979</v>
      </c>
      <c r="M8866" t="s">
        <v>4020</v>
      </c>
      <c r="N8866" t="s">
        <v>65</v>
      </c>
      <c r="O8866">
        <v>80461</v>
      </c>
      <c r="P8866" t="s">
        <v>50</v>
      </c>
      <c r="U8866" s="1">
        <v>44967</v>
      </c>
      <c r="V8866" s="1">
        <v>44967</v>
      </c>
      <c r="W8866" s="1">
        <v>44967.518055555556</v>
      </c>
      <c r="X8866" s="1">
        <v>44967.518055555556</v>
      </c>
      <c r="AC8866" t="s">
        <v>53</v>
      </c>
      <c r="AD8866">
        <v>2972366337</v>
      </c>
      <c r="AE8866" s="1">
        <v>44967.520833333336</v>
      </c>
      <c r="AF8866" t="s">
        <v>47980</v>
      </c>
      <c r="AG8866" t="s">
        <v>47981</v>
      </c>
      <c r="AH8866" t="s">
        <v>51</v>
      </c>
      <c r="AJ8866" t="s">
        <v>53</v>
      </c>
      <c r="AL8866" t="s">
        <v>68</v>
      </c>
      <c r="AO8866" t="s">
        <v>5443</v>
      </c>
      <c r="AP8866" s="1">
        <v>44985.747916666667</v>
      </c>
      <c r="AQ8866" s="1">
        <v>44967.525694444441</v>
      </c>
    </row>
    <row r="8867" spans="1:43" x14ac:dyDescent="0.35">
      <c r="A8867" t="s">
        <v>47982</v>
      </c>
      <c r="B8867" t="s">
        <v>15363</v>
      </c>
      <c r="C8867" t="s">
        <v>45</v>
      </c>
      <c r="F8867" t="s">
        <v>47983</v>
      </c>
      <c r="H8867" t="s">
        <v>47982</v>
      </c>
      <c r="J8867" t="s">
        <v>47984</v>
      </c>
      <c r="K8867" t="s">
        <v>47985</v>
      </c>
      <c r="M8867" t="s">
        <v>143</v>
      </c>
      <c r="N8867" t="s">
        <v>65</v>
      </c>
      <c r="O8867">
        <v>81507</v>
      </c>
      <c r="P8867" t="s">
        <v>50</v>
      </c>
      <c r="U8867" s="1">
        <v>44968</v>
      </c>
      <c r="V8867" s="1">
        <v>44968</v>
      </c>
      <c r="W8867" s="1">
        <v>44968.863888888889</v>
      </c>
      <c r="X8867" s="1">
        <v>44968.863888888889</v>
      </c>
      <c r="AC8867" t="s">
        <v>51</v>
      </c>
      <c r="AD8867">
        <v>1000000001</v>
      </c>
      <c r="AE8867" s="1">
        <v>39973.351388888892</v>
      </c>
      <c r="AF8867" t="s">
        <v>3377</v>
      </c>
      <c r="AG8867" t="s">
        <v>47986</v>
      </c>
      <c r="AH8867" t="s">
        <v>51</v>
      </c>
      <c r="AJ8867" t="s">
        <v>53</v>
      </c>
      <c r="AL8867" t="s">
        <v>78</v>
      </c>
      <c r="AO8867" t="s">
        <v>5443</v>
      </c>
      <c r="AP8867" s="1">
        <v>45139.659722222219</v>
      </c>
    </row>
    <row r="8868" spans="1:43" x14ac:dyDescent="0.35">
      <c r="A8868" t="s">
        <v>47987</v>
      </c>
      <c r="B8868" t="s">
        <v>37649</v>
      </c>
      <c r="C8868" t="s">
        <v>47988</v>
      </c>
      <c r="H8868" t="s">
        <v>47989</v>
      </c>
      <c r="J8868" t="s">
        <v>47990</v>
      </c>
      <c r="K8868" t="s">
        <v>47991</v>
      </c>
      <c r="M8868" t="s">
        <v>47992</v>
      </c>
      <c r="N8868" t="s">
        <v>798</v>
      </c>
      <c r="O8868">
        <v>77590</v>
      </c>
      <c r="P8868" t="s">
        <v>50</v>
      </c>
      <c r="U8868" s="1">
        <v>44968</v>
      </c>
      <c r="V8868" s="1">
        <v>44968</v>
      </c>
      <c r="W8868" s="1">
        <v>44968.482638888891</v>
      </c>
      <c r="X8868" s="1">
        <v>44968.482638888891</v>
      </c>
      <c r="AC8868" t="s">
        <v>53</v>
      </c>
      <c r="AD8868">
        <v>2969669998</v>
      </c>
      <c r="AE8868" s="1">
        <v>42153.460416666669</v>
      </c>
      <c r="AF8868" t="s">
        <v>47993</v>
      </c>
      <c r="AG8868" t="s">
        <v>47994</v>
      </c>
      <c r="AH8868" t="s">
        <v>51</v>
      </c>
      <c r="AJ8868" t="s">
        <v>53</v>
      </c>
      <c r="AL8868" t="s">
        <v>68</v>
      </c>
      <c r="AO8868" t="s">
        <v>8142</v>
      </c>
      <c r="AP8868" s="1">
        <v>45133.566666666666</v>
      </c>
    </row>
    <row r="8869" spans="1:43" x14ac:dyDescent="0.35">
      <c r="A8869" t="s">
        <v>47995</v>
      </c>
      <c r="B8869" t="s">
        <v>8044</v>
      </c>
      <c r="C8869" t="s">
        <v>860</v>
      </c>
      <c r="F8869">
        <v>13039212597</v>
      </c>
      <c r="H8869" t="s">
        <v>47995</v>
      </c>
      <c r="J8869" t="s">
        <v>47996</v>
      </c>
      <c r="K8869" t="s">
        <v>47997</v>
      </c>
      <c r="M8869" t="s">
        <v>47998</v>
      </c>
      <c r="N8869" t="s">
        <v>213</v>
      </c>
      <c r="O8869">
        <v>80652</v>
      </c>
      <c r="P8869" t="s">
        <v>50</v>
      </c>
      <c r="U8869" s="1">
        <v>44969</v>
      </c>
      <c r="V8869" s="1">
        <v>44969</v>
      </c>
      <c r="W8869" s="1">
        <v>44969.894444444442</v>
      </c>
      <c r="X8869" s="1">
        <v>44969.894444444442</v>
      </c>
      <c r="AC8869" t="s">
        <v>53</v>
      </c>
      <c r="AD8869">
        <v>2972367662</v>
      </c>
      <c r="AE8869" s="1">
        <v>44970.474305555559</v>
      </c>
      <c r="AF8869" t="s">
        <v>47999</v>
      </c>
      <c r="AG8869" t="s">
        <v>48000</v>
      </c>
      <c r="AH8869" t="s">
        <v>51</v>
      </c>
      <c r="AJ8869" t="s">
        <v>53</v>
      </c>
      <c r="AL8869" t="s">
        <v>68</v>
      </c>
      <c r="AO8869" t="s">
        <v>5443</v>
      </c>
      <c r="AP8869" s="1">
        <v>45470.92083333333</v>
      </c>
      <c r="AQ8869" s="1">
        <v>45470.946527777778</v>
      </c>
    </row>
    <row r="8870" spans="1:43" x14ac:dyDescent="0.35">
      <c r="A8870" t="s">
        <v>48001</v>
      </c>
      <c r="B8870" t="s">
        <v>43669</v>
      </c>
      <c r="C8870" t="s">
        <v>9585</v>
      </c>
      <c r="F8870" t="s">
        <v>48002</v>
      </c>
      <c r="H8870" t="s">
        <v>48003</v>
      </c>
      <c r="J8870" t="s">
        <v>48004</v>
      </c>
      <c r="M8870" t="s">
        <v>43115</v>
      </c>
      <c r="N8870" t="s">
        <v>637</v>
      </c>
      <c r="O8870">
        <v>79901</v>
      </c>
      <c r="P8870" t="s">
        <v>50</v>
      </c>
      <c r="U8870" s="1">
        <v>44969</v>
      </c>
      <c r="V8870" s="1">
        <v>44969</v>
      </c>
      <c r="W8870" s="1">
        <v>44969.724305555559</v>
      </c>
      <c r="X8870" s="1">
        <v>44969.724305555559</v>
      </c>
      <c r="AC8870" t="s">
        <v>53</v>
      </c>
      <c r="AD8870">
        <v>1000000001</v>
      </c>
      <c r="AE8870" s="1">
        <v>39973.351388888892</v>
      </c>
      <c r="AF8870" t="s">
        <v>3377</v>
      </c>
      <c r="AG8870" t="s">
        <v>48005</v>
      </c>
      <c r="AH8870" t="s">
        <v>51</v>
      </c>
      <c r="AJ8870" t="s">
        <v>53</v>
      </c>
      <c r="AL8870" t="s">
        <v>78</v>
      </c>
      <c r="AO8870" t="s">
        <v>8142</v>
      </c>
    </row>
    <row r="8871" spans="1:43" x14ac:dyDescent="0.35">
      <c r="A8871" t="s">
        <v>48006</v>
      </c>
      <c r="B8871" t="s">
        <v>2882</v>
      </c>
      <c r="C8871" t="s">
        <v>48007</v>
      </c>
      <c r="F8871" t="s">
        <v>48008</v>
      </c>
      <c r="H8871" t="s">
        <v>48006</v>
      </c>
      <c r="J8871" t="s">
        <v>48009</v>
      </c>
      <c r="K8871" t="s">
        <v>48010</v>
      </c>
      <c r="M8871" t="s">
        <v>8568</v>
      </c>
      <c r="N8871" t="s">
        <v>325</v>
      </c>
      <c r="O8871">
        <v>34000</v>
      </c>
      <c r="P8871" t="s">
        <v>5151</v>
      </c>
      <c r="U8871" s="1">
        <v>44969</v>
      </c>
      <c r="V8871" s="1">
        <v>44969</v>
      </c>
      <c r="W8871" s="1">
        <v>44969.875</v>
      </c>
      <c r="X8871" s="1">
        <v>44969.875</v>
      </c>
      <c r="AC8871" t="s">
        <v>53</v>
      </c>
      <c r="AD8871">
        <v>1000000001</v>
      </c>
      <c r="AE8871" s="1">
        <v>39973.351388888892</v>
      </c>
      <c r="AF8871" t="s">
        <v>3377</v>
      </c>
      <c r="AG8871" t="s">
        <v>48011</v>
      </c>
      <c r="AH8871" t="s">
        <v>51</v>
      </c>
      <c r="AJ8871" t="s">
        <v>53</v>
      </c>
      <c r="AL8871" t="s">
        <v>78</v>
      </c>
      <c r="AO8871" t="s">
        <v>5443</v>
      </c>
      <c r="AP8871" s="1">
        <v>44969.874305555553</v>
      </c>
    </row>
    <row r="8872" spans="1:43" x14ac:dyDescent="0.35">
      <c r="A8872" t="s">
        <v>48012</v>
      </c>
      <c r="B8872" t="s">
        <v>48013</v>
      </c>
      <c r="C8872" t="s">
        <v>48014</v>
      </c>
      <c r="F8872" t="s">
        <v>48015</v>
      </c>
      <c r="H8872" t="s">
        <v>48012</v>
      </c>
      <c r="I8872" t="s">
        <v>179</v>
      </c>
      <c r="J8872" t="s">
        <v>6387</v>
      </c>
      <c r="K8872" t="s">
        <v>13097</v>
      </c>
      <c r="M8872" t="s">
        <v>5488</v>
      </c>
      <c r="N8872" t="s">
        <v>1515</v>
      </c>
      <c r="O8872" t="s">
        <v>13098</v>
      </c>
      <c r="P8872" t="s">
        <v>50</v>
      </c>
      <c r="U8872" s="1">
        <v>44970</v>
      </c>
      <c r="V8872" s="1">
        <v>44970</v>
      </c>
      <c r="AC8872" t="s">
        <v>53</v>
      </c>
      <c r="AD8872">
        <v>2969484892</v>
      </c>
      <c r="AE8872" s="1">
        <v>37756</v>
      </c>
      <c r="AG8872" t="s">
        <v>48016</v>
      </c>
      <c r="AH8872" t="s">
        <v>51</v>
      </c>
      <c r="AJ8872" t="s">
        <v>53</v>
      </c>
      <c r="AO8872" t="s">
        <v>8142</v>
      </c>
    </row>
    <row r="8873" spans="1:43" x14ac:dyDescent="0.35">
      <c r="A8873" t="s">
        <v>48017</v>
      </c>
      <c r="B8873" t="s">
        <v>11992</v>
      </c>
      <c r="C8873" t="s">
        <v>302</v>
      </c>
      <c r="F8873" t="s">
        <v>48018</v>
      </c>
      <c r="H8873" t="s">
        <v>48017</v>
      </c>
      <c r="I8873" t="s">
        <v>464</v>
      </c>
      <c r="J8873" t="s">
        <v>6387</v>
      </c>
      <c r="K8873" t="s">
        <v>48019</v>
      </c>
      <c r="M8873" t="s">
        <v>30987</v>
      </c>
      <c r="N8873" t="s">
        <v>15023</v>
      </c>
      <c r="O8873" s="2" t="s">
        <v>48020</v>
      </c>
      <c r="P8873" t="s">
        <v>50</v>
      </c>
      <c r="U8873" s="1">
        <v>44970</v>
      </c>
      <c r="V8873" s="1">
        <v>44970</v>
      </c>
      <c r="AC8873" t="s">
        <v>53</v>
      </c>
      <c r="AD8873">
        <v>2969484892</v>
      </c>
      <c r="AE8873" s="1">
        <v>37756</v>
      </c>
      <c r="AG8873" t="s">
        <v>48021</v>
      </c>
      <c r="AH8873" t="s">
        <v>51</v>
      </c>
      <c r="AJ8873" t="s">
        <v>53</v>
      </c>
      <c r="AO8873" t="s">
        <v>8142</v>
      </c>
    </row>
    <row r="8874" spans="1:43" x14ac:dyDescent="0.35">
      <c r="A8874" t="s">
        <v>48022</v>
      </c>
      <c r="B8874" t="s">
        <v>1075</v>
      </c>
      <c r="C8874" t="s">
        <v>48023</v>
      </c>
      <c r="F8874" t="s">
        <v>48024</v>
      </c>
      <c r="H8874" t="s">
        <v>48022</v>
      </c>
      <c r="I8874" t="s">
        <v>464</v>
      </c>
      <c r="J8874" t="s">
        <v>6387</v>
      </c>
      <c r="K8874" t="s">
        <v>13097</v>
      </c>
      <c r="M8874" t="s">
        <v>5488</v>
      </c>
      <c r="N8874" t="s">
        <v>1515</v>
      </c>
      <c r="O8874" t="s">
        <v>13098</v>
      </c>
      <c r="P8874" t="s">
        <v>50</v>
      </c>
      <c r="U8874" s="1">
        <v>44970</v>
      </c>
      <c r="V8874" s="1">
        <v>44970</v>
      </c>
      <c r="AC8874" t="s">
        <v>53</v>
      </c>
      <c r="AD8874">
        <v>2969484892</v>
      </c>
      <c r="AE8874" s="1">
        <v>37756</v>
      </c>
      <c r="AG8874" t="s">
        <v>48025</v>
      </c>
      <c r="AH8874" t="s">
        <v>51</v>
      </c>
      <c r="AJ8874" t="s">
        <v>53</v>
      </c>
      <c r="AO8874" t="s">
        <v>8142</v>
      </c>
    </row>
    <row r="8875" spans="1:43" x14ac:dyDescent="0.35">
      <c r="A8875" t="s">
        <v>48026</v>
      </c>
      <c r="B8875" t="s">
        <v>48027</v>
      </c>
      <c r="C8875" t="s">
        <v>1540</v>
      </c>
      <c r="F8875" t="s">
        <v>48028</v>
      </c>
      <c r="H8875" t="s">
        <v>48026</v>
      </c>
      <c r="I8875" t="s">
        <v>1661</v>
      </c>
      <c r="J8875" t="s">
        <v>6387</v>
      </c>
      <c r="K8875" t="s">
        <v>48029</v>
      </c>
      <c r="M8875" t="s">
        <v>48030</v>
      </c>
      <c r="N8875" t="s">
        <v>4438</v>
      </c>
      <c r="O8875">
        <v>94124</v>
      </c>
      <c r="P8875" t="s">
        <v>50</v>
      </c>
      <c r="U8875" s="1">
        <v>44970</v>
      </c>
      <c r="V8875" s="1">
        <v>44970</v>
      </c>
      <c r="AC8875" t="s">
        <v>53</v>
      </c>
      <c r="AD8875">
        <v>2969484892</v>
      </c>
      <c r="AE8875" s="1">
        <v>37756</v>
      </c>
      <c r="AG8875" t="s">
        <v>48031</v>
      </c>
      <c r="AH8875" t="s">
        <v>51</v>
      </c>
      <c r="AJ8875" t="s">
        <v>53</v>
      </c>
      <c r="AO8875" t="s">
        <v>8142</v>
      </c>
    </row>
    <row r="8876" spans="1:43" x14ac:dyDescent="0.35">
      <c r="A8876" t="s">
        <v>48032</v>
      </c>
      <c r="B8876" t="s">
        <v>5602</v>
      </c>
      <c r="C8876" t="s">
        <v>48033</v>
      </c>
      <c r="F8876">
        <v>12089095435</v>
      </c>
      <c r="H8876" t="s">
        <v>48034</v>
      </c>
      <c r="J8876" t="s">
        <v>11720</v>
      </c>
      <c r="K8876" t="s">
        <v>6655</v>
      </c>
      <c r="M8876" t="s">
        <v>6656</v>
      </c>
      <c r="N8876" t="s">
        <v>6657</v>
      </c>
      <c r="O8876">
        <v>68102</v>
      </c>
      <c r="P8876" t="s">
        <v>50</v>
      </c>
      <c r="U8876" s="1">
        <v>44970</v>
      </c>
      <c r="V8876" s="1">
        <v>44970</v>
      </c>
      <c r="AC8876" t="s">
        <v>53</v>
      </c>
      <c r="AD8876">
        <v>2969472760</v>
      </c>
      <c r="AE8876" s="1">
        <v>36916.71597222222</v>
      </c>
      <c r="AG8876" t="s">
        <v>48035</v>
      </c>
      <c r="AH8876" t="s">
        <v>51</v>
      </c>
      <c r="AJ8876" t="s">
        <v>53</v>
      </c>
      <c r="AO8876" t="s">
        <v>8142</v>
      </c>
    </row>
    <row r="8877" spans="1:43" x14ac:dyDescent="0.35">
      <c r="A8877" t="s">
        <v>48036</v>
      </c>
      <c r="B8877" t="s">
        <v>48037</v>
      </c>
      <c r="C8877" t="s">
        <v>48038</v>
      </c>
      <c r="F8877" t="s">
        <v>48039</v>
      </c>
      <c r="H8877" t="s">
        <v>48036</v>
      </c>
      <c r="J8877" t="s">
        <v>11720</v>
      </c>
      <c r="K8877" t="s">
        <v>47622</v>
      </c>
      <c r="M8877" t="s">
        <v>1272</v>
      </c>
      <c r="N8877" t="s">
        <v>65</v>
      </c>
      <c r="O8877">
        <v>80403</v>
      </c>
      <c r="P8877" t="s">
        <v>50</v>
      </c>
      <c r="U8877" s="1">
        <v>44970</v>
      </c>
      <c r="V8877" s="1">
        <v>44970</v>
      </c>
      <c r="W8877" s="1">
        <v>44970.508333333331</v>
      </c>
      <c r="X8877" s="1">
        <v>44970.508333333331</v>
      </c>
      <c r="AC8877" t="s">
        <v>53</v>
      </c>
      <c r="AD8877">
        <v>2969472760</v>
      </c>
      <c r="AE8877" s="1">
        <v>36916.71597222222</v>
      </c>
      <c r="AF8877" t="s">
        <v>16003</v>
      </c>
      <c r="AG8877" t="s">
        <v>48040</v>
      </c>
      <c r="AH8877" t="s">
        <v>51</v>
      </c>
      <c r="AJ8877" t="s">
        <v>53</v>
      </c>
      <c r="AL8877" t="s">
        <v>68</v>
      </c>
      <c r="AO8877" t="s">
        <v>5443</v>
      </c>
      <c r="AP8877" s="1">
        <v>44970.507638888892</v>
      </c>
    </row>
    <row r="8878" spans="1:43" x14ac:dyDescent="0.35">
      <c r="A8878">
        <v>30824</v>
      </c>
      <c r="B8878" t="s">
        <v>48041</v>
      </c>
      <c r="C8878" t="s">
        <v>1775</v>
      </c>
      <c r="F8878" t="s">
        <v>48042</v>
      </c>
      <c r="H8878" t="s">
        <v>48043</v>
      </c>
      <c r="J8878" t="s">
        <v>48044</v>
      </c>
      <c r="K8878" t="s">
        <v>48045</v>
      </c>
      <c r="M8878" t="s">
        <v>137</v>
      </c>
      <c r="N8878" t="s">
        <v>65</v>
      </c>
      <c r="O8878">
        <v>80229</v>
      </c>
      <c r="P8878" t="s">
        <v>50</v>
      </c>
      <c r="U8878" s="1">
        <v>44970</v>
      </c>
      <c r="V8878" s="1">
        <v>44970</v>
      </c>
      <c r="W8878" s="1">
        <v>44970.534722222219</v>
      </c>
      <c r="X8878" s="1">
        <v>44970.534722222219</v>
      </c>
      <c r="AC8878" t="s">
        <v>51</v>
      </c>
      <c r="AD8878">
        <v>1000000001</v>
      </c>
      <c r="AE8878" s="1">
        <v>39973.351388888892</v>
      </c>
      <c r="AF8878" t="s">
        <v>3377</v>
      </c>
      <c r="AG8878" t="s">
        <v>48046</v>
      </c>
      <c r="AH8878" t="s">
        <v>51</v>
      </c>
      <c r="AJ8878" t="s">
        <v>53</v>
      </c>
      <c r="AL8878" t="s">
        <v>78</v>
      </c>
      <c r="AO8878" t="s">
        <v>5443</v>
      </c>
      <c r="AP8878" s="1">
        <v>44971.441666666666</v>
      </c>
    </row>
    <row r="8879" spans="1:43" x14ac:dyDescent="0.35">
      <c r="A8879" t="s">
        <v>48047</v>
      </c>
      <c r="B8879" t="s">
        <v>48048</v>
      </c>
      <c r="C8879" t="s">
        <v>8700</v>
      </c>
      <c r="F8879" t="s">
        <v>48049</v>
      </c>
      <c r="H8879" t="s">
        <v>48047</v>
      </c>
      <c r="J8879" t="s">
        <v>21799</v>
      </c>
      <c r="K8879" t="s">
        <v>48050</v>
      </c>
      <c r="M8879" t="s">
        <v>5822</v>
      </c>
      <c r="N8879" t="s">
        <v>65</v>
      </c>
      <c r="O8879">
        <v>80109</v>
      </c>
      <c r="P8879" t="s">
        <v>50</v>
      </c>
      <c r="U8879" s="1">
        <v>44970</v>
      </c>
      <c r="V8879" s="1">
        <v>44970</v>
      </c>
      <c r="W8879" s="1">
        <v>44970.50277777778</v>
      </c>
      <c r="X8879" s="1">
        <v>44970.50277777778</v>
      </c>
      <c r="AC8879" t="s">
        <v>53</v>
      </c>
      <c r="AD8879">
        <v>2969960734</v>
      </c>
      <c r="AE8879" s="1">
        <v>43921.42291666667</v>
      </c>
      <c r="AF8879" t="s">
        <v>14409</v>
      </c>
      <c r="AG8879" t="s">
        <v>48051</v>
      </c>
      <c r="AH8879" t="s">
        <v>51</v>
      </c>
      <c r="AJ8879" t="s">
        <v>53</v>
      </c>
      <c r="AL8879" t="s">
        <v>68</v>
      </c>
      <c r="AO8879" t="s">
        <v>5443</v>
      </c>
      <c r="AP8879" s="1">
        <v>45434.445833333331</v>
      </c>
      <c r="AQ8879" s="1">
        <v>45434.353472222225</v>
      </c>
    </row>
    <row r="8880" spans="1:43" x14ac:dyDescent="0.35">
      <c r="A8880" t="s">
        <v>48052</v>
      </c>
      <c r="B8880" t="s">
        <v>26055</v>
      </c>
      <c r="C8880" t="s">
        <v>48053</v>
      </c>
      <c r="F8880" t="s">
        <v>48054</v>
      </c>
      <c r="H8880" t="s">
        <v>48055</v>
      </c>
      <c r="I8880" t="s">
        <v>415</v>
      </c>
      <c r="J8880" t="s">
        <v>48056</v>
      </c>
      <c r="K8880" t="s">
        <v>48057</v>
      </c>
      <c r="M8880" t="s">
        <v>25811</v>
      </c>
      <c r="N8880" t="s">
        <v>15086</v>
      </c>
      <c r="O8880">
        <v>46131</v>
      </c>
      <c r="P8880" t="s">
        <v>50</v>
      </c>
      <c r="U8880" s="1">
        <v>44970</v>
      </c>
      <c r="V8880" s="1">
        <v>44970</v>
      </c>
      <c r="AC8880" t="s">
        <v>53</v>
      </c>
      <c r="AD8880">
        <v>2969587804</v>
      </c>
      <c r="AE8880" s="1">
        <v>41346.311111111114</v>
      </c>
      <c r="AG8880" t="s">
        <v>48058</v>
      </c>
      <c r="AH8880" t="s">
        <v>51</v>
      </c>
      <c r="AJ8880" t="s">
        <v>53</v>
      </c>
      <c r="AO8880" t="s">
        <v>8142</v>
      </c>
    </row>
    <row r="8881" spans="1:43" x14ac:dyDescent="0.35">
      <c r="A8881" t="s">
        <v>48043</v>
      </c>
      <c r="B8881" t="s">
        <v>48059</v>
      </c>
      <c r="C8881" t="s">
        <v>32784</v>
      </c>
      <c r="F8881" t="s">
        <v>48060</v>
      </c>
      <c r="H8881" t="s">
        <v>48043</v>
      </c>
      <c r="J8881" t="s">
        <v>48061</v>
      </c>
      <c r="K8881" t="s">
        <v>48062</v>
      </c>
      <c r="M8881" t="s">
        <v>137</v>
      </c>
      <c r="N8881" t="s">
        <v>65</v>
      </c>
      <c r="O8881">
        <v>80222</v>
      </c>
      <c r="P8881" t="s">
        <v>50</v>
      </c>
      <c r="U8881" s="1">
        <v>44970</v>
      </c>
      <c r="V8881" s="1">
        <v>44970</v>
      </c>
      <c r="W8881" s="1">
        <v>44970.495833333334</v>
      </c>
      <c r="X8881" s="1">
        <v>44970.495833333334</v>
      </c>
      <c r="AC8881" t="s">
        <v>53</v>
      </c>
      <c r="AD8881">
        <v>2972367687</v>
      </c>
      <c r="AE8881" s="1">
        <v>44970.497916666667</v>
      </c>
      <c r="AF8881" t="s">
        <v>48063</v>
      </c>
      <c r="AG8881" t="s">
        <v>48064</v>
      </c>
      <c r="AH8881" t="s">
        <v>51</v>
      </c>
      <c r="AJ8881" t="s">
        <v>53</v>
      </c>
      <c r="AL8881" t="s">
        <v>68</v>
      </c>
      <c r="AO8881" t="s">
        <v>5443</v>
      </c>
      <c r="AP8881" s="1">
        <v>45470.415277777778</v>
      </c>
      <c r="AQ8881" s="1">
        <v>45467.435416666667</v>
      </c>
    </row>
    <row r="8882" spans="1:43" x14ac:dyDescent="0.35">
      <c r="A8882" t="s">
        <v>48065</v>
      </c>
      <c r="B8882" t="s">
        <v>35059</v>
      </c>
      <c r="C8882" t="s">
        <v>5892</v>
      </c>
      <c r="F8882" t="s">
        <v>48066</v>
      </c>
      <c r="H8882" t="s">
        <v>48067</v>
      </c>
      <c r="J8882" t="s">
        <v>48068</v>
      </c>
      <c r="K8882" t="s">
        <v>48069</v>
      </c>
      <c r="M8882" t="s">
        <v>1692</v>
      </c>
      <c r="N8882" t="s">
        <v>398</v>
      </c>
      <c r="O8882">
        <v>88242</v>
      </c>
      <c r="P8882" t="s">
        <v>50</v>
      </c>
      <c r="U8882" s="1">
        <v>44970</v>
      </c>
      <c r="V8882" s="1">
        <v>44970</v>
      </c>
      <c r="W8882" s="1">
        <v>44970.782638888886</v>
      </c>
      <c r="X8882" s="1">
        <v>44970.782638888886</v>
      </c>
      <c r="AC8882" t="s">
        <v>53</v>
      </c>
      <c r="AD8882">
        <v>1000000001</v>
      </c>
      <c r="AE8882" s="1">
        <v>39973.351388888892</v>
      </c>
      <c r="AF8882" t="s">
        <v>3377</v>
      </c>
      <c r="AG8882" t="s">
        <v>48070</v>
      </c>
      <c r="AH8882" t="s">
        <v>51</v>
      </c>
      <c r="AJ8882" t="s">
        <v>53</v>
      </c>
      <c r="AL8882" t="s">
        <v>78</v>
      </c>
      <c r="AO8882" t="s">
        <v>8142</v>
      </c>
      <c r="AP8882" s="1">
        <v>44970.786111111112</v>
      </c>
    </row>
    <row r="8883" spans="1:43" x14ac:dyDescent="0.35">
      <c r="A8883" t="s">
        <v>48071</v>
      </c>
      <c r="B8883" t="s">
        <v>48072</v>
      </c>
      <c r="C8883" t="s">
        <v>48073</v>
      </c>
      <c r="F8883" t="s">
        <v>48074</v>
      </c>
      <c r="H8883" t="s">
        <v>48075</v>
      </c>
      <c r="J8883" t="s">
        <v>48076</v>
      </c>
      <c r="P8883" t="s">
        <v>50</v>
      </c>
      <c r="U8883" s="1">
        <v>44970</v>
      </c>
      <c r="V8883" s="1">
        <v>44970</v>
      </c>
      <c r="W8883" s="1">
        <v>44970.586111111108</v>
      </c>
      <c r="X8883" s="1">
        <v>44970.586111111108</v>
      </c>
      <c r="AC8883" t="s">
        <v>53</v>
      </c>
      <c r="AD8883">
        <v>1000000001</v>
      </c>
      <c r="AE8883" s="1">
        <v>39973.351388888892</v>
      </c>
      <c r="AF8883" t="s">
        <v>3377</v>
      </c>
      <c r="AG8883" t="s">
        <v>48077</v>
      </c>
      <c r="AH8883" t="s">
        <v>51</v>
      </c>
      <c r="AJ8883" t="s">
        <v>53</v>
      </c>
      <c r="AL8883" t="s">
        <v>78</v>
      </c>
      <c r="AO8883" t="s">
        <v>8142</v>
      </c>
    </row>
    <row r="8884" spans="1:43" x14ac:dyDescent="0.35">
      <c r="A8884" t="s">
        <v>48078</v>
      </c>
      <c r="B8884" t="s">
        <v>48079</v>
      </c>
      <c r="C8884" t="s">
        <v>21901</v>
      </c>
      <c r="F8884" t="s">
        <v>48080</v>
      </c>
      <c r="H8884" t="s">
        <v>48078</v>
      </c>
      <c r="J8884" t="s">
        <v>48081</v>
      </c>
      <c r="K8884" t="s">
        <v>48082</v>
      </c>
      <c r="M8884" t="s">
        <v>7160</v>
      </c>
      <c r="N8884" t="s">
        <v>253</v>
      </c>
      <c r="O8884">
        <v>87301</v>
      </c>
      <c r="P8884" t="s">
        <v>50</v>
      </c>
      <c r="U8884" s="1">
        <v>44970</v>
      </c>
      <c r="V8884" s="1">
        <v>44970</v>
      </c>
      <c r="W8884" s="1">
        <v>44970.634722222225</v>
      </c>
      <c r="X8884" s="1">
        <v>44970.634722222225</v>
      </c>
      <c r="AC8884" t="s">
        <v>53</v>
      </c>
      <c r="AD8884">
        <v>2972183140</v>
      </c>
      <c r="AE8884" s="1">
        <v>44949.537499999999</v>
      </c>
      <c r="AF8884" t="s">
        <v>48083</v>
      </c>
      <c r="AG8884" t="s">
        <v>48084</v>
      </c>
      <c r="AH8884" t="s">
        <v>51</v>
      </c>
      <c r="AJ8884" t="s">
        <v>53</v>
      </c>
      <c r="AL8884" t="s">
        <v>68</v>
      </c>
      <c r="AO8884" t="s">
        <v>5443</v>
      </c>
      <c r="AP8884" s="1">
        <v>44970.634027777778</v>
      </c>
    </row>
    <row r="8885" spans="1:43" x14ac:dyDescent="0.35">
      <c r="A8885" t="s">
        <v>48085</v>
      </c>
      <c r="B8885" t="s">
        <v>48086</v>
      </c>
      <c r="C8885" t="s">
        <v>3597</v>
      </c>
      <c r="F8885" t="s">
        <v>48087</v>
      </c>
      <c r="H8885" t="s">
        <v>48085</v>
      </c>
      <c r="J8885" t="s">
        <v>6387</v>
      </c>
      <c r="K8885" t="s">
        <v>48088</v>
      </c>
      <c r="M8885" t="s">
        <v>13865</v>
      </c>
      <c r="N8885" t="s">
        <v>13866</v>
      </c>
      <c r="O8885">
        <v>53233</v>
      </c>
      <c r="P8885" t="s">
        <v>50</v>
      </c>
      <c r="U8885" s="1">
        <v>44971</v>
      </c>
      <c r="V8885" s="1">
        <v>44971</v>
      </c>
      <c r="AC8885" t="s">
        <v>53</v>
      </c>
      <c r="AD8885">
        <v>2969484892</v>
      </c>
      <c r="AE8885" s="1">
        <v>37756</v>
      </c>
      <c r="AG8885" t="s">
        <v>48089</v>
      </c>
      <c r="AH8885" t="s">
        <v>51</v>
      </c>
      <c r="AJ8885" t="s">
        <v>53</v>
      </c>
      <c r="AO8885" t="s">
        <v>8142</v>
      </c>
    </row>
    <row r="8886" spans="1:43" x14ac:dyDescent="0.35">
      <c r="A8886" t="s">
        <v>48090</v>
      </c>
      <c r="B8886" t="s">
        <v>28972</v>
      </c>
      <c r="C8886" t="s">
        <v>10839</v>
      </c>
      <c r="F8886" t="s">
        <v>48091</v>
      </c>
      <c r="H8886" t="s">
        <v>47580</v>
      </c>
      <c r="I8886" t="s">
        <v>179</v>
      </c>
      <c r="J8886" t="s">
        <v>48092</v>
      </c>
      <c r="K8886" t="s">
        <v>47582</v>
      </c>
      <c r="M8886" t="s">
        <v>18360</v>
      </c>
      <c r="N8886" t="s">
        <v>20395</v>
      </c>
      <c r="O8886">
        <v>54968</v>
      </c>
      <c r="P8886" t="s">
        <v>50</v>
      </c>
      <c r="U8886" s="1">
        <v>44971</v>
      </c>
      <c r="V8886" s="1">
        <v>44971</v>
      </c>
      <c r="AC8886" t="s">
        <v>53</v>
      </c>
      <c r="AD8886">
        <v>2972364977</v>
      </c>
      <c r="AE8886" s="1">
        <v>44965.430555555555</v>
      </c>
      <c r="AG8886" t="s">
        <v>48093</v>
      </c>
      <c r="AH8886" t="s">
        <v>51</v>
      </c>
      <c r="AJ8886" t="s">
        <v>53</v>
      </c>
      <c r="AO8886" t="s">
        <v>8142</v>
      </c>
    </row>
    <row r="8887" spans="1:43" x14ac:dyDescent="0.35">
      <c r="A8887" t="s">
        <v>48094</v>
      </c>
      <c r="B8887" t="s">
        <v>44806</v>
      </c>
      <c r="C8887" t="s">
        <v>15884</v>
      </c>
      <c r="H8887" t="s">
        <v>48095</v>
      </c>
      <c r="J8887" t="s">
        <v>62</v>
      </c>
      <c r="P8887" t="s">
        <v>50</v>
      </c>
      <c r="U8887" s="1">
        <v>44971</v>
      </c>
      <c r="V8887" s="1">
        <v>44971</v>
      </c>
      <c r="W8887" s="1">
        <v>44974.381249999999</v>
      </c>
      <c r="X8887" s="1">
        <v>44974.381249999999</v>
      </c>
      <c r="AC8887" t="s">
        <v>53</v>
      </c>
      <c r="AD8887">
        <v>2969479981</v>
      </c>
      <c r="AE8887" s="1">
        <v>37426</v>
      </c>
      <c r="AF8887" t="s">
        <v>1655</v>
      </c>
      <c r="AG8887" t="s">
        <v>48096</v>
      </c>
      <c r="AH8887" t="s">
        <v>51</v>
      </c>
      <c r="AJ8887" t="s">
        <v>53</v>
      </c>
      <c r="AL8887" t="s">
        <v>68</v>
      </c>
      <c r="AO8887" t="s">
        <v>5443</v>
      </c>
      <c r="AP8887" s="1">
        <v>45379.386805555558</v>
      </c>
    </row>
    <row r="8888" spans="1:43" x14ac:dyDescent="0.35">
      <c r="A8888" t="s">
        <v>48097</v>
      </c>
      <c r="B8888" t="s">
        <v>38364</v>
      </c>
      <c r="C8888" t="s">
        <v>3118</v>
      </c>
      <c r="D8888" t="s">
        <v>58</v>
      </c>
      <c r="H8888" t="s">
        <v>48098</v>
      </c>
      <c r="J8888" t="s">
        <v>10274</v>
      </c>
      <c r="P8888" t="s">
        <v>50</v>
      </c>
      <c r="U8888" s="1">
        <v>44971</v>
      </c>
      <c r="V8888" s="1">
        <v>44971</v>
      </c>
      <c r="W8888" s="1">
        <v>44974.383333333331</v>
      </c>
      <c r="X8888" s="1">
        <v>44974.383333333331</v>
      </c>
      <c r="AC8888" t="s">
        <v>53</v>
      </c>
      <c r="AD8888">
        <v>2969475309</v>
      </c>
      <c r="AE8888" s="1">
        <v>37159</v>
      </c>
      <c r="AF8888" t="s">
        <v>1154</v>
      </c>
      <c r="AG8888" t="s">
        <v>48099</v>
      </c>
      <c r="AH8888" t="s">
        <v>51</v>
      </c>
      <c r="AJ8888" t="s">
        <v>53</v>
      </c>
      <c r="AL8888" t="s">
        <v>68</v>
      </c>
      <c r="AO8888" t="s">
        <v>5443</v>
      </c>
      <c r="AP8888" s="1">
        <v>44971.788888888892</v>
      </c>
    </row>
    <row r="8889" spans="1:43" x14ac:dyDescent="0.35">
      <c r="A8889" t="s">
        <v>48100</v>
      </c>
      <c r="B8889" t="s">
        <v>35412</v>
      </c>
      <c r="C8889" t="s">
        <v>43998</v>
      </c>
      <c r="F8889" t="s">
        <v>48101</v>
      </c>
      <c r="H8889" t="s">
        <v>48100</v>
      </c>
      <c r="J8889" t="s">
        <v>40955</v>
      </c>
      <c r="K8889" t="s">
        <v>13384</v>
      </c>
      <c r="M8889" t="s">
        <v>13385</v>
      </c>
      <c r="N8889" t="s">
        <v>213</v>
      </c>
      <c r="O8889">
        <v>80524</v>
      </c>
      <c r="P8889" t="s">
        <v>50</v>
      </c>
      <c r="U8889" s="1">
        <v>44971</v>
      </c>
      <c r="V8889" s="1">
        <v>44971</v>
      </c>
      <c r="W8889" s="1">
        <v>44971.4375</v>
      </c>
      <c r="X8889" s="1">
        <v>44971.4375</v>
      </c>
      <c r="AC8889" t="s">
        <v>53</v>
      </c>
      <c r="AD8889">
        <v>2969479668</v>
      </c>
      <c r="AE8889" s="1">
        <v>37405</v>
      </c>
      <c r="AF8889" t="s">
        <v>11970</v>
      </c>
      <c r="AG8889" t="s">
        <v>48102</v>
      </c>
      <c r="AH8889" t="s">
        <v>51</v>
      </c>
      <c r="AJ8889" t="s">
        <v>53</v>
      </c>
      <c r="AL8889" t="s">
        <v>68</v>
      </c>
      <c r="AO8889" t="s">
        <v>5443</v>
      </c>
      <c r="AP8889" s="1">
        <v>45475.397916666669</v>
      </c>
      <c r="AQ8889" s="1">
        <v>45457.693055555559</v>
      </c>
    </row>
    <row r="8890" spans="1:43" x14ac:dyDescent="0.35">
      <c r="A8890" t="s">
        <v>48103</v>
      </c>
      <c r="B8890" t="s">
        <v>48104</v>
      </c>
      <c r="C8890" t="s">
        <v>1075</v>
      </c>
      <c r="F8890" t="s">
        <v>48105</v>
      </c>
      <c r="H8890" t="s">
        <v>48103</v>
      </c>
      <c r="J8890" t="s">
        <v>48106</v>
      </c>
      <c r="K8890" t="s">
        <v>48107</v>
      </c>
      <c r="M8890" t="s">
        <v>16426</v>
      </c>
      <c r="N8890" t="s">
        <v>1436</v>
      </c>
      <c r="O8890">
        <v>65802</v>
      </c>
      <c r="P8890" t="s">
        <v>50</v>
      </c>
      <c r="U8890" s="1">
        <v>44971</v>
      </c>
      <c r="V8890" s="1">
        <v>44971</v>
      </c>
      <c r="AC8890" t="s">
        <v>51</v>
      </c>
      <c r="AD8890">
        <v>2969822294</v>
      </c>
      <c r="AE8890" s="1">
        <v>43307.681944444441</v>
      </c>
      <c r="AG8890" t="s">
        <v>48108</v>
      </c>
      <c r="AH8890" t="s">
        <v>51</v>
      </c>
      <c r="AJ8890" t="s">
        <v>53</v>
      </c>
      <c r="AO8890" t="s">
        <v>5443</v>
      </c>
    </row>
    <row r="8891" spans="1:43" x14ac:dyDescent="0.35">
      <c r="A8891" t="s">
        <v>48109</v>
      </c>
      <c r="B8891" t="s">
        <v>48110</v>
      </c>
      <c r="C8891" t="s">
        <v>11359</v>
      </c>
      <c r="F8891" t="s">
        <v>48111</v>
      </c>
      <c r="H8891" t="s">
        <v>48112</v>
      </c>
      <c r="J8891" t="s">
        <v>36522</v>
      </c>
      <c r="K8891" t="s">
        <v>44179</v>
      </c>
      <c r="M8891" t="s">
        <v>44180</v>
      </c>
      <c r="N8891" t="s">
        <v>4736</v>
      </c>
      <c r="O8891">
        <v>58104</v>
      </c>
      <c r="P8891" t="s">
        <v>50</v>
      </c>
      <c r="U8891" s="1">
        <v>44971</v>
      </c>
      <c r="V8891" s="1">
        <v>44971</v>
      </c>
      <c r="W8891" s="1">
        <v>44971.590277777781</v>
      </c>
      <c r="X8891" s="1">
        <v>44971.590277777781</v>
      </c>
      <c r="AC8891" t="s">
        <v>53</v>
      </c>
      <c r="AD8891">
        <v>2972148180</v>
      </c>
      <c r="AE8891" s="1">
        <v>44895.449305555558</v>
      </c>
      <c r="AG8891" t="s">
        <v>48113</v>
      </c>
      <c r="AH8891" t="s">
        <v>51</v>
      </c>
      <c r="AJ8891" t="s">
        <v>53</v>
      </c>
      <c r="AL8891" t="s">
        <v>78</v>
      </c>
      <c r="AO8891" t="s">
        <v>5443</v>
      </c>
      <c r="AP8891" s="1">
        <v>45184.622916666667</v>
      </c>
    </row>
    <row r="8892" spans="1:43" x14ac:dyDescent="0.35">
      <c r="A8892" t="s">
        <v>48114</v>
      </c>
      <c r="B8892" t="s">
        <v>48115</v>
      </c>
      <c r="C8892" t="s">
        <v>48116</v>
      </c>
      <c r="F8892">
        <v>33617368538</v>
      </c>
      <c r="H8892" t="s">
        <v>48114</v>
      </c>
      <c r="J8892" t="s">
        <v>13574</v>
      </c>
      <c r="K8892" t="s">
        <v>48117</v>
      </c>
      <c r="M8892" t="s">
        <v>48118</v>
      </c>
      <c r="N8892" t="s">
        <v>48119</v>
      </c>
      <c r="O8892" s="2" t="s">
        <v>48120</v>
      </c>
      <c r="P8892" t="s">
        <v>13276</v>
      </c>
      <c r="U8892" s="1">
        <v>44971</v>
      </c>
      <c r="V8892" s="1">
        <v>44971</v>
      </c>
      <c r="AC8892" t="s">
        <v>53</v>
      </c>
      <c r="AD8892">
        <v>2969823183</v>
      </c>
      <c r="AE8892" s="1">
        <v>43312.453472222223</v>
      </c>
      <c r="AG8892" t="s">
        <v>48121</v>
      </c>
      <c r="AH8892" t="s">
        <v>51</v>
      </c>
      <c r="AJ8892" t="s">
        <v>53</v>
      </c>
      <c r="AO8892" t="s">
        <v>8142</v>
      </c>
    </row>
    <row r="8893" spans="1:43" x14ac:dyDescent="0.35">
      <c r="A8893" t="s">
        <v>48122</v>
      </c>
      <c r="B8893" t="s">
        <v>894</v>
      </c>
      <c r="C8893" t="s">
        <v>3285</v>
      </c>
      <c r="F8893" t="s">
        <v>48123</v>
      </c>
      <c r="H8893" t="s">
        <v>48122</v>
      </c>
      <c r="J8893" t="s">
        <v>13574</v>
      </c>
      <c r="N8893" t="s">
        <v>9353</v>
      </c>
      <c r="O8893">
        <v>25425</v>
      </c>
      <c r="P8893" t="s">
        <v>50</v>
      </c>
      <c r="U8893" s="1">
        <v>44971</v>
      </c>
      <c r="V8893" s="1">
        <v>44971</v>
      </c>
      <c r="AC8893" t="s">
        <v>53</v>
      </c>
      <c r="AD8893">
        <v>2969823183</v>
      </c>
      <c r="AE8893" s="1">
        <v>43312.453472222223</v>
      </c>
      <c r="AG8893" t="s">
        <v>48124</v>
      </c>
      <c r="AH8893" t="s">
        <v>51</v>
      </c>
      <c r="AJ8893" t="s">
        <v>53</v>
      </c>
      <c r="AO8893" t="s">
        <v>8142</v>
      </c>
    </row>
    <row r="8894" spans="1:43" x14ac:dyDescent="0.35">
      <c r="A8894" t="s">
        <v>48125</v>
      </c>
      <c r="B8894" t="s">
        <v>35266</v>
      </c>
      <c r="C8894" t="s">
        <v>7899</v>
      </c>
      <c r="F8894" t="s">
        <v>48126</v>
      </c>
      <c r="H8894" t="s">
        <v>48127</v>
      </c>
      <c r="J8894" t="s">
        <v>48128</v>
      </c>
      <c r="K8894" t="s">
        <v>48129</v>
      </c>
      <c r="M8894" t="s">
        <v>4909</v>
      </c>
      <c r="N8894" t="s">
        <v>65</v>
      </c>
      <c r="O8894">
        <v>80831</v>
      </c>
      <c r="P8894" t="s">
        <v>50</v>
      </c>
      <c r="U8894" s="1">
        <v>44971</v>
      </c>
      <c r="V8894" s="1">
        <v>44971</v>
      </c>
      <c r="W8894" s="1">
        <v>44971.952777777777</v>
      </c>
      <c r="X8894" s="1">
        <v>44971.952777777777</v>
      </c>
      <c r="AC8894" t="s">
        <v>53</v>
      </c>
      <c r="AD8894">
        <v>2972381002</v>
      </c>
      <c r="AE8894" s="1">
        <v>44974.384722222225</v>
      </c>
      <c r="AF8894" t="s">
        <v>48130</v>
      </c>
      <c r="AG8894" t="s">
        <v>48131</v>
      </c>
      <c r="AH8894" t="s">
        <v>51</v>
      </c>
      <c r="AJ8894" t="s">
        <v>53</v>
      </c>
      <c r="AL8894" t="s">
        <v>68</v>
      </c>
      <c r="AO8894" t="s">
        <v>5443</v>
      </c>
      <c r="AP8894" s="1">
        <v>45376.425000000003</v>
      </c>
      <c r="AQ8894" s="1">
        <v>44985.652777777781</v>
      </c>
    </row>
    <row r="8895" spans="1:43" x14ac:dyDescent="0.35">
      <c r="A8895">
        <v>297819</v>
      </c>
      <c r="B8895" t="s">
        <v>12132</v>
      </c>
      <c r="C8895" t="s">
        <v>4589</v>
      </c>
      <c r="F8895" t="s">
        <v>41747</v>
      </c>
      <c r="H8895" t="s">
        <v>48132</v>
      </c>
      <c r="J8895" t="s">
        <v>18584</v>
      </c>
      <c r="N8895" t="s">
        <v>637</v>
      </c>
      <c r="O8895">
        <v>79772</v>
      </c>
      <c r="P8895" t="s">
        <v>50</v>
      </c>
      <c r="U8895" s="1">
        <v>44971</v>
      </c>
      <c r="V8895" s="1">
        <v>44971</v>
      </c>
      <c r="W8895" s="1">
        <v>44971.416666666664</v>
      </c>
      <c r="X8895" s="1">
        <v>44971.416666666664</v>
      </c>
      <c r="AC8895" t="s">
        <v>53</v>
      </c>
      <c r="AD8895">
        <v>2969543968</v>
      </c>
      <c r="AE8895" s="1">
        <v>40032.470138888886</v>
      </c>
      <c r="AG8895" t="s">
        <v>48133</v>
      </c>
      <c r="AH8895" t="s">
        <v>51</v>
      </c>
      <c r="AJ8895" t="s">
        <v>53</v>
      </c>
      <c r="AL8895" t="s">
        <v>78</v>
      </c>
      <c r="AO8895" t="s">
        <v>8142</v>
      </c>
    </row>
    <row r="8896" spans="1:43" x14ac:dyDescent="0.35">
      <c r="A8896">
        <v>297794</v>
      </c>
      <c r="B8896" t="s">
        <v>8073</v>
      </c>
      <c r="C8896" t="s">
        <v>15460</v>
      </c>
      <c r="F8896" t="s">
        <v>41747</v>
      </c>
      <c r="H8896" t="s">
        <v>48132</v>
      </c>
      <c r="J8896" t="s">
        <v>18584</v>
      </c>
      <c r="K8896" t="s">
        <v>48134</v>
      </c>
      <c r="M8896" t="s">
        <v>15231</v>
      </c>
      <c r="N8896" t="s">
        <v>798</v>
      </c>
      <c r="O8896">
        <v>79772</v>
      </c>
      <c r="P8896" t="s">
        <v>50</v>
      </c>
      <c r="U8896" s="1">
        <v>44971</v>
      </c>
      <c r="V8896" s="1">
        <v>44971</v>
      </c>
      <c r="W8896" s="1">
        <v>44971.419444444444</v>
      </c>
      <c r="X8896" s="1">
        <v>44971.419444444444</v>
      </c>
      <c r="AC8896" t="s">
        <v>53</v>
      </c>
      <c r="AD8896">
        <v>2969543968</v>
      </c>
      <c r="AE8896" s="1">
        <v>40032.470138888886</v>
      </c>
      <c r="AG8896" t="s">
        <v>48135</v>
      </c>
      <c r="AH8896" t="s">
        <v>51</v>
      </c>
      <c r="AJ8896" t="s">
        <v>53</v>
      </c>
      <c r="AL8896" t="s">
        <v>78</v>
      </c>
      <c r="AO8896" t="s">
        <v>8142</v>
      </c>
    </row>
    <row r="8897" spans="1:43" x14ac:dyDescent="0.35">
      <c r="A8897" t="s">
        <v>48136</v>
      </c>
      <c r="B8897" t="s">
        <v>48137</v>
      </c>
      <c r="C8897" t="s">
        <v>48138</v>
      </c>
      <c r="F8897" t="s">
        <v>48139</v>
      </c>
      <c r="H8897" t="s">
        <v>48140</v>
      </c>
      <c r="J8897" t="s">
        <v>48141</v>
      </c>
      <c r="K8897" t="s">
        <v>48142</v>
      </c>
      <c r="M8897" t="s">
        <v>419</v>
      </c>
      <c r="N8897" t="s">
        <v>253</v>
      </c>
      <c r="O8897">
        <v>87105</v>
      </c>
      <c r="P8897" t="s">
        <v>50</v>
      </c>
      <c r="U8897" s="1">
        <v>44971</v>
      </c>
      <c r="V8897" s="1">
        <v>44971</v>
      </c>
      <c r="W8897" s="1">
        <v>44971.587500000001</v>
      </c>
      <c r="X8897" s="1">
        <v>44971.587500000001</v>
      </c>
      <c r="AC8897" t="s">
        <v>51</v>
      </c>
      <c r="AD8897">
        <v>2972213227</v>
      </c>
      <c r="AE8897" s="1">
        <v>44956.647916666669</v>
      </c>
      <c r="AF8897" t="s">
        <v>48143</v>
      </c>
      <c r="AG8897" t="s">
        <v>48144</v>
      </c>
      <c r="AH8897" t="s">
        <v>51</v>
      </c>
      <c r="AJ8897" t="s">
        <v>53</v>
      </c>
      <c r="AL8897" t="s">
        <v>68</v>
      </c>
      <c r="AO8897" t="s">
        <v>5443</v>
      </c>
      <c r="AP8897" s="1">
        <v>45065.385416666664</v>
      </c>
    </row>
    <row r="8898" spans="1:43" x14ac:dyDescent="0.35">
      <c r="A8898" t="s">
        <v>48145</v>
      </c>
      <c r="B8898" t="s">
        <v>48146</v>
      </c>
      <c r="C8898" t="s">
        <v>904</v>
      </c>
      <c r="F8898" t="s">
        <v>48147</v>
      </c>
      <c r="H8898" t="s">
        <v>48148</v>
      </c>
      <c r="J8898" t="s">
        <v>47581</v>
      </c>
      <c r="P8898" t="s">
        <v>50</v>
      </c>
      <c r="U8898" s="1">
        <v>44971</v>
      </c>
      <c r="V8898" s="1">
        <v>44971</v>
      </c>
      <c r="AC8898" t="s">
        <v>53</v>
      </c>
      <c r="AD8898">
        <v>2972364977</v>
      </c>
      <c r="AE8898" s="1">
        <v>44965.430555555555</v>
      </c>
      <c r="AG8898" t="s">
        <v>48149</v>
      </c>
      <c r="AH8898" t="s">
        <v>51</v>
      </c>
      <c r="AJ8898" t="s">
        <v>53</v>
      </c>
      <c r="AO8898" t="s">
        <v>8142</v>
      </c>
    </row>
    <row r="8899" spans="1:43" x14ac:dyDescent="0.35">
      <c r="A8899" t="s">
        <v>48150</v>
      </c>
      <c r="B8899" t="s">
        <v>48151</v>
      </c>
      <c r="C8899" t="s">
        <v>9111</v>
      </c>
      <c r="F8899" t="s">
        <v>48152</v>
      </c>
      <c r="H8899" t="s">
        <v>48153</v>
      </c>
      <c r="J8899" t="s">
        <v>48092</v>
      </c>
      <c r="K8899" t="s">
        <v>47582</v>
      </c>
      <c r="M8899" t="s">
        <v>18360</v>
      </c>
      <c r="N8899" t="s">
        <v>20395</v>
      </c>
      <c r="O8899">
        <v>54968</v>
      </c>
      <c r="P8899" t="s">
        <v>50</v>
      </c>
      <c r="U8899" s="1">
        <v>44971</v>
      </c>
      <c r="V8899" s="1">
        <v>44971</v>
      </c>
      <c r="AC8899" t="s">
        <v>53</v>
      </c>
      <c r="AD8899">
        <v>2972364977</v>
      </c>
      <c r="AE8899" s="1">
        <v>44965.430555555555</v>
      </c>
      <c r="AG8899" t="s">
        <v>48154</v>
      </c>
      <c r="AH8899" t="s">
        <v>51</v>
      </c>
      <c r="AJ8899" t="s">
        <v>53</v>
      </c>
      <c r="AO8899" t="s">
        <v>8142</v>
      </c>
    </row>
    <row r="8900" spans="1:43" x14ac:dyDescent="0.35">
      <c r="A8900">
        <v>339572</v>
      </c>
      <c r="B8900" t="s">
        <v>17447</v>
      </c>
      <c r="C8900" t="s">
        <v>2912</v>
      </c>
      <c r="F8900" t="s">
        <v>41747</v>
      </c>
      <c r="H8900" t="s">
        <v>43697</v>
      </c>
      <c r="N8900" t="s">
        <v>637</v>
      </c>
      <c r="O8900">
        <v>79770</v>
      </c>
      <c r="P8900" t="s">
        <v>50</v>
      </c>
      <c r="U8900" s="1">
        <v>44971</v>
      </c>
      <c r="V8900" s="1">
        <v>44971</v>
      </c>
      <c r="W8900" s="1">
        <v>44971.436111111114</v>
      </c>
      <c r="X8900" s="1">
        <v>44971.436111111114</v>
      </c>
      <c r="AC8900" t="s">
        <v>53</v>
      </c>
      <c r="AD8900">
        <v>9999999999</v>
      </c>
      <c r="AE8900" s="1">
        <v>45196</v>
      </c>
      <c r="AG8900" t="s">
        <v>48155</v>
      </c>
      <c r="AH8900" t="s">
        <v>51</v>
      </c>
      <c r="AJ8900" t="s">
        <v>53</v>
      </c>
      <c r="AL8900" t="s">
        <v>78</v>
      </c>
      <c r="AO8900" t="s">
        <v>8142</v>
      </c>
    </row>
    <row r="8901" spans="1:43" x14ac:dyDescent="0.35">
      <c r="A8901">
        <v>353622</v>
      </c>
      <c r="B8901" t="s">
        <v>48156</v>
      </c>
      <c r="C8901" t="s">
        <v>1540</v>
      </c>
      <c r="F8901" t="s">
        <v>41747</v>
      </c>
      <c r="H8901" t="s">
        <v>43697</v>
      </c>
      <c r="N8901" t="s">
        <v>637</v>
      </c>
      <c r="O8901">
        <v>79770</v>
      </c>
      <c r="P8901" t="s">
        <v>50</v>
      </c>
      <c r="U8901" s="1">
        <v>44971</v>
      </c>
      <c r="V8901" s="1">
        <v>44971</v>
      </c>
      <c r="W8901" s="1">
        <v>44971.428472222222</v>
      </c>
      <c r="X8901" s="1">
        <v>44971.428472222222</v>
      </c>
      <c r="AC8901" t="s">
        <v>53</v>
      </c>
      <c r="AD8901">
        <v>9999999999</v>
      </c>
      <c r="AE8901" s="1">
        <v>45196</v>
      </c>
      <c r="AG8901" t="s">
        <v>48157</v>
      </c>
      <c r="AH8901" t="s">
        <v>51</v>
      </c>
      <c r="AJ8901" t="s">
        <v>53</v>
      </c>
      <c r="AL8901" t="s">
        <v>78</v>
      </c>
      <c r="AO8901" t="s">
        <v>8142</v>
      </c>
    </row>
    <row r="8902" spans="1:43" x14ac:dyDescent="0.35">
      <c r="A8902" t="s">
        <v>48158</v>
      </c>
      <c r="B8902" t="s">
        <v>653</v>
      </c>
      <c r="C8902" t="s">
        <v>12282</v>
      </c>
      <c r="F8902" t="s">
        <v>48159</v>
      </c>
      <c r="H8902" t="s">
        <v>48160</v>
      </c>
      <c r="J8902" t="s">
        <v>48161</v>
      </c>
      <c r="K8902" t="s">
        <v>48162</v>
      </c>
      <c r="M8902" t="s">
        <v>159</v>
      </c>
      <c r="N8902" t="s">
        <v>65</v>
      </c>
      <c r="O8902">
        <v>80918</v>
      </c>
      <c r="P8902" t="s">
        <v>50</v>
      </c>
      <c r="U8902" s="1">
        <v>44971</v>
      </c>
      <c r="V8902" s="1">
        <v>44971</v>
      </c>
      <c r="W8902" s="1">
        <v>44971.631944444445</v>
      </c>
      <c r="X8902" s="1">
        <v>44971.631944444445</v>
      </c>
      <c r="AC8902" t="s">
        <v>51</v>
      </c>
      <c r="AD8902">
        <v>1000000001</v>
      </c>
      <c r="AE8902" s="1">
        <v>39973.351388888892</v>
      </c>
      <c r="AF8902" t="s">
        <v>3377</v>
      </c>
      <c r="AG8902" t="s">
        <v>48163</v>
      </c>
      <c r="AH8902" t="s">
        <v>51</v>
      </c>
      <c r="AJ8902" t="s">
        <v>53</v>
      </c>
      <c r="AL8902" t="s">
        <v>78</v>
      </c>
      <c r="AO8902" t="s">
        <v>5443</v>
      </c>
      <c r="AP8902" s="1">
        <v>45232.697222222225</v>
      </c>
    </row>
    <row r="8903" spans="1:43" x14ac:dyDescent="0.35">
      <c r="A8903" t="s">
        <v>48164</v>
      </c>
      <c r="B8903" t="s">
        <v>1613</v>
      </c>
      <c r="C8903" t="s">
        <v>10445</v>
      </c>
      <c r="F8903" t="s">
        <v>48165</v>
      </c>
      <c r="H8903" t="s">
        <v>48164</v>
      </c>
      <c r="J8903" t="s">
        <v>48166</v>
      </c>
      <c r="K8903" t="s">
        <v>48167</v>
      </c>
      <c r="M8903" t="s">
        <v>753</v>
      </c>
      <c r="N8903" t="s">
        <v>798</v>
      </c>
      <c r="O8903">
        <v>79936</v>
      </c>
      <c r="P8903" t="s">
        <v>50</v>
      </c>
      <c r="U8903" s="1">
        <v>44971</v>
      </c>
      <c r="V8903" s="1">
        <v>44971</v>
      </c>
      <c r="W8903" s="1">
        <v>44971.606944444444</v>
      </c>
      <c r="X8903" s="1">
        <v>44971.606944444444</v>
      </c>
      <c r="AC8903" t="s">
        <v>51</v>
      </c>
      <c r="AD8903">
        <v>1000000001</v>
      </c>
      <c r="AE8903" s="1">
        <v>39973.351388888892</v>
      </c>
      <c r="AF8903" t="s">
        <v>3377</v>
      </c>
      <c r="AG8903" t="s">
        <v>48168</v>
      </c>
      <c r="AH8903" t="s">
        <v>51</v>
      </c>
      <c r="AJ8903" t="s">
        <v>53</v>
      </c>
      <c r="AL8903" t="s">
        <v>78</v>
      </c>
      <c r="AO8903" t="s">
        <v>5443</v>
      </c>
      <c r="AP8903" s="1">
        <v>44971.605555555558</v>
      </c>
    </row>
    <row r="8904" spans="1:43" x14ac:dyDescent="0.35">
      <c r="A8904" t="s">
        <v>48169</v>
      </c>
      <c r="B8904" t="s">
        <v>2689</v>
      </c>
      <c r="C8904" t="s">
        <v>11450</v>
      </c>
      <c r="F8904" t="s">
        <v>48170</v>
      </c>
      <c r="H8904" t="s">
        <v>48169</v>
      </c>
      <c r="J8904" t="s">
        <v>5239</v>
      </c>
      <c r="K8904" t="s">
        <v>48171</v>
      </c>
      <c r="M8904" t="s">
        <v>8766</v>
      </c>
      <c r="N8904" t="s">
        <v>899</v>
      </c>
      <c r="O8904">
        <v>58803</v>
      </c>
      <c r="P8904" t="s">
        <v>50</v>
      </c>
      <c r="U8904" s="1">
        <v>44971</v>
      </c>
      <c r="V8904" s="1">
        <v>44971</v>
      </c>
      <c r="W8904" s="1">
        <v>44971.554166666669</v>
      </c>
      <c r="X8904" s="1">
        <v>44971.554166666669</v>
      </c>
      <c r="AC8904" t="s">
        <v>53</v>
      </c>
      <c r="AD8904">
        <v>2969475162</v>
      </c>
      <c r="AE8904" s="1">
        <v>37147</v>
      </c>
      <c r="AF8904" t="s">
        <v>5241</v>
      </c>
      <c r="AG8904" t="s">
        <v>48172</v>
      </c>
      <c r="AH8904" t="s">
        <v>51</v>
      </c>
      <c r="AJ8904" t="s">
        <v>53</v>
      </c>
      <c r="AL8904" t="s">
        <v>68</v>
      </c>
      <c r="AO8904" t="s">
        <v>5443</v>
      </c>
      <c r="AP8904" s="1">
        <v>44971.553472222222</v>
      </c>
    </row>
    <row r="8905" spans="1:43" x14ac:dyDescent="0.35">
      <c r="A8905" t="s">
        <v>48173</v>
      </c>
      <c r="B8905" t="s">
        <v>25806</v>
      </c>
      <c r="C8905" t="s">
        <v>1608</v>
      </c>
      <c r="F8905" t="s">
        <v>29680</v>
      </c>
      <c r="H8905" t="s">
        <v>42017</v>
      </c>
      <c r="J8905" t="s">
        <v>42019</v>
      </c>
      <c r="O8905">
        <v>84020</v>
      </c>
      <c r="P8905" t="s">
        <v>50</v>
      </c>
      <c r="U8905" s="1">
        <v>44971</v>
      </c>
      <c r="V8905" s="1">
        <v>44971</v>
      </c>
      <c r="AC8905" t="s">
        <v>53</v>
      </c>
      <c r="AD8905">
        <v>2969561806</v>
      </c>
      <c r="AE8905" s="1">
        <v>40652.556250000001</v>
      </c>
      <c r="AG8905" t="s">
        <v>48174</v>
      </c>
      <c r="AH8905" t="s">
        <v>51</v>
      </c>
      <c r="AJ8905" t="s">
        <v>53</v>
      </c>
      <c r="AO8905" t="s">
        <v>8142</v>
      </c>
    </row>
    <row r="8906" spans="1:43" x14ac:dyDescent="0.35">
      <c r="A8906" t="s">
        <v>48175</v>
      </c>
      <c r="B8906" t="s">
        <v>48176</v>
      </c>
      <c r="C8906" t="s">
        <v>5930</v>
      </c>
      <c r="F8906" t="s">
        <v>48177</v>
      </c>
      <c r="H8906" t="s">
        <v>48178</v>
      </c>
      <c r="J8906" t="s">
        <v>6387</v>
      </c>
      <c r="N8906" t="s">
        <v>12913</v>
      </c>
      <c r="O8906">
        <v>35961</v>
      </c>
      <c r="P8906" t="s">
        <v>50</v>
      </c>
      <c r="U8906" s="1">
        <v>44972</v>
      </c>
      <c r="V8906" s="1">
        <v>44972</v>
      </c>
      <c r="AC8906" t="s">
        <v>53</v>
      </c>
      <c r="AD8906">
        <v>2969484892</v>
      </c>
      <c r="AE8906" s="1">
        <v>37756</v>
      </c>
      <c r="AG8906" t="s">
        <v>48179</v>
      </c>
      <c r="AH8906" t="s">
        <v>51</v>
      </c>
      <c r="AJ8906" t="s">
        <v>53</v>
      </c>
      <c r="AO8906" t="s">
        <v>8142</v>
      </c>
    </row>
    <row r="8907" spans="1:43" x14ac:dyDescent="0.35">
      <c r="A8907" t="s">
        <v>48180</v>
      </c>
      <c r="B8907" t="s">
        <v>48181</v>
      </c>
      <c r="C8907" t="s">
        <v>3118</v>
      </c>
      <c r="F8907" t="s">
        <v>48182</v>
      </c>
      <c r="H8907" t="s">
        <v>48180</v>
      </c>
      <c r="I8907" t="s">
        <v>2110</v>
      </c>
      <c r="J8907" t="s">
        <v>28258</v>
      </c>
      <c r="K8907" t="s">
        <v>28962</v>
      </c>
      <c r="M8907" t="s">
        <v>28963</v>
      </c>
      <c r="N8907" t="s">
        <v>5533</v>
      </c>
      <c r="O8907">
        <v>48120</v>
      </c>
      <c r="P8907" t="s">
        <v>50</v>
      </c>
      <c r="U8907" s="1">
        <v>44972</v>
      </c>
      <c r="V8907" s="1">
        <v>44972</v>
      </c>
      <c r="AC8907" t="s">
        <v>53</v>
      </c>
      <c r="AD8907">
        <v>2969476832</v>
      </c>
      <c r="AE8907" s="1">
        <v>37243</v>
      </c>
      <c r="AG8907" t="s">
        <v>48183</v>
      </c>
      <c r="AH8907" t="s">
        <v>51</v>
      </c>
      <c r="AJ8907" t="s">
        <v>53</v>
      </c>
      <c r="AO8907" t="s">
        <v>8142</v>
      </c>
    </row>
    <row r="8908" spans="1:43" x14ac:dyDescent="0.35">
      <c r="A8908" t="s">
        <v>48184</v>
      </c>
      <c r="B8908" t="s">
        <v>48185</v>
      </c>
      <c r="C8908" t="s">
        <v>106</v>
      </c>
      <c r="F8908" t="s">
        <v>48186</v>
      </c>
      <c r="H8908" t="s">
        <v>48184</v>
      </c>
      <c r="J8908" t="s">
        <v>6387</v>
      </c>
      <c r="K8908" t="s">
        <v>48187</v>
      </c>
      <c r="M8908" t="s">
        <v>48188</v>
      </c>
      <c r="N8908" t="s">
        <v>13693</v>
      </c>
      <c r="O8908">
        <v>37130</v>
      </c>
      <c r="P8908" t="s">
        <v>50</v>
      </c>
      <c r="U8908" s="1">
        <v>44972</v>
      </c>
      <c r="V8908" s="1">
        <v>44972</v>
      </c>
      <c r="AC8908" t="s">
        <v>53</v>
      </c>
      <c r="AD8908">
        <v>2969484892</v>
      </c>
      <c r="AE8908" s="1">
        <v>37756</v>
      </c>
      <c r="AG8908" t="s">
        <v>48189</v>
      </c>
      <c r="AH8908" t="s">
        <v>51</v>
      </c>
      <c r="AJ8908" t="s">
        <v>53</v>
      </c>
      <c r="AO8908" t="s">
        <v>8142</v>
      </c>
    </row>
    <row r="8909" spans="1:43" x14ac:dyDescent="0.35">
      <c r="A8909" t="s">
        <v>48190</v>
      </c>
      <c r="B8909" t="s">
        <v>2339</v>
      </c>
      <c r="C8909" t="s">
        <v>6563</v>
      </c>
      <c r="F8909" t="s">
        <v>48191</v>
      </c>
      <c r="H8909" t="s">
        <v>48190</v>
      </c>
      <c r="J8909" t="s">
        <v>48192</v>
      </c>
      <c r="M8909" t="s">
        <v>753</v>
      </c>
      <c r="N8909" t="s">
        <v>637</v>
      </c>
      <c r="O8909">
        <v>79915</v>
      </c>
      <c r="P8909" t="s">
        <v>50</v>
      </c>
      <c r="U8909" s="1">
        <v>44972</v>
      </c>
      <c r="V8909" s="1">
        <v>44972</v>
      </c>
      <c r="W8909" s="1">
        <v>44972.654861111114</v>
      </c>
      <c r="X8909" s="1">
        <v>44972.654861111114</v>
      </c>
      <c r="AC8909" t="s">
        <v>53</v>
      </c>
      <c r="AD8909">
        <v>2969769123</v>
      </c>
      <c r="AE8909" s="1">
        <v>43082.318055555559</v>
      </c>
      <c r="AF8909" t="s">
        <v>48193</v>
      </c>
      <c r="AG8909" t="s">
        <v>48194</v>
      </c>
      <c r="AH8909" t="s">
        <v>51</v>
      </c>
      <c r="AJ8909" t="s">
        <v>53</v>
      </c>
      <c r="AL8909" t="s">
        <v>68</v>
      </c>
      <c r="AO8909" t="s">
        <v>8142</v>
      </c>
      <c r="AP8909" s="1">
        <v>45009.418749999997</v>
      </c>
      <c r="AQ8909" s="1">
        <v>45002.521527777775</v>
      </c>
    </row>
    <row r="8910" spans="1:43" x14ac:dyDescent="0.35">
      <c r="A8910" t="s">
        <v>48195</v>
      </c>
      <c r="B8910" t="s">
        <v>48196</v>
      </c>
      <c r="C8910" t="s">
        <v>15217</v>
      </c>
      <c r="F8910" t="s">
        <v>48197</v>
      </c>
      <c r="H8910" t="s">
        <v>48195</v>
      </c>
      <c r="J8910" t="s">
        <v>48198</v>
      </c>
      <c r="K8910" t="s">
        <v>48199</v>
      </c>
      <c r="M8910" t="s">
        <v>48200</v>
      </c>
      <c r="N8910" t="s">
        <v>2756</v>
      </c>
      <c r="O8910">
        <v>34234</v>
      </c>
      <c r="P8910" t="s">
        <v>50</v>
      </c>
      <c r="U8910" s="1">
        <v>44972</v>
      </c>
      <c r="V8910" s="1">
        <v>44972</v>
      </c>
      <c r="AC8910" t="s">
        <v>53</v>
      </c>
      <c r="AD8910">
        <v>2972556306</v>
      </c>
      <c r="AE8910" s="1">
        <v>45016.57708333333</v>
      </c>
      <c r="AG8910" t="s">
        <v>48201</v>
      </c>
      <c r="AH8910" t="s">
        <v>51</v>
      </c>
      <c r="AJ8910" t="s">
        <v>53</v>
      </c>
      <c r="AO8910" t="s">
        <v>8142</v>
      </c>
    </row>
    <row r="8911" spans="1:43" x14ac:dyDescent="0.35">
      <c r="A8911" t="s">
        <v>48202</v>
      </c>
      <c r="B8911" t="s">
        <v>48203</v>
      </c>
      <c r="C8911" t="s">
        <v>7692</v>
      </c>
      <c r="F8911">
        <v>12247541430</v>
      </c>
      <c r="H8911" t="s">
        <v>48204</v>
      </c>
      <c r="J8911" t="s">
        <v>24326</v>
      </c>
      <c r="K8911" t="s">
        <v>6643</v>
      </c>
      <c r="M8911" t="s">
        <v>6644</v>
      </c>
      <c r="N8911" t="s">
        <v>6645</v>
      </c>
      <c r="O8911">
        <v>95827</v>
      </c>
      <c r="P8911" t="s">
        <v>50</v>
      </c>
      <c r="U8911" s="1">
        <v>44972</v>
      </c>
      <c r="V8911" s="1">
        <v>44972</v>
      </c>
      <c r="AC8911" t="s">
        <v>53</v>
      </c>
      <c r="AD8911">
        <v>2969476247</v>
      </c>
      <c r="AE8911" s="1">
        <v>37207</v>
      </c>
      <c r="AG8911" t="s">
        <v>48205</v>
      </c>
      <c r="AH8911" t="s">
        <v>51</v>
      </c>
      <c r="AJ8911" t="s">
        <v>53</v>
      </c>
      <c r="AO8911" t="s">
        <v>8142</v>
      </c>
    </row>
    <row r="8912" spans="1:43" x14ac:dyDescent="0.35">
      <c r="A8912" t="s">
        <v>48206</v>
      </c>
      <c r="B8912" t="s">
        <v>48207</v>
      </c>
      <c r="C8912" t="s">
        <v>789</v>
      </c>
      <c r="F8912" t="s">
        <v>48208</v>
      </c>
      <c r="H8912" t="s">
        <v>48206</v>
      </c>
      <c r="J8912" t="s">
        <v>46581</v>
      </c>
      <c r="N8912" t="s">
        <v>287</v>
      </c>
      <c r="O8912">
        <v>81505</v>
      </c>
      <c r="P8912" t="s">
        <v>50</v>
      </c>
      <c r="U8912" s="1">
        <v>44972</v>
      </c>
      <c r="V8912" s="1">
        <v>44972</v>
      </c>
      <c r="W8912" s="1">
        <v>44972.393055555556</v>
      </c>
      <c r="X8912" s="1">
        <v>44972.393055555556</v>
      </c>
      <c r="AC8912" t="s">
        <v>53</v>
      </c>
      <c r="AD8912">
        <v>2969795826</v>
      </c>
      <c r="AE8912" s="1">
        <v>43235.347916666666</v>
      </c>
      <c r="AG8912" t="s">
        <v>48209</v>
      </c>
      <c r="AH8912" t="s">
        <v>51</v>
      </c>
      <c r="AJ8912" t="s">
        <v>53</v>
      </c>
      <c r="AL8912" t="s">
        <v>78</v>
      </c>
      <c r="AO8912" t="s">
        <v>8142</v>
      </c>
    </row>
    <row r="8913" spans="1:43" x14ac:dyDescent="0.35">
      <c r="A8913" t="s">
        <v>48210</v>
      </c>
      <c r="B8913" t="s">
        <v>48211</v>
      </c>
      <c r="C8913" t="s">
        <v>5318</v>
      </c>
      <c r="F8913">
        <v>16183406526</v>
      </c>
      <c r="H8913" t="s">
        <v>48210</v>
      </c>
      <c r="J8913" t="s">
        <v>48212</v>
      </c>
      <c r="N8913" t="s">
        <v>14739</v>
      </c>
      <c r="O8913">
        <v>62201</v>
      </c>
      <c r="P8913" t="s">
        <v>50</v>
      </c>
      <c r="U8913" s="1">
        <v>44972</v>
      </c>
      <c r="V8913" s="1">
        <v>44972</v>
      </c>
      <c r="AC8913" t="s">
        <v>53</v>
      </c>
      <c r="AD8913">
        <v>2972126471</v>
      </c>
      <c r="AE8913" s="1">
        <v>44818.234027777777</v>
      </c>
      <c r="AG8913" t="s">
        <v>48213</v>
      </c>
      <c r="AH8913" t="s">
        <v>51</v>
      </c>
      <c r="AJ8913" t="s">
        <v>53</v>
      </c>
      <c r="AO8913" t="s">
        <v>8142</v>
      </c>
    </row>
    <row r="8914" spans="1:43" x14ac:dyDescent="0.35">
      <c r="A8914" t="s">
        <v>48214</v>
      </c>
      <c r="B8914" t="s">
        <v>21076</v>
      </c>
      <c r="C8914" t="s">
        <v>803</v>
      </c>
      <c r="F8914" t="s">
        <v>48215</v>
      </c>
      <c r="H8914" t="s">
        <v>48214</v>
      </c>
      <c r="J8914" t="s">
        <v>6387</v>
      </c>
      <c r="N8914" t="s">
        <v>6033</v>
      </c>
      <c r="O8914">
        <v>92071</v>
      </c>
      <c r="P8914" t="s">
        <v>50</v>
      </c>
      <c r="U8914" s="1">
        <v>44972</v>
      </c>
      <c r="V8914" s="1">
        <v>44972</v>
      </c>
      <c r="AC8914" t="s">
        <v>53</v>
      </c>
      <c r="AD8914">
        <v>2969484892</v>
      </c>
      <c r="AE8914" s="1">
        <v>37756</v>
      </c>
      <c r="AG8914" t="s">
        <v>48216</v>
      </c>
      <c r="AH8914" t="s">
        <v>51</v>
      </c>
      <c r="AJ8914" t="s">
        <v>53</v>
      </c>
      <c r="AO8914" t="s">
        <v>8142</v>
      </c>
    </row>
    <row r="8915" spans="1:43" x14ac:dyDescent="0.35">
      <c r="A8915" t="s">
        <v>48217</v>
      </c>
      <c r="B8915" t="s">
        <v>48218</v>
      </c>
      <c r="C8915" t="s">
        <v>16046</v>
      </c>
      <c r="F8915" t="s">
        <v>48219</v>
      </c>
      <c r="H8915" t="s">
        <v>48217</v>
      </c>
      <c r="J8915" t="s">
        <v>48220</v>
      </c>
      <c r="K8915" t="s">
        <v>48221</v>
      </c>
      <c r="M8915" t="s">
        <v>137</v>
      </c>
      <c r="N8915" t="s">
        <v>65</v>
      </c>
      <c r="O8915">
        <v>80229</v>
      </c>
      <c r="P8915" t="s">
        <v>50</v>
      </c>
      <c r="U8915" s="1">
        <v>44972</v>
      </c>
      <c r="V8915" s="1">
        <v>44972</v>
      </c>
      <c r="W8915" s="1">
        <v>44972.418055555558</v>
      </c>
      <c r="X8915" s="1">
        <v>44972.418055555558</v>
      </c>
      <c r="AC8915" t="s">
        <v>53</v>
      </c>
      <c r="AD8915">
        <v>2972012673</v>
      </c>
      <c r="AE8915" s="1">
        <v>44465.599999999999</v>
      </c>
      <c r="AF8915" t="s">
        <v>48222</v>
      </c>
      <c r="AG8915" t="s">
        <v>48223</v>
      </c>
      <c r="AH8915" t="s">
        <v>51</v>
      </c>
      <c r="AJ8915" t="s">
        <v>53</v>
      </c>
      <c r="AL8915" t="s">
        <v>68</v>
      </c>
      <c r="AO8915" t="s">
        <v>5443</v>
      </c>
      <c r="AP8915" s="1">
        <v>45414.402083333334</v>
      </c>
      <c r="AQ8915" s="1">
        <v>45414.401388888888</v>
      </c>
    </row>
    <row r="8916" spans="1:43" x14ac:dyDescent="0.35">
      <c r="A8916" t="s">
        <v>48224</v>
      </c>
      <c r="B8916" t="s">
        <v>8723</v>
      </c>
      <c r="C8916" t="s">
        <v>9281</v>
      </c>
      <c r="F8916" t="s">
        <v>48225</v>
      </c>
      <c r="H8916" t="s">
        <v>48224</v>
      </c>
      <c r="J8916" t="s">
        <v>48226</v>
      </c>
      <c r="K8916" t="s">
        <v>48227</v>
      </c>
      <c r="M8916" t="s">
        <v>732</v>
      </c>
      <c r="N8916" t="s">
        <v>65</v>
      </c>
      <c r="O8916">
        <v>81652</v>
      </c>
      <c r="P8916" t="s">
        <v>50</v>
      </c>
      <c r="U8916" s="1">
        <v>44972</v>
      </c>
      <c r="V8916" s="1">
        <v>44972</v>
      </c>
      <c r="W8916" s="1">
        <v>44972.623611111114</v>
      </c>
      <c r="X8916" s="1">
        <v>44972.623611111114</v>
      </c>
      <c r="AC8916" t="s">
        <v>53</v>
      </c>
      <c r="AD8916">
        <v>2972032084</v>
      </c>
      <c r="AE8916" s="1">
        <v>44483.293055555558</v>
      </c>
      <c r="AF8916" t="s">
        <v>48228</v>
      </c>
      <c r="AG8916" t="s">
        <v>48229</v>
      </c>
      <c r="AH8916" t="s">
        <v>51</v>
      </c>
      <c r="AJ8916" t="s">
        <v>53</v>
      </c>
      <c r="AL8916" t="s">
        <v>68</v>
      </c>
      <c r="AO8916" t="s">
        <v>5443</v>
      </c>
      <c r="AP8916" s="1">
        <v>44972.62222222222</v>
      </c>
    </row>
    <row r="8917" spans="1:43" x14ac:dyDescent="0.35">
      <c r="A8917" t="s">
        <v>48230</v>
      </c>
      <c r="B8917" t="s">
        <v>31897</v>
      </c>
      <c r="C8917" t="s">
        <v>48231</v>
      </c>
      <c r="F8917" t="s">
        <v>48232</v>
      </c>
      <c r="H8917" t="s">
        <v>48230</v>
      </c>
      <c r="J8917" t="s">
        <v>48226</v>
      </c>
      <c r="K8917" t="s">
        <v>48233</v>
      </c>
      <c r="M8917" t="s">
        <v>732</v>
      </c>
      <c r="N8917" t="s">
        <v>65</v>
      </c>
      <c r="O8917">
        <v>81635</v>
      </c>
      <c r="P8917" t="s">
        <v>50</v>
      </c>
      <c r="U8917" s="1">
        <v>44972</v>
      </c>
      <c r="V8917" s="1">
        <v>44972</v>
      </c>
      <c r="W8917" s="1">
        <v>44972.620833333334</v>
      </c>
      <c r="X8917" s="1">
        <v>44972.620833333334</v>
      </c>
      <c r="AC8917" t="s">
        <v>53</v>
      </c>
      <c r="AD8917">
        <v>2972032084</v>
      </c>
      <c r="AE8917" s="1">
        <v>44483.293055555558</v>
      </c>
      <c r="AF8917" t="s">
        <v>48228</v>
      </c>
      <c r="AG8917" t="s">
        <v>48234</v>
      </c>
      <c r="AH8917" t="s">
        <v>51</v>
      </c>
      <c r="AJ8917" t="s">
        <v>53</v>
      </c>
      <c r="AL8917" t="s">
        <v>68</v>
      </c>
      <c r="AO8917" t="s">
        <v>5443</v>
      </c>
      <c r="AP8917" s="1">
        <v>45030.661805555559</v>
      </c>
    </row>
    <row r="8918" spans="1:43" x14ac:dyDescent="0.35">
      <c r="A8918" t="s">
        <v>48235</v>
      </c>
      <c r="B8918" t="s">
        <v>11058</v>
      </c>
      <c r="C8918" t="s">
        <v>48236</v>
      </c>
      <c r="F8918" t="s">
        <v>48237</v>
      </c>
      <c r="H8918" t="s">
        <v>48235</v>
      </c>
      <c r="J8918" t="s">
        <v>28754</v>
      </c>
      <c r="K8918" t="s">
        <v>48238</v>
      </c>
      <c r="M8918" t="s">
        <v>3571</v>
      </c>
      <c r="N8918" t="s">
        <v>65</v>
      </c>
      <c r="O8918">
        <v>80022</v>
      </c>
      <c r="P8918" t="s">
        <v>50</v>
      </c>
      <c r="U8918" s="1">
        <v>44972</v>
      </c>
      <c r="V8918" s="1">
        <v>44972</v>
      </c>
      <c r="W8918" s="1">
        <v>44972.347222222219</v>
      </c>
      <c r="X8918" s="1">
        <v>44972.347222222219</v>
      </c>
      <c r="AC8918" t="s">
        <v>51</v>
      </c>
      <c r="AD8918">
        <v>2969506604</v>
      </c>
      <c r="AE8918" s="1">
        <v>38134.46597222222</v>
      </c>
      <c r="AF8918" t="s">
        <v>12049</v>
      </c>
      <c r="AG8918" t="s">
        <v>48239</v>
      </c>
      <c r="AH8918" t="s">
        <v>51</v>
      </c>
      <c r="AJ8918" t="s">
        <v>53</v>
      </c>
      <c r="AL8918" t="s">
        <v>68</v>
      </c>
      <c r="AO8918" t="s">
        <v>5443</v>
      </c>
      <c r="AP8918" s="1">
        <v>44985.675000000003</v>
      </c>
    </row>
    <row r="8919" spans="1:43" x14ac:dyDescent="0.35">
      <c r="A8919" t="s">
        <v>48240</v>
      </c>
      <c r="B8919" t="s">
        <v>3474</v>
      </c>
      <c r="C8919" t="s">
        <v>3475</v>
      </c>
      <c r="F8919" t="s">
        <v>3476</v>
      </c>
      <c r="H8919" t="s">
        <v>48240</v>
      </c>
      <c r="J8919" t="s">
        <v>43274</v>
      </c>
      <c r="K8919" t="s">
        <v>32404</v>
      </c>
      <c r="M8919" t="s">
        <v>137</v>
      </c>
      <c r="N8919" t="s">
        <v>65</v>
      </c>
      <c r="O8919">
        <v>80216</v>
      </c>
      <c r="P8919" t="s">
        <v>50</v>
      </c>
      <c r="U8919" s="1">
        <v>44972</v>
      </c>
      <c r="V8919" s="1">
        <v>44972</v>
      </c>
      <c r="W8919" s="1">
        <v>44972.744444444441</v>
      </c>
      <c r="X8919" s="1">
        <v>44972.744444444441</v>
      </c>
      <c r="AC8919" t="s">
        <v>53</v>
      </c>
      <c r="AD8919">
        <v>2972137337</v>
      </c>
      <c r="AE8919" s="1">
        <v>44854.569444444445</v>
      </c>
      <c r="AG8919" t="s">
        <v>48241</v>
      </c>
      <c r="AH8919" t="s">
        <v>51</v>
      </c>
      <c r="AJ8919" t="s">
        <v>53</v>
      </c>
      <c r="AL8919" t="s">
        <v>68</v>
      </c>
      <c r="AO8919" t="s">
        <v>5443</v>
      </c>
      <c r="AP8919" s="1">
        <v>45177.646527777775</v>
      </c>
      <c r="AQ8919" s="1">
        <v>44987.276388888888</v>
      </c>
    </row>
    <row r="8920" spans="1:43" x14ac:dyDescent="0.35">
      <c r="A8920" t="s">
        <v>48242</v>
      </c>
      <c r="B8920" t="s">
        <v>17167</v>
      </c>
      <c r="C8920" t="s">
        <v>37004</v>
      </c>
      <c r="F8920" t="s">
        <v>48243</v>
      </c>
      <c r="H8920" t="s">
        <v>48242</v>
      </c>
      <c r="I8920" t="s">
        <v>169</v>
      </c>
      <c r="J8920" t="s">
        <v>13744</v>
      </c>
      <c r="K8920" t="s">
        <v>273</v>
      </c>
      <c r="M8920" t="s">
        <v>274</v>
      </c>
      <c r="N8920" t="s">
        <v>275</v>
      </c>
      <c r="O8920">
        <v>27612</v>
      </c>
      <c r="P8920" t="s">
        <v>50</v>
      </c>
      <c r="U8920" s="1">
        <v>44972</v>
      </c>
      <c r="V8920" s="1">
        <v>44972</v>
      </c>
      <c r="W8920" s="1">
        <v>44972.48333333333</v>
      </c>
      <c r="X8920" s="1">
        <v>45266.697222222225</v>
      </c>
      <c r="AC8920" t="s">
        <v>53</v>
      </c>
      <c r="AD8920">
        <v>2969474461</v>
      </c>
      <c r="AE8920" s="1">
        <v>37104.381944444445</v>
      </c>
      <c r="AF8920" t="s">
        <v>7023</v>
      </c>
      <c r="AG8920" t="s">
        <v>48244</v>
      </c>
      <c r="AH8920" t="s">
        <v>51</v>
      </c>
      <c r="AJ8920" t="s">
        <v>53</v>
      </c>
      <c r="AL8920" t="s">
        <v>68</v>
      </c>
      <c r="AO8920" t="s">
        <v>5443</v>
      </c>
      <c r="AP8920" s="1">
        <v>45475.315972222219</v>
      </c>
      <c r="AQ8920" s="1">
        <v>45475.330555555556</v>
      </c>
    </row>
    <row r="8921" spans="1:43" x14ac:dyDescent="0.35">
      <c r="A8921" t="s">
        <v>48245</v>
      </c>
      <c r="B8921" t="s">
        <v>21202</v>
      </c>
      <c r="C8921" t="s">
        <v>15106</v>
      </c>
      <c r="F8921" t="s">
        <v>48246</v>
      </c>
      <c r="H8921" t="s">
        <v>43730</v>
      </c>
      <c r="J8921" t="s">
        <v>43731</v>
      </c>
      <c r="K8921" t="s">
        <v>48247</v>
      </c>
      <c r="M8921" t="s">
        <v>1333</v>
      </c>
      <c r="N8921" t="s">
        <v>65</v>
      </c>
      <c r="O8921">
        <v>80110</v>
      </c>
      <c r="P8921" t="s">
        <v>50</v>
      </c>
      <c r="U8921" s="1">
        <v>44972</v>
      </c>
      <c r="V8921" s="1">
        <v>44972</v>
      </c>
      <c r="W8921" s="1">
        <v>44972.655555555553</v>
      </c>
      <c r="X8921" s="1">
        <v>44972.655555555553</v>
      </c>
      <c r="AC8921" t="s">
        <v>53</v>
      </c>
      <c r="AD8921">
        <v>2972140502</v>
      </c>
      <c r="AE8921" s="1">
        <v>44865.734722222223</v>
      </c>
      <c r="AF8921" t="s">
        <v>43732</v>
      </c>
      <c r="AG8921" t="s">
        <v>48248</v>
      </c>
      <c r="AH8921" t="s">
        <v>51</v>
      </c>
      <c r="AJ8921" t="s">
        <v>53</v>
      </c>
      <c r="AL8921" t="s">
        <v>68</v>
      </c>
      <c r="AO8921" t="s">
        <v>5443</v>
      </c>
      <c r="AP8921" s="1">
        <v>44972.677777777775</v>
      </c>
      <c r="AQ8921" s="1">
        <v>44972.670138888891</v>
      </c>
    </row>
    <row r="8922" spans="1:43" x14ac:dyDescent="0.35">
      <c r="A8922" t="s">
        <v>48249</v>
      </c>
      <c r="B8922" t="s">
        <v>6053</v>
      </c>
      <c r="C8922" t="s">
        <v>946</v>
      </c>
      <c r="F8922" t="s">
        <v>48250</v>
      </c>
      <c r="H8922" t="s">
        <v>48249</v>
      </c>
      <c r="J8922" t="s">
        <v>48251</v>
      </c>
      <c r="M8922" t="s">
        <v>11549</v>
      </c>
      <c r="N8922" t="s">
        <v>287</v>
      </c>
      <c r="O8922">
        <v>80031</v>
      </c>
      <c r="P8922" t="s">
        <v>50</v>
      </c>
      <c r="U8922" s="1">
        <v>44972</v>
      </c>
      <c r="V8922" s="1">
        <v>44972</v>
      </c>
      <c r="W8922" s="1">
        <v>44972.900694444441</v>
      </c>
      <c r="X8922" s="1">
        <v>44972.900694444441</v>
      </c>
      <c r="AC8922" t="s">
        <v>53</v>
      </c>
      <c r="AD8922">
        <v>2969475445</v>
      </c>
      <c r="AE8922" s="1">
        <v>37166.661111111112</v>
      </c>
      <c r="AG8922" t="s">
        <v>48252</v>
      </c>
      <c r="AH8922" t="s">
        <v>51</v>
      </c>
      <c r="AJ8922" t="s">
        <v>53</v>
      </c>
      <c r="AL8922" t="s">
        <v>78</v>
      </c>
      <c r="AO8922" t="s">
        <v>8142</v>
      </c>
    </row>
    <row r="8923" spans="1:43" x14ac:dyDescent="0.35">
      <c r="A8923" t="s">
        <v>48253</v>
      </c>
      <c r="B8923" t="s">
        <v>8380</v>
      </c>
      <c r="C8923" t="s">
        <v>2991</v>
      </c>
      <c r="F8923" t="s">
        <v>37529</v>
      </c>
      <c r="H8923" t="s">
        <v>48254</v>
      </c>
      <c r="J8923" t="s">
        <v>3478</v>
      </c>
      <c r="K8923" t="s">
        <v>32404</v>
      </c>
      <c r="M8923" t="s">
        <v>137</v>
      </c>
      <c r="N8923" t="s">
        <v>65</v>
      </c>
      <c r="O8923">
        <v>80216</v>
      </c>
      <c r="P8923" t="s">
        <v>50</v>
      </c>
      <c r="U8923" s="1">
        <v>44972</v>
      </c>
      <c r="V8923" s="1">
        <v>44972</v>
      </c>
      <c r="W8923" s="1">
        <v>44972.722222222219</v>
      </c>
      <c r="X8923" s="1">
        <v>44972.722222222219</v>
      </c>
      <c r="AC8923" t="s">
        <v>53</v>
      </c>
      <c r="AD8923">
        <v>2969475096</v>
      </c>
      <c r="AE8923" s="1">
        <v>37141</v>
      </c>
      <c r="AF8923" t="s">
        <v>17798</v>
      </c>
      <c r="AG8923" t="s">
        <v>48255</v>
      </c>
      <c r="AH8923" t="s">
        <v>51</v>
      </c>
      <c r="AJ8923" t="s">
        <v>53</v>
      </c>
      <c r="AL8923" t="s">
        <v>68</v>
      </c>
      <c r="AO8923" t="s">
        <v>5443</v>
      </c>
      <c r="AP8923" s="1">
        <v>45474.347222222219</v>
      </c>
      <c r="AQ8923" s="1">
        <v>45395.431250000001</v>
      </c>
    </row>
    <row r="8924" spans="1:43" x14ac:dyDescent="0.35">
      <c r="A8924" t="s">
        <v>48256</v>
      </c>
      <c r="B8924" t="s">
        <v>23077</v>
      </c>
      <c r="C8924" t="s">
        <v>375</v>
      </c>
      <c r="F8924" t="s">
        <v>48257</v>
      </c>
      <c r="H8924" t="s">
        <v>48256</v>
      </c>
      <c r="J8924" t="s">
        <v>3478</v>
      </c>
      <c r="K8924" t="s">
        <v>48258</v>
      </c>
      <c r="M8924" t="s">
        <v>6333</v>
      </c>
      <c r="N8924" t="s">
        <v>65</v>
      </c>
      <c r="O8924">
        <v>80132</v>
      </c>
      <c r="P8924" t="s">
        <v>50</v>
      </c>
      <c r="U8924" s="1">
        <v>44972</v>
      </c>
      <c r="V8924" s="1">
        <v>44972</v>
      </c>
      <c r="W8924" s="1">
        <v>44972.67083333333</v>
      </c>
      <c r="X8924" s="1">
        <v>44972.67083333333</v>
      </c>
      <c r="AC8924" t="s">
        <v>51</v>
      </c>
      <c r="AD8924">
        <v>2969475096</v>
      </c>
      <c r="AE8924" s="1">
        <v>37141</v>
      </c>
      <c r="AF8924" t="s">
        <v>17798</v>
      </c>
      <c r="AG8924" t="s">
        <v>48259</v>
      </c>
      <c r="AH8924" t="s">
        <v>51</v>
      </c>
      <c r="AJ8924" t="s">
        <v>53</v>
      </c>
      <c r="AL8924" t="s">
        <v>68</v>
      </c>
      <c r="AO8924" t="s">
        <v>5443</v>
      </c>
      <c r="AP8924" s="1">
        <v>44972.669444444444</v>
      </c>
    </row>
    <row r="8925" spans="1:43" x14ac:dyDescent="0.35">
      <c r="A8925" t="s">
        <v>48260</v>
      </c>
      <c r="B8925" t="s">
        <v>15944</v>
      </c>
      <c r="C8925" t="s">
        <v>27478</v>
      </c>
      <c r="F8925" t="s">
        <v>48261</v>
      </c>
      <c r="H8925" t="s">
        <v>48262</v>
      </c>
      <c r="J8925" t="s">
        <v>48263</v>
      </c>
      <c r="K8925" t="s">
        <v>48264</v>
      </c>
      <c r="M8925" t="s">
        <v>159</v>
      </c>
      <c r="N8925" t="s">
        <v>65</v>
      </c>
      <c r="O8925">
        <v>80915</v>
      </c>
      <c r="P8925" t="s">
        <v>50</v>
      </c>
      <c r="U8925" s="1">
        <v>44972</v>
      </c>
      <c r="V8925" s="1">
        <v>44972</v>
      </c>
      <c r="W8925" s="1">
        <v>44972.441666666666</v>
      </c>
      <c r="X8925" s="1">
        <v>44972.441666666666</v>
      </c>
      <c r="AC8925" t="s">
        <v>51</v>
      </c>
      <c r="AD8925">
        <v>2969870402</v>
      </c>
      <c r="AE8925" s="1">
        <v>43515.426388888889</v>
      </c>
      <c r="AF8925" t="s">
        <v>48265</v>
      </c>
      <c r="AG8925" t="s">
        <v>48266</v>
      </c>
      <c r="AH8925" t="s">
        <v>51</v>
      </c>
      <c r="AJ8925" t="s">
        <v>53</v>
      </c>
      <c r="AL8925" t="s">
        <v>68</v>
      </c>
      <c r="AO8925" t="s">
        <v>5443</v>
      </c>
      <c r="AP8925" s="1">
        <v>45336.675694444442</v>
      </c>
      <c r="AQ8925" s="1">
        <v>45336.674305555556</v>
      </c>
    </row>
    <row r="8926" spans="1:43" x14ac:dyDescent="0.35">
      <c r="A8926" t="s">
        <v>48267</v>
      </c>
      <c r="B8926" t="s">
        <v>23668</v>
      </c>
      <c r="C8926" t="s">
        <v>21742</v>
      </c>
      <c r="F8926" t="s">
        <v>42556</v>
      </c>
      <c r="H8926" t="s">
        <v>48267</v>
      </c>
      <c r="J8926" t="s">
        <v>48268</v>
      </c>
      <c r="K8926" t="s">
        <v>48269</v>
      </c>
      <c r="M8926" t="s">
        <v>9780</v>
      </c>
      <c r="N8926" t="s">
        <v>65</v>
      </c>
      <c r="O8926">
        <v>81637</v>
      </c>
      <c r="P8926" t="s">
        <v>50</v>
      </c>
      <c r="U8926" s="1">
        <v>44972</v>
      </c>
      <c r="V8926" s="1">
        <v>44972</v>
      </c>
      <c r="W8926" s="1">
        <v>44972.694444444445</v>
      </c>
      <c r="X8926" s="1">
        <v>44972.694444444445</v>
      </c>
      <c r="AC8926" t="s">
        <v>51</v>
      </c>
      <c r="AD8926">
        <v>1000000001</v>
      </c>
      <c r="AE8926" s="1">
        <v>39973.351388888892</v>
      </c>
      <c r="AF8926" t="s">
        <v>3377</v>
      </c>
      <c r="AG8926" t="s">
        <v>48270</v>
      </c>
      <c r="AH8926" t="s">
        <v>51</v>
      </c>
      <c r="AJ8926" t="s">
        <v>53</v>
      </c>
      <c r="AL8926" t="s">
        <v>78</v>
      </c>
      <c r="AO8926" t="s">
        <v>5443</v>
      </c>
      <c r="AP8926" s="1">
        <v>45317.435416666667</v>
      </c>
    </row>
    <row r="8927" spans="1:43" x14ac:dyDescent="0.35">
      <c r="A8927" t="s">
        <v>48271</v>
      </c>
      <c r="B8927" t="s">
        <v>3167</v>
      </c>
      <c r="C8927" t="s">
        <v>22427</v>
      </c>
      <c r="F8927">
        <f>1505-717-8022</f>
        <v>-7234</v>
      </c>
      <c r="H8927" t="s">
        <v>47839</v>
      </c>
      <c r="J8927" t="s">
        <v>48272</v>
      </c>
      <c r="N8927" t="s">
        <v>398</v>
      </c>
      <c r="O8927">
        <v>87035</v>
      </c>
      <c r="P8927" t="s">
        <v>50</v>
      </c>
      <c r="U8927" s="1">
        <v>44972</v>
      </c>
      <c r="V8927" s="1">
        <v>44972</v>
      </c>
      <c r="W8927" s="1">
        <v>44972.539583333331</v>
      </c>
      <c r="X8927" s="1">
        <v>44972.539583333331</v>
      </c>
      <c r="AC8927" t="s">
        <v>53</v>
      </c>
      <c r="AD8927">
        <v>1000000001</v>
      </c>
      <c r="AE8927" s="1">
        <v>39973.351388888892</v>
      </c>
      <c r="AF8927" t="s">
        <v>3377</v>
      </c>
      <c r="AG8927" t="s">
        <v>48273</v>
      </c>
      <c r="AH8927" t="s">
        <v>51</v>
      </c>
      <c r="AJ8927" t="s">
        <v>53</v>
      </c>
      <c r="AL8927" t="s">
        <v>78</v>
      </c>
      <c r="AO8927" t="s">
        <v>8142</v>
      </c>
    </row>
    <row r="8928" spans="1:43" x14ac:dyDescent="0.35">
      <c r="A8928" t="s">
        <v>48274</v>
      </c>
      <c r="B8928" t="s">
        <v>48275</v>
      </c>
      <c r="C8928" t="s">
        <v>1499</v>
      </c>
      <c r="F8928" t="s">
        <v>48276</v>
      </c>
      <c r="H8928" t="s">
        <v>48274</v>
      </c>
      <c r="J8928" t="s">
        <v>18150</v>
      </c>
      <c r="K8928" t="s">
        <v>48277</v>
      </c>
      <c r="M8928" t="s">
        <v>7031</v>
      </c>
      <c r="N8928" t="s">
        <v>65</v>
      </c>
      <c r="O8928">
        <v>80813</v>
      </c>
      <c r="P8928" t="s">
        <v>50</v>
      </c>
      <c r="U8928" s="1">
        <v>44972</v>
      </c>
      <c r="V8928" s="1">
        <v>44972</v>
      </c>
      <c r="W8928" s="1">
        <v>44972.606944444444</v>
      </c>
      <c r="X8928" s="1">
        <v>44972.606944444444</v>
      </c>
      <c r="AC8928" t="s">
        <v>53</v>
      </c>
      <c r="AD8928">
        <v>2969475403</v>
      </c>
      <c r="AE8928" s="1">
        <v>37166.661111111112</v>
      </c>
      <c r="AG8928" t="s">
        <v>48278</v>
      </c>
      <c r="AH8928" t="s">
        <v>51</v>
      </c>
      <c r="AJ8928" t="s">
        <v>53</v>
      </c>
      <c r="AL8928" t="s">
        <v>78</v>
      </c>
      <c r="AO8928" t="s">
        <v>5443</v>
      </c>
      <c r="AP8928" s="1">
        <v>45176.459027777775</v>
      </c>
    </row>
    <row r="8929" spans="1:43" x14ac:dyDescent="0.35">
      <c r="A8929" t="s">
        <v>48279</v>
      </c>
      <c r="B8929" t="s">
        <v>1299</v>
      </c>
      <c r="C8929" t="s">
        <v>6101</v>
      </c>
      <c r="F8929" t="s">
        <v>48280</v>
      </c>
      <c r="H8929" t="s">
        <v>48279</v>
      </c>
      <c r="J8929" t="s">
        <v>48281</v>
      </c>
      <c r="N8929" t="s">
        <v>637</v>
      </c>
      <c r="O8929">
        <v>79936</v>
      </c>
      <c r="P8929" t="s">
        <v>50</v>
      </c>
      <c r="U8929" s="1">
        <v>44972</v>
      </c>
      <c r="V8929" s="1">
        <v>44972</v>
      </c>
      <c r="W8929" s="1">
        <v>44972.650694444441</v>
      </c>
      <c r="X8929" s="1">
        <v>44972.650694444441</v>
      </c>
      <c r="AC8929" t="s">
        <v>53</v>
      </c>
      <c r="AD8929">
        <v>2969477260</v>
      </c>
      <c r="AE8929" s="1">
        <v>37277</v>
      </c>
      <c r="AF8929" t="s">
        <v>48282</v>
      </c>
      <c r="AG8929" t="s">
        <v>48283</v>
      </c>
      <c r="AH8929" t="s">
        <v>51</v>
      </c>
      <c r="AJ8929" t="s">
        <v>53</v>
      </c>
      <c r="AL8929" t="s">
        <v>68</v>
      </c>
      <c r="AO8929" t="s">
        <v>8142</v>
      </c>
      <c r="AP8929" s="1">
        <v>45324.481944444444</v>
      </c>
      <c r="AQ8929" s="1">
        <v>45048.672222222223</v>
      </c>
    </row>
    <row r="8930" spans="1:43" x14ac:dyDescent="0.35">
      <c r="A8930" t="s">
        <v>48284</v>
      </c>
      <c r="B8930" t="s">
        <v>4903</v>
      </c>
      <c r="C8930" t="s">
        <v>4450</v>
      </c>
      <c r="F8930">
        <v>17192215073</v>
      </c>
      <c r="H8930" t="s">
        <v>48284</v>
      </c>
      <c r="J8930" t="s">
        <v>48285</v>
      </c>
      <c r="K8930" t="s">
        <v>48286</v>
      </c>
      <c r="M8930" t="s">
        <v>9439</v>
      </c>
      <c r="N8930" t="s">
        <v>287</v>
      </c>
      <c r="O8930">
        <v>81211</v>
      </c>
      <c r="P8930" t="s">
        <v>50</v>
      </c>
      <c r="U8930" s="1">
        <v>44972</v>
      </c>
      <c r="V8930" s="1">
        <v>44972</v>
      </c>
      <c r="W8930" s="1">
        <v>44972.455555555556</v>
      </c>
      <c r="X8930" s="1">
        <v>44972.455555555556</v>
      </c>
      <c r="AC8930" t="s">
        <v>53</v>
      </c>
      <c r="AD8930">
        <v>2972368892</v>
      </c>
      <c r="AE8930" s="1">
        <v>44972.624305555553</v>
      </c>
      <c r="AF8930" t="s">
        <v>48287</v>
      </c>
      <c r="AG8930" t="s">
        <v>48288</v>
      </c>
      <c r="AH8930" t="s">
        <v>51</v>
      </c>
      <c r="AJ8930" t="s">
        <v>53</v>
      </c>
      <c r="AL8930" t="s">
        <v>68</v>
      </c>
      <c r="AO8930" t="s">
        <v>5443</v>
      </c>
      <c r="AP8930" s="1">
        <v>45166.341666666667</v>
      </c>
    </row>
    <row r="8931" spans="1:43" x14ac:dyDescent="0.35">
      <c r="A8931" t="s">
        <v>48289</v>
      </c>
      <c r="B8931" t="s">
        <v>48290</v>
      </c>
      <c r="C8931" t="s">
        <v>4494</v>
      </c>
      <c r="F8931">
        <f>1865-585-2651</f>
        <v>-1371</v>
      </c>
      <c r="H8931" t="s">
        <v>48291</v>
      </c>
      <c r="I8931" t="s">
        <v>464</v>
      </c>
      <c r="J8931" t="s">
        <v>6387</v>
      </c>
      <c r="K8931" t="s">
        <v>13097</v>
      </c>
      <c r="M8931" t="s">
        <v>5488</v>
      </c>
      <c r="N8931" t="s">
        <v>1515</v>
      </c>
      <c r="O8931" t="s">
        <v>13098</v>
      </c>
      <c r="P8931" t="s">
        <v>50</v>
      </c>
      <c r="U8931" s="1">
        <v>44972</v>
      </c>
      <c r="V8931" s="1">
        <v>44972</v>
      </c>
      <c r="AC8931" t="s">
        <v>53</v>
      </c>
      <c r="AD8931">
        <v>2969484892</v>
      </c>
      <c r="AE8931" s="1">
        <v>37756</v>
      </c>
      <c r="AG8931" t="s">
        <v>48292</v>
      </c>
      <c r="AH8931" t="s">
        <v>51</v>
      </c>
      <c r="AJ8931" t="s">
        <v>53</v>
      </c>
      <c r="AO8931" t="s">
        <v>8142</v>
      </c>
    </row>
    <row r="8932" spans="1:43" x14ac:dyDescent="0.35">
      <c r="A8932" t="s">
        <v>48293</v>
      </c>
      <c r="B8932" t="s">
        <v>5388</v>
      </c>
      <c r="C8932" t="s">
        <v>1905</v>
      </c>
      <c r="F8932" t="s">
        <v>48294</v>
      </c>
      <c r="H8932" t="s">
        <v>48295</v>
      </c>
      <c r="J8932" t="s">
        <v>6387</v>
      </c>
      <c r="K8932" t="s">
        <v>48296</v>
      </c>
      <c r="M8932" t="s">
        <v>18207</v>
      </c>
      <c r="N8932" t="s">
        <v>798</v>
      </c>
      <c r="O8932">
        <v>77433</v>
      </c>
      <c r="P8932" t="s">
        <v>50</v>
      </c>
      <c r="U8932" s="1">
        <v>44973</v>
      </c>
      <c r="V8932" s="1">
        <v>44973</v>
      </c>
      <c r="AC8932" t="s">
        <v>53</v>
      </c>
      <c r="AD8932">
        <v>2969484892</v>
      </c>
      <c r="AE8932" s="1">
        <v>37756</v>
      </c>
      <c r="AG8932" t="s">
        <v>48297</v>
      </c>
      <c r="AH8932" t="s">
        <v>51</v>
      </c>
      <c r="AJ8932" t="s">
        <v>53</v>
      </c>
      <c r="AO8932" t="s">
        <v>8142</v>
      </c>
    </row>
    <row r="8933" spans="1:43" x14ac:dyDescent="0.35">
      <c r="A8933" t="s">
        <v>48298</v>
      </c>
      <c r="B8933" t="s">
        <v>48299</v>
      </c>
      <c r="C8933" t="s">
        <v>1414</v>
      </c>
      <c r="F8933" t="s">
        <v>48300</v>
      </c>
      <c r="H8933" t="s">
        <v>48301</v>
      </c>
      <c r="J8933" t="s">
        <v>3478</v>
      </c>
      <c r="K8933" t="s">
        <v>48302</v>
      </c>
      <c r="M8933" t="s">
        <v>5866</v>
      </c>
      <c r="N8933" t="s">
        <v>65</v>
      </c>
      <c r="O8933">
        <v>80534</v>
      </c>
      <c r="P8933" t="s">
        <v>50</v>
      </c>
      <c r="U8933" s="1">
        <v>44973</v>
      </c>
      <c r="V8933" s="1">
        <v>44973</v>
      </c>
      <c r="W8933" s="1">
        <v>44973.531944444447</v>
      </c>
      <c r="X8933" s="1">
        <v>44973.531944444447</v>
      </c>
      <c r="AC8933" t="s">
        <v>51</v>
      </c>
      <c r="AD8933">
        <v>2969475096</v>
      </c>
      <c r="AE8933" s="1">
        <v>37141</v>
      </c>
      <c r="AF8933" t="s">
        <v>4067</v>
      </c>
      <c r="AG8933" t="s">
        <v>48303</v>
      </c>
      <c r="AH8933" t="s">
        <v>51</v>
      </c>
      <c r="AJ8933" t="s">
        <v>53</v>
      </c>
      <c r="AL8933" t="s">
        <v>68</v>
      </c>
      <c r="AO8933" t="s">
        <v>5443</v>
      </c>
      <c r="AP8933" s="1">
        <v>45001.422222222223</v>
      </c>
    </row>
    <row r="8934" spans="1:43" x14ac:dyDescent="0.35">
      <c r="A8934" t="s">
        <v>48304</v>
      </c>
      <c r="B8934" t="s">
        <v>7246</v>
      </c>
      <c r="C8934" t="s">
        <v>573</v>
      </c>
      <c r="F8934" t="s">
        <v>48305</v>
      </c>
      <c r="H8934" t="s">
        <v>48304</v>
      </c>
      <c r="J8934" t="s">
        <v>2028</v>
      </c>
      <c r="M8934" t="s">
        <v>1296</v>
      </c>
      <c r="N8934" t="s">
        <v>253</v>
      </c>
      <c r="O8934">
        <v>88220</v>
      </c>
      <c r="P8934" t="s">
        <v>50</v>
      </c>
      <c r="U8934" s="1">
        <v>44973</v>
      </c>
      <c r="V8934" s="1">
        <v>44973</v>
      </c>
      <c r="W8934" s="1">
        <v>44973.75277777778</v>
      </c>
      <c r="X8934" s="1">
        <v>44973.75277777778</v>
      </c>
      <c r="AC8934" t="s">
        <v>51</v>
      </c>
      <c r="AD8934">
        <v>2969532847</v>
      </c>
      <c r="AE8934" s="1">
        <v>39580.404166666667</v>
      </c>
      <c r="AF8934" t="s">
        <v>34560</v>
      </c>
      <c r="AG8934" t="s">
        <v>48306</v>
      </c>
      <c r="AH8934" t="s">
        <v>51</v>
      </c>
      <c r="AJ8934" t="s">
        <v>53</v>
      </c>
      <c r="AL8934" t="s">
        <v>68</v>
      </c>
      <c r="AO8934" t="s">
        <v>5443</v>
      </c>
      <c r="AP8934" s="1">
        <v>45128.652777777781</v>
      </c>
    </row>
    <row r="8935" spans="1:43" x14ac:dyDescent="0.35">
      <c r="A8935" t="s">
        <v>48307</v>
      </c>
      <c r="B8935" t="s">
        <v>389</v>
      </c>
      <c r="C8935" t="s">
        <v>17479</v>
      </c>
      <c r="F8935" t="s">
        <v>48308</v>
      </c>
      <c r="H8935" t="s">
        <v>48307</v>
      </c>
      <c r="J8935" t="s">
        <v>2028</v>
      </c>
      <c r="K8935" t="s">
        <v>48309</v>
      </c>
      <c r="M8935" t="s">
        <v>4698</v>
      </c>
      <c r="N8935" t="s">
        <v>65</v>
      </c>
      <c r="O8935">
        <v>80817</v>
      </c>
      <c r="P8935" t="s">
        <v>50</v>
      </c>
      <c r="U8935" s="1">
        <v>44973</v>
      </c>
      <c r="V8935" s="1">
        <v>44973</v>
      </c>
      <c r="W8935" s="1">
        <v>44973.640277777777</v>
      </c>
      <c r="X8935" s="1">
        <v>44973.640277777777</v>
      </c>
      <c r="AC8935" t="s">
        <v>53</v>
      </c>
      <c r="AD8935">
        <v>2969532847</v>
      </c>
      <c r="AE8935" s="1">
        <v>39580.404166666667</v>
      </c>
      <c r="AF8935" t="s">
        <v>19439</v>
      </c>
      <c r="AG8935" t="s">
        <v>48310</v>
      </c>
      <c r="AH8935" t="s">
        <v>51</v>
      </c>
      <c r="AJ8935" t="s">
        <v>53</v>
      </c>
      <c r="AL8935" t="s">
        <v>68</v>
      </c>
      <c r="AO8935" t="s">
        <v>5443</v>
      </c>
      <c r="AP8935" s="1">
        <v>45250.618055555555</v>
      </c>
    </row>
    <row r="8936" spans="1:43" x14ac:dyDescent="0.35">
      <c r="A8936" t="s">
        <v>48311</v>
      </c>
      <c r="B8936" t="s">
        <v>8826</v>
      </c>
      <c r="C8936" t="s">
        <v>27691</v>
      </c>
      <c r="F8936" t="s">
        <v>48312</v>
      </c>
      <c r="H8936" t="s">
        <v>48313</v>
      </c>
      <c r="J8936" t="s">
        <v>48314</v>
      </c>
      <c r="K8936" t="s">
        <v>48315</v>
      </c>
      <c r="M8936" t="s">
        <v>30189</v>
      </c>
      <c r="N8936" t="s">
        <v>253</v>
      </c>
      <c r="O8936">
        <v>87901</v>
      </c>
      <c r="P8936" t="s">
        <v>50</v>
      </c>
      <c r="U8936" s="1">
        <v>44973</v>
      </c>
      <c r="V8936" s="1">
        <v>44973</v>
      </c>
      <c r="W8936" s="1">
        <v>44973.433333333334</v>
      </c>
      <c r="X8936" s="1">
        <v>44973.433333333334</v>
      </c>
      <c r="AC8936" t="s">
        <v>53</v>
      </c>
      <c r="AD8936">
        <v>2969705940</v>
      </c>
      <c r="AE8936" s="1">
        <v>42579.684027777781</v>
      </c>
      <c r="AF8936" t="s">
        <v>48316</v>
      </c>
      <c r="AG8936" t="s">
        <v>48317</v>
      </c>
      <c r="AH8936" t="s">
        <v>51</v>
      </c>
      <c r="AJ8936" t="s">
        <v>53</v>
      </c>
      <c r="AL8936" t="s">
        <v>68</v>
      </c>
      <c r="AO8936" t="s">
        <v>5443</v>
      </c>
      <c r="AP8936" s="1">
        <v>45432.636111111111</v>
      </c>
      <c r="AQ8936" s="1">
        <v>45429.398611111108</v>
      </c>
    </row>
    <row r="8937" spans="1:43" x14ac:dyDescent="0.35">
      <c r="A8937" t="s">
        <v>48318</v>
      </c>
      <c r="B8937" t="s">
        <v>24694</v>
      </c>
      <c r="C8937" t="s">
        <v>6957</v>
      </c>
      <c r="F8937">
        <v>17209393973</v>
      </c>
      <c r="H8937" t="s">
        <v>24693</v>
      </c>
      <c r="J8937" t="s">
        <v>48319</v>
      </c>
      <c r="K8937" t="s">
        <v>24696</v>
      </c>
      <c r="M8937" t="s">
        <v>24697</v>
      </c>
      <c r="N8937" t="s">
        <v>287</v>
      </c>
      <c r="O8937">
        <v>80602</v>
      </c>
      <c r="P8937" t="s">
        <v>50</v>
      </c>
      <c r="U8937" s="1">
        <v>44973</v>
      </c>
      <c r="V8937" s="1">
        <v>44973</v>
      </c>
      <c r="W8937" s="1">
        <v>44973.501388888886</v>
      </c>
      <c r="X8937" s="1">
        <v>44973.501388888886</v>
      </c>
      <c r="AC8937" t="s">
        <v>53</v>
      </c>
      <c r="AD8937">
        <v>2969608364</v>
      </c>
      <c r="AE8937" s="1">
        <v>41656.618750000001</v>
      </c>
      <c r="AF8937" t="s">
        <v>24698</v>
      </c>
      <c r="AG8937" t="s">
        <v>48320</v>
      </c>
      <c r="AH8937" t="s">
        <v>51</v>
      </c>
      <c r="AJ8937" t="s">
        <v>53</v>
      </c>
      <c r="AL8937" t="s">
        <v>68</v>
      </c>
      <c r="AO8937" t="s">
        <v>5443</v>
      </c>
      <c r="AP8937" s="1">
        <v>45264.606944444444</v>
      </c>
    </row>
    <row r="8938" spans="1:43" x14ac:dyDescent="0.35">
      <c r="A8938" t="s">
        <v>48321</v>
      </c>
      <c r="B8938" t="s">
        <v>48322</v>
      </c>
      <c r="C8938" t="s">
        <v>21051</v>
      </c>
      <c r="H8938" t="s">
        <v>48321</v>
      </c>
      <c r="J8938" t="s">
        <v>6387</v>
      </c>
      <c r="K8938" t="s">
        <v>13097</v>
      </c>
      <c r="M8938" t="s">
        <v>5488</v>
      </c>
      <c r="N8938" t="s">
        <v>1515</v>
      </c>
      <c r="O8938" t="s">
        <v>13098</v>
      </c>
      <c r="P8938" t="s">
        <v>50</v>
      </c>
      <c r="U8938" s="1">
        <v>44973</v>
      </c>
      <c r="V8938" s="1">
        <v>44973</v>
      </c>
      <c r="AC8938" t="s">
        <v>53</v>
      </c>
      <c r="AD8938">
        <v>2969484892</v>
      </c>
      <c r="AE8938" s="1">
        <v>37756</v>
      </c>
      <c r="AG8938" t="s">
        <v>48323</v>
      </c>
      <c r="AH8938" t="s">
        <v>51</v>
      </c>
      <c r="AJ8938" t="s">
        <v>53</v>
      </c>
      <c r="AO8938" t="s">
        <v>8142</v>
      </c>
    </row>
    <row r="8939" spans="1:43" x14ac:dyDescent="0.35">
      <c r="A8939" t="s">
        <v>48324</v>
      </c>
      <c r="B8939" t="s">
        <v>13309</v>
      </c>
      <c r="C8939" t="s">
        <v>8512</v>
      </c>
      <c r="H8939" t="s">
        <v>48325</v>
      </c>
      <c r="J8939" t="s">
        <v>20535</v>
      </c>
      <c r="N8939" t="s">
        <v>14739</v>
      </c>
      <c r="O8939">
        <v>61550</v>
      </c>
      <c r="P8939" t="s">
        <v>50</v>
      </c>
      <c r="U8939" s="1">
        <v>44973</v>
      </c>
      <c r="V8939" s="1">
        <v>44973</v>
      </c>
      <c r="AC8939" t="s">
        <v>53</v>
      </c>
      <c r="AD8939">
        <v>2969591941</v>
      </c>
      <c r="AE8939" s="1">
        <v>41407.517361111109</v>
      </c>
      <c r="AG8939" t="s">
        <v>48326</v>
      </c>
      <c r="AH8939" t="s">
        <v>51</v>
      </c>
      <c r="AJ8939" t="s">
        <v>53</v>
      </c>
      <c r="AL8939" t="s">
        <v>78</v>
      </c>
      <c r="AO8939" t="s">
        <v>8142</v>
      </c>
    </row>
    <row r="8940" spans="1:43" x14ac:dyDescent="0.35">
      <c r="A8940" t="s">
        <v>48327</v>
      </c>
      <c r="B8940" t="s">
        <v>48328</v>
      </c>
      <c r="C8940" t="s">
        <v>622</v>
      </c>
      <c r="F8940" t="s">
        <v>48329</v>
      </c>
      <c r="H8940" t="s">
        <v>48327</v>
      </c>
      <c r="J8940" t="s">
        <v>48330</v>
      </c>
      <c r="K8940" t="s">
        <v>48331</v>
      </c>
      <c r="M8940" t="s">
        <v>697</v>
      </c>
      <c r="N8940" t="s">
        <v>65</v>
      </c>
      <c r="O8940">
        <v>85037</v>
      </c>
      <c r="P8940" t="s">
        <v>50</v>
      </c>
      <c r="U8940" s="1">
        <v>44973</v>
      </c>
      <c r="V8940" s="1">
        <v>44973</v>
      </c>
      <c r="W8940" s="1">
        <v>44973.429166666669</v>
      </c>
      <c r="X8940" s="1">
        <v>44973.429166666669</v>
      </c>
      <c r="AC8940" t="s">
        <v>51</v>
      </c>
      <c r="AD8940">
        <v>2974016459</v>
      </c>
      <c r="AE8940" s="1">
        <v>45289.538194444445</v>
      </c>
      <c r="AG8940" t="s">
        <v>48332</v>
      </c>
      <c r="AH8940" t="s">
        <v>51</v>
      </c>
      <c r="AJ8940" t="s">
        <v>53</v>
      </c>
      <c r="AL8940" t="s">
        <v>68</v>
      </c>
      <c r="AO8940" t="s">
        <v>5443</v>
      </c>
      <c r="AP8940" s="1">
        <v>45050.431944444441</v>
      </c>
    </row>
    <row r="8941" spans="1:43" x14ac:dyDescent="0.35">
      <c r="A8941" t="s">
        <v>48333</v>
      </c>
      <c r="B8941" t="s">
        <v>33157</v>
      </c>
      <c r="C8941" t="s">
        <v>18322</v>
      </c>
      <c r="F8941">
        <v>19706315243</v>
      </c>
      <c r="H8941" t="s">
        <v>48333</v>
      </c>
      <c r="J8941" t="s">
        <v>48334</v>
      </c>
      <c r="K8941" t="s">
        <v>48335</v>
      </c>
      <c r="M8941" t="s">
        <v>3225</v>
      </c>
      <c r="N8941" t="s">
        <v>213</v>
      </c>
      <c r="O8941">
        <v>80539</v>
      </c>
      <c r="P8941" t="s">
        <v>50</v>
      </c>
      <c r="U8941" s="1">
        <v>44973</v>
      </c>
      <c r="V8941" s="1">
        <v>44973</v>
      </c>
      <c r="W8941" s="1">
        <v>44973.426388888889</v>
      </c>
      <c r="X8941" s="1">
        <v>44973.426388888889</v>
      </c>
      <c r="AC8941" t="s">
        <v>53</v>
      </c>
      <c r="AD8941">
        <v>2969477632</v>
      </c>
      <c r="AE8941" s="1">
        <v>37298</v>
      </c>
      <c r="AF8941" t="s">
        <v>48336</v>
      </c>
      <c r="AG8941" t="s">
        <v>48337</v>
      </c>
      <c r="AH8941" t="s">
        <v>51</v>
      </c>
      <c r="AJ8941" t="s">
        <v>53</v>
      </c>
      <c r="AL8941" t="s">
        <v>68</v>
      </c>
      <c r="AO8941" t="s">
        <v>5443</v>
      </c>
      <c r="AP8941" s="1">
        <v>45475.447916666664</v>
      </c>
      <c r="AQ8941" s="1">
        <v>45475.456944444442</v>
      </c>
    </row>
    <row r="8942" spans="1:43" x14ac:dyDescent="0.35">
      <c r="A8942" t="s">
        <v>48338</v>
      </c>
      <c r="B8942" t="s">
        <v>48339</v>
      </c>
      <c r="C8942" t="s">
        <v>20067</v>
      </c>
      <c r="F8942" t="s">
        <v>48340</v>
      </c>
      <c r="H8942" t="s">
        <v>48338</v>
      </c>
      <c r="J8942" t="s">
        <v>48341</v>
      </c>
      <c r="K8942" t="s">
        <v>48342</v>
      </c>
      <c r="M8942" t="s">
        <v>3641</v>
      </c>
      <c r="N8942" t="s">
        <v>65</v>
      </c>
      <c r="O8942">
        <v>80112</v>
      </c>
      <c r="P8942" t="s">
        <v>50</v>
      </c>
      <c r="U8942" s="1">
        <v>44973</v>
      </c>
      <c r="V8942" s="1">
        <v>44973</v>
      </c>
      <c r="W8942" s="1">
        <v>44973.612500000003</v>
      </c>
      <c r="X8942" s="1">
        <v>44973.612500000003</v>
      </c>
      <c r="AC8942" t="s">
        <v>51</v>
      </c>
      <c r="AD8942">
        <v>2969810376</v>
      </c>
      <c r="AE8942" s="1">
        <v>43258.56527777778</v>
      </c>
      <c r="AF8942" t="s">
        <v>48343</v>
      </c>
      <c r="AG8942" t="s">
        <v>48344</v>
      </c>
      <c r="AH8942" t="s">
        <v>51</v>
      </c>
      <c r="AJ8942" t="s">
        <v>53</v>
      </c>
      <c r="AL8942" t="s">
        <v>78</v>
      </c>
      <c r="AO8942" t="s">
        <v>5443</v>
      </c>
      <c r="AP8942" s="1">
        <v>44973.685416666667</v>
      </c>
      <c r="AQ8942" s="1">
        <v>44973.634027777778</v>
      </c>
    </row>
    <row r="8943" spans="1:43" x14ac:dyDescent="0.35">
      <c r="A8943" t="s">
        <v>48345</v>
      </c>
      <c r="B8943" t="s">
        <v>30143</v>
      </c>
      <c r="C8943" t="s">
        <v>48346</v>
      </c>
      <c r="F8943" t="s">
        <v>36074</v>
      </c>
      <c r="H8943" t="s">
        <v>36075</v>
      </c>
      <c r="J8943" t="s">
        <v>3478</v>
      </c>
      <c r="K8943" t="s">
        <v>32404</v>
      </c>
      <c r="M8943" t="s">
        <v>137</v>
      </c>
      <c r="N8943" t="s">
        <v>65</v>
      </c>
      <c r="O8943">
        <v>80216</v>
      </c>
      <c r="P8943" t="s">
        <v>50</v>
      </c>
      <c r="U8943" s="1">
        <v>44973</v>
      </c>
      <c r="V8943" s="1">
        <v>44973</v>
      </c>
      <c r="W8943" s="1">
        <v>44973.587500000001</v>
      </c>
      <c r="X8943" s="1">
        <v>44973.587500000001</v>
      </c>
      <c r="AC8943" t="s">
        <v>53</v>
      </c>
      <c r="AD8943">
        <v>2969475096</v>
      </c>
      <c r="AE8943" s="1">
        <v>37141</v>
      </c>
      <c r="AF8943" t="s">
        <v>17798</v>
      </c>
      <c r="AG8943" t="s">
        <v>48347</v>
      </c>
      <c r="AH8943" t="s">
        <v>51</v>
      </c>
      <c r="AJ8943" t="s">
        <v>53</v>
      </c>
      <c r="AL8943" t="s">
        <v>68</v>
      </c>
      <c r="AO8943" t="s">
        <v>5443</v>
      </c>
      <c r="AP8943" s="1">
        <v>44973.586111111108</v>
      </c>
    </row>
    <row r="8944" spans="1:43" x14ac:dyDescent="0.35">
      <c r="A8944" t="s">
        <v>48348</v>
      </c>
      <c r="B8944" t="s">
        <v>23077</v>
      </c>
      <c r="C8944" t="s">
        <v>375</v>
      </c>
      <c r="F8944" t="s">
        <v>48257</v>
      </c>
      <c r="H8944" t="s">
        <v>38480</v>
      </c>
      <c r="J8944" t="s">
        <v>3478</v>
      </c>
      <c r="K8944" t="s">
        <v>32404</v>
      </c>
      <c r="M8944" t="s">
        <v>137</v>
      </c>
      <c r="N8944" t="s">
        <v>65</v>
      </c>
      <c r="O8944">
        <v>80216</v>
      </c>
      <c r="P8944" t="s">
        <v>50</v>
      </c>
      <c r="U8944" s="1">
        <v>44973</v>
      </c>
      <c r="V8944" s="1">
        <v>44973</v>
      </c>
      <c r="W8944" s="1">
        <v>44973.383333333331</v>
      </c>
      <c r="X8944" s="1">
        <v>44973.383333333331</v>
      </c>
      <c r="AC8944" t="s">
        <v>51</v>
      </c>
      <c r="AD8944">
        <v>2969475096</v>
      </c>
      <c r="AE8944" s="1">
        <v>37141</v>
      </c>
      <c r="AF8944" t="s">
        <v>17798</v>
      </c>
      <c r="AG8944" t="s">
        <v>48349</v>
      </c>
      <c r="AH8944" t="s">
        <v>51</v>
      </c>
      <c r="AJ8944" t="s">
        <v>53</v>
      </c>
      <c r="AL8944" t="s">
        <v>68</v>
      </c>
      <c r="AO8944" t="s">
        <v>5443</v>
      </c>
      <c r="AP8944" s="1">
        <v>45280.584027777775</v>
      </c>
    </row>
    <row r="8945" spans="1:43" x14ac:dyDescent="0.35">
      <c r="A8945" t="s">
        <v>48350</v>
      </c>
      <c r="B8945" t="s">
        <v>12646</v>
      </c>
      <c r="C8945" t="s">
        <v>14302</v>
      </c>
      <c r="F8945" t="s">
        <v>48351</v>
      </c>
      <c r="H8945" t="s">
        <v>48350</v>
      </c>
      <c r="J8945" t="s">
        <v>48352</v>
      </c>
      <c r="K8945" t="s">
        <v>48353</v>
      </c>
      <c r="M8945" t="s">
        <v>16336</v>
      </c>
      <c r="N8945" t="s">
        <v>65</v>
      </c>
      <c r="O8945">
        <v>80644</v>
      </c>
      <c r="P8945" t="s">
        <v>50</v>
      </c>
      <c r="U8945" s="1">
        <v>44973</v>
      </c>
      <c r="V8945" s="1">
        <v>44973</v>
      </c>
      <c r="W8945" s="1">
        <v>44973.629166666666</v>
      </c>
      <c r="X8945" s="1">
        <v>44973.629166666666</v>
      </c>
      <c r="AC8945" t="s">
        <v>51</v>
      </c>
      <c r="AD8945">
        <v>1000000001</v>
      </c>
      <c r="AE8945" s="1">
        <v>39973.351388888892</v>
      </c>
      <c r="AF8945" t="s">
        <v>3377</v>
      </c>
      <c r="AG8945" t="s">
        <v>48354</v>
      </c>
      <c r="AH8945" t="s">
        <v>51</v>
      </c>
      <c r="AJ8945" t="s">
        <v>53</v>
      </c>
      <c r="AL8945" t="s">
        <v>78</v>
      </c>
      <c r="AO8945" t="s">
        <v>5443</v>
      </c>
      <c r="AP8945" s="1">
        <v>45425.531944444447</v>
      </c>
    </row>
    <row r="8946" spans="1:43" x14ac:dyDescent="0.35">
      <c r="A8946" t="s">
        <v>48355</v>
      </c>
      <c r="B8946" t="s">
        <v>48356</v>
      </c>
      <c r="C8946" t="s">
        <v>89</v>
      </c>
      <c r="F8946">
        <f>1737-308-4049</f>
        <v>-2620</v>
      </c>
      <c r="H8946" t="s">
        <v>48357</v>
      </c>
      <c r="J8946" t="s">
        <v>6242</v>
      </c>
      <c r="N8946" t="s">
        <v>637</v>
      </c>
      <c r="O8946">
        <v>78644</v>
      </c>
      <c r="P8946" t="s">
        <v>50</v>
      </c>
      <c r="U8946" s="1">
        <v>44973</v>
      </c>
      <c r="V8946" s="1">
        <v>44973</v>
      </c>
      <c r="AC8946" t="s">
        <v>53</v>
      </c>
      <c r="AD8946">
        <v>2969507921</v>
      </c>
      <c r="AE8946" s="1">
        <v>38224.743750000001</v>
      </c>
      <c r="AG8946" t="s">
        <v>48358</v>
      </c>
      <c r="AH8946" t="s">
        <v>51</v>
      </c>
      <c r="AJ8946" t="s">
        <v>53</v>
      </c>
      <c r="AO8946" t="s">
        <v>8142</v>
      </c>
    </row>
    <row r="8947" spans="1:43" x14ac:dyDescent="0.35">
      <c r="A8947" t="s">
        <v>48359</v>
      </c>
      <c r="B8947" t="s">
        <v>48360</v>
      </c>
      <c r="C8947" t="s">
        <v>116</v>
      </c>
      <c r="F8947" t="s">
        <v>48361</v>
      </c>
      <c r="H8947" t="s">
        <v>48359</v>
      </c>
      <c r="J8947" t="s">
        <v>24506</v>
      </c>
      <c r="N8947" t="s">
        <v>16805</v>
      </c>
      <c r="O8947" t="s">
        <v>48362</v>
      </c>
      <c r="P8947" t="s">
        <v>50</v>
      </c>
      <c r="U8947" s="1">
        <v>44973</v>
      </c>
      <c r="V8947" s="1">
        <v>44973</v>
      </c>
      <c r="AC8947" t="s">
        <v>53</v>
      </c>
      <c r="AD8947">
        <v>2969654556</v>
      </c>
      <c r="AE8947" s="1">
        <v>42003.678472222222</v>
      </c>
      <c r="AG8947" t="s">
        <v>48363</v>
      </c>
      <c r="AH8947" t="s">
        <v>51</v>
      </c>
      <c r="AJ8947" t="s">
        <v>53</v>
      </c>
      <c r="AO8947" t="s">
        <v>8142</v>
      </c>
    </row>
    <row r="8948" spans="1:43" x14ac:dyDescent="0.35">
      <c r="A8948" t="s">
        <v>48364</v>
      </c>
      <c r="B8948" t="s">
        <v>48365</v>
      </c>
      <c r="C8948" t="s">
        <v>9884</v>
      </c>
      <c r="F8948" t="s">
        <v>48366</v>
      </c>
      <c r="H8948" t="s">
        <v>48364</v>
      </c>
      <c r="J8948" t="s">
        <v>48367</v>
      </c>
      <c r="K8948" t="s">
        <v>48368</v>
      </c>
      <c r="M8948" t="s">
        <v>30950</v>
      </c>
      <c r="N8948" t="s">
        <v>798</v>
      </c>
      <c r="O8948">
        <v>76033</v>
      </c>
      <c r="P8948" t="s">
        <v>50</v>
      </c>
      <c r="U8948" s="1">
        <v>44973</v>
      </c>
      <c r="V8948" s="1">
        <v>44973</v>
      </c>
      <c r="W8948" s="1">
        <v>44973.43472222222</v>
      </c>
      <c r="X8948" s="1">
        <v>44973.43472222222</v>
      </c>
      <c r="AC8948" t="s">
        <v>53</v>
      </c>
      <c r="AD8948">
        <v>2973321256</v>
      </c>
      <c r="AE8948" s="1">
        <v>45020.875</v>
      </c>
      <c r="AG8948" t="s">
        <v>48369</v>
      </c>
      <c r="AH8948" t="s">
        <v>51</v>
      </c>
      <c r="AJ8948" t="s">
        <v>53</v>
      </c>
      <c r="AL8948" t="s">
        <v>78</v>
      </c>
      <c r="AO8948" t="s">
        <v>5443</v>
      </c>
      <c r="AP8948" s="1">
        <v>44973.47152777778</v>
      </c>
    </row>
    <row r="8949" spans="1:43" x14ac:dyDescent="0.35">
      <c r="A8949" t="s">
        <v>48370</v>
      </c>
      <c r="B8949" t="s">
        <v>48371</v>
      </c>
      <c r="C8949" t="s">
        <v>18355</v>
      </c>
      <c r="F8949" t="s">
        <v>48372</v>
      </c>
      <c r="H8949" t="s">
        <v>48370</v>
      </c>
      <c r="J8949" t="s">
        <v>48319</v>
      </c>
      <c r="K8949" t="s">
        <v>48373</v>
      </c>
      <c r="M8949" t="s">
        <v>2800</v>
      </c>
      <c r="N8949" t="s">
        <v>65</v>
      </c>
      <c r="O8949">
        <v>80601</v>
      </c>
      <c r="P8949" t="s">
        <v>50</v>
      </c>
      <c r="U8949" s="1">
        <v>44973</v>
      </c>
      <c r="V8949" s="1">
        <v>44973</v>
      </c>
      <c r="W8949" s="1">
        <v>44973.369444444441</v>
      </c>
      <c r="X8949" s="1">
        <v>44973.369444444441</v>
      </c>
      <c r="AC8949" t="s">
        <v>53</v>
      </c>
      <c r="AD8949">
        <v>2969608364</v>
      </c>
      <c r="AE8949" s="1">
        <v>41656.618750000001</v>
      </c>
      <c r="AG8949" t="s">
        <v>48374</v>
      </c>
      <c r="AH8949" t="s">
        <v>51</v>
      </c>
      <c r="AJ8949" t="s">
        <v>53</v>
      </c>
      <c r="AL8949" t="s">
        <v>68</v>
      </c>
      <c r="AO8949" t="s">
        <v>5443</v>
      </c>
      <c r="AP8949" s="1">
        <v>44973.368055555555</v>
      </c>
    </row>
    <row r="8950" spans="1:43" x14ac:dyDescent="0.35">
      <c r="A8950" t="s">
        <v>48375</v>
      </c>
      <c r="B8950" t="s">
        <v>4813</v>
      </c>
      <c r="C8950" t="s">
        <v>481</v>
      </c>
      <c r="F8950" t="s">
        <v>48376</v>
      </c>
      <c r="H8950" t="s">
        <v>48377</v>
      </c>
      <c r="J8950" t="s">
        <v>48378</v>
      </c>
      <c r="K8950" t="s">
        <v>48379</v>
      </c>
      <c r="M8950" t="s">
        <v>4445</v>
      </c>
      <c r="N8950" t="s">
        <v>65</v>
      </c>
      <c r="O8950">
        <v>80134</v>
      </c>
      <c r="P8950" t="s">
        <v>50</v>
      </c>
      <c r="U8950" s="1">
        <v>44973</v>
      </c>
      <c r="V8950" s="1">
        <v>44973</v>
      </c>
      <c r="W8950" s="1">
        <v>44973.640277777777</v>
      </c>
      <c r="X8950" s="1">
        <v>44973.640277777777</v>
      </c>
      <c r="AC8950" t="s">
        <v>51</v>
      </c>
      <c r="AD8950">
        <v>2972369566</v>
      </c>
      <c r="AE8950" s="1">
        <v>44973.647916666669</v>
      </c>
      <c r="AF8950" t="s">
        <v>48380</v>
      </c>
      <c r="AG8950" t="s">
        <v>48381</v>
      </c>
      <c r="AH8950" t="s">
        <v>51</v>
      </c>
      <c r="AJ8950" t="s">
        <v>53</v>
      </c>
      <c r="AL8950" t="s">
        <v>68</v>
      </c>
      <c r="AO8950" t="s">
        <v>5443</v>
      </c>
      <c r="AP8950" s="1">
        <v>45119.550694444442</v>
      </c>
      <c r="AQ8950" s="1">
        <v>45092.426388888889</v>
      </c>
    </row>
    <row r="8951" spans="1:43" x14ac:dyDescent="0.35">
      <c r="A8951" t="s">
        <v>48382</v>
      </c>
      <c r="B8951" t="s">
        <v>2339</v>
      </c>
      <c r="C8951" t="s">
        <v>16943</v>
      </c>
      <c r="F8951" t="s">
        <v>48383</v>
      </c>
      <c r="H8951" t="s">
        <v>48382</v>
      </c>
      <c r="J8951" t="s">
        <v>48384</v>
      </c>
      <c r="K8951" t="s">
        <v>48385</v>
      </c>
      <c r="M8951" t="s">
        <v>21216</v>
      </c>
      <c r="N8951" t="s">
        <v>637</v>
      </c>
      <c r="O8951">
        <v>79734</v>
      </c>
      <c r="P8951" t="s">
        <v>50</v>
      </c>
      <c r="U8951" s="1">
        <v>44974</v>
      </c>
      <c r="V8951" s="1">
        <v>44974</v>
      </c>
      <c r="W8951" s="1">
        <v>44974.462500000001</v>
      </c>
      <c r="X8951" s="1">
        <v>44974.462500000001</v>
      </c>
      <c r="AC8951" t="s">
        <v>53</v>
      </c>
      <c r="AD8951">
        <v>2969603607</v>
      </c>
      <c r="AE8951" s="1">
        <v>41598.727083333331</v>
      </c>
      <c r="AG8951" t="s">
        <v>48386</v>
      </c>
      <c r="AH8951" t="s">
        <v>51</v>
      </c>
      <c r="AJ8951" t="s">
        <v>53</v>
      </c>
      <c r="AL8951" t="s">
        <v>78</v>
      </c>
      <c r="AO8951" t="s">
        <v>8142</v>
      </c>
    </row>
    <row r="8952" spans="1:43" x14ac:dyDescent="0.35">
      <c r="A8952" t="s">
        <v>48387</v>
      </c>
      <c r="B8952" t="s">
        <v>48388</v>
      </c>
      <c r="C8952" t="s">
        <v>7134</v>
      </c>
      <c r="F8952" t="s">
        <v>48389</v>
      </c>
      <c r="H8952" t="s">
        <v>48387</v>
      </c>
      <c r="J8952" t="s">
        <v>48390</v>
      </c>
      <c r="K8952" t="s">
        <v>48391</v>
      </c>
      <c r="M8952" t="s">
        <v>48392</v>
      </c>
      <c r="N8952" t="s">
        <v>48393</v>
      </c>
      <c r="O8952">
        <v>54</v>
      </c>
      <c r="P8952" t="s">
        <v>5151</v>
      </c>
      <c r="U8952" s="1">
        <v>44974</v>
      </c>
      <c r="V8952" s="1">
        <v>44974</v>
      </c>
      <c r="W8952" s="1">
        <v>44974.087500000001</v>
      </c>
      <c r="X8952" s="1">
        <v>44974.087500000001</v>
      </c>
      <c r="AC8952" t="s">
        <v>53</v>
      </c>
      <c r="AD8952">
        <v>1000000001</v>
      </c>
      <c r="AE8952" s="1">
        <v>39973.351388888892</v>
      </c>
      <c r="AF8952" t="s">
        <v>3377</v>
      </c>
      <c r="AG8952" t="s">
        <v>48394</v>
      </c>
      <c r="AH8952" t="s">
        <v>51</v>
      </c>
      <c r="AJ8952" t="s">
        <v>53</v>
      </c>
      <c r="AL8952" t="s">
        <v>78</v>
      </c>
      <c r="AO8952" t="s">
        <v>5443</v>
      </c>
      <c r="AP8952" s="1">
        <v>44974.086805555555</v>
      </c>
    </row>
    <row r="8953" spans="1:43" x14ac:dyDescent="0.35">
      <c r="A8953" t="s">
        <v>48395</v>
      </c>
      <c r="B8953" t="s">
        <v>21779</v>
      </c>
      <c r="C8953" t="s">
        <v>2769</v>
      </c>
      <c r="F8953" t="s">
        <v>48396</v>
      </c>
      <c r="H8953" t="s">
        <v>48395</v>
      </c>
      <c r="J8953" t="s">
        <v>27011</v>
      </c>
      <c r="K8953" t="s">
        <v>48397</v>
      </c>
      <c r="M8953" t="s">
        <v>525</v>
      </c>
      <c r="N8953" t="s">
        <v>65</v>
      </c>
      <c r="O8953">
        <v>80011</v>
      </c>
      <c r="P8953" t="s">
        <v>50</v>
      </c>
      <c r="U8953" s="1">
        <v>44974</v>
      </c>
      <c r="V8953" s="1">
        <v>44974</v>
      </c>
      <c r="W8953" s="1">
        <v>44974.566666666666</v>
      </c>
      <c r="X8953" s="1">
        <v>44974.566666666666</v>
      </c>
      <c r="AC8953" t="s">
        <v>53</v>
      </c>
      <c r="AD8953">
        <v>2969736018</v>
      </c>
      <c r="AE8953" s="1">
        <v>42851.4</v>
      </c>
      <c r="AF8953" t="s">
        <v>27013</v>
      </c>
      <c r="AG8953" t="s">
        <v>48398</v>
      </c>
      <c r="AH8953" t="s">
        <v>51</v>
      </c>
      <c r="AJ8953" t="s">
        <v>53</v>
      </c>
      <c r="AL8953" t="s">
        <v>68</v>
      </c>
      <c r="AO8953" t="s">
        <v>5443</v>
      </c>
      <c r="AP8953" s="1">
        <v>44974.56527777778</v>
      </c>
      <c r="AQ8953" s="1">
        <v>44974.605555555558</v>
      </c>
    </row>
    <row r="8954" spans="1:43" x14ac:dyDescent="0.35">
      <c r="A8954" t="s">
        <v>48399</v>
      </c>
      <c r="B8954" t="s">
        <v>29212</v>
      </c>
      <c r="C8954" t="s">
        <v>14576</v>
      </c>
      <c r="F8954" t="s">
        <v>48400</v>
      </c>
      <c r="H8954" t="s">
        <v>48401</v>
      </c>
      <c r="J8954" t="s">
        <v>6387</v>
      </c>
      <c r="N8954" t="s">
        <v>5061</v>
      </c>
      <c r="O8954" s="2" t="s">
        <v>48402</v>
      </c>
      <c r="P8954" t="s">
        <v>50</v>
      </c>
      <c r="U8954" s="1">
        <v>44974</v>
      </c>
      <c r="V8954" s="1">
        <v>44974</v>
      </c>
      <c r="AC8954" t="s">
        <v>53</v>
      </c>
      <c r="AD8954">
        <v>2969484892</v>
      </c>
      <c r="AE8954" s="1">
        <v>37756</v>
      </c>
      <c r="AG8954" t="s">
        <v>48403</v>
      </c>
      <c r="AH8954" t="s">
        <v>51</v>
      </c>
      <c r="AJ8954" t="s">
        <v>53</v>
      </c>
      <c r="AO8954" t="s">
        <v>8142</v>
      </c>
    </row>
    <row r="8955" spans="1:43" x14ac:dyDescent="0.35">
      <c r="A8955" t="s">
        <v>48404</v>
      </c>
      <c r="B8955" t="s">
        <v>14026</v>
      </c>
      <c r="C8955" t="s">
        <v>1732</v>
      </c>
      <c r="F8955" t="s">
        <v>48405</v>
      </c>
      <c r="H8955" t="s">
        <v>48404</v>
      </c>
      <c r="J8955" t="s">
        <v>48406</v>
      </c>
      <c r="N8955" t="s">
        <v>637</v>
      </c>
      <c r="O8955">
        <v>75771</v>
      </c>
      <c r="P8955" t="s">
        <v>50</v>
      </c>
      <c r="U8955" s="1">
        <v>44974</v>
      </c>
      <c r="V8955" s="1">
        <v>44974</v>
      </c>
      <c r="AC8955" t="s">
        <v>53</v>
      </c>
      <c r="AD8955">
        <v>2969541209</v>
      </c>
      <c r="AE8955" s="1">
        <v>39927.613888888889</v>
      </c>
      <c r="AG8955" t="s">
        <v>48407</v>
      </c>
      <c r="AH8955" t="s">
        <v>51</v>
      </c>
      <c r="AJ8955" t="s">
        <v>53</v>
      </c>
      <c r="AO8955" t="s">
        <v>8142</v>
      </c>
    </row>
    <row r="8956" spans="1:43" x14ac:dyDescent="0.35">
      <c r="A8956" t="s">
        <v>48408</v>
      </c>
      <c r="B8956" t="s">
        <v>48409</v>
      </c>
      <c r="C8956" t="s">
        <v>1234</v>
      </c>
      <c r="F8956" t="s">
        <v>48410</v>
      </c>
      <c r="H8956" t="s">
        <v>48408</v>
      </c>
      <c r="J8956" t="s">
        <v>40955</v>
      </c>
      <c r="K8956" t="s">
        <v>48411</v>
      </c>
      <c r="M8956" t="s">
        <v>2378</v>
      </c>
      <c r="N8956" t="s">
        <v>65</v>
      </c>
      <c r="O8956">
        <v>80524</v>
      </c>
      <c r="P8956" t="s">
        <v>50</v>
      </c>
      <c r="U8956" s="1">
        <v>44974</v>
      </c>
      <c r="V8956" s="1">
        <v>44974</v>
      </c>
      <c r="W8956" s="1">
        <v>44974.340277777781</v>
      </c>
      <c r="X8956" s="1">
        <v>44974.340277777781</v>
      </c>
      <c r="AC8956" t="s">
        <v>53</v>
      </c>
      <c r="AD8956">
        <v>2969479668</v>
      </c>
      <c r="AE8956" s="1">
        <v>37405</v>
      </c>
      <c r="AF8956" t="s">
        <v>11970</v>
      </c>
      <c r="AG8956" t="s">
        <v>48412</v>
      </c>
      <c r="AH8956" t="s">
        <v>51</v>
      </c>
      <c r="AJ8956" t="s">
        <v>53</v>
      </c>
      <c r="AL8956" t="s">
        <v>68</v>
      </c>
      <c r="AO8956" t="s">
        <v>5443</v>
      </c>
      <c r="AP8956" s="1">
        <v>45469.636805555558</v>
      </c>
    </row>
    <row r="8957" spans="1:43" x14ac:dyDescent="0.35">
      <c r="A8957" t="s">
        <v>48413</v>
      </c>
      <c r="B8957" t="s">
        <v>48414</v>
      </c>
      <c r="C8957" t="s">
        <v>48415</v>
      </c>
      <c r="F8957" t="s">
        <v>48416</v>
      </c>
      <c r="H8957" t="s">
        <v>48417</v>
      </c>
      <c r="J8957" t="s">
        <v>5239</v>
      </c>
      <c r="K8957" t="s">
        <v>5218</v>
      </c>
      <c r="M8957" t="s">
        <v>2783</v>
      </c>
      <c r="N8957" t="s">
        <v>264</v>
      </c>
      <c r="O8957">
        <v>77269</v>
      </c>
      <c r="P8957" t="s">
        <v>50</v>
      </c>
      <c r="U8957" s="1">
        <v>44974</v>
      </c>
      <c r="V8957" s="1">
        <v>44974</v>
      </c>
      <c r="W8957" s="1">
        <v>44974.370833333334</v>
      </c>
      <c r="X8957" s="1">
        <v>44974.370833333334</v>
      </c>
      <c r="AC8957" t="s">
        <v>51</v>
      </c>
      <c r="AD8957">
        <v>2969475162</v>
      </c>
      <c r="AE8957" s="1">
        <v>37147</v>
      </c>
      <c r="AF8957" t="s">
        <v>5241</v>
      </c>
      <c r="AG8957" t="s">
        <v>48418</v>
      </c>
      <c r="AH8957" t="s">
        <v>51</v>
      </c>
      <c r="AJ8957" t="s">
        <v>53</v>
      </c>
      <c r="AL8957" t="s">
        <v>78</v>
      </c>
      <c r="AO8957" t="s">
        <v>5443</v>
      </c>
      <c r="AP8957" s="1">
        <v>45167.181250000001</v>
      </c>
    </row>
    <row r="8958" spans="1:43" x14ac:dyDescent="0.35">
      <c r="A8958" t="s">
        <v>48419</v>
      </c>
      <c r="B8958" t="s">
        <v>48420</v>
      </c>
      <c r="C8958" t="s">
        <v>424</v>
      </c>
      <c r="F8958" t="s">
        <v>48421</v>
      </c>
      <c r="H8958" t="s">
        <v>48422</v>
      </c>
      <c r="J8958" t="s">
        <v>5239</v>
      </c>
      <c r="P8958" t="s">
        <v>50</v>
      </c>
      <c r="U8958" s="1">
        <v>44974</v>
      </c>
      <c r="V8958" s="1">
        <v>44974</v>
      </c>
      <c r="AC8958" t="s">
        <v>53</v>
      </c>
      <c r="AD8958">
        <v>2969475162</v>
      </c>
      <c r="AE8958" s="1">
        <v>37147</v>
      </c>
      <c r="AG8958" t="s">
        <v>48423</v>
      </c>
      <c r="AH8958" t="s">
        <v>51</v>
      </c>
      <c r="AJ8958" t="s">
        <v>53</v>
      </c>
      <c r="AO8958" t="s">
        <v>8142</v>
      </c>
    </row>
    <row r="8959" spans="1:43" x14ac:dyDescent="0.35">
      <c r="A8959" t="s">
        <v>48424</v>
      </c>
      <c r="B8959" t="s">
        <v>31577</v>
      </c>
      <c r="C8959" t="s">
        <v>7633</v>
      </c>
      <c r="F8959" t="s">
        <v>48425</v>
      </c>
      <c r="H8959" t="s">
        <v>48424</v>
      </c>
      <c r="J8959" t="s">
        <v>13574</v>
      </c>
      <c r="N8959" t="s">
        <v>42153</v>
      </c>
      <c r="O8959">
        <v>4502</v>
      </c>
      <c r="P8959" t="s">
        <v>19709</v>
      </c>
      <c r="U8959" s="1">
        <v>44974</v>
      </c>
      <c r="V8959" s="1">
        <v>44974</v>
      </c>
      <c r="AC8959" t="s">
        <v>53</v>
      </c>
      <c r="AD8959">
        <v>2969823183</v>
      </c>
      <c r="AE8959" s="1">
        <v>43312.453472222223</v>
      </c>
      <c r="AG8959" t="s">
        <v>48426</v>
      </c>
      <c r="AH8959" t="s">
        <v>51</v>
      </c>
      <c r="AJ8959" t="s">
        <v>53</v>
      </c>
      <c r="AO8959" t="s">
        <v>8142</v>
      </c>
    </row>
    <row r="8960" spans="1:43" x14ac:dyDescent="0.35">
      <c r="A8960" t="s">
        <v>48427</v>
      </c>
      <c r="B8960" t="s">
        <v>48428</v>
      </c>
      <c r="C8960" t="s">
        <v>48429</v>
      </c>
      <c r="F8960" t="s">
        <v>48430</v>
      </c>
      <c r="H8960" t="s">
        <v>48431</v>
      </c>
      <c r="J8960" t="s">
        <v>48432</v>
      </c>
      <c r="P8960" t="s">
        <v>17899</v>
      </c>
      <c r="U8960" s="1">
        <v>44974</v>
      </c>
      <c r="V8960" s="1">
        <v>44974</v>
      </c>
      <c r="AC8960" t="s">
        <v>53</v>
      </c>
      <c r="AD8960">
        <v>2969823183</v>
      </c>
      <c r="AE8960" s="1">
        <v>43312.453472222223</v>
      </c>
      <c r="AG8960" t="s">
        <v>48433</v>
      </c>
      <c r="AH8960" t="s">
        <v>51</v>
      </c>
      <c r="AJ8960" t="s">
        <v>53</v>
      </c>
      <c r="AO8960" t="s">
        <v>8142</v>
      </c>
    </row>
    <row r="8961" spans="1:43" x14ac:dyDescent="0.35">
      <c r="A8961" t="s">
        <v>48434</v>
      </c>
      <c r="B8961" t="s">
        <v>48435</v>
      </c>
      <c r="C8961" t="s">
        <v>48436</v>
      </c>
      <c r="F8961">
        <v>4324480589</v>
      </c>
      <c r="H8961" t="s">
        <v>48434</v>
      </c>
      <c r="K8961" t="s">
        <v>48437</v>
      </c>
      <c r="M8961" t="s">
        <v>35551</v>
      </c>
      <c r="N8961" t="s">
        <v>798</v>
      </c>
      <c r="O8961">
        <v>77029</v>
      </c>
      <c r="P8961" t="s">
        <v>50</v>
      </c>
      <c r="U8961" s="1">
        <v>44974</v>
      </c>
      <c r="V8961" s="1">
        <v>44974</v>
      </c>
      <c r="AC8961" t="s">
        <v>53</v>
      </c>
      <c r="AG8961" t="s">
        <v>48438</v>
      </c>
      <c r="AH8961" t="s">
        <v>51</v>
      </c>
      <c r="AJ8961" t="s">
        <v>53</v>
      </c>
      <c r="AO8961" t="s">
        <v>5443</v>
      </c>
    </row>
    <row r="8962" spans="1:43" x14ac:dyDescent="0.35">
      <c r="A8962" t="s">
        <v>48439</v>
      </c>
      <c r="B8962" t="s">
        <v>9083</v>
      </c>
      <c r="C8962" t="s">
        <v>3554</v>
      </c>
      <c r="F8962" t="s">
        <v>48440</v>
      </c>
      <c r="H8962" t="s">
        <v>48441</v>
      </c>
      <c r="K8962" t="s">
        <v>48442</v>
      </c>
      <c r="M8962" t="s">
        <v>2652</v>
      </c>
      <c r="N8962" t="s">
        <v>798</v>
      </c>
      <c r="O8962">
        <v>79763</v>
      </c>
      <c r="P8962" t="s">
        <v>50</v>
      </c>
      <c r="U8962" s="1">
        <v>44974</v>
      </c>
      <c r="V8962" s="1">
        <v>44974</v>
      </c>
      <c r="AC8962" t="s">
        <v>51</v>
      </c>
      <c r="AG8962" t="s">
        <v>48443</v>
      </c>
      <c r="AH8962" t="s">
        <v>51</v>
      </c>
      <c r="AJ8962" t="s">
        <v>53</v>
      </c>
      <c r="AL8962" t="s">
        <v>68</v>
      </c>
      <c r="AO8962" t="s">
        <v>5443</v>
      </c>
    </row>
    <row r="8963" spans="1:43" x14ac:dyDescent="0.35">
      <c r="A8963" t="s">
        <v>48444</v>
      </c>
      <c r="B8963" t="s">
        <v>10425</v>
      </c>
      <c r="C8963" t="s">
        <v>34669</v>
      </c>
      <c r="F8963" t="s">
        <v>48445</v>
      </c>
      <c r="H8963" t="s">
        <v>48446</v>
      </c>
      <c r="J8963" t="s">
        <v>5968</v>
      </c>
      <c r="N8963" t="s">
        <v>4526</v>
      </c>
      <c r="O8963">
        <v>85546</v>
      </c>
      <c r="P8963" t="s">
        <v>50</v>
      </c>
      <c r="U8963" s="1">
        <v>44974</v>
      </c>
      <c r="V8963" s="1">
        <v>44974</v>
      </c>
      <c r="AC8963" t="s">
        <v>53</v>
      </c>
      <c r="AD8963">
        <v>2969480780</v>
      </c>
      <c r="AE8963" s="1">
        <v>37467</v>
      </c>
      <c r="AG8963" t="s">
        <v>48447</v>
      </c>
      <c r="AH8963" t="s">
        <v>51</v>
      </c>
      <c r="AJ8963" t="s">
        <v>53</v>
      </c>
      <c r="AO8963" t="s">
        <v>5443</v>
      </c>
    </row>
    <row r="8964" spans="1:43" x14ac:dyDescent="0.35">
      <c r="A8964" t="s">
        <v>48448</v>
      </c>
      <c r="B8964" t="s">
        <v>48449</v>
      </c>
      <c r="C8964" t="s">
        <v>1564</v>
      </c>
      <c r="F8964" t="s">
        <v>48450</v>
      </c>
      <c r="H8964" t="s">
        <v>48451</v>
      </c>
      <c r="J8964" t="s">
        <v>48452</v>
      </c>
      <c r="K8964" t="s">
        <v>48453</v>
      </c>
      <c r="M8964" t="s">
        <v>19469</v>
      </c>
      <c r="N8964" t="s">
        <v>65</v>
      </c>
      <c r="O8964">
        <v>80424</v>
      </c>
      <c r="P8964" t="s">
        <v>50</v>
      </c>
      <c r="U8964" s="1">
        <v>44974</v>
      </c>
      <c r="V8964" s="1">
        <v>44974</v>
      </c>
      <c r="W8964" s="1">
        <v>44974.651388888888</v>
      </c>
      <c r="X8964" s="1">
        <v>44974.651388888888</v>
      </c>
      <c r="AC8964" t="s">
        <v>51</v>
      </c>
      <c r="AD8964">
        <v>2969892117</v>
      </c>
      <c r="AE8964" s="1">
        <v>43630.417361111111</v>
      </c>
      <c r="AF8964" t="s">
        <v>48454</v>
      </c>
      <c r="AG8964" t="s">
        <v>48455</v>
      </c>
      <c r="AH8964" t="s">
        <v>51</v>
      </c>
      <c r="AJ8964" t="s">
        <v>53</v>
      </c>
      <c r="AL8964" t="s">
        <v>68</v>
      </c>
      <c r="AO8964" t="s">
        <v>5443</v>
      </c>
      <c r="AP8964" s="1">
        <v>44977.429166666669</v>
      </c>
      <c r="AQ8964" s="1">
        <v>44977.425694444442</v>
      </c>
    </row>
    <row r="8965" spans="1:43" x14ac:dyDescent="0.35">
      <c r="A8965" t="s">
        <v>48456</v>
      </c>
      <c r="B8965" t="s">
        <v>48457</v>
      </c>
      <c r="C8965" t="s">
        <v>48458</v>
      </c>
      <c r="F8965" t="s">
        <v>48459</v>
      </c>
      <c r="H8965" t="s">
        <v>48460</v>
      </c>
      <c r="J8965" t="s">
        <v>48092</v>
      </c>
      <c r="K8965" t="s">
        <v>48461</v>
      </c>
      <c r="M8965" t="s">
        <v>18360</v>
      </c>
      <c r="N8965" t="s">
        <v>13866</v>
      </c>
      <c r="O8965">
        <v>54968</v>
      </c>
      <c r="P8965" t="s">
        <v>50</v>
      </c>
      <c r="U8965" s="1">
        <v>44974</v>
      </c>
      <c r="V8965" s="1">
        <v>44974</v>
      </c>
      <c r="AC8965" t="s">
        <v>53</v>
      </c>
      <c r="AD8965">
        <v>2972364977</v>
      </c>
      <c r="AE8965" s="1">
        <v>44965.430555555555</v>
      </c>
      <c r="AG8965" t="s">
        <v>48462</v>
      </c>
      <c r="AH8965" t="s">
        <v>51</v>
      </c>
      <c r="AJ8965" t="s">
        <v>53</v>
      </c>
      <c r="AO8965" t="s">
        <v>8142</v>
      </c>
    </row>
    <row r="8966" spans="1:43" x14ac:dyDescent="0.35">
      <c r="A8966" t="s">
        <v>48463</v>
      </c>
      <c r="B8966" t="s">
        <v>48464</v>
      </c>
      <c r="C8966" t="s">
        <v>48465</v>
      </c>
      <c r="F8966" t="s">
        <v>48466</v>
      </c>
      <c r="H8966" t="s">
        <v>48463</v>
      </c>
      <c r="J8966" t="s">
        <v>4293</v>
      </c>
      <c r="K8966" t="s">
        <v>48467</v>
      </c>
      <c r="M8966" t="s">
        <v>18874</v>
      </c>
      <c r="N8966" t="s">
        <v>798</v>
      </c>
      <c r="O8966">
        <v>78254</v>
      </c>
      <c r="P8966" t="s">
        <v>50</v>
      </c>
      <c r="U8966" s="1">
        <v>44974</v>
      </c>
      <c r="V8966" s="1">
        <v>44974</v>
      </c>
      <c r="W8966" s="1">
        <v>44974.50277777778</v>
      </c>
      <c r="X8966" s="1">
        <v>44974.50277777778</v>
      </c>
      <c r="AC8966" t="s">
        <v>51</v>
      </c>
      <c r="AD8966">
        <v>2969634929</v>
      </c>
      <c r="AE8966" s="1">
        <v>41799.665972222225</v>
      </c>
      <c r="AF8966" t="s">
        <v>4296</v>
      </c>
      <c r="AG8966" t="s">
        <v>48468</v>
      </c>
      <c r="AH8966" t="s">
        <v>51</v>
      </c>
      <c r="AJ8966" t="s">
        <v>53</v>
      </c>
      <c r="AL8966" t="s">
        <v>68</v>
      </c>
      <c r="AO8966" t="s">
        <v>5443</v>
      </c>
      <c r="AP8966" s="1">
        <v>45469.681250000001</v>
      </c>
    </row>
    <row r="8967" spans="1:43" x14ac:dyDescent="0.35">
      <c r="A8967" t="s">
        <v>48469</v>
      </c>
      <c r="B8967" t="s">
        <v>42598</v>
      </c>
      <c r="C8967" t="s">
        <v>1499</v>
      </c>
      <c r="F8967" t="s">
        <v>48470</v>
      </c>
      <c r="H8967" t="s">
        <v>48471</v>
      </c>
      <c r="J8967" t="s">
        <v>4293</v>
      </c>
      <c r="K8967" t="s">
        <v>48472</v>
      </c>
      <c r="M8967" t="s">
        <v>21285</v>
      </c>
      <c r="N8967" t="s">
        <v>65</v>
      </c>
      <c r="O8967">
        <v>80241</v>
      </c>
      <c r="P8967" t="s">
        <v>50</v>
      </c>
      <c r="U8967" s="1">
        <v>44974</v>
      </c>
      <c r="V8967" s="1">
        <v>44974</v>
      </c>
      <c r="W8967" s="1">
        <v>44974.493055555555</v>
      </c>
      <c r="X8967" s="1">
        <v>44974.493055555555</v>
      </c>
      <c r="AC8967" t="s">
        <v>53</v>
      </c>
      <c r="AD8967">
        <v>2969634929</v>
      </c>
      <c r="AE8967" s="1">
        <v>41799.665972222225</v>
      </c>
      <c r="AF8967" t="s">
        <v>4296</v>
      </c>
      <c r="AG8967" t="s">
        <v>48473</v>
      </c>
      <c r="AH8967" t="s">
        <v>51</v>
      </c>
      <c r="AJ8967" t="s">
        <v>53</v>
      </c>
      <c r="AL8967" t="s">
        <v>68</v>
      </c>
      <c r="AO8967" t="s">
        <v>5443</v>
      </c>
      <c r="AP8967" s="1">
        <v>44974.552083333336</v>
      </c>
    </row>
    <row r="8968" spans="1:43" x14ac:dyDescent="0.35">
      <c r="A8968" t="s">
        <v>48474</v>
      </c>
      <c r="B8968" t="s">
        <v>48475</v>
      </c>
      <c r="C8968" t="s">
        <v>775</v>
      </c>
      <c r="H8968" t="s">
        <v>48474</v>
      </c>
      <c r="J8968" t="s">
        <v>4293</v>
      </c>
      <c r="K8968" t="s">
        <v>7511</v>
      </c>
      <c r="M8968" t="s">
        <v>298</v>
      </c>
      <c r="N8968" t="s">
        <v>213</v>
      </c>
      <c r="O8968" t="s">
        <v>7513</v>
      </c>
      <c r="P8968" t="s">
        <v>50</v>
      </c>
      <c r="U8968" s="1">
        <v>44974</v>
      </c>
      <c r="V8968" s="1">
        <v>44974</v>
      </c>
      <c r="W8968" s="1">
        <v>44974.491666666669</v>
      </c>
      <c r="X8968" s="1">
        <v>44974.491666666669</v>
      </c>
      <c r="AC8968" t="s">
        <v>51</v>
      </c>
      <c r="AD8968">
        <v>2969634929</v>
      </c>
      <c r="AE8968" s="1">
        <v>41799.665972222225</v>
      </c>
      <c r="AF8968" t="s">
        <v>4296</v>
      </c>
      <c r="AG8968" t="s">
        <v>48476</v>
      </c>
      <c r="AH8968" t="s">
        <v>51</v>
      </c>
      <c r="AJ8968" t="s">
        <v>53</v>
      </c>
      <c r="AL8968" t="s">
        <v>68</v>
      </c>
      <c r="AO8968" t="s">
        <v>5443</v>
      </c>
      <c r="AP8968" s="1">
        <v>44974.490277777775</v>
      </c>
    </row>
    <row r="8969" spans="1:43" x14ac:dyDescent="0.35">
      <c r="A8969" t="s">
        <v>48477</v>
      </c>
      <c r="B8969" t="s">
        <v>48478</v>
      </c>
      <c r="C8969" t="s">
        <v>1686</v>
      </c>
      <c r="F8969" t="s">
        <v>48479</v>
      </c>
      <c r="H8969" t="s">
        <v>48480</v>
      </c>
      <c r="J8969" t="s">
        <v>4293</v>
      </c>
      <c r="K8969" t="s">
        <v>45303</v>
      </c>
      <c r="M8969" t="s">
        <v>35923</v>
      </c>
      <c r="N8969" t="s">
        <v>10487</v>
      </c>
      <c r="O8969">
        <v>71108</v>
      </c>
      <c r="P8969" t="s">
        <v>50</v>
      </c>
      <c r="U8969" s="1">
        <v>44974</v>
      </c>
      <c r="V8969" s="1">
        <v>44974</v>
      </c>
      <c r="W8969" s="1">
        <v>44974.491666666669</v>
      </c>
      <c r="X8969" s="1">
        <v>44974.491666666669</v>
      </c>
      <c r="AC8969" t="s">
        <v>51</v>
      </c>
      <c r="AD8969">
        <v>2969634929</v>
      </c>
      <c r="AE8969" s="1">
        <v>41799.665972222225</v>
      </c>
      <c r="AF8969" t="s">
        <v>4296</v>
      </c>
      <c r="AG8969" t="s">
        <v>48481</v>
      </c>
      <c r="AH8969" t="s">
        <v>51</v>
      </c>
      <c r="AJ8969" t="s">
        <v>53</v>
      </c>
      <c r="AL8969" t="s">
        <v>68</v>
      </c>
      <c r="AO8969" t="s">
        <v>5443</v>
      </c>
      <c r="AP8969" s="1">
        <v>44974.490972222222</v>
      </c>
    </row>
    <row r="8970" spans="1:43" x14ac:dyDescent="0.35">
      <c r="A8970" t="s">
        <v>48482</v>
      </c>
      <c r="B8970" t="s">
        <v>22913</v>
      </c>
      <c r="C8970" t="s">
        <v>48483</v>
      </c>
      <c r="F8970" t="s">
        <v>48484</v>
      </c>
      <c r="H8970" t="s">
        <v>48482</v>
      </c>
      <c r="J8970" t="s">
        <v>4293</v>
      </c>
      <c r="K8970" t="s">
        <v>48485</v>
      </c>
      <c r="M8970" t="s">
        <v>18874</v>
      </c>
      <c r="N8970" t="s">
        <v>798</v>
      </c>
      <c r="O8970">
        <v>78253</v>
      </c>
      <c r="P8970" t="s">
        <v>50</v>
      </c>
      <c r="U8970" s="1">
        <v>44974</v>
      </c>
      <c r="V8970" s="1">
        <v>44974</v>
      </c>
      <c r="W8970" s="1">
        <v>44974.476388888892</v>
      </c>
      <c r="X8970" s="1">
        <v>44974.476388888892</v>
      </c>
      <c r="AC8970" t="s">
        <v>53</v>
      </c>
      <c r="AD8970">
        <v>2969634929</v>
      </c>
      <c r="AE8970" s="1">
        <v>41799.665972222225</v>
      </c>
      <c r="AF8970" t="s">
        <v>4296</v>
      </c>
      <c r="AG8970" t="s">
        <v>48486</v>
      </c>
      <c r="AH8970" t="s">
        <v>51</v>
      </c>
      <c r="AJ8970" t="s">
        <v>53</v>
      </c>
      <c r="AL8970" t="s">
        <v>68</v>
      </c>
      <c r="AO8970" t="s">
        <v>5443</v>
      </c>
      <c r="AP8970" s="1">
        <v>45182.847222222219</v>
      </c>
    </row>
    <row r="8971" spans="1:43" x14ac:dyDescent="0.35">
      <c r="A8971" t="s">
        <v>48487</v>
      </c>
      <c r="B8971" t="s">
        <v>48488</v>
      </c>
      <c r="C8971" t="s">
        <v>443</v>
      </c>
      <c r="H8971" t="s">
        <v>48487</v>
      </c>
      <c r="J8971" t="s">
        <v>4293</v>
      </c>
      <c r="K8971" t="s">
        <v>48489</v>
      </c>
      <c r="M8971" t="s">
        <v>159</v>
      </c>
      <c r="N8971" t="s">
        <v>287</v>
      </c>
      <c r="O8971">
        <v>80906</v>
      </c>
      <c r="P8971" t="s">
        <v>50</v>
      </c>
      <c r="U8971" s="1">
        <v>44974</v>
      </c>
      <c r="V8971" s="1">
        <v>44974</v>
      </c>
      <c r="W8971" s="1">
        <v>44974.491666666669</v>
      </c>
      <c r="X8971" s="1">
        <v>44974.491666666669</v>
      </c>
      <c r="AC8971" t="s">
        <v>51</v>
      </c>
      <c r="AD8971">
        <v>2969634929</v>
      </c>
      <c r="AE8971" s="1">
        <v>41799.665972222225</v>
      </c>
      <c r="AF8971" t="s">
        <v>4296</v>
      </c>
      <c r="AG8971" t="s">
        <v>48490</v>
      </c>
      <c r="AH8971" t="s">
        <v>51</v>
      </c>
      <c r="AJ8971" t="s">
        <v>53</v>
      </c>
      <c r="AL8971" t="s">
        <v>68</v>
      </c>
      <c r="AO8971" t="s">
        <v>5443</v>
      </c>
      <c r="AP8971" s="1">
        <v>45008.526388888888</v>
      </c>
    </row>
    <row r="8972" spans="1:43" x14ac:dyDescent="0.35">
      <c r="A8972" t="s">
        <v>48491</v>
      </c>
      <c r="B8972" t="s">
        <v>23299</v>
      </c>
      <c r="C8972" t="s">
        <v>218</v>
      </c>
      <c r="F8972" t="s">
        <v>48492</v>
      </c>
      <c r="H8972" t="s">
        <v>48491</v>
      </c>
      <c r="J8972" t="s">
        <v>48493</v>
      </c>
      <c r="K8972" t="s">
        <v>48494</v>
      </c>
      <c r="M8972" t="s">
        <v>129</v>
      </c>
      <c r="N8972" t="s">
        <v>65</v>
      </c>
      <c r="O8972">
        <v>81004</v>
      </c>
      <c r="P8972" t="s">
        <v>50</v>
      </c>
      <c r="U8972" s="1">
        <v>44974</v>
      </c>
      <c r="V8972" s="1">
        <v>44974</v>
      </c>
      <c r="W8972" s="1">
        <v>44974.730555555558</v>
      </c>
      <c r="X8972" s="1">
        <v>44974.730555555558</v>
      </c>
      <c r="AC8972" t="s">
        <v>53</v>
      </c>
      <c r="AD8972">
        <v>1000000001</v>
      </c>
      <c r="AE8972" s="1">
        <v>39973.351388888892</v>
      </c>
      <c r="AF8972" t="s">
        <v>3377</v>
      </c>
      <c r="AG8972" t="s">
        <v>48495</v>
      </c>
      <c r="AH8972" t="s">
        <v>51</v>
      </c>
      <c r="AJ8972" t="s">
        <v>53</v>
      </c>
      <c r="AL8972" t="s">
        <v>78</v>
      </c>
      <c r="AO8972" t="s">
        <v>5443</v>
      </c>
      <c r="AP8972" s="1">
        <v>45328.771527777775</v>
      </c>
    </row>
    <row r="8973" spans="1:43" x14ac:dyDescent="0.35">
      <c r="A8973" t="s">
        <v>48496</v>
      </c>
      <c r="B8973" t="s">
        <v>13910</v>
      </c>
      <c r="C8973" t="s">
        <v>9644</v>
      </c>
      <c r="F8973" t="s">
        <v>48497</v>
      </c>
      <c r="H8973" t="s">
        <v>48496</v>
      </c>
      <c r="J8973" t="s">
        <v>48498</v>
      </c>
      <c r="M8973" t="s">
        <v>154</v>
      </c>
      <c r="N8973" t="s">
        <v>287</v>
      </c>
      <c r="O8973">
        <v>80531</v>
      </c>
      <c r="P8973" t="s">
        <v>50</v>
      </c>
      <c r="U8973" s="1">
        <v>44974</v>
      </c>
      <c r="V8973" s="1">
        <v>44974</v>
      </c>
      <c r="W8973" s="1">
        <v>44974.612500000003</v>
      </c>
      <c r="X8973" s="1">
        <v>44974.612500000003</v>
      </c>
      <c r="AC8973" t="s">
        <v>53</v>
      </c>
      <c r="AD8973">
        <v>1000000001</v>
      </c>
      <c r="AE8973" s="1">
        <v>39973.351388888892</v>
      </c>
      <c r="AF8973" t="s">
        <v>3377</v>
      </c>
      <c r="AG8973" t="s">
        <v>48499</v>
      </c>
      <c r="AH8973" t="s">
        <v>51</v>
      </c>
      <c r="AJ8973" t="s">
        <v>53</v>
      </c>
      <c r="AL8973" t="s">
        <v>78</v>
      </c>
      <c r="AO8973" t="s">
        <v>8142</v>
      </c>
      <c r="AP8973" s="1">
        <v>45442.404166666667</v>
      </c>
    </row>
    <row r="8974" spans="1:43" x14ac:dyDescent="0.35">
      <c r="A8974" t="s">
        <v>48500</v>
      </c>
      <c r="B8974" t="s">
        <v>31652</v>
      </c>
      <c r="C8974" t="s">
        <v>48501</v>
      </c>
      <c r="F8974" t="s">
        <v>48502</v>
      </c>
      <c r="H8974" t="s">
        <v>48500</v>
      </c>
      <c r="J8974" t="s">
        <v>48503</v>
      </c>
      <c r="K8974" t="s">
        <v>48504</v>
      </c>
      <c r="M8974" t="s">
        <v>4380</v>
      </c>
      <c r="N8974" t="s">
        <v>65</v>
      </c>
      <c r="O8974">
        <v>81415</v>
      </c>
      <c r="P8974" t="s">
        <v>50</v>
      </c>
      <c r="U8974" s="1">
        <v>44974</v>
      </c>
      <c r="V8974" s="1">
        <v>44974</v>
      </c>
      <c r="W8974" s="1">
        <v>44974.611111111109</v>
      </c>
      <c r="X8974" s="1">
        <v>44974.611111111109</v>
      </c>
      <c r="AC8974" t="s">
        <v>53</v>
      </c>
      <c r="AD8974">
        <v>1000000001</v>
      </c>
      <c r="AE8974" s="1">
        <v>39973.351388888892</v>
      </c>
      <c r="AF8974" t="s">
        <v>3377</v>
      </c>
      <c r="AG8974" t="s">
        <v>48505</v>
      </c>
      <c r="AH8974" t="s">
        <v>51</v>
      </c>
      <c r="AJ8974" t="s">
        <v>53</v>
      </c>
      <c r="AL8974" t="s">
        <v>78</v>
      </c>
      <c r="AO8974" t="s">
        <v>5443</v>
      </c>
      <c r="AP8974" s="1">
        <v>44974.609722222223</v>
      </c>
    </row>
    <row r="8975" spans="1:43" x14ac:dyDescent="0.35">
      <c r="A8975" t="s">
        <v>48506</v>
      </c>
      <c r="B8975" t="s">
        <v>4903</v>
      </c>
      <c r="C8975" t="s">
        <v>48507</v>
      </c>
      <c r="F8975" t="s">
        <v>48508</v>
      </c>
      <c r="H8975" t="s">
        <v>48506</v>
      </c>
      <c r="J8975" t="s">
        <v>48509</v>
      </c>
      <c r="K8975" t="s">
        <v>48510</v>
      </c>
      <c r="M8975" t="s">
        <v>48511</v>
      </c>
      <c r="N8975" t="s">
        <v>798</v>
      </c>
      <c r="O8975">
        <v>76636</v>
      </c>
      <c r="P8975" t="s">
        <v>50</v>
      </c>
      <c r="U8975" s="1">
        <v>44974</v>
      </c>
      <c r="V8975" s="1">
        <v>44974</v>
      </c>
      <c r="W8975" s="1">
        <v>44974.484722222223</v>
      </c>
      <c r="X8975" s="1">
        <v>44974.484722222223</v>
      </c>
      <c r="AC8975" t="s">
        <v>53</v>
      </c>
      <c r="AD8975">
        <v>1000000001</v>
      </c>
      <c r="AE8975" s="1">
        <v>39973.351388888892</v>
      </c>
      <c r="AF8975" t="s">
        <v>3377</v>
      </c>
      <c r="AG8975" t="s">
        <v>48512</v>
      </c>
      <c r="AH8975" t="s">
        <v>51</v>
      </c>
      <c r="AJ8975" t="s">
        <v>53</v>
      </c>
      <c r="AL8975" t="s">
        <v>78</v>
      </c>
      <c r="AO8975" t="s">
        <v>5443</v>
      </c>
      <c r="AP8975" s="1">
        <v>44974.48333333333</v>
      </c>
    </row>
    <row r="8976" spans="1:43" x14ac:dyDescent="0.35">
      <c r="A8976" t="s">
        <v>48513</v>
      </c>
      <c r="B8976" t="s">
        <v>48514</v>
      </c>
      <c r="C8976" t="s">
        <v>116</v>
      </c>
      <c r="F8976" t="s">
        <v>48515</v>
      </c>
      <c r="H8976" t="s">
        <v>48513</v>
      </c>
      <c r="J8976" t="s">
        <v>48516</v>
      </c>
      <c r="N8976" t="s">
        <v>287</v>
      </c>
      <c r="O8976">
        <v>81303</v>
      </c>
      <c r="P8976" t="s">
        <v>50</v>
      </c>
      <c r="U8976" s="1">
        <v>44974</v>
      </c>
      <c r="V8976" s="1">
        <v>44974</v>
      </c>
      <c r="W8976" s="1">
        <v>44974.355555555558</v>
      </c>
      <c r="X8976" s="1">
        <v>44974.355555555558</v>
      </c>
      <c r="AC8976" t="s">
        <v>53</v>
      </c>
      <c r="AD8976">
        <v>1000000001</v>
      </c>
      <c r="AE8976" s="1">
        <v>39973.351388888892</v>
      </c>
      <c r="AF8976" t="s">
        <v>3377</v>
      </c>
      <c r="AG8976" t="s">
        <v>48517</v>
      </c>
      <c r="AH8976" t="s">
        <v>51</v>
      </c>
      <c r="AJ8976" t="s">
        <v>53</v>
      </c>
      <c r="AL8976" t="s">
        <v>78</v>
      </c>
      <c r="AO8976" t="s">
        <v>8142</v>
      </c>
    </row>
    <row r="8977" spans="1:43" x14ac:dyDescent="0.35">
      <c r="A8977" t="s">
        <v>48518</v>
      </c>
      <c r="B8977" t="s">
        <v>17663</v>
      </c>
      <c r="C8977" t="s">
        <v>46694</v>
      </c>
      <c r="F8977" t="s">
        <v>34355</v>
      </c>
      <c r="H8977" t="s">
        <v>48519</v>
      </c>
      <c r="J8977" t="s">
        <v>12949</v>
      </c>
      <c r="K8977" t="s">
        <v>20519</v>
      </c>
      <c r="M8977" t="s">
        <v>12925</v>
      </c>
      <c r="N8977" t="s">
        <v>12926</v>
      </c>
      <c r="O8977">
        <v>47842</v>
      </c>
      <c r="P8977" t="s">
        <v>50</v>
      </c>
      <c r="U8977" s="1">
        <v>44974</v>
      </c>
      <c r="V8977" s="1">
        <v>44974</v>
      </c>
      <c r="AC8977" t="s">
        <v>53</v>
      </c>
      <c r="AD8977">
        <v>2969735272</v>
      </c>
      <c r="AE8977" s="1">
        <v>42845.40902777778</v>
      </c>
      <c r="AG8977" t="s">
        <v>48520</v>
      </c>
      <c r="AH8977" t="s">
        <v>51</v>
      </c>
      <c r="AJ8977" t="s">
        <v>53</v>
      </c>
      <c r="AO8977" t="s">
        <v>8142</v>
      </c>
    </row>
    <row r="8978" spans="1:43" x14ac:dyDescent="0.35">
      <c r="A8978" t="s">
        <v>48521</v>
      </c>
      <c r="B8978" t="s">
        <v>3371</v>
      </c>
      <c r="C8978" t="s">
        <v>860</v>
      </c>
      <c r="F8978" t="s">
        <v>48522</v>
      </c>
      <c r="H8978" t="s">
        <v>48523</v>
      </c>
      <c r="J8978" t="s">
        <v>4293</v>
      </c>
      <c r="K8978" t="s">
        <v>48524</v>
      </c>
      <c r="M8978" t="s">
        <v>48525</v>
      </c>
      <c r="N8978" t="s">
        <v>798</v>
      </c>
      <c r="O8978">
        <v>75860</v>
      </c>
      <c r="P8978" t="s">
        <v>50</v>
      </c>
      <c r="U8978" s="1">
        <v>44974</v>
      </c>
      <c r="V8978" s="1">
        <v>44974</v>
      </c>
      <c r="W8978" s="1">
        <v>44974.490277777775</v>
      </c>
      <c r="X8978" s="1">
        <v>44974.490277777775</v>
      </c>
      <c r="AC8978" t="s">
        <v>53</v>
      </c>
      <c r="AD8978">
        <v>2969634929</v>
      </c>
      <c r="AE8978" s="1">
        <v>41799.665972222225</v>
      </c>
      <c r="AF8978" t="s">
        <v>4296</v>
      </c>
      <c r="AG8978" t="s">
        <v>48526</v>
      </c>
      <c r="AH8978" t="s">
        <v>51</v>
      </c>
      <c r="AJ8978" t="s">
        <v>53</v>
      </c>
      <c r="AL8978" t="s">
        <v>68</v>
      </c>
      <c r="AO8978" t="s">
        <v>5443</v>
      </c>
      <c r="AP8978" s="1">
        <v>44974.493750000001</v>
      </c>
    </row>
    <row r="8979" spans="1:43" x14ac:dyDescent="0.35">
      <c r="A8979" t="s">
        <v>48527</v>
      </c>
      <c r="B8979" t="s">
        <v>48528</v>
      </c>
      <c r="C8979" t="s">
        <v>28427</v>
      </c>
      <c r="F8979">
        <f>1720-520-2380</f>
        <v>-1180</v>
      </c>
      <c r="H8979" t="s">
        <v>48527</v>
      </c>
      <c r="J8979" t="s">
        <v>48529</v>
      </c>
      <c r="K8979" t="s">
        <v>48530</v>
      </c>
      <c r="M8979" t="s">
        <v>28379</v>
      </c>
      <c r="N8979" t="s">
        <v>287</v>
      </c>
      <c r="O8979">
        <v>80466</v>
      </c>
      <c r="P8979" t="s">
        <v>50</v>
      </c>
      <c r="U8979" s="1">
        <v>44974</v>
      </c>
      <c r="V8979" s="1">
        <v>44974</v>
      </c>
      <c r="W8979" s="1">
        <v>44974.587500000001</v>
      </c>
      <c r="X8979" s="1">
        <v>44974.587500000001</v>
      </c>
      <c r="AC8979" t="s">
        <v>51</v>
      </c>
      <c r="AD8979">
        <v>2969738445</v>
      </c>
      <c r="AE8979" s="1">
        <v>42867.509027777778</v>
      </c>
      <c r="AF8979" t="s">
        <v>10687</v>
      </c>
      <c r="AG8979" t="s">
        <v>48531</v>
      </c>
      <c r="AH8979" t="s">
        <v>51</v>
      </c>
      <c r="AJ8979" t="s">
        <v>53</v>
      </c>
      <c r="AL8979" t="s">
        <v>68</v>
      </c>
      <c r="AO8979" t="s">
        <v>5443</v>
      </c>
      <c r="AP8979" s="1">
        <v>45274.482638888891</v>
      </c>
      <c r="AQ8979" s="1">
        <v>45246.601388888892</v>
      </c>
    </row>
    <row r="8980" spans="1:43" x14ac:dyDescent="0.35">
      <c r="A8980" t="s">
        <v>48532</v>
      </c>
      <c r="B8980" t="s">
        <v>34343</v>
      </c>
      <c r="C8980" t="s">
        <v>7769</v>
      </c>
      <c r="F8980" t="s">
        <v>48533</v>
      </c>
      <c r="H8980" t="s">
        <v>48532</v>
      </c>
      <c r="J8980" t="s">
        <v>11720</v>
      </c>
      <c r="K8980" t="s">
        <v>47622</v>
      </c>
      <c r="M8980" t="s">
        <v>1397</v>
      </c>
      <c r="N8980" t="s">
        <v>65</v>
      </c>
      <c r="O8980">
        <v>80403</v>
      </c>
      <c r="P8980" t="s">
        <v>50</v>
      </c>
      <c r="U8980" s="1">
        <v>44975</v>
      </c>
      <c r="V8980" s="1">
        <v>44975</v>
      </c>
      <c r="W8980" s="1">
        <v>44975.584722222222</v>
      </c>
      <c r="X8980" s="1">
        <v>44975.584722222222</v>
      </c>
      <c r="AC8980" t="s">
        <v>53</v>
      </c>
      <c r="AD8980">
        <v>2969472760</v>
      </c>
      <c r="AE8980" s="1">
        <v>36916.71597222222</v>
      </c>
      <c r="AF8980" t="s">
        <v>16003</v>
      </c>
      <c r="AG8980" t="s">
        <v>48534</v>
      </c>
      <c r="AH8980" t="s">
        <v>51</v>
      </c>
      <c r="AJ8980" t="s">
        <v>53</v>
      </c>
      <c r="AL8980" t="s">
        <v>68</v>
      </c>
      <c r="AO8980" t="s">
        <v>5443</v>
      </c>
      <c r="AP8980" s="1">
        <v>45428.6</v>
      </c>
    </row>
    <row r="8981" spans="1:43" x14ac:dyDescent="0.35">
      <c r="A8981" t="s">
        <v>48535</v>
      </c>
      <c r="B8981" t="s">
        <v>1685</v>
      </c>
      <c r="C8981" t="s">
        <v>9046</v>
      </c>
      <c r="F8981" t="s">
        <v>48536</v>
      </c>
      <c r="H8981" t="s">
        <v>48535</v>
      </c>
      <c r="J8981" t="s">
        <v>31579</v>
      </c>
      <c r="K8981" t="s">
        <v>48537</v>
      </c>
      <c r="M8981" t="s">
        <v>5343</v>
      </c>
      <c r="N8981" t="s">
        <v>798</v>
      </c>
      <c r="O8981">
        <v>79706</v>
      </c>
      <c r="P8981" t="s">
        <v>50</v>
      </c>
      <c r="U8981" s="1">
        <v>44975</v>
      </c>
      <c r="V8981" s="1">
        <v>44975</v>
      </c>
      <c r="W8981" s="1">
        <v>44977.363888888889</v>
      </c>
      <c r="X8981" s="1">
        <v>44977.363888888889</v>
      </c>
      <c r="AC8981" t="s">
        <v>53</v>
      </c>
      <c r="AD8981">
        <v>2970095592</v>
      </c>
      <c r="AE8981" s="1">
        <v>44448.553472222222</v>
      </c>
      <c r="AF8981" t="s">
        <v>48538</v>
      </c>
      <c r="AG8981" t="s">
        <v>48539</v>
      </c>
      <c r="AH8981" t="s">
        <v>51</v>
      </c>
      <c r="AJ8981" t="s">
        <v>53</v>
      </c>
      <c r="AL8981" t="s">
        <v>68</v>
      </c>
      <c r="AO8981" t="s">
        <v>5443</v>
      </c>
      <c r="AP8981" s="1">
        <v>45025.845138888886</v>
      </c>
      <c r="AQ8981" s="1">
        <v>44984.703472222223</v>
      </c>
    </row>
    <row r="8982" spans="1:43" x14ac:dyDescent="0.35">
      <c r="A8982" t="s">
        <v>48540</v>
      </c>
      <c r="B8982" t="s">
        <v>48541</v>
      </c>
      <c r="C8982" t="s">
        <v>2103</v>
      </c>
      <c r="F8982" t="s">
        <v>48542</v>
      </c>
      <c r="H8982" t="s">
        <v>48543</v>
      </c>
      <c r="J8982" t="s">
        <v>48544</v>
      </c>
      <c r="K8982" t="s">
        <v>48545</v>
      </c>
      <c r="M8982" t="s">
        <v>2652</v>
      </c>
      <c r="N8982" t="s">
        <v>798</v>
      </c>
      <c r="O8982">
        <v>79761</v>
      </c>
      <c r="P8982" t="s">
        <v>50</v>
      </c>
      <c r="U8982" s="1">
        <v>44975</v>
      </c>
      <c r="V8982" s="1">
        <v>44975</v>
      </c>
      <c r="W8982" s="1">
        <v>44975.412499999999</v>
      </c>
      <c r="X8982" s="1">
        <v>44975.412499999999</v>
      </c>
      <c r="AC8982" t="s">
        <v>53</v>
      </c>
      <c r="AD8982">
        <v>1000000001</v>
      </c>
      <c r="AE8982" s="1">
        <v>39973.351388888892</v>
      </c>
      <c r="AF8982" t="s">
        <v>3377</v>
      </c>
      <c r="AG8982" t="s">
        <v>48546</v>
      </c>
      <c r="AH8982" t="s">
        <v>51</v>
      </c>
      <c r="AJ8982" t="s">
        <v>53</v>
      </c>
      <c r="AL8982" t="s">
        <v>78</v>
      </c>
      <c r="AO8982" t="s">
        <v>5443</v>
      </c>
    </row>
    <row r="8983" spans="1:43" x14ac:dyDescent="0.35">
      <c r="A8983" t="s">
        <v>48547</v>
      </c>
      <c r="B8983" t="s">
        <v>48548</v>
      </c>
      <c r="C8983" t="s">
        <v>519</v>
      </c>
      <c r="F8983" t="s">
        <v>48549</v>
      </c>
      <c r="H8983" t="s">
        <v>48550</v>
      </c>
      <c r="J8983" t="s">
        <v>13225</v>
      </c>
      <c r="P8983" t="s">
        <v>50</v>
      </c>
      <c r="U8983" s="1">
        <v>44975</v>
      </c>
      <c r="V8983" s="1">
        <v>44975</v>
      </c>
      <c r="AC8983" t="s">
        <v>53</v>
      </c>
      <c r="AD8983">
        <v>2969519246</v>
      </c>
      <c r="AE8983" s="1">
        <v>38883.179166666669</v>
      </c>
      <c r="AG8983" t="s">
        <v>48551</v>
      </c>
      <c r="AH8983" t="s">
        <v>51</v>
      </c>
      <c r="AJ8983" t="s">
        <v>53</v>
      </c>
      <c r="AO8983" t="s">
        <v>8142</v>
      </c>
    </row>
    <row r="8984" spans="1:43" x14ac:dyDescent="0.35">
      <c r="A8984" t="s">
        <v>48552</v>
      </c>
      <c r="B8984" t="s">
        <v>48553</v>
      </c>
      <c r="C8984" t="s">
        <v>48554</v>
      </c>
      <c r="F8984" t="s">
        <v>48555</v>
      </c>
      <c r="H8984" t="s">
        <v>48552</v>
      </c>
      <c r="J8984" t="s">
        <v>48556</v>
      </c>
      <c r="N8984" t="s">
        <v>287</v>
      </c>
      <c r="O8984">
        <v>80640</v>
      </c>
      <c r="P8984" t="s">
        <v>50</v>
      </c>
      <c r="U8984" s="1">
        <v>44975</v>
      </c>
      <c r="V8984" s="1">
        <v>44975</v>
      </c>
      <c r="W8984" s="1">
        <v>44975.713888888888</v>
      </c>
      <c r="X8984" s="1">
        <v>44975.713888888888</v>
      </c>
      <c r="AC8984" t="s">
        <v>53</v>
      </c>
      <c r="AD8984">
        <v>2969535210</v>
      </c>
      <c r="AE8984" s="1">
        <v>39681.723611111112</v>
      </c>
      <c r="AF8984" t="s">
        <v>9242</v>
      </c>
      <c r="AG8984" t="s">
        <v>48557</v>
      </c>
      <c r="AH8984" t="s">
        <v>51</v>
      </c>
      <c r="AJ8984" t="s">
        <v>53</v>
      </c>
      <c r="AL8984" t="s">
        <v>68</v>
      </c>
      <c r="AO8984" t="s">
        <v>5443</v>
      </c>
      <c r="AP8984" s="1">
        <v>44975.724999999999</v>
      </c>
    </row>
    <row r="8985" spans="1:43" x14ac:dyDescent="0.35">
      <c r="A8985" t="s">
        <v>48558</v>
      </c>
      <c r="B8985" t="s">
        <v>23233</v>
      </c>
      <c r="C8985" t="s">
        <v>13242</v>
      </c>
      <c r="F8985" t="s">
        <v>48559</v>
      </c>
      <c r="H8985" t="s">
        <v>48558</v>
      </c>
      <c r="J8985" t="s">
        <v>48560</v>
      </c>
      <c r="K8985" t="s">
        <v>48561</v>
      </c>
      <c r="M8985" t="s">
        <v>31448</v>
      </c>
      <c r="N8985" t="s">
        <v>213</v>
      </c>
      <c r="O8985">
        <v>81524</v>
      </c>
      <c r="P8985" t="s">
        <v>50</v>
      </c>
      <c r="U8985" s="1">
        <v>44976</v>
      </c>
      <c r="V8985" s="1">
        <v>44976</v>
      </c>
      <c r="W8985" s="1">
        <v>44977.370138888888</v>
      </c>
      <c r="X8985" s="1">
        <v>44977.370138888888</v>
      </c>
      <c r="AC8985" t="s">
        <v>51</v>
      </c>
      <c r="AD8985">
        <v>2972396851</v>
      </c>
      <c r="AE8985" s="1">
        <v>44977.369444444441</v>
      </c>
      <c r="AF8985" t="s">
        <v>48562</v>
      </c>
      <c r="AG8985" t="s">
        <v>48563</v>
      </c>
      <c r="AH8985" t="s">
        <v>51</v>
      </c>
      <c r="AJ8985" t="s">
        <v>53</v>
      </c>
      <c r="AL8985" t="s">
        <v>68</v>
      </c>
      <c r="AO8985" t="s">
        <v>5443</v>
      </c>
      <c r="AP8985" s="1">
        <v>45461.768750000003</v>
      </c>
    </row>
    <row r="8986" spans="1:43" x14ac:dyDescent="0.35">
      <c r="A8986" t="s">
        <v>48564</v>
      </c>
      <c r="B8986" t="s">
        <v>43782</v>
      </c>
      <c r="C8986" t="s">
        <v>1098</v>
      </c>
      <c r="F8986" t="s">
        <v>48565</v>
      </c>
      <c r="H8986" t="s">
        <v>48564</v>
      </c>
      <c r="J8986" t="s">
        <v>29506</v>
      </c>
      <c r="K8986" t="s">
        <v>48566</v>
      </c>
      <c r="M8986" t="s">
        <v>48567</v>
      </c>
      <c r="N8986" t="s">
        <v>10487</v>
      </c>
      <c r="O8986">
        <v>71342</v>
      </c>
      <c r="P8986" t="s">
        <v>50</v>
      </c>
      <c r="U8986" s="1">
        <v>44976</v>
      </c>
      <c r="V8986" s="1">
        <v>44976</v>
      </c>
      <c r="W8986" s="1">
        <v>44977.371527777781</v>
      </c>
      <c r="X8986" s="1">
        <v>44977.371527777781</v>
      </c>
      <c r="AC8986" t="s">
        <v>53</v>
      </c>
      <c r="AD8986">
        <v>2969476061</v>
      </c>
      <c r="AE8986" s="1">
        <v>37200</v>
      </c>
      <c r="AF8986" t="s">
        <v>16940</v>
      </c>
      <c r="AG8986" t="s">
        <v>48568</v>
      </c>
      <c r="AH8986" t="s">
        <v>51</v>
      </c>
      <c r="AJ8986" t="s">
        <v>53</v>
      </c>
      <c r="AL8986" t="s">
        <v>68</v>
      </c>
      <c r="AO8986" t="s">
        <v>5443</v>
      </c>
      <c r="AP8986" s="1">
        <v>45114.699305555558</v>
      </c>
      <c r="AQ8986" s="1">
        <v>45054.304861111108</v>
      </c>
    </row>
    <row r="8987" spans="1:43" x14ac:dyDescent="0.35">
      <c r="A8987" t="s">
        <v>48569</v>
      </c>
      <c r="B8987" t="s">
        <v>48570</v>
      </c>
      <c r="C8987" t="s">
        <v>1052</v>
      </c>
      <c r="F8987" t="s">
        <v>48571</v>
      </c>
      <c r="H8987" t="s">
        <v>48569</v>
      </c>
      <c r="J8987" t="s">
        <v>48572</v>
      </c>
      <c r="K8987" t="s">
        <v>48573</v>
      </c>
      <c r="M8987" t="s">
        <v>48574</v>
      </c>
      <c r="N8987" t="s">
        <v>65</v>
      </c>
      <c r="O8987">
        <v>81154</v>
      </c>
      <c r="P8987" t="s">
        <v>50</v>
      </c>
      <c r="U8987" s="1">
        <v>44976</v>
      </c>
      <c r="V8987" s="1">
        <v>44976</v>
      </c>
      <c r="AC8987" t="s">
        <v>53</v>
      </c>
      <c r="AG8987" t="s">
        <v>48575</v>
      </c>
      <c r="AH8987" t="s">
        <v>51</v>
      </c>
      <c r="AJ8987" t="s">
        <v>53</v>
      </c>
      <c r="AO8987" t="s">
        <v>5443</v>
      </c>
    </row>
    <row r="8988" spans="1:43" x14ac:dyDescent="0.35">
      <c r="A8988" t="s">
        <v>48576</v>
      </c>
      <c r="B8988" t="s">
        <v>48577</v>
      </c>
      <c r="C8988" t="s">
        <v>13046</v>
      </c>
      <c r="F8988" t="s">
        <v>48578</v>
      </c>
      <c r="H8988" t="s">
        <v>48576</v>
      </c>
      <c r="J8988" t="s">
        <v>13574</v>
      </c>
      <c r="N8988" t="s">
        <v>42153</v>
      </c>
      <c r="O8988">
        <v>4503</v>
      </c>
      <c r="P8988" t="s">
        <v>19709</v>
      </c>
      <c r="U8988" s="1">
        <v>44976</v>
      </c>
      <c r="V8988" s="1">
        <v>44976</v>
      </c>
      <c r="AC8988" t="s">
        <v>53</v>
      </c>
      <c r="AD8988">
        <v>2969823183</v>
      </c>
      <c r="AE8988" s="1">
        <v>43312.453472222223</v>
      </c>
      <c r="AG8988" t="s">
        <v>48579</v>
      </c>
      <c r="AH8988" t="s">
        <v>51</v>
      </c>
      <c r="AJ8988" t="s">
        <v>53</v>
      </c>
      <c r="AO8988" t="s">
        <v>8142</v>
      </c>
    </row>
    <row r="8989" spans="1:43" x14ac:dyDescent="0.35">
      <c r="A8989" t="s">
        <v>48580</v>
      </c>
      <c r="B8989" t="s">
        <v>48581</v>
      </c>
      <c r="C8989" t="s">
        <v>1499</v>
      </c>
      <c r="F8989" t="s">
        <v>48582</v>
      </c>
      <c r="H8989" t="s">
        <v>48580</v>
      </c>
      <c r="J8989" t="s">
        <v>48583</v>
      </c>
      <c r="K8989" t="s">
        <v>48584</v>
      </c>
      <c r="M8989" t="s">
        <v>431</v>
      </c>
      <c r="N8989" t="s">
        <v>213</v>
      </c>
      <c r="O8989">
        <v>80110</v>
      </c>
      <c r="P8989" t="s">
        <v>50</v>
      </c>
      <c r="U8989" s="1">
        <v>44977</v>
      </c>
      <c r="V8989" s="1">
        <v>44977</v>
      </c>
      <c r="W8989" s="1">
        <v>44978.480555555558</v>
      </c>
      <c r="X8989" s="1">
        <v>44978.480555555558</v>
      </c>
      <c r="AC8989" t="s">
        <v>51</v>
      </c>
      <c r="AD8989">
        <v>2972417667</v>
      </c>
      <c r="AE8989" s="1">
        <v>44978.479861111111</v>
      </c>
      <c r="AF8989" t="s">
        <v>48585</v>
      </c>
      <c r="AG8989" t="s">
        <v>48586</v>
      </c>
      <c r="AH8989" t="s">
        <v>51</v>
      </c>
      <c r="AJ8989" t="s">
        <v>53</v>
      </c>
      <c r="AL8989" t="s">
        <v>68</v>
      </c>
      <c r="AO8989" t="s">
        <v>5443</v>
      </c>
      <c r="AP8989" s="1">
        <v>45137.974999999999</v>
      </c>
    </row>
    <row r="8990" spans="1:43" x14ac:dyDescent="0.35">
      <c r="A8990" t="s">
        <v>48587</v>
      </c>
      <c r="B8990" t="s">
        <v>48588</v>
      </c>
      <c r="C8990" t="s">
        <v>48589</v>
      </c>
      <c r="F8990" t="s">
        <v>48590</v>
      </c>
      <c r="H8990" t="s">
        <v>48587</v>
      </c>
      <c r="J8990" t="s">
        <v>4241</v>
      </c>
      <c r="K8990" t="s">
        <v>34003</v>
      </c>
      <c r="M8990" t="s">
        <v>34004</v>
      </c>
      <c r="N8990" t="s">
        <v>264</v>
      </c>
      <c r="O8990">
        <v>76207</v>
      </c>
      <c r="P8990" t="s">
        <v>50</v>
      </c>
      <c r="U8990" s="1">
        <v>44977</v>
      </c>
      <c r="V8990" s="1">
        <v>44977</v>
      </c>
      <c r="AC8990" t="s">
        <v>53</v>
      </c>
      <c r="AD8990">
        <v>2969480277</v>
      </c>
      <c r="AE8990" s="1">
        <v>37439</v>
      </c>
      <c r="AG8990" t="s">
        <v>48591</v>
      </c>
      <c r="AH8990" t="s">
        <v>51</v>
      </c>
      <c r="AJ8990" t="s">
        <v>53</v>
      </c>
      <c r="AO8990" t="s">
        <v>8142</v>
      </c>
    </row>
    <row r="8991" spans="1:43" x14ac:dyDescent="0.35">
      <c r="A8991" t="s">
        <v>48592</v>
      </c>
      <c r="B8991" t="s">
        <v>48593</v>
      </c>
      <c r="C8991" t="s">
        <v>48594</v>
      </c>
      <c r="F8991" t="s">
        <v>48595</v>
      </c>
      <c r="H8991" t="s">
        <v>48592</v>
      </c>
      <c r="J8991" t="s">
        <v>250</v>
      </c>
      <c r="K8991" t="s">
        <v>48596</v>
      </c>
      <c r="M8991" t="s">
        <v>4856</v>
      </c>
      <c r="N8991" t="s">
        <v>798</v>
      </c>
      <c r="O8991">
        <v>79360</v>
      </c>
      <c r="P8991" t="s">
        <v>50</v>
      </c>
      <c r="U8991" s="1">
        <v>44977</v>
      </c>
      <c r="V8991" s="1">
        <v>44977</v>
      </c>
      <c r="W8991" s="1">
        <v>44977.556250000001</v>
      </c>
      <c r="X8991" s="1">
        <v>44977.556250000001</v>
      </c>
      <c r="AC8991" t="s">
        <v>51</v>
      </c>
      <c r="AD8991">
        <v>2969474184</v>
      </c>
      <c r="AE8991" s="1">
        <v>37082</v>
      </c>
      <c r="AF8991" t="s">
        <v>503</v>
      </c>
      <c r="AG8991" t="s">
        <v>48597</v>
      </c>
      <c r="AH8991" t="s">
        <v>51</v>
      </c>
      <c r="AJ8991" t="s">
        <v>53</v>
      </c>
      <c r="AL8991" t="s">
        <v>68</v>
      </c>
      <c r="AO8991" t="s">
        <v>5443</v>
      </c>
      <c r="AP8991" s="1">
        <v>45020.420138888891</v>
      </c>
      <c r="AQ8991" s="1">
        <v>45020.384027777778</v>
      </c>
    </row>
    <row r="8992" spans="1:43" x14ac:dyDescent="0.35">
      <c r="A8992" t="s">
        <v>48598</v>
      </c>
      <c r="B8992" t="s">
        <v>164</v>
      </c>
      <c r="C8992" t="s">
        <v>849</v>
      </c>
      <c r="F8992" t="s">
        <v>48599</v>
      </c>
      <c r="H8992" t="s">
        <v>48598</v>
      </c>
      <c r="J8992" t="s">
        <v>2028</v>
      </c>
      <c r="K8992" t="s">
        <v>2029</v>
      </c>
      <c r="L8992" t="s">
        <v>2030</v>
      </c>
      <c r="M8992" t="s">
        <v>1307</v>
      </c>
      <c r="N8992" t="s">
        <v>264</v>
      </c>
      <c r="O8992">
        <v>77380</v>
      </c>
      <c r="P8992" t="s">
        <v>50</v>
      </c>
      <c r="U8992" s="1">
        <v>44977</v>
      </c>
      <c r="V8992" s="1">
        <v>44977</v>
      </c>
      <c r="AC8992" t="s">
        <v>53</v>
      </c>
      <c r="AD8992">
        <v>2969532847</v>
      </c>
      <c r="AE8992" s="1">
        <v>39580.404166666667</v>
      </c>
      <c r="AG8992" t="s">
        <v>48600</v>
      </c>
      <c r="AH8992" t="s">
        <v>51</v>
      </c>
      <c r="AJ8992" t="s">
        <v>53</v>
      </c>
      <c r="AO8992" t="s">
        <v>8142</v>
      </c>
    </row>
    <row r="8993" spans="1:43" x14ac:dyDescent="0.35">
      <c r="A8993" t="s">
        <v>48601</v>
      </c>
      <c r="B8993" t="s">
        <v>48602</v>
      </c>
      <c r="C8993" t="s">
        <v>758</v>
      </c>
      <c r="F8993" t="s">
        <v>48603</v>
      </c>
      <c r="H8993" t="s">
        <v>48601</v>
      </c>
      <c r="J8993" t="s">
        <v>48604</v>
      </c>
      <c r="K8993" t="s">
        <v>48605</v>
      </c>
      <c r="M8993" t="s">
        <v>15385</v>
      </c>
      <c r="N8993" t="s">
        <v>17396</v>
      </c>
      <c r="O8993">
        <v>85911</v>
      </c>
      <c r="P8993" t="s">
        <v>50</v>
      </c>
      <c r="U8993" s="1">
        <v>44977</v>
      </c>
      <c r="V8993" s="1">
        <v>44977</v>
      </c>
      <c r="AC8993" t="s">
        <v>53</v>
      </c>
      <c r="AD8993">
        <v>2969474165</v>
      </c>
      <c r="AE8993" s="1">
        <v>37078</v>
      </c>
      <c r="AG8993" t="s">
        <v>48606</v>
      </c>
      <c r="AH8993" t="s">
        <v>51</v>
      </c>
      <c r="AJ8993" t="s">
        <v>53</v>
      </c>
      <c r="AO8993" t="s">
        <v>8142</v>
      </c>
    </row>
    <row r="8994" spans="1:43" x14ac:dyDescent="0.35">
      <c r="A8994" t="s">
        <v>48607</v>
      </c>
      <c r="B8994" t="s">
        <v>15790</v>
      </c>
      <c r="C8994" t="s">
        <v>702</v>
      </c>
      <c r="F8994" t="s">
        <v>48608</v>
      </c>
      <c r="H8994" t="s">
        <v>48607</v>
      </c>
      <c r="J8994" t="s">
        <v>48609</v>
      </c>
      <c r="M8994" t="s">
        <v>525</v>
      </c>
      <c r="N8994" t="s">
        <v>287</v>
      </c>
      <c r="O8994">
        <v>80011</v>
      </c>
      <c r="P8994" t="s">
        <v>50</v>
      </c>
      <c r="U8994" s="1">
        <v>44977</v>
      </c>
      <c r="V8994" s="1">
        <v>44977</v>
      </c>
      <c r="W8994" s="1">
        <v>44977.606249999997</v>
      </c>
      <c r="X8994" s="1">
        <v>44977.606249999997</v>
      </c>
      <c r="AC8994" t="s">
        <v>53</v>
      </c>
      <c r="AD8994">
        <v>2972582157</v>
      </c>
      <c r="AE8994" s="1">
        <v>44981.618055555555</v>
      </c>
      <c r="AF8994" t="s">
        <v>48610</v>
      </c>
      <c r="AG8994" t="s">
        <v>48611</v>
      </c>
      <c r="AH8994" t="s">
        <v>51</v>
      </c>
      <c r="AJ8994" t="s">
        <v>53</v>
      </c>
      <c r="AL8994" t="s">
        <v>68</v>
      </c>
      <c r="AO8994" t="s">
        <v>8142</v>
      </c>
    </row>
    <row r="8995" spans="1:43" x14ac:dyDescent="0.35">
      <c r="A8995" t="s">
        <v>48612</v>
      </c>
      <c r="B8995" t="s">
        <v>36584</v>
      </c>
      <c r="C8995" t="s">
        <v>71</v>
      </c>
      <c r="H8995" t="s">
        <v>48613</v>
      </c>
      <c r="J8995" t="s">
        <v>42968</v>
      </c>
      <c r="P8995" t="s">
        <v>50</v>
      </c>
      <c r="U8995" s="1">
        <v>44977</v>
      </c>
      <c r="V8995" s="1">
        <v>44977</v>
      </c>
      <c r="W8995" s="1">
        <v>44977.459027777775</v>
      </c>
      <c r="X8995" s="1">
        <v>44977.459027777775</v>
      </c>
      <c r="AC8995" t="s">
        <v>53</v>
      </c>
      <c r="AD8995">
        <v>2969823880</v>
      </c>
      <c r="AE8995" s="1">
        <v>43317.620138888888</v>
      </c>
      <c r="AF8995" t="s">
        <v>48614</v>
      </c>
      <c r="AG8995" t="s">
        <v>48615</v>
      </c>
      <c r="AH8995" t="s">
        <v>51</v>
      </c>
      <c r="AJ8995" t="s">
        <v>53</v>
      </c>
      <c r="AL8995" t="s">
        <v>68</v>
      </c>
      <c r="AO8995" t="s">
        <v>5443</v>
      </c>
      <c r="AP8995" s="1">
        <v>44977.455555555556</v>
      </c>
    </row>
    <row r="8996" spans="1:43" x14ac:dyDescent="0.35">
      <c r="A8996" t="s">
        <v>48616</v>
      </c>
      <c r="B8996" t="s">
        <v>13566</v>
      </c>
      <c r="C8996" t="s">
        <v>13524</v>
      </c>
      <c r="D8996" t="s">
        <v>861</v>
      </c>
      <c r="H8996" t="s">
        <v>48617</v>
      </c>
      <c r="J8996" t="s">
        <v>1341</v>
      </c>
      <c r="P8996" t="s">
        <v>50</v>
      </c>
      <c r="U8996" s="1">
        <v>44977</v>
      </c>
      <c r="V8996" s="1">
        <v>44977</v>
      </c>
      <c r="W8996" s="1">
        <v>44978.475694444445</v>
      </c>
      <c r="X8996" s="1">
        <v>44978.475694444445</v>
      </c>
      <c r="AC8996" t="s">
        <v>53</v>
      </c>
      <c r="AD8996">
        <v>2969474049</v>
      </c>
      <c r="AE8996" s="1">
        <v>37062</v>
      </c>
      <c r="AF8996" t="s">
        <v>1342</v>
      </c>
      <c r="AG8996" t="s">
        <v>48618</v>
      </c>
      <c r="AH8996" t="s">
        <v>51</v>
      </c>
      <c r="AJ8996" t="s">
        <v>53</v>
      </c>
      <c r="AL8996" t="s">
        <v>68</v>
      </c>
      <c r="AO8996" t="s">
        <v>5443</v>
      </c>
      <c r="AP8996" s="1">
        <v>45470.424305555556</v>
      </c>
      <c r="AQ8996" s="1">
        <v>45308.490972222222</v>
      </c>
    </row>
    <row r="8997" spans="1:43" x14ac:dyDescent="0.35">
      <c r="A8997" t="s">
        <v>48619</v>
      </c>
      <c r="B8997" t="s">
        <v>5595</v>
      </c>
      <c r="C8997" t="s">
        <v>46462</v>
      </c>
      <c r="D8997" t="s">
        <v>1648</v>
      </c>
      <c r="H8997" t="s">
        <v>48620</v>
      </c>
      <c r="J8997" t="s">
        <v>1341</v>
      </c>
      <c r="P8997" t="s">
        <v>50</v>
      </c>
      <c r="U8997" s="1">
        <v>44977</v>
      </c>
      <c r="V8997" s="1">
        <v>44977</v>
      </c>
      <c r="W8997" s="1">
        <v>44977.688888888886</v>
      </c>
      <c r="X8997" s="1">
        <v>44977.688888888886</v>
      </c>
      <c r="AC8997" t="s">
        <v>53</v>
      </c>
      <c r="AD8997">
        <v>2969474049</v>
      </c>
      <c r="AE8997" s="1">
        <v>37062</v>
      </c>
      <c r="AF8997" t="s">
        <v>1342</v>
      </c>
      <c r="AG8997" t="s">
        <v>48621</v>
      </c>
      <c r="AH8997" t="s">
        <v>51</v>
      </c>
      <c r="AJ8997" t="s">
        <v>53</v>
      </c>
      <c r="AL8997" t="s">
        <v>68</v>
      </c>
      <c r="AO8997" t="s">
        <v>5443</v>
      </c>
      <c r="AP8997" s="1">
        <v>44977.68472222222</v>
      </c>
    </row>
    <row r="8998" spans="1:43" x14ac:dyDescent="0.35">
      <c r="A8998" t="s">
        <v>48622</v>
      </c>
      <c r="B8998" t="s">
        <v>48623</v>
      </c>
      <c r="C8998" t="s">
        <v>14091</v>
      </c>
      <c r="F8998" t="s">
        <v>48624</v>
      </c>
      <c r="H8998" t="s">
        <v>48622</v>
      </c>
      <c r="J8998" t="s">
        <v>3478</v>
      </c>
      <c r="K8998" t="s">
        <v>32404</v>
      </c>
      <c r="M8998" t="s">
        <v>137</v>
      </c>
      <c r="N8998" t="s">
        <v>65</v>
      </c>
      <c r="O8998">
        <v>80216</v>
      </c>
      <c r="P8998" t="s">
        <v>50</v>
      </c>
      <c r="U8998" s="1">
        <v>44977</v>
      </c>
      <c r="V8998" s="1">
        <v>44977</v>
      </c>
      <c r="W8998" s="1">
        <v>44977.580555555556</v>
      </c>
      <c r="X8998" s="1">
        <v>44977.580555555556</v>
      </c>
      <c r="AC8998" t="s">
        <v>53</v>
      </c>
      <c r="AD8998">
        <v>2969475096</v>
      </c>
      <c r="AE8998" s="1">
        <v>37141</v>
      </c>
      <c r="AF8998" t="s">
        <v>17798</v>
      </c>
      <c r="AG8998" t="s">
        <v>48625</v>
      </c>
      <c r="AH8998" t="s">
        <v>51</v>
      </c>
      <c r="AJ8998" t="s">
        <v>53</v>
      </c>
      <c r="AL8998" t="s">
        <v>68</v>
      </c>
      <c r="AO8998" t="s">
        <v>5443</v>
      </c>
      <c r="AP8998" s="1">
        <v>44977.523611111108</v>
      </c>
    </row>
    <row r="8999" spans="1:43" x14ac:dyDescent="0.35">
      <c r="A8999" t="s">
        <v>48626</v>
      </c>
      <c r="B8999" t="s">
        <v>48627</v>
      </c>
      <c r="C8999" t="s">
        <v>3554</v>
      </c>
      <c r="F8999" t="s">
        <v>48628</v>
      </c>
      <c r="H8999" t="s">
        <v>48626</v>
      </c>
      <c r="J8999" t="s">
        <v>48629</v>
      </c>
      <c r="N8999" t="s">
        <v>287</v>
      </c>
      <c r="O8999">
        <v>80401</v>
      </c>
      <c r="P8999" t="s">
        <v>50</v>
      </c>
      <c r="U8999" s="1">
        <v>44977</v>
      </c>
      <c r="V8999" s="1">
        <v>44977</v>
      </c>
      <c r="W8999" s="1">
        <v>44977.388194444444</v>
      </c>
      <c r="X8999" s="1">
        <v>44977.388194444444</v>
      </c>
      <c r="AC8999" t="s">
        <v>53</v>
      </c>
      <c r="AD8999">
        <v>2969901147</v>
      </c>
      <c r="AE8999" s="1">
        <v>43678.424305555556</v>
      </c>
      <c r="AG8999" t="s">
        <v>48630</v>
      </c>
      <c r="AH8999" t="s">
        <v>51</v>
      </c>
      <c r="AJ8999" t="s">
        <v>53</v>
      </c>
      <c r="AL8999" t="s">
        <v>78</v>
      </c>
      <c r="AO8999" t="s">
        <v>8142</v>
      </c>
      <c r="AP8999" s="1">
        <v>45008.447222222225</v>
      </c>
    </row>
    <row r="9000" spans="1:43" x14ac:dyDescent="0.35">
      <c r="A9000" t="s">
        <v>48631</v>
      </c>
      <c r="B9000" t="s">
        <v>48632</v>
      </c>
      <c r="C9000" t="s">
        <v>4686</v>
      </c>
      <c r="F9000" t="s">
        <v>48633</v>
      </c>
      <c r="H9000" t="s">
        <v>48631</v>
      </c>
      <c r="J9000" t="s">
        <v>4293</v>
      </c>
      <c r="K9000" t="s">
        <v>48634</v>
      </c>
      <c r="M9000" t="s">
        <v>4856</v>
      </c>
      <c r="N9000" t="s">
        <v>12376</v>
      </c>
      <c r="O9000">
        <v>74868</v>
      </c>
      <c r="P9000" t="s">
        <v>50</v>
      </c>
      <c r="U9000" s="1">
        <v>44977</v>
      </c>
      <c r="V9000" s="1">
        <v>44977</v>
      </c>
      <c r="W9000" s="1">
        <v>44977.583333333336</v>
      </c>
      <c r="X9000" s="1">
        <v>44977.583333333336</v>
      </c>
      <c r="AC9000" t="s">
        <v>51</v>
      </c>
      <c r="AD9000">
        <v>2969634929</v>
      </c>
      <c r="AE9000" s="1">
        <v>41799.665972222225</v>
      </c>
      <c r="AF9000" t="s">
        <v>4296</v>
      </c>
      <c r="AG9000" t="s">
        <v>48635</v>
      </c>
      <c r="AH9000" t="s">
        <v>51</v>
      </c>
      <c r="AJ9000" t="s">
        <v>53</v>
      </c>
      <c r="AL9000" t="s">
        <v>68</v>
      </c>
      <c r="AO9000" t="s">
        <v>5443</v>
      </c>
      <c r="AP9000" s="1">
        <v>45042.448611111111</v>
      </c>
    </row>
    <row r="9001" spans="1:43" x14ac:dyDescent="0.35">
      <c r="A9001" t="s">
        <v>48636</v>
      </c>
      <c r="B9001" t="s">
        <v>43782</v>
      </c>
      <c r="C9001" t="s">
        <v>1076</v>
      </c>
      <c r="H9001" t="s">
        <v>48637</v>
      </c>
      <c r="J9001" t="s">
        <v>49</v>
      </c>
      <c r="P9001" t="s">
        <v>50</v>
      </c>
      <c r="U9001" s="1">
        <v>44977</v>
      </c>
      <c r="V9001" s="1">
        <v>44977</v>
      </c>
      <c r="W9001" s="1">
        <v>45289.411111111112</v>
      </c>
      <c r="X9001" s="1">
        <v>45289.411111111112</v>
      </c>
      <c r="AC9001" t="s">
        <v>53</v>
      </c>
      <c r="AD9001">
        <v>1000000000</v>
      </c>
      <c r="AE9001" s="1">
        <v>37295</v>
      </c>
      <c r="AG9001" t="s">
        <v>48638</v>
      </c>
      <c r="AH9001" t="s">
        <v>51</v>
      </c>
      <c r="AJ9001" t="s">
        <v>53</v>
      </c>
      <c r="AO9001" t="s">
        <v>5443</v>
      </c>
      <c r="AP9001" s="1">
        <v>45334.527777777781</v>
      </c>
    </row>
    <row r="9002" spans="1:43" x14ac:dyDescent="0.35">
      <c r="A9002" t="s">
        <v>48639</v>
      </c>
      <c r="B9002" t="s">
        <v>13433</v>
      </c>
      <c r="C9002" t="s">
        <v>48640</v>
      </c>
      <c r="F9002" t="s">
        <v>48641</v>
      </c>
      <c r="H9002" t="s">
        <v>48642</v>
      </c>
      <c r="J9002" t="s">
        <v>4293</v>
      </c>
      <c r="K9002" t="s">
        <v>48643</v>
      </c>
      <c r="M9002" t="s">
        <v>48644</v>
      </c>
      <c r="N9002" t="s">
        <v>11468</v>
      </c>
      <c r="O9002">
        <v>72034</v>
      </c>
      <c r="P9002" t="s">
        <v>50</v>
      </c>
      <c r="U9002" s="1">
        <v>44977</v>
      </c>
      <c r="V9002" s="1">
        <v>44977</v>
      </c>
      <c r="W9002" s="1">
        <v>44977.582638888889</v>
      </c>
      <c r="X9002" s="1">
        <v>44977.582638888889</v>
      </c>
      <c r="AC9002" t="s">
        <v>51</v>
      </c>
      <c r="AD9002">
        <v>2969634929</v>
      </c>
      <c r="AE9002" s="1">
        <v>41799.665972222225</v>
      </c>
      <c r="AF9002" t="s">
        <v>4296</v>
      </c>
      <c r="AG9002" t="s">
        <v>48645</v>
      </c>
      <c r="AH9002" t="s">
        <v>51</v>
      </c>
      <c r="AJ9002" t="s">
        <v>53</v>
      </c>
      <c r="AL9002" t="s">
        <v>68</v>
      </c>
      <c r="AO9002" t="s">
        <v>5443</v>
      </c>
      <c r="AP9002" s="1">
        <v>45451.552777777775</v>
      </c>
    </row>
    <row r="9003" spans="1:43" x14ac:dyDescent="0.35">
      <c r="A9003" t="s">
        <v>48646</v>
      </c>
      <c r="B9003" t="s">
        <v>48647</v>
      </c>
      <c r="C9003" t="s">
        <v>888</v>
      </c>
      <c r="F9003">
        <v>13308048957</v>
      </c>
      <c r="H9003" t="s">
        <v>48646</v>
      </c>
      <c r="J9003" t="s">
        <v>26941</v>
      </c>
      <c r="N9003" t="s">
        <v>17111</v>
      </c>
      <c r="O9003">
        <v>44131</v>
      </c>
      <c r="P9003" t="s">
        <v>50</v>
      </c>
      <c r="U9003" s="1">
        <v>44977</v>
      </c>
      <c r="V9003" s="1">
        <v>44977</v>
      </c>
      <c r="AC9003" t="s">
        <v>53</v>
      </c>
      <c r="AD9003">
        <v>2969513993</v>
      </c>
      <c r="AE9003" s="1">
        <v>38566.461111111108</v>
      </c>
      <c r="AG9003" t="s">
        <v>48648</v>
      </c>
      <c r="AH9003" t="s">
        <v>51</v>
      </c>
      <c r="AJ9003" t="s">
        <v>53</v>
      </c>
      <c r="AO9003" t="s">
        <v>8142</v>
      </c>
    </row>
    <row r="9004" spans="1:43" x14ac:dyDescent="0.35">
      <c r="A9004" t="s">
        <v>48649</v>
      </c>
      <c r="B9004" t="s">
        <v>48650</v>
      </c>
      <c r="C9004" t="s">
        <v>12282</v>
      </c>
      <c r="F9004" t="s">
        <v>48651</v>
      </c>
      <c r="H9004" t="s">
        <v>48649</v>
      </c>
      <c r="J9004" t="s">
        <v>1868</v>
      </c>
      <c r="K9004" t="s">
        <v>48652</v>
      </c>
      <c r="M9004" t="s">
        <v>1397</v>
      </c>
      <c r="N9004" t="s">
        <v>65</v>
      </c>
      <c r="O9004">
        <v>80403</v>
      </c>
      <c r="P9004" t="s">
        <v>50</v>
      </c>
      <c r="U9004" s="1">
        <v>44978</v>
      </c>
      <c r="V9004" s="1">
        <v>44978</v>
      </c>
      <c r="W9004" s="1">
        <v>44978.698611111111</v>
      </c>
      <c r="X9004" s="1">
        <v>44978.698611111111</v>
      </c>
      <c r="AC9004" t="s">
        <v>53</v>
      </c>
      <c r="AD9004">
        <v>2969485812</v>
      </c>
      <c r="AE9004" s="1">
        <v>37833</v>
      </c>
      <c r="AF9004" t="s">
        <v>40788</v>
      </c>
      <c r="AG9004" t="s">
        <v>48653</v>
      </c>
      <c r="AH9004" t="s">
        <v>51</v>
      </c>
      <c r="AJ9004" t="s">
        <v>53</v>
      </c>
      <c r="AL9004" t="s">
        <v>68</v>
      </c>
      <c r="AO9004" t="s">
        <v>5443</v>
      </c>
      <c r="AP9004" s="1">
        <v>44979.454861111109</v>
      </c>
    </row>
    <row r="9005" spans="1:43" x14ac:dyDescent="0.35">
      <c r="A9005" t="s">
        <v>48654</v>
      </c>
      <c r="B9005" t="s">
        <v>6118</v>
      </c>
      <c r="C9005" t="s">
        <v>1709</v>
      </c>
      <c r="F9005" t="s">
        <v>48655</v>
      </c>
      <c r="H9005" t="s">
        <v>48654</v>
      </c>
      <c r="J9005" t="s">
        <v>7142</v>
      </c>
      <c r="K9005" t="s">
        <v>26185</v>
      </c>
      <c r="M9005" t="s">
        <v>1296</v>
      </c>
      <c r="N9005" t="s">
        <v>253</v>
      </c>
      <c r="O9005">
        <v>88220</v>
      </c>
      <c r="P9005" t="s">
        <v>50</v>
      </c>
      <c r="U9005" s="1">
        <v>44978</v>
      </c>
      <c r="V9005" s="1">
        <v>44978</v>
      </c>
      <c r="W9005" s="1">
        <v>44978.566666666666</v>
      </c>
      <c r="X9005" s="1">
        <v>44978.566666666666</v>
      </c>
      <c r="AC9005" t="s">
        <v>53</v>
      </c>
      <c r="AD9005">
        <v>2969584761</v>
      </c>
      <c r="AE9005" s="1">
        <v>41288.714583333334</v>
      </c>
      <c r="AF9005" t="s">
        <v>26234</v>
      </c>
      <c r="AG9005" t="s">
        <v>48656</v>
      </c>
      <c r="AH9005" t="s">
        <v>51</v>
      </c>
      <c r="AJ9005" t="s">
        <v>53</v>
      </c>
      <c r="AL9005" t="s">
        <v>68</v>
      </c>
      <c r="AO9005" t="s">
        <v>5443</v>
      </c>
      <c r="AP9005" s="1">
        <v>45109.025694444441</v>
      </c>
    </row>
    <row r="9006" spans="1:43" x14ac:dyDescent="0.35">
      <c r="A9006" t="s">
        <v>48657</v>
      </c>
      <c r="B9006" t="s">
        <v>48658</v>
      </c>
      <c r="C9006" t="s">
        <v>302</v>
      </c>
      <c r="F9006" t="s">
        <v>48659</v>
      </c>
      <c r="H9006" t="s">
        <v>48657</v>
      </c>
      <c r="I9006" t="s">
        <v>464</v>
      </c>
      <c r="J9006" t="s">
        <v>6387</v>
      </c>
      <c r="N9006" t="s">
        <v>32193</v>
      </c>
      <c r="O9006" s="2" t="s">
        <v>48660</v>
      </c>
      <c r="P9006" t="s">
        <v>50</v>
      </c>
      <c r="U9006" s="1">
        <v>44978</v>
      </c>
      <c r="V9006" s="1">
        <v>44978</v>
      </c>
      <c r="AC9006" t="s">
        <v>53</v>
      </c>
      <c r="AD9006">
        <v>2969484892</v>
      </c>
      <c r="AE9006" s="1">
        <v>37756</v>
      </c>
      <c r="AG9006" t="s">
        <v>48661</v>
      </c>
      <c r="AH9006" t="s">
        <v>51</v>
      </c>
      <c r="AJ9006" t="s">
        <v>53</v>
      </c>
      <c r="AO9006" t="s">
        <v>8142</v>
      </c>
    </row>
    <row r="9007" spans="1:43" x14ac:dyDescent="0.35">
      <c r="A9007" t="s">
        <v>48662</v>
      </c>
      <c r="B9007" t="s">
        <v>27832</v>
      </c>
      <c r="C9007" t="s">
        <v>1429</v>
      </c>
      <c r="H9007" t="s">
        <v>48663</v>
      </c>
      <c r="J9007" t="s">
        <v>1341</v>
      </c>
      <c r="P9007" t="s">
        <v>50</v>
      </c>
      <c r="U9007" s="1">
        <v>44978</v>
      </c>
      <c r="V9007" s="1">
        <v>44978</v>
      </c>
      <c r="W9007" s="1">
        <v>44978.473611111112</v>
      </c>
      <c r="X9007" s="1">
        <v>44978.473611111112</v>
      </c>
      <c r="AC9007" t="s">
        <v>53</v>
      </c>
      <c r="AD9007">
        <v>2969474049</v>
      </c>
      <c r="AE9007" s="1">
        <v>37062</v>
      </c>
      <c r="AF9007" t="s">
        <v>1342</v>
      </c>
      <c r="AG9007" t="s">
        <v>48664</v>
      </c>
      <c r="AH9007" t="s">
        <v>51</v>
      </c>
      <c r="AJ9007" t="s">
        <v>53</v>
      </c>
      <c r="AL9007" t="s">
        <v>68</v>
      </c>
      <c r="AO9007" t="s">
        <v>5443</v>
      </c>
      <c r="AP9007" s="1">
        <v>45476.713888888888</v>
      </c>
      <c r="AQ9007" s="1">
        <v>45476.631944444445</v>
      </c>
    </row>
    <row r="9008" spans="1:43" x14ac:dyDescent="0.35">
      <c r="A9008" t="s">
        <v>48665</v>
      </c>
      <c r="B9008" t="s">
        <v>5987</v>
      </c>
      <c r="C9008" t="s">
        <v>43653</v>
      </c>
      <c r="F9008" t="s">
        <v>48666</v>
      </c>
      <c r="H9008" t="s">
        <v>48665</v>
      </c>
      <c r="J9008" t="s">
        <v>29506</v>
      </c>
      <c r="K9008" t="s">
        <v>17125</v>
      </c>
      <c r="M9008" t="s">
        <v>12796</v>
      </c>
      <c r="N9008" t="s">
        <v>798</v>
      </c>
      <c r="O9008">
        <v>79745</v>
      </c>
      <c r="P9008" t="s">
        <v>50</v>
      </c>
      <c r="U9008" s="1">
        <v>44978</v>
      </c>
      <c r="V9008" s="1">
        <v>44978</v>
      </c>
      <c r="W9008" s="1">
        <v>44978.31527777778</v>
      </c>
      <c r="X9008" s="1">
        <v>44978.31527777778</v>
      </c>
      <c r="AC9008" t="s">
        <v>51</v>
      </c>
      <c r="AD9008">
        <v>2969476061</v>
      </c>
      <c r="AE9008" s="1">
        <v>37200</v>
      </c>
      <c r="AF9008" t="s">
        <v>16940</v>
      </c>
      <c r="AG9008" t="s">
        <v>48667</v>
      </c>
      <c r="AH9008" t="s">
        <v>51</v>
      </c>
      <c r="AJ9008" t="s">
        <v>53</v>
      </c>
      <c r="AL9008" t="s">
        <v>68</v>
      </c>
      <c r="AO9008" t="s">
        <v>5443</v>
      </c>
      <c r="AP9008" s="1">
        <v>44986.293055555558</v>
      </c>
    </row>
    <row r="9009" spans="1:43" x14ac:dyDescent="0.35">
      <c r="A9009" t="s">
        <v>48668</v>
      </c>
      <c r="B9009" t="s">
        <v>48669</v>
      </c>
      <c r="C9009" t="s">
        <v>48670</v>
      </c>
      <c r="F9009" t="s">
        <v>48671</v>
      </c>
      <c r="H9009" t="s">
        <v>48672</v>
      </c>
      <c r="J9009" t="s">
        <v>13744</v>
      </c>
      <c r="N9009" t="s">
        <v>637</v>
      </c>
      <c r="O9009">
        <v>76065</v>
      </c>
      <c r="P9009" t="s">
        <v>50</v>
      </c>
      <c r="U9009" s="1">
        <v>44978</v>
      </c>
      <c r="V9009" s="1">
        <v>44978</v>
      </c>
      <c r="AC9009" t="s">
        <v>53</v>
      </c>
      <c r="AD9009">
        <v>2969474461</v>
      </c>
      <c r="AE9009" s="1">
        <v>37104.381944444445</v>
      </c>
      <c r="AG9009" t="s">
        <v>48673</v>
      </c>
      <c r="AH9009" t="s">
        <v>51</v>
      </c>
      <c r="AJ9009" t="s">
        <v>53</v>
      </c>
      <c r="AO9009" t="s">
        <v>8142</v>
      </c>
    </row>
    <row r="9010" spans="1:43" x14ac:dyDescent="0.35">
      <c r="A9010" t="s">
        <v>48674</v>
      </c>
      <c r="B9010" t="s">
        <v>48675</v>
      </c>
      <c r="C9010" t="s">
        <v>6061</v>
      </c>
      <c r="F9010" t="s">
        <v>48676</v>
      </c>
      <c r="H9010" t="s">
        <v>48674</v>
      </c>
      <c r="J9010" t="s">
        <v>12794</v>
      </c>
      <c r="K9010" t="s">
        <v>48677</v>
      </c>
      <c r="M9010" t="s">
        <v>48678</v>
      </c>
      <c r="N9010" t="s">
        <v>798</v>
      </c>
      <c r="O9010">
        <v>79714</v>
      </c>
      <c r="P9010" t="s">
        <v>50</v>
      </c>
      <c r="U9010" s="1">
        <v>44978</v>
      </c>
      <c r="V9010" s="1">
        <v>44978</v>
      </c>
      <c r="W9010" s="1">
        <v>44978.602777777778</v>
      </c>
      <c r="X9010" s="1">
        <v>44978.602777777778</v>
      </c>
      <c r="AC9010" t="s">
        <v>53</v>
      </c>
      <c r="AD9010">
        <v>2969762905</v>
      </c>
      <c r="AE9010" s="1">
        <v>43039.522916666669</v>
      </c>
      <c r="AF9010" t="s">
        <v>48679</v>
      </c>
      <c r="AG9010" t="s">
        <v>48680</v>
      </c>
      <c r="AH9010" t="s">
        <v>51</v>
      </c>
      <c r="AJ9010" t="s">
        <v>53</v>
      </c>
      <c r="AL9010" t="s">
        <v>68</v>
      </c>
      <c r="AO9010" t="s">
        <v>5443</v>
      </c>
      <c r="AP9010" s="1">
        <v>45362.47152777778</v>
      </c>
      <c r="AQ9010" s="1">
        <v>45246.82916666667</v>
      </c>
    </row>
    <row r="9011" spans="1:43" x14ac:dyDescent="0.35">
      <c r="A9011" t="s">
        <v>48681</v>
      </c>
      <c r="B9011" t="s">
        <v>48682</v>
      </c>
      <c r="C9011" t="s">
        <v>12697</v>
      </c>
      <c r="F9011" t="s">
        <v>48683</v>
      </c>
      <c r="H9011" t="s">
        <v>48684</v>
      </c>
      <c r="J9011" t="s">
        <v>44200</v>
      </c>
      <c r="K9011" t="s">
        <v>48685</v>
      </c>
      <c r="M9011" t="s">
        <v>48686</v>
      </c>
      <c r="N9011" t="s">
        <v>10487</v>
      </c>
      <c r="O9011">
        <v>71351</v>
      </c>
      <c r="P9011" t="s">
        <v>50</v>
      </c>
      <c r="U9011" s="1">
        <v>44978</v>
      </c>
      <c r="V9011" s="1">
        <v>44978</v>
      </c>
      <c r="W9011" s="1">
        <v>44978.918055555558</v>
      </c>
      <c r="X9011" s="1">
        <v>44978.918055555558</v>
      </c>
      <c r="AC9011" t="s">
        <v>53</v>
      </c>
      <c r="AD9011">
        <v>1000000001</v>
      </c>
      <c r="AE9011" s="1">
        <v>39973.351388888892</v>
      </c>
      <c r="AF9011" t="s">
        <v>3377</v>
      </c>
      <c r="AG9011" t="s">
        <v>48687</v>
      </c>
      <c r="AH9011" t="s">
        <v>51</v>
      </c>
      <c r="AJ9011" t="s">
        <v>53</v>
      </c>
      <c r="AL9011" t="s">
        <v>78</v>
      </c>
      <c r="AO9011" t="s">
        <v>5443</v>
      </c>
      <c r="AP9011" s="1">
        <v>44978.922222222223</v>
      </c>
    </row>
    <row r="9012" spans="1:43" x14ac:dyDescent="0.35">
      <c r="A9012" t="s">
        <v>48688</v>
      </c>
      <c r="B9012" t="s">
        <v>48689</v>
      </c>
      <c r="C9012" t="s">
        <v>48690</v>
      </c>
      <c r="F9012" t="s">
        <v>48691</v>
      </c>
      <c r="H9012" t="s">
        <v>48692</v>
      </c>
      <c r="J9012" t="s">
        <v>48693</v>
      </c>
      <c r="K9012" t="s">
        <v>48694</v>
      </c>
      <c r="M9012" t="s">
        <v>9439</v>
      </c>
      <c r="N9012" t="s">
        <v>65</v>
      </c>
      <c r="O9012">
        <v>81211</v>
      </c>
      <c r="P9012" t="s">
        <v>50</v>
      </c>
      <c r="U9012" s="1">
        <v>44978</v>
      </c>
      <c r="V9012" s="1">
        <v>44978</v>
      </c>
      <c r="W9012" s="1">
        <v>44978.541666666664</v>
      </c>
      <c r="X9012" s="1">
        <v>44978.541666666664</v>
      </c>
      <c r="AC9012" t="s">
        <v>53</v>
      </c>
      <c r="AD9012">
        <v>1000000001</v>
      </c>
      <c r="AE9012" s="1">
        <v>39973.351388888892</v>
      </c>
      <c r="AF9012" t="s">
        <v>3377</v>
      </c>
      <c r="AG9012" t="s">
        <v>48695</v>
      </c>
      <c r="AH9012" t="s">
        <v>51</v>
      </c>
      <c r="AJ9012" t="s">
        <v>53</v>
      </c>
      <c r="AL9012" t="s">
        <v>78</v>
      </c>
      <c r="AO9012" t="s">
        <v>5443</v>
      </c>
      <c r="AP9012" s="1">
        <v>44978.540972222225</v>
      </c>
    </row>
    <row r="9013" spans="1:43" x14ac:dyDescent="0.35">
      <c r="A9013" t="s">
        <v>48696</v>
      </c>
      <c r="B9013" t="s">
        <v>48697</v>
      </c>
      <c r="C9013" t="s">
        <v>6419</v>
      </c>
      <c r="F9013" t="s">
        <v>48698</v>
      </c>
      <c r="H9013" t="s">
        <v>48699</v>
      </c>
      <c r="J9013" t="s">
        <v>48700</v>
      </c>
      <c r="K9013" t="s">
        <v>48701</v>
      </c>
      <c r="M9013" t="s">
        <v>1692</v>
      </c>
      <c r="N9013" t="s">
        <v>253</v>
      </c>
      <c r="O9013">
        <v>88242</v>
      </c>
      <c r="P9013" t="s">
        <v>50</v>
      </c>
      <c r="U9013" s="1">
        <v>44978</v>
      </c>
      <c r="V9013" s="1">
        <v>44978</v>
      </c>
      <c r="W9013" s="1">
        <v>44978.51666666667</v>
      </c>
      <c r="X9013" s="1">
        <v>44978.51666666667</v>
      </c>
      <c r="AC9013" t="s">
        <v>53</v>
      </c>
      <c r="AD9013">
        <v>1000000001</v>
      </c>
      <c r="AE9013" s="1">
        <v>39973.351388888892</v>
      </c>
      <c r="AF9013" t="s">
        <v>3377</v>
      </c>
      <c r="AG9013" t="s">
        <v>48702</v>
      </c>
      <c r="AH9013" t="s">
        <v>51</v>
      </c>
      <c r="AJ9013" t="s">
        <v>53</v>
      </c>
      <c r="AL9013" t="s">
        <v>78</v>
      </c>
      <c r="AO9013" t="s">
        <v>5443</v>
      </c>
      <c r="AP9013" s="1">
        <v>45001.652083333334</v>
      </c>
    </row>
    <row r="9014" spans="1:43" x14ac:dyDescent="0.35">
      <c r="A9014" t="s">
        <v>48703</v>
      </c>
      <c r="B9014" t="s">
        <v>1757</v>
      </c>
      <c r="C9014" t="s">
        <v>31791</v>
      </c>
      <c r="F9014" t="s">
        <v>47</v>
      </c>
      <c r="H9014" t="s">
        <v>48704</v>
      </c>
      <c r="J9014" t="s">
        <v>49</v>
      </c>
      <c r="P9014" t="s">
        <v>50</v>
      </c>
      <c r="U9014" s="1">
        <v>44978</v>
      </c>
      <c r="V9014" s="1">
        <v>44978</v>
      </c>
      <c r="W9014" s="1">
        <v>44979.381249999999</v>
      </c>
      <c r="X9014" s="1">
        <v>45154.964583333334</v>
      </c>
      <c r="AC9014" t="s">
        <v>53</v>
      </c>
      <c r="AD9014">
        <v>1000000000</v>
      </c>
      <c r="AE9014" s="1">
        <v>37295</v>
      </c>
      <c r="AG9014" t="s">
        <v>48705</v>
      </c>
      <c r="AH9014" t="s">
        <v>51</v>
      </c>
      <c r="AJ9014" t="s">
        <v>53</v>
      </c>
      <c r="AL9014" t="s">
        <v>78</v>
      </c>
      <c r="AO9014" t="s">
        <v>5443</v>
      </c>
      <c r="AP9014" s="1">
        <v>45259.580555555556</v>
      </c>
    </row>
    <row r="9015" spans="1:43" x14ac:dyDescent="0.35">
      <c r="A9015" t="s">
        <v>48706</v>
      </c>
      <c r="B9015" t="s">
        <v>9764</v>
      </c>
      <c r="C9015" t="s">
        <v>302</v>
      </c>
      <c r="D9015" t="s">
        <v>3367</v>
      </c>
      <c r="F9015" t="s">
        <v>47</v>
      </c>
      <c r="H9015" t="s">
        <v>48707</v>
      </c>
      <c r="J9015" t="s">
        <v>49</v>
      </c>
      <c r="P9015" t="s">
        <v>50</v>
      </c>
      <c r="U9015" s="1">
        <v>44978</v>
      </c>
      <c r="V9015" s="1">
        <v>44978</v>
      </c>
      <c r="W9015" s="1">
        <v>44978.454861111109</v>
      </c>
      <c r="X9015" s="1">
        <v>44978.454861111109</v>
      </c>
      <c r="AC9015" t="s">
        <v>53</v>
      </c>
      <c r="AD9015">
        <v>1000000000</v>
      </c>
      <c r="AE9015" s="1">
        <v>37295</v>
      </c>
      <c r="AG9015" t="s">
        <v>48708</v>
      </c>
      <c r="AH9015" t="s">
        <v>51</v>
      </c>
      <c r="AJ9015" t="s">
        <v>53</v>
      </c>
      <c r="AL9015" t="s">
        <v>78</v>
      </c>
      <c r="AO9015" t="s">
        <v>5443</v>
      </c>
      <c r="AP9015" s="1">
        <v>45010.359027777777</v>
      </c>
    </row>
    <row r="9016" spans="1:43" x14ac:dyDescent="0.35">
      <c r="A9016" t="s">
        <v>48709</v>
      </c>
      <c r="B9016" t="s">
        <v>15385</v>
      </c>
      <c r="C9016" t="s">
        <v>2103</v>
      </c>
      <c r="F9016">
        <v>15756367937</v>
      </c>
      <c r="H9016" t="s">
        <v>48710</v>
      </c>
      <c r="J9016" t="s">
        <v>48711</v>
      </c>
      <c r="K9016" t="s">
        <v>48712</v>
      </c>
      <c r="M9016" t="s">
        <v>7291</v>
      </c>
      <c r="N9016" t="s">
        <v>501</v>
      </c>
      <c r="O9016">
        <v>88007</v>
      </c>
      <c r="P9016" t="s">
        <v>50</v>
      </c>
      <c r="U9016" s="1">
        <v>44978</v>
      </c>
      <c r="V9016" s="1">
        <v>44978</v>
      </c>
      <c r="W9016" s="1">
        <v>44978.561111111114</v>
      </c>
      <c r="X9016" s="1">
        <v>44978.561111111114</v>
      </c>
      <c r="AC9016" t="s">
        <v>53</v>
      </c>
      <c r="AD9016">
        <v>2970081886</v>
      </c>
      <c r="AE9016" s="1">
        <v>44392.365972222222</v>
      </c>
      <c r="AF9016" t="s">
        <v>48713</v>
      </c>
      <c r="AG9016" t="s">
        <v>48714</v>
      </c>
      <c r="AH9016" t="s">
        <v>51</v>
      </c>
      <c r="AJ9016" t="s">
        <v>53</v>
      </c>
      <c r="AL9016" t="s">
        <v>68</v>
      </c>
      <c r="AO9016" t="s">
        <v>5443</v>
      </c>
      <c r="AP9016" s="1">
        <v>45468.386111111111</v>
      </c>
    </row>
    <row r="9017" spans="1:43" x14ac:dyDescent="0.35">
      <c r="A9017" t="s">
        <v>48715</v>
      </c>
      <c r="B9017" t="s">
        <v>7816</v>
      </c>
      <c r="C9017" t="s">
        <v>4272</v>
      </c>
      <c r="F9017">
        <v>15052282283</v>
      </c>
      <c r="H9017" t="s">
        <v>48715</v>
      </c>
      <c r="J9017" t="s">
        <v>16740</v>
      </c>
      <c r="P9017" t="s">
        <v>50</v>
      </c>
      <c r="U9017" s="1">
        <v>44978</v>
      </c>
      <c r="V9017" s="1">
        <v>44978</v>
      </c>
      <c r="W9017" s="1">
        <v>44978.640277777777</v>
      </c>
      <c r="X9017" s="1">
        <v>44978.640277777777</v>
      </c>
      <c r="AC9017" t="s">
        <v>53</v>
      </c>
      <c r="AD9017">
        <v>2969565033</v>
      </c>
      <c r="AE9017" s="1">
        <v>40756.370833333334</v>
      </c>
      <c r="AF9017" t="s">
        <v>7270</v>
      </c>
      <c r="AG9017" t="s">
        <v>48716</v>
      </c>
      <c r="AH9017" t="s">
        <v>51</v>
      </c>
      <c r="AJ9017" t="s">
        <v>53</v>
      </c>
      <c r="AL9017" t="s">
        <v>68</v>
      </c>
      <c r="AO9017" t="s">
        <v>5443</v>
      </c>
      <c r="AP9017" s="1">
        <v>45450.606944444444</v>
      </c>
      <c r="AQ9017" s="1">
        <v>45317.649305555555</v>
      </c>
    </row>
    <row r="9018" spans="1:43" x14ac:dyDescent="0.35">
      <c r="A9018" t="s">
        <v>48717</v>
      </c>
      <c r="B9018" t="s">
        <v>27109</v>
      </c>
      <c r="C9018" t="s">
        <v>5892</v>
      </c>
      <c r="F9018" t="s">
        <v>48718</v>
      </c>
      <c r="H9018" t="s">
        <v>48717</v>
      </c>
      <c r="J9018" t="s">
        <v>48719</v>
      </c>
      <c r="K9018" t="s">
        <v>48720</v>
      </c>
      <c r="M9018" t="s">
        <v>7160</v>
      </c>
      <c r="N9018" t="s">
        <v>253</v>
      </c>
      <c r="O9018">
        <v>87305</v>
      </c>
      <c r="P9018" t="s">
        <v>50</v>
      </c>
      <c r="U9018" s="1">
        <v>44978</v>
      </c>
      <c r="V9018" s="1">
        <v>44978</v>
      </c>
      <c r="W9018" s="1">
        <v>44978.444444444445</v>
      </c>
      <c r="X9018" s="1">
        <v>44978.444444444445</v>
      </c>
      <c r="AC9018" t="s">
        <v>51</v>
      </c>
      <c r="AD9018">
        <v>2972039908</v>
      </c>
      <c r="AE9018" s="1">
        <v>44522.113888888889</v>
      </c>
      <c r="AF9018" t="s">
        <v>48721</v>
      </c>
      <c r="AG9018" t="s">
        <v>48722</v>
      </c>
      <c r="AH9018" t="s">
        <v>51</v>
      </c>
      <c r="AJ9018" t="s">
        <v>53</v>
      </c>
      <c r="AL9018" t="s">
        <v>68</v>
      </c>
      <c r="AO9018" t="s">
        <v>5443</v>
      </c>
      <c r="AP9018" s="1">
        <v>45279.393750000003</v>
      </c>
    </row>
    <row r="9019" spans="1:43" x14ac:dyDescent="0.35">
      <c r="A9019" t="s">
        <v>48723</v>
      </c>
      <c r="B9019" t="s">
        <v>4445</v>
      </c>
      <c r="C9019" t="s">
        <v>4450</v>
      </c>
      <c r="F9019" t="s">
        <v>48724</v>
      </c>
      <c r="H9019" t="s">
        <v>48723</v>
      </c>
      <c r="J9019" t="s">
        <v>12949</v>
      </c>
      <c r="P9019" t="s">
        <v>50</v>
      </c>
      <c r="U9019" s="1">
        <v>44978</v>
      </c>
      <c r="V9019" s="1">
        <v>44978</v>
      </c>
      <c r="AC9019" t="s">
        <v>53</v>
      </c>
      <c r="AD9019">
        <v>2969735272</v>
      </c>
      <c r="AE9019" s="1">
        <v>42845.40902777778</v>
      </c>
      <c r="AG9019" t="s">
        <v>48725</v>
      </c>
      <c r="AH9019" t="s">
        <v>51</v>
      </c>
      <c r="AJ9019" t="s">
        <v>53</v>
      </c>
      <c r="AO9019" t="s">
        <v>8142</v>
      </c>
    </row>
    <row r="9020" spans="1:43" x14ac:dyDescent="0.35">
      <c r="A9020" t="s">
        <v>48726</v>
      </c>
      <c r="B9020" t="s">
        <v>653</v>
      </c>
      <c r="C9020" t="s">
        <v>6711</v>
      </c>
      <c r="F9020" t="s">
        <v>48727</v>
      </c>
      <c r="H9020" t="s">
        <v>48726</v>
      </c>
      <c r="J9020" t="s">
        <v>6387</v>
      </c>
      <c r="N9020" t="s">
        <v>1570</v>
      </c>
      <c r="O9020">
        <v>84520</v>
      </c>
      <c r="P9020" t="s">
        <v>50</v>
      </c>
      <c r="U9020" s="1">
        <v>44979</v>
      </c>
      <c r="V9020" s="1">
        <v>44979</v>
      </c>
      <c r="AC9020" t="s">
        <v>53</v>
      </c>
      <c r="AD9020">
        <v>2969484892</v>
      </c>
      <c r="AE9020" s="1">
        <v>37756</v>
      </c>
      <c r="AG9020" t="s">
        <v>48728</v>
      </c>
      <c r="AH9020" t="s">
        <v>51</v>
      </c>
      <c r="AJ9020" t="s">
        <v>53</v>
      </c>
      <c r="AO9020" t="s">
        <v>8142</v>
      </c>
    </row>
    <row r="9021" spans="1:43" x14ac:dyDescent="0.35">
      <c r="A9021" t="s">
        <v>48729</v>
      </c>
      <c r="B9021" t="s">
        <v>48730</v>
      </c>
      <c r="C9021" t="s">
        <v>48690</v>
      </c>
      <c r="F9021">
        <v>15807617049</v>
      </c>
      <c r="H9021" t="s">
        <v>48731</v>
      </c>
      <c r="J9021" t="s">
        <v>30289</v>
      </c>
      <c r="K9021" t="s">
        <v>21931</v>
      </c>
      <c r="M9021" t="s">
        <v>21932</v>
      </c>
      <c r="N9021" t="s">
        <v>22973</v>
      </c>
      <c r="O9021">
        <v>73728</v>
      </c>
      <c r="P9021" t="s">
        <v>50</v>
      </c>
      <c r="U9021" s="1">
        <v>44979</v>
      </c>
      <c r="V9021" s="1">
        <v>44979</v>
      </c>
      <c r="AC9021" t="s">
        <v>53</v>
      </c>
      <c r="AD9021">
        <v>2969537768</v>
      </c>
      <c r="AE9021" s="1">
        <v>39794.362500000003</v>
      </c>
      <c r="AG9021" t="s">
        <v>48732</v>
      </c>
      <c r="AH9021" t="s">
        <v>51</v>
      </c>
      <c r="AJ9021" t="s">
        <v>53</v>
      </c>
      <c r="AO9021" t="s">
        <v>8142</v>
      </c>
    </row>
    <row r="9022" spans="1:43" x14ac:dyDescent="0.35">
      <c r="A9022" t="s">
        <v>48733</v>
      </c>
      <c r="B9022" t="s">
        <v>822</v>
      </c>
      <c r="C9022" t="s">
        <v>8512</v>
      </c>
      <c r="F9022" t="s">
        <v>48734</v>
      </c>
      <c r="H9022" t="s">
        <v>48733</v>
      </c>
      <c r="J9022" t="s">
        <v>2028</v>
      </c>
      <c r="N9022" t="s">
        <v>19616</v>
      </c>
      <c r="O9022">
        <v>34470</v>
      </c>
      <c r="P9022" t="s">
        <v>50</v>
      </c>
      <c r="U9022" s="1">
        <v>44979</v>
      </c>
      <c r="V9022" s="1">
        <v>44979</v>
      </c>
      <c r="AC9022" t="s">
        <v>53</v>
      </c>
      <c r="AD9022">
        <v>2969532847</v>
      </c>
      <c r="AE9022" s="1">
        <v>39580.404166666667</v>
      </c>
      <c r="AG9022" t="s">
        <v>48735</v>
      </c>
      <c r="AH9022" t="s">
        <v>51</v>
      </c>
      <c r="AJ9022" t="s">
        <v>53</v>
      </c>
      <c r="AO9022" t="s">
        <v>8142</v>
      </c>
    </row>
    <row r="9023" spans="1:43" x14ac:dyDescent="0.35">
      <c r="A9023" t="s">
        <v>48736</v>
      </c>
      <c r="B9023" t="s">
        <v>9824</v>
      </c>
      <c r="C9023" t="s">
        <v>48737</v>
      </c>
      <c r="F9023">
        <f>1915-234-6819</f>
        <v>-5138</v>
      </c>
      <c r="H9023" t="s">
        <v>48736</v>
      </c>
      <c r="J9023" t="s">
        <v>48738</v>
      </c>
      <c r="N9023" t="s">
        <v>637</v>
      </c>
      <c r="O9023">
        <v>79907</v>
      </c>
      <c r="P9023" t="s">
        <v>50</v>
      </c>
      <c r="U9023" s="1">
        <v>44979</v>
      </c>
      <c r="V9023" s="1">
        <v>44979</v>
      </c>
      <c r="W9023" s="1">
        <v>44979.517361111109</v>
      </c>
      <c r="X9023" s="1">
        <v>44979.517361111109</v>
      </c>
      <c r="AC9023" t="s">
        <v>53</v>
      </c>
      <c r="AD9023">
        <v>2972377153</v>
      </c>
      <c r="AE9023" s="1">
        <v>44974.376388888886</v>
      </c>
      <c r="AG9023" t="s">
        <v>48739</v>
      </c>
      <c r="AH9023" t="s">
        <v>51</v>
      </c>
      <c r="AJ9023" t="s">
        <v>53</v>
      </c>
      <c r="AL9023" t="s">
        <v>78</v>
      </c>
      <c r="AO9023" t="s">
        <v>8142</v>
      </c>
    </row>
    <row r="9024" spans="1:43" x14ac:dyDescent="0.35">
      <c r="A9024" t="s">
        <v>48740</v>
      </c>
      <c r="B9024" t="s">
        <v>48741</v>
      </c>
      <c r="C9024" t="s">
        <v>17479</v>
      </c>
      <c r="F9024" t="s">
        <v>48742</v>
      </c>
      <c r="H9024" t="s">
        <v>48740</v>
      </c>
      <c r="J9024" t="s">
        <v>24326</v>
      </c>
      <c r="M9024" t="s">
        <v>48743</v>
      </c>
      <c r="N9024" t="s">
        <v>6033</v>
      </c>
      <c r="O9024">
        <v>93105</v>
      </c>
      <c r="P9024" t="s">
        <v>50</v>
      </c>
      <c r="U9024" s="1">
        <v>44979</v>
      </c>
      <c r="V9024" s="1">
        <v>44979</v>
      </c>
      <c r="AC9024" t="s">
        <v>53</v>
      </c>
      <c r="AD9024">
        <v>2969476247</v>
      </c>
      <c r="AE9024" s="1">
        <v>37207</v>
      </c>
      <c r="AG9024" t="s">
        <v>48744</v>
      </c>
      <c r="AH9024" t="s">
        <v>51</v>
      </c>
      <c r="AJ9024" t="s">
        <v>53</v>
      </c>
      <c r="AO9024" t="s">
        <v>8142</v>
      </c>
    </row>
    <row r="9025" spans="1:43" x14ac:dyDescent="0.35">
      <c r="A9025" t="s">
        <v>48745</v>
      </c>
      <c r="B9025" t="s">
        <v>1440</v>
      </c>
      <c r="C9025" t="s">
        <v>3834</v>
      </c>
      <c r="F9025" t="s">
        <v>48746</v>
      </c>
      <c r="H9025" t="s">
        <v>48745</v>
      </c>
      <c r="J9025" t="s">
        <v>48747</v>
      </c>
      <c r="K9025" t="s">
        <v>48748</v>
      </c>
      <c r="M9025" t="s">
        <v>12936</v>
      </c>
      <c r="N9025" t="s">
        <v>5277</v>
      </c>
      <c r="O9025">
        <v>82007</v>
      </c>
      <c r="P9025" t="s">
        <v>50</v>
      </c>
      <c r="U9025" s="1">
        <v>44979</v>
      </c>
      <c r="V9025" s="1">
        <v>44979</v>
      </c>
      <c r="W9025" s="1">
        <v>44979.808333333334</v>
      </c>
      <c r="X9025" s="1">
        <v>44979.808333333334</v>
      </c>
      <c r="AC9025" t="s">
        <v>51</v>
      </c>
      <c r="AD9025">
        <v>2969690376</v>
      </c>
      <c r="AE9025" s="1">
        <v>42376.61041666667</v>
      </c>
      <c r="AF9025" t="s">
        <v>48749</v>
      </c>
      <c r="AG9025" t="s">
        <v>48750</v>
      </c>
      <c r="AH9025" t="s">
        <v>51</v>
      </c>
      <c r="AJ9025" t="s">
        <v>53</v>
      </c>
      <c r="AL9025" t="s">
        <v>68</v>
      </c>
      <c r="AO9025" t="s">
        <v>5443</v>
      </c>
      <c r="AP9025" s="1">
        <v>44979.806944444441</v>
      </c>
    </row>
    <row r="9026" spans="1:43" x14ac:dyDescent="0.35">
      <c r="A9026" t="s">
        <v>48751</v>
      </c>
      <c r="B9026" t="s">
        <v>11841</v>
      </c>
      <c r="C9026" t="s">
        <v>894</v>
      </c>
      <c r="F9026" t="s">
        <v>48752</v>
      </c>
      <c r="H9026" t="s">
        <v>48751</v>
      </c>
      <c r="I9026" t="s">
        <v>464</v>
      </c>
      <c r="J9026" t="s">
        <v>6387</v>
      </c>
      <c r="N9026" t="s">
        <v>18045</v>
      </c>
      <c r="O9026">
        <v>71055</v>
      </c>
      <c r="P9026" t="s">
        <v>50</v>
      </c>
      <c r="U9026" s="1">
        <v>44979</v>
      </c>
      <c r="V9026" s="1">
        <v>44979</v>
      </c>
      <c r="AC9026" t="s">
        <v>53</v>
      </c>
      <c r="AD9026">
        <v>2969484892</v>
      </c>
      <c r="AE9026" s="1">
        <v>37756</v>
      </c>
      <c r="AG9026" t="s">
        <v>48753</v>
      </c>
      <c r="AH9026" t="s">
        <v>51</v>
      </c>
      <c r="AJ9026" t="s">
        <v>53</v>
      </c>
      <c r="AO9026" t="s">
        <v>8142</v>
      </c>
    </row>
    <row r="9027" spans="1:43" x14ac:dyDescent="0.35">
      <c r="A9027" t="s">
        <v>48754</v>
      </c>
      <c r="B9027" t="s">
        <v>48755</v>
      </c>
      <c r="C9027" t="s">
        <v>1732</v>
      </c>
      <c r="F9027" t="s">
        <v>48756</v>
      </c>
      <c r="H9027" t="s">
        <v>48757</v>
      </c>
      <c r="J9027" t="s">
        <v>6387</v>
      </c>
      <c r="K9027" t="s">
        <v>48758</v>
      </c>
      <c r="M9027" t="s">
        <v>48759</v>
      </c>
      <c r="N9027" t="s">
        <v>15023</v>
      </c>
      <c r="O9027" s="2" t="s">
        <v>48760</v>
      </c>
      <c r="P9027" t="s">
        <v>50</v>
      </c>
      <c r="U9027" s="1">
        <v>44979</v>
      </c>
      <c r="V9027" s="1">
        <v>44979</v>
      </c>
      <c r="AC9027" t="s">
        <v>53</v>
      </c>
      <c r="AD9027">
        <v>2969484892</v>
      </c>
      <c r="AE9027" s="1">
        <v>37756</v>
      </c>
      <c r="AG9027" t="s">
        <v>48761</v>
      </c>
      <c r="AH9027" t="s">
        <v>51</v>
      </c>
      <c r="AJ9027" t="s">
        <v>53</v>
      </c>
      <c r="AO9027" t="s">
        <v>8142</v>
      </c>
    </row>
    <row r="9028" spans="1:43" x14ac:dyDescent="0.35">
      <c r="A9028" t="s">
        <v>48762</v>
      </c>
      <c r="B9028" t="s">
        <v>29312</v>
      </c>
      <c r="C9028" t="s">
        <v>894</v>
      </c>
      <c r="F9028" t="s">
        <v>48763</v>
      </c>
      <c r="H9028" t="s">
        <v>48762</v>
      </c>
      <c r="J9028" t="s">
        <v>6387</v>
      </c>
      <c r="K9028" t="s">
        <v>48764</v>
      </c>
      <c r="M9028" t="s">
        <v>48765</v>
      </c>
      <c r="N9028" t="s">
        <v>2756</v>
      </c>
      <c r="O9028">
        <v>33605</v>
      </c>
      <c r="P9028" t="s">
        <v>50</v>
      </c>
      <c r="U9028" s="1">
        <v>44979</v>
      </c>
      <c r="V9028" s="1">
        <v>44979</v>
      </c>
      <c r="AC9028" t="s">
        <v>53</v>
      </c>
      <c r="AD9028">
        <v>2969484892</v>
      </c>
      <c r="AE9028" s="1">
        <v>37756</v>
      </c>
      <c r="AG9028" t="s">
        <v>48766</v>
      </c>
      <c r="AH9028" t="s">
        <v>51</v>
      </c>
      <c r="AJ9028" t="s">
        <v>53</v>
      </c>
      <c r="AO9028" t="s">
        <v>8142</v>
      </c>
    </row>
    <row r="9029" spans="1:43" x14ac:dyDescent="0.35">
      <c r="A9029" t="s">
        <v>48767</v>
      </c>
      <c r="B9029" t="s">
        <v>34817</v>
      </c>
      <c r="C9029" t="s">
        <v>23329</v>
      </c>
      <c r="F9029" t="s">
        <v>48768</v>
      </c>
      <c r="H9029" t="s">
        <v>48767</v>
      </c>
      <c r="J9029" t="s">
        <v>45932</v>
      </c>
      <c r="K9029" t="s">
        <v>48769</v>
      </c>
      <c r="M9029" t="s">
        <v>143</v>
      </c>
      <c r="N9029" t="s">
        <v>65</v>
      </c>
      <c r="O9029">
        <v>81505</v>
      </c>
      <c r="P9029" t="s">
        <v>50</v>
      </c>
      <c r="U9029" s="1">
        <v>44979</v>
      </c>
      <c r="V9029" s="1">
        <v>44979</v>
      </c>
      <c r="W9029" s="1">
        <v>44979.501388888886</v>
      </c>
      <c r="X9029" s="1">
        <v>44979.501388888886</v>
      </c>
      <c r="AC9029" t="s">
        <v>51</v>
      </c>
      <c r="AD9029">
        <v>2969516624</v>
      </c>
      <c r="AE9029" s="1">
        <v>38736.647916666669</v>
      </c>
      <c r="AF9029" t="s">
        <v>3253</v>
      </c>
      <c r="AG9029" t="s">
        <v>48770</v>
      </c>
      <c r="AH9029" t="s">
        <v>51</v>
      </c>
      <c r="AJ9029" t="s">
        <v>53</v>
      </c>
      <c r="AL9029" t="s">
        <v>68</v>
      </c>
      <c r="AO9029" t="s">
        <v>5443</v>
      </c>
      <c r="AP9029" s="1">
        <v>45454.647916666669</v>
      </c>
    </row>
    <row r="9030" spans="1:43" x14ac:dyDescent="0.35">
      <c r="A9030" t="s">
        <v>48771</v>
      </c>
      <c r="B9030" t="s">
        <v>7225</v>
      </c>
      <c r="C9030" t="s">
        <v>5144</v>
      </c>
      <c r="H9030" t="s">
        <v>48772</v>
      </c>
      <c r="J9030" t="s">
        <v>3478</v>
      </c>
      <c r="K9030" t="s">
        <v>17796</v>
      </c>
      <c r="M9030" t="s">
        <v>17797</v>
      </c>
      <c r="N9030" t="s">
        <v>686</v>
      </c>
      <c r="O9030">
        <v>84057</v>
      </c>
      <c r="P9030" t="s">
        <v>50</v>
      </c>
      <c r="U9030" s="1">
        <v>44979</v>
      </c>
      <c r="V9030" s="1">
        <v>44979</v>
      </c>
      <c r="W9030" s="1">
        <v>44979.384722222225</v>
      </c>
      <c r="X9030" s="1">
        <v>44979.384722222225</v>
      </c>
      <c r="AC9030" t="s">
        <v>51</v>
      </c>
      <c r="AD9030">
        <v>2969475096</v>
      </c>
      <c r="AE9030" s="1">
        <v>37141</v>
      </c>
      <c r="AF9030" t="s">
        <v>17798</v>
      </c>
      <c r="AG9030" t="s">
        <v>48773</v>
      </c>
      <c r="AH9030" t="s">
        <v>51</v>
      </c>
      <c r="AJ9030" t="s">
        <v>53</v>
      </c>
      <c r="AL9030" t="s">
        <v>68</v>
      </c>
      <c r="AO9030" t="s">
        <v>5443</v>
      </c>
      <c r="AP9030" s="1">
        <v>45273.535416666666</v>
      </c>
    </row>
    <row r="9031" spans="1:43" x14ac:dyDescent="0.35">
      <c r="A9031" t="s">
        <v>48774</v>
      </c>
      <c r="B9031" t="s">
        <v>572</v>
      </c>
      <c r="C9031" t="s">
        <v>10731</v>
      </c>
      <c r="H9031" t="s">
        <v>48775</v>
      </c>
      <c r="J9031" t="s">
        <v>825</v>
      </c>
      <c r="P9031" t="s">
        <v>50</v>
      </c>
      <c r="U9031" s="1">
        <v>44979</v>
      </c>
      <c r="V9031" s="1">
        <v>44979</v>
      </c>
      <c r="W9031" s="1">
        <v>44980.398611111108</v>
      </c>
      <c r="X9031" s="1">
        <v>44980.398611111108</v>
      </c>
      <c r="AC9031" t="s">
        <v>53</v>
      </c>
      <c r="AD9031">
        <v>2969480621</v>
      </c>
      <c r="AE9031" s="1">
        <v>37459</v>
      </c>
      <c r="AF9031" t="s">
        <v>826</v>
      </c>
      <c r="AG9031" t="s">
        <v>48776</v>
      </c>
      <c r="AH9031" t="s">
        <v>51</v>
      </c>
      <c r="AJ9031" t="s">
        <v>53</v>
      </c>
      <c r="AL9031" t="s">
        <v>68</v>
      </c>
      <c r="AO9031" t="s">
        <v>5443</v>
      </c>
      <c r="AP9031" s="1">
        <v>44979.643750000003</v>
      </c>
    </row>
    <row r="9032" spans="1:43" x14ac:dyDescent="0.35">
      <c r="A9032" t="s">
        <v>48777</v>
      </c>
      <c r="B9032" t="s">
        <v>48778</v>
      </c>
      <c r="C9032" t="s">
        <v>3191</v>
      </c>
      <c r="F9032" t="s">
        <v>48779</v>
      </c>
      <c r="H9032" t="s">
        <v>48777</v>
      </c>
      <c r="J9032" t="s">
        <v>4660</v>
      </c>
      <c r="M9032" t="s">
        <v>3412</v>
      </c>
      <c r="N9032" t="s">
        <v>287</v>
      </c>
      <c r="O9032">
        <v>80751</v>
      </c>
      <c r="P9032" t="s">
        <v>50</v>
      </c>
      <c r="U9032" s="1">
        <v>44979</v>
      </c>
      <c r="V9032" s="1">
        <v>44979</v>
      </c>
      <c r="W9032" s="1">
        <v>44979.560416666667</v>
      </c>
      <c r="X9032" s="1">
        <v>44979.560416666667</v>
      </c>
      <c r="AC9032" t="s">
        <v>53</v>
      </c>
      <c r="AD9032">
        <v>2969549160</v>
      </c>
      <c r="AE9032" s="1">
        <v>40212.447916666664</v>
      </c>
      <c r="AG9032" t="s">
        <v>48780</v>
      </c>
      <c r="AH9032" t="s">
        <v>51</v>
      </c>
      <c r="AJ9032" t="s">
        <v>53</v>
      </c>
      <c r="AL9032" t="s">
        <v>78</v>
      </c>
      <c r="AO9032" t="s">
        <v>8142</v>
      </c>
      <c r="AP9032" s="1">
        <v>44980.427777777775</v>
      </c>
    </row>
    <row r="9033" spans="1:43" x14ac:dyDescent="0.35">
      <c r="A9033" t="s">
        <v>48781</v>
      </c>
      <c r="B9033" t="s">
        <v>48782</v>
      </c>
      <c r="C9033" t="s">
        <v>48783</v>
      </c>
      <c r="F9033" t="s">
        <v>48784</v>
      </c>
      <c r="H9033" t="s">
        <v>48785</v>
      </c>
      <c r="J9033" t="s">
        <v>48786</v>
      </c>
      <c r="K9033" t="s">
        <v>48787</v>
      </c>
      <c r="M9033" t="s">
        <v>525</v>
      </c>
      <c r="N9033" t="s">
        <v>65</v>
      </c>
      <c r="O9033">
        <v>80011</v>
      </c>
      <c r="P9033" t="s">
        <v>50</v>
      </c>
      <c r="U9033" s="1">
        <v>44979</v>
      </c>
      <c r="V9033" s="1">
        <v>44979</v>
      </c>
      <c r="W9033" s="1">
        <v>44979.843055555553</v>
      </c>
      <c r="X9033" s="1">
        <v>44979.843055555553</v>
      </c>
      <c r="AC9033" t="s">
        <v>53</v>
      </c>
      <c r="AD9033">
        <v>1000000001</v>
      </c>
      <c r="AE9033" s="1">
        <v>39973.351388888892</v>
      </c>
      <c r="AF9033" t="s">
        <v>3377</v>
      </c>
      <c r="AG9033" t="s">
        <v>48788</v>
      </c>
      <c r="AH9033" t="s">
        <v>51</v>
      </c>
      <c r="AJ9033" t="s">
        <v>53</v>
      </c>
      <c r="AL9033" t="s">
        <v>78</v>
      </c>
      <c r="AO9033" t="s">
        <v>5443</v>
      </c>
      <c r="AP9033" s="1">
        <v>44979.841666666667</v>
      </c>
    </row>
    <row r="9034" spans="1:43" x14ac:dyDescent="0.35">
      <c r="A9034" t="s">
        <v>48789</v>
      </c>
      <c r="B9034" t="s">
        <v>48790</v>
      </c>
      <c r="C9034" t="s">
        <v>904</v>
      </c>
      <c r="F9034" t="s">
        <v>48791</v>
      </c>
      <c r="H9034" t="s">
        <v>48789</v>
      </c>
      <c r="J9034" t="s">
        <v>48792</v>
      </c>
      <c r="M9034" t="s">
        <v>48793</v>
      </c>
      <c r="N9034" t="s">
        <v>17111</v>
      </c>
      <c r="O9034">
        <v>43977</v>
      </c>
      <c r="P9034" t="s">
        <v>50</v>
      </c>
      <c r="U9034" s="1">
        <v>44979</v>
      </c>
      <c r="V9034" s="1">
        <v>44979</v>
      </c>
      <c r="W9034" s="1">
        <v>44979.6</v>
      </c>
      <c r="X9034" s="1">
        <v>44979.6</v>
      </c>
      <c r="AC9034" t="s">
        <v>53</v>
      </c>
      <c r="AD9034">
        <v>1000000001</v>
      </c>
      <c r="AE9034" s="1">
        <v>39973.351388888892</v>
      </c>
      <c r="AF9034" t="s">
        <v>3377</v>
      </c>
      <c r="AG9034" t="s">
        <v>48794</v>
      </c>
      <c r="AH9034" t="s">
        <v>51</v>
      </c>
      <c r="AJ9034" t="s">
        <v>53</v>
      </c>
      <c r="AL9034" t="s">
        <v>78</v>
      </c>
      <c r="AO9034" t="s">
        <v>5443</v>
      </c>
      <c r="AP9034" s="1">
        <v>44979.597916666666</v>
      </c>
    </row>
    <row r="9035" spans="1:43" x14ac:dyDescent="0.35">
      <c r="A9035" t="s">
        <v>48795</v>
      </c>
      <c r="B9035" t="s">
        <v>48796</v>
      </c>
      <c r="C9035" t="s">
        <v>48797</v>
      </c>
      <c r="H9035" t="s">
        <v>48798</v>
      </c>
      <c r="J9035" t="s">
        <v>49</v>
      </c>
      <c r="P9035" t="s">
        <v>50</v>
      </c>
      <c r="U9035" s="1">
        <v>44979</v>
      </c>
      <c r="V9035" s="1">
        <v>44979</v>
      </c>
      <c r="W9035" s="1">
        <v>44979.395138888889</v>
      </c>
      <c r="X9035" s="1">
        <v>44979.395138888889</v>
      </c>
      <c r="AC9035" t="s">
        <v>53</v>
      </c>
      <c r="AD9035">
        <v>1000000000</v>
      </c>
      <c r="AE9035" s="1">
        <v>37295</v>
      </c>
      <c r="AG9035" t="s">
        <v>48799</v>
      </c>
      <c r="AH9035" t="s">
        <v>51</v>
      </c>
      <c r="AJ9035" t="s">
        <v>53</v>
      </c>
      <c r="AO9035" t="s">
        <v>5443</v>
      </c>
      <c r="AP9035" s="1">
        <v>45239.981944444444</v>
      </c>
    </row>
    <row r="9036" spans="1:43" x14ac:dyDescent="0.35">
      <c r="A9036" t="s">
        <v>48800</v>
      </c>
      <c r="B9036" t="s">
        <v>48801</v>
      </c>
      <c r="C9036" t="s">
        <v>48802</v>
      </c>
      <c r="F9036" t="s">
        <v>45866</v>
      </c>
      <c r="H9036" t="s">
        <v>45864</v>
      </c>
      <c r="J9036" t="s">
        <v>3478</v>
      </c>
      <c r="K9036" t="s">
        <v>17796</v>
      </c>
      <c r="M9036" t="s">
        <v>17797</v>
      </c>
      <c r="N9036" t="s">
        <v>7398</v>
      </c>
      <c r="O9036">
        <v>84663</v>
      </c>
      <c r="P9036" t="s">
        <v>50</v>
      </c>
      <c r="U9036" s="1">
        <v>44979</v>
      </c>
      <c r="V9036" s="1">
        <v>44979</v>
      </c>
      <c r="W9036" s="1">
        <v>44979.313888888886</v>
      </c>
      <c r="X9036" s="1">
        <v>44979.313888888886</v>
      </c>
      <c r="AC9036" t="s">
        <v>53</v>
      </c>
      <c r="AD9036">
        <v>2969475096</v>
      </c>
      <c r="AE9036" s="1">
        <v>37141</v>
      </c>
      <c r="AF9036" t="s">
        <v>4067</v>
      </c>
      <c r="AG9036" t="s">
        <v>48803</v>
      </c>
      <c r="AH9036" t="s">
        <v>51</v>
      </c>
      <c r="AJ9036" t="s">
        <v>53</v>
      </c>
      <c r="AL9036" t="s">
        <v>68</v>
      </c>
      <c r="AO9036" t="s">
        <v>5443</v>
      </c>
      <c r="AP9036" s="1">
        <v>45427.520138888889</v>
      </c>
      <c r="AQ9036" s="1">
        <v>45185.440972222219</v>
      </c>
    </row>
    <row r="9037" spans="1:43" x14ac:dyDescent="0.35">
      <c r="A9037" t="s">
        <v>48804</v>
      </c>
      <c r="B9037" t="s">
        <v>48805</v>
      </c>
      <c r="C9037" t="s">
        <v>1798</v>
      </c>
      <c r="F9037" t="s">
        <v>48806</v>
      </c>
      <c r="H9037" t="s">
        <v>48807</v>
      </c>
      <c r="J9037" t="s">
        <v>7142</v>
      </c>
      <c r="K9037" t="s">
        <v>26185</v>
      </c>
      <c r="M9037" t="s">
        <v>1296</v>
      </c>
      <c r="N9037" t="s">
        <v>253</v>
      </c>
      <c r="O9037">
        <v>88220</v>
      </c>
      <c r="P9037" t="s">
        <v>50</v>
      </c>
      <c r="U9037" s="1">
        <v>44979</v>
      </c>
      <c r="V9037" s="1">
        <v>44979</v>
      </c>
      <c r="W9037" s="1">
        <v>44979.726388888892</v>
      </c>
      <c r="X9037" s="1">
        <v>44979.726388888892</v>
      </c>
      <c r="AC9037" t="s">
        <v>53</v>
      </c>
      <c r="AD9037">
        <v>2969584761</v>
      </c>
      <c r="AE9037" s="1">
        <v>41288.714583333334</v>
      </c>
      <c r="AF9037" t="s">
        <v>26234</v>
      </c>
      <c r="AG9037" t="s">
        <v>48808</v>
      </c>
      <c r="AH9037" t="s">
        <v>51</v>
      </c>
      <c r="AJ9037" t="s">
        <v>53</v>
      </c>
      <c r="AL9037" t="s">
        <v>68</v>
      </c>
      <c r="AO9037" t="s">
        <v>5443</v>
      </c>
      <c r="AP9037" s="1">
        <v>45427.757638888892</v>
      </c>
    </row>
    <row r="9038" spans="1:43" x14ac:dyDescent="0.35">
      <c r="A9038" t="s">
        <v>48809</v>
      </c>
      <c r="B9038" t="s">
        <v>623</v>
      </c>
      <c r="C9038" t="s">
        <v>57</v>
      </c>
      <c r="F9038" t="s">
        <v>48810</v>
      </c>
      <c r="H9038" t="s">
        <v>48809</v>
      </c>
      <c r="J9038" t="s">
        <v>48811</v>
      </c>
      <c r="K9038" t="s">
        <v>48812</v>
      </c>
      <c r="M9038" t="s">
        <v>4713</v>
      </c>
      <c r="N9038" t="s">
        <v>65</v>
      </c>
      <c r="O9038">
        <v>81401</v>
      </c>
      <c r="P9038" t="s">
        <v>50</v>
      </c>
      <c r="U9038" s="1">
        <v>44980</v>
      </c>
      <c r="V9038" s="1">
        <v>44980</v>
      </c>
      <c r="W9038" s="1">
        <v>44980.695833333331</v>
      </c>
      <c r="X9038" s="1">
        <v>44980.695833333331</v>
      </c>
      <c r="AC9038" t="s">
        <v>53</v>
      </c>
      <c r="AD9038">
        <v>2969608302</v>
      </c>
      <c r="AE9038" s="1">
        <v>41655.720138888886</v>
      </c>
      <c r="AF9038" t="s">
        <v>48813</v>
      </c>
      <c r="AG9038" t="s">
        <v>48814</v>
      </c>
      <c r="AH9038" t="s">
        <v>51</v>
      </c>
      <c r="AJ9038" t="s">
        <v>53</v>
      </c>
      <c r="AL9038" t="s">
        <v>68</v>
      </c>
      <c r="AO9038" t="s">
        <v>5443</v>
      </c>
      <c r="AP9038" s="1">
        <v>45061.493750000001</v>
      </c>
      <c r="AQ9038" s="1">
        <v>45041.46875</v>
      </c>
    </row>
    <row r="9039" spans="1:43" x14ac:dyDescent="0.35">
      <c r="A9039" t="s">
        <v>48815</v>
      </c>
      <c r="B9039" t="s">
        <v>48816</v>
      </c>
      <c r="C9039" t="s">
        <v>1076</v>
      </c>
      <c r="F9039" t="s">
        <v>48817</v>
      </c>
      <c r="H9039" t="s">
        <v>48815</v>
      </c>
      <c r="I9039" t="s">
        <v>464</v>
      </c>
      <c r="J9039" t="s">
        <v>6387</v>
      </c>
      <c r="N9039" t="s">
        <v>8265</v>
      </c>
      <c r="O9039">
        <v>83642</v>
      </c>
      <c r="P9039" t="s">
        <v>50</v>
      </c>
      <c r="U9039" s="1">
        <v>44980</v>
      </c>
      <c r="V9039" s="1">
        <v>44980</v>
      </c>
      <c r="AC9039" t="s">
        <v>53</v>
      </c>
      <c r="AD9039">
        <v>2969484892</v>
      </c>
      <c r="AE9039" s="1">
        <v>37756</v>
      </c>
      <c r="AG9039" t="s">
        <v>48818</v>
      </c>
      <c r="AH9039" t="s">
        <v>51</v>
      </c>
      <c r="AJ9039" t="s">
        <v>53</v>
      </c>
      <c r="AO9039" t="s">
        <v>8142</v>
      </c>
    </row>
    <row r="9040" spans="1:43" x14ac:dyDescent="0.35">
      <c r="A9040" t="s">
        <v>48819</v>
      </c>
      <c r="B9040" t="s">
        <v>48820</v>
      </c>
      <c r="C9040" t="s">
        <v>1625</v>
      </c>
      <c r="F9040" t="s">
        <v>48821</v>
      </c>
      <c r="H9040" t="s">
        <v>48819</v>
      </c>
      <c r="J9040" t="s">
        <v>11008</v>
      </c>
      <c r="N9040" t="s">
        <v>13659</v>
      </c>
      <c r="O9040">
        <v>29349</v>
      </c>
      <c r="P9040" t="s">
        <v>50</v>
      </c>
      <c r="U9040" s="1">
        <v>44980</v>
      </c>
      <c r="V9040" s="1">
        <v>44980</v>
      </c>
      <c r="AC9040" t="s">
        <v>53</v>
      </c>
      <c r="AD9040">
        <v>2969478809</v>
      </c>
      <c r="AE9040" s="1">
        <v>37358</v>
      </c>
      <c r="AG9040" t="s">
        <v>48822</v>
      </c>
      <c r="AH9040" t="s">
        <v>51</v>
      </c>
      <c r="AJ9040" t="s">
        <v>53</v>
      </c>
      <c r="AO9040" t="s">
        <v>8142</v>
      </c>
    </row>
    <row r="9041" spans="1:43" x14ac:dyDescent="0.35">
      <c r="A9041" t="s">
        <v>48823</v>
      </c>
      <c r="B9041" t="s">
        <v>7402</v>
      </c>
      <c r="C9041" t="s">
        <v>888</v>
      </c>
      <c r="F9041" t="s">
        <v>48824</v>
      </c>
      <c r="H9041" t="s">
        <v>48825</v>
      </c>
      <c r="J9041" t="s">
        <v>11720</v>
      </c>
      <c r="K9041" t="s">
        <v>47622</v>
      </c>
      <c r="M9041" t="s">
        <v>1397</v>
      </c>
      <c r="N9041" t="s">
        <v>65</v>
      </c>
      <c r="O9041">
        <v>80403</v>
      </c>
      <c r="P9041" t="s">
        <v>50</v>
      </c>
      <c r="U9041" s="1">
        <v>44980</v>
      </c>
      <c r="V9041" s="1">
        <v>44980</v>
      </c>
      <c r="W9041" s="1">
        <v>44980.347222222219</v>
      </c>
      <c r="X9041" s="1">
        <v>44980.347222222219</v>
      </c>
      <c r="AC9041" t="s">
        <v>53</v>
      </c>
      <c r="AD9041">
        <v>2969472760</v>
      </c>
      <c r="AE9041" s="1">
        <v>36916.71597222222</v>
      </c>
      <c r="AF9041" t="s">
        <v>16003</v>
      </c>
      <c r="AG9041" t="s">
        <v>48826</v>
      </c>
      <c r="AH9041" t="s">
        <v>51</v>
      </c>
      <c r="AJ9041" t="s">
        <v>53</v>
      </c>
      <c r="AL9041" t="s">
        <v>68</v>
      </c>
      <c r="AO9041" t="s">
        <v>5443</v>
      </c>
      <c r="AP9041" s="1">
        <v>45451.472222222219</v>
      </c>
    </row>
    <row r="9042" spans="1:43" x14ac:dyDescent="0.35">
      <c r="A9042" t="s">
        <v>48827</v>
      </c>
      <c r="B9042" t="s">
        <v>48828</v>
      </c>
      <c r="C9042" t="s">
        <v>976</v>
      </c>
      <c r="F9042" t="s">
        <v>48829</v>
      </c>
      <c r="H9042" t="s">
        <v>48827</v>
      </c>
      <c r="J9042" t="s">
        <v>6387</v>
      </c>
      <c r="N9042" t="s">
        <v>8265</v>
      </c>
      <c r="O9042">
        <v>83642</v>
      </c>
      <c r="P9042" t="s">
        <v>50</v>
      </c>
      <c r="U9042" s="1">
        <v>44980</v>
      </c>
      <c r="V9042" s="1">
        <v>44980</v>
      </c>
      <c r="AC9042" t="s">
        <v>53</v>
      </c>
      <c r="AD9042">
        <v>2969484892</v>
      </c>
      <c r="AE9042" s="1">
        <v>37756</v>
      </c>
      <c r="AG9042" t="s">
        <v>48830</v>
      </c>
      <c r="AH9042" t="s">
        <v>51</v>
      </c>
      <c r="AJ9042" t="s">
        <v>53</v>
      </c>
      <c r="AO9042" t="s">
        <v>8142</v>
      </c>
    </row>
    <row r="9043" spans="1:43" x14ac:dyDescent="0.35">
      <c r="A9043" t="s">
        <v>48831</v>
      </c>
      <c r="B9043" t="s">
        <v>25470</v>
      </c>
      <c r="C9043" t="s">
        <v>48832</v>
      </c>
      <c r="F9043" t="s">
        <v>48833</v>
      </c>
      <c r="H9043" t="s">
        <v>48831</v>
      </c>
      <c r="J9043" t="s">
        <v>6387</v>
      </c>
      <c r="N9043" t="s">
        <v>19616</v>
      </c>
      <c r="O9043">
        <v>33605</v>
      </c>
      <c r="P9043" t="s">
        <v>50</v>
      </c>
      <c r="U9043" s="1">
        <v>44980</v>
      </c>
      <c r="V9043" s="1">
        <v>44980</v>
      </c>
      <c r="AC9043" t="s">
        <v>53</v>
      </c>
      <c r="AD9043">
        <v>2969484892</v>
      </c>
      <c r="AE9043" s="1">
        <v>37756</v>
      </c>
      <c r="AG9043" t="s">
        <v>48834</v>
      </c>
      <c r="AH9043" t="s">
        <v>51</v>
      </c>
      <c r="AJ9043" t="s">
        <v>53</v>
      </c>
      <c r="AO9043" t="s">
        <v>8142</v>
      </c>
    </row>
    <row r="9044" spans="1:43" x14ac:dyDescent="0.35">
      <c r="A9044" t="s">
        <v>48835</v>
      </c>
      <c r="B9044" t="s">
        <v>48836</v>
      </c>
      <c r="C9044" t="s">
        <v>11746</v>
      </c>
      <c r="F9044" t="s">
        <v>48837</v>
      </c>
      <c r="H9044" t="s">
        <v>48838</v>
      </c>
      <c r="J9044" t="s">
        <v>48839</v>
      </c>
      <c r="K9044" t="s">
        <v>44701</v>
      </c>
      <c r="M9044" t="s">
        <v>5343</v>
      </c>
      <c r="N9044" t="s">
        <v>264</v>
      </c>
      <c r="O9044">
        <v>79702</v>
      </c>
      <c r="P9044" t="s">
        <v>50</v>
      </c>
      <c r="U9044" s="1">
        <v>44980</v>
      </c>
      <c r="V9044" s="1">
        <v>44980</v>
      </c>
      <c r="AC9044" t="s">
        <v>53</v>
      </c>
      <c r="AD9044">
        <v>2969665345</v>
      </c>
      <c r="AE9044" s="1">
        <v>42096.463194444441</v>
      </c>
      <c r="AG9044" t="s">
        <v>48840</v>
      </c>
      <c r="AH9044" t="s">
        <v>51</v>
      </c>
      <c r="AJ9044" t="s">
        <v>53</v>
      </c>
      <c r="AO9044" t="s">
        <v>8142</v>
      </c>
    </row>
    <row r="9045" spans="1:43" x14ac:dyDescent="0.35">
      <c r="A9045" t="s">
        <v>48841</v>
      </c>
      <c r="B9045" t="s">
        <v>48842</v>
      </c>
      <c r="C9045" t="s">
        <v>48843</v>
      </c>
      <c r="F9045" t="s">
        <v>48844</v>
      </c>
      <c r="H9045" t="s">
        <v>48841</v>
      </c>
      <c r="J9045" t="s">
        <v>13574</v>
      </c>
      <c r="N9045" t="s">
        <v>30029</v>
      </c>
      <c r="O9045" t="s">
        <v>48845</v>
      </c>
      <c r="P9045" t="s">
        <v>13276</v>
      </c>
      <c r="U9045" s="1">
        <v>44980</v>
      </c>
      <c r="V9045" s="1">
        <v>44980</v>
      </c>
      <c r="AC9045" t="s">
        <v>53</v>
      </c>
      <c r="AD9045">
        <v>2969823183</v>
      </c>
      <c r="AE9045" s="1">
        <v>43312.453472222223</v>
      </c>
      <c r="AG9045" t="s">
        <v>48846</v>
      </c>
      <c r="AH9045" t="s">
        <v>51</v>
      </c>
      <c r="AJ9045" t="s">
        <v>53</v>
      </c>
      <c r="AO9045" t="s">
        <v>8142</v>
      </c>
    </row>
    <row r="9046" spans="1:43" x14ac:dyDescent="0.35">
      <c r="A9046" t="s">
        <v>48847</v>
      </c>
      <c r="B9046" t="s">
        <v>8500</v>
      </c>
      <c r="C9046" t="s">
        <v>48848</v>
      </c>
      <c r="H9046" t="s">
        <v>48847</v>
      </c>
      <c r="J9046" t="s">
        <v>48849</v>
      </c>
      <c r="P9046" t="s">
        <v>50</v>
      </c>
      <c r="U9046" s="1">
        <v>44980</v>
      </c>
      <c r="V9046" s="1">
        <v>44980</v>
      </c>
      <c r="AC9046" t="s">
        <v>53</v>
      </c>
      <c r="AG9046" t="s">
        <v>48850</v>
      </c>
      <c r="AH9046" t="s">
        <v>51</v>
      </c>
      <c r="AJ9046" t="s">
        <v>53</v>
      </c>
      <c r="AM9046" s="1">
        <v>45357.525694444441</v>
      </c>
      <c r="AN9046" t="s">
        <v>48851</v>
      </c>
      <c r="AO9046" t="s">
        <v>5443</v>
      </c>
    </row>
    <row r="9047" spans="1:43" x14ac:dyDescent="0.35">
      <c r="A9047" t="s">
        <v>48852</v>
      </c>
      <c r="B9047" t="s">
        <v>48853</v>
      </c>
      <c r="C9047" t="s">
        <v>7769</v>
      </c>
      <c r="F9047" t="s">
        <v>48854</v>
      </c>
      <c r="H9047" t="s">
        <v>48852</v>
      </c>
      <c r="J9047" t="s">
        <v>48855</v>
      </c>
      <c r="K9047" t="s">
        <v>48856</v>
      </c>
      <c r="M9047" t="s">
        <v>159</v>
      </c>
      <c r="N9047" t="s">
        <v>65</v>
      </c>
      <c r="O9047">
        <v>80907</v>
      </c>
      <c r="P9047" t="s">
        <v>50</v>
      </c>
      <c r="U9047" s="1">
        <v>44980</v>
      </c>
      <c r="V9047" s="1">
        <v>44980</v>
      </c>
      <c r="W9047" s="1">
        <v>44980.447222222225</v>
      </c>
      <c r="X9047" s="1">
        <v>44980.447222222225</v>
      </c>
      <c r="AC9047" t="s">
        <v>53</v>
      </c>
      <c r="AD9047">
        <v>2972432859</v>
      </c>
      <c r="AE9047" s="1">
        <v>44980.427083333336</v>
      </c>
      <c r="AF9047" t="s">
        <v>48857</v>
      </c>
      <c r="AG9047" t="s">
        <v>48858</v>
      </c>
      <c r="AH9047" t="s">
        <v>51</v>
      </c>
      <c r="AJ9047" t="s">
        <v>53</v>
      </c>
      <c r="AL9047" t="s">
        <v>68</v>
      </c>
      <c r="AO9047" t="s">
        <v>5443</v>
      </c>
      <c r="AP9047" s="1">
        <v>44980.467361111114</v>
      </c>
      <c r="AQ9047" s="1">
        <v>44980.462500000001</v>
      </c>
    </row>
    <row r="9048" spans="1:43" x14ac:dyDescent="0.35">
      <c r="A9048" t="s">
        <v>48859</v>
      </c>
      <c r="B9048" t="s">
        <v>8044</v>
      </c>
      <c r="C9048" t="s">
        <v>888</v>
      </c>
      <c r="F9048">
        <v>17206307902</v>
      </c>
      <c r="H9048" t="s">
        <v>48859</v>
      </c>
      <c r="J9048" t="s">
        <v>37292</v>
      </c>
      <c r="K9048" t="s">
        <v>48860</v>
      </c>
      <c r="M9048" t="s">
        <v>5551</v>
      </c>
      <c r="N9048" t="s">
        <v>213</v>
      </c>
      <c r="O9048">
        <v>800642</v>
      </c>
      <c r="P9048" t="s">
        <v>50</v>
      </c>
      <c r="U9048" s="1">
        <v>44980</v>
      </c>
      <c r="V9048" s="1">
        <v>44980</v>
      </c>
      <c r="W9048" s="1">
        <v>44980.395833333336</v>
      </c>
      <c r="X9048" s="1">
        <v>44980.395833333336</v>
      </c>
      <c r="AC9048" t="s">
        <v>53</v>
      </c>
      <c r="AD9048">
        <v>2972079095</v>
      </c>
      <c r="AE9048" s="1">
        <v>44725.372916666667</v>
      </c>
      <c r="AF9048" t="s">
        <v>37294</v>
      </c>
      <c r="AG9048" t="s">
        <v>48861</v>
      </c>
      <c r="AH9048" t="s">
        <v>51</v>
      </c>
      <c r="AJ9048" t="s">
        <v>53</v>
      </c>
      <c r="AL9048" t="s">
        <v>68</v>
      </c>
      <c r="AO9048" t="s">
        <v>5443</v>
      </c>
      <c r="AP9048" s="1">
        <v>45470.453472222223</v>
      </c>
      <c r="AQ9048" s="1">
        <v>45468.384027777778</v>
      </c>
    </row>
    <row r="9049" spans="1:43" x14ac:dyDescent="0.35">
      <c r="A9049" t="s">
        <v>48862</v>
      </c>
      <c r="B9049" t="s">
        <v>48863</v>
      </c>
      <c r="C9049" t="s">
        <v>48864</v>
      </c>
      <c r="F9049" t="s">
        <v>48865</v>
      </c>
      <c r="H9049" t="s">
        <v>48862</v>
      </c>
      <c r="J9049" t="s">
        <v>48866</v>
      </c>
      <c r="K9049" t="s">
        <v>48867</v>
      </c>
      <c r="M9049" t="s">
        <v>16336</v>
      </c>
      <c r="N9049" t="s">
        <v>65</v>
      </c>
      <c r="O9049">
        <v>80644</v>
      </c>
      <c r="P9049" t="s">
        <v>50</v>
      </c>
      <c r="U9049" s="1">
        <v>44980</v>
      </c>
      <c r="V9049" s="1">
        <v>44980</v>
      </c>
      <c r="W9049" s="1">
        <v>44980.615277777775</v>
      </c>
      <c r="X9049" s="1">
        <v>44980.615277777775</v>
      </c>
      <c r="AC9049" t="s">
        <v>53</v>
      </c>
      <c r="AD9049">
        <v>2972308593</v>
      </c>
      <c r="AE9049" s="1">
        <v>44960.545138888891</v>
      </c>
      <c r="AF9049" t="s">
        <v>48868</v>
      </c>
      <c r="AG9049" t="s">
        <v>48869</v>
      </c>
      <c r="AH9049" t="s">
        <v>51</v>
      </c>
      <c r="AJ9049" t="s">
        <v>53</v>
      </c>
      <c r="AL9049" t="s">
        <v>68</v>
      </c>
      <c r="AO9049" t="s">
        <v>5443</v>
      </c>
      <c r="AP9049" s="1">
        <v>45432.638194444444</v>
      </c>
      <c r="AQ9049" s="1">
        <v>45432.606249999997</v>
      </c>
    </row>
    <row r="9050" spans="1:43" x14ac:dyDescent="0.35">
      <c r="A9050" t="s">
        <v>48870</v>
      </c>
      <c r="B9050" t="s">
        <v>48871</v>
      </c>
      <c r="C9050" t="s">
        <v>48872</v>
      </c>
      <c r="F9050" t="s">
        <v>48873</v>
      </c>
      <c r="H9050" t="s">
        <v>48874</v>
      </c>
      <c r="J9050" t="s">
        <v>48092</v>
      </c>
      <c r="K9050" t="s">
        <v>47582</v>
      </c>
      <c r="M9050" t="s">
        <v>47583</v>
      </c>
      <c r="N9050" t="s">
        <v>20395</v>
      </c>
      <c r="O9050">
        <v>54968</v>
      </c>
      <c r="P9050" t="s">
        <v>50</v>
      </c>
      <c r="U9050" s="1">
        <v>44980</v>
      </c>
      <c r="V9050" s="1">
        <v>44980</v>
      </c>
      <c r="AC9050" t="s">
        <v>53</v>
      </c>
      <c r="AD9050">
        <v>2972364977</v>
      </c>
      <c r="AE9050" s="1">
        <v>44965.430555555555</v>
      </c>
      <c r="AG9050" t="s">
        <v>48875</v>
      </c>
      <c r="AH9050" t="s">
        <v>51</v>
      </c>
      <c r="AJ9050" t="s">
        <v>53</v>
      </c>
      <c r="AO9050" t="s">
        <v>8142</v>
      </c>
    </row>
    <row r="9051" spans="1:43" x14ac:dyDescent="0.35">
      <c r="A9051" t="s">
        <v>48876</v>
      </c>
      <c r="B9051" t="s">
        <v>12366</v>
      </c>
      <c r="C9051" t="s">
        <v>18603</v>
      </c>
      <c r="F9051" t="s">
        <v>48877</v>
      </c>
      <c r="H9051" t="s">
        <v>48876</v>
      </c>
      <c r="K9051" t="s">
        <v>36395</v>
      </c>
      <c r="M9051" t="s">
        <v>1296</v>
      </c>
      <c r="N9051" t="s">
        <v>253</v>
      </c>
      <c r="O9051">
        <v>88220</v>
      </c>
      <c r="P9051" t="s">
        <v>50</v>
      </c>
      <c r="U9051" s="1">
        <v>44980</v>
      </c>
      <c r="V9051" s="1">
        <v>44980</v>
      </c>
      <c r="W9051" s="1">
        <v>44980.473611111112</v>
      </c>
      <c r="X9051" s="1">
        <v>44980.473611111112</v>
      </c>
      <c r="AC9051" t="s">
        <v>53</v>
      </c>
      <c r="AD9051">
        <v>9999999999</v>
      </c>
      <c r="AE9051" s="1">
        <v>45196</v>
      </c>
      <c r="AG9051" t="s">
        <v>48878</v>
      </c>
      <c r="AH9051" t="s">
        <v>51</v>
      </c>
      <c r="AJ9051" t="s">
        <v>53</v>
      </c>
      <c r="AL9051" t="s">
        <v>68</v>
      </c>
      <c r="AO9051" t="s">
        <v>5443</v>
      </c>
      <c r="AP9051" s="1">
        <v>45072.643750000003</v>
      </c>
      <c r="AQ9051" s="1">
        <v>45072.647916666669</v>
      </c>
    </row>
    <row r="9052" spans="1:43" x14ac:dyDescent="0.35">
      <c r="A9052" t="s">
        <v>48879</v>
      </c>
      <c r="B9052" t="s">
        <v>48880</v>
      </c>
      <c r="C9052" t="s">
        <v>443</v>
      </c>
      <c r="F9052" t="s">
        <v>48881</v>
      </c>
      <c r="H9052" t="s">
        <v>48879</v>
      </c>
      <c r="J9052" t="s">
        <v>48882</v>
      </c>
      <c r="K9052" t="s">
        <v>48883</v>
      </c>
      <c r="M9052" t="s">
        <v>5907</v>
      </c>
      <c r="N9052" t="s">
        <v>65</v>
      </c>
      <c r="O9052">
        <v>80550</v>
      </c>
      <c r="P9052" t="s">
        <v>50</v>
      </c>
      <c r="U9052" s="1">
        <v>44980</v>
      </c>
      <c r="V9052" s="1">
        <v>44980</v>
      </c>
      <c r="W9052" s="1">
        <v>44980.495833333334</v>
      </c>
      <c r="X9052" s="1">
        <v>44980.495833333334</v>
      </c>
      <c r="AC9052" t="s">
        <v>51</v>
      </c>
      <c r="AD9052">
        <v>1000000001</v>
      </c>
      <c r="AE9052" s="1">
        <v>39973.351388888892</v>
      </c>
      <c r="AF9052" t="s">
        <v>3377</v>
      </c>
      <c r="AG9052" t="s">
        <v>48884</v>
      </c>
      <c r="AH9052" t="s">
        <v>51</v>
      </c>
      <c r="AJ9052" t="s">
        <v>53</v>
      </c>
      <c r="AL9052" t="s">
        <v>78</v>
      </c>
      <c r="AO9052" t="s">
        <v>5443</v>
      </c>
      <c r="AP9052" s="1">
        <v>44980.495138888888</v>
      </c>
    </row>
    <row r="9053" spans="1:43" x14ac:dyDescent="0.35">
      <c r="A9053" t="s">
        <v>48885</v>
      </c>
      <c r="B9053" t="s">
        <v>35054</v>
      </c>
      <c r="C9053" t="s">
        <v>106</v>
      </c>
      <c r="D9053" t="s">
        <v>98</v>
      </c>
      <c r="F9053" t="s">
        <v>47</v>
      </c>
      <c r="H9053" t="s">
        <v>48886</v>
      </c>
      <c r="J9053" t="s">
        <v>49</v>
      </c>
      <c r="P9053" t="s">
        <v>50</v>
      </c>
      <c r="U9053" s="1">
        <v>44980</v>
      </c>
      <c r="V9053" s="1">
        <v>44980</v>
      </c>
      <c r="W9053" s="1">
        <v>44985.602777777778</v>
      </c>
      <c r="X9053" s="1">
        <v>44985.602777777778</v>
      </c>
      <c r="AC9053" t="s">
        <v>53</v>
      </c>
      <c r="AD9053">
        <v>1000000000</v>
      </c>
      <c r="AE9053" s="1">
        <v>37295</v>
      </c>
      <c r="AG9053" t="s">
        <v>48887</v>
      </c>
      <c r="AH9053" t="s">
        <v>51</v>
      </c>
      <c r="AJ9053" t="s">
        <v>53</v>
      </c>
      <c r="AL9053" t="s">
        <v>78</v>
      </c>
      <c r="AO9053" t="s">
        <v>5443</v>
      </c>
      <c r="AP9053" s="1">
        <v>45250.474999999999</v>
      </c>
    </row>
    <row r="9054" spans="1:43" x14ac:dyDescent="0.35">
      <c r="A9054" t="s">
        <v>48888</v>
      </c>
      <c r="B9054" t="s">
        <v>4984</v>
      </c>
      <c r="C9054" t="s">
        <v>375</v>
      </c>
      <c r="F9054" t="s">
        <v>48889</v>
      </c>
      <c r="H9054" t="s">
        <v>48888</v>
      </c>
      <c r="J9054" t="s">
        <v>6387</v>
      </c>
      <c r="N9054" t="s">
        <v>6033</v>
      </c>
      <c r="O9054">
        <v>92251</v>
      </c>
      <c r="P9054" t="s">
        <v>50</v>
      </c>
      <c r="U9054" s="1">
        <v>44980</v>
      </c>
      <c r="V9054" s="1">
        <v>44980</v>
      </c>
      <c r="AC9054" t="s">
        <v>53</v>
      </c>
      <c r="AD9054">
        <v>2969484892</v>
      </c>
      <c r="AE9054" s="1">
        <v>37756</v>
      </c>
      <c r="AG9054" t="s">
        <v>48890</v>
      </c>
      <c r="AH9054" t="s">
        <v>51</v>
      </c>
      <c r="AJ9054" t="s">
        <v>53</v>
      </c>
      <c r="AO9054" t="s">
        <v>8142</v>
      </c>
    </row>
    <row r="9055" spans="1:43" x14ac:dyDescent="0.35">
      <c r="A9055" t="s">
        <v>48891</v>
      </c>
      <c r="B9055" t="s">
        <v>48892</v>
      </c>
      <c r="C9055" t="s">
        <v>587</v>
      </c>
      <c r="F9055" t="s">
        <v>48893</v>
      </c>
      <c r="H9055" t="s">
        <v>15152</v>
      </c>
      <c r="J9055" t="s">
        <v>28792</v>
      </c>
      <c r="K9055" t="s">
        <v>48894</v>
      </c>
      <c r="M9055" t="s">
        <v>2378</v>
      </c>
      <c r="N9055" t="s">
        <v>65</v>
      </c>
      <c r="O9055">
        <v>80524</v>
      </c>
      <c r="P9055" t="s">
        <v>50</v>
      </c>
      <c r="U9055" s="1">
        <v>44980</v>
      </c>
      <c r="V9055" s="1">
        <v>44980</v>
      </c>
      <c r="W9055" s="1">
        <v>44980.601388888892</v>
      </c>
      <c r="X9055" s="1">
        <v>44980.601388888892</v>
      </c>
      <c r="AC9055" t="s">
        <v>53</v>
      </c>
      <c r="AD9055">
        <v>2969769009</v>
      </c>
      <c r="AE9055" s="1">
        <v>43081.615277777775</v>
      </c>
      <c r="AF9055" t="s">
        <v>15157</v>
      </c>
      <c r="AG9055" t="s">
        <v>48895</v>
      </c>
      <c r="AH9055" t="s">
        <v>51</v>
      </c>
      <c r="AJ9055" t="s">
        <v>53</v>
      </c>
      <c r="AL9055" t="s">
        <v>68</v>
      </c>
      <c r="AO9055" t="s">
        <v>5443</v>
      </c>
      <c r="AP9055" s="1">
        <v>45061.376388888886</v>
      </c>
      <c r="AQ9055" s="1">
        <v>45057.393055555556</v>
      </c>
    </row>
    <row r="9056" spans="1:43" x14ac:dyDescent="0.35">
      <c r="A9056" t="s">
        <v>48896</v>
      </c>
      <c r="B9056" t="s">
        <v>48897</v>
      </c>
      <c r="C9056" t="s">
        <v>218</v>
      </c>
      <c r="F9056" t="s">
        <v>48898</v>
      </c>
      <c r="H9056" t="s">
        <v>48896</v>
      </c>
      <c r="J9056" t="s">
        <v>11008</v>
      </c>
      <c r="N9056" t="s">
        <v>13659</v>
      </c>
      <c r="O9056">
        <v>29385</v>
      </c>
      <c r="P9056" t="s">
        <v>50</v>
      </c>
      <c r="U9056" s="1">
        <v>44980</v>
      </c>
      <c r="V9056" s="1">
        <v>44980</v>
      </c>
      <c r="AC9056" t="s">
        <v>53</v>
      </c>
      <c r="AD9056">
        <v>2969478809</v>
      </c>
      <c r="AE9056" s="1">
        <v>37358</v>
      </c>
      <c r="AG9056" t="s">
        <v>48899</v>
      </c>
      <c r="AH9056" t="s">
        <v>51</v>
      </c>
      <c r="AJ9056" t="s">
        <v>53</v>
      </c>
      <c r="AO9056" t="s">
        <v>8142</v>
      </c>
    </row>
    <row r="9057" spans="1:43" x14ac:dyDescent="0.35">
      <c r="A9057" t="s">
        <v>48900</v>
      </c>
      <c r="B9057" t="s">
        <v>48901</v>
      </c>
      <c r="C9057" t="s">
        <v>10684</v>
      </c>
      <c r="F9057" t="s">
        <v>48902</v>
      </c>
      <c r="H9057" t="s">
        <v>48900</v>
      </c>
      <c r="J9057" t="s">
        <v>20259</v>
      </c>
      <c r="K9057" t="s">
        <v>48903</v>
      </c>
      <c r="M9057" t="s">
        <v>5343</v>
      </c>
      <c r="N9057" t="s">
        <v>798</v>
      </c>
      <c r="O9057">
        <v>79701</v>
      </c>
      <c r="P9057" t="s">
        <v>50</v>
      </c>
      <c r="U9057" s="1">
        <v>44981</v>
      </c>
      <c r="V9057" s="1">
        <v>44981</v>
      </c>
      <c r="AC9057" t="s">
        <v>53</v>
      </c>
      <c r="AD9057">
        <v>2969570255</v>
      </c>
      <c r="AE9057" s="1">
        <v>40934.475694444445</v>
      </c>
      <c r="AG9057" t="s">
        <v>48904</v>
      </c>
      <c r="AH9057" t="s">
        <v>51</v>
      </c>
      <c r="AJ9057" t="s">
        <v>53</v>
      </c>
      <c r="AO9057" t="s">
        <v>8142</v>
      </c>
    </row>
    <row r="9058" spans="1:43" x14ac:dyDescent="0.35">
      <c r="A9058" t="s">
        <v>48905</v>
      </c>
      <c r="B9058" t="s">
        <v>653</v>
      </c>
      <c r="C9058" t="s">
        <v>5456</v>
      </c>
      <c r="F9058">
        <v>19707656662</v>
      </c>
      <c r="H9058" t="s">
        <v>48906</v>
      </c>
      <c r="J9058" t="s">
        <v>48907</v>
      </c>
      <c r="N9058" t="s">
        <v>287</v>
      </c>
      <c r="O9058">
        <v>81224</v>
      </c>
      <c r="P9058" t="s">
        <v>50</v>
      </c>
      <c r="U9058" s="1">
        <v>44981</v>
      </c>
      <c r="V9058" s="1">
        <v>44981</v>
      </c>
      <c r="W9058" s="1">
        <v>44981.515277777777</v>
      </c>
      <c r="X9058" s="1">
        <v>44981.515277777777</v>
      </c>
      <c r="AC9058" t="s">
        <v>53</v>
      </c>
      <c r="AD9058">
        <v>2969909229</v>
      </c>
      <c r="AE9058" s="1">
        <v>43711.681944444441</v>
      </c>
      <c r="AF9058" t="s">
        <v>48908</v>
      </c>
      <c r="AG9058" t="s">
        <v>48909</v>
      </c>
      <c r="AH9058" t="s">
        <v>51</v>
      </c>
      <c r="AJ9058" t="s">
        <v>53</v>
      </c>
      <c r="AL9058" t="s">
        <v>68</v>
      </c>
      <c r="AO9058" t="s">
        <v>8142</v>
      </c>
      <c r="AP9058" s="1">
        <v>45048.706250000003</v>
      </c>
      <c r="AQ9058" s="1">
        <v>44985.547222222223</v>
      </c>
    </row>
    <row r="9059" spans="1:43" x14ac:dyDescent="0.35">
      <c r="A9059" t="s">
        <v>48910</v>
      </c>
      <c r="B9059" t="s">
        <v>48911</v>
      </c>
      <c r="C9059" t="s">
        <v>894</v>
      </c>
      <c r="F9059" t="s">
        <v>48912</v>
      </c>
      <c r="H9059" t="s">
        <v>48910</v>
      </c>
      <c r="I9059" t="s">
        <v>464</v>
      </c>
      <c r="J9059" t="s">
        <v>6387</v>
      </c>
      <c r="K9059" t="s">
        <v>48913</v>
      </c>
      <c r="M9059" t="s">
        <v>35836</v>
      </c>
      <c r="N9059" t="s">
        <v>15782</v>
      </c>
      <c r="O9059">
        <v>52404</v>
      </c>
      <c r="P9059" t="s">
        <v>50</v>
      </c>
      <c r="U9059" s="1">
        <v>44981</v>
      </c>
      <c r="V9059" s="1">
        <v>44981</v>
      </c>
      <c r="AC9059" t="s">
        <v>53</v>
      </c>
      <c r="AD9059">
        <v>2969484892</v>
      </c>
      <c r="AE9059" s="1">
        <v>37756</v>
      </c>
      <c r="AG9059" t="s">
        <v>48914</v>
      </c>
      <c r="AH9059" t="s">
        <v>51</v>
      </c>
      <c r="AJ9059" t="s">
        <v>53</v>
      </c>
      <c r="AO9059" t="s">
        <v>8142</v>
      </c>
    </row>
    <row r="9060" spans="1:43" x14ac:dyDescent="0.35">
      <c r="A9060" t="s">
        <v>48915</v>
      </c>
      <c r="B9060" t="s">
        <v>48916</v>
      </c>
      <c r="C9060" t="s">
        <v>10839</v>
      </c>
      <c r="F9060" t="s">
        <v>48917</v>
      </c>
      <c r="H9060" t="s">
        <v>48918</v>
      </c>
      <c r="J9060" t="s">
        <v>48220</v>
      </c>
      <c r="M9060" t="s">
        <v>137</v>
      </c>
      <c r="N9060" t="s">
        <v>287</v>
      </c>
      <c r="O9060">
        <v>80229</v>
      </c>
      <c r="P9060" t="s">
        <v>50</v>
      </c>
      <c r="U9060" s="1">
        <v>44981</v>
      </c>
      <c r="V9060" s="1">
        <v>44981</v>
      </c>
      <c r="W9060" s="1">
        <v>44981.361805555556</v>
      </c>
      <c r="X9060" s="1">
        <v>44981.361805555556</v>
      </c>
      <c r="AC9060" t="s">
        <v>53</v>
      </c>
      <c r="AD9060">
        <v>2972012673</v>
      </c>
      <c r="AE9060" s="1">
        <v>44465.599999999999</v>
      </c>
      <c r="AF9060" t="s">
        <v>48222</v>
      </c>
      <c r="AG9060" t="s">
        <v>48919</v>
      </c>
      <c r="AH9060" t="s">
        <v>51</v>
      </c>
      <c r="AJ9060" t="s">
        <v>53</v>
      </c>
      <c r="AL9060" t="s">
        <v>68</v>
      </c>
      <c r="AO9060" t="s">
        <v>8142</v>
      </c>
      <c r="AP9060" s="1">
        <v>45155.372916666667</v>
      </c>
    </row>
    <row r="9061" spans="1:43" x14ac:dyDescent="0.35">
      <c r="A9061" t="s">
        <v>48920</v>
      </c>
      <c r="B9061" t="s">
        <v>48921</v>
      </c>
      <c r="C9061" t="s">
        <v>10356</v>
      </c>
      <c r="F9061" t="s">
        <v>48922</v>
      </c>
      <c r="H9061" t="s">
        <v>48920</v>
      </c>
      <c r="J9061" t="s">
        <v>13744</v>
      </c>
      <c r="K9061" t="s">
        <v>48923</v>
      </c>
      <c r="M9061" t="s">
        <v>159</v>
      </c>
      <c r="N9061" t="s">
        <v>65</v>
      </c>
      <c r="O9061">
        <v>80926</v>
      </c>
      <c r="P9061" t="s">
        <v>50</v>
      </c>
      <c r="U9061" s="1">
        <v>44981</v>
      </c>
      <c r="V9061" s="1">
        <v>44981</v>
      </c>
      <c r="W9061" s="1">
        <v>44981.35833333333</v>
      </c>
      <c r="X9061" s="1">
        <v>44981.35833333333</v>
      </c>
      <c r="AC9061" t="s">
        <v>53</v>
      </c>
      <c r="AD9061">
        <v>2969474461</v>
      </c>
      <c r="AE9061" s="1">
        <v>37104.381944444445</v>
      </c>
      <c r="AF9061" t="s">
        <v>48924</v>
      </c>
      <c r="AG9061" t="s">
        <v>48925</v>
      </c>
      <c r="AH9061" t="s">
        <v>51</v>
      </c>
      <c r="AJ9061" t="s">
        <v>53</v>
      </c>
      <c r="AL9061" t="s">
        <v>68</v>
      </c>
      <c r="AO9061" t="s">
        <v>5443</v>
      </c>
      <c r="AP9061" s="1">
        <v>45043.61041666667</v>
      </c>
    </row>
    <row r="9062" spans="1:43" x14ac:dyDescent="0.35">
      <c r="A9062" t="s">
        <v>48926</v>
      </c>
      <c r="B9062" t="s">
        <v>48927</v>
      </c>
      <c r="C9062" t="s">
        <v>38887</v>
      </c>
      <c r="F9062" t="s">
        <v>48928</v>
      </c>
      <c r="H9062" t="s">
        <v>48926</v>
      </c>
      <c r="I9062" t="s">
        <v>464</v>
      </c>
      <c r="J9062" t="s">
        <v>6387</v>
      </c>
      <c r="K9062" t="s">
        <v>48929</v>
      </c>
      <c r="M9062" t="s">
        <v>48930</v>
      </c>
      <c r="N9062" t="s">
        <v>4438</v>
      </c>
      <c r="O9062">
        <v>95035</v>
      </c>
      <c r="P9062" t="s">
        <v>50</v>
      </c>
      <c r="U9062" s="1">
        <v>44981</v>
      </c>
      <c r="V9062" s="1">
        <v>44981</v>
      </c>
      <c r="AC9062" t="s">
        <v>53</v>
      </c>
      <c r="AD9062">
        <v>2969484892</v>
      </c>
      <c r="AE9062" s="1">
        <v>37756</v>
      </c>
      <c r="AG9062" t="s">
        <v>48931</v>
      </c>
      <c r="AH9062" t="s">
        <v>51</v>
      </c>
      <c r="AJ9062" t="s">
        <v>53</v>
      </c>
      <c r="AO9062" t="s">
        <v>8142</v>
      </c>
    </row>
    <row r="9063" spans="1:43" x14ac:dyDescent="0.35">
      <c r="A9063" t="s">
        <v>48932</v>
      </c>
      <c r="B9063" t="s">
        <v>48933</v>
      </c>
      <c r="C9063" t="s">
        <v>48934</v>
      </c>
      <c r="F9063">
        <v>17868609838</v>
      </c>
      <c r="H9063" t="s">
        <v>48932</v>
      </c>
      <c r="J9063" t="s">
        <v>48935</v>
      </c>
      <c r="K9063" t="s">
        <v>48936</v>
      </c>
      <c r="M9063" t="s">
        <v>31729</v>
      </c>
      <c r="N9063" t="s">
        <v>2756</v>
      </c>
      <c r="O9063">
        <v>33155</v>
      </c>
      <c r="P9063" t="s">
        <v>50</v>
      </c>
      <c r="U9063" s="1">
        <v>44981</v>
      </c>
      <c r="V9063" s="1">
        <v>44981</v>
      </c>
      <c r="W9063" s="1">
        <v>44981.876388888886</v>
      </c>
      <c r="X9063" s="1">
        <v>44981.876388888886</v>
      </c>
      <c r="AC9063" t="s">
        <v>51</v>
      </c>
      <c r="AD9063">
        <v>1000000001</v>
      </c>
      <c r="AE9063" s="1">
        <v>39973.351388888892</v>
      </c>
      <c r="AF9063" t="s">
        <v>3377</v>
      </c>
      <c r="AG9063" t="s">
        <v>48937</v>
      </c>
      <c r="AH9063" t="s">
        <v>51</v>
      </c>
      <c r="AJ9063" t="s">
        <v>53</v>
      </c>
      <c r="AL9063" t="s">
        <v>78</v>
      </c>
      <c r="AO9063" t="s">
        <v>5443</v>
      </c>
      <c r="AP9063" s="1">
        <v>45422.888888888891</v>
      </c>
    </row>
    <row r="9064" spans="1:43" x14ac:dyDescent="0.35">
      <c r="A9064" t="s">
        <v>48938</v>
      </c>
      <c r="B9064" t="s">
        <v>48939</v>
      </c>
      <c r="C9064" t="s">
        <v>1798</v>
      </c>
      <c r="F9064">
        <f>1434-284-3421</f>
        <v>-2271</v>
      </c>
      <c r="H9064" t="s">
        <v>48938</v>
      </c>
      <c r="J9064" t="s">
        <v>23178</v>
      </c>
      <c r="M9064" t="s">
        <v>354</v>
      </c>
      <c r="N9064" t="s">
        <v>398</v>
      </c>
      <c r="O9064">
        <v>87059</v>
      </c>
      <c r="P9064" t="s">
        <v>50</v>
      </c>
      <c r="U9064" s="1">
        <v>44981</v>
      </c>
      <c r="V9064" s="1">
        <v>44981</v>
      </c>
      <c r="W9064" s="1">
        <v>44981.781944444447</v>
      </c>
      <c r="X9064" s="1">
        <v>44981.781944444447</v>
      </c>
      <c r="AC9064" t="s">
        <v>53</v>
      </c>
      <c r="AD9064">
        <v>1000000001</v>
      </c>
      <c r="AE9064" s="1">
        <v>39973.351388888892</v>
      </c>
      <c r="AF9064" t="s">
        <v>3377</v>
      </c>
      <c r="AG9064" t="s">
        <v>48940</v>
      </c>
      <c r="AH9064" t="s">
        <v>51</v>
      </c>
      <c r="AJ9064" t="s">
        <v>53</v>
      </c>
      <c r="AL9064" t="s">
        <v>78</v>
      </c>
      <c r="AO9064" t="s">
        <v>5443</v>
      </c>
      <c r="AP9064" s="1">
        <v>44981.780555555553</v>
      </c>
    </row>
    <row r="9065" spans="1:43" x14ac:dyDescent="0.35">
      <c r="A9065" t="s">
        <v>48941</v>
      </c>
      <c r="B9065" t="s">
        <v>5743</v>
      </c>
      <c r="C9065" t="s">
        <v>48942</v>
      </c>
      <c r="F9065">
        <v>15059188995</v>
      </c>
      <c r="H9065" t="s">
        <v>48941</v>
      </c>
      <c r="J9065" t="s">
        <v>48943</v>
      </c>
      <c r="K9065" t="s">
        <v>48944</v>
      </c>
      <c r="L9065" t="s">
        <v>48945</v>
      </c>
      <c r="M9065" t="s">
        <v>48946</v>
      </c>
      <c r="N9065" t="s">
        <v>501</v>
      </c>
      <c r="O9065">
        <v>87124</v>
      </c>
      <c r="P9065" t="s">
        <v>50</v>
      </c>
      <c r="U9065" s="1">
        <v>44981</v>
      </c>
      <c r="V9065" s="1">
        <v>44981</v>
      </c>
      <c r="W9065" s="1">
        <v>44981.5625</v>
      </c>
      <c r="X9065" s="1">
        <v>44981.5625</v>
      </c>
      <c r="AC9065" t="s">
        <v>51</v>
      </c>
      <c r="AD9065">
        <v>2972377092</v>
      </c>
      <c r="AE9065" s="1">
        <v>44974.376388888886</v>
      </c>
      <c r="AF9065" t="s">
        <v>48947</v>
      </c>
      <c r="AG9065" t="s">
        <v>48948</v>
      </c>
      <c r="AH9065" t="s">
        <v>51</v>
      </c>
      <c r="AJ9065" t="s">
        <v>53</v>
      </c>
      <c r="AL9065" t="s">
        <v>68</v>
      </c>
      <c r="AO9065" t="s">
        <v>5443</v>
      </c>
      <c r="AP9065" s="1">
        <v>45474.476388888892</v>
      </c>
      <c r="AQ9065" s="1">
        <v>45155.461805555555</v>
      </c>
    </row>
    <row r="9066" spans="1:43" x14ac:dyDescent="0.35">
      <c r="A9066" t="s">
        <v>48949</v>
      </c>
      <c r="B9066" t="s">
        <v>1971</v>
      </c>
      <c r="C9066" t="s">
        <v>860</v>
      </c>
      <c r="F9066" t="s">
        <v>48950</v>
      </c>
      <c r="H9066" t="s">
        <v>48949</v>
      </c>
      <c r="J9066" t="s">
        <v>48951</v>
      </c>
      <c r="K9066" t="s">
        <v>48952</v>
      </c>
      <c r="M9066" t="s">
        <v>4363</v>
      </c>
      <c r="N9066" t="s">
        <v>1217</v>
      </c>
      <c r="O9066">
        <v>67735</v>
      </c>
      <c r="P9066" t="s">
        <v>50</v>
      </c>
      <c r="U9066" s="1">
        <v>44981</v>
      </c>
      <c r="V9066" s="1">
        <v>44981</v>
      </c>
      <c r="W9066" s="1">
        <v>44981.305555555555</v>
      </c>
      <c r="X9066" s="1">
        <v>44981.305555555555</v>
      </c>
      <c r="AC9066" t="s">
        <v>53</v>
      </c>
      <c r="AD9066">
        <v>1000000001</v>
      </c>
      <c r="AE9066" s="1">
        <v>39973.351388888892</v>
      </c>
      <c r="AF9066" t="s">
        <v>3377</v>
      </c>
      <c r="AG9066" t="s">
        <v>48953</v>
      </c>
      <c r="AH9066" t="s">
        <v>51</v>
      </c>
      <c r="AJ9066" t="s">
        <v>53</v>
      </c>
      <c r="AL9066" t="s">
        <v>78</v>
      </c>
      <c r="AO9066" t="s">
        <v>5443</v>
      </c>
      <c r="AP9066" s="1">
        <v>44981.306250000001</v>
      </c>
    </row>
    <row r="9067" spans="1:43" x14ac:dyDescent="0.35">
      <c r="A9067" t="s">
        <v>48954</v>
      </c>
      <c r="B9067" t="s">
        <v>48955</v>
      </c>
      <c r="C9067" t="s">
        <v>48956</v>
      </c>
      <c r="F9067" t="s">
        <v>48957</v>
      </c>
      <c r="H9067" t="s">
        <v>48954</v>
      </c>
      <c r="J9067" t="s">
        <v>48958</v>
      </c>
      <c r="K9067" t="s">
        <v>48959</v>
      </c>
      <c r="M9067" t="s">
        <v>4671</v>
      </c>
      <c r="N9067" t="s">
        <v>65</v>
      </c>
      <c r="O9067">
        <v>81416</v>
      </c>
      <c r="P9067" t="s">
        <v>50</v>
      </c>
      <c r="U9067" s="1">
        <v>44981</v>
      </c>
      <c r="V9067" s="1">
        <v>44981</v>
      </c>
      <c r="W9067" s="1">
        <v>44981.429166666669</v>
      </c>
      <c r="X9067" s="1">
        <v>44981.429166666669</v>
      </c>
      <c r="AC9067" t="s">
        <v>51</v>
      </c>
      <c r="AD9067">
        <v>2969690387</v>
      </c>
      <c r="AE9067" s="1">
        <v>42376.630555555559</v>
      </c>
      <c r="AF9067" t="s">
        <v>48960</v>
      </c>
      <c r="AG9067" t="s">
        <v>48961</v>
      </c>
      <c r="AH9067" t="s">
        <v>51</v>
      </c>
      <c r="AJ9067" t="s">
        <v>53</v>
      </c>
      <c r="AL9067" t="s">
        <v>68</v>
      </c>
      <c r="AO9067" t="s">
        <v>5443</v>
      </c>
      <c r="AP9067" s="1">
        <v>44987.445138888892</v>
      </c>
      <c r="AQ9067" s="1">
        <v>44987.443055555559</v>
      </c>
    </row>
    <row r="9068" spans="1:43" x14ac:dyDescent="0.35">
      <c r="A9068" t="s">
        <v>48962</v>
      </c>
      <c r="B9068" t="s">
        <v>48963</v>
      </c>
      <c r="C9068" t="s">
        <v>10684</v>
      </c>
      <c r="F9068" t="s">
        <v>48964</v>
      </c>
      <c r="H9068" t="s">
        <v>48962</v>
      </c>
      <c r="I9068" t="s">
        <v>179</v>
      </c>
      <c r="J9068" t="s">
        <v>48965</v>
      </c>
      <c r="M9068" t="s">
        <v>48966</v>
      </c>
      <c r="N9068" t="s">
        <v>287</v>
      </c>
      <c r="O9068">
        <v>80970</v>
      </c>
      <c r="P9068" t="s">
        <v>50</v>
      </c>
      <c r="U9068" s="1">
        <v>44982.866666666669</v>
      </c>
      <c r="V9068" s="1">
        <v>44982.866666666669</v>
      </c>
      <c r="W9068" s="1">
        <v>45030.410416666666</v>
      </c>
      <c r="X9068" s="1">
        <v>45030.410416666666</v>
      </c>
      <c r="AC9068" t="s">
        <v>51</v>
      </c>
      <c r="AD9068">
        <v>2973341834</v>
      </c>
      <c r="AE9068" s="1">
        <v>45029.723611111112</v>
      </c>
      <c r="AF9068" t="s">
        <v>48967</v>
      </c>
      <c r="AG9068" t="s">
        <v>48968</v>
      </c>
      <c r="AH9068" t="s">
        <v>53</v>
      </c>
      <c r="AJ9068" t="s">
        <v>53</v>
      </c>
      <c r="AK9068" t="s">
        <v>15321</v>
      </c>
      <c r="AL9068" t="s">
        <v>68</v>
      </c>
      <c r="AO9068" t="s">
        <v>54</v>
      </c>
      <c r="AP9068" s="1">
        <v>45036.878472222219</v>
      </c>
    </row>
    <row r="9069" spans="1:43" x14ac:dyDescent="0.35">
      <c r="A9069" t="s">
        <v>48969</v>
      </c>
      <c r="B9069" t="s">
        <v>8054</v>
      </c>
      <c r="C9069" t="s">
        <v>4950</v>
      </c>
      <c r="F9069" t="s">
        <v>48970</v>
      </c>
      <c r="H9069" t="s">
        <v>48969</v>
      </c>
      <c r="J9069" t="s">
        <v>48971</v>
      </c>
      <c r="K9069" t="s">
        <v>48972</v>
      </c>
      <c r="M9069" t="s">
        <v>137</v>
      </c>
      <c r="N9069" t="s">
        <v>65</v>
      </c>
      <c r="O9069">
        <v>80239</v>
      </c>
      <c r="P9069" t="s">
        <v>50</v>
      </c>
      <c r="U9069" s="1">
        <v>44983</v>
      </c>
      <c r="V9069" s="1">
        <v>44983</v>
      </c>
      <c r="W9069" s="1">
        <v>44983.468055555553</v>
      </c>
      <c r="X9069" s="1">
        <v>44983.468055555553</v>
      </c>
      <c r="AC9069" t="s">
        <v>51</v>
      </c>
      <c r="AD9069">
        <v>1000000001</v>
      </c>
      <c r="AE9069" s="1">
        <v>39973.351388888892</v>
      </c>
      <c r="AF9069" t="s">
        <v>3377</v>
      </c>
      <c r="AG9069" t="s">
        <v>48973</v>
      </c>
      <c r="AH9069" t="s">
        <v>51</v>
      </c>
      <c r="AJ9069" t="s">
        <v>53</v>
      </c>
      <c r="AL9069" t="s">
        <v>78</v>
      </c>
      <c r="AO9069" t="s">
        <v>5443</v>
      </c>
      <c r="AP9069" s="1">
        <v>44983.467361111114</v>
      </c>
    </row>
    <row r="9070" spans="1:43" x14ac:dyDescent="0.35">
      <c r="A9070" t="s">
        <v>48974</v>
      </c>
      <c r="B9070" t="s">
        <v>16699</v>
      </c>
      <c r="C9070" t="s">
        <v>48975</v>
      </c>
      <c r="F9070" t="s">
        <v>48976</v>
      </c>
      <c r="H9070" t="s">
        <v>48977</v>
      </c>
      <c r="J9070" t="s">
        <v>48978</v>
      </c>
      <c r="K9070" t="s">
        <v>48979</v>
      </c>
      <c r="M9070" t="s">
        <v>105</v>
      </c>
      <c r="N9070" t="s">
        <v>287</v>
      </c>
      <c r="O9070">
        <v>80428</v>
      </c>
      <c r="P9070" t="s">
        <v>50</v>
      </c>
      <c r="U9070" s="1">
        <v>44983</v>
      </c>
      <c r="V9070" s="1">
        <v>44983</v>
      </c>
      <c r="W9070" s="1">
        <v>44984.632638888892</v>
      </c>
      <c r="X9070" s="1">
        <v>44984.632638888892</v>
      </c>
      <c r="AC9070" t="s">
        <v>53</v>
      </c>
      <c r="AD9070">
        <v>2972593528</v>
      </c>
      <c r="AE9070" s="1">
        <v>44984.631944444445</v>
      </c>
      <c r="AF9070" t="s">
        <v>48980</v>
      </c>
      <c r="AG9070" t="s">
        <v>48981</v>
      </c>
      <c r="AH9070" t="s">
        <v>51</v>
      </c>
      <c r="AJ9070" t="s">
        <v>53</v>
      </c>
      <c r="AL9070" t="s">
        <v>68</v>
      </c>
      <c r="AO9070" t="s">
        <v>5443</v>
      </c>
      <c r="AP9070" s="1">
        <v>45352.525694444441</v>
      </c>
      <c r="AQ9070" s="1">
        <v>45352.531944444447</v>
      </c>
    </row>
    <row r="9071" spans="1:43" x14ac:dyDescent="0.35">
      <c r="A9071" t="s">
        <v>48982</v>
      </c>
      <c r="B9071" t="s">
        <v>48983</v>
      </c>
      <c r="C9071" t="s">
        <v>48984</v>
      </c>
      <c r="F9071" t="s">
        <v>48985</v>
      </c>
      <c r="H9071" t="s">
        <v>48982</v>
      </c>
      <c r="J9071" t="s">
        <v>31846</v>
      </c>
      <c r="K9071" t="s">
        <v>48986</v>
      </c>
      <c r="M9071" t="s">
        <v>1272</v>
      </c>
      <c r="N9071" t="s">
        <v>65</v>
      </c>
      <c r="O9071">
        <v>80002</v>
      </c>
      <c r="P9071" t="s">
        <v>50</v>
      </c>
      <c r="U9071" s="1">
        <v>44984</v>
      </c>
      <c r="V9071" s="1">
        <v>44984</v>
      </c>
      <c r="W9071" s="1">
        <v>44984.734722222223</v>
      </c>
      <c r="X9071" s="1">
        <v>44984.734722222223</v>
      </c>
      <c r="AC9071" t="s">
        <v>53</v>
      </c>
      <c r="AD9071">
        <v>2969677136</v>
      </c>
      <c r="AE9071" s="1">
        <v>42226.400694444441</v>
      </c>
      <c r="AF9071" t="s">
        <v>31849</v>
      </c>
      <c r="AG9071" t="s">
        <v>48987</v>
      </c>
      <c r="AH9071" t="s">
        <v>51</v>
      </c>
      <c r="AJ9071" t="s">
        <v>53</v>
      </c>
      <c r="AL9071" t="s">
        <v>68</v>
      </c>
      <c r="AO9071" t="s">
        <v>5443</v>
      </c>
      <c r="AP9071" s="1">
        <v>44985.660416666666</v>
      </c>
      <c r="AQ9071" s="1">
        <v>44985.481249999997</v>
      </c>
    </row>
    <row r="9072" spans="1:43" x14ac:dyDescent="0.35">
      <c r="A9072" t="s">
        <v>48988</v>
      </c>
      <c r="B9072" t="s">
        <v>7815</v>
      </c>
      <c r="C9072" t="s">
        <v>894</v>
      </c>
      <c r="F9072" t="s">
        <v>48989</v>
      </c>
      <c r="H9072" t="s">
        <v>48988</v>
      </c>
      <c r="J9072" t="s">
        <v>48990</v>
      </c>
      <c r="P9072" t="s">
        <v>50</v>
      </c>
      <c r="U9072" s="1">
        <v>44984</v>
      </c>
      <c r="V9072" s="1">
        <v>44984</v>
      </c>
      <c r="AC9072" t="s">
        <v>53</v>
      </c>
      <c r="AD9072">
        <v>2969541156</v>
      </c>
      <c r="AE9072" s="1">
        <v>39926.406944444447</v>
      </c>
      <c r="AG9072" t="s">
        <v>48991</v>
      </c>
      <c r="AH9072" t="s">
        <v>51</v>
      </c>
      <c r="AJ9072" t="s">
        <v>53</v>
      </c>
      <c r="AO9072" t="s">
        <v>8142</v>
      </c>
    </row>
    <row r="9073" spans="1:43" x14ac:dyDescent="0.35">
      <c r="A9073" t="s">
        <v>48992</v>
      </c>
      <c r="B9073" t="s">
        <v>48993</v>
      </c>
      <c r="C9073" t="s">
        <v>894</v>
      </c>
      <c r="F9073" t="s">
        <v>48994</v>
      </c>
      <c r="H9073" t="s">
        <v>48992</v>
      </c>
      <c r="J9073" t="s">
        <v>33363</v>
      </c>
      <c r="K9073" t="s">
        <v>36716</v>
      </c>
      <c r="M9073" t="s">
        <v>16167</v>
      </c>
      <c r="N9073" t="s">
        <v>7398</v>
      </c>
      <c r="O9073">
        <v>84121</v>
      </c>
      <c r="P9073" t="s">
        <v>50</v>
      </c>
      <c r="U9073" s="1">
        <v>44984</v>
      </c>
      <c r="V9073" s="1">
        <v>44984</v>
      </c>
      <c r="W9073" s="1">
        <v>44984.626388888886</v>
      </c>
      <c r="X9073" s="1">
        <v>44984.626388888886</v>
      </c>
      <c r="AC9073" t="s">
        <v>53</v>
      </c>
      <c r="AD9073">
        <v>2972058392</v>
      </c>
      <c r="AE9073" s="1">
        <v>44618.684027777781</v>
      </c>
      <c r="AF9073" t="s">
        <v>33365</v>
      </c>
      <c r="AG9073" t="s">
        <v>48995</v>
      </c>
      <c r="AH9073" t="s">
        <v>51</v>
      </c>
      <c r="AJ9073" t="s">
        <v>53</v>
      </c>
      <c r="AL9073" t="s">
        <v>68</v>
      </c>
      <c r="AO9073" t="s">
        <v>5443</v>
      </c>
      <c r="AP9073" s="1">
        <v>45443.154166666667</v>
      </c>
    </row>
    <row r="9074" spans="1:43" x14ac:dyDescent="0.35">
      <c r="A9074" t="s">
        <v>48996</v>
      </c>
      <c r="B9074" t="s">
        <v>822</v>
      </c>
      <c r="C9074" t="s">
        <v>5318</v>
      </c>
      <c r="F9074" t="s">
        <v>48997</v>
      </c>
      <c r="H9074" t="s">
        <v>48996</v>
      </c>
      <c r="J9074" t="s">
        <v>6387</v>
      </c>
      <c r="N9074" t="s">
        <v>12913</v>
      </c>
      <c r="O9074">
        <v>35643</v>
      </c>
      <c r="P9074" t="s">
        <v>50</v>
      </c>
      <c r="U9074" s="1">
        <v>44984</v>
      </c>
      <c r="V9074" s="1">
        <v>44984</v>
      </c>
      <c r="AC9074" t="s">
        <v>53</v>
      </c>
      <c r="AD9074">
        <v>2969484892</v>
      </c>
      <c r="AE9074" s="1">
        <v>37756</v>
      </c>
      <c r="AG9074" t="s">
        <v>48998</v>
      </c>
      <c r="AH9074" t="s">
        <v>51</v>
      </c>
      <c r="AJ9074" t="s">
        <v>53</v>
      </c>
      <c r="AO9074" t="s">
        <v>8142</v>
      </c>
    </row>
    <row r="9075" spans="1:43" x14ac:dyDescent="0.35">
      <c r="A9075" t="s">
        <v>48999</v>
      </c>
      <c r="B9075" t="s">
        <v>49000</v>
      </c>
      <c r="C9075" t="s">
        <v>49001</v>
      </c>
      <c r="F9075" t="s">
        <v>49002</v>
      </c>
      <c r="H9075" t="s">
        <v>49003</v>
      </c>
      <c r="J9075" t="s">
        <v>8109</v>
      </c>
      <c r="K9075" t="s">
        <v>8110</v>
      </c>
      <c r="M9075" t="s">
        <v>14989</v>
      </c>
      <c r="N9075" t="s">
        <v>8111</v>
      </c>
      <c r="O9075">
        <v>61630</v>
      </c>
      <c r="P9075" t="s">
        <v>50</v>
      </c>
      <c r="U9075" s="1">
        <v>44984</v>
      </c>
      <c r="V9075" s="1">
        <v>44984</v>
      </c>
      <c r="W9075" s="1">
        <v>44984.35833333333</v>
      </c>
      <c r="X9075" s="1">
        <v>44984.35833333333</v>
      </c>
      <c r="AC9075" t="s">
        <v>53</v>
      </c>
      <c r="AD9075">
        <v>2972161372</v>
      </c>
      <c r="AE9075" s="1">
        <v>44903.413888888892</v>
      </c>
      <c r="AG9075" t="s">
        <v>49004</v>
      </c>
      <c r="AH9075" t="s">
        <v>51</v>
      </c>
      <c r="AJ9075" t="s">
        <v>53</v>
      </c>
      <c r="AL9075" t="s">
        <v>78</v>
      </c>
      <c r="AO9075" t="s">
        <v>5443</v>
      </c>
      <c r="AP9075" s="1">
        <v>45293.379166666666</v>
      </c>
    </row>
    <row r="9076" spans="1:43" x14ac:dyDescent="0.35">
      <c r="A9076" t="s">
        <v>49005</v>
      </c>
      <c r="B9076" t="s">
        <v>17412</v>
      </c>
      <c r="C9076" t="s">
        <v>1982</v>
      </c>
      <c r="F9076" t="s">
        <v>49006</v>
      </c>
      <c r="H9076" t="s">
        <v>49005</v>
      </c>
      <c r="J9076" t="s">
        <v>6387</v>
      </c>
      <c r="K9076" t="s">
        <v>49007</v>
      </c>
      <c r="M9076" t="s">
        <v>49008</v>
      </c>
      <c r="N9076" t="s">
        <v>4438</v>
      </c>
      <c r="O9076">
        <v>94565</v>
      </c>
      <c r="P9076" t="s">
        <v>50</v>
      </c>
      <c r="U9076" s="1">
        <v>44984</v>
      </c>
      <c r="V9076" s="1">
        <v>44984</v>
      </c>
      <c r="AC9076" t="s">
        <v>53</v>
      </c>
      <c r="AD9076">
        <v>2969484892</v>
      </c>
      <c r="AE9076" s="1">
        <v>37756</v>
      </c>
      <c r="AG9076" t="s">
        <v>49009</v>
      </c>
      <c r="AH9076" t="s">
        <v>51</v>
      </c>
      <c r="AJ9076" t="s">
        <v>53</v>
      </c>
      <c r="AO9076" t="s">
        <v>8142</v>
      </c>
    </row>
    <row r="9077" spans="1:43" x14ac:dyDescent="0.35">
      <c r="A9077" t="s">
        <v>49010</v>
      </c>
      <c r="B9077" t="s">
        <v>49011</v>
      </c>
      <c r="C9077" t="s">
        <v>8770</v>
      </c>
      <c r="F9077" t="s">
        <v>49012</v>
      </c>
      <c r="H9077" t="s">
        <v>49010</v>
      </c>
      <c r="J9077" t="s">
        <v>49013</v>
      </c>
      <c r="M9077" t="s">
        <v>41446</v>
      </c>
      <c r="N9077" t="s">
        <v>287</v>
      </c>
      <c r="O9077">
        <v>80549</v>
      </c>
      <c r="P9077" t="s">
        <v>50</v>
      </c>
      <c r="U9077" s="1">
        <v>44984</v>
      </c>
      <c r="V9077" s="1">
        <v>44984</v>
      </c>
      <c r="W9077" s="1">
        <v>44984.554861111108</v>
      </c>
      <c r="X9077" s="1">
        <v>44984.554861111108</v>
      </c>
      <c r="AC9077" t="s">
        <v>53</v>
      </c>
      <c r="AD9077">
        <v>1000000001</v>
      </c>
      <c r="AE9077" s="1">
        <v>39973.351388888892</v>
      </c>
      <c r="AF9077" t="s">
        <v>3377</v>
      </c>
      <c r="AG9077" t="s">
        <v>49014</v>
      </c>
      <c r="AH9077" t="s">
        <v>51</v>
      </c>
      <c r="AJ9077" t="s">
        <v>53</v>
      </c>
      <c r="AL9077" t="s">
        <v>78</v>
      </c>
      <c r="AO9077" t="s">
        <v>8142</v>
      </c>
    </row>
    <row r="9078" spans="1:43" x14ac:dyDescent="0.35">
      <c r="A9078" t="s">
        <v>49015</v>
      </c>
      <c r="B9078" t="s">
        <v>42952</v>
      </c>
      <c r="C9078" t="s">
        <v>49016</v>
      </c>
      <c r="D9078" t="s">
        <v>46</v>
      </c>
      <c r="H9078" t="s">
        <v>49017</v>
      </c>
      <c r="J9078" t="s">
        <v>49018</v>
      </c>
      <c r="P9078" t="s">
        <v>50</v>
      </c>
      <c r="U9078" s="1">
        <v>44984</v>
      </c>
      <c r="V9078" s="1">
        <v>44984</v>
      </c>
      <c r="AC9078" t="s">
        <v>53</v>
      </c>
      <c r="AD9078">
        <v>1000000000</v>
      </c>
      <c r="AE9078" s="1">
        <v>37295</v>
      </c>
      <c r="AG9078" t="s">
        <v>49019</v>
      </c>
      <c r="AH9078" t="s">
        <v>51</v>
      </c>
      <c r="AJ9078" t="s">
        <v>53</v>
      </c>
      <c r="AO9078" t="s">
        <v>5443</v>
      </c>
    </row>
    <row r="9079" spans="1:43" x14ac:dyDescent="0.35">
      <c r="A9079" t="s">
        <v>49020</v>
      </c>
      <c r="B9079" t="s">
        <v>49021</v>
      </c>
      <c r="C9079" t="s">
        <v>21576</v>
      </c>
      <c r="F9079" t="s">
        <v>25351</v>
      </c>
      <c r="H9079" t="s">
        <v>49022</v>
      </c>
      <c r="J9079" t="s">
        <v>49023</v>
      </c>
      <c r="K9079" t="s">
        <v>49024</v>
      </c>
      <c r="M9079" t="s">
        <v>4326</v>
      </c>
      <c r="N9079" t="s">
        <v>65</v>
      </c>
      <c r="O9079">
        <v>80643</v>
      </c>
      <c r="P9079" t="s">
        <v>50</v>
      </c>
      <c r="U9079" s="1">
        <v>44984</v>
      </c>
      <c r="V9079" s="1">
        <v>44984</v>
      </c>
      <c r="W9079" s="1">
        <v>44984.637499999997</v>
      </c>
      <c r="X9079" s="1">
        <v>44984.637499999997</v>
      </c>
      <c r="AC9079" t="s">
        <v>53</v>
      </c>
      <c r="AD9079">
        <v>2969961438</v>
      </c>
      <c r="AE9079" s="1">
        <v>43923.628472222219</v>
      </c>
      <c r="AF9079" t="s">
        <v>25353</v>
      </c>
      <c r="AG9079" t="s">
        <v>49025</v>
      </c>
      <c r="AH9079" t="s">
        <v>51</v>
      </c>
      <c r="AJ9079" t="s">
        <v>53</v>
      </c>
      <c r="AL9079" t="s">
        <v>68</v>
      </c>
      <c r="AO9079" t="s">
        <v>5443</v>
      </c>
      <c r="AP9079" s="1">
        <v>44984.67291666667</v>
      </c>
    </row>
    <row r="9080" spans="1:43" x14ac:dyDescent="0.35">
      <c r="A9080" t="s">
        <v>49026</v>
      </c>
      <c r="B9080" t="s">
        <v>26055</v>
      </c>
      <c r="C9080" t="s">
        <v>9358</v>
      </c>
      <c r="F9080" t="s">
        <v>49027</v>
      </c>
      <c r="H9080" t="s">
        <v>49028</v>
      </c>
      <c r="J9080" t="s">
        <v>49029</v>
      </c>
      <c r="K9080" t="s">
        <v>49030</v>
      </c>
      <c r="M9080" t="s">
        <v>4890</v>
      </c>
      <c r="N9080" t="s">
        <v>65</v>
      </c>
      <c r="O9080">
        <v>80759</v>
      </c>
      <c r="P9080" t="s">
        <v>50</v>
      </c>
      <c r="U9080" s="1">
        <v>44984</v>
      </c>
      <c r="V9080" s="1">
        <v>44984</v>
      </c>
      <c r="W9080" s="1">
        <v>44984.56527777778</v>
      </c>
      <c r="X9080" s="1">
        <v>44984.56527777778</v>
      </c>
      <c r="AC9080" t="s">
        <v>53</v>
      </c>
      <c r="AD9080">
        <v>1000000001</v>
      </c>
      <c r="AE9080" s="1">
        <v>39973.351388888892</v>
      </c>
      <c r="AF9080" t="s">
        <v>3377</v>
      </c>
      <c r="AG9080" t="s">
        <v>49031</v>
      </c>
      <c r="AH9080" t="s">
        <v>51</v>
      </c>
      <c r="AJ9080" t="s">
        <v>53</v>
      </c>
      <c r="AL9080" t="s">
        <v>78</v>
      </c>
      <c r="AO9080" t="s">
        <v>5443</v>
      </c>
      <c r="AP9080" s="1">
        <v>44984.680555555555</v>
      </c>
    </row>
    <row r="9081" spans="1:43" x14ac:dyDescent="0.35">
      <c r="A9081" t="s">
        <v>49032</v>
      </c>
      <c r="B9081" t="s">
        <v>49033</v>
      </c>
      <c r="C9081" t="s">
        <v>1157</v>
      </c>
      <c r="F9081" t="s">
        <v>49034</v>
      </c>
      <c r="H9081" t="s">
        <v>49032</v>
      </c>
      <c r="J9081" t="s">
        <v>49035</v>
      </c>
      <c r="K9081" t="s">
        <v>49036</v>
      </c>
      <c r="M9081" t="s">
        <v>10665</v>
      </c>
      <c r="N9081" t="s">
        <v>65</v>
      </c>
      <c r="O9081">
        <v>81144</v>
      </c>
      <c r="P9081" t="s">
        <v>50</v>
      </c>
      <c r="U9081" s="1">
        <v>44984</v>
      </c>
      <c r="V9081" s="1">
        <v>44984</v>
      </c>
      <c r="W9081" s="1">
        <v>44984.620833333334</v>
      </c>
      <c r="X9081" s="1">
        <v>44984.620833333334</v>
      </c>
      <c r="AC9081" t="s">
        <v>53</v>
      </c>
      <c r="AD9081">
        <v>2969659212</v>
      </c>
      <c r="AE9081" s="1">
        <v>42039.524305555555</v>
      </c>
      <c r="AF9081" t="s">
        <v>49037</v>
      </c>
      <c r="AG9081" t="s">
        <v>49038</v>
      </c>
      <c r="AH9081" t="s">
        <v>51</v>
      </c>
      <c r="AJ9081" t="s">
        <v>53</v>
      </c>
      <c r="AL9081" t="s">
        <v>68</v>
      </c>
      <c r="AO9081" t="s">
        <v>5443</v>
      </c>
      <c r="AP9081" s="1">
        <v>44984.703472222223</v>
      </c>
      <c r="AQ9081" s="1">
        <v>44984.694444444445</v>
      </c>
    </row>
    <row r="9082" spans="1:43" x14ac:dyDescent="0.35">
      <c r="A9082" t="s">
        <v>49039</v>
      </c>
      <c r="B9082" t="s">
        <v>3449</v>
      </c>
      <c r="C9082" t="s">
        <v>1608</v>
      </c>
      <c r="F9082" t="s">
        <v>49040</v>
      </c>
      <c r="H9082" t="s">
        <v>49039</v>
      </c>
      <c r="J9082" t="s">
        <v>47703</v>
      </c>
      <c r="K9082" t="s">
        <v>49041</v>
      </c>
      <c r="L9082" t="s">
        <v>49042</v>
      </c>
      <c r="M9082" t="s">
        <v>49043</v>
      </c>
      <c r="N9082" t="s">
        <v>32317</v>
      </c>
      <c r="O9082">
        <v>65110</v>
      </c>
      <c r="P9082" t="s">
        <v>50</v>
      </c>
      <c r="U9082" s="1">
        <v>44985</v>
      </c>
      <c r="V9082" s="1">
        <v>44985</v>
      </c>
      <c r="AC9082" t="s">
        <v>53</v>
      </c>
      <c r="AD9082">
        <v>2973507043</v>
      </c>
      <c r="AE9082" s="1">
        <v>45090.65902777778</v>
      </c>
      <c r="AG9082" t="s">
        <v>49044</v>
      </c>
      <c r="AH9082" t="s">
        <v>51</v>
      </c>
      <c r="AJ9082" t="s">
        <v>53</v>
      </c>
      <c r="AO9082" t="s">
        <v>8142</v>
      </c>
    </row>
    <row r="9083" spans="1:43" x14ac:dyDescent="0.35">
      <c r="A9083" t="s">
        <v>49045</v>
      </c>
      <c r="B9083" t="s">
        <v>20198</v>
      </c>
      <c r="C9083" t="s">
        <v>383</v>
      </c>
      <c r="F9083" t="s">
        <v>49046</v>
      </c>
      <c r="H9083" t="s">
        <v>49045</v>
      </c>
      <c r="J9083" t="s">
        <v>49047</v>
      </c>
      <c r="K9083" t="s">
        <v>49048</v>
      </c>
      <c r="M9083" t="s">
        <v>19469</v>
      </c>
      <c r="N9083" t="s">
        <v>65</v>
      </c>
      <c r="O9083">
        <v>80424</v>
      </c>
      <c r="P9083" t="s">
        <v>50</v>
      </c>
      <c r="U9083" s="1">
        <v>44985</v>
      </c>
      <c r="V9083" s="1">
        <v>44985</v>
      </c>
      <c r="W9083" s="1">
        <v>44985.681944444441</v>
      </c>
      <c r="X9083" s="1">
        <v>44985.681944444441</v>
      </c>
      <c r="AC9083" t="s">
        <v>51</v>
      </c>
      <c r="AD9083">
        <v>2969979193</v>
      </c>
      <c r="AE9083" s="1">
        <v>43997.31527777778</v>
      </c>
      <c r="AF9083" t="s">
        <v>49049</v>
      </c>
      <c r="AG9083" t="s">
        <v>49050</v>
      </c>
      <c r="AH9083" t="s">
        <v>51</v>
      </c>
      <c r="AJ9083" t="s">
        <v>53</v>
      </c>
      <c r="AL9083" t="s">
        <v>68</v>
      </c>
      <c r="AO9083" t="s">
        <v>5443</v>
      </c>
      <c r="AP9083" s="1">
        <v>45289.636805555558</v>
      </c>
      <c r="AQ9083" s="1">
        <v>44985.68472222222</v>
      </c>
    </row>
    <row r="9084" spans="1:43" x14ac:dyDescent="0.35">
      <c r="A9084" t="s">
        <v>49051</v>
      </c>
      <c r="B9084" t="s">
        <v>49052</v>
      </c>
      <c r="C9084" t="s">
        <v>49053</v>
      </c>
      <c r="F9084" t="s">
        <v>49054</v>
      </c>
      <c r="H9084" t="s">
        <v>49051</v>
      </c>
      <c r="J9084" t="s">
        <v>49055</v>
      </c>
      <c r="K9084" t="s">
        <v>49056</v>
      </c>
      <c r="M9084" t="s">
        <v>33764</v>
      </c>
      <c r="N9084" t="s">
        <v>65</v>
      </c>
      <c r="O9084">
        <v>80543</v>
      </c>
      <c r="P9084" t="s">
        <v>50</v>
      </c>
      <c r="U9084" s="1">
        <v>44985</v>
      </c>
      <c r="V9084" s="1">
        <v>44985</v>
      </c>
      <c r="W9084" s="1">
        <v>44985.586111111108</v>
      </c>
      <c r="X9084" s="1">
        <v>44985.586111111108</v>
      </c>
      <c r="AC9084" t="s">
        <v>53</v>
      </c>
      <c r="AD9084">
        <v>2972596903</v>
      </c>
      <c r="AE9084" s="1">
        <v>44985.586805555555</v>
      </c>
      <c r="AF9084" t="s">
        <v>49057</v>
      </c>
      <c r="AG9084" t="s">
        <v>49058</v>
      </c>
      <c r="AH9084" t="s">
        <v>51</v>
      </c>
      <c r="AJ9084" t="s">
        <v>53</v>
      </c>
      <c r="AL9084" t="s">
        <v>68</v>
      </c>
      <c r="AO9084" t="s">
        <v>5443</v>
      </c>
      <c r="AP9084" s="1">
        <v>45182.45208333333</v>
      </c>
      <c r="AQ9084" s="1">
        <v>45182.457638888889</v>
      </c>
    </row>
    <row r="9085" spans="1:43" x14ac:dyDescent="0.35">
      <c r="A9085" t="s">
        <v>49059</v>
      </c>
      <c r="B9085" t="s">
        <v>49060</v>
      </c>
      <c r="C9085" t="s">
        <v>338</v>
      </c>
      <c r="F9085" t="s">
        <v>49061</v>
      </c>
      <c r="H9085" t="s">
        <v>49059</v>
      </c>
      <c r="J9085" t="s">
        <v>25819</v>
      </c>
      <c r="N9085" t="s">
        <v>5572</v>
      </c>
      <c r="O9085" t="s">
        <v>49062</v>
      </c>
      <c r="P9085" t="s">
        <v>4438</v>
      </c>
      <c r="U9085" s="1">
        <v>44985</v>
      </c>
      <c r="V9085" s="1">
        <v>44985</v>
      </c>
      <c r="AC9085" t="s">
        <v>53</v>
      </c>
      <c r="AD9085">
        <v>2969640882</v>
      </c>
      <c r="AE9085" s="1">
        <v>41834.517361111109</v>
      </c>
      <c r="AG9085" t="s">
        <v>49063</v>
      </c>
      <c r="AH9085" t="s">
        <v>51</v>
      </c>
      <c r="AJ9085" t="s">
        <v>53</v>
      </c>
      <c r="AO9085" t="s">
        <v>8142</v>
      </c>
    </row>
    <row r="9086" spans="1:43" x14ac:dyDescent="0.35">
      <c r="A9086" t="s">
        <v>49064</v>
      </c>
      <c r="B9086" t="s">
        <v>21641</v>
      </c>
      <c r="C9086" t="s">
        <v>443</v>
      </c>
      <c r="F9086" t="s">
        <v>49065</v>
      </c>
      <c r="H9086" t="s">
        <v>49066</v>
      </c>
      <c r="J9086" t="s">
        <v>6387</v>
      </c>
      <c r="K9086" t="s">
        <v>49067</v>
      </c>
      <c r="M9086" t="s">
        <v>18278</v>
      </c>
      <c r="N9086" t="s">
        <v>798</v>
      </c>
      <c r="O9086">
        <v>76011</v>
      </c>
      <c r="P9086" t="s">
        <v>50</v>
      </c>
      <c r="U9086" s="1">
        <v>44985</v>
      </c>
      <c r="V9086" s="1">
        <v>44985</v>
      </c>
      <c r="AC9086" t="s">
        <v>53</v>
      </c>
      <c r="AD9086">
        <v>2969484892</v>
      </c>
      <c r="AE9086" s="1">
        <v>37756</v>
      </c>
      <c r="AG9086" t="s">
        <v>49068</v>
      </c>
      <c r="AH9086" t="s">
        <v>51</v>
      </c>
      <c r="AJ9086" t="s">
        <v>53</v>
      </c>
      <c r="AO9086" t="s">
        <v>8142</v>
      </c>
    </row>
    <row r="9087" spans="1:43" x14ac:dyDescent="0.35">
      <c r="A9087" t="s">
        <v>49069</v>
      </c>
      <c r="B9087" t="s">
        <v>49070</v>
      </c>
      <c r="C9087" t="s">
        <v>25882</v>
      </c>
      <c r="F9087">
        <v>17204255180</v>
      </c>
      <c r="H9087" t="s">
        <v>49069</v>
      </c>
      <c r="J9087" t="s">
        <v>49071</v>
      </c>
      <c r="K9087" t="s">
        <v>49072</v>
      </c>
      <c r="M9087" t="s">
        <v>8271</v>
      </c>
      <c r="N9087" t="s">
        <v>213</v>
      </c>
      <c r="O9087">
        <v>80107</v>
      </c>
      <c r="P9087" t="s">
        <v>50</v>
      </c>
      <c r="U9087" s="1">
        <v>44985</v>
      </c>
      <c r="V9087" s="1">
        <v>44985</v>
      </c>
      <c r="W9087" s="1">
        <v>44985.665277777778</v>
      </c>
      <c r="X9087" s="1">
        <v>44985.665277777778</v>
      </c>
      <c r="AC9087" t="s">
        <v>53</v>
      </c>
      <c r="AD9087">
        <v>2972596999</v>
      </c>
      <c r="AE9087" s="1">
        <v>44985.667361111111</v>
      </c>
      <c r="AF9087" t="s">
        <v>49073</v>
      </c>
      <c r="AG9087" t="s">
        <v>49074</v>
      </c>
      <c r="AH9087" t="s">
        <v>51</v>
      </c>
      <c r="AJ9087" t="s">
        <v>53</v>
      </c>
      <c r="AL9087" t="s">
        <v>68</v>
      </c>
      <c r="AO9087" t="s">
        <v>5443</v>
      </c>
      <c r="AP9087" s="1">
        <v>45458.710416666669</v>
      </c>
      <c r="AQ9087" s="1">
        <v>45006.747916666667</v>
      </c>
    </row>
    <row r="9088" spans="1:43" x14ac:dyDescent="0.35">
      <c r="A9088" t="s">
        <v>49075</v>
      </c>
      <c r="B9088" t="s">
        <v>49076</v>
      </c>
      <c r="C9088" t="s">
        <v>443</v>
      </c>
      <c r="F9088" t="s">
        <v>49077</v>
      </c>
      <c r="H9088" t="s">
        <v>49078</v>
      </c>
      <c r="J9088" t="s">
        <v>6387</v>
      </c>
      <c r="N9088" t="s">
        <v>6033</v>
      </c>
      <c r="O9088">
        <v>94015</v>
      </c>
      <c r="P9088" t="s">
        <v>50</v>
      </c>
      <c r="U9088" s="1">
        <v>44985</v>
      </c>
      <c r="V9088" s="1">
        <v>44985</v>
      </c>
      <c r="AC9088" t="s">
        <v>53</v>
      </c>
      <c r="AD9088">
        <v>2969484892</v>
      </c>
      <c r="AE9088" s="1">
        <v>37756</v>
      </c>
      <c r="AG9088" t="s">
        <v>49079</v>
      </c>
      <c r="AH9088" t="s">
        <v>51</v>
      </c>
      <c r="AJ9088" t="s">
        <v>53</v>
      </c>
      <c r="AO9088" t="s">
        <v>8142</v>
      </c>
    </row>
    <row r="9089" spans="1:43" x14ac:dyDescent="0.35">
      <c r="A9089" t="s">
        <v>49080</v>
      </c>
      <c r="B9089" t="s">
        <v>49081</v>
      </c>
      <c r="C9089" t="s">
        <v>5318</v>
      </c>
      <c r="F9089" t="s">
        <v>49082</v>
      </c>
      <c r="H9089" t="s">
        <v>49083</v>
      </c>
      <c r="J9089" t="s">
        <v>6387</v>
      </c>
      <c r="K9089" t="s">
        <v>49084</v>
      </c>
      <c r="M9089" t="s">
        <v>16426</v>
      </c>
      <c r="N9089" t="s">
        <v>13685</v>
      </c>
      <c r="O9089" s="2" t="s">
        <v>49085</v>
      </c>
      <c r="P9089" t="s">
        <v>50</v>
      </c>
      <c r="U9089" s="1">
        <v>44985</v>
      </c>
      <c r="V9089" s="1">
        <v>44985</v>
      </c>
      <c r="AC9089" t="s">
        <v>53</v>
      </c>
      <c r="AD9089">
        <v>2969484892</v>
      </c>
      <c r="AE9089" s="1">
        <v>37756</v>
      </c>
      <c r="AG9089" t="s">
        <v>49086</v>
      </c>
      <c r="AH9089" t="s">
        <v>51</v>
      </c>
      <c r="AJ9089" t="s">
        <v>53</v>
      </c>
      <c r="AO9089" t="s">
        <v>8142</v>
      </c>
    </row>
    <row r="9090" spans="1:43" x14ac:dyDescent="0.35">
      <c r="A9090" t="s">
        <v>49087</v>
      </c>
      <c r="B9090" t="s">
        <v>49088</v>
      </c>
      <c r="C9090" t="s">
        <v>218</v>
      </c>
      <c r="F9090" t="s">
        <v>49089</v>
      </c>
      <c r="H9090" t="s">
        <v>49090</v>
      </c>
      <c r="J9090" t="s">
        <v>6387</v>
      </c>
      <c r="P9090" t="s">
        <v>50</v>
      </c>
      <c r="U9090" s="1">
        <v>44985</v>
      </c>
      <c r="V9090" s="1">
        <v>44985</v>
      </c>
      <c r="AC9090" t="s">
        <v>53</v>
      </c>
      <c r="AD9090">
        <v>2969484892</v>
      </c>
      <c r="AE9090" s="1">
        <v>37756</v>
      </c>
      <c r="AG9090" t="s">
        <v>49091</v>
      </c>
      <c r="AH9090" t="s">
        <v>51</v>
      </c>
      <c r="AJ9090" t="s">
        <v>53</v>
      </c>
      <c r="AO9090" t="s">
        <v>8142</v>
      </c>
    </row>
    <row r="9091" spans="1:43" x14ac:dyDescent="0.35">
      <c r="A9091" t="s">
        <v>49092</v>
      </c>
      <c r="B9091" t="s">
        <v>49093</v>
      </c>
      <c r="C9091" t="s">
        <v>116</v>
      </c>
      <c r="F9091" t="s">
        <v>49094</v>
      </c>
      <c r="H9091" t="s">
        <v>49092</v>
      </c>
      <c r="I9091" t="s">
        <v>415</v>
      </c>
      <c r="J9091" t="s">
        <v>6387</v>
      </c>
      <c r="K9091" t="s">
        <v>49095</v>
      </c>
      <c r="M9091" t="s">
        <v>49096</v>
      </c>
      <c r="N9091" t="s">
        <v>4438</v>
      </c>
      <c r="O9091">
        <v>94019</v>
      </c>
      <c r="P9091" t="s">
        <v>50</v>
      </c>
      <c r="U9091" s="1">
        <v>44985</v>
      </c>
      <c r="V9091" s="1">
        <v>44985</v>
      </c>
      <c r="AC9091" t="s">
        <v>53</v>
      </c>
      <c r="AD9091">
        <v>2969484892</v>
      </c>
      <c r="AE9091" s="1">
        <v>37756</v>
      </c>
      <c r="AG9091" t="s">
        <v>49097</v>
      </c>
      <c r="AH9091" t="s">
        <v>51</v>
      </c>
      <c r="AJ9091" t="s">
        <v>53</v>
      </c>
      <c r="AO9091" t="s">
        <v>8142</v>
      </c>
    </row>
    <row r="9092" spans="1:43" x14ac:dyDescent="0.35">
      <c r="A9092" t="s">
        <v>49098</v>
      </c>
      <c r="B9092" t="s">
        <v>49099</v>
      </c>
      <c r="C9092" t="s">
        <v>49100</v>
      </c>
      <c r="F9092" t="s">
        <v>49101</v>
      </c>
      <c r="H9092" t="s">
        <v>49102</v>
      </c>
      <c r="J9092" t="s">
        <v>6387</v>
      </c>
      <c r="P9092" t="s">
        <v>50</v>
      </c>
      <c r="U9092" s="1">
        <v>44985</v>
      </c>
      <c r="V9092" s="1">
        <v>44985</v>
      </c>
      <c r="AC9092" t="s">
        <v>53</v>
      </c>
      <c r="AD9092">
        <v>2969484892</v>
      </c>
      <c r="AE9092" s="1">
        <v>37756</v>
      </c>
      <c r="AG9092" t="s">
        <v>49103</v>
      </c>
      <c r="AH9092" t="s">
        <v>51</v>
      </c>
      <c r="AJ9092" t="s">
        <v>53</v>
      </c>
      <c r="AO9092" t="s">
        <v>8142</v>
      </c>
    </row>
    <row r="9093" spans="1:43" x14ac:dyDescent="0.35">
      <c r="A9093" t="s">
        <v>49104</v>
      </c>
      <c r="B9093" t="s">
        <v>1523</v>
      </c>
      <c r="C9093" t="s">
        <v>49105</v>
      </c>
      <c r="F9093" t="s">
        <v>49106</v>
      </c>
      <c r="H9093" t="s">
        <v>49107</v>
      </c>
      <c r="J9093" t="s">
        <v>6387</v>
      </c>
      <c r="K9093" t="s">
        <v>49108</v>
      </c>
      <c r="M9093" t="s">
        <v>48930</v>
      </c>
      <c r="N9093" t="s">
        <v>4438</v>
      </c>
      <c r="O9093">
        <v>95035</v>
      </c>
      <c r="P9093" t="s">
        <v>50</v>
      </c>
      <c r="U9093" s="1">
        <v>44985</v>
      </c>
      <c r="V9093" s="1">
        <v>44985</v>
      </c>
      <c r="AC9093" t="s">
        <v>53</v>
      </c>
      <c r="AD9093">
        <v>2969484892</v>
      </c>
      <c r="AE9093" s="1">
        <v>37756</v>
      </c>
      <c r="AG9093" t="s">
        <v>49109</v>
      </c>
      <c r="AH9093" t="s">
        <v>51</v>
      </c>
      <c r="AJ9093" t="s">
        <v>53</v>
      </c>
      <c r="AO9093" t="s">
        <v>8142</v>
      </c>
    </row>
    <row r="9094" spans="1:43" x14ac:dyDescent="0.35">
      <c r="A9094" t="s">
        <v>49110</v>
      </c>
      <c r="B9094" t="s">
        <v>21790</v>
      </c>
      <c r="C9094" t="s">
        <v>49111</v>
      </c>
      <c r="F9094" t="s">
        <v>49112</v>
      </c>
      <c r="H9094" t="s">
        <v>49110</v>
      </c>
      <c r="J9094" t="s">
        <v>6387</v>
      </c>
      <c r="N9094" t="s">
        <v>6033</v>
      </c>
      <c r="O9094">
        <v>94533</v>
      </c>
      <c r="P9094" t="s">
        <v>50</v>
      </c>
      <c r="U9094" s="1">
        <v>44985</v>
      </c>
      <c r="V9094" s="1">
        <v>44985</v>
      </c>
      <c r="AC9094" t="s">
        <v>53</v>
      </c>
      <c r="AD9094">
        <v>2969484892</v>
      </c>
      <c r="AE9094" s="1">
        <v>37756</v>
      </c>
      <c r="AG9094" t="s">
        <v>49113</v>
      </c>
      <c r="AH9094" t="s">
        <v>51</v>
      </c>
      <c r="AJ9094" t="s">
        <v>53</v>
      </c>
      <c r="AO9094" t="s">
        <v>8142</v>
      </c>
    </row>
    <row r="9095" spans="1:43" x14ac:dyDescent="0.35">
      <c r="A9095" t="s">
        <v>49114</v>
      </c>
      <c r="B9095" t="s">
        <v>49115</v>
      </c>
      <c r="C9095" t="s">
        <v>24384</v>
      </c>
      <c r="H9095" t="s">
        <v>49116</v>
      </c>
      <c r="J9095" t="s">
        <v>6387</v>
      </c>
      <c r="K9095" t="s">
        <v>13097</v>
      </c>
      <c r="M9095" t="s">
        <v>5488</v>
      </c>
      <c r="N9095" t="s">
        <v>1515</v>
      </c>
      <c r="O9095" t="s">
        <v>13098</v>
      </c>
      <c r="P9095" t="s">
        <v>50</v>
      </c>
      <c r="U9095" s="1">
        <v>44985</v>
      </c>
      <c r="V9095" s="1">
        <v>44985</v>
      </c>
      <c r="AC9095" t="s">
        <v>53</v>
      </c>
      <c r="AD9095">
        <v>2969484892</v>
      </c>
      <c r="AE9095" s="1">
        <v>37756</v>
      </c>
      <c r="AG9095" t="s">
        <v>49117</v>
      </c>
      <c r="AH9095" t="s">
        <v>51</v>
      </c>
      <c r="AJ9095" t="s">
        <v>53</v>
      </c>
      <c r="AO9095" t="s">
        <v>8142</v>
      </c>
    </row>
    <row r="9096" spans="1:43" x14ac:dyDescent="0.35">
      <c r="A9096" t="s">
        <v>49118</v>
      </c>
      <c r="B9096" t="s">
        <v>49119</v>
      </c>
      <c r="C9096" t="s">
        <v>2912</v>
      </c>
      <c r="F9096" t="s">
        <v>49120</v>
      </c>
      <c r="H9096" t="s">
        <v>49118</v>
      </c>
      <c r="J9096" t="s">
        <v>6387</v>
      </c>
      <c r="K9096" t="s">
        <v>49121</v>
      </c>
      <c r="M9096" t="s">
        <v>49122</v>
      </c>
      <c r="N9096" t="s">
        <v>3668</v>
      </c>
      <c r="O9096">
        <v>49428</v>
      </c>
      <c r="P9096" t="s">
        <v>50</v>
      </c>
      <c r="U9096" s="1">
        <v>44985</v>
      </c>
      <c r="V9096" s="1">
        <v>44985</v>
      </c>
      <c r="AC9096" t="s">
        <v>53</v>
      </c>
      <c r="AD9096">
        <v>2969484892</v>
      </c>
      <c r="AE9096" s="1">
        <v>37756</v>
      </c>
      <c r="AG9096" t="s">
        <v>49123</v>
      </c>
      <c r="AH9096" t="s">
        <v>51</v>
      </c>
      <c r="AJ9096" t="s">
        <v>53</v>
      </c>
      <c r="AO9096" t="s">
        <v>8142</v>
      </c>
    </row>
    <row r="9097" spans="1:43" x14ac:dyDescent="0.35">
      <c r="A9097" t="s">
        <v>49124</v>
      </c>
      <c r="B9097" t="s">
        <v>32113</v>
      </c>
      <c r="C9097" t="s">
        <v>49125</v>
      </c>
      <c r="F9097" t="s">
        <v>49126</v>
      </c>
      <c r="H9097" t="s">
        <v>49124</v>
      </c>
      <c r="J9097" t="s">
        <v>49127</v>
      </c>
      <c r="K9097" t="s">
        <v>49128</v>
      </c>
      <c r="M9097" t="s">
        <v>49129</v>
      </c>
      <c r="N9097" t="s">
        <v>12376</v>
      </c>
      <c r="O9097">
        <v>73702</v>
      </c>
      <c r="P9097" t="s">
        <v>50</v>
      </c>
      <c r="U9097" s="1">
        <v>44985</v>
      </c>
      <c r="V9097" s="1">
        <v>44985</v>
      </c>
      <c r="W9097" s="1">
        <v>44985.368055555555</v>
      </c>
      <c r="X9097" s="1">
        <v>44985.368055555555</v>
      </c>
      <c r="AC9097" t="s">
        <v>53</v>
      </c>
      <c r="AD9097">
        <v>2969758764</v>
      </c>
      <c r="AE9097" s="1">
        <v>43005.587500000001</v>
      </c>
      <c r="AF9097" t="s">
        <v>8175</v>
      </c>
      <c r="AG9097" t="s">
        <v>49130</v>
      </c>
      <c r="AH9097" t="s">
        <v>51</v>
      </c>
      <c r="AJ9097" t="s">
        <v>53</v>
      </c>
      <c r="AL9097" t="s">
        <v>68</v>
      </c>
      <c r="AO9097" t="s">
        <v>5443</v>
      </c>
      <c r="AP9097" s="1">
        <v>44988.425694444442</v>
      </c>
      <c r="AQ9097" s="1">
        <v>44985.387499999997</v>
      </c>
    </row>
    <row r="9098" spans="1:43" x14ac:dyDescent="0.35">
      <c r="A9098" t="s">
        <v>49131</v>
      </c>
      <c r="B9098" t="s">
        <v>49132</v>
      </c>
      <c r="C9098" t="s">
        <v>10388</v>
      </c>
      <c r="F9098" t="s">
        <v>49133</v>
      </c>
      <c r="H9098" t="s">
        <v>49131</v>
      </c>
      <c r="J9098" t="s">
        <v>5968</v>
      </c>
      <c r="N9098" t="s">
        <v>4526</v>
      </c>
      <c r="O9098">
        <v>85546</v>
      </c>
      <c r="P9098" t="s">
        <v>50</v>
      </c>
      <c r="U9098" s="1">
        <v>44985</v>
      </c>
      <c r="V9098" s="1">
        <v>44985</v>
      </c>
      <c r="AC9098" t="s">
        <v>53</v>
      </c>
      <c r="AD9098">
        <v>2969480780</v>
      </c>
      <c r="AE9098" s="1">
        <v>37467</v>
      </c>
      <c r="AG9098" t="s">
        <v>49134</v>
      </c>
      <c r="AH9098" t="s">
        <v>51</v>
      </c>
      <c r="AJ9098" t="s">
        <v>53</v>
      </c>
      <c r="AO9098" t="s">
        <v>8142</v>
      </c>
    </row>
    <row r="9099" spans="1:43" x14ac:dyDescent="0.35">
      <c r="A9099" t="s">
        <v>49135</v>
      </c>
      <c r="B9099" t="s">
        <v>4271</v>
      </c>
      <c r="C9099" t="s">
        <v>5456</v>
      </c>
      <c r="F9099" t="s">
        <v>49136</v>
      </c>
      <c r="H9099" t="s">
        <v>49135</v>
      </c>
      <c r="J9099" t="s">
        <v>36885</v>
      </c>
      <c r="N9099" t="s">
        <v>637</v>
      </c>
      <c r="O9099">
        <v>78109</v>
      </c>
      <c r="P9099" t="s">
        <v>50</v>
      </c>
      <c r="U9099" s="1">
        <v>44985</v>
      </c>
      <c r="V9099" s="1">
        <v>44985</v>
      </c>
      <c r="W9099" s="1">
        <v>45274.618750000001</v>
      </c>
      <c r="X9099" s="1">
        <v>45274.618750000001</v>
      </c>
      <c r="AC9099" t="s">
        <v>53</v>
      </c>
      <c r="AD9099">
        <v>2969601906</v>
      </c>
      <c r="AE9099" s="1">
        <v>41576.309027777781</v>
      </c>
      <c r="AF9099" t="s">
        <v>4641</v>
      </c>
      <c r="AG9099" t="s">
        <v>49137</v>
      </c>
      <c r="AH9099" t="s">
        <v>51</v>
      </c>
      <c r="AJ9099" t="s">
        <v>53</v>
      </c>
      <c r="AO9099" t="s">
        <v>8142</v>
      </c>
      <c r="AP9099" s="1">
        <v>45365.432638888888</v>
      </c>
    </row>
    <row r="9100" spans="1:43" x14ac:dyDescent="0.35">
      <c r="A9100" t="s">
        <v>49138</v>
      </c>
      <c r="B9100" t="s">
        <v>14974</v>
      </c>
      <c r="C9100" t="s">
        <v>14974</v>
      </c>
      <c r="F9100" t="s">
        <v>49139</v>
      </c>
      <c r="G9100" t="s">
        <v>49139</v>
      </c>
      <c r="H9100" t="s">
        <v>15640</v>
      </c>
      <c r="I9100" t="s">
        <v>49140</v>
      </c>
      <c r="J9100" t="s">
        <v>49141</v>
      </c>
      <c r="K9100" t="s">
        <v>49142</v>
      </c>
      <c r="M9100" t="s">
        <v>49143</v>
      </c>
      <c r="N9100" t="s">
        <v>49144</v>
      </c>
      <c r="O9100">
        <v>5014</v>
      </c>
      <c r="P9100" t="s">
        <v>19709</v>
      </c>
      <c r="U9100" s="1">
        <v>44985</v>
      </c>
      <c r="V9100" s="1">
        <v>44985</v>
      </c>
      <c r="AC9100" t="s">
        <v>53</v>
      </c>
      <c r="AD9100">
        <v>2973578396</v>
      </c>
      <c r="AE9100" s="1">
        <v>45140.056250000001</v>
      </c>
      <c r="AG9100" t="s">
        <v>49145</v>
      </c>
      <c r="AH9100" t="s">
        <v>51</v>
      </c>
      <c r="AJ9100" t="s">
        <v>53</v>
      </c>
      <c r="AO9100" t="s">
        <v>5443</v>
      </c>
    </row>
    <row r="9101" spans="1:43" x14ac:dyDescent="0.35">
      <c r="A9101" t="s">
        <v>49146</v>
      </c>
      <c r="B9101" t="s">
        <v>25386</v>
      </c>
      <c r="C9101" t="s">
        <v>21576</v>
      </c>
      <c r="F9101" t="s">
        <v>49147</v>
      </c>
      <c r="H9101" t="s">
        <v>49146</v>
      </c>
      <c r="J9101" t="s">
        <v>9017</v>
      </c>
      <c r="K9101" t="s">
        <v>49148</v>
      </c>
      <c r="M9101" t="s">
        <v>15231</v>
      </c>
      <c r="N9101" t="s">
        <v>798</v>
      </c>
      <c r="O9101">
        <v>79772</v>
      </c>
      <c r="P9101" t="s">
        <v>50</v>
      </c>
      <c r="U9101" s="1">
        <v>44985</v>
      </c>
      <c r="V9101" s="1">
        <v>44985</v>
      </c>
      <c r="W9101" s="1">
        <v>44985.445833333331</v>
      </c>
      <c r="X9101" s="1">
        <v>44985.445833333331</v>
      </c>
      <c r="AC9101" t="s">
        <v>51</v>
      </c>
      <c r="AD9101">
        <v>2969579793</v>
      </c>
      <c r="AE9101" s="1">
        <v>41172.685416666667</v>
      </c>
      <c r="AF9101" t="s">
        <v>10392</v>
      </c>
      <c r="AG9101" t="s">
        <v>49149</v>
      </c>
      <c r="AH9101" t="s">
        <v>51</v>
      </c>
      <c r="AJ9101" t="s">
        <v>53</v>
      </c>
      <c r="AL9101" t="s">
        <v>68</v>
      </c>
      <c r="AO9101" t="s">
        <v>5443</v>
      </c>
      <c r="AP9101" s="1">
        <v>44985.428472222222</v>
      </c>
    </row>
    <row r="9102" spans="1:43" x14ac:dyDescent="0.35">
      <c r="A9102" t="s">
        <v>49150</v>
      </c>
      <c r="B9102" t="s">
        <v>13510</v>
      </c>
      <c r="C9102" t="s">
        <v>13511</v>
      </c>
      <c r="F9102" t="s">
        <v>49151</v>
      </c>
      <c r="H9102" t="s">
        <v>49152</v>
      </c>
      <c r="J9102" t="s">
        <v>14974</v>
      </c>
      <c r="N9102" t="s">
        <v>26532</v>
      </c>
      <c r="O9102">
        <v>440002</v>
      </c>
      <c r="P9102" t="s">
        <v>12926</v>
      </c>
      <c r="U9102" s="1">
        <v>44985</v>
      </c>
      <c r="V9102" s="1">
        <v>44985</v>
      </c>
      <c r="W9102" s="1">
        <v>44985.165972222225</v>
      </c>
      <c r="X9102" s="1">
        <v>44985.165972222225</v>
      </c>
      <c r="AC9102" t="s">
        <v>53</v>
      </c>
      <c r="AD9102">
        <v>1000000001</v>
      </c>
      <c r="AE9102" s="1">
        <v>39973.351388888892</v>
      </c>
      <c r="AF9102" t="s">
        <v>3377</v>
      </c>
      <c r="AG9102" t="s">
        <v>49153</v>
      </c>
      <c r="AH9102" t="s">
        <v>51</v>
      </c>
      <c r="AJ9102" t="s">
        <v>53</v>
      </c>
      <c r="AL9102" t="s">
        <v>78</v>
      </c>
      <c r="AO9102" t="s">
        <v>8142</v>
      </c>
    </row>
    <row r="9103" spans="1:43" x14ac:dyDescent="0.35">
      <c r="A9103" t="s">
        <v>49154</v>
      </c>
      <c r="B9103" t="s">
        <v>17268</v>
      </c>
      <c r="C9103" t="s">
        <v>7226</v>
      </c>
      <c r="D9103" t="s">
        <v>6054</v>
      </c>
      <c r="F9103" t="s">
        <v>47</v>
      </c>
      <c r="H9103" t="s">
        <v>49155</v>
      </c>
      <c r="J9103" t="s">
        <v>85</v>
      </c>
      <c r="P9103" t="s">
        <v>50</v>
      </c>
      <c r="U9103" s="1">
        <v>44985</v>
      </c>
      <c r="V9103" s="1">
        <v>44985</v>
      </c>
      <c r="W9103" s="1">
        <v>44985.448611111111</v>
      </c>
      <c r="X9103" s="1">
        <v>44985.448611111111</v>
      </c>
      <c r="AC9103" t="s">
        <v>53</v>
      </c>
      <c r="AD9103">
        <v>1000000000</v>
      </c>
      <c r="AE9103" s="1">
        <v>37295</v>
      </c>
      <c r="AG9103" t="s">
        <v>49156</v>
      </c>
      <c r="AH9103" t="s">
        <v>51</v>
      </c>
      <c r="AJ9103" t="s">
        <v>53</v>
      </c>
      <c r="AL9103" t="s">
        <v>78</v>
      </c>
      <c r="AO9103" t="s">
        <v>5443</v>
      </c>
      <c r="AP9103" s="1">
        <v>45423.350694444445</v>
      </c>
    </row>
    <row r="9104" spans="1:43" x14ac:dyDescent="0.35">
      <c r="A9104" t="s">
        <v>49157</v>
      </c>
      <c r="B9104" t="s">
        <v>49158</v>
      </c>
      <c r="C9104" t="s">
        <v>49159</v>
      </c>
      <c r="F9104" t="s">
        <v>49054</v>
      </c>
      <c r="H9104" t="s">
        <v>49160</v>
      </c>
      <c r="J9104" t="s">
        <v>47323</v>
      </c>
      <c r="K9104" t="s">
        <v>47667</v>
      </c>
      <c r="M9104" t="s">
        <v>4133</v>
      </c>
      <c r="N9104" t="s">
        <v>65</v>
      </c>
      <c r="O9104">
        <v>80516</v>
      </c>
      <c r="P9104" t="s">
        <v>50</v>
      </c>
      <c r="U9104" s="1">
        <v>44985</v>
      </c>
      <c r="V9104" s="1">
        <v>44985</v>
      </c>
      <c r="W9104" s="1">
        <v>44985.488888888889</v>
      </c>
      <c r="X9104" s="1">
        <v>44985.488888888889</v>
      </c>
      <c r="AC9104" t="s">
        <v>53</v>
      </c>
      <c r="AD9104">
        <v>2969758956</v>
      </c>
      <c r="AE9104" s="1">
        <v>43006.527777777781</v>
      </c>
      <c r="AF9104" t="s">
        <v>47325</v>
      </c>
      <c r="AG9104" t="s">
        <v>49161</v>
      </c>
      <c r="AH9104" t="s">
        <v>51</v>
      </c>
      <c r="AJ9104" t="s">
        <v>53</v>
      </c>
      <c r="AL9104" t="s">
        <v>68</v>
      </c>
      <c r="AO9104" t="s">
        <v>5443</v>
      </c>
      <c r="AP9104" s="1">
        <v>44985.490972222222</v>
      </c>
    </row>
    <row r="9105" spans="1:43" x14ac:dyDescent="0.35">
      <c r="A9105" t="s">
        <v>49162</v>
      </c>
      <c r="B9105" t="s">
        <v>49163</v>
      </c>
      <c r="C9105" t="s">
        <v>49164</v>
      </c>
      <c r="F9105">
        <v>13094940001</v>
      </c>
      <c r="H9105" t="s">
        <v>49165</v>
      </c>
      <c r="I9105" t="s">
        <v>3151</v>
      </c>
      <c r="J9105" t="s">
        <v>49166</v>
      </c>
      <c r="K9105" t="s">
        <v>28630</v>
      </c>
      <c r="L9105" t="s">
        <v>28631</v>
      </c>
      <c r="M9105" t="s">
        <v>14989</v>
      </c>
      <c r="N9105" t="s">
        <v>8111</v>
      </c>
      <c r="O9105">
        <v>61629</v>
      </c>
      <c r="P9105" t="s">
        <v>50</v>
      </c>
      <c r="U9105" s="1">
        <v>44985</v>
      </c>
      <c r="V9105" s="1">
        <v>44985</v>
      </c>
      <c r="AC9105" t="s">
        <v>51</v>
      </c>
      <c r="AD9105">
        <v>2969471864</v>
      </c>
      <c r="AE9105" s="1">
        <v>36914</v>
      </c>
      <c r="AG9105" t="s">
        <v>49167</v>
      </c>
      <c r="AH9105" t="s">
        <v>51</v>
      </c>
      <c r="AJ9105" t="s">
        <v>53</v>
      </c>
      <c r="AO9105" t="s">
        <v>5443</v>
      </c>
    </row>
    <row r="9106" spans="1:43" x14ac:dyDescent="0.35">
      <c r="A9106" t="s">
        <v>49168</v>
      </c>
      <c r="B9106" t="s">
        <v>8246</v>
      </c>
      <c r="C9106" t="s">
        <v>49169</v>
      </c>
      <c r="F9106" t="s">
        <v>49170</v>
      </c>
      <c r="H9106" t="s">
        <v>49168</v>
      </c>
      <c r="J9106" t="s">
        <v>6387</v>
      </c>
      <c r="K9106" t="s">
        <v>49171</v>
      </c>
      <c r="M9106" t="s">
        <v>1737</v>
      </c>
      <c r="N9106" t="s">
        <v>17396</v>
      </c>
      <c r="O9106">
        <v>89011</v>
      </c>
      <c r="P9106" t="s">
        <v>50</v>
      </c>
      <c r="U9106" s="1">
        <v>44985</v>
      </c>
      <c r="V9106" s="1">
        <v>44985</v>
      </c>
      <c r="AC9106" t="s">
        <v>53</v>
      </c>
      <c r="AD9106">
        <v>2969484892</v>
      </c>
      <c r="AE9106" s="1">
        <v>37756</v>
      </c>
      <c r="AG9106" t="s">
        <v>49172</v>
      </c>
      <c r="AH9106" t="s">
        <v>51</v>
      </c>
      <c r="AJ9106" t="s">
        <v>53</v>
      </c>
      <c r="AO9106" t="s">
        <v>8142</v>
      </c>
    </row>
    <row r="9107" spans="1:43" x14ac:dyDescent="0.35">
      <c r="A9107" t="s">
        <v>49173</v>
      </c>
      <c r="B9107" t="s">
        <v>49174</v>
      </c>
      <c r="C9107" t="s">
        <v>49175</v>
      </c>
      <c r="F9107" t="s">
        <v>49176</v>
      </c>
      <c r="H9107" t="s">
        <v>49173</v>
      </c>
      <c r="J9107" t="s">
        <v>49177</v>
      </c>
      <c r="K9107" t="s">
        <v>49178</v>
      </c>
      <c r="M9107" t="s">
        <v>159</v>
      </c>
      <c r="N9107" t="s">
        <v>65</v>
      </c>
      <c r="O9107">
        <v>80917</v>
      </c>
      <c r="P9107" t="s">
        <v>50</v>
      </c>
      <c r="U9107" s="1">
        <v>44985</v>
      </c>
      <c r="V9107" s="1">
        <v>44985</v>
      </c>
      <c r="W9107" s="1">
        <v>44985.45</v>
      </c>
      <c r="X9107" s="1">
        <v>44985.45</v>
      </c>
      <c r="AC9107" t="s">
        <v>51</v>
      </c>
      <c r="AD9107">
        <v>2972594384</v>
      </c>
      <c r="AE9107" s="1">
        <v>44985.466666666667</v>
      </c>
      <c r="AF9107" t="s">
        <v>49179</v>
      </c>
      <c r="AG9107" t="s">
        <v>49180</v>
      </c>
      <c r="AH9107" t="s">
        <v>51</v>
      </c>
      <c r="AJ9107" t="s">
        <v>53</v>
      </c>
      <c r="AL9107" t="s">
        <v>68</v>
      </c>
      <c r="AO9107" t="s">
        <v>5443</v>
      </c>
      <c r="AP9107" s="1">
        <v>44995.616666666669</v>
      </c>
    </row>
    <row r="9108" spans="1:43" x14ac:dyDescent="0.35">
      <c r="A9108" t="s">
        <v>49181</v>
      </c>
      <c r="B9108" t="s">
        <v>49182</v>
      </c>
      <c r="C9108" t="s">
        <v>404</v>
      </c>
      <c r="H9108" t="s">
        <v>49181</v>
      </c>
      <c r="O9108">
        <v>80022</v>
      </c>
      <c r="P9108" t="s">
        <v>50</v>
      </c>
      <c r="U9108" s="1">
        <v>44985</v>
      </c>
      <c r="V9108" s="1">
        <v>44985</v>
      </c>
      <c r="AC9108" t="s">
        <v>53</v>
      </c>
      <c r="AG9108" t="s">
        <v>49183</v>
      </c>
      <c r="AH9108" t="s">
        <v>51</v>
      </c>
      <c r="AJ9108" t="s">
        <v>53</v>
      </c>
      <c r="AO9108" t="s">
        <v>5443</v>
      </c>
    </row>
    <row r="9109" spans="1:43" x14ac:dyDescent="0.35">
      <c r="A9109" t="s">
        <v>49184</v>
      </c>
      <c r="B9109" t="s">
        <v>48581</v>
      </c>
      <c r="C9109" t="s">
        <v>49185</v>
      </c>
      <c r="F9109" t="s">
        <v>48582</v>
      </c>
      <c r="H9109" t="s">
        <v>48580</v>
      </c>
      <c r="J9109" t="s">
        <v>48583</v>
      </c>
      <c r="K9109" t="s">
        <v>48584</v>
      </c>
      <c r="M9109" t="s">
        <v>431</v>
      </c>
      <c r="N9109" t="s">
        <v>213</v>
      </c>
      <c r="O9109">
        <v>80110</v>
      </c>
      <c r="P9109" t="s">
        <v>50</v>
      </c>
      <c r="U9109" s="1">
        <v>44985</v>
      </c>
      <c r="V9109" s="1">
        <v>44985</v>
      </c>
      <c r="W9109" s="1">
        <v>44985.95</v>
      </c>
      <c r="X9109" s="1">
        <v>44985.95</v>
      </c>
      <c r="AC9109" t="s">
        <v>53</v>
      </c>
      <c r="AD9109">
        <v>2972417667</v>
      </c>
      <c r="AE9109" s="1">
        <v>44978.479861111111</v>
      </c>
      <c r="AF9109" t="s">
        <v>48585</v>
      </c>
      <c r="AG9109" t="s">
        <v>49186</v>
      </c>
      <c r="AH9109" t="s">
        <v>51</v>
      </c>
      <c r="AJ9109" t="s">
        <v>53</v>
      </c>
      <c r="AL9109" t="s">
        <v>68</v>
      </c>
      <c r="AO9109" t="s">
        <v>5443</v>
      </c>
      <c r="AP9109" s="1">
        <v>45393.658333333333</v>
      </c>
    </row>
    <row r="9110" spans="1:43" x14ac:dyDescent="0.35">
      <c r="A9110" t="s">
        <v>49187</v>
      </c>
      <c r="B9110" t="s">
        <v>32169</v>
      </c>
      <c r="C9110" t="s">
        <v>3324</v>
      </c>
      <c r="F9110" t="s">
        <v>49188</v>
      </c>
      <c r="H9110" t="s">
        <v>49189</v>
      </c>
      <c r="J9110" t="s">
        <v>49190</v>
      </c>
      <c r="P9110" t="s">
        <v>50</v>
      </c>
      <c r="U9110" s="1">
        <v>44986</v>
      </c>
      <c r="V9110" s="1">
        <v>44986</v>
      </c>
      <c r="W9110" s="1">
        <v>45294.504861111112</v>
      </c>
      <c r="X9110" s="1">
        <v>45294.504861111112</v>
      </c>
      <c r="AC9110" t="s">
        <v>53</v>
      </c>
      <c r="AD9110">
        <v>2969475309</v>
      </c>
      <c r="AE9110" s="1">
        <v>37159</v>
      </c>
      <c r="AF9110" t="s">
        <v>408</v>
      </c>
      <c r="AG9110" t="s">
        <v>49191</v>
      </c>
      <c r="AH9110" t="s">
        <v>51</v>
      </c>
      <c r="AJ9110" t="s">
        <v>53</v>
      </c>
      <c r="AO9110" t="s">
        <v>8142</v>
      </c>
    </row>
    <row r="9111" spans="1:43" x14ac:dyDescent="0.35">
      <c r="A9111" t="s">
        <v>49192</v>
      </c>
      <c r="B9111" t="s">
        <v>13510</v>
      </c>
      <c r="C9111" t="s">
        <v>13511</v>
      </c>
      <c r="F9111" t="s">
        <v>49193</v>
      </c>
      <c r="H9111" t="s">
        <v>49152</v>
      </c>
      <c r="J9111" t="s">
        <v>9136</v>
      </c>
      <c r="N9111" t="s">
        <v>49194</v>
      </c>
      <c r="O9111">
        <v>440002</v>
      </c>
      <c r="P9111" t="s">
        <v>12926</v>
      </c>
      <c r="U9111" s="1">
        <v>44986</v>
      </c>
      <c r="V9111" s="1">
        <v>44986</v>
      </c>
      <c r="W9111" s="1">
        <v>44986.265277777777</v>
      </c>
      <c r="X9111" s="1">
        <v>44986.265277777777</v>
      </c>
      <c r="AC9111" t="s">
        <v>53</v>
      </c>
      <c r="AD9111">
        <v>1000000001</v>
      </c>
      <c r="AE9111" s="1">
        <v>39973.351388888892</v>
      </c>
      <c r="AF9111" t="s">
        <v>3377</v>
      </c>
      <c r="AG9111" t="s">
        <v>49195</v>
      </c>
      <c r="AH9111" t="s">
        <v>51</v>
      </c>
      <c r="AJ9111" t="s">
        <v>53</v>
      </c>
      <c r="AL9111" t="s">
        <v>78</v>
      </c>
      <c r="AO9111" t="s">
        <v>8142</v>
      </c>
    </row>
    <row r="9112" spans="1:43" x14ac:dyDescent="0.35">
      <c r="A9112" t="s">
        <v>49196</v>
      </c>
      <c r="B9112" t="s">
        <v>49197</v>
      </c>
      <c r="C9112" t="s">
        <v>27392</v>
      </c>
      <c r="F9112" t="s">
        <v>49198</v>
      </c>
      <c r="H9112" t="s">
        <v>49196</v>
      </c>
      <c r="J9112" t="s">
        <v>33363</v>
      </c>
      <c r="K9112" t="s">
        <v>49199</v>
      </c>
      <c r="M9112" t="s">
        <v>4020</v>
      </c>
      <c r="N9112" t="s">
        <v>65</v>
      </c>
      <c r="O9112">
        <v>80461</v>
      </c>
      <c r="P9112" t="s">
        <v>50</v>
      </c>
      <c r="U9112" s="1">
        <v>44986</v>
      </c>
      <c r="V9112" s="1">
        <v>44986</v>
      </c>
      <c r="W9112" s="1">
        <v>44986.474999999999</v>
      </c>
      <c r="X9112" s="1">
        <v>44986.474999999999</v>
      </c>
      <c r="AC9112" t="s">
        <v>53</v>
      </c>
      <c r="AD9112">
        <v>2972058392</v>
      </c>
      <c r="AE9112" s="1">
        <v>44618.684027777781</v>
      </c>
      <c r="AF9112" t="s">
        <v>33365</v>
      </c>
      <c r="AG9112" t="s">
        <v>49200</v>
      </c>
      <c r="AH9112" t="s">
        <v>51</v>
      </c>
      <c r="AJ9112" t="s">
        <v>53</v>
      </c>
      <c r="AL9112" t="s">
        <v>68</v>
      </c>
      <c r="AO9112" t="s">
        <v>5443</v>
      </c>
      <c r="AP9112" s="1">
        <v>45296.77847222222</v>
      </c>
    </row>
    <row r="9113" spans="1:43" x14ac:dyDescent="0.35">
      <c r="A9113" t="s">
        <v>49201</v>
      </c>
      <c r="B9113" t="s">
        <v>15496</v>
      </c>
      <c r="C9113" t="s">
        <v>894</v>
      </c>
      <c r="F9113">
        <v>12087893592</v>
      </c>
      <c r="H9113" t="s">
        <v>49201</v>
      </c>
      <c r="J9113" t="s">
        <v>34891</v>
      </c>
      <c r="K9113" t="s">
        <v>49202</v>
      </c>
      <c r="M9113" t="s">
        <v>49203</v>
      </c>
      <c r="N9113" t="s">
        <v>8265</v>
      </c>
      <c r="O9113">
        <v>83702</v>
      </c>
      <c r="P9113" t="s">
        <v>50</v>
      </c>
      <c r="U9113" s="1">
        <v>44986</v>
      </c>
      <c r="V9113" s="1">
        <v>44986</v>
      </c>
      <c r="AC9113" t="s">
        <v>53</v>
      </c>
      <c r="AD9113">
        <v>2969666943</v>
      </c>
      <c r="AE9113" s="1">
        <v>42116.561111111114</v>
      </c>
      <c r="AG9113" t="s">
        <v>49204</v>
      </c>
      <c r="AH9113" t="s">
        <v>51</v>
      </c>
      <c r="AJ9113" t="s">
        <v>53</v>
      </c>
      <c r="AO9113" t="s">
        <v>8142</v>
      </c>
    </row>
    <row r="9114" spans="1:43" x14ac:dyDescent="0.35">
      <c r="A9114" t="s">
        <v>49205</v>
      </c>
      <c r="B9114" t="s">
        <v>49206</v>
      </c>
      <c r="C9114" t="s">
        <v>218</v>
      </c>
      <c r="F9114" t="s">
        <v>49207</v>
      </c>
      <c r="H9114" t="s">
        <v>49208</v>
      </c>
      <c r="I9114" t="s">
        <v>464</v>
      </c>
      <c r="J9114" t="s">
        <v>6387</v>
      </c>
      <c r="K9114" t="s">
        <v>49209</v>
      </c>
      <c r="M9114" t="s">
        <v>49210</v>
      </c>
      <c r="N9114" t="s">
        <v>4928</v>
      </c>
      <c r="O9114">
        <v>44646</v>
      </c>
      <c r="P9114" t="s">
        <v>50</v>
      </c>
      <c r="U9114" s="1">
        <v>44986</v>
      </c>
      <c r="V9114" s="1">
        <v>44986</v>
      </c>
      <c r="AC9114" t="s">
        <v>53</v>
      </c>
      <c r="AD9114">
        <v>2969484892</v>
      </c>
      <c r="AE9114" s="1">
        <v>37756</v>
      </c>
      <c r="AG9114" t="s">
        <v>49211</v>
      </c>
      <c r="AH9114" t="s">
        <v>51</v>
      </c>
      <c r="AJ9114" t="s">
        <v>53</v>
      </c>
      <c r="AO9114" t="s">
        <v>8142</v>
      </c>
    </row>
    <row r="9115" spans="1:43" x14ac:dyDescent="0.35">
      <c r="A9115" t="s">
        <v>49212</v>
      </c>
      <c r="B9115" t="s">
        <v>7988</v>
      </c>
      <c r="C9115" t="s">
        <v>894</v>
      </c>
      <c r="F9115" t="s">
        <v>49213</v>
      </c>
      <c r="H9115" t="s">
        <v>49214</v>
      </c>
      <c r="I9115" t="s">
        <v>464</v>
      </c>
      <c r="J9115" t="s">
        <v>6387</v>
      </c>
      <c r="K9115" t="s">
        <v>49215</v>
      </c>
      <c r="M9115" t="s">
        <v>49216</v>
      </c>
      <c r="N9115" t="s">
        <v>12926</v>
      </c>
      <c r="O9115">
        <v>46501</v>
      </c>
      <c r="P9115" t="s">
        <v>50</v>
      </c>
      <c r="U9115" s="1">
        <v>44986</v>
      </c>
      <c r="V9115" s="1">
        <v>44986</v>
      </c>
      <c r="AC9115" t="s">
        <v>53</v>
      </c>
      <c r="AD9115">
        <v>2969484892</v>
      </c>
      <c r="AE9115" s="1">
        <v>37756</v>
      </c>
      <c r="AG9115" t="s">
        <v>49217</v>
      </c>
      <c r="AH9115" t="s">
        <v>51</v>
      </c>
      <c r="AJ9115" t="s">
        <v>53</v>
      </c>
      <c r="AO9115" t="s">
        <v>8142</v>
      </c>
    </row>
    <row r="9116" spans="1:43" x14ac:dyDescent="0.35">
      <c r="A9116" t="s">
        <v>49218</v>
      </c>
      <c r="B9116" t="s">
        <v>49219</v>
      </c>
      <c r="C9116" t="s">
        <v>13844</v>
      </c>
      <c r="F9116" t="s">
        <v>49220</v>
      </c>
      <c r="H9116" t="s">
        <v>49221</v>
      </c>
      <c r="J9116" t="s">
        <v>6387</v>
      </c>
      <c r="K9116" t="s">
        <v>49222</v>
      </c>
      <c r="M9116" t="s">
        <v>2378</v>
      </c>
      <c r="N9116" t="s">
        <v>65</v>
      </c>
      <c r="O9116">
        <v>80524</v>
      </c>
      <c r="P9116" t="s">
        <v>50</v>
      </c>
      <c r="U9116" s="1">
        <v>44986</v>
      </c>
      <c r="V9116" s="1">
        <v>44986</v>
      </c>
      <c r="AC9116" t="s">
        <v>53</v>
      </c>
      <c r="AD9116">
        <v>2969484892</v>
      </c>
      <c r="AE9116" s="1">
        <v>37756</v>
      </c>
      <c r="AG9116" t="s">
        <v>49223</v>
      </c>
      <c r="AH9116" t="s">
        <v>51</v>
      </c>
      <c r="AJ9116" t="s">
        <v>53</v>
      </c>
      <c r="AO9116" t="s">
        <v>8142</v>
      </c>
    </row>
    <row r="9117" spans="1:43" x14ac:dyDescent="0.35">
      <c r="A9117" t="s">
        <v>49224</v>
      </c>
      <c r="B9117" t="s">
        <v>49225</v>
      </c>
      <c r="C9117" t="s">
        <v>49226</v>
      </c>
      <c r="F9117" t="s">
        <v>49227</v>
      </c>
      <c r="H9117" t="s">
        <v>49228</v>
      </c>
      <c r="I9117" t="s">
        <v>464</v>
      </c>
      <c r="J9117" t="s">
        <v>6387</v>
      </c>
      <c r="K9117" t="s">
        <v>49229</v>
      </c>
      <c r="M9117" t="s">
        <v>49230</v>
      </c>
      <c r="N9117" t="s">
        <v>13685</v>
      </c>
      <c r="O9117" s="2" t="s">
        <v>49231</v>
      </c>
      <c r="P9117" t="s">
        <v>50</v>
      </c>
      <c r="U9117" s="1">
        <v>44986</v>
      </c>
      <c r="V9117" s="1">
        <v>44986</v>
      </c>
      <c r="AC9117" t="s">
        <v>53</v>
      </c>
      <c r="AD9117">
        <v>2969484892</v>
      </c>
      <c r="AE9117" s="1">
        <v>37756</v>
      </c>
      <c r="AG9117" t="s">
        <v>49232</v>
      </c>
      <c r="AH9117" t="s">
        <v>51</v>
      </c>
      <c r="AJ9117" t="s">
        <v>53</v>
      </c>
      <c r="AO9117" t="s">
        <v>8142</v>
      </c>
    </row>
    <row r="9118" spans="1:43" x14ac:dyDescent="0.35">
      <c r="A9118" t="s">
        <v>49233</v>
      </c>
      <c r="B9118" t="s">
        <v>8392</v>
      </c>
      <c r="C9118" t="s">
        <v>11910</v>
      </c>
      <c r="F9118" t="s">
        <v>49234</v>
      </c>
      <c r="H9118" t="s">
        <v>49233</v>
      </c>
      <c r="J9118" t="s">
        <v>6387</v>
      </c>
      <c r="K9118" t="s">
        <v>49235</v>
      </c>
      <c r="M9118" t="s">
        <v>48188</v>
      </c>
      <c r="N9118" t="s">
        <v>13693</v>
      </c>
      <c r="O9118">
        <v>37130</v>
      </c>
      <c r="P9118" t="s">
        <v>50</v>
      </c>
      <c r="U9118" s="1">
        <v>44986</v>
      </c>
      <c r="V9118" s="1">
        <v>44986</v>
      </c>
      <c r="AC9118" t="s">
        <v>53</v>
      </c>
      <c r="AD9118">
        <v>2969484892</v>
      </c>
      <c r="AE9118" s="1">
        <v>37756</v>
      </c>
      <c r="AG9118" t="s">
        <v>49236</v>
      </c>
      <c r="AH9118" t="s">
        <v>51</v>
      </c>
      <c r="AJ9118" t="s">
        <v>53</v>
      </c>
      <c r="AO9118" t="s">
        <v>8142</v>
      </c>
    </row>
    <row r="9119" spans="1:43" x14ac:dyDescent="0.35">
      <c r="A9119" t="s">
        <v>49237</v>
      </c>
      <c r="B9119" t="s">
        <v>21832</v>
      </c>
      <c r="C9119" t="s">
        <v>17413</v>
      </c>
      <c r="F9119" t="s">
        <v>49238</v>
      </c>
      <c r="H9119" t="s">
        <v>49239</v>
      </c>
      <c r="J9119" t="s">
        <v>5239</v>
      </c>
      <c r="K9119" t="s">
        <v>5284</v>
      </c>
      <c r="M9119" t="s">
        <v>2048</v>
      </c>
      <c r="N9119" t="s">
        <v>253</v>
      </c>
      <c r="O9119">
        <v>87401</v>
      </c>
      <c r="P9119" t="s">
        <v>50</v>
      </c>
      <c r="U9119" s="1">
        <v>44986</v>
      </c>
      <c r="V9119" s="1">
        <v>44986</v>
      </c>
      <c r="W9119" s="1">
        <v>44986.394444444442</v>
      </c>
      <c r="X9119" s="1">
        <v>44986.394444444442</v>
      </c>
      <c r="AC9119" t="s">
        <v>53</v>
      </c>
      <c r="AD9119">
        <v>2969475162</v>
      </c>
      <c r="AE9119" s="1">
        <v>37147</v>
      </c>
      <c r="AF9119" t="s">
        <v>35552</v>
      </c>
      <c r="AG9119" t="s">
        <v>49240</v>
      </c>
      <c r="AH9119" t="s">
        <v>51</v>
      </c>
      <c r="AJ9119" t="s">
        <v>53</v>
      </c>
      <c r="AL9119" t="s">
        <v>68</v>
      </c>
      <c r="AO9119" t="s">
        <v>5443</v>
      </c>
      <c r="AP9119" s="1">
        <v>45469.620833333334</v>
      </c>
      <c r="AQ9119" s="1">
        <v>45469.659722222219</v>
      </c>
    </row>
    <row r="9120" spans="1:43" x14ac:dyDescent="0.35">
      <c r="A9120" t="s">
        <v>49241</v>
      </c>
      <c r="B9120" t="s">
        <v>6697</v>
      </c>
      <c r="C9120" t="s">
        <v>24763</v>
      </c>
      <c r="F9120" t="s">
        <v>49242</v>
      </c>
      <c r="H9120" t="s">
        <v>45947</v>
      </c>
      <c r="J9120" t="s">
        <v>5239</v>
      </c>
      <c r="M9120" t="s">
        <v>154</v>
      </c>
      <c r="N9120" t="s">
        <v>287</v>
      </c>
      <c r="O9120">
        <v>80631</v>
      </c>
      <c r="P9120" t="s">
        <v>50</v>
      </c>
      <c r="U9120" s="1">
        <v>44986</v>
      </c>
      <c r="V9120" s="1">
        <v>44986</v>
      </c>
      <c r="W9120" s="1">
        <v>44986.076388888891</v>
      </c>
      <c r="X9120" s="1">
        <v>44986.076388888891</v>
      </c>
      <c r="AC9120" t="s">
        <v>53</v>
      </c>
      <c r="AD9120">
        <v>2969475162</v>
      </c>
      <c r="AE9120" s="1">
        <v>37147</v>
      </c>
      <c r="AF9120" t="s">
        <v>16650</v>
      </c>
      <c r="AG9120" t="s">
        <v>49243</v>
      </c>
      <c r="AH9120" t="s">
        <v>51</v>
      </c>
      <c r="AJ9120" t="s">
        <v>53</v>
      </c>
      <c r="AL9120" t="s">
        <v>68</v>
      </c>
      <c r="AO9120" t="s">
        <v>5443</v>
      </c>
      <c r="AP9120" s="1">
        <v>45448.517361111109</v>
      </c>
    </row>
    <row r="9121" spans="1:43" x14ac:dyDescent="0.35">
      <c r="A9121" t="s">
        <v>49244</v>
      </c>
      <c r="B9121" t="s">
        <v>49245</v>
      </c>
      <c r="C9121" t="s">
        <v>1608</v>
      </c>
      <c r="F9121" t="s">
        <v>49246</v>
      </c>
      <c r="H9121" t="s">
        <v>49244</v>
      </c>
      <c r="J9121" t="s">
        <v>13574</v>
      </c>
      <c r="K9121" t="s">
        <v>49247</v>
      </c>
      <c r="M9121" t="s">
        <v>3894</v>
      </c>
      <c r="N9121" t="s">
        <v>65</v>
      </c>
      <c r="O9121">
        <v>80602</v>
      </c>
      <c r="P9121" t="s">
        <v>50</v>
      </c>
      <c r="U9121" s="1">
        <v>44986</v>
      </c>
      <c r="V9121" s="1">
        <v>44986</v>
      </c>
      <c r="W9121" s="1">
        <v>44986.283333333333</v>
      </c>
      <c r="X9121" s="1">
        <v>44986.283333333333</v>
      </c>
      <c r="AC9121" t="s">
        <v>53</v>
      </c>
      <c r="AD9121">
        <v>2969823183</v>
      </c>
      <c r="AE9121" s="1">
        <v>43312.453472222223</v>
      </c>
      <c r="AF9121" t="s">
        <v>49248</v>
      </c>
      <c r="AG9121" t="s">
        <v>49249</v>
      </c>
      <c r="AH9121" t="s">
        <v>51</v>
      </c>
      <c r="AJ9121" t="s">
        <v>53</v>
      </c>
      <c r="AL9121" t="s">
        <v>68</v>
      </c>
      <c r="AO9121" t="s">
        <v>5443</v>
      </c>
      <c r="AP9121" s="1">
        <v>44986.281944444447</v>
      </c>
      <c r="AQ9121" s="1">
        <v>44986.284722222219</v>
      </c>
    </row>
    <row r="9122" spans="1:43" x14ac:dyDescent="0.35">
      <c r="A9122" t="s">
        <v>49250</v>
      </c>
      <c r="B9122" t="s">
        <v>2339</v>
      </c>
      <c r="C9122" t="s">
        <v>587</v>
      </c>
      <c r="F9122" t="s">
        <v>49251</v>
      </c>
      <c r="H9122" t="s">
        <v>49250</v>
      </c>
      <c r="J9122" t="s">
        <v>5486</v>
      </c>
      <c r="K9122" t="s">
        <v>49252</v>
      </c>
      <c r="M9122" t="s">
        <v>49253</v>
      </c>
      <c r="N9122" t="s">
        <v>798</v>
      </c>
      <c r="O9122">
        <v>79545</v>
      </c>
      <c r="P9122" t="s">
        <v>50</v>
      </c>
      <c r="U9122" s="1">
        <v>44986</v>
      </c>
      <c r="V9122" s="1">
        <v>44986</v>
      </c>
      <c r="AC9122" t="s">
        <v>53</v>
      </c>
      <c r="AD9122">
        <v>2969542473</v>
      </c>
      <c r="AE9122" s="1">
        <v>39974.713888888888</v>
      </c>
      <c r="AG9122" t="s">
        <v>49254</v>
      </c>
      <c r="AH9122" t="s">
        <v>51</v>
      </c>
      <c r="AJ9122" t="s">
        <v>53</v>
      </c>
      <c r="AO9122" t="s">
        <v>8142</v>
      </c>
    </row>
    <row r="9123" spans="1:43" x14ac:dyDescent="0.35">
      <c r="A9123" t="s">
        <v>49255</v>
      </c>
      <c r="B9123" t="s">
        <v>49256</v>
      </c>
      <c r="C9123" t="s">
        <v>49257</v>
      </c>
      <c r="F9123" t="s">
        <v>49258</v>
      </c>
      <c r="H9123" t="s">
        <v>49259</v>
      </c>
      <c r="J9123" t="s">
        <v>49260</v>
      </c>
      <c r="K9123" t="s">
        <v>5218</v>
      </c>
      <c r="M9123" t="s">
        <v>2783</v>
      </c>
      <c r="N9123" t="s">
        <v>264</v>
      </c>
      <c r="O9123">
        <v>77269</v>
      </c>
      <c r="P9123" t="s">
        <v>50</v>
      </c>
      <c r="U9123" s="1">
        <v>44986</v>
      </c>
      <c r="V9123" s="1">
        <v>44986</v>
      </c>
      <c r="AC9123" t="s">
        <v>53</v>
      </c>
      <c r="AD9123">
        <v>2969554222</v>
      </c>
      <c r="AE9123" s="1">
        <v>40401.414583333331</v>
      </c>
      <c r="AG9123" t="s">
        <v>49261</v>
      </c>
      <c r="AH9123" t="s">
        <v>51</v>
      </c>
      <c r="AJ9123" t="s">
        <v>53</v>
      </c>
      <c r="AO9123" t="s">
        <v>8142</v>
      </c>
    </row>
    <row r="9124" spans="1:43" x14ac:dyDescent="0.35">
      <c r="A9124" t="s">
        <v>49262</v>
      </c>
      <c r="B9124" t="s">
        <v>49263</v>
      </c>
      <c r="C9124" t="s">
        <v>2073</v>
      </c>
      <c r="F9124" t="s">
        <v>49264</v>
      </c>
      <c r="H9124" t="s">
        <v>49265</v>
      </c>
      <c r="J9124" t="s">
        <v>7961</v>
      </c>
      <c r="K9124" t="s">
        <v>49266</v>
      </c>
      <c r="M9124" t="s">
        <v>18453</v>
      </c>
      <c r="N9124" t="s">
        <v>65</v>
      </c>
      <c r="O9124">
        <v>80610</v>
      </c>
      <c r="P9124" t="s">
        <v>50</v>
      </c>
      <c r="U9124" s="1">
        <v>44986</v>
      </c>
      <c r="V9124" s="1">
        <v>44986</v>
      </c>
      <c r="W9124" s="1">
        <v>44986.470833333333</v>
      </c>
      <c r="X9124" s="1">
        <v>44986.470833333333</v>
      </c>
      <c r="AC9124" t="s">
        <v>53</v>
      </c>
      <c r="AD9124">
        <v>2969702039</v>
      </c>
      <c r="AE9124" s="1">
        <v>42528.619444444441</v>
      </c>
      <c r="AF9124" t="s">
        <v>8028</v>
      </c>
      <c r="AG9124" t="s">
        <v>49267</v>
      </c>
      <c r="AH9124" t="s">
        <v>51</v>
      </c>
      <c r="AJ9124" t="s">
        <v>53</v>
      </c>
      <c r="AL9124" t="s">
        <v>68</v>
      </c>
      <c r="AO9124" t="s">
        <v>5443</v>
      </c>
      <c r="AP9124" s="1">
        <v>44986.469444444447</v>
      </c>
    </row>
    <row r="9125" spans="1:43" x14ac:dyDescent="0.35">
      <c r="A9125">
        <v>356533</v>
      </c>
      <c r="B9125" t="s">
        <v>49268</v>
      </c>
      <c r="C9125" t="s">
        <v>4522</v>
      </c>
      <c r="F9125" t="s">
        <v>41747</v>
      </c>
      <c r="H9125" t="s">
        <v>43428</v>
      </c>
      <c r="J9125" t="s">
        <v>18584</v>
      </c>
      <c r="N9125" t="s">
        <v>287</v>
      </c>
      <c r="O9125">
        <v>80817</v>
      </c>
      <c r="P9125" t="s">
        <v>50</v>
      </c>
      <c r="U9125" s="1">
        <v>44986</v>
      </c>
      <c r="V9125" s="1">
        <v>44986</v>
      </c>
      <c r="W9125" s="1">
        <v>44986.425000000003</v>
      </c>
      <c r="X9125" s="1">
        <v>44986.425000000003</v>
      </c>
      <c r="AC9125" t="s">
        <v>53</v>
      </c>
      <c r="AD9125">
        <v>2969543968</v>
      </c>
      <c r="AE9125" s="1">
        <v>40032.470138888886</v>
      </c>
      <c r="AG9125" t="s">
        <v>49269</v>
      </c>
      <c r="AH9125" t="s">
        <v>51</v>
      </c>
      <c r="AJ9125" t="s">
        <v>53</v>
      </c>
      <c r="AL9125" t="s">
        <v>78</v>
      </c>
      <c r="AO9125" t="s">
        <v>8142</v>
      </c>
    </row>
    <row r="9126" spans="1:43" x14ac:dyDescent="0.35">
      <c r="A9126" t="s">
        <v>49270</v>
      </c>
      <c r="B9126" t="s">
        <v>36083</v>
      </c>
      <c r="C9126" t="s">
        <v>9851</v>
      </c>
      <c r="F9126" t="s">
        <v>49271</v>
      </c>
      <c r="H9126" t="s">
        <v>49272</v>
      </c>
      <c r="I9126" t="s">
        <v>200</v>
      </c>
      <c r="J9126" t="s">
        <v>7961</v>
      </c>
      <c r="K9126" t="s">
        <v>12115</v>
      </c>
      <c r="M9126" t="s">
        <v>7964</v>
      </c>
      <c r="N9126" t="s">
        <v>264</v>
      </c>
      <c r="O9126">
        <v>78701</v>
      </c>
      <c r="P9126" t="s">
        <v>50</v>
      </c>
      <c r="U9126" s="1">
        <v>44986</v>
      </c>
      <c r="V9126" s="1">
        <v>44986</v>
      </c>
      <c r="W9126" s="1">
        <v>44986.604166666664</v>
      </c>
      <c r="X9126" s="1">
        <v>44986.604166666664</v>
      </c>
      <c r="AC9126" t="s">
        <v>53</v>
      </c>
      <c r="AD9126">
        <v>2969702039</v>
      </c>
      <c r="AE9126" s="1">
        <v>42528.619444444441</v>
      </c>
      <c r="AF9126" t="s">
        <v>9789</v>
      </c>
      <c r="AG9126" t="s">
        <v>49273</v>
      </c>
      <c r="AH9126" t="s">
        <v>51</v>
      </c>
      <c r="AJ9126" t="s">
        <v>53</v>
      </c>
      <c r="AL9126" t="s">
        <v>68</v>
      </c>
      <c r="AO9126" t="s">
        <v>5443</v>
      </c>
      <c r="AP9126" s="1">
        <v>45181.890972222223</v>
      </c>
      <c r="AQ9126" s="1">
        <v>45169.509722222225</v>
      </c>
    </row>
    <row r="9127" spans="1:43" x14ac:dyDescent="0.35">
      <c r="A9127" t="s">
        <v>49274</v>
      </c>
      <c r="B9127" t="s">
        <v>49275</v>
      </c>
      <c r="C9127" t="s">
        <v>383</v>
      </c>
      <c r="F9127" t="s">
        <v>49276</v>
      </c>
      <c r="H9127" t="s">
        <v>49274</v>
      </c>
      <c r="J9127" t="s">
        <v>49277</v>
      </c>
      <c r="K9127" t="s">
        <v>49278</v>
      </c>
      <c r="M9127" t="s">
        <v>4713</v>
      </c>
      <c r="N9127" t="s">
        <v>65</v>
      </c>
      <c r="O9127">
        <v>81402</v>
      </c>
      <c r="P9127" t="s">
        <v>50</v>
      </c>
      <c r="U9127" s="1">
        <v>44986</v>
      </c>
      <c r="V9127" s="1">
        <v>44986</v>
      </c>
      <c r="W9127" s="1">
        <v>44986.591666666667</v>
      </c>
      <c r="X9127" s="1">
        <v>44986.591666666667</v>
      </c>
      <c r="AC9127" t="s">
        <v>51</v>
      </c>
      <c r="AD9127">
        <v>1000000001</v>
      </c>
      <c r="AE9127" s="1">
        <v>39973.351388888892</v>
      </c>
      <c r="AF9127" t="s">
        <v>3377</v>
      </c>
      <c r="AG9127" t="s">
        <v>49279</v>
      </c>
      <c r="AH9127" t="s">
        <v>51</v>
      </c>
      <c r="AJ9127" t="s">
        <v>53</v>
      </c>
      <c r="AL9127" t="s">
        <v>78</v>
      </c>
      <c r="AO9127" t="s">
        <v>5443</v>
      </c>
      <c r="AP9127" s="1">
        <v>45444.394444444442</v>
      </c>
      <c r="AQ9127" s="1">
        <v>45443.279861111114</v>
      </c>
    </row>
    <row r="9128" spans="1:43" x14ac:dyDescent="0.35">
      <c r="A9128" t="s">
        <v>49280</v>
      </c>
      <c r="B9128" t="s">
        <v>49281</v>
      </c>
      <c r="C9128" t="s">
        <v>2717</v>
      </c>
      <c r="F9128" t="s">
        <v>49282</v>
      </c>
      <c r="H9128" t="s">
        <v>49280</v>
      </c>
      <c r="J9128" t="s">
        <v>49283</v>
      </c>
      <c r="N9128" t="s">
        <v>637</v>
      </c>
      <c r="O9128">
        <v>79412</v>
      </c>
      <c r="P9128" t="s">
        <v>50</v>
      </c>
      <c r="U9128" s="1">
        <v>44986</v>
      </c>
      <c r="V9128" s="1">
        <v>44986</v>
      </c>
      <c r="W9128" s="1">
        <v>44986.402083333334</v>
      </c>
      <c r="X9128" s="1">
        <v>44986.402083333334</v>
      </c>
      <c r="AC9128" t="s">
        <v>53</v>
      </c>
      <c r="AD9128">
        <v>2969968443</v>
      </c>
      <c r="AE9128" s="1">
        <v>43952.579861111109</v>
      </c>
      <c r="AG9128" t="s">
        <v>49284</v>
      </c>
      <c r="AH9128" t="s">
        <v>51</v>
      </c>
      <c r="AJ9128" t="s">
        <v>53</v>
      </c>
      <c r="AL9128" t="s">
        <v>78</v>
      </c>
      <c r="AO9128" t="s">
        <v>8142</v>
      </c>
    </row>
    <row r="9129" spans="1:43" x14ac:dyDescent="0.35">
      <c r="A9129" t="s">
        <v>49285</v>
      </c>
      <c r="B9129" t="s">
        <v>49286</v>
      </c>
      <c r="C9129" t="s">
        <v>6538</v>
      </c>
      <c r="F9129" t="s">
        <v>49287</v>
      </c>
      <c r="H9129" t="s">
        <v>49288</v>
      </c>
      <c r="J9129" t="s">
        <v>4241</v>
      </c>
      <c r="P9129" t="s">
        <v>50</v>
      </c>
      <c r="U9129" s="1">
        <v>44987</v>
      </c>
      <c r="V9129" s="1">
        <v>44987</v>
      </c>
      <c r="AC9129" t="s">
        <v>53</v>
      </c>
      <c r="AD9129">
        <v>2969480277</v>
      </c>
      <c r="AE9129" s="1">
        <v>37439</v>
      </c>
      <c r="AG9129" t="s">
        <v>49289</v>
      </c>
      <c r="AH9129" t="s">
        <v>51</v>
      </c>
      <c r="AJ9129" t="s">
        <v>53</v>
      </c>
      <c r="AO9129" t="s">
        <v>8142</v>
      </c>
    </row>
    <row r="9130" spans="1:43" x14ac:dyDescent="0.35">
      <c r="A9130" t="s">
        <v>49290</v>
      </c>
      <c r="B9130" t="s">
        <v>49291</v>
      </c>
      <c r="C9130" t="s">
        <v>21427</v>
      </c>
      <c r="F9130" t="s">
        <v>49292</v>
      </c>
      <c r="H9130" t="s">
        <v>49290</v>
      </c>
      <c r="J9130" t="s">
        <v>49293</v>
      </c>
      <c r="K9130" t="s">
        <v>49294</v>
      </c>
      <c r="M9130" t="s">
        <v>49295</v>
      </c>
      <c r="N9130" t="s">
        <v>49295</v>
      </c>
      <c r="O9130">
        <v>720005</v>
      </c>
      <c r="P9130" t="s">
        <v>49296</v>
      </c>
      <c r="U9130" s="1">
        <v>44987</v>
      </c>
      <c r="V9130" s="1">
        <v>44987</v>
      </c>
      <c r="W9130" s="1">
        <v>44987.337500000001</v>
      </c>
      <c r="X9130" s="1">
        <v>44987.337500000001</v>
      </c>
      <c r="AC9130" t="s">
        <v>51</v>
      </c>
      <c r="AD9130">
        <v>1000000001</v>
      </c>
      <c r="AE9130" s="1">
        <v>39973.351388888892</v>
      </c>
      <c r="AF9130" t="s">
        <v>3377</v>
      </c>
      <c r="AG9130" t="s">
        <v>49297</v>
      </c>
      <c r="AH9130" t="s">
        <v>51</v>
      </c>
      <c r="AJ9130" t="s">
        <v>53</v>
      </c>
      <c r="AL9130" t="s">
        <v>78</v>
      </c>
      <c r="AM9130" s="1">
        <v>45012.732638888891</v>
      </c>
      <c r="AN9130" t="s">
        <v>49298</v>
      </c>
      <c r="AO9130" t="s">
        <v>5443</v>
      </c>
      <c r="AP9130" s="1">
        <v>45022.480555555558</v>
      </c>
    </row>
    <row r="9131" spans="1:43" x14ac:dyDescent="0.35">
      <c r="A9131" t="s">
        <v>21620</v>
      </c>
      <c r="B9131" t="s">
        <v>49299</v>
      </c>
      <c r="C9131" t="s">
        <v>25798</v>
      </c>
      <c r="F9131" t="s">
        <v>49300</v>
      </c>
      <c r="H9131" t="s">
        <v>21620</v>
      </c>
      <c r="J9131" t="s">
        <v>49301</v>
      </c>
      <c r="K9131" t="s">
        <v>49302</v>
      </c>
      <c r="M9131" t="s">
        <v>49303</v>
      </c>
      <c r="N9131" t="s">
        <v>253</v>
      </c>
      <c r="O9131">
        <v>87016</v>
      </c>
      <c r="P9131" t="s">
        <v>50</v>
      </c>
      <c r="U9131" s="1">
        <v>44987</v>
      </c>
      <c r="V9131" s="1">
        <v>44987</v>
      </c>
      <c r="W9131" s="1">
        <v>44987.44027777778</v>
      </c>
      <c r="X9131" s="1">
        <v>44987.44027777778</v>
      </c>
      <c r="AC9131" t="s">
        <v>53</v>
      </c>
      <c r="AD9131">
        <v>2969581058</v>
      </c>
      <c r="AE9131" s="1">
        <v>41204.54583333333</v>
      </c>
      <c r="AF9131" t="s">
        <v>21622</v>
      </c>
      <c r="AG9131" t="s">
        <v>49304</v>
      </c>
      <c r="AH9131" t="s">
        <v>51</v>
      </c>
      <c r="AJ9131" t="s">
        <v>53</v>
      </c>
      <c r="AL9131" t="s">
        <v>68</v>
      </c>
      <c r="AO9131" t="s">
        <v>5443</v>
      </c>
      <c r="AP9131" s="1">
        <v>45278.44027777778</v>
      </c>
      <c r="AQ9131" s="1">
        <v>45062.55</v>
      </c>
    </row>
    <row r="9132" spans="1:43" x14ac:dyDescent="0.35">
      <c r="A9132" t="s">
        <v>49305</v>
      </c>
      <c r="B9132" t="s">
        <v>49306</v>
      </c>
      <c r="C9132" t="s">
        <v>1798</v>
      </c>
      <c r="F9132" t="s">
        <v>49307</v>
      </c>
      <c r="H9132" t="s">
        <v>49305</v>
      </c>
      <c r="J9132" t="s">
        <v>49308</v>
      </c>
      <c r="K9132" t="s">
        <v>49309</v>
      </c>
      <c r="M9132" t="s">
        <v>2378</v>
      </c>
      <c r="N9132" t="s">
        <v>65</v>
      </c>
      <c r="O9132">
        <v>80524</v>
      </c>
      <c r="P9132" t="s">
        <v>50</v>
      </c>
      <c r="U9132" s="1">
        <v>44987</v>
      </c>
      <c r="V9132" s="1">
        <v>44987</v>
      </c>
      <c r="W9132" s="1">
        <v>44987.629166666666</v>
      </c>
      <c r="X9132" s="1">
        <v>44987.629166666666</v>
      </c>
      <c r="AC9132" t="s">
        <v>53</v>
      </c>
      <c r="AD9132">
        <v>2969798401</v>
      </c>
      <c r="AE9132" s="1">
        <v>43241.470138888886</v>
      </c>
      <c r="AF9132" t="s">
        <v>49310</v>
      </c>
      <c r="AG9132" t="s">
        <v>49311</v>
      </c>
      <c r="AH9132" t="s">
        <v>51</v>
      </c>
      <c r="AJ9132" t="s">
        <v>53</v>
      </c>
      <c r="AL9132" t="s">
        <v>68</v>
      </c>
      <c r="AO9132" t="s">
        <v>5443</v>
      </c>
      <c r="AP9132" s="1">
        <v>44987.718055555553</v>
      </c>
      <c r="AQ9132" s="1">
        <v>44987.669444444444</v>
      </c>
    </row>
    <row r="9133" spans="1:43" x14ac:dyDescent="0.35">
      <c r="A9133" t="s">
        <v>49312</v>
      </c>
      <c r="B9133" t="s">
        <v>47765</v>
      </c>
      <c r="C9133" t="s">
        <v>961</v>
      </c>
      <c r="F9133" t="s">
        <v>49313</v>
      </c>
      <c r="H9133" t="s">
        <v>49312</v>
      </c>
      <c r="J9133" t="s">
        <v>49314</v>
      </c>
      <c r="N9133" t="s">
        <v>22973</v>
      </c>
      <c r="O9133">
        <v>73105</v>
      </c>
      <c r="P9133" t="s">
        <v>50</v>
      </c>
      <c r="U9133" s="1">
        <v>44987</v>
      </c>
      <c r="V9133" s="1">
        <v>44987</v>
      </c>
      <c r="W9133" s="1">
        <v>44987.332638888889</v>
      </c>
      <c r="X9133" s="1">
        <v>44987.332638888889</v>
      </c>
      <c r="AC9133" t="s">
        <v>53</v>
      </c>
      <c r="AD9133">
        <v>2969690991</v>
      </c>
      <c r="AE9133" s="1">
        <v>42384.318055555559</v>
      </c>
      <c r="AG9133" t="s">
        <v>49315</v>
      </c>
      <c r="AH9133" t="s">
        <v>51</v>
      </c>
      <c r="AJ9133" t="s">
        <v>53</v>
      </c>
      <c r="AL9133" t="s">
        <v>68</v>
      </c>
      <c r="AO9133" t="s">
        <v>8142</v>
      </c>
    </row>
    <row r="9134" spans="1:43" x14ac:dyDescent="0.35">
      <c r="A9134" t="s">
        <v>49316</v>
      </c>
      <c r="B9134" t="s">
        <v>49317</v>
      </c>
      <c r="C9134" t="s">
        <v>172</v>
      </c>
      <c r="F9134" t="s">
        <v>49318</v>
      </c>
      <c r="H9134" t="s">
        <v>49316</v>
      </c>
      <c r="I9134" t="s">
        <v>464</v>
      </c>
      <c r="J9134" t="s">
        <v>6387</v>
      </c>
      <c r="N9134" t="s">
        <v>17111</v>
      </c>
      <c r="O9134">
        <v>44139</v>
      </c>
      <c r="P9134" t="s">
        <v>50</v>
      </c>
      <c r="U9134" s="1">
        <v>44987</v>
      </c>
      <c r="V9134" s="1">
        <v>44987</v>
      </c>
      <c r="AC9134" t="s">
        <v>53</v>
      </c>
      <c r="AD9134">
        <v>2969484892</v>
      </c>
      <c r="AE9134" s="1">
        <v>37756</v>
      </c>
      <c r="AG9134" t="s">
        <v>49319</v>
      </c>
      <c r="AH9134" t="s">
        <v>51</v>
      </c>
      <c r="AJ9134" t="s">
        <v>53</v>
      </c>
      <c r="AO9134" t="s">
        <v>8142</v>
      </c>
    </row>
    <row r="9135" spans="1:43" x14ac:dyDescent="0.35">
      <c r="A9135" t="s">
        <v>49320</v>
      </c>
      <c r="B9135" t="s">
        <v>49321</v>
      </c>
      <c r="C9135" t="s">
        <v>1564</v>
      </c>
      <c r="F9135" t="s">
        <v>49322</v>
      </c>
      <c r="H9135" t="s">
        <v>49323</v>
      </c>
      <c r="J9135" t="s">
        <v>6387</v>
      </c>
      <c r="K9135" t="s">
        <v>13097</v>
      </c>
      <c r="M9135" t="s">
        <v>5488</v>
      </c>
      <c r="N9135" t="s">
        <v>1515</v>
      </c>
      <c r="O9135" t="s">
        <v>13098</v>
      </c>
      <c r="P9135" t="s">
        <v>50</v>
      </c>
      <c r="U9135" s="1">
        <v>44987</v>
      </c>
      <c r="V9135" s="1">
        <v>44987</v>
      </c>
      <c r="AC9135" t="s">
        <v>53</v>
      </c>
      <c r="AD9135">
        <v>2969484892</v>
      </c>
      <c r="AE9135" s="1">
        <v>37756</v>
      </c>
      <c r="AG9135" t="s">
        <v>49324</v>
      </c>
      <c r="AH9135" t="s">
        <v>51</v>
      </c>
      <c r="AJ9135" t="s">
        <v>53</v>
      </c>
      <c r="AO9135" t="s">
        <v>8142</v>
      </c>
    </row>
    <row r="9136" spans="1:43" x14ac:dyDescent="0.35">
      <c r="A9136" t="s">
        <v>49325</v>
      </c>
      <c r="B9136" t="s">
        <v>49326</v>
      </c>
      <c r="C9136" t="s">
        <v>49327</v>
      </c>
      <c r="F9136" t="s">
        <v>49328</v>
      </c>
      <c r="H9136" t="s">
        <v>49329</v>
      </c>
      <c r="J9136" t="s">
        <v>6387</v>
      </c>
      <c r="K9136" t="s">
        <v>49330</v>
      </c>
      <c r="M9136" t="s">
        <v>49331</v>
      </c>
      <c r="N9136" t="s">
        <v>13693</v>
      </c>
      <c r="O9136">
        <v>38261</v>
      </c>
      <c r="P9136" t="s">
        <v>50</v>
      </c>
      <c r="U9136" s="1">
        <v>44987</v>
      </c>
      <c r="V9136" s="1">
        <v>44987</v>
      </c>
      <c r="AC9136" t="s">
        <v>53</v>
      </c>
      <c r="AD9136">
        <v>2969484892</v>
      </c>
      <c r="AE9136" s="1">
        <v>37756</v>
      </c>
      <c r="AG9136" t="s">
        <v>49332</v>
      </c>
      <c r="AH9136" t="s">
        <v>51</v>
      </c>
      <c r="AJ9136" t="s">
        <v>53</v>
      </c>
      <c r="AO9136" t="s">
        <v>8142</v>
      </c>
    </row>
    <row r="9137" spans="1:43" x14ac:dyDescent="0.35">
      <c r="A9137" t="s">
        <v>49333</v>
      </c>
      <c r="B9137" t="s">
        <v>28950</v>
      </c>
      <c r="C9137" t="s">
        <v>49334</v>
      </c>
      <c r="F9137" t="s">
        <v>49335</v>
      </c>
      <c r="H9137" t="s">
        <v>49333</v>
      </c>
      <c r="J9137" t="s">
        <v>5239</v>
      </c>
      <c r="N9137" t="s">
        <v>15540</v>
      </c>
      <c r="O9137">
        <v>18834</v>
      </c>
      <c r="P9137" t="s">
        <v>50</v>
      </c>
      <c r="U9137" s="1">
        <v>44987</v>
      </c>
      <c r="V9137" s="1">
        <v>44987</v>
      </c>
      <c r="AC9137" t="s">
        <v>53</v>
      </c>
      <c r="AD9137">
        <v>2969475162</v>
      </c>
      <c r="AE9137" s="1">
        <v>37147</v>
      </c>
      <c r="AG9137" t="s">
        <v>49336</v>
      </c>
      <c r="AH9137" t="s">
        <v>51</v>
      </c>
      <c r="AJ9137" t="s">
        <v>53</v>
      </c>
      <c r="AO9137" t="s">
        <v>8142</v>
      </c>
    </row>
    <row r="9138" spans="1:43" x14ac:dyDescent="0.35">
      <c r="A9138" t="s">
        <v>49337</v>
      </c>
      <c r="B9138" t="s">
        <v>49338</v>
      </c>
      <c r="C9138" t="s">
        <v>7769</v>
      </c>
      <c r="H9138" t="s">
        <v>49339</v>
      </c>
      <c r="J9138" t="s">
        <v>5239</v>
      </c>
      <c r="P9138" t="s">
        <v>50</v>
      </c>
      <c r="U9138" s="1">
        <v>44987</v>
      </c>
      <c r="V9138" s="1">
        <v>44987</v>
      </c>
      <c r="W9138" s="1">
        <v>44987.630555555559</v>
      </c>
      <c r="X9138" s="1">
        <v>44987.630555555559</v>
      </c>
      <c r="AC9138" t="s">
        <v>53</v>
      </c>
      <c r="AD9138">
        <v>2969475162</v>
      </c>
      <c r="AE9138" s="1">
        <v>37147</v>
      </c>
      <c r="AF9138" t="s">
        <v>5241</v>
      </c>
      <c r="AG9138" t="s">
        <v>49340</v>
      </c>
      <c r="AH9138" t="s">
        <v>51</v>
      </c>
      <c r="AJ9138" t="s">
        <v>53</v>
      </c>
      <c r="AL9138" t="s">
        <v>68</v>
      </c>
      <c r="AO9138" t="s">
        <v>5443</v>
      </c>
      <c r="AP9138" s="1">
        <v>44987.527083333334</v>
      </c>
    </row>
    <row r="9139" spans="1:43" x14ac:dyDescent="0.35">
      <c r="A9139" t="s">
        <v>49341</v>
      </c>
      <c r="B9139" t="s">
        <v>49342</v>
      </c>
      <c r="C9139" t="s">
        <v>3324</v>
      </c>
      <c r="F9139" t="s">
        <v>49343</v>
      </c>
      <c r="H9139" t="s">
        <v>49344</v>
      </c>
      <c r="J9139" t="s">
        <v>13744</v>
      </c>
      <c r="N9139" t="s">
        <v>637</v>
      </c>
      <c r="O9139">
        <v>75229</v>
      </c>
      <c r="P9139" t="s">
        <v>50</v>
      </c>
      <c r="U9139" s="1">
        <v>44987</v>
      </c>
      <c r="V9139" s="1">
        <v>44987</v>
      </c>
      <c r="AC9139" t="s">
        <v>53</v>
      </c>
      <c r="AD9139">
        <v>2969474461</v>
      </c>
      <c r="AE9139" s="1">
        <v>37104.381944444445</v>
      </c>
      <c r="AG9139" t="s">
        <v>49345</v>
      </c>
      <c r="AH9139" t="s">
        <v>51</v>
      </c>
      <c r="AJ9139" t="s">
        <v>53</v>
      </c>
      <c r="AO9139" t="s">
        <v>8142</v>
      </c>
    </row>
    <row r="9140" spans="1:43" x14ac:dyDescent="0.35">
      <c r="A9140" t="s">
        <v>49346</v>
      </c>
      <c r="B9140" t="s">
        <v>49347</v>
      </c>
      <c r="C9140" t="s">
        <v>7508</v>
      </c>
      <c r="F9140" t="s">
        <v>49348</v>
      </c>
      <c r="H9140" t="s">
        <v>49346</v>
      </c>
      <c r="J9140" t="s">
        <v>36808</v>
      </c>
      <c r="N9140" t="s">
        <v>287</v>
      </c>
      <c r="O9140">
        <v>81006</v>
      </c>
      <c r="P9140" t="s">
        <v>50</v>
      </c>
      <c r="U9140" s="1">
        <v>44987</v>
      </c>
      <c r="V9140" s="1">
        <v>44987</v>
      </c>
      <c r="W9140" s="1">
        <v>44987.491666666669</v>
      </c>
      <c r="X9140" s="1">
        <v>44987.491666666669</v>
      </c>
      <c r="AC9140" t="s">
        <v>53</v>
      </c>
      <c r="AD9140">
        <v>2969760518</v>
      </c>
      <c r="AE9140" s="1">
        <v>43020.422222222223</v>
      </c>
      <c r="AG9140" t="s">
        <v>49349</v>
      </c>
      <c r="AH9140" t="s">
        <v>51</v>
      </c>
      <c r="AJ9140" t="s">
        <v>53</v>
      </c>
      <c r="AL9140" t="s">
        <v>78</v>
      </c>
      <c r="AO9140" t="s">
        <v>8142</v>
      </c>
    </row>
    <row r="9141" spans="1:43" x14ac:dyDescent="0.35">
      <c r="A9141" t="s">
        <v>49350</v>
      </c>
      <c r="B9141" t="s">
        <v>49351</v>
      </c>
      <c r="C9141" t="s">
        <v>35311</v>
      </c>
      <c r="F9141" t="s">
        <v>49352</v>
      </c>
      <c r="H9141" t="s">
        <v>49353</v>
      </c>
      <c r="J9141" t="s">
        <v>49354</v>
      </c>
      <c r="K9141" t="s">
        <v>49355</v>
      </c>
      <c r="M9141" t="s">
        <v>172</v>
      </c>
      <c r="N9141" t="s">
        <v>65</v>
      </c>
      <c r="O9141">
        <v>81626</v>
      </c>
      <c r="P9141" t="s">
        <v>50</v>
      </c>
      <c r="U9141" s="1">
        <v>44987</v>
      </c>
      <c r="V9141" s="1">
        <v>44987</v>
      </c>
      <c r="W9141" s="1">
        <v>44987.605555555558</v>
      </c>
      <c r="X9141" s="1">
        <v>44987.605555555558</v>
      </c>
      <c r="AC9141" t="s">
        <v>53</v>
      </c>
      <c r="AD9141">
        <v>2972039722</v>
      </c>
      <c r="AE9141" s="1">
        <v>44519.675694444442</v>
      </c>
      <c r="AF9141" t="s">
        <v>49356</v>
      </c>
      <c r="AG9141" t="s">
        <v>49357</v>
      </c>
      <c r="AH9141" t="s">
        <v>51</v>
      </c>
      <c r="AJ9141" t="s">
        <v>53</v>
      </c>
      <c r="AL9141" t="s">
        <v>68</v>
      </c>
      <c r="AO9141" t="s">
        <v>5443</v>
      </c>
      <c r="AP9141" s="1">
        <v>45134.557638888888</v>
      </c>
      <c r="AQ9141" s="1">
        <v>45134.54791666667</v>
      </c>
    </row>
    <row r="9142" spans="1:43" x14ac:dyDescent="0.35">
      <c r="A9142" t="s">
        <v>49358</v>
      </c>
      <c r="B9142" t="s">
        <v>49359</v>
      </c>
      <c r="C9142" t="s">
        <v>587</v>
      </c>
      <c r="F9142" t="s">
        <v>49360</v>
      </c>
      <c r="H9142" t="s">
        <v>49358</v>
      </c>
      <c r="J9142" t="s">
        <v>49361</v>
      </c>
      <c r="N9142" t="s">
        <v>287</v>
      </c>
      <c r="O9142">
        <v>81650</v>
      </c>
      <c r="P9142" t="s">
        <v>50</v>
      </c>
      <c r="U9142" s="1">
        <v>44987</v>
      </c>
      <c r="V9142" s="1">
        <v>44987</v>
      </c>
      <c r="W9142" s="1">
        <v>44987.584027777775</v>
      </c>
      <c r="X9142" s="1">
        <v>44987.584027777775</v>
      </c>
      <c r="AC9142" t="s">
        <v>53</v>
      </c>
      <c r="AD9142">
        <v>2972408444</v>
      </c>
      <c r="AE9142" s="1">
        <v>44977.395833333336</v>
      </c>
      <c r="AG9142" t="s">
        <v>49362</v>
      </c>
      <c r="AH9142" t="s">
        <v>51</v>
      </c>
      <c r="AJ9142" t="s">
        <v>53</v>
      </c>
      <c r="AL9142" t="s">
        <v>78</v>
      </c>
      <c r="AO9142" t="s">
        <v>8142</v>
      </c>
    </row>
    <row r="9143" spans="1:43" x14ac:dyDescent="0.35">
      <c r="A9143" t="s">
        <v>49363</v>
      </c>
      <c r="B9143" t="s">
        <v>49364</v>
      </c>
      <c r="C9143" t="s">
        <v>1452</v>
      </c>
      <c r="F9143" t="s">
        <v>49365</v>
      </c>
      <c r="H9143" t="s">
        <v>49363</v>
      </c>
      <c r="J9143" t="s">
        <v>49366</v>
      </c>
      <c r="K9143" t="s">
        <v>49367</v>
      </c>
      <c r="M9143" t="s">
        <v>159</v>
      </c>
      <c r="N9143" t="s">
        <v>65</v>
      </c>
      <c r="O9143">
        <v>80907</v>
      </c>
      <c r="P9143" t="s">
        <v>50</v>
      </c>
      <c r="U9143" s="1">
        <v>44987</v>
      </c>
      <c r="V9143" s="1">
        <v>44987</v>
      </c>
      <c r="W9143" s="1">
        <v>44987.745833333334</v>
      </c>
      <c r="X9143" s="1">
        <v>44987.745833333334</v>
      </c>
      <c r="AC9143" t="s">
        <v>53</v>
      </c>
      <c r="AD9143">
        <v>2972040042</v>
      </c>
      <c r="AE9143" s="1">
        <v>44522.409722222219</v>
      </c>
      <c r="AF9143" t="s">
        <v>49368</v>
      </c>
      <c r="AG9143" t="s">
        <v>49369</v>
      </c>
      <c r="AH9143" t="s">
        <v>51</v>
      </c>
      <c r="AJ9143" t="s">
        <v>53</v>
      </c>
      <c r="AL9143" t="s">
        <v>68</v>
      </c>
      <c r="AO9143" t="s">
        <v>5443</v>
      </c>
      <c r="AP9143" s="1">
        <v>44988.381249999999</v>
      </c>
      <c r="AQ9143" s="1">
        <v>44988.384027777778</v>
      </c>
    </row>
    <row r="9144" spans="1:43" x14ac:dyDescent="0.35">
      <c r="A9144" t="s">
        <v>49370</v>
      </c>
      <c r="B9144" t="s">
        <v>49371</v>
      </c>
      <c r="C9144" t="s">
        <v>25832</v>
      </c>
      <c r="F9144" t="s">
        <v>49372</v>
      </c>
      <c r="H9144" t="s">
        <v>49370</v>
      </c>
      <c r="J9144" t="s">
        <v>49373</v>
      </c>
      <c r="N9144" t="s">
        <v>287</v>
      </c>
      <c r="O9144">
        <v>80602</v>
      </c>
      <c r="P9144" t="s">
        <v>50</v>
      </c>
      <c r="U9144" s="1">
        <v>44987</v>
      </c>
      <c r="V9144" s="1">
        <v>44987</v>
      </c>
      <c r="W9144" s="1">
        <v>44987.742361111108</v>
      </c>
      <c r="X9144" s="1">
        <v>44987.742361111108</v>
      </c>
      <c r="AC9144" t="s">
        <v>53</v>
      </c>
      <c r="AD9144">
        <v>1000000001</v>
      </c>
      <c r="AE9144" s="1">
        <v>39973.351388888892</v>
      </c>
      <c r="AF9144" t="s">
        <v>3377</v>
      </c>
      <c r="AG9144" t="s">
        <v>49374</v>
      </c>
      <c r="AH9144" t="s">
        <v>51</v>
      </c>
      <c r="AJ9144" t="s">
        <v>53</v>
      </c>
      <c r="AL9144" t="s">
        <v>78</v>
      </c>
      <c r="AO9144" t="s">
        <v>8142</v>
      </c>
      <c r="AP9144" s="1">
        <v>45215.673611111109</v>
      </c>
    </row>
    <row r="9145" spans="1:43" x14ac:dyDescent="0.35">
      <c r="A9145" t="s">
        <v>49290</v>
      </c>
      <c r="B9145" t="s">
        <v>49291</v>
      </c>
      <c r="C9145" t="s">
        <v>21427</v>
      </c>
      <c r="F9145" t="s">
        <v>49292</v>
      </c>
      <c r="H9145" t="s">
        <v>49290</v>
      </c>
      <c r="J9145" t="s">
        <v>49293</v>
      </c>
      <c r="K9145" t="s">
        <v>49294</v>
      </c>
      <c r="M9145" t="s">
        <v>49295</v>
      </c>
      <c r="N9145" t="s">
        <v>49295</v>
      </c>
      <c r="O9145">
        <v>720005</v>
      </c>
      <c r="P9145" t="s">
        <v>49296</v>
      </c>
      <c r="U9145" s="1">
        <v>44987</v>
      </c>
      <c r="V9145" s="1">
        <v>44987</v>
      </c>
      <c r="W9145" s="1">
        <v>44987.337500000001</v>
      </c>
      <c r="X9145" s="1">
        <v>44987.337500000001</v>
      </c>
      <c r="AC9145" t="s">
        <v>51</v>
      </c>
      <c r="AD9145">
        <v>1000000001</v>
      </c>
      <c r="AE9145" s="1">
        <v>39973.351388888892</v>
      </c>
      <c r="AF9145" t="s">
        <v>3377</v>
      </c>
      <c r="AG9145" t="s">
        <v>49297</v>
      </c>
      <c r="AH9145" t="s">
        <v>51</v>
      </c>
      <c r="AJ9145" t="s">
        <v>53</v>
      </c>
      <c r="AL9145" t="s">
        <v>78</v>
      </c>
      <c r="AM9145" s="1">
        <v>45012.732638888891</v>
      </c>
      <c r="AN9145" t="s">
        <v>49298</v>
      </c>
      <c r="AO9145" t="s">
        <v>5443</v>
      </c>
      <c r="AP9145" s="1">
        <v>45022.480555555558</v>
      </c>
    </row>
    <row r="9146" spans="1:43" x14ac:dyDescent="0.35">
      <c r="A9146" t="s">
        <v>49290</v>
      </c>
      <c r="B9146" t="s">
        <v>49291</v>
      </c>
      <c r="C9146" t="s">
        <v>21427</v>
      </c>
      <c r="F9146" t="s">
        <v>49292</v>
      </c>
      <c r="H9146" t="s">
        <v>49290</v>
      </c>
      <c r="J9146" t="s">
        <v>49293</v>
      </c>
      <c r="K9146" t="s">
        <v>49294</v>
      </c>
      <c r="M9146" t="s">
        <v>49295</v>
      </c>
      <c r="N9146" t="s">
        <v>49295</v>
      </c>
      <c r="O9146">
        <v>720005</v>
      </c>
      <c r="P9146" t="s">
        <v>49296</v>
      </c>
      <c r="U9146" s="1">
        <v>44987</v>
      </c>
      <c r="V9146" s="1">
        <v>44987</v>
      </c>
      <c r="W9146" s="1">
        <v>44987.337500000001</v>
      </c>
      <c r="X9146" s="1">
        <v>44987.337500000001</v>
      </c>
      <c r="AC9146" t="s">
        <v>51</v>
      </c>
      <c r="AD9146">
        <v>1000000001</v>
      </c>
      <c r="AE9146" s="1">
        <v>39973.351388888892</v>
      </c>
      <c r="AF9146" t="s">
        <v>3377</v>
      </c>
      <c r="AG9146" t="s">
        <v>49297</v>
      </c>
      <c r="AH9146" t="s">
        <v>51</v>
      </c>
      <c r="AJ9146" t="s">
        <v>53</v>
      </c>
      <c r="AL9146" t="s">
        <v>78</v>
      </c>
      <c r="AM9146" s="1">
        <v>45012.732638888891</v>
      </c>
      <c r="AN9146" t="s">
        <v>49298</v>
      </c>
      <c r="AO9146" t="s">
        <v>5443</v>
      </c>
      <c r="AP9146" s="1">
        <v>45022.480555555558</v>
      </c>
    </row>
    <row r="9147" spans="1:43" x14ac:dyDescent="0.35">
      <c r="A9147" t="s">
        <v>49375</v>
      </c>
      <c r="B9147" t="s">
        <v>14519</v>
      </c>
      <c r="C9147" t="s">
        <v>2201</v>
      </c>
      <c r="F9147" t="s">
        <v>49376</v>
      </c>
      <c r="H9147" t="s">
        <v>49377</v>
      </c>
      <c r="J9147" t="s">
        <v>49378</v>
      </c>
      <c r="P9147" t="s">
        <v>50</v>
      </c>
      <c r="U9147" s="1">
        <v>44987</v>
      </c>
      <c r="V9147" s="1">
        <v>44987</v>
      </c>
      <c r="AC9147" t="s">
        <v>53</v>
      </c>
      <c r="AD9147">
        <v>2969690352</v>
      </c>
      <c r="AE9147" s="1">
        <v>42376.506249999999</v>
      </c>
      <c r="AG9147" t="s">
        <v>49379</v>
      </c>
      <c r="AH9147" t="s">
        <v>51</v>
      </c>
      <c r="AJ9147" t="s">
        <v>53</v>
      </c>
      <c r="AO9147" t="s">
        <v>8142</v>
      </c>
    </row>
    <row r="9148" spans="1:43" x14ac:dyDescent="0.35">
      <c r="A9148" t="s">
        <v>49380</v>
      </c>
      <c r="B9148" t="s">
        <v>1210</v>
      </c>
      <c r="C9148" t="s">
        <v>4686</v>
      </c>
      <c r="F9148" t="s">
        <v>49381</v>
      </c>
      <c r="H9148" t="s">
        <v>49380</v>
      </c>
      <c r="J9148" t="s">
        <v>3933</v>
      </c>
      <c r="N9148" t="s">
        <v>4364</v>
      </c>
      <c r="O9148">
        <v>67209</v>
      </c>
      <c r="P9148" t="s">
        <v>50</v>
      </c>
      <c r="U9148" s="1">
        <v>44988</v>
      </c>
      <c r="V9148" s="1">
        <v>44988</v>
      </c>
      <c r="AC9148" t="s">
        <v>53</v>
      </c>
      <c r="AD9148">
        <v>2969551137</v>
      </c>
      <c r="AE9148" s="1">
        <v>40288.591666666667</v>
      </c>
      <c r="AG9148" t="s">
        <v>49382</v>
      </c>
      <c r="AH9148" t="s">
        <v>51</v>
      </c>
      <c r="AJ9148" t="s">
        <v>53</v>
      </c>
      <c r="AO9148" t="s">
        <v>8142</v>
      </c>
    </row>
    <row r="9149" spans="1:43" x14ac:dyDescent="0.35">
      <c r="A9149" t="s">
        <v>49383</v>
      </c>
      <c r="B9149" t="s">
        <v>49384</v>
      </c>
      <c r="C9149" t="s">
        <v>49385</v>
      </c>
      <c r="F9149" t="s">
        <v>49386</v>
      </c>
      <c r="H9149" t="s">
        <v>49383</v>
      </c>
      <c r="J9149" t="s">
        <v>6387</v>
      </c>
      <c r="K9149" t="s">
        <v>49387</v>
      </c>
      <c r="M9149" t="s">
        <v>49388</v>
      </c>
      <c r="N9149" t="s">
        <v>3668</v>
      </c>
      <c r="O9149">
        <v>48650</v>
      </c>
      <c r="P9149" t="s">
        <v>50</v>
      </c>
      <c r="U9149" s="1">
        <v>44988</v>
      </c>
      <c r="V9149" s="1">
        <v>44988</v>
      </c>
      <c r="AC9149" t="s">
        <v>53</v>
      </c>
      <c r="AD9149">
        <v>2969484892</v>
      </c>
      <c r="AE9149" s="1">
        <v>37756</v>
      </c>
      <c r="AG9149" t="s">
        <v>49389</v>
      </c>
      <c r="AH9149" t="s">
        <v>51</v>
      </c>
      <c r="AJ9149" t="s">
        <v>53</v>
      </c>
      <c r="AO9149" t="s">
        <v>8142</v>
      </c>
    </row>
    <row r="9150" spans="1:43" x14ac:dyDescent="0.35">
      <c r="A9150" t="s">
        <v>49390</v>
      </c>
      <c r="B9150" t="s">
        <v>49391</v>
      </c>
      <c r="C9150" t="s">
        <v>26504</v>
      </c>
      <c r="H9150" t="s">
        <v>49392</v>
      </c>
      <c r="J9150" t="s">
        <v>5239</v>
      </c>
      <c r="K9150" t="s">
        <v>5218</v>
      </c>
      <c r="M9150" t="s">
        <v>2783</v>
      </c>
      <c r="N9150" t="s">
        <v>264</v>
      </c>
      <c r="O9150">
        <v>77269</v>
      </c>
      <c r="P9150" t="s">
        <v>50</v>
      </c>
      <c r="U9150" s="1">
        <v>44988</v>
      </c>
      <c r="V9150" s="1">
        <v>44988</v>
      </c>
      <c r="W9150" s="1">
        <v>44988.898611111108</v>
      </c>
      <c r="X9150" s="1">
        <v>44988.898611111108</v>
      </c>
      <c r="AC9150" t="s">
        <v>53</v>
      </c>
      <c r="AD9150">
        <v>2969475162</v>
      </c>
      <c r="AE9150" s="1">
        <v>37147</v>
      </c>
      <c r="AF9150" t="s">
        <v>16650</v>
      </c>
      <c r="AG9150" t="s">
        <v>49393</v>
      </c>
      <c r="AH9150" t="s">
        <v>51</v>
      </c>
      <c r="AJ9150" t="s">
        <v>53</v>
      </c>
      <c r="AL9150" t="s">
        <v>68</v>
      </c>
      <c r="AO9150" t="s">
        <v>5443</v>
      </c>
      <c r="AP9150" s="1">
        <v>44988.897916666669</v>
      </c>
    </row>
    <row r="9151" spans="1:43" x14ac:dyDescent="0.35">
      <c r="A9151" t="s">
        <v>49394</v>
      </c>
      <c r="B9151" t="s">
        <v>49395</v>
      </c>
      <c r="C9151" t="s">
        <v>530</v>
      </c>
      <c r="F9151">
        <v>1970</v>
      </c>
      <c r="H9151" t="s">
        <v>49396</v>
      </c>
      <c r="J9151" t="s">
        <v>11720</v>
      </c>
      <c r="M9151" t="s">
        <v>137</v>
      </c>
      <c r="N9151" t="s">
        <v>287</v>
      </c>
      <c r="O9151">
        <v>80236</v>
      </c>
      <c r="P9151" t="s">
        <v>50</v>
      </c>
      <c r="U9151" s="1">
        <v>44988</v>
      </c>
      <c r="V9151" s="1">
        <v>44988</v>
      </c>
      <c r="W9151" s="1">
        <v>44988.441666666666</v>
      </c>
      <c r="X9151" s="1">
        <v>44988.441666666666</v>
      </c>
      <c r="AC9151" t="s">
        <v>53</v>
      </c>
      <c r="AD9151">
        <v>2969472760</v>
      </c>
      <c r="AE9151" s="1">
        <v>36916.71597222222</v>
      </c>
      <c r="AF9151" t="s">
        <v>16003</v>
      </c>
      <c r="AG9151" t="s">
        <v>49397</v>
      </c>
      <c r="AH9151" t="s">
        <v>51</v>
      </c>
      <c r="AJ9151" t="s">
        <v>53</v>
      </c>
      <c r="AL9151" t="s">
        <v>68</v>
      </c>
      <c r="AO9151" t="s">
        <v>5443</v>
      </c>
      <c r="AP9151" s="1">
        <v>44988.302777777775</v>
      </c>
    </row>
    <row r="9152" spans="1:43" x14ac:dyDescent="0.35">
      <c r="A9152" t="s">
        <v>49398</v>
      </c>
      <c r="B9152" t="s">
        <v>49399</v>
      </c>
      <c r="C9152" t="s">
        <v>2016</v>
      </c>
      <c r="F9152" t="s">
        <v>49400</v>
      </c>
      <c r="H9152" t="s">
        <v>49401</v>
      </c>
      <c r="J9152" t="s">
        <v>49402</v>
      </c>
      <c r="K9152" t="s">
        <v>49403</v>
      </c>
      <c r="M9152" t="s">
        <v>13815</v>
      </c>
      <c r="N9152" t="s">
        <v>65</v>
      </c>
      <c r="O9152">
        <v>81657</v>
      </c>
      <c r="P9152" t="s">
        <v>50</v>
      </c>
      <c r="U9152" s="1">
        <v>44988</v>
      </c>
      <c r="V9152" s="1">
        <v>44988</v>
      </c>
      <c r="W9152" s="1">
        <v>44988.643055555556</v>
      </c>
      <c r="X9152" s="1">
        <v>44988.643055555556</v>
      </c>
      <c r="AC9152" t="s">
        <v>51</v>
      </c>
      <c r="AD9152">
        <v>2969569816</v>
      </c>
      <c r="AE9152" s="1">
        <v>40921.577777777777</v>
      </c>
      <c r="AF9152" t="s">
        <v>49404</v>
      </c>
      <c r="AG9152" t="s">
        <v>49405</v>
      </c>
      <c r="AH9152" t="s">
        <v>51</v>
      </c>
      <c r="AJ9152" t="s">
        <v>53</v>
      </c>
      <c r="AL9152" t="s">
        <v>68</v>
      </c>
      <c r="AO9152" t="s">
        <v>5443</v>
      </c>
      <c r="AP9152" s="1">
        <v>45462.651388888888</v>
      </c>
      <c r="AQ9152" s="1">
        <v>45350.688888888886</v>
      </c>
    </row>
    <row r="9153" spans="1:43" x14ac:dyDescent="0.35">
      <c r="A9153" t="s">
        <v>49406</v>
      </c>
      <c r="B9153" t="s">
        <v>1278</v>
      </c>
      <c r="C9153" t="s">
        <v>15106</v>
      </c>
      <c r="F9153" t="s">
        <v>49407</v>
      </c>
      <c r="H9153" t="s">
        <v>49406</v>
      </c>
      <c r="J9153" t="s">
        <v>49408</v>
      </c>
      <c r="K9153" t="s">
        <v>49409</v>
      </c>
      <c r="M9153" t="s">
        <v>49410</v>
      </c>
      <c r="N9153" t="s">
        <v>287</v>
      </c>
      <c r="O9153">
        <v>80467</v>
      </c>
      <c r="P9153" t="s">
        <v>50</v>
      </c>
      <c r="U9153" s="1">
        <v>44988</v>
      </c>
      <c r="V9153" s="1">
        <v>44988</v>
      </c>
      <c r="W9153" s="1">
        <v>44988.365277777775</v>
      </c>
      <c r="X9153" s="1">
        <v>44988.365277777775</v>
      </c>
      <c r="AC9153" t="s">
        <v>53</v>
      </c>
      <c r="AD9153">
        <v>2973682471</v>
      </c>
      <c r="AE9153" s="1">
        <v>45180.55</v>
      </c>
      <c r="AG9153" t="s">
        <v>49411</v>
      </c>
      <c r="AH9153" t="s">
        <v>51</v>
      </c>
      <c r="AJ9153" t="s">
        <v>53</v>
      </c>
      <c r="AL9153" t="s">
        <v>68</v>
      </c>
      <c r="AO9153" t="s">
        <v>5443</v>
      </c>
      <c r="AP9153" s="1">
        <v>45387.685416666667</v>
      </c>
    </row>
    <row r="9154" spans="1:43" x14ac:dyDescent="0.35">
      <c r="A9154" t="s">
        <v>49412</v>
      </c>
      <c r="B9154" t="s">
        <v>13320</v>
      </c>
      <c r="C9154" t="s">
        <v>530</v>
      </c>
      <c r="F9154" t="s">
        <v>49413</v>
      </c>
      <c r="H9154" t="s">
        <v>49412</v>
      </c>
      <c r="J9154" t="s">
        <v>24784</v>
      </c>
      <c r="N9154" t="s">
        <v>10540</v>
      </c>
      <c r="O9154">
        <v>38563</v>
      </c>
      <c r="P9154" t="s">
        <v>50</v>
      </c>
      <c r="U9154" s="1">
        <v>44988</v>
      </c>
      <c r="V9154" s="1">
        <v>44988</v>
      </c>
      <c r="AC9154" t="s">
        <v>53</v>
      </c>
      <c r="AD9154">
        <v>2969519246</v>
      </c>
      <c r="AE9154" s="1">
        <v>38883.179166666669</v>
      </c>
      <c r="AG9154" t="s">
        <v>49414</v>
      </c>
      <c r="AH9154" t="s">
        <v>51</v>
      </c>
      <c r="AJ9154" t="s">
        <v>53</v>
      </c>
      <c r="AO9154" t="s">
        <v>8142</v>
      </c>
    </row>
    <row r="9155" spans="1:43" x14ac:dyDescent="0.35">
      <c r="A9155" t="s">
        <v>49415</v>
      </c>
      <c r="B9155" t="s">
        <v>17174</v>
      </c>
      <c r="C9155" t="s">
        <v>49416</v>
      </c>
      <c r="F9155" t="s">
        <v>43212</v>
      </c>
      <c r="H9155" t="s">
        <v>49415</v>
      </c>
      <c r="J9155" t="s">
        <v>5173</v>
      </c>
      <c r="K9155" t="s">
        <v>16985</v>
      </c>
      <c r="M9155" t="s">
        <v>525</v>
      </c>
      <c r="N9155" t="s">
        <v>65</v>
      </c>
      <c r="O9155">
        <v>80011</v>
      </c>
      <c r="P9155" t="s">
        <v>50</v>
      </c>
      <c r="U9155" s="1">
        <v>44988</v>
      </c>
      <c r="V9155" s="1">
        <v>44988</v>
      </c>
      <c r="W9155" s="1">
        <v>44988.754166666666</v>
      </c>
      <c r="X9155" s="1">
        <v>44988.754166666666</v>
      </c>
      <c r="AC9155" t="s">
        <v>53</v>
      </c>
      <c r="AD9155">
        <v>2969481577</v>
      </c>
      <c r="AE9155" s="1">
        <v>37524</v>
      </c>
      <c r="AF9155" t="s">
        <v>6944</v>
      </c>
      <c r="AG9155" t="s">
        <v>49417</v>
      </c>
      <c r="AH9155" t="s">
        <v>51</v>
      </c>
      <c r="AJ9155" t="s">
        <v>53</v>
      </c>
      <c r="AL9155" t="s">
        <v>68</v>
      </c>
      <c r="AO9155" t="s">
        <v>5443</v>
      </c>
      <c r="AP9155" s="1">
        <v>44988.753472222219</v>
      </c>
    </row>
    <row r="9156" spans="1:43" x14ac:dyDescent="0.35">
      <c r="A9156" t="s">
        <v>49418</v>
      </c>
      <c r="B9156" t="s">
        <v>49419</v>
      </c>
      <c r="C9156" t="s">
        <v>49420</v>
      </c>
      <c r="F9156" t="s">
        <v>49421</v>
      </c>
      <c r="H9156" t="s">
        <v>49418</v>
      </c>
      <c r="J9156" t="s">
        <v>49422</v>
      </c>
      <c r="K9156" t="s">
        <v>49423</v>
      </c>
      <c r="M9156" t="s">
        <v>12449</v>
      </c>
      <c r="N9156" t="s">
        <v>38774</v>
      </c>
      <c r="O9156">
        <v>31217</v>
      </c>
      <c r="P9156" t="s">
        <v>5151</v>
      </c>
      <c r="U9156" s="1">
        <v>44988</v>
      </c>
      <c r="V9156" s="1">
        <v>44988</v>
      </c>
      <c r="AC9156" t="s">
        <v>53</v>
      </c>
      <c r="AG9156" t="s">
        <v>49424</v>
      </c>
      <c r="AH9156" t="s">
        <v>51</v>
      </c>
      <c r="AJ9156" t="s">
        <v>53</v>
      </c>
      <c r="AO9156" t="s">
        <v>5443</v>
      </c>
    </row>
    <row r="9157" spans="1:43" x14ac:dyDescent="0.35">
      <c r="A9157" t="s">
        <v>49425</v>
      </c>
      <c r="B9157" t="s">
        <v>9371</v>
      </c>
      <c r="C9157" t="s">
        <v>15106</v>
      </c>
      <c r="F9157" t="s">
        <v>49426</v>
      </c>
      <c r="H9157" t="s">
        <v>49425</v>
      </c>
      <c r="J9157" t="s">
        <v>49427</v>
      </c>
      <c r="K9157" t="s">
        <v>49428</v>
      </c>
      <c r="M9157" t="s">
        <v>16200</v>
      </c>
      <c r="N9157" t="s">
        <v>253</v>
      </c>
      <c r="O9157">
        <v>88130</v>
      </c>
      <c r="P9157" t="s">
        <v>50</v>
      </c>
      <c r="U9157" s="1">
        <v>44988</v>
      </c>
      <c r="V9157" s="1">
        <v>44988</v>
      </c>
      <c r="W9157" s="1">
        <v>44988.676388888889</v>
      </c>
      <c r="X9157" s="1">
        <v>44988.676388888889</v>
      </c>
      <c r="AC9157" t="s">
        <v>53</v>
      </c>
      <c r="AD9157">
        <v>1000000001</v>
      </c>
      <c r="AE9157" s="1">
        <v>39973.351388888892</v>
      </c>
      <c r="AF9157" t="s">
        <v>3377</v>
      </c>
      <c r="AG9157" t="s">
        <v>49429</v>
      </c>
      <c r="AH9157" t="s">
        <v>51</v>
      </c>
      <c r="AJ9157" t="s">
        <v>53</v>
      </c>
      <c r="AL9157" t="s">
        <v>78</v>
      </c>
      <c r="AO9157" t="s">
        <v>5443</v>
      </c>
      <c r="AP9157" s="1">
        <v>45338.602777777778</v>
      </c>
      <c r="AQ9157" s="1">
        <v>45327.45416666667</v>
      </c>
    </row>
    <row r="9158" spans="1:43" x14ac:dyDescent="0.35">
      <c r="A9158" t="s">
        <v>49430</v>
      </c>
      <c r="B9158" t="s">
        <v>20504</v>
      </c>
      <c r="C9158" t="s">
        <v>49431</v>
      </c>
      <c r="F9158" t="s">
        <v>49432</v>
      </c>
      <c r="H9158" t="s">
        <v>49430</v>
      </c>
      <c r="J9158" t="s">
        <v>11008</v>
      </c>
      <c r="N9158" t="s">
        <v>17464</v>
      </c>
      <c r="O9158">
        <v>30052</v>
      </c>
      <c r="P9158" t="s">
        <v>50</v>
      </c>
      <c r="U9158" s="1">
        <v>44988</v>
      </c>
      <c r="V9158" s="1">
        <v>44988</v>
      </c>
      <c r="AC9158" t="s">
        <v>53</v>
      </c>
      <c r="AD9158">
        <v>2969478809</v>
      </c>
      <c r="AE9158" s="1">
        <v>37358</v>
      </c>
      <c r="AG9158" t="s">
        <v>49433</v>
      </c>
      <c r="AH9158" t="s">
        <v>51</v>
      </c>
      <c r="AJ9158" t="s">
        <v>53</v>
      </c>
      <c r="AO9158" t="s">
        <v>8142</v>
      </c>
    </row>
    <row r="9159" spans="1:43" x14ac:dyDescent="0.35">
      <c r="A9159" t="s">
        <v>49434</v>
      </c>
      <c r="B9159" t="s">
        <v>49435</v>
      </c>
      <c r="C9159" t="s">
        <v>49436</v>
      </c>
      <c r="F9159" t="s">
        <v>49437</v>
      </c>
      <c r="H9159" t="s">
        <v>49434</v>
      </c>
      <c r="J9159" t="s">
        <v>49438</v>
      </c>
      <c r="N9159" t="s">
        <v>5572</v>
      </c>
      <c r="O9159" t="s">
        <v>49439</v>
      </c>
      <c r="P9159" t="s">
        <v>4438</v>
      </c>
      <c r="U9159" s="1">
        <v>44988</v>
      </c>
      <c r="V9159" s="1">
        <v>44988</v>
      </c>
      <c r="AC9159" t="s">
        <v>53</v>
      </c>
      <c r="AD9159">
        <v>2969537640</v>
      </c>
      <c r="AE9159" s="1">
        <v>39790.65347222222</v>
      </c>
      <c r="AG9159" t="s">
        <v>49440</v>
      </c>
      <c r="AH9159" t="s">
        <v>51</v>
      </c>
      <c r="AJ9159" t="s">
        <v>53</v>
      </c>
      <c r="AO9159" t="s">
        <v>8142</v>
      </c>
    </row>
    <row r="9160" spans="1:43" x14ac:dyDescent="0.35">
      <c r="A9160" t="s">
        <v>49441</v>
      </c>
      <c r="B9160" t="s">
        <v>28155</v>
      </c>
      <c r="C9160" t="s">
        <v>587</v>
      </c>
      <c r="F9160" t="s">
        <v>49442</v>
      </c>
      <c r="H9160" t="s">
        <v>29226</v>
      </c>
      <c r="J9160" t="s">
        <v>29228</v>
      </c>
      <c r="K9160" t="s">
        <v>49443</v>
      </c>
      <c r="M9160" t="s">
        <v>10624</v>
      </c>
      <c r="N9160" t="s">
        <v>65</v>
      </c>
      <c r="O9160">
        <v>81419</v>
      </c>
      <c r="P9160" t="s">
        <v>50</v>
      </c>
      <c r="U9160" s="1">
        <v>44989</v>
      </c>
      <c r="V9160" s="1">
        <v>44989</v>
      </c>
      <c r="W9160" s="1">
        <v>44989.73333333333</v>
      </c>
      <c r="X9160" s="1">
        <v>44989.73333333333</v>
      </c>
      <c r="AC9160" t="s">
        <v>53</v>
      </c>
      <c r="AD9160">
        <v>2972118937</v>
      </c>
      <c r="AE9160" s="1">
        <v>44792.681944444441</v>
      </c>
      <c r="AF9160" t="s">
        <v>29230</v>
      </c>
      <c r="AG9160" t="s">
        <v>49444</v>
      </c>
      <c r="AH9160" t="s">
        <v>51</v>
      </c>
      <c r="AJ9160" t="s">
        <v>53</v>
      </c>
      <c r="AL9160" t="s">
        <v>68</v>
      </c>
      <c r="AO9160" t="s">
        <v>5443</v>
      </c>
      <c r="AP9160" s="1">
        <v>45467.291666666664</v>
      </c>
    </row>
    <row r="9161" spans="1:43" x14ac:dyDescent="0.35">
      <c r="A9161" t="s">
        <v>49445</v>
      </c>
      <c r="B9161" t="s">
        <v>42425</v>
      </c>
      <c r="C9161" t="s">
        <v>49446</v>
      </c>
      <c r="F9161" t="s">
        <v>49447</v>
      </c>
      <c r="H9161" t="s">
        <v>49445</v>
      </c>
      <c r="J9161" t="s">
        <v>29400</v>
      </c>
      <c r="K9161" t="s">
        <v>49448</v>
      </c>
      <c r="M9161" t="s">
        <v>137</v>
      </c>
      <c r="N9161" t="s">
        <v>65</v>
      </c>
      <c r="O9161">
        <v>80249</v>
      </c>
      <c r="P9161" t="s">
        <v>50</v>
      </c>
      <c r="U9161" s="1">
        <v>44989</v>
      </c>
      <c r="V9161" s="1">
        <v>44989</v>
      </c>
      <c r="W9161" s="1">
        <v>44989.941666666666</v>
      </c>
      <c r="X9161" s="1">
        <v>44989.941666666666</v>
      </c>
      <c r="AC9161" t="s">
        <v>51</v>
      </c>
      <c r="AD9161">
        <v>1000000001</v>
      </c>
      <c r="AE9161" s="1">
        <v>39973.351388888892</v>
      </c>
      <c r="AF9161" t="s">
        <v>3377</v>
      </c>
      <c r="AG9161" t="s">
        <v>49449</v>
      </c>
      <c r="AH9161" t="s">
        <v>51</v>
      </c>
      <c r="AJ9161" t="s">
        <v>53</v>
      </c>
      <c r="AL9161" t="s">
        <v>78</v>
      </c>
      <c r="AO9161" t="s">
        <v>5443</v>
      </c>
      <c r="AP9161" s="1">
        <v>44989.94027777778</v>
      </c>
    </row>
    <row r="9162" spans="1:43" x14ac:dyDescent="0.35">
      <c r="A9162" t="s">
        <v>49450</v>
      </c>
      <c r="B9162" t="s">
        <v>49451</v>
      </c>
      <c r="C9162" t="s">
        <v>1982</v>
      </c>
      <c r="F9162" t="s">
        <v>49452</v>
      </c>
      <c r="H9162" t="s">
        <v>49450</v>
      </c>
      <c r="J9162" t="s">
        <v>49453</v>
      </c>
      <c r="K9162" t="s">
        <v>49454</v>
      </c>
      <c r="M9162" t="s">
        <v>196</v>
      </c>
      <c r="N9162" t="s">
        <v>65</v>
      </c>
      <c r="O9162">
        <v>80421</v>
      </c>
      <c r="P9162" t="s">
        <v>50</v>
      </c>
      <c r="U9162" s="1">
        <v>44989</v>
      </c>
      <c r="V9162" s="1">
        <v>44989</v>
      </c>
      <c r="W9162" s="1">
        <v>44989.463888888888</v>
      </c>
      <c r="X9162" s="1">
        <v>44989.463888888888</v>
      </c>
      <c r="AC9162" t="s">
        <v>51</v>
      </c>
      <c r="AD9162">
        <v>1000000001</v>
      </c>
      <c r="AE9162" s="1">
        <v>39973.351388888892</v>
      </c>
      <c r="AF9162" t="s">
        <v>3377</v>
      </c>
      <c r="AG9162" t="s">
        <v>49455</v>
      </c>
      <c r="AH9162" t="s">
        <v>51</v>
      </c>
      <c r="AJ9162" t="s">
        <v>53</v>
      </c>
      <c r="AL9162" t="s">
        <v>78</v>
      </c>
      <c r="AO9162" t="s">
        <v>5443</v>
      </c>
      <c r="AP9162" s="1">
        <v>44989.475694444445</v>
      </c>
    </row>
    <row r="9163" spans="1:43" x14ac:dyDescent="0.35">
      <c r="A9163" t="s">
        <v>49456</v>
      </c>
      <c r="B9163" t="s">
        <v>49457</v>
      </c>
      <c r="C9163" t="s">
        <v>2923</v>
      </c>
      <c r="F9163" t="s">
        <v>49458</v>
      </c>
      <c r="H9163" t="s">
        <v>49456</v>
      </c>
      <c r="J9163" t="s">
        <v>49459</v>
      </c>
      <c r="K9163" t="s">
        <v>49460</v>
      </c>
      <c r="M9163" t="s">
        <v>7160</v>
      </c>
      <c r="N9163" t="s">
        <v>253</v>
      </c>
      <c r="O9163">
        <v>87301</v>
      </c>
      <c r="P9163" t="s">
        <v>50</v>
      </c>
      <c r="U9163" s="1">
        <v>44990</v>
      </c>
      <c r="V9163" s="1">
        <v>44990</v>
      </c>
      <c r="W9163" s="1">
        <v>44990.615277777775</v>
      </c>
      <c r="X9163" s="1">
        <v>44990.615277777775</v>
      </c>
      <c r="AC9163" t="s">
        <v>51</v>
      </c>
      <c r="AD9163">
        <v>1000000001</v>
      </c>
      <c r="AE9163" s="1">
        <v>39973.351388888892</v>
      </c>
      <c r="AF9163" t="s">
        <v>3377</v>
      </c>
      <c r="AG9163" t="s">
        <v>49461</v>
      </c>
      <c r="AH9163" t="s">
        <v>51</v>
      </c>
      <c r="AJ9163" t="s">
        <v>53</v>
      </c>
      <c r="AL9163" t="s">
        <v>78</v>
      </c>
      <c r="AO9163" t="s">
        <v>5443</v>
      </c>
      <c r="AP9163" s="1">
        <v>45076.560416666667</v>
      </c>
    </row>
    <row r="9164" spans="1:43" x14ac:dyDescent="0.35">
      <c r="A9164" t="s">
        <v>49462</v>
      </c>
      <c r="B9164" t="s">
        <v>7593</v>
      </c>
      <c r="C9164" t="s">
        <v>5070</v>
      </c>
      <c r="F9164">
        <v>17653654907</v>
      </c>
      <c r="H9164" t="s">
        <v>49462</v>
      </c>
      <c r="J9164" t="s">
        <v>28258</v>
      </c>
      <c r="K9164" t="s">
        <v>28962</v>
      </c>
      <c r="M9164" t="s">
        <v>28963</v>
      </c>
      <c r="N9164" t="s">
        <v>5533</v>
      </c>
      <c r="O9164">
        <v>48120</v>
      </c>
      <c r="P9164" t="s">
        <v>50</v>
      </c>
      <c r="U9164" s="1">
        <v>44991</v>
      </c>
      <c r="V9164" s="1">
        <v>44991</v>
      </c>
      <c r="AC9164" t="s">
        <v>53</v>
      </c>
      <c r="AD9164">
        <v>2969476832</v>
      </c>
      <c r="AE9164" s="1">
        <v>37243</v>
      </c>
      <c r="AG9164" t="s">
        <v>49463</v>
      </c>
      <c r="AH9164" t="s">
        <v>51</v>
      </c>
      <c r="AJ9164" t="s">
        <v>53</v>
      </c>
      <c r="AO9164" t="s">
        <v>8142</v>
      </c>
    </row>
    <row r="9165" spans="1:43" x14ac:dyDescent="0.35">
      <c r="A9165" t="s">
        <v>49464</v>
      </c>
      <c r="B9165" t="s">
        <v>49465</v>
      </c>
      <c r="C9165" t="s">
        <v>28714</v>
      </c>
      <c r="H9165" t="s">
        <v>49464</v>
      </c>
      <c r="I9165" t="s">
        <v>464</v>
      </c>
      <c r="J9165" t="s">
        <v>6387</v>
      </c>
      <c r="K9165" t="s">
        <v>13097</v>
      </c>
      <c r="M9165" t="s">
        <v>5488</v>
      </c>
      <c r="N9165" t="s">
        <v>1515</v>
      </c>
      <c r="O9165" t="s">
        <v>13098</v>
      </c>
      <c r="P9165" t="s">
        <v>50</v>
      </c>
      <c r="U9165" s="1">
        <v>44991</v>
      </c>
      <c r="V9165" s="1">
        <v>44991</v>
      </c>
      <c r="AC9165" t="s">
        <v>53</v>
      </c>
      <c r="AD9165">
        <v>2969484892</v>
      </c>
      <c r="AE9165" s="1">
        <v>37756</v>
      </c>
      <c r="AG9165" t="s">
        <v>49466</v>
      </c>
      <c r="AH9165" t="s">
        <v>51</v>
      </c>
      <c r="AJ9165" t="s">
        <v>53</v>
      </c>
      <c r="AO9165" t="s">
        <v>8142</v>
      </c>
    </row>
    <row r="9166" spans="1:43" x14ac:dyDescent="0.35">
      <c r="A9166" t="s">
        <v>49467</v>
      </c>
      <c r="B9166" t="s">
        <v>7773</v>
      </c>
      <c r="C9166" t="s">
        <v>13309</v>
      </c>
      <c r="F9166" t="s">
        <v>49468</v>
      </c>
      <c r="H9166" t="s">
        <v>49467</v>
      </c>
      <c r="J9166" t="s">
        <v>1305</v>
      </c>
      <c r="K9166" t="s">
        <v>1306</v>
      </c>
      <c r="M9166" t="s">
        <v>1307</v>
      </c>
      <c r="N9166" t="s">
        <v>264</v>
      </c>
      <c r="O9166">
        <v>77380</v>
      </c>
      <c r="P9166" t="s">
        <v>50</v>
      </c>
      <c r="U9166" s="1">
        <v>44991</v>
      </c>
      <c r="V9166" s="1">
        <v>44991</v>
      </c>
      <c r="W9166" s="1">
        <v>44991.420138888891</v>
      </c>
      <c r="X9166" s="1">
        <v>44991.420138888891</v>
      </c>
      <c r="AC9166" t="s">
        <v>53</v>
      </c>
      <c r="AD9166">
        <v>2969474645</v>
      </c>
      <c r="AE9166" s="1">
        <v>37110.530555555553</v>
      </c>
      <c r="AF9166" t="s">
        <v>8291</v>
      </c>
      <c r="AG9166" t="s">
        <v>49469</v>
      </c>
      <c r="AH9166" t="s">
        <v>51</v>
      </c>
      <c r="AJ9166" t="s">
        <v>53</v>
      </c>
      <c r="AL9166" t="s">
        <v>68</v>
      </c>
      <c r="AO9166" t="s">
        <v>5443</v>
      </c>
      <c r="AP9166" s="1">
        <v>45422.310416666667</v>
      </c>
      <c r="AQ9166" s="1">
        <v>45064.304166666669</v>
      </c>
    </row>
    <row r="9167" spans="1:43" x14ac:dyDescent="0.35">
      <c r="A9167" t="s">
        <v>49470</v>
      </c>
      <c r="B9167" t="s">
        <v>2689</v>
      </c>
      <c r="C9167" t="s">
        <v>840</v>
      </c>
      <c r="F9167" t="s">
        <v>49471</v>
      </c>
      <c r="H9167" t="s">
        <v>49470</v>
      </c>
      <c r="J9167" t="s">
        <v>6387</v>
      </c>
      <c r="K9167" t="s">
        <v>49472</v>
      </c>
      <c r="M9167" t="s">
        <v>49230</v>
      </c>
      <c r="N9167" t="s">
        <v>13685</v>
      </c>
      <c r="O9167" s="2" t="s">
        <v>49231</v>
      </c>
      <c r="P9167" t="s">
        <v>50</v>
      </c>
      <c r="U9167" s="1">
        <v>44991</v>
      </c>
      <c r="V9167" s="1">
        <v>44991</v>
      </c>
      <c r="AC9167" t="s">
        <v>53</v>
      </c>
      <c r="AD9167">
        <v>2969484892</v>
      </c>
      <c r="AE9167" s="1">
        <v>37756</v>
      </c>
      <c r="AG9167" t="s">
        <v>49473</v>
      </c>
      <c r="AH9167" t="s">
        <v>51</v>
      </c>
      <c r="AJ9167" t="s">
        <v>53</v>
      </c>
      <c r="AO9167" t="s">
        <v>8142</v>
      </c>
    </row>
    <row r="9168" spans="1:43" x14ac:dyDescent="0.35">
      <c r="A9168" t="s">
        <v>49474</v>
      </c>
      <c r="B9168" t="s">
        <v>49475</v>
      </c>
      <c r="C9168" t="s">
        <v>860</v>
      </c>
      <c r="F9168" t="s">
        <v>49476</v>
      </c>
      <c r="H9168" t="s">
        <v>49477</v>
      </c>
      <c r="J9168" t="s">
        <v>6387</v>
      </c>
      <c r="K9168" t="s">
        <v>49478</v>
      </c>
      <c r="M9168" t="s">
        <v>48759</v>
      </c>
      <c r="N9168" t="s">
        <v>15023</v>
      </c>
      <c r="O9168" s="2" t="s">
        <v>48760</v>
      </c>
      <c r="P9168" t="s">
        <v>50</v>
      </c>
      <c r="U9168" s="1">
        <v>44991</v>
      </c>
      <c r="V9168" s="1">
        <v>44991</v>
      </c>
      <c r="AC9168" t="s">
        <v>53</v>
      </c>
      <c r="AD9168">
        <v>2969484892</v>
      </c>
      <c r="AE9168" s="1">
        <v>37756</v>
      </c>
      <c r="AG9168" t="s">
        <v>49479</v>
      </c>
      <c r="AH9168" t="s">
        <v>51</v>
      </c>
      <c r="AJ9168" t="s">
        <v>53</v>
      </c>
      <c r="AO9168" t="s">
        <v>8142</v>
      </c>
    </row>
    <row r="9169" spans="1:43" x14ac:dyDescent="0.35">
      <c r="A9169" t="s">
        <v>49480</v>
      </c>
      <c r="B9169" t="s">
        <v>903</v>
      </c>
      <c r="C9169" t="s">
        <v>6605</v>
      </c>
      <c r="H9169" t="s">
        <v>49481</v>
      </c>
      <c r="J9169" t="s">
        <v>882</v>
      </c>
      <c r="P9169" t="s">
        <v>50</v>
      </c>
      <c r="U9169" s="1">
        <v>44991</v>
      </c>
      <c r="V9169" s="1">
        <v>44991</v>
      </c>
      <c r="W9169" s="1">
        <v>44991.368750000001</v>
      </c>
      <c r="X9169" s="1">
        <v>44991.368750000001</v>
      </c>
      <c r="AC9169" t="s">
        <v>53</v>
      </c>
      <c r="AD9169">
        <v>2969482269</v>
      </c>
      <c r="AE9169" s="1">
        <v>37567</v>
      </c>
      <c r="AF9169" t="s">
        <v>884</v>
      </c>
      <c r="AG9169" t="s">
        <v>49482</v>
      </c>
      <c r="AH9169" t="s">
        <v>51</v>
      </c>
      <c r="AJ9169" t="s">
        <v>53</v>
      </c>
      <c r="AL9169" t="s">
        <v>68</v>
      </c>
      <c r="AO9169" t="s">
        <v>5443</v>
      </c>
      <c r="AP9169" s="1">
        <v>45221.680555555555</v>
      </c>
    </row>
    <row r="9170" spans="1:43" x14ac:dyDescent="0.35">
      <c r="A9170" t="s">
        <v>49483</v>
      </c>
      <c r="B9170" t="s">
        <v>2200</v>
      </c>
      <c r="C9170" t="s">
        <v>3191</v>
      </c>
      <c r="F9170" t="s">
        <v>49484</v>
      </c>
      <c r="H9170" t="s">
        <v>49483</v>
      </c>
      <c r="J9170" t="s">
        <v>5239</v>
      </c>
      <c r="K9170" t="s">
        <v>5218</v>
      </c>
      <c r="M9170" t="s">
        <v>2783</v>
      </c>
      <c r="N9170" t="s">
        <v>264</v>
      </c>
      <c r="O9170">
        <v>77269</v>
      </c>
      <c r="P9170" t="s">
        <v>50</v>
      </c>
      <c r="U9170" s="1">
        <v>44991</v>
      </c>
      <c r="V9170" s="1">
        <v>44991</v>
      </c>
      <c r="AC9170" t="s">
        <v>53</v>
      </c>
      <c r="AD9170">
        <v>2969475162</v>
      </c>
      <c r="AE9170" s="1">
        <v>37147</v>
      </c>
      <c r="AG9170" t="s">
        <v>49485</v>
      </c>
      <c r="AH9170" t="s">
        <v>51</v>
      </c>
      <c r="AJ9170" t="s">
        <v>53</v>
      </c>
      <c r="AO9170" t="s">
        <v>8142</v>
      </c>
    </row>
    <row r="9171" spans="1:43" x14ac:dyDescent="0.35">
      <c r="A9171" t="s">
        <v>49486</v>
      </c>
      <c r="B9171" t="s">
        <v>12132</v>
      </c>
      <c r="C9171" t="s">
        <v>49487</v>
      </c>
      <c r="F9171" t="s">
        <v>49488</v>
      </c>
      <c r="H9171" t="s">
        <v>16634</v>
      </c>
      <c r="J9171" t="s">
        <v>13456</v>
      </c>
      <c r="N9171" t="s">
        <v>18998</v>
      </c>
      <c r="O9171">
        <v>89801</v>
      </c>
      <c r="P9171" t="s">
        <v>50</v>
      </c>
      <c r="U9171" s="1">
        <v>44991</v>
      </c>
      <c r="V9171" s="1">
        <v>44991</v>
      </c>
      <c r="AC9171" t="s">
        <v>53</v>
      </c>
      <c r="AD9171">
        <v>2969479867</v>
      </c>
      <c r="AE9171" s="1">
        <v>37418</v>
      </c>
      <c r="AG9171" t="s">
        <v>49489</v>
      </c>
      <c r="AH9171" t="s">
        <v>51</v>
      </c>
      <c r="AJ9171" t="s">
        <v>53</v>
      </c>
      <c r="AO9171" t="s">
        <v>8142</v>
      </c>
    </row>
    <row r="9172" spans="1:43" x14ac:dyDescent="0.35">
      <c r="A9172" t="s">
        <v>49490</v>
      </c>
      <c r="B9172" t="s">
        <v>49491</v>
      </c>
      <c r="C9172" t="s">
        <v>8392</v>
      </c>
      <c r="F9172" t="s">
        <v>49492</v>
      </c>
      <c r="H9172" t="s">
        <v>49493</v>
      </c>
      <c r="J9172" t="s">
        <v>250</v>
      </c>
      <c r="K9172" t="s">
        <v>49494</v>
      </c>
      <c r="M9172" t="s">
        <v>14571</v>
      </c>
      <c r="N9172" t="s">
        <v>253</v>
      </c>
      <c r="O9172">
        <v>88022</v>
      </c>
      <c r="P9172" t="s">
        <v>50</v>
      </c>
      <c r="U9172" s="1">
        <v>44991</v>
      </c>
      <c r="V9172" s="1">
        <v>44991</v>
      </c>
      <c r="W9172" s="1">
        <v>44991.411111111112</v>
      </c>
      <c r="X9172" s="1">
        <v>44991.411111111112</v>
      </c>
      <c r="AC9172" t="s">
        <v>53</v>
      </c>
      <c r="AD9172">
        <v>2969474184</v>
      </c>
      <c r="AE9172" s="1">
        <v>37082</v>
      </c>
      <c r="AF9172" t="s">
        <v>503</v>
      </c>
      <c r="AG9172" t="s">
        <v>49495</v>
      </c>
      <c r="AH9172" t="s">
        <v>51</v>
      </c>
      <c r="AJ9172" t="s">
        <v>53</v>
      </c>
      <c r="AL9172" t="s">
        <v>68</v>
      </c>
      <c r="AO9172" t="s">
        <v>5443</v>
      </c>
      <c r="AP9172" s="1">
        <v>45455.567361111112</v>
      </c>
      <c r="AQ9172" s="1">
        <v>45441.694444444445</v>
      </c>
    </row>
    <row r="9173" spans="1:43" x14ac:dyDescent="0.35">
      <c r="A9173" t="s">
        <v>49496</v>
      </c>
      <c r="B9173" t="s">
        <v>24735</v>
      </c>
      <c r="C9173" t="s">
        <v>775</v>
      </c>
      <c r="F9173" t="s">
        <v>49497</v>
      </c>
      <c r="H9173" t="s">
        <v>49498</v>
      </c>
      <c r="J9173" t="s">
        <v>37022</v>
      </c>
      <c r="K9173" t="s">
        <v>49499</v>
      </c>
      <c r="M9173" t="s">
        <v>3742</v>
      </c>
      <c r="N9173" t="s">
        <v>2409</v>
      </c>
      <c r="O9173">
        <v>85255</v>
      </c>
      <c r="P9173" t="s">
        <v>50</v>
      </c>
      <c r="U9173" s="1">
        <v>44991</v>
      </c>
      <c r="V9173" s="1">
        <v>44991</v>
      </c>
      <c r="W9173" s="1">
        <v>44991.651388888888</v>
      </c>
      <c r="X9173" s="1">
        <v>44991.651388888888</v>
      </c>
      <c r="AC9173" t="s">
        <v>53</v>
      </c>
      <c r="AD9173">
        <v>2969476244</v>
      </c>
      <c r="AE9173" s="1">
        <v>37207</v>
      </c>
      <c r="AF9173" t="s">
        <v>3743</v>
      </c>
      <c r="AG9173" t="s">
        <v>49500</v>
      </c>
      <c r="AH9173" t="s">
        <v>51</v>
      </c>
      <c r="AJ9173" t="s">
        <v>53</v>
      </c>
      <c r="AL9173" t="s">
        <v>68</v>
      </c>
      <c r="AO9173" t="s">
        <v>5443</v>
      </c>
      <c r="AP9173" s="1">
        <v>44991.651388888888</v>
      </c>
    </row>
    <row r="9174" spans="1:43" x14ac:dyDescent="0.35">
      <c r="A9174" t="s">
        <v>49498</v>
      </c>
      <c r="B9174" t="s">
        <v>24735</v>
      </c>
      <c r="C9174" t="s">
        <v>775</v>
      </c>
      <c r="F9174" t="s">
        <v>49497</v>
      </c>
      <c r="H9174" t="s">
        <v>49498</v>
      </c>
      <c r="J9174" t="s">
        <v>37022</v>
      </c>
      <c r="K9174" t="s">
        <v>3741</v>
      </c>
      <c r="M9174" t="s">
        <v>3742</v>
      </c>
      <c r="N9174" t="s">
        <v>1515</v>
      </c>
      <c r="O9174">
        <v>85255</v>
      </c>
      <c r="P9174" t="s">
        <v>50</v>
      </c>
      <c r="U9174" s="1">
        <v>44991</v>
      </c>
      <c r="V9174" s="1">
        <v>44991</v>
      </c>
      <c r="AC9174" t="s">
        <v>51</v>
      </c>
      <c r="AD9174">
        <v>2969476244</v>
      </c>
      <c r="AE9174" s="1">
        <v>37207</v>
      </c>
      <c r="AG9174" t="s">
        <v>49501</v>
      </c>
      <c r="AH9174" t="s">
        <v>51</v>
      </c>
      <c r="AJ9174" t="s">
        <v>53</v>
      </c>
      <c r="AO9174" t="s">
        <v>5443</v>
      </c>
    </row>
    <row r="9175" spans="1:43" x14ac:dyDescent="0.35">
      <c r="A9175" t="s">
        <v>49502</v>
      </c>
      <c r="B9175" t="s">
        <v>49503</v>
      </c>
      <c r="C9175" t="s">
        <v>49504</v>
      </c>
      <c r="F9175" t="s">
        <v>49505</v>
      </c>
      <c r="H9175" t="s">
        <v>49502</v>
      </c>
      <c r="J9175" t="s">
        <v>16060</v>
      </c>
      <c r="K9175" t="s">
        <v>16188</v>
      </c>
      <c r="M9175" t="s">
        <v>2783</v>
      </c>
      <c r="N9175" t="s">
        <v>264</v>
      </c>
      <c r="O9175">
        <v>77040</v>
      </c>
      <c r="P9175" t="s">
        <v>50</v>
      </c>
      <c r="U9175" s="1">
        <v>44991</v>
      </c>
      <c r="V9175" s="1">
        <v>44991</v>
      </c>
      <c r="W9175" s="1">
        <v>45275.388888888891</v>
      </c>
      <c r="X9175" s="1">
        <v>45275.388888888891</v>
      </c>
      <c r="AC9175" t="s">
        <v>53</v>
      </c>
      <c r="AD9175">
        <v>2969509141</v>
      </c>
      <c r="AE9175" s="1">
        <v>38288.693749999999</v>
      </c>
      <c r="AF9175" t="s">
        <v>3535</v>
      </c>
      <c r="AG9175" t="s">
        <v>49506</v>
      </c>
      <c r="AH9175" t="s">
        <v>51</v>
      </c>
      <c r="AJ9175" t="s">
        <v>53</v>
      </c>
      <c r="AO9175" t="s">
        <v>8142</v>
      </c>
    </row>
    <row r="9176" spans="1:43" x14ac:dyDescent="0.35">
      <c r="A9176" t="s">
        <v>49507</v>
      </c>
      <c r="B9176" t="s">
        <v>49508</v>
      </c>
      <c r="C9176" t="s">
        <v>49509</v>
      </c>
      <c r="F9176" t="s">
        <v>49510</v>
      </c>
      <c r="H9176" t="s">
        <v>49507</v>
      </c>
      <c r="J9176" t="s">
        <v>49511</v>
      </c>
      <c r="K9176">
        <v>207</v>
      </c>
      <c r="M9176" t="s">
        <v>49512</v>
      </c>
      <c r="N9176" t="s">
        <v>49513</v>
      </c>
      <c r="O9176">
        <v>62170</v>
      </c>
      <c r="P9176" t="s">
        <v>5151</v>
      </c>
      <c r="U9176" s="1">
        <v>44991</v>
      </c>
      <c r="V9176" s="1">
        <v>44991</v>
      </c>
      <c r="AC9176" t="s">
        <v>53</v>
      </c>
      <c r="AD9176">
        <v>2969720484</v>
      </c>
      <c r="AE9176" s="1">
        <v>42744.426388888889</v>
      </c>
      <c r="AG9176" t="s">
        <v>49514</v>
      </c>
      <c r="AH9176" t="s">
        <v>51</v>
      </c>
      <c r="AJ9176" t="s">
        <v>53</v>
      </c>
      <c r="AO9176" t="s">
        <v>5443</v>
      </c>
    </row>
    <row r="9177" spans="1:43" x14ac:dyDescent="0.35">
      <c r="A9177" t="s">
        <v>49515</v>
      </c>
      <c r="B9177" t="s">
        <v>26189</v>
      </c>
      <c r="C9177" t="s">
        <v>49516</v>
      </c>
      <c r="F9177" t="s">
        <v>49517</v>
      </c>
      <c r="H9177" t="s">
        <v>49515</v>
      </c>
      <c r="J9177" t="s">
        <v>24784</v>
      </c>
      <c r="N9177" t="s">
        <v>10540</v>
      </c>
      <c r="O9177">
        <v>37779</v>
      </c>
      <c r="P9177" t="s">
        <v>50</v>
      </c>
      <c r="U9177" s="1">
        <v>44991</v>
      </c>
      <c r="V9177" s="1">
        <v>44991</v>
      </c>
      <c r="AC9177" t="s">
        <v>53</v>
      </c>
      <c r="AD9177">
        <v>2969519246</v>
      </c>
      <c r="AE9177" s="1">
        <v>38883.179166666669</v>
      </c>
      <c r="AG9177" t="s">
        <v>49518</v>
      </c>
      <c r="AH9177" t="s">
        <v>51</v>
      </c>
      <c r="AJ9177" t="s">
        <v>53</v>
      </c>
      <c r="AO9177" t="s">
        <v>8142</v>
      </c>
    </row>
    <row r="9178" spans="1:43" x14ac:dyDescent="0.35">
      <c r="A9178" t="s">
        <v>49519</v>
      </c>
      <c r="B9178" t="s">
        <v>28389</v>
      </c>
      <c r="C9178" t="s">
        <v>49520</v>
      </c>
      <c r="F9178" t="s">
        <v>49521</v>
      </c>
      <c r="H9178" t="s">
        <v>49522</v>
      </c>
      <c r="J9178" t="s">
        <v>49523</v>
      </c>
      <c r="K9178" t="s">
        <v>49524</v>
      </c>
      <c r="M9178" t="s">
        <v>137</v>
      </c>
      <c r="N9178" t="s">
        <v>65</v>
      </c>
      <c r="O9178">
        <v>80216</v>
      </c>
      <c r="P9178" t="s">
        <v>50</v>
      </c>
      <c r="U9178" s="1">
        <v>44991</v>
      </c>
      <c r="V9178" s="1">
        <v>44991</v>
      </c>
      <c r="W9178" s="1">
        <v>44991.713888888888</v>
      </c>
      <c r="X9178" s="1">
        <v>44991.713888888888</v>
      </c>
      <c r="AC9178" t="s">
        <v>51</v>
      </c>
      <c r="AD9178">
        <v>2969810282</v>
      </c>
      <c r="AE9178" s="1">
        <v>43258.390277777777</v>
      </c>
      <c r="AF9178" t="s">
        <v>49525</v>
      </c>
      <c r="AG9178" t="s">
        <v>49526</v>
      </c>
      <c r="AH9178" t="s">
        <v>51</v>
      </c>
      <c r="AJ9178" t="s">
        <v>53</v>
      </c>
      <c r="AL9178" t="s">
        <v>68</v>
      </c>
      <c r="AO9178" t="s">
        <v>5443</v>
      </c>
      <c r="AP9178" s="1">
        <v>44991.747916666667</v>
      </c>
      <c r="AQ9178" s="1">
        <v>44991.727777777778</v>
      </c>
    </row>
    <row r="9179" spans="1:43" x14ac:dyDescent="0.35">
      <c r="A9179">
        <v>357945</v>
      </c>
      <c r="B9179" t="s">
        <v>49527</v>
      </c>
      <c r="C9179" t="s">
        <v>17413</v>
      </c>
      <c r="F9179" t="s">
        <v>41747</v>
      </c>
      <c r="H9179" t="s">
        <v>43636</v>
      </c>
      <c r="J9179" t="s">
        <v>18584</v>
      </c>
      <c r="N9179" t="s">
        <v>287</v>
      </c>
      <c r="O9179">
        <v>80022</v>
      </c>
      <c r="P9179" t="s">
        <v>50</v>
      </c>
      <c r="U9179" s="1">
        <v>44991</v>
      </c>
      <c r="V9179" s="1">
        <v>44991</v>
      </c>
      <c r="W9179" s="1">
        <v>44991.522222222222</v>
      </c>
      <c r="X9179" s="1">
        <v>44991.522222222222</v>
      </c>
      <c r="AC9179" t="s">
        <v>53</v>
      </c>
      <c r="AD9179">
        <v>2969543968</v>
      </c>
      <c r="AE9179" s="1">
        <v>40032.470138888886</v>
      </c>
      <c r="AG9179" t="s">
        <v>49528</v>
      </c>
      <c r="AH9179" t="s">
        <v>51</v>
      </c>
      <c r="AJ9179" t="s">
        <v>53</v>
      </c>
      <c r="AL9179" t="s">
        <v>78</v>
      </c>
      <c r="AO9179" t="s">
        <v>8142</v>
      </c>
      <c r="AP9179" s="1">
        <v>45448.734722222223</v>
      </c>
    </row>
    <row r="9180" spans="1:43" x14ac:dyDescent="0.35">
      <c r="A9180" t="s">
        <v>49529</v>
      </c>
      <c r="B9180" t="s">
        <v>49530</v>
      </c>
      <c r="C9180" t="s">
        <v>10516</v>
      </c>
      <c r="F9180">
        <v>12089939867</v>
      </c>
      <c r="H9180" t="s">
        <v>49531</v>
      </c>
      <c r="J9180" t="s">
        <v>2763</v>
      </c>
      <c r="K9180" t="s">
        <v>49532</v>
      </c>
      <c r="M9180" t="s">
        <v>298</v>
      </c>
      <c r="N9180" t="s">
        <v>213</v>
      </c>
      <c r="O9180">
        <v>80216</v>
      </c>
      <c r="P9180" t="s">
        <v>50</v>
      </c>
      <c r="U9180" s="1">
        <v>44991</v>
      </c>
      <c r="V9180" s="1">
        <v>44991</v>
      </c>
      <c r="W9180" s="1">
        <v>44991.683333333334</v>
      </c>
      <c r="X9180" s="1">
        <v>44991.683333333334</v>
      </c>
      <c r="AC9180" t="s">
        <v>53</v>
      </c>
      <c r="AD9180">
        <v>2969558362</v>
      </c>
      <c r="AE9180" s="1">
        <v>40560.525000000001</v>
      </c>
      <c r="AF9180" t="s">
        <v>12066</v>
      </c>
      <c r="AG9180" t="s">
        <v>49533</v>
      </c>
      <c r="AH9180" t="s">
        <v>51</v>
      </c>
      <c r="AJ9180" t="s">
        <v>53</v>
      </c>
      <c r="AL9180" t="s">
        <v>68</v>
      </c>
      <c r="AO9180" t="s">
        <v>5443</v>
      </c>
      <c r="AP9180" s="1">
        <v>45475.672222222223</v>
      </c>
      <c r="AQ9180" s="1">
        <v>45475.674305555556</v>
      </c>
    </row>
    <row r="9181" spans="1:43" x14ac:dyDescent="0.35">
      <c r="A9181" t="s">
        <v>49534</v>
      </c>
      <c r="B9181" t="s">
        <v>49535</v>
      </c>
      <c r="C9181" t="s">
        <v>3624</v>
      </c>
      <c r="F9181">
        <v>17205767931</v>
      </c>
      <c r="H9181" t="s">
        <v>49534</v>
      </c>
      <c r="J9181" t="s">
        <v>49536</v>
      </c>
      <c r="K9181" t="s">
        <v>49537</v>
      </c>
      <c r="M9181" t="s">
        <v>137</v>
      </c>
      <c r="N9181" t="s">
        <v>65</v>
      </c>
      <c r="O9181">
        <v>80233</v>
      </c>
      <c r="P9181" t="s">
        <v>50</v>
      </c>
      <c r="U9181" s="1">
        <v>44991</v>
      </c>
      <c r="V9181" s="1">
        <v>44991</v>
      </c>
      <c r="W9181" s="1">
        <v>44991.893055555556</v>
      </c>
      <c r="X9181" s="1">
        <v>44991.893055555556</v>
      </c>
      <c r="AC9181" t="s">
        <v>53</v>
      </c>
      <c r="AD9181">
        <v>1000000001</v>
      </c>
      <c r="AE9181" s="1">
        <v>39973.351388888892</v>
      </c>
      <c r="AF9181" t="s">
        <v>3377</v>
      </c>
      <c r="AG9181" t="s">
        <v>49538</v>
      </c>
      <c r="AH9181" t="s">
        <v>51</v>
      </c>
      <c r="AJ9181" t="s">
        <v>53</v>
      </c>
      <c r="AL9181" t="s">
        <v>78</v>
      </c>
      <c r="AO9181" t="s">
        <v>5443</v>
      </c>
      <c r="AP9181" s="1">
        <v>45379.677777777775</v>
      </c>
      <c r="AQ9181" s="1">
        <v>45015.769444444442</v>
      </c>
    </row>
    <row r="9182" spans="1:43" x14ac:dyDescent="0.35">
      <c r="A9182" t="s">
        <v>49539</v>
      </c>
      <c r="B9182" t="s">
        <v>49540</v>
      </c>
      <c r="C9182" t="s">
        <v>18322</v>
      </c>
      <c r="F9182" t="s">
        <v>49541</v>
      </c>
      <c r="H9182" t="s">
        <v>49542</v>
      </c>
      <c r="J9182" t="s">
        <v>4293</v>
      </c>
      <c r="K9182" t="s">
        <v>7511</v>
      </c>
      <c r="M9182" t="s">
        <v>298</v>
      </c>
      <c r="N9182" t="s">
        <v>213</v>
      </c>
      <c r="O9182" t="s">
        <v>7513</v>
      </c>
      <c r="P9182" t="s">
        <v>50</v>
      </c>
      <c r="U9182" s="1">
        <v>44991</v>
      </c>
      <c r="V9182" s="1">
        <v>44991</v>
      </c>
      <c r="W9182" s="1">
        <v>44991.895138888889</v>
      </c>
      <c r="X9182" s="1">
        <v>44991.895138888889</v>
      </c>
      <c r="AC9182" t="s">
        <v>53</v>
      </c>
      <c r="AD9182">
        <v>2969634929</v>
      </c>
      <c r="AE9182" s="1">
        <v>41799.665972222225</v>
      </c>
      <c r="AG9182" t="s">
        <v>49543</v>
      </c>
      <c r="AH9182" t="s">
        <v>51</v>
      </c>
      <c r="AJ9182" t="s">
        <v>53</v>
      </c>
      <c r="AL9182" t="s">
        <v>78</v>
      </c>
      <c r="AO9182" t="s">
        <v>8142</v>
      </c>
    </row>
    <row r="9183" spans="1:43" x14ac:dyDescent="0.35">
      <c r="A9183" t="s">
        <v>49544</v>
      </c>
      <c r="B9183" t="s">
        <v>49545</v>
      </c>
      <c r="C9183" t="s">
        <v>976</v>
      </c>
      <c r="F9183" t="s">
        <v>49546</v>
      </c>
      <c r="H9183" t="s">
        <v>49544</v>
      </c>
      <c r="J9183" t="s">
        <v>49547</v>
      </c>
      <c r="K9183" t="s">
        <v>49548</v>
      </c>
      <c r="M9183" t="s">
        <v>1272</v>
      </c>
      <c r="N9183" t="s">
        <v>65</v>
      </c>
      <c r="O9183">
        <v>80002</v>
      </c>
      <c r="P9183" t="s">
        <v>50</v>
      </c>
      <c r="U9183" s="1">
        <v>44991</v>
      </c>
      <c r="V9183" s="1">
        <v>44991</v>
      </c>
      <c r="W9183" s="1">
        <v>44991.679166666669</v>
      </c>
      <c r="X9183" s="1">
        <v>44991.679166666669</v>
      </c>
      <c r="AC9183" t="s">
        <v>53</v>
      </c>
      <c r="AD9183">
        <v>2969475406</v>
      </c>
      <c r="AE9183" s="1">
        <v>37166.661111111112</v>
      </c>
      <c r="AF9183" t="s">
        <v>3969</v>
      </c>
      <c r="AG9183" t="s">
        <v>49549</v>
      </c>
      <c r="AH9183" t="s">
        <v>51</v>
      </c>
      <c r="AJ9183" t="s">
        <v>53</v>
      </c>
      <c r="AL9183" t="s">
        <v>68</v>
      </c>
      <c r="AO9183" t="s">
        <v>5443</v>
      </c>
      <c r="AP9183" s="1">
        <v>44991.683333333334</v>
      </c>
    </row>
    <row r="9184" spans="1:43" x14ac:dyDescent="0.35">
      <c r="A9184" t="s">
        <v>49550</v>
      </c>
      <c r="B9184" t="s">
        <v>49551</v>
      </c>
      <c r="C9184" t="s">
        <v>961</v>
      </c>
      <c r="H9184" t="s">
        <v>49550</v>
      </c>
      <c r="I9184" t="s">
        <v>169</v>
      </c>
      <c r="J9184" t="s">
        <v>22253</v>
      </c>
      <c r="P9184" t="s">
        <v>50</v>
      </c>
      <c r="U9184" s="1">
        <v>44991.707638888889</v>
      </c>
      <c r="V9184" s="1">
        <v>44991.707638888889</v>
      </c>
      <c r="AC9184" t="s">
        <v>53</v>
      </c>
      <c r="AD9184">
        <v>2969474449</v>
      </c>
      <c r="AE9184" s="1">
        <v>37104</v>
      </c>
      <c r="AG9184" t="s">
        <v>49552</v>
      </c>
      <c r="AH9184" t="s">
        <v>53</v>
      </c>
      <c r="AJ9184" t="s">
        <v>53</v>
      </c>
      <c r="AK9184" t="s">
        <v>7072</v>
      </c>
      <c r="AO9184" t="s">
        <v>54</v>
      </c>
    </row>
    <row r="9185" spans="1:43" x14ac:dyDescent="0.35">
      <c r="A9185" t="s">
        <v>49553</v>
      </c>
      <c r="B9185" t="s">
        <v>49554</v>
      </c>
      <c r="C9185" t="s">
        <v>36087</v>
      </c>
      <c r="F9185" t="s">
        <v>49555</v>
      </c>
      <c r="H9185" t="s">
        <v>49553</v>
      </c>
      <c r="J9185" t="s">
        <v>8730</v>
      </c>
      <c r="N9185" t="s">
        <v>4526</v>
      </c>
      <c r="O9185">
        <v>85302</v>
      </c>
      <c r="P9185" t="s">
        <v>50</v>
      </c>
      <c r="U9185" s="1">
        <v>44992</v>
      </c>
      <c r="V9185" s="1">
        <v>44992</v>
      </c>
      <c r="AC9185" t="s">
        <v>53</v>
      </c>
      <c r="AD9185">
        <v>2969473349</v>
      </c>
      <c r="AE9185" s="1">
        <v>37012.460416666669</v>
      </c>
      <c r="AG9185" t="s">
        <v>49556</v>
      </c>
      <c r="AH9185" t="s">
        <v>51</v>
      </c>
      <c r="AJ9185" t="s">
        <v>53</v>
      </c>
      <c r="AO9185" t="s">
        <v>8142</v>
      </c>
    </row>
    <row r="9186" spans="1:43" x14ac:dyDescent="0.35">
      <c r="A9186" t="s">
        <v>49557</v>
      </c>
      <c r="B9186" t="s">
        <v>4876</v>
      </c>
      <c r="C9186" t="s">
        <v>2740</v>
      </c>
      <c r="F9186" t="s">
        <v>49558</v>
      </c>
      <c r="H9186" t="s">
        <v>49559</v>
      </c>
      <c r="I9186" t="s">
        <v>464</v>
      </c>
      <c r="J9186" t="s">
        <v>6387</v>
      </c>
      <c r="K9186" t="s">
        <v>49560</v>
      </c>
      <c r="M9186" t="s">
        <v>49561</v>
      </c>
      <c r="N9186" t="s">
        <v>4928</v>
      </c>
      <c r="O9186">
        <v>43452</v>
      </c>
      <c r="P9186" t="s">
        <v>50</v>
      </c>
      <c r="U9186" s="1">
        <v>44992</v>
      </c>
      <c r="V9186" s="1">
        <v>44992</v>
      </c>
      <c r="AC9186" t="s">
        <v>53</v>
      </c>
      <c r="AD9186">
        <v>2969484892</v>
      </c>
      <c r="AE9186" s="1">
        <v>37756</v>
      </c>
      <c r="AG9186" t="s">
        <v>49562</v>
      </c>
      <c r="AH9186" t="s">
        <v>51</v>
      </c>
      <c r="AJ9186" t="s">
        <v>53</v>
      </c>
      <c r="AO9186" t="s">
        <v>8142</v>
      </c>
    </row>
    <row r="9187" spans="1:43" x14ac:dyDescent="0.35">
      <c r="A9187" t="s">
        <v>49563</v>
      </c>
      <c r="B9187" t="s">
        <v>7410</v>
      </c>
      <c r="C9187" t="s">
        <v>5662</v>
      </c>
      <c r="F9187" t="s">
        <v>49564</v>
      </c>
      <c r="H9187" t="s">
        <v>49563</v>
      </c>
      <c r="J9187" t="s">
        <v>49565</v>
      </c>
      <c r="N9187" t="s">
        <v>287</v>
      </c>
      <c r="O9187">
        <v>80112</v>
      </c>
      <c r="P9187" t="s">
        <v>50</v>
      </c>
      <c r="U9187" s="1">
        <v>44992</v>
      </c>
      <c r="V9187" s="1">
        <v>44992</v>
      </c>
      <c r="W9187" s="1">
        <v>44992.584722222222</v>
      </c>
      <c r="X9187" s="1">
        <v>44992.584722222222</v>
      </c>
      <c r="AC9187" t="s">
        <v>53</v>
      </c>
      <c r="AD9187">
        <v>2972648915</v>
      </c>
      <c r="AE9187" s="1">
        <v>44991.606944444444</v>
      </c>
      <c r="AG9187" t="s">
        <v>49566</v>
      </c>
      <c r="AH9187" t="s">
        <v>51</v>
      </c>
      <c r="AJ9187" t="s">
        <v>53</v>
      </c>
      <c r="AL9187" t="s">
        <v>78</v>
      </c>
      <c r="AO9187" t="s">
        <v>8142</v>
      </c>
    </row>
    <row r="9188" spans="1:43" x14ac:dyDescent="0.35">
      <c r="A9188" t="s">
        <v>49567</v>
      </c>
      <c r="B9188" t="s">
        <v>1420</v>
      </c>
      <c r="C9188" t="s">
        <v>24645</v>
      </c>
      <c r="F9188" t="s">
        <v>49568</v>
      </c>
      <c r="H9188" t="s">
        <v>49567</v>
      </c>
      <c r="J9188" t="s">
        <v>49569</v>
      </c>
      <c r="K9188" t="s">
        <v>49570</v>
      </c>
      <c r="M9188" t="s">
        <v>753</v>
      </c>
      <c r="N9188" t="s">
        <v>798</v>
      </c>
      <c r="O9188">
        <v>79907</v>
      </c>
      <c r="P9188" t="s">
        <v>50</v>
      </c>
      <c r="U9188" s="1">
        <v>44992</v>
      </c>
      <c r="V9188" s="1">
        <v>44992</v>
      </c>
      <c r="W9188" s="1">
        <v>44992.693055555559</v>
      </c>
      <c r="X9188" s="1">
        <v>44992.693055555559</v>
      </c>
      <c r="AC9188" t="s">
        <v>53</v>
      </c>
      <c r="AD9188">
        <v>2969561976</v>
      </c>
      <c r="AE9188" s="1">
        <v>40655.385416666664</v>
      </c>
      <c r="AF9188" t="s">
        <v>4825</v>
      </c>
      <c r="AG9188" t="s">
        <v>49571</v>
      </c>
      <c r="AH9188" t="s">
        <v>51</v>
      </c>
      <c r="AJ9188" t="s">
        <v>53</v>
      </c>
      <c r="AL9188" t="s">
        <v>68</v>
      </c>
      <c r="AO9188" t="s">
        <v>5443</v>
      </c>
      <c r="AP9188" s="1">
        <v>45051.447916666664</v>
      </c>
      <c r="AQ9188" s="1">
        <v>45043.749305555553</v>
      </c>
    </row>
    <row r="9189" spans="1:43" x14ac:dyDescent="0.35">
      <c r="A9189" t="s">
        <v>49572</v>
      </c>
      <c r="B9189" t="s">
        <v>53</v>
      </c>
      <c r="C9189" t="s">
        <v>10550</v>
      </c>
      <c r="F9189" t="s">
        <v>49573</v>
      </c>
      <c r="H9189" t="s">
        <v>49572</v>
      </c>
      <c r="J9189" t="s">
        <v>13491</v>
      </c>
      <c r="K9189" t="s">
        <v>42549</v>
      </c>
      <c r="M9189" t="s">
        <v>1296</v>
      </c>
      <c r="N9189" t="s">
        <v>253</v>
      </c>
      <c r="O9189">
        <v>88220</v>
      </c>
      <c r="P9189" t="s">
        <v>50</v>
      </c>
      <c r="U9189" s="1">
        <v>44992</v>
      </c>
      <c r="V9189" s="1">
        <v>44992</v>
      </c>
      <c r="W9189" s="1">
        <v>44992.425000000003</v>
      </c>
      <c r="X9189" s="1">
        <v>44992.425000000003</v>
      </c>
      <c r="AC9189" t="s">
        <v>51</v>
      </c>
      <c r="AD9189">
        <v>2969482846</v>
      </c>
      <c r="AE9189" s="1">
        <v>37606</v>
      </c>
      <c r="AF9189" t="s">
        <v>49574</v>
      </c>
      <c r="AG9189" t="s">
        <v>49575</v>
      </c>
      <c r="AH9189" t="s">
        <v>51</v>
      </c>
      <c r="AJ9189" t="s">
        <v>53</v>
      </c>
      <c r="AL9189" t="s">
        <v>68</v>
      </c>
      <c r="AO9189" t="s">
        <v>5443</v>
      </c>
      <c r="AP9189" s="1">
        <v>45210.725694444445</v>
      </c>
      <c r="AQ9189" s="1">
        <v>45071.694444444445</v>
      </c>
    </row>
    <row r="9190" spans="1:43" x14ac:dyDescent="0.35">
      <c r="A9190" t="s">
        <v>49576</v>
      </c>
      <c r="B9190" t="s">
        <v>10832</v>
      </c>
      <c r="C9190" t="s">
        <v>49577</v>
      </c>
      <c r="F9190" t="s">
        <v>49578</v>
      </c>
      <c r="H9190" t="s">
        <v>49576</v>
      </c>
      <c r="J9190" t="s">
        <v>6387</v>
      </c>
      <c r="K9190" t="s">
        <v>49579</v>
      </c>
      <c r="M9190" t="s">
        <v>31577</v>
      </c>
      <c r="N9190" t="s">
        <v>4438</v>
      </c>
      <c r="O9190">
        <v>90058</v>
      </c>
      <c r="P9190" t="s">
        <v>50</v>
      </c>
      <c r="U9190" s="1">
        <v>44992</v>
      </c>
      <c r="V9190" s="1">
        <v>44992</v>
      </c>
      <c r="AC9190" t="s">
        <v>53</v>
      </c>
      <c r="AD9190">
        <v>2969484892</v>
      </c>
      <c r="AE9190" s="1">
        <v>37756</v>
      </c>
      <c r="AG9190" t="s">
        <v>49580</v>
      </c>
      <c r="AH9190" t="s">
        <v>51</v>
      </c>
      <c r="AJ9190" t="s">
        <v>53</v>
      </c>
      <c r="AO9190" t="s">
        <v>8142</v>
      </c>
    </row>
    <row r="9191" spans="1:43" x14ac:dyDescent="0.35">
      <c r="A9191" t="s">
        <v>49581</v>
      </c>
      <c r="B9191" t="s">
        <v>30288</v>
      </c>
      <c r="C9191" t="s">
        <v>302</v>
      </c>
      <c r="F9191" t="s">
        <v>49582</v>
      </c>
      <c r="H9191" t="s">
        <v>49583</v>
      </c>
      <c r="J9191" t="s">
        <v>6387</v>
      </c>
      <c r="N9191" t="s">
        <v>4526</v>
      </c>
      <c r="O9191">
        <v>85034</v>
      </c>
      <c r="P9191" t="s">
        <v>50</v>
      </c>
      <c r="U9191" s="1">
        <v>44992</v>
      </c>
      <c r="V9191" s="1">
        <v>44992</v>
      </c>
      <c r="AC9191" t="s">
        <v>53</v>
      </c>
      <c r="AD9191">
        <v>2969484892</v>
      </c>
      <c r="AE9191" s="1">
        <v>37756</v>
      </c>
      <c r="AG9191" t="s">
        <v>49584</v>
      </c>
      <c r="AH9191" t="s">
        <v>51</v>
      </c>
      <c r="AJ9191" t="s">
        <v>53</v>
      </c>
      <c r="AO9191" t="s">
        <v>8142</v>
      </c>
    </row>
    <row r="9192" spans="1:43" x14ac:dyDescent="0.35">
      <c r="A9192" t="s">
        <v>49585</v>
      </c>
      <c r="B9192" t="s">
        <v>25531</v>
      </c>
      <c r="C9192" t="s">
        <v>8247</v>
      </c>
      <c r="F9192" t="s">
        <v>49586</v>
      </c>
      <c r="H9192" t="s">
        <v>49585</v>
      </c>
      <c r="J9192" t="s">
        <v>6387</v>
      </c>
      <c r="K9192" t="s">
        <v>49587</v>
      </c>
      <c r="M9192" t="s">
        <v>49588</v>
      </c>
      <c r="N9192" t="s">
        <v>12926</v>
      </c>
      <c r="O9192">
        <v>46268</v>
      </c>
      <c r="P9192" t="s">
        <v>50</v>
      </c>
      <c r="U9192" s="1">
        <v>44992</v>
      </c>
      <c r="V9192" s="1">
        <v>44992</v>
      </c>
      <c r="AC9192" t="s">
        <v>53</v>
      </c>
      <c r="AD9192">
        <v>2969484892</v>
      </c>
      <c r="AE9192" s="1">
        <v>37756</v>
      </c>
      <c r="AG9192" t="s">
        <v>49589</v>
      </c>
      <c r="AH9192" t="s">
        <v>51</v>
      </c>
      <c r="AJ9192" t="s">
        <v>53</v>
      </c>
      <c r="AO9192" t="s">
        <v>8142</v>
      </c>
    </row>
    <row r="9193" spans="1:43" x14ac:dyDescent="0.35">
      <c r="A9193" t="s">
        <v>49590</v>
      </c>
      <c r="B9193" t="s">
        <v>435</v>
      </c>
      <c r="C9193" t="s">
        <v>3295</v>
      </c>
      <c r="F9193" t="s">
        <v>49591</v>
      </c>
      <c r="H9193" t="s">
        <v>49590</v>
      </c>
      <c r="J9193" t="s">
        <v>6387</v>
      </c>
      <c r="K9193" t="s">
        <v>49592</v>
      </c>
      <c r="M9193" t="s">
        <v>49593</v>
      </c>
      <c r="N9193" t="s">
        <v>12926</v>
      </c>
      <c r="O9193">
        <v>46992</v>
      </c>
      <c r="P9193" t="s">
        <v>50</v>
      </c>
      <c r="U9193" s="1">
        <v>44992</v>
      </c>
      <c r="V9193" s="1">
        <v>44992</v>
      </c>
      <c r="AC9193" t="s">
        <v>53</v>
      </c>
      <c r="AD9193">
        <v>2969484892</v>
      </c>
      <c r="AE9193" s="1">
        <v>37756</v>
      </c>
      <c r="AG9193" t="s">
        <v>49594</v>
      </c>
      <c r="AH9193" t="s">
        <v>51</v>
      </c>
      <c r="AJ9193" t="s">
        <v>53</v>
      </c>
      <c r="AO9193" t="s">
        <v>8142</v>
      </c>
    </row>
    <row r="9194" spans="1:43" x14ac:dyDescent="0.35">
      <c r="A9194" t="s">
        <v>49595</v>
      </c>
      <c r="B9194" t="s">
        <v>27631</v>
      </c>
      <c r="C9194" t="s">
        <v>49596</v>
      </c>
      <c r="F9194" t="s">
        <v>49597</v>
      </c>
      <c r="H9194" t="s">
        <v>49595</v>
      </c>
      <c r="J9194" t="s">
        <v>6387</v>
      </c>
      <c r="N9194" t="s">
        <v>9353</v>
      </c>
      <c r="O9194">
        <v>26501</v>
      </c>
      <c r="P9194" t="s">
        <v>50</v>
      </c>
      <c r="U9194" s="1">
        <v>44992</v>
      </c>
      <c r="V9194" s="1">
        <v>44992</v>
      </c>
      <c r="AC9194" t="s">
        <v>53</v>
      </c>
      <c r="AD9194">
        <v>2969484892</v>
      </c>
      <c r="AE9194" s="1">
        <v>37756</v>
      </c>
      <c r="AG9194" t="s">
        <v>49598</v>
      </c>
      <c r="AH9194" t="s">
        <v>51</v>
      </c>
      <c r="AJ9194" t="s">
        <v>53</v>
      </c>
      <c r="AO9194" t="s">
        <v>8142</v>
      </c>
    </row>
    <row r="9195" spans="1:43" x14ac:dyDescent="0.35">
      <c r="A9195" t="s">
        <v>49599</v>
      </c>
      <c r="B9195" t="s">
        <v>49600</v>
      </c>
      <c r="C9195" t="s">
        <v>10839</v>
      </c>
      <c r="F9195" t="s">
        <v>49601</v>
      </c>
      <c r="H9195" t="s">
        <v>49599</v>
      </c>
      <c r="J9195" t="s">
        <v>6387</v>
      </c>
      <c r="K9195" t="s">
        <v>49602</v>
      </c>
      <c r="M9195" t="s">
        <v>49603</v>
      </c>
      <c r="N9195" t="s">
        <v>4928</v>
      </c>
      <c r="O9195">
        <v>44904</v>
      </c>
      <c r="P9195" t="s">
        <v>50</v>
      </c>
      <c r="U9195" s="1">
        <v>44992</v>
      </c>
      <c r="V9195" s="1">
        <v>44992</v>
      </c>
      <c r="AC9195" t="s">
        <v>53</v>
      </c>
      <c r="AD9195">
        <v>2969484892</v>
      </c>
      <c r="AE9195" s="1">
        <v>37756</v>
      </c>
      <c r="AG9195" t="s">
        <v>49604</v>
      </c>
      <c r="AH9195" t="s">
        <v>51</v>
      </c>
      <c r="AJ9195" t="s">
        <v>53</v>
      </c>
      <c r="AO9195" t="s">
        <v>8142</v>
      </c>
    </row>
    <row r="9196" spans="1:43" x14ac:dyDescent="0.35">
      <c r="A9196" t="s">
        <v>49605</v>
      </c>
      <c r="B9196" t="s">
        <v>3371</v>
      </c>
      <c r="C9196" t="s">
        <v>1429</v>
      </c>
      <c r="F9196" t="s">
        <v>49606</v>
      </c>
      <c r="H9196" t="s">
        <v>49605</v>
      </c>
      <c r="J9196" t="s">
        <v>34359</v>
      </c>
      <c r="K9196" t="s">
        <v>49607</v>
      </c>
      <c r="M9196" t="s">
        <v>3005</v>
      </c>
      <c r="N9196" t="s">
        <v>798</v>
      </c>
      <c r="O9196">
        <v>77530</v>
      </c>
      <c r="P9196" t="s">
        <v>50</v>
      </c>
      <c r="U9196" s="1">
        <v>44992</v>
      </c>
      <c r="V9196" s="1">
        <v>44992</v>
      </c>
      <c r="AC9196" t="s">
        <v>53</v>
      </c>
      <c r="AD9196">
        <v>2969480784</v>
      </c>
      <c r="AE9196" s="1">
        <v>37467</v>
      </c>
      <c r="AG9196" t="s">
        <v>49608</v>
      </c>
      <c r="AH9196" t="s">
        <v>51</v>
      </c>
      <c r="AJ9196" t="s">
        <v>53</v>
      </c>
      <c r="AO9196" t="s">
        <v>8142</v>
      </c>
    </row>
    <row r="9197" spans="1:43" x14ac:dyDescent="0.35">
      <c r="A9197" t="s">
        <v>49609</v>
      </c>
      <c r="B9197" t="s">
        <v>49610</v>
      </c>
      <c r="C9197" t="s">
        <v>985</v>
      </c>
      <c r="F9197" t="s">
        <v>49611</v>
      </c>
      <c r="H9197" t="s">
        <v>49609</v>
      </c>
      <c r="J9197" t="s">
        <v>49612</v>
      </c>
      <c r="K9197" t="s">
        <v>49613</v>
      </c>
      <c r="M9197" t="s">
        <v>4713</v>
      </c>
      <c r="N9197" t="s">
        <v>65</v>
      </c>
      <c r="O9197">
        <v>81401</v>
      </c>
      <c r="P9197" t="s">
        <v>50</v>
      </c>
      <c r="U9197" s="1">
        <v>44992</v>
      </c>
      <c r="V9197" s="1">
        <v>44992</v>
      </c>
      <c r="W9197" s="1">
        <v>44992.5</v>
      </c>
      <c r="X9197" s="1">
        <v>44992.5</v>
      </c>
      <c r="AC9197" t="s">
        <v>53</v>
      </c>
      <c r="AD9197">
        <v>2972377091</v>
      </c>
      <c r="AE9197" s="1">
        <v>44974.376388888886</v>
      </c>
      <c r="AF9197" t="s">
        <v>49614</v>
      </c>
      <c r="AG9197" t="s">
        <v>49615</v>
      </c>
      <c r="AH9197" t="s">
        <v>51</v>
      </c>
      <c r="AJ9197" t="s">
        <v>53</v>
      </c>
      <c r="AL9197" t="s">
        <v>68</v>
      </c>
      <c r="AO9197" t="s">
        <v>5443</v>
      </c>
      <c r="AP9197" s="1">
        <v>45078.629861111112</v>
      </c>
    </row>
    <row r="9198" spans="1:43" x14ac:dyDescent="0.35">
      <c r="A9198" t="s">
        <v>49616</v>
      </c>
      <c r="B9198" t="s">
        <v>49617</v>
      </c>
      <c r="C9198" t="s">
        <v>49618</v>
      </c>
      <c r="H9198" t="s">
        <v>49616</v>
      </c>
      <c r="J9198" t="s">
        <v>11720</v>
      </c>
      <c r="K9198" t="s">
        <v>6655</v>
      </c>
      <c r="M9198" t="s">
        <v>6656</v>
      </c>
      <c r="N9198" t="s">
        <v>6657</v>
      </c>
      <c r="O9198">
        <v>68102</v>
      </c>
      <c r="P9198" t="s">
        <v>4438</v>
      </c>
      <c r="U9198" s="1">
        <v>44992</v>
      </c>
      <c r="V9198" s="1">
        <v>44992</v>
      </c>
      <c r="AC9198" t="s">
        <v>53</v>
      </c>
      <c r="AD9198">
        <v>2969472760</v>
      </c>
      <c r="AE9198" s="1">
        <v>36916.71597222222</v>
      </c>
      <c r="AG9198" t="s">
        <v>49619</v>
      </c>
      <c r="AH9198" t="s">
        <v>51</v>
      </c>
      <c r="AJ9198" t="s">
        <v>53</v>
      </c>
      <c r="AO9198" t="s">
        <v>8142</v>
      </c>
    </row>
    <row r="9199" spans="1:43" x14ac:dyDescent="0.35">
      <c r="A9199" t="s">
        <v>49620</v>
      </c>
      <c r="B9199" t="s">
        <v>49621</v>
      </c>
      <c r="C9199" t="s">
        <v>23353</v>
      </c>
      <c r="F9199" t="s">
        <v>49622</v>
      </c>
      <c r="H9199" t="s">
        <v>49620</v>
      </c>
      <c r="J9199" t="s">
        <v>49623</v>
      </c>
      <c r="K9199" t="s">
        <v>49624</v>
      </c>
      <c r="M9199" t="s">
        <v>18309</v>
      </c>
      <c r="N9199" t="s">
        <v>65</v>
      </c>
      <c r="O9199">
        <v>80836</v>
      </c>
      <c r="P9199" t="s">
        <v>50</v>
      </c>
      <c r="U9199" s="1">
        <v>44992</v>
      </c>
      <c r="V9199" s="1">
        <v>44992</v>
      </c>
      <c r="W9199" s="1">
        <v>44992.394444444442</v>
      </c>
      <c r="X9199" s="1">
        <v>44992.394444444442</v>
      </c>
      <c r="AC9199" t="s">
        <v>51</v>
      </c>
      <c r="AD9199">
        <v>2972649856</v>
      </c>
      <c r="AE9199" s="1">
        <v>44992.399305555555</v>
      </c>
      <c r="AF9199" t="s">
        <v>49625</v>
      </c>
      <c r="AG9199" t="s">
        <v>49626</v>
      </c>
      <c r="AH9199" t="s">
        <v>51</v>
      </c>
      <c r="AJ9199" t="s">
        <v>53</v>
      </c>
      <c r="AL9199" t="s">
        <v>68</v>
      </c>
      <c r="AO9199" t="s">
        <v>5443</v>
      </c>
      <c r="AP9199" s="1">
        <v>44992.615972222222</v>
      </c>
    </row>
    <row r="9200" spans="1:43" x14ac:dyDescent="0.35">
      <c r="A9200" t="s">
        <v>49627</v>
      </c>
      <c r="B9200" t="s">
        <v>49628</v>
      </c>
      <c r="C9200" t="s">
        <v>49629</v>
      </c>
      <c r="F9200" t="s">
        <v>49630</v>
      </c>
      <c r="H9200" t="s">
        <v>49627</v>
      </c>
      <c r="J9200" t="s">
        <v>4293</v>
      </c>
      <c r="K9200" t="s">
        <v>7511</v>
      </c>
      <c r="M9200" t="s">
        <v>298</v>
      </c>
      <c r="N9200" t="s">
        <v>213</v>
      </c>
      <c r="O9200" t="s">
        <v>7513</v>
      </c>
      <c r="P9200" t="s">
        <v>50</v>
      </c>
      <c r="U9200" s="1">
        <v>44992</v>
      </c>
      <c r="V9200" s="1">
        <v>44992</v>
      </c>
      <c r="W9200" s="1">
        <v>45356.488888888889</v>
      </c>
      <c r="X9200" s="1">
        <v>45356.488888888889</v>
      </c>
      <c r="AC9200" t="s">
        <v>53</v>
      </c>
      <c r="AD9200">
        <v>2969634929</v>
      </c>
      <c r="AE9200" s="1">
        <v>41799.665972222225</v>
      </c>
      <c r="AF9200" t="s">
        <v>4296</v>
      </c>
      <c r="AG9200" t="s">
        <v>49631</v>
      </c>
      <c r="AH9200" t="s">
        <v>51</v>
      </c>
      <c r="AJ9200" t="s">
        <v>53</v>
      </c>
      <c r="AO9200" t="s">
        <v>8142</v>
      </c>
      <c r="AP9200" s="1">
        <v>45427.738194444442</v>
      </c>
    </row>
    <row r="9201" spans="1:43" x14ac:dyDescent="0.35">
      <c r="A9201" t="s">
        <v>49632</v>
      </c>
      <c r="B9201" t="s">
        <v>19610</v>
      </c>
      <c r="C9201" t="s">
        <v>23353</v>
      </c>
      <c r="F9201" t="s">
        <v>49633</v>
      </c>
      <c r="H9201" t="s">
        <v>49632</v>
      </c>
      <c r="J9201" t="s">
        <v>49634</v>
      </c>
      <c r="K9201" t="s">
        <v>49635</v>
      </c>
      <c r="M9201" t="s">
        <v>753</v>
      </c>
      <c r="N9201" t="s">
        <v>798</v>
      </c>
      <c r="O9201">
        <v>79903</v>
      </c>
      <c r="P9201" t="s">
        <v>50</v>
      </c>
      <c r="U9201" s="1">
        <v>44992</v>
      </c>
      <c r="V9201" s="1">
        <v>44992</v>
      </c>
      <c r="W9201" s="1">
        <v>44992.638888888891</v>
      </c>
      <c r="X9201" s="1">
        <v>44992.638888888891</v>
      </c>
      <c r="AC9201" t="s">
        <v>51</v>
      </c>
      <c r="AD9201">
        <v>2969599547</v>
      </c>
      <c r="AE9201" s="1">
        <v>41536.682638888888</v>
      </c>
      <c r="AF9201" t="s">
        <v>49636</v>
      </c>
      <c r="AG9201" t="s">
        <v>49637</v>
      </c>
      <c r="AH9201" t="s">
        <v>51</v>
      </c>
      <c r="AJ9201" t="s">
        <v>53</v>
      </c>
      <c r="AL9201" t="s">
        <v>68</v>
      </c>
      <c r="AO9201" t="s">
        <v>5443</v>
      </c>
      <c r="AP9201" s="1">
        <v>45450.497916666667</v>
      </c>
      <c r="AQ9201" s="1">
        <v>45450.490277777775</v>
      </c>
    </row>
    <row r="9202" spans="1:43" x14ac:dyDescent="0.35">
      <c r="A9202" t="s">
        <v>49638</v>
      </c>
      <c r="B9202" t="s">
        <v>49639</v>
      </c>
      <c r="C9202" t="s">
        <v>49185</v>
      </c>
      <c r="F9202" t="s">
        <v>49640</v>
      </c>
      <c r="H9202" t="s">
        <v>49641</v>
      </c>
      <c r="J9202" t="s">
        <v>49642</v>
      </c>
      <c r="K9202" t="s">
        <v>49643</v>
      </c>
      <c r="M9202" t="s">
        <v>23003</v>
      </c>
      <c r="N9202" t="s">
        <v>65</v>
      </c>
      <c r="O9202">
        <v>81631</v>
      </c>
      <c r="P9202" t="s">
        <v>50</v>
      </c>
      <c r="U9202" s="1">
        <v>44992</v>
      </c>
      <c r="V9202" s="1">
        <v>44992</v>
      </c>
      <c r="W9202" s="1">
        <v>44992.625</v>
      </c>
      <c r="X9202" s="1">
        <v>44992.625</v>
      </c>
      <c r="AC9202" t="s">
        <v>51</v>
      </c>
      <c r="AD9202">
        <v>2969803566</v>
      </c>
      <c r="AE9202" s="1">
        <v>43250.589583333334</v>
      </c>
      <c r="AF9202" t="s">
        <v>49644</v>
      </c>
      <c r="AG9202" t="s">
        <v>49645</v>
      </c>
      <c r="AH9202" t="s">
        <v>51</v>
      </c>
      <c r="AJ9202" t="s">
        <v>53</v>
      </c>
      <c r="AL9202" t="s">
        <v>68</v>
      </c>
      <c r="AO9202" t="s">
        <v>5443</v>
      </c>
      <c r="AP9202" s="1">
        <v>44992.686805555553</v>
      </c>
      <c r="AQ9202" s="1">
        <v>44992.65347222222</v>
      </c>
    </row>
    <row r="9203" spans="1:43" x14ac:dyDescent="0.35">
      <c r="A9203" t="s">
        <v>49646</v>
      </c>
      <c r="B9203" t="s">
        <v>49647</v>
      </c>
      <c r="C9203" t="s">
        <v>1098</v>
      </c>
      <c r="F9203" t="s">
        <v>49648</v>
      </c>
      <c r="H9203" t="s">
        <v>49646</v>
      </c>
      <c r="J9203" t="s">
        <v>49649</v>
      </c>
      <c r="K9203" t="s">
        <v>49650</v>
      </c>
      <c r="M9203" t="s">
        <v>1272</v>
      </c>
      <c r="N9203" t="s">
        <v>65</v>
      </c>
      <c r="O9203">
        <v>80002</v>
      </c>
      <c r="P9203" t="s">
        <v>50</v>
      </c>
      <c r="U9203" s="1">
        <v>44992</v>
      </c>
      <c r="V9203" s="1">
        <v>44992</v>
      </c>
      <c r="W9203" s="1">
        <v>44992.401388888888</v>
      </c>
      <c r="X9203" s="1">
        <v>44992.401388888888</v>
      </c>
      <c r="AC9203" t="s">
        <v>53</v>
      </c>
      <c r="AD9203">
        <v>2969690931</v>
      </c>
      <c r="AE9203" s="1">
        <v>42383.702777777777</v>
      </c>
      <c r="AF9203" t="s">
        <v>49651</v>
      </c>
      <c r="AG9203" t="s">
        <v>49652</v>
      </c>
      <c r="AH9203" t="s">
        <v>51</v>
      </c>
      <c r="AJ9203" t="s">
        <v>53</v>
      </c>
      <c r="AL9203" t="s">
        <v>68</v>
      </c>
      <c r="AO9203" t="s">
        <v>5443</v>
      </c>
      <c r="AP9203" s="1">
        <v>44992.416666666664</v>
      </c>
      <c r="AQ9203" s="1">
        <v>44992.40347222222</v>
      </c>
    </row>
    <row r="9204" spans="1:43" x14ac:dyDescent="0.35">
      <c r="A9204" t="s">
        <v>49653</v>
      </c>
      <c r="B9204" t="s">
        <v>26458</v>
      </c>
      <c r="C9204" t="s">
        <v>12299</v>
      </c>
      <c r="D9204" t="s">
        <v>5457</v>
      </c>
      <c r="H9204" t="s">
        <v>49654</v>
      </c>
      <c r="J9204" t="s">
        <v>85</v>
      </c>
      <c r="P9204" t="s">
        <v>50</v>
      </c>
      <c r="U9204" s="1">
        <v>44992</v>
      </c>
      <c r="V9204" s="1">
        <v>44992</v>
      </c>
      <c r="W9204" s="1">
        <v>44993.453472222223</v>
      </c>
      <c r="X9204" s="1">
        <v>45281.397222222222</v>
      </c>
      <c r="AC9204" t="s">
        <v>53</v>
      </c>
      <c r="AD9204">
        <v>1000000000</v>
      </c>
      <c r="AE9204" s="1">
        <v>37295</v>
      </c>
      <c r="AG9204" t="s">
        <v>49655</v>
      </c>
      <c r="AH9204" t="s">
        <v>51</v>
      </c>
      <c r="AJ9204" t="s">
        <v>53</v>
      </c>
      <c r="AO9204" t="s">
        <v>5443</v>
      </c>
      <c r="AP9204" s="1">
        <v>44992.888888888891</v>
      </c>
    </row>
    <row r="9205" spans="1:43" x14ac:dyDescent="0.35">
      <c r="A9205" t="s">
        <v>49656</v>
      </c>
      <c r="B9205" t="s">
        <v>31463</v>
      </c>
      <c r="C9205" t="s">
        <v>5318</v>
      </c>
      <c r="F9205" t="s">
        <v>49657</v>
      </c>
      <c r="H9205" t="s">
        <v>49658</v>
      </c>
      <c r="J9205" t="s">
        <v>49659</v>
      </c>
      <c r="K9205" t="s">
        <v>49660</v>
      </c>
      <c r="M9205" t="s">
        <v>23376</v>
      </c>
      <c r="N9205" t="s">
        <v>65</v>
      </c>
      <c r="O9205">
        <v>80550</v>
      </c>
      <c r="P9205" t="s">
        <v>50</v>
      </c>
      <c r="U9205" s="1">
        <v>44992</v>
      </c>
      <c r="V9205" s="1">
        <v>44992</v>
      </c>
      <c r="W9205" s="1">
        <v>44992.473611111112</v>
      </c>
      <c r="X9205" s="1">
        <v>44992.473611111112</v>
      </c>
      <c r="AC9205" t="s">
        <v>53</v>
      </c>
      <c r="AD9205">
        <v>2972131617</v>
      </c>
      <c r="AE9205" s="1">
        <v>44837.732638888891</v>
      </c>
      <c r="AF9205" t="s">
        <v>49661</v>
      </c>
      <c r="AG9205" t="s">
        <v>49662</v>
      </c>
      <c r="AH9205" t="s">
        <v>51</v>
      </c>
      <c r="AJ9205" t="s">
        <v>53</v>
      </c>
      <c r="AL9205" t="s">
        <v>68</v>
      </c>
      <c r="AO9205" t="s">
        <v>5443</v>
      </c>
      <c r="AP9205" s="1">
        <v>44992.501388888886</v>
      </c>
      <c r="AQ9205" s="1">
        <v>44992.533333333333</v>
      </c>
    </row>
    <row r="9206" spans="1:43" x14ac:dyDescent="0.35">
      <c r="A9206" t="s">
        <v>49663</v>
      </c>
      <c r="B9206" t="s">
        <v>49664</v>
      </c>
      <c r="C9206" t="s">
        <v>16439</v>
      </c>
      <c r="F9206" t="s">
        <v>49665</v>
      </c>
      <c r="H9206" t="s">
        <v>49663</v>
      </c>
      <c r="J9206" t="s">
        <v>6387</v>
      </c>
      <c r="K9206" t="s">
        <v>49666</v>
      </c>
      <c r="M9206" t="s">
        <v>44381</v>
      </c>
      <c r="N9206" t="s">
        <v>4438</v>
      </c>
      <c r="O9206">
        <v>90805</v>
      </c>
      <c r="P9206" t="s">
        <v>50</v>
      </c>
      <c r="U9206" s="1">
        <v>44992</v>
      </c>
      <c r="V9206" s="1">
        <v>44992</v>
      </c>
      <c r="AC9206" t="s">
        <v>53</v>
      </c>
      <c r="AD9206">
        <v>2969484892</v>
      </c>
      <c r="AE9206" s="1">
        <v>37756</v>
      </c>
      <c r="AG9206" t="s">
        <v>49667</v>
      </c>
      <c r="AH9206" t="s">
        <v>51</v>
      </c>
      <c r="AJ9206" t="s">
        <v>53</v>
      </c>
      <c r="AO9206" t="s">
        <v>8142</v>
      </c>
    </row>
    <row r="9207" spans="1:43" x14ac:dyDescent="0.35">
      <c r="A9207" t="s">
        <v>49668</v>
      </c>
      <c r="B9207" t="s">
        <v>5629</v>
      </c>
      <c r="C9207" t="s">
        <v>1732</v>
      </c>
      <c r="F9207" t="s">
        <v>49669</v>
      </c>
      <c r="H9207" t="s">
        <v>49668</v>
      </c>
      <c r="J9207" t="s">
        <v>10010</v>
      </c>
      <c r="K9207" t="s">
        <v>10011</v>
      </c>
      <c r="M9207" t="s">
        <v>137</v>
      </c>
      <c r="N9207" t="s">
        <v>65</v>
      </c>
      <c r="O9207">
        <v>80238</v>
      </c>
      <c r="P9207" t="s">
        <v>50</v>
      </c>
      <c r="U9207" s="1">
        <v>44992</v>
      </c>
      <c r="V9207" s="1">
        <v>44992</v>
      </c>
      <c r="W9207" s="1">
        <v>44992.543055555558</v>
      </c>
      <c r="X9207" s="1">
        <v>44992.543055555558</v>
      </c>
      <c r="AC9207" t="s">
        <v>51</v>
      </c>
      <c r="AD9207">
        <v>1000000001</v>
      </c>
      <c r="AE9207" s="1">
        <v>39973.351388888892</v>
      </c>
      <c r="AF9207" t="s">
        <v>3377</v>
      </c>
      <c r="AG9207" t="s">
        <v>49670</v>
      </c>
      <c r="AH9207" t="s">
        <v>51</v>
      </c>
      <c r="AJ9207" t="s">
        <v>53</v>
      </c>
      <c r="AL9207" t="s">
        <v>78</v>
      </c>
      <c r="AO9207" t="s">
        <v>5443</v>
      </c>
      <c r="AP9207" s="1">
        <v>45071.405555555553</v>
      </c>
      <c r="AQ9207" s="1">
        <v>44992.557638888888</v>
      </c>
    </row>
    <row r="9208" spans="1:43" x14ac:dyDescent="0.35">
      <c r="A9208" t="s">
        <v>49671</v>
      </c>
      <c r="B9208" t="s">
        <v>29653</v>
      </c>
      <c r="C9208" t="s">
        <v>49672</v>
      </c>
      <c r="F9208" t="s">
        <v>49673</v>
      </c>
      <c r="H9208" t="s">
        <v>29654</v>
      </c>
      <c r="J9208" t="s">
        <v>49674</v>
      </c>
      <c r="K9208" t="s">
        <v>49675</v>
      </c>
      <c r="M9208" t="s">
        <v>11549</v>
      </c>
      <c r="N9208" t="s">
        <v>65</v>
      </c>
      <c r="O9208">
        <v>80234</v>
      </c>
      <c r="P9208" t="s">
        <v>50</v>
      </c>
      <c r="U9208" s="1">
        <v>44992</v>
      </c>
      <c r="V9208" s="1">
        <v>44992</v>
      </c>
      <c r="W9208" s="1">
        <v>44992.74722222222</v>
      </c>
      <c r="X9208" s="1">
        <v>44992.74722222222</v>
      </c>
      <c r="AC9208" t="s">
        <v>53</v>
      </c>
      <c r="AD9208">
        <v>1000000001</v>
      </c>
      <c r="AE9208" s="1">
        <v>39973.351388888892</v>
      </c>
      <c r="AF9208" t="s">
        <v>3377</v>
      </c>
      <c r="AG9208" t="s">
        <v>49676</v>
      </c>
      <c r="AH9208" t="s">
        <v>51</v>
      </c>
      <c r="AJ9208" t="s">
        <v>53</v>
      </c>
      <c r="AL9208" t="s">
        <v>78</v>
      </c>
      <c r="AO9208" t="s">
        <v>5443</v>
      </c>
      <c r="AP9208" s="1">
        <v>44992.74722222222</v>
      </c>
    </row>
    <row r="9209" spans="1:43" x14ac:dyDescent="0.35">
      <c r="A9209" t="s">
        <v>49677</v>
      </c>
      <c r="B9209" t="s">
        <v>49678</v>
      </c>
      <c r="C9209" t="s">
        <v>1499</v>
      </c>
      <c r="F9209" t="s">
        <v>49679</v>
      </c>
      <c r="H9209" t="s">
        <v>49680</v>
      </c>
      <c r="J9209" t="s">
        <v>19985</v>
      </c>
      <c r="K9209" t="s">
        <v>49681</v>
      </c>
      <c r="M9209" t="s">
        <v>3848</v>
      </c>
      <c r="N9209" t="s">
        <v>3849</v>
      </c>
      <c r="O9209">
        <v>61604</v>
      </c>
      <c r="P9209" t="s">
        <v>50</v>
      </c>
      <c r="U9209" s="1">
        <v>44992</v>
      </c>
      <c r="V9209" s="1">
        <v>44992</v>
      </c>
      <c r="W9209" s="1">
        <v>44992.540277777778</v>
      </c>
      <c r="X9209" s="1">
        <v>44992.540277777778</v>
      </c>
      <c r="AC9209" t="s">
        <v>53</v>
      </c>
      <c r="AD9209">
        <v>1000000001</v>
      </c>
      <c r="AE9209" s="1">
        <v>39973.351388888892</v>
      </c>
      <c r="AF9209" t="s">
        <v>3377</v>
      </c>
      <c r="AG9209" t="s">
        <v>49682</v>
      </c>
      <c r="AH9209" t="s">
        <v>51</v>
      </c>
      <c r="AJ9209" t="s">
        <v>53</v>
      </c>
      <c r="AL9209" t="s">
        <v>78</v>
      </c>
      <c r="AO9209" t="s">
        <v>5443</v>
      </c>
      <c r="AP9209" s="1">
        <v>44992.538888888892</v>
      </c>
    </row>
    <row r="9210" spans="1:43" x14ac:dyDescent="0.35">
      <c r="A9210" t="s">
        <v>49683</v>
      </c>
      <c r="B9210" t="s">
        <v>27764</v>
      </c>
      <c r="C9210" t="s">
        <v>7769</v>
      </c>
      <c r="F9210" t="s">
        <v>49684</v>
      </c>
      <c r="H9210" t="s">
        <v>49683</v>
      </c>
      <c r="J9210" t="s">
        <v>49685</v>
      </c>
      <c r="K9210" t="s">
        <v>49686</v>
      </c>
      <c r="M9210" t="s">
        <v>3571</v>
      </c>
      <c r="N9210" t="s">
        <v>65</v>
      </c>
      <c r="O9210">
        <v>80022</v>
      </c>
      <c r="P9210" t="s">
        <v>50</v>
      </c>
      <c r="U9210" s="1">
        <v>44992</v>
      </c>
      <c r="V9210" s="1">
        <v>44992</v>
      </c>
      <c r="W9210" s="1">
        <v>44992.543055555558</v>
      </c>
      <c r="X9210" s="1">
        <v>44992.543055555558</v>
      </c>
      <c r="AC9210" t="s">
        <v>51</v>
      </c>
      <c r="AD9210">
        <v>2969583577</v>
      </c>
      <c r="AE9210" s="1">
        <v>41257.493750000001</v>
      </c>
      <c r="AF9210" t="s">
        <v>13635</v>
      </c>
      <c r="AG9210" t="s">
        <v>49687</v>
      </c>
      <c r="AH9210" t="s">
        <v>51</v>
      </c>
      <c r="AJ9210" t="s">
        <v>53</v>
      </c>
      <c r="AL9210" t="s">
        <v>68</v>
      </c>
      <c r="AO9210" t="s">
        <v>5443</v>
      </c>
      <c r="AP9210" s="1">
        <v>45119.402777777781</v>
      </c>
    </row>
    <row r="9211" spans="1:43" x14ac:dyDescent="0.35">
      <c r="A9211" t="s">
        <v>49688</v>
      </c>
      <c r="B9211" t="s">
        <v>9965</v>
      </c>
      <c r="C9211" t="s">
        <v>49689</v>
      </c>
      <c r="F9211" t="s">
        <v>49690</v>
      </c>
      <c r="H9211" t="s">
        <v>49691</v>
      </c>
      <c r="J9211" t="s">
        <v>45406</v>
      </c>
      <c r="P9211" t="s">
        <v>50</v>
      </c>
      <c r="U9211" s="1">
        <v>44992</v>
      </c>
      <c r="V9211" s="1">
        <v>44992</v>
      </c>
      <c r="W9211" s="1">
        <v>44992.541666666664</v>
      </c>
      <c r="X9211" s="1">
        <v>44992.541666666664</v>
      </c>
      <c r="AC9211" t="s">
        <v>53</v>
      </c>
      <c r="AD9211">
        <v>2969542163</v>
      </c>
      <c r="AE9211" s="1">
        <v>39965.693055555559</v>
      </c>
      <c r="AF9211" t="s">
        <v>45407</v>
      </c>
      <c r="AG9211" t="s">
        <v>49692</v>
      </c>
      <c r="AH9211" t="s">
        <v>51</v>
      </c>
      <c r="AJ9211" t="s">
        <v>53</v>
      </c>
      <c r="AL9211" t="s">
        <v>68</v>
      </c>
      <c r="AO9211" t="s">
        <v>5443</v>
      </c>
      <c r="AP9211" s="1">
        <v>44992.541666666664</v>
      </c>
    </row>
    <row r="9212" spans="1:43" x14ac:dyDescent="0.35">
      <c r="A9212" t="s">
        <v>49693</v>
      </c>
      <c r="B9212" t="s">
        <v>49694</v>
      </c>
      <c r="C9212" t="s">
        <v>44389</v>
      </c>
      <c r="F9212" t="s">
        <v>49695</v>
      </c>
      <c r="H9212" t="s">
        <v>49693</v>
      </c>
      <c r="J9212" t="s">
        <v>49696</v>
      </c>
      <c r="K9212" t="s">
        <v>49697</v>
      </c>
      <c r="M9212" t="s">
        <v>3619</v>
      </c>
      <c r="N9212" t="s">
        <v>253</v>
      </c>
      <c r="O9212">
        <v>88101</v>
      </c>
      <c r="P9212" t="s">
        <v>50</v>
      </c>
      <c r="U9212" s="1">
        <v>44992</v>
      </c>
      <c r="V9212" s="1">
        <v>44992</v>
      </c>
      <c r="W9212" s="1">
        <v>44992.480555555558</v>
      </c>
      <c r="X9212" s="1">
        <v>44992.480555555558</v>
      </c>
      <c r="AC9212" t="s">
        <v>51</v>
      </c>
      <c r="AD9212">
        <v>2969869395</v>
      </c>
      <c r="AE9212" s="1">
        <v>43507.488194444442</v>
      </c>
      <c r="AF9212" t="s">
        <v>49698</v>
      </c>
      <c r="AG9212" t="s">
        <v>49699</v>
      </c>
      <c r="AH9212" t="s">
        <v>51</v>
      </c>
      <c r="AJ9212" t="s">
        <v>53</v>
      </c>
      <c r="AL9212" t="s">
        <v>68</v>
      </c>
      <c r="AO9212" t="s">
        <v>5443</v>
      </c>
      <c r="AP9212" s="1">
        <v>44992.479166666664</v>
      </c>
    </row>
    <row r="9213" spans="1:43" x14ac:dyDescent="0.35">
      <c r="A9213" t="s">
        <v>49700</v>
      </c>
      <c r="B9213" t="s">
        <v>49701</v>
      </c>
      <c r="C9213" t="s">
        <v>49702</v>
      </c>
      <c r="F9213" t="s">
        <v>49703</v>
      </c>
      <c r="H9213" t="s">
        <v>29669</v>
      </c>
      <c r="I9213" t="s">
        <v>415</v>
      </c>
      <c r="J9213" t="s">
        <v>6387</v>
      </c>
      <c r="K9213" t="s">
        <v>13097</v>
      </c>
      <c r="M9213" t="s">
        <v>5488</v>
      </c>
      <c r="N9213" t="s">
        <v>2409</v>
      </c>
      <c r="O9213" t="s">
        <v>13098</v>
      </c>
      <c r="P9213" t="s">
        <v>50</v>
      </c>
      <c r="U9213" s="1">
        <v>44992</v>
      </c>
      <c r="V9213" s="1">
        <v>44992</v>
      </c>
      <c r="AC9213" t="s">
        <v>53</v>
      </c>
      <c r="AD9213">
        <v>2969484892</v>
      </c>
      <c r="AE9213" s="1">
        <v>37756</v>
      </c>
      <c r="AG9213" t="s">
        <v>49704</v>
      </c>
      <c r="AH9213" t="s">
        <v>51</v>
      </c>
      <c r="AJ9213" t="s">
        <v>53</v>
      </c>
      <c r="AO9213" t="s">
        <v>8142</v>
      </c>
    </row>
    <row r="9214" spans="1:43" x14ac:dyDescent="0.35">
      <c r="A9214" t="s">
        <v>49705</v>
      </c>
      <c r="B9214" t="s">
        <v>49706</v>
      </c>
      <c r="C9214" t="s">
        <v>9229</v>
      </c>
      <c r="F9214" t="s">
        <v>49707</v>
      </c>
      <c r="G9214" t="s">
        <v>49707</v>
      </c>
      <c r="H9214" t="s">
        <v>49708</v>
      </c>
      <c r="I9214" t="s">
        <v>464</v>
      </c>
      <c r="J9214" t="s">
        <v>6387</v>
      </c>
      <c r="K9214" t="s">
        <v>49709</v>
      </c>
      <c r="M9214" t="s">
        <v>15068</v>
      </c>
      <c r="N9214" t="s">
        <v>4438</v>
      </c>
      <c r="O9214">
        <v>95407</v>
      </c>
      <c r="P9214" t="s">
        <v>50</v>
      </c>
      <c r="U9214" s="1">
        <v>44992</v>
      </c>
      <c r="V9214" s="1">
        <v>44992</v>
      </c>
      <c r="AC9214" t="s">
        <v>53</v>
      </c>
      <c r="AD9214">
        <v>2969484892</v>
      </c>
      <c r="AE9214" s="1">
        <v>37756</v>
      </c>
      <c r="AG9214" t="s">
        <v>49710</v>
      </c>
      <c r="AH9214" t="s">
        <v>51</v>
      </c>
      <c r="AJ9214" t="s">
        <v>53</v>
      </c>
      <c r="AO9214" t="s">
        <v>8142</v>
      </c>
    </row>
    <row r="9215" spans="1:43" x14ac:dyDescent="0.35">
      <c r="A9215" t="s">
        <v>49711</v>
      </c>
      <c r="B9215" t="s">
        <v>49052</v>
      </c>
      <c r="C9215" t="s">
        <v>39707</v>
      </c>
      <c r="F9215">
        <v>17193762355</v>
      </c>
      <c r="H9215" t="s">
        <v>49711</v>
      </c>
      <c r="J9215" t="s">
        <v>49712</v>
      </c>
      <c r="K9215" t="s">
        <v>49713</v>
      </c>
      <c r="M9215" t="s">
        <v>24508</v>
      </c>
      <c r="N9215" t="s">
        <v>213</v>
      </c>
      <c r="O9215">
        <v>81120</v>
      </c>
      <c r="P9215" t="s">
        <v>50</v>
      </c>
      <c r="U9215" s="1">
        <v>44992</v>
      </c>
      <c r="V9215" s="1">
        <v>44992</v>
      </c>
      <c r="W9215" s="1">
        <v>44992.577777777777</v>
      </c>
      <c r="X9215" s="1">
        <v>44992.577777777777</v>
      </c>
      <c r="AC9215" t="s">
        <v>53</v>
      </c>
      <c r="AD9215">
        <v>2969678205</v>
      </c>
      <c r="AE9215" s="1">
        <v>42236.712500000001</v>
      </c>
      <c r="AF9215" t="s">
        <v>49714</v>
      </c>
      <c r="AG9215" t="s">
        <v>49715</v>
      </c>
      <c r="AH9215" t="s">
        <v>51</v>
      </c>
      <c r="AJ9215" t="s">
        <v>53</v>
      </c>
      <c r="AL9215" t="s">
        <v>68</v>
      </c>
      <c r="AO9215" t="s">
        <v>5443</v>
      </c>
      <c r="AP9215" s="1">
        <v>45450.579861111109</v>
      </c>
      <c r="AQ9215" s="1">
        <v>44993.612500000003</v>
      </c>
    </row>
    <row r="9216" spans="1:43" x14ac:dyDescent="0.35">
      <c r="A9216" t="s">
        <v>49716</v>
      </c>
      <c r="B9216" t="s">
        <v>22265</v>
      </c>
      <c r="C9216" t="s">
        <v>15498</v>
      </c>
      <c r="F9216">
        <f>1970-215-656</f>
        <v>1099</v>
      </c>
      <c r="H9216" t="s">
        <v>22264</v>
      </c>
      <c r="J9216" t="s">
        <v>49717</v>
      </c>
      <c r="N9216" t="s">
        <v>287</v>
      </c>
      <c r="O9216">
        <v>80537</v>
      </c>
      <c r="P9216" t="s">
        <v>50</v>
      </c>
      <c r="U9216" s="1">
        <v>44993</v>
      </c>
      <c r="V9216" s="1">
        <v>44993</v>
      </c>
      <c r="W9216" s="1">
        <v>44993.855555555558</v>
      </c>
      <c r="X9216" s="1">
        <v>44993.855555555558</v>
      </c>
      <c r="AC9216" t="s">
        <v>53</v>
      </c>
      <c r="AD9216">
        <v>2970078542</v>
      </c>
      <c r="AE9216" s="1">
        <v>44378.713194444441</v>
      </c>
      <c r="AF9216" t="s">
        <v>22270</v>
      </c>
      <c r="AG9216" t="s">
        <v>49718</v>
      </c>
      <c r="AH9216" t="s">
        <v>51</v>
      </c>
      <c r="AJ9216" t="s">
        <v>53</v>
      </c>
      <c r="AL9216" t="s">
        <v>68</v>
      </c>
      <c r="AO9216" t="s">
        <v>5443</v>
      </c>
      <c r="AP9216" s="1">
        <v>45062.568749999999</v>
      </c>
    </row>
    <row r="9217" spans="1:43" x14ac:dyDescent="0.35">
      <c r="A9217" t="s">
        <v>49719</v>
      </c>
      <c r="B9217" t="s">
        <v>49720</v>
      </c>
      <c r="C9217" t="s">
        <v>49721</v>
      </c>
      <c r="F9217" t="s">
        <v>49722</v>
      </c>
      <c r="H9217" t="s">
        <v>49723</v>
      </c>
      <c r="J9217" t="s">
        <v>49724</v>
      </c>
      <c r="K9217" t="s">
        <v>49725</v>
      </c>
      <c r="M9217" t="s">
        <v>4713</v>
      </c>
      <c r="N9217" t="s">
        <v>65</v>
      </c>
      <c r="O9217">
        <v>81402</v>
      </c>
      <c r="P9217" t="s">
        <v>50</v>
      </c>
      <c r="U9217" s="1">
        <v>44993</v>
      </c>
      <c r="V9217" s="1">
        <v>44993</v>
      </c>
      <c r="W9217" s="1">
        <v>44993.626388888886</v>
      </c>
      <c r="X9217" s="1">
        <v>44993.626388888886</v>
      </c>
      <c r="AC9217" t="s">
        <v>53</v>
      </c>
      <c r="AD9217">
        <v>2969863353</v>
      </c>
      <c r="AE9217" s="1">
        <v>43465.368055555555</v>
      </c>
      <c r="AF9217" t="s">
        <v>49726</v>
      </c>
      <c r="AG9217" t="s">
        <v>49727</v>
      </c>
      <c r="AH9217" t="s">
        <v>51</v>
      </c>
      <c r="AJ9217" t="s">
        <v>53</v>
      </c>
      <c r="AL9217" t="s">
        <v>68</v>
      </c>
      <c r="AO9217" t="s">
        <v>5443</v>
      </c>
      <c r="AP9217" s="1">
        <v>44993.637499999997</v>
      </c>
    </row>
    <row r="9218" spans="1:43" x14ac:dyDescent="0.35">
      <c r="A9218" t="s">
        <v>49728</v>
      </c>
      <c r="B9218" t="s">
        <v>49729</v>
      </c>
      <c r="C9218" t="s">
        <v>5892</v>
      </c>
      <c r="F9218" t="s">
        <v>49730</v>
      </c>
      <c r="H9218" t="s">
        <v>49728</v>
      </c>
      <c r="J9218" t="s">
        <v>11008</v>
      </c>
      <c r="K9218" t="s">
        <v>49731</v>
      </c>
      <c r="M9218" t="s">
        <v>49732</v>
      </c>
      <c r="N9218" t="s">
        <v>7021</v>
      </c>
      <c r="O9218">
        <v>27030</v>
      </c>
      <c r="P9218" t="s">
        <v>50</v>
      </c>
      <c r="U9218" s="1">
        <v>44993</v>
      </c>
      <c r="V9218" s="1">
        <v>44993</v>
      </c>
      <c r="AC9218" t="s">
        <v>53</v>
      </c>
      <c r="AD9218">
        <v>2969478809</v>
      </c>
      <c r="AE9218" s="1">
        <v>37358</v>
      </c>
      <c r="AG9218" t="s">
        <v>49733</v>
      </c>
      <c r="AH9218" t="s">
        <v>51</v>
      </c>
      <c r="AJ9218" t="s">
        <v>53</v>
      </c>
      <c r="AO9218" t="s">
        <v>8142</v>
      </c>
    </row>
    <row r="9219" spans="1:43" x14ac:dyDescent="0.35">
      <c r="A9219" t="s">
        <v>49734</v>
      </c>
      <c r="B9219" t="s">
        <v>8246</v>
      </c>
      <c r="C9219" t="s">
        <v>49735</v>
      </c>
      <c r="F9219" t="s">
        <v>49736</v>
      </c>
      <c r="H9219" t="s">
        <v>49734</v>
      </c>
      <c r="J9219" t="s">
        <v>445</v>
      </c>
      <c r="K9219" t="s">
        <v>446</v>
      </c>
      <c r="M9219" t="s">
        <v>298</v>
      </c>
      <c r="N9219" t="s">
        <v>213</v>
      </c>
      <c r="O9219">
        <v>80216</v>
      </c>
      <c r="P9219" t="s">
        <v>50</v>
      </c>
      <c r="U9219" s="1">
        <v>44993</v>
      </c>
      <c r="V9219" s="1">
        <v>44993</v>
      </c>
      <c r="W9219" s="1">
        <v>44993.716666666667</v>
      </c>
      <c r="X9219" s="1">
        <v>44993.716666666667</v>
      </c>
      <c r="AC9219" t="s">
        <v>53</v>
      </c>
      <c r="AD9219">
        <v>2969522468</v>
      </c>
      <c r="AE9219" s="1">
        <v>39090.576388888891</v>
      </c>
      <c r="AF9219" t="s">
        <v>447</v>
      </c>
      <c r="AG9219" t="s">
        <v>49737</v>
      </c>
      <c r="AH9219" t="s">
        <v>51</v>
      </c>
      <c r="AJ9219" t="s">
        <v>53</v>
      </c>
      <c r="AL9219" t="s">
        <v>68</v>
      </c>
      <c r="AO9219" t="s">
        <v>5443</v>
      </c>
      <c r="AP9219" s="1">
        <v>45460.545138888891</v>
      </c>
      <c r="AQ9219" s="1">
        <v>45405.595833333333</v>
      </c>
    </row>
    <row r="9220" spans="1:43" x14ac:dyDescent="0.35">
      <c r="A9220" t="s">
        <v>49738</v>
      </c>
      <c r="B9220" t="s">
        <v>1757</v>
      </c>
      <c r="C9220" t="s">
        <v>8074</v>
      </c>
      <c r="F9220">
        <v>19706191073</v>
      </c>
      <c r="H9220" t="s">
        <v>49739</v>
      </c>
      <c r="J9220" t="s">
        <v>49740</v>
      </c>
      <c r="K9220" t="s">
        <v>49741</v>
      </c>
      <c r="M9220" t="s">
        <v>49742</v>
      </c>
      <c r="N9220" t="s">
        <v>213</v>
      </c>
      <c r="O9220">
        <v>80513</v>
      </c>
      <c r="P9220" t="s">
        <v>50</v>
      </c>
      <c r="U9220" s="1">
        <v>44993</v>
      </c>
      <c r="V9220" s="1">
        <v>44993</v>
      </c>
      <c r="W9220" s="1">
        <v>44993.354166666664</v>
      </c>
      <c r="X9220" s="1">
        <v>44993.354166666664</v>
      </c>
      <c r="AC9220" t="s">
        <v>53</v>
      </c>
      <c r="AD9220">
        <v>2969678866</v>
      </c>
      <c r="AE9220" s="1">
        <v>42244.650694444441</v>
      </c>
      <c r="AF9220" t="s">
        <v>11652</v>
      </c>
      <c r="AG9220" t="s">
        <v>49743</v>
      </c>
      <c r="AH9220" t="s">
        <v>51</v>
      </c>
      <c r="AJ9220" t="s">
        <v>53</v>
      </c>
      <c r="AL9220" t="s">
        <v>68</v>
      </c>
      <c r="AO9220" t="s">
        <v>5443</v>
      </c>
      <c r="AP9220" s="1">
        <v>45474.65347222222</v>
      </c>
      <c r="AQ9220" s="1">
        <v>45474.65625</v>
      </c>
    </row>
    <row r="9221" spans="1:43" x14ac:dyDescent="0.35">
      <c r="A9221" t="s">
        <v>14751</v>
      </c>
      <c r="B9221" t="s">
        <v>14748</v>
      </c>
      <c r="C9221" t="s">
        <v>14749</v>
      </c>
      <c r="F9221" t="s">
        <v>49744</v>
      </c>
      <c r="H9221" t="s">
        <v>14751</v>
      </c>
      <c r="J9221" t="s">
        <v>49745</v>
      </c>
      <c r="K9221" t="s">
        <v>49746</v>
      </c>
      <c r="M9221" t="s">
        <v>159</v>
      </c>
      <c r="N9221" t="s">
        <v>65</v>
      </c>
      <c r="O9221">
        <v>80907</v>
      </c>
      <c r="P9221" t="s">
        <v>50</v>
      </c>
      <c r="U9221" s="1">
        <v>44993</v>
      </c>
      <c r="V9221" s="1">
        <v>44993</v>
      </c>
      <c r="W9221" s="1">
        <v>44993.405555555553</v>
      </c>
      <c r="X9221" s="1">
        <v>44993.405555555553</v>
      </c>
      <c r="AC9221" t="s">
        <v>53</v>
      </c>
      <c r="AD9221">
        <v>2969747773</v>
      </c>
      <c r="AE9221" s="1">
        <v>42923.433333333334</v>
      </c>
      <c r="AF9221" t="s">
        <v>14754</v>
      </c>
      <c r="AG9221" t="s">
        <v>49747</v>
      </c>
      <c r="AH9221" t="s">
        <v>51</v>
      </c>
      <c r="AJ9221" t="s">
        <v>53</v>
      </c>
      <c r="AL9221" t="s">
        <v>68</v>
      </c>
      <c r="AO9221" t="s">
        <v>5443</v>
      </c>
      <c r="AP9221" s="1">
        <v>45009.445138888892</v>
      </c>
      <c r="AQ9221" s="1">
        <v>45009.442361111112</v>
      </c>
    </row>
    <row r="9222" spans="1:43" x14ac:dyDescent="0.35">
      <c r="A9222" t="s">
        <v>49748</v>
      </c>
      <c r="B9222" t="s">
        <v>49749</v>
      </c>
      <c r="C9222" t="s">
        <v>1499</v>
      </c>
      <c r="F9222" t="s">
        <v>49750</v>
      </c>
      <c r="H9222" t="s">
        <v>49748</v>
      </c>
      <c r="J9222" t="s">
        <v>8730</v>
      </c>
      <c r="N9222" t="s">
        <v>4526</v>
      </c>
      <c r="O9222">
        <v>85043</v>
      </c>
      <c r="P9222" t="s">
        <v>50</v>
      </c>
      <c r="U9222" s="1">
        <v>44993</v>
      </c>
      <c r="V9222" s="1">
        <v>44993</v>
      </c>
      <c r="AC9222" t="s">
        <v>53</v>
      </c>
      <c r="AD9222">
        <v>2969473349</v>
      </c>
      <c r="AE9222" s="1">
        <v>37012.460416666669</v>
      </c>
      <c r="AG9222" t="s">
        <v>49751</v>
      </c>
      <c r="AH9222" t="s">
        <v>51</v>
      </c>
      <c r="AJ9222" t="s">
        <v>53</v>
      </c>
      <c r="AO9222" t="s">
        <v>8142</v>
      </c>
    </row>
    <row r="9223" spans="1:43" x14ac:dyDescent="0.35">
      <c r="A9223" t="s">
        <v>49752</v>
      </c>
      <c r="B9223" t="s">
        <v>49753</v>
      </c>
      <c r="C9223" t="s">
        <v>15884</v>
      </c>
      <c r="F9223" t="s">
        <v>49754</v>
      </c>
      <c r="H9223" t="s">
        <v>49752</v>
      </c>
      <c r="J9223" t="s">
        <v>49755</v>
      </c>
      <c r="K9223" t="s">
        <v>49756</v>
      </c>
      <c r="M9223" t="s">
        <v>753</v>
      </c>
      <c r="N9223" t="s">
        <v>798</v>
      </c>
      <c r="O9223">
        <v>79927</v>
      </c>
      <c r="P9223" t="s">
        <v>50</v>
      </c>
      <c r="U9223" s="1">
        <v>44993</v>
      </c>
      <c r="V9223" s="1">
        <v>44993</v>
      </c>
      <c r="W9223" s="1">
        <v>44993.598611111112</v>
      </c>
      <c r="X9223" s="1">
        <v>44993.598611111112</v>
      </c>
      <c r="AC9223" t="s">
        <v>53</v>
      </c>
      <c r="AD9223">
        <v>2972665163</v>
      </c>
      <c r="AE9223" s="1">
        <v>44993.597916666666</v>
      </c>
      <c r="AF9223" t="s">
        <v>49757</v>
      </c>
      <c r="AG9223" t="s">
        <v>49758</v>
      </c>
      <c r="AH9223" t="s">
        <v>51</v>
      </c>
      <c r="AJ9223" t="s">
        <v>53</v>
      </c>
      <c r="AL9223" t="s">
        <v>68</v>
      </c>
      <c r="AO9223" t="s">
        <v>5443</v>
      </c>
      <c r="AP9223" s="1">
        <v>45467.668055555558</v>
      </c>
      <c r="AQ9223" s="1">
        <v>45460.60833333333</v>
      </c>
    </row>
    <row r="9224" spans="1:43" x14ac:dyDescent="0.35">
      <c r="A9224" t="s">
        <v>49759</v>
      </c>
      <c r="B9224" t="s">
        <v>49760</v>
      </c>
      <c r="C9224" t="s">
        <v>49761</v>
      </c>
      <c r="F9224" t="s">
        <v>49762</v>
      </c>
      <c r="H9224" t="s">
        <v>49759</v>
      </c>
      <c r="I9224" t="s">
        <v>464</v>
      </c>
      <c r="J9224" t="s">
        <v>6387</v>
      </c>
      <c r="K9224" t="s">
        <v>49592</v>
      </c>
      <c r="M9224" t="s">
        <v>49763</v>
      </c>
      <c r="N9224" t="s">
        <v>12926</v>
      </c>
      <c r="O9224">
        <v>469922339</v>
      </c>
      <c r="P9224" t="s">
        <v>50</v>
      </c>
      <c r="U9224" s="1">
        <v>44993</v>
      </c>
      <c r="V9224" s="1">
        <v>44993</v>
      </c>
      <c r="AC9224" t="s">
        <v>53</v>
      </c>
      <c r="AD9224">
        <v>2969484892</v>
      </c>
      <c r="AE9224" s="1">
        <v>37756</v>
      </c>
      <c r="AG9224" t="s">
        <v>49764</v>
      </c>
      <c r="AH9224" t="s">
        <v>51</v>
      </c>
      <c r="AJ9224" t="s">
        <v>53</v>
      </c>
      <c r="AO9224" t="s">
        <v>8142</v>
      </c>
    </row>
    <row r="9225" spans="1:43" x14ac:dyDescent="0.35">
      <c r="A9225" t="s">
        <v>49765</v>
      </c>
      <c r="B9225" t="s">
        <v>49766</v>
      </c>
      <c r="C9225" t="s">
        <v>49767</v>
      </c>
      <c r="F9225" t="s">
        <v>49768</v>
      </c>
      <c r="H9225" t="s">
        <v>49765</v>
      </c>
      <c r="I9225" t="s">
        <v>464</v>
      </c>
      <c r="J9225" t="s">
        <v>6387</v>
      </c>
      <c r="N9225" t="s">
        <v>10540</v>
      </c>
      <c r="O9225">
        <v>37353</v>
      </c>
      <c r="P9225" t="s">
        <v>50</v>
      </c>
      <c r="U9225" s="1">
        <v>44993</v>
      </c>
      <c r="V9225" s="1">
        <v>44993</v>
      </c>
      <c r="AC9225" t="s">
        <v>53</v>
      </c>
      <c r="AD9225">
        <v>2969484892</v>
      </c>
      <c r="AE9225" s="1">
        <v>37756</v>
      </c>
      <c r="AG9225" t="s">
        <v>49769</v>
      </c>
      <c r="AH9225" t="s">
        <v>51</v>
      </c>
      <c r="AJ9225" t="s">
        <v>53</v>
      </c>
      <c r="AO9225" t="s">
        <v>8142</v>
      </c>
    </row>
    <row r="9226" spans="1:43" x14ac:dyDescent="0.35">
      <c r="A9226" t="s">
        <v>49770</v>
      </c>
      <c r="B9226" t="s">
        <v>903</v>
      </c>
      <c r="C9226" t="s">
        <v>1076</v>
      </c>
      <c r="F9226" t="s">
        <v>49771</v>
      </c>
      <c r="H9226" t="s">
        <v>49772</v>
      </c>
      <c r="J9226" t="s">
        <v>5239</v>
      </c>
      <c r="K9226" t="s">
        <v>49773</v>
      </c>
      <c r="M9226" t="s">
        <v>1296</v>
      </c>
      <c r="N9226" t="s">
        <v>253</v>
      </c>
      <c r="O9226">
        <v>88220</v>
      </c>
      <c r="P9226" t="s">
        <v>50</v>
      </c>
      <c r="U9226" s="1">
        <v>44993</v>
      </c>
      <c r="V9226" s="1">
        <v>44993</v>
      </c>
      <c r="W9226" s="1">
        <v>44993.379166666666</v>
      </c>
      <c r="X9226" s="1">
        <v>44993.379166666666</v>
      </c>
      <c r="AC9226" t="s">
        <v>51</v>
      </c>
      <c r="AD9226">
        <v>2969475162</v>
      </c>
      <c r="AE9226" s="1">
        <v>37147</v>
      </c>
      <c r="AF9226" t="s">
        <v>32738</v>
      </c>
      <c r="AG9226" t="s">
        <v>49774</v>
      </c>
      <c r="AH9226" t="s">
        <v>51</v>
      </c>
      <c r="AJ9226" t="s">
        <v>53</v>
      </c>
      <c r="AL9226" t="s">
        <v>68</v>
      </c>
      <c r="AO9226" t="s">
        <v>5443</v>
      </c>
      <c r="AP9226" s="1">
        <v>44993.37777777778</v>
      </c>
    </row>
    <row r="9227" spans="1:43" x14ac:dyDescent="0.35">
      <c r="A9227" t="s">
        <v>49775</v>
      </c>
      <c r="B9227" t="s">
        <v>49776</v>
      </c>
      <c r="C9227" t="s">
        <v>49777</v>
      </c>
      <c r="F9227" t="s">
        <v>49778</v>
      </c>
      <c r="H9227" t="s">
        <v>49775</v>
      </c>
      <c r="J9227" t="s">
        <v>16656</v>
      </c>
      <c r="N9227" t="s">
        <v>49779</v>
      </c>
      <c r="O9227">
        <v>9060</v>
      </c>
      <c r="P9227" t="s">
        <v>12804</v>
      </c>
      <c r="U9227" s="1">
        <v>44993</v>
      </c>
      <c r="V9227" s="1">
        <v>44993</v>
      </c>
      <c r="AC9227" t="s">
        <v>53</v>
      </c>
      <c r="AD9227">
        <v>2969530290</v>
      </c>
      <c r="AE9227" s="1">
        <v>39465.556250000001</v>
      </c>
      <c r="AG9227" t="s">
        <v>49780</v>
      </c>
      <c r="AH9227" t="s">
        <v>51</v>
      </c>
      <c r="AJ9227" t="s">
        <v>53</v>
      </c>
      <c r="AO9227" t="s">
        <v>8142</v>
      </c>
    </row>
    <row r="9228" spans="1:43" x14ac:dyDescent="0.35">
      <c r="A9228" t="s">
        <v>49781</v>
      </c>
      <c r="B9228" t="s">
        <v>49782</v>
      </c>
      <c r="C9228" t="s">
        <v>49783</v>
      </c>
      <c r="F9228" t="s">
        <v>49784</v>
      </c>
      <c r="H9228" t="s">
        <v>49781</v>
      </c>
      <c r="J9228" t="s">
        <v>16656</v>
      </c>
      <c r="N9228" t="s">
        <v>49779</v>
      </c>
      <c r="O9228">
        <v>9060</v>
      </c>
      <c r="P9228" t="s">
        <v>12804</v>
      </c>
      <c r="U9228" s="1">
        <v>44993</v>
      </c>
      <c r="V9228" s="1">
        <v>44993</v>
      </c>
      <c r="AC9228" t="s">
        <v>53</v>
      </c>
      <c r="AD9228">
        <v>2969530290</v>
      </c>
      <c r="AE9228" s="1">
        <v>39465.556250000001</v>
      </c>
      <c r="AG9228" t="s">
        <v>49785</v>
      </c>
      <c r="AH9228" t="s">
        <v>51</v>
      </c>
      <c r="AJ9228" t="s">
        <v>53</v>
      </c>
      <c r="AO9228" t="s">
        <v>8142</v>
      </c>
    </row>
    <row r="9229" spans="1:43" x14ac:dyDescent="0.35">
      <c r="A9229" t="s">
        <v>49786</v>
      </c>
      <c r="B9229" t="s">
        <v>49787</v>
      </c>
      <c r="C9229" t="s">
        <v>2103</v>
      </c>
      <c r="F9229" t="s">
        <v>49788</v>
      </c>
      <c r="H9229" t="s">
        <v>49789</v>
      </c>
      <c r="J9229" t="s">
        <v>16656</v>
      </c>
      <c r="N9229" t="s">
        <v>49779</v>
      </c>
      <c r="O9229">
        <v>9060</v>
      </c>
      <c r="P9229" t="s">
        <v>12804</v>
      </c>
      <c r="U9229" s="1">
        <v>44993</v>
      </c>
      <c r="V9229" s="1">
        <v>44993</v>
      </c>
      <c r="AC9229" t="s">
        <v>53</v>
      </c>
      <c r="AD9229">
        <v>2969530290</v>
      </c>
      <c r="AE9229" s="1">
        <v>39465.556250000001</v>
      </c>
      <c r="AG9229" t="s">
        <v>49790</v>
      </c>
      <c r="AH9229" t="s">
        <v>51</v>
      </c>
      <c r="AJ9229" t="s">
        <v>53</v>
      </c>
      <c r="AO9229" t="s">
        <v>8142</v>
      </c>
    </row>
    <row r="9230" spans="1:43" x14ac:dyDescent="0.35">
      <c r="A9230" t="s">
        <v>49791</v>
      </c>
      <c r="B9230" t="s">
        <v>49792</v>
      </c>
      <c r="C9230" t="s">
        <v>49793</v>
      </c>
      <c r="F9230" t="s">
        <v>49794</v>
      </c>
      <c r="H9230" t="s">
        <v>49791</v>
      </c>
      <c r="J9230" t="s">
        <v>16656</v>
      </c>
      <c r="N9230" t="s">
        <v>49779</v>
      </c>
      <c r="O9230">
        <v>9000</v>
      </c>
      <c r="P9230" t="s">
        <v>12804</v>
      </c>
      <c r="U9230" s="1">
        <v>44993</v>
      </c>
      <c r="V9230" s="1">
        <v>44993</v>
      </c>
      <c r="AC9230" t="s">
        <v>53</v>
      </c>
      <c r="AD9230">
        <v>2969530290</v>
      </c>
      <c r="AE9230" s="1">
        <v>39465.556250000001</v>
      </c>
      <c r="AG9230" t="s">
        <v>49795</v>
      </c>
      <c r="AH9230" t="s">
        <v>51</v>
      </c>
      <c r="AJ9230" t="s">
        <v>53</v>
      </c>
      <c r="AO9230" t="s">
        <v>8142</v>
      </c>
    </row>
    <row r="9231" spans="1:43" x14ac:dyDescent="0.35">
      <c r="A9231" t="s">
        <v>49796</v>
      </c>
      <c r="B9231" t="s">
        <v>1608</v>
      </c>
      <c r="C9231" t="s">
        <v>49797</v>
      </c>
      <c r="F9231" t="s">
        <v>49798</v>
      </c>
      <c r="H9231" t="s">
        <v>49796</v>
      </c>
      <c r="J9231" t="s">
        <v>49799</v>
      </c>
      <c r="K9231" t="s">
        <v>49800</v>
      </c>
      <c r="M9231" t="s">
        <v>753</v>
      </c>
      <c r="N9231" t="s">
        <v>798</v>
      </c>
      <c r="O9231">
        <v>79902</v>
      </c>
      <c r="P9231" t="s">
        <v>50</v>
      </c>
      <c r="U9231" s="1">
        <v>44993</v>
      </c>
      <c r="V9231" s="1">
        <v>44993</v>
      </c>
      <c r="W9231" s="1">
        <v>44993.605555555558</v>
      </c>
      <c r="X9231" s="1">
        <v>44993.605555555558</v>
      </c>
      <c r="AC9231" t="s">
        <v>53</v>
      </c>
      <c r="AD9231">
        <v>2969999737</v>
      </c>
      <c r="AE9231" s="1">
        <v>44055.558333333334</v>
      </c>
      <c r="AF9231" t="s">
        <v>49801</v>
      </c>
      <c r="AG9231" t="s">
        <v>49802</v>
      </c>
      <c r="AH9231" t="s">
        <v>51</v>
      </c>
      <c r="AJ9231" t="s">
        <v>53</v>
      </c>
      <c r="AL9231" t="s">
        <v>68</v>
      </c>
      <c r="AO9231" t="s">
        <v>5443</v>
      </c>
      <c r="AP9231" s="1">
        <v>45009.478472222225</v>
      </c>
      <c r="AQ9231" s="1">
        <v>45009.466666666667</v>
      </c>
    </row>
    <row r="9232" spans="1:43" x14ac:dyDescent="0.35">
      <c r="A9232" t="s">
        <v>49803</v>
      </c>
      <c r="B9232" t="s">
        <v>49804</v>
      </c>
      <c r="C9232" t="s">
        <v>49805</v>
      </c>
      <c r="F9232" t="s">
        <v>49806</v>
      </c>
      <c r="H9232" t="s">
        <v>49807</v>
      </c>
      <c r="J9232" t="s">
        <v>44118</v>
      </c>
      <c r="K9232" t="s">
        <v>49808</v>
      </c>
      <c r="M9232" t="s">
        <v>753</v>
      </c>
      <c r="N9232" t="s">
        <v>264</v>
      </c>
      <c r="O9232">
        <v>79936</v>
      </c>
      <c r="P9232" t="s">
        <v>50</v>
      </c>
      <c r="U9232" s="1">
        <v>44993</v>
      </c>
      <c r="V9232" s="1">
        <v>44993</v>
      </c>
      <c r="W9232" s="1">
        <v>44993.636111111111</v>
      </c>
      <c r="X9232" s="1">
        <v>44993.636111111111</v>
      </c>
      <c r="AC9232" t="s">
        <v>51</v>
      </c>
      <c r="AD9232">
        <v>2969661919</v>
      </c>
      <c r="AE9232" s="1">
        <v>42054.567361111112</v>
      </c>
      <c r="AF9232" t="s">
        <v>44119</v>
      </c>
      <c r="AG9232" t="s">
        <v>49809</v>
      </c>
      <c r="AH9232" t="s">
        <v>51</v>
      </c>
      <c r="AJ9232" t="s">
        <v>53</v>
      </c>
      <c r="AL9232" t="s">
        <v>68</v>
      </c>
      <c r="AO9232" t="s">
        <v>5443</v>
      </c>
      <c r="AP9232" s="1">
        <v>45475.411111111112</v>
      </c>
      <c r="AQ9232" s="1">
        <v>45351.523611111108</v>
      </c>
    </row>
    <row r="9233" spans="1:43" x14ac:dyDescent="0.35">
      <c r="A9233" t="s">
        <v>49810</v>
      </c>
      <c r="B9233" t="s">
        <v>49811</v>
      </c>
      <c r="C9233" t="s">
        <v>49812</v>
      </c>
      <c r="F9233" t="s">
        <v>49813</v>
      </c>
      <c r="H9233" t="s">
        <v>49810</v>
      </c>
      <c r="J9233" t="s">
        <v>3816</v>
      </c>
      <c r="K9233" t="s">
        <v>49814</v>
      </c>
      <c r="M9233" t="s">
        <v>49815</v>
      </c>
      <c r="N9233" t="s">
        <v>15782</v>
      </c>
      <c r="O9233">
        <v>51023</v>
      </c>
      <c r="P9233" t="s">
        <v>50</v>
      </c>
      <c r="U9233" s="1">
        <v>44993</v>
      </c>
      <c r="V9233" s="1">
        <v>44993</v>
      </c>
      <c r="AC9233" t="s">
        <v>53</v>
      </c>
      <c r="AD9233">
        <v>2969475153</v>
      </c>
      <c r="AE9233" s="1">
        <v>37146</v>
      </c>
      <c r="AG9233" t="s">
        <v>49816</v>
      </c>
      <c r="AH9233" t="s">
        <v>51</v>
      </c>
      <c r="AJ9233" t="s">
        <v>53</v>
      </c>
      <c r="AO9233" t="s">
        <v>8142</v>
      </c>
    </row>
    <row r="9234" spans="1:43" x14ac:dyDescent="0.35">
      <c r="A9234" t="s">
        <v>49817</v>
      </c>
      <c r="B9234" t="s">
        <v>49818</v>
      </c>
      <c r="C9234" t="s">
        <v>49819</v>
      </c>
      <c r="F9234">
        <f>1719-207-2719</f>
        <v>-1207</v>
      </c>
      <c r="H9234" t="s">
        <v>49817</v>
      </c>
      <c r="J9234" t="s">
        <v>49820</v>
      </c>
      <c r="N9234" t="s">
        <v>287</v>
      </c>
      <c r="O9234">
        <v>81211</v>
      </c>
      <c r="P9234" t="s">
        <v>50</v>
      </c>
      <c r="U9234" s="1">
        <v>44993</v>
      </c>
      <c r="V9234" s="1">
        <v>44993</v>
      </c>
      <c r="W9234" s="1">
        <v>44993.401388888888</v>
      </c>
      <c r="X9234" s="1">
        <v>44993.401388888888</v>
      </c>
      <c r="AC9234" t="s">
        <v>53</v>
      </c>
      <c r="AD9234">
        <v>2969674697</v>
      </c>
      <c r="AE9234" s="1">
        <v>42198.540277777778</v>
      </c>
      <c r="AF9234" t="s">
        <v>49821</v>
      </c>
      <c r="AG9234" t="s">
        <v>49822</v>
      </c>
      <c r="AH9234" t="s">
        <v>51</v>
      </c>
      <c r="AJ9234" t="s">
        <v>53</v>
      </c>
      <c r="AL9234" t="s">
        <v>68</v>
      </c>
      <c r="AO9234" t="s">
        <v>5443</v>
      </c>
      <c r="AP9234" s="1">
        <v>44993.443055555559</v>
      </c>
    </row>
    <row r="9235" spans="1:43" x14ac:dyDescent="0.35">
      <c r="A9235" t="s">
        <v>49823</v>
      </c>
      <c r="B9235" t="s">
        <v>49824</v>
      </c>
      <c r="C9235" t="s">
        <v>49825</v>
      </c>
      <c r="F9235" t="s">
        <v>49826</v>
      </c>
      <c r="H9235" t="s">
        <v>49823</v>
      </c>
      <c r="J9235" t="s">
        <v>49827</v>
      </c>
      <c r="K9235" t="s">
        <v>49828</v>
      </c>
      <c r="M9235" t="s">
        <v>8568</v>
      </c>
      <c r="N9235" t="s">
        <v>65</v>
      </c>
      <c r="O9235">
        <v>81623</v>
      </c>
      <c r="P9235" t="s">
        <v>50</v>
      </c>
      <c r="U9235" s="1">
        <v>44993</v>
      </c>
      <c r="V9235" s="1">
        <v>44993</v>
      </c>
      <c r="W9235" s="1">
        <v>44993.473611111112</v>
      </c>
      <c r="X9235" s="1">
        <v>44993.473611111112</v>
      </c>
      <c r="AC9235" t="s">
        <v>53</v>
      </c>
      <c r="AD9235">
        <v>2972650932</v>
      </c>
      <c r="AE9235" s="1">
        <v>44993.477777777778</v>
      </c>
      <c r="AF9235" t="s">
        <v>49829</v>
      </c>
      <c r="AG9235" t="s">
        <v>49830</v>
      </c>
      <c r="AH9235" t="s">
        <v>51</v>
      </c>
      <c r="AJ9235" t="s">
        <v>53</v>
      </c>
      <c r="AL9235" t="s">
        <v>68</v>
      </c>
      <c r="AO9235" t="s">
        <v>5443</v>
      </c>
      <c r="AP9235" s="1">
        <v>44993.561111111114</v>
      </c>
      <c r="AQ9235" s="1">
        <v>44993.563194444447</v>
      </c>
    </row>
    <row r="9236" spans="1:43" x14ac:dyDescent="0.35">
      <c r="A9236" t="s">
        <v>49831</v>
      </c>
      <c r="B9236" t="s">
        <v>47248</v>
      </c>
      <c r="C9236" t="s">
        <v>3624</v>
      </c>
      <c r="D9236" t="s">
        <v>451</v>
      </c>
      <c r="H9236" t="s">
        <v>47247</v>
      </c>
      <c r="J9236" t="s">
        <v>825</v>
      </c>
      <c r="P9236" t="s">
        <v>50</v>
      </c>
      <c r="U9236" s="1">
        <v>44993</v>
      </c>
      <c r="V9236" s="1">
        <v>44993</v>
      </c>
      <c r="W9236" s="1">
        <v>44993.688888888886</v>
      </c>
      <c r="X9236" s="1">
        <v>44993.688888888886</v>
      </c>
      <c r="AC9236" t="s">
        <v>53</v>
      </c>
      <c r="AD9236">
        <v>2969480621</v>
      </c>
      <c r="AE9236" s="1">
        <v>37459</v>
      </c>
      <c r="AF9236" t="s">
        <v>826</v>
      </c>
      <c r="AG9236" t="s">
        <v>49832</v>
      </c>
      <c r="AH9236" t="s">
        <v>51</v>
      </c>
      <c r="AJ9236" t="s">
        <v>53</v>
      </c>
      <c r="AL9236" t="s">
        <v>68</v>
      </c>
      <c r="AO9236" t="s">
        <v>5443</v>
      </c>
      <c r="AP9236" s="1">
        <v>44993.71597222222</v>
      </c>
      <c r="AQ9236" s="1">
        <v>44993.729166666664</v>
      </c>
    </row>
    <row r="9237" spans="1:43" x14ac:dyDescent="0.35">
      <c r="A9237" t="s">
        <v>49833</v>
      </c>
      <c r="B9237" t="s">
        <v>49834</v>
      </c>
      <c r="C9237" t="s">
        <v>860</v>
      </c>
      <c r="F9237" t="s">
        <v>49835</v>
      </c>
      <c r="H9237" t="s">
        <v>49833</v>
      </c>
      <c r="J9237" t="s">
        <v>49836</v>
      </c>
      <c r="K9237" t="s">
        <v>49837</v>
      </c>
      <c r="M9237" t="s">
        <v>137</v>
      </c>
      <c r="N9237" t="s">
        <v>65</v>
      </c>
      <c r="O9237">
        <v>80215</v>
      </c>
      <c r="P9237" t="s">
        <v>50</v>
      </c>
      <c r="U9237" s="1">
        <v>44993</v>
      </c>
      <c r="V9237" s="1">
        <v>44993</v>
      </c>
      <c r="W9237" s="1">
        <v>44993.447222222225</v>
      </c>
      <c r="X9237" s="1">
        <v>44993.447222222225</v>
      </c>
      <c r="AC9237" t="s">
        <v>51</v>
      </c>
      <c r="AD9237">
        <v>2969533011</v>
      </c>
      <c r="AE9237" s="1">
        <v>39584.356944444444</v>
      </c>
      <c r="AF9237" t="s">
        <v>49838</v>
      </c>
      <c r="AG9237" t="s">
        <v>49839</v>
      </c>
      <c r="AH9237" t="s">
        <v>51</v>
      </c>
      <c r="AJ9237" t="s">
        <v>53</v>
      </c>
      <c r="AL9237" t="s">
        <v>68</v>
      </c>
      <c r="AO9237" t="s">
        <v>5443</v>
      </c>
      <c r="AP9237" s="1">
        <v>45474.432638888888</v>
      </c>
      <c r="AQ9237" s="1">
        <v>45469.52847222222</v>
      </c>
    </row>
    <row r="9238" spans="1:43" x14ac:dyDescent="0.35">
      <c r="A9238" t="s">
        <v>30803</v>
      </c>
      <c r="B9238" t="s">
        <v>2339</v>
      </c>
      <c r="C9238" t="s">
        <v>15884</v>
      </c>
      <c r="F9238">
        <v>15059176372</v>
      </c>
      <c r="H9238" t="s">
        <v>30803</v>
      </c>
      <c r="J9238" t="s">
        <v>49840</v>
      </c>
      <c r="K9238" t="s">
        <v>49841</v>
      </c>
      <c r="M9238" t="s">
        <v>419</v>
      </c>
      <c r="N9238" t="s">
        <v>501</v>
      </c>
      <c r="O9238" t="s">
        <v>49842</v>
      </c>
      <c r="P9238" t="s">
        <v>50</v>
      </c>
      <c r="U9238" s="1">
        <v>44993</v>
      </c>
      <c r="V9238" s="1">
        <v>44993</v>
      </c>
      <c r="W9238" s="1">
        <v>44993.631944444445</v>
      </c>
      <c r="X9238" s="1">
        <v>44993.631944444445</v>
      </c>
      <c r="AC9238" t="s">
        <v>51</v>
      </c>
      <c r="AD9238">
        <v>2972032073</v>
      </c>
      <c r="AE9238" s="1">
        <v>44483.293055555558</v>
      </c>
      <c r="AF9238" t="s">
        <v>49843</v>
      </c>
      <c r="AG9238" t="s">
        <v>49844</v>
      </c>
      <c r="AH9238" t="s">
        <v>51</v>
      </c>
      <c r="AJ9238" t="s">
        <v>53</v>
      </c>
      <c r="AL9238" t="s">
        <v>68</v>
      </c>
      <c r="AO9238" t="s">
        <v>5443</v>
      </c>
      <c r="AP9238" s="1">
        <v>45061.664583333331</v>
      </c>
    </row>
    <row r="9239" spans="1:43" x14ac:dyDescent="0.35">
      <c r="A9239" t="s">
        <v>49845</v>
      </c>
      <c r="B9239" t="s">
        <v>49846</v>
      </c>
      <c r="C9239" t="s">
        <v>7769</v>
      </c>
      <c r="F9239" t="s">
        <v>49847</v>
      </c>
      <c r="H9239" t="s">
        <v>49845</v>
      </c>
      <c r="J9239" t="s">
        <v>49848</v>
      </c>
      <c r="K9239" t="s">
        <v>49849</v>
      </c>
      <c r="M9239" t="s">
        <v>1272</v>
      </c>
      <c r="N9239" t="s">
        <v>65</v>
      </c>
      <c r="O9239">
        <v>80403</v>
      </c>
      <c r="P9239" t="s">
        <v>50</v>
      </c>
      <c r="U9239" s="1">
        <v>44993</v>
      </c>
      <c r="V9239" s="1">
        <v>44993</v>
      </c>
      <c r="W9239" s="1">
        <v>44993.640277777777</v>
      </c>
      <c r="X9239" s="1">
        <v>44993.640277777777</v>
      </c>
      <c r="AC9239" t="s">
        <v>53</v>
      </c>
      <c r="AD9239">
        <v>2969512746</v>
      </c>
      <c r="AE9239" s="1">
        <v>38492.466666666667</v>
      </c>
      <c r="AF9239" t="s">
        <v>15271</v>
      </c>
      <c r="AG9239" t="s">
        <v>49850</v>
      </c>
      <c r="AH9239" t="s">
        <v>51</v>
      </c>
      <c r="AJ9239" t="s">
        <v>53</v>
      </c>
      <c r="AL9239" t="s">
        <v>68</v>
      </c>
      <c r="AO9239" t="s">
        <v>5443</v>
      </c>
      <c r="AP9239" s="1">
        <v>44995.665972222225</v>
      </c>
      <c r="AQ9239" s="1">
        <v>44995.620138888888</v>
      </c>
    </row>
    <row r="9240" spans="1:43" x14ac:dyDescent="0.35">
      <c r="A9240" t="s">
        <v>49851</v>
      </c>
      <c r="B9240" t="s">
        <v>71</v>
      </c>
      <c r="C9240" t="s">
        <v>106</v>
      </c>
      <c r="D9240" t="s">
        <v>98</v>
      </c>
      <c r="F9240" t="s">
        <v>47</v>
      </c>
      <c r="H9240" t="s">
        <v>49852</v>
      </c>
      <c r="J9240" t="s">
        <v>49</v>
      </c>
      <c r="P9240" t="s">
        <v>50</v>
      </c>
      <c r="U9240" s="1">
        <v>44993</v>
      </c>
      <c r="V9240" s="1">
        <v>44993</v>
      </c>
      <c r="W9240" s="1">
        <v>45020.390277777777</v>
      </c>
      <c r="X9240" s="1">
        <v>45020.390277777777</v>
      </c>
      <c r="AC9240" t="s">
        <v>53</v>
      </c>
      <c r="AD9240">
        <v>1000000000</v>
      </c>
      <c r="AE9240" s="1">
        <v>37295</v>
      </c>
      <c r="AG9240" t="s">
        <v>49853</v>
      </c>
      <c r="AH9240" t="s">
        <v>51</v>
      </c>
      <c r="AJ9240" t="s">
        <v>53</v>
      </c>
      <c r="AL9240" t="s">
        <v>78</v>
      </c>
      <c r="AO9240" t="s">
        <v>5443</v>
      </c>
      <c r="AP9240" s="1">
        <v>44993.521527777775</v>
      </c>
    </row>
    <row r="9241" spans="1:43" x14ac:dyDescent="0.35">
      <c r="A9241" t="s">
        <v>49854</v>
      </c>
      <c r="B9241" t="s">
        <v>189</v>
      </c>
      <c r="C9241" t="s">
        <v>13638</v>
      </c>
      <c r="D9241" t="s">
        <v>45963</v>
      </c>
      <c r="H9241" t="s">
        <v>49855</v>
      </c>
      <c r="J9241" t="s">
        <v>85</v>
      </c>
      <c r="P9241" t="s">
        <v>50</v>
      </c>
      <c r="U9241" s="1">
        <v>44993</v>
      </c>
      <c r="V9241" s="1">
        <v>44993</v>
      </c>
      <c r="W9241" s="1">
        <v>45289.411805555559</v>
      </c>
      <c r="X9241" s="1">
        <v>45289.411805555559</v>
      </c>
      <c r="AC9241" t="s">
        <v>53</v>
      </c>
      <c r="AD9241">
        <v>1000000000</v>
      </c>
      <c r="AE9241" s="1">
        <v>37295</v>
      </c>
      <c r="AG9241" t="s">
        <v>49856</v>
      </c>
      <c r="AH9241" t="s">
        <v>51</v>
      </c>
      <c r="AJ9241" t="s">
        <v>53</v>
      </c>
      <c r="AO9241" t="s">
        <v>5443</v>
      </c>
      <c r="AP9241" s="1">
        <v>44993.513194444444</v>
      </c>
    </row>
    <row r="9242" spans="1:43" x14ac:dyDescent="0.35">
      <c r="A9242" t="s">
        <v>49857</v>
      </c>
      <c r="B9242" t="s">
        <v>42521</v>
      </c>
      <c r="C9242" t="s">
        <v>3912</v>
      </c>
      <c r="F9242">
        <v>17204143645</v>
      </c>
      <c r="H9242" t="s">
        <v>49857</v>
      </c>
      <c r="J9242" t="s">
        <v>18584</v>
      </c>
      <c r="M9242" t="s">
        <v>525</v>
      </c>
      <c r="N9242" t="s">
        <v>287</v>
      </c>
      <c r="O9242">
        <v>80018</v>
      </c>
      <c r="P9242" t="s">
        <v>50</v>
      </c>
      <c r="U9242" s="1">
        <v>44993</v>
      </c>
      <c r="V9242" s="1">
        <v>44993</v>
      </c>
      <c r="W9242" s="1">
        <v>44993.444444444445</v>
      </c>
      <c r="X9242" s="1">
        <v>44993.444444444445</v>
      </c>
      <c r="AC9242" t="s">
        <v>53</v>
      </c>
      <c r="AD9242">
        <v>2969543968</v>
      </c>
      <c r="AE9242" s="1">
        <v>40032.470138888886</v>
      </c>
      <c r="AF9242" t="s">
        <v>2327</v>
      </c>
      <c r="AG9242" t="s">
        <v>49858</v>
      </c>
      <c r="AH9242" t="s">
        <v>51</v>
      </c>
      <c r="AJ9242" t="s">
        <v>53</v>
      </c>
      <c r="AL9242" t="s">
        <v>78</v>
      </c>
      <c r="AO9242" t="s">
        <v>5443</v>
      </c>
      <c r="AP9242" s="1">
        <v>44993.443055555559</v>
      </c>
    </row>
    <row r="9243" spans="1:43" x14ac:dyDescent="0.35">
      <c r="A9243" t="s">
        <v>49859</v>
      </c>
      <c r="B9243" t="s">
        <v>49860</v>
      </c>
      <c r="C9243" t="s">
        <v>678</v>
      </c>
      <c r="H9243" t="s">
        <v>49859</v>
      </c>
      <c r="J9243" t="s">
        <v>6387</v>
      </c>
      <c r="K9243" t="s">
        <v>13097</v>
      </c>
      <c r="M9243" t="s">
        <v>5488</v>
      </c>
      <c r="N9243" t="s">
        <v>1515</v>
      </c>
      <c r="O9243" t="s">
        <v>13098</v>
      </c>
      <c r="P9243" t="s">
        <v>50</v>
      </c>
      <c r="U9243" s="1">
        <v>44993</v>
      </c>
      <c r="V9243" s="1">
        <v>44993</v>
      </c>
      <c r="AC9243" t="s">
        <v>53</v>
      </c>
      <c r="AD9243">
        <v>2969484892</v>
      </c>
      <c r="AE9243" s="1">
        <v>37756</v>
      </c>
      <c r="AG9243" t="s">
        <v>49861</v>
      </c>
      <c r="AH9243" t="s">
        <v>51</v>
      </c>
      <c r="AJ9243" t="s">
        <v>53</v>
      </c>
      <c r="AO9243" t="s">
        <v>8142</v>
      </c>
    </row>
    <row r="9244" spans="1:43" x14ac:dyDescent="0.35">
      <c r="A9244" t="s">
        <v>49862</v>
      </c>
      <c r="B9244" t="s">
        <v>49863</v>
      </c>
      <c r="C9244" t="s">
        <v>21914</v>
      </c>
      <c r="F9244" t="s">
        <v>49864</v>
      </c>
      <c r="H9244" t="s">
        <v>49865</v>
      </c>
      <c r="J9244" t="s">
        <v>49866</v>
      </c>
      <c r="N9244" t="s">
        <v>287</v>
      </c>
      <c r="O9244">
        <v>80128</v>
      </c>
      <c r="P9244" t="s">
        <v>50</v>
      </c>
      <c r="U9244" s="1">
        <v>44993</v>
      </c>
      <c r="V9244" s="1">
        <v>44993</v>
      </c>
      <c r="W9244" s="1">
        <v>44993.304861111108</v>
      </c>
      <c r="X9244" s="1">
        <v>44993.304861111108</v>
      </c>
      <c r="AC9244" t="s">
        <v>53</v>
      </c>
      <c r="AD9244">
        <v>2973320770</v>
      </c>
      <c r="AE9244" s="1">
        <v>45020.39166666667</v>
      </c>
      <c r="AF9244" t="s">
        <v>49867</v>
      </c>
      <c r="AG9244" t="s">
        <v>49868</v>
      </c>
      <c r="AH9244" t="s">
        <v>51</v>
      </c>
      <c r="AJ9244" t="s">
        <v>53</v>
      </c>
      <c r="AL9244" t="s">
        <v>68</v>
      </c>
      <c r="AO9244" t="s">
        <v>8142</v>
      </c>
    </row>
    <row r="9245" spans="1:43" x14ac:dyDescent="0.35">
      <c r="A9245" t="s">
        <v>49869</v>
      </c>
      <c r="B9245" t="s">
        <v>21832</v>
      </c>
      <c r="C9245" t="s">
        <v>49870</v>
      </c>
      <c r="H9245" t="s">
        <v>49871</v>
      </c>
      <c r="J9245" t="s">
        <v>49872</v>
      </c>
      <c r="P9245" t="s">
        <v>50</v>
      </c>
      <c r="U9245" s="1">
        <v>44993</v>
      </c>
      <c r="V9245" s="1">
        <v>44993</v>
      </c>
      <c r="AC9245" t="s">
        <v>53</v>
      </c>
      <c r="AD9245">
        <v>2969475309</v>
      </c>
      <c r="AE9245" s="1">
        <v>37159</v>
      </c>
      <c r="AG9245" t="s">
        <v>49873</v>
      </c>
      <c r="AH9245" t="s">
        <v>51</v>
      </c>
      <c r="AJ9245" t="s">
        <v>53</v>
      </c>
      <c r="AO9245" t="s">
        <v>8142</v>
      </c>
    </row>
    <row r="9246" spans="1:43" x14ac:dyDescent="0.35">
      <c r="A9246" t="s">
        <v>49874</v>
      </c>
      <c r="B9246" t="s">
        <v>49875</v>
      </c>
      <c r="C9246" t="s">
        <v>2664</v>
      </c>
      <c r="F9246" t="s">
        <v>49876</v>
      </c>
      <c r="H9246" t="s">
        <v>49874</v>
      </c>
      <c r="J9246" t="s">
        <v>49877</v>
      </c>
      <c r="K9246" t="s">
        <v>49878</v>
      </c>
      <c r="M9246" t="s">
        <v>154</v>
      </c>
      <c r="N9246" t="s">
        <v>65</v>
      </c>
      <c r="O9246">
        <v>80631</v>
      </c>
      <c r="P9246" t="s">
        <v>50</v>
      </c>
      <c r="U9246" s="1">
        <v>44993</v>
      </c>
      <c r="V9246" s="1">
        <v>44993</v>
      </c>
      <c r="W9246" s="1">
        <v>44993.754166666666</v>
      </c>
      <c r="X9246" s="1">
        <v>44993.754166666666</v>
      </c>
      <c r="AC9246" t="s">
        <v>53</v>
      </c>
      <c r="AD9246">
        <v>2973320930</v>
      </c>
      <c r="AE9246" s="1">
        <v>45020.510416666664</v>
      </c>
      <c r="AG9246" t="s">
        <v>49879</v>
      </c>
      <c r="AH9246" t="s">
        <v>51</v>
      </c>
      <c r="AJ9246" t="s">
        <v>53</v>
      </c>
      <c r="AL9246" t="s">
        <v>68</v>
      </c>
      <c r="AO9246" t="s">
        <v>5443</v>
      </c>
      <c r="AP9246" s="1">
        <v>44994.739583333336</v>
      </c>
      <c r="AQ9246" s="1">
        <v>44994.744444444441</v>
      </c>
    </row>
    <row r="9247" spans="1:43" x14ac:dyDescent="0.35">
      <c r="A9247" t="s">
        <v>49880</v>
      </c>
      <c r="B9247" t="s">
        <v>49881</v>
      </c>
      <c r="C9247" t="s">
        <v>49882</v>
      </c>
      <c r="F9247" t="s">
        <v>49883</v>
      </c>
      <c r="H9247" t="s">
        <v>49880</v>
      </c>
      <c r="J9247" t="s">
        <v>28258</v>
      </c>
      <c r="N9247" t="s">
        <v>10540</v>
      </c>
      <c r="O9247">
        <v>38125</v>
      </c>
      <c r="P9247" t="s">
        <v>50</v>
      </c>
      <c r="U9247" s="1">
        <v>44994</v>
      </c>
      <c r="V9247" s="1">
        <v>44994</v>
      </c>
      <c r="AC9247" t="s">
        <v>53</v>
      </c>
      <c r="AD9247">
        <v>2969476832</v>
      </c>
      <c r="AE9247" s="1">
        <v>37243</v>
      </c>
      <c r="AG9247" t="s">
        <v>49884</v>
      </c>
      <c r="AH9247" t="s">
        <v>51</v>
      </c>
      <c r="AJ9247" t="s">
        <v>53</v>
      </c>
      <c r="AO9247" t="s">
        <v>8142</v>
      </c>
    </row>
    <row r="9248" spans="1:43" x14ac:dyDescent="0.35">
      <c r="A9248" t="s">
        <v>49885</v>
      </c>
      <c r="B9248" t="s">
        <v>49886</v>
      </c>
      <c r="C9248" t="s">
        <v>6384</v>
      </c>
      <c r="F9248" t="s">
        <v>49887</v>
      </c>
      <c r="H9248" t="s">
        <v>49888</v>
      </c>
      <c r="I9248" t="s">
        <v>464</v>
      </c>
      <c r="J9248" t="s">
        <v>6387</v>
      </c>
      <c r="K9248" t="s">
        <v>49889</v>
      </c>
      <c r="M9248" t="s">
        <v>49890</v>
      </c>
      <c r="N9248" t="s">
        <v>4353</v>
      </c>
      <c r="O9248">
        <v>97526</v>
      </c>
      <c r="P9248" t="s">
        <v>50</v>
      </c>
      <c r="U9248" s="1">
        <v>44994</v>
      </c>
      <c r="V9248" s="1">
        <v>44994</v>
      </c>
      <c r="AC9248" t="s">
        <v>53</v>
      </c>
      <c r="AD9248">
        <v>2969484892</v>
      </c>
      <c r="AE9248" s="1">
        <v>37756</v>
      </c>
      <c r="AG9248" t="s">
        <v>49891</v>
      </c>
      <c r="AH9248" t="s">
        <v>51</v>
      </c>
      <c r="AJ9248" t="s">
        <v>53</v>
      </c>
      <c r="AO9248" t="s">
        <v>8142</v>
      </c>
    </row>
    <row r="9249" spans="1:43" x14ac:dyDescent="0.35">
      <c r="A9249" t="s">
        <v>49892</v>
      </c>
      <c r="B9249" t="s">
        <v>49893</v>
      </c>
      <c r="C9249" t="s">
        <v>49894</v>
      </c>
      <c r="F9249" t="s">
        <v>49895</v>
      </c>
      <c r="H9249" t="s">
        <v>49892</v>
      </c>
      <c r="J9249" t="s">
        <v>11720</v>
      </c>
      <c r="K9249" t="s">
        <v>3548</v>
      </c>
      <c r="M9249" t="s">
        <v>525</v>
      </c>
      <c r="N9249" t="s">
        <v>65</v>
      </c>
      <c r="O9249">
        <v>80019</v>
      </c>
      <c r="P9249" t="s">
        <v>50</v>
      </c>
      <c r="U9249" s="1">
        <v>44994</v>
      </c>
      <c r="V9249" s="1">
        <v>44994</v>
      </c>
      <c r="W9249" s="1">
        <v>44994.426388888889</v>
      </c>
      <c r="X9249" s="1">
        <v>44994.426388888889</v>
      </c>
      <c r="AC9249" t="s">
        <v>53</v>
      </c>
      <c r="AD9249">
        <v>2969472760</v>
      </c>
      <c r="AE9249" s="1">
        <v>36916.71597222222</v>
      </c>
      <c r="AG9249" t="s">
        <v>49896</v>
      </c>
      <c r="AH9249" t="s">
        <v>51</v>
      </c>
      <c r="AJ9249" t="s">
        <v>53</v>
      </c>
      <c r="AL9249" t="s">
        <v>78</v>
      </c>
      <c r="AO9249" t="s">
        <v>5443</v>
      </c>
      <c r="AP9249" s="1">
        <v>45072.369444444441</v>
      </c>
    </row>
    <row r="9250" spans="1:43" x14ac:dyDescent="0.35">
      <c r="A9250" t="s">
        <v>49897</v>
      </c>
      <c r="B9250" t="s">
        <v>12444</v>
      </c>
      <c r="C9250" t="s">
        <v>1540</v>
      </c>
      <c r="F9250" t="s">
        <v>49898</v>
      </c>
      <c r="H9250" t="s">
        <v>49897</v>
      </c>
      <c r="J9250" t="s">
        <v>49899</v>
      </c>
      <c r="K9250" t="s">
        <v>49900</v>
      </c>
      <c r="M9250" t="s">
        <v>545</v>
      </c>
      <c r="N9250" t="s">
        <v>253</v>
      </c>
      <c r="O9250">
        <v>88005</v>
      </c>
      <c r="P9250" t="s">
        <v>50</v>
      </c>
      <c r="U9250" s="1">
        <v>44994</v>
      </c>
      <c r="V9250" s="1">
        <v>44994</v>
      </c>
      <c r="W9250" s="1">
        <v>44994.430555555555</v>
      </c>
      <c r="X9250" s="1">
        <v>44994.430555555555</v>
      </c>
      <c r="AC9250" t="s">
        <v>51</v>
      </c>
      <c r="AD9250">
        <v>2969524601</v>
      </c>
      <c r="AE9250" s="1">
        <v>39188.720833333333</v>
      </c>
      <c r="AF9250" t="s">
        <v>49901</v>
      </c>
      <c r="AG9250" t="s">
        <v>49902</v>
      </c>
      <c r="AH9250" t="s">
        <v>51</v>
      </c>
      <c r="AJ9250" t="s">
        <v>53</v>
      </c>
      <c r="AL9250" t="s">
        <v>68</v>
      </c>
      <c r="AO9250" t="s">
        <v>5443</v>
      </c>
      <c r="AP9250" s="1">
        <v>45407.315972222219</v>
      </c>
      <c r="AQ9250" s="1">
        <v>45356.477083333331</v>
      </c>
    </row>
    <row r="9251" spans="1:43" x14ac:dyDescent="0.35">
      <c r="A9251" t="s">
        <v>49903</v>
      </c>
      <c r="B9251" t="s">
        <v>49904</v>
      </c>
      <c r="C9251" t="s">
        <v>49905</v>
      </c>
      <c r="F9251" t="s">
        <v>49906</v>
      </c>
      <c r="H9251" t="s">
        <v>49903</v>
      </c>
      <c r="J9251" t="s">
        <v>49907</v>
      </c>
      <c r="K9251" t="s">
        <v>49908</v>
      </c>
      <c r="M9251" t="s">
        <v>4539</v>
      </c>
      <c r="N9251" t="s">
        <v>213</v>
      </c>
      <c r="O9251">
        <v>80750</v>
      </c>
      <c r="P9251" t="s">
        <v>50</v>
      </c>
      <c r="U9251" s="1">
        <v>44994</v>
      </c>
      <c r="V9251" s="1">
        <v>44994</v>
      </c>
      <c r="W9251" s="1">
        <v>44994.455555555556</v>
      </c>
      <c r="X9251" s="1">
        <v>44994.455555555556</v>
      </c>
      <c r="AC9251" t="s">
        <v>53</v>
      </c>
      <c r="AD9251">
        <v>2969475458</v>
      </c>
      <c r="AE9251" s="1">
        <v>37166.661111111112</v>
      </c>
      <c r="AF9251" t="s">
        <v>49909</v>
      </c>
      <c r="AG9251" t="s">
        <v>49910</v>
      </c>
      <c r="AH9251" t="s">
        <v>51</v>
      </c>
      <c r="AJ9251" t="s">
        <v>53</v>
      </c>
      <c r="AL9251" t="s">
        <v>68</v>
      </c>
      <c r="AO9251" t="s">
        <v>5443</v>
      </c>
      <c r="AP9251" s="1">
        <v>45394.606944444444</v>
      </c>
      <c r="AQ9251" s="1">
        <v>45316.579861111109</v>
      </c>
    </row>
    <row r="9252" spans="1:43" x14ac:dyDescent="0.35">
      <c r="A9252" t="s">
        <v>49911</v>
      </c>
      <c r="B9252" t="s">
        <v>49912</v>
      </c>
      <c r="C9252" t="s">
        <v>2016</v>
      </c>
      <c r="F9252" t="s">
        <v>49913</v>
      </c>
      <c r="H9252" t="s">
        <v>49911</v>
      </c>
      <c r="J9252" t="s">
        <v>49914</v>
      </c>
      <c r="K9252" t="s">
        <v>49915</v>
      </c>
      <c r="M9252" t="s">
        <v>5907</v>
      </c>
      <c r="N9252" t="s">
        <v>65</v>
      </c>
      <c r="O9252">
        <v>80550</v>
      </c>
      <c r="P9252" t="s">
        <v>50</v>
      </c>
      <c r="U9252" s="1">
        <v>44994</v>
      </c>
      <c r="V9252" s="1">
        <v>44994</v>
      </c>
      <c r="W9252" s="1">
        <v>44994.422222222223</v>
      </c>
      <c r="X9252" s="1">
        <v>44994.422222222223</v>
      </c>
      <c r="AC9252" t="s">
        <v>53</v>
      </c>
      <c r="AD9252">
        <v>2969879708</v>
      </c>
      <c r="AE9252" s="1">
        <v>43565.4</v>
      </c>
      <c r="AF9252" t="s">
        <v>25194</v>
      </c>
      <c r="AG9252" t="s">
        <v>49916</v>
      </c>
      <c r="AH9252" t="s">
        <v>51</v>
      </c>
      <c r="AJ9252" t="s">
        <v>53</v>
      </c>
      <c r="AL9252" t="s">
        <v>68</v>
      </c>
      <c r="AO9252" t="s">
        <v>5443</v>
      </c>
      <c r="AP9252" s="1">
        <v>44994.448611111111</v>
      </c>
      <c r="AQ9252" s="1">
        <v>44994.439583333333</v>
      </c>
    </row>
    <row r="9253" spans="1:43" x14ac:dyDescent="0.35">
      <c r="A9253" t="s">
        <v>49917</v>
      </c>
      <c r="B9253" t="s">
        <v>23782</v>
      </c>
      <c r="C9253" t="s">
        <v>49918</v>
      </c>
      <c r="F9253" t="s">
        <v>49919</v>
      </c>
      <c r="H9253" t="s">
        <v>49917</v>
      </c>
      <c r="J9253" t="s">
        <v>3478</v>
      </c>
      <c r="K9253" t="s">
        <v>32404</v>
      </c>
      <c r="M9253" t="s">
        <v>137</v>
      </c>
      <c r="N9253" t="s">
        <v>65</v>
      </c>
      <c r="O9253">
        <v>80216</v>
      </c>
      <c r="P9253" t="s">
        <v>50</v>
      </c>
      <c r="U9253" s="1">
        <v>44994</v>
      </c>
      <c r="V9253" s="1">
        <v>44994</v>
      </c>
      <c r="W9253" s="1">
        <v>44994.272222222222</v>
      </c>
      <c r="X9253" s="1">
        <v>44994.272222222222</v>
      </c>
      <c r="AC9253" t="s">
        <v>53</v>
      </c>
      <c r="AD9253">
        <v>2969475096</v>
      </c>
      <c r="AE9253" s="1">
        <v>37141</v>
      </c>
      <c r="AF9253" t="s">
        <v>4067</v>
      </c>
      <c r="AG9253" t="s">
        <v>49920</v>
      </c>
      <c r="AH9253" t="s">
        <v>51</v>
      </c>
      <c r="AJ9253" t="s">
        <v>53</v>
      </c>
      <c r="AL9253" t="s">
        <v>68</v>
      </c>
      <c r="AO9253" t="s">
        <v>5443</v>
      </c>
      <c r="AP9253" s="1">
        <v>44994.271527777775</v>
      </c>
    </row>
    <row r="9254" spans="1:43" x14ac:dyDescent="0.35">
      <c r="A9254" t="s">
        <v>49921</v>
      </c>
      <c r="B9254" t="s">
        <v>49922</v>
      </c>
      <c r="C9254" t="s">
        <v>338</v>
      </c>
      <c r="F9254" t="s">
        <v>49923</v>
      </c>
      <c r="H9254" t="s">
        <v>49921</v>
      </c>
      <c r="J9254" t="s">
        <v>49924</v>
      </c>
      <c r="K9254" t="s">
        <v>49925</v>
      </c>
      <c r="M9254" t="s">
        <v>154</v>
      </c>
      <c r="N9254" t="s">
        <v>65</v>
      </c>
      <c r="O9254">
        <v>80634</v>
      </c>
      <c r="P9254" t="s">
        <v>50</v>
      </c>
      <c r="U9254" s="1">
        <v>44994</v>
      </c>
      <c r="V9254" s="1">
        <v>44994</v>
      </c>
      <c r="W9254" s="1">
        <v>44994.398611111108</v>
      </c>
      <c r="X9254" s="1">
        <v>44994.398611111108</v>
      </c>
      <c r="AC9254" t="s">
        <v>51</v>
      </c>
      <c r="AD9254">
        <v>2969754655</v>
      </c>
      <c r="AE9254" s="1">
        <v>42968.598611111112</v>
      </c>
      <c r="AF9254" t="s">
        <v>49926</v>
      </c>
      <c r="AG9254" t="s">
        <v>49927</v>
      </c>
      <c r="AH9254" t="s">
        <v>51</v>
      </c>
      <c r="AJ9254" t="s">
        <v>53</v>
      </c>
      <c r="AL9254" t="s">
        <v>68</v>
      </c>
      <c r="AO9254" t="s">
        <v>5443</v>
      </c>
      <c r="AP9254" s="1">
        <v>44995.640972222223</v>
      </c>
      <c r="AQ9254" s="1">
        <v>44995.633333333331</v>
      </c>
    </row>
    <row r="9255" spans="1:43" x14ac:dyDescent="0.35">
      <c r="A9255" t="s">
        <v>49928</v>
      </c>
      <c r="B9255" t="s">
        <v>49929</v>
      </c>
      <c r="C9255" t="s">
        <v>49930</v>
      </c>
      <c r="F9255" t="s">
        <v>49931</v>
      </c>
      <c r="H9255" t="s">
        <v>49928</v>
      </c>
      <c r="J9255" t="s">
        <v>49932</v>
      </c>
      <c r="K9255" t="s">
        <v>49933</v>
      </c>
      <c r="M9255" t="s">
        <v>172</v>
      </c>
      <c r="N9255" t="s">
        <v>65</v>
      </c>
      <c r="O9255">
        <v>81626</v>
      </c>
      <c r="P9255" t="s">
        <v>50</v>
      </c>
      <c r="U9255" s="1">
        <v>44994</v>
      </c>
      <c r="V9255" s="1">
        <v>44994</v>
      </c>
      <c r="W9255" s="1">
        <v>44994.461111111108</v>
      </c>
      <c r="X9255" s="1">
        <v>44994.461111111108</v>
      </c>
      <c r="AC9255" t="s">
        <v>51</v>
      </c>
      <c r="AD9255">
        <v>2972831347</v>
      </c>
      <c r="AE9255" s="1">
        <v>44994.463888888888</v>
      </c>
      <c r="AF9255" t="s">
        <v>49934</v>
      </c>
      <c r="AG9255" t="s">
        <v>49935</v>
      </c>
      <c r="AH9255" t="s">
        <v>51</v>
      </c>
      <c r="AJ9255" t="s">
        <v>53</v>
      </c>
      <c r="AL9255" t="s">
        <v>68</v>
      </c>
      <c r="AO9255" t="s">
        <v>5443</v>
      </c>
      <c r="AP9255" s="1">
        <v>44994.46597222222</v>
      </c>
      <c r="AQ9255" s="1">
        <v>44994.470833333333</v>
      </c>
    </row>
    <row r="9256" spans="1:43" x14ac:dyDescent="0.35">
      <c r="A9256" t="s">
        <v>49936</v>
      </c>
      <c r="B9256" t="s">
        <v>903</v>
      </c>
      <c r="C9256" t="s">
        <v>49937</v>
      </c>
      <c r="F9256" t="s">
        <v>49938</v>
      </c>
      <c r="H9256" t="s">
        <v>49936</v>
      </c>
      <c r="J9256" t="s">
        <v>49939</v>
      </c>
      <c r="K9256" t="s">
        <v>49940</v>
      </c>
      <c r="M9256" t="s">
        <v>753</v>
      </c>
      <c r="N9256" t="s">
        <v>798</v>
      </c>
      <c r="O9256">
        <v>79928</v>
      </c>
      <c r="P9256" t="s">
        <v>50</v>
      </c>
      <c r="U9256" s="1">
        <v>44994</v>
      </c>
      <c r="V9256" s="1">
        <v>44994</v>
      </c>
      <c r="W9256" s="1">
        <v>44994.411111111112</v>
      </c>
      <c r="X9256" s="1">
        <v>44994.411111111112</v>
      </c>
      <c r="AC9256" t="s">
        <v>53</v>
      </c>
      <c r="AD9256">
        <v>2972039581</v>
      </c>
      <c r="AE9256" s="1">
        <v>44519.213194444441</v>
      </c>
      <c r="AF9256" t="s">
        <v>49941</v>
      </c>
      <c r="AG9256" t="s">
        <v>49942</v>
      </c>
      <c r="AH9256" t="s">
        <v>51</v>
      </c>
      <c r="AJ9256" t="s">
        <v>53</v>
      </c>
      <c r="AL9256" t="s">
        <v>68</v>
      </c>
      <c r="AO9256" t="s">
        <v>5443</v>
      </c>
      <c r="AP9256" s="1">
        <v>45450.587500000001</v>
      </c>
      <c r="AQ9256" s="1">
        <v>45450.568055555559</v>
      </c>
    </row>
    <row r="9257" spans="1:43" x14ac:dyDescent="0.35">
      <c r="A9257" t="s">
        <v>49943</v>
      </c>
      <c r="B9257" t="s">
        <v>49944</v>
      </c>
      <c r="C9257" t="s">
        <v>45758</v>
      </c>
      <c r="F9257" t="s">
        <v>49945</v>
      </c>
      <c r="H9257" t="s">
        <v>49943</v>
      </c>
      <c r="J9257" t="s">
        <v>41332</v>
      </c>
      <c r="K9257" t="s">
        <v>4782</v>
      </c>
      <c r="M9257" t="s">
        <v>545</v>
      </c>
      <c r="N9257" t="s">
        <v>253</v>
      </c>
      <c r="O9257">
        <v>88001</v>
      </c>
      <c r="P9257" t="s">
        <v>50</v>
      </c>
      <c r="U9257" s="1">
        <v>44994</v>
      </c>
      <c r="V9257" s="1">
        <v>44994</v>
      </c>
      <c r="W9257" s="1">
        <v>44994.444444444445</v>
      </c>
      <c r="X9257" s="1">
        <v>44994.444444444445</v>
      </c>
      <c r="AC9257" t="s">
        <v>51</v>
      </c>
      <c r="AD9257">
        <v>2969479051</v>
      </c>
      <c r="AE9257" s="1">
        <v>37371</v>
      </c>
      <c r="AF9257" t="s">
        <v>4784</v>
      </c>
      <c r="AG9257" t="s">
        <v>49946</v>
      </c>
      <c r="AH9257" t="s">
        <v>51</v>
      </c>
      <c r="AJ9257" t="s">
        <v>53</v>
      </c>
      <c r="AL9257" t="s">
        <v>68</v>
      </c>
      <c r="AO9257" t="s">
        <v>5443</v>
      </c>
      <c r="AP9257" s="1">
        <v>44994.675000000003</v>
      </c>
    </row>
    <row r="9258" spans="1:43" x14ac:dyDescent="0.35">
      <c r="A9258" t="s">
        <v>49947</v>
      </c>
      <c r="B9258" t="s">
        <v>14019</v>
      </c>
      <c r="C9258" t="s">
        <v>49948</v>
      </c>
      <c r="F9258" t="s">
        <v>49949</v>
      </c>
      <c r="H9258" t="s">
        <v>49947</v>
      </c>
      <c r="J9258" t="s">
        <v>49950</v>
      </c>
      <c r="K9258" t="s">
        <v>49951</v>
      </c>
      <c r="M9258" t="s">
        <v>753</v>
      </c>
      <c r="N9258" t="s">
        <v>798</v>
      </c>
      <c r="O9258">
        <v>79938</v>
      </c>
      <c r="P9258" t="s">
        <v>50</v>
      </c>
      <c r="U9258" s="1">
        <v>44994</v>
      </c>
      <c r="V9258" s="1">
        <v>44994</v>
      </c>
      <c r="W9258" s="1">
        <v>44994.520833333336</v>
      </c>
      <c r="X9258" s="1">
        <v>44994.520833333336</v>
      </c>
      <c r="AC9258" t="s">
        <v>51</v>
      </c>
      <c r="AD9258">
        <v>2969757656</v>
      </c>
      <c r="AE9258" s="1">
        <v>42996.335416666669</v>
      </c>
      <c r="AF9258" t="s">
        <v>11000</v>
      </c>
      <c r="AG9258" t="s">
        <v>49952</v>
      </c>
      <c r="AH9258" t="s">
        <v>51</v>
      </c>
      <c r="AJ9258" t="s">
        <v>53</v>
      </c>
      <c r="AL9258" t="s">
        <v>68</v>
      </c>
      <c r="AO9258" t="s">
        <v>5443</v>
      </c>
      <c r="AP9258" s="1">
        <v>45449.419444444444</v>
      </c>
      <c r="AQ9258" s="1">
        <v>45449.415972222225</v>
      </c>
    </row>
    <row r="9259" spans="1:43" x14ac:dyDescent="0.35">
      <c r="A9259" t="s">
        <v>49953</v>
      </c>
      <c r="B9259" t="s">
        <v>24815</v>
      </c>
      <c r="C9259" t="s">
        <v>7528</v>
      </c>
      <c r="F9259" t="s">
        <v>49954</v>
      </c>
      <c r="H9259" t="s">
        <v>49953</v>
      </c>
      <c r="J9259" t="s">
        <v>49955</v>
      </c>
      <c r="K9259" t="s">
        <v>49956</v>
      </c>
      <c r="M9259" t="s">
        <v>753</v>
      </c>
      <c r="N9259" t="s">
        <v>798</v>
      </c>
      <c r="O9259">
        <v>79927</v>
      </c>
      <c r="P9259" t="s">
        <v>50</v>
      </c>
      <c r="U9259" s="1">
        <v>44994</v>
      </c>
      <c r="V9259" s="1">
        <v>44994</v>
      </c>
      <c r="W9259" s="1">
        <v>44994.637499999997</v>
      </c>
      <c r="X9259" s="1">
        <v>44994.637499999997</v>
      </c>
      <c r="AC9259" t="s">
        <v>51</v>
      </c>
      <c r="AD9259">
        <v>2969768782</v>
      </c>
      <c r="AE9259" s="1">
        <v>43080.451388888891</v>
      </c>
      <c r="AF9259" t="s">
        <v>49957</v>
      </c>
      <c r="AG9259" t="s">
        <v>49958</v>
      </c>
      <c r="AH9259" t="s">
        <v>51</v>
      </c>
      <c r="AJ9259" t="s">
        <v>53</v>
      </c>
      <c r="AL9259" t="s">
        <v>68</v>
      </c>
      <c r="AO9259" t="s">
        <v>5443</v>
      </c>
      <c r="AP9259" s="1">
        <v>45455.628472222219</v>
      </c>
      <c r="AQ9259" s="1">
        <v>45455.621527777781</v>
      </c>
    </row>
    <row r="9260" spans="1:43" x14ac:dyDescent="0.35">
      <c r="A9260" t="s">
        <v>49959</v>
      </c>
      <c r="B9260" t="s">
        <v>49960</v>
      </c>
      <c r="C9260" t="s">
        <v>860</v>
      </c>
      <c r="F9260" t="s">
        <v>49961</v>
      </c>
      <c r="H9260" t="s">
        <v>49959</v>
      </c>
      <c r="J9260" t="s">
        <v>49962</v>
      </c>
      <c r="K9260" t="s">
        <v>49963</v>
      </c>
      <c r="M9260" t="s">
        <v>11884</v>
      </c>
      <c r="N9260" t="s">
        <v>65</v>
      </c>
      <c r="O9260">
        <v>81101</v>
      </c>
      <c r="P9260" t="s">
        <v>50</v>
      </c>
      <c r="U9260" s="1">
        <v>44994</v>
      </c>
      <c r="V9260" s="1">
        <v>44994</v>
      </c>
      <c r="W9260" s="1">
        <v>44994.6</v>
      </c>
      <c r="X9260" s="1">
        <v>44994.6</v>
      </c>
      <c r="AC9260" t="s">
        <v>53</v>
      </c>
      <c r="AD9260">
        <v>2970020780</v>
      </c>
      <c r="AE9260" s="1">
        <v>44140.500694444447</v>
      </c>
      <c r="AF9260" t="s">
        <v>49964</v>
      </c>
      <c r="AG9260" t="s">
        <v>49965</v>
      </c>
      <c r="AH9260" t="s">
        <v>51</v>
      </c>
      <c r="AJ9260" t="s">
        <v>53</v>
      </c>
      <c r="AL9260" t="s">
        <v>68</v>
      </c>
      <c r="AO9260" t="s">
        <v>5443</v>
      </c>
      <c r="AP9260" s="1">
        <v>45264.71597222222</v>
      </c>
      <c r="AQ9260" s="1">
        <v>45264.71597222222</v>
      </c>
    </row>
    <row r="9261" spans="1:43" x14ac:dyDescent="0.35">
      <c r="A9261" t="s">
        <v>49966</v>
      </c>
      <c r="B9261" t="s">
        <v>49256</v>
      </c>
      <c r="C9261" t="s">
        <v>34374</v>
      </c>
      <c r="F9261" t="s">
        <v>49967</v>
      </c>
      <c r="H9261" t="s">
        <v>49968</v>
      </c>
      <c r="J9261" t="s">
        <v>42594</v>
      </c>
      <c r="K9261" t="s">
        <v>49969</v>
      </c>
      <c r="M9261" t="s">
        <v>137</v>
      </c>
      <c r="N9261" t="s">
        <v>65</v>
      </c>
      <c r="O9261">
        <v>80249</v>
      </c>
      <c r="P9261" t="s">
        <v>50</v>
      </c>
      <c r="U9261" s="1">
        <v>44994</v>
      </c>
      <c r="V9261" s="1">
        <v>44994</v>
      </c>
      <c r="W9261" s="1">
        <v>44994.509722222225</v>
      </c>
      <c r="X9261" s="1">
        <v>44994.509722222225</v>
      </c>
      <c r="AC9261" t="s">
        <v>53</v>
      </c>
      <c r="AD9261">
        <v>2969670756</v>
      </c>
      <c r="AE9261" s="1">
        <v>42165.286111111112</v>
      </c>
      <c r="AF9261" t="s">
        <v>12241</v>
      </c>
      <c r="AG9261" t="s">
        <v>49970</v>
      </c>
      <c r="AH9261" t="s">
        <v>51</v>
      </c>
      <c r="AJ9261" t="s">
        <v>53</v>
      </c>
      <c r="AL9261" t="s">
        <v>68</v>
      </c>
      <c r="AO9261" t="s">
        <v>5443</v>
      </c>
      <c r="AP9261" s="1">
        <v>45160.666666666664</v>
      </c>
    </row>
    <row r="9262" spans="1:43" x14ac:dyDescent="0.35">
      <c r="A9262" t="s">
        <v>49971</v>
      </c>
      <c r="B9262" t="s">
        <v>8073</v>
      </c>
      <c r="C9262" t="s">
        <v>3349</v>
      </c>
      <c r="F9262">
        <v>5756944024</v>
      </c>
      <c r="H9262" t="s">
        <v>49971</v>
      </c>
      <c r="J9262" t="s">
        <v>49972</v>
      </c>
      <c r="K9262" t="s">
        <v>49973</v>
      </c>
      <c r="M9262" t="s">
        <v>14094</v>
      </c>
      <c r="N9262" t="s">
        <v>253</v>
      </c>
      <c r="O9262">
        <v>88030</v>
      </c>
      <c r="P9262" t="s">
        <v>50</v>
      </c>
      <c r="U9262" s="1">
        <v>44994</v>
      </c>
      <c r="V9262" s="1">
        <v>44994</v>
      </c>
      <c r="W9262" s="1">
        <v>44994.923611111109</v>
      </c>
      <c r="X9262" s="1">
        <v>44994.923611111109</v>
      </c>
      <c r="AC9262" t="s">
        <v>53</v>
      </c>
      <c r="AD9262">
        <v>1000000001</v>
      </c>
      <c r="AE9262" s="1">
        <v>39973.351388888892</v>
      </c>
      <c r="AF9262" t="s">
        <v>3377</v>
      </c>
      <c r="AG9262" t="s">
        <v>49974</v>
      </c>
      <c r="AH9262" t="s">
        <v>51</v>
      </c>
      <c r="AJ9262" t="s">
        <v>53</v>
      </c>
      <c r="AL9262" t="s">
        <v>78</v>
      </c>
      <c r="AO9262" t="s">
        <v>5443</v>
      </c>
      <c r="AP9262" s="1">
        <v>45208.692361111112</v>
      </c>
      <c r="AQ9262" s="1">
        <v>45195.472916666666</v>
      </c>
    </row>
    <row r="9263" spans="1:43" x14ac:dyDescent="0.35">
      <c r="A9263" t="s">
        <v>49975</v>
      </c>
      <c r="B9263" t="s">
        <v>49976</v>
      </c>
      <c r="C9263" t="s">
        <v>5318</v>
      </c>
      <c r="F9263" t="s">
        <v>49977</v>
      </c>
      <c r="H9263" t="s">
        <v>49975</v>
      </c>
      <c r="J9263" t="s">
        <v>49978</v>
      </c>
      <c r="K9263" t="s">
        <v>49979</v>
      </c>
      <c r="M9263" t="s">
        <v>24508</v>
      </c>
      <c r="N9263" t="s">
        <v>65</v>
      </c>
      <c r="O9263">
        <v>81120</v>
      </c>
      <c r="P9263" t="s">
        <v>50</v>
      </c>
      <c r="U9263" s="1">
        <v>44994</v>
      </c>
      <c r="V9263" s="1">
        <v>44994</v>
      </c>
      <c r="W9263" s="1">
        <v>44994.522222222222</v>
      </c>
      <c r="X9263" s="1">
        <v>44994.522222222222</v>
      </c>
      <c r="AC9263" t="s">
        <v>53</v>
      </c>
      <c r="AD9263">
        <v>1000000001</v>
      </c>
      <c r="AE9263" s="1">
        <v>39973.351388888892</v>
      </c>
      <c r="AF9263" t="s">
        <v>3377</v>
      </c>
      <c r="AG9263" t="s">
        <v>49980</v>
      </c>
      <c r="AH9263" t="s">
        <v>51</v>
      </c>
      <c r="AJ9263" t="s">
        <v>53</v>
      </c>
      <c r="AL9263" t="s">
        <v>78</v>
      </c>
      <c r="AO9263" t="s">
        <v>5443</v>
      </c>
      <c r="AP9263" s="1">
        <v>45078.402083333334</v>
      </c>
    </row>
    <row r="9264" spans="1:43" x14ac:dyDescent="0.35">
      <c r="A9264" t="s">
        <v>49981</v>
      </c>
      <c r="B9264" t="s">
        <v>11164</v>
      </c>
      <c r="C9264" t="s">
        <v>12800</v>
      </c>
      <c r="H9264" t="s">
        <v>49982</v>
      </c>
      <c r="J9264" t="s">
        <v>92</v>
      </c>
      <c r="P9264" t="s">
        <v>50</v>
      </c>
      <c r="U9264" s="1">
        <v>44994</v>
      </c>
      <c r="V9264" s="1">
        <v>44994</v>
      </c>
      <c r="W9264" s="1">
        <v>44994.745138888888</v>
      </c>
      <c r="X9264" s="1">
        <v>44994.745138888888</v>
      </c>
      <c r="AC9264" t="s">
        <v>53</v>
      </c>
      <c r="AD9264">
        <v>2969475309</v>
      </c>
      <c r="AE9264" s="1">
        <v>37159</v>
      </c>
      <c r="AF9264" t="s">
        <v>1154</v>
      </c>
      <c r="AG9264" t="s">
        <v>49983</v>
      </c>
      <c r="AH9264" t="s">
        <v>51</v>
      </c>
      <c r="AJ9264" t="s">
        <v>53</v>
      </c>
      <c r="AL9264" t="s">
        <v>68</v>
      </c>
      <c r="AO9264" t="s">
        <v>5443</v>
      </c>
      <c r="AP9264" s="1">
        <v>45476.761805555558</v>
      </c>
      <c r="AQ9264" s="1">
        <v>45475.541666666664</v>
      </c>
    </row>
    <row r="9265" spans="1:43" x14ac:dyDescent="0.35">
      <c r="A9265" t="s">
        <v>49984</v>
      </c>
      <c r="B9265" t="s">
        <v>49985</v>
      </c>
      <c r="C9265" t="s">
        <v>42846</v>
      </c>
      <c r="F9265" t="s">
        <v>49986</v>
      </c>
      <c r="H9265" t="s">
        <v>49984</v>
      </c>
      <c r="J9265" t="s">
        <v>49987</v>
      </c>
      <c r="K9265" t="s">
        <v>49988</v>
      </c>
      <c r="M9265" t="s">
        <v>137</v>
      </c>
      <c r="N9265" t="s">
        <v>65</v>
      </c>
      <c r="O9265">
        <v>80222</v>
      </c>
      <c r="P9265" t="s">
        <v>50</v>
      </c>
      <c r="U9265" s="1">
        <v>44994</v>
      </c>
      <c r="V9265" s="1">
        <v>44994</v>
      </c>
      <c r="W9265" s="1">
        <v>44994.669444444444</v>
      </c>
      <c r="X9265" s="1">
        <v>44994.669444444444</v>
      </c>
      <c r="AC9265" t="s">
        <v>53</v>
      </c>
      <c r="AD9265">
        <v>2972407894</v>
      </c>
      <c r="AE9265" s="1">
        <v>44977.394444444442</v>
      </c>
      <c r="AF9265" t="s">
        <v>49989</v>
      </c>
      <c r="AG9265" t="s">
        <v>49990</v>
      </c>
      <c r="AH9265" t="s">
        <v>51</v>
      </c>
      <c r="AJ9265" t="s">
        <v>53</v>
      </c>
      <c r="AL9265" t="s">
        <v>68</v>
      </c>
      <c r="AO9265" t="s">
        <v>5443</v>
      </c>
      <c r="AP9265" s="1">
        <v>44994.738888888889</v>
      </c>
      <c r="AQ9265" s="1">
        <v>44994.709722222222</v>
      </c>
    </row>
    <row r="9266" spans="1:43" x14ac:dyDescent="0.35">
      <c r="A9266" t="s">
        <v>49991</v>
      </c>
      <c r="B9266" t="s">
        <v>25167</v>
      </c>
      <c r="C9266" t="s">
        <v>21051</v>
      </c>
      <c r="F9266" t="s">
        <v>25168</v>
      </c>
      <c r="H9266" t="s">
        <v>49991</v>
      </c>
      <c r="J9266" t="s">
        <v>25169</v>
      </c>
      <c r="K9266" t="s">
        <v>49992</v>
      </c>
      <c r="M9266" t="s">
        <v>154</v>
      </c>
      <c r="N9266" t="s">
        <v>65</v>
      </c>
      <c r="O9266">
        <v>80632</v>
      </c>
      <c r="P9266" t="s">
        <v>50</v>
      </c>
      <c r="U9266" s="1">
        <v>44994</v>
      </c>
      <c r="V9266" s="1">
        <v>44994</v>
      </c>
      <c r="W9266" s="1">
        <v>44994.455555555556</v>
      </c>
      <c r="X9266" s="1">
        <v>44994.455555555556</v>
      </c>
      <c r="AC9266" t="s">
        <v>51</v>
      </c>
      <c r="AD9266">
        <v>2969781752</v>
      </c>
      <c r="AE9266" s="1">
        <v>43164.427777777775</v>
      </c>
      <c r="AF9266" t="s">
        <v>18018</v>
      </c>
      <c r="AG9266" t="s">
        <v>49993</v>
      </c>
      <c r="AH9266" t="s">
        <v>51</v>
      </c>
      <c r="AJ9266" t="s">
        <v>53</v>
      </c>
      <c r="AL9266" t="s">
        <v>68</v>
      </c>
      <c r="AO9266" t="s">
        <v>5443</v>
      </c>
      <c r="AP9266" s="1">
        <v>44995.540972222225</v>
      </c>
      <c r="AQ9266" s="1">
        <v>44995.54791666667</v>
      </c>
    </row>
    <row r="9267" spans="1:43" x14ac:dyDescent="0.35">
      <c r="A9267" t="s">
        <v>49994</v>
      </c>
      <c r="B9267" t="s">
        <v>49995</v>
      </c>
      <c r="C9267" t="s">
        <v>7964</v>
      </c>
      <c r="F9267" t="s">
        <v>49996</v>
      </c>
      <c r="H9267" t="s">
        <v>49997</v>
      </c>
      <c r="J9267" t="s">
        <v>47180</v>
      </c>
      <c r="K9267" t="s">
        <v>49998</v>
      </c>
      <c r="M9267" t="s">
        <v>19974</v>
      </c>
      <c r="N9267" t="s">
        <v>15700</v>
      </c>
      <c r="O9267">
        <v>31404</v>
      </c>
      <c r="P9267" t="s">
        <v>50</v>
      </c>
      <c r="U9267" s="1">
        <v>44995</v>
      </c>
      <c r="V9267" s="1">
        <v>44995</v>
      </c>
      <c r="AC9267" t="s">
        <v>53</v>
      </c>
      <c r="AD9267">
        <v>2969545691</v>
      </c>
      <c r="AE9267" s="1">
        <v>40101.513194444444</v>
      </c>
      <c r="AG9267" t="s">
        <v>49999</v>
      </c>
      <c r="AH9267" t="s">
        <v>51</v>
      </c>
      <c r="AJ9267" t="s">
        <v>53</v>
      </c>
      <c r="AO9267" t="s">
        <v>8142</v>
      </c>
    </row>
    <row r="9268" spans="1:43" x14ac:dyDescent="0.35">
      <c r="A9268" t="s">
        <v>50000</v>
      </c>
      <c r="B9268" t="s">
        <v>50001</v>
      </c>
      <c r="C9268" t="s">
        <v>4162</v>
      </c>
      <c r="F9268" t="s">
        <v>50002</v>
      </c>
      <c r="H9268" t="s">
        <v>50003</v>
      </c>
      <c r="J9268" t="s">
        <v>4293</v>
      </c>
      <c r="K9268" t="s">
        <v>50004</v>
      </c>
      <c r="M9268" t="s">
        <v>25325</v>
      </c>
      <c r="N9268" t="s">
        <v>2756</v>
      </c>
      <c r="O9268">
        <v>34994</v>
      </c>
      <c r="P9268" t="s">
        <v>50</v>
      </c>
      <c r="U9268" s="1">
        <v>44995</v>
      </c>
      <c r="V9268" s="1">
        <v>44995</v>
      </c>
      <c r="W9268" s="1">
        <v>44995.425000000003</v>
      </c>
      <c r="X9268" s="1">
        <v>44995.425000000003</v>
      </c>
      <c r="AC9268" t="s">
        <v>51</v>
      </c>
      <c r="AD9268">
        <v>2969634929</v>
      </c>
      <c r="AE9268" s="1">
        <v>41799.665972222225</v>
      </c>
      <c r="AF9268" t="s">
        <v>4296</v>
      </c>
      <c r="AG9268" t="s">
        <v>50005</v>
      </c>
      <c r="AH9268" t="s">
        <v>51</v>
      </c>
      <c r="AJ9268" t="s">
        <v>53</v>
      </c>
      <c r="AL9268" t="s">
        <v>68</v>
      </c>
      <c r="AO9268" t="s">
        <v>5443</v>
      </c>
      <c r="AP9268" s="1">
        <v>44995.424305555556</v>
      </c>
    </row>
    <row r="9269" spans="1:43" x14ac:dyDescent="0.35">
      <c r="A9269" t="s">
        <v>50006</v>
      </c>
      <c r="B9269" t="s">
        <v>23802</v>
      </c>
      <c r="C9269" t="s">
        <v>1098</v>
      </c>
      <c r="F9269" t="s">
        <v>50007</v>
      </c>
      <c r="H9269" t="s">
        <v>50006</v>
      </c>
      <c r="J9269" t="s">
        <v>50008</v>
      </c>
      <c r="K9269" t="s">
        <v>50009</v>
      </c>
      <c r="M9269" t="s">
        <v>137</v>
      </c>
      <c r="N9269" t="s">
        <v>65</v>
      </c>
      <c r="O9269">
        <v>80204</v>
      </c>
      <c r="P9269" t="s">
        <v>50</v>
      </c>
      <c r="U9269" s="1">
        <v>44995</v>
      </c>
      <c r="V9269" s="1">
        <v>44995</v>
      </c>
      <c r="W9269" s="1">
        <v>44995.731249999997</v>
      </c>
      <c r="X9269" s="1">
        <v>44995.731249999997</v>
      </c>
      <c r="AC9269" t="s">
        <v>53</v>
      </c>
      <c r="AD9269">
        <v>2972012916</v>
      </c>
      <c r="AE9269" s="1">
        <v>44465.602777777778</v>
      </c>
      <c r="AF9269" t="s">
        <v>50010</v>
      </c>
      <c r="AG9269" t="s">
        <v>50011</v>
      </c>
      <c r="AH9269" t="s">
        <v>51</v>
      </c>
      <c r="AJ9269" t="s">
        <v>53</v>
      </c>
      <c r="AL9269" t="s">
        <v>68</v>
      </c>
      <c r="AO9269" t="s">
        <v>5443</v>
      </c>
      <c r="AP9269" s="1">
        <v>44995.745833333334</v>
      </c>
      <c r="AQ9269" s="1">
        <v>44995.73541666667</v>
      </c>
    </row>
    <row r="9270" spans="1:43" x14ac:dyDescent="0.35">
      <c r="A9270" t="s">
        <v>50012</v>
      </c>
      <c r="B9270" t="s">
        <v>3728</v>
      </c>
      <c r="C9270" t="s">
        <v>50013</v>
      </c>
      <c r="F9270">
        <v>15754993045</v>
      </c>
      <c r="H9270" t="s">
        <v>50012</v>
      </c>
      <c r="J9270" t="s">
        <v>50014</v>
      </c>
      <c r="K9270" t="s">
        <v>50015</v>
      </c>
      <c r="M9270" t="s">
        <v>3678</v>
      </c>
      <c r="N9270" t="s">
        <v>501</v>
      </c>
      <c r="O9270">
        <v>88220</v>
      </c>
      <c r="P9270" t="s">
        <v>50</v>
      </c>
      <c r="U9270" s="1">
        <v>44995</v>
      </c>
      <c r="V9270" s="1">
        <v>44995</v>
      </c>
      <c r="W9270" s="1">
        <v>44995.455555555556</v>
      </c>
      <c r="X9270" s="1">
        <v>44995.455555555556</v>
      </c>
      <c r="AC9270" t="s">
        <v>53</v>
      </c>
      <c r="AD9270">
        <v>2972057054</v>
      </c>
      <c r="AE9270" s="1">
        <v>44613.081944444442</v>
      </c>
      <c r="AF9270" t="s">
        <v>50016</v>
      </c>
      <c r="AG9270" t="s">
        <v>50017</v>
      </c>
      <c r="AH9270" t="s">
        <v>51</v>
      </c>
      <c r="AJ9270" t="s">
        <v>53</v>
      </c>
      <c r="AL9270" t="s">
        <v>68</v>
      </c>
      <c r="AO9270" t="s">
        <v>8142</v>
      </c>
    </row>
    <row r="9271" spans="1:43" x14ac:dyDescent="0.35">
      <c r="A9271" t="s">
        <v>50018</v>
      </c>
      <c r="B9271" t="s">
        <v>3728</v>
      </c>
      <c r="C9271" t="s">
        <v>50013</v>
      </c>
      <c r="F9271" t="s">
        <v>50019</v>
      </c>
      <c r="H9271" t="s">
        <v>50018</v>
      </c>
      <c r="J9271" t="s">
        <v>50020</v>
      </c>
      <c r="N9271" t="s">
        <v>398</v>
      </c>
      <c r="O9271">
        <v>88220</v>
      </c>
      <c r="P9271" t="s">
        <v>50</v>
      </c>
      <c r="U9271" s="1">
        <v>44995</v>
      </c>
      <c r="V9271" s="1">
        <v>44995</v>
      </c>
      <c r="W9271" s="1">
        <v>44995.461805555555</v>
      </c>
      <c r="X9271" s="1">
        <v>44995.461805555555</v>
      </c>
      <c r="AC9271" t="s">
        <v>53</v>
      </c>
      <c r="AD9271">
        <v>2972407737</v>
      </c>
      <c r="AE9271" s="1">
        <v>44977.394444444442</v>
      </c>
      <c r="AG9271" t="s">
        <v>50021</v>
      </c>
      <c r="AH9271" t="s">
        <v>51</v>
      </c>
      <c r="AJ9271" t="s">
        <v>53</v>
      </c>
      <c r="AL9271" t="s">
        <v>78</v>
      </c>
      <c r="AO9271" t="s">
        <v>8142</v>
      </c>
    </row>
    <row r="9272" spans="1:43" x14ac:dyDescent="0.35">
      <c r="A9272" t="s">
        <v>50022</v>
      </c>
      <c r="B9272" t="s">
        <v>11164</v>
      </c>
      <c r="C9272" t="s">
        <v>3624</v>
      </c>
      <c r="F9272" t="s">
        <v>50023</v>
      </c>
      <c r="H9272" t="s">
        <v>50022</v>
      </c>
      <c r="J9272" t="s">
        <v>50024</v>
      </c>
      <c r="N9272" t="s">
        <v>287</v>
      </c>
      <c r="O9272">
        <v>80807</v>
      </c>
      <c r="P9272" t="s">
        <v>50</v>
      </c>
      <c r="U9272" s="1">
        <v>44995</v>
      </c>
      <c r="V9272" s="1">
        <v>44995</v>
      </c>
      <c r="W9272" s="1">
        <v>44995.478472222225</v>
      </c>
      <c r="X9272" s="1">
        <v>44995.478472222225</v>
      </c>
      <c r="AC9272" t="s">
        <v>53</v>
      </c>
      <c r="AD9272">
        <v>2970082207</v>
      </c>
      <c r="AE9272" s="1">
        <v>44393.501388888886</v>
      </c>
      <c r="AG9272" t="s">
        <v>50025</v>
      </c>
      <c r="AH9272" t="s">
        <v>51</v>
      </c>
      <c r="AJ9272" t="s">
        <v>53</v>
      </c>
      <c r="AL9272" t="s">
        <v>78</v>
      </c>
      <c r="AO9272" t="s">
        <v>8142</v>
      </c>
      <c r="AP9272" s="1">
        <v>45338.542361111111</v>
      </c>
    </row>
    <row r="9273" spans="1:43" x14ac:dyDescent="0.35">
      <c r="A9273" t="s">
        <v>50026</v>
      </c>
      <c r="B9273" t="s">
        <v>11164</v>
      </c>
      <c r="C9273" t="s">
        <v>3624</v>
      </c>
      <c r="F9273">
        <v>13034192693</v>
      </c>
      <c r="H9273" t="s">
        <v>50026</v>
      </c>
      <c r="J9273" t="s">
        <v>50024</v>
      </c>
      <c r="K9273" t="s">
        <v>50027</v>
      </c>
      <c r="M9273" t="s">
        <v>50028</v>
      </c>
      <c r="N9273" t="s">
        <v>213</v>
      </c>
      <c r="O9273">
        <v>80807</v>
      </c>
      <c r="P9273" t="s">
        <v>50</v>
      </c>
      <c r="U9273" s="1">
        <v>44995</v>
      </c>
      <c r="V9273" s="1">
        <v>44995</v>
      </c>
      <c r="W9273" s="1">
        <v>44995.489583333336</v>
      </c>
      <c r="X9273" s="1">
        <v>44995.489583333336</v>
      </c>
      <c r="AC9273" t="s">
        <v>53</v>
      </c>
      <c r="AD9273">
        <v>2970082207</v>
      </c>
      <c r="AE9273" s="1">
        <v>44393.501388888886</v>
      </c>
      <c r="AF9273" t="s">
        <v>50029</v>
      </c>
      <c r="AG9273" t="s">
        <v>50030</v>
      </c>
      <c r="AH9273" t="s">
        <v>51</v>
      </c>
      <c r="AJ9273" t="s">
        <v>53</v>
      </c>
      <c r="AL9273" t="s">
        <v>68</v>
      </c>
      <c r="AO9273" t="s">
        <v>8142</v>
      </c>
      <c r="AP9273" s="1">
        <v>45264.625</v>
      </c>
    </row>
    <row r="9274" spans="1:43" x14ac:dyDescent="0.35">
      <c r="A9274" t="s">
        <v>50031</v>
      </c>
      <c r="B9274" t="s">
        <v>5388</v>
      </c>
      <c r="C9274" t="s">
        <v>860</v>
      </c>
      <c r="F9274" t="s">
        <v>50032</v>
      </c>
      <c r="H9274" t="s">
        <v>50031</v>
      </c>
      <c r="J9274" t="s">
        <v>6387</v>
      </c>
      <c r="K9274" t="s">
        <v>50033</v>
      </c>
      <c r="M9274" t="s">
        <v>50034</v>
      </c>
      <c r="N9274" t="s">
        <v>4353</v>
      </c>
      <c r="O9274">
        <v>97302</v>
      </c>
      <c r="P9274" t="s">
        <v>50</v>
      </c>
      <c r="U9274" s="1">
        <v>44995</v>
      </c>
      <c r="V9274" s="1">
        <v>44995</v>
      </c>
      <c r="AC9274" t="s">
        <v>53</v>
      </c>
      <c r="AD9274">
        <v>2969484892</v>
      </c>
      <c r="AE9274" s="1">
        <v>37756</v>
      </c>
      <c r="AG9274" t="s">
        <v>50035</v>
      </c>
      <c r="AH9274" t="s">
        <v>51</v>
      </c>
      <c r="AJ9274" t="s">
        <v>53</v>
      </c>
      <c r="AO9274" t="s">
        <v>8142</v>
      </c>
    </row>
    <row r="9275" spans="1:43" x14ac:dyDescent="0.35">
      <c r="A9275" t="s">
        <v>50036</v>
      </c>
      <c r="B9275" t="s">
        <v>34817</v>
      </c>
      <c r="C9275" t="s">
        <v>4180</v>
      </c>
      <c r="F9275" t="s">
        <v>50037</v>
      </c>
      <c r="H9275" t="s">
        <v>50038</v>
      </c>
      <c r="I9275" t="s">
        <v>464</v>
      </c>
      <c r="J9275" t="s">
        <v>6387</v>
      </c>
      <c r="K9275" t="s">
        <v>50039</v>
      </c>
      <c r="M9275" t="s">
        <v>50040</v>
      </c>
      <c r="N9275" t="s">
        <v>3849</v>
      </c>
      <c r="O9275">
        <v>62690</v>
      </c>
      <c r="P9275" t="s">
        <v>50</v>
      </c>
      <c r="U9275" s="1">
        <v>44995</v>
      </c>
      <c r="V9275" s="1">
        <v>44995</v>
      </c>
      <c r="AC9275" t="s">
        <v>53</v>
      </c>
      <c r="AD9275">
        <v>2969484892</v>
      </c>
      <c r="AE9275" s="1">
        <v>37756</v>
      </c>
      <c r="AG9275" t="s">
        <v>50041</v>
      </c>
      <c r="AH9275" t="s">
        <v>51</v>
      </c>
      <c r="AJ9275" t="s">
        <v>53</v>
      </c>
      <c r="AO9275" t="s">
        <v>8142</v>
      </c>
    </row>
    <row r="9276" spans="1:43" x14ac:dyDescent="0.35">
      <c r="A9276" t="s">
        <v>50042</v>
      </c>
      <c r="B9276" t="s">
        <v>15944</v>
      </c>
      <c r="C9276" t="s">
        <v>50043</v>
      </c>
      <c r="F9276" t="s">
        <v>50044</v>
      </c>
      <c r="H9276" t="s">
        <v>50045</v>
      </c>
      <c r="J9276" t="s">
        <v>5239</v>
      </c>
      <c r="K9276" t="s">
        <v>49773</v>
      </c>
      <c r="M9276" t="s">
        <v>1296</v>
      </c>
      <c r="N9276" t="s">
        <v>253</v>
      </c>
      <c r="O9276">
        <v>88220</v>
      </c>
      <c r="P9276" t="s">
        <v>50</v>
      </c>
      <c r="U9276" s="1">
        <v>44995</v>
      </c>
      <c r="V9276" s="1">
        <v>44995</v>
      </c>
      <c r="W9276" s="1">
        <v>44995.520833333336</v>
      </c>
      <c r="X9276" s="1">
        <v>44995.520833333336</v>
      </c>
      <c r="AC9276" t="s">
        <v>53</v>
      </c>
      <c r="AD9276">
        <v>2969475162</v>
      </c>
      <c r="AE9276" s="1">
        <v>37147</v>
      </c>
      <c r="AF9276" t="s">
        <v>32738</v>
      </c>
      <c r="AG9276" t="s">
        <v>50046</v>
      </c>
      <c r="AH9276" t="s">
        <v>51</v>
      </c>
      <c r="AJ9276" t="s">
        <v>53</v>
      </c>
      <c r="AL9276" t="s">
        <v>68</v>
      </c>
      <c r="AO9276" t="s">
        <v>5443</v>
      </c>
      <c r="AP9276" s="1">
        <v>45322.493750000001</v>
      </c>
    </row>
    <row r="9277" spans="1:43" x14ac:dyDescent="0.35">
      <c r="A9277" t="s">
        <v>50047</v>
      </c>
      <c r="B9277" t="s">
        <v>6772</v>
      </c>
      <c r="C9277" t="s">
        <v>6773</v>
      </c>
      <c r="F9277" t="s">
        <v>15470</v>
      </c>
      <c r="H9277" t="s">
        <v>15467</v>
      </c>
      <c r="J9277" t="s">
        <v>28715</v>
      </c>
      <c r="K9277" t="s">
        <v>50048</v>
      </c>
      <c r="M9277" t="s">
        <v>419</v>
      </c>
      <c r="N9277" t="s">
        <v>253</v>
      </c>
      <c r="O9277">
        <v>87107</v>
      </c>
      <c r="P9277" t="s">
        <v>50</v>
      </c>
      <c r="U9277" s="1">
        <v>44995</v>
      </c>
      <c r="V9277" s="1">
        <v>44995</v>
      </c>
      <c r="W9277" s="1">
        <v>44995.726388888892</v>
      </c>
      <c r="X9277" s="1">
        <v>44995.726388888892</v>
      </c>
      <c r="AC9277" t="s">
        <v>51</v>
      </c>
      <c r="AD9277">
        <v>2969521508</v>
      </c>
      <c r="AE9277" s="1">
        <v>39021.518055555556</v>
      </c>
      <c r="AF9277" t="s">
        <v>456</v>
      </c>
      <c r="AG9277" t="s">
        <v>50049</v>
      </c>
      <c r="AH9277" t="s">
        <v>51</v>
      </c>
      <c r="AJ9277" t="s">
        <v>53</v>
      </c>
      <c r="AL9277" t="s">
        <v>68</v>
      </c>
      <c r="AO9277" t="s">
        <v>5443</v>
      </c>
      <c r="AP9277" s="1">
        <v>44995.738888888889</v>
      </c>
    </row>
    <row r="9278" spans="1:43" x14ac:dyDescent="0.35">
      <c r="A9278" t="s">
        <v>50050</v>
      </c>
      <c r="B9278" t="s">
        <v>50051</v>
      </c>
      <c r="C9278" t="s">
        <v>50052</v>
      </c>
      <c r="F9278" t="s">
        <v>50053</v>
      </c>
      <c r="H9278" t="s">
        <v>50050</v>
      </c>
      <c r="J9278" t="s">
        <v>46234</v>
      </c>
      <c r="K9278" t="s">
        <v>50054</v>
      </c>
      <c r="M9278" t="s">
        <v>159</v>
      </c>
      <c r="N9278" t="s">
        <v>65</v>
      </c>
      <c r="O9278">
        <v>80903</v>
      </c>
      <c r="P9278" t="s">
        <v>50</v>
      </c>
      <c r="U9278" s="1">
        <v>44995</v>
      </c>
      <c r="V9278" s="1">
        <v>44995</v>
      </c>
      <c r="W9278" s="1">
        <v>44995.323611111111</v>
      </c>
      <c r="X9278" s="1">
        <v>44995.323611111111</v>
      </c>
      <c r="AC9278" t="s">
        <v>51</v>
      </c>
      <c r="AD9278">
        <v>2969608691</v>
      </c>
      <c r="AE9278" s="1">
        <v>41662.450694444444</v>
      </c>
      <c r="AF9278" t="s">
        <v>1008</v>
      </c>
      <c r="AG9278" t="s">
        <v>50055</v>
      </c>
      <c r="AH9278" t="s">
        <v>51</v>
      </c>
      <c r="AJ9278" t="s">
        <v>53</v>
      </c>
      <c r="AL9278" t="s">
        <v>68</v>
      </c>
      <c r="AO9278" t="s">
        <v>5443</v>
      </c>
      <c r="AP9278" s="1">
        <v>44995.322916666664</v>
      </c>
    </row>
    <row r="9279" spans="1:43" x14ac:dyDescent="0.35">
      <c r="A9279" t="s">
        <v>50056</v>
      </c>
      <c r="B9279" t="s">
        <v>50057</v>
      </c>
      <c r="C9279" t="s">
        <v>50058</v>
      </c>
      <c r="F9279" t="s">
        <v>50059</v>
      </c>
      <c r="H9279" t="s">
        <v>50056</v>
      </c>
      <c r="J9279" t="s">
        <v>24326</v>
      </c>
      <c r="N9279" t="s">
        <v>6033</v>
      </c>
      <c r="O9279">
        <v>95076</v>
      </c>
      <c r="P9279" t="s">
        <v>50</v>
      </c>
      <c r="U9279" s="1">
        <v>44995</v>
      </c>
      <c r="V9279" s="1">
        <v>44995</v>
      </c>
      <c r="AC9279" t="s">
        <v>53</v>
      </c>
      <c r="AD9279">
        <v>2969476247</v>
      </c>
      <c r="AE9279" s="1">
        <v>37207</v>
      </c>
      <c r="AG9279" t="s">
        <v>50060</v>
      </c>
      <c r="AH9279" t="s">
        <v>51</v>
      </c>
      <c r="AJ9279" t="s">
        <v>53</v>
      </c>
      <c r="AO9279" t="s">
        <v>8142</v>
      </c>
    </row>
    <row r="9280" spans="1:43" x14ac:dyDescent="0.35">
      <c r="A9280" t="s">
        <v>50061</v>
      </c>
      <c r="B9280" t="s">
        <v>17263</v>
      </c>
      <c r="C9280" t="s">
        <v>3191</v>
      </c>
      <c r="F9280" t="s">
        <v>50062</v>
      </c>
      <c r="H9280" t="s">
        <v>50063</v>
      </c>
      <c r="J9280" t="s">
        <v>31579</v>
      </c>
      <c r="K9280" t="s">
        <v>50064</v>
      </c>
      <c r="M9280" t="s">
        <v>21938</v>
      </c>
      <c r="N9280" t="s">
        <v>12376</v>
      </c>
      <c r="O9280">
        <v>73102</v>
      </c>
      <c r="P9280" t="s">
        <v>50</v>
      </c>
      <c r="U9280" s="1">
        <v>44995</v>
      </c>
      <c r="V9280" s="1">
        <v>44995</v>
      </c>
      <c r="W9280" s="1">
        <v>44995.661111111112</v>
      </c>
      <c r="X9280" s="1">
        <v>44995.661111111112</v>
      </c>
      <c r="AC9280" t="s">
        <v>53</v>
      </c>
      <c r="AD9280">
        <v>2970095592</v>
      </c>
      <c r="AE9280" s="1">
        <v>44448.553472222222</v>
      </c>
      <c r="AF9280" t="s">
        <v>48538</v>
      </c>
      <c r="AG9280" t="s">
        <v>50065</v>
      </c>
      <c r="AH9280" t="s">
        <v>51</v>
      </c>
      <c r="AJ9280" t="s">
        <v>53</v>
      </c>
      <c r="AL9280" t="s">
        <v>68</v>
      </c>
      <c r="AO9280" t="s">
        <v>5443</v>
      </c>
      <c r="AP9280" s="1">
        <v>45467.620138888888</v>
      </c>
      <c r="AQ9280" s="1">
        <v>45449.684027777781</v>
      </c>
    </row>
    <row r="9281" spans="1:43" x14ac:dyDescent="0.35">
      <c r="A9281" t="s">
        <v>50066</v>
      </c>
      <c r="B9281" t="s">
        <v>50067</v>
      </c>
      <c r="C9281" t="s">
        <v>50068</v>
      </c>
      <c r="F9281" t="s">
        <v>50069</v>
      </c>
      <c r="H9281" t="s">
        <v>50070</v>
      </c>
      <c r="J9281" t="s">
        <v>4293</v>
      </c>
      <c r="K9281" t="s">
        <v>50071</v>
      </c>
      <c r="M9281" t="s">
        <v>5343</v>
      </c>
      <c r="N9281" t="s">
        <v>798</v>
      </c>
      <c r="O9281">
        <v>79706</v>
      </c>
      <c r="P9281" t="s">
        <v>50</v>
      </c>
      <c r="U9281" s="1">
        <v>44995</v>
      </c>
      <c r="V9281" s="1">
        <v>44995</v>
      </c>
      <c r="W9281" s="1">
        <v>44995.425000000003</v>
      </c>
      <c r="X9281" s="1">
        <v>44995.425000000003</v>
      </c>
      <c r="AC9281" t="s">
        <v>51</v>
      </c>
      <c r="AD9281">
        <v>2969634929</v>
      </c>
      <c r="AE9281" s="1">
        <v>41799.665972222225</v>
      </c>
      <c r="AF9281" t="s">
        <v>4296</v>
      </c>
      <c r="AG9281" t="s">
        <v>50072</v>
      </c>
      <c r="AH9281" t="s">
        <v>51</v>
      </c>
      <c r="AJ9281" t="s">
        <v>53</v>
      </c>
      <c r="AL9281" t="s">
        <v>68</v>
      </c>
      <c r="AO9281" t="s">
        <v>5443</v>
      </c>
      <c r="AP9281" s="1">
        <v>44995.423611111109</v>
      </c>
    </row>
    <row r="9282" spans="1:43" x14ac:dyDescent="0.35">
      <c r="A9282" t="s">
        <v>50073</v>
      </c>
      <c r="B9282" t="s">
        <v>1075</v>
      </c>
      <c r="C9282" t="s">
        <v>17413</v>
      </c>
      <c r="H9282" t="s">
        <v>50073</v>
      </c>
      <c r="J9282" t="s">
        <v>4293</v>
      </c>
      <c r="K9282" t="s">
        <v>7511</v>
      </c>
      <c r="M9282" t="s">
        <v>298</v>
      </c>
      <c r="N9282" t="s">
        <v>213</v>
      </c>
      <c r="O9282" t="s">
        <v>7513</v>
      </c>
      <c r="P9282" t="s">
        <v>50</v>
      </c>
      <c r="U9282" s="1">
        <v>44995</v>
      </c>
      <c r="V9282" s="1">
        <v>44995</v>
      </c>
      <c r="W9282" s="1">
        <v>44995.425000000003</v>
      </c>
      <c r="X9282" s="1">
        <v>44995.425000000003</v>
      </c>
      <c r="AC9282" t="s">
        <v>51</v>
      </c>
      <c r="AD9282">
        <v>2969634929</v>
      </c>
      <c r="AE9282" s="1">
        <v>41799.665972222225</v>
      </c>
      <c r="AF9282" t="s">
        <v>4296</v>
      </c>
      <c r="AG9282" t="s">
        <v>50074</v>
      </c>
      <c r="AH9282" t="s">
        <v>51</v>
      </c>
      <c r="AJ9282" t="s">
        <v>53</v>
      </c>
      <c r="AL9282" t="s">
        <v>68</v>
      </c>
      <c r="AO9282" t="s">
        <v>5443</v>
      </c>
      <c r="AP9282" s="1">
        <v>45234.50277777778</v>
      </c>
    </row>
    <row r="9283" spans="1:43" x14ac:dyDescent="0.35">
      <c r="A9283" t="s">
        <v>50075</v>
      </c>
      <c r="B9283" t="s">
        <v>3842</v>
      </c>
      <c r="C9283" t="s">
        <v>359</v>
      </c>
      <c r="F9283" t="s">
        <v>50076</v>
      </c>
      <c r="H9283" t="s">
        <v>50075</v>
      </c>
      <c r="J9283" t="s">
        <v>4293</v>
      </c>
      <c r="K9283" t="s">
        <v>50077</v>
      </c>
      <c r="M9283" t="s">
        <v>16549</v>
      </c>
      <c r="N9283" t="s">
        <v>65</v>
      </c>
      <c r="O9283">
        <v>80103</v>
      </c>
      <c r="P9283" t="s">
        <v>50</v>
      </c>
      <c r="U9283" s="1">
        <v>44995</v>
      </c>
      <c r="V9283" s="1">
        <v>44995</v>
      </c>
      <c r="W9283" s="1">
        <v>44995.423611111109</v>
      </c>
      <c r="X9283" s="1">
        <v>44995.423611111109</v>
      </c>
      <c r="AC9283" t="s">
        <v>53</v>
      </c>
      <c r="AD9283">
        <v>2969634929</v>
      </c>
      <c r="AE9283" s="1">
        <v>41799.665972222225</v>
      </c>
      <c r="AF9283" t="s">
        <v>4296</v>
      </c>
      <c r="AG9283" t="s">
        <v>50078</v>
      </c>
      <c r="AH9283" t="s">
        <v>51</v>
      </c>
      <c r="AJ9283" t="s">
        <v>53</v>
      </c>
      <c r="AL9283" t="s">
        <v>68</v>
      </c>
      <c r="AO9283" t="s">
        <v>5443</v>
      </c>
      <c r="AP9283" s="1">
        <v>44995.42291666667</v>
      </c>
    </row>
    <row r="9284" spans="1:43" x14ac:dyDescent="0.35">
      <c r="A9284" t="s">
        <v>50079</v>
      </c>
      <c r="B9284" t="s">
        <v>6118</v>
      </c>
      <c r="C9284" t="s">
        <v>50080</v>
      </c>
      <c r="F9284" t="s">
        <v>50081</v>
      </c>
      <c r="H9284" t="s">
        <v>50079</v>
      </c>
      <c r="J9284" t="s">
        <v>4293</v>
      </c>
      <c r="K9284" t="s">
        <v>26450</v>
      </c>
      <c r="M9284" t="s">
        <v>2652</v>
      </c>
      <c r="N9284" t="s">
        <v>798</v>
      </c>
      <c r="O9284">
        <v>79765</v>
      </c>
      <c r="P9284" t="s">
        <v>50</v>
      </c>
      <c r="U9284" s="1">
        <v>44995</v>
      </c>
      <c r="V9284" s="1">
        <v>44995</v>
      </c>
      <c r="W9284" s="1">
        <v>44995.423611111109</v>
      </c>
      <c r="X9284" s="1">
        <v>44995.423611111109</v>
      </c>
      <c r="AC9284" t="s">
        <v>53</v>
      </c>
      <c r="AD9284">
        <v>2969634929</v>
      </c>
      <c r="AE9284" s="1">
        <v>41799.665972222225</v>
      </c>
      <c r="AF9284" t="s">
        <v>4296</v>
      </c>
      <c r="AG9284" t="s">
        <v>50082</v>
      </c>
      <c r="AH9284" t="s">
        <v>51</v>
      </c>
      <c r="AJ9284" t="s">
        <v>53</v>
      </c>
      <c r="AL9284" t="s">
        <v>68</v>
      </c>
      <c r="AO9284" t="s">
        <v>5443</v>
      </c>
      <c r="AP9284" s="1">
        <v>44995.42291666667</v>
      </c>
    </row>
    <row r="9285" spans="1:43" x14ac:dyDescent="0.35">
      <c r="A9285" t="s">
        <v>50083</v>
      </c>
      <c r="B9285" t="s">
        <v>50084</v>
      </c>
      <c r="C9285" t="s">
        <v>3107</v>
      </c>
      <c r="F9285" t="s">
        <v>50085</v>
      </c>
      <c r="H9285" t="s">
        <v>50083</v>
      </c>
      <c r="J9285" t="s">
        <v>4293</v>
      </c>
      <c r="K9285" t="s">
        <v>50086</v>
      </c>
      <c r="M9285" t="s">
        <v>97</v>
      </c>
      <c r="N9285" t="s">
        <v>12376</v>
      </c>
      <c r="O9285">
        <v>73565</v>
      </c>
      <c r="P9285" t="s">
        <v>50</v>
      </c>
      <c r="U9285" s="1">
        <v>44995</v>
      </c>
      <c r="V9285" s="1">
        <v>44995</v>
      </c>
      <c r="W9285" s="1">
        <v>44995.423611111109</v>
      </c>
      <c r="X9285" s="1">
        <v>44995.423611111109</v>
      </c>
      <c r="AC9285" t="s">
        <v>51</v>
      </c>
      <c r="AD9285">
        <v>2969634929</v>
      </c>
      <c r="AE9285" s="1">
        <v>41799.665972222225</v>
      </c>
      <c r="AF9285" t="s">
        <v>4296</v>
      </c>
      <c r="AG9285" t="s">
        <v>50087</v>
      </c>
      <c r="AH9285" t="s">
        <v>51</v>
      </c>
      <c r="AJ9285" t="s">
        <v>53</v>
      </c>
      <c r="AL9285" t="s">
        <v>68</v>
      </c>
      <c r="AO9285" t="s">
        <v>5443</v>
      </c>
      <c r="AP9285" s="1">
        <v>44995.425694444442</v>
      </c>
    </row>
    <row r="9286" spans="1:43" x14ac:dyDescent="0.35">
      <c r="A9286" t="s">
        <v>50088</v>
      </c>
      <c r="B9286" t="s">
        <v>23818</v>
      </c>
      <c r="C9286" t="s">
        <v>6911</v>
      </c>
      <c r="F9286" t="s">
        <v>50089</v>
      </c>
      <c r="H9286" t="s">
        <v>50088</v>
      </c>
      <c r="J9286" t="s">
        <v>4293</v>
      </c>
      <c r="K9286" t="s">
        <v>46845</v>
      </c>
      <c r="M9286" t="s">
        <v>12147</v>
      </c>
      <c r="N9286" t="s">
        <v>798</v>
      </c>
      <c r="O9286">
        <v>78108</v>
      </c>
      <c r="P9286" t="s">
        <v>50</v>
      </c>
      <c r="U9286" s="1">
        <v>44995</v>
      </c>
      <c r="V9286" s="1">
        <v>44995</v>
      </c>
      <c r="W9286" s="1">
        <v>44995.423611111109</v>
      </c>
      <c r="X9286" s="1">
        <v>44995.423611111109</v>
      </c>
      <c r="AC9286" t="s">
        <v>51</v>
      </c>
      <c r="AD9286">
        <v>2969634929</v>
      </c>
      <c r="AE9286" s="1">
        <v>41799.665972222225</v>
      </c>
      <c r="AF9286" t="s">
        <v>4296</v>
      </c>
      <c r="AG9286" t="s">
        <v>50090</v>
      </c>
      <c r="AH9286" t="s">
        <v>51</v>
      </c>
      <c r="AJ9286" t="s">
        <v>53</v>
      </c>
      <c r="AL9286" t="s">
        <v>68</v>
      </c>
      <c r="AO9286" t="s">
        <v>5443</v>
      </c>
      <c r="AP9286" s="1">
        <v>44995.42291666667</v>
      </c>
    </row>
    <row r="9287" spans="1:43" x14ac:dyDescent="0.35">
      <c r="A9287" t="s">
        <v>50091</v>
      </c>
      <c r="B9287" t="s">
        <v>11553</v>
      </c>
      <c r="C9287" t="s">
        <v>20626</v>
      </c>
      <c r="F9287" t="s">
        <v>50092</v>
      </c>
      <c r="H9287" t="s">
        <v>50091</v>
      </c>
      <c r="J9287" t="s">
        <v>4293</v>
      </c>
      <c r="K9287" t="s">
        <v>50093</v>
      </c>
      <c r="M9287" t="s">
        <v>34453</v>
      </c>
      <c r="N9287" t="s">
        <v>3668</v>
      </c>
      <c r="O9287">
        <v>49256</v>
      </c>
      <c r="P9287" t="s">
        <v>50</v>
      </c>
      <c r="U9287" s="1">
        <v>44995</v>
      </c>
      <c r="V9287" s="1">
        <v>44995</v>
      </c>
      <c r="W9287" s="1">
        <v>44995.422222222223</v>
      </c>
      <c r="X9287" s="1">
        <v>44995.422222222223</v>
      </c>
      <c r="AC9287" t="s">
        <v>51</v>
      </c>
      <c r="AD9287">
        <v>2969634929</v>
      </c>
      <c r="AE9287" s="1">
        <v>41799.665972222225</v>
      </c>
      <c r="AF9287" t="s">
        <v>4296</v>
      </c>
      <c r="AG9287" t="s">
        <v>50094</v>
      </c>
      <c r="AH9287" t="s">
        <v>51</v>
      </c>
      <c r="AJ9287" t="s">
        <v>53</v>
      </c>
      <c r="AL9287" t="s">
        <v>68</v>
      </c>
      <c r="AO9287" t="s">
        <v>5443</v>
      </c>
      <c r="AP9287" s="1">
        <v>45041.30972222222</v>
      </c>
    </row>
    <row r="9288" spans="1:43" x14ac:dyDescent="0.35">
      <c r="A9288" t="s">
        <v>45163</v>
      </c>
      <c r="B9288" t="s">
        <v>45161</v>
      </c>
      <c r="C9288" t="s">
        <v>205</v>
      </c>
      <c r="F9288">
        <v>17205767417</v>
      </c>
      <c r="H9288" t="s">
        <v>45163</v>
      </c>
      <c r="J9288" t="s">
        <v>25206</v>
      </c>
      <c r="K9288" t="s">
        <v>32754</v>
      </c>
      <c r="M9288" t="s">
        <v>32755</v>
      </c>
      <c r="N9288" t="s">
        <v>20395</v>
      </c>
      <c r="O9288">
        <v>53577</v>
      </c>
      <c r="P9288" t="s">
        <v>50</v>
      </c>
      <c r="U9288" s="1">
        <v>44995</v>
      </c>
      <c r="V9288" s="1">
        <v>44995</v>
      </c>
      <c r="W9288" s="1">
        <v>44995.501388888886</v>
      </c>
      <c r="X9288" s="1">
        <v>45355.661805555559</v>
      </c>
      <c r="AC9288" t="s">
        <v>53</v>
      </c>
      <c r="AD9288">
        <v>2969479596</v>
      </c>
      <c r="AE9288" s="1">
        <v>37399</v>
      </c>
      <c r="AF9288" t="s">
        <v>12321</v>
      </c>
      <c r="AG9288" t="s">
        <v>50095</v>
      </c>
      <c r="AH9288" t="s">
        <v>51</v>
      </c>
      <c r="AJ9288" t="s">
        <v>53</v>
      </c>
      <c r="AL9288" t="s">
        <v>68</v>
      </c>
      <c r="AO9288" t="s">
        <v>5443</v>
      </c>
      <c r="AP9288" s="1">
        <v>45476.531944444447</v>
      </c>
      <c r="AQ9288" s="1">
        <v>45476.55972222222</v>
      </c>
    </row>
    <row r="9289" spans="1:43" x14ac:dyDescent="0.35">
      <c r="A9289" t="s">
        <v>50096</v>
      </c>
      <c r="B9289" t="s">
        <v>50097</v>
      </c>
      <c r="C9289" t="s">
        <v>35646</v>
      </c>
      <c r="F9289">
        <v>19703821867</v>
      </c>
      <c r="H9289" t="s">
        <v>50096</v>
      </c>
      <c r="J9289" t="s">
        <v>50098</v>
      </c>
      <c r="K9289" t="s">
        <v>50099</v>
      </c>
      <c r="M9289" t="s">
        <v>8526</v>
      </c>
      <c r="N9289" t="s">
        <v>213</v>
      </c>
      <c r="O9289">
        <v>81235</v>
      </c>
      <c r="P9289" t="s">
        <v>50</v>
      </c>
      <c r="U9289" s="1">
        <v>44995</v>
      </c>
      <c r="V9289" s="1">
        <v>44995</v>
      </c>
      <c r="W9289" s="1">
        <v>44995.431944444441</v>
      </c>
      <c r="X9289" s="1">
        <v>44995.431944444441</v>
      </c>
      <c r="AC9289" t="s">
        <v>53</v>
      </c>
      <c r="AD9289">
        <v>2973048574</v>
      </c>
      <c r="AE9289" s="1">
        <v>44995.454861111109</v>
      </c>
      <c r="AF9289" t="s">
        <v>50100</v>
      </c>
      <c r="AG9289" t="s">
        <v>50101</v>
      </c>
      <c r="AH9289" t="s">
        <v>51</v>
      </c>
      <c r="AJ9289" t="s">
        <v>53</v>
      </c>
      <c r="AL9289" t="s">
        <v>68</v>
      </c>
      <c r="AO9289" t="s">
        <v>5443</v>
      </c>
      <c r="AP9289" s="1">
        <v>45431.599305555559</v>
      </c>
      <c r="AQ9289" s="1">
        <v>45388.541666666664</v>
      </c>
    </row>
    <row r="9290" spans="1:43" x14ac:dyDescent="0.35">
      <c r="A9290" t="s">
        <v>50102</v>
      </c>
      <c r="B9290" t="s">
        <v>50103</v>
      </c>
      <c r="C9290" t="s">
        <v>116</v>
      </c>
      <c r="F9290" t="s">
        <v>50104</v>
      </c>
      <c r="H9290" t="s">
        <v>50102</v>
      </c>
      <c r="J9290" t="s">
        <v>38998</v>
      </c>
      <c r="K9290" t="s">
        <v>50105</v>
      </c>
      <c r="M9290" t="s">
        <v>4828</v>
      </c>
      <c r="N9290" t="s">
        <v>798</v>
      </c>
      <c r="O9290">
        <v>75014</v>
      </c>
      <c r="P9290" t="s">
        <v>50</v>
      </c>
      <c r="U9290" s="1">
        <v>44995</v>
      </c>
      <c r="V9290" s="1">
        <v>44995</v>
      </c>
      <c r="W9290" s="1">
        <v>44995.667361111111</v>
      </c>
      <c r="X9290" s="1">
        <v>44995.667361111111</v>
      </c>
      <c r="AC9290" t="s">
        <v>53</v>
      </c>
      <c r="AD9290">
        <v>2969637962</v>
      </c>
      <c r="AE9290" s="1">
        <v>41815.479166666664</v>
      </c>
      <c r="AF9290" t="s">
        <v>8668</v>
      </c>
      <c r="AG9290" t="s">
        <v>50106</v>
      </c>
      <c r="AH9290" t="s">
        <v>51</v>
      </c>
      <c r="AJ9290" t="s">
        <v>53</v>
      </c>
      <c r="AL9290" t="s">
        <v>68</v>
      </c>
      <c r="AO9290" t="s">
        <v>5443</v>
      </c>
      <c r="AP9290" s="1">
        <v>45062.640972222223</v>
      </c>
      <c r="AQ9290" s="1">
        <v>45062.645833333336</v>
      </c>
    </row>
    <row r="9291" spans="1:43" x14ac:dyDescent="0.35">
      <c r="A9291" s="2" t="s">
        <v>50107</v>
      </c>
      <c r="B9291" t="s">
        <v>2778</v>
      </c>
      <c r="C9291" t="s">
        <v>2340</v>
      </c>
      <c r="F9291" t="s">
        <v>41747</v>
      </c>
      <c r="H9291" t="s">
        <v>47416</v>
      </c>
      <c r="J9291" t="s">
        <v>18584</v>
      </c>
      <c r="N9291" t="s">
        <v>287</v>
      </c>
      <c r="O9291">
        <v>81401</v>
      </c>
      <c r="P9291" t="s">
        <v>50</v>
      </c>
      <c r="U9291" s="1">
        <v>44995</v>
      </c>
      <c r="V9291" s="1">
        <v>44995</v>
      </c>
      <c r="W9291" s="1">
        <v>44995.53402777778</v>
      </c>
      <c r="X9291" s="1">
        <v>44995.53402777778</v>
      </c>
      <c r="AC9291" t="s">
        <v>53</v>
      </c>
      <c r="AD9291">
        <v>2969543968</v>
      </c>
      <c r="AE9291" s="1">
        <v>40032.470138888886</v>
      </c>
      <c r="AG9291" t="s">
        <v>50108</v>
      </c>
      <c r="AH9291" t="s">
        <v>51</v>
      </c>
      <c r="AJ9291" t="s">
        <v>53</v>
      </c>
      <c r="AL9291" t="s">
        <v>78</v>
      </c>
      <c r="AO9291" t="s">
        <v>8142</v>
      </c>
    </row>
    <row r="9292" spans="1:43" x14ac:dyDescent="0.35">
      <c r="A9292" t="s">
        <v>50109</v>
      </c>
      <c r="B9292" t="s">
        <v>50110</v>
      </c>
      <c r="C9292" t="s">
        <v>4416</v>
      </c>
      <c r="F9292" t="s">
        <v>50111</v>
      </c>
      <c r="H9292" t="s">
        <v>50109</v>
      </c>
      <c r="J9292" t="s">
        <v>50112</v>
      </c>
      <c r="K9292" t="s">
        <v>50113</v>
      </c>
      <c r="M9292" t="s">
        <v>4890</v>
      </c>
      <c r="N9292" t="s">
        <v>65</v>
      </c>
      <c r="O9292">
        <v>80759</v>
      </c>
      <c r="P9292" t="s">
        <v>50</v>
      </c>
      <c r="U9292" s="1">
        <v>44995</v>
      </c>
      <c r="V9292" s="1">
        <v>44995</v>
      </c>
      <c r="W9292" s="1">
        <v>44995.490277777775</v>
      </c>
      <c r="X9292" s="1">
        <v>44995.490277777775</v>
      </c>
      <c r="AC9292" t="s">
        <v>53</v>
      </c>
      <c r="AD9292">
        <v>2972039776</v>
      </c>
      <c r="AE9292" s="1">
        <v>44520.949305555558</v>
      </c>
      <c r="AF9292" t="s">
        <v>50114</v>
      </c>
      <c r="AG9292" t="s">
        <v>50115</v>
      </c>
      <c r="AH9292" t="s">
        <v>51</v>
      </c>
      <c r="AJ9292" t="s">
        <v>53</v>
      </c>
      <c r="AL9292" t="s">
        <v>68</v>
      </c>
      <c r="AO9292" t="s">
        <v>5443</v>
      </c>
      <c r="AP9292" s="1">
        <v>45061.731249999997</v>
      </c>
      <c r="AQ9292" s="1">
        <v>45061.738194444442</v>
      </c>
    </row>
    <row r="9293" spans="1:43" x14ac:dyDescent="0.35">
      <c r="A9293" t="s">
        <v>50116</v>
      </c>
      <c r="B9293" t="s">
        <v>1864</v>
      </c>
      <c r="C9293" t="s">
        <v>2482</v>
      </c>
      <c r="F9293" t="s">
        <v>50117</v>
      </c>
      <c r="H9293" t="s">
        <v>50116</v>
      </c>
      <c r="J9293" t="s">
        <v>50118</v>
      </c>
      <c r="M9293" t="s">
        <v>1912</v>
      </c>
      <c r="N9293" t="s">
        <v>287</v>
      </c>
      <c r="O9293">
        <v>80120</v>
      </c>
      <c r="P9293" t="s">
        <v>50</v>
      </c>
      <c r="U9293" s="1">
        <v>44995</v>
      </c>
      <c r="V9293" s="1">
        <v>44995</v>
      </c>
      <c r="W9293" s="1">
        <v>44995.506944444445</v>
      </c>
      <c r="X9293" s="1">
        <v>44995.506944444445</v>
      </c>
      <c r="AC9293" t="s">
        <v>53</v>
      </c>
      <c r="AD9293">
        <v>1000000001</v>
      </c>
      <c r="AE9293" s="1">
        <v>39973.351388888892</v>
      </c>
      <c r="AF9293" t="s">
        <v>3377</v>
      </c>
      <c r="AG9293" t="s">
        <v>50119</v>
      </c>
      <c r="AH9293" t="s">
        <v>51</v>
      </c>
      <c r="AJ9293" t="s">
        <v>53</v>
      </c>
      <c r="AL9293" t="s">
        <v>78</v>
      </c>
      <c r="AO9293" t="s">
        <v>5443</v>
      </c>
      <c r="AP9293" s="1">
        <v>44995.504861111112</v>
      </c>
    </row>
    <row r="9294" spans="1:43" x14ac:dyDescent="0.35">
      <c r="A9294" t="s">
        <v>50120</v>
      </c>
      <c r="B9294" t="s">
        <v>5678</v>
      </c>
      <c r="C9294" t="s">
        <v>50121</v>
      </c>
      <c r="F9294" t="s">
        <v>50122</v>
      </c>
      <c r="H9294" t="s">
        <v>50120</v>
      </c>
      <c r="J9294" t="s">
        <v>50123</v>
      </c>
      <c r="K9294" t="s">
        <v>50124</v>
      </c>
      <c r="M9294" t="s">
        <v>4791</v>
      </c>
      <c r="N9294" t="s">
        <v>213</v>
      </c>
      <c r="O9294">
        <v>80470</v>
      </c>
      <c r="P9294" t="s">
        <v>50</v>
      </c>
      <c r="U9294" s="1">
        <v>44995</v>
      </c>
      <c r="V9294" s="1">
        <v>44995</v>
      </c>
      <c r="W9294" s="1">
        <v>44995.615277777775</v>
      </c>
      <c r="X9294" s="1">
        <v>44995.615277777775</v>
      </c>
      <c r="AC9294" t="s">
        <v>51</v>
      </c>
      <c r="AD9294">
        <v>2973141675</v>
      </c>
      <c r="AE9294" s="1">
        <v>44995.65902777778</v>
      </c>
      <c r="AF9294" t="s">
        <v>50125</v>
      </c>
      <c r="AG9294" t="s">
        <v>50126</v>
      </c>
      <c r="AH9294" t="s">
        <v>51</v>
      </c>
      <c r="AJ9294" t="s">
        <v>53</v>
      </c>
      <c r="AL9294" t="s">
        <v>68</v>
      </c>
      <c r="AO9294" t="s">
        <v>5443</v>
      </c>
      <c r="AP9294" s="1">
        <v>45362.927777777775</v>
      </c>
      <c r="AQ9294" s="1">
        <v>45362.930555555555</v>
      </c>
    </row>
    <row r="9295" spans="1:43" x14ac:dyDescent="0.35">
      <c r="A9295" t="s">
        <v>50127</v>
      </c>
      <c r="B9295" t="s">
        <v>4813</v>
      </c>
      <c r="C9295" t="s">
        <v>1775</v>
      </c>
      <c r="F9295" t="s">
        <v>50128</v>
      </c>
      <c r="H9295" t="s">
        <v>50127</v>
      </c>
      <c r="J9295" t="s">
        <v>4293</v>
      </c>
      <c r="K9295" t="s">
        <v>50129</v>
      </c>
      <c r="M9295" t="s">
        <v>50130</v>
      </c>
      <c r="N9295" t="s">
        <v>798</v>
      </c>
      <c r="O9295">
        <v>75023</v>
      </c>
      <c r="P9295" t="s">
        <v>50</v>
      </c>
      <c r="U9295" s="1">
        <v>44995</v>
      </c>
      <c r="V9295" s="1">
        <v>44995</v>
      </c>
      <c r="W9295" s="1">
        <v>44995.425000000003</v>
      </c>
      <c r="X9295" s="1">
        <v>44995.425000000003</v>
      </c>
      <c r="AC9295" t="s">
        <v>53</v>
      </c>
      <c r="AD9295">
        <v>2969634929</v>
      </c>
      <c r="AE9295" s="1">
        <v>41799.665972222225</v>
      </c>
      <c r="AF9295" t="s">
        <v>4296</v>
      </c>
      <c r="AG9295" t="s">
        <v>50131</v>
      </c>
      <c r="AH9295" t="s">
        <v>51</v>
      </c>
      <c r="AJ9295" t="s">
        <v>53</v>
      </c>
      <c r="AL9295" t="s">
        <v>68</v>
      </c>
      <c r="AO9295" t="s">
        <v>5443</v>
      </c>
      <c r="AP9295" s="1">
        <v>44995.424305555556</v>
      </c>
    </row>
    <row r="9296" spans="1:43" x14ac:dyDescent="0.35">
      <c r="A9296" t="s">
        <v>50132</v>
      </c>
      <c r="B9296" t="s">
        <v>44051</v>
      </c>
      <c r="C9296" t="s">
        <v>4618</v>
      </c>
      <c r="D9296" t="s">
        <v>922</v>
      </c>
      <c r="H9296" t="s">
        <v>50133</v>
      </c>
      <c r="I9296" t="s">
        <v>61</v>
      </c>
      <c r="J9296" t="s">
        <v>50134</v>
      </c>
      <c r="P9296" t="s">
        <v>50</v>
      </c>
      <c r="U9296" s="1">
        <v>44995</v>
      </c>
      <c r="V9296" s="1">
        <v>44995</v>
      </c>
      <c r="AC9296" t="s">
        <v>53</v>
      </c>
      <c r="AD9296">
        <v>2969475309</v>
      </c>
      <c r="AE9296" s="1">
        <v>37159</v>
      </c>
      <c r="AG9296" t="s">
        <v>50135</v>
      </c>
      <c r="AH9296" t="s">
        <v>51</v>
      </c>
      <c r="AJ9296" t="s">
        <v>53</v>
      </c>
      <c r="AO9296" t="s">
        <v>8142</v>
      </c>
    </row>
    <row r="9297" spans="1:43" x14ac:dyDescent="0.35">
      <c r="A9297" t="s">
        <v>50136</v>
      </c>
      <c r="B9297" t="s">
        <v>89</v>
      </c>
      <c r="C9297" t="s">
        <v>11640</v>
      </c>
      <c r="F9297" t="s">
        <v>50137</v>
      </c>
      <c r="H9297" t="s">
        <v>11642</v>
      </c>
      <c r="J9297" t="s">
        <v>37005</v>
      </c>
      <c r="K9297" t="s">
        <v>50138</v>
      </c>
      <c r="M9297" t="s">
        <v>159</v>
      </c>
      <c r="N9297" t="s">
        <v>65</v>
      </c>
      <c r="O9297">
        <v>80923</v>
      </c>
      <c r="P9297" t="s">
        <v>50</v>
      </c>
      <c r="U9297" s="1">
        <v>44996</v>
      </c>
      <c r="V9297" s="1">
        <v>44996</v>
      </c>
      <c r="W9297" s="1">
        <v>44996.563888888886</v>
      </c>
      <c r="X9297" s="1">
        <v>44996.563888888886</v>
      </c>
      <c r="AC9297" t="s">
        <v>51</v>
      </c>
      <c r="AD9297">
        <v>2969733000</v>
      </c>
      <c r="AE9297" s="1">
        <v>42836.462500000001</v>
      </c>
      <c r="AF9297" t="s">
        <v>11645</v>
      </c>
      <c r="AG9297" t="s">
        <v>50139</v>
      </c>
      <c r="AH9297" t="s">
        <v>51</v>
      </c>
      <c r="AJ9297" t="s">
        <v>53</v>
      </c>
      <c r="AL9297" t="s">
        <v>68</v>
      </c>
      <c r="AO9297" t="s">
        <v>5443</v>
      </c>
      <c r="AP9297" s="1">
        <v>45372.486805555556</v>
      </c>
      <c r="AQ9297" s="1">
        <v>44996.567361111112</v>
      </c>
    </row>
    <row r="9298" spans="1:43" x14ac:dyDescent="0.35">
      <c r="A9298" t="s">
        <v>50140</v>
      </c>
      <c r="B9298" t="s">
        <v>50141</v>
      </c>
      <c r="C9298" t="s">
        <v>50142</v>
      </c>
      <c r="F9298" t="s">
        <v>50143</v>
      </c>
      <c r="H9298" t="s">
        <v>50140</v>
      </c>
      <c r="J9298" t="s">
        <v>50144</v>
      </c>
      <c r="K9298" t="s">
        <v>50145</v>
      </c>
      <c r="M9298" t="s">
        <v>1958</v>
      </c>
      <c r="N9298" t="s">
        <v>26314</v>
      </c>
      <c r="O9298">
        <v>32819</v>
      </c>
      <c r="P9298" t="s">
        <v>50</v>
      </c>
      <c r="U9298" s="1">
        <v>44996</v>
      </c>
      <c r="V9298" s="1">
        <v>44996</v>
      </c>
      <c r="W9298" s="1">
        <v>44996.220833333333</v>
      </c>
      <c r="X9298" s="1">
        <v>44996.220833333333</v>
      </c>
      <c r="AC9298" t="s">
        <v>53</v>
      </c>
      <c r="AD9298">
        <v>2973378685</v>
      </c>
      <c r="AE9298" s="1">
        <v>45049.385416666664</v>
      </c>
      <c r="AG9298" t="s">
        <v>50146</v>
      </c>
      <c r="AH9298" t="s">
        <v>51</v>
      </c>
      <c r="AJ9298" t="s">
        <v>53</v>
      </c>
      <c r="AL9298" t="s">
        <v>78</v>
      </c>
      <c r="AO9298" t="s">
        <v>5443</v>
      </c>
      <c r="AP9298" s="1">
        <v>45042.530555555553</v>
      </c>
      <c r="AQ9298" s="1">
        <v>44994.362500000003</v>
      </c>
    </row>
    <row r="9299" spans="1:43" x14ac:dyDescent="0.35">
      <c r="A9299" t="s">
        <v>50147</v>
      </c>
      <c r="B9299" t="s">
        <v>50148</v>
      </c>
      <c r="C9299" t="s">
        <v>2201</v>
      </c>
      <c r="F9299">
        <f>1720-364-224</f>
        <v>1132</v>
      </c>
      <c r="H9299" t="s">
        <v>50147</v>
      </c>
      <c r="J9299" t="s">
        <v>50149</v>
      </c>
      <c r="N9299" t="s">
        <v>637</v>
      </c>
      <c r="O9299">
        <v>80470</v>
      </c>
      <c r="P9299" t="s">
        <v>50</v>
      </c>
      <c r="U9299" s="1">
        <v>44996</v>
      </c>
      <c r="V9299" s="1">
        <v>44996</v>
      </c>
      <c r="W9299" s="1">
        <v>44996.397222222222</v>
      </c>
      <c r="X9299" s="1">
        <v>44996.397222222222</v>
      </c>
      <c r="AC9299" t="s">
        <v>53</v>
      </c>
      <c r="AD9299">
        <v>1000000001</v>
      </c>
      <c r="AE9299" s="1">
        <v>39973.351388888892</v>
      </c>
      <c r="AF9299" t="s">
        <v>3377</v>
      </c>
      <c r="AG9299" t="s">
        <v>50150</v>
      </c>
      <c r="AH9299" t="s">
        <v>51</v>
      </c>
      <c r="AJ9299" t="s">
        <v>53</v>
      </c>
      <c r="AL9299" t="s">
        <v>78</v>
      </c>
      <c r="AO9299" t="s">
        <v>8142</v>
      </c>
    </row>
    <row r="9300" spans="1:43" x14ac:dyDescent="0.35">
      <c r="A9300" t="s">
        <v>50151</v>
      </c>
      <c r="B9300" t="s">
        <v>2043</v>
      </c>
      <c r="C9300" t="s">
        <v>2769</v>
      </c>
      <c r="F9300" t="s">
        <v>40722</v>
      </c>
      <c r="H9300" t="s">
        <v>40721</v>
      </c>
      <c r="J9300" t="s">
        <v>40723</v>
      </c>
      <c r="K9300" t="s">
        <v>40724</v>
      </c>
      <c r="M9300" t="s">
        <v>2800</v>
      </c>
      <c r="N9300" t="s">
        <v>65</v>
      </c>
      <c r="O9300">
        <v>80603</v>
      </c>
      <c r="P9300" t="s">
        <v>50</v>
      </c>
      <c r="U9300" s="1">
        <v>44996</v>
      </c>
      <c r="V9300" s="1">
        <v>44996</v>
      </c>
      <c r="W9300" s="1">
        <v>44996.922222222223</v>
      </c>
      <c r="X9300" s="1">
        <v>44996.922222222223</v>
      </c>
      <c r="AC9300" t="s">
        <v>53</v>
      </c>
      <c r="AD9300">
        <v>1000000001</v>
      </c>
      <c r="AE9300" s="1">
        <v>39973.351388888892</v>
      </c>
      <c r="AF9300" t="s">
        <v>3377</v>
      </c>
      <c r="AG9300" t="s">
        <v>50152</v>
      </c>
      <c r="AH9300" t="s">
        <v>51</v>
      </c>
      <c r="AJ9300" t="s">
        <v>53</v>
      </c>
      <c r="AL9300" t="s">
        <v>78</v>
      </c>
      <c r="AO9300" t="s">
        <v>5443</v>
      </c>
      <c r="AP9300" s="1">
        <v>45062.447916666664</v>
      </c>
    </row>
    <row r="9301" spans="1:43" x14ac:dyDescent="0.35">
      <c r="A9301" t="s">
        <v>50153</v>
      </c>
      <c r="B9301" t="s">
        <v>4903</v>
      </c>
      <c r="C9301" t="s">
        <v>50154</v>
      </c>
      <c r="F9301" t="s">
        <v>50155</v>
      </c>
      <c r="H9301" t="s">
        <v>50153</v>
      </c>
      <c r="J9301" t="s">
        <v>50156</v>
      </c>
      <c r="K9301" t="s">
        <v>50157</v>
      </c>
      <c r="M9301" t="s">
        <v>50158</v>
      </c>
      <c r="N9301" t="s">
        <v>65</v>
      </c>
      <c r="O9301">
        <v>81410</v>
      </c>
      <c r="P9301" t="s">
        <v>50</v>
      </c>
      <c r="U9301" s="1">
        <v>44996</v>
      </c>
      <c r="V9301" s="1">
        <v>44996</v>
      </c>
      <c r="W9301" s="1">
        <v>44996.520833333336</v>
      </c>
      <c r="X9301" s="1">
        <v>44996.520833333336</v>
      </c>
      <c r="AC9301" t="s">
        <v>51</v>
      </c>
      <c r="AD9301">
        <v>1000000001</v>
      </c>
      <c r="AE9301" s="1">
        <v>39973.351388888892</v>
      </c>
      <c r="AF9301" t="s">
        <v>3377</v>
      </c>
      <c r="AG9301" t="s">
        <v>50159</v>
      </c>
      <c r="AH9301" t="s">
        <v>51</v>
      </c>
      <c r="AJ9301" t="s">
        <v>53</v>
      </c>
      <c r="AL9301" t="s">
        <v>78</v>
      </c>
      <c r="AO9301" t="s">
        <v>5443</v>
      </c>
      <c r="AP9301" s="1">
        <v>45307.826388888891</v>
      </c>
    </row>
    <row r="9302" spans="1:43" x14ac:dyDescent="0.35">
      <c r="A9302" t="s">
        <v>50160</v>
      </c>
      <c r="B9302" t="s">
        <v>50161</v>
      </c>
      <c r="C9302" t="s">
        <v>13844</v>
      </c>
      <c r="F9302">
        <v>5059186100</v>
      </c>
      <c r="H9302" t="s">
        <v>50162</v>
      </c>
      <c r="J9302" t="s">
        <v>50163</v>
      </c>
      <c r="K9302" t="s">
        <v>50164</v>
      </c>
      <c r="M9302" t="s">
        <v>47456</v>
      </c>
      <c r="N9302" t="s">
        <v>253</v>
      </c>
      <c r="O9302">
        <v>87747</v>
      </c>
      <c r="P9302" t="s">
        <v>50</v>
      </c>
      <c r="U9302" s="1">
        <v>44996</v>
      </c>
      <c r="V9302" s="1">
        <v>44996</v>
      </c>
      <c r="W9302" s="1">
        <v>44996.537499999999</v>
      </c>
      <c r="X9302" s="1">
        <v>44996.537499999999</v>
      </c>
      <c r="AC9302" t="s">
        <v>53</v>
      </c>
      <c r="AD9302">
        <v>1000000001</v>
      </c>
      <c r="AE9302" s="1">
        <v>39973.351388888892</v>
      </c>
      <c r="AF9302" t="s">
        <v>3377</v>
      </c>
      <c r="AG9302" t="s">
        <v>50165</v>
      </c>
      <c r="AH9302" t="s">
        <v>51</v>
      </c>
      <c r="AJ9302" t="s">
        <v>53</v>
      </c>
      <c r="AL9302" t="s">
        <v>78</v>
      </c>
      <c r="AO9302" t="s">
        <v>5443</v>
      </c>
      <c r="AP9302" s="1">
        <v>45365.597222222219</v>
      </c>
      <c r="AQ9302" s="1">
        <v>45228.913888888892</v>
      </c>
    </row>
    <row r="9303" spans="1:43" x14ac:dyDescent="0.35">
      <c r="A9303" t="s">
        <v>50166</v>
      </c>
      <c r="B9303" t="s">
        <v>50167</v>
      </c>
      <c r="C9303" t="s">
        <v>50168</v>
      </c>
      <c r="F9303" t="s">
        <v>50169</v>
      </c>
      <c r="H9303" t="s">
        <v>50166</v>
      </c>
      <c r="J9303" t="s">
        <v>11720</v>
      </c>
      <c r="N9303" t="s">
        <v>19832</v>
      </c>
      <c r="O9303" t="s">
        <v>50170</v>
      </c>
      <c r="P9303" t="s">
        <v>4438</v>
      </c>
      <c r="U9303" s="1">
        <v>44997</v>
      </c>
      <c r="V9303" s="1">
        <v>44997</v>
      </c>
      <c r="AC9303" t="s">
        <v>53</v>
      </c>
      <c r="AD9303">
        <v>2969472760</v>
      </c>
      <c r="AE9303" s="1">
        <v>36916.71597222222</v>
      </c>
      <c r="AG9303" t="s">
        <v>50171</v>
      </c>
      <c r="AH9303" t="s">
        <v>51</v>
      </c>
      <c r="AJ9303" t="s">
        <v>53</v>
      </c>
      <c r="AO9303" t="s">
        <v>8142</v>
      </c>
    </row>
    <row r="9304" spans="1:43" x14ac:dyDescent="0.35">
      <c r="A9304" t="s">
        <v>50172</v>
      </c>
      <c r="B9304" t="s">
        <v>50173</v>
      </c>
      <c r="C9304" t="s">
        <v>3418</v>
      </c>
      <c r="F9304" t="s">
        <v>50174</v>
      </c>
      <c r="H9304" t="s">
        <v>50172</v>
      </c>
      <c r="J9304" t="s">
        <v>50175</v>
      </c>
      <c r="K9304" t="s">
        <v>50176</v>
      </c>
      <c r="M9304" t="s">
        <v>3304</v>
      </c>
      <c r="N9304" t="s">
        <v>65</v>
      </c>
      <c r="O9304">
        <v>80102</v>
      </c>
      <c r="P9304" t="s">
        <v>50</v>
      </c>
      <c r="U9304" s="1">
        <v>44997</v>
      </c>
      <c r="V9304" s="1">
        <v>44997</v>
      </c>
      <c r="W9304" s="1">
        <v>44997.843055555553</v>
      </c>
      <c r="X9304" s="1">
        <v>44997.843055555553</v>
      </c>
      <c r="AC9304" t="s">
        <v>51</v>
      </c>
      <c r="AD9304">
        <v>1000000001</v>
      </c>
      <c r="AE9304" s="1">
        <v>39973.351388888892</v>
      </c>
      <c r="AF9304" t="s">
        <v>3377</v>
      </c>
      <c r="AG9304" t="s">
        <v>50177</v>
      </c>
      <c r="AH9304" t="s">
        <v>51</v>
      </c>
      <c r="AJ9304" t="s">
        <v>53</v>
      </c>
      <c r="AL9304" t="s">
        <v>78</v>
      </c>
      <c r="AO9304" t="s">
        <v>5443</v>
      </c>
      <c r="AP9304" s="1">
        <v>45466.847916666666</v>
      </c>
    </row>
    <row r="9305" spans="1:43" x14ac:dyDescent="0.35">
      <c r="A9305" t="s">
        <v>50178</v>
      </c>
      <c r="B9305" t="s">
        <v>50179</v>
      </c>
      <c r="C9305" t="s">
        <v>50180</v>
      </c>
      <c r="F9305" t="s">
        <v>50181</v>
      </c>
      <c r="H9305" t="s">
        <v>50178</v>
      </c>
      <c r="J9305" t="s">
        <v>50182</v>
      </c>
      <c r="K9305" t="s">
        <v>50183</v>
      </c>
      <c r="M9305" t="s">
        <v>50184</v>
      </c>
      <c r="O9305" s="2" t="s">
        <v>18689</v>
      </c>
      <c r="P9305" t="s">
        <v>27562</v>
      </c>
      <c r="U9305" s="1">
        <v>44997</v>
      </c>
      <c r="V9305" s="1">
        <v>44997</v>
      </c>
      <c r="AC9305" t="s">
        <v>53</v>
      </c>
      <c r="AG9305" t="s">
        <v>50185</v>
      </c>
      <c r="AH9305" t="s">
        <v>51</v>
      </c>
      <c r="AJ9305" t="s">
        <v>53</v>
      </c>
      <c r="AO9305" t="s">
        <v>5443</v>
      </c>
    </row>
    <row r="9306" spans="1:43" x14ac:dyDescent="0.35">
      <c r="A9306" t="s">
        <v>50186</v>
      </c>
      <c r="B9306" t="s">
        <v>44612</v>
      </c>
      <c r="C9306" t="s">
        <v>15340</v>
      </c>
      <c r="F9306" t="s">
        <v>50187</v>
      </c>
      <c r="H9306" t="s">
        <v>50186</v>
      </c>
      <c r="J9306" t="s">
        <v>8217</v>
      </c>
      <c r="N9306" t="s">
        <v>287</v>
      </c>
      <c r="O9306">
        <v>81052</v>
      </c>
      <c r="P9306" t="s">
        <v>50</v>
      </c>
      <c r="U9306" s="1">
        <v>44998</v>
      </c>
      <c r="V9306" s="1">
        <v>44998</v>
      </c>
      <c r="W9306" s="1">
        <v>44998.458333333336</v>
      </c>
      <c r="X9306" s="1">
        <v>44998.458333333336</v>
      </c>
      <c r="AC9306" t="s">
        <v>53</v>
      </c>
      <c r="AD9306">
        <v>2969479278</v>
      </c>
      <c r="AE9306" s="1">
        <v>37389</v>
      </c>
      <c r="AG9306" t="s">
        <v>50188</v>
      </c>
      <c r="AH9306" t="s">
        <v>51</v>
      </c>
      <c r="AJ9306" t="s">
        <v>53</v>
      </c>
      <c r="AL9306" t="s">
        <v>78</v>
      </c>
      <c r="AO9306" t="s">
        <v>8142</v>
      </c>
    </row>
    <row r="9307" spans="1:43" x14ac:dyDescent="0.35">
      <c r="A9307" t="s">
        <v>50189</v>
      </c>
      <c r="B9307" t="s">
        <v>50190</v>
      </c>
      <c r="C9307" t="s">
        <v>50191</v>
      </c>
      <c r="F9307" t="s">
        <v>50192</v>
      </c>
      <c r="H9307" t="s">
        <v>50189</v>
      </c>
      <c r="J9307" t="s">
        <v>50193</v>
      </c>
      <c r="M9307" t="s">
        <v>753</v>
      </c>
      <c r="N9307" t="s">
        <v>637</v>
      </c>
      <c r="O9307">
        <v>79918</v>
      </c>
      <c r="P9307" t="s">
        <v>50</v>
      </c>
      <c r="U9307" s="1">
        <v>44998</v>
      </c>
      <c r="V9307" s="1">
        <v>44998</v>
      </c>
      <c r="W9307" s="1">
        <v>44998.501388888886</v>
      </c>
      <c r="X9307" s="1">
        <v>44998.501388888886</v>
      </c>
      <c r="AC9307" t="s">
        <v>53</v>
      </c>
      <c r="AD9307">
        <v>2972353005</v>
      </c>
      <c r="AE9307" s="1">
        <v>44963.615972222222</v>
      </c>
      <c r="AF9307" t="s">
        <v>50194</v>
      </c>
      <c r="AG9307" t="s">
        <v>50195</v>
      </c>
      <c r="AH9307" t="s">
        <v>51</v>
      </c>
      <c r="AJ9307" t="s">
        <v>53</v>
      </c>
      <c r="AL9307" t="s">
        <v>68</v>
      </c>
      <c r="AO9307" t="s">
        <v>5443</v>
      </c>
      <c r="AP9307" s="1">
        <v>44998.5</v>
      </c>
    </row>
    <row r="9308" spans="1:43" x14ac:dyDescent="0.35">
      <c r="A9308" t="s">
        <v>50196</v>
      </c>
      <c r="B9308" t="s">
        <v>50197</v>
      </c>
      <c r="C9308" t="s">
        <v>25811</v>
      </c>
      <c r="F9308" t="s">
        <v>50198</v>
      </c>
      <c r="H9308" t="s">
        <v>50196</v>
      </c>
      <c r="J9308" t="s">
        <v>47180</v>
      </c>
      <c r="K9308" t="s">
        <v>16474</v>
      </c>
      <c r="L9308" t="s">
        <v>16475</v>
      </c>
      <c r="M9308" t="s">
        <v>2783</v>
      </c>
      <c r="N9308" t="s">
        <v>264</v>
      </c>
      <c r="O9308">
        <v>77002</v>
      </c>
      <c r="P9308" t="s">
        <v>50</v>
      </c>
      <c r="U9308" s="1">
        <v>44998</v>
      </c>
      <c r="V9308" s="1">
        <v>44998</v>
      </c>
      <c r="AC9308" t="s">
        <v>53</v>
      </c>
      <c r="AD9308">
        <v>2969545691</v>
      </c>
      <c r="AE9308" s="1">
        <v>40101.513194444444</v>
      </c>
      <c r="AG9308" t="s">
        <v>50199</v>
      </c>
      <c r="AH9308" t="s">
        <v>51</v>
      </c>
      <c r="AJ9308" t="s">
        <v>53</v>
      </c>
      <c r="AO9308" t="s">
        <v>8142</v>
      </c>
    </row>
    <row r="9309" spans="1:43" x14ac:dyDescent="0.35">
      <c r="A9309" t="s">
        <v>50200</v>
      </c>
      <c r="B9309" t="s">
        <v>50201</v>
      </c>
      <c r="C9309" t="s">
        <v>5000</v>
      </c>
      <c r="F9309" t="s">
        <v>50202</v>
      </c>
      <c r="H9309" t="s">
        <v>50200</v>
      </c>
      <c r="J9309" t="s">
        <v>50203</v>
      </c>
      <c r="K9309" t="s">
        <v>50204</v>
      </c>
      <c r="M9309" t="s">
        <v>17479</v>
      </c>
      <c r="N9309" t="s">
        <v>798</v>
      </c>
      <c r="O9309">
        <v>79836</v>
      </c>
      <c r="P9309" t="s">
        <v>50</v>
      </c>
      <c r="U9309" s="1">
        <v>44998</v>
      </c>
      <c r="V9309" s="1">
        <v>44998</v>
      </c>
      <c r="W9309" s="1">
        <v>44998.515277777777</v>
      </c>
      <c r="X9309" s="1">
        <v>44998.515277777777</v>
      </c>
      <c r="AC9309" t="s">
        <v>51</v>
      </c>
      <c r="AD9309">
        <v>2969475971</v>
      </c>
      <c r="AE9309" s="1">
        <v>37194</v>
      </c>
      <c r="AF9309" t="s">
        <v>799</v>
      </c>
      <c r="AG9309" t="s">
        <v>50205</v>
      </c>
      <c r="AH9309" t="s">
        <v>51</v>
      </c>
      <c r="AJ9309" t="s">
        <v>53</v>
      </c>
      <c r="AL9309" t="s">
        <v>68</v>
      </c>
      <c r="AO9309" t="s">
        <v>5443</v>
      </c>
      <c r="AP9309" s="1">
        <v>45097.655555555553</v>
      </c>
    </row>
    <row r="9310" spans="1:43" x14ac:dyDescent="0.35">
      <c r="A9310" t="s">
        <v>50206</v>
      </c>
      <c r="B9310" t="s">
        <v>50207</v>
      </c>
      <c r="C9310" t="s">
        <v>1608</v>
      </c>
      <c r="F9310" t="s">
        <v>50208</v>
      </c>
      <c r="H9310" t="s">
        <v>50206</v>
      </c>
      <c r="J9310" t="s">
        <v>50209</v>
      </c>
      <c r="K9310" t="s">
        <v>50210</v>
      </c>
      <c r="M9310" t="s">
        <v>33506</v>
      </c>
      <c r="N9310" t="s">
        <v>65</v>
      </c>
      <c r="O9310">
        <v>80828</v>
      </c>
      <c r="P9310" t="s">
        <v>50</v>
      </c>
      <c r="U9310" s="1">
        <v>44998</v>
      </c>
      <c r="V9310" s="1">
        <v>44998</v>
      </c>
      <c r="W9310" s="1">
        <v>44998.625</v>
      </c>
      <c r="X9310" s="1">
        <v>44998.625</v>
      </c>
      <c r="AC9310" t="s">
        <v>53</v>
      </c>
      <c r="AD9310">
        <v>2972212208</v>
      </c>
      <c r="AE9310" s="1">
        <v>44956.644444444442</v>
      </c>
      <c r="AF9310" t="s">
        <v>50211</v>
      </c>
      <c r="AG9310" t="s">
        <v>50212</v>
      </c>
      <c r="AH9310" t="s">
        <v>51</v>
      </c>
      <c r="AJ9310" t="s">
        <v>53</v>
      </c>
      <c r="AL9310" t="s">
        <v>68</v>
      </c>
      <c r="AO9310" t="s">
        <v>5443</v>
      </c>
      <c r="AP9310" s="1">
        <v>44999.638888888891</v>
      </c>
    </row>
    <row r="9311" spans="1:43" x14ac:dyDescent="0.35">
      <c r="A9311" t="s">
        <v>50213</v>
      </c>
      <c r="B9311" t="s">
        <v>15835</v>
      </c>
      <c r="C9311" t="s">
        <v>969</v>
      </c>
      <c r="H9311" t="s">
        <v>50214</v>
      </c>
      <c r="J9311" t="s">
        <v>50215</v>
      </c>
      <c r="K9311" t="s">
        <v>50216</v>
      </c>
      <c r="M9311" t="s">
        <v>50217</v>
      </c>
      <c r="N9311" t="s">
        <v>637</v>
      </c>
      <c r="O9311">
        <v>78258</v>
      </c>
      <c r="P9311" t="s">
        <v>50</v>
      </c>
      <c r="U9311" s="1">
        <v>44998</v>
      </c>
      <c r="V9311" s="1">
        <v>44998</v>
      </c>
      <c r="W9311" s="1">
        <v>44998.45416666667</v>
      </c>
      <c r="X9311" s="1">
        <v>44998.45416666667</v>
      </c>
      <c r="AC9311" t="s">
        <v>53</v>
      </c>
      <c r="AD9311">
        <v>1000000001</v>
      </c>
      <c r="AE9311" s="1">
        <v>39973.351388888892</v>
      </c>
      <c r="AF9311" t="s">
        <v>3377</v>
      </c>
      <c r="AG9311" t="s">
        <v>50218</v>
      </c>
      <c r="AH9311" t="s">
        <v>51</v>
      </c>
      <c r="AJ9311" t="s">
        <v>53</v>
      </c>
      <c r="AL9311" t="s">
        <v>78</v>
      </c>
      <c r="AO9311" t="s">
        <v>5443</v>
      </c>
      <c r="AP9311" s="1">
        <v>45175.417361111111</v>
      </c>
    </row>
    <row r="9312" spans="1:43" x14ac:dyDescent="0.35">
      <c r="A9312" t="s">
        <v>50219</v>
      </c>
      <c r="B9312" t="s">
        <v>50220</v>
      </c>
      <c r="C9312" t="s">
        <v>50221</v>
      </c>
      <c r="F9312" t="s">
        <v>50222</v>
      </c>
      <c r="H9312" t="s">
        <v>50219</v>
      </c>
      <c r="J9312" t="s">
        <v>40415</v>
      </c>
      <c r="K9312" t="s">
        <v>17974</v>
      </c>
      <c r="M9312" t="s">
        <v>17975</v>
      </c>
      <c r="N9312" t="s">
        <v>17976</v>
      </c>
      <c r="O9312">
        <v>26062</v>
      </c>
      <c r="P9312" t="s">
        <v>50</v>
      </c>
      <c r="U9312" s="1">
        <v>44998</v>
      </c>
      <c r="V9312" s="1">
        <v>44998</v>
      </c>
      <c r="W9312" s="1">
        <v>44998.45208333333</v>
      </c>
      <c r="X9312" s="1">
        <v>44998.45208333333</v>
      </c>
      <c r="AC9312" t="s">
        <v>51</v>
      </c>
      <c r="AD9312">
        <v>2969772957</v>
      </c>
      <c r="AE9312" s="1">
        <v>43110.368750000001</v>
      </c>
      <c r="AF9312" t="s">
        <v>9354</v>
      </c>
      <c r="AG9312" t="s">
        <v>50223</v>
      </c>
      <c r="AH9312" t="s">
        <v>51</v>
      </c>
      <c r="AJ9312" t="s">
        <v>53</v>
      </c>
      <c r="AL9312" t="s">
        <v>68</v>
      </c>
      <c r="AO9312" t="s">
        <v>5443</v>
      </c>
      <c r="AP9312" s="1">
        <v>45454.569444444445</v>
      </c>
      <c r="AQ9312" s="1">
        <v>45442.586111111108</v>
      </c>
    </row>
    <row r="9313" spans="1:43" x14ac:dyDescent="0.35">
      <c r="A9313" t="s">
        <v>50224</v>
      </c>
      <c r="B9313" t="s">
        <v>50225</v>
      </c>
      <c r="C9313" t="s">
        <v>5318</v>
      </c>
      <c r="F9313" t="s">
        <v>50226</v>
      </c>
      <c r="H9313" t="s">
        <v>50224</v>
      </c>
      <c r="J9313" t="s">
        <v>4293</v>
      </c>
      <c r="N9313" t="s">
        <v>592</v>
      </c>
      <c r="O9313">
        <v>82001</v>
      </c>
      <c r="P9313" t="s">
        <v>50</v>
      </c>
      <c r="U9313" s="1">
        <v>44998</v>
      </c>
      <c r="V9313" s="1">
        <v>44998</v>
      </c>
      <c r="AC9313" t="s">
        <v>53</v>
      </c>
      <c r="AD9313">
        <v>2969634929</v>
      </c>
      <c r="AE9313" s="1">
        <v>41799.665972222225</v>
      </c>
      <c r="AG9313" t="s">
        <v>50227</v>
      </c>
      <c r="AH9313" t="s">
        <v>51</v>
      </c>
      <c r="AJ9313" t="s">
        <v>53</v>
      </c>
      <c r="AO9313" t="s">
        <v>5443</v>
      </c>
    </row>
    <row r="9314" spans="1:43" x14ac:dyDescent="0.35">
      <c r="A9314" t="s">
        <v>50228</v>
      </c>
      <c r="B9314" t="s">
        <v>19844</v>
      </c>
      <c r="C9314" t="s">
        <v>2615</v>
      </c>
      <c r="F9314" t="s">
        <v>50229</v>
      </c>
      <c r="H9314" t="s">
        <v>50228</v>
      </c>
      <c r="J9314" t="s">
        <v>50230</v>
      </c>
      <c r="P9314" t="s">
        <v>50</v>
      </c>
      <c r="U9314" s="1">
        <v>44998</v>
      </c>
      <c r="V9314" s="1">
        <v>44998</v>
      </c>
      <c r="AC9314" t="s">
        <v>53</v>
      </c>
      <c r="AD9314">
        <v>2970055369</v>
      </c>
      <c r="AE9314" s="1">
        <v>44285.67083333333</v>
      </c>
      <c r="AG9314" t="s">
        <v>50231</v>
      </c>
      <c r="AH9314" t="s">
        <v>51</v>
      </c>
      <c r="AJ9314" t="s">
        <v>53</v>
      </c>
      <c r="AO9314" t="s">
        <v>8142</v>
      </c>
    </row>
    <row r="9315" spans="1:43" x14ac:dyDescent="0.35">
      <c r="A9315" t="s">
        <v>50232</v>
      </c>
      <c r="B9315" t="s">
        <v>184</v>
      </c>
      <c r="C9315" t="s">
        <v>22189</v>
      </c>
      <c r="F9315" t="s">
        <v>50233</v>
      </c>
      <c r="H9315" t="s">
        <v>50232</v>
      </c>
      <c r="J9315" t="s">
        <v>45406</v>
      </c>
      <c r="K9315" t="s">
        <v>50234</v>
      </c>
      <c r="M9315" t="s">
        <v>419</v>
      </c>
      <c r="N9315" t="s">
        <v>253</v>
      </c>
      <c r="O9315">
        <v>87109</v>
      </c>
      <c r="P9315" t="s">
        <v>50</v>
      </c>
      <c r="U9315" s="1">
        <v>44998</v>
      </c>
      <c r="V9315" s="1">
        <v>44998</v>
      </c>
      <c r="W9315" s="1">
        <v>44998.615277777775</v>
      </c>
      <c r="X9315" s="1">
        <v>44998.615277777775</v>
      </c>
      <c r="AC9315" t="s">
        <v>53</v>
      </c>
      <c r="AD9315">
        <v>2969542163</v>
      </c>
      <c r="AE9315" s="1">
        <v>39965.693055555559</v>
      </c>
      <c r="AF9315" t="s">
        <v>50235</v>
      </c>
      <c r="AG9315" t="s">
        <v>50236</v>
      </c>
      <c r="AH9315" t="s">
        <v>51</v>
      </c>
      <c r="AJ9315" t="s">
        <v>53</v>
      </c>
      <c r="AL9315" t="s">
        <v>68</v>
      </c>
      <c r="AO9315" t="s">
        <v>5443</v>
      </c>
      <c r="AP9315" s="1">
        <v>45383.432638888888</v>
      </c>
      <c r="AQ9315" s="1">
        <v>45358.532638888886</v>
      </c>
    </row>
    <row r="9316" spans="1:43" x14ac:dyDescent="0.35">
      <c r="A9316" t="s">
        <v>50237</v>
      </c>
      <c r="B9316" t="s">
        <v>2387</v>
      </c>
      <c r="C9316" t="s">
        <v>20868</v>
      </c>
      <c r="F9316" t="s">
        <v>50238</v>
      </c>
      <c r="H9316" t="s">
        <v>50237</v>
      </c>
      <c r="J9316" t="s">
        <v>50239</v>
      </c>
      <c r="K9316" t="s">
        <v>50240</v>
      </c>
      <c r="M9316" t="s">
        <v>33354</v>
      </c>
      <c r="N9316" t="s">
        <v>65</v>
      </c>
      <c r="O9316">
        <v>80741</v>
      </c>
      <c r="P9316" t="s">
        <v>50</v>
      </c>
      <c r="U9316" s="1">
        <v>44998</v>
      </c>
      <c r="V9316" s="1">
        <v>44998</v>
      </c>
      <c r="W9316" s="1">
        <v>44998.705555555556</v>
      </c>
      <c r="X9316" s="1">
        <v>44998.705555555556</v>
      </c>
      <c r="AC9316" t="s">
        <v>53</v>
      </c>
      <c r="AD9316">
        <v>1000000001</v>
      </c>
      <c r="AE9316" s="1">
        <v>39973.351388888892</v>
      </c>
      <c r="AF9316" t="s">
        <v>3377</v>
      </c>
      <c r="AG9316" t="s">
        <v>50241</v>
      </c>
      <c r="AH9316" t="s">
        <v>51</v>
      </c>
      <c r="AJ9316" t="s">
        <v>53</v>
      </c>
      <c r="AL9316" t="s">
        <v>78</v>
      </c>
      <c r="AO9316" t="s">
        <v>5443</v>
      </c>
      <c r="AP9316" s="1">
        <v>45001.70416666667</v>
      </c>
      <c r="AQ9316" s="1">
        <v>44998.744444444441</v>
      </c>
    </row>
    <row r="9317" spans="1:43" x14ac:dyDescent="0.35">
      <c r="A9317" t="s">
        <v>50242</v>
      </c>
      <c r="B9317" t="s">
        <v>31127</v>
      </c>
      <c r="C9317" t="s">
        <v>622</v>
      </c>
      <c r="F9317" t="s">
        <v>50243</v>
      </c>
      <c r="H9317" t="s">
        <v>50242</v>
      </c>
      <c r="J9317" t="s">
        <v>5239</v>
      </c>
      <c r="K9317" t="s">
        <v>5218</v>
      </c>
      <c r="M9317" t="s">
        <v>2783</v>
      </c>
      <c r="N9317" t="s">
        <v>264</v>
      </c>
      <c r="O9317">
        <v>77269</v>
      </c>
      <c r="P9317" t="s">
        <v>50</v>
      </c>
      <c r="U9317" s="1">
        <v>44998</v>
      </c>
      <c r="V9317" s="1">
        <v>44998</v>
      </c>
      <c r="W9317" s="1">
        <v>44998.4375</v>
      </c>
      <c r="X9317" s="1">
        <v>44998.4375</v>
      </c>
      <c r="AC9317" t="s">
        <v>53</v>
      </c>
      <c r="AD9317">
        <v>2969475162</v>
      </c>
      <c r="AE9317" s="1">
        <v>37147</v>
      </c>
      <c r="AF9317" t="s">
        <v>32738</v>
      </c>
      <c r="AG9317" t="s">
        <v>50244</v>
      </c>
      <c r="AH9317" t="s">
        <v>51</v>
      </c>
      <c r="AJ9317" t="s">
        <v>53</v>
      </c>
      <c r="AL9317" t="s">
        <v>68</v>
      </c>
      <c r="AO9317" t="s">
        <v>5443</v>
      </c>
      <c r="AP9317" s="1">
        <v>45475.410416666666</v>
      </c>
      <c r="AQ9317" s="1">
        <v>45475.69027777778</v>
      </c>
    </row>
    <row r="9318" spans="1:43" x14ac:dyDescent="0.35">
      <c r="A9318" t="s">
        <v>50245</v>
      </c>
      <c r="B9318" t="s">
        <v>46736</v>
      </c>
      <c r="C9318" t="s">
        <v>8454</v>
      </c>
      <c r="F9318" t="s">
        <v>50246</v>
      </c>
      <c r="H9318" t="s">
        <v>50247</v>
      </c>
      <c r="J9318" t="s">
        <v>50248</v>
      </c>
      <c r="K9318" t="s">
        <v>50249</v>
      </c>
      <c r="M9318" t="s">
        <v>3234</v>
      </c>
      <c r="N9318" t="s">
        <v>253</v>
      </c>
      <c r="O9318">
        <v>88210</v>
      </c>
      <c r="P9318" t="s">
        <v>50</v>
      </c>
      <c r="U9318" s="1">
        <v>44999</v>
      </c>
      <c r="V9318" s="1">
        <v>44999</v>
      </c>
      <c r="W9318" s="1">
        <v>44999.444444444445</v>
      </c>
      <c r="X9318" s="1">
        <v>44999.444444444445</v>
      </c>
      <c r="AC9318" t="s">
        <v>53</v>
      </c>
      <c r="AD9318">
        <v>2969548257</v>
      </c>
      <c r="AE9318" s="1">
        <v>40177.634027777778</v>
      </c>
      <c r="AF9318" t="s">
        <v>50250</v>
      </c>
      <c r="AG9318" t="s">
        <v>50251</v>
      </c>
      <c r="AH9318" t="s">
        <v>51</v>
      </c>
      <c r="AJ9318" t="s">
        <v>53</v>
      </c>
      <c r="AL9318" t="s">
        <v>68</v>
      </c>
      <c r="AO9318" t="s">
        <v>5443</v>
      </c>
      <c r="AP9318" s="1">
        <v>44999.575694444444</v>
      </c>
    </row>
    <row r="9319" spans="1:43" x14ac:dyDescent="0.35">
      <c r="A9319" t="s">
        <v>50252</v>
      </c>
      <c r="B9319" t="s">
        <v>50253</v>
      </c>
      <c r="C9319" t="s">
        <v>3597</v>
      </c>
      <c r="F9319" t="s">
        <v>45806</v>
      </c>
      <c r="H9319" t="s">
        <v>45804</v>
      </c>
      <c r="J9319" t="s">
        <v>45807</v>
      </c>
      <c r="K9319" t="s">
        <v>50254</v>
      </c>
      <c r="M9319" t="s">
        <v>3304</v>
      </c>
      <c r="N9319" t="s">
        <v>65</v>
      </c>
      <c r="O9319">
        <v>80102</v>
      </c>
      <c r="P9319" t="s">
        <v>50</v>
      </c>
      <c r="U9319" s="1">
        <v>44999</v>
      </c>
      <c r="V9319" s="1">
        <v>44999</v>
      </c>
      <c r="W9319" s="1">
        <v>44999.395833333336</v>
      </c>
      <c r="X9319" s="1">
        <v>44999.395833333336</v>
      </c>
      <c r="AC9319" t="s">
        <v>53</v>
      </c>
      <c r="AD9319">
        <v>2969672300</v>
      </c>
      <c r="AE9319" s="1">
        <v>42181.681944444441</v>
      </c>
      <c r="AF9319" t="s">
        <v>45809</v>
      </c>
      <c r="AG9319" t="s">
        <v>50255</v>
      </c>
      <c r="AH9319" t="s">
        <v>51</v>
      </c>
      <c r="AJ9319" t="s">
        <v>53</v>
      </c>
      <c r="AL9319" t="s">
        <v>68</v>
      </c>
      <c r="AO9319" t="s">
        <v>5443</v>
      </c>
      <c r="AP9319" s="1">
        <v>45206.48541666667</v>
      </c>
      <c r="AQ9319" s="1">
        <v>45126.480555555558</v>
      </c>
    </row>
    <row r="9320" spans="1:43" x14ac:dyDescent="0.35">
      <c r="A9320" t="s">
        <v>50256</v>
      </c>
      <c r="B9320" t="s">
        <v>2584</v>
      </c>
      <c r="C9320" t="s">
        <v>4934</v>
      </c>
      <c r="F9320" t="s">
        <v>50257</v>
      </c>
      <c r="H9320" t="s">
        <v>50258</v>
      </c>
      <c r="J9320" t="s">
        <v>10434</v>
      </c>
      <c r="K9320" t="s">
        <v>50259</v>
      </c>
      <c r="M9320" t="s">
        <v>50260</v>
      </c>
      <c r="N9320" t="s">
        <v>13263</v>
      </c>
      <c r="O9320">
        <v>29372</v>
      </c>
      <c r="P9320" t="s">
        <v>50</v>
      </c>
      <c r="U9320" s="1">
        <v>44999</v>
      </c>
      <c r="V9320" s="1">
        <v>44999</v>
      </c>
      <c r="AC9320" t="s">
        <v>53</v>
      </c>
      <c r="AD9320">
        <v>2969478809</v>
      </c>
      <c r="AE9320" s="1">
        <v>37358</v>
      </c>
      <c r="AG9320" t="s">
        <v>50261</v>
      </c>
      <c r="AH9320" t="s">
        <v>51</v>
      </c>
      <c r="AJ9320" t="s">
        <v>53</v>
      </c>
      <c r="AO9320" t="s">
        <v>8142</v>
      </c>
    </row>
    <row r="9321" spans="1:43" x14ac:dyDescent="0.35">
      <c r="A9321" t="s">
        <v>50262</v>
      </c>
      <c r="B9321" t="s">
        <v>50263</v>
      </c>
      <c r="C9321" t="s">
        <v>9917</v>
      </c>
      <c r="F9321" t="s">
        <v>50264</v>
      </c>
      <c r="H9321" t="s">
        <v>50262</v>
      </c>
      <c r="J9321" t="s">
        <v>50265</v>
      </c>
      <c r="K9321" t="s">
        <v>50266</v>
      </c>
      <c r="M9321" t="s">
        <v>50267</v>
      </c>
      <c r="N9321" t="s">
        <v>5925</v>
      </c>
      <c r="O9321">
        <v>15349</v>
      </c>
      <c r="P9321" t="s">
        <v>50</v>
      </c>
      <c r="U9321" s="1">
        <v>44999</v>
      </c>
      <c r="V9321" s="1">
        <v>44999</v>
      </c>
      <c r="W9321" s="1">
        <v>44999.523611111108</v>
      </c>
      <c r="X9321" s="1">
        <v>44999.523611111108</v>
      </c>
      <c r="AC9321" t="s">
        <v>53</v>
      </c>
      <c r="AD9321">
        <v>2972595878</v>
      </c>
      <c r="AE9321" s="1">
        <v>44987.671527777777</v>
      </c>
      <c r="AF9321" t="s">
        <v>50268</v>
      </c>
      <c r="AG9321" t="s">
        <v>50269</v>
      </c>
      <c r="AH9321" t="s">
        <v>51</v>
      </c>
      <c r="AJ9321" t="s">
        <v>53</v>
      </c>
      <c r="AL9321" t="s">
        <v>68</v>
      </c>
      <c r="AO9321" t="s">
        <v>5443</v>
      </c>
      <c r="AP9321" s="1">
        <v>45008.466666666667</v>
      </c>
      <c r="AQ9321" s="1">
        <v>45001.492361111108</v>
      </c>
    </row>
    <row r="9322" spans="1:43" x14ac:dyDescent="0.35">
      <c r="A9322" t="s">
        <v>50270</v>
      </c>
      <c r="B9322" t="s">
        <v>50271</v>
      </c>
      <c r="C9322" t="s">
        <v>2238</v>
      </c>
      <c r="F9322" t="s">
        <v>50272</v>
      </c>
      <c r="H9322" t="s">
        <v>50273</v>
      </c>
      <c r="J9322" t="s">
        <v>6387</v>
      </c>
      <c r="K9322" t="s">
        <v>50274</v>
      </c>
      <c r="M9322" t="s">
        <v>46591</v>
      </c>
      <c r="N9322" t="s">
        <v>4928</v>
      </c>
      <c r="O9322">
        <v>43311</v>
      </c>
      <c r="P9322" t="s">
        <v>50</v>
      </c>
      <c r="U9322" s="1">
        <v>44999</v>
      </c>
      <c r="V9322" s="1">
        <v>44999</v>
      </c>
      <c r="AC9322" t="s">
        <v>53</v>
      </c>
      <c r="AD9322">
        <v>2969484892</v>
      </c>
      <c r="AE9322" s="1">
        <v>37756</v>
      </c>
      <c r="AG9322" t="s">
        <v>50275</v>
      </c>
      <c r="AH9322" t="s">
        <v>51</v>
      </c>
      <c r="AJ9322" t="s">
        <v>53</v>
      </c>
      <c r="AO9322" t="s">
        <v>8142</v>
      </c>
    </row>
    <row r="9323" spans="1:43" x14ac:dyDescent="0.35">
      <c r="A9323" t="s">
        <v>50276</v>
      </c>
      <c r="B9323" t="s">
        <v>50277</v>
      </c>
      <c r="C9323" t="s">
        <v>50278</v>
      </c>
      <c r="F9323" t="s">
        <v>50279</v>
      </c>
      <c r="H9323" t="s">
        <v>50280</v>
      </c>
      <c r="I9323" t="s">
        <v>200</v>
      </c>
      <c r="J9323" t="s">
        <v>9017</v>
      </c>
      <c r="K9323" t="s">
        <v>10391</v>
      </c>
      <c r="M9323" t="s">
        <v>2783</v>
      </c>
      <c r="N9323" t="s">
        <v>264</v>
      </c>
      <c r="O9323">
        <v>77095</v>
      </c>
      <c r="P9323" t="s">
        <v>50</v>
      </c>
      <c r="U9323" s="1">
        <v>44999</v>
      </c>
      <c r="V9323" s="1">
        <v>44999</v>
      </c>
      <c r="AC9323" t="s">
        <v>53</v>
      </c>
      <c r="AD9323">
        <v>2969579793</v>
      </c>
      <c r="AE9323" s="1">
        <v>41172.685416666667</v>
      </c>
      <c r="AG9323" t="s">
        <v>50281</v>
      </c>
      <c r="AH9323" t="s">
        <v>51</v>
      </c>
      <c r="AJ9323" t="s">
        <v>53</v>
      </c>
      <c r="AO9323" t="s">
        <v>5443</v>
      </c>
    </row>
    <row r="9324" spans="1:43" x14ac:dyDescent="0.35">
      <c r="A9324" t="s">
        <v>50282</v>
      </c>
      <c r="B9324" t="s">
        <v>50283</v>
      </c>
      <c r="C9324" t="s">
        <v>860</v>
      </c>
      <c r="H9324" t="s">
        <v>50282</v>
      </c>
      <c r="J9324" t="s">
        <v>50284</v>
      </c>
      <c r="P9324" t="s">
        <v>50</v>
      </c>
      <c r="U9324" s="1">
        <v>44999</v>
      </c>
      <c r="V9324" s="1">
        <v>44999</v>
      </c>
      <c r="W9324" s="1">
        <v>45037.388194444444</v>
      </c>
      <c r="X9324" s="1">
        <v>45037.388194444444</v>
      </c>
      <c r="AC9324" t="s">
        <v>53</v>
      </c>
      <c r="AD9324">
        <v>2973347150</v>
      </c>
      <c r="AE9324" s="1">
        <v>45037.387499999997</v>
      </c>
      <c r="AF9324" t="s">
        <v>50285</v>
      </c>
      <c r="AG9324" t="s">
        <v>50286</v>
      </c>
      <c r="AH9324" t="s">
        <v>51</v>
      </c>
      <c r="AJ9324" t="s">
        <v>53</v>
      </c>
      <c r="AL9324" t="s">
        <v>68</v>
      </c>
      <c r="AO9324" t="s">
        <v>5443</v>
      </c>
      <c r="AP9324" s="1">
        <v>45211.873611111114</v>
      </c>
      <c r="AQ9324" s="1">
        <v>45210.388194444444</v>
      </c>
    </row>
    <row r="9325" spans="1:43" x14ac:dyDescent="0.35">
      <c r="A9325" t="s">
        <v>50287</v>
      </c>
      <c r="B9325" t="s">
        <v>50288</v>
      </c>
      <c r="C9325" t="s">
        <v>894</v>
      </c>
      <c r="F9325" t="s">
        <v>50289</v>
      </c>
      <c r="H9325" t="s">
        <v>50290</v>
      </c>
      <c r="J9325" t="s">
        <v>50291</v>
      </c>
      <c r="K9325" t="s">
        <v>50292</v>
      </c>
      <c r="M9325" t="s">
        <v>3343</v>
      </c>
      <c r="N9325" t="s">
        <v>65</v>
      </c>
      <c r="O9325">
        <v>81147</v>
      </c>
      <c r="P9325" t="s">
        <v>50</v>
      </c>
      <c r="U9325" s="1">
        <v>44999</v>
      </c>
      <c r="V9325" s="1">
        <v>44999</v>
      </c>
      <c r="W9325" s="1">
        <v>44999.620138888888</v>
      </c>
      <c r="X9325" s="1">
        <v>44999.620138888888</v>
      </c>
      <c r="AC9325" t="s">
        <v>53</v>
      </c>
      <c r="AD9325">
        <v>2969875070</v>
      </c>
      <c r="AE9325" s="1">
        <v>43542.474305555559</v>
      </c>
      <c r="AF9325" t="s">
        <v>50293</v>
      </c>
      <c r="AG9325" t="s">
        <v>50294</v>
      </c>
      <c r="AH9325" t="s">
        <v>51</v>
      </c>
      <c r="AJ9325" t="s">
        <v>53</v>
      </c>
      <c r="AL9325" t="s">
        <v>68</v>
      </c>
      <c r="AO9325" t="s">
        <v>5443</v>
      </c>
      <c r="AP9325" s="1">
        <v>44999.660416666666</v>
      </c>
      <c r="AQ9325" s="1">
        <v>44999.643055555556</v>
      </c>
    </row>
    <row r="9326" spans="1:43" x14ac:dyDescent="0.35">
      <c r="A9326" t="s">
        <v>50295</v>
      </c>
      <c r="B9326" t="s">
        <v>50296</v>
      </c>
      <c r="C9326" t="s">
        <v>10874</v>
      </c>
      <c r="F9326" t="s">
        <v>50297</v>
      </c>
      <c r="H9326" t="s">
        <v>50295</v>
      </c>
      <c r="J9326" t="s">
        <v>24784</v>
      </c>
      <c r="N9326" t="s">
        <v>28811</v>
      </c>
      <c r="O9326">
        <v>41006</v>
      </c>
      <c r="P9326" t="s">
        <v>50</v>
      </c>
      <c r="U9326" s="1">
        <v>44999</v>
      </c>
      <c r="V9326" s="1">
        <v>44999</v>
      </c>
      <c r="AC9326" t="s">
        <v>53</v>
      </c>
      <c r="AD9326">
        <v>2969519246</v>
      </c>
      <c r="AE9326" s="1">
        <v>38883.179166666669</v>
      </c>
      <c r="AG9326" t="s">
        <v>50298</v>
      </c>
      <c r="AH9326" t="s">
        <v>51</v>
      </c>
      <c r="AJ9326" t="s">
        <v>53</v>
      </c>
      <c r="AO9326" t="s">
        <v>8142</v>
      </c>
    </row>
    <row r="9327" spans="1:43" x14ac:dyDescent="0.35">
      <c r="A9327" t="s">
        <v>50299</v>
      </c>
      <c r="B9327" t="s">
        <v>29241</v>
      </c>
      <c r="C9327" t="s">
        <v>50300</v>
      </c>
      <c r="F9327" t="s">
        <v>50301</v>
      </c>
      <c r="H9327" t="s">
        <v>50299</v>
      </c>
      <c r="J9327" t="s">
        <v>50302</v>
      </c>
      <c r="K9327" t="s">
        <v>50303</v>
      </c>
      <c r="M9327" t="s">
        <v>1692</v>
      </c>
      <c r="N9327" t="s">
        <v>253</v>
      </c>
      <c r="O9327">
        <v>88240</v>
      </c>
      <c r="P9327" t="s">
        <v>50</v>
      </c>
      <c r="U9327" s="1">
        <v>44999</v>
      </c>
      <c r="V9327" s="1">
        <v>44999</v>
      </c>
      <c r="W9327" s="1">
        <v>44999.85</v>
      </c>
      <c r="X9327" s="1">
        <v>44999.85</v>
      </c>
      <c r="AC9327" t="s">
        <v>51</v>
      </c>
      <c r="AD9327">
        <v>1000000001</v>
      </c>
      <c r="AE9327" s="1">
        <v>39973.351388888892</v>
      </c>
      <c r="AF9327" t="s">
        <v>3377</v>
      </c>
      <c r="AG9327" t="s">
        <v>50304</v>
      </c>
      <c r="AH9327" t="s">
        <v>51</v>
      </c>
      <c r="AJ9327" t="s">
        <v>53</v>
      </c>
      <c r="AL9327" t="s">
        <v>78</v>
      </c>
      <c r="AO9327" t="s">
        <v>5443</v>
      </c>
      <c r="AP9327" s="1">
        <v>44999.848611111112</v>
      </c>
    </row>
    <row r="9328" spans="1:43" x14ac:dyDescent="0.35">
      <c r="A9328" t="s">
        <v>50305</v>
      </c>
      <c r="B9328" t="s">
        <v>32896</v>
      </c>
      <c r="C9328" t="s">
        <v>1798</v>
      </c>
      <c r="F9328" t="s">
        <v>50306</v>
      </c>
      <c r="H9328" t="s">
        <v>50305</v>
      </c>
      <c r="J9328" t="s">
        <v>11720</v>
      </c>
      <c r="M9328" t="s">
        <v>37390</v>
      </c>
      <c r="N9328" t="s">
        <v>7345</v>
      </c>
      <c r="O9328">
        <v>99515</v>
      </c>
      <c r="P9328" t="s">
        <v>50</v>
      </c>
      <c r="U9328" s="1">
        <v>44999</v>
      </c>
      <c r="V9328" s="1">
        <v>44999</v>
      </c>
      <c r="AC9328" t="s">
        <v>53</v>
      </c>
      <c r="AD9328">
        <v>2969472760</v>
      </c>
      <c r="AE9328" s="1">
        <v>36916.71597222222</v>
      </c>
      <c r="AG9328" t="s">
        <v>50307</v>
      </c>
      <c r="AH9328" t="s">
        <v>51</v>
      </c>
      <c r="AJ9328" t="s">
        <v>53</v>
      </c>
      <c r="AO9328" t="s">
        <v>8142</v>
      </c>
    </row>
    <row r="9329" spans="1:43" x14ac:dyDescent="0.35">
      <c r="A9329" t="s">
        <v>50308</v>
      </c>
      <c r="B9329" t="s">
        <v>50309</v>
      </c>
      <c r="C9329" t="s">
        <v>50310</v>
      </c>
      <c r="F9329" t="s">
        <v>50311</v>
      </c>
      <c r="H9329" t="s">
        <v>50308</v>
      </c>
      <c r="J9329" t="s">
        <v>6387</v>
      </c>
      <c r="K9329" t="s">
        <v>49592</v>
      </c>
      <c r="M9329" t="s">
        <v>49593</v>
      </c>
      <c r="N9329" t="s">
        <v>12926</v>
      </c>
      <c r="O9329">
        <v>46992</v>
      </c>
      <c r="P9329" t="s">
        <v>50</v>
      </c>
      <c r="U9329" s="1">
        <v>44999</v>
      </c>
      <c r="V9329" s="1">
        <v>44999</v>
      </c>
      <c r="AC9329" t="s">
        <v>53</v>
      </c>
      <c r="AD9329">
        <v>2969484892</v>
      </c>
      <c r="AE9329" s="1">
        <v>37756</v>
      </c>
      <c r="AG9329" t="s">
        <v>50312</v>
      </c>
      <c r="AH9329" t="s">
        <v>51</v>
      </c>
      <c r="AJ9329" t="s">
        <v>53</v>
      </c>
      <c r="AO9329" t="s">
        <v>8142</v>
      </c>
    </row>
    <row r="9330" spans="1:43" x14ac:dyDescent="0.35">
      <c r="A9330" t="s">
        <v>50313</v>
      </c>
      <c r="B9330" t="s">
        <v>3246</v>
      </c>
      <c r="C9330" t="s">
        <v>375</v>
      </c>
      <c r="F9330" t="s">
        <v>50314</v>
      </c>
      <c r="H9330" t="s">
        <v>50313</v>
      </c>
      <c r="J9330" t="s">
        <v>7142</v>
      </c>
      <c r="K9330" t="s">
        <v>50315</v>
      </c>
      <c r="M9330" t="s">
        <v>2722</v>
      </c>
      <c r="N9330" t="s">
        <v>253</v>
      </c>
      <c r="O9330">
        <v>88119</v>
      </c>
      <c r="P9330" t="s">
        <v>50</v>
      </c>
      <c r="U9330" s="1">
        <v>45000</v>
      </c>
      <c r="V9330" s="1">
        <v>45000</v>
      </c>
      <c r="AC9330" t="s">
        <v>53</v>
      </c>
      <c r="AD9330">
        <v>2969584761</v>
      </c>
      <c r="AE9330" s="1">
        <v>41288.714583333334</v>
      </c>
      <c r="AG9330" t="s">
        <v>50316</v>
      </c>
      <c r="AH9330" t="s">
        <v>51</v>
      </c>
      <c r="AJ9330" t="s">
        <v>53</v>
      </c>
      <c r="AO9330" t="s">
        <v>5443</v>
      </c>
    </row>
    <row r="9331" spans="1:43" x14ac:dyDescent="0.35">
      <c r="A9331" t="s">
        <v>50317</v>
      </c>
      <c r="B9331" t="s">
        <v>50318</v>
      </c>
      <c r="C9331" t="s">
        <v>50319</v>
      </c>
      <c r="F9331" t="s">
        <v>50320</v>
      </c>
      <c r="H9331" t="s">
        <v>50317</v>
      </c>
      <c r="J9331" t="s">
        <v>50321</v>
      </c>
      <c r="K9331" t="s">
        <v>50322</v>
      </c>
      <c r="M9331" t="s">
        <v>4020</v>
      </c>
      <c r="N9331" t="s">
        <v>65</v>
      </c>
      <c r="O9331">
        <v>80461</v>
      </c>
      <c r="P9331" t="s">
        <v>50</v>
      </c>
      <c r="U9331" s="1">
        <v>45000</v>
      </c>
      <c r="V9331" s="1">
        <v>45000</v>
      </c>
      <c r="W9331" s="1">
        <v>45000.298611111109</v>
      </c>
      <c r="X9331" s="1">
        <v>45000.298611111109</v>
      </c>
      <c r="AC9331" t="s">
        <v>53</v>
      </c>
      <c r="AD9331">
        <v>2973305646</v>
      </c>
      <c r="AE9331" s="1">
        <v>45000.440972222219</v>
      </c>
      <c r="AF9331" t="s">
        <v>50323</v>
      </c>
      <c r="AG9331" t="s">
        <v>50324</v>
      </c>
      <c r="AH9331" t="s">
        <v>51</v>
      </c>
      <c r="AJ9331" t="s">
        <v>53</v>
      </c>
      <c r="AL9331" t="s">
        <v>68</v>
      </c>
      <c r="AO9331" t="s">
        <v>5443</v>
      </c>
      <c r="AP9331" s="1">
        <v>45343.384027777778</v>
      </c>
    </row>
    <row r="9332" spans="1:43" x14ac:dyDescent="0.35">
      <c r="A9332" t="s">
        <v>50325</v>
      </c>
      <c r="B9332" t="s">
        <v>50326</v>
      </c>
      <c r="C9332" t="s">
        <v>383</v>
      </c>
      <c r="H9332" t="s">
        <v>50325</v>
      </c>
      <c r="J9332" t="s">
        <v>50327</v>
      </c>
      <c r="K9332" t="s">
        <v>50328</v>
      </c>
      <c r="M9332" t="s">
        <v>12571</v>
      </c>
      <c r="N9332" t="s">
        <v>65</v>
      </c>
      <c r="O9332">
        <v>80022</v>
      </c>
      <c r="P9332" t="s">
        <v>50</v>
      </c>
      <c r="U9332" s="1">
        <v>45000</v>
      </c>
      <c r="V9332" s="1">
        <v>45000</v>
      </c>
      <c r="W9332" s="1">
        <v>45000.479166666664</v>
      </c>
      <c r="X9332" s="1">
        <v>45000.479166666664</v>
      </c>
      <c r="AC9332" t="s">
        <v>53</v>
      </c>
      <c r="AD9332">
        <v>2970052623</v>
      </c>
      <c r="AE9332" s="1">
        <v>44274.559027777781</v>
      </c>
      <c r="AF9332" t="s">
        <v>50329</v>
      </c>
      <c r="AG9332" t="s">
        <v>50330</v>
      </c>
      <c r="AH9332" t="s">
        <v>51</v>
      </c>
      <c r="AJ9332" t="s">
        <v>53</v>
      </c>
      <c r="AL9332" t="s">
        <v>68</v>
      </c>
      <c r="AO9332" t="s">
        <v>5443</v>
      </c>
    </row>
    <row r="9333" spans="1:43" x14ac:dyDescent="0.35">
      <c r="A9333" t="s">
        <v>50331</v>
      </c>
      <c r="B9333" t="s">
        <v>30861</v>
      </c>
      <c r="C9333" t="s">
        <v>50332</v>
      </c>
      <c r="F9333" t="s">
        <v>50333</v>
      </c>
      <c r="H9333" t="s">
        <v>50331</v>
      </c>
      <c r="J9333" t="s">
        <v>6387</v>
      </c>
      <c r="K9333" t="s">
        <v>50334</v>
      </c>
      <c r="M9333" t="s">
        <v>50335</v>
      </c>
      <c r="N9333" t="s">
        <v>798</v>
      </c>
      <c r="O9333">
        <v>77514</v>
      </c>
      <c r="P9333" t="s">
        <v>50</v>
      </c>
      <c r="U9333" s="1">
        <v>45000</v>
      </c>
      <c r="V9333" s="1">
        <v>45000</v>
      </c>
      <c r="AC9333" t="s">
        <v>53</v>
      </c>
      <c r="AD9333">
        <v>2969484892</v>
      </c>
      <c r="AE9333" s="1">
        <v>37756</v>
      </c>
      <c r="AG9333" t="s">
        <v>50336</v>
      </c>
      <c r="AH9333" t="s">
        <v>51</v>
      </c>
      <c r="AJ9333" t="s">
        <v>53</v>
      </c>
      <c r="AO9333" t="s">
        <v>8142</v>
      </c>
    </row>
    <row r="9334" spans="1:43" x14ac:dyDescent="0.35">
      <c r="A9334" t="s">
        <v>50337</v>
      </c>
      <c r="B9334" t="s">
        <v>50338</v>
      </c>
      <c r="C9334" t="s">
        <v>50339</v>
      </c>
      <c r="F9334">
        <v>5382636561</v>
      </c>
      <c r="H9334" t="s">
        <v>50337</v>
      </c>
      <c r="J9334" t="s">
        <v>50340</v>
      </c>
      <c r="K9334" t="s">
        <v>50341</v>
      </c>
      <c r="M9334" t="s">
        <v>50342</v>
      </c>
      <c r="N9334" t="s">
        <v>50343</v>
      </c>
      <c r="O9334" s="2" t="s">
        <v>50344</v>
      </c>
      <c r="P9334" t="s">
        <v>50345</v>
      </c>
      <c r="U9334" s="1">
        <v>45000</v>
      </c>
      <c r="V9334" s="1">
        <v>45000</v>
      </c>
      <c r="AC9334" t="s">
        <v>53</v>
      </c>
      <c r="AD9334">
        <v>2972063061</v>
      </c>
      <c r="AE9334" s="1">
        <v>44643.206944444442</v>
      </c>
      <c r="AG9334" t="s">
        <v>50346</v>
      </c>
      <c r="AH9334" t="s">
        <v>51</v>
      </c>
      <c r="AJ9334" t="s">
        <v>53</v>
      </c>
      <c r="AO9334" t="s">
        <v>5443</v>
      </c>
    </row>
    <row r="9335" spans="1:43" x14ac:dyDescent="0.35">
      <c r="A9335" t="s">
        <v>50347</v>
      </c>
      <c r="B9335" t="s">
        <v>18038</v>
      </c>
      <c r="C9335" t="s">
        <v>16967</v>
      </c>
      <c r="F9335" t="s">
        <v>50348</v>
      </c>
      <c r="H9335" t="s">
        <v>50349</v>
      </c>
      <c r="J9335" t="s">
        <v>11720</v>
      </c>
      <c r="N9335" t="s">
        <v>637</v>
      </c>
      <c r="O9335">
        <v>79935</v>
      </c>
      <c r="P9335" t="s">
        <v>50</v>
      </c>
      <c r="U9335" s="1">
        <v>45000</v>
      </c>
      <c r="V9335" s="1">
        <v>45000</v>
      </c>
      <c r="W9335" s="1">
        <v>45000.321527777778</v>
      </c>
      <c r="X9335" s="1">
        <v>45000.321527777778</v>
      </c>
      <c r="AC9335" t="s">
        <v>53</v>
      </c>
      <c r="AD9335">
        <v>2969472760</v>
      </c>
      <c r="AE9335" s="1">
        <v>36916.71597222222</v>
      </c>
      <c r="AG9335" t="s">
        <v>50350</v>
      </c>
      <c r="AH9335" t="s">
        <v>51</v>
      </c>
      <c r="AJ9335" t="s">
        <v>53</v>
      </c>
      <c r="AL9335" t="s">
        <v>78</v>
      </c>
      <c r="AO9335" t="s">
        <v>8142</v>
      </c>
    </row>
    <row r="9336" spans="1:43" x14ac:dyDescent="0.35">
      <c r="A9336" t="s">
        <v>50351</v>
      </c>
      <c r="B9336" t="s">
        <v>7417</v>
      </c>
      <c r="C9336" t="s">
        <v>849</v>
      </c>
      <c r="F9336" t="s">
        <v>50352</v>
      </c>
      <c r="H9336" t="s">
        <v>50353</v>
      </c>
      <c r="J9336" t="s">
        <v>16624</v>
      </c>
      <c r="K9336" t="s">
        <v>50354</v>
      </c>
      <c r="M9336" t="s">
        <v>9780</v>
      </c>
      <c r="N9336" t="s">
        <v>9781</v>
      </c>
      <c r="O9336">
        <v>56310</v>
      </c>
      <c r="P9336" t="s">
        <v>50</v>
      </c>
      <c r="U9336" s="1">
        <v>45000</v>
      </c>
      <c r="V9336" s="1">
        <v>45000</v>
      </c>
      <c r="AC9336" t="s">
        <v>53</v>
      </c>
      <c r="AD9336">
        <v>2969506030</v>
      </c>
      <c r="AE9336" s="1">
        <v>38097.646527777775</v>
      </c>
      <c r="AG9336" t="s">
        <v>50355</v>
      </c>
      <c r="AH9336" t="s">
        <v>51</v>
      </c>
      <c r="AJ9336" t="s">
        <v>53</v>
      </c>
      <c r="AO9336" t="s">
        <v>8142</v>
      </c>
    </row>
    <row r="9337" spans="1:43" x14ac:dyDescent="0.35">
      <c r="A9337" t="s">
        <v>50356</v>
      </c>
      <c r="B9337" t="s">
        <v>849</v>
      </c>
      <c r="C9337" t="s">
        <v>7471</v>
      </c>
      <c r="H9337" t="s">
        <v>50356</v>
      </c>
      <c r="J9337" t="s">
        <v>4059</v>
      </c>
      <c r="K9337" t="s">
        <v>740</v>
      </c>
      <c r="M9337" t="s">
        <v>298</v>
      </c>
      <c r="N9337" t="s">
        <v>65</v>
      </c>
      <c r="O9337">
        <v>80216</v>
      </c>
      <c r="P9337" t="s">
        <v>50</v>
      </c>
      <c r="U9337" s="1">
        <v>45000</v>
      </c>
      <c r="V9337" s="1">
        <v>45000</v>
      </c>
      <c r="AC9337" t="s">
        <v>53</v>
      </c>
      <c r="AD9337">
        <v>2969475436</v>
      </c>
      <c r="AE9337" s="1">
        <v>37166.661111111112</v>
      </c>
      <c r="AG9337" t="s">
        <v>50357</v>
      </c>
      <c r="AH9337" t="s">
        <v>51</v>
      </c>
      <c r="AJ9337" t="s">
        <v>53</v>
      </c>
      <c r="AO9337" t="s">
        <v>5443</v>
      </c>
    </row>
    <row r="9338" spans="1:43" x14ac:dyDescent="0.35">
      <c r="A9338" t="s">
        <v>50358</v>
      </c>
      <c r="B9338" t="s">
        <v>50359</v>
      </c>
      <c r="C9338" t="s">
        <v>50360</v>
      </c>
      <c r="F9338" t="s">
        <v>50361</v>
      </c>
      <c r="H9338" t="s">
        <v>50358</v>
      </c>
      <c r="J9338" t="s">
        <v>50362</v>
      </c>
      <c r="K9338" t="s">
        <v>50363</v>
      </c>
      <c r="M9338" t="s">
        <v>753</v>
      </c>
      <c r="N9338" t="s">
        <v>798</v>
      </c>
      <c r="O9338">
        <v>79912</v>
      </c>
      <c r="P9338" t="s">
        <v>50</v>
      </c>
      <c r="U9338" s="1">
        <v>45000</v>
      </c>
      <c r="V9338" s="1">
        <v>45000</v>
      </c>
      <c r="W9338" s="1">
        <v>45000.498611111114</v>
      </c>
      <c r="X9338" s="1">
        <v>45000.498611111114</v>
      </c>
      <c r="AC9338" t="s">
        <v>53</v>
      </c>
      <c r="AD9338">
        <v>2973305733</v>
      </c>
      <c r="AE9338" s="1">
        <v>45000.504166666666</v>
      </c>
      <c r="AF9338" t="s">
        <v>50364</v>
      </c>
      <c r="AG9338" t="s">
        <v>50365</v>
      </c>
      <c r="AH9338" t="s">
        <v>51</v>
      </c>
      <c r="AJ9338" t="s">
        <v>53</v>
      </c>
      <c r="AL9338" t="s">
        <v>68</v>
      </c>
      <c r="AO9338" t="s">
        <v>5443</v>
      </c>
      <c r="AP9338" s="1">
        <v>45467.604166666664</v>
      </c>
      <c r="AQ9338" s="1">
        <v>45467.525694444441</v>
      </c>
    </row>
    <row r="9339" spans="1:43" x14ac:dyDescent="0.35">
      <c r="A9339" t="s">
        <v>50366</v>
      </c>
      <c r="B9339" t="s">
        <v>50367</v>
      </c>
      <c r="C9339" t="s">
        <v>976</v>
      </c>
      <c r="F9339" t="s">
        <v>50368</v>
      </c>
      <c r="H9339" t="s">
        <v>50369</v>
      </c>
      <c r="J9339" t="s">
        <v>50370</v>
      </c>
      <c r="K9339" t="s">
        <v>50371</v>
      </c>
      <c r="M9339" t="s">
        <v>50372</v>
      </c>
      <c r="N9339" t="s">
        <v>50373</v>
      </c>
      <c r="O9339">
        <v>99524</v>
      </c>
      <c r="P9339" t="s">
        <v>50</v>
      </c>
      <c r="U9339" s="1">
        <v>45000</v>
      </c>
      <c r="V9339" s="1">
        <v>45000</v>
      </c>
      <c r="AC9339" t="s">
        <v>53</v>
      </c>
      <c r="AD9339">
        <v>2969782247</v>
      </c>
      <c r="AE9339" s="1">
        <v>43166.681944444441</v>
      </c>
      <c r="AG9339" t="s">
        <v>50374</v>
      </c>
      <c r="AH9339" t="s">
        <v>51</v>
      </c>
      <c r="AJ9339" t="s">
        <v>53</v>
      </c>
      <c r="AO9339" t="s">
        <v>5443</v>
      </c>
    </row>
    <row r="9340" spans="1:43" x14ac:dyDescent="0.35">
      <c r="A9340" t="s">
        <v>50375</v>
      </c>
      <c r="B9340" t="s">
        <v>1829</v>
      </c>
      <c r="C9340" t="s">
        <v>43387</v>
      </c>
      <c r="F9340" t="s">
        <v>50376</v>
      </c>
      <c r="H9340" t="s">
        <v>50375</v>
      </c>
      <c r="J9340" t="s">
        <v>5173</v>
      </c>
      <c r="K9340" t="s">
        <v>16985</v>
      </c>
      <c r="M9340" t="s">
        <v>525</v>
      </c>
      <c r="N9340" t="s">
        <v>65</v>
      </c>
      <c r="O9340">
        <v>80011</v>
      </c>
      <c r="P9340" t="s">
        <v>50</v>
      </c>
      <c r="U9340" s="1">
        <v>45000</v>
      </c>
      <c r="V9340" s="1">
        <v>45000</v>
      </c>
      <c r="W9340" s="1">
        <v>45000.43472222222</v>
      </c>
      <c r="X9340" s="1">
        <v>45000.43472222222</v>
      </c>
      <c r="AC9340" t="s">
        <v>53</v>
      </c>
      <c r="AD9340">
        <v>2969481577</v>
      </c>
      <c r="AE9340" s="1">
        <v>37524</v>
      </c>
      <c r="AF9340" t="s">
        <v>6944</v>
      </c>
      <c r="AG9340" t="s">
        <v>50377</v>
      </c>
      <c r="AH9340" t="s">
        <v>51</v>
      </c>
      <c r="AJ9340" t="s">
        <v>53</v>
      </c>
      <c r="AL9340" t="s">
        <v>68</v>
      </c>
      <c r="AO9340" t="s">
        <v>5443</v>
      </c>
      <c r="AP9340" s="1">
        <v>45275.438194444447</v>
      </c>
    </row>
    <row r="9341" spans="1:43" x14ac:dyDescent="0.35">
      <c r="A9341" t="s">
        <v>50378</v>
      </c>
      <c r="B9341" t="s">
        <v>50379</v>
      </c>
      <c r="C9341" t="s">
        <v>47022</v>
      </c>
      <c r="F9341">
        <v>19153191509</v>
      </c>
      <c r="H9341" t="s">
        <v>50378</v>
      </c>
      <c r="J9341" t="s">
        <v>50380</v>
      </c>
      <c r="K9341" t="s">
        <v>50381</v>
      </c>
      <c r="M9341" t="s">
        <v>50382</v>
      </c>
      <c r="N9341" t="s">
        <v>637</v>
      </c>
      <c r="O9341">
        <v>79927</v>
      </c>
      <c r="P9341" t="s">
        <v>50</v>
      </c>
      <c r="U9341" s="1">
        <v>45000</v>
      </c>
      <c r="V9341" s="1">
        <v>45000</v>
      </c>
      <c r="W9341" s="1">
        <v>45000.515972222223</v>
      </c>
      <c r="X9341" s="1">
        <v>45000.515972222223</v>
      </c>
      <c r="AC9341" t="s">
        <v>53</v>
      </c>
      <c r="AD9341">
        <v>1000000001</v>
      </c>
      <c r="AE9341" s="1">
        <v>39973.351388888892</v>
      </c>
      <c r="AF9341" t="s">
        <v>3377</v>
      </c>
      <c r="AG9341" t="s">
        <v>50383</v>
      </c>
      <c r="AH9341" t="s">
        <v>51</v>
      </c>
      <c r="AJ9341" t="s">
        <v>53</v>
      </c>
      <c r="AL9341" t="s">
        <v>78</v>
      </c>
      <c r="AO9341" t="s">
        <v>5443</v>
      </c>
    </row>
    <row r="9342" spans="1:43" x14ac:dyDescent="0.35">
      <c r="A9342" t="s">
        <v>50384</v>
      </c>
      <c r="B9342" t="s">
        <v>50385</v>
      </c>
      <c r="C9342" t="s">
        <v>8531</v>
      </c>
      <c r="F9342">
        <v>19705290636</v>
      </c>
      <c r="H9342" t="s">
        <v>50384</v>
      </c>
      <c r="J9342" t="s">
        <v>50386</v>
      </c>
      <c r="K9342" t="s">
        <v>50387</v>
      </c>
      <c r="M9342" t="s">
        <v>5258</v>
      </c>
      <c r="N9342" t="s">
        <v>287</v>
      </c>
      <c r="O9342">
        <v>81327</v>
      </c>
      <c r="P9342" t="s">
        <v>50</v>
      </c>
      <c r="U9342" s="1">
        <v>45000</v>
      </c>
      <c r="V9342" s="1">
        <v>45000</v>
      </c>
      <c r="W9342" s="1">
        <v>45000.503472222219</v>
      </c>
      <c r="X9342" s="1">
        <v>45000.503472222219</v>
      </c>
      <c r="AC9342" t="s">
        <v>53</v>
      </c>
      <c r="AD9342">
        <v>1000000001</v>
      </c>
      <c r="AE9342" s="1">
        <v>39973.351388888892</v>
      </c>
      <c r="AF9342" t="s">
        <v>3377</v>
      </c>
      <c r="AG9342" t="s">
        <v>50388</v>
      </c>
      <c r="AH9342" t="s">
        <v>51</v>
      </c>
      <c r="AJ9342" t="s">
        <v>53</v>
      </c>
      <c r="AL9342" t="s">
        <v>78</v>
      </c>
      <c r="AO9342" t="s">
        <v>5443</v>
      </c>
      <c r="AP9342" s="1">
        <v>45397.538888888892</v>
      </c>
    </row>
    <row r="9343" spans="1:43" x14ac:dyDescent="0.35">
      <c r="A9343" t="s">
        <v>50389</v>
      </c>
      <c r="B9343" t="s">
        <v>29742</v>
      </c>
      <c r="C9343" t="s">
        <v>16419</v>
      </c>
      <c r="F9343">
        <v>13073491943</v>
      </c>
      <c r="H9343" t="s">
        <v>50389</v>
      </c>
      <c r="J9343" t="s">
        <v>50390</v>
      </c>
      <c r="K9343" t="s">
        <v>50391</v>
      </c>
      <c r="M9343" t="s">
        <v>3894</v>
      </c>
      <c r="N9343" t="s">
        <v>287</v>
      </c>
      <c r="O9343">
        <v>80602</v>
      </c>
      <c r="P9343" t="s">
        <v>50</v>
      </c>
      <c r="U9343" s="1">
        <v>45000</v>
      </c>
      <c r="V9343" s="1">
        <v>45000</v>
      </c>
      <c r="W9343" s="1">
        <v>45000.5</v>
      </c>
      <c r="X9343" s="1">
        <v>45000.5</v>
      </c>
      <c r="AC9343" t="s">
        <v>53</v>
      </c>
      <c r="AD9343">
        <v>1000000001</v>
      </c>
      <c r="AE9343" s="1">
        <v>39973.351388888892</v>
      </c>
      <c r="AF9343" t="s">
        <v>3377</v>
      </c>
      <c r="AG9343" t="s">
        <v>50392</v>
      </c>
      <c r="AH9343" t="s">
        <v>51</v>
      </c>
      <c r="AJ9343" t="s">
        <v>53</v>
      </c>
      <c r="AL9343" t="s">
        <v>78</v>
      </c>
      <c r="AO9343" t="s">
        <v>5443</v>
      </c>
    </row>
    <row r="9344" spans="1:43" x14ac:dyDescent="0.35">
      <c r="A9344" t="s">
        <v>50393</v>
      </c>
      <c r="B9344" t="s">
        <v>903</v>
      </c>
      <c r="C9344" t="s">
        <v>20494</v>
      </c>
      <c r="F9344" t="s">
        <v>50394</v>
      </c>
      <c r="H9344" t="s">
        <v>50393</v>
      </c>
      <c r="J9344" t="s">
        <v>5271</v>
      </c>
      <c r="K9344" t="s">
        <v>5271</v>
      </c>
      <c r="M9344" t="s">
        <v>1296</v>
      </c>
      <c r="N9344" t="s">
        <v>398</v>
      </c>
      <c r="O9344">
        <v>88220</v>
      </c>
      <c r="P9344" t="s">
        <v>50</v>
      </c>
      <c r="U9344" s="1">
        <v>45000</v>
      </c>
      <c r="V9344" s="1">
        <v>45000</v>
      </c>
      <c r="W9344" s="1">
        <v>45000.496527777781</v>
      </c>
      <c r="X9344" s="1">
        <v>45000.496527777781</v>
      </c>
      <c r="AC9344" t="s">
        <v>53</v>
      </c>
      <c r="AD9344">
        <v>1000000001</v>
      </c>
      <c r="AE9344" s="1">
        <v>39973.351388888892</v>
      </c>
      <c r="AF9344" t="s">
        <v>3377</v>
      </c>
      <c r="AG9344" t="s">
        <v>50395</v>
      </c>
      <c r="AH9344" t="s">
        <v>51</v>
      </c>
      <c r="AJ9344" t="s">
        <v>53</v>
      </c>
      <c r="AL9344" t="s">
        <v>78</v>
      </c>
      <c r="AO9344" t="s">
        <v>5443</v>
      </c>
    </row>
    <row r="9345" spans="1:43" x14ac:dyDescent="0.35">
      <c r="A9345" t="s">
        <v>50396</v>
      </c>
      <c r="B9345" t="s">
        <v>50397</v>
      </c>
      <c r="C9345" t="s">
        <v>50398</v>
      </c>
      <c r="F9345" t="s">
        <v>39336</v>
      </c>
      <c r="H9345" t="s">
        <v>50399</v>
      </c>
      <c r="J9345" t="s">
        <v>18584</v>
      </c>
      <c r="N9345" t="s">
        <v>637</v>
      </c>
      <c r="O9345">
        <v>75063</v>
      </c>
      <c r="P9345" t="s">
        <v>50</v>
      </c>
      <c r="U9345" s="1">
        <v>45000</v>
      </c>
      <c r="V9345" s="1">
        <v>45000</v>
      </c>
      <c r="AC9345" t="s">
        <v>53</v>
      </c>
      <c r="AD9345">
        <v>2969543968</v>
      </c>
      <c r="AE9345" s="1">
        <v>40032.470138888886</v>
      </c>
      <c r="AG9345" t="s">
        <v>50400</v>
      </c>
      <c r="AH9345" t="s">
        <v>51</v>
      </c>
      <c r="AJ9345" t="s">
        <v>53</v>
      </c>
      <c r="AO9345" t="s">
        <v>8142</v>
      </c>
    </row>
    <row r="9346" spans="1:43" x14ac:dyDescent="0.35">
      <c r="A9346" t="s">
        <v>50401</v>
      </c>
      <c r="B9346" t="s">
        <v>50402</v>
      </c>
      <c r="C9346" t="s">
        <v>8142</v>
      </c>
      <c r="F9346" t="s">
        <v>39336</v>
      </c>
      <c r="H9346" t="s">
        <v>50403</v>
      </c>
      <c r="J9346" t="s">
        <v>18584</v>
      </c>
      <c r="N9346" t="s">
        <v>637</v>
      </c>
      <c r="O9346">
        <v>75063</v>
      </c>
      <c r="P9346" t="s">
        <v>50</v>
      </c>
      <c r="U9346" s="1">
        <v>45000</v>
      </c>
      <c r="V9346" s="1">
        <v>45000</v>
      </c>
      <c r="AC9346" t="s">
        <v>53</v>
      </c>
      <c r="AD9346">
        <v>2969543968</v>
      </c>
      <c r="AE9346" s="1">
        <v>40032.470138888886</v>
      </c>
      <c r="AG9346" t="s">
        <v>50404</v>
      </c>
      <c r="AH9346" t="s">
        <v>51</v>
      </c>
      <c r="AJ9346" t="s">
        <v>53</v>
      </c>
      <c r="AO9346" t="s">
        <v>8142</v>
      </c>
    </row>
    <row r="9347" spans="1:43" x14ac:dyDescent="0.35">
      <c r="A9347" t="s">
        <v>50405</v>
      </c>
      <c r="B9347" t="s">
        <v>50406</v>
      </c>
      <c r="C9347" t="s">
        <v>8142</v>
      </c>
      <c r="F9347" t="s">
        <v>39336</v>
      </c>
      <c r="H9347" t="s">
        <v>50407</v>
      </c>
      <c r="J9347" t="s">
        <v>18584</v>
      </c>
      <c r="N9347" t="s">
        <v>637</v>
      </c>
      <c r="O9347">
        <v>75063</v>
      </c>
      <c r="P9347" t="s">
        <v>50</v>
      </c>
      <c r="U9347" s="1">
        <v>45000</v>
      </c>
      <c r="V9347" s="1">
        <v>45000</v>
      </c>
      <c r="AC9347" t="s">
        <v>53</v>
      </c>
      <c r="AD9347">
        <v>2969543968</v>
      </c>
      <c r="AE9347" s="1">
        <v>40032.470138888886</v>
      </c>
      <c r="AG9347" t="s">
        <v>50408</v>
      </c>
      <c r="AH9347" t="s">
        <v>51</v>
      </c>
      <c r="AJ9347" t="s">
        <v>53</v>
      </c>
      <c r="AO9347" t="s">
        <v>8142</v>
      </c>
    </row>
    <row r="9348" spans="1:43" x14ac:dyDescent="0.35">
      <c r="A9348" t="s">
        <v>50409</v>
      </c>
      <c r="B9348" t="s">
        <v>50410</v>
      </c>
      <c r="C9348" t="s">
        <v>50411</v>
      </c>
      <c r="H9348" t="s">
        <v>50412</v>
      </c>
      <c r="J9348" t="s">
        <v>50413</v>
      </c>
      <c r="P9348" t="s">
        <v>50</v>
      </c>
      <c r="U9348" s="1">
        <v>45000</v>
      </c>
      <c r="V9348" s="1">
        <v>45000</v>
      </c>
      <c r="W9348" s="1">
        <v>45000.643055555556</v>
      </c>
      <c r="X9348" s="1">
        <v>45000.643055555556</v>
      </c>
      <c r="AC9348" t="s">
        <v>51</v>
      </c>
      <c r="AD9348">
        <v>2969894480</v>
      </c>
      <c r="AE9348" s="1">
        <v>43647.337500000001</v>
      </c>
      <c r="AF9348" t="s">
        <v>50414</v>
      </c>
      <c r="AG9348" t="s">
        <v>50415</v>
      </c>
      <c r="AH9348" t="s">
        <v>51</v>
      </c>
      <c r="AJ9348" t="s">
        <v>53</v>
      </c>
      <c r="AL9348" t="s">
        <v>68</v>
      </c>
      <c r="AO9348" t="s">
        <v>5443</v>
      </c>
      <c r="AP9348" s="1">
        <v>45013.445833333331</v>
      </c>
      <c r="AQ9348" s="1">
        <v>45013.456944444442</v>
      </c>
    </row>
    <row r="9349" spans="1:43" x14ac:dyDescent="0.35">
      <c r="A9349" t="s">
        <v>50416</v>
      </c>
      <c r="B9349" t="s">
        <v>50417</v>
      </c>
      <c r="C9349" t="s">
        <v>758</v>
      </c>
      <c r="H9349" t="s">
        <v>50418</v>
      </c>
      <c r="J9349" t="s">
        <v>50419</v>
      </c>
      <c r="K9349" t="s">
        <v>50420</v>
      </c>
      <c r="M9349" t="s">
        <v>50421</v>
      </c>
      <c r="N9349" t="s">
        <v>213</v>
      </c>
      <c r="O9349">
        <v>81432</v>
      </c>
      <c r="P9349" t="s">
        <v>50</v>
      </c>
      <c r="U9349" s="1">
        <v>45000</v>
      </c>
      <c r="V9349" s="1">
        <v>45000</v>
      </c>
      <c r="W9349" s="1">
        <v>45000.634722222225</v>
      </c>
      <c r="X9349" s="1">
        <v>45000.634722222225</v>
      </c>
      <c r="AC9349" t="s">
        <v>53</v>
      </c>
      <c r="AD9349">
        <v>2973305920</v>
      </c>
      <c r="AE9349" s="1">
        <v>45000.634027777778</v>
      </c>
      <c r="AF9349" t="s">
        <v>50422</v>
      </c>
      <c r="AG9349" t="s">
        <v>50423</v>
      </c>
      <c r="AH9349" t="s">
        <v>51</v>
      </c>
      <c r="AJ9349" t="s">
        <v>53</v>
      </c>
      <c r="AL9349" t="s">
        <v>68</v>
      </c>
      <c r="AO9349" t="s">
        <v>5443</v>
      </c>
      <c r="AP9349" s="1">
        <v>45471.758333333331</v>
      </c>
    </row>
    <row r="9350" spans="1:43" x14ac:dyDescent="0.35">
      <c r="A9350" t="s">
        <v>50424</v>
      </c>
      <c r="B9350" t="s">
        <v>7567</v>
      </c>
      <c r="C9350" t="s">
        <v>10684</v>
      </c>
      <c r="F9350" t="s">
        <v>50425</v>
      </c>
      <c r="H9350" t="s">
        <v>50424</v>
      </c>
      <c r="J9350" t="s">
        <v>50426</v>
      </c>
      <c r="K9350" t="s">
        <v>50427</v>
      </c>
      <c r="M9350" t="s">
        <v>1333</v>
      </c>
      <c r="N9350" t="s">
        <v>65</v>
      </c>
      <c r="O9350">
        <v>80110</v>
      </c>
      <c r="P9350" t="s">
        <v>50</v>
      </c>
      <c r="U9350" s="1">
        <v>45000</v>
      </c>
      <c r="V9350" s="1">
        <v>45000</v>
      </c>
      <c r="W9350" s="1">
        <v>45000.506944444445</v>
      </c>
      <c r="X9350" s="1">
        <v>45000.506944444445</v>
      </c>
      <c r="AC9350" t="s">
        <v>53</v>
      </c>
      <c r="AD9350">
        <v>2973305737</v>
      </c>
      <c r="AE9350" s="1">
        <v>45000.506249999999</v>
      </c>
      <c r="AF9350" t="s">
        <v>50428</v>
      </c>
      <c r="AG9350" t="s">
        <v>50429</v>
      </c>
      <c r="AH9350" t="s">
        <v>51</v>
      </c>
      <c r="AJ9350" t="s">
        <v>53</v>
      </c>
      <c r="AL9350" t="s">
        <v>68</v>
      </c>
      <c r="AO9350" t="s">
        <v>5443</v>
      </c>
      <c r="AP9350" s="1">
        <v>45306.433333333334</v>
      </c>
      <c r="AQ9350" s="1">
        <v>45387.377083333333</v>
      </c>
    </row>
    <row r="9351" spans="1:43" x14ac:dyDescent="0.35">
      <c r="A9351" t="s">
        <v>50430</v>
      </c>
      <c r="B9351" t="s">
        <v>50431</v>
      </c>
      <c r="C9351" t="s">
        <v>1471</v>
      </c>
      <c r="F9351">
        <v>17196688605</v>
      </c>
      <c r="H9351" t="s">
        <v>50430</v>
      </c>
      <c r="J9351" t="s">
        <v>50432</v>
      </c>
      <c r="K9351" t="s">
        <v>50433</v>
      </c>
      <c r="M9351" t="s">
        <v>26320</v>
      </c>
      <c r="N9351" t="s">
        <v>287</v>
      </c>
      <c r="O9351">
        <v>80903</v>
      </c>
      <c r="P9351" t="s">
        <v>50</v>
      </c>
      <c r="U9351" s="1">
        <v>45000</v>
      </c>
      <c r="V9351" s="1">
        <v>45000</v>
      </c>
      <c r="W9351" s="1">
        <v>45000.507638888892</v>
      </c>
      <c r="X9351" s="1">
        <v>45000.507638888892</v>
      </c>
      <c r="AC9351" t="s">
        <v>53</v>
      </c>
      <c r="AD9351">
        <v>1000000001</v>
      </c>
      <c r="AE9351" s="1">
        <v>39973.351388888892</v>
      </c>
      <c r="AF9351" t="s">
        <v>3377</v>
      </c>
      <c r="AG9351" t="s">
        <v>50434</v>
      </c>
      <c r="AH9351" t="s">
        <v>51</v>
      </c>
      <c r="AJ9351" t="s">
        <v>53</v>
      </c>
      <c r="AL9351" t="s">
        <v>78</v>
      </c>
      <c r="AO9351" t="s">
        <v>5443</v>
      </c>
    </row>
    <row r="9352" spans="1:43" x14ac:dyDescent="0.35">
      <c r="A9352" t="s">
        <v>50435</v>
      </c>
      <c r="B9352" t="s">
        <v>50436</v>
      </c>
      <c r="C9352" t="s">
        <v>1414</v>
      </c>
      <c r="F9352">
        <v>19708196047</v>
      </c>
      <c r="H9352" t="s">
        <v>50435</v>
      </c>
      <c r="J9352" t="s">
        <v>50437</v>
      </c>
      <c r="K9352" t="s">
        <v>50438</v>
      </c>
      <c r="M9352" t="s">
        <v>50439</v>
      </c>
      <c r="N9352" t="s">
        <v>287</v>
      </c>
      <c r="O9352">
        <v>80488</v>
      </c>
      <c r="P9352" t="s">
        <v>50</v>
      </c>
      <c r="U9352" s="1">
        <v>45000</v>
      </c>
      <c r="V9352" s="1">
        <v>45000</v>
      </c>
      <c r="W9352" s="1">
        <v>45000.496527777781</v>
      </c>
      <c r="X9352" s="1">
        <v>45000.496527777781</v>
      </c>
      <c r="AC9352" t="s">
        <v>53</v>
      </c>
      <c r="AD9352">
        <v>1000000001</v>
      </c>
      <c r="AE9352" s="1">
        <v>39973.351388888892</v>
      </c>
      <c r="AF9352" t="s">
        <v>3377</v>
      </c>
      <c r="AG9352" t="s">
        <v>50440</v>
      </c>
      <c r="AH9352" t="s">
        <v>51</v>
      </c>
      <c r="AJ9352" t="s">
        <v>53</v>
      </c>
      <c r="AL9352" t="s">
        <v>78</v>
      </c>
      <c r="AO9352" t="s">
        <v>5443</v>
      </c>
    </row>
    <row r="9353" spans="1:43" x14ac:dyDescent="0.35">
      <c r="A9353" t="s">
        <v>50441</v>
      </c>
      <c r="B9353" t="s">
        <v>50442</v>
      </c>
      <c r="C9353" t="s">
        <v>71</v>
      </c>
      <c r="F9353" t="s">
        <v>50443</v>
      </c>
      <c r="H9353" t="s">
        <v>50441</v>
      </c>
      <c r="J9353" t="s">
        <v>46202</v>
      </c>
      <c r="K9353" t="s">
        <v>50444</v>
      </c>
      <c r="M9353" t="s">
        <v>1737</v>
      </c>
      <c r="N9353" t="s">
        <v>287</v>
      </c>
      <c r="O9353">
        <v>80640</v>
      </c>
      <c r="P9353" t="s">
        <v>50</v>
      </c>
      <c r="U9353" s="1">
        <v>45000</v>
      </c>
      <c r="V9353" s="1">
        <v>45000</v>
      </c>
      <c r="W9353" s="1">
        <v>45000.494444444441</v>
      </c>
      <c r="X9353" s="1">
        <v>45000.494444444441</v>
      </c>
      <c r="AC9353" t="s">
        <v>53</v>
      </c>
      <c r="AD9353">
        <v>1000000001</v>
      </c>
      <c r="AE9353" s="1">
        <v>39973.351388888892</v>
      </c>
      <c r="AF9353" t="s">
        <v>3377</v>
      </c>
      <c r="AG9353" t="s">
        <v>50445</v>
      </c>
      <c r="AH9353" t="s">
        <v>51</v>
      </c>
      <c r="AJ9353" t="s">
        <v>53</v>
      </c>
      <c r="AL9353" t="s">
        <v>78</v>
      </c>
      <c r="AO9353" t="s">
        <v>5443</v>
      </c>
    </row>
    <row r="9354" spans="1:43" x14ac:dyDescent="0.35">
      <c r="A9354" t="s">
        <v>50446</v>
      </c>
      <c r="B9354" t="s">
        <v>14141</v>
      </c>
      <c r="C9354" t="s">
        <v>29706</v>
      </c>
      <c r="F9354">
        <v>5759881187</v>
      </c>
      <c r="H9354" t="s">
        <v>46292</v>
      </c>
      <c r="J9354" t="s">
        <v>50447</v>
      </c>
      <c r="K9354" t="s">
        <v>50448</v>
      </c>
      <c r="M9354" t="s">
        <v>1229</v>
      </c>
      <c r="N9354" t="s">
        <v>398</v>
      </c>
      <c r="O9354">
        <v>88220</v>
      </c>
      <c r="P9354" t="s">
        <v>50</v>
      </c>
      <c r="U9354" s="1">
        <v>45000</v>
      </c>
      <c r="V9354" s="1">
        <v>45000</v>
      </c>
      <c r="W9354" s="1">
        <v>45000.490972222222</v>
      </c>
      <c r="X9354" s="1">
        <v>45000.490972222222</v>
      </c>
      <c r="AC9354" t="s">
        <v>53</v>
      </c>
      <c r="AD9354">
        <v>1000000001</v>
      </c>
      <c r="AE9354" s="1">
        <v>39973.351388888892</v>
      </c>
      <c r="AF9354" t="s">
        <v>3377</v>
      </c>
      <c r="AG9354" t="s">
        <v>50449</v>
      </c>
      <c r="AH9354" t="s">
        <v>51</v>
      </c>
      <c r="AJ9354" t="s">
        <v>53</v>
      </c>
      <c r="AL9354" t="s">
        <v>78</v>
      </c>
      <c r="AO9354" t="s">
        <v>5443</v>
      </c>
    </row>
    <row r="9355" spans="1:43" x14ac:dyDescent="0.35">
      <c r="A9355" t="s">
        <v>50450</v>
      </c>
      <c r="B9355" t="s">
        <v>50451</v>
      </c>
      <c r="C9355" t="s">
        <v>30571</v>
      </c>
      <c r="F9355">
        <v>17194261907</v>
      </c>
      <c r="H9355" t="s">
        <v>50450</v>
      </c>
      <c r="J9355" t="s">
        <v>50452</v>
      </c>
      <c r="K9355" t="s">
        <v>50453</v>
      </c>
      <c r="M9355" t="s">
        <v>159</v>
      </c>
      <c r="N9355" t="s">
        <v>287</v>
      </c>
      <c r="O9355">
        <v>80923</v>
      </c>
      <c r="P9355" t="s">
        <v>50</v>
      </c>
      <c r="U9355" s="1">
        <v>45000</v>
      </c>
      <c r="V9355" s="1">
        <v>45000</v>
      </c>
      <c r="W9355" s="1">
        <v>45000.488194444442</v>
      </c>
      <c r="X9355" s="1">
        <v>45000.488194444442</v>
      </c>
      <c r="AC9355" t="s">
        <v>53</v>
      </c>
      <c r="AD9355">
        <v>1000000001</v>
      </c>
      <c r="AE9355" s="1">
        <v>39973.351388888892</v>
      </c>
      <c r="AF9355" t="s">
        <v>3377</v>
      </c>
      <c r="AG9355" t="s">
        <v>50454</v>
      </c>
      <c r="AH9355" t="s">
        <v>51</v>
      </c>
      <c r="AJ9355" t="s">
        <v>53</v>
      </c>
      <c r="AL9355" t="s">
        <v>78</v>
      </c>
      <c r="AO9355" t="s">
        <v>5443</v>
      </c>
    </row>
    <row r="9356" spans="1:43" x14ac:dyDescent="0.35">
      <c r="A9356" t="s">
        <v>50455</v>
      </c>
      <c r="B9356" t="s">
        <v>507</v>
      </c>
      <c r="C9356" t="s">
        <v>45</v>
      </c>
      <c r="F9356">
        <v>17194892456</v>
      </c>
      <c r="H9356" t="s">
        <v>50455</v>
      </c>
      <c r="J9356" t="s">
        <v>50456</v>
      </c>
      <c r="K9356" t="s">
        <v>50457</v>
      </c>
      <c r="M9356" t="s">
        <v>15223</v>
      </c>
      <c r="N9356" t="s">
        <v>287</v>
      </c>
      <c r="O9356">
        <v>81059</v>
      </c>
      <c r="P9356" t="s">
        <v>50</v>
      </c>
      <c r="U9356" s="1">
        <v>45000</v>
      </c>
      <c r="V9356" s="1">
        <v>45000</v>
      </c>
      <c r="W9356" s="1">
        <v>45000.486111111109</v>
      </c>
      <c r="X9356" s="1">
        <v>45000.486111111109</v>
      </c>
      <c r="AC9356" t="s">
        <v>53</v>
      </c>
      <c r="AD9356">
        <v>1000000001</v>
      </c>
      <c r="AE9356" s="1">
        <v>39973.351388888892</v>
      </c>
      <c r="AF9356" t="s">
        <v>3377</v>
      </c>
      <c r="AG9356" t="s">
        <v>50458</v>
      </c>
      <c r="AH9356" t="s">
        <v>51</v>
      </c>
      <c r="AJ9356" t="s">
        <v>53</v>
      </c>
      <c r="AL9356" t="s">
        <v>78</v>
      </c>
      <c r="AO9356" t="s">
        <v>5443</v>
      </c>
    </row>
    <row r="9357" spans="1:43" x14ac:dyDescent="0.35">
      <c r="A9357" t="s">
        <v>50459</v>
      </c>
      <c r="B9357" t="s">
        <v>50460</v>
      </c>
      <c r="C9357" t="s">
        <v>20067</v>
      </c>
      <c r="F9357">
        <v>13038038617</v>
      </c>
      <c r="H9357" t="s">
        <v>50459</v>
      </c>
      <c r="J9357" t="s">
        <v>50461</v>
      </c>
      <c r="K9357" t="s">
        <v>50462</v>
      </c>
      <c r="L9357">
        <v>3975</v>
      </c>
      <c r="M9357" t="s">
        <v>50463</v>
      </c>
      <c r="N9357" t="s">
        <v>14739</v>
      </c>
      <c r="O9357">
        <v>60606</v>
      </c>
      <c r="P9357" t="s">
        <v>50</v>
      </c>
      <c r="U9357" s="1">
        <v>45000</v>
      </c>
      <c r="V9357" s="1">
        <v>45000</v>
      </c>
      <c r="W9357" s="1">
        <v>45000.482638888891</v>
      </c>
      <c r="X9357" s="1">
        <v>45000.482638888891</v>
      </c>
      <c r="AC9357" t="s">
        <v>53</v>
      </c>
      <c r="AD9357">
        <v>1000000001</v>
      </c>
      <c r="AE9357" s="1">
        <v>39973.351388888892</v>
      </c>
      <c r="AF9357" t="s">
        <v>3377</v>
      </c>
      <c r="AG9357" t="s">
        <v>50464</v>
      </c>
      <c r="AH9357" t="s">
        <v>51</v>
      </c>
      <c r="AJ9357" t="s">
        <v>53</v>
      </c>
      <c r="AL9357" t="s">
        <v>78</v>
      </c>
      <c r="AO9357" t="s">
        <v>5443</v>
      </c>
    </row>
    <row r="9358" spans="1:43" x14ac:dyDescent="0.35">
      <c r="A9358" t="s">
        <v>50465</v>
      </c>
      <c r="B9358" t="s">
        <v>36371</v>
      </c>
      <c r="C9358" t="s">
        <v>3349</v>
      </c>
      <c r="F9358">
        <v>15753903965</v>
      </c>
      <c r="H9358" t="s">
        <v>50465</v>
      </c>
      <c r="J9358" t="s">
        <v>50466</v>
      </c>
      <c r="K9358" t="s">
        <v>50467</v>
      </c>
      <c r="M9358" t="s">
        <v>1692</v>
      </c>
      <c r="N9358" t="s">
        <v>398</v>
      </c>
      <c r="O9358">
        <v>88240</v>
      </c>
      <c r="P9358" t="s">
        <v>50</v>
      </c>
      <c r="U9358" s="1">
        <v>45000</v>
      </c>
      <c r="V9358" s="1">
        <v>45000</v>
      </c>
      <c r="W9358" s="1">
        <v>45000.481944444444</v>
      </c>
      <c r="X9358" s="1">
        <v>45000.481944444444</v>
      </c>
      <c r="AC9358" t="s">
        <v>53</v>
      </c>
      <c r="AD9358">
        <v>1000000001</v>
      </c>
      <c r="AE9358" s="1">
        <v>39973.351388888892</v>
      </c>
      <c r="AF9358" t="s">
        <v>3377</v>
      </c>
      <c r="AG9358" t="s">
        <v>50468</v>
      </c>
      <c r="AH9358" t="s">
        <v>51</v>
      </c>
      <c r="AJ9358" t="s">
        <v>53</v>
      </c>
      <c r="AL9358" t="s">
        <v>78</v>
      </c>
      <c r="AO9358" t="s">
        <v>5443</v>
      </c>
    </row>
    <row r="9359" spans="1:43" x14ac:dyDescent="0.35">
      <c r="A9359" t="s">
        <v>50469</v>
      </c>
      <c r="B9359" t="s">
        <v>4588</v>
      </c>
      <c r="C9359" t="s">
        <v>50470</v>
      </c>
      <c r="F9359" t="s">
        <v>50471</v>
      </c>
      <c r="H9359" t="s">
        <v>50469</v>
      </c>
      <c r="J9359" t="s">
        <v>50472</v>
      </c>
      <c r="K9359" t="s">
        <v>50473</v>
      </c>
      <c r="M9359" t="s">
        <v>28385</v>
      </c>
      <c r="N9359" t="s">
        <v>287</v>
      </c>
      <c r="O9359">
        <v>81147</v>
      </c>
      <c r="P9359" t="s">
        <v>50</v>
      </c>
      <c r="U9359" s="1">
        <v>45000</v>
      </c>
      <c r="V9359" s="1">
        <v>45000</v>
      </c>
      <c r="W9359" s="1">
        <v>45000.479166666664</v>
      </c>
      <c r="X9359" s="1">
        <v>45000.479166666664</v>
      </c>
      <c r="AC9359" t="s">
        <v>53</v>
      </c>
      <c r="AD9359">
        <v>1000000001</v>
      </c>
      <c r="AE9359" s="1">
        <v>39973.351388888892</v>
      </c>
      <c r="AF9359" t="s">
        <v>3377</v>
      </c>
      <c r="AG9359" t="s">
        <v>50474</v>
      </c>
      <c r="AH9359" t="s">
        <v>51</v>
      </c>
      <c r="AJ9359" t="s">
        <v>53</v>
      </c>
      <c r="AL9359" t="s">
        <v>78</v>
      </c>
      <c r="AO9359" t="s">
        <v>5443</v>
      </c>
    </row>
    <row r="9360" spans="1:43" x14ac:dyDescent="0.35">
      <c r="A9360" t="s">
        <v>50475</v>
      </c>
      <c r="B9360" t="s">
        <v>50476</v>
      </c>
      <c r="C9360" t="s">
        <v>5318</v>
      </c>
      <c r="H9360" t="s">
        <v>50475</v>
      </c>
      <c r="J9360" t="s">
        <v>50477</v>
      </c>
      <c r="K9360" t="s">
        <v>50478</v>
      </c>
      <c r="M9360" t="s">
        <v>50479</v>
      </c>
      <c r="N9360" t="s">
        <v>398</v>
      </c>
      <c r="O9360">
        <v>87931</v>
      </c>
      <c r="P9360" t="s">
        <v>50</v>
      </c>
      <c r="U9360" s="1">
        <v>45000</v>
      </c>
      <c r="V9360" s="1">
        <v>45000</v>
      </c>
      <c r="W9360" s="1">
        <v>45000.478472222225</v>
      </c>
      <c r="X9360" s="1">
        <v>45000.478472222225</v>
      </c>
      <c r="AC9360" t="s">
        <v>53</v>
      </c>
      <c r="AD9360">
        <v>1000000001</v>
      </c>
      <c r="AE9360" s="1">
        <v>39973.351388888892</v>
      </c>
      <c r="AF9360" t="s">
        <v>3377</v>
      </c>
      <c r="AG9360" t="s">
        <v>50480</v>
      </c>
      <c r="AH9360" t="s">
        <v>51</v>
      </c>
      <c r="AJ9360" t="s">
        <v>53</v>
      </c>
      <c r="AL9360" t="s">
        <v>78</v>
      </c>
      <c r="AO9360" t="s">
        <v>5443</v>
      </c>
    </row>
    <row r="9361" spans="1:43" x14ac:dyDescent="0.35">
      <c r="A9361" t="s">
        <v>50481</v>
      </c>
      <c r="B9361" t="s">
        <v>50482</v>
      </c>
      <c r="C9361" t="s">
        <v>6563</v>
      </c>
      <c r="F9361">
        <v>19704439058</v>
      </c>
      <c r="H9361" t="s">
        <v>50481</v>
      </c>
      <c r="J9361" t="s">
        <v>50483</v>
      </c>
      <c r="K9361" t="s">
        <v>50484</v>
      </c>
      <c r="M9361" t="s">
        <v>50485</v>
      </c>
      <c r="N9361" t="s">
        <v>287</v>
      </c>
      <c r="O9361">
        <v>80526</v>
      </c>
      <c r="P9361" t="s">
        <v>50</v>
      </c>
      <c r="U9361" s="1">
        <v>45000</v>
      </c>
      <c r="V9361" s="1">
        <v>45000</v>
      </c>
      <c r="W9361" s="1">
        <v>45000.478472222225</v>
      </c>
      <c r="X9361" s="1">
        <v>45000.478472222225</v>
      </c>
      <c r="AC9361" t="s">
        <v>53</v>
      </c>
      <c r="AD9361">
        <v>1000000001</v>
      </c>
      <c r="AE9361" s="1">
        <v>39973.351388888892</v>
      </c>
      <c r="AF9361" t="s">
        <v>3377</v>
      </c>
      <c r="AG9361" t="s">
        <v>50486</v>
      </c>
      <c r="AH9361" t="s">
        <v>51</v>
      </c>
      <c r="AJ9361" t="s">
        <v>53</v>
      </c>
      <c r="AL9361" t="s">
        <v>78</v>
      </c>
      <c r="AO9361" t="s">
        <v>5443</v>
      </c>
    </row>
    <row r="9362" spans="1:43" x14ac:dyDescent="0.35">
      <c r="A9362" t="s">
        <v>50487</v>
      </c>
      <c r="B9362" t="s">
        <v>13156</v>
      </c>
      <c r="C9362" t="s">
        <v>803</v>
      </c>
      <c r="F9362">
        <v>17204251948</v>
      </c>
      <c r="H9362" t="s">
        <v>50487</v>
      </c>
      <c r="J9362" t="s">
        <v>50488</v>
      </c>
      <c r="K9362" t="s">
        <v>50489</v>
      </c>
      <c r="M9362" t="s">
        <v>1912</v>
      </c>
      <c r="N9362" t="s">
        <v>287</v>
      </c>
      <c r="O9362">
        <v>80120</v>
      </c>
      <c r="P9362" t="s">
        <v>50</v>
      </c>
      <c r="U9362" s="1">
        <v>45000</v>
      </c>
      <c r="V9362" s="1">
        <v>45000</v>
      </c>
      <c r="W9362" s="1">
        <v>45000.511111111111</v>
      </c>
      <c r="X9362" s="1">
        <v>45000.511111111111</v>
      </c>
      <c r="AC9362" t="s">
        <v>53</v>
      </c>
      <c r="AD9362">
        <v>1000000001</v>
      </c>
      <c r="AE9362" s="1">
        <v>39973.351388888892</v>
      </c>
      <c r="AF9362" t="s">
        <v>3377</v>
      </c>
      <c r="AG9362" t="s">
        <v>50490</v>
      </c>
      <c r="AH9362" t="s">
        <v>51</v>
      </c>
      <c r="AJ9362" t="s">
        <v>53</v>
      </c>
      <c r="AL9362" t="s">
        <v>78</v>
      </c>
      <c r="AO9362" t="s">
        <v>5443</v>
      </c>
    </row>
    <row r="9363" spans="1:43" x14ac:dyDescent="0.35">
      <c r="A9363" t="s">
        <v>50491</v>
      </c>
      <c r="B9363" t="s">
        <v>50492</v>
      </c>
      <c r="C9363" t="s">
        <v>13470</v>
      </c>
      <c r="F9363" t="s">
        <v>50493</v>
      </c>
      <c r="H9363" t="s">
        <v>50491</v>
      </c>
      <c r="J9363" t="s">
        <v>15638</v>
      </c>
      <c r="K9363" t="s">
        <v>50494</v>
      </c>
      <c r="M9363" t="s">
        <v>3641</v>
      </c>
      <c r="N9363" t="s">
        <v>65</v>
      </c>
      <c r="O9363">
        <v>80122</v>
      </c>
      <c r="P9363" t="s">
        <v>50</v>
      </c>
      <c r="U9363" s="1">
        <v>45000</v>
      </c>
      <c r="V9363" s="1">
        <v>45000</v>
      </c>
      <c r="W9363" s="1">
        <v>45000.418055555558</v>
      </c>
      <c r="X9363" s="1">
        <v>45000.418055555558</v>
      </c>
      <c r="AC9363" t="s">
        <v>53</v>
      </c>
      <c r="AD9363">
        <v>1000000001</v>
      </c>
      <c r="AE9363" s="1">
        <v>39973.351388888892</v>
      </c>
      <c r="AF9363" t="s">
        <v>3377</v>
      </c>
      <c r="AG9363" t="s">
        <v>50495</v>
      </c>
      <c r="AH9363" t="s">
        <v>51</v>
      </c>
      <c r="AJ9363" t="s">
        <v>53</v>
      </c>
      <c r="AL9363" t="s">
        <v>78</v>
      </c>
      <c r="AO9363" t="s">
        <v>5443</v>
      </c>
      <c r="AP9363" s="1">
        <v>45000.417361111111</v>
      </c>
    </row>
    <row r="9364" spans="1:43" x14ac:dyDescent="0.35">
      <c r="A9364" t="s">
        <v>50496</v>
      </c>
      <c r="B9364" t="s">
        <v>2615</v>
      </c>
      <c r="C9364" t="s">
        <v>4909</v>
      </c>
      <c r="F9364">
        <v>14026377825</v>
      </c>
      <c r="H9364" t="s">
        <v>50497</v>
      </c>
      <c r="J9364" t="s">
        <v>50498</v>
      </c>
      <c r="K9364" t="s">
        <v>50499</v>
      </c>
      <c r="M9364" t="s">
        <v>13360</v>
      </c>
      <c r="N9364" t="s">
        <v>398</v>
      </c>
      <c r="O9364">
        <v>88256</v>
      </c>
      <c r="P9364" t="s">
        <v>50</v>
      </c>
      <c r="U9364" s="1">
        <v>45000</v>
      </c>
      <c r="V9364" s="1">
        <v>45000</v>
      </c>
      <c r="W9364" s="1">
        <v>45000.515277777777</v>
      </c>
      <c r="X9364" s="1">
        <v>45000.515277777777</v>
      </c>
      <c r="AC9364" t="s">
        <v>53</v>
      </c>
      <c r="AD9364">
        <v>1000000001</v>
      </c>
      <c r="AE9364" s="1">
        <v>39973.351388888892</v>
      </c>
      <c r="AF9364" t="s">
        <v>3377</v>
      </c>
      <c r="AG9364" t="s">
        <v>50500</v>
      </c>
      <c r="AH9364" t="s">
        <v>51</v>
      </c>
      <c r="AJ9364" t="s">
        <v>53</v>
      </c>
      <c r="AL9364" t="s">
        <v>78</v>
      </c>
      <c r="AO9364" t="s">
        <v>5443</v>
      </c>
    </row>
    <row r="9365" spans="1:43" x14ac:dyDescent="0.35">
      <c r="A9365" t="s">
        <v>50501</v>
      </c>
      <c r="B9365" t="s">
        <v>15238</v>
      </c>
      <c r="C9365" t="s">
        <v>31913</v>
      </c>
      <c r="H9365" t="s">
        <v>50502</v>
      </c>
      <c r="I9365" t="s">
        <v>179</v>
      </c>
      <c r="P9365" t="s">
        <v>50</v>
      </c>
      <c r="U9365" s="1">
        <v>45000.746527777781</v>
      </c>
      <c r="V9365" s="1">
        <v>45000.746527777781</v>
      </c>
      <c r="AC9365" t="s">
        <v>53</v>
      </c>
      <c r="AG9365" t="s">
        <v>50503</v>
      </c>
      <c r="AH9365" t="s">
        <v>53</v>
      </c>
      <c r="AJ9365" t="s">
        <v>53</v>
      </c>
      <c r="AO9365" t="s">
        <v>54</v>
      </c>
    </row>
    <row r="9366" spans="1:43" x14ac:dyDescent="0.35">
      <c r="A9366" t="s">
        <v>50504</v>
      </c>
      <c r="B9366" t="s">
        <v>8453</v>
      </c>
      <c r="C9366" t="s">
        <v>2459</v>
      </c>
      <c r="D9366" t="s">
        <v>437</v>
      </c>
      <c r="H9366" t="s">
        <v>50505</v>
      </c>
      <c r="J9366" t="s">
        <v>2859</v>
      </c>
      <c r="P9366" t="s">
        <v>50</v>
      </c>
      <c r="U9366" s="1">
        <v>45001</v>
      </c>
      <c r="V9366" s="1">
        <v>45001</v>
      </c>
      <c r="W9366" s="1">
        <v>45001.578472222223</v>
      </c>
      <c r="X9366" s="1">
        <v>45001.578472222223</v>
      </c>
      <c r="AC9366" t="s">
        <v>53</v>
      </c>
      <c r="AD9366">
        <v>2969480024</v>
      </c>
      <c r="AE9366" s="1">
        <v>37427</v>
      </c>
      <c r="AF9366" t="s">
        <v>134</v>
      </c>
      <c r="AG9366" t="s">
        <v>50506</v>
      </c>
      <c r="AH9366" t="s">
        <v>51</v>
      </c>
      <c r="AJ9366" t="s">
        <v>53</v>
      </c>
      <c r="AL9366" t="s">
        <v>78</v>
      </c>
      <c r="AO9366" t="s">
        <v>5443</v>
      </c>
      <c r="AP9366" s="1">
        <v>45387.734722222223</v>
      </c>
      <c r="AQ9366" s="1">
        <v>45387.741666666669</v>
      </c>
    </row>
    <row r="9367" spans="1:43" x14ac:dyDescent="0.35">
      <c r="A9367" t="s">
        <v>50507</v>
      </c>
      <c r="B9367" t="s">
        <v>11164</v>
      </c>
      <c r="C9367" t="s">
        <v>2883</v>
      </c>
      <c r="F9367" t="s">
        <v>50508</v>
      </c>
      <c r="H9367" t="s">
        <v>50507</v>
      </c>
      <c r="J9367" t="s">
        <v>50509</v>
      </c>
      <c r="K9367" t="s">
        <v>50510</v>
      </c>
      <c r="M9367" t="s">
        <v>129</v>
      </c>
      <c r="N9367" t="s">
        <v>287</v>
      </c>
      <c r="O9367">
        <v>81003</v>
      </c>
      <c r="P9367" t="s">
        <v>50</v>
      </c>
      <c r="U9367" s="1">
        <v>45001</v>
      </c>
      <c r="V9367" s="1">
        <v>45001</v>
      </c>
      <c r="W9367" s="1">
        <v>45001.706944444442</v>
      </c>
      <c r="X9367" s="1">
        <v>45001.706944444442</v>
      </c>
      <c r="AC9367" t="s">
        <v>53</v>
      </c>
      <c r="AD9367">
        <v>2969942941</v>
      </c>
      <c r="AE9367" s="1">
        <v>43837.44027777778</v>
      </c>
      <c r="AF9367" t="s">
        <v>50511</v>
      </c>
      <c r="AG9367" t="s">
        <v>50512</v>
      </c>
      <c r="AH9367" t="s">
        <v>51</v>
      </c>
      <c r="AJ9367" t="s">
        <v>53</v>
      </c>
      <c r="AL9367" t="s">
        <v>68</v>
      </c>
      <c r="AO9367" t="s">
        <v>5443</v>
      </c>
      <c r="AP9367" s="1">
        <v>45002.682638888888</v>
      </c>
    </row>
    <row r="9368" spans="1:43" x14ac:dyDescent="0.35">
      <c r="A9368" t="s">
        <v>50513</v>
      </c>
      <c r="B9368" t="s">
        <v>50514</v>
      </c>
      <c r="C9368" t="s">
        <v>359</v>
      </c>
      <c r="F9368" t="s">
        <v>50515</v>
      </c>
      <c r="H9368" t="s">
        <v>50513</v>
      </c>
      <c r="J9368" t="s">
        <v>33686</v>
      </c>
      <c r="K9368" t="s">
        <v>33687</v>
      </c>
      <c r="M9368" t="s">
        <v>2048</v>
      </c>
      <c r="N9368" t="s">
        <v>253</v>
      </c>
      <c r="O9368">
        <v>87401</v>
      </c>
      <c r="P9368" t="s">
        <v>50</v>
      </c>
      <c r="U9368" s="1">
        <v>45001</v>
      </c>
      <c r="V9368" s="1">
        <v>45001</v>
      </c>
      <c r="W9368" s="1">
        <v>45001.531944444447</v>
      </c>
      <c r="X9368" s="1">
        <v>45001.531944444447</v>
      </c>
      <c r="AC9368" t="s">
        <v>53</v>
      </c>
      <c r="AD9368">
        <v>2969528635</v>
      </c>
      <c r="AE9368" s="1">
        <v>39385.420138888891</v>
      </c>
      <c r="AF9368" t="s">
        <v>33690</v>
      </c>
      <c r="AG9368" t="s">
        <v>50516</v>
      </c>
      <c r="AH9368" t="s">
        <v>51</v>
      </c>
      <c r="AJ9368" t="s">
        <v>53</v>
      </c>
      <c r="AL9368" t="s">
        <v>68</v>
      </c>
      <c r="AO9368" t="s">
        <v>5443</v>
      </c>
      <c r="AP9368" s="1">
        <v>45237.620833333334</v>
      </c>
    </row>
    <row r="9369" spans="1:43" x14ac:dyDescent="0.35">
      <c r="A9369" t="s">
        <v>50517</v>
      </c>
      <c r="B9369" t="s">
        <v>677</v>
      </c>
      <c r="C9369" t="s">
        <v>11825</v>
      </c>
      <c r="F9369">
        <v>14197860231</v>
      </c>
      <c r="H9369" t="s">
        <v>50517</v>
      </c>
      <c r="J9369" t="s">
        <v>6387</v>
      </c>
      <c r="K9369" t="s">
        <v>13097</v>
      </c>
      <c r="M9369" t="s">
        <v>5488</v>
      </c>
      <c r="N9369" t="s">
        <v>15086</v>
      </c>
      <c r="O9369">
        <v>46803</v>
      </c>
      <c r="P9369" t="s">
        <v>50</v>
      </c>
      <c r="U9369" s="1">
        <v>45001</v>
      </c>
      <c r="V9369" s="1">
        <v>45001</v>
      </c>
      <c r="AC9369" t="s">
        <v>53</v>
      </c>
      <c r="AD9369">
        <v>2969484892</v>
      </c>
      <c r="AE9369" s="1">
        <v>37756</v>
      </c>
      <c r="AG9369" t="s">
        <v>50518</v>
      </c>
      <c r="AH9369" t="s">
        <v>51</v>
      </c>
      <c r="AJ9369" t="s">
        <v>53</v>
      </c>
      <c r="AO9369" t="s">
        <v>8142</v>
      </c>
    </row>
    <row r="9370" spans="1:43" x14ac:dyDescent="0.35">
      <c r="A9370" t="s">
        <v>50519</v>
      </c>
      <c r="B9370" t="s">
        <v>24758</v>
      </c>
      <c r="C9370" t="s">
        <v>50520</v>
      </c>
      <c r="F9370" t="s">
        <v>50521</v>
      </c>
      <c r="H9370" t="s">
        <v>50522</v>
      </c>
      <c r="J9370" t="s">
        <v>4293</v>
      </c>
      <c r="K9370" t="s">
        <v>7511</v>
      </c>
      <c r="M9370" t="s">
        <v>298</v>
      </c>
      <c r="N9370" t="s">
        <v>213</v>
      </c>
      <c r="O9370" t="s">
        <v>7513</v>
      </c>
      <c r="P9370" t="s">
        <v>50</v>
      </c>
      <c r="U9370" s="1">
        <v>45001</v>
      </c>
      <c r="V9370" s="1">
        <v>45001</v>
      </c>
      <c r="W9370" s="1">
        <v>45001.491666666669</v>
      </c>
      <c r="X9370" s="1">
        <v>45001.491666666669</v>
      </c>
      <c r="AC9370" t="s">
        <v>53</v>
      </c>
      <c r="AD9370">
        <v>2969634929</v>
      </c>
      <c r="AE9370" s="1">
        <v>41799.665972222225</v>
      </c>
      <c r="AF9370" t="s">
        <v>4296</v>
      </c>
      <c r="AG9370" t="s">
        <v>50523</v>
      </c>
      <c r="AH9370" t="s">
        <v>51</v>
      </c>
      <c r="AJ9370" t="s">
        <v>53</v>
      </c>
      <c r="AL9370" t="s">
        <v>68</v>
      </c>
      <c r="AO9370" t="s">
        <v>8142</v>
      </c>
      <c r="AP9370" s="1">
        <v>45328.461111111108</v>
      </c>
    </row>
    <row r="9371" spans="1:43" x14ac:dyDescent="0.35">
      <c r="A9371" t="s">
        <v>50524</v>
      </c>
      <c r="B9371" t="s">
        <v>50525</v>
      </c>
      <c r="C9371" t="s">
        <v>383</v>
      </c>
      <c r="F9371" t="s">
        <v>50526</v>
      </c>
      <c r="H9371" t="s">
        <v>50524</v>
      </c>
      <c r="J9371" t="s">
        <v>9839</v>
      </c>
      <c r="K9371" t="s">
        <v>50527</v>
      </c>
      <c r="M9371" t="s">
        <v>2937</v>
      </c>
      <c r="N9371" t="s">
        <v>798</v>
      </c>
      <c r="O9371">
        <v>79821</v>
      </c>
      <c r="P9371" t="s">
        <v>50</v>
      </c>
      <c r="U9371" s="1">
        <v>45001</v>
      </c>
      <c r="V9371" s="1">
        <v>45001</v>
      </c>
      <c r="W9371" s="1">
        <v>45001.493055555555</v>
      </c>
      <c r="X9371" s="1">
        <v>45001.493055555555</v>
      </c>
      <c r="AC9371" t="s">
        <v>53</v>
      </c>
      <c r="AD9371">
        <v>2969747229</v>
      </c>
      <c r="AE9371" s="1">
        <v>42921.411805555559</v>
      </c>
      <c r="AF9371" t="s">
        <v>9840</v>
      </c>
      <c r="AG9371" t="s">
        <v>50528</v>
      </c>
      <c r="AH9371" t="s">
        <v>51</v>
      </c>
      <c r="AJ9371" t="s">
        <v>53</v>
      </c>
      <c r="AL9371" t="s">
        <v>68</v>
      </c>
      <c r="AO9371" t="s">
        <v>5443</v>
      </c>
      <c r="AP9371" s="1">
        <v>45449.614583333336</v>
      </c>
      <c r="AQ9371" s="1">
        <v>45449.599305555559</v>
      </c>
    </row>
    <row r="9372" spans="1:43" x14ac:dyDescent="0.35">
      <c r="A9372" t="s">
        <v>50529</v>
      </c>
      <c r="B9372" t="s">
        <v>6118</v>
      </c>
      <c r="C9372" t="s">
        <v>4426</v>
      </c>
      <c r="F9372" t="s">
        <v>50530</v>
      </c>
      <c r="H9372" t="s">
        <v>50531</v>
      </c>
      <c r="N9372" t="s">
        <v>50532</v>
      </c>
      <c r="O9372">
        <v>10101</v>
      </c>
      <c r="P9372" t="s">
        <v>50533</v>
      </c>
      <c r="U9372" s="1">
        <v>45001</v>
      </c>
      <c r="V9372" s="1">
        <v>45001</v>
      </c>
      <c r="AC9372" t="s">
        <v>53</v>
      </c>
      <c r="AG9372" t="s">
        <v>50534</v>
      </c>
      <c r="AH9372" t="s">
        <v>51</v>
      </c>
      <c r="AJ9372" t="s">
        <v>53</v>
      </c>
      <c r="AO9372" t="s">
        <v>8142</v>
      </c>
    </row>
    <row r="9373" spans="1:43" x14ac:dyDescent="0.35">
      <c r="A9373" t="s">
        <v>50535</v>
      </c>
      <c r="B9373" t="s">
        <v>29464</v>
      </c>
      <c r="C9373" t="s">
        <v>5143</v>
      </c>
      <c r="F9373" t="s">
        <v>50536</v>
      </c>
      <c r="H9373" t="s">
        <v>50535</v>
      </c>
      <c r="J9373" t="s">
        <v>12818</v>
      </c>
      <c r="N9373" t="s">
        <v>637</v>
      </c>
      <c r="O9373">
        <v>77536</v>
      </c>
      <c r="P9373" t="s">
        <v>50</v>
      </c>
      <c r="U9373" s="1">
        <v>45001</v>
      </c>
      <c r="V9373" s="1">
        <v>45001</v>
      </c>
      <c r="W9373" s="1">
        <v>45001.291666666664</v>
      </c>
      <c r="X9373" s="1">
        <v>45001.291666666664</v>
      </c>
      <c r="AC9373" t="s">
        <v>53</v>
      </c>
      <c r="AD9373">
        <v>2969608846</v>
      </c>
      <c r="AE9373" s="1">
        <v>41666.397916666669</v>
      </c>
      <c r="AG9373" t="s">
        <v>50537</v>
      </c>
      <c r="AH9373" t="s">
        <v>51</v>
      </c>
      <c r="AJ9373" t="s">
        <v>53</v>
      </c>
      <c r="AL9373" t="s">
        <v>78</v>
      </c>
      <c r="AO9373" t="s">
        <v>8142</v>
      </c>
    </row>
    <row r="9374" spans="1:43" x14ac:dyDescent="0.35">
      <c r="A9374" t="s">
        <v>50538</v>
      </c>
      <c r="B9374" t="s">
        <v>15100</v>
      </c>
      <c r="C9374" t="s">
        <v>11238</v>
      </c>
      <c r="F9374" t="s">
        <v>50539</v>
      </c>
      <c r="H9374" t="s">
        <v>50538</v>
      </c>
      <c r="J9374" t="s">
        <v>50540</v>
      </c>
      <c r="M9374" t="s">
        <v>17698</v>
      </c>
      <c r="N9374" t="s">
        <v>287</v>
      </c>
      <c r="O9374">
        <v>80525</v>
      </c>
      <c r="P9374" t="s">
        <v>50</v>
      </c>
      <c r="U9374" s="1">
        <v>45001</v>
      </c>
      <c r="V9374" s="1">
        <v>45001</v>
      </c>
      <c r="W9374" s="1">
        <v>45001.169444444444</v>
      </c>
      <c r="X9374" s="1">
        <v>45001.169444444444</v>
      </c>
      <c r="AC9374" t="s">
        <v>53</v>
      </c>
      <c r="AD9374">
        <v>2973321461</v>
      </c>
      <c r="AE9374" s="1">
        <v>45021.538194444445</v>
      </c>
      <c r="AF9374" t="s">
        <v>50541</v>
      </c>
      <c r="AG9374" t="s">
        <v>50542</v>
      </c>
      <c r="AH9374" t="s">
        <v>51</v>
      </c>
      <c r="AJ9374" t="s">
        <v>53</v>
      </c>
      <c r="AL9374" t="s">
        <v>68</v>
      </c>
      <c r="AO9374" t="s">
        <v>5443</v>
      </c>
      <c r="AP9374" s="1">
        <v>45026.745833333334</v>
      </c>
      <c r="AQ9374" s="1">
        <v>45021.54791666667</v>
      </c>
    </row>
    <row r="9375" spans="1:43" x14ac:dyDescent="0.35">
      <c r="A9375" t="s">
        <v>50543</v>
      </c>
      <c r="B9375" t="s">
        <v>35192</v>
      </c>
      <c r="C9375" t="s">
        <v>1775</v>
      </c>
      <c r="F9375" t="s">
        <v>50544</v>
      </c>
      <c r="H9375" t="s">
        <v>50543</v>
      </c>
      <c r="J9375" t="s">
        <v>32315</v>
      </c>
      <c r="N9375" t="s">
        <v>15086</v>
      </c>
      <c r="O9375">
        <v>47630</v>
      </c>
      <c r="P9375" t="s">
        <v>50</v>
      </c>
      <c r="U9375" s="1">
        <v>45001</v>
      </c>
      <c r="V9375" s="1">
        <v>45001</v>
      </c>
      <c r="AC9375" t="s">
        <v>53</v>
      </c>
      <c r="AD9375">
        <v>2969473071</v>
      </c>
      <c r="AE9375" s="1">
        <v>36957</v>
      </c>
      <c r="AG9375" t="s">
        <v>50545</v>
      </c>
      <c r="AH9375" t="s">
        <v>51</v>
      </c>
      <c r="AJ9375" t="s">
        <v>53</v>
      </c>
      <c r="AO9375" t="s">
        <v>8142</v>
      </c>
    </row>
    <row r="9376" spans="1:43" x14ac:dyDescent="0.35">
      <c r="A9376" t="s">
        <v>50546</v>
      </c>
      <c r="B9376" t="s">
        <v>24815</v>
      </c>
      <c r="C9376" t="s">
        <v>21742</v>
      </c>
      <c r="D9376" t="s">
        <v>46</v>
      </c>
      <c r="H9376" t="s">
        <v>50547</v>
      </c>
      <c r="J9376" t="s">
        <v>23471</v>
      </c>
      <c r="P9376" t="s">
        <v>50</v>
      </c>
      <c r="U9376" s="1">
        <v>45001</v>
      </c>
      <c r="V9376" s="1">
        <v>45001</v>
      </c>
      <c r="AC9376" t="s">
        <v>53</v>
      </c>
      <c r="AG9376" t="s">
        <v>50548</v>
      </c>
      <c r="AH9376" t="s">
        <v>51</v>
      </c>
      <c r="AJ9376" t="s">
        <v>53</v>
      </c>
      <c r="AO9376" t="s">
        <v>5443</v>
      </c>
    </row>
    <row r="9377" spans="1:43" x14ac:dyDescent="0.35">
      <c r="A9377" t="s">
        <v>50549</v>
      </c>
      <c r="B9377" t="s">
        <v>5297</v>
      </c>
      <c r="C9377" t="s">
        <v>707</v>
      </c>
      <c r="F9377" t="s">
        <v>50550</v>
      </c>
      <c r="H9377" t="s">
        <v>50549</v>
      </c>
      <c r="J9377" t="s">
        <v>50551</v>
      </c>
      <c r="K9377" t="s">
        <v>50552</v>
      </c>
      <c r="M9377" t="s">
        <v>50553</v>
      </c>
      <c r="N9377" t="s">
        <v>50554</v>
      </c>
      <c r="O9377">
        <v>2401</v>
      </c>
      <c r="P9377" t="s">
        <v>50555</v>
      </c>
      <c r="U9377" s="1">
        <v>45001</v>
      </c>
      <c r="V9377" s="1">
        <v>45001</v>
      </c>
      <c r="AC9377" t="s">
        <v>51</v>
      </c>
      <c r="AG9377" t="s">
        <v>50556</v>
      </c>
      <c r="AH9377" t="s">
        <v>51</v>
      </c>
      <c r="AJ9377" t="s">
        <v>53</v>
      </c>
      <c r="AO9377" t="s">
        <v>5443</v>
      </c>
    </row>
    <row r="9378" spans="1:43" x14ac:dyDescent="0.35">
      <c r="A9378" t="s">
        <v>50557</v>
      </c>
      <c r="B9378" t="s">
        <v>50558</v>
      </c>
      <c r="C9378" t="s">
        <v>9917</v>
      </c>
      <c r="F9378" t="s">
        <v>50559</v>
      </c>
      <c r="H9378" t="s">
        <v>50560</v>
      </c>
      <c r="J9378" t="s">
        <v>50561</v>
      </c>
      <c r="K9378" t="s">
        <v>50562</v>
      </c>
      <c r="M9378" t="s">
        <v>22928</v>
      </c>
      <c r="N9378" t="s">
        <v>65</v>
      </c>
      <c r="O9378">
        <v>80542</v>
      </c>
      <c r="P9378" t="s">
        <v>50</v>
      </c>
      <c r="U9378" s="1">
        <v>45001</v>
      </c>
      <c r="V9378" s="1">
        <v>45001</v>
      </c>
      <c r="W9378" s="1">
        <v>45001.706944444442</v>
      </c>
      <c r="X9378" s="1">
        <v>45001.706944444442</v>
      </c>
      <c r="AC9378" t="s">
        <v>53</v>
      </c>
      <c r="AD9378">
        <v>2969771842</v>
      </c>
      <c r="AE9378" s="1">
        <v>43103.313194444447</v>
      </c>
      <c r="AF9378" t="s">
        <v>50563</v>
      </c>
      <c r="AG9378" t="s">
        <v>50564</v>
      </c>
      <c r="AH9378" t="s">
        <v>51</v>
      </c>
      <c r="AJ9378" t="s">
        <v>53</v>
      </c>
      <c r="AL9378" t="s">
        <v>68</v>
      </c>
      <c r="AO9378" t="s">
        <v>5443</v>
      </c>
      <c r="AP9378" s="1">
        <v>45062.428472222222</v>
      </c>
      <c r="AQ9378" s="1">
        <v>45062.416666666664</v>
      </c>
    </row>
    <row r="9379" spans="1:43" x14ac:dyDescent="0.35">
      <c r="A9379" t="s">
        <v>50565</v>
      </c>
      <c r="B9379" t="s">
        <v>50566</v>
      </c>
      <c r="C9379" t="s">
        <v>15519</v>
      </c>
      <c r="F9379" t="s">
        <v>50567</v>
      </c>
      <c r="H9379" t="s">
        <v>50565</v>
      </c>
      <c r="J9379" t="s">
        <v>50568</v>
      </c>
      <c r="K9379" t="s">
        <v>50569</v>
      </c>
      <c r="M9379" t="s">
        <v>1397</v>
      </c>
      <c r="N9379" t="s">
        <v>65</v>
      </c>
      <c r="O9379">
        <v>80401</v>
      </c>
      <c r="P9379" t="s">
        <v>50</v>
      </c>
      <c r="U9379" s="1">
        <v>45001</v>
      </c>
      <c r="V9379" s="1">
        <v>45001</v>
      </c>
      <c r="W9379" s="1">
        <v>45001.702777777777</v>
      </c>
      <c r="X9379" s="1">
        <v>45001.702777777777</v>
      </c>
      <c r="AC9379" t="s">
        <v>53</v>
      </c>
      <c r="AD9379">
        <v>2972012398</v>
      </c>
      <c r="AE9379" s="1">
        <v>44465.59652777778</v>
      </c>
      <c r="AF9379" t="s">
        <v>50570</v>
      </c>
      <c r="AG9379" t="s">
        <v>50571</v>
      </c>
      <c r="AH9379" t="s">
        <v>51</v>
      </c>
      <c r="AJ9379" t="s">
        <v>53</v>
      </c>
      <c r="AL9379" t="s">
        <v>68</v>
      </c>
      <c r="AO9379" t="s">
        <v>5443</v>
      </c>
      <c r="AP9379" s="1">
        <v>45001.709027777775</v>
      </c>
      <c r="AQ9379" s="1">
        <v>45001.726388888892</v>
      </c>
    </row>
    <row r="9380" spans="1:43" x14ac:dyDescent="0.35">
      <c r="A9380" t="s">
        <v>50572</v>
      </c>
      <c r="B9380" t="s">
        <v>7086</v>
      </c>
      <c r="C9380" t="s">
        <v>2615</v>
      </c>
      <c r="F9380" t="s">
        <v>50573</v>
      </c>
      <c r="H9380" t="s">
        <v>50572</v>
      </c>
      <c r="J9380" t="s">
        <v>28258</v>
      </c>
      <c r="N9380" t="s">
        <v>10540</v>
      </c>
      <c r="O9380">
        <v>38134</v>
      </c>
      <c r="P9380" t="s">
        <v>50</v>
      </c>
      <c r="U9380" s="1">
        <v>45002</v>
      </c>
      <c r="V9380" s="1">
        <v>45002</v>
      </c>
      <c r="AC9380" t="s">
        <v>53</v>
      </c>
      <c r="AD9380">
        <v>2969476832</v>
      </c>
      <c r="AE9380" s="1">
        <v>37243</v>
      </c>
      <c r="AG9380" t="s">
        <v>50574</v>
      </c>
      <c r="AH9380" t="s">
        <v>51</v>
      </c>
      <c r="AJ9380" t="s">
        <v>53</v>
      </c>
      <c r="AO9380" t="s">
        <v>8142</v>
      </c>
    </row>
    <row r="9381" spans="1:43" x14ac:dyDescent="0.35">
      <c r="A9381" t="s">
        <v>50575</v>
      </c>
      <c r="B9381" t="s">
        <v>7875</v>
      </c>
      <c r="C9381" t="s">
        <v>22052</v>
      </c>
      <c r="F9381">
        <v>15754723306</v>
      </c>
      <c r="H9381" t="s">
        <v>50575</v>
      </c>
      <c r="J9381" t="s">
        <v>50576</v>
      </c>
      <c r="K9381" t="s">
        <v>50577</v>
      </c>
      <c r="M9381" t="s">
        <v>50578</v>
      </c>
      <c r="N9381" t="s">
        <v>398</v>
      </c>
      <c r="O9381">
        <v>88435</v>
      </c>
      <c r="P9381" t="s">
        <v>50</v>
      </c>
      <c r="U9381" s="1">
        <v>45002</v>
      </c>
      <c r="V9381" s="1">
        <v>45002</v>
      </c>
      <c r="W9381" s="1">
        <v>45002.621527777781</v>
      </c>
      <c r="X9381" s="1">
        <v>45002.621527777781</v>
      </c>
      <c r="AC9381" t="s">
        <v>53</v>
      </c>
      <c r="AD9381">
        <v>2969559995</v>
      </c>
      <c r="AE9381" s="1">
        <v>40605.449999999997</v>
      </c>
      <c r="AF9381" t="s">
        <v>50579</v>
      </c>
      <c r="AG9381" t="s">
        <v>50580</v>
      </c>
      <c r="AH9381" t="s">
        <v>51</v>
      </c>
      <c r="AJ9381" t="s">
        <v>53</v>
      </c>
      <c r="AL9381" t="s">
        <v>68</v>
      </c>
      <c r="AO9381" t="s">
        <v>8142</v>
      </c>
      <c r="AP9381" s="1">
        <v>45272.491666666669</v>
      </c>
    </row>
    <row r="9382" spans="1:43" x14ac:dyDescent="0.35">
      <c r="A9382" t="s">
        <v>50581</v>
      </c>
      <c r="B9382" t="s">
        <v>50582</v>
      </c>
      <c r="C9382" t="s">
        <v>245</v>
      </c>
      <c r="F9382" t="s">
        <v>50583</v>
      </c>
      <c r="H9382" t="s">
        <v>50581</v>
      </c>
      <c r="J9382" t="s">
        <v>50584</v>
      </c>
      <c r="K9382" t="s">
        <v>50585</v>
      </c>
      <c r="M9382" t="s">
        <v>4713</v>
      </c>
      <c r="N9382" t="s">
        <v>65</v>
      </c>
      <c r="O9382">
        <v>81401</v>
      </c>
      <c r="P9382" t="s">
        <v>50</v>
      </c>
      <c r="U9382" s="1">
        <v>45002</v>
      </c>
      <c r="V9382" s="1">
        <v>45002</v>
      </c>
      <c r="W9382" s="1">
        <v>45002.005555555559</v>
      </c>
      <c r="X9382" s="1">
        <v>45002.005555555559</v>
      </c>
      <c r="AC9382" t="s">
        <v>53</v>
      </c>
      <c r="AD9382">
        <v>2973307507</v>
      </c>
      <c r="AE9382" s="1">
        <v>45002.379166666666</v>
      </c>
      <c r="AF9382" t="s">
        <v>50586</v>
      </c>
      <c r="AG9382" t="s">
        <v>50587</v>
      </c>
      <c r="AH9382" t="s">
        <v>51</v>
      </c>
      <c r="AJ9382" t="s">
        <v>53</v>
      </c>
      <c r="AL9382" t="s">
        <v>68</v>
      </c>
      <c r="AO9382" t="s">
        <v>5443</v>
      </c>
      <c r="AP9382" s="1">
        <v>45002.446527777778</v>
      </c>
    </row>
    <row r="9383" spans="1:43" x14ac:dyDescent="0.35">
      <c r="A9383" t="s">
        <v>50588</v>
      </c>
      <c r="B9383" t="s">
        <v>50589</v>
      </c>
      <c r="C9383" t="s">
        <v>3077</v>
      </c>
      <c r="F9383" t="s">
        <v>50590</v>
      </c>
      <c r="H9383" t="s">
        <v>50588</v>
      </c>
      <c r="I9383" t="s">
        <v>464</v>
      </c>
      <c r="J9383" t="s">
        <v>6387</v>
      </c>
      <c r="K9383" t="s">
        <v>50591</v>
      </c>
      <c r="M9383" t="s">
        <v>16426</v>
      </c>
      <c r="N9383" t="s">
        <v>1205</v>
      </c>
      <c r="O9383">
        <v>65802</v>
      </c>
      <c r="P9383" t="s">
        <v>50</v>
      </c>
      <c r="U9383" s="1">
        <v>45002</v>
      </c>
      <c r="V9383" s="1">
        <v>45002</v>
      </c>
      <c r="AC9383" t="s">
        <v>53</v>
      </c>
      <c r="AD9383">
        <v>2969484892</v>
      </c>
      <c r="AE9383" s="1">
        <v>37756</v>
      </c>
      <c r="AG9383" t="s">
        <v>50592</v>
      </c>
      <c r="AH9383" t="s">
        <v>51</v>
      </c>
      <c r="AJ9383" t="s">
        <v>53</v>
      </c>
      <c r="AO9383" t="s">
        <v>8142</v>
      </c>
    </row>
    <row r="9384" spans="1:43" x14ac:dyDescent="0.35">
      <c r="A9384" t="s">
        <v>50593</v>
      </c>
      <c r="B9384" t="s">
        <v>10395</v>
      </c>
      <c r="C9384" t="s">
        <v>1499</v>
      </c>
      <c r="F9384" t="s">
        <v>50594</v>
      </c>
      <c r="H9384" t="s">
        <v>50595</v>
      </c>
      <c r="J9384" t="s">
        <v>46539</v>
      </c>
      <c r="K9384" t="s">
        <v>50596</v>
      </c>
      <c r="M9384" t="s">
        <v>18528</v>
      </c>
      <c r="N9384" t="s">
        <v>65</v>
      </c>
      <c r="O9384">
        <v>80451</v>
      </c>
      <c r="P9384" t="s">
        <v>50</v>
      </c>
      <c r="U9384" s="1">
        <v>45002</v>
      </c>
      <c r="V9384" s="1">
        <v>45002</v>
      </c>
      <c r="W9384" s="1">
        <v>45002.401388888888</v>
      </c>
      <c r="X9384" s="1">
        <v>45002.401388888888</v>
      </c>
      <c r="AC9384" t="s">
        <v>53</v>
      </c>
      <c r="AD9384">
        <v>2969794804</v>
      </c>
      <c r="AE9384" s="1">
        <v>43228.681250000001</v>
      </c>
      <c r="AF9384" t="s">
        <v>50597</v>
      </c>
      <c r="AG9384" t="s">
        <v>50598</v>
      </c>
      <c r="AH9384" t="s">
        <v>51</v>
      </c>
      <c r="AJ9384" t="s">
        <v>53</v>
      </c>
      <c r="AL9384" t="s">
        <v>68</v>
      </c>
      <c r="AO9384" t="s">
        <v>5443</v>
      </c>
      <c r="AP9384" s="1">
        <v>45002.400000000001</v>
      </c>
    </row>
    <row r="9385" spans="1:43" x14ac:dyDescent="0.35">
      <c r="A9385" t="s">
        <v>50599</v>
      </c>
      <c r="B9385" t="s">
        <v>30678</v>
      </c>
      <c r="C9385" t="s">
        <v>50600</v>
      </c>
      <c r="F9385">
        <v>15759888223</v>
      </c>
      <c r="H9385" t="s">
        <v>50599</v>
      </c>
      <c r="J9385" t="s">
        <v>26184</v>
      </c>
      <c r="K9385" t="s">
        <v>26185</v>
      </c>
      <c r="M9385" t="s">
        <v>1296</v>
      </c>
      <c r="N9385" t="s">
        <v>398</v>
      </c>
      <c r="O9385">
        <v>88220</v>
      </c>
      <c r="P9385" t="s">
        <v>50</v>
      </c>
      <c r="U9385" s="1">
        <v>45002</v>
      </c>
      <c r="V9385" s="1">
        <v>45002</v>
      </c>
      <c r="W9385" s="1">
        <v>45002.745138888888</v>
      </c>
      <c r="X9385" s="1">
        <v>45002.745138888888</v>
      </c>
      <c r="AC9385" t="s">
        <v>53</v>
      </c>
      <c r="AD9385">
        <v>1000000001</v>
      </c>
      <c r="AE9385" s="1">
        <v>39973.351388888892</v>
      </c>
      <c r="AF9385" t="s">
        <v>3377</v>
      </c>
      <c r="AG9385" t="s">
        <v>50601</v>
      </c>
      <c r="AH9385" t="s">
        <v>51</v>
      </c>
      <c r="AJ9385" t="s">
        <v>53</v>
      </c>
      <c r="AL9385" t="s">
        <v>78</v>
      </c>
      <c r="AO9385" t="s">
        <v>5443</v>
      </c>
      <c r="AP9385" s="1">
        <v>45473.849305555559</v>
      </c>
    </row>
    <row r="9386" spans="1:43" x14ac:dyDescent="0.35">
      <c r="A9386" t="s">
        <v>50602</v>
      </c>
      <c r="B9386" t="s">
        <v>50603</v>
      </c>
      <c r="C9386" t="s">
        <v>50603</v>
      </c>
      <c r="F9386" t="s">
        <v>50604</v>
      </c>
      <c r="H9386" t="s">
        <v>50605</v>
      </c>
      <c r="J9386" t="s">
        <v>50606</v>
      </c>
      <c r="K9386" t="s">
        <v>50607</v>
      </c>
      <c r="L9386" t="s">
        <v>50608</v>
      </c>
      <c r="M9386" t="s">
        <v>4713</v>
      </c>
      <c r="N9386" t="s">
        <v>213</v>
      </c>
      <c r="O9386">
        <v>81401</v>
      </c>
      <c r="P9386" t="s">
        <v>50</v>
      </c>
      <c r="U9386" s="1">
        <v>45002</v>
      </c>
      <c r="V9386" s="1">
        <v>45002</v>
      </c>
      <c r="W9386" s="1">
        <v>45002.466666666667</v>
      </c>
      <c r="X9386" s="1">
        <v>45002.466666666667</v>
      </c>
      <c r="AC9386" t="s">
        <v>53</v>
      </c>
      <c r="AD9386">
        <v>2974056282</v>
      </c>
      <c r="AE9386" s="1">
        <v>45324.374305555553</v>
      </c>
      <c r="AF9386" t="s">
        <v>50609</v>
      </c>
      <c r="AG9386" t="s">
        <v>50610</v>
      </c>
      <c r="AH9386" t="s">
        <v>51</v>
      </c>
      <c r="AJ9386" t="s">
        <v>53</v>
      </c>
      <c r="AL9386" t="s">
        <v>78</v>
      </c>
      <c r="AO9386" t="s">
        <v>5443</v>
      </c>
      <c r="AP9386" s="1">
        <v>45463.63958333333</v>
      </c>
      <c r="AQ9386" s="1">
        <v>45350.679861111108</v>
      </c>
    </row>
    <row r="9387" spans="1:43" x14ac:dyDescent="0.35">
      <c r="A9387" t="s">
        <v>50611</v>
      </c>
      <c r="B9387" t="s">
        <v>50612</v>
      </c>
      <c r="C9387" t="s">
        <v>3624</v>
      </c>
      <c r="F9387" t="s">
        <v>50613</v>
      </c>
      <c r="H9387" t="s">
        <v>50611</v>
      </c>
      <c r="J9387" t="s">
        <v>32315</v>
      </c>
      <c r="N9387" t="s">
        <v>15086</v>
      </c>
      <c r="O9387">
        <v>47619</v>
      </c>
      <c r="P9387" t="s">
        <v>50</v>
      </c>
      <c r="U9387" s="1">
        <v>45002</v>
      </c>
      <c r="V9387" s="1">
        <v>45002</v>
      </c>
      <c r="AC9387" t="s">
        <v>53</v>
      </c>
      <c r="AD9387">
        <v>2969473071</v>
      </c>
      <c r="AE9387" s="1">
        <v>36957</v>
      </c>
      <c r="AG9387" t="s">
        <v>50614</v>
      </c>
      <c r="AH9387" t="s">
        <v>51</v>
      </c>
      <c r="AJ9387" t="s">
        <v>53</v>
      </c>
      <c r="AO9387" t="s">
        <v>8142</v>
      </c>
    </row>
    <row r="9388" spans="1:43" x14ac:dyDescent="0.35">
      <c r="A9388" t="s">
        <v>50615</v>
      </c>
      <c r="B9388" t="s">
        <v>50616</v>
      </c>
      <c r="C9388" t="s">
        <v>21427</v>
      </c>
      <c r="F9388">
        <v>79174794333</v>
      </c>
      <c r="H9388" t="s">
        <v>50615</v>
      </c>
      <c r="J9388" t="s">
        <v>50617</v>
      </c>
      <c r="K9388" t="s">
        <v>50618</v>
      </c>
      <c r="L9388">
        <v>43</v>
      </c>
      <c r="M9388" t="s">
        <v>50619</v>
      </c>
      <c r="N9388" t="s">
        <v>7345</v>
      </c>
      <c r="O9388">
        <v>907</v>
      </c>
      <c r="P9388" t="s">
        <v>50</v>
      </c>
      <c r="U9388" s="1">
        <v>45002</v>
      </c>
      <c r="V9388" s="1">
        <v>45002</v>
      </c>
      <c r="W9388" s="1">
        <v>45002.74722222222</v>
      </c>
      <c r="X9388" s="1">
        <v>45002.74722222222</v>
      </c>
      <c r="AC9388" t="s">
        <v>53</v>
      </c>
      <c r="AD9388">
        <v>1000000001</v>
      </c>
      <c r="AE9388" s="1">
        <v>39973.351388888892</v>
      </c>
      <c r="AF9388" t="s">
        <v>3377</v>
      </c>
      <c r="AG9388" t="s">
        <v>50620</v>
      </c>
      <c r="AH9388" t="s">
        <v>51</v>
      </c>
      <c r="AJ9388" t="s">
        <v>53</v>
      </c>
      <c r="AL9388" t="s">
        <v>78</v>
      </c>
      <c r="AO9388" t="s">
        <v>5443</v>
      </c>
    </row>
    <row r="9389" spans="1:43" x14ac:dyDescent="0.35">
      <c r="A9389" t="s">
        <v>50621</v>
      </c>
      <c r="B9389" t="s">
        <v>24035</v>
      </c>
      <c r="C9389" t="s">
        <v>32196</v>
      </c>
      <c r="F9389">
        <v>13035199350</v>
      </c>
      <c r="H9389" t="s">
        <v>50621</v>
      </c>
      <c r="J9389" t="s">
        <v>50622</v>
      </c>
      <c r="K9389" t="s">
        <v>50623</v>
      </c>
      <c r="M9389" t="s">
        <v>4445</v>
      </c>
      <c r="N9389" t="s">
        <v>287</v>
      </c>
      <c r="O9389">
        <v>801383</v>
      </c>
      <c r="P9389" t="s">
        <v>50</v>
      </c>
      <c r="U9389" s="1">
        <v>45002</v>
      </c>
      <c r="V9389" s="1">
        <v>45002</v>
      </c>
      <c r="W9389" s="1">
        <v>45002.745833333334</v>
      </c>
      <c r="X9389" s="1">
        <v>45002.745833333334</v>
      </c>
      <c r="AC9389" t="s">
        <v>53</v>
      </c>
      <c r="AD9389">
        <v>1000000001</v>
      </c>
      <c r="AE9389" s="1">
        <v>39973.351388888892</v>
      </c>
      <c r="AF9389" t="s">
        <v>3377</v>
      </c>
      <c r="AG9389" t="s">
        <v>50624</v>
      </c>
      <c r="AH9389" t="s">
        <v>51</v>
      </c>
      <c r="AJ9389" t="s">
        <v>53</v>
      </c>
      <c r="AL9389" t="s">
        <v>78</v>
      </c>
      <c r="AO9389" t="s">
        <v>5443</v>
      </c>
      <c r="AP9389" s="1">
        <v>45003.560416666667</v>
      </c>
    </row>
    <row r="9390" spans="1:43" x14ac:dyDescent="0.35">
      <c r="A9390" t="s">
        <v>50625</v>
      </c>
      <c r="B9390" t="s">
        <v>50626</v>
      </c>
      <c r="C9390" t="s">
        <v>1865</v>
      </c>
      <c r="F9390" t="s">
        <v>50627</v>
      </c>
      <c r="H9390" t="s">
        <v>50625</v>
      </c>
      <c r="J9390" t="s">
        <v>50628</v>
      </c>
      <c r="K9390" t="s">
        <v>50629</v>
      </c>
      <c r="M9390" t="s">
        <v>3035</v>
      </c>
      <c r="N9390" t="s">
        <v>65</v>
      </c>
      <c r="O9390">
        <v>80650</v>
      </c>
      <c r="P9390" t="s">
        <v>50</v>
      </c>
      <c r="U9390" s="1">
        <v>45002</v>
      </c>
      <c r="V9390" s="1">
        <v>45002</v>
      </c>
      <c r="W9390" s="1">
        <v>45002.494444444441</v>
      </c>
      <c r="X9390" s="1">
        <v>45002.494444444441</v>
      </c>
      <c r="AC9390" t="s">
        <v>53</v>
      </c>
      <c r="AD9390">
        <v>2973307657</v>
      </c>
      <c r="AE9390" s="1">
        <v>45002.49722222222</v>
      </c>
      <c r="AF9390" t="s">
        <v>50630</v>
      </c>
      <c r="AG9390" t="s">
        <v>50631</v>
      </c>
      <c r="AH9390" t="s">
        <v>51</v>
      </c>
      <c r="AJ9390" t="s">
        <v>53</v>
      </c>
      <c r="AL9390" t="s">
        <v>68</v>
      </c>
      <c r="AO9390" t="s">
        <v>5443</v>
      </c>
      <c r="AP9390" s="1">
        <v>45002.510416666664</v>
      </c>
      <c r="AQ9390" s="1">
        <v>45002.508333333331</v>
      </c>
    </row>
    <row r="9391" spans="1:43" x14ac:dyDescent="0.35">
      <c r="A9391" t="s">
        <v>50632</v>
      </c>
      <c r="B9391" t="s">
        <v>707</v>
      </c>
      <c r="C9391" t="s">
        <v>15217</v>
      </c>
      <c r="F9391" t="s">
        <v>50633</v>
      </c>
      <c r="H9391" t="s">
        <v>50632</v>
      </c>
      <c r="J9391" t="s">
        <v>4293</v>
      </c>
      <c r="K9391" t="s">
        <v>45381</v>
      </c>
      <c r="M9391" t="s">
        <v>12936</v>
      </c>
      <c r="N9391" t="s">
        <v>5277</v>
      </c>
      <c r="O9391">
        <v>82007</v>
      </c>
      <c r="P9391" t="s">
        <v>50</v>
      </c>
      <c r="U9391" s="1">
        <v>45002</v>
      </c>
      <c r="V9391" s="1">
        <v>45002</v>
      </c>
      <c r="W9391" s="1">
        <v>45002.455555555556</v>
      </c>
      <c r="X9391" s="1">
        <v>45002.455555555556</v>
      </c>
      <c r="AC9391" t="s">
        <v>53</v>
      </c>
      <c r="AD9391">
        <v>2969634929</v>
      </c>
      <c r="AE9391" s="1">
        <v>41799.665972222225</v>
      </c>
      <c r="AF9391" t="s">
        <v>4296</v>
      </c>
      <c r="AG9391" t="s">
        <v>50634</v>
      </c>
      <c r="AH9391" t="s">
        <v>51</v>
      </c>
      <c r="AJ9391" t="s">
        <v>53</v>
      </c>
      <c r="AL9391" t="s">
        <v>68</v>
      </c>
      <c r="AO9391" t="s">
        <v>5443</v>
      </c>
      <c r="AP9391" s="1">
        <v>45002.45416666667</v>
      </c>
    </row>
    <row r="9392" spans="1:43" x14ac:dyDescent="0.35">
      <c r="A9392" t="s">
        <v>50635</v>
      </c>
      <c r="B9392" t="s">
        <v>19338</v>
      </c>
      <c r="C9392" t="s">
        <v>5456</v>
      </c>
      <c r="F9392" t="s">
        <v>50636</v>
      </c>
      <c r="H9392" t="s">
        <v>50635</v>
      </c>
      <c r="J9392" t="s">
        <v>50637</v>
      </c>
      <c r="K9392" t="s">
        <v>50638</v>
      </c>
      <c r="M9392" t="s">
        <v>159</v>
      </c>
      <c r="N9392" t="s">
        <v>65</v>
      </c>
      <c r="O9392">
        <v>80908</v>
      </c>
      <c r="P9392" t="s">
        <v>50</v>
      </c>
      <c r="U9392" s="1">
        <v>45004</v>
      </c>
      <c r="V9392" s="1">
        <v>45004</v>
      </c>
      <c r="W9392" s="1">
        <v>45004.856944444444</v>
      </c>
      <c r="X9392" s="1">
        <v>45004.856944444444</v>
      </c>
      <c r="AC9392" t="s">
        <v>51</v>
      </c>
      <c r="AD9392">
        <v>1000000001</v>
      </c>
      <c r="AE9392" s="1">
        <v>39973.351388888892</v>
      </c>
      <c r="AF9392" t="s">
        <v>3377</v>
      </c>
      <c r="AG9392" t="s">
        <v>50639</v>
      </c>
      <c r="AH9392" t="s">
        <v>51</v>
      </c>
      <c r="AJ9392" t="s">
        <v>53</v>
      </c>
      <c r="AL9392" t="s">
        <v>78</v>
      </c>
      <c r="AO9392" t="s">
        <v>5443</v>
      </c>
      <c r="AP9392" s="1">
        <v>45470.670138888891</v>
      </c>
      <c r="AQ9392" s="1">
        <v>45470.73333333333</v>
      </c>
    </row>
    <row r="9393" spans="1:43" x14ac:dyDescent="0.35">
      <c r="A9393" t="s">
        <v>50640</v>
      </c>
      <c r="B9393" t="s">
        <v>71</v>
      </c>
      <c r="C9393" t="s">
        <v>50641</v>
      </c>
      <c r="H9393" t="s">
        <v>50642</v>
      </c>
      <c r="J9393" t="s">
        <v>75</v>
      </c>
      <c r="P9393" t="s">
        <v>50</v>
      </c>
      <c r="U9393" s="1">
        <v>45005</v>
      </c>
      <c r="V9393" s="1">
        <v>45005</v>
      </c>
      <c r="W9393" s="1">
        <v>45006.371527777781</v>
      </c>
      <c r="X9393" s="1">
        <v>45006.371527777781</v>
      </c>
      <c r="AC9393" t="s">
        <v>53</v>
      </c>
      <c r="AD9393">
        <v>2969480024</v>
      </c>
      <c r="AE9393" s="1">
        <v>37427</v>
      </c>
      <c r="AF9393" t="s">
        <v>76</v>
      </c>
      <c r="AG9393" t="s">
        <v>50643</v>
      </c>
      <c r="AH9393" t="s">
        <v>51</v>
      </c>
      <c r="AJ9393" t="s">
        <v>53</v>
      </c>
      <c r="AL9393" t="s">
        <v>68</v>
      </c>
      <c r="AO9393" t="s">
        <v>5443</v>
      </c>
      <c r="AP9393" s="1">
        <v>45472.448611111111</v>
      </c>
      <c r="AQ9393" s="1">
        <v>45465.538888888892</v>
      </c>
    </row>
    <row r="9394" spans="1:43" x14ac:dyDescent="0.35">
      <c r="A9394" t="s">
        <v>50644</v>
      </c>
      <c r="B9394" t="s">
        <v>23021</v>
      </c>
      <c r="C9394" t="s">
        <v>50645</v>
      </c>
      <c r="F9394" t="s">
        <v>50646</v>
      </c>
      <c r="H9394" t="s">
        <v>50644</v>
      </c>
      <c r="J9394" t="s">
        <v>7142</v>
      </c>
      <c r="K9394" t="s">
        <v>26185</v>
      </c>
      <c r="M9394" t="s">
        <v>1296</v>
      </c>
      <c r="N9394" t="s">
        <v>253</v>
      </c>
      <c r="O9394">
        <v>88220</v>
      </c>
      <c r="P9394" t="s">
        <v>50</v>
      </c>
      <c r="U9394" s="1">
        <v>45005</v>
      </c>
      <c r="V9394" s="1">
        <v>45005</v>
      </c>
      <c r="W9394" s="1">
        <v>45005.654166666667</v>
      </c>
      <c r="X9394" s="1">
        <v>45005.654166666667</v>
      </c>
      <c r="AC9394" t="s">
        <v>53</v>
      </c>
      <c r="AD9394">
        <v>2969584761</v>
      </c>
      <c r="AE9394" s="1">
        <v>41288.714583333334</v>
      </c>
      <c r="AF9394" t="s">
        <v>26234</v>
      </c>
      <c r="AG9394" t="s">
        <v>50647</v>
      </c>
      <c r="AH9394" t="s">
        <v>51</v>
      </c>
      <c r="AJ9394" t="s">
        <v>53</v>
      </c>
      <c r="AL9394" t="s">
        <v>68</v>
      </c>
      <c r="AO9394" t="s">
        <v>5443</v>
      </c>
      <c r="AP9394" s="1">
        <v>45466.542361111111</v>
      </c>
      <c r="AQ9394" s="1">
        <v>45412.748611111114</v>
      </c>
    </row>
    <row r="9395" spans="1:43" x14ac:dyDescent="0.35">
      <c r="A9395" t="s">
        <v>50648</v>
      </c>
      <c r="B9395" t="s">
        <v>50649</v>
      </c>
      <c r="C9395" t="s">
        <v>50650</v>
      </c>
      <c r="H9395" t="s">
        <v>50651</v>
      </c>
      <c r="J9395" t="s">
        <v>62</v>
      </c>
      <c r="P9395" t="s">
        <v>50</v>
      </c>
      <c r="U9395" s="1">
        <v>45005</v>
      </c>
      <c r="V9395" s="1">
        <v>45005</v>
      </c>
      <c r="W9395" s="1">
        <v>45006.404166666667</v>
      </c>
      <c r="X9395" s="1">
        <v>45006.404166666667</v>
      </c>
      <c r="AC9395" t="s">
        <v>53</v>
      </c>
      <c r="AD9395">
        <v>2969479981</v>
      </c>
      <c r="AE9395" s="1">
        <v>37426</v>
      </c>
      <c r="AF9395" t="s">
        <v>1655</v>
      </c>
      <c r="AG9395" t="s">
        <v>50652</v>
      </c>
      <c r="AH9395" t="s">
        <v>51</v>
      </c>
      <c r="AJ9395" t="s">
        <v>53</v>
      </c>
      <c r="AL9395" t="s">
        <v>68</v>
      </c>
      <c r="AO9395" t="s">
        <v>5443</v>
      </c>
      <c r="AP9395" s="1">
        <v>45476.436805555553</v>
      </c>
      <c r="AQ9395" s="1">
        <v>45476.743055555555</v>
      </c>
    </row>
    <row r="9396" spans="1:43" x14ac:dyDescent="0.35">
      <c r="A9396" t="s">
        <v>50653</v>
      </c>
      <c r="B9396" t="s">
        <v>47060</v>
      </c>
      <c r="C9396" t="s">
        <v>3834</v>
      </c>
      <c r="F9396" t="s">
        <v>36568</v>
      </c>
      <c r="H9396" t="s">
        <v>50653</v>
      </c>
      <c r="J9396" t="s">
        <v>1305</v>
      </c>
      <c r="K9396" t="s">
        <v>1306</v>
      </c>
      <c r="M9396" t="s">
        <v>1307</v>
      </c>
      <c r="N9396" t="s">
        <v>264</v>
      </c>
      <c r="O9396">
        <v>77380</v>
      </c>
      <c r="P9396" t="s">
        <v>50</v>
      </c>
      <c r="U9396" s="1">
        <v>45005</v>
      </c>
      <c r="V9396" s="1">
        <v>45005</v>
      </c>
      <c r="W9396" s="1">
        <v>45006.43472222222</v>
      </c>
      <c r="X9396" s="1">
        <v>45006.43472222222</v>
      </c>
      <c r="AC9396" t="s">
        <v>53</v>
      </c>
      <c r="AD9396">
        <v>2969474645</v>
      </c>
      <c r="AE9396" s="1">
        <v>37110.530555555553</v>
      </c>
      <c r="AF9396" t="s">
        <v>8291</v>
      </c>
      <c r="AG9396" t="s">
        <v>50654</v>
      </c>
      <c r="AH9396" t="s">
        <v>51</v>
      </c>
      <c r="AJ9396" t="s">
        <v>53</v>
      </c>
      <c r="AL9396" t="s">
        <v>68</v>
      </c>
      <c r="AO9396" t="s">
        <v>5443</v>
      </c>
      <c r="AP9396" s="1">
        <v>45475.554861111108</v>
      </c>
      <c r="AQ9396" s="1">
        <v>45467.711111111108</v>
      </c>
    </row>
    <row r="9397" spans="1:43" x14ac:dyDescent="0.35">
      <c r="A9397" t="s">
        <v>50655</v>
      </c>
      <c r="B9397" t="s">
        <v>50656</v>
      </c>
      <c r="C9397" t="s">
        <v>2157</v>
      </c>
      <c r="F9397" t="s">
        <v>50657</v>
      </c>
      <c r="H9397" t="s">
        <v>50658</v>
      </c>
      <c r="J9397" t="s">
        <v>50659</v>
      </c>
      <c r="K9397" t="s">
        <v>50660</v>
      </c>
      <c r="M9397" t="s">
        <v>4757</v>
      </c>
      <c r="N9397" t="s">
        <v>65</v>
      </c>
      <c r="O9397">
        <v>81637</v>
      </c>
      <c r="P9397" t="s">
        <v>50</v>
      </c>
      <c r="U9397" s="1">
        <v>45005</v>
      </c>
      <c r="V9397" s="1">
        <v>45005</v>
      </c>
      <c r="W9397" s="1">
        <v>45005.323611111111</v>
      </c>
      <c r="X9397" s="1">
        <v>45005.323611111111</v>
      </c>
      <c r="AC9397" t="s">
        <v>53</v>
      </c>
      <c r="AD9397">
        <v>2973309589</v>
      </c>
      <c r="AE9397" s="1">
        <v>45006.368055555555</v>
      </c>
      <c r="AF9397" t="s">
        <v>50661</v>
      </c>
      <c r="AG9397" t="s">
        <v>50662</v>
      </c>
      <c r="AH9397" t="s">
        <v>51</v>
      </c>
      <c r="AJ9397" t="s">
        <v>53</v>
      </c>
      <c r="AL9397" t="s">
        <v>68</v>
      </c>
      <c r="AO9397" t="s">
        <v>5443</v>
      </c>
      <c r="AP9397" s="1">
        <v>45005.322916666664</v>
      </c>
    </row>
    <row r="9398" spans="1:43" x14ac:dyDescent="0.35">
      <c r="A9398" t="s">
        <v>50663</v>
      </c>
      <c r="B9398" t="s">
        <v>50664</v>
      </c>
      <c r="C9398" t="s">
        <v>309</v>
      </c>
      <c r="F9398" t="s">
        <v>50665</v>
      </c>
      <c r="H9398" t="s">
        <v>50663</v>
      </c>
      <c r="J9398" t="s">
        <v>6387</v>
      </c>
      <c r="N9398" t="s">
        <v>287</v>
      </c>
      <c r="O9398">
        <v>80403</v>
      </c>
      <c r="P9398" t="s">
        <v>50</v>
      </c>
      <c r="U9398" s="1">
        <v>45005</v>
      </c>
      <c r="V9398" s="1">
        <v>45005</v>
      </c>
      <c r="W9398" s="1">
        <v>45005.473611111112</v>
      </c>
      <c r="X9398" s="1">
        <v>45005.473611111112</v>
      </c>
      <c r="AC9398" t="s">
        <v>53</v>
      </c>
      <c r="AD9398">
        <v>2969484892</v>
      </c>
      <c r="AE9398" s="1">
        <v>37756</v>
      </c>
      <c r="AG9398" t="s">
        <v>50666</v>
      </c>
      <c r="AH9398" t="s">
        <v>51</v>
      </c>
      <c r="AJ9398" t="s">
        <v>53</v>
      </c>
      <c r="AL9398" t="s">
        <v>78</v>
      </c>
      <c r="AO9398" t="s">
        <v>8142</v>
      </c>
    </row>
    <row r="9399" spans="1:43" x14ac:dyDescent="0.35">
      <c r="A9399" t="s">
        <v>50667</v>
      </c>
      <c r="B9399" t="s">
        <v>50668</v>
      </c>
      <c r="C9399" t="s">
        <v>7816</v>
      </c>
      <c r="F9399">
        <v>17702681943</v>
      </c>
      <c r="H9399" t="s">
        <v>50667</v>
      </c>
      <c r="J9399" t="s">
        <v>25819</v>
      </c>
      <c r="K9399" t="s">
        <v>28262</v>
      </c>
      <c r="L9399" t="s">
        <v>25821</v>
      </c>
      <c r="M9399" t="s">
        <v>25822</v>
      </c>
      <c r="N9399" t="s">
        <v>25803</v>
      </c>
      <c r="O9399" t="s">
        <v>25823</v>
      </c>
      <c r="P9399" t="s">
        <v>50</v>
      </c>
      <c r="U9399" s="1">
        <v>45005</v>
      </c>
      <c r="V9399" s="1">
        <v>45005</v>
      </c>
      <c r="AC9399" t="s">
        <v>53</v>
      </c>
      <c r="AD9399">
        <v>2969640882</v>
      </c>
      <c r="AE9399" s="1">
        <v>41834.517361111109</v>
      </c>
      <c r="AG9399" t="s">
        <v>50669</v>
      </c>
      <c r="AH9399" t="s">
        <v>51</v>
      </c>
      <c r="AJ9399" t="s">
        <v>53</v>
      </c>
      <c r="AO9399" t="s">
        <v>8142</v>
      </c>
    </row>
    <row r="9400" spans="1:43" x14ac:dyDescent="0.35">
      <c r="A9400" t="s">
        <v>50670</v>
      </c>
      <c r="B9400" t="s">
        <v>5602</v>
      </c>
      <c r="C9400" t="s">
        <v>31661</v>
      </c>
      <c r="F9400">
        <v>15755243924</v>
      </c>
      <c r="H9400" t="s">
        <v>50670</v>
      </c>
      <c r="J9400" t="s">
        <v>36372</v>
      </c>
      <c r="K9400" t="s">
        <v>36373</v>
      </c>
      <c r="L9400" t="s">
        <v>30587</v>
      </c>
      <c r="M9400" t="s">
        <v>7291</v>
      </c>
      <c r="N9400" t="s">
        <v>501</v>
      </c>
      <c r="O9400">
        <v>88007</v>
      </c>
      <c r="P9400" t="s">
        <v>50</v>
      </c>
      <c r="U9400" s="1">
        <v>45005</v>
      </c>
      <c r="V9400" s="1">
        <v>45005</v>
      </c>
      <c r="W9400" s="1">
        <v>45005.615277777775</v>
      </c>
      <c r="X9400" s="1">
        <v>45005.615277777775</v>
      </c>
      <c r="AC9400" t="s">
        <v>51</v>
      </c>
      <c r="AD9400">
        <v>2969517772</v>
      </c>
      <c r="AE9400" s="1">
        <v>38796.600694444445</v>
      </c>
      <c r="AF9400" t="s">
        <v>546</v>
      </c>
      <c r="AG9400" t="s">
        <v>50671</v>
      </c>
      <c r="AH9400" t="s">
        <v>51</v>
      </c>
      <c r="AJ9400" t="s">
        <v>53</v>
      </c>
      <c r="AL9400" t="s">
        <v>68</v>
      </c>
      <c r="AO9400" t="s">
        <v>5443</v>
      </c>
      <c r="AP9400" s="1">
        <v>45428.669444444444</v>
      </c>
      <c r="AQ9400" s="1">
        <v>45414.665277777778</v>
      </c>
    </row>
    <row r="9401" spans="1:43" x14ac:dyDescent="0.35">
      <c r="A9401" t="s">
        <v>50672</v>
      </c>
      <c r="B9401" t="s">
        <v>50673</v>
      </c>
      <c r="C9401" t="s">
        <v>50674</v>
      </c>
      <c r="F9401" t="s">
        <v>50675</v>
      </c>
      <c r="H9401" t="s">
        <v>50672</v>
      </c>
      <c r="J9401" t="s">
        <v>4293</v>
      </c>
      <c r="K9401" t="s">
        <v>50676</v>
      </c>
      <c r="M9401" t="s">
        <v>12936</v>
      </c>
      <c r="N9401" t="s">
        <v>5277</v>
      </c>
      <c r="O9401">
        <v>82007</v>
      </c>
      <c r="P9401" t="s">
        <v>50</v>
      </c>
      <c r="U9401" s="1">
        <v>45005</v>
      </c>
      <c r="V9401" s="1">
        <v>45005</v>
      </c>
      <c r="W9401" s="1">
        <v>45006.405555555553</v>
      </c>
      <c r="X9401" s="1">
        <v>45006.405555555553</v>
      </c>
      <c r="AC9401" t="s">
        <v>53</v>
      </c>
      <c r="AD9401">
        <v>2969634929</v>
      </c>
      <c r="AE9401" s="1">
        <v>41799.665972222225</v>
      </c>
      <c r="AF9401" t="s">
        <v>4296</v>
      </c>
      <c r="AG9401" t="s">
        <v>50677</v>
      </c>
      <c r="AH9401" t="s">
        <v>51</v>
      </c>
      <c r="AJ9401" t="s">
        <v>53</v>
      </c>
      <c r="AL9401" t="s">
        <v>68</v>
      </c>
      <c r="AO9401" t="s">
        <v>5443</v>
      </c>
    </row>
    <row r="9402" spans="1:43" x14ac:dyDescent="0.35">
      <c r="A9402" t="s">
        <v>50678</v>
      </c>
      <c r="B9402" t="s">
        <v>50679</v>
      </c>
      <c r="C9402" t="s">
        <v>3834</v>
      </c>
      <c r="F9402" t="s">
        <v>50680</v>
      </c>
      <c r="H9402" t="s">
        <v>50681</v>
      </c>
      <c r="J9402" t="s">
        <v>21799</v>
      </c>
      <c r="O9402">
        <v>80109</v>
      </c>
      <c r="P9402" t="s">
        <v>50</v>
      </c>
      <c r="U9402" s="1">
        <v>45005</v>
      </c>
      <c r="V9402" s="1">
        <v>45005</v>
      </c>
      <c r="W9402" s="1">
        <v>45005.460416666669</v>
      </c>
      <c r="X9402" s="1">
        <v>45005.460416666669</v>
      </c>
      <c r="AC9402" t="s">
        <v>53</v>
      </c>
      <c r="AD9402">
        <v>2969960734</v>
      </c>
      <c r="AE9402" s="1">
        <v>43921.42291666667</v>
      </c>
      <c r="AG9402" t="s">
        <v>50682</v>
      </c>
      <c r="AH9402" t="s">
        <v>51</v>
      </c>
      <c r="AJ9402" t="s">
        <v>53</v>
      </c>
      <c r="AL9402" t="s">
        <v>78</v>
      </c>
      <c r="AO9402" t="s">
        <v>8142</v>
      </c>
    </row>
    <row r="9403" spans="1:43" x14ac:dyDescent="0.35">
      <c r="A9403" t="s">
        <v>50683</v>
      </c>
      <c r="B9403" t="s">
        <v>50684</v>
      </c>
      <c r="C9403" t="s">
        <v>1338</v>
      </c>
      <c r="F9403" t="s">
        <v>50685</v>
      </c>
      <c r="H9403" t="s">
        <v>50683</v>
      </c>
      <c r="J9403" t="s">
        <v>24784</v>
      </c>
      <c r="N9403" t="s">
        <v>28811</v>
      </c>
      <c r="O9403">
        <v>41056</v>
      </c>
      <c r="P9403" t="s">
        <v>50</v>
      </c>
      <c r="U9403" s="1">
        <v>45005</v>
      </c>
      <c r="V9403" s="1">
        <v>45005</v>
      </c>
      <c r="AC9403" t="s">
        <v>53</v>
      </c>
      <c r="AD9403">
        <v>2969519246</v>
      </c>
      <c r="AE9403" s="1">
        <v>38883.179166666669</v>
      </c>
      <c r="AG9403" t="s">
        <v>50686</v>
      </c>
      <c r="AH9403" t="s">
        <v>51</v>
      </c>
      <c r="AJ9403" t="s">
        <v>53</v>
      </c>
      <c r="AO9403" t="s">
        <v>8142</v>
      </c>
    </row>
    <row r="9404" spans="1:43" x14ac:dyDescent="0.35">
      <c r="A9404" t="s">
        <v>50687</v>
      </c>
      <c r="B9404" t="s">
        <v>50688</v>
      </c>
      <c r="C9404" t="s">
        <v>338</v>
      </c>
      <c r="F9404" t="s">
        <v>50689</v>
      </c>
      <c r="H9404" t="s">
        <v>50687</v>
      </c>
      <c r="J9404" t="s">
        <v>24784</v>
      </c>
      <c r="N9404" t="s">
        <v>29123</v>
      </c>
      <c r="O9404">
        <v>49779</v>
      </c>
      <c r="P9404" t="s">
        <v>50</v>
      </c>
      <c r="U9404" s="1">
        <v>45005</v>
      </c>
      <c r="V9404" s="1">
        <v>45005</v>
      </c>
      <c r="AC9404" t="s">
        <v>53</v>
      </c>
      <c r="AD9404">
        <v>2969519246</v>
      </c>
      <c r="AE9404" s="1">
        <v>38883.179166666669</v>
      </c>
      <c r="AG9404" t="s">
        <v>50690</v>
      </c>
      <c r="AH9404" t="s">
        <v>51</v>
      </c>
      <c r="AJ9404" t="s">
        <v>53</v>
      </c>
      <c r="AO9404" t="s">
        <v>8142</v>
      </c>
    </row>
    <row r="9405" spans="1:43" x14ac:dyDescent="0.35">
      <c r="A9405" t="s">
        <v>50691</v>
      </c>
      <c r="B9405" t="s">
        <v>50692</v>
      </c>
      <c r="C9405" t="s">
        <v>12233</v>
      </c>
      <c r="F9405" t="s">
        <v>50693</v>
      </c>
      <c r="H9405" t="s">
        <v>50691</v>
      </c>
      <c r="J9405" t="s">
        <v>24784</v>
      </c>
      <c r="N9405" t="s">
        <v>29123</v>
      </c>
      <c r="O9405">
        <v>49776</v>
      </c>
      <c r="P9405" t="s">
        <v>50</v>
      </c>
      <c r="U9405" s="1">
        <v>45005</v>
      </c>
      <c r="V9405" s="1">
        <v>45005</v>
      </c>
      <c r="AC9405" t="s">
        <v>53</v>
      </c>
      <c r="AD9405">
        <v>2969519246</v>
      </c>
      <c r="AE9405" s="1">
        <v>38883.179166666669</v>
      </c>
      <c r="AG9405" t="s">
        <v>50694</v>
      </c>
      <c r="AH9405" t="s">
        <v>51</v>
      </c>
      <c r="AJ9405" t="s">
        <v>53</v>
      </c>
      <c r="AO9405" t="s">
        <v>8142</v>
      </c>
    </row>
    <row r="9406" spans="1:43" x14ac:dyDescent="0.35">
      <c r="A9406" t="s">
        <v>50695</v>
      </c>
      <c r="B9406" t="s">
        <v>50696</v>
      </c>
      <c r="C9406" t="s">
        <v>3285</v>
      </c>
      <c r="F9406" t="s">
        <v>50697</v>
      </c>
      <c r="H9406" t="s">
        <v>50695</v>
      </c>
      <c r="J9406" t="s">
        <v>24784</v>
      </c>
      <c r="N9406" t="s">
        <v>19267</v>
      </c>
      <c r="O9406">
        <v>54220</v>
      </c>
      <c r="P9406" t="s">
        <v>50</v>
      </c>
      <c r="U9406" s="1">
        <v>45005</v>
      </c>
      <c r="V9406" s="1">
        <v>45005</v>
      </c>
      <c r="AC9406" t="s">
        <v>53</v>
      </c>
      <c r="AD9406">
        <v>2969519246</v>
      </c>
      <c r="AE9406" s="1">
        <v>38883.179166666669</v>
      </c>
      <c r="AG9406" t="s">
        <v>50698</v>
      </c>
      <c r="AH9406" t="s">
        <v>51</v>
      </c>
      <c r="AJ9406" t="s">
        <v>53</v>
      </c>
      <c r="AO9406" t="s">
        <v>8142</v>
      </c>
    </row>
    <row r="9407" spans="1:43" x14ac:dyDescent="0.35">
      <c r="A9407" t="s">
        <v>50699</v>
      </c>
      <c r="B9407" t="s">
        <v>50700</v>
      </c>
      <c r="C9407" t="s">
        <v>71</v>
      </c>
      <c r="F9407" t="s">
        <v>50701</v>
      </c>
      <c r="H9407" t="s">
        <v>50699</v>
      </c>
      <c r="J9407" t="s">
        <v>24784</v>
      </c>
      <c r="N9407" t="s">
        <v>17111</v>
      </c>
      <c r="O9407">
        <v>44815</v>
      </c>
      <c r="P9407" t="s">
        <v>50</v>
      </c>
      <c r="U9407" s="1">
        <v>45005</v>
      </c>
      <c r="V9407" s="1">
        <v>45005</v>
      </c>
      <c r="AC9407" t="s">
        <v>53</v>
      </c>
      <c r="AD9407">
        <v>2969519246</v>
      </c>
      <c r="AE9407" s="1">
        <v>38883.179166666669</v>
      </c>
      <c r="AG9407" t="s">
        <v>50702</v>
      </c>
      <c r="AH9407" t="s">
        <v>51</v>
      </c>
      <c r="AJ9407" t="s">
        <v>53</v>
      </c>
      <c r="AO9407" t="s">
        <v>8142</v>
      </c>
    </row>
    <row r="9408" spans="1:43" x14ac:dyDescent="0.35">
      <c r="A9408" t="s">
        <v>50703</v>
      </c>
      <c r="B9408" t="s">
        <v>12807</v>
      </c>
      <c r="C9408" t="s">
        <v>5032</v>
      </c>
      <c r="F9408" t="s">
        <v>50704</v>
      </c>
      <c r="H9408" t="s">
        <v>50703</v>
      </c>
      <c r="J9408" t="s">
        <v>24784</v>
      </c>
      <c r="N9408" t="s">
        <v>15540</v>
      </c>
      <c r="O9408">
        <v>17003</v>
      </c>
      <c r="P9408" t="s">
        <v>50</v>
      </c>
      <c r="U9408" s="1">
        <v>45005</v>
      </c>
      <c r="V9408" s="1">
        <v>45005</v>
      </c>
      <c r="AC9408" t="s">
        <v>53</v>
      </c>
      <c r="AD9408">
        <v>2969519246</v>
      </c>
      <c r="AE9408" s="1">
        <v>38883.179166666669</v>
      </c>
      <c r="AG9408" t="s">
        <v>50705</v>
      </c>
      <c r="AH9408" t="s">
        <v>51</v>
      </c>
      <c r="AJ9408" t="s">
        <v>53</v>
      </c>
      <c r="AO9408" t="s">
        <v>8142</v>
      </c>
    </row>
    <row r="9409" spans="1:43" x14ac:dyDescent="0.35">
      <c r="A9409" t="s">
        <v>50706</v>
      </c>
      <c r="B9409" t="s">
        <v>50707</v>
      </c>
      <c r="C9409" t="s">
        <v>946</v>
      </c>
      <c r="F9409">
        <v>1</v>
      </c>
      <c r="H9409" t="s">
        <v>50706</v>
      </c>
      <c r="J9409" t="s">
        <v>24784</v>
      </c>
      <c r="N9409" t="s">
        <v>17111</v>
      </c>
      <c r="O9409">
        <v>44057</v>
      </c>
      <c r="P9409" t="s">
        <v>50</v>
      </c>
      <c r="U9409" s="1">
        <v>45005</v>
      </c>
      <c r="V9409" s="1">
        <v>45005</v>
      </c>
      <c r="AC9409" t="s">
        <v>53</v>
      </c>
      <c r="AD9409">
        <v>2969519246</v>
      </c>
      <c r="AE9409" s="1">
        <v>38883.179166666669</v>
      </c>
      <c r="AG9409" t="s">
        <v>50708</v>
      </c>
      <c r="AH9409" t="s">
        <v>51</v>
      </c>
      <c r="AJ9409" t="s">
        <v>53</v>
      </c>
      <c r="AO9409" t="s">
        <v>8142</v>
      </c>
    </row>
    <row r="9410" spans="1:43" x14ac:dyDescent="0.35">
      <c r="A9410" t="s">
        <v>50709</v>
      </c>
      <c r="B9410" t="s">
        <v>50710</v>
      </c>
      <c r="C9410" t="s">
        <v>309</v>
      </c>
      <c r="F9410" t="s">
        <v>50711</v>
      </c>
      <c r="H9410" t="s">
        <v>50709</v>
      </c>
      <c r="J9410" t="s">
        <v>24784</v>
      </c>
      <c r="N9410" t="s">
        <v>15037</v>
      </c>
      <c r="O9410">
        <v>55378</v>
      </c>
      <c r="P9410" t="s">
        <v>50</v>
      </c>
      <c r="U9410" s="1">
        <v>45005</v>
      </c>
      <c r="V9410" s="1">
        <v>45005</v>
      </c>
      <c r="AC9410" t="s">
        <v>53</v>
      </c>
      <c r="AD9410">
        <v>2969519246</v>
      </c>
      <c r="AE9410" s="1">
        <v>38883.179166666669</v>
      </c>
      <c r="AG9410" t="s">
        <v>50712</v>
      </c>
      <c r="AH9410" t="s">
        <v>51</v>
      </c>
      <c r="AJ9410" t="s">
        <v>53</v>
      </c>
      <c r="AO9410" t="s">
        <v>8142</v>
      </c>
    </row>
    <row r="9411" spans="1:43" x14ac:dyDescent="0.35">
      <c r="A9411" t="s">
        <v>50713</v>
      </c>
      <c r="B9411" t="s">
        <v>50714</v>
      </c>
      <c r="C9411" t="s">
        <v>4450</v>
      </c>
      <c r="F9411" t="s">
        <v>50715</v>
      </c>
      <c r="H9411" t="s">
        <v>50713</v>
      </c>
      <c r="J9411" t="s">
        <v>24784</v>
      </c>
      <c r="N9411" t="s">
        <v>29123</v>
      </c>
      <c r="O9411">
        <v>48906</v>
      </c>
      <c r="P9411" t="s">
        <v>50</v>
      </c>
      <c r="U9411" s="1">
        <v>45005</v>
      </c>
      <c r="V9411" s="1">
        <v>45005</v>
      </c>
      <c r="AC9411" t="s">
        <v>53</v>
      </c>
      <c r="AD9411">
        <v>2969519246</v>
      </c>
      <c r="AE9411" s="1">
        <v>38883.179166666669</v>
      </c>
      <c r="AG9411" t="s">
        <v>50716</v>
      </c>
      <c r="AH9411" t="s">
        <v>51</v>
      </c>
      <c r="AJ9411" t="s">
        <v>53</v>
      </c>
      <c r="AO9411" t="s">
        <v>8142</v>
      </c>
    </row>
    <row r="9412" spans="1:43" x14ac:dyDescent="0.35">
      <c r="A9412" t="s">
        <v>50717</v>
      </c>
      <c r="B9412" t="s">
        <v>39707</v>
      </c>
      <c r="C9412" t="s">
        <v>29465</v>
      </c>
      <c r="F9412">
        <f>1970-376-8052</f>
        <v>-6458</v>
      </c>
      <c r="H9412" t="s">
        <v>50717</v>
      </c>
      <c r="J9412" t="s">
        <v>50718</v>
      </c>
      <c r="N9412" t="s">
        <v>398</v>
      </c>
      <c r="O9412">
        <v>87107</v>
      </c>
      <c r="P9412" t="s">
        <v>50</v>
      </c>
      <c r="U9412" s="1">
        <v>45005</v>
      </c>
      <c r="V9412" s="1">
        <v>45005</v>
      </c>
      <c r="W9412" s="1">
        <v>45005.688888888886</v>
      </c>
      <c r="X9412" s="1">
        <v>45005.688888888886</v>
      </c>
      <c r="AC9412" t="s">
        <v>53</v>
      </c>
      <c r="AD9412">
        <v>1000000001</v>
      </c>
      <c r="AE9412" s="1">
        <v>39973.351388888892</v>
      </c>
      <c r="AF9412" t="s">
        <v>3377</v>
      </c>
      <c r="AG9412" t="s">
        <v>50719</v>
      </c>
      <c r="AH9412" t="s">
        <v>51</v>
      </c>
      <c r="AJ9412" t="s">
        <v>53</v>
      </c>
      <c r="AL9412" t="s">
        <v>78</v>
      </c>
      <c r="AO9412" t="s">
        <v>5443</v>
      </c>
      <c r="AP9412" s="1">
        <v>45005.755555555559</v>
      </c>
      <c r="AQ9412" s="1">
        <v>45005.76458333333</v>
      </c>
    </row>
    <row r="9413" spans="1:43" x14ac:dyDescent="0.35">
      <c r="A9413" t="s">
        <v>50720</v>
      </c>
      <c r="B9413" t="s">
        <v>50721</v>
      </c>
      <c r="C9413" t="s">
        <v>50722</v>
      </c>
      <c r="F9413" t="s">
        <v>50723</v>
      </c>
      <c r="H9413" t="s">
        <v>50724</v>
      </c>
      <c r="J9413" t="s">
        <v>50725</v>
      </c>
      <c r="K9413" t="s">
        <v>50726</v>
      </c>
      <c r="M9413" t="s">
        <v>50727</v>
      </c>
      <c r="N9413" t="s">
        <v>9781</v>
      </c>
      <c r="O9413">
        <v>55318</v>
      </c>
      <c r="P9413" t="s">
        <v>50</v>
      </c>
      <c r="U9413" s="1">
        <v>45005</v>
      </c>
      <c r="V9413" s="1">
        <v>45005</v>
      </c>
      <c r="W9413" s="1">
        <v>45005.355555555558</v>
      </c>
      <c r="X9413" s="1">
        <v>45005.355555555558</v>
      </c>
      <c r="AC9413" t="s">
        <v>53</v>
      </c>
      <c r="AD9413">
        <v>1000000001</v>
      </c>
      <c r="AE9413" s="1">
        <v>39973.351388888892</v>
      </c>
      <c r="AF9413" t="s">
        <v>3377</v>
      </c>
      <c r="AG9413" t="s">
        <v>50728</v>
      </c>
      <c r="AH9413" t="s">
        <v>51</v>
      </c>
      <c r="AJ9413" t="s">
        <v>53</v>
      </c>
      <c r="AL9413" t="s">
        <v>78</v>
      </c>
      <c r="AO9413" t="s">
        <v>5443</v>
      </c>
      <c r="AP9413" s="1">
        <v>45005.354166666664</v>
      </c>
    </row>
    <row r="9414" spans="1:43" x14ac:dyDescent="0.35">
      <c r="A9414" t="s">
        <v>50729</v>
      </c>
      <c r="B9414" t="s">
        <v>14591</v>
      </c>
      <c r="C9414" t="s">
        <v>25407</v>
      </c>
      <c r="F9414" t="s">
        <v>50730</v>
      </c>
      <c r="H9414" t="s">
        <v>50729</v>
      </c>
      <c r="J9414" t="s">
        <v>27921</v>
      </c>
      <c r="K9414" t="s">
        <v>50731</v>
      </c>
      <c r="M9414" t="s">
        <v>753</v>
      </c>
      <c r="N9414" t="s">
        <v>798</v>
      </c>
      <c r="O9414">
        <v>79927</v>
      </c>
      <c r="P9414" t="s">
        <v>50</v>
      </c>
      <c r="U9414" s="1">
        <v>45005</v>
      </c>
      <c r="V9414" s="1">
        <v>45005</v>
      </c>
      <c r="W9414" s="1">
        <v>45005.588888888888</v>
      </c>
      <c r="X9414" s="1">
        <v>45005.588888888888</v>
      </c>
      <c r="AC9414" t="s">
        <v>51</v>
      </c>
      <c r="AD9414">
        <v>2969579622</v>
      </c>
      <c r="AE9414" s="1">
        <v>41170.490277777775</v>
      </c>
      <c r="AF9414" t="s">
        <v>11029</v>
      </c>
      <c r="AG9414" t="s">
        <v>50732</v>
      </c>
      <c r="AH9414" t="s">
        <v>51</v>
      </c>
      <c r="AJ9414" t="s">
        <v>53</v>
      </c>
      <c r="AL9414" t="s">
        <v>68</v>
      </c>
      <c r="AO9414" t="s">
        <v>5443</v>
      </c>
      <c r="AP9414" s="1">
        <v>45022.487500000003</v>
      </c>
      <c r="AQ9414" s="1">
        <v>45006.647916666669</v>
      </c>
    </row>
    <row r="9415" spans="1:43" x14ac:dyDescent="0.35">
      <c r="A9415" t="s">
        <v>50733</v>
      </c>
      <c r="B9415" t="s">
        <v>31127</v>
      </c>
      <c r="C9415" t="s">
        <v>89</v>
      </c>
      <c r="F9415">
        <v>16784274041</v>
      </c>
      <c r="H9415" t="s">
        <v>50733</v>
      </c>
      <c r="J9415" t="s">
        <v>25819</v>
      </c>
      <c r="K9415" t="s">
        <v>25820</v>
      </c>
      <c r="L9415" t="s">
        <v>25821</v>
      </c>
      <c r="M9415" t="s">
        <v>25822</v>
      </c>
      <c r="N9415" t="s">
        <v>13648</v>
      </c>
      <c r="O9415" t="s">
        <v>25823</v>
      </c>
      <c r="P9415" t="s">
        <v>50</v>
      </c>
      <c r="U9415" s="1">
        <v>45005</v>
      </c>
      <c r="V9415" s="1">
        <v>45005</v>
      </c>
      <c r="AC9415" t="s">
        <v>53</v>
      </c>
      <c r="AD9415">
        <v>2969640882</v>
      </c>
      <c r="AE9415" s="1">
        <v>41834.517361111109</v>
      </c>
      <c r="AG9415" t="s">
        <v>50734</v>
      </c>
      <c r="AH9415" t="s">
        <v>51</v>
      </c>
      <c r="AJ9415" t="s">
        <v>53</v>
      </c>
      <c r="AO9415" t="s">
        <v>8142</v>
      </c>
    </row>
    <row r="9416" spans="1:43" x14ac:dyDescent="0.35">
      <c r="A9416" t="s">
        <v>50735</v>
      </c>
      <c r="B9416" t="s">
        <v>24001</v>
      </c>
      <c r="C9416" t="s">
        <v>443</v>
      </c>
      <c r="F9416" t="s">
        <v>50736</v>
      </c>
      <c r="H9416" t="s">
        <v>50737</v>
      </c>
      <c r="K9416" t="s">
        <v>2029</v>
      </c>
      <c r="L9416" t="s">
        <v>2030</v>
      </c>
      <c r="M9416" t="s">
        <v>1307</v>
      </c>
      <c r="N9416" t="s">
        <v>798</v>
      </c>
      <c r="O9416">
        <v>77380</v>
      </c>
      <c r="P9416" t="s">
        <v>50</v>
      </c>
      <c r="U9416" s="1">
        <v>45005</v>
      </c>
      <c r="V9416" s="1">
        <v>45005</v>
      </c>
      <c r="AC9416" t="s">
        <v>53</v>
      </c>
      <c r="AD9416">
        <v>9999999999</v>
      </c>
      <c r="AE9416" s="1">
        <v>45196</v>
      </c>
      <c r="AG9416" t="s">
        <v>50738</v>
      </c>
      <c r="AH9416" t="s">
        <v>51</v>
      </c>
      <c r="AJ9416" t="s">
        <v>53</v>
      </c>
      <c r="AO9416" t="s">
        <v>8142</v>
      </c>
    </row>
    <row r="9417" spans="1:43" x14ac:dyDescent="0.35">
      <c r="A9417" t="s">
        <v>50739</v>
      </c>
      <c r="B9417" t="s">
        <v>50740</v>
      </c>
      <c r="C9417" t="s">
        <v>11264</v>
      </c>
      <c r="F9417" t="s">
        <v>50741</v>
      </c>
      <c r="H9417" t="s">
        <v>50739</v>
      </c>
      <c r="J9417" t="s">
        <v>50742</v>
      </c>
      <c r="K9417" t="s">
        <v>50743</v>
      </c>
      <c r="M9417" t="s">
        <v>4757</v>
      </c>
      <c r="N9417" t="s">
        <v>65</v>
      </c>
      <c r="O9417">
        <v>81637</v>
      </c>
      <c r="P9417" t="s">
        <v>50</v>
      </c>
      <c r="U9417" s="1">
        <v>45005</v>
      </c>
      <c r="V9417" s="1">
        <v>45005</v>
      </c>
      <c r="W9417" s="1">
        <v>45005.598611111112</v>
      </c>
      <c r="X9417" s="1">
        <v>45005.598611111112</v>
      </c>
      <c r="AC9417" t="s">
        <v>53</v>
      </c>
      <c r="AD9417">
        <v>2972408145</v>
      </c>
      <c r="AE9417" s="1">
        <v>44977.395138888889</v>
      </c>
      <c r="AF9417" t="s">
        <v>50744</v>
      </c>
      <c r="AG9417" t="s">
        <v>50745</v>
      </c>
      <c r="AH9417" t="s">
        <v>51</v>
      </c>
      <c r="AJ9417" t="s">
        <v>53</v>
      </c>
      <c r="AL9417" t="s">
        <v>68</v>
      </c>
      <c r="AO9417" t="s">
        <v>5443</v>
      </c>
      <c r="AP9417" s="1">
        <v>45006.71875</v>
      </c>
      <c r="AQ9417" s="1">
        <v>45006.71875</v>
      </c>
    </row>
    <row r="9418" spans="1:43" x14ac:dyDescent="0.35">
      <c r="A9418" t="s">
        <v>50746</v>
      </c>
      <c r="B9418" t="s">
        <v>50747</v>
      </c>
      <c r="C9418" t="s">
        <v>30809</v>
      </c>
      <c r="F9418" t="s">
        <v>50748</v>
      </c>
      <c r="H9418" t="s">
        <v>50746</v>
      </c>
      <c r="J9418" t="s">
        <v>28258</v>
      </c>
      <c r="K9418" t="s">
        <v>50749</v>
      </c>
      <c r="M9418" t="s">
        <v>15195</v>
      </c>
      <c r="N9418" t="s">
        <v>10540</v>
      </c>
      <c r="O9418">
        <v>38125</v>
      </c>
      <c r="P9418" t="s">
        <v>50</v>
      </c>
      <c r="U9418" s="1">
        <v>45005</v>
      </c>
      <c r="V9418" s="1">
        <v>45005</v>
      </c>
      <c r="AC9418" t="s">
        <v>53</v>
      </c>
      <c r="AD9418">
        <v>2969476832</v>
      </c>
      <c r="AE9418" s="1">
        <v>37243</v>
      </c>
      <c r="AG9418" t="s">
        <v>50750</v>
      </c>
      <c r="AH9418" t="s">
        <v>51</v>
      </c>
      <c r="AJ9418" t="s">
        <v>53</v>
      </c>
      <c r="AO9418" t="s">
        <v>8142</v>
      </c>
    </row>
    <row r="9419" spans="1:43" x14ac:dyDescent="0.35">
      <c r="A9419" t="s">
        <v>50751</v>
      </c>
      <c r="B9419" t="s">
        <v>24890</v>
      </c>
      <c r="C9419" t="s">
        <v>2644</v>
      </c>
      <c r="F9419" t="s">
        <v>50752</v>
      </c>
      <c r="H9419" t="s">
        <v>50751</v>
      </c>
      <c r="J9419" t="s">
        <v>46575</v>
      </c>
      <c r="K9419" t="s">
        <v>50753</v>
      </c>
      <c r="M9419" t="s">
        <v>753</v>
      </c>
      <c r="N9419" t="s">
        <v>264</v>
      </c>
      <c r="O9419">
        <v>79907</v>
      </c>
      <c r="P9419" t="s">
        <v>50</v>
      </c>
      <c r="U9419" s="1">
        <v>45006</v>
      </c>
      <c r="V9419" s="1">
        <v>45006</v>
      </c>
      <c r="W9419" s="1">
        <v>45006.493055555555</v>
      </c>
      <c r="X9419" s="1">
        <v>45006.493055555555</v>
      </c>
      <c r="AC9419" t="s">
        <v>51</v>
      </c>
      <c r="AD9419">
        <v>2969505584</v>
      </c>
      <c r="AE9419" s="1">
        <v>38065.531944444447</v>
      </c>
      <c r="AF9419" t="s">
        <v>15632</v>
      </c>
      <c r="AG9419" t="s">
        <v>50754</v>
      </c>
      <c r="AH9419" t="s">
        <v>51</v>
      </c>
      <c r="AJ9419" t="s">
        <v>53</v>
      </c>
      <c r="AL9419" t="s">
        <v>68</v>
      </c>
      <c r="AO9419" t="s">
        <v>5443</v>
      </c>
      <c r="AP9419" s="1">
        <v>45474.463888888888</v>
      </c>
      <c r="AQ9419" s="1">
        <v>45460.421527777777</v>
      </c>
    </row>
    <row r="9420" spans="1:43" x14ac:dyDescent="0.35">
      <c r="A9420" t="s">
        <v>50755</v>
      </c>
      <c r="B9420" t="s">
        <v>50756</v>
      </c>
      <c r="C9420" t="s">
        <v>702</v>
      </c>
      <c r="F9420" t="s">
        <v>50757</v>
      </c>
      <c r="H9420" t="s">
        <v>50755</v>
      </c>
      <c r="J9420" t="s">
        <v>43901</v>
      </c>
      <c r="N9420" t="s">
        <v>592</v>
      </c>
      <c r="O9420">
        <v>82901</v>
      </c>
      <c r="P9420" t="s">
        <v>50</v>
      </c>
      <c r="U9420" s="1">
        <v>45006</v>
      </c>
      <c r="V9420" s="1">
        <v>45006</v>
      </c>
      <c r="W9420" s="1">
        <v>45006.517361111109</v>
      </c>
      <c r="X9420" s="1">
        <v>45006.517361111109</v>
      </c>
      <c r="AC9420" t="s">
        <v>53</v>
      </c>
      <c r="AD9420">
        <v>2972133954</v>
      </c>
      <c r="AE9420" s="1">
        <v>44845.570833333331</v>
      </c>
      <c r="AG9420" t="s">
        <v>50758</v>
      </c>
      <c r="AH9420" t="s">
        <v>51</v>
      </c>
      <c r="AJ9420" t="s">
        <v>53</v>
      </c>
      <c r="AL9420" t="s">
        <v>78</v>
      </c>
      <c r="AO9420" t="s">
        <v>8142</v>
      </c>
    </row>
    <row r="9421" spans="1:43" x14ac:dyDescent="0.35">
      <c r="A9421" t="s">
        <v>50759</v>
      </c>
      <c r="B9421" t="s">
        <v>50760</v>
      </c>
      <c r="C9421" t="s">
        <v>50761</v>
      </c>
      <c r="F9421" t="s">
        <v>50762</v>
      </c>
      <c r="H9421" t="s">
        <v>50763</v>
      </c>
      <c r="J9421" t="s">
        <v>50764</v>
      </c>
      <c r="K9421" t="s">
        <v>50765</v>
      </c>
      <c r="M9421" t="s">
        <v>16459</v>
      </c>
      <c r="N9421" t="s">
        <v>65</v>
      </c>
      <c r="O9421">
        <v>81428</v>
      </c>
      <c r="P9421" t="s">
        <v>50</v>
      </c>
      <c r="U9421" s="1">
        <v>45006</v>
      </c>
      <c r="V9421" s="1">
        <v>45006</v>
      </c>
      <c r="W9421" s="1">
        <v>45006.637499999997</v>
      </c>
      <c r="X9421" s="1">
        <v>45006.637499999997</v>
      </c>
      <c r="AC9421" t="s">
        <v>53</v>
      </c>
      <c r="AD9421">
        <v>2969843377</v>
      </c>
      <c r="AE9421" s="1">
        <v>43383.669444444444</v>
      </c>
      <c r="AF9421" t="s">
        <v>50766</v>
      </c>
      <c r="AG9421" t="s">
        <v>50767</v>
      </c>
      <c r="AH9421" t="s">
        <v>51</v>
      </c>
      <c r="AJ9421" t="s">
        <v>53</v>
      </c>
      <c r="AL9421" t="s">
        <v>68</v>
      </c>
      <c r="AO9421" t="s">
        <v>5443</v>
      </c>
      <c r="AP9421" s="1">
        <v>45006.70208333333</v>
      </c>
      <c r="AQ9421" s="1">
        <v>45006.648611111108</v>
      </c>
    </row>
    <row r="9422" spans="1:43" x14ac:dyDescent="0.35">
      <c r="A9422" t="s">
        <v>50768</v>
      </c>
      <c r="B9422" t="s">
        <v>50769</v>
      </c>
      <c r="C9422" t="s">
        <v>9837</v>
      </c>
      <c r="F9422" t="s">
        <v>50770</v>
      </c>
      <c r="H9422" t="s">
        <v>50768</v>
      </c>
      <c r="J9422" t="s">
        <v>50771</v>
      </c>
      <c r="K9422" t="s">
        <v>50772</v>
      </c>
      <c r="L9422" t="s">
        <v>50773</v>
      </c>
      <c r="M9422" t="s">
        <v>50774</v>
      </c>
      <c r="N9422" t="s">
        <v>637</v>
      </c>
      <c r="O9422">
        <v>79316</v>
      </c>
      <c r="P9422" t="s">
        <v>50</v>
      </c>
      <c r="U9422" s="1">
        <v>45006</v>
      </c>
      <c r="V9422" s="1">
        <v>45006</v>
      </c>
      <c r="W9422" s="1">
        <v>45006.941666666666</v>
      </c>
      <c r="X9422" s="1">
        <v>45006.941666666666</v>
      </c>
      <c r="AC9422" t="s">
        <v>51</v>
      </c>
      <c r="AD9422">
        <v>2973742239</v>
      </c>
      <c r="AE9422" s="1">
        <v>45211.45208333333</v>
      </c>
      <c r="AG9422" t="s">
        <v>50775</v>
      </c>
      <c r="AH9422" t="s">
        <v>51</v>
      </c>
      <c r="AJ9422" t="s">
        <v>53</v>
      </c>
      <c r="AL9422" t="s">
        <v>78</v>
      </c>
      <c r="AO9422" t="s">
        <v>5443</v>
      </c>
      <c r="AP9422" s="1">
        <v>45006.938888888886</v>
      </c>
      <c r="AQ9422" s="1">
        <v>44778.582638888889</v>
      </c>
    </row>
    <row r="9423" spans="1:43" x14ac:dyDescent="0.35">
      <c r="A9423" t="s">
        <v>50776</v>
      </c>
      <c r="B9423" t="s">
        <v>822</v>
      </c>
      <c r="C9423" t="s">
        <v>15054</v>
      </c>
      <c r="F9423" t="s">
        <v>15055</v>
      </c>
      <c r="H9423" t="s">
        <v>15053</v>
      </c>
      <c r="J9423" t="s">
        <v>8730</v>
      </c>
      <c r="K9423" t="s">
        <v>2121</v>
      </c>
      <c r="M9423" t="s">
        <v>2122</v>
      </c>
      <c r="N9423" t="s">
        <v>2123</v>
      </c>
      <c r="O9423">
        <v>55306</v>
      </c>
      <c r="P9423" t="s">
        <v>50</v>
      </c>
      <c r="U9423" s="1">
        <v>45006</v>
      </c>
      <c r="V9423" s="1">
        <v>45006</v>
      </c>
      <c r="AC9423" t="s">
        <v>53</v>
      </c>
      <c r="AD9423">
        <v>2969473349</v>
      </c>
      <c r="AE9423" s="1">
        <v>37012.460416666669</v>
      </c>
      <c r="AG9423" t="s">
        <v>50777</v>
      </c>
      <c r="AH9423" t="s">
        <v>51</v>
      </c>
      <c r="AJ9423" t="s">
        <v>53</v>
      </c>
      <c r="AO9423" t="s">
        <v>8142</v>
      </c>
    </row>
    <row r="9424" spans="1:43" x14ac:dyDescent="0.35">
      <c r="A9424" t="s">
        <v>50778</v>
      </c>
      <c r="B9424" t="s">
        <v>50779</v>
      </c>
      <c r="C9424" t="s">
        <v>50780</v>
      </c>
      <c r="F9424" t="s">
        <v>50781</v>
      </c>
      <c r="H9424" t="s">
        <v>50782</v>
      </c>
      <c r="J9424" t="s">
        <v>4241</v>
      </c>
      <c r="K9424" t="s">
        <v>50783</v>
      </c>
      <c r="M9424" t="s">
        <v>50784</v>
      </c>
      <c r="N9424" t="s">
        <v>798</v>
      </c>
      <c r="O9424">
        <v>77469</v>
      </c>
      <c r="P9424" t="s">
        <v>50</v>
      </c>
      <c r="U9424" s="1">
        <v>45006</v>
      </c>
      <c r="V9424" s="1">
        <v>45006</v>
      </c>
      <c r="AC9424" t="s">
        <v>53</v>
      </c>
      <c r="AD9424">
        <v>2969480277</v>
      </c>
      <c r="AE9424" s="1">
        <v>37439</v>
      </c>
      <c r="AG9424" t="s">
        <v>50785</v>
      </c>
      <c r="AH9424" t="s">
        <v>51</v>
      </c>
      <c r="AJ9424" t="s">
        <v>53</v>
      </c>
      <c r="AO9424" t="s">
        <v>8142</v>
      </c>
    </row>
    <row r="9425" spans="1:43" x14ac:dyDescent="0.35">
      <c r="A9425" t="s">
        <v>50786</v>
      </c>
      <c r="B9425" t="s">
        <v>10285</v>
      </c>
      <c r="C9425" t="s">
        <v>106</v>
      </c>
      <c r="F9425" t="s">
        <v>43459</v>
      </c>
      <c r="H9425" t="s">
        <v>50786</v>
      </c>
      <c r="J9425" t="s">
        <v>43460</v>
      </c>
      <c r="N9425" t="s">
        <v>9353</v>
      </c>
      <c r="O9425">
        <v>26416</v>
      </c>
      <c r="P9425" t="s">
        <v>50</v>
      </c>
      <c r="U9425" s="1">
        <v>45006</v>
      </c>
      <c r="V9425" s="1">
        <v>45006</v>
      </c>
      <c r="AC9425" t="s">
        <v>53</v>
      </c>
      <c r="AD9425">
        <v>2969472973</v>
      </c>
      <c r="AE9425" s="1">
        <v>36931</v>
      </c>
      <c r="AG9425" t="s">
        <v>50787</v>
      </c>
      <c r="AH9425" t="s">
        <v>51</v>
      </c>
      <c r="AJ9425" t="s">
        <v>53</v>
      </c>
      <c r="AO9425" t="s">
        <v>8142</v>
      </c>
    </row>
    <row r="9426" spans="1:43" x14ac:dyDescent="0.35">
      <c r="A9426" t="s">
        <v>50788</v>
      </c>
      <c r="B9426" t="s">
        <v>50789</v>
      </c>
      <c r="C9426" t="s">
        <v>7816</v>
      </c>
      <c r="F9426" t="s">
        <v>50790</v>
      </c>
      <c r="H9426" t="s">
        <v>50788</v>
      </c>
      <c r="J9426" t="s">
        <v>14558</v>
      </c>
      <c r="N9426" t="s">
        <v>8265</v>
      </c>
      <c r="O9426">
        <v>83687</v>
      </c>
      <c r="P9426" t="s">
        <v>50</v>
      </c>
      <c r="U9426" s="1">
        <v>45006</v>
      </c>
      <c r="V9426" s="1">
        <v>45006</v>
      </c>
      <c r="AC9426" t="s">
        <v>53</v>
      </c>
      <c r="AD9426">
        <v>2969528171</v>
      </c>
      <c r="AE9426" s="1">
        <v>39364.555555555555</v>
      </c>
      <c r="AG9426" t="s">
        <v>50791</v>
      </c>
      <c r="AH9426" t="s">
        <v>51</v>
      </c>
      <c r="AJ9426" t="s">
        <v>53</v>
      </c>
      <c r="AO9426" t="s">
        <v>8142</v>
      </c>
    </row>
    <row r="9427" spans="1:43" x14ac:dyDescent="0.35">
      <c r="A9427" t="s">
        <v>50792</v>
      </c>
      <c r="B9427" t="s">
        <v>15154</v>
      </c>
      <c r="C9427" t="s">
        <v>50793</v>
      </c>
      <c r="F9427" t="s">
        <v>50794</v>
      </c>
      <c r="H9427" t="s">
        <v>50792</v>
      </c>
      <c r="J9427" t="s">
        <v>1305</v>
      </c>
      <c r="K9427" t="s">
        <v>50795</v>
      </c>
      <c r="M9427" t="s">
        <v>21918</v>
      </c>
      <c r="N9427" t="s">
        <v>798</v>
      </c>
      <c r="O9427">
        <v>79770</v>
      </c>
      <c r="P9427" t="s">
        <v>50</v>
      </c>
      <c r="U9427" s="1">
        <v>45006</v>
      </c>
      <c r="V9427" s="1">
        <v>45006</v>
      </c>
      <c r="AC9427" t="s">
        <v>53</v>
      </c>
      <c r="AD9427">
        <v>2969474645</v>
      </c>
      <c r="AE9427" s="1">
        <v>37110.530555555553</v>
      </c>
      <c r="AG9427" t="s">
        <v>50796</v>
      </c>
      <c r="AH9427" t="s">
        <v>51</v>
      </c>
      <c r="AJ9427" t="s">
        <v>53</v>
      </c>
      <c r="AO9427" t="s">
        <v>5443</v>
      </c>
    </row>
    <row r="9428" spans="1:43" x14ac:dyDescent="0.35">
      <c r="A9428" t="s">
        <v>50797</v>
      </c>
      <c r="B9428" t="s">
        <v>3348</v>
      </c>
      <c r="C9428" t="s">
        <v>258</v>
      </c>
      <c r="F9428" t="s">
        <v>50798</v>
      </c>
      <c r="H9428" t="s">
        <v>50797</v>
      </c>
      <c r="J9428" t="s">
        <v>6387</v>
      </c>
      <c r="M9428" t="s">
        <v>50799</v>
      </c>
      <c r="N9428" t="s">
        <v>18998</v>
      </c>
      <c r="O9428">
        <v>89031</v>
      </c>
      <c r="P9428" t="s">
        <v>50</v>
      </c>
      <c r="U9428" s="1">
        <v>45006</v>
      </c>
      <c r="V9428" s="1">
        <v>45006</v>
      </c>
      <c r="AC9428" t="s">
        <v>53</v>
      </c>
      <c r="AD9428">
        <v>2969484892</v>
      </c>
      <c r="AE9428" s="1">
        <v>37756</v>
      </c>
      <c r="AG9428" t="s">
        <v>50800</v>
      </c>
      <c r="AH9428" t="s">
        <v>51</v>
      </c>
      <c r="AJ9428" t="s">
        <v>53</v>
      </c>
      <c r="AO9428" t="s">
        <v>8142</v>
      </c>
    </row>
    <row r="9429" spans="1:43" x14ac:dyDescent="0.35">
      <c r="A9429" t="s">
        <v>50801</v>
      </c>
      <c r="B9429" t="s">
        <v>5445</v>
      </c>
      <c r="C9429" t="s">
        <v>205</v>
      </c>
      <c r="F9429">
        <v>17045344706</v>
      </c>
      <c r="H9429" t="s">
        <v>50801</v>
      </c>
      <c r="J9429" t="s">
        <v>13744</v>
      </c>
      <c r="K9429" t="s">
        <v>50802</v>
      </c>
      <c r="M9429" t="s">
        <v>50803</v>
      </c>
      <c r="N9429" t="s">
        <v>50804</v>
      </c>
      <c r="O9429" t="s">
        <v>50805</v>
      </c>
      <c r="P9429" t="s">
        <v>50</v>
      </c>
      <c r="U9429" s="1">
        <v>45006</v>
      </c>
      <c r="V9429" s="1">
        <v>45006</v>
      </c>
      <c r="AC9429" t="s">
        <v>53</v>
      </c>
      <c r="AD9429">
        <v>2969474461</v>
      </c>
      <c r="AE9429" s="1">
        <v>37104.381944444445</v>
      </c>
      <c r="AG9429" t="s">
        <v>50806</v>
      </c>
      <c r="AH9429" t="s">
        <v>51</v>
      </c>
      <c r="AJ9429" t="s">
        <v>53</v>
      </c>
      <c r="AO9429" t="s">
        <v>8142</v>
      </c>
    </row>
    <row r="9430" spans="1:43" x14ac:dyDescent="0.35">
      <c r="A9430" t="s">
        <v>50807</v>
      </c>
      <c r="B9430" t="s">
        <v>2072</v>
      </c>
      <c r="C9430" t="s">
        <v>2157</v>
      </c>
      <c r="F9430" t="s">
        <v>50808</v>
      </c>
      <c r="H9430" t="s">
        <v>50807</v>
      </c>
      <c r="J9430" t="s">
        <v>34015</v>
      </c>
      <c r="N9430" t="s">
        <v>637</v>
      </c>
      <c r="O9430">
        <v>75605</v>
      </c>
      <c r="P9430" t="s">
        <v>50</v>
      </c>
      <c r="U9430" s="1">
        <v>45006</v>
      </c>
      <c r="V9430" s="1">
        <v>45006</v>
      </c>
      <c r="AC9430" t="s">
        <v>53</v>
      </c>
      <c r="AD9430">
        <v>2969505434</v>
      </c>
      <c r="AE9430" s="1">
        <v>38056.529861111114</v>
      </c>
      <c r="AG9430" t="s">
        <v>50809</v>
      </c>
      <c r="AH9430" t="s">
        <v>51</v>
      </c>
      <c r="AJ9430" t="s">
        <v>53</v>
      </c>
      <c r="AO9430" t="s">
        <v>8142</v>
      </c>
    </row>
    <row r="9431" spans="1:43" x14ac:dyDescent="0.35">
      <c r="A9431" t="s">
        <v>50810</v>
      </c>
      <c r="B9431" t="s">
        <v>7988</v>
      </c>
      <c r="C9431" t="s">
        <v>28249</v>
      </c>
      <c r="F9431" t="s">
        <v>50811</v>
      </c>
      <c r="H9431" t="s">
        <v>50810</v>
      </c>
      <c r="J9431" t="s">
        <v>34015</v>
      </c>
      <c r="N9431" t="s">
        <v>637</v>
      </c>
      <c r="O9431">
        <v>76117</v>
      </c>
      <c r="P9431" t="s">
        <v>50</v>
      </c>
      <c r="U9431" s="1">
        <v>45006</v>
      </c>
      <c r="V9431" s="1">
        <v>45006</v>
      </c>
      <c r="AC9431" t="s">
        <v>53</v>
      </c>
      <c r="AD9431">
        <v>2969505434</v>
      </c>
      <c r="AE9431" s="1">
        <v>38056.529861111114</v>
      </c>
      <c r="AG9431" t="s">
        <v>50812</v>
      </c>
      <c r="AH9431" t="s">
        <v>51</v>
      </c>
      <c r="AJ9431" t="s">
        <v>53</v>
      </c>
      <c r="AO9431" t="s">
        <v>8142</v>
      </c>
    </row>
    <row r="9432" spans="1:43" x14ac:dyDescent="0.35">
      <c r="A9432" t="s">
        <v>50813</v>
      </c>
      <c r="B9432" t="s">
        <v>403</v>
      </c>
      <c r="C9432" t="s">
        <v>1625</v>
      </c>
      <c r="F9432">
        <f>1719-395-5313</f>
        <v>-3989</v>
      </c>
      <c r="H9432" t="s">
        <v>50813</v>
      </c>
      <c r="J9432" t="s">
        <v>50814</v>
      </c>
      <c r="N9432" t="s">
        <v>287</v>
      </c>
      <c r="O9432">
        <v>80449</v>
      </c>
      <c r="P9432" t="s">
        <v>50</v>
      </c>
      <c r="U9432" s="1">
        <v>45006</v>
      </c>
      <c r="V9432" s="1">
        <v>45006</v>
      </c>
      <c r="W9432" s="1">
        <v>45006.385416666664</v>
      </c>
      <c r="X9432" s="1">
        <v>45006.385416666664</v>
      </c>
      <c r="AC9432" t="s">
        <v>53</v>
      </c>
      <c r="AD9432">
        <v>2969781422</v>
      </c>
      <c r="AE9432" s="1">
        <v>43161.708333333336</v>
      </c>
      <c r="AF9432" t="s">
        <v>50815</v>
      </c>
      <c r="AG9432" t="s">
        <v>50816</v>
      </c>
      <c r="AH9432" t="s">
        <v>51</v>
      </c>
      <c r="AJ9432" t="s">
        <v>53</v>
      </c>
      <c r="AL9432" t="s">
        <v>68</v>
      </c>
      <c r="AO9432" t="s">
        <v>5443</v>
      </c>
      <c r="AP9432" s="1">
        <v>45006.686805555553</v>
      </c>
      <c r="AQ9432" s="1">
        <v>45006.678472222222</v>
      </c>
    </row>
    <row r="9433" spans="1:43" x14ac:dyDescent="0.35">
      <c r="A9433" t="s">
        <v>50817</v>
      </c>
      <c r="B9433" t="s">
        <v>50818</v>
      </c>
      <c r="C9433" t="s">
        <v>30511</v>
      </c>
      <c r="F9433" t="s">
        <v>50819</v>
      </c>
      <c r="H9433" t="s">
        <v>50820</v>
      </c>
      <c r="J9433" t="s">
        <v>50821</v>
      </c>
      <c r="K9433" t="s">
        <v>50822</v>
      </c>
      <c r="M9433" t="s">
        <v>4671</v>
      </c>
      <c r="N9433" t="s">
        <v>65</v>
      </c>
      <c r="O9433">
        <v>81416</v>
      </c>
      <c r="P9433" t="s">
        <v>50</v>
      </c>
      <c r="U9433" s="1">
        <v>45006</v>
      </c>
      <c r="V9433" s="1">
        <v>45006</v>
      </c>
      <c r="W9433" s="1">
        <v>45006.406944444447</v>
      </c>
      <c r="X9433" s="1">
        <v>45006.406944444447</v>
      </c>
      <c r="AC9433" t="s">
        <v>53</v>
      </c>
      <c r="AD9433">
        <v>2973309708</v>
      </c>
      <c r="AE9433" s="1">
        <v>45006.408333333333</v>
      </c>
      <c r="AF9433" t="s">
        <v>50823</v>
      </c>
      <c r="AG9433" t="s">
        <v>50824</v>
      </c>
      <c r="AH9433" t="s">
        <v>51</v>
      </c>
      <c r="AJ9433" t="s">
        <v>53</v>
      </c>
      <c r="AL9433" t="s">
        <v>68</v>
      </c>
      <c r="AO9433" t="s">
        <v>5443</v>
      </c>
      <c r="AP9433" s="1">
        <v>45006.748611111114</v>
      </c>
      <c r="AQ9433" s="1">
        <v>45009.522916666669</v>
      </c>
    </row>
    <row r="9434" spans="1:43" x14ac:dyDescent="0.35">
      <c r="A9434" t="s">
        <v>50825</v>
      </c>
      <c r="B9434" t="s">
        <v>42588</v>
      </c>
      <c r="C9434" t="s">
        <v>1829</v>
      </c>
      <c r="F9434" t="s">
        <v>50826</v>
      </c>
      <c r="H9434" t="s">
        <v>50825</v>
      </c>
      <c r="J9434" t="s">
        <v>50827</v>
      </c>
      <c r="K9434" t="s">
        <v>50828</v>
      </c>
      <c r="M9434" t="s">
        <v>7169</v>
      </c>
      <c r="N9434" t="s">
        <v>65</v>
      </c>
      <c r="O9434">
        <v>80459</v>
      </c>
      <c r="P9434" t="s">
        <v>50</v>
      </c>
      <c r="U9434" s="1">
        <v>45006</v>
      </c>
      <c r="V9434" s="1">
        <v>45006</v>
      </c>
      <c r="W9434" s="1">
        <v>45006.693055555559</v>
      </c>
      <c r="X9434" s="1">
        <v>45006.693055555559</v>
      </c>
      <c r="AC9434" t="s">
        <v>53</v>
      </c>
      <c r="AD9434">
        <v>2972408058</v>
      </c>
      <c r="AE9434" s="1">
        <v>44977.395138888889</v>
      </c>
      <c r="AF9434" t="s">
        <v>50829</v>
      </c>
      <c r="AG9434" t="s">
        <v>50830</v>
      </c>
      <c r="AH9434" t="s">
        <v>51</v>
      </c>
      <c r="AJ9434" t="s">
        <v>53</v>
      </c>
      <c r="AL9434" t="s">
        <v>68</v>
      </c>
      <c r="AO9434" t="s">
        <v>5443</v>
      </c>
      <c r="AP9434" s="1">
        <v>45006.70416666667</v>
      </c>
      <c r="AQ9434" s="1">
        <v>45006.700694444444</v>
      </c>
    </row>
    <row r="9435" spans="1:43" x14ac:dyDescent="0.35">
      <c r="A9435" t="s">
        <v>50831</v>
      </c>
      <c r="B9435" t="s">
        <v>50832</v>
      </c>
      <c r="C9435" t="s">
        <v>97</v>
      </c>
      <c r="F9435">
        <f>1518-701-7340</f>
        <v>-6523</v>
      </c>
      <c r="H9435" t="s">
        <v>50831</v>
      </c>
      <c r="J9435" t="s">
        <v>12004</v>
      </c>
      <c r="N9435" t="s">
        <v>287</v>
      </c>
      <c r="O9435">
        <v>80216</v>
      </c>
      <c r="P9435" t="s">
        <v>50</v>
      </c>
      <c r="U9435" s="1">
        <v>45006</v>
      </c>
      <c r="V9435" s="1">
        <v>45006</v>
      </c>
      <c r="W9435" s="1">
        <v>45006.479166666664</v>
      </c>
      <c r="X9435" s="1">
        <v>45006.479166666664</v>
      </c>
      <c r="AC9435" t="s">
        <v>53</v>
      </c>
      <c r="AD9435">
        <v>2969475441</v>
      </c>
      <c r="AE9435" s="1">
        <v>37166.661111111112</v>
      </c>
      <c r="AF9435" t="s">
        <v>12006</v>
      </c>
      <c r="AG9435" t="s">
        <v>50833</v>
      </c>
      <c r="AH9435" t="s">
        <v>51</v>
      </c>
      <c r="AJ9435" t="s">
        <v>53</v>
      </c>
      <c r="AL9435" t="s">
        <v>68</v>
      </c>
      <c r="AO9435" t="s">
        <v>5443</v>
      </c>
      <c r="AP9435" s="1">
        <v>45027.507638888892</v>
      </c>
    </row>
    <row r="9436" spans="1:43" x14ac:dyDescent="0.35">
      <c r="A9436" t="s">
        <v>50834</v>
      </c>
      <c r="B9436" t="s">
        <v>793</v>
      </c>
      <c r="C9436" t="s">
        <v>4426</v>
      </c>
      <c r="F9436" t="s">
        <v>50835</v>
      </c>
      <c r="H9436" t="s">
        <v>50834</v>
      </c>
      <c r="J9436" t="s">
        <v>50836</v>
      </c>
      <c r="K9436" t="s">
        <v>50837</v>
      </c>
      <c r="M9436" t="s">
        <v>753</v>
      </c>
      <c r="N9436" t="s">
        <v>798</v>
      </c>
      <c r="O9436">
        <v>79927</v>
      </c>
      <c r="P9436" t="s">
        <v>50</v>
      </c>
      <c r="U9436" s="1">
        <v>45006</v>
      </c>
      <c r="V9436" s="1">
        <v>45006</v>
      </c>
      <c r="W9436" s="1">
        <v>45006.605555555558</v>
      </c>
      <c r="X9436" s="1">
        <v>45006.605555555558</v>
      </c>
      <c r="AC9436" t="s">
        <v>51</v>
      </c>
      <c r="AD9436">
        <v>2973309977</v>
      </c>
      <c r="AE9436" s="1">
        <v>45006.661805555559</v>
      </c>
      <c r="AF9436" t="s">
        <v>50838</v>
      </c>
      <c r="AG9436" t="s">
        <v>50839</v>
      </c>
      <c r="AH9436" t="s">
        <v>51</v>
      </c>
      <c r="AJ9436" t="s">
        <v>53</v>
      </c>
      <c r="AL9436" t="s">
        <v>68</v>
      </c>
      <c r="AO9436" t="s">
        <v>5443</v>
      </c>
      <c r="AP9436" s="1">
        <v>45006.613888888889</v>
      </c>
      <c r="AQ9436" s="1">
        <v>45006.609722222223</v>
      </c>
    </row>
    <row r="9437" spans="1:43" x14ac:dyDescent="0.35">
      <c r="A9437" t="s">
        <v>50840</v>
      </c>
      <c r="B9437" t="s">
        <v>50841</v>
      </c>
      <c r="C9437" t="s">
        <v>1471</v>
      </c>
      <c r="F9437" t="s">
        <v>50842</v>
      </c>
      <c r="H9437" t="s">
        <v>50840</v>
      </c>
      <c r="J9437" t="s">
        <v>50843</v>
      </c>
      <c r="K9437" t="s">
        <v>50844</v>
      </c>
      <c r="M9437" t="s">
        <v>3225</v>
      </c>
      <c r="N9437" t="s">
        <v>65</v>
      </c>
      <c r="O9437">
        <v>80537</v>
      </c>
      <c r="P9437" t="s">
        <v>50</v>
      </c>
      <c r="U9437" s="1">
        <v>45006</v>
      </c>
      <c r="V9437" s="1">
        <v>45006</v>
      </c>
      <c r="W9437" s="1">
        <v>45006.65</v>
      </c>
      <c r="X9437" s="1">
        <v>45006.65</v>
      </c>
      <c r="AC9437" t="s">
        <v>51</v>
      </c>
      <c r="AD9437">
        <v>2969725658</v>
      </c>
      <c r="AE9437" s="1">
        <v>42788.505555555559</v>
      </c>
      <c r="AF9437" t="s">
        <v>8152</v>
      </c>
      <c r="AG9437" t="s">
        <v>50845</v>
      </c>
      <c r="AH9437" t="s">
        <v>51</v>
      </c>
      <c r="AJ9437" t="s">
        <v>53</v>
      </c>
      <c r="AL9437" t="s">
        <v>68</v>
      </c>
      <c r="AO9437" t="s">
        <v>5443</v>
      </c>
      <c r="AP9437" s="1">
        <v>45106.429861111108</v>
      </c>
      <c r="AQ9437" s="1">
        <v>45104.712500000001</v>
      </c>
    </row>
    <row r="9438" spans="1:43" x14ac:dyDescent="0.35">
      <c r="A9438" t="s">
        <v>50846</v>
      </c>
      <c r="B9438" t="s">
        <v>50847</v>
      </c>
      <c r="C9438" t="s">
        <v>2664</v>
      </c>
      <c r="F9438" t="s">
        <v>50848</v>
      </c>
      <c r="H9438" t="s">
        <v>50849</v>
      </c>
      <c r="J9438" t="s">
        <v>50850</v>
      </c>
      <c r="K9438" t="s">
        <v>50851</v>
      </c>
      <c r="M9438" t="s">
        <v>42628</v>
      </c>
      <c r="N9438" t="s">
        <v>65</v>
      </c>
      <c r="O9438">
        <v>80483</v>
      </c>
      <c r="P9438" t="s">
        <v>50</v>
      </c>
      <c r="U9438" s="1">
        <v>45006</v>
      </c>
      <c r="V9438" s="1">
        <v>45006</v>
      </c>
      <c r="W9438" s="1">
        <v>45006.740277777775</v>
      </c>
      <c r="X9438" s="1">
        <v>45006.740277777775</v>
      </c>
      <c r="AC9438" t="s">
        <v>53</v>
      </c>
      <c r="AD9438">
        <v>2972012832</v>
      </c>
      <c r="AE9438" s="1">
        <v>44465.602083333331</v>
      </c>
      <c r="AF9438" t="s">
        <v>50852</v>
      </c>
      <c r="AG9438" t="s">
        <v>50853</v>
      </c>
      <c r="AH9438" t="s">
        <v>51</v>
      </c>
      <c r="AJ9438" t="s">
        <v>53</v>
      </c>
      <c r="AL9438" t="s">
        <v>68</v>
      </c>
      <c r="AO9438" t="s">
        <v>5443</v>
      </c>
      <c r="AP9438" s="1">
        <v>45006.739583333336</v>
      </c>
    </row>
    <row r="9439" spans="1:43" x14ac:dyDescent="0.35">
      <c r="A9439" t="s">
        <v>50854</v>
      </c>
      <c r="B9439" t="s">
        <v>50855</v>
      </c>
      <c r="C9439" t="s">
        <v>10839</v>
      </c>
      <c r="F9439" t="s">
        <v>50856</v>
      </c>
      <c r="H9439" t="s">
        <v>50854</v>
      </c>
      <c r="J9439" t="s">
        <v>24784</v>
      </c>
      <c r="N9439" t="s">
        <v>29123</v>
      </c>
      <c r="O9439">
        <v>48218</v>
      </c>
      <c r="P9439" t="s">
        <v>50</v>
      </c>
      <c r="U9439" s="1">
        <v>45006</v>
      </c>
      <c r="V9439" s="1">
        <v>45006</v>
      </c>
      <c r="AC9439" t="s">
        <v>53</v>
      </c>
      <c r="AD9439">
        <v>2969519246</v>
      </c>
      <c r="AE9439" s="1">
        <v>38883.179166666669</v>
      </c>
      <c r="AG9439" t="s">
        <v>50857</v>
      </c>
      <c r="AH9439" t="s">
        <v>51</v>
      </c>
      <c r="AJ9439" t="s">
        <v>53</v>
      </c>
      <c r="AO9439" t="s">
        <v>8142</v>
      </c>
    </row>
    <row r="9440" spans="1:43" x14ac:dyDescent="0.35">
      <c r="A9440" t="s">
        <v>50858</v>
      </c>
      <c r="B9440" t="s">
        <v>11471</v>
      </c>
      <c r="C9440" t="s">
        <v>2016</v>
      </c>
      <c r="F9440" t="s">
        <v>50859</v>
      </c>
      <c r="H9440" t="s">
        <v>50858</v>
      </c>
      <c r="J9440" t="s">
        <v>24784</v>
      </c>
      <c r="N9440" t="s">
        <v>28811</v>
      </c>
      <c r="O9440">
        <v>41006</v>
      </c>
      <c r="P9440" t="s">
        <v>50</v>
      </c>
      <c r="U9440" s="1">
        <v>45006</v>
      </c>
      <c r="V9440" s="1">
        <v>45006</v>
      </c>
      <c r="AC9440" t="s">
        <v>53</v>
      </c>
      <c r="AD9440">
        <v>2969519246</v>
      </c>
      <c r="AE9440" s="1">
        <v>38883.179166666669</v>
      </c>
      <c r="AG9440" t="s">
        <v>50860</v>
      </c>
      <c r="AH9440" t="s">
        <v>51</v>
      </c>
      <c r="AJ9440" t="s">
        <v>53</v>
      </c>
      <c r="AO9440" t="s">
        <v>8142</v>
      </c>
    </row>
    <row r="9441" spans="1:43" x14ac:dyDescent="0.35">
      <c r="A9441" t="s">
        <v>50861</v>
      </c>
      <c r="B9441" t="s">
        <v>7784</v>
      </c>
      <c r="C9441" t="s">
        <v>934</v>
      </c>
      <c r="F9441" t="s">
        <v>50862</v>
      </c>
      <c r="H9441" t="s">
        <v>50861</v>
      </c>
      <c r="J9441" t="s">
        <v>24784</v>
      </c>
      <c r="N9441" t="s">
        <v>17111</v>
      </c>
      <c r="O9441">
        <v>44045</v>
      </c>
      <c r="P9441" t="s">
        <v>50</v>
      </c>
      <c r="U9441" s="1">
        <v>45006</v>
      </c>
      <c r="V9441" s="1">
        <v>45006</v>
      </c>
      <c r="AC9441" t="s">
        <v>53</v>
      </c>
      <c r="AD9441">
        <v>2969519246</v>
      </c>
      <c r="AE9441" s="1">
        <v>38883.179166666669</v>
      </c>
      <c r="AG9441" t="s">
        <v>50863</v>
      </c>
      <c r="AH9441" t="s">
        <v>51</v>
      </c>
      <c r="AJ9441" t="s">
        <v>53</v>
      </c>
      <c r="AO9441" t="s">
        <v>8142</v>
      </c>
    </row>
    <row r="9442" spans="1:43" x14ac:dyDescent="0.35">
      <c r="A9442" t="s">
        <v>50864</v>
      </c>
      <c r="B9442" t="s">
        <v>5850</v>
      </c>
      <c r="C9442" t="s">
        <v>2298</v>
      </c>
      <c r="H9442" t="s">
        <v>50865</v>
      </c>
      <c r="J9442" t="s">
        <v>16615</v>
      </c>
      <c r="K9442" t="s">
        <v>16616</v>
      </c>
      <c r="M9442" t="s">
        <v>16617</v>
      </c>
      <c r="N9442" t="s">
        <v>7398</v>
      </c>
      <c r="O9442" t="s">
        <v>16618</v>
      </c>
      <c r="P9442" t="s">
        <v>50</v>
      </c>
      <c r="U9442" s="1">
        <v>45006</v>
      </c>
      <c r="V9442" s="1">
        <v>45006</v>
      </c>
      <c r="AC9442" t="s">
        <v>53</v>
      </c>
      <c r="AD9442">
        <v>2969544607</v>
      </c>
      <c r="AE9442" s="1">
        <v>40059.490972222222</v>
      </c>
      <c r="AG9442" t="s">
        <v>50866</v>
      </c>
      <c r="AH9442" t="s">
        <v>51</v>
      </c>
      <c r="AJ9442" t="s">
        <v>53</v>
      </c>
      <c r="AO9442" t="s">
        <v>8142</v>
      </c>
    </row>
    <row r="9443" spans="1:43" x14ac:dyDescent="0.35">
      <c r="A9443" t="s">
        <v>50867</v>
      </c>
      <c r="B9443" t="s">
        <v>50868</v>
      </c>
      <c r="C9443" t="s">
        <v>383</v>
      </c>
      <c r="F9443" t="s">
        <v>50869</v>
      </c>
      <c r="H9443" t="s">
        <v>50867</v>
      </c>
      <c r="J9443" t="s">
        <v>36953</v>
      </c>
      <c r="K9443" t="s">
        <v>50870</v>
      </c>
      <c r="M9443" t="s">
        <v>545</v>
      </c>
      <c r="N9443" t="s">
        <v>253</v>
      </c>
      <c r="O9443">
        <v>88005</v>
      </c>
      <c r="P9443" t="s">
        <v>50</v>
      </c>
      <c r="U9443" s="1">
        <v>45006</v>
      </c>
      <c r="V9443" s="1">
        <v>45006</v>
      </c>
      <c r="W9443" s="1">
        <v>45006.478472222225</v>
      </c>
      <c r="X9443" s="1">
        <v>45006.478472222225</v>
      </c>
      <c r="AC9443" t="s">
        <v>51</v>
      </c>
      <c r="AD9443">
        <v>2972031753</v>
      </c>
      <c r="AE9443" s="1">
        <v>44483.292361111111</v>
      </c>
      <c r="AF9443" t="s">
        <v>36957</v>
      </c>
      <c r="AG9443" t="s">
        <v>50871</v>
      </c>
      <c r="AH9443" t="s">
        <v>51</v>
      </c>
      <c r="AJ9443" t="s">
        <v>53</v>
      </c>
      <c r="AL9443" t="s">
        <v>68</v>
      </c>
      <c r="AO9443" t="s">
        <v>5443</v>
      </c>
      <c r="AP9443" s="1">
        <v>45442.587500000001</v>
      </c>
    </row>
    <row r="9444" spans="1:43" x14ac:dyDescent="0.35">
      <c r="A9444" t="s">
        <v>50872</v>
      </c>
      <c r="B9444" t="s">
        <v>50873</v>
      </c>
      <c r="C9444" t="s">
        <v>22028</v>
      </c>
      <c r="F9444" t="s">
        <v>50874</v>
      </c>
      <c r="H9444" t="s">
        <v>50875</v>
      </c>
      <c r="K9444" t="s">
        <v>50876</v>
      </c>
      <c r="M9444" t="s">
        <v>545</v>
      </c>
      <c r="N9444" t="s">
        <v>253</v>
      </c>
      <c r="O9444">
        <v>88007</v>
      </c>
      <c r="P9444" t="s">
        <v>50</v>
      </c>
      <c r="U9444" s="1">
        <v>45006</v>
      </c>
      <c r="V9444" s="1">
        <v>45006</v>
      </c>
      <c r="W9444" s="1">
        <v>45006.645833333336</v>
      </c>
      <c r="X9444" s="1">
        <v>45006.645833333336</v>
      </c>
      <c r="AC9444" t="s">
        <v>53</v>
      </c>
      <c r="AD9444">
        <v>9999999999</v>
      </c>
      <c r="AE9444" s="1">
        <v>45196</v>
      </c>
      <c r="AG9444" t="s">
        <v>50877</v>
      </c>
      <c r="AH9444" t="s">
        <v>51</v>
      </c>
      <c r="AJ9444" t="s">
        <v>53</v>
      </c>
      <c r="AL9444" t="s">
        <v>68</v>
      </c>
      <c r="AO9444" t="s">
        <v>5443</v>
      </c>
      <c r="AP9444" s="1">
        <v>45029.738888888889</v>
      </c>
      <c r="AQ9444" s="1">
        <v>45029.738194444442</v>
      </c>
    </row>
    <row r="9445" spans="1:43" x14ac:dyDescent="0.35">
      <c r="A9445" t="s">
        <v>50878</v>
      </c>
      <c r="B9445" t="s">
        <v>50879</v>
      </c>
      <c r="C9445" t="s">
        <v>50880</v>
      </c>
      <c r="F9445" t="s">
        <v>50881</v>
      </c>
      <c r="H9445" t="s">
        <v>50878</v>
      </c>
      <c r="J9445" t="s">
        <v>50882</v>
      </c>
      <c r="K9445" t="s">
        <v>18818</v>
      </c>
      <c r="M9445" t="s">
        <v>4909</v>
      </c>
      <c r="N9445" t="s">
        <v>65</v>
      </c>
      <c r="O9445">
        <v>80831</v>
      </c>
      <c r="P9445" t="s">
        <v>50</v>
      </c>
      <c r="U9445" s="1">
        <v>45006</v>
      </c>
      <c r="V9445" s="1">
        <v>45006</v>
      </c>
      <c r="W9445" s="1">
        <v>45006.726388888892</v>
      </c>
      <c r="X9445" s="1">
        <v>45006.726388888892</v>
      </c>
      <c r="AC9445" t="s">
        <v>51</v>
      </c>
      <c r="AD9445">
        <v>2969704551</v>
      </c>
      <c r="AE9445" s="1">
        <v>42563.590277777781</v>
      </c>
      <c r="AF9445" t="s">
        <v>18819</v>
      </c>
      <c r="AG9445" t="s">
        <v>50883</v>
      </c>
      <c r="AH9445" t="s">
        <v>51</v>
      </c>
      <c r="AJ9445" t="s">
        <v>53</v>
      </c>
      <c r="AL9445" t="s">
        <v>68</v>
      </c>
      <c r="AO9445" t="s">
        <v>5443</v>
      </c>
      <c r="AP9445" s="1">
        <v>45273.361111111109</v>
      </c>
    </row>
    <row r="9446" spans="1:43" x14ac:dyDescent="0.35">
      <c r="A9446" t="s">
        <v>50884</v>
      </c>
      <c r="B9446" t="s">
        <v>1157</v>
      </c>
      <c r="C9446" t="s">
        <v>338</v>
      </c>
      <c r="F9446" t="s">
        <v>50885</v>
      </c>
      <c r="H9446" t="s">
        <v>50886</v>
      </c>
      <c r="J9446" t="s">
        <v>50887</v>
      </c>
      <c r="K9446" t="s">
        <v>50888</v>
      </c>
      <c r="M9446" t="s">
        <v>11741</v>
      </c>
      <c r="N9446" t="s">
        <v>65</v>
      </c>
      <c r="O9446">
        <v>80439</v>
      </c>
      <c r="P9446" t="s">
        <v>50</v>
      </c>
      <c r="U9446" s="1">
        <v>45006</v>
      </c>
      <c r="V9446" s="1">
        <v>45006</v>
      </c>
      <c r="W9446" s="1">
        <v>45006.79583333333</v>
      </c>
      <c r="X9446" s="1">
        <v>45006.79583333333</v>
      </c>
      <c r="AC9446" t="s">
        <v>51</v>
      </c>
      <c r="AD9446">
        <v>2970021504</v>
      </c>
      <c r="AE9446" s="1">
        <v>44144.566666666666</v>
      </c>
      <c r="AF9446" t="s">
        <v>50889</v>
      </c>
      <c r="AG9446" t="s">
        <v>50890</v>
      </c>
      <c r="AH9446" t="s">
        <v>51</v>
      </c>
      <c r="AJ9446" t="s">
        <v>53</v>
      </c>
      <c r="AL9446" t="s">
        <v>68</v>
      </c>
      <c r="AO9446" t="s">
        <v>5443</v>
      </c>
      <c r="AP9446" s="1">
        <v>45006.795138888891</v>
      </c>
    </row>
    <row r="9447" spans="1:43" x14ac:dyDescent="0.35">
      <c r="A9447" t="s">
        <v>50891</v>
      </c>
      <c r="B9447" t="s">
        <v>50892</v>
      </c>
      <c r="C9447" t="s">
        <v>1608</v>
      </c>
      <c r="F9447" t="s">
        <v>50893</v>
      </c>
      <c r="H9447" t="s">
        <v>50891</v>
      </c>
      <c r="J9447" t="s">
        <v>50894</v>
      </c>
      <c r="K9447" t="s">
        <v>50895</v>
      </c>
      <c r="M9447" t="s">
        <v>1333</v>
      </c>
      <c r="N9447" t="s">
        <v>65</v>
      </c>
      <c r="O9447">
        <v>80111</v>
      </c>
      <c r="P9447" t="s">
        <v>50</v>
      </c>
      <c r="U9447" s="1">
        <v>45006</v>
      </c>
      <c r="V9447" s="1">
        <v>45006</v>
      </c>
      <c r="W9447" s="1">
        <v>45006.598611111112</v>
      </c>
      <c r="X9447" s="1">
        <v>45006.598611111112</v>
      </c>
      <c r="AC9447" t="s">
        <v>53</v>
      </c>
      <c r="AD9447">
        <v>2969739605</v>
      </c>
      <c r="AE9447" s="1">
        <v>42873.380555555559</v>
      </c>
      <c r="AF9447" t="s">
        <v>50896</v>
      </c>
      <c r="AG9447" t="s">
        <v>50897</v>
      </c>
      <c r="AH9447" t="s">
        <v>51</v>
      </c>
      <c r="AJ9447" t="s">
        <v>53</v>
      </c>
      <c r="AL9447" t="s">
        <v>68</v>
      </c>
      <c r="AO9447" t="s">
        <v>5443</v>
      </c>
      <c r="AP9447" s="1">
        <v>45405.418749999997</v>
      </c>
      <c r="AQ9447" s="1">
        <v>45012.449305555558</v>
      </c>
    </row>
    <row r="9448" spans="1:43" x14ac:dyDescent="0.35">
      <c r="A9448" t="s">
        <v>50898</v>
      </c>
      <c r="B9448" t="s">
        <v>50899</v>
      </c>
      <c r="C9448" t="s">
        <v>15106</v>
      </c>
      <c r="F9448">
        <f>1970-318-6712</f>
        <v>-5060</v>
      </c>
      <c r="H9448" t="s">
        <v>50898</v>
      </c>
      <c r="J9448" t="s">
        <v>50900</v>
      </c>
      <c r="K9448" t="s">
        <v>50901</v>
      </c>
      <c r="M9448" t="s">
        <v>1251</v>
      </c>
      <c r="N9448" t="s">
        <v>287</v>
      </c>
      <c r="O9448">
        <v>80003</v>
      </c>
      <c r="P9448" t="s">
        <v>50</v>
      </c>
      <c r="U9448" s="1">
        <v>45006</v>
      </c>
      <c r="V9448" s="1">
        <v>45006</v>
      </c>
      <c r="W9448" s="1">
        <v>45006.800694444442</v>
      </c>
      <c r="X9448" s="1">
        <v>45006.800694444442</v>
      </c>
      <c r="AC9448" t="s">
        <v>53</v>
      </c>
      <c r="AD9448">
        <v>2969954154</v>
      </c>
      <c r="AE9448" s="1">
        <v>43894.636805555558</v>
      </c>
      <c r="AG9448" t="s">
        <v>50902</v>
      </c>
      <c r="AH9448" t="s">
        <v>51</v>
      </c>
      <c r="AJ9448" t="s">
        <v>53</v>
      </c>
      <c r="AL9448" t="s">
        <v>78</v>
      </c>
      <c r="AO9448" t="s">
        <v>8142</v>
      </c>
    </row>
    <row r="9449" spans="1:43" x14ac:dyDescent="0.35">
      <c r="A9449" t="s">
        <v>50903</v>
      </c>
      <c r="B9449" t="s">
        <v>13428</v>
      </c>
      <c r="C9449" t="s">
        <v>13050</v>
      </c>
      <c r="F9449" t="s">
        <v>50904</v>
      </c>
      <c r="H9449" t="s">
        <v>29654</v>
      </c>
      <c r="J9449" t="s">
        <v>50905</v>
      </c>
      <c r="K9449" t="s">
        <v>50906</v>
      </c>
      <c r="M9449" t="s">
        <v>990</v>
      </c>
      <c r="N9449" t="s">
        <v>65</v>
      </c>
      <c r="O9449">
        <v>81601</v>
      </c>
      <c r="P9449" t="s">
        <v>50</v>
      </c>
      <c r="U9449" s="1">
        <v>45006</v>
      </c>
      <c r="V9449" s="1">
        <v>45006</v>
      </c>
      <c r="W9449" s="1">
        <v>45006.593055555553</v>
      </c>
      <c r="X9449" s="1">
        <v>45006.593055555553</v>
      </c>
      <c r="AC9449" t="s">
        <v>53</v>
      </c>
      <c r="AD9449">
        <v>2969520004</v>
      </c>
      <c r="AE9449" s="1">
        <v>38933.384722222225</v>
      </c>
      <c r="AF9449" t="s">
        <v>50907</v>
      </c>
      <c r="AG9449" t="s">
        <v>50908</v>
      </c>
      <c r="AH9449" t="s">
        <v>51</v>
      </c>
      <c r="AJ9449" t="s">
        <v>53</v>
      </c>
      <c r="AL9449" t="s">
        <v>68</v>
      </c>
      <c r="AO9449" t="s">
        <v>5443</v>
      </c>
      <c r="AP9449" s="1">
        <v>45134.536111111112</v>
      </c>
      <c r="AQ9449" s="1">
        <v>45134.53402777778</v>
      </c>
    </row>
    <row r="9450" spans="1:43" x14ac:dyDescent="0.35">
      <c r="A9450" t="s">
        <v>50909</v>
      </c>
      <c r="B9450" t="s">
        <v>50910</v>
      </c>
      <c r="C9450" t="s">
        <v>50911</v>
      </c>
      <c r="F9450" t="s">
        <v>50912</v>
      </c>
      <c r="H9450" t="s">
        <v>50909</v>
      </c>
      <c r="J9450" t="s">
        <v>24784</v>
      </c>
      <c r="N9450" t="s">
        <v>15086</v>
      </c>
      <c r="O9450">
        <v>46406</v>
      </c>
      <c r="P9450" t="s">
        <v>50</v>
      </c>
      <c r="U9450" s="1">
        <v>45006</v>
      </c>
      <c r="V9450" s="1">
        <v>45006</v>
      </c>
      <c r="AC9450" t="s">
        <v>53</v>
      </c>
      <c r="AD9450">
        <v>2969519246</v>
      </c>
      <c r="AE9450" s="1">
        <v>38883.179166666669</v>
      </c>
      <c r="AG9450" t="s">
        <v>50913</v>
      </c>
      <c r="AH9450" t="s">
        <v>51</v>
      </c>
      <c r="AJ9450" t="s">
        <v>53</v>
      </c>
      <c r="AO9450" t="s">
        <v>8142</v>
      </c>
    </row>
    <row r="9451" spans="1:43" x14ac:dyDescent="0.35">
      <c r="A9451" t="s">
        <v>50914</v>
      </c>
      <c r="B9451" t="s">
        <v>50915</v>
      </c>
      <c r="C9451" t="s">
        <v>16501</v>
      </c>
      <c r="F9451" t="s">
        <v>50916</v>
      </c>
      <c r="G9451">
        <v>3077510067</v>
      </c>
      <c r="H9451" t="s">
        <v>50917</v>
      </c>
      <c r="I9451" t="s">
        <v>200</v>
      </c>
      <c r="J9451" t="s">
        <v>7142</v>
      </c>
      <c r="K9451" t="s">
        <v>7296</v>
      </c>
      <c r="M9451" t="s">
        <v>7297</v>
      </c>
      <c r="N9451" t="s">
        <v>264</v>
      </c>
      <c r="O9451" t="s">
        <v>7298</v>
      </c>
      <c r="P9451" t="s">
        <v>50</v>
      </c>
      <c r="U9451" s="1">
        <v>45006.370138888888</v>
      </c>
      <c r="V9451" s="1">
        <v>45006.370138888888</v>
      </c>
      <c r="W9451" s="1">
        <v>45006.429861111108</v>
      </c>
      <c r="X9451" s="1">
        <v>45006.429861111108</v>
      </c>
      <c r="AC9451" t="s">
        <v>53</v>
      </c>
      <c r="AD9451">
        <v>2969584761</v>
      </c>
      <c r="AE9451" s="1">
        <v>41288.714583333334</v>
      </c>
      <c r="AF9451" t="s">
        <v>18735</v>
      </c>
      <c r="AG9451" t="s">
        <v>50918</v>
      </c>
      <c r="AH9451" t="s">
        <v>53</v>
      </c>
      <c r="AJ9451" t="s">
        <v>53</v>
      </c>
      <c r="AK9451" t="s">
        <v>7072</v>
      </c>
      <c r="AL9451" t="s">
        <v>68</v>
      </c>
      <c r="AO9451" t="s">
        <v>54</v>
      </c>
      <c r="AP9451" s="1">
        <v>45469.428472222222</v>
      </c>
      <c r="AQ9451" s="1">
        <v>45469.447916666664</v>
      </c>
    </row>
    <row r="9452" spans="1:43" x14ac:dyDescent="0.35">
      <c r="A9452" t="s">
        <v>50919</v>
      </c>
      <c r="B9452" t="s">
        <v>6118</v>
      </c>
      <c r="C9452" t="s">
        <v>6957</v>
      </c>
      <c r="F9452" t="s">
        <v>50920</v>
      </c>
      <c r="H9452" t="s">
        <v>50919</v>
      </c>
      <c r="J9452" t="s">
        <v>50921</v>
      </c>
      <c r="K9452" t="s">
        <v>50922</v>
      </c>
      <c r="M9452" t="s">
        <v>10614</v>
      </c>
      <c r="N9452" t="s">
        <v>65</v>
      </c>
      <c r="O9452">
        <v>80651</v>
      </c>
      <c r="P9452" t="s">
        <v>50</v>
      </c>
      <c r="U9452" s="1">
        <v>45007</v>
      </c>
      <c r="V9452" s="1">
        <v>45007</v>
      </c>
      <c r="W9452" s="1">
        <v>45007.526388888888</v>
      </c>
      <c r="X9452" s="1">
        <v>45007.526388888888</v>
      </c>
      <c r="AC9452" t="s">
        <v>51</v>
      </c>
      <c r="AD9452">
        <v>2969712652</v>
      </c>
      <c r="AE9452" s="1">
        <v>42662.410416666666</v>
      </c>
      <c r="AF9452" t="s">
        <v>19524</v>
      </c>
      <c r="AG9452" t="s">
        <v>50923</v>
      </c>
      <c r="AH9452" t="s">
        <v>51</v>
      </c>
      <c r="AJ9452" t="s">
        <v>53</v>
      </c>
      <c r="AL9452" t="s">
        <v>68</v>
      </c>
      <c r="AO9452" t="s">
        <v>5443</v>
      </c>
      <c r="AP9452" s="1">
        <v>45007.620138888888</v>
      </c>
      <c r="AQ9452" s="1">
        <v>45007.54791666667</v>
      </c>
    </row>
    <row r="9453" spans="1:43" x14ac:dyDescent="0.35">
      <c r="A9453" t="s">
        <v>50924</v>
      </c>
      <c r="B9453" t="s">
        <v>50925</v>
      </c>
      <c r="C9453" t="s">
        <v>11910</v>
      </c>
      <c r="F9453" t="s">
        <v>50926</v>
      </c>
      <c r="H9453" t="s">
        <v>50924</v>
      </c>
      <c r="J9453" t="s">
        <v>50927</v>
      </c>
      <c r="K9453" t="s">
        <v>50928</v>
      </c>
      <c r="M9453" t="s">
        <v>18874</v>
      </c>
      <c r="N9453" t="s">
        <v>798</v>
      </c>
      <c r="O9453">
        <v>78222</v>
      </c>
      <c r="P9453" t="s">
        <v>50</v>
      </c>
      <c r="U9453" s="1">
        <v>45007</v>
      </c>
      <c r="V9453" s="1">
        <v>45007</v>
      </c>
      <c r="AC9453" t="s">
        <v>53</v>
      </c>
      <c r="AD9453">
        <v>2969519010</v>
      </c>
      <c r="AE9453" s="1">
        <v>38866.906944444447</v>
      </c>
      <c r="AG9453" t="s">
        <v>50929</v>
      </c>
      <c r="AH9453" t="s">
        <v>51</v>
      </c>
      <c r="AJ9453" t="s">
        <v>53</v>
      </c>
      <c r="AO9453" t="s">
        <v>5443</v>
      </c>
    </row>
    <row r="9454" spans="1:43" x14ac:dyDescent="0.35">
      <c r="A9454" t="s">
        <v>50930</v>
      </c>
      <c r="B9454" t="s">
        <v>50931</v>
      </c>
      <c r="C9454" t="s">
        <v>50932</v>
      </c>
      <c r="F9454">
        <v>14794263022</v>
      </c>
      <c r="H9454" t="s">
        <v>50933</v>
      </c>
      <c r="I9454" t="s">
        <v>464</v>
      </c>
      <c r="J9454" t="s">
        <v>6387</v>
      </c>
      <c r="K9454" t="s">
        <v>50934</v>
      </c>
      <c r="M9454" t="s">
        <v>50935</v>
      </c>
      <c r="N9454" t="s">
        <v>4526</v>
      </c>
      <c r="O9454">
        <v>85119</v>
      </c>
      <c r="P9454" t="s">
        <v>50</v>
      </c>
      <c r="U9454" s="1">
        <v>45007</v>
      </c>
      <c r="V9454" s="1">
        <v>45007</v>
      </c>
      <c r="AC9454" t="s">
        <v>53</v>
      </c>
      <c r="AD9454">
        <v>2969484892</v>
      </c>
      <c r="AE9454" s="1">
        <v>37756</v>
      </c>
      <c r="AG9454" t="s">
        <v>50936</v>
      </c>
      <c r="AH9454" t="s">
        <v>51</v>
      </c>
      <c r="AJ9454" t="s">
        <v>53</v>
      </c>
      <c r="AO9454" t="s">
        <v>8142</v>
      </c>
    </row>
    <row r="9455" spans="1:43" x14ac:dyDescent="0.35">
      <c r="A9455" t="s">
        <v>50937</v>
      </c>
      <c r="B9455" t="s">
        <v>5706</v>
      </c>
      <c r="C9455" t="s">
        <v>13369</v>
      </c>
      <c r="F9455" t="s">
        <v>50938</v>
      </c>
      <c r="H9455" t="s">
        <v>50939</v>
      </c>
      <c r="J9455" t="s">
        <v>6387</v>
      </c>
      <c r="K9455" t="s">
        <v>50940</v>
      </c>
      <c r="M9455" t="s">
        <v>50941</v>
      </c>
      <c r="N9455" t="s">
        <v>1205</v>
      </c>
      <c r="O9455">
        <v>64093</v>
      </c>
      <c r="P9455" t="s">
        <v>50</v>
      </c>
      <c r="U9455" s="1">
        <v>45007</v>
      </c>
      <c r="V9455" s="1">
        <v>45007</v>
      </c>
      <c r="AC9455" t="s">
        <v>53</v>
      </c>
      <c r="AD9455">
        <v>2969484892</v>
      </c>
      <c r="AE9455" s="1">
        <v>37756</v>
      </c>
      <c r="AG9455" t="s">
        <v>50942</v>
      </c>
      <c r="AH9455" t="s">
        <v>51</v>
      </c>
      <c r="AJ9455" t="s">
        <v>53</v>
      </c>
      <c r="AO9455" t="s">
        <v>8142</v>
      </c>
    </row>
    <row r="9456" spans="1:43" x14ac:dyDescent="0.35">
      <c r="A9456" t="s">
        <v>50943</v>
      </c>
      <c r="B9456" t="s">
        <v>6451</v>
      </c>
      <c r="C9456" t="s">
        <v>50944</v>
      </c>
      <c r="F9456" t="s">
        <v>50945</v>
      </c>
      <c r="H9456" t="s">
        <v>50943</v>
      </c>
      <c r="J9456" t="s">
        <v>50203</v>
      </c>
      <c r="K9456" t="s">
        <v>50946</v>
      </c>
      <c r="M9456" t="s">
        <v>50947</v>
      </c>
      <c r="N9456" t="s">
        <v>798</v>
      </c>
      <c r="O9456">
        <v>79838</v>
      </c>
      <c r="P9456" t="s">
        <v>50</v>
      </c>
      <c r="U9456" s="1">
        <v>45007</v>
      </c>
      <c r="V9456" s="1">
        <v>45007</v>
      </c>
      <c r="W9456" s="1">
        <v>45007.447222222225</v>
      </c>
      <c r="X9456" s="1">
        <v>45007.447222222225</v>
      </c>
      <c r="AC9456" t="s">
        <v>51</v>
      </c>
      <c r="AD9456">
        <v>2969475971</v>
      </c>
      <c r="AE9456" s="1">
        <v>37194</v>
      </c>
      <c r="AF9456" t="s">
        <v>50948</v>
      </c>
      <c r="AG9456" t="s">
        <v>50949</v>
      </c>
      <c r="AH9456" t="s">
        <v>51</v>
      </c>
      <c r="AJ9456" t="s">
        <v>53</v>
      </c>
      <c r="AL9456" t="s">
        <v>68</v>
      </c>
      <c r="AO9456" t="s">
        <v>5443</v>
      </c>
      <c r="AP9456" s="1">
        <v>45323.429861111108</v>
      </c>
      <c r="AQ9456" s="1">
        <v>45013.509027777778</v>
      </c>
    </row>
    <row r="9457" spans="1:43" x14ac:dyDescent="0.35">
      <c r="A9457" t="s">
        <v>50950</v>
      </c>
      <c r="B9457" t="s">
        <v>50951</v>
      </c>
      <c r="C9457" t="s">
        <v>22028</v>
      </c>
      <c r="F9457" t="s">
        <v>50952</v>
      </c>
      <c r="H9457" t="s">
        <v>50950</v>
      </c>
      <c r="J9457" t="s">
        <v>50953</v>
      </c>
      <c r="K9457" t="s">
        <v>50954</v>
      </c>
      <c r="M9457" t="s">
        <v>753</v>
      </c>
      <c r="N9457" t="s">
        <v>798</v>
      </c>
      <c r="O9457">
        <v>79927</v>
      </c>
      <c r="P9457" t="s">
        <v>50</v>
      </c>
      <c r="U9457" s="1">
        <v>45007</v>
      </c>
      <c r="V9457" s="1">
        <v>45007</v>
      </c>
      <c r="W9457" s="1">
        <v>45007.458333333336</v>
      </c>
      <c r="X9457" s="1">
        <v>45007.458333333336</v>
      </c>
      <c r="AC9457" t="s">
        <v>51</v>
      </c>
      <c r="AD9457">
        <v>2973310646</v>
      </c>
      <c r="AE9457" s="1">
        <v>45007.499305555553</v>
      </c>
      <c r="AF9457" t="s">
        <v>50955</v>
      </c>
      <c r="AG9457" t="s">
        <v>50956</v>
      </c>
      <c r="AH9457" t="s">
        <v>51</v>
      </c>
      <c r="AJ9457" t="s">
        <v>53</v>
      </c>
      <c r="AL9457" t="s">
        <v>68</v>
      </c>
      <c r="AO9457" t="s">
        <v>5443</v>
      </c>
      <c r="AP9457" s="1">
        <v>45009.574305555558</v>
      </c>
      <c r="AQ9457" s="1">
        <v>45009.520138888889</v>
      </c>
    </row>
    <row r="9458" spans="1:43" x14ac:dyDescent="0.35">
      <c r="A9458" t="s">
        <v>50957</v>
      </c>
      <c r="B9458" t="s">
        <v>23615</v>
      </c>
      <c r="C9458" t="s">
        <v>383</v>
      </c>
      <c r="F9458" t="s">
        <v>50958</v>
      </c>
      <c r="H9458" t="s">
        <v>50957</v>
      </c>
      <c r="I9458" t="s">
        <v>464</v>
      </c>
      <c r="J9458" t="s">
        <v>6387</v>
      </c>
      <c r="K9458" t="s">
        <v>50959</v>
      </c>
      <c r="M9458" t="s">
        <v>50960</v>
      </c>
      <c r="N9458" t="s">
        <v>3668</v>
      </c>
      <c r="O9458">
        <v>48507</v>
      </c>
      <c r="P9458" t="s">
        <v>50</v>
      </c>
      <c r="U9458" s="1">
        <v>45007</v>
      </c>
      <c r="V9458" s="1">
        <v>45007</v>
      </c>
      <c r="AC9458" t="s">
        <v>53</v>
      </c>
      <c r="AD9458">
        <v>2969484892</v>
      </c>
      <c r="AE9458" s="1">
        <v>37756</v>
      </c>
      <c r="AG9458" t="s">
        <v>50961</v>
      </c>
      <c r="AH9458" t="s">
        <v>51</v>
      </c>
      <c r="AJ9458" t="s">
        <v>53</v>
      </c>
      <c r="AO9458" t="s">
        <v>8142</v>
      </c>
    </row>
    <row r="9459" spans="1:43" x14ac:dyDescent="0.35">
      <c r="A9459" t="s">
        <v>50962</v>
      </c>
      <c r="B9459" t="s">
        <v>14019</v>
      </c>
      <c r="C9459" t="s">
        <v>50963</v>
      </c>
      <c r="F9459" t="s">
        <v>50964</v>
      </c>
      <c r="H9459" t="s">
        <v>50962</v>
      </c>
      <c r="J9459" t="s">
        <v>38231</v>
      </c>
      <c r="K9459" t="s">
        <v>34043</v>
      </c>
      <c r="M9459" t="s">
        <v>16824</v>
      </c>
      <c r="N9459" t="s">
        <v>798</v>
      </c>
      <c r="O9459">
        <v>79916</v>
      </c>
      <c r="P9459" t="s">
        <v>50</v>
      </c>
      <c r="U9459" s="1">
        <v>45007</v>
      </c>
      <c r="V9459" s="1">
        <v>45007</v>
      </c>
      <c r="W9459" s="1">
        <v>45007.380555555559</v>
      </c>
      <c r="X9459" s="1">
        <v>45007.380555555559</v>
      </c>
      <c r="AC9459" t="s">
        <v>53</v>
      </c>
      <c r="AD9459">
        <v>2969773012</v>
      </c>
      <c r="AE9459" s="1">
        <v>43110.491666666669</v>
      </c>
      <c r="AF9459" t="s">
        <v>16825</v>
      </c>
      <c r="AG9459" t="s">
        <v>50965</v>
      </c>
      <c r="AH9459" t="s">
        <v>51</v>
      </c>
      <c r="AJ9459" t="s">
        <v>53</v>
      </c>
      <c r="AL9459" t="s">
        <v>68</v>
      </c>
      <c r="AO9459" t="s">
        <v>5443</v>
      </c>
      <c r="AP9459" s="1">
        <v>45461.387499999997</v>
      </c>
      <c r="AQ9459" s="1">
        <v>45455.400694444441</v>
      </c>
    </row>
    <row r="9460" spans="1:43" x14ac:dyDescent="0.35">
      <c r="A9460" t="s">
        <v>50966</v>
      </c>
      <c r="B9460" t="s">
        <v>34777</v>
      </c>
      <c r="C9460" t="s">
        <v>50967</v>
      </c>
      <c r="F9460" t="s">
        <v>50968</v>
      </c>
      <c r="H9460" t="s">
        <v>50966</v>
      </c>
      <c r="J9460" t="s">
        <v>50969</v>
      </c>
      <c r="K9460" t="s">
        <v>50970</v>
      </c>
      <c r="M9460" t="s">
        <v>753</v>
      </c>
      <c r="N9460" t="s">
        <v>798</v>
      </c>
      <c r="O9460">
        <v>79936</v>
      </c>
      <c r="P9460" t="s">
        <v>50</v>
      </c>
      <c r="U9460" s="1">
        <v>45007</v>
      </c>
      <c r="V9460" s="1">
        <v>45007</v>
      </c>
      <c r="W9460" s="1">
        <v>45007.709722222222</v>
      </c>
      <c r="X9460" s="1">
        <v>45007.709722222222</v>
      </c>
      <c r="AC9460" t="s">
        <v>51</v>
      </c>
      <c r="AD9460">
        <v>2972097677</v>
      </c>
      <c r="AE9460" s="1">
        <v>44775.534722222219</v>
      </c>
      <c r="AF9460" t="s">
        <v>50971</v>
      </c>
      <c r="AG9460" t="s">
        <v>50972</v>
      </c>
      <c r="AH9460" t="s">
        <v>51</v>
      </c>
      <c r="AJ9460" t="s">
        <v>53</v>
      </c>
      <c r="AL9460" t="s">
        <v>68</v>
      </c>
      <c r="AO9460" t="s">
        <v>5443</v>
      </c>
      <c r="AP9460" s="1">
        <v>45463.56527777778</v>
      </c>
      <c r="AQ9460" s="1">
        <v>45169.413194444445</v>
      </c>
    </row>
    <row r="9461" spans="1:43" x14ac:dyDescent="0.35">
      <c r="A9461" t="s">
        <v>50973</v>
      </c>
      <c r="B9461" t="s">
        <v>50974</v>
      </c>
      <c r="C9461" t="s">
        <v>27707</v>
      </c>
      <c r="F9461" t="s">
        <v>50975</v>
      </c>
      <c r="H9461" t="s">
        <v>50973</v>
      </c>
      <c r="J9461" t="s">
        <v>6387</v>
      </c>
      <c r="K9461" t="s">
        <v>50976</v>
      </c>
      <c r="M9461" t="s">
        <v>50977</v>
      </c>
      <c r="N9461" t="s">
        <v>15023</v>
      </c>
      <c r="O9461" s="2" t="s">
        <v>50978</v>
      </c>
      <c r="P9461" t="s">
        <v>50</v>
      </c>
      <c r="U9461" s="1">
        <v>45007</v>
      </c>
      <c r="V9461" s="1">
        <v>45007</v>
      </c>
      <c r="AC9461" t="s">
        <v>53</v>
      </c>
      <c r="AD9461">
        <v>2969484892</v>
      </c>
      <c r="AE9461" s="1">
        <v>37756</v>
      </c>
      <c r="AG9461" t="s">
        <v>50979</v>
      </c>
      <c r="AH9461" t="s">
        <v>51</v>
      </c>
      <c r="AJ9461" t="s">
        <v>53</v>
      </c>
      <c r="AO9461" t="s">
        <v>8142</v>
      </c>
    </row>
    <row r="9462" spans="1:43" x14ac:dyDescent="0.35">
      <c r="A9462" t="s">
        <v>50980</v>
      </c>
      <c r="B9462" t="s">
        <v>50981</v>
      </c>
      <c r="C9462" t="s">
        <v>3789</v>
      </c>
      <c r="F9462" t="s">
        <v>22824</v>
      </c>
      <c r="H9462" t="s">
        <v>41073</v>
      </c>
      <c r="J9462" t="s">
        <v>11720</v>
      </c>
      <c r="K9462" t="s">
        <v>11721</v>
      </c>
      <c r="M9462" t="s">
        <v>159</v>
      </c>
      <c r="N9462" t="s">
        <v>65</v>
      </c>
      <c r="O9462">
        <v>80906</v>
      </c>
      <c r="P9462" t="s">
        <v>50</v>
      </c>
      <c r="U9462" s="1">
        <v>45007</v>
      </c>
      <c r="V9462" s="1">
        <v>45007</v>
      </c>
      <c r="W9462" s="1">
        <v>45007.643055555556</v>
      </c>
      <c r="X9462" s="1">
        <v>45404.293749999997</v>
      </c>
      <c r="AC9462" t="s">
        <v>53</v>
      </c>
      <c r="AD9462">
        <v>2969472760</v>
      </c>
      <c r="AE9462" s="1">
        <v>36916.71597222222</v>
      </c>
      <c r="AF9462" t="s">
        <v>2522</v>
      </c>
      <c r="AG9462" t="s">
        <v>50982</v>
      </c>
      <c r="AH9462" t="s">
        <v>51</v>
      </c>
      <c r="AJ9462" t="s">
        <v>53</v>
      </c>
      <c r="AL9462" t="s">
        <v>78</v>
      </c>
      <c r="AO9462" t="s">
        <v>5443</v>
      </c>
      <c r="AP9462" s="1">
        <v>45014.729166666664</v>
      </c>
    </row>
    <row r="9463" spans="1:43" x14ac:dyDescent="0.35">
      <c r="A9463" t="s">
        <v>50983</v>
      </c>
      <c r="B9463" t="s">
        <v>21050</v>
      </c>
      <c r="C9463" t="s">
        <v>4589</v>
      </c>
      <c r="F9463" t="s">
        <v>50984</v>
      </c>
      <c r="H9463" t="s">
        <v>50983</v>
      </c>
      <c r="J9463" t="s">
        <v>26416</v>
      </c>
      <c r="K9463" t="s">
        <v>50985</v>
      </c>
      <c r="M9463" t="s">
        <v>7001</v>
      </c>
      <c r="N9463" t="s">
        <v>253</v>
      </c>
      <c r="O9463">
        <v>88316</v>
      </c>
      <c r="P9463" t="s">
        <v>50</v>
      </c>
      <c r="U9463" s="1">
        <v>45007</v>
      </c>
      <c r="V9463" s="1">
        <v>45007</v>
      </c>
      <c r="W9463" s="1">
        <v>45007.541666666664</v>
      </c>
      <c r="X9463" s="1">
        <v>45007.541666666664</v>
      </c>
      <c r="AC9463" t="s">
        <v>51</v>
      </c>
      <c r="AD9463">
        <v>2969513122</v>
      </c>
      <c r="AE9463" s="1">
        <v>38516.644444444442</v>
      </c>
      <c r="AF9463" t="s">
        <v>400</v>
      </c>
      <c r="AG9463" t="s">
        <v>50986</v>
      </c>
      <c r="AH9463" t="s">
        <v>51</v>
      </c>
      <c r="AJ9463" t="s">
        <v>53</v>
      </c>
      <c r="AL9463" t="s">
        <v>68</v>
      </c>
      <c r="AO9463" t="s">
        <v>5443</v>
      </c>
      <c r="AP9463" s="1">
        <v>45251.567361111112</v>
      </c>
      <c r="AQ9463" s="1">
        <v>45071.84652777778</v>
      </c>
    </row>
    <row r="9464" spans="1:43" x14ac:dyDescent="0.35">
      <c r="A9464" t="s">
        <v>50987</v>
      </c>
      <c r="B9464" t="s">
        <v>50988</v>
      </c>
      <c r="C9464" t="s">
        <v>16843</v>
      </c>
      <c r="F9464" t="s">
        <v>50989</v>
      </c>
      <c r="H9464" t="s">
        <v>50987</v>
      </c>
      <c r="J9464" t="s">
        <v>44118</v>
      </c>
      <c r="K9464" t="s">
        <v>49808</v>
      </c>
      <c r="M9464" t="s">
        <v>753</v>
      </c>
      <c r="N9464" t="s">
        <v>264</v>
      </c>
      <c r="O9464">
        <v>79936</v>
      </c>
      <c r="P9464" t="s">
        <v>50</v>
      </c>
      <c r="U9464" s="1">
        <v>45007</v>
      </c>
      <c r="V9464" s="1">
        <v>45007</v>
      </c>
      <c r="W9464" s="1">
        <v>45007.469444444447</v>
      </c>
      <c r="X9464" s="1">
        <v>45007.469444444447</v>
      </c>
      <c r="AC9464" t="s">
        <v>53</v>
      </c>
      <c r="AD9464">
        <v>2969661919</v>
      </c>
      <c r="AE9464" s="1">
        <v>42054.567361111112</v>
      </c>
      <c r="AF9464" t="s">
        <v>50990</v>
      </c>
      <c r="AG9464" t="s">
        <v>50991</v>
      </c>
      <c r="AH9464" t="s">
        <v>51</v>
      </c>
      <c r="AJ9464" t="s">
        <v>53</v>
      </c>
      <c r="AL9464" t="s">
        <v>68</v>
      </c>
      <c r="AO9464" t="s">
        <v>5443</v>
      </c>
      <c r="AP9464" s="1">
        <v>45476.706250000003</v>
      </c>
      <c r="AQ9464" s="1">
        <v>45476.574999999997</v>
      </c>
    </row>
    <row r="9465" spans="1:43" x14ac:dyDescent="0.35">
      <c r="A9465" t="s">
        <v>50992</v>
      </c>
      <c r="B9465" t="s">
        <v>15243</v>
      </c>
      <c r="C9465" t="s">
        <v>3349</v>
      </c>
      <c r="F9465" t="s">
        <v>50993</v>
      </c>
      <c r="H9465" t="s">
        <v>50992</v>
      </c>
      <c r="J9465" t="s">
        <v>50994</v>
      </c>
      <c r="K9465" t="s">
        <v>50995</v>
      </c>
      <c r="M9465" t="s">
        <v>753</v>
      </c>
      <c r="N9465" t="s">
        <v>798</v>
      </c>
      <c r="O9465">
        <v>79907</v>
      </c>
      <c r="P9465" t="s">
        <v>50</v>
      </c>
      <c r="U9465" s="1">
        <v>45007</v>
      </c>
      <c r="V9465" s="1">
        <v>45007</v>
      </c>
      <c r="W9465" s="1">
        <v>45007.598611111112</v>
      </c>
      <c r="X9465" s="1">
        <v>45007.598611111112</v>
      </c>
      <c r="AC9465" t="s">
        <v>51</v>
      </c>
      <c r="AD9465">
        <v>2972039731</v>
      </c>
      <c r="AE9465" s="1">
        <v>44519.684027777781</v>
      </c>
      <c r="AF9465" t="s">
        <v>50996</v>
      </c>
      <c r="AG9465" t="s">
        <v>50997</v>
      </c>
      <c r="AH9465" t="s">
        <v>51</v>
      </c>
      <c r="AJ9465" t="s">
        <v>53</v>
      </c>
      <c r="AL9465" t="s">
        <v>68</v>
      </c>
      <c r="AO9465" t="s">
        <v>5443</v>
      </c>
      <c r="AP9465" s="1">
        <v>45247.435416666667</v>
      </c>
      <c r="AQ9465" s="1">
        <v>45027.45</v>
      </c>
    </row>
    <row r="9466" spans="1:43" x14ac:dyDescent="0.35">
      <c r="A9466" t="s">
        <v>50998</v>
      </c>
      <c r="B9466" t="s">
        <v>8073</v>
      </c>
      <c r="C9466" t="s">
        <v>3418</v>
      </c>
      <c r="F9466" t="s">
        <v>50999</v>
      </c>
      <c r="H9466" t="s">
        <v>50998</v>
      </c>
      <c r="J9466" t="s">
        <v>51000</v>
      </c>
      <c r="K9466" t="s">
        <v>51001</v>
      </c>
      <c r="M9466" t="s">
        <v>2937</v>
      </c>
      <c r="N9466" t="s">
        <v>253</v>
      </c>
      <c r="O9466">
        <v>88021</v>
      </c>
      <c r="P9466" t="s">
        <v>50</v>
      </c>
      <c r="U9466" s="1">
        <v>45007</v>
      </c>
      <c r="V9466" s="1">
        <v>45007</v>
      </c>
      <c r="W9466" s="1">
        <v>45007.555555555555</v>
      </c>
      <c r="X9466" s="1">
        <v>45007.555555555555</v>
      </c>
      <c r="AC9466" t="s">
        <v>51</v>
      </c>
      <c r="AD9466">
        <v>2970008784</v>
      </c>
      <c r="AE9466" s="1">
        <v>44091.464583333334</v>
      </c>
      <c r="AF9466" t="s">
        <v>16394</v>
      </c>
      <c r="AG9466" t="s">
        <v>51002</v>
      </c>
      <c r="AH9466" t="s">
        <v>51</v>
      </c>
      <c r="AJ9466" t="s">
        <v>53</v>
      </c>
      <c r="AL9466" t="s">
        <v>68</v>
      </c>
      <c r="AO9466" t="s">
        <v>5443</v>
      </c>
      <c r="AP9466" s="1">
        <v>45019.566666666666</v>
      </c>
      <c r="AQ9466" s="1">
        <v>45019.568055555559</v>
      </c>
    </row>
    <row r="9467" spans="1:43" x14ac:dyDescent="0.35">
      <c r="A9467" t="s">
        <v>51003</v>
      </c>
      <c r="B9467" t="s">
        <v>45299</v>
      </c>
      <c r="C9467" t="s">
        <v>587</v>
      </c>
      <c r="F9467" t="s">
        <v>51004</v>
      </c>
      <c r="H9467" t="s">
        <v>51003</v>
      </c>
      <c r="J9467" t="s">
        <v>51005</v>
      </c>
      <c r="K9467" t="s">
        <v>51006</v>
      </c>
      <c r="M9467" t="s">
        <v>16146</v>
      </c>
      <c r="N9467" t="s">
        <v>65</v>
      </c>
      <c r="O9467">
        <v>81435</v>
      </c>
      <c r="P9467" t="s">
        <v>50</v>
      </c>
      <c r="U9467" s="1">
        <v>45007</v>
      </c>
      <c r="V9467" s="1">
        <v>45007</v>
      </c>
      <c r="W9467" s="1">
        <v>45007.468055555553</v>
      </c>
      <c r="X9467" s="1">
        <v>45007.468055555553</v>
      </c>
      <c r="AC9467" t="s">
        <v>53</v>
      </c>
      <c r="AD9467">
        <v>2969784513</v>
      </c>
      <c r="AE9467" s="1">
        <v>43179.306250000001</v>
      </c>
      <c r="AF9467" t="s">
        <v>51007</v>
      </c>
      <c r="AG9467" t="s">
        <v>51008</v>
      </c>
      <c r="AH9467" t="s">
        <v>51</v>
      </c>
      <c r="AJ9467" t="s">
        <v>53</v>
      </c>
      <c r="AL9467" t="s">
        <v>68</v>
      </c>
      <c r="AO9467" t="s">
        <v>5443</v>
      </c>
      <c r="AP9467" s="1">
        <v>45012.472222222219</v>
      </c>
      <c r="AQ9467" s="1">
        <v>45007.515277777777</v>
      </c>
    </row>
    <row r="9468" spans="1:43" x14ac:dyDescent="0.35">
      <c r="A9468" t="s">
        <v>51009</v>
      </c>
      <c r="B9468" t="s">
        <v>43172</v>
      </c>
      <c r="C9468" t="s">
        <v>7536</v>
      </c>
      <c r="F9468" t="s">
        <v>51010</v>
      </c>
      <c r="H9468" t="s">
        <v>51009</v>
      </c>
      <c r="J9468" t="s">
        <v>51011</v>
      </c>
      <c r="K9468" t="s">
        <v>51012</v>
      </c>
      <c r="M9468" t="s">
        <v>51013</v>
      </c>
      <c r="N9468" t="s">
        <v>4438</v>
      </c>
      <c r="O9468">
        <v>92660</v>
      </c>
      <c r="P9468" t="s">
        <v>50</v>
      </c>
      <c r="U9468" s="1">
        <v>45007</v>
      </c>
      <c r="V9468" s="1">
        <v>45007</v>
      </c>
      <c r="W9468" s="1">
        <v>45007.586111111108</v>
      </c>
      <c r="X9468" s="1">
        <v>45007.586111111108</v>
      </c>
      <c r="AC9468" t="s">
        <v>51</v>
      </c>
      <c r="AD9468">
        <v>2973310728</v>
      </c>
      <c r="AE9468" s="1">
        <v>45007.604861111111</v>
      </c>
      <c r="AF9468" t="s">
        <v>51014</v>
      </c>
      <c r="AG9468" t="s">
        <v>51015</v>
      </c>
      <c r="AH9468" t="s">
        <v>51</v>
      </c>
      <c r="AJ9468" t="s">
        <v>53</v>
      </c>
      <c r="AL9468" t="s">
        <v>68</v>
      </c>
      <c r="AO9468" t="s">
        <v>5443</v>
      </c>
      <c r="AP9468" s="1">
        <v>45007.617361111108</v>
      </c>
      <c r="AQ9468" s="1">
        <v>45007.617361111108</v>
      </c>
    </row>
    <row r="9469" spans="1:43" x14ac:dyDescent="0.35">
      <c r="A9469" t="s">
        <v>51016</v>
      </c>
      <c r="B9469" t="s">
        <v>3118</v>
      </c>
      <c r="C9469" t="s">
        <v>8287</v>
      </c>
      <c r="F9469" t="s">
        <v>51017</v>
      </c>
      <c r="H9469" t="s">
        <v>51016</v>
      </c>
      <c r="J9469" t="s">
        <v>6387</v>
      </c>
      <c r="K9469" t="s">
        <v>51018</v>
      </c>
      <c r="M9469" t="s">
        <v>51019</v>
      </c>
      <c r="N9469" t="s">
        <v>3849</v>
      </c>
      <c r="O9469">
        <v>61705</v>
      </c>
      <c r="P9469" t="s">
        <v>50</v>
      </c>
      <c r="U9469" s="1">
        <v>45007</v>
      </c>
      <c r="V9469" s="1">
        <v>45007</v>
      </c>
      <c r="AC9469" t="s">
        <v>53</v>
      </c>
      <c r="AD9469">
        <v>2969484892</v>
      </c>
      <c r="AE9469" s="1">
        <v>37756</v>
      </c>
      <c r="AG9469" t="s">
        <v>51020</v>
      </c>
      <c r="AH9469" t="s">
        <v>51</v>
      </c>
      <c r="AJ9469" t="s">
        <v>53</v>
      </c>
      <c r="AO9469" t="s">
        <v>8142</v>
      </c>
    </row>
    <row r="9470" spans="1:43" x14ac:dyDescent="0.35">
      <c r="A9470" t="s">
        <v>51021</v>
      </c>
      <c r="B9470" t="s">
        <v>51022</v>
      </c>
      <c r="C9470" t="s">
        <v>4686</v>
      </c>
      <c r="F9470">
        <f>1419-467-909</f>
        <v>43</v>
      </c>
      <c r="H9470" t="s">
        <v>51023</v>
      </c>
      <c r="I9470" t="s">
        <v>464</v>
      </c>
      <c r="J9470" t="s">
        <v>6387</v>
      </c>
      <c r="N9470" t="s">
        <v>17111</v>
      </c>
      <c r="O9470">
        <v>43102</v>
      </c>
      <c r="P9470" t="s">
        <v>50</v>
      </c>
      <c r="U9470" s="1">
        <v>45007</v>
      </c>
      <c r="V9470" s="1">
        <v>45007</v>
      </c>
      <c r="AC9470" t="s">
        <v>53</v>
      </c>
      <c r="AD9470">
        <v>2969484892</v>
      </c>
      <c r="AE9470" s="1">
        <v>37756</v>
      </c>
      <c r="AG9470" t="s">
        <v>51024</v>
      </c>
      <c r="AH9470" t="s">
        <v>51</v>
      </c>
      <c r="AJ9470" t="s">
        <v>53</v>
      </c>
      <c r="AO9470" t="s">
        <v>8142</v>
      </c>
    </row>
    <row r="9471" spans="1:43" x14ac:dyDescent="0.35">
      <c r="A9471" t="s">
        <v>51025</v>
      </c>
      <c r="B9471" t="s">
        <v>5170</v>
      </c>
      <c r="C9471" t="s">
        <v>3842</v>
      </c>
      <c r="F9471" t="s">
        <v>51026</v>
      </c>
      <c r="H9471" t="s">
        <v>51027</v>
      </c>
      <c r="J9471" t="s">
        <v>5239</v>
      </c>
      <c r="M9471" t="s">
        <v>51028</v>
      </c>
      <c r="N9471" t="s">
        <v>287</v>
      </c>
      <c r="O9471">
        <v>80550</v>
      </c>
      <c r="P9471" t="s">
        <v>50</v>
      </c>
      <c r="U9471" s="1">
        <v>45007</v>
      </c>
      <c r="V9471" s="1">
        <v>45007</v>
      </c>
      <c r="W9471" s="1">
        <v>45007.515277777777</v>
      </c>
      <c r="X9471" s="1">
        <v>45007.515277777777</v>
      </c>
      <c r="AC9471" t="s">
        <v>53</v>
      </c>
      <c r="AD9471">
        <v>2969475162</v>
      </c>
      <c r="AE9471" s="1">
        <v>37147</v>
      </c>
      <c r="AF9471" t="s">
        <v>5241</v>
      </c>
      <c r="AG9471" t="s">
        <v>51029</v>
      </c>
      <c r="AH9471" t="s">
        <v>51</v>
      </c>
      <c r="AJ9471" t="s">
        <v>53</v>
      </c>
      <c r="AL9471" t="s">
        <v>68</v>
      </c>
      <c r="AO9471" t="s">
        <v>5443</v>
      </c>
      <c r="AP9471" s="1">
        <v>45449.71875</v>
      </c>
    </row>
    <row r="9472" spans="1:43" x14ac:dyDescent="0.35">
      <c r="A9472" t="s">
        <v>51030</v>
      </c>
      <c r="B9472" t="s">
        <v>51031</v>
      </c>
      <c r="C9472" t="s">
        <v>51032</v>
      </c>
      <c r="F9472" t="s">
        <v>51033</v>
      </c>
      <c r="H9472" t="s">
        <v>51034</v>
      </c>
      <c r="J9472" t="s">
        <v>8109</v>
      </c>
      <c r="K9472" t="s">
        <v>51035</v>
      </c>
      <c r="M9472" t="s">
        <v>26531</v>
      </c>
      <c r="N9472" t="s">
        <v>1593</v>
      </c>
      <c r="O9472">
        <v>440015</v>
      </c>
      <c r="P9472" t="s">
        <v>50</v>
      </c>
      <c r="U9472" s="1">
        <v>45007</v>
      </c>
      <c r="V9472" s="1">
        <v>45007</v>
      </c>
      <c r="W9472" s="1">
        <v>45007.12222222222</v>
      </c>
      <c r="X9472" s="1">
        <v>45007.12222222222</v>
      </c>
      <c r="AC9472" t="s">
        <v>51</v>
      </c>
      <c r="AD9472">
        <v>2972161372</v>
      </c>
      <c r="AE9472" s="1">
        <v>44903.413888888892</v>
      </c>
      <c r="AG9472" t="s">
        <v>51036</v>
      </c>
      <c r="AH9472" t="s">
        <v>51</v>
      </c>
      <c r="AJ9472" t="s">
        <v>53</v>
      </c>
      <c r="AL9472" t="s">
        <v>78</v>
      </c>
      <c r="AO9472" t="s">
        <v>5443</v>
      </c>
      <c r="AP9472" s="1">
        <v>45007.120138888888</v>
      </c>
      <c r="AQ9472" s="1">
        <v>45003.620138888888</v>
      </c>
    </row>
    <row r="9473" spans="1:43" x14ac:dyDescent="0.35">
      <c r="A9473" t="s">
        <v>11925</v>
      </c>
      <c r="B9473" t="s">
        <v>11923</v>
      </c>
      <c r="C9473" t="s">
        <v>51037</v>
      </c>
      <c r="F9473" t="s">
        <v>51038</v>
      </c>
      <c r="H9473" t="s">
        <v>11925</v>
      </c>
      <c r="J9473" t="s">
        <v>51039</v>
      </c>
      <c r="K9473" t="s">
        <v>51040</v>
      </c>
      <c r="M9473" t="s">
        <v>51041</v>
      </c>
      <c r="N9473" t="s">
        <v>253</v>
      </c>
      <c r="O9473">
        <v>88063</v>
      </c>
      <c r="P9473" t="s">
        <v>50</v>
      </c>
      <c r="U9473" s="1">
        <v>45007</v>
      </c>
      <c r="V9473" s="1">
        <v>45007</v>
      </c>
      <c r="W9473" s="1">
        <v>45007.760416666664</v>
      </c>
      <c r="X9473" s="1">
        <v>45007.760416666664</v>
      </c>
      <c r="AC9473" t="s">
        <v>53</v>
      </c>
      <c r="AD9473">
        <v>2969505744</v>
      </c>
      <c r="AE9473" s="1">
        <v>38076.724305555559</v>
      </c>
      <c r="AF9473" t="s">
        <v>11929</v>
      </c>
      <c r="AG9473" t="s">
        <v>51042</v>
      </c>
      <c r="AH9473" t="s">
        <v>51</v>
      </c>
      <c r="AJ9473" t="s">
        <v>53</v>
      </c>
      <c r="AL9473" t="s">
        <v>68</v>
      </c>
      <c r="AO9473" t="s">
        <v>5443</v>
      </c>
      <c r="AP9473" s="1">
        <v>45015.474305555559</v>
      </c>
      <c r="AQ9473" s="1">
        <v>45015.464583333334</v>
      </c>
    </row>
    <row r="9474" spans="1:43" x14ac:dyDescent="0.35">
      <c r="A9474" t="s">
        <v>51043</v>
      </c>
      <c r="B9474" t="s">
        <v>51044</v>
      </c>
      <c r="C9474" t="s">
        <v>3596</v>
      </c>
      <c r="F9474" t="s">
        <v>51045</v>
      </c>
      <c r="H9474" t="s">
        <v>51046</v>
      </c>
      <c r="J9474" t="s">
        <v>51047</v>
      </c>
      <c r="K9474" t="s">
        <v>51048</v>
      </c>
      <c r="M9474" t="s">
        <v>2408</v>
      </c>
      <c r="N9474" t="s">
        <v>2409</v>
      </c>
      <c r="O9474">
        <v>85705</v>
      </c>
      <c r="P9474" t="s">
        <v>50</v>
      </c>
      <c r="U9474" s="1">
        <v>45007</v>
      </c>
      <c r="V9474" s="1">
        <v>45007</v>
      </c>
      <c r="W9474" s="1">
        <v>45007.625</v>
      </c>
      <c r="X9474" s="1">
        <v>45007.625</v>
      </c>
      <c r="AC9474" t="s">
        <v>53</v>
      </c>
      <c r="AD9474">
        <v>2970023448</v>
      </c>
      <c r="AE9474" s="1">
        <v>44152.416666666664</v>
      </c>
      <c r="AF9474" t="s">
        <v>51049</v>
      </c>
      <c r="AG9474" t="s">
        <v>51050</v>
      </c>
      <c r="AH9474" t="s">
        <v>51</v>
      </c>
      <c r="AJ9474" t="s">
        <v>53</v>
      </c>
      <c r="AL9474" t="s">
        <v>68</v>
      </c>
      <c r="AO9474" t="s">
        <v>5443</v>
      </c>
      <c r="AP9474" s="1">
        <v>45040.534722222219</v>
      </c>
    </row>
    <row r="9475" spans="1:43" x14ac:dyDescent="0.35">
      <c r="A9475" t="s">
        <v>51051</v>
      </c>
      <c r="B9475" t="s">
        <v>2339</v>
      </c>
      <c r="C9475" t="s">
        <v>1098</v>
      </c>
      <c r="F9475" t="s">
        <v>51052</v>
      </c>
      <c r="H9475" t="s">
        <v>51051</v>
      </c>
      <c r="J9475" t="s">
        <v>51053</v>
      </c>
      <c r="K9475" t="s">
        <v>51054</v>
      </c>
      <c r="M9475" t="s">
        <v>545</v>
      </c>
      <c r="N9475" t="s">
        <v>253</v>
      </c>
      <c r="O9475">
        <v>88012</v>
      </c>
      <c r="P9475" t="s">
        <v>50</v>
      </c>
      <c r="U9475" s="1">
        <v>45007</v>
      </c>
      <c r="V9475" s="1">
        <v>45007</v>
      </c>
      <c r="W9475" s="1">
        <v>45007.737500000003</v>
      </c>
      <c r="X9475" s="1">
        <v>45007.737500000003</v>
      </c>
      <c r="AC9475" t="s">
        <v>51</v>
      </c>
      <c r="AD9475">
        <v>2972407966</v>
      </c>
      <c r="AE9475" s="1">
        <v>44977.394444444442</v>
      </c>
      <c r="AF9475" t="s">
        <v>51055</v>
      </c>
      <c r="AG9475" t="s">
        <v>51056</v>
      </c>
      <c r="AH9475" t="s">
        <v>51</v>
      </c>
      <c r="AJ9475" t="s">
        <v>53</v>
      </c>
      <c r="AL9475" t="s">
        <v>68</v>
      </c>
      <c r="AO9475" t="s">
        <v>5443</v>
      </c>
      <c r="AP9475" s="1">
        <v>45008.430555555555</v>
      </c>
      <c r="AQ9475" s="1">
        <v>45008.402777777781</v>
      </c>
    </row>
    <row r="9476" spans="1:43" x14ac:dyDescent="0.35">
      <c r="A9476" t="s">
        <v>51057</v>
      </c>
      <c r="B9476" t="s">
        <v>51058</v>
      </c>
      <c r="C9476" t="s">
        <v>961</v>
      </c>
      <c r="F9476">
        <v>15057163288</v>
      </c>
      <c r="H9476" t="s">
        <v>51057</v>
      </c>
      <c r="J9476" t="s">
        <v>51059</v>
      </c>
      <c r="K9476" t="s">
        <v>51060</v>
      </c>
      <c r="M9476" t="s">
        <v>33689</v>
      </c>
      <c r="N9476" t="s">
        <v>398</v>
      </c>
      <c r="O9476">
        <v>87401</v>
      </c>
      <c r="P9476" t="s">
        <v>50</v>
      </c>
      <c r="U9476" s="1">
        <v>45007</v>
      </c>
      <c r="V9476" s="1">
        <v>45007</v>
      </c>
      <c r="W9476" s="1">
        <v>45007.771527777775</v>
      </c>
      <c r="X9476" s="1">
        <v>45007.771527777775</v>
      </c>
      <c r="AC9476" t="s">
        <v>53</v>
      </c>
      <c r="AD9476">
        <v>1000000001</v>
      </c>
      <c r="AE9476" s="1">
        <v>39973.351388888892</v>
      </c>
      <c r="AF9476" t="s">
        <v>3377</v>
      </c>
      <c r="AG9476" t="s">
        <v>51061</v>
      </c>
      <c r="AH9476" t="s">
        <v>51</v>
      </c>
      <c r="AJ9476" t="s">
        <v>53</v>
      </c>
      <c r="AL9476" t="s">
        <v>78</v>
      </c>
      <c r="AO9476" t="s">
        <v>5443</v>
      </c>
    </row>
    <row r="9477" spans="1:43" x14ac:dyDescent="0.35">
      <c r="A9477" t="s">
        <v>51062</v>
      </c>
      <c r="B9477" t="s">
        <v>51063</v>
      </c>
      <c r="C9477" t="s">
        <v>9884</v>
      </c>
      <c r="F9477" t="s">
        <v>51064</v>
      </c>
      <c r="H9477" t="s">
        <v>51062</v>
      </c>
      <c r="J9477" t="s">
        <v>31661</v>
      </c>
      <c r="K9477" t="s">
        <v>51065</v>
      </c>
      <c r="M9477" t="s">
        <v>51066</v>
      </c>
      <c r="N9477" t="s">
        <v>398</v>
      </c>
      <c r="O9477">
        <v>88005</v>
      </c>
      <c r="P9477" t="s">
        <v>50</v>
      </c>
      <c r="U9477" s="1">
        <v>45007</v>
      </c>
      <c r="V9477" s="1">
        <v>45007</v>
      </c>
      <c r="W9477" s="1">
        <v>45007.771527777775</v>
      </c>
      <c r="X9477" s="1">
        <v>45007.771527777775</v>
      </c>
      <c r="AC9477" t="s">
        <v>53</v>
      </c>
      <c r="AD9477">
        <v>1000000001</v>
      </c>
      <c r="AE9477" s="1">
        <v>39973.351388888892</v>
      </c>
      <c r="AF9477" t="s">
        <v>3377</v>
      </c>
      <c r="AG9477" t="s">
        <v>51067</v>
      </c>
      <c r="AH9477" t="s">
        <v>51</v>
      </c>
      <c r="AJ9477" t="s">
        <v>53</v>
      </c>
      <c r="AL9477" t="s">
        <v>78</v>
      </c>
      <c r="AO9477" t="s">
        <v>5443</v>
      </c>
    </row>
    <row r="9478" spans="1:43" x14ac:dyDescent="0.35">
      <c r="A9478" t="s">
        <v>51068</v>
      </c>
      <c r="B9478" t="s">
        <v>51069</v>
      </c>
      <c r="C9478" t="s">
        <v>218</v>
      </c>
      <c r="F9478">
        <v>19705317792</v>
      </c>
      <c r="H9478" t="s">
        <v>51068</v>
      </c>
      <c r="J9478" t="s">
        <v>51070</v>
      </c>
      <c r="K9478" t="s">
        <v>51071</v>
      </c>
      <c r="M9478" t="s">
        <v>51072</v>
      </c>
      <c r="N9478" t="s">
        <v>287</v>
      </c>
      <c r="O9478">
        <v>80478</v>
      </c>
      <c r="P9478" t="s">
        <v>50</v>
      </c>
      <c r="U9478" s="1">
        <v>45007</v>
      </c>
      <c r="V9478" s="1">
        <v>45007</v>
      </c>
      <c r="W9478" s="1">
        <v>45007.770138888889</v>
      </c>
      <c r="X9478" s="1">
        <v>45007.770138888889</v>
      </c>
      <c r="AC9478" t="s">
        <v>53</v>
      </c>
      <c r="AD9478">
        <v>1000000001</v>
      </c>
      <c r="AE9478" s="1">
        <v>39973.351388888892</v>
      </c>
      <c r="AF9478" t="s">
        <v>3377</v>
      </c>
      <c r="AG9478" t="s">
        <v>51073</v>
      </c>
      <c r="AH9478" t="s">
        <v>51</v>
      </c>
      <c r="AJ9478" t="s">
        <v>53</v>
      </c>
      <c r="AL9478" t="s">
        <v>78</v>
      </c>
      <c r="AO9478" t="s">
        <v>5443</v>
      </c>
      <c r="AP9478" s="1">
        <v>45034.353472222225</v>
      </c>
    </row>
    <row r="9479" spans="1:43" x14ac:dyDescent="0.35">
      <c r="A9479" t="s">
        <v>51074</v>
      </c>
      <c r="B9479" t="s">
        <v>51075</v>
      </c>
      <c r="C9479" t="s">
        <v>4597</v>
      </c>
      <c r="F9479">
        <v>17209389068</v>
      </c>
      <c r="H9479" t="s">
        <v>51074</v>
      </c>
      <c r="J9479" t="s">
        <v>51076</v>
      </c>
      <c r="K9479" t="s">
        <v>51077</v>
      </c>
      <c r="L9479" t="s">
        <v>51078</v>
      </c>
      <c r="M9479" t="s">
        <v>47891</v>
      </c>
      <c r="N9479" t="s">
        <v>287</v>
      </c>
      <c r="O9479">
        <v>80229</v>
      </c>
      <c r="P9479" t="s">
        <v>50</v>
      </c>
      <c r="U9479" s="1">
        <v>45007</v>
      </c>
      <c r="V9479" s="1">
        <v>45007</v>
      </c>
      <c r="W9479" s="1">
        <v>45007.76666666667</v>
      </c>
      <c r="X9479" s="1">
        <v>45007.76666666667</v>
      </c>
      <c r="AC9479" t="s">
        <v>53</v>
      </c>
      <c r="AD9479">
        <v>1000000001</v>
      </c>
      <c r="AE9479" s="1">
        <v>39973.351388888892</v>
      </c>
      <c r="AF9479" t="s">
        <v>3377</v>
      </c>
      <c r="AG9479" t="s">
        <v>51079</v>
      </c>
      <c r="AH9479" t="s">
        <v>51</v>
      </c>
      <c r="AJ9479" t="s">
        <v>53</v>
      </c>
      <c r="AL9479" t="s">
        <v>78</v>
      </c>
      <c r="AO9479" t="s">
        <v>5443</v>
      </c>
    </row>
    <row r="9480" spans="1:43" x14ac:dyDescent="0.35">
      <c r="A9480" t="s">
        <v>51080</v>
      </c>
      <c r="B9480" t="s">
        <v>51081</v>
      </c>
      <c r="C9480" t="s">
        <v>5032</v>
      </c>
      <c r="F9480" t="s">
        <v>51082</v>
      </c>
      <c r="H9480" t="s">
        <v>51080</v>
      </c>
      <c r="J9480" t="s">
        <v>27221</v>
      </c>
      <c r="N9480" t="s">
        <v>287</v>
      </c>
      <c r="O9480">
        <v>81141</v>
      </c>
      <c r="P9480" t="s">
        <v>50</v>
      </c>
      <c r="U9480" s="1">
        <v>45007</v>
      </c>
      <c r="V9480" s="1">
        <v>45007</v>
      </c>
      <c r="W9480" s="1">
        <v>45007.490277777775</v>
      </c>
      <c r="X9480" s="1">
        <v>45007.490277777775</v>
      </c>
      <c r="AC9480" t="s">
        <v>53</v>
      </c>
      <c r="AD9480">
        <v>1000000001</v>
      </c>
      <c r="AE9480" s="1">
        <v>39973.351388888892</v>
      </c>
      <c r="AF9480" t="s">
        <v>3377</v>
      </c>
      <c r="AG9480" t="s">
        <v>51083</v>
      </c>
      <c r="AH9480" t="s">
        <v>51</v>
      </c>
      <c r="AJ9480" t="s">
        <v>53</v>
      </c>
      <c r="AL9480" t="s">
        <v>78</v>
      </c>
      <c r="AO9480" t="s">
        <v>8142</v>
      </c>
    </row>
    <row r="9481" spans="1:43" x14ac:dyDescent="0.35">
      <c r="A9481" t="s">
        <v>51084</v>
      </c>
      <c r="B9481" t="s">
        <v>51085</v>
      </c>
      <c r="C9481" t="s">
        <v>51086</v>
      </c>
      <c r="F9481" t="s">
        <v>51087</v>
      </c>
      <c r="H9481" t="s">
        <v>51084</v>
      </c>
      <c r="J9481" t="s">
        <v>51088</v>
      </c>
      <c r="K9481" t="s">
        <v>51089</v>
      </c>
      <c r="M9481" t="s">
        <v>41842</v>
      </c>
      <c r="N9481" t="s">
        <v>65</v>
      </c>
      <c r="O9481">
        <v>81647</v>
      </c>
      <c r="P9481" t="s">
        <v>50</v>
      </c>
      <c r="U9481" s="1">
        <v>45007</v>
      </c>
      <c r="V9481" s="1">
        <v>45007</v>
      </c>
      <c r="W9481" s="1">
        <v>45007.409722222219</v>
      </c>
      <c r="X9481" s="1">
        <v>45007.409722222219</v>
      </c>
      <c r="AC9481" t="s">
        <v>51</v>
      </c>
      <c r="AD9481">
        <v>1000000001</v>
      </c>
      <c r="AE9481" s="1">
        <v>39973.351388888892</v>
      </c>
      <c r="AF9481" t="s">
        <v>3377</v>
      </c>
      <c r="AG9481" t="s">
        <v>51090</v>
      </c>
      <c r="AH9481" t="s">
        <v>51</v>
      </c>
      <c r="AJ9481" t="s">
        <v>53</v>
      </c>
      <c r="AL9481" t="s">
        <v>78</v>
      </c>
      <c r="AO9481" t="s">
        <v>5443</v>
      </c>
      <c r="AP9481" s="1">
        <v>45019.40902777778</v>
      </c>
    </row>
    <row r="9482" spans="1:43" x14ac:dyDescent="0.35">
      <c r="A9482" t="s">
        <v>51091</v>
      </c>
      <c r="B9482" t="s">
        <v>51092</v>
      </c>
      <c r="C9482" t="s">
        <v>37510</v>
      </c>
      <c r="F9482" t="s">
        <v>51093</v>
      </c>
      <c r="H9482" t="s">
        <v>51091</v>
      </c>
      <c r="J9482" t="s">
        <v>36443</v>
      </c>
      <c r="K9482" t="s">
        <v>51094</v>
      </c>
      <c r="M9482" t="s">
        <v>1532</v>
      </c>
      <c r="N9482" t="s">
        <v>22973</v>
      </c>
      <c r="O9482" t="s">
        <v>51095</v>
      </c>
      <c r="P9482" t="s">
        <v>51096</v>
      </c>
      <c r="U9482" s="1">
        <v>45007</v>
      </c>
      <c r="V9482" s="1">
        <v>45007</v>
      </c>
      <c r="AC9482" t="s">
        <v>53</v>
      </c>
      <c r="AD9482">
        <v>2969479704</v>
      </c>
      <c r="AE9482" s="1">
        <v>37406</v>
      </c>
      <c r="AG9482" t="s">
        <v>51097</v>
      </c>
      <c r="AH9482" t="s">
        <v>51</v>
      </c>
      <c r="AJ9482" t="s">
        <v>53</v>
      </c>
      <c r="AO9482" t="s">
        <v>8142</v>
      </c>
    </row>
    <row r="9483" spans="1:43" x14ac:dyDescent="0.35">
      <c r="A9483" t="s">
        <v>51098</v>
      </c>
      <c r="B9483" t="s">
        <v>747</v>
      </c>
      <c r="C9483" t="s">
        <v>1602</v>
      </c>
      <c r="F9483" t="s">
        <v>51099</v>
      </c>
      <c r="H9483" t="s">
        <v>51098</v>
      </c>
      <c r="J9483" t="s">
        <v>47783</v>
      </c>
      <c r="K9483" t="s">
        <v>51100</v>
      </c>
      <c r="M9483" t="s">
        <v>3554</v>
      </c>
      <c r="N9483" t="s">
        <v>798</v>
      </c>
      <c r="O9483">
        <v>78744</v>
      </c>
      <c r="P9483" t="s">
        <v>50</v>
      </c>
      <c r="U9483" s="1">
        <v>45007</v>
      </c>
      <c r="V9483" s="1">
        <v>45007</v>
      </c>
      <c r="W9483" s="1">
        <v>45007.706944444442</v>
      </c>
      <c r="X9483" s="1">
        <v>45007.706944444442</v>
      </c>
      <c r="AC9483" t="s">
        <v>51</v>
      </c>
      <c r="AD9483">
        <v>2969474491</v>
      </c>
      <c r="AE9483" s="1">
        <v>37104</v>
      </c>
      <c r="AF9483" t="s">
        <v>47785</v>
      </c>
      <c r="AG9483" t="s">
        <v>51101</v>
      </c>
      <c r="AH9483" t="s">
        <v>51</v>
      </c>
      <c r="AJ9483" t="s">
        <v>53</v>
      </c>
      <c r="AL9483" t="s">
        <v>68</v>
      </c>
      <c r="AO9483" t="s">
        <v>5443</v>
      </c>
      <c r="AP9483" s="1">
        <v>45084.442361111112</v>
      </c>
      <c r="AQ9483" s="1">
        <v>45007.72152777778</v>
      </c>
    </row>
    <row r="9484" spans="1:43" x14ac:dyDescent="0.35">
      <c r="A9484" t="s">
        <v>51102</v>
      </c>
      <c r="B9484" t="s">
        <v>20711</v>
      </c>
      <c r="C9484" t="s">
        <v>31658</v>
      </c>
      <c r="F9484" t="s">
        <v>51103</v>
      </c>
      <c r="H9484" t="s">
        <v>51104</v>
      </c>
      <c r="J9484" t="s">
        <v>51105</v>
      </c>
      <c r="K9484" t="s">
        <v>51106</v>
      </c>
      <c r="M9484" t="s">
        <v>26320</v>
      </c>
      <c r="N9484" t="s">
        <v>287</v>
      </c>
      <c r="O9484">
        <v>80904</v>
      </c>
      <c r="P9484" t="s">
        <v>50</v>
      </c>
      <c r="U9484" s="1">
        <v>45007</v>
      </c>
      <c r="V9484" s="1">
        <v>45007</v>
      </c>
      <c r="W9484" s="1">
        <v>45007.890972222223</v>
      </c>
      <c r="X9484" s="1">
        <v>45007.890972222223</v>
      </c>
      <c r="AC9484" t="s">
        <v>53</v>
      </c>
      <c r="AD9484">
        <v>1000000001</v>
      </c>
      <c r="AE9484" s="1">
        <v>39973.351388888892</v>
      </c>
      <c r="AF9484" t="s">
        <v>3377</v>
      </c>
      <c r="AG9484" t="s">
        <v>51107</v>
      </c>
      <c r="AH9484" t="s">
        <v>51</v>
      </c>
      <c r="AJ9484" t="s">
        <v>53</v>
      </c>
      <c r="AL9484" t="s">
        <v>78</v>
      </c>
      <c r="AO9484" t="s">
        <v>8142</v>
      </c>
      <c r="AP9484" s="1">
        <v>45011.781944444447</v>
      </c>
    </row>
    <row r="9485" spans="1:43" x14ac:dyDescent="0.35">
      <c r="A9485" t="s">
        <v>51108</v>
      </c>
      <c r="B9485" t="s">
        <v>10990</v>
      </c>
      <c r="C9485" t="s">
        <v>98</v>
      </c>
      <c r="F9485" t="s">
        <v>51109</v>
      </c>
      <c r="H9485" t="s">
        <v>51108</v>
      </c>
      <c r="J9485" t="s">
        <v>35135</v>
      </c>
      <c r="P9485" t="s">
        <v>50</v>
      </c>
      <c r="U9485" s="1">
        <v>45007</v>
      </c>
      <c r="V9485" s="1">
        <v>45007</v>
      </c>
      <c r="W9485" s="1">
        <v>45007.851388888892</v>
      </c>
      <c r="X9485" s="1">
        <v>45007.851388888892</v>
      </c>
      <c r="AC9485" t="s">
        <v>53</v>
      </c>
      <c r="AD9485">
        <v>1000000001</v>
      </c>
      <c r="AE9485" s="1">
        <v>39973.351388888892</v>
      </c>
      <c r="AF9485" t="s">
        <v>3377</v>
      </c>
      <c r="AG9485" t="s">
        <v>51110</v>
      </c>
      <c r="AH9485" t="s">
        <v>51</v>
      </c>
      <c r="AJ9485" t="s">
        <v>53</v>
      </c>
      <c r="AL9485" t="s">
        <v>78</v>
      </c>
      <c r="AO9485" t="s">
        <v>5443</v>
      </c>
      <c r="AP9485" s="1">
        <v>45007.849305555559</v>
      </c>
    </row>
    <row r="9486" spans="1:43" x14ac:dyDescent="0.35">
      <c r="A9486" t="s">
        <v>51111</v>
      </c>
      <c r="B9486" t="s">
        <v>51112</v>
      </c>
      <c r="C9486" t="s">
        <v>17658</v>
      </c>
      <c r="F9486">
        <v>19703965665</v>
      </c>
      <c r="H9486" t="s">
        <v>51111</v>
      </c>
      <c r="J9486" t="s">
        <v>51113</v>
      </c>
      <c r="K9486" t="s">
        <v>51114</v>
      </c>
      <c r="M9486" t="s">
        <v>51115</v>
      </c>
      <c r="N9486" t="s">
        <v>287</v>
      </c>
      <c r="O9486">
        <v>80634</v>
      </c>
      <c r="P9486" t="s">
        <v>50</v>
      </c>
      <c r="U9486" s="1">
        <v>45007</v>
      </c>
      <c r="V9486" s="1">
        <v>45007</v>
      </c>
      <c r="W9486" s="1">
        <v>45007.772916666669</v>
      </c>
      <c r="X9486" s="1">
        <v>45007.772916666669</v>
      </c>
      <c r="AC9486" t="s">
        <v>53</v>
      </c>
      <c r="AD9486">
        <v>1000000001</v>
      </c>
      <c r="AE9486" s="1">
        <v>39973.351388888892</v>
      </c>
      <c r="AF9486" t="s">
        <v>3377</v>
      </c>
      <c r="AG9486" t="s">
        <v>51116</v>
      </c>
      <c r="AH9486" t="s">
        <v>51</v>
      </c>
      <c r="AJ9486" t="s">
        <v>53</v>
      </c>
      <c r="AL9486" t="s">
        <v>78</v>
      </c>
      <c r="AO9486" t="s">
        <v>5443</v>
      </c>
    </row>
    <row r="9487" spans="1:43" x14ac:dyDescent="0.35">
      <c r="A9487" t="s">
        <v>51117</v>
      </c>
      <c r="B9487" t="s">
        <v>51118</v>
      </c>
      <c r="C9487" t="s">
        <v>1608</v>
      </c>
      <c r="H9487" t="s">
        <v>51117</v>
      </c>
      <c r="J9487" t="s">
        <v>51119</v>
      </c>
      <c r="K9487" t="s">
        <v>51120</v>
      </c>
      <c r="M9487" t="s">
        <v>51121</v>
      </c>
      <c r="N9487" t="s">
        <v>398</v>
      </c>
      <c r="O9487">
        <v>88252</v>
      </c>
      <c r="P9487" t="s">
        <v>50</v>
      </c>
      <c r="U9487" s="1">
        <v>45007</v>
      </c>
      <c r="V9487" s="1">
        <v>45007</v>
      </c>
      <c r="W9487" s="1">
        <v>45007.772222222222</v>
      </c>
      <c r="X9487" s="1">
        <v>45007.772222222222</v>
      </c>
      <c r="AC9487" t="s">
        <v>53</v>
      </c>
      <c r="AD9487">
        <v>1000000001</v>
      </c>
      <c r="AE9487" s="1">
        <v>39973.351388888892</v>
      </c>
      <c r="AF9487" t="s">
        <v>3377</v>
      </c>
      <c r="AG9487" t="s">
        <v>51122</v>
      </c>
      <c r="AH9487" t="s">
        <v>51</v>
      </c>
      <c r="AJ9487" t="s">
        <v>53</v>
      </c>
      <c r="AL9487" t="s">
        <v>78</v>
      </c>
      <c r="AO9487" t="s">
        <v>5443</v>
      </c>
      <c r="AP9487" s="1">
        <v>45467.303472222222</v>
      </c>
    </row>
    <row r="9488" spans="1:43" x14ac:dyDescent="0.35">
      <c r="A9488" t="s">
        <v>51123</v>
      </c>
      <c r="B9488" t="s">
        <v>51124</v>
      </c>
      <c r="C9488" t="s">
        <v>11825</v>
      </c>
      <c r="F9488" t="s">
        <v>51125</v>
      </c>
      <c r="H9488" t="s">
        <v>51123</v>
      </c>
      <c r="J9488" t="s">
        <v>51126</v>
      </c>
      <c r="K9488" t="s">
        <v>51127</v>
      </c>
      <c r="M9488" t="s">
        <v>137</v>
      </c>
      <c r="N9488" t="s">
        <v>65</v>
      </c>
      <c r="O9488">
        <v>80216</v>
      </c>
      <c r="P9488" t="s">
        <v>50</v>
      </c>
      <c r="U9488" s="1">
        <v>45007</v>
      </c>
      <c r="V9488" s="1">
        <v>45007</v>
      </c>
      <c r="AC9488" t="s">
        <v>51</v>
      </c>
      <c r="AG9488" t="s">
        <v>51128</v>
      </c>
      <c r="AH9488" t="s">
        <v>51</v>
      </c>
      <c r="AJ9488" t="s">
        <v>53</v>
      </c>
      <c r="AO9488" t="s">
        <v>5443</v>
      </c>
    </row>
    <row r="9489" spans="1:43" x14ac:dyDescent="0.35">
      <c r="A9489" t="s">
        <v>51129</v>
      </c>
      <c r="B9489" t="s">
        <v>6118</v>
      </c>
      <c r="C9489" t="s">
        <v>3185</v>
      </c>
      <c r="F9489" t="s">
        <v>51130</v>
      </c>
      <c r="H9489" t="s">
        <v>51129</v>
      </c>
      <c r="J9489" t="s">
        <v>51131</v>
      </c>
      <c r="N9489" t="s">
        <v>287</v>
      </c>
      <c r="O9489">
        <v>80922</v>
      </c>
      <c r="P9489" t="s">
        <v>50</v>
      </c>
      <c r="U9489" s="1">
        <v>45007</v>
      </c>
      <c r="V9489" s="1">
        <v>45007</v>
      </c>
      <c r="W9489" s="1">
        <v>45007.488194444442</v>
      </c>
      <c r="X9489" s="1">
        <v>45007.488194444442</v>
      </c>
      <c r="AC9489" t="s">
        <v>53</v>
      </c>
      <c r="AD9489">
        <v>1000000001</v>
      </c>
      <c r="AE9489" s="1">
        <v>39973.351388888892</v>
      </c>
      <c r="AF9489" t="s">
        <v>3377</v>
      </c>
      <c r="AG9489" t="s">
        <v>51132</v>
      </c>
      <c r="AH9489" t="s">
        <v>51</v>
      </c>
      <c r="AJ9489" t="s">
        <v>53</v>
      </c>
      <c r="AL9489" t="s">
        <v>78</v>
      </c>
      <c r="AO9489" t="s">
        <v>8142</v>
      </c>
    </row>
    <row r="9490" spans="1:43" x14ac:dyDescent="0.35">
      <c r="A9490" t="s">
        <v>51133</v>
      </c>
      <c r="B9490" t="s">
        <v>39064</v>
      </c>
      <c r="C9490" t="s">
        <v>5841</v>
      </c>
      <c r="D9490" t="s">
        <v>302</v>
      </c>
      <c r="F9490" t="s">
        <v>51134</v>
      </c>
      <c r="H9490" t="s">
        <v>51135</v>
      </c>
      <c r="J9490" t="s">
        <v>51136</v>
      </c>
      <c r="P9490" t="s">
        <v>50</v>
      </c>
      <c r="U9490" s="1">
        <v>45007</v>
      </c>
      <c r="V9490" s="1">
        <v>45007</v>
      </c>
      <c r="W9490" s="1">
        <v>45007.616666666669</v>
      </c>
      <c r="X9490" s="1">
        <v>45007.616666666669</v>
      </c>
      <c r="AC9490" t="s">
        <v>53</v>
      </c>
      <c r="AD9490">
        <v>2969584761</v>
      </c>
      <c r="AE9490" s="1">
        <v>41288.714583333334</v>
      </c>
      <c r="AF9490" t="s">
        <v>7145</v>
      </c>
      <c r="AG9490" t="s">
        <v>51137</v>
      </c>
      <c r="AH9490" t="s">
        <v>51</v>
      </c>
      <c r="AJ9490" t="s">
        <v>53</v>
      </c>
      <c r="AL9490" t="s">
        <v>68</v>
      </c>
      <c r="AO9490" t="s">
        <v>5443</v>
      </c>
      <c r="AP9490" s="1">
        <v>45007.615277777775</v>
      </c>
    </row>
    <row r="9491" spans="1:43" x14ac:dyDescent="0.35">
      <c r="A9491" t="s">
        <v>51138</v>
      </c>
      <c r="B9491" t="s">
        <v>51139</v>
      </c>
      <c r="C9491" t="s">
        <v>758</v>
      </c>
      <c r="H9491" t="s">
        <v>51138</v>
      </c>
      <c r="J9491" t="s">
        <v>13744</v>
      </c>
      <c r="K9491" t="s">
        <v>273</v>
      </c>
      <c r="M9491" t="s">
        <v>274</v>
      </c>
      <c r="N9491" t="s">
        <v>275</v>
      </c>
      <c r="O9491">
        <v>27612</v>
      </c>
      <c r="P9491" t="s">
        <v>50</v>
      </c>
      <c r="U9491" s="1">
        <v>45007</v>
      </c>
      <c r="V9491" s="1">
        <v>45007</v>
      </c>
      <c r="AC9491" t="s">
        <v>53</v>
      </c>
      <c r="AD9491">
        <v>2969474461</v>
      </c>
      <c r="AE9491" s="1">
        <v>37104.381944444445</v>
      </c>
      <c r="AG9491" t="s">
        <v>51140</v>
      </c>
      <c r="AH9491" t="s">
        <v>51</v>
      </c>
      <c r="AJ9491" t="s">
        <v>53</v>
      </c>
      <c r="AO9491" t="s">
        <v>8142</v>
      </c>
    </row>
    <row r="9492" spans="1:43" x14ac:dyDescent="0.35">
      <c r="A9492" t="s">
        <v>51141</v>
      </c>
      <c r="B9492" t="s">
        <v>3833</v>
      </c>
      <c r="C9492" t="s">
        <v>2402</v>
      </c>
      <c r="F9492" t="s">
        <v>51142</v>
      </c>
      <c r="H9492" t="s">
        <v>51143</v>
      </c>
      <c r="J9492" t="s">
        <v>6387</v>
      </c>
      <c r="K9492" t="s">
        <v>13097</v>
      </c>
      <c r="M9492" t="s">
        <v>5488</v>
      </c>
      <c r="N9492" t="s">
        <v>1515</v>
      </c>
      <c r="O9492" t="s">
        <v>13098</v>
      </c>
      <c r="P9492" t="s">
        <v>50</v>
      </c>
      <c r="U9492" s="1">
        <v>45007</v>
      </c>
      <c r="V9492" s="1">
        <v>45007</v>
      </c>
      <c r="AC9492" t="s">
        <v>53</v>
      </c>
      <c r="AD9492">
        <v>2969484892</v>
      </c>
      <c r="AE9492" s="1">
        <v>37756</v>
      </c>
      <c r="AG9492" t="s">
        <v>51144</v>
      </c>
      <c r="AH9492" t="s">
        <v>51</v>
      </c>
      <c r="AJ9492" t="s">
        <v>53</v>
      </c>
      <c r="AO9492" t="s">
        <v>8142</v>
      </c>
    </row>
    <row r="9493" spans="1:43" x14ac:dyDescent="0.35">
      <c r="A9493" t="s">
        <v>51145</v>
      </c>
      <c r="B9493" t="s">
        <v>51146</v>
      </c>
      <c r="C9493" t="s">
        <v>5446</v>
      </c>
      <c r="F9493">
        <v>17205185557</v>
      </c>
      <c r="H9493" t="s">
        <v>51145</v>
      </c>
      <c r="J9493" t="s">
        <v>51147</v>
      </c>
      <c r="K9493" t="s">
        <v>51148</v>
      </c>
      <c r="M9493" t="s">
        <v>137</v>
      </c>
      <c r="N9493" t="s">
        <v>287</v>
      </c>
      <c r="O9493">
        <v>80229</v>
      </c>
      <c r="P9493" t="s">
        <v>50</v>
      </c>
      <c r="U9493" s="1">
        <v>45007</v>
      </c>
      <c r="V9493" s="1">
        <v>45007</v>
      </c>
      <c r="W9493" s="1">
        <v>45007.772916666669</v>
      </c>
      <c r="X9493" s="1">
        <v>45007.772916666669</v>
      </c>
      <c r="AC9493" t="s">
        <v>53</v>
      </c>
      <c r="AD9493">
        <v>1000000001</v>
      </c>
      <c r="AE9493" s="1">
        <v>39973.351388888892</v>
      </c>
      <c r="AF9493" t="s">
        <v>3377</v>
      </c>
      <c r="AG9493" t="s">
        <v>51149</v>
      </c>
      <c r="AH9493" t="s">
        <v>51</v>
      </c>
      <c r="AJ9493" t="s">
        <v>53</v>
      </c>
      <c r="AL9493" t="s">
        <v>78</v>
      </c>
      <c r="AO9493" t="s">
        <v>5443</v>
      </c>
    </row>
    <row r="9494" spans="1:43" x14ac:dyDescent="0.35">
      <c r="A9494" t="s">
        <v>51150</v>
      </c>
      <c r="B9494" t="s">
        <v>1817</v>
      </c>
      <c r="C9494" t="s">
        <v>375</v>
      </c>
      <c r="F9494" t="s">
        <v>47</v>
      </c>
      <c r="H9494" t="s">
        <v>51151</v>
      </c>
      <c r="I9494" t="s">
        <v>179</v>
      </c>
      <c r="J9494" t="s">
        <v>49</v>
      </c>
      <c r="P9494" t="s">
        <v>50</v>
      </c>
      <c r="U9494" s="1">
        <v>45007.631944444445</v>
      </c>
      <c r="V9494" s="1">
        <v>45007.631944444445</v>
      </c>
      <c r="W9494" s="1">
        <v>45289.411805555559</v>
      </c>
      <c r="X9494" s="1">
        <v>45289.411805555559</v>
      </c>
      <c r="AC9494" t="s">
        <v>53</v>
      </c>
      <c r="AD9494">
        <v>1000000000</v>
      </c>
      <c r="AE9494" s="1">
        <v>37295</v>
      </c>
      <c r="AG9494" t="s">
        <v>51152</v>
      </c>
      <c r="AH9494" t="s">
        <v>53</v>
      </c>
      <c r="AJ9494" t="s">
        <v>53</v>
      </c>
      <c r="AK9494" t="s">
        <v>13346</v>
      </c>
      <c r="AO9494" t="s">
        <v>54</v>
      </c>
    </row>
    <row r="9495" spans="1:43" x14ac:dyDescent="0.35">
      <c r="A9495" t="s">
        <v>51153</v>
      </c>
      <c r="B9495" t="s">
        <v>25531</v>
      </c>
      <c r="C9495" t="s">
        <v>481</v>
      </c>
      <c r="F9495" t="s">
        <v>51154</v>
      </c>
      <c r="H9495" t="s">
        <v>51155</v>
      </c>
      <c r="I9495" t="s">
        <v>200</v>
      </c>
      <c r="J9495" t="s">
        <v>5239</v>
      </c>
      <c r="M9495" t="s">
        <v>51156</v>
      </c>
      <c r="N9495" t="s">
        <v>287</v>
      </c>
      <c r="O9495">
        <v>80549</v>
      </c>
      <c r="P9495" t="s">
        <v>50</v>
      </c>
      <c r="U9495" s="1">
        <v>45007.670138888891</v>
      </c>
      <c r="V9495" s="1">
        <v>45007.670138888891</v>
      </c>
      <c r="AC9495" t="s">
        <v>51</v>
      </c>
      <c r="AD9495">
        <v>2969475162</v>
      </c>
      <c r="AE9495" s="1">
        <v>37147</v>
      </c>
      <c r="AG9495" t="s">
        <v>51157</v>
      </c>
      <c r="AH9495" t="s">
        <v>53</v>
      </c>
      <c r="AJ9495" t="s">
        <v>53</v>
      </c>
      <c r="AK9495" t="s">
        <v>13346</v>
      </c>
      <c r="AO9495" t="s">
        <v>54</v>
      </c>
    </row>
    <row r="9496" spans="1:43" x14ac:dyDescent="0.35">
      <c r="A9496" t="s">
        <v>51158</v>
      </c>
      <c r="B9496" t="s">
        <v>51159</v>
      </c>
      <c r="C9496" t="s">
        <v>894</v>
      </c>
      <c r="F9496" t="s">
        <v>51160</v>
      </c>
      <c r="H9496" t="s">
        <v>51158</v>
      </c>
      <c r="J9496" t="s">
        <v>28258</v>
      </c>
      <c r="K9496" t="s">
        <v>51161</v>
      </c>
      <c r="M9496" t="s">
        <v>15195</v>
      </c>
      <c r="N9496" t="s">
        <v>10540</v>
      </c>
      <c r="O9496">
        <v>38109</v>
      </c>
      <c r="P9496" t="s">
        <v>50</v>
      </c>
      <c r="U9496" s="1">
        <v>45008</v>
      </c>
      <c r="V9496" s="1">
        <v>45008</v>
      </c>
      <c r="AC9496" t="s">
        <v>53</v>
      </c>
      <c r="AD9496">
        <v>2969476832</v>
      </c>
      <c r="AE9496" s="1">
        <v>37243</v>
      </c>
      <c r="AG9496" t="s">
        <v>51162</v>
      </c>
      <c r="AH9496" t="s">
        <v>51</v>
      </c>
      <c r="AJ9496" t="s">
        <v>53</v>
      </c>
      <c r="AO9496" t="s">
        <v>8142</v>
      </c>
    </row>
    <row r="9497" spans="1:43" x14ac:dyDescent="0.35">
      <c r="A9497" t="s">
        <v>51163</v>
      </c>
      <c r="B9497" t="s">
        <v>22366</v>
      </c>
      <c r="C9497" t="s">
        <v>7087</v>
      </c>
      <c r="F9497" t="s">
        <v>51164</v>
      </c>
      <c r="H9497" t="s">
        <v>51163</v>
      </c>
      <c r="J9497" t="s">
        <v>41841</v>
      </c>
      <c r="K9497" t="s">
        <v>51165</v>
      </c>
      <c r="M9497" t="s">
        <v>41842</v>
      </c>
      <c r="N9497" t="s">
        <v>65</v>
      </c>
      <c r="O9497">
        <v>81647</v>
      </c>
      <c r="P9497" t="s">
        <v>50</v>
      </c>
      <c r="U9497" s="1">
        <v>45008</v>
      </c>
      <c r="V9497" s="1">
        <v>45008</v>
      </c>
      <c r="W9497" s="1">
        <v>45008.731944444444</v>
      </c>
      <c r="X9497" s="1">
        <v>45008.731944444444</v>
      </c>
      <c r="AC9497" t="s">
        <v>53</v>
      </c>
      <c r="AD9497">
        <v>2969871269</v>
      </c>
      <c r="AE9497" s="1">
        <v>43521.487500000003</v>
      </c>
      <c r="AF9497" t="s">
        <v>41843</v>
      </c>
      <c r="AG9497" t="s">
        <v>51166</v>
      </c>
      <c r="AH9497" t="s">
        <v>51</v>
      </c>
      <c r="AJ9497" t="s">
        <v>53</v>
      </c>
      <c r="AL9497" t="s">
        <v>68</v>
      </c>
      <c r="AO9497" t="s">
        <v>5443</v>
      </c>
      <c r="AP9497" s="1">
        <v>45008.739583333336</v>
      </c>
      <c r="AQ9497" s="1">
        <v>45008.73541666667</v>
      </c>
    </row>
    <row r="9498" spans="1:43" x14ac:dyDescent="0.35">
      <c r="A9498" t="s">
        <v>51167</v>
      </c>
      <c r="B9498" t="s">
        <v>51168</v>
      </c>
      <c r="C9498" t="s">
        <v>628</v>
      </c>
      <c r="F9498" t="s">
        <v>51169</v>
      </c>
      <c r="H9498" t="s">
        <v>51167</v>
      </c>
      <c r="J9498" t="s">
        <v>51170</v>
      </c>
      <c r="K9498" t="s">
        <v>51171</v>
      </c>
      <c r="M9498" t="s">
        <v>7169</v>
      </c>
      <c r="N9498" t="s">
        <v>65</v>
      </c>
      <c r="O9498">
        <v>80459</v>
      </c>
      <c r="P9498" t="s">
        <v>50</v>
      </c>
      <c r="U9498" s="1">
        <v>45008</v>
      </c>
      <c r="V9498" s="1">
        <v>45008</v>
      </c>
      <c r="W9498" s="1">
        <v>45008.584027777775</v>
      </c>
      <c r="X9498" s="1">
        <v>45008.584027777775</v>
      </c>
      <c r="AC9498" t="s">
        <v>53</v>
      </c>
      <c r="AD9498">
        <v>2970006569</v>
      </c>
      <c r="AE9498" s="1">
        <v>44082.543749999997</v>
      </c>
      <c r="AF9498" t="s">
        <v>51172</v>
      </c>
      <c r="AG9498" t="s">
        <v>51173</v>
      </c>
      <c r="AH9498" t="s">
        <v>51</v>
      </c>
      <c r="AJ9498" t="s">
        <v>53</v>
      </c>
      <c r="AL9498" t="s">
        <v>68</v>
      </c>
      <c r="AO9498" t="s">
        <v>5443</v>
      </c>
      <c r="AP9498" s="1">
        <v>45273.675000000003</v>
      </c>
      <c r="AQ9498" s="1">
        <v>45272.668749999997</v>
      </c>
    </row>
    <row r="9499" spans="1:43" x14ac:dyDescent="0.35">
      <c r="A9499" t="s">
        <v>51174</v>
      </c>
      <c r="B9499" t="s">
        <v>1532</v>
      </c>
      <c r="C9499" t="s">
        <v>2482</v>
      </c>
      <c r="F9499" t="s">
        <v>51175</v>
      </c>
      <c r="H9499" t="s">
        <v>51174</v>
      </c>
      <c r="J9499" t="s">
        <v>19107</v>
      </c>
      <c r="K9499" t="s">
        <v>51176</v>
      </c>
      <c r="M9499" t="s">
        <v>51177</v>
      </c>
      <c r="N9499" t="s">
        <v>17961</v>
      </c>
      <c r="O9499">
        <v>24539</v>
      </c>
      <c r="P9499" t="s">
        <v>50</v>
      </c>
      <c r="U9499" s="1">
        <v>45008</v>
      </c>
      <c r="V9499" s="1">
        <v>45008</v>
      </c>
      <c r="AC9499" t="s">
        <v>53</v>
      </c>
      <c r="AD9499">
        <v>2969474637</v>
      </c>
      <c r="AE9499" s="1">
        <v>37110.529861111114</v>
      </c>
      <c r="AG9499" t="s">
        <v>51178</v>
      </c>
      <c r="AH9499" t="s">
        <v>51</v>
      </c>
      <c r="AJ9499" t="s">
        <v>53</v>
      </c>
      <c r="AO9499" t="s">
        <v>8142</v>
      </c>
    </row>
    <row r="9500" spans="1:43" x14ac:dyDescent="0.35">
      <c r="A9500" t="s">
        <v>51179</v>
      </c>
      <c r="B9500" t="s">
        <v>51180</v>
      </c>
      <c r="C9500" t="s">
        <v>14526</v>
      </c>
      <c r="F9500" t="s">
        <v>51181</v>
      </c>
      <c r="H9500" t="s">
        <v>51179</v>
      </c>
      <c r="J9500" t="s">
        <v>28844</v>
      </c>
      <c r="K9500" t="s">
        <v>51182</v>
      </c>
      <c r="M9500" t="s">
        <v>2800</v>
      </c>
      <c r="N9500" t="s">
        <v>65</v>
      </c>
      <c r="O9500">
        <v>80601</v>
      </c>
      <c r="P9500" t="s">
        <v>50</v>
      </c>
      <c r="U9500" s="1">
        <v>45008</v>
      </c>
      <c r="V9500" s="1">
        <v>45008</v>
      </c>
      <c r="W9500" s="1">
        <v>45008.708333333336</v>
      </c>
      <c r="X9500" s="1">
        <v>45008.708333333336</v>
      </c>
      <c r="AC9500" t="s">
        <v>53</v>
      </c>
      <c r="AD9500">
        <v>2969601010</v>
      </c>
      <c r="AE9500" s="1">
        <v>41559.348611111112</v>
      </c>
      <c r="AF9500" t="s">
        <v>28846</v>
      </c>
      <c r="AG9500" t="s">
        <v>51183</v>
      </c>
      <c r="AH9500" t="s">
        <v>51</v>
      </c>
      <c r="AJ9500" t="s">
        <v>53</v>
      </c>
      <c r="AL9500" t="s">
        <v>68</v>
      </c>
      <c r="AO9500" t="s">
        <v>5443</v>
      </c>
      <c r="AP9500" s="1">
        <v>45022.464583333334</v>
      </c>
      <c r="AQ9500" s="1">
        <v>45022.46875</v>
      </c>
    </row>
    <row r="9501" spans="1:43" x14ac:dyDescent="0.35">
      <c r="A9501" t="s">
        <v>51184</v>
      </c>
      <c r="B9501" t="s">
        <v>51185</v>
      </c>
      <c r="C9501" t="s">
        <v>51186</v>
      </c>
      <c r="F9501">
        <v>16023264321</v>
      </c>
      <c r="H9501" t="s">
        <v>51184</v>
      </c>
      <c r="J9501" t="s">
        <v>51187</v>
      </c>
      <c r="U9501" s="1">
        <v>45008</v>
      </c>
      <c r="V9501" s="1">
        <v>45008</v>
      </c>
      <c r="AC9501" t="s">
        <v>53</v>
      </c>
      <c r="AD9501">
        <v>2972014190</v>
      </c>
      <c r="AE9501" s="1">
        <v>44465.618750000001</v>
      </c>
      <c r="AG9501" t="s">
        <v>51188</v>
      </c>
      <c r="AH9501" t="s">
        <v>51</v>
      </c>
      <c r="AJ9501" t="s">
        <v>53</v>
      </c>
      <c r="AO9501" t="s">
        <v>8142</v>
      </c>
    </row>
    <row r="9502" spans="1:43" x14ac:dyDescent="0.35">
      <c r="A9502" t="s">
        <v>51189</v>
      </c>
      <c r="B9502" t="s">
        <v>51190</v>
      </c>
      <c r="C9502" t="s">
        <v>12233</v>
      </c>
      <c r="F9502" t="s">
        <v>51191</v>
      </c>
      <c r="H9502" t="s">
        <v>51189</v>
      </c>
      <c r="J9502" t="s">
        <v>3933</v>
      </c>
      <c r="N9502" t="s">
        <v>9353</v>
      </c>
      <c r="O9502">
        <v>25414</v>
      </c>
      <c r="P9502" t="s">
        <v>50</v>
      </c>
      <c r="U9502" s="1">
        <v>45008</v>
      </c>
      <c r="V9502" s="1">
        <v>45008</v>
      </c>
      <c r="AC9502" t="s">
        <v>53</v>
      </c>
      <c r="AD9502">
        <v>2969551137</v>
      </c>
      <c r="AE9502" s="1">
        <v>40288.591666666667</v>
      </c>
      <c r="AG9502" t="s">
        <v>51192</v>
      </c>
      <c r="AH9502" t="s">
        <v>51</v>
      </c>
      <c r="AJ9502" t="s">
        <v>53</v>
      </c>
      <c r="AO9502" t="s">
        <v>8142</v>
      </c>
    </row>
    <row r="9503" spans="1:43" x14ac:dyDescent="0.35">
      <c r="A9503" t="s">
        <v>51193</v>
      </c>
      <c r="B9503" t="s">
        <v>31002</v>
      </c>
      <c r="C9503" t="s">
        <v>51194</v>
      </c>
      <c r="F9503" t="s">
        <v>51195</v>
      </c>
      <c r="H9503" t="s">
        <v>51193</v>
      </c>
      <c r="J9503" t="s">
        <v>13574</v>
      </c>
      <c r="N9503" t="s">
        <v>37539</v>
      </c>
      <c r="O9503" t="s">
        <v>51196</v>
      </c>
      <c r="P9503" t="s">
        <v>4438</v>
      </c>
      <c r="U9503" s="1">
        <v>45008</v>
      </c>
      <c r="V9503" s="1">
        <v>45008</v>
      </c>
      <c r="AC9503" t="s">
        <v>53</v>
      </c>
      <c r="AD9503">
        <v>2969823183</v>
      </c>
      <c r="AE9503" s="1">
        <v>43312.453472222223</v>
      </c>
      <c r="AG9503" t="s">
        <v>51197</v>
      </c>
      <c r="AH9503" t="s">
        <v>51</v>
      </c>
      <c r="AJ9503" t="s">
        <v>53</v>
      </c>
      <c r="AO9503" t="s">
        <v>8142</v>
      </c>
    </row>
    <row r="9504" spans="1:43" x14ac:dyDescent="0.35">
      <c r="A9504" t="s">
        <v>51198</v>
      </c>
      <c r="B9504" t="s">
        <v>51199</v>
      </c>
      <c r="C9504" t="s">
        <v>830</v>
      </c>
      <c r="F9504" t="s">
        <v>51200</v>
      </c>
      <c r="H9504" t="s">
        <v>51201</v>
      </c>
      <c r="J9504" t="s">
        <v>51202</v>
      </c>
      <c r="K9504" t="s">
        <v>51203</v>
      </c>
      <c r="M9504" t="s">
        <v>325</v>
      </c>
      <c r="N9504" t="s">
        <v>65</v>
      </c>
      <c r="O9504">
        <v>81301</v>
      </c>
      <c r="P9504" t="s">
        <v>50</v>
      </c>
      <c r="U9504" s="1">
        <v>45008</v>
      </c>
      <c r="V9504" s="1">
        <v>45008</v>
      </c>
      <c r="W9504" s="1">
        <v>45008.518055555556</v>
      </c>
      <c r="X9504" s="1">
        <v>45008.518055555556</v>
      </c>
      <c r="AC9504" t="s">
        <v>53</v>
      </c>
      <c r="AD9504">
        <v>2972408137</v>
      </c>
      <c r="AE9504" s="1">
        <v>44977.395138888889</v>
      </c>
      <c r="AF9504" t="s">
        <v>51204</v>
      </c>
      <c r="AG9504" t="s">
        <v>51205</v>
      </c>
      <c r="AH9504" t="s">
        <v>51</v>
      </c>
      <c r="AJ9504" t="s">
        <v>53</v>
      </c>
      <c r="AL9504" t="s">
        <v>68</v>
      </c>
      <c r="AO9504" t="s">
        <v>5443</v>
      </c>
      <c r="AP9504" s="1">
        <v>45008.601388888892</v>
      </c>
      <c r="AQ9504" s="1">
        <v>45008.52847222222</v>
      </c>
    </row>
    <row r="9505" spans="1:43" x14ac:dyDescent="0.35">
      <c r="A9505" t="s">
        <v>51206</v>
      </c>
      <c r="B9505" t="s">
        <v>51207</v>
      </c>
      <c r="C9505" t="s">
        <v>4809</v>
      </c>
      <c r="F9505">
        <v>19702451990</v>
      </c>
      <c r="H9505" t="s">
        <v>51206</v>
      </c>
      <c r="J9505" t="s">
        <v>51208</v>
      </c>
      <c r="K9505" t="s">
        <v>7276</v>
      </c>
      <c r="M9505" t="s">
        <v>143</v>
      </c>
      <c r="N9505" t="s">
        <v>213</v>
      </c>
      <c r="O9505">
        <v>81506</v>
      </c>
      <c r="P9505" t="s">
        <v>50</v>
      </c>
      <c r="U9505" s="1">
        <v>45008</v>
      </c>
      <c r="V9505" s="1">
        <v>45008</v>
      </c>
      <c r="W9505" s="1">
        <v>45008.62777777778</v>
      </c>
      <c r="X9505" s="1">
        <v>45008.62777777778</v>
      </c>
      <c r="AC9505" t="s">
        <v>53</v>
      </c>
      <c r="AD9505">
        <v>2969560519</v>
      </c>
      <c r="AE9505" s="1">
        <v>40618.693749999999</v>
      </c>
      <c r="AF9505" t="s">
        <v>20451</v>
      </c>
      <c r="AG9505" t="s">
        <v>51209</v>
      </c>
      <c r="AH9505" t="s">
        <v>51</v>
      </c>
      <c r="AJ9505" t="s">
        <v>53</v>
      </c>
      <c r="AL9505" t="s">
        <v>68</v>
      </c>
      <c r="AO9505" t="s">
        <v>5443</v>
      </c>
      <c r="AP9505" s="1">
        <v>45467.443055555559</v>
      </c>
      <c r="AQ9505" s="1">
        <v>45468.397916666669</v>
      </c>
    </row>
    <row r="9506" spans="1:43" x14ac:dyDescent="0.35">
      <c r="A9506" t="s">
        <v>51210</v>
      </c>
      <c r="B9506" t="s">
        <v>31766</v>
      </c>
      <c r="C9506" t="s">
        <v>5697</v>
      </c>
      <c r="F9506" t="s">
        <v>51211</v>
      </c>
      <c r="H9506" t="s">
        <v>51210</v>
      </c>
      <c r="J9506" t="s">
        <v>11720</v>
      </c>
      <c r="K9506" t="s">
        <v>51212</v>
      </c>
      <c r="M9506" t="s">
        <v>3371</v>
      </c>
      <c r="N9506" t="s">
        <v>637</v>
      </c>
      <c r="O9506">
        <v>76574</v>
      </c>
      <c r="P9506" t="s">
        <v>50</v>
      </c>
      <c r="U9506" s="1">
        <v>45008</v>
      </c>
      <c r="V9506" s="1">
        <v>45008</v>
      </c>
      <c r="AC9506" t="s">
        <v>53</v>
      </c>
      <c r="AD9506">
        <v>2969472760</v>
      </c>
      <c r="AE9506" s="1">
        <v>36916.71597222222</v>
      </c>
      <c r="AG9506" t="s">
        <v>51213</v>
      </c>
      <c r="AH9506" t="s">
        <v>51</v>
      </c>
      <c r="AJ9506" t="s">
        <v>53</v>
      </c>
      <c r="AO9506" t="s">
        <v>8142</v>
      </c>
    </row>
    <row r="9507" spans="1:43" x14ac:dyDescent="0.35">
      <c r="A9507" t="s">
        <v>51214</v>
      </c>
      <c r="B9507" t="s">
        <v>2102</v>
      </c>
      <c r="C9507" t="s">
        <v>5070</v>
      </c>
      <c r="F9507">
        <v>19162153169</v>
      </c>
      <c r="H9507" t="s">
        <v>51214</v>
      </c>
      <c r="J9507" t="s">
        <v>5486</v>
      </c>
      <c r="N9507" t="s">
        <v>8265</v>
      </c>
      <c r="O9507">
        <v>83202</v>
      </c>
      <c r="P9507" t="s">
        <v>50</v>
      </c>
      <c r="U9507" s="1">
        <v>45008</v>
      </c>
      <c r="V9507" s="1">
        <v>45008</v>
      </c>
      <c r="AC9507" t="s">
        <v>53</v>
      </c>
      <c r="AD9507">
        <v>2969542473</v>
      </c>
      <c r="AE9507" s="1">
        <v>39974.713888888888</v>
      </c>
      <c r="AG9507" t="s">
        <v>51215</v>
      </c>
      <c r="AH9507" t="s">
        <v>51</v>
      </c>
      <c r="AJ9507" t="s">
        <v>53</v>
      </c>
      <c r="AO9507" t="s">
        <v>8142</v>
      </c>
    </row>
    <row r="9508" spans="1:43" x14ac:dyDescent="0.35">
      <c r="A9508" t="s">
        <v>51216</v>
      </c>
      <c r="B9508" t="s">
        <v>1757</v>
      </c>
      <c r="C9508" t="s">
        <v>2615</v>
      </c>
      <c r="F9508" t="s">
        <v>51217</v>
      </c>
      <c r="H9508" t="s">
        <v>51216</v>
      </c>
      <c r="J9508" t="s">
        <v>51218</v>
      </c>
      <c r="K9508" t="s">
        <v>51219</v>
      </c>
      <c r="M9508" t="s">
        <v>51220</v>
      </c>
      <c r="N9508" t="s">
        <v>798</v>
      </c>
      <c r="O9508">
        <v>79839</v>
      </c>
      <c r="P9508" t="s">
        <v>50</v>
      </c>
      <c r="U9508" s="1">
        <v>45008</v>
      </c>
      <c r="V9508" s="1">
        <v>45008</v>
      </c>
      <c r="W9508" s="1">
        <v>45008.726388888892</v>
      </c>
      <c r="X9508" s="1">
        <v>45008.726388888892</v>
      </c>
      <c r="AC9508" t="s">
        <v>51</v>
      </c>
      <c r="AD9508">
        <v>2969565476</v>
      </c>
      <c r="AE9508" s="1">
        <v>40771.50277777778</v>
      </c>
      <c r="AF9508" t="s">
        <v>51221</v>
      </c>
      <c r="AG9508" t="s">
        <v>51222</v>
      </c>
      <c r="AH9508" t="s">
        <v>51</v>
      </c>
      <c r="AJ9508" t="s">
        <v>53</v>
      </c>
      <c r="AL9508" t="s">
        <v>68</v>
      </c>
      <c r="AO9508" t="s">
        <v>5443</v>
      </c>
      <c r="AP9508" s="1">
        <v>45008.740972222222</v>
      </c>
      <c r="AQ9508" s="1">
        <v>45008.741666666669</v>
      </c>
    </row>
    <row r="9509" spans="1:43" x14ac:dyDescent="0.35">
      <c r="A9509" t="s">
        <v>51223</v>
      </c>
      <c r="B9509" t="s">
        <v>653</v>
      </c>
      <c r="C9509" t="s">
        <v>97</v>
      </c>
      <c r="F9509" t="s">
        <v>51224</v>
      </c>
      <c r="H9509" t="s">
        <v>51223</v>
      </c>
      <c r="J9509" t="s">
        <v>51225</v>
      </c>
      <c r="K9509" t="s">
        <v>51226</v>
      </c>
      <c r="M9509" t="s">
        <v>33669</v>
      </c>
      <c r="N9509" t="s">
        <v>65</v>
      </c>
      <c r="O9509">
        <v>81323</v>
      </c>
      <c r="P9509" t="s">
        <v>50</v>
      </c>
      <c r="U9509" s="1">
        <v>45008</v>
      </c>
      <c r="V9509" s="1">
        <v>45008</v>
      </c>
      <c r="W9509" s="1">
        <v>45008.356944444444</v>
      </c>
      <c r="X9509" s="1">
        <v>45008.356944444444</v>
      </c>
      <c r="AC9509" t="s">
        <v>51</v>
      </c>
      <c r="AD9509">
        <v>2970059520</v>
      </c>
      <c r="AE9509" s="1">
        <v>44301.328472222223</v>
      </c>
      <c r="AF9509" t="s">
        <v>51227</v>
      </c>
      <c r="AG9509" t="s">
        <v>51228</v>
      </c>
      <c r="AH9509" t="s">
        <v>51</v>
      </c>
      <c r="AJ9509" t="s">
        <v>53</v>
      </c>
      <c r="AL9509" t="s">
        <v>68</v>
      </c>
      <c r="AO9509" t="s">
        <v>5443</v>
      </c>
      <c r="AP9509" s="1">
        <v>45166.40625</v>
      </c>
      <c r="AQ9509" s="1">
        <v>45037.480555555558</v>
      </c>
    </row>
    <row r="9510" spans="1:43" x14ac:dyDescent="0.35">
      <c r="A9510" t="s">
        <v>51229</v>
      </c>
      <c r="B9510" t="s">
        <v>24804</v>
      </c>
      <c r="C9510" t="s">
        <v>51230</v>
      </c>
      <c r="F9510" t="s">
        <v>51231</v>
      </c>
      <c r="H9510" t="s">
        <v>51229</v>
      </c>
      <c r="J9510" t="s">
        <v>51232</v>
      </c>
      <c r="K9510" t="s">
        <v>51233</v>
      </c>
      <c r="M9510" t="s">
        <v>545</v>
      </c>
      <c r="N9510" t="s">
        <v>253</v>
      </c>
      <c r="O9510">
        <v>88004</v>
      </c>
      <c r="P9510" t="s">
        <v>50</v>
      </c>
      <c r="U9510" s="1">
        <v>45008</v>
      </c>
      <c r="V9510" s="1">
        <v>45008</v>
      </c>
      <c r="W9510" s="1">
        <v>45008.43472222222</v>
      </c>
      <c r="X9510" s="1">
        <v>45008.43472222222</v>
      </c>
      <c r="AC9510" t="s">
        <v>51</v>
      </c>
      <c r="AD9510">
        <v>2969514301</v>
      </c>
      <c r="AE9510" s="1">
        <v>38583.522222222222</v>
      </c>
      <c r="AF9510" t="s">
        <v>15457</v>
      </c>
      <c r="AG9510" t="s">
        <v>51234</v>
      </c>
      <c r="AH9510" t="s">
        <v>51</v>
      </c>
      <c r="AJ9510" t="s">
        <v>53</v>
      </c>
      <c r="AL9510" t="s">
        <v>68</v>
      </c>
      <c r="AO9510" t="s">
        <v>5443</v>
      </c>
      <c r="AP9510" s="1">
        <v>45272.707638888889</v>
      </c>
      <c r="AQ9510" s="1">
        <v>45008.456944444442</v>
      </c>
    </row>
    <row r="9511" spans="1:43" x14ac:dyDescent="0.35">
      <c r="A9511" t="s">
        <v>51235</v>
      </c>
      <c r="B9511" t="s">
        <v>51236</v>
      </c>
      <c r="C9511" t="s">
        <v>5978</v>
      </c>
      <c r="F9511" t="s">
        <v>51237</v>
      </c>
      <c r="H9511" t="s">
        <v>51235</v>
      </c>
      <c r="J9511" t="s">
        <v>51238</v>
      </c>
      <c r="K9511" t="s">
        <v>51239</v>
      </c>
      <c r="M9511" t="s">
        <v>10614</v>
      </c>
      <c r="N9511" t="s">
        <v>65</v>
      </c>
      <c r="O9511">
        <v>80651</v>
      </c>
      <c r="P9511" t="s">
        <v>50</v>
      </c>
      <c r="U9511" s="1">
        <v>45008</v>
      </c>
      <c r="V9511" s="1">
        <v>45008</v>
      </c>
      <c r="W9511" s="1">
        <v>45008.533333333333</v>
      </c>
      <c r="X9511" s="1">
        <v>45008.533333333333</v>
      </c>
      <c r="AC9511" t="s">
        <v>53</v>
      </c>
      <c r="AD9511">
        <v>2969549151</v>
      </c>
      <c r="AE9511" s="1">
        <v>40212.38958333333</v>
      </c>
      <c r="AF9511" t="s">
        <v>14621</v>
      </c>
      <c r="AG9511" t="s">
        <v>51240</v>
      </c>
      <c r="AH9511" t="s">
        <v>51</v>
      </c>
      <c r="AJ9511" t="s">
        <v>53</v>
      </c>
      <c r="AL9511" t="s">
        <v>68</v>
      </c>
      <c r="AO9511" t="s">
        <v>5443</v>
      </c>
      <c r="AP9511" s="1">
        <v>45008.531944444447</v>
      </c>
    </row>
    <row r="9512" spans="1:43" x14ac:dyDescent="0.35">
      <c r="A9512" t="s">
        <v>51241</v>
      </c>
      <c r="B9512" t="s">
        <v>51242</v>
      </c>
      <c r="C9512" t="s">
        <v>508</v>
      </c>
      <c r="F9512" t="s">
        <v>51243</v>
      </c>
      <c r="H9512" t="s">
        <v>51241</v>
      </c>
      <c r="J9512" t="s">
        <v>51238</v>
      </c>
      <c r="K9512" t="s">
        <v>37570</v>
      </c>
      <c r="M9512" t="s">
        <v>10614</v>
      </c>
      <c r="N9512" t="s">
        <v>65</v>
      </c>
      <c r="O9512">
        <v>80651</v>
      </c>
      <c r="P9512" t="s">
        <v>50</v>
      </c>
      <c r="U9512" s="1">
        <v>45008</v>
      </c>
      <c r="V9512" s="1">
        <v>45008</v>
      </c>
      <c r="W9512" s="1">
        <v>45008.511111111111</v>
      </c>
      <c r="X9512" s="1">
        <v>45008.511111111111</v>
      </c>
      <c r="AC9512" t="s">
        <v>53</v>
      </c>
      <c r="AD9512">
        <v>2969549151</v>
      </c>
      <c r="AE9512" s="1">
        <v>40212.38958333333</v>
      </c>
      <c r="AF9512" t="s">
        <v>14621</v>
      </c>
      <c r="AG9512" t="s">
        <v>51244</v>
      </c>
      <c r="AH9512" t="s">
        <v>51</v>
      </c>
      <c r="AJ9512" t="s">
        <v>53</v>
      </c>
      <c r="AL9512" t="s">
        <v>78</v>
      </c>
      <c r="AO9512" t="s">
        <v>5443</v>
      </c>
      <c r="AP9512" s="1">
        <v>45119.418055555558</v>
      </c>
    </row>
    <row r="9513" spans="1:43" x14ac:dyDescent="0.35">
      <c r="A9513" t="s">
        <v>51245</v>
      </c>
      <c r="B9513" t="s">
        <v>51246</v>
      </c>
      <c r="C9513" t="s">
        <v>359</v>
      </c>
      <c r="F9513" t="s">
        <v>51247</v>
      </c>
      <c r="H9513" t="s">
        <v>51245</v>
      </c>
      <c r="J9513" t="s">
        <v>30058</v>
      </c>
      <c r="K9513" t="s">
        <v>51248</v>
      </c>
      <c r="M9513" t="s">
        <v>3083</v>
      </c>
      <c r="N9513" t="s">
        <v>65</v>
      </c>
      <c r="O9513">
        <v>81252</v>
      </c>
      <c r="P9513" t="s">
        <v>50</v>
      </c>
      <c r="U9513" s="1">
        <v>45008</v>
      </c>
      <c r="V9513" s="1">
        <v>45008</v>
      </c>
      <c r="W9513" s="1">
        <v>45008.49722222222</v>
      </c>
      <c r="X9513" s="1">
        <v>45008.49722222222</v>
      </c>
      <c r="AC9513" t="s">
        <v>53</v>
      </c>
      <c r="AD9513">
        <v>2970020787</v>
      </c>
      <c r="AE9513" s="1">
        <v>44140.507638888892</v>
      </c>
      <c r="AF9513" t="s">
        <v>30060</v>
      </c>
      <c r="AG9513" t="s">
        <v>51249</v>
      </c>
      <c r="AH9513" t="s">
        <v>51</v>
      </c>
      <c r="AJ9513" t="s">
        <v>53</v>
      </c>
      <c r="AL9513" t="s">
        <v>68</v>
      </c>
      <c r="AO9513" t="s">
        <v>5443</v>
      </c>
      <c r="AP9513" s="1">
        <v>45363.720138888886</v>
      </c>
      <c r="AQ9513" s="1">
        <v>45363.72152777778</v>
      </c>
    </row>
    <row r="9514" spans="1:43" x14ac:dyDescent="0.35">
      <c r="A9514" t="s">
        <v>51250</v>
      </c>
      <c r="B9514" t="s">
        <v>51251</v>
      </c>
      <c r="C9514" t="s">
        <v>4450</v>
      </c>
      <c r="F9514" t="s">
        <v>51252</v>
      </c>
      <c r="H9514" t="s">
        <v>51250</v>
      </c>
      <c r="J9514" t="s">
        <v>51253</v>
      </c>
      <c r="K9514" t="s">
        <v>51254</v>
      </c>
      <c r="M9514" t="s">
        <v>3272</v>
      </c>
      <c r="N9514" t="s">
        <v>65</v>
      </c>
      <c r="O9514">
        <v>80645</v>
      </c>
      <c r="P9514" t="s">
        <v>50</v>
      </c>
      <c r="U9514" s="1">
        <v>45008</v>
      </c>
      <c r="V9514" s="1">
        <v>45008</v>
      </c>
      <c r="W9514" s="1">
        <v>45008.606944444444</v>
      </c>
      <c r="X9514" s="1">
        <v>45008.606944444444</v>
      </c>
      <c r="AC9514" t="s">
        <v>53</v>
      </c>
      <c r="AD9514">
        <v>2973311553</v>
      </c>
      <c r="AE9514" s="1">
        <v>45008.633333333331</v>
      </c>
      <c r="AF9514" t="s">
        <v>51255</v>
      </c>
      <c r="AG9514" t="s">
        <v>51256</v>
      </c>
      <c r="AH9514" t="s">
        <v>51</v>
      </c>
      <c r="AJ9514" t="s">
        <v>53</v>
      </c>
      <c r="AL9514" t="s">
        <v>68</v>
      </c>
      <c r="AO9514" t="s">
        <v>5443</v>
      </c>
      <c r="AP9514" s="1">
        <v>45030.726388888892</v>
      </c>
      <c r="AQ9514" s="1">
        <v>45008.714583333334</v>
      </c>
    </row>
    <row r="9515" spans="1:43" x14ac:dyDescent="0.35">
      <c r="A9515" t="s">
        <v>51257</v>
      </c>
      <c r="B9515" t="s">
        <v>51258</v>
      </c>
      <c r="C9515" t="s">
        <v>702</v>
      </c>
      <c r="F9515" t="s">
        <v>51259</v>
      </c>
      <c r="H9515" t="s">
        <v>51260</v>
      </c>
      <c r="J9515" t="s">
        <v>51261</v>
      </c>
      <c r="K9515" t="s">
        <v>51262</v>
      </c>
      <c r="M9515" t="s">
        <v>18787</v>
      </c>
      <c r="N9515" t="s">
        <v>65</v>
      </c>
      <c r="O9515">
        <v>80654</v>
      </c>
      <c r="P9515" t="s">
        <v>50</v>
      </c>
      <c r="U9515" s="1">
        <v>45008</v>
      </c>
      <c r="V9515" s="1">
        <v>45008</v>
      </c>
      <c r="W9515" s="1">
        <v>45008.93472222222</v>
      </c>
      <c r="X9515" s="1">
        <v>45008.93472222222</v>
      </c>
      <c r="AC9515" t="s">
        <v>53</v>
      </c>
      <c r="AD9515">
        <v>1000000001</v>
      </c>
      <c r="AE9515" s="1">
        <v>39973.351388888892</v>
      </c>
      <c r="AF9515" t="s">
        <v>3377</v>
      </c>
      <c r="AG9515" t="s">
        <v>51263</v>
      </c>
      <c r="AH9515" t="s">
        <v>51</v>
      </c>
      <c r="AJ9515" t="s">
        <v>53</v>
      </c>
      <c r="AL9515" t="s">
        <v>78</v>
      </c>
      <c r="AO9515" t="s">
        <v>5443</v>
      </c>
      <c r="AP9515" s="1">
        <v>45008.933333333334</v>
      </c>
    </row>
    <row r="9516" spans="1:43" x14ac:dyDescent="0.35">
      <c r="A9516" t="s">
        <v>51264</v>
      </c>
      <c r="B9516" t="s">
        <v>31922</v>
      </c>
      <c r="C9516" t="s">
        <v>888</v>
      </c>
      <c r="F9516" t="s">
        <v>51265</v>
      </c>
      <c r="H9516" t="s">
        <v>29654</v>
      </c>
      <c r="J9516" t="s">
        <v>51266</v>
      </c>
      <c r="K9516" t="s">
        <v>39322</v>
      </c>
      <c r="M9516" t="s">
        <v>525</v>
      </c>
      <c r="N9516" t="s">
        <v>65</v>
      </c>
      <c r="O9516">
        <v>80011</v>
      </c>
      <c r="P9516" t="s">
        <v>50</v>
      </c>
      <c r="U9516" s="1">
        <v>45008</v>
      </c>
      <c r="V9516" s="1">
        <v>45008</v>
      </c>
      <c r="W9516" s="1">
        <v>45008.659722222219</v>
      </c>
      <c r="X9516" s="1">
        <v>45008.659722222219</v>
      </c>
      <c r="AC9516" t="s">
        <v>53</v>
      </c>
      <c r="AD9516">
        <v>1000000001</v>
      </c>
      <c r="AE9516" s="1">
        <v>39973.351388888892</v>
      </c>
      <c r="AF9516" t="s">
        <v>3377</v>
      </c>
      <c r="AG9516" t="s">
        <v>51267</v>
      </c>
      <c r="AH9516" t="s">
        <v>51</v>
      </c>
      <c r="AJ9516" t="s">
        <v>53</v>
      </c>
      <c r="AL9516" t="s">
        <v>78</v>
      </c>
      <c r="AO9516" t="s">
        <v>5443</v>
      </c>
      <c r="AP9516" s="1">
        <v>45008.658333333333</v>
      </c>
    </row>
    <row r="9517" spans="1:43" x14ac:dyDescent="0.35">
      <c r="A9517" t="s">
        <v>51268</v>
      </c>
      <c r="B9517" t="s">
        <v>10091</v>
      </c>
      <c r="C9517" t="s">
        <v>51269</v>
      </c>
      <c r="F9517" t="s">
        <v>51270</v>
      </c>
      <c r="H9517" t="s">
        <v>51268</v>
      </c>
      <c r="J9517" t="s">
        <v>3788</v>
      </c>
      <c r="M9517" t="s">
        <v>51271</v>
      </c>
      <c r="N9517" t="s">
        <v>287</v>
      </c>
      <c r="O9517">
        <v>81521</v>
      </c>
      <c r="P9517" t="s">
        <v>50</v>
      </c>
      <c r="U9517" s="1">
        <v>45008</v>
      </c>
      <c r="V9517" s="1">
        <v>45008</v>
      </c>
      <c r="W9517" s="1">
        <v>45008.531944444447</v>
      </c>
      <c r="X9517" s="1">
        <v>45008.531944444447</v>
      </c>
      <c r="AC9517" t="s">
        <v>53</v>
      </c>
      <c r="AD9517">
        <v>1000000001</v>
      </c>
      <c r="AE9517" s="1">
        <v>39973.351388888892</v>
      </c>
      <c r="AF9517" t="s">
        <v>3377</v>
      </c>
      <c r="AG9517" t="s">
        <v>51272</v>
      </c>
      <c r="AH9517" t="s">
        <v>51</v>
      </c>
      <c r="AJ9517" t="s">
        <v>53</v>
      </c>
      <c r="AL9517" t="s">
        <v>78</v>
      </c>
      <c r="AO9517" t="s">
        <v>8142</v>
      </c>
    </row>
    <row r="9518" spans="1:43" x14ac:dyDescent="0.35">
      <c r="A9518" t="s">
        <v>51273</v>
      </c>
      <c r="B9518" t="s">
        <v>48627</v>
      </c>
      <c r="C9518" t="s">
        <v>3554</v>
      </c>
      <c r="F9518" t="s">
        <v>51274</v>
      </c>
      <c r="H9518" t="s">
        <v>51275</v>
      </c>
      <c r="J9518" t="s">
        <v>48629</v>
      </c>
      <c r="K9518" t="s">
        <v>51276</v>
      </c>
      <c r="M9518" t="s">
        <v>1397</v>
      </c>
      <c r="N9518" t="s">
        <v>65</v>
      </c>
      <c r="O9518">
        <v>80401</v>
      </c>
      <c r="P9518" t="s">
        <v>50</v>
      </c>
      <c r="U9518" s="1">
        <v>45008</v>
      </c>
      <c r="V9518" s="1">
        <v>45008</v>
      </c>
      <c r="W9518" s="1">
        <v>45008.423611111109</v>
      </c>
      <c r="X9518" s="1">
        <v>45008.423611111109</v>
      </c>
      <c r="AC9518" t="s">
        <v>53</v>
      </c>
      <c r="AD9518">
        <v>2969901147</v>
      </c>
      <c r="AE9518" s="1">
        <v>43678.424305555556</v>
      </c>
      <c r="AF9518" t="s">
        <v>51277</v>
      </c>
      <c r="AG9518" t="s">
        <v>51278</v>
      </c>
      <c r="AH9518" t="s">
        <v>51</v>
      </c>
      <c r="AJ9518" t="s">
        <v>53</v>
      </c>
      <c r="AL9518" t="s">
        <v>68</v>
      </c>
      <c r="AO9518" t="s">
        <v>5443</v>
      </c>
      <c r="AP9518" s="1">
        <v>45344.384722222225</v>
      </c>
      <c r="AQ9518" s="1">
        <v>45175.677083333336</v>
      </c>
    </row>
    <row r="9519" spans="1:43" x14ac:dyDescent="0.35">
      <c r="A9519" t="s">
        <v>2244</v>
      </c>
      <c r="B9519" t="s">
        <v>2242</v>
      </c>
      <c r="C9519" t="s">
        <v>587</v>
      </c>
      <c r="F9519" t="s">
        <v>51279</v>
      </c>
      <c r="H9519" t="s">
        <v>51280</v>
      </c>
      <c r="J9519" t="s">
        <v>51281</v>
      </c>
      <c r="K9519" t="s">
        <v>51282</v>
      </c>
      <c r="M9519" t="s">
        <v>2248</v>
      </c>
      <c r="N9519" t="s">
        <v>65</v>
      </c>
      <c r="O9519">
        <v>80498</v>
      </c>
      <c r="P9519" t="s">
        <v>50</v>
      </c>
      <c r="U9519" s="1">
        <v>45008</v>
      </c>
      <c r="V9519" s="1">
        <v>45008</v>
      </c>
      <c r="W9519" s="1">
        <v>45008.625</v>
      </c>
      <c r="X9519" s="1">
        <v>45008.625</v>
      </c>
      <c r="AC9519" t="s">
        <v>53</v>
      </c>
      <c r="AD9519">
        <v>2969568282</v>
      </c>
      <c r="AE9519" s="1">
        <v>40868.435416666667</v>
      </c>
      <c r="AF9519" t="s">
        <v>2249</v>
      </c>
      <c r="AG9519" t="s">
        <v>51283</v>
      </c>
      <c r="AH9519" t="s">
        <v>51</v>
      </c>
      <c r="AJ9519" t="s">
        <v>53</v>
      </c>
      <c r="AL9519" t="s">
        <v>68</v>
      </c>
      <c r="AO9519" t="s">
        <v>5443</v>
      </c>
      <c r="AP9519" s="1">
        <v>45321.593055555553</v>
      </c>
      <c r="AQ9519" s="1">
        <v>45321.595833333333</v>
      </c>
    </row>
    <row r="9520" spans="1:43" x14ac:dyDescent="0.35">
      <c r="A9520" t="s">
        <v>51284</v>
      </c>
      <c r="B9520" t="s">
        <v>42938</v>
      </c>
      <c r="C9520" t="s">
        <v>20494</v>
      </c>
      <c r="F9520" t="s">
        <v>51285</v>
      </c>
      <c r="H9520" t="s">
        <v>51286</v>
      </c>
      <c r="J9520" t="s">
        <v>51287</v>
      </c>
      <c r="K9520" t="s">
        <v>51288</v>
      </c>
      <c r="M9520" t="s">
        <v>2248</v>
      </c>
      <c r="N9520" t="s">
        <v>65</v>
      </c>
      <c r="O9520">
        <v>80498</v>
      </c>
      <c r="P9520" t="s">
        <v>50</v>
      </c>
      <c r="U9520" s="1">
        <v>45009</v>
      </c>
      <c r="V9520" s="1">
        <v>45009</v>
      </c>
      <c r="W9520" s="1">
        <v>45009.438888888886</v>
      </c>
      <c r="X9520" s="1">
        <v>45009.438888888886</v>
      </c>
      <c r="AC9520" t="s">
        <v>53</v>
      </c>
      <c r="AD9520">
        <v>2973312213</v>
      </c>
      <c r="AE9520" s="1">
        <v>45009.442361111112</v>
      </c>
      <c r="AF9520" t="s">
        <v>51289</v>
      </c>
      <c r="AG9520" t="s">
        <v>51290</v>
      </c>
      <c r="AH9520" t="s">
        <v>51</v>
      </c>
      <c r="AJ9520" t="s">
        <v>53</v>
      </c>
      <c r="AL9520" t="s">
        <v>68</v>
      </c>
      <c r="AO9520" t="s">
        <v>5443</v>
      </c>
      <c r="AP9520" s="1">
        <v>45044.507638888892</v>
      </c>
      <c r="AQ9520" s="1">
        <v>45044.484722222223</v>
      </c>
    </row>
    <row r="9521" spans="1:43" x14ac:dyDescent="0.35">
      <c r="A9521" t="s">
        <v>51291</v>
      </c>
      <c r="B9521" t="s">
        <v>15496</v>
      </c>
      <c r="C9521" t="s">
        <v>97</v>
      </c>
      <c r="F9521" t="s">
        <v>51292</v>
      </c>
      <c r="H9521" t="s">
        <v>51291</v>
      </c>
      <c r="J9521" t="s">
        <v>19620</v>
      </c>
      <c r="K9521" t="s">
        <v>51293</v>
      </c>
      <c r="M9521" t="s">
        <v>257</v>
      </c>
      <c r="N9521" t="s">
        <v>65</v>
      </c>
      <c r="O9521">
        <v>81321</v>
      </c>
      <c r="P9521" t="s">
        <v>50</v>
      </c>
      <c r="U9521" s="1">
        <v>45009</v>
      </c>
      <c r="V9521" s="1">
        <v>45009</v>
      </c>
      <c r="W9521" s="1">
        <v>45009.461111111108</v>
      </c>
      <c r="X9521" s="1">
        <v>45009.461111111108</v>
      </c>
      <c r="AC9521" t="s">
        <v>51</v>
      </c>
      <c r="AD9521">
        <v>2972064621</v>
      </c>
      <c r="AE9521" s="1">
        <v>44651.618055555555</v>
      </c>
      <c r="AF9521" t="s">
        <v>19622</v>
      </c>
      <c r="AG9521" t="s">
        <v>51294</v>
      </c>
      <c r="AH9521" t="s">
        <v>51</v>
      </c>
      <c r="AJ9521" t="s">
        <v>53</v>
      </c>
      <c r="AL9521" t="s">
        <v>68</v>
      </c>
      <c r="AO9521" t="s">
        <v>5443</v>
      </c>
      <c r="AP9521" s="1">
        <v>45472.588194444441</v>
      </c>
      <c r="AQ9521" s="1">
        <v>45050.50277777778</v>
      </c>
    </row>
    <row r="9522" spans="1:43" x14ac:dyDescent="0.35">
      <c r="A9522" t="s">
        <v>51295</v>
      </c>
      <c r="B9522" t="s">
        <v>51296</v>
      </c>
      <c r="C9522" t="s">
        <v>961</v>
      </c>
      <c r="F9522" t="s">
        <v>51297</v>
      </c>
      <c r="H9522" t="s">
        <v>51298</v>
      </c>
      <c r="J9522" t="s">
        <v>6387</v>
      </c>
      <c r="N9522" t="s">
        <v>4364</v>
      </c>
      <c r="O9522">
        <v>66739</v>
      </c>
      <c r="P9522" t="s">
        <v>50</v>
      </c>
      <c r="U9522" s="1">
        <v>45009</v>
      </c>
      <c r="V9522" s="1">
        <v>45009</v>
      </c>
      <c r="AC9522" t="s">
        <v>53</v>
      </c>
      <c r="AD9522">
        <v>2969484892</v>
      </c>
      <c r="AE9522" s="1">
        <v>37756</v>
      </c>
      <c r="AG9522" t="s">
        <v>51299</v>
      </c>
      <c r="AH9522" t="s">
        <v>51</v>
      </c>
      <c r="AJ9522" t="s">
        <v>53</v>
      </c>
      <c r="AO9522" t="s">
        <v>8142</v>
      </c>
    </row>
    <row r="9523" spans="1:43" x14ac:dyDescent="0.35">
      <c r="A9523" t="s">
        <v>51300</v>
      </c>
      <c r="B9523" t="s">
        <v>12366</v>
      </c>
      <c r="C9523" t="s">
        <v>4416</v>
      </c>
      <c r="F9523" t="s">
        <v>51301</v>
      </c>
      <c r="H9523" t="s">
        <v>51300</v>
      </c>
      <c r="J9523" t="s">
        <v>51302</v>
      </c>
      <c r="K9523" t="s">
        <v>51303</v>
      </c>
      <c r="M9523" t="s">
        <v>753</v>
      </c>
      <c r="N9523" t="s">
        <v>798</v>
      </c>
      <c r="O9523">
        <v>79932</v>
      </c>
      <c r="P9523" t="s">
        <v>50</v>
      </c>
      <c r="U9523" s="1">
        <v>45009</v>
      </c>
      <c r="V9523" s="1">
        <v>45009</v>
      </c>
      <c r="W9523" s="1">
        <v>45009.384722222225</v>
      </c>
      <c r="X9523" s="1">
        <v>45009.384722222225</v>
      </c>
      <c r="AC9523" t="s">
        <v>53</v>
      </c>
      <c r="AD9523">
        <v>2972212206</v>
      </c>
      <c r="AE9523" s="1">
        <v>44956.644444444442</v>
      </c>
      <c r="AF9523" t="s">
        <v>51304</v>
      </c>
      <c r="AG9523" t="s">
        <v>51305</v>
      </c>
      <c r="AH9523" t="s">
        <v>51</v>
      </c>
      <c r="AJ9523" t="s">
        <v>53</v>
      </c>
      <c r="AL9523" t="s">
        <v>68</v>
      </c>
      <c r="AO9523" t="s">
        <v>5443</v>
      </c>
      <c r="AP9523" s="1">
        <v>45009.464583333334</v>
      </c>
      <c r="AQ9523" s="1">
        <v>45009.412499999999</v>
      </c>
    </row>
    <row r="9524" spans="1:43" x14ac:dyDescent="0.35">
      <c r="A9524" t="s">
        <v>51306</v>
      </c>
      <c r="B9524" t="s">
        <v>8015</v>
      </c>
      <c r="C9524" t="s">
        <v>383</v>
      </c>
      <c r="F9524" t="s">
        <v>51307</v>
      </c>
      <c r="H9524" t="s">
        <v>51306</v>
      </c>
      <c r="J9524" t="s">
        <v>51308</v>
      </c>
      <c r="K9524" t="s">
        <v>41247</v>
      </c>
      <c r="M9524" t="s">
        <v>26199</v>
      </c>
      <c r="N9524" t="s">
        <v>5277</v>
      </c>
      <c r="O9524">
        <v>82070</v>
      </c>
      <c r="P9524" t="s">
        <v>50</v>
      </c>
      <c r="U9524" s="1">
        <v>45009</v>
      </c>
      <c r="V9524" s="1">
        <v>45009</v>
      </c>
      <c r="W9524" s="1">
        <v>45009.480555555558</v>
      </c>
      <c r="X9524" s="1">
        <v>45009.480555555558</v>
      </c>
      <c r="AC9524" t="s">
        <v>53</v>
      </c>
      <c r="AD9524">
        <v>2969505721</v>
      </c>
      <c r="AE9524" s="1">
        <v>38075.756249999999</v>
      </c>
      <c r="AF9524" t="s">
        <v>51309</v>
      </c>
      <c r="AG9524" t="s">
        <v>51310</v>
      </c>
      <c r="AH9524" t="s">
        <v>51</v>
      </c>
      <c r="AJ9524" t="s">
        <v>53</v>
      </c>
      <c r="AL9524" t="s">
        <v>68</v>
      </c>
      <c r="AO9524" t="s">
        <v>5443</v>
      </c>
      <c r="AP9524" s="1">
        <v>45009.629166666666</v>
      </c>
      <c r="AQ9524" s="1">
        <v>45009.486111111109</v>
      </c>
    </row>
    <row r="9525" spans="1:43" x14ac:dyDescent="0.35">
      <c r="A9525" t="s">
        <v>51311</v>
      </c>
      <c r="B9525" t="s">
        <v>51312</v>
      </c>
      <c r="C9525" t="s">
        <v>1775</v>
      </c>
      <c r="H9525" t="s">
        <v>51311</v>
      </c>
      <c r="J9525" t="s">
        <v>20259</v>
      </c>
      <c r="K9525" t="s">
        <v>51313</v>
      </c>
      <c r="M9525" t="s">
        <v>51314</v>
      </c>
      <c r="N9525" t="s">
        <v>798</v>
      </c>
      <c r="O9525" t="s">
        <v>51315</v>
      </c>
      <c r="P9525" t="s">
        <v>50</v>
      </c>
      <c r="U9525" s="1">
        <v>45009</v>
      </c>
      <c r="V9525" s="1">
        <v>45009</v>
      </c>
      <c r="W9525" s="1">
        <v>45009.506944444445</v>
      </c>
      <c r="X9525" s="1">
        <v>45009.506944444445</v>
      </c>
      <c r="AC9525" t="s">
        <v>53</v>
      </c>
      <c r="AD9525">
        <v>2969570255</v>
      </c>
      <c r="AE9525" s="1">
        <v>40934.475694444445</v>
      </c>
      <c r="AG9525" t="s">
        <v>51316</v>
      </c>
      <c r="AH9525" t="s">
        <v>51</v>
      </c>
      <c r="AJ9525" t="s">
        <v>53</v>
      </c>
      <c r="AL9525" t="s">
        <v>78</v>
      </c>
      <c r="AO9525" t="s">
        <v>8142</v>
      </c>
    </row>
    <row r="9526" spans="1:43" x14ac:dyDescent="0.35">
      <c r="A9526" t="s">
        <v>51317</v>
      </c>
      <c r="B9526" t="s">
        <v>51318</v>
      </c>
      <c r="C9526" t="s">
        <v>4211</v>
      </c>
      <c r="F9526" t="s">
        <v>51319</v>
      </c>
      <c r="H9526" t="s">
        <v>51320</v>
      </c>
      <c r="J9526" t="s">
        <v>6387</v>
      </c>
      <c r="P9526" t="s">
        <v>50</v>
      </c>
      <c r="U9526" s="1">
        <v>45009</v>
      </c>
      <c r="V9526" s="1">
        <v>45009</v>
      </c>
      <c r="AC9526" t="s">
        <v>53</v>
      </c>
      <c r="AD9526">
        <v>2969484892</v>
      </c>
      <c r="AE9526" s="1">
        <v>37756</v>
      </c>
      <c r="AG9526" t="s">
        <v>51321</v>
      </c>
      <c r="AH9526" t="s">
        <v>51</v>
      </c>
      <c r="AJ9526" t="s">
        <v>53</v>
      </c>
      <c r="AO9526" t="s">
        <v>8142</v>
      </c>
    </row>
    <row r="9527" spans="1:43" x14ac:dyDescent="0.35">
      <c r="A9527" t="s">
        <v>51322</v>
      </c>
      <c r="B9527" t="s">
        <v>51323</v>
      </c>
      <c r="C9527" t="s">
        <v>25480</v>
      </c>
      <c r="F9527" t="s">
        <v>51324</v>
      </c>
      <c r="H9527" t="s">
        <v>51322</v>
      </c>
      <c r="J9527" t="s">
        <v>6387</v>
      </c>
      <c r="N9527" t="s">
        <v>15540</v>
      </c>
      <c r="O9527">
        <v>19406</v>
      </c>
      <c r="P9527" t="s">
        <v>50</v>
      </c>
      <c r="U9527" s="1">
        <v>45009</v>
      </c>
      <c r="V9527" s="1">
        <v>45009</v>
      </c>
      <c r="AC9527" t="s">
        <v>53</v>
      </c>
      <c r="AD9527">
        <v>2969484892</v>
      </c>
      <c r="AE9527" s="1">
        <v>37756</v>
      </c>
      <c r="AG9527" t="s">
        <v>51325</v>
      </c>
      <c r="AH9527" t="s">
        <v>51</v>
      </c>
      <c r="AJ9527" t="s">
        <v>53</v>
      </c>
      <c r="AO9527" t="s">
        <v>8142</v>
      </c>
    </row>
    <row r="9528" spans="1:43" x14ac:dyDescent="0.35">
      <c r="A9528" t="s">
        <v>51326</v>
      </c>
      <c r="B9528" t="s">
        <v>2689</v>
      </c>
      <c r="C9528" t="s">
        <v>3460</v>
      </c>
      <c r="F9528" t="s">
        <v>51327</v>
      </c>
      <c r="H9528" t="s">
        <v>51326</v>
      </c>
      <c r="J9528" t="s">
        <v>51328</v>
      </c>
      <c r="K9528" t="s">
        <v>51329</v>
      </c>
      <c r="M9528" t="s">
        <v>9073</v>
      </c>
      <c r="N9528" t="s">
        <v>65</v>
      </c>
      <c r="O9528">
        <v>80833</v>
      </c>
      <c r="P9528" t="s">
        <v>50</v>
      </c>
      <c r="U9528" s="1">
        <v>45009</v>
      </c>
      <c r="V9528" s="1">
        <v>45009</v>
      </c>
      <c r="W9528" s="1">
        <v>45009.680555555555</v>
      </c>
      <c r="X9528" s="1">
        <v>45009.680555555555</v>
      </c>
      <c r="AC9528" t="s">
        <v>53</v>
      </c>
      <c r="AD9528">
        <v>2973312363</v>
      </c>
      <c r="AE9528" s="1">
        <v>45009.681250000001</v>
      </c>
      <c r="AF9528" t="s">
        <v>51330</v>
      </c>
      <c r="AG9528" t="s">
        <v>51331</v>
      </c>
      <c r="AH9528" t="s">
        <v>51</v>
      </c>
      <c r="AJ9528" t="s">
        <v>53</v>
      </c>
      <c r="AL9528" t="s">
        <v>68</v>
      </c>
      <c r="AO9528" t="s">
        <v>5443</v>
      </c>
      <c r="AP9528" s="1">
        <v>45009.697222222225</v>
      </c>
      <c r="AQ9528" s="1">
        <v>45009.69027777778</v>
      </c>
    </row>
    <row r="9529" spans="1:43" x14ac:dyDescent="0.35">
      <c r="A9529" t="s">
        <v>51332</v>
      </c>
      <c r="B9529" t="s">
        <v>12646</v>
      </c>
      <c r="C9529" t="s">
        <v>51333</v>
      </c>
      <c r="F9529" t="s">
        <v>51334</v>
      </c>
      <c r="H9529" t="s">
        <v>51332</v>
      </c>
      <c r="J9529" t="s">
        <v>16624</v>
      </c>
      <c r="K9529" t="s">
        <v>16542</v>
      </c>
      <c r="M9529" t="s">
        <v>9780</v>
      </c>
      <c r="N9529" t="s">
        <v>2123</v>
      </c>
      <c r="O9529">
        <v>56310</v>
      </c>
      <c r="P9529" t="s">
        <v>50</v>
      </c>
      <c r="U9529" s="1">
        <v>45009</v>
      </c>
      <c r="V9529" s="1">
        <v>45009</v>
      </c>
      <c r="AC9529" t="s">
        <v>53</v>
      </c>
      <c r="AD9529">
        <v>2969506030</v>
      </c>
      <c r="AE9529" s="1">
        <v>38097.646527777775</v>
      </c>
      <c r="AG9529" t="s">
        <v>51335</v>
      </c>
      <c r="AH9529" t="s">
        <v>51</v>
      </c>
      <c r="AJ9529" t="s">
        <v>53</v>
      </c>
      <c r="AO9529" t="s">
        <v>8142</v>
      </c>
    </row>
    <row r="9530" spans="1:43" x14ac:dyDescent="0.35">
      <c r="A9530" t="s">
        <v>51336</v>
      </c>
      <c r="B9530" t="s">
        <v>51337</v>
      </c>
      <c r="C9530" t="s">
        <v>15261</v>
      </c>
      <c r="F9530" t="s">
        <v>51338</v>
      </c>
      <c r="H9530" t="s">
        <v>51336</v>
      </c>
      <c r="J9530" t="s">
        <v>51339</v>
      </c>
      <c r="K9530" t="s">
        <v>51340</v>
      </c>
      <c r="M9530" t="s">
        <v>753</v>
      </c>
      <c r="N9530" t="s">
        <v>798</v>
      </c>
      <c r="O9530">
        <v>79938</v>
      </c>
      <c r="P9530" t="s">
        <v>50</v>
      </c>
      <c r="U9530" s="1">
        <v>45009</v>
      </c>
      <c r="V9530" s="1">
        <v>45009</v>
      </c>
      <c r="W9530" s="1">
        <v>45009.57916666667</v>
      </c>
      <c r="X9530" s="1">
        <v>45009.57916666667</v>
      </c>
      <c r="AC9530" t="s">
        <v>51</v>
      </c>
      <c r="AD9530">
        <v>2972057092</v>
      </c>
      <c r="AE9530" s="1">
        <v>44613.131249999999</v>
      </c>
      <c r="AF9530" t="s">
        <v>51341</v>
      </c>
      <c r="AG9530" t="s">
        <v>51342</v>
      </c>
      <c r="AH9530" t="s">
        <v>51</v>
      </c>
      <c r="AJ9530" t="s">
        <v>53</v>
      </c>
      <c r="AL9530" t="s">
        <v>68</v>
      </c>
      <c r="AO9530" t="s">
        <v>5443</v>
      </c>
      <c r="AP9530" s="1">
        <v>45009.646527777775</v>
      </c>
      <c r="AQ9530" s="1">
        <v>45009.620833333334</v>
      </c>
    </row>
    <row r="9531" spans="1:43" x14ac:dyDescent="0.35">
      <c r="A9531" t="s">
        <v>51343</v>
      </c>
      <c r="B9531" t="s">
        <v>653</v>
      </c>
      <c r="C9531" t="s">
        <v>4450</v>
      </c>
      <c r="F9531" t="s">
        <v>51344</v>
      </c>
      <c r="H9531" t="s">
        <v>51345</v>
      </c>
      <c r="J9531" t="s">
        <v>29506</v>
      </c>
      <c r="K9531" t="s">
        <v>51346</v>
      </c>
      <c r="M9531" t="s">
        <v>154</v>
      </c>
      <c r="N9531" t="s">
        <v>65</v>
      </c>
      <c r="O9531">
        <v>80631</v>
      </c>
      <c r="P9531" t="s">
        <v>50</v>
      </c>
      <c r="U9531" s="1">
        <v>45009</v>
      </c>
      <c r="V9531" s="1">
        <v>45009</v>
      </c>
      <c r="W9531" s="1">
        <v>45009.463888888888</v>
      </c>
      <c r="X9531" s="1">
        <v>45009.463888888888</v>
      </c>
      <c r="AC9531" t="s">
        <v>53</v>
      </c>
      <c r="AD9531">
        <v>2969476061</v>
      </c>
      <c r="AE9531" s="1">
        <v>37200</v>
      </c>
      <c r="AF9531" t="s">
        <v>10994</v>
      </c>
      <c r="AG9531" t="s">
        <v>51347</v>
      </c>
      <c r="AH9531" t="s">
        <v>51</v>
      </c>
      <c r="AJ9531" t="s">
        <v>53</v>
      </c>
      <c r="AL9531" t="s">
        <v>68</v>
      </c>
      <c r="AO9531" t="s">
        <v>5443</v>
      </c>
      <c r="AP9531" s="1">
        <v>45231.470138888886</v>
      </c>
    </row>
    <row r="9532" spans="1:43" x14ac:dyDescent="0.35">
      <c r="A9532" t="s">
        <v>51348</v>
      </c>
      <c r="B9532" t="s">
        <v>25030</v>
      </c>
      <c r="C9532" t="s">
        <v>8560</v>
      </c>
      <c r="F9532" t="s">
        <v>51349</v>
      </c>
      <c r="H9532" t="s">
        <v>51348</v>
      </c>
      <c r="J9532" t="s">
        <v>51350</v>
      </c>
      <c r="K9532" t="s">
        <v>51351</v>
      </c>
      <c r="M9532" t="s">
        <v>5907</v>
      </c>
      <c r="N9532" t="s">
        <v>65</v>
      </c>
      <c r="O9532">
        <v>80550</v>
      </c>
      <c r="P9532" t="s">
        <v>50</v>
      </c>
      <c r="U9532" s="1">
        <v>45009</v>
      </c>
      <c r="V9532" s="1">
        <v>45009</v>
      </c>
      <c r="W9532" s="1">
        <v>45009.388888888891</v>
      </c>
      <c r="X9532" s="1">
        <v>45009.388888888891</v>
      </c>
      <c r="AC9532" t="s">
        <v>53</v>
      </c>
      <c r="AD9532">
        <v>2973312219</v>
      </c>
      <c r="AE9532" s="1">
        <v>45009.456944444442</v>
      </c>
      <c r="AF9532" t="s">
        <v>51352</v>
      </c>
      <c r="AG9532" t="s">
        <v>51353</v>
      </c>
      <c r="AH9532" t="s">
        <v>51</v>
      </c>
      <c r="AJ9532" t="s">
        <v>53</v>
      </c>
      <c r="AL9532" t="s">
        <v>68</v>
      </c>
      <c r="AO9532" t="s">
        <v>5443</v>
      </c>
      <c r="AP9532" s="1">
        <v>45009.640972222223</v>
      </c>
      <c r="AQ9532" s="1">
        <v>45009.645138888889</v>
      </c>
    </row>
    <row r="9533" spans="1:43" x14ac:dyDescent="0.35">
      <c r="A9533" t="s">
        <v>51354</v>
      </c>
      <c r="B9533" t="s">
        <v>51355</v>
      </c>
      <c r="C9533" t="s">
        <v>51356</v>
      </c>
      <c r="F9533" t="s">
        <v>51357</v>
      </c>
      <c r="H9533" t="s">
        <v>51354</v>
      </c>
      <c r="J9533" t="s">
        <v>51358</v>
      </c>
      <c r="K9533" t="s">
        <v>51359</v>
      </c>
      <c r="M9533" t="s">
        <v>753</v>
      </c>
      <c r="N9533" t="s">
        <v>798</v>
      </c>
      <c r="O9533">
        <v>79928</v>
      </c>
      <c r="P9533" t="s">
        <v>50</v>
      </c>
      <c r="U9533" s="1">
        <v>45009</v>
      </c>
      <c r="V9533" s="1">
        <v>45009</v>
      </c>
      <c r="W9533" s="1">
        <v>45009.533333333333</v>
      </c>
      <c r="X9533" s="1">
        <v>45009.533333333333</v>
      </c>
      <c r="AC9533" t="s">
        <v>53</v>
      </c>
      <c r="AD9533">
        <v>2973312255</v>
      </c>
      <c r="AE9533" s="1">
        <v>45009.529861111114</v>
      </c>
      <c r="AF9533" t="s">
        <v>51360</v>
      </c>
      <c r="AG9533" t="s">
        <v>51361</v>
      </c>
      <c r="AH9533" t="s">
        <v>51</v>
      </c>
      <c r="AJ9533" t="s">
        <v>53</v>
      </c>
      <c r="AL9533" t="s">
        <v>68</v>
      </c>
      <c r="AO9533" t="s">
        <v>5443</v>
      </c>
      <c r="AP9533" s="1">
        <v>45036.560416666667</v>
      </c>
      <c r="AQ9533" s="1">
        <v>45036.543749999997</v>
      </c>
    </row>
    <row r="9534" spans="1:43" x14ac:dyDescent="0.35">
      <c r="A9534" t="s">
        <v>51362</v>
      </c>
      <c r="B9534" t="s">
        <v>51363</v>
      </c>
      <c r="C9534" t="s">
        <v>1403</v>
      </c>
      <c r="F9534">
        <f>1385-549-7899</f>
        <v>-7063</v>
      </c>
      <c r="H9534" t="s">
        <v>51362</v>
      </c>
      <c r="J9534" t="s">
        <v>3478</v>
      </c>
      <c r="N9534" t="s">
        <v>1570</v>
      </c>
      <c r="O9534">
        <v>84663</v>
      </c>
      <c r="P9534" t="s">
        <v>50</v>
      </c>
      <c r="U9534" s="1">
        <v>45009</v>
      </c>
      <c r="V9534" s="1">
        <v>45009</v>
      </c>
      <c r="AC9534" t="s">
        <v>53</v>
      </c>
      <c r="AD9534">
        <v>2969475096</v>
      </c>
      <c r="AE9534" s="1">
        <v>37141</v>
      </c>
      <c r="AG9534" t="s">
        <v>51364</v>
      </c>
      <c r="AH9534" t="s">
        <v>51</v>
      </c>
      <c r="AJ9534" t="s">
        <v>53</v>
      </c>
      <c r="AO9534" t="s">
        <v>8142</v>
      </c>
    </row>
    <row r="9535" spans="1:43" x14ac:dyDescent="0.35">
      <c r="A9535" t="s">
        <v>51365</v>
      </c>
      <c r="B9535" t="s">
        <v>41071</v>
      </c>
      <c r="C9535" t="s">
        <v>41072</v>
      </c>
      <c r="F9535" t="s">
        <v>45936</v>
      </c>
      <c r="H9535" t="s">
        <v>51366</v>
      </c>
      <c r="J9535" t="s">
        <v>45937</v>
      </c>
      <c r="K9535" t="s">
        <v>45938</v>
      </c>
      <c r="M9535" t="s">
        <v>45939</v>
      </c>
      <c r="N9535" t="s">
        <v>5479</v>
      </c>
      <c r="O9535">
        <v>82323</v>
      </c>
      <c r="P9535" t="s">
        <v>50</v>
      </c>
      <c r="U9535" s="1">
        <v>45009</v>
      </c>
      <c r="V9535" s="1">
        <v>45009</v>
      </c>
      <c r="W9535" s="1">
        <v>45009.658333333333</v>
      </c>
      <c r="X9535" s="1">
        <v>45009.658333333333</v>
      </c>
      <c r="AC9535" t="s">
        <v>53</v>
      </c>
      <c r="AD9535">
        <v>2969964264</v>
      </c>
      <c r="AE9535" s="1">
        <v>43936.386111111111</v>
      </c>
      <c r="AF9535" t="s">
        <v>45940</v>
      </c>
      <c r="AG9535" t="s">
        <v>51367</v>
      </c>
      <c r="AH9535" t="s">
        <v>51</v>
      </c>
      <c r="AJ9535" t="s">
        <v>53</v>
      </c>
      <c r="AL9535" t="s">
        <v>68</v>
      </c>
      <c r="AO9535" t="s">
        <v>5443</v>
      </c>
      <c r="AP9535" s="1">
        <v>45469.425000000003</v>
      </c>
      <c r="AQ9535" s="1">
        <v>45040.665277777778</v>
      </c>
    </row>
    <row r="9536" spans="1:43" x14ac:dyDescent="0.35">
      <c r="A9536" t="s">
        <v>51368</v>
      </c>
      <c r="B9536" t="s">
        <v>44468</v>
      </c>
      <c r="C9536" t="s">
        <v>97</v>
      </c>
      <c r="F9536" t="s">
        <v>51369</v>
      </c>
      <c r="H9536" t="s">
        <v>51368</v>
      </c>
      <c r="J9536" t="s">
        <v>51370</v>
      </c>
      <c r="K9536" t="s">
        <v>51371</v>
      </c>
      <c r="M9536" t="s">
        <v>51372</v>
      </c>
      <c r="N9536" t="s">
        <v>1217</v>
      </c>
      <c r="O9536">
        <v>67756</v>
      </c>
      <c r="P9536" t="s">
        <v>50</v>
      </c>
      <c r="U9536" s="1">
        <v>45009</v>
      </c>
      <c r="V9536" s="1">
        <v>45009</v>
      </c>
      <c r="W9536" s="1">
        <v>45009.484722222223</v>
      </c>
      <c r="X9536" s="1">
        <v>45009.484722222223</v>
      </c>
      <c r="AC9536" t="s">
        <v>53</v>
      </c>
      <c r="AD9536">
        <v>1000000001</v>
      </c>
      <c r="AE9536" s="1">
        <v>39973.351388888892</v>
      </c>
      <c r="AF9536" t="s">
        <v>3377</v>
      </c>
      <c r="AG9536" t="s">
        <v>51373</v>
      </c>
      <c r="AH9536" t="s">
        <v>51</v>
      </c>
      <c r="AJ9536" t="s">
        <v>53</v>
      </c>
      <c r="AL9536" t="s">
        <v>78</v>
      </c>
      <c r="AO9536" t="s">
        <v>5443</v>
      </c>
      <c r="AP9536" s="1">
        <v>45009.56527777778</v>
      </c>
    </row>
    <row r="9537" spans="1:43" x14ac:dyDescent="0.35">
      <c r="A9537" t="s">
        <v>51374</v>
      </c>
      <c r="B9537" t="s">
        <v>22730</v>
      </c>
      <c r="C9537" t="s">
        <v>2103</v>
      </c>
      <c r="F9537" t="s">
        <v>51375</v>
      </c>
      <c r="H9537" t="s">
        <v>51376</v>
      </c>
      <c r="J9537" t="s">
        <v>51377</v>
      </c>
      <c r="K9537" t="s">
        <v>51378</v>
      </c>
      <c r="M9537" t="s">
        <v>51379</v>
      </c>
      <c r="N9537" t="s">
        <v>253</v>
      </c>
      <c r="O9537">
        <v>88231</v>
      </c>
      <c r="P9537" t="s">
        <v>50</v>
      </c>
      <c r="U9537" s="1">
        <v>45009</v>
      </c>
      <c r="V9537" s="1">
        <v>45009</v>
      </c>
      <c r="W9537" s="1">
        <v>45009.441666666666</v>
      </c>
      <c r="X9537" s="1">
        <v>45009.441666666666</v>
      </c>
      <c r="AC9537" t="s">
        <v>51</v>
      </c>
      <c r="AD9537">
        <v>1000000001</v>
      </c>
      <c r="AE9537" s="1">
        <v>39973.351388888892</v>
      </c>
      <c r="AF9537" t="s">
        <v>3377</v>
      </c>
      <c r="AG9537" t="s">
        <v>51380</v>
      </c>
      <c r="AH9537" t="s">
        <v>51</v>
      </c>
      <c r="AJ9537" t="s">
        <v>53</v>
      </c>
      <c r="AL9537" t="s">
        <v>78</v>
      </c>
      <c r="AO9537" t="s">
        <v>5443</v>
      </c>
      <c r="AP9537" s="1">
        <v>45289.309027777781</v>
      </c>
      <c r="AQ9537" s="1">
        <v>45244.384722222225</v>
      </c>
    </row>
    <row r="9538" spans="1:43" x14ac:dyDescent="0.35">
      <c r="A9538" t="s">
        <v>51381</v>
      </c>
      <c r="B9538" t="s">
        <v>2387</v>
      </c>
      <c r="C9538" t="s">
        <v>48594</v>
      </c>
      <c r="F9538" t="s">
        <v>51382</v>
      </c>
      <c r="H9538" t="s">
        <v>51381</v>
      </c>
      <c r="J9538" t="s">
        <v>51383</v>
      </c>
      <c r="K9538" t="s">
        <v>51384</v>
      </c>
      <c r="M9538" t="s">
        <v>753</v>
      </c>
      <c r="N9538" t="s">
        <v>798</v>
      </c>
      <c r="O9538">
        <v>79904</v>
      </c>
      <c r="P9538" t="s">
        <v>50</v>
      </c>
      <c r="U9538" s="1">
        <v>45009</v>
      </c>
      <c r="V9538" s="1">
        <v>45009</v>
      </c>
      <c r="W9538" s="1">
        <v>45009.727777777778</v>
      </c>
      <c r="X9538" s="1">
        <v>45009.727777777778</v>
      </c>
      <c r="AC9538" t="s">
        <v>51</v>
      </c>
      <c r="AD9538">
        <v>2969664591</v>
      </c>
      <c r="AE9538" s="1">
        <v>42087.609027777777</v>
      </c>
      <c r="AF9538" t="s">
        <v>51385</v>
      </c>
      <c r="AG9538" t="s">
        <v>51386</v>
      </c>
      <c r="AH9538" t="s">
        <v>51</v>
      </c>
      <c r="AJ9538" t="s">
        <v>53</v>
      </c>
      <c r="AL9538" t="s">
        <v>68</v>
      </c>
      <c r="AO9538" t="s">
        <v>5443</v>
      </c>
      <c r="AP9538" s="1">
        <v>45449.621527777781</v>
      </c>
      <c r="AQ9538" s="1">
        <v>45449.620138888888</v>
      </c>
    </row>
    <row r="9539" spans="1:43" x14ac:dyDescent="0.35">
      <c r="A9539" t="s">
        <v>51387</v>
      </c>
      <c r="B9539" t="s">
        <v>51388</v>
      </c>
      <c r="C9539" t="s">
        <v>2605</v>
      </c>
      <c r="F9539" t="s">
        <v>51389</v>
      </c>
      <c r="H9539" t="s">
        <v>51387</v>
      </c>
      <c r="J9539" t="s">
        <v>19107</v>
      </c>
      <c r="K9539" t="s">
        <v>51390</v>
      </c>
      <c r="M9539" t="s">
        <v>18560</v>
      </c>
      <c r="N9539" t="s">
        <v>13693</v>
      </c>
      <c r="O9539">
        <v>37912</v>
      </c>
      <c r="P9539" t="s">
        <v>50</v>
      </c>
      <c r="U9539" s="1">
        <v>45009</v>
      </c>
      <c r="V9539" s="1">
        <v>45009</v>
      </c>
      <c r="AC9539" t="s">
        <v>53</v>
      </c>
      <c r="AD9539">
        <v>2969474637</v>
      </c>
      <c r="AE9539" s="1">
        <v>37110.529861111114</v>
      </c>
      <c r="AG9539" t="s">
        <v>51391</v>
      </c>
      <c r="AH9539" t="s">
        <v>51</v>
      </c>
      <c r="AJ9539" t="s">
        <v>53</v>
      </c>
      <c r="AO9539" t="s">
        <v>8142</v>
      </c>
    </row>
    <row r="9540" spans="1:43" x14ac:dyDescent="0.35">
      <c r="A9540" t="s">
        <v>51392</v>
      </c>
      <c r="B9540" t="s">
        <v>51393</v>
      </c>
      <c r="C9540" t="s">
        <v>51394</v>
      </c>
      <c r="F9540" t="s">
        <v>51395</v>
      </c>
      <c r="H9540" t="s">
        <v>51396</v>
      </c>
      <c r="I9540" t="s">
        <v>464</v>
      </c>
      <c r="J9540" t="s">
        <v>6387</v>
      </c>
      <c r="N9540" t="s">
        <v>51397</v>
      </c>
      <c r="O9540">
        <v>19720</v>
      </c>
      <c r="P9540" t="s">
        <v>50</v>
      </c>
      <c r="U9540" s="1">
        <v>45009</v>
      </c>
      <c r="V9540" s="1">
        <v>45009</v>
      </c>
      <c r="AC9540" t="s">
        <v>53</v>
      </c>
      <c r="AD9540">
        <v>2969484892</v>
      </c>
      <c r="AE9540" s="1">
        <v>37756</v>
      </c>
      <c r="AG9540" t="s">
        <v>51398</v>
      </c>
      <c r="AH9540" t="s">
        <v>51</v>
      </c>
      <c r="AJ9540" t="s">
        <v>53</v>
      </c>
      <c r="AO9540" t="s">
        <v>8142</v>
      </c>
    </row>
    <row r="9541" spans="1:43" x14ac:dyDescent="0.35">
      <c r="A9541" t="s">
        <v>51399</v>
      </c>
      <c r="B9541" t="s">
        <v>51400</v>
      </c>
      <c r="C9541" t="s">
        <v>758</v>
      </c>
      <c r="F9541" t="s">
        <v>51401</v>
      </c>
      <c r="H9541" t="s">
        <v>51402</v>
      </c>
      <c r="J9541" t="s">
        <v>51403</v>
      </c>
      <c r="M9541" t="s">
        <v>43007</v>
      </c>
      <c r="N9541" t="s">
        <v>65</v>
      </c>
      <c r="O9541">
        <v>80514</v>
      </c>
      <c r="P9541" t="s">
        <v>50</v>
      </c>
      <c r="U9541" s="1">
        <v>45009</v>
      </c>
      <c r="V9541" s="1">
        <v>45009</v>
      </c>
      <c r="W9541" s="1">
        <v>45009.5625</v>
      </c>
      <c r="X9541" s="1">
        <v>45009.5625</v>
      </c>
      <c r="AC9541" t="s">
        <v>53</v>
      </c>
      <c r="AD9541">
        <v>2970023471</v>
      </c>
      <c r="AE9541" s="1">
        <v>44152.431250000001</v>
      </c>
      <c r="AF9541" t="s">
        <v>51404</v>
      </c>
      <c r="AG9541" t="s">
        <v>51405</v>
      </c>
      <c r="AH9541" t="s">
        <v>51</v>
      </c>
      <c r="AJ9541" t="s">
        <v>53</v>
      </c>
      <c r="AL9541" t="s">
        <v>68</v>
      </c>
      <c r="AO9541" t="s">
        <v>5443</v>
      </c>
      <c r="AP9541" s="1">
        <v>45012.406944444447</v>
      </c>
      <c r="AQ9541" s="1">
        <v>45009.569444444445</v>
      </c>
    </row>
    <row r="9542" spans="1:43" x14ac:dyDescent="0.35">
      <c r="A9542" t="s">
        <v>51406</v>
      </c>
      <c r="B9542" t="s">
        <v>51407</v>
      </c>
      <c r="C9542" t="s">
        <v>172</v>
      </c>
      <c r="F9542" t="s">
        <v>51408</v>
      </c>
      <c r="H9542" t="s">
        <v>51406</v>
      </c>
      <c r="J9542" t="s">
        <v>51409</v>
      </c>
      <c r="K9542" t="s">
        <v>51410</v>
      </c>
      <c r="M9542" t="s">
        <v>1822</v>
      </c>
      <c r="N9542" t="s">
        <v>213</v>
      </c>
      <c r="O9542">
        <v>80538</v>
      </c>
      <c r="P9542" t="s">
        <v>50</v>
      </c>
      <c r="U9542" s="1">
        <v>45010</v>
      </c>
      <c r="V9542" s="1">
        <v>45010</v>
      </c>
      <c r="W9542" s="1">
        <v>45010.508333333331</v>
      </c>
      <c r="X9542" s="1">
        <v>45010.508333333331</v>
      </c>
      <c r="AC9542" t="s">
        <v>53</v>
      </c>
      <c r="AD9542">
        <v>2973313468</v>
      </c>
      <c r="AE9542" s="1">
        <v>45012.378472222219</v>
      </c>
      <c r="AF9542" t="s">
        <v>51411</v>
      </c>
      <c r="AG9542" t="s">
        <v>51412</v>
      </c>
      <c r="AH9542" t="s">
        <v>51</v>
      </c>
      <c r="AJ9542" t="s">
        <v>53</v>
      </c>
      <c r="AL9542" t="s">
        <v>68</v>
      </c>
      <c r="AO9542" t="s">
        <v>5443</v>
      </c>
      <c r="AP9542" s="1">
        <v>45469.363888888889</v>
      </c>
      <c r="AQ9542" s="1">
        <v>45371.42083333333</v>
      </c>
    </row>
    <row r="9543" spans="1:43" x14ac:dyDescent="0.35">
      <c r="A9543" t="s">
        <v>51413</v>
      </c>
      <c r="B9543" t="s">
        <v>23660</v>
      </c>
      <c r="C9543" t="s">
        <v>22427</v>
      </c>
      <c r="F9543" t="s">
        <v>51414</v>
      </c>
      <c r="H9543" t="s">
        <v>51413</v>
      </c>
      <c r="J9543" t="s">
        <v>51415</v>
      </c>
      <c r="K9543" t="s">
        <v>51416</v>
      </c>
      <c r="M9543" t="s">
        <v>137</v>
      </c>
      <c r="N9543" t="s">
        <v>65</v>
      </c>
      <c r="O9543">
        <v>80239</v>
      </c>
      <c r="P9543" t="s">
        <v>50</v>
      </c>
      <c r="U9543" s="1">
        <v>45011</v>
      </c>
      <c r="V9543" s="1">
        <v>45011</v>
      </c>
      <c r="W9543" s="1">
        <v>45011.906944444447</v>
      </c>
      <c r="X9543" s="1">
        <v>45011.906944444447</v>
      </c>
      <c r="AC9543" t="s">
        <v>51</v>
      </c>
      <c r="AD9543">
        <v>1000000001</v>
      </c>
      <c r="AE9543" s="1">
        <v>39973.351388888892</v>
      </c>
      <c r="AF9543" t="s">
        <v>3377</v>
      </c>
      <c r="AG9543" t="s">
        <v>51417</v>
      </c>
      <c r="AH9543" t="s">
        <v>51</v>
      </c>
      <c r="AJ9543" t="s">
        <v>53</v>
      </c>
      <c r="AL9543" t="s">
        <v>78</v>
      </c>
      <c r="AO9543" t="s">
        <v>5443</v>
      </c>
      <c r="AP9543" s="1">
        <v>45012.276388888888</v>
      </c>
      <c r="AQ9543" s="1">
        <v>45011.901388888888</v>
      </c>
    </row>
    <row r="9544" spans="1:43" x14ac:dyDescent="0.35">
      <c r="A9544" t="s">
        <v>51418</v>
      </c>
      <c r="B9544" t="s">
        <v>26458</v>
      </c>
      <c r="C9544" t="s">
        <v>1798</v>
      </c>
      <c r="F9544">
        <v>19708884578</v>
      </c>
      <c r="H9544" t="s">
        <v>51419</v>
      </c>
      <c r="J9544" t="s">
        <v>7961</v>
      </c>
      <c r="K9544" t="s">
        <v>7962</v>
      </c>
      <c r="L9544" t="s">
        <v>7963</v>
      </c>
      <c r="M9544" t="s">
        <v>7964</v>
      </c>
      <c r="N9544" t="s">
        <v>798</v>
      </c>
      <c r="O9544">
        <v>78701</v>
      </c>
      <c r="P9544" t="s">
        <v>50</v>
      </c>
      <c r="U9544" s="1">
        <v>45011</v>
      </c>
      <c r="V9544" s="1">
        <v>45011</v>
      </c>
      <c r="W9544" s="1">
        <v>45012.382638888892</v>
      </c>
      <c r="X9544" s="1">
        <v>45012.382638888892</v>
      </c>
      <c r="AC9544" t="s">
        <v>53</v>
      </c>
      <c r="AD9544">
        <v>2969702039</v>
      </c>
      <c r="AE9544" s="1">
        <v>42528.619444444441</v>
      </c>
      <c r="AF9544" t="s">
        <v>9789</v>
      </c>
      <c r="AG9544" t="s">
        <v>51420</v>
      </c>
      <c r="AH9544" t="s">
        <v>51</v>
      </c>
      <c r="AJ9544" t="s">
        <v>53</v>
      </c>
      <c r="AL9544" t="s">
        <v>68</v>
      </c>
      <c r="AO9544" t="s">
        <v>5443</v>
      </c>
      <c r="AP9544" s="1">
        <v>45393.517361111109</v>
      </c>
    </row>
    <row r="9545" spans="1:43" x14ac:dyDescent="0.35">
      <c r="A9545" t="s">
        <v>51421</v>
      </c>
      <c r="B9545" t="s">
        <v>2072</v>
      </c>
      <c r="C9545" t="s">
        <v>375</v>
      </c>
      <c r="F9545" t="s">
        <v>51422</v>
      </c>
      <c r="H9545" t="s">
        <v>51421</v>
      </c>
      <c r="J9545" t="s">
        <v>85</v>
      </c>
      <c r="N9545" t="s">
        <v>287</v>
      </c>
      <c r="O9545">
        <v>80013</v>
      </c>
      <c r="P9545" t="s">
        <v>50</v>
      </c>
      <c r="U9545" s="1">
        <v>45012</v>
      </c>
      <c r="V9545" s="1">
        <v>45012</v>
      </c>
      <c r="AC9545" t="s">
        <v>53</v>
      </c>
      <c r="AD9545">
        <v>2969485219</v>
      </c>
      <c r="AE9545" s="1">
        <v>37784</v>
      </c>
      <c r="AG9545" t="s">
        <v>51423</v>
      </c>
      <c r="AH9545" t="s">
        <v>51</v>
      </c>
      <c r="AJ9545" t="s">
        <v>53</v>
      </c>
      <c r="AO9545" t="s">
        <v>5443</v>
      </c>
    </row>
    <row r="9546" spans="1:43" x14ac:dyDescent="0.35">
      <c r="A9546" t="s">
        <v>51424</v>
      </c>
      <c r="B9546" t="s">
        <v>51425</v>
      </c>
      <c r="C9546" t="s">
        <v>8045</v>
      </c>
      <c r="F9546" t="s">
        <v>51426</v>
      </c>
      <c r="H9546" t="s">
        <v>51424</v>
      </c>
      <c r="I9546" t="s">
        <v>464</v>
      </c>
      <c r="J9546" t="s">
        <v>6387</v>
      </c>
      <c r="N9546" t="s">
        <v>637</v>
      </c>
      <c r="O9546">
        <v>78380</v>
      </c>
      <c r="P9546" t="s">
        <v>50</v>
      </c>
      <c r="U9546" s="1">
        <v>45012</v>
      </c>
      <c r="V9546" s="1">
        <v>45012</v>
      </c>
      <c r="AC9546" t="s">
        <v>53</v>
      </c>
      <c r="AD9546">
        <v>2969484892</v>
      </c>
      <c r="AE9546" s="1">
        <v>37756</v>
      </c>
      <c r="AG9546" t="s">
        <v>51427</v>
      </c>
      <c r="AH9546" t="s">
        <v>51</v>
      </c>
      <c r="AJ9546" t="s">
        <v>53</v>
      </c>
      <c r="AO9546" t="s">
        <v>8142</v>
      </c>
    </row>
    <row r="9547" spans="1:43" x14ac:dyDescent="0.35">
      <c r="A9547" t="s">
        <v>2996</v>
      </c>
      <c r="B9547" t="s">
        <v>2995</v>
      </c>
      <c r="C9547" t="s">
        <v>338</v>
      </c>
      <c r="F9547" t="s">
        <v>51428</v>
      </c>
      <c r="H9547" t="s">
        <v>2996</v>
      </c>
      <c r="J9547" t="s">
        <v>85</v>
      </c>
      <c r="K9547" t="s">
        <v>51429</v>
      </c>
      <c r="M9547" t="s">
        <v>525</v>
      </c>
      <c r="N9547" t="s">
        <v>65</v>
      </c>
      <c r="O9547">
        <v>80018</v>
      </c>
      <c r="P9547" t="s">
        <v>50</v>
      </c>
      <c r="U9547" s="1">
        <v>45012</v>
      </c>
      <c r="V9547" s="1">
        <v>45012</v>
      </c>
      <c r="W9547" s="1">
        <v>45012.75277777778</v>
      </c>
      <c r="X9547" s="1">
        <v>45012.75277777778</v>
      </c>
      <c r="AC9547" t="s">
        <v>53</v>
      </c>
      <c r="AD9547">
        <v>2969485219</v>
      </c>
      <c r="AE9547" s="1">
        <v>37784</v>
      </c>
      <c r="AF9547" t="s">
        <v>51430</v>
      </c>
      <c r="AG9547" t="s">
        <v>51431</v>
      </c>
      <c r="AH9547" t="s">
        <v>51</v>
      </c>
      <c r="AJ9547" t="s">
        <v>53</v>
      </c>
      <c r="AL9547" t="s">
        <v>68</v>
      </c>
      <c r="AO9547" t="s">
        <v>5443</v>
      </c>
      <c r="AP9547" s="1">
        <v>45041.273611111108</v>
      </c>
      <c r="AQ9547" s="1">
        <v>45012.781944444447</v>
      </c>
    </row>
    <row r="9548" spans="1:43" x14ac:dyDescent="0.35">
      <c r="A9548" t="s">
        <v>51432</v>
      </c>
      <c r="B9548" t="s">
        <v>12472</v>
      </c>
      <c r="C9548" t="s">
        <v>4450</v>
      </c>
      <c r="F9548" t="s">
        <v>51433</v>
      </c>
      <c r="H9548" t="s">
        <v>12471</v>
      </c>
      <c r="J9548" t="s">
        <v>51434</v>
      </c>
      <c r="K9548" t="s">
        <v>51435</v>
      </c>
      <c r="M9548" t="s">
        <v>732</v>
      </c>
      <c r="N9548" t="s">
        <v>65</v>
      </c>
      <c r="O9548">
        <v>81635</v>
      </c>
      <c r="P9548" t="s">
        <v>50</v>
      </c>
      <c r="U9548" s="1">
        <v>45012</v>
      </c>
      <c r="V9548" s="1">
        <v>45012</v>
      </c>
      <c r="W9548" s="1">
        <v>45012.44027777778</v>
      </c>
      <c r="X9548" s="1">
        <v>45012.44027777778</v>
      </c>
      <c r="AC9548" t="s">
        <v>53</v>
      </c>
      <c r="AD9548">
        <v>2969917541</v>
      </c>
      <c r="AE9548" s="1">
        <v>43752.484722222223</v>
      </c>
      <c r="AF9548" t="s">
        <v>12475</v>
      </c>
      <c r="AG9548" t="s">
        <v>51436</v>
      </c>
      <c r="AH9548" t="s">
        <v>51</v>
      </c>
      <c r="AJ9548" t="s">
        <v>53</v>
      </c>
      <c r="AL9548" t="s">
        <v>68</v>
      </c>
      <c r="AO9548" t="s">
        <v>5443</v>
      </c>
      <c r="AP9548" s="1">
        <v>45012.460416666669</v>
      </c>
      <c r="AQ9548" s="1">
        <v>45012.456250000003</v>
      </c>
    </row>
    <row r="9549" spans="1:43" x14ac:dyDescent="0.35">
      <c r="A9549" t="s">
        <v>51437</v>
      </c>
      <c r="B9549" t="s">
        <v>51438</v>
      </c>
      <c r="C9549" t="s">
        <v>51439</v>
      </c>
      <c r="F9549" t="s">
        <v>51440</v>
      </c>
      <c r="H9549" t="s">
        <v>51437</v>
      </c>
      <c r="J9549" t="s">
        <v>51441</v>
      </c>
      <c r="K9549" t="s">
        <v>50822</v>
      </c>
      <c r="M9549" t="s">
        <v>2200</v>
      </c>
      <c r="N9549" t="s">
        <v>65</v>
      </c>
      <c r="O9549">
        <v>80428</v>
      </c>
      <c r="P9549" t="s">
        <v>50</v>
      </c>
      <c r="U9549" s="1">
        <v>45012</v>
      </c>
      <c r="V9549" s="1">
        <v>45012</v>
      </c>
      <c r="W9549" s="1">
        <v>45012.586111111108</v>
      </c>
      <c r="X9549" s="1">
        <v>45012.586111111108</v>
      </c>
      <c r="AC9549" t="s">
        <v>53</v>
      </c>
      <c r="AD9549">
        <v>2973313611</v>
      </c>
      <c r="AE9549" s="1">
        <v>45012.584722222222</v>
      </c>
      <c r="AF9549" t="s">
        <v>51442</v>
      </c>
      <c r="AG9549" t="s">
        <v>51443</v>
      </c>
      <c r="AH9549" t="s">
        <v>51</v>
      </c>
      <c r="AJ9549" t="s">
        <v>53</v>
      </c>
      <c r="AL9549" t="s">
        <v>68</v>
      </c>
      <c r="AO9549" t="s">
        <v>5443</v>
      </c>
      <c r="AP9549" s="1">
        <v>45012.587500000001</v>
      </c>
      <c r="AQ9549" s="1">
        <v>45012.607638888891</v>
      </c>
    </row>
    <row r="9550" spans="1:43" x14ac:dyDescent="0.35">
      <c r="A9550" t="s">
        <v>51444</v>
      </c>
      <c r="B9550" t="s">
        <v>51445</v>
      </c>
      <c r="C9550" t="s">
        <v>29503</v>
      </c>
      <c r="F9550" t="s">
        <v>51446</v>
      </c>
      <c r="H9550" t="s">
        <v>51444</v>
      </c>
      <c r="J9550" t="s">
        <v>51447</v>
      </c>
      <c r="K9550" t="s">
        <v>51448</v>
      </c>
      <c r="M9550" t="s">
        <v>3376</v>
      </c>
      <c r="N9550" t="s">
        <v>65</v>
      </c>
      <c r="O9550">
        <v>80621</v>
      </c>
      <c r="P9550" t="s">
        <v>50</v>
      </c>
      <c r="U9550" s="1">
        <v>45012</v>
      </c>
      <c r="V9550" s="1">
        <v>45012</v>
      </c>
      <c r="W9550" s="1">
        <v>45012.595833333333</v>
      </c>
      <c r="X9550" s="1">
        <v>45012.595833333333</v>
      </c>
      <c r="AC9550" t="s">
        <v>53</v>
      </c>
      <c r="AD9550">
        <v>2973313640</v>
      </c>
      <c r="AE9550" s="1">
        <v>45012.626388888886</v>
      </c>
      <c r="AF9550" t="s">
        <v>51449</v>
      </c>
      <c r="AG9550" t="s">
        <v>51450</v>
      </c>
      <c r="AH9550" t="s">
        <v>51</v>
      </c>
      <c r="AJ9550" t="s">
        <v>53</v>
      </c>
      <c r="AL9550" t="s">
        <v>68</v>
      </c>
      <c r="AO9550" t="s">
        <v>5443</v>
      </c>
      <c r="AP9550" s="1">
        <v>45012.595138888886</v>
      </c>
      <c r="AQ9550" s="1">
        <v>45012.621527777781</v>
      </c>
    </row>
    <row r="9551" spans="1:43" x14ac:dyDescent="0.35">
      <c r="A9551" t="s">
        <v>51451</v>
      </c>
      <c r="B9551" t="s">
        <v>51452</v>
      </c>
      <c r="C9551" t="s">
        <v>1686</v>
      </c>
      <c r="F9551" t="s">
        <v>51453</v>
      </c>
      <c r="H9551" t="s">
        <v>51451</v>
      </c>
      <c r="J9551" t="s">
        <v>36301</v>
      </c>
      <c r="K9551" t="s">
        <v>51454</v>
      </c>
      <c r="M9551" t="s">
        <v>1912</v>
      </c>
      <c r="N9551" t="s">
        <v>65</v>
      </c>
      <c r="O9551">
        <v>80125</v>
      </c>
      <c r="P9551" t="s">
        <v>50</v>
      </c>
      <c r="U9551" s="1">
        <v>45012</v>
      </c>
      <c r="V9551" s="1">
        <v>45012</v>
      </c>
      <c r="W9551" s="1">
        <v>45012.513888888891</v>
      </c>
      <c r="X9551" s="1">
        <v>45012.513888888891</v>
      </c>
      <c r="AC9551" t="s">
        <v>53</v>
      </c>
      <c r="AD9551">
        <v>2972366431</v>
      </c>
      <c r="AE9551" s="1">
        <v>44967.647222222222</v>
      </c>
      <c r="AF9551" t="s">
        <v>51455</v>
      </c>
      <c r="AG9551" t="s">
        <v>51456</v>
      </c>
      <c r="AH9551" t="s">
        <v>51</v>
      </c>
      <c r="AJ9551" t="s">
        <v>53</v>
      </c>
      <c r="AL9551" t="s">
        <v>68</v>
      </c>
      <c r="AO9551" t="s">
        <v>5443</v>
      </c>
      <c r="AP9551" s="1">
        <v>45278.605555555558</v>
      </c>
    </row>
    <row r="9552" spans="1:43" x14ac:dyDescent="0.35">
      <c r="A9552" t="s">
        <v>51457</v>
      </c>
      <c r="B9552" t="s">
        <v>10709</v>
      </c>
      <c r="C9552" t="s">
        <v>27666</v>
      </c>
      <c r="F9552" t="s">
        <v>51458</v>
      </c>
      <c r="H9552" t="s">
        <v>51457</v>
      </c>
      <c r="J9552" t="s">
        <v>51459</v>
      </c>
      <c r="K9552" t="s">
        <v>51460</v>
      </c>
      <c r="M9552" t="s">
        <v>51461</v>
      </c>
      <c r="N9552" t="s">
        <v>798</v>
      </c>
      <c r="O9552">
        <v>79713</v>
      </c>
      <c r="P9552" t="s">
        <v>50</v>
      </c>
      <c r="U9552" s="1">
        <v>45012</v>
      </c>
      <c r="V9552" s="1">
        <v>45012</v>
      </c>
      <c r="W9552" s="1">
        <v>45012.515277777777</v>
      </c>
      <c r="X9552" s="1">
        <v>45012.515277777777</v>
      </c>
      <c r="AC9552" t="s">
        <v>51</v>
      </c>
      <c r="AD9552">
        <v>2973313576</v>
      </c>
      <c r="AE9552" s="1">
        <v>45012.520833333336</v>
      </c>
      <c r="AF9552" t="s">
        <v>51462</v>
      </c>
      <c r="AG9552" t="s">
        <v>51463</v>
      </c>
      <c r="AH9552" t="s">
        <v>51</v>
      </c>
      <c r="AJ9552" t="s">
        <v>53</v>
      </c>
      <c r="AL9552" t="s">
        <v>68</v>
      </c>
      <c r="AO9552" t="s">
        <v>5443</v>
      </c>
      <c r="AP9552" s="1">
        <v>45460.54791666667</v>
      </c>
      <c r="AQ9552" s="1">
        <v>45460.535416666666</v>
      </c>
    </row>
    <row r="9553" spans="1:43" x14ac:dyDescent="0.35">
      <c r="A9553" t="s">
        <v>51464</v>
      </c>
      <c r="B9553" t="s">
        <v>849</v>
      </c>
      <c r="C9553" t="s">
        <v>4450</v>
      </c>
      <c r="F9553" t="s">
        <v>51465</v>
      </c>
      <c r="H9553" t="s">
        <v>51466</v>
      </c>
      <c r="I9553" t="s">
        <v>464</v>
      </c>
      <c r="J9553" t="s">
        <v>6387</v>
      </c>
      <c r="K9553" t="s">
        <v>51467</v>
      </c>
      <c r="M9553" t="s">
        <v>51468</v>
      </c>
      <c r="N9553" t="s">
        <v>12926</v>
      </c>
      <c r="O9553">
        <v>46803</v>
      </c>
      <c r="P9553" t="s">
        <v>50</v>
      </c>
      <c r="U9553" s="1">
        <v>45012</v>
      </c>
      <c r="V9553" s="1">
        <v>45012</v>
      </c>
      <c r="AC9553" t="s">
        <v>53</v>
      </c>
      <c r="AD9553">
        <v>2969484892</v>
      </c>
      <c r="AE9553" s="1">
        <v>37756</v>
      </c>
      <c r="AG9553" t="s">
        <v>51469</v>
      </c>
      <c r="AH9553" t="s">
        <v>51</v>
      </c>
      <c r="AJ9553" t="s">
        <v>53</v>
      </c>
      <c r="AO9553" t="s">
        <v>8142</v>
      </c>
    </row>
    <row r="9554" spans="1:43" x14ac:dyDescent="0.35">
      <c r="A9554" t="s">
        <v>51470</v>
      </c>
      <c r="B9554" t="s">
        <v>51471</v>
      </c>
      <c r="C9554" t="s">
        <v>383</v>
      </c>
      <c r="F9554" t="s">
        <v>51472</v>
      </c>
      <c r="H9554" t="s">
        <v>51470</v>
      </c>
      <c r="J9554" t="s">
        <v>51473</v>
      </c>
      <c r="K9554" t="s">
        <v>51474</v>
      </c>
      <c r="L9554" t="s">
        <v>51475</v>
      </c>
      <c r="M9554" t="s">
        <v>51476</v>
      </c>
      <c r="N9554" t="s">
        <v>1436</v>
      </c>
      <c r="O9554">
        <v>74017</v>
      </c>
      <c r="P9554" t="s">
        <v>50</v>
      </c>
      <c r="U9554" s="1">
        <v>45012</v>
      </c>
      <c r="V9554" s="1">
        <v>45012</v>
      </c>
      <c r="AC9554" t="s">
        <v>53</v>
      </c>
      <c r="AD9554">
        <v>2969518763</v>
      </c>
      <c r="AE9554" s="1">
        <v>38852.458333333336</v>
      </c>
      <c r="AG9554" t="s">
        <v>51477</v>
      </c>
      <c r="AH9554" t="s">
        <v>51</v>
      </c>
      <c r="AJ9554" t="s">
        <v>53</v>
      </c>
      <c r="AO9554" t="s">
        <v>8142</v>
      </c>
    </row>
    <row r="9555" spans="1:43" x14ac:dyDescent="0.35">
      <c r="A9555" t="s">
        <v>51478</v>
      </c>
      <c r="B9555" t="s">
        <v>2819</v>
      </c>
      <c r="C9555" t="s">
        <v>106</v>
      </c>
      <c r="F9555" t="s">
        <v>51479</v>
      </c>
      <c r="H9555" t="s">
        <v>51480</v>
      </c>
      <c r="J9555" t="s">
        <v>51481</v>
      </c>
      <c r="P9555" t="s">
        <v>50</v>
      </c>
      <c r="U9555" s="1">
        <v>45012</v>
      </c>
      <c r="V9555" s="1">
        <v>45012</v>
      </c>
      <c r="AC9555" t="s">
        <v>53</v>
      </c>
      <c r="AD9555">
        <v>2969529786</v>
      </c>
      <c r="AE9555" s="1">
        <v>39437.42083333333</v>
      </c>
      <c r="AG9555" t="s">
        <v>51482</v>
      </c>
      <c r="AH9555" t="s">
        <v>51</v>
      </c>
      <c r="AJ9555" t="s">
        <v>53</v>
      </c>
      <c r="AO9555" t="s">
        <v>8142</v>
      </c>
    </row>
    <row r="9556" spans="1:43" x14ac:dyDescent="0.35">
      <c r="A9556" t="s">
        <v>51483</v>
      </c>
      <c r="B9556" t="s">
        <v>51484</v>
      </c>
      <c r="C9556" t="s">
        <v>4545</v>
      </c>
      <c r="F9556" t="s">
        <v>51485</v>
      </c>
      <c r="H9556" t="s">
        <v>51483</v>
      </c>
      <c r="J9556" t="s">
        <v>51486</v>
      </c>
      <c r="K9556" t="s">
        <v>51487</v>
      </c>
      <c r="M9556" t="s">
        <v>15570</v>
      </c>
      <c r="N9556" t="s">
        <v>65</v>
      </c>
      <c r="O9556">
        <v>80816</v>
      </c>
      <c r="P9556" t="s">
        <v>50</v>
      </c>
      <c r="U9556" s="1">
        <v>45012</v>
      </c>
      <c r="V9556" s="1">
        <v>45012</v>
      </c>
      <c r="W9556" s="1">
        <v>45012.555555555555</v>
      </c>
      <c r="X9556" s="1">
        <v>45012.555555555555</v>
      </c>
      <c r="AC9556" t="s">
        <v>53</v>
      </c>
      <c r="AD9556">
        <v>2973313613</v>
      </c>
      <c r="AE9556" s="1">
        <v>45012.588194444441</v>
      </c>
      <c r="AF9556" t="s">
        <v>51488</v>
      </c>
      <c r="AG9556" t="s">
        <v>51489</v>
      </c>
      <c r="AH9556" t="s">
        <v>51</v>
      </c>
      <c r="AJ9556" t="s">
        <v>53</v>
      </c>
      <c r="AL9556" t="s">
        <v>68</v>
      </c>
      <c r="AO9556" t="s">
        <v>5443</v>
      </c>
      <c r="AP9556" s="1">
        <v>45012.604861111111</v>
      </c>
    </row>
    <row r="9557" spans="1:43" x14ac:dyDescent="0.35">
      <c r="A9557" t="s">
        <v>51490</v>
      </c>
      <c r="B9557" t="s">
        <v>19610</v>
      </c>
      <c r="C9557" t="s">
        <v>1471</v>
      </c>
      <c r="F9557" t="s">
        <v>49633</v>
      </c>
      <c r="H9557" t="s">
        <v>51490</v>
      </c>
      <c r="J9557" t="s">
        <v>49634</v>
      </c>
      <c r="K9557" t="s">
        <v>49635</v>
      </c>
      <c r="M9557" t="s">
        <v>753</v>
      </c>
      <c r="N9557" t="s">
        <v>798</v>
      </c>
      <c r="O9557">
        <v>79903</v>
      </c>
      <c r="P9557" t="s">
        <v>50</v>
      </c>
      <c r="U9557" s="1">
        <v>45012</v>
      </c>
      <c r="V9557" s="1">
        <v>45012</v>
      </c>
      <c r="W9557" s="1">
        <v>45012.386111111111</v>
      </c>
      <c r="X9557" s="1">
        <v>45012.386111111111</v>
      </c>
      <c r="AC9557" t="s">
        <v>53</v>
      </c>
      <c r="AD9557">
        <v>2969599547</v>
      </c>
      <c r="AE9557" s="1">
        <v>41536.682638888888</v>
      </c>
      <c r="AF9557" t="s">
        <v>51491</v>
      </c>
      <c r="AG9557" t="s">
        <v>51492</v>
      </c>
      <c r="AH9557" t="s">
        <v>51</v>
      </c>
      <c r="AJ9557" t="s">
        <v>53</v>
      </c>
      <c r="AL9557" t="s">
        <v>68</v>
      </c>
      <c r="AO9557" t="s">
        <v>5443</v>
      </c>
      <c r="AP9557" s="1">
        <v>45449.72152777778</v>
      </c>
      <c r="AQ9557" s="1">
        <v>45449.722222222219</v>
      </c>
    </row>
    <row r="9558" spans="1:43" x14ac:dyDescent="0.35">
      <c r="A9558" t="s">
        <v>51493</v>
      </c>
      <c r="B9558" t="s">
        <v>51494</v>
      </c>
      <c r="C9558" t="s">
        <v>31082</v>
      </c>
      <c r="F9558" t="s">
        <v>51495</v>
      </c>
      <c r="H9558" t="s">
        <v>51493</v>
      </c>
      <c r="J9558" t="s">
        <v>42661</v>
      </c>
      <c r="K9558" t="s">
        <v>51496</v>
      </c>
      <c r="M9558" t="s">
        <v>154</v>
      </c>
      <c r="N9558" t="s">
        <v>65</v>
      </c>
      <c r="O9558">
        <v>80631</v>
      </c>
      <c r="P9558" t="s">
        <v>50</v>
      </c>
      <c r="U9558" s="1">
        <v>45012</v>
      </c>
      <c r="V9558" s="1">
        <v>45012</v>
      </c>
      <c r="W9558" s="1">
        <v>45012.537499999999</v>
      </c>
      <c r="X9558" s="1">
        <v>45012.537499999999</v>
      </c>
      <c r="AC9558" t="s">
        <v>53</v>
      </c>
      <c r="AD9558">
        <v>2972132908</v>
      </c>
      <c r="AE9558" s="1">
        <v>44841.655555555553</v>
      </c>
      <c r="AF9558" t="s">
        <v>42663</v>
      </c>
      <c r="AG9558" t="s">
        <v>51497</v>
      </c>
      <c r="AH9558" t="s">
        <v>51</v>
      </c>
      <c r="AJ9558" t="s">
        <v>53</v>
      </c>
      <c r="AL9558" t="s">
        <v>68</v>
      </c>
      <c r="AO9558" t="s">
        <v>5443</v>
      </c>
      <c r="AP9558" s="1">
        <v>45012.536805555559</v>
      </c>
    </row>
    <row r="9559" spans="1:43" x14ac:dyDescent="0.35">
      <c r="A9559" t="s">
        <v>51498</v>
      </c>
      <c r="B9559" t="s">
        <v>8160</v>
      </c>
      <c r="C9559" t="s">
        <v>2717</v>
      </c>
      <c r="F9559" t="s">
        <v>51499</v>
      </c>
      <c r="H9559" t="s">
        <v>51498</v>
      </c>
      <c r="J9559" t="s">
        <v>24784</v>
      </c>
      <c r="N9559" t="s">
        <v>28811</v>
      </c>
      <c r="O9559">
        <v>41006</v>
      </c>
      <c r="P9559" t="s">
        <v>50</v>
      </c>
      <c r="U9559" s="1">
        <v>45012</v>
      </c>
      <c r="V9559" s="1">
        <v>45012</v>
      </c>
      <c r="AC9559" t="s">
        <v>53</v>
      </c>
      <c r="AD9559">
        <v>2969519246</v>
      </c>
      <c r="AE9559" s="1">
        <v>38883.179166666669</v>
      </c>
      <c r="AG9559" t="s">
        <v>51500</v>
      </c>
      <c r="AH9559" t="s">
        <v>51</v>
      </c>
      <c r="AJ9559" t="s">
        <v>53</v>
      </c>
      <c r="AO9559" t="s">
        <v>8142</v>
      </c>
    </row>
    <row r="9560" spans="1:43" x14ac:dyDescent="0.35">
      <c r="A9560" t="s">
        <v>51501</v>
      </c>
      <c r="B9560" t="s">
        <v>11923</v>
      </c>
      <c r="C9560" t="s">
        <v>24688</v>
      </c>
      <c r="F9560" t="s">
        <v>51502</v>
      </c>
      <c r="H9560" t="s">
        <v>51501</v>
      </c>
      <c r="J9560" t="s">
        <v>27926</v>
      </c>
      <c r="K9560" t="s">
        <v>51503</v>
      </c>
      <c r="M9560" t="s">
        <v>753</v>
      </c>
      <c r="N9560" t="s">
        <v>798</v>
      </c>
      <c r="O9560">
        <v>79915</v>
      </c>
      <c r="P9560" t="s">
        <v>50</v>
      </c>
      <c r="U9560" s="1">
        <v>45012</v>
      </c>
      <c r="V9560" s="1">
        <v>45012</v>
      </c>
      <c r="W9560" s="1">
        <v>45012.619444444441</v>
      </c>
      <c r="X9560" s="1">
        <v>45012.619444444441</v>
      </c>
      <c r="AC9560" t="s">
        <v>53</v>
      </c>
      <c r="AD9560">
        <v>2969528616</v>
      </c>
      <c r="AE9560" s="1">
        <v>39384.675000000003</v>
      </c>
      <c r="AF9560" t="s">
        <v>39813</v>
      </c>
      <c r="AG9560" t="s">
        <v>51504</v>
      </c>
      <c r="AH9560" t="s">
        <v>51</v>
      </c>
      <c r="AJ9560" t="s">
        <v>53</v>
      </c>
      <c r="AL9560" t="s">
        <v>68</v>
      </c>
      <c r="AO9560" t="s">
        <v>5443</v>
      </c>
      <c r="AP9560" s="1">
        <v>45455.64166666667</v>
      </c>
      <c r="AQ9560" s="1">
        <v>45455.627083333333</v>
      </c>
    </row>
    <row r="9561" spans="1:43" x14ac:dyDescent="0.35">
      <c r="A9561">
        <v>358717</v>
      </c>
      <c r="B9561" t="s">
        <v>51505</v>
      </c>
      <c r="C9561" t="s">
        <v>404</v>
      </c>
      <c r="F9561" t="s">
        <v>41747</v>
      </c>
      <c r="H9561" t="s">
        <v>43442</v>
      </c>
      <c r="J9561" t="s">
        <v>18584</v>
      </c>
      <c r="N9561" t="s">
        <v>287</v>
      </c>
      <c r="O9561">
        <v>80643</v>
      </c>
      <c r="P9561" t="s">
        <v>50</v>
      </c>
      <c r="U9561" s="1">
        <v>45012</v>
      </c>
      <c r="V9561" s="1">
        <v>45012</v>
      </c>
      <c r="W9561" s="1">
        <v>45012.539583333331</v>
      </c>
      <c r="X9561" s="1">
        <v>45012.539583333331</v>
      </c>
      <c r="AC9561" t="s">
        <v>53</v>
      </c>
      <c r="AD9561">
        <v>2969543968</v>
      </c>
      <c r="AE9561" s="1">
        <v>40032.470138888886</v>
      </c>
      <c r="AG9561" t="s">
        <v>51506</v>
      </c>
      <c r="AH9561" t="s">
        <v>51</v>
      </c>
      <c r="AJ9561" t="s">
        <v>53</v>
      </c>
      <c r="AL9561" t="s">
        <v>78</v>
      </c>
      <c r="AO9561" t="s">
        <v>8142</v>
      </c>
    </row>
    <row r="9562" spans="1:43" x14ac:dyDescent="0.35">
      <c r="A9562" t="s">
        <v>51507</v>
      </c>
      <c r="B9562" t="s">
        <v>31894</v>
      </c>
      <c r="C9562" t="s">
        <v>364</v>
      </c>
      <c r="F9562">
        <v>17194194900</v>
      </c>
      <c r="H9562" t="s">
        <v>51508</v>
      </c>
      <c r="J9562" t="s">
        <v>51509</v>
      </c>
      <c r="K9562" t="s">
        <v>51510</v>
      </c>
      <c r="M9562" t="s">
        <v>159</v>
      </c>
      <c r="N9562" t="s">
        <v>65</v>
      </c>
      <c r="O9562">
        <v>80905</v>
      </c>
      <c r="P9562" t="s">
        <v>50</v>
      </c>
      <c r="U9562" s="1">
        <v>45012</v>
      </c>
      <c r="V9562" s="1">
        <v>45012</v>
      </c>
      <c r="W9562" s="1">
        <v>45012.706944444442</v>
      </c>
      <c r="X9562" s="1">
        <v>45012.706944444442</v>
      </c>
      <c r="AC9562" t="s">
        <v>53</v>
      </c>
      <c r="AD9562">
        <v>1000000001</v>
      </c>
      <c r="AE9562" s="1">
        <v>39973.351388888892</v>
      </c>
      <c r="AF9562" t="s">
        <v>3377</v>
      </c>
      <c r="AG9562" t="s">
        <v>51511</v>
      </c>
      <c r="AH9562" t="s">
        <v>51</v>
      </c>
      <c r="AJ9562" t="s">
        <v>53</v>
      </c>
      <c r="AL9562" t="s">
        <v>78</v>
      </c>
      <c r="AO9562" t="s">
        <v>5443</v>
      </c>
      <c r="AP9562" s="1">
        <v>45441.677083333336</v>
      </c>
      <c r="AQ9562" s="1">
        <v>45440.79791666667</v>
      </c>
    </row>
    <row r="9563" spans="1:43" x14ac:dyDescent="0.35">
      <c r="A9563" t="s">
        <v>51512</v>
      </c>
      <c r="B9563" t="s">
        <v>14519</v>
      </c>
      <c r="C9563" t="s">
        <v>18980</v>
      </c>
      <c r="F9563" t="s">
        <v>51513</v>
      </c>
      <c r="H9563" t="s">
        <v>51512</v>
      </c>
      <c r="J9563" t="s">
        <v>51514</v>
      </c>
      <c r="K9563" t="s">
        <v>51515</v>
      </c>
      <c r="M9563" t="s">
        <v>1070</v>
      </c>
      <c r="N9563" t="s">
        <v>65</v>
      </c>
      <c r="O9563">
        <v>81137</v>
      </c>
      <c r="P9563" t="s">
        <v>50</v>
      </c>
      <c r="U9563" s="1">
        <v>45012</v>
      </c>
      <c r="V9563" s="1">
        <v>45012</v>
      </c>
      <c r="W9563" s="1">
        <v>45012.669444444444</v>
      </c>
      <c r="X9563" s="1">
        <v>45012.669444444444</v>
      </c>
      <c r="AC9563" t="s">
        <v>51</v>
      </c>
      <c r="AD9563">
        <v>1000000001</v>
      </c>
      <c r="AE9563" s="1">
        <v>39973.351388888892</v>
      </c>
      <c r="AF9563" t="s">
        <v>3377</v>
      </c>
      <c r="AG9563" t="s">
        <v>51516</v>
      </c>
      <c r="AH9563" t="s">
        <v>51</v>
      </c>
      <c r="AJ9563" t="s">
        <v>53</v>
      </c>
      <c r="AL9563" t="s">
        <v>78</v>
      </c>
      <c r="AO9563" t="s">
        <v>5443</v>
      </c>
      <c r="AP9563" s="1">
        <v>45019.611111111109</v>
      </c>
    </row>
    <row r="9564" spans="1:43" x14ac:dyDescent="0.35">
      <c r="A9564" t="s">
        <v>51517</v>
      </c>
      <c r="B9564" t="s">
        <v>302</v>
      </c>
      <c r="C9564" t="s">
        <v>1704</v>
      </c>
      <c r="F9564" t="s">
        <v>51518</v>
      </c>
      <c r="H9564" t="s">
        <v>51517</v>
      </c>
      <c r="J9564" t="s">
        <v>51519</v>
      </c>
      <c r="K9564" t="s">
        <v>51520</v>
      </c>
      <c r="M9564" t="s">
        <v>783</v>
      </c>
      <c r="N9564" t="s">
        <v>253</v>
      </c>
      <c r="O9564">
        <v>88337</v>
      </c>
      <c r="P9564" t="s">
        <v>50</v>
      </c>
      <c r="U9564" s="1">
        <v>45012</v>
      </c>
      <c r="V9564" s="1">
        <v>45012</v>
      </c>
      <c r="W9564" s="1">
        <v>45012.504166666666</v>
      </c>
      <c r="X9564" s="1">
        <v>45012.504166666666</v>
      </c>
      <c r="AC9564" t="s">
        <v>53</v>
      </c>
      <c r="AD9564">
        <v>1000000001</v>
      </c>
      <c r="AE9564" s="1">
        <v>39973.351388888892</v>
      </c>
      <c r="AF9564" t="s">
        <v>3377</v>
      </c>
      <c r="AG9564" t="s">
        <v>51521</v>
      </c>
      <c r="AH9564" t="s">
        <v>51</v>
      </c>
      <c r="AJ9564" t="s">
        <v>53</v>
      </c>
      <c r="AL9564" t="s">
        <v>78</v>
      </c>
      <c r="AO9564" t="s">
        <v>5443</v>
      </c>
      <c r="AP9564" s="1">
        <v>45024.359722222223</v>
      </c>
    </row>
    <row r="9565" spans="1:43" x14ac:dyDescent="0.35">
      <c r="A9565" t="s">
        <v>51522</v>
      </c>
      <c r="B9565" t="s">
        <v>9995</v>
      </c>
      <c r="C9565" t="s">
        <v>860</v>
      </c>
      <c r="F9565" t="s">
        <v>51523</v>
      </c>
      <c r="H9565" t="s">
        <v>51522</v>
      </c>
      <c r="J9565" t="s">
        <v>51524</v>
      </c>
      <c r="K9565" t="s">
        <v>51525</v>
      </c>
      <c r="M9565" t="s">
        <v>1119</v>
      </c>
      <c r="N9565" t="s">
        <v>65</v>
      </c>
      <c r="O9565">
        <v>80440</v>
      </c>
      <c r="P9565" t="s">
        <v>50</v>
      </c>
      <c r="U9565" s="1">
        <v>45012</v>
      </c>
      <c r="V9565" s="1">
        <v>45012</v>
      </c>
      <c r="W9565" s="1">
        <v>45012.412499999999</v>
      </c>
      <c r="X9565" s="1">
        <v>45012.412499999999</v>
      </c>
      <c r="AC9565" t="s">
        <v>51</v>
      </c>
      <c r="AD9565">
        <v>1000000001</v>
      </c>
      <c r="AE9565" s="1">
        <v>39973.351388888892</v>
      </c>
      <c r="AF9565" t="s">
        <v>3377</v>
      </c>
      <c r="AG9565" t="s">
        <v>51526</v>
      </c>
      <c r="AH9565" t="s">
        <v>51</v>
      </c>
      <c r="AJ9565" t="s">
        <v>53</v>
      </c>
      <c r="AL9565" t="s">
        <v>78</v>
      </c>
      <c r="AO9565" t="s">
        <v>5443</v>
      </c>
      <c r="AP9565" s="1">
        <v>45471.379166666666</v>
      </c>
    </row>
    <row r="9566" spans="1:43" x14ac:dyDescent="0.35">
      <c r="A9566" t="s">
        <v>11656</v>
      </c>
      <c r="B9566" t="s">
        <v>51527</v>
      </c>
      <c r="C9566" t="s">
        <v>51528</v>
      </c>
      <c r="F9566" t="s">
        <v>51529</v>
      </c>
      <c r="H9566" t="s">
        <v>51530</v>
      </c>
      <c r="J9566" t="s">
        <v>51531</v>
      </c>
      <c r="K9566" t="s">
        <v>51532</v>
      </c>
      <c r="M9566" t="s">
        <v>8568</v>
      </c>
      <c r="N9566" t="s">
        <v>65</v>
      </c>
      <c r="O9566">
        <v>81623</v>
      </c>
      <c r="P9566" t="s">
        <v>50</v>
      </c>
      <c r="U9566" s="1">
        <v>45012</v>
      </c>
      <c r="V9566" s="1">
        <v>45012</v>
      </c>
      <c r="W9566" s="1">
        <v>45012.633333333331</v>
      </c>
      <c r="X9566" s="1">
        <v>45012.633333333331</v>
      </c>
      <c r="AC9566" t="s">
        <v>53</v>
      </c>
      <c r="AD9566">
        <v>2969889055</v>
      </c>
      <c r="AE9566" s="1">
        <v>43614.637499999997</v>
      </c>
      <c r="AF9566" t="s">
        <v>11658</v>
      </c>
      <c r="AG9566" t="s">
        <v>51533</v>
      </c>
      <c r="AH9566" t="s">
        <v>51</v>
      </c>
      <c r="AJ9566" t="s">
        <v>53</v>
      </c>
      <c r="AL9566" t="s">
        <v>68</v>
      </c>
      <c r="AO9566" t="s">
        <v>5443</v>
      </c>
      <c r="AP9566" s="1">
        <v>45013.426388888889</v>
      </c>
      <c r="AQ9566" s="1">
        <v>45013.416666666664</v>
      </c>
    </row>
    <row r="9567" spans="1:43" x14ac:dyDescent="0.35">
      <c r="A9567" t="s">
        <v>51534</v>
      </c>
      <c r="B9567" t="s">
        <v>10425</v>
      </c>
      <c r="C9567" t="s">
        <v>3504</v>
      </c>
      <c r="F9567" t="s">
        <v>51535</v>
      </c>
      <c r="H9567" t="s">
        <v>51536</v>
      </c>
      <c r="J9567" t="s">
        <v>49190</v>
      </c>
      <c r="P9567" t="s">
        <v>50</v>
      </c>
      <c r="U9567" s="1">
        <v>45013</v>
      </c>
      <c r="V9567" s="1">
        <v>45013</v>
      </c>
      <c r="AC9567" t="s">
        <v>53</v>
      </c>
      <c r="AD9567">
        <v>2969475309</v>
      </c>
      <c r="AE9567" s="1">
        <v>37159</v>
      </c>
      <c r="AG9567" t="s">
        <v>51537</v>
      </c>
      <c r="AH9567" t="s">
        <v>51</v>
      </c>
      <c r="AJ9567" t="s">
        <v>53</v>
      </c>
      <c r="AO9567" t="s">
        <v>8142</v>
      </c>
    </row>
    <row r="9568" spans="1:43" x14ac:dyDescent="0.35">
      <c r="A9568" t="s">
        <v>51538</v>
      </c>
      <c r="B9568" t="s">
        <v>22461</v>
      </c>
      <c r="C9568" t="s">
        <v>9125</v>
      </c>
      <c r="F9568" t="s">
        <v>51539</v>
      </c>
      <c r="H9568" t="s">
        <v>51538</v>
      </c>
      <c r="J9568" t="s">
        <v>24784</v>
      </c>
      <c r="N9568" t="s">
        <v>15559</v>
      </c>
      <c r="O9568">
        <v>24066</v>
      </c>
      <c r="P9568" t="s">
        <v>50</v>
      </c>
      <c r="U9568" s="1">
        <v>45013</v>
      </c>
      <c r="V9568" s="1">
        <v>45013</v>
      </c>
      <c r="AC9568" t="s">
        <v>53</v>
      </c>
      <c r="AD9568">
        <v>2969519246</v>
      </c>
      <c r="AE9568" s="1">
        <v>38883.179166666669</v>
      </c>
      <c r="AG9568" t="s">
        <v>51540</v>
      </c>
      <c r="AH9568" t="s">
        <v>51</v>
      </c>
      <c r="AJ9568" t="s">
        <v>53</v>
      </c>
      <c r="AO9568" t="s">
        <v>8142</v>
      </c>
    </row>
    <row r="9569" spans="1:43" x14ac:dyDescent="0.35">
      <c r="A9569" t="s">
        <v>51541</v>
      </c>
      <c r="B9569" t="s">
        <v>51542</v>
      </c>
      <c r="C9569" t="s">
        <v>6563</v>
      </c>
      <c r="H9569" t="s">
        <v>51541</v>
      </c>
      <c r="J9569" t="s">
        <v>50509</v>
      </c>
      <c r="P9569" t="s">
        <v>50</v>
      </c>
      <c r="U9569" s="1">
        <v>45013</v>
      </c>
      <c r="V9569" s="1">
        <v>45013</v>
      </c>
      <c r="W9569" s="1">
        <v>45013.42291666667</v>
      </c>
      <c r="X9569" s="1">
        <v>45013.42291666667</v>
      </c>
      <c r="AC9569" t="s">
        <v>53</v>
      </c>
      <c r="AD9569">
        <v>2969942941</v>
      </c>
      <c r="AE9569" s="1">
        <v>43837.44027777778</v>
      </c>
      <c r="AF9569" t="s">
        <v>50511</v>
      </c>
      <c r="AG9569" t="s">
        <v>51543</v>
      </c>
      <c r="AH9569" t="s">
        <v>51</v>
      </c>
      <c r="AJ9569" t="s">
        <v>53</v>
      </c>
      <c r="AL9569" t="s">
        <v>68</v>
      </c>
      <c r="AO9569" t="s">
        <v>5443</v>
      </c>
      <c r="AP9569" s="1">
        <v>45289.393750000003</v>
      </c>
      <c r="AQ9569" s="1">
        <v>45275.404861111114</v>
      </c>
    </row>
    <row r="9570" spans="1:43" x14ac:dyDescent="0.35">
      <c r="A9570" t="s">
        <v>51544</v>
      </c>
      <c r="B9570" t="s">
        <v>51542</v>
      </c>
      <c r="C9570" t="s">
        <v>51545</v>
      </c>
      <c r="F9570" t="s">
        <v>51546</v>
      </c>
      <c r="H9570" t="s">
        <v>51541</v>
      </c>
      <c r="J9570" t="s">
        <v>50509</v>
      </c>
      <c r="K9570" t="s">
        <v>51547</v>
      </c>
      <c r="M9570" t="s">
        <v>129</v>
      </c>
      <c r="N9570" t="s">
        <v>65</v>
      </c>
      <c r="O9570">
        <v>81003</v>
      </c>
      <c r="P9570" t="s">
        <v>50</v>
      </c>
      <c r="U9570" s="1">
        <v>45013</v>
      </c>
      <c r="V9570" s="1">
        <v>45013</v>
      </c>
      <c r="W9570" s="1">
        <v>45013.423611111109</v>
      </c>
      <c r="X9570" s="1">
        <v>45013.423611111109</v>
      </c>
      <c r="AC9570" t="s">
        <v>53</v>
      </c>
      <c r="AD9570">
        <v>2969942941</v>
      </c>
      <c r="AE9570" s="1">
        <v>43837.44027777778</v>
      </c>
      <c r="AF9570" t="s">
        <v>50511</v>
      </c>
      <c r="AG9570" t="s">
        <v>51548</v>
      </c>
      <c r="AH9570" t="s">
        <v>51</v>
      </c>
      <c r="AJ9570" t="s">
        <v>53</v>
      </c>
      <c r="AL9570" t="s">
        <v>68</v>
      </c>
      <c r="AO9570" t="s">
        <v>5443</v>
      </c>
      <c r="AP9570" s="1">
        <v>45014.572916666664</v>
      </c>
      <c r="AQ9570" s="1">
        <v>45014.570833333331</v>
      </c>
    </row>
    <row r="9571" spans="1:43" x14ac:dyDescent="0.35">
      <c r="A9571" t="s">
        <v>51549</v>
      </c>
      <c r="B9571" t="s">
        <v>5445</v>
      </c>
      <c r="C9571" t="s">
        <v>17061</v>
      </c>
      <c r="F9571">
        <v>17207030746</v>
      </c>
      <c r="H9571" t="s">
        <v>51549</v>
      </c>
      <c r="J9571" t="s">
        <v>85</v>
      </c>
      <c r="K9571" t="s">
        <v>51550</v>
      </c>
      <c r="M9571" t="s">
        <v>525</v>
      </c>
      <c r="N9571" t="s">
        <v>287</v>
      </c>
      <c r="O9571">
        <v>80011</v>
      </c>
      <c r="P9571" t="s">
        <v>50</v>
      </c>
      <c r="U9571" s="1">
        <v>45013</v>
      </c>
      <c r="V9571" s="1">
        <v>45013</v>
      </c>
      <c r="W9571" s="1">
        <v>45013.440972222219</v>
      </c>
      <c r="X9571" s="1">
        <v>45013.440972222219</v>
      </c>
      <c r="AC9571" t="s">
        <v>53</v>
      </c>
      <c r="AD9571">
        <v>2969485219</v>
      </c>
      <c r="AE9571" s="1">
        <v>37784</v>
      </c>
      <c r="AG9571" t="s">
        <v>51551</v>
      </c>
      <c r="AH9571" t="s">
        <v>51</v>
      </c>
      <c r="AJ9571" t="s">
        <v>53</v>
      </c>
      <c r="AL9571" t="s">
        <v>78</v>
      </c>
      <c r="AO9571" t="s">
        <v>51552</v>
      </c>
    </row>
    <row r="9572" spans="1:43" x14ac:dyDescent="0.35">
      <c r="A9572" t="s">
        <v>51553</v>
      </c>
      <c r="B9572" t="s">
        <v>51554</v>
      </c>
      <c r="C9572" t="s">
        <v>22972</v>
      </c>
      <c r="F9572" t="s">
        <v>51555</v>
      </c>
      <c r="H9572" t="s">
        <v>51553</v>
      </c>
      <c r="J9572" t="s">
        <v>51556</v>
      </c>
      <c r="K9572" t="s">
        <v>51557</v>
      </c>
      <c r="M9572" t="s">
        <v>525</v>
      </c>
      <c r="N9572" t="s">
        <v>65</v>
      </c>
      <c r="O9572">
        <v>80016</v>
      </c>
      <c r="P9572" t="s">
        <v>50</v>
      </c>
      <c r="U9572" s="1">
        <v>45013</v>
      </c>
      <c r="V9572" s="1">
        <v>45013</v>
      </c>
      <c r="W9572" s="1">
        <v>45013.720833333333</v>
      </c>
      <c r="X9572" s="1">
        <v>45013.720833333333</v>
      </c>
      <c r="AC9572" t="s">
        <v>53</v>
      </c>
      <c r="AD9572">
        <v>2969876504</v>
      </c>
      <c r="AE9572" s="1">
        <v>43549.502083333333</v>
      </c>
      <c r="AF9572" t="s">
        <v>3657</v>
      </c>
      <c r="AG9572" t="s">
        <v>51558</v>
      </c>
      <c r="AH9572" t="s">
        <v>51</v>
      </c>
      <c r="AJ9572" t="s">
        <v>53</v>
      </c>
      <c r="AL9572" t="s">
        <v>68</v>
      </c>
      <c r="AO9572" t="s">
        <v>5443</v>
      </c>
      <c r="AP9572" s="1">
        <v>45014.59652777778</v>
      </c>
      <c r="AQ9572" s="1">
        <v>45014.557638888888</v>
      </c>
    </row>
    <row r="9573" spans="1:43" x14ac:dyDescent="0.35">
      <c r="A9573" t="s">
        <v>51559</v>
      </c>
      <c r="B9573" t="s">
        <v>1613</v>
      </c>
      <c r="C9573" t="s">
        <v>20920</v>
      </c>
      <c r="F9573" t="s">
        <v>51560</v>
      </c>
      <c r="H9573" t="s">
        <v>51559</v>
      </c>
      <c r="J9573" t="s">
        <v>30512</v>
      </c>
      <c r="K9573" t="s">
        <v>51561</v>
      </c>
      <c r="M9573" t="s">
        <v>51562</v>
      </c>
      <c r="N9573" t="s">
        <v>2409</v>
      </c>
      <c r="O9573">
        <v>85704</v>
      </c>
      <c r="P9573" t="s">
        <v>50</v>
      </c>
      <c r="U9573" s="1">
        <v>45013</v>
      </c>
      <c r="V9573" s="1">
        <v>45013</v>
      </c>
      <c r="W9573" s="1">
        <v>45013.552777777775</v>
      </c>
      <c r="X9573" s="1">
        <v>45013.552777777775</v>
      </c>
      <c r="AC9573" t="s">
        <v>51</v>
      </c>
      <c r="AD9573">
        <v>2972055141</v>
      </c>
      <c r="AE9573" s="1">
        <v>44601.377083333333</v>
      </c>
      <c r="AF9573" t="s">
        <v>51563</v>
      </c>
      <c r="AG9573" t="s">
        <v>51564</v>
      </c>
      <c r="AH9573" t="s">
        <v>51</v>
      </c>
      <c r="AJ9573" t="s">
        <v>53</v>
      </c>
      <c r="AL9573" t="s">
        <v>68</v>
      </c>
      <c r="AO9573" t="s">
        <v>5443</v>
      </c>
      <c r="AP9573" s="1">
        <v>45020.61041666667</v>
      </c>
      <c r="AQ9573" s="1">
        <v>45013.561111111114</v>
      </c>
    </row>
    <row r="9574" spans="1:43" x14ac:dyDescent="0.35">
      <c r="A9574" t="s">
        <v>51565</v>
      </c>
      <c r="B9574" t="s">
        <v>51566</v>
      </c>
      <c r="C9574" t="s">
        <v>51567</v>
      </c>
      <c r="F9574" t="s">
        <v>51568</v>
      </c>
      <c r="H9574" t="s">
        <v>51569</v>
      </c>
      <c r="J9574" t="s">
        <v>11882</v>
      </c>
      <c r="K9574" t="s">
        <v>51570</v>
      </c>
      <c r="M9574" t="s">
        <v>11884</v>
      </c>
      <c r="N9574" t="s">
        <v>65</v>
      </c>
      <c r="O9574">
        <v>81101</v>
      </c>
      <c r="P9574" t="s">
        <v>50</v>
      </c>
      <c r="U9574" s="1">
        <v>45013</v>
      </c>
      <c r="V9574" s="1">
        <v>45013</v>
      </c>
      <c r="W9574" s="1">
        <v>45013.465277777781</v>
      </c>
      <c r="X9574" s="1">
        <v>45013.465277777781</v>
      </c>
      <c r="AC9574" t="s">
        <v>53</v>
      </c>
      <c r="AD9574">
        <v>2969557807</v>
      </c>
      <c r="AE9574" s="1">
        <v>40540.353472222225</v>
      </c>
      <c r="AF9574" t="s">
        <v>11885</v>
      </c>
      <c r="AG9574" t="s">
        <v>51571</v>
      </c>
      <c r="AH9574" t="s">
        <v>51</v>
      </c>
      <c r="AJ9574" t="s">
        <v>53</v>
      </c>
      <c r="AL9574" t="s">
        <v>68</v>
      </c>
      <c r="AO9574" t="s">
        <v>5443</v>
      </c>
      <c r="AP9574" s="1">
        <v>45369.488194444442</v>
      </c>
    </row>
    <row r="9575" spans="1:43" x14ac:dyDescent="0.35">
      <c r="A9575" t="s">
        <v>51572</v>
      </c>
      <c r="B9575" t="s">
        <v>51573</v>
      </c>
      <c r="C9575" t="s">
        <v>4645</v>
      </c>
      <c r="F9575" t="s">
        <v>51574</v>
      </c>
      <c r="H9575" t="s">
        <v>51575</v>
      </c>
      <c r="J9575" t="s">
        <v>51576</v>
      </c>
      <c r="K9575" t="s">
        <v>51577</v>
      </c>
      <c r="M9575" t="s">
        <v>325</v>
      </c>
      <c r="N9575" t="s">
        <v>65</v>
      </c>
      <c r="O9575">
        <v>81303</v>
      </c>
      <c r="P9575" t="s">
        <v>50</v>
      </c>
      <c r="U9575" s="1">
        <v>45013</v>
      </c>
      <c r="V9575" s="1">
        <v>45013</v>
      </c>
      <c r="W9575" s="1">
        <v>45013.495833333334</v>
      </c>
      <c r="X9575" s="1">
        <v>45013.495833333334</v>
      </c>
      <c r="AC9575" t="s">
        <v>53</v>
      </c>
      <c r="AD9575">
        <v>2970036313</v>
      </c>
      <c r="AE9575" s="1">
        <v>44204.42291666667</v>
      </c>
      <c r="AF9575" t="s">
        <v>18087</v>
      </c>
      <c r="AG9575" t="s">
        <v>51578</v>
      </c>
      <c r="AH9575" t="s">
        <v>51</v>
      </c>
      <c r="AJ9575" t="s">
        <v>53</v>
      </c>
      <c r="AL9575" t="s">
        <v>68</v>
      </c>
      <c r="AO9575" t="s">
        <v>5443</v>
      </c>
      <c r="AP9575" s="1">
        <v>45013.524305555555</v>
      </c>
      <c r="AQ9575" s="1">
        <v>45013.554166666669</v>
      </c>
    </row>
    <row r="9576" spans="1:43" x14ac:dyDescent="0.35">
      <c r="A9576" t="s">
        <v>51579</v>
      </c>
      <c r="B9576" t="s">
        <v>51580</v>
      </c>
      <c r="C9576" t="s">
        <v>1328</v>
      </c>
      <c r="F9576" t="s">
        <v>51581</v>
      </c>
      <c r="H9576" t="s">
        <v>51579</v>
      </c>
      <c r="J9576" t="s">
        <v>51582</v>
      </c>
      <c r="K9576" t="s">
        <v>51583</v>
      </c>
      <c r="M9576" t="s">
        <v>154</v>
      </c>
      <c r="N9576" t="s">
        <v>65</v>
      </c>
      <c r="O9576">
        <v>80631</v>
      </c>
      <c r="P9576" t="s">
        <v>50</v>
      </c>
      <c r="U9576" s="1">
        <v>45013</v>
      </c>
      <c r="V9576" s="1">
        <v>45013</v>
      </c>
      <c r="W9576" s="1">
        <v>45013.362500000003</v>
      </c>
      <c r="X9576" s="1">
        <v>45013.362500000003</v>
      </c>
      <c r="AC9576" t="s">
        <v>51</v>
      </c>
      <c r="AD9576">
        <v>2969873492</v>
      </c>
      <c r="AE9576" s="1">
        <v>43532.429861111108</v>
      </c>
      <c r="AF9576" t="s">
        <v>51584</v>
      </c>
      <c r="AG9576" t="s">
        <v>51585</v>
      </c>
      <c r="AH9576" t="s">
        <v>51</v>
      </c>
      <c r="AJ9576" t="s">
        <v>53</v>
      </c>
      <c r="AL9576" t="s">
        <v>68</v>
      </c>
      <c r="AO9576" t="s">
        <v>5443</v>
      </c>
      <c r="AP9576" s="1">
        <v>45013.431944444441</v>
      </c>
      <c r="AQ9576" s="1">
        <v>45013.404861111114</v>
      </c>
    </row>
    <row r="9577" spans="1:43" x14ac:dyDescent="0.35">
      <c r="A9577" t="s">
        <v>51586</v>
      </c>
      <c r="B9577" t="s">
        <v>17897</v>
      </c>
      <c r="C9577" t="s">
        <v>622</v>
      </c>
      <c r="F9577" t="s">
        <v>51587</v>
      </c>
      <c r="H9577" t="s">
        <v>51588</v>
      </c>
      <c r="J9577" t="s">
        <v>17898</v>
      </c>
      <c r="K9577" t="s">
        <v>51589</v>
      </c>
      <c r="M9577" t="s">
        <v>154</v>
      </c>
      <c r="N9577" t="s">
        <v>65</v>
      </c>
      <c r="O9577">
        <v>80634</v>
      </c>
      <c r="P9577" t="s">
        <v>50</v>
      </c>
      <c r="U9577" s="1">
        <v>45013</v>
      </c>
      <c r="V9577" s="1">
        <v>45013</v>
      </c>
      <c r="W9577" s="1">
        <v>45013.456944444442</v>
      </c>
      <c r="X9577" s="1">
        <v>45013.456944444442</v>
      </c>
      <c r="AC9577" t="s">
        <v>53</v>
      </c>
      <c r="AD9577">
        <v>2969833622</v>
      </c>
      <c r="AE9577" s="1">
        <v>43353.716666666667</v>
      </c>
      <c r="AF9577" t="s">
        <v>51590</v>
      </c>
      <c r="AG9577" t="s">
        <v>51591</v>
      </c>
      <c r="AH9577" t="s">
        <v>51</v>
      </c>
      <c r="AJ9577" t="s">
        <v>53</v>
      </c>
      <c r="AL9577" t="s">
        <v>68</v>
      </c>
      <c r="AO9577" t="s">
        <v>5443</v>
      </c>
      <c r="AP9577" s="1">
        <v>45013.477777777778</v>
      </c>
      <c r="AQ9577" s="1">
        <v>45105.406944444447</v>
      </c>
    </row>
    <row r="9578" spans="1:43" x14ac:dyDescent="0.35">
      <c r="A9578" t="s">
        <v>51592</v>
      </c>
      <c r="B9578" t="s">
        <v>42474</v>
      </c>
      <c r="C9578" t="s">
        <v>9585</v>
      </c>
      <c r="F9578" t="s">
        <v>42475</v>
      </c>
      <c r="H9578" t="s">
        <v>51592</v>
      </c>
      <c r="J9578" t="s">
        <v>5486</v>
      </c>
      <c r="K9578" t="s">
        <v>42476</v>
      </c>
      <c r="M9578" t="s">
        <v>4629</v>
      </c>
      <c r="N9578" t="s">
        <v>2409</v>
      </c>
      <c r="O9578">
        <v>85034</v>
      </c>
      <c r="P9578" t="s">
        <v>50</v>
      </c>
      <c r="U9578" s="1">
        <v>45013</v>
      </c>
      <c r="V9578" s="1">
        <v>45013</v>
      </c>
      <c r="W9578" s="1">
        <v>45013.473611111112</v>
      </c>
      <c r="X9578" s="1">
        <v>45013.473611111112</v>
      </c>
      <c r="AC9578" t="s">
        <v>53</v>
      </c>
      <c r="AD9578">
        <v>2969542473</v>
      </c>
      <c r="AE9578" s="1">
        <v>39974.713888888888</v>
      </c>
      <c r="AF9578" t="s">
        <v>4197</v>
      </c>
      <c r="AG9578" t="s">
        <v>51593</v>
      </c>
      <c r="AH9578" t="s">
        <v>51</v>
      </c>
      <c r="AJ9578" t="s">
        <v>53</v>
      </c>
      <c r="AL9578" t="s">
        <v>68</v>
      </c>
      <c r="AO9578" t="s">
        <v>5443</v>
      </c>
      <c r="AP9578" s="1">
        <v>45469.670138888891</v>
      </c>
      <c r="AQ9578" s="1">
        <v>45161.529861111114</v>
      </c>
    </row>
    <row r="9579" spans="1:43" x14ac:dyDescent="0.35">
      <c r="A9579" t="s">
        <v>51594</v>
      </c>
      <c r="B9579" t="s">
        <v>12892</v>
      </c>
      <c r="C9579" t="s">
        <v>3833</v>
      </c>
      <c r="F9579" t="s">
        <v>51595</v>
      </c>
      <c r="H9579" t="s">
        <v>51594</v>
      </c>
      <c r="J9579" t="s">
        <v>29506</v>
      </c>
      <c r="K9579" t="s">
        <v>17125</v>
      </c>
      <c r="M9579" t="s">
        <v>51596</v>
      </c>
      <c r="N9579" t="s">
        <v>798</v>
      </c>
      <c r="O9579">
        <v>79745</v>
      </c>
      <c r="P9579" t="s">
        <v>50</v>
      </c>
      <c r="U9579" s="1">
        <v>45013</v>
      </c>
      <c r="V9579" s="1">
        <v>45013</v>
      </c>
      <c r="W9579" s="1">
        <v>45013.388194444444</v>
      </c>
      <c r="X9579" s="1">
        <v>45013.388194444444</v>
      </c>
      <c r="AC9579" t="s">
        <v>53</v>
      </c>
      <c r="AD9579">
        <v>2969476061</v>
      </c>
      <c r="AE9579" s="1">
        <v>37200</v>
      </c>
      <c r="AF9579" t="s">
        <v>16940</v>
      </c>
      <c r="AG9579" t="s">
        <v>51597</v>
      </c>
      <c r="AH9579" t="s">
        <v>51</v>
      </c>
      <c r="AJ9579" t="s">
        <v>53</v>
      </c>
      <c r="AL9579" t="s">
        <v>68</v>
      </c>
      <c r="AO9579" t="s">
        <v>5443</v>
      </c>
      <c r="AP9579" s="1">
        <v>45013.293055555558</v>
      </c>
      <c r="AQ9579" s="1">
        <v>44567.073611111111</v>
      </c>
    </row>
    <row r="9580" spans="1:43" x14ac:dyDescent="0.35">
      <c r="A9580" t="s">
        <v>23546</v>
      </c>
      <c r="B9580" t="s">
        <v>6344</v>
      </c>
      <c r="C9580" t="s">
        <v>177</v>
      </c>
      <c r="F9580" t="s">
        <v>51598</v>
      </c>
      <c r="H9580" t="s">
        <v>23546</v>
      </c>
      <c r="J9580" t="s">
        <v>51599</v>
      </c>
      <c r="K9580" t="s">
        <v>51600</v>
      </c>
      <c r="M9580" t="s">
        <v>1408</v>
      </c>
      <c r="N9580" t="s">
        <v>65</v>
      </c>
      <c r="O9580">
        <v>81052</v>
      </c>
      <c r="P9580" t="s">
        <v>50</v>
      </c>
      <c r="U9580" s="1">
        <v>45013</v>
      </c>
      <c r="V9580" s="1">
        <v>45013</v>
      </c>
      <c r="W9580" s="1">
        <v>45013.411111111112</v>
      </c>
      <c r="X9580" s="1">
        <v>45013.411111111112</v>
      </c>
      <c r="AC9580" t="s">
        <v>53</v>
      </c>
      <c r="AD9580">
        <v>2969942957</v>
      </c>
      <c r="AE9580" s="1">
        <v>43837.455555555556</v>
      </c>
      <c r="AF9580" t="s">
        <v>51601</v>
      </c>
      <c r="AG9580" t="s">
        <v>51602</v>
      </c>
      <c r="AH9580" t="s">
        <v>51</v>
      </c>
      <c r="AJ9580" t="s">
        <v>53</v>
      </c>
      <c r="AL9580" t="s">
        <v>68</v>
      </c>
      <c r="AO9580" t="s">
        <v>5443</v>
      </c>
      <c r="AP9580" s="1">
        <v>45013.470138888886</v>
      </c>
      <c r="AQ9580" s="1">
        <v>45013.465277777781</v>
      </c>
    </row>
    <row r="9581" spans="1:43" x14ac:dyDescent="0.35">
      <c r="A9581" t="s">
        <v>51603</v>
      </c>
      <c r="B9581" t="s">
        <v>22495</v>
      </c>
      <c r="C9581" t="s">
        <v>51604</v>
      </c>
      <c r="F9581" t="s">
        <v>51605</v>
      </c>
      <c r="H9581" t="s">
        <v>51603</v>
      </c>
      <c r="J9581" t="s">
        <v>5173</v>
      </c>
      <c r="K9581" t="s">
        <v>2814</v>
      </c>
      <c r="M9581" t="s">
        <v>2815</v>
      </c>
      <c r="N9581" t="s">
        <v>213</v>
      </c>
      <c r="O9581">
        <v>80011</v>
      </c>
      <c r="P9581" t="s">
        <v>50</v>
      </c>
      <c r="U9581" s="1">
        <v>45013</v>
      </c>
      <c r="V9581" s="1">
        <v>45013</v>
      </c>
      <c r="AC9581" t="s">
        <v>53</v>
      </c>
      <c r="AD9581">
        <v>2969481577</v>
      </c>
      <c r="AE9581" s="1">
        <v>37524</v>
      </c>
      <c r="AG9581" t="s">
        <v>51606</v>
      </c>
      <c r="AH9581" t="s">
        <v>51</v>
      </c>
      <c r="AJ9581" t="s">
        <v>53</v>
      </c>
      <c r="AO9581" t="s">
        <v>8142</v>
      </c>
    </row>
    <row r="9582" spans="1:43" x14ac:dyDescent="0.35">
      <c r="A9582" t="s">
        <v>51607</v>
      </c>
      <c r="B9582" t="s">
        <v>51608</v>
      </c>
      <c r="C9582" t="s">
        <v>35278</v>
      </c>
      <c r="D9582" t="s">
        <v>51609</v>
      </c>
      <c r="H9582" t="s">
        <v>51610</v>
      </c>
      <c r="J9582" t="s">
        <v>49</v>
      </c>
      <c r="P9582" t="s">
        <v>50</v>
      </c>
      <c r="U9582" s="1">
        <v>45013</v>
      </c>
      <c r="V9582" s="1">
        <v>45013</v>
      </c>
      <c r="W9582" s="1">
        <v>45013.563888888886</v>
      </c>
      <c r="X9582" s="1">
        <v>45013.563888888886</v>
      </c>
      <c r="AC9582" t="s">
        <v>53</v>
      </c>
      <c r="AD9582">
        <v>1000000000</v>
      </c>
      <c r="AE9582" s="1">
        <v>37295</v>
      </c>
      <c r="AG9582" t="s">
        <v>51611</v>
      </c>
      <c r="AH9582" t="s">
        <v>51</v>
      </c>
      <c r="AJ9582" t="s">
        <v>53</v>
      </c>
      <c r="AO9582" t="s">
        <v>5443</v>
      </c>
      <c r="AP9582" s="1">
        <v>45460.645138888889</v>
      </c>
    </row>
    <row r="9583" spans="1:43" x14ac:dyDescent="0.35">
      <c r="A9583" t="s">
        <v>51612</v>
      </c>
      <c r="B9583" t="s">
        <v>43172</v>
      </c>
      <c r="C9583" t="s">
        <v>42939</v>
      </c>
      <c r="F9583" t="s">
        <v>51613</v>
      </c>
      <c r="H9583" t="s">
        <v>51612</v>
      </c>
      <c r="J9583" t="s">
        <v>51614</v>
      </c>
      <c r="P9583" t="s">
        <v>50</v>
      </c>
      <c r="U9583" s="1">
        <v>45013</v>
      </c>
      <c r="V9583" s="1">
        <v>45013</v>
      </c>
      <c r="W9583" s="1">
        <v>45051.493055555555</v>
      </c>
      <c r="X9583" s="1">
        <v>45051.493055555555</v>
      </c>
      <c r="AC9583" t="s">
        <v>53</v>
      </c>
      <c r="AD9583">
        <v>2969954158</v>
      </c>
      <c r="AE9583" s="1">
        <v>43894.63958333333</v>
      </c>
      <c r="AF9583" t="s">
        <v>51615</v>
      </c>
      <c r="AG9583" t="s">
        <v>51616</v>
      </c>
      <c r="AH9583" t="s">
        <v>51</v>
      </c>
      <c r="AJ9583" t="s">
        <v>53</v>
      </c>
      <c r="AL9583" t="s">
        <v>68</v>
      </c>
      <c r="AO9583" t="s">
        <v>5443</v>
      </c>
      <c r="AP9583" s="1">
        <v>45051.60833333333</v>
      </c>
      <c r="AQ9583" s="1">
        <v>45051.651388888888</v>
      </c>
    </row>
    <row r="9584" spans="1:43" x14ac:dyDescent="0.35">
      <c r="A9584" t="s">
        <v>51617</v>
      </c>
      <c r="B9584" t="s">
        <v>40247</v>
      </c>
      <c r="C9584" t="s">
        <v>51618</v>
      </c>
      <c r="F9584" t="s">
        <v>51619</v>
      </c>
      <c r="H9584" t="s">
        <v>51617</v>
      </c>
      <c r="J9584" t="s">
        <v>3789</v>
      </c>
      <c r="M9584" t="s">
        <v>2048</v>
      </c>
      <c r="N9584" t="s">
        <v>398</v>
      </c>
      <c r="O9584">
        <v>87401</v>
      </c>
      <c r="P9584" t="s">
        <v>50</v>
      </c>
      <c r="U9584" s="1">
        <v>45013</v>
      </c>
      <c r="V9584" s="1">
        <v>45013</v>
      </c>
      <c r="W9584" s="1">
        <v>45013.882638888892</v>
      </c>
      <c r="X9584" s="1">
        <v>45013.882638888892</v>
      </c>
      <c r="AC9584" t="s">
        <v>53</v>
      </c>
      <c r="AD9584">
        <v>1000000001</v>
      </c>
      <c r="AE9584" s="1">
        <v>39973.351388888892</v>
      </c>
      <c r="AF9584" t="s">
        <v>3377</v>
      </c>
      <c r="AG9584" t="s">
        <v>51620</v>
      </c>
      <c r="AH9584" t="s">
        <v>51</v>
      </c>
      <c r="AJ9584" t="s">
        <v>53</v>
      </c>
      <c r="AL9584" t="s">
        <v>78</v>
      </c>
      <c r="AO9584" t="s">
        <v>8142</v>
      </c>
    </row>
    <row r="9585" spans="1:43" x14ac:dyDescent="0.35">
      <c r="A9585" t="s">
        <v>51621</v>
      </c>
      <c r="B9585" t="s">
        <v>11133</v>
      </c>
      <c r="C9585" t="s">
        <v>23818</v>
      </c>
      <c r="F9585">
        <v>17192380985</v>
      </c>
      <c r="H9585" t="s">
        <v>51621</v>
      </c>
      <c r="J9585" t="s">
        <v>51622</v>
      </c>
      <c r="K9585" t="s">
        <v>51623</v>
      </c>
      <c r="M9585" t="s">
        <v>51624</v>
      </c>
      <c r="N9585" t="s">
        <v>287</v>
      </c>
      <c r="O9585">
        <v>80827</v>
      </c>
      <c r="P9585" t="s">
        <v>50</v>
      </c>
      <c r="U9585" s="1">
        <v>45013</v>
      </c>
      <c r="V9585" s="1">
        <v>45013</v>
      </c>
      <c r="W9585" s="1">
        <v>45013.296527777777</v>
      </c>
      <c r="X9585" s="1">
        <v>45013.296527777777</v>
      </c>
      <c r="AC9585" t="s">
        <v>53</v>
      </c>
      <c r="AD9585">
        <v>1000000001</v>
      </c>
      <c r="AE9585" s="1">
        <v>39973.351388888892</v>
      </c>
      <c r="AF9585" t="s">
        <v>3377</v>
      </c>
      <c r="AG9585" t="s">
        <v>51625</v>
      </c>
      <c r="AH9585" t="s">
        <v>51</v>
      </c>
      <c r="AJ9585" t="s">
        <v>53</v>
      </c>
      <c r="AL9585" t="s">
        <v>78</v>
      </c>
      <c r="AO9585" t="s">
        <v>51552</v>
      </c>
    </row>
    <row r="9586" spans="1:43" x14ac:dyDescent="0.35">
      <c r="A9586" t="s">
        <v>51626</v>
      </c>
      <c r="B9586" t="s">
        <v>17447</v>
      </c>
      <c r="C9586" t="s">
        <v>9884</v>
      </c>
      <c r="F9586" t="s">
        <v>51627</v>
      </c>
      <c r="H9586" t="s">
        <v>51626</v>
      </c>
      <c r="J9586" t="s">
        <v>17887</v>
      </c>
      <c r="K9586" t="s">
        <v>51628</v>
      </c>
      <c r="M9586" t="s">
        <v>753</v>
      </c>
      <c r="N9586" t="s">
        <v>798</v>
      </c>
      <c r="O9586">
        <v>79930</v>
      </c>
      <c r="P9586" t="s">
        <v>50</v>
      </c>
      <c r="U9586" s="1">
        <v>45013</v>
      </c>
      <c r="V9586" s="1">
        <v>45013</v>
      </c>
      <c r="W9586" s="1">
        <v>45013.409722222219</v>
      </c>
      <c r="X9586" s="1">
        <v>45013.409722222219</v>
      </c>
      <c r="AC9586" t="s">
        <v>53</v>
      </c>
      <c r="AD9586">
        <v>2969723035</v>
      </c>
      <c r="AE9586" s="1">
        <v>42767.491666666669</v>
      </c>
      <c r="AF9586" t="s">
        <v>9936</v>
      </c>
      <c r="AG9586" t="s">
        <v>51629</v>
      </c>
      <c r="AH9586" t="s">
        <v>51</v>
      </c>
      <c r="AJ9586" t="s">
        <v>53</v>
      </c>
      <c r="AL9586" t="s">
        <v>68</v>
      </c>
      <c r="AO9586" t="s">
        <v>5443</v>
      </c>
      <c r="AP9586" s="1">
        <v>45013.40902777778</v>
      </c>
    </row>
    <row r="9587" spans="1:43" x14ac:dyDescent="0.35">
      <c r="A9587" t="s">
        <v>51630</v>
      </c>
      <c r="B9587" t="s">
        <v>51631</v>
      </c>
      <c r="C9587" t="s">
        <v>4438</v>
      </c>
      <c r="F9587" t="s">
        <v>51632</v>
      </c>
      <c r="H9587" t="s">
        <v>51630</v>
      </c>
      <c r="I9587" t="s">
        <v>1368</v>
      </c>
      <c r="J9587" t="s">
        <v>3933</v>
      </c>
      <c r="K9587" t="s">
        <v>51633</v>
      </c>
      <c r="M9587" t="s">
        <v>22555</v>
      </c>
      <c r="N9587" t="s">
        <v>1205</v>
      </c>
      <c r="O9587">
        <v>64501</v>
      </c>
      <c r="P9587" t="s">
        <v>50</v>
      </c>
      <c r="U9587" s="1">
        <v>45013</v>
      </c>
      <c r="V9587" s="1">
        <v>45013</v>
      </c>
      <c r="AC9587" t="s">
        <v>53</v>
      </c>
      <c r="AD9587">
        <v>2969551137</v>
      </c>
      <c r="AE9587" s="1">
        <v>40288.591666666667</v>
      </c>
      <c r="AG9587" t="s">
        <v>51634</v>
      </c>
      <c r="AH9587" t="s">
        <v>51</v>
      </c>
      <c r="AJ9587" t="s">
        <v>53</v>
      </c>
      <c r="AO9587" t="s">
        <v>8142</v>
      </c>
    </row>
    <row r="9588" spans="1:43" x14ac:dyDescent="0.35">
      <c r="A9588" t="s">
        <v>51635</v>
      </c>
      <c r="B9588" t="s">
        <v>34758</v>
      </c>
      <c r="C9588" t="s">
        <v>3813</v>
      </c>
      <c r="F9588" t="s">
        <v>51636</v>
      </c>
      <c r="H9588" t="s">
        <v>51635</v>
      </c>
      <c r="J9588" t="s">
        <v>85</v>
      </c>
      <c r="K9588" t="s">
        <v>39322</v>
      </c>
      <c r="M9588" t="s">
        <v>525</v>
      </c>
      <c r="N9588" t="s">
        <v>65</v>
      </c>
      <c r="O9588">
        <v>80011</v>
      </c>
      <c r="P9588" t="s">
        <v>50</v>
      </c>
      <c r="U9588" s="1">
        <v>45013</v>
      </c>
      <c r="V9588" s="1">
        <v>45013</v>
      </c>
      <c r="W9588" s="1">
        <v>45013.42083333333</v>
      </c>
      <c r="X9588" s="1">
        <v>45013.42083333333</v>
      </c>
      <c r="AC9588" t="s">
        <v>51</v>
      </c>
      <c r="AD9588">
        <v>2969485219</v>
      </c>
      <c r="AE9588" s="1">
        <v>37784</v>
      </c>
      <c r="AG9588" t="s">
        <v>51637</v>
      </c>
      <c r="AH9588" t="s">
        <v>51</v>
      </c>
      <c r="AJ9588" t="s">
        <v>53</v>
      </c>
      <c r="AL9588" t="s">
        <v>78</v>
      </c>
      <c r="AO9588" t="s">
        <v>5443</v>
      </c>
      <c r="AP9588" s="1">
        <v>45013.422222222223</v>
      </c>
    </row>
    <row r="9589" spans="1:43" x14ac:dyDescent="0.35">
      <c r="A9589" t="s">
        <v>51638</v>
      </c>
      <c r="B9589" t="s">
        <v>51639</v>
      </c>
      <c r="C9589" t="s">
        <v>1043</v>
      </c>
      <c r="F9589" t="s">
        <v>51640</v>
      </c>
      <c r="H9589" t="s">
        <v>51638</v>
      </c>
      <c r="J9589" t="s">
        <v>28466</v>
      </c>
      <c r="K9589" t="s">
        <v>51641</v>
      </c>
      <c r="M9589" t="s">
        <v>30196</v>
      </c>
      <c r="N9589" t="s">
        <v>65</v>
      </c>
      <c r="O9589">
        <v>80516</v>
      </c>
      <c r="P9589" t="s">
        <v>50</v>
      </c>
      <c r="U9589" s="1">
        <v>45014</v>
      </c>
      <c r="V9589" s="1">
        <v>45014</v>
      </c>
      <c r="W9589" s="1">
        <v>45014.466666666667</v>
      </c>
      <c r="X9589" s="1">
        <v>45014.466666666667</v>
      </c>
      <c r="AC9589" t="s">
        <v>53</v>
      </c>
      <c r="AD9589">
        <v>2969476288</v>
      </c>
      <c r="AE9589" s="1">
        <v>37210</v>
      </c>
      <c r="AF9589" t="s">
        <v>28467</v>
      </c>
      <c r="AG9589" t="s">
        <v>51642</v>
      </c>
      <c r="AH9589" t="s">
        <v>51</v>
      </c>
      <c r="AJ9589" t="s">
        <v>53</v>
      </c>
      <c r="AL9589" t="s">
        <v>68</v>
      </c>
      <c r="AO9589" t="s">
        <v>5443</v>
      </c>
      <c r="AP9589" s="1">
        <v>45404.385416666664</v>
      </c>
      <c r="AQ9589" s="1">
        <v>45398.64166666667</v>
      </c>
    </row>
    <row r="9590" spans="1:43" x14ac:dyDescent="0.35">
      <c r="A9590" t="s">
        <v>51643</v>
      </c>
      <c r="B9590" t="s">
        <v>42938</v>
      </c>
      <c r="C9590" t="s">
        <v>51644</v>
      </c>
      <c r="F9590" t="s">
        <v>51645</v>
      </c>
      <c r="H9590" t="s">
        <v>51643</v>
      </c>
      <c r="J9590" t="s">
        <v>51646</v>
      </c>
      <c r="K9590" t="s">
        <v>51647</v>
      </c>
      <c r="M9590" t="s">
        <v>1692</v>
      </c>
      <c r="N9590" t="s">
        <v>253</v>
      </c>
      <c r="O9590">
        <v>88241</v>
      </c>
      <c r="P9590" t="s">
        <v>50</v>
      </c>
      <c r="U9590" s="1">
        <v>45014</v>
      </c>
      <c r="V9590" s="1">
        <v>45014</v>
      </c>
      <c r="W9590" s="1">
        <v>45014.464583333334</v>
      </c>
      <c r="X9590" s="1">
        <v>45014.464583333334</v>
      </c>
      <c r="AC9590" t="s">
        <v>53</v>
      </c>
      <c r="AD9590">
        <v>2969659226</v>
      </c>
      <c r="AE9590" s="1">
        <v>42039.631249999999</v>
      </c>
      <c r="AF9590" t="s">
        <v>26653</v>
      </c>
      <c r="AG9590" t="s">
        <v>51648</v>
      </c>
      <c r="AH9590" t="s">
        <v>51</v>
      </c>
      <c r="AJ9590" t="s">
        <v>53</v>
      </c>
      <c r="AL9590" t="s">
        <v>68</v>
      </c>
      <c r="AO9590" t="s">
        <v>5443</v>
      </c>
      <c r="AP9590" s="1">
        <v>45069.626388888886</v>
      </c>
      <c r="AQ9590" s="1">
        <v>45069.359027777777</v>
      </c>
    </row>
    <row r="9591" spans="1:43" x14ac:dyDescent="0.35">
      <c r="A9591" t="s">
        <v>51649</v>
      </c>
      <c r="B9591" t="s">
        <v>51650</v>
      </c>
      <c r="C9591" t="s">
        <v>6514</v>
      </c>
      <c r="F9591">
        <v>19155887274</v>
      </c>
      <c r="H9591" t="s">
        <v>51649</v>
      </c>
      <c r="J9591" t="s">
        <v>85</v>
      </c>
      <c r="K9591" t="s">
        <v>51651</v>
      </c>
      <c r="M9591" t="s">
        <v>43115</v>
      </c>
      <c r="N9591" t="s">
        <v>637</v>
      </c>
      <c r="O9591">
        <v>79924</v>
      </c>
      <c r="P9591" t="s">
        <v>50</v>
      </c>
      <c r="U9591" s="1">
        <v>45014</v>
      </c>
      <c r="V9591" s="1">
        <v>45014</v>
      </c>
      <c r="W9591" s="1">
        <v>45014.677083333336</v>
      </c>
      <c r="X9591" s="1">
        <v>45014.677083333336</v>
      </c>
      <c r="AC9591" t="s">
        <v>53</v>
      </c>
      <c r="AD9591">
        <v>2969485219</v>
      </c>
      <c r="AE9591" s="1">
        <v>37784</v>
      </c>
      <c r="AG9591" t="s">
        <v>51652</v>
      </c>
      <c r="AH9591" t="s">
        <v>51</v>
      </c>
      <c r="AJ9591" t="s">
        <v>53</v>
      </c>
      <c r="AL9591" t="s">
        <v>78</v>
      </c>
      <c r="AO9591" t="s">
        <v>51552</v>
      </c>
    </row>
    <row r="9592" spans="1:43" x14ac:dyDescent="0.35">
      <c r="A9592" t="s">
        <v>51653</v>
      </c>
      <c r="B9592" t="s">
        <v>14135</v>
      </c>
      <c r="C9592" t="s">
        <v>702</v>
      </c>
      <c r="F9592" t="s">
        <v>51654</v>
      </c>
      <c r="H9592" t="s">
        <v>51653</v>
      </c>
      <c r="J9592" t="s">
        <v>51655</v>
      </c>
      <c r="K9592" t="s">
        <v>51656</v>
      </c>
      <c r="M9592" t="s">
        <v>17479</v>
      </c>
      <c r="N9592" t="s">
        <v>798</v>
      </c>
      <c r="O9592">
        <v>79836</v>
      </c>
      <c r="P9592" t="s">
        <v>50</v>
      </c>
      <c r="U9592" s="1">
        <v>45014</v>
      </c>
      <c r="V9592" s="1">
        <v>45014</v>
      </c>
      <c r="W9592" s="1">
        <v>45014.76666666667</v>
      </c>
      <c r="X9592" s="1">
        <v>45014.76666666667</v>
      </c>
      <c r="AC9592" t="s">
        <v>53</v>
      </c>
      <c r="AD9592">
        <v>2973316261</v>
      </c>
      <c r="AE9592" s="1">
        <v>45015.415972222225</v>
      </c>
      <c r="AF9592" t="s">
        <v>51657</v>
      </c>
      <c r="AG9592" t="s">
        <v>51658</v>
      </c>
      <c r="AH9592" t="s">
        <v>51</v>
      </c>
      <c r="AJ9592" t="s">
        <v>53</v>
      </c>
      <c r="AL9592" t="s">
        <v>68</v>
      </c>
      <c r="AO9592" t="s">
        <v>5443</v>
      </c>
      <c r="AP9592" s="1">
        <v>45463.559027777781</v>
      </c>
    </row>
    <row r="9593" spans="1:43" x14ac:dyDescent="0.35">
      <c r="A9593" t="s">
        <v>51659</v>
      </c>
      <c r="B9593" t="s">
        <v>51660</v>
      </c>
      <c r="C9593" t="s">
        <v>51661</v>
      </c>
      <c r="F9593" t="s">
        <v>51662</v>
      </c>
      <c r="H9593" t="s">
        <v>51663</v>
      </c>
      <c r="I9593" t="s">
        <v>2110</v>
      </c>
      <c r="J9593" t="s">
        <v>13574</v>
      </c>
      <c r="K9593" t="s">
        <v>51664</v>
      </c>
      <c r="L9593" t="s">
        <v>51665</v>
      </c>
      <c r="M9593" t="s">
        <v>51664</v>
      </c>
      <c r="N9593" t="s">
        <v>12376</v>
      </c>
      <c r="O9593">
        <v>74820</v>
      </c>
      <c r="P9593" t="s">
        <v>50</v>
      </c>
      <c r="U9593" s="1">
        <v>45014</v>
      </c>
      <c r="V9593" s="1">
        <v>45014</v>
      </c>
      <c r="W9593" s="1">
        <v>45014.671527777777</v>
      </c>
      <c r="X9593" s="1">
        <v>45209.591666666667</v>
      </c>
      <c r="Y9593" s="1">
        <v>45209.592361111114</v>
      </c>
      <c r="AC9593" t="s">
        <v>53</v>
      </c>
      <c r="AD9593">
        <v>2969823183</v>
      </c>
      <c r="AE9593" s="1">
        <v>43312.453472222223</v>
      </c>
      <c r="AF9593" t="s">
        <v>3067</v>
      </c>
      <c r="AG9593" t="s">
        <v>51666</v>
      </c>
      <c r="AH9593" t="s">
        <v>51</v>
      </c>
      <c r="AJ9593" t="s">
        <v>53</v>
      </c>
      <c r="AL9593" t="s">
        <v>68</v>
      </c>
      <c r="AO9593" t="s">
        <v>5443</v>
      </c>
    </row>
    <row r="9594" spans="1:43" x14ac:dyDescent="0.35">
      <c r="A9594" t="s">
        <v>51667</v>
      </c>
      <c r="B9594" t="s">
        <v>1597</v>
      </c>
      <c r="C9594" t="s">
        <v>51668</v>
      </c>
      <c r="F9594" t="s">
        <v>51669</v>
      </c>
      <c r="H9594" t="s">
        <v>51667</v>
      </c>
      <c r="J9594" t="s">
        <v>7499</v>
      </c>
      <c r="K9594" t="s">
        <v>7444</v>
      </c>
      <c r="M9594" t="s">
        <v>6206</v>
      </c>
      <c r="N9594" t="s">
        <v>1515</v>
      </c>
      <c r="O9594">
        <v>85281</v>
      </c>
      <c r="P9594" t="s">
        <v>50</v>
      </c>
      <c r="U9594" s="1">
        <v>45014</v>
      </c>
      <c r="V9594" s="1">
        <v>45014</v>
      </c>
      <c r="W9594" s="1">
        <v>45014.684027777781</v>
      </c>
      <c r="X9594" s="1">
        <v>45093.664583333331</v>
      </c>
      <c r="AC9594" t="s">
        <v>53</v>
      </c>
      <c r="AD9594">
        <v>2969477856</v>
      </c>
      <c r="AE9594" s="1">
        <v>37312</v>
      </c>
      <c r="AF9594" t="s">
        <v>6207</v>
      </c>
      <c r="AG9594" t="s">
        <v>51670</v>
      </c>
      <c r="AH9594" t="s">
        <v>51</v>
      </c>
      <c r="AJ9594" t="s">
        <v>53</v>
      </c>
      <c r="AL9594" t="s">
        <v>68</v>
      </c>
      <c r="AO9594" t="s">
        <v>5443</v>
      </c>
      <c r="AP9594" s="1">
        <v>45476.415277777778</v>
      </c>
      <c r="AQ9594" s="1">
        <v>45471.449305555558</v>
      </c>
    </row>
    <row r="9595" spans="1:43" x14ac:dyDescent="0.35">
      <c r="A9595" t="s">
        <v>51671</v>
      </c>
      <c r="B9595" t="s">
        <v>51672</v>
      </c>
      <c r="C9595" t="s">
        <v>2912</v>
      </c>
      <c r="F9595" t="s">
        <v>51673</v>
      </c>
      <c r="H9595" t="s">
        <v>51671</v>
      </c>
      <c r="J9595" t="s">
        <v>51674</v>
      </c>
      <c r="K9595" t="s">
        <v>51675</v>
      </c>
      <c r="M9595" t="s">
        <v>51676</v>
      </c>
      <c r="N9595" t="s">
        <v>9781</v>
      </c>
      <c r="O9595">
        <v>55369</v>
      </c>
      <c r="P9595" t="s">
        <v>50</v>
      </c>
      <c r="U9595" s="1">
        <v>45014</v>
      </c>
      <c r="V9595" s="1">
        <v>45014</v>
      </c>
      <c r="AC9595" t="s">
        <v>53</v>
      </c>
      <c r="AD9595">
        <v>2969507628</v>
      </c>
      <c r="AE9595" s="1">
        <v>38204.392361111109</v>
      </c>
      <c r="AG9595" t="s">
        <v>51677</v>
      </c>
      <c r="AH9595" t="s">
        <v>51</v>
      </c>
      <c r="AJ9595" t="s">
        <v>53</v>
      </c>
      <c r="AO9595" t="s">
        <v>8142</v>
      </c>
    </row>
    <row r="9596" spans="1:43" x14ac:dyDescent="0.35">
      <c r="A9596" t="s">
        <v>51678</v>
      </c>
      <c r="B9596" t="s">
        <v>51679</v>
      </c>
      <c r="C9596" t="s">
        <v>985</v>
      </c>
      <c r="F9596" t="s">
        <v>51680</v>
      </c>
      <c r="H9596" t="s">
        <v>51678</v>
      </c>
      <c r="J9596" t="s">
        <v>51681</v>
      </c>
      <c r="K9596" t="s">
        <v>51682</v>
      </c>
      <c r="M9596" t="s">
        <v>1272</v>
      </c>
      <c r="N9596" t="s">
        <v>65</v>
      </c>
      <c r="O9596">
        <v>80403</v>
      </c>
      <c r="P9596" t="s">
        <v>50</v>
      </c>
      <c r="U9596" s="1">
        <v>45014</v>
      </c>
      <c r="V9596" s="1">
        <v>45014</v>
      </c>
      <c r="W9596" s="1">
        <v>45014.643055555556</v>
      </c>
      <c r="X9596" s="1">
        <v>45014.643055555556</v>
      </c>
      <c r="AC9596" t="s">
        <v>53</v>
      </c>
      <c r="AD9596">
        <v>2969927920</v>
      </c>
      <c r="AE9596" s="1">
        <v>43787.54791666667</v>
      </c>
      <c r="AF9596" t="s">
        <v>51683</v>
      </c>
      <c r="AG9596" t="s">
        <v>51684</v>
      </c>
      <c r="AH9596" t="s">
        <v>51</v>
      </c>
      <c r="AJ9596" t="s">
        <v>53</v>
      </c>
      <c r="AL9596" t="s">
        <v>68</v>
      </c>
      <c r="AO9596" t="s">
        <v>5443</v>
      </c>
      <c r="AP9596" s="1">
        <v>45166.536805555559</v>
      </c>
      <c r="AQ9596" s="1">
        <v>45166.609027777777</v>
      </c>
    </row>
    <row r="9597" spans="1:43" x14ac:dyDescent="0.35">
      <c r="A9597" t="s">
        <v>51685</v>
      </c>
      <c r="B9597" t="s">
        <v>51686</v>
      </c>
      <c r="C9597" t="s">
        <v>375</v>
      </c>
      <c r="F9597" t="s">
        <v>51687</v>
      </c>
      <c r="H9597" t="s">
        <v>51688</v>
      </c>
      <c r="J9597" t="s">
        <v>51689</v>
      </c>
      <c r="K9597" t="s">
        <v>51690</v>
      </c>
      <c r="M9597" t="s">
        <v>10779</v>
      </c>
      <c r="N9597" t="s">
        <v>65</v>
      </c>
      <c r="O9597">
        <v>80118</v>
      </c>
      <c r="P9597" t="s">
        <v>50</v>
      </c>
      <c r="U9597" s="1">
        <v>45014</v>
      </c>
      <c r="V9597" s="1">
        <v>45014</v>
      </c>
      <c r="W9597" s="1">
        <v>45014.507638888892</v>
      </c>
      <c r="X9597" s="1">
        <v>45014.507638888892</v>
      </c>
      <c r="AC9597" t="s">
        <v>53</v>
      </c>
      <c r="AD9597">
        <v>2970032388</v>
      </c>
      <c r="AE9597" s="1">
        <v>44186.590277777781</v>
      </c>
      <c r="AF9597" t="s">
        <v>51691</v>
      </c>
      <c r="AG9597" t="s">
        <v>51692</v>
      </c>
      <c r="AH9597" t="s">
        <v>51</v>
      </c>
      <c r="AJ9597" t="s">
        <v>53</v>
      </c>
      <c r="AL9597" t="s">
        <v>68</v>
      </c>
      <c r="AO9597" t="s">
        <v>5443</v>
      </c>
      <c r="AP9597" s="1">
        <v>45150.90347222222</v>
      </c>
      <c r="AQ9597" s="1">
        <v>45150.910416666666</v>
      </c>
    </row>
    <row r="9598" spans="1:43" x14ac:dyDescent="0.35">
      <c r="A9598" t="s">
        <v>51693</v>
      </c>
      <c r="B9598" t="s">
        <v>8453</v>
      </c>
      <c r="C9598" t="s">
        <v>904</v>
      </c>
      <c r="F9598" t="s">
        <v>51694</v>
      </c>
      <c r="H9598" t="s">
        <v>51693</v>
      </c>
      <c r="J9598" t="s">
        <v>51695</v>
      </c>
      <c r="K9598" t="s">
        <v>51696</v>
      </c>
      <c r="M9598" t="s">
        <v>1272</v>
      </c>
      <c r="N9598" t="s">
        <v>65</v>
      </c>
      <c r="O9598">
        <v>80002</v>
      </c>
      <c r="P9598" t="s">
        <v>50</v>
      </c>
      <c r="U9598" s="1">
        <v>45014</v>
      </c>
      <c r="V9598" s="1">
        <v>45014</v>
      </c>
      <c r="W9598" s="1">
        <v>45014.626388888886</v>
      </c>
      <c r="X9598" s="1">
        <v>45014.626388888886</v>
      </c>
      <c r="AC9598" t="s">
        <v>53</v>
      </c>
      <c r="AD9598">
        <v>2969563093</v>
      </c>
      <c r="AE9598" s="1">
        <v>40688.299305555556</v>
      </c>
      <c r="AF9598" t="s">
        <v>7437</v>
      </c>
      <c r="AG9598" t="s">
        <v>51697</v>
      </c>
      <c r="AH9598" t="s">
        <v>51</v>
      </c>
      <c r="AJ9598" t="s">
        <v>53</v>
      </c>
      <c r="AL9598" t="s">
        <v>68</v>
      </c>
      <c r="AO9598" t="s">
        <v>5443</v>
      </c>
      <c r="AP9598" s="1">
        <v>45474.463194444441</v>
      </c>
      <c r="AQ9598" s="1">
        <v>45464.770833333336</v>
      </c>
    </row>
    <row r="9599" spans="1:43" x14ac:dyDescent="0.35">
      <c r="A9599" t="s">
        <v>51698</v>
      </c>
      <c r="B9599" t="s">
        <v>51699</v>
      </c>
      <c r="C9599" t="s">
        <v>51700</v>
      </c>
      <c r="F9599" t="s">
        <v>51701</v>
      </c>
      <c r="H9599" t="s">
        <v>51702</v>
      </c>
      <c r="J9599" t="s">
        <v>51703</v>
      </c>
      <c r="K9599" t="s">
        <v>51704</v>
      </c>
      <c r="M9599" t="s">
        <v>23376</v>
      </c>
      <c r="N9599" t="s">
        <v>65</v>
      </c>
      <c r="O9599">
        <v>80550</v>
      </c>
      <c r="P9599" t="s">
        <v>50</v>
      </c>
      <c r="U9599" s="1">
        <v>45014</v>
      </c>
      <c r="V9599" s="1">
        <v>45014</v>
      </c>
      <c r="W9599" s="1">
        <v>45014.407638888886</v>
      </c>
      <c r="X9599" s="1">
        <v>45014.407638888886</v>
      </c>
      <c r="AC9599" t="s">
        <v>53</v>
      </c>
      <c r="AD9599">
        <v>2973315262</v>
      </c>
      <c r="AE9599" s="1">
        <v>45014.40625</v>
      </c>
      <c r="AF9599" t="s">
        <v>51705</v>
      </c>
      <c r="AG9599" t="s">
        <v>51706</v>
      </c>
      <c r="AH9599" t="s">
        <v>51</v>
      </c>
      <c r="AJ9599" t="s">
        <v>53</v>
      </c>
      <c r="AL9599" t="s">
        <v>68</v>
      </c>
      <c r="AO9599" t="s">
        <v>5443</v>
      </c>
      <c r="AP9599" s="1">
        <v>45455.376388888886</v>
      </c>
      <c r="AQ9599" s="1">
        <v>45421.372916666667</v>
      </c>
    </row>
    <row r="9600" spans="1:43" x14ac:dyDescent="0.35">
      <c r="A9600" t="s">
        <v>51707</v>
      </c>
      <c r="B9600" t="s">
        <v>51708</v>
      </c>
      <c r="C9600" t="s">
        <v>622</v>
      </c>
      <c r="F9600" t="s">
        <v>51709</v>
      </c>
      <c r="H9600" t="s">
        <v>51710</v>
      </c>
      <c r="J9600" t="s">
        <v>51711</v>
      </c>
      <c r="K9600" t="s">
        <v>51712</v>
      </c>
      <c r="M9600" t="s">
        <v>51713</v>
      </c>
      <c r="N9600" t="s">
        <v>253</v>
      </c>
      <c r="O9600">
        <v>88213</v>
      </c>
      <c r="P9600" t="s">
        <v>50</v>
      </c>
      <c r="U9600" s="1">
        <v>45014</v>
      </c>
      <c r="V9600" s="1">
        <v>45014</v>
      </c>
      <c r="W9600" s="1">
        <v>45014.651388888888</v>
      </c>
      <c r="X9600" s="1">
        <v>45014.651388888888</v>
      </c>
      <c r="AC9600" t="s">
        <v>51</v>
      </c>
      <c r="AD9600">
        <v>2970011778</v>
      </c>
      <c r="AE9600" s="1">
        <v>44103.344444444447</v>
      </c>
      <c r="AF9600" t="s">
        <v>51714</v>
      </c>
      <c r="AG9600" t="s">
        <v>51715</v>
      </c>
      <c r="AH9600" t="s">
        <v>51</v>
      </c>
      <c r="AJ9600" t="s">
        <v>53</v>
      </c>
      <c r="AL9600" t="s">
        <v>68</v>
      </c>
      <c r="AO9600" t="s">
        <v>5443</v>
      </c>
      <c r="AP9600" s="1">
        <v>45072.645138888889</v>
      </c>
      <c r="AQ9600" s="1">
        <v>45040.697222222225</v>
      </c>
    </row>
    <row r="9601" spans="1:43" x14ac:dyDescent="0.35">
      <c r="A9601" t="s">
        <v>51716</v>
      </c>
      <c r="B9601" t="s">
        <v>51717</v>
      </c>
      <c r="C9601" t="s">
        <v>5032</v>
      </c>
      <c r="F9601" t="s">
        <v>51718</v>
      </c>
      <c r="H9601" t="s">
        <v>51719</v>
      </c>
      <c r="J9601" t="s">
        <v>51720</v>
      </c>
      <c r="K9601" t="s">
        <v>51721</v>
      </c>
      <c r="M9601" t="s">
        <v>51722</v>
      </c>
      <c r="N9601" t="s">
        <v>5925</v>
      </c>
      <c r="O9601">
        <v>16915</v>
      </c>
      <c r="P9601" t="s">
        <v>50</v>
      </c>
      <c r="U9601" s="1">
        <v>45014</v>
      </c>
      <c r="V9601" s="1">
        <v>45014</v>
      </c>
      <c r="AC9601" t="s">
        <v>53</v>
      </c>
      <c r="AD9601">
        <v>2969545691</v>
      </c>
      <c r="AE9601" s="1">
        <v>40101.513194444444</v>
      </c>
      <c r="AG9601" t="s">
        <v>51723</v>
      </c>
      <c r="AH9601" t="s">
        <v>51</v>
      </c>
      <c r="AJ9601" t="s">
        <v>53</v>
      </c>
      <c r="AO9601" t="s">
        <v>8142</v>
      </c>
    </row>
    <row r="9602" spans="1:43" x14ac:dyDescent="0.35">
      <c r="A9602" t="s">
        <v>51724</v>
      </c>
      <c r="B9602" t="s">
        <v>51725</v>
      </c>
      <c r="C9602" t="s">
        <v>1775</v>
      </c>
      <c r="F9602" t="s">
        <v>51726</v>
      </c>
      <c r="H9602" t="s">
        <v>51724</v>
      </c>
      <c r="J9602" t="s">
        <v>51727</v>
      </c>
      <c r="K9602" t="s">
        <v>51728</v>
      </c>
      <c r="M9602" t="s">
        <v>419</v>
      </c>
      <c r="N9602" t="s">
        <v>253</v>
      </c>
      <c r="O9602">
        <v>87124</v>
      </c>
      <c r="P9602" t="s">
        <v>50</v>
      </c>
      <c r="U9602" s="1">
        <v>45014</v>
      </c>
      <c r="V9602" s="1">
        <v>45014</v>
      </c>
      <c r="W9602" s="1">
        <v>45014.472222222219</v>
      </c>
      <c r="X9602" s="1">
        <v>45014.472222222219</v>
      </c>
      <c r="AC9602" t="s">
        <v>51</v>
      </c>
      <c r="AD9602">
        <v>2973315413</v>
      </c>
      <c r="AE9602" s="1">
        <v>45014.676388888889</v>
      </c>
      <c r="AF9602" t="s">
        <v>51729</v>
      </c>
      <c r="AG9602" t="s">
        <v>51730</v>
      </c>
      <c r="AH9602" t="s">
        <v>51</v>
      </c>
      <c r="AJ9602" t="s">
        <v>53</v>
      </c>
      <c r="AL9602" t="s">
        <v>68</v>
      </c>
      <c r="AO9602" t="s">
        <v>5443</v>
      </c>
      <c r="AP9602" s="1">
        <v>45014.470833333333</v>
      </c>
    </row>
    <row r="9603" spans="1:43" x14ac:dyDescent="0.35">
      <c r="A9603" t="s">
        <v>51731</v>
      </c>
      <c r="B9603" t="s">
        <v>51732</v>
      </c>
      <c r="C9603" t="s">
        <v>5318</v>
      </c>
      <c r="F9603" t="s">
        <v>51733</v>
      </c>
      <c r="H9603" t="s">
        <v>51731</v>
      </c>
      <c r="J9603" t="s">
        <v>7142</v>
      </c>
      <c r="K9603" t="s">
        <v>51734</v>
      </c>
      <c r="M9603" t="s">
        <v>51735</v>
      </c>
      <c r="N9603" t="s">
        <v>253</v>
      </c>
      <c r="O9603">
        <v>88263</v>
      </c>
      <c r="P9603" t="s">
        <v>50</v>
      </c>
      <c r="U9603" s="1">
        <v>45014</v>
      </c>
      <c r="V9603" s="1">
        <v>45014</v>
      </c>
      <c r="W9603" s="1">
        <v>45014.590277777781</v>
      </c>
      <c r="X9603" s="1">
        <v>45014.590277777781</v>
      </c>
      <c r="AC9603" t="s">
        <v>53</v>
      </c>
      <c r="AD9603">
        <v>2969584761</v>
      </c>
      <c r="AE9603" s="1">
        <v>41288.714583333334</v>
      </c>
      <c r="AF9603" t="s">
        <v>7145</v>
      </c>
      <c r="AG9603" t="s">
        <v>51736</v>
      </c>
      <c r="AH9603" t="s">
        <v>51</v>
      </c>
      <c r="AJ9603" t="s">
        <v>53</v>
      </c>
      <c r="AL9603" t="s">
        <v>68</v>
      </c>
      <c r="AO9603" t="s">
        <v>5443</v>
      </c>
      <c r="AP9603" s="1">
        <v>45014.589583333334</v>
      </c>
    </row>
    <row r="9604" spans="1:43" x14ac:dyDescent="0.35">
      <c r="A9604" t="s">
        <v>51737</v>
      </c>
      <c r="B9604" t="s">
        <v>51738</v>
      </c>
      <c r="C9604" t="s">
        <v>2073</v>
      </c>
      <c r="F9604" t="s">
        <v>51739</v>
      </c>
      <c r="H9604" t="s">
        <v>51737</v>
      </c>
      <c r="J9604" t="s">
        <v>51740</v>
      </c>
      <c r="K9604" t="s">
        <v>51741</v>
      </c>
      <c r="M9604" t="s">
        <v>21285</v>
      </c>
      <c r="N9604" t="s">
        <v>65</v>
      </c>
      <c r="O9604">
        <v>80233</v>
      </c>
      <c r="P9604" t="s">
        <v>50</v>
      </c>
      <c r="U9604" s="1">
        <v>45015</v>
      </c>
      <c r="V9604" s="1">
        <v>45015</v>
      </c>
      <c r="W9604" s="1">
        <v>45015.505555555559</v>
      </c>
      <c r="X9604" s="1">
        <v>45015.505555555559</v>
      </c>
      <c r="AC9604" t="s">
        <v>53</v>
      </c>
      <c r="AD9604">
        <v>2969988504</v>
      </c>
      <c r="AE9604" s="1">
        <v>44025.322222222225</v>
      </c>
      <c r="AF9604" t="s">
        <v>51742</v>
      </c>
      <c r="AG9604" t="s">
        <v>51743</v>
      </c>
      <c r="AH9604" t="s">
        <v>51</v>
      </c>
      <c r="AJ9604" t="s">
        <v>53</v>
      </c>
      <c r="AL9604" t="s">
        <v>68</v>
      </c>
      <c r="AO9604" t="s">
        <v>5443</v>
      </c>
      <c r="AP9604" s="1">
        <v>45015.595138888886</v>
      </c>
      <c r="AQ9604" s="1">
        <v>45015.589583333334</v>
      </c>
    </row>
    <row r="9605" spans="1:43" x14ac:dyDescent="0.35">
      <c r="A9605" t="s">
        <v>51744</v>
      </c>
      <c r="B9605" t="s">
        <v>6199</v>
      </c>
      <c r="C9605" t="s">
        <v>5020</v>
      </c>
      <c r="F9605">
        <v>17208133489</v>
      </c>
      <c r="H9605" t="s">
        <v>51744</v>
      </c>
      <c r="J9605" t="s">
        <v>51745</v>
      </c>
      <c r="K9605" t="s">
        <v>32404</v>
      </c>
      <c r="M9605" t="s">
        <v>51746</v>
      </c>
      <c r="N9605" t="s">
        <v>287</v>
      </c>
      <c r="O9605">
        <v>80216</v>
      </c>
      <c r="P9605" t="s">
        <v>50</v>
      </c>
      <c r="U9605" s="1">
        <v>45015</v>
      </c>
      <c r="V9605" s="1">
        <v>45015</v>
      </c>
      <c r="W9605" s="1">
        <v>45015.843055555553</v>
      </c>
      <c r="X9605" s="1">
        <v>45015.843055555553</v>
      </c>
      <c r="AC9605" t="s">
        <v>53</v>
      </c>
      <c r="AD9605">
        <v>1000000001</v>
      </c>
      <c r="AE9605" s="1">
        <v>39973.351388888892</v>
      </c>
      <c r="AF9605" t="s">
        <v>3377</v>
      </c>
      <c r="AG9605" t="s">
        <v>51747</v>
      </c>
      <c r="AH9605" t="s">
        <v>51</v>
      </c>
      <c r="AJ9605" t="s">
        <v>53</v>
      </c>
      <c r="AL9605" t="s">
        <v>78</v>
      </c>
      <c r="AO9605" t="s">
        <v>51552</v>
      </c>
    </row>
    <row r="9606" spans="1:43" x14ac:dyDescent="0.35">
      <c r="A9606" t="s">
        <v>51748</v>
      </c>
      <c r="B9606" t="s">
        <v>11992</v>
      </c>
      <c r="C9606" t="s">
        <v>12697</v>
      </c>
      <c r="F9606" t="s">
        <v>51749</v>
      </c>
      <c r="H9606" t="s">
        <v>51748</v>
      </c>
      <c r="J9606" t="s">
        <v>11008</v>
      </c>
      <c r="N9606" t="s">
        <v>17464</v>
      </c>
      <c r="O9606">
        <v>30182</v>
      </c>
      <c r="P9606" t="s">
        <v>50</v>
      </c>
      <c r="U9606" s="1">
        <v>45015</v>
      </c>
      <c r="V9606" s="1">
        <v>45015</v>
      </c>
      <c r="AC9606" t="s">
        <v>53</v>
      </c>
      <c r="AD9606">
        <v>2969478809</v>
      </c>
      <c r="AE9606" s="1">
        <v>37358</v>
      </c>
      <c r="AG9606" t="s">
        <v>51750</v>
      </c>
      <c r="AH9606" t="s">
        <v>51</v>
      </c>
      <c r="AJ9606" t="s">
        <v>53</v>
      </c>
      <c r="AO9606" t="s">
        <v>8142</v>
      </c>
    </row>
    <row r="9607" spans="1:43" x14ac:dyDescent="0.35">
      <c r="A9607" t="s">
        <v>51751</v>
      </c>
      <c r="B9607" t="s">
        <v>15600</v>
      </c>
      <c r="C9607" t="s">
        <v>24265</v>
      </c>
      <c r="F9607" t="s">
        <v>51752</v>
      </c>
      <c r="H9607" t="s">
        <v>51751</v>
      </c>
      <c r="J9607" t="s">
        <v>51753</v>
      </c>
      <c r="K9607" t="s">
        <v>51754</v>
      </c>
      <c r="M9607" t="s">
        <v>753</v>
      </c>
      <c r="N9607" t="s">
        <v>798</v>
      </c>
      <c r="O9607">
        <v>79936</v>
      </c>
      <c r="P9607" t="s">
        <v>50</v>
      </c>
      <c r="U9607" s="1">
        <v>45015</v>
      </c>
      <c r="V9607" s="1">
        <v>45015</v>
      </c>
      <c r="W9607" s="1">
        <v>45015.394444444442</v>
      </c>
      <c r="X9607" s="1">
        <v>45015.394444444442</v>
      </c>
      <c r="AC9607" t="s">
        <v>53</v>
      </c>
      <c r="AD9607">
        <v>2969737956</v>
      </c>
      <c r="AE9607" s="1">
        <v>42864.513888888891</v>
      </c>
      <c r="AF9607" t="s">
        <v>51755</v>
      </c>
      <c r="AG9607" t="s">
        <v>51756</v>
      </c>
      <c r="AH9607" t="s">
        <v>51</v>
      </c>
      <c r="AJ9607" t="s">
        <v>53</v>
      </c>
      <c r="AL9607" t="s">
        <v>68</v>
      </c>
      <c r="AO9607" t="s">
        <v>5443</v>
      </c>
      <c r="AP9607" s="1">
        <v>45015.393750000003</v>
      </c>
    </row>
    <row r="9608" spans="1:43" x14ac:dyDescent="0.35">
      <c r="A9608" t="s">
        <v>51757</v>
      </c>
      <c r="B9608" t="s">
        <v>43723</v>
      </c>
      <c r="C9608" t="s">
        <v>2923</v>
      </c>
      <c r="F9608" t="s">
        <v>51758</v>
      </c>
      <c r="H9608" t="s">
        <v>51757</v>
      </c>
      <c r="J9608" t="s">
        <v>13744</v>
      </c>
      <c r="K9608" t="s">
        <v>51759</v>
      </c>
      <c r="M9608" t="s">
        <v>51760</v>
      </c>
      <c r="N9608" t="s">
        <v>4438</v>
      </c>
      <c r="O9608">
        <v>93444</v>
      </c>
      <c r="P9608" t="s">
        <v>50</v>
      </c>
      <c r="U9608" s="1">
        <v>45015</v>
      </c>
      <c r="V9608" s="1">
        <v>45015</v>
      </c>
      <c r="AC9608" t="s">
        <v>53</v>
      </c>
      <c r="AD9608">
        <v>2969474461</v>
      </c>
      <c r="AE9608" s="1">
        <v>37104.381944444445</v>
      </c>
      <c r="AG9608" t="s">
        <v>51761</v>
      </c>
      <c r="AH9608" t="s">
        <v>51</v>
      </c>
      <c r="AJ9608" t="s">
        <v>53</v>
      </c>
      <c r="AO9608" t="s">
        <v>8142</v>
      </c>
    </row>
    <row r="9609" spans="1:43" x14ac:dyDescent="0.35">
      <c r="A9609" t="s">
        <v>51762</v>
      </c>
      <c r="B9609" t="s">
        <v>4903</v>
      </c>
      <c r="C9609" t="s">
        <v>3324</v>
      </c>
      <c r="F9609" t="s">
        <v>51763</v>
      </c>
      <c r="H9609" t="s">
        <v>51762</v>
      </c>
      <c r="J9609" t="s">
        <v>51764</v>
      </c>
      <c r="K9609" t="s">
        <v>51765</v>
      </c>
      <c r="M9609" t="s">
        <v>51766</v>
      </c>
      <c r="N9609" t="s">
        <v>798</v>
      </c>
      <c r="O9609">
        <v>76262</v>
      </c>
      <c r="P9609" t="s">
        <v>50</v>
      </c>
      <c r="U9609" s="1">
        <v>45015</v>
      </c>
      <c r="V9609" s="1">
        <v>45015</v>
      </c>
      <c r="W9609" s="1">
        <v>45015.618055555555</v>
      </c>
      <c r="X9609" s="1">
        <v>45015.618055555555</v>
      </c>
      <c r="AC9609" t="s">
        <v>51</v>
      </c>
      <c r="AD9609">
        <v>2969839684</v>
      </c>
      <c r="AE9609" s="1">
        <v>43369.447222222225</v>
      </c>
      <c r="AF9609" t="s">
        <v>51767</v>
      </c>
      <c r="AG9609" t="s">
        <v>51768</v>
      </c>
      <c r="AH9609" t="s">
        <v>51</v>
      </c>
      <c r="AJ9609" t="s">
        <v>53</v>
      </c>
      <c r="AL9609" t="s">
        <v>68</v>
      </c>
      <c r="AO9609" t="s">
        <v>5443</v>
      </c>
      <c r="AP9609" s="1">
        <v>45090.570833333331</v>
      </c>
      <c r="AQ9609" s="1">
        <v>45033.729861111111</v>
      </c>
    </row>
    <row r="9610" spans="1:43" x14ac:dyDescent="0.35">
      <c r="A9610" t="s">
        <v>51769</v>
      </c>
      <c r="B9610" t="s">
        <v>6901</v>
      </c>
      <c r="C9610" t="s">
        <v>1564</v>
      </c>
      <c r="F9610">
        <f>1602-679-1396</f>
        <v>-473</v>
      </c>
      <c r="H9610" t="s">
        <v>51769</v>
      </c>
      <c r="J9610" t="s">
        <v>46420</v>
      </c>
      <c r="N9610" t="s">
        <v>4526</v>
      </c>
      <c r="O9610">
        <v>85215</v>
      </c>
      <c r="P9610" t="s">
        <v>50</v>
      </c>
      <c r="U9610" s="1">
        <v>45015</v>
      </c>
      <c r="V9610" s="1">
        <v>45015</v>
      </c>
      <c r="W9610" s="1">
        <v>45016.43472222222</v>
      </c>
      <c r="X9610" s="1">
        <v>45016.43472222222</v>
      </c>
      <c r="AC9610" t="s">
        <v>53</v>
      </c>
      <c r="AD9610">
        <v>2969703313</v>
      </c>
      <c r="AE9610" s="1">
        <v>42545.711111111108</v>
      </c>
      <c r="AF9610" t="s">
        <v>36941</v>
      </c>
      <c r="AG9610" t="s">
        <v>51770</v>
      </c>
      <c r="AH9610" t="s">
        <v>51</v>
      </c>
      <c r="AJ9610" t="s">
        <v>53</v>
      </c>
      <c r="AL9610" t="s">
        <v>68</v>
      </c>
      <c r="AO9610" t="s">
        <v>5443</v>
      </c>
      <c r="AP9610" s="1">
        <v>45202.473611111112</v>
      </c>
    </row>
    <row r="9611" spans="1:43" x14ac:dyDescent="0.35">
      <c r="A9611" t="s">
        <v>51771</v>
      </c>
      <c r="B9611" t="s">
        <v>51772</v>
      </c>
      <c r="C9611" t="s">
        <v>888</v>
      </c>
      <c r="F9611" t="s">
        <v>51773</v>
      </c>
      <c r="H9611" t="s">
        <v>51774</v>
      </c>
      <c r="J9611" t="s">
        <v>51674</v>
      </c>
      <c r="K9611" t="s">
        <v>51775</v>
      </c>
      <c r="M9611" t="s">
        <v>51676</v>
      </c>
      <c r="N9611" t="s">
        <v>9781</v>
      </c>
      <c r="O9611">
        <v>55369</v>
      </c>
      <c r="P9611" t="s">
        <v>50</v>
      </c>
      <c r="U9611" s="1">
        <v>45015</v>
      </c>
      <c r="V9611" s="1">
        <v>45015</v>
      </c>
      <c r="AC9611" t="s">
        <v>53</v>
      </c>
      <c r="AD9611">
        <v>2969507628</v>
      </c>
      <c r="AE9611" s="1">
        <v>38204.392361111109</v>
      </c>
      <c r="AG9611" t="s">
        <v>51776</v>
      </c>
      <c r="AH9611" t="s">
        <v>51</v>
      </c>
      <c r="AJ9611" t="s">
        <v>53</v>
      </c>
      <c r="AO9611" t="s">
        <v>8142</v>
      </c>
    </row>
    <row r="9612" spans="1:43" x14ac:dyDescent="0.35">
      <c r="A9612" t="s">
        <v>51777</v>
      </c>
      <c r="B9612" t="s">
        <v>51778</v>
      </c>
      <c r="C9612" t="s">
        <v>51779</v>
      </c>
      <c r="F9612" t="s">
        <v>51780</v>
      </c>
      <c r="H9612" t="s">
        <v>51777</v>
      </c>
      <c r="J9612" t="s">
        <v>26721</v>
      </c>
      <c r="K9612" t="s">
        <v>51781</v>
      </c>
      <c r="M9612" t="s">
        <v>7946</v>
      </c>
      <c r="N9612" t="s">
        <v>253</v>
      </c>
      <c r="O9612">
        <v>88310</v>
      </c>
      <c r="P9612" t="s">
        <v>50</v>
      </c>
      <c r="U9612" s="1">
        <v>45015</v>
      </c>
      <c r="V9612" s="1">
        <v>45015</v>
      </c>
      <c r="W9612" s="1">
        <v>45015.5625</v>
      </c>
      <c r="X9612" s="1">
        <v>45015.5625</v>
      </c>
      <c r="AC9612" t="s">
        <v>51</v>
      </c>
      <c r="AD9612">
        <v>2969559367</v>
      </c>
      <c r="AE9612" s="1">
        <v>40589.655555555553</v>
      </c>
      <c r="AF9612" t="s">
        <v>26723</v>
      </c>
      <c r="AG9612" t="s">
        <v>51782</v>
      </c>
      <c r="AH9612" t="s">
        <v>51</v>
      </c>
      <c r="AJ9612" t="s">
        <v>53</v>
      </c>
      <c r="AL9612" t="s">
        <v>68</v>
      </c>
      <c r="AO9612" t="s">
        <v>5443</v>
      </c>
      <c r="AP9612" s="1">
        <v>45449.338888888888</v>
      </c>
      <c r="AQ9612" s="1">
        <v>45428.411805555559</v>
      </c>
    </row>
    <row r="9613" spans="1:43" x14ac:dyDescent="0.35">
      <c r="A9613" t="s">
        <v>51783</v>
      </c>
      <c r="B9613" t="s">
        <v>29977</v>
      </c>
      <c r="C9613" t="s">
        <v>2347</v>
      </c>
      <c r="F9613" t="s">
        <v>51784</v>
      </c>
      <c r="H9613" t="s">
        <v>51785</v>
      </c>
      <c r="J9613" t="s">
        <v>34015</v>
      </c>
      <c r="N9613" t="s">
        <v>637</v>
      </c>
      <c r="O9613">
        <v>78015</v>
      </c>
      <c r="P9613" t="s">
        <v>50</v>
      </c>
      <c r="U9613" s="1">
        <v>45015</v>
      </c>
      <c r="V9613" s="1">
        <v>45015</v>
      </c>
      <c r="AC9613" t="s">
        <v>53</v>
      </c>
      <c r="AD9613">
        <v>2969505434</v>
      </c>
      <c r="AE9613" s="1">
        <v>38056.529861111114</v>
      </c>
      <c r="AG9613" t="s">
        <v>51786</v>
      </c>
      <c r="AH9613" t="s">
        <v>51</v>
      </c>
      <c r="AJ9613" t="s">
        <v>53</v>
      </c>
      <c r="AO9613" t="s">
        <v>8142</v>
      </c>
    </row>
    <row r="9614" spans="1:43" x14ac:dyDescent="0.35">
      <c r="A9614" t="s">
        <v>51787</v>
      </c>
      <c r="B9614" t="s">
        <v>51788</v>
      </c>
      <c r="C9614" t="s">
        <v>1391</v>
      </c>
      <c r="F9614" t="s">
        <v>51789</v>
      </c>
      <c r="H9614" t="s">
        <v>51787</v>
      </c>
      <c r="J9614" t="s">
        <v>51790</v>
      </c>
      <c r="K9614" t="s">
        <v>51791</v>
      </c>
      <c r="M9614" t="s">
        <v>753</v>
      </c>
      <c r="N9614" t="s">
        <v>798</v>
      </c>
      <c r="O9614">
        <v>79927</v>
      </c>
      <c r="P9614" t="s">
        <v>50</v>
      </c>
      <c r="U9614" s="1">
        <v>45015</v>
      </c>
      <c r="V9614" s="1">
        <v>45015</v>
      </c>
      <c r="W9614" s="1">
        <v>45015.643055555556</v>
      </c>
      <c r="X9614" s="1">
        <v>45015.643055555556</v>
      </c>
      <c r="AC9614" t="s">
        <v>53</v>
      </c>
      <c r="AD9614">
        <v>2973316390</v>
      </c>
      <c r="AE9614" s="1">
        <v>45015.487500000003</v>
      </c>
      <c r="AF9614" t="s">
        <v>51792</v>
      </c>
      <c r="AG9614" t="s">
        <v>51793</v>
      </c>
      <c r="AH9614" t="s">
        <v>51</v>
      </c>
      <c r="AJ9614" t="s">
        <v>53</v>
      </c>
      <c r="AL9614" t="s">
        <v>68</v>
      </c>
      <c r="AO9614" t="s">
        <v>5443</v>
      </c>
      <c r="AP9614" s="1">
        <v>45015.642361111109</v>
      </c>
    </row>
    <row r="9615" spans="1:43" x14ac:dyDescent="0.35">
      <c r="A9615" t="s">
        <v>51794</v>
      </c>
      <c r="B9615" t="s">
        <v>51795</v>
      </c>
      <c r="C9615" t="s">
        <v>1614</v>
      </c>
      <c r="F9615" t="s">
        <v>51796</v>
      </c>
      <c r="H9615" t="s">
        <v>51794</v>
      </c>
      <c r="J9615" t="s">
        <v>51790</v>
      </c>
      <c r="K9615" t="s">
        <v>51797</v>
      </c>
      <c r="M9615" t="s">
        <v>51798</v>
      </c>
      <c r="N9615" t="s">
        <v>1205</v>
      </c>
      <c r="O9615">
        <v>63132</v>
      </c>
      <c r="P9615" t="s">
        <v>50</v>
      </c>
      <c r="U9615" s="1">
        <v>45015</v>
      </c>
      <c r="V9615" s="1">
        <v>45015</v>
      </c>
      <c r="W9615" s="1">
        <v>45015.484722222223</v>
      </c>
      <c r="X9615" s="1">
        <v>45015.484722222223</v>
      </c>
      <c r="AC9615" t="s">
        <v>53</v>
      </c>
      <c r="AD9615">
        <v>2973316390</v>
      </c>
      <c r="AE9615" s="1">
        <v>45015.487500000003</v>
      </c>
      <c r="AF9615" t="s">
        <v>51792</v>
      </c>
      <c r="AG9615" t="s">
        <v>51799</v>
      </c>
      <c r="AH9615" t="s">
        <v>51</v>
      </c>
      <c r="AJ9615" t="s">
        <v>53</v>
      </c>
      <c r="AL9615" t="s">
        <v>68</v>
      </c>
      <c r="AO9615" t="s">
        <v>5443</v>
      </c>
      <c r="AP9615" s="1">
        <v>45446.556944444441</v>
      </c>
      <c r="AQ9615" s="1">
        <v>45428.419444444444</v>
      </c>
    </row>
    <row r="9616" spans="1:43" x14ac:dyDescent="0.35">
      <c r="A9616" t="s">
        <v>51800</v>
      </c>
      <c r="B9616" t="s">
        <v>747</v>
      </c>
      <c r="C9616" t="s">
        <v>51230</v>
      </c>
      <c r="F9616" t="s">
        <v>51801</v>
      </c>
      <c r="H9616" t="s">
        <v>51800</v>
      </c>
      <c r="J9616" t="s">
        <v>51802</v>
      </c>
      <c r="K9616" t="s">
        <v>51803</v>
      </c>
      <c r="M9616" t="s">
        <v>753</v>
      </c>
      <c r="N9616" t="s">
        <v>798</v>
      </c>
      <c r="O9616">
        <v>79907</v>
      </c>
      <c r="P9616" t="s">
        <v>50</v>
      </c>
      <c r="U9616" s="1">
        <v>45015</v>
      </c>
      <c r="V9616" s="1">
        <v>45015</v>
      </c>
      <c r="W9616" s="1">
        <v>45015.476388888892</v>
      </c>
      <c r="X9616" s="1">
        <v>45015.476388888892</v>
      </c>
      <c r="AC9616" t="s">
        <v>53</v>
      </c>
      <c r="AD9616">
        <v>2973316342</v>
      </c>
      <c r="AE9616" s="1">
        <v>45015.479166666664</v>
      </c>
      <c r="AF9616" t="s">
        <v>51804</v>
      </c>
      <c r="AG9616" t="s">
        <v>51805</v>
      </c>
      <c r="AH9616" t="s">
        <v>51</v>
      </c>
      <c r="AJ9616" t="s">
        <v>53</v>
      </c>
      <c r="AL9616" t="s">
        <v>68</v>
      </c>
      <c r="AO9616" t="s">
        <v>5443</v>
      </c>
      <c r="AP9616" s="1">
        <v>45148.681250000001</v>
      </c>
      <c r="AQ9616" s="1">
        <v>45148.661111111112</v>
      </c>
    </row>
    <row r="9617" spans="1:43" x14ac:dyDescent="0.35">
      <c r="A9617" t="s">
        <v>49265</v>
      </c>
      <c r="B9617" t="s">
        <v>51806</v>
      </c>
      <c r="C9617" t="s">
        <v>12549</v>
      </c>
      <c r="F9617" t="s">
        <v>51807</v>
      </c>
      <c r="H9617" t="s">
        <v>49265</v>
      </c>
      <c r="J9617" t="s">
        <v>7961</v>
      </c>
      <c r="K9617" t="s">
        <v>7962</v>
      </c>
      <c r="L9617" t="s">
        <v>7963</v>
      </c>
      <c r="M9617" t="s">
        <v>7964</v>
      </c>
      <c r="N9617" t="s">
        <v>798</v>
      </c>
      <c r="O9617">
        <v>78701</v>
      </c>
      <c r="P9617" t="s">
        <v>50</v>
      </c>
      <c r="U9617" s="1">
        <v>45015</v>
      </c>
      <c r="V9617" s="1">
        <v>45015</v>
      </c>
      <c r="W9617" s="1">
        <v>45015.74722222222</v>
      </c>
      <c r="X9617" s="1">
        <v>45015.74722222222</v>
      </c>
      <c r="AC9617" t="s">
        <v>53</v>
      </c>
      <c r="AD9617">
        <v>2969702039</v>
      </c>
      <c r="AE9617" s="1">
        <v>42528.619444444441</v>
      </c>
      <c r="AF9617" t="s">
        <v>8028</v>
      </c>
      <c r="AG9617" t="s">
        <v>51808</v>
      </c>
      <c r="AH9617" t="s">
        <v>51</v>
      </c>
      <c r="AJ9617" t="s">
        <v>53</v>
      </c>
      <c r="AL9617" t="s">
        <v>68</v>
      </c>
      <c r="AO9617" t="s">
        <v>5443</v>
      </c>
      <c r="AP9617" s="1">
        <v>45043.486805555556</v>
      </c>
    </row>
    <row r="9618" spans="1:43" x14ac:dyDescent="0.35">
      <c r="A9618" t="s">
        <v>51809</v>
      </c>
      <c r="B9618" t="s">
        <v>47423</v>
      </c>
      <c r="C9618" t="s">
        <v>803</v>
      </c>
      <c r="F9618" t="s">
        <v>51810</v>
      </c>
      <c r="H9618" t="s">
        <v>51811</v>
      </c>
      <c r="J9618" t="s">
        <v>51812</v>
      </c>
      <c r="K9618" t="s">
        <v>51813</v>
      </c>
      <c r="M9618" t="s">
        <v>3496</v>
      </c>
      <c r="N9618" t="s">
        <v>65</v>
      </c>
      <c r="O9618">
        <v>80504</v>
      </c>
      <c r="P9618" t="s">
        <v>50</v>
      </c>
      <c r="U9618" s="1">
        <v>45015</v>
      </c>
      <c r="V9618" s="1">
        <v>45015</v>
      </c>
      <c r="W9618" s="1">
        <v>45015.668055555558</v>
      </c>
      <c r="X9618" s="1">
        <v>45015.668055555558</v>
      </c>
      <c r="AC9618" t="s">
        <v>51</v>
      </c>
      <c r="AD9618">
        <v>2973318237</v>
      </c>
      <c r="AE9618" s="1">
        <v>45016.444444444445</v>
      </c>
      <c r="AF9618" t="s">
        <v>51814</v>
      </c>
      <c r="AG9618" t="s">
        <v>51815</v>
      </c>
      <c r="AH9618" t="s">
        <v>51</v>
      </c>
      <c r="AJ9618" t="s">
        <v>53</v>
      </c>
      <c r="AL9618" t="s">
        <v>68</v>
      </c>
      <c r="AO9618" t="s">
        <v>5443</v>
      </c>
      <c r="AP9618" s="1">
        <v>45131.708333333336</v>
      </c>
      <c r="AQ9618" s="1">
        <v>45131.71597222222</v>
      </c>
    </row>
    <row r="9619" spans="1:43" x14ac:dyDescent="0.35">
      <c r="A9619" t="s">
        <v>51816</v>
      </c>
      <c r="B9619" t="s">
        <v>51817</v>
      </c>
      <c r="C9619" t="s">
        <v>6773</v>
      </c>
      <c r="F9619" t="s">
        <v>51818</v>
      </c>
      <c r="H9619" t="s">
        <v>51816</v>
      </c>
      <c r="J9619" t="s">
        <v>51819</v>
      </c>
      <c r="K9619" t="s">
        <v>51820</v>
      </c>
      <c r="M9619" t="s">
        <v>3225</v>
      </c>
      <c r="N9619" t="s">
        <v>65</v>
      </c>
      <c r="O9619">
        <v>80537</v>
      </c>
      <c r="P9619" t="s">
        <v>50</v>
      </c>
      <c r="U9619" s="1">
        <v>45015</v>
      </c>
      <c r="V9619" s="1">
        <v>45015</v>
      </c>
      <c r="W9619" s="1">
        <v>45015.411111111112</v>
      </c>
      <c r="X9619" s="1">
        <v>45015.411111111112</v>
      </c>
      <c r="AC9619" t="s">
        <v>53</v>
      </c>
      <c r="AD9619">
        <v>2969476243</v>
      </c>
      <c r="AE9619" s="1">
        <v>37207</v>
      </c>
      <c r="AF9619" t="s">
        <v>51821</v>
      </c>
      <c r="AG9619" t="s">
        <v>51822</v>
      </c>
      <c r="AH9619" t="s">
        <v>51</v>
      </c>
      <c r="AJ9619" t="s">
        <v>53</v>
      </c>
      <c r="AL9619" t="s">
        <v>68</v>
      </c>
      <c r="AO9619" t="s">
        <v>5443</v>
      </c>
      <c r="AP9619" s="1">
        <v>45460.668055555558</v>
      </c>
      <c r="AQ9619" s="1">
        <v>45390.667361111111</v>
      </c>
    </row>
    <row r="9620" spans="1:43" x14ac:dyDescent="0.35">
      <c r="A9620" t="s">
        <v>51823</v>
      </c>
      <c r="B9620" t="s">
        <v>51824</v>
      </c>
      <c r="C9620" t="s">
        <v>3285</v>
      </c>
      <c r="F9620" t="s">
        <v>51825</v>
      </c>
      <c r="H9620" t="s">
        <v>51823</v>
      </c>
      <c r="J9620" t="s">
        <v>51826</v>
      </c>
      <c r="N9620" t="s">
        <v>287</v>
      </c>
      <c r="O9620">
        <v>81076</v>
      </c>
      <c r="P9620" t="s">
        <v>50</v>
      </c>
      <c r="U9620" s="1">
        <v>45015</v>
      </c>
      <c r="V9620" s="1">
        <v>45015</v>
      </c>
      <c r="W9620" s="1">
        <v>45015.488888888889</v>
      </c>
      <c r="X9620" s="1">
        <v>45015.488888888889</v>
      </c>
      <c r="AC9620" t="s">
        <v>53</v>
      </c>
      <c r="AD9620">
        <v>1000000001</v>
      </c>
      <c r="AE9620" s="1">
        <v>39973.351388888892</v>
      </c>
      <c r="AF9620" t="s">
        <v>3377</v>
      </c>
      <c r="AG9620" t="s">
        <v>51827</v>
      </c>
      <c r="AH9620" t="s">
        <v>51</v>
      </c>
      <c r="AJ9620" t="s">
        <v>53</v>
      </c>
      <c r="AL9620" t="s">
        <v>78</v>
      </c>
      <c r="AO9620" t="s">
        <v>8142</v>
      </c>
    </row>
    <row r="9621" spans="1:43" x14ac:dyDescent="0.35">
      <c r="A9621" t="s">
        <v>51828</v>
      </c>
      <c r="B9621" t="s">
        <v>51829</v>
      </c>
      <c r="C9621" t="s">
        <v>51830</v>
      </c>
      <c r="F9621" t="s">
        <v>51831</v>
      </c>
      <c r="H9621" t="s">
        <v>51828</v>
      </c>
      <c r="J9621" t="s">
        <v>51832</v>
      </c>
      <c r="K9621" t="s">
        <v>51833</v>
      </c>
      <c r="M9621" t="s">
        <v>3376</v>
      </c>
      <c r="N9621" t="s">
        <v>65</v>
      </c>
      <c r="O9621">
        <v>80621</v>
      </c>
      <c r="P9621" t="s">
        <v>50</v>
      </c>
      <c r="U9621" s="1">
        <v>45016</v>
      </c>
      <c r="V9621" s="1">
        <v>45016</v>
      </c>
      <c r="W9621" s="1">
        <v>45016.462500000001</v>
      </c>
      <c r="X9621" s="1">
        <v>45016.462500000001</v>
      </c>
      <c r="AC9621" t="s">
        <v>53</v>
      </c>
      <c r="AD9621">
        <v>2973318298</v>
      </c>
      <c r="AE9621" s="1">
        <v>45016.463888888888</v>
      </c>
      <c r="AF9621" t="s">
        <v>51834</v>
      </c>
      <c r="AG9621" t="s">
        <v>51835</v>
      </c>
      <c r="AH9621" t="s">
        <v>51</v>
      </c>
      <c r="AJ9621" t="s">
        <v>53</v>
      </c>
      <c r="AL9621" t="s">
        <v>68</v>
      </c>
      <c r="AO9621" t="s">
        <v>5443</v>
      </c>
      <c r="AP9621" s="1">
        <v>45016.46597222222</v>
      </c>
      <c r="AQ9621" s="1">
        <v>45016.47152777778</v>
      </c>
    </row>
    <row r="9622" spans="1:43" x14ac:dyDescent="0.35">
      <c r="A9622" t="s">
        <v>51836</v>
      </c>
      <c r="B9622" t="s">
        <v>10508</v>
      </c>
      <c r="C9622" t="s">
        <v>45981</v>
      </c>
      <c r="F9622" t="s">
        <v>51837</v>
      </c>
      <c r="H9622" t="s">
        <v>45979</v>
      </c>
      <c r="J9622" t="s">
        <v>45982</v>
      </c>
      <c r="K9622" t="s">
        <v>51838</v>
      </c>
      <c r="M9622" t="s">
        <v>137</v>
      </c>
      <c r="N9622" t="s">
        <v>65</v>
      </c>
      <c r="O9622">
        <v>80249</v>
      </c>
      <c r="P9622" t="s">
        <v>50</v>
      </c>
      <c r="U9622" s="1">
        <v>45016</v>
      </c>
      <c r="V9622" s="1">
        <v>45016</v>
      </c>
      <c r="W9622" s="1">
        <v>45016.567361111112</v>
      </c>
      <c r="X9622" s="1">
        <v>45016.567361111112</v>
      </c>
      <c r="AC9622" t="s">
        <v>53</v>
      </c>
      <c r="AD9622">
        <v>2972141068</v>
      </c>
      <c r="AE9622" s="1">
        <v>44867.55</v>
      </c>
      <c r="AF9622" t="s">
        <v>51839</v>
      </c>
      <c r="AG9622" t="s">
        <v>51840</v>
      </c>
      <c r="AH9622" t="s">
        <v>51</v>
      </c>
      <c r="AJ9622" t="s">
        <v>53</v>
      </c>
      <c r="AL9622" t="s">
        <v>68</v>
      </c>
      <c r="AO9622" t="s">
        <v>5443</v>
      </c>
      <c r="AP9622" s="1">
        <v>45016.623611111114</v>
      </c>
      <c r="AQ9622" s="1">
        <v>45016.578472222223</v>
      </c>
    </row>
    <row r="9623" spans="1:43" x14ac:dyDescent="0.35">
      <c r="A9623" t="s">
        <v>51841</v>
      </c>
      <c r="B9623" t="s">
        <v>26345</v>
      </c>
      <c r="C9623" t="s">
        <v>952</v>
      </c>
      <c r="F9623" t="s">
        <v>51842</v>
      </c>
      <c r="H9623" t="s">
        <v>51841</v>
      </c>
      <c r="J9623" t="s">
        <v>28167</v>
      </c>
      <c r="K9623" t="s">
        <v>6518</v>
      </c>
      <c r="M9623" t="s">
        <v>159</v>
      </c>
      <c r="N9623" t="s">
        <v>213</v>
      </c>
      <c r="O9623" t="s">
        <v>6519</v>
      </c>
      <c r="P9623" t="s">
        <v>50</v>
      </c>
      <c r="U9623" s="1">
        <v>45016</v>
      </c>
      <c r="V9623" s="1">
        <v>45016</v>
      </c>
      <c r="W9623" s="1">
        <v>45016.652777777781</v>
      </c>
      <c r="X9623" s="1">
        <v>45016.652777777781</v>
      </c>
      <c r="AC9623" t="s">
        <v>53</v>
      </c>
      <c r="AD9623">
        <v>2969570757</v>
      </c>
      <c r="AE9623" s="1">
        <v>40952.341666666667</v>
      </c>
      <c r="AF9623" t="s">
        <v>6520</v>
      </c>
      <c r="AG9623" t="s">
        <v>51843</v>
      </c>
      <c r="AH9623" t="s">
        <v>51</v>
      </c>
      <c r="AJ9623" t="s">
        <v>53</v>
      </c>
      <c r="AL9623" t="s">
        <v>68</v>
      </c>
      <c r="AO9623" t="s">
        <v>5443</v>
      </c>
      <c r="AP9623" s="1">
        <v>45468.43472222222</v>
      </c>
      <c r="AQ9623" s="1">
        <v>45468.436805555553</v>
      </c>
    </row>
    <row r="9624" spans="1:43" x14ac:dyDescent="0.35">
      <c r="A9624" t="s">
        <v>51844</v>
      </c>
      <c r="B9624" t="s">
        <v>3596</v>
      </c>
      <c r="C9624" t="s">
        <v>2848</v>
      </c>
      <c r="F9624" t="s">
        <v>51845</v>
      </c>
      <c r="H9624" t="s">
        <v>51846</v>
      </c>
      <c r="J9624" t="s">
        <v>3933</v>
      </c>
      <c r="K9624" t="s">
        <v>51847</v>
      </c>
      <c r="M9624" t="s">
        <v>51848</v>
      </c>
      <c r="N9624" t="s">
        <v>14320</v>
      </c>
      <c r="O9624">
        <v>83858</v>
      </c>
      <c r="P9624" t="s">
        <v>50</v>
      </c>
      <c r="U9624" s="1">
        <v>45016</v>
      </c>
      <c r="V9624" s="1">
        <v>45016</v>
      </c>
      <c r="AC9624" t="s">
        <v>53</v>
      </c>
      <c r="AD9624">
        <v>2969551137</v>
      </c>
      <c r="AE9624" s="1">
        <v>40288.591666666667</v>
      </c>
      <c r="AG9624" t="s">
        <v>51849</v>
      </c>
      <c r="AH9624" t="s">
        <v>51</v>
      </c>
      <c r="AJ9624" t="s">
        <v>53</v>
      </c>
      <c r="AO9624" t="s">
        <v>8142</v>
      </c>
    </row>
    <row r="9625" spans="1:43" x14ac:dyDescent="0.35">
      <c r="A9625" t="s">
        <v>51850</v>
      </c>
      <c r="B9625" t="s">
        <v>51851</v>
      </c>
      <c r="C9625" t="s">
        <v>1540</v>
      </c>
      <c r="F9625">
        <v>15128392956</v>
      </c>
      <c r="H9625" t="s">
        <v>51850</v>
      </c>
      <c r="J9625" t="s">
        <v>3933</v>
      </c>
      <c r="K9625" t="s">
        <v>3706</v>
      </c>
      <c r="L9625" t="s">
        <v>25755</v>
      </c>
      <c r="M9625" t="s">
        <v>3707</v>
      </c>
      <c r="N9625" t="s">
        <v>3708</v>
      </c>
      <c r="O9625">
        <v>30338</v>
      </c>
      <c r="P9625" t="s">
        <v>50</v>
      </c>
      <c r="U9625" s="1">
        <v>45016</v>
      </c>
      <c r="V9625" s="1">
        <v>45016</v>
      </c>
      <c r="AC9625" t="s">
        <v>53</v>
      </c>
      <c r="AD9625">
        <v>2969551137</v>
      </c>
      <c r="AE9625" s="1">
        <v>40288.591666666667</v>
      </c>
      <c r="AG9625" t="s">
        <v>51852</v>
      </c>
      <c r="AH9625" t="s">
        <v>51</v>
      </c>
      <c r="AJ9625" t="s">
        <v>53</v>
      </c>
      <c r="AO9625" t="s">
        <v>8142</v>
      </c>
    </row>
    <row r="9626" spans="1:43" x14ac:dyDescent="0.35">
      <c r="A9626" t="s">
        <v>51853</v>
      </c>
      <c r="B9626" t="s">
        <v>11164</v>
      </c>
      <c r="C9626" t="s">
        <v>258</v>
      </c>
      <c r="F9626" t="s">
        <v>51854</v>
      </c>
      <c r="H9626" t="s">
        <v>51853</v>
      </c>
      <c r="J9626" t="s">
        <v>13744</v>
      </c>
      <c r="K9626" t="s">
        <v>51855</v>
      </c>
      <c r="M9626" t="s">
        <v>26917</v>
      </c>
      <c r="N9626" t="s">
        <v>798</v>
      </c>
      <c r="O9626">
        <v>78861</v>
      </c>
      <c r="P9626" t="s">
        <v>50</v>
      </c>
      <c r="U9626" s="1">
        <v>45016</v>
      </c>
      <c r="V9626" s="1">
        <v>45016</v>
      </c>
      <c r="AC9626" t="s">
        <v>53</v>
      </c>
      <c r="AD9626">
        <v>2969474461</v>
      </c>
      <c r="AE9626" s="1">
        <v>37104.381944444445</v>
      </c>
      <c r="AG9626" t="s">
        <v>51856</v>
      </c>
      <c r="AH9626" t="s">
        <v>51</v>
      </c>
      <c r="AJ9626" t="s">
        <v>53</v>
      </c>
      <c r="AO9626" t="s">
        <v>8142</v>
      </c>
    </row>
    <row r="9627" spans="1:43" x14ac:dyDescent="0.35">
      <c r="A9627" t="s">
        <v>51857</v>
      </c>
      <c r="B9627" t="s">
        <v>51858</v>
      </c>
      <c r="C9627" t="s">
        <v>946</v>
      </c>
      <c r="F9627" t="s">
        <v>51859</v>
      </c>
      <c r="H9627" t="s">
        <v>51857</v>
      </c>
      <c r="J9627" t="s">
        <v>16624</v>
      </c>
      <c r="N9627" t="s">
        <v>15037</v>
      </c>
      <c r="O9627">
        <v>56310</v>
      </c>
      <c r="P9627" t="s">
        <v>50</v>
      </c>
      <c r="U9627" s="1">
        <v>45016</v>
      </c>
      <c r="V9627" s="1">
        <v>45016</v>
      </c>
      <c r="AC9627" t="s">
        <v>53</v>
      </c>
      <c r="AD9627">
        <v>2969506030</v>
      </c>
      <c r="AE9627" s="1">
        <v>38097.646527777775</v>
      </c>
      <c r="AG9627" t="s">
        <v>51860</v>
      </c>
      <c r="AH9627" t="s">
        <v>51</v>
      </c>
      <c r="AJ9627" t="s">
        <v>53</v>
      </c>
      <c r="AO9627" t="s">
        <v>8142</v>
      </c>
    </row>
    <row r="9628" spans="1:43" x14ac:dyDescent="0.35">
      <c r="A9628" t="s">
        <v>51861</v>
      </c>
      <c r="B9628" t="s">
        <v>51862</v>
      </c>
      <c r="C9628" t="s">
        <v>4545</v>
      </c>
      <c r="H9628" t="s">
        <v>51861</v>
      </c>
      <c r="J9628" t="s">
        <v>24784</v>
      </c>
      <c r="K9628" t="s">
        <v>51863</v>
      </c>
      <c r="L9628" t="s">
        <v>51864</v>
      </c>
      <c r="M9628" t="s">
        <v>51865</v>
      </c>
      <c r="N9628" t="s">
        <v>15540</v>
      </c>
      <c r="O9628">
        <v>5300</v>
      </c>
      <c r="P9628" t="s">
        <v>50</v>
      </c>
      <c r="U9628" s="1">
        <v>45016</v>
      </c>
      <c r="V9628" s="1">
        <v>45016</v>
      </c>
      <c r="AC9628" t="s">
        <v>53</v>
      </c>
      <c r="AD9628">
        <v>2969519246</v>
      </c>
      <c r="AE9628" s="1">
        <v>38883.179166666669</v>
      </c>
      <c r="AG9628" t="s">
        <v>51866</v>
      </c>
      <c r="AH9628" t="s">
        <v>51</v>
      </c>
      <c r="AJ9628" t="s">
        <v>53</v>
      </c>
      <c r="AO9628" t="s">
        <v>8142</v>
      </c>
    </row>
    <row r="9629" spans="1:43" x14ac:dyDescent="0.35">
      <c r="A9629" t="s">
        <v>51867</v>
      </c>
      <c r="B9629" t="s">
        <v>41538</v>
      </c>
      <c r="C9629" t="s">
        <v>2515</v>
      </c>
      <c r="F9629" t="s">
        <v>51868</v>
      </c>
      <c r="H9629" t="s">
        <v>50531</v>
      </c>
      <c r="J9629" t="s">
        <v>36443</v>
      </c>
      <c r="N9629" t="s">
        <v>50532</v>
      </c>
      <c r="O9629">
        <v>10101</v>
      </c>
      <c r="P9629" t="s">
        <v>50533</v>
      </c>
      <c r="U9629" s="1">
        <v>45016</v>
      </c>
      <c r="V9629" s="1">
        <v>45016</v>
      </c>
      <c r="AC9629" t="s">
        <v>53</v>
      </c>
      <c r="AD9629">
        <v>2972031815</v>
      </c>
      <c r="AE9629" s="1">
        <v>44483.292361111111</v>
      </c>
      <c r="AG9629" t="s">
        <v>51869</v>
      </c>
      <c r="AH9629" t="s">
        <v>51</v>
      </c>
      <c r="AJ9629" t="s">
        <v>53</v>
      </c>
      <c r="AO9629" t="s">
        <v>8142</v>
      </c>
    </row>
    <row r="9630" spans="1:43" x14ac:dyDescent="0.35">
      <c r="A9630" t="s">
        <v>51870</v>
      </c>
      <c r="B9630" t="s">
        <v>51871</v>
      </c>
      <c r="C9630" t="s">
        <v>6148</v>
      </c>
      <c r="D9630" t="s">
        <v>302</v>
      </c>
      <c r="F9630" t="s">
        <v>47</v>
      </c>
      <c r="H9630" t="s">
        <v>51872</v>
      </c>
      <c r="J9630" t="s">
        <v>85</v>
      </c>
      <c r="P9630" t="s">
        <v>50</v>
      </c>
      <c r="U9630" s="1">
        <v>45016</v>
      </c>
      <c r="V9630" s="1">
        <v>45016</v>
      </c>
      <c r="W9630" s="1">
        <v>45016.711805555555</v>
      </c>
      <c r="X9630" s="1">
        <v>45016.711805555555</v>
      </c>
      <c r="AC9630" t="s">
        <v>51</v>
      </c>
      <c r="AD9630">
        <v>1000000000</v>
      </c>
      <c r="AE9630" s="1">
        <v>37295</v>
      </c>
      <c r="AG9630" t="s">
        <v>51873</v>
      </c>
      <c r="AH9630" t="s">
        <v>51</v>
      </c>
      <c r="AJ9630" t="s">
        <v>53</v>
      </c>
      <c r="AL9630" t="s">
        <v>78</v>
      </c>
      <c r="AO9630" t="s">
        <v>5443</v>
      </c>
      <c r="AP9630" s="1">
        <v>45044.69027777778</v>
      </c>
    </row>
    <row r="9631" spans="1:43" x14ac:dyDescent="0.35">
      <c r="A9631">
        <v>257729</v>
      </c>
      <c r="B9631" t="s">
        <v>1485</v>
      </c>
      <c r="C9631" t="s">
        <v>8271</v>
      </c>
      <c r="F9631" t="s">
        <v>41747</v>
      </c>
      <c r="H9631" t="s">
        <v>43649</v>
      </c>
      <c r="J9631" t="s">
        <v>18584</v>
      </c>
      <c r="N9631" t="s">
        <v>398</v>
      </c>
      <c r="O9631">
        <v>87410</v>
      </c>
      <c r="P9631" t="s">
        <v>50</v>
      </c>
      <c r="U9631" s="1">
        <v>45016</v>
      </c>
      <c r="V9631" s="1">
        <v>45016</v>
      </c>
      <c r="W9631" s="1">
        <v>45016.586111111108</v>
      </c>
      <c r="X9631" s="1">
        <v>45016.586111111108</v>
      </c>
      <c r="AC9631" t="s">
        <v>53</v>
      </c>
      <c r="AD9631">
        <v>2969543968</v>
      </c>
      <c r="AE9631" s="1">
        <v>40032.470138888886</v>
      </c>
      <c r="AG9631" t="s">
        <v>51874</v>
      </c>
      <c r="AH9631" t="s">
        <v>51</v>
      </c>
      <c r="AJ9631" t="s">
        <v>53</v>
      </c>
      <c r="AL9631" t="s">
        <v>78</v>
      </c>
      <c r="AO9631" t="s">
        <v>8142</v>
      </c>
    </row>
    <row r="9632" spans="1:43" x14ac:dyDescent="0.35">
      <c r="A9632">
        <v>281892</v>
      </c>
      <c r="B9632" t="s">
        <v>42231</v>
      </c>
      <c r="C9632" t="s">
        <v>51875</v>
      </c>
      <c r="F9632" t="s">
        <v>41747</v>
      </c>
      <c r="H9632" t="s">
        <v>43649</v>
      </c>
      <c r="J9632" t="s">
        <v>18584</v>
      </c>
      <c r="N9632" t="s">
        <v>398</v>
      </c>
      <c r="O9632">
        <v>87410</v>
      </c>
      <c r="P9632" t="s">
        <v>50</v>
      </c>
      <c r="U9632" s="1">
        <v>45016</v>
      </c>
      <c r="V9632" s="1">
        <v>45016</v>
      </c>
      <c r="W9632" s="1">
        <v>45016.582638888889</v>
      </c>
      <c r="X9632" s="1">
        <v>45016.582638888889</v>
      </c>
      <c r="AC9632" t="s">
        <v>53</v>
      </c>
      <c r="AD9632">
        <v>2969543968</v>
      </c>
      <c r="AE9632" s="1">
        <v>40032.470138888886</v>
      </c>
      <c r="AG9632" t="s">
        <v>51876</v>
      </c>
      <c r="AH9632" t="s">
        <v>51</v>
      </c>
      <c r="AJ9632" t="s">
        <v>53</v>
      </c>
      <c r="AL9632" t="s">
        <v>78</v>
      </c>
      <c r="AO9632" t="s">
        <v>8142</v>
      </c>
    </row>
    <row r="9633" spans="1:43" x14ac:dyDescent="0.35">
      <c r="A9633">
        <v>277715</v>
      </c>
      <c r="B9633" t="s">
        <v>51877</v>
      </c>
      <c r="C9633" t="s">
        <v>205</v>
      </c>
      <c r="H9633" t="s">
        <v>43618</v>
      </c>
      <c r="J9633" t="s">
        <v>18584</v>
      </c>
      <c r="K9633" t="s">
        <v>2782</v>
      </c>
      <c r="M9633" t="s">
        <v>2783</v>
      </c>
      <c r="N9633" t="s">
        <v>264</v>
      </c>
      <c r="O9633">
        <v>77002</v>
      </c>
      <c r="P9633" t="s">
        <v>50</v>
      </c>
      <c r="U9633" s="1">
        <v>45016</v>
      </c>
      <c r="V9633" s="1">
        <v>45016</v>
      </c>
      <c r="W9633" s="1">
        <v>45016.486111111109</v>
      </c>
      <c r="X9633" s="1">
        <v>45016.486111111109</v>
      </c>
      <c r="AC9633" t="s">
        <v>53</v>
      </c>
      <c r="AD9633">
        <v>2969543968</v>
      </c>
      <c r="AE9633" s="1">
        <v>40032.470138888886</v>
      </c>
      <c r="AF9633" t="s">
        <v>1571</v>
      </c>
      <c r="AG9633" t="s">
        <v>51878</v>
      </c>
      <c r="AH9633" t="s">
        <v>51</v>
      </c>
      <c r="AJ9633" t="s">
        <v>53</v>
      </c>
      <c r="AL9633" t="s">
        <v>68</v>
      </c>
      <c r="AO9633" t="s">
        <v>8142</v>
      </c>
      <c r="AP9633" s="1">
        <v>45475.539583333331</v>
      </c>
    </row>
    <row r="9634" spans="1:43" x14ac:dyDescent="0.35">
      <c r="A9634" t="s">
        <v>51879</v>
      </c>
      <c r="B9634" t="s">
        <v>2689</v>
      </c>
      <c r="C9634" t="s">
        <v>177</v>
      </c>
      <c r="F9634" t="s">
        <v>51880</v>
      </c>
      <c r="H9634" t="s">
        <v>51879</v>
      </c>
      <c r="J9634" t="s">
        <v>3478</v>
      </c>
      <c r="N9634" t="s">
        <v>287</v>
      </c>
      <c r="O9634">
        <v>80651</v>
      </c>
      <c r="P9634" t="s">
        <v>50</v>
      </c>
      <c r="U9634" s="1">
        <v>45016</v>
      </c>
      <c r="V9634" s="1">
        <v>45016</v>
      </c>
      <c r="W9634" s="1">
        <v>45016.503472222219</v>
      </c>
      <c r="X9634" s="1">
        <v>45016.503472222219</v>
      </c>
      <c r="AC9634" t="s">
        <v>53</v>
      </c>
      <c r="AD9634">
        <v>2969475096</v>
      </c>
      <c r="AE9634" s="1">
        <v>37141</v>
      </c>
      <c r="AG9634" t="s">
        <v>51881</v>
      </c>
      <c r="AH9634" t="s">
        <v>51</v>
      </c>
      <c r="AJ9634" t="s">
        <v>53</v>
      </c>
      <c r="AL9634" t="s">
        <v>78</v>
      </c>
      <c r="AO9634" t="s">
        <v>8142</v>
      </c>
    </row>
    <row r="9635" spans="1:43" x14ac:dyDescent="0.35">
      <c r="A9635" t="s">
        <v>51882</v>
      </c>
      <c r="B9635" t="s">
        <v>51883</v>
      </c>
      <c r="C9635" t="s">
        <v>51884</v>
      </c>
      <c r="F9635" t="s">
        <v>51885</v>
      </c>
      <c r="H9635" t="s">
        <v>51882</v>
      </c>
      <c r="J9635" t="s">
        <v>51886</v>
      </c>
      <c r="K9635" t="s">
        <v>51887</v>
      </c>
      <c r="M9635" t="s">
        <v>18787</v>
      </c>
      <c r="N9635" t="s">
        <v>65</v>
      </c>
      <c r="O9635">
        <v>80654</v>
      </c>
      <c r="P9635" t="s">
        <v>50</v>
      </c>
      <c r="U9635" s="1">
        <v>45016</v>
      </c>
      <c r="V9635" s="1">
        <v>45016</v>
      </c>
      <c r="W9635" s="1">
        <v>45016.890277777777</v>
      </c>
      <c r="X9635" s="1">
        <v>45016.890277777777</v>
      </c>
      <c r="AC9635" t="s">
        <v>51</v>
      </c>
      <c r="AD9635">
        <v>1000000001</v>
      </c>
      <c r="AE9635" s="1">
        <v>39973.351388888892</v>
      </c>
      <c r="AF9635" t="s">
        <v>3377</v>
      </c>
      <c r="AG9635" t="s">
        <v>51888</v>
      </c>
      <c r="AH9635" t="s">
        <v>51</v>
      </c>
      <c r="AJ9635" t="s">
        <v>53</v>
      </c>
      <c r="AL9635" t="s">
        <v>78</v>
      </c>
      <c r="AO9635" t="s">
        <v>5443</v>
      </c>
      <c r="AP9635" s="1">
        <v>45050.451388888891</v>
      </c>
    </row>
    <row r="9636" spans="1:43" x14ac:dyDescent="0.35">
      <c r="A9636" t="s">
        <v>51889</v>
      </c>
      <c r="B9636" t="s">
        <v>904</v>
      </c>
      <c r="C9636" t="s">
        <v>587</v>
      </c>
      <c r="F9636" t="s">
        <v>51890</v>
      </c>
      <c r="H9636" t="s">
        <v>51889</v>
      </c>
      <c r="J9636" t="s">
        <v>51891</v>
      </c>
      <c r="K9636" t="s">
        <v>51892</v>
      </c>
      <c r="M9636" t="s">
        <v>753</v>
      </c>
      <c r="N9636" t="s">
        <v>798</v>
      </c>
      <c r="O9636">
        <v>79907</v>
      </c>
      <c r="P9636" t="s">
        <v>50</v>
      </c>
      <c r="U9636" s="1">
        <v>45016</v>
      </c>
      <c r="V9636" s="1">
        <v>45016</v>
      </c>
      <c r="W9636" s="1">
        <v>45016.716666666667</v>
      </c>
      <c r="X9636" s="1">
        <v>45016.716666666667</v>
      </c>
      <c r="AC9636" t="s">
        <v>51</v>
      </c>
      <c r="AD9636">
        <v>1000000001</v>
      </c>
      <c r="AE9636" s="1">
        <v>39973.351388888892</v>
      </c>
      <c r="AF9636" t="s">
        <v>3377</v>
      </c>
      <c r="AG9636" t="s">
        <v>51893</v>
      </c>
      <c r="AH9636" t="s">
        <v>51</v>
      </c>
      <c r="AJ9636" t="s">
        <v>53</v>
      </c>
      <c r="AL9636" t="s">
        <v>78</v>
      </c>
      <c r="AO9636" t="s">
        <v>5443</v>
      </c>
      <c r="AP9636" s="1">
        <v>45320.348611111112</v>
      </c>
    </row>
    <row r="9637" spans="1:43" x14ac:dyDescent="0.35">
      <c r="A9637" t="s">
        <v>51894</v>
      </c>
      <c r="B9637" t="s">
        <v>51895</v>
      </c>
      <c r="C9637" t="s">
        <v>2615</v>
      </c>
      <c r="F9637">
        <v>17204316458</v>
      </c>
      <c r="H9637" t="s">
        <v>51894</v>
      </c>
      <c r="J9637" t="s">
        <v>51896</v>
      </c>
      <c r="K9637" t="s">
        <v>51897</v>
      </c>
      <c r="M9637" t="s">
        <v>51898</v>
      </c>
      <c r="N9637" t="s">
        <v>287</v>
      </c>
      <c r="O9637">
        <v>80260</v>
      </c>
      <c r="P9637" t="s">
        <v>50</v>
      </c>
      <c r="U9637" s="1">
        <v>45016</v>
      </c>
      <c r="V9637" s="1">
        <v>45016</v>
      </c>
      <c r="W9637" s="1">
        <v>45016.370833333334</v>
      </c>
      <c r="X9637" s="1">
        <v>45016.370833333334</v>
      </c>
      <c r="AC9637" t="s">
        <v>53</v>
      </c>
      <c r="AD9637">
        <v>1000000001</v>
      </c>
      <c r="AE9637" s="1">
        <v>39973.351388888892</v>
      </c>
      <c r="AF9637" t="s">
        <v>3377</v>
      </c>
      <c r="AG9637" t="s">
        <v>51899</v>
      </c>
      <c r="AH9637" t="s">
        <v>51</v>
      </c>
      <c r="AJ9637" t="s">
        <v>53</v>
      </c>
      <c r="AL9637" t="s">
        <v>78</v>
      </c>
      <c r="AO9637" t="s">
        <v>51552</v>
      </c>
    </row>
    <row r="9638" spans="1:43" x14ac:dyDescent="0.35">
      <c r="A9638" t="s">
        <v>51900</v>
      </c>
      <c r="B9638" t="s">
        <v>51901</v>
      </c>
      <c r="C9638" t="s">
        <v>51902</v>
      </c>
      <c r="F9638">
        <v>17204511328</v>
      </c>
      <c r="H9638" t="s">
        <v>51900</v>
      </c>
      <c r="J9638" t="s">
        <v>51903</v>
      </c>
      <c r="K9638" t="s">
        <v>36318</v>
      </c>
      <c r="L9638" t="s">
        <v>51904</v>
      </c>
      <c r="M9638" t="s">
        <v>3641</v>
      </c>
      <c r="N9638" t="s">
        <v>287</v>
      </c>
      <c r="O9638">
        <v>80112</v>
      </c>
      <c r="P9638" t="s">
        <v>50</v>
      </c>
      <c r="U9638" s="1">
        <v>45016</v>
      </c>
      <c r="V9638" s="1">
        <v>45016</v>
      </c>
      <c r="W9638" s="1">
        <v>45016.370138888888</v>
      </c>
      <c r="X9638" s="1">
        <v>45016.370138888888</v>
      </c>
      <c r="AC9638" t="s">
        <v>53</v>
      </c>
      <c r="AD9638">
        <v>1000000001</v>
      </c>
      <c r="AE9638" s="1">
        <v>39973.351388888892</v>
      </c>
      <c r="AF9638" t="s">
        <v>3377</v>
      </c>
      <c r="AG9638" t="s">
        <v>51905</v>
      </c>
      <c r="AH9638" t="s">
        <v>51</v>
      </c>
      <c r="AJ9638" t="s">
        <v>53</v>
      </c>
      <c r="AL9638" t="s">
        <v>78</v>
      </c>
      <c r="AO9638" t="s">
        <v>51552</v>
      </c>
    </row>
    <row r="9639" spans="1:43" x14ac:dyDescent="0.35">
      <c r="A9639" t="s">
        <v>51906</v>
      </c>
      <c r="B9639" t="s">
        <v>3829</v>
      </c>
      <c r="C9639" t="s">
        <v>1958</v>
      </c>
      <c r="F9639">
        <v>17208794517</v>
      </c>
      <c r="H9639" t="s">
        <v>51907</v>
      </c>
      <c r="J9639" t="s">
        <v>51896</v>
      </c>
      <c r="K9639" t="s">
        <v>51908</v>
      </c>
      <c r="M9639" t="s">
        <v>137</v>
      </c>
      <c r="N9639" t="s">
        <v>287</v>
      </c>
      <c r="O9639">
        <v>80219</v>
      </c>
      <c r="P9639" t="s">
        <v>50</v>
      </c>
      <c r="U9639" s="1">
        <v>45016</v>
      </c>
      <c r="V9639" s="1">
        <v>45016</v>
      </c>
      <c r="W9639" s="1">
        <v>45016.366666666669</v>
      </c>
      <c r="X9639" s="1">
        <v>45016.366666666669</v>
      </c>
      <c r="AC9639" t="s">
        <v>53</v>
      </c>
      <c r="AD9639">
        <v>1000000001</v>
      </c>
      <c r="AE9639" s="1">
        <v>39973.351388888892</v>
      </c>
      <c r="AF9639" t="s">
        <v>3377</v>
      </c>
      <c r="AG9639" t="s">
        <v>51909</v>
      </c>
      <c r="AH9639" t="s">
        <v>51</v>
      </c>
      <c r="AJ9639" t="s">
        <v>53</v>
      </c>
      <c r="AL9639" t="s">
        <v>78</v>
      </c>
      <c r="AO9639" t="s">
        <v>51552</v>
      </c>
    </row>
    <row r="9640" spans="1:43" x14ac:dyDescent="0.35">
      <c r="A9640" t="s">
        <v>51910</v>
      </c>
      <c r="B9640" t="s">
        <v>7328</v>
      </c>
      <c r="C9640" t="s">
        <v>7769</v>
      </c>
      <c r="F9640" t="s">
        <v>51854</v>
      </c>
      <c r="H9640" t="s">
        <v>51910</v>
      </c>
      <c r="I9640" t="s">
        <v>169</v>
      </c>
      <c r="J9640" t="s">
        <v>13744</v>
      </c>
      <c r="K9640" t="s">
        <v>51911</v>
      </c>
      <c r="M9640" t="s">
        <v>26917</v>
      </c>
      <c r="N9640" t="s">
        <v>798</v>
      </c>
      <c r="O9640">
        <v>78861</v>
      </c>
      <c r="P9640" t="s">
        <v>50</v>
      </c>
      <c r="U9640" s="1">
        <v>45016</v>
      </c>
      <c r="V9640" s="1">
        <v>45016</v>
      </c>
      <c r="AC9640" t="s">
        <v>53</v>
      </c>
      <c r="AD9640">
        <v>2969474461</v>
      </c>
      <c r="AE9640" s="1">
        <v>37104.381944444445</v>
      </c>
      <c r="AG9640" t="s">
        <v>51912</v>
      </c>
      <c r="AH9640" t="s">
        <v>51</v>
      </c>
      <c r="AJ9640" t="s">
        <v>53</v>
      </c>
      <c r="AO9640" t="s">
        <v>8142</v>
      </c>
    </row>
    <row r="9641" spans="1:43" x14ac:dyDescent="0.35">
      <c r="A9641" t="s">
        <v>51913</v>
      </c>
      <c r="B9641" t="s">
        <v>11414</v>
      </c>
      <c r="C9641" t="s">
        <v>51914</v>
      </c>
      <c r="F9641" t="s">
        <v>51915</v>
      </c>
      <c r="H9641" t="s">
        <v>51913</v>
      </c>
      <c r="J9641" t="s">
        <v>24784</v>
      </c>
      <c r="N9641" t="s">
        <v>15086</v>
      </c>
      <c r="O9641" t="s">
        <v>51916</v>
      </c>
      <c r="P9641" t="s">
        <v>50</v>
      </c>
      <c r="U9641" s="1">
        <v>45016</v>
      </c>
      <c r="V9641" s="1">
        <v>45016</v>
      </c>
      <c r="AC9641" t="s">
        <v>53</v>
      </c>
      <c r="AD9641">
        <v>2969519246</v>
      </c>
      <c r="AE9641" s="1">
        <v>38883.179166666669</v>
      </c>
      <c r="AG9641" t="s">
        <v>51917</v>
      </c>
      <c r="AH9641" t="s">
        <v>51</v>
      </c>
      <c r="AJ9641" t="s">
        <v>53</v>
      </c>
      <c r="AO9641" t="s">
        <v>8142</v>
      </c>
    </row>
    <row r="9642" spans="1:43" x14ac:dyDescent="0.35">
      <c r="A9642" t="s">
        <v>51918</v>
      </c>
      <c r="B9642" t="s">
        <v>9965</v>
      </c>
      <c r="C9642" t="s">
        <v>2078</v>
      </c>
      <c r="D9642" t="s">
        <v>98</v>
      </c>
      <c r="F9642" t="s">
        <v>47</v>
      </c>
      <c r="H9642" t="s">
        <v>51919</v>
      </c>
      <c r="I9642" t="s">
        <v>61</v>
      </c>
      <c r="J9642" t="s">
        <v>49</v>
      </c>
      <c r="P9642" t="s">
        <v>50</v>
      </c>
      <c r="U9642" s="1">
        <v>45016.685416666667</v>
      </c>
      <c r="V9642" s="1">
        <v>45016.685416666667</v>
      </c>
      <c r="W9642" s="1">
        <v>45016.720833333333</v>
      </c>
      <c r="X9642" s="1">
        <v>45226.414583333331</v>
      </c>
      <c r="AC9642" t="s">
        <v>53</v>
      </c>
      <c r="AD9642">
        <v>1000000000</v>
      </c>
      <c r="AE9642" s="1">
        <v>37295</v>
      </c>
      <c r="AG9642" t="s">
        <v>51920</v>
      </c>
      <c r="AH9642" t="s">
        <v>53</v>
      </c>
      <c r="AJ9642" t="s">
        <v>53</v>
      </c>
      <c r="AK9642" t="s">
        <v>23684</v>
      </c>
      <c r="AO9642" t="s">
        <v>54</v>
      </c>
      <c r="AP9642" s="1">
        <v>45471.722916666666</v>
      </c>
    </row>
    <row r="9643" spans="1:43" x14ac:dyDescent="0.35">
      <c r="A9643" t="s">
        <v>51921</v>
      </c>
      <c r="B9643" t="s">
        <v>51922</v>
      </c>
      <c r="C9643" t="s">
        <v>702</v>
      </c>
      <c r="F9643" t="s">
        <v>51923</v>
      </c>
      <c r="H9643" t="s">
        <v>51921</v>
      </c>
      <c r="J9643" t="s">
        <v>51924</v>
      </c>
      <c r="K9643" t="s">
        <v>51925</v>
      </c>
      <c r="M9643" t="s">
        <v>1119</v>
      </c>
      <c r="N9643" t="s">
        <v>65</v>
      </c>
      <c r="O9643">
        <v>80440</v>
      </c>
      <c r="P9643" t="s">
        <v>50</v>
      </c>
      <c r="U9643" s="1">
        <v>45018</v>
      </c>
      <c r="V9643" s="1">
        <v>45018</v>
      </c>
      <c r="W9643" s="1">
        <v>45018.445833333331</v>
      </c>
      <c r="X9643" s="1">
        <v>45018.445833333331</v>
      </c>
      <c r="AC9643" t="s">
        <v>53</v>
      </c>
      <c r="AD9643">
        <v>2969503261</v>
      </c>
      <c r="AE9643" s="1">
        <v>37914</v>
      </c>
      <c r="AF9643" t="s">
        <v>4086</v>
      </c>
      <c r="AG9643" t="s">
        <v>51926</v>
      </c>
      <c r="AH9643" t="s">
        <v>51</v>
      </c>
      <c r="AJ9643" t="s">
        <v>53</v>
      </c>
      <c r="AL9643" t="s">
        <v>68</v>
      </c>
      <c r="AO9643" t="s">
        <v>5443</v>
      </c>
      <c r="AP9643" s="1">
        <v>45018.502083333333</v>
      </c>
    </row>
    <row r="9644" spans="1:43" x14ac:dyDescent="0.35">
      <c r="A9644" t="s">
        <v>51927</v>
      </c>
      <c r="B9644" t="s">
        <v>51928</v>
      </c>
      <c r="C9644" t="s">
        <v>1421</v>
      </c>
      <c r="F9644" t="s">
        <v>51929</v>
      </c>
      <c r="H9644" t="s">
        <v>51930</v>
      </c>
      <c r="J9644" t="s">
        <v>51931</v>
      </c>
      <c r="K9644" t="s">
        <v>51932</v>
      </c>
      <c r="M9644" t="s">
        <v>19469</v>
      </c>
      <c r="N9644" t="s">
        <v>65</v>
      </c>
      <c r="O9644">
        <v>80424</v>
      </c>
      <c r="P9644" t="s">
        <v>50</v>
      </c>
      <c r="U9644" s="1">
        <v>45019</v>
      </c>
      <c r="V9644" s="1">
        <v>45019</v>
      </c>
      <c r="W9644" s="1">
        <v>45019.729166666664</v>
      </c>
      <c r="X9644" s="1">
        <v>45019.729166666664</v>
      </c>
      <c r="AC9644" t="s">
        <v>53</v>
      </c>
      <c r="AD9644">
        <v>2969759542</v>
      </c>
      <c r="AE9644" s="1">
        <v>43012.67291666667</v>
      </c>
      <c r="AF9644" t="s">
        <v>51933</v>
      </c>
      <c r="AG9644" t="s">
        <v>51934</v>
      </c>
      <c r="AH9644" t="s">
        <v>51</v>
      </c>
      <c r="AJ9644" t="s">
        <v>53</v>
      </c>
      <c r="AL9644" t="s">
        <v>68</v>
      </c>
      <c r="AO9644" t="s">
        <v>5443</v>
      </c>
      <c r="AP9644" s="1">
        <v>45211.456250000003</v>
      </c>
      <c r="AQ9644" s="1">
        <v>45211.461805555555</v>
      </c>
    </row>
    <row r="9645" spans="1:43" x14ac:dyDescent="0.35">
      <c r="A9645" t="s">
        <v>51935</v>
      </c>
      <c r="B9645" t="s">
        <v>51936</v>
      </c>
      <c r="C9645" t="s">
        <v>13453</v>
      </c>
      <c r="F9645" t="s">
        <v>51937</v>
      </c>
      <c r="H9645" t="s">
        <v>51935</v>
      </c>
      <c r="J9645" t="s">
        <v>51938</v>
      </c>
      <c r="K9645" t="s">
        <v>51939</v>
      </c>
      <c r="M9645" t="s">
        <v>545</v>
      </c>
      <c r="N9645" t="s">
        <v>253</v>
      </c>
      <c r="O9645">
        <v>88007</v>
      </c>
      <c r="P9645" t="s">
        <v>50</v>
      </c>
      <c r="U9645" s="1">
        <v>45019</v>
      </c>
      <c r="V9645" s="1">
        <v>45019</v>
      </c>
      <c r="W9645" s="1">
        <v>45019.452777777777</v>
      </c>
      <c r="X9645" s="1">
        <v>45019.452777777777</v>
      </c>
      <c r="AC9645" t="s">
        <v>53</v>
      </c>
      <c r="AD9645">
        <v>2973319825</v>
      </c>
      <c r="AE9645" s="1">
        <v>45019.45208333333</v>
      </c>
      <c r="AF9645" t="s">
        <v>51940</v>
      </c>
      <c r="AG9645" t="s">
        <v>51941</v>
      </c>
      <c r="AH9645" t="s">
        <v>51</v>
      </c>
      <c r="AJ9645" t="s">
        <v>53</v>
      </c>
      <c r="AL9645" t="s">
        <v>68</v>
      </c>
      <c r="AO9645" t="s">
        <v>5443</v>
      </c>
      <c r="AP9645" s="1">
        <v>45428.479166666664</v>
      </c>
      <c r="AQ9645" s="1">
        <v>45428.484722222223</v>
      </c>
    </row>
    <row r="9646" spans="1:43" x14ac:dyDescent="0.35">
      <c r="A9646" t="s">
        <v>51942</v>
      </c>
      <c r="B9646" t="s">
        <v>51943</v>
      </c>
      <c r="C9646" t="s">
        <v>51944</v>
      </c>
      <c r="F9646">
        <v>14349647929</v>
      </c>
      <c r="H9646" t="s">
        <v>51942</v>
      </c>
      <c r="J9646" t="s">
        <v>25819</v>
      </c>
      <c r="N9646" t="s">
        <v>19616</v>
      </c>
      <c r="O9646">
        <v>34230</v>
      </c>
      <c r="P9646" t="s">
        <v>50</v>
      </c>
      <c r="U9646" s="1">
        <v>45019</v>
      </c>
      <c r="V9646" s="1">
        <v>45019</v>
      </c>
      <c r="AC9646" t="s">
        <v>53</v>
      </c>
      <c r="AD9646">
        <v>2969640882</v>
      </c>
      <c r="AE9646" s="1">
        <v>41834.517361111109</v>
      </c>
      <c r="AG9646" t="s">
        <v>51945</v>
      </c>
      <c r="AH9646" t="s">
        <v>51</v>
      </c>
      <c r="AJ9646" t="s">
        <v>53</v>
      </c>
      <c r="AO9646" t="s">
        <v>8142</v>
      </c>
    </row>
    <row r="9647" spans="1:43" x14ac:dyDescent="0.35">
      <c r="A9647" t="s">
        <v>51946</v>
      </c>
      <c r="B9647" t="s">
        <v>3838</v>
      </c>
      <c r="C9647" t="s">
        <v>2515</v>
      </c>
      <c r="F9647">
        <v>18457544303</v>
      </c>
      <c r="H9647" t="s">
        <v>51946</v>
      </c>
      <c r="J9647" t="s">
        <v>25819</v>
      </c>
      <c r="N9647" t="s">
        <v>19616</v>
      </c>
      <c r="O9647">
        <v>3423034</v>
      </c>
      <c r="P9647" t="s">
        <v>50</v>
      </c>
      <c r="U9647" s="1">
        <v>45019</v>
      </c>
      <c r="V9647" s="1">
        <v>45019</v>
      </c>
      <c r="AC9647" t="s">
        <v>53</v>
      </c>
      <c r="AD9647">
        <v>2969640882</v>
      </c>
      <c r="AE9647" s="1">
        <v>41834.517361111109</v>
      </c>
      <c r="AG9647" t="s">
        <v>51947</v>
      </c>
      <c r="AH9647" t="s">
        <v>51</v>
      </c>
      <c r="AJ9647" t="s">
        <v>53</v>
      </c>
      <c r="AO9647" t="s">
        <v>8142</v>
      </c>
    </row>
    <row r="9648" spans="1:43" x14ac:dyDescent="0.35">
      <c r="A9648" t="s">
        <v>51948</v>
      </c>
      <c r="B9648" t="s">
        <v>5706</v>
      </c>
      <c r="C9648" t="s">
        <v>383</v>
      </c>
      <c r="F9648">
        <v>19418127149</v>
      </c>
      <c r="H9648" t="s">
        <v>51948</v>
      </c>
      <c r="J9648" t="s">
        <v>25819</v>
      </c>
      <c r="N9648" t="s">
        <v>19616</v>
      </c>
      <c r="O9648">
        <v>34230</v>
      </c>
      <c r="P9648" t="s">
        <v>50</v>
      </c>
      <c r="U9648" s="1">
        <v>45019</v>
      </c>
      <c r="V9648" s="1">
        <v>45019</v>
      </c>
      <c r="AC9648" t="s">
        <v>53</v>
      </c>
      <c r="AD9648">
        <v>2969640882</v>
      </c>
      <c r="AE9648" s="1">
        <v>41834.517361111109</v>
      </c>
      <c r="AG9648" t="s">
        <v>51949</v>
      </c>
      <c r="AH9648" t="s">
        <v>51</v>
      </c>
      <c r="AJ9648" t="s">
        <v>53</v>
      </c>
      <c r="AO9648" t="s">
        <v>8142</v>
      </c>
    </row>
    <row r="9649" spans="1:43" x14ac:dyDescent="0.35">
      <c r="A9649" t="s">
        <v>51950</v>
      </c>
      <c r="B9649" t="s">
        <v>8132</v>
      </c>
      <c r="C9649" t="s">
        <v>2689</v>
      </c>
      <c r="F9649" t="s">
        <v>51951</v>
      </c>
      <c r="H9649" t="s">
        <v>51950</v>
      </c>
      <c r="J9649" t="s">
        <v>25819</v>
      </c>
      <c r="N9649" t="s">
        <v>19616</v>
      </c>
      <c r="O9649">
        <v>34202</v>
      </c>
      <c r="P9649" t="s">
        <v>50</v>
      </c>
      <c r="U9649" s="1">
        <v>45019</v>
      </c>
      <c r="V9649" s="1">
        <v>45019</v>
      </c>
      <c r="AC9649" t="s">
        <v>53</v>
      </c>
      <c r="AD9649">
        <v>2969640882</v>
      </c>
      <c r="AE9649" s="1">
        <v>41834.517361111109</v>
      </c>
      <c r="AG9649" t="s">
        <v>51952</v>
      </c>
      <c r="AH9649" t="s">
        <v>51</v>
      </c>
      <c r="AJ9649" t="s">
        <v>53</v>
      </c>
      <c r="AO9649" t="s">
        <v>8142</v>
      </c>
    </row>
    <row r="9650" spans="1:43" x14ac:dyDescent="0.35">
      <c r="A9650" t="s">
        <v>51953</v>
      </c>
      <c r="B9650" t="s">
        <v>6053</v>
      </c>
      <c r="C9650" t="s">
        <v>49767</v>
      </c>
      <c r="F9650">
        <v>19402579454</v>
      </c>
      <c r="H9650" t="s">
        <v>51953</v>
      </c>
      <c r="J9650" t="s">
        <v>25819</v>
      </c>
      <c r="N9650" t="s">
        <v>19616</v>
      </c>
      <c r="O9650">
        <v>34224</v>
      </c>
      <c r="P9650" t="s">
        <v>50</v>
      </c>
      <c r="U9650" s="1">
        <v>45019</v>
      </c>
      <c r="V9650" s="1">
        <v>45019</v>
      </c>
      <c r="AC9650" t="s">
        <v>53</v>
      </c>
      <c r="AD9650">
        <v>2969640882</v>
      </c>
      <c r="AE9650" s="1">
        <v>41834.517361111109</v>
      </c>
      <c r="AG9650" t="s">
        <v>51954</v>
      </c>
      <c r="AH9650" t="s">
        <v>51</v>
      </c>
      <c r="AJ9650" t="s">
        <v>53</v>
      </c>
      <c r="AO9650" t="s">
        <v>8142</v>
      </c>
    </row>
    <row r="9651" spans="1:43" x14ac:dyDescent="0.35">
      <c r="A9651" t="s">
        <v>51955</v>
      </c>
      <c r="B9651" t="s">
        <v>3842</v>
      </c>
      <c r="C9651" t="s">
        <v>51830</v>
      </c>
      <c r="F9651" t="s">
        <v>51956</v>
      </c>
      <c r="H9651" t="s">
        <v>51955</v>
      </c>
      <c r="J9651" t="s">
        <v>51957</v>
      </c>
      <c r="K9651" t="s">
        <v>51958</v>
      </c>
      <c r="M9651" t="s">
        <v>4445</v>
      </c>
      <c r="N9651" t="s">
        <v>65</v>
      </c>
      <c r="O9651">
        <v>80134</v>
      </c>
      <c r="P9651" t="s">
        <v>50</v>
      </c>
      <c r="U9651" s="1">
        <v>45019</v>
      </c>
      <c r="V9651" s="1">
        <v>45019</v>
      </c>
      <c r="W9651" s="1">
        <v>45019.62222222222</v>
      </c>
      <c r="X9651" s="1">
        <v>45019.62222222222</v>
      </c>
      <c r="AC9651" t="s">
        <v>53</v>
      </c>
      <c r="AD9651">
        <v>2972041857</v>
      </c>
      <c r="AE9651" s="1">
        <v>44530.464583333334</v>
      </c>
      <c r="AF9651" t="s">
        <v>51959</v>
      </c>
      <c r="AG9651" t="s">
        <v>51960</v>
      </c>
      <c r="AH9651" t="s">
        <v>51</v>
      </c>
      <c r="AJ9651" t="s">
        <v>53</v>
      </c>
      <c r="AL9651" t="s">
        <v>68</v>
      </c>
      <c r="AO9651" t="s">
        <v>5443</v>
      </c>
      <c r="AP9651" s="1">
        <v>45035.374305555553</v>
      </c>
      <c r="AQ9651" s="1">
        <v>45035.388888888891</v>
      </c>
    </row>
    <row r="9652" spans="1:43" x14ac:dyDescent="0.35">
      <c r="A9652" t="s">
        <v>51961</v>
      </c>
      <c r="B9652" t="s">
        <v>51962</v>
      </c>
      <c r="C9652" t="s">
        <v>2644</v>
      </c>
      <c r="F9652" t="s">
        <v>51963</v>
      </c>
      <c r="H9652" t="s">
        <v>51961</v>
      </c>
      <c r="I9652" t="s">
        <v>464</v>
      </c>
      <c r="J9652" t="s">
        <v>6387</v>
      </c>
      <c r="K9652" t="s">
        <v>13097</v>
      </c>
      <c r="M9652" t="s">
        <v>5488</v>
      </c>
      <c r="N9652" t="s">
        <v>1515</v>
      </c>
      <c r="O9652" t="s">
        <v>13098</v>
      </c>
      <c r="P9652" t="s">
        <v>50</v>
      </c>
      <c r="U9652" s="1">
        <v>45019</v>
      </c>
      <c r="V9652" s="1">
        <v>45019</v>
      </c>
      <c r="AC9652" t="s">
        <v>53</v>
      </c>
      <c r="AD9652">
        <v>2969484892</v>
      </c>
      <c r="AE9652" s="1">
        <v>37756</v>
      </c>
      <c r="AG9652" t="s">
        <v>51964</v>
      </c>
      <c r="AH9652" t="s">
        <v>51</v>
      </c>
      <c r="AJ9652" t="s">
        <v>53</v>
      </c>
      <c r="AO9652" t="s">
        <v>8142</v>
      </c>
    </row>
    <row r="9653" spans="1:43" x14ac:dyDescent="0.35">
      <c r="A9653" t="s">
        <v>23189</v>
      </c>
      <c r="B9653" t="s">
        <v>19723</v>
      </c>
      <c r="C9653" t="s">
        <v>9622</v>
      </c>
      <c r="F9653" t="s">
        <v>51965</v>
      </c>
      <c r="H9653" t="s">
        <v>23189</v>
      </c>
      <c r="J9653" t="s">
        <v>43985</v>
      </c>
      <c r="K9653" t="s">
        <v>23191</v>
      </c>
      <c r="M9653" t="s">
        <v>753</v>
      </c>
      <c r="N9653" t="s">
        <v>798</v>
      </c>
      <c r="O9653">
        <v>79922</v>
      </c>
      <c r="P9653" t="s">
        <v>50</v>
      </c>
      <c r="U9653" s="1">
        <v>45019</v>
      </c>
      <c r="V9653" s="1">
        <v>45019</v>
      </c>
      <c r="W9653" s="1">
        <v>45019.573611111111</v>
      </c>
      <c r="X9653" s="1">
        <v>45019.573611111111</v>
      </c>
      <c r="AC9653" t="s">
        <v>53</v>
      </c>
      <c r="AD9653">
        <v>2969782510</v>
      </c>
      <c r="AE9653" s="1">
        <v>43167.54791666667</v>
      </c>
      <c r="AF9653" t="s">
        <v>23192</v>
      </c>
      <c r="AG9653" t="s">
        <v>51966</v>
      </c>
      <c r="AH9653" t="s">
        <v>51</v>
      </c>
      <c r="AJ9653" t="s">
        <v>53</v>
      </c>
      <c r="AL9653" t="s">
        <v>68</v>
      </c>
      <c r="AO9653" t="s">
        <v>5443</v>
      </c>
      <c r="AP9653" s="1">
        <v>45455.475694444445</v>
      </c>
      <c r="AQ9653" s="1">
        <v>45455.429861111108</v>
      </c>
    </row>
    <row r="9654" spans="1:43" x14ac:dyDescent="0.35">
      <c r="A9654" t="s">
        <v>51967</v>
      </c>
      <c r="B9654" t="s">
        <v>14539</v>
      </c>
      <c r="C9654" t="s">
        <v>51968</v>
      </c>
      <c r="F9654" t="s">
        <v>51969</v>
      </c>
      <c r="H9654" t="s">
        <v>51967</v>
      </c>
      <c r="J9654" t="s">
        <v>51970</v>
      </c>
      <c r="K9654" t="s">
        <v>51971</v>
      </c>
      <c r="M9654" t="s">
        <v>252</v>
      </c>
      <c r="N9654" t="s">
        <v>501</v>
      </c>
      <c r="O9654" t="s">
        <v>51972</v>
      </c>
      <c r="P9654" t="s">
        <v>50</v>
      </c>
      <c r="U9654" s="1">
        <v>45019</v>
      </c>
      <c r="V9654" s="1">
        <v>45019</v>
      </c>
      <c r="W9654" s="1">
        <v>45019.633333333331</v>
      </c>
      <c r="X9654" s="1">
        <v>45019.633333333331</v>
      </c>
      <c r="AC9654" t="s">
        <v>53</v>
      </c>
      <c r="AD9654">
        <v>2969579413</v>
      </c>
      <c r="AE9654" s="1">
        <v>41165.545138888891</v>
      </c>
      <c r="AF9654" t="s">
        <v>13872</v>
      </c>
      <c r="AG9654" t="s">
        <v>51973</v>
      </c>
      <c r="AH9654" t="s">
        <v>51</v>
      </c>
      <c r="AJ9654" t="s">
        <v>53</v>
      </c>
      <c r="AL9654" t="s">
        <v>68</v>
      </c>
      <c r="AO9654" t="s">
        <v>5443</v>
      </c>
      <c r="AP9654" s="1">
        <v>45428.418055555558</v>
      </c>
      <c r="AQ9654" s="1">
        <v>45040.386805555558</v>
      </c>
    </row>
    <row r="9655" spans="1:43" x14ac:dyDescent="0.35">
      <c r="A9655" t="s">
        <v>51974</v>
      </c>
      <c r="B9655" t="s">
        <v>51975</v>
      </c>
      <c r="C9655" t="s">
        <v>530</v>
      </c>
      <c r="D9655" t="s">
        <v>1076</v>
      </c>
      <c r="H9655" t="s">
        <v>51976</v>
      </c>
      <c r="J9655" t="s">
        <v>49</v>
      </c>
      <c r="P9655" t="s">
        <v>50</v>
      </c>
      <c r="U9655" s="1">
        <v>45019</v>
      </c>
      <c r="V9655" s="1">
        <v>45019</v>
      </c>
      <c r="W9655" s="1">
        <v>45289.412499999999</v>
      </c>
      <c r="X9655" s="1">
        <v>45289.412499999999</v>
      </c>
      <c r="AC9655" t="s">
        <v>53</v>
      </c>
      <c r="AD9655">
        <v>1000000000</v>
      </c>
      <c r="AE9655" s="1">
        <v>37295</v>
      </c>
      <c r="AG9655" t="s">
        <v>51977</v>
      </c>
      <c r="AH9655" t="s">
        <v>51</v>
      </c>
      <c r="AJ9655" t="s">
        <v>53</v>
      </c>
      <c r="AO9655" t="s">
        <v>5443</v>
      </c>
      <c r="AP9655" s="1">
        <v>45019.445833333331</v>
      </c>
    </row>
    <row r="9656" spans="1:43" x14ac:dyDescent="0.35">
      <c r="A9656" t="s">
        <v>51978</v>
      </c>
      <c r="B9656" t="s">
        <v>51943</v>
      </c>
      <c r="C9656" t="s">
        <v>36321</v>
      </c>
      <c r="F9656">
        <v>14349647929</v>
      </c>
      <c r="H9656" t="s">
        <v>51979</v>
      </c>
      <c r="I9656" t="s">
        <v>101</v>
      </c>
      <c r="J9656" t="s">
        <v>25819</v>
      </c>
      <c r="K9656" t="s">
        <v>28262</v>
      </c>
      <c r="M9656" t="s">
        <v>25822</v>
      </c>
      <c r="N9656" t="s">
        <v>25803</v>
      </c>
      <c r="O9656" t="s">
        <v>25823</v>
      </c>
      <c r="P9656" t="s">
        <v>50</v>
      </c>
      <c r="U9656" s="1">
        <v>45019</v>
      </c>
      <c r="V9656" s="1">
        <v>45019</v>
      </c>
      <c r="AC9656" t="s">
        <v>53</v>
      </c>
      <c r="AD9656">
        <v>2969640882</v>
      </c>
      <c r="AE9656" s="1">
        <v>41834.517361111109</v>
      </c>
      <c r="AG9656" t="s">
        <v>51980</v>
      </c>
      <c r="AH9656" t="s">
        <v>51</v>
      </c>
      <c r="AJ9656" t="s">
        <v>53</v>
      </c>
      <c r="AO9656" t="s">
        <v>8142</v>
      </c>
    </row>
    <row r="9657" spans="1:43" x14ac:dyDescent="0.35">
      <c r="A9657" t="s">
        <v>51981</v>
      </c>
      <c r="B9657" t="s">
        <v>51982</v>
      </c>
      <c r="C9657" t="s">
        <v>51983</v>
      </c>
      <c r="F9657">
        <v>14805555554</v>
      </c>
      <c r="H9657" t="s">
        <v>41220</v>
      </c>
      <c r="J9657" t="s">
        <v>51984</v>
      </c>
      <c r="K9657" t="s">
        <v>30586</v>
      </c>
      <c r="L9657" t="s">
        <v>30587</v>
      </c>
      <c r="M9657" t="s">
        <v>20402</v>
      </c>
      <c r="N9657" t="s">
        <v>8111</v>
      </c>
      <c r="O9657">
        <v>60601</v>
      </c>
      <c r="P9657" t="s">
        <v>50</v>
      </c>
      <c r="U9657" s="1">
        <v>45019</v>
      </c>
      <c r="V9657" s="1">
        <v>45019</v>
      </c>
      <c r="W9657" s="1">
        <v>45019.591666666667</v>
      </c>
      <c r="X9657" s="1">
        <v>45019.591666666667</v>
      </c>
      <c r="AC9657" t="s">
        <v>53</v>
      </c>
      <c r="AD9657">
        <v>1000000001</v>
      </c>
      <c r="AE9657" s="1">
        <v>39973.351388888892</v>
      </c>
      <c r="AF9657" t="s">
        <v>3377</v>
      </c>
      <c r="AG9657" t="s">
        <v>51985</v>
      </c>
      <c r="AH9657" t="s">
        <v>51</v>
      </c>
      <c r="AJ9657" t="s">
        <v>53</v>
      </c>
      <c r="AL9657" t="s">
        <v>78</v>
      </c>
      <c r="AO9657" t="s">
        <v>5443</v>
      </c>
      <c r="AP9657" s="1">
        <v>45028.010416666664</v>
      </c>
    </row>
    <row r="9658" spans="1:43" x14ac:dyDescent="0.35">
      <c r="A9658" t="s">
        <v>51986</v>
      </c>
      <c r="B9658" t="s">
        <v>51987</v>
      </c>
      <c r="C9658" t="s">
        <v>2937</v>
      </c>
      <c r="F9658">
        <v>18157649285</v>
      </c>
      <c r="H9658" t="s">
        <v>51986</v>
      </c>
      <c r="J9658" t="s">
        <v>13316</v>
      </c>
      <c r="K9658" t="s">
        <v>51988</v>
      </c>
      <c r="M9658" t="s">
        <v>5907</v>
      </c>
      <c r="N9658" t="s">
        <v>287</v>
      </c>
      <c r="O9658">
        <v>80550</v>
      </c>
      <c r="P9658" t="s">
        <v>50</v>
      </c>
      <c r="U9658" s="1">
        <v>45019</v>
      </c>
      <c r="V9658" s="1">
        <v>45019</v>
      </c>
      <c r="W9658" s="1">
        <v>45019.525000000001</v>
      </c>
      <c r="X9658" s="1">
        <v>45019.525000000001</v>
      </c>
      <c r="AC9658" t="s">
        <v>53</v>
      </c>
      <c r="AD9658">
        <v>1000000001</v>
      </c>
      <c r="AE9658" s="1">
        <v>39973.351388888892</v>
      </c>
      <c r="AF9658" t="s">
        <v>3377</v>
      </c>
      <c r="AG9658" t="s">
        <v>51989</v>
      </c>
      <c r="AH9658" t="s">
        <v>51</v>
      </c>
      <c r="AJ9658" t="s">
        <v>53</v>
      </c>
      <c r="AL9658" t="s">
        <v>78</v>
      </c>
      <c r="AO9658" t="s">
        <v>51552</v>
      </c>
    </row>
    <row r="9659" spans="1:43" x14ac:dyDescent="0.35">
      <c r="A9659" t="s">
        <v>51990</v>
      </c>
      <c r="B9659" t="s">
        <v>15065</v>
      </c>
      <c r="C9659" t="s">
        <v>3185</v>
      </c>
      <c r="F9659">
        <v>17202606261</v>
      </c>
      <c r="H9659" t="s">
        <v>51991</v>
      </c>
      <c r="J9659" t="s">
        <v>51992</v>
      </c>
      <c r="N9659" t="s">
        <v>287</v>
      </c>
      <c r="O9659">
        <v>80015</v>
      </c>
      <c r="P9659" t="s">
        <v>50</v>
      </c>
      <c r="U9659" s="1">
        <v>45019</v>
      </c>
      <c r="V9659" s="1">
        <v>45019</v>
      </c>
      <c r="W9659" s="1">
        <v>45019.488194444442</v>
      </c>
      <c r="X9659" s="1">
        <v>45019.488194444442</v>
      </c>
      <c r="AC9659" t="s">
        <v>53</v>
      </c>
      <c r="AD9659">
        <v>1000000001</v>
      </c>
      <c r="AE9659" s="1">
        <v>39973.351388888892</v>
      </c>
      <c r="AF9659" t="s">
        <v>3377</v>
      </c>
      <c r="AG9659" t="s">
        <v>51993</v>
      </c>
      <c r="AH9659" t="s">
        <v>51</v>
      </c>
      <c r="AJ9659" t="s">
        <v>53</v>
      </c>
      <c r="AL9659" t="s">
        <v>78</v>
      </c>
      <c r="AO9659" t="s">
        <v>8142</v>
      </c>
    </row>
    <row r="9660" spans="1:43" x14ac:dyDescent="0.35">
      <c r="A9660" t="s">
        <v>51994</v>
      </c>
      <c r="B9660" t="s">
        <v>3788</v>
      </c>
      <c r="C9660" t="s">
        <v>2923</v>
      </c>
      <c r="F9660">
        <v>17205309675</v>
      </c>
      <c r="H9660" t="s">
        <v>51995</v>
      </c>
      <c r="K9660" t="s">
        <v>51996</v>
      </c>
      <c r="M9660" t="s">
        <v>137</v>
      </c>
      <c r="N9660" t="s">
        <v>287</v>
      </c>
      <c r="O9660">
        <v>80220</v>
      </c>
      <c r="P9660" t="s">
        <v>50</v>
      </c>
      <c r="U9660" s="1">
        <v>45019</v>
      </c>
      <c r="V9660" s="1">
        <v>45019</v>
      </c>
      <c r="W9660" s="1">
        <v>45019.468055555553</v>
      </c>
      <c r="X9660" s="1">
        <v>45019.468055555553</v>
      </c>
      <c r="AC9660" t="s">
        <v>53</v>
      </c>
      <c r="AD9660">
        <v>1000000001</v>
      </c>
      <c r="AE9660" s="1">
        <v>39973.351388888892</v>
      </c>
      <c r="AF9660" t="s">
        <v>3377</v>
      </c>
      <c r="AG9660" t="s">
        <v>51997</v>
      </c>
      <c r="AH9660" t="s">
        <v>51</v>
      </c>
      <c r="AJ9660" t="s">
        <v>53</v>
      </c>
      <c r="AL9660" t="s">
        <v>78</v>
      </c>
      <c r="AO9660" t="s">
        <v>5443</v>
      </c>
      <c r="AP9660" s="1">
        <v>45460.654166666667</v>
      </c>
      <c r="AQ9660" s="1">
        <v>45105.630555555559</v>
      </c>
    </row>
    <row r="9661" spans="1:43" x14ac:dyDescent="0.35">
      <c r="A9661" t="s">
        <v>51998</v>
      </c>
      <c r="B9661" t="s">
        <v>51999</v>
      </c>
      <c r="C9661" t="s">
        <v>946</v>
      </c>
      <c r="F9661">
        <v>19203853850</v>
      </c>
      <c r="H9661" t="s">
        <v>51998</v>
      </c>
      <c r="J9661" t="s">
        <v>52000</v>
      </c>
      <c r="K9661" t="s">
        <v>52001</v>
      </c>
      <c r="M9661" t="s">
        <v>7031</v>
      </c>
      <c r="N9661" t="s">
        <v>287</v>
      </c>
      <c r="O9661">
        <v>80813</v>
      </c>
      <c r="P9661" t="s">
        <v>50</v>
      </c>
      <c r="U9661" s="1">
        <v>45019</v>
      </c>
      <c r="V9661" s="1">
        <v>45019</v>
      </c>
      <c r="W9661" s="1">
        <v>45019.450694444444</v>
      </c>
      <c r="X9661" s="1">
        <v>45019.450694444444</v>
      </c>
      <c r="AC9661" t="s">
        <v>53</v>
      </c>
      <c r="AD9661">
        <v>1000000001</v>
      </c>
      <c r="AE9661" s="1">
        <v>39973.351388888892</v>
      </c>
      <c r="AF9661" t="s">
        <v>3377</v>
      </c>
      <c r="AG9661" t="s">
        <v>52002</v>
      </c>
      <c r="AH9661" t="s">
        <v>51</v>
      </c>
      <c r="AJ9661" t="s">
        <v>53</v>
      </c>
      <c r="AL9661" t="s">
        <v>78</v>
      </c>
      <c r="AO9661" t="s">
        <v>51552</v>
      </c>
    </row>
    <row r="9662" spans="1:43" x14ac:dyDescent="0.35">
      <c r="A9662" t="s">
        <v>52003</v>
      </c>
      <c r="B9662" t="s">
        <v>52004</v>
      </c>
      <c r="C9662" t="s">
        <v>443</v>
      </c>
      <c r="F9662" t="s">
        <v>52005</v>
      </c>
      <c r="H9662" t="s">
        <v>52003</v>
      </c>
      <c r="J9662" t="s">
        <v>8217</v>
      </c>
      <c r="N9662" t="s">
        <v>287</v>
      </c>
      <c r="O9662">
        <v>80229</v>
      </c>
      <c r="P9662" t="s">
        <v>50</v>
      </c>
      <c r="U9662" s="1">
        <v>45019</v>
      </c>
      <c r="V9662" s="1">
        <v>45019</v>
      </c>
      <c r="W9662" s="1">
        <v>45019.423611111109</v>
      </c>
      <c r="X9662" s="1">
        <v>45019.423611111109</v>
      </c>
      <c r="AC9662" t="s">
        <v>53</v>
      </c>
      <c r="AD9662">
        <v>2969479278</v>
      </c>
      <c r="AE9662" s="1">
        <v>37389</v>
      </c>
      <c r="AG9662" t="s">
        <v>52006</v>
      </c>
      <c r="AH9662" t="s">
        <v>51</v>
      </c>
      <c r="AJ9662" t="s">
        <v>53</v>
      </c>
      <c r="AL9662" t="s">
        <v>78</v>
      </c>
      <c r="AO9662" t="s">
        <v>8142</v>
      </c>
    </row>
    <row r="9663" spans="1:43" x14ac:dyDescent="0.35">
      <c r="A9663" t="s">
        <v>52007</v>
      </c>
      <c r="B9663" t="s">
        <v>52008</v>
      </c>
      <c r="C9663" t="s">
        <v>3475</v>
      </c>
      <c r="F9663">
        <v>19412234675</v>
      </c>
      <c r="H9663" t="s">
        <v>52007</v>
      </c>
      <c r="J9663" t="s">
        <v>25819</v>
      </c>
      <c r="N9663" t="s">
        <v>19616</v>
      </c>
      <c r="O9663">
        <v>34224</v>
      </c>
      <c r="P9663" t="s">
        <v>50</v>
      </c>
      <c r="U9663" s="1">
        <v>45019</v>
      </c>
      <c r="V9663" s="1">
        <v>45019</v>
      </c>
      <c r="AC9663" t="s">
        <v>53</v>
      </c>
      <c r="AD9663">
        <v>2969640882</v>
      </c>
      <c r="AE9663" s="1">
        <v>41834.517361111109</v>
      </c>
      <c r="AG9663" t="s">
        <v>52009</v>
      </c>
      <c r="AH9663" t="s">
        <v>51</v>
      </c>
      <c r="AJ9663" t="s">
        <v>53</v>
      </c>
      <c r="AO9663" t="s">
        <v>8142</v>
      </c>
    </row>
    <row r="9664" spans="1:43" x14ac:dyDescent="0.35">
      <c r="A9664" t="s">
        <v>52010</v>
      </c>
      <c r="B9664" t="s">
        <v>52011</v>
      </c>
      <c r="C9664" t="s">
        <v>2157</v>
      </c>
      <c r="F9664">
        <v>14844801615</v>
      </c>
      <c r="H9664" t="s">
        <v>52010</v>
      </c>
      <c r="J9664" t="s">
        <v>25819</v>
      </c>
      <c r="N9664" t="s">
        <v>19616</v>
      </c>
      <c r="O9664">
        <v>34249</v>
      </c>
      <c r="P9664" t="s">
        <v>50</v>
      </c>
      <c r="U9664" s="1">
        <v>45019</v>
      </c>
      <c r="V9664" s="1">
        <v>45019</v>
      </c>
      <c r="AC9664" t="s">
        <v>53</v>
      </c>
      <c r="AD9664">
        <v>2969640882</v>
      </c>
      <c r="AE9664" s="1">
        <v>41834.517361111109</v>
      </c>
      <c r="AG9664" t="s">
        <v>52012</v>
      </c>
      <c r="AH9664" t="s">
        <v>51</v>
      </c>
      <c r="AJ9664" t="s">
        <v>53</v>
      </c>
      <c r="AO9664" t="s">
        <v>8142</v>
      </c>
    </row>
    <row r="9665" spans="1:43" x14ac:dyDescent="0.35">
      <c r="A9665" t="s">
        <v>52013</v>
      </c>
      <c r="B9665" t="s">
        <v>1798</v>
      </c>
      <c r="C9665" t="s">
        <v>52014</v>
      </c>
      <c r="F9665" t="s">
        <v>52015</v>
      </c>
      <c r="H9665" t="s">
        <v>52013</v>
      </c>
      <c r="J9665" t="s">
        <v>52016</v>
      </c>
      <c r="K9665" t="s">
        <v>52017</v>
      </c>
      <c r="M9665" t="s">
        <v>18467</v>
      </c>
      <c r="N9665" t="s">
        <v>65</v>
      </c>
      <c r="O9665">
        <v>80517</v>
      </c>
      <c r="P9665" t="s">
        <v>50</v>
      </c>
      <c r="U9665" s="1">
        <v>45019</v>
      </c>
      <c r="V9665" s="1">
        <v>45019</v>
      </c>
      <c r="W9665" s="1">
        <v>45019.505555555559</v>
      </c>
      <c r="X9665" s="1">
        <v>45019.505555555559</v>
      </c>
      <c r="AC9665" t="s">
        <v>51</v>
      </c>
      <c r="AD9665">
        <v>2969754636</v>
      </c>
      <c r="AE9665" s="1">
        <v>42968.49722222222</v>
      </c>
      <c r="AF9665" t="s">
        <v>52018</v>
      </c>
      <c r="AG9665" t="s">
        <v>52019</v>
      </c>
      <c r="AH9665" t="s">
        <v>51</v>
      </c>
      <c r="AJ9665" t="s">
        <v>53</v>
      </c>
      <c r="AL9665" t="s">
        <v>68</v>
      </c>
      <c r="AO9665" t="s">
        <v>5443</v>
      </c>
      <c r="AP9665" s="1">
        <v>45019.504861111112</v>
      </c>
    </row>
    <row r="9666" spans="1:43" x14ac:dyDescent="0.35">
      <c r="A9666" t="s">
        <v>52020</v>
      </c>
      <c r="B9666" t="s">
        <v>52021</v>
      </c>
      <c r="C9666" t="s">
        <v>2347</v>
      </c>
      <c r="F9666" t="s">
        <v>52022</v>
      </c>
      <c r="H9666" t="s">
        <v>52020</v>
      </c>
      <c r="J9666" t="s">
        <v>2028</v>
      </c>
      <c r="K9666" t="s">
        <v>2029</v>
      </c>
      <c r="L9666" t="s">
        <v>2030</v>
      </c>
      <c r="M9666" t="s">
        <v>1307</v>
      </c>
      <c r="N9666" t="s">
        <v>798</v>
      </c>
      <c r="O9666">
        <v>77380</v>
      </c>
      <c r="P9666" t="s">
        <v>50</v>
      </c>
      <c r="U9666" s="1">
        <v>45020</v>
      </c>
      <c r="V9666" s="1">
        <v>45020</v>
      </c>
      <c r="AC9666" t="s">
        <v>53</v>
      </c>
      <c r="AD9666">
        <v>2969532847</v>
      </c>
      <c r="AE9666" s="1">
        <v>39580.404166666667</v>
      </c>
      <c r="AG9666" t="s">
        <v>52023</v>
      </c>
      <c r="AH9666" t="s">
        <v>51</v>
      </c>
      <c r="AJ9666" t="s">
        <v>53</v>
      </c>
      <c r="AO9666" t="s">
        <v>8142</v>
      </c>
    </row>
    <row r="9667" spans="1:43" x14ac:dyDescent="0.35">
      <c r="A9667">
        <v>359895</v>
      </c>
      <c r="B9667" t="s">
        <v>3167</v>
      </c>
      <c r="C9667" t="s">
        <v>436</v>
      </c>
      <c r="F9667" t="s">
        <v>41747</v>
      </c>
      <c r="H9667" t="s">
        <v>43697</v>
      </c>
      <c r="J9667" t="s">
        <v>18584</v>
      </c>
      <c r="N9667" t="s">
        <v>637</v>
      </c>
      <c r="O9667">
        <v>79770</v>
      </c>
      <c r="P9667" t="s">
        <v>50</v>
      </c>
      <c r="U9667" s="1">
        <v>45020</v>
      </c>
      <c r="V9667" s="1">
        <v>45020</v>
      </c>
      <c r="W9667" s="1">
        <v>45020.493750000001</v>
      </c>
      <c r="X9667" s="1">
        <v>45020.493750000001</v>
      </c>
      <c r="AC9667" t="s">
        <v>53</v>
      </c>
      <c r="AD9667">
        <v>2969543968</v>
      </c>
      <c r="AE9667" s="1">
        <v>40032.470138888886</v>
      </c>
      <c r="AG9667" t="s">
        <v>52024</v>
      </c>
      <c r="AH9667" t="s">
        <v>51</v>
      </c>
      <c r="AJ9667" t="s">
        <v>53</v>
      </c>
      <c r="AL9667" t="s">
        <v>78</v>
      </c>
      <c r="AO9667" t="s">
        <v>8142</v>
      </c>
    </row>
    <row r="9668" spans="1:43" x14ac:dyDescent="0.35">
      <c r="A9668" t="s">
        <v>52025</v>
      </c>
      <c r="B9668" t="s">
        <v>52026</v>
      </c>
      <c r="C9668" t="s">
        <v>3475</v>
      </c>
      <c r="F9668" t="s">
        <v>52027</v>
      </c>
      <c r="H9668" t="s">
        <v>52025</v>
      </c>
      <c r="J9668" t="s">
        <v>52028</v>
      </c>
      <c r="K9668" t="s">
        <v>52029</v>
      </c>
      <c r="M9668" t="s">
        <v>4020</v>
      </c>
      <c r="N9668" t="s">
        <v>65</v>
      </c>
      <c r="O9668">
        <v>80461</v>
      </c>
      <c r="P9668" t="s">
        <v>50</v>
      </c>
      <c r="U9668" s="1">
        <v>45020</v>
      </c>
      <c r="V9668" s="1">
        <v>45020</v>
      </c>
      <c r="W9668" s="1">
        <v>45020.668055555558</v>
      </c>
      <c r="X9668" s="1">
        <v>45020.668055555558</v>
      </c>
      <c r="AC9668" t="s">
        <v>53</v>
      </c>
      <c r="AD9668">
        <v>2973321096</v>
      </c>
      <c r="AE9668" s="1">
        <v>45020.67083333333</v>
      </c>
      <c r="AF9668" t="s">
        <v>52030</v>
      </c>
      <c r="AG9668" t="s">
        <v>52031</v>
      </c>
      <c r="AH9668" t="s">
        <v>51</v>
      </c>
      <c r="AJ9668" t="s">
        <v>53</v>
      </c>
      <c r="AL9668" t="s">
        <v>68</v>
      </c>
      <c r="AO9668" t="s">
        <v>5443</v>
      </c>
      <c r="AP9668" s="1">
        <v>45021.410416666666</v>
      </c>
    </row>
    <row r="9669" spans="1:43" x14ac:dyDescent="0.35">
      <c r="A9669" t="s">
        <v>52032</v>
      </c>
      <c r="B9669" t="s">
        <v>473</v>
      </c>
      <c r="C9669" t="s">
        <v>309</v>
      </c>
      <c r="F9669" t="s">
        <v>52033</v>
      </c>
      <c r="H9669" t="s">
        <v>52032</v>
      </c>
      <c r="J9669" t="s">
        <v>6387</v>
      </c>
      <c r="K9669" t="s">
        <v>52034</v>
      </c>
      <c r="M9669" t="s">
        <v>52035</v>
      </c>
      <c r="N9669" t="s">
        <v>798</v>
      </c>
      <c r="O9669">
        <v>76548</v>
      </c>
      <c r="P9669" t="s">
        <v>50</v>
      </c>
      <c r="U9669" s="1">
        <v>45020</v>
      </c>
      <c r="V9669" s="1">
        <v>45020</v>
      </c>
      <c r="AC9669" t="s">
        <v>53</v>
      </c>
      <c r="AD9669">
        <v>2969484892</v>
      </c>
      <c r="AE9669" s="1">
        <v>37756</v>
      </c>
      <c r="AG9669" t="s">
        <v>52036</v>
      </c>
      <c r="AH9669" t="s">
        <v>51</v>
      </c>
      <c r="AJ9669" t="s">
        <v>53</v>
      </c>
      <c r="AO9669" t="s">
        <v>8142</v>
      </c>
    </row>
    <row r="9670" spans="1:43" x14ac:dyDescent="0.35">
      <c r="A9670" t="s">
        <v>52037</v>
      </c>
      <c r="B9670" t="s">
        <v>52038</v>
      </c>
      <c r="C9670" t="s">
        <v>17717</v>
      </c>
      <c r="F9670" t="s">
        <v>52039</v>
      </c>
      <c r="H9670" t="s">
        <v>52040</v>
      </c>
      <c r="J9670" t="s">
        <v>6387</v>
      </c>
      <c r="K9670" t="s">
        <v>52041</v>
      </c>
      <c r="M9670" t="s">
        <v>4629</v>
      </c>
      <c r="N9670" t="s">
        <v>2409</v>
      </c>
      <c r="O9670">
        <v>85054</v>
      </c>
      <c r="P9670" t="s">
        <v>50</v>
      </c>
      <c r="U9670" s="1">
        <v>45020</v>
      </c>
      <c r="V9670" s="1">
        <v>45020</v>
      </c>
      <c r="AC9670" t="s">
        <v>53</v>
      </c>
      <c r="AD9670">
        <v>2969484892</v>
      </c>
      <c r="AE9670" s="1">
        <v>37756</v>
      </c>
      <c r="AG9670" t="s">
        <v>52042</v>
      </c>
      <c r="AH9670" t="s">
        <v>51</v>
      </c>
      <c r="AJ9670" t="s">
        <v>53</v>
      </c>
      <c r="AO9670" t="s">
        <v>8142</v>
      </c>
    </row>
    <row r="9671" spans="1:43" x14ac:dyDescent="0.35">
      <c r="A9671" t="s">
        <v>52043</v>
      </c>
      <c r="B9671" t="s">
        <v>52044</v>
      </c>
      <c r="C9671" t="s">
        <v>9125</v>
      </c>
      <c r="F9671" t="s">
        <v>40283</v>
      </c>
      <c r="H9671" t="s">
        <v>52045</v>
      </c>
      <c r="J9671" t="s">
        <v>39917</v>
      </c>
      <c r="K9671" t="s">
        <v>40284</v>
      </c>
      <c r="M9671" t="s">
        <v>32551</v>
      </c>
      <c r="N9671" t="s">
        <v>213</v>
      </c>
      <c r="O9671">
        <v>80403</v>
      </c>
      <c r="P9671" t="s">
        <v>50</v>
      </c>
      <c r="U9671" s="1">
        <v>45020</v>
      </c>
      <c r="V9671" s="1">
        <v>45020</v>
      </c>
      <c r="W9671" s="1">
        <v>45020.547222222223</v>
      </c>
      <c r="X9671" s="1">
        <v>45020.547222222223</v>
      </c>
      <c r="AC9671" t="s">
        <v>53</v>
      </c>
      <c r="AD9671">
        <v>2970034292</v>
      </c>
      <c r="AE9671" s="1">
        <v>44195.488194444442</v>
      </c>
      <c r="AF9671" t="s">
        <v>39918</v>
      </c>
      <c r="AG9671" t="s">
        <v>52046</v>
      </c>
      <c r="AH9671" t="s">
        <v>51</v>
      </c>
      <c r="AJ9671" t="s">
        <v>53</v>
      </c>
      <c r="AL9671" t="s">
        <v>68</v>
      </c>
      <c r="AO9671" t="s">
        <v>5443</v>
      </c>
      <c r="AP9671" s="1">
        <v>45328.383333333331</v>
      </c>
    </row>
    <row r="9672" spans="1:43" x14ac:dyDescent="0.35">
      <c r="A9672" t="s">
        <v>52047</v>
      </c>
      <c r="B9672" t="s">
        <v>52048</v>
      </c>
      <c r="C9672" t="s">
        <v>6132</v>
      </c>
      <c r="F9672" t="s">
        <v>52049</v>
      </c>
      <c r="H9672" t="s">
        <v>52047</v>
      </c>
      <c r="J9672" t="s">
        <v>11720</v>
      </c>
      <c r="K9672" t="s">
        <v>6655</v>
      </c>
      <c r="M9672" t="s">
        <v>6656</v>
      </c>
      <c r="N9672" t="s">
        <v>6657</v>
      </c>
      <c r="O9672">
        <v>68102</v>
      </c>
      <c r="P9672" t="s">
        <v>50</v>
      </c>
      <c r="U9672" s="1">
        <v>45020</v>
      </c>
      <c r="V9672" s="1">
        <v>45020</v>
      </c>
      <c r="AC9672" t="s">
        <v>53</v>
      </c>
      <c r="AD9672">
        <v>2969472760</v>
      </c>
      <c r="AE9672" s="1">
        <v>36916.71597222222</v>
      </c>
      <c r="AG9672" t="s">
        <v>52050</v>
      </c>
      <c r="AH9672" t="s">
        <v>51</v>
      </c>
      <c r="AJ9672" t="s">
        <v>53</v>
      </c>
      <c r="AO9672" t="s">
        <v>8142</v>
      </c>
    </row>
    <row r="9673" spans="1:43" x14ac:dyDescent="0.35">
      <c r="A9673" t="s">
        <v>52051</v>
      </c>
      <c r="B9673" t="s">
        <v>43888</v>
      </c>
      <c r="C9673" t="s">
        <v>52052</v>
      </c>
      <c r="F9673" t="s">
        <v>52053</v>
      </c>
      <c r="H9673" t="s">
        <v>52054</v>
      </c>
      <c r="J9673" t="s">
        <v>11720</v>
      </c>
      <c r="K9673" t="s">
        <v>3548</v>
      </c>
      <c r="M9673" t="s">
        <v>525</v>
      </c>
      <c r="N9673" t="s">
        <v>65</v>
      </c>
      <c r="O9673">
        <v>80019</v>
      </c>
      <c r="P9673" t="s">
        <v>50</v>
      </c>
      <c r="U9673" s="1">
        <v>45020</v>
      </c>
      <c r="V9673" s="1">
        <v>45020</v>
      </c>
      <c r="W9673" s="1">
        <v>45020.393055555556</v>
      </c>
      <c r="X9673" s="1">
        <v>45020.393055555556</v>
      </c>
      <c r="AC9673" t="s">
        <v>53</v>
      </c>
      <c r="AD9673">
        <v>2969472760</v>
      </c>
      <c r="AE9673" s="1">
        <v>36916.71597222222</v>
      </c>
      <c r="AF9673" t="s">
        <v>52055</v>
      </c>
      <c r="AG9673" t="s">
        <v>52056</v>
      </c>
      <c r="AH9673" t="s">
        <v>51</v>
      </c>
      <c r="AJ9673" t="s">
        <v>53</v>
      </c>
      <c r="AL9673" t="s">
        <v>78</v>
      </c>
      <c r="AO9673" t="s">
        <v>5443</v>
      </c>
      <c r="AP9673" s="1">
        <v>45444.450694444444</v>
      </c>
    </row>
    <row r="9674" spans="1:43" x14ac:dyDescent="0.35">
      <c r="A9674" t="s">
        <v>52057</v>
      </c>
      <c r="B9674" t="s">
        <v>11923</v>
      </c>
      <c r="C9674" t="s">
        <v>9046</v>
      </c>
      <c r="F9674" t="s">
        <v>52058</v>
      </c>
      <c r="H9674" t="s">
        <v>52059</v>
      </c>
      <c r="J9674" t="s">
        <v>16624</v>
      </c>
      <c r="N9674" t="s">
        <v>637</v>
      </c>
      <c r="O9674">
        <v>79045</v>
      </c>
      <c r="P9674" t="s">
        <v>50</v>
      </c>
      <c r="U9674" s="1">
        <v>45020</v>
      </c>
      <c r="V9674" s="1">
        <v>45020</v>
      </c>
      <c r="W9674" s="1">
        <v>45020.423611111109</v>
      </c>
      <c r="X9674" s="1">
        <v>45020.423611111109</v>
      </c>
      <c r="AC9674" t="s">
        <v>53</v>
      </c>
      <c r="AD9674">
        <v>2969506030</v>
      </c>
      <c r="AE9674" s="1">
        <v>38097.646527777775</v>
      </c>
      <c r="AF9674" t="s">
        <v>38883</v>
      </c>
      <c r="AG9674" t="s">
        <v>52060</v>
      </c>
      <c r="AH9674" t="s">
        <v>51</v>
      </c>
      <c r="AJ9674" t="s">
        <v>53</v>
      </c>
      <c r="AL9674" t="s">
        <v>68</v>
      </c>
      <c r="AO9674" t="s">
        <v>5443</v>
      </c>
      <c r="AP9674" s="1">
        <v>45278.300694444442</v>
      </c>
    </row>
    <row r="9675" spans="1:43" x14ac:dyDescent="0.35">
      <c r="A9675" t="s">
        <v>52061</v>
      </c>
      <c r="B9675" t="s">
        <v>1539</v>
      </c>
      <c r="C9675" t="s">
        <v>383</v>
      </c>
      <c r="F9675" t="s">
        <v>52062</v>
      </c>
      <c r="H9675" t="s">
        <v>52061</v>
      </c>
      <c r="J9675" t="s">
        <v>52063</v>
      </c>
      <c r="K9675" t="s">
        <v>52064</v>
      </c>
      <c r="M9675" t="s">
        <v>753</v>
      </c>
      <c r="N9675" t="s">
        <v>798</v>
      </c>
      <c r="O9675">
        <v>79922</v>
      </c>
      <c r="P9675" t="s">
        <v>50</v>
      </c>
      <c r="U9675" s="1">
        <v>45020</v>
      </c>
      <c r="V9675" s="1">
        <v>45020</v>
      </c>
      <c r="W9675" s="1">
        <v>45020.498611111114</v>
      </c>
      <c r="X9675" s="1">
        <v>45020.498611111114</v>
      </c>
      <c r="AC9675" t="s">
        <v>53</v>
      </c>
      <c r="AD9675">
        <v>2969596646</v>
      </c>
      <c r="AE9675" s="1">
        <v>41479.599305555559</v>
      </c>
      <c r="AF9675" t="s">
        <v>52065</v>
      </c>
      <c r="AG9675" t="s">
        <v>52066</v>
      </c>
      <c r="AH9675" t="s">
        <v>51</v>
      </c>
      <c r="AJ9675" t="s">
        <v>53</v>
      </c>
      <c r="AL9675" t="s">
        <v>68</v>
      </c>
      <c r="AO9675" t="s">
        <v>5443</v>
      </c>
      <c r="AP9675" s="1">
        <v>45425.652777777781</v>
      </c>
      <c r="AQ9675" s="1">
        <v>45043.588888888888</v>
      </c>
    </row>
    <row r="9676" spans="1:43" x14ac:dyDescent="0.35">
      <c r="A9676" t="s">
        <v>52067</v>
      </c>
      <c r="B9676" t="s">
        <v>52068</v>
      </c>
      <c r="C9676" t="s">
        <v>52069</v>
      </c>
      <c r="F9676" t="s">
        <v>52070</v>
      </c>
      <c r="H9676" t="s">
        <v>52067</v>
      </c>
      <c r="J9676" t="s">
        <v>25206</v>
      </c>
      <c r="K9676" t="s">
        <v>32754</v>
      </c>
      <c r="M9676" t="s">
        <v>32755</v>
      </c>
      <c r="N9676" t="s">
        <v>19267</v>
      </c>
      <c r="O9676">
        <v>53577</v>
      </c>
      <c r="P9676" t="s">
        <v>50</v>
      </c>
      <c r="U9676" s="1">
        <v>45020</v>
      </c>
      <c r="V9676" s="1">
        <v>45020</v>
      </c>
      <c r="AC9676" t="s">
        <v>53</v>
      </c>
      <c r="AD9676">
        <v>2969479596</v>
      </c>
      <c r="AE9676" s="1">
        <v>37399</v>
      </c>
      <c r="AG9676" t="s">
        <v>52071</v>
      </c>
      <c r="AH9676" t="s">
        <v>51</v>
      </c>
      <c r="AJ9676" t="s">
        <v>53</v>
      </c>
      <c r="AO9676" t="s">
        <v>8142</v>
      </c>
    </row>
    <row r="9677" spans="1:43" x14ac:dyDescent="0.35">
      <c r="A9677" t="s">
        <v>52072</v>
      </c>
      <c r="B9677" t="s">
        <v>11528</v>
      </c>
      <c r="C9677" t="s">
        <v>2615</v>
      </c>
      <c r="F9677" t="s">
        <v>52073</v>
      </c>
      <c r="H9677" t="s">
        <v>52072</v>
      </c>
      <c r="J9677" t="s">
        <v>52074</v>
      </c>
      <c r="K9677" t="s">
        <v>52075</v>
      </c>
      <c r="M9677" t="s">
        <v>2800</v>
      </c>
      <c r="N9677" t="s">
        <v>65</v>
      </c>
      <c r="O9677">
        <v>80603</v>
      </c>
      <c r="P9677" t="s">
        <v>50</v>
      </c>
      <c r="U9677" s="1">
        <v>45020</v>
      </c>
      <c r="V9677" s="1">
        <v>45020</v>
      </c>
      <c r="W9677" s="1">
        <v>45020.709722222222</v>
      </c>
      <c r="X9677" s="1">
        <v>45020.709722222222</v>
      </c>
      <c r="AC9677" t="s">
        <v>53</v>
      </c>
      <c r="AD9677">
        <v>2973321170</v>
      </c>
      <c r="AE9677" s="1">
        <v>45020.708333333336</v>
      </c>
      <c r="AF9677" t="s">
        <v>52076</v>
      </c>
      <c r="AG9677" t="s">
        <v>52077</v>
      </c>
      <c r="AH9677" t="s">
        <v>51</v>
      </c>
      <c r="AJ9677" t="s">
        <v>53</v>
      </c>
      <c r="AL9677" t="s">
        <v>68</v>
      </c>
      <c r="AO9677" t="s">
        <v>5443</v>
      </c>
      <c r="AP9677" s="1">
        <v>45352.676388888889</v>
      </c>
      <c r="AQ9677" s="1">
        <v>45422.606249999997</v>
      </c>
    </row>
    <row r="9678" spans="1:43" x14ac:dyDescent="0.35">
      <c r="A9678" t="s">
        <v>52078</v>
      </c>
      <c r="B9678" t="s">
        <v>40492</v>
      </c>
      <c r="C9678" t="s">
        <v>6061</v>
      </c>
      <c r="F9678" t="s">
        <v>52079</v>
      </c>
      <c r="H9678" t="s">
        <v>52078</v>
      </c>
      <c r="J9678" t="s">
        <v>24784</v>
      </c>
      <c r="N9678" t="s">
        <v>29123</v>
      </c>
      <c r="O9678">
        <v>49854</v>
      </c>
      <c r="P9678" t="s">
        <v>50</v>
      </c>
      <c r="U9678" s="1">
        <v>45020</v>
      </c>
      <c r="V9678" s="1">
        <v>45020</v>
      </c>
      <c r="AC9678" t="s">
        <v>53</v>
      </c>
      <c r="AD9678">
        <v>2969519246</v>
      </c>
      <c r="AE9678" s="1">
        <v>38883.179166666669</v>
      </c>
      <c r="AG9678" t="s">
        <v>52080</v>
      </c>
      <c r="AH9678" t="s">
        <v>51</v>
      </c>
      <c r="AJ9678" t="s">
        <v>53</v>
      </c>
      <c r="AO9678" t="s">
        <v>8142</v>
      </c>
    </row>
    <row r="9679" spans="1:43" x14ac:dyDescent="0.35">
      <c r="A9679" t="s">
        <v>52081</v>
      </c>
      <c r="B9679" t="s">
        <v>52082</v>
      </c>
      <c r="C9679" t="s">
        <v>803</v>
      </c>
      <c r="F9679" t="s">
        <v>52083</v>
      </c>
      <c r="H9679" t="s">
        <v>52081</v>
      </c>
      <c r="J9679" t="s">
        <v>52084</v>
      </c>
      <c r="N9679" t="s">
        <v>1570</v>
      </c>
      <c r="O9679">
        <v>84104</v>
      </c>
      <c r="P9679" t="s">
        <v>50</v>
      </c>
      <c r="U9679" s="1">
        <v>45020</v>
      </c>
      <c r="V9679" s="1">
        <v>45020</v>
      </c>
      <c r="AC9679" t="s">
        <v>53</v>
      </c>
      <c r="AD9679">
        <v>2969479264</v>
      </c>
      <c r="AE9679" s="1">
        <v>37386</v>
      </c>
      <c r="AG9679" t="s">
        <v>52085</v>
      </c>
      <c r="AH9679" t="s">
        <v>51</v>
      </c>
      <c r="AJ9679" t="s">
        <v>53</v>
      </c>
      <c r="AO9679" t="s">
        <v>8142</v>
      </c>
    </row>
    <row r="9680" spans="1:43" x14ac:dyDescent="0.35">
      <c r="A9680" t="s">
        <v>52086</v>
      </c>
      <c r="B9680" t="s">
        <v>36183</v>
      </c>
      <c r="C9680" t="s">
        <v>52087</v>
      </c>
      <c r="F9680" t="s">
        <v>52088</v>
      </c>
      <c r="H9680" t="s">
        <v>29654</v>
      </c>
      <c r="J9680" t="s">
        <v>36186</v>
      </c>
      <c r="K9680" t="s">
        <v>52089</v>
      </c>
      <c r="M9680" t="s">
        <v>6882</v>
      </c>
      <c r="N9680" t="s">
        <v>65</v>
      </c>
      <c r="O9680">
        <v>80634</v>
      </c>
      <c r="P9680" t="s">
        <v>50</v>
      </c>
      <c r="U9680" s="1">
        <v>45020</v>
      </c>
      <c r="V9680" s="1">
        <v>45020</v>
      </c>
      <c r="W9680" s="1">
        <v>45020.469444444447</v>
      </c>
      <c r="X9680" s="1">
        <v>45020.469444444447</v>
      </c>
      <c r="AC9680" t="s">
        <v>53</v>
      </c>
      <c r="AD9680">
        <v>2970006573</v>
      </c>
      <c r="AE9680" s="1">
        <v>44082.546527777777</v>
      </c>
      <c r="AF9680" t="s">
        <v>52090</v>
      </c>
      <c r="AG9680" t="s">
        <v>52091</v>
      </c>
      <c r="AH9680" t="s">
        <v>51</v>
      </c>
      <c r="AJ9680" t="s">
        <v>53</v>
      </c>
      <c r="AL9680" t="s">
        <v>68</v>
      </c>
      <c r="AO9680" t="s">
        <v>5443</v>
      </c>
      <c r="AP9680" s="1">
        <v>45020.478472222225</v>
      </c>
      <c r="AQ9680" s="1">
        <v>45020.479861111111</v>
      </c>
    </row>
    <row r="9681" spans="1:43" x14ac:dyDescent="0.35">
      <c r="A9681">
        <v>297790</v>
      </c>
      <c r="B9681" t="s">
        <v>903</v>
      </c>
      <c r="C9681" t="s">
        <v>9884</v>
      </c>
      <c r="F9681" t="s">
        <v>41747</v>
      </c>
      <c r="H9681" t="s">
        <v>43697</v>
      </c>
      <c r="N9681" t="s">
        <v>637</v>
      </c>
      <c r="O9681">
        <v>79770</v>
      </c>
      <c r="P9681" t="s">
        <v>50</v>
      </c>
      <c r="U9681" s="1">
        <v>45020</v>
      </c>
      <c r="V9681" s="1">
        <v>45020</v>
      </c>
      <c r="W9681" s="1">
        <v>45020.497916666667</v>
      </c>
      <c r="X9681" s="1">
        <v>45020.497916666667</v>
      </c>
      <c r="AC9681" t="s">
        <v>53</v>
      </c>
      <c r="AD9681">
        <v>9999999999</v>
      </c>
      <c r="AE9681" s="1">
        <v>45196</v>
      </c>
      <c r="AG9681" t="s">
        <v>52092</v>
      </c>
      <c r="AH9681" t="s">
        <v>51</v>
      </c>
      <c r="AJ9681" t="s">
        <v>53</v>
      </c>
      <c r="AL9681" t="s">
        <v>78</v>
      </c>
      <c r="AO9681" t="s">
        <v>8142</v>
      </c>
    </row>
    <row r="9682" spans="1:43" x14ac:dyDescent="0.35">
      <c r="A9682" t="s">
        <v>52093</v>
      </c>
      <c r="B9682" t="s">
        <v>52094</v>
      </c>
      <c r="C9682" t="s">
        <v>52095</v>
      </c>
      <c r="H9682" t="s">
        <v>52096</v>
      </c>
      <c r="J9682" t="s">
        <v>52097</v>
      </c>
      <c r="K9682" t="s">
        <v>52098</v>
      </c>
      <c r="M9682" t="s">
        <v>298</v>
      </c>
      <c r="N9682" t="s">
        <v>213</v>
      </c>
      <c r="O9682">
        <v>80229</v>
      </c>
      <c r="P9682" t="s">
        <v>50</v>
      </c>
      <c r="U9682" s="1">
        <v>45020</v>
      </c>
      <c r="V9682" s="1">
        <v>45020</v>
      </c>
      <c r="W9682" s="1">
        <v>45020.427777777775</v>
      </c>
      <c r="X9682" s="1">
        <v>45020.427777777775</v>
      </c>
      <c r="AC9682" t="s">
        <v>53</v>
      </c>
      <c r="AD9682">
        <v>2969484894</v>
      </c>
      <c r="AE9682" s="1">
        <v>37756</v>
      </c>
      <c r="AF9682" t="s">
        <v>11752</v>
      </c>
      <c r="AG9682" t="s">
        <v>52099</v>
      </c>
      <c r="AH9682" t="s">
        <v>51</v>
      </c>
      <c r="AJ9682" t="s">
        <v>53</v>
      </c>
      <c r="AL9682" t="s">
        <v>68</v>
      </c>
      <c r="AO9682" t="s">
        <v>8142</v>
      </c>
      <c r="AP9682" s="1">
        <v>45104.665972222225</v>
      </c>
      <c r="AQ9682" s="1">
        <v>45104.675000000003</v>
      </c>
    </row>
    <row r="9683" spans="1:43" x14ac:dyDescent="0.35">
      <c r="A9683" t="s">
        <v>52100</v>
      </c>
      <c r="B9683" t="s">
        <v>4279</v>
      </c>
      <c r="C9683" t="s">
        <v>52101</v>
      </c>
      <c r="F9683" t="s">
        <v>52102</v>
      </c>
      <c r="H9683" t="s">
        <v>52100</v>
      </c>
      <c r="J9683" t="s">
        <v>52103</v>
      </c>
      <c r="K9683" t="s">
        <v>52104</v>
      </c>
      <c r="M9683" t="s">
        <v>5907</v>
      </c>
      <c r="N9683" t="s">
        <v>65</v>
      </c>
      <c r="O9683">
        <v>80528</v>
      </c>
      <c r="P9683" t="s">
        <v>50</v>
      </c>
      <c r="U9683" s="1">
        <v>45020</v>
      </c>
      <c r="V9683" s="1">
        <v>45020</v>
      </c>
      <c r="W9683" s="1">
        <v>45020.459722222222</v>
      </c>
      <c r="X9683" s="1">
        <v>45020.459722222222</v>
      </c>
      <c r="AC9683" t="s">
        <v>53</v>
      </c>
      <c r="AD9683">
        <v>2973320862</v>
      </c>
      <c r="AE9683" s="1">
        <v>45020.459027777775</v>
      </c>
      <c r="AF9683" t="s">
        <v>52105</v>
      </c>
      <c r="AG9683" t="s">
        <v>52106</v>
      </c>
      <c r="AH9683" t="s">
        <v>51</v>
      </c>
      <c r="AJ9683" t="s">
        <v>53</v>
      </c>
      <c r="AL9683" t="s">
        <v>68</v>
      </c>
      <c r="AO9683" t="s">
        <v>5443</v>
      </c>
      <c r="AP9683" s="1">
        <v>45020.477777777778</v>
      </c>
      <c r="AQ9683" s="1">
        <v>45020.463888888888</v>
      </c>
    </row>
    <row r="9684" spans="1:43" x14ac:dyDescent="0.35">
      <c r="A9684" t="s">
        <v>52107</v>
      </c>
      <c r="B9684" t="s">
        <v>2995</v>
      </c>
      <c r="C9684" t="s">
        <v>338</v>
      </c>
      <c r="F9684" t="s">
        <v>47</v>
      </c>
      <c r="H9684" t="s">
        <v>52108</v>
      </c>
      <c r="J9684" t="s">
        <v>49</v>
      </c>
      <c r="P9684" t="s">
        <v>50</v>
      </c>
      <c r="U9684" s="1">
        <v>45020</v>
      </c>
      <c r="V9684" s="1">
        <v>45020</v>
      </c>
      <c r="W9684" s="1">
        <v>45020.606944444444</v>
      </c>
      <c r="X9684" s="1">
        <v>45020.606944444444</v>
      </c>
      <c r="AC9684" t="s">
        <v>53</v>
      </c>
      <c r="AD9684">
        <v>1000000000</v>
      </c>
      <c r="AE9684" s="1">
        <v>37295</v>
      </c>
      <c r="AG9684" t="s">
        <v>52109</v>
      </c>
      <c r="AH9684" t="s">
        <v>51</v>
      </c>
      <c r="AJ9684" t="s">
        <v>53</v>
      </c>
      <c r="AL9684" t="s">
        <v>78</v>
      </c>
      <c r="AO9684" t="s">
        <v>5443</v>
      </c>
      <c r="AP9684" s="1">
        <v>45413.3125</v>
      </c>
      <c r="AQ9684" s="1">
        <v>45329.661111111112</v>
      </c>
    </row>
    <row r="9685" spans="1:43" x14ac:dyDescent="0.35">
      <c r="A9685">
        <v>353491</v>
      </c>
      <c r="B9685" t="s">
        <v>9764</v>
      </c>
      <c r="C9685" t="s">
        <v>12697</v>
      </c>
      <c r="F9685">
        <v>14802449235</v>
      </c>
      <c r="H9685" t="s">
        <v>43697</v>
      </c>
      <c r="J9685" t="s">
        <v>18584</v>
      </c>
      <c r="K9685" t="s">
        <v>2782</v>
      </c>
      <c r="M9685" t="s">
        <v>2783</v>
      </c>
      <c r="N9685" t="s">
        <v>637</v>
      </c>
      <c r="O9685">
        <v>77002</v>
      </c>
      <c r="P9685" t="s">
        <v>50</v>
      </c>
      <c r="U9685" s="1">
        <v>45020</v>
      </c>
      <c r="V9685" s="1">
        <v>45020</v>
      </c>
      <c r="W9685" s="1">
        <v>45020.5</v>
      </c>
      <c r="X9685" s="1">
        <v>45020.5</v>
      </c>
      <c r="AC9685" t="s">
        <v>53</v>
      </c>
      <c r="AD9685">
        <v>2969543968</v>
      </c>
      <c r="AE9685" s="1">
        <v>40032.470138888886</v>
      </c>
      <c r="AG9685" t="s">
        <v>52110</v>
      </c>
      <c r="AH9685" t="s">
        <v>51</v>
      </c>
      <c r="AJ9685" t="s">
        <v>53</v>
      </c>
      <c r="AL9685" t="s">
        <v>78</v>
      </c>
      <c r="AO9685" t="s">
        <v>8142</v>
      </c>
    </row>
    <row r="9686" spans="1:43" x14ac:dyDescent="0.35">
      <c r="A9686" t="s">
        <v>52111</v>
      </c>
      <c r="B9686" t="s">
        <v>2689</v>
      </c>
      <c r="C9686" t="s">
        <v>52112</v>
      </c>
      <c r="F9686" t="s">
        <v>52113</v>
      </c>
      <c r="H9686" t="s">
        <v>52111</v>
      </c>
      <c r="J9686" t="s">
        <v>52114</v>
      </c>
      <c r="K9686" t="s">
        <v>52115</v>
      </c>
      <c r="M9686" t="s">
        <v>1163</v>
      </c>
      <c r="N9686" t="s">
        <v>253</v>
      </c>
      <c r="O9686">
        <v>87416</v>
      </c>
      <c r="P9686" t="s">
        <v>50</v>
      </c>
      <c r="U9686" s="1">
        <v>45020</v>
      </c>
      <c r="V9686" s="1">
        <v>45020</v>
      </c>
      <c r="W9686" s="1">
        <v>45020.801388888889</v>
      </c>
      <c r="X9686" s="1">
        <v>45020.801388888889</v>
      </c>
      <c r="AC9686" t="s">
        <v>51</v>
      </c>
      <c r="AD9686">
        <v>2969577522</v>
      </c>
      <c r="AE9686" s="1">
        <v>41121.464583333334</v>
      </c>
      <c r="AF9686" t="s">
        <v>52116</v>
      </c>
      <c r="AG9686" t="s">
        <v>52117</v>
      </c>
      <c r="AH9686" t="s">
        <v>51</v>
      </c>
      <c r="AJ9686" t="s">
        <v>53</v>
      </c>
      <c r="AL9686" t="s">
        <v>68</v>
      </c>
      <c r="AO9686" t="s">
        <v>5443</v>
      </c>
      <c r="AP9686" s="1">
        <v>45020.818749999999</v>
      </c>
    </row>
    <row r="9687" spans="1:43" x14ac:dyDescent="0.35">
      <c r="A9687" t="s">
        <v>52118</v>
      </c>
      <c r="B9687" t="s">
        <v>52119</v>
      </c>
      <c r="C9687" t="s">
        <v>28714</v>
      </c>
      <c r="F9687">
        <v>15053202928</v>
      </c>
      <c r="H9687" t="s">
        <v>52118</v>
      </c>
      <c r="J9687" t="s">
        <v>52120</v>
      </c>
      <c r="K9687" t="s">
        <v>52121</v>
      </c>
      <c r="M9687" t="s">
        <v>33689</v>
      </c>
      <c r="N9687" t="s">
        <v>398</v>
      </c>
      <c r="O9687">
        <v>87401</v>
      </c>
      <c r="P9687" t="s">
        <v>50</v>
      </c>
      <c r="U9687" s="1">
        <v>45020</v>
      </c>
      <c r="V9687" s="1">
        <v>45020</v>
      </c>
      <c r="W9687" s="1">
        <v>45020.913194444445</v>
      </c>
      <c r="X9687" s="1">
        <v>45020.913194444445</v>
      </c>
      <c r="AC9687" t="s">
        <v>53</v>
      </c>
      <c r="AD9687">
        <v>1000000001</v>
      </c>
      <c r="AE9687" s="1">
        <v>39973.351388888892</v>
      </c>
      <c r="AF9687" t="s">
        <v>3377</v>
      </c>
      <c r="AG9687" t="s">
        <v>52122</v>
      </c>
      <c r="AH9687" t="s">
        <v>51</v>
      </c>
      <c r="AJ9687" t="s">
        <v>53</v>
      </c>
      <c r="AL9687" t="s">
        <v>78</v>
      </c>
      <c r="AO9687" t="s">
        <v>51552</v>
      </c>
    </row>
    <row r="9688" spans="1:43" x14ac:dyDescent="0.35">
      <c r="A9688" t="s">
        <v>52123</v>
      </c>
      <c r="B9688" t="s">
        <v>52124</v>
      </c>
      <c r="C9688" t="s">
        <v>50142</v>
      </c>
      <c r="F9688" t="s">
        <v>52125</v>
      </c>
      <c r="H9688" t="s">
        <v>52123</v>
      </c>
      <c r="J9688" t="s">
        <v>52126</v>
      </c>
      <c r="K9688" t="s">
        <v>44450</v>
      </c>
      <c r="M9688" t="s">
        <v>525</v>
      </c>
      <c r="N9688" t="s">
        <v>65</v>
      </c>
      <c r="O9688">
        <v>80018</v>
      </c>
      <c r="P9688" t="s">
        <v>50</v>
      </c>
      <c r="U9688" s="1">
        <v>45020</v>
      </c>
      <c r="V9688" s="1">
        <v>45020</v>
      </c>
      <c r="W9688" s="1">
        <v>45020.806944444441</v>
      </c>
      <c r="X9688" s="1">
        <v>45020.806944444441</v>
      </c>
      <c r="AC9688" t="s">
        <v>51</v>
      </c>
      <c r="AD9688">
        <v>1000000001</v>
      </c>
      <c r="AE9688" s="1">
        <v>39973.351388888892</v>
      </c>
      <c r="AF9688" t="s">
        <v>3377</v>
      </c>
      <c r="AG9688" t="s">
        <v>52127</v>
      </c>
      <c r="AH9688" t="s">
        <v>51</v>
      </c>
      <c r="AJ9688" t="s">
        <v>53</v>
      </c>
      <c r="AL9688" t="s">
        <v>78</v>
      </c>
      <c r="AO9688" t="s">
        <v>5443</v>
      </c>
      <c r="AP9688" s="1">
        <v>45020.806250000001</v>
      </c>
    </row>
    <row r="9689" spans="1:43" x14ac:dyDescent="0.35">
      <c r="A9689" t="s">
        <v>52128</v>
      </c>
      <c r="B9689" t="s">
        <v>13510</v>
      </c>
      <c r="C9689" t="s">
        <v>13511</v>
      </c>
      <c r="F9689" t="s">
        <v>52129</v>
      </c>
      <c r="H9689" t="s">
        <v>49152</v>
      </c>
      <c r="J9689" t="s">
        <v>9136</v>
      </c>
      <c r="N9689" t="s">
        <v>26532</v>
      </c>
      <c r="O9689">
        <v>69935000</v>
      </c>
      <c r="P9689" t="s">
        <v>16594</v>
      </c>
      <c r="U9689" s="1">
        <v>45020</v>
      </c>
      <c r="V9689" s="1">
        <v>45020</v>
      </c>
      <c r="W9689" s="1">
        <v>45020.238194444442</v>
      </c>
      <c r="X9689" s="1">
        <v>45020.238194444442</v>
      </c>
      <c r="AC9689" t="s">
        <v>53</v>
      </c>
      <c r="AD9689">
        <v>1000000001</v>
      </c>
      <c r="AE9689" s="1">
        <v>39973.351388888892</v>
      </c>
      <c r="AF9689" t="s">
        <v>3377</v>
      </c>
      <c r="AG9689" t="s">
        <v>52130</v>
      </c>
      <c r="AH9689" t="s">
        <v>51</v>
      </c>
      <c r="AJ9689" t="s">
        <v>53</v>
      </c>
      <c r="AL9689" t="s">
        <v>78</v>
      </c>
      <c r="AO9689" t="s">
        <v>8142</v>
      </c>
    </row>
    <row r="9690" spans="1:43" x14ac:dyDescent="0.35">
      <c r="A9690" t="s">
        <v>52131</v>
      </c>
      <c r="B9690" t="s">
        <v>52132</v>
      </c>
      <c r="C9690" t="s">
        <v>1429</v>
      </c>
      <c r="F9690" t="s">
        <v>48459</v>
      </c>
      <c r="H9690" t="s">
        <v>52133</v>
      </c>
      <c r="J9690" t="s">
        <v>48092</v>
      </c>
      <c r="K9690" t="s">
        <v>52134</v>
      </c>
      <c r="M9690" t="s">
        <v>18360</v>
      </c>
      <c r="N9690" t="s">
        <v>20395</v>
      </c>
      <c r="O9690">
        <v>54968</v>
      </c>
      <c r="P9690" t="s">
        <v>50</v>
      </c>
      <c r="U9690" s="1">
        <v>45020</v>
      </c>
      <c r="V9690" s="1">
        <v>45020</v>
      </c>
      <c r="AC9690" t="s">
        <v>53</v>
      </c>
      <c r="AD9690">
        <v>2972364977</v>
      </c>
      <c r="AE9690" s="1">
        <v>44965.430555555555</v>
      </c>
      <c r="AG9690" t="s">
        <v>52135</v>
      </c>
      <c r="AH9690" t="s">
        <v>51</v>
      </c>
      <c r="AJ9690" t="s">
        <v>53</v>
      </c>
      <c r="AO9690" t="s">
        <v>8142</v>
      </c>
    </row>
    <row r="9691" spans="1:43" x14ac:dyDescent="0.35">
      <c r="A9691">
        <v>354700</v>
      </c>
      <c r="B9691" t="s">
        <v>24468</v>
      </c>
      <c r="C9691" t="s">
        <v>622</v>
      </c>
      <c r="F9691" t="s">
        <v>41747</v>
      </c>
      <c r="H9691" t="s">
        <v>43697</v>
      </c>
      <c r="N9691" t="s">
        <v>637</v>
      </c>
      <c r="O9691">
        <v>79770</v>
      </c>
      <c r="P9691" t="s">
        <v>50</v>
      </c>
      <c r="U9691" s="1">
        <v>45020</v>
      </c>
      <c r="V9691" s="1">
        <v>45020</v>
      </c>
      <c r="W9691" s="1">
        <v>45020.487500000003</v>
      </c>
      <c r="X9691" s="1">
        <v>45020.487500000003</v>
      </c>
      <c r="AC9691" t="s">
        <v>53</v>
      </c>
      <c r="AD9691">
        <v>9999999999</v>
      </c>
      <c r="AE9691" s="1">
        <v>45196</v>
      </c>
      <c r="AG9691" t="s">
        <v>52136</v>
      </c>
      <c r="AH9691" t="s">
        <v>51</v>
      </c>
      <c r="AJ9691" t="s">
        <v>53</v>
      </c>
      <c r="AL9691" t="s">
        <v>78</v>
      </c>
      <c r="AO9691" t="s">
        <v>8142</v>
      </c>
      <c r="AP9691" s="1">
        <v>45381.589583333334</v>
      </c>
    </row>
    <row r="9692" spans="1:43" x14ac:dyDescent="0.35">
      <c r="A9692" t="s">
        <v>52137</v>
      </c>
      <c r="B9692" t="s">
        <v>52138</v>
      </c>
      <c r="C9692" t="s">
        <v>2073</v>
      </c>
      <c r="F9692" t="s">
        <v>47</v>
      </c>
      <c r="H9692" t="s">
        <v>52139</v>
      </c>
      <c r="J9692" t="s">
        <v>85</v>
      </c>
      <c r="P9692" t="s">
        <v>50</v>
      </c>
      <c r="U9692" s="1">
        <v>45020</v>
      </c>
      <c r="V9692" s="1">
        <v>45020</v>
      </c>
      <c r="W9692" s="1">
        <v>45020.585416666669</v>
      </c>
      <c r="X9692" s="1">
        <v>45020.585416666669</v>
      </c>
      <c r="AC9692" t="s">
        <v>53</v>
      </c>
      <c r="AD9692">
        <v>1000000000</v>
      </c>
      <c r="AE9692" s="1">
        <v>37295</v>
      </c>
      <c r="AG9692" t="s">
        <v>52140</v>
      </c>
      <c r="AH9692" t="s">
        <v>51</v>
      </c>
      <c r="AJ9692" t="s">
        <v>53</v>
      </c>
      <c r="AL9692" t="s">
        <v>78</v>
      </c>
      <c r="AO9692" t="s">
        <v>5443</v>
      </c>
      <c r="AP9692" s="1">
        <v>45429.503472222219</v>
      </c>
    </row>
    <row r="9693" spans="1:43" x14ac:dyDescent="0.35">
      <c r="A9693" t="s">
        <v>52141</v>
      </c>
      <c r="B9693" t="s">
        <v>40200</v>
      </c>
      <c r="C9693" t="s">
        <v>5144</v>
      </c>
      <c r="F9693" t="s">
        <v>52142</v>
      </c>
      <c r="H9693" t="s">
        <v>52143</v>
      </c>
      <c r="I9693" t="s">
        <v>464</v>
      </c>
      <c r="J9693" t="s">
        <v>6387</v>
      </c>
      <c r="K9693" t="s">
        <v>13097</v>
      </c>
      <c r="M9693" t="s">
        <v>5488</v>
      </c>
      <c r="N9693" t="s">
        <v>1515</v>
      </c>
      <c r="O9693" t="s">
        <v>13098</v>
      </c>
      <c r="P9693" t="s">
        <v>50</v>
      </c>
      <c r="U9693" s="1">
        <v>45020</v>
      </c>
      <c r="V9693" s="1">
        <v>45020</v>
      </c>
      <c r="AC9693" t="s">
        <v>53</v>
      </c>
      <c r="AD9693">
        <v>2969484892</v>
      </c>
      <c r="AE9693" s="1">
        <v>37756</v>
      </c>
      <c r="AG9693" t="s">
        <v>52144</v>
      </c>
      <c r="AH9693" t="s">
        <v>51</v>
      </c>
      <c r="AJ9693" t="s">
        <v>53</v>
      </c>
      <c r="AO9693" t="s">
        <v>8142</v>
      </c>
    </row>
    <row r="9694" spans="1:43" x14ac:dyDescent="0.35">
      <c r="A9694" t="s">
        <v>52145</v>
      </c>
      <c r="B9694" t="s">
        <v>52146</v>
      </c>
      <c r="C9694" t="s">
        <v>2515</v>
      </c>
      <c r="F9694" t="s">
        <v>52147</v>
      </c>
      <c r="H9694" t="s">
        <v>52145</v>
      </c>
      <c r="J9694" t="s">
        <v>6387</v>
      </c>
      <c r="N9694" t="s">
        <v>17111</v>
      </c>
      <c r="O9694">
        <v>43223</v>
      </c>
      <c r="P9694" t="s">
        <v>50</v>
      </c>
      <c r="U9694" s="1">
        <v>45020</v>
      </c>
      <c r="V9694" s="1">
        <v>45020</v>
      </c>
      <c r="AC9694" t="s">
        <v>53</v>
      </c>
      <c r="AD9694">
        <v>2969484892</v>
      </c>
      <c r="AE9694" s="1">
        <v>37756</v>
      </c>
      <c r="AG9694" t="s">
        <v>52148</v>
      </c>
      <c r="AH9694" t="s">
        <v>51</v>
      </c>
      <c r="AJ9694" t="s">
        <v>53</v>
      </c>
      <c r="AO9694" t="s">
        <v>8142</v>
      </c>
    </row>
    <row r="9695" spans="1:43" x14ac:dyDescent="0.35">
      <c r="A9695" t="s">
        <v>52149</v>
      </c>
      <c r="B9695" t="s">
        <v>52150</v>
      </c>
      <c r="C9695" t="s">
        <v>19575</v>
      </c>
      <c r="F9695" t="s">
        <v>52151</v>
      </c>
      <c r="H9695" t="s">
        <v>52152</v>
      </c>
      <c r="J9695" t="s">
        <v>22588</v>
      </c>
      <c r="K9695" t="s">
        <v>22598</v>
      </c>
      <c r="M9695" t="s">
        <v>22599</v>
      </c>
      <c r="N9695" t="s">
        <v>20395</v>
      </c>
      <c r="O9695">
        <v>53545</v>
      </c>
      <c r="P9695" t="s">
        <v>50</v>
      </c>
      <c r="U9695" s="1">
        <v>45020</v>
      </c>
      <c r="V9695" s="1">
        <v>45020</v>
      </c>
      <c r="W9695" s="1">
        <v>45020.286111111112</v>
      </c>
      <c r="X9695" s="1">
        <v>45020.286111111112</v>
      </c>
      <c r="AC9695" t="s">
        <v>53</v>
      </c>
      <c r="AD9695">
        <v>2969474446</v>
      </c>
      <c r="AE9695" s="1">
        <v>37104</v>
      </c>
      <c r="AF9695" t="s">
        <v>22600</v>
      </c>
      <c r="AG9695" t="s">
        <v>52153</v>
      </c>
      <c r="AH9695" t="s">
        <v>51</v>
      </c>
      <c r="AJ9695" t="s">
        <v>53</v>
      </c>
      <c r="AL9695" t="s">
        <v>68</v>
      </c>
      <c r="AO9695" t="s">
        <v>5443</v>
      </c>
    </row>
    <row r="9696" spans="1:43" x14ac:dyDescent="0.35">
      <c r="A9696" t="s">
        <v>52154</v>
      </c>
      <c r="B9696" t="s">
        <v>52155</v>
      </c>
      <c r="C9696" t="s">
        <v>702</v>
      </c>
      <c r="F9696" t="s">
        <v>4129</v>
      </c>
      <c r="H9696" t="s">
        <v>52154</v>
      </c>
      <c r="J9696" t="s">
        <v>2028</v>
      </c>
      <c r="N9696" t="s">
        <v>287</v>
      </c>
      <c r="O9696">
        <v>80516</v>
      </c>
      <c r="P9696" t="s">
        <v>50</v>
      </c>
      <c r="U9696" s="1">
        <v>45021</v>
      </c>
      <c r="V9696" s="1">
        <v>45021</v>
      </c>
      <c r="W9696" s="1">
        <v>45021.620833333334</v>
      </c>
      <c r="X9696" s="1">
        <v>45021.620833333334</v>
      </c>
      <c r="AC9696" t="s">
        <v>53</v>
      </c>
      <c r="AD9696">
        <v>2969532847</v>
      </c>
      <c r="AE9696" s="1">
        <v>39580.404166666667</v>
      </c>
      <c r="AF9696" t="s">
        <v>2031</v>
      </c>
      <c r="AG9696" t="s">
        <v>52156</v>
      </c>
      <c r="AH9696" t="s">
        <v>51</v>
      </c>
      <c r="AJ9696" t="s">
        <v>53</v>
      </c>
      <c r="AL9696" t="s">
        <v>68</v>
      </c>
      <c r="AO9696" t="s">
        <v>8142</v>
      </c>
      <c r="AP9696" s="1">
        <v>45427.703472222223</v>
      </c>
      <c r="AQ9696" s="1">
        <v>45427.704861111109</v>
      </c>
    </row>
    <row r="9697" spans="1:43" x14ac:dyDescent="0.35">
      <c r="A9697" t="s">
        <v>52157</v>
      </c>
      <c r="B9697" t="s">
        <v>52158</v>
      </c>
      <c r="C9697" t="s">
        <v>32008</v>
      </c>
      <c r="F9697" t="s">
        <v>52159</v>
      </c>
      <c r="H9697" t="s">
        <v>52157</v>
      </c>
      <c r="J9697" t="s">
        <v>52160</v>
      </c>
      <c r="K9697" t="s">
        <v>52161</v>
      </c>
      <c r="M9697" t="s">
        <v>30189</v>
      </c>
      <c r="N9697" t="s">
        <v>253</v>
      </c>
      <c r="O9697">
        <v>87901</v>
      </c>
      <c r="P9697" t="s">
        <v>50</v>
      </c>
      <c r="U9697" s="1">
        <v>45021</v>
      </c>
      <c r="V9697" s="1">
        <v>45021</v>
      </c>
      <c r="W9697" s="1">
        <v>45021.498611111114</v>
      </c>
      <c r="X9697" s="1">
        <v>45021.498611111114</v>
      </c>
      <c r="AC9697" t="s">
        <v>53</v>
      </c>
      <c r="AD9697">
        <v>2969942959</v>
      </c>
      <c r="AE9697" s="1">
        <v>43837.458333333336</v>
      </c>
      <c r="AF9697" t="s">
        <v>52162</v>
      </c>
      <c r="AG9697" t="s">
        <v>52163</v>
      </c>
      <c r="AH9697" t="s">
        <v>51</v>
      </c>
      <c r="AJ9697" t="s">
        <v>53</v>
      </c>
      <c r="AL9697" t="s">
        <v>68</v>
      </c>
      <c r="AO9697" t="s">
        <v>5443</v>
      </c>
      <c r="AP9697" s="1">
        <v>45021.497916666667</v>
      </c>
    </row>
    <row r="9698" spans="1:43" x14ac:dyDescent="0.35">
      <c r="A9698" t="s">
        <v>52164</v>
      </c>
      <c r="B9698" t="s">
        <v>10575</v>
      </c>
      <c r="C9698" t="s">
        <v>1037</v>
      </c>
      <c r="F9698" t="s">
        <v>52165</v>
      </c>
      <c r="H9698" t="s">
        <v>52164</v>
      </c>
      <c r="J9698" t="s">
        <v>52166</v>
      </c>
      <c r="K9698" t="s">
        <v>52167</v>
      </c>
      <c r="M9698" t="s">
        <v>753</v>
      </c>
      <c r="N9698" t="s">
        <v>798</v>
      </c>
      <c r="O9698">
        <v>79938</v>
      </c>
      <c r="P9698" t="s">
        <v>50</v>
      </c>
      <c r="U9698" s="1">
        <v>45021</v>
      </c>
      <c r="V9698" s="1">
        <v>45021</v>
      </c>
      <c r="W9698" s="1">
        <v>45021.702777777777</v>
      </c>
      <c r="X9698" s="1">
        <v>45021.702777777777</v>
      </c>
      <c r="AC9698" t="s">
        <v>51</v>
      </c>
      <c r="AD9698">
        <v>2972351241</v>
      </c>
      <c r="AE9698" s="1">
        <v>44963.61041666667</v>
      </c>
      <c r="AF9698" t="s">
        <v>52168</v>
      </c>
      <c r="AG9698" t="s">
        <v>52169</v>
      </c>
      <c r="AH9698" t="s">
        <v>51</v>
      </c>
      <c r="AJ9698" t="s">
        <v>53</v>
      </c>
      <c r="AL9698" t="s">
        <v>68</v>
      </c>
      <c r="AO9698" t="s">
        <v>5443</v>
      </c>
      <c r="AP9698" s="1">
        <v>45021.739583333336</v>
      </c>
      <c r="AQ9698" s="1">
        <v>45021.720833333333</v>
      </c>
    </row>
    <row r="9699" spans="1:43" x14ac:dyDescent="0.35">
      <c r="A9699" t="s">
        <v>52170</v>
      </c>
      <c r="B9699" t="s">
        <v>52171</v>
      </c>
      <c r="C9699" t="s">
        <v>52172</v>
      </c>
      <c r="F9699" t="s">
        <v>52173</v>
      </c>
      <c r="H9699" t="s">
        <v>52170</v>
      </c>
      <c r="I9699" t="s">
        <v>415</v>
      </c>
      <c r="J9699" t="s">
        <v>6387</v>
      </c>
      <c r="N9699" t="s">
        <v>6033</v>
      </c>
      <c r="O9699">
        <v>94801</v>
      </c>
      <c r="P9699" t="s">
        <v>50</v>
      </c>
      <c r="U9699" s="1">
        <v>45021</v>
      </c>
      <c r="V9699" s="1">
        <v>45021</v>
      </c>
      <c r="AC9699" t="s">
        <v>53</v>
      </c>
      <c r="AD9699">
        <v>2969484892</v>
      </c>
      <c r="AE9699" s="1">
        <v>37756</v>
      </c>
      <c r="AG9699" t="s">
        <v>52174</v>
      </c>
      <c r="AH9699" t="s">
        <v>51</v>
      </c>
      <c r="AJ9699" t="s">
        <v>53</v>
      </c>
      <c r="AO9699" t="s">
        <v>8142</v>
      </c>
    </row>
    <row r="9700" spans="1:43" x14ac:dyDescent="0.35">
      <c r="A9700" t="s">
        <v>52175</v>
      </c>
      <c r="B9700" t="s">
        <v>716</v>
      </c>
      <c r="C9700" t="s">
        <v>38887</v>
      </c>
      <c r="F9700" t="s">
        <v>52176</v>
      </c>
      <c r="H9700" t="s">
        <v>52175</v>
      </c>
      <c r="J9700" t="s">
        <v>6387</v>
      </c>
      <c r="K9700" t="s">
        <v>52177</v>
      </c>
      <c r="M9700" t="s">
        <v>52178</v>
      </c>
      <c r="N9700" t="s">
        <v>3668</v>
      </c>
      <c r="O9700">
        <v>49404</v>
      </c>
      <c r="P9700" t="s">
        <v>50</v>
      </c>
      <c r="U9700" s="1">
        <v>45021</v>
      </c>
      <c r="V9700" s="1">
        <v>45021</v>
      </c>
      <c r="AC9700" t="s">
        <v>53</v>
      </c>
      <c r="AD9700">
        <v>2969484892</v>
      </c>
      <c r="AE9700" s="1">
        <v>37756</v>
      </c>
      <c r="AG9700" t="s">
        <v>52179</v>
      </c>
      <c r="AH9700" t="s">
        <v>51</v>
      </c>
      <c r="AJ9700" t="s">
        <v>53</v>
      </c>
      <c r="AO9700" t="s">
        <v>8142</v>
      </c>
    </row>
    <row r="9701" spans="1:43" x14ac:dyDescent="0.35">
      <c r="A9701" t="s">
        <v>52180</v>
      </c>
      <c r="B9701" t="s">
        <v>52181</v>
      </c>
      <c r="C9701" t="s">
        <v>2016</v>
      </c>
      <c r="H9701" t="s">
        <v>52182</v>
      </c>
      <c r="J9701" t="s">
        <v>43315</v>
      </c>
      <c r="P9701" t="s">
        <v>50</v>
      </c>
      <c r="U9701" s="1">
        <v>45021</v>
      </c>
      <c r="V9701" s="1">
        <v>45021</v>
      </c>
      <c r="W9701" s="1">
        <v>45021.380555555559</v>
      </c>
      <c r="X9701" s="1">
        <v>45021.380555555559</v>
      </c>
      <c r="AC9701" t="s">
        <v>53</v>
      </c>
      <c r="AD9701">
        <v>2969522468</v>
      </c>
      <c r="AE9701" s="1">
        <v>39090.576388888891</v>
      </c>
      <c r="AF9701" t="s">
        <v>447</v>
      </c>
      <c r="AG9701" t="s">
        <v>52183</v>
      </c>
      <c r="AH9701" t="s">
        <v>51</v>
      </c>
      <c r="AJ9701" t="s">
        <v>53</v>
      </c>
      <c r="AL9701" t="s">
        <v>68</v>
      </c>
      <c r="AO9701" t="s">
        <v>5443</v>
      </c>
      <c r="AP9701" s="1">
        <v>45397.613194444442</v>
      </c>
    </row>
    <row r="9702" spans="1:43" x14ac:dyDescent="0.35">
      <c r="A9702" t="s">
        <v>52184</v>
      </c>
      <c r="B9702" t="s">
        <v>31340</v>
      </c>
      <c r="C9702" t="s">
        <v>976</v>
      </c>
      <c r="F9702" t="s">
        <v>52185</v>
      </c>
      <c r="H9702" t="s">
        <v>52184</v>
      </c>
      <c r="J9702" t="s">
        <v>51674</v>
      </c>
      <c r="K9702" t="s">
        <v>52186</v>
      </c>
      <c r="M9702" t="s">
        <v>51676</v>
      </c>
      <c r="N9702" t="s">
        <v>9781</v>
      </c>
      <c r="O9702">
        <v>55369</v>
      </c>
      <c r="P9702" t="s">
        <v>50</v>
      </c>
      <c r="U9702" s="1">
        <v>45021</v>
      </c>
      <c r="V9702" s="1">
        <v>45021</v>
      </c>
      <c r="AC9702" t="s">
        <v>53</v>
      </c>
      <c r="AD9702">
        <v>2969507628</v>
      </c>
      <c r="AE9702" s="1">
        <v>38204.392361111109</v>
      </c>
      <c r="AG9702" t="s">
        <v>52187</v>
      </c>
      <c r="AH9702" t="s">
        <v>51</v>
      </c>
      <c r="AJ9702" t="s">
        <v>53</v>
      </c>
      <c r="AO9702" t="s">
        <v>8142</v>
      </c>
    </row>
    <row r="9703" spans="1:43" x14ac:dyDescent="0.35">
      <c r="A9703" t="s">
        <v>52188</v>
      </c>
      <c r="B9703" t="s">
        <v>41612</v>
      </c>
      <c r="C9703" t="s">
        <v>8723</v>
      </c>
      <c r="F9703" t="s">
        <v>52189</v>
      </c>
      <c r="H9703" t="s">
        <v>52188</v>
      </c>
      <c r="J9703" t="s">
        <v>12270</v>
      </c>
      <c r="K9703" t="s">
        <v>52190</v>
      </c>
      <c r="M9703" t="s">
        <v>159</v>
      </c>
      <c r="N9703" t="s">
        <v>65</v>
      </c>
      <c r="O9703">
        <v>80906</v>
      </c>
      <c r="P9703" t="s">
        <v>50</v>
      </c>
      <c r="U9703" s="1">
        <v>45021</v>
      </c>
      <c r="V9703" s="1">
        <v>45021</v>
      </c>
      <c r="W9703" s="1">
        <v>45021.770833333336</v>
      </c>
      <c r="X9703" s="1">
        <v>45021.770833333336</v>
      </c>
      <c r="AC9703" t="s">
        <v>51</v>
      </c>
      <c r="AD9703">
        <v>2969913967</v>
      </c>
      <c r="AE9703" s="1">
        <v>43732.423611111109</v>
      </c>
      <c r="AF9703" t="s">
        <v>12273</v>
      </c>
      <c r="AG9703" t="s">
        <v>52191</v>
      </c>
      <c r="AH9703" t="s">
        <v>51</v>
      </c>
      <c r="AJ9703" t="s">
        <v>53</v>
      </c>
      <c r="AL9703" t="s">
        <v>68</v>
      </c>
      <c r="AO9703" t="s">
        <v>5443</v>
      </c>
      <c r="AP9703" s="1">
        <v>45419.685416666667</v>
      </c>
      <c r="AQ9703" s="1">
        <v>45208.335416666669</v>
      </c>
    </row>
    <row r="9704" spans="1:43" x14ac:dyDescent="0.35">
      <c r="A9704" t="s">
        <v>52192</v>
      </c>
      <c r="B9704" t="s">
        <v>39357</v>
      </c>
      <c r="C9704" t="s">
        <v>860</v>
      </c>
      <c r="F9704" t="s">
        <v>52193</v>
      </c>
      <c r="H9704" t="s">
        <v>52192</v>
      </c>
      <c r="J9704" t="s">
        <v>52194</v>
      </c>
      <c r="K9704" t="s">
        <v>52195</v>
      </c>
      <c r="M9704" t="s">
        <v>5182</v>
      </c>
      <c r="N9704" t="s">
        <v>65</v>
      </c>
      <c r="O9704">
        <v>80137</v>
      </c>
      <c r="P9704" t="s">
        <v>50</v>
      </c>
      <c r="U9704" s="1">
        <v>45021</v>
      </c>
      <c r="V9704" s="1">
        <v>45021</v>
      </c>
      <c r="W9704" s="1">
        <v>45021.548611111109</v>
      </c>
      <c r="X9704" s="1">
        <v>45021.548611111109</v>
      </c>
      <c r="AC9704" t="s">
        <v>53</v>
      </c>
      <c r="AD9704">
        <v>2972408381</v>
      </c>
      <c r="AE9704" s="1">
        <v>44977.395833333336</v>
      </c>
      <c r="AF9704" t="s">
        <v>52196</v>
      </c>
      <c r="AG9704" t="s">
        <v>52197</v>
      </c>
      <c r="AH9704" t="s">
        <v>51</v>
      </c>
      <c r="AJ9704" t="s">
        <v>53</v>
      </c>
      <c r="AL9704" t="s">
        <v>68</v>
      </c>
      <c r="AO9704" t="s">
        <v>5443</v>
      </c>
      <c r="AP9704" s="1">
        <v>45021.576388888891</v>
      </c>
      <c r="AQ9704" s="1">
        <v>45021.568749999999</v>
      </c>
    </row>
    <row r="9705" spans="1:43" x14ac:dyDescent="0.35">
      <c r="A9705" t="s">
        <v>52198</v>
      </c>
      <c r="B9705" t="s">
        <v>52199</v>
      </c>
      <c r="C9705" t="s">
        <v>302</v>
      </c>
      <c r="F9705">
        <f>1720-317-4212</f>
        <v>-2809</v>
      </c>
      <c r="H9705" t="s">
        <v>52198</v>
      </c>
      <c r="J9705" t="s">
        <v>52200</v>
      </c>
      <c r="N9705" t="s">
        <v>287</v>
      </c>
      <c r="O9705">
        <v>80150</v>
      </c>
      <c r="P9705" t="s">
        <v>50</v>
      </c>
      <c r="U9705" s="1">
        <v>45021</v>
      </c>
      <c r="V9705" s="1">
        <v>45021</v>
      </c>
      <c r="W9705" s="1">
        <v>45021.898611111108</v>
      </c>
      <c r="X9705" s="1">
        <v>45021.898611111108</v>
      </c>
      <c r="AC9705" t="s">
        <v>53</v>
      </c>
      <c r="AD9705">
        <v>2969894492</v>
      </c>
      <c r="AE9705" s="1">
        <v>43647.344444444447</v>
      </c>
      <c r="AF9705" t="s">
        <v>52201</v>
      </c>
      <c r="AG9705" t="s">
        <v>52202</v>
      </c>
      <c r="AH9705" t="s">
        <v>51</v>
      </c>
      <c r="AJ9705" t="s">
        <v>53</v>
      </c>
      <c r="AL9705" t="s">
        <v>68</v>
      </c>
      <c r="AO9705" t="s">
        <v>8142</v>
      </c>
    </row>
    <row r="9706" spans="1:43" x14ac:dyDescent="0.35">
      <c r="A9706" t="s">
        <v>52203</v>
      </c>
      <c r="B9706" t="s">
        <v>7440</v>
      </c>
      <c r="C9706" t="s">
        <v>89</v>
      </c>
      <c r="H9706" t="s">
        <v>52203</v>
      </c>
      <c r="J9706" t="s">
        <v>7961</v>
      </c>
      <c r="K9706" t="s">
        <v>52204</v>
      </c>
      <c r="M9706" t="s">
        <v>6882</v>
      </c>
      <c r="N9706" t="s">
        <v>287</v>
      </c>
      <c r="O9706">
        <v>80620</v>
      </c>
      <c r="P9706" t="s">
        <v>50</v>
      </c>
      <c r="U9706" s="1">
        <v>45021</v>
      </c>
      <c r="V9706" s="1">
        <v>45021</v>
      </c>
      <c r="W9706" s="1">
        <v>45021.560416666667</v>
      </c>
      <c r="X9706" s="1">
        <v>45021.560416666667</v>
      </c>
      <c r="AC9706" t="s">
        <v>53</v>
      </c>
      <c r="AD9706">
        <v>2969702039</v>
      </c>
      <c r="AE9706" s="1">
        <v>42528.619444444441</v>
      </c>
      <c r="AG9706" t="s">
        <v>52205</v>
      </c>
      <c r="AH9706" t="s">
        <v>51</v>
      </c>
      <c r="AJ9706" t="s">
        <v>53</v>
      </c>
      <c r="AL9706" t="s">
        <v>78</v>
      </c>
      <c r="AO9706" t="s">
        <v>51552</v>
      </c>
    </row>
    <row r="9707" spans="1:43" x14ac:dyDescent="0.35">
      <c r="A9707" t="s">
        <v>52206</v>
      </c>
      <c r="B9707" t="s">
        <v>5716</v>
      </c>
      <c r="C9707" t="s">
        <v>20154</v>
      </c>
      <c r="F9707" t="s">
        <v>52207</v>
      </c>
      <c r="H9707" t="s">
        <v>52206</v>
      </c>
      <c r="J9707" t="s">
        <v>6242</v>
      </c>
      <c r="K9707" t="s">
        <v>52208</v>
      </c>
      <c r="M9707" t="s">
        <v>3554</v>
      </c>
      <c r="N9707" t="s">
        <v>798</v>
      </c>
      <c r="O9707">
        <v>78741</v>
      </c>
      <c r="P9707" t="s">
        <v>50</v>
      </c>
      <c r="U9707" s="1">
        <v>45021</v>
      </c>
      <c r="V9707" s="1">
        <v>45021</v>
      </c>
      <c r="AC9707" t="s">
        <v>53</v>
      </c>
      <c r="AD9707">
        <v>2969507921</v>
      </c>
      <c r="AE9707" s="1">
        <v>38224.743750000001</v>
      </c>
      <c r="AG9707" t="s">
        <v>52209</v>
      </c>
      <c r="AH9707" t="s">
        <v>51</v>
      </c>
      <c r="AJ9707" t="s">
        <v>53</v>
      </c>
      <c r="AO9707" t="s">
        <v>8142</v>
      </c>
    </row>
    <row r="9708" spans="1:43" x14ac:dyDescent="0.35">
      <c r="A9708" t="s">
        <v>52210</v>
      </c>
      <c r="B9708" t="s">
        <v>8892</v>
      </c>
      <c r="C9708" t="s">
        <v>11450</v>
      </c>
      <c r="F9708" t="s">
        <v>47</v>
      </c>
      <c r="H9708" t="s">
        <v>52211</v>
      </c>
      <c r="J9708" t="s">
        <v>49</v>
      </c>
      <c r="P9708" t="s">
        <v>50</v>
      </c>
      <c r="U9708" s="1">
        <v>45021</v>
      </c>
      <c r="V9708" s="1">
        <v>45021</v>
      </c>
      <c r="W9708" s="1">
        <v>45021.500694444447</v>
      </c>
      <c r="X9708" s="1">
        <v>45021.500694444447</v>
      </c>
      <c r="AC9708" t="s">
        <v>53</v>
      </c>
      <c r="AD9708">
        <v>1000000000</v>
      </c>
      <c r="AE9708" s="1">
        <v>37295</v>
      </c>
      <c r="AG9708" t="s">
        <v>52212</v>
      </c>
      <c r="AH9708" t="s">
        <v>51</v>
      </c>
      <c r="AJ9708" t="s">
        <v>53</v>
      </c>
      <c r="AL9708" t="s">
        <v>78</v>
      </c>
      <c r="AO9708" t="s">
        <v>5443</v>
      </c>
      <c r="AP9708" s="1">
        <v>45183.48333333333</v>
      </c>
    </row>
    <row r="9709" spans="1:43" x14ac:dyDescent="0.35">
      <c r="A9709" t="s">
        <v>52213</v>
      </c>
      <c r="B9709" t="s">
        <v>2882</v>
      </c>
      <c r="C9709" t="s">
        <v>383</v>
      </c>
      <c r="F9709" t="s">
        <v>52214</v>
      </c>
      <c r="H9709" t="s">
        <v>52213</v>
      </c>
      <c r="J9709" t="s">
        <v>52215</v>
      </c>
      <c r="K9709" t="s">
        <v>52216</v>
      </c>
      <c r="M9709" t="s">
        <v>10076</v>
      </c>
      <c r="N9709" t="s">
        <v>65</v>
      </c>
      <c r="O9709">
        <v>81082</v>
      </c>
      <c r="P9709" t="s">
        <v>50</v>
      </c>
      <c r="U9709" s="1">
        <v>45021</v>
      </c>
      <c r="V9709" s="1">
        <v>45021</v>
      </c>
      <c r="W9709" s="1">
        <v>45021.640277777777</v>
      </c>
      <c r="X9709" s="1">
        <v>45021.640277777777</v>
      </c>
      <c r="AC9709" t="s">
        <v>51</v>
      </c>
      <c r="AD9709">
        <v>2972122832</v>
      </c>
      <c r="AE9709" s="1">
        <v>44802.603472222225</v>
      </c>
      <c r="AF9709" t="s">
        <v>52217</v>
      </c>
      <c r="AG9709" t="s">
        <v>52218</v>
      </c>
      <c r="AH9709" t="s">
        <v>51</v>
      </c>
      <c r="AJ9709" t="s">
        <v>53</v>
      </c>
      <c r="AL9709" t="s">
        <v>68</v>
      </c>
      <c r="AO9709" t="s">
        <v>5443</v>
      </c>
      <c r="AP9709" s="1">
        <v>45021.63958333333</v>
      </c>
      <c r="AQ9709" s="1">
        <v>45021.647222222222</v>
      </c>
    </row>
    <row r="9710" spans="1:43" x14ac:dyDescent="0.35">
      <c r="A9710" t="s">
        <v>52219</v>
      </c>
      <c r="B9710" t="s">
        <v>52220</v>
      </c>
      <c r="C9710" t="s">
        <v>33525</v>
      </c>
      <c r="F9710" t="s">
        <v>52221</v>
      </c>
      <c r="H9710" t="s">
        <v>52219</v>
      </c>
      <c r="J9710" t="s">
        <v>52222</v>
      </c>
      <c r="N9710" t="s">
        <v>287</v>
      </c>
      <c r="O9710">
        <v>80516</v>
      </c>
      <c r="P9710" t="s">
        <v>50</v>
      </c>
      <c r="U9710" s="1">
        <v>45021</v>
      </c>
      <c r="V9710" s="1">
        <v>45021</v>
      </c>
      <c r="W9710" s="1">
        <v>45021.781944444447</v>
      </c>
      <c r="X9710" s="1">
        <v>45021.781944444447</v>
      </c>
      <c r="AC9710" t="s">
        <v>53</v>
      </c>
      <c r="AD9710">
        <v>1000000001</v>
      </c>
      <c r="AE9710" s="1">
        <v>39973.351388888892</v>
      </c>
      <c r="AF9710" t="s">
        <v>3377</v>
      </c>
      <c r="AG9710" t="s">
        <v>52223</v>
      </c>
      <c r="AH9710" t="s">
        <v>51</v>
      </c>
      <c r="AJ9710" t="s">
        <v>53</v>
      </c>
      <c r="AL9710" t="s">
        <v>78</v>
      </c>
      <c r="AO9710" t="s">
        <v>8142</v>
      </c>
    </row>
    <row r="9711" spans="1:43" x14ac:dyDescent="0.35">
      <c r="A9711" t="s">
        <v>52224</v>
      </c>
      <c r="B9711" t="s">
        <v>32548</v>
      </c>
      <c r="C9711" t="s">
        <v>3475</v>
      </c>
      <c r="F9711">
        <v>17204159182</v>
      </c>
      <c r="H9711" t="s">
        <v>52224</v>
      </c>
      <c r="J9711" t="s">
        <v>52225</v>
      </c>
      <c r="K9711">
        <v>7185</v>
      </c>
      <c r="M9711" t="s">
        <v>1397</v>
      </c>
      <c r="N9711" t="s">
        <v>287</v>
      </c>
      <c r="O9711">
        <v>80403</v>
      </c>
      <c r="P9711" t="s">
        <v>50</v>
      </c>
      <c r="U9711" s="1">
        <v>45021</v>
      </c>
      <c r="V9711" s="1">
        <v>45021</v>
      </c>
      <c r="W9711" s="1">
        <v>45021.725694444445</v>
      </c>
      <c r="X9711" s="1">
        <v>45021.725694444445</v>
      </c>
      <c r="AC9711" t="s">
        <v>53</v>
      </c>
      <c r="AD9711">
        <v>1000000001</v>
      </c>
      <c r="AE9711" s="1">
        <v>39973.351388888892</v>
      </c>
      <c r="AF9711" t="s">
        <v>3377</v>
      </c>
      <c r="AG9711" t="s">
        <v>52226</v>
      </c>
      <c r="AH9711" t="s">
        <v>51</v>
      </c>
      <c r="AJ9711" t="s">
        <v>53</v>
      </c>
      <c r="AL9711" t="s">
        <v>78</v>
      </c>
      <c r="AO9711" t="s">
        <v>51552</v>
      </c>
    </row>
    <row r="9712" spans="1:43" x14ac:dyDescent="0.35">
      <c r="A9712" t="s">
        <v>17025</v>
      </c>
      <c r="B9712" t="s">
        <v>13250</v>
      </c>
      <c r="C9712" t="s">
        <v>25152</v>
      </c>
      <c r="F9712" t="s">
        <v>52227</v>
      </c>
      <c r="H9712" t="s">
        <v>17025</v>
      </c>
      <c r="J9712" t="s">
        <v>16938</v>
      </c>
      <c r="N9712" t="s">
        <v>637</v>
      </c>
      <c r="O9712">
        <v>79705</v>
      </c>
      <c r="P9712" t="s">
        <v>50</v>
      </c>
      <c r="U9712" s="1">
        <v>45021</v>
      </c>
      <c r="V9712" s="1">
        <v>45021</v>
      </c>
      <c r="W9712" s="1">
        <v>45021.308333333334</v>
      </c>
      <c r="X9712" s="1">
        <v>45021.308333333334</v>
      </c>
      <c r="AC9712" t="s">
        <v>53</v>
      </c>
      <c r="AD9712">
        <v>1000000001</v>
      </c>
      <c r="AE9712" s="1">
        <v>39973.351388888892</v>
      </c>
      <c r="AF9712" t="s">
        <v>3377</v>
      </c>
      <c r="AG9712" t="s">
        <v>52228</v>
      </c>
      <c r="AH9712" t="s">
        <v>51</v>
      </c>
      <c r="AJ9712" t="s">
        <v>53</v>
      </c>
      <c r="AL9712" t="s">
        <v>78</v>
      </c>
      <c r="AO9712" t="s">
        <v>8142</v>
      </c>
      <c r="AP9712" s="1">
        <v>45021.309027777781</v>
      </c>
    </row>
    <row r="9713" spans="1:43" x14ac:dyDescent="0.35">
      <c r="A9713" t="s">
        <v>52229</v>
      </c>
      <c r="B9713" t="s">
        <v>52230</v>
      </c>
      <c r="C9713" t="s">
        <v>38887</v>
      </c>
      <c r="H9713" t="s">
        <v>52229</v>
      </c>
      <c r="J9713" t="s">
        <v>5239</v>
      </c>
      <c r="P9713" t="s">
        <v>50</v>
      </c>
      <c r="U9713" s="1">
        <v>45021</v>
      </c>
      <c r="V9713" s="1">
        <v>45021</v>
      </c>
      <c r="W9713" s="1">
        <v>45021.893055555556</v>
      </c>
      <c r="X9713" s="1">
        <v>45021.893055555556</v>
      </c>
      <c r="AC9713" t="s">
        <v>51</v>
      </c>
      <c r="AD9713">
        <v>2969475162</v>
      </c>
      <c r="AE9713" s="1">
        <v>37147</v>
      </c>
      <c r="AF9713" t="s">
        <v>5241</v>
      </c>
      <c r="AG9713" t="s">
        <v>52231</v>
      </c>
      <c r="AH9713" t="s">
        <v>51</v>
      </c>
      <c r="AJ9713" t="s">
        <v>53</v>
      </c>
      <c r="AL9713" t="s">
        <v>68</v>
      </c>
      <c r="AO9713" t="s">
        <v>5443</v>
      </c>
      <c r="AP9713" s="1">
        <v>45239.970833333333</v>
      </c>
    </row>
    <row r="9714" spans="1:43" x14ac:dyDescent="0.35">
      <c r="A9714" t="s">
        <v>52232</v>
      </c>
      <c r="B9714" t="s">
        <v>8826</v>
      </c>
      <c r="C9714" t="s">
        <v>8303</v>
      </c>
      <c r="F9714" t="s">
        <v>41374</v>
      </c>
      <c r="H9714" t="s">
        <v>52233</v>
      </c>
      <c r="J9714" t="s">
        <v>75</v>
      </c>
      <c r="P9714" t="s">
        <v>50</v>
      </c>
      <c r="U9714" s="1">
        <v>45021</v>
      </c>
      <c r="V9714" s="1">
        <v>45021</v>
      </c>
      <c r="W9714" s="1">
        <v>45021.748611111114</v>
      </c>
      <c r="X9714" s="1">
        <v>45021.748611111114</v>
      </c>
      <c r="AC9714" t="s">
        <v>53</v>
      </c>
      <c r="AD9714">
        <v>1000000001</v>
      </c>
      <c r="AE9714" s="1">
        <v>39973.351388888892</v>
      </c>
      <c r="AF9714" t="s">
        <v>3377</v>
      </c>
      <c r="AG9714" t="s">
        <v>52234</v>
      </c>
      <c r="AH9714" t="s">
        <v>51</v>
      </c>
      <c r="AJ9714" t="s">
        <v>53</v>
      </c>
      <c r="AL9714" t="s">
        <v>78</v>
      </c>
      <c r="AO9714" t="s">
        <v>5443</v>
      </c>
      <c r="AP9714" s="1">
        <v>45455.491666666669</v>
      </c>
    </row>
    <row r="9715" spans="1:43" x14ac:dyDescent="0.35">
      <c r="A9715" t="s">
        <v>52235</v>
      </c>
      <c r="B9715" t="s">
        <v>41781</v>
      </c>
      <c r="C9715" t="s">
        <v>24412</v>
      </c>
      <c r="F9715" t="s">
        <v>52236</v>
      </c>
      <c r="H9715" t="s">
        <v>52237</v>
      </c>
      <c r="I9715" t="s">
        <v>179</v>
      </c>
      <c r="J9715" t="s">
        <v>28258</v>
      </c>
      <c r="K9715" t="s">
        <v>28962</v>
      </c>
      <c r="M9715" t="s">
        <v>28963</v>
      </c>
      <c r="N9715" t="s">
        <v>3668</v>
      </c>
      <c r="O9715">
        <v>48120</v>
      </c>
      <c r="P9715" t="s">
        <v>50</v>
      </c>
      <c r="U9715" s="1">
        <v>45021</v>
      </c>
      <c r="V9715" s="1">
        <v>45021</v>
      </c>
      <c r="AC9715" t="s">
        <v>53</v>
      </c>
      <c r="AD9715">
        <v>2969476832</v>
      </c>
      <c r="AE9715" s="1">
        <v>37243</v>
      </c>
      <c r="AG9715" t="s">
        <v>52238</v>
      </c>
      <c r="AH9715" t="s">
        <v>51</v>
      </c>
      <c r="AJ9715" t="s">
        <v>53</v>
      </c>
      <c r="AO9715" t="s">
        <v>8142</v>
      </c>
    </row>
    <row r="9716" spans="1:43" x14ac:dyDescent="0.35">
      <c r="A9716" t="s">
        <v>52239</v>
      </c>
      <c r="B9716" t="s">
        <v>4985</v>
      </c>
      <c r="C9716" t="s">
        <v>14654</v>
      </c>
      <c r="F9716" t="s">
        <v>52240</v>
      </c>
      <c r="H9716" t="s">
        <v>52239</v>
      </c>
      <c r="J9716" t="s">
        <v>3478</v>
      </c>
      <c r="N9716" t="s">
        <v>287</v>
      </c>
      <c r="O9716">
        <v>80602</v>
      </c>
      <c r="P9716" t="s">
        <v>50</v>
      </c>
      <c r="U9716" s="1">
        <v>45021</v>
      </c>
      <c r="V9716" s="1">
        <v>45021</v>
      </c>
      <c r="AC9716" t="s">
        <v>53</v>
      </c>
      <c r="AD9716">
        <v>2969475096</v>
      </c>
      <c r="AE9716" s="1">
        <v>37141</v>
      </c>
      <c r="AG9716" t="s">
        <v>52241</v>
      </c>
      <c r="AH9716" t="s">
        <v>51</v>
      </c>
      <c r="AJ9716" t="s">
        <v>53</v>
      </c>
      <c r="AO9716" t="s">
        <v>5443</v>
      </c>
    </row>
    <row r="9717" spans="1:43" x14ac:dyDescent="0.35">
      <c r="A9717" t="s">
        <v>52242</v>
      </c>
      <c r="B9717" t="s">
        <v>52243</v>
      </c>
      <c r="C9717" t="s">
        <v>320</v>
      </c>
      <c r="F9717" t="s">
        <v>52244</v>
      </c>
      <c r="H9717" t="s">
        <v>52242</v>
      </c>
      <c r="J9717" t="s">
        <v>52245</v>
      </c>
      <c r="K9717" t="s">
        <v>52246</v>
      </c>
      <c r="M9717" t="s">
        <v>159</v>
      </c>
      <c r="N9717" t="s">
        <v>65</v>
      </c>
      <c r="O9717">
        <v>80913</v>
      </c>
      <c r="P9717" t="s">
        <v>50</v>
      </c>
      <c r="U9717" s="1">
        <v>45021</v>
      </c>
      <c r="V9717" s="1">
        <v>45021</v>
      </c>
      <c r="W9717" s="1">
        <v>45021.386111111111</v>
      </c>
      <c r="X9717" s="1">
        <v>45021.386111111111</v>
      </c>
      <c r="AC9717" t="s">
        <v>53</v>
      </c>
      <c r="AD9717">
        <v>1000000001</v>
      </c>
      <c r="AE9717" s="1">
        <v>39973.351388888892</v>
      </c>
      <c r="AF9717" t="s">
        <v>3377</v>
      </c>
      <c r="AG9717" t="s">
        <v>52247</v>
      </c>
      <c r="AH9717" t="s">
        <v>51</v>
      </c>
      <c r="AJ9717" t="s">
        <v>53</v>
      </c>
      <c r="AL9717" t="s">
        <v>78</v>
      </c>
      <c r="AO9717" t="s">
        <v>5443</v>
      </c>
      <c r="AP9717" s="1">
        <v>45076.59652777778</v>
      </c>
    </row>
    <row r="9718" spans="1:43" x14ac:dyDescent="0.35">
      <c r="A9718" t="s">
        <v>52248</v>
      </c>
      <c r="B9718" t="s">
        <v>8826</v>
      </c>
      <c r="C9718" t="s">
        <v>8303</v>
      </c>
      <c r="F9718" t="s">
        <v>33855</v>
      </c>
      <c r="H9718" t="s">
        <v>52248</v>
      </c>
      <c r="J9718" t="s">
        <v>30519</v>
      </c>
      <c r="K9718" t="s">
        <v>297</v>
      </c>
      <c r="M9718" t="s">
        <v>298</v>
      </c>
      <c r="N9718" t="s">
        <v>213</v>
      </c>
      <c r="O9718">
        <v>80216</v>
      </c>
      <c r="P9718" t="s">
        <v>50</v>
      </c>
      <c r="U9718" s="1">
        <v>45021</v>
      </c>
      <c r="V9718" s="1">
        <v>45021</v>
      </c>
      <c r="W9718" s="1">
        <v>45021.843055555553</v>
      </c>
      <c r="X9718" s="1">
        <v>45021.843055555553</v>
      </c>
      <c r="AC9718" t="s">
        <v>53</v>
      </c>
      <c r="AD9718">
        <v>2969480024</v>
      </c>
      <c r="AE9718" s="1">
        <v>37427</v>
      </c>
      <c r="AF9718" t="s">
        <v>76</v>
      </c>
      <c r="AG9718" t="s">
        <v>52249</v>
      </c>
      <c r="AH9718" t="s">
        <v>51</v>
      </c>
      <c r="AJ9718" t="s">
        <v>53</v>
      </c>
      <c r="AL9718" t="s">
        <v>68</v>
      </c>
      <c r="AO9718" t="s">
        <v>5443</v>
      </c>
      <c r="AP9718" s="1">
        <v>45462.663888888892</v>
      </c>
      <c r="AQ9718" s="1">
        <v>45462.525694444441</v>
      </c>
    </row>
    <row r="9719" spans="1:43" x14ac:dyDescent="0.35">
      <c r="A9719" t="s">
        <v>52250</v>
      </c>
      <c r="B9719" t="s">
        <v>52251</v>
      </c>
      <c r="C9719" t="s">
        <v>5144</v>
      </c>
      <c r="F9719" t="s">
        <v>52252</v>
      </c>
      <c r="H9719" t="s">
        <v>52250</v>
      </c>
      <c r="J9719" t="s">
        <v>52253</v>
      </c>
      <c r="K9719" t="s">
        <v>52254</v>
      </c>
      <c r="M9719" t="s">
        <v>513</v>
      </c>
      <c r="N9719" t="s">
        <v>253</v>
      </c>
      <c r="O9719">
        <v>88202</v>
      </c>
      <c r="P9719" t="s">
        <v>50</v>
      </c>
      <c r="U9719" s="1">
        <v>45022</v>
      </c>
      <c r="V9719" s="1">
        <v>45022</v>
      </c>
      <c r="W9719" s="1">
        <v>45022.44027777778</v>
      </c>
      <c r="X9719" s="1">
        <v>45022.44027777778</v>
      </c>
      <c r="AC9719" t="s">
        <v>53</v>
      </c>
      <c r="AD9719">
        <v>2969772160</v>
      </c>
      <c r="AE9719" s="1">
        <v>43104.659722222219</v>
      </c>
      <c r="AF9719" t="s">
        <v>22936</v>
      </c>
      <c r="AG9719" t="s">
        <v>52255</v>
      </c>
      <c r="AH9719" t="s">
        <v>51</v>
      </c>
      <c r="AJ9719" t="s">
        <v>53</v>
      </c>
      <c r="AL9719" t="s">
        <v>68</v>
      </c>
      <c r="AO9719" t="s">
        <v>5443</v>
      </c>
      <c r="AP9719" s="1">
        <v>45457.618055555555</v>
      </c>
      <c r="AQ9719" s="1">
        <v>45411.519444444442</v>
      </c>
    </row>
    <row r="9720" spans="1:43" x14ac:dyDescent="0.35">
      <c r="A9720" t="s">
        <v>52256</v>
      </c>
      <c r="B9720" t="s">
        <v>1741</v>
      </c>
      <c r="C9720" t="s">
        <v>2464</v>
      </c>
      <c r="F9720" t="s">
        <v>52257</v>
      </c>
      <c r="H9720" t="s">
        <v>52256</v>
      </c>
      <c r="J9720" t="s">
        <v>52258</v>
      </c>
      <c r="M9720" t="s">
        <v>52259</v>
      </c>
      <c r="N9720" t="s">
        <v>637</v>
      </c>
      <c r="O9720">
        <v>79901</v>
      </c>
      <c r="P9720" t="s">
        <v>50</v>
      </c>
      <c r="U9720" s="1">
        <v>45022</v>
      </c>
      <c r="V9720" s="1">
        <v>45022</v>
      </c>
      <c r="W9720" s="1">
        <v>45022.59097222222</v>
      </c>
      <c r="X9720" s="1">
        <v>45022.59097222222</v>
      </c>
      <c r="AC9720" t="s">
        <v>53</v>
      </c>
      <c r="AD9720">
        <v>2973323710</v>
      </c>
      <c r="AE9720" s="1">
        <v>45022.589583333334</v>
      </c>
      <c r="AF9720" t="s">
        <v>52260</v>
      </c>
      <c r="AG9720" t="s">
        <v>52261</v>
      </c>
      <c r="AH9720" t="s">
        <v>51</v>
      </c>
      <c r="AJ9720" t="s">
        <v>53</v>
      </c>
      <c r="AL9720" t="s">
        <v>68</v>
      </c>
      <c r="AO9720" t="s">
        <v>5443</v>
      </c>
      <c r="AP9720" s="1">
        <v>45469.715277777781</v>
      </c>
      <c r="AQ9720" s="1">
        <v>45469.703472222223</v>
      </c>
    </row>
    <row r="9721" spans="1:43" x14ac:dyDescent="0.35">
      <c r="A9721" t="s">
        <v>52262</v>
      </c>
      <c r="B9721" t="s">
        <v>52263</v>
      </c>
      <c r="C9721" t="s">
        <v>52264</v>
      </c>
      <c r="F9721" t="s">
        <v>52265</v>
      </c>
      <c r="H9721" t="s">
        <v>52266</v>
      </c>
      <c r="J9721" t="s">
        <v>29636</v>
      </c>
      <c r="K9721" t="s">
        <v>52267</v>
      </c>
      <c r="M9721" t="s">
        <v>5009</v>
      </c>
      <c r="N9721" t="s">
        <v>798</v>
      </c>
      <c r="O9721">
        <v>79782</v>
      </c>
      <c r="P9721" t="s">
        <v>50</v>
      </c>
      <c r="U9721" s="1">
        <v>45022</v>
      </c>
      <c r="V9721" s="1">
        <v>45022</v>
      </c>
      <c r="W9721" s="1">
        <v>45022.543749999997</v>
      </c>
      <c r="X9721" s="1">
        <v>45022.543749999997</v>
      </c>
      <c r="AC9721" t="s">
        <v>51</v>
      </c>
      <c r="AD9721">
        <v>2969480975</v>
      </c>
      <c r="AE9721" s="1">
        <v>37480</v>
      </c>
      <c r="AF9721" t="s">
        <v>52268</v>
      </c>
      <c r="AG9721" t="s">
        <v>52269</v>
      </c>
      <c r="AH9721" t="s">
        <v>51</v>
      </c>
      <c r="AJ9721" t="s">
        <v>53</v>
      </c>
      <c r="AL9721" t="s">
        <v>68</v>
      </c>
      <c r="AO9721" t="s">
        <v>5443</v>
      </c>
      <c r="AP9721" s="1">
        <v>45279.479166666664</v>
      </c>
    </row>
    <row r="9722" spans="1:43" x14ac:dyDescent="0.35">
      <c r="A9722" t="s">
        <v>52270</v>
      </c>
      <c r="B9722" t="s">
        <v>49052</v>
      </c>
      <c r="C9722" t="s">
        <v>22028</v>
      </c>
      <c r="F9722" t="s">
        <v>52271</v>
      </c>
      <c r="H9722" t="s">
        <v>52272</v>
      </c>
      <c r="J9722" t="s">
        <v>52273</v>
      </c>
      <c r="K9722" t="s">
        <v>52274</v>
      </c>
      <c r="M9722" t="s">
        <v>3571</v>
      </c>
      <c r="N9722" t="s">
        <v>65</v>
      </c>
      <c r="O9722">
        <v>80022</v>
      </c>
      <c r="P9722" t="s">
        <v>50</v>
      </c>
      <c r="U9722" s="1">
        <v>45022</v>
      </c>
      <c r="V9722" s="1">
        <v>45022</v>
      </c>
      <c r="W9722" s="1">
        <v>45022.42083333333</v>
      </c>
      <c r="X9722" s="1">
        <v>45022.42083333333</v>
      </c>
      <c r="AC9722" t="s">
        <v>53</v>
      </c>
      <c r="AD9722">
        <v>2969761746</v>
      </c>
      <c r="AE9722" s="1">
        <v>43031.65</v>
      </c>
      <c r="AF9722" t="s">
        <v>52275</v>
      </c>
      <c r="AG9722" t="s">
        <v>52276</v>
      </c>
      <c r="AH9722" t="s">
        <v>51</v>
      </c>
      <c r="AJ9722" t="s">
        <v>53</v>
      </c>
      <c r="AL9722" t="s">
        <v>68</v>
      </c>
      <c r="AO9722" t="s">
        <v>5443</v>
      </c>
      <c r="AP9722" s="1">
        <v>45112.591666666667</v>
      </c>
      <c r="AQ9722" s="1">
        <v>45104.626388888886</v>
      </c>
    </row>
    <row r="9723" spans="1:43" x14ac:dyDescent="0.35">
      <c r="A9723" t="s">
        <v>52277</v>
      </c>
      <c r="B9723" t="s">
        <v>52278</v>
      </c>
      <c r="C9723" t="s">
        <v>52279</v>
      </c>
      <c r="F9723" t="s">
        <v>52280</v>
      </c>
      <c r="H9723" t="s">
        <v>52277</v>
      </c>
      <c r="J9723" t="s">
        <v>52281</v>
      </c>
      <c r="K9723" t="s">
        <v>52282</v>
      </c>
      <c r="M9723" t="s">
        <v>753</v>
      </c>
      <c r="N9723" t="s">
        <v>798</v>
      </c>
      <c r="O9723">
        <v>79938</v>
      </c>
      <c r="P9723" t="s">
        <v>50</v>
      </c>
      <c r="U9723" s="1">
        <v>45022</v>
      </c>
      <c r="V9723" s="1">
        <v>45022</v>
      </c>
      <c r="W9723" s="1">
        <v>45022.441666666666</v>
      </c>
      <c r="X9723" s="1">
        <v>45022.441666666666</v>
      </c>
      <c r="AC9723" t="s">
        <v>53</v>
      </c>
      <c r="AD9723">
        <v>2969732388</v>
      </c>
      <c r="AE9723" s="1">
        <v>42831.671527777777</v>
      </c>
      <c r="AF9723" t="s">
        <v>52283</v>
      </c>
      <c r="AG9723" t="s">
        <v>52284</v>
      </c>
      <c r="AH9723" t="s">
        <v>51</v>
      </c>
      <c r="AJ9723" t="s">
        <v>53</v>
      </c>
      <c r="AL9723" t="s">
        <v>68</v>
      </c>
      <c r="AO9723" t="s">
        <v>5443</v>
      </c>
      <c r="AP9723" s="1">
        <v>45126.665277777778</v>
      </c>
      <c r="AQ9723" s="1">
        <v>45126.643750000003</v>
      </c>
    </row>
    <row r="9724" spans="1:43" x14ac:dyDescent="0.35">
      <c r="A9724" t="s">
        <v>52285</v>
      </c>
      <c r="B9724" t="s">
        <v>52286</v>
      </c>
      <c r="C9724" t="s">
        <v>9202</v>
      </c>
      <c r="F9724">
        <v>13039452030</v>
      </c>
      <c r="H9724" t="s">
        <v>52285</v>
      </c>
      <c r="J9724" t="s">
        <v>52287</v>
      </c>
      <c r="K9724" t="s">
        <v>52288</v>
      </c>
      <c r="L9724" t="s">
        <v>52289</v>
      </c>
      <c r="M9724" t="s">
        <v>137</v>
      </c>
      <c r="N9724" t="s">
        <v>287</v>
      </c>
      <c r="O9724">
        <v>80216</v>
      </c>
      <c r="P9724" t="s">
        <v>50</v>
      </c>
      <c r="U9724" s="1">
        <v>45022</v>
      </c>
      <c r="V9724" s="1">
        <v>45022</v>
      </c>
      <c r="W9724" s="1">
        <v>45022.512499999997</v>
      </c>
      <c r="X9724" s="1">
        <v>45022.512499999997</v>
      </c>
      <c r="AC9724" t="s">
        <v>53</v>
      </c>
      <c r="AD9724">
        <v>1000000001</v>
      </c>
      <c r="AE9724" s="1">
        <v>39973.351388888892</v>
      </c>
      <c r="AF9724" t="s">
        <v>3377</v>
      </c>
      <c r="AG9724" t="s">
        <v>52290</v>
      </c>
      <c r="AH9724" t="s">
        <v>51</v>
      </c>
      <c r="AJ9724" t="s">
        <v>53</v>
      </c>
      <c r="AL9724" t="s">
        <v>78</v>
      </c>
      <c r="AO9724" t="s">
        <v>51552</v>
      </c>
    </row>
    <row r="9725" spans="1:43" x14ac:dyDescent="0.35">
      <c r="A9725" t="s">
        <v>52291</v>
      </c>
      <c r="B9725" t="s">
        <v>52292</v>
      </c>
      <c r="C9725" t="s">
        <v>18948</v>
      </c>
      <c r="F9725" t="s">
        <v>52293</v>
      </c>
      <c r="H9725" t="s">
        <v>52294</v>
      </c>
      <c r="J9725" t="s">
        <v>52295</v>
      </c>
      <c r="K9725" t="s">
        <v>52296</v>
      </c>
      <c r="M9725" t="s">
        <v>9855</v>
      </c>
      <c r="N9725" t="s">
        <v>253</v>
      </c>
      <c r="O9725">
        <v>87002</v>
      </c>
      <c r="P9725" t="s">
        <v>50</v>
      </c>
      <c r="U9725" s="1">
        <v>45022</v>
      </c>
      <c r="V9725" s="1">
        <v>45022</v>
      </c>
      <c r="W9725" s="1">
        <v>45022.676388888889</v>
      </c>
      <c r="X9725" s="1">
        <v>45022.676388888889</v>
      </c>
      <c r="AC9725" t="s">
        <v>51</v>
      </c>
      <c r="AD9725">
        <v>2973324935</v>
      </c>
      <c r="AE9725" s="1">
        <v>45022.679861111108</v>
      </c>
      <c r="AF9725" t="s">
        <v>52297</v>
      </c>
      <c r="AG9725" t="s">
        <v>52298</v>
      </c>
      <c r="AH9725" t="s">
        <v>51</v>
      </c>
      <c r="AJ9725" t="s">
        <v>53</v>
      </c>
      <c r="AL9725" t="s">
        <v>68</v>
      </c>
      <c r="AO9725" t="s">
        <v>5443</v>
      </c>
      <c r="AP9725" s="1">
        <v>45022.68472222222</v>
      </c>
    </row>
    <row r="9726" spans="1:43" x14ac:dyDescent="0.35">
      <c r="A9726" t="s">
        <v>52299</v>
      </c>
      <c r="B9726" t="s">
        <v>52300</v>
      </c>
      <c r="C9726" t="s">
        <v>27109</v>
      </c>
      <c r="F9726" t="s">
        <v>52301</v>
      </c>
      <c r="H9726" t="s">
        <v>30317</v>
      </c>
      <c r="J9726" t="s">
        <v>24794</v>
      </c>
      <c r="K9726" t="s">
        <v>6886</v>
      </c>
      <c r="M9726" t="s">
        <v>2800</v>
      </c>
      <c r="N9726" t="s">
        <v>65</v>
      </c>
      <c r="O9726">
        <v>80601</v>
      </c>
      <c r="P9726" t="s">
        <v>50</v>
      </c>
      <c r="U9726" s="1">
        <v>45022</v>
      </c>
      <c r="V9726" s="1">
        <v>45022</v>
      </c>
      <c r="W9726" s="1">
        <v>45022.370138888888</v>
      </c>
      <c r="X9726" s="1">
        <v>45022.370138888888</v>
      </c>
      <c r="AC9726" t="s">
        <v>53</v>
      </c>
      <c r="AD9726">
        <v>1000000001</v>
      </c>
      <c r="AE9726" s="1">
        <v>39973.351388888892</v>
      </c>
      <c r="AF9726" t="s">
        <v>3377</v>
      </c>
      <c r="AG9726" t="s">
        <v>52302</v>
      </c>
      <c r="AH9726" t="s">
        <v>51</v>
      </c>
      <c r="AJ9726" t="s">
        <v>53</v>
      </c>
      <c r="AL9726" t="s">
        <v>78</v>
      </c>
      <c r="AO9726" t="s">
        <v>51552</v>
      </c>
      <c r="AP9726" s="1">
        <v>45476.661111111112</v>
      </c>
    </row>
    <row r="9727" spans="1:43" x14ac:dyDescent="0.35">
      <c r="A9727" t="s">
        <v>52303</v>
      </c>
      <c r="B9727" t="s">
        <v>52304</v>
      </c>
      <c r="C9727" t="s">
        <v>1471</v>
      </c>
      <c r="F9727" t="s">
        <v>52305</v>
      </c>
      <c r="H9727" t="s">
        <v>52303</v>
      </c>
      <c r="J9727" t="s">
        <v>52306</v>
      </c>
      <c r="K9727" t="s">
        <v>52307</v>
      </c>
      <c r="M9727" t="s">
        <v>13815</v>
      </c>
      <c r="N9727" t="s">
        <v>65</v>
      </c>
      <c r="O9727">
        <v>81657</v>
      </c>
      <c r="P9727" t="s">
        <v>50</v>
      </c>
      <c r="U9727" s="1">
        <v>45022</v>
      </c>
      <c r="V9727" s="1">
        <v>45022</v>
      </c>
      <c r="W9727" s="1">
        <v>45022.929166666669</v>
      </c>
      <c r="X9727" s="1">
        <v>45022.929166666669</v>
      </c>
      <c r="AC9727" t="s">
        <v>53</v>
      </c>
      <c r="AD9727">
        <v>1000000001</v>
      </c>
      <c r="AE9727" s="1">
        <v>39973.351388888892</v>
      </c>
      <c r="AF9727" t="s">
        <v>3377</v>
      </c>
      <c r="AG9727" t="s">
        <v>52308</v>
      </c>
      <c r="AH9727" t="s">
        <v>51</v>
      </c>
      <c r="AJ9727" t="s">
        <v>53</v>
      </c>
      <c r="AL9727" t="s">
        <v>78</v>
      </c>
      <c r="AO9727" t="s">
        <v>5443</v>
      </c>
      <c r="AP9727" s="1">
        <v>45057.322222222225</v>
      </c>
    </row>
    <row r="9728" spans="1:43" x14ac:dyDescent="0.35">
      <c r="A9728" t="s">
        <v>52309</v>
      </c>
      <c r="B9728" t="s">
        <v>15046</v>
      </c>
      <c r="C9728" t="s">
        <v>218</v>
      </c>
      <c r="F9728" t="s">
        <v>52310</v>
      </c>
      <c r="H9728" t="s">
        <v>52309</v>
      </c>
      <c r="J9728" t="s">
        <v>52311</v>
      </c>
      <c r="K9728" t="s">
        <v>52312</v>
      </c>
      <c r="M9728" t="s">
        <v>52313</v>
      </c>
      <c r="N9728" t="s">
        <v>65</v>
      </c>
      <c r="O9728">
        <v>80720</v>
      </c>
      <c r="P9728" t="s">
        <v>50</v>
      </c>
      <c r="U9728" s="1">
        <v>45022</v>
      </c>
      <c r="V9728" s="1">
        <v>45022</v>
      </c>
      <c r="W9728" s="1">
        <v>45022.906944444447</v>
      </c>
      <c r="X9728" s="1">
        <v>45022.906944444447</v>
      </c>
      <c r="AC9728" t="s">
        <v>53</v>
      </c>
      <c r="AD9728">
        <v>1000000001</v>
      </c>
      <c r="AE9728" s="1">
        <v>39973.351388888892</v>
      </c>
      <c r="AF9728" t="s">
        <v>3377</v>
      </c>
      <c r="AG9728" t="s">
        <v>52314</v>
      </c>
      <c r="AH9728" t="s">
        <v>51</v>
      </c>
      <c r="AJ9728" t="s">
        <v>53</v>
      </c>
      <c r="AL9728" t="s">
        <v>78</v>
      </c>
      <c r="AO9728" t="s">
        <v>5443</v>
      </c>
      <c r="AP9728" s="1">
        <v>45040.445138888892</v>
      </c>
      <c r="AQ9728" s="1">
        <v>45022.958333333336</v>
      </c>
    </row>
    <row r="9729" spans="1:43" x14ac:dyDescent="0.35">
      <c r="A9729" t="s">
        <v>52315</v>
      </c>
      <c r="B9729" t="s">
        <v>23129</v>
      </c>
      <c r="C9729" t="s">
        <v>97</v>
      </c>
      <c r="F9729" t="s">
        <v>52316</v>
      </c>
      <c r="H9729" t="s">
        <v>52315</v>
      </c>
      <c r="J9729" t="s">
        <v>24784</v>
      </c>
      <c r="N9729" t="s">
        <v>15559</v>
      </c>
      <c r="O9729">
        <v>22601</v>
      </c>
      <c r="P9729" t="s">
        <v>50</v>
      </c>
      <c r="U9729" s="1">
        <v>45022</v>
      </c>
      <c r="V9729" s="1">
        <v>45022</v>
      </c>
      <c r="AC9729" t="s">
        <v>53</v>
      </c>
      <c r="AD9729">
        <v>2969519246</v>
      </c>
      <c r="AE9729" s="1">
        <v>38883.179166666669</v>
      </c>
      <c r="AG9729" t="s">
        <v>52317</v>
      </c>
      <c r="AH9729" t="s">
        <v>51</v>
      </c>
      <c r="AJ9729" t="s">
        <v>53</v>
      </c>
      <c r="AO9729" t="s">
        <v>8142</v>
      </c>
    </row>
    <row r="9730" spans="1:43" x14ac:dyDescent="0.35">
      <c r="A9730" t="s">
        <v>52318</v>
      </c>
      <c r="B9730" t="s">
        <v>52319</v>
      </c>
      <c r="C9730" t="s">
        <v>52320</v>
      </c>
      <c r="F9730" t="s">
        <v>52321</v>
      </c>
      <c r="H9730" t="s">
        <v>52318</v>
      </c>
      <c r="J9730" t="s">
        <v>52322</v>
      </c>
      <c r="K9730" t="s">
        <v>52323</v>
      </c>
      <c r="M9730" t="s">
        <v>52324</v>
      </c>
      <c r="N9730" t="s">
        <v>65</v>
      </c>
      <c r="O9730">
        <v>80736</v>
      </c>
      <c r="P9730" t="s">
        <v>50</v>
      </c>
      <c r="U9730" s="1">
        <v>45023</v>
      </c>
      <c r="V9730" s="1">
        <v>45023</v>
      </c>
      <c r="W9730" s="1">
        <v>45023.490277777775</v>
      </c>
      <c r="X9730" s="1">
        <v>45023.490277777775</v>
      </c>
      <c r="AC9730" t="s">
        <v>53</v>
      </c>
      <c r="AD9730">
        <v>2969848567</v>
      </c>
      <c r="AE9730" s="1">
        <v>43403.513888888891</v>
      </c>
      <c r="AF9730" t="s">
        <v>52325</v>
      </c>
      <c r="AG9730" t="s">
        <v>52326</v>
      </c>
      <c r="AH9730" t="s">
        <v>51</v>
      </c>
      <c r="AJ9730" t="s">
        <v>53</v>
      </c>
      <c r="AL9730" t="s">
        <v>68</v>
      </c>
      <c r="AO9730" t="s">
        <v>5443</v>
      </c>
      <c r="AP9730" s="1">
        <v>45098.670138888891</v>
      </c>
      <c r="AQ9730" s="1">
        <v>45098.681250000001</v>
      </c>
    </row>
    <row r="9731" spans="1:43" x14ac:dyDescent="0.35">
      <c r="A9731" t="s">
        <v>52327</v>
      </c>
      <c r="B9731" t="s">
        <v>6118</v>
      </c>
      <c r="C9731" t="s">
        <v>7005</v>
      </c>
      <c r="F9731" t="s">
        <v>52328</v>
      </c>
      <c r="H9731" t="s">
        <v>52327</v>
      </c>
      <c r="J9731" t="s">
        <v>52329</v>
      </c>
      <c r="K9731" t="s">
        <v>52330</v>
      </c>
      <c r="M9731" t="s">
        <v>33099</v>
      </c>
      <c r="N9731" t="s">
        <v>65</v>
      </c>
      <c r="O9731">
        <v>81091</v>
      </c>
      <c r="P9731" t="s">
        <v>50</v>
      </c>
      <c r="U9731" s="1">
        <v>45023</v>
      </c>
      <c r="V9731" s="1">
        <v>45023</v>
      </c>
      <c r="W9731" s="1">
        <v>45023.668055555558</v>
      </c>
      <c r="X9731" s="1">
        <v>45023.668055555558</v>
      </c>
      <c r="AC9731" t="s">
        <v>53</v>
      </c>
      <c r="AD9731">
        <v>2973325301</v>
      </c>
      <c r="AE9731" s="1">
        <v>45023.666666666664</v>
      </c>
      <c r="AF9731" t="s">
        <v>52331</v>
      </c>
      <c r="AG9731" t="s">
        <v>52332</v>
      </c>
      <c r="AH9731" t="s">
        <v>51</v>
      </c>
      <c r="AJ9731" t="s">
        <v>53</v>
      </c>
      <c r="AL9731" t="s">
        <v>68</v>
      </c>
      <c r="AO9731" t="s">
        <v>5443</v>
      </c>
    </row>
    <row r="9732" spans="1:43" x14ac:dyDescent="0.35">
      <c r="A9732" t="s">
        <v>52333</v>
      </c>
      <c r="B9732" t="s">
        <v>52334</v>
      </c>
      <c r="C9732" t="s">
        <v>52335</v>
      </c>
      <c r="F9732" t="s">
        <v>52336</v>
      </c>
      <c r="H9732" t="s">
        <v>52333</v>
      </c>
      <c r="J9732" t="s">
        <v>35574</v>
      </c>
      <c r="K9732" t="s">
        <v>52337</v>
      </c>
      <c r="M9732" t="s">
        <v>753</v>
      </c>
      <c r="N9732" t="s">
        <v>798</v>
      </c>
      <c r="O9732">
        <v>79928</v>
      </c>
      <c r="P9732" t="s">
        <v>50</v>
      </c>
      <c r="U9732" s="1">
        <v>45023</v>
      </c>
      <c r="V9732" s="1">
        <v>45023</v>
      </c>
      <c r="W9732" s="1">
        <v>45023.564583333333</v>
      </c>
      <c r="X9732" s="1">
        <v>45023.564583333333</v>
      </c>
      <c r="AC9732" t="s">
        <v>53</v>
      </c>
      <c r="AD9732">
        <v>2969505395</v>
      </c>
      <c r="AE9732" s="1">
        <v>38055.586111111108</v>
      </c>
      <c r="AF9732" t="s">
        <v>52338</v>
      </c>
      <c r="AG9732" t="s">
        <v>52339</v>
      </c>
      <c r="AH9732" t="s">
        <v>51</v>
      </c>
      <c r="AJ9732" t="s">
        <v>53</v>
      </c>
      <c r="AL9732" t="s">
        <v>68</v>
      </c>
      <c r="AO9732" t="s">
        <v>5443</v>
      </c>
      <c r="AP9732" s="1">
        <v>45023.626388888886</v>
      </c>
      <c r="AQ9732" s="1">
        <v>45023.581944444442</v>
      </c>
    </row>
    <row r="9733" spans="1:43" x14ac:dyDescent="0.35">
      <c r="A9733" t="s">
        <v>52340</v>
      </c>
      <c r="B9733" t="s">
        <v>2200</v>
      </c>
      <c r="C9733" t="s">
        <v>52341</v>
      </c>
      <c r="F9733" t="s">
        <v>52342</v>
      </c>
      <c r="H9733" t="s">
        <v>52340</v>
      </c>
      <c r="J9733" t="s">
        <v>52343</v>
      </c>
      <c r="K9733" t="s">
        <v>36138</v>
      </c>
      <c r="M9733" t="s">
        <v>525</v>
      </c>
      <c r="N9733" t="s">
        <v>65</v>
      </c>
      <c r="O9733">
        <v>80011</v>
      </c>
      <c r="P9733" t="s">
        <v>50</v>
      </c>
      <c r="U9733" s="1">
        <v>45023</v>
      </c>
      <c r="V9733" s="1">
        <v>45023</v>
      </c>
      <c r="W9733" s="1">
        <v>45023.55972222222</v>
      </c>
      <c r="X9733" s="1">
        <v>45023.55972222222</v>
      </c>
      <c r="AC9733" t="s">
        <v>53</v>
      </c>
      <c r="AD9733">
        <v>1000000001</v>
      </c>
      <c r="AE9733" s="1">
        <v>39973.351388888892</v>
      </c>
      <c r="AF9733" t="s">
        <v>3377</v>
      </c>
      <c r="AG9733" t="s">
        <v>52344</v>
      </c>
      <c r="AH9733" t="s">
        <v>51</v>
      </c>
      <c r="AJ9733" t="s">
        <v>53</v>
      </c>
      <c r="AL9733" t="s">
        <v>78</v>
      </c>
      <c r="AO9733" t="s">
        <v>5443</v>
      </c>
      <c r="AP9733" s="1">
        <v>45260.598611111112</v>
      </c>
    </row>
    <row r="9734" spans="1:43" x14ac:dyDescent="0.35">
      <c r="A9734" t="s">
        <v>52345</v>
      </c>
      <c r="B9734" t="s">
        <v>2200</v>
      </c>
      <c r="C9734" t="s">
        <v>52341</v>
      </c>
      <c r="D9734" t="s">
        <v>98</v>
      </c>
      <c r="F9734" t="s">
        <v>52346</v>
      </c>
      <c r="H9734" t="s">
        <v>52347</v>
      </c>
      <c r="J9734" t="s">
        <v>49</v>
      </c>
      <c r="P9734" t="s">
        <v>50</v>
      </c>
      <c r="U9734" s="1">
        <v>45023</v>
      </c>
      <c r="V9734" s="1">
        <v>45023</v>
      </c>
      <c r="W9734" s="1">
        <v>45259.669444444444</v>
      </c>
      <c r="X9734" s="1">
        <v>45259.669444444444</v>
      </c>
      <c r="AC9734" t="s">
        <v>53</v>
      </c>
      <c r="AD9734">
        <v>1000000000</v>
      </c>
      <c r="AE9734" s="1">
        <v>37295</v>
      </c>
      <c r="AG9734" t="s">
        <v>52348</v>
      </c>
      <c r="AH9734" t="s">
        <v>51</v>
      </c>
      <c r="AJ9734" t="s">
        <v>53</v>
      </c>
      <c r="AL9734" t="s">
        <v>68</v>
      </c>
      <c r="AO9734" t="s">
        <v>5443</v>
      </c>
      <c r="AP9734" s="1">
        <v>45373.45416666667</v>
      </c>
      <c r="AQ9734" s="1">
        <v>45198.722916666666</v>
      </c>
    </row>
    <row r="9735" spans="1:43" x14ac:dyDescent="0.35">
      <c r="A9735" t="s">
        <v>52349</v>
      </c>
      <c r="B9735" t="s">
        <v>52350</v>
      </c>
      <c r="C9735" t="s">
        <v>52351</v>
      </c>
      <c r="F9735" t="s">
        <v>52352</v>
      </c>
      <c r="H9735" t="s">
        <v>52353</v>
      </c>
      <c r="J9735" t="s">
        <v>52354</v>
      </c>
      <c r="K9735" t="s">
        <v>52355</v>
      </c>
      <c r="M9735" t="s">
        <v>252</v>
      </c>
      <c r="N9735" t="s">
        <v>253</v>
      </c>
      <c r="O9735">
        <v>88061</v>
      </c>
      <c r="P9735" t="s">
        <v>50</v>
      </c>
      <c r="U9735" s="1">
        <v>45023</v>
      </c>
      <c r="V9735" s="1">
        <v>45023</v>
      </c>
      <c r="W9735" s="1">
        <v>45023.602777777778</v>
      </c>
      <c r="X9735" s="1">
        <v>45023.602777777778</v>
      </c>
      <c r="AC9735" t="s">
        <v>51</v>
      </c>
      <c r="AD9735">
        <v>2972061880</v>
      </c>
      <c r="AE9735" s="1">
        <v>44637.103472222225</v>
      </c>
      <c r="AF9735" t="s">
        <v>52356</v>
      </c>
      <c r="AG9735" t="s">
        <v>52357</v>
      </c>
      <c r="AH9735" t="s">
        <v>51</v>
      </c>
      <c r="AJ9735" t="s">
        <v>53</v>
      </c>
      <c r="AL9735" t="s">
        <v>68</v>
      </c>
      <c r="AO9735" t="s">
        <v>5443</v>
      </c>
      <c r="AP9735" s="1">
        <v>45023.616666666669</v>
      </c>
      <c r="AQ9735" s="1">
        <v>45023.614583333336</v>
      </c>
    </row>
    <row r="9736" spans="1:43" x14ac:dyDescent="0.35">
      <c r="A9736" t="s">
        <v>52358</v>
      </c>
      <c r="B9736" t="s">
        <v>8054</v>
      </c>
      <c r="C9736" t="s">
        <v>946</v>
      </c>
      <c r="F9736">
        <v>17208254111</v>
      </c>
      <c r="H9736" t="s">
        <v>52358</v>
      </c>
      <c r="J9736" t="s">
        <v>52359</v>
      </c>
      <c r="K9736" t="s">
        <v>52360</v>
      </c>
      <c r="M9736" t="s">
        <v>36303</v>
      </c>
      <c r="N9736" t="s">
        <v>287</v>
      </c>
      <c r="O9736">
        <v>80120</v>
      </c>
      <c r="P9736" t="s">
        <v>50</v>
      </c>
      <c r="U9736" s="1">
        <v>45023</v>
      </c>
      <c r="V9736" s="1">
        <v>45023</v>
      </c>
      <c r="W9736" s="1">
        <v>45023.624305555553</v>
      </c>
      <c r="X9736" s="1">
        <v>45023.624305555553</v>
      </c>
      <c r="AC9736" t="s">
        <v>53</v>
      </c>
      <c r="AD9736">
        <v>1000000001</v>
      </c>
      <c r="AE9736" s="1">
        <v>39973.351388888892</v>
      </c>
      <c r="AF9736" t="s">
        <v>3377</v>
      </c>
      <c r="AG9736" t="s">
        <v>52361</v>
      </c>
      <c r="AH9736" t="s">
        <v>51</v>
      </c>
      <c r="AJ9736" t="s">
        <v>53</v>
      </c>
      <c r="AL9736" t="s">
        <v>78</v>
      </c>
      <c r="AO9736" t="s">
        <v>51552</v>
      </c>
    </row>
    <row r="9737" spans="1:43" x14ac:dyDescent="0.35">
      <c r="A9737" t="s">
        <v>52362</v>
      </c>
      <c r="B9737" t="s">
        <v>52363</v>
      </c>
      <c r="C9737" t="s">
        <v>11238</v>
      </c>
      <c r="F9737" t="s">
        <v>52364</v>
      </c>
      <c r="H9737" t="s">
        <v>42781</v>
      </c>
      <c r="K9737" t="s">
        <v>52365</v>
      </c>
      <c r="M9737" t="s">
        <v>39912</v>
      </c>
      <c r="N9737" t="s">
        <v>9781</v>
      </c>
      <c r="O9737">
        <v>55337</v>
      </c>
      <c r="P9737" t="s">
        <v>50</v>
      </c>
      <c r="U9737" s="1">
        <v>45023</v>
      </c>
      <c r="V9737" s="1">
        <v>45023</v>
      </c>
      <c r="AC9737" t="s">
        <v>53</v>
      </c>
      <c r="AD9737">
        <v>9999999999</v>
      </c>
      <c r="AE9737" s="1">
        <v>45196</v>
      </c>
      <c r="AG9737" t="s">
        <v>52366</v>
      </c>
      <c r="AH9737" t="s">
        <v>51</v>
      </c>
      <c r="AJ9737" t="s">
        <v>53</v>
      </c>
      <c r="AO9737" t="s">
        <v>8142</v>
      </c>
    </row>
    <row r="9738" spans="1:43" x14ac:dyDescent="0.35">
      <c r="A9738" t="s">
        <v>52367</v>
      </c>
      <c r="B9738" t="s">
        <v>3596</v>
      </c>
      <c r="C9738" t="s">
        <v>5114</v>
      </c>
      <c r="F9738" t="s">
        <v>52368</v>
      </c>
      <c r="H9738" t="s">
        <v>52367</v>
      </c>
      <c r="J9738" t="s">
        <v>52369</v>
      </c>
      <c r="K9738" t="s">
        <v>52370</v>
      </c>
      <c r="M9738" t="s">
        <v>18836</v>
      </c>
      <c r="N9738" t="s">
        <v>4436</v>
      </c>
      <c r="O9738" t="s">
        <v>52371</v>
      </c>
      <c r="P9738" t="s">
        <v>4438</v>
      </c>
      <c r="U9738" s="1">
        <v>45024</v>
      </c>
      <c r="V9738" s="1">
        <v>45024</v>
      </c>
      <c r="AC9738" t="s">
        <v>53</v>
      </c>
      <c r="AD9738">
        <v>2969473101</v>
      </c>
      <c r="AE9738" s="1">
        <v>36971.678472222222</v>
      </c>
      <c r="AG9738" t="s">
        <v>52372</v>
      </c>
      <c r="AH9738" t="s">
        <v>51</v>
      </c>
      <c r="AJ9738" t="s">
        <v>53</v>
      </c>
      <c r="AO9738" t="s">
        <v>8142</v>
      </c>
    </row>
    <row r="9739" spans="1:43" x14ac:dyDescent="0.35">
      <c r="A9739" t="s">
        <v>52373</v>
      </c>
      <c r="B9739" t="s">
        <v>52374</v>
      </c>
      <c r="C9739" t="s">
        <v>2912</v>
      </c>
      <c r="F9739" t="s">
        <v>52375</v>
      </c>
      <c r="H9739" t="s">
        <v>52376</v>
      </c>
      <c r="J9739" t="s">
        <v>7142</v>
      </c>
      <c r="N9739" t="s">
        <v>398</v>
      </c>
      <c r="O9739">
        <v>88220</v>
      </c>
      <c r="P9739" t="s">
        <v>50</v>
      </c>
      <c r="U9739" s="1">
        <v>45024</v>
      </c>
      <c r="V9739" s="1">
        <v>45024</v>
      </c>
      <c r="W9739" s="1">
        <v>45024.42083333333</v>
      </c>
      <c r="X9739" s="1">
        <v>45024.42083333333</v>
      </c>
      <c r="AC9739" t="s">
        <v>53</v>
      </c>
      <c r="AD9739">
        <v>2969584761</v>
      </c>
      <c r="AE9739" s="1">
        <v>41288.714583333334</v>
      </c>
      <c r="AF9739" t="s">
        <v>7145</v>
      </c>
      <c r="AG9739" t="s">
        <v>52377</v>
      </c>
      <c r="AH9739" t="s">
        <v>51</v>
      </c>
      <c r="AJ9739" t="s">
        <v>53</v>
      </c>
      <c r="AL9739" t="s">
        <v>68</v>
      </c>
      <c r="AO9739" t="s">
        <v>5443</v>
      </c>
      <c r="AP9739" s="1">
        <v>45027.543055555558</v>
      </c>
    </row>
    <row r="9740" spans="1:43" x14ac:dyDescent="0.35">
      <c r="A9740" t="s">
        <v>52378</v>
      </c>
      <c r="B9740" t="s">
        <v>52379</v>
      </c>
      <c r="C9740" t="s">
        <v>52380</v>
      </c>
      <c r="F9740" t="s">
        <v>52381</v>
      </c>
      <c r="H9740" t="s">
        <v>52378</v>
      </c>
      <c r="J9740" t="s">
        <v>52382</v>
      </c>
      <c r="K9740" t="s">
        <v>52383</v>
      </c>
      <c r="M9740" t="s">
        <v>1397</v>
      </c>
      <c r="N9740" t="s">
        <v>65</v>
      </c>
      <c r="O9740">
        <v>80403</v>
      </c>
      <c r="P9740" t="s">
        <v>50</v>
      </c>
      <c r="U9740" s="1">
        <v>45025</v>
      </c>
      <c r="V9740" s="1">
        <v>45025</v>
      </c>
      <c r="W9740" s="1">
        <v>45068.544444444444</v>
      </c>
      <c r="X9740" s="1">
        <v>45068.544444444444</v>
      </c>
      <c r="AC9740" t="s">
        <v>53</v>
      </c>
      <c r="AD9740">
        <v>2972377297</v>
      </c>
      <c r="AE9740" s="1">
        <v>44974.376388888886</v>
      </c>
      <c r="AF9740" t="s">
        <v>52384</v>
      </c>
      <c r="AG9740" t="s">
        <v>52385</v>
      </c>
      <c r="AH9740" t="s">
        <v>51</v>
      </c>
      <c r="AJ9740" t="s">
        <v>53</v>
      </c>
      <c r="AL9740" t="s">
        <v>68</v>
      </c>
      <c r="AO9740" t="s">
        <v>5443</v>
      </c>
      <c r="AP9740" s="1">
        <v>45113.402777777781</v>
      </c>
    </row>
    <row r="9741" spans="1:43" x14ac:dyDescent="0.35">
      <c r="A9741" t="s">
        <v>52386</v>
      </c>
      <c r="B9741" t="s">
        <v>20711</v>
      </c>
      <c r="C9741" t="s">
        <v>258</v>
      </c>
      <c r="F9741" t="s">
        <v>52387</v>
      </c>
      <c r="H9741" t="s">
        <v>52386</v>
      </c>
      <c r="J9741" t="s">
        <v>52388</v>
      </c>
      <c r="K9741" t="s">
        <v>52389</v>
      </c>
      <c r="M9741" t="s">
        <v>159</v>
      </c>
      <c r="N9741" t="s">
        <v>65</v>
      </c>
      <c r="O9741">
        <v>80922</v>
      </c>
      <c r="P9741" t="s">
        <v>50</v>
      </c>
      <c r="U9741" s="1">
        <v>45025</v>
      </c>
      <c r="V9741" s="1">
        <v>45025</v>
      </c>
      <c r="AC9741" t="s">
        <v>53</v>
      </c>
      <c r="AG9741" t="s">
        <v>52390</v>
      </c>
      <c r="AH9741" t="s">
        <v>51</v>
      </c>
      <c r="AJ9741" t="s">
        <v>53</v>
      </c>
      <c r="AO9741" t="s">
        <v>5443</v>
      </c>
    </row>
    <row r="9742" spans="1:43" x14ac:dyDescent="0.35">
      <c r="A9742" t="s">
        <v>52391</v>
      </c>
      <c r="B9742" t="s">
        <v>52392</v>
      </c>
      <c r="C9742" t="s">
        <v>52393</v>
      </c>
      <c r="F9742">
        <v>17197172314</v>
      </c>
      <c r="H9742" t="s">
        <v>52394</v>
      </c>
      <c r="J9742" t="s">
        <v>52395</v>
      </c>
      <c r="K9742" t="s">
        <v>52396</v>
      </c>
      <c r="M9742" t="s">
        <v>52397</v>
      </c>
      <c r="N9742" t="s">
        <v>287</v>
      </c>
      <c r="O9742">
        <v>81301</v>
      </c>
      <c r="P9742" t="s">
        <v>50</v>
      </c>
      <c r="U9742" s="1">
        <v>45025</v>
      </c>
      <c r="V9742" s="1">
        <v>45025</v>
      </c>
      <c r="W9742" s="1">
        <v>45025.4375</v>
      </c>
      <c r="X9742" s="1">
        <v>45025.4375</v>
      </c>
      <c r="AC9742" t="s">
        <v>53</v>
      </c>
      <c r="AD9742">
        <v>1000000001</v>
      </c>
      <c r="AE9742" s="1">
        <v>39973.351388888892</v>
      </c>
      <c r="AF9742" t="s">
        <v>3377</v>
      </c>
      <c r="AG9742" t="s">
        <v>52398</v>
      </c>
      <c r="AH9742" t="s">
        <v>51</v>
      </c>
      <c r="AJ9742" t="s">
        <v>53</v>
      </c>
      <c r="AL9742" t="s">
        <v>78</v>
      </c>
      <c r="AO9742" t="s">
        <v>5443</v>
      </c>
      <c r="AP9742" s="1">
        <v>45025.436111111114</v>
      </c>
    </row>
    <row r="9743" spans="1:43" x14ac:dyDescent="0.35">
      <c r="A9743" t="s">
        <v>52399</v>
      </c>
      <c r="B9743" t="s">
        <v>52400</v>
      </c>
      <c r="C9743" t="s">
        <v>587</v>
      </c>
      <c r="F9743">
        <v>19706230430</v>
      </c>
      <c r="H9743" t="s">
        <v>52399</v>
      </c>
      <c r="K9743" t="s">
        <v>52401</v>
      </c>
      <c r="M9743" t="s">
        <v>3279</v>
      </c>
      <c r="N9743" t="s">
        <v>287</v>
      </c>
      <c r="O9743">
        <v>81505</v>
      </c>
      <c r="P9743" t="s">
        <v>50</v>
      </c>
      <c r="U9743" s="1">
        <v>45025</v>
      </c>
      <c r="V9743" s="1">
        <v>45025</v>
      </c>
      <c r="W9743" s="1">
        <v>45025.756944444445</v>
      </c>
      <c r="X9743" s="1">
        <v>45025.756944444445</v>
      </c>
      <c r="AC9743" t="s">
        <v>53</v>
      </c>
      <c r="AD9743">
        <v>1000000001</v>
      </c>
      <c r="AE9743" s="1">
        <v>39973.351388888892</v>
      </c>
      <c r="AF9743" t="s">
        <v>3377</v>
      </c>
      <c r="AG9743" t="s">
        <v>52402</v>
      </c>
      <c r="AH9743" t="s">
        <v>51</v>
      </c>
      <c r="AJ9743" t="s">
        <v>53</v>
      </c>
      <c r="AL9743" t="s">
        <v>78</v>
      </c>
      <c r="AO9743" t="s">
        <v>51552</v>
      </c>
    </row>
    <row r="9744" spans="1:43" x14ac:dyDescent="0.35">
      <c r="A9744" t="s">
        <v>52403</v>
      </c>
      <c r="B9744" t="s">
        <v>1737</v>
      </c>
      <c r="C9744" t="s">
        <v>9023</v>
      </c>
      <c r="F9744">
        <v>13038850973</v>
      </c>
      <c r="H9744" t="s">
        <v>52403</v>
      </c>
      <c r="J9744" t="s">
        <v>52404</v>
      </c>
      <c r="K9744" t="s">
        <v>52405</v>
      </c>
      <c r="M9744" t="s">
        <v>14904</v>
      </c>
      <c r="N9744" t="s">
        <v>287</v>
      </c>
      <c r="O9744">
        <v>80478</v>
      </c>
      <c r="P9744" t="s">
        <v>50</v>
      </c>
      <c r="U9744" s="1">
        <v>45025</v>
      </c>
      <c r="V9744" s="1">
        <v>45025</v>
      </c>
      <c r="W9744" s="1">
        <v>45025.361111111109</v>
      </c>
      <c r="X9744" s="1">
        <v>45025.361111111109</v>
      </c>
      <c r="AC9744" t="s">
        <v>53</v>
      </c>
      <c r="AD9744">
        <v>1000000001</v>
      </c>
      <c r="AE9744" s="1">
        <v>39973.351388888892</v>
      </c>
      <c r="AF9744" t="s">
        <v>3377</v>
      </c>
      <c r="AG9744" t="s">
        <v>52406</v>
      </c>
      <c r="AH9744" t="s">
        <v>51</v>
      </c>
      <c r="AJ9744" t="s">
        <v>53</v>
      </c>
      <c r="AL9744" t="s">
        <v>78</v>
      </c>
      <c r="AO9744" t="s">
        <v>51552</v>
      </c>
      <c r="AP9744" s="1">
        <v>45026.34652777778</v>
      </c>
    </row>
    <row r="9745" spans="1:43" x14ac:dyDescent="0.35">
      <c r="A9745" t="s">
        <v>52407</v>
      </c>
      <c r="B9745" t="s">
        <v>52408</v>
      </c>
      <c r="C9745" t="s">
        <v>2615</v>
      </c>
      <c r="F9745" t="s">
        <v>52409</v>
      </c>
      <c r="H9745" t="s">
        <v>52407</v>
      </c>
      <c r="K9745" t="s">
        <v>52410</v>
      </c>
      <c r="M9745" t="s">
        <v>31448</v>
      </c>
      <c r="N9745" t="s">
        <v>65</v>
      </c>
      <c r="O9745">
        <v>81524</v>
      </c>
      <c r="P9745" t="s">
        <v>50</v>
      </c>
      <c r="U9745" s="1">
        <v>45025</v>
      </c>
      <c r="V9745" s="1">
        <v>45025</v>
      </c>
      <c r="AC9745" t="s">
        <v>53</v>
      </c>
      <c r="AG9745" t="s">
        <v>52411</v>
      </c>
      <c r="AH9745" t="s">
        <v>51</v>
      </c>
      <c r="AJ9745" t="s">
        <v>53</v>
      </c>
      <c r="AO9745" t="s">
        <v>5443</v>
      </c>
    </row>
    <row r="9746" spans="1:43" x14ac:dyDescent="0.35">
      <c r="A9746" t="s">
        <v>52412</v>
      </c>
      <c r="B9746" t="s">
        <v>10041</v>
      </c>
      <c r="C9746" t="s">
        <v>1429</v>
      </c>
      <c r="F9746" t="s">
        <v>52413</v>
      </c>
      <c r="H9746" t="s">
        <v>52412</v>
      </c>
      <c r="J9746" t="s">
        <v>8217</v>
      </c>
      <c r="N9746" t="s">
        <v>287</v>
      </c>
      <c r="O9746">
        <v>81052</v>
      </c>
      <c r="P9746" t="s">
        <v>50</v>
      </c>
      <c r="U9746" s="1">
        <v>45026</v>
      </c>
      <c r="V9746" s="1">
        <v>45026</v>
      </c>
      <c r="W9746" s="1">
        <v>45026.47152777778</v>
      </c>
      <c r="X9746" s="1">
        <v>45026.47152777778</v>
      </c>
      <c r="AC9746" t="s">
        <v>53</v>
      </c>
      <c r="AD9746">
        <v>2969479278</v>
      </c>
      <c r="AE9746" s="1">
        <v>37389</v>
      </c>
      <c r="AG9746" t="s">
        <v>52414</v>
      </c>
      <c r="AH9746" t="s">
        <v>51</v>
      </c>
      <c r="AJ9746" t="s">
        <v>53</v>
      </c>
      <c r="AL9746" t="s">
        <v>78</v>
      </c>
      <c r="AO9746" t="s">
        <v>8142</v>
      </c>
    </row>
    <row r="9747" spans="1:43" x14ac:dyDescent="0.35">
      <c r="A9747" t="s">
        <v>52415</v>
      </c>
      <c r="B9747" t="s">
        <v>52416</v>
      </c>
      <c r="C9747" t="s">
        <v>14058</v>
      </c>
      <c r="F9747" t="s">
        <v>52417</v>
      </c>
      <c r="H9747" t="s">
        <v>52415</v>
      </c>
      <c r="J9747" t="s">
        <v>11720</v>
      </c>
      <c r="K9747" t="s">
        <v>52418</v>
      </c>
      <c r="M9747" t="s">
        <v>52419</v>
      </c>
      <c r="N9747" t="s">
        <v>4353</v>
      </c>
      <c r="O9747">
        <v>97703</v>
      </c>
      <c r="P9747" t="s">
        <v>50</v>
      </c>
      <c r="U9747" s="1">
        <v>45026</v>
      </c>
      <c r="V9747" s="1">
        <v>45026</v>
      </c>
      <c r="AC9747" t="s">
        <v>53</v>
      </c>
      <c r="AD9747">
        <v>2969472760</v>
      </c>
      <c r="AE9747" s="1">
        <v>36916.71597222222</v>
      </c>
      <c r="AG9747" t="s">
        <v>52420</v>
      </c>
      <c r="AH9747" t="s">
        <v>51</v>
      </c>
      <c r="AJ9747" t="s">
        <v>53</v>
      </c>
      <c r="AO9747" t="s">
        <v>8142</v>
      </c>
    </row>
    <row r="9748" spans="1:43" x14ac:dyDescent="0.35">
      <c r="A9748" t="s">
        <v>52421</v>
      </c>
      <c r="B9748" t="s">
        <v>52422</v>
      </c>
      <c r="C9748" t="s">
        <v>8437</v>
      </c>
      <c r="F9748" t="s">
        <v>52423</v>
      </c>
      <c r="H9748" t="s">
        <v>52421</v>
      </c>
      <c r="J9748" t="s">
        <v>52424</v>
      </c>
      <c r="K9748" t="s">
        <v>52425</v>
      </c>
      <c r="M9748" t="s">
        <v>137</v>
      </c>
      <c r="N9748" t="s">
        <v>65</v>
      </c>
      <c r="O9748">
        <v>80221</v>
      </c>
      <c r="P9748" t="s">
        <v>50</v>
      </c>
      <c r="U9748" s="1">
        <v>45026</v>
      </c>
      <c r="V9748" s="1">
        <v>45026</v>
      </c>
      <c r="W9748" s="1">
        <v>45035.694444444445</v>
      </c>
      <c r="X9748" s="1">
        <v>45035.694444444445</v>
      </c>
      <c r="AC9748" t="s">
        <v>53</v>
      </c>
      <c r="AD9748">
        <v>2969777047</v>
      </c>
      <c r="AE9748" s="1">
        <v>43136.407638888886</v>
      </c>
      <c r="AF9748" t="s">
        <v>52426</v>
      </c>
      <c r="AG9748" t="s">
        <v>52427</v>
      </c>
      <c r="AH9748" t="s">
        <v>51</v>
      </c>
      <c r="AJ9748" t="s">
        <v>53</v>
      </c>
      <c r="AL9748" t="s">
        <v>68</v>
      </c>
      <c r="AO9748" t="s">
        <v>5443</v>
      </c>
      <c r="AP9748" s="1">
        <v>45026.426388888889</v>
      </c>
    </row>
    <row r="9749" spans="1:43" x14ac:dyDescent="0.35">
      <c r="A9749" t="s">
        <v>52428</v>
      </c>
      <c r="B9749" t="s">
        <v>52429</v>
      </c>
      <c r="C9749" t="s">
        <v>10481</v>
      </c>
      <c r="H9749" t="s">
        <v>52430</v>
      </c>
      <c r="J9749" t="s">
        <v>22588</v>
      </c>
      <c r="P9749" t="s">
        <v>50</v>
      </c>
      <c r="U9749" s="1">
        <v>45026</v>
      </c>
      <c r="V9749" s="1">
        <v>45026</v>
      </c>
      <c r="AC9749" t="s">
        <v>53</v>
      </c>
      <c r="AD9749">
        <v>2969474446</v>
      </c>
      <c r="AE9749" s="1">
        <v>37104</v>
      </c>
      <c r="AG9749" t="s">
        <v>52431</v>
      </c>
      <c r="AH9749" t="s">
        <v>51</v>
      </c>
      <c r="AJ9749" t="s">
        <v>53</v>
      </c>
      <c r="AO9749" t="s">
        <v>8142</v>
      </c>
    </row>
    <row r="9750" spans="1:43" x14ac:dyDescent="0.35">
      <c r="A9750" t="s">
        <v>52432</v>
      </c>
      <c r="B9750" t="s">
        <v>31652</v>
      </c>
      <c r="C9750" t="s">
        <v>1728</v>
      </c>
      <c r="F9750" t="s">
        <v>52433</v>
      </c>
      <c r="H9750" t="s">
        <v>52432</v>
      </c>
      <c r="J9750" t="s">
        <v>52434</v>
      </c>
      <c r="K9750" t="s">
        <v>52435</v>
      </c>
      <c r="M9750" t="s">
        <v>143</v>
      </c>
      <c r="N9750" t="s">
        <v>65</v>
      </c>
      <c r="O9750">
        <v>81506</v>
      </c>
      <c r="P9750" t="s">
        <v>50</v>
      </c>
      <c r="U9750" s="1">
        <v>45026</v>
      </c>
      <c r="V9750" s="1">
        <v>45026</v>
      </c>
      <c r="W9750" s="1">
        <v>45026.691666666666</v>
      </c>
      <c r="X9750" s="1">
        <v>45026.691666666666</v>
      </c>
      <c r="AC9750" t="s">
        <v>53</v>
      </c>
      <c r="AD9750">
        <v>2973339029</v>
      </c>
      <c r="AE9750" s="1">
        <v>45026.706944444442</v>
      </c>
      <c r="AF9750" t="s">
        <v>52436</v>
      </c>
      <c r="AG9750" t="s">
        <v>52437</v>
      </c>
      <c r="AH9750" t="s">
        <v>51</v>
      </c>
      <c r="AJ9750" t="s">
        <v>53</v>
      </c>
      <c r="AL9750" t="s">
        <v>68</v>
      </c>
      <c r="AO9750" t="s">
        <v>5443</v>
      </c>
      <c r="AP9750" s="1">
        <v>45100.670138888891</v>
      </c>
      <c r="AQ9750" s="1">
        <v>45089.620833333334</v>
      </c>
    </row>
    <row r="9751" spans="1:43" x14ac:dyDescent="0.35">
      <c r="A9751" t="s">
        <v>52438</v>
      </c>
      <c r="B9751" t="s">
        <v>52439</v>
      </c>
      <c r="C9751" t="s">
        <v>52439</v>
      </c>
      <c r="F9751" t="s">
        <v>52440</v>
      </c>
      <c r="H9751" t="s">
        <v>52438</v>
      </c>
      <c r="J9751" t="s">
        <v>52441</v>
      </c>
      <c r="K9751" t="s">
        <v>52442</v>
      </c>
      <c r="M9751" t="s">
        <v>30115</v>
      </c>
      <c r="N9751" t="s">
        <v>798</v>
      </c>
      <c r="O9751">
        <v>79855</v>
      </c>
      <c r="P9751" t="s">
        <v>50</v>
      </c>
      <c r="U9751" s="1">
        <v>45026</v>
      </c>
      <c r="V9751" s="1">
        <v>45026</v>
      </c>
      <c r="W9751" s="1">
        <v>45035.695138888892</v>
      </c>
      <c r="X9751" s="1">
        <v>45035.695138888892</v>
      </c>
      <c r="AC9751" t="s">
        <v>51</v>
      </c>
      <c r="AD9751">
        <v>2969808496</v>
      </c>
      <c r="AE9751" s="1">
        <v>43255.522222222222</v>
      </c>
      <c r="AF9751" t="s">
        <v>52443</v>
      </c>
      <c r="AG9751" t="s">
        <v>52444</v>
      </c>
      <c r="AH9751" t="s">
        <v>51</v>
      </c>
      <c r="AJ9751" t="s">
        <v>53</v>
      </c>
      <c r="AL9751" t="s">
        <v>68</v>
      </c>
      <c r="AO9751" t="s">
        <v>5443</v>
      </c>
      <c r="AP9751" s="1">
        <v>45476.566666666666</v>
      </c>
      <c r="AQ9751" s="1">
        <v>45476.584027777775</v>
      </c>
    </row>
    <row r="9752" spans="1:43" x14ac:dyDescent="0.35">
      <c r="A9752" t="s">
        <v>52445</v>
      </c>
      <c r="B9752" t="s">
        <v>52446</v>
      </c>
      <c r="C9752" t="s">
        <v>52447</v>
      </c>
      <c r="F9752" t="s">
        <v>52448</v>
      </c>
      <c r="H9752" t="s">
        <v>52445</v>
      </c>
      <c r="J9752" t="s">
        <v>52295</v>
      </c>
      <c r="K9752" t="s">
        <v>52449</v>
      </c>
      <c r="M9752" t="s">
        <v>419</v>
      </c>
      <c r="N9752" t="s">
        <v>253</v>
      </c>
      <c r="O9752">
        <v>87107</v>
      </c>
      <c r="P9752" t="s">
        <v>50</v>
      </c>
      <c r="U9752" s="1">
        <v>45026</v>
      </c>
      <c r="V9752" s="1">
        <v>45026</v>
      </c>
      <c r="W9752" s="1">
        <v>45026.663888888892</v>
      </c>
      <c r="X9752" s="1">
        <v>45026.663888888892</v>
      </c>
      <c r="AC9752" t="s">
        <v>53</v>
      </c>
      <c r="AD9752">
        <v>2973345949</v>
      </c>
      <c r="AE9752" s="1">
        <v>45035.683333333334</v>
      </c>
      <c r="AG9752" t="s">
        <v>52450</v>
      </c>
      <c r="AH9752" t="s">
        <v>51</v>
      </c>
      <c r="AJ9752" t="s">
        <v>53</v>
      </c>
      <c r="AL9752" t="s">
        <v>68</v>
      </c>
      <c r="AO9752" t="s">
        <v>5443</v>
      </c>
      <c r="AP9752" s="1">
        <v>45027.631944444445</v>
      </c>
      <c r="AQ9752" s="1">
        <v>45026.716666666667</v>
      </c>
    </row>
    <row r="9753" spans="1:43" x14ac:dyDescent="0.35">
      <c r="A9753" t="s">
        <v>52451</v>
      </c>
      <c r="B9753" t="s">
        <v>49894</v>
      </c>
      <c r="C9753" t="s">
        <v>2740</v>
      </c>
      <c r="F9753">
        <v>19412908809</v>
      </c>
      <c r="H9753" t="s">
        <v>52451</v>
      </c>
      <c r="J9753" t="s">
        <v>25819</v>
      </c>
      <c r="N9753" t="s">
        <v>19616</v>
      </c>
      <c r="O9753">
        <v>34287</v>
      </c>
      <c r="P9753" t="s">
        <v>50</v>
      </c>
      <c r="U9753" s="1">
        <v>45026</v>
      </c>
      <c r="V9753" s="1">
        <v>45026</v>
      </c>
      <c r="AC9753" t="s">
        <v>53</v>
      </c>
      <c r="AD9753">
        <v>2969640882</v>
      </c>
      <c r="AE9753" s="1">
        <v>41834.517361111109</v>
      </c>
      <c r="AG9753" t="s">
        <v>52452</v>
      </c>
      <c r="AH9753" t="s">
        <v>51</v>
      </c>
      <c r="AJ9753" t="s">
        <v>53</v>
      </c>
      <c r="AO9753" t="s">
        <v>8142</v>
      </c>
    </row>
    <row r="9754" spans="1:43" x14ac:dyDescent="0.35">
      <c r="A9754" t="s">
        <v>52453</v>
      </c>
      <c r="B9754" t="s">
        <v>52454</v>
      </c>
      <c r="C9754" t="s">
        <v>860</v>
      </c>
      <c r="F9754" t="s">
        <v>52455</v>
      </c>
      <c r="H9754" t="s">
        <v>52453</v>
      </c>
      <c r="J9754" t="s">
        <v>52456</v>
      </c>
      <c r="K9754" t="s">
        <v>52457</v>
      </c>
      <c r="M9754" t="s">
        <v>3751</v>
      </c>
      <c r="N9754" t="s">
        <v>65</v>
      </c>
      <c r="O9754">
        <v>80302</v>
      </c>
      <c r="P9754" t="s">
        <v>50</v>
      </c>
      <c r="U9754" s="1">
        <v>45026</v>
      </c>
      <c r="V9754" s="1">
        <v>45026</v>
      </c>
      <c r="W9754" s="1">
        <v>45026.638194444444</v>
      </c>
      <c r="X9754" s="1">
        <v>45026.638194444444</v>
      </c>
      <c r="AC9754" t="s">
        <v>53</v>
      </c>
      <c r="AD9754">
        <v>2973338909</v>
      </c>
      <c r="AE9754" s="1">
        <v>45026.637499999997</v>
      </c>
      <c r="AF9754" t="s">
        <v>52458</v>
      </c>
      <c r="AG9754" t="s">
        <v>52459</v>
      </c>
      <c r="AH9754" t="s">
        <v>51</v>
      </c>
      <c r="AJ9754" t="s">
        <v>53</v>
      </c>
      <c r="AL9754" t="s">
        <v>68</v>
      </c>
      <c r="AO9754" t="s">
        <v>5443</v>
      </c>
      <c r="AP9754" s="1">
        <v>45026.643055555556</v>
      </c>
      <c r="AQ9754" s="1">
        <v>45026.640972222223</v>
      </c>
    </row>
    <row r="9755" spans="1:43" x14ac:dyDescent="0.35">
      <c r="A9755" t="s">
        <v>52460</v>
      </c>
      <c r="B9755" t="s">
        <v>52461</v>
      </c>
      <c r="C9755" t="s">
        <v>946</v>
      </c>
      <c r="F9755" t="s">
        <v>52462</v>
      </c>
      <c r="H9755" t="s">
        <v>52460</v>
      </c>
      <c r="J9755" t="s">
        <v>52463</v>
      </c>
      <c r="K9755" t="s">
        <v>52464</v>
      </c>
      <c r="M9755" t="s">
        <v>2800</v>
      </c>
      <c r="N9755" t="s">
        <v>65</v>
      </c>
      <c r="O9755">
        <v>80603</v>
      </c>
      <c r="P9755" t="s">
        <v>50</v>
      </c>
      <c r="U9755" s="1">
        <v>45026</v>
      </c>
      <c r="V9755" s="1">
        <v>45026</v>
      </c>
      <c r="W9755" s="1">
        <v>45026.702777777777</v>
      </c>
      <c r="X9755" s="1">
        <v>45026.702777777777</v>
      </c>
      <c r="AC9755" t="s">
        <v>53</v>
      </c>
      <c r="AD9755">
        <v>2973338978</v>
      </c>
      <c r="AE9755" s="1">
        <v>45026.704861111109</v>
      </c>
      <c r="AF9755" t="s">
        <v>52465</v>
      </c>
      <c r="AG9755" t="s">
        <v>52466</v>
      </c>
      <c r="AH9755" t="s">
        <v>51</v>
      </c>
      <c r="AJ9755" t="s">
        <v>53</v>
      </c>
      <c r="AL9755" t="s">
        <v>68</v>
      </c>
      <c r="AO9755" t="s">
        <v>5443</v>
      </c>
      <c r="AP9755" s="1">
        <v>45407.408333333333</v>
      </c>
      <c r="AQ9755" s="1">
        <v>45026.720833333333</v>
      </c>
    </row>
    <row r="9756" spans="1:43" x14ac:dyDescent="0.35">
      <c r="A9756" t="s">
        <v>52467</v>
      </c>
      <c r="B9756" t="s">
        <v>52468</v>
      </c>
      <c r="C9756" t="s">
        <v>1865</v>
      </c>
      <c r="F9756" t="s">
        <v>52469</v>
      </c>
      <c r="H9756" t="s">
        <v>52467</v>
      </c>
      <c r="J9756" t="s">
        <v>52470</v>
      </c>
      <c r="N9756" t="s">
        <v>287</v>
      </c>
      <c r="O9756">
        <v>80615</v>
      </c>
      <c r="P9756" t="s">
        <v>50</v>
      </c>
      <c r="U9756" s="1">
        <v>45026</v>
      </c>
      <c r="V9756" s="1">
        <v>45026</v>
      </c>
      <c r="W9756" s="1">
        <v>45026.53125</v>
      </c>
      <c r="X9756" s="1">
        <v>45026.53125</v>
      </c>
      <c r="AC9756" t="s">
        <v>53</v>
      </c>
      <c r="AD9756">
        <v>2969514694</v>
      </c>
      <c r="AE9756" s="1">
        <v>38615.357638888891</v>
      </c>
      <c r="AG9756" t="s">
        <v>52471</v>
      </c>
      <c r="AH9756" t="s">
        <v>51</v>
      </c>
      <c r="AJ9756" t="s">
        <v>53</v>
      </c>
      <c r="AL9756" t="s">
        <v>78</v>
      </c>
      <c r="AO9756" t="s">
        <v>8142</v>
      </c>
      <c r="AP9756" s="1">
        <v>45026.550694444442</v>
      </c>
    </row>
    <row r="9757" spans="1:43" x14ac:dyDescent="0.35">
      <c r="A9757" t="s">
        <v>52472</v>
      </c>
      <c r="B9757" t="s">
        <v>52473</v>
      </c>
      <c r="C9757" t="s">
        <v>89</v>
      </c>
      <c r="F9757" t="s">
        <v>44555</v>
      </c>
      <c r="H9757" t="s">
        <v>52472</v>
      </c>
      <c r="J9757" t="s">
        <v>44556</v>
      </c>
      <c r="K9757" t="s">
        <v>52474</v>
      </c>
      <c r="M9757" t="s">
        <v>525</v>
      </c>
      <c r="N9757" t="s">
        <v>65</v>
      </c>
      <c r="O9757">
        <v>80011</v>
      </c>
      <c r="P9757" t="s">
        <v>50</v>
      </c>
      <c r="U9757" s="1">
        <v>45026</v>
      </c>
      <c r="V9757" s="1">
        <v>45026</v>
      </c>
      <c r="W9757" s="1">
        <v>45041.645833333336</v>
      </c>
      <c r="X9757" s="1">
        <v>45041.645833333336</v>
      </c>
      <c r="AC9757" t="s">
        <v>53</v>
      </c>
      <c r="AD9757">
        <v>2972145425</v>
      </c>
      <c r="AE9757" s="1">
        <v>44886.405555555553</v>
      </c>
      <c r="AF9757" t="s">
        <v>44558</v>
      </c>
      <c r="AG9757" t="s">
        <v>52475</v>
      </c>
      <c r="AH9757" t="s">
        <v>51</v>
      </c>
      <c r="AJ9757" t="s">
        <v>53</v>
      </c>
      <c r="AL9757" t="s">
        <v>68</v>
      </c>
      <c r="AO9757" t="s">
        <v>5443</v>
      </c>
      <c r="AP9757" s="1">
        <v>45026.469444444447</v>
      </c>
    </row>
    <row r="9758" spans="1:43" x14ac:dyDescent="0.35">
      <c r="A9758" t="s">
        <v>52476</v>
      </c>
      <c r="B9758" t="s">
        <v>52477</v>
      </c>
      <c r="C9758" t="s">
        <v>7816</v>
      </c>
      <c r="F9758" t="s">
        <v>52478</v>
      </c>
      <c r="H9758" t="s">
        <v>52476</v>
      </c>
      <c r="J9758" t="s">
        <v>52479</v>
      </c>
      <c r="K9758" t="s">
        <v>52480</v>
      </c>
      <c r="M9758" t="s">
        <v>52481</v>
      </c>
      <c r="N9758" t="s">
        <v>798</v>
      </c>
      <c r="O9758">
        <v>77705</v>
      </c>
      <c r="P9758" t="s">
        <v>50</v>
      </c>
      <c r="U9758" s="1">
        <v>45026</v>
      </c>
      <c r="V9758" s="1">
        <v>45026</v>
      </c>
      <c r="AC9758" t="s">
        <v>53</v>
      </c>
      <c r="AD9758">
        <v>2969522267</v>
      </c>
      <c r="AE9758" s="1">
        <v>39071.584027777775</v>
      </c>
      <c r="AG9758" t="s">
        <v>52482</v>
      </c>
      <c r="AH9758" t="s">
        <v>51</v>
      </c>
      <c r="AJ9758" t="s">
        <v>53</v>
      </c>
      <c r="AO9758" t="s">
        <v>8142</v>
      </c>
    </row>
    <row r="9759" spans="1:43" x14ac:dyDescent="0.35">
      <c r="A9759" t="s">
        <v>52483</v>
      </c>
      <c r="B9759" t="s">
        <v>37510</v>
      </c>
      <c r="C9759" t="s">
        <v>52484</v>
      </c>
      <c r="F9759" t="s">
        <v>52485</v>
      </c>
      <c r="H9759" t="s">
        <v>52486</v>
      </c>
      <c r="J9759" t="s">
        <v>30289</v>
      </c>
      <c r="K9759" t="s">
        <v>52487</v>
      </c>
      <c r="M9759" t="s">
        <v>12796</v>
      </c>
      <c r="N9759" t="s">
        <v>798</v>
      </c>
      <c r="O9759">
        <v>79745</v>
      </c>
      <c r="P9759" t="s">
        <v>50</v>
      </c>
      <c r="U9759" s="1">
        <v>45026</v>
      </c>
      <c r="V9759" s="1">
        <v>45026</v>
      </c>
      <c r="AC9759" t="s">
        <v>53</v>
      </c>
      <c r="AD9759">
        <v>2969537768</v>
      </c>
      <c r="AE9759" s="1">
        <v>39794.362500000003</v>
      </c>
      <c r="AG9759" t="s">
        <v>52488</v>
      </c>
      <c r="AH9759" t="s">
        <v>51</v>
      </c>
      <c r="AJ9759" t="s">
        <v>53</v>
      </c>
      <c r="AO9759" t="s">
        <v>8142</v>
      </c>
    </row>
    <row r="9760" spans="1:43" x14ac:dyDescent="0.35">
      <c r="A9760" t="s">
        <v>52489</v>
      </c>
      <c r="B9760" t="s">
        <v>24659</v>
      </c>
      <c r="C9760" t="s">
        <v>888</v>
      </c>
      <c r="F9760" t="s">
        <v>52490</v>
      </c>
      <c r="H9760" t="s">
        <v>52491</v>
      </c>
      <c r="I9760" t="s">
        <v>179</v>
      </c>
      <c r="J9760" t="s">
        <v>6885</v>
      </c>
      <c r="K9760" t="s">
        <v>24795</v>
      </c>
      <c r="M9760" t="s">
        <v>2800</v>
      </c>
      <c r="N9760" t="s">
        <v>65</v>
      </c>
      <c r="O9760">
        <v>80601</v>
      </c>
      <c r="P9760" t="s">
        <v>50</v>
      </c>
      <c r="U9760" s="1">
        <v>45026</v>
      </c>
      <c r="V9760" s="1">
        <v>45026</v>
      </c>
      <c r="W9760" s="1">
        <v>45026.441666666666</v>
      </c>
      <c r="X9760" s="1">
        <v>45026.441666666666</v>
      </c>
      <c r="AC9760" t="s">
        <v>53</v>
      </c>
      <c r="AD9760">
        <v>2969720013</v>
      </c>
      <c r="AE9760" s="1">
        <v>42739.461111111108</v>
      </c>
      <c r="AF9760" t="s">
        <v>6887</v>
      </c>
      <c r="AG9760" t="s">
        <v>52492</v>
      </c>
      <c r="AH9760" t="s">
        <v>51</v>
      </c>
      <c r="AJ9760" t="s">
        <v>53</v>
      </c>
      <c r="AL9760" t="s">
        <v>68</v>
      </c>
      <c r="AO9760" t="s">
        <v>5443</v>
      </c>
      <c r="AP9760" s="1">
        <v>45204.384027777778</v>
      </c>
      <c r="AQ9760" s="1">
        <v>45128.618055555555</v>
      </c>
    </row>
    <row r="9761" spans="1:43" x14ac:dyDescent="0.35">
      <c r="A9761" t="s">
        <v>10799</v>
      </c>
      <c r="B9761" t="s">
        <v>52493</v>
      </c>
      <c r="C9761" t="s">
        <v>3504</v>
      </c>
      <c r="F9761" t="s">
        <v>52494</v>
      </c>
      <c r="H9761" t="s">
        <v>10799</v>
      </c>
      <c r="J9761" t="s">
        <v>13536</v>
      </c>
      <c r="K9761" t="s">
        <v>52495</v>
      </c>
      <c r="M9761" t="s">
        <v>34620</v>
      </c>
      <c r="N9761" t="s">
        <v>253</v>
      </c>
      <c r="O9761">
        <v>87043</v>
      </c>
      <c r="P9761" t="s">
        <v>50</v>
      </c>
      <c r="U9761" s="1">
        <v>45026</v>
      </c>
      <c r="V9761" s="1">
        <v>45026</v>
      </c>
      <c r="W9761" s="1">
        <v>45041.668749999997</v>
      </c>
      <c r="X9761" s="1">
        <v>45041.668749999997</v>
      </c>
      <c r="AC9761" t="s">
        <v>53</v>
      </c>
      <c r="AD9761">
        <v>2969477259</v>
      </c>
      <c r="AE9761" s="1">
        <v>37277</v>
      </c>
      <c r="AF9761" t="s">
        <v>10802</v>
      </c>
      <c r="AG9761" t="s">
        <v>52496</v>
      </c>
      <c r="AH9761" t="s">
        <v>51</v>
      </c>
      <c r="AJ9761" t="s">
        <v>53</v>
      </c>
      <c r="AL9761" t="s">
        <v>68</v>
      </c>
      <c r="AO9761" t="s">
        <v>5443</v>
      </c>
      <c r="AP9761" s="1">
        <v>45026.44027777778</v>
      </c>
    </row>
    <row r="9762" spans="1:43" x14ac:dyDescent="0.35">
      <c r="A9762" t="s">
        <v>52497</v>
      </c>
      <c r="B9762" t="s">
        <v>6992</v>
      </c>
      <c r="C9762" t="s">
        <v>5144</v>
      </c>
      <c r="F9762" t="s">
        <v>52498</v>
      </c>
      <c r="H9762" t="s">
        <v>52497</v>
      </c>
      <c r="J9762" t="s">
        <v>52499</v>
      </c>
      <c r="K9762" t="s">
        <v>52500</v>
      </c>
      <c r="M9762" t="s">
        <v>137</v>
      </c>
      <c r="N9762" t="s">
        <v>65</v>
      </c>
      <c r="O9762">
        <v>80203</v>
      </c>
      <c r="P9762" t="s">
        <v>50</v>
      </c>
      <c r="U9762" s="1">
        <v>45026</v>
      </c>
      <c r="V9762" s="1">
        <v>45026</v>
      </c>
      <c r="AC9762" t="s">
        <v>53</v>
      </c>
      <c r="AD9762">
        <v>1000000001</v>
      </c>
      <c r="AE9762" s="1">
        <v>39973.351388888892</v>
      </c>
      <c r="AG9762" t="s">
        <v>52501</v>
      </c>
      <c r="AH9762" t="s">
        <v>51</v>
      </c>
      <c r="AJ9762" t="s">
        <v>53</v>
      </c>
      <c r="AO9762" t="s">
        <v>5443</v>
      </c>
    </row>
    <row r="9763" spans="1:43" x14ac:dyDescent="0.35">
      <c r="A9763" t="s">
        <v>52502</v>
      </c>
      <c r="B9763" t="s">
        <v>52503</v>
      </c>
      <c r="C9763" t="s">
        <v>375</v>
      </c>
      <c r="D9763" t="s">
        <v>623</v>
      </c>
      <c r="F9763" t="s">
        <v>47</v>
      </c>
      <c r="H9763" t="s">
        <v>52504</v>
      </c>
      <c r="J9763" t="s">
        <v>49</v>
      </c>
      <c r="P9763" t="s">
        <v>50</v>
      </c>
      <c r="U9763" s="1">
        <v>45026</v>
      </c>
      <c r="V9763" s="1">
        <v>45026</v>
      </c>
      <c r="W9763" s="1">
        <v>45035.692361111112</v>
      </c>
      <c r="X9763" s="1">
        <v>45035.692361111112</v>
      </c>
      <c r="AC9763" t="s">
        <v>53</v>
      </c>
      <c r="AD9763">
        <v>1000000000</v>
      </c>
      <c r="AE9763" s="1">
        <v>37295</v>
      </c>
      <c r="AG9763" t="s">
        <v>52505</v>
      </c>
      <c r="AH9763" t="s">
        <v>51</v>
      </c>
      <c r="AJ9763" t="s">
        <v>53</v>
      </c>
      <c r="AL9763" t="s">
        <v>78</v>
      </c>
      <c r="AO9763" t="s">
        <v>5443</v>
      </c>
      <c r="AP9763" s="1">
        <v>45358.54583333333</v>
      </c>
    </row>
    <row r="9764" spans="1:43" x14ac:dyDescent="0.35">
      <c r="A9764" t="s">
        <v>52506</v>
      </c>
      <c r="B9764" t="s">
        <v>37810</v>
      </c>
      <c r="C9764" t="s">
        <v>52507</v>
      </c>
      <c r="F9764" t="s">
        <v>52508</v>
      </c>
      <c r="H9764" t="s">
        <v>52506</v>
      </c>
      <c r="J9764" t="s">
        <v>52509</v>
      </c>
      <c r="K9764" t="s">
        <v>52510</v>
      </c>
      <c r="M9764" t="s">
        <v>257</v>
      </c>
      <c r="N9764" t="s">
        <v>65</v>
      </c>
      <c r="O9764">
        <v>81321</v>
      </c>
      <c r="P9764" t="s">
        <v>50</v>
      </c>
      <c r="U9764" s="1">
        <v>45026</v>
      </c>
      <c r="V9764" s="1">
        <v>45026</v>
      </c>
      <c r="AC9764" t="s">
        <v>53</v>
      </c>
      <c r="AG9764" t="s">
        <v>52511</v>
      </c>
      <c r="AH9764" t="s">
        <v>51</v>
      </c>
      <c r="AJ9764" t="s">
        <v>53</v>
      </c>
      <c r="AO9764" t="s">
        <v>5443</v>
      </c>
    </row>
    <row r="9765" spans="1:43" x14ac:dyDescent="0.35">
      <c r="A9765" t="s">
        <v>52512</v>
      </c>
      <c r="B9765" t="s">
        <v>677</v>
      </c>
      <c r="C9765" t="s">
        <v>17744</v>
      </c>
      <c r="F9765" t="s">
        <v>52513</v>
      </c>
      <c r="H9765" t="s">
        <v>52512</v>
      </c>
      <c r="J9765" t="s">
        <v>52514</v>
      </c>
      <c r="M9765" t="s">
        <v>172</v>
      </c>
      <c r="N9765" t="s">
        <v>287</v>
      </c>
      <c r="O9765">
        <v>81625</v>
      </c>
      <c r="P9765" t="s">
        <v>50</v>
      </c>
      <c r="U9765" s="1">
        <v>45026</v>
      </c>
      <c r="V9765" s="1">
        <v>45026</v>
      </c>
      <c r="W9765" s="1">
        <v>45026.843055555553</v>
      </c>
      <c r="X9765" s="1">
        <v>45026.843055555553</v>
      </c>
      <c r="AC9765" t="s">
        <v>53</v>
      </c>
      <c r="AD9765">
        <v>1000000001</v>
      </c>
      <c r="AE9765" s="1">
        <v>39973.351388888892</v>
      </c>
      <c r="AF9765" t="s">
        <v>3377</v>
      </c>
      <c r="AG9765" t="s">
        <v>52515</v>
      </c>
      <c r="AH9765" t="s">
        <v>51</v>
      </c>
      <c r="AJ9765" t="s">
        <v>53</v>
      </c>
      <c r="AL9765" t="s">
        <v>78</v>
      </c>
      <c r="AO9765" t="s">
        <v>5443</v>
      </c>
      <c r="AP9765" s="1">
        <v>45064.731944444444</v>
      </c>
      <c r="AQ9765" s="1">
        <v>45064.74722222222</v>
      </c>
    </row>
    <row r="9766" spans="1:43" x14ac:dyDescent="0.35">
      <c r="A9766" t="s">
        <v>52516</v>
      </c>
      <c r="B9766" t="s">
        <v>52517</v>
      </c>
      <c r="C9766" t="s">
        <v>702</v>
      </c>
      <c r="F9766">
        <v>18173049221</v>
      </c>
      <c r="H9766" t="s">
        <v>52516</v>
      </c>
      <c r="J9766" t="s">
        <v>52518</v>
      </c>
      <c r="K9766" t="s">
        <v>52519</v>
      </c>
      <c r="M9766" t="s">
        <v>21918</v>
      </c>
      <c r="N9766" t="s">
        <v>637</v>
      </c>
      <c r="O9766">
        <v>79770</v>
      </c>
      <c r="P9766" t="s">
        <v>50</v>
      </c>
      <c r="U9766" s="1">
        <v>45026</v>
      </c>
      <c r="V9766" s="1">
        <v>45026</v>
      </c>
      <c r="W9766" s="1">
        <v>45026.625694444447</v>
      </c>
      <c r="X9766" s="1">
        <v>45026.625694444447</v>
      </c>
      <c r="AC9766" t="s">
        <v>53</v>
      </c>
      <c r="AD9766">
        <v>1000000001</v>
      </c>
      <c r="AE9766" s="1">
        <v>39973.351388888892</v>
      </c>
      <c r="AF9766" t="s">
        <v>3377</v>
      </c>
      <c r="AG9766" t="s">
        <v>52520</v>
      </c>
      <c r="AH9766" t="s">
        <v>51</v>
      </c>
      <c r="AJ9766" t="s">
        <v>53</v>
      </c>
      <c r="AL9766" t="s">
        <v>78</v>
      </c>
      <c r="AO9766" t="s">
        <v>51552</v>
      </c>
    </row>
    <row r="9767" spans="1:43" x14ac:dyDescent="0.35">
      <c r="A9767" t="s">
        <v>52521</v>
      </c>
      <c r="B9767" t="s">
        <v>52522</v>
      </c>
      <c r="C9767" t="s">
        <v>106</v>
      </c>
      <c r="F9767">
        <v>15759885606</v>
      </c>
      <c r="H9767" t="s">
        <v>52521</v>
      </c>
      <c r="K9767">
        <v>1</v>
      </c>
      <c r="M9767" t="s">
        <v>1296</v>
      </c>
      <c r="N9767" t="s">
        <v>398</v>
      </c>
      <c r="O9767">
        <v>88220</v>
      </c>
      <c r="P9767" t="s">
        <v>50</v>
      </c>
      <c r="U9767" s="1">
        <v>45026</v>
      </c>
      <c r="V9767" s="1">
        <v>45026</v>
      </c>
      <c r="W9767" s="1">
        <v>45026.745138888888</v>
      </c>
      <c r="X9767" s="1">
        <v>45026.745138888888</v>
      </c>
      <c r="AC9767" t="s">
        <v>53</v>
      </c>
      <c r="AD9767">
        <v>1000000001</v>
      </c>
      <c r="AE9767" s="1">
        <v>39973.351388888892</v>
      </c>
      <c r="AF9767" t="s">
        <v>3377</v>
      </c>
      <c r="AG9767" t="s">
        <v>52523</v>
      </c>
      <c r="AH9767" t="s">
        <v>51</v>
      </c>
      <c r="AJ9767" t="s">
        <v>53</v>
      </c>
      <c r="AL9767" t="s">
        <v>78</v>
      </c>
      <c r="AO9767" t="s">
        <v>51552</v>
      </c>
    </row>
    <row r="9768" spans="1:43" x14ac:dyDescent="0.35">
      <c r="A9768" t="s">
        <v>52524</v>
      </c>
      <c r="B9768" t="s">
        <v>15754</v>
      </c>
      <c r="C9768" t="s">
        <v>308</v>
      </c>
      <c r="F9768">
        <v>16148675309</v>
      </c>
      <c r="H9768" t="s">
        <v>33536</v>
      </c>
      <c r="J9768" t="s">
        <v>52525</v>
      </c>
      <c r="K9768" t="s">
        <v>52526</v>
      </c>
      <c r="M9768" t="s">
        <v>3641</v>
      </c>
      <c r="N9768" t="s">
        <v>65</v>
      </c>
      <c r="O9768">
        <v>80111</v>
      </c>
      <c r="P9768" t="s">
        <v>50</v>
      </c>
      <c r="U9768" s="1">
        <v>45026</v>
      </c>
      <c r="V9768" s="1">
        <v>45026</v>
      </c>
      <c r="W9768" s="1">
        <v>45026.144444444442</v>
      </c>
      <c r="X9768" s="1">
        <v>45026.144444444442</v>
      </c>
      <c r="AC9768" t="s">
        <v>53</v>
      </c>
      <c r="AD9768">
        <v>1000000001</v>
      </c>
      <c r="AE9768" s="1">
        <v>39973.351388888892</v>
      </c>
      <c r="AF9768" t="s">
        <v>3377</v>
      </c>
      <c r="AG9768" t="s">
        <v>52527</v>
      </c>
      <c r="AH9768" t="s">
        <v>51</v>
      </c>
      <c r="AJ9768" t="s">
        <v>53</v>
      </c>
      <c r="AL9768" t="s">
        <v>78</v>
      </c>
      <c r="AO9768" t="s">
        <v>5443</v>
      </c>
      <c r="AP9768" s="1">
        <v>45422.136805555558</v>
      </c>
    </row>
    <row r="9769" spans="1:43" x14ac:dyDescent="0.35">
      <c r="A9769" t="s">
        <v>52528</v>
      </c>
      <c r="B9769" t="s">
        <v>52529</v>
      </c>
      <c r="C9769" t="s">
        <v>530</v>
      </c>
      <c r="H9769" t="s">
        <v>52530</v>
      </c>
      <c r="J9769" t="s">
        <v>10274</v>
      </c>
      <c r="P9769" t="s">
        <v>50</v>
      </c>
      <c r="U9769" s="1">
        <v>45026</v>
      </c>
      <c r="V9769" s="1">
        <v>45026</v>
      </c>
      <c r="W9769" s="1">
        <v>45027.504166666666</v>
      </c>
      <c r="X9769" s="1">
        <v>45027.504166666666</v>
      </c>
      <c r="AC9769" t="s">
        <v>53</v>
      </c>
      <c r="AD9769">
        <v>2969475309</v>
      </c>
      <c r="AE9769" s="1">
        <v>37159</v>
      </c>
      <c r="AF9769" t="s">
        <v>10030</v>
      </c>
      <c r="AG9769" t="s">
        <v>52531</v>
      </c>
      <c r="AH9769" t="s">
        <v>51</v>
      </c>
      <c r="AJ9769" t="s">
        <v>53</v>
      </c>
      <c r="AL9769" t="s">
        <v>68</v>
      </c>
      <c r="AO9769" t="s">
        <v>5443</v>
      </c>
      <c r="AP9769" s="1">
        <v>45026.731249999997</v>
      </c>
    </row>
    <row r="9770" spans="1:43" x14ac:dyDescent="0.35">
      <c r="A9770" t="s">
        <v>52532</v>
      </c>
      <c r="B9770" t="s">
        <v>52533</v>
      </c>
      <c r="C9770" t="s">
        <v>52534</v>
      </c>
      <c r="F9770" t="s">
        <v>52535</v>
      </c>
      <c r="H9770" t="s">
        <v>52532</v>
      </c>
      <c r="J9770" t="s">
        <v>52536</v>
      </c>
      <c r="K9770" t="s">
        <v>52537</v>
      </c>
      <c r="M9770" t="s">
        <v>1333</v>
      </c>
      <c r="N9770" t="s">
        <v>65</v>
      </c>
      <c r="O9770">
        <v>80112</v>
      </c>
      <c r="P9770" t="s">
        <v>50</v>
      </c>
      <c r="U9770" s="1">
        <v>45027</v>
      </c>
      <c r="V9770" s="1">
        <v>45027</v>
      </c>
      <c r="W9770" s="1">
        <v>45027.490277777775</v>
      </c>
      <c r="X9770" s="1">
        <v>45027.490277777775</v>
      </c>
      <c r="AC9770" t="s">
        <v>53</v>
      </c>
      <c r="AD9770">
        <v>2972183006</v>
      </c>
      <c r="AE9770" s="1">
        <v>44949.537499999999</v>
      </c>
      <c r="AG9770" t="s">
        <v>52538</v>
      </c>
      <c r="AH9770" t="s">
        <v>51</v>
      </c>
      <c r="AJ9770" t="s">
        <v>53</v>
      </c>
      <c r="AL9770" t="s">
        <v>68</v>
      </c>
      <c r="AO9770" t="s">
        <v>5443</v>
      </c>
      <c r="AP9770" s="1">
        <v>45029.440972222219</v>
      </c>
      <c r="AQ9770" s="1">
        <v>45029.449305555558</v>
      </c>
    </row>
    <row r="9771" spans="1:43" x14ac:dyDescent="0.35">
      <c r="A9771" t="s">
        <v>52539</v>
      </c>
      <c r="B9771" t="s">
        <v>793</v>
      </c>
      <c r="C9771" t="s">
        <v>5327</v>
      </c>
      <c r="F9771" t="s">
        <v>52540</v>
      </c>
      <c r="H9771" t="s">
        <v>52541</v>
      </c>
      <c r="J9771" t="s">
        <v>52542</v>
      </c>
      <c r="K9771" t="s">
        <v>52543</v>
      </c>
      <c r="M9771" t="s">
        <v>545</v>
      </c>
      <c r="N9771" t="s">
        <v>253</v>
      </c>
      <c r="O9771">
        <v>88012</v>
      </c>
      <c r="P9771" t="s">
        <v>50</v>
      </c>
      <c r="U9771" s="1">
        <v>45027</v>
      </c>
      <c r="V9771" s="1">
        <v>45027</v>
      </c>
      <c r="W9771" s="1">
        <v>45027.518055555556</v>
      </c>
      <c r="X9771" s="1">
        <v>45027.518055555556</v>
      </c>
      <c r="AC9771" t="s">
        <v>51</v>
      </c>
      <c r="AD9771">
        <v>2969924407</v>
      </c>
      <c r="AE9771" s="1">
        <v>43780.410416666666</v>
      </c>
      <c r="AF9771" t="s">
        <v>52544</v>
      </c>
      <c r="AG9771" t="s">
        <v>52545</v>
      </c>
      <c r="AH9771" t="s">
        <v>51</v>
      </c>
      <c r="AJ9771" t="s">
        <v>53</v>
      </c>
      <c r="AL9771" t="s">
        <v>68</v>
      </c>
      <c r="AO9771" t="s">
        <v>5443</v>
      </c>
      <c r="AP9771" s="1">
        <v>45027.531944444447</v>
      </c>
      <c r="AQ9771" s="1">
        <v>45027.521527777775</v>
      </c>
    </row>
    <row r="9772" spans="1:43" x14ac:dyDescent="0.35">
      <c r="A9772" t="s">
        <v>52546</v>
      </c>
      <c r="B9772" t="s">
        <v>52547</v>
      </c>
      <c r="C9772" t="s">
        <v>4162</v>
      </c>
      <c r="F9772" t="s">
        <v>52548</v>
      </c>
      <c r="H9772" t="s">
        <v>52549</v>
      </c>
      <c r="J9772" t="s">
        <v>52550</v>
      </c>
      <c r="K9772" t="s">
        <v>52551</v>
      </c>
      <c r="M9772" t="s">
        <v>52552</v>
      </c>
      <c r="N9772" t="s">
        <v>65</v>
      </c>
      <c r="O9772">
        <v>80823</v>
      </c>
      <c r="P9772" t="s">
        <v>50</v>
      </c>
      <c r="U9772" s="1">
        <v>45027</v>
      </c>
      <c r="V9772" s="1">
        <v>45027</v>
      </c>
      <c r="W9772" s="1">
        <v>45027.012499999997</v>
      </c>
      <c r="X9772" s="1">
        <v>45027.012499999997</v>
      </c>
      <c r="AC9772" t="s">
        <v>53</v>
      </c>
      <c r="AD9772">
        <v>2973379519</v>
      </c>
      <c r="AE9772" s="1">
        <v>45050.450694444444</v>
      </c>
      <c r="AF9772" t="s">
        <v>52553</v>
      </c>
      <c r="AG9772" t="s">
        <v>52554</v>
      </c>
      <c r="AH9772" t="s">
        <v>51</v>
      </c>
      <c r="AJ9772" t="s">
        <v>53</v>
      </c>
      <c r="AL9772" t="s">
        <v>68</v>
      </c>
      <c r="AO9772" t="s">
        <v>5443</v>
      </c>
      <c r="AP9772" s="1">
        <v>45114.665277777778</v>
      </c>
      <c r="AQ9772" s="1">
        <v>45056.572916666664</v>
      </c>
    </row>
    <row r="9773" spans="1:43" x14ac:dyDescent="0.35">
      <c r="A9773" t="s">
        <v>52555</v>
      </c>
      <c r="B9773" t="s">
        <v>80</v>
      </c>
      <c r="C9773" t="s">
        <v>3834</v>
      </c>
      <c r="F9773" t="s">
        <v>52556</v>
      </c>
      <c r="H9773" t="s">
        <v>52557</v>
      </c>
      <c r="J9773" t="s">
        <v>7142</v>
      </c>
      <c r="N9773" t="s">
        <v>398</v>
      </c>
      <c r="O9773">
        <v>88220</v>
      </c>
      <c r="P9773" t="s">
        <v>50</v>
      </c>
      <c r="U9773" s="1">
        <v>45027</v>
      </c>
      <c r="V9773" s="1">
        <v>45027</v>
      </c>
      <c r="W9773" s="1">
        <v>45027.638888888891</v>
      </c>
      <c r="X9773" s="1">
        <v>45027.638888888891</v>
      </c>
      <c r="AC9773" t="s">
        <v>53</v>
      </c>
      <c r="AD9773">
        <v>2969584761</v>
      </c>
      <c r="AE9773" s="1">
        <v>41288.714583333334</v>
      </c>
      <c r="AF9773" t="s">
        <v>7145</v>
      </c>
      <c r="AG9773" t="s">
        <v>52558</v>
      </c>
      <c r="AH9773" t="s">
        <v>51</v>
      </c>
      <c r="AJ9773" t="s">
        <v>53</v>
      </c>
      <c r="AL9773" t="s">
        <v>68</v>
      </c>
      <c r="AO9773" t="s">
        <v>8142</v>
      </c>
      <c r="AP9773" s="1">
        <v>45074.789583333331</v>
      </c>
    </row>
    <row r="9774" spans="1:43" x14ac:dyDescent="0.35">
      <c r="A9774" t="s">
        <v>52559</v>
      </c>
      <c r="B9774" t="s">
        <v>52560</v>
      </c>
      <c r="C9774" t="s">
        <v>10526</v>
      </c>
      <c r="F9774" t="s">
        <v>52561</v>
      </c>
      <c r="H9774" t="s">
        <v>52562</v>
      </c>
      <c r="J9774" t="s">
        <v>52563</v>
      </c>
      <c r="K9774" t="s">
        <v>52564</v>
      </c>
      <c r="M9774" t="s">
        <v>137</v>
      </c>
      <c r="N9774" t="s">
        <v>65</v>
      </c>
      <c r="O9774">
        <v>80236</v>
      </c>
      <c r="P9774" t="s">
        <v>50</v>
      </c>
      <c r="U9774" s="1">
        <v>45027</v>
      </c>
      <c r="V9774" s="1">
        <v>45027</v>
      </c>
      <c r="W9774" s="1">
        <v>45027.7</v>
      </c>
      <c r="X9774" s="1">
        <v>45027.7</v>
      </c>
      <c r="AC9774" t="s">
        <v>53</v>
      </c>
      <c r="AD9774">
        <v>2969475666</v>
      </c>
      <c r="AE9774" s="1">
        <v>37176</v>
      </c>
      <c r="AF9774" t="s">
        <v>52565</v>
      </c>
      <c r="AG9774" t="s">
        <v>52566</v>
      </c>
      <c r="AH9774" t="s">
        <v>51</v>
      </c>
      <c r="AJ9774" t="s">
        <v>53</v>
      </c>
      <c r="AL9774" t="s">
        <v>68</v>
      </c>
      <c r="AO9774" t="s">
        <v>5443</v>
      </c>
      <c r="AP9774" s="1">
        <v>45028.570138888892</v>
      </c>
    </row>
    <row r="9775" spans="1:43" x14ac:dyDescent="0.35">
      <c r="A9775" t="s">
        <v>52567</v>
      </c>
      <c r="B9775" t="s">
        <v>52568</v>
      </c>
      <c r="C9775" t="s">
        <v>52569</v>
      </c>
      <c r="F9775" t="s">
        <v>52570</v>
      </c>
      <c r="H9775" t="s">
        <v>52571</v>
      </c>
      <c r="J9775" t="s">
        <v>491</v>
      </c>
      <c r="P9775" t="s">
        <v>50</v>
      </c>
      <c r="U9775" s="1">
        <v>45027</v>
      </c>
      <c r="V9775" s="1">
        <v>45027</v>
      </c>
      <c r="AC9775" t="s">
        <v>53</v>
      </c>
      <c r="AD9775">
        <v>2969472760</v>
      </c>
      <c r="AE9775" s="1">
        <v>36916.71597222222</v>
      </c>
      <c r="AG9775" t="s">
        <v>52572</v>
      </c>
      <c r="AH9775" t="s">
        <v>51</v>
      </c>
      <c r="AJ9775" t="s">
        <v>53</v>
      </c>
      <c r="AO9775" t="s">
        <v>8142</v>
      </c>
    </row>
    <row r="9776" spans="1:43" x14ac:dyDescent="0.35">
      <c r="A9776" t="s">
        <v>52573</v>
      </c>
      <c r="B9776" t="s">
        <v>52574</v>
      </c>
      <c r="C9776" t="s">
        <v>2157</v>
      </c>
      <c r="F9776" t="s">
        <v>52575</v>
      </c>
      <c r="H9776" t="s">
        <v>52573</v>
      </c>
      <c r="J9776" t="s">
        <v>27551</v>
      </c>
      <c r="K9776" t="s">
        <v>17845</v>
      </c>
      <c r="M9776" t="s">
        <v>3641</v>
      </c>
      <c r="N9776" t="s">
        <v>65</v>
      </c>
      <c r="O9776">
        <v>80112</v>
      </c>
      <c r="P9776" t="s">
        <v>50</v>
      </c>
      <c r="U9776" s="1">
        <v>45027</v>
      </c>
      <c r="V9776" s="1">
        <v>45027</v>
      </c>
      <c r="W9776" s="1">
        <v>45027.537499999999</v>
      </c>
      <c r="X9776" s="1">
        <v>45027.537499999999</v>
      </c>
      <c r="AC9776" t="s">
        <v>51</v>
      </c>
      <c r="AD9776">
        <v>2969475411</v>
      </c>
      <c r="AE9776" s="1">
        <v>37166.661111111112</v>
      </c>
      <c r="AF9776" t="s">
        <v>1844</v>
      </c>
      <c r="AG9776" t="s">
        <v>52576</v>
      </c>
      <c r="AH9776" t="s">
        <v>51</v>
      </c>
      <c r="AJ9776" t="s">
        <v>53</v>
      </c>
      <c r="AL9776" t="s">
        <v>68</v>
      </c>
      <c r="AO9776" t="s">
        <v>5443</v>
      </c>
      <c r="AP9776" s="1">
        <v>45160.377083333333</v>
      </c>
      <c r="AQ9776" s="1">
        <v>45160.379861111112</v>
      </c>
    </row>
    <row r="9777" spans="1:43" x14ac:dyDescent="0.35">
      <c r="A9777" t="s">
        <v>52577</v>
      </c>
      <c r="B9777" t="s">
        <v>52578</v>
      </c>
      <c r="C9777" t="s">
        <v>1429</v>
      </c>
      <c r="F9777" t="s">
        <v>52579</v>
      </c>
      <c r="H9777" t="s">
        <v>52577</v>
      </c>
      <c r="J9777" t="s">
        <v>52580</v>
      </c>
      <c r="K9777" t="s">
        <v>52581</v>
      </c>
      <c r="M9777" t="s">
        <v>2685</v>
      </c>
      <c r="N9777" t="s">
        <v>65</v>
      </c>
      <c r="O9777">
        <v>81140</v>
      </c>
      <c r="P9777" t="s">
        <v>50</v>
      </c>
      <c r="U9777" s="1">
        <v>45027</v>
      </c>
      <c r="V9777" s="1">
        <v>45027</v>
      </c>
      <c r="W9777" s="1">
        <v>45027.570833333331</v>
      </c>
      <c r="X9777" s="1">
        <v>45027.570833333331</v>
      </c>
      <c r="AC9777" t="s">
        <v>53</v>
      </c>
      <c r="AD9777">
        <v>2969644672</v>
      </c>
      <c r="AE9777" s="1">
        <v>41877.36041666667</v>
      </c>
      <c r="AG9777" t="s">
        <v>52582</v>
      </c>
      <c r="AH9777" t="s">
        <v>51</v>
      </c>
      <c r="AJ9777" t="s">
        <v>53</v>
      </c>
      <c r="AL9777" t="s">
        <v>78</v>
      </c>
      <c r="AO9777" t="s">
        <v>5443</v>
      </c>
      <c r="AP9777" s="1">
        <v>45470.554166666669</v>
      </c>
    </row>
    <row r="9778" spans="1:43" x14ac:dyDescent="0.35">
      <c r="A9778" t="s">
        <v>52583</v>
      </c>
      <c r="B9778" t="s">
        <v>10285</v>
      </c>
      <c r="C9778" t="s">
        <v>1452</v>
      </c>
      <c r="F9778" t="s">
        <v>52584</v>
      </c>
      <c r="H9778" t="s">
        <v>52585</v>
      </c>
      <c r="J9778" t="s">
        <v>52586</v>
      </c>
      <c r="K9778" t="s">
        <v>52587</v>
      </c>
      <c r="M9778" t="s">
        <v>648</v>
      </c>
      <c r="N9778" t="s">
        <v>213</v>
      </c>
      <c r="O9778">
        <v>80435</v>
      </c>
      <c r="P9778" t="s">
        <v>50</v>
      </c>
      <c r="U9778" s="1">
        <v>45027</v>
      </c>
      <c r="V9778" s="1">
        <v>45027</v>
      </c>
      <c r="W9778" s="1">
        <v>45027.69027777778</v>
      </c>
      <c r="X9778" s="1">
        <v>45027.69027777778</v>
      </c>
      <c r="AC9778" t="s">
        <v>53</v>
      </c>
      <c r="AD9778">
        <v>2969790491</v>
      </c>
      <c r="AE9778" s="1">
        <v>43202.726388888892</v>
      </c>
      <c r="AF9778" t="s">
        <v>52588</v>
      </c>
      <c r="AG9778" t="s">
        <v>52589</v>
      </c>
      <c r="AH9778" t="s">
        <v>51</v>
      </c>
      <c r="AJ9778" t="s">
        <v>53</v>
      </c>
      <c r="AL9778" t="s">
        <v>68</v>
      </c>
      <c r="AO9778" t="s">
        <v>5443</v>
      </c>
      <c r="AP9778" s="1">
        <v>45399.368750000001</v>
      </c>
      <c r="AQ9778" s="1">
        <v>45028.369444444441</v>
      </c>
    </row>
    <row r="9779" spans="1:43" x14ac:dyDescent="0.35">
      <c r="A9779" t="s">
        <v>52590</v>
      </c>
      <c r="B9779" t="s">
        <v>52591</v>
      </c>
      <c r="C9779" t="s">
        <v>1429</v>
      </c>
      <c r="F9779" t="s">
        <v>52592</v>
      </c>
      <c r="H9779" t="s">
        <v>52590</v>
      </c>
      <c r="J9779" t="s">
        <v>13536</v>
      </c>
      <c r="M9779" t="s">
        <v>20408</v>
      </c>
      <c r="N9779" t="s">
        <v>13537</v>
      </c>
      <c r="O9779">
        <v>58601</v>
      </c>
      <c r="P9779" t="s">
        <v>50</v>
      </c>
      <c r="U9779" s="1">
        <v>45027</v>
      </c>
      <c r="V9779" s="1">
        <v>45027</v>
      </c>
      <c r="AC9779" t="s">
        <v>53</v>
      </c>
      <c r="AD9779">
        <v>2969477259</v>
      </c>
      <c r="AE9779" s="1">
        <v>37277</v>
      </c>
      <c r="AG9779" t="s">
        <v>52593</v>
      </c>
      <c r="AH9779" t="s">
        <v>51</v>
      </c>
      <c r="AJ9779" t="s">
        <v>53</v>
      </c>
      <c r="AO9779" t="s">
        <v>8142</v>
      </c>
    </row>
    <row r="9780" spans="1:43" x14ac:dyDescent="0.35">
      <c r="A9780" t="s">
        <v>14254</v>
      </c>
      <c r="B9780" t="s">
        <v>14252</v>
      </c>
      <c r="C9780" t="s">
        <v>613</v>
      </c>
      <c r="F9780" t="s">
        <v>52594</v>
      </c>
      <c r="H9780" t="s">
        <v>14254</v>
      </c>
      <c r="J9780" t="s">
        <v>52595</v>
      </c>
      <c r="K9780" t="s">
        <v>14256</v>
      </c>
      <c r="M9780" t="s">
        <v>14257</v>
      </c>
      <c r="N9780" t="s">
        <v>253</v>
      </c>
      <c r="O9780">
        <v>88352</v>
      </c>
      <c r="P9780" t="s">
        <v>50</v>
      </c>
      <c r="U9780" s="1">
        <v>45027</v>
      </c>
      <c r="V9780" s="1">
        <v>45027</v>
      </c>
      <c r="W9780" s="1">
        <v>45027.49722222222</v>
      </c>
      <c r="X9780" s="1">
        <v>45027.49722222222</v>
      </c>
      <c r="AC9780" t="s">
        <v>51</v>
      </c>
      <c r="AD9780">
        <v>2973634808</v>
      </c>
      <c r="AE9780" s="1">
        <v>45166.511111111111</v>
      </c>
      <c r="AF9780" t="s">
        <v>52596</v>
      </c>
      <c r="AG9780" t="s">
        <v>52597</v>
      </c>
      <c r="AH9780" t="s">
        <v>51</v>
      </c>
      <c r="AJ9780" t="s">
        <v>53</v>
      </c>
      <c r="AL9780" t="s">
        <v>68</v>
      </c>
      <c r="AO9780" t="s">
        <v>5443</v>
      </c>
      <c r="AP9780" s="1">
        <v>45029.449305555558</v>
      </c>
    </row>
    <row r="9781" spans="1:43" x14ac:dyDescent="0.35">
      <c r="A9781" t="s">
        <v>52598</v>
      </c>
      <c r="B9781" t="s">
        <v>52599</v>
      </c>
      <c r="C9781" t="s">
        <v>23054</v>
      </c>
      <c r="F9781" t="s">
        <v>52600</v>
      </c>
      <c r="H9781" t="s">
        <v>52598</v>
      </c>
      <c r="J9781" t="s">
        <v>52601</v>
      </c>
      <c r="M9781" t="s">
        <v>52259</v>
      </c>
      <c r="N9781" t="s">
        <v>637</v>
      </c>
      <c r="O9781">
        <v>79924</v>
      </c>
      <c r="P9781" t="s">
        <v>50</v>
      </c>
      <c r="U9781" s="1">
        <v>45027</v>
      </c>
      <c r="V9781" s="1">
        <v>45027</v>
      </c>
      <c r="W9781" s="1">
        <v>45027.606249999997</v>
      </c>
      <c r="X9781" s="1">
        <v>45027.606249999997</v>
      </c>
      <c r="AC9781" t="s">
        <v>53</v>
      </c>
      <c r="AD9781">
        <v>2970015048</v>
      </c>
      <c r="AE9781" s="1">
        <v>44117.45208333333</v>
      </c>
      <c r="AF9781" t="s">
        <v>52602</v>
      </c>
      <c r="AG9781" t="s">
        <v>52603</v>
      </c>
      <c r="AH9781" t="s">
        <v>51</v>
      </c>
      <c r="AJ9781" t="s">
        <v>53</v>
      </c>
      <c r="AL9781" t="s">
        <v>68</v>
      </c>
      <c r="AO9781" t="s">
        <v>5443</v>
      </c>
    </row>
    <row r="9782" spans="1:43" x14ac:dyDescent="0.35">
      <c r="A9782">
        <v>340978</v>
      </c>
      <c r="B9782" t="s">
        <v>52604</v>
      </c>
      <c r="C9782" t="s">
        <v>28488</v>
      </c>
      <c r="F9782" t="s">
        <v>41747</v>
      </c>
      <c r="H9782" t="s">
        <v>41759</v>
      </c>
      <c r="J9782" t="s">
        <v>18584</v>
      </c>
      <c r="N9782" t="s">
        <v>287</v>
      </c>
      <c r="O9782">
        <v>80018</v>
      </c>
      <c r="P9782" t="s">
        <v>50</v>
      </c>
      <c r="U9782" s="1">
        <v>45027</v>
      </c>
      <c r="V9782" s="1">
        <v>45027</v>
      </c>
      <c r="W9782" s="1">
        <v>45027.697222222225</v>
      </c>
      <c r="X9782" s="1">
        <v>45027.697222222225</v>
      </c>
      <c r="AC9782" t="s">
        <v>53</v>
      </c>
      <c r="AD9782">
        <v>2969543968</v>
      </c>
      <c r="AE9782" s="1">
        <v>40032.470138888886</v>
      </c>
      <c r="AG9782" t="s">
        <v>52605</v>
      </c>
      <c r="AH9782" t="s">
        <v>51</v>
      </c>
      <c r="AJ9782" t="s">
        <v>53</v>
      </c>
      <c r="AL9782" t="s">
        <v>78</v>
      </c>
      <c r="AO9782" t="s">
        <v>8142</v>
      </c>
      <c r="AP9782" s="1">
        <v>45033.722222222219</v>
      </c>
    </row>
    <row r="9783" spans="1:43" x14ac:dyDescent="0.35">
      <c r="A9783">
        <v>358502</v>
      </c>
      <c r="B9783" t="s">
        <v>3829</v>
      </c>
      <c r="C9783" t="s">
        <v>10482</v>
      </c>
      <c r="F9783" t="s">
        <v>41747</v>
      </c>
      <c r="H9783" t="s">
        <v>41759</v>
      </c>
      <c r="J9783" t="s">
        <v>18584</v>
      </c>
      <c r="N9783" t="s">
        <v>287</v>
      </c>
      <c r="O9783">
        <v>80018</v>
      </c>
      <c r="P9783" t="s">
        <v>50</v>
      </c>
      <c r="U9783" s="1">
        <v>45027</v>
      </c>
      <c r="V9783" s="1">
        <v>45027</v>
      </c>
      <c r="W9783" s="1">
        <v>45027.694444444445</v>
      </c>
      <c r="X9783" s="1">
        <v>45027.694444444445</v>
      </c>
      <c r="AC9783" t="s">
        <v>53</v>
      </c>
      <c r="AD9783">
        <v>2969543968</v>
      </c>
      <c r="AE9783" s="1">
        <v>40032.470138888886</v>
      </c>
      <c r="AG9783" t="s">
        <v>52606</v>
      </c>
      <c r="AH9783" t="s">
        <v>51</v>
      </c>
      <c r="AJ9783" t="s">
        <v>53</v>
      </c>
      <c r="AL9783" t="s">
        <v>78</v>
      </c>
      <c r="AO9783" t="s">
        <v>8142</v>
      </c>
    </row>
    <row r="9784" spans="1:43" x14ac:dyDescent="0.35">
      <c r="A9784" t="s">
        <v>52607</v>
      </c>
      <c r="B9784" t="s">
        <v>52608</v>
      </c>
      <c r="C9784" t="s">
        <v>52609</v>
      </c>
      <c r="F9784" t="s">
        <v>52610</v>
      </c>
      <c r="H9784" t="s">
        <v>52607</v>
      </c>
      <c r="J9784" t="s">
        <v>52611</v>
      </c>
      <c r="K9784" t="s">
        <v>52612</v>
      </c>
      <c r="M9784" t="s">
        <v>29989</v>
      </c>
      <c r="N9784" t="s">
        <v>798</v>
      </c>
      <c r="O9784">
        <v>79835</v>
      </c>
      <c r="P9784" t="s">
        <v>50</v>
      </c>
      <c r="U9784" s="1">
        <v>45027</v>
      </c>
      <c r="V9784" s="1">
        <v>45027</v>
      </c>
      <c r="W9784" s="1">
        <v>45027.520833333336</v>
      </c>
      <c r="X9784" s="1">
        <v>45027.520833333336</v>
      </c>
      <c r="AC9784" t="s">
        <v>51</v>
      </c>
      <c r="AD9784">
        <v>2969691576</v>
      </c>
      <c r="AE9784" s="1">
        <v>42394.299305555556</v>
      </c>
      <c r="AF9784" t="s">
        <v>22917</v>
      </c>
      <c r="AG9784" t="s">
        <v>52613</v>
      </c>
      <c r="AH9784" t="s">
        <v>51</v>
      </c>
      <c r="AJ9784" t="s">
        <v>53</v>
      </c>
      <c r="AL9784" t="s">
        <v>68</v>
      </c>
      <c r="AO9784" t="s">
        <v>5443</v>
      </c>
      <c r="AP9784" s="1">
        <v>45029.405555555553</v>
      </c>
      <c r="AQ9784" s="1">
        <v>45029.396527777775</v>
      </c>
    </row>
    <row r="9785" spans="1:43" x14ac:dyDescent="0.35">
      <c r="A9785" t="s">
        <v>52614</v>
      </c>
      <c r="B9785" t="s">
        <v>21241</v>
      </c>
      <c r="C9785" t="s">
        <v>52615</v>
      </c>
      <c r="F9785" t="s">
        <v>52616</v>
      </c>
      <c r="H9785" t="s">
        <v>52614</v>
      </c>
      <c r="J9785" t="s">
        <v>52617</v>
      </c>
      <c r="K9785" t="s">
        <v>52618</v>
      </c>
      <c r="L9785" t="s">
        <v>52619</v>
      </c>
      <c r="M9785" t="s">
        <v>52620</v>
      </c>
      <c r="N9785" t="s">
        <v>9622</v>
      </c>
      <c r="O9785">
        <v>2000002</v>
      </c>
      <c r="P9785" t="s">
        <v>65</v>
      </c>
      <c r="U9785" s="1">
        <v>45027</v>
      </c>
      <c r="V9785" s="1">
        <v>45027</v>
      </c>
      <c r="W9785" s="1">
        <v>45027.498611111114</v>
      </c>
      <c r="X9785" s="1">
        <v>45027.498611111114</v>
      </c>
      <c r="AC9785" t="s">
        <v>53</v>
      </c>
      <c r="AD9785">
        <v>1000000001</v>
      </c>
      <c r="AE9785" s="1">
        <v>39973.351388888892</v>
      </c>
      <c r="AF9785" t="s">
        <v>3377</v>
      </c>
      <c r="AG9785" t="s">
        <v>52621</v>
      </c>
      <c r="AH9785" t="s">
        <v>51</v>
      </c>
      <c r="AJ9785" t="s">
        <v>53</v>
      </c>
      <c r="AL9785" t="s">
        <v>78</v>
      </c>
      <c r="AO9785" t="s">
        <v>51552</v>
      </c>
    </row>
    <row r="9786" spans="1:43" x14ac:dyDescent="0.35">
      <c r="A9786" t="s">
        <v>52622</v>
      </c>
      <c r="B9786" t="s">
        <v>52623</v>
      </c>
      <c r="C9786" t="s">
        <v>5143</v>
      </c>
      <c r="H9786" t="s">
        <v>52622</v>
      </c>
      <c r="J9786" t="s">
        <v>52624</v>
      </c>
      <c r="K9786" t="s">
        <v>52625</v>
      </c>
      <c r="M9786" t="s">
        <v>21918</v>
      </c>
      <c r="N9786" t="s">
        <v>637</v>
      </c>
      <c r="O9786">
        <v>79770</v>
      </c>
      <c r="P9786" t="s">
        <v>50</v>
      </c>
      <c r="U9786" s="1">
        <v>45027</v>
      </c>
      <c r="V9786" s="1">
        <v>45027</v>
      </c>
      <c r="W9786" s="1">
        <v>45027.368055555555</v>
      </c>
      <c r="X9786" s="1">
        <v>45027.368055555555</v>
      </c>
      <c r="AC9786" t="s">
        <v>53</v>
      </c>
      <c r="AD9786">
        <v>1000000001</v>
      </c>
      <c r="AE9786" s="1">
        <v>39973.351388888892</v>
      </c>
      <c r="AF9786" t="s">
        <v>3377</v>
      </c>
      <c r="AG9786" t="s">
        <v>52626</v>
      </c>
      <c r="AH9786" t="s">
        <v>51</v>
      </c>
      <c r="AJ9786" t="s">
        <v>53</v>
      </c>
      <c r="AL9786" t="s">
        <v>78</v>
      </c>
      <c r="AO9786" t="s">
        <v>51552</v>
      </c>
    </row>
    <row r="9787" spans="1:43" x14ac:dyDescent="0.35">
      <c r="A9787">
        <v>350149</v>
      </c>
      <c r="B9787" t="s">
        <v>52627</v>
      </c>
      <c r="C9787" t="s">
        <v>44924</v>
      </c>
      <c r="F9787" t="s">
        <v>41747</v>
      </c>
      <c r="H9787" t="s">
        <v>41759</v>
      </c>
      <c r="J9787" t="s">
        <v>18584</v>
      </c>
      <c r="N9787" t="s">
        <v>287</v>
      </c>
      <c r="O9787">
        <v>80018</v>
      </c>
      <c r="P9787" t="s">
        <v>50</v>
      </c>
      <c r="U9787" s="1">
        <v>45027</v>
      </c>
      <c r="V9787" s="1">
        <v>45027</v>
      </c>
      <c r="W9787" s="1">
        <v>45027.70208333333</v>
      </c>
      <c r="X9787" s="1">
        <v>45027.70208333333</v>
      </c>
      <c r="AC9787" t="s">
        <v>53</v>
      </c>
      <c r="AD9787">
        <v>2969543968</v>
      </c>
      <c r="AE9787" s="1">
        <v>40032.470138888886</v>
      </c>
      <c r="AG9787" t="s">
        <v>52628</v>
      </c>
      <c r="AH9787" t="s">
        <v>51</v>
      </c>
      <c r="AJ9787" t="s">
        <v>53</v>
      </c>
      <c r="AL9787" t="s">
        <v>78</v>
      </c>
      <c r="AO9787" t="s">
        <v>8142</v>
      </c>
    </row>
    <row r="9788" spans="1:43" x14ac:dyDescent="0.35">
      <c r="A9788" t="s">
        <v>52629</v>
      </c>
      <c r="B9788" t="s">
        <v>3348</v>
      </c>
      <c r="C9788" t="s">
        <v>17085</v>
      </c>
      <c r="D9788" t="s">
        <v>1648</v>
      </c>
      <c r="H9788" t="s">
        <v>52630</v>
      </c>
      <c r="I9788" t="s">
        <v>61</v>
      </c>
      <c r="J9788" t="s">
        <v>9587</v>
      </c>
      <c r="P9788" t="s">
        <v>50</v>
      </c>
      <c r="U9788" s="1">
        <v>45027</v>
      </c>
      <c r="V9788" s="1">
        <v>45027</v>
      </c>
      <c r="AC9788" t="s">
        <v>53</v>
      </c>
      <c r="AD9788">
        <v>2969475309</v>
      </c>
      <c r="AE9788" s="1">
        <v>37159</v>
      </c>
      <c r="AG9788" t="s">
        <v>52631</v>
      </c>
      <c r="AH9788" t="s">
        <v>51</v>
      </c>
      <c r="AJ9788" t="s">
        <v>53</v>
      </c>
      <c r="AO9788" t="s">
        <v>8142</v>
      </c>
    </row>
    <row r="9789" spans="1:43" x14ac:dyDescent="0.35">
      <c r="A9789" t="s">
        <v>52632</v>
      </c>
      <c r="B9789" t="s">
        <v>25020</v>
      </c>
      <c r="C9789" t="s">
        <v>52633</v>
      </c>
      <c r="H9789" t="s">
        <v>52632</v>
      </c>
      <c r="J9789" t="s">
        <v>52634</v>
      </c>
      <c r="K9789" t="s">
        <v>52635</v>
      </c>
      <c r="M9789" t="s">
        <v>753</v>
      </c>
      <c r="N9789" t="s">
        <v>264</v>
      </c>
      <c r="O9789">
        <v>79902</v>
      </c>
      <c r="P9789" t="s">
        <v>50</v>
      </c>
      <c r="U9789" s="1">
        <v>45028</v>
      </c>
      <c r="V9789" s="1">
        <v>45028</v>
      </c>
      <c r="W9789" s="1">
        <v>45028.652777777781</v>
      </c>
      <c r="X9789" s="1">
        <v>45028.652777777781</v>
      </c>
      <c r="AC9789" t="s">
        <v>51</v>
      </c>
      <c r="AD9789">
        <v>2972174668</v>
      </c>
      <c r="AE9789" s="1">
        <v>44943.629166666666</v>
      </c>
      <c r="AF9789" t="s">
        <v>52636</v>
      </c>
      <c r="AG9789" t="s">
        <v>52637</v>
      </c>
      <c r="AH9789" t="s">
        <v>51</v>
      </c>
      <c r="AJ9789" t="s">
        <v>53</v>
      </c>
      <c r="AL9789" t="s">
        <v>68</v>
      </c>
      <c r="AO9789" t="s">
        <v>5443</v>
      </c>
      <c r="AP9789" s="1">
        <v>45449.46875</v>
      </c>
      <c r="AQ9789" s="1">
        <v>45449.442361111112</v>
      </c>
    </row>
    <row r="9790" spans="1:43" x14ac:dyDescent="0.35">
      <c r="A9790" t="s">
        <v>52638</v>
      </c>
      <c r="B9790" t="s">
        <v>1440</v>
      </c>
      <c r="C9790" t="s">
        <v>952</v>
      </c>
      <c r="F9790" t="s">
        <v>52639</v>
      </c>
      <c r="H9790" t="s">
        <v>52640</v>
      </c>
      <c r="J9790" t="s">
        <v>51674</v>
      </c>
      <c r="K9790" t="s">
        <v>52641</v>
      </c>
      <c r="L9790" t="s">
        <v>52642</v>
      </c>
      <c r="M9790" t="s">
        <v>52643</v>
      </c>
      <c r="N9790" t="s">
        <v>2123</v>
      </c>
      <c r="O9790" t="s">
        <v>52644</v>
      </c>
      <c r="P9790" t="s">
        <v>50</v>
      </c>
      <c r="U9790" s="1">
        <v>45028</v>
      </c>
      <c r="V9790" s="1">
        <v>45028</v>
      </c>
      <c r="AC9790" t="s">
        <v>53</v>
      </c>
      <c r="AD9790">
        <v>2969507628</v>
      </c>
      <c r="AE9790" s="1">
        <v>38204.392361111109</v>
      </c>
      <c r="AG9790" t="s">
        <v>52645</v>
      </c>
      <c r="AH9790" t="s">
        <v>51</v>
      </c>
      <c r="AJ9790" t="s">
        <v>53</v>
      </c>
      <c r="AO9790" t="s">
        <v>8142</v>
      </c>
    </row>
    <row r="9791" spans="1:43" x14ac:dyDescent="0.35">
      <c r="A9791" t="s">
        <v>52646</v>
      </c>
      <c r="B9791" t="s">
        <v>35141</v>
      </c>
      <c r="C9791" t="s">
        <v>1145</v>
      </c>
      <c r="F9791">
        <v>19517519943</v>
      </c>
      <c r="H9791" t="s">
        <v>52647</v>
      </c>
      <c r="J9791" t="s">
        <v>8730</v>
      </c>
      <c r="K9791" t="s">
        <v>2121</v>
      </c>
      <c r="M9791" t="s">
        <v>2122</v>
      </c>
      <c r="N9791" t="s">
        <v>2123</v>
      </c>
      <c r="O9791">
        <v>55306</v>
      </c>
      <c r="P9791" t="s">
        <v>50</v>
      </c>
      <c r="U9791" s="1">
        <v>45028</v>
      </c>
      <c r="V9791" s="1">
        <v>45028</v>
      </c>
      <c r="AC9791" t="s">
        <v>53</v>
      </c>
      <c r="AD9791">
        <v>2969473349</v>
      </c>
      <c r="AE9791" s="1">
        <v>37012.460416666669</v>
      </c>
      <c r="AG9791" t="s">
        <v>52648</v>
      </c>
      <c r="AH9791" t="s">
        <v>51</v>
      </c>
      <c r="AJ9791" t="s">
        <v>53</v>
      </c>
      <c r="AO9791" t="s">
        <v>8142</v>
      </c>
    </row>
    <row r="9792" spans="1:43" x14ac:dyDescent="0.35">
      <c r="A9792" t="s">
        <v>52649</v>
      </c>
      <c r="B9792" t="s">
        <v>52650</v>
      </c>
      <c r="C9792" t="s">
        <v>894</v>
      </c>
      <c r="F9792" t="s">
        <v>52651</v>
      </c>
      <c r="H9792" t="s">
        <v>52649</v>
      </c>
      <c r="J9792" t="s">
        <v>7546</v>
      </c>
      <c r="K9792" t="s">
        <v>52652</v>
      </c>
      <c r="M9792" t="s">
        <v>1912</v>
      </c>
      <c r="N9792" t="s">
        <v>65</v>
      </c>
      <c r="O9792">
        <v>80127</v>
      </c>
      <c r="P9792" t="s">
        <v>50</v>
      </c>
      <c r="U9792" s="1">
        <v>45028</v>
      </c>
      <c r="V9792" s="1">
        <v>45028</v>
      </c>
      <c r="W9792" s="1">
        <v>45028.633333333331</v>
      </c>
      <c r="X9792" s="1">
        <v>45028.633333333331</v>
      </c>
      <c r="AC9792" t="s">
        <v>53</v>
      </c>
      <c r="AD9792">
        <v>2969528069</v>
      </c>
      <c r="AE9792" s="1">
        <v>39359.48333333333</v>
      </c>
      <c r="AF9792" t="s">
        <v>7549</v>
      </c>
      <c r="AG9792" t="s">
        <v>52653</v>
      </c>
      <c r="AH9792" t="s">
        <v>51</v>
      </c>
      <c r="AJ9792" t="s">
        <v>53</v>
      </c>
      <c r="AL9792" t="s">
        <v>68</v>
      </c>
      <c r="AO9792" t="s">
        <v>5443</v>
      </c>
      <c r="AP9792" s="1">
        <v>45366.527777777781</v>
      </c>
      <c r="AQ9792" s="1">
        <v>45047.352777777778</v>
      </c>
    </row>
    <row r="9793" spans="1:43" x14ac:dyDescent="0.35">
      <c r="A9793" t="s">
        <v>52654</v>
      </c>
      <c r="B9793" t="s">
        <v>52655</v>
      </c>
      <c r="C9793" t="s">
        <v>1414</v>
      </c>
      <c r="F9793" t="s">
        <v>52656</v>
      </c>
      <c r="H9793" t="s">
        <v>52657</v>
      </c>
      <c r="J9793" t="s">
        <v>52658</v>
      </c>
      <c r="K9793" t="s">
        <v>52659</v>
      </c>
      <c r="M9793" t="s">
        <v>42071</v>
      </c>
      <c r="N9793" t="s">
        <v>65</v>
      </c>
      <c r="O9793">
        <v>80446</v>
      </c>
      <c r="P9793" t="s">
        <v>50</v>
      </c>
      <c r="U9793" s="1">
        <v>45028</v>
      </c>
      <c r="V9793" s="1">
        <v>45028</v>
      </c>
      <c r="W9793" s="1">
        <v>45028.623611111114</v>
      </c>
      <c r="X9793" s="1">
        <v>45028.623611111114</v>
      </c>
      <c r="AC9793" t="s">
        <v>53</v>
      </c>
      <c r="AD9793">
        <v>2973341570</v>
      </c>
      <c r="AE9793" s="1">
        <v>45029.526388888888</v>
      </c>
      <c r="AG9793" t="s">
        <v>52660</v>
      </c>
      <c r="AH9793" t="s">
        <v>51</v>
      </c>
      <c r="AJ9793" t="s">
        <v>53</v>
      </c>
      <c r="AL9793" t="s">
        <v>68</v>
      </c>
      <c r="AO9793" t="s">
        <v>5443</v>
      </c>
      <c r="AP9793" s="1">
        <v>45030.588194444441</v>
      </c>
    </row>
    <row r="9794" spans="1:43" x14ac:dyDescent="0.35">
      <c r="A9794" t="s">
        <v>52661</v>
      </c>
      <c r="B9794" t="s">
        <v>37164</v>
      </c>
      <c r="C9794" t="s">
        <v>52662</v>
      </c>
      <c r="H9794" t="s">
        <v>52661</v>
      </c>
      <c r="J9794" t="s">
        <v>7142</v>
      </c>
      <c r="K9794" t="s">
        <v>7296</v>
      </c>
      <c r="M9794" t="s">
        <v>7297</v>
      </c>
      <c r="N9794" t="s">
        <v>798</v>
      </c>
      <c r="O9794" t="s">
        <v>7298</v>
      </c>
      <c r="P9794" t="s">
        <v>50</v>
      </c>
      <c r="U9794" s="1">
        <v>45028</v>
      </c>
      <c r="V9794" s="1">
        <v>45028</v>
      </c>
      <c r="W9794" s="1">
        <v>45028.606944444444</v>
      </c>
      <c r="X9794" s="1">
        <v>45028.606944444444</v>
      </c>
      <c r="AC9794" t="s">
        <v>53</v>
      </c>
      <c r="AD9794">
        <v>2969584761</v>
      </c>
      <c r="AE9794" s="1">
        <v>41288.714583333334</v>
      </c>
      <c r="AF9794" t="s">
        <v>7145</v>
      </c>
      <c r="AG9794" t="s">
        <v>52663</v>
      </c>
      <c r="AH9794" t="s">
        <v>51</v>
      </c>
      <c r="AJ9794" t="s">
        <v>53</v>
      </c>
      <c r="AL9794" t="s">
        <v>68</v>
      </c>
      <c r="AO9794" t="s">
        <v>5443</v>
      </c>
      <c r="AP9794" s="1">
        <v>45028.605555555558</v>
      </c>
    </row>
    <row r="9795" spans="1:43" x14ac:dyDescent="0.35">
      <c r="A9795" t="s">
        <v>52664</v>
      </c>
      <c r="B9795" t="s">
        <v>52665</v>
      </c>
      <c r="C9795" t="s">
        <v>3412</v>
      </c>
      <c r="F9795" t="s">
        <v>52666</v>
      </c>
      <c r="H9795" t="s">
        <v>52667</v>
      </c>
      <c r="J9795" t="s">
        <v>7142</v>
      </c>
      <c r="M9795" t="s">
        <v>5343</v>
      </c>
      <c r="N9795" t="s">
        <v>724</v>
      </c>
      <c r="O9795">
        <v>79706</v>
      </c>
      <c r="P9795" t="s">
        <v>50</v>
      </c>
      <c r="U9795" s="1">
        <v>45028</v>
      </c>
      <c r="V9795" s="1">
        <v>45028</v>
      </c>
      <c r="AC9795" t="s">
        <v>53</v>
      </c>
      <c r="AD9795">
        <v>2969584761</v>
      </c>
      <c r="AE9795" s="1">
        <v>41288.714583333334</v>
      </c>
      <c r="AG9795" t="s">
        <v>52668</v>
      </c>
      <c r="AH9795" t="s">
        <v>51</v>
      </c>
      <c r="AJ9795" t="s">
        <v>53</v>
      </c>
      <c r="AO9795" t="s">
        <v>8142</v>
      </c>
    </row>
    <row r="9796" spans="1:43" x14ac:dyDescent="0.35">
      <c r="A9796" t="s">
        <v>52669</v>
      </c>
      <c r="B9796" t="s">
        <v>52670</v>
      </c>
      <c r="C9796" t="s">
        <v>840</v>
      </c>
      <c r="F9796" t="s">
        <v>52671</v>
      </c>
      <c r="H9796" t="s">
        <v>52669</v>
      </c>
      <c r="J9796" t="s">
        <v>4241</v>
      </c>
      <c r="K9796" t="s">
        <v>34003</v>
      </c>
      <c r="M9796" t="s">
        <v>34004</v>
      </c>
      <c r="N9796" t="s">
        <v>264</v>
      </c>
      <c r="O9796">
        <v>76207</v>
      </c>
      <c r="P9796" t="s">
        <v>50</v>
      </c>
      <c r="U9796" s="1">
        <v>45028</v>
      </c>
      <c r="V9796" s="1">
        <v>45028</v>
      </c>
      <c r="AC9796" t="s">
        <v>53</v>
      </c>
      <c r="AD9796">
        <v>2969480277</v>
      </c>
      <c r="AE9796" s="1">
        <v>37439</v>
      </c>
      <c r="AG9796" t="s">
        <v>52672</v>
      </c>
      <c r="AH9796" t="s">
        <v>51</v>
      </c>
      <c r="AJ9796" t="s">
        <v>53</v>
      </c>
      <c r="AO9796" t="s">
        <v>8142</v>
      </c>
    </row>
    <row r="9797" spans="1:43" x14ac:dyDescent="0.35">
      <c r="A9797" t="s">
        <v>52673</v>
      </c>
      <c r="B9797" t="s">
        <v>3348</v>
      </c>
      <c r="C9797" t="s">
        <v>573</v>
      </c>
      <c r="F9797" t="s">
        <v>52674</v>
      </c>
      <c r="H9797" t="s">
        <v>52673</v>
      </c>
      <c r="J9797" t="s">
        <v>52675</v>
      </c>
      <c r="K9797" t="s">
        <v>52676</v>
      </c>
      <c r="M9797" t="s">
        <v>129</v>
      </c>
      <c r="N9797" t="s">
        <v>65</v>
      </c>
      <c r="O9797">
        <v>81005</v>
      </c>
      <c r="P9797" t="s">
        <v>50</v>
      </c>
      <c r="U9797" s="1">
        <v>45028</v>
      </c>
      <c r="V9797" s="1">
        <v>45028</v>
      </c>
      <c r="W9797" s="1">
        <v>45028.804166666669</v>
      </c>
      <c r="X9797" s="1">
        <v>45028.804166666669</v>
      </c>
      <c r="AC9797" t="s">
        <v>53</v>
      </c>
      <c r="AD9797">
        <v>2974217118</v>
      </c>
      <c r="AE9797" s="1">
        <v>45411.629861111112</v>
      </c>
      <c r="AF9797" t="s">
        <v>52677</v>
      </c>
      <c r="AG9797" t="s">
        <v>52678</v>
      </c>
      <c r="AH9797" t="s">
        <v>51</v>
      </c>
      <c r="AJ9797" t="s">
        <v>53</v>
      </c>
      <c r="AL9797" t="s">
        <v>78</v>
      </c>
      <c r="AO9797" t="s">
        <v>5443</v>
      </c>
      <c r="AP9797" s="1">
        <v>45028.802777777775</v>
      </c>
    </row>
    <row r="9798" spans="1:43" x14ac:dyDescent="0.35">
      <c r="A9798" t="s">
        <v>52679</v>
      </c>
      <c r="B9798" t="s">
        <v>52680</v>
      </c>
      <c r="C9798" t="s">
        <v>1098</v>
      </c>
      <c r="F9798" t="s">
        <v>52681</v>
      </c>
      <c r="H9798" t="s">
        <v>52682</v>
      </c>
      <c r="I9798" t="s">
        <v>464</v>
      </c>
      <c r="J9798" t="s">
        <v>6387</v>
      </c>
      <c r="P9798" t="s">
        <v>50</v>
      </c>
      <c r="U9798" s="1">
        <v>45028</v>
      </c>
      <c r="V9798" s="1">
        <v>45028</v>
      </c>
      <c r="AC9798" t="s">
        <v>53</v>
      </c>
      <c r="AD9798">
        <v>2969484892</v>
      </c>
      <c r="AE9798" s="1">
        <v>37756</v>
      </c>
      <c r="AG9798" t="s">
        <v>52683</v>
      </c>
      <c r="AH9798" t="s">
        <v>51</v>
      </c>
      <c r="AJ9798" t="s">
        <v>53</v>
      </c>
      <c r="AO9798" t="s">
        <v>8142</v>
      </c>
    </row>
    <row r="9799" spans="1:43" x14ac:dyDescent="0.35">
      <c r="A9799" t="s">
        <v>52684</v>
      </c>
      <c r="B9799" t="s">
        <v>52685</v>
      </c>
      <c r="C9799" t="s">
        <v>1471</v>
      </c>
      <c r="H9799" t="s">
        <v>52684</v>
      </c>
      <c r="J9799" t="s">
        <v>52686</v>
      </c>
      <c r="K9799" t="s">
        <v>52687</v>
      </c>
      <c r="M9799" t="s">
        <v>431</v>
      </c>
      <c r="N9799" t="s">
        <v>65</v>
      </c>
      <c r="O9799">
        <v>80110</v>
      </c>
      <c r="P9799" t="s">
        <v>50</v>
      </c>
      <c r="U9799" s="1">
        <v>45028</v>
      </c>
      <c r="V9799" s="1">
        <v>45028</v>
      </c>
      <c r="W9799" s="1">
        <v>45028.386111111111</v>
      </c>
      <c r="X9799" s="1">
        <v>45028.386111111111</v>
      </c>
      <c r="AC9799" t="s">
        <v>53</v>
      </c>
      <c r="AD9799">
        <v>2969941362</v>
      </c>
      <c r="AE9799" s="1">
        <v>43829.652777777781</v>
      </c>
      <c r="AF9799" t="s">
        <v>23452</v>
      </c>
      <c r="AG9799" t="s">
        <v>52688</v>
      </c>
      <c r="AH9799" t="s">
        <v>51</v>
      </c>
      <c r="AJ9799" t="s">
        <v>53</v>
      </c>
      <c r="AL9799" t="s">
        <v>68</v>
      </c>
      <c r="AO9799" t="s">
        <v>5443</v>
      </c>
      <c r="AP9799" s="1">
        <v>45384.342361111114</v>
      </c>
      <c r="AQ9799" s="1">
        <v>45107.481944444444</v>
      </c>
    </row>
    <row r="9800" spans="1:43" x14ac:dyDescent="0.35">
      <c r="A9800" t="s">
        <v>52689</v>
      </c>
      <c r="B9800" t="s">
        <v>8826</v>
      </c>
      <c r="C9800" t="s">
        <v>7536</v>
      </c>
      <c r="F9800" t="s">
        <v>52690</v>
      </c>
      <c r="H9800" t="s">
        <v>52689</v>
      </c>
      <c r="J9800" t="s">
        <v>52691</v>
      </c>
      <c r="K9800" t="s">
        <v>52692</v>
      </c>
      <c r="M9800" t="s">
        <v>16895</v>
      </c>
      <c r="N9800" t="s">
        <v>4353</v>
      </c>
      <c r="O9800">
        <v>97759</v>
      </c>
      <c r="P9800" t="s">
        <v>50</v>
      </c>
      <c r="U9800" s="1">
        <v>45028</v>
      </c>
      <c r="V9800" s="1">
        <v>45028</v>
      </c>
      <c r="W9800" s="1">
        <v>45028.604166666664</v>
      </c>
      <c r="X9800" s="1">
        <v>45028.604166666664</v>
      </c>
      <c r="AC9800" t="s">
        <v>51</v>
      </c>
      <c r="AD9800">
        <v>2969975305</v>
      </c>
      <c r="AE9800" s="1">
        <v>43980.631249999999</v>
      </c>
      <c r="AF9800" t="s">
        <v>52693</v>
      </c>
      <c r="AG9800" t="s">
        <v>52694</v>
      </c>
      <c r="AH9800" t="s">
        <v>51</v>
      </c>
      <c r="AJ9800" t="s">
        <v>53</v>
      </c>
      <c r="AL9800" t="s">
        <v>68</v>
      </c>
      <c r="AO9800" t="s">
        <v>5443</v>
      </c>
      <c r="AP9800" s="1">
        <v>45147.583333333336</v>
      </c>
      <c r="AQ9800" s="1">
        <v>45028.609722222223</v>
      </c>
    </row>
    <row r="9801" spans="1:43" x14ac:dyDescent="0.35">
      <c r="A9801" t="s">
        <v>52695</v>
      </c>
      <c r="B9801" t="s">
        <v>52696</v>
      </c>
      <c r="C9801" t="s">
        <v>52697</v>
      </c>
      <c r="F9801" t="s">
        <v>52698</v>
      </c>
      <c r="H9801" t="s">
        <v>52695</v>
      </c>
      <c r="J9801" t="s">
        <v>52699</v>
      </c>
      <c r="K9801" t="s">
        <v>52700</v>
      </c>
      <c r="M9801" t="s">
        <v>7843</v>
      </c>
      <c r="N9801" t="s">
        <v>253</v>
      </c>
      <c r="O9801">
        <v>88029</v>
      </c>
      <c r="P9801" t="s">
        <v>50</v>
      </c>
      <c r="U9801" s="1">
        <v>45028</v>
      </c>
      <c r="V9801" s="1">
        <v>45028</v>
      </c>
      <c r="W9801" s="1">
        <v>45028.677777777775</v>
      </c>
      <c r="X9801" s="1">
        <v>45028.677777777775</v>
      </c>
      <c r="AC9801" t="s">
        <v>53</v>
      </c>
      <c r="AD9801">
        <v>2973340886</v>
      </c>
      <c r="AE9801" s="1">
        <v>45028.682638888888</v>
      </c>
      <c r="AF9801" t="s">
        <v>52701</v>
      </c>
      <c r="AG9801" t="s">
        <v>52702</v>
      </c>
      <c r="AH9801" t="s">
        <v>51</v>
      </c>
      <c r="AJ9801" t="s">
        <v>53</v>
      </c>
      <c r="AL9801" t="s">
        <v>68</v>
      </c>
      <c r="AO9801" t="s">
        <v>5443</v>
      </c>
      <c r="AP9801" s="1">
        <v>45454.530555555553</v>
      </c>
      <c r="AQ9801" s="1">
        <v>45454.500694444447</v>
      </c>
    </row>
    <row r="9802" spans="1:43" x14ac:dyDescent="0.35">
      <c r="A9802" t="s">
        <v>52703</v>
      </c>
      <c r="B9802" t="s">
        <v>52704</v>
      </c>
      <c r="C9802" t="s">
        <v>15884</v>
      </c>
      <c r="F9802" t="s">
        <v>52705</v>
      </c>
      <c r="H9802" t="s">
        <v>52703</v>
      </c>
      <c r="J9802" t="s">
        <v>51218</v>
      </c>
      <c r="K9802" t="s">
        <v>52706</v>
      </c>
      <c r="M9802" t="s">
        <v>52707</v>
      </c>
      <c r="N9802" t="s">
        <v>798</v>
      </c>
      <c r="O9802">
        <v>79851</v>
      </c>
      <c r="P9802" t="s">
        <v>50</v>
      </c>
      <c r="U9802" s="1">
        <v>45028</v>
      </c>
      <c r="V9802" s="1">
        <v>45028</v>
      </c>
      <c r="W9802" s="1">
        <v>45028.43472222222</v>
      </c>
      <c r="X9802" s="1">
        <v>45028.43472222222</v>
      </c>
      <c r="AC9802" t="s">
        <v>51</v>
      </c>
      <c r="AD9802">
        <v>2969565476</v>
      </c>
      <c r="AE9802" s="1">
        <v>40771.50277777778</v>
      </c>
      <c r="AF9802" t="s">
        <v>52708</v>
      </c>
      <c r="AG9802" t="s">
        <v>52709</v>
      </c>
      <c r="AH9802" t="s">
        <v>51</v>
      </c>
      <c r="AJ9802" t="s">
        <v>53</v>
      </c>
      <c r="AL9802" t="s">
        <v>68</v>
      </c>
      <c r="AO9802" t="s">
        <v>5443</v>
      </c>
      <c r="AP9802" s="1">
        <v>45399.494444444441</v>
      </c>
      <c r="AQ9802" s="1">
        <v>45399.498611111114</v>
      </c>
    </row>
    <row r="9803" spans="1:43" x14ac:dyDescent="0.35">
      <c r="A9803" t="s">
        <v>52710</v>
      </c>
      <c r="B9803" t="s">
        <v>15936</v>
      </c>
      <c r="C9803" t="s">
        <v>15937</v>
      </c>
      <c r="F9803" t="s">
        <v>52711</v>
      </c>
      <c r="H9803" t="s">
        <v>15939</v>
      </c>
      <c r="J9803" t="s">
        <v>36538</v>
      </c>
      <c r="K9803" t="s">
        <v>52712</v>
      </c>
      <c r="M9803" t="s">
        <v>545</v>
      </c>
      <c r="N9803" t="s">
        <v>501</v>
      </c>
      <c r="O9803">
        <v>88001</v>
      </c>
      <c r="P9803" t="s">
        <v>50</v>
      </c>
      <c r="U9803" s="1">
        <v>45028</v>
      </c>
      <c r="V9803" s="1">
        <v>45028</v>
      </c>
      <c r="W9803" s="1">
        <v>45028.408333333333</v>
      </c>
      <c r="X9803" s="1">
        <v>45028.408333333333</v>
      </c>
      <c r="AC9803" t="s">
        <v>51</v>
      </c>
      <c r="AD9803">
        <v>2969665880</v>
      </c>
      <c r="AE9803" s="1">
        <v>42102.689583333333</v>
      </c>
      <c r="AF9803" t="s">
        <v>4412</v>
      </c>
      <c r="AG9803" t="s">
        <v>52713</v>
      </c>
      <c r="AH9803" t="s">
        <v>51</v>
      </c>
      <c r="AJ9803" t="s">
        <v>53</v>
      </c>
      <c r="AL9803" t="s">
        <v>68</v>
      </c>
      <c r="AO9803" t="s">
        <v>5443</v>
      </c>
      <c r="AP9803" s="1">
        <v>45380.425694444442</v>
      </c>
      <c r="AQ9803" s="1">
        <v>45366.48541666667</v>
      </c>
    </row>
    <row r="9804" spans="1:43" x14ac:dyDescent="0.35">
      <c r="A9804" t="s">
        <v>52714</v>
      </c>
      <c r="B9804" t="s">
        <v>52715</v>
      </c>
      <c r="C9804" t="s">
        <v>52716</v>
      </c>
      <c r="F9804" t="s">
        <v>52717</v>
      </c>
      <c r="H9804" t="s">
        <v>52714</v>
      </c>
      <c r="J9804" t="s">
        <v>34911</v>
      </c>
      <c r="K9804" t="s">
        <v>52718</v>
      </c>
      <c r="M9804" t="s">
        <v>419</v>
      </c>
      <c r="N9804" t="s">
        <v>253</v>
      </c>
      <c r="O9804">
        <v>87107</v>
      </c>
      <c r="P9804" t="s">
        <v>50</v>
      </c>
      <c r="U9804" s="1">
        <v>45028</v>
      </c>
      <c r="V9804" s="1">
        <v>45028</v>
      </c>
      <c r="W9804" s="1">
        <v>45028.441666666666</v>
      </c>
      <c r="X9804" s="1">
        <v>45028.441666666666</v>
      </c>
      <c r="AC9804" t="s">
        <v>51</v>
      </c>
      <c r="AD9804">
        <v>2969724020</v>
      </c>
      <c r="AE9804" s="1">
        <v>42774.724999999999</v>
      </c>
      <c r="AF9804" t="s">
        <v>52719</v>
      </c>
      <c r="AG9804" t="s">
        <v>52720</v>
      </c>
      <c r="AH9804" t="s">
        <v>51</v>
      </c>
      <c r="AJ9804" t="s">
        <v>53</v>
      </c>
      <c r="AL9804" t="s">
        <v>68</v>
      </c>
      <c r="AO9804" t="s">
        <v>5443</v>
      </c>
      <c r="AP9804" s="1">
        <v>45457.449305555558</v>
      </c>
      <c r="AQ9804" s="1">
        <v>45455.520138888889</v>
      </c>
    </row>
    <row r="9805" spans="1:43" x14ac:dyDescent="0.35">
      <c r="A9805" t="s">
        <v>52721</v>
      </c>
      <c r="B9805" t="s">
        <v>52722</v>
      </c>
      <c r="C9805" t="s">
        <v>758</v>
      </c>
      <c r="F9805" t="s">
        <v>52723</v>
      </c>
      <c r="H9805" t="s">
        <v>52721</v>
      </c>
      <c r="J9805" t="s">
        <v>32503</v>
      </c>
      <c r="N9805" t="s">
        <v>287</v>
      </c>
      <c r="O9805">
        <v>81215</v>
      </c>
      <c r="P9805" t="s">
        <v>50</v>
      </c>
      <c r="U9805" s="1">
        <v>45028</v>
      </c>
      <c r="V9805" s="1">
        <v>45028</v>
      </c>
      <c r="AC9805" t="s">
        <v>53</v>
      </c>
      <c r="AD9805">
        <v>2969507290</v>
      </c>
      <c r="AE9805" s="1">
        <v>38183.508333333331</v>
      </c>
      <c r="AG9805" t="s">
        <v>52724</v>
      </c>
      <c r="AH9805" t="s">
        <v>51</v>
      </c>
      <c r="AJ9805" t="s">
        <v>53</v>
      </c>
      <c r="AO9805" t="s">
        <v>5443</v>
      </c>
    </row>
    <row r="9806" spans="1:43" x14ac:dyDescent="0.35">
      <c r="A9806" t="s">
        <v>52725</v>
      </c>
      <c r="B9806" t="s">
        <v>52726</v>
      </c>
      <c r="C9806" t="s">
        <v>758</v>
      </c>
      <c r="H9806" t="s">
        <v>52725</v>
      </c>
      <c r="J9806" t="s">
        <v>3933</v>
      </c>
      <c r="P9806" t="s">
        <v>50</v>
      </c>
      <c r="U9806" s="1">
        <v>45028</v>
      </c>
      <c r="V9806" s="1">
        <v>45028</v>
      </c>
      <c r="AC9806" t="s">
        <v>53</v>
      </c>
      <c r="AD9806">
        <v>2969551137</v>
      </c>
      <c r="AE9806" s="1">
        <v>40288.591666666667</v>
      </c>
      <c r="AG9806" t="s">
        <v>52727</v>
      </c>
      <c r="AH9806" t="s">
        <v>51</v>
      </c>
      <c r="AJ9806" t="s">
        <v>53</v>
      </c>
      <c r="AO9806" t="s">
        <v>8142</v>
      </c>
    </row>
    <row r="9807" spans="1:43" x14ac:dyDescent="0.35">
      <c r="A9807" t="s">
        <v>52728</v>
      </c>
      <c r="B9807" t="s">
        <v>15496</v>
      </c>
      <c r="C9807" t="s">
        <v>13250</v>
      </c>
      <c r="F9807" t="s">
        <v>52717</v>
      </c>
      <c r="H9807" t="s">
        <v>52728</v>
      </c>
      <c r="J9807" t="s">
        <v>52729</v>
      </c>
      <c r="K9807" t="s">
        <v>52730</v>
      </c>
      <c r="M9807" t="s">
        <v>545</v>
      </c>
      <c r="N9807" t="s">
        <v>253</v>
      </c>
      <c r="O9807">
        <v>88005</v>
      </c>
      <c r="P9807" t="s">
        <v>50</v>
      </c>
      <c r="U9807" s="1">
        <v>45028</v>
      </c>
      <c r="V9807" s="1">
        <v>45028</v>
      </c>
      <c r="W9807" s="1">
        <v>45028.576388888891</v>
      </c>
      <c r="X9807" s="1">
        <v>45028.576388888891</v>
      </c>
      <c r="AC9807" t="s">
        <v>51</v>
      </c>
      <c r="AD9807">
        <v>2969483999</v>
      </c>
      <c r="AE9807" s="1">
        <v>37690</v>
      </c>
      <c r="AF9807" t="s">
        <v>3164</v>
      </c>
      <c r="AG9807" t="s">
        <v>52731</v>
      </c>
      <c r="AH9807" t="s">
        <v>51</v>
      </c>
      <c r="AJ9807" t="s">
        <v>53</v>
      </c>
      <c r="AL9807" t="s">
        <v>68</v>
      </c>
      <c r="AO9807" t="s">
        <v>5443</v>
      </c>
      <c r="AP9807" s="1">
        <v>45260.5625</v>
      </c>
      <c r="AQ9807" s="1">
        <v>45232.522916666669</v>
      </c>
    </row>
    <row r="9808" spans="1:43" x14ac:dyDescent="0.35">
      <c r="A9808" t="s">
        <v>20421</v>
      </c>
      <c r="B9808" t="s">
        <v>52732</v>
      </c>
      <c r="C9808" t="s">
        <v>52733</v>
      </c>
      <c r="F9808" t="s">
        <v>52734</v>
      </c>
      <c r="H9808" t="s">
        <v>20421</v>
      </c>
      <c r="J9808" t="s">
        <v>52735</v>
      </c>
      <c r="K9808" t="s">
        <v>52736</v>
      </c>
      <c r="M9808" t="s">
        <v>52737</v>
      </c>
      <c r="N9808" t="s">
        <v>798</v>
      </c>
      <c r="O9808">
        <v>79849</v>
      </c>
      <c r="P9808" t="s">
        <v>50</v>
      </c>
      <c r="U9808" s="1">
        <v>45028</v>
      </c>
      <c r="V9808" s="1">
        <v>45028</v>
      </c>
      <c r="W9808" s="1">
        <v>45028.6</v>
      </c>
      <c r="X9808" s="1">
        <v>45028.6</v>
      </c>
      <c r="AC9808" t="s">
        <v>53</v>
      </c>
      <c r="AD9808">
        <v>2970054916</v>
      </c>
      <c r="AE9808" s="1">
        <v>44284.457638888889</v>
      </c>
      <c r="AF9808" t="s">
        <v>20425</v>
      </c>
      <c r="AG9808" t="s">
        <v>52738</v>
      </c>
      <c r="AH9808" t="s">
        <v>51</v>
      </c>
      <c r="AJ9808" t="s">
        <v>53</v>
      </c>
      <c r="AL9808" t="s">
        <v>68</v>
      </c>
      <c r="AO9808" t="s">
        <v>5443</v>
      </c>
      <c r="AP9808" s="1">
        <v>45028.661111111112</v>
      </c>
      <c r="AQ9808" s="1">
        <v>45028.61041666667</v>
      </c>
    </row>
    <row r="9809" spans="1:43" x14ac:dyDescent="0.35">
      <c r="A9809" t="s">
        <v>52739</v>
      </c>
      <c r="B9809" t="s">
        <v>30652</v>
      </c>
      <c r="C9809" t="s">
        <v>48465</v>
      </c>
      <c r="F9809" t="s">
        <v>52740</v>
      </c>
      <c r="H9809" t="s">
        <v>52739</v>
      </c>
      <c r="J9809" t="s">
        <v>9017</v>
      </c>
      <c r="K9809" t="s">
        <v>10391</v>
      </c>
      <c r="M9809" t="s">
        <v>2783</v>
      </c>
      <c r="N9809" t="s">
        <v>264</v>
      </c>
      <c r="O9809">
        <v>77095</v>
      </c>
      <c r="P9809" t="s">
        <v>50</v>
      </c>
      <c r="U9809" s="1">
        <v>45028</v>
      </c>
      <c r="V9809" s="1">
        <v>45028</v>
      </c>
      <c r="AC9809" t="s">
        <v>53</v>
      </c>
      <c r="AD9809">
        <v>2969579793</v>
      </c>
      <c r="AE9809" s="1">
        <v>41172.685416666667</v>
      </c>
      <c r="AG9809" t="s">
        <v>52741</v>
      </c>
      <c r="AH9809" t="s">
        <v>51</v>
      </c>
      <c r="AJ9809" t="s">
        <v>53</v>
      </c>
      <c r="AO9809" t="s">
        <v>8142</v>
      </c>
    </row>
    <row r="9810" spans="1:43" x14ac:dyDescent="0.35">
      <c r="A9810" t="s">
        <v>52742</v>
      </c>
      <c r="B9810" t="s">
        <v>52743</v>
      </c>
      <c r="C9810" t="s">
        <v>52744</v>
      </c>
      <c r="D9810" t="s">
        <v>28003</v>
      </c>
      <c r="F9810" t="s">
        <v>52745</v>
      </c>
      <c r="H9810" t="s">
        <v>35906</v>
      </c>
      <c r="J9810" t="s">
        <v>52746</v>
      </c>
      <c r="P9810" t="s">
        <v>50</v>
      </c>
      <c r="U9810" s="1">
        <v>45028</v>
      </c>
      <c r="V9810" s="1">
        <v>45028</v>
      </c>
      <c r="AC9810" t="s">
        <v>53</v>
      </c>
      <c r="AD9810">
        <v>2969519246</v>
      </c>
      <c r="AE9810" s="1">
        <v>38883.179166666669</v>
      </c>
      <c r="AG9810" t="s">
        <v>52747</v>
      </c>
      <c r="AH9810" t="s">
        <v>51</v>
      </c>
      <c r="AJ9810" t="s">
        <v>53</v>
      </c>
      <c r="AO9810" t="s">
        <v>8142</v>
      </c>
    </row>
    <row r="9811" spans="1:43" x14ac:dyDescent="0.35">
      <c r="A9811" t="s">
        <v>52748</v>
      </c>
      <c r="B9811" t="s">
        <v>5074</v>
      </c>
      <c r="C9811" t="s">
        <v>3191</v>
      </c>
      <c r="F9811" t="s">
        <v>52749</v>
      </c>
      <c r="H9811" t="s">
        <v>52750</v>
      </c>
      <c r="J9811" t="s">
        <v>52746</v>
      </c>
      <c r="P9811" t="s">
        <v>50</v>
      </c>
      <c r="U9811" s="1">
        <v>45028</v>
      </c>
      <c r="V9811" s="1">
        <v>45028</v>
      </c>
      <c r="AC9811" t="s">
        <v>53</v>
      </c>
      <c r="AD9811">
        <v>2969519246</v>
      </c>
      <c r="AE9811" s="1">
        <v>38883.179166666669</v>
      </c>
      <c r="AG9811" t="s">
        <v>52751</v>
      </c>
      <c r="AH9811" t="s">
        <v>51</v>
      </c>
      <c r="AJ9811" t="s">
        <v>53</v>
      </c>
      <c r="AO9811" t="s">
        <v>8142</v>
      </c>
    </row>
    <row r="9812" spans="1:43" x14ac:dyDescent="0.35">
      <c r="A9812" t="s">
        <v>52752</v>
      </c>
      <c r="B9812" t="s">
        <v>3167</v>
      </c>
      <c r="C9812" t="s">
        <v>52753</v>
      </c>
      <c r="H9812" t="s">
        <v>52752</v>
      </c>
      <c r="J9812" t="s">
        <v>52754</v>
      </c>
      <c r="O9812">
        <v>80435</v>
      </c>
      <c r="P9812" t="s">
        <v>50</v>
      </c>
      <c r="U9812" s="1">
        <v>45028</v>
      </c>
      <c r="V9812" s="1">
        <v>45028</v>
      </c>
      <c r="W9812" s="1">
        <v>45028.502083333333</v>
      </c>
      <c r="X9812" s="1">
        <v>45028.502083333333</v>
      </c>
      <c r="AC9812" t="s">
        <v>53</v>
      </c>
      <c r="AD9812">
        <v>2969818025</v>
      </c>
      <c r="AE9812" s="1">
        <v>43290.422222222223</v>
      </c>
      <c r="AF9812" t="s">
        <v>52755</v>
      </c>
      <c r="AG9812" t="s">
        <v>52756</v>
      </c>
      <c r="AH9812" t="s">
        <v>51</v>
      </c>
      <c r="AJ9812" t="s">
        <v>53</v>
      </c>
      <c r="AL9812" t="s">
        <v>68</v>
      </c>
      <c r="AO9812" t="s">
        <v>5443</v>
      </c>
      <c r="AP9812" s="1">
        <v>45030.422222222223</v>
      </c>
      <c r="AQ9812" s="1">
        <v>45028.510416666664</v>
      </c>
    </row>
    <row r="9813" spans="1:43" x14ac:dyDescent="0.35">
      <c r="A9813" t="s">
        <v>52757</v>
      </c>
      <c r="B9813" t="s">
        <v>52758</v>
      </c>
      <c r="C9813" t="s">
        <v>2740</v>
      </c>
      <c r="F9813" t="s">
        <v>47</v>
      </c>
      <c r="H9813" t="s">
        <v>52759</v>
      </c>
      <c r="J9813" t="s">
        <v>49</v>
      </c>
      <c r="P9813" t="s">
        <v>50</v>
      </c>
      <c r="U9813" s="1">
        <v>45028</v>
      </c>
      <c r="V9813" s="1">
        <v>45028</v>
      </c>
      <c r="W9813" s="1">
        <v>45028.497916666667</v>
      </c>
      <c r="X9813" s="1">
        <v>45064.729861111111</v>
      </c>
      <c r="AC9813" t="s">
        <v>53</v>
      </c>
      <c r="AD9813">
        <v>1000000000</v>
      </c>
      <c r="AE9813" s="1">
        <v>37295</v>
      </c>
      <c r="AG9813" t="s">
        <v>52760</v>
      </c>
      <c r="AH9813" t="s">
        <v>51</v>
      </c>
      <c r="AJ9813" t="s">
        <v>53</v>
      </c>
      <c r="AL9813" t="s">
        <v>78</v>
      </c>
      <c r="AO9813" t="s">
        <v>5443</v>
      </c>
      <c r="AP9813" s="1">
        <v>45462.320138888892</v>
      </c>
    </row>
    <row r="9814" spans="1:43" x14ac:dyDescent="0.35">
      <c r="A9814" t="s">
        <v>52761</v>
      </c>
      <c r="B9814" t="s">
        <v>52599</v>
      </c>
      <c r="C9814" t="s">
        <v>52762</v>
      </c>
      <c r="F9814" t="s">
        <v>52763</v>
      </c>
      <c r="H9814" t="s">
        <v>52598</v>
      </c>
      <c r="J9814" t="s">
        <v>52601</v>
      </c>
      <c r="K9814" t="s">
        <v>52764</v>
      </c>
      <c r="M9814" t="s">
        <v>753</v>
      </c>
      <c r="N9814" t="s">
        <v>798</v>
      </c>
      <c r="O9814">
        <v>79924</v>
      </c>
      <c r="P9814" t="s">
        <v>50</v>
      </c>
      <c r="U9814" s="1">
        <v>45028</v>
      </c>
      <c r="V9814" s="1">
        <v>45028</v>
      </c>
      <c r="W9814" s="1">
        <v>45028.651388888888</v>
      </c>
      <c r="X9814" s="1">
        <v>45028.651388888888</v>
      </c>
      <c r="AC9814" t="s">
        <v>51</v>
      </c>
      <c r="AD9814">
        <v>2970015048</v>
      </c>
      <c r="AE9814" s="1">
        <v>44117.45208333333</v>
      </c>
      <c r="AF9814" t="s">
        <v>52602</v>
      </c>
      <c r="AG9814" t="s">
        <v>52765</v>
      </c>
      <c r="AH9814" t="s">
        <v>51</v>
      </c>
      <c r="AJ9814" t="s">
        <v>53</v>
      </c>
      <c r="AL9814" t="s">
        <v>68</v>
      </c>
      <c r="AO9814" t="s">
        <v>5443</v>
      </c>
      <c r="AP9814" s="1">
        <v>45036.517361111109</v>
      </c>
      <c r="AQ9814" s="1">
        <v>45036.46875</v>
      </c>
    </row>
    <row r="9815" spans="1:43" x14ac:dyDescent="0.35">
      <c r="A9815" t="s">
        <v>52766</v>
      </c>
      <c r="B9815" t="s">
        <v>775</v>
      </c>
      <c r="C9815" t="s">
        <v>4545</v>
      </c>
      <c r="F9815" t="s">
        <v>52767</v>
      </c>
      <c r="H9815" t="s">
        <v>52768</v>
      </c>
      <c r="J9815" t="s">
        <v>52769</v>
      </c>
      <c r="K9815" t="s">
        <v>52770</v>
      </c>
      <c r="M9815" t="s">
        <v>648</v>
      </c>
      <c r="N9815" t="s">
        <v>65</v>
      </c>
      <c r="O9815">
        <v>80498</v>
      </c>
      <c r="P9815" t="s">
        <v>50</v>
      </c>
      <c r="U9815" s="1">
        <v>45028</v>
      </c>
      <c r="V9815" s="1">
        <v>45028</v>
      </c>
      <c r="W9815" s="1">
        <v>45028.581944444442</v>
      </c>
      <c r="X9815" s="1">
        <v>45028.581944444442</v>
      </c>
      <c r="AC9815" t="s">
        <v>53</v>
      </c>
      <c r="AD9815">
        <v>2969475594</v>
      </c>
      <c r="AE9815" s="1">
        <v>37172</v>
      </c>
      <c r="AF9815" t="s">
        <v>52771</v>
      </c>
      <c r="AG9815" t="s">
        <v>52772</v>
      </c>
      <c r="AH9815" t="s">
        <v>51</v>
      </c>
      <c r="AJ9815" t="s">
        <v>53</v>
      </c>
      <c r="AL9815" t="s">
        <v>68</v>
      </c>
      <c r="AO9815" t="s">
        <v>5443</v>
      </c>
      <c r="AP9815" s="1">
        <v>45044.547222222223</v>
      </c>
      <c r="AQ9815" s="1">
        <v>45044.458333333336</v>
      </c>
    </row>
    <row r="9816" spans="1:43" x14ac:dyDescent="0.35">
      <c r="A9816" t="s">
        <v>52773</v>
      </c>
      <c r="B9816" t="s">
        <v>5356</v>
      </c>
      <c r="C9816" t="s">
        <v>702</v>
      </c>
      <c r="F9816" t="s">
        <v>52774</v>
      </c>
      <c r="H9816" t="s">
        <v>52773</v>
      </c>
      <c r="J9816" t="s">
        <v>5968</v>
      </c>
      <c r="K9816" t="s">
        <v>52775</v>
      </c>
      <c r="M9816" t="s">
        <v>1643</v>
      </c>
      <c r="N9816" t="s">
        <v>65</v>
      </c>
      <c r="O9816">
        <v>80429</v>
      </c>
      <c r="P9816" t="s">
        <v>50</v>
      </c>
      <c r="U9816" s="1">
        <v>45028</v>
      </c>
      <c r="V9816" s="1">
        <v>45028</v>
      </c>
      <c r="W9816" s="1">
        <v>45028.479166666664</v>
      </c>
      <c r="X9816" s="1">
        <v>45028.479166666664</v>
      </c>
      <c r="AC9816" t="s">
        <v>53</v>
      </c>
      <c r="AD9816">
        <v>2969480780</v>
      </c>
      <c r="AE9816" s="1">
        <v>37467</v>
      </c>
      <c r="AG9816" t="s">
        <v>52776</v>
      </c>
      <c r="AH9816" t="s">
        <v>51</v>
      </c>
      <c r="AJ9816" t="s">
        <v>53</v>
      </c>
      <c r="AL9816" t="s">
        <v>78</v>
      </c>
      <c r="AO9816" t="s">
        <v>5443</v>
      </c>
      <c r="AP9816" s="1">
        <v>45149.56527777778</v>
      </c>
    </row>
    <row r="9817" spans="1:43" x14ac:dyDescent="0.35">
      <c r="A9817" t="s">
        <v>26603</v>
      </c>
      <c r="B9817" t="s">
        <v>1580</v>
      </c>
      <c r="C9817" t="s">
        <v>2016</v>
      </c>
      <c r="F9817" t="s">
        <v>52777</v>
      </c>
      <c r="H9817" t="s">
        <v>26603</v>
      </c>
      <c r="J9817" t="s">
        <v>26604</v>
      </c>
      <c r="K9817" t="s">
        <v>52778</v>
      </c>
      <c r="M9817" t="s">
        <v>2248</v>
      </c>
      <c r="N9817" t="s">
        <v>65</v>
      </c>
      <c r="O9817">
        <v>80498</v>
      </c>
      <c r="P9817" t="s">
        <v>50</v>
      </c>
      <c r="U9817" s="1">
        <v>45028</v>
      </c>
      <c r="V9817" s="1">
        <v>45028</v>
      </c>
      <c r="W9817" s="1">
        <v>45028.580555555556</v>
      </c>
      <c r="X9817" s="1">
        <v>45028.580555555556</v>
      </c>
      <c r="AC9817" t="s">
        <v>53</v>
      </c>
      <c r="AD9817">
        <v>2969907806</v>
      </c>
      <c r="AE9817" s="1">
        <v>43705.511111111111</v>
      </c>
      <c r="AF9817" t="s">
        <v>52779</v>
      </c>
      <c r="AG9817" t="s">
        <v>52780</v>
      </c>
      <c r="AH9817" t="s">
        <v>51</v>
      </c>
      <c r="AJ9817" t="s">
        <v>53</v>
      </c>
      <c r="AL9817" t="s">
        <v>68</v>
      </c>
      <c r="AO9817" t="s">
        <v>5443</v>
      </c>
      <c r="AP9817" s="1">
        <v>45408.729166666664</v>
      </c>
      <c r="AQ9817" s="1">
        <v>45208.432638888888</v>
      </c>
    </row>
    <row r="9818" spans="1:43" x14ac:dyDescent="0.35">
      <c r="A9818" t="s">
        <v>52781</v>
      </c>
      <c r="B9818" t="s">
        <v>52782</v>
      </c>
      <c r="C9818" t="s">
        <v>52783</v>
      </c>
      <c r="F9818" t="s">
        <v>52784</v>
      </c>
      <c r="H9818" t="s">
        <v>41220</v>
      </c>
      <c r="J9818" t="s">
        <v>8109</v>
      </c>
      <c r="K9818" t="s">
        <v>8110</v>
      </c>
      <c r="L9818" t="s">
        <v>52785</v>
      </c>
      <c r="M9818" t="s">
        <v>14989</v>
      </c>
      <c r="N9818" t="s">
        <v>8111</v>
      </c>
      <c r="O9818">
        <v>61630</v>
      </c>
      <c r="P9818" t="s">
        <v>50</v>
      </c>
      <c r="U9818" s="1">
        <v>45028</v>
      </c>
      <c r="V9818" s="1">
        <v>45028</v>
      </c>
      <c r="AC9818" t="s">
        <v>53</v>
      </c>
      <c r="AD9818">
        <v>1000000001</v>
      </c>
      <c r="AE9818" s="1">
        <v>39973.351388888892</v>
      </c>
      <c r="AG9818" t="s">
        <v>52786</v>
      </c>
      <c r="AH9818" t="s">
        <v>51</v>
      </c>
      <c r="AJ9818" t="s">
        <v>53</v>
      </c>
      <c r="AO9818" t="s">
        <v>5443</v>
      </c>
    </row>
    <row r="9819" spans="1:43" x14ac:dyDescent="0.35">
      <c r="A9819" t="s">
        <v>52787</v>
      </c>
      <c r="B9819" t="s">
        <v>52788</v>
      </c>
      <c r="C9819" t="s">
        <v>36063</v>
      </c>
      <c r="F9819">
        <v>19703882362</v>
      </c>
      <c r="H9819" t="s">
        <v>52789</v>
      </c>
      <c r="J9819" t="s">
        <v>52790</v>
      </c>
      <c r="K9819" t="s">
        <v>52791</v>
      </c>
      <c r="M9819" t="s">
        <v>52792</v>
      </c>
      <c r="N9819" t="s">
        <v>287</v>
      </c>
      <c r="O9819">
        <v>80550</v>
      </c>
      <c r="P9819" t="s">
        <v>50</v>
      </c>
      <c r="U9819" s="1">
        <v>45028</v>
      </c>
      <c r="V9819" s="1">
        <v>45028</v>
      </c>
      <c r="W9819" s="1">
        <v>45028.362500000003</v>
      </c>
      <c r="X9819" s="1">
        <v>45028.362500000003</v>
      </c>
      <c r="AC9819" t="s">
        <v>53</v>
      </c>
      <c r="AD9819">
        <v>1000000001</v>
      </c>
      <c r="AE9819" s="1">
        <v>39973.351388888892</v>
      </c>
      <c r="AF9819" t="s">
        <v>3377</v>
      </c>
      <c r="AG9819" t="s">
        <v>52793</v>
      </c>
      <c r="AH9819" t="s">
        <v>51</v>
      </c>
      <c r="AJ9819" t="s">
        <v>53</v>
      </c>
      <c r="AL9819" t="s">
        <v>78</v>
      </c>
      <c r="AO9819" t="s">
        <v>5443</v>
      </c>
      <c r="AP9819" s="1">
        <v>45028.36041666667</v>
      </c>
    </row>
    <row r="9820" spans="1:43" x14ac:dyDescent="0.35">
      <c r="A9820" t="s">
        <v>52794</v>
      </c>
      <c r="B9820" t="s">
        <v>52795</v>
      </c>
      <c r="C9820" t="s">
        <v>1614</v>
      </c>
      <c r="F9820">
        <v>17197268050</v>
      </c>
      <c r="H9820" t="s">
        <v>52794</v>
      </c>
      <c r="J9820" t="s">
        <v>52796</v>
      </c>
      <c r="K9820" t="s">
        <v>52797</v>
      </c>
      <c r="M9820" t="s">
        <v>2997</v>
      </c>
      <c r="N9820" t="s">
        <v>287</v>
      </c>
      <c r="O9820">
        <v>80011</v>
      </c>
      <c r="P9820" t="s">
        <v>50</v>
      </c>
      <c r="U9820" s="1">
        <v>45028</v>
      </c>
      <c r="V9820" s="1">
        <v>45028</v>
      </c>
      <c r="W9820" s="1">
        <v>45028.631249999999</v>
      </c>
      <c r="X9820" s="1">
        <v>45028.631249999999</v>
      </c>
      <c r="AC9820" t="s">
        <v>53</v>
      </c>
      <c r="AD9820">
        <v>1000000001</v>
      </c>
      <c r="AE9820" s="1">
        <v>39973.351388888892</v>
      </c>
      <c r="AF9820" t="s">
        <v>3377</v>
      </c>
      <c r="AG9820" t="s">
        <v>52798</v>
      </c>
      <c r="AH9820" t="s">
        <v>51</v>
      </c>
      <c r="AJ9820" t="s">
        <v>53</v>
      </c>
      <c r="AL9820" t="s">
        <v>78</v>
      </c>
      <c r="AO9820" t="s">
        <v>51552</v>
      </c>
    </row>
    <row r="9821" spans="1:43" x14ac:dyDescent="0.35">
      <c r="A9821" t="s">
        <v>52799</v>
      </c>
      <c r="B9821" t="s">
        <v>52800</v>
      </c>
      <c r="C9821" t="s">
        <v>27555</v>
      </c>
      <c r="F9821">
        <v>923226634862</v>
      </c>
      <c r="H9821" t="s">
        <v>52799</v>
      </c>
      <c r="J9821" t="s">
        <v>52801</v>
      </c>
      <c r="K9821" t="s">
        <v>52802</v>
      </c>
      <c r="L9821" t="s">
        <v>52803</v>
      </c>
      <c r="M9821" t="s">
        <v>52804</v>
      </c>
      <c r="N9821" t="s">
        <v>52805</v>
      </c>
      <c r="O9821" t="s">
        <v>52806</v>
      </c>
      <c r="P9821" t="s">
        <v>27047</v>
      </c>
      <c r="U9821" s="1">
        <v>45028</v>
      </c>
      <c r="V9821" s="1">
        <v>45028</v>
      </c>
      <c r="W9821" s="1">
        <v>45028.544444444444</v>
      </c>
      <c r="X9821" s="1">
        <v>45028.544444444444</v>
      </c>
      <c r="AC9821" t="s">
        <v>53</v>
      </c>
      <c r="AD9821">
        <v>1000000001</v>
      </c>
      <c r="AE9821" s="1">
        <v>39973.351388888892</v>
      </c>
      <c r="AF9821" t="s">
        <v>3377</v>
      </c>
      <c r="AG9821" t="s">
        <v>52807</v>
      </c>
      <c r="AH9821" t="s">
        <v>51</v>
      </c>
      <c r="AJ9821" t="s">
        <v>53</v>
      </c>
      <c r="AL9821" t="s">
        <v>78</v>
      </c>
      <c r="AO9821" t="s">
        <v>51552</v>
      </c>
    </row>
    <row r="9822" spans="1:43" x14ac:dyDescent="0.35">
      <c r="A9822" t="s">
        <v>52808</v>
      </c>
      <c r="B9822" t="s">
        <v>52809</v>
      </c>
      <c r="C9822" t="s">
        <v>2997</v>
      </c>
      <c r="F9822" t="s">
        <v>52810</v>
      </c>
      <c r="H9822" t="s">
        <v>52808</v>
      </c>
      <c r="J9822" t="s">
        <v>18860</v>
      </c>
      <c r="K9822" t="s">
        <v>52811</v>
      </c>
      <c r="M9822" t="s">
        <v>52737</v>
      </c>
      <c r="N9822" t="s">
        <v>798</v>
      </c>
      <c r="O9822">
        <v>79849</v>
      </c>
      <c r="P9822" t="s">
        <v>50</v>
      </c>
      <c r="U9822" s="1">
        <v>45028</v>
      </c>
      <c r="V9822" s="1">
        <v>45028</v>
      </c>
      <c r="W9822" s="1">
        <v>45028.708333333336</v>
      </c>
      <c r="X9822" s="1">
        <v>45028.708333333336</v>
      </c>
      <c r="AC9822" t="s">
        <v>51</v>
      </c>
      <c r="AD9822">
        <v>2969544489</v>
      </c>
      <c r="AE9822" s="1">
        <v>40056.408333333333</v>
      </c>
      <c r="AF9822" t="s">
        <v>18862</v>
      </c>
      <c r="AG9822" t="s">
        <v>52812</v>
      </c>
      <c r="AH9822" t="s">
        <v>51</v>
      </c>
      <c r="AJ9822" t="s">
        <v>53</v>
      </c>
      <c r="AL9822" t="s">
        <v>68</v>
      </c>
      <c r="AO9822" t="s">
        <v>5443</v>
      </c>
      <c r="AP9822" s="1">
        <v>45163.740277777775</v>
      </c>
      <c r="AQ9822" s="1">
        <v>45163.741666666669</v>
      </c>
    </row>
    <row r="9823" spans="1:43" x14ac:dyDescent="0.35">
      <c r="A9823" t="s">
        <v>52813</v>
      </c>
      <c r="B9823" t="s">
        <v>52814</v>
      </c>
      <c r="C9823" t="s">
        <v>3330</v>
      </c>
      <c r="F9823" t="s">
        <v>52815</v>
      </c>
      <c r="H9823" t="s">
        <v>52813</v>
      </c>
      <c r="I9823" t="s">
        <v>200</v>
      </c>
      <c r="J9823" t="s">
        <v>5239</v>
      </c>
      <c r="M9823" t="s">
        <v>154</v>
      </c>
      <c r="N9823" t="s">
        <v>65</v>
      </c>
      <c r="O9823">
        <v>80634</v>
      </c>
      <c r="P9823" t="s">
        <v>50</v>
      </c>
      <c r="U9823" s="1">
        <v>45028.250694444447</v>
      </c>
      <c r="V9823" s="1">
        <v>45028.250694444447</v>
      </c>
      <c r="W9823" s="1">
        <v>45028.579861111109</v>
      </c>
      <c r="X9823" s="1">
        <v>45028.579861111109</v>
      </c>
      <c r="AC9823" t="s">
        <v>53</v>
      </c>
      <c r="AD9823">
        <v>2969475162</v>
      </c>
      <c r="AE9823" s="1">
        <v>37147</v>
      </c>
      <c r="AF9823" t="s">
        <v>16650</v>
      </c>
      <c r="AG9823" t="s">
        <v>52816</v>
      </c>
      <c r="AH9823" t="s">
        <v>53</v>
      </c>
      <c r="AJ9823" t="s">
        <v>53</v>
      </c>
      <c r="AK9823" t="s">
        <v>12078</v>
      </c>
      <c r="AL9823" t="s">
        <v>68</v>
      </c>
      <c r="AO9823" t="s">
        <v>54</v>
      </c>
      <c r="AP9823" s="1">
        <v>45463.614583333336</v>
      </c>
    </row>
    <row r="9824" spans="1:43" x14ac:dyDescent="0.35">
      <c r="A9824" t="s">
        <v>52817</v>
      </c>
      <c r="B9824" t="s">
        <v>47124</v>
      </c>
      <c r="C9824" t="s">
        <v>2444</v>
      </c>
      <c r="F9824" t="s">
        <v>52818</v>
      </c>
      <c r="H9824" t="s">
        <v>52817</v>
      </c>
      <c r="I9824" t="s">
        <v>200</v>
      </c>
      <c r="J9824" t="s">
        <v>4293</v>
      </c>
      <c r="K9824" t="s">
        <v>52819</v>
      </c>
      <c r="M9824" t="s">
        <v>52820</v>
      </c>
      <c r="N9824" t="s">
        <v>4436</v>
      </c>
      <c r="O9824" t="s">
        <v>52821</v>
      </c>
      <c r="P9824" t="s">
        <v>4438</v>
      </c>
      <c r="U9824" s="1">
        <v>45028.372916666667</v>
      </c>
      <c r="V9824" s="1">
        <v>45028.372916666667</v>
      </c>
      <c r="W9824" s="1">
        <v>45037.412499999999</v>
      </c>
      <c r="X9824" s="1">
        <v>45037.412499999999</v>
      </c>
      <c r="AC9824" t="s">
        <v>53</v>
      </c>
      <c r="AD9824">
        <v>2969634929</v>
      </c>
      <c r="AE9824" s="1">
        <v>41799.665972222225</v>
      </c>
      <c r="AF9824" t="s">
        <v>4296</v>
      </c>
      <c r="AG9824" t="s">
        <v>52822</v>
      </c>
      <c r="AH9824" t="s">
        <v>53</v>
      </c>
      <c r="AJ9824" t="s">
        <v>53</v>
      </c>
      <c r="AK9824" t="s">
        <v>25949</v>
      </c>
      <c r="AL9824" t="s">
        <v>68</v>
      </c>
      <c r="AO9824" t="s">
        <v>54</v>
      </c>
    </row>
    <row r="9825" spans="1:43" x14ac:dyDescent="0.35">
      <c r="A9825" t="s">
        <v>52823</v>
      </c>
      <c r="B9825" t="s">
        <v>52824</v>
      </c>
      <c r="C9825" t="s">
        <v>52825</v>
      </c>
      <c r="H9825" t="s">
        <v>52826</v>
      </c>
      <c r="J9825" t="s">
        <v>52827</v>
      </c>
      <c r="P9825" t="s">
        <v>50</v>
      </c>
      <c r="U9825" s="1">
        <v>45029</v>
      </c>
      <c r="V9825" s="1">
        <v>45029</v>
      </c>
      <c r="AC9825" t="s">
        <v>53</v>
      </c>
      <c r="AD9825">
        <v>2969475309</v>
      </c>
      <c r="AE9825" s="1">
        <v>37159</v>
      </c>
      <c r="AG9825" t="s">
        <v>52828</v>
      </c>
      <c r="AH9825" t="s">
        <v>51</v>
      </c>
      <c r="AJ9825" t="s">
        <v>53</v>
      </c>
      <c r="AO9825" t="s">
        <v>8142</v>
      </c>
    </row>
    <row r="9826" spans="1:43" x14ac:dyDescent="0.35">
      <c r="A9826" t="s">
        <v>52829</v>
      </c>
      <c r="B9826" t="s">
        <v>8392</v>
      </c>
      <c r="C9826" t="s">
        <v>894</v>
      </c>
      <c r="F9826" t="s">
        <v>52830</v>
      </c>
      <c r="H9826" t="s">
        <v>52829</v>
      </c>
      <c r="J9826" t="s">
        <v>39643</v>
      </c>
      <c r="N9826" t="s">
        <v>17464</v>
      </c>
      <c r="O9826">
        <v>30168</v>
      </c>
      <c r="P9826" t="s">
        <v>50</v>
      </c>
      <c r="U9826" s="1">
        <v>45029</v>
      </c>
      <c r="V9826" s="1">
        <v>45029</v>
      </c>
      <c r="AC9826" t="s">
        <v>53</v>
      </c>
      <c r="AD9826">
        <v>2969512469</v>
      </c>
      <c r="AE9826" s="1">
        <v>38477.625694444447</v>
      </c>
      <c r="AG9826" t="s">
        <v>52831</v>
      </c>
      <c r="AH9826" t="s">
        <v>51</v>
      </c>
      <c r="AJ9826" t="s">
        <v>53</v>
      </c>
      <c r="AO9826" t="s">
        <v>8142</v>
      </c>
    </row>
    <row r="9827" spans="1:43" x14ac:dyDescent="0.35">
      <c r="A9827" t="s">
        <v>52832</v>
      </c>
      <c r="B9827" t="s">
        <v>2339</v>
      </c>
      <c r="C9827" t="s">
        <v>4618</v>
      </c>
      <c r="F9827" t="s">
        <v>41374</v>
      </c>
      <c r="H9827" t="s">
        <v>52833</v>
      </c>
      <c r="J9827" t="s">
        <v>19686</v>
      </c>
      <c r="P9827" t="s">
        <v>50</v>
      </c>
      <c r="U9827" s="1">
        <v>45029</v>
      </c>
      <c r="V9827" s="1">
        <v>45029</v>
      </c>
      <c r="AC9827" t="s">
        <v>53</v>
      </c>
      <c r="AD9827">
        <v>2969475309</v>
      </c>
      <c r="AE9827" s="1">
        <v>37159</v>
      </c>
      <c r="AG9827" t="s">
        <v>52834</v>
      </c>
      <c r="AH9827" t="s">
        <v>51</v>
      </c>
      <c r="AJ9827" t="s">
        <v>53</v>
      </c>
      <c r="AO9827" t="s">
        <v>8142</v>
      </c>
    </row>
    <row r="9828" spans="1:43" x14ac:dyDescent="0.35">
      <c r="A9828" t="s">
        <v>52835</v>
      </c>
      <c r="B9828" t="s">
        <v>52836</v>
      </c>
      <c r="C9828" t="s">
        <v>1679</v>
      </c>
      <c r="F9828" t="s">
        <v>52837</v>
      </c>
      <c r="H9828" t="s">
        <v>52835</v>
      </c>
      <c r="J9828" t="s">
        <v>52838</v>
      </c>
      <c r="K9828" t="s">
        <v>52839</v>
      </c>
      <c r="M9828" t="s">
        <v>52840</v>
      </c>
      <c r="N9828" t="s">
        <v>6645</v>
      </c>
      <c r="O9828">
        <v>92067</v>
      </c>
      <c r="P9828" t="s">
        <v>50</v>
      </c>
      <c r="U9828" s="1">
        <v>45029</v>
      </c>
      <c r="V9828" s="1">
        <v>45029</v>
      </c>
      <c r="AC9828" t="s">
        <v>53</v>
      </c>
      <c r="AD9828">
        <v>2969883503</v>
      </c>
      <c r="AE9828" s="1">
        <v>43586.384027777778</v>
      </c>
      <c r="AG9828" t="s">
        <v>52841</v>
      </c>
      <c r="AH9828" t="s">
        <v>51</v>
      </c>
      <c r="AJ9828" t="s">
        <v>53</v>
      </c>
      <c r="AO9828" t="s">
        <v>5443</v>
      </c>
    </row>
    <row r="9829" spans="1:43" x14ac:dyDescent="0.35">
      <c r="A9829" t="s">
        <v>52842</v>
      </c>
      <c r="B9829" t="s">
        <v>15944</v>
      </c>
      <c r="C9829" t="s">
        <v>10684</v>
      </c>
      <c r="F9829" t="s">
        <v>52843</v>
      </c>
      <c r="H9829" t="s">
        <v>52844</v>
      </c>
      <c r="J9829" t="s">
        <v>6387</v>
      </c>
      <c r="K9829" t="s">
        <v>52845</v>
      </c>
      <c r="M9829" t="s">
        <v>52846</v>
      </c>
      <c r="N9829" t="s">
        <v>798</v>
      </c>
      <c r="O9829">
        <v>75060</v>
      </c>
      <c r="P9829" t="s">
        <v>50</v>
      </c>
      <c r="U9829" s="1">
        <v>45029</v>
      </c>
      <c r="V9829" s="1">
        <v>45029</v>
      </c>
      <c r="AC9829" t="s">
        <v>53</v>
      </c>
      <c r="AD9829">
        <v>2969484892</v>
      </c>
      <c r="AE9829" s="1">
        <v>37756</v>
      </c>
      <c r="AG9829" t="s">
        <v>52847</v>
      </c>
      <c r="AH9829" t="s">
        <v>51</v>
      </c>
      <c r="AJ9829" t="s">
        <v>53</v>
      </c>
      <c r="AO9829" t="s">
        <v>8142</v>
      </c>
    </row>
    <row r="9830" spans="1:43" x14ac:dyDescent="0.35">
      <c r="A9830" t="s">
        <v>52848</v>
      </c>
      <c r="B9830" t="s">
        <v>52849</v>
      </c>
      <c r="C9830" t="s">
        <v>383</v>
      </c>
      <c r="F9830" t="s">
        <v>52850</v>
      </c>
      <c r="H9830" t="s">
        <v>52848</v>
      </c>
      <c r="J9830" t="s">
        <v>6387</v>
      </c>
      <c r="K9830" t="s">
        <v>52851</v>
      </c>
      <c r="M9830" t="s">
        <v>31960</v>
      </c>
      <c r="N9830" t="s">
        <v>4928</v>
      </c>
      <c r="O9830">
        <v>44074</v>
      </c>
      <c r="P9830" t="s">
        <v>50</v>
      </c>
      <c r="U9830" s="1">
        <v>45029</v>
      </c>
      <c r="V9830" s="1">
        <v>45029</v>
      </c>
      <c r="AC9830" t="s">
        <v>53</v>
      </c>
      <c r="AD9830">
        <v>2969484892</v>
      </c>
      <c r="AE9830" s="1">
        <v>37756</v>
      </c>
      <c r="AG9830" t="s">
        <v>52852</v>
      </c>
      <c r="AH9830" t="s">
        <v>51</v>
      </c>
      <c r="AJ9830" t="s">
        <v>53</v>
      </c>
      <c r="AO9830" t="s">
        <v>8142</v>
      </c>
    </row>
    <row r="9831" spans="1:43" x14ac:dyDescent="0.35">
      <c r="A9831" t="s">
        <v>52853</v>
      </c>
      <c r="B9831" t="s">
        <v>403</v>
      </c>
      <c r="C9831" t="s">
        <v>3295</v>
      </c>
      <c r="F9831" t="s">
        <v>52854</v>
      </c>
      <c r="H9831" t="s">
        <v>52855</v>
      </c>
      <c r="J9831" t="s">
        <v>6387</v>
      </c>
      <c r="K9831" t="s">
        <v>52856</v>
      </c>
      <c r="M9831" t="s">
        <v>52857</v>
      </c>
      <c r="N9831" t="s">
        <v>7021</v>
      </c>
      <c r="O9831">
        <v>27805</v>
      </c>
      <c r="P9831" t="s">
        <v>50</v>
      </c>
      <c r="U9831" s="1">
        <v>45029</v>
      </c>
      <c r="V9831" s="1">
        <v>45029</v>
      </c>
      <c r="AC9831" t="s">
        <v>53</v>
      </c>
      <c r="AD9831">
        <v>2969484892</v>
      </c>
      <c r="AE9831" s="1">
        <v>37756</v>
      </c>
      <c r="AG9831" t="s">
        <v>52858</v>
      </c>
      <c r="AH9831" t="s">
        <v>51</v>
      </c>
      <c r="AJ9831" t="s">
        <v>53</v>
      </c>
      <c r="AO9831" t="s">
        <v>8142</v>
      </c>
    </row>
    <row r="9832" spans="1:43" x14ac:dyDescent="0.35">
      <c r="A9832" t="s">
        <v>52859</v>
      </c>
      <c r="B9832" t="s">
        <v>52860</v>
      </c>
      <c r="C9832" t="s">
        <v>1775</v>
      </c>
      <c r="F9832">
        <f>1312-403-30</f>
        <v>879</v>
      </c>
      <c r="H9832" t="s">
        <v>52859</v>
      </c>
      <c r="J9832" t="s">
        <v>11008</v>
      </c>
      <c r="N9832" t="s">
        <v>14739</v>
      </c>
      <c r="O9832">
        <v>60609</v>
      </c>
      <c r="P9832" t="s">
        <v>50</v>
      </c>
      <c r="U9832" s="1">
        <v>45029</v>
      </c>
      <c r="V9832" s="1">
        <v>45029</v>
      </c>
      <c r="AC9832" t="s">
        <v>53</v>
      </c>
      <c r="AD9832">
        <v>2969478809</v>
      </c>
      <c r="AE9832" s="1">
        <v>37358</v>
      </c>
      <c r="AG9832" t="s">
        <v>52861</v>
      </c>
      <c r="AH9832" t="s">
        <v>51</v>
      </c>
      <c r="AJ9832" t="s">
        <v>53</v>
      </c>
      <c r="AO9832" t="s">
        <v>8142</v>
      </c>
    </row>
    <row r="9833" spans="1:43" x14ac:dyDescent="0.35">
      <c r="A9833" t="s">
        <v>52862</v>
      </c>
      <c r="B9833" t="s">
        <v>32046</v>
      </c>
      <c r="C9833" t="s">
        <v>52863</v>
      </c>
      <c r="F9833" t="s">
        <v>52864</v>
      </c>
      <c r="H9833" t="s">
        <v>52862</v>
      </c>
      <c r="J9833" t="s">
        <v>44141</v>
      </c>
      <c r="K9833" t="s">
        <v>52865</v>
      </c>
      <c r="L9833" t="s">
        <v>52866</v>
      </c>
      <c r="M9833" t="s">
        <v>52867</v>
      </c>
      <c r="N9833" t="s">
        <v>1515</v>
      </c>
      <c r="O9833">
        <v>85334</v>
      </c>
      <c r="P9833" t="s">
        <v>50</v>
      </c>
      <c r="U9833" s="1">
        <v>45029</v>
      </c>
      <c r="V9833" s="1">
        <v>45029</v>
      </c>
      <c r="W9833" s="1">
        <v>45029.386111111111</v>
      </c>
      <c r="X9833" s="1">
        <v>45029.386111111111</v>
      </c>
      <c r="AC9833" t="s">
        <v>53</v>
      </c>
      <c r="AD9833">
        <v>2969509802</v>
      </c>
      <c r="AE9833" s="1">
        <v>38330.731944444444</v>
      </c>
      <c r="AF9833" t="s">
        <v>52868</v>
      </c>
      <c r="AG9833" t="s">
        <v>52869</v>
      </c>
      <c r="AH9833" t="s">
        <v>51</v>
      </c>
      <c r="AJ9833" t="s">
        <v>53</v>
      </c>
      <c r="AL9833" t="s">
        <v>68</v>
      </c>
      <c r="AO9833" t="s">
        <v>5443</v>
      </c>
      <c r="AP9833" s="1">
        <v>45446.719444444447</v>
      </c>
      <c r="AQ9833" s="1">
        <v>45030.465277777781</v>
      </c>
    </row>
    <row r="9834" spans="1:43" x14ac:dyDescent="0.35">
      <c r="A9834" t="s">
        <v>52870</v>
      </c>
      <c r="B9834" t="s">
        <v>52871</v>
      </c>
      <c r="C9834" t="s">
        <v>49948</v>
      </c>
      <c r="F9834">
        <v>19154745164</v>
      </c>
      <c r="H9834" t="s">
        <v>52870</v>
      </c>
      <c r="J9834" t="s">
        <v>44510</v>
      </c>
      <c r="K9834" t="s">
        <v>44511</v>
      </c>
      <c r="M9834" t="s">
        <v>753</v>
      </c>
      <c r="N9834" t="s">
        <v>264</v>
      </c>
      <c r="O9834">
        <v>79938</v>
      </c>
      <c r="P9834" t="s">
        <v>50</v>
      </c>
      <c r="U9834" s="1">
        <v>45029</v>
      </c>
      <c r="V9834" s="1">
        <v>45029</v>
      </c>
      <c r="W9834" s="1">
        <v>45029.384722222225</v>
      </c>
      <c r="X9834" s="1">
        <v>45029.384722222225</v>
      </c>
      <c r="AC9834" t="s">
        <v>51</v>
      </c>
      <c r="AD9834">
        <v>2969711665</v>
      </c>
      <c r="AE9834" s="1">
        <v>42653.520138888889</v>
      </c>
      <c r="AF9834" t="s">
        <v>44512</v>
      </c>
      <c r="AG9834" t="s">
        <v>52872</v>
      </c>
      <c r="AH9834" t="s">
        <v>51</v>
      </c>
      <c r="AJ9834" t="s">
        <v>53</v>
      </c>
      <c r="AL9834" t="s">
        <v>68</v>
      </c>
      <c r="AO9834" t="s">
        <v>5443</v>
      </c>
      <c r="AP9834" s="1">
        <v>45467.388194444444</v>
      </c>
      <c r="AQ9834" s="1">
        <v>45464.749305555553</v>
      </c>
    </row>
    <row r="9835" spans="1:43" x14ac:dyDescent="0.35">
      <c r="A9835" t="s">
        <v>52873</v>
      </c>
      <c r="B9835" t="s">
        <v>52874</v>
      </c>
      <c r="C9835" t="s">
        <v>3834</v>
      </c>
      <c r="F9835" t="s">
        <v>52875</v>
      </c>
      <c r="H9835" t="s">
        <v>52873</v>
      </c>
      <c r="J9835" t="s">
        <v>11720</v>
      </c>
      <c r="K9835" t="s">
        <v>52876</v>
      </c>
      <c r="M9835" t="s">
        <v>15195</v>
      </c>
      <c r="N9835" t="s">
        <v>13693</v>
      </c>
      <c r="O9835">
        <v>38109</v>
      </c>
      <c r="P9835" t="s">
        <v>50</v>
      </c>
      <c r="U9835" s="1">
        <v>45029</v>
      </c>
      <c r="V9835" s="1">
        <v>45029</v>
      </c>
      <c r="AC9835" t="s">
        <v>53</v>
      </c>
      <c r="AD9835">
        <v>2969472760</v>
      </c>
      <c r="AE9835" s="1">
        <v>36916.71597222222</v>
      </c>
      <c r="AG9835" t="s">
        <v>52877</v>
      </c>
      <c r="AH9835" t="s">
        <v>51</v>
      </c>
      <c r="AJ9835" t="s">
        <v>53</v>
      </c>
      <c r="AO9835" t="s">
        <v>8142</v>
      </c>
    </row>
    <row r="9836" spans="1:43" x14ac:dyDescent="0.35">
      <c r="A9836" t="s">
        <v>52878</v>
      </c>
      <c r="B9836" t="s">
        <v>52879</v>
      </c>
      <c r="C9836" t="s">
        <v>530</v>
      </c>
      <c r="F9836" t="s">
        <v>52880</v>
      </c>
      <c r="H9836" t="s">
        <v>52878</v>
      </c>
      <c r="J9836" t="s">
        <v>52881</v>
      </c>
      <c r="N9836" t="s">
        <v>287</v>
      </c>
      <c r="O9836">
        <v>80022</v>
      </c>
      <c r="P9836" t="s">
        <v>50</v>
      </c>
      <c r="U9836" s="1">
        <v>45029</v>
      </c>
      <c r="V9836" s="1">
        <v>45029</v>
      </c>
      <c r="W9836" s="1">
        <v>45029.681944444441</v>
      </c>
      <c r="X9836" s="1">
        <v>45029.681944444441</v>
      </c>
      <c r="AC9836" t="s">
        <v>53</v>
      </c>
      <c r="AD9836">
        <v>2973341829</v>
      </c>
      <c r="AE9836" s="1">
        <v>45029.708333333336</v>
      </c>
      <c r="AF9836" t="s">
        <v>52882</v>
      </c>
      <c r="AG9836" t="s">
        <v>52883</v>
      </c>
      <c r="AH9836" t="s">
        <v>51</v>
      </c>
      <c r="AJ9836" t="s">
        <v>53</v>
      </c>
      <c r="AL9836" t="s">
        <v>68</v>
      </c>
      <c r="AO9836" t="s">
        <v>5443</v>
      </c>
      <c r="AP9836" s="1">
        <v>45029.71875</v>
      </c>
      <c r="AQ9836" s="1">
        <v>45029.722222222219</v>
      </c>
    </row>
    <row r="9837" spans="1:43" x14ac:dyDescent="0.35">
      <c r="A9837" t="s">
        <v>52884</v>
      </c>
      <c r="B9837" t="s">
        <v>5987</v>
      </c>
      <c r="C9837" t="s">
        <v>9644</v>
      </c>
      <c r="F9837" t="s">
        <v>52885</v>
      </c>
      <c r="H9837" t="s">
        <v>52886</v>
      </c>
      <c r="I9837" t="s">
        <v>415</v>
      </c>
      <c r="J9837" t="s">
        <v>6387</v>
      </c>
      <c r="K9837" t="s">
        <v>52887</v>
      </c>
      <c r="M9837" t="s">
        <v>2652</v>
      </c>
      <c r="N9837" t="s">
        <v>798</v>
      </c>
      <c r="O9837">
        <v>79763</v>
      </c>
      <c r="P9837" t="s">
        <v>50</v>
      </c>
      <c r="U9837" s="1">
        <v>45029</v>
      </c>
      <c r="V9837" s="1">
        <v>45029</v>
      </c>
      <c r="AC9837" t="s">
        <v>53</v>
      </c>
      <c r="AD9837">
        <v>2969484892</v>
      </c>
      <c r="AE9837" s="1">
        <v>37756</v>
      </c>
      <c r="AG9837" t="s">
        <v>52888</v>
      </c>
      <c r="AH9837" t="s">
        <v>51</v>
      </c>
      <c r="AJ9837" t="s">
        <v>53</v>
      </c>
      <c r="AO9837" t="s">
        <v>8142</v>
      </c>
    </row>
    <row r="9838" spans="1:43" x14ac:dyDescent="0.35">
      <c r="A9838" t="s">
        <v>52889</v>
      </c>
      <c r="B9838" t="s">
        <v>15549</v>
      </c>
      <c r="C9838" t="s">
        <v>4618</v>
      </c>
      <c r="F9838" t="s">
        <v>52890</v>
      </c>
      <c r="H9838" t="s">
        <v>52889</v>
      </c>
      <c r="J9838" t="s">
        <v>52891</v>
      </c>
      <c r="K9838" t="s">
        <v>52892</v>
      </c>
      <c r="M9838" t="s">
        <v>4713</v>
      </c>
      <c r="N9838" t="s">
        <v>65</v>
      </c>
      <c r="O9838">
        <v>81401</v>
      </c>
      <c r="P9838" t="s">
        <v>50</v>
      </c>
      <c r="U9838" s="1">
        <v>45029</v>
      </c>
      <c r="V9838" s="1">
        <v>45029</v>
      </c>
      <c r="W9838" s="1">
        <v>45029.50277777778</v>
      </c>
      <c r="X9838" s="1">
        <v>45029.50277777778</v>
      </c>
      <c r="AC9838" t="s">
        <v>53</v>
      </c>
      <c r="AD9838">
        <v>2969746604</v>
      </c>
      <c r="AE9838" s="1">
        <v>42916.344444444447</v>
      </c>
      <c r="AF9838" t="s">
        <v>52893</v>
      </c>
      <c r="AG9838" t="s">
        <v>52894</v>
      </c>
      <c r="AH9838" t="s">
        <v>51</v>
      </c>
      <c r="AJ9838" t="s">
        <v>53</v>
      </c>
      <c r="AL9838" t="s">
        <v>68</v>
      </c>
      <c r="AO9838" t="s">
        <v>5443</v>
      </c>
      <c r="AP9838" s="1">
        <v>45029.605555555558</v>
      </c>
      <c r="AQ9838" s="1">
        <v>45029.523611111108</v>
      </c>
    </row>
    <row r="9839" spans="1:43" x14ac:dyDescent="0.35">
      <c r="A9839" t="s">
        <v>52895</v>
      </c>
      <c r="B9839" t="s">
        <v>6678</v>
      </c>
      <c r="C9839" t="s">
        <v>3330</v>
      </c>
      <c r="F9839" t="s">
        <v>52896</v>
      </c>
      <c r="H9839" t="s">
        <v>52897</v>
      </c>
      <c r="J9839" t="s">
        <v>52898</v>
      </c>
      <c r="K9839" t="s">
        <v>52899</v>
      </c>
      <c r="M9839" t="s">
        <v>37040</v>
      </c>
      <c r="N9839" t="s">
        <v>65</v>
      </c>
      <c r="O9839">
        <v>80116</v>
      </c>
      <c r="P9839" t="s">
        <v>50</v>
      </c>
      <c r="U9839" s="1">
        <v>45029</v>
      </c>
      <c r="V9839" s="1">
        <v>45029</v>
      </c>
      <c r="W9839" s="1">
        <v>45029.629166666666</v>
      </c>
      <c r="X9839" s="1">
        <v>45029.629166666666</v>
      </c>
      <c r="AC9839" t="s">
        <v>53</v>
      </c>
      <c r="AD9839">
        <v>2970052964</v>
      </c>
      <c r="AE9839" s="1">
        <v>44277.410416666666</v>
      </c>
      <c r="AF9839" t="s">
        <v>52900</v>
      </c>
      <c r="AG9839" t="s">
        <v>52901</v>
      </c>
      <c r="AH9839" t="s">
        <v>51</v>
      </c>
      <c r="AJ9839" t="s">
        <v>53</v>
      </c>
      <c r="AL9839" t="s">
        <v>68</v>
      </c>
      <c r="AO9839" t="s">
        <v>5443</v>
      </c>
      <c r="AP9839" s="1">
        <v>45029.6875</v>
      </c>
      <c r="AQ9839" s="1">
        <v>45029.68472222222</v>
      </c>
    </row>
    <row r="9840" spans="1:43" x14ac:dyDescent="0.35">
      <c r="A9840" t="s">
        <v>52902</v>
      </c>
      <c r="B9840" t="s">
        <v>52903</v>
      </c>
      <c r="C9840" t="s">
        <v>25882</v>
      </c>
      <c r="F9840" t="s">
        <v>52904</v>
      </c>
      <c r="H9840" t="s">
        <v>52905</v>
      </c>
      <c r="J9840" t="s">
        <v>52906</v>
      </c>
      <c r="K9840" t="s">
        <v>52907</v>
      </c>
      <c r="M9840" t="s">
        <v>37040</v>
      </c>
      <c r="N9840" t="s">
        <v>65</v>
      </c>
      <c r="O9840">
        <v>80116</v>
      </c>
      <c r="P9840" t="s">
        <v>50</v>
      </c>
      <c r="U9840" s="1">
        <v>45029</v>
      </c>
      <c r="V9840" s="1">
        <v>45029</v>
      </c>
      <c r="W9840" s="1">
        <v>45029.456944444442</v>
      </c>
      <c r="X9840" s="1">
        <v>45029.456944444442</v>
      </c>
      <c r="AC9840" t="s">
        <v>53</v>
      </c>
      <c r="AD9840">
        <v>2969549818</v>
      </c>
      <c r="AE9840" s="1">
        <v>40238.361111111109</v>
      </c>
      <c r="AF9840" t="s">
        <v>52908</v>
      </c>
      <c r="AG9840" t="s">
        <v>52909</v>
      </c>
      <c r="AH9840" t="s">
        <v>51</v>
      </c>
      <c r="AJ9840" t="s">
        <v>53</v>
      </c>
      <c r="AL9840" t="s">
        <v>68</v>
      </c>
      <c r="AO9840" t="s">
        <v>5443</v>
      </c>
      <c r="AP9840" s="1">
        <v>45048.536805555559</v>
      </c>
      <c r="AQ9840" s="1">
        <v>45048.45208333333</v>
      </c>
    </row>
    <row r="9841" spans="1:43" x14ac:dyDescent="0.35">
      <c r="A9841" t="s">
        <v>52910</v>
      </c>
      <c r="B9841" t="s">
        <v>52911</v>
      </c>
      <c r="C9841" t="s">
        <v>52912</v>
      </c>
      <c r="F9841" t="s">
        <v>52913</v>
      </c>
      <c r="H9841" t="s">
        <v>52910</v>
      </c>
      <c r="J9841" t="s">
        <v>52914</v>
      </c>
      <c r="M9841" t="s">
        <v>9057</v>
      </c>
      <c r="N9841" t="s">
        <v>398</v>
      </c>
      <c r="O9841">
        <v>87740</v>
      </c>
      <c r="P9841" t="s">
        <v>50</v>
      </c>
      <c r="U9841" s="1">
        <v>45029</v>
      </c>
      <c r="V9841" s="1">
        <v>45029</v>
      </c>
      <c r="W9841" s="1">
        <v>45029.754166666666</v>
      </c>
      <c r="X9841" s="1">
        <v>45029.754166666666</v>
      </c>
      <c r="AC9841" t="s">
        <v>53</v>
      </c>
      <c r="AD9841">
        <v>2972117433</v>
      </c>
      <c r="AE9841" s="1">
        <v>44786.668055555558</v>
      </c>
      <c r="AF9841" t="s">
        <v>52915</v>
      </c>
      <c r="AG9841" t="s">
        <v>52916</v>
      </c>
      <c r="AH9841" t="s">
        <v>51</v>
      </c>
      <c r="AJ9841" t="s">
        <v>53</v>
      </c>
      <c r="AL9841" t="s">
        <v>68</v>
      </c>
      <c r="AO9841" t="s">
        <v>5443</v>
      </c>
      <c r="AP9841" s="1">
        <v>45029.738194444442</v>
      </c>
    </row>
    <row r="9842" spans="1:43" x14ac:dyDescent="0.35">
      <c r="A9842" t="s">
        <v>52917</v>
      </c>
      <c r="B9842" t="s">
        <v>22485</v>
      </c>
      <c r="C9842" t="s">
        <v>21515</v>
      </c>
      <c r="F9842" t="s">
        <v>52918</v>
      </c>
      <c r="H9842" t="s">
        <v>52919</v>
      </c>
      <c r="J9842" t="s">
        <v>52920</v>
      </c>
      <c r="K9842" t="s">
        <v>52921</v>
      </c>
      <c r="M9842" t="s">
        <v>15223</v>
      </c>
      <c r="N9842" t="s">
        <v>65</v>
      </c>
      <c r="O9842">
        <v>81069</v>
      </c>
      <c r="P9842" t="s">
        <v>50</v>
      </c>
      <c r="U9842" s="1">
        <v>45029</v>
      </c>
      <c r="V9842" s="1">
        <v>45029</v>
      </c>
      <c r="W9842" s="1">
        <v>45029.43472222222</v>
      </c>
      <c r="X9842" s="1">
        <v>45029.43472222222</v>
      </c>
      <c r="AC9842" t="s">
        <v>51</v>
      </c>
      <c r="AD9842">
        <v>2972039723</v>
      </c>
      <c r="AE9842" s="1">
        <v>44519.677083333336</v>
      </c>
      <c r="AF9842" t="s">
        <v>52922</v>
      </c>
      <c r="AG9842" t="s">
        <v>52923</v>
      </c>
      <c r="AH9842" t="s">
        <v>51</v>
      </c>
      <c r="AJ9842" t="s">
        <v>53</v>
      </c>
      <c r="AL9842" t="s">
        <v>68</v>
      </c>
      <c r="AO9842" t="s">
        <v>5443</v>
      </c>
      <c r="AP9842" s="1">
        <v>45029.445833333331</v>
      </c>
    </row>
    <row r="9843" spans="1:43" x14ac:dyDescent="0.35">
      <c r="A9843" t="s">
        <v>52924</v>
      </c>
      <c r="B9843" t="s">
        <v>52925</v>
      </c>
      <c r="C9843" t="s">
        <v>3247</v>
      </c>
      <c r="F9843" t="s">
        <v>52926</v>
      </c>
      <c r="H9843" t="s">
        <v>52927</v>
      </c>
      <c r="J9843" t="s">
        <v>52928</v>
      </c>
      <c r="K9843" t="s">
        <v>52929</v>
      </c>
      <c r="M9843" t="s">
        <v>8271</v>
      </c>
      <c r="N9843" t="s">
        <v>65</v>
      </c>
      <c r="O9843">
        <v>80107</v>
      </c>
      <c r="P9843" t="s">
        <v>50</v>
      </c>
      <c r="U9843" s="1">
        <v>45029</v>
      </c>
      <c r="V9843" s="1">
        <v>45029</v>
      </c>
      <c r="W9843" s="1">
        <v>45029.518055555556</v>
      </c>
      <c r="X9843" s="1">
        <v>45029.518055555556</v>
      </c>
      <c r="AC9843" t="s">
        <v>53</v>
      </c>
      <c r="AD9843">
        <v>2972407891</v>
      </c>
      <c r="AE9843" s="1">
        <v>44977.394444444442</v>
      </c>
      <c r="AF9843" t="s">
        <v>52930</v>
      </c>
      <c r="AG9843" t="s">
        <v>52931</v>
      </c>
      <c r="AH9843" t="s">
        <v>51</v>
      </c>
      <c r="AJ9843" t="s">
        <v>53</v>
      </c>
      <c r="AL9843" t="s">
        <v>68</v>
      </c>
      <c r="AO9843" t="s">
        <v>5443</v>
      </c>
      <c r="AP9843" s="1">
        <v>45257.960416666669</v>
      </c>
      <c r="AQ9843" s="1">
        <v>45029.53125</v>
      </c>
    </row>
    <row r="9844" spans="1:43" x14ac:dyDescent="0.35">
      <c r="A9844" t="s">
        <v>52932</v>
      </c>
      <c r="B9844" t="s">
        <v>4984</v>
      </c>
      <c r="C9844" t="s">
        <v>1076</v>
      </c>
      <c r="F9844" t="s">
        <v>52933</v>
      </c>
      <c r="H9844" t="s">
        <v>52932</v>
      </c>
      <c r="J9844" t="s">
        <v>52934</v>
      </c>
      <c r="K9844" t="s">
        <v>52935</v>
      </c>
      <c r="M9844" t="s">
        <v>1333</v>
      </c>
      <c r="N9844" t="s">
        <v>65</v>
      </c>
      <c r="O9844">
        <v>80110</v>
      </c>
      <c r="P9844" t="s">
        <v>50</v>
      </c>
      <c r="U9844" s="1">
        <v>45029</v>
      </c>
      <c r="V9844" s="1">
        <v>45029</v>
      </c>
      <c r="W9844" s="1">
        <v>45029.504166666666</v>
      </c>
      <c r="X9844" s="1">
        <v>45029.504166666666</v>
      </c>
      <c r="AC9844" t="s">
        <v>53</v>
      </c>
      <c r="AD9844">
        <v>2972039936</v>
      </c>
      <c r="AE9844" s="1">
        <v>44522.181250000001</v>
      </c>
      <c r="AF9844" t="s">
        <v>52936</v>
      </c>
      <c r="AG9844" t="s">
        <v>52937</v>
      </c>
      <c r="AH9844" t="s">
        <v>51</v>
      </c>
      <c r="AJ9844" t="s">
        <v>53</v>
      </c>
      <c r="AL9844" t="s">
        <v>68</v>
      </c>
      <c r="AO9844" t="s">
        <v>5443</v>
      </c>
      <c r="AP9844" s="1">
        <v>45412.491666666669</v>
      </c>
      <c r="AQ9844" s="1">
        <v>45029.520138888889</v>
      </c>
    </row>
    <row r="9845" spans="1:43" x14ac:dyDescent="0.35">
      <c r="A9845" t="s">
        <v>52938</v>
      </c>
      <c r="B9845" t="s">
        <v>52939</v>
      </c>
      <c r="C9845" t="s">
        <v>44468</v>
      </c>
      <c r="F9845">
        <f>1970-370-40</f>
        <v>1560</v>
      </c>
      <c r="H9845" t="s">
        <v>52940</v>
      </c>
      <c r="J9845" t="s">
        <v>52941</v>
      </c>
      <c r="N9845" t="s">
        <v>287</v>
      </c>
      <c r="O9845">
        <v>81621</v>
      </c>
      <c r="P9845" t="s">
        <v>50</v>
      </c>
      <c r="U9845" s="1">
        <v>45029</v>
      </c>
      <c r="V9845" s="1">
        <v>45029</v>
      </c>
      <c r="AC9845" t="s">
        <v>53</v>
      </c>
      <c r="AD9845">
        <v>2969475470</v>
      </c>
      <c r="AE9845" s="1">
        <v>37166.661111111112</v>
      </c>
      <c r="AG9845" t="s">
        <v>52942</v>
      </c>
      <c r="AH9845" t="s">
        <v>51</v>
      </c>
      <c r="AJ9845" t="s">
        <v>53</v>
      </c>
      <c r="AO9845" t="s">
        <v>5443</v>
      </c>
    </row>
    <row r="9846" spans="1:43" x14ac:dyDescent="0.35">
      <c r="A9846" t="s">
        <v>52943</v>
      </c>
      <c r="B9846" t="s">
        <v>38219</v>
      </c>
      <c r="C9846" t="s">
        <v>6957</v>
      </c>
      <c r="F9846">
        <v>19709488062</v>
      </c>
      <c r="H9846" t="s">
        <v>52943</v>
      </c>
      <c r="J9846" t="s">
        <v>52941</v>
      </c>
      <c r="P9846" t="s">
        <v>50</v>
      </c>
      <c r="U9846" s="1">
        <v>45029</v>
      </c>
      <c r="V9846" s="1">
        <v>45029</v>
      </c>
      <c r="AC9846" t="s">
        <v>53</v>
      </c>
      <c r="AD9846">
        <v>2969475470</v>
      </c>
      <c r="AE9846" s="1">
        <v>37166.661111111112</v>
      </c>
      <c r="AG9846" t="s">
        <v>52944</v>
      </c>
      <c r="AH9846" t="s">
        <v>51</v>
      </c>
      <c r="AJ9846" t="s">
        <v>53</v>
      </c>
      <c r="AO9846" t="s">
        <v>5443</v>
      </c>
    </row>
    <row r="9847" spans="1:43" x14ac:dyDescent="0.35">
      <c r="A9847" t="s">
        <v>52945</v>
      </c>
      <c r="B9847" t="s">
        <v>52946</v>
      </c>
      <c r="C9847" t="s">
        <v>52947</v>
      </c>
      <c r="F9847" t="s">
        <v>52948</v>
      </c>
      <c r="H9847" t="s">
        <v>52945</v>
      </c>
      <c r="J9847" t="s">
        <v>15638</v>
      </c>
      <c r="K9847" t="s">
        <v>52949</v>
      </c>
      <c r="M9847" t="s">
        <v>52950</v>
      </c>
      <c r="N9847" t="s">
        <v>3849</v>
      </c>
      <c r="O9847">
        <v>60174</v>
      </c>
      <c r="P9847" t="s">
        <v>50</v>
      </c>
      <c r="U9847" s="1">
        <v>45029</v>
      </c>
      <c r="V9847" s="1">
        <v>45029</v>
      </c>
      <c r="W9847" s="1">
        <v>45029.593055555553</v>
      </c>
      <c r="X9847" s="1">
        <v>45029.593055555553</v>
      </c>
      <c r="AC9847" t="s">
        <v>53</v>
      </c>
      <c r="AD9847">
        <v>1000000001</v>
      </c>
      <c r="AE9847" s="1">
        <v>39973.351388888892</v>
      </c>
      <c r="AF9847" t="s">
        <v>3377</v>
      </c>
      <c r="AG9847" t="s">
        <v>52951</v>
      </c>
      <c r="AH9847" t="s">
        <v>51</v>
      </c>
      <c r="AJ9847" t="s">
        <v>53</v>
      </c>
      <c r="AL9847" t="s">
        <v>78</v>
      </c>
      <c r="AO9847" t="s">
        <v>5443</v>
      </c>
      <c r="AP9847" s="1">
        <v>45412.525694444441</v>
      </c>
    </row>
    <row r="9848" spans="1:43" x14ac:dyDescent="0.35">
      <c r="A9848" t="s">
        <v>52952</v>
      </c>
      <c r="B9848" t="s">
        <v>52953</v>
      </c>
      <c r="C9848" t="s">
        <v>52954</v>
      </c>
      <c r="F9848">
        <v>15055430787</v>
      </c>
      <c r="H9848" t="s">
        <v>52952</v>
      </c>
      <c r="J9848" t="s">
        <v>52955</v>
      </c>
      <c r="K9848" t="s">
        <v>52956</v>
      </c>
      <c r="M9848" t="s">
        <v>33689</v>
      </c>
      <c r="N9848" t="s">
        <v>398</v>
      </c>
      <c r="O9848">
        <v>87401</v>
      </c>
      <c r="P9848" t="s">
        <v>50</v>
      </c>
      <c r="U9848" s="1">
        <v>45029</v>
      </c>
      <c r="V9848" s="1">
        <v>45029</v>
      </c>
      <c r="W9848" s="1">
        <v>45029.51666666667</v>
      </c>
      <c r="X9848" s="1">
        <v>45029.51666666667</v>
      </c>
      <c r="AC9848" t="s">
        <v>53</v>
      </c>
      <c r="AD9848">
        <v>1000000001</v>
      </c>
      <c r="AE9848" s="1">
        <v>39973.351388888892</v>
      </c>
      <c r="AF9848" t="s">
        <v>3377</v>
      </c>
      <c r="AG9848" t="s">
        <v>52957</v>
      </c>
      <c r="AH9848" t="s">
        <v>51</v>
      </c>
      <c r="AJ9848" t="s">
        <v>53</v>
      </c>
      <c r="AL9848" t="s">
        <v>78</v>
      </c>
      <c r="AO9848" t="s">
        <v>51552</v>
      </c>
      <c r="AP9848" s="1">
        <v>45029.700694444444</v>
      </c>
    </row>
    <row r="9849" spans="1:43" x14ac:dyDescent="0.35">
      <c r="A9849" t="s">
        <v>52958</v>
      </c>
      <c r="B9849" t="s">
        <v>52959</v>
      </c>
      <c r="C9849" t="s">
        <v>5456</v>
      </c>
      <c r="F9849" t="s">
        <v>52960</v>
      </c>
      <c r="H9849" t="s">
        <v>52958</v>
      </c>
      <c r="J9849" t="s">
        <v>16938</v>
      </c>
      <c r="N9849" t="s">
        <v>637</v>
      </c>
      <c r="O9849">
        <v>79770</v>
      </c>
      <c r="P9849" t="s">
        <v>50</v>
      </c>
      <c r="U9849" s="1">
        <v>45029</v>
      </c>
      <c r="V9849" s="1">
        <v>45029</v>
      </c>
      <c r="W9849" s="1">
        <v>45029.479166666664</v>
      </c>
      <c r="X9849" s="1">
        <v>45029.479166666664</v>
      </c>
      <c r="AC9849" t="s">
        <v>53</v>
      </c>
      <c r="AD9849">
        <v>1000000001</v>
      </c>
      <c r="AE9849" s="1">
        <v>39973.351388888892</v>
      </c>
      <c r="AF9849" t="s">
        <v>3377</v>
      </c>
      <c r="AG9849" t="s">
        <v>52961</v>
      </c>
      <c r="AH9849" t="s">
        <v>51</v>
      </c>
      <c r="AJ9849" t="s">
        <v>53</v>
      </c>
      <c r="AL9849" t="s">
        <v>78</v>
      </c>
      <c r="AO9849" t="s">
        <v>5443</v>
      </c>
      <c r="AP9849" s="1">
        <v>45303.292361111111</v>
      </c>
    </row>
    <row r="9850" spans="1:43" x14ac:dyDescent="0.35">
      <c r="A9850" t="s">
        <v>52962</v>
      </c>
      <c r="B9850" t="s">
        <v>42425</v>
      </c>
      <c r="C9850" t="s">
        <v>52963</v>
      </c>
      <c r="F9850" t="s">
        <v>52964</v>
      </c>
      <c r="H9850" t="s">
        <v>52962</v>
      </c>
      <c r="J9850" t="s">
        <v>52965</v>
      </c>
      <c r="K9850" t="s">
        <v>52966</v>
      </c>
      <c r="M9850" t="s">
        <v>753</v>
      </c>
      <c r="N9850" t="s">
        <v>798</v>
      </c>
      <c r="O9850">
        <v>79912</v>
      </c>
      <c r="P9850" t="s">
        <v>50</v>
      </c>
      <c r="U9850" s="1">
        <v>45029</v>
      </c>
      <c r="V9850" s="1">
        <v>45029</v>
      </c>
      <c r="W9850" s="1">
        <v>45029.568055555559</v>
      </c>
      <c r="X9850" s="1">
        <v>45029.568055555559</v>
      </c>
      <c r="AC9850" t="s">
        <v>53</v>
      </c>
      <c r="AD9850">
        <v>2973341636</v>
      </c>
      <c r="AE9850" s="1">
        <v>45029.567361111112</v>
      </c>
      <c r="AF9850" t="s">
        <v>52967</v>
      </c>
      <c r="AG9850" t="s">
        <v>52968</v>
      </c>
      <c r="AH9850" t="s">
        <v>51</v>
      </c>
      <c r="AJ9850" t="s">
        <v>53</v>
      </c>
      <c r="AL9850" t="s">
        <v>68</v>
      </c>
      <c r="AO9850" t="s">
        <v>5443</v>
      </c>
      <c r="AP9850" s="1">
        <v>45029.563888888886</v>
      </c>
    </row>
    <row r="9851" spans="1:43" x14ac:dyDescent="0.35">
      <c r="A9851" t="s">
        <v>52969</v>
      </c>
      <c r="B9851" t="s">
        <v>12665</v>
      </c>
      <c r="C9851" t="s">
        <v>4686</v>
      </c>
      <c r="F9851" t="s">
        <v>52970</v>
      </c>
      <c r="H9851" t="s">
        <v>52971</v>
      </c>
      <c r="J9851" t="s">
        <v>52972</v>
      </c>
      <c r="K9851" t="s">
        <v>52973</v>
      </c>
      <c r="M9851" t="s">
        <v>7169</v>
      </c>
      <c r="N9851" t="s">
        <v>65</v>
      </c>
      <c r="O9851">
        <v>80459</v>
      </c>
      <c r="P9851" t="s">
        <v>50</v>
      </c>
      <c r="U9851" s="1">
        <v>45030</v>
      </c>
      <c r="V9851" s="1">
        <v>45030</v>
      </c>
      <c r="W9851" s="1">
        <v>45030.505555555559</v>
      </c>
      <c r="X9851" s="1">
        <v>45030.505555555559</v>
      </c>
      <c r="AC9851" t="s">
        <v>51</v>
      </c>
      <c r="AD9851">
        <v>2970071868</v>
      </c>
      <c r="AE9851" s="1">
        <v>44350.70208333333</v>
      </c>
      <c r="AF9851" t="s">
        <v>21388</v>
      </c>
      <c r="AG9851" t="s">
        <v>52974</v>
      </c>
      <c r="AH9851" t="s">
        <v>51</v>
      </c>
      <c r="AJ9851" t="s">
        <v>53</v>
      </c>
      <c r="AL9851" t="s">
        <v>68</v>
      </c>
      <c r="AO9851" t="s">
        <v>5443</v>
      </c>
      <c r="AP9851" s="1">
        <v>45030.61041666667</v>
      </c>
      <c r="AQ9851" s="1">
        <v>45030.606944444444</v>
      </c>
    </row>
    <row r="9852" spans="1:43" x14ac:dyDescent="0.35">
      <c r="A9852" t="s">
        <v>52975</v>
      </c>
      <c r="B9852" t="s">
        <v>28606</v>
      </c>
      <c r="C9852" t="s">
        <v>2157</v>
      </c>
      <c r="F9852" t="s">
        <v>41195</v>
      </c>
      <c r="H9852" t="s">
        <v>28605</v>
      </c>
      <c r="J9852" t="s">
        <v>41196</v>
      </c>
      <c r="K9852" t="s">
        <v>52976</v>
      </c>
      <c r="M9852" t="s">
        <v>4629</v>
      </c>
      <c r="N9852" t="s">
        <v>2409</v>
      </c>
      <c r="O9852">
        <v>85034</v>
      </c>
      <c r="P9852" t="s">
        <v>50</v>
      </c>
      <c r="U9852" s="1">
        <v>45030</v>
      </c>
      <c r="V9852" s="1">
        <v>45030</v>
      </c>
      <c r="W9852" s="1">
        <v>45030.427777777775</v>
      </c>
      <c r="X9852" s="1">
        <v>45030.427777777775</v>
      </c>
      <c r="AC9852" t="s">
        <v>53</v>
      </c>
      <c r="AD9852">
        <v>2969804579</v>
      </c>
      <c r="AE9852" s="1">
        <v>43251.57916666667</v>
      </c>
      <c r="AF9852" t="s">
        <v>52977</v>
      </c>
      <c r="AG9852" t="s">
        <v>52978</v>
      </c>
      <c r="AH9852" t="s">
        <v>51</v>
      </c>
      <c r="AJ9852" t="s">
        <v>53</v>
      </c>
      <c r="AL9852" t="s">
        <v>68</v>
      </c>
      <c r="AO9852" t="s">
        <v>5443</v>
      </c>
      <c r="AP9852" s="1">
        <v>45062.390972222223</v>
      </c>
      <c r="AQ9852" s="1">
        <v>45030.431250000001</v>
      </c>
    </row>
    <row r="9853" spans="1:43" x14ac:dyDescent="0.35">
      <c r="A9853" t="s">
        <v>52979</v>
      </c>
      <c r="B9853" t="s">
        <v>52980</v>
      </c>
      <c r="C9853" t="s">
        <v>5456</v>
      </c>
      <c r="F9853" t="s">
        <v>52981</v>
      </c>
      <c r="H9853" t="s">
        <v>52979</v>
      </c>
      <c r="I9853" t="s">
        <v>464</v>
      </c>
      <c r="J9853" t="s">
        <v>6387</v>
      </c>
      <c r="N9853" t="s">
        <v>16805</v>
      </c>
      <c r="O9853">
        <v>97070</v>
      </c>
      <c r="P9853" t="s">
        <v>50</v>
      </c>
      <c r="U9853" s="1">
        <v>45030</v>
      </c>
      <c r="V9853" s="1">
        <v>45030</v>
      </c>
      <c r="AC9853" t="s">
        <v>53</v>
      </c>
      <c r="AD9853">
        <v>2969484892</v>
      </c>
      <c r="AE9853" s="1">
        <v>37756</v>
      </c>
      <c r="AG9853" t="s">
        <v>52982</v>
      </c>
      <c r="AH9853" t="s">
        <v>51</v>
      </c>
      <c r="AJ9853" t="s">
        <v>53</v>
      </c>
      <c r="AO9853" t="s">
        <v>8142</v>
      </c>
    </row>
    <row r="9854" spans="1:43" x14ac:dyDescent="0.35">
      <c r="A9854" t="s">
        <v>52983</v>
      </c>
      <c r="B9854" t="s">
        <v>52984</v>
      </c>
      <c r="C9854" t="s">
        <v>347</v>
      </c>
      <c r="F9854">
        <v>15417540444</v>
      </c>
      <c r="H9854" t="s">
        <v>52983</v>
      </c>
      <c r="J9854" t="s">
        <v>6387</v>
      </c>
      <c r="N9854" t="s">
        <v>16805</v>
      </c>
      <c r="O9854">
        <v>97330</v>
      </c>
      <c r="P9854" t="s">
        <v>50</v>
      </c>
      <c r="U9854" s="1">
        <v>45030</v>
      </c>
      <c r="V9854" s="1">
        <v>45030</v>
      </c>
      <c r="AC9854" t="s">
        <v>53</v>
      </c>
      <c r="AD9854">
        <v>2969484892</v>
      </c>
      <c r="AE9854" s="1">
        <v>37756</v>
      </c>
      <c r="AG9854" t="s">
        <v>52985</v>
      </c>
      <c r="AH9854" t="s">
        <v>51</v>
      </c>
      <c r="AJ9854" t="s">
        <v>53</v>
      </c>
      <c r="AO9854" t="s">
        <v>8142</v>
      </c>
    </row>
    <row r="9855" spans="1:43" x14ac:dyDescent="0.35">
      <c r="A9855" t="s">
        <v>52986</v>
      </c>
      <c r="B9855" t="s">
        <v>52987</v>
      </c>
      <c r="C9855" t="s">
        <v>52988</v>
      </c>
      <c r="F9855" t="s">
        <v>52989</v>
      </c>
      <c r="H9855" t="s">
        <v>52986</v>
      </c>
      <c r="J9855" t="s">
        <v>6387</v>
      </c>
      <c r="K9855" t="s">
        <v>52990</v>
      </c>
      <c r="M9855" t="s">
        <v>19461</v>
      </c>
      <c r="N9855" t="s">
        <v>3849</v>
      </c>
      <c r="O9855">
        <v>61244</v>
      </c>
      <c r="P9855" t="s">
        <v>50</v>
      </c>
      <c r="U9855" s="1">
        <v>45030</v>
      </c>
      <c r="V9855" s="1">
        <v>45030</v>
      </c>
      <c r="AC9855" t="s">
        <v>53</v>
      </c>
      <c r="AD9855">
        <v>2969484892</v>
      </c>
      <c r="AE9855" s="1">
        <v>37756</v>
      </c>
      <c r="AG9855" t="s">
        <v>52991</v>
      </c>
      <c r="AH9855" t="s">
        <v>51</v>
      </c>
      <c r="AJ9855" t="s">
        <v>53</v>
      </c>
      <c r="AO9855" t="s">
        <v>8142</v>
      </c>
    </row>
    <row r="9856" spans="1:43" x14ac:dyDescent="0.35">
      <c r="A9856" t="s">
        <v>52992</v>
      </c>
      <c r="B9856" t="s">
        <v>52993</v>
      </c>
      <c r="C9856" t="s">
        <v>3842</v>
      </c>
      <c r="F9856" t="s">
        <v>52994</v>
      </c>
      <c r="H9856" t="s">
        <v>52992</v>
      </c>
      <c r="I9856" t="s">
        <v>464</v>
      </c>
      <c r="J9856" t="s">
        <v>6387</v>
      </c>
      <c r="K9856" t="s">
        <v>52995</v>
      </c>
      <c r="M9856" t="s">
        <v>52996</v>
      </c>
      <c r="N9856" t="s">
        <v>798</v>
      </c>
      <c r="O9856">
        <v>76905</v>
      </c>
      <c r="P9856" t="s">
        <v>50</v>
      </c>
      <c r="U9856" s="1">
        <v>45030</v>
      </c>
      <c r="V9856" s="1">
        <v>45030</v>
      </c>
      <c r="AC9856" t="s">
        <v>53</v>
      </c>
      <c r="AD9856">
        <v>2969484892</v>
      </c>
      <c r="AE9856" s="1">
        <v>37756</v>
      </c>
      <c r="AG9856" t="s">
        <v>52997</v>
      </c>
      <c r="AH9856" t="s">
        <v>51</v>
      </c>
      <c r="AJ9856" t="s">
        <v>53</v>
      </c>
      <c r="AO9856" t="s">
        <v>8142</v>
      </c>
    </row>
    <row r="9857" spans="1:43" x14ac:dyDescent="0.35">
      <c r="A9857" t="s">
        <v>52998</v>
      </c>
      <c r="B9857" t="s">
        <v>4445</v>
      </c>
      <c r="C9857" t="s">
        <v>1338</v>
      </c>
      <c r="F9857" t="s">
        <v>52999</v>
      </c>
      <c r="H9857" t="s">
        <v>52998</v>
      </c>
      <c r="J9857" t="s">
        <v>53000</v>
      </c>
      <c r="K9857" t="s">
        <v>53001</v>
      </c>
      <c r="M9857" t="s">
        <v>16459</v>
      </c>
      <c r="N9857" t="s">
        <v>65</v>
      </c>
      <c r="O9857">
        <v>81428</v>
      </c>
      <c r="P9857" t="s">
        <v>50</v>
      </c>
      <c r="U9857" s="1">
        <v>45030</v>
      </c>
      <c r="V9857" s="1">
        <v>45030</v>
      </c>
      <c r="W9857" s="1">
        <v>45030.519444444442</v>
      </c>
      <c r="X9857" s="1">
        <v>45030.519444444442</v>
      </c>
      <c r="AC9857" t="s">
        <v>51</v>
      </c>
      <c r="AD9857">
        <v>2969738446</v>
      </c>
      <c r="AE9857" s="1">
        <v>42867.509722222225</v>
      </c>
      <c r="AF9857" t="s">
        <v>53002</v>
      </c>
      <c r="AG9857" t="s">
        <v>53003</v>
      </c>
      <c r="AH9857" t="s">
        <v>51</v>
      </c>
      <c r="AJ9857" t="s">
        <v>53</v>
      </c>
      <c r="AL9857" t="s">
        <v>68</v>
      </c>
      <c r="AO9857" t="s">
        <v>5443</v>
      </c>
      <c r="AP9857" s="1">
        <v>45332.563888888886</v>
      </c>
      <c r="AQ9857" s="1">
        <v>45131.95</v>
      </c>
    </row>
    <row r="9858" spans="1:43" x14ac:dyDescent="0.35">
      <c r="A9858" t="s">
        <v>53004</v>
      </c>
      <c r="B9858" t="s">
        <v>53005</v>
      </c>
      <c r="C9858" t="s">
        <v>1471</v>
      </c>
      <c r="F9858" t="s">
        <v>53006</v>
      </c>
      <c r="H9858" t="s">
        <v>53004</v>
      </c>
      <c r="J9858" t="s">
        <v>11720</v>
      </c>
      <c r="N9858" t="s">
        <v>10414</v>
      </c>
      <c r="O9858" t="s">
        <v>53007</v>
      </c>
      <c r="P9858" t="s">
        <v>4438</v>
      </c>
      <c r="U9858" s="1">
        <v>45030</v>
      </c>
      <c r="V9858" s="1">
        <v>45030</v>
      </c>
      <c r="AC9858" t="s">
        <v>53</v>
      </c>
      <c r="AD9858">
        <v>2969472760</v>
      </c>
      <c r="AE9858" s="1">
        <v>36916.71597222222</v>
      </c>
      <c r="AG9858" t="s">
        <v>53008</v>
      </c>
      <c r="AH9858" t="s">
        <v>51</v>
      </c>
      <c r="AJ9858" t="s">
        <v>53</v>
      </c>
      <c r="AO9858" t="s">
        <v>8142</v>
      </c>
    </row>
    <row r="9859" spans="1:43" x14ac:dyDescent="0.35">
      <c r="A9859" t="s">
        <v>53009</v>
      </c>
      <c r="B9859" t="s">
        <v>26970</v>
      </c>
      <c r="C9859" t="s">
        <v>9622</v>
      </c>
      <c r="F9859" t="s">
        <v>53010</v>
      </c>
      <c r="H9859" t="s">
        <v>53009</v>
      </c>
      <c r="J9859" t="s">
        <v>53011</v>
      </c>
      <c r="M9859" t="s">
        <v>753</v>
      </c>
      <c r="N9859" t="s">
        <v>637</v>
      </c>
      <c r="O9859">
        <v>79928</v>
      </c>
      <c r="P9859" t="s">
        <v>50</v>
      </c>
      <c r="U9859" s="1">
        <v>45030</v>
      </c>
      <c r="V9859" s="1">
        <v>45030</v>
      </c>
      <c r="W9859" s="1">
        <v>45030.563888888886</v>
      </c>
      <c r="X9859" s="1">
        <v>45030.563888888886</v>
      </c>
      <c r="AC9859" t="s">
        <v>53</v>
      </c>
      <c r="AD9859">
        <v>2972377075</v>
      </c>
      <c r="AE9859" s="1">
        <v>44974.375694444447</v>
      </c>
      <c r="AF9859" t="s">
        <v>53012</v>
      </c>
      <c r="AG9859" t="s">
        <v>53013</v>
      </c>
      <c r="AH9859" t="s">
        <v>51</v>
      </c>
      <c r="AJ9859" t="s">
        <v>53</v>
      </c>
      <c r="AL9859" t="s">
        <v>68</v>
      </c>
      <c r="AO9859" t="s">
        <v>5443</v>
      </c>
    </row>
    <row r="9860" spans="1:43" x14ac:dyDescent="0.35">
      <c r="A9860" t="s">
        <v>53014</v>
      </c>
      <c r="B9860" t="s">
        <v>35059</v>
      </c>
      <c r="C9860" t="s">
        <v>29465</v>
      </c>
      <c r="F9860" t="s">
        <v>53015</v>
      </c>
      <c r="H9860" t="s">
        <v>53014</v>
      </c>
      <c r="J9860" t="s">
        <v>53016</v>
      </c>
      <c r="K9860" t="s">
        <v>53017</v>
      </c>
      <c r="M9860" t="s">
        <v>53018</v>
      </c>
      <c r="N9860" t="s">
        <v>1217</v>
      </c>
      <c r="O9860">
        <v>67846</v>
      </c>
      <c r="P9860" t="s">
        <v>50</v>
      </c>
      <c r="U9860" s="1">
        <v>45030</v>
      </c>
      <c r="V9860" s="1">
        <v>45030</v>
      </c>
      <c r="W9860" s="1">
        <v>45030.595833333333</v>
      </c>
      <c r="X9860" s="1">
        <v>45030.595833333333</v>
      </c>
      <c r="AC9860" t="s">
        <v>53</v>
      </c>
      <c r="AD9860">
        <v>2973342883</v>
      </c>
      <c r="AE9860" s="1">
        <v>45030.6</v>
      </c>
      <c r="AF9860" t="s">
        <v>53019</v>
      </c>
      <c r="AG9860" t="s">
        <v>53020</v>
      </c>
      <c r="AH9860" t="s">
        <v>51</v>
      </c>
      <c r="AJ9860" t="s">
        <v>53</v>
      </c>
      <c r="AL9860" t="s">
        <v>68</v>
      </c>
      <c r="AO9860" t="s">
        <v>5443</v>
      </c>
      <c r="AP9860" s="1">
        <v>45034.422222222223</v>
      </c>
      <c r="AQ9860" s="1">
        <v>45030.603472222225</v>
      </c>
    </row>
    <row r="9861" spans="1:43" x14ac:dyDescent="0.35">
      <c r="A9861" t="s">
        <v>53021</v>
      </c>
      <c r="B9861" t="s">
        <v>53022</v>
      </c>
      <c r="C9861" t="s">
        <v>7663</v>
      </c>
      <c r="F9861">
        <v>17012600376</v>
      </c>
      <c r="H9861" t="s">
        <v>53021</v>
      </c>
      <c r="J9861" t="s">
        <v>23500</v>
      </c>
      <c r="N9861" t="s">
        <v>13537</v>
      </c>
      <c r="O9861">
        <v>58601</v>
      </c>
      <c r="P9861" t="s">
        <v>50</v>
      </c>
      <c r="U9861" s="1">
        <v>45030</v>
      </c>
      <c r="V9861" s="1">
        <v>45030</v>
      </c>
      <c r="AC9861" t="s">
        <v>53</v>
      </c>
      <c r="AD9861">
        <v>2969477831</v>
      </c>
      <c r="AE9861" s="1">
        <v>37308</v>
      </c>
      <c r="AG9861" t="s">
        <v>53023</v>
      </c>
      <c r="AH9861" t="s">
        <v>51</v>
      </c>
      <c r="AJ9861" t="s">
        <v>53</v>
      </c>
      <c r="AO9861" t="s">
        <v>8142</v>
      </c>
    </row>
    <row r="9862" spans="1:43" x14ac:dyDescent="0.35">
      <c r="A9862" t="s">
        <v>53024</v>
      </c>
      <c r="B9862" t="s">
        <v>37445</v>
      </c>
      <c r="C9862" t="s">
        <v>53025</v>
      </c>
      <c r="F9862" t="s">
        <v>53026</v>
      </c>
      <c r="H9862" t="s">
        <v>53024</v>
      </c>
      <c r="J9862" t="s">
        <v>53027</v>
      </c>
      <c r="K9862" t="s">
        <v>53028</v>
      </c>
      <c r="M9862" t="s">
        <v>545</v>
      </c>
      <c r="N9862" t="s">
        <v>253</v>
      </c>
      <c r="O9862">
        <v>88007</v>
      </c>
      <c r="P9862" t="s">
        <v>50</v>
      </c>
      <c r="U9862" s="1">
        <v>45030</v>
      </c>
      <c r="V9862" s="1">
        <v>45030</v>
      </c>
      <c r="W9862" s="1">
        <v>45030.523611111108</v>
      </c>
      <c r="X9862" s="1">
        <v>45030.523611111108</v>
      </c>
      <c r="AC9862" t="s">
        <v>51</v>
      </c>
      <c r="AD9862">
        <v>2973342847</v>
      </c>
      <c r="AE9862" s="1">
        <v>45030.544444444444</v>
      </c>
      <c r="AF9862" t="s">
        <v>53029</v>
      </c>
      <c r="AG9862" t="s">
        <v>53030</v>
      </c>
      <c r="AH9862" t="s">
        <v>51</v>
      </c>
      <c r="AJ9862" t="s">
        <v>53</v>
      </c>
      <c r="AL9862" t="s">
        <v>68</v>
      </c>
      <c r="AO9862" t="s">
        <v>5443</v>
      </c>
      <c r="AP9862" s="1">
        <v>45034.429861111108</v>
      </c>
      <c r="AQ9862" s="1">
        <v>45034.427083333336</v>
      </c>
    </row>
    <row r="9863" spans="1:43" x14ac:dyDescent="0.35">
      <c r="A9863" t="s">
        <v>53031</v>
      </c>
      <c r="B9863" t="s">
        <v>29045</v>
      </c>
      <c r="C9863" t="s">
        <v>34278</v>
      </c>
      <c r="F9863" t="s">
        <v>53032</v>
      </c>
      <c r="H9863" t="s">
        <v>53031</v>
      </c>
      <c r="J9863" t="s">
        <v>53033</v>
      </c>
      <c r="K9863" t="s">
        <v>53034</v>
      </c>
      <c r="M9863" t="s">
        <v>545</v>
      </c>
      <c r="N9863" t="s">
        <v>253</v>
      </c>
      <c r="O9863">
        <v>88007</v>
      </c>
      <c r="P9863" t="s">
        <v>50</v>
      </c>
      <c r="U9863" s="1">
        <v>45030</v>
      </c>
      <c r="V9863" s="1">
        <v>45030</v>
      </c>
      <c r="W9863" s="1">
        <v>45030.619444444441</v>
      </c>
      <c r="X9863" s="1">
        <v>45030.619444444441</v>
      </c>
      <c r="AC9863" t="s">
        <v>53</v>
      </c>
      <c r="AD9863">
        <v>2973342990</v>
      </c>
      <c r="AE9863" s="1">
        <v>45030.684027777781</v>
      </c>
      <c r="AF9863" t="s">
        <v>53035</v>
      </c>
      <c r="AG9863" t="s">
        <v>53036</v>
      </c>
      <c r="AH9863" t="s">
        <v>51</v>
      </c>
      <c r="AJ9863" t="s">
        <v>53</v>
      </c>
      <c r="AL9863" t="s">
        <v>68</v>
      </c>
      <c r="AO9863" t="s">
        <v>5443</v>
      </c>
      <c r="AP9863" s="1">
        <v>45057.645833333336</v>
      </c>
      <c r="AQ9863" s="1">
        <v>45057.645138888889</v>
      </c>
    </row>
    <row r="9864" spans="1:43" x14ac:dyDescent="0.35">
      <c r="A9864" t="s">
        <v>53037</v>
      </c>
      <c r="B9864" t="s">
        <v>42383</v>
      </c>
      <c r="C9864" t="s">
        <v>3174</v>
      </c>
      <c r="F9864" t="s">
        <v>53038</v>
      </c>
      <c r="H9864" t="s">
        <v>53037</v>
      </c>
      <c r="J9864" t="s">
        <v>4660</v>
      </c>
      <c r="M9864" t="s">
        <v>53039</v>
      </c>
      <c r="N9864" t="s">
        <v>287</v>
      </c>
      <c r="O9864">
        <v>80528</v>
      </c>
      <c r="P9864" t="s">
        <v>50</v>
      </c>
      <c r="U9864" s="1">
        <v>45030</v>
      </c>
      <c r="V9864" s="1">
        <v>45030</v>
      </c>
      <c r="W9864" s="1">
        <v>45030.544444444444</v>
      </c>
      <c r="X9864" s="1">
        <v>45030.544444444444</v>
      </c>
      <c r="AC9864" t="s">
        <v>53</v>
      </c>
      <c r="AD9864">
        <v>2969549160</v>
      </c>
      <c r="AE9864" s="1">
        <v>40212.447916666664</v>
      </c>
      <c r="AF9864" t="s">
        <v>53040</v>
      </c>
      <c r="AG9864" t="s">
        <v>53041</v>
      </c>
      <c r="AH9864" t="s">
        <v>51</v>
      </c>
      <c r="AJ9864" t="s">
        <v>53</v>
      </c>
      <c r="AL9864" t="s">
        <v>68</v>
      </c>
      <c r="AO9864" t="s">
        <v>5443</v>
      </c>
      <c r="AP9864" s="1">
        <v>45061.520833333336</v>
      </c>
      <c r="AQ9864" s="1">
        <v>45061.522916666669</v>
      </c>
    </row>
    <row r="9865" spans="1:43" x14ac:dyDescent="0.35">
      <c r="A9865" t="s">
        <v>53042</v>
      </c>
      <c r="B9865" t="s">
        <v>49115</v>
      </c>
      <c r="C9865" t="s">
        <v>53043</v>
      </c>
      <c r="D9865" t="s">
        <v>39604</v>
      </c>
      <c r="F9865">
        <f>1719-494-1300</f>
        <v>-75</v>
      </c>
      <c r="H9865" t="s">
        <v>53044</v>
      </c>
      <c r="J9865" t="s">
        <v>50882</v>
      </c>
      <c r="N9865" t="s">
        <v>287</v>
      </c>
      <c r="O9865">
        <v>80831</v>
      </c>
      <c r="P9865" t="s">
        <v>50</v>
      </c>
      <c r="U9865" s="1">
        <v>45030</v>
      </c>
      <c r="V9865" s="1">
        <v>45030</v>
      </c>
      <c r="W9865" s="1">
        <v>45030.418749999997</v>
      </c>
      <c r="X9865" s="1">
        <v>45030.418749999997</v>
      </c>
      <c r="AC9865" t="s">
        <v>53</v>
      </c>
      <c r="AD9865">
        <v>2969704551</v>
      </c>
      <c r="AE9865" s="1">
        <v>42563.590277777781</v>
      </c>
      <c r="AF9865" t="s">
        <v>18819</v>
      </c>
      <c r="AG9865" t="s">
        <v>53045</v>
      </c>
      <c r="AH9865" t="s">
        <v>51</v>
      </c>
      <c r="AJ9865" t="s">
        <v>53</v>
      </c>
      <c r="AL9865" t="s">
        <v>68</v>
      </c>
      <c r="AO9865" t="s">
        <v>5443</v>
      </c>
      <c r="AP9865" s="1">
        <v>45048.591666666667</v>
      </c>
    </row>
    <row r="9866" spans="1:43" x14ac:dyDescent="0.35">
      <c r="A9866">
        <v>328942</v>
      </c>
      <c r="B9866" t="s">
        <v>12444</v>
      </c>
      <c r="C9866" t="s">
        <v>6438</v>
      </c>
      <c r="F9866" t="s">
        <v>41747</v>
      </c>
      <c r="H9866" t="s">
        <v>43697</v>
      </c>
      <c r="J9866" t="s">
        <v>18584</v>
      </c>
      <c r="N9866" t="s">
        <v>637</v>
      </c>
      <c r="O9866">
        <v>79770</v>
      </c>
      <c r="P9866" t="s">
        <v>50</v>
      </c>
      <c r="U9866" s="1">
        <v>45030</v>
      </c>
      <c r="V9866" s="1">
        <v>45030</v>
      </c>
      <c r="W9866" s="1">
        <v>45030.611111111109</v>
      </c>
      <c r="X9866" s="1">
        <v>45030.611111111109</v>
      </c>
      <c r="AC9866" t="s">
        <v>53</v>
      </c>
      <c r="AD9866">
        <v>2969543968</v>
      </c>
      <c r="AE9866" s="1">
        <v>40032.470138888886</v>
      </c>
      <c r="AG9866" t="s">
        <v>53046</v>
      </c>
      <c r="AH9866" t="s">
        <v>51</v>
      </c>
      <c r="AJ9866" t="s">
        <v>53</v>
      </c>
      <c r="AL9866" t="s">
        <v>78</v>
      </c>
      <c r="AO9866" t="s">
        <v>8142</v>
      </c>
    </row>
    <row r="9867" spans="1:43" x14ac:dyDescent="0.35">
      <c r="A9867" t="s">
        <v>53047</v>
      </c>
      <c r="B9867" t="s">
        <v>53048</v>
      </c>
      <c r="C9867" t="s">
        <v>1905</v>
      </c>
      <c r="F9867" t="s">
        <v>53049</v>
      </c>
      <c r="H9867" t="s">
        <v>53050</v>
      </c>
      <c r="J9867" t="s">
        <v>53051</v>
      </c>
      <c r="K9867" t="s">
        <v>53052</v>
      </c>
      <c r="M9867" t="s">
        <v>11769</v>
      </c>
      <c r="N9867" t="s">
        <v>65</v>
      </c>
      <c r="O9867">
        <v>80611</v>
      </c>
      <c r="P9867" t="s">
        <v>50</v>
      </c>
      <c r="U9867" s="1">
        <v>45030</v>
      </c>
      <c r="V9867" s="1">
        <v>45030</v>
      </c>
      <c r="W9867" s="1">
        <v>45030.740277777775</v>
      </c>
      <c r="X9867" s="1">
        <v>45030.740277777775</v>
      </c>
      <c r="AC9867" t="s">
        <v>53</v>
      </c>
      <c r="AD9867">
        <v>2973343015</v>
      </c>
      <c r="AE9867" s="1">
        <v>45030.749305555553</v>
      </c>
      <c r="AG9867" t="s">
        <v>53053</v>
      </c>
      <c r="AH9867" t="s">
        <v>51</v>
      </c>
      <c r="AJ9867" t="s">
        <v>53</v>
      </c>
      <c r="AL9867" t="s">
        <v>68</v>
      </c>
      <c r="AO9867" t="s">
        <v>5443</v>
      </c>
      <c r="AP9867" s="1">
        <v>45033.344444444447</v>
      </c>
      <c r="AQ9867" s="1">
        <v>45033.340277777781</v>
      </c>
    </row>
    <row r="9868" spans="1:43" x14ac:dyDescent="0.35">
      <c r="A9868" t="s">
        <v>53054</v>
      </c>
      <c r="B9868" t="s">
        <v>11853</v>
      </c>
      <c r="C9868" t="s">
        <v>443</v>
      </c>
      <c r="F9868" t="s">
        <v>53055</v>
      </c>
      <c r="H9868" t="s">
        <v>53054</v>
      </c>
      <c r="J9868" t="s">
        <v>53056</v>
      </c>
      <c r="K9868" t="s">
        <v>53057</v>
      </c>
      <c r="M9868" t="s">
        <v>159</v>
      </c>
      <c r="N9868" t="s">
        <v>213</v>
      </c>
      <c r="O9868">
        <v>80911</v>
      </c>
      <c r="P9868" t="s">
        <v>50</v>
      </c>
      <c r="U9868" s="1">
        <v>45030</v>
      </c>
      <c r="V9868" s="1">
        <v>45030</v>
      </c>
      <c r="W9868" s="1">
        <v>45030.661111111112</v>
      </c>
      <c r="X9868" s="1">
        <v>45030.661111111112</v>
      </c>
      <c r="AC9868" t="s">
        <v>51</v>
      </c>
      <c r="AD9868">
        <v>2973342991</v>
      </c>
      <c r="AE9868" s="1">
        <v>45030.685416666667</v>
      </c>
      <c r="AF9868" t="s">
        <v>53058</v>
      </c>
      <c r="AG9868" t="s">
        <v>53059</v>
      </c>
      <c r="AH9868" t="s">
        <v>51</v>
      </c>
      <c r="AJ9868" t="s">
        <v>53</v>
      </c>
      <c r="AL9868" t="s">
        <v>68</v>
      </c>
      <c r="AO9868" t="s">
        <v>5443</v>
      </c>
      <c r="AP9868" s="1">
        <v>45322.63958333333</v>
      </c>
    </row>
    <row r="9869" spans="1:43" x14ac:dyDescent="0.35">
      <c r="A9869" t="s">
        <v>53060</v>
      </c>
      <c r="B9869" t="s">
        <v>53061</v>
      </c>
      <c r="C9869" t="s">
        <v>53062</v>
      </c>
      <c r="F9869" t="s">
        <v>53063</v>
      </c>
      <c r="H9869" t="s">
        <v>53060</v>
      </c>
      <c r="J9869" t="s">
        <v>5239</v>
      </c>
      <c r="K9869" t="s">
        <v>5218</v>
      </c>
      <c r="M9869" t="s">
        <v>2783</v>
      </c>
      <c r="N9869" t="s">
        <v>264</v>
      </c>
      <c r="O9869">
        <v>77269</v>
      </c>
      <c r="P9869" t="s">
        <v>50</v>
      </c>
      <c r="U9869" s="1">
        <v>45030</v>
      </c>
      <c r="V9869" s="1">
        <v>45030</v>
      </c>
      <c r="W9869" s="1">
        <v>45030.447222222225</v>
      </c>
      <c r="X9869" s="1">
        <v>45030.447222222225</v>
      </c>
      <c r="AC9869" t="s">
        <v>53</v>
      </c>
      <c r="AD9869">
        <v>2969475162</v>
      </c>
      <c r="AE9869" s="1">
        <v>37147</v>
      </c>
      <c r="AF9869" t="s">
        <v>5241</v>
      </c>
      <c r="AG9869" t="s">
        <v>53064</v>
      </c>
      <c r="AH9869" t="s">
        <v>51</v>
      </c>
      <c r="AJ9869" t="s">
        <v>53</v>
      </c>
      <c r="AL9869" t="s">
        <v>68</v>
      </c>
      <c r="AO9869" t="s">
        <v>5443</v>
      </c>
      <c r="AP9869" s="1">
        <v>45371.830555555556</v>
      </c>
    </row>
    <row r="9870" spans="1:43" x14ac:dyDescent="0.35">
      <c r="A9870" t="s">
        <v>53065</v>
      </c>
      <c r="B9870" t="s">
        <v>53066</v>
      </c>
      <c r="C9870" t="s">
        <v>338</v>
      </c>
      <c r="F9870">
        <v>19702746488</v>
      </c>
      <c r="H9870" t="s">
        <v>53065</v>
      </c>
      <c r="J9870" t="s">
        <v>47211</v>
      </c>
      <c r="K9870" t="s">
        <v>53067</v>
      </c>
      <c r="M9870" t="s">
        <v>5204</v>
      </c>
      <c r="N9870" t="s">
        <v>213</v>
      </c>
      <c r="O9870">
        <v>81647</v>
      </c>
      <c r="P9870" t="s">
        <v>50</v>
      </c>
      <c r="U9870" s="1">
        <v>45030</v>
      </c>
      <c r="V9870" s="1">
        <v>45030</v>
      </c>
      <c r="AC9870" t="s">
        <v>53</v>
      </c>
      <c r="AD9870">
        <v>2969483664</v>
      </c>
      <c r="AE9870" s="1">
        <v>37665</v>
      </c>
      <c r="AG9870" t="s">
        <v>53068</v>
      </c>
      <c r="AH9870" t="s">
        <v>51</v>
      </c>
      <c r="AJ9870" t="s">
        <v>53</v>
      </c>
      <c r="AO9870" t="s">
        <v>5443</v>
      </c>
    </row>
    <row r="9871" spans="1:43" x14ac:dyDescent="0.35">
      <c r="A9871" t="s">
        <v>53069</v>
      </c>
      <c r="B9871" t="s">
        <v>26274</v>
      </c>
      <c r="C9871" t="s">
        <v>2444</v>
      </c>
      <c r="F9871" t="s">
        <v>53070</v>
      </c>
      <c r="H9871" t="s">
        <v>53069</v>
      </c>
      <c r="J9871" t="s">
        <v>53071</v>
      </c>
      <c r="K9871" t="s">
        <v>53072</v>
      </c>
      <c r="M9871" t="s">
        <v>53073</v>
      </c>
      <c r="N9871" t="s">
        <v>65</v>
      </c>
      <c r="O9871">
        <v>80805</v>
      </c>
      <c r="P9871" t="s">
        <v>50</v>
      </c>
      <c r="U9871" s="1">
        <v>45030</v>
      </c>
      <c r="V9871" s="1">
        <v>45030</v>
      </c>
      <c r="W9871" s="1">
        <v>45030.527777777781</v>
      </c>
      <c r="X9871" s="1">
        <v>45030.527777777781</v>
      </c>
      <c r="AC9871" t="s">
        <v>53</v>
      </c>
      <c r="AD9871">
        <v>2972012689</v>
      </c>
      <c r="AE9871" s="1">
        <v>44465.599999999999</v>
      </c>
      <c r="AF9871" t="s">
        <v>53074</v>
      </c>
      <c r="AG9871" t="s">
        <v>53075</v>
      </c>
      <c r="AH9871" t="s">
        <v>51</v>
      </c>
      <c r="AJ9871" t="s">
        <v>53</v>
      </c>
      <c r="AL9871" t="s">
        <v>68</v>
      </c>
      <c r="AO9871" t="s">
        <v>5443</v>
      </c>
      <c r="AP9871" s="1">
        <v>45030.543055555558</v>
      </c>
      <c r="AQ9871" s="1">
        <v>45030.542361111111</v>
      </c>
    </row>
    <row r="9872" spans="1:43" x14ac:dyDescent="0.35">
      <c r="A9872" t="s">
        <v>53076</v>
      </c>
      <c r="B9872" t="s">
        <v>53077</v>
      </c>
      <c r="C9872" t="s">
        <v>53078</v>
      </c>
      <c r="D9872" t="s">
        <v>349</v>
      </c>
      <c r="H9872" t="s">
        <v>53079</v>
      </c>
      <c r="I9872" t="s">
        <v>61</v>
      </c>
      <c r="J9872" t="s">
        <v>53080</v>
      </c>
      <c r="P9872" t="s">
        <v>50</v>
      </c>
      <c r="U9872" s="1">
        <v>45031</v>
      </c>
      <c r="V9872" s="1">
        <v>45031</v>
      </c>
      <c r="AC9872" t="s">
        <v>53</v>
      </c>
      <c r="AD9872">
        <v>2969475309</v>
      </c>
      <c r="AE9872" s="1">
        <v>37159</v>
      </c>
      <c r="AG9872" t="s">
        <v>53081</v>
      </c>
      <c r="AH9872" t="s">
        <v>51</v>
      </c>
      <c r="AJ9872" t="s">
        <v>53</v>
      </c>
      <c r="AO9872" t="s">
        <v>8142</v>
      </c>
    </row>
    <row r="9873" spans="1:43" x14ac:dyDescent="0.35">
      <c r="A9873" t="s">
        <v>53082</v>
      </c>
      <c r="B9873" t="s">
        <v>15958</v>
      </c>
      <c r="C9873" t="s">
        <v>30571</v>
      </c>
      <c r="F9873" t="s">
        <v>53083</v>
      </c>
      <c r="H9873" t="s">
        <v>53082</v>
      </c>
      <c r="J9873" t="s">
        <v>13744</v>
      </c>
      <c r="K9873" t="s">
        <v>53084</v>
      </c>
      <c r="M9873" t="s">
        <v>41608</v>
      </c>
      <c r="N9873" t="s">
        <v>3778</v>
      </c>
      <c r="O9873">
        <v>68023</v>
      </c>
      <c r="P9873" t="s">
        <v>50</v>
      </c>
      <c r="U9873" s="1">
        <v>45031</v>
      </c>
      <c r="V9873" s="1">
        <v>45031</v>
      </c>
      <c r="AC9873" t="s">
        <v>53</v>
      </c>
      <c r="AD9873">
        <v>2969474461</v>
      </c>
      <c r="AE9873" s="1">
        <v>37104.381944444445</v>
      </c>
      <c r="AG9873" t="s">
        <v>53085</v>
      </c>
      <c r="AH9873" t="s">
        <v>51</v>
      </c>
      <c r="AJ9873" t="s">
        <v>53</v>
      </c>
      <c r="AO9873" t="s">
        <v>8142</v>
      </c>
    </row>
    <row r="9874" spans="1:43" x14ac:dyDescent="0.35">
      <c r="A9874" t="s">
        <v>53086</v>
      </c>
      <c r="B9874" t="s">
        <v>53087</v>
      </c>
      <c r="C9874" t="s">
        <v>1608</v>
      </c>
      <c r="F9874" t="s">
        <v>53088</v>
      </c>
      <c r="H9874" t="s">
        <v>53089</v>
      </c>
      <c r="J9874" t="s">
        <v>17415</v>
      </c>
      <c r="P9874" t="s">
        <v>50</v>
      </c>
      <c r="U9874" s="1">
        <v>45031</v>
      </c>
      <c r="V9874" s="1">
        <v>45031</v>
      </c>
      <c r="AC9874" t="s">
        <v>53</v>
      </c>
      <c r="AD9874">
        <v>2969475309</v>
      </c>
      <c r="AE9874" s="1">
        <v>37159</v>
      </c>
      <c r="AG9874" t="s">
        <v>53090</v>
      </c>
      <c r="AH9874" t="s">
        <v>51</v>
      </c>
      <c r="AJ9874" t="s">
        <v>53</v>
      </c>
      <c r="AO9874" t="s">
        <v>8142</v>
      </c>
    </row>
    <row r="9875" spans="1:43" x14ac:dyDescent="0.35">
      <c r="A9875" t="s">
        <v>53091</v>
      </c>
      <c r="B9875" t="s">
        <v>14519</v>
      </c>
      <c r="C9875" t="s">
        <v>12697</v>
      </c>
      <c r="F9875">
        <f>1719-432-7194</f>
        <v>-5907</v>
      </c>
      <c r="H9875" t="s">
        <v>53091</v>
      </c>
      <c r="J9875" t="s">
        <v>32503</v>
      </c>
      <c r="N9875" t="s">
        <v>287</v>
      </c>
      <c r="O9875">
        <v>80915</v>
      </c>
      <c r="P9875" t="s">
        <v>50</v>
      </c>
      <c r="U9875" s="1">
        <v>45033</v>
      </c>
      <c r="V9875" s="1">
        <v>45033</v>
      </c>
      <c r="AC9875" t="s">
        <v>53</v>
      </c>
      <c r="AD9875">
        <v>2969507290</v>
      </c>
      <c r="AE9875" s="1">
        <v>38183.508333333331</v>
      </c>
      <c r="AG9875" t="s">
        <v>53092</v>
      </c>
      <c r="AH9875" t="s">
        <v>51</v>
      </c>
      <c r="AJ9875" t="s">
        <v>53</v>
      </c>
      <c r="AO9875" t="s">
        <v>5443</v>
      </c>
    </row>
    <row r="9876" spans="1:43" x14ac:dyDescent="0.35">
      <c r="A9876" t="s">
        <v>53093</v>
      </c>
      <c r="B9876" t="s">
        <v>53094</v>
      </c>
      <c r="C9876" t="s">
        <v>218</v>
      </c>
      <c r="F9876" t="s">
        <v>47</v>
      </c>
      <c r="H9876" t="s">
        <v>53095</v>
      </c>
      <c r="J9876" t="s">
        <v>85</v>
      </c>
      <c r="P9876" t="s">
        <v>50</v>
      </c>
      <c r="U9876" s="1">
        <v>45033</v>
      </c>
      <c r="V9876" s="1">
        <v>45033</v>
      </c>
      <c r="W9876" s="1">
        <v>45033.519444444442</v>
      </c>
      <c r="X9876" s="1">
        <v>45033.519444444442</v>
      </c>
      <c r="AC9876" t="s">
        <v>53</v>
      </c>
      <c r="AD9876">
        <v>2969485219</v>
      </c>
      <c r="AE9876" s="1">
        <v>37784</v>
      </c>
      <c r="AF9876" t="s">
        <v>2021</v>
      </c>
      <c r="AG9876" t="s">
        <v>53096</v>
      </c>
      <c r="AH9876" t="s">
        <v>51</v>
      </c>
      <c r="AJ9876" t="s">
        <v>53</v>
      </c>
      <c r="AL9876" t="s">
        <v>68</v>
      </c>
      <c r="AO9876" t="s">
        <v>5443</v>
      </c>
      <c r="AP9876" s="1">
        <v>45033.492361111108</v>
      </c>
    </row>
    <row r="9877" spans="1:43" x14ac:dyDescent="0.35">
      <c r="A9877" t="s">
        <v>53097</v>
      </c>
      <c r="B9877" t="s">
        <v>9136</v>
      </c>
      <c r="C9877" t="s">
        <v>3788</v>
      </c>
      <c r="F9877" t="s">
        <v>53098</v>
      </c>
      <c r="H9877" t="s">
        <v>53099</v>
      </c>
      <c r="J9877" t="s">
        <v>85</v>
      </c>
      <c r="K9877" t="s">
        <v>36138</v>
      </c>
      <c r="M9877" t="s">
        <v>525</v>
      </c>
      <c r="N9877" t="s">
        <v>65</v>
      </c>
      <c r="O9877">
        <v>80011</v>
      </c>
      <c r="P9877" t="s">
        <v>50</v>
      </c>
      <c r="U9877" s="1">
        <v>45033</v>
      </c>
      <c r="V9877" s="1">
        <v>45033</v>
      </c>
      <c r="W9877" s="1">
        <v>45033.595833333333</v>
      </c>
      <c r="X9877" s="1">
        <v>45033.595833333333</v>
      </c>
      <c r="AC9877" t="s">
        <v>53</v>
      </c>
      <c r="AD9877">
        <v>2969485219</v>
      </c>
      <c r="AE9877" s="1">
        <v>37784</v>
      </c>
      <c r="AF9877" t="s">
        <v>53100</v>
      </c>
      <c r="AG9877" t="s">
        <v>53101</v>
      </c>
      <c r="AH9877" t="s">
        <v>51</v>
      </c>
      <c r="AJ9877" t="s">
        <v>53</v>
      </c>
      <c r="AL9877" t="s">
        <v>68</v>
      </c>
      <c r="AO9877" t="s">
        <v>5443</v>
      </c>
      <c r="AP9877" s="1">
        <v>45033.602083333331</v>
      </c>
    </row>
    <row r="9878" spans="1:43" x14ac:dyDescent="0.35">
      <c r="A9878" t="s">
        <v>53102</v>
      </c>
      <c r="B9878" t="s">
        <v>15146</v>
      </c>
      <c r="C9878" t="s">
        <v>8512</v>
      </c>
      <c r="F9878" t="s">
        <v>53103</v>
      </c>
      <c r="H9878" t="s">
        <v>53102</v>
      </c>
      <c r="J9878" t="s">
        <v>53104</v>
      </c>
      <c r="K9878" t="s">
        <v>53105</v>
      </c>
      <c r="M9878" t="s">
        <v>18791</v>
      </c>
      <c r="N9878" t="s">
        <v>798</v>
      </c>
      <c r="O9878">
        <v>79731</v>
      </c>
      <c r="P9878" t="s">
        <v>50</v>
      </c>
      <c r="U9878" s="1">
        <v>45033</v>
      </c>
      <c r="V9878" s="1">
        <v>45033</v>
      </c>
      <c r="W9878" s="1">
        <v>45034.42291666667</v>
      </c>
      <c r="X9878" s="1">
        <v>45034.42291666667</v>
      </c>
      <c r="AC9878" t="s">
        <v>51</v>
      </c>
      <c r="AD9878">
        <v>2973344663</v>
      </c>
      <c r="AE9878" s="1">
        <v>45034.422222222223</v>
      </c>
      <c r="AF9878" t="s">
        <v>53106</v>
      </c>
      <c r="AG9878" t="s">
        <v>53107</v>
      </c>
      <c r="AH9878" t="s">
        <v>51</v>
      </c>
      <c r="AJ9878" t="s">
        <v>53</v>
      </c>
      <c r="AL9878" t="s">
        <v>68</v>
      </c>
      <c r="AO9878" t="s">
        <v>5443</v>
      </c>
      <c r="AP9878" s="1">
        <v>45033.753472222219</v>
      </c>
    </row>
    <row r="9879" spans="1:43" x14ac:dyDescent="0.35">
      <c r="A9879" t="s">
        <v>53108</v>
      </c>
      <c r="B9879" t="s">
        <v>53109</v>
      </c>
      <c r="C9879" t="s">
        <v>13844</v>
      </c>
      <c r="F9879" t="s">
        <v>53110</v>
      </c>
      <c r="H9879" t="s">
        <v>53108</v>
      </c>
      <c r="J9879" t="s">
        <v>53111</v>
      </c>
      <c r="K9879" t="s">
        <v>53112</v>
      </c>
      <c r="M9879" t="s">
        <v>137</v>
      </c>
      <c r="N9879" t="s">
        <v>65</v>
      </c>
      <c r="O9879">
        <v>80223</v>
      </c>
      <c r="P9879" t="s">
        <v>50</v>
      </c>
      <c r="U9879" s="1">
        <v>45033</v>
      </c>
      <c r="V9879" s="1">
        <v>45033</v>
      </c>
      <c r="W9879" s="1">
        <v>45033.398611111108</v>
      </c>
      <c r="X9879" s="1">
        <v>45033.398611111108</v>
      </c>
      <c r="AC9879" t="s">
        <v>53</v>
      </c>
      <c r="AD9879">
        <v>2969901155</v>
      </c>
      <c r="AE9879" s="1">
        <v>43678.429166666669</v>
      </c>
      <c r="AF9879" t="s">
        <v>53113</v>
      </c>
      <c r="AG9879" t="s">
        <v>53114</v>
      </c>
      <c r="AH9879" t="s">
        <v>51</v>
      </c>
      <c r="AJ9879" t="s">
        <v>53</v>
      </c>
      <c r="AL9879" t="s">
        <v>68</v>
      </c>
      <c r="AO9879" t="s">
        <v>5443</v>
      </c>
      <c r="AP9879" s="1">
        <v>45033.411805555559</v>
      </c>
      <c r="AQ9879" s="1">
        <v>45033.40347222222</v>
      </c>
    </row>
    <row r="9880" spans="1:43" x14ac:dyDescent="0.35">
      <c r="A9880" t="s">
        <v>53115</v>
      </c>
      <c r="B9880" t="s">
        <v>53116</v>
      </c>
      <c r="C9880" t="s">
        <v>25134</v>
      </c>
      <c r="F9880">
        <f>1865-219-7341</f>
        <v>-5695</v>
      </c>
      <c r="H9880" t="s">
        <v>53115</v>
      </c>
      <c r="J9880" t="s">
        <v>19107</v>
      </c>
      <c r="N9880" t="s">
        <v>19616</v>
      </c>
      <c r="O9880">
        <v>33904</v>
      </c>
      <c r="P9880" t="s">
        <v>50</v>
      </c>
      <c r="U9880" s="1">
        <v>45033</v>
      </c>
      <c r="V9880" s="1">
        <v>45033</v>
      </c>
      <c r="AC9880" t="s">
        <v>53</v>
      </c>
      <c r="AD9880">
        <v>2969474637</v>
      </c>
      <c r="AE9880" s="1">
        <v>37110.529861111114</v>
      </c>
      <c r="AG9880" t="s">
        <v>53117</v>
      </c>
      <c r="AH9880" t="s">
        <v>51</v>
      </c>
      <c r="AJ9880" t="s">
        <v>53</v>
      </c>
      <c r="AO9880" t="s">
        <v>8142</v>
      </c>
    </row>
    <row r="9881" spans="1:43" x14ac:dyDescent="0.35">
      <c r="A9881" t="s">
        <v>53118</v>
      </c>
      <c r="B9881" t="s">
        <v>507</v>
      </c>
      <c r="C9881" t="s">
        <v>3118</v>
      </c>
      <c r="F9881" t="s">
        <v>53119</v>
      </c>
      <c r="H9881" t="s">
        <v>53120</v>
      </c>
      <c r="J9881" t="s">
        <v>11720</v>
      </c>
      <c r="M9881" t="s">
        <v>525</v>
      </c>
      <c r="N9881" t="s">
        <v>287</v>
      </c>
      <c r="O9881">
        <v>80019</v>
      </c>
      <c r="P9881" t="s">
        <v>50</v>
      </c>
      <c r="U9881" s="1">
        <v>45033</v>
      </c>
      <c r="V9881" s="1">
        <v>45033</v>
      </c>
      <c r="AC9881" t="s">
        <v>53</v>
      </c>
      <c r="AD9881">
        <v>2969472760</v>
      </c>
      <c r="AE9881" s="1">
        <v>36916.71597222222</v>
      </c>
      <c r="AG9881" t="s">
        <v>53121</v>
      </c>
      <c r="AH9881" t="s">
        <v>51</v>
      </c>
      <c r="AJ9881" t="s">
        <v>53</v>
      </c>
      <c r="AO9881" t="s">
        <v>8142</v>
      </c>
    </row>
    <row r="9882" spans="1:43" x14ac:dyDescent="0.35">
      <c r="A9882" t="s">
        <v>53122</v>
      </c>
      <c r="B9882" t="s">
        <v>53123</v>
      </c>
      <c r="C9882" t="s">
        <v>1829</v>
      </c>
      <c r="F9882" t="s">
        <v>53124</v>
      </c>
      <c r="H9882" t="s">
        <v>53122</v>
      </c>
      <c r="J9882" t="s">
        <v>53125</v>
      </c>
      <c r="K9882" t="s">
        <v>53126</v>
      </c>
      <c r="M9882" t="s">
        <v>137</v>
      </c>
      <c r="N9882" t="s">
        <v>65</v>
      </c>
      <c r="O9882">
        <v>80232</v>
      </c>
      <c r="P9882" t="s">
        <v>50</v>
      </c>
      <c r="U9882" s="1">
        <v>45033</v>
      </c>
      <c r="V9882" s="1">
        <v>45033</v>
      </c>
      <c r="W9882" s="1">
        <v>45033.484722222223</v>
      </c>
      <c r="X9882" s="1">
        <v>45033.484722222223</v>
      </c>
      <c r="AC9882" t="s">
        <v>53</v>
      </c>
      <c r="AD9882">
        <v>2973343990</v>
      </c>
      <c r="AE9882" s="1">
        <v>45033.484027777777</v>
      </c>
      <c r="AF9882" t="s">
        <v>53127</v>
      </c>
      <c r="AG9882" t="s">
        <v>53128</v>
      </c>
      <c r="AH9882" t="s">
        <v>51</v>
      </c>
      <c r="AJ9882" t="s">
        <v>53</v>
      </c>
      <c r="AL9882" t="s">
        <v>68</v>
      </c>
      <c r="AO9882" t="s">
        <v>5443</v>
      </c>
      <c r="AP9882" s="1">
        <v>45033.503472222219</v>
      </c>
      <c r="AQ9882" s="1">
        <v>45033.50277777778</v>
      </c>
    </row>
    <row r="9883" spans="1:43" x14ac:dyDescent="0.35">
      <c r="A9883" t="s">
        <v>53129</v>
      </c>
      <c r="B9883" t="s">
        <v>53130</v>
      </c>
      <c r="C9883" t="s">
        <v>803</v>
      </c>
      <c r="H9883" t="s">
        <v>53129</v>
      </c>
      <c r="J9883" t="s">
        <v>3933</v>
      </c>
      <c r="P9883" t="s">
        <v>4438</v>
      </c>
      <c r="U9883" s="1">
        <v>45033</v>
      </c>
      <c r="V9883" s="1">
        <v>45033</v>
      </c>
      <c r="AC9883" t="s">
        <v>53</v>
      </c>
      <c r="AD9883">
        <v>2969551137</v>
      </c>
      <c r="AE9883" s="1">
        <v>40288.591666666667</v>
      </c>
      <c r="AG9883" t="s">
        <v>53131</v>
      </c>
      <c r="AH9883" t="s">
        <v>51</v>
      </c>
      <c r="AJ9883" t="s">
        <v>53</v>
      </c>
      <c r="AO9883" t="s">
        <v>8142</v>
      </c>
    </row>
    <row r="9884" spans="1:43" x14ac:dyDescent="0.35">
      <c r="A9884" t="s">
        <v>53132</v>
      </c>
      <c r="B9884" t="s">
        <v>42109</v>
      </c>
      <c r="C9884" t="s">
        <v>364</v>
      </c>
      <c r="F9884" t="s">
        <v>53133</v>
      </c>
      <c r="H9884" t="s">
        <v>53132</v>
      </c>
      <c r="J9884" t="s">
        <v>53134</v>
      </c>
      <c r="K9884" t="s">
        <v>53135</v>
      </c>
      <c r="M9884" t="s">
        <v>753</v>
      </c>
      <c r="N9884" t="s">
        <v>798</v>
      </c>
      <c r="O9884">
        <v>79925</v>
      </c>
      <c r="P9884" t="s">
        <v>50</v>
      </c>
      <c r="U9884" s="1">
        <v>45033</v>
      </c>
      <c r="V9884" s="1">
        <v>45033</v>
      </c>
      <c r="W9884" s="1">
        <v>45033.626388888886</v>
      </c>
      <c r="X9884" s="1">
        <v>45033.626388888886</v>
      </c>
      <c r="AC9884" t="s">
        <v>51</v>
      </c>
      <c r="AD9884">
        <v>2973303173</v>
      </c>
      <c r="AE9884" s="1">
        <v>44999.811111111114</v>
      </c>
      <c r="AF9884" t="s">
        <v>53136</v>
      </c>
      <c r="AG9884" t="s">
        <v>53137</v>
      </c>
      <c r="AH9884" t="s">
        <v>51</v>
      </c>
      <c r="AJ9884" t="s">
        <v>53</v>
      </c>
      <c r="AL9884" t="s">
        <v>68</v>
      </c>
      <c r="AO9884" t="s">
        <v>5443</v>
      </c>
      <c r="AP9884" s="1">
        <v>45147.392361111109</v>
      </c>
      <c r="AQ9884" s="1">
        <v>45139.695833333331</v>
      </c>
    </row>
    <row r="9885" spans="1:43" x14ac:dyDescent="0.35">
      <c r="A9885" t="s">
        <v>53138</v>
      </c>
      <c r="B9885" t="s">
        <v>26749</v>
      </c>
      <c r="C9885" t="s">
        <v>302</v>
      </c>
      <c r="F9885" t="s">
        <v>53139</v>
      </c>
      <c r="H9885" t="s">
        <v>53138</v>
      </c>
      <c r="J9885" t="s">
        <v>30289</v>
      </c>
      <c r="K9885">
        <v>17106</v>
      </c>
      <c r="M9885" t="s">
        <v>41799</v>
      </c>
      <c r="N9885" t="s">
        <v>798</v>
      </c>
      <c r="O9885">
        <v>79778</v>
      </c>
      <c r="P9885" t="s">
        <v>50</v>
      </c>
      <c r="U9885" s="1">
        <v>45033</v>
      </c>
      <c r="V9885" s="1">
        <v>45033</v>
      </c>
      <c r="AC9885" t="s">
        <v>53</v>
      </c>
      <c r="AD9885">
        <v>2969537768</v>
      </c>
      <c r="AE9885" s="1">
        <v>39794.362500000003</v>
      </c>
      <c r="AG9885" t="s">
        <v>53140</v>
      </c>
      <c r="AH9885" t="s">
        <v>51</v>
      </c>
      <c r="AJ9885" t="s">
        <v>53</v>
      </c>
      <c r="AO9885" t="s">
        <v>5443</v>
      </c>
    </row>
    <row r="9886" spans="1:43" x14ac:dyDescent="0.35">
      <c r="A9886" t="s">
        <v>53141</v>
      </c>
      <c r="B9886" t="s">
        <v>53142</v>
      </c>
      <c r="C9886" t="s">
        <v>53141</v>
      </c>
      <c r="F9886">
        <v>13603302325</v>
      </c>
      <c r="H9886" t="s">
        <v>53143</v>
      </c>
      <c r="I9886" t="s">
        <v>169</v>
      </c>
      <c r="J9886" t="s">
        <v>53144</v>
      </c>
      <c r="K9886" t="s">
        <v>53145</v>
      </c>
      <c r="M9886" t="s">
        <v>53146</v>
      </c>
      <c r="N9886" t="s">
        <v>13459</v>
      </c>
      <c r="O9886" t="s">
        <v>53147</v>
      </c>
      <c r="P9886" t="s">
        <v>50</v>
      </c>
      <c r="U9886" s="1">
        <v>45033</v>
      </c>
      <c r="V9886" s="1">
        <v>45033</v>
      </c>
      <c r="AC9886" t="s">
        <v>53</v>
      </c>
      <c r="AD9886">
        <v>2969473218</v>
      </c>
      <c r="AE9886" s="1">
        <v>36998.552777777775</v>
      </c>
      <c r="AG9886" t="s">
        <v>53148</v>
      </c>
      <c r="AH9886" t="s">
        <v>51</v>
      </c>
      <c r="AJ9886" t="s">
        <v>53</v>
      </c>
      <c r="AO9886" t="s">
        <v>5443</v>
      </c>
    </row>
    <row r="9887" spans="1:43" x14ac:dyDescent="0.35">
      <c r="A9887" t="s">
        <v>53149</v>
      </c>
      <c r="B9887" t="s">
        <v>53150</v>
      </c>
      <c r="C9887" t="s">
        <v>41267</v>
      </c>
      <c r="F9887" t="s">
        <v>53151</v>
      </c>
      <c r="H9887" t="s">
        <v>53149</v>
      </c>
      <c r="J9887" t="s">
        <v>53152</v>
      </c>
      <c r="K9887" t="s">
        <v>53153</v>
      </c>
      <c r="M9887" t="s">
        <v>137</v>
      </c>
      <c r="N9887" t="s">
        <v>65</v>
      </c>
      <c r="O9887">
        <v>80216</v>
      </c>
      <c r="P9887" t="s">
        <v>50</v>
      </c>
      <c r="U9887" s="1">
        <v>45033</v>
      </c>
      <c r="V9887" s="1">
        <v>45033</v>
      </c>
      <c r="W9887" s="1">
        <v>45033.663194444445</v>
      </c>
      <c r="X9887" s="1">
        <v>45033.663194444445</v>
      </c>
      <c r="AC9887" t="s">
        <v>53</v>
      </c>
      <c r="AD9887">
        <v>2973344201</v>
      </c>
      <c r="AE9887" s="1">
        <v>45033.662499999999</v>
      </c>
      <c r="AF9887" t="s">
        <v>53154</v>
      </c>
      <c r="AG9887" t="s">
        <v>53155</v>
      </c>
      <c r="AH9887" t="s">
        <v>51</v>
      </c>
      <c r="AJ9887" t="s">
        <v>53</v>
      </c>
      <c r="AL9887" t="s">
        <v>68</v>
      </c>
      <c r="AO9887" t="s">
        <v>5443</v>
      </c>
      <c r="AP9887" s="1">
        <v>45033.712500000001</v>
      </c>
      <c r="AQ9887" s="1">
        <v>45033.668749999997</v>
      </c>
    </row>
    <row r="9888" spans="1:43" x14ac:dyDescent="0.35">
      <c r="A9888" t="s">
        <v>53156</v>
      </c>
      <c r="B9888" t="s">
        <v>10395</v>
      </c>
      <c r="C9888" t="s">
        <v>1982</v>
      </c>
      <c r="F9888" t="s">
        <v>53157</v>
      </c>
      <c r="H9888" t="s">
        <v>53156</v>
      </c>
      <c r="J9888" t="s">
        <v>53158</v>
      </c>
      <c r="K9888" t="s">
        <v>53159</v>
      </c>
      <c r="M9888" t="s">
        <v>137</v>
      </c>
      <c r="N9888" t="s">
        <v>65</v>
      </c>
      <c r="O9888">
        <v>80222</v>
      </c>
      <c r="P9888" t="s">
        <v>50</v>
      </c>
      <c r="U9888" s="1">
        <v>45033</v>
      </c>
      <c r="V9888" s="1">
        <v>45033</v>
      </c>
      <c r="W9888" s="1">
        <v>45033.725694444445</v>
      </c>
      <c r="X9888" s="1">
        <v>45033.725694444445</v>
      </c>
      <c r="AC9888" t="s">
        <v>53</v>
      </c>
      <c r="AD9888">
        <v>2969615523</v>
      </c>
      <c r="AE9888" s="1">
        <v>41701.520833333336</v>
      </c>
      <c r="AF9888" t="s">
        <v>53160</v>
      </c>
      <c r="AG9888" t="s">
        <v>53161</v>
      </c>
      <c r="AH9888" t="s">
        <v>51</v>
      </c>
      <c r="AJ9888" t="s">
        <v>53</v>
      </c>
      <c r="AL9888" t="s">
        <v>68</v>
      </c>
      <c r="AO9888" t="s">
        <v>5443</v>
      </c>
      <c r="AP9888" s="1">
        <v>45033.734722222223</v>
      </c>
      <c r="AQ9888" s="1">
        <v>45033.731249999997</v>
      </c>
    </row>
    <row r="9889" spans="1:43" x14ac:dyDescent="0.35">
      <c r="A9889" t="s">
        <v>40913</v>
      </c>
      <c r="B9889" t="s">
        <v>40911</v>
      </c>
      <c r="C9889" t="s">
        <v>1608</v>
      </c>
      <c r="F9889" t="s">
        <v>53162</v>
      </c>
      <c r="H9889" t="s">
        <v>40913</v>
      </c>
      <c r="K9889" t="s">
        <v>18265</v>
      </c>
      <c r="M9889" t="s">
        <v>18266</v>
      </c>
      <c r="N9889" t="s">
        <v>1515</v>
      </c>
      <c r="O9889">
        <v>85239</v>
      </c>
      <c r="P9889" t="s">
        <v>50</v>
      </c>
      <c r="U9889" s="1">
        <v>45033</v>
      </c>
      <c r="V9889" s="1">
        <v>45033</v>
      </c>
      <c r="AC9889" t="s">
        <v>53</v>
      </c>
      <c r="AD9889">
        <v>9999999999</v>
      </c>
      <c r="AE9889" s="1">
        <v>45196</v>
      </c>
      <c r="AG9889" t="s">
        <v>53163</v>
      </c>
      <c r="AH9889" t="s">
        <v>51</v>
      </c>
      <c r="AJ9889" t="s">
        <v>53</v>
      </c>
      <c r="AO9889" t="s">
        <v>8142</v>
      </c>
    </row>
    <row r="9890" spans="1:43" x14ac:dyDescent="0.35">
      <c r="A9890" t="s">
        <v>53164</v>
      </c>
      <c r="B9890" t="s">
        <v>2339</v>
      </c>
      <c r="C9890" t="s">
        <v>27414</v>
      </c>
      <c r="F9890" t="s">
        <v>53165</v>
      </c>
      <c r="H9890" t="s">
        <v>53164</v>
      </c>
      <c r="J9890" t="s">
        <v>39643</v>
      </c>
      <c r="N9890" t="s">
        <v>17464</v>
      </c>
      <c r="O9890">
        <v>30168</v>
      </c>
      <c r="P9890" t="s">
        <v>50</v>
      </c>
      <c r="U9890" s="1">
        <v>45033</v>
      </c>
      <c r="V9890" s="1">
        <v>45033</v>
      </c>
      <c r="AC9890" t="s">
        <v>53</v>
      </c>
      <c r="AD9890">
        <v>2969512469</v>
      </c>
      <c r="AE9890" s="1">
        <v>38477.625694444447</v>
      </c>
      <c r="AG9890" t="s">
        <v>53166</v>
      </c>
      <c r="AH9890" t="s">
        <v>51</v>
      </c>
      <c r="AJ9890" t="s">
        <v>53</v>
      </c>
      <c r="AO9890" t="s">
        <v>8142</v>
      </c>
    </row>
    <row r="9891" spans="1:43" x14ac:dyDescent="0.35">
      <c r="A9891" t="s">
        <v>53167</v>
      </c>
      <c r="B9891" t="s">
        <v>53168</v>
      </c>
      <c r="C9891" t="s">
        <v>53169</v>
      </c>
      <c r="D9891" t="s">
        <v>53170</v>
      </c>
      <c r="F9891" t="s">
        <v>53171</v>
      </c>
      <c r="G9891" t="s">
        <v>53172</v>
      </c>
      <c r="H9891" t="s">
        <v>53173</v>
      </c>
      <c r="J9891" t="s">
        <v>5634</v>
      </c>
      <c r="P9891" t="s">
        <v>50</v>
      </c>
      <c r="U9891" s="1">
        <v>45033</v>
      </c>
      <c r="V9891" s="1">
        <v>45033</v>
      </c>
      <c r="W9891" s="1">
        <v>45040.435416666667</v>
      </c>
      <c r="X9891" s="1">
        <v>45040.435416666667</v>
      </c>
      <c r="AC9891" t="s">
        <v>53</v>
      </c>
      <c r="AD9891">
        <v>1000000001</v>
      </c>
      <c r="AE9891" s="1">
        <v>39973.351388888892</v>
      </c>
      <c r="AF9891" t="s">
        <v>3377</v>
      </c>
      <c r="AG9891" t="s">
        <v>53174</v>
      </c>
      <c r="AH9891" t="s">
        <v>51</v>
      </c>
      <c r="AJ9891" t="s">
        <v>53</v>
      </c>
      <c r="AL9891" t="s">
        <v>78</v>
      </c>
      <c r="AO9891" t="s">
        <v>5443</v>
      </c>
      <c r="AP9891" s="1">
        <v>45260.670138888891</v>
      </c>
    </row>
    <row r="9892" spans="1:43" x14ac:dyDescent="0.35">
      <c r="A9892" t="s">
        <v>53175</v>
      </c>
      <c r="B9892" t="s">
        <v>53176</v>
      </c>
      <c r="C9892" t="s">
        <v>40669</v>
      </c>
      <c r="F9892" t="s">
        <v>53177</v>
      </c>
      <c r="H9892" t="s">
        <v>53175</v>
      </c>
      <c r="J9892" t="s">
        <v>53178</v>
      </c>
      <c r="K9892" t="s">
        <v>53179</v>
      </c>
      <c r="M9892" t="s">
        <v>397</v>
      </c>
      <c r="N9892" t="s">
        <v>501</v>
      </c>
      <c r="O9892">
        <v>88301</v>
      </c>
      <c r="P9892" t="s">
        <v>50</v>
      </c>
      <c r="U9892" s="1">
        <v>45033</v>
      </c>
      <c r="V9892" s="1">
        <v>45033</v>
      </c>
      <c r="W9892" s="1">
        <v>45034.424305555556</v>
      </c>
      <c r="X9892" s="1">
        <v>45034.424305555556</v>
      </c>
      <c r="AC9892" t="s">
        <v>51</v>
      </c>
      <c r="AD9892">
        <v>2973344664</v>
      </c>
      <c r="AE9892" s="1">
        <v>45034.424305555556</v>
      </c>
      <c r="AF9892" t="s">
        <v>53180</v>
      </c>
      <c r="AG9892" t="s">
        <v>53181</v>
      </c>
      <c r="AH9892" t="s">
        <v>51</v>
      </c>
      <c r="AJ9892" t="s">
        <v>53</v>
      </c>
      <c r="AL9892" t="s">
        <v>68</v>
      </c>
      <c r="AO9892" t="s">
        <v>5443</v>
      </c>
      <c r="AP9892" s="1">
        <v>45383.500694444447</v>
      </c>
      <c r="AQ9892" s="1">
        <v>45383.502083333333</v>
      </c>
    </row>
    <row r="9893" spans="1:43" x14ac:dyDescent="0.35">
      <c r="A9893" t="s">
        <v>53182</v>
      </c>
      <c r="B9893" t="s">
        <v>8512</v>
      </c>
      <c r="C9893" t="s">
        <v>53183</v>
      </c>
      <c r="F9893" t="s">
        <v>53184</v>
      </c>
      <c r="H9893" t="s">
        <v>53182</v>
      </c>
      <c r="J9893" t="s">
        <v>52114</v>
      </c>
      <c r="K9893" t="s">
        <v>53185</v>
      </c>
      <c r="M9893" t="s">
        <v>315</v>
      </c>
      <c r="N9893" t="s">
        <v>253</v>
      </c>
      <c r="O9893">
        <v>87413</v>
      </c>
      <c r="P9893" t="s">
        <v>50</v>
      </c>
      <c r="U9893" s="1">
        <v>45033</v>
      </c>
      <c r="V9893" s="1">
        <v>45033</v>
      </c>
      <c r="W9893" s="1">
        <v>45033.62777777778</v>
      </c>
      <c r="X9893" s="1">
        <v>45033.62777777778</v>
      </c>
      <c r="AC9893" t="s">
        <v>53</v>
      </c>
      <c r="AD9893">
        <v>2969577522</v>
      </c>
      <c r="AE9893" s="1">
        <v>41121.464583333334</v>
      </c>
      <c r="AF9893" t="s">
        <v>52116</v>
      </c>
      <c r="AG9893" t="s">
        <v>53186</v>
      </c>
      <c r="AH9893" t="s">
        <v>51</v>
      </c>
      <c r="AJ9893" t="s">
        <v>53</v>
      </c>
      <c r="AL9893" t="s">
        <v>68</v>
      </c>
      <c r="AO9893" t="s">
        <v>5443</v>
      </c>
      <c r="AP9893" s="1">
        <v>45075.44027777778</v>
      </c>
    </row>
    <row r="9894" spans="1:43" x14ac:dyDescent="0.35">
      <c r="A9894" t="s">
        <v>53187</v>
      </c>
      <c r="B9894" t="s">
        <v>23068</v>
      </c>
      <c r="C9894" t="s">
        <v>53188</v>
      </c>
      <c r="F9894" t="s">
        <v>53189</v>
      </c>
      <c r="H9894" t="s">
        <v>53187</v>
      </c>
      <c r="J9894" t="s">
        <v>9101</v>
      </c>
      <c r="N9894" t="s">
        <v>287</v>
      </c>
      <c r="O9894">
        <v>80516</v>
      </c>
      <c r="P9894" t="s">
        <v>50</v>
      </c>
      <c r="U9894" s="1">
        <v>45033</v>
      </c>
      <c r="V9894" s="1">
        <v>45033</v>
      </c>
      <c r="W9894" s="1">
        <v>45033.34097222222</v>
      </c>
      <c r="X9894" s="1">
        <v>45033.34097222222</v>
      </c>
      <c r="AC9894" t="s">
        <v>53</v>
      </c>
      <c r="AD9894">
        <v>2969510604</v>
      </c>
      <c r="AE9894" s="1">
        <v>38385.431944444441</v>
      </c>
      <c r="AG9894" t="s">
        <v>53190</v>
      </c>
      <c r="AH9894" t="s">
        <v>51</v>
      </c>
      <c r="AJ9894" t="s">
        <v>53</v>
      </c>
      <c r="AL9894" t="s">
        <v>78</v>
      </c>
      <c r="AO9894" t="s">
        <v>8142</v>
      </c>
    </row>
    <row r="9895" spans="1:43" x14ac:dyDescent="0.35">
      <c r="A9895" t="s">
        <v>53191</v>
      </c>
      <c r="B9895" t="s">
        <v>53192</v>
      </c>
      <c r="C9895" t="s">
        <v>53193</v>
      </c>
      <c r="F9895">
        <v>19705678770</v>
      </c>
      <c r="H9895" t="s">
        <v>53191</v>
      </c>
      <c r="J9895" t="s">
        <v>53194</v>
      </c>
      <c r="K9895" t="s">
        <v>53195</v>
      </c>
      <c r="M9895" t="s">
        <v>53196</v>
      </c>
      <c r="N9895" t="s">
        <v>287</v>
      </c>
      <c r="O9895">
        <v>80549</v>
      </c>
      <c r="P9895" t="s">
        <v>50</v>
      </c>
      <c r="U9895" s="1">
        <v>45033</v>
      </c>
      <c r="V9895" s="1">
        <v>45033</v>
      </c>
      <c r="W9895" s="1">
        <v>45033.76666666667</v>
      </c>
      <c r="X9895" s="1">
        <v>45033.76666666667</v>
      </c>
      <c r="AC9895" t="s">
        <v>53</v>
      </c>
      <c r="AD9895">
        <v>1000000001</v>
      </c>
      <c r="AE9895" s="1">
        <v>39973.351388888892</v>
      </c>
      <c r="AF9895" t="s">
        <v>3377</v>
      </c>
      <c r="AG9895" t="s">
        <v>53197</v>
      </c>
      <c r="AH9895" t="s">
        <v>51</v>
      </c>
      <c r="AJ9895" t="s">
        <v>53</v>
      </c>
      <c r="AL9895" t="s">
        <v>78</v>
      </c>
      <c r="AO9895" t="s">
        <v>51552</v>
      </c>
    </row>
    <row r="9896" spans="1:43" x14ac:dyDescent="0.35">
      <c r="A9896" t="s">
        <v>53198</v>
      </c>
      <c r="B9896" t="s">
        <v>31350</v>
      </c>
      <c r="C9896" t="s">
        <v>1429</v>
      </c>
      <c r="F9896">
        <v>19708173650</v>
      </c>
      <c r="H9896" t="s">
        <v>53199</v>
      </c>
      <c r="J9896" t="s">
        <v>53200</v>
      </c>
      <c r="K9896" t="s">
        <v>53201</v>
      </c>
      <c r="M9896" t="s">
        <v>2378</v>
      </c>
      <c r="N9896" t="s">
        <v>287</v>
      </c>
      <c r="O9896">
        <v>80524</v>
      </c>
      <c r="P9896" t="s">
        <v>50</v>
      </c>
      <c r="U9896" s="1">
        <v>45033</v>
      </c>
      <c r="V9896" s="1">
        <v>45033</v>
      </c>
      <c r="W9896" s="1">
        <v>45033.577777777777</v>
      </c>
      <c r="X9896" s="1">
        <v>45033.577777777777</v>
      </c>
      <c r="AC9896" t="s">
        <v>53</v>
      </c>
      <c r="AD9896">
        <v>1000000001</v>
      </c>
      <c r="AE9896" s="1">
        <v>39973.351388888892</v>
      </c>
      <c r="AF9896" t="s">
        <v>3377</v>
      </c>
      <c r="AG9896" t="s">
        <v>53202</v>
      </c>
      <c r="AH9896" t="s">
        <v>51</v>
      </c>
      <c r="AJ9896" t="s">
        <v>53</v>
      </c>
      <c r="AL9896" t="s">
        <v>78</v>
      </c>
      <c r="AO9896" t="s">
        <v>51552</v>
      </c>
    </row>
    <row r="9897" spans="1:43" x14ac:dyDescent="0.35">
      <c r="A9897" t="s">
        <v>53203</v>
      </c>
      <c r="B9897" t="s">
        <v>53204</v>
      </c>
      <c r="C9897" t="s">
        <v>53205</v>
      </c>
      <c r="F9897">
        <v>971585898629</v>
      </c>
      <c r="H9897" t="s">
        <v>53203</v>
      </c>
      <c r="I9897" t="s">
        <v>53206</v>
      </c>
      <c r="J9897" t="s">
        <v>53207</v>
      </c>
      <c r="K9897" t="s">
        <v>53208</v>
      </c>
      <c r="M9897" t="s">
        <v>53209</v>
      </c>
      <c r="N9897" t="s">
        <v>53209</v>
      </c>
      <c r="O9897">
        <v>10052</v>
      </c>
      <c r="P9897" t="s">
        <v>53210</v>
      </c>
      <c r="U9897" s="1">
        <v>45033.76666666667</v>
      </c>
      <c r="V9897" s="1">
        <v>45033.76666666667</v>
      </c>
      <c r="AC9897" t="s">
        <v>53</v>
      </c>
      <c r="AD9897">
        <v>1000000001</v>
      </c>
      <c r="AE9897" s="1">
        <v>39973.351388888892</v>
      </c>
      <c r="AG9897" t="s">
        <v>53211</v>
      </c>
      <c r="AH9897" t="s">
        <v>53</v>
      </c>
      <c r="AJ9897" t="s">
        <v>53</v>
      </c>
      <c r="AK9897" t="s">
        <v>13346</v>
      </c>
      <c r="AO9897" t="s">
        <v>54</v>
      </c>
    </row>
    <row r="9898" spans="1:43" x14ac:dyDescent="0.35">
      <c r="A9898" t="s">
        <v>53212</v>
      </c>
      <c r="B9898" t="s">
        <v>22838</v>
      </c>
      <c r="C9898" t="s">
        <v>2615</v>
      </c>
      <c r="D9898" t="s">
        <v>623</v>
      </c>
      <c r="H9898" t="s">
        <v>53213</v>
      </c>
      <c r="I9898" t="s">
        <v>61</v>
      </c>
      <c r="J9898" t="s">
        <v>53080</v>
      </c>
      <c r="P9898" t="s">
        <v>50</v>
      </c>
      <c r="U9898" s="1">
        <v>45034</v>
      </c>
      <c r="V9898" s="1">
        <v>45034</v>
      </c>
      <c r="AC9898" t="s">
        <v>53</v>
      </c>
      <c r="AD9898">
        <v>2969475309</v>
      </c>
      <c r="AE9898" s="1">
        <v>37159</v>
      </c>
      <c r="AG9898" t="s">
        <v>53214</v>
      </c>
      <c r="AH9898" t="s">
        <v>51</v>
      </c>
      <c r="AJ9898" t="s">
        <v>53</v>
      </c>
      <c r="AO9898" t="s">
        <v>8142</v>
      </c>
    </row>
    <row r="9899" spans="1:43" x14ac:dyDescent="0.35">
      <c r="A9899" t="s">
        <v>53215</v>
      </c>
      <c r="B9899" t="s">
        <v>53216</v>
      </c>
      <c r="C9899" t="s">
        <v>23361</v>
      </c>
      <c r="F9899" t="s">
        <v>53217</v>
      </c>
      <c r="H9899" t="s">
        <v>53215</v>
      </c>
      <c r="J9899" t="s">
        <v>53218</v>
      </c>
      <c r="M9899" t="s">
        <v>5225</v>
      </c>
      <c r="N9899" t="s">
        <v>287</v>
      </c>
      <c r="O9899">
        <v>80301</v>
      </c>
      <c r="P9899" t="s">
        <v>50</v>
      </c>
      <c r="U9899" s="1">
        <v>45034</v>
      </c>
      <c r="V9899" s="1">
        <v>45034</v>
      </c>
      <c r="W9899" s="1">
        <v>45034.5</v>
      </c>
      <c r="X9899" s="1">
        <v>45034.5</v>
      </c>
      <c r="AC9899" t="s">
        <v>53</v>
      </c>
      <c r="AD9899">
        <v>2969720648</v>
      </c>
      <c r="AE9899" s="1">
        <v>42745.567361111112</v>
      </c>
      <c r="AF9899" t="s">
        <v>53219</v>
      </c>
      <c r="AG9899" t="s">
        <v>53220</v>
      </c>
      <c r="AH9899" t="s">
        <v>51</v>
      </c>
      <c r="AJ9899" t="s">
        <v>53</v>
      </c>
      <c r="AL9899" t="s">
        <v>68</v>
      </c>
      <c r="AO9899" t="s">
        <v>5443</v>
      </c>
      <c r="AP9899" s="1">
        <v>45215.521527777775</v>
      </c>
      <c r="AQ9899" s="1">
        <v>45215.539583333331</v>
      </c>
    </row>
    <row r="9900" spans="1:43" x14ac:dyDescent="0.35">
      <c r="A9900" t="s">
        <v>53221</v>
      </c>
      <c r="B9900" t="s">
        <v>53222</v>
      </c>
      <c r="C9900" t="s">
        <v>946</v>
      </c>
      <c r="F9900" t="s">
        <v>53223</v>
      </c>
      <c r="H9900" t="s">
        <v>53221</v>
      </c>
      <c r="J9900" t="s">
        <v>53224</v>
      </c>
      <c r="K9900" t="s">
        <v>53225</v>
      </c>
      <c r="M9900" t="s">
        <v>2378</v>
      </c>
      <c r="N9900" t="s">
        <v>65</v>
      </c>
      <c r="O9900">
        <v>80527</v>
      </c>
      <c r="P9900" t="s">
        <v>50</v>
      </c>
      <c r="U9900" s="1">
        <v>45034</v>
      </c>
      <c r="V9900" s="1">
        <v>45034</v>
      </c>
      <c r="W9900" s="1">
        <v>45034.458333333336</v>
      </c>
      <c r="X9900" s="1">
        <v>45034.458333333336</v>
      </c>
      <c r="AC9900" t="s">
        <v>53</v>
      </c>
      <c r="AD9900">
        <v>2973344718</v>
      </c>
      <c r="AE9900" s="1">
        <v>45034.461805555555</v>
      </c>
      <c r="AF9900" t="s">
        <v>53226</v>
      </c>
      <c r="AG9900" t="s">
        <v>53227</v>
      </c>
      <c r="AH9900" t="s">
        <v>51</v>
      </c>
      <c r="AJ9900" t="s">
        <v>53</v>
      </c>
      <c r="AL9900" t="s">
        <v>68</v>
      </c>
      <c r="AO9900" t="s">
        <v>5443</v>
      </c>
      <c r="AP9900" s="1">
        <v>45035.400694444441</v>
      </c>
      <c r="AQ9900" s="1">
        <v>45035.402777777781</v>
      </c>
    </row>
    <row r="9901" spans="1:43" x14ac:dyDescent="0.35">
      <c r="A9901" t="s">
        <v>53228</v>
      </c>
      <c r="B9901" t="s">
        <v>53229</v>
      </c>
      <c r="C9901" t="s">
        <v>22028</v>
      </c>
      <c r="F9901" t="s">
        <v>52964</v>
      </c>
      <c r="H9901" t="s">
        <v>53228</v>
      </c>
      <c r="J9901" t="s">
        <v>52965</v>
      </c>
      <c r="K9901" t="s">
        <v>52966</v>
      </c>
      <c r="M9901" t="s">
        <v>753</v>
      </c>
      <c r="N9901" t="s">
        <v>798</v>
      </c>
      <c r="O9901">
        <v>79912</v>
      </c>
      <c r="P9901" t="s">
        <v>50</v>
      </c>
      <c r="U9901" s="1">
        <v>45034</v>
      </c>
      <c r="V9901" s="1">
        <v>45034</v>
      </c>
      <c r="W9901" s="1">
        <v>45034.536111111112</v>
      </c>
      <c r="X9901" s="1">
        <v>45034.536111111112</v>
      </c>
      <c r="AC9901" t="s">
        <v>53</v>
      </c>
      <c r="AD9901">
        <v>2973341636</v>
      </c>
      <c r="AE9901" s="1">
        <v>45029.567361111112</v>
      </c>
      <c r="AF9901" t="s">
        <v>52967</v>
      </c>
      <c r="AG9901" t="s">
        <v>53230</v>
      </c>
      <c r="AH9901" t="s">
        <v>51</v>
      </c>
      <c r="AJ9901" t="s">
        <v>53</v>
      </c>
      <c r="AL9901" t="s">
        <v>68</v>
      </c>
      <c r="AO9901" t="s">
        <v>5443</v>
      </c>
      <c r="AP9901" s="1">
        <v>45362.734027777777</v>
      </c>
      <c r="AQ9901" s="1">
        <v>45037.520138888889</v>
      </c>
    </row>
    <row r="9902" spans="1:43" x14ac:dyDescent="0.35">
      <c r="A9902" t="s">
        <v>53231</v>
      </c>
      <c r="B9902" t="s">
        <v>53232</v>
      </c>
      <c r="C9902" t="s">
        <v>53233</v>
      </c>
      <c r="F9902">
        <v>16069280239</v>
      </c>
      <c r="H9902" t="s">
        <v>53231</v>
      </c>
      <c r="I9902" t="s">
        <v>464</v>
      </c>
      <c r="J9902" t="s">
        <v>6387</v>
      </c>
      <c r="K9902" t="s">
        <v>53234</v>
      </c>
      <c r="M9902" t="s">
        <v>53235</v>
      </c>
      <c r="N9902" t="s">
        <v>28811</v>
      </c>
      <c r="O9902">
        <v>41121</v>
      </c>
      <c r="P9902" t="s">
        <v>50</v>
      </c>
      <c r="U9902" s="1">
        <v>45034</v>
      </c>
      <c r="V9902" s="1">
        <v>45034</v>
      </c>
      <c r="AC9902" t="s">
        <v>53</v>
      </c>
      <c r="AD9902">
        <v>2969484892</v>
      </c>
      <c r="AE9902" s="1">
        <v>37756</v>
      </c>
      <c r="AG9902" t="s">
        <v>53236</v>
      </c>
      <c r="AH9902" t="s">
        <v>51</v>
      </c>
      <c r="AJ9902" t="s">
        <v>53</v>
      </c>
      <c r="AO9902" t="s">
        <v>8142</v>
      </c>
    </row>
    <row r="9903" spans="1:43" x14ac:dyDescent="0.35">
      <c r="A9903" t="s">
        <v>53237</v>
      </c>
      <c r="B9903" t="s">
        <v>2689</v>
      </c>
      <c r="C9903" t="s">
        <v>3285</v>
      </c>
      <c r="F9903">
        <v>12484964113</v>
      </c>
      <c r="H9903" t="s">
        <v>53237</v>
      </c>
      <c r="I9903" t="s">
        <v>415</v>
      </c>
      <c r="J9903" t="s">
        <v>28258</v>
      </c>
      <c r="K9903" t="s">
        <v>19393</v>
      </c>
      <c r="M9903" t="s">
        <v>19394</v>
      </c>
      <c r="N9903" t="s">
        <v>29123</v>
      </c>
      <c r="O9903">
        <v>48209</v>
      </c>
      <c r="P9903" t="s">
        <v>50</v>
      </c>
      <c r="U9903" s="1">
        <v>45034</v>
      </c>
      <c r="V9903" s="1">
        <v>45034</v>
      </c>
      <c r="AC9903" t="s">
        <v>53</v>
      </c>
      <c r="AD9903">
        <v>2969476832</v>
      </c>
      <c r="AE9903" s="1">
        <v>37243</v>
      </c>
      <c r="AG9903" t="s">
        <v>53238</v>
      </c>
      <c r="AH9903" t="s">
        <v>51</v>
      </c>
      <c r="AJ9903" t="s">
        <v>53</v>
      </c>
      <c r="AO9903" t="s">
        <v>8142</v>
      </c>
    </row>
    <row r="9904" spans="1:43" x14ac:dyDescent="0.35">
      <c r="A9904" t="s">
        <v>53239</v>
      </c>
      <c r="B9904" t="s">
        <v>53240</v>
      </c>
      <c r="C9904" t="s">
        <v>13844</v>
      </c>
      <c r="F9904" t="s">
        <v>53241</v>
      </c>
      <c r="H9904" t="s">
        <v>53242</v>
      </c>
      <c r="J9904" t="s">
        <v>53243</v>
      </c>
      <c r="N9904" t="s">
        <v>28811</v>
      </c>
      <c r="O9904">
        <v>40299</v>
      </c>
      <c r="P9904" t="s">
        <v>50</v>
      </c>
      <c r="U9904" s="1">
        <v>45034</v>
      </c>
      <c r="V9904" s="1">
        <v>45034</v>
      </c>
      <c r="AC9904" t="s">
        <v>53</v>
      </c>
      <c r="AD9904">
        <v>2973631850</v>
      </c>
      <c r="AE9904" s="1">
        <v>45163.258333333331</v>
      </c>
      <c r="AG9904" t="s">
        <v>53244</v>
      </c>
      <c r="AH9904" t="s">
        <v>51</v>
      </c>
      <c r="AJ9904" t="s">
        <v>53</v>
      </c>
      <c r="AO9904" t="s">
        <v>8142</v>
      </c>
    </row>
    <row r="9905" spans="1:43" x14ac:dyDescent="0.35">
      <c r="A9905" t="s">
        <v>53245</v>
      </c>
      <c r="B9905" t="s">
        <v>53246</v>
      </c>
      <c r="C9905" t="s">
        <v>5892</v>
      </c>
      <c r="F9905" t="s">
        <v>53247</v>
      </c>
      <c r="H9905" t="s">
        <v>53245</v>
      </c>
      <c r="J9905" t="s">
        <v>53248</v>
      </c>
      <c r="K9905" t="s">
        <v>53249</v>
      </c>
      <c r="M9905" t="s">
        <v>137</v>
      </c>
      <c r="N9905" t="s">
        <v>65</v>
      </c>
      <c r="O9905">
        <v>80221</v>
      </c>
      <c r="P9905" t="s">
        <v>50</v>
      </c>
      <c r="U9905" s="1">
        <v>45034</v>
      </c>
      <c r="V9905" s="1">
        <v>45034</v>
      </c>
      <c r="W9905" s="1">
        <v>45034.522916666669</v>
      </c>
      <c r="X9905" s="1">
        <v>45034.522916666669</v>
      </c>
      <c r="AC9905" t="s">
        <v>53</v>
      </c>
      <c r="AD9905">
        <v>2972137672</v>
      </c>
      <c r="AE9905" s="1">
        <v>44855.43472222222</v>
      </c>
      <c r="AF9905" t="s">
        <v>53250</v>
      </c>
      <c r="AG9905" t="s">
        <v>53251</v>
      </c>
      <c r="AH9905" t="s">
        <v>51</v>
      </c>
      <c r="AJ9905" t="s">
        <v>53</v>
      </c>
      <c r="AL9905" t="s">
        <v>68</v>
      </c>
      <c r="AO9905" t="s">
        <v>5443</v>
      </c>
      <c r="AP9905" s="1">
        <v>45034.619444444441</v>
      </c>
      <c r="AQ9905" s="1">
        <v>45034.529166666667</v>
      </c>
    </row>
    <row r="9906" spans="1:43" x14ac:dyDescent="0.35">
      <c r="A9906" t="s">
        <v>53252</v>
      </c>
      <c r="B9906" t="s">
        <v>1539</v>
      </c>
      <c r="C9906" t="s">
        <v>53253</v>
      </c>
      <c r="F9906" t="s">
        <v>53254</v>
      </c>
      <c r="H9906" t="s">
        <v>53255</v>
      </c>
      <c r="J9906" t="s">
        <v>53256</v>
      </c>
      <c r="K9906" t="s">
        <v>53257</v>
      </c>
      <c r="M9906" t="s">
        <v>513</v>
      </c>
      <c r="N9906" t="s">
        <v>253</v>
      </c>
      <c r="O9906">
        <v>88202</v>
      </c>
      <c r="P9906" t="s">
        <v>50</v>
      </c>
      <c r="U9906" s="1">
        <v>45034</v>
      </c>
      <c r="V9906" s="1">
        <v>45034</v>
      </c>
      <c r="W9906" s="1">
        <v>45034.629166666666</v>
      </c>
      <c r="X9906" s="1">
        <v>45034.629166666666</v>
      </c>
      <c r="AC9906" t="s">
        <v>53</v>
      </c>
      <c r="AD9906">
        <v>2969572463</v>
      </c>
      <c r="AE9906" s="1">
        <v>41001.470833333333</v>
      </c>
      <c r="AF9906" t="s">
        <v>5432</v>
      </c>
      <c r="AG9906" t="s">
        <v>53258</v>
      </c>
      <c r="AH9906" t="s">
        <v>51</v>
      </c>
      <c r="AJ9906" t="s">
        <v>53</v>
      </c>
      <c r="AL9906" t="s">
        <v>68</v>
      </c>
      <c r="AO9906" t="s">
        <v>5443</v>
      </c>
      <c r="AP9906" s="1">
        <v>45090.713194444441</v>
      </c>
      <c r="AQ9906" s="1">
        <v>45047.361111111109</v>
      </c>
    </row>
    <row r="9907" spans="1:43" x14ac:dyDescent="0.35">
      <c r="A9907" t="s">
        <v>53259</v>
      </c>
      <c r="B9907" t="s">
        <v>53260</v>
      </c>
      <c r="C9907" t="s">
        <v>587</v>
      </c>
      <c r="F9907" t="s">
        <v>53261</v>
      </c>
      <c r="H9907" t="s">
        <v>53259</v>
      </c>
      <c r="J9907" t="s">
        <v>53262</v>
      </c>
      <c r="N9907" t="s">
        <v>1570</v>
      </c>
      <c r="O9907">
        <v>84533</v>
      </c>
      <c r="P9907" t="s">
        <v>50</v>
      </c>
      <c r="U9907" s="1">
        <v>45034</v>
      </c>
      <c r="V9907" s="1">
        <v>45034</v>
      </c>
      <c r="W9907" s="1">
        <v>45034.668749999997</v>
      </c>
      <c r="X9907" s="1">
        <v>45034.668749999997</v>
      </c>
      <c r="AC9907" t="s">
        <v>53</v>
      </c>
      <c r="AD9907">
        <v>2969578964</v>
      </c>
      <c r="AE9907" s="1">
        <v>41156.503472222219</v>
      </c>
      <c r="AG9907" t="s">
        <v>53263</v>
      </c>
      <c r="AH9907" t="s">
        <v>51</v>
      </c>
      <c r="AJ9907" t="s">
        <v>53</v>
      </c>
      <c r="AL9907" t="s">
        <v>78</v>
      </c>
      <c r="AO9907" t="s">
        <v>8142</v>
      </c>
    </row>
    <row r="9908" spans="1:43" x14ac:dyDescent="0.35">
      <c r="A9908" t="s">
        <v>3277</v>
      </c>
      <c r="B9908" t="s">
        <v>53264</v>
      </c>
      <c r="C9908" t="s">
        <v>34754</v>
      </c>
      <c r="F9908" t="s">
        <v>53265</v>
      </c>
      <c r="H9908" t="s">
        <v>3277</v>
      </c>
      <c r="J9908" t="s">
        <v>1960</v>
      </c>
      <c r="K9908" t="s">
        <v>53266</v>
      </c>
      <c r="M9908" t="s">
        <v>143</v>
      </c>
      <c r="N9908" t="s">
        <v>65</v>
      </c>
      <c r="O9908">
        <v>81505</v>
      </c>
      <c r="P9908" t="s">
        <v>50</v>
      </c>
      <c r="U9908" s="1">
        <v>45034</v>
      </c>
      <c r="V9908" s="1">
        <v>45034</v>
      </c>
      <c r="W9908" s="1">
        <v>45034.688888888886</v>
      </c>
      <c r="X9908" s="1">
        <v>45034.688888888886</v>
      </c>
      <c r="AC9908" t="s">
        <v>53</v>
      </c>
      <c r="AD9908">
        <v>2969479981</v>
      </c>
      <c r="AE9908" s="1">
        <v>37426</v>
      </c>
      <c r="AF9908" t="s">
        <v>3281</v>
      </c>
      <c r="AG9908" t="s">
        <v>53267</v>
      </c>
      <c r="AH9908" t="s">
        <v>51</v>
      </c>
      <c r="AJ9908" t="s">
        <v>53</v>
      </c>
      <c r="AL9908" t="s">
        <v>68</v>
      </c>
      <c r="AO9908" t="s">
        <v>5443</v>
      </c>
      <c r="AP9908" s="1">
        <v>45048.511805555558</v>
      </c>
      <c r="AQ9908" s="1">
        <v>45048.504861111112</v>
      </c>
    </row>
    <row r="9909" spans="1:43" x14ac:dyDescent="0.35">
      <c r="A9909" t="s">
        <v>896</v>
      </c>
      <c r="B9909" t="s">
        <v>893</v>
      </c>
      <c r="C9909" t="s">
        <v>6933</v>
      </c>
      <c r="F9909" t="s">
        <v>895</v>
      </c>
      <c r="H9909" t="s">
        <v>53268</v>
      </c>
      <c r="J9909" t="s">
        <v>11720</v>
      </c>
      <c r="K9909" t="s">
        <v>3548</v>
      </c>
      <c r="M9909" t="s">
        <v>525</v>
      </c>
      <c r="N9909" t="s">
        <v>65</v>
      </c>
      <c r="O9909">
        <v>80019</v>
      </c>
      <c r="P9909" t="s">
        <v>50</v>
      </c>
      <c r="U9909" s="1">
        <v>45034</v>
      </c>
      <c r="V9909" s="1">
        <v>45034</v>
      </c>
      <c r="W9909" s="1">
        <v>45077.404166666667</v>
      </c>
      <c r="X9909" s="1">
        <v>45077.404166666667</v>
      </c>
      <c r="AC9909" t="s">
        <v>53</v>
      </c>
      <c r="AD9909">
        <v>2969472760</v>
      </c>
      <c r="AE9909" s="1">
        <v>36916.71597222222</v>
      </c>
      <c r="AF9909" t="s">
        <v>53269</v>
      </c>
      <c r="AG9909" t="s">
        <v>53270</v>
      </c>
      <c r="AH9909" t="s">
        <v>51</v>
      </c>
      <c r="AJ9909" t="s">
        <v>53</v>
      </c>
      <c r="AL9909" t="s">
        <v>68</v>
      </c>
      <c r="AO9909" t="s">
        <v>5443</v>
      </c>
      <c r="AP9909" s="1">
        <v>45354.393055555556</v>
      </c>
    </row>
    <row r="9910" spans="1:43" x14ac:dyDescent="0.35">
      <c r="A9910" t="s">
        <v>53271</v>
      </c>
      <c r="B9910" t="s">
        <v>5565</v>
      </c>
      <c r="C9910" t="s">
        <v>530</v>
      </c>
      <c r="F9910" t="s">
        <v>53272</v>
      </c>
      <c r="H9910" t="s">
        <v>53273</v>
      </c>
      <c r="J9910" t="s">
        <v>11720</v>
      </c>
      <c r="K9910" t="s">
        <v>53274</v>
      </c>
      <c r="M9910" t="s">
        <v>38083</v>
      </c>
      <c r="N9910" t="s">
        <v>2756</v>
      </c>
      <c r="O9910">
        <v>33810</v>
      </c>
      <c r="P9910" t="s">
        <v>50</v>
      </c>
      <c r="U9910" s="1">
        <v>45034</v>
      </c>
      <c r="V9910" s="1">
        <v>45034</v>
      </c>
      <c r="AC9910" t="s">
        <v>53</v>
      </c>
      <c r="AD9910">
        <v>2969472760</v>
      </c>
      <c r="AE9910" s="1">
        <v>36916.71597222222</v>
      </c>
      <c r="AG9910" t="s">
        <v>53275</v>
      </c>
      <c r="AH9910" t="s">
        <v>51</v>
      </c>
      <c r="AJ9910" t="s">
        <v>53</v>
      </c>
      <c r="AO9910" t="s">
        <v>8142</v>
      </c>
    </row>
    <row r="9911" spans="1:43" x14ac:dyDescent="0.35">
      <c r="A9911" t="s">
        <v>53276</v>
      </c>
      <c r="B9911" t="s">
        <v>26970</v>
      </c>
      <c r="C9911" t="s">
        <v>52633</v>
      </c>
      <c r="F9911" t="s">
        <v>53277</v>
      </c>
      <c r="H9911" t="s">
        <v>53009</v>
      </c>
      <c r="J9911" t="s">
        <v>53011</v>
      </c>
      <c r="K9911" t="s">
        <v>53278</v>
      </c>
      <c r="M9911" t="s">
        <v>753</v>
      </c>
      <c r="N9911" t="s">
        <v>798</v>
      </c>
      <c r="O9911">
        <v>79928</v>
      </c>
      <c r="P9911" t="s">
        <v>50</v>
      </c>
      <c r="U9911" s="1">
        <v>45034</v>
      </c>
      <c r="V9911" s="1">
        <v>45034</v>
      </c>
      <c r="W9911" s="1">
        <v>45034.645833333336</v>
      </c>
      <c r="X9911" s="1">
        <v>45034.645833333336</v>
      </c>
      <c r="AC9911" t="s">
        <v>51</v>
      </c>
      <c r="AD9911">
        <v>2972377075</v>
      </c>
      <c r="AE9911" s="1">
        <v>44974.375694444447</v>
      </c>
      <c r="AF9911" t="s">
        <v>53012</v>
      </c>
      <c r="AG9911" t="s">
        <v>53279</v>
      </c>
      <c r="AH9911" t="s">
        <v>51</v>
      </c>
      <c r="AJ9911" t="s">
        <v>53</v>
      </c>
      <c r="AL9911" t="s">
        <v>68</v>
      </c>
      <c r="AO9911" t="s">
        <v>5443</v>
      </c>
      <c r="AP9911" s="1">
        <v>45034.652083333334</v>
      </c>
      <c r="AQ9911" s="1">
        <v>45034.65</v>
      </c>
    </row>
    <row r="9912" spans="1:43" x14ac:dyDescent="0.35">
      <c r="A9912" t="s">
        <v>53280</v>
      </c>
      <c r="B9912" t="s">
        <v>53281</v>
      </c>
      <c r="C9912" t="s">
        <v>9046</v>
      </c>
      <c r="F9912" t="s">
        <v>53282</v>
      </c>
      <c r="H9912" t="s">
        <v>53280</v>
      </c>
      <c r="J9912" t="s">
        <v>53283</v>
      </c>
      <c r="K9912" t="s">
        <v>53284</v>
      </c>
      <c r="M9912" t="s">
        <v>753</v>
      </c>
      <c r="N9912" t="s">
        <v>798</v>
      </c>
      <c r="O9912">
        <v>79935</v>
      </c>
      <c r="P9912" t="s">
        <v>50</v>
      </c>
      <c r="U9912" s="1">
        <v>45034</v>
      </c>
      <c r="V9912" s="1">
        <v>45034</v>
      </c>
      <c r="W9912" s="1">
        <v>45034.566666666666</v>
      </c>
      <c r="X9912" s="1">
        <v>45034.566666666666</v>
      </c>
      <c r="AC9912" t="s">
        <v>51</v>
      </c>
      <c r="AD9912">
        <v>2969748641</v>
      </c>
      <c r="AE9912" s="1">
        <v>42929.517361111109</v>
      </c>
      <c r="AF9912" t="s">
        <v>9051</v>
      </c>
      <c r="AG9912" t="s">
        <v>53285</v>
      </c>
      <c r="AH9912" t="s">
        <v>51</v>
      </c>
      <c r="AJ9912" t="s">
        <v>53</v>
      </c>
      <c r="AL9912" t="s">
        <v>68</v>
      </c>
      <c r="AO9912" t="s">
        <v>5443</v>
      </c>
      <c r="AP9912" s="1">
        <v>45034.572222222225</v>
      </c>
      <c r="AQ9912" s="1">
        <v>45034.571527777778</v>
      </c>
    </row>
    <row r="9913" spans="1:43" x14ac:dyDescent="0.35">
      <c r="A9913" t="s">
        <v>53286</v>
      </c>
      <c r="B9913" t="s">
        <v>53287</v>
      </c>
      <c r="C9913" t="s">
        <v>20868</v>
      </c>
      <c r="F9913" t="s">
        <v>53288</v>
      </c>
      <c r="H9913" t="s">
        <v>53286</v>
      </c>
      <c r="J9913" t="s">
        <v>53289</v>
      </c>
      <c r="K9913" t="s">
        <v>53290</v>
      </c>
      <c r="M9913" t="s">
        <v>3124</v>
      </c>
      <c r="N9913" t="s">
        <v>253</v>
      </c>
      <c r="O9913">
        <v>87035</v>
      </c>
      <c r="P9913" t="s">
        <v>50</v>
      </c>
      <c r="U9913" s="1">
        <v>45034</v>
      </c>
      <c r="V9913" s="1">
        <v>45034</v>
      </c>
      <c r="W9913" s="1">
        <v>45034.534722222219</v>
      </c>
      <c r="X9913" s="1">
        <v>45034.534722222219</v>
      </c>
      <c r="AC9913" t="s">
        <v>53</v>
      </c>
      <c r="AD9913">
        <v>2973344811</v>
      </c>
      <c r="AE9913" s="1">
        <v>45034.533333333333</v>
      </c>
      <c r="AF9913" t="s">
        <v>53291</v>
      </c>
      <c r="AG9913" t="s">
        <v>53292</v>
      </c>
      <c r="AH9913" t="s">
        <v>51</v>
      </c>
      <c r="AJ9913" t="s">
        <v>53</v>
      </c>
      <c r="AL9913" t="s">
        <v>68</v>
      </c>
      <c r="AO9913" t="s">
        <v>5443</v>
      </c>
      <c r="AP9913" s="1">
        <v>45034.420138888891</v>
      </c>
    </row>
    <row r="9914" spans="1:43" x14ac:dyDescent="0.35">
      <c r="A9914" t="s">
        <v>53293</v>
      </c>
      <c r="B9914" t="s">
        <v>53294</v>
      </c>
      <c r="C9914" t="s">
        <v>53295</v>
      </c>
      <c r="F9914" t="s">
        <v>53296</v>
      </c>
      <c r="H9914" t="s">
        <v>53293</v>
      </c>
      <c r="J9914" t="s">
        <v>53297</v>
      </c>
      <c r="K9914" t="s">
        <v>53298</v>
      </c>
      <c r="M9914" t="s">
        <v>753</v>
      </c>
      <c r="N9914" t="s">
        <v>798</v>
      </c>
      <c r="O9914">
        <v>79915</v>
      </c>
      <c r="P9914" t="s">
        <v>50</v>
      </c>
      <c r="U9914" s="1">
        <v>45034</v>
      </c>
      <c r="V9914" s="1">
        <v>45034</v>
      </c>
      <c r="W9914" s="1">
        <v>45034.697222222225</v>
      </c>
      <c r="X9914" s="1">
        <v>45034.697222222225</v>
      </c>
      <c r="AC9914" t="s">
        <v>53</v>
      </c>
      <c r="AD9914">
        <v>2969637382</v>
      </c>
      <c r="AE9914" s="1">
        <v>41813.381944444445</v>
      </c>
      <c r="AF9914" t="s">
        <v>53299</v>
      </c>
      <c r="AG9914" t="s">
        <v>53300</v>
      </c>
      <c r="AH9914" t="s">
        <v>51</v>
      </c>
      <c r="AJ9914" t="s">
        <v>53</v>
      </c>
      <c r="AL9914" t="s">
        <v>68</v>
      </c>
      <c r="AO9914" t="s">
        <v>5443</v>
      </c>
      <c r="AP9914" s="1">
        <v>45051.743055555555</v>
      </c>
      <c r="AQ9914" s="1">
        <v>45035.384722222225</v>
      </c>
    </row>
    <row r="9915" spans="1:43" x14ac:dyDescent="0.35">
      <c r="A9915" t="s">
        <v>53301</v>
      </c>
      <c r="B9915" t="s">
        <v>14057</v>
      </c>
      <c r="C9915" t="s">
        <v>14058</v>
      </c>
      <c r="F9915" t="s">
        <v>14059</v>
      </c>
      <c r="H9915" t="s">
        <v>53302</v>
      </c>
      <c r="J9915" t="s">
        <v>53303</v>
      </c>
      <c r="K9915" t="s">
        <v>53304</v>
      </c>
      <c r="M9915" t="s">
        <v>3272</v>
      </c>
      <c r="N9915" t="s">
        <v>65</v>
      </c>
      <c r="O9915">
        <v>80645</v>
      </c>
      <c r="P9915" t="s">
        <v>50</v>
      </c>
      <c r="U9915" s="1">
        <v>45034</v>
      </c>
      <c r="V9915" s="1">
        <v>45034</v>
      </c>
      <c r="W9915" s="1">
        <v>45034.61041666667</v>
      </c>
      <c r="X9915" s="1">
        <v>45034.61041666667</v>
      </c>
      <c r="AC9915" t="s">
        <v>53</v>
      </c>
      <c r="AD9915">
        <v>2969954191</v>
      </c>
      <c r="AE9915" s="1">
        <v>43894.730555555558</v>
      </c>
      <c r="AF9915" t="s">
        <v>14061</v>
      </c>
      <c r="AG9915" t="s">
        <v>53305</v>
      </c>
      <c r="AH9915" t="s">
        <v>51</v>
      </c>
      <c r="AJ9915" t="s">
        <v>53</v>
      </c>
      <c r="AL9915" t="s">
        <v>68</v>
      </c>
      <c r="AO9915" t="s">
        <v>5443</v>
      </c>
      <c r="AP9915" s="1">
        <v>45098.567361111112</v>
      </c>
      <c r="AQ9915" s="1">
        <v>45098.558333333334</v>
      </c>
    </row>
    <row r="9916" spans="1:43" x14ac:dyDescent="0.35">
      <c r="A9916" t="s">
        <v>53306</v>
      </c>
      <c r="B9916" t="s">
        <v>53307</v>
      </c>
      <c r="C9916" t="s">
        <v>443</v>
      </c>
      <c r="F9916" t="s">
        <v>53308</v>
      </c>
      <c r="H9916" t="s">
        <v>53309</v>
      </c>
      <c r="J9916" t="s">
        <v>13744</v>
      </c>
      <c r="N9916" t="s">
        <v>21722</v>
      </c>
      <c r="O9916">
        <v>50541</v>
      </c>
      <c r="P9916" t="s">
        <v>50</v>
      </c>
      <c r="U9916" s="1">
        <v>45034</v>
      </c>
      <c r="V9916" s="1">
        <v>45034</v>
      </c>
      <c r="AC9916" t="s">
        <v>53</v>
      </c>
      <c r="AD9916">
        <v>2969474461</v>
      </c>
      <c r="AE9916" s="1">
        <v>37104.381944444445</v>
      </c>
      <c r="AG9916" t="s">
        <v>53310</v>
      </c>
      <c r="AH9916" t="s">
        <v>51</v>
      </c>
      <c r="AJ9916" t="s">
        <v>53</v>
      </c>
      <c r="AO9916" t="s">
        <v>8142</v>
      </c>
    </row>
    <row r="9917" spans="1:43" x14ac:dyDescent="0.35">
      <c r="A9917" t="s">
        <v>53311</v>
      </c>
      <c r="B9917" t="s">
        <v>612</v>
      </c>
      <c r="C9917" t="s">
        <v>12366</v>
      </c>
      <c r="F9917" t="s">
        <v>53312</v>
      </c>
      <c r="H9917" t="s">
        <v>53311</v>
      </c>
      <c r="J9917" t="s">
        <v>53313</v>
      </c>
      <c r="K9917" t="s">
        <v>53314</v>
      </c>
      <c r="M9917" t="s">
        <v>47145</v>
      </c>
      <c r="N9917" t="s">
        <v>65</v>
      </c>
      <c r="O9917">
        <v>81022</v>
      </c>
      <c r="P9917" t="s">
        <v>50</v>
      </c>
      <c r="U9917" s="1">
        <v>45034</v>
      </c>
      <c r="V9917" s="1">
        <v>45034</v>
      </c>
      <c r="W9917" s="1">
        <v>45034.53125</v>
      </c>
      <c r="X9917" s="1">
        <v>45034.53125</v>
      </c>
      <c r="AC9917" t="s">
        <v>53</v>
      </c>
      <c r="AD9917">
        <v>2973344804</v>
      </c>
      <c r="AE9917" s="1">
        <v>45034.530555555553</v>
      </c>
      <c r="AF9917" t="s">
        <v>53315</v>
      </c>
      <c r="AG9917" t="s">
        <v>53316</v>
      </c>
      <c r="AH9917" t="s">
        <v>51</v>
      </c>
      <c r="AJ9917" t="s">
        <v>53</v>
      </c>
      <c r="AL9917" t="s">
        <v>68</v>
      </c>
      <c r="AO9917" t="s">
        <v>5443</v>
      </c>
      <c r="AP9917" s="1">
        <v>45034.640972222223</v>
      </c>
      <c r="AQ9917" s="1">
        <v>45034.53402777778</v>
      </c>
    </row>
    <row r="9918" spans="1:43" x14ac:dyDescent="0.35">
      <c r="A9918" t="s">
        <v>53317</v>
      </c>
      <c r="B9918" t="s">
        <v>53318</v>
      </c>
      <c r="C9918" t="s">
        <v>2453</v>
      </c>
      <c r="F9918" t="s">
        <v>53319</v>
      </c>
      <c r="H9918" t="s">
        <v>53320</v>
      </c>
      <c r="J9918" t="s">
        <v>53321</v>
      </c>
      <c r="K9918" t="s">
        <v>53322</v>
      </c>
      <c r="M9918" t="s">
        <v>26177</v>
      </c>
      <c r="N9918" t="s">
        <v>65</v>
      </c>
      <c r="O9918">
        <v>80442</v>
      </c>
      <c r="P9918" t="s">
        <v>50</v>
      </c>
      <c r="U9918" s="1">
        <v>45034</v>
      </c>
      <c r="V9918" s="1">
        <v>45034</v>
      </c>
      <c r="W9918" s="1">
        <v>45034.456944444442</v>
      </c>
      <c r="X9918" s="1">
        <v>45034.456944444442</v>
      </c>
      <c r="AC9918" t="s">
        <v>53</v>
      </c>
      <c r="AD9918">
        <v>2972408181</v>
      </c>
      <c r="AE9918" s="1">
        <v>44977.395138888889</v>
      </c>
      <c r="AF9918" t="s">
        <v>53323</v>
      </c>
      <c r="AG9918" t="s">
        <v>53324</v>
      </c>
      <c r="AH9918" t="s">
        <v>51</v>
      </c>
      <c r="AJ9918" t="s">
        <v>53</v>
      </c>
      <c r="AL9918" t="s">
        <v>68</v>
      </c>
      <c r="AO9918" t="s">
        <v>5443</v>
      </c>
      <c r="AP9918" s="1">
        <v>45034.463888888888</v>
      </c>
      <c r="AQ9918" s="1">
        <v>45034.462500000001</v>
      </c>
    </row>
    <row r="9919" spans="1:43" x14ac:dyDescent="0.35">
      <c r="A9919" t="s">
        <v>53325</v>
      </c>
      <c r="B9919" t="s">
        <v>17167</v>
      </c>
      <c r="C9919" t="s">
        <v>53326</v>
      </c>
      <c r="F9919">
        <v>19709994333</v>
      </c>
      <c r="H9919" t="s">
        <v>53327</v>
      </c>
      <c r="J9919" t="s">
        <v>53328</v>
      </c>
      <c r="K9919" t="s">
        <v>53329</v>
      </c>
      <c r="M9919" t="s">
        <v>30196</v>
      </c>
      <c r="N9919" t="s">
        <v>287</v>
      </c>
      <c r="O9919">
        <v>80530</v>
      </c>
      <c r="P9919" t="s">
        <v>50</v>
      </c>
      <c r="U9919" s="1">
        <v>45034</v>
      </c>
      <c r="V9919" s="1">
        <v>45034</v>
      </c>
      <c r="W9919" s="1">
        <v>45040.438194444447</v>
      </c>
      <c r="X9919" s="1">
        <v>45040.438194444447</v>
      </c>
      <c r="AC9919" t="s">
        <v>53</v>
      </c>
      <c r="AD9919">
        <v>1000000001</v>
      </c>
      <c r="AE9919" s="1">
        <v>39973.351388888892</v>
      </c>
      <c r="AF9919" t="s">
        <v>3377</v>
      </c>
      <c r="AG9919" t="s">
        <v>53330</v>
      </c>
      <c r="AH9919" t="s">
        <v>51</v>
      </c>
      <c r="AJ9919" t="s">
        <v>53</v>
      </c>
      <c r="AL9919" t="s">
        <v>78</v>
      </c>
      <c r="AO9919" t="s">
        <v>5443</v>
      </c>
      <c r="AP9919" s="1">
        <v>45461.913888888892</v>
      </c>
    </row>
    <row r="9920" spans="1:43" x14ac:dyDescent="0.35">
      <c r="A9920" t="s">
        <v>53331</v>
      </c>
      <c r="B9920" t="s">
        <v>15594</v>
      </c>
      <c r="C9920" t="s">
        <v>1076</v>
      </c>
      <c r="F9920" t="s">
        <v>53332</v>
      </c>
      <c r="H9920" t="s">
        <v>53331</v>
      </c>
      <c r="J9920" t="s">
        <v>12211</v>
      </c>
      <c r="M9920" t="s">
        <v>172</v>
      </c>
      <c r="N9920" t="s">
        <v>287</v>
      </c>
      <c r="O9920">
        <v>81626</v>
      </c>
      <c r="P9920" t="s">
        <v>50</v>
      </c>
      <c r="U9920" s="1">
        <v>45034</v>
      </c>
      <c r="V9920" s="1">
        <v>45034</v>
      </c>
      <c r="W9920" s="1">
        <v>45034.329861111109</v>
      </c>
      <c r="X9920" s="1">
        <v>45034.329861111109</v>
      </c>
      <c r="AC9920" t="s">
        <v>53</v>
      </c>
      <c r="AD9920">
        <v>2969475477</v>
      </c>
      <c r="AE9920" s="1">
        <v>37166.661111111112</v>
      </c>
      <c r="AF9920" t="s">
        <v>173</v>
      </c>
      <c r="AG9920" t="s">
        <v>53333</v>
      </c>
      <c r="AH9920" t="s">
        <v>51</v>
      </c>
      <c r="AJ9920" t="s">
        <v>53</v>
      </c>
      <c r="AL9920" t="s">
        <v>78</v>
      </c>
      <c r="AO9920" t="s">
        <v>8142</v>
      </c>
      <c r="AP9920" s="1">
        <v>45436.752083333333</v>
      </c>
    </row>
    <row r="9921" spans="1:43" x14ac:dyDescent="0.35">
      <c r="A9921" t="s">
        <v>53334</v>
      </c>
      <c r="B9921" t="s">
        <v>53335</v>
      </c>
      <c r="C9921" t="s">
        <v>702</v>
      </c>
      <c r="F9921">
        <v>14357876063</v>
      </c>
      <c r="H9921" t="s">
        <v>53336</v>
      </c>
      <c r="I9921" t="s">
        <v>179</v>
      </c>
      <c r="J9921" t="s">
        <v>16615</v>
      </c>
      <c r="K9921" t="s">
        <v>16616</v>
      </c>
      <c r="M9921" t="s">
        <v>16617</v>
      </c>
      <c r="N9921" t="s">
        <v>686</v>
      </c>
      <c r="O9921" t="s">
        <v>16618</v>
      </c>
      <c r="P9921" t="s">
        <v>50</v>
      </c>
      <c r="U9921" s="1">
        <v>45034</v>
      </c>
      <c r="V9921" s="1">
        <v>45034</v>
      </c>
      <c r="AC9921" t="s">
        <v>53</v>
      </c>
      <c r="AD9921">
        <v>2969544607</v>
      </c>
      <c r="AE9921" s="1">
        <v>40059.490972222222</v>
      </c>
      <c r="AG9921" t="s">
        <v>53337</v>
      </c>
      <c r="AH9921" t="s">
        <v>51</v>
      </c>
      <c r="AJ9921" t="s">
        <v>53</v>
      </c>
      <c r="AO9921" t="s">
        <v>8142</v>
      </c>
    </row>
    <row r="9922" spans="1:43" x14ac:dyDescent="0.35">
      <c r="A9922" t="s">
        <v>53338</v>
      </c>
      <c r="B9922" t="s">
        <v>11841</v>
      </c>
      <c r="C9922" t="s">
        <v>16277</v>
      </c>
      <c r="F9922" t="s">
        <v>53339</v>
      </c>
      <c r="H9922" t="s">
        <v>53338</v>
      </c>
      <c r="J9922" t="s">
        <v>27011</v>
      </c>
      <c r="N9922" t="s">
        <v>637</v>
      </c>
      <c r="O9922">
        <v>75057</v>
      </c>
      <c r="P9922" t="s">
        <v>50</v>
      </c>
      <c r="U9922" s="1">
        <v>45034</v>
      </c>
      <c r="V9922" s="1">
        <v>45034</v>
      </c>
      <c r="AC9922" t="s">
        <v>53</v>
      </c>
      <c r="AD9922">
        <v>2969736018</v>
      </c>
      <c r="AE9922" s="1">
        <v>42851.4</v>
      </c>
      <c r="AG9922" t="s">
        <v>53340</v>
      </c>
      <c r="AH9922" t="s">
        <v>51</v>
      </c>
      <c r="AJ9922" t="s">
        <v>53</v>
      </c>
      <c r="AO9922" t="s">
        <v>8142</v>
      </c>
    </row>
    <row r="9923" spans="1:43" x14ac:dyDescent="0.35">
      <c r="A9923" t="s">
        <v>53341</v>
      </c>
      <c r="B9923" t="s">
        <v>53342</v>
      </c>
      <c r="C9923" t="s">
        <v>53343</v>
      </c>
      <c r="F9923">
        <v>19705765223</v>
      </c>
      <c r="H9923" t="s">
        <v>53341</v>
      </c>
      <c r="I9923" t="s">
        <v>101</v>
      </c>
      <c r="J9923" t="s">
        <v>36186</v>
      </c>
      <c r="N9923" t="s">
        <v>287</v>
      </c>
      <c r="O9923">
        <v>80634</v>
      </c>
      <c r="P9923" t="s">
        <v>50</v>
      </c>
      <c r="U9923" s="1">
        <v>45034.539583333331</v>
      </c>
      <c r="V9923" s="1">
        <v>45034.539583333331</v>
      </c>
      <c r="W9923" s="1">
        <v>45036.404166666667</v>
      </c>
      <c r="X9923" s="1">
        <v>45036.404166666667</v>
      </c>
      <c r="AC9923" t="s">
        <v>53</v>
      </c>
      <c r="AD9923">
        <v>2970006573</v>
      </c>
      <c r="AE9923" s="1">
        <v>44082.546527777777</v>
      </c>
      <c r="AF9923" t="s">
        <v>52090</v>
      </c>
      <c r="AG9923" t="s">
        <v>53344</v>
      </c>
      <c r="AH9923" t="s">
        <v>53</v>
      </c>
      <c r="AJ9923" t="s">
        <v>53</v>
      </c>
      <c r="AK9923" t="s">
        <v>7072</v>
      </c>
      <c r="AL9923" t="s">
        <v>68</v>
      </c>
      <c r="AO9923" t="s">
        <v>54</v>
      </c>
      <c r="AP9923" s="1">
        <v>45037.446527777778</v>
      </c>
      <c r="AQ9923" s="1">
        <v>45037.504861111112</v>
      </c>
    </row>
    <row r="9924" spans="1:43" x14ac:dyDescent="0.35">
      <c r="A9924" t="s">
        <v>53345</v>
      </c>
      <c r="B9924" t="s">
        <v>53346</v>
      </c>
      <c r="C9924" t="s">
        <v>849</v>
      </c>
      <c r="F9924" t="s">
        <v>53347</v>
      </c>
      <c r="H9924" t="s">
        <v>53345</v>
      </c>
      <c r="J9924" t="s">
        <v>2028</v>
      </c>
      <c r="N9924" t="s">
        <v>19832</v>
      </c>
      <c r="O9924" t="s">
        <v>53348</v>
      </c>
      <c r="P9924" t="s">
        <v>4438</v>
      </c>
      <c r="U9924" s="1">
        <v>45035</v>
      </c>
      <c r="V9924" s="1">
        <v>45035</v>
      </c>
      <c r="AC9924" t="s">
        <v>53</v>
      </c>
      <c r="AD9924">
        <v>2969532847</v>
      </c>
      <c r="AE9924" s="1">
        <v>39580.404166666667</v>
      </c>
      <c r="AG9924" t="s">
        <v>53349</v>
      </c>
      <c r="AH9924" t="s">
        <v>51</v>
      </c>
      <c r="AJ9924" t="s">
        <v>53</v>
      </c>
      <c r="AO9924" t="s">
        <v>8142</v>
      </c>
    </row>
    <row r="9925" spans="1:43" x14ac:dyDescent="0.35">
      <c r="A9925" t="s">
        <v>53350</v>
      </c>
      <c r="B9925" t="s">
        <v>19913</v>
      </c>
      <c r="C9925" t="s">
        <v>53351</v>
      </c>
      <c r="F9925" t="s">
        <v>53352</v>
      </c>
      <c r="H9925" t="s">
        <v>53353</v>
      </c>
      <c r="J9925" t="s">
        <v>36538</v>
      </c>
      <c r="K9925" t="s">
        <v>51233</v>
      </c>
      <c r="M9925" t="s">
        <v>545</v>
      </c>
      <c r="N9925" t="s">
        <v>253</v>
      </c>
      <c r="O9925">
        <v>88004</v>
      </c>
      <c r="P9925" t="s">
        <v>50</v>
      </c>
      <c r="U9925" s="1">
        <v>45035</v>
      </c>
      <c r="V9925" s="1">
        <v>45035</v>
      </c>
      <c r="W9925" s="1">
        <v>45035.500694444447</v>
      </c>
      <c r="X9925" s="1">
        <v>45035.500694444447</v>
      </c>
      <c r="AC9925" t="s">
        <v>53</v>
      </c>
      <c r="AD9925">
        <v>2969665880</v>
      </c>
      <c r="AE9925" s="1">
        <v>42102.689583333333</v>
      </c>
      <c r="AF9925" t="s">
        <v>11352</v>
      </c>
      <c r="AG9925" t="s">
        <v>53354</v>
      </c>
      <c r="AH9925" t="s">
        <v>51</v>
      </c>
      <c r="AJ9925" t="s">
        <v>53</v>
      </c>
      <c r="AL9925" t="s">
        <v>68</v>
      </c>
      <c r="AO9925" t="s">
        <v>5443</v>
      </c>
      <c r="AP9925" s="1">
        <v>45148.487500000003</v>
      </c>
      <c r="AQ9925" s="1">
        <v>45044.592361111114</v>
      </c>
    </row>
    <row r="9926" spans="1:43" x14ac:dyDescent="0.35">
      <c r="A9926" t="s">
        <v>53355</v>
      </c>
      <c r="B9926" t="s">
        <v>53356</v>
      </c>
      <c r="C9926" t="s">
        <v>2073</v>
      </c>
      <c r="F9926" t="s">
        <v>53357</v>
      </c>
      <c r="H9926" t="s">
        <v>53355</v>
      </c>
      <c r="J9926" t="s">
        <v>53358</v>
      </c>
      <c r="K9926" t="s">
        <v>53359</v>
      </c>
      <c r="M9926" t="s">
        <v>40076</v>
      </c>
      <c r="N9926" t="s">
        <v>32317</v>
      </c>
      <c r="O9926">
        <v>64164</v>
      </c>
      <c r="P9926" t="s">
        <v>50</v>
      </c>
      <c r="U9926" s="1">
        <v>45035</v>
      </c>
      <c r="V9926" s="1">
        <v>45035</v>
      </c>
      <c r="AC9926" t="s">
        <v>53</v>
      </c>
      <c r="AD9926">
        <v>2969556809</v>
      </c>
      <c r="AE9926" s="1">
        <v>40494.666666666664</v>
      </c>
      <c r="AG9926" t="s">
        <v>53360</v>
      </c>
      <c r="AH9926" t="s">
        <v>51</v>
      </c>
      <c r="AJ9926" t="s">
        <v>53</v>
      </c>
      <c r="AO9926" t="s">
        <v>5443</v>
      </c>
    </row>
    <row r="9927" spans="1:43" x14ac:dyDescent="0.35">
      <c r="A9927" t="s">
        <v>53361</v>
      </c>
      <c r="B9927" t="s">
        <v>53362</v>
      </c>
      <c r="C9927" t="s">
        <v>2615</v>
      </c>
      <c r="F9927">
        <v>1547400815</v>
      </c>
      <c r="H9927" t="s">
        <v>53361</v>
      </c>
      <c r="J9927" t="s">
        <v>6387</v>
      </c>
      <c r="N9927" t="s">
        <v>16805</v>
      </c>
      <c r="O9927">
        <v>97330</v>
      </c>
      <c r="P9927" t="s">
        <v>50</v>
      </c>
      <c r="U9927" s="1">
        <v>45035</v>
      </c>
      <c r="V9927" s="1">
        <v>45035</v>
      </c>
      <c r="AC9927" t="s">
        <v>53</v>
      </c>
      <c r="AD9927">
        <v>2969484892</v>
      </c>
      <c r="AE9927" s="1">
        <v>37756</v>
      </c>
      <c r="AG9927" t="s">
        <v>53363</v>
      </c>
      <c r="AH9927" t="s">
        <v>51</v>
      </c>
      <c r="AJ9927" t="s">
        <v>53</v>
      </c>
      <c r="AO9927" t="s">
        <v>8142</v>
      </c>
    </row>
    <row r="9928" spans="1:43" x14ac:dyDescent="0.35">
      <c r="A9928" t="s">
        <v>53364</v>
      </c>
      <c r="B9928" t="s">
        <v>53365</v>
      </c>
      <c r="C9928" t="s">
        <v>12502</v>
      </c>
      <c r="F9928" t="s">
        <v>53366</v>
      </c>
      <c r="H9928" t="s">
        <v>53364</v>
      </c>
      <c r="I9928" t="s">
        <v>464</v>
      </c>
      <c r="J9928" t="s">
        <v>6387</v>
      </c>
      <c r="K9928" t="s">
        <v>13097</v>
      </c>
      <c r="M9928" t="s">
        <v>5488</v>
      </c>
      <c r="N9928" t="s">
        <v>1515</v>
      </c>
      <c r="O9928" t="s">
        <v>13098</v>
      </c>
      <c r="P9928" t="s">
        <v>50</v>
      </c>
      <c r="U9928" s="1">
        <v>45035</v>
      </c>
      <c r="V9928" s="1">
        <v>45035</v>
      </c>
      <c r="AC9928" t="s">
        <v>53</v>
      </c>
      <c r="AD9928">
        <v>2969484892</v>
      </c>
      <c r="AE9928" s="1">
        <v>37756</v>
      </c>
      <c r="AG9928" t="s">
        <v>53367</v>
      </c>
      <c r="AH9928" t="s">
        <v>51</v>
      </c>
      <c r="AJ9928" t="s">
        <v>53</v>
      </c>
      <c r="AO9928" t="s">
        <v>8142</v>
      </c>
    </row>
    <row r="9929" spans="1:43" x14ac:dyDescent="0.35">
      <c r="A9929" t="s">
        <v>53368</v>
      </c>
      <c r="B9929" t="s">
        <v>53369</v>
      </c>
      <c r="C9929" t="s">
        <v>6123</v>
      </c>
      <c r="F9929">
        <v>17079758742</v>
      </c>
      <c r="H9929" t="s">
        <v>53368</v>
      </c>
      <c r="J9929" t="s">
        <v>11008</v>
      </c>
      <c r="N9929" t="s">
        <v>6033</v>
      </c>
      <c r="O9929">
        <v>94558</v>
      </c>
      <c r="P9929" t="s">
        <v>50</v>
      </c>
      <c r="U9929" s="1">
        <v>45035</v>
      </c>
      <c r="V9929" s="1">
        <v>45035</v>
      </c>
      <c r="AC9929" t="s">
        <v>53</v>
      </c>
      <c r="AD9929">
        <v>2969478809</v>
      </c>
      <c r="AE9929" s="1">
        <v>37358</v>
      </c>
      <c r="AG9929" t="s">
        <v>53370</v>
      </c>
      <c r="AH9929" t="s">
        <v>51</v>
      </c>
      <c r="AJ9929" t="s">
        <v>53</v>
      </c>
      <c r="AO9929" t="s">
        <v>8142</v>
      </c>
    </row>
    <row r="9930" spans="1:43" x14ac:dyDescent="0.35">
      <c r="A9930" t="s">
        <v>53371</v>
      </c>
      <c r="B9930" t="s">
        <v>53372</v>
      </c>
      <c r="C9930" t="s">
        <v>15394</v>
      </c>
      <c r="F9930" t="s">
        <v>53373</v>
      </c>
      <c r="H9930" t="s">
        <v>53371</v>
      </c>
      <c r="J9930" t="s">
        <v>13574</v>
      </c>
      <c r="N9930" t="s">
        <v>30029</v>
      </c>
      <c r="O9930" s="2" t="s">
        <v>53374</v>
      </c>
      <c r="P9930" t="s">
        <v>13276</v>
      </c>
      <c r="U9930" s="1">
        <v>45035</v>
      </c>
      <c r="V9930" s="1">
        <v>45035</v>
      </c>
      <c r="AC9930" t="s">
        <v>53</v>
      </c>
      <c r="AD9930">
        <v>2969823183</v>
      </c>
      <c r="AE9930" s="1">
        <v>43312.453472222223</v>
      </c>
      <c r="AG9930" t="s">
        <v>53375</v>
      </c>
      <c r="AH9930" t="s">
        <v>51</v>
      </c>
      <c r="AJ9930" t="s">
        <v>53</v>
      </c>
      <c r="AO9930" t="s">
        <v>8142</v>
      </c>
    </row>
    <row r="9931" spans="1:43" x14ac:dyDescent="0.35">
      <c r="A9931" t="s">
        <v>53376</v>
      </c>
      <c r="B9931" t="s">
        <v>53377</v>
      </c>
      <c r="C9931" t="s">
        <v>12953</v>
      </c>
      <c r="F9931" t="s">
        <v>53378</v>
      </c>
      <c r="H9931" t="s">
        <v>53376</v>
      </c>
      <c r="J9931" t="s">
        <v>53379</v>
      </c>
      <c r="K9931" t="s">
        <v>53380</v>
      </c>
      <c r="M9931" t="s">
        <v>137</v>
      </c>
      <c r="N9931" t="s">
        <v>65</v>
      </c>
      <c r="O9931">
        <v>80216</v>
      </c>
      <c r="P9931" t="s">
        <v>50</v>
      </c>
      <c r="U9931" s="1">
        <v>45035</v>
      </c>
      <c r="V9931" s="1">
        <v>45035</v>
      </c>
      <c r="W9931" s="1">
        <v>45035.480555555558</v>
      </c>
      <c r="X9931" s="1">
        <v>45035.480555555558</v>
      </c>
      <c r="AC9931" t="s">
        <v>53</v>
      </c>
      <c r="AD9931">
        <v>2969667952</v>
      </c>
      <c r="AE9931" s="1">
        <v>42129.665277777778</v>
      </c>
      <c r="AF9931" t="s">
        <v>53381</v>
      </c>
      <c r="AG9931" t="s">
        <v>53382</v>
      </c>
      <c r="AH9931" t="s">
        <v>51</v>
      </c>
      <c r="AJ9931" t="s">
        <v>53</v>
      </c>
      <c r="AL9931" t="s">
        <v>68</v>
      </c>
      <c r="AO9931" t="s">
        <v>5443</v>
      </c>
      <c r="AP9931" s="1">
        <v>45035.494444444441</v>
      </c>
      <c r="AQ9931" s="1">
        <v>45035.493055555555</v>
      </c>
    </row>
    <row r="9932" spans="1:43" x14ac:dyDescent="0.35">
      <c r="A9932" t="s">
        <v>53383</v>
      </c>
      <c r="B9932" t="s">
        <v>1737</v>
      </c>
      <c r="C9932" t="s">
        <v>1052</v>
      </c>
      <c r="H9932" t="s">
        <v>39129</v>
      </c>
      <c r="J9932" t="s">
        <v>39131</v>
      </c>
      <c r="P9932" t="s">
        <v>50</v>
      </c>
      <c r="U9932" s="1">
        <v>45035</v>
      </c>
      <c r="V9932" s="1">
        <v>45035</v>
      </c>
      <c r="W9932" s="1">
        <v>45035.402777777781</v>
      </c>
      <c r="X9932" s="1">
        <v>45035.402777777781</v>
      </c>
      <c r="AC9932" t="s">
        <v>53</v>
      </c>
      <c r="AD9932">
        <v>2972012712</v>
      </c>
      <c r="AE9932" s="1">
        <v>44465.599999999999</v>
      </c>
      <c r="AF9932" t="s">
        <v>39133</v>
      </c>
      <c r="AG9932" t="s">
        <v>53384</v>
      </c>
      <c r="AH9932" t="s">
        <v>51</v>
      </c>
      <c r="AJ9932" t="s">
        <v>53</v>
      </c>
      <c r="AL9932" t="s">
        <v>68</v>
      </c>
      <c r="AO9932" t="s">
        <v>5443</v>
      </c>
      <c r="AP9932" s="1">
        <v>45314.62222222222</v>
      </c>
      <c r="AQ9932" s="1">
        <v>45035.410416666666</v>
      </c>
    </row>
    <row r="9933" spans="1:43" x14ac:dyDescent="0.35">
      <c r="A9933" t="s">
        <v>53385</v>
      </c>
      <c r="B9933" t="s">
        <v>16501</v>
      </c>
      <c r="C9933" t="s">
        <v>3330</v>
      </c>
      <c r="F9933" t="s">
        <v>53386</v>
      </c>
      <c r="H9933" t="s">
        <v>53387</v>
      </c>
      <c r="J9933" t="s">
        <v>3933</v>
      </c>
      <c r="K9933" t="s">
        <v>3706</v>
      </c>
      <c r="M9933" t="s">
        <v>3707</v>
      </c>
      <c r="N9933" t="s">
        <v>3708</v>
      </c>
      <c r="O9933">
        <v>30338</v>
      </c>
      <c r="P9933" t="s">
        <v>50</v>
      </c>
      <c r="U9933" s="1">
        <v>45035</v>
      </c>
      <c r="V9933" s="1">
        <v>45035</v>
      </c>
      <c r="AC9933" t="s">
        <v>53</v>
      </c>
      <c r="AD9933">
        <v>2969551137</v>
      </c>
      <c r="AE9933" s="1">
        <v>40288.591666666667</v>
      </c>
      <c r="AG9933" t="s">
        <v>53388</v>
      </c>
      <c r="AH9933" t="s">
        <v>51</v>
      </c>
      <c r="AJ9933" t="s">
        <v>53</v>
      </c>
      <c r="AO9933" t="s">
        <v>8142</v>
      </c>
    </row>
    <row r="9934" spans="1:43" x14ac:dyDescent="0.35">
      <c r="A9934" t="s">
        <v>53389</v>
      </c>
      <c r="B9934" t="s">
        <v>53390</v>
      </c>
      <c r="C9934" t="s">
        <v>53391</v>
      </c>
      <c r="F9934" t="s">
        <v>53392</v>
      </c>
      <c r="H9934" t="s">
        <v>53389</v>
      </c>
      <c r="J9934" t="s">
        <v>6387</v>
      </c>
      <c r="K9934" t="s">
        <v>53393</v>
      </c>
      <c r="M9934" t="s">
        <v>53394</v>
      </c>
      <c r="N9934" t="s">
        <v>4438</v>
      </c>
      <c r="O9934">
        <v>94565</v>
      </c>
      <c r="P9934" t="s">
        <v>50</v>
      </c>
      <c r="U9934" s="1">
        <v>45035</v>
      </c>
      <c r="V9934" s="1">
        <v>45035</v>
      </c>
      <c r="AC9934" t="s">
        <v>53</v>
      </c>
      <c r="AD9934">
        <v>2969484892</v>
      </c>
      <c r="AE9934" s="1">
        <v>37756</v>
      </c>
      <c r="AG9934" t="s">
        <v>53395</v>
      </c>
      <c r="AH9934" t="s">
        <v>51</v>
      </c>
      <c r="AJ9934" t="s">
        <v>53</v>
      </c>
      <c r="AO9934" t="s">
        <v>8142</v>
      </c>
    </row>
    <row r="9935" spans="1:43" x14ac:dyDescent="0.35">
      <c r="A9935" t="s">
        <v>53396</v>
      </c>
      <c r="B9935" t="s">
        <v>2339</v>
      </c>
      <c r="C9935" t="s">
        <v>1608</v>
      </c>
      <c r="F9935" t="s">
        <v>53397</v>
      </c>
      <c r="H9935" t="s">
        <v>53396</v>
      </c>
      <c r="J9935" t="s">
        <v>53398</v>
      </c>
      <c r="K9935" t="s">
        <v>24017</v>
      </c>
      <c r="M9935" t="s">
        <v>2800</v>
      </c>
      <c r="N9935" t="s">
        <v>65</v>
      </c>
      <c r="O9935">
        <v>80603</v>
      </c>
      <c r="P9935" t="s">
        <v>50</v>
      </c>
      <c r="U9935" s="1">
        <v>45035</v>
      </c>
      <c r="V9935" s="1">
        <v>45035</v>
      </c>
      <c r="W9935" s="1">
        <v>45035.481944444444</v>
      </c>
      <c r="X9935" s="1">
        <v>45035.481944444444</v>
      </c>
      <c r="AC9935" t="s">
        <v>53</v>
      </c>
      <c r="AD9935">
        <v>2973345668</v>
      </c>
      <c r="AE9935" s="1">
        <v>45035.486805555556</v>
      </c>
      <c r="AF9935" t="s">
        <v>53399</v>
      </c>
      <c r="AG9935" t="s">
        <v>53400</v>
      </c>
      <c r="AH9935" t="s">
        <v>51</v>
      </c>
      <c r="AJ9935" t="s">
        <v>53</v>
      </c>
      <c r="AL9935" t="s">
        <v>68</v>
      </c>
      <c r="AO9935" t="s">
        <v>5443</v>
      </c>
      <c r="AP9935" s="1">
        <v>45356.035416666666</v>
      </c>
      <c r="AQ9935" s="1">
        <v>45356.095833333333</v>
      </c>
    </row>
    <row r="9936" spans="1:43" x14ac:dyDescent="0.35">
      <c r="A9936" t="s">
        <v>53401</v>
      </c>
      <c r="B9936" t="s">
        <v>22838</v>
      </c>
      <c r="C9936" t="s">
        <v>952</v>
      </c>
      <c r="F9936" t="s">
        <v>53402</v>
      </c>
      <c r="H9936" t="s">
        <v>53401</v>
      </c>
      <c r="J9936" t="s">
        <v>53403</v>
      </c>
      <c r="K9936" t="s">
        <v>53404</v>
      </c>
      <c r="M9936" t="s">
        <v>2955</v>
      </c>
      <c r="N9936" t="s">
        <v>65</v>
      </c>
      <c r="O9936">
        <v>80021</v>
      </c>
      <c r="P9936" t="s">
        <v>50</v>
      </c>
      <c r="U9936" s="1">
        <v>45035</v>
      </c>
      <c r="V9936" s="1">
        <v>45035</v>
      </c>
      <c r="W9936" s="1">
        <v>45035.45</v>
      </c>
      <c r="X9936" s="1">
        <v>45035.45</v>
      </c>
      <c r="AC9936" t="s">
        <v>53</v>
      </c>
      <c r="AD9936">
        <v>2969713788</v>
      </c>
      <c r="AE9936" s="1">
        <v>42677.443749999999</v>
      </c>
      <c r="AF9936" t="s">
        <v>53405</v>
      </c>
      <c r="AG9936" t="s">
        <v>53406</v>
      </c>
      <c r="AH9936" t="s">
        <v>51</v>
      </c>
      <c r="AJ9936" t="s">
        <v>53</v>
      </c>
      <c r="AL9936" t="s">
        <v>68</v>
      </c>
      <c r="AO9936" t="s">
        <v>5443</v>
      </c>
      <c r="AP9936" s="1">
        <v>45089.527777777781</v>
      </c>
      <c r="AQ9936" s="1">
        <v>45035.467361111114</v>
      </c>
    </row>
    <row r="9937" spans="1:43" x14ac:dyDescent="0.35">
      <c r="A9937" t="s">
        <v>53407</v>
      </c>
      <c r="B9937" t="s">
        <v>53408</v>
      </c>
      <c r="C9937" t="s">
        <v>1563</v>
      </c>
      <c r="F9937" t="s">
        <v>53409</v>
      </c>
      <c r="H9937" t="s">
        <v>53407</v>
      </c>
      <c r="J9937" t="s">
        <v>25206</v>
      </c>
      <c r="K9937" t="s">
        <v>32754</v>
      </c>
      <c r="M9937" t="s">
        <v>32755</v>
      </c>
      <c r="N9937" t="s">
        <v>20395</v>
      </c>
      <c r="O9937">
        <v>53577</v>
      </c>
      <c r="P9937" t="s">
        <v>50</v>
      </c>
      <c r="U9937" s="1">
        <v>45035</v>
      </c>
      <c r="V9937" s="1">
        <v>45035</v>
      </c>
      <c r="W9937" s="1">
        <v>45035.645833333336</v>
      </c>
      <c r="X9937" s="1">
        <v>45035.645833333336</v>
      </c>
      <c r="AC9937" t="s">
        <v>53</v>
      </c>
      <c r="AD9937">
        <v>2969479596</v>
      </c>
      <c r="AE9937" s="1">
        <v>37399</v>
      </c>
      <c r="AF9937" t="s">
        <v>12321</v>
      </c>
      <c r="AG9937" t="s">
        <v>53410</v>
      </c>
      <c r="AH9937" t="s">
        <v>51</v>
      </c>
      <c r="AJ9937" t="s">
        <v>53</v>
      </c>
      <c r="AL9937" t="s">
        <v>68</v>
      </c>
      <c r="AO9937" t="s">
        <v>5443</v>
      </c>
      <c r="AP9937" s="1">
        <v>45470.730555555558</v>
      </c>
      <c r="AQ9937" s="1">
        <v>45470.731944444444</v>
      </c>
    </row>
    <row r="9938" spans="1:43" x14ac:dyDescent="0.35">
      <c r="A9938" t="s">
        <v>53411</v>
      </c>
      <c r="B9938" t="s">
        <v>15816</v>
      </c>
      <c r="C9938" t="s">
        <v>35547</v>
      </c>
      <c r="F9938" t="s">
        <v>53412</v>
      </c>
      <c r="H9938" t="s">
        <v>53411</v>
      </c>
      <c r="J9938" t="s">
        <v>53413</v>
      </c>
      <c r="K9938" t="s">
        <v>53414</v>
      </c>
      <c r="M9938" t="s">
        <v>2843</v>
      </c>
      <c r="N9938" t="s">
        <v>253</v>
      </c>
      <c r="O9938">
        <v>88033</v>
      </c>
      <c r="P9938" t="s">
        <v>50</v>
      </c>
      <c r="U9938" s="1">
        <v>45035</v>
      </c>
      <c r="V9938" s="1">
        <v>45035</v>
      </c>
      <c r="W9938" s="1">
        <v>45035.605555555558</v>
      </c>
      <c r="X9938" s="1">
        <v>45035.605555555558</v>
      </c>
      <c r="AC9938" t="s">
        <v>51</v>
      </c>
      <c r="AD9938">
        <v>2972377225</v>
      </c>
      <c r="AE9938" s="1">
        <v>44974.376388888886</v>
      </c>
      <c r="AF9938" t="s">
        <v>53415</v>
      </c>
      <c r="AG9938" t="s">
        <v>53416</v>
      </c>
      <c r="AH9938" t="s">
        <v>51</v>
      </c>
      <c r="AJ9938" t="s">
        <v>53</v>
      </c>
      <c r="AL9938" t="s">
        <v>68</v>
      </c>
      <c r="AO9938" t="s">
        <v>5443</v>
      </c>
      <c r="AP9938" s="1">
        <v>45035.626388888886</v>
      </c>
      <c r="AQ9938" s="1">
        <v>45035.620138888888</v>
      </c>
    </row>
    <row r="9939" spans="1:43" x14ac:dyDescent="0.35">
      <c r="A9939" t="s">
        <v>53417</v>
      </c>
      <c r="B9939" t="s">
        <v>53418</v>
      </c>
      <c r="C9939" t="s">
        <v>53419</v>
      </c>
      <c r="F9939">
        <v>15756872506</v>
      </c>
      <c r="H9939" t="s">
        <v>53417</v>
      </c>
      <c r="J9939" t="s">
        <v>53420</v>
      </c>
      <c r="K9939" t="s">
        <v>53421</v>
      </c>
      <c r="M9939" t="s">
        <v>53422</v>
      </c>
      <c r="N9939" t="s">
        <v>501</v>
      </c>
      <c r="O9939">
        <v>88339</v>
      </c>
      <c r="P9939" t="s">
        <v>50</v>
      </c>
      <c r="U9939" s="1">
        <v>45035</v>
      </c>
      <c r="V9939" s="1">
        <v>45035</v>
      </c>
      <c r="W9939" s="1">
        <v>45035.441666666666</v>
      </c>
      <c r="X9939" s="1">
        <v>45035.441666666666</v>
      </c>
      <c r="AC9939" t="s">
        <v>51</v>
      </c>
      <c r="AD9939">
        <v>2973345607</v>
      </c>
      <c r="AE9939" s="1">
        <v>45035.459722222222</v>
      </c>
      <c r="AF9939" t="s">
        <v>53423</v>
      </c>
      <c r="AG9939" t="s">
        <v>53424</v>
      </c>
      <c r="AH9939" t="s">
        <v>51</v>
      </c>
      <c r="AJ9939" t="s">
        <v>53</v>
      </c>
      <c r="AL9939" t="s">
        <v>68</v>
      </c>
      <c r="AO9939" t="s">
        <v>5443</v>
      </c>
      <c r="AP9939" s="1">
        <v>45433.809027777781</v>
      </c>
      <c r="AQ9939" s="1">
        <v>45174.642361111109</v>
      </c>
    </row>
    <row r="9940" spans="1:43" x14ac:dyDescent="0.35">
      <c r="A9940" t="s">
        <v>53425</v>
      </c>
      <c r="B9940" t="s">
        <v>53426</v>
      </c>
      <c r="C9940" t="s">
        <v>53427</v>
      </c>
      <c r="F9940" t="s">
        <v>53428</v>
      </c>
      <c r="H9940" t="s">
        <v>53425</v>
      </c>
      <c r="J9940" t="s">
        <v>48341</v>
      </c>
      <c r="K9940" t="s">
        <v>53429</v>
      </c>
      <c r="L9940" t="s">
        <v>53430</v>
      </c>
      <c r="M9940" t="s">
        <v>3641</v>
      </c>
      <c r="N9940" t="s">
        <v>65</v>
      </c>
      <c r="O9940">
        <v>80130</v>
      </c>
      <c r="P9940" t="s">
        <v>50</v>
      </c>
      <c r="U9940" s="1">
        <v>45035</v>
      </c>
      <c r="V9940" s="1">
        <v>45035</v>
      </c>
      <c r="W9940" s="1">
        <v>45035.604166666664</v>
      </c>
      <c r="X9940" s="1">
        <v>45035.604166666664</v>
      </c>
      <c r="AC9940" t="s">
        <v>51</v>
      </c>
      <c r="AD9940">
        <v>2969810376</v>
      </c>
      <c r="AE9940" s="1">
        <v>43258.56527777778</v>
      </c>
      <c r="AF9940" t="s">
        <v>48343</v>
      </c>
      <c r="AG9940" t="s">
        <v>53431</v>
      </c>
      <c r="AH9940" t="s">
        <v>51</v>
      </c>
      <c r="AJ9940" t="s">
        <v>53</v>
      </c>
      <c r="AL9940" t="s">
        <v>68</v>
      </c>
      <c r="AO9940" t="s">
        <v>5443</v>
      </c>
      <c r="AP9940" s="1">
        <v>45037.423611111109</v>
      </c>
    </row>
    <row r="9941" spans="1:43" x14ac:dyDescent="0.35">
      <c r="A9941" t="s">
        <v>53432</v>
      </c>
      <c r="B9941" t="s">
        <v>16251</v>
      </c>
      <c r="C9941" t="s">
        <v>218</v>
      </c>
      <c r="F9941" t="s">
        <v>53433</v>
      </c>
      <c r="H9941" t="s">
        <v>53434</v>
      </c>
      <c r="J9941" t="s">
        <v>53435</v>
      </c>
      <c r="K9941" t="s">
        <v>53436</v>
      </c>
      <c r="M9941" t="s">
        <v>2089</v>
      </c>
      <c r="N9941" t="s">
        <v>65</v>
      </c>
      <c r="O9941">
        <v>80443</v>
      </c>
      <c r="P9941" t="s">
        <v>50</v>
      </c>
      <c r="U9941" s="1">
        <v>45035</v>
      </c>
      <c r="V9941" s="1">
        <v>45035</v>
      </c>
      <c r="W9941" s="1">
        <v>45035.634722222225</v>
      </c>
      <c r="X9941" s="1">
        <v>45035.634722222225</v>
      </c>
      <c r="AC9941" t="s">
        <v>53</v>
      </c>
      <c r="AD9941">
        <v>2969818024</v>
      </c>
      <c r="AE9941" s="1">
        <v>43290.42083333333</v>
      </c>
      <c r="AF9941" t="s">
        <v>53437</v>
      </c>
      <c r="AG9941" t="s">
        <v>53438</v>
      </c>
      <c r="AH9941" t="s">
        <v>51</v>
      </c>
      <c r="AJ9941" t="s">
        <v>53</v>
      </c>
      <c r="AL9941" t="s">
        <v>68</v>
      </c>
      <c r="AO9941" t="s">
        <v>5443</v>
      </c>
      <c r="AP9941" s="1">
        <v>45044.615972222222</v>
      </c>
      <c r="AQ9941" s="1">
        <v>45044.617361111108</v>
      </c>
    </row>
    <row r="9942" spans="1:43" x14ac:dyDescent="0.35">
      <c r="A9942" t="s">
        <v>53439</v>
      </c>
      <c r="B9942" t="s">
        <v>53440</v>
      </c>
      <c r="C9942" t="s">
        <v>39618</v>
      </c>
      <c r="F9942" t="s">
        <v>53441</v>
      </c>
      <c r="H9942" t="s">
        <v>53442</v>
      </c>
      <c r="J9942" t="s">
        <v>53443</v>
      </c>
      <c r="K9942" t="s">
        <v>53444</v>
      </c>
      <c r="M9942" t="s">
        <v>53445</v>
      </c>
      <c r="N9942" t="s">
        <v>253</v>
      </c>
      <c r="O9942">
        <v>88052</v>
      </c>
      <c r="P9942" t="s">
        <v>50</v>
      </c>
      <c r="U9942" s="1">
        <v>45035</v>
      </c>
      <c r="V9942" s="1">
        <v>45035</v>
      </c>
      <c r="W9942" s="1">
        <v>45035.412499999999</v>
      </c>
      <c r="X9942" s="1">
        <v>45035.412499999999</v>
      </c>
      <c r="AC9942" t="s">
        <v>51</v>
      </c>
      <c r="AD9942">
        <v>2973345565</v>
      </c>
      <c r="AE9942" s="1">
        <v>45035.415972222225</v>
      </c>
      <c r="AF9942" t="s">
        <v>53446</v>
      </c>
      <c r="AG9942" t="s">
        <v>53447</v>
      </c>
      <c r="AH9942" t="s">
        <v>51</v>
      </c>
      <c r="AJ9942" t="s">
        <v>53</v>
      </c>
      <c r="AL9942" t="s">
        <v>68</v>
      </c>
      <c r="AO9942" t="s">
        <v>5443</v>
      </c>
      <c r="AP9942" s="1">
        <v>45035.42291666667</v>
      </c>
      <c r="AQ9942" s="1">
        <v>45035.420138888891</v>
      </c>
    </row>
    <row r="9943" spans="1:43" x14ac:dyDescent="0.35">
      <c r="A9943" t="s">
        <v>53448</v>
      </c>
      <c r="B9943" t="s">
        <v>17263</v>
      </c>
      <c r="C9943" t="s">
        <v>309</v>
      </c>
      <c r="F9943">
        <v>17249075481</v>
      </c>
      <c r="H9943" t="s">
        <v>53448</v>
      </c>
      <c r="I9943" t="s">
        <v>464</v>
      </c>
      <c r="N9943" t="s">
        <v>15540</v>
      </c>
      <c r="O9943">
        <v>15683</v>
      </c>
      <c r="P9943" t="s">
        <v>50</v>
      </c>
      <c r="U9943" s="1">
        <v>45035</v>
      </c>
      <c r="V9943" s="1">
        <v>45035</v>
      </c>
      <c r="AC9943" t="s">
        <v>53</v>
      </c>
      <c r="AD9943">
        <v>9999999999</v>
      </c>
      <c r="AE9943" s="1">
        <v>45196</v>
      </c>
      <c r="AG9943" t="s">
        <v>53449</v>
      </c>
      <c r="AH9943" t="s">
        <v>51</v>
      </c>
      <c r="AJ9943" t="s">
        <v>53</v>
      </c>
      <c r="AO9943" t="s">
        <v>8142</v>
      </c>
    </row>
    <row r="9944" spans="1:43" x14ac:dyDescent="0.35">
      <c r="A9944" t="s">
        <v>53450</v>
      </c>
      <c r="B9944" t="s">
        <v>48356</v>
      </c>
      <c r="C9944" t="s">
        <v>53451</v>
      </c>
      <c r="F9944" t="s">
        <v>53452</v>
      </c>
      <c r="H9944" t="s">
        <v>53450</v>
      </c>
      <c r="J9944" t="s">
        <v>6242</v>
      </c>
      <c r="K9944" t="s">
        <v>53453</v>
      </c>
      <c r="M9944" t="s">
        <v>37363</v>
      </c>
      <c r="N9944" t="s">
        <v>798</v>
      </c>
      <c r="O9944">
        <v>78644</v>
      </c>
      <c r="P9944" t="s">
        <v>50</v>
      </c>
      <c r="U9944" s="1">
        <v>45035</v>
      </c>
      <c r="V9944" s="1">
        <v>45035</v>
      </c>
      <c r="AC9944" t="s">
        <v>53</v>
      </c>
      <c r="AD9944">
        <v>2969507921</v>
      </c>
      <c r="AE9944" s="1">
        <v>38224.743750000001</v>
      </c>
      <c r="AG9944" t="s">
        <v>53454</v>
      </c>
      <c r="AH9944" t="s">
        <v>51</v>
      </c>
      <c r="AJ9944" t="s">
        <v>53</v>
      </c>
      <c r="AO9944" t="s">
        <v>8142</v>
      </c>
    </row>
    <row r="9945" spans="1:43" x14ac:dyDescent="0.35">
      <c r="A9945" t="s">
        <v>53455</v>
      </c>
      <c r="B9945" t="s">
        <v>16911</v>
      </c>
      <c r="C9945" t="s">
        <v>383</v>
      </c>
      <c r="F9945" t="s">
        <v>53456</v>
      </c>
      <c r="H9945" t="s">
        <v>53457</v>
      </c>
      <c r="J9945" t="s">
        <v>20028</v>
      </c>
      <c r="P9945" t="s">
        <v>50</v>
      </c>
      <c r="U9945" s="1">
        <v>45035</v>
      </c>
      <c r="V9945" s="1">
        <v>45035</v>
      </c>
      <c r="AC9945" t="s">
        <v>53</v>
      </c>
      <c r="AD9945">
        <v>2969510802</v>
      </c>
      <c r="AE9945" s="1">
        <v>38394.400000000001</v>
      </c>
      <c r="AG9945" t="s">
        <v>53458</v>
      </c>
      <c r="AH9945" t="s">
        <v>51</v>
      </c>
      <c r="AJ9945" t="s">
        <v>53</v>
      </c>
      <c r="AO9945" t="s">
        <v>8142</v>
      </c>
    </row>
    <row r="9946" spans="1:43" x14ac:dyDescent="0.35">
      <c r="A9946" t="s">
        <v>53459</v>
      </c>
      <c r="B9946" t="s">
        <v>5849</v>
      </c>
      <c r="C9946" t="s">
        <v>7621</v>
      </c>
      <c r="H9946" t="s">
        <v>53460</v>
      </c>
      <c r="J9946" t="s">
        <v>1919</v>
      </c>
      <c r="P9946" t="s">
        <v>50</v>
      </c>
      <c r="U9946" s="1">
        <v>45035</v>
      </c>
      <c r="V9946" s="1">
        <v>45035</v>
      </c>
      <c r="W9946" s="1">
        <v>45035.46875</v>
      </c>
      <c r="X9946" s="1">
        <v>45035.46875</v>
      </c>
      <c r="AC9946" t="s">
        <v>53</v>
      </c>
      <c r="AD9946">
        <v>2969477838</v>
      </c>
      <c r="AE9946" s="1">
        <v>37309</v>
      </c>
      <c r="AF9946" t="s">
        <v>1921</v>
      </c>
      <c r="AG9946" t="s">
        <v>53461</v>
      </c>
      <c r="AH9946" t="s">
        <v>51</v>
      </c>
      <c r="AJ9946" t="s">
        <v>53</v>
      </c>
      <c r="AL9946" t="s">
        <v>68</v>
      </c>
      <c r="AO9946" t="s">
        <v>5443</v>
      </c>
      <c r="AP9946" s="1">
        <v>45324.45208333333</v>
      </c>
      <c r="AQ9946" s="1">
        <v>45322.589583333334</v>
      </c>
    </row>
    <row r="9947" spans="1:43" x14ac:dyDescent="0.35">
      <c r="A9947" t="s">
        <v>53462</v>
      </c>
      <c r="B9947" t="s">
        <v>3645</v>
      </c>
      <c r="C9947" t="s">
        <v>5155</v>
      </c>
      <c r="F9947" t="s">
        <v>53463</v>
      </c>
      <c r="H9947" t="s">
        <v>53462</v>
      </c>
      <c r="J9947" t="s">
        <v>40561</v>
      </c>
      <c r="K9947" t="s">
        <v>17216</v>
      </c>
      <c r="M9947" t="s">
        <v>1737</v>
      </c>
      <c r="N9947" t="s">
        <v>65</v>
      </c>
      <c r="O9947">
        <v>80640</v>
      </c>
      <c r="P9947" t="s">
        <v>50</v>
      </c>
      <c r="U9947" s="1">
        <v>45035</v>
      </c>
      <c r="V9947" s="1">
        <v>45035</v>
      </c>
      <c r="W9947" s="1">
        <v>45035.734027777777</v>
      </c>
      <c r="X9947" s="1">
        <v>45035.734027777777</v>
      </c>
      <c r="AC9947" t="s">
        <v>53</v>
      </c>
      <c r="AD9947">
        <v>2969652713</v>
      </c>
      <c r="AE9947" s="1">
        <v>41976.335416666669</v>
      </c>
      <c r="AF9947" t="s">
        <v>17218</v>
      </c>
      <c r="AG9947" t="s">
        <v>53464</v>
      </c>
      <c r="AH9947" t="s">
        <v>51</v>
      </c>
      <c r="AJ9947" t="s">
        <v>53</v>
      </c>
      <c r="AL9947" t="s">
        <v>68</v>
      </c>
      <c r="AO9947" t="s">
        <v>5443</v>
      </c>
      <c r="AP9947" s="1">
        <v>45157.511805555558</v>
      </c>
      <c r="AQ9947" s="1">
        <v>45041.636805555558</v>
      </c>
    </row>
    <row r="9948" spans="1:43" x14ac:dyDescent="0.35">
      <c r="A9948" t="s">
        <v>53465</v>
      </c>
      <c r="B9948" t="s">
        <v>53466</v>
      </c>
      <c r="C9948" t="s">
        <v>53467</v>
      </c>
      <c r="D9948" t="s">
        <v>12233</v>
      </c>
      <c r="F9948" t="s">
        <v>47</v>
      </c>
      <c r="H9948" t="s">
        <v>53468</v>
      </c>
      <c r="J9948" t="s">
        <v>49</v>
      </c>
      <c r="P9948" t="s">
        <v>50</v>
      </c>
      <c r="U9948" s="1">
        <v>45035</v>
      </c>
      <c r="V9948" s="1">
        <v>45035</v>
      </c>
      <c r="W9948" s="1">
        <v>45035.474305555559</v>
      </c>
      <c r="X9948" s="1">
        <v>45338.524305555555</v>
      </c>
      <c r="AC9948" t="s">
        <v>53</v>
      </c>
      <c r="AD9948">
        <v>1000000000</v>
      </c>
      <c r="AE9948" s="1">
        <v>37295</v>
      </c>
      <c r="AG9948" t="s">
        <v>53469</v>
      </c>
      <c r="AH9948" t="s">
        <v>51</v>
      </c>
      <c r="AJ9948" t="s">
        <v>53</v>
      </c>
      <c r="AL9948" t="s">
        <v>78</v>
      </c>
      <c r="AO9948" t="s">
        <v>5443</v>
      </c>
      <c r="AP9948" s="1">
        <v>45462.443749999999</v>
      </c>
    </row>
    <row r="9949" spans="1:43" x14ac:dyDescent="0.35">
      <c r="A9949" t="s">
        <v>53470</v>
      </c>
      <c r="B9949" t="s">
        <v>53471</v>
      </c>
      <c r="C9949" t="s">
        <v>53472</v>
      </c>
      <c r="H9949" t="s">
        <v>53473</v>
      </c>
      <c r="J9949" t="s">
        <v>53474</v>
      </c>
      <c r="P9949" t="s">
        <v>4438</v>
      </c>
      <c r="U9949" s="1">
        <v>45035</v>
      </c>
      <c r="V9949" s="1">
        <v>45035</v>
      </c>
      <c r="AC9949" t="s">
        <v>53</v>
      </c>
      <c r="AD9949">
        <v>1000000000</v>
      </c>
      <c r="AE9949" s="1">
        <v>37295</v>
      </c>
      <c r="AG9949" t="s">
        <v>53475</v>
      </c>
      <c r="AH9949" t="s">
        <v>51</v>
      </c>
      <c r="AJ9949" t="s">
        <v>53</v>
      </c>
      <c r="AO9949" t="s">
        <v>5443</v>
      </c>
    </row>
    <row r="9950" spans="1:43" x14ac:dyDescent="0.35">
      <c r="A9950" t="s">
        <v>53476</v>
      </c>
      <c r="B9950" t="s">
        <v>10709</v>
      </c>
      <c r="C9950" t="s">
        <v>1709</v>
      </c>
      <c r="H9950" t="s">
        <v>53476</v>
      </c>
      <c r="J9950" t="s">
        <v>53477</v>
      </c>
      <c r="K9950" t="s">
        <v>53478</v>
      </c>
      <c r="M9950" t="s">
        <v>148</v>
      </c>
      <c r="N9950" t="s">
        <v>264</v>
      </c>
      <c r="O9950">
        <v>79936</v>
      </c>
      <c r="P9950" t="s">
        <v>50</v>
      </c>
      <c r="U9950" s="1">
        <v>45035</v>
      </c>
      <c r="V9950" s="1">
        <v>45035</v>
      </c>
      <c r="W9950" s="1">
        <v>45035.586111111108</v>
      </c>
      <c r="X9950" s="1">
        <v>45035.586111111108</v>
      </c>
      <c r="AC9950" t="s">
        <v>51</v>
      </c>
      <c r="AD9950">
        <v>2973345805</v>
      </c>
      <c r="AE9950" s="1">
        <v>45035.590277777781</v>
      </c>
      <c r="AF9950" t="s">
        <v>53479</v>
      </c>
      <c r="AG9950" t="s">
        <v>53480</v>
      </c>
      <c r="AH9950" t="s">
        <v>51</v>
      </c>
      <c r="AJ9950" t="s">
        <v>53</v>
      </c>
      <c r="AL9950" t="s">
        <v>68</v>
      </c>
      <c r="AO9950" t="s">
        <v>5443</v>
      </c>
      <c r="AP9950" s="1">
        <v>45035.601388888892</v>
      </c>
      <c r="AQ9950" s="1">
        <v>45035.597916666666</v>
      </c>
    </row>
    <row r="9951" spans="1:43" x14ac:dyDescent="0.35">
      <c r="A9951" t="s">
        <v>53481</v>
      </c>
      <c r="B9951" t="s">
        <v>16233</v>
      </c>
      <c r="C9951" t="s">
        <v>53482</v>
      </c>
      <c r="F9951" t="s">
        <v>53483</v>
      </c>
      <c r="H9951" t="s">
        <v>53481</v>
      </c>
      <c r="J9951" t="s">
        <v>53484</v>
      </c>
      <c r="K9951" t="s">
        <v>53485</v>
      </c>
      <c r="M9951" t="s">
        <v>53486</v>
      </c>
      <c r="N9951" t="s">
        <v>253</v>
      </c>
      <c r="O9951">
        <v>87321</v>
      </c>
      <c r="P9951" t="s">
        <v>50</v>
      </c>
      <c r="U9951" s="1">
        <v>45035</v>
      </c>
      <c r="V9951" s="1">
        <v>45035</v>
      </c>
      <c r="W9951" s="1">
        <v>45035.875</v>
      </c>
      <c r="X9951" s="1">
        <v>45035.875</v>
      </c>
      <c r="AC9951" t="s">
        <v>51</v>
      </c>
      <c r="AD9951">
        <v>1000000001</v>
      </c>
      <c r="AE9951" s="1">
        <v>39973.351388888892</v>
      </c>
      <c r="AF9951" t="s">
        <v>3377</v>
      </c>
      <c r="AG9951" t="s">
        <v>53487</v>
      </c>
      <c r="AH9951" t="s">
        <v>51</v>
      </c>
      <c r="AJ9951" t="s">
        <v>53</v>
      </c>
      <c r="AL9951" t="s">
        <v>78</v>
      </c>
      <c r="AO9951" t="s">
        <v>5443</v>
      </c>
      <c r="AP9951" s="1">
        <v>45037.594444444447</v>
      </c>
    </row>
    <row r="9952" spans="1:43" x14ac:dyDescent="0.35">
      <c r="A9952" t="s">
        <v>53488</v>
      </c>
      <c r="B9952" t="s">
        <v>7237</v>
      </c>
      <c r="C9952" t="s">
        <v>894</v>
      </c>
      <c r="F9952" t="s">
        <v>53489</v>
      </c>
      <c r="H9952" t="s">
        <v>53488</v>
      </c>
      <c r="J9952" t="s">
        <v>13316</v>
      </c>
      <c r="K9952" t="s">
        <v>53490</v>
      </c>
      <c r="M9952" t="s">
        <v>5907</v>
      </c>
      <c r="N9952" t="s">
        <v>65</v>
      </c>
      <c r="O9952">
        <v>80550</v>
      </c>
      <c r="P9952" t="s">
        <v>50</v>
      </c>
      <c r="U9952" s="1">
        <v>45035</v>
      </c>
      <c r="V9952" s="1">
        <v>45035</v>
      </c>
      <c r="W9952" s="1">
        <v>45035.722222222219</v>
      </c>
      <c r="X9952" s="1">
        <v>45035.722222222219</v>
      </c>
      <c r="AC9952" t="s">
        <v>53</v>
      </c>
      <c r="AD9952">
        <v>1000000001</v>
      </c>
      <c r="AE9952" s="1">
        <v>39973.351388888892</v>
      </c>
      <c r="AF9952" t="s">
        <v>3377</v>
      </c>
      <c r="AG9952" t="s">
        <v>53491</v>
      </c>
      <c r="AH9952" t="s">
        <v>51</v>
      </c>
      <c r="AJ9952" t="s">
        <v>53</v>
      </c>
      <c r="AL9952" t="s">
        <v>78</v>
      </c>
      <c r="AO9952" t="s">
        <v>5443</v>
      </c>
      <c r="AP9952" s="1">
        <v>45035.72152777778</v>
      </c>
    </row>
    <row r="9953" spans="1:43" x14ac:dyDescent="0.35">
      <c r="A9953" t="s">
        <v>53492</v>
      </c>
      <c r="B9953" t="s">
        <v>20589</v>
      </c>
      <c r="C9953" t="s">
        <v>1098</v>
      </c>
      <c r="F9953" t="s">
        <v>53493</v>
      </c>
      <c r="H9953" t="s">
        <v>53492</v>
      </c>
      <c r="J9953" t="s">
        <v>53494</v>
      </c>
      <c r="K9953" t="s">
        <v>53495</v>
      </c>
      <c r="M9953" t="s">
        <v>753</v>
      </c>
      <c r="N9953" t="s">
        <v>798</v>
      </c>
      <c r="O9953">
        <v>79930</v>
      </c>
      <c r="P9953" t="s">
        <v>50</v>
      </c>
      <c r="U9953" s="1">
        <v>45035</v>
      </c>
      <c r="V9953" s="1">
        <v>45035</v>
      </c>
      <c r="W9953" s="1">
        <v>45035.561111111114</v>
      </c>
      <c r="X9953" s="1">
        <v>45035.561111111114</v>
      </c>
      <c r="AC9953" t="s">
        <v>51</v>
      </c>
      <c r="AD9953">
        <v>2973345813</v>
      </c>
      <c r="AE9953" s="1">
        <v>45035.595138888886</v>
      </c>
      <c r="AF9953" t="s">
        <v>53496</v>
      </c>
      <c r="AG9953" t="s">
        <v>53497</v>
      </c>
      <c r="AH9953" t="s">
        <v>51</v>
      </c>
      <c r="AJ9953" t="s">
        <v>53</v>
      </c>
      <c r="AL9953" t="s">
        <v>68</v>
      </c>
      <c r="AO9953" t="s">
        <v>5443</v>
      </c>
      <c r="AP9953" s="1">
        <v>45035.581944444442</v>
      </c>
      <c r="AQ9953" s="1">
        <v>45035.569444444445</v>
      </c>
    </row>
    <row r="9954" spans="1:43" x14ac:dyDescent="0.35">
      <c r="A9954" t="s">
        <v>53498</v>
      </c>
      <c r="B9954" t="s">
        <v>302</v>
      </c>
      <c r="C9954" t="s">
        <v>10839</v>
      </c>
      <c r="F9954" t="s">
        <v>53499</v>
      </c>
      <c r="H9954" t="s">
        <v>53500</v>
      </c>
      <c r="J9954" t="s">
        <v>53501</v>
      </c>
      <c r="K9954" t="s">
        <v>53502</v>
      </c>
      <c r="M9954" t="s">
        <v>8413</v>
      </c>
      <c r="N9954" t="s">
        <v>213</v>
      </c>
      <c r="O9954">
        <v>80526</v>
      </c>
      <c r="P9954" t="s">
        <v>50</v>
      </c>
      <c r="U9954" s="1">
        <v>45036</v>
      </c>
      <c r="V9954" s="1">
        <v>45036</v>
      </c>
      <c r="W9954" s="1">
        <v>45036.615277777775</v>
      </c>
      <c r="X9954" s="1">
        <v>45036.615277777775</v>
      </c>
      <c r="AC9954" t="s">
        <v>53</v>
      </c>
      <c r="AD9954">
        <v>2973626201</v>
      </c>
      <c r="AE9954" s="1">
        <v>45159.506944444445</v>
      </c>
      <c r="AF9954" t="s">
        <v>53503</v>
      </c>
      <c r="AG9954" t="s">
        <v>53504</v>
      </c>
      <c r="AH9954" t="s">
        <v>51</v>
      </c>
      <c r="AJ9954" t="s">
        <v>53</v>
      </c>
      <c r="AL9954" t="s">
        <v>68</v>
      </c>
      <c r="AO9954" t="s">
        <v>5443</v>
      </c>
      <c r="AP9954" s="1">
        <v>45295.906944444447</v>
      </c>
      <c r="AQ9954" s="1">
        <v>45174.759722222225</v>
      </c>
    </row>
    <row r="9955" spans="1:43" x14ac:dyDescent="0.35">
      <c r="A9955" t="s">
        <v>53505</v>
      </c>
      <c r="B9955" t="s">
        <v>53506</v>
      </c>
      <c r="C9955" t="s">
        <v>42044</v>
      </c>
      <c r="F9955">
        <v>12706687350</v>
      </c>
      <c r="H9955" t="s">
        <v>53507</v>
      </c>
      <c r="I9955" t="s">
        <v>179</v>
      </c>
      <c r="J9955" t="s">
        <v>6387</v>
      </c>
      <c r="K9955" t="s">
        <v>13097</v>
      </c>
      <c r="M9955" t="s">
        <v>5488</v>
      </c>
      <c r="N9955" t="s">
        <v>1515</v>
      </c>
      <c r="O9955" t="s">
        <v>13098</v>
      </c>
      <c r="P9955" t="s">
        <v>50</v>
      </c>
      <c r="U9955" s="1">
        <v>45036</v>
      </c>
      <c r="V9955" s="1">
        <v>45036</v>
      </c>
      <c r="AC9955" t="s">
        <v>53</v>
      </c>
      <c r="AD9955">
        <v>2969484892</v>
      </c>
      <c r="AE9955" s="1">
        <v>37756</v>
      </c>
      <c r="AG9955" t="s">
        <v>53508</v>
      </c>
      <c r="AH9955" t="s">
        <v>51</v>
      </c>
      <c r="AJ9955" t="s">
        <v>53</v>
      </c>
      <c r="AO9955" t="s">
        <v>8142</v>
      </c>
    </row>
    <row r="9956" spans="1:43" x14ac:dyDescent="0.35">
      <c r="A9956" t="s">
        <v>53509</v>
      </c>
      <c r="B9956" t="s">
        <v>7893</v>
      </c>
      <c r="C9956" t="s">
        <v>53510</v>
      </c>
      <c r="F9956" t="s">
        <v>53511</v>
      </c>
      <c r="H9956" t="s">
        <v>53512</v>
      </c>
      <c r="J9956" t="s">
        <v>53513</v>
      </c>
      <c r="K9956" t="s">
        <v>53514</v>
      </c>
      <c r="M9956" t="s">
        <v>31495</v>
      </c>
      <c r="N9956" t="s">
        <v>253</v>
      </c>
      <c r="O9956">
        <v>87937</v>
      </c>
      <c r="P9956" t="s">
        <v>50</v>
      </c>
      <c r="U9956" s="1">
        <v>45036</v>
      </c>
      <c r="V9956" s="1">
        <v>45036</v>
      </c>
      <c r="W9956" s="1">
        <v>45036.568055555559</v>
      </c>
      <c r="X9956" s="1">
        <v>45036.568055555559</v>
      </c>
      <c r="AC9956" t="s">
        <v>51</v>
      </c>
      <c r="AD9956">
        <v>2969717881</v>
      </c>
      <c r="AE9956" s="1">
        <v>42717.488194444442</v>
      </c>
      <c r="AF9956" t="s">
        <v>53515</v>
      </c>
      <c r="AG9956" t="s">
        <v>53516</v>
      </c>
      <c r="AH9956" t="s">
        <v>51</v>
      </c>
      <c r="AJ9956" t="s">
        <v>53</v>
      </c>
      <c r="AL9956" t="s">
        <v>68</v>
      </c>
      <c r="AO9956" t="s">
        <v>5443</v>
      </c>
      <c r="AP9956" s="1">
        <v>45453.440972222219</v>
      </c>
      <c r="AQ9956" s="1">
        <v>45453.410416666666</v>
      </c>
    </row>
    <row r="9957" spans="1:43" x14ac:dyDescent="0.35">
      <c r="A9957" t="s">
        <v>53517</v>
      </c>
      <c r="B9957" t="s">
        <v>53518</v>
      </c>
      <c r="C9957" t="s">
        <v>53519</v>
      </c>
      <c r="F9957" t="s">
        <v>53520</v>
      </c>
      <c r="H9957" t="s">
        <v>53517</v>
      </c>
      <c r="J9957" t="s">
        <v>6387</v>
      </c>
      <c r="N9957" t="s">
        <v>29123</v>
      </c>
      <c r="O9957">
        <v>49068</v>
      </c>
      <c r="P9957" t="s">
        <v>50</v>
      </c>
      <c r="U9957" s="1">
        <v>45036</v>
      </c>
      <c r="V9957" s="1">
        <v>45036</v>
      </c>
      <c r="AC9957" t="s">
        <v>53</v>
      </c>
      <c r="AD9957">
        <v>2969484892</v>
      </c>
      <c r="AE9957" s="1">
        <v>37756</v>
      </c>
      <c r="AG9957" t="s">
        <v>53521</v>
      </c>
      <c r="AH9957" t="s">
        <v>51</v>
      </c>
      <c r="AJ9957" t="s">
        <v>53</v>
      </c>
      <c r="AO9957" t="s">
        <v>8142</v>
      </c>
    </row>
    <row r="9958" spans="1:43" x14ac:dyDescent="0.35">
      <c r="A9958" t="s">
        <v>53522</v>
      </c>
      <c r="B9958" t="s">
        <v>30024</v>
      </c>
      <c r="C9958" t="s">
        <v>25832</v>
      </c>
      <c r="F9958" t="s">
        <v>53523</v>
      </c>
      <c r="H9958" t="s">
        <v>53522</v>
      </c>
      <c r="J9958" t="s">
        <v>16624</v>
      </c>
      <c r="N9958" t="s">
        <v>637</v>
      </c>
      <c r="O9958">
        <v>76634</v>
      </c>
      <c r="P9958" t="s">
        <v>50</v>
      </c>
      <c r="U9958" s="1">
        <v>45036</v>
      </c>
      <c r="V9958" s="1">
        <v>45036</v>
      </c>
      <c r="AC9958" t="s">
        <v>53</v>
      </c>
      <c r="AD9958">
        <v>2969506030</v>
      </c>
      <c r="AE9958" s="1">
        <v>38097.646527777775</v>
      </c>
      <c r="AG9958" t="s">
        <v>53524</v>
      </c>
      <c r="AH9958" t="s">
        <v>51</v>
      </c>
      <c r="AJ9958" t="s">
        <v>53</v>
      </c>
      <c r="AO9958" t="s">
        <v>8142</v>
      </c>
    </row>
    <row r="9959" spans="1:43" x14ac:dyDescent="0.35">
      <c r="A9959" t="s">
        <v>53525</v>
      </c>
      <c r="B9959" t="s">
        <v>903</v>
      </c>
      <c r="C9959" t="s">
        <v>996</v>
      </c>
      <c r="F9959" t="s">
        <v>53526</v>
      </c>
      <c r="H9959" t="s">
        <v>53525</v>
      </c>
      <c r="J9959" t="s">
        <v>5486</v>
      </c>
      <c r="K9959" t="s">
        <v>5487</v>
      </c>
      <c r="M9959" t="s">
        <v>5488</v>
      </c>
      <c r="N9959" t="s">
        <v>2409</v>
      </c>
      <c r="O9959">
        <v>85034</v>
      </c>
      <c r="P9959" t="s">
        <v>50</v>
      </c>
      <c r="U9959" s="1">
        <v>45036</v>
      </c>
      <c r="V9959" s="1">
        <v>45036</v>
      </c>
      <c r="W9959" s="1">
        <v>45036.620833333334</v>
      </c>
      <c r="X9959" s="1">
        <v>45036.620833333334</v>
      </c>
      <c r="AC9959" t="s">
        <v>53</v>
      </c>
      <c r="AD9959">
        <v>2969542473</v>
      </c>
      <c r="AE9959" s="1">
        <v>39974.713888888888</v>
      </c>
      <c r="AF9959" t="s">
        <v>42567</v>
      </c>
      <c r="AG9959" t="s">
        <v>53527</v>
      </c>
      <c r="AH9959" t="s">
        <v>51</v>
      </c>
      <c r="AJ9959" t="s">
        <v>53</v>
      </c>
      <c r="AL9959" t="s">
        <v>68</v>
      </c>
      <c r="AO9959" t="s">
        <v>5443</v>
      </c>
      <c r="AP9959" s="1">
        <v>45215.410416666666</v>
      </c>
    </row>
    <row r="9960" spans="1:43" x14ac:dyDescent="0.35">
      <c r="A9960" t="s">
        <v>53528</v>
      </c>
      <c r="B9960" t="s">
        <v>50873</v>
      </c>
      <c r="C9960" t="s">
        <v>53529</v>
      </c>
      <c r="F9960" t="s">
        <v>53530</v>
      </c>
      <c r="H9960" t="s">
        <v>53531</v>
      </c>
      <c r="J9960" t="s">
        <v>53532</v>
      </c>
      <c r="K9960" t="s">
        <v>53533</v>
      </c>
      <c r="M9960" t="s">
        <v>545</v>
      </c>
      <c r="N9960" t="s">
        <v>253</v>
      </c>
      <c r="O9960">
        <v>88012</v>
      </c>
      <c r="P9960" t="s">
        <v>50</v>
      </c>
      <c r="U9960" s="1">
        <v>45036</v>
      </c>
      <c r="V9960" s="1">
        <v>45036</v>
      </c>
      <c r="W9960" s="1">
        <v>45036.531944444447</v>
      </c>
      <c r="X9960" s="1">
        <v>45036.531944444447</v>
      </c>
      <c r="AC9960" t="s">
        <v>51</v>
      </c>
      <c r="AD9960">
        <v>2969751568</v>
      </c>
      <c r="AE9960" s="1">
        <v>42944.513194444444</v>
      </c>
      <c r="AF9960" t="s">
        <v>53534</v>
      </c>
      <c r="AG9960" t="s">
        <v>53535</v>
      </c>
      <c r="AH9960" t="s">
        <v>51</v>
      </c>
      <c r="AJ9960" t="s">
        <v>53</v>
      </c>
      <c r="AL9960" t="s">
        <v>68</v>
      </c>
      <c r="AO9960" t="s">
        <v>5443</v>
      </c>
      <c r="AP9960" s="1">
        <v>45043.5</v>
      </c>
      <c r="AQ9960" s="1">
        <v>45043.478472222225</v>
      </c>
    </row>
    <row r="9961" spans="1:43" x14ac:dyDescent="0.35">
      <c r="A9961" t="s">
        <v>53536</v>
      </c>
      <c r="B9961" t="s">
        <v>1597</v>
      </c>
      <c r="C9961" t="s">
        <v>3803</v>
      </c>
      <c r="F9961" t="s">
        <v>53537</v>
      </c>
      <c r="H9961" t="s">
        <v>53536</v>
      </c>
      <c r="J9961" t="s">
        <v>13574</v>
      </c>
      <c r="N9961" t="s">
        <v>42153</v>
      </c>
      <c r="O9961">
        <v>4503</v>
      </c>
      <c r="P9961" t="s">
        <v>19709</v>
      </c>
      <c r="U9961" s="1">
        <v>45036</v>
      </c>
      <c r="V9961" s="1">
        <v>45036</v>
      </c>
      <c r="AC9961" t="s">
        <v>53</v>
      </c>
      <c r="AD9961">
        <v>2969823183</v>
      </c>
      <c r="AE9961" s="1">
        <v>43312.453472222223</v>
      </c>
      <c r="AG9961" t="s">
        <v>53538</v>
      </c>
      <c r="AH9961" t="s">
        <v>51</v>
      </c>
      <c r="AJ9961" t="s">
        <v>53</v>
      </c>
      <c r="AO9961" t="s">
        <v>8142</v>
      </c>
    </row>
    <row r="9962" spans="1:43" x14ac:dyDescent="0.35">
      <c r="A9962" t="s">
        <v>53539</v>
      </c>
      <c r="B9962" t="s">
        <v>53540</v>
      </c>
      <c r="C9962" t="s">
        <v>53541</v>
      </c>
      <c r="F9962">
        <v>17198395789</v>
      </c>
      <c r="H9962" t="s">
        <v>53542</v>
      </c>
      <c r="J9962" t="s">
        <v>53543</v>
      </c>
      <c r="K9962" t="s">
        <v>53544</v>
      </c>
      <c r="M9962" t="s">
        <v>1119</v>
      </c>
      <c r="N9962" t="s">
        <v>287</v>
      </c>
      <c r="O9962">
        <v>80440</v>
      </c>
      <c r="P9962" t="s">
        <v>50</v>
      </c>
      <c r="U9962" s="1">
        <v>45036</v>
      </c>
      <c r="V9962" s="1">
        <v>45036</v>
      </c>
      <c r="W9962" s="1">
        <v>45036.320833333331</v>
      </c>
      <c r="X9962" s="1">
        <v>45036.320833333331</v>
      </c>
      <c r="AC9962" t="s">
        <v>53</v>
      </c>
      <c r="AD9962">
        <v>2969475456</v>
      </c>
      <c r="AE9962" s="1">
        <v>37166.661111111112</v>
      </c>
      <c r="AF9962" t="s">
        <v>4147</v>
      </c>
      <c r="AG9962" t="s">
        <v>53545</v>
      </c>
      <c r="AH9962" t="s">
        <v>51</v>
      </c>
      <c r="AJ9962" t="s">
        <v>53</v>
      </c>
      <c r="AL9962" t="s">
        <v>68</v>
      </c>
      <c r="AO9962" t="s">
        <v>5443</v>
      </c>
      <c r="AP9962" s="1">
        <v>45036.429861111108</v>
      </c>
    </row>
    <row r="9963" spans="1:43" x14ac:dyDescent="0.35">
      <c r="A9963" t="s">
        <v>53546</v>
      </c>
      <c r="B9963" t="s">
        <v>7205</v>
      </c>
      <c r="C9963" t="s">
        <v>53547</v>
      </c>
      <c r="F9963" t="s">
        <v>53548</v>
      </c>
      <c r="H9963" t="s">
        <v>53549</v>
      </c>
      <c r="J9963" t="s">
        <v>14558</v>
      </c>
      <c r="M9963" t="s">
        <v>34299</v>
      </c>
      <c r="N9963" t="s">
        <v>1570</v>
      </c>
      <c r="O9963">
        <v>84116</v>
      </c>
      <c r="P9963" t="s">
        <v>50</v>
      </c>
      <c r="U9963" s="1">
        <v>45036</v>
      </c>
      <c r="V9963" s="1">
        <v>45036</v>
      </c>
      <c r="AC9963" t="s">
        <v>53</v>
      </c>
      <c r="AD9963">
        <v>2969528171</v>
      </c>
      <c r="AE9963" s="1">
        <v>39364.555555555555</v>
      </c>
      <c r="AG9963" t="s">
        <v>53550</v>
      </c>
      <c r="AH9963" t="s">
        <v>51</v>
      </c>
      <c r="AJ9963" t="s">
        <v>53</v>
      </c>
      <c r="AO9963" t="s">
        <v>8142</v>
      </c>
    </row>
    <row r="9964" spans="1:43" x14ac:dyDescent="0.35">
      <c r="A9964" t="s">
        <v>53551</v>
      </c>
      <c r="B9964" t="s">
        <v>9371</v>
      </c>
      <c r="C9964" t="s">
        <v>15368</v>
      </c>
      <c r="F9964" t="s">
        <v>47</v>
      </c>
      <c r="H9964" t="s">
        <v>53552</v>
      </c>
      <c r="J9964" t="s">
        <v>85</v>
      </c>
      <c r="P9964" t="s">
        <v>50</v>
      </c>
      <c r="U9964" s="1">
        <v>45036</v>
      </c>
      <c r="V9964" s="1">
        <v>45036</v>
      </c>
      <c r="W9964" s="1">
        <v>45036.656944444447</v>
      </c>
      <c r="X9964" s="1">
        <v>45036.656944444447</v>
      </c>
      <c r="AC9964" t="s">
        <v>53</v>
      </c>
      <c r="AD9964">
        <v>1000000000</v>
      </c>
      <c r="AE9964" s="1">
        <v>37295</v>
      </c>
      <c r="AG9964" t="s">
        <v>53553</v>
      </c>
      <c r="AH9964" t="s">
        <v>51</v>
      </c>
      <c r="AJ9964" t="s">
        <v>53</v>
      </c>
      <c r="AL9964" t="s">
        <v>78</v>
      </c>
      <c r="AO9964" t="s">
        <v>5443</v>
      </c>
      <c r="AP9964" s="1">
        <v>45476.374305555553</v>
      </c>
    </row>
    <row r="9965" spans="1:43" x14ac:dyDescent="0.35">
      <c r="A9965" t="s">
        <v>53554</v>
      </c>
      <c r="B9965" t="s">
        <v>3348</v>
      </c>
      <c r="C9965" t="s">
        <v>573</v>
      </c>
      <c r="F9965" t="s">
        <v>47</v>
      </c>
      <c r="H9965" t="s">
        <v>53555</v>
      </c>
      <c r="J9965" t="s">
        <v>49</v>
      </c>
      <c r="P9965" t="s">
        <v>50</v>
      </c>
      <c r="U9965" s="1">
        <v>45036</v>
      </c>
      <c r="V9965" s="1">
        <v>45036</v>
      </c>
      <c r="W9965" s="1">
        <v>45036.461111111108</v>
      </c>
      <c r="X9965" s="1">
        <v>45036.461111111108</v>
      </c>
      <c r="AC9965" t="s">
        <v>53</v>
      </c>
      <c r="AD9965">
        <v>1000000000</v>
      </c>
      <c r="AE9965" s="1">
        <v>37295</v>
      </c>
      <c r="AG9965" t="s">
        <v>53556</v>
      </c>
      <c r="AH9965" t="s">
        <v>51</v>
      </c>
      <c r="AJ9965" t="s">
        <v>53</v>
      </c>
      <c r="AL9965" t="s">
        <v>78</v>
      </c>
      <c r="AO9965" t="s">
        <v>5443</v>
      </c>
      <c r="AP9965" s="1">
        <v>45476.701388888891</v>
      </c>
    </row>
    <row r="9966" spans="1:43" x14ac:dyDescent="0.35">
      <c r="A9966">
        <v>358672</v>
      </c>
      <c r="B9966" t="s">
        <v>11164</v>
      </c>
      <c r="C9966" t="s">
        <v>10481</v>
      </c>
      <c r="F9966" t="s">
        <v>41747</v>
      </c>
      <c r="H9966" t="s">
        <v>41759</v>
      </c>
      <c r="J9966" t="s">
        <v>18584</v>
      </c>
      <c r="N9966" t="s">
        <v>287</v>
      </c>
      <c r="O9966">
        <v>80018</v>
      </c>
      <c r="P9966" t="s">
        <v>50</v>
      </c>
      <c r="U9966" s="1">
        <v>45036</v>
      </c>
      <c r="V9966" s="1">
        <v>45036</v>
      </c>
      <c r="W9966" s="1">
        <v>45036.730555555558</v>
      </c>
      <c r="X9966" s="1">
        <v>45036.730555555558</v>
      </c>
      <c r="AC9966" t="s">
        <v>53</v>
      </c>
      <c r="AD9966">
        <v>2969543968</v>
      </c>
      <c r="AE9966" s="1">
        <v>40032.470138888886</v>
      </c>
      <c r="AG9966" t="s">
        <v>53557</v>
      </c>
      <c r="AH9966" t="s">
        <v>51</v>
      </c>
      <c r="AJ9966" t="s">
        <v>53</v>
      </c>
      <c r="AL9966" t="s">
        <v>78</v>
      </c>
      <c r="AO9966" t="s">
        <v>8142</v>
      </c>
    </row>
    <row r="9967" spans="1:43" x14ac:dyDescent="0.35">
      <c r="A9967" t="s">
        <v>53558</v>
      </c>
      <c r="B9967" t="s">
        <v>53559</v>
      </c>
      <c r="C9967" t="s">
        <v>1429</v>
      </c>
      <c r="H9967" t="s">
        <v>53558</v>
      </c>
      <c r="J9967" t="s">
        <v>53560</v>
      </c>
      <c r="K9967" t="s">
        <v>53561</v>
      </c>
      <c r="M9967" t="s">
        <v>5343</v>
      </c>
      <c r="N9967" t="s">
        <v>798</v>
      </c>
      <c r="O9967">
        <v>79706</v>
      </c>
      <c r="P9967" t="s">
        <v>50</v>
      </c>
      <c r="U9967" s="1">
        <v>45036</v>
      </c>
      <c r="V9967" s="1">
        <v>45036</v>
      </c>
      <c r="W9967" s="1">
        <v>45036.583333333336</v>
      </c>
      <c r="X9967" s="1">
        <v>45036.583333333336</v>
      </c>
      <c r="AC9967" t="s">
        <v>51</v>
      </c>
      <c r="AD9967">
        <v>1000000001</v>
      </c>
      <c r="AE9967" s="1">
        <v>39973.351388888892</v>
      </c>
      <c r="AF9967" t="s">
        <v>3377</v>
      </c>
      <c r="AG9967" t="s">
        <v>53562</v>
      </c>
      <c r="AH9967" t="s">
        <v>51</v>
      </c>
      <c r="AJ9967" t="s">
        <v>53</v>
      </c>
      <c r="AL9967" t="s">
        <v>78</v>
      </c>
      <c r="AO9967" t="s">
        <v>5443</v>
      </c>
      <c r="AP9967" s="1">
        <v>45036.579861111109</v>
      </c>
    </row>
    <row r="9968" spans="1:43" x14ac:dyDescent="0.35">
      <c r="A9968" t="s">
        <v>53563</v>
      </c>
      <c r="B9968" t="s">
        <v>53564</v>
      </c>
      <c r="C9968" t="s">
        <v>12594</v>
      </c>
      <c r="F9968" t="s">
        <v>53565</v>
      </c>
      <c r="H9968" t="s">
        <v>53563</v>
      </c>
      <c r="J9968" t="s">
        <v>53566</v>
      </c>
      <c r="N9968" t="s">
        <v>287</v>
      </c>
      <c r="O9968">
        <v>80513</v>
      </c>
      <c r="P9968" t="s">
        <v>50</v>
      </c>
      <c r="U9968" s="1">
        <v>45036</v>
      </c>
      <c r="V9968" s="1">
        <v>45036</v>
      </c>
      <c r="W9968" s="1">
        <v>45036.515277777777</v>
      </c>
      <c r="X9968" s="1">
        <v>45036.515277777777</v>
      </c>
      <c r="AC9968" t="s">
        <v>53</v>
      </c>
      <c r="AD9968">
        <v>2969873490</v>
      </c>
      <c r="AE9968" s="1">
        <v>43532.429166666669</v>
      </c>
      <c r="AF9968" t="s">
        <v>53567</v>
      </c>
      <c r="AG9968" t="s">
        <v>53568</v>
      </c>
      <c r="AH9968" t="s">
        <v>51</v>
      </c>
      <c r="AJ9968" t="s">
        <v>53</v>
      </c>
      <c r="AL9968" t="s">
        <v>68</v>
      </c>
      <c r="AO9968" t="s">
        <v>5443</v>
      </c>
      <c r="AP9968" s="1">
        <v>45469.378472222219</v>
      </c>
      <c r="AQ9968" s="1">
        <v>45322.37222222222</v>
      </c>
    </row>
    <row r="9969" spans="1:43" x14ac:dyDescent="0.35">
      <c r="A9969" t="s">
        <v>53569</v>
      </c>
      <c r="B9969" t="s">
        <v>7628</v>
      </c>
      <c r="C9969" t="s">
        <v>53570</v>
      </c>
      <c r="F9969">
        <v>19702749086</v>
      </c>
      <c r="H9969" t="s">
        <v>53571</v>
      </c>
      <c r="J9969" t="s">
        <v>53572</v>
      </c>
      <c r="K9969" t="s">
        <v>53573</v>
      </c>
      <c r="M9969" t="s">
        <v>53574</v>
      </c>
      <c r="N9969" t="s">
        <v>287</v>
      </c>
      <c r="O9969">
        <v>81635</v>
      </c>
      <c r="P9969" t="s">
        <v>50</v>
      </c>
      <c r="U9969" s="1">
        <v>45036</v>
      </c>
      <c r="V9969" s="1">
        <v>45036</v>
      </c>
      <c r="W9969" s="1">
        <v>45036.998611111114</v>
      </c>
      <c r="X9969" s="1">
        <v>45036.998611111114</v>
      </c>
      <c r="AC9969" t="s">
        <v>53</v>
      </c>
      <c r="AD9969">
        <v>1000000001</v>
      </c>
      <c r="AE9969" s="1">
        <v>39973.351388888892</v>
      </c>
      <c r="AF9969" t="s">
        <v>3377</v>
      </c>
      <c r="AG9969" t="s">
        <v>53575</v>
      </c>
      <c r="AH9969" t="s">
        <v>51</v>
      </c>
      <c r="AJ9969" t="s">
        <v>53</v>
      </c>
      <c r="AL9969" t="s">
        <v>78</v>
      </c>
      <c r="AO9969" t="s">
        <v>5443</v>
      </c>
      <c r="AP9969" s="1">
        <v>45036.997916666667</v>
      </c>
    </row>
    <row r="9970" spans="1:43" x14ac:dyDescent="0.35">
      <c r="A9970" t="s">
        <v>53576</v>
      </c>
      <c r="B9970" t="s">
        <v>49603</v>
      </c>
      <c r="C9970" t="s">
        <v>97</v>
      </c>
      <c r="D9970" t="s">
        <v>9023</v>
      </c>
      <c r="F9970" t="s">
        <v>53577</v>
      </c>
      <c r="G9970">
        <v>6025413820</v>
      </c>
      <c r="H9970" t="s">
        <v>53578</v>
      </c>
      <c r="I9970" t="s">
        <v>179</v>
      </c>
      <c r="J9970" t="s">
        <v>8730</v>
      </c>
      <c r="K9970" t="s">
        <v>2121</v>
      </c>
      <c r="M9970" t="s">
        <v>2122</v>
      </c>
      <c r="N9970" t="s">
        <v>2123</v>
      </c>
      <c r="O9970">
        <v>55306</v>
      </c>
      <c r="P9970" t="s">
        <v>50</v>
      </c>
      <c r="U9970" s="1">
        <v>45036</v>
      </c>
      <c r="V9970" s="1">
        <v>45036</v>
      </c>
      <c r="AC9970" t="s">
        <v>53</v>
      </c>
      <c r="AD9970">
        <v>2969473349</v>
      </c>
      <c r="AE9970" s="1">
        <v>37012.460416666669</v>
      </c>
      <c r="AG9970" t="s">
        <v>53579</v>
      </c>
      <c r="AH9970" t="s">
        <v>51</v>
      </c>
      <c r="AJ9970" t="s">
        <v>53</v>
      </c>
      <c r="AO9970" t="s">
        <v>8142</v>
      </c>
    </row>
    <row r="9971" spans="1:43" x14ac:dyDescent="0.35">
      <c r="A9971" t="s">
        <v>53580</v>
      </c>
      <c r="B9971" t="s">
        <v>53581</v>
      </c>
      <c r="C9971" t="s">
        <v>11910</v>
      </c>
      <c r="D9971" t="s">
        <v>905</v>
      </c>
      <c r="H9971" t="s">
        <v>53582</v>
      </c>
      <c r="I9971" t="s">
        <v>415</v>
      </c>
      <c r="J9971" t="s">
        <v>49</v>
      </c>
      <c r="P9971" t="s">
        <v>50</v>
      </c>
      <c r="U9971" s="1">
        <v>45036.688194444447</v>
      </c>
      <c r="V9971" s="1">
        <v>45036.688194444447</v>
      </c>
      <c r="W9971" s="1">
        <v>45036.688888888886</v>
      </c>
      <c r="X9971" s="1">
        <v>45176.379166666666</v>
      </c>
      <c r="Y9971" s="1">
        <v>45121.364583333336</v>
      </c>
      <c r="AC9971" t="s">
        <v>53</v>
      </c>
      <c r="AD9971">
        <v>1000000000</v>
      </c>
      <c r="AE9971" s="1">
        <v>37295</v>
      </c>
      <c r="AG9971" t="s">
        <v>53583</v>
      </c>
      <c r="AH9971" t="s">
        <v>53</v>
      </c>
      <c r="AJ9971" t="s">
        <v>53</v>
      </c>
      <c r="AK9971" t="s">
        <v>53584</v>
      </c>
      <c r="AO9971" t="s">
        <v>54</v>
      </c>
      <c r="AP9971" s="1">
        <v>45471.529166666667</v>
      </c>
    </row>
    <row r="9972" spans="1:43" x14ac:dyDescent="0.35">
      <c r="A9972" t="s">
        <v>53585</v>
      </c>
      <c r="B9972" t="s">
        <v>52026</v>
      </c>
      <c r="C9972" t="s">
        <v>2615</v>
      </c>
      <c r="F9972">
        <f>1719-427-752</f>
        <v>540</v>
      </c>
      <c r="H9972" t="s">
        <v>52025</v>
      </c>
      <c r="J9972" t="s">
        <v>52028</v>
      </c>
      <c r="N9972" t="s">
        <v>287</v>
      </c>
      <c r="O9972">
        <v>80461</v>
      </c>
      <c r="P9972" t="s">
        <v>50</v>
      </c>
      <c r="U9972" s="1">
        <v>45037</v>
      </c>
      <c r="V9972" s="1">
        <v>45037</v>
      </c>
      <c r="W9972" s="1">
        <v>45037.395833333336</v>
      </c>
      <c r="X9972" s="1">
        <v>45037.395833333336</v>
      </c>
      <c r="AC9972" t="s">
        <v>53</v>
      </c>
      <c r="AD9972">
        <v>2973321096</v>
      </c>
      <c r="AE9972" s="1">
        <v>45020.67083333333</v>
      </c>
      <c r="AF9972" t="s">
        <v>52030</v>
      </c>
      <c r="AG9972" t="s">
        <v>53586</v>
      </c>
      <c r="AH9972" t="s">
        <v>51</v>
      </c>
      <c r="AJ9972" t="s">
        <v>53</v>
      </c>
      <c r="AL9972" t="s">
        <v>68</v>
      </c>
      <c r="AO9972" t="s">
        <v>5443</v>
      </c>
      <c r="AP9972" s="1">
        <v>45356.563194444447</v>
      </c>
      <c r="AQ9972" s="1">
        <v>45380.42291666667</v>
      </c>
    </row>
    <row r="9973" spans="1:43" x14ac:dyDescent="0.35">
      <c r="A9973" t="s">
        <v>53587</v>
      </c>
      <c r="B9973" t="s">
        <v>36083</v>
      </c>
      <c r="C9973" t="s">
        <v>53588</v>
      </c>
      <c r="F9973">
        <v>18325061019</v>
      </c>
      <c r="H9973" t="s">
        <v>53587</v>
      </c>
      <c r="J9973" t="s">
        <v>1305</v>
      </c>
      <c r="K9973" t="s">
        <v>1306</v>
      </c>
      <c r="M9973" t="s">
        <v>1307</v>
      </c>
      <c r="N9973" t="s">
        <v>264</v>
      </c>
      <c r="O9973">
        <v>77380</v>
      </c>
      <c r="P9973" t="s">
        <v>50</v>
      </c>
      <c r="U9973" s="1">
        <v>45037</v>
      </c>
      <c r="V9973" s="1">
        <v>45037</v>
      </c>
      <c r="W9973" s="1">
        <v>45037.466666666667</v>
      </c>
      <c r="X9973" s="1">
        <v>45037.466666666667</v>
      </c>
      <c r="AC9973" t="s">
        <v>53</v>
      </c>
      <c r="AD9973">
        <v>2969474645</v>
      </c>
      <c r="AE9973" s="1">
        <v>37110.530555555553</v>
      </c>
      <c r="AF9973" t="s">
        <v>7152</v>
      </c>
      <c r="AG9973" t="s">
        <v>53589</v>
      </c>
      <c r="AH9973" t="s">
        <v>51</v>
      </c>
      <c r="AJ9973" t="s">
        <v>53</v>
      </c>
      <c r="AL9973" t="s">
        <v>68</v>
      </c>
      <c r="AO9973" t="s">
        <v>5443</v>
      </c>
      <c r="AP9973" s="1">
        <v>45058.345833333333</v>
      </c>
      <c r="AQ9973" s="1">
        <v>45058.574999999997</v>
      </c>
    </row>
    <row r="9974" spans="1:43" x14ac:dyDescent="0.35">
      <c r="A9974" t="s">
        <v>53590</v>
      </c>
      <c r="B9974" t="s">
        <v>22066</v>
      </c>
      <c r="C9974" t="s">
        <v>53591</v>
      </c>
      <c r="F9974" t="s">
        <v>53592</v>
      </c>
      <c r="H9974" t="s">
        <v>53590</v>
      </c>
      <c r="J9974" t="s">
        <v>6387</v>
      </c>
      <c r="K9974" t="s">
        <v>53593</v>
      </c>
      <c r="M9974" t="s">
        <v>53594</v>
      </c>
      <c r="N9974" t="s">
        <v>2283</v>
      </c>
      <c r="O9974">
        <v>98620</v>
      </c>
      <c r="P9974" t="s">
        <v>50</v>
      </c>
      <c r="U9974" s="1">
        <v>45037</v>
      </c>
      <c r="V9974" s="1">
        <v>45037</v>
      </c>
      <c r="AC9974" t="s">
        <v>53</v>
      </c>
      <c r="AD9974">
        <v>2969484892</v>
      </c>
      <c r="AE9974" s="1">
        <v>37756</v>
      </c>
      <c r="AG9974" t="s">
        <v>53595</v>
      </c>
      <c r="AH9974" t="s">
        <v>51</v>
      </c>
      <c r="AJ9974" t="s">
        <v>53</v>
      </c>
      <c r="AO9974" t="s">
        <v>8142</v>
      </c>
    </row>
    <row r="9975" spans="1:43" x14ac:dyDescent="0.35">
      <c r="A9975" t="s">
        <v>53596</v>
      </c>
      <c r="B9975" t="s">
        <v>53597</v>
      </c>
      <c r="C9975" t="s">
        <v>2201</v>
      </c>
      <c r="F9975">
        <v>18033530103</v>
      </c>
      <c r="H9975" t="s">
        <v>53596</v>
      </c>
      <c r="I9975" t="s">
        <v>464</v>
      </c>
      <c r="J9975" t="s">
        <v>6387</v>
      </c>
      <c r="K9975" t="s">
        <v>13097</v>
      </c>
      <c r="M9975" t="s">
        <v>5488</v>
      </c>
      <c r="N9975" t="s">
        <v>1515</v>
      </c>
      <c r="O9975" t="s">
        <v>13098</v>
      </c>
      <c r="P9975" t="s">
        <v>50</v>
      </c>
      <c r="U9975" s="1">
        <v>45037</v>
      </c>
      <c r="V9975" s="1">
        <v>45037</v>
      </c>
      <c r="AC9975" t="s">
        <v>53</v>
      </c>
      <c r="AD9975">
        <v>2969484892</v>
      </c>
      <c r="AE9975" s="1">
        <v>37756</v>
      </c>
      <c r="AG9975" t="s">
        <v>53598</v>
      </c>
      <c r="AH9975" t="s">
        <v>51</v>
      </c>
      <c r="AJ9975" t="s">
        <v>53</v>
      </c>
      <c r="AO9975" t="s">
        <v>8142</v>
      </c>
    </row>
    <row r="9976" spans="1:43" x14ac:dyDescent="0.35">
      <c r="A9976" t="s">
        <v>53599</v>
      </c>
      <c r="B9976" t="s">
        <v>53600</v>
      </c>
      <c r="C9976" t="s">
        <v>53601</v>
      </c>
      <c r="F9976" t="s">
        <v>53602</v>
      </c>
      <c r="H9976" t="s">
        <v>53603</v>
      </c>
      <c r="J9976" t="s">
        <v>53604</v>
      </c>
      <c r="K9976" t="s">
        <v>53605</v>
      </c>
      <c r="M9976" t="s">
        <v>753</v>
      </c>
      <c r="N9976" t="s">
        <v>798</v>
      </c>
      <c r="O9976">
        <v>79932</v>
      </c>
      <c r="P9976" t="s">
        <v>50</v>
      </c>
      <c r="U9976" s="1">
        <v>45037</v>
      </c>
      <c r="V9976" s="1">
        <v>45037</v>
      </c>
      <c r="W9976" s="1">
        <v>45037.441666666666</v>
      </c>
      <c r="X9976" s="1">
        <v>45037.441666666666</v>
      </c>
      <c r="AC9976" t="s">
        <v>53</v>
      </c>
      <c r="AD9976">
        <v>2969867210</v>
      </c>
      <c r="AE9976" s="1">
        <v>43490.618750000001</v>
      </c>
      <c r="AF9976" t="s">
        <v>53606</v>
      </c>
      <c r="AG9976" t="s">
        <v>53607</v>
      </c>
      <c r="AH9976" t="s">
        <v>51</v>
      </c>
      <c r="AJ9976" t="s">
        <v>53</v>
      </c>
      <c r="AL9976" t="s">
        <v>68</v>
      </c>
      <c r="AO9976" t="s">
        <v>5443</v>
      </c>
      <c r="AP9976" s="1">
        <v>45061.609722222223</v>
      </c>
      <c r="AQ9976" s="1">
        <v>45037.450694444444</v>
      </c>
    </row>
    <row r="9977" spans="1:43" x14ac:dyDescent="0.35">
      <c r="A9977" t="s">
        <v>53608</v>
      </c>
      <c r="B9977" t="s">
        <v>53609</v>
      </c>
      <c r="C9977" t="s">
        <v>5307</v>
      </c>
      <c r="F9977">
        <v>17209364902</v>
      </c>
      <c r="H9977" t="s">
        <v>53608</v>
      </c>
      <c r="J9977" t="s">
        <v>53610</v>
      </c>
      <c r="K9977" t="s">
        <v>53611</v>
      </c>
      <c r="M9977" t="s">
        <v>10636</v>
      </c>
      <c r="N9977" t="s">
        <v>287</v>
      </c>
      <c r="O9977">
        <v>80601</v>
      </c>
      <c r="P9977" t="s">
        <v>50</v>
      </c>
      <c r="U9977" s="1">
        <v>45037</v>
      </c>
      <c r="V9977" s="1">
        <v>45037</v>
      </c>
      <c r="W9977" s="1">
        <v>45037.554861111108</v>
      </c>
      <c r="X9977" s="1">
        <v>45037.554861111108</v>
      </c>
      <c r="AC9977" t="s">
        <v>53</v>
      </c>
      <c r="AD9977">
        <v>2973347305</v>
      </c>
      <c r="AE9977" s="1">
        <v>45037.553472222222</v>
      </c>
      <c r="AF9977" t="s">
        <v>53612</v>
      </c>
      <c r="AG9977" t="s">
        <v>53613</v>
      </c>
      <c r="AH9977" t="s">
        <v>51</v>
      </c>
      <c r="AJ9977" t="s">
        <v>53</v>
      </c>
      <c r="AL9977" t="s">
        <v>68</v>
      </c>
      <c r="AO9977" t="s">
        <v>5443</v>
      </c>
      <c r="AP9977" s="1">
        <v>45037.627083333333</v>
      </c>
      <c r="AQ9977" s="1">
        <v>45037.582638888889</v>
      </c>
    </row>
    <row r="9978" spans="1:43" x14ac:dyDescent="0.35">
      <c r="A9978" t="s">
        <v>41368</v>
      </c>
      <c r="B9978" t="s">
        <v>53614</v>
      </c>
      <c r="C9978" t="s">
        <v>16843</v>
      </c>
      <c r="F9978" t="s">
        <v>53615</v>
      </c>
      <c r="H9978" t="s">
        <v>41368</v>
      </c>
      <c r="J9978" t="s">
        <v>41369</v>
      </c>
      <c r="K9978" t="s">
        <v>53616</v>
      </c>
      <c r="M9978" t="s">
        <v>753</v>
      </c>
      <c r="N9978" t="s">
        <v>798</v>
      </c>
      <c r="O9978">
        <v>79938</v>
      </c>
      <c r="P9978" t="s">
        <v>50</v>
      </c>
      <c r="U9978" s="1">
        <v>45037</v>
      </c>
      <c r="V9978" s="1">
        <v>45037</v>
      </c>
      <c r="W9978" s="1">
        <v>45037.400694444441</v>
      </c>
      <c r="X9978" s="1">
        <v>45037.400694444441</v>
      </c>
      <c r="AC9978" t="s">
        <v>53</v>
      </c>
      <c r="AD9978">
        <v>2969709742</v>
      </c>
      <c r="AE9978" s="1">
        <v>42628.488194444442</v>
      </c>
      <c r="AF9978" t="s">
        <v>41370</v>
      </c>
      <c r="AG9978" t="s">
        <v>53617</v>
      </c>
      <c r="AH9978" t="s">
        <v>51</v>
      </c>
      <c r="AJ9978" t="s">
        <v>53</v>
      </c>
      <c r="AL9978" t="s">
        <v>68</v>
      </c>
      <c r="AO9978" t="s">
        <v>5443</v>
      </c>
      <c r="AP9978" s="1">
        <v>45450.576388888891</v>
      </c>
      <c r="AQ9978" s="1">
        <v>45450.576388888891</v>
      </c>
    </row>
    <row r="9979" spans="1:43" x14ac:dyDescent="0.35">
      <c r="A9979" t="s">
        <v>53618</v>
      </c>
      <c r="B9979" t="s">
        <v>53619</v>
      </c>
      <c r="C9979" t="s">
        <v>19888</v>
      </c>
      <c r="F9979" t="s">
        <v>53620</v>
      </c>
      <c r="H9979" t="s">
        <v>53618</v>
      </c>
      <c r="J9979" t="s">
        <v>53621</v>
      </c>
      <c r="K9979" t="s">
        <v>53622</v>
      </c>
      <c r="M9979" t="s">
        <v>1737</v>
      </c>
      <c r="N9979" t="s">
        <v>65</v>
      </c>
      <c r="O9979">
        <v>80640</v>
      </c>
      <c r="P9979" t="s">
        <v>50</v>
      </c>
      <c r="U9979" s="1">
        <v>45037</v>
      </c>
      <c r="V9979" s="1">
        <v>45037</v>
      </c>
      <c r="W9979" s="1">
        <v>45037.441666666666</v>
      </c>
      <c r="X9979" s="1">
        <v>45037.441666666666</v>
      </c>
      <c r="AC9979" t="s">
        <v>51</v>
      </c>
      <c r="AD9979">
        <v>2969532859</v>
      </c>
      <c r="AE9979" s="1">
        <v>39580.534722222219</v>
      </c>
      <c r="AF9979" t="s">
        <v>808</v>
      </c>
      <c r="AG9979" t="s">
        <v>53623</v>
      </c>
      <c r="AH9979" t="s">
        <v>51</v>
      </c>
      <c r="AJ9979" t="s">
        <v>53</v>
      </c>
      <c r="AL9979" t="s">
        <v>68</v>
      </c>
      <c r="AO9979" t="s">
        <v>5443</v>
      </c>
      <c r="AP9979" s="1">
        <v>45041.671527777777</v>
      </c>
    </row>
    <row r="9980" spans="1:43" x14ac:dyDescent="0.35">
      <c r="A9980" t="s">
        <v>53624</v>
      </c>
      <c r="B9980" t="s">
        <v>6186</v>
      </c>
      <c r="C9980" t="s">
        <v>4272</v>
      </c>
      <c r="F9980" t="s">
        <v>53625</v>
      </c>
      <c r="H9980" t="s">
        <v>53624</v>
      </c>
      <c r="J9980" t="s">
        <v>25819</v>
      </c>
      <c r="K9980" t="s">
        <v>53626</v>
      </c>
      <c r="M9980" t="s">
        <v>137</v>
      </c>
      <c r="N9980" t="s">
        <v>65</v>
      </c>
      <c r="O9980">
        <v>80229</v>
      </c>
      <c r="P9980" t="s">
        <v>50</v>
      </c>
      <c r="U9980" s="1">
        <v>45037</v>
      </c>
      <c r="V9980" s="1">
        <v>45037</v>
      </c>
      <c r="W9980" s="1">
        <v>45037.474999999999</v>
      </c>
      <c r="X9980" s="1">
        <v>45037.474999999999</v>
      </c>
      <c r="AC9980" t="s">
        <v>53</v>
      </c>
      <c r="AD9980">
        <v>2969640882</v>
      </c>
      <c r="AE9980" s="1">
        <v>41834.517361111109</v>
      </c>
      <c r="AF9980" t="s">
        <v>53627</v>
      </c>
      <c r="AG9980" t="s">
        <v>53628</v>
      </c>
      <c r="AH9980" t="s">
        <v>51</v>
      </c>
      <c r="AJ9980" t="s">
        <v>53</v>
      </c>
      <c r="AL9980" t="s">
        <v>68</v>
      </c>
      <c r="AO9980" t="s">
        <v>5443</v>
      </c>
      <c r="AP9980" s="1">
        <v>45037.474305555559</v>
      </c>
    </row>
    <row r="9981" spans="1:43" x14ac:dyDescent="0.35">
      <c r="A9981" t="s">
        <v>53629</v>
      </c>
      <c r="B9981" t="s">
        <v>25594</v>
      </c>
      <c r="C9981" t="s">
        <v>4545</v>
      </c>
      <c r="F9981" t="s">
        <v>53630</v>
      </c>
      <c r="H9981" t="s">
        <v>53629</v>
      </c>
      <c r="J9981" t="s">
        <v>53631</v>
      </c>
      <c r="K9981" t="s">
        <v>53632</v>
      </c>
      <c r="M9981" t="s">
        <v>9057</v>
      </c>
      <c r="N9981" t="s">
        <v>253</v>
      </c>
      <c r="O9981">
        <v>87740</v>
      </c>
      <c r="P9981" t="s">
        <v>50</v>
      </c>
      <c r="U9981" s="1">
        <v>45037</v>
      </c>
      <c r="V9981" s="1">
        <v>45037</v>
      </c>
      <c r="W9981" s="1">
        <v>45037.740277777775</v>
      </c>
      <c r="X9981" s="1">
        <v>45037.740277777775</v>
      </c>
      <c r="AC9981" t="s">
        <v>53</v>
      </c>
      <c r="AD9981">
        <v>2973347348</v>
      </c>
      <c r="AE9981" s="1">
        <v>45037.640277777777</v>
      </c>
      <c r="AF9981" t="s">
        <v>53633</v>
      </c>
      <c r="AG9981" t="s">
        <v>53634</v>
      </c>
      <c r="AH9981" t="s">
        <v>51</v>
      </c>
      <c r="AJ9981" t="s">
        <v>53</v>
      </c>
      <c r="AL9981" t="s">
        <v>68</v>
      </c>
      <c r="AO9981" t="s">
        <v>5443</v>
      </c>
      <c r="AP9981" s="1">
        <v>45063.613888888889</v>
      </c>
    </row>
    <row r="9982" spans="1:43" x14ac:dyDescent="0.35">
      <c r="A9982" t="s">
        <v>53635</v>
      </c>
      <c r="B9982" t="s">
        <v>53636</v>
      </c>
      <c r="C9982" t="s">
        <v>53637</v>
      </c>
      <c r="F9982" t="s">
        <v>53638</v>
      </c>
      <c r="H9982" t="s">
        <v>53635</v>
      </c>
      <c r="J9982" t="s">
        <v>53639</v>
      </c>
      <c r="K9982" t="s">
        <v>53640</v>
      </c>
      <c r="M9982" t="s">
        <v>753</v>
      </c>
      <c r="N9982" t="s">
        <v>798</v>
      </c>
      <c r="O9982">
        <v>79907</v>
      </c>
      <c r="P9982" t="s">
        <v>50</v>
      </c>
      <c r="U9982" s="1">
        <v>45037</v>
      </c>
      <c r="V9982" s="1">
        <v>45037</v>
      </c>
      <c r="W9982" s="1">
        <v>45037.730555555558</v>
      </c>
      <c r="X9982" s="1">
        <v>45037.730555555558</v>
      </c>
      <c r="AC9982" t="s">
        <v>51</v>
      </c>
      <c r="AD9982">
        <v>2969557790</v>
      </c>
      <c r="AE9982" s="1">
        <v>40539.367361111108</v>
      </c>
      <c r="AF9982" t="s">
        <v>1814</v>
      </c>
      <c r="AG9982" t="s">
        <v>53641</v>
      </c>
      <c r="AH9982" t="s">
        <v>51</v>
      </c>
      <c r="AJ9982" t="s">
        <v>53</v>
      </c>
      <c r="AL9982" t="s">
        <v>68</v>
      </c>
      <c r="AO9982" t="s">
        <v>5443</v>
      </c>
      <c r="AP9982" s="1">
        <v>45454.478472222225</v>
      </c>
      <c r="AQ9982" s="1">
        <v>45454.477777777778</v>
      </c>
    </row>
    <row r="9983" spans="1:43" x14ac:dyDescent="0.35">
      <c r="A9983" t="s">
        <v>53642</v>
      </c>
      <c r="B9983" t="s">
        <v>32169</v>
      </c>
      <c r="C9983" t="s">
        <v>53643</v>
      </c>
      <c r="F9983" t="s">
        <v>53644</v>
      </c>
      <c r="H9983" t="s">
        <v>53645</v>
      </c>
      <c r="J9983" t="s">
        <v>53646</v>
      </c>
      <c r="K9983" t="s">
        <v>53647</v>
      </c>
      <c r="M9983" t="s">
        <v>7946</v>
      </c>
      <c r="N9983" t="s">
        <v>253</v>
      </c>
      <c r="O9983">
        <v>88310</v>
      </c>
      <c r="P9983" t="s">
        <v>50</v>
      </c>
      <c r="U9983" s="1">
        <v>45037</v>
      </c>
      <c r="V9983" s="1">
        <v>45037</v>
      </c>
      <c r="W9983" s="1">
        <v>45037.631249999999</v>
      </c>
      <c r="X9983" s="1">
        <v>45037.631249999999</v>
      </c>
      <c r="AC9983" t="s">
        <v>53</v>
      </c>
      <c r="AD9983">
        <v>2969509056</v>
      </c>
      <c r="AE9983" s="1">
        <v>38285.731249999997</v>
      </c>
      <c r="AF9983" t="s">
        <v>53648</v>
      </c>
      <c r="AG9983" t="s">
        <v>53649</v>
      </c>
      <c r="AH9983" t="s">
        <v>51</v>
      </c>
      <c r="AJ9983" t="s">
        <v>53</v>
      </c>
      <c r="AL9983" t="s">
        <v>68</v>
      </c>
      <c r="AO9983" t="s">
        <v>5443</v>
      </c>
      <c r="AP9983" s="1">
        <v>45037.713194444441</v>
      </c>
    </row>
    <row r="9984" spans="1:43" x14ac:dyDescent="0.35">
      <c r="A9984" t="s">
        <v>53650</v>
      </c>
      <c r="B9984" t="s">
        <v>23370</v>
      </c>
      <c r="C9984" t="s">
        <v>952</v>
      </c>
      <c r="F9984" t="s">
        <v>53651</v>
      </c>
      <c r="H9984" t="s">
        <v>53652</v>
      </c>
      <c r="J9984" t="s">
        <v>53653</v>
      </c>
      <c r="K9984" t="s">
        <v>53654</v>
      </c>
      <c r="M9984" t="s">
        <v>1912</v>
      </c>
      <c r="N9984" t="s">
        <v>65</v>
      </c>
      <c r="O9984">
        <v>80121</v>
      </c>
      <c r="P9984" t="s">
        <v>50</v>
      </c>
      <c r="U9984" s="1">
        <v>45037</v>
      </c>
      <c r="V9984" s="1">
        <v>45037</v>
      </c>
      <c r="W9984" s="1">
        <v>45037.508333333331</v>
      </c>
      <c r="X9984" s="1">
        <v>45037.508333333331</v>
      </c>
      <c r="AC9984" t="s">
        <v>53</v>
      </c>
      <c r="AD9984">
        <v>2969484204</v>
      </c>
      <c r="AE9984" s="1">
        <v>37705</v>
      </c>
      <c r="AF9984" t="s">
        <v>11588</v>
      </c>
      <c r="AG9984" t="s">
        <v>53655</v>
      </c>
      <c r="AH9984" t="s">
        <v>51</v>
      </c>
      <c r="AJ9984" t="s">
        <v>53</v>
      </c>
      <c r="AL9984" t="s">
        <v>68</v>
      </c>
      <c r="AO9984" t="s">
        <v>5443</v>
      </c>
      <c r="AP9984" s="1">
        <v>45037.507638888892</v>
      </c>
    </row>
    <row r="9985" spans="1:43" x14ac:dyDescent="0.35">
      <c r="A9985" t="s">
        <v>53656</v>
      </c>
      <c r="B9985" t="s">
        <v>53657</v>
      </c>
      <c r="C9985" t="s">
        <v>2347</v>
      </c>
      <c r="H9985" t="s">
        <v>53658</v>
      </c>
      <c r="K9985" t="s">
        <v>53659</v>
      </c>
      <c r="M9985" t="s">
        <v>53660</v>
      </c>
      <c r="N9985" t="s">
        <v>17396</v>
      </c>
      <c r="O9985">
        <v>89030</v>
      </c>
      <c r="P9985" t="s">
        <v>50</v>
      </c>
      <c r="U9985" s="1">
        <v>45037</v>
      </c>
      <c r="V9985" s="1">
        <v>45037</v>
      </c>
      <c r="AC9985" t="s">
        <v>53</v>
      </c>
      <c r="AG9985" t="s">
        <v>53661</v>
      </c>
      <c r="AH9985" t="s">
        <v>51</v>
      </c>
      <c r="AJ9985" t="s">
        <v>53</v>
      </c>
      <c r="AL9985" t="s">
        <v>68</v>
      </c>
      <c r="AO9985" t="s">
        <v>5443</v>
      </c>
    </row>
    <row r="9986" spans="1:43" x14ac:dyDescent="0.35">
      <c r="A9986" t="s">
        <v>53662</v>
      </c>
      <c r="B9986" t="s">
        <v>11284</v>
      </c>
      <c r="C9986" t="s">
        <v>443</v>
      </c>
      <c r="F9986" t="s">
        <v>53663</v>
      </c>
      <c r="H9986" t="s">
        <v>53662</v>
      </c>
      <c r="J9986" t="s">
        <v>53664</v>
      </c>
      <c r="K9986" t="s">
        <v>53665</v>
      </c>
      <c r="M9986" t="s">
        <v>196</v>
      </c>
      <c r="N9986" t="s">
        <v>65</v>
      </c>
      <c r="O9986">
        <v>80421</v>
      </c>
      <c r="P9986" t="s">
        <v>50</v>
      </c>
      <c r="U9986" s="1">
        <v>45037</v>
      </c>
      <c r="V9986" s="1">
        <v>45037</v>
      </c>
      <c r="W9986" s="1">
        <v>45037.444444444445</v>
      </c>
      <c r="X9986" s="1">
        <v>45037.444444444445</v>
      </c>
      <c r="AC9986" t="s">
        <v>53</v>
      </c>
      <c r="AD9986">
        <v>2969985547</v>
      </c>
      <c r="AE9986" s="1">
        <v>44013.390277777777</v>
      </c>
      <c r="AF9986" t="s">
        <v>15437</v>
      </c>
      <c r="AG9986" t="s">
        <v>53666</v>
      </c>
      <c r="AH9986" t="s">
        <v>51</v>
      </c>
      <c r="AJ9986" t="s">
        <v>53</v>
      </c>
      <c r="AL9986" t="s">
        <v>68</v>
      </c>
      <c r="AO9986" t="s">
        <v>5443</v>
      </c>
      <c r="AP9986" s="1">
        <v>45037.446527777778</v>
      </c>
      <c r="AQ9986" s="1">
        <v>45037.449305555558</v>
      </c>
    </row>
    <row r="9987" spans="1:43" x14ac:dyDescent="0.35">
      <c r="A9987" t="s">
        <v>53667</v>
      </c>
      <c r="B9987" t="s">
        <v>53668</v>
      </c>
      <c r="C9987" t="s">
        <v>27707</v>
      </c>
      <c r="F9987" t="s">
        <v>53669</v>
      </c>
      <c r="H9987" t="s">
        <v>53667</v>
      </c>
      <c r="I9987" t="s">
        <v>179</v>
      </c>
      <c r="J9987" t="s">
        <v>6387</v>
      </c>
      <c r="K9987" t="s">
        <v>53670</v>
      </c>
      <c r="M9987" t="s">
        <v>53671</v>
      </c>
      <c r="N9987" t="s">
        <v>3668</v>
      </c>
      <c r="O9987">
        <v>48650</v>
      </c>
      <c r="P9987" t="s">
        <v>50</v>
      </c>
      <c r="U9987" s="1">
        <v>45037</v>
      </c>
      <c r="V9987" s="1">
        <v>45037</v>
      </c>
      <c r="AC9987" t="s">
        <v>53</v>
      </c>
      <c r="AD9987">
        <v>2969484892</v>
      </c>
      <c r="AE9987" s="1">
        <v>37756</v>
      </c>
      <c r="AG9987" t="s">
        <v>53672</v>
      </c>
      <c r="AH9987" t="s">
        <v>51</v>
      </c>
      <c r="AJ9987" t="s">
        <v>53</v>
      </c>
      <c r="AO9987" t="s">
        <v>8142</v>
      </c>
    </row>
    <row r="9988" spans="1:43" x14ac:dyDescent="0.35">
      <c r="A9988" t="s">
        <v>53673</v>
      </c>
      <c r="B9988" t="s">
        <v>27392</v>
      </c>
      <c r="C9988" t="s">
        <v>3554</v>
      </c>
      <c r="H9988" t="s">
        <v>53673</v>
      </c>
      <c r="J9988" t="s">
        <v>28613</v>
      </c>
      <c r="K9988" t="s">
        <v>53674</v>
      </c>
      <c r="M9988" t="s">
        <v>154</v>
      </c>
      <c r="N9988" t="s">
        <v>213</v>
      </c>
      <c r="O9988">
        <v>80631</v>
      </c>
      <c r="P9988" t="s">
        <v>50</v>
      </c>
      <c r="U9988" s="1">
        <v>45037</v>
      </c>
      <c r="V9988" s="1">
        <v>45037</v>
      </c>
      <c r="W9988" s="1">
        <v>45037.658333333333</v>
      </c>
      <c r="X9988" s="1">
        <v>45037.658333333333</v>
      </c>
      <c r="AC9988" t="s">
        <v>53</v>
      </c>
      <c r="AD9988">
        <v>2969576032</v>
      </c>
      <c r="AE9988" s="1">
        <v>41086.377083333333</v>
      </c>
      <c r="AF9988" t="s">
        <v>36438</v>
      </c>
      <c r="AG9988" t="s">
        <v>53675</v>
      </c>
      <c r="AH9988" t="s">
        <v>51</v>
      </c>
      <c r="AJ9988" t="s">
        <v>53</v>
      </c>
      <c r="AL9988" t="s">
        <v>68</v>
      </c>
      <c r="AO9988" t="s">
        <v>5443</v>
      </c>
      <c r="AP9988" s="1">
        <v>45259.393750000003</v>
      </c>
      <c r="AQ9988" s="1">
        <v>45237.412499999999</v>
      </c>
    </row>
    <row r="9989" spans="1:43" x14ac:dyDescent="0.35">
      <c r="A9989" t="s">
        <v>53676</v>
      </c>
      <c r="B9989" t="s">
        <v>53677</v>
      </c>
      <c r="C9989" t="s">
        <v>53678</v>
      </c>
      <c r="F9989" t="s">
        <v>53679</v>
      </c>
      <c r="H9989" t="s">
        <v>53680</v>
      </c>
      <c r="J9989" t="s">
        <v>53681</v>
      </c>
      <c r="K9989" t="s">
        <v>53682</v>
      </c>
      <c r="M9989" t="s">
        <v>753</v>
      </c>
      <c r="N9989" t="s">
        <v>798</v>
      </c>
      <c r="O9989">
        <v>79924</v>
      </c>
      <c r="P9989" t="s">
        <v>50</v>
      </c>
      <c r="U9989" s="1">
        <v>45037</v>
      </c>
      <c r="V9989" s="1">
        <v>45037</v>
      </c>
      <c r="W9989" s="1">
        <v>45037.54583333333</v>
      </c>
      <c r="X9989" s="1">
        <v>45037.54583333333</v>
      </c>
      <c r="AC9989" t="s">
        <v>53</v>
      </c>
      <c r="AD9989">
        <v>2973347296</v>
      </c>
      <c r="AE9989" s="1">
        <v>45037.548611111109</v>
      </c>
      <c r="AF9989" t="s">
        <v>53683</v>
      </c>
      <c r="AG9989" t="s">
        <v>53684</v>
      </c>
      <c r="AH9989" t="s">
        <v>51</v>
      </c>
      <c r="AJ9989" t="s">
        <v>53</v>
      </c>
      <c r="AL9989" t="s">
        <v>68</v>
      </c>
      <c r="AO9989" t="s">
        <v>5443</v>
      </c>
      <c r="AP9989" s="1">
        <v>45149.552083333336</v>
      </c>
      <c r="AQ9989" s="1">
        <v>45037.556250000001</v>
      </c>
    </row>
    <row r="9990" spans="1:43" x14ac:dyDescent="0.35">
      <c r="A9990" t="s">
        <v>53685</v>
      </c>
      <c r="B9990" t="s">
        <v>6984</v>
      </c>
      <c r="C9990" t="s">
        <v>45456</v>
      </c>
      <c r="F9990">
        <v>13033509045</v>
      </c>
      <c r="H9990" t="s">
        <v>53685</v>
      </c>
      <c r="I9990" t="s">
        <v>780</v>
      </c>
      <c r="J9990" t="s">
        <v>13574</v>
      </c>
      <c r="K9990" t="s">
        <v>13668</v>
      </c>
      <c r="L9990" t="s">
        <v>53686</v>
      </c>
      <c r="M9990" t="s">
        <v>13669</v>
      </c>
      <c r="N9990" t="s">
        <v>287</v>
      </c>
      <c r="O9990">
        <v>80603</v>
      </c>
      <c r="P9990" t="s">
        <v>50</v>
      </c>
      <c r="U9990" s="1">
        <v>45038</v>
      </c>
      <c r="V9990" s="1">
        <v>45038</v>
      </c>
      <c r="W9990" s="1">
        <v>45038.418055555558</v>
      </c>
      <c r="X9990" s="1">
        <v>45432.654861111114</v>
      </c>
      <c r="AC9990" t="s">
        <v>53</v>
      </c>
      <c r="AD9990">
        <v>2969823183</v>
      </c>
      <c r="AE9990" s="1">
        <v>43312.453472222223</v>
      </c>
      <c r="AF9990" t="s">
        <v>21587</v>
      </c>
      <c r="AG9990" t="s">
        <v>53687</v>
      </c>
      <c r="AH9990" t="s">
        <v>51</v>
      </c>
      <c r="AJ9990" t="s">
        <v>53</v>
      </c>
      <c r="AL9990" t="s">
        <v>68</v>
      </c>
      <c r="AO9990" t="s">
        <v>51552</v>
      </c>
      <c r="AP9990" s="1">
        <v>45467.793749999997</v>
      </c>
      <c r="AQ9990" s="1">
        <v>45209.613888888889</v>
      </c>
    </row>
    <row r="9991" spans="1:43" x14ac:dyDescent="0.35">
      <c r="A9991" t="s">
        <v>53688</v>
      </c>
      <c r="B9991" t="s">
        <v>32896</v>
      </c>
      <c r="C9991" t="s">
        <v>34362</v>
      </c>
      <c r="F9991" t="s">
        <v>53689</v>
      </c>
      <c r="H9991" t="s">
        <v>53688</v>
      </c>
      <c r="J9991" t="s">
        <v>3789</v>
      </c>
      <c r="M9991" t="s">
        <v>53690</v>
      </c>
      <c r="N9991" t="s">
        <v>6033</v>
      </c>
      <c r="O9991">
        <v>95919</v>
      </c>
      <c r="P9991" t="s">
        <v>50</v>
      </c>
      <c r="U9991" s="1">
        <v>45038</v>
      </c>
      <c r="V9991" s="1">
        <v>45038</v>
      </c>
      <c r="W9991" s="1">
        <v>45038.531944444447</v>
      </c>
      <c r="X9991" s="1">
        <v>45038.531944444447</v>
      </c>
      <c r="AC9991" t="s">
        <v>53</v>
      </c>
      <c r="AD9991">
        <v>1000000001</v>
      </c>
      <c r="AE9991" s="1">
        <v>39973.351388888892</v>
      </c>
      <c r="AF9991" t="s">
        <v>3377</v>
      </c>
      <c r="AG9991" t="s">
        <v>53691</v>
      </c>
      <c r="AH9991" t="s">
        <v>51</v>
      </c>
      <c r="AJ9991" t="s">
        <v>53</v>
      </c>
      <c r="AL9991" t="s">
        <v>78</v>
      </c>
      <c r="AO9991" t="s">
        <v>8142</v>
      </c>
    </row>
    <row r="9992" spans="1:43" x14ac:dyDescent="0.35">
      <c r="A9992" t="s">
        <v>53692</v>
      </c>
      <c r="B9992" t="s">
        <v>3028</v>
      </c>
      <c r="C9992" t="s">
        <v>9537</v>
      </c>
      <c r="F9992" t="s">
        <v>53693</v>
      </c>
      <c r="H9992" t="s">
        <v>53692</v>
      </c>
      <c r="J9992" t="s">
        <v>4293</v>
      </c>
      <c r="N9992" t="s">
        <v>592</v>
      </c>
      <c r="O9992">
        <v>82001</v>
      </c>
      <c r="P9992" t="s">
        <v>50</v>
      </c>
      <c r="U9992" s="1">
        <v>45038</v>
      </c>
      <c r="V9992" s="1">
        <v>45038</v>
      </c>
      <c r="W9992" s="1">
        <v>45068.388194444444</v>
      </c>
      <c r="X9992" s="1">
        <v>45068.388194444444</v>
      </c>
      <c r="AC9992" t="s">
        <v>53</v>
      </c>
      <c r="AD9992">
        <v>2969634929</v>
      </c>
      <c r="AE9992" s="1">
        <v>41799.665972222225</v>
      </c>
      <c r="AF9992" t="s">
        <v>4296</v>
      </c>
      <c r="AG9992" t="s">
        <v>53694</v>
      </c>
      <c r="AH9992" t="s">
        <v>51</v>
      </c>
      <c r="AJ9992" t="s">
        <v>53</v>
      </c>
      <c r="AL9992" t="s">
        <v>68</v>
      </c>
      <c r="AO9992" t="s">
        <v>8142</v>
      </c>
      <c r="AP9992" s="1">
        <v>45066.508333333331</v>
      </c>
    </row>
    <row r="9993" spans="1:43" x14ac:dyDescent="0.35">
      <c r="A9993" t="s">
        <v>53695</v>
      </c>
      <c r="B9993" t="s">
        <v>53696</v>
      </c>
      <c r="C9993" t="s">
        <v>1686</v>
      </c>
      <c r="F9993" t="s">
        <v>53697</v>
      </c>
      <c r="H9993" t="s">
        <v>53695</v>
      </c>
      <c r="J9993" t="s">
        <v>53698</v>
      </c>
      <c r="K9993" t="s">
        <v>53699</v>
      </c>
      <c r="M9993" t="s">
        <v>31448</v>
      </c>
      <c r="N9993" t="s">
        <v>65</v>
      </c>
      <c r="O9993">
        <v>81524</v>
      </c>
      <c r="P9993" t="s">
        <v>50</v>
      </c>
      <c r="U9993" s="1">
        <v>45039</v>
      </c>
      <c r="V9993" s="1">
        <v>45039</v>
      </c>
      <c r="W9993" s="1">
        <v>45040.393055555556</v>
      </c>
      <c r="X9993" s="1">
        <v>45040.393055555556</v>
      </c>
      <c r="AC9993" t="s">
        <v>51</v>
      </c>
      <c r="AD9993">
        <v>2973303179</v>
      </c>
      <c r="AE9993" s="1">
        <v>44999.811111111114</v>
      </c>
      <c r="AF9993" t="s">
        <v>53700</v>
      </c>
      <c r="AG9993" t="s">
        <v>53701</v>
      </c>
      <c r="AH9993" t="s">
        <v>51</v>
      </c>
      <c r="AJ9993" t="s">
        <v>53</v>
      </c>
      <c r="AL9993" t="s">
        <v>68</v>
      </c>
      <c r="AO9993" t="s">
        <v>5443</v>
      </c>
      <c r="AP9993" s="1">
        <v>45039.933333333334</v>
      </c>
    </row>
    <row r="9994" spans="1:43" x14ac:dyDescent="0.35">
      <c r="A9994" t="s">
        <v>53702</v>
      </c>
      <c r="B9994" t="s">
        <v>40200</v>
      </c>
      <c r="C9994" t="s">
        <v>53570</v>
      </c>
      <c r="F9994" t="s">
        <v>53703</v>
      </c>
      <c r="H9994" t="s">
        <v>53702</v>
      </c>
      <c r="J9994" t="s">
        <v>53704</v>
      </c>
      <c r="N9994" t="s">
        <v>287</v>
      </c>
      <c r="O9994">
        <v>81147</v>
      </c>
      <c r="P9994" t="s">
        <v>50</v>
      </c>
      <c r="U9994" s="1">
        <v>45039</v>
      </c>
      <c r="V9994" s="1">
        <v>45039</v>
      </c>
      <c r="W9994" s="1">
        <v>45039.431250000001</v>
      </c>
      <c r="X9994" s="1">
        <v>45039.431250000001</v>
      </c>
      <c r="AC9994" t="s">
        <v>53</v>
      </c>
      <c r="AD9994">
        <v>1000000001</v>
      </c>
      <c r="AE9994" s="1">
        <v>39973.351388888892</v>
      </c>
      <c r="AF9994" t="s">
        <v>3377</v>
      </c>
      <c r="AG9994" t="s">
        <v>53705</v>
      </c>
      <c r="AH9994" t="s">
        <v>51</v>
      </c>
      <c r="AJ9994" t="s">
        <v>53</v>
      </c>
      <c r="AL9994" t="s">
        <v>78</v>
      </c>
      <c r="AO9994" t="s">
        <v>8142</v>
      </c>
    </row>
    <row r="9995" spans="1:43" x14ac:dyDescent="0.35">
      <c r="A9995" t="s">
        <v>53706</v>
      </c>
      <c r="B9995" t="s">
        <v>11783</v>
      </c>
      <c r="C9995" t="s">
        <v>2340</v>
      </c>
      <c r="F9995" t="s">
        <v>16689</v>
      </c>
      <c r="H9995" t="s">
        <v>53706</v>
      </c>
      <c r="J9995" t="s">
        <v>2028</v>
      </c>
      <c r="K9995" t="s">
        <v>2029</v>
      </c>
      <c r="L9995" t="s">
        <v>2030</v>
      </c>
      <c r="M9995" t="s">
        <v>1307</v>
      </c>
      <c r="N9995" t="s">
        <v>264</v>
      </c>
      <c r="O9995">
        <v>77380</v>
      </c>
      <c r="P9995" t="s">
        <v>50</v>
      </c>
      <c r="U9995" s="1">
        <v>45040</v>
      </c>
      <c r="V9995" s="1">
        <v>45040</v>
      </c>
      <c r="AC9995" t="s">
        <v>53</v>
      </c>
      <c r="AD9995">
        <v>2969532847</v>
      </c>
      <c r="AE9995" s="1">
        <v>39580.404166666667</v>
      </c>
      <c r="AG9995" t="s">
        <v>53707</v>
      </c>
      <c r="AH9995" t="s">
        <v>51</v>
      </c>
      <c r="AJ9995" t="s">
        <v>53</v>
      </c>
      <c r="AO9995" t="s">
        <v>8142</v>
      </c>
    </row>
    <row r="9996" spans="1:43" x14ac:dyDescent="0.35">
      <c r="A9996" t="s">
        <v>53708</v>
      </c>
      <c r="B9996" t="s">
        <v>53709</v>
      </c>
      <c r="C9996" t="s">
        <v>14267</v>
      </c>
      <c r="F9996" t="s">
        <v>53710</v>
      </c>
      <c r="H9996" t="s">
        <v>53708</v>
      </c>
      <c r="J9996" t="s">
        <v>53711</v>
      </c>
      <c r="K9996" t="s">
        <v>53712</v>
      </c>
      <c r="M9996" t="s">
        <v>18467</v>
      </c>
      <c r="N9996" t="s">
        <v>65</v>
      </c>
      <c r="O9996">
        <v>80517</v>
      </c>
      <c r="P9996" t="s">
        <v>50</v>
      </c>
      <c r="U9996" s="1">
        <v>45040</v>
      </c>
      <c r="V9996" s="1">
        <v>45040</v>
      </c>
      <c r="W9996" s="1">
        <v>45040.472222222219</v>
      </c>
      <c r="X9996" s="1">
        <v>45040.472222222219</v>
      </c>
      <c r="AC9996" t="s">
        <v>53</v>
      </c>
      <c r="AD9996">
        <v>2969823881</v>
      </c>
      <c r="AE9996" s="1">
        <v>43317.62222222222</v>
      </c>
      <c r="AF9996" t="s">
        <v>53713</v>
      </c>
      <c r="AG9996" t="s">
        <v>53714</v>
      </c>
      <c r="AH9996" t="s">
        <v>51</v>
      </c>
      <c r="AJ9996" t="s">
        <v>53</v>
      </c>
      <c r="AL9996" t="s">
        <v>68</v>
      </c>
      <c r="AO9996" t="s">
        <v>5443</v>
      </c>
      <c r="AP9996" s="1">
        <v>45062.503472222219</v>
      </c>
      <c r="AQ9996" s="1">
        <v>45062.511111111111</v>
      </c>
    </row>
    <row r="9997" spans="1:43" x14ac:dyDescent="0.35">
      <c r="A9997" t="s">
        <v>53715</v>
      </c>
      <c r="B9997" t="s">
        <v>53716</v>
      </c>
      <c r="C9997" t="s">
        <v>53717</v>
      </c>
      <c r="F9997" t="s">
        <v>53718</v>
      </c>
      <c r="H9997" t="s">
        <v>53715</v>
      </c>
      <c r="J9997" t="s">
        <v>53719</v>
      </c>
      <c r="K9997" t="s">
        <v>53720</v>
      </c>
      <c r="M9997" t="s">
        <v>2937</v>
      </c>
      <c r="N9997" t="s">
        <v>253</v>
      </c>
      <c r="O9997">
        <v>88021</v>
      </c>
      <c r="P9997" t="s">
        <v>50</v>
      </c>
      <c r="U9997" s="1">
        <v>45040</v>
      </c>
      <c r="V9997" s="1">
        <v>45040</v>
      </c>
      <c r="W9997" s="1">
        <v>45040.556944444441</v>
      </c>
      <c r="X9997" s="1">
        <v>45040.556944444441</v>
      </c>
      <c r="AC9997" t="s">
        <v>53</v>
      </c>
      <c r="AD9997">
        <v>2972012783</v>
      </c>
      <c r="AE9997" s="1">
        <v>44465.601388888892</v>
      </c>
      <c r="AF9997" t="s">
        <v>53721</v>
      </c>
      <c r="AG9997" t="s">
        <v>53722</v>
      </c>
      <c r="AH9997" t="s">
        <v>51</v>
      </c>
      <c r="AJ9997" t="s">
        <v>53</v>
      </c>
      <c r="AL9997" t="s">
        <v>68</v>
      </c>
      <c r="AO9997" t="s">
        <v>5443</v>
      </c>
      <c r="AP9997" s="1">
        <v>45042.575694444444</v>
      </c>
      <c r="AQ9997" s="1">
        <v>45040.711805555555</v>
      </c>
    </row>
    <row r="9998" spans="1:43" x14ac:dyDescent="0.35">
      <c r="A9998" t="s">
        <v>53723</v>
      </c>
      <c r="B9998" t="s">
        <v>53724</v>
      </c>
      <c r="C9998" t="s">
        <v>53725</v>
      </c>
      <c r="F9998" t="s">
        <v>53726</v>
      </c>
      <c r="H9998" t="s">
        <v>53723</v>
      </c>
      <c r="J9998" t="s">
        <v>6387</v>
      </c>
      <c r="K9998" t="s">
        <v>13097</v>
      </c>
      <c r="M9998" t="s">
        <v>5488</v>
      </c>
      <c r="N9998" t="s">
        <v>2409</v>
      </c>
      <c r="O9998" t="s">
        <v>13098</v>
      </c>
      <c r="P9998" t="s">
        <v>50</v>
      </c>
      <c r="U9998" s="1">
        <v>45040</v>
      </c>
      <c r="V9998" s="1">
        <v>45040</v>
      </c>
      <c r="AC9998" t="s">
        <v>53</v>
      </c>
      <c r="AD9998">
        <v>2969484892</v>
      </c>
      <c r="AE9998" s="1">
        <v>37756</v>
      </c>
      <c r="AG9998" t="s">
        <v>53727</v>
      </c>
      <c r="AH9998" t="s">
        <v>51</v>
      </c>
      <c r="AJ9998" t="s">
        <v>53</v>
      </c>
      <c r="AO9998" t="s">
        <v>8142</v>
      </c>
    </row>
    <row r="9999" spans="1:43" x14ac:dyDescent="0.35">
      <c r="A9999" t="s">
        <v>53728</v>
      </c>
      <c r="B9999" t="s">
        <v>5520</v>
      </c>
      <c r="C9999" t="s">
        <v>888</v>
      </c>
      <c r="F9999" t="s">
        <v>53729</v>
      </c>
      <c r="H9999" t="s">
        <v>53728</v>
      </c>
      <c r="J9999" t="s">
        <v>28258</v>
      </c>
      <c r="N9999" t="s">
        <v>15086</v>
      </c>
      <c r="O9999">
        <v>46721</v>
      </c>
      <c r="P9999" t="s">
        <v>50</v>
      </c>
      <c r="U9999" s="1">
        <v>45040</v>
      </c>
      <c r="V9999" s="1">
        <v>45040</v>
      </c>
      <c r="AC9999" t="s">
        <v>53</v>
      </c>
      <c r="AD9999">
        <v>2969476832</v>
      </c>
      <c r="AE9999" s="1">
        <v>37243</v>
      </c>
      <c r="AG9999" t="s">
        <v>53730</v>
      </c>
      <c r="AH9999" t="s">
        <v>51</v>
      </c>
      <c r="AJ9999" t="s">
        <v>53</v>
      </c>
      <c r="AO9999" t="s">
        <v>8142</v>
      </c>
    </row>
    <row r="10000" spans="1:43" x14ac:dyDescent="0.35">
      <c r="A10000" t="s">
        <v>53731</v>
      </c>
      <c r="B10000" t="s">
        <v>7654</v>
      </c>
      <c r="C10000" t="s">
        <v>3349</v>
      </c>
      <c r="F10000" t="s">
        <v>53732</v>
      </c>
      <c r="H10000" t="s">
        <v>53731</v>
      </c>
      <c r="J10000" t="s">
        <v>53733</v>
      </c>
      <c r="K10000" t="s">
        <v>53734</v>
      </c>
      <c r="M10000" t="s">
        <v>753</v>
      </c>
      <c r="N10000" t="s">
        <v>264</v>
      </c>
      <c r="O10000">
        <v>79936</v>
      </c>
      <c r="P10000" t="s">
        <v>50</v>
      </c>
      <c r="U10000" s="1">
        <v>45040</v>
      </c>
      <c r="V10000" s="1">
        <v>45040</v>
      </c>
      <c r="W10000" s="1">
        <v>45040.381249999999</v>
      </c>
      <c r="X10000" s="1">
        <v>45040.381249999999</v>
      </c>
      <c r="AC10000" t="s">
        <v>53</v>
      </c>
      <c r="AD10000">
        <v>2969743486</v>
      </c>
      <c r="AE10000" s="1">
        <v>42898.527083333334</v>
      </c>
      <c r="AF10000" t="s">
        <v>7659</v>
      </c>
      <c r="AG10000" t="s">
        <v>53735</v>
      </c>
      <c r="AH10000" t="s">
        <v>51</v>
      </c>
      <c r="AJ10000" t="s">
        <v>53</v>
      </c>
      <c r="AL10000" t="s">
        <v>68</v>
      </c>
      <c r="AO10000" t="s">
        <v>5443</v>
      </c>
      <c r="AP10000" s="1">
        <v>45471.522222222222</v>
      </c>
      <c r="AQ10000" s="1">
        <v>45464.30972222222</v>
      </c>
    </row>
    <row r="10001" spans="1:43" x14ac:dyDescent="0.35">
      <c r="A10001" t="s">
        <v>53736</v>
      </c>
      <c r="B10001" t="s">
        <v>53737</v>
      </c>
      <c r="C10001" t="s">
        <v>11825</v>
      </c>
      <c r="F10001" t="s">
        <v>53738</v>
      </c>
      <c r="H10001" t="s">
        <v>53736</v>
      </c>
      <c r="J10001" t="s">
        <v>53739</v>
      </c>
      <c r="K10001" t="s">
        <v>53740</v>
      </c>
      <c r="M10001" t="s">
        <v>53741</v>
      </c>
      <c r="N10001" t="s">
        <v>1217</v>
      </c>
      <c r="O10001">
        <v>67880</v>
      </c>
      <c r="P10001" t="s">
        <v>50</v>
      </c>
      <c r="U10001" s="1">
        <v>45040</v>
      </c>
      <c r="V10001" s="1">
        <v>45040</v>
      </c>
      <c r="AC10001" t="s">
        <v>53</v>
      </c>
      <c r="AD10001">
        <v>2969947995</v>
      </c>
      <c r="AE10001" s="1">
        <v>43860.357638888891</v>
      </c>
      <c r="AG10001" t="s">
        <v>53742</v>
      </c>
      <c r="AH10001" t="s">
        <v>51</v>
      </c>
      <c r="AJ10001" t="s">
        <v>53</v>
      </c>
      <c r="AO10001" t="s">
        <v>5443</v>
      </c>
    </row>
    <row r="10002" spans="1:43" x14ac:dyDescent="0.35">
      <c r="A10002" t="s">
        <v>53743</v>
      </c>
      <c r="B10002" t="s">
        <v>53744</v>
      </c>
      <c r="C10002" t="s">
        <v>4450</v>
      </c>
      <c r="F10002" t="s">
        <v>53745</v>
      </c>
      <c r="H10002" t="s">
        <v>53743</v>
      </c>
      <c r="J10002" t="s">
        <v>53746</v>
      </c>
      <c r="K10002">
        <v>31390</v>
      </c>
      <c r="M10002" t="s">
        <v>753</v>
      </c>
      <c r="N10002" t="s">
        <v>798</v>
      </c>
      <c r="O10002">
        <v>79912</v>
      </c>
      <c r="P10002" t="s">
        <v>50</v>
      </c>
      <c r="U10002" s="1">
        <v>45040</v>
      </c>
      <c r="V10002" s="1">
        <v>45040</v>
      </c>
      <c r="W10002" s="1">
        <v>45040.68472222222</v>
      </c>
      <c r="X10002" s="1">
        <v>45040.68472222222</v>
      </c>
      <c r="AC10002" t="s">
        <v>51</v>
      </c>
      <c r="AD10002">
        <v>2972141729</v>
      </c>
      <c r="AE10002" s="1">
        <v>44869.689583333333</v>
      </c>
      <c r="AF10002" t="s">
        <v>53747</v>
      </c>
      <c r="AG10002" t="s">
        <v>53748</v>
      </c>
      <c r="AH10002" t="s">
        <v>51</v>
      </c>
      <c r="AJ10002" t="s">
        <v>53</v>
      </c>
      <c r="AL10002" t="s">
        <v>68</v>
      </c>
      <c r="AO10002" t="s">
        <v>5443</v>
      </c>
      <c r="AP10002" s="1">
        <v>45182.643055555556</v>
      </c>
      <c r="AQ10002" s="1">
        <v>45182.618750000001</v>
      </c>
    </row>
    <row r="10003" spans="1:43" x14ac:dyDescent="0.35">
      <c r="A10003" t="s">
        <v>53749</v>
      </c>
      <c r="B10003" t="s">
        <v>53750</v>
      </c>
      <c r="C10003" t="s">
        <v>9229</v>
      </c>
      <c r="F10003" t="s">
        <v>53751</v>
      </c>
      <c r="H10003" t="s">
        <v>53749</v>
      </c>
      <c r="J10003" t="s">
        <v>53752</v>
      </c>
      <c r="K10003" t="s">
        <v>53753</v>
      </c>
      <c r="M10003" t="s">
        <v>3946</v>
      </c>
      <c r="N10003" t="s">
        <v>65</v>
      </c>
      <c r="O10003">
        <v>81612</v>
      </c>
      <c r="P10003" t="s">
        <v>50</v>
      </c>
      <c r="U10003" s="1">
        <v>45040</v>
      </c>
      <c r="V10003" s="1">
        <v>45040</v>
      </c>
      <c r="W10003" s="1">
        <v>45040.461111111108</v>
      </c>
      <c r="X10003" s="1">
        <v>45040.461111111108</v>
      </c>
      <c r="AC10003" t="s">
        <v>53</v>
      </c>
      <c r="AD10003">
        <v>2969715362</v>
      </c>
      <c r="AE10003" s="1">
        <v>42692.669444444444</v>
      </c>
      <c r="AF10003" t="s">
        <v>53754</v>
      </c>
      <c r="AG10003" t="s">
        <v>53755</v>
      </c>
      <c r="AH10003" t="s">
        <v>51</v>
      </c>
      <c r="AJ10003" t="s">
        <v>53</v>
      </c>
      <c r="AL10003" t="s">
        <v>68</v>
      </c>
      <c r="AO10003" t="s">
        <v>5443</v>
      </c>
      <c r="AP10003" s="1">
        <v>45040.522222222222</v>
      </c>
      <c r="AQ10003" s="1">
        <v>45040.498611111114</v>
      </c>
    </row>
    <row r="10004" spans="1:43" x14ac:dyDescent="0.35">
      <c r="A10004" t="s">
        <v>53645</v>
      </c>
      <c r="B10004" t="s">
        <v>32169</v>
      </c>
      <c r="C10004" t="s">
        <v>53643</v>
      </c>
      <c r="F10004" t="s">
        <v>53644</v>
      </c>
      <c r="H10004" t="s">
        <v>53645</v>
      </c>
      <c r="J10004" t="s">
        <v>53646</v>
      </c>
      <c r="K10004" t="s">
        <v>53756</v>
      </c>
      <c r="M10004" t="s">
        <v>7946</v>
      </c>
      <c r="N10004" t="s">
        <v>253</v>
      </c>
      <c r="O10004">
        <v>88310</v>
      </c>
      <c r="P10004" t="s">
        <v>50</v>
      </c>
      <c r="U10004" s="1">
        <v>45040</v>
      </c>
      <c r="V10004" s="1">
        <v>45040</v>
      </c>
      <c r="W10004" s="1">
        <v>45040.613888888889</v>
      </c>
      <c r="X10004" s="1">
        <v>45040.613888888889</v>
      </c>
      <c r="AC10004" t="s">
        <v>53</v>
      </c>
      <c r="AD10004">
        <v>2969509056</v>
      </c>
      <c r="AE10004" s="1">
        <v>38285.731249999997</v>
      </c>
      <c r="AF10004" t="s">
        <v>53648</v>
      </c>
      <c r="AG10004" t="s">
        <v>53757</v>
      </c>
      <c r="AH10004" t="s">
        <v>51</v>
      </c>
      <c r="AJ10004" t="s">
        <v>53</v>
      </c>
      <c r="AL10004" t="s">
        <v>68</v>
      </c>
      <c r="AO10004" t="s">
        <v>5443</v>
      </c>
      <c r="AP10004" s="1">
        <v>45418.675000000003</v>
      </c>
    </row>
    <row r="10005" spans="1:43" x14ac:dyDescent="0.35">
      <c r="A10005" t="s">
        <v>53758</v>
      </c>
      <c r="B10005" t="s">
        <v>53759</v>
      </c>
      <c r="C10005" t="s">
        <v>25591</v>
      </c>
      <c r="F10005" t="s">
        <v>53760</v>
      </c>
      <c r="H10005" t="s">
        <v>53761</v>
      </c>
      <c r="J10005" t="s">
        <v>53762</v>
      </c>
      <c r="K10005" t="s">
        <v>1941</v>
      </c>
      <c r="M10005" t="s">
        <v>753</v>
      </c>
      <c r="N10005" t="s">
        <v>798</v>
      </c>
      <c r="O10005">
        <v>79905</v>
      </c>
      <c r="P10005" t="s">
        <v>50</v>
      </c>
      <c r="U10005" s="1">
        <v>45040</v>
      </c>
      <c r="V10005" s="1">
        <v>45040</v>
      </c>
      <c r="W10005" s="1">
        <v>45040.720833333333</v>
      </c>
      <c r="X10005" s="1">
        <v>45040.720833333333</v>
      </c>
      <c r="AC10005" t="s">
        <v>53</v>
      </c>
      <c r="AD10005">
        <v>2969475102</v>
      </c>
      <c r="AE10005" s="1">
        <v>37141</v>
      </c>
      <c r="AF10005" t="s">
        <v>53763</v>
      </c>
      <c r="AG10005" t="s">
        <v>53764</v>
      </c>
      <c r="AH10005" t="s">
        <v>51</v>
      </c>
      <c r="AJ10005" t="s">
        <v>53</v>
      </c>
      <c r="AL10005" t="s">
        <v>68</v>
      </c>
      <c r="AO10005" t="s">
        <v>5443</v>
      </c>
      <c r="AP10005" s="1">
        <v>45456.587500000001</v>
      </c>
      <c r="AQ10005" s="1">
        <v>45456.520138888889</v>
      </c>
    </row>
    <row r="10006" spans="1:43" x14ac:dyDescent="0.35">
      <c r="A10006" t="s">
        <v>53765</v>
      </c>
      <c r="B10006" t="s">
        <v>53766</v>
      </c>
      <c r="C10006" t="s">
        <v>4255</v>
      </c>
      <c r="F10006" t="s">
        <v>53767</v>
      </c>
      <c r="H10006" t="s">
        <v>53765</v>
      </c>
      <c r="J10006" t="s">
        <v>13744</v>
      </c>
      <c r="N10006" t="s">
        <v>4526</v>
      </c>
      <c r="O10006">
        <v>85354</v>
      </c>
      <c r="P10006" t="s">
        <v>50</v>
      </c>
      <c r="U10006" s="1">
        <v>45040</v>
      </c>
      <c r="V10006" s="1">
        <v>45040</v>
      </c>
      <c r="AC10006" t="s">
        <v>53</v>
      </c>
      <c r="AD10006">
        <v>2969474461</v>
      </c>
      <c r="AE10006" s="1">
        <v>37104.381944444445</v>
      </c>
      <c r="AG10006" t="s">
        <v>53768</v>
      </c>
      <c r="AH10006" t="s">
        <v>51</v>
      </c>
      <c r="AJ10006" t="s">
        <v>53</v>
      </c>
      <c r="AO10006" t="s">
        <v>8142</v>
      </c>
    </row>
    <row r="10007" spans="1:43" x14ac:dyDescent="0.35">
      <c r="A10007" t="s">
        <v>53769</v>
      </c>
      <c r="B10007" t="s">
        <v>53770</v>
      </c>
      <c r="C10007" t="s">
        <v>1625</v>
      </c>
      <c r="F10007" t="s">
        <v>53771</v>
      </c>
      <c r="H10007" t="s">
        <v>53769</v>
      </c>
      <c r="J10007" t="s">
        <v>53772</v>
      </c>
      <c r="K10007" t="s">
        <v>53773</v>
      </c>
      <c r="M10007" t="s">
        <v>129</v>
      </c>
      <c r="N10007" t="s">
        <v>65</v>
      </c>
      <c r="O10007">
        <v>81003</v>
      </c>
      <c r="P10007" t="s">
        <v>50</v>
      </c>
      <c r="U10007" s="1">
        <v>45040</v>
      </c>
      <c r="V10007" s="1">
        <v>45040</v>
      </c>
      <c r="W10007" s="1">
        <v>45040.616666666669</v>
      </c>
      <c r="X10007" s="1">
        <v>45040.616666666669</v>
      </c>
      <c r="AC10007" t="s">
        <v>53</v>
      </c>
      <c r="AD10007">
        <v>2969721378</v>
      </c>
      <c r="AE10007" s="1">
        <v>42752.645833333336</v>
      </c>
      <c r="AF10007" t="s">
        <v>53774</v>
      </c>
      <c r="AG10007" t="s">
        <v>53775</v>
      </c>
      <c r="AH10007" t="s">
        <v>51</v>
      </c>
      <c r="AJ10007" t="s">
        <v>53</v>
      </c>
      <c r="AL10007" t="s">
        <v>68</v>
      </c>
      <c r="AO10007" t="s">
        <v>5443</v>
      </c>
      <c r="AP10007" s="1">
        <v>45040.704861111109</v>
      </c>
      <c r="AQ10007" s="1">
        <v>45040.628472222219</v>
      </c>
    </row>
    <row r="10008" spans="1:43" x14ac:dyDescent="0.35">
      <c r="A10008" t="s">
        <v>53776</v>
      </c>
      <c r="B10008" t="s">
        <v>53777</v>
      </c>
      <c r="C10008" t="s">
        <v>2016</v>
      </c>
      <c r="F10008" t="s">
        <v>53778</v>
      </c>
      <c r="H10008" t="s">
        <v>53776</v>
      </c>
      <c r="J10008" t="s">
        <v>53779</v>
      </c>
      <c r="K10008" t="s">
        <v>53780</v>
      </c>
      <c r="M10008" t="s">
        <v>2800</v>
      </c>
      <c r="N10008" t="s">
        <v>65</v>
      </c>
      <c r="O10008">
        <v>80602</v>
      </c>
      <c r="P10008" t="s">
        <v>50</v>
      </c>
      <c r="U10008" s="1">
        <v>45040</v>
      </c>
      <c r="V10008" s="1">
        <v>45040</v>
      </c>
      <c r="W10008" s="1">
        <v>45040.708333333336</v>
      </c>
      <c r="X10008" s="1">
        <v>45040.708333333336</v>
      </c>
      <c r="AC10008" t="s">
        <v>51</v>
      </c>
      <c r="AD10008">
        <v>2969843372</v>
      </c>
      <c r="AE10008" s="1">
        <v>43383.662499999999</v>
      </c>
      <c r="AF10008" t="s">
        <v>53781</v>
      </c>
      <c r="AG10008" t="s">
        <v>53782</v>
      </c>
      <c r="AH10008" t="s">
        <v>51</v>
      </c>
      <c r="AJ10008" t="s">
        <v>53</v>
      </c>
      <c r="AL10008" t="s">
        <v>68</v>
      </c>
      <c r="AO10008" t="s">
        <v>5443</v>
      </c>
      <c r="AP10008" s="1">
        <v>45469.67083333333</v>
      </c>
      <c r="AQ10008" s="1">
        <v>45469.675694444442</v>
      </c>
    </row>
    <row r="10009" spans="1:43" x14ac:dyDescent="0.35">
      <c r="A10009" t="s">
        <v>53783</v>
      </c>
      <c r="B10009" t="s">
        <v>53784</v>
      </c>
      <c r="C10009" t="s">
        <v>946</v>
      </c>
      <c r="H10009" t="s">
        <v>53783</v>
      </c>
      <c r="P10009" t="s">
        <v>50</v>
      </c>
      <c r="U10009" s="1">
        <v>45040</v>
      </c>
      <c r="V10009" s="1">
        <v>45040</v>
      </c>
      <c r="W10009" s="1">
        <v>45040.462500000001</v>
      </c>
      <c r="X10009" s="1">
        <v>45040.462500000001</v>
      </c>
      <c r="AC10009" t="s">
        <v>53</v>
      </c>
      <c r="AD10009">
        <v>9999999999</v>
      </c>
      <c r="AE10009" s="1">
        <v>45196</v>
      </c>
      <c r="AG10009" t="s">
        <v>53785</v>
      </c>
      <c r="AH10009" t="s">
        <v>51</v>
      </c>
      <c r="AJ10009" t="s">
        <v>53</v>
      </c>
      <c r="AL10009" t="s">
        <v>68</v>
      </c>
      <c r="AO10009" t="s">
        <v>5443</v>
      </c>
      <c r="AP10009" s="1">
        <v>45363.565972222219</v>
      </c>
      <c r="AQ10009" s="1">
        <v>45040.474305555559</v>
      </c>
    </row>
    <row r="10010" spans="1:43" x14ac:dyDescent="0.35">
      <c r="A10010" t="s">
        <v>53786</v>
      </c>
      <c r="B10010" t="s">
        <v>24561</v>
      </c>
      <c r="C10010" t="s">
        <v>309</v>
      </c>
      <c r="F10010" t="s">
        <v>1999</v>
      </c>
      <c r="H10010" t="s">
        <v>24560</v>
      </c>
      <c r="J10010" t="s">
        <v>38352</v>
      </c>
      <c r="M10010" t="s">
        <v>53787</v>
      </c>
      <c r="N10010" t="s">
        <v>398</v>
      </c>
      <c r="O10010">
        <v>88023</v>
      </c>
      <c r="P10010" t="s">
        <v>50</v>
      </c>
      <c r="U10010" s="1">
        <v>45040</v>
      </c>
      <c r="V10010" s="1">
        <v>45040</v>
      </c>
      <c r="W10010" s="1">
        <v>45040.35</v>
      </c>
      <c r="X10010" s="1">
        <v>45040.35</v>
      </c>
      <c r="AC10010" t="s">
        <v>53</v>
      </c>
      <c r="AD10010">
        <v>1000000001</v>
      </c>
      <c r="AE10010" s="1">
        <v>39973.351388888892</v>
      </c>
      <c r="AF10010" t="s">
        <v>3377</v>
      </c>
      <c r="AG10010" t="s">
        <v>53788</v>
      </c>
      <c r="AH10010" t="s">
        <v>51</v>
      </c>
      <c r="AJ10010" t="s">
        <v>53</v>
      </c>
      <c r="AL10010" t="s">
        <v>78</v>
      </c>
      <c r="AO10010" t="s">
        <v>5443</v>
      </c>
      <c r="AP10010" s="1">
        <v>45040.361805555556</v>
      </c>
    </row>
    <row r="10011" spans="1:43" x14ac:dyDescent="0.35">
      <c r="A10011" t="s">
        <v>53789</v>
      </c>
      <c r="B10011" t="s">
        <v>7246</v>
      </c>
      <c r="C10011" t="s">
        <v>258</v>
      </c>
      <c r="F10011" t="s">
        <v>47</v>
      </c>
      <c r="H10011" t="s">
        <v>53790</v>
      </c>
      <c r="J10011" t="s">
        <v>49</v>
      </c>
      <c r="P10011" t="s">
        <v>50</v>
      </c>
      <c r="U10011" s="1">
        <v>45040</v>
      </c>
      <c r="V10011" s="1">
        <v>45040</v>
      </c>
      <c r="W10011" s="1">
        <v>45041.411111111112</v>
      </c>
      <c r="X10011" s="1">
        <v>45174.603472222225</v>
      </c>
      <c r="AC10011" t="s">
        <v>53</v>
      </c>
      <c r="AD10011">
        <v>1000000000</v>
      </c>
      <c r="AE10011" s="1">
        <v>37295</v>
      </c>
      <c r="AG10011" t="s">
        <v>53791</v>
      </c>
      <c r="AH10011" t="s">
        <v>51</v>
      </c>
      <c r="AJ10011" t="s">
        <v>53</v>
      </c>
      <c r="AL10011" t="s">
        <v>78</v>
      </c>
      <c r="AO10011" t="s">
        <v>5443</v>
      </c>
      <c r="AP10011" s="1">
        <v>45363.341666666667</v>
      </c>
    </row>
    <row r="10012" spans="1:43" x14ac:dyDescent="0.35">
      <c r="A10012" t="s">
        <v>53792</v>
      </c>
      <c r="B10012" t="s">
        <v>6882</v>
      </c>
      <c r="C10012" t="s">
        <v>702</v>
      </c>
      <c r="F10012">
        <v>19702312170</v>
      </c>
      <c r="H10012" t="s">
        <v>53792</v>
      </c>
      <c r="J10012" t="s">
        <v>53793</v>
      </c>
      <c r="K10012" t="s">
        <v>53794</v>
      </c>
      <c r="M10012" t="s">
        <v>53795</v>
      </c>
      <c r="N10012" t="s">
        <v>287</v>
      </c>
      <c r="O10012">
        <v>80111</v>
      </c>
      <c r="P10012" t="s">
        <v>50</v>
      </c>
      <c r="U10012" s="1">
        <v>45040</v>
      </c>
      <c r="V10012" s="1">
        <v>45040</v>
      </c>
      <c r="W10012" s="1">
        <v>45040.557638888888</v>
      </c>
      <c r="X10012" s="1">
        <v>45040.557638888888</v>
      </c>
      <c r="AC10012" t="s">
        <v>53</v>
      </c>
      <c r="AD10012">
        <v>1000000001</v>
      </c>
      <c r="AE10012" s="1">
        <v>39973.351388888892</v>
      </c>
      <c r="AF10012" t="s">
        <v>3377</v>
      </c>
      <c r="AG10012" t="s">
        <v>53796</v>
      </c>
      <c r="AH10012" t="s">
        <v>51</v>
      </c>
      <c r="AJ10012" t="s">
        <v>53</v>
      </c>
      <c r="AL10012" t="s">
        <v>78</v>
      </c>
      <c r="AO10012" t="s">
        <v>51552</v>
      </c>
    </row>
    <row r="10013" spans="1:43" x14ac:dyDescent="0.35">
      <c r="A10013" t="s">
        <v>21847</v>
      </c>
      <c r="B10013" t="s">
        <v>21846</v>
      </c>
      <c r="C10013" t="s">
        <v>7955</v>
      </c>
      <c r="F10013">
        <v>15179328063</v>
      </c>
      <c r="H10013" t="s">
        <v>21847</v>
      </c>
      <c r="I10013" t="s">
        <v>464</v>
      </c>
      <c r="J10013" t="s">
        <v>6387</v>
      </c>
      <c r="K10013" t="s">
        <v>53797</v>
      </c>
      <c r="M10013" t="s">
        <v>51468</v>
      </c>
      <c r="N10013" t="s">
        <v>15086</v>
      </c>
      <c r="O10013">
        <v>46809</v>
      </c>
      <c r="P10013" t="s">
        <v>50</v>
      </c>
      <c r="U10013" s="1">
        <v>45040</v>
      </c>
      <c r="V10013" s="1">
        <v>45040</v>
      </c>
      <c r="AC10013" t="s">
        <v>53</v>
      </c>
      <c r="AD10013">
        <v>2969484892</v>
      </c>
      <c r="AE10013" s="1">
        <v>37756</v>
      </c>
      <c r="AG10013" t="s">
        <v>53798</v>
      </c>
      <c r="AH10013" t="s">
        <v>51</v>
      </c>
      <c r="AJ10013" t="s">
        <v>53</v>
      </c>
      <c r="AO10013" t="s">
        <v>8142</v>
      </c>
    </row>
    <row r="10014" spans="1:43" x14ac:dyDescent="0.35">
      <c r="A10014" t="s">
        <v>53799</v>
      </c>
      <c r="B10014" t="s">
        <v>53800</v>
      </c>
      <c r="C10014" t="s">
        <v>2388</v>
      </c>
      <c r="F10014" t="s">
        <v>53801</v>
      </c>
      <c r="H10014" t="s">
        <v>53799</v>
      </c>
      <c r="J10014" t="s">
        <v>53802</v>
      </c>
      <c r="K10014" t="s">
        <v>53803</v>
      </c>
      <c r="M10014" t="s">
        <v>2783</v>
      </c>
      <c r="N10014" t="s">
        <v>264</v>
      </c>
      <c r="O10014">
        <v>77042</v>
      </c>
      <c r="P10014" t="s">
        <v>50</v>
      </c>
      <c r="U10014" s="1">
        <v>45040</v>
      </c>
      <c r="V10014" s="1">
        <v>45040</v>
      </c>
      <c r="W10014" s="1">
        <v>45040.409722222219</v>
      </c>
      <c r="X10014" s="1">
        <v>45040.409722222219</v>
      </c>
      <c r="AC10014" t="s">
        <v>53</v>
      </c>
      <c r="AD10014">
        <v>2969563074</v>
      </c>
      <c r="AE10014" s="1">
        <v>40687.579861111109</v>
      </c>
      <c r="AF10014" t="s">
        <v>53804</v>
      </c>
      <c r="AG10014" t="s">
        <v>53805</v>
      </c>
      <c r="AH10014" t="s">
        <v>51</v>
      </c>
      <c r="AJ10014" t="s">
        <v>53</v>
      </c>
      <c r="AL10014" t="s">
        <v>68</v>
      </c>
      <c r="AO10014" t="s">
        <v>5443</v>
      </c>
      <c r="AP10014" s="1">
        <v>45462.414583333331</v>
      </c>
      <c r="AQ10014" s="1">
        <v>45460.554166666669</v>
      </c>
    </row>
    <row r="10015" spans="1:43" x14ac:dyDescent="0.35">
      <c r="A10015" t="s">
        <v>53806</v>
      </c>
      <c r="B10015" t="s">
        <v>9792</v>
      </c>
      <c r="C10015" t="s">
        <v>1098</v>
      </c>
      <c r="F10015" t="s">
        <v>53807</v>
      </c>
      <c r="H10015" t="s">
        <v>53806</v>
      </c>
      <c r="J10015" t="s">
        <v>53808</v>
      </c>
      <c r="K10015" t="s">
        <v>53809</v>
      </c>
      <c r="M10015" t="s">
        <v>53810</v>
      </c>
      <c r="N10015" t="s">
        <v>2409</v>
      </c>
      <c r="O10015">
        <v>85643</v>
      </c>
      <c r="P10015" t="s">
        <v>50</v>
      </c>
      <c r="U10015" s="1">
        <v>45041</v>
      </c>
      <c r="V10015" s="1">
        <v>45041</v>
      </c>
      <c r="W10015" s="1">
        <v>45041.426388888889</v>
      </c>
      <c r="X10015" s="1">
        <v>45041.426388888889</v>
      </c>
      <c r="AC10015" t="s">
        <v>51</v>
      </c>
      <c r="AD10015">
        <v>2973349265</v>
      </c>
      <c r="AE10015" s="1">
        <v>45041.427777777775</v>
      </c>
      <c r="AF10015" t="s">
        <v>53811</v>
      </c>
      <c r="AG10015" t="s">
        <v>53812</v>
      </c>
      <c r="AH10015" t="s">
        <v>51</v>
      </c>
      <c r="AJ10015" t="s">
        <v>53</v>
      </c>
      <c r="AL10015" t="s">
        <v>68</v>
      </c>
      <c r="AO10015" t="s">
        <v>5443</v>
      </c>
      <c r="AP10015" s="1">
        <v>45041.584027777775</v>
      </c>
      <c r="AQ10015" s="1">
        <v>45041.480555555558</v>
      </c>
    </row>
    <row r="10016" spans="1:43" x14ac:dyDescent="0.35">
      <c r="A10016" t="s">
        <v>53813</v>
      </c>
      <c r="B10016" t="s">
        <v>53814</v>
      </c>
      <c r="C10016" t="s">
        <v>53815</v>
      </c>
      <c r="F10016" t="s">
        <v>53816</v>
      </c>
      <c r="H10016" t="s">
        <v>53813</v>
      </c>
      <c r="J10016" t="s">
        <v>16624</v>
      </c>
      <c r="K10016" t="s">
        <v>53817</v>
      </c>
      <c r="M10016" t="s">
        <v>33461</v>
      </c>
      <c r="N10016" t="s">
        <v>28331</v>
      </c>
      <c r="O10016">
        <v>57058</v>
      </c>
      <c r="P10016" t="s">
        <v>50</v>
      </c>
      <c r="U10016" s="1">
        <v>45041</v>
      </c>
      <c r="V10016" s="1">
        <v>45041</v>
      </c>
      <c r="AC10016" t="s">
        <v>53</v>
      </c>
      <c r="AD10016">
        <v>2969506030</v>
      </c>
      <c r="AE10016" s="1">
        <v>38097.646527777775</v>
      </c>
      <c r="AG10016" t="s">
        <v>53818</v>
      </c>
      <c r="AH10016" t="s">
        <v>51</v>
      </c>
      <c r="AJ10016" t="s">
        <v>53</v>
      </c>
      <c r="AO10016" t="s">
        <v>8142</v>
      </c>
    </row>
    <row r="10017" spans="1:43" x14ac:dyDescent="0.35">
      <c r="A10017" t="s">
        <v>53819</v>
      </c>
      <c r="B10017" t="s">
        <v>20589</v>
      </c>
      <c r="C10017" t="s">
        <v>21742</v>
      </c>
      <c r="F10017" t="s">
        <v>53820</v>
      </c>
      <c r="H10017" t="s">
        <v>53821</v>
      </c>
      <c r="J10017" t="s">
        <v>53822</v>
      </c>
      <c r="K10017" t="s">
        <v>53823</v>
      </c>
      <c r="M10017" t="s">
        <v>21938</v>
      </c>
      <c r="N10017" t="s">
        <v>12376</v>
      </c>
      <c r="O10017">
        <v>73105</v>
      </c>
      <c r="P10017" t="s">
        <v>50</v>
      </c>
      <c r="U10017" s="1">
        <v>45041</v>
      </c>
      <c r="V10017" s="1">
        <v>45041</v>
      </c>
      <c r="W10017" s="1">
        <v>45041.638888888891</v>
      </c>
      <c r="X10017" s="1">
        <v>45041.638888888891</v>
      </c>
      <c r="AC10017" t="s">
        <v>53</v>
      </c>
      <c r="AD10017">
        <v>2973320753</v>
      </c>
      <c r="AE10017" s="1">
        <v>45020.380555555559</v>
      </c>
      <c r="AF10017" t="s">
        <v>53824</v>
      </c>
      <c r="AG10017" t="s">
        <v>53825</v>
      </c>
      <c r="AH10017" t="s">
        <v>51</v>
      </c>
      <c r="AJ10017" t="s">
        <v>53</v>
      </c>
      <c r="AL10017" t="s">
        <v>68</v>
      </c>
      <c r="AO10017" t="s">
        <v>5443</v>
      </c>
      <c r="AP10017" s="1">
        <v>45051.401388888888</v>
      </c>
    </row>
    <row r="10018" spans="1:43" x14ac:dyDescent="0.35">
      <c r="A10018" t="s">
        <v>53826</v>
      </c>
      <c r="B10018" t="s">
        <v>19280</v>
      </c>
      <c r="C10018" t="s">
        <v>16843</v>
      </c>
      <c r="F10018" t="s">
        <v>53827</v>
      </c>
      <c r="H10018" t="s">
        <v>53828</v>
      </c>
      <c r="J10018" t="s">
        <v>53829</v>
      </c>
      <c r="K10018" t="s">
        <v>53830</v>
      </c>
      <c r="M10018" t="s">
        <v>3376</v>
      </c>
      <c r="N10018" t="s">
        <v>65</v>
      </c>
      <c r="O10018">
        <v>80621</v>
      </c>
      <c r="P10018" t="s">
        <v>50</v>
      </c>
      <c r="U10018" s="1">
        <v>45041</v>
      </c>
      <c r="V10018" s="1">
        <v>45041</v>
      </c>
      <c r="W10018" s="1">
        <v>45041.632638888892</v>
      </c>
      <c r="X10018" s="1">
        <v>45041.632638888892</v>
      </c>
      <c r="AC10018" t="s">
        <v>53</v>
      </c>
      <c r="AD10018">
        <v>2972061881</v>
      </c>
      <c r="AE10018" s="1">
        <v>44637.106249999997</v>
      </c>
      <c r="AF10018" t="s">
        <v>53831</v>
      </c>
      <c r="AG10018" t="s">
        <v>53832</v>
      </c>
      <c r="AH10018" t="s">
        <v>51</v>
      </c>
      <c r="AJ10018" t="s">
        <v>53</v>
      </c>
      <c r="AL10018" t="s">
        <v>68</v>
      </c>
      <c r="AO10018" t="s">
        <v>5443</v>
      </c>
      <c r="AP10018" s="1">
        <v>45041.647222222222</v>
      </c>
      <c r="AQ10018" s="1">
        <v>45041.637499999997</v>
      </c>
    </row>
    <row r="10019" spans="1:43" x14ac:dyDescent="0.35">
      <c r="A10019" t="s">
        <v>53833</v>
      </c>
      <c r="B10019" t="s">
        <v>12035</v>
      </c>
      <c r="C10019" t="s">
        <v>4450</v>
      </c>
      <c r="F10019" t="s">
        <v>53834</v>
      </c>
      <c r="H10019" t="s">
        <v>53833</v>
      </c>
      <c r="J10019" t="s">
        <v>53835</v>
      </c>
      <c r="K10019" t="s">
        <v>53836</v>
      </c>
      <c r="M10019" t="s">
        <v>9579</v>
      </c>
      <c r="N10019" t="s">
        <v>65</v>
      </c>
      <c r="O10019">
        <v>80734</v>
      </c>
      <c r="P10019" t="s">
        <v>50</v>
      </c>
      <c r="U10019" s="1">
        <v>45041</v>
      </c>
      <c r="V10019" s="1">
        <v>45041</v>
      </c>
      <c r="W10019" s="1">
        <v>45041.611111111109</v>
      </c>
      <c r="X10019" s="1">
        <v>45041.611111111109</v>
      </c>
      <c r="AC10019" t="s">
        <v>53</v>
      </c>
      <c r="AD10019">
        <v>2973349465</v>
      </c>
      <c r="AE10019" s="1">
        <v>45041.611805555556</v>
      </c>
      <c r="AF10019" t="s">
        <v>53837</v>
      </c>
      <c r="AG10019" t="s">
        <v>53838</v>
      </c>
      <c r="AH10019" t="s">
        <v>51</v>
      </c>
      <c r="AJ10019" t="s">
        <v>53</v>
      </c>
      <c r="AL10019" t="s">
        <v>68</v>
      </c>
      <c r="AO10019" t="s">
        <v>5443</v>
      </c>
      <c r="AP10019" s="1">
        <v>45041.62222222222</v>
      </c>
      <c r="AQ10019" s="1">
        <v>45041.613888888889</v>
      </c>
    </row>
    <row r="10020" spans="1:43" x14ac:dyDescent="0.35">
      <c r="A10020" t="s">
        <v>53839</v>
      </c>
      <c r="B10020" t="s">
        <v>53840</v>
      </c>
      <c r="C10020" t="s">
        <v>1058</v>
      </c>
      <c r="F10020" t="s">
        <v>53841</v>
      </c>
      <c r="H10020" t="s">
        <v>53839</v>
      </c>
      <c r="J10020" t="s">
        <v>53842</v>
      </c>
      <c r="K10020" t="s">
        <v>53843</v>
      </c>
      <c r="M10020" t="s">
        <v>5551</v>
      </c>
      <c r="N10020" t="s">
        <v>65</v>
      </c>
      <c r="O10020">
        <v>80642</v>
      </c>
      <c r="P10020" t="s">
        <v>50</v>
      </c>
      <c r="U10020" s="1">
        <v>45041</v>
      </c>
      <c r="V10020" s="1">
        <v>45041</v>
      </c>
      <c r="W10020" s="1">
        <v>45041.737500000003</v>
      </c>
      <c r="X10020" s="1">
        <v>45041.737500000003</v>
      </c>
      <c r="AC10020" t="s">
        <v>53</v>
      </c>
      <c r="AD10020">
        <v>2973349612</v>
      </c>
      <c r="AE10020" s="1">
        <v>45041.736805555556</v>
      </c>
      <c r="AF10020" t="s">
        <v>53844</v>
      </c>
      <c r="AG10020" t="s">
        <v>53845</v>
      </c>
      <c r="AH10020" t="s">
        <v>51</v>
      </c>
      <c r="AJ10020" t="s">
        <v>53</v>
      </c>
      <c r="AL10020" t="s">
        <v>68</v>
      </c>
      <c r="AO10020" t="s">
        <v>5443</v>
      </c>
      <c r="AP10020" s="1">
        <v>45041.782638888886</v>
      </c>
      <c r="AQ10020" s="1">
        <v>45041.791666666664</v>
      </c>
    </row>
    <row r="10021" spans="1:43" x14ac:dyDescent="0.35">
      <c r="A10021" t="s">
        <v>53846</v>
      </c>
      <c r="B10021" t="s">
        <v>53847</v>
      </c>
      <c r="C10021" t="s">
        <v>5973</v>
      </c>
      <c r="F10021">
        <v>3257213659</v>
      </c>
      <c r="H10021" t="s">
        <v>53848</v>
      </c>
      <c r="J10021" t="s">
        <v>30289</v>
      </c>
      <c r="K10021" t="s">
        <v>53849</v>
      </c>
      <c r="M10021" t="s">
        <v>3678</v>
      </c>
      <c r="O10021">
        <v>88220</v>
      </c>
      <c r="P10021" t="s">
        <v>50</v>
      </c>
      <c r="U10021" s="1">
        <v>45041</v>
      </c>
      <c r="V10021" s="1">
        <v>45041</v>
      </c>
      <c r="AC10021" t="s">
        <v>53</v>
      </c>
      <c r="AD10021">
        <v>2969537768</v>
      </c>
      <c r="AE10021" s="1">
        <v>39794.362500000003</v>
      </c>
      <c r="AG10021" t="s">
        <v>53850</v>
      </c>
      <c r="AH10021" t="s">
        <v>51</v>
      </c>
      <c r="AJ10021" t="s">
        <v>53</v>
      </c>
      <c r="AO10021" t="s">
        <v>5443</v>
      </c>
    </row>
    <row r="10022" spans="1:43" x14ac:dyDescent="0.35">
      <c r="A10022" t="s">
        <v>53851</v>
      </c>
      <c r="B10022" t="s">
        <v>2200</v>
      </c>
      <c r="C10022" t="s">
        <v>3912</v>
      </c>
      <c r="F10022" t="s">
        <v>53852</v>
      </c>
      <c r="H10022" t="s">
        <v>53851</v>
      </c>
      <c r="J10022" t="s">
        <v>13574</v>
      </c>
      <c r="N10022" t="s">
        <v>42153</v>
      </c>
      <c r="O10022">
        <v>4503</v>
      </c>
      <c r="P10022" t="s">
        <v>19709</v>
      </c>
      <c r="U10022" s="1">
        <v>45041</v>
      </c>
      <c r="V10022" s="1">
        <v>45041</v>
      </c>
      <c r="AC10022" t="s">
        <v>53</v>
      </c>
      <c r="AD10022">
        <v>2969823183</v>
      </c>
      <c r="AE10022" s="1">
        <v>43312.453472222223</v>
      </c>
      <c r="AG10022" t="s">
        <v>53853</v>
      </c>
      <c r="AH10022" t="s">
        <v>51</v>
      </c>
      <c r="AJ10022" t="s">
        <v>53</v>
      </c>
      <c r="AO10022" t="s">
        <v>8142</v>
      </c>
    </row>
    <row r="10023" spans="1:43" x14ac:dyDescent="0.35">
      <c r="A10023" t="s">
        <v>53854</v>
      </c>
      <c r="B10023" t="s">
        <v>53855</v>
      </c>
      <c r="C10023" t="s">
        <v>53856</v>
      </c>
      <c r="F10023" t="s">
        <v>53857</v>
      </c>
      <c r="H10023" t="s">
        <v>53858</v>
      </c>
      <c r="J10023" t="s">
        <v>53859</v>
      </c>
      <c r="K10023" t="s">
        <v>53860</v>
      </c>
      <c r="M10023" t="s">
        <v>1879</v>
      </c>
      <c r="N10023" t="s">
        <v>65</v>
      </c>
      <c r="O10023">
        <v>80503</v>
      </c>
      <c r="P10023" t="s">
        <v>50</v>
      </c>
      <c r="U10023" s="1">
        <v>45041</v>
      </c>
      <c r="V10023" s="1">
        <v>45041</v>
      </c>
      <c r="W10023" s="1">
        <v>45041.56527777778</v>
      </c>
      <c r="X10023" s="1">
        <v>45041.56527777778</v>
      </c>
      <c r="AC10023" t="s">
        <v>53</v>
      </c>
      <c r="AD10023">
        <v>2973349432</v>
      </c>
      <c r="AE10023" s="1">
        <v>45041.568749999999</v>
      </c>
      <c r="AF10023" t="s">
        <v>53861</v>
      </c>
      <c r="AG10023" t="s">
        <v>53862</v>
      </c>
      <c r="AH10023" t="s">
        <v>51</v>
      </c>
      <c r="AJ10023" t="s">
        <v>53</v>
      </c>
      <c r="AL10023" t="s">
        <v>68</v>
      </c>
      <c r="AO10023" t="s">
        <v>5443</v>
      </c>
      <c r="AP10023" s="1">
        <v>45044.453472222223</v>
      </c>
      <c r="AQ10023" s="1">
        <v>45044.451388888891</v>
      </c>
    </row>
    <row r="10024" spans="1:43" x14ac:dyDescent="0.35">
      <c r="A10024" t="s">
        <v>53863</v>
      </c>
      <c r="B10024" t="s">
        <v>53864</v>
      </c>
      <c r="C10024" t="s">
        <v>383</v>
      </c>
      <c r="F10024" t="s">
        <v>53865</v>
      </c>
      <c r="H10024" t="s">
        <v>53863</v>
      </c>
      <c r="J10024" t="s">
        <v>36885</v>
      </c>
      <c r="N10024" t="s">
        <v>637</v>
      </c>
      <c r="O10024">
        <v>78660</v>
      </c>
      <c r="P10024" t="s">
        <v>50</v>
      </c>
      <c r="U10024" s="1">
        <v>45041</v>
      </c>
      <c r="V10024" s="1">
        <v>45041</v>
      </c>
      <c r="W10024" s="1">
        <v>45274.620138888888</v>
      </c>
      <c r="X10024" s="1">
        <v>45274.620138888888</v>
      </c>
      <c r="AC10024" t="s">
        <v>53</v>
      </c>
      <c r="AD10024">
        <v>2969601906</v>
      </c>
      <c r="AE10024" s="1">
        <v>41576.309027777781</v>
      </c>
      <c r="AF10024" t="s">
        <v>4641</v>
      </c>
      <c r="AG10024" t="s">
        <v>53866</v>
      </c>
      <c r="AH10024" t="s">
        <v>51</v>
      </c>
      <c r="AJ10024" t="s">
        <v>53</v>
      </c>
      <c r="AO10024" t="s">
        <v>8142</v>
      </c>
    </row>
    <row r="10025" spans="1:43" x14ac:dyDescent="0.35">
      <c r="A10025" t="s">
        <v>53867</v>
      </c>
      <c r="B10025" t="s">
        <v>15203</v>
      </c>
      <c r="C10025" t="s">
        <v>13844</v>
      </c>
      <c r="F10025" t="s">
        <v>53868</v>
      </c>
      <c r="H10025" t="s">
        <v>53867</v>
      </c>
      <c r="J10025" t="s">
        <v>53869</v>
      </c>
      <c r="K10025" t="s">
        <v>53870</v>
      </c>
      <c r="M10025" t="s">
        <v>18528</v>
      </c>
      <c r="N10025" t="s">
        <v>65</v>
      </c>
      <c r="O10025">
        <v>80451</v>
      </c>
      <c r="P10025" t="s">
        <v>50</v>
      </c>
      <c r="U10025" s="1">
        <v>45041</v>
      </c>
      <c r="V10025" s="1">
        <v>45041</v>
      </c>
      <c r="W10025" s="1">
        <v>45041.527083333334</v>
      </c>
      <c r="X10025" s="1">
        <v>45041.527083333334</v>
      </c>
      <c r="AC10025" t="s">
        <v>53</v>
      </c>
      <c r="AD10025">
        <v>2969775119</v>
      </c>
      <c r="AE10025" s="1">
        <v>43123.4375</v>
      </c>
      <c r="AF10025" t="s">
        <v>53871</v>
      </c>
      <c r="AG10025" t="s">
        <v>53872</v>
      </c>
      <c r="AH10025" t="s">
        <v>51</v>
      </c>
      <c r="AJ10025" t="s">
        <v>53</v>
      </c>
      <c r="AL10025" t="s">
        <v>68</v>
      </c>
      <c r="AO10025" t="s">
        <v>5443</v>
      </c>
      <c r="AP10025" s="1">
        <v>45041.559027777781</v>
      </c>
      <c r="AQ10025" s="1">
        <v>45041.557638888888</v>
      </c>
    </row>
    <row r="10026" spans="1:43" x14ac:dyDescent="0.35">
      <c r="A10026" t="s">
        <v>53873</v>
      </c>
      <c r="B10026" t="s">
        <v>30033</v>
      </c>
      <c r="C10026" t="s">
        <v>21742</v>
      </c>
      <c r="F10026" t="s">
        <v>53874</v>
      </c>
      <c r="H10026" t="s">
        <v>53873</v>
      </c>
      <c r="J10026" t="s">
        <v>53875</v>
      </c>
      <c r="K10026" t="s">
        <v>53876</v>
      </c>
      <c r="M10026" t="s">
        <v>3641</v>
      </c>
      <c r="N10026" t="s">
        <v>65</v>
      </c>
      <c r="O10026">
        <v>80122</v>
      </c>
      <c r="P10026" t="s">
        <v>50</v>
      </c>
      <c r="U10026" s="1">
        <v>45041</v>
      </c>
      <c r="V10026" s="1">
        <v>45041</v>
      </c>
      <c r="W10026" s="1">
        <v>45041.541666666664</v>
      </c>
      <c r="X10026" s="1">
        <v>45041.541666666664</v>
      </c>
      <c r="AC10026" t="s">
        <v>53</v>
      </c>
      <c r="AD10026">
        <v>2973349413</v>
      </c>
      <c r="AE10026" s="1">
        <v>45041.54583333333</v>
      </c>
      <c r="AF10026" t="s">
        <v>53877</v>
      </c>
      <c r="AG10026" t="s">
        <v>53878</v>
      </c>
      <c r="AH10026" t="s">
        <v>51</v>
      </c>
      <c r="AJ10026" t="s">
        <v>53</v>
      </c>
      <c r="AL10026" t="s">
        <v>68</v>
      </c>
      <c r="AO10026" t="s">
        <v>5443</v>
      </c>
      <c r="AP10026" s="1">
        <v>45443.682638888888</v>
      </c>
      <c r="AQ10026" s="1">
        <v>45443.675694444442</v>
      </c>
    </row>
    <row r="10027" spans="1:43" x14ac:dyDescent="0.35">
      <c r="A10027" t="s">
        <v>53879</v>
      </c>
      <c r="B10027" t="s">
        <v>12357</v>
      </c>
      <c r="C10027" t="s">
        <v>12268</v>
      </c>
      <c r="F10027" t="s">
        <v>53880</v>
      </c>
      <c r="H10027" t="s">
        <v>53881</v>
      </c>
      <c r="J10027" t="s">
        <v>27926</v>
      </c>
      <c r="K10027" t="s">
        <v>27932</v>
      </c>
      <c r="M10027" t="s">
        <v>27933</v>
      </c>
      <c r="N10027" t="s">
        <v>6645</v>
      </c>
      <c r="O10027">
        <v>92806</v>
      </c>
      <c r="P10027" t="s">
        <v>50</v>
      </c>
      <c r="U10027" s="1">
        <v>45041</v>
      </c>
      <c r="V10027" s="1">
        <v>45041</v>
      </c>
      <c r="AC10027" t="s">
        <v>53</v>
      </c>
      <c r="AD10027">
        <v>2969528616</v>
      </c>
      <c r="AE10027" s="1">
        <v>39384.675000000003</v>
      </c>
      <c r="AG10027" t="s">
        <v>53882</v>
      </c>
      <c r="AH10027" t="s">
        <v>51</v>
      </c>
      <c r="AJ10027" t="s">
        <v>53</v>
      </c>
      <c r="AO10027" t="s">
        <v>8142</v>
      </c>
    </row>
    <row r="10028" spans="1:43" x14ac:dyDescent="0.35">
      <c r="A10028" t="s">
        <v>53883</v>
      </c>
      <c r="B10028" t="s">
        <v>24035</v>
      </c>
      <c r="C10028" t="s">
        <v>3504</v>
      </c>
      <c r="F10028" t="s">
        <v>53884</v>
      </c>
      <c r="H10028" t="s">
        <v>53885</v>
      </c>
      <c r="J10028" t="s">
        <v>53886</v>
      </c>
      <c r="K10028" t="s">
        <v>53887</v>
      </c>
      <c r="M10028" t="s">
        <v>2800</v>
      </c>
      <c r="N10028" t="s">
        <v>65</v>
      </c>
      <c r="O10028">
        <v>80602</v>
      </c>
      <c r="P10028" t="s">
        <v>50</v>
      </c>
      <c r="U10028" s="1">
        <v>45041</v>
      </c>
      <c r="V10028" s="1">
        <v>45041</v>
      </c>
      <c r="W10028" s="1">
        <v>45041.65</v>
      </c>
      <c r="X10028" s="1">
        <v>45041.65</v>
      </c>
      <c r="AC10028" t="s">
        <v>53</v>
      </c>
      <c r="AD10028">
        <v>2969904962</v>
      </c>
      <c r="AE10028" s="1">
        <v>43693.32916666667</v>
      </c>
      <c r="AF10028" t="s">
        <v>53888</v>
      </c>
      <c r="AG10028" t="s">
        <v>53889</v>
      </c>
      <c r="AH10028" t="s">
        <v>51</v>
      </c>
      <c r="AJ10028" t="s">
        <v>53</v>
      </c>
      <c r="AL10028" t="s">
        <v>68</v>
      </c>
      <c r="AO10028" t="s">
        <v>5443</v>
      </c>
      <c r="AP10028" s="1">
        <v>45041.65347222222</v>
      </c>
      <c r="AQ10028" s="1">
        <v>45041.65625</v>
      </c>
    </row>
    <row r="10029" spans="1:43" x14ac:dyDescent="0.35">
      <c r="A10029" t="s">
        <v>53890</v>
      </c>
      <c r="B10029" t="s">
        <v>18363</v>
      </c>
      <c r="C10029" t="s">
        <v>37723</v>
      </c>
      <c r="F10029" t="s">
        <v>53891</v>
      </c>
      <c r="H10029" t="s">
        <v>53890</v>
      </c>
      <c r="J10029" t="s">
        <v>12949</v>
      </c>
      <c r="K10029" t="s">
        <v>53892</v>
      </c>
      <c r="M10029" t="s">
        <v>1912</v>
      </c>
      <c r="N10029" t="s">
        <v>65</v>
      </c>
      <c r="O10029">
        <v>80120</v>
      </c>
      <c r="P10029" t="s">
        <v>50</v>
      </c>
      <c r="U10029" s="1">
        <v>45041</v>
      </c>
      <c r="V10029" s="1">
        <v>45041</v>
      </c>
      <c r="W10029" s="1">
        <v>45041.590277777781</v>
      </c>
      <c r="X10029" s="1">
        <v>45041.590277777781</v>
      </c>
      <c r="AC10029" t="s">
        <v>53</v>
      </c>
      <c r="AD10029">
        <v>2969735272</v>
      </c>
      <c r="AE10029" s="1">
        <v>42845.40902777778</v>
      </c>
      <c r="AF10029" t="s">
        <v>6978</v>
      </c>
      <c r="AG10029" t="s">
        <v>53893</v>
      </c>
      <c r="AH10029" t="s">
        <v>51</v>
      </c>
      <c r="AJ10029" t="s">
        <v>53</v>
      </c>
      <c r="AL10029" t="s">
        <v>68</v>
      </c>
      <c r="AO10029" t="s">
        <v>5443</v>
      </c>
      <c r="AP10029" s="1">
        <v>45041.631249999999</v>
      </c>
    </row>
    <row r="10030" spans="1:43" x14ac:dyDescent="0.35">
      <c r="A10030" t="s">
        <v>53894</v>
      </c>
      <c r="B10030" t="s">
        <v>43640</v>
      </c>
      <c r="C10030" t="s">
        <v>4426</v>
      </c>
      <c r="H10030" t="s">
        <v>53895</v>
      </c>
      <c r="J10030" t="s">
        <v>1341</v>
      </c>
      <c r="P10030" t="s">
        <v>50</v>
      </c>
      <c r="U10030" s="1">
        <v>45041</v>
      </c>
      <c r="V10030" s="1">
        <v>45041</v>
      </c>
      <c r="W10030" s="1">
        <v>45041.777777777781</v>
      </c>
      <c r="X10030" s="1">
        <v>45041.777777777781</v>
      </c>
      <c r="AC10030" t="s">
        <v>53</v>
      </c>
      <c r="AD10030">
        <v>2969474049</v>
      </c>
      <c r="AE10030" s="1">
        <v>37062</v>
      </c>
      <c r="AF10030" t="s">
        <v>1342</v>
      </c>
      <c r="AG10030" t="s">
        <v>53896</v>
      </c>
      <c r="AH10030" t="s">
        <v>51</v>
      </c>
      <c r="AJ10030" t="s">
        <v>53</v>
      </c>
      <c r="AL10030" t="s">
        <v>68</v>
      </c>
      <c r="AO10030" t="s">
        <v>5443</v>
      </c>
      <c r="AP10030" s="1">
        <v>45041.754166666666</v>
      </c>
    </row>
    <row r="10031" spans="1:43" x14ac:dyDescent="0.35">
      <c r="A10031" t="s">
        <v>53897</v>
      </c>
      <c r="B10031" t="s">
        <v>53898</v>
      </c>
      <c r="C10031" t="s">
        <v>18603</v>
      </c>
      <c r="H10031" t="s">
        <v>53899</v>
      </c>
      <c r="I10031" t="s">
        <v>200</v>
      </c>
      <c r="J10031" t="s">
        <v>3469</v>
      </c>
      <c r="P10031" t="s">
        <v>50</v>
      </c>
      <c r="U10031" s="1">
        <v>45041</v>
      </c>
      <c r="V10031" s="1">
        <v>45041</v>
      </c>
      <c r="W10031" s="1">
        <v>45041.56527777778</v>
      </c>
      <c r="X10031" s="1">
        <v>45041.56527777778</v>
      </c>
      <c r="AC10031" t="s">
        <v>51</v>
      </c>
      <c r="AD10031">
        <v>2969702039</v>
      </c>
      <c r="AE10031" s="1">
        <v>42528.619444444441</v>
      </c>
      <c r="AF10031" t="s">
        <v>9789</v>
      </c>
      <c r="AG10031" t="s">
        <v>53900</v>
      </c>
      <c r="AH10031" t="s">
        <v>51</v>
      </c>
      <c r="AJ10031" t="s">
        <v>53</v>
      </c>
      <c r="AL10031" t="s">
        <v>68</v>
      </c>
      <c r="AO10031" t="s">
        <v>5443</v>
      </c>
      <c r="AP10031" s="1">
        <v>45041.605555555558</v>
      </c>
      <c r="AQ10031" s="1">
        <v>45041.415277777778</v>
      </c>
    </row>
    <row r="10032" spans="1:43" x14ac:dyDescent="0.35">
      <c r="A10032" t="s">
        <v>53901</v>
      </c>
      <c r="B10032" t="s">
        <v>53902</v>
      </c>
      <c r="C10032" t="s">
        <v>443</v>
      </c>
      <c r="F10032" t="s">
        <v>53903</v>
      </c>
      <c r="H10032" t="s">
        <v>53901</v>
      </c>
      <c r="J10032" t="s">
        <v>53904</v>
      </c>
      <c r="K10032" t="s">
        <v>53905</v>
      </c>
      <c r="M10032" t="s">
        <v>16549</v>
      </c>
      <c r="N10032" t="s">
        <v>65</v>
      </c>
      <c r="O10032">
        <v>80103</v>
      </c>
      <c r="P10032" t="s">
        <v>50</v>
      </c>
      <c r="U10032" s="1">
        <v>45041</v>
      </c>
      <c r="V10032" s="1">
        <v>45041</v>
      </c>
      <c r="W10032" s="1">
        <v>45041.423611111109</v>
      </c>
      <c r="X10032" s="1">
        <v>45041.423611111109</v>
      </c>
      <c r="AC10032" t="s">
        <v>53</v>
      </c>
      <c r="AD10032">
        <v>2969757184</v>
      </c>
      <c r="AE10032" s="1">
        <v>42991.443055555559</v>
      </c>
      <c r="AF10032" t="s">
        <v>53906</v>
      </c>
      <c r="AG10032" t="s">
        <v>53907</v>
      </c>
      <c r="AH10032" t="s">
        <v>51</v>
      </c>
      <c r="AJ10032" t="s">
        <v>53</v>
      </c>
      <c r="AL10032" t="s">
        <v>68</v>
      </c>
      <c r="AO10032" t="s">
        <v>5443</v>
      </c>
      <c r="AP10032" s="1">
        <v>45041.428472222222</v>
      </c>
      <c r="AQ10032" s="1">
        <v>45041.427777777775</v>
      </c>
    </row>
    <row r="10033" spans="1:43" x14ac:dyDescent="0.35">
      <c r="A10033" t="s">
        <v>53908</v>
      </c>
      <c r="B10033" t="s">
        <v>2673</v>
      </c>
      <c r="C10033" t="s">
        <v>803</v>
      </c>
      <c r="F10033" t="s">
        <v>53909</v>
      </c>
      <c r="H10033" t="s">
        <v>53908</v>
      </c>
      <c r="J10033" t="s">
        <v>13316</v>
      </c>
      <c r="K10033" t="s">
        <v>53910</v>
      </c>
      <c r="M10033" t="s">
        <v>753</v>
      </c>
      <c r="N10033" t="s">
        <v>798</v>
      </c>
      <c r="O10033">
        <v>79938</v>
      </c>
      <c r="P10033" t="s">
        <v>50</v>
      </c>
      <c r="U10033" s="1">
        <v>45041</v>
      </c>
      <c r="V10033" s="1">
        <v>45041</v>
      </c>
      <c r="W10033" s="1">
        <v>45041.751388888886</v>
      </c>
      <c r="X10033" s="1">
        <v>45041.751388888886</v>
      </c>
      <c r="AC10033" t="s">
        <v>51</v>
      </c>
      <c r="AD10033">
        <v>1000000001</v>
      </c>
      <c r="AE10033" s="1">
        <v>39973.351388888892</v>
      </c>
      <c r="AF10033" t="s">
        <v>3377</v>
      </c>
      <c r="AG10033" t="s">
        <v>53911</v>
      </c>
      <c r="AH10033" t="s">
        <v>51</v>
      </c>
      <c r="AJ10033" t="s">
        <v>53</v>
      </c>
      <c r="AL10033" t="s">
        <v>78</v>
      </c>
      <c r="AO10033" t="s">
        <v>5443</v>
      </c>
      <c r="AP10033" s="1">
        <v>45041.75</v>
      </c>
    </row>
    <row r="10034" spans="1:43" x14ac:dyDescent="0.35">
      <c r="A10034" t="s">
        <v>53912</v>
      </c>
      <c r="B10034" t="s">
        <v>53913</v>
      </c>
      <c r="C10034" t="s">
        <v>3071</v>
      </c>
      <c r="F10034" t="s">
        <v>53914</v>
      </c>
      <c r="H10034" t="s">
        <v>53912</v>
      </c>
      <c r="J10034" t="s">
        <v>38168</v>
      </c>
      <c r="K10034" t="s">
        <v>53915</v>
      </c>
      <c r="M10034" t="s">
        <v>137</v>
      </c>
      <c r="N10034" t="s">
        <v>65</v>
      </c>
      <c r="O10034">
        <v>80221</v>
      </c>
      <c r="P10034" t="s">
        <v>50</v>
      </c>
      <c r="U10034" s="1">
        <v>45041</v>
      </c>
      <c r="V10034" s="1">
        <v>45041</v>
      </c>
      <c r="W10034" s="1">
        <v>45041.734722222223</v>
      </c>
      <c r="X10034" s="1">
        <v>45041.734722222223</v>
      </c>
      <c r="AC10034" t="s">
        <v>53</v>
      </c>
      <c r="AD10034">
        <v>2969512828</v>
      </c>
      <c r="AE10034" s="1">
        <v>38498.572222222225</v>
      </c>
      <c r="AF10034" t="s">
        <v>3488</v>
      </c>
      <c r="AG10034" t="s">
        <v>53916</v>
      </c>
      <c r="AH10034" t="s">
        <v>51</v>
      </c>
      <c r="AJ10034" t="s">
        <v>53</v>
      </c>
      <c r="AL10034" t="s">
        <v>68</v>
      </c>
      <c r="AO10034" t="s">
        <v>5443</v>
      </c>
      <c r="AP10034" s="1">
        <v>45047.880555555559</v>
      </c>
    </row>
    <row r="10035" spans="1:43" x14ac:dyDescent="0.35">
      <c r="A10035" t="s">
        <v>53917</v>
      </c>
      <c r="B10035" t="s">
        <v>10425</v>
      </c>
      <c r="C10035" t="s">
        <v>1704</v>
      </c>
      <c r="F10035" t="s">
        <v>53918</v>
      </c>
      <c r="H10035" t="s">
        <v>53917</v>
      </c>
      <c r="J10035" t="s">
        <v>53919</v>
      </c>
      <c r="K10035" t="s">
        <v>53920</v>
      </c>
      <c r="M10035" t="s">
        <v>2800</v>
      </c>
      <c r="N10035" t="s">
        <v>65</v>
      </c>
      <c r="O10035">
        <v>80603</v>
      </c>
      <c r="P10035" t="s">
        <v>50</v>
      </c>
      <c r="U10035" s="1">
        <v>45041</v>
      </c>
      <c r="V10035" s="1">
        <v>45041</v>
      </c>
      <c r="W10035" s="1">
        <v>45041.394444444442</v>
      </c>
      <c r="X10035" s="1">
        <v>45041.394444444442</v>
      </c>
      <c r="AC10035" t="s">
        <v>53</v>
      </c>
      <c r="AD10035">
        <v>2973349229</v>
      </c>
      <c r="AE10035" s="1">
        <v>45041.393750000003</v>
      </c>
      <c r="AF10035" t="s">
        <v>53921</v>
      </c>
      <c r="AG10035" t="s">
        <v>53922</v>
      </c>
      <c r="AH10035" t="s">
        <v>51</v>
      </c>
      <c r="AJ10035" t="s">
        <v>53</v>
      </c>
      <c r="AL10035" t="s">
        <v>68</v>
      </c>
      <c r="AO10035" t="s">
        <v>5443</v>
      </c>
      <c r="AP10035" s="1">
        <v>45060.79791666667</v>
      </c>
      <c r="AQ10035" s="1">
        <v>45055.344444444447</v>
      </c>
    </row>
    <row r="10036" spans="1:43" x14ac:dyDescent="0.35">
      <c r="A10036" t="s">
        <v>53923</v>
      </c>
      <c r="B10036" t="s">
        <v>11421</v>
      </c>
      <c r="C10036" t="s">
        <v>613</v>
      </c>
      <c r="F10036" t="s">
        <v>53924</v>
      </c>
      <c r="H10036" t="s">
        <v>53923</v>
      </c>
      <c r="J10036" t="s">
        <v>53925</v>
      </c>
      <c r="K10036" t="s">
        <v>53926</v>
      </c>
      <c r="M10036" t="s">
        <v>3571</v>
      </c>
      <c r="N10036" t="s">
        <v>65</v>
      </c>
      <c r="O10036">
        <v>80022</v>
      </c>
      <c r="P10036" t="s">
        <v>50</v>
      </c>
      <c r="U10036" s="1">
        <v>45041</v>
      </c>
      <c r="V10036" s="1">
        <v>45041</v>
      </c>
      <c r="W10036" s="1">
        <v>45041.462500000001</v>
      </c>
      <c r="X10036" s="1">
        <v>45041.462500000001</v>
      </c>
      <c r="AC10036" t="s">
        <v>53</v>
      </c>
      <c r="AD10036">
        <v>2969603016</v>
      </c>
      <c r="AE10036" s="1">
        <v>41590.464583333334</v>
      </c>
      <c r="AF10036" t="s">
        <v>53927</v>
      </c>
      <c r="AG10036" t="s">
        <v>53928</v>
      </c>
      <c r="AH10036" t="s">
        <v>51</v>
      </c>
      <c r="AJ10036" t="s">
        <v>53</v>
      </c>
      <c r="AL10036" t="s">
        <v>68</v>
      </c>
      <c r="AO10036" t="s">
        <v>5443</v>
      </c>
      <c r="AP10036" s="1">
        <v>45041.486111111109</v>
      </c>
      <c r="AQ10036" s="1">
        <v>45041.484722222223</v>
      </c>
    </row>
    <row r="10037" spans="1:43" x14ac:dyDescent="0.35">
      <c r="A10037" t="s">
        <v>53929</v>
      </c>
      <c r="B10037" t="s">
        <v>53930</v>
      </c>
      <c r="C10037" t="s">
        <v>2644</v>
      </c>
      <c r="F10037" t="s">
        <v>53931</v>
      </c>
      <c r="H10037" t="s">
        <v>53929</v>
      </c>
      <c r="J10037" t="s">
        <v>2028</v>
      </c>
      <c r="N10037" t="s">
        <v>287</v>
      </c>
      <c r="O10037">
        <v>80516</v>
      </c>
      <c r="P10037" t="s">
        <v>50</v>
      </c>
      <c r="U10037" s="1">
        <v>45041</v>
      </c>
      <c r="V10037" s="1">
        <v>45041</v>
      </c>
      <c r="W10037" s="1">
        <v>45041.663888888892</v>
      </c>
      <c r="X10037" s="1">
        <v>45041.663888888892</v>
      </c>
      <c r="AC10037" t="s">
        <v>53</v>
      </c>
      <c r="AD10037">
        <v>2969532847</v>
      </c>
      <c r="AE10037" s="1">
        <v>39580.404166666667</v>
      </c>
      <c r="AG10037" t="s">
        <v>53932</v>
      </c>
      <c r="AH10037" t="s">
        <v>51</v>
      </c>
      <c r="AJ10037" t="s">
        <v>53</v>
      </c>
      <c r="AL10037" t="s">
        <v>78</v>
      </c>
      <c r="AO10037" t="s">
        <v>8142</v>
      </c>
    </row>
    <row r="10038" spans="1:43" x14ac:dyDescent="0.35">
      <c r="A10038" t="s">
        <v>53933</v>
      </c>
      <c r="B10038" t="s">
        <v>53934</v>
      </c>
      <c r="C10038" t="s">
        <v>3545</v>
      </c>
      <c r="F10038" t="s">
        <v>53935</v>
      </c>
      <c r="H10038" t="s">
        <v>53933</v>
      </c>
      <c r="J10038" t="s">
        <v>53936</v>
      </c>
      <c r="K10038" t="s">
        <v>53937</v>
      </c>
      <c r="M10038" t="s">
        <v>4342</v>
      </c>
      <c r="N10038" t="s">
        <v>2409</v>
      </c>
      <c r="O10038">
        <v>85318</v>
      </c>
      <c r="P10038" t="s">
        <v>50</v>
      </c>
      <c r="U10038" s="1">
        <v>45042</v>
      </c>
      <c r="V10038" s="1">
        <v>45042</v>
      </c>
      <c r="W10038" s="1">
        <v>45042.431944444441</v>
      </c>
      <c r="X10038" s="1">
        <v>45042.431944444441</v>
      </c>
      <c r="AC10038" t="s">
        <v>51</v>
      </c>
      <c r="AD10038">
        <v>2973350174</v>
      </c>
      <c r="AE10038" s="1">
        <v>45042.436805555553</v>
      </c>
      <c r="AF10038" t="s">
        <v>53938</v>
      </c>
      <c r="AG10038" t="s">
        <v>53939</v>
      </c>
      <c r="AH10038" t="s">
        <v>51</v>
      </c>
      <c r="AJ10038" t="s">
        <v>53</v>
      </c>
      <c r="AL10038" t="s">
        <v>68</v>
      </c>
      <c r="AO10038" t="s">
        <v>5443</v>
      </c>
      <c r="AP10038" s="1">
        <v>45042.432638888888</v>
      </c>
    </row>
    <row r="10039" spans="1:43" x14ac:dyDescent="0.35">
      <c r="A10039" t="s">
        <v>53940</v>
      </c>
      <c r="B10039" t="s">
        <v>7402</v>
      </c>
      <c r="C10039" t="s">
        <v>803</v>
      </c>
      <c r="D10039" t="s">
        <v>383</v>
      </c>
      <c r="F10039" t="s">
        <v>47</v>
      </c>
      <c r="H10039" t="s">
        <v>53941</v>
      </c>
      <c r="J10039" t="s">
        <v>49</v>
      </c>
      <c r="P10039" t="s">
        <v>50</v>
      </c>
      <c r="U10039" s="1">
        <v>45042</v>
      </c>
      <c r="V10039" s="1">
        <v>45042</v>
      </c>
      <c r="W10039" s="1">
        <v>45042.460416666669</v>
      </c>
      <c r="X10039" s="1">
        <v>45042.460416666669</v>
      </c>
      <c r="AC10039" t="s">
        <v>53</v>
      </c>
      <c r="AD10039">
        <v>1000000000</v>
      </c>
      <c r="AE10039" s="1">
        <v>37295</v>
      </c>
      <c r="AG10039" t="s">
        <v>53942</v>
      </c>
      <c r="AH10039" t="s">
        <v>51</v>
      </c>
      <c r="AJ10039" t="s">
        <v>53</v>
      </c>
      <c r="AL10039" t="s">
        <v>78</v>
      </c>
      <c r="AO10039" t="s">
        <v>5443</v>
      </c>
      <c r="AP10039" s="1">
        <v>45281.520138888889</v>
      </c>
    </row>
    <row r="10040" spans="1:43" x14ac:dyDescent="0.35">
      <c r="A10040" t="s">
        <v>53943</v>
      </c>
      <c r="B10040" t="s">
        <v>16419</v>
      </c>
      <c r="C10040" t="s">
        <v>89</v>
      </c>
      <c r="H10040" t="s">
        <v>53944</v>
      </c>
      <c r="J10040" t="s">
        <v>43315</v>
      </c>
      <c r="P10040" t="s">
        <v>50</v>
      </c>
      <c r="U10040" s="1">
        <v>45042</v>
      </c>
      <c r="V10040" s="1">
        <v>45042</v>
      </c>
      <c r="W10040" s="1">
        <v>45042.64166666667</v>
      </c>
      <c r="X10040" s="1">
        <v>45042.64166666667</v>
      </c>
      <c r="AC10040" t="s">
        <v>53</v>
      </c>
      <c r="AD10040">
        <v>2969522468</v>
      </c>
      <c r="AE10040" s="1">
        <v>39090.576388888891</v>
      </c>
      <c r="AF10040" t="s">
        <v>447</v>
      </c>
      <c r="AG10040" t="s">
        <v>53945</v>
      </c>
      <c r="AH10040" t="s">
        <v>51</v>
      </c>
      <c r="AJ10040" t="s">
        <v>53</v>
      </c>
      <c r="AL10040" t="s">
        <v>68</v>
      </c>
      <c r="AO10040" t="s">
        <v>5443</v>
      </c>
      <c r="AP10040" s="1">
        <v>45042.629861111112</v>
      </c>
    </row>
    <row r="10041" spans="1:43" x14ac:dyDescent="0.35">
      <c r="A10041" t="s">
        <v>53946</v>
      </c>
      <c r="B10041" t="s">
        <v>53947</v>
      </c>
      <c r="C10041" t="s">
        <v>7508</v>
      </c>
      <c r="F10041" t="s">
        <v>53948</v>
      </c>
      <c r="H10041" t="s">
        <v>53946</v>
      </c>
      <c r="J10041" t="s">
        <v>47595</v>
      </c>
      <c r="K10041" t="s">
        <v>53949</v>
      </c>
      <c r="M10041" t="s">
        <v>513</v>
      </c>
      <c r="N10041" t="s">
        <v>253</v>
      </c>
      <c r="O10041">
        <v>88201</v>
      </c>
      <c r="P10041" t="s">
        <v>50</v>
      </c>
      <c r="U10041" s="1">
        <v>45042</v>
      </c>
      <c r="V10041" s="1">
        <v>45042</v>
      </c>
      <c r="W10041" s="1">
        <v>45042.394444444442</v>
      </c>
      <c r="X10041" s="1">
        <v>45042.394444444442</v>
      </c>
      <c r="AC10041" t="s">
        <v>51</v>
      </c>
      <c r="AD10041">
        <v>2972366378</v>
      </c>
      <c r="AE10041" s="1">
        <v>44967.627083333333</v>
      </c>
      <c r="AF10041" t="s">
        <v>47597</v>
      </c>
      <c r="AG10041" t="s">
        <v>53950</v>
      </c>
      <c r="AH10041" t="s">
        <v>51</v>
      </c>
      <c r="AJ10041" t="s">
        <v>53</v>
      </c>
      <c r="AL10041" t="s">
        <v>68</v>
      </c>
      <c r="AO10041" t="s">
        <v>5443</v>
      </c>
      <c r="AP10041" s="1">
        <v>45042.393750000003</v>
      </c>
    </row>
    <row r="10042" spans="1:43" x14ac:dyDescent="0.35">
      <c r="A10042" t="s">
        <v>53951</v>
      </c>
      <c r="B10042" t="s">
        <v>53952</v>
      </c>
      <c r="C10042" t="s">
        <v>49226</v>
      </c>
      <c r="F10042" t="s">
        <v>53953</v>
      </c>
      <c r="H10042" t="s">
        <v>53954</v>
      </c>
      <c r="J10042" t="s">
        <v>53955</v>
      </c>
      <c r="K10042" t="s">
        <v>53956</v>
      </c>
      <c r="M10042" t="s">
        <v>873</v>
      </c>
      <c r="N10042" t="s">
        <v>65</v>
      </c>
      <c r="O10042">
        <v>80488</v>
      </c>
      <c r="P10042" t="s">
        <v>50</v>
      </c>
      <c r="U10042" s="1">
        <v>45042</v>
      </c>
      <c r="V10042" s="1">
        <v>45042</v>
      </c>
      <c r="W10042" s="1">
        <v>45042.43472222222</v>
      </c>
      <c r="X10042" s="1">
        <v>45042.43472222222</v>
      </c>
      <c r="AC10042" t="s">
        <v>53</v>
      </c>
      <c r="AD10042">
        <v>2973349402</v>
      </c>
      <c r="AE10042" s="1">
        <v>45041.531944444447</v>
      </c>
      <c r="AF10042" t="s">
        <v>53957</v>
      </c>
      <c r="AG10042" t="s">
        <v>53958</v>
      </c>
      <c r="AH10042" t="s">
        <v>51</v>
      </c>
      <c r="AJ10042" t="s">
        <v>53</v>
      </c>
      <c r="AL10042" t="s">
        <v>68</v>
      </c>
      <c r="AO10042" t="s">
        <v>5443</v>
      </c>
      <c r="AP10042" s="1">
        <v>45042.625</v>
      </c>
      <c r="AQ10042" s="1">
        <v>45042.441666666666</v>
      </c>
    </row>
    <row r="10043" spans="1:43" x14ac:dyDescent="0.35">
      <c r="A10043" t="s">
        <v>53959</v>
      </c>
      <c r="B10043" t="s">
        <v>53960</v>
      </c>
      <c r="C10043" t="s">
        <v>5456</v>
      </c>
      <c r="F10043" t="s">
        <v>53961</v>
      </c>
      <c r="H10043" t="s">
        <v>53962</v>
      </c>
      <c r="J10043" t="s">
        <v>53963</v>
      </c>
      <c r="K10043" t="s">
        <v>5992</v>
      </c>
      <c r="M10043" t="s">
        <v>1737</v>
      </c>
      <c r="N10043" t="s">
        <v>65</v>
      </c>
      <c r="O10043">
        <v>80640</v>
      </c>
      <c r="P10043" t="s">
        <v>50</v>
      </c>
      <c r="U10043" s="1">
        <v>45042</v>
      </c>
      <c r="V10043" s="1">
        <v>45042</v>
      </c>
      <c r="W10043" s="1">
        <v>45042.408333333333</v>
      </c>
      <c r="X10043" s="1">
        <v>45042.408333333333</v>
      </c>
      <c r="AC10043" t="s">
        <v>53</v>
      </c>
      <c r="AD10043">
        <v>2973350143</v>
      </c>
      <c r="AE10043" s="1">
        <v>45042.409722222219</v>
      </c>
      <c r="AF10043" t="s">
        <v>53964</v>
      </c>
      <c r="AG10043" t="s">
        <v>53965</v>
      </c>
      <c r="AH10043" t="s">
        <v>51</v>
      </c>
      <c r="AJ10043" t="s">
        <v>53</v>
      </c>
      <c r="AL10043" t="s">
        <v>68</v>
      </c>
      <c r="AO10043" t="s">
        <v>5443</v>
      </c>
      <c r="AP10043" s="1">
        <v>45063.576388888891</v>
      </c>
      <c r="AQ10043" s="1">
        <v>45063.574999999997</v>
      </c>
    </row>
    <row r="10044" spans="1:43" x14ac:dyDescent="0.35">
      <c r="A10044" t="s">
        <v>53966</v>
      </c>
      <c r="B10044" t="s">
        <v>7784</v>
      </c>
      <c r="C10044" t="s">
        <v>53967</v>
      </c>
      <c r="F10044" t="s">
        <v>53968</v>
      </c>
      <c r="H10044" t="s">
        <v>53966</v>
      </c>
      <c r="J10044" t="s">
        <v>47571</v>
      </c>
      <c r="K10044" t="s">
        <v>53969</v>
      </c>
      <c r="M10044" t="s">
        <v>753</v>
      </c>
      <c r="N10044" t="s">
        <v>798</v>
      </c>
      <c r="O10044">
        <v>79913</v>
      </c>
      <c r="P10044" t="s">
        <v>50</v>
      </c>
      <c r="U10044" s="1">
        <v>45042</v>
      </c>
      <c r="V10044" s="1">
        <v>45042</v>
      </c>
      <c r="W10044" s="1">
        <v>45042.387499999997</v>
      </c>
      <c r="X10044" s="1">
        <v>45042.387499999997</v>
      </c>
      <c r="AC10044" t="s">
        <v>53</v>
      </c>
      <c r="AD10044">
        <v>2972359429</v>
      </c>
      <c r="AE10044" s="1">
        <v>44963.656944444447</v>
      </c>
      <c r="AF10044" t="s">
        <v>47573</v>
      </c>
      <c r="AG10044" t="s">
        <v>53970</v>
      </c>
      <c r="AH10044" t="s">
        <v>51</v>
      </c>
      <c r="AJ10044" t="s">
        <v>53</v>
      </c>
      <c r="AL10044" t="s">
        <v>68</v>
      </c>
      <c r="AO10044" t="s">
        <v>5443</v>
      </c>
      <c r="AP10044" s="1">
        <v>45042.537499999999</v>
      </c>
      <c r="AQ10044" s="1">
        <v>45042.470833333333</v>
      </c>
    </row>
    <row r="10045" spans="1:43" x14ac:dyDescent="0.35">
      <c r="A10045" t="s">
        <v>53971</v>
      </c>
      <c r="B10045" t="s">
        <v>53972</v>
      </c>
      <c r="C10045" t="s">
        <v>53973</v>
      </c>
      <c r="H10045" t="s">
        <v>53971</v>
      </c>
      <c r="J10045" t="s">
        <v>11720</v>
      </c>
      <c r="K10045" t="s">
        <v>6655</v>
      </c>
      <c r="M10045" t="s">
        <v>6656</v>
      </c>
      <c r="N10045" t="s">
        <v>6657</v>
      </c>
      <c r="O10045">
        <v>68102</v>
      </c>
      <c r="P10045" t="s">
        <v>4438</v>
      </c>
      <c r="U10045" s="1">
        <v>45042</v>
      </c>
      <c r="V10045" s="1">
        <v>45042</v>
      </c>
      <c r="AC10045" t="s">
        <v>53</v>
      </c>
      <c r="AD10045">
        <v>2969472760</v>
      </c>
      <c r="AE10045" s="1">
        <v>36916.71597222222</v>
      </c>
      <c r="AG10045" t="s">
        <v>53974</v>
      </c>
      <c r="AH10045" t="s">
        <v>51</v>
      </c>
      <c r="AJ10045" t="s">
        <v>53</v>
      </c>
      <c r="AO10045" t="s">
        <v>8142</v>
      </c>
    </row>
    <row r="10046" spans="1:43" x14ac:dyDescent="0.35">
      <c r="A10046" t="s">
        <v>53975</v>
      </c>
      <c r="B10046" t="s">
        <v>9824</v>
      </c>
      <c r="C10046" t="s">
        <v>6730</v>
      </c>
      <c r="F10046" t="s">
        <v>53976</v>
      </c>
      <c r="H10046" t="s">
        <v>53975</v>
      </c>
      <c r="J10046" t="s">
        <v>50024</v>
      </c>
      <c r="K10046" t="s">
        <v>53977</v>
      </c>
      <c r="M10046" t="s">
        <v>4422</v>
      </c>
      <c r="N10046" t="s">
        <v>65</v>
      </c>
      <c r="O10046">
        <v>80807</v>
      </c>
      <c r="P10046" t="s">
        <v>50</v>
      </c>
      <c r="U10046" s="1">
        <v>45042</v>
      </c>
      <c r="V10046" s="1">
        <v>45042</v>
      </c>
      <c r="W10046" s="1">
        <v>45042.509722222225</v>
      </c>
      <c r="X10046" s="1">
        <v>45042.509722222225</v>
      </c>
      <c r="AC10046" t="s">
        <v>53</v>
      </c>
      <c r="AD10046">
        <v>2970082207</v>
      </c>
      <c r="AE10046" s="1">
        <v>44393.501388888886</v>
      </c>
      <c r="AF10046" t="s">
        <v>50029</v>
      </c>
      <c r="AG10046" t="s">
        <v>53978</v>
      </c>
      <c r="AH10046" t="s">
        <v>51</v>
      </c>
      <c r="AJ10046" t="s">
        <v>53</v>
      </c>
      <c r="AL10046" t="s">
        <v>68</v>
      </c>
      <c r="AO10046" t="s">
        <v>5443</v>
      </c>
      <c r="AP10046" s="1">
        <v>45042.661805555559</v>
      </c>
      <c r="AQ10046" s="1">
        <v>45042.515277777777</v>
      </c>
    </row>
    <row r="10047" spans="1:43" x14ac:dyDescent="0.35">
      <c r="A10047" t="s">
        <v>53979</v>
      </c>
      <c r="B10047" t="s">
        <v>21251</v>
      </c>
      <c r="C10047" t="s">
        <v>3466</v>
      </c>
      <c r="F10047" t="s">
        <v>53980</v>
      </c>
      <c r="H10047" t="s">
        <v>53979</v>
      </c>
      <c r="J10047" t="s">
        <v>6387</v>
      </c>
      <c r="N10047" t="s">
        <v>17464</v>
      </c>
      <c r="O10047">
        <v>30518</v>
      </c>
      <c r="P10047" t="s">
        <v>50</v>
      </c>
      <c r="U10047" s="1">
        <v>45042</v>
      </c>
      <c r="V10047" s="1">
        <v>45042</v>
      </c>
      <c r="AC10047" t="s">
        <v>53</v>
      </c>
      <c r="AD10047">
        <v>2969484892</v>
      </c>
      <c r="AE10047" s="1">
        <v>37756</v>
      </c>
      <c r="AG10047" t="s">
        <v>53981</v>
      </c>
      <c r="AH10047" t="s">
        <v>51</v>
      </c>
      <c r="AJ10047" t="s">
        <v>53</v>
      </c>
      <c r="AO10047" t="s">
        <v>8142</v>
      </c>
    </row>
    <row r="10048" spans="1:43" x14ac:dyDescent="0.35">
      <c r="A10048" t="s">
        <v>53982</v>
      </c>
      <c r="B10048" t="s">
        <v>53983</v>
      </c>
      <c r="C10048" t="s">
        <v>1169</v>
      </c>
      <c r="F10048" t="s">
        <v>53984</v>
      </c>
      <c r="H10048" t="s">
        <v>53982</v>
      </c>
      <c r="I10048" t="s">
        <v>464</v>
      </c>
      <c r="J10048" t="s">
        <v>6387</v>
      </c>
      <c r="K10048" t="s">
        <v>53985</v>
      </c>
      <c r="M10048" t="s">
        <v>53986</v>
      </c>
      <c r="N10048" t="s">
        <v>2409</v>
      </c>
      <c r="O10048">
        <v>86403</v>
      </c>
      <c r="P10048" t="s">
        <v>50</v>
      </c>
      <c r="U10048" s="1">
        <v>45042</v>
      </c>
      <c r="V10048" s="1">
        <v>45042</v>
      </c>
      <c r="AC10048" t="s">
        <v>53</v>
      </c>
      <c r="AD10048">
        <v>2969484892</v>
      </c>
      <c r="AE10048" s="1">
        <v>37756</v>
      </c>
      <c r="AG10048" t="s">
        <v>53987</v>
      </c>
      <c r="AH10048" t="s">
        <v>51</v>
      </c>
      <c r="AJ10048" t="s">
        <v>53</v>
      </c>
      <c r="AO10048" t="s">
        <v>8142</v>
      </c>
    </row>
    <row r="10049" spans="1:43" x14ac:dyDescent="0.35">
      <c r="A10049" t="s">
        <v>53988</v>
      </c>
      <c r="B10049" t="s">
        <v>53989</v>
      </c>
      <c r="C10049" t="s">
        <v>53990</v>
      </c>
      <c r="F10049" t="s">
        <v>53991</v>
      </c>
      <c r="H10049" t="s">
        <v>53988</v>
      </c>
      <c r="J10049" t="s">
        <v>53992</v>
      </c>
      <c r="K10049" t="s">
        <v>53993</v>
      </c>
      <c r="M10049" t="s">
        <v>159</v>
      </c>
      <c r="N10049" t="s">
        <v>65</v>
      </c>
      <c r="O10049">
        <v>80909</v>
      </c>
      <c r="P10049" t="s">
        <v>50</v>
      </c>
      <c r="U10049" s="1">
        <v>45042</v>
      </c>
      <c r="V10049" s="1">
        <v>45042</v>
      </c>
      <c r="W10049" s="1">
        <v>45043.477777777778</v>
      </c>
      <c r="X10049" s="1">
        <v>45043.477777777778</v>
      </c>
      <c r="AC10049" t="s">
        <v>53</v>
      </c>
      <c r="AD10049">
        <v>2972408463</v>
      </c>
      <c r="AE10049" s="1">
        <v>44977.395833333336</v>
      </c>
      <c r="AF10049" t="s">
        <v>53994</v>
      </c>
      <c r="AG10049" t="s">
        <v>53995</v>
      </c>
      <c r="AH10049" t="s">
        <v>51</v>
      </c>
      <c r="AJ10049" t="s">
        <v>53</v>
      </c>
      <c r="AL10049" t="s">
        <v>68</v>
      </c>
      <c r="AO10049" t="s">
        <v>5443</v>
      </c>
      <c r="AP10049" s="1">
        <v>45042.707638888889</v>
      </c>
    </row>
    <row r="10050" spans="1:43" x14ac:dyDescent="0.35">
      <c r="A10050" t="s">
        <v>53996</v>
      </c>
      <c r="B10050" t="s">
        <v>53997</v>
      </c>
      <c r="C10050" t="s">
        <v>39618</v>
      </c>
      <c r="F10050" t="s">
        <v>53998</v>
      </c>
      <c r="H10050" t="s">
        <v>53999</v>
      </c>
      <c r="J10050" t="s">
        <v>54000</v>
      </c>
      <c r="K10050" t="s">
        <v>54001</v>
      </c>
      <c r="M10050" t="s">
        <v>7946</v>
      </c>
      <c r="N10050" t="s">
        <v>253</v>
      </c>
      <c r="O10050">
        <v>88310</v>
      </c>
      <c r="P10050" t="s">
        <v>50</v>
      </c>
      <c r="U10050" s="1">
        <v>45042</v>
      </c>
      <c r="V10050" s="1">
        <v>45042</v>
      </c>
      <c r="W10050" s="1">
        <v>45042.484027777777</v>
      </c>
      <c r="X10050" s="1">
        <v>45042.484027777777</v>
      </c>
      <c r="AC10050" t="s">
        <v>53</v>
      </c>
      <c r="AD10050">
        <v>2973350263</v>
      </c>
      <c r="AE10050" s="1">
        <v>45042.48333333333</v>
      </c>
      <c r="AF10050" t="s">
        <v>54002</v>
      </c>
      <c r="AG10050" t="s">
        <v>54003</v>
      </c>
      <c r="AH10050" t="s">
        <v>51</v>
      </c>
      <c r="AJ10050" t="s">
        <v>53</v>
      </c>
      <c r="AL10050" t="s">
        <v>68</v>
      </c>
      <c r="AO10050" t="s">
        <v>5443</v>
      </c>
      <c r="AP10050" s="1">
        <v>45042.720138888886</v>
      </c>
      <c r="AQ10050" s="1">
        <v>45042.59652777778</v>
      </c>
    </row>
    <row r="10051" spans="1:43" x14ac:dyDescent="0.35">
      <c r="A10051" t="s">
        <v>54004</v>
      </c>
      <c r="B10051" t="s">
        <v>54005</v>
      </c>
      <c r="C10051" t="s">
        <v>54006</v>
      </c>
      <c r="F10051" t="s">
        <v>54007</v>
      </c>
      <c r="H10051" t="s">
        <v>46330</v>
      </c>
      <c r="J10051" t="s">
        <v>54008</v>
      </c>
      <c r="K10051" t="s">
        <v>54009</v>
      </c>
      <c r="M10051" t="s">
        <v>525</v>
      </c>
      <c r="N10051" t="s">
        <v>65</v>
      </c>
      <c r="O10051">
        <v>80010</v>
      </c>
      <c r="P10051" t="s">
        <v>50</v>
      </c>
      <c r="U10051" s="1">
        <v>45042</v>
      </c>
      <c r="V10051" s="1">
        <v>45042</v>
      </c>
      <c r="W10051" s="1">
        <v>45042.652777777781</v>
      </c>
      <c r="X10051" s="1">
        <v>45042.652777777781</v>
      </c>
      <c r="AC10051" t="s">
        <v>53</v>
      </c>
      <c r="AD10051">
        <v>2973350436</v>
      </c>
      <c r="AE10051" s="1">
        <v>45042.652777777781</v>
      </c>
      <c r="AF10051" t="s">
        <v>54010</v>
      </c>
      <c r="AG10051" t="s">
        <v>54011</v>
      </c>
      <c r="AH10051" t="s">
        <v>51</v>
      </c>
      <c r="AJ10051" t="s">
        <v>53</v>
      </c>
      <c r="AL10051" t="s">
        <v>68</v>
      </c>
      <c r="AO10051" t="s">
        <v>5443</v>
      </c>
      <c r="AP10051" s="1">
        <v>45042.654166666667</v>
      </c>
    </row>
    <row r="10052" spans="1:43" x14ac:dyDescent="0.35">
      <c r="A10052" t="s">
        <v>54012</v>
      </c>
      <c r="B10052" t="s">
        <v>54013</v>
      </c>
      <c r="C10052" t="s">
        <v>54014</v>
      </c>
      <c r="F10052" t="s">
        <v>54015</v>
      </c>
      <c r="H10052" t="s">
        <v>54012</v>
      </c>
      <c r="J10052" t="s">
        <v>17432</v>
      </c>
      <c r="N10052" t="s">
        <v>13537</v>
      </c>
      <c r="O10052">
        <v>58104</v>
      </c>
      <c r="P10052" t="s">
        <v>50</v>
      </c>
      <c r="U10052" s="1">
        <v>45042</v>
      </c>
      <c r="V10052" s="1">
        <v>45042</v>
      </c>
      <c r="W10052" s="1">
        <v>45042.456944444442</v>
      </c>
      <c r="X10052" s="1">
        <v>45042.456944444442</v>
      </c>
      <c r="AC10052" t="s">
        <v>53</v>
      </c>
      <c r="AD10052">
        <v>2969583376</v>
      </c>
      <c r="AE10052" s="1">
        <v>41254.679861111108</v>
      </c>
      <c r="AG10052" t="s">
        <v>54016</v>
      </c>
      <c r="AH10052" t="s">
        <v>51</v>
      </c>
      <c r="AJ10052" t="s">
        <v>53</v>
      </c>
      <c r="AL10052" t="s">
        <v>78</v>
      </c>
      <c r="AO10052" t="s">
        <v>8142</v>
      </c>
    </row>
    <row r="10053" spans="1:43" x14ac:dyDescent="0.35">
      <c r="A10053" t="s">
        <v>54017</v>
      </c>
      <c r="B10053" t="s">
        <v>54018</v>
      </c>
      <c r="C10053" t="s">
        <v>116</v>
      </c>
      <c r="F10053" t="s">
        <v>54019</v>
      </c>
      <c r="H10053" t="s">
        <v>54017</v>
      </c>
      <c r="J10053" t="s">
        <v>54020</v>
      </c>
      <c r="K10053" t="s">
        <v>54021</v>
      </c>
      <c r="M10053" t="s">
        <v>129</v>
      </c>
      <c r="N10053" t="s">
        <v>213</v>
      </c>
      <c r="O10053" t="s">
        <v>54022</v>
      </c>
      <c r="P10053" t="s">
        <v>50</v>
      </c>
      <c r="U10053" s="1">
        <v>45042</v>
      </c>
      <c r="V10053" s="1">
        <v>45042</v>
      </c>
      <c r="W10053" s="1">
        <v>45042.534722222219</v>
      </c>
      <c r="X10053" s="1">
        <v>45042.534722222219</v>
      </c>
      <c r="AC10053" t="s">
        <v>53</v>
      </c>
      <c r="AD10053">
        <v>2973350350</v>
      </c>
      <c r="AE10053" s="1">
        <v>45042.557638888888</v>
      </c>
      <c r="AF10053" t="s">
        <v>54023</v>
      </c>
      <c r="AG10053" t="s">
        <v>54024</v>
      </c>
      <c r="AH10053" t="s">
        <v>51</v>
      </c>
      <c r="AJ10053" t="s">
        <v>53</v>
      </c>
      <c r="AL10053" t="s">
        <v>68</v>
      </c>
      <c r="AO10053" t="s">
        <v>5443</v>
      </c>
      <c r="AP10053" s="1">
        <v>45369.595138888886</v>
      </c>
    </row>
    <row r="10054" spans="1:43" x14ac:dyDescent="0.35">
      <c r="A10054" t="s">
        <v>54025</v>
      </c>
      <c r="B10054" t="s">
        <v>54026</v>
      </c>
      <c r="C10054" t="s">
        <v>3071</v>
      </c>
      <c r="F10054" t="s">
        <v>54027</v>
      </c>
      <c r="H10054" t="s">
        <v>54025</v>
      </c>
      <c r="J10054" t="s">
        <v>54028</v>
      </c>
      <c r="K10054" t="s">
        <v>54029</v>
      </c>
      <c r="M10054" t="s">
        <v>54030</v>
      </c>
      <c r="N10054" t="s">
        <v>253</v>
      </c>
      <c r="O10054">
        <v>88049</v>
      </c>
      <c r="P10054" t="s">
        <v>50</v>
      </c>
      <c r="U10054" s="1">
        <v>45042</v>
      </c>
      <c r="V10054" s="1">
        <v>45042</v>
      </c>
      <c r="W10054" s="1">
        <v>45042.740277777775</v>
      </c>
      <c r="X10054" s="1">
        <v>45042.740277777775</v>
      </c>
      <c r="AC10054" t="s">
        <v>53</v>
      </c>
      <c r="AD10054">
        <v>2973350560</v>
      </c>
      <c r="AE10054" s="1">
        <v>45042.740277777775</v>
      </c>
      <c r="AF10054" t="s">
        <v>54031</v>
      </c>
      <c r="AG10054" t="s">
        <v>54032</v>
      </c>
      <c r="AH10054" t="s">
        <v>51</v>
      </c>
      <c r="AJ10054" t="s">
        <v>53</v>
      </c>
      <c r="AL10054" t="s">
        <v>68</v>
      </c>
      <c r="AO10054" t="s">
        <v>5443</v>
      </c>
      <c r="AP10054" s="1">
        <v>45043.477083333331</v>
      </c>
      <c r="AQ10054" s="1">
        <v>45043.459722222222</v>
      </c>
    </row>
    <row r="10055" spans="1:43" x14ac:dyDescent="0.35">
      <c r="A10055" t="s">
        <v>54033</v>
      </c>
      <c r="B10055" t="s">
        <v>54034</v>
      </c>
      <c r="C10055" t="s">
        <v>54035</v>
      </c>
      <c r="F10055" t="s">
        <v>54036</v>
      </c>
      <c r="H10055" t="s">
        <v>49550</v>
      </c>
      <c r="J10055" t="s">
        <v>54037</v>
      </c>
      <c r="K10055" t="s">
        <v>54038</v>
      </c>
      <c r="M10055" t="s">
        <v>29390</v>
      </c>
      <c r="N10055" t="s">
        <v>65</v>
      </c>
      <c r="O10055">
        <v>80535</v>
      </c>
      <c r="P10055" t="s">
        <v>50</v>
      </c>
      <c r="U10055" s="1">
        <v>45042</v>
      </c>
      <c r="V10055" s="1">
        <v>45042</v>
      </c>
      <c r="W10055" s="1">
        <v>45042.402777777781</v>
      </c>
      <c r="X10055" s="1">
        <v>45357.495138888888</v>
      </c>
      <c r="AC10055" t="s">
        <v>53</v>
      </c>
      <c r="AD10055">
        <v>2969534815</v>
      </c>
      <c r="AE10055" s="1">
        <v>39661.65</v>
      </c>
      <c r="AF10055" t="s">
        <v>5760</v>
      </c>
      <c r="AG10055" t="s">
        <v>54039</v>
      </c>
      <c r="AH10055" t="s">
        <v>51</v>
      </c>
      <c r="AJ10055" t="s">
        <v>53</v>
      </c>
      <c r="AL10055" t="s">
        <v>68</v>
      </c>
      <c r="AO10055" t="s">
        <v>5443</v>
      </c>
      <c r="AP10055" s="1">
        <v>45468.340277777781</v>
      </c>
      <c r="AQ10055" s="1">
        <v>45079.44027777778</v>
      </c>
    </row>
    <row r="10056" spans="1:43" x14ac:dyDescent="0.35">
      <c r="A10056" t="s">
        <v>54040</v>
      </c>
      <c r="B10056" t="s">
        <v>24881</v>
      </c>
      <c r="C10056" t="s">
        <v>54041</v>
      </c>
      <c r="F10056" t="s">
        <v>54042</v>
      </c>
      <c r="H10056" t="s">
        <v>54040</v>
      </c>
      <c r="J10056" t="s">
        <v>54043</v>
      </c>
      <c r="K10056" t="s">
        <v>54044</v>
      </c>
      <c r="M10056" t="s">
        <v>29989</v>
      </c>
      <c r="N10056" t="s">
        <v>798</v>
      </c>
      <c r="O10056">
        <v>79835</v>
      </c>
      <c r="P10056" t="s">
        <v>50</v>
      </c>
      <c r="U10056" s="1">
        <v>45042</v>
      </c>
      <c r="V10056" s="1">
        <v>45042</v>
      </c>
      <c r="W10056" s="1">
        <v>45042.727777777778</v>
      </c>
      <c r="X10056" s="1">
        <v>45042.727777777778</v>
      </c>
      <c r="AC10056" t="s">
        <v>51</v>
      </c>
      <c r="AD10056">
        <v>2973303217</v>
      </c>
      <c r="AE10056" s="1">
        <v>44999.811111111114</v>
      </c>
      <c r="AF10056" t="s">
        <v>54045</v>
      </c>
      <c r="AG10056" t="s">
        <v>54046</v>
      </c>
      <c r="AH10056" t="s">
        <v>51</v>
      </c>
      <c r="AJ10056" t="s">
        <v>53</v>
      </c>
      <c r="AL10056" t="s">
        <v>68</v>
      </c>
      <c r="AO10056" t="s">
        <v>5443</v>
      </c>
      <c r="AP10056" s="1">
        <v>45042.734027777777</v>
      </c>
      <c r="AQ10056" s="1">
        <v>45042.731944444444</v>
      </c>
    </row>
    <row r="10057" spans="1:43" x14ac:dyDescent="0.35">
      <c r="A10057" t="s">
        <v>54047</v>
      </c>
      <c r="B10057" t="s">
        <v>54048</v>
      </c>
      <c r="C10057" t="s">
        <v>3567</v>
      </c>
      <c r="H10057" t="s">
        <v>54049</v>
      </c>
      <c r="J10057" t="s">
        <v>11261</v>
      </c>
      <c r="P10057" t="s">
        <v>50</v>
      </c>
      <c r="U10057" s="1">
        <v>45042</v>
      </c>
      <c r="V10057" s="1">
        <v>45042</v>
      </c>
      <c r="AC10057" t="s">
        <v>53</v>
      </c>
      <c r="AD10057">
        <v>1000000000</v>
      </c>
      <c r="AE10057" s="1">
        <v>37295</v>
      </c>
      <c r="AG10057" t="s">
        <v>54050</v>
      </c>
      <c r="AH10057" t="s">
        <v>51</v>
      </c>
      <c r="AJ10057" t="s">
        <v>53</v>
      </c>
      <c r="AO10057" t="s">
        <v>5443</v>
      </c>
    </row>
    <row r="10058" spans="1:43" x14ac:dyDescent="0.35">
      <c r="A10058" t="s">
        <v>54051</v>
      </c>
      <c r="B10058" t="s">
        <v>7246</v>
      </c>
      <c r="C10058" t="s">
        <v>54052</v>
      </c>
      <c r="F10058" t="s">
        <v>54053</v>
      </c>
      <c r="H10058" t="s">
        <v>28103</v>
      </c>
      <c r="J10058" t="s">
        <v>28105</v>
      </c>
      <c r="K10058" t="s">
        <v>54054</v>
      </c>
      <c r="M10058" t="s">
        <v>525</v>
      </c>
      <c r="N10058" t="s">
        <v>65</v>
      </c>
      <c r="O10058">
        <v>80018</v>
      </c>
      <c r="P10058" t="s">
        <v>50</v>
      </c>
      <c r="U10058" s="1">
        <v>45042</v>
      </c>
      <c r="V10058" s="1">
        <v>45042</v>
      </c>
      <c r="W10058" s="1">
        <v>45042.455555555556</v>
      </c>
      <c r="X10058" s="1">
        <v>45042.455555555556</v>
      </c>
      <c r="AC10058" t="s">
        <v>53</v>
      </c>
      <c r="AD10058">
        <v>2972043136</v>
      </c>
      <c r="AE10058" s="1">
        <v>44536.469444444447</v>
      </c>
      <c r="AF10058" t="s">
        <v>28106</v>
      </c>
      <c r="AG10058" t="s">
        <v>54055</v>
      </c>
      <c r="AH10058" t="s">
        <v>51</v>
      </c>
      <c r="AJ10058" t="s">
        <v>53</v>
      </c>
      <c r="AL10058" t="s">
        <v>68</v>
      </c>
      <c r="AO10058" t="s">
        <v>5443</v>
      </c>
      <c r="AP10058" s="1">
        <v>45042.488194444442</v>
      </c>
      <c r="AQ10058" s="1">
        <v>45042.488194444442</v>
      </c>
    </row>
    <row r="10059" spans="1:43" x14ac:dyDescent="0.35">
      <c r="A10059" t="s">
        <v>54056</v>
      </c>
      <c r="B10059" t="s">
        <v>54057</v>
      </c>
      <c r="C10059" t="s">
        <v>8700</v>
      </c>
      <c r="D10059" t="s">
        <v>46</v>
      </c>
      <c r="F10059" t="s">
        <v>47</v>
      </c>
      <c r="H10059" t="s">
        <v>54058</v>
      </c>
      <c r="J10059" t="s">
        <v>49</v>
      </c>
      <c r="P10059" t="s">
        <v>50</v>
      </c>
      <c r="U10059" s="1">
        <v>45042</v>
      </c>
      <c r="V10059" s="1">
        <v>45042</v>
      </c>
      <c r="W10059" s="1">
        <v>45042.707638888889</v>
      </c>
      <c r="X10059" s="1">
        <v>45042.707638888889</v>
      </c>
      <c r="AC10059" t="s">
        <v>53</v>
      </c>
      <c r="AD10059">
        <v>1000000000</v>
      </c>
      <c r="AE10059" s="1">
        <v>37295</v>
      </c>
      <c r="AG10059" t="s">
        <v>54059</v>
      </c>
      <c r="AH10059" t="s">
        <v>51</v>
      </c>
      <c r="AJ10059" t="s">
        <v>53</v>
      </c>
      <c r="AL10059" t="s">
        <v>78</v>
      </c>
      <c r="AO10059" t="s">
        <v>5443</v>
      </c>
      <c r="AP10059" s="1">
        <v>45042.654861111114</v>
      </c>
    </row>
    <row r="10060" spans="1:43" x14ac:dyDescent="0.35">
      <c r="A10060" t="s">
        <v>54060</v>
      </c>
      <c r="B10060" t="s">
        <v>15080</v>
      </c>
      <c r="C10060" t="s">
        <v>443</v>
      </c>
      <c r="F10060" t="s">
        <v>47</v>
      </c>
      <c r="H10060" t="s">
        <v>54061</v>
      </c>
      <c r="J10060" t="s">
        <v>85</v>
      </c>
      <c r="P10060" t="s">
        <v>50</v>
      </c>
      <c r="U10060" s="1">
        <v>45042</v>
      </c>
      <c r="V10060" s="1">
        <v>45042</v>
      </c>
      <c r="W10060" s="1">
        <v>45042.454861111109</v>
      </c>
      <c r="X10060" s="1">
        <v>45042.454861111109</v>
      </c>
      <c r="AC10060" t="s">
        <v>53</v>
      </c>
      <c r="AD10060">
        <v>1000000000</v>
      </c>
      <c r="AE10060" s="1">
        <v>37295</v>
      </c>
      <c r="AG10060" t="s">
        <v>54062</v>
      </c>
      <c r="AH10060" t="s">
        <v>51</v>
      </c>
      <c r="AJ10060" t="s">
        <v>53</v>
      </c>
      <c r="AL10060" t="s">
        <v>78</v>
      </c>
      <c r="AO10060" t="s">
        <v>5443</v>
      </c>
      <c r="AP10060" s="1">
        <v>45432.890277777777</v>
      </c>
    </row>
    <row r="10061" spans="1:43" x14ac:dyDescent="0.35">
      <c r="A10061" t="s">
        <v>53512</v>
      </c>
      <c r="B10061" t="s">
        <v>1613</v>
      </c>
      <c r="C10061" t="s">
        <v>16439</v>
      </c>
      <c r="F10061">
        <v>15756404959</v>
      </c>
      <c r="H10061" t="s">
        <v>54063</v>
      </c>
      <c r="J10061" t="s">
        <v>54064</v>
      </c>
      <c r="K10061" t="s">
        <v>54065</v>
      </c>
      <c r="L10061">
        <v>545</v>
      </c>
      <c r="M10061" t="s">
        <v>31495</v>
      </c>
      <c r="N10061" t="s">
        <v>398</v>
      </c>
      <c r="O10061">
        <v>87937</v>
      </c>
      <c r="P10061" t="s">
        <v>50</v>
      </c>
      <c r="U10061" s="1">
        <v>45042</v>
      </c>
      <c r="V10061" s="1">
        <v>45042</v>
      </c>
      <c r="W10061" s="1">
        <v>45042.952777777777</v>
      </c>
      <c r="X10061" s="1">
        <v>45042.952777777777</v>
      </c>
      <c r="AC10061" t="s">
        <v>53</v>
      </c>
      <c r="AD10061">
        <v>1000000001</v>
      </c>
      <c r="AE10061" s="1">
        <v>39973.351388888892</v>
      </c>
      <c r="AF10061" t="s">
        <v>3377</v>
      </c>
      <c r="AG10061" t="s">
        <v>54066</v>
      </c>
      <c r="AH10061" t="s">
        <v>51</v>
      </c>
      <c r="AJ10061" t="s">
        <v>53</v>
      </c>
      <c r="AL10061" t="s">
        <v>78</v>
      </c>
      <c r="AO10061" t="s">
        <v>5443</v>
      </c>
      <c r="AP10061" s="1">
        <v>45449.619444444441</v>
      </c>
    </row>
    <row r="10062" spans="1:43" x14ac:dyDescent="0.35">
      <c r="A10062" t="s">
        <v>54067</v>
      </c>
      <c r="B10062" t="s">
        <v>1440</v>
      </c>
      <c r="C10062" t="s">
        <v>1210</v>
      </c>
      <c r="F10062" t="s">
        <v>54068</v>
      </c>
      <c r="H10062" t="s">
        <v>54069</v>
      </c>
      <c r="I10062" t="s">
        <v>179</v>
      </c>
      <c r="J10062" t="s">
        <v>11261</v>
      </c>
      <c r="P10062" t="s">
        <v>50</v>
      </c>
      <c r="U10062" s="1">
        <v>45042</v>
      </c>
      <c r="V10062" s="1">
        <v>45042</v>
      </c>
      <c r="W10062" s="1">
        <v>45042.369444444441</v>
      </c>
      <c r="X10062" s="1">
        <v>45042.369444444441</v>
      </c>
      <c r="AC10062" t="s">
        <v>53</v>
      </c>
      <c r="AD10062">
        <v>1000000001</v>
      </c>
      <c r="AE10062" s="1">
        <v>39973.351388888892</v>
      </c>
      <c r="AF10062" t="s">
        <v>3377</v>
      </c>
      <c r="AG10062" t="s">
        <v>54070</v>
      </c>
      <c r="AH10062" t="s">
        <v>51</v>
      </c>
      <c r="AJ10062" t="s">
        <v>53</v>
      </c>
      <c r="AL10062" t="s">
        <v>78</v>
      </c>
      <c r="AO10062" t="s">
        <v>5443</v>
      </c>
      <c r="AP10062" s="1">
        <v>45209.540277777778</v>
      </c>
    </row>
    <row r="10063" spans="1:43" x14ac:dyDescent="0.35">
      <c r="A10063" t="s">
        <v>54071</v>
      </c>
      <c r="B10063" t="s">
        <v>54072</v>
      </c>
      <c r="C10063" t="s">
        <v>54073</v>
      </c>
      <c r="F10063" t="s">
        <v>54074</v>
      </c>
      <c r="H10063" t="s">
        <v>54071</v>
      </c>
      <c r="J10063" t="s">
        <v>8217</v>
      </c>
      <c r="N10063" t="s">
        <v>287</v>
      </c>
      <c r="O10063">
        <v>80234</v>
      </c>
      <c r="P10063" t="s">
        <v>50</v>
      </c>
      <c r="U10063" s="1">
        <v>45042</v>
      </c>
      <c r="V10063" s="1">
        <v>45042</v>
      </c>
      <c r="W10063" s="1">
        <v>45042.424305555556</v>
      </c>
      <c r="X10063" s="1">
        <v>45042.424305555556</v>
      </c>
      <c r="AC10063" t="s">
        <v>53</v>
      </c>
      <c r="AD10063">
        <v>2969479278</v>
      </c>
      <c r="AE10063" s="1">
        <v>37389</v>
      </c>
      <c r="AG10063" t="s">
        <v>54075</v>
      </c>
      <c r="AH10063" t="s">
        <v>51</v>
      </c>
      <c r="AJ10063" t="s">
        <v>53</v>
      </c>
      <c r="AL10063" t="s">
        <v>78</v>
      </c>
      <c r="AO10063" t="s">
        <v>8142</v>
      </c>
    </row>
    <row r="10064" spans="1:43" x14ac:dyDescent="0.35">
      <c r="A10064" t="s">
        <v>54076</v>
      </c>
      <c r="B10064" t="s">
        <v>54077</v>
      </c>
      <c r="C10064" t="s">
        <v>20154</v>
      </c>
      <c r="F10064" t="s">
        <v>54078</v>
      </c>
      <c r="H10064" t="s">
        <v>54079</v>
      </c>
      <c r="J10064" t="s">
        <v>54080</v>
      </c>
      <c r="K10064" t="s">
        <v>54081</v>
      </c>
      <c r="M10064" t="s">
        <v>753</v>
      </c>
      <c r="N10064" t="s">
        <v>798</v>
      </c>
      <c r="O10064">
        <v>79928</v>
      </c>
      <c r="P10064" t="s">
        <v>50</v>
      </c>
      <c r="U10064" s="1">
        <v>45042</v>
      </c>
      <c r="V10064" s="1">
        <v>45042</v>
      </c>
      <c r="W10064" s="1">
        <v>45042.541666666664</v>
      </c>
      <c r="X10064" s="1">
        <v>45042.541666666664</v>
      </c>
      <c r="AC10064" t="s">
        <v>51</v>
      </c>
      <c r="AD10064">
        <v>2973350341</v>
      </c>
      <c r="AE10064" s="1">
        <v>45042.544444444444</v>
      </c>
      <c r="AF10064" t="s">
        <v>54082</v>
      </c>
      <c r="AG10064" t="s">
        <v>54083</v>
      </c>
      <c r="AH10064" t="s">
        <v>51</v>
      </c>
      <c r="AJ10064" t="s">
        <v>53</v>
      </c>
      <c r="AL10064" t="s">
        <v>68</v>
      </c>
      <c r="AO10064" t="s">
        <v>5443</v>
      </c>
      <c r="AP10064" s="1">
        <v>45042.558333333334</v>
      </c>
      <c r="AQ10064" s="1">
        <v>45042.561111111114</v>
      </c>
    </row>
    <row r="10065" spans="1:43" x14ac:dyDescent="0.35">
      <c r="A10065" t="s">
        <v>54084</v>
      </c>
      <c r="B10065" t="s">
        <v>1757</v>
      </c>
      <c r="C10065" t="s">
        <v>5850</v>
      </c>
      <c r="F10065" t="s">
        <v>54085</v>
      </c>
      <c r="H10065" t="s">
        <v>54084</v>
      </c>
      <c r="J10065" t="s">
        <v>54086</v>
      </c>
      <c r="K10065" t="s">
        <v>54087</v>
      </c>
      <c r="M10065" t="s">
        <v>3376</v>
      </c>
      <c r="N10065" t="s">
        <v>65</v>
      </c>
      <c r="O10065">
        <v>80621</v>
      </c>
      <c r="P10065" t="s">
        <v>50</v>
      </c>
      <c r="U10065" s="1">
        <v>45042</v>
      </c>
      <c r="V10065" s="1">
        <v>45042</v>
      </c>
      <c r="W10065" s="1">
        <v>45042.378472222219</v>
      </c>
      <c r="X10065" s="1">
        <v>45042.378472222219</v>
      </c>
      <c r="AC10065" t="s">
        <v>53</v>
      </c>
      <c r="AD10065">
        <v>2973350068</v>
      </c>
      <c r="AE10065" s="1">
        <v>45042.37777777778</v>
      </c>
      <c r="AF10065" t="s">
        <v>54088</v>
      </c>
      <c r="AG10065" t="s">
        <v>54089</v>
      </c>
      <c r="AH10065" t="s">
        <v>51</v>
      </c>
      <c r="AJ10065" t="s">
        <v>53</v>
      </c>
      <c r="AL10065" t="s">
        <v>68</v>
      </c>
      <c r="AO10065" t="s">
        <v>5443</v>
      </c>
      <c r="AP10065" s="1">
        <v>45042.427777777775</v>
      </c>
      <c r="AQ10065" s="1">
        <v>45042.384722222225</v>
      </c>
    </row>
    <row r="10066" spans="1:43" x14ac:dyDescent="0.35">
      <c r="A10066" t="s">
        <v>54090</v>
      </c>
      <c r="B10066" t="s">
        <v>12348</v>
      </c>
      <c r="C10066" t="s">
        <v>1471</v>
      </c>
      <c r="F10066" t="s">
        <v>54091</v>
      </c>
      <c r="H10066" t="s">
        <v>54092</v>
      </c>
      <c r="J10066" t="s">
        <v>54093</v>
      </c>
      <c r="K10066" t="s">
        <v>54094</v>
      </c>
      <c r="M10066" t="s">
        <v>26177</v>
      </c>
      <c r="N10066" t="s">
        <v>65</v>
      </c>
      <c r="O10066">
        <v>80442</v>
      </c>
      <c r="P10066" t="s">
        <v>50</v>
      </c>
      <c r="U10066" s="1">
        <v>45042</v>
      </c>
      <c r="V10066" s="1">
        <v>45042</v>
      </c>
      <c r="W10066" s="1">
        <v>45042.665277777778</v>
      </c>
      <c r="X10066" s="1">
        <v>45042.665277777778</v>
      </c>
      <c r="AC10066" t="s">
        <v>53</v>
      </c>
      <c r="AD10066">
        <v>2969760726</v>
      </c>
      <c r="AE10066" s="1">
        <v>43021.635416666664</v>
      </c>
      <c r="AF10066" t="s">
        <v>54095</v>
      </c>
      <c r="AG10066" t="s">
        <v>54096</v>
      </c>
      <c r="AH10066" t="s">
        <v>51</v>
      </c>
      <c r="AJ10066" t="s">
        <v>53</v>
      </c>
      <c r="AL10066" t="s">
        <v>68</v>
      </c>
      <c r="AO10066" t="s">
        <v>5443</v>
      </c>
      <c r="AP10066" s="1">
        <v>45042.681944444441</v>
      </c>
      <c r="AQ10066" s="1">
        <v>45042.681250000001</v>
      </c>
    </row>
    <row r="10067" spans="1:43" x14ac:dyDescent="0.35">
      <c r="A10067" t="s">
        <v>54097</v>
      </c>
      <c r="B10067" t="s">
        <v>12366</v>
      </c>
      <c r="C10067" t="s">
        <v>205</v>
      </c>
      <c r="F10067" t="s">
        <v>54098</v>
      </c>
      <c r="H10067" t="s">
        <v>54097</v>
      </c>
      <c r="J10067" t="s">
        <v>54099</v>
      </c>
      <c r="K10067" t="s">
        <v>54100</v>
      </c>
      <c r="M10067" t="s">
        <v>8271</v>
      </c>
      <c r="N10067" t="s">
        <v>65</v>
      </c>
      <c r="O10067">
        <v>80107</v>
      </c>
      <c r="P10067" t="s">
        <v>50</v>
      </c>
      <c r="U10067" s="1">
        <v>45042</v>
      </c>
      <c r="V10067" s="1">
        <v>45042</v>
      </c>
      <c r="W10067" s="1">
        <v>45042.430555555555</v>
      </c>
      <c r="X10067" s="1">
        <v>45042.430555555555</v>
      </c>
      <c r="AC10067" t="s">
        <v>53</v>
      </c>
      <c r="AD10067">
        <v>2973350178</v>
      </c>
      <c r="AE10067" s="1">
        <v>45042.438888888886</v>
      </c>
      <c r="AF10067" t="s">
        <v>54101</v>
      </c>
      <c r="AG10067" t="s">
        <v>54102</v>
      </c>
      <c r="AH10067" t="s">
        <v>51</v>
      </c>
      <c r="AJ10067" t="s">
        <v>53</v>
      </c>
      <c r="AL10067" t="s">
        <v>68</v>
      </c>
      <c r="AO10067" t="s">
        <v>5443</v>
      </c>
      <c r="AP10067" s="1">
        <v>45288.699305555558</v>
      </c>
      <c r="AQ10067" s="1">
        <v>45042.443749999999</v>
      </c>
    </row>
    <row r="10068" spans="1:43" x14ac:dyDescent="0.35">
      <c r="A10068" t="s">
        <v>54103</v>
      </c>
      <c r="B10068" t="s">
        <v>54104</v>
      </c>
      <c r="C10068" t="s">
        <v>2615</v>
      </c>
      <c r="F10068">
        <v>3077524757</v>
      </c>
      <c r="H10068" t="s">
        <v>54105</v>
      </c>
      <c r="J10068" t="s">
        <v>7142</v>
      </c>
      <c r="K10068" t="s">
        <v>7296</v>
      </c>
      <c r="M10068" t="s">
        <v>7297</v>
      </c>
      <c r="N10068" t="s">
        <v>264</v>
      </c>
      <c r="O10068" t="s">
        <v>7298</v>
      </c>
      <c r="P10068" t="s">
        <v>50</v>
      </c>
      <c r="U10068" s="1">
        <v>45043</v>
      </c>
      <c r="V10068" s="1">
        <v>45043</v>
      </c>
      <c r="W10068" s="1">
        <v>45043.724999999999</v>
      </c>
      <c r="X10068" s="1">
        <v>45043.724999999999</v>
      </c>
      <c r="AC10068" t="s">
        <v>53</v>
      </c>
      <c r="AD10068">
        <v>2969584761</v>
      </c>
      <c r="AE10068" s="1">
        <v>41288.714583333334</v>
      </c>
      <c r="AF10068" t="s">
        <v>7145</v>
      </c>
      <c r="AG10068" t="s">
        <v>54106</v>
      </c>
      <c r="AH10068" t="s">
        <v>51</v>
      </c>
      <c r="AJ10068" t="s">
        <v>53</v>
      </c>
      <c r="AL10068" t="s">
        <v>68</v>
      </c>
      <c r="AO10068" t="s">
        <v>5443</v>
      </c>
      <c r="AP10068" s="1">
        <v>45100.671527777777</v>
      </c>
    </row>
    <row r="10069" spans="1:43" x14ac:dyDescent="0.35">
      <c r="A10069" t="s">
        <v>54107</v>
      </c>
      <c r="B10069" t="s">
        <v>54108</v>
      </c>
      <c r="C10069" t="s">
        <v>308</v>
      </c>
      <c r="F10069" t="s">
        <v>54109</v>
      </c>
      <c r="H10069" t="s">
        <v>54110</v>
      </c>
      <c r="I10069" t="s">
        <v>1368</v>
      </c>
      <c r="J10069" t="s">
        <v>14987</v>
      </c>
      <c r="K10069" t="s">
        <v>54111</v>
      </c>
      <c r="L10069" t="s">
        <v>54112</v>
      </c>
      <c r="M10069" t="s">
        <v>14989</v>
      </c>
      <c r="N10069" t="s">
        <v>8111</v>
      </c>
      <c r="O10069">
        <v>61665</v>
      </c>
      <c r="P10069" t="s">
        <v>12926</v>
      </c>
      <c r="U10069" s="1">
        <v>45043</v>
      </c>
      <c r="V10069" s="1">
        <v>45043</v>
      </c>
      <c r="W10069" s="1">
        <v>45043.626388888886</v>
      </c>
      <c r="X10069" s="1">
        <v>45043.626388888886</v>
      </c>
      <c r="AC10069" t="s">
        <v>53</v>
      </c>
      <c r="AD10069">
        <v>2969471864</v>
      </c>
      <c r="AE10069" s="1">
        <v>36914</v>
      </c>
      <c r="AG10069" t="s">
        <v>54113</v>
      </c>
      <c r="AH10069" t="s">
        <v>51</v>
      </c>
      <c r="AJ10069" t="s">
        <v>53</v>
      </c>
      <c r="AL10069" t="s">
        <v>78</v>
      </c>
      <c r="AO10069" t="s">
        <v>5443</v>
      </c>
      <c r="AP10069" s="1">
        <v>45044.181944444441</v>
      </c>
      <c r="AQ10069" s="1">
        <v>45031.853472222225</v>
      </c>
    </row>
    <row r="10070" spans="1:43" x14ac:dyDescent="0.35">
      <c r="A10070" t="s">
        <v>54114</v>
      </c>
      <c r="B10070" t="s">
        <v>903</v>
      </c>
      <c r="C10070" t="s">
        <v>16674</v>
      </c>
      <c r="F10070" t="s">
        <v>54115</v>
      </c>
      <c r="H10070" t="s">
        <v>54114</v>
      </c>
      <c r="J10070" t="s">
        <v>51720</v>
      </c>
      <c r="K10070" t="s">
        <v>54116</v>
      </c>
      <c r="M10070" t="s">
        <v>753</v>
      </c>
      <c r="N10070" t="s">
        <v>798</v>
      </c>
      <c r="O10070">
        <v>79904</v>
      </c>
      <c r="P10070" t="s">
        <v>50</v>
      </c>
      <c r="U10070" s="1">
        <v>45043</v>
      </c>
      <c r="V10070" s="1">
        <v>45043</v>
      </c>
      <c r="W10070" s="1">
        <v>45043.676388888889</v>
      </c>
      <c r="X10070" s="1">
        <v>45043.676388888889</v>
      </c>
      <c r="AC10070" t="s">
        <v>51</v>
      </c>
      <c r="AD10070">
        <v>2969545691</v>
      </c>
      <c r="AE10070" s="1">
        <v>40101.513194444444</v>
      </c>
      <c r="AF10070" t="s">
        <v>10101</v>
      </c>
      <c r="AG10070" t="s">
        <v>54117</v>
      </c>
      <c r="AH10070" t="s">
        <v>51</v>
      </c>
      <c r="AJ10070" t="s">
        <v>53</v>
      </c>
      <c r="AL10070" t="s">
        <v>78</v>
      </c>
      <c r="AO10070" t="s">
        <v>5443</v>
      </c>
      <c r="AP10070" s="1">
        <v>45467.538194444445</v>
      </c>
      <c r="AQ10070" s="1">
        <v>45043.682638888888</v>
      </c>
    </row>
    <row r="10071" spans="1:43" x14ac:dyDescent="0.35">
      <c r="A10071" t="s">
        <v>54118</v>
      </c>
      <c r="B10071" t="s">
        <v>10425</v>
      </c>
      <c r="C10071" t="s">
        <v>303</v>
      </c>
      <c r="F10071">
        <v>16185707555</v>
      </c>
      <c r="H10071" t="s">
        <v>54118</v>
      </c>
      <c r="J10071" t="s">
        <v>51720</v>
      </c>
      <c r="N10071" t="s">
        <v>14739</v>
      </c>
      <c r="O10071">
        <v>62298</v>
      </c>
      <c r="P10071" t="s">
        <v>50</v>
      </c>
      <c r="U10071" s="1">
        <v>45043</v>
      </c>
      <c r="V10071" s="1">
        <v>45043</v>
      </c>
      <c r="AC10071" t="s">
        <v>53</v>
      </c>
      <c r="AD10071">
        <v>2969545691</v>
      </c>
      <c r="AE10071" s="1">
        <v>40101.513194444444</v>
      </c>
      <c r="AG10071" t="s">
        <v>54119</v>
      </c>
      <c r="AH10071" t="s">
        <v>51</v>
      </c>
      <c r="AJ10071" t="s">
        <v>53</v>
      </c>
      <c r="AO10071" t="s">
        <v>8142</v>
      </c>
    </row>
    <row r="10072" spans="1:43" x14ac:dyDescent="0.35">
      <c r="A10072" t="s">
        <v>54120</v>
      </c>
      <c r="B10072" t="s">
        <v>15600</v>
      </c>
      <c r="C10072" t="s">
        <v>24265</v>
      </c>
      <c r="F10072" t="s">
        <v>51752</v>
      </c>
      <c r="H10072" t="s">
        <v>54120</v>
      </c>
      <c r="J10072" t="s">
        <v>51753</v>
      </c>
      <c r="K10072" t="s">
        <v>51754</v>
      </c>
      <c r="M10072" t="s">
        <v>753</v>
      </c>
      <c r="N10072" t="s">
        <v>798</v>
      </c>
      <c r="O10072">
        <v>79936</v>
      </c>
      <c r="P10072" t="s">
        <v>50</v>
      </c>
      <c r="U10072" s="1">
        <v>45043</v>
      </c>
      <c r="V10072" s="1">
        <v>45043</v>
      </c>
      <c r="W10072" s="1">
        <v>45043.504166666666</v>
      </c>
      <c r="X10072" s="1">
        <v>45043.504166666666</v>
      </c>
      <c r="AC10072" t="s">
        <v>51</v>
      </c>
      <c r="AD10072">
        <v>2969737956</v>
      </c>
      <c r="AE10072" s="1">
        <v>42864.513888888891</v>
      </c>
      <c r="AF10072" t="s">
        <v>51755</v>
      </c>
      <c r="AG10072" t="s">
        <v>54121</v>
      </c>
      <c r="AH10072" t="s">
        <v>51</v>
      </c>
      <c r="AJ10072" t="s">
        <v>53</v>
      </c>
      <c r="AL10072" t="s">
        <v>68</v>
      </c>
      <c r="AO10072" t="s">
        <v>5443</v>
      </c>
      <c r="AP10072" s="1">
        <v>45421.48333333333</v>
      </c>
    </row>
    <row r="10073" spans="1:43" x14ac:dyDescent="0.35">
      <c r="A10073" t="s">
        <v>54122</v>
      </c>
      <c r="B10073" t="s">
        <v>53952</v>
      </c>
      <c r="C10073" t="s">
        <v>530</v>
      </c>
      <c r="F10073" t="s">
        <v>54123</v>
      </c>
      <c r="H10073" t="s">
        <v>54122</v>
      </c>
      <c r="J10073" t="s">
        <v>53955</v>
      </c>
      <c r="P10073" t="s">
        <v>50</v>
      </c>
      <c r="U10073" s="1">
        <v>45043</v>
      </c>
      <c r="V10073" s="1">
        <v>45043</v>
      </c>
      <c r="W10073" s="1">
        <v>45043.208333333336</v>
      </c>
      <c r="X10073" s="1">
        <v>45043.208333333336</v>
      </c>
      <c r="AC10073" t="s">
        <v>53</v>
      </c>
      <c r="AD10073">
        <v>2973349402</v>
      </c>
      <c r="AE10073" s="1">
        <v>45041.531944444447</v>
      </c>
      <c r="AF10073" t="s">
        <v>53957</v>
      </c>
      <c r="AG10073" t="s">
        <v>54124</v>
      </c>
      <c r="AH10073" t="s">
        <v>51</v>
      </c>
      <c r="AJ10073" t="s">
        <v>53</v>
      </c>
      <c r="AL10073" t="s">
        <v>68</v>
      </c>
      <c r="AO10073" t="s">
        <v>5443</v>
      </c>
      <c r="AP10073" s="1">
        <v>45084.324999999997</v>
      </c>
    </row>
    <row r="10074" spans="1:43" x14ac:dyDescent="0.35">
      <c r="A10074" t="s">
        <v>36065</v>
      </c>
      <c r="B10074" t="s">
        <v>1703</v>
      </c>
      <c r="C10074" t="s">
        <v>13343</v>
      </c>
      <c r="F10074" t="s">
        <v>54125</v>
      </c>
      <c r="H10074" t="s">
        <v>36065</v>
      </c>
      <c r="J10074" t="s">
        <v>36066</v>
      </c>
      <c r="K10074" t="s">
        <v>54126</v>
      </c>
      <c r="M10074" t="s">
        <v>4430</v>
      </c>
      <c r="N10074" t="s">
        <v>65</v>
      </c>
      <c r="O10074">
        <v>80624</v>
      </c>
      <c r="P10074" t="s">
        <v>50</v>
      </c>
      <c r="U10074" s="1">
        <v>45043</v>
      </c>
      <c r="V10074" s="1">
        <v>45043</v>
      </c>
      <c r="W10074" s="1">
        <v>45043.82916666667</v>
      </c>
      <c r="X10074" s="1">
        <v>45043.82916666667</v>
      </c>
      <c r="AC10074" t="s">
        <v>51</v>
      </c>
      <c r="AD10074">
        <v>2969736722</v>
      </c>
      <c r="AE10074" s="1">
        <v>42856.407638888886</v>
      </c>
      <c r="AF10074" t="s">
        <v>36070</v>
      </c>
      <c r="AG10074" t="s">
        <v>54127</v>
      </c>
      <c r="AH10074" t="s">
        <v>51</v>
      </c>
      <c r="AJ10074" t="s">
        <v>53</v>
      </c>
      <c r="AL10074" t="s">
        <v>68</v>
      </c>
      <c r="AO10074" t="s">
        <v>5443</v>
      </c>
      <c r="AP10074" s="1">
        <v>45226.28125</v>
      </c>
      <c r="AQ10074" s="1">
        <v>45124.640277777777</v>
      </c>
    </row>
    <row r="10075" spans="1:43" x14ac:dyDescent="0.35">
      <c r="A10075" t="s">
        <v>54128</v>
      </c>
      <c r="B10075" t="s">
        <v>54129</v>
      </c>
      <c r="C10075" t="s">
        <v>728</v>
      </c>
      <c r="F10075" t="s">
        <v>54130</v>
      </c>
      <c r="H10075" t="s">
        <v>54128</v>
      </c>
      <c r="J10075" t="s">
        <v>11720</v>
      </c>
      <c r="K10075" t="s">
        <v>31574</v>
      </c>
      <c r="M10075" t="s">
        <v>54131</v>
      </c>
      <c r="N10075" t="s">
        <v>4438</v>
      </c>
      <c r="O10075">
        <v>90670</v>
      </c>
      <c r="P10075" t="s">
        <v>50</v>
      </c>
      <c r="U10075" s="1">
        <v>45043</v>
      </c>
      <c r="V10075" s="1">
        <v>45043</v>
      </c>
      <c r="AC10075" t="s">
        <v>53</v>
      </c>
      <c r="AD10075">
        <v>2969472760</v>
      </c>
      <c r="AE10075" s="1">
        <v>36916.71597222222</v>
      </c>
      <c r="AG10075" t="s">
        <v>54132</v>
      </c>
      <c r="AH10075" t="s">
        <v>51</v>
      </c>
      <c r="AJ10075" t="s">
        <v>53</v>
      </c>
      <c r="AO10075" t="s">
        <v>8142</v>
      </c>
    </row>
    <row r="10076" spans="1:43" x14ac:dyDescent="0.35">
      <c r="A10076" t="s">
        <v>54133</v>
      </c>
      <c r="B10076" t="s">
        <v>54134</v>
      </c>
      <c r="C10076" t="s">
        <v>54135</v>
      </c>
      <c r="F10076" t="s">
        <v>54136</v>
      </c>
      <c r="H10076" t="s">
        <v>54133</v>
      </c>
      <c r="J10076" t="s">
        <v>54137</v>
      </c>
      <c r="K10076" t="s">
        <v>54138</v>
      </c>
      <c r="M10076" t="s">
        <v>54139</v>
      </c>
      <c r="N10076" t="s">
        <v>253</v>
      </c>
      <c r="O10076">
        <v>87935</v>
      </c>
      <c r="P10076" t="s">
        <v>50</v>
      </c>
      <c r="U10076" s="1">
        <v>45043</v>
      </c>
      <c r="V10076" s="1">
        <v>45043</v>
      </c>
      <c r="W10076" s="1">
        <v>45043.466666666667</v>
      </c>
      <c r="X10076" s="1">
        <v>45043.466666666667</v>
      </c>
      <c r="AC10076" t="s">
        <v>53</v>
      </c>
      <c r="AD10076">
        <v>2973351044</v>
      </c>
      <c r="AE10076" s="1">
        <v>45043.468055555553</v>
      </c>
      <c r="AF10076" t="s">
        <v>54140</v>
      </c>
      <c r="AG10076" t="s">
        <v>54141</v>
      </c>
      <c r="AH10076" t="s">
        <v>51</v>
      </c>
      <c r="AJ10076" t="s">
        <v>53</v>
      </c>
      <c r="AL10076" t="s">
        <v>68</v>
      </c>
      <c r="AO10076" t="s">
        <v>5443</v>
      </c>
      <c r="AP10076" s="1">
        <v>45043.474305555559</v>
      </c>
      <c r="AQ10076" s="1">
        <v>45043.472222222219</v>
      </c>
    </row>
    <row r="10077" spans="1:43" x14ac:dyDescent="0.35">
      <c r="A10077" t="s">
        <v>54142</v>
      </c>
      <c r="B10077" t="s">
        <v>54143</v>
      </c>
      <c r="C10077" t="s">
        <v>2073</v>
      </c>
      <c r="F10077" t="s">
        <v>54144</v>
      </c>
      <c r="H10077" t="s">
        <v>54142</v>
      </c>
      <c r="J10077" t="s">
        <v>54145</v>
      </c>
      <c r="K10077" t="s">
        <v>54146</v>
      </c>
      <c r="M10077" t="s">
        <v>154</v>
      </c>
      <c r="N10077" t="s">
        <v>65</v>
      </c>
      <c r="O10077">
        <v>80634</v>
      </c>
      <c r="P10077" t="s">
        <v>50</v>
      </c>
      <c r="U10077" s="1">
        <v>45043</v>
      </c>
      <c r="V10077" s="1">
        <v>45043</v>
      </c>
      <c r="W10077" s="1">
        <v>45091.615277777775</v>
      </c>
      <c r="X10077" s="1">
        <v>45091.615277777775</v>
      </c>
      <c r="AC10077" t="s">
        <v>51</v>
      </c>
      <c r="AD10077">
        <v>2973507943</v>
      </c>
      <c r="AE10077" s="1">
        <v>45091.612500000003</v>
      </c>
      <c r="AG10077" t="s">
        <v>54147</v>
      </c>
      <c r="AH10077" t="s">
        <v>51</v>
      </c>
      <c r="AJ10077" t="s">
        <v>53</v>
      </c>
      <c r="AL10077" t="s">
        <v>68</v>
      </c>
      <c r="AO10077" t="s">
        <v>5443</v>
      </c>
      <c r="AP10077" s="1">
        <v>45043.518750000003</v>
      </c>
    </row>
    <row r="10078" spans="1:43" x14ac:dyDescent="0.35">
      <c r="A10078" t="s">
        <v>54148</v>
      </c>
      <c r="B10078" t="s">
        <v>54149</v>
      </c>
      <c r="C10078" t="s">
        <v>43617</v>
      </c>
      <c r="F10078" t="s">
        <v>54150</v>
      </c>
      <c r="H10078" t="s">
        <v>54148</v>
      </c>
      <c r="J10078" t="s">
        <v>6387</v>
      </c>
      <c r="K10078" t="s">
        <v>54151</v>
      </c>
      <c r="M10078" t="s">
        <v>36346</v>
      </c>
      <c r="N10078" t="s">
        <v>2409</v>
      </c>
      <c r="O10078">
        <v>85326</v>
      </c>
      <c r="P10078" t="s">
        <v>50</v>
      </c>
      <c r="U10078" s="1">
        <v>45043</v>
      </c>
      <c r="V10078" s="1">
        <v>45043</v>
      </c>
      <c r="AC10078" t="s">
        <v>53</v>
      </c>
      <c r="AD10078">
        <v>2969484892</v>
      </c>
      <c r="AE10078" s="1">
        <v>37756</v>
      </c>
      <c r="AG10078" t="s">
        <v>54152</v>
      </c>
      <c r="AH10078" t="s">
        <v>51</v>
      </c>
      <c r="AJ10078" t="s">
        <v>53</v>
      </c>
      <c r="AO10078" t="s">
        <v>8142</v>
      </c>
    </row>
    <row r="10079" spans="1:43" x14ac:dyDescent="0.35">
      <c r="A10079" t="s">
        <v>54153</v>
      </c>
      <c r="B10079" t="s">
        <v>54154</v>
      </c>
      <c r="C10079" t="s">
        <v>1037</v>
      </c>
      <c r="F10079" t="s">
        <v>54155</v>
      </c>
      <c r="H10079" t="s">
        <v>54153</v>
      </c>
      <c r="J10079" t="s">
        <v>54156</v>
      </c>
      <c r="K10079" t="s">
        <v>54157</v>
      </c>
      <c r="M10079" t="s">
        <v>19469</v>
      </c>
      <c r="N10079" t="s">
        <v>65</v>
      </c>
      <c r="O10079">
        <v>80424</v>
      </c>
      <c r="P10079" t="s">
        <v>50</v>
      </c>
      <c r="U10079" s="1">
        <v>45043</v>
      </c>
      <c r="V10079" s="1">
        <v>45043</v>
      </c>
      <c r="W10079" s="1">
        <v>45043.45</v>
      </c>
      <c r="X10079" s="1">
        <v>45043.45</v>
      </c>
      <c r="AC10079" t="s">
        <v>53</v>
      </c>
      <c r="AD10079">
        <v>2973351022</v>
      </c>
      <c r="AE10079" s="1">
        <v>45043.449305555558</v>
      </c>
      <c r="AF10079" t="s">
        <v>54158</v>
      </c>
      <c r="AG10079" t="s">
        <v>54159</v>
      </c>
      <c r="AH10079" t="s">
        <v>51</v>
      </c>
      <c r="AJ10079" t="s">
        <v>53</v>
      </c>
      <c r="AL10079" t="s">
        <v>68</v>
      </c>
      <c r="AO10079" t="s">
        <v>5443</v>
      </c>
      <c r="AP10079" s="1">
        <v>45218.611805555556</v>
      </c>
      <c r="AQ10079" s="1">
        <v>45043.536111111112</v>
      </c>
    </row>
    <row r="10080" spans="1:43" x14ac:dyDescent="0.35">
      <c r="A10080" t="s">
        <v>54160</v>
      </c>
      <c r="B10080" t="s">
        <v>54161</v>
      </c>
      <c r="C10080" t="s">
        <v>54162</v>
      </c>
      <c r="F10080" t="s">
        <v>54163</v>
      </c>
      <c r="H10080" t="s">
        <v>54160</v>
      </c>
      <c r="J10080" t="s">
        <v>54164</v>
      </c>
      <c r="K10080" t="s">
        <v>54165</v>
      </c>
      <c r="M10080" t="s">
        <v>3751</v>
      </c>
      <c r="N10080" t="s">
        <v>65</v>
      </c>
      <c r="O10080">
        <v>80305</v>
      </c>
      <c r="P10080" t="s">
        <v>50</v>
      </c>
      <c r="U10080" s="1">
        <v>45043</v>
      </c>
      <c r="V10080" s="1">
        <v>45043</v>
      </c>
      <c r="W10080" s="1">
        <v>45043.722222222219</v>
      </c>
      <c r="X10080" s="1">
        <v>45043.722222222219</v>
      </c>
      <c r="AC10080" t="s">
        <v>53</v>
      </c>
      <c r="AD10080">
        <v>2973351369</v>
      </c>
      <c r="AE10080" s="1">
        <v>45043.72152777778</v>
      </c>
      <c r="AF10080" t="s">
        <v>54166</v>
      </c>
      <c r="AG10080" t="s">
        <v>54167</v>
      </c>
      <c r="AH10080" t="s">
        <v>51</v>
      </c>
      <c r="AJ10080" t="s">
        <v>53</v>
      </c>
      <c r="AL10080" t="s">
        <v>68</v>
      </c>
      <c r="AO10080" t="s">
        <v>5443</v>
      </c>
      <c r="AP10080" s="1">
        <v>45043.759027777778</v>
      </c>
      <c r="AQ10080" s="1">
        <v>45043.727083333331</v>
      </c>
    </row>
    <row r="10081" spans="1:43" x14ac:dyDescent="0.35">
      <c r="A10081" t="s">
        <v>54168</v>
      </c>
      <c r="B10081" t="s">
        <v>16868</v>
      </c>
      <c r="C10081" t="s">
        <v>11514</v>
      </c>
      <c r="F10081" t="s">
        <v>54169</v>
      </c>
      <c r="H10081" t="s">
        <v>54170</v>
      </c>
      <c r="J10081" t="s">
        <v>54171</v>
      </c>
      <c r="K10081" t="s">
        <v>54172</v>
      </c>
      <c r="M10081" t="s">
        <v>753</v>
      </c>
      <c r="N10081" t="s">
        <v>798</v>
      </c>
      <c r="O10081">
        <v>79907</v>
      </c>
      <c r="P10081" t="s">
        <v>50</v>
      </c>
      <c r="U10081" s="1">
        <v>45043</v>
      </c>
      <c r="V10081" s="1">
        <v>45043</v>
      </c>
      <c r="W10081" s="1">
        <v>45043.546527777777</v>
      </c>
      <c r="X10081" s="1">
        <v>45043.546527777777</v>
      </c>
      <c r="AC10081" t="s">
        <v>53</v>
      </c>
      <c r="AD10081">
        <v>2972645598</v>
      </c>
      <c r="AE10081" s="1">
        <v>45043.542361111111</v>
      </c>
      <c r="AF10081" t="s">
        <v>54173</v>
      </c>
      <c r="AG10081" t="s">
        <v>54174</v>
      </c>
      <c r="AH10081" t="s">
        <v>51</v>
      </c>
      <c r="AJ10081" t="s">
        <v>53</v>
      </c>
      <c r="AL10081" t="s">
        <v>68</v>
      </c>
      <c r="AO10081" t="s">
        <v>5443</v>
      </c>
      <c r="AP10081" s="1">
        <v>45043.597916666666</v>
      </c>
      <c r="AQ10081" s="1">
        <v>45043.6</v>
      </c>
    </row>
    <row r="10082" spans="1:43" x14ac:dyDescent="0.35">
      <c r="A10082" t="s">
        <v>54175</v>
      </c>
      <c r="B10082" t="s">
        <v>10653</v>
      </c>
      <c r="C10082" t="s">
        <v>758</v>
      </c>
      <c r="F10082" t="s">
        <v>54176</v>
      </c>
      <c r="H10082" t="s">
        <v>54175</v>
      </c>
      <c r="J10082" t="s">
        <v>54177</v>
      </c>
      <c r="K10082" t="s">
        <v>54178</v>
      </c>
      <c r="M10082" t="s">
        <v>15735</v>
      </c>
      <c r="N10082" t="s">
        <v>65</v>
      </c>
      <c r="O10082">
        <v>80540</v>
      </c>
      <c r="P10082" t="s">
        <v>50</v>
      </c>
      <c r="U10082" s="1">
        <v>45043</v>
      </c>
      <c r="V10082" s="1">
        <v>45043</v>
      </c>
      <c r="W10082" s="1">
        <v>45043.668055555558</v>
      </c>
      <c r="X10082" s="1">
        <v>45043.668055555558</v>
      </c>
      <c r="AC10082" t="s">
        <v>53</v>
      </c>
      <c r="AD10082">
        <v>2969601576</v>
      </c>
      <c r="AE10082" s="1">
        <v>41570.385416666664</v>
      </c>
      <c r="AF10082" t="s">
        <v>54179</v>
      </c>
      <c r="AG10082" t="s">
        <v>54180</v>
      </c>
      <c r="AH10082" t="s">
        <v>51</v>
      </c>
      <c r="AJ10082" t="s">
        <v>53</v>
      </c>
      <c r="AL10082" t="s">
        <v>68</v>
      </c>
      <c r="AO10082" t="s">
        <v>5443</v>
      </c>
      <c r="AP10082" s="1">
        <v>45043.685416666667</v>
      </c>
      <c r="AQ10082" s="1">
        <v>45043.685416666667</v>
      </c>
    </row>
    <row r="10083" spans="1:43" x14ac:dyDescent="0.35">
      <c r="A10083" t="s">
        <v>54181</v>
      </c>
      <c r="B10083" t="s">
        <v>54182</v>
      </c>
      <c r="C10083" t="s">
        <v>904</v>
      </c>
      <c r="F10083" t="s">
        <v>54183</v>
      </c>
      <c r="H10083" t="s">
        <v>54181</v>
      </c>
      <c r="J10083" t="s">
        <v>27976</v>
      </c>
      <c r="K10083" t="s">
        <v>54184</v>
      </c>
      <c r="M10083" t="s">
        <v>137</v>
      </c>
      <c r="N10083" t="s">
        <v>65</v>
      </c>
      <c r="O10083">
        <v>80215</v>
      </c>
      <c r="P10083" t="s">
        <v>50</v>
      </c>
      <c r="U10083" s="1">
        <v>45043</v>
      </c>
      <c r="V10083" s="1">
        <v>45043</v>
      </c>
      <c r="W10083" s="1">
        <v>45043.525000000001</v>
      </c>
      <c r="X10083" s="1">
        <v>45043.525000000001</v>
      </c>
      <c r="AC10083" t="s">
        <v>53</v>
      </c>
      <c r="AD10083">
        <v>2970068924</v>
      </c>
      <c r="AE10083" s="1">
        <v>44340.322222222225</v>
      </c>
      <c r="AF10083" t="s">
        <v>27977</v>
      </c>
      <c r="AG10083" t="s">
        <v>54185</v>
      </c>
      <c r="AH10083" t="s">
        <v>51</v>
      </c>
      <c r="AJ10083" t="s">
        <v>53</v>
      </c>
      <c r="AL10083" t="s">
        <v>68</v>
      </c>
      <c r="AO10083" t="s">
        <v>5443</v>
      </c>
      <c r="AP10083" s="1">
        <v>45043.536805555559</v>
      </c>
      <c r="AQ10083" s="1">
        <v>45043.533333333333</v>
      </c>
    </row>
    <row r="10084" spans="1:43" x14ac:dyDescent="0.35">
      <c r="A10084" t="s">
        <v>54186</v>
      </c>
      <c r="B10084" t="s">
        <v>54187</v>
      </c>
      <c r="C10084" t="s">
        <v>49948</v>
      </c>
      <c r="F10084" t="s">
        <v>54188</v>
      </c>
      <c r="H10084" t="s">
        <v>54186</v>
      </c>
      <c r="J10084" t="s">
        <v>54189</v>
      </c>
      <c r="K10084" t="s">
        <v>54190</v>
      </c>
      <c r="M10084" t="s">
        <v>545</v>
      </c>
      <c r="N10084" t="s">
        <v>253</v>
      </c>
      <c r="O10084">
        <v>88012</v>
      </c>
      <c r="P10084" t="s">
        <v>50</v>
      </c>
      <c r="U10084" s="1">
        <v>45043</v>
      </c>
      <c r="V10084" s="1">
        <v>45043</v>
      </c>
      <c r="W10084" s="1">
        <v>45043.572222222225</v>
      </c>
      <c r="X10084" s="1">
        <v>45043.572222222225</v>
      </c>
      <c r="AC10084" t="s">
        <v>53</v>
      </c>
      <c r="AD10084">
        <v>2972009204</v>
      </c>
      <c r="AE10084" s="1">
        <v>44465.555555555555</v>
      </c>
      <c r="AF10084" t="s">
        <v>54191</v>
      </c>
      <c r="AG10084" t="s">
        <v>54192</v>
      </c>
      <c r="AH10084" t="s">
        <v>51</v>
      </c>
      <c r="AJ10084" t="s">
        <v>53</v>
      </c>
      <c r="AL10084" t="s">
        <v>68</v>
      </c>
      <c r="AO10084" t="s">
        <v>5443</v>
      </c>
      <c r="AP10084" s="1">
        <v>45043.647222222222</v>
      </c>
      <c r="AQ10084" s="1">
        <v>45043.586805555555</v>
      </c>
    </row>
    <row r="10085" spans="1:43" x14ac:dyDescent="0.35">
      <c r="A10085" t="s">
        <v>54193</v>
      </c>
      <c r="B10085" t="s">
        <v>54194</v>
      </c>
      <c r="C10085" t="s">
        <v>5456</v>
      </c>
      <c r="F10085" t="s">
        <v>54195</v>
      </c>
      <c r="H10085" t="s">
        <v>54193</v>
      </c>
      <c r="J10085" t="s">
        <v>54196</v>
      </c>
      <c r="K10085" t="s">
        <v>54197</v>
      </c>
      <c r="M10085" t="s">
        <v>1272</v>
      </c>
      <c r="N10085" t="s">
        <v>65</v>
      </c>
      <c r="O10085">
        <v>80403</v>
      </c>
      <c r="P10085" t="s">
        <v>50</v>
      </c>
      <c r="U10085" s="1">
        <v>45043</v>
      </c>
      <c r="V10085" s="1">
        <v>45043</v>
      </c>
      <c r="W10085" s="1">
        <v>45043.686111111114</v>
      </c>
      <c r="X10085" s="1">
        <v>45043.686111111114</v>
      </c>
      <c r="AC10085" t="s">
        <v>53</v>
      </c>
      <c r="AD10085">
        <v>2969532322</v>
      </c>
      <c r="AE10085" s="1">
        <v>39559.404166666667</v>
      </c>
      <c r="AF10085" t="s">
        <v>1399</v>
      </c>
      <c r="AG10085" t="s">
        <v>54198</v>
      </c>
      <c r="AH10085" t="s">
        <v>51</v>
      </c>
      <c r="AJ10085" t="s">
        <v>53</v>
      </c>
      <c r="AL10085" t="s">
        <v>68</v>
      </c>
      <c r="AO10085" t="s">
        <v>5443</v>
      </c>
      <c r="AP10085" s="1">
        <v>43553.7</v>
      </c>
      <c r="AQ10085" s="1">
        <v>43553.709027777775</v>
      </c>
    </row>
    <row r="10086" spans="1:43" x14ac:dyDescent="0.35">
      <c r="A10086" t="s">
        <v>54199</v>
      </c>
      <c r="B10086" t="s">
        <v>4114</v>
      </c>
      <c r="C10086" t="s">
        <v>45758</v>
      </c>
      <c r="F10086" t="s">
        <v>54200</v>
      </c>
      <c r="H10086" t="s">
        <v>54199</v>
      </c>
      <c r="J10086" t="s">
        <v>54201</v>
      </c>
      <c r="K10086" t="s">
        <v>54202</v>
      </c>
      <c r="M10086" t="s">
        <v>753</v>
      </c>
      <c r="N10086" t="s">
        <v>798</v>
      </c>
      <c r="O10086">
        <v>79913</v>
      </c>
      <c r="P10086" t="s">
        <v>50</v>
      </c>
      <c r="U10086" s="1">
        <v>45043</v>
      </c>
      <c r="V10086" s="1">
        <v>45043</v>
      </c>
      <c r="W10086" s="1">
        <v>45043.4375</v>
      </c>
      <c r="X10086" s="1">
        <v>45043.4375</v>
      </c>
      <c r="AC10086" t="s">
        <v>51</v>
      </c>
      <c r="AD10086">
        <v>2972213159</v>
      </c>
      <c r="AE10086" s="1">
        <v>44956.647916666669</v>
      </c>
      <c r="AF10086" t="s">
        <v>54203</v>
      </c>
      <c r="AG10086" t="s">
        <v>54204</v>
      </c>
      <c r="AH10086" t="s">
        <v>51</v>
      </c>
      <c r="AJ10086" t="s">
        <v>53</v>
      </c>
      <c r="AL10086" t="s">
        <v>68</v>
      </c>
      <c r="AO10086" t="s">
        <v>5443</v>
      </c>
      <c r="AP10086" s="1">
        <v>45057.695138888892</v>
      </c>
      <c r="AQ10086" s="1">
        <v>45043.443055555559</v>
      </c>
    </row>
    <row r="10087" spans="1:43" x14ac:dyDescent="0.35">
      <c r="A10087" t="s">
        <v>54205</v>
      </c>
      <c r="B10087" t="s">
        <v>54206</v>
      </c>
      <c r="C10087" t="s">
        <v>41042</v>
      </c>
      <c r="F10087" t="s">
        <v>54207</v>
      </c>
      <c r="H10087" t="s">
        <v>54205</v>
      </c>
      <c r="J10087" t="s">
        <v>54208</v>
      </c>
      <c r="N10087" t="s">
        <v>287</v>
      </c>
      <c r="O10087">
        <v>80031</v>
      </c>
      <c r="P10087" t="s">
        <v>50</v>
      </c>
      <c r="U10087" s="1">
        <v>45043</v>
      </c>
      <c r="V10087" s="1">
        <v>45043</v>
      </c>
      <c r="W10087" s="1">
        <v>45043.436805555553</v>
      </c>
      <c r="X10087" s="1">
        <v>45043.436805555553</v>
      </c>
      <c r="AC10087" t="s">
        <v>53</v>
      </c>
      <c r="AD10087">
        <v>2969947328</v>
      </c>
      <c r="AE10087" s="1">
        <v>43854.632638888892</v>
      </c>
      <c r="AG10087" t="s">
        <v>54209</v>
      </c>
      <c r="AH10087" t="s">
        <v>51</v>
      </c>
      <c r="AJ10087" t="s">
        <v>53</v>
      </c>
      <c r="AL10087" t="s">
        <v>78</v>
      </c>
      <c r="AO10087" t="s">
        <v>8142</v>
      </c>
    </row>
    <row r="10088" spans="1:43" x14ac:dyDescent="0.35">
      <c r="A10088" t="s">
        <v>54210</v>
      </c>
      <c r="B10088" t="s">
        <v>54211</v>
      </c>
      <c r="C10088" t="s">
        <v>6773</v>
      </c>
      <c r="F10088" t="s">
        <v>54212</v>
      </c>
      <c r="H10088" t="s">
        <v>54210</v>
      </c>
      <c r="J10088" t="s">
        <v>54213</v>
      </c>
      <c r="K10088" t="s">
        <v>54214</v>
      </c>
      <c r="M10088" t="s">
        <v>13531</v>
      </c>
      <c r="N10088" t="s">
        <v>65</v>
      </c>
      <c r="O10088">
        <v>80808</v>
      </c>
      <c r="P10088" t="s">
        <v>50</v>
      </c>
      <c r="U10088" s="1">
        <v>45043</v>
      </c>
      <c r="V10088" s="1">
        <v>45043</v>
      </c>
      <c r="W10088" s="1">
        <v>45043.859722222223</v>
      </c>
      <c r="X10088" s="1">
        <v>45043.859722222223</v>
      </c>
      <c r="AC10088" t="s">
        <v>53</v>
      </c>
      <c r="AD10088">
        <v>2969607014</v>
      </c>
      <c r="AE10088" s="1">
        <v>41634.40902777778</v>
      </c>
      <c r="AF10088" t="s">
        <v>54215</v>
      </c>
      <c r="AG10088" t="s">
        <v>54216</v>
      </c>
      <c r="AH10088" t="s">
        <v>51</v>
      </c>
      <c r="AJ10088" t="s">
        <v>53</v>
      </c>
      <c r="AL10088" t="s">
        <v>68</v>
      </c>
      <c r="AO10088" t="s">
        <v>5443</v>
      </c>
      <c r="AP10088" s="1">
        <v>45043.862500000003</v>
      </c>
    </row>
    <row r="10089" spans="1:43" x14ac:dyDescent="0.35">
      <c r="A10089" t="s">
        <v>54217</v>
      </c>
      <c r="B10089" t="s">
        <v>54218</v>
      </c>
      <c r="C10089" t="s">
        <v>52846</v>
      </c>
      <c r="F10089" t="s">
        <v>54219</v>
      </c>
      <c r="H10089" t="s">
        <v>54217</v>
      </c>
      <c r="J10089" t="s">
        <v>54220</v>
      </c>
      <c r="K10089" t="s">
        <v>54221</v>
      </c>
      <c r="M10089" t="s">
        <v>172</v>
      </c>
      <c r="N10089" t="s">
        <v>65</v>
      </c>
      <c r="O10089">
        <v>81639</v>
      </c>
      <c r="P10089" t="s">
        <v>50</v>
      </c>
      <c r="U10089" s="1">
        <v>45043</v>
      </c>
      <c r="V10089" s="1">
        <v>45043</v>
      </c>
      <c r="W10089" s="1">
        <v>45043.737500000003</v>
      </c>
      <c r="X10089" s="1">
        <v>45043.737500000003</v>
      </c>
      <c r="AC10089" t="s">
        <v>53</v>
      </c>
      <c r="AD10089">
        <v>1000000001</v>
      </c>
      <c r="AE10089" s="1">
        <v>39973.351388888892</v>
      </c>
      <c r="AF10089" t="s">
        <v>3377</v>
      </c>
      <c r="AG10089" t="s">
        <v>54222</v>
      </c>
      <c r="AH10089" t="s">
        <v>51</v>
      </c>
      <c r="AJ10089" t="s">
        <v>53</v>
      </c>
      <c r="AL10089" t="s">
        <v>78</v>
      </c>
      <c r="AO10089" t="s">
        <v>5443</v>
      </c>
      <c r="AP10089" s="1">
        <v>45043.765277777777</v>
      </c>
    </row>
    <row r="10090" spans="1:43" x14ac:dyDescent="0.35">
      <c r="A10090" t="s">
        <v>54223</v>
      </c>
      <c r="B10090" t="s">
        <v>822</v>
      </c>
      <c r="C10090" t="s">
        <v>9358</v>
      </c>
      <c r="F10090" t="s">
        <v>54224</v>
      </c>
      <c r="H10090" t="s">
        <v>54223</v>
      </c>
      <c r="J10090" t="s">
        <v>54225</v>
      </c>
      <c r="K10090" t="s">
        <v>54226</v>
      </c>
      <c r="M10090" t="s">
        <v>6361</v>
      </c>
      <c r="N10090" t="s">
        <v>65</v>
      </c>
      <c r="O10090">
        <v>80126</v>
      </c>
      <c r="P10090" t="s">
        <v>50</v>
      </c>
      <c r="U10090" s="1">
        <v>45043</v>
      </c>
      <c r="V10090" s="1">
        <v>45043</v>
      </c>
      <c r="W10090" s="1">
        <v>45043.566666666666</v>
      </c>
      <c r="X10090" s="1">
        <v>45043.566666666666</v>
      </c>
      <c r="AC10090" t="s">
        <v>53</v>
      </c>
      <c r="AD10090">
        <v>1000000001</v>
      </c>
      <c r="AE10090" s="1">
        <v>39973.351388888892</v>
      </c>
      <c r="AF10090" t="s">
        <v>3377</v>
      </c>
      <c r="AG10090" t="s">
        <v>54227</v>
      </c>
      <c r="AH10090" t="s">
        <v>51</v>
      </c>
      <c r="AJ10090" t="s">
        <v>53</v>
      </c>
      <c r="AL10090" t="s">
        <v>78</v>
      </c>
      <c r="AO10090" t="s">
        <v>5443</v>
      </c>
      <c r="AP10090" s="1">
        <v>45442.495833333334</v>
      </c>
      <c r="AQ10090" s="1">
        <v>45442.51666666667</v>
      </c>
    </row>
    <row r="10091" spans="1:43" x14ac:dyDescent="0.35">
      <c r="A10091" t="s">
        <v>54228</v>
      </c>
      <c r="B10091" t="s">
        <v>25711</v>
      </c>
      <c r="C10091" t="s">
        <v>14914</v>
      </c>
      <c r="D10091" t="s">
        <v>29137</v>
      </c>
      <c r="F10091" t="s">
        <v>54229</v>
      </c>
      <c r="G10091" t="s">
        <v>54230</v>
      </c>
      <c r="H10091" t="s">
        <v>54231</v>
      </c>
      <c r="J10091" t="s">
        <v>5634</v>
      </c>
      <c r="P10091" t="s">
        <v>50</v>
      </c>
      <c r="U10091" s="1">
        <v>45043</v>
      </c>
      <c r="V10091" s="1">
        <v>45043</v>
      </c>
      <c r="W10091" s="1">
        <v>45043.547222222223</v>
      </c>
      <c r="X10091" s="1">
        <v>45043.547222222223</v>
      </c>
      <c r="AC10091" t="s">
        <v>53</v>
      </c>
      <c r="AD10091">
        <v>1000000001</v>
      </c>
      <c r="AE10091" s="1">
        <v>39973.351388888892</v>
      </c>
      <c r="AF10091" t="s">
        <v>3377</v>
      </c>
      <c r="AG10091" t="s">
        <v>54232</v>
      </c>
      <c r="AH10091" t="s">
        <v>51</v>
      </c>
      <c r="AJ10091" t="s">
        <v>53</v>
      </c>
      <c r="AL10091" t="s">
        <v>78</v>
      </c>
      <c r="AO10091" t="s">
        <v>5443</v>
      </c>
      <c r="AP10091" s="1">
        <v>45162.893750000003</v>
      </c>
    </row>
    <row r="10092" spans="1:43" x14ac:dyDescent="0.35">
      <c r="A10092" t="s">
        <v>54170</v>
      </c>
      <c r="B10092" t="s">
        <v>16868</v>
      </c>
      <c r="C10092" t="s">
        <v>11514</v>
      </c>
      <c r="F10092" t="s">
        <v>54169</v>
      </c>
      <c r="H10092" t="s">
        <v>54170</v>
      </c>
      <c r="J10092" t="s">
        <v>54233</v>
      </c>
      <c r="K10092" t="s">
        <v>54172</v>
      </c>
      <c r="M10092" t="s">
        <v>753</v>
      </c>
      <c r="N10092" t="s">
        <v>798</v>
      </c>
      <c r="O10092">
        <v>79907</v>
      </c>
      <c r="P10092" t="s">
        <v>50</v>
      </c>
      <c r="U10092" s="1">
        <v>45043</v>
      </c>
      <c r="V10092" s="1">
        <v>45043</v>
      </c>
      <c r="W10092" s="1">
        <v>45043.543055555558</v>
      </c>
      <c r="X10092" s="1">
        <v>45043.543055555558</v>
      </c>
      <c r="AC10092" t="s">
        <v>53</v>
      </c>
      <c r="AD10092">
        <v>1000000001</v>
      </c>
      <c r="AE10092" s="1">
        <v>39973.351388888892</v>
      </c>
      <c r="AF10092" t="s">
        <v>3377</v>
      </c>
      <c r="AG10092" t="s">
        <v>54234</v>
      </c>
      <c r="AH10092" t="s">
        <v>51</v>
      </c>
      <c r="AJ10092" t="s">
        <v>53</v>
      </c>
      <c r="AL10092" t="s">
        <v>78</v>
      </c>
      <c r="AO10092" t="s">
        <v>5443</v>
      </c>
      <c r="AP10092" s="1">
        <v>45043.597916666666</v>
      </c>
      <c r="AQ10092" s="1">
        <v>45043.56527777778</v>
      </c>
    </row>
    <row r="10093" spans="1:43" x14ac:dyDescent="0.35">
      <c r="A10093" t="s">
        <v>54235</v>
      </c>
      <c r="B10093" t="s">
        <v>54236</v>
      </c>
      <c r="C10093" t="s">
        <v>10335</v>
      </c>
      <c r="F10093" t="s">
        <v>54237</v>
      </c>
      <c r="H10093" t="s">
        <v>54235</v>
      </c>
      <c r="J10093" t="s">
        <v>54238</v>
      </c>
      <c r="K10093" t="s">
        <v>54239</v>
      </c>
      <c r="M10093" t="s">
        <v>9168</v>
      </c>
      <c r="N10093" t="s">
        <v>253</v>
      </c>
      <c r="O10093">
        <v>87124</v>
      </c>
      <c r="P10093" t="s">
        <v>50</v>
      </c>
      <c r="U10093" s="1">
        <v>45043</v>
      </c>
      <c r="V10093" s="1">
        <v>45043</v>
      </c>
      <c r="W10093" s="1">
        <v>45043.458333333336</v>
      </c>
      <c r="X10093" s="1">
        <v>45043.458333333336</v>
      </c>
      <c r="AC10093" t="s">
        <v>51</v>
      </c>
      <c r="AD10093">
        <v>1000000001</v>
      </c>
      <c r="AE10093" s="1">
        <v>39973.351388888892</v>
      </c>
      <c r="AF10093" t="s">
        <v>3377</v>
      </c>
      <c r="AG10093" t="s">
        <v>54240</v>
      </c>
      <c r="AH10093" t="s">
        <v>51</v>
      </c>
      <c r="AJ10093" t="s">
        <v>53</v>
      </c>
      <c r="AL10093" t="s">
        <v>78</v>
      </c>
      <c r="AO10093" t="s">
        <v>5443</v>
      </c>
      <c r="AP10093" s="1">
        <v>45142.656944444447</v>
      </c>
      <c r="AQ10093" s="1">
        <v>45044.501388888886</v>
      </c>
    </row>
    <row r="10094" spans="1:43" x14ac:dyDescent="0.35">
      <c r="A10094" t="s">
        <v>54241</v>
      </c>
      <c r="B10094" t="s">
        <v>54242</v>
      </c>
      <c r="C10094" t="s">
        <v>54243</v>
      </c>
      <c r="F10094" t="s">
        <v>54244</v>
      </c>
      <c r="H10094" t="s">
        <v>54241</v>
      </c>
      <c r="J10094" t="s">
        <v>54245</v>
      </c>
      <c r="K10094" t="s">
        <v>54246</v>
      </c>
      <c r="L10094" t="s">
        <v>54247</v>
      </c>
      <c r="M10094" t="s">
        <v>54248</v>
      </c>
      <c r="N10094" t="s">
        <v>54249</v>
      </c>
      <c r="O10094" t="s">
        <v>54250</v>
      </c>
      <c r="P10094" t="s">
        <v>17899</v>
      </c>
      <c r="U10094" s="1">
        <v>45043</v>
      </c>
      <c r="V10094" s="1">
        <v>45043</v>
      </c>
      <c r="AC10094" t="s">
        <v>51</v>
      </c>
      <c r="AD10094">
        <v>1000000001</v>
      </c>
      <c r="AE10094" s="1">
        <v>39973.351388888892</v>
      </c>
      <c r="AG10094" t="s">
        <v>54251</v>
      </c>
      <c r="AH10094" t="s">
        <v>51</v>
      </c>
      <c r="AJ10094" t="s">
        <v>53</v>
      </c>
      <c r="AO10094" t="s">
        <v>5443</v>
      </c>
    </row>
    <row r="10095" spans="1:43" x14ac:dyDescent="0.35">
      <c r="A10095" t="s">
        <v>12568</v>
      </c>
      <c r="B10095" t="s">
        <v>54252</v>
      </c>
      <c r="C10095" t="s">
        <v>5502</v>
      </c>
      <c r="F10095" t="s">
        <v>54253</v>
      </c>
      <c r="H10095" t="s">
        <v>12568</v>
      </c>
      <c r="J10095" t="s">
        <v>54254</v>
      </c>
      <c r="K10095" t="s">
        <v>54255</v>
      </c>
      <c r="M10095" t="s">
        <v>3571</v>
      </c>
      <c r="N10095" t="s">
        <v>65</v>
      </c>
      <c r="O10095">
        <v>80037</v>
      </c>
      <c r="P10095" t="s">
        <v>50</v>
      </c>
      <c r="U10095" s="1">
        <v>45043</v>
      </c>
      <c r="V10095" s="1">
        <v>45043</v>
      </c>
      <c r="W10095" s="1">
        <v>45043.351388888892</v>
      </c>
      <c r="X10095" s="1">
        <v>45043.351388888892</v>
      </c>
      <c r="AC10095" t="s">
        <v>53</v>
      </c>
      <c r="AD10095">
        <v>2969744322</v>
      </c>
      <c r="AE10095" s="1">
        <v>42902.438194444447</v>
      </c>
      <c r="AF10095" t="s">
        <v>12572</v>
      </c>
      <c r="AG10095" t="s">
        <v>54256</v>
      </c>
      <c r="AH10095" t="s">
        <v>51</v>
      </c>
      <c r="AJ10095" t="s">
        <v>53</v>
      </c>
      <c r="AL10095" t="s">
        <v>68</v>
      </c>
      <c r="AO10095" t="s">
        <v>5443</v>
      </c>
      <c r="AP10095" s="1">
        <v>45043.423611111109</v>
      </c>
      <c r="AQ10095" s="1">
        <v>45043.423611111109</v>
      </c>
    </row>
    <row r="10096" spans="1:43" x14ac:dyDescent="0.35">
      <c r="A10096" t="s">
        <v>54257</v>
      </c>
      <c r="B10096" t="s">
        <v>54258</v>
      </c>
      <c r="C10096" t="s">
        <v>16161</v>
      </c>
      <c r="F10096" t="s">
        <v>54259</v>
      </c>
      <c r="H10096" t="s">
        <v>46330</v>
      </c>
      <c r="J10096" t="s">
        <v>54260</v>
      </c>
      <c r="K10096" t="s">
        <v>54261</v>
      </c>
      <c r="M10096" t="s">
        <v>6585</v>
      </c>
      <c r="N10096" t="s">
        <v>65</v>
      </c>
      <c r="O10096">
        <v>81122</v>
      </c>
      <c r="P10096" t="s">
        <v>50</v>
      </c>
      <c r="U10096" s="1">
        <v>45043</v>
      </c>
      <c r="V10096" s="1">
        <v>45043</v>
      </c>
      <c r="W10096" s="1">
        <v>45043.504166666666</v>
      </c>
      <c r="X10096" s="1">
        <v>45043.504166666666</v>
      </c>
      <c r="AC10096" t="s">
        <v>53</v>
      </c>
      <c r="AD10096">
        <v>2970035163</v>
      </c>
      <c r="AE10096" s="1">
        <v>44200.613888888889</v>
      </c>
      <c r="AF10096" t="s">
        <v>54262</v>
      </c>
      <c r="AG10096" t="s">
        <v>54263</v>
      </c>
      <c r="AH10096" t="s">
        <v>51</v>
      </c>
      <c r="AJ10096" t="s">
        <v>53</v>
      </c>
      <c r="AL10096" t="s">
        <v>68</v>
      </c>
      <c r="AO10096" t="s">
        <v>5443</v>
      </c>
      <c r="AP10096" s="1">
        <v>45043.50277777778</v>
      </c>
      <c r="AQ10096" s="1">
        <v>45043.513194444444</v>
      </c>
    </row>
    <row r="10097" spans="1:43" x14ac:dyDescent="0.35">
      <c r="A10097" t="s">
        <v>54264</v>
      </c>
      <c r="B10097" t="s">
        <v>4903</v>
      </c>
      <c r="C10097" t="s">
        <v>404</v>
      </c>
      <c r="F10097" t="s">
        <v>54265</v>
      </c>
      <c r="H10097" t="s">
        <v>54264</v>
      </c>
      <c r="J10097" t="s">
        <v>54266</v>
      </c>
      <c r="K10097" t="s">
        <v>54267</v>
      </c>
      <c r="M10097" t="s">
        <v>4909</v>
      </c>
      <c r="N10097" t="s">
        <v>65</v>
      </c>
      <c r="O10097">
        <v>80831</v>
      </c>
      <c r="P10097" t="s">
        <v>50</v>
      </c>
      <c r="U10097" s="1">
        <v>45043</v>
      </c>
      <c r="V10097" s="1">
        <v>45043</v>
      </c>
      <c r="W10097" s="1">
        <v>45043.699305555558</v>
      </c>
      <c r="X10097" s="1">
        <v>45043.699305555558</v>
      </c>
      <c r="AC10097" t="s">
        <v>53</v>
      </c>
      <c r="AD10097">
        <v>2969678951</v>
      </c>
      <c r="AE10097" s="1">
        <v>42247.413194444445</v>
      </c>
      <c r="AF10097" t="s">
        <v>4910</v>
      </c>
      <c r="AG10097" t="s">
        <v>54268</v>
      </c>
      <c r="AH10097" t="s">
        <v>51</v>
      </c>
      <c r="AJ10097" t="s">
        <v>53</v>
      </c>
      <c r="AL10097" t="s">
        <v>68</v>
      </c>
      <c r="AO10097" t="s">
        <v>5443</v>
      </c>
      <c r="AP10097" s="1">
        <v>45043.709027777775</v>
      </c>
      <c r="AQ10097" s="1">
        <v>45043.708333333336</v>
      </c>
    </row>
    <row r="10098" spans="1:43" x14ac:dyDescent="0.35">
      <c r="A10098" t="s">
        <v>54269</v>
      </c>
      <c r="B10098" t="s">
        <v>16489</v>
      </c>
      <c r="C10098" t="s">
        <v>7355</v>
      </c>
      <c r="F10098" t="s">
        <v>54219</v>
      </c>
      <c r="H10098" t="s">
        <v>54269</v>
      </c>
      <c r="J10098" t="s">
        <v>54270</v>
      </c>
      <c r="K10098" t="s">
        <v>17734</v>
      </c>
      <c r="M10098" t="s">
        <v>11450</v>
      </c>
      <c r="N10098" t="s">
        <v>65</v>
      </c>
      <c r="O10098">
        <v>81639</v>
      </c>
      <c r="P10098" t="s">
        <v>50</v>
      </c>
      <c r="U10098" s="1">
        <v>45043</v>
      </c>
      <c r="V10098" s="1">
        <v>45043</v>
      </c>
      <c r="W10098" s="1">
        <v>45043.754166666666</v>
      </c>
      <c r="X10098" s="1">
        <v>45043.754166666666</v>
      </c>
      <c r="AC10098" t="s">
        <v>53</v>
      </c>
      <c r="AD10098">
        <v>2970006562</v>
      </c>
      <c r="AE10098" s="1">
        <v>44082.540972222225</v>
      </c>
      <c r="AF10098" t="s">
        <v>17735</v>
      </c>
      <c r="AG10098" t="s">
        <v>54271</v>
      </c>
      <c r="AH10098" t="s">
        <v>51</v>
      </c>
      <c r="AJ10098" t="s">
        <v>53</v>
      </c>
      <c r="AL10098" t="s">
        <v>68</v>
      </c>
      <c r="AO10098" t="s">
        <v>5443</v>
      </c>
      <c r="AP10098" s="1">
        <v>45048.624305555553</v>
      </c>
    </row>
    <row r="10099" spans="1:43" x14ac:dyDescent="0.35">
      <c r="A10099" t="s">
        <v>54272</v>
      </c>
      <c r="B10099" t="s">
        <v>2387</v>
      </c>
      <c r="C10099" t="s">
        <v>9125</v>
      </c>
      <c r="H10099" t="s">
        <v>54273</v>
      </c>
      <c r="J10099" t="s">
        <v>7043</v>
      </c>
      <c r="P10099" t="s">
        <v>50</v>
      </c>
      <c r="U10099" s="1">
        <v>45044</v>
      </c>
      <c r="V10099" s="1">
        <v>45044</v>
      </c>
      <c r="W10099" s="1">
        <v>45044.522916666669</v>
      </c>
      <c r="X10099" s="1">
        <v>45044.522916666669</v>
      </c>
      <c r="AC10099" t="s">
        <v>53</v>
      </c>
      <c r="AD10099">
        <v>2969475309</v>
      </c>
      <c r="AE10099" s="1">
        <v>37159</v>
      </c>
      <c r="AF10099" t="s">
        <v>7044</v>
      </c>
      <c r="AG10099" t="s">
        <v>54274</v>
      </c>
      <c r="AH10099" t="s">
        <v>51</v>
      </c>
      <c r="AJ10099" t="s">
        <v>53</v>
      </c>
      <c r="AL10099" t="s">
        <v>68</v>
      </c>
      <c r="AO10099" t="s">
        <v>5443</v>
      </c>
      <c r="AP10099" s="1">
        <v>45044.524305555555</v>
      </c>
    </row>
    <row r="10100" spans="1:43" x14ac:dyDescent="0.35">
      <c r="A10100" t="s">
        <v>54275</v>
      </c>
      <c r="B10100" t="s">
        <v>747</v>
      </c>
      <c r="C10100" t="s">
        <v>12729</v>
      </c>
      <c r="F10100" t="s">
        <v>54276</v>
      </c>
      <c r="H10100" t="s">
        <v>54277</v>
      </c>
      <c r="J10100" t="s">
        <v>54278</v>
      </c>
      <c r="K10100" t="s">
        <v>54279</v>
      </c>
      <c r="M10100" t="s">
        <v>648</v>
      </c>
      <c r="N10100" t="s">
        <v>65</v>
      </c>
      <c r="O10100">
        <v>80435</v>
      </c>
      <c r="P10100" t="s">
        <v>50</v>
      </c>
      <c r="U10100" s="1">
        <v>45044</v>
      </c>
      <c r="V10100" s="1">
        <v>45044</v>
      </c>
      <c r="W10100" s="1">
        <v>45044.601388888892</v>
      </c>
      <c r="X10100" s="1">
        <v>45044.601388888892</v>
      </c>
      <c r="AC10100" t="s">
        <v>51</v>
      </c>
      <c r="AD10100">
        <v>2969823177</v>
      </c>
      <c r="AE10100" s="1">
        <v>43312.434027777781</v>
      </c>
      <c r="AF10100" t="s">
        <v>54280</v>
      </c>
      <c r="AG10100" t="s">
        <v>54281</v>
      </c>
      <c r="AH10100" t="s">
        <v>51</v>
      </c>
      <c r="AJ10100" t="s">
        <v>53</v>
      </c>
      <c r="AL10100" t="s">
        <v>68</v>
      </c>
      <c r="AO10100" t="s">
        <v>5443</v>
      </c>
      <c r="AP10100" s="1">
        <v>45044.678472222222</v>
      </c>
      <c r="AQ10100" s="1">
        <v>45044.609027777777</v>
      </c>
    </row>
    <row r="10101" spans="1:43" x14ac:dyDescent="0.35">
      <c r="A10101" t="s">
        <v>54282</v>
      </c>
      <c r="B10101" t="s">
        <v>54283</v>
      </c>
      <c r="C10101" t="s">
        <v>54284</v>
      </c>
      <c r="F10101" t="s">
        <v>54285</v>
      </c>
      <c r="H10101" t="s">
        <v>54282</v>
      </c>
      <c r="J10101" t="s">
        <v>43120</v>
      </c>
      <c r="K10101" t="s">
        <v>54286</v>
      </c>
      <c r="M10101" t="s">
        <v>2378</v>
      </c>
      <c r="N10101" t="s">
        <v>65</v>
      </c>
      <c r="O10101">
        <v>80524</v>
      </c>
      <c r="P10101" t="s">
        <v>50</v>
      </c>
      <c r="U10101" s="1">
        <v>45044</v>
      </c>
      <c r="V10101" s="1">
        <v>45044</v>
      </c>
      <c r="W10101" s="1">
        <v>45044.456944444442</v>
      </c>
      <c r="X10101" s="1">
        <v>45044.456944444442</v>
      </c>
      <c r="AC10101" t="s">
        <v>53</v>
      </c>
      <c r="AD10101">
        <v>2969709473</v>
      </c>
      <c r="AE10101" s="1">
        <v>42626.385416666664</v>
      </c>
      <c r="AF10101" t="s">
        <v>43122</v>
      </c>
      <c r="AG10101" t="s">
        <v>54287</v>
      </c>
      <c r="AH10101" t="s">
        <v>51</v>
      </c>
      <c r="AJ10101" t="s">
        <v>53</v>
      </c>
      <c r="AL10101" t="s">
        <v>68</v>
      </c>
      <c r="AO10101" t="s">
        <v>5443</v>
      </c>
      <c r="AP10101" s="1">
        <v>45071.481249999997</v>
      </c>
      <c r="AQ10101" s="1">
        <v>45044.462500000001</v>
      </c>
    </row>
    <row r="10102" spans="1:43" x14ac:dyDescent="0.35">
      <c r="A10102" t="s">
        <v>54288</v>
      </c>
      <c r="B10102" t="s">
        <v>15549</v>
      </c>
      <c r="C10102" t="s">
        <v>4035</v>
      </c>
      <c r="D10102" t="s">
        <v>383</v>
      </c>
      <c r="H10102" t="s">
        <v>54289</v>
      </c>
      <c r="J10102" t="s">
        <v>51136</v>
      </c>
      <c r="K10102" t="s">
        <v>7296</v>
      </c>
      <c r="M10102" t="s">
        <v>7297</v>
      </c>
      <c r="N10102" t="s">
        <v>264</v>
      </c>
      <c r="O10102" t="s">
        <v>7298</v>
      </c>
      <c r="P10102" t="s">
        <v>50</v>
      </c>
      <c r="U10102" s="1">
        <v>45044</v>
      </c>
      <c r="V10102" s="1">
        <v>45044</v>
      </c>
      <c r="AC10102" t="s">
        <v>53</v>
      </c>
      <c r="AD10102">
        <v>2969584761</v>
      </c>
      <c r="AE10102" s="1">
        <v>41288.714583333334</v>
      </c>
      <c r="AG10102" t="s">
        <v>54290</v>
      </c>
      <c r="AH10102" t="s">
        <v>51</v>
      </c>
      <c r="AJ10102" t="s">
        <v>53</v>
      </c>
      <c r="AO10102" t="s">
        <v>8142</v>
      </c>
    </row>
    <row r="10103" spans="1:43" x14ac:dyDescent="0.35">
      <c r="A10103" t="s">
        <v>54291</v>
      </c>
      <c r="B10103" t="s">
        <v>54292</v>
      </c>
      <c r="C10103" t="s">
        <v>106</v>
      </c>
      <c r="F10103" t="s">
        <v>54293</v>
      </c>
      <c r="H10103" t="s">
        <v>54291</v>
      </c>
      <c r="J10103" t="s">
        <v>54294</v>
      </c>
      <c r="K10103" t="s">
        <v>54295</v>
      </c>
      <c r="M10103" t="s">
        <v>2089</v>
      </c>
      <c r="N10103" t="s">
        <v>65</v>
      </c>
      <c r="O10103">
        <v>80443</v>
      </c>
      <c r="P10103" t="s">
        <v>50</v>
      </c>
      <c r="U10103" s="1">
        <v>45044</v>
      </c>
      <c r="V10103" s="1">
        <v>45044</v>
      </c>
      <c r="W10103" s="1">
        <v>45044.541666666664</v>
      </c>
      <c r="X10103" s="1">
        <v>45044.541666666664</v>
      </c>
      <c r="AC10103" t="s">
        <v>53</v>
      </c>
      <c r="AD10103">
        <v>2969475435</v>
      </c>
      <c r="AE10103" s="1">
        <v>37166.661111111112</v>
      </c>
      <c r="AF10103" t="s">
        <v>54296</v>
      </c>
      <c r="AG10103" t="s">
        <v>54297</v>
      </c>
      <c r="AH10103" t="s">
        <v>51</v>
      </c>
      <c r="AJ10103" t="s">
        <v>53</v>
      </c>
      <c r="AL10103" t="s">
        <v>68</v>
      </c>
      <c r="AO10103" t="s">
        <v>5443</v>
      </c>
      <c r="AP10103" s="1">
        <v>45044.56527777778</v>
      </c>
      <c r="AQ10103" s="1">
        <v>45044.54583333333</v>
      </c>
    </row>
    <row r="10104" spans="1:43" x14ac:dyDescent="0.35">
      <c r="A10104" t="s">
        <v>54298</v>
      </c>
      <c r="B10104" t="s">
        <v>54299</v>
      </c>
      <c r="C10104" t="s">
        <v>1287</v>
      </c>
      <c r="F10104" t="s">
        <v>54300</v>
      </c>
      <c r="H10104" t="s">
        <v>54298</v>
      </c>
      <c r="J10104" t="s">
        <v>54301</v>
      </c>
      <c r="K10104" t="s">
        <v>54302</v>
      </c>
      <c r="M10104" t="s">
        <v>753</v>
      </c>
      <c r="N10104" t="s">
        <v>798</v>
      </c>
      <c r="O10104">
        <v>79927</v>
      </c>
      <c r="P10104" t="s">
        <v>50</v>
      </c>
      <c r="U10104" s="1">
        <v>45044</v>
      </c>
      <c r="V10104" s="1">
        <v>45044</v>
      </c>
      <c r="W10104" s="1">
        <v>45044.366666666669</v>
      </c>
      <c r="X10104" s="1">
        <v>45044.366666666669</v>
      </c>
      <c r="AC10104" t="s">
        <v>53</v>
      </c>
      <c r="AD10104">
        <v>2973351793</v>
      </c>
      <c r="AE10104" s="1">
        <v>45044.370138888888</v>
      </c>
      <c r="AF10104" t="s">
        <v>54303</v>
      </c>
      <c r="AG10104" t="s">
        <v>54304</v>
      </c>
      <c r="AH10104" t="s">
        <v>51</v>
      </c>
      <c r="AJ10104" t="s">
        <v>53</v>
      </c>
      <c r="AL10104" t="s">
        <v>68</v>
      </c>
      <c r="AO10104" t="s">
        <v>5443</v>
      </c>
      <c r="AP10104" s="1">
        <v>45468.582638888889</v>
      </c>
      <c r="AQ10104" s="1">
        <v>45468.574305555558</v>
      </c>
    </row>
    <row r="10105" spans="1:43" x14ac:dyDescent="0.35">
      <c r="A10105" t="s">
        <v>54305</v>
      </c>
      <c r="B10105" t="s">
        <v>54306</v>
      </c>
      <c r="C10105" t="s">
        <v>961</v>
      </c>
      <c r="F10105" t="s">
        <v>54307</v>
      </c>
      <c r="H10105" t="s">
        <v>54305</v>
      </c>
      <c r="J10105" t="s">
        <v>54308</v>
      </c>
      <c r="K10105" t="s">
        <v>54309</v>
      </c>
      <c r="M10105" t="s">
        <v>648</v>
      </c>
      <c r="N10105" t="s">
        <v>65</v>
      </c>
      <c r="O10105">
        <v>80435</v>
      </c>
      <c r="P10105" t="s">
        <v>50</v>
      </c>
      <c r="U10105" s="1">
        <v>45044</v>
      </c>
      <c r="V10105" s="1">
        <v>45044</v>
      </c>
      <c r="W10105" s="1">
        <v>45044.588888888888</v>
      </c>
      <c r="X10105" s="1">
        <v>45044.588888888888</v>
      </c>
      <c r="AC10105" t="s">
        <v>53</v>
      </c>
      <c r="AD10105">
        <v>2969639258</v>
      </c>
      <c r="AE10105" s="1">
        <v>41822.29791666667</v>
      </c>
      <c r="AF10105" t="s">
        <v>54310</v>
      </c>
      <c r="AG10105" t="s">
        <v>54311</v>
      </c>
      <c r="AH10105" t="s">
        <v>51</v>
      </c>
      <c r="AJ10105" t="s">
        <v>53</v>
      </c>
      <c r="AL10105" t="s">
        <v>68</v>
      </c>
      <c r="AO10105" t="s">
        <v>5443</v>
      </c>
      <c r="AP10105" s="1">
        <v>45044.593055555553</v>
      </c>
      <c r="AQ10105" s="1">
        <v>45044.592361111114</v>
      </c>
    </row>
    <row r="10106" spans="1:43" x14ac:dyDescent="0.35">
      <c r="A10106" t="s">
        <v>54312</v>
      </c>
      <c r="B10106" t="s">
        <v>4588</v>
      </c>
      <c r="C10106" t="s">
        <v>12366</v>
      </c>
      <c r="H10106" t="s">
        <v>54313</v>
      </c>
      <c r="J10106" t="s">
        <v>882</v>
      </c>
      <c r="P10106" t="s">
        <v>50</v>
      </c>
      <c r="U10106" s="1">
        <v>45044</v>
      </c>
      <c r="V10106" s="1">
        <v>45044</v>
      </c>
      <c r="W10106" s="1">
        <v>45044.506944444445</v>
      </c>
      <c r="X10106" s="1">
        <v>45044.506944444445</v>
      </c>
      <c r="AC10106" t="s">
        <v>53</v>
      </c>
      <c r="AD10106">
        <v>2969482269</v>
      </c>
      <c r="AE10106" s="1">
        <v>37567</v>
      </c>
      <c r="AF10106" t="s">
        <v>884</v>
      </c>
      <c r="AG10106" t="s">
        <v>54314</v>
      </c>
      <c r="AH10106" t="s">
        <v>51</v>
      </c>
      <c r="AJ10106" t="s">
        <v>53</v>
      </c>
      <c r="AL10106" t="s">
        <v>68</v>
      </c>
      <c r="AO10106" t="s">
        <v>5443</v>
      </c>
      <c r="AP10106" s="1">
        <v>45065.404861111114</v>
      </c>
    </row>
    <row r="10107" spans="1:43" x14ac:dyDescent="0.35">
      <c r="A10107" t="s">
        <v>54315</v>
      </c>
      <c r="B10107" t="s">
        <v>54316</v>
      </c>
      <c r="C10107" t="s">
        <v>42462</v>
      </c>
      <c r="F10107" t="s">
        <v>47298</v>
      </c>
      <c r="H10107" t="s">
        <v>47297</v>
      </c>
      <c r="J10107" t="s">
        <v>47299</v>
      </c>
      <c r="K10107" t="s">
        <v>54317</v>
      </c>
      <c r="M10107" t="s">
        <v>18935</v>
      </c>
      <c r="N10107" t="s">
        <v>253</v>
      </c>
      <c r="O10107">
        <v>88047</v>
      </c>
      <c r="P10107" t="s">
        <v>50</v>
      </c>
      <c r="U10107" s="1">
        <v>45044</v>
      </c>
      <c r="V10107" s="1">
        <v>45044</v>
      </c>
      <c r="W10107" s="1">
        <v>45044.579861111109</v>
      </c>
      <c r="X10107" s="1">
        <v>45044.579861111109</v>
      </c>
      <c r="AC10107" t="s">
        <v>53</v>
      </c>
      <c r="AD10107">
        <v>2969942946</v>
      </c>
      <c r="AE10107" s="1">
        <v>43837.443749999999</v>
      </c>
      <c r="AF10107" t="s">
        <v>54318</v>
      </c>
      <c r="AG10107" t="s">
        <v>54319</v>
      </c>
      <c r="AH10107" t="s">
        <v>51</v>
      </c>
      <c r="AJ10107" t="s">
        <v>53</v>
      </c>
      <c r="AL10107" t="s">
        <v>68</v>
      </c>
      <c r="AO10107" t="s">
        <v>5443</v>
      </c>
      <c r="AP10107" s="1">
        <v>45044.667361111111</v>
      </c>
      <c r="AQ10107" s="1">
        <v>45044.584027777775</v>
      </c>
    </row>
    <row r="10108" spans="1:43" x14ac:dyDescent="0.35">
      <c r="A10108" t="s">
        <v>54320</v>
      </c>
      <c r="B10108" t="s">
        <v>2072</v>
      </c>
      <c r="C10108" t="s">
        <v>5954</v>
      </c>
      <c r="F10108" t="s">
        <v>54321</v>
      </c>
      <c r="H10108" t="s">
        <v>54320</v>
      </c>
      <c r="J10108" t="s">
        <v>41384</v>
      </c>
      <c r="K10108" t="s">
        <v>54322</v>
      </c>
      <c r="M10108" t="s">
        <v>33318</v>
      </c>
      <c r="N10108" t="s">
        <v>65</v>
      </c>
      <c r="O10108">
        <v>80809</v>
      </c>
      <c r="P10108" t="s">
        <v>50</v>
      </c>
      <c r="U10108" s="1">
        <v>45044</v>
      </c>
      <c r="V10108" s="1">
        <v>45044</v>
      </c>
      <c r="W10108" s="1">
        <v>45044.594444444447</v>
      </c>
      <c r="X10108" s="1">
        <v>45044.594444444447</v>
      </c>
      <c r="AC10108" t="s">
        <v>51</v>
      </c>
      <c r="AD10108">
        <v>2969475420</v>
      </c>
      <c r="AE10108" s="1">
        <v>37166.661111111112</v>
      </c>
      <c r="AF10108" t="s">
        <v>17296</v>
      </c>
      <c r="AG10108" t="s">
        <v>54323</v>
      </c>
      <c r="AH10108" t="s">
        <v>51</v>
      </c>
      <c r="AJ10108" t="s">
        <v>53</v>
      </c>
      <c r="AL10108" t="s">
        <v>68</v>
      </c>
      <c r="AO10108" t="s">
        <v>5443</v>
      </c>
      <c r="AP10108" s="1">
        <v>45455.652777777781</v>
      </c>
    </row>
    <row r="10109" spans="1:43" x14ac:dyDescent="0.35">
      <c r="A10109" t="s">
        <v>54324</v>
      </c>
      <c r="B10109" t="s">
        <v>54325</v>
      </c>
      <c r="C10109" t="s">
        <v>1608</v>
      </c>
      <c r="F10109" t="s">
        <v>54326</v>
      </c>
      <c r="H10109" t="s">
        <v>54324</v>
      </c>
      <c r="J10109" t="s">
        <v>54327</v>
      </c>
      <c r="K10109" t="s">
        <v>54328</v>
      </c>
      <c r="M10109" t="s">
        <v>15720</v>
      </c>
      <c r="N10109" t="s">
        <v>65</v>
      </c>
      <c r="O10109">
        <v>80420</v>
      </c>
      <c r="P10109" t="s">
        <v>50</v>
      </c>
      <c r="U10109" s="1">
        <v>45044</v>
      </c>
      <c r="V10109" s="1">
        <v>45044</v>
      </c>
      <c r="W10109" s="1">
        <v>45044.551388888889</v>
      </c>
      <c r="X10109" s="1">
        <v>45044.551388888889</v>
      </c>
      <c r="AC10109" t="s">
        <v>53</v>
      </c>
      <c r="AD10109">
        <v>2973351984</v>
      </c>
      <c r="AE10109" s="1">
        <v>45044.552777777775</v>
      </c>
      <c r="AF10109" t="s">
        <v>54329</v>
      </c>
      <c r="AG10109" t="s">
        <v>54330</v>
      </c>
      <c r="AH10109" t="s">
        <v>51</v>
      </c>
      <c r="AJ10109" t="s">
        <v>53</v>
      </c>
      <c r="AL10109" t="s">
        <v>68</v>
      </c>
      <c r="AO10109" t="s">
        <v>5443</v>
      </c>
      <c r="AP10109" s="1">
        <v>45286.730555555558</v>
      </c>
      <c r="AQ10109" s="1">
        <v>45286.727083333331</v>
      </c>
    </row>
    <row r="10110" spans="1:43" x14ac:dyDescent="0.35">
      <c r="A10110" t="s">
        <v>54331</v>
      </c>
      <c r="B10110" t="s">
        <v>54332</v>
      </c>
      <c r="C10110" t="s">
        <v>29690</v>
      </c>
      <c r="F10110" t="s">
        <v>54333</v>
      </c>
      <c r="H10110" t="s">
        <v>54334</v>
      </c>
      <c r="J10110" t="s">
        <v>54335</v>
      </c>
      <c r="K10110" t="s">
        <v>54336</v>
      </c>
      <c r="M10110" t="s">
        <v>648</v>
      </c>
      <c r="N10110" t="s">
        <v>65</v>
      </c>
      <c r="O10110">
        <v>80435</v>
      </c>
      <c r="P10110" t="s">
        <v>50</v>
      </c>
      <c r="U10110" s="1">
        <v>45044</v>
      </c>
      <c r="V10110" s="1">
        <v>45044</v>
      </c>
      <c r="W10110" s="1">
        <v>45044.601388888892</v>
      </c>
      <c r="X10110" s="1">
        <v>45044.601388888892</v>
      </c>
      <c r="AC10110" t="s">
        <v>53</v>
      </c>
      <c r="AD10110">
        <v>2973352035</v>
      </c>
      <c r="AE10110" s="1">
        <v>45044.602777777778</v>
      </c>
      <c r="AF10110" t="s">
        <v>54337</v>
      </c>
      <c r="AG10110" t="s">
        <v>54338</v>
      </c>
      <c r="AH10110" t="s">
        <v>51</v>
      </c>
      <c r="AJ10110" t="s">
        <v>53</v>
      </c>
      <c r="AL10110" t="s">
        <v>68</v>
      </c>
      <c r="AO10110" t="s">
        <v>5443</v>
      </c>
      <c r="AP10110" s="1">
        <v>45044.605555555558</v>
      </c>
      <c r="AQ10110" s="1">
        <v>45044.606249999997</v>
      </c>
    </row>
    <row r="10111" spans="1:43" x14ac:dyDescent="0.35">
      <c r="A10111" t="s">
        <v>54339</v>
      </c>
      <c r="B10111" t="s">
        <v>54340</v>
      </c>
      <c r="C10111" t="s">
        <v>5456</v>
      </c>
      <c r="F10111" t="s">
        <v>54341</v>
      </c>
      <c r="H10111" t="s">
        <v>54339</v>
      </c>
      <c r="J10111" t="s">
        <v>13744</v>
      </c>
      <c r="N10111" t="s">
        <v>6033</v>
      </c>
      <c r="O10111">
        <v>92123</v>
      </c>
      <c r="P10111" t="s">
        <v>50</v>
      </c>
      <c r="U10111" s="1">
        <v>45044</v>
      </c>
      <c r="V10111" s="1">
        <v>45044</v>
      </c>
      <c r="AC10111" t="s">
        <v>53</v>
      </c>
      <c r="AD10111">
        <v>2969474461</v>
      </c>
      <c r="AE10111" s="1">
        <v>37104.381944444445</v>
      </c>
      <c r="AG10111" t="s">
        <v>54342</v>
      </c>
      <c r="AH10111" t="s">
        <v>51</v>
      </c>
      <c r="AJ10111" t="s">
        <v>53</v>
      </c>
      <c r="AO10111" t="s">
        <v>8142</v>
      </c>
    </row>
    <row r="10112" spans="1:43" x14ac:dyDescent="0.35">
      <c r="A10112" t="s">
        <v>54343</v>
      </c>
      <c r="B10112" t="s">
        <v>54344</v>
      </c>
      <c r="C10112" t="s">
        <v>302</v>
      </c>
      <c r="F10112" t="s">
        <v>54345</v>
      </c>
      <c r="H10112" t="s">
        <v>54346</v>
      </c>
      <c r="J10112" t="s">
        <v>54347</v>
      </c>
      <c r="K10112" t="s">
        <v>54348</v>
      </c>
      <c r="M10112" t="s">
        <v>54349</v>
      </c>
      <c r="N10112" t="s">
        <v>65</v>
      </c>
      <c r="O10112">
        <v>80545</v>
      </c>
      <c r="P10112" t="s">
        <v>50</v>
      </c>
      <c r="U10112" s="1">
        <v>45044</v>
      </c>
      <c r="V10112" s="1">
        <v>45044</v>
      </c>
      <c r="W10112" s="1">
        <v>45044.587500000001</v>
      </c>
      <c r="X10112" s="1">
        <v>45044.587500000001</v>
      </c>
      <c r="AC10112" t="s">
        <v>53</v>
      </c>
      <c r="AD10112">
        <v>2969891843</v>
      </c>
      <c r="AE10112" s="1">
        <v>43629.385416666664</v>
      </c>
      <c r="AF10112" t="s">
        <v>54350</v>
      </c>
      <c r="AG10112" t="s">
        <v>54351</v>
      </c>
      <c r="AH10112" t="s">
        <v>51</v>
      </c>
      <c r="AJ10112" t="s">
        <v>53</v>
      </c>
      <c r="AL10112" t="s">
        <v>68</v>
      </c>
      <c r="AO10112" t="s">
        <v>5443</v>
      </c>
      <c r="AP10112" s="1">
        <v>45044.597916666666</v>
      </c>
      <c r="AQ10112" s="1">
        <v>45044.595138888886</v>
      </c>
    </row>
    <row r="10113" spans="1:43" x14ac:dyDescent="0.35">
      <c r="A10113" t="s">
        <v>54352</v>
      </c>
      <c r="B10113" t="s">
        <v>54353</v>
      </c>
      <c r="C10113" t="s">
        <v>49603</v>
      </c>
      <c r="F10113" t="s">
        <v>54354</v>
      </c>
      <c r="H10113" t="s">
        <v>54352</v>
      </c>
      <c r="J10113" t="s">
        <v>16615</v>
      </c>
      <c r="K10113" t="s">
        <v>16616</v>
      </c>
      <c r="M10113" t="s">
        <v>16617</v>
      </c>
      <c r="N10113" t="s">
        <v>7398</v>
      </c>
      <c r="O10113" t="s">
        <v>16618</v>
      </c>
      <c r="P10113" t="s">
        <v>50</v>
      </c>
      <c r="U10113" s="1">
        <v>45044</v>
      </c>
      <c r="V10113" s="1">
        <v>45044</v>
      </c>
      <c r="AC10113" t="s">
        <v>53</v>
      </c>
      <c r="AD10113">
        <v>2969544607</v>
      </c>
      <c r="AE10113" s="1">
        <v>40059.490972222222</v>
      </c>
      <c r="AG10113" t="s">
        <v>54355</v>
      </c>
      <c r="AH10113" t="s">
        <v>51</v>
      </c>
      <c r="AJ10113" t="s">
        <v>53</v>
      </c>
      <c r="AO10113" t="s">
        <v>8142</v>
      </c>
    </row>
    <row r="10114" spans="1:43" x14ac:dyDescent="0.35">
      <c r="A10114" t="s">
        <v>54356</v>
      </c>
      <c r="B10114" t="s">
        <v>1440</v>
      </c>
      <c r="C10114" t="s">
        <v>7528</v>
      </c>
      <c r="F10114" t="s">
        <v>54357</v>
      </c>
      <c r="H10114" t="s">
        <v>54358</v>
      </c>
      <c r="J10114" t="s">
        <v>54359</v>
      </c>
      <c r="K10114" t="s">
        <v>54360</v>
      </c>
      <c r="M10114" t="s">
        <v>648</v>
      </c>
      <c r="N10114" t="s">
        <v>65</v>
      </c>
      <c r="O10114">
        <v>80435</v>
      </c>
      <c r="P10114" t="s">
        <v>50</v>
      </c>
      <c r="U10114" s="1">
        <v>45044</v>
      </c>
      <c r="V10114" s="1">
        <v>45044</v>
      </c>
      <c r="W10114" s="1">
        <v>45044.583333333336</v>
      </c>
      <c r="X10114" s="1">
        <v>45044.583333333336</v>
      </c>
      <c r="AC10114" t="s">
        <v>53</v>
      </c>
      <c r="AD10114">
        <v>2969933683</v>
      </c>
      <c r="AE10114" s="1">
        <v>43801.556944444441</v>
      </c>
      <c r="AF10114" t="s">
        <v>54361</v>
      </c>
      <c r="AG10114" t="s">
        <v>54362</v>
      </c>
      <c r="AH10114" t="s">
        <v>51</v>
      </c>
      <c r="AJ10114" t="s">
        <v>53</v>
      </c>
      <c r="AL10114" t="s">
        <v>68</v>
      </c>
      <c r="AO10114" t="s">
        <v>5443</v>
      </c>
      <c r="AP10114" s="1">
        <v>45044.595833333333</v>
      </c>
      <c r="AQ10114" s="1">
        <v>45044.595138888886</v>
      </c>
    </row>
    <row r="10115" spans="1:43" x14ac:dyDescent="0.35">
      <c r="A10115" t="s">
        <v>54363</v>
      </c>
      <c r="B10115" t="s">
        <v>3417</v>
      </c>
      <c r="C10115" t="s">
        <v>54364</v>
      </c>
      <c r="F10115" t="s">
        <v>54365</v>
      </c>
      <c r="H10115" t="s">
        <v>54363</v>
      </c>
      <c r="J10115" t="s">
        <v>54366</v>
      </c>
      <c r="K10115" t="s">
        <v>54367</v>
      </c>
      <c r="M10115" t="s">
        <v>54368</v>
      </c>
      <c r="N10115" t="s">
        <v>798</v>
      </c>
      <c r="O10115">
        <v>76433</v>
      </c>
      <c r="P10115" t="s">
        <v>50</v>
      </c>
      <c r="U10115" s="1">
        <v>45044</v>
      </c>
      <c r="V10115" s="1">
        <v>45044</v>
      </c>
      <c r="W10115" s="1">
        <v>45044.681944444441</v>
      </c>
      <c r="X10115" s="1">
        <v>45044.681944444441</v>
      </c>
      <c r="AC10115" t="s">
        <v>51</v>
      </c>
      <c r="AD10115">
        <v>2969753667</v>
      </c>
      <c r="AE10115" s="1">
        <v>42957.649305555555</v>
      </c>
      <c r="AF10115" t="s">
        <v>54369</v>
      </c>
      <c r="AG10115" t="s">
        <v>54370</v>
      </c>
      <c r="AH10115" t="s">
        <v>51</v>
      </c>
      <c r="AJ10115" t="s">
        <v>53</v>
      </c>
      <c r="AL10115" t="s">
        <v>68</v>
      </c>
      <c r="AO10115" t="s">
        <v>5443</v>
      </c>
      <c r="AP10115" s="1">
        <v>45045.927083333336</v>
      </c>
      <c r="AQ10115" s="1">
        <v>45044.688888888886</v>
      </c>
    </row>
    <row r="10116" spans="1:43" x14ac:dyDescent="0.35">
      <c r="A10116" t="s">
        <v>54371</v>
      </c>
      <c r="B10116" t="s">
        <v>54372</v>
      </c>
      <c r="C10116" t="s">
        <v>54373</v>
      </c>
      <c r="F10116" t="s">
        <v>54374</v>
      </c>
      <c r="H10116" t="s">
        <v>54371</v>
      </c>
      <c r="J10116" t="s">
        <v>54375</v>
      </c>
      <c r="K10116" t="s">
        <v>54376</v>
      </c>
      <c r="M10116" t="s">
        <v>1879</v>
      </c>
      <c r="N10116" t="s">
        <v>65</v>
      </c>
      <c r="O10116">
        <v>80503</v>
      </c>
      <c r="P10116" t="s">
        <v>50</v>
      </c>
      <c r="U10116" s="1">
        <v>45044</v>
      </c>
      <c r="V10116" s="1">
        <v>45044</v>
      </c>
      <c r="W10116" s="1">
        <v>45044.427777777775</v>
      </c>
      <c r="X10116" s="1">
        <v>45044.427777777775</v>
      </c>
      <c r="AC10116" t="s">
        <v>53</v>
      </c>
      <c r="AD10116">
        <v>2969843331</v>
      </c>
      <c r="AE10116" s="1">
        <v>43383.5</v>
      </c>
      <c r="AF10116" t="s">
        <v>12264</v>
      </c>
      <c r="AG10116" t="s">
        <v>54377</v>
      </c>
      <c r="AH10116" t="s">
        <v>51</v>
      </c>
      <c r="AJ10116" t="s">
        <v>53</v>
      </c>
      <c r="AL10116" t="s">
        <v>68</v>
      </c>
      <c r="AO10116" t="s">
        <v>5443</v>
      </c>
      <c r="AP10116" s="1">
        <v>45203.504166666666</v>
      </c>
      <c r="AQ10116" s="1">
        <v>45133.737500000003</v>
      </c>
    </row>
    <row r="10117" spans="1:43" x14ac:dyDescent="0.35">
      <c r="A10117" t="s">
        <v>54378</v>
      </c>
      <c r="B10117" t="s">
        <v>217</v>
      </c>
      <c r="C10117" t="s">
        <v>677</v>
      </c>
      <c r="F10117" t="s">
        <v>54379</v>
      </c>
      <c r="H10117" t="s">
        <v>54378</v>
      </c>
      <c r="J10117" t="s">
        <v>54380</v>
      </c>
      <c r="K10117" t="s">
        <v>54381</v>
      </c>
      <c r="M10117" t="s">
        <v>4837</v>
      </c>
      <c r="N10117" t="s">
        <v>65</v>
      </c>
      <c r="O10117">
        <v>80758</v>
      </c>
      <c r="P10117" t="s">
        <v>50</v>
      </c>
      <c r="U10117" s="1">
        <v>45044</v>
      </c>
      <c r="V10117" s="1">
        <v>45044</v>
      </c>
      <c r="W10117" s="1">
        <v>45044.686111111114</v>
      </c>
      <c r="X10117" s="1">
        <v>45044.686111111114</v>
      </c>
      <c r="AC10117" t="s">
        <v>53</v>
      </c>
      <c r="AD10117">
        <v>2973352089</v>
      </c>
      <c r="AE10117" s="1">
        <v>45044.6875</v>
      </c>
      <c r="AF10117" t="s">
        <v>54382</v>
      </c>
      <c r="AG10117" t="s">
        <v>54383</v>
      </c>
      <c r="AH10117" t="s">
        <v>51</v>
      </c>
      <c r="AJ10117" t="s">
        <v>53</v>
      </c>
      <c r="AL10117" t="s">
        <v>68</v>
      </c>
      <c r="AO10117" t="s">
        <v>5443</v>
      </c>
      <c r="AP10117" s="1">
        <v>45044.722222222219</v>
      </c>
      <c r="AQ10117" s="1">
        <v>45044.725694444445</v>
      </c>
    </row>
    <row r="10118" spans="1:43" x14ac:dyDescent="0.35">
      <c r="A10118" t="s">
        <v>54277</v>
      </c>
      <c r="B10118" t="s">
        <v>747</v>
      </c>
      <c r="C10118" t="s">
        <v>54384</v>
      </c>
      <c r="F10118" t="s">
        <v>54385</v>
      </c>
      <c r="H10118" t="s">
        <v>54277</v>
      </c>
      <c r="J10118" t="s">
        <v>54278</v>
      </c>
      <c r="N10118" t="s">
        <v>287</v>
      </c>
      <c r="O10118">
        <v>80435</v>
      </c>
      <c r="P10118" t="s">
        <v>50</v>
      </c>
      <c r="U10118" s="1">
        <v>45044</v>
      </c>
      <c r="V10118" s="1">
        <v>45044</v>
      </c>
      <c r="W10118" s="1">
        <v>45044.600694444445</v>
      </c>
      <c r="X10118" s="1">
        <v>45044.600694444445</v>
      </c>
      <c r="AC10118" t="s">
        <v>53</v>
      </c>
      <c r="AD10118">
        <v>2969823177</v>
      </c>
      <c r="AE10118" s="1">
        <v>43312.434027777781</v>
      </c>
      <c r="AF10118" t="s">
        <v>54280</v>
      </c>
      <c r="AG10118" t="s">
        <v>54386</v>
      </c>
      <c r="AH10118" t="s">
        <v>51</v>
      </c>
      <c r="AJ10118" t="s">
        <v>53</v>
      </c>
      <c r="AL10118" t="s">
        <v>68</v>
      </c>
      <c r="AO10118" t="s">
        <v>5443</v>
      </c>
    </row>
    <row r="10119" spans="1:43" x14ac:dyDescent="0.35">
      <c r="A10119" t="s">
        <v>54387</v>
      </c>
      <c r="B10119" t="s">
        <v>54388</v>
      </c>
      <c r="C10119" t="s">
        <v>1732</v>
      </c>
      <c r="F10119" t="s">
        <v>54389</v>
      </c>
      <c r="H10119" t="s">
        <v>54387</v>
      </c>
      <c r="J10119" t="s">
        <v>6242</v>
      </c>
      <c r="N10119" t="s">
        <v>637</v>
      </c>
      <c r="O10119">
        <v>78644</v>
      </c>
      <c r="P10119" t="s">
        <v>50</v>
      </c>
      <c r="U10119" s="1">
        <v>45044</v>
      </c>
      <c r="V10119" s="1">
        <v>45044</v>
      </c>
      <c r="AC10119" t="s">
        <v>53</v>
      </c>
      <c r="AD10119">
        <v>2969507921</v>
      </c>
      <c r="AE10119" s="1">
        <v>38224.743750000001</v>
      </c>
      <c r="AG10119" t="s">
        <v>54390</v>
      </c>
      <c r="AH10119" t="s">
        <v>51</v>
      </c>
      <c r="AJ10119" t="s">
        <v>53</v>
      </c>
      <c r="AO10119" t="s">
        <v>8142</v>
      </c>
    </row>
    <row r="10120" spans="1:43" x14ac:dyDescent="0.35">
      <c r="A10120" t="s">
        <v>54391</v>
      </c>
      <c r="B10120" t="s">
        <v>45896</v>
      </c>
      <c r="C10120" t="s">
        <v>1829</v>
      </c>
      <c r="F10120" t="s">
        <v>54392</v>
      </c>
      <c r="H10120" t="s">
        <v>54391</v>
      </c>
      <c r="J10120" t="s">
        <v>24506</v>
      </c>
      <c r="K10120" t="s">
        <v>54393</v>
      </c>
      <c r="M10120" t="s">
        <v>24508</v>
      </c>
      <c r="N10120" t="s">
        <v>65</v>
      </c>
      <c r="O10120">
        <v>81120</v>
      </c>
      <c r="P10120" t="s">
        <v>50</v>
      </c>
      <c r="U10120" s="1">
        <v>45044</v>
      </c>
      <c r="V10120" s="1">
        <v>45044</v>
      </c>
      <c r="W10120" s="1">
        <v>45044.423611111109</v>
      </c>
      <c r="X10120" s="1">
        <v>45044.423611111109</v>
      </c>
      <c r="AC10120" t="s">
        <v>53</v>
      </c>
      <c r="AD10120">
        <v>2969654556</v>
      </c>
      <c r="AE10120" s="1">
        <v>42003.678472222222</v>
      </c>
      <c r="AF10120" t="s">
        <v>24509</v>
      </c>
      <c r="AG10120" t="s">
        <v>54394</v>
      </c>
      <c r="AH10120" t="s">
        <v>51</v>
      </c>
      <c r="AJ10120" t="s">
        <v>53</v>
      </c>
      <c r="AL10120" t="s">
        <v>68</v>
      </c>
      <c r="AO10120" t="s">
        <v>5443</v>
      </c>
      <c r="AP10120" s="1">
        <v>45414.619444444441</v>
      </c>
      <c r="AQ10120" s="1">
        <v>45392.406944444447</v>
      </c>
    </row>
    <row r="10121" spans="1:43" x14ac:dyDescent="0.35">
      <c r="A10121" t="s">
        <v>54395</v>
      </c>
      <c r="B10121" t="s">
        <v>54396</v>
      </c>
      <c r="C10121" t="s">
        <v>49948</v>
      </c>
      <c r="F10121" t="s">
        <v>54397</v>
      </c>
      <c r="H10121" t="s">
        <v>54395</v>
      </c>
      <c r="J10121" t="s">
        <v>54398</v>
      </c>
      <c r="K10121" t="s">
        <v>54399</v>
      </c>
      <c r="M10121" t="s">
        <v>19469</v>
      </c>
      <c r="N10121" t="s">
        <v>65</v>
      </c>
      <c r="O10121">
        <v>80424</v>
      </c>
      <c r="P10121" t="s">
        <v>50</v>
      </c>
      <c r="U10121" s="1">
        <v>45044</v>
      </c>
      <c r="V10121" s="1">
        <v>45044</v>
      </c>
      <c r="W10121" s="1">
        <v>45044.595833333333</v>
      </c>
      <c r="X10121" s="1">
        <v>45044.595833333333</v>
      </c>
      <c r="AC10121" t="s">
        <v>53</v>
      </c>
      <c r="AD10121">
        <v>2969864457</v>
      </c>
      <c r="AE10121" s="1">
        <v>43472.384027777778</v>
      </c>
      <c r="AF10121" t="s">
        <v>54400</v>
      </c>
      <c r="AG10121" t="s">
        <v>54401</v>
      </c>
      <c r="AH10121" t="s">
        <v>51</v>
      </c>
      <c r="AJ10121" t="s">
        <v>53</v>
      </c>
      <c r="AL10121" t="s">
        <v>68</v>
      </c>
      <c r="AO10121" t="s">
        <v>5443</v>
      </c>
      <c r="AP10121" s="1">
        <v>45044.59652777778</v>
      </c>
      <c r="AQ10121" s="1">
        <v>45044.597916666666</v>
      </c>
    </row>
    <row r="10122" spans="1:43" x14ac:dyDescent="0.35">
      <c r="A10122" t="s">
        <v>54402</v>
      </c>
      <c r="B10122" t="s">
        <v>54403</v>
      </c>
      <c r="C10122" t="s">
        <v>54404</v>
      </c>
      <c r="F10122" t="s">
        <v>54405</v>
      </c>
      <c r="H10122" t="s">
        <v>54402</v>
      </c>
      <c r="J10122" t="s">
        <v>54406</v>
      </c>
      <c r="K10122" t="s">
        <v>54407</v>
      </c>
      <c r="M10122" t="s">
        <v>648</v>
      </c>
      <c r="N10122" t="s">
        <v>65</v>
      </c>
      <c r="O10122">
        <v>80435</v>
      </c>
      <c r="P10122" t="s">
        <v>50</v>
      </c>
      <c r="U10122" s="1">
        <v>45044</v>
      </c>
      <c r="V10122" s="1">
        <v>45044</v>
      </c>
      <c r="W10122" s="1">
        <v>45044.520833333336</v>
      </c>
      <c r="X10122" s="1">
        <v>45044.520833333336</v>
      </c>
      <c r="AC10122" t="s">
        <v>53</v>
      </c>
      <c r="AD10122">
        <v>2972408237</v>
      </c>
      <c r="AE10122" s="1">
        <v>44977.395138888889</v>
      </c>
      <c r="AF10122" t="s">
        <v>54408</v>
      </c>
      <c r="AG10122" t="s">
        <v>54409</v>
      </c>
      <c r="AH10122" t="s">
        <v>51</v>
      </c>
      <c r="AJ10122" t="s">
        <v>53</v>
      </c>
      <c r="AL10122" t="s">
        <v>68</v>
      </c>
      <c r="AO10122" t="s">
        <v>5443</v>
      </c>
      <c r="AP10122" s="1">
        <v>45044.68472222222</v>
      </c>
    </row>
    <row r="10123" spans="1:43" x14ac:dyDescent="0.35">
      <c r="A10123" t="s">
        <v>54410</v>
      </c>
      <c r="B10123" t="s">
        <v>8802</v>
      </c>
      <c r="C10123" t="s">
        <v>54411</v>
      </c>
      <c r="D10123" t="s">
        <v>1952</v>
      </c>
      <c r="H10123" t="s">
        <v>54412</v>
      </c>
      <c r="J10123" t="s">
        <v>49</v>
      </c>
      <c r="P10123" t="s">
        <v>50</v>
      </c>
      <c r="U10123" s="1">
        <v>45044</v>
      </c>
      <c r="V10123" s="1">
        <v>45044</v>
      </c>
      <c r="W10123" s="1">
        <v>45044.449305555558</v>
      </c>
      <c r="X10123" s="1">
        <v>45044.449305555558</v>
      </c>
      <c r="AC10123" t="s">
        <v>53</v>
      </c>
      <c r="AD10123">
        <v>1000000000</v>
      </c>
      <c r="AE10123" s="1">
        <v>37295</v>
      </c>
      <c r="AG10123" t="s">
        <v>54413</v>
      </c>
      <c r="AH10123" t="s">
        <v>51</v>
      </c>
      <c r="AJ10123" t="s">
        <v>53</v>
      </c>
      <c r="AL10123" t="s">
        <v>78</v>
      </c>
      <c r="AO10123" t="s">
        <v>5443</v>
      </c>
      <c r="AP10123" s="1">
        <v>45246.46597222222</v>
      </c>
    </row>
    <row r="10124" spans="1:43" x14ac:dyDescent="0.35">
      <c r="A10124" t="s">
        <v>54414</v>
      </c>
      <c r="B10124" t="s">
        <v>29653</v>
      </c>
      <c r="C10124" t="s">
        <v>218</v>
      </c>
      <c r="D10124" t="s">
        <v>349</v>
      </c>
      <c r="F10124" t="s">
        <v>47</v>
      </c>
      <c r="G10124" t="s">
        <v>54415</v>
      </c>
      <c r="H10124" t="s">
        <v>47676</v>
      </c>
      <c r="I10124" t="s">
        <v>1909</v>
      </c>
      <c r="J10124" t="s">
        <v>49</v>
      </c>
      <c r="P10124" t="s">
        <v>50</v>
      </c>
      <c r="U10124" s="1">
        <v>45044</v>
      </c>
      <c r="V10124" s="1">
        <v>45044</v>
      </c>
      <c r="W10124" s="1">
        <v>45044.622916666667</v>
      </c>
      <c r="X10124" s="1">
        <v>45044.622916666667</v>
      </c>
      <c r="AC10124" t="s">
        <v>53</v>
      </c>
      <c r="AD10124">
        <v>1000000000</v>
      </c>
      <c r="AE10124" s="1">
        <v>37295</v>
      </c>
      <c r="AG10124" t="s">
        <v>54416</v>
      </c>
      <c r="AH10124" t="s">
        <v>51</v>
      </c>
      <c r="AJ10124" t="s">
        <v>53</v>
      </c>
      <c r="AL10124" t="s">
        <v>78</v>
      </c>
      <c r="AO10124" t="s">
        <v>5443</v>
      </c>
    </row>
    <row r="10125" spans="1:43" x14ac:dyDescent="0.35">
      <c r="A10125" t="s">
        <v>54417</v>
      </c>
      <c r="B10125" t="s">
        <v>49052</v>
      </c>
      <c r="C10125" t="s">
        <v>54418</v>
      </c>
      <c r="F10125" t="s">
        <v>54419</v>
      </c>
      <c r="H10125" t="s">
        <v>54417</v>
      </c>
      <c r="J10125" t="s">
        <v>41332</v>
      </c>
      <c r="K10125" t="s">
        <v>4782</v>
      </c>
      <c r="M10125" t="s">
        <v>545</v>
      </c>
      <c r="N10125" t="s">
        <v>253</v>
      </c>
      <c r="O10125">
        <v>88001</v>
      </c>
      <c r="P10125" t="s">
        <v>50</v>
      </c>
      <c r="U10125" s="1">
        <v>45044</v>
      </c>
      <c r="V10125" s="1">
        <v>45044</v>
      </c>
      <c r="W10125" s="1">
        <v>45044.701388888891</v>
      </c>
      <c r="X10125" s="1">
        <v>45044.701388888891</v>
      </c>
      <c r="AC10125" t="s">
        <v>51</v>
      </c>
      <c r="AD10125">
        <v>2969479051</v>
      </c>
      <c r="AE10125" s="1">
        <v>37371</v>
      </c>
      <c r="AF10125" t="s">
        <v>4784</v>
      </c>
      <c r="AG10125" t="s">
        <v>54420</v>
      </c>
      <c r="AH10125" t="s">
        <v>51</v>
      </c>
      <c r="AJ10125" t="s">
        <v>53</v>
      </c>
      <c r="AL10125" t="s">
        <v>68</v>
      </c>
      <c r="AO10125" t="s">
        <v>5443</v>
      </c>
      <c r="AP10125" s="1">
        <v>45476.553472222222</v>
      </c>
      <c r="AQ10125" s="1">
        <v>45474.647916666669</v>
      </c>
    </row>
    <row r="10126" spans="1:43" x14ac:dyDescent="0.35">
      <c r="A10126" t="s">
        <v>12677</v>
      </c>
      <c r="B10126" t="s">
        <v>54421</v>
      </c>
      <c r="C10126" t="s">
        <v>54422</v>
      </c>
      <c r="F10126" t="s">
        <v>54423</v>
      </c>
      <c r="H10126" t="s">
        <v>12677</v>
      </c>
      <c r="J10126" t="s">
        <v>1960</v>
      </c>
      <c r="K10126" t="s">
        <v>53266</v>
      </c>
      <c r="M10126" t="s">
        <v>143</v>
      </c>
      <c r="N10126" t="s">
        <v>65</v>
      </c>
      <c r="O10126">
        <v>81505</v>
      </c>
      <c r="P10126" t="s">
        <v>50</v>
      </c>
      <c r="U10126" s="1">
        <v>45044</v>
      </c>
      <c r="V10126" s="1">
        <v>45044</v>
      </c>
      <c r="W10126" s="1">
        <v>45044.679166666669</v>
      </c>
      <c r="X10126" s="1">
        <v>45044.679166666669</v>
      </c>
      <c r="AC10126" t="s">
        <v>53</v>
      </c>
      <c r="AD10126">
        <v>1000000001</v>
      </c>
      <c r="AE10126" s="1">
        <v>39973.351388888892</v>
      </c>
      <c r="AF10126" t="s">
        <v>3377</v>
      </c>
      <c r="AG10126" t="s">
        <v>54424</v>
      </c>
      <c r="AH10126" t="s">
        <v>51</v>
      </c>
      <c r="AJ10126" t="s">
        <v>53</v>
      </c>
      <c r="AL10126" t="s">
        <v>78</v>
      </c>
      <c r="AO10126" t="s">
        <v>5443</v>
      </c>
      <c r="AP10126" s="1">
        <v>45044.677777777775</v>
      </c>
    </row>
    <row r="10127" spans="1:43" x14ac:dyDescent="0.35">
      <c r="A10127" t="s">
        <v>54425</v>
      </c>
      <c r="B10127" t="s">
        <v>54426</v>
      </c>
      <c r="C10127" t="s">
        <v>54427</v>
      </c>
      <c r="H10127" t="s">
        <v>54425</v>
      </c>
      <c r="J10127" t="s">
        <v>54428</v>
      </c>
      <c r="K10127" t="s">
        <v>54429</v>
      </c>
      <c r="M10127" t="s">
        <v>1296</v>
      </c>
      <c r="N10127" t="s">
        <v>398</v>
      </c>
      <c r="O10127">
        <v>88220</v>
      </c>
      <c r="P10127" t="s">
        <v>50</v>
      </c>
      <c r="U10127" s="1">
        <v>45044</v>
      </c>
      <c r="V10127" s="1">
        <v>45044</v>
      </c>
      <c r="W10127" s="1">
        <v>45044.636805555558</v>
      </c>
      <c r="X10127" s="1">
        <v>45044.636805555558</v>
      </c>
      <c r="AC10127" t="s">
        <v>53</v>
      </c>
      <c r="AD10127">
        <v>1000000001</v>
      </c>
      <c r="AE10127" s="1">
        <v>39973.351388888892</v>
      </c>
      <c r="AF10127" t="s">
        <v>3377</v>
      </c>
      <c r="AG10127" t="s">
        <v>54430</v>
      </c>
      <c r="AH10127" t="s">
        <v>51</v>
      </c>
      <c r="AJ10127" t="s">
        <v>53</v>
      </c>
      <c r="AL10127" t="s">
        <v>78</v>
      </c>
      <c r="AO10127" t="s">
        <v>51552</v>
      </c>
    </row>
    <row r="10128" spans="1:43" x14ac:dyDescent="0.35">
      <c r="A10128" t="s">
        <v>54431</v>
      </c>
      <c r="B10128" t="s">
        <v>54432</v>
      </c>
      <c r="C10128" t="s">
        <v>8045</v>
      </c>
      <c r="F10128" t="s">
        <v>54433</v>
      </c>
      <c r="H10128" t="s">
        <v>54431</v>
      </c>
      <c r="J10128" t="s">
        <v>54434</v>
      </c>
      <c r="K10128" t="s">
        <v>54435</v>
      </c>
      <c r="M10128" t="s">
        <v>137</v>
      </c>
      <c r="N10128" t="s">
        <v>65</v>
      </c>
      <c r="O10128">
        <v>80249</v>
      </c>
      <c r="P10128" t="s">
        <v>50</v>
      </c>
      <c r="U10128" s="1">
        <v>45044</v>
      </c>
      <c r="V10128" s="1">
        <v>45044</v>
      </c>
      <c r="W10128" s="1">
        <v>45044.618055555555</v>
      </c>
      <c r="X10128" s="1">
        <v>45044.618055555555</v>
      </c>
      <c r="AC10128" t="s">
        <v>51</v>
      </c>
      <c r="AD10128">
        <v>1000000001</v>
      </c>
      <c r="AE10128" s="1">
        <v>39973.351388888892</v>
      </c>
      <c r="AF10128" t="s">
        <v>3377</v>
      </c>
      <c r="AG10128" t="s">
        <v>54436</v>
      </c>
      <c r="AH10128" t="s">
        <v>51</v>
      </c>
      <c r="AJ10128" t="s">
        <v>53</v>
      </c>
      <c r="AL10128" t="s">
        <v>78</v>
      </c>
      <c r="AO10128" t="s">
        <v>5443</v>
      </c>
      <c r="AP10128" s="1">
        <v>45044.617361111108</v>
      </c>
    </row>
    <row r="10129" spans="1:43" x14ac:dyDescent="0.35">
      <c r="A10129" t="s">
        <v>54437</v>
      </c>
      <c r="B10129" t="s">
        <v>54438</v>
      </c>
      <c r="C10129" t="s">
        <v>11825</v>
      </c>
      <c r="F10129" t="s">
        <v>54439</v>
      </c>
      <c r="H10129" t="s">
        <v>54440</v>
      </c>
      <c r="J10129" t="s">
        <v>54441</v>
      </c>
      <c r="P10129" t="s">
        <v>50</v>
      </c>
      <c r="U10129" s="1">
        <v>45044</v>
      </c>
      <c r="V10129" s="1">
        <v>45044</v>
      </c>
      <c r="W10129" s="1">
        <v>45044.581944444442</v>
      </c>
      <c r="X10129" s="1">
        <v>45044.581944444442</v>
      </c>
      <c r="AC10129" t="s">
        <v>53</v>
      </c>
      <c r="AD10129">
        <v>1000000001</v>
      </c>
      <c r="AE10129" s="1">
        <v>39973.351388888892</v>
      </c>
      <c r="AF10129" t="s">
        <v>3377</v>
      </c>
      <c r="AG10129" t="s">
        <v>54442</v>
      </c>
      <c r="AH10129" t="s">
        <v>51</v>
      </c>
      <c r="AJ10129" t="s">
        <v>53</v>
      </c>
      <c r="AL10129" t="s">
        <v>78</v>
      </c>
      <c r="AO10129" t="s">
        <v>5443</v>
      </c>
      <c r="AP10129" s="1">
        <v>45048.384027777778</v>
      </c>
    </row>
    <row r="10130" spans="1:43" x14ac:dyDescent="0.35">
      <c r="A10130" t="s">
        <v>54443</v>
      </c>
      <c r="B10130" t="s">
        <v>54444</v>
      </c>
      <c r="C10130" t="s">
        <v>14441</v>
      </c>
      <c r="F10130" t="s">
        <v>54445</v>
      </c>
      <c r="H10130" t="s">
        <v>54443</v>
      </c>
      <c r="J10130" t="s">
        <v>54446</v>
      </c>
      <c r="N10130" t="s">
        <v>287</v>
      </c>
      <c r="O10130">
        <v>81334</v>
      </c>
      <c r="P10130" t="s">
        <v>50</v>
      </c>
      <c r="U10130" s="1">
        <v>45044</v>
      </c>
      <c r="V10130" s="1">
        <v>45044</v>
      </c>
      <c r="W10130" s="1">
        <v>45044.578472222223</v>
      </c>
      <c r="X10130" s="1">
        <v>45044.578472222223</v>
      </c>
      <c r="AC10130" t="s">
        <v>53</v>
      </c>
      <c r="AD10130">
        <v>1000000001</v>
      </c>
      <c r="AE10130" s="1">
        <v>39973.351388888892</v>
      </c>
      <c r="AF10130" t="s">
        <v>3377</v>
      </c>
      <c r="AG10130" t="s">
        <v>54447</v>
      </c>
      <c r="AH10130" t="s">
        <v>51</v>
      </c>
      <c r="AJ10130" t="s">
        <v>53</v>
      </c>
      <c r="AL10130" t="s">
        <v>78</v>
      </c>
      <c r="AO10130" t="s">
        <v>8142</v>
      </c>
    </row>
    <row r="10131" spans="1:43" x14ac:dyDescent="0.35">
      <c r="A10131" t="s">
        <v>54448</v>
      </c>
      <c r="B10131" t="s">
        <v>54218</v>
      </c>
      <c r="C10131" t="s">
        <v>54449</v>
      </c>
      <c r="F10131" t="s">
        <v>54450</v>
      </c>
      <c r="H10131" t="s">
        <v>54448</v>
      </c>
      <c r="J10131" t="s">
        <v>54451</v>
      </c>
      <c r="K10131" t="s">
        <v>54452</v>
      </c>
      <c r="M10131" t="s">
        <v>17395</v>
      </c>
      <c r="N10131" t="s">
        <v>253</v>
      </c>
      <c r="O10131">
        <v>87701</v>
      </c>
      <c r="P10131" t="s">
        <v>50</v>
      </c>
      <c r="U10131" s="1">
        <v>45044</v>
      </c>
      <c r="V10131" s="1">
        <v>45044</v>
      </c>
      <c r="W10131" s="1">
        <v>45044.061111111114</v>
      </c>
      <c r="X10131" s="1">
        <v>45044.061111111114</v>
      </c>
      <c r="AC10131" t="s">
        <v>51</v>
      </c>
      <c r="AD10131">
        <v>1000000001</v>
      </c>
      <c r="AE10131" s="1">
        <v>39973.351388888892</v>
      </c>
      <c r="AF10131" t="s">
        <v>3377</v>
      </c>
      <c r="AG10131" t="s">
        <v>54453</v>
      </c>
      <c r="AH10131" t="s">
        <v>51</v>
      </c>
      <c r="AJ10131" t="s">
        <v>53</v>
      </c>
      <c r="AL10131" t="s">
        <v>78</v>
      </c>
      <c r="AO10131" t="s">
        <v>5443</v>
      </c>
      <c r="AP10131" s="1">
        <v>45044.05972222222</v>
      </c>
    </row>
    <row r="10132" spans="1:43" x14ac:dyDescent="0.35">
      <c r="A10132" t="s">
        <v>54454</v>
      </c>
      <c r="B10132" t="s">
        <v>2078</v>
      </c>
      <c r="C10132" t="s">
        <v>383</v>
      </c>
      <c r="F10132" t="s">
        <v>54455</v>
      </c>
      <c r="H10132" t="s">
        <v>54454</v>
      </c>
      <c r="J10132" t="s">
        <v>54456</v>
      </c>
      <c r="K10132" t="s">
        <v>54457</v>
      </c>
      <c r="M10132" t="s">
        <v>4757</v>
      </c>
      <c r="N10132" t="s">
        <v>65</v>
      </c>
      <c r="O10132">
        <v>81637</v>
      </c>
      <c r="P10132" t="s">
        <v>50</v>
      </c>
      <c r="U10132" s="1">
        <v>45044</v>
      </c>
      <c r="V10132" s="1">
        <v>45044</v>
      </c>
      <c r="W10132" s="1">
        <v>45044.577777777777</v>
      </c>
      <c r="X10132" s="1">
        <v>45044.577777777777</v>
      </c>
      <c r="AC10132" t="s">
        <v>53</v>
      </c>
      <c r="AD10132">
        <v>2969691985</v>
      </c>
      <c r="AE10132" s="1">
        <v>42398.522222222222</v>
      </c>
      <c r="AF10132" t="s">
        <v>54458</v>
      </c>
      <c r="AG10132" t="s">
        <v>54459</v>
      </c>
      <c r="AH10132" t="s">
        <v>51</v>
      </c>
      <c r="AJ10132" t="s">
        <v>53</v>
      </c>
      <c r="AL10132" t="s">
        <v>68</v>
      </c>
      <c r="AO10132" t="s">
        <v>5443</v>
      </c>
      <c r="AP10132" s="1">
        <v>45044.584722222222</v>
      </c>
      <c r="AQ10132" s="1">
        <v>45044.582638888889</v>
      </c>
    </row>
    <row r="10133" spans="1:43" x14ac:dyDescent="0.35">
      <c r="A10133" t="s">
        <v>54460</v>
      </c>
      <c r="B10133" t="s">
        <v>54461</v>
      </c>
      <c r="C10133" t="s">
        <v>3834</v>
      </c>
      <c r="F10133" t="s">
        <v>54462</v>
      </c>
      <c r="H10133" t="s">
        <v>54463</v>
      </c>
      <c r="J10133" t="s">
        <v>54464</v>
      </c>
      <c r="K10133" t="s">
        <v>54465</v>
      </c>
      <c r="M10133" t="s">
        <v>54466</v>
      </c>
      <c r="N10133" t="s">
        <v>65</v>
      </c>
      <c r="O10133">
        <v>81433</v>
      </c>
      <c r="P10133" t="s">
        <v>50</v>
      </c>
      <c r="U10133" s="1">
        <v>45045</v>
      </c>
      <c r="V10133" s="1">
        <v>45045</v>
      </c>
      <c r="W10133" s="1">
        <v>45045.429166666669</v>
      </c>
      <c r="X10133" s="1">
        <v>45045.429166666669</v>
      </c>
      <c r="AC10133" t="s">
        <v>53</v>
      </c>
      <c r="AD10133">
        <v>2969732727</v>
      </c>
      <c r="AE10133" s="1">
        <v>42835.467361111114</v>
      </c>
      <c r="AF10133" t="s">
        <v>54467</v>
      </c>
      <c r="AG10133" t="s">
        <v>54468</v>
      </c>
      <c r="AH10133" t="s">
        <v>51</v>
      </c>
      <c r="AJ10133" t="s">
        <v>53</v>
      </c>
      <c r="AL10133" t="s">
        <v>68</v>
      </c>
      <c r="AO10133" t="s">
        <v>5443</v>
      </c>
      <c r="AP10133" s="1">
        <v>45103.738888888889</v>
      </c>
      <c r="AQ10133" s="1">
        <v>45103.738888888889</v>
      </c>
    </row>
    <row r="10134" spans="1:43" x14ac:dyDescent="0.35">
      <c r="A10134" t="s">
        <v>54469</v>
      </c>
      <c r="B10134" t="s">
        <v>54470</v>
      </c>
      <c r="C10134" t="s">
        <v>13524</v>
      </c>
      <c r="F10134" t="s">
        <v>54471</v>
      </c>
      <c r="H10134" t="s">
        <v>54469</v>
      </c>
      <c r="J10134" t="s">
        <v>54472</v>
      </c>
      <c r="K10134" t="s">
        <v>54473</v>
      </c>
      <c r="M10134" t="s">
        <v>54474</v>
      </c>
      <c r="N10134" t="s">
        <v>501</v>
      </c>
      <c r="O10134">
        <v>88341</v>
      </c>
      <c r="P10134" t="s">
        <v>50</v>
      </c>
      <c r="U10134" s="1">
        <v>45045</v>
      </c>
      <c r="V10134" s="1">
        <v>45045</v>
      </c>
      <c r="W10134" s="1">
        <v>45045.469444444447</v>
      </c>
      <c r="X10134" s="1">
        <v>45045.469444444447</v>
      </c>
      <c r="AC10134" t="s">
        <v>53</v>
      </c>
      <c r="AD10134">
        <v>2969756370</v>
      </c>
      <c r="AE10134" s="1">
        <v>42985.315972222219</v>
      </c>
      <c r="AG10134" t="s">
        <v>54475</v>
      </c>
      <c r="AH10134" t="s">
        <v>51</v>
      </c>
      <c r="AJ10134" t="s">
        <v>53</v>
      </c>
      <c r="AL10134" t="s">
        <v>78</v>
      </c>
      <c r="AO10134" t="s">
        <v>51552</v>
      </c>
      <c r="AP10134" s="1">
        <v>45145.925694444442</v>
      </c>
    </row>
    <row r="10135" spans="1:43" x14ac:dyDescent="0.35">
      <c r="A10135" t="s">
        <v>54476</v>
      </c>
      <c r="B10135" t="s">
        <v>50841</v>
      </c>
      <c r="C10135" t="s">
        <v>1471</v>
      </c>
      <c r="F10135" t="s">
        <v>54477</v>
      </c>
      <c r="H10135" t="s">
        <v>54478</v>
      </c>
      <c r="J10135" t="s">
        <v>54479</v>
      </c>
      <c r="M10135" t="s">
        <v>3225</v>
      </c>
      <c r="N10135" t="s">
        <v>287</v>
      </c>
      <c r="O10135">
        <v>80539</v>
      </c>
      <c r="P10135" t="s">
        <v>50</v>
      </c>
      <c r="U10135" s="1">
        <v>45045</v>
      </c>
      <c r="V10135" s="1">
        <v>45045</v>
      </c>
      <c r="W10135" s="1">
        <v>45045.474999999999</v>
      </c>
      <c r="X10135" s="1">
        <v>45045.474999999999</v>
      </c>
      <c r="AC10135" t="s">
        <v>53</v>
      </c>
      <c r="AD10135">
        <v>1000000001</v>
      </c>
      <c r="AE10135" s="1">
        <v>39973.351388888892</v>
      </c>
      <c r="AF10135" t="s">
        <v>3377</v>
      </c>
      <c r="AG10135" t="s">
        <v>54480</v>
      </c>
      <c r="AH10135" t="s">
        <v>51</v>
      </c>
      <c r="AJ10135" t="s">
        <v>53</v>
      </c>
      <c r="AL10135" t="s">
        <v>78</v>
      </c>
      <c r="AO10135" t="s">
        <v>8142</v>
      </c>
    </row>
    <row r="10136" spans="1:43" x14ac:dyDescent="0.35">
      <c r="A10136" t="s">
        <v>54481</v>
      </c>
      <c r="B10136" t="s">
        <v>54482</v>
      </c>
      <c r="C10136" t="s">
        <v>25645</v>
      </c>
      <c r="F10136">
        <v>17202842807</v>
      </c>
      <c r="H10136" t="s">
        <v>54481</v>
      </c>
      <c r="K10136" t="s">
        <v>54483</v>
      </c>
      <c r="M10136" t="s">
        <v>14011</v>
      </c>
      <c r="N10136" t="s">
        <v>287</v>
      </c>
      <c r="O10136">
        <v>80433</v>
      </c>
      <c r="P10136" t="s">
        <v>50</v>
      </c>
      <c r="U10136" s="1">
        <v>45045</v>
      </c>
      <c r="V10136" s="1">
        <v>45045</v>
      </c>
      <c r="AC10136" t="s">
        <v>53</v>
      </c>
      <c r="AG10136" t="s">
        <v>54484</v>
      </c>
      <c r="AH10136" t="s">
        <v>51</v>
      </c>
      <c r="AJ10136" t="s">
        <v>53</v>
      </c>
      <c r="AO10136" t="s">
        <v>5443</v>
      </c>
    </row>
    <row r="10137" spans="1:43" x14ac:dyDescent="0.35">
      <c r="A10137" t="s">
        <v>54485</v>
      </c>
      <c r="B10137" t="s">
        <v>54486</v>
      </c>
      <c r="C10137" t="s">
        <v>10731</v>
      </c>
      <c r="F10137" t="s">
        <v>54487</v>
      </c>
      <c r="H10137" t="s">
        <v>54485</v>
      </c>
      <c r="J10137" t="s">
        <v>54488</v>
      </c>
      <c r="K10137" t="s">
        <v>54489</v>
      </c>
      <c r="M10137" t="s">
        <v>1912</v>
      </c>
      <c r="N10137" t="s">
        <v>65</v>
      </c>
      <c r="O10137">
        <v>80123</v>
      </c>
      <c r="P10137" t="s">
        <v>50</v>
      </c>
      <c r="U10137" s="1">
        <v>45045</v>
      </c>
      <c r="V10137" s="1">
        <v>45045</v>
      </c>
      <c r="W10137" s="1">
        <v>45045.70416666667</v>
      </c>
      <c r="X10137" s="1">
        <v>45045.70416666667</v>
      </c>
      <c r="AC10137" t="s">
        <v>53</v>
      </c>
      <c r="AD10137">
        <v>1000000001</v>
      </c>
      <c r="AE10137" s="1">
        <v>39973.351388888892</v>
      </c>
      <c r="AF10137" t="s">
        <v>3377</v>
      </c>
      <c r="AG10137" t="s">
        <v>54490</v>
      </c>
      <c r="AH10137" t="s">
        <v>51</v>
      </c>
      <c r="AJ10137" t="s">
        <v>53</v>
      </c>
      <c r="AL10137" t="s">
        <v>78</v>
      </c>
      <c r="AO10137" t="s">
        <v>5443</v>
      </c>
      <c r="AP10137" s="1">
        <v>45045.703472222223</v>
      </c>
    </row>
    <row r="10138" spans="1:43" x14ac:dyDescent="0.35">
      <c r="A10138" t="s">
        <v>54491</v>
      </c>
      <c r="B10138" t="s">
        <v>54492</v>
      </c>
      <c r="C10138" t="s">
        <v>5143</v>
      </c>
      <c r="D10138" t="s">
        <v>861</v>
      </c>
      <c r="H10138" t="s">
        <v>54493</v>
      </c>
      <c r="J10138" t="s">
        <v>47912</v>
      </c>
      <c r="P10138" t="s">
        <v>50</v>
      </c>
      <c r="U10138" s="1">
        <v>45045</v>
      </c>
      <c r="V10138" s="1">
        <v>45045</v>
      </c>
      <c r="AC10138" t="s">
        <v>53</v>
      </c>
      <c r="AD10138">
        <v>2973626343</v>
      </c>
      <c r="AE10138" s="1">
        <v>45159.556944444441</v>
      </c>
      <c r="AG10138" t="s">
        <v>54494</v>
      </c>
      <c r="AH10138" t="s">
        <v>51</v>
      </c>
      <c r="AJ10138" t="s">
        <v>53</v>
      </c>
      <c r="AO10138" t="s">
        <v>5443</v>
      </c>
    </row>
    <row r="10139" spans="1:43" x14ac:dyDescent="0.35">
      <c r="A10139" t="s">
        <v>54495</v>
      </c>
      <c r="B10139" t="s">
        <v>54496</v>
      </c>
      <c r="C10139" t="s">
        <v>115</v>
      </c>
      <c r="F10139" t="s">
        <v>54497</v>
      </c>
      <c r="H10139" t="s">
        <v>54495</v>
      </c>
      <c r="J10139" t="s">
        <v>5968</v>
      </c>
      <c r="N10139" t="s">
        <v>4526</v>
      </c>
      <c r="O10139">
        <v>85540</v>
      </c>
      <c r="P10139" t="s">
        <v>50</v>
      </c>
      <c r="U10139" s="1">
        <v>45046</v>
      </c>
      <c r="V10139" s="1">
        <v>45046</v>
      </c>
      <c r="AC10139" t="s">
        <v>53</v>
      </c>
      <c r="AD10139">
        <v>2969480780</v>
      </c>
      <c r="AE10139" s="1">
        <v>37467</v>
      </c>
      <c r="AG10139" t="s">
        <v>54498</v>
      </c>
      <c r="AH10139" t="s">
        <v>51</v>
      </c>
      <c r="AJ10139" t="s">
        <v>53</v>
      </c>
      <c r="AO10139" t="s">
        <v>8142</v>
      </c>
    </row>
    <row r="10140" spans="1:43" x14ac:dyDescent="0.35">
      <c r="A10140" t="s">
        <v>54499</v>
      </c>
      <c r="B10140" t="s">
        <v>10360</v>
      </c>
      <c r="C10140" t="s">
        <v>302</v>
      </c>
      <c r="F10140">
        <v>17198391632</v>
      </c>
      <c r="H10140" t="s">
        <v>54500</v>
      </c>
      <c r="J10140" t="s">
        <v>54501</v>
      </c>
      <c r="K10140" t="s">
        <v>54502</v>
      </c>
      <c r="M10140" t="s">
        <v>54503</v>
      </c>
      <c r="N10140" t="s">
        <v>287</v>
      </c>
      <c r="O10140">
        <v>80432</v>
      </c>
      <c r="P10140" t="s">
        <v>50</v>
      </c>
      <c r="U10140" s="1">
        <v>45046</v>
      </c>
      <c r="V10140" s="1">
        <v>45046</v>
      </c>
      <c r="W10140" s="1">
        <v>45046.433333333334</v>
      </c>
      <c r="X10140" s="1">
        <v>45046.433333333334</v>
      </c>
      <c r="AC10140" t="s">
        <v>53</v>
      </c>
      <c r="AD10140">
        <v>1000000001</v>
      </c>
      <c r="AE10140" s="1">
        <v>39973.351388888892</v>
      </c>
      <c r="AF10140" t="s">
        <v>3377</v>
      </c>
      <c r="AG10140" t="s">
        <v>54504</v>
      </c>
      <c r="AH10140" t="s">
        <v>51</v>
      </c>
      <c r="AJ10140" t="s">
        <v>53</v>
      </c>
      <c r="AL10140" t="s">
        <v>78</v>
      </c>
      <c r="AO10140" t="s">
        <v>5443</v>
      </c>
      <c r="AP10140" s="1">
        <v>45067.683333333334</v>
      </c>
    </row>
    <row r="10141" spans="1:43" x14ac:dyDescent="0.35">
      <c r="A10141" t="s">
        <v>54505</v>
      </c>
      <c r="B10141" t="s">
        <v>54506</v>
      </c>
      <c r="C10141" t="s">
        <v>9136</v>
      </c>
      <c r="F10141" t="s">
        <v>54507</v>
      </c>
      <c r="H10141" t="s">
        <v>54508</v>
      </c>
      <c r="J10141" t="s">
        <v>9136</v>
      </c>
      <c r="K10141" t="s">
        <v>28115</v>
      </c>
      <c r="M10141" t="s">
        <v>4445</v>
      </c>
      <c r="N10141" t="s">
        <v>65</v>
      </c>
      <c r="O10141">
        <v>80134</v>
      </c>
      <c r="P10141" t="s">
        <v>50</v>
      </c>
      <c r="U10141" s="1">
        <v>45046</v>
      </c>
      <c r="V10141" s="1">
        <v>45046</v>
      </c>
      <c r="W10141" s="1">
        <v>45046.659722222219</v>
      </c>
      <c r="X10141" s="1">
        <v>45046.659722222219</v>
      </c>
      <c r="AC10141" t="s">
        <v>53</v>
      </c>
      <c r="AD10141">
        <v>1000000001</v>
      </c>
      <c r="AE10141" s="1">
        <v>39973.351388888892</v>
      </c>
      <c r="AF10141" t="s">
        <v>3377</v>
      </c>
      <c r="AG10141" t="s">
        <v>54509</v>
      </c>
      <c r="AH10141" t="s">
        <v>51</v>
      </c>
      <c r="AJ10141" t="s">
        <v>53</v>
      </c>
      <c r="AL10141" t="s">
        <v>78</v>
      </c>
      <c r="AO10141" t="s">
        <v>5443</v>
      </c>
      <c r="AP10141" s="1">
        <v>45046.658333333333</v>
      </c>
    </row>
    <row r="10142" spans="1:43" x14ac:dyDescent="0.35">
      <c r="A10142" t="s">
        <v>54510</v>
      </c>
      <c r="B10142" t="s">
        <v>5595</v>
      </c>
      <c r="C10142" t="s">
        <v>54511</v>
      </c>
      <c r="F10142" t="s">
        <v>54512</v>
      </c>
      <c r="H10142" t="s">
        <v>54513</v>
      </c>
      <c r="J10142" t="s">
        <v>36156</v>
      </c>
      <c r="P10142" t="s">
        <v>50</v>
      </c>
      <c r="U10142" s="1">
        <v>45047</v>
      </c>
      <c r="V10142" s="1">
        <v>45047</v>
      </c>
      <c r="AC10142" t="s">
        <v>53</v>
      </c>
      <c r="AD10142">
        <v>2969475309</v>
      </c>
      <c r="AE10142" s="1">
        <v>37159</v>
      </c>
      <c r="AG10142" t="s">
        <v>54514</v>
      </c>
      <c r="AH10142" t="s">
        <v>51</v>
      </c>
      <c r="AJ10142" t="s">
        <v>53</v>
      </c>
      <c r="AO10142" t="s">
        <v>8142</v>
      </c>
    </row>
    <row r="10143" spans="1:43" x14ac:dyDescent="0.35">
      <c r="A10143" t="s">
        <v>54515</v>
      </c>
      <c r="B10143" t="s">
        <v>54516</v>
      </c>
      <c r="C10143" t="s">
        <v>13729</v>
      </c>
      <c r="F10143" t="s">
        <v>54517</v>
      </c>
      <c r="H10143" t="s">
        <v>54515</v>
      </c>
      <c r="J10143" t="s">
        <v>54518</v>
      </c>
      <c r="K10143" t="s">
        <v>54519</v>
      </c>
      <c r="M10143" t="s">
        <v>545</v>
      </c>
      <c r="N10143" t="s">
        <v>253</v>
      </c>
      <c r="O10143">
        <v>88007</v>
      </c>
      <c r="P10143" t="s">
        <v>50</v>
      </c>
      <c r="U10143" s="1">
        <v>45047</v>
      </c>
      <c r="V10143" s="1">
        <v>45047</v>
      </c>
      <c r="W10143" s="1">
        <v>45047.597222222219</v>
      </c>
      <c r="X10143" s="1">
        <v>45047.597222222219</v>
      </c>
      <c r="AC10143" t="s">
        <v>53</v>
      </c>
      <c r="AD10143">
        <v>2973353111</v>
      </c>
      <c r="AE10143" s="1">
        <v>45047.6</v>
      </c>
      <c r="AF10143" t="s">
        <v>54520</v>
      </c>
      <c r="AG10143" t="s">
        <v>54521</v>
      </c>
      <c r="AH10143" t="s">
        <v>51</v>
      </c>
      <c r="AJ10143" t="s">
        <v>53</v>
      </c>
      <c r="AL10143" t="s">
        <v>68</v>
      </c>
      <c r="AO10143" t="s">
        <v>5443</v>
      </c>
      <c r="AP10143" s="1">
        <v>45076.522222222222</v>
      </c>
      <c r="AQ10143" s="1">
        <v>45076.520138888889</v>
      </c>
    </row>
    <row r="10144" spans="1:43" x14ac:dyDescent="0.35">
      <c r="A10144" t="s">
        <v>54522</v>
      </c>
      <c r="B10144" t="s">
        <v>54523</v>
      </c>
      <c r="C10144" t="s">
        <v>54524</v>
      </c>
      <c r="F10144" t="s">
        <v>54525</v>
      </c>
      <c r="H10144" t="s">
        <v>13990</v>
      </c>
      <c r="J10144" t="s">
        <v>13991</v>
      </c>
      <c r="K10144" t="s">
        <v>54526</v>
      </c>
      <c r="M10144" t="s">
        <v>54527</v>
      </c>
      <c r="N10144" t="s">
        <v>798</v>
      </c>
      <c r="O10144">
        <v>77845</v>
      </c>
      <c r="P10144" t="s">
        <v>50</v>
      </c>
      <c r="U10144" s="1">
        <v>45047</v>
      </c>
      <c r="V10144" s="1">
        <v>45047</v>
      </c>
      <c r="W10144" s="1">
        <v>45047.673611111109</v>
      </c>
      <c r="X10144" s="1">
        <v>45047.673611111109</v>
      </c>
      <c r="AC10144" t="s">
        <v>51</v>
      </c>
      <c r="AD10144">
        <v>2969504457</v>
      </c>
      <c r="AE10144" s="1">
        <v>37998.695138888892</v>
      </c>
      <c r="AF10144" t="s">
        <v>54528</v>
      </c>
      <c r="AG10144" t="s">
        <v>54529</v>
      </c>
      <c r="AH10144" t="s">
        <v>51</v>
      </c>
      <c r="AJ10144" t="s">
        <v>53</v>
      </c>
      <c r="AL10144" t="s">
        <v>68</v>
      </c>
      <c r="AO10144" t="s">
        <v>5443</v>
      </c>
      <c r="AP10144" s="1">
        <v>45453.769444444442</v>
      </c>
      <c r="AQ10144" s="1">
        <v>45453.783333333333</v>
      </c>
    </row>
    <row r="10145" spans="1:43" x14ac:dyDescent="0.35">
      <c r="A10145" t="s">
        <v>54530</v>
      </c>
      <c r="B10145" t="s">
        <v>43669</v>
      </c>
      <c r="C10145" t="s">
        <v>22427</v>
      </c>
      <c r="F10145" t="s">
        <v>54531</v>
      </c>
      <c r="H10145" t="s">
        <v>54530</v>
      </c>
      <c r="J10145" t="s">
        <v>54532</v>
      </c>
      <c r="K10145" t="s">
        <v>54533</v>
      </c>
      <c r="M10145" t="s">
        <v>54534</v>
      </c>
      <c r="N10145" t="s">
        <v>1205</v>
      </c>
      <c r="O10145">
        <v>64801</v>
      </c>
      <c r="P10145" t="s">
        <v>50</v>
      </c>
      <c r="U10145" s="1">
        <v>45047</v>
      </c>
      <c r="V10145" s="1">
        <v>45047</v>
      </c>
      <c r="W10145" s="1">
        <v>45047.554166666669</v>
      </c>
      <c r="X10145" s="1">
        <v>45047.554166666669</v>
      </c>
      <c r="AC10145" t="s">
        <v>53</v>
      </c>
      <c r="AD10145">
        <v>2973353088</v>
      </c>
      <c r="AE10145" s="1">
        <v>45047.572916666664</v>
      </c>
      <c r="AF10145" t="s">
        <v>54535</v>
      </c>
      <c r="AG10145" t="s">
        <v>54536</v>
      </c>
      <c r="AH10145" t="s">
        <v>51</v>
      </c>
      <c r="AJ10145" t="s">
        <v>53</v>
      </c>
      <c r="AL10145" t="s">
        <v>68</v>
      </c>
      <c r="AO10145" t="s">
        <v>5443</v>
      </c>
      <c r="AP10145" s="1">
        <v>45048.5625</v>
      </c>
      <c r="AQ10145" s="1">
        <v>45048.552083333336</v>
      </c>
    </row>
    <row r="10146" spans="1:43" x14ac:dyDescent="0.35">
      <c r="A10146" t="s">
        <v>54537</v>
      </c>
      <c r="B10146" t="s">
        <v>54538</v>
      </c>
      <c r="C10146" t="s">
        <v>946</v>
      </c>
      <c r="F10146">
        <v>15754163786</v>
      </c>
      <c r="H10146" t="s">
        <v>54537</v>
      </c>
      <c r="J10146" t="s">
        <v>53256</v>
      </c>
      <c r="K10146" t="s">
        <v>54539</v>
      </c>
      <c r="M10146" t="s">
        <v>513</v>
      </c>
      <c r="N10146" t="s">
        <v>398</v>
      </c>
      <c r="O10146">
        <v>88201</v>
      </c>
      <c r="P10146" t="s">
        <v>50</v>
      </c>
      <c r="U10146" s="1">
        <v>45047</v>
      </c>
      <c r="V10146" s="1">
        <v>45047</v>
      </c>
      <c r="W10146" s="1">
        <v>45047.384722222225</v>
      </c>
      <c r="X10146" s="1">
        <v>45047.384722222225</v>
      </c>
      <c r="AC10146" t="s">
        <v>53</v>
      </c>
      <c r="AD10146">
        <v>2969572463</v>
      </c>
      <c r="AE10146" s="1">
        <v>41001.470833333333</v>
      </c>
      <c r="AF10146" t="s">
        <v>5432</v>
      </c>
      <c r="AG10146" t="s">
        <v>54540</v>
      </c>
      <c r="AH10146" t="s">
        <v>51</v>
      </c>
      <c r="AJ10146" t="s">
        <v>53</v>
      </c>
      <c r="AL10146" t="s">
        <v>68</v>
      </c>
      <c r="AO10146" t="s">
        <v>51552</v>
      </c>
    </row>
    <row r="10147" spans="1:43" x14ac:dyDescent="0.35">
      <c r="A10147" t="s">
        <v>54463</v>
      </c>
      <c r="B10147" t="s">
        <v>54461</v>
      </c>
      <c r="C10147" t="s">
        <v>3834</v>
      </c>
      <c r="H10147" t="s">
        <v>54463</v>
      </c>
      <c r="J10147" t="s">
        <v>54464</v>
      </c>
      <c r="U10147" s="1">
        <v>45047</v>
      </c>
      <c r="V10147" s="1">
        <v>45047</v>
      </c>
      <c r="W10147" s="1">
        <v>45047.393750000003</v>
      </c>
      <c r="X10147" s="1">
        <v>45047.393750000003</v>
      </c>
      <c r="AC10147" t="s">
        <v>53</v>
      </c>
      <c r="AD10147">
        <v>2969732727</v>
      </c>
      <c r="AE10147" s="1">
        <v>42835.467361111114</v>
      </c>
      <c r="AF10147" t="s">
        <v>54467</v>
      </c>
      <c r="AG10147" t="s">
        <v>54541</v>
      </c>
      <c r="AH10147" t="s">
        <v>51</v>
      </c>
      <c r="AJ10147" t="s">
        <v>53</v>
      </c>
      <c r="AL10147" t="s">
        <v>68</v>
      </c>
      <c r="AO10147" t="s">
        <v>5443</v>
      </c>
    </row>
    <row r="10148" spans="1:43" x14ac:dyDescent="0.35">
      <c r="A10148" t="s">
        <v>54542</v>
      </c>
      <c r="B10148" t="s">
        <v>196</v>
      </c>
      <c r="C10148" t="s">
        <v>89</v>
      </c>
      <c r="F10148" t="s">
        <v>54543</v>
      </c>
      <c r="H10148" t="s">
        <v>54542</v>
      </c>
      <c r="J10148" t="s">
        <v>11720</v>
      </c>
      <c r="N10148" t="s">
        <v>40968</v>
      </c>
      <c r="O10148">
        <v>59808</v>
      </c>
      <c r="P10148" t="s">
        <v>50</v>
      </c>
      <c r="U10148" s="1">
        <v>45047</v>
      </c>
      <c r="V10148" s="1">
        <v>45047</v>
      </c>
      <c r="AC10148" t="s">
        <v>53</v>
      </c>
      <c r="AD10148">
        <v>2969472760</v>
      </c>
      <c r="AE10148" s="1">
        <v>36916.71597222222</v>
      </c>
      <c r="AG10148" t="s">
        <v>54544</v>
      </c>
      <c r="AH10148" t="s">
        <v>51</v>
      </c>
      <c r="AJ10148" t="s">
        <v>53</v>
      </c>
      <c r="AO10148" t="s">
        <v>8142</v>
      </c>
    </row>
    <row r="10149" spans="1:43" x14ac:dyDescent="0.35">
      <c r="A10149" t="s">
        <v>54545</v>
      </c>
      <c r="B10149" t="s">
        <v>54546</v>
      </c>
      <c r="C10149" t="s">
        <v>54547</v>
      </c>
      <c r="F10149" t="s">
        <v>54548</v>
      </c>
      <c r="H10149" t="s">
        <v>54545</v>
      </c>
      <c r="J10149" t="s">
        <v>46922</v>
      </c>
      <c r="K10149" t="s">
        <v>54549</v>
      </c>
      <c r="M10149" t="s">
        <v>54550</v>
      </c>
      <c r="N10149" t="s">
        <v>4438</v>
      </c>
      <c r="O10149">
        <v>91762</v>
      </c>
      <c r="P10149" t="s">
        <v>50</v>
      </c>
      <c r="U10149" s="1">
        <v>45047</v>
      </c>
      <c r="V10149" s="1">
        <v>45047</v>
      </c>
      <c r="W10149" s="1">
        <v>45047.566666666666</v>
      </c>
      <c r="X10149" s="1">
        <v>45047.566666666666</v>
      </c>
      <c r="AC10149" t="s">
        <v>51</v>
      </c>
      <c r="AD10149">
        <v>2969626847</v>
      </c>
      <c r="AE10149" s="1">
        <v>41722.520138888889</v>
      </c>
      <c r="AF10149" t="s">
        <v>46925</v>
      </c>
      <c r="AG10149" t="s">
        <v>54551</v>
      </c>
      <c r="AH10149" t="s">
        <v>51</v>
      </c>
      <c r="AJ10149" t="s">
        <v>53</v>
      </c>
      <c r="AL10149" t="s">
        <v>68</v>
      </c>
      <c r="AO10149" t="s">
        <v>5443</v>
      </c>
      <c r="AP10149" s="1">
        <v>45462.54583333333</v>
      </c>
      <c r="AQ10149" s="1">
        <v>45462.54791666667</v>
      </c>
    </row>
    <row r="10150" spans="1:43" x14ac:dyDescent="0.35">
      <c r="A10150" t="s">
        <v>54552</v>
      </c>
      <c r="B10150" t="s">
        <v>9824</v>
      </c>
      <c r="C10150" t="s">
        <v>51830</v>
      </c>
      <c r="F10150" t="s">
        <v>54553</v>
      </c>
      <c r="H10150" t="s">
        <v>54552</v>
      </c>
      <c r="J10150" t="s">
        <v>54554</v>
      </c>
      <c r="K10150" t="s">
        <v>54555</v>
      </c>
      <c r="M10150" t="s">
        <v>753</v>
      </c>
      <c r="N10150" t="s">
        <v>798</v>
      </c>
      <c r="O10150">
        <v>79926</v>
      </c>
      <c r="P10150" t="s">
        <v>50</v>
      </c>
      <c r="U10150" s="1">
        <v>45047</v>
      </c>
      <c r="V10150" s="1">
        <v>45047</v>
      </c>
      <c r="W10150" s="1">
        <v>45047.654166666667</v>
      </c>
      <c r="X10150" s="1">
        <v>45047.654166666667</v>
      </c>
      <c r="AC10150" t="s">
        <v>51</v>
      </c>
      <c r="AD10150">
        <v>2973353202</v>
      </c>
      <c r="AE10150" s="1">
        <v>45047.685416666667</v>
      </c>
      <c r="AF10150" t="s">
        <v>54556</v>
      </c>
      <c r="AG10150" t="s">
        <v>54557</v>
      </c>
      <c r="AH10150" t="s">
        <v>51</v>
      </c>
      <c r="AJ10150" t="s">
        <v>53</v>
      </c>
      <c r="AL10150" t="s">
        <v>68</v>
      </c>
      <c r="AO10150" t="s">
        <v>5443</v>
      </c>
      <c r="AP10150" s="1">
        <v>45449.436111111114</v>
      </c>
      <c r="AQ10150" s="1">
        <v>45449.425000000003</v>
      </c>
    </row>
    <row r="10151" spans="1:43" x14ac:dyDescent="0.35">
      <c r="A10151" t="s">
        <v>54558</v>
      </c>
      <c r="B10151" t="s">
        <v>54559</v>
      </c>
      <c r="C10151" t="s">
        <v>1589</v>
      </c>
      <c r="F10151" t="s">
        <v>54560</v>
      </c>
      <c r="H10151" t="s">
        <v>54561</v>
      </c>
      <c r="J10151" t="s">
        <v>5239</v>
      </c>
      <c r="K10151" t="s">
        <v>54562</v>
      </c>
      <c r="M10151" t="s">
        <v>15231</v>
      </c>
      <c r="N10151" t="s">
        <v>798</v>
      </c>
      <c r="O10151">
        <v>79772</v>
      </c>
      <c r="P10151" t="s">
        <v>50</v>
      </c>
      <c r="U10151" s="1">
        <v>45047</v>
      </c>
      <c r="V10151" s="1">
        <v>45047</v>
      </c>
      <c r="W10151" s="1">
        <v>45047.623611111114</v>
      </c>
      <c r="X10151" s="1">
        <v>45047.623611111114</v>
      </c>
      <c r="AC10151" t="s">
        <v>53</v>
      </c>
      <c r="AD10151">
        <v>2969475162</v>
      </c>
      <c r="AE10151" s="1">
        <v>37147</v>
      </c>
      <c r="AF10151" t="s">
        <v>5241</v>
      </c>
      <c r="AG10151" t="s">
        <v>54563</v>
      </c>
      <c r="AH10151" t="s">
        <v>51</v>
      </c>
      <c r="AJ10151" t="s">
        <v>53</v>
      </c>
      <c r="AL10151" t="s">
        <v>68</v>
      </c>
      <c r="AO10151" t="s">
        <v>5443</v>
      </c>
      <c r="AP10151" s="1">
        <v>45328.34097222222</v>
      </c>
      <c r="AQ10151" s="1">
        <v>45321.444444444445</v>
      </c>
    </row>
    <row r="10152" spans="1:43" x14ac:dyDescent="0.35">
      <c r="A10152" t="s">
        <v>54564</v>
      </c>
      <c r="B10152" t="s">
        <v>5773</v>
      </c>
      <c r="C10152" t="s">
        <v>21576</v>
      </c>
      <c r="F10152">
        <v>14439779190</v>
      </c>
      <c r="H10152" t="s">
        <v>54565</v>
      </c>
      <c r="J10152" t="s">
        <v>13744</v>
      </c>
      <c r="K10152" t="s">
        <v>273</v>
      </c>
      <c r="M10152" t="s">
        <v>274</v>
      </c>
      <c r="N10152" t="s">
        <v>275</v>
      </c>
      <c r="O10152">
        <v>27612</v>
      </c>
      <c r="P10152" t="s">
        <v>50</v>
      </c>
      <c r="U10152" s="1">
        <v>45047</v>
      </c>
      <c r="V10152" s="1">
        <v>45047</v>
      </c>
      <c r="AC10152" t="s">
        <v>53</v>
      </c>
      <c r="AD10152">
        <v>2969474461</v>
      </c>
      <c r="AE10152" s="1">
        <v>37104.381944444445</v>
      </c>
      <c r="AG10152" t="s">
        <v>54566</v>
      </c>
      <c r="AH10152" t="s">
        <v>51</v>
      </c>
      <c r="AJ10152" t="s">
        <v>53</v>
      </c>
      <c r="AO10152" t="s">
        <v>8142</v>
      </c>
    </row>
    <row r="10153" spans="1:43" x14ac:dyDescent="0.35">
      <c r="A10153" t="s">
        <v>54567</v>
      </c>
      <c r="B10153" t="s">
        <v>38185</v>
      </c>
      <c r="C10153" t="s">
        <v>443</v>
      </c>
      <c r="F10153" t="s">
        <v>54568</v>
      </c>
      <c r="H10153" t="s">
        <v>54567</v>
      </c>
      <c r="J10153" t="s">
        <v>54569</v>
      </c>
      <c r="K10153" t="s">
        <v>54570</v>
      </c>
      <c r="M10153" t="s">
        <v>4445</v>
      </c>
      <c r="N10153" t="s">
        <v>65</v>
      </c>
      <c r="O10153">
        <v>80138</v>
      </c>
      <c r="P10153" t="s">
        <v>50</v>
      </c>
      <c r="U10153" s="1">
        <v>45047</v>
      </c>
      <c r="V10153" s="1">
        <v>45047</v>
      </c>
      <c r="W10153" s="1">
        <v>45047.515277777777</v>
      </c>
      <c r="X10153" s="1">
        <v>45047.515277777777</v>
      </c>
      <c r="AC10153" t="s">
        <v>53</v>
      </c>
      <c r="AD10153">
        <v>2969572177</v>
      </c>
      <c r="AE10153" s="1">
        <v>40991.370138888888</v>
      </c>
      <c r="AF10153" t="s">
        <v>54571</v>
      </c>
      <c r="AG10153" t="s">
        <v>54572</v>
      </c>
      <c r="AH10153" t="s">
        <v>51</v>
      </c>
      <c r="AJ10153" t="s">
        <v>53</v>
      </c>
      <c r="AL10153" t="s">
        <v>68</v>
      </c>
      <c r="AO10153" t="s">
        <v>5443</v>
      </c>
      <c r="AP10153" s="1">
        <v>45047.538194444445</v>
      </c>
      <c r="AQ10153" s="1">
        <v>45047.537499999999</v>
      </c>
    </row>
    <row r="10154" spans="1:43" x14ac:dyDescent="0.35">
      <c r="A10154" t="s">
        <v>54573</v>
      </c>
      <c r="B10154" t="s">
        <v>54574</v>
      </c>
      <c r="C10154" t="s">
        <v>309</v>
      </c>
      <c r="F10154" t="s">
        <v>54575</v>
      </c>
      <c r="H10154" t="s">
        <v>54573</v>
      </c>
      <c r="J10154" t="s">
        <v>54576</v>
      </c>
      <c r="K10154" t="s">
        <v>54577</v>
      </c>
      <c r="M10154" t="s">
        <v>3376</v>
      </c>
      <c r="N10154" t="s">
        <v>65</v>
      </c>
      <c r="O10154">
        <v>80621</v>
      </c>
      <c r="P10154" t="s">
        <v>50</v>
      </c>
      <c r="U10154" s="1">
        <v>45047</v>
      </c>
      <c r="V10154" s="1">
        <v>45047</v>
      </c>
      <c r="W10154" s="1">
        <v>45047.417361111111</v>
      </c>
      <c r="X10154" s="1">
        <v>45047.417361111111</v>
      </c>
      <c r="AC10154" t="s">
        <v>53</v>
      </c>
      <c r="AD10154">
        <v>2969588918</v>
      </c>
      <c r="AE10154" s="1">
        <v>41361.425000000003</v>
      </c>
      <c r="AF10154" t="s">
        <v>54578</v>
      </c>
      <c r="AG10154" t="s">
        <v>54579</v>
      </c>
      <c r="AH10154" t="s">
        <v>51</v>
      </c>
      <c r="AJ10154" t="s">
        <v>53</v>
      </c>
      <c r="AL10154" t="s">
        <v>68</v>
      </c>
      <c r="AO10154" t="s">
        <v>5443</v>
      </c>
      <c r="AP10154" s="1">
        <v>45047.530555555553</v>
      </c>
      <c r="AQ10154" s="1">
        <v>45047.4375</v>
      </c>
    </row>
    <row r="10155" spans="1:43" x14ac:dyDescent="0.35">
      <c r="A10155" t="s">
        <v>54478</v>
      </c>
      <c r="B10155" t="s">
        <v>50841</v>
      </c>
      <c r="C10155" t="s">
        <v>1471</v>
      </c>
      <c r="F10155">
        <f>1970-218-6385</f>
        <v>-4633</v>
      </c>
      <c r="H10155" t="s">
        <v>54478</v>
      </c>
      <c r="J10155" t="s">
        <v>50843</v>
      </c>
      <c r="N10155" t="s">
        <v>287</v>
      </c>
      <c r="O10155">
        <v>80539</v>
      </c>
      <c r="P10155" t="s">
        <v>50</v>
      </c>
      <c r="U10155" s="1">
        <v>45047</v>
      </c>
      <c r="V10155" s="1">
        <v>45047</v>
      </c>
      <c r="W10155" s="1">
        <v>45047.392361111109</v>
      </c>
      <c r="X10155" s="1">
        <v>45047.392361111109</v>
      </c>
      <c r="AC10155" t="s">
        <v>53</v>
      </c>
      <c r="AD10155">
        <v>2969725658</v>
      </c>
      <c r="AE10155" s="1">
        <v>42788.505555555559</v>
      </c>
      <c r="AF10155" t="s">
        <v>8152</v>
      </c>
      <c r="AG10155" t="s">
        <v>54580</v>
      </c>
      <c r="AH10155" t="s">
        <v>51</v>
      </c>
      <c r="AJ10155" t="s">
        <v>53</v>
      </c>
      <c r="AL10155" t="s">
        <v>68</v>
      </c>
      <c r="AO10155" t="s">
        <v>5443</v>
      </c>
    </row>
    <row r="10156" spans="1:43" x14ac:dyDescent="0.35">
      <c r="A10156" t="s">
        <v>54581</v>
      </c>
      <c r="B10156" t="s">
        <v>5455</v>
      </c>
      <c r="C10156" t="s">
        <v>1471</v>
      </c>
      <c r="F10156" t="s">
        <v>54582</v>
      </c>
      <c r="H10156" t="s">
        <v>54581</v>
      </c>
      <c r="J10156" t="s">
        <v>54583</v>
      </c>
      <c r="K10156" t="s">
        <v>54584</v>
      </c>
      <c r="M10156" t="s">
        <v>18874</v>
      </c>
      <c r="N10156" t="s">
        <v>798</v>
      </c>
      <c r="O10156">
        <v>78210</v>
      </c>
      <c r="P10156" t="s">
        <v>50</v>
      </c>
      <c r="U10156" s="1">
        <v>45047</v>
      </c>
      <c r="V10156" s="1">
        <v>45047</v>
      </c>
      <c r="W10156" s="1">
        <v>45047.495833333334</v>
      </c>
      <c r="X10156" s="1">
        <v>45047.495833333334</v>
      </c>
      <c r="AC10156" t="s">
        <v>53</v>
      </c>
      <c r="AD10156">
        <v>2972183081</v>
      </c>
      <c r="AE10156" s="1">
        <v>44949.537499999999</v>
      </c>
      <c r="AF10156" t="s">
        <v>54585</v>
      </c>
      <c r="AG10156" t="s">
        <v>54586</v>
      </c>
      <c r="AH10156" t="s">
        <v>51</v>
      </c>
      <c r="AJ10156" t="s">
        <v>53</v>
      </c>
      <c r="AL10156" t="s">
        <v>68</v>
      </c>
      <c r="AO10156" t="s">
        <v>5443</v>
      </c>
      <c r="AP10156" s="1">
        <v>45047.494444444441</v>
      </c>
    </row>
    <row r="10157" spans="1:43" x14ac:dyDescent="0.35">
      <c r="A10157" t="s">
        <v>54587</v>
      </c>
      <c r="B10157" t="s">
        <v>54588</v>
      </c>
      <c r="C10157" t="s">
        <v>383</v>
      </c>
      <c r="F10157">
        <v>13039039684</v>
      </c>
      <c r="H10157" t="s">
        <v>54589</v>
      </c>
      <c r="J10157" t="s">
        <v>54590</v>
      </c>
      <c r="K10157" t="s">
        <v>54591</v>
      </c>
      <c r="M10157" t="s">
        <v>8020</v>
      </c>
      <c r="N10157" t="s">
        <v>287</v>
      </c>
      <c r="O10157">
        <v>80117</v>
      </c>
      <c r="P10157" t="s">
        <v>50</v>
      </c>
      <c r="U10157" s="1">
        <v>45047</v>
      </c>
      <c r="V10157" s="1">
        <v>45047</v>
      </c>
      <c r="W10157" s="1">
        <v>45047.486111111109</v>
      </c>
      <c r="X10157" s="1">
        <v>45047.486111111109</v>
      </c>
      <c r="AC10157" t="s">
        <v>53</v>
      </c>
      <c r="AD10157">
        <v>1000000001</v>
      </c>
      <c r="AE10157" s="1">
        <v>39973.351388888892</v>
      </c>
      <c r="AF10157" t="s">
        <v>3377</v>
      </c>
      <c r="AG10157" t="s">
        <v>54592</v>
      </c>
      <c r="AH10157" t="s">
        <v>51</v>
      </c>
      <c r="AJ10157" t="s">
        <v>53</v>
      </c>
      <c r="AL10157" t="s">
        <v>78</v>
      </c>
      <c r="AO10157" t="s">
        <v>5443</v>
      </c>
      <c r="AP10157" s="1">
        <v>45047.484722222223</v>
      </c>
    </row>
    <row r="10158" spans="1:43" x14ac:dyDescent="0.35">
      <c r="A10158" t="s">
        <v>54593</v>
      </c>
      <c r="B10158" t="s">
        <v>14865</v>
      </c>
      <c r="C10158" t="s">
        <v>1775</v>
      </c>
      <c r="F10158">
        <v>17197251548</v>
      </c>
      <c r="H10158" t="s">
        <v>54593</v>
      </c>
      <c r="J10158" t="s">
        <v>54594</v>
      </c>
      <c r="K10158" t="s">
        <v>38037</v>
      </c>
      <c r="M10158" t="s">
        <v>5667</v>
      </c>
      <c r="N10158" t="s">
        <v>287</v>
      </c>
      <c r="O10158">
        <v>80905</v>
      </c>
      <c r="P10158" t="s">
        <v>50</v>
      </c>
      <c r="U10158" s="1">
        <v>45047</v>
      </c>
      <c r="V10158" s="1">
        <v>45047</v>
      </c>
      <c r="W10158" s="1">
        <v>45047.4</v>
      </c>
      <c r="X10158" s="1">
        <v>45047.4</v>
      </c>
      <c r="AC10158" t="s">
        <v>53</v>
      </c>
      <c r="AD10158">
        <v>1000000001</v>
      </c>
      <c r="AE10158" s="1">
        <v>39973.351388888892</v>
      </c>
      <c r="AF10158" t="s">
        <v>3377</v>
      </c>
      <c r="AG10158" t="s">
        <v>54595</v>
      </c>
      <c r="AH10158" t="s">
        <v>51</v>
      </c>
      <c r="AJ10158" t="s">
        <v>53</v>
      </c>
      <c r="AL10158" t="s">
        <v>78</v>
      </c>
      <c r="AO10158" t="s">
        <v>51552</v>
      </c>
    </row>
    <row r="10159" spans="1:43" x14ac:dyDescent="0.35">
      <c r="A10159" t="s">
        <v>54596</v>
      </c>
      <c r="B10159" t="s">
        <v>49818</v>
      </c>
      <c r="C10159" t="s">
        <v>5155</v>
      </c>
      <c r="F10159" t="s">
        <v>54597</v>
      </c>
      <c r="H10159" t="s">
        <v>54596</v>
      </c>
      <c r="J10159" t="s">
        <v>54598</v>
      </c>
      <c r="K10159" t="s">
        <v>54599</v>
      </c>
      <c r="M10159" t="s">
        <v>419</v>
      </c>
      <c r="N10159" t="s">
        <v>253</v>
      </c>
      <c r="O10159">
        <v>87106</v>
      </c>
      <c r="P10159" t="s">
        <v>50</v>
      </c>
      <c r="U10159" s="1">
        <v>45047</v>
      </c>
      <c r="V10159" s="1">
        <v>45047</v>
      </c>
      <c r="W10159" s="1">
        <v>45047.59652777778</v>
      </c>
      <c r="X10159" s="1">
        <v>45047.59652777778</v>
      </c>
      <c r="AC10159" t="s">
        <v>53</v>
      </c>
      <c r="AD10159">
        <v>2969554428</v>
      </c>
      <c r="AE10159" s="1">
        <v>40408.59375</v>
      </c>
      <c r="AF10159" t="s">
        <v>54600</v>
      </c>
      <c r="AG10159" t="s">
        <v>54601</v>
      </c>
      <c r="AH10159" t="s">
        <v>51</v>
      </c>
      <c r="AJ10159" t="s">
        <v>53</v>
      </c>
      <c r="AL10159" t="s">
        <v>68</v>
      </c>
      <c r="AO10159" t="s">
        <v>5443</v>
      </c>
      <c r="AP10159" s="1">
        <v>45047.619444444441</v>
      </c>
    </row>
    <row r="10160" spans="1:43" x14ac:dyDescent="0.35">
      <c r="A10160" t="s">
        <v>54602</v>
      </c>
      <c r="B10160" t="s">
        <v>1539</v>
      </c>
      <c r="C10160" t="s">
        <v>7087</v>
      </c>
      <c r="F10160" t="s">
        <v>54603</v>
      </c>
      <c r="H10160" t="s">
        <v>54602</v>
      </c>
      <c r="J10160" t="s">
        <v>54604</v>
      </c>
      <c r="K10160" t="s">
        <v>54605</v>
      </c>
      <c r="M10160" t="s">
        <v>753</v>
      </c>
      <c r="N10160" t="s">
        <v>798</v>
      </c>
      <c r="O10160">
        <v>79938</v>
      </c>
      <c r="P10160" t="s">
        <v>50</v>
      </c>
      <c r="U10160" s="1">
        <v>45047</v>
      </c>
      <c r="V10160" s="1">
        <v>45047</v>
      </c>
      <c r="W10160" s="1">
        <v>45047.476388888892</v>
      </c>
      <c r="X10160" s="1">
        <v>45047.476388888892</v>
      </c>
      <c r="AC10160" t="s">
        <v>51</v>
      </c>
      <c r="AD10160">
        <v>2973352912</v>
      </c>
      <c r="AE10160" s="1">
        <v>45047.478472222225</v>
      </c>
      <c r="AF10160" t="s">
        <v>54606</v>
      </c>
      <c r="AG10160" t="s">
        <v>54607</v>
      </c>
      <c r="AH10160" t="s">
        <v>51</v>
      </c>
      <c r="AJ10160" t="s">
        <v>53</v>
      </c>
      <c r="AL10160" t="s">
        <v>68</v>
      </c>
      <c r="AO10160" t="s">
        <v>5443</v>
      </c>
      <c r="AP10160" s="1">
        <v>45047.502083333333</v>
      </c>
      <c r="AQ10160" s="1">
        <v>45047.506249999999</v>
      </c>
    </row>
    <row r="10161" spans="1:43" x14ac:dyDescent="0.35">
      <c r="A10161" t="s">
        <v>54608</v>
      </c>
      <c r="B10161" t="s">
        <v>54609</v>
      </c>
      <c r="C10161" t="s">
        <v>8512</v>
      </c>
      <c r="F10161" t="s">
        <v>54610</v>
      </c>
      <c r="H10161" t="s">
        <v>54608</v>
      </c>
      <c r="J10161" t="s">
        <v>11008</v>
      </c>
      <c r="K10161" t="s">
        <v>54611</v>
      </c>
      <c r="M10161" t="s">
        <v>47145</v>
      </c>
      <c r="N10161" t="s">
        <v>2409</v>
      </c>
      <c r="O10161">
        <v>85323</v>
      </c>
      <c r="P10161" t="s">
        <v>50</v>
      </c>
      <c r="U10161" s="1">
        <v>45047</v>
      </c>
      <c r="V10161" s="1">
        <v>45047</v>
      </c>
      <c r="AC10161" t="s">
        <v>53</v>
      </c>
      <c r="AD10161">
        <v>2969478809</v>
      </c>
      <c r="AE10161" s="1">
        <v>37358</v>
      </c>
      <c r="AG10161" t="s">
        <v>54612</v>
      </c>
      <c r="AH10161" t="s">
        <v>51</v>
      </c>
      <c r="AJ10161" t="s">
        <v>53</v>
      </c>
      <c r="AO10161" t="s">
        <v>8142</v>
      </c>
    </row>
    <row r="10162" spans="1:43" x14ac:dyDescent="0.35">
      <c r="A10162" t="s">
        <v>54613</v>
      </c>
      <c r="B10162" t="s">
        <v>46736</v>
      </c>
      <c r="C10162" t="s">
        <v>13729</v>
      </c>
      <c r="F10162" t="s">
        <v>54614</v>
      </c>
      <c r="H10162" t="s">
        <v>54613</v>
      </c>
      <c r="J10162" t="s">
        <v>54615</v>
      </c>
      <c r="K10162" t="s">
        <v>54616</v>
      </c>
      <c r="M10162" t="s">
        <v>2937</v>
      </c>
      <c r="N10162" t="s">
        <v>798</v>
      </c>
      <c r="O10162">
        <v>79821</v>
      </c>
      <c r="P10162" t="s">
        <v>50</v>
      </c>
      <c r="U10162" s="1">
        <v>45047</v>
      </c>
      <c r="V10162" s="1">
        <v>45047</v>
      </c>
      <c r="W10162" s="1">
        <v>45047.719444444447</v>
      </c>
      <c r="X10162" s="1">
        <v>45047.719444444447</v>
      </c>
      <c r="AC10162" t="s">
        <v>51</v>
      </c>
      <c r="AD10162">
        <v>2973353215</v>
      </c>
      <c r="AE10162" s="1">
        <v>45047.73541666667</v>
      </c>
      <c r="AF10162" t="s">
        <v>54617</v>
      </c>
      <c r="AG10162" t="s">
        <v>54618</v>
      </c>
      <c r="AH10162" t="s">
        <v>51</v>
      </c>
      <c r="AJ10162" t="s">
        <v>53</v>
      </c>
      <c r="AL10162" t="s">
        <v>68</v>
      </c>
      <c r="AO10162" t="s">
        <v>5443</v>
      </c>
      <c r="AP10162" s="1">
        <v>45393.540277777778</v>
      </c>
      <c r="AQ10162" s="1">
        <v>45393.525694444441</v>
      </c>
    </row>
    <row r="10163" spans="1:43" x14ac:dyDescent="0.35">
      <c r="A10163" t="s">
        <v>54619</v>
      </c>
      <c r="B10163" t="s">
        <v>16170</v>
      </c>
      <c r="C10163" t="s">
        <v>106</v>
      </c>
      <c r="F10163" t="s">
        <v>54620</v>
      </c>
      <c r="H10163" t="s">
        <v>54619</v>
      </c>
      <c r="J10163" t="s">
        <v>1960</v>
      </c>
      <c r="K10163" t="s">
        <v>53266</v>
      </c>
      <c r="M10163" t="s">
        <v>143</v>
      </c>
      <c r="N10163" t="s">
        <v>65</v>
      </c>
      <c r="O10163">
        <v>81505</v>
      </c>
      <c r="P10163" t="s">
        <v>50</v>
      </c>
      <c r="U10163" s="1">
        <v>45047</v>
      </c>
      <c r="V10163" s="1">
        <v>45047</v>
      </c>
      <c r="W10163" s="1">
        <v>45047.508333333331</v>
      </c>
      <c r="X10163" s="1">
        <v>45047.508333333331</v>
      </c>
      <c r="AC10163" t="s">
        <v>53</v>
      </c>
      <c r="AD10163">
        <v>2969479981</v>
      </c>
      <c r="AE10163" s="1">
        <v>37426</v>
      </c>
      <c r="AF10163" t="s">
        <v>3281</v>
      </c>
      <c r="AG10163" t="s">
        <v>54621</v>
      </c>
      <c r="AH10163" t="s">
        <v>51</v>
      </c>
      <c r="AJ10163" t="s">
        <v>53</v>
      </c>
      <c r="AL10163" t="s">
        <v>68</v>
      </c>
      <c r="AO10163" t="s">
        <v>5443</v>
      </c>
      <c r="AP10163" s="1">
        <v>45427.525000000001</v>
      </c>
      <c r="AQ10163" s="1">
        <v>45219.704861111109</v>
      </c>
    </row>
    <row r="10164" spans="1:43" x14ac:dyDescent="0.35">
      <c r="A10164" t="s">
        <v>8602</v>
      </c>
      <c r="B10164" t="s">
        <v>23615</v>
      </c>
      <c r="C10164" t="s">
        <v>54622</v>
      </c>
      <c r="F10164" t="s">
        <v>54623</v>
      </c>
      <c r="H10164" t="s">
        <v>8602</v>
      </c>
      <c r="J10164" t="s">
        <v>54624</v>
      </c>
      <c r="K10164" t="s">
        <v>54625</v>
      </c>
      <c r="M10164" t="s">
        <v>5451</v>
      </c>
      <c r="N10164" t="s">
        <v>253</v>
      </c>
      <c r="O10164">
        <v>87410</v>
      </c>
      <c r="P10164" t="s">
        <v>50</v>
      </c>
      <c r="U10164" s="1">
        <v>45047</v>
      </c>
      <c r="V10164" s="1">
        <v>45047</v>
      </c>
      <c r="W10164" s="1">
        <v>45047.42083333333</v>
      </c>
      <c r="X10164" s="1">
        <v>45047.42083333333</v>
      </c>
      <c r="AC10164" t="s">
        <v>51</v>
      </c>
      <c r="AD10164">
        <v>2969565404</v>
      </c>
      <c r="AE10164" s="1">
        <v>40766.642361111109</v>
      </c>
      <c r="AF10164" t="s">
        <v>8606</v>
      </c>
      <c r="AG10164" t="s">
        <v>54626</v>
      </c>
      <c r="AH10164" t="s">
        <v>51</v>
      </c>
      <c r="AJ10164" t="s">
        <v>53</v>
      </c>
      <c r="AL10164" t="s">
        <v>68</v>
      </c>
      <c r="AO10164" t="s">
        <v>5443</v>
      </c>
      <c r="AP10164" s="1">
        <v>45205.341666666667</v>
      </c>
      <c r="AQ10164" s="1">
        <v>45047.586111111108</v>
      </c>
    </row>
    <row r="10165" spans="1:43" x14ac:dyDescent="0.35">
      <c r="A10165" t="s">
        <v>54627</v>
      </c>
      <c r="B10165" t="s">
        <v>54628</v>
      </c>
      <c r="C10165" t="s">
        <v>54629</v>
      </c>
      <c r="F10165" t="s">
        <v>54630</v>
      </c>
      <c r="H10165" t="s">
        <v>54627</v>
      </c>
      <c r="J10165" t="s">
        <v>54631</v>
      </c>
      <c r="K10165" t="s">
        <v>54632</v>
      </c>
      <c r="M10165" t="s">
        <v>545</v>
      </c>
      <c r="N10165" t="s">
        <v>253</v>
      </c>
      <c r="O10165">
        <v>88005</v>
      </c>
      <c r="P10165" t="s">
        <v>50</v>
      </c>
      <c r="U10165" s="1">
        <v>45047</v>
      </c>
      <c r="V10165" s="1">
        <v>45047</v>
      </c>
      <c r="W10165" s="1">
        <v>45047.42083333333</v>
      </c>
      <c r="X10165" s="1">
        <v>45047.42083333333</v>
      </c>
      <c r="AC10165" t="s">
        <v>53</v>
      </c>
      <c r="AD10165">
        <v>2970055267</v>
      </c>
      <c r="AE10165" s="1">
        <v>44285.469444444447</v>
      </c>
      <c r="AF10165" t="s">
        <v>54633</v>
      </c>
      <c r="AG10165" t="s">
        <v>54634</v>
      </c>
      <c r="AH10165" t="s">
        <v>51</v>
      </c>
      <c r="AJ10165" t="s">
        <v>53</v>
      </c>
      <c r="AL10165" t="s">
        <v>68</v>
      </c>
      <c r="AO10165" t="s">
        <v>5443</v>
      </c>
      <c r="AP10165" s="1">
        <v>45047.451388888891</v>
      </c>
      <c r="AQ10165" s="1">
        <v>45047.450694444444</v>
      </c>
    </row>
    <row r="10166" spans="1:43" x14ac:dyDescent="0.35">
      <c r="A10166" t="s">
        <v>54635</v>
      </c>
      <c r="B10166" t="s">
        <v>5142</v>
      </c>
      <c r="C10166" t="s">
        <v>23818</v>
      </c>
      <c r="F10166" t="s">
        <v>54636</v>
      </c>
      <c r="H10166" t="s">
        <v>54635</v>
      </c>
      <c r="J10166" t="s">
        <v>50203</v>
      </c>
      <c r="K10166" t="s">
        <v>50204</v>
      </c>
      <c r="M10166" t="s">
        <v>17479</v>
      </c>
      <c r="N10166" t="s">
        <v>798</v>
      </c>
      <c r="O10166">
        <v>79836</v>
      </c>
      <c r="P10166" t="s">
        <v>50</v>
      </c>
      <c r="U10166" s="1">
        <v>45048</v>
      </c>
      <c r="V10166" s="1">
        <v>45048</v>
      </c>
      <c r="W10166" s="1">
        <v>45048.480555555558</v>
      </c>
      <c r="X10166" s="1">
        <v>45048.480555555558</v>
      </c>
      <c r="AC10166" t="s">
        <v>51</v>
      </c>
      <c r="AD10166">
        <v>2969475971</v>
      </c>
      <c r="AE10166" s="1">
        <v>37194</v>
      </c>
      <c r="AF10166" t="s">
        <v>799</v>
      </c>
      <c r="AG10166" t="s">
        <v>54637</v>
      </c>
      <c r="AH10166" t="s">
        <v>51</v>
      </c>
      <c r="AJ10166" t="s">
        <v>53</v>
      </c>
      <c r="AL10166" t="s">
        <v>68</v>
      </c>
      <c r="AO10166" t="s">
        <v>5443</v>
      </c>
      <c r="AP10166" s="1">
        <v>45048.50277777778</v>
      </c>
      <c r="AQ10166" s="1">
        <v>45048.502083333333</v>
      </c>
    </row>
    <row r="10167" spans="1:43" x14ac:dyDescent="0.35">
      <c r="A10167" t="s">
        <v>54638</v>
      </c>
      <c r="B10167" t="s">
        <v>54639</v>
      </c>
      <c r="C10167" t="s">
        <v>54640</v>
      </c>
      <c r="F10167" t="s">
        <v>54641</v>
      </c>
      <c r="H10167" t="s">
        <v>54642</v>
      </c>
      <c r="J10167" t="s">
        <v>54643</v>
      </c>
      <c r="K10167" t="s">
        <v>54644</v>
      </c>
      <c r="M10167" t="s">
        <v>753</v>
      </c>
      <c r="N10167" t="s">
        <v>798</v>
      </c>
      <c r="O10167">
        <v>79936</v>
      </c>
      <c r="P10167" t="s">
        <v>50</v>
      </c>
      <c r="U10167" s="1">
        <v>45048</v>
      </c>
      <c r="V10167" s="1">
        <v>45048</v>
      </c>
      <c r="W10167" s="1">
        <v>45048.495833333334</v>
      </c>
      <c r="X10167" s="1">
        <v>45048.495833333334</v>
      </c>
      <c r="AC10167" t="s">
        <v>53</v>
      </c>
      <c r="AD10167">
        <v>2972212234</v>
      </c>
      <c r="AE10167" s="1">
        <v>44956.645138888889</v>
      </c>
      <c r="AF10167" t="s">
        <v>54645</v>
      </c>
      <c r="AG10167" t="s">
        <v>54646</v>
      </c>
      <c r="AH10167" t="s">
        <v>51</v>
      </c>
      <c r="AJ10167" t="s">
        <v>53</v>
      </c>
      <c r="AL10167" t="s">
        <v>68</v>
      </c>
      <c r="AO10167" t="s">
        <v>5443</v>
      </c>
      <c r="AP10167" s="1">
        <v>45470.496527777781</v>
      </c>
      <c r="AQ10167" s="1">
        <v>45054.405555555553</v>
      </c>
    </row>
    <row r="10168" spans="1:43" x14ac:dyDescent="0.35">
      <c r="A10168" t="s">
        <v>54647</v>
      </c>
      <c r="B10168" t="s">
        <v>54648</v>
      </c>
      <c r="C10168" t="s">
        <v>11910</v>
      </c>
      <c r="F10168" t="s">
        <v>54649</v>
      </c>
      <c r="H10168" t="s">
        <v>54647</v>
      </c>
      <c r="J10168" t="s">
        <v>54650</v>
      </c>
      <c r="K10168" t="s">
        <v>54651</v>
      </c>
      <c r="M10168" t="s">
        <v>52707</v>
      </c>
      <c r="N10168" t="s">
        <v>798</v>
      </c>
      <c r="O10168">
        <v>79851</v>
      </c>
      <c r="P10168" t="s">
        <v>50</v>
      </c>
      <c r="U10168" s="1">
        <v>45048</v>
      </c>
      <c r="V10168" s="1">
        <v>45048</v>
      </c>
      <c r="W10168" s="1">
        <v>45048.369444444441</v>
      </c>
      <c r="X10168" s="1">
        <v>45048.369444444441</v>
      </c>
      <c r="AC10168" t="s">
        <v>53</v>
      </c>
      <c r="AD10168">
        <v>2969540369</v>
      </c>
      <c r="AE10168" s="1">
        <v>39897.671527777777</v>
      </c>
      <c r="AF10168" t="s">
        <v>3603</v>
      </c>
      <c r="AG10168" t="s">
        <v>54652</v>
      </c>
      <c r="AH10168" t="s">
        <v>51</v>
      </c>
      <c r="AJ10168" t="s">
        <v>53</v>
      </c>
      <c r="AL10168" t="s">
        <v>68</v>
      </c>
      <c r="AO10168" t="s">
        <v>5443</v>
      </c>
      <c r="AP10168" s="1">
        <v>45048.38958333333</v>
      </c>
      <c r="AQ10168" s="1">
        <v>45048.386805555558</v>
      </c>
    </row>
    <row r="10169" spans="1:43" x14ac:dyDescent="0.35">
      <c r="A10169" t="s">
        <v>54653</v>
      </c>
      <c r="B10169" t="s">
        <v>54654</v>
      </c>
      <c r="C10169" t="s">
        <v>54655</v>
      </c>
      <c r="F10169" t="s">
        <v>54656</v>
      </c>
      <c r="H10169" t="s">
        <v>54657</v>
      </c>
      <c r="J10169" t="s">
        <v>9587</v>
      </c>
      <c r="K10169" t="s">
        <v>54658</v>
      </c>
      <c r="M10169" t="s">
        <v>753</v>
      </c>
      <c r="N10169" t="s">
        <v>798</v>
      </c>
      <c r="O10169">
        <v>79936</v>
      </c>
      <c r="P10169" t="s">
        <v>50</v>
      </c>
      <c r="U10169" s="1">
        <v>45048</v>
      </c>
      <c r="V10169" s="1">
        <v>45048</v>
      </c>
      <c r="W10169" s="1">
        <v>45048.402777777781</v>
      </c>
      <c r="X10169" s="1">
        <v>45048.402777777781</v>
      </c>
      <c r="AC10169" t="s">
        <v>51</v>
      </c>
      <c r="AD10169">
        <v>2969475309</v>
      </c>
      <c r="AE10169" s="1">
        <v>37159</v>
      </c>
      <c r="AF10169" t="s">
        <v>93</v>
      </c>
      <c r="AG10169" t="s">
        <v>54659</v>
      </c>
      <c r="AH10169" t="s">
        <v>51</v>
      </c>
      <c r="AJ10169" t="s">
        <v>53</v>
      </c>
      <c r="AL10169" t="s">
        <v>68</v>
      </c>
      <c r="AO10169" t="s">
        <v>5443</v>
      </c>
      <c r="AP10169" s="1">
        <v>45048.426388888889</v>
      </c>
      <c r="AQ10169" s="1">
        <v>45048.424305555556</v>
      </c>
    </row>
    <row r="10170" spans="1:43" x14ac:dyDescent="0.35">
      <c r="A10170" t="s">
        <v>54660</v>
      </c>
      <c r="B10170" t="s">
        <v>54661</v>
      </c>
      <c r="C10170" t="s">
        <v>6933</v>
      </c>
      <c r="F10170" t="s">
        <v>54662</v>
      </c>
      <c r="H10170" t="s">
        <v>54663</v>
      </c>
      <c r="J10170" t="s">
        <v>38956</v>
      </c>
      <c r="K10170" t="s">
        <v>54664</v>
      </c>
      <c r="M10170" t="s">
        <v>2800</v>
      </c>
      <c r="N10170" t="s">
        <v>65</v>
      </c>
      <c r="O10170">
        <v>80601</v>
      </c>
      <c r="P10170" t="s">
        <v>50</v>
      </c>
      <c r="U10170" s="1">
        <v>45048</v>
      </c>
      <c r="V10170" s="1">
        <v>45048</v>
      </c>
      <c r="W10170" s="1">
        <v>45048.48333333333</v>
      </c>
      <c r="X10170" s="1">
        <v>45048.48333333333</v>
      </c>
      <c r="AC10170" t="s">
        <v>53</v>
      </c>
      <c r="AD10170">
        <v>2969954162</v>
      </c>
      <c r="AE10170" s="1">
        <v>43894.64166666667</v>
      </c>
      <c r="AF10170" t="s">
        <v>38957</v>
      </c>
      <c r="AG10170" t="s">
        <v>54665</v>
      </c>
      <c r="AH10170" t="s">
        <v>51</v>
      </c>
      <c r="AJ10170" t="s">
        <v>53</v>
      </c>
      <c r="AL10170" t="s">
        <v>68</v>
      </c>
      <c r="AO10170" t="s">
        <v>5443</v>
      </c>
      <c r="AP10170" s="1">
        <v>45048.487500000003</v>
      </c>
      <c r="AQ10170" s="1">
        <v>45048.490277777775</v>
      </c>
    </row>
    <row r="10171" spans="1:43" x14ac:dyDescent="0.35">
      <c r="A10171" t="s">
        <v>54666</v>
      </c>
      <c r="B10171" t="s">
        <v>39205</v>
      </c>
      <c r="C10171" t="s">
        <v>71</v>
      </c>
      <c r="F10171" t="s">
        <v>54667</v>
      </c>
      <c r="H10171" t="s">
        <v>54666</v>
      </c>
      <c r="J10171" t="s">
        <v>6387</v>
      </c>
      <c r="K10171" t="s">
        <v>13097</v>
      </c>
      <c r="M10171" t="s">
        <v>5488</v>
      </c>
      <c r="N10171" t="s">
        <v>1515</v>
      </c>
      <c r="O10171" t="s">
        <v>13098</v>
      </c>
      <c r="P10171" t="s">
        <v>50</v>
      </c>
      <c r="U10171" s="1">
        <v>45048</v>
      </c>
      <c r="V10171" s="1">
        <v>45048</v>
      </c>
      <c r="W10171" s="1">
        <v>45048.49722222222</v>
      </c>
      <c r="X10171" s="1">
        <v>45048.49722222222</v>
      </c>
      <c r="AC10171" t="s">
        <v>53</v>
      </c>
      <c r="AD10171">
        <v>2969484892</v>
      </c>
      <c r="AE10171" s="1">
        <v>37756</v>
      </c>
      <c r="AF10171" t="s">
        <v>54668</v>
      </c>
      <c r="AG10171" t="s">
        <v>54669</v>
      </c>
      <c r="AH10171" t="s">
        <v>51</v>
      </c>
      <c r="AJ10171" t="s">
        <v>53</v>
      </c>
      <c r="AL10171" t="s">
        <v>68</v>
      </c>
      <c r="AO10171" t="s">
        <v>5443</v>
      </c>
      <c r="AP10171" s="1">
        <v>45369.580555555556</v>
      </c>
    </row>
    <row r="10172" spans="1:43" x14ac:dyDescent="0.35">
      <c r="A10172" t="s">
        <v>54670</v>
      </c>
      <c r="B10172" t="s">
        <v>54671</v>
      </c>
      <c r="C10172" t="s">
        <v>383</v>
      </c>
      <c r="F10172">
        <f>1425-646-2459</f>
        <v>-1680</v>
      </c>
      <c r="H10172" t="s">
        <v>54672</v>
      </c>
      <c r="J10172" t="s">
        <v>6387</v>
      </c>
      <c r="N10172" t="s">
        <v>19844</v>
      </c>
      <c r="O10172">
        <v>98052</v>
      </c>
      <c r="P10172" t="s">
        <v>50</v>
      </c>
      <c r="U10172" s="1">
        <v>45048</v>
      </c>
      <c r="V10172" s="1">
        <v>45048</v>
      </c>
      <c r="W10172" s="1">
        <v>45048.018750000003</v>
      </c>
      <c r="X10172" s="1">
        <v>45048.018750000003</v>
      </c>
      <c r="AC10172" t="s">
        <v>53</v>
      </c>
      <c r="AD10172">
        <v>2969484892</v>
      </c>
      <c r="AE10172" s="1">
        <v>37756</v>
      </c>
      <c r="AG10172" t="s">
        <v>54673</v>
      </c>
      <c r="AH10172" t="s">
        <v>51</v>
      </c>
      <c r="AJ10172" t="s">
        <v>53</v>
      </c>
      <c r="AL10172" t="s">
        <v>78</v>
      </c>
      <c r="AO10172" t="s">
        <v>8142</v>
      </c>
    </row>
    <row r="10173" spans="1:43" x14ac:dyDescent="0.35">
      <c r="A10173" t="s">
        <v>54674</v>
      </c>
      <c r="B10173" t="s">
        <v>22164</v>
      </c>
      <c r="C10173" t="s">
        <v>3324</v>
      </c>
      <c r="F10173" t="s">
        <v>54675</v>
      </c>
      <c r="H10173" t="s">
        <v>54674</v>
      </c>
      <c r="J10173" t="s">
        <v>54676</v>
      </c>
      <c r="K10173" t="s">
        <v>54677</v>
      </c>
      <c r="M10173" t="s">
        <v>143</v>
      </c>
      <c r="N10173" t="s">
        <v>65</v>
      </c>
      <c r="O10173">
        <v>81505</v>
      </c>
      <c r="P10173" t="s">
        <v>50</v>
      </c>
      <c r="U10173" s="1">
        <v>45048</v>
      </c>
      <c r="V10173" s="1">
        <v>45048</v>
      </c>
      <c r="W10173" s="1">
        <v>45048.473611111112</v>
      </c>
      <c r="X10173" s="1">
        <v>45048.473611111112</v>
      </c>
      <c r="AC10173" t="s">
        <v>53</v>
      </c>
      <c r="AD10173">
        <v>2969565625</v>
      </c>
      <c r="AE10173" s="1">
        <v>40777.395833333336</v>
      </c>
      <c r="AF10173" t="s">
        <v>54678</v>
      </c>
      <c r="AG10173" t="s">
        <v>54679</v>
      </c>
      <c r="AH10173" t="s">
        <v>51</v>
      </c>
      <c r="AJ10173" t="s">
        <v>53</v>
      </c>
      <c r="AL10173" t="s">
        <v>68</v>
      </c>
      <c r="AO10173" t="s">
        <v>5443</v>
      </c>
      <c r="AP10173" s="1">
        <v>45216.508333333331</v>
      </c>
      <c r="AQ10173" s="1">
        <v>45216.510416666664</v>
      </c>
    </row>
    <row r="10174" spans="1:43" x14ac:dyDescent="0.35">
      <c r="A10174" t="s">
        <v>54680</v>
      </c>
      <c r="B10174" t="s">
        <v>747</v>
      </c>
      <c r="C10174" t="s">
        <v>3229</v>
      </c>
      <c r="F10174" t="s">
        <v>54681</v>
      </c>
      <c r="H10174" t="s">
        <v>750</v>
      </c>
      <c r="J10174" t="s">
        <v>54682</v>
      </c>
      <c r="K10174" t="s">
        <v>54683</v>
      </c>
      <c r="M10174" t="s">
        <v>753</v>
      </c>
      <c r="N10174" t="s">
        <v>798</v>
      </c>
      <c r="O10174">
        <v>79927</v>
      </c>
      <c r="P10174" t="s">
        <v>50</v>
      </c>
      <c r="U10174" s="1">
        <v>45048</v>
      </c>
      <c r="V10174" s="1">
        <v>45048</v>
      </c>
      <c r="W10174" s="1">
        <v>45048.547222222223</v>
      </c>
      <c r="X10174" s="1">
        <v>45048.547222222223</v>
      </c>
      <c r="AC10174" t="s">
        <v>51</v>
      </c>
      <c r="AD10174">
        <v>2969579013</v>
      </c>
      <c r="AE10174" s="1">
        <v>41156.661111111112</v>
      </c>
      <c r="AF10174" t="s">
        <v>754</v>
      </c>
      <c r="AG10174" t="s">
        <v>54684</v>
      </c>
      <c r="AH10174" t="s">
        <v>51</v>
      </c>
      <c r="AJ10174" t="s">
        <v>53</v>
      </c>
      <c r="AL10174" t="s">
        <v>68</v>
      </c>
      <c r="AO10174" t="s">
        <v>5443</v>
      </c>
      <c r="AP10174" s="1">
        <v>45048.54791666667</v>
      </c>
    </row>
    <row r="10175" spans="1:43" x14ac:dyDescent="0.35">
      <c r="A10175" t="s">
        <v>54685</v>
      </c>
      <c r="B10175" t="s">
        <v>2387</v>
      </c>
      <c r="C10175" t="s">
        <v>7803</v>
      </c>
      <c r="F10175" t="s">
        <v>54686</v>
      </c>
      <c r="H10175" t="s">
        <v>54685</v>
      </c>
      <c r="J10175" t="s">
        <v>54687</v>
      </c>
      <c r="K10175" t="s">
        <v>54688</v>
      </c>
      <c r="M10175" t="s">
        <v>419</v>
      </c>
      <c r="N10175" t="s">
        <v>253</v>
      </c>
      <c r="O10175">
        <v>87105</v>
      </c>
      <c r="P10175" t="s">
        <v>50</v>
      </c>
      <c r="U10175" s="1">
        <v>45048</v>
      </c>
      <c r="V10175" s="1">
        <v>45048</v>
      </c>
      <c r="W10175" s="1">
        <v>45048.456944444442</v>
      </c>
      <c r="X10175" s="1">
        <v>45048.456944444442</v>
      </c>
      <c r="AC10175" t="s">
        <v>53</v>
      </c>
      <c r="AD10175">
        <v>2969564543</v>
      </c>
      <c r="AE10175" s="1">
        <v>40738.324999999997</v>
      </c>
      <c r="AF10175" t="s">
        <v>54689</v>
      </c>
      <c r="AG10175" t="s">
        <v>54690</v>
      </c>
      <c r="AH10175" t="s">
        <v>51</v>
      </c>
      <c r="AJ10175" t="s">
        <v>53</v>
      </c>
      <c r="AL10175" t="s">
        <v>68</v>
      </c>
      <c r="AO10175" t="s">
        <v>5443</v>
      </c>
      <c r="AP10175" s="1">
        <v>45068.567361111112</v>
      </c>
      <c r="AQ10175" s="1">
        <v>45048.47152777778</v>
      </c>
    </row>
    <row r="10176" spans="1:43" x14ac:dyDescent="0.35">
      <c r="A10176" t="s">
        <v>54691</v>
      </c>
      <c r="B10176" t="s">
        <v>53609</v>
      </c>
      <c r="C10176" t="s">
        <v>16843</v>
      </c>
      <c r="H10176" t="s">
        <v>54691</v>
      </c>
      <c r="J10176" t="s">
        <v>54692</v>
      </c>
      <c r="K10176" t="s">
        <v>54693</v>
      </c>
      <c r="M10176" t="s">
        <v>2997</v>
      </c>
      <c r="N10176" t="s">
        <v>287</v>
      </c>
      <c r="O10176">
        <v>80019</v>
      </c>
      <c r="P10176" t="s">
        <v>50</v>
      </c>
      <c r="U10176" s="1">
        <v>45048</v>
      </c>
      <c r="V10176" s="1">
        <v>45048</v>
      </c>
      <c r="W10176" s="1">
        <v>45048.447222222225</v>
      </c>
      <c r="X10176" s="1">
        <v>45048.447222222225</v>
      </c>
      <c r="AC10176" t="s">
        <v>53</v>
      </c>
      <c r="AD10176">
        <v>2969472760</v>
      </c>
      <c r="AE10176" s="1">
        <v>36916.71597222222</v>
      </c>
      <c r="AG10176" t="s">
        <v>54694</v>
      </c>
      <c r="AH10176" t="s">
        <v>51</v>
      </c>
      <c r="AJ10176" t="s">
        <v>53</v>
      </c>
      <c r="AL10176" t="s">
        <v>78</v>
      </c>
      <c r="AO10176" t="s">
        <v>51552</v>
      </c>
    </row>
    <row r="10177" spans="1:43" x14ac:dyDescent="0.35">
      <c r="A10177" t="s">
        <v>54695</v>
      </c>
      <c r="B10177" t="s">
        <v>653</v>
      </c>
      <c r="C10177" t="s">
        <v>530</v>
      </c>
      <c r="F10177" t="s">
        <v>54696</v>
      </c>
      <c r="H10177" t="s">
        <v>54697</v>
      </c>
      <c r="J10177" t="s">
        <v>54698</v>
      </c>
      <c r="K10177" t="s">
        <v>54699</v>
      </c>
      <c r="M10177" t="s">
        <v>1272</v>
      </c>
      <c r="N10177" t="s">
        <v>65</v>
      </c>
      <c r="O10177">
        <v>80403</v>
      </c>
      <c r="P10177" t="s">
        <v>50</v>
      </c>
      <c r="U10177" s="1">
        <v>45048</v>
      </c>
      <c r="V10177" s="1">
        <v>45048</v>
      </c>
      <c r="W10177" s="1">
        <v>45048.580555555556</v>
      </c>
      <c r="X10177" s="1">
        <v>45048.580555555556</v>
      </c>
      <c r="AC10177" t="s">
        <v>53</v>
      </c>
      <c r="AD10177">
        <v>2969944699</v>
      </c>
      <c r="AE10177" s="1">
        <v>43844.459027777775</v>
      </c>
      <c r="AF10177" t="s">
        <v>54700</v>
      </c>
      <c r="AG10177" t="s">
        <v>54701</v>
      </c>
      <c r="AH10177" t="s">
        <v>51</v>
      </c>
      <c r="AJ10177" t="s">
        <v>53</v>
      </c>
      <c r="AL10177" t="s">
        <v>68</v>
      </c>
      <c r="AO10177" t="s">
        <v>5443</v>
      </c>
      <c r="AP10177" s="1">
        <v>45048.59097222222</v>
      </c>
      <c r="AQ10177" s="1">
        <v>45048.589583333334</v>
      </c>
    </row>
    <row r="10178" spans="1:43" x14ac:dyDescent="0.35">
      <c r="A10178" t="s">
        <v>54702</v>
      </c>
      <c r="B10178" t="s">
        <v>54703</v>
      </c>
      <c r="C10178" t="s">
        <v>54704</v>
      </c>
      <c r="F10178" t="s">
        <v>54705</v>
      </c>
      <c r="H10178" t="s">
        <v>54706</v>
      </c>
      <c r="J10178" t="s">
        <v>54707</v>
      </c>
      <c r="K10178" t="s">
        <v>54708</v>
      </c>
      <c r="M10178" t="s">
        <v>16824</v>
      </c>
      <c r="N10178" t="s">
        <v>798</v>
      </c>
      <c r="O10178">
        <v>79916</v>
      </c>
      <c r="P10178" t="s">
        <v>50</v>
      </c>
      <c r="U10178" s="1">
        <v>45048</v>
      </c>
      <c r="V10178" s="1">
        <v>45048</v>
      </c>
      <c r="W10178" s="1">
        <v>45048.384722222225</v>
      </c>
      <c r="X10178" s="1">
        <v>45048.384722222225</v>
      </c>
      <c r="AC10178" t="s">
        <v>53</v>
      </c>
      <c r="AD10178">
        <v>2969576036</v>
      </c>
      <c r="AE10178" s="1">
        <v>41086.399305555555</v>
      </c>
      <c r="AF10178" t="s">
        <v>54709</v>
      </c>
      <c r="AG10178" t="s">
        <v>54710</v>
      </c>
      <c r="AH10178" t="s">
        <v>51</v>
      </c>
      <c r="AJ10178" t="s">
        <v>53</v>
      </c>
      <c r="AL10178" t="s">
        <v>68</v>
      </c>
      <c r="AO10178" t="s">
        <v>5443</v>
      </c>
      <c r="AP10178" s="1">
        <v>45048.39166666667</v>
      </c>
      <c r="AQ10178" s="1">
        <v>45048.388888888891</v>
      </c>
    </row>
    <row r="10179" spans="1:43" x14ac:dyDescent="0.35">
      <c r="A10179" t="s">
        <v>54711</v>
      </c>
      <c r="B10179" t="s">
        <v>53766</v>
      </c>
      <c r="C10179" t="s">
        <v>375</v>
      </c>
      <c r="F10179" t="s">
        <v>54712</v>
      </c>
      <c r="H10179" t="s">
        <v>54711</v>
      </c>
      <c r="J10179" t="s">
        <v>54713</v>
      </c>
      <c r="K10179" t="s">
        <v>54714</v>
      </c>
      <c r="M10179" t="s">
        <v>54715</v>
      </c>
      <c r="N10179" t="s">
        <v>17003</v>
      </c>
      <c r="O10179">
        <v>40340</v>
      </c>
      <c r="P10179" t="s">
        <v>50</v>
      </c>
      <c r="U10179" s="1">
        <v>45048</v>
      </c>
      <c r="V10179" s="1">
        <v>45048</v>
      </c>
      <c r="W10179" s="1">
        <v>45048.663888888892</v>
      </c>
      <c r="X10179" s="1">
        <v>45048.663888888892</v>
      </c>
      <c r="AC10179" t="s">
        <v>51</v>
      </c>
      <c r="AD10179">
        <v>2973353964</v>
      </c>
      <c r="AE10179" s="1">
        <v>45048.664583333331</v>
      </c>
      <c r="AF10179" t="s">
        <v>54716</v>
      </c>
      <c r="AG10179" t="s">
        <v>54717</v>
      </c>
      <c r="AH10179" t="s">
        <v>51</v>
      </c>
      <c r="AJ10179" t="s">
        <v>53</v>
      </c>
      <c r="AL10179" t="s">
        <v>68</v>
      </c>
      <c r="AO10179" t="s">
        <v>5443</v>
      </c>
      <c r="AP10179" s="1">
        <v>45049.755555555559</v>
      </c>
      <c r="AQ10179" s="1">
        <v>45049.740972222222</v>
      </c>
    </row>
    <row r="10180" spans="1:43" x14ac:dyDescent="0.35">
      <c r="A10180" t="s">
        <v>54718</v>
      </c>
      <c r="B10180" t="s">
        <v>1737</v>
      </c>
      <c r="C10180" t="s">
        <v>54719</v>
      </c>
      <c r="F10180" t="s">
        <v>54720</v>
      </c>
      <c r="H10180" t="s">
        <v>54718</v>
      </c>
      <c r="J10180" t="s">
        <v>54721</v>
      </c>
      <c r="K10180" t="s">
        <v>54722</v>
      </c>
      <c r="M10180" t="s">
        <v>3496</v>
      </c>
      <c r="N10180" t="s">
        <v>65</v>
      </c>
      <c r="O10180">
        <v>80504</v>
      </c>
      <c r="P10180" t="s">
        <v>50</v>
      </c>
      <c r="U10180" s="1">
        <v>45048</v>
      </c>
      <c r="V10180" s="1">
        <v>45048</v>
      </c>
      <c r="W10180" s="1">
        <v>45048.656944444447</v>
      </c>
      <c r="X10180" s="1">
        <v>45048.656944444447</v>
      </c>
      <c r="AC10180" t="s">
        <v>53</v>
      </c>
      <c r="AD10180">
        <v>2972308598</v>
      </c>
      <c r="AE10180" s="1">
        <v>44960.545138888891</v>
      </c>
      <c r="AF10180" t="s">
        <v>54723</v>
      </c>
      <c r="AG10180" t="s">
        <v>54724</v>
      </c>
      <c r="AH10180" t="s">
        <v>51</v>
      </c>
      <c r="AJ10180" t="s">
        <v>53</v>
      </c>
      <c r="AL10180" t="s">
        <v>68</v>
      </c>
      <c r="AO10180" t="s">
        <v>5443</v>
      </c>
      <c r="AP10180" s="1">
        <v>45048.688888888886</v>
      </c>
      <c r="AQ10180" s="1">
        <v>45048.688194444447</v>
      </c>
    </row>
    <row r="10181" spans="1:43" x14ac:dyDescent="0.35">
      <c r="A10181" t="s">
        <v>54725</v>
      </c>
      <c r="B10181" t="s">
        <v>32291</v>
      </c>
      <c r="C10181" t="s">
        <v>530</v>
      </c>
      <c r="F10181" t="s">
        <v>54726</v>
      </c>
      <c r="H10181" t="s">
        <v>54725</v>
      </c>
      <c r="J10181" t="s">
        <v>54727</v>
      </c>
      <c r="K10181" t="s">
        <v>54728</v>
      </c>
      <c r="M10181" t="s">
        <v>49303</v>
      </c>
      <c r="N10181" t="s">
        <v>253</v>
      </c>
      <c r="O10181">
        <v>87016</v>
      </c>
      <c r="P10181" t="s">
        <v>50</v>
      </c>
      <c r="U10181" s="1">
        <v>45048</v>
      </c>
      <c r="V10181" s="1">
        <v>45048</v>
      </c>
      <c r="W10181" s="1">
        <v>45048.513888888891</v>
      </c>
      <c r="X10181" s="1">
        <v>45048.513888888891</v>
      </c>
      <c r="AC10181" t="s">
        <v>51</v>
      </c>
      <c r="AD10181">
        <v>2969655332</v>
      </c>
      <c r="AE10181" s="1">
        <v>42013.668749999997</v>
      </c>
      <c r="AF10181" t="s">
        <v>54729</v>
      </c>
      <c r="AG10181" t="s">
        <v>54730</v>
      </c>
      <c r="AH10181" t="s">
        <v>51</v>
      </c>
      <c r="AJ10181" t="s">
        <v>53</v>
      </c>
      <c r="AL10181" t="s">
        <v>68</v>
      </c>
      <c r="AO10181" t="s">
        <v>5443</v>
      </c>
      <c r="AP10181" s="1">
        <v>45048.527777777781</v>
      </c>
      <c r="AQ10181" s="1">
        <v>45048.524305555555</v>
      </c>
    </row>
    <row r="10182" spans="1:43" x14ac:dyDescent="0.35">
      <c r="A10182" t="s">
        <v>54731</v>
      </c>
      <c r="B10182" t="s">
        <v>54732</v>
      </c>
      <c r="C10182" t="s">
        <v>44829</v>
      </c>
      <c r="F10182" t="s">
        <v>54733</v>
      </c>
      <c r="H10182" t="s">
        <v>54731</v>
      </c>
      <c r="J10182" t="s">
        <v>54734</v>
      </c>
      <c r="K10182" t="s">
        <v>54735</v>
      </c>
      <c r="M10182" t="s">
        <v>15622</v>
      </c>
      <c r="N10182" t="s">
        <v>65</v>
      </c>
      <c r="O10182">
        <v>81225</v>
      </c>
      <c r="P10182" t="s">
        <v>50</v>
      </c>
      <c r="U10182" s="1">
        <v>45048</v>
      </c>
      <c r="V10182" s="1">
        <v>45048</v>
      </c>
      <c r="W10182" s="1">
        <v>45048.431944444441</v>
      </c>
      <c r="X10182" s="1">
        <v>45048.431944444441</v>
      </c>
      <c r="AC10182" t="s">
        <v>53</v>
      </c>
      <c r="AD10182">
        <v>2973353511</v>
      </c>
      <c r="AE10182" s="1">
        <v>45048.431250000001</v>
      </c>
      <c r="AF10182" t="s">
        <v>54736</v>
      </c>
      <c r="AG10182" t="s">
        <v>54737</v>
      </c>
      <c r="AH10182" t="s">
        <v>51</v>
      </c>
      <c r="AJ10182" t="s">
        <v>53</v>
      </c>
      <c r="AL10182" t="s">
        <v>68</v>
      </c>
      <c r="AO10182" t="s">
        <v>5443</v>
      </c>
      <c r="AP10182" s="1">
        <v>45302.692361111112</v>
      </c>
      <c r="AQ10182" s="1">
        <v>45048.436111111114</v>
      </c>
    </row>
    <row r="10183" spans="1:43" x14ac:dyDescent="0.35">
      <c r="A10183" t="s">
        <v>54738</v>
      </c>
      <c r="B10183" t="s">
        <v>21138</v>
      </c>
      <c r="C10183" t="s">
        <v>985</v>
      </c>
      <c r="F10183" t="s">
        <v>54739</v>
      </c>
      <c r="H10183" t="s">
        <v>54738</v>
      </c>
      <c r="J10183" t="s">
        <v>54740</v>
      </c>
      <c r="K10183" t="s">
        <v>54741</v>
      </c>
      <c r="M10183" t="s">
        <v>50947</v>
      </c>
      <c r="N10183" t="s">
        <v>798</v>
      </c>
      <c r="O10183">
        <v>79838</v>
      </c>
      <c r="P10183" t="s">
        <v>50</v>
      </c>
      <c r="U10183" s="1">
        <v>45048</v>
      </c>
      <c r="V10183" s="1">
        <v>45048</v>
      </c>
      <c r="W10183" s="1">
        <v>45048.590277777781</v>
      </c>
      <c r="X10183" s="1">
        <v>45048.590277777781</v>
      </c>
      <c r="AC10183" t="s">
        <v>51</v>
      </c>
      <c r="AD10183">
        <v>2969558901</v>
      </c>
      <c r="AE10183" s="1">
        <v>40575.70416666667</v>
      </c>
      <c r="AF10183" t="s">
        <v>54742</v>
      </c>
      <c r="AG10183" t="s">
        <v>54743</v>
      </c>
      <c r="AH10183" t="s">
        <v>51</v>
      </c>
      <c r="AJ10183" t="s">
        <v>53</v>
      </c>
      <c r="AL10183" t="s">
        <v>68</v>
      </c>
      <c r="AO10183" t="s">
        <v>5443</v>
      </c>
      <c r="AP10183" s="1">
        <v>45055.603472222225</v>
      </c>
      <c r="AQ10183" s="1">
        <v>45048.599305555559</v>
      </c>
    </row>
    <row r="10184" spans="1:43" x14ac:dyDescent="0.35">
      <c r="A10184" t="s">
        <v>54744</v>
      </c>
      <c r="B10184" t="s">
        <v>54745</v>
      </c>
      <c r="C10184" t="s">
        <v>54746</v>
      </c>
      <c r="F10184" t="s">
        <v>54747</v>
      </c>
      <c r="H10184" t="s">
        <v>54744</v>
      </c>
      <c r="J10184" t="s">
        <v>3478</v>
      </c>
      <c r="N10184" t="s">
        <v>287</v>
      </c>
      <c r="O10184">
        <v>80216</v>
      </c>
      <c r="P10184" t="s">
        <v>50</v>
      </c>
      <c r="U10184" s="1">
        <v>45048</v>
      </c>
      <c r="V10184" s="1">
        <v>45048</v>
      </c>
      <c r="W10184" s="1">
        <v>45048.623611111114</v>
      </c>
      <c r="X10184" s="1">
        <v>45048.623611111114</v>
      </c>
      <c r="AC10184" t="s">
        <v>53</v>
      </c>
      <c r="AD10184">
        <v>2969475096</v>
      </c>
      <c r="AE10184" s="1">
        <v>37141</v>
      </c>
      <c r="AG10184" t="s">
        <v>54748</v>
      </c>
      <c r="AH10184" t="s">
        <v>51</v>
      </c>
      <c r="AJ10184" t="s">
        <v>53</v>
      </c>
      <c r="AL10184" t="s">
        <v>78</v>
      </c>
      <c r="AO10184" t="s">
        <v>8142</v>
      </c>
    </row>
    <row r="10185" spans="1:43" x14ac:dyDescent="0.35">
      <c r="A10185" t="s">
        <v>54749</v>
      </c>
      <c r="B10185" t="s">
        <v>54750</v>
      </c>
      <c r="C10185" t="s">
        <v>10388</v>
      </c>
      <c r="F10185" t="s">
        <v>54751</v>
      </c>
      <c r="H10185" t="s">
        <v>54749</v>
      </c>
      <c r="J10185" t="s">
        <v>3478</v>
      </c>
      <c r="N10185" t="s">
        <v>287</v>
      </c>
      <c r="O10185">
        <v>80216</v>
      </c>
      <c r="P10185" t="s">
        <v>50</v>
      </c>
      <c r="U10185" s="1">
        <v>45048</v>
      </c>
      <c r="V10185" s="1">
        <v>45048</v>
      </c>
      <c r="W10185" s="1">
        <v>45048.62222222222</v>
      </c>
      <c r="X10185" s="1">
        <v>45048.62222222222</v>
      </c>
      <c r="AC10185" t="s">
        <v>53</v>
      </c>
      <c r="AD10185">
        <v>2969475096</v>
      </c>
      <c r="AE10185" s="1">
        <v>37141</v>
      </c>
      <c r="AG10185" t="s">
        <v>54752</v>
      </c>
      <c r="AH10185" t="s">
        <v>51</v>
      </c>
      <c r="AJ10185" t="s">
        <v>53</v>
      </c>
      <c r="AL10185" t="s">
        <v>78</v>
      </c>
      <c r="AO10185" t="s">
        <v>8142</v>
      </c>
    </row>
    <row r="10186" spans="1:43" x14ac:dyDescent="0.35">
      <c r="A10186" t="s">
        <v>54753</v>
      </c>
      <c r="B10186" t="s">
        <v>46158</v>
      </c>
      <c r="C10186" t="s">
        <v>21576</v>
      </c>
      <c r="F10186" t="s">
        <v>54754</v>
      </c>
      <c r="H10186" t="s">
        <v>54753</v>
      </c>
      <c r="J10186" t="s">
        <v>54755</v>
      </c>
      <c r="K10186" t="s">
        <v>54756</v>
      </c>
      <c r="M10186" t="s">
        <v>129</v>
      </c>
      <c r="N10186" t="s">
        <v>65</v>
      </c>
      <c r="O10186">
        <v>81004</v>
      </c>
      <c r="P10186" t="s">
        <v>50</v>
      </c>
      <c r="U10186" s="1">
        <v>45048</v>
      </c>
      <c r="V10186" s="1">
        <v>45048</v>
      </c>
      <c r="W10186" s="1">
        <v>45048.368055555555</v>
      </c>
      <c r="X10186" s="1">
        <v>45048.368055555555</v>
      </c>
      <c r="AC10186" t="s">
        <v>53</v>
      </c>
      <c r="AD10186">
        <v>2969651327</v>
      </c>
      <c r="AE10186" s="1">
        <v>41960.538194444445</v>
      </c>
      <c r="AF10186" t="s">
        <v>54757</v>
      </c>
      <c r="AG10186" t="s">
        <v>54758</v>
      </c>
      <c r="AH10186" t="s">
        <v>51</v>
      </c>
      <c r="AJ10186" t="s">
        <v>53</v>
      </c>
      <c r="AL10186" t="s">
        <v>68</v>
      </c>
      <c r="AO10186" t="s">
        <v>5443</v>
      </c>
      <c r="AP10186" s="1">
        <v>45048.367361111108</v>
      </c>
    </row>
    <row r="10187" spans="1:43" x14ac:dyDescent="0.35">
      <c r="A10187" t="s">
        <v>54759</v>
      </c>
      <c r="B10187" t="s">
        <v>7246</v>
      </c>
      <c r="C10187" t="s">
        <v>7134</v>
      </c>
      <c r="F10187" t="s">
        <v>54760</v>
      </c>
      <c r="H10187" t="s">
        <v>54761</v>
      </c>
      <c r="J10187" t="s">
        <v>54762</v>
      </c>
      <c r="K10187" t="s">
        <v>54763</v>
      </c>
      <c r="M10187" t="s">
        <v>525</v>
      </c>
      <c r="N10187" t="s">
        <v>65</v>
      </c>
      <c r="O10187">
        <v>80011</v>
      </c>
      <c r="P10187" t="s">
        <v>50</v>
      </c>
      <c r="U10187" s="1">
        <v>45048</v>
      </c>
      <c r="V10187" s="1">
        <v>45048</v>
      </c>
      <c r="W10187" s="1">
        <v>45048.556250000001</v>
      </c>
      <c r="X10187" s="1">
        <v>45048.556250000001</v>
      </c>
      <c r="AC10187" t="s">
        <v>53</v>
      </c>
      <c r="AD10187">
        <v>2970061195</v>
      </c>
      <c r="AE10187" s="1">
        <v>44308.42291666667</v>
      </c>
      <c r="AF10187" t="s">
        <v>54764</v>
      </c>
      <c r="AG10187" t="s">
        <v>54765</v>
      </c>
      <c r="AH10187" t="s">
        <v>51</v>
      </c>
      <c r="AJ10187" t="s">
        <v>53</v>
      </c>
      <c r="AL10187" t="s">
        <v>68</v>
      </c>
      <c r="AO10187" t="s">
        <v>5443</v>
      </c>
      <c r="AP10187" s="1">
        <v>45049.477083333331</v>
      </c>
      <c r="AQ10187" s="1">
        <v>45048.588888888888</v>
      </c>
    </row>
    <row r="10188" spans="1:43" x14ac:dyDescent="0.35">
      <c r="A10188" t="s">
        <v>54766</v>
      </c>
      <c r="B10188" t="s">
        <v>24735</v>
      </c>
      <c r="C10188" t="s">
        <v>54767</v>
      </c>
      <c r="F10188" t="s">
        <v>28999</v>
      </c>
      <c r="H10188" t="s">
        <v>54766</v>
      </c>
      <c r="J10188" t="s">
        <v>4517</v>
      </c>
      <c r="K10188" t="s">
        <v>54768</v>
      </c>
      <c r="M10188" t="s">
        <v>753</v>
      </c>
      <c r="N10188" t="s">
        <v>798</v>
      </c>
      <c r="O10188">
        <v>79928</v>
      </c>
      <c r="P10188" t="s">
        <v>50</v>
      </c>
      <c r="U10188" s="1">
        <v>45048</v>
      </c>
      <c r="V10188" s="1">
        <v>45048</v>
      </c>
      <c r="W10188" s="1">
        <v>45048.605555555558</v>
      </c>
      <c r="X10188" s="1">
        <v>45048.605555555558</v>
      </c>
      <c r="AC10188" t="s">
        <v>51</v>
      </c>
      <c r="AD10188">
        <v>2969510670</v>
      </c>
      <c r="AE10188" s="1">
        <v>38387.707638888889</v>
      </c>
      <c r="AF10188" t="s">
        <v>1715</v>
      </c>
      <c r="AG10188" t="s">
        <v>54769</v>
      </c>
      <c r="AH10188" t="s">
        <v>51</v>
      </c>
      <c r="AJ10188" t="s">
        <v>53</v>
      </c>
      <c r="AL10188" t="s">
        <v>68</v>
      </c>
      <c r="AO10188" t="s">
        <v>5443</v>
      </c>
      <c r="AP10188" s="1">
        <v>45384.479166666664</v>
      </c>
      <c r="AQ10188" s="1">
        <v>45048.618750000001</v>
      </c>
    </row>
    <row r="10189" spans="1:43" x14ac:dyDescent="0.35">
      <c r="A10189" t="s">
        <v>54770</v>
      </c>
      <c r="B10189" t="s">
        <v>11164</v>
      </c>
      <c r="C10189" t="s">
        <v>21914</v>
      </c>
      <c r="D10189" t="s">
        <v>2923</v>
      </c>
      <c r="F10189" t="s">
        <v>47</v>
      </c>
      <c r="H10189" t="s">
        <v>54771</v>
      </c>
      <c r="J10189" t="s">
        <v>85</v>
      </c>
      <c r="P10189" t="s">
        <v>50</v>
      </c>
      <c r="U10189" s="1">
        <v>45048</v>
      </c>
      <c r="V10189" s="1">
        <v>45048</v>
      </c>
      <c r="W10189" s="1">
        <v>45048.378472222219</v>
      </c>
      <c r="X10189" s="1">
        <v>45048.378472222219</v>
      </c>
      <c r="AC10189" t="s">
        <v>53</v>
      </c>
      <c r="AD10189">
        <v>1000000000</v>
      </c>
      <c r="AE10189" s="1">
        <v>37295</v>
      </c>
      <c r="AG10189" t="s">
        <v>54772</v>
      </c>
      <c r="AH10189" t="s">
        <v>51</v>
      </c>
      <c r="AJ10189" t="s">
        <v>53</v>
      </c>
      <c r="AL10189" t="s">
        <v>78</v>
      </c>
      <c r="AO10189" t="s">
        <v>5443</v>
      </c>
      <c r="AP10189" s="1">
        <v>45146.693055555559</v>
      </c>
    </row>
    <row r="10190" spans="1:43" x14ac:dyDescent="0.35">
      <c r="A10190" t="s">
        <v>54773</v>
      </c>
      <c r="B10190" t="s">
        <v>54774</v>
      </c>
      <c r="C10190" t="s">
        <v>28249</v>
      </c>
      <c r="F10190" t="s">
        <v>54775</v>
      </c>
      <c r="H10190" t="s">
        <v>54773</v>
      </c>
      <c r="J10190" t="s">
        <v>54776</v>
      </c>
      <c r="K10190" t="s">
        <v>54777</v>
      </c>
      <c r="M10190" t="s">
        <v>54778</v>
      </c>
      <c r="N10190" t="s">
        <v>253</v>
      </c>
      <c r="O10190">
        <v>87034</v>
      </c>
      <c r="P10190" t="s">
        <v>50</v>
      </c>
      <c r="U10190" s="1">
        <v>45048</v>
      </c>
      <c r="V10190" s="1">
        <v>45048</v>
      </c>
      <c r="W10190" s="1">
        <v>45048.6875</v>
      </c>
      <c r="X10190" s="1">
        <v>45048.6875</v>
      </c>
      <c r="AC10190" t="s">
        <v>51</v>
      </c>
      <c r="AD10190">
        <v>2969544353</v>
      </c>
      <c r="AE10190" s="1">
        <v>40050.378472222219</v>
      </c>
      <c r="AF10190" t="s">
        <v>54779</v>
      </c>
      <c r="AG10190" t="s">
        <v>54780</v>
      </c>
      <c r="AH10190" t="s">
        <v>51</v>
      </c>
      <c r="AJ10190" t="s">
        <v>53</v>
      </c>
      <c r="AL10190" t="s">
        <v>68</v>
      </c>
      <c r="AO10190" t="s">
        <v>5443</v>
      </c>
      <c r="AP10190" s="1">
        <v>45048.698611111111</v>
      </c>
      <c r="AQ10190" s="1">
        <v>45048.697222222225</v>
      </c>
    </row>
    <row r="10191" spans="1:43" x14ac:dyDescent="0.35">
      <c r="A10191" t="s">
        <v>54781</v>
      </c>
      <c r="B10191" t="s">
        <v>54782</v>
      </c>
      <c r="C10191" t="s">
        <v>44657</v>
      </c>
      <c r="F10191" t="s">
        <v>54783</v>
      </c>
      <c r="H10191" t="s">
        <v>54781</v>
      </c>
      <c r="J10191" t="s">
        <v>54784</v>
      </c>
      <c r="K10191" t="s">
        <v>54785</v>
      </c>
      <c r="M10191" t="s">
        <v>4583</v>
      </c>
      <c r="N10191" t="s">
        <v>253</v>
      </c>
      <c r="O10191">
        <v>87507</v>
      </c>
      <c r="P10191" t="s">
        <v>50</v>
      </c>
      <c r="U10191" s="1">
        <v>45048</v>
      </c>
      <c r="V10191" s="1">
        <v>45048</v>
      </c>
      <c r="W10191" s="1">
        <v>45048.356944444444</v>
      </c>
      <c r="X10191" s="1">
        <v>45048.356944444444</v>
      </c>
      <c r="AC10191" t="s">
        <v>53</v>
      </c>
      <c r="AD10191">
        <v>2969891565</v>
      </c>
      <c r="AE10191" s="1">
        <v>43628.612500000003</v>
      </c>
      <c r="AF10191" t="s">
        <v>54786</v>
      </c>
      <c r="AG10191" t="s">
        <v>54787</v>
      </c>
      <c r="AH10191" t="s">
        <v>51</v>
      </c>
      <c r="AJ10191" t="s">
        <v>53</v>
      </c>
      <c r="AL10191" t="s">
        <v>68</v>
      </c>
      <c r="AO10191" t="s">
        <v>5443</v>
      </c>
      <c r="AP10191" s="1">
        <v>45048.6875</v>
      </c>
      <c r="AQ10191" s="1">
        <v>45048.663888888892</v>
      </c>
    </row>
    <row r="10192" spans="1:43" x14ac:dyDescent="0.35">
      <c r="A10192" t="s">
        <v>54788</v>
      </c>
      <c r="B10192" t="s">
        <v>14950</v>
      </c>
      <c r="C10192" t="s">
        <v>803</v>
      </c>
      <c r="F10192">
        <v>19706859670</v>
      </c>
      <c r="H10192" t="s">
        <v>54789</v>
      </c>
      <c r="J10192" t="s">
        <v>54790</v>
      </c>
      <c r="K10192" t="s">
        <v>54791</v>
      </c>
      <c r="M10192" t="s">
        <v>3225</v>
      </c>
      <c r="N10192" t="s">
        <v>287</v>
      </c>
      <c r="O10192">
        <v>80537</v>
      </c>
      <c r="P10192" t="s">
        <v>50</v>
      </c>
      <c r="U10192" s="1">
        <v>45048</v>
      </c>
      <c r="V10192" s="1">
        <v>45048</v>
      </c>
      <c r="W10192" s="1">
        <v>45048.486111111109</v>
      </c>
      <c r="X10192" s="1">
        <v>45048.486111111109</v>
      </c>
      <c r="AC10192" t="s">
        <v>53</v>
      </c>
      <c r="AD10192">
        <v>1000000001</v>
      </c>
      <c r="AE10192" s="1">
        <v>39973.351388888892</v>
      </c>
      <c r="AF10192" t="s">
        <v>3377</v>
      </c>
      <c r="AG10192" t="s">
        <v>54792</v>
      </c>
      <c r="AH10192" t="s">
        <v>51</v>
      </c>
      <c r="AJ10192" t="s">
        <v>53</v>
      </c>
      <c r="AL10192" t="s">
        <v>78</v>
      </c>
      <c r="AO10192" t="s">
        <v>5443</v>
      </c>
      <c r="AP10192" s="1">
        <v>45048.484027777777</v>
      </c>
    </row>
    <row r="10193" spans="1:43" x14ac:dyDescent="0.35">
      <c r="A10193" t="s">
        <v>54793</v>
      </c>
      <c r="B10193" t="s">
        <v>54794</v>
      </c>
      <c r="C10193" t="s">
        <v>5596</v>
      </c>
      <c r="F10193" t="s">
        <v>54795</v>
      </c>
      <c r="H10193" t="s">
        <v>54793</v>
      </c>
      <c r="J10193" t="s">
        <v>54796</v>
      </c>
      <c r="M10193" t="s">
        <v>26320</v>
      </c>
      <c r="N10193" t="s">
        <v>287</v>
      </c>
      <c r="O10193">
        <v>80907</v>
      </c>
      <c r="P10193" t="s">
        <v>50</v>
      </c>
      <c r="U10193" s="1">
        <v>45048</v>
      </c>
      <c r="V10193" s="1">
        <v>45048</v>
      </c>
      <c r="W10193" s="1">
        <v>45048.4</v>
      </c>
      <c r="X10193" s="1">
        <v>45048.4</v>
      </c>
      <c r="AC10193" t="s">
        <v>53</v>
      </c>
      <c r="AD10193">
        <v>1000000001</v>
      </c>
      <c r="AE10193" s="1">
        <v>39973.351388888892</v>
      </c>
      <c r="AF10193" t="s">
        <v>3377</v>
      </c>
      <c r="AG10193" t="s">
        <v>54797</v>
      </c>
      <c r="AH10193" t="s">
        <v>51</v>
      </c>
      <c r="AJ10193" t="s">
        <v>53</v>
      </c>
      <c r="AL10193" t="s">
        <v>78</v>
      </c>
      <c r="AO10193" t="s">
        <v>8142</v>
      </c>
    </row>
    <row r="10194" spans="1:43" x14ac:dyDescent="0.35">
      <c r="A10194" t="s">
        <v>54798</v>
      </c>
      <c r="B10194" t="s">
        <v>54799</v>
      </c>
      <c r="C10194" t="s">
        <v>4426</v>
      </c>
      <c r="F10194" t="s">
        <v>54800</v>
      </c>
      <c r="H10194" t="s">
        <v>54798</v>
      </c>
      <c r="J10194" t="s">
        <v>54801</v>
      </c>
      <c r="N10194" t="s">
        <v>637</v>
      </c>
      <c r="O10194">
        <v>78541</v>
      </c>
      <c r="P10194" t="s">
        <v>50</v>
      </c>
      <c r="U10194" s="1">
        <v>45048</v>
      </c>
      <c r="V10194" s="1">
        <v>45048</v>
      </c>
      <c r="W10194" s="1">
        <v>45048.586805555555</v>
      </c>
      <c r="X10194" s="1">
        <v>45048.586805555555</v>
      </c>
      <c r="AC10194" t="s">
        <v>53</v>
      </c>
      <c r="AD10194">
        <v>1000000001</v>
      </c>
      <c r="AE10194" s="1">
        <v>39973.351388888892</v>
      </c>
      <c r="AF10194" t="s">
        <v>3377</v>
      </c>
      <c r="AG10194" t="s">
        <v>54802</v>
      </c>
      <c r="AH10194" t="s">
        <v>51</v>
      </c>
      <c r="AJ10194" t="s">
        <v>53</v>
      </c>
      <c r="AL10194" t="s">
        <v>78</v>
      </c>
      <c r="AO10194" t="s">
        <v>8142</v>
      </c>
    </row>
    <row r="10195" spans="1:43" x14ac:dyDescent="0.35">
      <c r="A10195" t="s">
        <v>54803</v>
      </c>
      <c r="B10195" t="s">
        <v>3788</v>
      </c>
      <c r="C10195" t="s">
        <v>996</v>
      </c>
      <c r="F10195" t="s">
        <v>54804</v>
      </c>
      <c r="H10195" t="s">
        <v>54803</v>
      </c>
      <c r="J10195" t="s">
        <v>6242</v>
      </c>
      <c r="K10195" t="s">
        <v>6531</v>
      </c>
      <c r="M10195" t="s">
        <v>1261</v>
      </c>
      <c r="N10195" t="s">
        <v>213</v>
      </c>
      <c r="O10195">
        <v>80108</v>
      </c>
      <c r="P10195" t="s">
        <v>50</v>
      </c>
      <c r="U10195" s="1">
        <v>45048</v>
      </c>
      <c r="V10195" s="1">
        <v>45048</v>
      </c>
      <c r="W10195" s="1">
        <v>45048.572222222225</v>
      </c>
      <c r="X10195" s="1">
        <v>45048.572222222225</v>
      </c>
      <c r="AC10195" t="s">
        <v>53</v>
      </c>
      <c r="AD10195">
        <v>2969507921</v>
      </c>
      <c r="AE10195" s="1">
        <v>38224.743750000001</v>
      </c>
      <c r="AF10195" t="s">
        <v>6246</v>
      </c>
      <c r="AG10195" t="s">
        <v>54805</v>
      </c>
      <c r="AH10195" t="s">
        <v>51</v>
      </c>
      <c r="AJ10195" t="s">
        <v>53</v>
      </c>
      <c r="AL10195" t="s">
        <v>68</v>
      </c>
      <c r="AO10195" t="s">
        <v>5443</v>
      </c>
      <c r="AP10195" s="1">
        <v>45474.703472222223</v>
      </c>
      <c r="AQ10195" s="1">
        <v>45474.370138888888</v>
      </c>
    </row>
    <row r="10196" spans="1:43" x14ac:dyDescent="0.35">
      <c r="A10196" t="s">
        <v>54806</v>
      </c>
      <c r="B10196" t="s">
        <v>35492</v>
      </c>
      <c r="C10196" t="s">
        <v>364</v>
      </c>
      <c r="F10196" t="s">
        <v>54807</v>
      </c>
      <c r="H10196" t="s">
        <v>54806</v>
      </c>
      <c r="J10196" t="s">
        <v>54808</v>
      </c>
      <c r="K10196" t="s">
        <v>54809</v>
      </c>
      <c r="M10196" t="s">
        <v>545</v>
      </c>
      <c r="N10196" t="s">
        <v>253</v>
      </c>
      <c r="O10196">
        <v>88004</v>
      </c>
      <c r="P10196" t="s">
        <v>50</v>
      </c>
      <c r="U10196" s="1">
        <v>45048</v>
      </c>
      <c r="V10196" s="1">
        <v>45048</v>
      </c>
      <c r="W10196" s="1">
        <v>45048.679166666669</v>
      </c>
      <c r="X10196" s="1">
        <v>45048.679166666669</v>
      </c>
      <c r="AC10196" t="s">
        <v>51</v>
      </c>
      <c r="AD10196">
        <v>2970010763</v>
      </c>
      <c r="AE10196" s="1">
        <v>44099.395833333336</v>
      </c>
      <c r="AF10196" t="s">
        <v>54810</v>
      </c>
      <c r="AG10196" t="s">
        <v>54811</v>
      </c>
      <c r="AH10196" t="s">
        <v>51</v>
      </c>
      <c r="AJ10196" t="s">
        <v>53</v>
      </c>
      <c r="AL10196" t="s">
        <v>68</v>
      </c>
      <c r="AO10196" t="s">
        <v>5443</v>
      </c>
      <c r="AP10196" s="1">
        <v>45048.681944444441</v>
      </c>
      <c r="AQ10196" s="1">
        <v>45048.682638888888</v>
      </c>
    </row>
    <row r="10197" spans="1:43" x14ac:dyDescent="0.35">
      <c r="A10197" t="s">
        <v>54812</v>
      </c>
      <c r="B10197" t="s">
        <v>54813</v>
      </c>
      <c r="C10197" t="s">
        <v>27930</v>
      </c>
      <c r="F10197" t="s">
        <v>54814</v>
      </c>
      <c r="H10197" t="s">
        <v>54812</v>
      </c>
      <c r="J10197" t="s">
        <v>28119</v>
      </c>
      <c r="K10197" t="s">
        <v>54815</v>
      </c>
      <c r="M10197" t="s">
        <v>753</v>
      </c>
      <c r="N10197" t="s">
        <v>798</v>
      </c>
      <c r="O10197">
        <v>79917</v>
      </c>
      <c r="P10197" t="s">
        <v>50</v>
      </c>
      <c r="U10197" s="1">
        <v>45048</v>
      </c>
      <c r="V10197" s="1">
        <v>45048</v>
      </c>
      <c r="W10197" s="1">
        <v>45048.452777777777</v>
      </c>
      <c r="X10197" s="1">
        <v>45048.452777777777</v>
      </c>
      <c r="AC10197" t="s">
        <v>51</v>
      </c>
      <c r="AD10197">
        <v>2969849921</v>
      </c>
      <c r="AE10197" s="1">
        <v>43406.706944444442</v>
      </c>
      <c r="AF10197" t="s">
        <v>28120</v>
      </c>
      <c r="AG10197" t="s">
        <v>54816</v>
      </c>
      <c r="AH10197" t="s">
        <v>51</v>
      </c>
      <c r="AJ10197" t="s">
        <v>53</v>
      </c>
      <c r="AL10197" t="s">
        <v>68</v>
      </c>
      <c r="AO10197" t="s">
        <v>5443</v>
      </c>
      <c r="AP10197" s="1">
        <v>45476.481944444444</v>
      </c>
      <c r="AQ10197" s="1">
        <v>45476.478472222225</v>
      </c>
    </row>
    <row r="10198" spans="1:43" x14ac:dyDescent="0.35">
      <c r="A10198" t="s">
        <v>54817</v>
      </c>
      <c r="B10198" t="s">
        <v>54818</v>
      </c>
      <c r="C10198" t="s">
        <v>54819</v>
      </c>
      <c r="F10198" t="s">
        <v>54820</v>
      </c>
      <c r="H10198" t="s">
        <v>54821</v>
      </c>
      <c r="J10198" t="s">
        <v>6242</v>
      </c>
      <c r="K10198" t="s">
        <v>6531</v>
      </c>
      <c r="M10198" t="s">
        <v>1261</v>
      </c>
      <c r="N10198" t="s">
        <v>213</v>
      </c>
      <c r="O10198">
        <v>80108</v>
      </c>
      <c r="P10198" t="s">
        <v>50</v>
      </c>
      <c r="U10198" s="1">
        <v>45048</v>
      </c>
      <c r="V10198" s="1">
        <v>45048</v>
      </c>
      <c r="W10198" s="1">
        <v>45048.576388888891</v>
      </c>
      <c r="X10198" s="1">
        <v>45048.576388888891</v>
      </c>
      <c r="AC10198" t="s">
        <v>53</v>
      </c>
      <c r="AD10198">
        <v>2969507921</v>
      </c>
      <c r="AE10198" s="1">
        <v>38224.743750000001</v>
      </c>
      <c r="AF10198" t="s">
        <v>6246</v>
      </c>
      <c r="AG10198" t="s">
        <v>54822</v>
      </c>
      <c r="AH10198" t="s">
        <v>51</v>
      </c>
      <c r="AJ10198" t="s">
        <v>53</v>
      </c>
      <c r="AL10198" t="s">
        <v>68</v>
      </c>
      <c r="AO10198" t="s">
        <v>5443</v>
      </c>
      <c r="AP10198" s="1">
        <v>45400.714583333334</v>
      </c>
      <c r="AQ10198" s="1">
        <v>45369.693055555559</v>
      </c>
    </row>
    <row r="10199" spans="1:43" x14ac:dyDescent="0.35">
      <c r="A10199" t="s">
        <v>54823</v>
      </c>
      <c r="B10199" t="s">
        <v>54824</v>
      </c>
      <c r="C10199" t="s">
        <v>2453</v>
      </c>
      <c r="F10199">
        <v>19706199259</v>
      </c>
      <c r="H10199" t="s">
        <v>54823</v>
      </c>
      <c r="K10199" t="s">
        <v>54825</v>
      </c>
      <c r="L10199" t="s">
        <v>54826</v>
      </c>
      <c r="M10199" t="s">
        <v>3225</v>
      </c>
      <c r="N10199" t="s">
        <v>287</v>
      </c>
      <c r="O10199">
        <v>80526</v>
      </c>
      <c r="P10199" t="s">
        <v>50</v>
      </c>
      <c r="U10199" s="1">
        <v>45048</v>
      </c>
      <c r="V10199" s="1">
        <v>45048</v>
      </c>
      <c r="W10199" s="1">
        <v>45048.397916666669</v>
      </c>
      <c r="X10199" s="1">
        <v>45048.397916666669</v>
      </c>
      <c r="AC10199" t="s">
        <v>53</v>
      </c>
      <c r="AD10199">
        <v>1000000001</v>
      </c>
      <c r="AE10199" s="1">
        <v>39973.351388888892</v>
      </c>
      <c r="AF10199" t="s">
        <v>3377</v>
      </c>
      <c r="AG10199" t="s">
        <v>54827</v>
      </c>
      <c r="AH10199" t="s">
        <v>51</v>
      </c>
      <c r="AJ10199" t="s">
        <v>53</v>
      </c>
      <c r="AL10199" t="s">
        <v>78</v>
      </c>
      <c r="AO10199" t="s">
        <v>51552</v>
      </c>
    </row>
    <row r="10200" spans="1:43" x14ac:dyDescent="0.35">
      <c r="A10200" t="s">
        <v>54828</v>
      </c>
      <c r="B10200" t="s">
        <v>54829</v>
      </c>
      <c r="C10200" t="s">
        <v>41604</v>
      </c>
      <c r="F10200">
        <v>17209161051</v>
      </c>
      <c r="H10200" t="s">
        <v>54828</v>
      </c>
      <c r="J10200" t="s">
        <v>54830</v>
      </c>
      <c r="K10200" t="s">
        <v>54831</v>
      </c>
      <c r="M10200" t="s">
        <v>143</v>
      </c>
      <c r="N10200" t="s">
        <v>65</v>
      </c>
      <c r="O10200">
        <v>81507</v>
      </c>
      <c r="P10200" t="s">
        <v>50</v>
      </c>
      <c r="U10200" s="1">
        <v>45048</v>
      </c>
      <c r="V10200" s="1">
        <v>45048</v>
      </c>
      <c r="W10200" s="1">
        <v>45048.5625</v>
      </c>
      <c r="X10200" s="1">
        <v>45048.5625</v>
      </c>
      <c r="AC10200" t="s">
        <v>51</v>
      </c>
      <c r="AD10200">
        <v>1000000001</v>
      </c>
      <c r="AE10200" s="1">
        <v>39973.351388888892</v>
      </c>
      <c r="AF10200" t="s">
        <v>3377</v>
      </c>
      <c r="AG10200" t="s">
        <v>54832</v>
      </c>
      <c r="AH10200" t="s">
        <v>51</v>
      </c>
      <c r="AJ10200" t="s">
        <v>53</v>
      </c>
      <c r="AL10200" t="s">
        <v>78</v>
      </c>
      <c r="AO10200" t="s">
        <v>5443</v>
      </c>
      <c r="AP10200" s="1">
        <v>45057.688888888886</v>
      </c>
    </row>
    <row r="10201" spans="1:43" x14ac:dyDescent="0.35">
      <c r="A10201" t="s">
        <v>34332</v>
      </c>
      <c r="B10201" t="s">
        <v>34329</v>
      </c>
      <c r="C10201" t="s">
        <v>34330</v>
      </c>
      <c r="F10201">
        <v>12487553194</v>
      </c>
      <c r="H10201" t="s">
        <v>34332</v>
      </c>
      <c r="I10201" t="s">
        <v>179</v>
      </c>
      <c r="J10201" t="s">
        <v>28258</v>
      </c>
      <c r="K10201" t="s">
        <v>54833</v>
      </c>
      <c r="M10201" t="s">
        <v>54834</v>
      </c>
      <c r="N10201" t="s">
        <v>29123</v>
      </c>
      <c r="O10201">
        <v>48393</v>
      </c>
      <c r="P10201" t="s">
        <v>50</v>
      </c>
      <c r="U10201" s="1">
        <v>45048</v>
      </c>
      <c r="V10201" s="1">
        <v>45048</v>
      </c>
      <c r="AC10201" t="s">
        <v>53</v>
      </c>
      <c r="AD10201">
        <v>2969476832</v>
      </c>
      <c r="AE10201" s="1">
        <v>37243</v>
      </c>
      <c r="AG10201" t="s">
        <v>54835</v>
      </c>
      <c r="AH10201" t="s">
        <v>51</v>
      </c>
      <c r="AJ10201" t="s">
        <v>53</v>
      </c>
      <c r="AO10201" t="s">
        <v>8142</v>
      </c>
    </row>
    <row r="10202" spans="1:43" x14ac:dyDescent="0.35">
      <c r="A10202" t="s">
        <v>54836</v>
      </c>
      <c r="B10202" t="s">
        <v>54837</v>
      </c>
      <c r="C10202" t="s">
        <v>2453</v>
      </c>
      <c r="F10202" t="s">
        <v>54838</v>
      </c>
      <c r="H10202" t="s">
        <v>54836</v>
      </c>
      <c r="J10202" t="s">
        <v>11393</v>
      </c>
      <c r="K10202" t="s">
        <v>11394</v>
      </c>
      <c r="M10202" t="s">
        <v>3035</v>
      </c>
      <c r="N10202" t="s">
        <v>65</v>
      </c>
      <c r="O10202">
        <v>80650</v>
      </c>
      <c r="P10202" t="s">
        <v>50</v>
      </c>
      <c r="U10202" s="1">
        <v>45048</v>
      </c>
      <c r="V10202" s="1">
        <v>45048</v>
      </c>
      <c r="W10202" s="1">
        <v>45048.637499999997</v>
      </c>
      <c r="X10202" s="1">
        <v>45048.637499999997</v>
      </c>
      <c r="AC10202" t="s">
        <v>53</v>
      </c>
      <c r="AD10202">
        <v>2969515844</v>
      </c>
      <c r="AE10202" s="1">
        <v>38685.64166666667</v>
      </c>
      <c r="AF10202" t="s">
        <v>11395</v>
      </c>
      <c r="AG10202" t="s">
        <v>54839</v>
      </c>
      <c r="AH10202" t="s">
        <v>51</v>
      </c>
      <c r="AJ10202" t="s">
        <v>53</v>
      </c>
      <c r="AL10202" t="s">
        <v>68</v>
      </c>
      <c r="AO10202" t="s">
        <v>5443</v>
      </c>
      <c r="AP10202" s="1">
        <v>45048.655555555553</v>
      </c>
      <c r="AQ10202" s="1">
        <v>45048.664583333331</v>
      </c>
    </row>
    <row r="10203" spans="1:43" x14ac:dyDescent="0.35">
      <c r="A10203" t="s">
        <v>54840</v>
      </c>
      <c r="B10203" t="s">
        <v>54841</v>
      </c>
      <c r="C10203" t="s">
        <v>16843</v>
      </c>
      <c r="F10203" t="s">
        <v>54842</v>
      </c>
      <c r="H10203" t="s">
        <v>54840</v>
      </c>
      <c r="J10203" t="s">
        <v>54843</v>
      </c>
      <c r="K10203" t="s">
        <v>54844</v>
      </c>
      <c r="M10203" t="s">
        <v>29989</v>
      </c>
      <c r="N10203" t="s">
        <v>798</v>
      </c>
      <c r="O10203">
        <v>79835</v>
      </c>
      <c r="P10203" t="s">
        <v>50</v>
      </c>
      <c r="U10203" s="1">
        <v>45048</v>
      </c>
      <c r="V10203" s="1">
        <v>45048</v>
      </c>
      <c r="W10203" s="1">
        <v>45048.631944444445</v>
      </c>
      <c r="X10203" s="1">
        <v>45048.631944444445</v>
      </c>
      <c r="AC10203" t="s">
        <v>51</v>
      </c>
      <c r="AD10203">
        <v>2969770645</v>
      </c>
      <c r="AE10203" s="1">
        <v>43095.651388888888</v>
      </c>
      <c r="AF10203" t="s">
        <v>54845</v>
      </c>
      <c r="AG10203" t="s">
        <v>54846</v>
      </c>
      <c r="AH10203" t="s">
        <v>51</v>
      </c>
      <c r="AJ10203" t="s">
        <v>53</v>
      </c>
      <c r="AL10203" t="s">
        <v>68</v>
      </c>
      <c r="AO10203" t="s">
        <v>5443</v>
      </c>
      <c r="AP10203" s="1">
        <v>45048.660416666666</v>
      </c>
      <c r="AQ10203" s="1">
        <v>45048.660416666666</v>
      </c>
    </row>
    <row r="10204" spans="1:43" x14ac:dyDescent="0.35">
      <c r="A10204" t="s">
        <v>54847</v>
      </c>
      <c r="B10204" t="s">
        <v>25051</v>
      </c>
      <c r="C10204" t="s">
        <v>904</v>
      </c>
      <c r="F10204" t="s">
        <v>54848</v>
      </c>
      <c r="H10204" t="s">
        <v>54847</v>
      </c>
      <c r="J10204" t="s">
        <v>54849</v>
      </c>
      <c r="K10204" t="s">
        <v>54850</v>
      </c>
      <c r="M10204" t="s">
        <v>419</v>
      </c>
      <c r="N10204" t="s">
        <v>253</v>
      </c>
      <c r="O10204">
        <v>87107</v>
      </c>
      <c r="P10204" t="s">
        <v>50</v>
      </c>
      <c r="U10204" s="1">
        <v>45049</v>
      </c>
      <c r="V10204" s="1">
        <v>45049</v>
      </c>
      <c r="W10204" s="1">
        <v>45049.486111111109</v>
      </c>
      <c r="X10204" s="1">
        <v>45049.486111111109</v>
      </c>
      <c r="AC10204" t="s">
        <v>51</v>
      </c>
      <c r="AD10204">
        <v>2970096274</v>
      </c>
      <c r="AE10204" s="1">
        <v>44452.574305555558</v>
      </c>
      <c r="AF10204" t="s">
        <v>54851</v>
      </c>
      <c r="AG10204" t="s">
        <v>54852</v>
      </c>
      <c r="AH10204" t="s">
        <v>51</v>
      </c>
      <c r="AJ10204" t="s">
        <v>53</v>
      </c>
      <c r="AL10204" t="s">
        <v>68</v>
      </c>
      <c r="AO10204" t="s">
        <v>5443</v>
      </c>
      <c r="AP10204" s="1">
        <v>45049.504861111112</v>
      </c>
      <c r="AQ10204" s="1">
        <v>45049.510416666664</v>
      </c>
    </row>
    <row r="10205" spans="1:43" x14ac:dyDescent="0.35">
      <c r="A10205" t="s">
        <v>54853</v>
      </c>
      <c r="B10205" t="s">
        <v>16419</v>
      </c>
      <c r="C10205" t="s">
        <v>1471</v>
      </c>
      <c r="F10205" t="s">
        <v>54854</v>
      </c>
      <c r="H10205" t="s">
        <v>54853</v>
      </c>
      <c r="J10205" t="s">
        <v>13316</v>
      </c>
      <c r="K10205" t="s">
        <v>54855</v>
      </c>
      <c r="M10205" t="s">
        <v>129</v>
      </c>
      <c r="N10205" t="s">
        <v>65</v>
      </c>
      <c r="O10205">
        <v>81008</v>
      </c>
      <c r="P10205" t="s">
        <v>50</v>
      </c>
      <c r="U10205" s="1">
        <v>45049</v>
      </c>
      <c r="V10205" s="1">
        <v>45049</v>
      </c>
      <c r="W10205" s="1">
        <v>45049.70416666667</v>
      </c>
      <c r="X10205" s="1">
        <v>45049.70416666667</v>
      </c>
      <c r="AC10205" t="s">
        <v>53</v>
      </c>
      <c r="AD10205">
        <v>1000000001</v>
      </c>
      <c r="AE10205" s="1">
        <v>39973.351388888892</v>
      </c>
      <c r="AF10205" t="s">
        <v>3377</v>
      </c>
      <c r="AG10205" t="s">
        <v>54856</v>
      </c>
      <c r="AH10205" t="s">
        <v>51</v>
      </c>
      <c r="AJ10205" t="s">
        <v>53</v>
      </c>
      <c r="AL10205" t="s">
        <v>78</v>
      </c>
      <c r="AO10205" t="s">
        <v>5443</v>
      </c>
      <c r="AP10205" s="1">
        <v>45049.70416666667</v>
      </c>
    </row>
    <row r="10206" spans="1:43" x14ac:dyDescent="0.35">
      <c r="A10206" t="s">
        <v>54857</v>
      </c>
      <c r="B10206" t="s">
        <v>5735</v>
      </c>
      <c r="C10206" t="s">
        <v>3813</v>
      </c>
      <c r="F10206" t="s">
        <v>54858</v>
      </c>
      <c r="H10206" t="s">
        <v>54857</v>
      </c>
      <c r="J10206" t="s">
        <v>54859</v>
      </c>
      <c r="K10206" t="s">
        <v>54860</v>
      </c>
      <c r="M10206" t="s">
        <v>545</v>
      </c>
      <c r="N10206" t="s">
        <v>253</v>
      </c>
      <c r="O10206">
        <v>88011</v>
      </c>
      <c r="P10206" t="s">
        <v>50</v>
      </c>
      <c r="U10206" s="1">
        <v>45049</v>
      </c>
      <c r="V10206" s="1">
        <v>45049</v>
      </c>
      <c r="W10206" s="1">
        <v>45049.759722222225</v>
      </c>
      <c r="X10206" s="1">
        <v>45049.759722222225</v>
      </c>
      <c r="AC10206" t="s">
        <v>51</v>
      </c>
      <c r="AD10206">
        <v>2972407962</v>
      </c>
      <c r="AE10206" s="1">
        <v>44977.394444444442</v>
      </c>
      <c r="AF10206" t="s">
        <v>54861</v>
      </c>
      <c r="AG10206" t="s">
        <v>54862</v>
      </c>
      <c r="AH10206" t="s">
        <v>51</v>
      </c>
      <c r="AJ10206" t="s">
        <v>53</v>
      </c>
      <c r="AL10206" t="s">
        <v>68</v>
      </c>
      <c r="AO10206" t="s">
        <v>5443</v>
      </c>
      <c r="AP10206" s="1">
        <v>45050.445833333331</v>
      </c>
      <c r="AQ10206" s="1">
        <v>45050.444444444445</v>
      </c>
    </row>
    <row r="10207" spans="1:43" x14ac:dyDescent="0.35">
      <c r="A10207" t="s">
        <v>54863</v>
      </c>
      <c r="B10207" t="s">
        <v>26393</v>
      </c>
      <c r="C10207" t="s">
        <v>2362</v>
      </c>
      <c r="F10207">
        <v>17068165577</v>
      </c>
      <c r="H10207" t="s">
        <v>54863</v>
      </c>
      <c r="J10207" t="s">
        <v>11008</v>
      </c>
      <c r="N10207" t="s">
        <v>17464</v>
      </c>
      <c r="O10207">
        <v>30642</v>
      </c>
      <c r="P10207" t="s">
        <v>50</v>
      </c>
      <c r="U10207" s="1">
        <v>45049</v>
      </c>
      <c r="V10207" s="1">
        <v>45049</v>
      </c>
      <c r="AC10207" t="s">
        <v>53</v>
      </c>
      <c r="AD10207">
        <v>2969478809</v>
      </c>
      <c r="AE10207" s="1">
        <v>37358</v>
      </c>
      <c r="AG10207" t="s">
        <v>54864</v>
      </c>
      <c r="AH10207" t="s">
        <v>51</v>
      </c>
      <c r="AJ10207" t="s">
        <v>53</v>
      </c>
      <c r="AO10207" t="s">
        <v>8142</v>
      </c>
    </row>
    <row r="10208" spans="1:43" x14ac:dyDescent="0.35">
      <c r="A10208" t="s">
        <v>54865</v>
      </c>
      <c r="B10208" t="s">
        <v>6882</v>
      </c>
      <c r="C10208" t="s">
        <v>12151</v>
      </c>
      <c r="F10208" t="s">
        <v>4986</v>
      </c>
      <c r="H10208" t="s">
        <v>54866</v>
      </c>
      <c r="J10208" t="s">
        <v>62</v>
      </c>
      <c r="P10208" t="s">
        <v>50</v>
      </c>
      <c r="U10208" s="1">
        <v>45049</v>
      </c>
      <c r="V10208" s="1">
        <v>45049</v>
      </c>
      <c r="W10208" s="1">
        <v>45049.60833333333</v>
      </c>
      <c r="X10208" s="1">
        <v>45049.60833333333</v>
      </c>
      <c r="AC10208" t="s">
        <v>53</v>
      </c>
      <c r="AD10208">
        <v>2969479981</v>
      </c>
      <c r="AE10208" s="1">
        <v>37426</v>
      </c>
      <c r="AF10208" t="s">
        <v>3281</v>
      </c>
      <c r="AG10208" t="s">
        <v>54867</v>
      </c>
      <c r="AH10208" t="s">
        <v>51</v>
      </c>
      <c r="AJ10208" t="s">
        <v>53</v>
      </c>
      <c r="AL10208" t="s">
        <v>68</v>
      </c>
      <c r="AO10208" t="s">
        <v>5443</v>
      </c>
      <c r="AP10208" s="1">
        <v>45471.665277777778</v>
      </c>
      <c r="AQ10208" s="1">
        <v>45170.719444444447</v>
      </c>
    </row>
    <row r="10209" spans="1:43" x14ac:dyDescent="0.35">
      <c r="A10209" t="s">
        <v>54868</v>
      </c>
      <c r="B10209" t="s">
        <v>18117</v>
      </c>
      <c r="C10209" t="s">
        <v>996</v>
      </c>
      <c r="D10209" t="s">
        <v>437</v>
      </c>
      <c r="F10209" t="s">
        <v>4986</v>
      </c>
      <c r="H10209" t="s">
        <v>3277</v>
      </c>
      <c r="J10209" t="s">
        <v>62</v>
      </c>
      <c r="P10209" t="s">
        <v>50</v>
      </c>
      <c r="U10209" s="1">
        <v>45049</v>
      </c>
      <c r="V10209" s="1">
        <v>45049</v>
      </c>
      <c r="W10209" s="1">
        <v>45049.593055555553</v>
      </c>
      <c r="X10209" s="1">
        <v>45049.593055555553</v>
      </c>
      <c r="AC10209" t="s">
        <v>53</v>
      </c>
      <c r="AD10209">
        <v>2969479981</v>
      </c>
      <c r="AE10209" s="1">
        <v>37426</v>
      </c>
      <c r="AF10209" t="s">
        <v>3281</v>
      </c>
      <c r="AG10209" t="s">
        <v>54869</v>
      </c>
      <c r="AH10209" t="s">
        <v>51</v>
      </c>
      <c r="AJ10209" t="s">
        <v>53</v>
      </c>
      <c r="AL10209" t="s">
        <v>68</v>
      </c>
      <c r="AO10209" t="s">
        <v>5443</v>
      </c>
      <c r="AP10209" s="1">
        <v>45460.65625</v>
      </c>
      <c r="AQ10209" s="1">
        <v>45443.623611111114</v>
      </c>
    </row>
    <row r="10210" spans="1:43" x14ac:dyDescent="0.35">
      <c r="A10210" t="s">
        <v>54870</v>
      </c>
      <c r="B10210" t="s">
        <v>54871</v>
      </c>
      <c r="C10210" t="s">
        <v>18132</v>
      </c>
      <c r="F10210" t="s">
        <v>54872</v>
      </c>
      <c r="H10210" t="s">
        <v>54870</v>
      </c>
      <c r="J10210" t="s">
        <v>49569</v>
      </c>
      <c r="K10210" t="s">
        <v>49570</v>
      </c>
      <c r="M10210" t="s">
        <v>753</v>
      </c>
      <c r="N10210" t="s">
        <v>798</v>
      </c>
      <c r="O10210">
        <v>79907</v>
      </c>
      <c r="P10210" t="s">
        <v>50</v>
      </c>
      <c r="U10210" s="1">
        <v>45049</v>
      </c>
      <c r="V10210" s="1">
        <v>45049</v>
      </c>
      <c r="W10210" s="1">
        <v>45049.631944444445</v>
      </c>
      <c r="X10210" s="1">
        <v>45049.631944444445</v>
      </c>
      <c r="AC10210" t="s">
        <v>53</v>
      </c>
      <c r="AD10210">
        <v>2969561976</v>
      </c>
      <c r="AE10210" s="1">
        <v>40655.385416666664</v>
      </c>
      <c r="AF10210" t="s">
        <v>4825</v>
      </c>
      <c r="AG10210" t="s">
        <v>54873</v>
      </c>
      <c r="AH10210" t="s">
        <v>51</v>
      </c>
      <c r="AJ10210" t="s">
        <v>53</v>
      </c>
      <c r="AL10210" t="s">
        <v>68</v>
      </c>
      <c r="AO10210" t="s">
        <v>5443</v>
      </c>
      <c r="AP10210" s="1">
        <v>45049.634027777778</v>
      </c>
      <c r="AQ10210" s="1">
        <v>45049.638888888891</v>
      </c>
    </row>
    <row r="10211" spans="1:43" x14ac:dyDescent="0.35">
      <c r="A10211" t="s">
        <v>54874</v>
      </c>
      <c r="B10211" t="s">
        <v>54875</v>
      </c>
      <c r="C10211" t="s">
        <v>13250</v>
      </c>
      <c r="F10211" t="s">
        <v>54876</v>
      </c>
      <c r="H10211" t="s">
        <v>54874</v>
      </c>
      <c r="J10211" t="s">
        <v>54877</v>
      </c>
      <c r="K10211" t="s">
        <v>54878</v>
      </c>
      <c r="M10211" t="s">
        <v>3412</v>
      </c>
      <c r="N10211" t="s">
        <v>65</v>
      </c>
      <c r="O10211">
        <v>80751</v>
      </c>
      <c r="P10211" t="s">
        <v>50</v>
      </c>
      <c r="U10211" s="1">
        <v>45049</v>
      </c>
      <c r="V10211" s="1">
        <v>45049</v>
      </c>
      <c r="W10211" s="1">
        <v>45049.652777777781</v>
      </c>
      <c r="X10211" s="1">
        <v>45049.652777777781</v>
      </c>
      <c r="AC10211" t="s">
        <v>53</v>
      </c>
      <c r="AD10211">
        <v>2973379084</v>
      </c>
      <c r="AE10211" s="1">
        <v>45049.675694444442</v>
      </c>
      <c r="AF10211" t="s">
        <v>54879</v>
      </c>
      <c r="AG10211" t="s">
        <v>54880</v>
      </c>
      <c r="AH10211" t="s">
        <v>51</v>
      </c>
      <c r="AJ10211" t="s">
        <v>53</v>
      </c>
      <c r="AL10211" t="s">
        <v>68</v>
      </c>
      <c r="AO10211" t="s">
        <v>5443</v>
      </c>
      <c r="AP10211" s="1">
        <v>45049.652083333334</v>
      </c>
    </row>
    <row r="10212" spans="1:43" x14ac:dyDescent="0.35">
      <c r="A10212" t="s">
        <v>54881</v>
      </c>
      <c r="B10212" t="s">
        <v>9824</v>
      </c>
      <c r="C10212" t="s">
        <v>20067</v>
      </c>
      <c r="F10212" t="s">
        <v>54882</v>
      </c>
      <c r="H10212" t="s">
        <v>54881</v>
      </c>
      <c r="J10212" t="s">
        <v>54883</v>
      </c>
      <c r="K10212" t="s">
        <v>54884</v>
      </c>
      <c r="M10212" t="s">
        <v>3053</v>
      </c>
      <c r="N10212" t="s">
        <v>798</v>
      </c>
      <c r="O10212">
        <v>77042</v>
      </c>
      <c r="P10212" t="s">
        <v>50</v>
      </c>
      <c r="U10212" s="1">
        <v>45049</v>
      </c>
      <c r="V10212" s="1">
        <v>45049</v>
      </c>
      <c r="W10212" s="1">
        <v>45049.416666666664</v>
      </c>
      <c r="X10212" s="1">
        <v>45049.416666666664</v>
      </c>
      <c r="AC10212" t="s">
        <v>51</v>
      </c>
      <c r="AD10212">
        <v>2973378736</v>
      </c>
      <c r="AE10212" s="1">
        <v>45049.417361111111</v>
      </c>
      <c r="AF10212" t="s">
        <v>54885</v>
      </c>
      <c r="AG10212" t="s">
        <v>54886</v>
      </c>
      <c r="AH10212" t="s">
        <v>51</v>
      </c>
      <c r="AJ10212" t="s">
        <v>53</v>
      </c>
      <c r="AL10212" t="s">
        <v>68</v>
      </c>
      <c r="AO10212" t="s">
        <v>5443</v>
      </c>
      <c r="AP10212" s="1">
        <v>45062.731944444444</v>
      </c>
      <c r="AQ10212" s="1">
        <v>45062.734722222223</v>
      </c>
    </row>
    <row r="10213" spans="1:43" x14ac:dyDescent="0.35">
      <c r="A10213" t="s">
        <v>54887</v>
      </c>
      <c r="B10213" t="s">
        <v>54888</v>
      </c>
      <c r="C10213" t="s">
        <v>3175</v>
      </c>
      <c r="F10213">
        <v>17012909709</v>
      </c>
      <c r="H10213" t="s">
        <v>54887</v>
      </c>
      <c r="J10213" t="s">
        <v>23500</v>
      </c>
      <c r="N10213" t="s">
        <v>13537</v>
      </c>
      <c r="O10213">
        <v>58601</v>
      </c>
      <c r="P10213" t="s">
        <v>50</v>
      </c>
      <c r="U10213" s="1">
        <v>45049</v>
      </c>
      <c r="V10213" s="1">
        <v>45049</v>
      </c>
      <c r="AC10213" t="s">
        <v>53</v>
      </c>
      <c r="AD10213">
        <v>2969477831</v>
      </c>
      <c r="AE10213" s="1">
        <v>37308</v>
      </c>
      <c r="AG10213" t="s">
        <v>54889</v>
      </c>
      <c r="AH10213" t="s">
        <v>51</v>
      </c>
      <c r="AJ10213" t="s">
        <v>53</v>
      </c>
      <c r="AO10213" t="s">
        <v>8142</v>
      </c>
    </row>
    <row r="10214" spans="1:43" x14ac:dyDescent="0.35">
      <c r="A10214" t="s">
        <v>29158</v>
      </c>
      <c r="B10214" t="s">
        <v>34097</v>
      </c>
      <c r="C10214" t="s">
        <v>359</v>
      </c>
      <c r="F10214" t="s">
        <v>54890</v>
      </c>
      <c r="H10214" t="s">
        <v>29158</v>
      </c>
      <c r="J10214" t="s">
        <v>54891</v>
      </c>
      <c r="K10214" t="s">
        <v>54892</v>
      </c>
      <c r="M10214" t="s">
        <v>29161</v>
      </c>
      <c r="N10214" t="s">
        <v>253</v>
      </c>
      <c r="O10214">
        <v>88317</v>
      </c>
      <c r="P10214" t="s">
        <v>50</v>
      </c>
      <c r="U10214" s="1">
        <v>45049</v>
      </c>
      <c r="V10214" s="1">
        <v>45049</v>
      </c>
      <c r="W10214" s="1">
        <v>45049.615277777775</v>
      </c>
      <c r="X10214" s="1">
        <v>45049.615277777775</v>
      </c>
      <c r="AC10214" t="s">
        <v>51</v>
      </c>
      <c r="AD10214">
        <v>2973379008</v>
      </c>
      <c r="AE10214" s="1">
        <v>45049.615972222222</v>
      </c>
      <c r="AF10214" t="s">
        <v>54893</v>
      </c>
      <c r="AG10214" t="s">
        <v>54894</v>
      </c>
      <c r="AH10214" t="s">
        <v>51</v>
      </c>
      <c r="AJ10214" t="s">
        <v>53</v>
      </c>
      <c r="AL10214" t="s">
        <v>68</v>
      </c>
      <c r="AO10214" t="s">
        <v>5443</v>
      </c>
      <c r="AP10214" s="1">
        <v>45049.619444444441</v>
      </c>
      <c r="AQ10214" s="1">
        <v>45049.619444444441</v>
      </c>
    </row>
    <row r="10215" spans="1:43" x14ac:dyDescent="0.35">
      <c r="A10215" t="s">
        <v>54895</v>
      </c>
      <c r="B10215" t="s">
        <v>4741</v>
      </c>
      <c r="C10215" t="s">
        <v>309</v>
      </c>
      <c r="F10215" t="s">
        <v>54896</v>
      </c>
      <c r="H10215" t="s">
        <v>54895</v>
      </c>
      <c r="J10215" t="s">
        <v>54897</v>
      </c>
      <c r="K10215" t="s">
        <v>54898</v>
      </c>
      <c r="M10215" t="s">
        <v>34056</v>
      </c>
      <c r="N10215" t="s">
        <v>253</v>
      </c>
      <c r="O10215">
        <v>87015</v>
      </c>
      <c r="P10215" t="s">
        <v>50</v>
      </c>
      <c r="U10215" s="1">
        <v>45049</v>
      </c>
      <c r="V10215" s="1">
        <v>45049</v>
      </c>
      <c r="W10215" s="1">
        <v>45049.659722222219</v>
      </c>
      <c r="X10215" s="1">
        <v>45049.659722222219</v>
      </c>
      <c r="AC10215" t="s">
        <v>51</v>
      </c>
      <c r="AD10215">
        <v>2970043709</v>
      </c>
      <c r="AE10215" s="1">
        <v>44239.543055555558</v>
      </c>
      <c r="AF10215" t="s">
        <v>54899</v>
      </c>
      <c r="AG10215" t="s">
        <v>54900</v>
      </c>
      <c r="AH10215" t="s">
        <v>51</v>
      </c>
      <c r="AJ10215" t="s">
        <v>53</v>
      </c>
      <c r="AL10215" t="s">
        <v>68</v>
      </c>
      <c r="AO10215" t="s">
        <v>5443</v>
      </c>
      <c r="AP10215" s="1">
        <v>45049.658333333333</v>
      </c>
    </row>
    <row r="10216" spans="1:43" x14ac:dyDescent="0.35">
      <c r="A10216" t="s">
        <v>54901</v>
      </c>
      <c r="B10216" t="s">
        <v>54902</v>
      </c>
      <c r="C10216" t="s">
        <v>383</v>
      </c>
      <c r="F10216" t="s">
        <v>54903</v>
      </c>
      <c r="H10216" t="s">
        <v>54901</v>
      </c>
      <c r="J10216" t="s">
        <v>54904</v>
      </c>
      <c r="K10216" t="s">
        <v>54905</v>
      </c>
      <c r="M10216" t="s">
        <v>54906</v>
      </c>
      <c r="N10216" t="s">
        <v>15782</v>
      </c>
      <c r="O10216">
        <v>50669</v>
      </c>
      <c r="P10216" t="s">
        <v>50</v>
      </c>
      <c r="U10216" s="1">
        <v>45049</v>
      </c>
      <c r="V10216" s="1">
        <v>45049</v>
      </c>
      <c r="W10216" s="1">
        <v>45049.487500000003</v>
      </c>
      <c r="X10216" s="1">
        <v>45049.487500000003</v>
      </c>
      <c r="AC10216" t="s">
        <v>53</v>
      </c>
      <c r="AD10216">
        <v>2973378835</v>
      </c>
      <c r="AE10216" s="1">
        <v>45049.495833333334</v>
      </c>
      <c r="AF10216" t="s">
        <v>54907</v>
      </c>
      <c r="AG10216" t="s">
        <v>54908</v>
      </c>
      <c r="AH10216" t="s">
        <v>51</v>
      </c>
      <c r="AJ10216" t="s">
        <v>53</v>
      </c>
      <c r="AL10216" t="s">
        <v>68</v>
      </c>
      <c r="AO10216" t="s">
        <v>5443</v>
      </c>
      <c r="AP10216" s="1">
        <v>45049.531944444447</v>
      </c>
      <c r="AQ10216" s="1">
        <v>45049.50277777778</v>
      </c>
    </row>
    <row r="10217" spans="1:43" x14ac:dyDescent="0.35">
      <c r="A10217" t="s">
        <v>54909</v>
      </c>
      <c r="B10217" t="s">
        <v>54910</v>
      </c>
      <c r="C10217" t="s">
        <v>15261</v>
      </c>
      <c r="F10217" t="s">
        <v>54911</v>
      </c>
      <c r="H10217" t="s">
        <v>54909</v>
      </c>
      <c r="J10217" t="s">
        <v>54912</v>
      </c>
      <c r="K10217" t="s">
        <v>54913</v>
      </c>
      <c r="M10217" t="s">
        <v>753</v>
      </c>
      <c r="N10217" t="s">
        <v>798</v>
      </c>
      <c r="O10217">
        <v>79927</v>
      </c>
      <c r="P10217" t="s">
        <v>50</v>
      </c>
      <c r="U10217" s="1">
        <v>45049</v>
      </c>
      <c r="V10217" s="1">
        <v>45049</v>
      </c>
      <c r="W10217" s="1">
        <v>45049.681944444441</v>
      </c>
      <c r="X10217" s="1">
        <v>45049.681944444441</v>
      </c>
      <c r="AC10217" t="s">
        <v>51</v>
      </c>
      <c r="AD10217">
        <v>2973379094</v>
      </c>
      <c r="AE10217" s="1">
        <v>45049.685416666667</v>
      </c>
      <c r="AF10217" t="s">
        <v>54914</v>
      </c>
      <c r="AG10217" t="s">
        <v>54915</v>
      </c>
      <c r="AH10217" t="s">
        <v>51</v>
      </c>
      <c r="AJ10217" t="s">
        <v>53</v>
      </c>
      <c r="AL10217" t="s">
        <v>68</v>
      </c>
      <c r="AO10217" t="s">
        <v>5443</v>
      </c>
      <c r="AP10217" s="1">
        <v>45057.540277777778</v>
      </c>
      <c r="AQ10217" s="1">
        <v>45057.536111111112</v>
      </c>
    </row>
    <row r="10218" spans="1:43" x14ac:dyDescent="0.35">
      <c r="A10218" t="s">
        <v>54916</v>
      </c>
      <c r="B10218" t="s">
        <v>7593</v>
      </c>
      <c r="C10218" t="s">
        <v>1037</v>
      </c>
      <c r="F10218" t="s">
        <v>54917</v>
      </c>
      <c r="H10218" t="s">
        <v>54916</v>
      </c>
      <c r="J10218" t="s">
        <v>54918</v>
      </c>
      <c r="K10218" t="s">
        <v>54919</v>
      </c>
      <c r="M10218" t="s">
        <v>9168</v>
      </c>
      <c r="N10218" t="s">
        <v>253</v>
      </c>
      <c r="O10218">
        <v>87124</v>
      </c>
      <c r="P10218" t="s">
        <v>50</v>
      </c>
      <c r="U10218" s="1">
        <v>45049</v>
      </c>
      <c r="V10218" s="1">
        <v>45049</v>
      </c>
      <c r="W10218" s="1">
        <v>45049.554166666669</v>
      </c>
      <c r="X10218" s="1">
        <v>45049.554166666669</v>
      </c>
      <c r="AC10218" t="s">
        <v>53</v>
      </c>
      <c r="AD10218">
        <v>2973378930</v>
      </c>
      <c r="AE10218" s="1">
        <v>45049.553472222222</v>
      </c>
      <c r="AF10218" t="s">
        <v>54920</v>
      </c>
      <c r="AG10218" t="s">
        <v>54921</v>
      </c>
      <c r="AH10218" t="s">
        <v>51</v>
      </c>
      <c r="AJ10218" t="s">
        <v>53</v>
      </c>
      <c r="AL10218" t="s">
        <v>68</v>
      </c>
      <c r="AO10218" t="s">
        <v>5443</v>
      </c>
      <c r="AP10218" s="1">
        <v>45049.583333333336</v>
      </c>
      <c r="AQ10218" s="1">
        <v>45049.581944444442</v>
      </c>
    </row>
    <row r="10219" spans="1:43" x14ac:dyDescent="0.35">
      <c r="A10219" t="s">
        <v>54922</v>
      </c>
      <c r="B10219" t="s">
        <v>54923</v>
      </c>
      <c r="C10219" t="s">
        <v>487</v>
      </c>
      <c r="F10219" t="s">
        <v>54924</v>
      </c>
      <c r="H10219" t="s">
        <v>54922</v>
      </c>
      <c r="J10219" t="s">
        <v>54925</v>
      </c>
      <c r="N10219" t="s">
        <v>398</v>
      </c>
      <c r="O10219">
        <v>87104</v>
      </c>
      <c r="P10219" t="s">
        <v>50</v>
      </c>
      <c r="U10219" s="1">
        <v>45049</v>
      </c>
      <c r="V10219" s="1">
        <v>45049</v>
      </c>
      <c r="W10219" s="1">
        <v>45049.757638888892</v>
      </c>
      <c r="X10219" s="1">
        <v>45049.757638888892</v>
      </c>
      <c r="AC10219" t="s">
        <v>53</v>
      </c>
      <c r="AD10219">
        <v>2969681134</v>
      </c>
      <c r="AE10219" s="1">
        <v>42272.678472222222</v>
      </c>
      <c r="AG10219" t="s">
        <v>54926</v>
      </c>
      <c r="AH10219" t="s">
        <v>51</v>
      </c>
      <c r="AJ10219" t="s">
        <v>53</v>
      </c>
      <c r="AL10219" t="s">
        <v>78</v>
      </c>
      <c r="AO10219" t="s">
        <v>8142</v>
      </c>
    </row>
    <row r="10220" spans="1:43" x14ac:dyDescent="0.35">
      <c r="A10220" t="s">
        <v>54927</v>
      </c>
      <c r="B10220" t="s">
        <v>16419</v>
      </c>
      <c r="C10220" t="s">
        <v>1471</v>
      </c>
      <c r="F10220" t="s">
        <v>47</v>
      </c>
      <c r="H10220" t="s">
        <v>54928</v>
      </c>
      <c r="J10220" t="s">
        <v>49</v>
      </c>
      <c r="P10220" t="s">
        <v>50</v>
      </c>
      <c r="U10220" s="1">
        <v>45049</v>
      </c>
      <c r="V10220" s="1">
        <v>45049</v>
      </c>
      <c r="W10220" s="1">
        <v>45049.729166666664</v>
      </c>
      <c r="X10220" s="1">
        <v>45126.882638888892</v>
      </c>
      <c r="Y10220" s="1">
        <v>45126.883333333331</v>
      </c>
      <c r="AC10220" t="s">
        <v>53</v>
      </c>
      <c r="AD10220">
        <v>1000000000</v>
      </c>
      <c r="AE10220" s="1">
        <v>37295</v>
      </c>
      <c r="AG10220" t="s">
        <v>54929</v>
      </c>
      <c r="AH10220" t="s">
        <v>51</v>
      </c>
      <c r="AJ10220" t="s">
        <v>53</v>
      </c>
      <c r="AL10220" t="s">
        <v>78</v>
      </c>
      <c r="AO10220" t="s">
        <v>5443</v>
      </c>
      <c r="AP10220" s="1">
        <v>45321.615972222222</v>
      </c>
    </row>
    <row r="10221" spans="1:43" x14ac:dyDescent="0.35">
      <c r="A10221" t="s">
        <v>54930</v>
      </c>
      <c r="B10221" t="s">
        <v>46937</v>
      </c>
      <c r="C10221" t="s">
        <v>1499</v>
      </c>
      <c r="H10221" t="s">
        <v>54930</v>
      </c>
      <c r="J10221" t="s">
        <v>54931</v>
      </c>
      <c r="K10221" t="s">
        <v>54932</v>
      </c>
      <c r="M10221" t="s">
        <v>1397</v>
      </c>
      <c r="N10221" t="s">
        <v>287</v>
      </c>
      <c r="O10221">
        <v>80403</v>
      </c>
      <c r="P10221" t="s">
        <v>50</v>
      </c>
      <c r="U10221" s="1">
        <v>45049</v>
      </c>
      <c r="V10221" s="1">
        <v>45049</v>
      </c>
      <c r="W10221" s="1">
        <v>45049.759027777778</v>
      </c>
      <c r="X10221" s="1">
        <v>45049.759027777778</v>
      </c>
      <c r="AC10221" t="s">
        <v>53</v>
      </c>
      <c r="AD10221">
        <v>1000000001</v>
      </c>
      <c r="AE10221" s="1">
        <v>39973.351388888892</v>
      </c>
      <c r="AF10221" t="s">
        <v>3377</v>
      </c>
      <c r="AG10221" t="s">
        <v>54933</v>
      </c>
      <c r="AH10221" t="s">
        <v>51</v>
      </c>
      <c r="AJ10221" t="s">
        <v>53</v>
      </c>
      <c r="AL10221" t="s">
        <v>78</v>
      </c>
      <c r="AO10221" t="s">
        <v>51552</v>
      </c>
      <c r="AP10221" s="1">
        <v>45208.48541666667</v>
      </c>
    </row>
    <row r="10222" spans="1:43" x14ac:dyDescent="0.35">
      <c r="A10222" t="s">
        <v>54934</v>
      </c>
      <c r="B10222" t="s">
        <v>8826</v>
      </c>
      <c r="C10222" t="s">
        <v>2393</v>
      </c>
      <c r="F10222">
        <v>19155045058</v>
      </c>
      <c r="H10222" t="s">
        <v>54934</v>
      </c>
      <c r="K10222" t="s">
        <v>54935</v>
      </c>
      <c r="M10222" t="s">
        <v>513</v>
      </c>
      <c r="N10222" t="s">
        <v>398</v>
      </c>
      <c r="O10222">
        <v>88203</v>
      </c>
      <c r="P10222" t="s">
        <v>50</v>
      </c>
      <c r="U10222" s="1">
        <v>45049</v>
      </c>
      <c r="V10222" s="1">
        <v>45049</v>
      </c>
      <c r="W10222" s="1">
        <v>45049.481944444444</v>
      </c>
      <c r="X10222" s="1">
        <v>45049.481944444444</v>
      </c>
      <c r="AC10222" t="s">
        <v>53</v>
      </c>
      <c r="AD10222">
        <v>1000000001</v>
      </c>
      <c r="AE10222" s="1">
        <v>39973.351388888892</v>
      </c>
      <c r="AF10222" t="s">
        <v>3377</v>
      </c>
      <c r="AG10222" t="s">
        <v>54936</v>
      </c>
      <c r="AH10222" t="s">
        <v>51</v>
      </c>
      <c r="AJ10222" t="s">
        <v>53</v>
      </c>
      <c r="AL10222" t="s">
        <v>78</v>
      </c>
      <c r="AO10222" t="s">
        <v>51552</v>
      </c>
    </row>
    <row r="10223" spans="1:43" x14ac:dyDescent="0.35">
      <c r="A10223" t="s">
        <v>54937</v>
      </c>
      <c r="B10223" t="s">
        <v>54218</v>
      </c>
      <c r="C10223" t="s">
        <v>54449</v>
      </c>
      <c r="F10223" t="s">
        <v>54450</v>
      </c>
      <c r="H10223" t="s">
        <v>54448</v>
      </c>
      <c r="J10223" t="s">
        <v>54451</v>
      </c>
      <c r="K10223" t="s">
        <v>54452</v>
      </c>
      <c r="M10223" t="s">
        <v>17395</v>
      </c>
      <c r="N10223" t="s">
        <v>253</v>
      </c>
      <c r="O10223">
        <v>87701</v>
      </c>
      <c r="P10223" t="s">
        <v>50</v>
      </c>
      <c r="U10223" s="1">
        <v>45049</v>
      </c>
      <c r="V10223" s="1">
        <v>45049</v>
      </c>
      <c r="W10223" s="1">
        <v>45049.905555555553</v>
      </c>
      <c r="X10223" s="1">
        <v>45049.905555555553</v>
      </c>
      <c r="AC10223" t="s">
        <v>51</v>
      </c>
      <c r="AD10223">
        <v>1000000001</v>
      </c>
      <c r="AE10223" s="1">
        <v>39973.351388888892</v>
      </c>
      <c r="AF10223" t="s">
        <v>3377</v>
      </c>
      <c r="AG10223" t="s">
        <v>54938</v>
      </c>
      <c r="AH10223" t="s">
        <v>51</v>
      </c>
      <c r="AJ10223" t="s">
        <v>53</v>
      </c>
      <c r="AL10223" t="s">
        <v>78</v>
      </c>
      <c r="AO10223" t="s">
        <v>5443</v>
      </c>
      <c r="AP10223" s="1">
        <v>45049.904861111114</v>
      </c>
      <c r="AQ10223" s="1">
        <v>45049.89166666667</v>
      </c>
    </row>
    <row r="10224" spans="1:43" x14ac:dyDescent="0.35">
      <c r="A10224" t="s">
        <v>39478</v>
      </c>
      <c r="B10224" t="s">
        <v>4644</v>
      </c>
      <c r="C10224" t="s">
        <v>4686</v>
      </c>
      <c r="F10224" t="s">
        <v>54939</v>
      </c>
      <c r="H10224" t="s">
        <v>39478</v>
      </c>
      <c r="J10224" t="s">
        <v>39479</v>
      </c>
      <c r="K10224" t="s">
        <v>54940</v>
      </c>
      <c r="M10224" t="s">
        <v>545</v>
      </c>
      <c r="N10224" t="s">
        <v>253</v>
      </c>
      <c r="O10224">
        <v>88005</v>
      </c>
      <c r="P10224" t="s">
        <v>50</v>
      </c>
      <c r="U10224" s="1">
        <v>45049</v>
      </c>
      <c r="V10224" s="1">
        <v>45049</v>
      </c>
      <c r="W10224" s="1">
        <v>45049.584722222222</v>
      </c>
      <c r="X10224" s="1">
        <v>45049.584722222222</v>
      </c>
      <c r="AC10224" t="s">
        <v>53</v>
      </c>
      <c r="AD10224">
        <v>2969847135</v>
      </c>
      <c r="AE10224" s="1">
        <v>43398.580555555556</v>
      </c>
      <c r="AF10224" t="s">
        <v>39481</v>
      </c>
      <c r="AG10224" t="s">
        <v>54941</v>
      </c>
      <c r="AH10224" t="s">
        <v>51</v>
      </c>
      <c r="AJ10224" t="s">
        <v>53</v>
      </c>
      <c r="AL10224" t="s">
        <v>68</v>
      </c>
      <c r="AO10224" t="s">
        <v>5443</v>
      </c>
      <c r="AP10224" s="1">
        <v>45337.709027777775</v>
      </c>
      <c r="AQ10224" s="1">
        <v>45049.615972222222</v>
      </c>
    </row>
    <row r="10225" spans="1:43" x14ac:dyDescent="0.35">
      <c r="A10225" t="s">
        <v>9291</v>
      </c>
      <c r="B10225" t="s">
        <v>9289</v>
      </c>
      <c r="C10225" t="s">
        <v>5144</v>
      </c>
      <c r="F10225" t="s">
        <v>54942</v>
      </c>
      <c r="H10225" t="s">
        <v>9291</v>
      </c>
      <c r="J10225" t="s">
        <v>54943</v>
      </c>
      <c r="K10225" t="s">
        <v>54944</v>
      </c>
      <c r="M10225" t="s">
        <v>4583</v>
      </c>
      <c r="N10225" t="s">
        <v>253</v>
      </c>
      <c r="O10225">
        <v>87507</v>
      </c>
      <c r="P10225" t="s">
        <v>50</v>
      </c>
      <c r="U10225" s="1">
        <v>45049</v>
      </c>
      <c r="V10225" s="1">
        <v>45049</v>
      </c>
      <c r="W10225" s="1">
        <v>45049.633333333331</v>
      </c>
      <c r="X10225" s="1">
        <v>45049.633333333331</v>
      </c>
      <c r="AC10225" t="s">
        <v>53</v>
      </c>
      <c r="AD10225">
        <v>2969737952</v>
      </c>
      <c r="AE10225" s="1">
        <v>42864.490277777775</v>
      </c>
      <c r="AF10225" t="s">
        <v>9294</v>
      </c>
      <c r="AG10225" t="s">
        <v>54945</v>
      </c>
      <c r="AH10225" t="s">
        <v>51</v>
      </c>
      <c r="AJ10225" t="s">
        <v>53</v>
      </c>
      <c r="AL10225" t="s">
        <v>68</v>
      </c>
      <c r="AO10225" t="s">
        <v>5443</v>
      </c>
      <c r="AP10225" s="1">
        <v>45461.630555555559</v>
      </c>
      <c r="AQ10225" s="1">
        <v>45461.618750000001</v>
      </c>
    </row>
    <row r="10226" spans="1:43" x14ac:dyDescent="0.35">
      <c r="A10226" t="s">
        <v>54946</v>
      </c>
      <c r="B10226" t="s">
        <v>34699</v>
      </c>
      <c r="C10226" t="s">
        <v>996</v>
      </c>
      <c r="F10226" t="s">
        <v>54947</v>
      </c>
      <c r="H10226" t="s">
        <v>54948</v>
      </c>
      <c r="J10226" t="s">
        <v>1305</v>
      </c>
      <c r="K10226" t="s">
        <v>1306</v>
      </c>
      <c r="M10226" t="s">
        <v>1307</v>
      </c>
      <c r="N10226" t="s">
        <v>264</v>
      </c>
      <c r="O10226">
        <v>77380</v>
      </c>
      <c r="P10226" t="s">
        <v>50</v>
      </c>
      <c r="U10226" s="1">
        <v>45049</v>
      </c>
      <c r="V10226" s="1">
        <v>45049</v>
      </c>
      <c r="W10226" s="1">
        <v>45049.729861111111</v>
      </c>
      <c r="X10226" s="1">
        <v>45049.729861111111</v>
      </c>
      <c r="AC10226" t="s">
        <v>53</v>
      </c>
      <c r="AD10226">
        <v>2969474645</v>
      </c>
      <c r="AE10226" s="1">
        <v>37110.530555555553</v>
      </c>
      <c r="AF10226" t="s">
        <v>8291</v>
      </c>
      <c r="AG10226" t="s">
        <v>54949</v>
      </c>
      <c r="AH10226" t="s">
        <v>51</v>
      </c>
      <c r="AJ10226" t="s">
        <v>53</v>
      </c>
      <c r="AL10226" t="s">
        <v>68</v>
      </c>
      <c r="AO10226" t="s">
        <v>5443</v>
      </c>
      <c r="AP10226" s="1">
        <v>45461.300694444442</v>
      </c>
      <c r="AQ10226" s="1">
        <v>45086.342361111114</v>
      </c>
    </row>
    <row r="10227" spans="1:43" x14ac:dyDescent="0.35">
      <c r="A10227" t="s">
        <v>54950</v>
      </c>
      <c r="B10227" t="s">
        <v>54951</v>
      </c>
      <c r="C10227" t="s">
        <v>1982</v>
      </c>
      <c r="F10227" t="s">
        <v>54952</v>
      </c>
      <c r="H10227" t="s">
        <v>54953</v>
      </c>
      <c r="J10227" t="s">
        <v>54954</v>
      </c>
      <c r="K10227" t="s">
        <v>54955</v>
      </c>
      <c r="M10227" t="s">
        <v>53486</v>
      </c>
      <c r="N10227" t="s">
        <v>65</v>
      </c>
      <c r="O10227">
        <v>80832</v>
      </c>
      <c r="P10227" t="s">
        <v>50</v>
      </c>
      <c r="U10227" s="1">
        <v>45049</v>
      </c>
      <c r="V10227" s="1">
        <v>45049</v>
      </c>
      <c r="W10227" s="1">
        <v>45049.412499999999</v>
      </c>
      <c r="X10227" s="1">
        <v>45049.412499999999</v>
      </c>
      <c r="AC10227" t="s">
        <v>53</v>
      </c>
      <c r="AD10227">
        <v>2972183077</v>
      </c>
      <c r="AE10227" s="1">
        <v>44949.537499999999</v>
      </c>
      <c r="AF10227" t="s">
        <v>54956</v>
      </c>
      <c r="AG10227" t="s">
        <v>54957</v>
      </c>
      <c r="AH10227" t="s">
        <v>51</v>
      </c>
      <c r="AJ10227" t="s">
        <v>53</v>
      </c>
      <c r="AL10227" t="s">
        <v>68</v>
      </c>
      <c r="AO10227" t="s">
        <v>5443</v>
      </c>
      <c r="AP10227" s="1">
        <v>45099.497916666667</v>
      </c>
      <c r="AQ10227" s="1">
        <v>45049.419444444444</v>
      </c>
    </row>
    <row r="10228" spans="1:43" x14ac:dyDescent="0.35">
      <c r="A10228" t="s">
        <v>54958</v>
      </c>
      <c r="B10228" t="s">
        <v>54959</v>
      </c>
      <c r="C10228" t="s">
        <v>1037</v>
      </c>
      <c r="H10228" t="s">
        <v>54960</v>
      </c>
      <c r="J10228" t="s">
        <v>75</v>
      </c>
      <c r="P10228" t="s">
        <v>50</v>
      </c>
      <c r="U10228" s="1">
        <v>45049</v>
      </c>
      <c r="V10228" s="1">
        <v>45049</v>
      </c>
      <c r="W10228" s="1">
        <v>45049.732638888891</v>
      </c>
      <c r="X10228" s="1">
        <v>45049.732638888891</v>
      </c>
      <c r="AC10228" t="s">
        <v>53</v>
      </c>
      <c r="AD10228">
        <v>2969480024</v>
      </c>
      <c r="AE10228" s="1">
        <v>37427</v>
      </c>
      <c r="AF10228" t="s">
        <v>76</v>
      </c>
      <c r="AG10228" t="s">
        <v>54961</v>
      </c>
      <c r="AH10228" t="s">
        <v>51</v>
      </c>
      <c r="AJ10228" t="s">
        <v>53</v>
      </c>
      <c r="AL10228" t="s">
        <v>68</v>
      </c>
      <c r="AO10228" t="s">
        <v>5443</v>
      </c>
      <c r="AP10228" s="1">
        <v>45049.729166666664</v>
      </c>
    </row>
    <row r="10229" spans="1:43" x14ac:dyDescent="0.35">
      <c r="A10229" t="s">
        <v>54962</v>
      </c>
      <c r="B10229" t="s">
        <v>35059</v>
      </c>
      <c r="C10229" t="s">
        <v>51439</v>
      </c>
      <c r="F10229" t="s">
        <v>54963</v>
      </c>
      <c r="H10229" t="s">
        <v>54964</v>
      </c>
      <c r="J10229" t="s">
        <v>54965</v>
      </c>
      <c r="K10229" t="s">
        <v>54966</v>
      </c>
      <c r="M10229" t="s">
        <v>1692</v>
      </c>
      <c r="N10229" t="s">
        <v>501</v>
      </c>
      <c r="O10229">
        <v>88242</v>
      </c>
      <c r="P10229" t="s">
        <v>50</v>
      </c>
      <c r="U10229" s="1">
        <v>45050</v>
      </c>
      <c r="V10229" s="1">
        <v>45050</v>
      </c>
      <c r="W10229" s="1">
        <v>45050.513888888891</v>
      </c>
      <c r="X10229" s="1">
        <v>45050.513888888891</v>
      </c>
      <c r="AC10229" t="s">
        <v>51</v>
      </c>
      <c r="AD10229">
        <v>2973379600</v>
      </c>
      <c r="AE10229" s="1">
        <v>45050.515972222223</v>
      </c>
      <c r="AF10229" t="s">
        <v>54967</v>
      </c>
      <c r="AG10229" t="s">
        <v>54968</v>
      </c>
      <c r="AH10229" t="s">
        <v>51</v>
      </c>
      <c r="AJ10229" t="s">
        <v>53</v>
      </c>
      <c r="AL10229" t="s">
        <v>68</v>
      </c>
      <c r="AO10229" t="s">
        <v>5443</v>
      </c>
      <c r="AP10229" s="1">
        <v>45050.762499999997</v>
      </c>
      <c r="AQ10229" s="1">
        <v>45050.76458333333</v>
      </c>
    </row>
    <row r="10230" spans="1:43" x14ac:dyDescent="0.35">
      <c r="A10230" t="s">
        <v>54969</v>
      </c>
      <c r="B10230" t="s">
        <v>1532</v>
      </c>
      <c r="C10230" t="s">
        <v>7471</v>
      </c>
      <c r="F10230" t="s">
        <v>54970</v>
      </c>
      <c r="H10230" t="s">
        <v>54969</v>
      </c>
      <c r="J10230" t="s">
        <v>12818</v>
      </c>
      <c r="N10230" t="s">
        <v>14739</v>
      </c>
      <c r="O10230">
        <v>62960</v>
      </c>
      <c r="P10230" t="s">
        <v>50</v>
      </c>
      <c r="U10230" s="1">
        <v>45050</v>
      </c>
      <c r="V10230" s="1">
        <v>45050</v>
      </c>
      <c r="W10230" s="1">
        <v>45050.787499999999</v>
      </c>
      <c r="X10230" s="1">
        <v>45050.787499999999</v>
      </c>
      <c r="AC10230" t="s">
        <v>53</v>
      </c>
      <c r="AD10230">
        <v>2969608846</v>
      </c>
      <c r="AE10230" s="1">
        <v>41666.397916666669</v>
      </c>
      <c r="AG10230" t="s">
        <v>54971</v>
      </c>
      <c r="AH10230" t="s">
        <v>51</v>
      </c>
      <c r="AJ10230" t="s">
        <v>53</v>
      </c>
      <c r="AL10230" t="s">
        <v>78</v>
      </c>
      <c r="AO10230" t="s">
        <v>8142</v>
      </c>
    </row>
    <row r="10231" spans="1:43" x14ac:dyDescent="0.35">
      <c r="A10231" t="s">
        <v>54972</v>
      </c>
      <c r="B10231" t="s">
        <v>12774</v>
      </c>
      <c r="C10231" t="s">
        <v>424</v>
      </c>
      <c r="F10231" t="s">
        <v>54973</v>
      </c>
      <c r="H10231" t="s">
        <v>30097</v>
      </c>
      <c r="J10231" t="s">
        <v>30098</v>
      </c>
      <c r="K10231" t="s">
        <v>54974</v>
      </c>
      <c r="M10231" t="s">
        <v>159</v>
      </c>
      <c r="N10231" t="s">
        <v>65</v>
      </c>
      <c r="O10231">
        <v>80922</v>
      </c>
      <c r="P10231" t="s">
        <v>50</v>
      </c>
      <c r="U10231" s="1">
        <v>45050</v>
      </c>
      <c r="V10231" s="1">
        <v>45050</v>
      </c>
      <c r="W10231" s="1">
        <v>45050.544444444444</v>
      </c>
      <c r="X10231" s="1">
        <v>45050.544444444444</v>
      </c>
      <c r="AC10231" t="s">
        <v>53</v>
      </c>
      <c r="AD10231">
        <v>2969642798</v>
      </c>
      <c r="AE10231" s="1">
        <v>41852.61041666667</v>
      </c>
      <c r="AF10231" t="s">
        <v>21766</v>
      </c>
      <c r="AG10231" t="s">
        <v>54975</v>
      </c>
      <c r="AH10231" t="s">
        <v>51</v>
      </c>
      <c r="AJ10231" t="s">
        <v>53</v>
      </c>
      <c r="AL10231" t="s">
        <v>68</v>
      </c>
      <c r="AO10231" t="s">
        <v>5443</v>
      </c>
      <c r="AP10231" s="1">
        <v>45184.49722222222</v>
      </c>
      <c r="AQ10231" s="1">
        <v>45184.498611111114</v>
      </c>
    </row>
    <row r="10232" spans="1:43" x14ac:dyDescent="0.35">
      <c r="A10232" t="s">
        <v>54976</v>
      </c>
      <c r="B10232" t="s">
        <v>17999</v>
      </c>
      <c r="C10232" t="s">
        <v>54977</v>
      </c>
      <c r="F10232" t="s">
        <v>54978</v>
      </c>
      <c r="H10232" t="s">
        <v>54976</v>
      </c>
      <c r="J10232" t="s">
        <v>54979</v>
      </c>
      <c r="K10232" t="s">
        <v>54980</v>
      </c>
      <c r="M10232" t="s">
        <v>54981</v>
      </c>
      <c r="N10232" t="s">
        <v>65</v>
      </c>
      <c r="O10232">
        <v>81058</v>
      </c>
      <c r="P10232" t="s">
        <v>50</v>
      </c>
      <c r="U10232" s="1">
        <v>45050</v>
      </c>
      <c r="V10232" s="1">
        <v>45050</v>
      </c>
      <c r="W10232" s="1">
        <v>45050.46597222222</v>
      </c>
      <c r="X10232" s="1">
        <v>45050.46597222222</v>
      </c>
      <c r="AC10232" t="s">
        <v>53</v>
      </c>
      <c r="AD10232">
        <v>2973379535</v>
      </c>
      <c r="AE10232" s="1">
        <v>45050.46597222222</v>
      </c>
      <c r="AF10232" t="s">
        <v>54982</v>
      </c>
      <c r="AG10232" t="s">
        <v>54983</v>
      </c>
      <c r="AH10232" t="s">
        <v>51</v>
      </c>
      <c r="AJ10232" t="s">
        <v>53</v>
      </c>
      <c r="AL10232" t="s">
        <v>68</v>
      </c>
      <c r="AO10232" t="s">
        <v>5443</v>
      </c>
      <c r="AP10232" s="1">
        <v>45050.689583333333</v>
      </c>
      <c r="AQ10232" s="1">
        <v>45050.472916666666</v>
      </c>
    </row>
    <row r="10233" spans="1:43" x14ac:dyDescent="0.35">
      <c r="A10233" t="s">
        <v>54984</v>
      </c>
      <c r="B10233" t="s">
        <v>54985</v>
      </c>
      <c r="C10233" t="s">
        <v>7528</v>
      </c>
      <c r="H10233" t="s">
        <v>54984</v>
      </c>
      <c r="J10233" t="s">
        <v>54986</v>
      </c>
      <c r="P10233" t="s">
        <v>50</v>
      </c>
      <c r="U10233" s="1">
        <v>45050</v>
      </c>
      <c r="V10233" s="1">
        <v>45050</v>
      </c>
      <c r="W10233" s="1">
        <v>45050.395833333336</v>
      </c>
      <c r="X10233" s="1">
        <v>45050.395833333336</v>
      </c>
      <c r="AC10233" t="s">
        <v>53</v>
      </c>
      <c r="AD10233">
        <v>2969705017</v>
      </c>
      <c r="AE10233" s="1">
        <v>42569.662499999999</v>
      </c>
      <c r="AF10233" t="s">
        <v>54987</v>
      </c>
      <c r="AG10233" t="s">
        <v>54988</v>
      </c>
      <c r="AH10233" t="s">
        <v>51</v>
      </c>
      <c r="AJ10233" t="s">
        <v>53</v>
      </c>
      <c r="AL10233" t="s">
        <v>68</v>
      </c>
      <c r="AO10233" t="s">
        <v>5443</v>
      </c>
      <c r="AP10233" s="1">
        <v>45442.511111111111</v>
      </c>
      <c r="AQ10233" s="1">
        <v>45442.517361111109</v>
      </c>
    </row>
    <row r="10234" spans="1:43" x14ac:dyDescent="0.35">
      <c r="A10234" t="s">
        <v>54989</v>
      </c>
      <c r="B10234" t="s">
        <v>54990</v>
      </c>
      <c r="C10234" t="s">
        <v>1798</v>
      </c>
      <c r="F10234" t="s">
        <v>54991</v>
      </c>
      <c r="H10234" t="s">
        <v>54989</v>
      </c>
      <c r="J10234" t="s">
        <v>54992</v>
      </c>
      <c r="K10234" t="s">
        <v>54993</v>
      </c>
      <c r="M10234" t="s">
        <v>4583</v>
      </c>
      <c r="N10234" t="s">
        <v>253</v>
      </c>
      <c r="O10234">
        <v>87507</v>
      </c>
      <c r="P10234" t="s">
        <v>50</v>
      </c>
      <c r="U10234" s="1">
        <v>45050</v>
      </c>
      <c r="V10234" s="1">
        <v>45050</v>
      </c>
      <c r="W10234" s="1">
        <v>45050.604166666664</v>
      </c>
      <c r="X10234" s="1">
        <v>45050.604166666664</v>
      </c>
      <c r="AC10234" t="s">
        <v>51</v>
      </c>
      <c r="AD10234">
        <v>2969658933</v>
      </c>
      <c r="AE10234" s="1">
        <v>42034.401388888888</v>
      </c>
      <c r="AF10234" t="s">
        <v>54994</v>
      </c>
      <c r="AG10234" t="s">
        <v>54995</v>
      </c>
      <c r="AH10234" t="s">
        <v>51</v>
      </c>
      <c r="AJ10234" t="s">
        <v>53</v>
      </c>
      <c r="AL10234" t="s">
        <v>68</v>
      </c>
      <c r="AO10234" t="s">
        <v>5443</v>
      </c>
      <c r="AP10234" s="1">
        <v>45050.668055555558</v>
      </c>
      <c r="AQ10234" s="1">
        <v>45050.621527777781</v>
      </c>
    </row>
    <row r="10235" spans="1:43" x14ac:dyDescent="0.35">
      <c r="A10235" t="s">
        <v>54996</v>
      </c>
      <c r="B10235" t="s">
        <v>54997</v>
      </c>
      <c r="C10235" t="s">
        <v>54998</v>
      </c>
      <c r="F10235" t="s">
        <v>54999</v>
      </c>
      <c r="H10235" t="s">
        <v>54996</v>
      </c>
      <c r="J10235" t="s">
        <v>55000</v>
      </c>
      <c r="K10235" t="s">
        <v>55001</v>
      </c>
      <c r="M10235" t="s">
        <v>143</v>
      </c>
      <c r="N10235" t="s">
        <v>65</v>
      </c>
      <c r="O10235">
        <v>81505</v>
      </c>
      <c r="P10235" t="s">
        <v>50</v>
      </c>
      <c r="U10235" s="1">
        <v>45050</v>
      </c>
      <c r="V10235" s="1">
        <v>45050</v>
      </c>
      <c r="W10235" s="1">
        <v>45050.649305555555</v>
      </c>
      <c r="X10235" s="1">
        <v>45050.649305555555</v>
      </c>
      <c r="AC10235" t="s">
        <v>53</v>
      </c>
      <c r="AD10235">
        <v>2969569177</v>
      </c>
      <c r="AE10235" s="1">
        <v>40897.698611111111</v>
      </c>
      <c r="AF10235" t="s">
        <v>14004</v>
      </c>
      <c r="AG10235" t="s">
        <v>55002</v>
      </c>
      <c r="AH10235" t="s">
        <v>51</v>
      </c>
      <c r="AJ10235" t="s">
        <v>53</v>
      </c>
      <c r="AL10235" t="s">
        <v>68</v>
      </c>
      <c r="AO10235" t="s">
        <v>5443</v>
      </c>
      <c r="AP10235" s="1">
        <v>45331.570833333331</v>
      </c>
      <c r="AQ10235" s="1">
        <v>45315.711111111108</v>
      </c>
    </row>
    <row r="10236" spans="1:43" x14ac:dyDescent="0.35">
      <c r="A10236" t="s">
        <v>55003</v>
      </c>
      <c r="B10236" t="s">
        <v>653</v>
      </c>
      <c r="C10236" t="s">
        <v>4545</v>
      </c>
      <c r="F10236" t="s">
        <v>55004</v>
      </c>
      <c r="H10236" t="s">
        <v>55003</v>
      </c>
      <c r="J10236" t="s">
        <v>55005</v>
      </c>
      <c r="K10236" t="s">
        <v>55006</v>
      </c>
      <c r="M10236" t="s">
        <v>1130</v>
      </c>
      <c r="N10236" t="s">
        <v>253</v>
      </c>
      <c r="O10236">
        <v>87801</v>
      </c>
      <c r="P10236" t="s">
        <v>50</v>
      </c>
      <c r="U10236" s="1">
        <v>45050</v>
      </c>
      <c r="V10236" s="1">
        <v>45050</v>
      </c>
      <c r="W10236" s="1">
        <v>45050.656944444447</v>
      </c>
      <c r="X10236" s="1">
        <v>45050.656944444447</v>
      </c>
      <c r="AC10236" t="s">
        <v>51</v>
      </c>
      <c r="AD10236">
        <v>2969609562</v>
      </c>
      <c r="AE10236" s="1">
        <v>41677.296527777777</v>
      </c>
      <c r="AF10236" t="s">
        <v>55007</v>
      </c>
      <c r="AG10236" t="s">
        <v>55008</v>
      </c>
      <c r="AH10236" t="s">
        <v>51</v>
      </c>
      <c r="AJ10236" t="s">
        <v>53</v>
      </c>
      <c r="AL10236" t="s">
        <v>68</v>
      </c>
      <c r="AO10236" t="s">
        <v>5443</v>
      </c>
      <c r="AP10236" s="1">
        <v>45050.675000000003</v>
      </c>
      <c r="AQ10236" s="1">
        <v>45050.675000000003</v>
      </c>
    </row>
    <row r="10237" spans="1:43" x14ac:dyDescent="0.35">
      <c r="A10237" t="s">
        <v>55009</v>
      </c>
      <c r="B10237" t="s">
        <v>1420</v>
      </c>
      <c r="C10237" t="s">
        <v>55010</v>
      </c>
      <c r="F10237" t="s">
        <v>55011</v>
      </c>
      <c r="H10237" t="s">
        <v>55009</v>
      </c>
      <c r="J10237" t="s">
        <v>49569</v>
      </c>
      <c r="K10237" t="s">
        <v>49570</v>
      </c>
      <c r="M10237" t="s">
        <v>753</v>
      </c>
      <c r="N10237" t="s">
        <v>798</v>
      </c>
      <c r="O10237">
        <v>79907</v>
      </c>
      <c r="P10237" t="s">
        <v>50</v>
      </c>
      <c r="U10237" s="1">
        <v>45050</v>
      </c>
      <c r="V10237" s="1">
        <v>45050</v>
      </c>
      <c r="W10237" s="1">
        <v>45050.445833333331</v>
      </c>
      <c r="X10237" s="1">
        <v>45050.445833333331</v>
      </c>
      <c r="AC10237" t="s">
        <v>51</v>
      </c>
      <c r="AD10237">
        <v>2969561976</v>
      </c>
      <c r="AE10237" s="1">
        <v>40655.385416666664</v>
      </c>
      <c r="AF10237" t="s">
        <v>4825</v>
      </c>
      <c r="AG10237" t="s">
        <v>55012</v>
      </c>
      <c r="AH10237" t="s">
        <v>51</v>
      </c>
      <c r="AJ10237" t="s">
        <v>53</v>
      </c>
      <c r="AL10237" t="s">
        <v>68</v>
      </c>
      <c r="AO10237" t="s">
        <v>5443</v>
      </c>
      <c r="AP10237" s="1">
        <v>45050.45208333333</v>
      </c>
    </row>
    <row r="10238" spans="1:43" x14ac:dyDescent="0.35">
      <c r="A10238" t="s">
        <v>55013</v>
      </c>
      <c r="B10238" t="s">
        <v>5182</v>
      </c>
      <c r="C10238" t="s">
        <v>55014</v>
      </c>
      <c r="F10238" t="s">
        <v>55015</v>
      </c>
      <c r="H10238" t="s">
        <v>55013</v>
      </c>
      <c r="J10238" t="s">
        <v>55016</v>
      </c>
      <c r="K10238" t="s">
        <v>55017</v>
      </c>
      <c r="M10238" t="s">
        <v>5551</v>
      </c>
      <c r="N10238" t="s">
        <v>65</v>
      </c>
      <c r="O10238">
        <v>80642</v>
      </c>
      <c r="P10238" t="s">
        <v>50</v>
      </c>
      <c r="U10238" s="1">
        <v>45050</v>
      </c>
      <c r="V10238" s="1">
        <v>45050</v>
      </c>
      <c r="W10238" s="1">
        <v>45050.472222222219</v>
      </c>
      <c r="X10238" s="1">
        <v>45050.472222222219</v>
      </c>
      <c r="AC10238" t="s">
        <v>53</v>
      </c>
      <c r="AD10238">
        <v>2969767207</v>
      </c>
      <c r="AE10238" s="1">
        <v>43070.674305555556</v>
      </c>
      <c r="AF10238" t="s">
        <v>8585</v>
      </c>
      <c r="AG10238" t="s">
        <v>55018</v>
      </c>
      <c r="AH10238" t="s">
        <v>51</v>
      </c>
      <c r="AJ10238" t="s">
        <v>53</v>
      </c>
      <c r="AL10238" t="s">
        <v>68</v>
      </c>
      <c r="AO10238" t="s">
        <v>5443</v>
      </c>
      <c r="AP10238" s="1">
        <v>45050.48333333333</v>
      </c>
      <c r="AQ10238" s="1">
        <v>45050.481249999997</v>
      </c>
    </row>
    <row r="10239" spans="1:43" x14ac:dyDescent="0.35">
      <c r="A10239" t="s">
        <v>55019</v>
      </c>
      <c r="B10239" t="s">
        <v>5114</v>
      </c>
      <c r="C10239" t="s">
        <v>5318</v>
      </c>
      <c r="F10239" t="s">
        <v>55020</v>
      </c>
      <c r="H10239" t="s">
        <v>55021</v>
      </c>
      <c r="J10239" t="s">
        <v>55022</v>
      </c>
      <c r="K10239" t="s">
        <v>55023</v>
      </c>
      <c r="M10239" t="s">
        <v>28379</v>
      </c>
      <c r="N10239" t="s">
        <v>65</v>
      </c>
      <c r="O10239">
        <v>80466</v>
      </c>
      <c r="P10239" t="s">
        <v>50</v>
      </c>
      <c r="U10239" s="1">
        <v>45050</v>
      </c>
      <c r="V10239" s="1">
        <v>45050</v>
      </c>
      <c r="W10239" s="1">
        <v>45050.464583333334</v>
      </c>
      <c r="X10239" s="1">
        <v>45050.464583333334</v>
      </c>
      <c r="AC10239" t="s">
        <v>53</v>
      </c>
      <c r="AD10239">
        <v>2969554227</v>
      </c>
      <c r="AE10239" s="1">
        <v>40401.518750000003</v>
      </c>
      <c r="AF10239" t="s">
        <v>55024</v>
      </c>
      <c r="AG10239" t="s">
        <v>55025</v>
      </c>
      <c r="AH10239" t="s">
        <v>51</v>
      </c>
      <c r="AJ10239" t="s">
        <v>53</v>
      </c>
      <c r="AL10239" t="s">
        <v>68</v>
      </c>
      <c r="AO10239" t="s">
        <v>5443</v>
      </c>
      <c r="AP10239" s="1">
        <v>45418.637499999997</v>
      </c>
      <c r="AQ10239" s="1">
        <v>45418.636805555558</v>
      </c>
    </row>
    <row r="10240" spans="1:43" x14ac:dyDescent="0.35">
      <c r="A10240" t="s">
        <v>55026</v>
      </c>
      <c r="B10240" t="s">
        <v>55027</v>
      </c>
      <c r="C10240" t="s">
        <v>55028</v>
      </c>
      <c r="F10240" t="s">
        <v>55029</v>
      </c>
      <c r="H10240" t="s">
        <v>55026</v>
      </c>
      <c r="J10240" t="s">
        <v>55030</v>
      </c>
      <c r="K10240" t="s">
        <v>55031</v>
      </c>
      <c r="M10240" t="s">
        <v>4563</v>
      </c>
      <c r="N10240" t="s">
        <v>253</v>
      </c>
      <c r="O10240">
        <v>87732</v>
      </c>
      <c r="P10240" t="s">
        <v>50</v>
      </c>
      <c r="U10240" s="1">
        <v>45050</v>
      </c>
      <c r="V10240" s="1">
        <v>45050</v>
      </c>
      <c r="W10240" s="1">
        <v>45050.645833333336</v>
      </c>
      <c r="X10240" s="1">
        <v>45050.645833333336</v>
      </c>
      <c r="AC10240" t="s">
        <v>51</v>
      </c>
      <c r="AD10240">
        <v>2973379725</v>
      </c>
      <c r="AE10240" s="1">
        <v>45050.652083333334</v>
      </c>
      <c r="AF10240" t="s">
        <v>55032</v>
      </c>
      <c r="AG10240" t="s">
        <v>55033</v>
      </c>
      <c r="AH10240" t="s">
        <v>51</v>
      </c>
      <c r="AJ10240" t="s">
        <v>53</v>
      </c>
      <c r="AL10240" t="s">
        <v>68</v>
      </c>
      <c r="AO10240" t="s">
        <v>5443</v>
      </c>
      <c r="AP10240" s="1">
        <v>45050.668749999997</v>
      </c>
      <c r="AQ10240" s="1">
        <v>45050.667361111111</v>
      </c>
    </row>
    <row r="10241" spans="1:43" x14ac:dyDescent="0.35">
      <c r="A10241" t="s">
        <v>55034</v>
      </c>
      <c r="B10241" t="s">
        <v>747</v>
      </c>
      <c r="C10241" t="s">
        <v>55035</v>
      </c>
      <c r="F10241" t="s">
        <v>55036</v>
      </c>
      <c r="H10241" t="s">
        <v>55034</v>
      </c>
      <c r="J10241" t="s">
        <v>55037</v>
      </c>
      <c r="K10241" t="s">
        <v>55038</v>
      </c>
      <c r="M10241" t="s">
        <v>2937</v>
      </c>
      <c r="N10241" t="s">
        <v>253</v>
      </c>
      <c r="O10241">
        <v>88021</v>
      </c>
      <c r="P10241" t="s">
        <v>50</v>
      </c>
      <c r="U10241" s="1">
        <v>45050</v>
      </c>
      <c r="V10241" s="1">
        <v>45050</v>
      </c>
      <c r="W10241" s="1">
        <v>45050.45416666667</v>
      </c>
      <c r="X10241" s="1">
        <v>45050.45416666667</v>
      </c>
      <c r="AC10241" t="s">
        <v>51</v>
      </c>
      <c r="AD10241">
        <v>2973379525</v>
      </c>
      <c r="AE10241" s="1">
        <v>45050.455555555556</v>
      </c>
      <c r="AF10241" t="s">
        <v>55039</v>
      </c>
      <c r="AG10241" t="s">
        <v>55040</v>
      </c>
      <c r="AH10241" t="s">
        <v>51</v>
      </c>
      <c r="AJ10241" t="s">
        <v>53</v>
      </c>
      <c r="AL10241" t="s">
        <v>68</v>
      </c>
      <c r="AO10241" t="s">
        <v>5443</v>
      </c>
      <c r="AP10241" s="1">
        <v>45050.472916666666</v>
      </c>
      <c r="AQ10241" s="1">
        <v>45050.463194444441</v>
      </c>
    </row>
    <row r="10242" spans="1:43" x14ac:dyDescent="0.35">
      <c r="A10242" t="s">
        <v>55041</v>
      </c>
      <c r="B10242" t="s">
        <v>7650</v>
      </c>
      <c r="C10242" t="s">
        <v>849</v>
      </c>
      <c r="F10242" t="s">
        <v>55042</v>
      </c>
      <c r="H10242" t="s">
        <v>55041</v>
      </c>
      <c r="J10242" t="s">
        <v>55043</v>
      </c>
      <c r="K10242" t="s">
        <v>55044</v>
      </c>
      <c r="M10242" t="s">
        <v>4583</v>
      </c>
      <c r="N10242" t="s">
        <v>253</v>
      </c>
      <c r="O10242">
        <v>87507</v>
      </c>
      <c r="P10242" t="s">
        <v>50</v>
      </c>
      <c r="U10242" s="1">
        <v>45050</v>
      </c>
      <c r="V10242" s="1">
        <v>45050</v>
      </c>
      <c r="W10242" s="1">
        <v>45050.386111111111</v>
      </c>
      <c r="X10242" s="1">
        <v>45050.386111111111</v>
      </c>
      <c r="AC10242" t="s">
        <v>51</v>
      </c>
      <c r="AD10242">
        <v>2969516592</v>
      </c>
      <c r="AE10242" s="1">
        <v>38735.42083333333</v>
      </c>
      <c r="AF10242" t="s">
        <v>55045</v>
      </c>
      <c r="AG10242" t="s">
        <v>55046</v>
      </c>
      <c r="AH10242" t="s">
        <v>51</v>
      </c>
      <c r="AJ10242" t="s">
        <v>53</v>
      </c>
      <c r="AL10242" t="s">
        <v>68</v>
      </c>
      <c r="AO10242" t="s">
        <v>5443</v>
      </c>
      <c r="AP10242" s="1">
        <v>45058.404166666667</v>
      </c>
      <c r="AQ10242" s="1">
        <v>45051.625694444447</v>
      </c>
    </row>
    <row r="10243" spans="1:43" x14ac:dyDescent="0.35">
      <c r="A10243" t="s">
        <v>55047</v>
      </c>
      <c r="B10243" t="s">
        <v>29076</v>
      </c>
      <c r="C10243" t="s">
        <v>10516</v>
      </c>
      <c r="F10243" t="s">
        <v>55048</v>
      </c>
      <c r="H10243" t="s">
        <v>55047</v>
      </c>
      <c r="J10243" t="s">
        <v>11720</v>
      </c>
      <c r="K10243" t="s">
        <v>6655</v>
      </c>
      <c r="M10243" t="s">
        <v>6656</v>
      </c>
      <c r="N10243" t="s">
        <v>6657</v>
      </c>
      <c r="O10243">
        <v>68102</v>
      </c>
      <c r="P10243" t="s">
        <v>50</v>
      </c>
      <c r="U10243" s="1">
        <v>45050</v>
      </c>
      <c r="V10243" s="1">
        <v>45050</v>
      </c>
      <c r="AC10243" t="s">
        <v>53</v>
      </c>
      <c r="AD10243">
        <v>2969472760</v>
      </c>
      <c r="AE10243" s="1">
        <v>36916.71597222222</v>
      </c>
      <c r="AG10243" t="s">
        <v>55049</v>
      </c>
      <c r="AH10243" t="s">
        <v>51</v>
      </c>
      <c r="AJ10243" t="s">
        <v>53</v>
      </c>
      <c r="AO10243" t="s">
        <v>8142</v>
      </c>
    </row>
    <row r="10244" spans="1:43" x14ac:dyDescent="0.35">
      <c r="A10244" t="s">
        <v>55050</v>
      </c>
      <c r="B10244" t="s">
        <v>55051</v>
      </c>
      <c r="C10244" t="s">
        <v>13571</v>
      </c>
      <c r="F10244" t="s">
        <v>55052</v>
      </c>
      <c r="H10244" t="s">
        <v>55053</v>
      </c>
      <c r="J10244" t="s">
        <v>55054</v>
      </c>
      <c r="K10244" t="s">
        <v>55055</v>
      </c>
      <c r="M10244" t="s">
        <v>419</v>
      </c>
      <c r="N10244" t="s">
        <v>253</v>
      </c>
      <c r="O10244">
        <v>87107</v>
      </c>
      <c r="P10244" t="s">
        <v>50</v>
      </c>
      <c r="U10244" s="1">
        <v>45050</v>
      </c>
      <c r="V10244" s="1">
        <v>45050</v>
      </c>
      <c r="W10244" s="1">
        <v>45050.4375</v>
      </c>
      <c r="X10244" s="1">
        <v>45050.4375</v>
      </c>
      <c r="AC10244" t="s">
        <v>53</v>
      </c>
      <c r="AD10244">
        <v>2973379521</v>
      </c>
      <c r="AE10244" s="1">
        <v>45050.452777777777</v>
      </c>
      <c r="AF10244" t="s">
        <v>55056</v>
      </c>
      <c r="AG10244" t="s">
        <v>55057</v>
      </c>
      <c r="AH10244" t="s">
        <v>51</v>
      </c>
      <c r="AJ10244" t="s">
        <v>53</v>
      </c>
      <c r="AL10244" t="s">
        <v>68</v>
      </c>
      <c r="AO10244" t="s">
        <v>5443</v>
      </c>
      <c r="AP10244" s="1">
        <v>45422.533333333333</v>
      </c>
      <c r="AQ10244" s="1">
        <v>45390.46875</v>
      </c>
    </row>
    <row r="10245" spans="1:43" x14ac:dyDescent="0.35">
      <c r="A10245" t="s">
        <v>55058</v>
      </c>
      <c r="B10245" t="s">
        <v>16881</v>
      </c>
      <c r="C10245" t="s">
        <v>6148</v>
      </c>
      <c r="F10245" t="s">
        <v>55059</v>
      </c>
      <c r="H10245" t="s">
        <v>55058</v>
      </c>
      <c r="J10245" t="s">
        <v>41528</v>
      </c>
      <c r="N10245" t="s">
        <v>637</v>
      </c>
      <c r="O10245">
        <v>79936</v>
      </c>
      <c r="P10245" t="s">
        <v>50</v>
      </c>
      <c r="U10245" s="1">
        <v>45050</v>
      </c>
      <c r="V10245" s="1">
        <v>45050</v>
      </c>
      <c r="AC10245" t="s">
        <v>53</v>
      </c>
      <c r="AD10245">
        <v>2969474667</v>
      </c>
      <c r="AE10245" s="1">
        <v>37110</v>
      </c>
      <c r="AG10245" t="s">
        <v>55060</v>
      </c>
      <c r="AH10245" t="s">
        <v>51</v>
      </c>
      <c r="AJ10245" t="s">
        <v>53</v>
      </c>
      <c r="AO10245" t="s">
        <v>5443</v>
      </c>
    </row>
    <row r="10246" spans="1:43" x14ac:dyDescent="0.35">
      <c r="A10246" t="s">
        <v>55061</v>
      </c>
      <c r="B10246" t="s">
        <v>6118</v>
      </c>
      <c r="C10246" t="s">
        <v>2073</v>
      </c>
      <c r="F10246" t="s">
        <v>55062</v>
      </c>
      <c r="H10246" t="s">
        <v>55061</v>
      </c>
      <c r="J10246" t="s">
        <v>55063</v>
      </c>
      <c r="K10246" t="s">
        <v>49278</v>
      </c>
      <c r="M10246" t="s">
        <v>8843</v>
      </c>
      <c r="N10246" t="s">
        <v>253</v>
      </c>
      <c r="O10246">
        <v>87031</v>
      </c>
      <c r="P10246" t="s">
        <v>50</v>
      </c>
      <c r="U10246" s="1">
        <v>45050</v>
      </c>
      <c r="V10246" s="1">
        <v>45050</v>
      </c>
      <c r="W10246" s="1">
        <v>45050.695833333331</v>
      </c>
      <c r="X10246" s="1">
        <v>45050.695833333331</v>
      </c>
      <c r="AC10246" t="s">
        <v>51</v>
      </c>
      <c r="AD10246">
        <v>2969690368</v>
      </c>
      <c r="AE10246" s="1">
        <v>42376.572916666664</v>
      </c>
      <c r="AF10246" t="s">
        <v>55064</v>
      </c>
      <c r="AG10246" t="s">
        <v>55065</v>
      </c>
      <c r="AH10246" t="s">
        <v>51</v>
      </c>
      <c r="AJ10246" t="s">
        <v>53</v>
      </c>
      <c r="AL10246" t="s">
        <v>68</v>
      </c>
      <c r="AO10246" t="s">
        <v>5443</v>
      </c>
      <c r="AP10246" s="1">
        <v>45051.381944444445</v>
      </c>
      <c r="AQ10246" s="1">
        <v>45051.379861111112</v>
      </c>
    </row>
    <row r="10247" spans="1:43" x14ac:dyDescent="0.35">
      <c r="A10247" t="s">
        <v>55066</v>
      </c>
      <c r="B10247" t="s">
        <v>27929</v>
      </c>
      <c r="C10247" t="s">
        <v>3229</v>
      </c>
      <c r="F10247" t="s">
        <v>55067</v>
      </c>
      <c r="H10247" t="s">
        <v>55066</v>
      </c>
      <c r="J10247" t="s">
        <v>55068</v>
      </c>
      <c r="K10247" t="s">
        <v>55069</v>
      </c>
      <c r="M10247" t="s">
        <v>1130</v>
      </c>
      <c r="N10247" t="s">
        <v>253</v>
      </c>
      <c r="O10247">
        <v>87801</v>
      </c>
      <c r="P10247" t="s">
        <v>50</v>
      </c>
      <c r="U10247" s="1">
        <v>45050</v>
      </c>
      <c r="V10247" s="1">
        <v>45050</v>
      </c>
      <c r="W10247" s="1">
        <v>45050.456944444442</v>
      </c>
      <c r="X10247" s="1">
        <v>45050.456944444442</v>
      </c>
      <c r="AC10247" t="s">
        <v>51</v>
      </c>
      <c r="AD10247">
        <v>2969563440</v>
      </c>
      <c r="AE10247" s="1">
        <v>40700.363194444442</v>
      </c>
      <c r="AF10247" t="s">
        <v>15096</v>
      </c>
      <c r="AG10247" t="s">
        <v>55070</v>
      </c>
      <c r="AH10247" t="s">
        <v>51</v>
      </c>
      <c r="AJ10247" t="s">
        <v>53</v>
      </c>
      <c r="AL10247" t="s">
        <v>68</v>
      </c>
      <c r="AO10247" t="s">
        <v>5443</v>
      </c>
      <c r="AP10247" s="1">
        <v>45050.461805555555</v>
      </c>
      <c r="AQ10247" s="1">
        <v>45050.463888888888</v>
      </c>
    </row>
    <row r="10248" spans="1:43" x14ac:dyDescent="0.35">
      <c r="A10248" t="s">
        <v>55071</v>
      </c>
      <c r="B10248" t="s">
        <v>19252</v>
      </c>
      <c r="C10248" t="s">
        <v>71</v>
      </c>
      <c r="F10248" t="s">
        <v>55072</v>
      </c>
      <c r="H10248" t="s">
        <v>55071</v>
      </c>
      <c r="J10248" t="s">
        <v>55073</v>
      </c>
      <c r="K10248" t="s">
        <v>55074</v>
      </c>
      <c r="M10248" t="s">
        <v>1333</v>
      </c>
      <c r="N10248" t="s">
        <v>65</v>
      </c>
      <c r="O10248">
        <v>80110</v>
      </c>
      <c r="P10248" t="s">
        <v>50</v>
      </c>
      <c r="U10248" s="1">
        <v>45050</v>
      </c>
      <c r="V10248" s="1">
        <v>45050</v>
      </c>
      <c r="W10248" s="1">
        <v>45050.447222222225</v>
      </c>
      <c r="X10248" s="1">
        <v>45050.447222222225</v>
      </c>
      <c r="AC10248" t="s">
        <v>51</v>
      </c>
      <c r="AD10248">
        <v>2973379530</v>
      </c>
      <c r="AE10248" s="1">
        <v>45050.457638888889</v>
      </c>
      <c r="AF10248" t="s">
        <v>55075</v>
      </c>
      <c r="AG10248" t="s">
        <v>55076</v>
      </c>
      <c r="AH10248" t="s">
        <v>51</v>
      </c>
      <c r="AJ10248" t="s">
        <v>53</v>
      </c>
      <c r="AL10248" t="s">
        <v>68</v>
      </c>
      <c r="AO10248" t="s">
        <v>5443</v>
      </c>
      <c r="AP10248" s="1">
        <v>45098.342361111114</v>
      </c>
      <c r="AQ10248" s="1">
        <v>45098.345833333333</v>
      </c>
    </row>
    <row r="10249" spans="1:43" x14ac:dyDescent="0.35">
      <c r="A10249" t="s">
        <v>55077</v>
      </c>
      <c r="B10249" t="s">
        <v>55078</v>
      </c>
      <c r="C10249" t="s">
        <v>3229</v>
      </c>
      <c r="F10249" t="s">
        <v>55079</v>
      </c>
      <c r="H10249" t="s">
        <v>55077</v>
      </c>
      <c r="J10249" t="s">
        <v>45406</v>
      </c>
      <c r="K10249" t="s">
        <v>25474</v>
      </c>
      <c r="M10249" t="s">
        <v>513</v>
      </c>
      <c r="N10249" t="s">
        <v>253</v>
      </c>
      <c r="O10249">
        <v>88201</v>
      </c>
      <c r="P10249" t="s">
        <v>50</v>
      </c>
      <c r="U10249" s="1">
        <v>45050</v>
      </c>
      <c r="V10249" s="1">
        <v>45050</v>
      </c>
      <c r="W10249" s="1">
        <v>45050.49722222222</v>
      </c>
      <c r="X10249" s="1">
        <v>45050.49722222222</v>
      </c>
      <c r="AC10249" t="s">
        <v>51</v>
      </c>
      <c r="AD10249">
        <v>2969542163</v>
      </c>
      <c r="AE10249" s="1">
        <v>39965.693055555559</v>
      </c>
      <c r="AF10249" t="s">
        <v>25476</v>
      </c>
      <c r="AG10249" t="s">
        <v>55080</v>
      </c>
      <c r="AH10249" t="s">
        <v>51</v>
      </c>
      <c r="AJ10249" t="s">
        <v>53</v>
      </c>
      <c r="AL10249" t="s">
        <v>78</v>
      </c>
      <c r="AO10249" t="s">
        <v>5443</v>
      </c>
      <c r="AP10249" s="1">
        <v>45050.503472222219</v>
      </c>
    </row>
    <row r="10250" spans="1:43" x14ac:dyDescent="0.35">
      <c r="A10250" t="s">
        <v>55081</v>
      </c>
      <c r="B10250" t="s">
        <v>55082</v>
      </c>
      <c r="C10250" t="s">
        <v>18948</v>
      </c>
      <c r="F10250" t="s">
        <v>55083</v>
      </c>
      <c r="H10250" t="s">
        <v>55084</v>
      </c>
      <c r="J10250" t="s">
        <v>55085</v>
      </c>
      <c r="K10250" t="s">
        <v>55086</v>
      </c>
      <c r="M10250" t="s">
        <v>51041</v>
      </c>
      <c r="N10250" t="s">
        <v>253</v>
      </c>
      <c r="O10250">
        <v>88063</v>
      </c>
      <c r="P10250" t="s">
        <v>50</v>
      </c>
      <c r="U10250" s="1">
        <v>45050</v>
      </c>
      <c r="V10250" s="1">
        <v>45050</v>
      </c>
      <c r="W10250" s="1">
        <v>45050.711111111108</v>
      </c>
      <c r="X10250" s="1">
        <v>45050.711111111108</v>
      </c>
      <c r="AC10250" t="s">
        <v>51</v>
      </c>
      <c r="AD10250">
        <v>2969942942</v>
      </c>
      <c r="AE10250" s="1">
        <v>43837.440972222219</v>
      </c>
      <c r="AF10250" t="s">
        <v>55087</v>
      </c>
      <c r="AG10250" t="s">
        <v>55088</v>
      </c>
      <c r="AH10250" t="s">
        <v>51</v>
      </c>
      <c r="AJ10250" t="s">
        <v>53</v>
      </c>
      <c r="AL10250" t="s">
        <v>68</v>
      </c>
      <c r="AO10250" t="s">
        <v>5443</v>
      </c>
      <c r="AP10250" s="1">
        <v>45050.729166666664</v>
      </c>
    </row>
    <row r="10251" spans="1:43" x14ac:dyDescent="0.35">
      <c r="A10251" t="s">
        <v>55089</v>
      </c>
      <c r="B10251" t="s">
        <v>55090</v>
      </c>
      <c r="C10251" t="s">
        <v>1860</v>
      </c>
      <c r="F10251" t="s">
        <v>55091</v>
      </c>
      <c r="H10251" t="s">
        <v>55092</v>
      </c>
      <c r="J10251" t="s">
        <v>55093</v>
      </c>
      <c r="M10251" t="s">
        <v>55094</v>
      </c>
      <c r="N10251" t="s">
        <v>287</v>
      </c>
      <c r="O10251">
        <v>80701</v>
      </c>
      <c r="P10251" t="s">
        <v>50</v>
      </c>
      <c r="U10251" s="1">
        <v>45050</v>
      </c>
      <c r="V10251" s="1">
        <v>45050</v>
      </c>
      <c r="W10251" s="1">
        <v>45050.602777777778</v>
      </c>
      <c r="X10251" s="1">
        <v>45050.602777777778</v>
      </c>
      <c r="AC10251" t="s">
        <v>53</v>
      </c>
      <c r="AD10251">
        <v>2973379709</v>
      </c>
      <c r="AE10251" s="1">
        <v>45050.629166666666</v>
      </c>
      <c r="AF10251" t="s">
        <v>55095</v>
      </c>
      <c r="AG10251" t="s">
        <v>55096</v>
      </c>
      <c r="AH10251" t="s">
        <v>51</v>
      </c>
      <c r="AJ10251" t="s">
        <v>53</v>
      </c>
      <c r="AL10251" t="s">
        <v>68</v>
      </c>
      <c r="AO10251" t="s">
        <v>5443</v>
      </c>
      <c r="AP10251" s="1">
        <v>45313.427777777775</v>
      </c>
      <c r="AQ10251" s="1">
        <v>45050.640972222223</v>
      </c>
    </row>
    <row r="10252" spans="1:43" x14ac:dyDescent="0.35">
      <c r="A10252" t="s">
        <v>55097</v>
      </c>
      <c r="B10252" t="s">
        <v>11133</v>
      </c>
      <c r="C10252" t="s">
        <v>55098</v>
      </c>
      <c r="F10252" t="s">
        <v>55099</v>
      </c>
      <c r="G10252" t="s">
        <v>55099</v>
      </c>
      <c r="H10252" t="s">
        <v>55100</v>
      </c>
      <c r="J10252" t="s">
        <v>85</v>
      </c>
      <c r="P10252" t="s">
        <v>50</v>
      </c>
      <c r="U10252" s="1">
        <v>45050</v>
      </c>
      <c r="V10252" s="1">
        <v>45050</v>
      </c>
      <c r="W10252" s="1">
        <v>45050.400694444441</v>
      </c>
      <c r="X10252" s="1">
        <v>45050.400694444441</v>
      </c>
      <c r="AC10252" t="s">
        <v>53</v>
      </c>
      <c r="AD10252">
        <v>1000000000</v>
      </c>
      <c r="AE10252" s="1">
        <v>37295</v>
      </c>
      <c r="AG10252" t="s">
        <v>55101</v>
      </c>
      <c r="AH10252" t="s">
        <v>51</v>
      </c>
      <c r="AJ10252" t="s">
        <v>53</v>
      </c>
      <c r="AL10252" t="s">
        <v>78</v>
      </c>
      <c r="AO10252" t="s">
        <v>5443</v>
      </c>
      <c r="AP10252" s="1">
        <v>45322.388194444444</v>
      </c>
    </row>
    <row r="10253" spans="1:43" x14ac:dyDescent="0.35">
      <c r="A10253">
        <v>361478</v>
      </c>
      <c r="B10253" t="s">
        <v>572</v>
      </c>
      <c r="C10253" t="s">
        <v>383</v>
      </c>
      <c r="F10253" t="s">
        <v>41747</v>
      </c>
      <c r="H10253" t="s">
        <v>43646</v>
      </c>
      <c r="J10253" t="s">
        <v>18584</v>
      </c>
      <c r="N10253" t="s">
        <v>398</v>
      </c>
      <c r="O10253">
        <v>87144</v>
      </c>
      <c r="P10253" t="s">
        <v>50</v>
      </c>
      <c r="U10253" s="1">
        <v>45050</v>
      </c>
      <c r="V10253" s="1">
        <v>45050</v>
      </c>
      <c r="W10253" s="1">
        <v>45050.507638888892</v>
      </c>
      <c r="X10253" s="1">
        <v>45050.507638888892</v>
      </c>
      <c r="AC10253" t="s">
        <v>53</v>
      </c>
      <c r="AD10253">
        <v>2969543968</v>
      </c>
      <c r="AE10253" s="1">
        <v>40032.470138888886</v>
      </c>
      <c r="AG10253" t="s">
        <v>55102</v>
      </c>
      <c r="AH10253" t="s">
        <v>51</v>
      </c>
      <c r="AJ10253" t="s">
        <v>53</v>
      </c>
      <c r="AL10253" t="s">
        <v>78</v>
      </c>
      <c r="AO10253" t="s">
        <v>8142</v>
      </c>
    </row>
    <row r="10254" spans="1:43" x14ac:dyDescent="0.35">
      <c r="A10254" t="s">
        <v>55103</v>
      </c>
      <c r="B10254" t="s">
        <v>55104</v>
      </c>
      <c r="C10254" t="s">
        <v>55105</v>
      </c>
      <c r="F10254" t="s">
        <v>55106</v>
      </c>
      <c r="H10254" t="s">
        <v>55103</v>
      </c>
      <c r="J10254" t="s">
        <v>55107</v>
      </c>
      <c r="K10254" t="s">
        <v>55108</v>
      </c>
      <c r="M10254" t="s">
        <v>17233</v>
      </c>
      <c r="N10254" t="s">
        <v>253</v>
      </c>
      <c r="O10254">
        <v>88252</v>
      </c>
      <c r="P10254" t="s">
        <v>50</v>
      </c>
      <c r="U10254" s="1">
        <v>45050</v>
      </c>
      <c r="V10254" s="1">
        <v>45050</v>
      </c>
      <c r="W10254" s="1">
        <v>45050.64166666667</v>
      </c>
      <c r="X10254" s="1">
        <v>45050.64166666667</v>
      </c>
      <c r="AC10254" t="s">
        <v>51</v>
      </c>
      <c r="AD10254">
        <v>2973379724</v>
      </c>
      <c r="AE10254" s="1">
        <v>45050.650694444441</v>
      </c>
      <c r="AF10254" t="s">
        <v>55109</v>
      </c>
      <c r="AG10254" t="s">
        <v>55110</v>
      </c>
      <c r="AH10254" t="s">
        <v>51</v>
      </c>
      <c r="AJ10254" t="s">
        <v>53</v>
      </c>
      <c r="AL10254" t="s">
        <v>68</v>
      </c>
      <c r="AO10254" t="s">
        <v>5443</v>
      </c>
      <c r="AP10254" s="1">
        <v>45050.65902777778</v>
      </c>
      <c r="AQ10254" s="1">
        <v>45050.656944444447</v>
      </c>
    </row>
    <row r="10255" spans="1:43" x14ac:dyDescent="0.35">
      <c r="A10255" t="s">
        <v>55111</v>
      </c>
      <c r="B10255" t="s">
        <v>55112</v>
      </c>
      <c r="C10255" t="s">
        <v>50761</v>
      </c>
      <c r="F10255" t="s">
        <v>55113</v>
      </c>
      <c r="H10255" t="s">
        <v>55111</v>
      </c>
      <c r="J10255" t="s">
        <v>17573</v>
      </c>
      <c r="K10255" t="s">
        <v>55114</v>
      </c>
      <c r="M10255" t="s">
        <v>55115</v>
      </c>
      <c r="N10255" t="s">
        <v>2283</v>
      </c>
      <c r="O10255">
        <v>99016</v>
      </c>
      <c r="P10255" t="s">
        <v>50</v>
      </c>
      <c r="U10255" s="1">
        <v>45050</v>
      </c>
      <c r="V10255" s="1">
        <v>45050</v>
      </c>
      <c r="W10255" s="1">
        <v>45050.395833333336</v>
      </c>
      <c r="X10255" s="1">
        <v>45050.395833333336</v>
      </c>
      <c r="AC10255" t="s">
        <v>53</v>
      </c>
      <c r="AD10255">
        <v>2973379442</v>
      </c>
      <c r="AE10255" s="1">
        <v>45050.397916666669</v>
      </c>
      <c r="AF10255" t="s">
        <v>55116</v>
      </c>
      <c r="AG10255" t="s">
        <v>55117</v>
      </c>
      <c r="AH10255" t="s">
        <v>51</v>
      </c>
      <c r="AJ10255" t="s">
        <v>53</v>
      </c>
      <c r="AL10255" t="s">
        <v>68</v>
      </c>
      <c r="AO10255" t="s">
        <v>5443</v>
      </c>
      <c r="AP10255" s="1">
        <v>45050.415972222225</v>
      </c>
      <c r="AQ10255" s="1">
        <v>45050.413888888892</v>
      </c>
    </row>
    <row r="10256" spans="1:43" x14ac:dyDescent="0.35">
      <c r="A10256" t="s">
        <v>55118</v>
      </c>
      <c r="B10256" t="s">
        <v>55119</v>
      </c>
      <c r="C10256" t="s">
        <v>1732</v>
      </c>
      <c r="F10256" t="s">
        <v>55120</v>
      </c>
      <c r="H10256" t="s">
        <v>55121</v>
      </c>
      <c r="J10256" t="s">
        <v>3933</v>
      </c>
      <c r="N10256" t="s">
        <v>15540</v>
      </c>
      <c r="O10256">
        <v>17042</v>
      </c>
      <c r="P10256" t="s">
        <v>50</v>
      </c>
      <c r="U10256" s="1">
        <v>45050</v>
      </c>
      <c r="V10256" s="1">
        <v>45050</v>
      </c>
      <c r="AC10256" t="s">
        <v>53</v>
      </c>
      <c r="AD10256">
        <v>2969551137</v>
      </c>
      <c r="AE10256" s="1">
        <v>40288.591666666667</v>
      </c>
      <c r="AG10256" t="s">
        <v>55122</v>
      </c>
      <c r="AH10256" t="s">
        <v>51</v>
      </c>
      <c r="AJ10256" t="s">
        <v>53</v>
      </c>
      <c r="AO10256" t="s">
        <v>8142</v>
      </c>
    </row>
    <row r="10257" spans="1:43" x14ac:dyDescent="0.35">
      <c r="A10257" t="s">
        <v>55123</v>
      </c>
      <c r="B10257" t="s">
        <v>55124</v>
      </c>
      <c r="C10257" t="s">
        <v>52052</v>
      </c>
      <c r="F10257" t="s">
        <v>55125</v>
      </c>
      <c r="H10257" t="s">
        <v>55123</v>
      </c>
      <c r="J10257" t="s">
        <v>55126</v>
      </c>
      <c r="K10257" t="s">
        <v>55127</v>
      </c>
      <c r="M10257" t="s">
        <v>545</v>
      </c>
      <c r="N10257" t="s">
        <v>253</v>
      </c>
      <c r="O10257">
        <v>88007</v>
      </c>
      <c r="P10257" t="s">
        <v>50</v>
      </c>
      <c r="U10257" s="1">
        <v>45050</v>
      </c>
      <c r="V10257" s="1">
        <v>45050</v>
      </c>
      <c r="W10257" s="1">
        <v>45050.666666666664</v>
      </c>
      <c r="X10257" s="1">
        <v>45050.666666666664</v>
      </c>
      <c r="AC10257" t="s">
        <v>51</v>
      </c>
      <c r="AD10257">
        <v>2972012979</v>
      </c>
      <c r="AE10257" s="1">
        <v>44465.603472222225</v>
      </c>
      <c r="AF10257" t="s">
        <v>55128</v>
      </c>
      <c r="AG10257" t="s">
        <v>55129</v>
      </c>
      <c r="AH10257" t="s">
        <v>51</v>
      </c>
      <c r="AJ10257" t="s">
        <v>53</v>
      </c>
      <c r="AL10257" t="s">
        <v>68</v>
      </c>
      <c r="AO10257" t="s">
        <v>5443</v>
      </c>
      <c r="AP10257" s="1">
        <v>45051.359027777777</v>
      </c>
      <c r="AQ10257" s="1">
        <v>45051.357638888891</v>
      </c>
    </row>
    <row r="10258" spans="1:43" x14ac:dyDescent="0.35">
      <c r="A10258" t="s">
        <v>55130</v>
      </c>
      <c r="B10258" t="s">
        <v>55131</v>
      </c>
      <c r="C10258" t="s">
        <v>364</v>
      </c>
      <c r="F10258">
        <v>19159966657</v>
      </c>
      <c r="H10258" t="s">
        <v>55130</v>
      </c>
      <c r="K10258" t="s">
        <v>55132</v>
      </c>
      <c r="M10258" t="s">
        <v>55133</v>
      </c>
      <c r="N10258" t="s">
        <v>398</v>
      </c>
      <c r="O10258">
        <v>88048</v>
      </c>
      <c r="P10258" t="s">
        <v>50</v>
      </c>
      <c r="U10258" s="1">
        <v>45050</v>
      </c>
      <c r="V10258" s="1">
        <v>45050</v>
      </c>
      <c r="W10258" s="1">
        <v>45050.878472222219</v>
      </c>
      <c r="X10258" s="1">
        <v>45050.878472222219</v>
      </c>
      <c r="AC10258" t="s">
        <v>53</v>
      </c>
      <c r="AD10258">
        <v>1000000001</v>
      </c>
      <c r="AE10258" s="1">
        <v>39973.351388888892</v>
      </c>
      <c r="AF10258" t="s">
        <v>3377</v>
      </c>
      <c r="AG10258" t="s">
        <v>55134</v>
      </c>
      <c r="AH10258" t="s">
        <v>51</v>
      </c>
      <c r="AJ10258" t="s">
        <v>53</v>
      </c>
      <c r="AL10258" t="s">
        <v>78</v>
      </c>
      <c r="AO10258" t="s">
        <v>51552</v>
      </c>
      <c r="AP10258" s="1">
        <v>45266.374305555553</v>
      </c>
    </row>
    <row r="10259" spans="1:43" x14ac:dyDescent="0.35">
      <c r="A10259">
        <v>362149</v>
      </c>
      <c r="B10259" t="s">
        <v>4563</v>
      </c>
      <c r="C10259" t="s">
        <v>3185</v>
      </c>
      <c r="F10259">
        <v>14802449235</v>
      </c>
      <c r="H10259" t="s">
        <v>43421</v>
      </c>
      <c r="J10259" t="s">
        <v>18584</v>
      </c>
      <c r="K10259" t="s">
        <v>2782</v>
      </c>
      <c r="M10259" t="s">
        <v>2783</v>
      </c>
      <c r="N10259" t="s">
        <v>264</v>
      </c>
      <c r="O10259">
        <v>77002</v>
      </c>
      <c r="P10259" t="s">
        <v>50</v>
      </c>
      <c r="U10259" s="1">
        <v>45050</v>
      </c>
      <c r="V10259" s="1">
        <v>45050</v>
      </c>
      <c r="W10259" s="1">
        <v>45050.550694444442</v>
      </c>
      <c r="X10259" s="1">
        <v>45050.550694444442</v>
      </c>
      <c r="AC10259" t="s">
        <v>53</v>
      </c>
      <c r="AD10259">
        <v>2969543968</v>
      </c>
      <c r="AE10259" s="1">
        <v>40032.470138888886</v>
      </c>
      <c r="AG10259" t="s">
        <v>55135</v>
      </c>
      <c r="AH10259" t="s">
        <v>51</v>
      </c>
      <c r="AJ10259" t="s">
        <v>53</v>
      </c>
      <c r="AL10259" t="s">
        <v>78</v>
      </c>
      <c r="AO10259" t="s">
        <v>8142</v>
      </c>
    </row>
    <row r="10260" spans="1:43" x14ac:dyDescent="0.35">
      <c r="A10260" t="s">
        <v>4458</v>
      </c>
      <c r="B10260" t="s">
        <v>3008</v>
      </c>
      <c r="C10260" t="s">
        <v>23818</v>
      </c>
      <c r="F10260" t="s">
        <v>55136</v>
      </c>
      <c r="H10260" t="s">
        <v>4458</v>
      </c>
      <c r="J10260" t="s">
        <v>55137</v>
      </c>
      <c r="K10260" t="s">
        <v>55138</v>
      </c>
      <c r="M10260" t="s">
        <v>545</v>
      </c>
      <c r="N10260" t="s">
        <v>253</v>
      </c>
      <c r="O10260">
        <v>88004</v>
      </c>
      <c r="P10260" t="s">
        <v>50</v>
      </c>
      <c r="U10260" s="1">
        <v>45050</v>
      </c>
      <c r="V10260" s="1">
        <v>45050</v>
      </c>
      <c r="W10260" s="1">
        <v>45050.527777777781</v>
      </c>
      <c r="X10260" s="1">
        <v>45050.527777777781</v>
      </c>
      <c r="AC10260" t="s">
        <v>51</v>
      </c>
      <c r="AD10260">
        <v>2969666202</v>
      </c>
      <c r="AE10260" s="1">
        <v>42107.676388888889</v>
      </c>
      <c r="AF10260" t="s">
        <v>4462</v>
      </c>
      <c r="AG10260" t="s">
        <v>55139</v>
      </c>
      <c r="AH10260" t="s">
        <v>51</v>
      </c>
      <c r="AJ10260" t="s">
        <v>53</v>
      </c>
      <c r="AL10260" t="s">
        <v>68</v>
      </c>
      <c r="AO10260" t="s">
        <v>5443</v>
      </c>
      <c r="AP10260" s="1">
        <v>45468.506944444445</v>
      </c>
      <c r="AQ10260" s="1">
        <v>45468.473611111112</v>
      </c>
    </row>
    <row r="10261" spans="1:43" x14ac:dyDescent="0.35">
      <c r="A10261" t="s">
        <v>55140</v>
      </c>
      <c r="B10261" t="s">
        <v>22838</v>
      </c>
      <c r="C10261" t="s">
        <v>375</v>
      </c>
      <c r="F10261" t="s">
        <v>55141</v>
      </c>
      <c r="H10261" t="s">
        <v>55140</v>
      </c>
      <c r="J10261" t="s">
        <v>55142</v>
      </c>
      <c r="K10261" t="s">
        <v>55143</v>
      </c>
      <c r="M10261" t="s">
        <v>129</v>
      </c>
      <c r="N10261" t="s">
        <v>65</v>
      </c>
      <c r="O10261">
        <v>81007</v>
      </c>
      <c r="P10261" t="s">
        <v>50</v>
      </c>
      <c r="U10261" s="1">
        <v>45051</v>
      </c>
      <c r="V10261" s="1">
        <v>45051</v>
      </c>
      <c r="W10261" s="1">
        <v>45051.368055555555</v>
      </c>
      <c r="X10261" s="1">
        <v>45051.368055555555</v>
      </c>
      <c r="AC10261" t="s">
        <v>53</v>
      </c>
      <c r="AD10261">
        <v>2969504858</v>
      </c>
      <c r="AE10261" s="1">
        <v>38022.385416666664</v>
      </c>
      <c r="AF10261" t="s">
        <v>55144</v>
      </c>
      <c r="AG10261" t="s">
        <v>55145</v>
      </c>
      <c r="AH10261" t="s">
        <v>51</v>
      </c>
      <c r="AJ10261" t="s">
        <v>53</v>
      </c>
      <c r="AL10261" t="s">
        <v>68</v>
      </c>
      <c r="AO10261" t="s">
        <v>5443</v>
      </c>
      <c r="AP10261" s="1">
        <v>45051.381249999999</v>
      </c>
      <c r="AQ10261" s="1">
        <v>45051.382638888892</v>
      </c>
    </row>
    <row r="10262" spans="1:43" x14ac:dyDescent="0.35">
      <c r="A10262" t="s">
        <v>55146</v>
      </c>
      <c r="B10262" t="s">
        <v>55147</v>
      </c>
      <c r="C10262" t="s">
        <v>3834</v>
      </c>
      <c r="F10262" t="s">
        <v>55148</v>
      </c>
      <c r="H10262" t="s">
        <v>55149</v>
      </c>
      <c r="J10262" t="s">
        <v>21322</v>
      </c>
      <c r="K10262" t="s">
        <v>15161</v>
      </c>
      <c r="M10262" t="s">
        <v>4629</v>
      </c>
      <c r="N10262" t="s">
        <v>1515</v>
      </c>
      <c r="O10262">
        <v>85040</v>
      </c>
      <c r="P10262" t="s">
        <v>50</v>
      </c>
      <c r="U10262" s="1">
        <v>45051</v>
      </c>
      <c r="V10262" s="1">
        <v>45051</v>
      </c>
      <c r="AC10262" t="s">
        <v>53</v>
      </c>
      <c r="AD10262">
        <v>2969504605</v>
      </c>
      <c r="AE10262" s="1">
        <v>38006.45208333333</v>
      </c>
      <c r="AG10262" t="s">
        <v>55150</v>
      </c>
      <c r="AH10262" t="s">
        <v>51</v>
      </c>
      <c r="AJ10262" t="s">
        <v>53</v>
      </c>
      <c r="AO10262" t="s">
        <v>8142</v>
      </c>
    </row>
    <row r="10263" spans="1:43" x14ac:dyDescent="0.35">
      <c r="A10263" t="s">
        <v>55151</v>
      </c>
      <c r="B10263" t="s">
        <v>16423</v>
      </c>
      <c r="C10263" t="s">
        <v>309</v>
      </c>
      <c r="F10263" t="s">
        <v>55152</v>
      </c>
      <c r="H10263" t="s">
        <v>55151</v>
      </c>
      <c r="J10263" t="s">
        <v>6387</v>
      </c>
      <c r="M10263" t="s">
        <v>55153</v>
      </c>
      <c r="N10263" t="s">
        <v>14739</v>
      </c>
      <c r="O10263">
        <v>60411</v>
      </c>
      <c r="P10263" t="s">
        <v>50</v>
      </c>
      <c r="U10263" s="1">
        <v>45051</v>
      </c>
      <c r="V10263" s="1">
        <v>45051</v>
      </c>
      <c r="AC10263" t="s">
        <v>53</v>
      </c>
      <c r="AD10263">
        <v>2969484892</v>
      </c>
      <c r="AE10263" s="1">
        <v>37756</v>
      </c>
      <c r="AG10263" t="s">
        <v>55154</v>
      </c>
      <c r="AH10263" t="s">
        <v>51</v>
      </c>
      <c r="AJ10263" t="s">
        <v>53</v>
      </c>
      <c r="AO10263" t="s">
        <v>8142</v>
      </c>
    </row>
    <row r="10264" spans="1:43" x14ac:dyDescent="0.35">
      <c r="A10264" t="s">
        <v>55155</v>
      </c>
      <c r="B10264" t="s">
        <v>55156</v>
      </c>
      <c r="C10264" t="s">
        <v>23304</v>
      </c>
      <c r="F10264" t="s">
        <v>55157</v>
      </c>
      <c r="H10264" t="s">
        <v>55155</v>
      </c>
      <c r="J10264" t="s">
        <v>55158</v>
      </c>
      <c r="M10264" t="s">
        <v>753</v>
      </c>
      <c r="N10264" t="s">
        <v>637</v>
      </c>
      <c r="O10264">
        <v>79925</v>
      </c>
      <c r="P10264" t="s">
        <v>50</v>
      </c>
      <c r="U10264" s="1">
        <v>45051</v>
      </c>
      <c r="V10264" s="1">
        <v>45051</v>
      </c>
      <c r="W10264" s="1">
        <v>45051.59375</v>
      </c>
      <c r="X10264" s="1">
        <v>45051.59375</v>
      </c>
      <c r="AC10264" t="s">
        <v>53</v>
      </c>
      <c r="AD10264">
        <v>2972126913</v>
      </c>
      <c r="AE10264" s="1">
        <v>44819.521527777775</v>
      </c>
      <c r="AF10264" t="s">
        <v>55159</v>
      </c>
      <c r="AG10264" t="s">
        <v>55160</v>
      </c>
      <c r="AH10264" t="s">
        <v>51</v>
      </c>
      <c r="AJ10264" t="s">
        <v>53</v>
      </c>
      <c r="AL10264" t="s">
        <v>68</v>
      </c>
      <c r="AO10264" t="s">
        <v>5443</v>
      </c>
      <c r="AP10264" s="1">
        <v>45051.605555555558</v>
      </c>
      <c r="AQ10264" s="1">
        <v>45051.604166666664</v>
      </c>
    </row>
    <row r="10265" spans="1:43" x14ac:dyDescent="0.35">
      <c r="A10265" t="s">
        <v>34227</v>
      </c>
      <c r="B10265" t="s">
        <v>55161</v>
      </c>
      <c r="C10265" t="s">
        <v>55162</v>
      </c>
      <c r="F10265" t="s">
        <v>55163</v>
      </c>
      <c r="H10265" t="s">
        <v>34227</v>
      </c>
      <c r="J10265" t="s">
        <v>34228</v>
      </c>
      <c r="K10265" t="s">
        <v>34229</v>
      </c>
      <c r="M10265" t="s">
        <v>1692</v>
      </c>
      <c r="N10265" t="s">
        <v>253</v>
      </c>
      <c r="O10265">
        <v>88242</v>
      </c>
      <c r="P10265" t="s">
        <v>50</v>
      </c>
      <c r="U10265" s="1">
        <v>45051</v>
      </c>
      <c r="V10265" s="1">
        <v>45051</v>
      </c>
      <c r="W10265" s="1">
        <v>45051.612500000003</v>
      </c>
      <c r="X10265" s="1">
        <v>45051.612500000003</v>
      </c>
      <c r="AC10265" t="s">
        <v>51</v>
      </c>
      <c r="AD10265">
        <v>2972065480</v>
      </c>
      <c r="AE10265" s="1">
        <v>44656.463194444441</v>
      </c>
      <c r="AF10265" t="s">
        <v>34231</v>
      </c>
      <c r="AG10265" t="s">
        <v>55164</v>
      </c>
      <c r="AH10265" t="s">
        <v>51</v>
      </c>
      <c r="AJ10265" t="s">
        <v>53</v>
      </c>
      <c r="AL10265" t="s">
        <v>68</v>
      </c>
      <c r="AO10265" t="s">
        <v>5443</v>
      </c>
      <c r="AP10265" s="1">
        <v>45051.631944444445</v>
      </c>
      <c r="AQ10265" s="1">
        <v>45051.629861111112</v>
      </c>
    </row>
    <row r="10266" spans="1:43" x14ac:dyDescent="0.35">
      <c r="A10266" t="s">
        <v>55165</v>
      </c>
      <c r="B10266" t="s">
        <v>1075</v>
      </c>
      <c r="C10266" t="s">
        <v>49672</v>
      </c>
      <c r="F10266" t="s">
        <v>55166</v>
      </c>
      <c r="H10266" t="s">
        <v>55165</v>
      </c>
      <c r="J10266" t="s">
        <v>55167</v>
      </c>
      <c r="K10266" t="s">
        <v>55168</v>
      </c>
      <c r="M10266" t="s">
        <v>30196</v>
      </c>
      <c r="N10266" t="s">
        <v>65</v>
      </c>
      <c r="O10266">
        <v>80504</v>
      </c>
      <c r="P10266" t="s">
        <v>50</v>
      </c>
      <c r="U10266" s="1">
        <v>45051</v>
      </c>
      <c r="V10266" s="1">
        <v>45051</v>
      </c>
      <c r="W10266" s="1">
        <v>45051.495833333334</v>
      </c>
      <c r="X10266" s="1">
        <v>45051.495833333334</v>
      </c>
      <c r="AC10266" t="s">
        <v>53</v>
      </c>
      <c r="AD10266">
        <v>2973380237</v>
      </c>
      <c r="AE10266" s="1">
        <v>45051.495833333334</v>
      </c>
      <c r="AF10266" t="s">
        <v>55169</v>
      </c>
      <c r="AG10266" t="s">
        <v>55170</v>
      </c>
      <c r="AH10266" t="s">
        <v>51</v>
      </c>
      <c r="AJ10266" t="s">
        <v>53</v>
      </c>
      <c r="AL10266" t="s">
        <v>68</v>
      </c>
      <c r="AO10266" t="s">
        <v>5443</v>
      </c>
      <c r="AP10266" s="1">
        <v>45056.722222222219</v>
      </c>
      <c r="AQ10266" s="1">
        <v>45056.726388888892</v>
      </c>
    </row>
    <row r="10267" spans="1:43" x14ac:dyDescent="0.35">
      <c r="A10267" t="s">
        <v>55171</v>
      </c>
      <c r="B10267" t="s">
        <v>1757</v>
      </c>
      <c r="C10267" t="s">
        <v>55172</v>
      </c>
      <c r="F10267" t="s">
        <v>55173</v>
      </c>
      <c r="H10267" t="s">
        <v>55171</v>
      </c>
      <c r="J10267" t="s">
        <v>6387</v>
      </c>
      <c r="K10267" t="s">
        <v>55174</v>
      </c>
      <c r="M10267" t="s">
        <v>31830</v>
      </c>
      <c r="N10267" t="s">
        <v>4438</v>
      </c>
      <c r="O10267">
        <v>90063</v>
      </c>
      <c r="P10267" t="s">
        <v>50</v>
      </c>
      <c r="U10267" s="1">
        <v>45051</v>
      </c>
      <c r="V10267" s="1">
        <v>45051</v>
      </c>
      <c r="AC10267" t="s">
        <v>53</v>
      </c>
      <c r="AD10267">
        <v>2969484892</v>
      </c>
      <c r="AE10267" s="1">
        <v>37756</v>
      </c>
      <c r="AG10267" t="s">
        <v>55175</v>
      </c>
      <c r="AH10267" t="s">
        <v>51</v>
      </c>
      <c r="AJ10267" t="s">
        <v>53</v>
      </c>
      <c r="AO10267" t="s">
        <v>8142</v>
      </c>
    </row>
    <row r="10268" spans="1:43" x14ac:dyDescent="0.35">
      <c r="A10268" t="s">
        <v>55176</v>
      </c>
      <c r="B10268" t="s">
        <v>55177</v>
      </c>
      <c r="C10268" t="s">
        <v>2937</v>
      </c>
      <c r="F10268" t="s">
        <v>55178</v>
      </c>
      <c r="H10268" t="s">
        <v>55176</v>
      </c>
      <c r="I10268" t="s">
        <v>464</v>
      </c>
      <c r="J10268" t="s">
        <v>6387</v>
      </c>
      <c r="K10268" t="s">
        <v>55179</v>
      </c>
      <c r="M10268" t="s">
        <v>55180</v>
      </c>
      <c r="N10268" t="s">
        <v>15023</v>
      </c>
      <c r="O10268" s="2" t="s">
        <v>55181</v>
      </c>
      <c r="P10268" t="s">
        <v>50</v>
      </c>
      <c r="U10268" s="1">
        <v>45051</v>
      </c>
      <c r="V10268" s="1">
        <v>45051</v>
      </c>
      <c r="AC10268" t="s">
        <v>53</v>
      </c>
      <c r="AD10268">
        <v>2969484892</v>
      </c>
      <c r="AE10268" s="1">
        <v>37756</v>
      </c>
      <c r="AG10268" t="s">
        <v>55182</v>
      </c>
      <c r="AH10268" t="s">
        <v>51</v>
      </c>
      <c r="AJ10268" t="s">
        <v>53</v>
      </c>
      <c r="AO10268" t="s">
        <v>8142</v>
      </c>
    </row>
    <row r="10269" spans="1:43" x14ac:dyDescent="0.35">
      <c r="A10269" t="s">
        <v>55183</v>
      </c>
      <c r="B10269" t="s">
        <v>55184</v>
      </c>
      <c r="C10269" t="s">
        <v>55185</v>
      </c>
      <c r="F10269" t="s">
        <v>55186</v>
      </c>
      <c r="H10269" t="s">
        <v>55183</v>
      </c>
      <c r="J10269" t="s">
        <v>12818</v>
      </c>
      <c r="N10269" t="s">
        <v>6033</v>
      </c>
      <c r="O10269">
        <v>93444</v>
      </c>
      <c r="P10269" t="s">
        <v>50</v>
      </c>
      <c r="U10269" s="1">
        <v>45051</v>
      </c>
      <c r="V10269" s="1">
        <v>45051</v>
      </c>
      <c r="W10269" s="1">
        <v>45051.310416666667</v>
      </c>
      <c r="X10269" s="1">
        <v>45051.310416666667</v>
      </c>
      <c r="AC10269" t="s">
        <v>53</v>
      </c>
      <c r="AD10269">
        <v>2969608846</v>
      </c>
      <c r="AE10269" s="1">
        <v>41666.397916666669</v>
      </c>
      <c r="AG10269" t="s">
        <v>55187</v>
      </c>
      <c r="AH10269" t="s">
        <v>51</v>
      </c>
      <c r="AJ10269" t="s">
        <v>53</v>
      </c>
      <c r="AL10269" t="s">
        <v>78</v>
      </c>
      <c r="AO10269" t="s">
        <v>8142</v>
      </c>
    </row>
    <row r="10270" spans="1:43" x14ac:dyDescent="0.35">
      <c r="A10270" t="s">
        <v>55188</v>
      </c>
      <c r="B10270" t="s">
        <v>6697</v>
      </c>
      <c r="C10270" t="s">
        <v>55189</v>
      </c>
      <c r="F10270" t="s">
        <v>55190</v>
      </c>
      <c r="H10270" t="s">
        <v>55188</v>
      </c>
      <c r="J10270" t="s">
        <v>55191</v>
      </c>
      <c r="K10270" t="s">
        <v>55192</v>
      </c>
      <c r="M10270" t="s">
        <v>753</v>
      </c>
      <c r="N10270" t="s">
        <v>798</v>
      </c>
      <c r="O10270">
        <v>79917</v>
      </c>
      <c r="P10270" t="s">
        <v>50</v>
      </c>
      <c r="U10270" s="1">
        <v>45051</v>
      </c>
      <c r="V10270" s="1">
        <v>45051</v>
      </c>
      <c r="W10270" s="1">
        <v>45051.393055555556</v>
      </c>
      <c r="X10270" s="1">
        <v>45051.393055555556</v>
      </c>
      <c r="AC10270" t="s">
        <v>53</v>
      </c>
      <c r="AD10270">
        <v>2973378864</v>
      </c>
      <c r="AE10270" s="1">
        <v>45049.511805555558</v>
      </c>
      <c r="AF10270" t="s">
        <v>55193</v>
      </c>
      <c r="AG10270" t="s">
        <v>55194</v>
      </c>
      <c r="AH10270" t="s">
        <v>51</v>
      </c>
      <c r="AJ10270" t="s">
        <v>53</v>
      </c>
      <c r="AL10270" t="s">
        <v>68</v>
      </c>
      <c r="AO10270" t="s">
        <v>5443</v>
      </c>
      <c r="AP10270" s="1">
        <v>45055.515277777777</v>
      </c>
      <c r="AQ10270" s="1">
        <v>45051.413888888892</v>
      </c>
    </row>
    <row r="10271" spans="1:43" x14ac:dyDescent="0.35">
      <c r="A10271" t="s">
        <v>55195</v>
      </c>
      <c r="B10271" t="s">
        <v>50873</v>
      </c>
      <c r="C10271" t="s">
        <v>22028</v>
      </c>
      <c r="F10271" t="s">
        <v>50874</v>
      </c>
      <c r="H10271" t="s">
        <v>55195</v>
      </c>
      <c r="J10271" t="s">
        <v>55196</v>
      </c>
      <c r="K10271" t="s">
        <v>55197</v>
      </c>
      <c r="M10271" t="s">
        <v>545</v>
      </c>
      <c r="N10271" t="s">
        <v>253</v>
      </c>
      <c r="O10271">
        <v>88004</v>
      </c>
      <c r="P10271" t="s">
        <v>50</v>
      </c>
      <c r="U10271" s="1">
        <v>45051</v>
      </c>
      <c r="V10271" s="1">
        <v>45051</v>
      </c>
      <c r="W10271" s="1">
        <v>45051.741666666669</v>
      </c>
      <c r="X10271" s="1">
        <v>45051.741666666669</v>
      </c>
      <c r="AC10271" t="s">
        <v>51</v>
      </c>
      <c r="AD10271">
        <v>2969514166</v>
      </c>
      <c r="AE10271" s="1">
        <v>38575.533333333333</v>
      </c>
      <c r="AF10271" t="s">
        <v>55198</v>
      </c>
      <c r="AG10271" t="s">
        <v>55199</v>
      </c>
      <c r="AH10271" t="s">
        <v>51</v>
      </c>
      <c r="AJ10271" t="s">
        <v>53</v>
      </c>
      <c r="AL10271" t="s">
        <v>68</v>
      </c>
      <c r="AO10271" t="s">
        <v>5443</v>
      </c>
      <c r="AP10271" s="1">
        <v>45469.368750000001</v>
      </c>
      <c r="AQ10271" s="1">
        <v>45464.604166666664</v>
      </c>
    </row>
    <row r="10272" spans="1:43" x14ac:dyDescent="0.35">
      <c r="A10272" t="s">
        <v>55200</v>
      </c>
      <c r="B10272" t="s">
        <v>55201</v>
      </c>
      <c r="C10272" t="s">
        <v>55202</v>
      </c>
      <c r="F10272" t="s">
        <v>55203</v>
      </c>
      <c r="H10272" t="s">
        <v>55200</v>
      </c>
      <c r="J10272" t="s">
        <v>55204</v>
      </c>
      <c r="K10272" t="s">
        <v>55205</v>
      </c>
      <c r="M10272" t="s">
        <v>55206</v>
      </c>
      <c r="N10272" t="s">
        <v>65</v>
      </c>
      <c r="O10272">
        <v>80454</v>
      </c>
      <c r="P10272" t="s">
        <v>50</v>
      </c>
      <c r="U10272" s="1">
        <v>45051</v>
      </c>
      <c r="V10272" s="1">
        <v>45051</v>
      </c>
      <c r="W10272" s="1">
        <v>45051.402777777781</v>
      </c>
      <c r="X10272" s="1">
        <v>45051.402777777781</v>
      </c>
      <c r="AC10272" t="s">
        <v>53</v>
      </c>
      <c r="AD10272">
        <v>2973380113</v>
      </c>
      <c r="AE10272" s="1">
        <v>45051.402083333334</v>
      </c>
      <c r="AF10272" t="s">
        <v>55207</v>
      </c>
      <c r="AG10272" t="s">
        <v>55208</v>
      </c>
      <c r="AH10272" t="s">
        <v>51</v>
      </c>
      <c r="AJ10272" t="s">
        <v>53</v>
      </c>
      <c r="AL10272" t="s">
        <v>68</v>
      </c>
      <c r="AO10272" t="s">
        <v>5443</v>
      </c>
      <c r="AP10272" s="1">
        <v>45324.432638888888</v>
      </c>
      <c r="AQ10272" s="1">
        <v>45324.456250000003</v>
      </c>
    </row>
    <row r="10273" spans="1:43" x14ac:dyDescent="0.35">
      <c r="A10273" t="s">
        <v>55209</v>
      </c>
      <c r="B10273" t="s">
        <v>8826</v>
      </c>
      <c r="C10273" t="s">
        <v>55210</v>
      </c>
      <c r="F10273" t="s">
        <v>55211</v>
      </c>
      <c r="H10273" t="s">
        <v>55209</v>
      </c>
      <c r="J10273" t="s">
        <v>55212</v>
      </c>
      <c r="K10273" t="s">
        <v>55213</v>
      </c>
      <c r="M10273" t="s">
        <v>4583</v>
      </c>
      <c r="N10273" t="s">
        <v>253</v>
      </c>
      <c r="O10273">
        <v>87507</v>
      </c>
      <c r="P10273" t="s">
        <v>50</v>
      </c>
      <c r="U10273" s="1">
        <v>45051</v>
      </c>
      <c r="V10273" s="1">
        <v>45051</v>
      </c>
      <c r="W10273" s="1">
        <v>45051.591666666667</v>
      </c>
      <c r="X10273" s="1">
        <v>45051.591666666667</v>
      </c>
      <c r="AC10273" t="s">
        <v>51</v>
      </c>
      <c r="AD10273">
        <v>2972012856</v>
      </c>
      <c r="AE10273" s="1">
        <v>44465.602083333331</v>
      </c>
      <c r="AF10273" t="s">
        <v>55214</v>
      </c>
      <c r="AG10273" t="s">
        <v>55215</v>
      </c>
      <c r="AH10273" t="s">
        <v>51</v>
      </c>
      <c r="AJ10273" t="s">
        <v>53</v>
      </c>
      <c r="AL10273" t="s">
        <v>68</v>
      </c>
      <c r="AO10273" t="s">
        <v>5443</v>
      </c>
      <c r="AP10273" s="1">
        <v>45051.628472222219</v>
      </c>
      <c r="AQ10273" s="1">
        <v>45051.62777777778</v>
      </c>
    </row>
    <row r="10274" spans="1:43" x14ac:dyDescent="0.35">
      <c r="A10274" t="s">
        <v>55216</v>
      </c>
      <c r="B10274" t="s">
        <v>55217</v>
      </c>
      <c r="C10274" t="s">
        <v>728</v>
      </c>
      <c r="F10274" t="s">
        <v>55218</v>
      </c>
      <c r="H10274" t="s">
        <v>55216</v>
      </c>
      <c r="J10274" t="s">
        <v>55219</v>
      </c>
      <c r="K10274" t="s">
        <v>55220</v>
      </c>
      <c r="M10274" t="s">
        <v>55221</v>
      </c>
      <c r="N10274" t="s">
        <v>798</v>
      </c>
      <c r="O10274">
        <v>77381</v>
      </c>
      <c r="P10274" t="s">
        <v>50</v>
      </c>
      <c r="U10274" s="1">
        <v>45051</v>
      </c>
      <c r="V10274" s="1">
        <v>45051</v>
      </c>
      <c r="W10274" s="1">
        <v>45051.463888888888</v>
      </c>
      <c r="X10274" s="1">
        <v>45051.463888888888</v>
      </c>
      <c r="AC10274" t="s">
        <v>51</v>
      </c>
      <c r="AD10274">
        <v>2969883859</v>
      </c>
      <c r="AE10274" s="1">
        <v>43588.538888888892</v>
      </c>
      <c r="AF10274" t="s">
        <v>55222</v>
      </c>
      <c r="AG10274" t="s">
        <v>55223</v>
      </c>
      <c r="AH10274" t="s">
        <v>51</v>
      </c>
      <c r="AJ10274" t="s">
        <v>53</v>
      </c>
      <c r="AL10274" t="s">
        <v>68</v>
      </c>
      <c r="AO10274" t="s">
        <v>5443</v>
      </c>
      <c r="AP10274" s="1">
        <v>45051.462500000001</v>
      </c>
    </row>
    <row r="10275" spans="1:43" x14ac:dyDescent="0.35">
      <c r="A10275" t="s">
        <v>55084</v>
      </c>
      <c r="B10275" t="s">
        <v>55224</v>
      </c>
      <c r="C10275" t="s">
        <v>3349</v>
      </c>
      <c r="H10275" t="s">
        <v>55084</v>
      </c>
      <c r="J10275" t="s">
        <v>55085</v>
      </c>
      <c r="U10275" s="1">
        <v>45051</v>
      </c>
      <c r="V10275" s="1">
        <v>45051</v>
      </c>
      <c r="W10275" s="1">
        <v>45051.727083333331</v>
      </c>
      <c r="X10275" s="1">
        <v>45051.727083333331</v>
      </c>
      <c r="AC10275" t="s">
        <v>53</v>
      </c>
      <c r="AD10275">
        <v>2969942942</v>
      </c>
      <c r="AE10275" s="1">
        <v>43837.440972222219</v>
      </c>
      <c r="AF10275" t="s">
        <v>55087</v>
      </c>
      <c r="AG10275" t="s">
        <v>55225</v>
      </c>
      <c r="AH10275" t="s">
        <v>51</v>
      </c>
      <c r="AJ10275" t="s">
        <v>53</v>
      </c>
      <c r="AL10275" t="s">
        <v>68</v>
      </c>
      <c r="AO10275" t="s">
        <v>5443</v>
      </c>
      <c r="AP10275" s="1">
        <v>45051.737500000003</v>
      </c>
      <c r="AQ10275" s="1">
        <v>45051.734722222223</v>
      </c>
    </row>
    <row r="10276" spans="1:43" x14ac:dyDescent="0.35">
      <c r="A10276">
        <v>361810</v>
      </c>
      <c r="B10276" t="s">
        <v>19847</v>
      </c>
      <c r="C10276" t="s">
        <v>106</v>
      </c>
      <c r="F10276" t="s">
        <v>41747</v>
      </c>
      <c r="H10276" t="s">
        <v>43428</v>
      </c>
      <c r="J10276" t="s">
        <v>18584</v>
      </c>
      <c r="N10276" t="s">
        <v>287</v>
      </c>
      <c r="O10276">
        <v>80817</v>
      </c>
      <c r="P10276" t="s">
        <v>50</v>
      </c>
      <c r="U10276" s="1">
        <v>45051</v>
      </c>
      <c r="V10276" s="1">
        <v>45051</v>
      </c>
      <c r="W10276" s="1">
        <v>45051.444444444445</v>
      </c>
      <c r="X10276" s="1">
        <v>45051.444444444445</v>
      </c>
      <c r="AC10276" t="s">
        <v>53</v>
      </c>
      <c r="AD10276">
        <v>2969543968</v>
      </c>
      <c r="AE10276" s="1">
        <v>40032.470138888886</v>
      </c>
      <c r="AG10276" t="s">
        <v>55226</v>
      </c>
      <c r="AH10276" t="s">
        <v>51</v>
      </c>
      <c r="AJ10276" t="s">
        <v>53</v>
      </c>
      <c r="AL10276" t="s">
        <v>78</v>
      </c>
      <c r="AO10276" t="s">
        <v>8142</v>
      </c>
    </row>
    <row r="10277" spans="1:43" x14ac:dyDescent="0.35">
      <c r="A10277">
        <v>362086</v>
      </c>
      <c r="B10277" t="s">
        <v>55227</v>
      </c>
      <c r="C10277" t="s">
        <v>309</v>
      </c>
      <c r="F10277" t="s">
        <v>41747</v>
      </c>
      <c r="H10277" t="s">
        <v>43428</v>
      </c>
      <c r="J10277" t="s">
        <v>18584</v>
      </c>
      <c r="N10277" t="s">
        <v>287</v>
      </c>
      <c r="O10277">
        <v>80817</v>
      </c>
      <c r="P10277" t="s">
        <v>50</v>
      </c>
      <c r="U10277" s="1">
        <v>45051</v>
      </c>
      <c r="V10277" s="1">
        <v>45051</v>
      </c>
      <c r="W10277" s="1">
        <v>45051.440972222219</v>
      </c>
      <c r="X10277" s="1">
        <v>45051.440972222219</v>
      </c>
      <c r="AC10277" t="s">
        <v>53</v>
      </c>
      <c r="AD10277">
        <v>2969543968</v>
      </c>
      <c r="AE10277" s="1">
        <v>40032.470138888886</v>
      </c>
      <c r="AG10277" t="s">
        <v>55228</v>
      </c>
      <c r="AH10277" t="s">
        <v>51</v>
      </c>
      <c r="AJ10277" t="s">
        <v>53</v>
      </c>
      <c r="AL10277" t="s">
        <v>78</v>
      </c>
      <c r="AO10277" t="s">
        <v>8142</v>
      </c>
    </row>
    <row r="10278" spans="1:43" x14ac:dyDescent="0.35">
      <c r="A10278">
        <v>360920</v>
      </c>
      <c r="B10278" t="s">
        <v>55229</v>
      </c>
      <c r="C10278" t="s">
        <v>55230</v>
      </c>
      <c r="F10278" t="s">
        <v>41747</v>
      </c>
      <c r="H10278" t="s">
        <v>43416</v>
      </c>
      <c r="J10278" t="s">
        <v>18584</v>
      </c>
      <c r="N10278" t="s">
        <v>287</v>
      </c>
      <c r="O10278">
        <v>80102</v>
      </c>
      <c r="P10278" t="s">
        <v>50</v>
      </c>
      <c r="U10278" s="1">
        <v>45051</v>
      </c>
      <c r="V10278" s="1">
        <v>45051</v>
      </c>
      <c r="W10278" s="1">
        <v>45051.429861111108</v>
      </c>
      <c r="X10278" s="1">
        <v>45051.429861111108</v>
      </c>
      <c r="AC10278" t="s">
        <v>53</v>
      </c>
      <c r="AD10278">
        <v>2969543968</v>
      </c>
      <c r="AE10278" s="1">
        <v>40032.470138888886</v>
      </c>
      <c r="AG10278" t="s">
        <v>55231</v>
      </c>
      <c r="AH10278" t="s">
        <v>51</v>
      </c>
      <c r="AJ10278" t="s">
        <v>53</v>
      </c>
      <c r="AL10278" t="s">
        <v>78</v>
      </c>
      <c r="AO10278" t="s">
        <v>8142</v>
      </c>
    </row>
    <row r="10279" spans="1:43" x14ac:dyDescent="0.35">
      <c r="A10279" t="s">
        <v>55232</v>
      </c>
      <c r="B10279" t="s">
        <v>55233</v>
      </c>
      <c r="C10279" t="s">
        <v>97</v>
      </c>
      <c r="F10279" t="s">
        <v>55234</v>
      </c>
      <c r="H10279" t="s">
        <v>55235</v>
      </c>
      <c r="J10279" t="s">
        <v>38333</v>
      </c>
      <c r="K10279" t="s">
        <v>10112</v>
      </c>
      <c r="M10279" t="s">
        <v>159</v>
      </c>
      <c r="N10279" t="s">
        <v>65</v>
      </c>
      <c r="O10279">
        <v>80903</v>
      </c>
      <c r="P10279" t="s">
        <v>50</v>
      </c>
      <c r="U10279" s="1">
        <v>45051</v>
      </c>
      <c r="V10279" s="1">
        <v>45051</v>
      </c>
      <c r="W10279" s="1">
        <v>45051.472222222219</v>
      </c>
      <c r="X10279" s="1">
        <v>45051.472222222219</v>
      </c>
      <c r="AC10279" t="s">
        <v>53</v>
      </c>
      <c r="AD10279">
        <v>2969773395</v>
      </c>
      <c r="AE10279" s="1">
        <v>43112.488194444442</v>
      </c>
      <c r="AF10279" t="s">
        <v>10113</v>
      </c>
      <c r="AG10279" t="s">
        <v>55236</v>
      </c>
      <c r="AH10279" t="s">
        <v>51</v>
      </c>
      <c r="AJ10279" t="s">
        <v>53</v>
      </c>
      <c r="AL10279" t="s">
        <v>68</v>
      </c>
      <c r="AO10279" t="s">
        <v>5443</v>
      </c>
      <c r="AP10279" s="1">
        <v>45063.640277777777</v>
      </c>
      <c r="AQ10279" s="1">
        <v>45051.509722222225</v>
      </c>
    </row>
    <row r="10280" spans="1:43" x14ac:dyDescent="0.35">
      <c r="A10280" t="s">
        <v>55237</v>
      </c>
      <c r="B10280" t="s">
        <v>55238</v>
      </c>
      <c r="C10280" t="s">
        <v>55239</v>
      </c>
      <c r="F10280" t="s">
        <v>55240</v>
      </c>
      <c r="H10280" t="s">
        <v>55237</v>
      </c>
      <c r="J10280" t="s">
        <v>55241</v>
      </c>
      <c r="K10280" t="s">
        <v>55242</v>
      </c>
      <c r="M10280" t="s">
        <v>2408</v>
      </c>
      <c r="N10280" t="s">
        <v>1515</v>
      </c>
      <c r="O10280">
        <v>85705</v>
      </c>
      <c r="P10280" t="s">
        <v>50</v>
      </c>
      <c r="U10280" s="1">
        <v>45051</v>
      </c>
      <c r="V10280" s="1">
        <v>45051</v>
      </c>
      <c r="W10280" s="1">
        <v>45051.640277777777</v>
      </c>
      <c r="X10280" s="1">
        <v>45051.640277777777</v>
      </c>
      <c r="AC10280" t="s">
        <v>53</v>
      </c>
      <c r="AD10280">
        <v>2969511619</v>
      </c>
      <c r="AE10280" s="1">
        <v>38435.522916666669</v>
      </c>
      <c r="AF10280" t="s">
        <v>55243</v>
      </c>
      <c r="AG10280" t="s">
        <v>55244</v>
      </c>
      <c r="AH10280" t="s">
        <v>51</v>
      </c>
      <c r="AJ10280" t="s">
        <v>53</v>
      </c>
      <c r="AL10280" t="s">
        <v>68</v>
      </c>
      <c r="AO10280" t="s">
        <v>5443</v>
      </c>
      <c r="AP10280" s="1">
        <v>45051.527777777781</v>
      </c>
      <c r="AQ10280" s="1">
        <v>45050.704861111109</v>
      </c>
    </row>
    <row r="10281" spans="1:43" x14ac:dyDescent="0.35">
      <c r="A10281" t="s">
        <v>55245</v>
      </c>
      <c r="B10281" t="s">
        <v>55246</v>
      </c>
      <c r="C10281" t="s">
        <v>116</v>
      </c>
      <c r="F10281" t="s">
        <v>55247</v>
      </c>
      <c r="H10281" t="s">
        <v>55245</v>
      </c>
      <c r="J10281" t="s">
        <v>11720</v>
      </c>
      <c r="K10281" t="s">
        <v>6655</v>
      </c>
      <c r="M10281" t="s">
        <v>6656</v>
      </c>
      <c r="N10281" t="s">
        <v>6657</v>
      </c>
      <c r="O10281">
        <v>68102</v>
      </c>
      <c r="P10281" t="s">
        <v>50</v>
      </c>
      <c r="U10281" s="1">
        <v>45051</v>
      </c>
      <c r="V10281" s="1">
        <v>45051</v>
      </c>
      <c r="AC10281" t="s">
        <v>53</v>
      </c>
      <c r="AD10281">
        <v>2969472760</v>
      </c>
      <c r="AE10281" s="1">
        <v>36916.71597222222</v>
      </c>
      <c r="AG10281" t="s">
        <v>55248</v>
      </c>
      <c r="AH10281" t="s">
        <v>51</v>
      </c>
      <c r="AJ10281" t="s">
        <v>53</v>
      </c>
      <c r="AO10281" t="s">
        <v>8142</v>
      </c>
    </row>
    <row r="10282" spans="1:43" x14ac:dyDescent="0.35">
      <c r="A10282" t="s">
        <v>54964</v>
      </c>
      <c r="B10282" t="s">
        <v>35059</v>
      </c>
      <c r="C10282" t="s">
        <v>51439</v>
      </c>
      <c r="F10282">
        <v>15753901255</v>
      </c>
      <c r="H10282" t="s">
        <v>54964</v>
      </c>
      <c r="J10282" t="s">
        <v>55249</v>
      </c>
      <c r="K10282" t="s">
        <v>55250</v>
      </c>
      <c r="M10282" t="s">
        <v>34230</v>
      </c>
      <c r="N10282" t="s">
        <v>398</v>
      </c>
      <c r="O10282">
        <v>88242</v>
      </c>
      <c r="P10282" t="s">
        <v>50</v>
      </c>
      <c r="U10282" s="1">
        <v>45051</v>
      </c>
      <c r="V10282" s="1">
        <v>45051</v>
      </c>
      <c r="W10282" s="1">
        <v>45051.730555555558</v>
      </c>
      <c r="X10282" s="1">
        <v>45051.730555555558</v>
      </c>
      <c r="AC10282" t="s">
        <v>53</v>
      </c>
      <c r="AD10282">
        <v>1000000001</v>
      </c>
      <c r="AE10282" s="1">
        <v>39973.351388888892</v>
      </c>
      <c r="AF10282" t="s">
        <v>3377</v>
      </c>
      <c r="AG10282" t="s">
        <v>55251</v>
      </c>
      <c r="AH10282" t="s">
        <v>51</v>
      </c>
      <c r="AJ10282" t="s">
        <v>53</v>
      </c>
      <c r="AL10282" t="s">
        <v>78</v>
      </c>
      <c r="AO10282" t="s">
        <v>51552</v>
      </c>
      <c r="AP10282" s="1">
        <v>45232.692361111112</v>
      </c>
      <c r="AQ10282" s="1">
        <v>45096.720138888886</v>
      </c>
    </row>
    <row r="10283" spans="1:43" x14ac:dyDescent="0.35">
      <c r="A10283" t="s">
        <v>55252</v>
      </c>
      <c r="B10283" t="s">
        <v>403</v>
      </c>
      <c r="C10283" t="s">
        <v>106</v>
      </c>
      <c r="H10283" t="s">
        <v>55253</v>
      </c>
      <c r="J10283" t="s">
        <v>55254</v>
      </c>
      <c r="K10283" t="s">
        <v>55255</v>
      </c>
      <c r="M10283" t="s">
        <v>55256</v>
      </c>
      <c r="N10283" t="s">
        <v>1570</v>
      </c>
      <c r="O10283">
        <v>84525</v>
      </c>
      <c r="P10283" t="s">
        <v>50</v>
      </c>
      <c r="U10283" s="1">
        <v>45051</v>
      </c>
      <c r="V10283" s="1">
        <v>45051</v>
      </c>
      <c r="W10283" s="1">
        <v>45051.429166666669</v>
      </c>
      <c r="X10283" s="1">
        <v>45051.429166666669</v>
      </c>
      <c r="AC10283" t="s">
        <v>53</v>
      </c>
      <c r="AD10283">
        <v>1000000001</v>
      </c>
      <c r="AE10283" s="1">
        <v>39973.351388888892</v>
      </c>
      <c r="AF10283" t="s">
        <v>3377</v>
      </c>
      <c r="AG10283" t="s">
        <v>55257</v>
      </c>
      <c r="AH10283" t="s">
        <v>51</v>
      </c>
      <c r="AJ10283" t="s">
        <v>53</v>
      </c>
      <c r="AL10283" t="s">
        <v>78</v>
      </c>
      <c r="AO10283" t="s">
        <v>5443</v>
      </c>
      <c r="AP10283" s="1">
        <v>45304.90347222222</v>
      </c>
    </row>
    <row r="10284" spans="1:43" x14ac:dyDescent="0.35">
      <c r="A10284" t="s">
        <v>55258</v>
      </c>
      <c r="B10284" t="s">
        <v>47600</v>
      </c>
      <c r="C10284" t="s">
        <v>29853</v>
      </c>
      <c r="F10284" t="s">
        <v>55259</v>
      </c>
      <c r="H10284" t="s">
        <v>55258</v>
      </c>
      <c r="J10284" t="s">
        <v>55260</v>
      </c>
      <c r="M10284" t="s">
        <v>753</v>
      </c>
      <c r="N10284" t="s">
        <v>637</v>
      </c>
      <c r="O10284">
        <v>79936</v>
      </c>
      <c r="P10284" t="s">
        <v>50</v>
      </c>
      <c r="U10284" s="1">
        <v>45051</v>
      </c>
      <c r="V10284" s="1">
        <v>45051</v>
      </c>
      <c r="W10284" s="1">
        <v>45051.418749999997</v>
      </c>
      <c r="X10284" s="1">
        <v>45051.418749999997</v>
      </c>
      <c r="AC10284" t="s">
        <v>53</v>
      </c>
      <c r="AD10284">
        <v>1000000001</v>
      </c>
      <c r="AE10284" s="1">
        <v>39973.351388888892</v>
      </c>
      <c r="AF10284" t="s">
        <v>3377</v>
      </c>
      <c r="AG10284" t="s">
        <v>55261</v>
      </c>
      <c r="AH10284" t="s">
        <v>51</v>
      </c>
      <c r="AJ10284" t="s">
        <v>53</v>
      </c>
      <c r="AL10284" t="s">
        <v>78</v>
      </c>
      <c r="AO10284" t="s">
        <v>8142</v>
      </c>
    </row>
    <row r="10285" spans="1:43" x14ac:dyDescent="0.35">
      <c r="A10285" t="s">
        <v>55262</v>
      </c>
      <c r="B10285" t="s">
        <v>55263</v>
      </c>
      <c r="C10285" t="s">
        <v>9098</v>
      </c>
      <c r="F10285" t="s">
        <v>55264</v>
      </c>
      <c r="H10285" t="s">
        <v>55262</v>
      </c>
      <c r="J10285" t="s">
        <v>55265</v>
      </c>
      <c r="M10285" t="s">
        <v>33330</v>
      </c>
      <c r="N10285" t="s">
        <v>287</v>
      </c>
      <c r="O10285">
        <v>81413</v>
      </c>
      <c r="P10285" t="s">
        <v>50</v>
      </c>
      <c r="U10285" s="1">
        <v>45051</v>
      </c>
      <c r="V10285" s="1">
        <v>45051</v>
      </c>
      <c r="W10285" s="1">
        <v>45051.393750000003</v>
      </c>
      <c r="X10285" s="1">
        <v>45051.393750000003</v>
      </c>
      <c r="AC10285" t="s">
        <v>53</v>
      </c>
      <c r="AD10285">
        <v>1000000001</v>
      </c>
      <c r="AE10285" s="1">
        <v>39973.351388888892</v>
      </c>
      <c r="AF10285" t="s">
        <v>3377</v>
      </c>
      <c r="AG10285" t="s">
        <v>55266</v>
      </c>
      <c r="AH10285" t="s">
        <v>51</v>
      </c>
      <c r="AJ10285" t="s">
        <v>53</v>
      </c>
      <c r="AL10285" t="s">
        <v>78</v>
      </c>
      <c r="AO10285" t="s">
        <v>8142</v>
      </c>
    </row>
    <row r="10286" spans="1:43" x14ac:dyDescent="0.35">
      <c r="A10286" t="s">
        <v>55267</v>
      </c>
      <c r="B10286" t="s">
        <v>903</v>
      </c>
      <c r="C10286" t="s">
        <v>49937</v>
      </c>
      <c r="F10286" t="s">
        <v>49938</v>
      </c>
      <c r="H10286" t="s">
        <v>55267</v>
      </c>
      <c r="K10286" t="s">
        <v>49940</v>
      </c>
      <c r="M10286" t="s">
        <v>753</v>
      </c>
      <c r="N10286" t="s">
        <v>798</v>
      </c>
      <c r="O10286">
        <v>79928</v>
      </c>
      <c r="P10286" t="s">
        <v>50</v>
      </c>
      <c r="U10286" s="1">
        <v>45051</v>
      </c>
      <c r="V10286" s="1">
        <v>45051</v>
      </c>
      <c r="W10286" s="1">
        <v>45051.540277777778</v>
      </c>
      <c r="X10286" s="1">
        <v>45051.540277777778</v>
      </c>
      <c r="AC10286" t="s">
        <v>51</v>
      </c>
      <c r="AD10286">
        <v>9999999999</v>
      </c>
      <c r="AE10286" s="1">
        <v>45196</v>
      </c>
      <c r="AG10286" t="s">
        <v>55268</v>
      </c>
      <c r="AH10286" t="s">
        <v>51</v>
      </c>
      <c r="AJ10286" t="s">
        <v>53</v>
      </c>
      <c r="AL10286" t="s">
        <v>68</v>
      </c>
      <c r="AO10286" t="s">
        <v>5443</v>
      </c>
      <c r="AP10286" s="1">
        <v>45051.59652777778</v>
      </c>
      <c r="AQ10286" s="1">
        <v>45051.595833333333</v>
      </c>
    </row>
    <row r="10287" spans="1:43" x14ac:dyDescent="0.35">
      <c r="A10287" t="s">
        <v>55269</v>
      </c>
      <c r="B10287" t="s">
        <v>55270</v>
      </c>
      <c r="C10287" t="s">
        <v>12697</v>
      </c>
      <c r="F10287" t="s">
        <v>54947</v>
      </c>
      <c r="H10287" t="s">
        <v>55271</v>
      </c>
      <c r="J10287" t="s">
        <v>7150</v>
      </c>
      <c r="K10287" t="s">
        <v>1306</v>
      </c>
      <c r="M10287" t="s">
        <v>1307</v>
      </c>
      <c r="N10287" t="s">
        <v>264</v>
      </c>
      <c r="O10287">
        <v>77380</v>
      </c>
      <c r="P10287" t="s">
        <v>50</v>
      </c>
      <c r="U10287" s="1">
        <v>45051</v>
      </c>
      <c r="V10287" s="1">
        <v>45051</v>
      </c>
      <c r="AC10287" t="s">
        <v>53</v>
      </c>
      <c r="AD10287">
        <v>2969474645</v>
      </c>
      <c r="AE10287" s="1">
        <v>37110.530555555553</v>
      </c>
      <c r="AG10287" t="s">
        <v>55272</v>
      </c>
      <c r="AH10287" t="s">
        <v>51</v>
      </c>
      <c r="AJ10287" t="s">
        <v>53</v>
      </c>
      <c r="AO10287" t="s">
        <v>5443</v>
      </c>
    </row>
    <row r="10288" spans="1:43" x14ac:dyDescent="0.35">
      <c r="A10288" t="s">
        <v>55273</v>
      </c>
      <c r="B10288" t="s">
        <v>5114</v>
      </c>
      <c r="C10288" t="s">
        <v>5318</v>
      </c>
      <c r="F10288">
        <v>13039561305</v>
      </c>
      <c r="H10288" t="s">
        <v>55274</v>
      </c>
      <c r="J10288" t="s">
        <v>55022</v>
      </c>
      <c r="K10288" t="s">
        <v>55275</v>
      </c>
      <c r="M10288" t="s">
        <v>3961</v>
      </c>
      <c r="N10288" t="s">
        <v>287</v>
      </c>
      <c r="O10288">
        <v>80007</v>
      </c>
      <c r="P10288" t="s">
        <v>50</v>
      </c>
      <c r="U10288" s="1">
        <v>45052</v>
      </c>
      <c r="V10288" s="1">
        <v>45052</v>
      </c>
      <c r="W10288" s="1">
        <v>45052.4</v>
      </c>
      <c r="X10288" s="1">
        <v>45052.4</v>
      </c>
      <c r="AC10288" t="s">
        <v>53</v>
      </c>
      <c r="AD10288">
        <v>2969554227</v>
      </c>
      <c r="AE10288" s="1">
        <v>40401.518750000003</v>
      </c>
      <c r="AF10288" t="s">
        <v>55024</v>
      </c>
      <c r="AG10288" t="s">
        <v>55276</v>
      </c>
      <c r="AH10288" t="s">
        <v>51</v>
      </c>
      <c r="AJ10288" t="s">
        <v>53</v>
      </c>
      <c r="AL10288" t="s">
        <v>68</v>
      </c>
      <c r="AO10288" t="s">
        <v>5443</v>
      </c>
      <c r="AP10288" s="1">
        <v>45113.548611111109</v>
      </c>
      <c r="AQ10288" s="1">
        <v>45113.431250000001</v>
      </c>
    </row>
    <row r="10289" spans="1:43" x14ac:dyDescent="0.35">
      <c r="A10289" t="s">
        <v>55277</v>
      </c>
      <c r="B10289" t="s">
        <v>55278</v>
      </c>
      <c r="C10289" t="s">
        <v>55279</v>
      </c>
      <c r="F10289" t="s">
        <v>55280</v>
      </c>
      <c r="H10289" t="s">
        <v>55277</v>
      </c>
      <c r="J10289" t="s">
        <v>55281</v>
      </c>
      <c r="K10289" t="s">
        <v>55282</v>
      </c>
      <c r="L10289" t="s">
        <v>55283</v>
      </c>
      <c r="M10289" t="s">
        <v>50485</v>
      </c>
      <c r="N10289" t="s">
        <v>287</v>
      </c>
      <c r="O10289">
        <v>80525</v>
      </c>
      <c r="P10289" t="s">
        <v>50</v>
      </c>
      <c r="U10289" s="1">
        <v>45052</v>
      </c>
      <c r="V10289" s="1">
        <v>45052</v>
      </c>
      <c r="W10289" s="1">
        <v>45052.943749999999</v>
      </c>
      <c r="X10289" s="1">
        <v>45052.943749999999</v>
      </c>
      <c r="AC10289" t="s">
        <v>53</v>
      </c>
      <c r="AD10289">
        <v>2973620714</v>
      </c>
      <c r="AE10289" s="1">
        <v>45154.394444444442</v>
      </c>
      <c r="AG10289" t="s">
        <v>55284</v>
      </c>
      <c r="AH10289" t="s">
        <v>51</v>
      </c>
      <c r="AJ10289" t="s">
        <v>53</v>
      </c>
      <c r="AL10289" t="s">
        <v>78</v>
      </c>
      <c r="AO10289" t="s">
        <v>51552</v>
      </c>
    </row>
    <row r="10290" spans="1:43" x14ac:dyDescent="0.35">
      <c r="A10290" t="s">
        <v>55285</v>
      </c>
      <c r="B10290" t="s">
        <v>27682</v>
      </c>
      <c r="C10290" t="s">
        <v>383</v>
      </c>
      <c r="F10290">
        <v>18016682990</v>
      </c>
      <c r="H10290" t="s">
        <v>55285</v>
      </c>
      <c r="J10290" t="s">
        <v>55286</v>
      </c>
      <c r="N10290" t="s">
        <v>1570</v>
      </c>
      <c r="O10290">
        <v>84403</v>
      </c>
      <c r="P10290" t="s">
        <v>50</v>
      </c>
      <c r="U10290" s="1">
        <v>45054</v>
      </c>
      <c r="V10290" s="1">
        <v>45054</v>
      </c>
      <c r="AC10290" t="s">
        <v>53</v>
      </c>
      <c r="AD10290">
        <v>2970092464</v>
      </c>
      <c r="AE10290" s="1">
        <v>44438.338888888888</v>
      </c>
      <c r="AG10290" t="s">
        <v>55287</v>
      </c>
      <c r="AH10290" t="s">
        <v>51</v>
      </c>
      <c r="AJ10290" t="s">
        <v>53</v>
      </c>
      <c r="AO10290" t="s">
        <v>5443</v>
      </c>
    </row>
    <row r="10291" spans="1:43" x14ac:dyDescent="0.35">
      <c r="A10291" t="s">
        <v>55288</v>
      </c>
      <c r="B10291" t="s">
        <v>9965</v>
      </c>
      <c r="C10291" t="s">
        <v>51884</v>
      </c>
      <c r="F10291" t="s">
        <v>55289</v>
      </c>
      <c r="H10291" t="s">
        <v>55288</v>
      </c>
      <c r="J10291" t="s">
        <v>51232</v>
      </c>
      <c r="K10291" t="s">
        <v>55290</v>
      </c>
      <c r="M10291" t="s">
        <v>545</v>
      </c>
      <c r="N10291" t="s">
        <v>501</v>
      </c>
      <c r="O10291">
        <v>88004</v>
      </c>
      <c r="P10291" t="s">
        <v>50</v>
      </c>
      <c r="U10291" s="1">
        <v>45054</v>
      </c>
      <c r="V10291" s="1">
        <v>45054</v>
      </c>
      <c r="W10291" s="1">
        <v>45054.606944444444</v>
      </c>
      <c r="X10291" s="1">
        <v>45054.606944444444</v>
      </c>
      <c r="AC10291" t="s">
        <v>51</v>
      </c>
      <c r="AD10291">
        <v>2969514301</v>
      </c>
      <c r="AE10291" s="1">
        <v>38583.522222222222</v>
      </c>
      <c r="AF10291" t="s">
        <v>15457</v>
      </c>
      <c r="AG10291" t="s">
        <v>55291</v>
      </c>
      <c r="AH10291" t="s">
        <v>51</v>
      </c>
      <c r="AJ10291" t="s">
        <v>53</v>
      </c>
      <c r="AL10291" t="s">
        <v>68</v>
      </c>
      <c r="AO10291" t="s">
        <v>5443</v>
      </c>
      <c r="AP10291" s="1">
        <v>45470.65347222222</v>
      </c>
      <c r="AQ10291" s="1">
        <v>45454.666666666664</v>
      </c>
    </row>
    <row r="10292" spans="1:43" x14ac:dyDescent="0.35">
      <c r="A10292" t="s">
        <v>55292</v>
      </c>
      <c r="B10292" t="s">
        <v>55293</v>
      </c>
      <c r="C10292" t="s">
        <v>55294</v>
      </c>
      <c r="F10292" t="s">
        <v>55295</v>
      </c>
      <c r="H10292" t="s">
        <v>55292</v>
      </c>
      <c r="J10292" t="s">
        <v>55296</v>
      </c>
      <c r="K10292" t="s">
        <v>55297</v>
      </c>
      <c r="M10292" t="s">
        <v>4909</v>
      </c>
      <c r="N10292" t="s">
        <v>65</v>
      </c>
      <c r="O10292">
        <v>80831</v>
      </c>
      <c r="P10292" t="s">
        <v>50</v>
      </c>
      <c r="U10292" s="1">
        <v>45054</v>
      </c>
      <c r="V10292" s="1">
        <v>45054</v>
      </c>
      <c r="W10292" s="1">
        <v>45054.4375</v>
      </c>
      <c r="X10292" s="1">
        <v>45054.4375</v>
      </c>
      <c r="AC10292" t="s">
        <v>53</v>
      </c>
      <c r="AD10292">
        <v>2973381413</v>
      </c>
      <c r="AE10292" s="1">
        <v>45054.448611111111</v>
      </c>
      <c r="AF10292" t="s">
        <v>55298</v>
      </c>
      <c r="AG10292" t="s">
        <v>55299</v>
      </c>
      <c r="AH10292" t="s">
        <v>51</v>
      </c>
      <c r="AJ10292" t="s">
        <v>53</v>
      </c>
      <c r="AL10292" t="s">
        <v>68</v>
      </c>
      <c r="AO10292" t="s">
        <v>5443</v>
      </c>
      <c r="AP10292" s="1">
        <v>45058.43472222222</v>
      </c>
      <c r="AQ10292" s="1">
        <v>45058.453472222223</v>
      </c>
    </row>
    <row r="10293" spans="1:43" x14ac:dyDescent="0.35">
      <c r="A10293" t="s">
        <v>55300</v>
      </c>
      <c r="B10293" t="s">
        <v>12168</v>
      </c>
      <c r="C10293" t="s">
        <v>10839</v>
      </c>
      <c r="F10293" t="s">
        <v>55301</v>
      </c>
      <c r="H10293" t="s">
        <v>55300</v>
      </c>
      <c r="J10293" t="s">
        <v>31101</v>
      </c>
      <c r="K10293" t="s">
        <v>55302</v>
      </c>
      <c r="M10293" t="s">
        <v>154</v>
      </c>
      <c r="N10293" t="s">
        <v>65</v>
      </c>
      <c r="O10293">
        <v>80634</v>
      </c>
      <c r="P10293" t="s">
        <v>50</v>
      </c>
      <c r="U10293" s="1">
        <v>45054</v>
      </c>
      <c r="V10293" s="1">
        <v>45054</v>
      </c>
      <c r="W10293" s="1">
        <v>45054.464583333334</v>
      </c>
      <c r="X10293" s="1">
        <v>45054.464583333334</v>
      </c>
      <c r="AC10293" t="s">
        <v>53</v>
      </c>
      <c r="AD10293">
        <v>2969578407</v>
      </c>
      <c r="AE10293" s="1">
        <v>41143.40625</v>
      </c>
      <c r="AF10293" t="s">
        <v>55303</v>
      </c>
      <c r="AG10293" t="s">
        <v>55304</v>
      </c>
      <c r="AH10293" t="s">
        <v>51</v>
      </c>
      <c r="AJ10293" t="s">
        <v>53</v>
      </c>
      <c r="AL10293" t="s">
        <v>68</v>
      </c>
      <c r="AO10293" t="s">
        <v>5443</v>
      </c>
      <c r="AP10293" s="1">
        <v>45476.719444444447</v>
      </c>
      <c r="AQ10293" s="1">
        <v>45469.55972222222</v>
      </c>
    </row>
    <row r="10294" spans="1:43" x14ac:dyDescent="0.35">
      <c r="A10294" t="s">
        <v>55305</v>
      </c>
      <c r="B10294" t="s">
        <v>55306</v>
      </c>
      <c r="C10294" t="s">
        <v>55307</v>
      </c>
      <c r="F10294">
        <v>19705602416</v>
      </c>
      <c r="H10294" t="s">
        <v>55305</v>
      </c>
      <c r="J10294" t="s">
        <v>55308</v>
      </c>
      <c r="K10294" t="s">
        <v>55309</v>
      </c>
      <c r="M10294" t="s">
        <v>1504</v>
      </c>
      <c r="N10294" t="s">
        <v>213</v>
      </c>
      <c r="O10294">
        <v>81650</v>
      </c>
      <c r="P10294" t="s">
        <v>50</v>
      </c>
      <c r="U10294" s="1">
        <v>45054</v>
      </c>
      <c r="V10294" s="1">
        <v>45054</v>
      </c>
      <c r="W10294" s="1">
        <v>45054.744444444441</v>
      </c>
      <c r="X10294" s="1">
        <v>45054.744444444441</v>
      </c>
      <c r="AC10294" t="s">
        <v>53</v>
      </c>
      <c r="AD10294">
        <v>2972308730</v>
      </c>
      <c r="AE10294" s="1">
        <v>44960.545138888891</v>
      </c>
      <c r="AF10294" t="s">
        <v>55310</v>
      </c>
      <c r="AG10294" t="s">
        <v>55311</v>
      </c>
      <c r="AH10294" t="s">
        <v>51</v>
      </c>
      <c r="AJ10294" t="s">
        <v>53</v>
      </c>
      <c r="AL10294" t="s">
        <v>68</v>
      </c>
      <c r="AO10294" t="s">
        <v>5443</v>
      </c>
      <c r="AP10294" s="1">
        <v>45462.584027777775</v>
      </c>
      <c r="AQ10294" s="1">
        <v>45404.4</v>
      </c>
    </row>
    <row r="10295" spans="1:43" x14ac:dyDescent="0.35">
      <c r="A10295" t="s">
        <v>55312</v>
      </c>
      <c r="B10295" t="s">
        <v>1997</v>
      </c>
      <c r="C10295" t="s">
        <v>55313</v>
      </c>
      <c r="F10295" t="s">
        <v>55314</v>
      </c>
      <c r="H10295" t="s">
        <v>55312</v>
      </c>
      <c r="J10295" t="s">
        <v>7142</v>
      </c>
      <c r="K10295" t="s">
        <v>7296</v>
      </c>
      <c r="M10295" t="s">
        <v>7297</v>
      </c>
      <c r="N10295" t="s">
        <v>264</v>
      </c>
      <c r="O10295" t="s">
        <v>7298</v>
      </c>
      <c r="P10295" t="s">
        <v>50</v>
      </c>
      <c r="U10295" s="1">
        <v>45054</v>
      </c>
      <c r="V10295" s="1">
        <v>45054</v>
      </c>
      <c r="W10295" s="1">
        <v>45054.605555555558</v>
      </c>
      <c r="X10295" s="1">
        <v>45054.605555555558</v>
      </c>
      <c r="AC10295" t="s">
        <v>53</v>
      </c>
      <c r="AD10295">
        <v>2969584761</v>
      </c>
      <c r="AE10295" s="1">
        <v>41288.714583333334</v>
      </c>
      <c r="AF10295" t="s">
        <v>7145</v>
      </c>
      <c r="AG10295" t="s">
        <v>55315</v>
      </c>
      <c r="AH10295" t="s">
        <v>51</v>
      </c>
      <c r="AJ10295" t="s">
        <v>53</v>
      </c>
      <c r="AL10295" t="s">
        <v>68</v>
      </c>
      <c r="AO10295" t="s">
        <v>5443</v>
      </c>
      <c r="AP10295" s="1">
        <v>45476.510416666664</v>
      </c>
      <c r="AQ10295" s="1">
        <v>45476.511805555558</v>
      </c>
    </row>
    <row r="10296" spans="1:43" x14ac:dyDescent="0.35">
      <c r="A10296" t="s">
        <v>55316</v>
      </c>
      <c r="B10296" t="s">
        <v>747</v>
      </c>
      <c r="C10296" t="s">
        <v>6605</v>
      </c>
      <c r="F10296" t="s">
        <v>55317</v>
      </c>
      <c r="H10296" t="s">
        <v>55316</v>
      </c>
      <c r="J10296" t="s">
        <v>41962</v>
      </c>
      <c r="K10296" t="s">
        <v>55318</v>
      </c>
      <c r="M10296" t="s">
        <v>17395</v>
      </c>
      <c r="N10296" t="s">
        <v>253</v>
      </c>
      <c r="O10296">
        <v>87701</v>
      </c>
      <c r="P10296" t="s">
        <v>50</v>
      </c>
      <c r="U10296" s="1">
        <v>45054</v>
      </c>
      <c r="V10296" s="1">
        <v>45054</v>
      </c>
      <c r="W10296" s="1">
        <v>45054.555555555555</v>
      </c>
      <c r="X10296" s="1">
        <v>45054.555555555555</v>
      </c>
      <c r="AC10296" t="s">
        <v>53</v>
      </c>
      <c r="AD10296">
        <v>2969545827</v>
      </c>
      <c r="AE10296" s="1">
        <v>40107.448611111111</v>
      </c>
      <c r="AF10296" t="s">
        <v>41964</v>
      </c>
      <c r="AG10296" t="s">
        <v>55319</v>
      </c>
      <c r="AH10296" t="s">
        <v>51</v>
      </c>
      <c r="AJ10296" t="s">
        <v>53</v>
      </c>
      <c r="AL10296" t="s">
        <v>68</v>
      </c>
      <c r="AO10296" t="s">
        <v>5443</v>
      </c>
      <c r="AP10296" s="1">
        <v>45054.63958333333</v>
      </c>
      <c r="AQ10296" s="1">
        <v>45054.643055555556</v>
      </c>
    </row>
    <row r="10297" spans="1:43" x14ac:dyDescent="0.35">
      <c r="A10297" t="s">
        <v>55320</v>
      </c>
      <c r="B10297" t="s">
        <v>15243</v>
      </c>
      <c r="C10297" t="s">
        <v>775</v>
      </c>
      <c r="F10297" t="s">
        <v>55321</v>
      </c>
      <c r="H10297" t="s">
        <v>55320</v>
      </c>
      <c r="J10297" t="s">
        <v>40545</v>
      </c>
      <c r="K10297" t="s">
        <v>55322</v>
      </c>
      <c r="M10297" t="s">
        <v>2937</v>
      </c>
      <c r="N10297" t="s">
        <v>798</v>
      </c>
      <c r="O10297">
        <v>79821</v>
      </c>
      <c r="P10297" t="s">
        <v>50</v>
      </c>
      <c r="U10297" s="1">
        <v>45054</v>
      </c>
      <c r="V10297" s="1">
        <v>45054</v>
      </c>
      <c r="W10297" s="1">
        <v>45054.44027777778</v>
      </c>
      <c r="X10297" s="1">
        <v>45054.44027777778</v>
      </c>
      <c r="AC10297" t="s">
        <v>53</v>
      </c>
      <c r="AD10297">
        <v>2969565192</v>
      </c>
      <c r="AE10297" s="1">
        <v>40759.657638888886</v>
      </c>
      <c r="AF10297" t="s">
        <v>40546</v>
      </c>
      <c r="AG10297" t="s">
        <v>55323</v>
      </c>
      <c r="AH10297" t="s">
        <v>51</v>
      </c>
      <c r="AJ10297" t="s">
        <v>53</v>
      </c>
      <c r="AL10297" t="s">
        <v>68</v>
      </c>
      <c r="AO10297" t="s">
        <v>5443</v>
      </c>
      <c r="AP10297" s="1">
        <v>45456.595833333333</v>
      </c>
      <c r="AQ10297" s="1">
        <v>45456.59097222222</v>
      </c>
    </row>
    <row r="10298" spans="1:43" x14ac:dyDescent="0.35">
      <c r="A10298" t="s">
        <v>55324</v>
      </c>
      <c r="B10298" t="s">
        <v>11164</v>
      </c>
      <c r="C10298" t="s">
        <v>34477</v>
      </c>
      <c r="F10298" t="s">
        <v>34478</v>
      </c>
      <c r="H10298" t="s">
        <v>34475</v>
      </c>
      <c r="J10298" t="s">
        <v>11720</v>
      </c>
      <c r="K10298" t="s">
        <v>11721</v>
      </c>
      <c r="M10298" t="s">
        <v>159</v>
      </c>
      <c r="N10298" t="s">
        <v>65</v>
      </c>
      <c r="O10298">
        <v>80906</v>
      </c>
      <c r="P10298" t="s">
        <v>50</v>
      </c>
      <c r="U10298" s="1">
        <v>45054</v>
      </c>
      <c r="V10298" s="1">
        <v>45054</v>
      </c>
      <c r="W10298" s="1">
        <v>45054.366666666669</v>
      </c>
      <c r="X10298" s="1">
        <v>45054.366666666669</v>
      </c>
      <c r="AC10298" t="s">
        <v>53</v>
      </c>
      <c r="AD10298">
        <v>2969472760</v>
      </c>
      <c r="AE10298" s="1">
        <v>36916.71597222222</v>
      </c>
      <c r="AF10298" t="s">
        <v>2522</v>
      </c>
      <c r="AG10298" t="s">
        <v>55325</v>
      </c>
      <c r="AH10298" t="s">
        <v>51</v>
      </c>
      <c r="AJ10298" t="s">
        <v>53</v>
      </c>
      <c r="AL10298" t="s">
        <v>68</v>
      </c>
      <c r="AO10298" t="s">
        <v>5443</v>
      </c>
      <c r="AP10298" s="1">
        <v>45077.35833333333</v>
      </c>
      <c r="AQ10298" s="1">
        <v>45062.580555555556</v>
      </c>
    </row>
    <row r="10299" spans="1:43" x14ac:dyDescent="0.35">
      <c r="A10299" t="s">
        <v>55326</v>
      </c>
      <c r="B10299" t="s">
        <v>55327</v>
      </c>
      <c r="C10299" t="s">
        <v>1338</v>
      </c>
      <c r="F10299" t="s">
        <v>55328</v>
      </c>
      <c r="H10299" t="s">
        <v>55326</v>
      </c>
      <c r="J10299" t="s">
        <v>18421</v>
      </c>
      <c r="N10299" t="s">
        <v>5572</v>
      </c>
      <c r="O10299" t="s">
        <v>55329</v>
      </c>
      <c r="P10299" t="s">
        <v>4438</v>
      </c>
      <c r="U10299" s="1">
        <v>45054</v>
      </c>
      <c r="V10299" s="1">
        <v>45054</v>
      </c>
      <c r="AC10299" t="s">
        <v>53</v>
      </c>
      <c r="AD10299">
        <v>2969580399</v>
      </c>
      <c r="AE10299" s="1">
        <v>41190.404166666667</v>
      </c>
      <c r="AG10299" t="s">
        <v>55330</v>
      </c>
      <c r="AH10299" t="s">
        <v>51</v>
      </c>
      <c r="AJ10299" t="s">
        <v>53</v>
      </c>
      <c r="AO10299" t="s">
        <v>8142</v>
      </c>
    </row>
    <row r="10300" spans="1:43" x14ac:dyDescent="0.35">
      <c r="A10300" t="s">
        <v>55331</v>
      </c>
      <c r="B10300" t="s">
        <v>55332</v>
      </c>
      <c r="C10300" t="s">
        <v>894</v>
      </c>
      <c r="F10300" t="s">
        <v>55333</v>
      </c>
      <c r="H10300" t="s">
        <v>55331</v>
      </c>
      <c r="J10300" t="s">
        <v>3933</v>
      </c>
      <c r="K10300" t="s">
        <v>3706</v>
      </c>
      <c r="M10300" t="s">
        <v>3707</v>
      </c>
      <c r="N10300" t="s">
        <v>3708</v>
      </c>
      <c r="O10300">
        <v>30338</v>
      </c>
      <c r="P10300" t="s">
        <v>50</v>
      </c>
      <c r="U10300" s="1">
        <v>45054</v>
      </c>
      <c r="V10300" s="1">
        <v>45054</v>
      </c>
      <c r="AC10300" t="s">
        <v>53</v>
      </c>
      <c r="AD10300">
        <v>2969551137</v>
      </c>
      <c r="AE10300" s="1">
        <v>40288.591666666667</v>
      </c>
      <c r="AG10300" t="s">
        <v>55334</v>
      </c>
      <c r="AH10300" t="s">
        <v>51</v>
      </c>
      <c r="AJ10300" t="s">
        <v>53</v>
      </c>
      <c r="AO10300" t="s">
        <v>8142</v>
      </c>
    </row>
    <row r="10301" spans="1:43" x14ac:dyDescent="0.35">
      <c r="A10301" t="s">
        <v>55335</v>
      </c>
      <c r="B10301" t="s">
        <v>55336</v>
      </c>
      <c r="C10301" t="s">
        <v>27414</v>
      </c>
      <c r="F10301" t="s">
        <v>55337</v>
      </c>
      <c r="H10301" t="s">
        <v>55335</v>
      </c>
      <c r="J10301" t="s">
        <v>55338</v>
      </c>
      <c r="K10301" t="s">
        <v>55339</v>
      </c>
      <c r="M10301" t="s">
        <v>486</v>
      </c>
      <c r="N10301" t="s">
        <v>253</v>
      </c>
      <c r="O10301">
        <v>87042</v>
      </c>
      <c r="P10301" t="s">
        <v>50</v>
      </c>
      <c r="U10301" s="1">
        <v>45054</v>
      </c>
      <c r="V10301" s="1">
        <v>45054</v>
      </c>
      <c r="W10301" s="1">
        <v>45054.743055555555</v>
      </c>
      <c r="X10301" s="1">
        <v>45054.743055555555</v>
      </c>
      <c r="AC10301" t="s">
        <v>51</v>
      </c>
      <c r="AD10301">
        <v>2973382270</v>
      </c>
      <c r="AE10301" s="1">
        <v>45055.375</v>
      </c>
      <c r="AF10301" t="s">
        <v>55340</v>
      </c>
      <c r="AG10301" t="s">
        <v>55341</v>
      </c>
      <c r="AH10301" t="s">
        <v>51</v>
      </c>
      <c r="AJ10301" t="s">
        <v>53</v>
      </c>
      <c r="AL10301" t="s">
        <v>68</v>
      </c>
      <c r="AO10301" t="s">
        <v>5443</v>
      </c>
      <c r="AP10301" s="1">
        <v>45384.527083333334</v>
      </c>
      <c r="AQ10301" s="1">
        <v>45169.436111111114</v>
      </c>
    </row>
    <row r="10302" spans="1:43" x14ac:dyDescent="0.35">
      <c r="A10302" t="s">
        <v>55342</v>
      </c>
      <c r="B10302" t="s">
        <v>55343</v>
      </c>
      <c r="C10302" t="s">
        <v>46462</v>
      </c>
      <c r="F10302" t="s">
        <v>55344</v>
      </c>
      <c r="H10302" t="s">
        <v>55342</v>
      </c>
      <c r="J10302" t="s">
        <v>55345</v>
      </c>
      <c r="K10302" t="s">
        <v>55346</v>
      </c>
      <c r="M10302" t="s">
        <v>12796</v>
      </c>
      <c r="N10302" t="s">
        <v>798</v>
      </c>
      <c r="O10302">
        <v>79745</v>
      </c>
      <c r="P10302" t="s">
        <v>50</v>
      </c>
      <c r="U10302" s="1">
        <v>45054</v>
      </c>
      <c r="V10302" s="1">
        <v>45054</v>
      </c>
      <c r="AC10302" t="s">
        <v>51</v>
      </c>
      <c r="AD10302">
        <v>2969825417</v>
      </c>
      <c r="AE10302" s="1">
        <v>43321.541666666664</v>
      </c>
      <c r="AG10302" t="s">
        <v>55347</v>
      </c>
      <c r="AH10302" t="s">
        <v>51</v>
      </c>
      <c r="AJ10302" t="s">
        <v>53</v>
      </c>
      <c r="AO10302" t="s">
        <v>5443</v>
      </c>
    </row>
    <row r="10303" spans="1:43" x14ac:dyDescent="0.35">
      <c r="A10303" t="s">
        <v>55348</v>
      </c>
      <c r="B10303" t="s">
        <v>55349</v>
      </c>
      <c r="C10303" t="s">
        <v>55350</v>
      </c>
      <c r="F10303" t="s">
        <v>55351</v>
      </c>
      <c r="H10303" t="s">
        <v>55348</v>
      </c>
      <c r="J10303" t="s">
        <v>7961</v>
      </c>
      <c r="K10303" t="s">
        <v>55352</v>
      </c>
      <c r="M10303" t="s">
        <v>1296</v>
      </c>
      <c r="N10303" t="s">
        <v>253</v>
      </c>
      <c r="O10303">
        <v>88220</v>
      </c>
      <c r="P10303" t="s">
        <v>50</v>
      </c>
      <c r="U10303" s="1">
        <v>45054</v>
      </c>
      <c r="V10303" s="1">
        <v>45054</v>
      </c>
      <c r="W10303" s="1">
        <v>45054.409722222219</v>
      </c>
      <c r="X10303" s="1">
        <v>45054.409722222219</v>
      </c>
      <c r="AC10303" t="s">
        <v>53</v>
      </c>
      <c r="AD10303">
        <v>2969702039</v>
      </c>
      <c r="AE10303" s="1">
        <v>42528.619444444441</v>
      </c>
      <c r="AG10303" t="s">
        <v>55353</v>
      </c>
      <c r="AH10303" t="s">
        <v>51</v>
      </c>
      <c r="AJ10303" t="s">
        <v>53</v>
      </c>
      <c r="AL10303" t="s">
        <v>78</v>
      </c>
      <c r="AO10303" t="s">
        <v>5443</v>
      </c>
    </row>
    <row r="10304" spans="1:43" x14ac:dyDescent="0.35">
      <c r="A10304" t="s">
        <v>55354</v>
      </c>
      <c r="B10304" t="s">
        <v>33620</v>
      </c>
      <c r="C10304" t="s">
        <v>38139</v>
      </c>
      <c r="F10304">
        <v>14058277316</v>
      </c>
      <c r="H10304" t="s">
        <v>55355</v>
      </c>
      <c r="J10304" t="s">
        <v>7961</v>
      </c>
      <c r="K10304" t="s">
        <v>7962</v>
      </c>
      <c r="L10304" t="s">
        <v>7963</v>
      </c>
      <c r="M10304" t="s">
        <v>7964</v>
      </c>
      <c r="N10304" t="s">
        <v>798</v>
      </c>
      <c r="O10304">
        <v>78701</v>
      </c>
      <c r="P10304" t="s">
        <v>50</v>
      </c>
      <c r="U10304" s="1">
        <v>45054</v>
      </c>
      <c r="V10304" s="1">
        <v>45054</v>
      </c>
      <c r="AC10304" t="s">
        <v>53</v>
      </c>
      <c r="AD10304">
        <v>2969702039</v>
      </c>
      <c r="AE10304" s="1">
        <v>42528.619444444441</v>
      </c>
      <c r="AG10304" t="s">
        <v>55356</v>
      </c>
      <c r="AH10304" t="s">
        <v>51</v>
      </c>
      <c r="AJ10304" t="s">
        <v>53</v>
      </c>
      <c r="AO10304" t="s">
        <v>8142</v>
      </c>
    </row>
    <row r="10305" spans="1:43" x14ac:dyDescent="0.35">
      <c r="A10305" t="s">
        <v>55357</v>
      </c>
      <c r="B10305" t="s">
        <v>15944</v>
      </c>
      <c r="C10305" t="s">
        <v>49948</v>
      </c>
      <c r="F10305" t="s">
        <v>55358</v>
      </c>
      <c r="H10305" t="s">
        <v>55357</v>
      </c>
      <c r="J10305" t="s">
        <v>7961</v>
      </c>
      <c r="K10305" t="s">
        <v>12115</v>
      </c>
      <c r="M10305" t="s">
        <v>7964</v>
      </c>
      <c r="N10305" t="s">
        <v>264</v>
      </c>
      <c r="O10305">
        <v>78701</v>
      </c>
      <c r="P10305" t="s">
        <v>50</v>
      </c>
      <c r="U10305" s="1">
        <v>45054</v>
      </c>
      <c r="V10305" s="1">
        <v>45054</v>
      </c>
      <c r="AC10305" t="s">
        <v>53</v>
      </c>
      <c r="AD10305">
        <v>2969702039</v>
      </c>
      <c r="AE10305" s="1">
        <v>42528.619444444441</v>
      </c>
      <c r="AG10305" t="s">
        <v>55359</v>
      </c>
      <c r="AH10305" t="s">
        <v>51</v>
      </c>
      <c r="AJ10305" t="s">
        <v>53</v>
      </c>
      <c r="AO10305" t="s">
        <v>8142</v>
      </c>
    </row>
    <row r="10306" spans="1:43" x14ac:dyDescent="0.35">
      <c r="A10306" t="s">
        <v>55360</v>
      </c>
      <c r="B10306" t="s">
        <v>15944</v>
      </c>
      <c r="C10306" t="s">
        <v>5307</v>
      </c>
      <c r="F10306" t="s">
        <v>55361</v>
      </c>
      <c r="H10306" t="s">
        <v>55360</v>
      </c>
      <c r="J10306" t="s">
        <v>55362</v>
      </c>
      <c r="K10306" t="s">
        <v>55363</v>
      </c>
      <c r="M10306" t="s">
        <v>753</v>
      </c>
      <c r="N10306" t="s">
        <v>798</v>
      </c>
      <c r="O10306">
        <v>79915</v>
      </c>
      <c r="P10306" t="s">
        <v>50</v>
      </c>
      <c r="U10306" s="1">
        <v>45054</v>
      </c>
      <c r="V10306" s="1">
        <v>45054</v>
      </c>
      <c r="W10306" s="1">
        <v>45054.506944444445</v>
      </c>
      <c r="X10306" s="1">
        <v>45054.506944444445</v>
      </c>
      <c r="AC10306" t="s">
        <v>51</v>
      </c>
      <c r="AD10306">
        <v>2973381523</v>
      </c>
      <c r="AE10306" s="1">
        <v>45054.507638888892</v>
      </c>
      <c r="AF10306" t="s">
        <v>55364</v>
      </c>
      <c r="AG10306" t="s">
        <v>55365</v>
      </c>
      <c r="AH10306" t="s">
        <v>51</v>
      </c>
      <c r="AJ10306" t="s">
        <v>53</v>
      </c>
      <c r="AL10306" t="s">
        <v>68</v>
      </c>
      <c r="AO10306" t="s">
        <v>5443</v>
      </c>
      <c r="AP10306" s="1">
        <v>45463.586111111108</v>
      </c>
      <c r="AQ10306" s="1">
        <v>45463.540277777778</v>
      </c>
    </row>
    <row r="10307" spans="1:43" x14ac:dyDescent="0.35">
      <c r="A10307">
        <v>361751</v>
      </c>
      <c r="B10307" t="s">
        <v>15594</v>
      </c>
      <c r="C10307" t="s">
        <v>2644</v>
      </c>
      <c r="F10307" t="s">
        <v>43635</v>
      </c>
      <c r="H10307" t="s">
        <v>43649</v>
      </c>
      <c r="J10307" t="s">
        <v>18584</v>
      </c>
      <c r="N10307" t="s">
        <v>398</v>
      </c>
      <c r="O10307">
        <v>87410</v>
      </c>
      <c r="P10307" t="s">
        <v>50</v>
      </c>
      <c r="U10307" s="1">
        <v>45054</v>
      </c>
      <c r="V10307" s="1">
        <v>45054</v>
      </c>
      <c r="W10307" s="1">
        <v>45054.65625</v>
      </c>
      <c r="X10307" s="1">
        <v>45054.65625</v>
      </c>
      <c r="AC10307" t="s">
        <v>53</v>
      </c>
      <c r="AD10307">
        <v>2969543968</v>
      </c>
      <c r="AE10307" s="1">
        <v>40032.470138888886</v>
      </c>
      <c r="AG10307" t="s">
        <v>55366</v>
      </c>
      <c r="AH10307" t="s">
        <v>51</v>
      </c>
      <c r="AJ10307" t="s">
        <v>53</v>
      </c>
      <c r="AL10307" t="s">
        <v>78</v>
      </c>
      <c r="AO10307" t="s">
        <v>8142</v>
      </c>
      <c r="AP10307" s="1">
        <v>45243.382638888892</v>
      </c>
    </row>
    <row r="10308" spans="1:43" x14ac:dyDescent="0.35">
      <c r="A10308" t="s">
        <v>55367</v>
      </c>
      <c r="B10308" t="s">
        <v>9061</v>
      </c>
      <c r="C10308" t="s">
        <v>55368</v>
      </c>
      <c r="F10308" t="s">
        <v>55369</v>
      </c>
      <c r="H10308" t="s">
        <v>55367</v>
      </c>
      <c r="J10308" t="s">
        <v>55370</v>
      </c>
      <c r="K10308" t="s">
        <v>55371</v>
      </c>
      <c r="M10308" t="s">
        <v>753</v>
      </c>
      <c r="N10308" t="s">
        <v>798</v>
      </c>
      <c r="O10308">
        <v>79912</v>
      </c>
      <c r="P10308" t="s">
        <v>50</v>
      </c>
      <c r="U10308" s="1">
        <v>45054</v>
      </c>
      <c r="V10308" s="1">
        <v>45054</v>
      </c>
      <c r="AC10308" t="s">
        <v>51</v>
      </c>
      <c r="AG10308" t="s">
        <v>55372</v>
      </c>
      <c r="AH10308" t="s">
        <v>51</v>
      </c>
      <c r="AJ10308" t="s">
        <v>53</v>
      </c>
      <c r="AO10308" t="s">
        <v>5443</v>
      </c>
    </row>
    <row r="10309" spans="1:43" x14ac:dyDescent="0.35">
      <c r="A10309" t="s">
        <v>55373</v>
      </c>
      <c r="B10309" t="s">
        <v>55374</v>
      </c>
      <c r="C10309" t="s">
        <v>258</v>
      </c>
      <c r="D10309" t="s">
        <v>46</v>
      </c>
      <c r="F10309" t="s">
        <v>47</v>
      </c>
      <c r="H10309" t="s">
        <v>55375</v>
      </c>
      <c r="J10309" t="s">
        <v>49</v>
      </c>
      <c r="P10309" t="s">
        <v>50</v>
      </c>
      <c r="U10309" s="1">
        <v>45054</v>
      </c>
      <c r="V10309" s="1">
        <v>45054</v>
      </c>
      <c r="W10309" s="1">
        <v>45054.521527777775</v>
      </c>
      <c r="X10309" s="1">
        <v>45054.521527777775</v>
      </c>
      <c r="AC10309" t="s">
        <v>53</v>
      </c>
      <c r="AD10309">
        <v>1000000000</v>
      </c>
      <c r="AE10309" s="1">
        <v>37295</v>
      </c>
      <c r="AG10309" t="s">
        <v>55376</v>
      </c>
      <c r="AH10309" t="s">
        <v>51</v>
      </c>
      <c r="AJ10309" t="s">
        <v>53</v>
      </c>
      <c r="AL10309" t="s">
        <v>78</v>
      </c>
      <c r="AO10309" t="s">
        <v>5443</v>
      </c>
      <c r="AP10309" s="1">
        <v>45273.480555555558</v>
      </c>
    </row>
    <row r="10310" spans="1:43" x14ac:dyDescent="0.35">
      <c r="A10310" t="s">
        <v>55377</v>
      </c>
      <c r="B10310" t="s">
        <v>23262</v>
      </c>
      <c r="C10310" t="s">
        <v>30571</v>
      </c>
      <c r="H10310" t="s">
        <v>55378</v>
      </c>
      <c r="J10310" t="s">
        <v>49</v>
      </c>
      <c r="P10310" t="s">
        <v>50</v>
      </c>
      <c r="U10310" s="1">
        <v>45054</v>
      </c>
      <c r="V10310" s="1">
        <v>45054</v>
      </c>
      <c r="W10310" s="1">
        <v>45054.488888888889</v>
      </c>
      <c r="X10310" s="1">
        <v>45054.488888888889</v>
      </c>
      <c r="AC10310" t="s">
        <v>53</v>
      </c>
      <c r="AD10310">
        <v>1000000000</v>
      </c>
      <c r="AE10310" s="1">
        <v>37295</v>
      </c>
      <c r="AG10310" t="s">
        <v>55379</v>
      </c>
      <c r="AH10310" t="s">
        <v>51</v>
      </c>
      <c r="AJ10310" t="s">
        <v>53</v>
      </c>
      <c r="AO10310" t="s">
        <v>5443</v>
      </c>
      <c r="AP10310" s="1">
        <v>45467.382638888892</v>
      </c>
    </row>
    <row r="10311" spans="1:43" x14ac:dyDescent="0.35">
      <c r="A10311" t="s">
        <v>55380</v>
      </c>
      <c r="B10311" t="s">
        <v>3229</v>
      </c>
      <c r="C10311" t="s">
        <v>3295</v>
      </c>
      <c r="D10311" t="s">
        <v>451</v>
      </c>
      <c r="F10311" t="s">
        <v>55381</v>
      </c>
      <c r="H10311" t="s">
        <v>55382</v>
      </c>
      <c r="J10311" t="s">
        <v>51136</v>
      </c>
      <c r="K10311" t="s">
        <v>7296</v>
      </c>
      <c r="M10311" t="s">
        <v>7297</v>
      </c>
      <c r="N10311" t="s">
        <v>264</v>
      </c>
      <c r="O10311" t="s">
        <v>7298</v>
      </c>
      <c r="P10311" t="s">
        <v>50</v>
      </c>
      <c r="U10311" s="1">
        <v>45054</v>
      </c>
      <c r="V10311" s="1">
        <v>45054</v>
      </c>
      <c r="AC10311" t="s">
        <v>53</v>
      </c>
      <c r="AD10311">
        <v>2969584761</v>
      </c>
      <c r="AE10311" s="1">
        <v>41288.714583333334</v>
      </c>
      <c r="AG10311" t="s">
        <v>55383</v>
      </c>
      <c r="AH10311" t="s">
        <v>51</v>
      </c>
      <c r="AJ10311" t="s">
        <v>53</v>
      </c>
      <c r="AO10311" t="s">
        <v>8142</v>
      </c>
    </row>
    <row r="10312" spans="1:43" x14ac:dyDescent="0.35">
      <c r="A10312" t="s">
        <v>55384</v>
      </c>
      <c r="B10312" t="s">
        <v>15488</v>
      </c>
      <c r="C10312" t="s">
        <v>55385</v>
      </c>
      <c r="F10312" t="s">
        <v>55386</v>
      </c>
      <c r="H10312" t="s">
        <v>20821</v>
      </c>
      <c r="I10312" t="s">
        <v>1368</v>
      </c>
      <c r="J10312" t="s">
        <v>55387</v>
      </c>
      <c r="K10312" t="s">
        <v>55388</v>
      </c>
      <c r="L10312" t="s">
        <v>55389</v>
      </c>
      <c r="M10312" t="s">
        <v>33248</v>
      </c>
      <c r="N10312" t="s">
        <v>32317</v>
      </c>
      <c r="O10312" t="s">
        <v>55390</v>
      </c>
      <c r="P10312" t="s">
        <v>12926</v>
      </c>
      <c r="U10312" s="1">
        <v>45054</v>
      </c>
      <c r="V10312" s="1">
        <v>45054</v>
      </c>
      <c r="AC10312" t="s">
        <v>51</v>
      </c>
      <c r="AD10312">
        <v>2969665024</v>
      </c>
      <c r="AE10312" s="1">
        <v>42093.488194444442</v>
      </c>
      <c r="AG10312" t="s">
        <v>55391</v>
      </c>
      <c r="AH10312" t="s">
        <v>51</v>
      </c>
      <c r="AJ10312" t="s">
        <v>53</v>
      </c>
      <c r="AO10312" t="s">
        <v>5443</v>
      </c>
    </row>
    <row r="10313" spans="1:43" x14ac:dyDescent="0.35">
      <c r="A10313" t="s">
        <v>55392</v>
      </c>
      <c r="B10313" t="s">
        <v>4380</v>
      </c>
      <c r="C10313" t="s">
        <v>840</v>
      </c>
      <c r="F10313" t="s">
        <v>55393</v>
      </c>
      <c r="H10313" t="s">
        <v>55392</v>
      </c>
      <c r="J10313" t="s">
        <v>55394</v>
      </c>
      <c r="K10313" t="s">
        <v>55395</v>
      </c>
      <c r="M10313" t="s">
        <v>14257</v>
      </c>
      <c r="N10313" t="s">
        <v>253</v>
      </c>
      <c r="O10313">
        <v>88352</v>
      </c>
      <c r="P10313" t="s">
        <v>50</v>
      </c>
      <c r="U10313" s="1">
        <v>45054</v>
      </c>
      <c r="V10313" s="1">
        <v>45054</v>
      </c>
      <c r="W10313" s="1">
        <v>45054.970833333333</v>
      </c>
      <c r="X10313" s="1">
        <v>45054.970833333333</v>
      </c>
      <c r="AC10313" t="s">
        <v>53</v>
      </c>
      <c r="AD10313">
        <v>1000000001</v>
      </c>
      <c r="AE10313" s="1">
        <v>39973.351388888892</v>
      </c>
      <c r="AF10313" t="s">
        <v>3377</v>
      </c>
      <c r="AG10313" t="s">
        <v>55396</v>
      </c>
      <c r="AH10313" t="s">
        <v>51</v>
      </c>
      <c r="AJ10313" t="s">
        <v>53</v>
      </c>
      <c r="AL10313" t="s">
        <v>78</v>
      </c>
      <c r="AO10313" t="s">
        <v>5443</v>
      </c>
      <c r="AP10313" s="1">
        <v>45054.974305555559</v>
      </c>
    </row>
    <row r="10314" spans="1:43" x14ac:dyDescent="0.35">
      <c r="A10314" t="s">
        <v>55397</v>
      </c>
      <c r="B10314" t="s">
        <v>45299</v>
      </c>
      <c r="C10314" t="s">
        <v>4860</v>
      </c>
      <c r="F10314" t="s">
        <v>55398</v>
      </c>
      <c r="H10314" t="s">
        <v>55397</v>
      </c>
      <c r="J10314" t="s">
        <v>55399</v>
      </c>
      <c r="K10314" t="s">
        <v>55400</v>
      </c>
      <c r="M10314" t="s">
        <v>3234</v>
      </c>
      <c r="N10314" t="s">
        <v>253</v>
      </c>
      <c r="O10314">
        <v>88210</v>
      </c>
      <c r="P10314" t="s">
        <v>50</v>
      </c>
      <c r="U10314" s="1">
        <v>45054</v>
      </c>
      <c r="V10314" s="1">
        <v>45054</v>
      </c>
      <c r="W10314" s="1">
        <v>45054.730555555558</v>
      </c>
      <c r="X10314" s="1">
        <v>45054.730555555558</v>
      </c>
      <c r="AC10314" t="s">
        <v>53</v>
      </c>
      <c r="AD10314">
        <v>1000000001</v>
      </c>
      <c r="AE10314" s="1">
        <v>39973.351388888892</v>
      </c>
      <c r="AF10314" t="s">
        <v>3377</v>
      </c>
      <c r="AG10314" t="s">
        <v>55401</v>
      </c>
      <c r="AH10314" t="s">
        <v>51</v>
      </c>
      <c r="AJ10314" t="s">
        <v>53</v>
      </c>
      <c r="AL10314" t="s">
        <v>78</v>
      </c>
      <c r="AO10314" t="s">
        <v>5443</v>
      </c>
      <c r="AP10314" s="1">
        <v>45055.385416666664</v>
      </c>
    </row>
    <row r="10315" spans="1:43" x14ac:dyDescent="0.35">
      <c r="A10315" t="s">
        <v>55402</v>
      </c>
      <c r="B10315" t="s">
        <v>793</v>
      </c>
      <c r="C10315" t="s">
        <v>55403</v>
      </c>
      <c r="F10315">
        <v>13035159359</v>
      </c>
      <c r="H10315" t="s">
        <v>55404</v>
      </c>
      <c r="J10315" t="s">
        <v>55405</v>
      </c>
      <c r="K10315" t="s">
        <v>55406</v>
      </c>
      <c r="M10315" t="s">
        <v>137</v>
      </c>
      <c r="N10315" t="s">
        <v>287</v>
      </c>
      <c r="O10315">
        <v>80239</v>
      </c>
      <c r="P10315" t="s">
        <v>50</v>
      </c>
      <c r="U10315" s="1">
        <v>45054</v>
      </c>
      <c r="V10315" s="1">
        <v>45054</v>
      </c>
      <c r="W10315" s="1">
        <v>45054.652777777781</v>
      </c>
      <c r="X10315" s="1">
        <v>45054.652777777781</v>
      </c>
      <c r="AC10315" t="s">
        <v>53</v>
      </c>
      <c r="AD10315">
        <v>2973382280</v>
      </c>
      <c r="AE10315" s="1">
        <v>45055.388888888891</v>
      </c>
      <c r="AF10315" t="s">
        <v>55407</v>
      </c>
      <c r="AG10315" t="s">
        <v>55408</v>
      </c>
      <c r="AH10315" t="s">
        <v>51</v>
      </c>
      <c r="AJ10315" t="s">
        <v>53</v>
      </c>
      <c r="AL10315" t="s">
        <v>68</v>
      </c>
      <c r="AO10315" t="s">
        <v>5443</v>
      </c>
      <c r="AP10315" s="1">
        <v>45064.594444444447</v>
      </c>
    </row>
    <row r="10316" spans="1:43" x14ac:dyDescent="0.35">
      <c r="A10316" t="s">
        <v>55409</v>
      </c>
      <c r="B10316" t="s">
        <v>55410</v>
      </c>
      <c r="C10316" t="s">
        <v>55411</v>
      </c>
      <c r="F10316" t="s">
        <v>55412</v>
      </c>
      <c r="H10316" t="s">
        <v>55409</v>
      </c>
      <c r="J10316" t="s">
        <v>6387</v>
      </c>
      <c r="P10316" t="s">
        <v>50</v>
      </c>
      <c r="U10316" s="1">
        <v>45054</v>
      </c>
      <c r="V10316" s="1">
        <v>45054</v>
      </c>
      <c r="AC10316" t="s">
        <v>53</v>
      </c>
      <c r="AD10316">
        <v>2969484892</v>
      </c>
      <c r="AE10316" s="1">
        <v>37756</v>
      </c>
      <c r="AG10316" t="s">
        <v>55413</v>
      </c>
      <c r="AH10316" t="s">
        <v>51</v>
      </c>
      <c r="AJ10316" t="s">
        <v>53</v>
      </c>
      <c r="AO10316" t="s">
        <v>8142</v>
      </c>
    </row>
    <row r="10317" spans="1:43" x14ac:dyDescent="0.35">
      <c r="A10317" t="s">
        <v>55414</v>
      </c>
      <c r="B10317" t="s">
        <v>2072</v>
      </c>
      <c r="C10317" t="s">
        <v>587</v>
      </c>
      <c r="F10317" t="s">
        <v>55415</v>
      </c>
      <c r="H10317" t="s">
        <v>55414</v>
      </c>
      <c r="J10317" t="s">
        <v>36443</v>
      </c>
      <c r="K10317" t="s">
        <v>55416</v>
      </c>
      <c r="M10317" t="s">
        <v>1323</v>
      </c>
      <c r="N10317" t="s">
        <v>10487</v>
      </c>
      <c r="O10317">
        <v>70508</v>
      </c>
      <c r="P10317" t="s">
        <v>50</v>
      </c>
      <c r="U10317" s="1">
        <v>45054</v>
      </c>
      <c r="V10317" s="1">
        <v>45054</v>
      </c>
      <c r="AC10317" t="s">
        <v>53</v>
      </c>
      <c r="AD10317">
        <v>2972031815</v>
      </c>
      <c r="AE10317" s="1">
        <v>44483.292361111111</v>
      </c>
      <c r="AG10317" t="s">
        <v>55417</v>
      </c>
      <c r="AH10317" t="s">
        <v>51</v>
      </c>
      <c r="AJ10317" t="s">
        <v>53</v>
      </c>
      <c r="AO10317" t="s">
        <v>8142</v>
      </c>
    </row>
    <row r="10318" spans="1:43" x14ac:dyDescent="0.35">
      <c r="A10318" t="s">
        <v>55418</v>
      </c>
      <c r="B10318" t="s">
        <v>49729</v>
      </c>
      <c r="C10318" t="s">
        <v>1829</v>
      </c>
      <c r="H10318" t="s">
        <v>55419</v>
      </c>
      <c r="I10318" t="s">
        <v>61</v>
      </c>
      <c r="J10318" t="s">
        <v>55420</v>
      </c>
      <c r="P10318" t="s">
        <v>50</v>
      </c>
      <c r="U10318" s="1">
        <v>45055</v>
      </c>
      <c r="V10318" s="1">
        <v>45055</v>
      </c>
      <c r="AC10318" t="s">
        <v>53</v>
      </c>
      <c r="AD10318">
        <v>2969475309</v>
      </c>
      <c r="AE10318" s="1">
        <v>37159</v>
      </c>
      <c r="AG10318" t="s">
        <v>55421</v>
      </c>
      <c r="AH10318" t="s">
        <v>51</v>
      </c>
      <c r="AJ10318" t="s">
        <v>53</v>
      </c>
      <c r="AO10318" t="s">
        <v>8142</v>
      </c>
    </row>
    <row r="10319" spans="1:43" x14ac:dyDescent="0.35">
      <c r="A10319" t="s">
        <v>55422</v>
      </c>
      <c r="B10319" t="s">
        <v>774</v>
      </c>
      <c r="C10319" t="s">
        <v>1043</v>
      </c>
      <c r="F10319" t="s">
        <v>55423</v>
      </c>
      <c r="H10319" t="s">
        <v>55422</v>
      </c>
      <c r="J10319" t="s">
        <v>55424</v>
      </c>
      <c r="K10319" t="s">
        <v>782</v>
      </c>
      <c r="M10319" t="s">
        <v>783</v>
      </c>
      <c r="N10319" t="s">
        <v>253</v>
      </c>
      <c r="O10319">
        <v>88337</v>
      </c>
      <c r="P10319" t="s">
        <v>50</v>
      </c>
      <c r="U10319" s="1">
        <v>45055</v>
      </c>
      <c r="V10319" s="1">
        <v>45055</v>
      </c>
      <c r="W10319" s="1">
        <v>45055.498611111114</v>
      </c>
      <c r="X10319" s="1">
        <v>45055.498611111114</v>
      </c>
      <c r="AC10319" t="s">
        <v>53</v>
      </c>
      <c r="AD10319">
        <v>2969482619</v>
      </c>
      <c r="AE10319" s="1">
        <v>37592</v>
      </c>
      <c r="AF10319" t="s">
        <v>785</v>
      </c>
      <c r="AG10319" t="s">
        <v>55425</v>
      </c>
      <c r="AH10319" t="s">
        <v>51</v>
      </c>
      <c r="AJ10319" t="s">
        <v>53</v>
      </c>
      <c r="AL10319" t="s">
        <v>68</v>
      </c>
      <c r="AO10319" t="s">
        <v>5443</v>
      </c>
      <c r="AP10319" s="1">
        <v>45055.67083333333</v>
      </c>
      <c r="AQ10319" s="1">
        <v>45055.615277777775</v>
      </c>
    </row>
    <row r="10320" spans="1:43" x14ac:dyDescent="0.35">
      <c r="A10320" t="s">
        <v>55426</v>
      </c>
      <c r="B10320" t="s">
        <v>55427</v>
      </c>
      <c r="C10320" t="s">
        <v>55428</v>
      </c>
      <c r="F10320" t="s">
        <v>55429</v>
      </c>
      <c r="H10320" t="s">
        <v>55430</v>
      </c>
      <c r="J10320" t="s">
        <v>55431</v>
      </c>
      <c r="K10320" t="s">
        <v>55432</v>
      </c>
      <c r="M10320" t="s">
        <v>753</v>
      </c>
      <c r="N10320" t="s">
        <v>798</v>
      </c>
      <c r="O10320">
        <v>79938</v>
      </c>
      <c r="P10320" t="s">
        <v>50</v>
      </c>
      <c r="U10320" s="1">
        <v>45055</v>
      </c>
      <c r="V10320" s="1">
        <v>45055</v>
      </c>
      <c r="W10320" s="1">
        <v>45055.536111111112</v>
      </c>
      <c r="X10320" s="1">
        <v>45055.536111111112</v>
      </c>
      <c r="AC10320" t="s">
        <v>53</v>
      </c>
      <c r="AD10320">
        <v>2973382542</v>
      </c>
      <c r="AE10320" s="1">
        <v>45055.56527777778</v>
      </c>
      <c r="AF10320" t="s">
        <v>55433</v>
      </c>
      <c r="AG10320" t="s">
        <v>55434</v>
      </c>
      <c r="AH10320" t="s">
        <v>51</v>
      </c>
      <c r="AJ10320" t="s">
        <v>53</v>
      </c>
      <c r="AL10320" t="s">
        <v>68</v>
      </c>
      <c r="AO10320" t="s">
        <v>5443</v>
      </c>
      <c r="AP10320" s="1">
        <v>45393.424305555556</v>
      </c>
      <c r="AQ10320" s="1">
        <v>45055.583333333336</v>
      </c>
    </row>
    <row r="10321" spans="1:43" x14ac:dyDescent="0.35">
      <c r="A10321" t="s">
        <v>55435</v>
      </c>
      <c r="B10321" t="s">
        <v>55436</v>
      </c>
      <c r="C10321" t="s">
        <v>2615</v>
      </c>
      <c r="F10321" t="s">
        <v>55437</v>
      </c>
      <c r="H10321" t="s">
        <v>55435</v>
      </c>
      <c r="J10321" t="s">
        <v>55438</v>
      </c>
      <c r="K10321" t="s">
        <v>55439</v>
      </c>
      <c r="M10321" t="s">
        <v>35361</v>
      </c>
      <c r="N10321" t="s">
        <v>253</v>
      </c>
      <c r="O10321">
        <v>87532</v>
      </c>
      <c r="P10321" t="s">
        <v>50</v>
      </c>
      <c r="U10321" s="1">
        <v>45055</v>
      </c>
      <c r="V10321" s="1">
        <v>45055</v>
      </c>
      <c r="W10321" s="1">
        <v>45055.634027777778</v>
      </c>
      <c r="X10321" s="1">
        <v>45055.634027777778</v>
      </c>
      <c r="AC10321" t="s">
        <v>53</v>
      </c>
      <c r="AD10321">
        <v>2969515485</v>
      </c>
      <c r="AE10321" s="1">
        <v>38664.377083333333</v>
      </c>
      <c r="AF10321" t="s">
        <v>55440</v>
      </c>
      <c r="AG10321" t="s">
        <v>55441</v>
      </c>
      <c r="AH10321" t="s">
        <v>51</v>
      </c>
      <c r="AJ10321" t="s">
        <v>53</v>
      </c>
      <c r="AL10321" t="s">
        <v>68</v>
      </c>
      <c r="AO10321" t="s">
        <v>5443</v>
      </c>
      <c r="AP10321" s="1">
        <v>45055.637499999997</v>
      </c>
      <c r="AQ10321" s="1">
        <v>45055.640972222223</v>
      </c>
    </row>
    <row r="10322" spans="1:43" x14ac:dyDescent="0.35">
      <c r="A10322" t="s">
        <v>55442</v>
      </c>
      <c r="B10322" t="s">
        <v>55443</v>
      </c>
      <c r="C10322" t="s">
        <v>55444</v>
      </c>
      <c r="F10322" t="s">
        <v>55445</v>
      </c>
      <c r="H10322" t="s">
        <v>55442</v>
      </c>
      <c r="J10322" t="s">
        <v>11720</v>
      </c>
      <c r="K10322" t="s">
        <v>6655</v>
      </c>
      <c r="M10322" t="s">
        <v>6656</v>
      </c>
      <c r="N10322" t="s">
        <v>6657</v>
      </c>
      <c r="O10322">
        <v>68102</v>
      </c>
      <c r="P10322" t="s">
        <v>4438</v>
      </c>
      <c r="U10322" s="1">
        <v>45055</v>
      </c>
      <c r="V10322" s="1">
        <v>45055</v>
      </c>
      <c r="AC10322" t="s">
        <v>53</v>
      </c>
      <c r="AD10322">
        <v>2969472760</v>
      </c>
      <c r="AE10322" s="1">
        <v>36916.71597222222</v>
      </c>
      <c r="AG10322" t="s">
        <v>55446</v>
      </c>
      <c r="AH10322" t="s">
        <v>51</v>
      </c>
      <c r="AJ10322" t="s">
        <v>53</v>
      </c>
      <c r="AO10322" t="s">
        <v>8142</v>
      </c>
    </row>
    <row r="10323" spans="1:43" x14ac:dyDescent="0.35">
      <c r="A10323" t="s">
        <v>55447</v>
      </c>
      <c r="B10323" t="s">
        <v>33978</v>
      </c>
      <c r="C10323" t="s">
        <v>55448</v>
      </c>
      <c r="F10323" t="s">
        <v>55449</v>
      </c>
      <c r="H10323" t="s">
        <v>55447</v>
      </c>
      <c r="J10323" t="s">
        <v>11720</v>
      </c>
      <c r="K10323" t="s">
        <v>6655</v>
      </c>
      <c r="M10323" t="s">
        <v>6656</v>
      </c>
      <c r="N10323" t="s">
        <v>6657</v>
      </c>
      <c r="O10323">
        <v>68102</v>
      </c>
      <c r="P10323" t="s">
        <v>4438</v>
      </c>
      <c r="U10323" s="1">
        <v>45055</v>
      </c>
      <c r="V10323" s="1">
        <v>45055</v>
      </c>
      <c r="AC10323" t="s">
        <v>53</v>
      </c>
      <c r="AD10323">
        <v>2969472760</v>
      </c>
      <c r="AE10323" s="1">
        <v>36916.71597222222</v>
      </c>
      <c r="AG10323" t="s">
        <v>55450</v>
      </c>
      <c r="AH10323" t="s">
        <v>51</v>
      </c>
      <c r="AJ10323" t="s">
        <v>53</v>
      </c>
      <c r="AO10323" t="s">
        <v>8142</v>
      </c>
    </row>
    <row r="10324" spans="1:43" x14ac:dyDescent="0.35">
      <c r="A10324" t="s">
        <v>55451</v>
      </c>
      <c r="B10324" t="s">
        <v>35059</v>
      </c>
      <c r="C10324" t="s">
        <v>383</v>
      </c>
      <c r="F10324" t="s">
        <v>55452</v>
      </c>
      <c r="H10324" t="s">
        <v>55451</v>
      </c>
      <c r="J10324" t="s">
        <v>55453</v>
      </c>
      <c r="K10324" t="s">
        <v>55454</v>
      </c>
      <c r="M10324" t="s">
        <v>14094</v>
      </c>
      <c r="N10324" t="s">
        <v>253</v>
      </c>
      <c r="O10324">
        <v>88030</v>
      </c>
      <c r="P10324" t="s">
        <v>50</v>
      </c>
      <c r="U10324" s="1">
        <v>45055</v>
      </c>
      <c r="V10324" s="1">
        <v>45055</v>
      </c>
      <c r="W10324" s="1">
        <v>45055.504166666666</v>
      </c>
      <c r="X10324" s="1">
        <v>45055.504166666666</v>
      </c>
      <c r="AC10324" t="s">
        <v>51</v>
      </c>
      <c r="AD10324">
        <v>2972408002</v>
      </c>
      <c r="AE10324" s="1">
        <v>44977.394444444442</v>
      </c>
      <c r="AF10324" t="s">
        <v>55455</v>
      </c>
      <c r="AG10324" t="s">
        <v>55456</v>
      </c>
      <c r="AH10324" t="s">
        <v>51</v>
      </c>
      <c r="AJ10324" t="s">
        <v>53</v>
      </c>
      <c r="AL10324" t="s">
        <v>68</v>
      </c>
      <c r="AO10324" t="s">
        <v>5443</v>
      </c>
      <c r="AP10324" s="1">
        <v>45426.638888888891</v>
      </c>
      <c r="AQ10324" s="1">
        <v>45061.554166666669</v>
      </c>
    </row>
    <row r="10325" spans="1:43" x14ac:dyDescent="0.35">
      <c r="A10325" t="s">
        <v>55457</v>
      </c>
      <c r="B10325" t="s">
        <v>11164</v>
      </c>
      <c r="C10325" t="s">
        <v>55458</v>
      </c>
      <c r="F10325" t="s">
        <v>55459</v>
      </c>
      <c r="H10325" t="s">
        <v>55457</v>
      </c>
      <c r="J10325" t="s">
        <v>55460</v>
      </c>
      <c r="K10325" t="s">
        <v>55461</v>
      </c>
      <c r="M10325" t="s">
        <v>55462</v>
      </c>
      <c r="N10325" t="s">
        <v>253</v>
      </c>
      <c r="O10325">
        <v>87535</v>
      </c>
      <c r="P10325" t="s">
        <v>50</v>
      </c>
      <c r="U10325" s="1">
        <v>45055</v>
      </c>
      <c r="V10325" s="1">
        <v>45055</v>
      </c>
      <c r="W10325" s="1">
        <v>45055.530555555553</v>
      </c>
      <c r="X10325" s="1">
        <v>45055.530555555553</v>
      </c>
      <c r="AC10325" t="s">
        <v>53</v>
      </c>
      <c r="AD10325">
        <v>2973382544</v>
      </c>
      <c r="AE10325" s="1">
        <v>45055.567361111112</v>
      </c>
      <c r="AF10325" t="s">
        <v>55463</v>
      </c>
      <c r="AG10325" t="s">
        <v>55464</v>
      </c>
      <c r="AH10325" t="s">
        <v>51</v>
      </c>
      <c r="AJ10325" t="s">
        <v>53</v>
      </c>
      <c r="AL10325" t="s">
        <v>68</v>
      </c>
      <c r="AO10325" t="s">
        <v>5443</v>
      </c>
      <c r="AP10325" s="1">
        <v>45055.620138888888</v>
      </c>
      <c r="AQ10325" s="1">
        <v>45055.583333333336</v>
      </c>
    </row>
    <row r="10326" spans="1:43" x14ac:dyDescent="0.35">
      <c r="A10326" t="s">
        <v>55465</v>
      </c>
      <c r="B10326" t="s">
        <v>55466</v>
      </c>
      <c r="C10326" t="s">
        <v>21914</v>
      </c>
      <c r="F10326" t="s">
        <v>55467</v>
      </c>
      <c r="H10326" t="s">
        <v>55465</v>
      </c>
      <c r="J10326" t="s">
        <v>55468</v>
      </c>
      <c r="N10326" t="s">
        <v>6033</v>
      </c>
      <c r="O10326">
        <v>95838</v>
      </c>
      <c r="P10326" t="s">
        <v>50</v>
      </c>
      <c r="U10326" s="1">
        <v>45055</v>
      </c>
      <c r="V10326" s="1">
        <v>45055</v>
      </c>
      <c r="W10326" s="1">
        <v>45055.702777777777</v>
      </c>
      <c r="X10326" s="1">
        <v>45055.702777777777</v>
      </c>
      <c r="AC10326" t="s">
        <v>53</v>
      </c>
      <c r="AD10326">
        <v>2969711284</v>
      </c>
      <c r="AE10326" s="1">
        <v>42647.62777777778</v>
      </c>
      <c r="AF10326" t="s">
        <v>55469</v>
      </c>
      <c r="AG10326" t="s">
        <v>55470</v>
      </c>
      <c r="AH10326" t="s">
        <v>51</v>
      </c>
      <c r="AJ10326" t="s">
        <v>53</v>
      </c>
      <c r="AL10326" t="s">
        <v>68</v>
      </c>
      <c r="AO10326" t="s">
        <v>8142</v>
      </c>
      <c r="AP10326" s="1">
        <v>45355.707638888889</v>
      </c>
    </row>
    <row r="10327" spans="1:43" x14ac:dyDescent="0.35">
      <c r="A10327" t="s">
        <v>55471</v>
      </c>
      <c r="B10327" t="s">
        <v>28982</v>
      </c>
      <c r="C10327" t="s">
        <v>27201</v>
      </c>
      <c r="F10327" t="s">
        <v>55472</v>
      </c>
      <c r="H10327" t="s">
        <v>55471</v>
      </c>
      <c r="J10327" t="s">
        <v>13744</v>
      </c>
      <c r="K10327" t="s">
        <v>55473</v>
      </c>
      <c r="M10327" t="s">
        <v>14819</v>
      </c>
      <c r="N10327" t="s">
        <v>14820</v>
      </c>
      <c r="O10327">
        <v>21901</v>
      </c>
      <c r="P10327" t="s">
        <v>50</v>
      </c>
      <c r="U10327" s="1">
        <v>45055</v>
      </c>
      <c r="V10327" s="1">
        <v>45055</v>
      </c>
      <c r="AC10327" t="s">
        <v>53</v>
      </c>
      <c r="AD10327">
        <v>2969474461</v>
      </c>
      <c r="AE10327" s="1">
        <v>37104.381944444445</v>
      </c>
      <c r="AG10327" t="s">
        <v>55474</v>
      </c>
      <c r="AH10327" t="s">
        <v>51</v>
      </c>
      <c r="AJ10327" t="s">
        <v>53</v>
      </c>
      <c r="AO10327" t="s">
        <v>8142</v>
      </c>
    </row>
    <row r="10328" spans="1:43" x14ac:dyDescent="0.35">
      <c r="A10328" t="s">
        <v>55475</v>
      </c>
      <c r="B10328" t="s">
        <v>42043</v>
      </c>
      <c r="C10328" t="s">
        <v>42044</v>
      </c>
      <c r="F10328" t="s">
        <v>55476</v>
      </c>
      <c r="H10328" t="s">
        <v>42042</v>
      </c>
      <c r="J10328" t="s">
        <v>28018</v>
      </c>
      <c r="K10328" t="s">
        <v>37717</v>
      </c>
      <c r="M10328" t="s">
        <v>159</v>
      </c>
      <c r="N10328" t="s">
        <v>213</v>
      </c>
      <c r="O10328">
        <v>80904</v>
      </c>
      <c r="P10328" t="s">
        <v>50</v>
      </c>
      <c r="U10328" s="1">
        <v>45055</v>
      </c>
      <c r="V10328" s="1">
        <v>45055</v>
      </c>
      <c r="W10328" s="1">
        <v>45055.527083333334</v>
      </c>
      <c r="X10328" s="1">
        <v>45055.527083333334</v>
      </c>
      <c r="AC10328" t="s">
        <v>53</v>
      </c>
      <c r="AD10328">
        <v>2969787961</v>
      </c>
      <c r="AE10328" s="1">
        <v>43192.584027777775</v>
      </c>
      <c r="AF10328" t="s">
        <v>20543</v>
      </c>
      <c r="AG10328" t="s">
        <v>55477</v>
      </c>
      <c r="AH10328" t="s">
        <v>51</v>
      </c>
      <c r="AJ10328" t="s">
        <v>53</v>
      </c>
      <c r="AL10328" t="s">
        <v>68</v>
      </c>
      <c r="AO10328" t="s">
        <v>5443</v>
      </c>
      <c r="AP10328" s="1">
        <v>45133.353472222225</v>
      </c>
      <c r="AQ10328" s="1">
        <v>45055.531944444447</v>
      </c>
    </row>
    <row r="10329" spans="1:43" x14ac:dyDescent="0.35">
      <c r="A10329" t="s">
        <v>55478</v>
      </c>
      <c r="B10329" t="s">
        <v>55479</v>
      </c>
      <c r="C10329" t="s">
        <v>3554</v>
      </c>
      <c r="F10329" t="s">
        <v>55480</v>
      </c>
      <c r="H10329" t="s">
        <v>55478</v>
      </c>
      <c r="J10329" t="s">
        <v>12004</v>
      </c>
      <c r="K10329" t="s">
        <v>12005</v>
      </c>
      <c r="M10329" t="s">
        <v>298</v>
      </c>
      <c r="N10329" t="s">
        <v>287</v>
      </c>
      <c r="O10329">
        <v>80216</v>
      </c>
      <c r="P10329" t="s">
        <v>50</v>
      </c>
      <c r="U10329" s="1">
        <v>45055</v>
      </c>
      <c r="V10329" s="1">
        <v>45055</v>
      </c>
      <c r="W10329" s="1">
        <v>45055.613888888889</v>
      </c>
      <c r="X10329" s="1">
        <v>45055.613888888889</v>
      </c>
      <c r="AC10329" t="s">
        <v>53</v>
      </c>
      <c r="AD10329">
        <v>2969475441</v>
      </c>
      <c r="AE10329" s="1">
        <v>37166.661111111112</v>
      </c>
      <c r="AG10329" t="s">
        <v>55481</v>
      </c>
      <c r="AH10329" t="s">
        <v>51</v>
      </c>
      <c r="AJ10329" t="s">
        <v>53</v>
      </c>
      <c r="AL10329" t="s">
        <v>78</v>
      </c>
      <c r="AO10329" t="s">
        <v>8142</v>
      </c>
    </row>
    <row r="10330" spans="1:43" x14ac:dyDescent="0.35">
      <c r="A10330" t="s">
        <v>55482</v>
      </c>
      <c r="B10330" t="s">
        <v>55483</v>
      </c>
      <c r="C10330" t="s">
        <v>55484</v>
      </c>
      <c r="F10330" t="s">
        <v>55485</v>
      </c>
      <c r="H10330" t="s">
        <v>55482</v>
      </c>
      <c r="J10330" t="s">
        <v>21322</v>
      </c>
      <c r="K10330" t="s">
        <v>15161</v>
      </c>
      <c r="M10330" t="s">
        <v>4629</v>
      </c>
      <c r="N10330" t="s">
        <v>1515</v>
      </c>
      <c r="O10330">
        <v>85040</v>
      </c>
      <c r="P10330" t="s">
        <v>50</v>
      </c>
      <c r="U10330" s="1">
        <v>45055</v>
      </c>
      <c r="V10330" s="1">
        <v>45055</v>
      </c>
      <c r="AC10330" t="s">
        <v>53</v>
      </c>
      <c r="AD10330">
        <v>2969504605</v>
      </c>
      <c r="AE10330" s="1">
        <v>38006.45208333333</v>
      </c>
      <c r="AG10330" t="s">
        <v>55486</v>
      </c>
      <c r="AH10330" t="s">
        <v>51</v>
      </c>
      <c r="AJ10330" t="s">
        <v>53</v>
      </c>
      <c r="AO10330" t="s">
        <v>8142</v>
      </c>
    </row>
    <row r="10331" spans="1:43" x14ac:dyDescent="0.35">
      <c r="A10331" t="s">
        <v>55487</v>
      </c>
      <c r="B10331" t="s">
        <v>55488</v>
      </c>
      <c r="C10331" t="s">
        <v>539</v>
      </c>
      <c r="F10331" t="s">
        <v>55489</v>
      </c>
      <c r="H10331" t="s">
        <v>55490</v>
      </c>
      <c r="J10331" t="s">
        <v>52746</v>
      </c>
      <c r="P10331" t="s">
        <v>50</v>
      </c>
      <c r="U10331" s="1">
        <v>45055</v>
      </c>
      <c r="V10331" s="1">
        <v>45055</v>
      </c>
      <c r="AC10331" t="s">
        <v>53</v>
      </c>
      <c r="AD10331">
        <v>2969519246</v>
      </c>
      <c r="AE10331" s="1">
        <v>38883.179166666669</v>
      </c>
      <c r="AG10331" t="s">
        <v>55491</v>
      </c>
      <c r="AH10331" t="s">
        <v>51</v>
      </c>
      <c r="AJ10331" t="s">
        <v>53</v>
      </c>
      <c r="AO10331" t="s">
        <v>8142</v>
      </c>
    </row>
    <row r="10332" spans="1:43" x14ac:dyDescent="0.35">
      <c r="A10332" t="s">
        <v>55492</v>
      </c>
      <c r="B10332" t="s">
        <v>55493</v>
      </c>
      <c r="C10332" t="s">
        <v>1429</v>
      </c>
      <c r="F10332" t="s">
        <v>55494</v>
      </c>
      <c r="H10332" t="s">
        <v>55492</v>
      </c>
      <c r="J10332" t="s">
        <v>52084</v>
      </c>
      <c r="N10332" t="s">
        <v>1570</v>
      </c>
      <c r="O10332">
        <v>84104</v>
      </c>
      <c r="P10332" t="s">
        <v>50</v>
      </c>
      <c r="U10332" s="1">
        <v>45055</v>
      </c>
      <c r="V10332" s="1">
        <v>45055</v>
      </c>
      <c r="AC10332" t="s">
        <v>53</v>
      </c>
      <c r="AD10332">
        <v>2969479264</v>
      </c>
      <c r="AE10332" s="1">
        <v>37386</v>
      </c>
      <c r="AG10332" t="s">
        <v>55495</v>
      </c>
      <c r="AH10332" t="s">
        <v>51</v>
      </c>
      <c r="AJ10332" t="s">
        <v>53</v>
      </c>
      <c r="AO10332" t="s">
        <v>8142</v>
      </c>
    </row>
    <row r="10333" spans="1:43" x14ac:dyDescent="0.35">
      <c r="A10333" t="s">
        <v>55496</v>
      </c>
      <c r="B10333" t="s">
        <v>653</v>
      </c>
      <c r="C10333" t="s">
        <v>2991</v>
      </c>
      <c r="F10333" t="s">
        <v>55497</v>
      </c>
      <c r="H10333" t="s">
        <v>55496</v>
      </c>
      <c r="J10333" t="s">
        <v>55498</v>
      </c>
      <c r="K10333" t="s">
        <v>55499</v>
      </c>
      <c r="M10333" t="s">
        <v>137</v>
      </c>
      <c r="N10333" t="s">
        <v>65</v>
      </c>
      <c r="O10333">
        <v>80246</v>
      </c>
      <c r="P10333" t="s">
        <v>50</v>
      </c>
      <c r="U10333" s="1">
        <v>45055</v>
      </c>
      <c r="V10333" s="1">
        <v>45055</v>
      </c>
      <c r="W10333" s="1">
        <v>45055.662499999999</v>
      </c>
      <c r="X10333" s="1">
        <v>45055.662499999999</v>
      </c>
      <c r="AC10333" t="s">
        <v>53</v>
      </c>
      <c r="AD10333">
        <v>2973382667</v>
      </c>
      <c r="AE10333" s="1">
        <v>45055.662499999999</v>
      </c>
      <c r="AF10333" t="s">
        <v>55500</v>
      </c>
      <c r="AG10333" t="s">
        <v>55501</v>
      </c>
      <c r="AH10333" t="s">
        <v>51</v>
      </c>
      <c r="AJ10333" t="s">
        <v>53</v>
      </c>
      <c r="AL10333" t="s">
        <v>68</v>
      </c>
      <c r="AO10333" t="s">
        <v>5443</v>
      </c>
      <c r="AP10333" s="1">
        <v>45055.668749999997</v>
      </c>
      <c r="AQ10333" s="1">
        <v>45055.667361111111</v>
      </c>
    </row>
    <row r="10334" spans="1:43" x14ac:dyDescent="0.35">
      <c r="A10334" t="s">
        <v>55502</v>
      </c>
      <c r="B10334" t="s">
        <v>15653</v>
      </c>
      <c r="C10334" t="s">
        <v>55503</v>
      </c>
      <c r="F10334" t="s">
        <v>55504</v>
      </c>
      <c r="H10334" t="s">
        <v>55502</v>
      </c>
      <c r="J10334" t="s">
        <v>18421</v>
      </c>
      <c r="N10334" t="s">
        <v>6033</v>
      </c>
      <c r="O10334">
        <v>95628</v>
      </c>
      <c r="P10334" t="s">
        <v>50</v>
      </c>
      <c r="U10334" s="1">
        <v>45055</v>
      </c>
      <c r="V10334" s="1">
        <v>45055</v>
      </c>
      <c r="AC10334" t="s">
        <v>53</v>
      </c>
      <c r="AD10334">
        <v>2969580399</v>
      </c>
      <c r="AE10334" s="1">
        <v>41190.404166666667</v>
      </c>
      <c r="AG10334" t="s">
        <v>55505</v>
      </c>
      <c r="AH10334" t="s">
        <v>51</v>
      </c>
      <c r="AJ10334" t="s">
        <v>53</v>
      </c>
      <c r="AO10334" t="s">
        <v>8142</v>
      </c>
    </row>
    <row r="10335" spans="1:43" x14ac:dyDescent="0.35">
      <c r="A10335" t="s">
        <v>55506</v>
      </c>
      <c r="B10335" t="s">
        <v>55507</v>
      </c>
      <c r="C10335" t="s">
        <v>3285</v>
      </c>
      <c r="D10335" t="s">
        <v>803</v>
      </c>
      <c r="H10335" t="s">
        <v>55508</v>
      </c>
      <c r="J10335" t="s">
        <v>49</v>
      </c>
      <c r="P10335" t="s">
        <v>50</v>
      </c>
      <c r="U10335" s="1">
        <v>45055</v>
      </c>
      <c r="V10335" s="1">
        <v>45055</v>
      </c>
      <c r="W10335" s="1">
        <v>45288.51666666667</v>
      </c>
      <c r="X10335" s="1">
        <v>45288.51666666667</v>
      </c>
      <c r="AC10335" t="s">
        <v>53</v>
      </c>
      <c r="AD10335">
        <v>1000000000</v>
      </c>
      <c r="AE10335" s="1">
        <v>37295</v>
      </c>
      <c r="AG10335" t="s">
        <v>55509</v>
      </c>
      <c r="AH10335" t="s">
        <v>51</v>
      </c>
      <c r="AJ10335" t="s">
        <v>53</v>
      </c>
      <c r="AL10335" t="s">
        <v>78</v>
      </c>
      <c r="AO10335" t="s">
        <v>5443</v>
      </c>
      <c r="AP10335" s="1">
        <v>45476.595138888886</v>
      </c>
      <c r="AQ10335" s="1">
        <v>45475.477777777778</v>
      </c>
    </row>
    <row r="10336" spans="1:43" x14ac:dyDescent="0.35">
      <c r="A10336" t="s">
        <v>55510</v>
      </c>
      <c r="B10336" t="s">
        <v>55511</v>
      </c>
      <c r="C10336" t="s">
        <v>39965</v>
      </c>
      <c r="F10336">
        <v>19706299216</v>
      </c>
      <c r="H10336" t="s">
        <v>55510</v>
      </c>
      <c r="J10336" t="s">
        <v>55512</v>
      </c>
      <c r="K10336" t="s">
        <v>55513</v>
      </c>
      <c r="M10336" t="s">
        <v>2917</v>
      </c>
      <c r="N10336" t="s">
        <v>287</v>
      </c>
      <c r="O10336">
        <v>80487</v>
      </c>
      <c r="P10336" t="s">
        <v>50</v>
      </c>
      <c r="U10336" s="1">
        <v>45055</v>
      </c>
      <c r="V10336" s="1">
        <v>45055</v>
      </c>
      <c r="W10336" s="1">
        <v>45055.95416666667</v>
      </c>
      <c r="X10336" s="1">
        <v>45055.95416666667</v>
      </c>
      <c r="AC10336" t="s">
        <v>53</v>
      </c>
      <c r="AD10336">
        <v>1000000001</v>
      </c>
      <c r="AE10336" s="1">
        <v>39973.351388888892</v>
      </c>
      <c r="AF10336" t="s">
        <v>3377</v>
      </c>
      <c r="AG10336" t="s">
        <v>55514</v>
      </c>
      <c r="AH10336" t="s">
        <v>51</v>
      </c>
      <c r="AJ10336" t="s">
        <v>53</v>
      </c>
      <c r="AL10336" t="s">
        <v>78</v>
      </c>
      <c r="AO10336" t="s">
        <v>51552</v>
      </c>
    </row>
    <row r="10337" spans="1:43" x14ac:dyDescent="0.35">
      <c r="A10337" t="s">
        <v>55515</v>
      </c>
      <c r="B10337" t="s">
        <v>40016</v>
      </c>
      <c r="C10337" t="s">
        <v>6779</v>
      </c>
      <c r="F10337" t="s">
        <v>55516</v>
      </c>
      <c r="H10337" t="s">
        <v>55515</v>
      </c>
      <c r="J10337" t="s">
        <v>55517</v>
      </c>
      <c r="K10337" t="s">
        <v>55518</v>
      </c>
      <c r="M10337" t="s">
        <v>159</v>
      </c>
      <c r="N10337" t="s">
        <v>65</v>
      </c>
      <c r="O10337">
        <v>80923</v>
      </c>
      <c r="P10337" t="s">
        <v>50</v>
      </c>
      <c r="U10337" s="1">
        <v>45055</v>
      </c>
      <c r="V10337" s="1">
        <v>45055</v>
      </c>
      <c r="W10337" s="1">
        <v>45055.498611111114</v>
      </c>
      <c r="X10337" s="1">
        <v>45055.498611111114</v>
      </c>
      <c r="AC10337" t="s">
        <v>53</v>
      </c>
      <c r="AD10337">
        <v>1000000001</v>
      </c>
      <c r="AE10337" s="1">
        <v>39973.351388888892</v>
      </c>
      <c r="AF10337" t="s">
        <v>3377</v>
      </c>
      <c r="AG10337" t="s">
        <v>55519</v>
      </c>
      <c r="AH10337" t="s">
        <v>51</v>
      </c>
      <c r="AJ10337" t="s">
        <v>53</v>
      </c>
      <c r="AL10337" t="s">
        <v>78</v>
      </c>
      <c r="AO10337" t="s">
        <v>5443</v>
      </c>
      <c r="AP10337" s="1">
        <v>45055.669444444444</v>
      </c>
    </row>
    <row r="10338" spans="1:43" x14ac:dyDescent="0.35">
      <c r="A10338" t="s">
        <v>55520</v>
      </c>
      <c r="B10338" t="s">
        <v>55521</v>
      </c>
      <c r="C10338" t="s">
        <v>2392</v>
      </c>
      <c r="F10338">
        <v>17208139066</v>
      </c>
      <c r="H10338" t="s">
        <v>55520</v>
      </c>
      <c r="K10338" t="s">
        <v>525</v>
      </c>
      <c r="L10338" t="s">
        <v>55522</v>
      </c>
      <c r="M10338" t="s">
        <v>1032</v>
      </c>
      <c r="N10338" t="s">
        <v>287</v>
      </c>
      <c r="O10338">
        <v>80018</v>
      </c>
      <c r="P10338" t="s">
        <v>50</v>
      </c>
      <c r="U10338" s="1">
        <v>45055</v>
      </c>
      <c r="V10338" s="1">
        <v>45055</v>
      </c>
      <c r="W10338" s="1">
        <v>45055.828472222223</v>
      </c>
      <c r="X10338" s="1">
        <v>45055.828472222223</v>
      </c>
      <c r="AC10338" t="s">
        <v>53</v>
      </c>
      <c r="AD10338">
        <v>1000000001</v>
      </c>
      <c r="AE10338" s="1">
        <v>39973.351388888892</v>
      </c>
      <c r="AF10338" t="s">
        <v>3377</v>
      </c>
      <c r="AG10338" t="s">
        <v>55523</v>
      </c>
      <c r="AH10338" t="s">
        <v>51</v>
      </c>
      <c r="AJ10338" t="s">
        <v>53</v>
      </c>
      <c r="AL10338" t="s">
        <v>78</v>
      </c>
      <c r="AO10338" t="s">
        <v>51552</v>
      </c>
    </row>
    <row r="10339" spans="1:43" x14ac:dyDescent="0.35">
      <c r="A10339" t="s">
        <v>55524</v>
      </c>
      <c r="B10339" t="s">
        <v>2620</v>
      </c>
      <c r="C10339" t="s">
        <v>12282</v>
      </c>
      <c r="D10339" t="s">
        <v>451</v>
      </c>
      <c r="F10339" t="s">
        <v>47</v>
      </c>
      <c r="H10339" t="s">
        <v>55525</v>
      </c>
      <c r="I10339" t="s">
        <v>101</v>
      </c>
      <c r="J10339" t="s">
        <v>49</v>
      </c>
      <c r="P10339" t="s">
        <v>50</v>
      </c>
      <c r="U10339" s="1">
        <v>45055.706944444442</v>
      </c>
      <c r="V10339" s="1">
        <v>45055.706944444442</v>
      </c>
      <c r="W10339" s="1">
        <v>45055.708333333336</v>
      </c>
      <c r="X10339" s="1">
        <v>45055.708333333336</v>
      </c>
      <c r="AC10339" t="s">
        <v>53</v>
      </c>
      <c r="AD10339">
        <v>2969485219</v>
      </c>
      <c r="AE10339" s="1">
        <v>37784</v>
      </c>
      <c r="AF10339" t="s">
        <v>2021</v>
      </c>
      <c r="AG10339" t="s">
        <v>55526</v>
      </c>
      <c r="AH10339" t="s">
        <v>53</v>
      </c>
      <c r="AJ10339" t="s">
        <v>53</v>
      </c>
      <c r="AK10339" t="s">
        <v>19214</v>
      </c>
      <c r="AL10339" t="s">
        <v>78</v>
      </c>
      <c r="AO10339" t="s">
        <v>54</v>
      </c>
      <c r="AP10339" s="1">
        <v>45436.495138888888</v>
      </c>
    </row>
    <row r="10340" spans="1:43" x14ac:dyDescent="0.35">
      <c r="A10340" t="s">
        <v>55527</v>
      </c>
      <c r="B10340" t="s">
        <v>55528</v>
      </c>
      <c r="C10340" t="s">
        <v>218</v>
      </c>
      <c r="F10340" t="s">
        <v>55529</v>
      </c>
      <c r="H10340" t="s">
        <v>55527</v>
      </c>
      <c r="J10340" t="s">
        <v>55530</v>
      </c>
      <c r="M10340" t="s">
        <v>6023</v>
      </c>
      <c r="N10340" t="s">
        <v>287</v>
      </c>
      <c r="O10340">
        <v>80482</v>
      </c>
      <c r="P10340" t="s">
        <v>50</v>
      </c>
      <c r="U10340" s="1">
        <v>45056</v>
      </c>
      <c r="V10340" s="1">
        <v>45056</v>
      </c>
      <c r="W10340" s="1">
        <v>45056.402777777781</v>
      </c>
      <c r="X10340" s="1">
        <v>45056.402777777781</v>
      </c>
      <c r="AC10340" t="s">
        <v>51</v>
      </c>
      <c r="AD10340">
        <v>2969535231</v>
      </c>
      <c r="AE10340" s="1">
        <v>39682.539583333331</v>
      </c>
      <c r="AF10340" t="s">
        <v>9447</v>
      </c>
      <c r="AG10340" t="s">
        <v>55531</v>
      </c>
      <c r="AH10340" t="s">
        <v>51</v>
      </c>
      <c r="AJ10340" t="s">
        <v>53</v>
      </c>
      <c r="AL10340" t="s">
        <v>68</v>
      </c>
      <c r="AO10340" t="s">
        <v>5443</v>
      </c>
      <c r="AP10340" s="1">
        <v>45476.674305555556</v>
      </c>
      <c r="AQ10340" s="1">
        <v>45476.676388888889</v>
      </c>
    </row>
    <row r="10341" spans="1:43" x14ac:dyDescent="0.35">
      <c r="A10341" t="s">
        <v>47047</v>
      </c>
      <c r="B10341" t="s">
        <v>47045</v>
      </c>
      <c r="C10341" t="s">
        <v>2298</v>
      </c>
      <c r="F10341">
        <v>13037220700</v>
      </c>
      <c r="H10341" t="s">
        <v>47047</v>
      </c>
      <c r="J10341" t="s">
        <v>55532</v>
      </c>
      <c r="N10341" t="s">
        <v>287</v>
      </c>
      <c r="O10341">
        <v>80104</v>
      </c>
      <c r="P10341" t="s">
        <v>50</v>
      </c>
      <c r="U10341" s="1">
        <v>45056</v>
      </c>
      <c r="V10341" s="1">
        <v>45056</v>
      </c>
      <c r="W10341" s="1">
        <v>45056.436805555553</v>
      </c>
      <c r="X10341" s="1">
        <v>45056.436805555553</v>
      </c>
      <c r="AC10341" t="s">
        <v>53</v>
      </c>
      <c r="AD10341">
        <v>1000000001</v>
      </c>
      <c r="AE10341" s="1">
        <v>39973.351388888892</v>
      </c>
      <c r="AF10341" t="s">
        <v>3377</v>
      </c>
      <c r="AG10341" t="s">
        <v>55533</v>
      </c>
      <c r="AH10341" t="s">
        <v>51</v>
      </c>
      <c r="AJ10341" t="s">
        <v>53</v>
      </c>
      <c r="AL10341" t="s">
        <v>78</v>
      </c>
      <c r="AO10341" t="s">
        <v>8142</v>
      </c>
    </row>
    <row r="10342" spans="1:43" x14ac:dyDescent="0.35">
      <c r="A10342" t="s">
        <v>55534</v>
      </c>
      <c r="B10342" t="s">
        <v>1440</v>
      </c>
      <c r="C10342" t="s">
        <v>55535</v>
      </c>
      <c r="F10342" t="s">
        <v>55536</v>
      </c>
      <c r="H10342" t="s">
        <v>55534</v>
      </c>
      <c r="J10342" t="s">
        <v>55537</v>
      </c>
      <c r="K10342" t="s">
        <v>55538</v>
      </c>
      <c r="M10342" t="s">
        <v>37883</v>
      </c>
      <c r="N10342" t="s">
        <v>65</v>
      </c>
      <c r="O10342">
        <v>81130</v>
      </c>
      <c r="P10342" t="s">
        <v>50</v>
      </c>
      <c r="U10342" s="1">
        <v>45056</v>
      </c>
      <c r="V10342" s="1">
        <v>45056</v>
      </c>
      <c r="W10342" s="1">
        <v>45056.659722222219</v>
      </c>
      <c r="X10342" s="1">
        <v>45056.659722222219</v>
      </c>
      <c r="AC10342" t="s">
        <v>51</v>
      </c>
      <c r="AD10342">
        <v>2973383455</v>
      </c>
      <c r="AE10342" s="1">
        <v>45056.659722222219</v>
      </c>
      <c r="AF10342" t="s">
        <v>55539</v>
      </c>
      <c r="AG10342" t="s">
        <v>55540</v>
      </c>
      <c r="AH10342" t="s">
        <v>51</v>
      </c>
      <c r="AJ10342" t="s">
        <v>53</v>
      </c>
      <c r="AL10342" t="s">
        <v>68</v>
      </c>
      <c r="AO10342" t="s">
        <v>5443</v>
      </c>
      <c r="AP10342" s="1">
        <v>45056.759027777778</v>
      </c>
      <c r="AQ10342" s="1">
        <v>45056.703472222223</v>
      </c>
    </row>
    <row r="10343" spans="1:43" x14ac:dyDescent="0.35">
      <c r="A10343" t="s">
        <v>55541</v>
      </c>
      <c r="B10343" t="s">
        <v>5388</v>
      </c>
      <c r="C10343" t="s">
        <v>12366</v>
      </c>
      <c r="F10343" t="s">
        <v>55542</v>
      </c>
      <c r="H10343" t="s">
        <v>55541</v>
      </c>
      <c r="J10343" t="s">
        <v>445</v>
      </c>
      <c r="K10343" t="s">
        <v>33763</v>
      </c>
      <c r="M10343" t="s">
        <v>33764</v>
      </c>
      <c r="N10343" t="s">
        <v>65</v>
      </c>
      <c r="O10343">
        <v>80543</v>
      </c>
      <c r="P10343" t="s">
        <v>50</v>
      </c>
      <c r="U10343" s="1">
        <v>45056</v>
      </c>
      <c r="V10343" s="1">
        <v>45056</v>
      </c>
      <c r="W10343" s="1">
        <v>45056.613888888889</v>
      </c>
      <c r="X10343" s="1">
        <v>45056.613888888889</v>
      </c>
      <c r="AC10343" t="s">
        <v>53</v>
      </c>
      <c r="AD10343">
        <v>2969522468</v>
      </c>
      <c r="AE10343" s="1">
        <v>39090.576388888891</v>
      </c>
      <c r="AF10343" t="s">
        <v>447</v>
      </c>
      <c r="AG10343" t="s">
        <v>55543</v>
      </c>
      <c r="AH10343" t="s">
        <v>51</v>
      </c>
      <c r="AJ10343" t="s">
        <v>53</v>
      </c>
      <c r="AL10343" t="s">
        <v>68</v>
      </c>
      <c r="AO10343" t="s">
        <v>5443</v>
      </c>
      <c r="AP10343" s="1">
        <v>45079.37777777778</v>
      </c>
    </row>
    <row r="10344" spans="1:43" x14ac:dyDescent="0.35">
      <c r="A10344" t="s">
        <v>55544</v>
      </c>
      <c r="B10344" t="s">
        <v>55545</v>
      </c>
      <c r="C10344" t="s">
        <v>443</v>
      </c>
      <c r="F10344">
        <v>12314092687</v>
      </c>
      <c r="H10344" t="s">
        <v>55544</v>
      </c>
      <c r="J10344" t="s">
        <v>55546</v>
      </c>
      <c r="N10344" t="s">
        <v>287</v>
      </c>
      <c r="O10344">
        <v>81302</v>
      </c>
      <c r="P10344" t="s">
        <v>50</v>
      </c>
      <c r="U10344" s="1">
        <v>45056</v>
      </c>
      <c r="V10344" s="1">
        <v>45056</v>
      </c>
      <c r="W10344" s="1">
        <v>45056.64166666667</v>
      </c>
      <c r="X10344" s="1">
        <v>45056.64166666667</v>
      </c>
      <c r="AC10344" t="s">
        <v>53</v>
      </c>
      <c r="AD10344">
        <v>2969677675</v>
      </c>
      <c r="AE10344" s="1">
        <v>42230.477777777778</v>
      </c>
      <c r="AF10344" t="s">
        <v>55547</v>
      </c>
      <c r="AG10344" t="s">
        <v>55548</v>
      </c>
      <c r="AH10344" t="s">
        <v>51</v>
      </c>
      <c r="AJ10344" t="s">
        <v>53</v>
      </c>
      <c r="AL10344" t="s">
        <v>68</v>
      </c>
      <c r="AO10344" t="s">
        <v>5443</v>
      </c>
      <c r="AP10344" s="1">
        <v>45056.63958333333</v>
      </c>
    </row>
    <row r="10345" spans="1:43" x14ac:dyDescent="0.35">
      <c r="A10345" t="s">
        <v>55549</v>
      </c>
      <c r="B10345" t="s">
        <v>5551</v>
      </c>
      <c r="C10345" t="s">
        <v>996</v>
      </c>
      <c r="F10345" t="s">
        <v>55550</v>
      </c>
      <c r="H10345" t="s">
        <v>55549</v>
      </c>
      <c r="J10345" t="s">
        <v>55551</v>
      </c>
      <c r="K10345" t="s">
        <v>55552</v>
      </c>
      <c r="M10345" t="s">
        <v>3619</v>
      </c>
      <c r="N10345" t="s">
        <v>253</v>
      </c>
      <c r="O10345">
        <v>88101</v>
      </c>
      <c r="P10345" t="s">
        <v>50</v>
      </c>
      <c r="U10345" s="1">
        <v>45056</v>
      </c>
      <c r="V10345" s="1">
        <v>45056</v>
      </c>
      <c r="W10345" s="1">
        <v>45056.563888888886</v>
      </c>
      <c r="X10345" s="1">
        <v>45056.563888888886</v>
      </c>
      <c r="AC10345" t="s">
        <v>53</v>
      </c>
      <c r="AD10345">
        <v>2969481214</v>
      </c>
      <c r="AE10345" s="1">
        <v>37496</v>
      </c>
      <c r="AF10345" t="s">
        <v>981</v>
      </c>
      <c r="AG10345" t="s">
        <v>55553</v>
      </c>
      <c r="AH10345" t="s">
        <v>51</v>
      </c>
      <c r="AJ10345" t="s">
        <v>53</v>
      </c>
      <c r="AL10345" t="s">
        <v>68</v>
      </c>
      <c r="AO10345" t="s">
        <v>5443</v>
      </c>
      <c r="AP10345" s="1">
        <v>45057.539583333331</v>
      </c>
      <c r="AQ10345" s="1">
        <v>45056.585416666669</v>
      </c>
    </row>
    <row r="10346" spans="1:43" x14ac:dyDescent="0.35">
      <c r="A10346" t="s">
        <v>55554</v>
      </c>
      <c r="B10346" t="s">
        <v>7273</v>
      </c>
      <c r="C10346" t="s">
        <v>89</v>
      </c>
      <c r="F10346" t="s">
        <v>55555</v>
      </c>
      <c r="H10346" t="s">
        <v>55554</v>
      </c>
      <c r="J10346" t="s">
        <v>55556</v>
      </c>
      <c r="K10346" t="s">
        <v>55557</v>
      </c>
      <c r="M10346" t="s">
        <v>419</v>
      </c>
      <c r="N10346" t="s">
        <v>253</v>
      </c>
      <c r="O10346">
        <v>87107</v>
      </c>
      <c r="P10346" t="s">
        <v>50</v>
      </c>
      <c r="U10346" s="1">
        <v>45056</v>
      </c>
      <c r="V10346" s="1">
        <v>45056</v>
      </c>
      <c r="W10346" s="1">
        <v>45056.495833333334</v>
      </c>
      <c r="X10346" s="1">
        <v>45056.495833333334</v>
      </c>
      <c r="AC10346" t="s">
        <v>53</v>
      </c>
      <c r="AD10346">
        <v>2973383273</v>
      </c>
      <c r="AE10346" s="1">
        <v>45056.49722222222</v>
      </c>
      <c r="AF10346" t="s">
        <v>55558</v>
      </c>
      <c r="AG10346" t="s">
        <v>55559</v>
      </c>
      <c r="AH10346" t="s">
        <v>51</v>
      </c>
      <c r="AJ10346" t="s">
        <v>53</v>
      </c>
      <c r="AL10346" t="s">
        <v>68</v>
      </c>
      <c r="AO10346" t="s">
        <v>5443</v>
      </c>
      <c r="AP10346" s="1">
        <v>45056.506249999999</v>
      </c>
      <c r="AQ10346" s="1">
        <v>45056.5</v>
      </c>
    </row>
    <row r="10347" spans="1:43" x14ac:dyDescent="0.35">
      <c r="A10347" t="s">
        <v>55560</v>
      </c>
      <c r="B10347" t="s">
        <v>55561</v>
      </c>
      <c r="C10347" t="s">
        <v>338</v>
      </c>
      <c r="H10347" t="s">
        <v>55562</v>
      </c>
      <c r="J10347" t="s">
        <v>34584</v>
      </c>
      <c r="P10347" t="s">
        <v>50</v>
      </c>
      <c r="U10347" s="1">
        <v>45056</v>
      </c>
      <c r="V10347" s="1">
        <v>45056</v>
      </c>
      <c r="AC10347" t="s">
        <v>53</v>
      </c>
      <c r="AD10347">
        <v>2969509141</v>
      </c>
      <c r="AE10347" s="1">
        <v>38288.693749999999</v>
      </c>
      <c r="AG10347" t="s">
        <v>55563</v>
      </c>
      <c r="AH10347" t="s">
        <v>51</v>
      </c>
      <c r="AJ10347" t="s">
        <v>53</v>
      </c>
      <c r="AO10347" t="s">
        <v>8142</v>
      </c>
    </row>
    <row r="10348" spans="1:43" x14ac:dyDescent="0.35">
      <c r="A10348" t="s">
        <v>55564</v>
      </c>
      <c r="B10348" t="s">
        <v>4449</v>
      </c>
      <c r="C10348" t="s">
        <v>888</v>
      </c>
      <c r="F10348" t="s">
        <v>55565</v>
      </c>
      <c r="H10348" t="s">
        <v>55566</v>
      </c>
      <c r="J10348" t="s">
        <v>55567</v>
      </c>
      <c r="K10348" t="s">
        <v>55568</v>
      </c>
      <c r="M10348" t="s">
        <v>129</v>
      </c>
      <c r="N10348" t="s">
        <v>65</v>
      </c>
      <c r="O10348">
        <v>81006</v>
      </c>
      <c r="P10348" t="s">
        <v>50</v>
      </c>
      <c r="U10348" s="1">
        <v>45056</v>
      </c>
      <c r="V10348" s="1">
        <v>45056</v>
      </c>
      <c r="W10348" s="1">
        <v>45056.611111111109</v>
      </c>
      <c r="X10348" s="1">
        <v>45056.611111111109</v>
      </c>
      <c r="AC10348" t="s">
        <v>53</v>
      </c>
      <c r="AD10348">
        <v>2969772087</v>
      </c>
      <c r="AE10348" s="1">
        <v>43104.435416666667</v>
      </c>
      <c r="AF10348" t="s">
        <v>55569</v>
      </c>
      <c r="AG10348" t="s">
        <v>55570</v>
      </c>
      <c r="AH10348" t="s">
        <v>51</v>
      </c>
      <c r="AJ10348" t="s">
        <v>53</v>
      </c>
      <c r="AL10348" t="s">
        <v>68</v>
      </c>
      <c r="AO10348" t="s">
        <v>5443</v>
      </c>
      <c r="AP10348" s="1">
        <v>45316.674305555556</v>
      </c>
      <c r="AQ10348" s="1">
        <v>45316.665277777778</v>
      </c>
    </row>
    <row r="10349" spans="1:43" x14ac:dyDescent="0.35">
      <c r="A10349" t="s">
        <v>55571</v>
      </c>
      <c r="B10349" t="s">
        <v>55572</v>
      </c>
      <c r="C10349" t="s">
        <v>2016</v>
      </c>
      <c r="F10349" t="s">
        <v>55573</v>
      </c>
      <c r="H10349" t="s">
        <v>55574</v>
      </c>
      <c r="J10349" t="s">
        <v>55575</v>
      </c>
      <c r="K10349" t="s">
        <v>55576</v>
      </c>
      <c r="M10349" t="s">
        <v>4757</v>
      </c>
      <c r="N10349" t="s">
        <v>65</v>
      </c>
      <c r="O10349">
        <v>81637</v>
      </c>
      <c r="P10349" t="s">
        <v>50</v>
      </c>
      <c r="U10349" s="1">
        <v>45056</v>
      </c>
      <c r="V10349" s="1">
        <v>45056</v>
      </c>
      <c r="W10349" s="1">
        <v>45056.501388888886</v>
      </c>
      <c r="X10349" s="1">
        <v>45056.501388888886</v>
      </c>
      <c r="AC10349" t="s">
        <v>53</v>
      </c>
      <c r="AD10349">
        <v>2969780446</v>
      </c>
      <c r="AE10349" s="1">
        <v>43157.601388888892</v>
      </c>
      <c r="AF10349" t="s">
        <v>55577</v>
      </c>
      <c r="AG10349" t="s">
        <v>55578</v>
      </c>
      <c r="AH10349" t="s">
        <v>51</v>
      </c>
      <c r="AJ10349" t="s">
        <v>53</v>
      </c>
      <c r="AL10349" t="s">
        <v>68</v>
      </c>
      <c r="AO10349" t="s">
        <v>5443</v>
      </c>
      <c r="AP10349" s="1">
        <v>45056.515972222223</v>
      </c>
      <c r="AQ10349" s="1">
        <v>45056.517361111109</v>
      </c>
    </row>
    <row r="10350" spans="1:43" x14ac:dyDescent="0.35">
      <c r="A10350" t="s">
        <v>55579</v>
      </c>
      <c r="B10350" t="s">
        <v>1703</v>
      </c>
      <c r="C10350" t="s">
        <v>55580</v>
      </c>
      <c r="F10350" t="s">
        <v>55581</v>
      </c>
      <c r="H10350" t="s">
        <v>55579</v>
      </c>
      <c r="J10350" t="s">
        <v>6077</v>
      </c>
      <c r="K10350" t="s">
        <v>55582</v>
      </c>
      <c r="M10350" t="s">
        <v>257</v>
      </c>
      <c r="N10350" t="s">
        <v>65</v>
      </c>
      <c r="O10350">
        <v>81321</v>
      </c>
      <c r="P10350" t="s">
        <v>50</v>
      </c>
      <c r="U10350" s="1">
        <v>45056</v>
      </c>
      <c r="V10350" s="1">
        <v>45056</v>
      </c>
      <c r="W10350" s="1">
        <v>45056.55</v>
      </c>
      <c r="X10350" s="1">
        <v>45056.55</v>
      </c>
      <c r="AC10350" t="s">
        <v>51</v>
      </c>
      <c r="AD10350">
        <v>2969667174</v>
      </c>
      <c r="AE10350" s="1">
        <v>42118.698611111111</v>
      </c>
      <c r="AF10350" t="s">
        <v>6079</v>
      </c>
      <c r="AG10350" t="s">
        <v>55583</v>
      </c>
      <c r="AH10350" t="s">
        <v>51</v>
      </c>
      <c r="AJ10350" t="s">
        <v>53</v>
      </c>
      <c r="AL10350" t="s">
        <v>68</v>
      </c>
      <c r="AO10350" t="s">
        <v>5443</v>
      </c>
      <c r="AP10350" s="1">
        <v>45056.595833333333</v>
      </c>
    </row>
    <row r="10351" spans="1:43" x14ac:dyDescent="0.35">
      <c r="A10351" t="s">
        <v>55584</v>
      </c>
      <c r="B10351" t="s">
        <v>55585</v>
      </c>
      <c r="C10351" t="s">
        <v>5526</v>
      </c>
      <c r="F10351" t="s">
        <v>55586</v>
      </c>
      <c r="H10351" t="s">
        <v>55584</v>
      </c>
      <c r="J10351" t="s">
        <v>53283</v>
      </c>
      <c r="K10351" t="s">
        <v>53284</v>
      </c>
      <c r="M10351" t="s">
        <v>753</v>
      </c>
      <c r="N10351" t="s">
        <v>798</v>
      </c>
      <c r="O10351">
        <v>79935</v>
      </c>
      <c r="P10351" t="s">
        <v>50</v>
      </c>
      <c r="U10351" s="1">
        <v>45056</v>
      </c>
      <c r="V10351" s="1">
        <v>45056</v>
      </c>
      <c r="W10351" s="1">
        <v>45056.530555555553</v>
      </c>
      <c r="X10351" s="1">
        <v>45056.530555555553</v>
      </c>
      <c r="AC10351" t="s">
        <v>51</v>
      </c>
      <c r="AD10351">
        <v>2969748641</v>
      </c>
      <c r="AE10351" s="1">
        <v>42929.517361111109</v>
      </c>
      <c r="AF10351" t="s">
        <v>9051</v>
      </c>
      <c r="AG10351" t="s">
        <v>55587</v>
      </c>
      <c r="AH10351" t="s">
        <v>51</v>
      </c>
      <c r="AJ10351" t="s">
        <v>53</v>
      </c>
      <c r="AL10351" t="s">
        <v>68</v>
      </c>
      <c r="AO10351" t="s">
        <v>5443</v>
      </c>
      <c r="AP10351" s="1">
        <v>45103.529166666667</v>
      </c>
      <c r="AQ10351" s="1">
        <v>45103.536111111112</v>
      </c>
    </row>
    <row r="10352" spans="1:43" x14ac:dyDescent="0.35">
      <c r="A10352" t="s">
        <v>6420</v>
      </c>
      <c r="B10352" t="s">
        <v>6418</v>
      </c>
      <c r="C10352" t="s">
        <v>6419</v>
      </c>
      <c r="F10352" t="s">
        <v>55588</v>
      </c>
      <c r="H10352" t="s">
        <v>6420</v>
      </c>
      <c r="J10352" t="s">
        <v>6421</v>
      </c>
      <c r="K10352" t="s">
        <v>55589</v>
      </c>
      <c r="M10352" t="s">
        <v>8843</v>
      </c>
      <c r="N10352" t="s">
        <v>253</v>
      </c>
      <c r="O10352">
        <v>87031</v>
      </c>
      <c r="P10352" t="s">
        <v>50</v>
      </c>
      <c r="U10352" s="1">
        <v>45056</v>
      </c>
      <c r="V10352" s="1">
        <v>45056</v>
      </c>
      <c r="W10352" s="1">
        <v>45056.640277777777</v>
      </c>
      <c r="X10352" s="1">
        <v>45056.640277777777</v>
      </c>
      <c r="AC10352" t="s">
        <v>53</v>
      </c>
      <c r="AD10352">
        <v>2972012982</v>
      </c>
      <c r="AE10352" s="1">
        <v>44465.603472222225</v>
      </c>
      <c r="AF10352" t="s">
        <v>55590</v>
      </c>
      <c r="AG10352" t="s">
        <v>55591</v>
      </c>
      <c r="AH10352" t="s">
        <v>51</v>
      </c>
      <c r="AJ10352" t="s">
        <v>53</v>
      </c>
      <c r="AL10352" t="s">
        <v>68</v>
      </c>
      <c r="AO10352" t="s">
        <v>5443</v>
      </c>
      <c r="AP10352" s="1">
        <v>45082.321527777778</v>
      </c>
      <c r="AQ10352" s="1">
        <v>45056.68472222222</v>
      </c>
    </row>
    <row r="10353" spans="1:43" x14ac:dyDescent="0.35">
      <c r="A10353" t="s">
        <v>2109</v>
      </c>
      <c r="B10353" t="s">
        <v>653</v>
      </c>
      <c r="C10353" t="s">
        <v>2107</v>
      </c>
      <c r="F10353" t="s">
        <v>55592</v>
      </c>
      <c r="H10353" t="s">
        <v>2109</v>
      </c>
      <c r="J10353" t="s">
        <v>2111</v>
      </c>
      <c r="K10353" t="s">
        <v>55593</v>
      </c>
      <c r="M10353" t="s">
        <v>419</v>
      </c>
      <c r="N10353" t="s">
        <v>501</v>
      </c>
      <c r="O10353">
        <v>87113</v>
      </c>
      <c r="P10353" t="s">
        <v>50</v>
      </c>
      <c r="U10353" s="1">
        <v>45056</v>
      </c>
      <c r="V10353" s="1">
        <v>45056</v>
      </c>
      <c r="W10353" s="1">
        <v>45056.636111111111</v>
      </c>
      <c r="X10353" s="1">
        <v>45056.636111111111</v>
      </c>
      <c r="AC10353" t="s">
        <v>53</v>
      </c>
      <c r="AD10353">
        <v>2969554073</v>
      </c>
      <c r="AE10353" s="1">
        <v>40395.42083333333</v>
      </c>
      <c r="AF10353" t="s">
        <v>2113</v>
      </c>
      <c r="AG10353" t="s">
        <v>55594</v>
      </c>
      <c r="AH10353" t="s">
        <v>51</v>
      </c>
      <c r="AJ10353" t="s">
        <v>53</v>
      </c>
      <c r="AL10353" t="s">
        <v>68</v>
      </c>
      <c r="AO10353" t="s">
        <v>5443</v>
      </c>
      <c r="AP10353" s="1">
        <v>45470.65347222222</v>
      </c>
      <c r="AQ10353" s="1">
        <v>45470.652777777781</v>
      </c>
    </row>
    <row r="10354" spans="1:43" x14ac:dyDescent="0.35">
      <c r="A10354" t="s">
        <v>55595</v>
      </c>
      <c r="B10354" t="s">
        <v>55596</v>
      </c>
      <c r="C10354" t="s">
        <v>2644</v>
      </c>
      <c r="F10354" t="s">
        <v>55597</v>
      </c>
      <c r="H10354" t="s">
        <v>55595</v>
      </c>
      <c r="J10354" t="s">
        <v>55598</v>
      </c>
      <c r="K10354" t="s">
        <v>55599</v>
      </c>
      <c r="M10354" t="s">
        <v>1737</v>
      </c>
      <c r="N10354" t="s">
        <v>65</v>
      </c>
      <c r="O10354">
        <v>80640</v>
      </c>
      <c r="P10354" t="s">
        <v>50</v>
      </c>
      <c r="U10354" s="1">
        <v>45056</v>
      </c>
      <c r="V10354" s="1">
        <v>45056</v>
      </c>
      <c r="W10354" s="1">
        <v>45056.65347222222</v>
      </c>
      <c r="X10354" s="1">
        <v>45056.65347222222</v>
      </c>
      <c r="AC10354" t="s">
        <v>53</v>
      </c>
      <c r="AD10354">
        <v>2969867347</v>
      </c>
      <c r="AE10354" s="1">
        <v>43493.407638888886</v>
      </c>
      <c r="AF10354" t="s">
        <v>55600</v>
      </c>
      <c r="AG10354" t="s">
        <v>55601</v>
      </c>
      <c r="AH10354" t="s">
        <v>51</v>
      </c>
      <c r="AJ10354" t="s">
        <v>53</v>
      </c>
      <c r="AL10354" t="s">
        <v>68</v>
      </c>
      <c r="AO10354" t="s">
        <v>5443</v>
      </c>
    </row>
    <row r="10355" spans="1:43" x14ac:dyDescent="0.35">
      <c r="A10355" t="s">
        <v>55602</v>
      </c>
      <c r="B10355" t="s">
        <v>4813</v>
      </c>
      <c r="C10355" t="s">
        <v>177</v>
      </c>
      <c r="F10355" t="s">
        <v>55603</v>
      </c>
      <c r="H10355" t="s">
        <v>55602</v>
      </c>
      <c r="J10355" t="s">
        <v>55604</v>
      </c>
      <c r="K10355" t="s">
        <v>55605</v>
      </c>
      <c r="M10355" t="s">
        <v>55606</v>
      </c>
      <c r="N10355" t="s">
        <v>253</v>
      </c>
      <c r="O10355">
        <v>87062</v>
      </c>
      <c r="P10355" t="s">
        <v>50</v>
      </c>
      <c r="U10355" s="1">
        <v>45056</v>
      </c>
      <c r="V10355" s="1">
        <v>45056</v>
      </c>
      <c r="W10355" s="1">
        <v>45056.477777777778</v>
      </c>
      <c r="X10355" s="1">
        <v>45056.477777777778</v>
      </c>
      <c r="AC10355" t="s">
        <v>53</v>
      </c>
      <c r="AD10355">
        <v>2973383266</v>
      </c>
      <c r="AE10355" s="1">
        <v>45056.487500000003</v>
      </c>
      <c r="AF10355" t="s">
        <v>55607</v>
      </c>
      <c r="AG10355" t="s">
        <v>55608</v>
      </c>
      <c r="AH10355" t="s">
        <v>51</v>
      </c>
      <c r="AJ10355" t="s">
        <v>53</v>
      </c>
      <c r="AL10355" t="s">
        <v>68</v>
      </c>
      <c r="AO10355" t="s">
        <v>5443</v>
      </c>
      <c r="AP10355" s="1">
        <v>45056.504861111112</v>
      </c>
      <c r="AQ10355" s="1">
        <v>45056.491666666669</v>
      </c>
    </row>
    <row r="10356" spans="1:43" x14ac:dyDescent="0.35">
      <c r="A10356" t="s">
        <v>55609</v>
      </c>
      <c r="B10356" t="s">
        <v>8985</v>
      </c>
      <c r="C10356" t="s">
        <v>12268</v>
      </c>
      <c r="F10356" t="s">
        <v>55610</v>
      </c>
      <c r="H10356" t="s">
        <v>55609</v>
      </c>
      <c r="J10356" t="s">
        <v>55611</v>
      </c>
      <c r="K10356" t="s">
        <v>55612</v>
      </c>
      <c r="M10356" t="s">
        <v>5702</v>
      </c>
      <c r="N10356" t="s">
        <v>253</v>
      </c>
      <c r="O10356">
        <v>88345</v>
      </c>
      <c r="P10356" t="s">
        <v>50</v>
      </c>
      <c r="U10356" s="1">
        <v>45056</v>
      </c>
      <c r="V10356" s="1">
        <v>45056</v>
      </c>
      <c r="W10356" s="1">
        <v>45056.494444444441</v>
      </c>
      <c r="X10356" s="1">
        <v>45056.494444444441</v>
      </c>
      <c r="AC10356" t="s">
        <v>53</v>
      </c>
      <c r="AD10356">
        <v>2969475353</v>
      </c>
      <c r="AE10356" s="1">
        <v>37161</v>
      </c>
      <c r="AF10356" t="s">
        <v>55613</v>
      </c>
      <c r="AG10356" t="s">
        <v>55614</v>
      </c>
      <c r="AH10356" t="s">
        <v>51</v>
      </c>
      <c r="AJ10356" t="s">
        <v>53</v>
      </c>
      <c r="AL10356" t="s">
        <v>68</v>
      </c>
      <c r="AO10356" t="s">
        <v>5443</v>
      </c>
      <c r="AP10356" s="1">
        <v>45432.681250000001</v>
      </c>
      <c r="AQ10356" s="1">
        <v>45378.588888888888</v>
      </c>
    </row>
    <row r="10357" spans="1:43" x14ac:dyDescent="0.35">
      <c r="A10357" t="s">
        <v>55615</v>
      </c>
      <c r="B10357" t="s">
        <v>55616</v>
      </c>
      <c r="C10357" t="s">
        <v>89</v>
      </c>
      <c r="F10357" t="s">
        <v>55617</v>
      </c>
      <c r="H10357" t="s">
        <v>55615</v>
      </c>
      <c r="J10357" t="s">
        <v>26816</v>
      </c>
      <c r="K10357" t="s">
        <v>55618</v>
      </c>
      <c r="M10357" t="s">
        <v>11741</v>
      </c>
      <c r="N10357" t="s">
        <v>65</v>
      </c>
      <c r="O10357">
        <v>80439</v>
      </c>
      <c r="P10357" t="s">
        <v>50</v>
      </c>
      <c r="U10357" s="1">
        <v>45056</v>
      </c>
      <c r="V10357" s="1">
        <v>45056</v>
      </c>
      <c r="W10357" s="1">
        <v>45056.609722222223</v>
      </c>
      <c r="X10357" s="1">
        <v>45056.609722222223</v>
      </c>
      <c r="AC10357" t="s">
        <v>53</v>
      </c>
      <c r="AD10357">
        <v>2972012713</v>
      </c>
      <c r="AE10357" s="1">
        <v>44465.599999999999</v>
      </c>
      <c r="AF10357" t="s">
        <v>55619</v>
      </c>
      <c r="AG10357" t="s">
        <v>55620</v>
      </c>
      <c r="AH10357" t="s">
        <v>51</v>
      </c>
      <c r="AJ10357" t="s">
        <v>53</v>
      </c>
      <c r="AL10357" t="s">
        <v>68</v>
      </c>
      <c r="AO10357" t="s">
        <v>5443</v>
      </c>
      <c r="AP10357" s="1">
        <v>45056.609027777777</v>
      </c>
    </row>
    <row r="10358" spans="1:43" x14ac:dyDescent="0.35">
      <c r="A10358" t="s">
        <v>55621</v>
      </c>
      <c r="B10358" t="s">
        <v>10444</v>
      </c>
      <c r="C10358" t="s">
        <v>52112</v>
      </c>
      <c r="F10358" t="s">
        <v>55622</v>
      </c>
      <c r="H10358" t="s">
        <v>55621</v>
      </c>
      <c r="J10358" t="s">
        <v>55623</v>
      </c>
      <c r="K10358" t="s">
        <v>55624</v>
      </c>
      <c r="M10358" t="s">
        <v>15068</v>
      </c>
      <c r="N10358" t="s">
        <v>253</v>
      </c>
      <c r="O10358">
        <v>88435</v>
      </c>
      <c r="P10358" t="s">
        <v>50</v>
      </c>
      <c r="U10358" s="1">
        <v>45056</v>
      </c>
      <c r="V10358" s="1">
        <v>45056</v>
      </c>
      <c r="W10358" s="1">
        <v>45056.418055555558</v>
      </c>
      <c r="X10358" s="1">
        <v>45056.418055555558</v>
      </c>
      <c r="AC10358" t="s">
        <v>53</v>
      </c>
      <c r="AD10358">
        <v>2973383203</v>
      </c>
      <c r="AE10358" s="1">
        <v>45056.419444444444</v>
      </c>
      <c r="AF10358" t="s">
        <v>55625</v>
      </c>
      <c r="AG10358" t="s">
        <v>55626</v>
      </c>
      <c r="AH10358" t="s">
        <v>51</v>
      </c>
      <c r="AJ10358" t="s">
        <v>53</v>
      </c>
      <c r="AL10358" t="s">
        <v>68</v>
      </c>
      <c r="AO10358" t="s">
        <v>5443</v>
      </c>
      <c r="AP10358" s="1">
        <v>45056.477777777778</v>
      </c>
      <c r="AQ10358" s="1">
        <v>45056.422222222223</v>
      </c>
    </row>
    <row r="10359" spans="1:43" x14ac:dyDescent="0.35">
      <c r="A10359" t="s">
        <v>55627</v>
      </c>
      <c r="B10359" t="s">
        <v>55628</v>
      </c>
      <c r="C10359" t="s">
        <v>775</v>
      </c>
      <c r="F10359">
        <v>19704852688</v>
      </c>
      <c r="H10359" t="s">
        <v>55627</v>
      </c>
      <c r="J10359" t="s">
        <v>55629</v>
      </c>
      <c r="K10359" t="s">
        <v>55630</v>
      </c>
      <c r="L10359" t="s">
        <v>55631</v>
      </c>
      <c r="M10359" t="s">
        <v>1119</v>
      </c>
      <c r="N10359" t="s">
        <v>287</v>
      </c>
      <c r="O10359">
        <v>80498</v>
      </c>
      <c r="P10359" t="s">
        <v>50</v>
      </c>
      <c r="U10359" s="1">
        <v>45056</v>
      </c>
      <c r="V10359" s="1">
        <v>45056</v>
      </c>
      <c r="AC10359" t="s">
        <v>53</v>
      </c>
      <c r="AG10359" t="s">
        <v>55632</v>
      </c>
      <c r="AH10359" t="s">
        <v>51</v>
      </c>
      <c r="AJ10359" t="s">
        <v>53</v>
      </c>
      <c r="AO10359" t="s">
        <v>5443</v>
      </c>
    </row>
    <row r="10360" spans="1:43" x14ac:dyDescent="0.35">
      <c r="A10360" t="s">
        <v>55633</v>
      </c>
      <c r="B10360" t="s">
        <v>55634</v>
      </c>
      <c r="C10360" t="s">
        <v>7816</v>
      </c>
      <c r="F10360" t="s">
        <v>55635</v>
      </c>
      <c r="H10360" t="s">
        <v>55636</v>
      </c>
      <c r="J10360" t="s">
        <v>55637</v>
      </c>
      <c r="K10360" t="s">
        <v>55638</v>
      </c>
      <c r="M10360" t="s">
        <v>21406</v>
      </c>
      <c r="N10360" t="s">
        <v>65</v>
      </c>
      <c r="O10360">
        <v>80814</v>
      </c>
      <c r="P10360" t="s">
        <v>50</v>
      </c>
      <c r="U10360" s="1">
        <v>45056</v>
      </c>
      <c r="V10360" s="1">
        <v>45056</v>
      </c>
      <c r="W10360" s="1">
        <v>45056.518055555556</v>
      </c>
      <c r="X10360" s="1">
        <v>45056.518055555556</v>
      </c>
      <c r="AC10360" t="s">
        <v>53</v>
      </c>
      <c r="AD10360">
        <v>2969917111</v>
      </c>
      <c r="AE10360" s="1">
        <v>43748.574305555558</v>
      </c>
      <c r="AF10360" t="s">
        <v>55639</v>
      </c>
      <c r="AG10360" t="s">
        <v>55640</v>
      </c>
      <c r="AH10360" t="s">
        <v>51</v>
      </c>
      <c r="AJ10360" t="s">
        <v>53</v>
      </c>
      <c r="AL10360" t="s">
        <v>68</v>
      </c>
      <c r="AO10360" t="s">
        <v>5443</v>
      </c>
      <c r="AP10360" s="1">
        <v>45273.743750000001</v>
      </c>
      <c r="AQ10360" s="1">
        <v>45273.708333333336</v>
      </c>
    </row>
    <row r="10361" spans="1:43" x14ac:dyDescent="0.35">
      <c r="A10361" t="s">
        <v>55641</v>
      </c>
      <c r="B10361" t="s">
        <v>11007</v>
      </c>
      <c r="C10361" t="s">
        <v>17136</v>
      </c>
      <c r="F10361" t="s">
        <v>55642</v>
      </c>
      <c r="H10361" t="s">
        <v>55641</v>
      </c>
      <c r="J10361" t="s">
        <v>55643</v>
      </c>
      <c r="K10361" t="s">
        <v>55644</v>
      </c>
      <c r="M10361" t="s">
        <v>419</v>
      </c>
      <c r="N10361" t="s">
        <v>253</v>
      </c>
      <c r="O10361">
        <v>87105</v>
      </c>
      <c r="P10361" t="s">
        <v>50</v>
      </c>
      <c r="U10361" s="1">
        <v>45056</v>
      </c>
      <c r="V10361" s="1">
        <v>45056</v>
      </c>
      <c r="W10361" s="1">
        <v>45056.598611111112</v>
      </c>
      <c r="X10361" s="1">
        <v>45056.598611111112</v>
      </c>
      <c r="AC10361" t="s">
        <v>53</v>
      </c>
      <c r="AD10361">
        <v>2973383389</v>
      </c>
      <c r="AE10361" s="1">
        <v>45056.6</v>
      </c>
      <c r="AF10361" t="s">
        <v>55645</v>
      </c>
      <c r="AG10361" t="s">
        <v>55646</v>
      </c>
      <c r="AH10361" t="s">
        <v>51</v>
      </c>
      <c r="AJ10361" t="s">
        <v>53</v>
      </c>
      <c r="AL10361" t="s">
        <v>68</v>
      </c>
      <c r="AO10361" t="s">
        <v>5443</v>
      </c>
      <c r="AP10361" s="1">
        <v>45056.604861111111</v>
      </c>
      <c r="AQ10361" s="1">
        <v>45056.604166666664</v>
      </c>
    </row>
    <row r="10362" spans="1:43" x14ac:dyDescent="0.35">
      <c r="A10362" t="s">
        <v>55647</v>
      </c>
      <c r="B10362" t="s">
        <v>32629</v>
      </c>
      <c r="C10362" t="s">
        <v>55648</v>
      </c>
      <c r="F10362" t="s">
        <v>47</v>
      </c>
      <c r="H10362" t="s">
        <v>55649</v>
      </c>
      <c r="J10362" t="s">
        <v>49</v>
      </c>
      <c r="P10362" t="s">
        <v>50</v>
      </c>
      <c r="U10362" s="1">
        <v>45056</v>
      </c>
      <c r="V10362" s="1">
        <v>45056</v>
      </c>
      <c r="W10362" s="1">
        <v>45288.51666666667</v>
      </c>
      <c r="X10362" s="1">
        <v>45288.51666666667</v>
      </c>
      <c r="AC10362" t="s">
        <v>53</v>
      </c>
      <c r="AD10362">
        <v>1000000000</v>
      </c>
      <c r="AE10362" s="1">
        <v>37295</v>
      </c>
      <c r="AG10362" t="s">
        <v>55650</v>
      </c>
      <c r="AH10362" t="s">
        <v>51</v>
      </c>
      <c r="AJ10362" t="s">
        <v>53</v>
      </c>
      <c r="AL10362" t="s">
        <v>78</v>
      </c>
      <c r="AO10362" t="s">
        <v>5443</v>
      </c>
      <c r="AP10362" s="1">
        <v>45056.57708333333</v>
      </c>
    </row>
    <row r="10363" spans="1:43" x14ac:dyDescent="0.35">
      <c r="A10363" t="s">
        <v>55651</v>
      </c>
      <c r="B10363" t="s">
        <v>3483</v>
      </c>
      <c r="C10363" t="s">
        <v>49672</v>
      </c>
      <c r="F10363" t="s">
        <v>55652</v>
      </c>
      <c r="H10363" t="s">
        <v>55651</v>
      </c>
      <c r="J10363" t="s">
        <v>55653</v>
      </c>
      <c r="K10363" t="s">
        <v>55654</v>
      </c>
      <c r="M10363" t="s">
        <v>545</v>
      </c>
      <c r="N10363" t="s">
        <v>253</v>
      </c>
      <c r="O10363">
        <v>88011</v>
      </c>
      <c r="P10363" t="s">
        <v>50</v>
      </c>
      <c r="U10363" s="1">
        <v>45056</v>
      </c>
      <c r="V10363" s="1">
        <v>45056</v>
      </c>
      <c r="W10363" s="1">
        <v>45056.551388888889</v>
      </c>
      <c r="X10363" s="1">
        <v>45056.551388888889</v>
      </c>
      <c r="AC10363" t="s">
        <v>53</v>
      </c>
      <c r="AD10363">
        <v>2969599092</v>
      </c>
      <c r="AE10363" s="1">
        <v>41528.383333333331</v>
      </c>
      <c r="AF10363" t="s">
        <v>55655</v>
      </c>
      <c r="AG10363" t="s">
        <v>55656</v>
      </c>
      <c r="AH10363" t="s">
        <v>51</v>
      </c>
      <c r="AJ10363" t="s">
        <v>53</v>
      </c>
      <c r="AL10363" t="s">
        <v>68</v>
      </c>
      <c r="AO10363" t="s">
        <v>5443</v>
      </c>
      <c r="AP10363" s="1">
        <v>45407.701388888891</v>
      </c>
      <c r="AQ10363" s="1">
        <v>45407.706944444442</v>
      </c>
    </row>
    <row r="10364" spans="1:43" x14ac:dyDescent="0.35">
      <c r="A10364" t="s">
        <v>55657</v>
      </c>
      <c r="B10364" t="s">
        <v>55658</v>
      </c>
      <c r="C10364" t="s">
        <v>10526</v>
      </c>
      <c r="F10364" t="s">
        <v>55659</v>
      </c>
      <c r="H10364" t="s">
        <v>55660</v>
      </c>
      <c r="J10364" t="s">
        <v>55661</v>
      </c>
      <c r="K10364" t="s">
        <v>55662</v>
      </c>
      <c r="M10364" t="s">
        <v>15622</v>
      </c>
      <c r="N10364" t="s">
        <v>65</v>
      </c>
      <c r="O10364">
        <v>81224</v>
      </c>
      <c r="P10364" t="s">
        <v>50</v>
      </c>
      <c r="U10364" s="1">
        <v>45056</v>
      </c>
      <c r="V10364" s="1">
        <v>45056</v>
      </c>
      <c r="W10364" s="1">
        <v>45056.638888888891</v>
      </c>
      <c r="X10364" s="1">
        <v>45056.638888888891</v>
      </c>
      <c r="AC10364" t="s">
        <v>53</v>
      </c>
      <c r="AD10364">
        <v>2969893309</v>
      </c>
      <c r="AE10364" s="1">
        <v>43640.38958333333</v>
      </c>
      <c r="AF10364" t="s">
        <v>55663</v>
      </c>
      <c r="AG10364" t="s">
        <v>55664</v>
      </c>
      <c r="AH10364" t="s">
        <v>51</v>
      </c>
      <c r="AJ10364" t="s">
        <v>53</v>
      </c>
      <c r="AL10364" t="s">
        <v>68</v>
      </c>
      <c r="AO10364" t="s">
        <v>5443</v>
      </c>
      <c r="AP10364" s="1">
        <v>45147.736111111109</v>
      </c>
      <c r="AQ10364" s="1">
        <v>45147.731249999997</v>
      </c>
    </row>
    <row r="10365" spans="1:43" x14ac:dyDescent="0.35">
      <c r="A10365" t="s">
        <v>55665</v>
      </c>
      <c r="B10365" t="s">
        <v>3406</v>
      </c>
      <c r="C10365" t="s">
        <v>55666</v>
      </c>
      <c r="F10365" t="s">
        <v>55667</v>
      </c>
      <c r="H10365" t="s">
        <v>55665</v>
      </c>
      <c r="J10365" t="s">
        <v>55668</v>
      </c>
      <c r="K10365" t="s">
        <v>55669</v>
      </c>
      <c r="M10365" t="s">
        <v>3343</v>
      </c>
      <c r="N10365" t="s">
        <v>65</v>
      </c>
      <c r="O10365">
        <v>81147</v>
      </c>
      <c r="P10365" t="s">
        <v>50</v>
      </c>
      <c r="U10365" s="1">
        <v>45056</v>
      </c>
      <c r="V10365" s="1">
        <v>45056</v>
      </c>
      <c r="W10365" s="1">
        <v>45056.933333333334</v>
      </c>
      <c r="X10365" s="1">
        <v>45056.933333333334</v>
      </c>
      <c r="AC10365" t="s">
        <v>53</v>
      </c>
      <c r="AD10365">
        <v>1000000001</v>
      </c>
      <c r="AE10365" s="1">
        <v>39973.351388888892</v>
      </c>
      <c r="AF10365" t="s">
        <v>3377</v>
      </c>
      <c r="AG10365" t="s">
        <v>55670</v>
      </c>
      <c r="AH10365" t="s">
        <v>51</v>
      </c>
      <c r="AJ10365" t="s">
        <v>53</v>
      </c>
      <c r="AL10365" t="s">
        <v>78</v>
      </c>
      <c r="AO10365" t="s">
        <v>5443</v>
      </c>
      <c r="AP10365" s="1">
        <v>45177.539583333331</v>
      </c>
    </row>
    <row r="10366" spans="1:43" x14ac:dyDescent="0.35">
      <c r="A10366" t="s">
        <v>15406</v>
      </c>
      <c r="B10366" t="s">
        <v>1498</v>
      </c>
      <c r="C10366" t="s">
        <v>1798</v>
      </c>
      <c r="F10366" t="s">
        <v>15405</v>
      </c>
      <c r="H10366" t="s">
        <v>15406</v>
      </c>
      <c r="J10366" t="s">
        <v>55671</v>
      </c>
      <c r="N10366" t="s">
        <v>398</v>
      </c>
      <c r="O10366">
        <v>87420</v>
      </c>
      <c r="P10366" t="s">
        <v>50</v>
      </c>
      <c r="U10366" s="1">
        <v>45056</v>
      </c>
      <c r="V10366" s="1">
        <v>45056</v>
      </c>
      <c r="W10366" s="1">
        <v>45056.690972222219</v>
      </c>
      <c r="X10366" s="1">
        <v>45056.690972222219</v>
      </c>
      <c r="AC10366" t="s">
        <v>53</v>
      </c>
      <c r="AD10366">
        <v>1000000001</v>
      </c>
      <c r="AE10366" s="1">
        <v>39973.351388888892</v>
      </c>
      <c r="AF10366" t="s">
        <v>3377</v>
      </c>
      <c r="AG10366" t="s">
        <v>55672</v>
      </c>
      <c r="AH10366" t="s">
        <v>51</v>
      </c>
      <c r="AJ10366" t="s">
        <v>53</v>
      </c>
      <c r="AL10366" t="s">
        <v>78</v>
      </c>
      <c r="AO10366" t="s">
        <v>8142</v>
      </c>
    </row>
    <row r="10367" spans="1:43" x14ac:dyDescent="0.35">
      <c r="A10367" t="s">
        <v>55673</v>
      </c>
      <c r="B10367" t="s">
        <v>55674</v>
      </c>
      <c r="C10367" t="s">
        <v>55675</v>
      </c>
      <c r="F10367" t="s">
        <v>55676</v>
      </c>
      <c r="H10367" t="s">
        <v>55673</v>
      </c>
      <c r="J10367" t="s">
        <v>55677</v>
      </c>
      <c r="K10367" t="s">
        <v>55678</v>
      </c>
      <c r="M10367" t="s">
        <v>55679</v>
      </c>
      <c r="N10367" t="s">
        <v>253</v>
      </c>
      <c r="O10367">
        <v>87499</v>
      </c>
      <c r="P10367" t="s">
        <v>50</v>
      </c>
      <c r="U10367" s="1">
        <v>45056</v>
      </c>
      <c r="V10367" s="1">
        <v>45056</v>
      </c>
      <c r="W10367" s="1">
        <v>45056.406944444447</v>
      </c>
      <c r="X10367" s="1">
        <v>45056.406944444447</v>
      </c>
      <c r="AC10367" t="s">
        <v>53</v>
      </c>
      <c r="AD10367">
        <v>1000000001</v>
      </c>
      <c r="AE10367" s="1">
        <v>39973.351388888892</v>
      </c>
      <c r="AF10367" t="s">
        <v>3377</v>
      </c>
      <c r="AG10367" t="s">
        <v>55680</v>
      </c>
      <c r="AH10367" t="s">
        <v>51</v>
      </c>
      <c r="AJ10367" t="s">
        <v>53</v>
      </c>
      <c r="AL10367" t="s">
        <v>78</v>
      </c>
      <c r="AO10367" t="s">
        <v>5443</v>
      </c>
      <c r="AP10367" s="1">
        <v>45056.405555555553</v>
      </c>
    </row>
    <row r="10368" spans="1:43" x14ac:dyDescent="0.35">
      <c r="A10368" t="s">
        <v>55681</v>
      </c>
      <c r="B10368" t="s">
        <v>55682</v>
      </c>
      <c r="C10368" t="s">
        <v>33677</v>
      </c>
      <c r="F10368" t="s">
        <v>55683</v>
      </c>
      <c r="H10368" t="s">
        <v>55681</v>
      </c>
      <c r="J10368" t="s">
        <v>8217</v>
      </c>
      <c r="N10368" t="s">
        <v>287</v>
      </c>
      <c r="O10368">
        <v>80216</v>
      </c>
      <c r="P10368" t="s">
        <v>50</v>
      </c>
      <c r="U10368" s="1">
        <v>45056</v>
      </c>
      <c r="V10368" s="1">
        <v>45056</v>
      </c>
      <c r="W10368" s="1">
        <v>45056.674305555556</v>
      </c>
      <c r="X10368" s="1">
        <v>45056.674305555556</v>
      </c>
      <c r="AC10368" t="s">
        <v>53</v>
      </c>
      <c r="AD10368">
        <v>2969479278</v>
      </c>
      <c r="AE10368" s="1">
        <v>37389</v>
      </c>
      <c r="AG10368" t="s">
        <v>55684</v>
      </c>
      <c r="AH10368" t="s">
        <v>51</v>
      </c>
      <c r="AJ10368" t="s">
        <v>53</v>
      </c>
      <c r="AL10368" t="s">
        <v>78</v>
      </c>
      <c r="AO10368" t="s">
        <v>8142</v>
      </c>
    </row>
    <row r="10369" spans="1:43" x14ac:dyDescent="0.35">
      <c r="A10369" t="s">
        <v>55685</v>
      </c>
      <c r="B10369" t="s">
        <v>55686</v>
      </c>
      <c r="C10369" t="s">
        <v>25832</v>
      </c>
      <c r="F10369" t="s">
        <v>55687</v>
      </c>
      <c r="H10369" t="s">
        <v>55688</v>
      </c>
      <c r="J10369" t="s">
        <v>2028</v>
      </c>
      <c r="K10369" t="s">
        <v>2029</v>
      </c>
      <c r="L10369" t="s">
        <v>2030</v>
      </c>
      <c r="M10369" t="s">
        <v>1307</v>
      </c>
      <c r="N10369" t="s">
        <v>264</v>
      </c>
      <c r="O10369">
        <v>77380</v>
      </c>
      <c r="P10369" t="s">
        <v>50</v>
      </c>
      <c r="U10369" s="1">
        <v>45057</v>
      </c>
      <c r="V10369" s="1">
        <v>45057</v>
      </c>
      <c r="AC10369" t="s">
        <v>53</v>
      </c>
      <c r="AD10369">
        <v>2969532847</v>
      </c>
      <c r="AE10369" s="1">
        <v>39580.404166666667</v>
      </c>
      <c r="AG10369" t="s">
        <v>55689</v>
      </c>
      <c r="AH10369" t="s">
        <v>51</v>
      </c>
      <c r="AJ10369" t="s">
        <v>53</v>
      </c>
      <c r="AO10369" t="s">
        <v>8142</v>
      </c>
    </row>
    <row r="10370" spans="1:43" x14ac:dyDescent="0.35">
      <c r="A10370" t="s">
        <v>55690</v>
      </c>
      <c r="B10370" t="s">
        <v>3929</v>
      </c>
      <c r="C10370" t="s">
        <v>4416</v>
      </c>
      <c r="F10370" t="s">
        <v>55691</v>
      </c>
      <c r="H10370" t="s">
        <v>55690</v>
      </c>
      <c r="J10370" t="s">
        <v>47180</v>
      </c>
      <c r="M10370" t="s">
        <v>315</v>
      </c>
      <c r="N10370" t="s">
        <v>398</v>
      </c>
      <c r="O10370">
        <v>87413</v>
      </c>
      <c r="P10370" t="s">
        <v>50</v>
      </c>
      <c r="U10370" s="1">
        <v>45057</v>
      </c>
      <c r="V10370" s="1">
        <v>45057</v>
      </c>
      <c r="W10370" s="1">
        <v>45057.336111111108</v>
      </c>
      <c r="X10370" s="1">
        <v>45057.336111111108</v>
      </c>
      <c r="AC10370" t="s">
        <v>53</v>
      </c>
      <c r="AD10370">
        <v>2973384151</v>
      </c>
      <c r="AE10370" s="1">
        <v>45057.469444444447</v>
      </c>
      <c r="AG10370" t="s">
        <v>55692</v>
      </c>
      <c r="AH10370" t="s">
        <v>51</v>
      </c>
      <c r="AJ10370" t="s">
        <v>53</v>
      </c>
      <c r="AL10370" t="s">
        <v>68</v>
      </c>
      <c r="AO10370" t="s">
        <v>5443</v>
      </c>
      <c r="AP10370" s="1">
        <v>45461.638888888891</v>
      </c>
    </row>
    <row r="10371" spans="1:43" x14ac:dyDescent="0.35">
      <c r="A10371" t="s">
        <v>55693</v>
      </c>
      <c r="B10371" t="s">
        <v>55694</v>
      </c>
      <c r="C10371" t="s">
        <v>309</v>
      </c>
      <c r="F10371" t="s">
        <v>55695</v>
      </c>
      <c r="H10371" t="s">
        <v>55693</v>
      </c>
      <c r="J10371" t="s">
        <v>55696</v>
      </c>
      <c r="K10371" t="s">
        <v>55697</v>
      </c>
      <c r="M10371" t="s">
        <v>3272</v>
      </c>
      <c r="N10371" t="s">
        <v>65</v>
      </c>
      <c r="O10371">
        <v>80645</v>
      </c>
      <c r="P10371" t="s">
        <v>50</v>
      </c>
      <c r="U10371" s="1">
        <v>45057</v>
      </c>
      <c r="V10371" s="1">
        <v>45057</v>
      </c>
      <c r="W10371" s="1">
        <v>45057.537499999999</v>
      </c>
      <c r="X10371" s="1">
        <v>45057.537499999999</v>
      </c>
      <c r="AC10371" t="s">
        <v>53</v>
      </c>
      <c r="AD10371">
        <v>2969477782</v>
      </c>
      <c r="AE10371" s="1">
        <v>37306</v>
      </c>
      <c r="AF10371" t="s">
        <v>5028</v>
      </c>
      <c r="AG10371" t="s">
        <v>55698</v>
      </c>
      <c r="AH10371" t="s">
        <v>51</v>
      </c>
      <c r="AJ10371" t="s">
        <v>53</v>
      </c>
      <c r="AL10371" t="s">
        <v>68</v>
      </c>
      <c r="AO10371" t="s">
        <v>5443</v>
      </c>
      <c r="AP10371" s="1">
        <v>45057.59097222222</v>
      </c>
      <c r="AQ10371" s="1">
        <v>45057.573611111111</v>
      </c>
    </row>
    <row r="10372" spans="1:43" x14ac:dyDescent="0.35">
      <c r="A10372" t="s">
        <v>55699</v>
      </c>
      <c r="B10372" t="s">
        <v>39613</v>
      </c>
      <c r="C10372" t="s">
        <v>20494</v>
      </c>
      <c r="F10372" t="s">
        <v>55700</v>
      </c>
      <c r="H10372" t="s">
        <v>55699</v>
      </c>
      <c r="J10372" t="s">
        <v>55701</v>
      </c>
      <c r="K10372" t="s">
        <v>55702</v>
      </c>
      <c r="M10372" t="s">
        <v>753</v>
      </c>
      <c r="N10372" t="s">
        <v>798</v>
      </c>
      <c r="O10372">
        <v>79915</v>
      </c>
      <c r="P10372" t="s">
        <v>50</v>
      </c>
      <c r="U10372" s="1">
        <v>45057</v>
      </c>
      <c r="V10372" s="1">
        <v>45057</v>
      </c>
      <c r="W10372" s="1">
        <v>45057.4375</v>
      </c>
      <c r="X10372" s="1">
        <v>45057.4375</v>
      </c>
      <c r="AC10372" t="s">
        <v>53</v>
      </c>
      <c r="AD10372">
        <v>2969534078</v>
      </c>
      <c r="AE10372" s="1">
        <v>39625.531944444447</v>
      </c>
      <c r="AF10372" t="s">
        <v>55703</v>
      </c>
      <c r="AG10372" t="s">
        <v>55704</v>
      </c>
      <c r="AH10372" t="s">
        <v>51</v>
      </c>
      <c r="AJ10372" t="s">
        <v>53</v>
      </c>
      <c r="AL10372" t="s">
        <v>68</v>
      </c>
      <c r="AO10372" t="s">
        <v>5443</v>
      </c>
      <c r="AP10372" s="1">
        <v>45390.6</v>
      </c>
      <c r="AQ10372" s="1">
        <v>45057.454861111109</v>
      </c>
    </row>
    <row r="10373" spans="1:43" x14ac:dyDescent="0.35">
      <c r="A10373" t="s">
        <v>55705</v>
      </c>
      <c r="B10373" t="s">
        <v>15594</v>
      </c>
      <c r="C10373" t="s">
        <v>1829</v>
      </c>
      <c r="F10373">
        <v>12318787267</v>
      </c>
      <c r="H10373" t="s">
        <v>55705</v>
      </c>
      <c r="J10373" t="s">
        <v>25819</v>
      </c>
      <c r="N10373" t="s">
        <v>29123</v>
      </c>
      <c r="O10373">
        <v>49601</v>
      </c>
      <c r="P10373" t="s">
        <v>50</v>
      </c>
      <c r="U10373" s="1">
        <v>45057</v>
      </c>
      <c r="V10373" s="1">
        <v>45057</v>
      </c>
      <c r="AC10373" t="s">
        <v>53</v>
      </c>
      <c r="AD10373">
        <v>2969640882</v>
      </c>
      <c r="AE10373" s="1">
        <v>41834.517361111109</v>
      </c>
      <c r="AG10373" t="s">
        <v>55706</v>
      </c>
      <c r="AH10373" t="s">
        <v>51</v>
      </c>
      <c r="AJ10373" t="s">
        <v>53</v>
      </c>
      <c r="AO10373" t="s">
        <v>8142</v>
      </c>
    </row>
    <row r="10374" spans="1:43" x14ac:dyDescent="0.35">
      <c r="A10374" t="s">
        <v>55707</v>
      </c>
      <c r="B10374" t="s">
        <v>55708</v>
      </c>
      <c r="C10374" t="s">
        <v>8287</v>
      </c>
      <c r="F10374" t="s">
        <v>55709</v>
      </c>
      <c r="H10374" t="s">
        <v>55707</v>
      </c>
      <c r="J10374" t="s">
        <v>55710</v>
      </c>
      <c r="N10374" t="s">
        <v>4526</v>
      </c>
      <c r="O10374">
        <v>85085</v>
      </c>
      <c r="P10374" t="s">
        <v>50</v>
      </c>
      <c r="U10374" s="1">
        <v>45057</v>
      </c>
      <c r="V10374" s="1">
        <v>45057</v>
      </c>
      <c r="AC10374" t="s">
        <v>53</v>
      </c>
      <c r="AD10374">
        <v>2969747242</v>
      </c>
      <c r="AE10374" s="1">
        <v>42921.443749999999</v>
      </c>
      <c r="AG10374" t="s">
        <v>55711</v>
      </c>
      <c r="AH10374" t="s">
        <v>51</v>
      </c>
      <c r="AJ10374" t="s">
        <v>53</v>
      </c>
      <c r="AO10374" t="s">
        <v>8142</v>
      </c>
    </row>
    <row r="10375" spans="1:43" x14ac:dyDescent="0.35">
      <c r="A10375" t="s">
        <v>55712</v>
      </c>
      <c r="B10375" t="s">
        <v>55713</v>
      </c>
      <c r="C10375" t="s">
        <v>849</v>
      </c>
      <c r="F10375" t="s">
        <v>55714</v>
      </c>
      <c r="H10375" t="s">
        <v>55712</v>
      </c>
      <c r="J10375" t="s">
        <v>55715</v>
      </c>
      <c r="K10375" t="s">
        <v>55716</v>
      </c>
      <c r="M10375" t="s">
        <v>753</v>
      </c>
      <c r="N10375" t="s">
        <v>798</v>
      </c>
      <c r="O10375">
        <v>79938</v>
      </c>
      <c r="P10375" t="s">
        <v>50</v>
      </c>
      <c r="U10375" s="1">
        <v>45057</v>
      </c>
      <c r="V10375" s="1">
        <v>45057</v>
      </c>
      <c r="W10375" s="1">
        <v>45057.551388888889</v>
      </c>
      <c r="X10375" s="1">
        <v>45057.551388888889</v>
      </c>
      <c r="AC10375" t="s">
        <v>51</v>
      </c>
      <c r="AD10375">
        <v>2970076496</v>
      </c>
      <c r="AE10375" s="1">
        <v>44370.606249999997</v>
      </c>
      <c r="AF10375" t="s">
        <v>22084</v>
      </c>
      <c r="AG10375" t="s">
        <v>55717</v>
      </c>
      <c r="AH10375" t="s">
        <v>51</v>
      </c>
      <c r="AJ10375" t="s">
        <v>53</v>
      </c>
      <c r="AL10375" t="s">
        <v>68</v>
      </c>
      <c r="AO10375" t="s">
        <v>5443</v>
      </c>
      <c r="AP10375" s="1">
        <v>45324.46875</v>
      </c>
      <c r="AQ10375" s="1">
        <v>45064.549305555556</v>
      </c>
    </row>
    <row r="10376" spans="1:43" x14ac:dyDescent="0.35">
      <c r="A10376" t="s">
        <v>55718</v>
      </c>
      <c r="B10376" t="s">
        <v>55719</v>
      </c>
      <c r="C10376" t="s">
        <v>55720</v>
      </c>
      <c r="F10376" t="s">
        <v>55721</v>
      </c>
      <c r="H10376" t="s">
        <v>55718</v>
      </c>
      <c r="J10376" t="s">
        <v>27011</v>
      </c>
      <c r="N10376" t="s">
        <v>637</v>
      </c>
      <c r="O10376">
        <v>78610</v>
      </c>
      <c r="P10376" t="s">
        <v>50</v>
      </c>
      <c r="U10376" s="1">
        <v>45057</v>
      </c>
      <c r="V10376" s="1">
        <v>45057</v>
      </c>
      <c r="AC10376" t="s">
        <v>53</v>
      </c>
      <c r="AD10376">
        <v>2969736018</v>
      </c>
      <c r="AE10376" s="1">
        <v>42851.4</v>
      </c>
      <c r="AG10376" t="s">
        <v>55722</v>
      </c>
      <c r="AH10376" t="s">
        <v>51</v>
      </c>
      <c r="AJ10376" t="s">
        <v>53</v>
      </c>
      <c r="AO10376" t="s">
        <v>8142</v>
      </c>
    </row>
    <row r="10377" spans="1:43" x14ac:dyDescent="0.35">
      <c r="A10377" t="s">
        <v>3031</v>
      </c>
      <c r="B10377" t="s">
        <v>3028</v>
      </c>
      <c r="C10377" t="s">
        <v>3029</v>
      </c>
      <c r="F10377" t="s">
        <v>55723</v>
      </c>
      <c r="H10377" t="s">
        <v>3031</v>
      </c>
      <c r="J10377" t="s">
        <v>55724</v>
      </c>
      <c r="K10377" t="s">
        <v>55725</v>
      </c>
      <c r="M10377" t="s">
        <v>3035</v>
      </c>
      <c r="N10377" t="s">
        <v>65</v>
      </c>
      <c r="O10377">
        <v>80650</v>
      </c>
      <c r="P10377" t="s">
        <v>50</v>
      </c>
      <c r="U10377" s="1">
        <v>45057</v>
      </c>
      <c r="V10377" s="1">
        <v>45057</v>
      </c>
      <c r="W10377" s="1">
        <v>45057.480555555558</v>
      </c>
      <c r="X10377" s="1">
        <v>45057.480555555558</v>
      </c>
      <c r="AC10377" t="s">
        <v>51</v>
      </c>
      <c r="AD10377">
        <v>2969559039</v>
      </c>
      <c r="AE10377" s="1">
        <v>40581.416666666664</v>
      </c>
      <c r="AF10377" t="s">
        <v>3036</v>
      </c>
      <c r="AG10377" t="s">
        <v>55726</v>
      </c>
      <c r="AH10377" t="s">
        <v>51</v>
      </c>
      <c r="AJ10377" t="s">
        <v>53</v>
      </c>
      <c r="AL10377" t="s">
        <v>68</v>
      </c>
      <c r="AO10377" t="s">
        <v>5443</v>
      </c>
      <c r="AP10377" s="1">
        <v>45406.622916666667</v>
      </c>
      <c r="AQ10377" s="1">
        <v>45386.673611111109</v>
      </c>
    </row>
    <row r="10378" spans="1:43" x14ac:dyDescent="0.35">
      <c r="A10378" t="s">
        <v>55727</v>
      </c>
      <c r="B10378" t="s">
        <v>43015</v>
      </c>
      <c r="C10378" t="s">
        <v>21478</v>
      </c>
      <c r="F10378" t="s">
        <v>55728</v>
      </c>
      <c r="H10378" t="s">
        <v>43014</v>
      </c>
      <c r="J10378" t="s">
        <v>13574</v>
      </c>
      <c r="K10378" t="s">
        <v>55729</v>
      </c>
      <c r="M10378" t="s">
        <v>55730</v>
      </c>
      <c r="N10378" t="s">
        <v>13577</v>
      </c>
      <c r="O10378" t="s">
        <v>43017</v>
      </c>
      <c r="P10378" t="s">
        <v>4438</v>
      </c>
      <c r="U10378" s="1">
        <v>45057</v>
      </c>
      <c r="V10378" s="1">
        <v>45057</v>
      </c>
      <c r="AC10378" t="s">
        <v>53</v>
      </c>
      <c r="AD10378">
        <v>2969823183</v>
      </c>
      <c r="AE10378" s="1">
        <v>43312.453472222223</v>
      </c>
      <c r="AG10378" t="s">
        <v>55731</v>
      </c>
      <c r="AH10378" t="s">
        <v>51</v>
      </c>
      <c r="AJ10378" t="s">
        <v>53</v>
      </c>
      <c r="AO10378" t="s">
        <v>8142</v>
      </c>
    </row>
    <row r="10379" spans="1:43" x14ac:dyDescent="0.35">
      <c r="A10379" t="s">
        <v>2519</v>
      </c>
      <c r="B10379" t="s">
        <v>2514</v>
      </c>
      <c r="C10379" t="s">
        <v>2515</v>
      </c>
      <c r="F10379" t="s">
        <v>2517</v>
      </c>
      <c r="H10379" t="s">
        <v>2519</v>
      </c>
      <c r="J10379" t="s">
        <v>11720</v>
      </c>
      <c r="K10379" t="s">
        <v>11721</v>
      </c>
      <c r="M10379" t="s">
        <v>159</v>
      </c>
      <c r="N10379" t="s">
        <v>65</v>
      </c>
      <c r="O10379">
        <v>80906</v>
      </c>
      <c r="P10379" t="s">
        <v>50</v>
      </c>
      <c r="U10379" s="1">
        <v>45057</v>
      </c>
      <c r="V10379" s="1">
        <v>45057</v>
      </c>
      <c r="W10379" s="1">
        <v>45057.469444444447</v>
      </c>
      <c r="X10379" s="1">
        <v>45057.469444444447</v>
      </c>
      <c r="AC10379" t="s">
        <v>53</v>
      </c>
      <c r="AD10379">
        <v>2969472760</v>
      </c>
      <c r="AE10379" s="1">
        <v>36916.71597222222</v>
      </c>
      <c r="AF10379" t="s">
        <v>55732</v>
      </c>
      <c r="AG10379" t="s">
        <v>55733</v>
      </c>
      <c r="AH10379" t="s">
        <v>51</v>
      </c>
      <c r="AJ10379" t="s">
        <v>53</v>
      </c>
      <c r="AL10379" t="s">
        <v>68</v>
      </c>
      <c r="AO10379" t="s">
        <v>5443</v>
      </c>
      <c r="AP10379" s="1">
        <v>45058.475694444445</v>
      </c>
      <c r="AQ10379" s="1">
        <v>45058.477777777778</v>
      </c>
    </row>
    <row r="10380" spans="1:43" x14ac:dyDescent="0.35">
      <c r="A10380" t="s">
        <v>55734</v>
      </c>
      <c r="B10380" t="s">
        <v>55735</v>
      </c>
      <c r="C10380" t="s">
        <v>1338</v>
      </c>
      <c r="F10380" t="s">
        <v>55736</v>
      </c>
      <c r="H10380" t="s">
        <v>55734</v>
      </c>
      <c r="J10380" t="s">
        <v>55737</v>
      </c>
      <c r="K10380" t="s">
        <v>55738</v>
      </c>
      <c r="M10380" t="s">
        <v>4856</v>
      </c>
      <c r="N10380" t="s">
        <v>798</v>
      </c>
      <c r="O10380">
        <v>79360</v>
      </c>
      <c r="P10380" t="s">
        <v>50</v>
      </c>
      <c r="U10380" s="1">
        <v>45057</v>
      </c>
      <c r="V10380" s="1">
        <v>45057</v>
      </c>
      <c r="W10380" s="1">
        <v>45057.586111111108</v>
      </c>
      <c r="X10380" s="1">
        <v>45057.586111111108</v>
      </c>
      <c r="AC10380" t="s">
        <v>51</v>
      </c>
      <c r="AD10380">
        <v>2973384299</v>
      </c>
      <c r="AE10380" s="1">
        <v>45057.597916666666</v>
      </c>
      <c r="AF10380" t="s">
        <v>55739</v>
      </c>
      <c r="AG10380" t="s">
        <v>55740</v>
      </c>
      <c r="AH10380" t="s">
        <v>51</v>
      </c>
      <c r="AJ10380" t="s">
        <v>53</v>
      </c>
      <c r="AL10380" t="s">
        <v>68</v>
      </c>
      <c r="AO10380" t="s">
        <v>5443</v>
      </c>
      <c r="AP10380" s="1">
        <v>45057.656944444447</v>
      </c>
      <c r="AQ10380" s="1">
        <v>45057.600694444445</v>
      </c>
    </row>
    <row r="10381" spans="1:43" x14ac:dyDescent="0.35">
      <c r="A10381" t="s">
        <v>47646</v>
      </c>
      <c r="B10381" t="s">
        <v>47644</v>
      </c>
      <c r="C10381" t="s">
        <v>812</v>
      </c>
      <c r="F10381" t="s">
        <v>47645</v>
      </c>
      <c r="H10381" t="s">
        <v>47646</v>
      </c>
      <c r="J10381" t="s">
        <v>29506</v>
      </c>
      <c r="M10381" t="s">
        <v>23376</v>
      </c>
      <c r="N10381" t="s">
        <v>287</v>
      </c>
      <c r="O10381">
        <v>80550</v>
      </c>
      <c r="P10381" t="s">
        <v>50</v>
      </c>
      <c r="U10381" s="1">
        <v>45057</v>
      </c>
      <c r="V10381" s="1">
        <v>45057</v>
      </c>
      <c r="W10381" s="1">
        <v>45057.470833333333</v>
      </c>
      <c r="X10381" s="1">
        <v>45057.470833333333</v>
      </c>
      <c r="AC10381" t="s">
        <v>53</v>
      </c>
      <c r="AD10381">
        <v>2969476061</v>
      </c>
      <c r="AE10381" s="1">
        <v>37200</v>
      </c>
      <c r="AF10381" t="s">
        <v>10994</v>
      </c>
      <c r="AG10381" t="s">
        <v>55741</v>
      </c>
      <c r="AH10381" t="s">
        <v>51</v>
      </c>
      <c r="AJ10381" t="s">
        <v>53</v>
      </c>
      <c r="AL10381" t="s">
        <v>68</v>
      </c>
      <c r="AO10381" t="s">
        <v>5443</v>
      </c>
      <c r="AP10381" s="1">
        <v>45057.470138888886</v>
      </c>
    </row>
    <row r="10382" spans="1:43" x14ac:dyDescent="0.35">
      <c r="A10382" t="s">
        <v>55742</v>
      </c>
      <c r="B10382" t="s">
        <v>55743</v>
      </c>
      <c r="C10382" t="s">
        <v>16843</v>
      </c>
      <c r="F10382" t="s">
        <v>55744</v>
      </c>
      <c r="H10382" t="s">
        <v>55742</v>
      </c>
      <c r="J10382" t="s">
        <v>55745</v>
      </c>
      <c r="K10382" t="s">
        <v>55746</v>
      </c>
      <c r="M10382" t="s">
        <v>10346</v>
      </c>
      <c r="N10382" t="s">
        <v>798</v>
      </c>
      <c r="O10382">
        <v>76140</v>
      </c>
      <c r="P10382" t="s">
        <v>50</v>
      </c>
      <c r="U10382" s="1">
        <v>45057</v>
      </c>
      <c r="V10382" s="1">
        <v>45057</v>
      </c>
      <c r="W10382" s="1">
        <v>45057.558333333334</v>
      </c>
      <c r="X10382" s="1">
        <v>45057.558333333334</v>
      </c>
      <c r="AC10382" t="s">
        <v>51</v>
      </c>
      <c r="AD10382">
        <v>2973384263</v>
      </c>
      <c r="AE10382" s="1">
        <v>45057.560416666667</v>
      </c>
      <c r="AF10382" t="s">
        <v>55747</v>
      </c>
      <c r="AG10382" t="s">
        <v>55748</v>
      </c>
      <c r="AH10382" t="s">
        <v>51</v>
      </c>
      <c r="AJ10382" t="s">
        <v>53</v>
      </c>
      <c r="AL10382" t="s">
        <v>68</v>
      </c>
      <c r="AO10382" t="s">
        <v>5443</v>
      </c>
      <c r="AP10382" s="1">
        <v>45057.566666666666</v>
      </c>
      <c r="AQ10382" s="1">
        <v>45057.5625</v>
      </c>
    </row>
    <row r="10383" spans="1:43" x14ac:dyDescent="0.35">
      <c r="A10383" t="s">
        <v>55749</v>
      </c>
      <c r="B10383" t="s">
        <v>903</v>
      </c>
      <c r="C10383" t="s">
        <v>1098</v>
      </c>
      <c r="F10383" t="s">
        <v>55750</v>
      </c>
      <c r="H10383" t="s">
        <v>55749</v>
      </c>
      <c r="J10383" t="s">
        <v>55751</v>
      </c>
      <c r="K10383" t="s">
        <v>55752</v>
      </c>
      <c r="M10383" t="s">
        <v>753</v>
      </c>
      <c r="N10383" t="s">
        <v>798</v>
      </c>
      <c r="O10383">
        <v>79924</v>
      </c>
      <c r="P10383" t="s">
        <v>50</v>
      </c>
      <c r="U10383" s="1">
        <v>45057</v>
      </c>
      <c r="V10383" s="1">
        <v>45057</v>
      </c>
      <c r="W10383" s="1">
        <v>45057.662499999999</v>
      </c>
      <c r="X10383" s="1">
        <v>45057.662499999999</v>
      </c>
      <c r="AC10383" t="s">
        <v>51</v>
      </c>
      <c r="AD10383">
        <v>2973384391</v>
      </c>
      <c r="AE10383" s="1">
        <v>45057.663194444445</v>
      </c>
      <c r="AF10383" t="s">
        <v>55753</v>
      </c>
      <c r="AG10383" t="s">
        <v>55754</v>
      </c>
      <c r="AH10383" t="s">
        <v>51</v>
      </c>
      <c r="AJ10383" t="s">
        <v>53</v>
      </c>
      <c r="AL10383" t="s">
        <v>68</v>
      </c>
      <c r="AO10383" t="s">
        <v>5443</v>
      </c>
      <c r="AP10383" s="1">
        <v>45057.693749999999</v>
      </c>
      <c r="AQ10383" s="1">
        <v>45057.669444444444</v>
      </c>
    </row>
    <row r="10384" spans="1:43" x14ac:dyDescent="0.35">
      <c r="A10384" t="s">
        <v>55755</v>
      </c>
      <c r="B10384" t="s">
        <v>4406</v>
      </c>
      <c r="C10384" t="s">
        <v>4416</v>
      </c>
      <c r="F10384" t="s">
        <v>55756</v>
      </c>
      <c r="H10384" t="s">
        <v>55755</v>
      </c>
      <c r="J10384" t="s">
        <v>45406</v>
      </c>
      <c r="K10384" t="s">
        <v>55757</v>
      </c>
      <c r="M10384" t="s">
        <v>4583</v>
      </c>
      <c r="N10384" t="s">
        <v>253</v>
      </c>
      <c r="O10384">
        <v>87502</v>
      </c>
      <c r="P10384" t="s">
        <v>50</v>
      </c>
      <c r="U10384" s="1">
        <v>45057</v>
      </c>
      <c r="V10384" s="1">
        <v>45057</v>
      </c>
      <c r="W10384" s="1">
        <v>45057.45416666667</v>
      </c>
      <c r="X10384" s="1">
        <v>45057.45416666667</v>
      </c>
      <c r="AC10384" t="s">
        <v>53</v>
      </c>
      <c r="AD10384">
        <v>2969542163</v>
      </c>
      <c r="AE10384" s="1">
        <v>39965.693055555559</v>
      </c>
      <c r="AF10384" t="s">
        <v>55758</v>
      </c>
      <c r="AG10384" t="s">
        <v>55759</v>
      </c>
      <c r="AH10384" t="s">
        <v>51</v>
      </c>
      <c r="AJ10384" t="s">
        <v>53</v>
      </c>
      <c r="AL10384" t="s">
        <v>68</v>
      </c>
      <c r="AO10384" t="s">
        <v>5443</v>
      </c>
      <c r="AP10384" s="1">
        <v>45057.452777777777</v>
      </c>
    </row>
    <row r="10385" spans="1:43" x14ac:dyDescent="0.35">
      <c r="A10385" t="s">
        <v>55760</v>
      </c>
      <c r="B10385" t="s">
        <v>3829</v>
      </c>
      <c r="C10385" t="s">
        <v>54052</v>
      </c>
      <c r="F10385" t="s">
        <v>55761</v>
      </c>
      <c r="H10385" t="s">
        <v>55760</v>
      </c>
      <c r="J10385" t="s">
        <v>55762</v>
      </c>
      <c r="K10385" t="s">
        <v>55763</v>
      </c>
      <c r="M10385" t="s">
        <v>753</v>
      </c>
      <c r="N10385" t="s">
        <v>798</v>
      </c>
      <c r="O10385">
        <v>79915</v>
      </c>
      <c r="P10385" t="s">
        <v>50</v>
      </c>
      <c r="U10385" s="1">
        <v>45057</v>
      </c>
      <c r="V10385" s="1">
        <v>45057</v>
      </c>
      <c r="W10385" s="1">
        <v>45057.731944444444</v>
      </c>
      <c r="X10385" s="1">
        <v>45057.731944444444</v>
      </c>
      <c r="AC10385" t="s">
        <v>51</v>
      </c>
      <c r="AD10385">
        <v>2973384454</v>
      </c>
      <c r="AE10385" s="1">
        <v>45057.740972222222</v>
      </c>
      <c r="AF10385" t="s">
        <v>55764</v>
      </c>
      <c r="AG10385" t="s">
        <v>55765</v>
      </c>
      <c r="AH10385" t="s">
        <v>51</v>
      </c>
      <c r="AJ10385" t="s">
        <v>53</v>
      </c>
      <c r="AL10385" t="s">
        <v>68</v>
      </c>
      <c r="AO10385" t="s">
        <v>5443</v>
      </c>
      <c r="AP10385" s="1">
        <v>45057.74722222222</v>
      </c>
      <c r="AQ10385" s="1">
        <v>45057.744444444441</v>
      </c>
    </row>
    <row r="10386" spans="1:43" x14ac:dyDescent="0.35">
      <c r="A10386" t="s">
        <v>55766</v>
      </c>
      <c r="B10386" t="s">
        <v>55767</v>
      </c>
      <c r="C10386" t="s">
        <v>55768</v>
      </c>
      <c r="F10386" t="s">
        <v>55769</v>
      </c>
      <c r="H10386" t="s">
        <v>55770</v>
      </c>
      <c r="J10386" t="s">
        <v>49848</v>
      </c>
      <c r="P10386" t="s">
        <v>50</v>
      </c>
      <c r="U10386" s="1">
        <v>45057</v>
      </c>
      <c r="V10386" s="1">
        <v>45057</v>
      </c>
      <c r="W10386" s="1">
        <v>45057.424305555556</v>
      </c>
      <c r="X10386" s="1">
        <v>45057.424305555556</v>
      </c>
      <c r="AC10386" t="s">
        <v>53</v>
      </c>
      <c r="AD10386">
        <v>2969512746</v>
      </c>
      <c r="AE10386" s="1">
        <v>38492.466666666667</v>
      </c>
      <c r="AG10386" t="s">
        <v>55771</v>
      </c>
      <c r="AH10386" t="s">
        <v>51</v>
      </c>
      <c r="AJ10386" t="s">
        <v>53</v>
      </c>
      <c r="AL10386" t="s">
        <v>78</v>
      </c>
      <c r="AO10386" t="s">
        <v>8142</v>
      </c>
    </row>
    <row r="10387" spans="1:43" x14ac:dyDescent="0.35">
      <c r="A10387" t="s">
        <v>55772</v>
      </c>
      <c r="B10387" t="s">
        <v>43205</v>
      </c>
      <c r="C10387" t="s">
        <v>55773</v>
      </c>
      <c r="F10387">
        <v>15759369538</v>
      </c>
      <c r="H10387" t="s">
        <v>55772</v>
      </c>
      <c r="J10387" t="s">
        <v>5968</v>
      </c>
      <c r="K10387" t="s">
        <v>6223</v>
      </c>
      <c r="M10387" t="s">
        <v>5488</v>
      </c>
      <c r="N10387" t="s">
        <v>2409</v>
      </c>
      <c r="O10387" t="s">
        <v>6224</v>
      </c>
      <c r="P10387" t="s">
        <v>50</v>
      </c>
      <c r="U10387" s="1">
        <v>45057</v>
      </c>
      <c r="V10387" s="1">
        <v>45057</v>
      </c>
      <c r="AC10387" t="s">
        <v>53</v>
      </c>
      <c r="AD10387">
        <v>2969480780</v>
      </c>
      <c r="AE10387" s="1">
        <v>37467</v>
      </c>
      <c r="AG10387" t="s">
        <v>55774</v>
      </c>
      <c r="AH10387" t="s">
        <v>51</v>
      </c>
      <c r="AJ10387" t="s">
        <v>53</v>
      </c>
      <c r="AO10387" t="s">
        <v>8142</v>
      </c>
    </row>
    <row r="10388" spans="1:43" x14ac:dyDescent="0.35">
      <c r="A10388" t="s">
        <v>55775</v>
      </c>
      <c r="B10388" t="s">
        <v>55776</v>
      </c>
      <c r="C10388" t="s">
        <v>55777</v>
      </c>
      <c r="F10388" t="s">
        <v>55778</v>
      </c>
      <c r="H10388" t="s">
        <v>55775</v>
      </c>
      <c r="J10388" t="s">
        <v>55779</v>
      </c>
      <c r="K10388" t="s">
        <v>55780</v>
      </c>
      <c r="M10388" t="s">
        <v>753</v>
      </c>
      <c r="N10388" t="s">
        <v>798</v>
      </c>
      <c r="O10388">
        <v>79912</v>
      </c>
      <c r="P10388" t="s">
        <v>50</v>
      </c>
      <c r="U10388" s="1">
        <v>45057</v>
      </c>
      <c r="V10388" s="1">
        <v>45057</v>
      </c>
      <c r="W10388" s="1">
        <v>45057.452777777777</v>
      </c>
      <c r="X10388" s="1">
        <v>45057.452777777777</v>
      </c>
      <c r="AC10388" t="s">
        <v>51</v>
      </c>
      <c r="AD10388">
        <v>2973384134</v>
      </c>
      <c r="AE10388" s="1">
        <v>45057.452777777777</v>
      </c>
      <c r="AF10388" t="s">
        <v>55781</v>
      </c>
      <c r="AG10388" t="s">
        <v>55782</v>
      </c>
      <c r="AH10388" t="s">
        <v>51</v>
      </c>
      <c r="AJ10388" t="s">
        <v>53</v>
      </c>
      <c r="AL10388" t="s">
        <v>68</v>
      </c>
      <c r="AO10388" t="s">
        <v>5443</v>
      </c>
      <c r="AP10388" s="1">
        <v>45057.46597222222</v>
      </c>
      <c r="AQ10388" s="1">
        <v>45057.456944444442</v>
      </c>
    </row>
    <row r="10389" spans="1:43" x14ac:dyDescent="0.35">
      <c r="A10389" t="s">
        <v>55783</v>
      </c>
      <c r="B10389" t="s">
        <v>55784</v>
      </c>
      <c r="C10389" t="s">
        <v>71</v>
      </c>
      <c r="F10389" t="s">
        <v>55785</v>
      </c>
      <c r="H10389" t="s">
        <v>55783</v>
      </c>
      <c r="J10389" t="s">
        <v>55786</v>
      </c>
      <c r="K10389" t="s">
        <v>55787</v>
      </c>
      <c r="M10389" t="s">
        <v>2048</v>
      </c>
      <c r="N10389" t="s">
        <v>253</v>
      </c>
      <c r="O10389">
        <v>87401</v>
      </c>
      <c r="P10389" t="s">
        <v>50</v>
      </c>
      <c r="U10389" s="1">
        <v>45057</v>
      </c>
      <c r="V10389" s="1">
        <v>45057</v>
      </c>
      <c r="W10389" s="1">
        <v>45057.626388888886</v>
      </c>
      <c r="X10389" s="1">
        <v>45057.626388888886</v>
      </c>
      <c r="AC10389" t="s">
        <v>53</v>
      </c>
      <c r="AD10389">
        <v>2973384341</v>
      </c>
      <c r="AE10389" s="1">
        <v>45057.635416666664</v>
      </c>
      <c r="AF10389" t="s">
        <v>55788</v>
      </c>
      <c r="AG10389" t="s">
        <v>55789</v>
      </c>
      <c r="AH10389" t="s">
        <v>51</v>
      </c>
      <c r="AJ10389" t="s">
        <v>53</v>
      </c>
      <c r="AL10389" t="s">
        <v>68</v>
      </c>
      <c r="AO10389" t="s">
        <v>5443</v>
      </c>
      <c r="AP10389" s="1">
        <v>45189.543749999997</v>
      </c>
      <c r="AQ10389" s="1">
        <v>45189.542361111111</v>
      </c>
    </row>
    <row r="10390" spans="1:43" x14ac:dyDescent="0.35">
      <c r="A10390" t="s">
        <v>55790</v>
      </c>
      <c r="B10390" t="s">
        <v>41592</v>
      </c>
      <c r="C10390" t="s">
        <v>2615</v>
      </c>
      <c r="D10390" t="s">
        <v>3330</v>
      </c>
      <c r="F10390" t="s">
        <v>47</v>
      </c>
      <c r="H10390" t="s">
        <v>55791</v>
      </c>
      <c r="J10390" t="s">
        <v>49</v>
      </c>
      <c r="P10390" t="s">
        <v>50</v>
      </c>
      <c r="U10390" s="1">
        <v>45057</v>
      </c>
      <c r="V10390" s="1">
        <v>45057</v>
      </c>
      <c r="W10390" s="1">
        <v>45057.604166666664</v>
      </c>
      <c r="X10390" s="1">
        <v>45057.604166666664</v>
      </c>
      <c r="AC10390" t="s">
        <v>53</v>
      </c>
      <c r="AD10390">
        <v>1000000000</v>
      </c>
      <c r="AE10390" s="1">
        <v>37295</v>
      </c>
      <c r="AG10390" t="s">
        <v>55792</v>
      </c>
      <c r="AH10390" t="s">
        <v>51</v>
      </c>
      <c r="AJ10390" t="s">
        <v>53</v>
      </c>
      <c r="AL10390" t="s">
        <v>78</v>
      </c>
      <c r="AO10390" t="s">
        <v>5443</v>
      </c>
      <c r="AP10390" s="1">
        <v>45057.602777777778</v>
      </c>
    </row>
    <row r="10391" spans="1:43" x14ac:dyDescent="0.35">
      <c r="A10391" t="s">
        <v>55793</v>
      </c>
      <c r="B10391" t="s">
        <v>55794</v>
      </c>
      <c r="C10391" t="s">
        <v>2645</v>
      </c>
      <c r="F10391" t="s">
        <v>55795</v>
      </c>
      <c r="H10391" t="s">
        <v>55793</v>
      </c>
      <c r="J10391" t="s">
        <v>55796</v>
      </c>
      <c r="K10391" t="s">
        <v>55797</v>
      </c>
      <c r="M10391" t="s">
        <v>196</v>
      </c>
      <c r="N10391" t="s">
        <v>65</v>
      </c>
      <c r="O10391">
        <v>80421</v>
      </c>
      <c r="P10391" t="s">
        <v>50</v>
      </c>
      <c r="U10391" s="1">
        <v>45057</v>
      </c>
      <c r="V10391" s="1">
        <v>45057</v>
      </c>
      <c r="W10391" s="1">
        <v>45057.46597222222</v>
      </c>
      <c r="X10391" s="1">
        <v>45057.46597222222</v>
      </c>
      <c r="AC10391" t="s">
        <v>53</v>
      </c>
      <c r="AD10391">
        <v>2973384148</v>
      </c>
      <c r="AE10391" s="1">
        <v>45057.465277777781</v>
      </c>
      <c r="AF10391" t="s">
        <v>55798</v>
      </c>
      <c r="AG10391" t="s">
        <v>55799</v>
      </c>
      <c r="AH10391" t="s">
        <v>51</v>
      </c>
      <c r="AJ10391" t="s">
        <v>53</v>
      </c>
      <c r="AL10391" t="s">
        <v>68</v>
      </c>
      <c r="AO10391" t="s">
        <v>5443</v>
      </c>
      <c r="AP10391" s="1">
        <v>45057.53125</v>
      </c>
      <c r="AQ10391" s="1">
        <v>45057.47152777778</v>
      </c>
    </row>
    <row r="10392" spans="1:43" x14ac:dyDescent="0.35">
      <c r="A10392" t="s">
        <v>55800</v>
      </c>
      <c r="B10392" t="s">
        <v>11398</v>
      </c>
      <c r="C10392" t="s">
        <v>2515</v>
      </c>
      <c r="F10392" t="s">
        <v>55801</v>
      </c>
      <c r="H10392" t="s">
        <v>55800</v>
      </c>
      <c r="J10392" t="s">
        <v>55802</v>
      </c>
      <c r="K10392" t="s">
        <v>55803</v>
      </c>
      <c r="M10392" t="s">
        <v>137</v>
      </c>
      <c r="N10392" t="s">
        <v>65</v>
      </c>
      <c r="O10392">
        <v>80202</v>
      </c>
      <c r="P10392" t="s">
        <v>50</v>
      </c>
      <c r="U10392" s="1">
        <v>45057</v>
      </c>
      <c r="V10392" s="1">
        <v>45057</v>
      </c>
      <c r="W10392" s="1">
        <v>45057.597222222219</v>
      </c>
      <c r="X10392" s="1">
        <v>45057.597222222219</v>
      </c>
      <c r="AC10392" t="s">
        <v>53</v>
      </c>
      <c r="AD10392">
        <v>1000000001</v>
      </c>
      <c r="AE10392" s="1">
        <v>39973.351388888892</v>
      </c>
      <c r="AF10392" t="s">
        <v>3377</v>
      </c>
      <c r="AG10392" t="s">
        <v>55804</v>
      </c>
      <c r="AH10392" t="s">
        <v>51</v>
      </c>
      <c r="AJ10392" t="s">
        <v>53</v>
      </c>
      <c r="AL10392" t="s">
        <v>78</v>
      </c>
      <c r="AO10392" t="s">
        <v>5443</v>
      </c>
      <c r="AP10392" s="1">
        <v>45057.595833333333</v>
      </c>
    </row>
    <row r="10393" spans="1:43" x14ac:dyDescent="0.35">
      <c r="A10393" t="s">
        <v>55805</v>
      </c>
      <c r="B10393" t="s">
        <v>55806</v>
      </c>
      <c r="C10393" t="s">
        <v>1076</v>
      </c>
      <c r="F10393">
        <v>13036693623</v>
      </c>
      <c r="H10393" t="s">
        <v>55807</v>
      </c>
      <c r="J10393" t="s">
        <v>55808</v>
      </c>
      <c r="K10393" t="s">
        <v>55809</v>
      </c>
      <c r="M10393" t="s">
        <v>45018</v>
      </c>
      <c r="N10393" t="s">
        <v>287</v>
      </c>
      <c r="O10393">
        <v>80022</v>
      </c>
      <c r="P10393" t="s">
        <v>50</v>
      </c>
      <c r="U10393" s="1">
        <v>45057</v>
      </c>
      <c r="V10393" s="1">
        <v>45057</v>
      </c>
      <c r="W10393" s="1">
        <v>45057.512499999997</v>
      </c>
      <c r="X10393" s="1">
        <v>45057.512499999997</v>
      </c>
      <c r="AC10393" t="s">
        <v>53</v>
      </c>
      <c r="AD10393">
        <v>1000000001</v>
      </c>
      <c r="AE10393" s="1">
        <v>39973.351388888892</v>
      </c>
      <c r="AF10393" t="s">
        <v>3377</v>
      </c>
      <c r="AG10393" t="s">
        <v>55810</v>
      </c>
      <c r="AH10393" t="s">
        <v>51</v>
      </c>
      <c r="AJ10393" t="s">
        <v>53</v>
      </c>
      <c r="AL10393" t="s">
        <v>78</v>
      </c>
      <c r="AO10393" t="s">
        <v>5443</v>
      </c>
      <c r="AP10393" s="1">
        <v>45336.796527777777</v>
      </c>
    </row>
    <row r="10394" spans="1:43" x14ac:dyDescent="0.35">
      <c r="A10394" t="s">
        <v>55811</v>
      </c>
      <c r="B10394" t="s">
        <v>7792</v>
      </c>
      <c r="C10394" t="s">
        <v>39965</v>
      </c>
      <c r="F10394" t="s">
        <v>55812</v>
      </c>
      <c r="H10394" t="s">
        <v>55811</v>
      </c>
      <c r="J10394" t="s">
        <v>12646</v>
      </c>
      <c r="K10394" t="s">
        <v>55813</v>
      </c>
      <c r="M10394" t="s">
        <v>55814</v>
      </c>
      <c r="N10394" t="s">
        <v>55815</v>
      </c>
      <c r="O10394">
        <v>31090</v>
      </c>
      <c r="P10394" t="s">
        <v>5151</v>
      </c>
      <c r="U10394" s="1">
        <v>45057</v>
      </c>
      <c r="V10394" s="1">
        <v>45057</v>
      </c>
      <c r="W10394" s="1">
        <v>45057.480555555558</v>
      </c>
      <c r="X10394" s="1">
        <v>45057.480555555558</v>
      </c>
      <c r="AC10394" t="s">
        <v>51</v>
      </c>
      <c r="AD10394">
        <v>1000000001</v>
      </c>
      <c r="AE10394" s="1">
        <v>39973.351388888892</v>
      </c>
      <c r="AF10394" t="s">
        <v>3377</v>
      </c>
      <c r="AG10394" t="s">
        <v>55816</v>
      </c>
      <c r="AH10394" t="s">
        <v>51</v>
      </c>
      <c r="AJ10394" t="s">
        <v>53</v>
      </c>
      <c r="AL10394" t="s">
        <v>78</v>
      </c>
      <c r="AO10394" t="s">
        <v>5443</v>
      </c>
      <c r="AP10394" s="1">
        <v>45057.48333333333</v>
      </c>
    </row>
    <row r="10395" spans="1:43" x14ac:dyDescent="0.35">
      <c r="A10395" t="s">
        <v>55817</v>
      </c>
      <c r="B10395" t="s">
        <v>21241</v>
      </c>
      <c r="C10395" t="s">
        <v>55818</v>
      </c>
      <c r="F10395" t="s">
        <v>55819</v>
      </c>
      <c r="H10395" t="s">
        <v>55817</v>
      </c>
      <c r="J10395" t="s">
        <v>55820</v>
      </c>
      <c r="K10395" t="s">
        <v>55821</v>
      </c>
      <c r="M10395" t="s">
        <v>22928</v>
      </c>
      <c r="N10395" t="s">
        <v>65</v>
      </c>
      <c r="O10395">
        <v>80542</v>
      </c>
      <c r="P10395" t="s">
        <v>50</v>
      </c>
      <c r="U10395" s="1">
        <v>45057</v>
      </c>
      <c r="V10395" s="1">
        <v>45057</v>
      </c>
      <c r="W10395" s="1">
        <v>45057.468055555553</v>
      </c>
      <c r="X10395" s="1">
        <v>45057.468055555553</v>
      </c>
      <c r="AC10395" t="s">
        <v>51</v>
      </c>
      <c r="AD10395">
        <v>1000000001</v>
      </c>
      <c r="AE10395" s="1">
        <v>39973.351388888892</v>
      </c>
      <c r="AF10395" t="s">
        <v>3377</v>
      </c>
      <c r="AG10395" t="s">
        <v>55822</v>
      </c>
      <c r="AH10395" t="s">
        <v>51</v>
      </c>
      <c r="AJ10395" t="s">
        <v>53</v>
      </c>
      <c r="AL10395" t="s">
        <v>78</v>
      </c>
      <c r="AO10395" t="s">
        <v>5443</v>
      </c>
      <c r="AP10395" s="1">
        <v>45057.47152777778</v>
      </c>
    </row>
    <row r="10396" spans="1:43" x14ac:dyDescent="0.35">
      <c r="A10396" t="s">
        <v>55823</v>
      </c>
      <c r="B10396" t="s">
        <v>707</v>
      </c>
      <c r="C10396" t="s">
        <v>55824</v>
      </c>
      <c r="F10396" t="s">
        <v>55825</v>
      </c>
      <c r="H10396" t="s">
        <v>55823</v>
      </c>
      <c r="J10396" t="s">
        <v>55826</v>
      </c>
      <c r="K10396" t="s">
        <v>55827</v>
      </c>
      <c r="M10396" t="s">
        <v>55828</v>
      </c>
      <c r="N10396" t="s">
        <v>253</v>
      </c>
      <c r="O10396">
        <v>87022</v>
      </c>
      <c r="P10396" t="s">
        <v>50</v>
      </c>
      <c r="U10396" s="1">
        <v>45057</v>
      </c>
      <c r="V10396" s="1">
        <v>45057</v>
      </c>
      <c r="W10396" s="1">
        <v>45057.447222222225</v>
      </c>
      <c r="X10396" s="1">
        <v>45057.447222222225</v>
      </c>
      <c r="AC10396" t="s">
        <v>53</v>
      </c>
      <c r="AD10396">
        <v>2969552612</v>
      </c>
      <c r="AE10396" s="1">
        <v>40344.552777777775</v>
      </c>
      <c r="AG10396" t="s">
        <v>55829</v>
      </c>
      <c r="AH10396" t="s">
        <v>51</v>
      </c>
      <c r="AJ10396" t="s">
        <v>53</v>
      </c>
      <c r="AL10396" t="s">
        <v>78</v>
      </c>
      <c r="AO10396" t="s">
        <v>8142</v>
      </c>
      <c r="AP10396" s="1">
        <v>45061.459722222222</v>
      </c>
    </row>
    <row r="10397" spans="1:43" x14ac:dyDescent="0.35">
      <c r="A10397" t="s">
        <v>55830</v>
      </c>
      <c r="B10397" t="s">
        <v>9464</v>
      </c>
      <c r="C10397" t="s">
        <v>106</v>
      </c>
      <c r="F10397" t="s">
        <v>55831</v>
      </c>
      <c r="H10397" t="s">
        <v>55832</v>
      </c>
      <c r="I10397" t="s">
        <v>3151</v>
      </c>
      <c r="J10397" t="s">
        <v>55833</v>
      </c>
      <c r="K10397" t="s">
        <v>55834</v>
      </c>
      <c r="M10397" t="s">
        <v>1251</v>
      </c>
      <c r="N10397" t="s">
        <v>213</v>
      </c>
      <c r="O10397">
        <v>80003</v>
      </c>
      <c r="P10397" t="s">
        <v>12926</v>
      </c>
      <c r="U10397" s="1">
        <v>45057</v>
      </c>
      <c r="V10397" s="1">
        <v>45057</v>
      </c>
      <c r="W10397" s="1">
        <v>45057.241666666669</v>
      </c>
      <c r="X10397" s="1">
        <v>45057.241666666669</v>
      </c>
      <c r="AC10397" t="s">
        <v>53</v>
      </c>
      <c r="AD10397">
        <v>2973685138</v>
      </c>
      <c r="AE10397" s="1">
        <v>45182.373611111114</v>
      </c>
      <c r="AG10397" t="s">
        <v>55835</v>
      </c>
      <c r="AH10397" t="s">
        <v>51</v>
      </c>
      <c r="AJ10397" t="s">
        <v>53</v>
      </c>
      <c r="AL10397" t="s">
        <v>78</v>
      </c>
      <c r="AO10397" t="s">
        <v>5443</v>
      </c>
      <c r="AP10397" s="1">
        <v>45261.199305555558</v>
      </c>
    </row>
    <row r="10398" spans="1:43" x14ac:dyDescent="0.35">
      <c r="A10398" t="s">
        <v>55836</v>
      </c>
      <c r="B10398" t="s">
        <v>55837</v>
      </c>
      <c r="C10398" t="s">
        <v>49735</v>
      </c>
      <c r="F10398">
        <v>15096900750</v>
      </c>
      <c r="H10398" t="s">
        <v>55836</v>
      </c>
      <c r="K10398" t="s">
        <v>55838</v>
      </c>
      <c r="M10398" t="s">
        <v>55839</v>
      </c>
      <c r="N10398" t="s">
        <v>287</v>
      </c>
      <c r="O10398">
        <v>80439</v>
      </c>
      <c r="P10398" t="s">
        <v>50</v>
      </c>
      <c r="U10398" s="1">
        <v>45057</v>
      </c>
      <c r="V10398" s="1">
        <v>45057</v>
      </c>
      <c r="W10398" s="1">
        <v>45057.931944444441</v>
      </c>
      <c r="X10398" s="1">
        <v>45057.931944444441</v>
      </c>
      <c r="AC10398" t="s">
        <v>53</v>
      </c>
      <c r="AD10398">
        <v>1000000001</v>
      </c>
      <c r="AE10398" s="1">
        <v>39973.351388888892</v>
      </c>
      <c r="AF10398" t="s">
        <v>3377</v>
      </c>
      <c r="AG10398" t="s">
        <v>55840</v>
      </c>
      <c r="AH10398" t="s">
        <v>51</v>
      </c>
      <c r="AJ10398" t="s">
        <v>53</v>
      </c>
      <c r="AL10398" t="s">
        <v>78</v>
      </c>
      <c r="AO10398" t="s">
        <v>5443</v>
      </c>
      <c r="AP10398" s="1">
        <v>45057.931250000001</v>
      </c>
    </row>
    <row r="10399" spans="1:43" x14ac:dyDescent="0.35">
      <c r="A10399" t="s">
        <v>55841</v>
      </c>
      <c r="B10399" t="s">
        <v>55842</v>
      </c>
      <c r="C10399" t="s">
        <v>4860</v>
      </c>
      <c r="F10399" t="s">
        <v>55843</v>
      </c>
      <c r="H10399" t="s">
        <v>55841</v>
      </c>
      <c r="J10399" t="s">
        <v>55844</v>
      </c>
      <c r="K10399" t="s">
        <v>55845</v>
      </c>
      <c r="M10399" t="s">
        <v>154</v>
      </c>
      <c r="N10399" t="s">
        <v>65</v>
      </c>
      <c r="O10399">
        <v>80631</v>
      </c>
      <c r="P10399" t="s">
        <v>50</v>
      </c>
      <c r="U10399" s="1">
        <v>45057</v>
      </c>
      <c r="V10399" s="1">
        <v>45057</v>
      </c>
      <c r="W10399" s="1">
        <v>45057.629166666666</v>
      </c>
      <c r="X10399" s="1">
        <v>45057.629166666666</v>
      </c>
      <c r="AC10399" t="s">
        <v>51</v>
      </c>
      <c r="AD10399">
        <v>2969527055</v>
      </c>
      <c r="AE10399" s="1">
        <v>39314.380555555559</v>
      </c>
      <c r="AF10399" t="s">
        <v>2235</v>
      </c>
      <c r="AG10399" t="s">
        <v>55846</v>
      </c>
      <c r="AH10399" t="s">
        <v>51</v>
      </c>
      <c r="AJ10399" t="s">
        <v>53</v>
      </c>
      <c r="AL10399" t="s">
        <v>68</v>
      </c>
      <c r="AO10399" t="s">
        <v>5443</v>
      </c>
      <c r="AP10399" s="1">
        <v>45107.622916666667</v>
      </c>
    </row>
    <row r="10400" spans="1:43" x14ac:dyDescent="0.35">
      <c r="A10400" t="s">
        <v>55847</v>
      </c>
      <c r="B10400" t="s">
        <v>55848</v>
      </c>
      <c r="C10400" t="s">
        <v>17999</v>
      </c>
      <c r="F10400" t="s">
        <v>55849</v>
      </c>
      <c r="H10400" t="s">
        <v>46330</v>
      </c>
      <c r="J10400" t="s">
        <v>55850</v>
      </c>
      <c r="K10400" t="s">
        <v>55851</v>
      </c>
      <c r="M10400" t="s">
        <v>3894</v>
      </c>
      <c r="N10400" t="s">
        <v>65</v>
      </c>
      <c r="O10400">
        <v>80229</v>
      </c>
      <c r="P10400" t="s">
        <v>50</v>
      </c>
      <c r="U10400" s="1">
        <v>45057</v>
      </c>
      <c r="V10400" s="1">
        <v>45057</v>
      </c>
      <c r="W10400" s="1">
        <v>45057.509722222225</v>
      </c>
      <c r="X10400" s="1">
        <v>45057.509722222225</v>
      </c>
      <c r="AC10400" t="s">
        <v>53</v>
      </c>
      <c r="AD10400">
        <v>2969801951</v>
      </c>
      <c r="AE10400" s="1">
        <v>43244.709722222222</v>
      </c>
      <c r="AF10400" t="s">
        <v>55852</v>
      </c>
      <c r="AG10400" t="s">
        <v>55853</v>
      </c>
      <c r="AH10400" t="s">
        <v>51</v>
      </c>
      <c r="AJ10400" t="s">
        <v>53</v>
      </c>
      <c r="AL10400" t="s">
        <v>68</v>
      </c>
      <c r="AO10400" t="s">
        <v>5443</v>
      </c>
      <c r="AP10400" s="1">
        <v>45317.591666666667</v>
      </c>
      <c r="AQ10400" s="1">
        <v>45057.51666666667</v>
      </c>
    </row>
    <row r="10401" spans="1:43" x14ac:dyDescent="0.35">
      <c r="A10401" t="s">
        <v>55854</v>
      </c>
      <c r="B10401" t="s">
        <v>51650</v>
      </c>
      <c r="C10401" t="s">
        <v>50360</v>
      </c>
      <c r="F10401" t="s">
        <v>55855</v>
      </c>
      <c r="H10401" t="s">
        <v>55854</v>
      </c>
      <c r="J10401" t="s">
        <v>43808</v>
      </c>
      <c r="K10401" t="s">
        <v>43809</v>
      </c>
      <c r="M10401" t="s">
        <v>545</v>
      </c>
      <c r="N10401" t="s">
        <v>253</v>
      </c>
      <c r="O10401">
        <v>88005</v>
      </c>
      <c r="P10401" t="s">
        <v>50</v>
      </c>
      <c r="U10401" s="1">
        <v>45058</v>
      </c>
      <c r="V10401" s="1">
        <v>45058</v>
      </c>
      <c r="W10401" s="1">
        <v>45058.404166666667</v>
      </c>
      <c r="X10401" s="1">
        <v>45058.404166666667</v>
      </c>
      <c r="AC10401" t="s">
        <v>53</v>
      </c>
      <c r="AD10401">
        <v>2972141126</v>
      </c>
      <c r="AE10401" s="1">
        <v>44867.697222222225</v>
      </c>
      <c r="AF10401" t="s">
        <v>43810</v>
      </c>
      <c r="AG10401" t="s">
        <v>55856</v>
      </c>
      <c r="AH10401" t="s">
        <v>51</v>
      </c>
      <c r="AJ10401" t="s">
        <v>53</v>
      </c>
      <c r="AL10401" t="s">
        <v>68</v>
      </c>
      <c r="AO10401" t="s">
        <v>5443</v>
      </c>
      <c r="AP10401" s="1">
        <v>45058.411111111112</v>
      </c>
      <c r="AQ10401" s="1">
        <v>45058.410416666666</v>
      </c>
    </row>
    <row r="10402" spans="1:43" x14ac:dyDescent="0.35">
      <c r="A10402" t="s">
        <v>55857</v>
      </c>
      <c r="B10402" t="s">
        <v>747</v>
      </c>
      <c r="C10402" t="s">
        <v>1608</v>
      </c>
      <c r="F10402" t="s">
        <v>55858</v>
      </c>
      <c r="H10402" t="s">
        <v>55857</v>
      </c>
      <c r="J10402" t="s">
        <v>40291</v>
      </c>
      <c r="K10402" t="s">
        <v>55859</v>
      </c>
      <c r="M10402" t="s">
        <v>40293</v>
      </c>
      <c r="N10402" t="s">
        <v>65</v>
      </c>
      <c r="O10402">
        <v>80105</v>
      </c>
      <c r="P10402" t="s">
        <v>50</v>
      </c>
      <c r="U10402" s="1">
        <v>45058</v>
      </c>
      <c r="V10402" s="1">
        <v>45058</v>
      </c>
      <c r="W10402" s="1">
        <v>45058.48333333333</v>
      </c>
      <c r="X10402" s="1">
        <v>45058.48333333333</v>
      </c>
      <c r="AC10402" t="s">
        <v>53</v>
      </c>
      <c r="AD10402">
        <v>2969709966</v>
      </c>
      <c r="AE10402" s="1">
        <v>42632.458333333336</v>
      </c>
      <c r="AF10402" t="s">
        <v>40294</v>
      </c>
      <c r="AG10402" t="s">
        <v>55860</v>
      </c>
      <c r="AH10402" t="s">
        <v>51</v>
      </c>
      <c r="AJ10402" t="s">
        <v>53</v>
      </c>
      <c r="AL10402" t="s">
        <v>68</v>
      </c>
      <c r="AO10402" t="s">
        <v>5443</v>
      </c>
      <c r="AP10402" s="1">
        <v>45058.522916666669</v>
      </c>
      <c r="AQ10402" s="1">
        <v>45058.497916666667</v>
      </c>
    </row>
    <row r="10403" spans="1:43" x14ac:dyDescent="0.35">
      <c r="A10403" t="s">
        <v>55861</v>
      </c>
      <c r="B10403" t="s">
        <v>55862</v>
      </c>
      <c r="C10403" t="s">
        <v>5070</v>
      </c>
      <c r="F10403" t="s">
        <v>55863</v>
      </c>
      <c r="H10403" t="s">
        <v>55861</v>
      </c>
      <c r="J10403" t="s">
        <v>55864</v>
      </c>
      <c r="K10403" t="s">
        <v>55865</v>
      </c>
      <c r="M10403" t="s">
        <v>21406</v>
      </c>
      <c r="N10403" t="s">
        <v>65</v>
      </c>
      <c r="O10403">
        <v>80814</v>
      </c>
      <c r="P10403" t="s">
        <v>50</v>
      </c>
      <c r="U10403" s="1">
        <v>45058</v>
      </c>
      <c r="V10403" s="1">
        <v>45058</v>
      </c>
      <c r="W10403" s="1">
        <v>45058.634722222225</v>
      </c>
      <c r="X10403" s="1">
        <v>45058.634722222225</v>
      </c>
      <c r="AC10403" t="s">
        <v>53</v>
      </c>
      <c r="AD10403">
        <v>2972150606</v>
      </c>
      <c r="AE10403" s="1">
        <v>44900.625</v>
      </c>
      <c r="AF10403" t="s">
        <v>55866</v>
      </c>
      <c r="AG10403" t="s">
        <v>55867</v>
      </c>
      <c r="AH10403" t="s">
        <v>51</v>
      </c>
      <c r="AJ10403" t="s">
        <v>53</v>
      </c>
      <c r="AL10403" t="s">
        <v>68</v>
      </c>
      <c r="AO10403" t="s">
        <v>5443</v>
      </c>
      <c r="AP10403" s="1">
        <v>45058.638194444444</v>
      </c>
      <c r="AQ10403" s="1">
        <v>45058.640972222223</v>
      </c>
    </row>
    <row r="10404" spans="1:43" x14ac:dyDescent="0.35">
      <c r="A10404" t="s">
        <v>55868</v>
      </c>
      <c r="B10404" t="s">
        <v>2733</v>
      </c>
      <c r="C10404" t="s">
        <v>27930</v>
      </c>
      <c r="F10404" t="s">
        <v>55869</v>
      </c>
      <c r="H10404" t="s">
        <v>55868</v>
      </c>
      <c r="J10404" t="s">
        <v>55870</v>
      </c>
      <c r="K10404" t="s">
        <v>55871</v>
      </c>
      <c r="M10404" t="s">
        <v>753</v>
      </c>
      <c r="N10404" t="s">
        <v>798</v>
      </c>
      <c r="O10404">
        <v>79938</v>
      </c>
      <c r="P10404" t="s">
        <v>50</v>
      </c>
      <c r="U10404" s="1">
        <v>45058</v>
      </c>
      <c r="V10404" s="1">
        <v>45058</v>
      </c>
      <c r="W10404" s="1">
        <v>45058.55</v>
      </c>
      <c r="X10404" s="1">
        <v>45058.55</v>
      </c>
      <c r="AC10404" t="s">
        <v>51</v>
      </c>
      <c r="AD10404">
        <v>2969879714</v>
      </c>
      <c r="AE10404" s="1">
        <v>43565.405555555553</v>
      </c>
      <c r="AF10404" t="s">
        <v>55872</v>
      </c>
      <c r="AG10404" t="s">
        <v>55873</v>
      </c>
      <c r="AH10404" t="s">
        <v>51</v>
      </c>
      <c r="AJ10404" t="s">
        <v>53</v>
      </c>
      <c r="AL10404" t="s">
        <v>68</v>
      </c>
      <c r="AO10404" t="s">
        <v>5443</v>
      </c>
      <c r="AP10404" s="1">
        <v>45058.572916666664</v>
      </c>
      <c r="AQ10404" s="1">
        <v>45058.565972222219</v>
      </c>
    </row>
    <row r="10405" spans="1:43" x14ac:dyDescent="0.35">
      <c r="A10405" t="s">
        <v>55874</v>
      </c>
      <c r="B10405" t="s">
        <v>3348</v>
      </c>
      <c r="C10405" t="s">
        <v>31823</v>
      </c>
      <c r="F10405" t="s">
        <v>55875</v>
      </c>
      <c r="H10405" t="s">
        <v>55874</v>
      </c>
      <c r="J10405" t="s">
        <v>55876</v>
      </c>
      <c r="K10405" t="s">
        <v>55877</v>
      </c>
      <c r="M10405" t="s">
        <v>753</v>
      </c>
      <c r="N10405" t="s">
        <v>798</v>
      </c>
      <c r="O10405">
        <v>79928</v>
      </c>
      <c r="P10405" t="s">
        <v>50</v>
      </c>
      <c r="U10405" s="1">
        <v>45058</v>
      </c>
      <c r="V10405" s="1">
        <v>45058</v>
      </c>
      <c r="W10405" s="1">
        <v>45058.55</v>
      </c>
      <c r="X10405" s="1">
        <v>45058.55</v>
      </c>
      <c r="AC10405" t="s">
        <v>51</v>
      </c>
      <c r="AD10405">
        <v>2972377085</v>
      </c>
      <c r="AE10405" s="1">
        <v>44974.375694444447</v>
      </c>
      <c r="AF10405" t="s">
        <v>55878</v>
      </c>
      <c r="AG10405" t="s">
        <v>55879</v>
      </c>
      <c r="AH10405" t="s">
        <v>51</v>
      </c>
      <c r="AJ10405" t="s">
        <v>53</v>
      </c>
      <c r="AL10405" t="s">
        <v>68</v>
      </c>
      <c r="AO10405" t="s">
        <v>5443</v>
      </c>
      <c r="AP10405" s="1">
        <v>45058.633333333331</v>
      </c>
      <c r="AQ10405" s="1">
        <v>45058.591666666667</v>
      </c>
    </row>
    <row r="10406" spans="1:43" x14ac:dyDescent="0.35">
      <c r="A10406" t="s">
        <v>55880</v>
      </c>
      <c r="B10406" t="s">
        <v>55881</v>
      </c>
      <c r="C10406" t="s">
        <v>436</v>
      </c>
      <c r="F10406">
        <v>16027990630</v>
      </c>
      <c r="H10406" t="s">
        <v>55880</v>
      </c>
      <c r="J10406" t="s">
        <v>55710</v>
      </c>
      <c r="K10406" t="s">
        <v>55882</v>
      </c>
      <c r="M10406" t="s">
        <v>5488</v>
      </c>
      <c r="N10406" t="s">
        <v>2409</v>
      </c>
      <c r="O10406">
        <v>85029</v>
      </c>
      <c r="P10406" t="s">
        <v>50</v>
      </c>
      <c r="U10406" s="1">
        <v>45058</v>
      </c>
      <c r="V10406" s="1">
        <v>45058</v>
      </c>
      <c r="AC10406" t="s">
        <v>53</v>
      </c>
      <c r="AD10406">
        <v>2969747242</v>
      </c>
      <c r="AE10406" s="1">
        <v>42921.443749999999</v>
      </c>
      <c r="AG10406" t="s">
        <v>55883</v>
      </c>
      <c r="AH10406" t="s">
        <v>51</v>
      </c>
      <c r="AJ10406" t="s">
        <v>53</v>
      </c>
      <c r="AO10406" t="s">
        <v>8142</v>
      </c>
    </row>
    <row r="10407" spans="1:43" x14ac:dyDescent="0.35">
      <c r="A10407" t="s">
        <v>55884</v>
      </c>
      <c r="B10407" t="s">
        <v>46609</v>
      </c>
      <c r="C10407" t="s">
        <v>309</v>
      </c>
      <c r="F10407" t="s">
        <v>55885</v>
      </c>
      <c r="H10407" t="s">
        <v>55884</v>
      </c>
      <c r="J10407" t="s">
        <v>55886</v>
      </c>
      <c r="K10407" t="s">
        <v>55887</v>
      </c>
      <c r="M10407" t="s">
        <v>3619</v>
      </c>
      <c r="N10407" t="s">
        <v>253</v>
      </c>
      <c r="O10407">
        <v>88101</v>
      </c>
      <c r="P10407" t="s">
        <v>50</v>
      </c>
      <c r="U10407" s="1">
        <v>45058</v>
      </c>
      <c r="V10407" s="1">
        <v>45058</v>
      </c>
      <c r="W10407" s="1">
        <v>45058.490277777775</v>
      </c>
      <c r="X10407" s="1">
        <v>45058.490277777775</v>
      </c>
      <c r="AC10407" t="s">
        <v>53</v>
      </c>
      <c r="AD10407">
        <v>2973384914</v>
      </c>
      <c r="AE10407" s="1">
        <v>45058.493750000001</v>
      </c>
      <c r="AF10407" t="s">
        <v>55888</v>
      </c>
      <c r="AG10407" t="s">
        <v>55889</v>
      </c>
      <c r="AH10407" t="s">
        <v>51</v>
      </c>
      <c r="AJ10407" t="s">
        <v>53</v>
      </c>
      <c r="AL10407" t="s">
        <v>68</v>
      </c>
      <c r="AO10407" t="s">
        <v>5443</v>
      </c>
      <c r="AP10407" s="1">
        <v>45356.86041666667</v>
      </c>
      <c r="AQ10407" s="1">
        <v>45244.79791666667</v>
      </c>
    </row>
    <row r="10408" spans="1:43" x14ac:dyDescent="0.35">
      <c r="A10408" t="s">
        <v>55890</v>
      </c>
      <c r="B10408" t="s">
        <v>10401</v>
      </c>
      <c r="C10408" t="s">
        <v>55891</v>
      </c>
      <c r="F10408" t="s">
        <v>55892</v>
      </c>
      <c r="H10408" t="s">
        <v>55890</v>
      </c>
      <c r="J10408" t="s">
        <v>55893</v>
      </c>
      <c r="K10408" t="s">
        <v>55894</v>
      </c>
      <c r="M10408" t="s">
        <v>419</v>
      </c>
      <c r="N10408" t="s">
        <v>253</v>
      </c>
      <c r="O10408">
        <v>87102</v>
      </c>
      <c r="P10408" t="s">
        <v>50</v>
      </c>
      <c r="U10408" s="1">
        <v>45058</v>
      </c>
      <c r="V10408" s="1">
        <v>45058</v>
      </c>
      <c r="W10408" s="1">
        <v>45058.425000000003</v>
      </c>
      <c r="X10408" s="1">
        <v>45058.425000000003</v>
      </c>
      <c r="AC10408" t="s">
        <v>53</v>
      </c>
      <c r="AD10408">
        <v>2973384854</v>
      </c>
      <c r="AE10408" s="1">
        <v>45058.427777777775</v>
      </c>
      <c r="AF10408" t="s">
        <v>55895</v>
      </c>
      <c r="AG10408" t="s">
        <v>55896</v>
      </c>
      <c r="AH10408" t="s">
        <v>51</v>
      </c>
      <c r="AJ10408" t="s">
        <v>53</v>
      </c>
      <c r="AL10408" t="s">
        <v>68</v>
      </c>
      <c r="AO10408" t="s">
        <v>5443</v>
      </c>
      <c r="AP10408" s="1">
        <v>45058.438888888886</v>
      </c>
      <c r="AQ10408" s="1">
        <v>45058.430555555555</v>
      </c>
    </row>
    <row r="10409" spans="1:43" x14ac:dyDescent="0.35">
      <c r="A10409" t="s">
        <v>55897</v>
      </c>
      <c r="B10409" t="s">
        <v>55898</v>
      </c>
      <c r="C10409" t="s">
        <v>55899</v>
      </c>
      <c r="F10409" t="s">
        <v>55900</v>
      </c>
      <c r="H10409" t="s">
        <v>55901</v>
      </c>
      <c r="J10409" t="s">
        <v>13574</v>
      </c>
      <c r="K10409" t="s">
        <v>55902</v>
      </c>
      <c r="M10409" t="s">
        <v>55903</v>
      </c>
      <c r="N10409" t="s">
        <v>798</v>
      </c>
      <c r="O10409">
        <v>75157</v>
      </c>
      <c r="P10409" t="s">
        <v>50</v>
      </c>
      <c r="U10409" s="1">
        <v>45058</v>
      </c>
      <c r="V10409" s="1">
        <v>45058</v>
      </c>
      <c r="AC10409" t="s">
        <v>53</v>
      </c>
      <c r="AD10409">
        <v>2969823183</v>
      </c>
      <c r="AE10409" s="1">
        <v>43312.453472222223</v>
      </c>
      <c r="AG10409" t="s">
        <v>55904</v>
      </c>
      <c r="AH10409" t="s">
        <v>51</v>
      </c>
      <c r="AJ10409" t="s">
        <v>53</v>
      </c>
      <c r="AO10409" t="s">
        <v>8142</v>
      </c>
    </row>
    <row r="10410" spans="1:43" x14ac:dyDescent="0.35">
      <c r="A10410" t="s">
        <v>55905</v>
      </c>
      <c r="B10410" t="s">
        <v>55906</v>
      </c>
      <c r="C10410" t="s">
        <v>4545</v>
      </c>
      <c r="F10410" t="s">
        <v>55907</v>
      </c>
      <c r="H10410" t="s">
        <v>55905</v>
      </c>
      <c r="J10410" t="s">
        <v>55908</v>
      </c>
      <c r="K10410" t="s">
        <v>55909</v>
      </c>
      <c r="M10410" t="s">
        <v>7677</v>
      </c>
      <c r="N10410" t="s">
        <v>65</v>
      </c>
      <c r="O10410">
        <v>80648</v>
      </c>
      <c r="P10410" t="s">
        <v>50</v>
      </c>
      <c r="U10410" s="1">
        <v>45058</v>
      </c>
      <c r="V10410" s="1">
        <v>45058</v>
      </c>
      <c r="W10410" s="1">
        <v>45058.380555555559</v>
      </c>
      <c r="X10410" s="1">
        <v>45058.380555555559</v>
      </c>
      <c r="AC10410" t="s">
        <v>53</v>
      </c>
      <c r="AD10410">
        <v>2972012940</v>
      </c>
      <c r="AE10410" s="1">
        <v>44465.603472222225</v>
      </c>
      <c r="AF10410" t="s">
        <v>55910</v>
      </c>
      <c r="AG10410" t="s">
        <v>55911</v>
      </c>
      <c r="AH10410" t="s">
        <v>51</v>
      </c>
      <c r="AJ10410" t="s">
        <v>53</v>
      </c>
      <c r="AL10410" t="s">
        <v>68</v>
      </c>
      <c r="AO10410" t="s">
        <v>5443</v>
      </c>
      <c r="AP10410" s="1">
        <v>45058.382638888892</v>
      </c>
      <c r="AQ10410" s="1">
        <v>45058.384027777778</v>
      </c>
    </row>
    <row r="10411" spans="1:43" x14ac:dyDescent="0.35">
      <c r="A10411" t="s">
        <v>55912</v>
      </c>
      <c r="B10411" t="s">
        <v>15856</v>
      </c>
      <c r="C10411" t="s">
        <v>49158</v>
      </c>
      <c r="F10411" t="s">
        <v>37203</v>
      </c>
      <c r="H10411" t="s">
        <v>55912</v>
      </c>
      <c r="J10411" t="s">
        <v>37204</v>
      </c>
      <c r="K10411" t="s">
        <v>37205</v>
      </c>
      <c r="M10411" t="s">
        <v>143</v>
      </c>
      <c r="N10411" t="s">
        <v>65</v>
      </c>
      <c r="O10411">
        <v>81505</v>
      </c>
      <c r="P10411" t="s">
        <v>50</v>
      </c>
      <c r="U10411" s="1">
        <v>45058</v>
      </c>
      <c r="V10411" s="1">
        <v>45058</v>
      </c>
      <c r="W10411" s="1">
        <v>45058.415277777778</v>
      </c>
      <c r="X10411" s="1">
        <v>45058.415277777778</v>
      </c>
      <c r="AC10411" t="s">
        <v>53</v>
      </c>
      <c r="AD10411">
        <v>2972078216</v>
      </c>
      <c r="AE10411" s="1">
        <v>44720.404166666667</v>
      </c>
      <c r="AF10411" t="s">
        <v>37206</v>
      </c>
      <c r="AG10411" t="s">
        <v>55913</v>
      </c>
      <c r="AH10411" t="s">
        <v>51</v>
      </c>
      <c r="AJ10411" t="s">
        <v>53</v>
      </c>
      <c r="AL10411" t="s">
        <v>68</v>
      </c>
      <c r="AO10411" t="s">
        <v>5443</v>
      </c>
      <c r="AP10411" s="1">
        <v>45383.496527777781</v>
      </c>
      <c r="AQ10411" s="1">
        <v>45061.407638888886</v>
      </c>
    </row>
    <row r="10412" spans="1:43" x14ac:dyDescent="0.35">
      <c r="A10412" t="s">
        <v>55914</v>
      </c>
      <c r="B10412" t="s">
        <v>48955</v>
      </c>
      <c r="C10412" t="s">
        <v>16664</v>
      </c>
      <c r="F10412" t="s">
        <v>48957</v>
      </c>
      <c r="H10412" t="s">
        <v>55914</v>
      </c>
      <c r="J10412" t="s">
        <v>48958</v>
      </c>
      <c r="K10412" t="s">
        <v>48959</v>
      </c>
      <c r="M10412" t="s">
        <v>4671</v>
      </c>
      <c r="N10412" t="s">
        <v>65</v>
      </c>
      <c r="O10412">
        <v>81416</v>
      </c>
      <c r="P10412" t="s">
        <v>50</v>
      </c>
      <c r="U10412" s="1">
        <v>45058</v>
      </c>
      <c r="V10412" s="1">
        <v>45058</v>
      </c>
      <c r="W10412" s="1">
        <v>45058.511111111111</v>
      </c>
      <c r="X10412" s="1">
        <v>45058.511111111111</v>
      </c>
      <c r="AC10412" t="s">
        <v>53</v>
      </c>
      <c r="AD10412">
        <v>2969690387</v>
      </c>
      <c r="AE10412" s="1">
        <v>42376.630555555559</v>
      </c>
      <c r="AF10412" t="s">
        <v>55915</v>
      </c>
      <c r="AG10412" t="s">
        <v>55916</v>
      </c>
      <c r="AH10412" t="s">
        <v>51</v>
      </c>
      <c r="AJ10412" t="s">
        <v>53</v>
      </c>
      <c r="AL10412" t="s">
        <v>68</v>
      </c>
      <c r="AO10412" t="s">
        <v>5443</v>
      </c>
      <c r="AP10412" s="1">
        <v>45058.527083333334</v>
      </c>
      <c r="AQ10412" s="1">
        <v>45058.525000000001</v>
      </c>
    </row>
    <row r="10413" spans="1:43" x14ac:dyDescent="0.35">
      <c r="A10413" t="s">
        <v>55917</v>
      </c>
      <c r="B10413" t="s">
        <v>38065</v>
      </c>
      <c r="C10413" t="s">
        <v>1429</v>
      </c>
      <c r="F10413" t="s">
        <v>55918</v>
      </c>
      <c r="H10413" t="s">
        <v>55917</v>
      </c>
      <c r="J10413" t="s">
        <v>55919</v>
      </c>
      <c r="K10413" t="s">
        <v>55920</v>
      </c>
      <c r="M10413" t="s">
        <v>159</v>
      </c>
      <c r="N10413" t="s">
        <v>65</v>
      </c>
      <c r="O10413">
        <v>80928</v>
      </c>
      <c r="P10413" t="s">
        <v>50</v>
      </c>
      <c r="U10413" s="1">
        <v>45058</v>
      </c>
      <c r="V10413" s="1">
        <v>45058</v>
      </c>
      <c r="W10413" s="1">
        <v>45058.694444444445</v>
      </c>
      <c r="X10413" s="1">
        <v>45058.694444444445</v>
      </c>
      <c r="AC10413" t="s">
        <v>53</v>
      </c>
      <c r="AD10413">
        <v>2973385200</v>
      </c>
      <c r="AE10413" s="1">
        <v>45058.695833333331</v>
      </c>
      <c r="AF10413" t="s">
        <v>55921</v>
      </c>
      <c r="AG10413" t="s">
        <v>55922</v>
      </c>
      <c r="AH10413" t="s">
        <v>51</v>
      </c>
      <c r="AJ10413" t="s">
        <v>53</v>
      </c>
      <c r="AL10413" t="s">
        <v>68</v>
      </c>
      <c r="AO10413" t="s">
        <v>5443</v>
      </c>
      <c r="AP10413" s="1">
        <v>45058.756944444445</v>
      </c>
      <c r="AQ10413" s="1">
        <v>45058.700694444444</v>
      </c>
    </row>
    <row r="10414" spans="1:43" x14ac:dyDescent="0.35">
      <c r="A10414" t="s">
        <v>55923</v>
      </c>
      <c r="B10414" t="s">
        <v>55924</v>
      </c>
      <c r="C10414" t="s">
        <v>530</v>
      </c>
      <c r="F10414" t="s">
        <v>55925</v>
      </c>
      <c r="H10414" t="s">
        <v>55923</v>
      </c>
      <c r="J10414" t="s">
        <v>55926</v>
      </c>
      <c r="K10414" t="s">
        <v>55927</v>
      </c>
      <c r="M10414" t="s">
        <v>55928</v>
      </c>
      <c r="N10414" t="s">
        <v>253</v>
      </c>
      <c r="O10414">
        <v>87036</v>
      </c>
      <c r="P10414" t="s">
        <v>50</v>
      </c>
      <c r="U10414" s="1">
        <v>45058</v>
      </c>
      <c r="V10414" s="1">
        <v>45058</v>
      </c>
      <c r="W10414" s="1">
        <v>45058.455555555556</v>
      </c>
      <c r="X10414" s="1">
        <v>45058.455555555556</v>
      </c>
      <c r="AC10414" t="s">
        <v>53</v>
      </c>
      <c r="AD10414">
        <v>2973384896</v>
      </c>
      <c r="AE10414" s="1">
        <v>45058.46875</v>
      </c>
      <c r="AF10414" t="s">
        <v>55929</v>
      </c>
      <c r="AG10414" t="s">
        <v>55930</v>
      </c>
      <c r="AH10414" t="s">
        <v>51</v>
      </c>
      <c r="AJ10414" t="s">
        <v>53</v>
      </c>
      <c r="AL10414" t="s">
        <v>68</v>
      </c>
      <c r="AO10414" t="s">
        <v>5443</v>
      </c>
      <c r="AP10414" s="1">
        <v>45058.488888888889</v>
      </c>
      <c r="AQ10414" s="1">
        <v>45058.488888888889</v>
      </c>
    </row>
    <row r="10415" spans="1:43" x14ac:dyDescent="0.35">
      <c r="A10415" t="s">
        <v>55931</v>
      </c>
      <c r="B10415" t="s">
        <v>55932</v>
      </c>
      <c r="C10415" t="s">
        <v>55933</v>
      </c>
      <c r="F10415" t="s">
        <v>55934</v>
      </c>
      <c r="H10415" t="s">
        <v>55931</v>
      </c>
      <c r="J10415" t="s">
        <v>55935</v>
      </c>
      <c r="K10415" t="s">
        <v>55936</v>
      </c>
      <c r="M10415" t="s">
        <v>17479</v>
      </c>
      <c r="N10415" t="s">
        <v>264</v>
      </c>
      <c r="O10415">
        <v>79836</v>
      </c>
      <c r="P10415" t="s">
        <v>50</v>
      </c>
      <c r="U10415" s="1">
        <v>45058</v>
      </c>
      <c r="V10415" s="1">
        <v>45058</v>
      </c>
      <c r="W10415" s="1">
        <v>45058.508333333331</v>
      </c>
      <c r="X10415" s="1">
        <v>45058.508333333331</v>
      </c>
      <c r="AC10415" t="s">
        <v>51</v>
      </c>
      <c r="AD10415">
        <v>2973384934</v>
      </c>
      <c r="AE10415" s="1">
        <v>45058.512499999997</v>
      </c>
      <c r="AF10415" t="s">
        <v>55937</v>
      </c>
      <c r="AG10415" t="s">
        <v>55938</v>
      </c>
      <c r="AH10415" t="s">
        <v>51</v>
      </c>
      <c r="AJ10415" t="s">
        <v>53</v>
      </c>
      <c r="AL10415" t="s">
        <v>68</v>
      </c>
      <c r="AO10415" t="s">
        <v>5443</v>
      </c>
      <c r="AP10415" s="1">
        <v>45058.52847222222</v>
      </c>
      <c r="AQ10415" s="1">
        <v>45058.527777777781</v>
      </c>
    </row>
    <row r="10416" spans="1:43" x14ac:dyDescent="0.35">
      <c r="A10416" t="s">
        <v>55939</v>
      </c>
      <c r="B10416" t="s">
        <v>55940</v>
      </c>
      <c r="C10416" t="s">
        <v>904</v>
      </c>
      <c r="F10416" t="s">
        <v>55941</v>
      </c>
      <c r="H10416" t="s">
        <v>55939</v>
      </c>
      <c r="J10416" t="s">
        <v>51238</v>
      </c>
      <c r="K10416" t="s">
        <v>55942</v>
      </c>
      <c r="M10416" t="s">
        <v>525</v>
      </c>
      <c r="N10416" t="s">
        <v>65</v>
      </c>
      <c r="O10416">
        <v>80011</v>
      </c>
      <c r="P10416" t="s">
        <v>50</v>
      </c>
      <c r="U10416" s="1">
        <v>45058</v>
      </c>
      <c r="V10416" s="1">
        <v>45058</v>
      </c>
      <c r="W10416" s="1">
        <v>45058.526388888888</v>
      </c>
      <c r="X10416" s="1">
        <v>45058.526388888888</v>
      </c>
      <c r="AC10416" t="s">
        <v>53</v>
      </c>
      <c r="AD10416">
        <v>2969549151</v>
      </c>
      <c r="AE10416" s="1">
        <v>40212.38958333333</v>
      </c>
      <c r="AF10416" t="s">
        <v>55943</v>
      </c>
      <c r="AG10416" t="s">
        <v>55944</v>
      </c>
      <c r="AH10416" t="s">
        <v>51</v>
      </c>
      <c r="AJ10416" t="s">
        <v>53</v>
      </c>
      <c r="AL10416" t="s">
        <v>68</v>
      </c>
      <c r="AO10416" t="s">
        <v>5443</v>
      </c>
      <c r="AP10416" s="1">
        <v>45058.530555555553</v>
      </c>
      <c r="AQ10416" s="1">
        <v>45058.532638888886</v>
      </c>
    </row>
    <row r="10417" spans="1:43" x14ac:dyDescent="0.35">
      <c r="A10417" t="s">
        <v>55945</v>
      </c>
      <c r="B10417" t="s">
        <v>6610</v>
      </c>
      <c r="C10417" t="s">
        <v>3349</v>
      </c>
      <c r="F10417" t="s">
        <v>55946</v>
      </c>
      <c r="H10417" t="s">
        <v>55945</v>
      </c>
      <c r="J10417" t="s">
        <v>55947</v>
      </c>
      <c r="K10417" t="s">
        <v>55948</v>
      </c>
      <c r="M10417" t="s">
        <v>753</v>
      </c>
      <c r="N10417" t="s">
        <v>798</v>
      </c>
      <c r="O10417">
        <v>79938</v>
      </c>
      <c r="P10417" t="s">
        <v>50</v>
      </c>
      <c r="U10417" s="1">
        <v>45058</v>
      </c>
      <c r="V10417" s="1">
        <v>45058</v>
      </c>
      <c r="W10417" s="1">
        <v>45058.473611111112</v>
      </c>
      <c r="X10417" s="1">
        <v>45058.473611111112</v>
      </c>
      <c r="AC10417" t="s">
        <v>53</v>
      </c>
      <c r="AD10417">
        <v>2972377094</v>
      </c>
      <c r="AE10417" s="1">
        <v>44974.376388888886</v>
      </c>
      <c r="AF10417" t="s">
        <v>55949</v>
      </c>
      <c r="AG10417" t="s">
        <v>55950</v>
      </c>
      <c r="AH10417" t="s">
        <v>51</v>
      </c>
      <c r="AJ10417" t="s">
        <v>53</v>
      </c>
      <c r="AL10417" t="s">
        <v>68</v>
      </c>
      <c r="AO10417" t="s">
        <v>5443</v>
      </c>
      <c r="AP10417" s="1">
        <v>45058.480555555558</v>
      </c>
      <c r="AQ10417" s="1">
        <v>45058.477083333331</v>
      </c>
    </row>
    <row r="10418" spans="1:43" x14ac:dyDescent="0.35">
      <c r="A10418" t="s">
        <v>55951</v>
      </c>
      <c r="B10418" t="s">
        <v>16403</v>
      </c>
      <c r="C10418" t="s">
        <v>2912</v>
      </c>
      <c r="F10418" t="s">
        <v>55952</v>
      </c>
      <c r="H10418" t="s">
        <v>55951</v>
      </c>
      <c r="J10418" t="s">
        <v>55953</v>
      </c>
      <c r="K10418" t="s">
        <v>55954</v>
      </c>
      <c r="M10418" t="s">
        <v>8568</v>
      </c>
      <c r="N10418" t="s">
        <v>65</v>
      </c>
      <c r="O10418">
        <v>81623</v>
      </c>
      <c r="P10418" t="s">
        <v>50</v>
      </c>
      <c r="U10418" s="1">
        <v>45058</v>
      </c>
      <c r="V10418" s="1">
        <v>45058</v>
      </c>
      <c r="W10418" s="1">
        <v>45058.656944444447</v>
      </c>
      <c r="X10418" s="1">
        <v>45058.656944444447</v>
      </c>
      <c r="AC10418" t="s">
        <v>53</v>
      </c>
      <c r="AD10418">
        <v>2969570625</v>
      </c>
      <c r="AE10418" s="1">
        <v>40947.354861111111</v>
      </c>
      <c r="AF10418" t="s">
        <v>55955</v>
      </c>
      <c r="AG10418" t="s">
        <v>55956</v>
      </c>
      <c r="AH10418" t="s">
        <v>51</v>
      </c>
      <c r="AJ10418" t="s">
        <v>53</v>
      </c>
      <c r="AL10418" t="s">
        <v>68</v>
      </c>
      <c r="AO10418" t="s">
        <v>5443</v>
      </c>
      <c r="AP10418" s="1">
        <v>45077.695138888892</v>
      </c>
      <c r="AQ10418" s="1">
        <v>45058.663194444445</v>
      </c>
    </row>
    <row r="10419" spans="1:43" x14ac:dyDescent="0.35">
      <c r="A10419" t="s">
        <v>55957</v>
      </c>
      <c r="B10419" t="s">
        <v>55958</v>
      </c>
      <c r="C10419" t="s">
        <v>9837</v>
      </c>
      <c r="F10419">
        <v>19703767171</v>
      </c>
      <c r="H10419" t="s">
        <v>55957</v>
      </c>
      <c r="K10419" t="s">
        <v>55959</v>
      </c>
      <c r="M10419" t="s">
        <v>36432</v>
      </c>
      <c r="N10419" t="s">
        <v>287</v>
      </c>
      <c r="O10419">
        <v>81655</v>
      </c>
      <c r="P10419" t="s">
        <v>50</v>
      </c>
      <c r="U10419" s="1">
        <v>45058</v>
      </c>
      <c r="V10419" s="1">
        <v>45058</v>
      </c>
      <c r="W10419" s="1">
        <v>45058.9</v>
      </c>
      <c r="X10419" s="1">
        <v>45058.9</v>
      </c>
      <c r="AC10419" t="s">
        <v>53</v>
      </c>
      <c r="AD10419">
        <v>1000000001</v>
      </c>
      <c r="AE10419" s="1">
        <v>39973.351388888892</v>
      </c>
      <c r="AF10419" t="s">
        <v>3377</v>
      </c>
      <c r="AG10419" t="s">
        <v>55960</v>
      </c>
      <c r="AH10419" t="s">
        <v>51</v>
      </c>
      <c r="AJ10419" t="s">
        <v>53</v>
      </c>
      <c r="AL10419" t="s">
        <v>78</v>
      </c>
      <c r="AO10419" t="s">
        <v>51552</v>
      </c>
    </row>
    <row r="10420" spans="1:43" x14ac:dyDescent="0.35">
      <c r="A10420" t="s">
        <v>55961</v>
      </c>
      <c r="B10420" t="s">
        <v>55962</v>
      </c>
      <c r="C10420" t="s">
        <v>13734</v>
      </c>
      <c r="F10420">
        <v>15054520621</v>
      </c>
      <c r="H10420" t="s">
        <v>55963</v>
      </c>
      <c r="J10420" t="s">
        <v>55964</v>
      </c>
      <c r="K10420" t="s">
        <v>55965</v>
      </c>
      <c r="M10420" t="s">
        <v>11417</v>
      </c>
      <c r="N10420" t="s">
        <v>398</v>
      </c>
      <c r="O10420">
        <v>88121</v>
      </c>
      <c r="P10420" t="s">
        <v>50</v>
      </c>
      <c r="U10420" s="1">
        <v>45058</v>
      </c>
      <c r="V10420" s="1">
        <v>45058</v>
      </c>
      <c r="W10420" s="1">
        <v>45058.81527777778</v>
      </c>
      <c r="X10420" s="1">
        <v>45058.81527777778</v>
      </c>
      <c r="AC10420" t="s">
        <v>53</v>
      </c>
      <c r="AD10420">
        <v>1000000001</v>
      </c>
      <c r="AE10420" s="1">
        <v>39973.351388888892</v>
      </c>
      <c r="AF10420" t="s">
        <v>3377</v>
      </c>
      <c r="AG10420" t="s">
        <v>55966</v>
      </c>
      <c r="AH10420" t="s">
        <v>51</v>
      </c>
      <c r="AJ10420" t="s">
        <v>53</v>
      </c>
      <c r="AL10420" t="s">
        <v>78</v>
      </c>
      <c r="AO10420" t="s">
        <v>5443</v>
      </c>
      <c r="AP10420" s="1">
        <v>45058.813888888886</v>
      </c>
    </row>
    <row r="10421" spans="1:43" x14ac:dyDescent="0.35">
      <c r="A10421" t="s">
        <v>55967</v>
      </c>
      <c r="B10421" t="s">
        <v>55968</v>
      </c>
      <c r="C10421" t="s">
        <v>302</v>
      </c>
      <c r="F10421" t="s">
        <v>55969</v>
      </c>
      <c r="H10421" t="s">
        <v>55970</v>
      </c>
      <c r="J10421" t="s">
        <v>8730</v>
      </c>
      <c r="K10421" t="s">
        <v>55971</v>
      </c>
      <c r="M10421" t="s">
        <v>17949</v>
      </c>
      <c r="N10421" t="s">
        <v>17396</v>
      </c>
      <c r="O10421">
        <v>89822</v>
      </c>
      <c r="P10421" t="s">
        <v>50</v>
      </c>
      <c r="U10421" s="1">
        <v>45058</v>
      </c>
      <c r="V10421" s="1">
        <v>45058</v>
      </c>
      <c r="AC10421" t="s">
        <v>53</v>
      </c>
      <c r="AD10421">
        <v>2969473349</v>
      </c>
      <c r="AE10421" s="1">
        <v>37012.460416666669</v>
      </c>
      <c r="AG10421" t="s">
        <v>55972</v>
      </c>
      <c r="AH10421" t="s">
        <v>51</v>
      </c>
      <c r="AJ10421" t="s">
        <v>53</v>
      </c>
      <c r="AO10421" t="s">
        <v>8142</v>
      </c>
    </row>
    <row r="10422" spans="1:43" x14ac:dyDescent="0.35">
      <c r="A10422" t="s">
        <v>55973</v>
      </c>
      <c r="B10422" t="s">
        <v>55974</v>
      </c>
      <c r="C10422" t="s">
        <v>19575</v>
      </c>
      <c r="F10422" t="s">
        <v>55975</v>
      </c>
      <c r="H10422" t="s">
        <v>55976</v>
      </c>
      <c r="I10422" t="s">
        <v>169</v>
      </c>
      <c r="J10422" t="s">
        <v>13744</v>
      </c>
      <c r="K10422" t="s">
        <v>273</v>
      </c>
      <c r="M10422" t="s">
        <v>274</v>
      </c>
      <c r="N10422" t="s">
        <v>275</v>
      </c>
      <c r="O10422">
        <v>27612</v>
      </c>
      <c r="P10422" t="s">
        <v>50</v>
      </c>
      <c r="U10422" s="1">
        <v>45058.55</v>
      </c>
      <c r="V10422" s="1">
        <v>45058.55</v>
      </c>
      <c r="AC10422" t="s">
        <v>53</v>
      </c>
      <c r="AD10422">
        <v>2969474461</v>
      </c>
      <c r="AE10422" s="1">
        <v>37104.381944444445</v>
      </c>
      <c r="AG10422" t="s">
        <v>55977</v>
      </c>
      <c r="AH10422" t="s">
        <v>53</v>
      </c>
      <c r="AJ10422" t="s">
        <v>53</v>
      </c>
      <c r="AK10422" t="s">
        <v>13346</v>
      </c>
      <c r="AO10422" t="s">
        <v>54</v>
      </c>
    </row>
    <row r="10423" spans="1:43" x14ac:dyDescent="0.35">
      <c r="A10423" t="s">
        <v>55978</v>
      </c>
      <c r="B10423" t="s">
        <v>55979</v>
      </c>
      <c r="C10423" t="s">
        <v>1338</v>
      </c>
      <c r="F10423" t="s">
        <v>47722</v>
      </c>
      <c r="H10423" t="s">
        <v>55980</v>
      </c>
      <c r="J10423" t="s">
        <v>23154</v>
      </c>
      <c r="K10423" t="s">
        <v>47087</v>
      </c>
      <c r="M10423" t="s">
        <v>3225</v>
      </c>
      <c r="N10423" t="s">
        <v>65</v>
      </c>
      <c r="O10423">
        <v>80537</v>
      </c>
      <c r="P10423" t="s">
        <v>50</v>
      </c>
      <c r="U10423" s="1">
        <v>45059</v>
      </c>
      <c r="V10423" s="1">
        <v>45059</v>
      </c>
      <c r="W10423" s="1">
        <v>45061.472916666666</v>
      </c>
      <c r="X10423" s="1">
        <v>45061.472916666666</v>
      </c>
      <c r="AC10423" t="s">
        <v>53</v>
      </c>
      <c r="AD10423">
        <v>2969478563</v>
      </c>
      <c r="AE10423" s="1">
        <v>37343</v>
      </c>
      <c r="AF10423" t="s">
        <v>23157</v>
      </c>
      <c r="AG10423" t="s">
        <v>55981</v>
      </c>
      <c r="AH10423" t="s">
        <v>51</v>
      </c>
      <c r="AJ10423" t="s">
        <v>53</v>
      </c>
      <c r="AL10423" t="s">
        <v>68</v>
      </c>
      <c r="AO10423" t="s">
        <v>5443</v>
      </c>
      <c r="AP10423" s="1">
        <v>45341.47152777778</v>
      </c>
      <c r="AQ10423" s="1">
        <v>45282.609722222223</v>
      </c>
    </row>
    <row r="10424" spans="1:43" x14ac:dyDescent="0.35">
      <c r="A10424" t="s">
        <v>55982</v>
      </c>
      <c r="B10424" t="s">
        <v>19338</v>
      </c>
      <c r="C10424" t="s">
        <v>383</v>
      </c>
      <c r="F10424">
        <v>17192987320</v>
      </c>
      <c r="H10424" t="s">
        <v>55983</v>
      </c>
      <c r="K10424" t="s">
        <v>55984</v>
      </c>
      <c r="L10424" t="s">
        <v>55985</v>
      </c>
      <c r="M10424" t="s">
        <v>46340</v>
      </c>
      <c r="N10424" t="s">
        <v>287</v>
      </c>
      <c r="O10424">
        <v>81141</v>
      </c>
      <c r="P10424" t="s">
        <v>50</v>
      </c>
      <c r="U10424" s="1">
        <v>45059</v>
      </c>
      <c r="V10424" s="1">
        <v>45059</v>
      </c>
      <c r="W10424" s="1">
        <v>45059.025000000001</v>
      </c>
      <c r="X10424" s="1">
        <v>45059.025000000001</v>
      </c>
      <c r="AC10424" t="s">
        <v>53</v>
      </c>
      <c r="AD10424">
        <v>1000000001</v>
      </c>
      <c r="AE10424" s="1">
        <v>39973.351388888892</v>
      </c>
      <c r="AF10424" t="s">
        <v>3377</v>
      </c>
      <c r="AG10424" t="s">
        <v>55986</v>
      </c>
      <c r="AH10424" t="s">
        <v>51</v>
      </c>
      <c r="AJ10424" t="s">
        <v>53</v>
      </c>
      <c r="AL10424" t="s">
        <v>78</v>
      </c>
      <c r="AO10424" t="s">
        <v>5443</v>
      </c>
      <c r="AP10424" s="1">
        <v>45068.431250000001</v>
      </c>
    </row>
    <row r="10425" spans="1:43" x14ac:dyDescent="0.35">
      <c r="A10425" t="s">
        <v>55987</v>
      </c>
      <c r="B10425" t="s">
        <v>55988</v>
      </c>
      <c r="C10425" t="s">
        <v>55989</v>
      </c>
      <c r="F10425" t="s">
        <v>55990</v>
      </c>
      <c r="H10425" t="s">
        <v>55987</v>
      </c>
      <c r="J10425" t="s">
        <v>55991</v>
      </c>
      <c r="M10425" t="s">
        <v>55992</v>
      </c>
      <c r="N10425" t="s">
        <v>398</v>
      </c>
      <c r="O10425">
        <v>87505</v>
      </c>
      <c r="P10425" t="s">
        <v>27047</v>
      </c>
      <c r="U10425" s="1">
        <v>45059</v>
      </c>
      <c r="V10425" s="1">
        <v>45059</v>
      </c>
      <c r="AC10425" t="s">
        <v>53</v>
      </c>
      <c r="AG10425" t="s">
        <v>55993</v>
      </c>
      <c r="AH10425" t="s">
        <v>51</v>
      </c>
      <c r="AJ10425" t="s">
        <v>53</v>
      </c>
      <c r="AO10425" t="s">
        <v>5443</v>
      </c>
    </row>
    <row r="10426" spans="1:43" x14ac:dyDescent="0.35">
      <c r="A10426" t="s">
        <v>55994</v>
      </c>
      <c r="B10426" t="s">
        <v>653</v>
      </c>
      <c r="C10426" t="s">
        <v>15613</v>
      </c>
      <c r="F10426" t="s">
        <v>55995</v>
      </c>
      <c r="H10426" t="s">
        <v>55996</v>
      </c>
      <c r="J10426" t="s">
        <v>11720</v>
      </c>
      <c r="K10426" t="s">
        <v>55997</v>
      </c>
      <c r="M10426" t="s">
        <v>55998</v>
      </c>
      <c r="N10426" t="s">
        <v>4436</v>
      </c>
      <c r="O10426" t="s">
        <v>55999</v>
      </c>
      <c r="P10426" t="s">
        <v>4438</v>
      </c>
      <c r="U10426" s="1">
        <v>45059</v>
      </c>
      <c r="V10426" s="1">
        <v>45059</v>
      </c>
      <c r="AC10426" t="s">
        <v>53</v>
      </c>
      <c r="AD10426">
        <v>2969472760</v>
      </c>
      <c r="AE10426" s="1">
        <v>36916.71597222222</v>
      </c>
      <c r="AG10426" t="s">
        <v>56000</v>
      </c>
      <c r="AH10426" t="s">
        <v>51</v>
      </c>
      <c r="AJ10426" t="s">
        <v>53</v>
      </c>
      <c r="AO10426" t="s">
        <v>8142</v>
      </c>
    </row>
    <row r="10427" spans="1:43" x14ac:dyDescent="0.35">
      <c r="A10427" t="s">
        <v>56001</v>
      </c>
      <c r="B10427" t="s">
        <v>10721</v>
      </c>
      <c r="C10427" t="s">
        <v>727</v>
      </c>
      <c r="F10427" t="s">
        <v>56002</v>
      </c>
      <c r="H10427" t="s">
        <v>56003</v>
      </c>
      <c r="J10427" t="s">
        <v>5968</v>
      </c>
      <c r="N10427" t="s">
        <v>4526</v>
      </c>
      <c r="O10427">
        <v>85534</v>
      </c>
      <c r="P10427" t="s">
        <v>50</v>
      </c>
      <c r="U10427" s="1">
        <v>45061</v>
      </c>
      <c r="V10427" s="1">
        <v>45061</v>
      </c>
      <c r="AC10427" t="s">
        <v>53</v>
      </c>
      <c r="AD10427">
        <v>2969480780</v>
      </c>
      <c r="AE10427" s="1">
        <v>37467</v>
      </c>
      <c r="AG10427" t="s">
        <v>56004</v>
      </c>
      <c r="AH10427" t="s">
        <v>51</v>
      </c>
      <c r="AJ10427" t="s">
        <v>53</v>
      </c>
      <c r="AO10427" t="s">
        <v>8142</v>
      </c>
    </row>
    <row r="10428" spans="1:43" x14ac:dyDescent="0.35">
      <c r="A10428" t="s">
        <v>56005</v>
      </c>
      <c r="B10428" t="s">
        <v>56006</v>
      </c>
      <c r="C10428" t="s">
        <v>8408</v>
      </c>
      <c r="H10428" t="s">
        <v>56005</v>
      </c>
      <c r="J10428" t="s">
        <v>1786</v>
      </c>
      <c r="U10428" s="1">
        <v>45061</v>
      </c>
      <c r="V10428" s="1">
        <v>45061</v>
      </c>
      <c r="AC10428" t="s">
        <v>53</v>
      </c>
      <c r="AD10428">
        <v>2969523499</v>
      </c>
      <c r="AE10428" s="1">
        <v>39134.395833333336</v>
      </c>
      <c r="AG10428" t="s">
        <v>56007</v>
      </c>
      <c r="AH10428" t="s">
        <v>51</v>
      </c>
      <c r="AJ10428" t="s">
        <v>53</v>
      </c>
      <c r="AO10428" t="s">
        <v>5443</v>
      </c>
    </row>
    <row r="10429" spans="1:43" x14ac:dyDescent="0.35">
      <c r="A10429" t="s">
        <v>56008</v>
      </c>
      <c r="B10429" t="s">
        <v>1075</v>
      </c>
      <c r="C10429" t="s">
        <v>18259</v>
      </c>
      <c r="F10429">
        <f>1254-813-8482</f>
        <v>-8041</v>
      </c>
      <c r="H10429" t="s">
        <v>56008</v>
      </c>
      <c r="J10429" t="s">
        <v>56009</v>
      </c>
      <c r="N10429" t="s">
        <v>22973</v>
      </c>
      <c r="O10429">
        <v>74145</v>
      </c>
      <c r="P10429" t="s">
        <v>50</v>
      </c>
      <c r="U10429" s="1">
        <v>45061</v>
      </c>
      <c r="V10429" s="1">
        <v>45061</v>
      </c>
      <c r="AC10429" t="s">
        <v>53</v>
      </c>
      <c r="AD10429">
        <v>2972407986</v>
      </c>
      <c r="AE10429" s="1">
        <v>44977.394444444442</v>
      </c>
      <c r="AG10429" t="s">
        <v>56010</v>
      </c>
      <c r="AH10429" t="s">
        <v>51</v>
      </c>
      <c r="AJ10429" t="s">
        <v>53</v>
      </c>
      <c r="AO10429" t="s">
        <v>5443</v>
      </c>
    </row>
    <row r="10430" spans="1:43" x14ac:dyDescent="0.35">
      <c r="A10430" t="s">
        <v>56011</v>
      </c>
      <c r="B10430" t="s">
        <v>56012</v>
      </c>
      <c r="C10430" t="s">
        <v>56013</v>
      </c>
      <c r="F10430">
        <f>1765-348-6260</f>
        <v>-4843</v>
      </c>
      <c r="H10430" t="s">
        <v>56011</v>
      </c>
      <c r="J10430" t="s">
        <v>56014</v>
      </c>
      <c r="N10430" t="s">
        <v>287</v>
      </c>
      <c r="O10430">
        <v>80620</v>
      </c>
      <c r="P10430" t="s">
        <v>50</v>
      </c>
      <c r="U10430" s="1">
        <v>45061</v>
      </c>
      <c r="V10430" s="1">
        <v>45061</v>
      </c>
      <c r="AC10430" t="s">
        <v>53</v>
      </c>
      <c r="AD10430">
        <v>1000000001</v>
      </c>
      <c r="AE10430" s="1">
        <v>39973.351388888892</v>
      </c>
      <c r="AG10430" t="s">
        <v>56015</v>
      </c>
      <c r="AH10430" t="s">
        <v>51</v>
      </c>
      <c r="AJ10430" t="s">
        <v>53</v>
      </c>
      <c r="AO10430" t="s">
        <v>5443</v>
      </c>
    </row>
    <row r="10431" spans="1:43" x14ac:dyDescent="0.35">
      <c r="A10431" t="s">
        <v>56016</v>
      </c>
      <c r="B10431" t="s">
        <v>56017</v>
      </c>
      <c r="C10431" t="s">
        <v>5855</v>
      </c>
      <c r="F10431">
        <f>1720-569-2758</f>
        <v>-1607</v>
      </c>
      <c r="H10431" t="s">
        <v>56016</v>
      </c>
      <c r="J10431" t="s">
        <v>56018</v>
      </c>
      <c r="N10431" t="s">
        <v>287</v>
      </c>
      <c r="O10431">
        <v>80239</v>
      </c>
      <c r="P10431" t="s">
        <v>50</v>
      </c>
      <c r="U10431" s="1">
        <v>45061</v>
      </c>
      <c r="V10431" s="1">
        <v>45061</v>
      </c>
      <c r="W10431" s="1">
        <v>45453.71597222222</v>
      </c>
      <c r="X10431" s="1">
        <v>45453.71597222222</v>
      </c>
      <c r="AC10431" t="s">
        <v>53</v>
      </c>
      <c r="AD10431">
        <v>2974116890</v>
      </c>
      <c r="AE10431" s="1">
        <v>45356.95</v>
      </c>
      <c r="AF10431" t="s">
        <v>56019</v>
      </c>
      <c r="AG10431" t="s">
        <v>56020</v>
      </c>
      <c r="AH10431" t="s">
        <v>51</v>
      </c>
      <c r="AJ10431" t="s">
        <v>53</v>
      </c>
      <c r="AO10431" t="s">
        <v>5443</v>
      </c>
      <c r="AP10431" s="1">
        <v>45453.722916666666</v>
      </c>
      <c r="AQ10431" s="1">
        <v>45453.724305555559</v>
      </c>
    </row>
    <row r="10432" spans="1:43" x14ac:dyDescent="0.35">
      <c r="A10432" t="s">
        <v>56021</v>
      </c>
      <c r="B10432" t="s">
        <v>10550</v>
      </c>
      <c r="C10432" t="s">
        <v>7075</v>
      </c>
      <c r="F10432" t="s">
        <v>56022</v>
      </c>
      <c r="H10432" t="s">
        <v>56023</v>
      </c>
      <c r="I10432" t="s">
        <v>61</v>
      </c>
      <c r="J10432" t="s">
        <v>56024</v>
      </c>
      <c r="K10432" t="s">
        <v>56025</v>
      </c>
      <c r="M10432" t="s">
        <v>17395</v>
      </c>
      <c r="N10432" t="s">
        <v>398</v>
      </c>
      <c r="O10432">
        <v>87701</v>
      </c>
      <c r="P10432" t="s">
        <v>50</v>
      </c>
      <c r="U10432" s="1">
        <v>45061</v>
      </c>
      <c r="V10432" s="1">
        <v>45061</v>
      </c>
      <c r="W10432" s="1">
        <v>45139.40625</v>
      </c>
      <c r="X10432" s="1">
        <v>45139.40625</v>
      </c>
      <c r="AC10432" t="s">
        <v>53</v>
      </c>
      <c r="AD10432">
        <v>2972408005</v>
      </c>
      <c r="AE10432" s="1">
        <v>44977.394444444442</v>
      </c>
      <c r="AF10432" t="s">
        <v>56026</v>
      </c>
      <c r="AG10432" t="s">
        <v>56027</v>
      </c>
      <c r="AH10432" t="s">
        <v>51</v>
      </c>
      <c r="AJ10432" t="s">
        <v>53</v>
      </c>
      <c r="AL10432" t="s">
        <v>68</v>
      </c>
      <c r="AO10432" t="s">
        <v>5443</v>
      </c>
      <c r="AP10432" s="1">
        <v>45463.693055555559</v>
      </c>
      <c r="AQ10432" s="1">
        <v>45417.765277777777</v>
      </c>
    </row>
    <row r="10433" spans="1:43" x14ac:dyDescent="0.35">
      <c r="A10433" t="s">
        <v>56028</v>
      </c>
      <c r="B10433" t="s">
        <v>56029</v>
      </c>
      <c r="C10433" t="s">
        <v>56030</v>
      </c>
      <c r="F10433" t="s">
        <v>54854</v>
      </c>
      <c r="H10433" t="s">
        <v>56028</v>
      </c>
      <c r="J10433" t="s">
        <v>56031</v>
      </c>
      <c r="K10433" t="s">
        <v>56032</v>
      </c>
      <c r="M10433" t="s">
        <v>129</v>
      </c>
      <c r="N10433" t="s">
        <v>65</v>
      </c>
      <c r="O10433">
        <v>81008</v>
      </c>
      <c r="P10433" t="s">
        <v>50</v>
      </c>
      <c r="U10433" s="1">
        <v>45061</v>
      </c>
      <c r="V10433" s="1">
        <v>45061</v>
      </c>
      <c r="W10433" s="1">
        <v>45061.712500000001</v>
      </c>
      <c r="X10433" s="1">
        <v>45061.712500000001</v>
      </c>
      <c r="AC10433" t="s">
        <v>53</v>
      </c>
      <c r="AD10433">
        <v>1000000001</v>
      </c>
      <c r="AE10433" s="1">
        <v>39973.351388888892</v>
      </c>
      <c r="AF10433" t="s">
        <v>3377</v>
      </c>
      <c r="AG10433" t="s">
        <v>56033</v>
      </c>
      <c r="AH10433" t="s">
        <v>51</v>
      </c>
      <c r="AJ10433" t="s">
        <v>53</v>
      </c>
      <c r="AL10433" t="s">
        <v>78</v>
      </c>
      <c r="AO10433" t="s">
        <v>5443</v>
      </c>
      <c r="AP10433" s="1">
        <v>45061.711111111108</v>
      </c>
    </row>
    <row r="10434" spans="1:43" x14ac:dyDescent="0.35">
      <c r="A10434" t="s">
        <v>56034</v>
      </c>
      <c r="B10434" t="s">
        <v>56035</v>
      </c>
      <c r="C10434" t="s">
        <v>45</v>
      </c>
      <c r="F10434" t="s">
        <v>56036</v>
      </c>
      <c r="H10434" t="s">
        <v>56037</v>
      </c>
      <c r="J10434" t="s">
        <v>56038</v>
      </c>
      <c r="K10434" t="s">
        <v>56039</v>
      </c>
      <c r="M10434" t="s">
        <v>3641</v>
      </c>
      <c r="N10434" t="s">
        <v>65</v>
      </c>
      <c r="O10434">
        <v>80016</v>
      </c>
      <c r="P10434" t="s">
        <v>50</v>
      </c>
      <c r="U10434" s="1">
        <v>45061</v>
      </c>
      <c r="V10434" s="1">
        <v>45061</v>
      </c>
      <c r="W10434" s="1">
        <v>45061.676388888889</v>
      </c>
      <c r="X10434" s="1">
        <v>45061.676388888889</v>
      </c>
      <c r="AC10434" t="s">
        <v>53</v>
      </c>
      <c r="AD10434">
        <v>1000000001</v>
      </c>
      <c r="AE10434" s="1">
        <v>39973.351388888892</v>
      </c>
      <c r="AF10434" t="s">
        <v>3377</v>
      </c>
      <c r="AG10434" t="s">
        <v>56040</v>
      </c>
      <c r="AH10434" t="s">
        <v>51</v>
      </c>
      <c r="AJ10434" t="s">
        <v>53</v>
      </c>
      <c r="AL10434" t="s">
        <v>78</v>
      </c>
      <c r="AO10434" t="s">
        <v>5443</v>
      </c>
      <c r="AP10434" s="1">
        <v>45061.675694444442</v>
      </c>
    </row>
    <row r="10435" spans="1:43" x14ac:dyDescent="0.35">
      <c r="A10435" t="s">
        <v>56041</v>
      </c>
      <c r="B10435" t="s">
        <v>56042</v>
      </c>
      <c r="C10435" t="s">
        <v>302</v>
      </c>
      <c r="F10435" t="s">
        <v>56043</v>
      </c>
      <c r="H10435" t="s">
        <v>56041</v>
      </c>
      <c r="J10435" t="s">
        <v>155</v>
      </c>
      <c r="M10435" t="s">
        <v>370</v>
      </c>
      <c r="N10435" t="s">
        <v>398</v>
      </c>
      <c r="O10435">
        <v>88240</v>
      </c>
      <c r="P10435" t="s">
        <v>50</v>
      </c>
      <c r="U10435" s="1">
        <v>45061</v>
      </c>
      <c r="V10435" s="1">
        <v>45061</v>
      </c>
      <c r="W10435" s="1">
        <v>45061.638888888891</v>
      </c>
      <c r="X10435" s="1">
        <v>45061.638888888891</v>
      </c>
      <c r="AC10435" t="s">
        <v>53</v>
      </c>
      <c r="AD10435">
        <v>1000000001</v>
      </c>
      <c r="AE10435" s="1">
        <v>39973.351388888892</v>
      </c>
      <c r="AF10435" t="s">
        <v>3377</v>
      </c>
      <c r="AG10435" t="s">
        <v>56044</v>
      </c>
      <c r="AH10435" t="s">
        <v>51</v>
      </c>
      <c r="AJ10435" t="s">
        <v>53</v>
      </c>
      <c r="AL10435" t="s">
        <v>78</v>
      </c>
      <c r="AO10435" t="s">
        <v>5443</v>
      </c>
      <c r="AP10435" s="1">
        <v>45159.532638888886</v>
      </c>
    </row>
    <row r="10436" spans="1:43" x14ac:dyDescent="0.35">
      <c r="A10436" t="s">
        <v>56045</v>
      </c>
      <c r="B10436" t="s">
        <v>653</v>
      </c>
      <c r="C10436" t="s">
        <v>530</v>
      </c>
      <c r="F10436" t="s">
        <v>56046</v>
      </c>
      <c r="H10436" t="s">
        <v>56045</v>
      </c>
      <c r="J10436" t="s">
        <v>56047</v>
      </c>
      <c r="K10436" t="s">
        <v>56048</v>
      </c>
      <c r="M10436" t="s">
        <v>3343</v>
      </c>
      <c r="N10436" t="s">
        <v>65</v>
      </c>
      <c r="O10436">
        <v>81147</v>
      </c>
      <c r="P10436" t="s">
        <v>50</v>
      </c>
      <c r="U10436" s="1">
        <v>45061</v>
      </c>
      <c r="V10436" s="1">
        <v>45061</v>
      </c>
      <c r="W10436" s="1">
        <v>45061.408333333333</v>
      </c>
      <c r="X10436" s="1">
        <v>45061.408333333333</v>
      </c>
      <c r="AC10436" t="s">
        <v>51</v>
      </c>
      <c r="AD10436">
        <v>1000000001</v>
      </c>
      <c r="AE10436" s="1">
        <v>39973.351388888892</v>
      </c>
      <c r="AF10436" t="s">
        <v>3377</v>
      </c>
      <c r="AG10436" t="s">
        <v>56049</v>
      </c>
      <c r="AH10436" t="s">
        <v>51</v>
      </c>
      <c r="AJ10436" t="s">
        <v>53</v>
      </c>
      <c r="AL10436" t="s">
        <v>78</v>
      </c>
      <c r="AO10436" t="s">
        <v>5443</v>
      </c>
      <c r="AP10436" s="1">
        <v>45112.780555555553</v>
      </c>
      <c r="AQ10436" s="1">
        <v>45093.40625</v>
      </c>
    </row>
    <row r="10437" spans="1:43" x14ac:dyDescent="0.35">
      <c r="A10437" t="s">
        <v>56050</v>
      </c>
      <c r="B10437" t="s">
        <v>56051</v>
      </c>
      <c r="C10437" t="s">
        <v>20067</v>
      </c>
      <c r="H10437" t="s">
        <v>56050</v>
      </c>
      <c r="K10437" t="s">
        <v>56052</v>
      </c>
      <c r="M10437" t="s">
        <v>56053</v>
      </c>
      <c r="N10437" t="s">
        <v>398</v>
      </c>
      <c r="O10437">
        <v>87413</v>
      </c>
      <c r="P10437" t="s">
        <v>50</v>
      </c>
      <c r="U10437" s="1">
        <v>45061</v>
      </c>
      <c r="V10437" s="1">
        <v>45061</v>
      </c>
      <c r="W10437" s="1">
        <v>45061.386805555558</v>
      </c>
      <c r="X10437" s="1">
        <v>45061.386805555558</v>
      </c>
      <c r="AC10437" t="s">
        <v>53</v>
      </c>
      <c r="AD10437">
        <v>1000000001</v>
      </c>
      <c r="AE10437" s="1">
        <v>39973.351388888892</v>
      </c>
      <c r="AF10437" t="s">
        <v>3377</v>
      </c>
      <c r="AG10437" t="s">
        <v>56054</v>
      </c>
      <c r="AH10437" t="s">
        <v>51</v>
      </c>
      <c r="AJ10437" t="s">
        <v>53</v>
      </c>
      <c r="AL10437" t="s">
        <v>78</v>
      </c>
      <c r="AO10437" t="s">
        <v>51552</v>
      </c>
    </row>
    <row r="10438" spans="1:43" x14ac:dyDescent="0.35">
      <c r="A10438" t="s">
        <v>56055</v>
      </c>
      <c r="B10438" t="s">
        <v>20589</v>
      </c>
      <c r="C10438" t="s">
        <v>56056</v>
      </c>
      <c r="H10438" t="s">
        <v>56055</v>
      </c>
      <c r="J10438" t="s">
        <v>56057</v>
      </c>
      <c r="U10438" s="1">
        <v>45061</v>
      </c>
      <c r="V10438" s="1">
        <v>45061</v>
      </c>
      <c r="AC10438" t="s">
        <v>53</v>
      </c>
      <c r="AD10438">
        <v>2969915568</v>
      </c>
      <c r="AE10438" s="1">
        <v>43740.40625</v>
      </c>
      <c r="AG10438" t="s">
        <v>56058</v>
      </c>
      <c r="AH10438" t="s">
        <v>51</v>
      </c>
      <c r="AJ10438" t="s">
        <v>53</v>
      </c>
      <c r="AO10438" t="s">
        <v>5443</v>
      </c>
    </row>
    <row r="10439" spans="1:43" x14ac:dyDescent="0.35">
      <c r="A10439" t="s">
        <v>56059</v>
      </c>
      <c r="B10439" t="s">
        <v>18153</v>
      </c>
      <c r="C10439" t="s">
        <v>21742</v>
      </c>
      <c r="F10439">
        <v>19705341208</v>
      </c>
      <c r="H10439" t="s">
        <v>56059</v>
      </c>
      <c r="J10439" t="s">
        <v>56060</v>
      </c>
      <c r="N10439" t="s">
        <v>287</v>
      </c>
      <c r="O10439">
        <v>80621</v>
      </c>
      <c r="P10439" t="s">
        <v>50</v>
      </c>
      <c r="U10439" s="1">
        <v>45061</v>
      </c>
      <c r="V10439" s="1">
        <v>45061</v>
      </c>
      <c r="AC10439" t="s">
        <v>53</v>
      </c>
      <c r="AG10439" t="s">
        <v>56061</v>
      </c>
      <c r="AH10439" t="s">
        <v>51</v>
      </c>
      <c r="AJ10439" t="s">
        <v>53</v>
      </c>
      <c r="AO10439" t="s">
        <v>5443</v>
      </c>
    </row>
    <row r="10440" spans="1:43" x14ac:dyDescent="0.35">
      <c r="A10440" t="s">
        <v>56062</v>
      </c>
      <c r="B10440" t="s">
        <v>38735</v>
      </c>
      <c r="C10440" t="s">
        <v>31351</v>
      </c>
      <c r="F10440">
        <v>15053869374</v>
      </c>
      <c r="H10440" t="s">
        <v>56063</v>
      </c>
      <c r="J10440" t="s">
        <v>56064</v>
      </c>
      <c r="N10440" t="s">
        <v>398</v>
      </c>
      <c r="O10440">
        <v>87413</v>
      </c>
      <c r="P10440" t="s">
        <v>50</v>
      </c>
      <c r="U10440" s="1">
        <v>45061</v>
      </c>
      <c r="V10440" s="1">
        <v>45061</v>
      </c>
      <c r="AC10440" t="s">
        <v>53</v>
      </c>
      <c r="AG10440" t="s">
        <v>56065</v>
      </c>
      <c r="AH10440" t="s">
        <v>51</v>
      </c>
      <c r="AJ10440" t="s">
        <v>53</v>
      </c>
      <c r="AO10440" t="s">
        <v>5443</v>
      </c>
    </row>
    <row r="10441" spans="1:43" x14ac:dyDescent="0.35">
      <c r="A10441" t="s">
        <v>56066</v>
      </c>
      <c r="B10441" t="s">
        <v>56067</v>
      </c>
      <c r="C10441" t="s">
        <v>56068</v>
      </c>
      <c r="F10441" t="s">
        <v>56069</v>
      </c>
      <c r="H10441" t="s">
        <v>56066</v>
      </c>
      <c r="J10441" t="s">
        <v>13574</v>
      </c>
      <c r="K10441" t="s">
        <v>13668</v>
      </c>
      <c r="M10441" t="s">
        <v>13669</v>
      </c>
      <c r="N10441" t="s">
        <v>13670</v>
      </c>
      <c r="O10441">
        <v>6300</v>
      </c>
      <c r="P10441" t="s">
        <v>4438</v>
      </c>
      <c r="U10441" s="1">
        <v>45061</v>
      </c>
      <c r="V10441" s="1">
        <v>45061</v>
      </c>
      <c r="AC10441" t="s">
        <v>53</v>
      </c>
      <c r="AD10441">
        <v>2969823183</v>
      </c>
      <c r="AE10441" s="1">
        <v>43312.453472222223</v>
      </c>
      <c r="AG10441" t="s">
        <v>56070</v>
      </c>
      <c r="AH10441" t="s">
        <v>51</v>
      </c>
      <c r="AJ10441" t="s">
        <v>53</v>
      </c>
      <c r="AO10441" t="s">
        <v>8142</v>
      </c>
    </row>
    <row r="10442" spans="1:43" x14ac:dyDescent="0.35">
      <c r="A10442" t="s">
        <v>56071</v>
      </c>
      <c r="B10442" t="s">
        <v>1498</v>
      </c>
      <c r="C10442" t="s">
        <v>3567</v>
      </c>
      <c r="D10442" t="s">
        <v>45963</v>
      </c>
      <c r="F10442" t="s">
        <v>47</v>
      </c>
      <c r="H10442" t="s">
        <v>56072</v>
      </c>
      <c r="J10442" t="s">
        <v>85</v>
      </c>
      <c r="P10442" t="s">
        <v>50</v>
      </c>
      <c r="U10442" s="1">
        <v>45061</v>
      </c>
      <c r="V10442" s="1">
        <v>45061</v>
      </c>
      <c r="W10442" s="1">
        <v>45061.461805555555</v>
      </c>
      <c r="X10442" s="1">
        <v>45061.461805555555</v>
      </c>
      <c r="AC10442" t="s">
        <v>53</v>
      </c>
      <c r="AD10442">
        <v>1000000000</v>
      </c>
      <c r="AE10442" s="1">
        <v>37295</v>
      </c>
      <c r="AG10442" t="s">
        <v>56073</v>
      </c>
      <c r="AH10442" t="s">
        <v>51</v>
      </c>
      <c r="AJ10442" t="s">
        <v>53</v>
      </c>
      <c r="AL10442" t="s">
        <v>78</v>
      </c>
      <c r="AO10442" t="s">
        <v>5443</v>
      </c>
      <c r="AP10442" s="1">
        <v>45093.438888888886</v>
      </c>
    </row>
    <row r="10443" spans="1:43" x14ac:dyDescent="0.35">
      <c r="A10443" t="s">
        <v>56074</v>
      </c>
      <c r="B10443" t="s">
        <v>10776</v>
      </c>
      <c r="C10443" t="s">
        <v>3803</v>
      </c>
      <c r="F10443">
        <f>1408-431-8189</f>
        <v>-7212</v>
      </c>
      <c r="H10443" t="s">
        <v>56074</v>
      </c>
      <c r="J10443" t="s">
        <v>56075</v>
      </c>
      <c r="N10443" t="s">
        <v>6033</v>
      </c>
      <c r="O10443">
        <v>95103</v>
      </c>
      <c r="P10443" t="s">
        <v>50</v>
      </c>
      <c r="U10443" s="1">
        <v>45061</v>
      </c>
      <c r="V10443" s="1">
        <v>45061</v>
      </c>
      <c r="AC10443" t="s">
        <v>53</v>
      </c>
      <c r="AD10443">
        <v>2972596545</v>
      </c>
      <c r="AE10443" s="1">
        <v>44987.673611111109</v>
      </c>
      <c r="AG10443" t="s">
        <v>56076</v>
      </c>
      <c r="AH10443" t="s">
        <v>51</v>
      </c>
      <c r="AJ10443" t="s">
        <v>53</v>
      </c>
      <c r="AO10443" t="s">
        <v>5443</v>
      </c>
    </row>
    <row r="10444" spans="1:43" x14ac:dyDescent="0.35">
      <c r="A10444" t="s">
        <v>56077</v>
      </c>
      <c r="B10444" t="s">
        <v>24669</v>
      </c>
      <c r="C10444" t="s">
        <v>21472</v>
      </c>
      <c r="F10444" t="s">
        <v>56078</v>
      </c>
      <c r="H10444" t="s">
        <v>56077</v>
      </c>
      <c r="J10444" t="s">
        <v>56079</v>
      </c>
      <c r="K10444" t="s">
        <v>56080</v>
      </c>
      <c r="M10444" t="s">
        <v>419</v>
      </c>
      <c r="N10444" t="s">
        <v>253</v>
      </c>
      <c r="O10444">
        <v>87111</v>
      </c>
      <c r="P10444" t="s">
        <v>50</v>
      </c>
      <c r="U10444" s="1">
        <v>45061</v>
      </c>
      <c r="V10444" s="1">
        <v>45061</v>
      </c>
      <c r="W10444" s="1">
        <v>45061.355555555558</v>
      </c>
      <c r="X10444" s="1">
        <v>45061.355555555558</v>
      </c>
      <c r="AC10444" t="s">
        <v>53</v>
      </c>
      <c r="AD10444">
        <v>2973391010</v>
      </c>
      <c r="AE10444" s="1">
        <v>45061.388194444444</v>
      </c>
      <c r="AF10444" t="s">
        <v>56081</v>
      </c>
      <c r="AG10444" t="s">
        <v>56082</v>
      </c>
      <c r="AH10444" t="s">
        <v>51</v>
      </c>
      <c r="AJ10444" t="s">
        <v>53</v>
      </c>
      <c r="AL10444" t="s">
        <v>68</v>
      </c>
      <c r="AO10444" t="s">
        <v>5443</v>
      </c>
      <c r="AP10444" s="1">
        <v>45061.357638888891</v>
      </c>
    </row>
    <row r="10445" spans="1:43" x14ac:dyDescent="0.35">
      <c r="A10445" t="s">
        <v>56083</v>
      </c>
      <c r="B10445" t="s">
        <v>32223</v>
      </c>
      <c r="C10445" t="s">
        <v>2482</v>
      </c>
      <c r="F10445">
        <v>17703186034</v>
      </c>
      <c r="H10445" t="s">
        <v>56083</v>
      </c>
      <c r="J10445" t="s">
        <v>39643</v>
      </c>
      <c r="K10445" t="s">
        <v>39980</v>
      </c>
      <c r="M10445" t="s">
        <v>35521</v>
      </c>
      <c r="N10445" t="s">
        <v>3708</v>
      </c>
      <c r="O10445">
        <v>30168</v>
      </c>
      <c r="P10445" t="s">
        <v>50</v>
      </c>
      <c r="U10445" s="1">
        <v>45061</v>
      </c>
      <c r="V10445" s="1">
        <v>45061</v>
      </c>
      <c r="AC10445" t="s">
        <v>53</v>
      </c>
      <c r="AD10445">
        <v>2969512469</v>
      </c>
      <c r="AE10445" s="1">
        <v>38477.625694444447</v>
      </c>
      <c r="AG10445" t="s">
        <v>56084</v>
      </c>
      <c r="AH10445" t="s">
        <v>51</v>
      </c>
      <c r="AJ10445" t="s">
        <v>53</v>
      </c>
      <c r="AO10445" t="s">
        <v>8142</v>
      </c>
    </row>
    <row r="10446" spans="1:43" x14ac:dyDescent="0.35">
      <c r="A10446" t="s">
        <v>56085</v>
      </c>
      <c r="B10446" t="s">
        <v>56086</v>
      </c>
      <c r="C10446" t="s">
        <v>20067</v>
      </c>
      <c r="F10446">
        <v>12089667379</v>
      </c>
      <c r="H10446" t="s">
        <v>56085</v>
      </c>
      <c r="J10446" t="s">
        <v>56087</v>
      </c>
      <c r="N10446" t="s">
        <v>4526</v>
      </c>
      <c r="O10446">
        <v>86305</v>
      </c>
      <c r="P10446" t="s">
        <v>50</v>
      </c>
      <c r="U10446" s="1">
        <v>45061</v>
      </c>
      <c r="V10446" s="1">
        <v>45061</v>
      </c>
      <c r="AC10446" t="s">
        <v>53</v>
      </c>
      <c r="AG10446" t="s">
        <v>56088</v>
      </c>
      <c r="AH10446" t="s">
        <v>51</v>
      </c>
      <c r="AJ10446" t="s">
        <v>53</v>
      </c>
      <c r="AO10446" t="s">
        <v>5443</v>
      </c>
    </row>
    <row r="10447" spans="1:43" x14ac:dyDescent="0.35">
      <c r="A10447" t="s">
        <v>56089</v>
      </c>
      <c r="B10447" t="s">
        <v>56090</v>
      </c>
      <c r="C10447" t="s">
        <v>20516</v>
      </c>
      <c r="F10447" t="s">
        <v>56091</v>
      </c>
      <c r="H10447" t="s">
        <v>56092</v>
      </c>
      <c r="J10447" t="s">
        <v>56093</v>
      </c>
      <c r="K10447" t="s">
        <v>56094</v>
      </c>
      <c r="L10447" t="s">
        <v>56095</v>
      </c>
      <c r="M10447" t="s">
        <v>2652</v>
      </c>
      <c r="N10447" t="s">
        <v>264</v>
      </c>
      <c r="O10447">
        <v>79760</v>
      </c>
      <c r="P10447" t="s">
        <v>50</v>
      </c>
      <c r="U10447" s="1">
        <v>45061</v>
      </c>
      <c r="V10447" s="1">
        <v>45061</v>
      </c>
      <c r="AC10447" t="s">
        <v>53</v>
      </c>
      <c r="AD10447">
        <v>2969478598</v>
      </c>
      <c r="AE10447" s="1">
        <v>37347</v>
      </c>
      <c r="AG10447" t="s">
        <v>56096</v>
      </c>
      <c r="AH10447" t="s">
        <v>51</v>
      </c>
      <c r="AJ10447" t="s">
        <v>53</v>
      </c>
      <c r="AO10447" t="s">
        <v>8142</v>
      </c>
    </row>
    <row r="10448" spans="1:43" x14ac:dyDescent="0.35">
      <c r="A10448" t="s">
        <v>56097</v>
      </c>
      <c r="B10448" t="s">
        <v>26274</v>
      </c>
      <c r="C10448" t="s">
        <v>13050</v>
      </c>
      <c r="F10448">
        <v>15053277350</v>
      </c>
      <c r="H10448" t="s">
        <v>56098</v>
      </c>
      <c r="J10448" t="s">
        <v>56099</v>
      </c>
      <c r="N10448" t="s">
        <v>398</v>
      </c>
      <c r="O10448">
        <v>87401</v>
      </c>
      <c r="P10448" t="s">
        <v>50</v>
      </c>
      <c r="U10448" s="1">
        <v>45061</v>
      </c>
      <c r="V10448" s="1">
        <v>45061</v>
      </c>
      <c r="AC10448" t="s">
        <v>53</v>
      </c>
      <c r="AD10448">
        <v>2969731072</v>
      </c>
      <c r="AE10448" s="1">
        <v>42825.68472222222</v>
      </c>
      <c r="AG10448" t="s">
        <v>56100</v>
      </c>
      <c r="AH10448" t="s">
        <v>51</v>
      </c>
      <c r="AJ10448" t="s">
        <v>53</v>
      </c>
      <c r="AO10448" t="s">
        <v>5443</v>
      </c>
    </row>
    <row r="10449" spans="1:43" x14ac:dyDescent="0.35">
      <c r="A10449" t="s">
        <v>56101</v>
      </c>
      <c r="B10449" t="s">
        <v>56102</v>
      </c>
      <c r="C10449" t="s">
        <v>106</v>
      </c>
      <c r="H10449" t="s">
        <v>56101</v>
      </c>
      <c r="J10449" t="s">
        <v>56103</v>
      </c>
      <c r="U10449" s="1">
        <v>45061</v>
      </c>
      <c r="V10449" s="1">
        <v>45061</v>
      </c>
      <c r="W10449" s="1">
        <v>45328.507638888892</v>
      </c>
      <c r="X10449" s="1">
        <v>45328.507638888892</v>
      </c>
      <c r="AC10449" t="s">
        <v>53</v>
      </c>
      <c r="AD10449">
        <v>2972588847</v>
      </c>
      <c r="AE10449" s="1">
        <v>45218.54583333333</v>
      </c>
      <c r="AF10449" t="s">
        <v>56104</v>
      </c>
      <c r="AG10449" t="s">
        <v>56105</v>
      </c>
      <c r="AH10449" t="s">
        <v>51</v>
      </c>
      <c r="AJ10449" t="s">
        <v>53</v>
      </c>
      <c r="AO10449" t="s">
        <v>5443</v>
      </c>
    </row>
    <row r="10450" spans="1:43" x14ac:dyDescent="0.35">
      <c r="A10450" t="s">
        <v>56106</v>
      </c>
      <c r="B10450" t="s">
        <v>8392</v>
      </c>
      <c r="C10450" t="s">
        <v>56107</v>
      </c>
      <c r="H10450" t="s">
        <v>56106</v>
      </c>
      <c r="J10450" t="s">
        <v>56108</v>
      </c>
      <c r="U10450" s="1">
        <v>45061</v>
      </c>
      <c r="V10450" s="1">
        <v>45061</v>
      </c>
      <c r="AC10450" t="s">
        <v>53</v>
      </c>
      <c r="AD10450">
        <v>2969896431</v>
      </c>
      <c r="AE10450" s="1">
        <v>43657.61041666667</v>
      </c>
      <c r="AG10450" t="s">
        <v>56109</v>
      </c>
      <c r="AH10450" t="s">
        <v>51</v>
      </c>
      <c r="AJ10450" t="s">
        <v>53</v>
      </c>
      <c r="AO10450" t="s">
        <v>5443</v>
      </c>
    </row>
    <row r="10451" spans="1:43" x14ac:dyDescent="0.35">
      <c r="A10451" t="s">
        <v>56110</v>
      </c>
      <c r="B10451" t="s">
        <v>56111</v>
      </c>
      <c r="C10451" t="s">
        <v>12729</v>
      </c>
      <c r="F10451" t="s">
        <v>56112</v>
      </c>
      <c r="H10451" t="s">
        <v>56110</v>
      </c>
      <c r="J10451" t="s">
        <v>56113</v>
      </c>
      <c r="K10451" t="s">
        <v>56114</v>
      </c>
      <c r="M10451" t="s">
        <v>2937</v>
      </c>
      <c r="N10451" t="s">
        <v>253</v>
      </c>
      <c r="O10451">
        <v>88021</v>
      </c>
      <c r="P10451" t="s">
        <v>50</v>
      </c>
      <c r="U10451" s="1">
        <v>45061</v>
      </c>
      <c r="V10451" s="1">
        <v>45061</v>
      </c>
      <c r="W10451" s="1">
        <v>45061.490277777775</v>
      </c>
      <c r="X10451" s="1">
        <v>45061.490277777775</v>
      </c>
      <c r="AC10451" t="s">
        <v>53</v>
      </c>
      <c r="AD10451">
        <v>2972350184</v>
      </c>
      <c r="AE10451" s="1">
        <v>44963.606944444444</v>
      </c>
      <c r="AF10451" t="s">
        <v>56115</v>
      </c>
      <c r="AG10451" t="s">
        <v>56116</v>
      </c>
      <c r="AH10451" t="s">
        <v>51</v>
      </c>
      <c r="AJ10451" t="s">
        <v>53</v>
      </c>
      <c r="AL10451" t="s">
        <v>68</v>
      </c>
      <c r="AO10451" t="s">
        <v>5443</v>
      </c>
      <c r="AP10451" s="1">
        <v>45061.529166666667</v>
      </c>
      <c r="AQ10451" s="1">
        <v>45061.5</v>
      </c>
    </row>
    <row r="10452" spans="1:43" x14ac:dyDescent="0.35">
      <c r="A10452" t="s">
        <v>56117</v>
      </c>
      <c r="B10452" t="s">
        <v>56118</v>
      </c>
      <c r="C10452" t="s">
        <v>3624</v>
      </c>
      <c r="F10452">
        <f>1303-791-2521</f>
        <v>-2009</v>
      </c>
      <c r="H10452" t="s">
        <v>56117</v>
      </c>
      <c r="J10452" t="s">
        <v>56119</v>
      </c>
      <c r="N10452" t="s">
        <v>287</v>
      </c>
      <c r="O10452">
        <v>80125</v>
      </c>
      <c r="P10452" t="s">
        <v>50</v>
      </c>
      <c r="U10452" s="1">
        <v>45061</v>
      </c>
      <c r="V10452" s="1">
        <v>45061</v>
      </c>
      <c r="AC10452" t="s">
        <v>53</v>
      </c>
      <c r="AD10452">
        <v>2969549514</v>
      </c>
      <c r="AE10452" s="1">
        <v>40225.569444444445</v>
      </c>
      <c r="AG10452" t="s">
        <v>56120</v>
      </c>
      <c r="AH10452" t="s">
        <v>51</v>
      </c>
      <c r="AJ10452" t="s">
        <v>53</v>
      </c>
      <c r="AO10452" t="s">
        <v>5443</v>
      </c>
    </row>
    <row r="10453" spans="1:43" x14ac:dyDescent="0.35">
      <c r="A10453" t="s">
        <v>15342</v>
      </c>
      <c r="B10453" t="s">
        <v>5902</v>
      </c>
      <c r="C10453" t="s">
        <v>587</v>
      </c>
      <c r="F10453">
        <f>1303-421-3478</f>
        <v>-2596</v>
      </c>
      <c r="H10453" t="s">
        <v>15342</v>
      </c>
      <c r="J10453" t="s">
        <v>56121</v>
      </c>
      <c r="N10453" t="s">
        <v>287</v>
      </c>
      <c r="O10453">
        <v>80234</v>
      </c>
      <c r="P10453" t="s">
        <v>50</v>
      </c>
      <c r="U10453" s="1">
        <v>45061</v>
      </c>
      <c r="V10453" s="1">
        <v>45061</v>
      </c>
      <c r="W10453" s="1">
        <v>45092.725694444445</v>
      </c>
      <c r="X10453" s="1">
        <v>45092.725694444445</v>
      </c>
      <c r="AC10453" t="s">
        <v>53</v>
      </c>
      <c r="AD10453">
        <v>2969483127</v>
      </c>
      <c r="AE10453" s="1">
        <v>37631</v>
      </c>
      <c r="AF10453" t="s">
        <v>15346</v>
      </c>
      <c r="AG10453" t="s">
        <v>56122</v>
      </c>
      <c r="AH10453" t="s">
        <v>51</v>
      </c>
      <c r="AJ10453" t="s">
        <v>53</v>
      </c>
      <c r="AL10453" t="s">
        <v>68</v>
      </c>
      <c r="AO10453" t="s">
        <v>5443</v>
      </c>
      <c r="AP10453" s="1">
        <v>45092.571527777778</v>
      </c>
    </row>
    <row r="10454" spans="1:43" x14ac:dyDescent="0.35">
      <c r="A10454" t="s">
        <v>56123</v>
      </c>
      <c r="B10454" t="s">
        <v>56124</v>
      </c>
      <c r="C10454" t="s">
        <v>18980</v>
      </c>
      <c r="F10454">
        <v>13032970355</v>
      </c>
      <c r="H10454" t="s">
        <v>56123</v>
      </c>
      <c r="J10454" t="s">
        <v>56125</v>
      </c>
      <c r="N10454" t="s">
        <v>287</v>
      </c>
      <c r="O10454">
        <v>80216</v>
      </c>
      <c r="P10454" t="s">
        <v>50</v>
      </c>
      <c r="U10454" s="1">
        <v>45061</v>
      </c>
      <c r="V10454" s="1">
        <v>45061</v>
      </c>
      <c r="AC10454" t="s">
        <v>53</v>
      </c>
      <c r="AD10454">
        <v>2972596426</v>
      </c>
      <c r="AE10454" s="1">
        <v>44987.673611111109</v>
      </c>
      <c r="AG10454" t="s">
        <v>56126</v>
      </c>
      <c r="AH10454" t="s">
        <v>51</v>
      </c>
      <c r="AJ10454" t="s">
        <v>53</v>
      </c>
      <c r="AO10454" t="s">
        <v>5443</v>
      </c>
    </row>
    <row r="10455" spans="1:43" x14ac:dyDescent="0.35">
      <c r="A10455" t="s">
        <v>56127</v>
      </c>
      <c r="B10455" t="s">
        <v>56128</v>
      </c>
      <c r="C10455" t="s">
        <v>7769</v>
      </c>
      <c r="F10455">
        <f>1970-846-649</f>
        <v>475</v>
      </c>
      <c r="H10455" t="s">
        <v>56127</v>
      </c>
      <c r="J10455" t="s">
        <v>56129</v>
      </c>
      <c r="N10455" t="s">
        <v>287</v>
      </c>
      <c r="O10455">
        <v>80477</v>
      </c>
      <c r="P10455" t="s">
        <v>50</v>
      </c>
      <c r="U10455" s="1">
        <v>45061</v>
      </c>
      <c r="V10455" s="1">
        <v>45061</v>
      </c>
      <c r="AC10455" t="s">
        <v>53</v>
      </c>
      <c r="AD10455">
        <v>2972057115</v>
      </c>
      <c r="AE10455" s="1">
        <v>44613.15625</v>
      </c>
      <c r="AG10455" t="s">
        <v>56130</v>
      </c>
      <c r="AH10455" t="s">
        <v>51</v>
      </c>
      <c r="AJ10455" t="s">
        <v>53</v>
      </c>
      <c r="AO10455" t="s">
        <v>5443</v>
      </c>
    </row>
    <row r="10456" spans="1:43" x14ac:dyDescent="0.35">
      <c r="A10456" t="s">
        <v>56131</v>
      </c>
      <c r="B10456" t="s">
        <v>11421</v>
      </c>
      <c r="C10456" t="s">
        <v>218</v>
      </c>
      <c r="F10456">
        <v>3037109851</v>
      </c>
      <c r="H10456" t="s">
        <v>56132</v>
      </c>
      <c r="J10456" t="s">
        <v>56133</v>
      </c>
      <c r="O10456">
        <v>80003</v>
      </c>
      <c r="P10456" t="s">
        <v>50</v>
      </c>
      <c r="U10456" s="1">
        <v>45061</v>
      </c>
      <c r="V10456" s="1">
        <v>45061</v>
      </c>
      <c r="AC10456" t="s">
        <v>53</v>
      </c>
      <c r="AD10456">
        <v>2969648109</v>
      </c>
      <c r="AE10456" s="1">
        <v>41919.619444444441</v>
      </c>
      <c r="AG10456" t="s">
        <v>56134</v>
      </c>
      <c r="AH10456" t="s">
        <v>51</v>
      </c>
      <c r="AJ10456" t="s">
        <v>53</v>
      </c>
      <c r="AO10456" t="s">
        <v>5443</v>
      </c>
    </row>
    <row r="10457" spans="1:43" x14ac:dyDescent="0.35">
      <c r="A10457" t="s">
        <v>56135</v>
      </c>
      <c r="B10457" t="s">
        <v>56136</v>
      </c>
      <c r="C10457" t="s">
        <v>56137</v>
      </c>
      <c r="H10457" t="s">
        <v>56135</v>
      </c>
      <c r="J10457" t="s">
        <v>56138</v>
      </c>
      <c r="U10457" s="1">
        <v>45061</v>
      </c>
      <c r="V10457" s="1">
        <v>45061</v>
      </c>
      <c r="AC10457" t="s">
        <v>53</v>
      </c>
      <c r="AD10457">
        <v>2973323954</v>
      </c>
      <c r="AE10457" s="1">
        <v>45022.631944444445</v>
      </c>
      <c r="AG10457" t="s">
        <v>56139</v>
      </c>
      <c r="AH10457" t="s">
        <v>51</v>
      </c>
      <c r="AJ10457" t="s">
        <v>53</v>
      </c>
      <c r="AO10457" t="s">
        <v>5443</v>
      </c>
    </row>
    <row r="10458" spans="1:43" x14ac:dyDescent="0.35">
      <c r="A10458" t="s">
        <v>56140</v>
      </c>
      <c r="B10458" t="s">
        <v>5954</v>
      </c>
      <c r="C10458" t="s">
        <v>57</v>
      </c>
      <c r="F10458" t="s">
        <v>56141</v>
      </c>
      <c r="H10458" t="s">
        <v>56142</v>
      </c>
      <c r="J10458" t="s">
        <v>56143</v>
      </c>
      <c r="K10458" t="s">
        <v>56144</v>
      </c>
      <c r="M10458" t="s">
        <v>129</v>
      </c>
      <c r="N10458" t="s">
        <v>65</v>
      </c>
      <c r="O10458">
        <v>81005</v>
      </c>
      <c r="P10458" t="s">
        <v>50</v>
      </c>
      <c r="U10458" s="1">
        <v>45061</v>
      </c>
      <c r="V10458" s="1">
        <v>45061</v>
      </c>
      <c r="W10458" s="1">
        <v>45061.394444444442</v>
      </c>
      <c r="X10458" s="1">
        <v>45061.394444444442</v>
      </c>
      <c r="AC10458" t="s">
        <v>53</v>
      </c>
      <c r="AD10458">
        <v>2970046897</v>
      </c>
      <c r="AE10458" s="1">
        <v>44253.396527777775</v>
      </c>
      <c r="AF10458" t="s">
        <v>19868</v>
      </c>
      <c r="AG10458" t="s">
        <v>56145</v>
      </c>
      <c r="AH10458" t="s">
        <v>51</v>
      </c>
      <c r="AJ10458" t="s">
        <v>53</v>
      </c>
      <c r="AL10458" t="s">
        <v>68</v>
      </c>
      <c r="AO10458" t="s">
        <v>5443</v>
      </c>
      <c r="AP10458" s="1">
        <v>45061.730555555558</v>
      </c>
      <c r="AQ10458" s="1">
        <v>45061.717361111114</v>
      </c>
    </row>
    <row r="10459" spans="1:43" x14ac:dyDescent="0.35">
      <c r="A10459" t="s">
        <v>56146</v>
      </c>
      <c r="B10459" t="s">
        <v>11058</v>
      </c>
      <c r="C10459" t="s">
        <v>258</v>
      </c>
      <c r="H10459" t="s">
        <v>56146</v>
      </c>
      <c r="J10459" t="s">
        <v>56147</v>
      </c>
      <c r="U10459" s="1">
        <v>45061</v>
      </c>
      <c r="V10459" s="1">
        <v>45061</v>
      </c>
      <c r="AC10459" t="s">
        <v>53</v>
      </c>
      <c r="AD10459">
        <v>2972122809</v>
      </c>
      <c r="AE10459" s="1">
        <v>44802.568055555559</v>
      </c>
      <c r="AG10459" t="s">
        <v>56148</v>
      </c>
      <c r="AH10459" t="s">
        <v>51</v>
      </c>
      <c r="AJ10459" t="s">
        <v>53</v>
      </c>
      <c r="AO10459" t="s">
        <v>5443</v>
      </c>
    </row>
    <row r="10460" spans="1:43" x14ac:dyDescent="0.35">
      <c r="A10460" t="s">
        <v>56149</v>
      </c>
      <c r="B10460" t="s">
        <v>31431</v>
      </c>
      <c r="C10460" t="s">
        <v>48832</v>
      </c>
      <c r="F10460" t="s">
        <v>56150</v>
      </c>
      <c r="H10460" t="s">
        <v>56151</v>
      </c>
      <c r="J10460" t="s">
        <v>56152</v>
      </c>
      <c r="K10460" t="s">
        <v>56153</v>
      </c>
      <c r="M10460" t="s">
        <v>51468</v>
      </c>
      <c r="N10460" t="s">
        <v>12926</v>
      </c>
      <c r="O10460">
        <v>46818</v>
      </c>
      <c r="P10460" t="s">
        <v>50</v>
      </c>
      <c r="U10460" s="1">
        <v>45061</v>
      </c>
      <c r="V10460" s="1">
        <v>45061</v>
      </c>
      <c r="W10460" s="1">
        <v>45061.65</v>
      </c>
      <c r="X10460" s="1">
        <v>45061.65</v>
      </c>
      <c r="AC10460" t="s">
        <v>53</v>
      </c>
      <c r="AD10460">
        <v>2973391393</v>
      </c>
      <c r="AE10460" s="1">
        <v>45061.652777777781</v>
      </c>
      <c r="AF10460" t="s">
        <v>56154</v>
      </c>
      <c r="AG10460" t="s">
        <v>56155</v>
      </c>
      <c r="AH10460" t="s">
        <v>51</v>
      </c>
      <c r="AJ10460" t="s">
        <v>53</v>
      </c>
      <c r="AL10460" t="s">
        <v>68</v>
      </c>
      <c r="AO10460" t="s">
        <v>5443</v>
      </c>
      <c r="AP10460" s="1">
        <v>45061.676388888889</v>
      </c>
      <c r="AQ10460" s="1">
        <v>45061.65902777778</v>
      </c>
    </row>
    <row r="10461" spans="1:43" x14ac:dyDescent="0.35">
      <c r="A10461" t="s">
        <v>56156</v>
      </c>
      <c r="B10461" t="s">
        <v>26462</v>
      </c>
      <c r="C10461" t="s">
        <v>302</v>
      </c>
      <c r="F10461">
        <f>1575-361-256</f>
        <v>958</v>
      </c>
      <c r="H10461" t="s">
        <v>56157</v>
      </c>
      <c r="J10461" t="s">
        <v>26463</v>
      </c>
      <c r="N10461" t="s">
        <v>398</v>
      </c>
      <c r="O10461">
        <v>88220</v>
      </c>
      <c r="P10461" t="s">
        <v>50</v>
      </c>
      <c r="U10461" s="1">
        <v>45061</v>
      </c>
      <c r="V10461" s="1">
        <v>45061</v>
      </c>
      <c r="AC10461" t="s">
        <v>53</v>
      </c>
      <c r="AD10461">
        <v>2972033566</v>
      </c>
      <c r="AE10461" s="1">
        <v>44491.378472222219</v>
      </c>
      <c r="AG10461" t="s">
        <v>56158</v>
      </c>
      <c r="AH10461" t="s">
        <v>51</v>
      </c>
      <c r="AJ10461" t="s">
        <v>53</v>
      </c>
      <c r="AO10461" t="s">
        <v>5443</v>
      </c>
    </row>
    <row r="10462" spans="1:43" x14ac:dyDescent="0.35">
      <c r="A10462" t="s">
        <v>56159</v>
      </c>
      <c r="B10462" t="s">
        <v>56160</v>
      </c>
      <c r="C10462" t="s">
        <v>49226</v>
      </c>
      <c r="F10462">
        <f>1970-379-8350</f>
        <v>-6759</v>
      </c>
      <c r="H10462" t="s">
        <v>56159</v>
      </c>
      <c r="J10462" t="s">
        <v>56161</v>
      </c>
      <c r="N10462" t="s">
        <v>287</v>
      </c>
      <c r="O10462">
        <v>81623</v>
      </c>
      <c r="P10462" t="s">
        <v>50</v>
      </c>
      <c r="U10462" s="1">
        <v>45061</v>
      </c>
      <c r="V10462" s="1">
        <v>45061</v>
      </c>
      <c r="AC10462" t="s">
        <v>53</v>
      </c>
      <c r="AD10462">
        <v>2973321666</v>
      </c>
      <c r="AE10462" s="1">
        <v>45078.697916666664</v>
      </c>
      <c r="AG10462" t="s">
        <v>56162</v>
      </c>
      <c r="AH10462" t="s">
        <v>51</v>
      </c>
      <c r="AJ10462" t="s">
        <v>53</v>
      </c>
      <c r="AO10462" t="s">
        <v>5443</v>
      </c>
    </row>
    <row r="10463" spans="1:43" x14ac:dyDescent="0.35">
      <c r="A10463" t="s">
        <v>56163</v>
      </c>
      <c r="B10463" t="s">
        <v>21985</v>
      </c>
      <c r="C10463" t="s">
        <v>13571</v>
      </c>
      <c r="F10463" t="s">
        <v>56164</v>
      </c>
      <c r="H10463" t="s">
        <v>56163</v>
      </c>
      <c r="J10463" t="s">
        <v>15148</v>
      </c>
      <c r="P10463" t="s">
        <v>50</v>
      </c>
      <c r="U10463" s="1">
        <v>45061</v>
      </c>
      <c r="V10463" s="1">
        <v>45061</v>
      </c>
      <c r="W10463" s="1">
        <v>45376.478472222225</v>
      </c>
      <c r="X10463" s="1">
        <v>45376.478472222225</v>
      </c>
      <c r="AC10463" t="s">
        <v>53</v>
      </c>
      <c r="AD10463">
        <v>2972212172</v>
      </c>
      <c r="AE10463" s="1">
        <v>44956.644444444442</v>
      </c>
      <c r="AF10463" t="s">
        <v>56165</v>
      </c>
      <c r="AG10463" t="s">
        <v>56166</v>
      </c>
      <c r="AH10463" t="s">
        <v>51</v>
      </c>
      <c r="AJ10463" t="s">
        <v>53</v>
      </c>
      <c r="AO10463" t="s">
        <v>5443</v>
      </c>
      <c r="AP10463" s="1">
        <v>45447.595138888886</v>
      </c>
    </row>
    <row r="10464" spans="1:43" x14ac:dyDescent="0.35">
      <c r="A10464" t="s">
        <v>56167</v>
      </c>
      <c r="B10464" t="s">
        <v>4999</v>
      </c>
      <c r="C10464" t="s">
        <v>56168</v>
      </c>
      <c r="F10464">
        <f>1575-602-2241</f>
        <v>-1268</v>
      </c>
      <c r="H10464" t="s">
        <v>56167</v>
      </c>
      <c r="J10464" t="s">
        <v>56169</v>
      </c>
      <c r="N10464" t="s">
        <v>398</v>
      </c>
      <c r="O10464">
        <v>88231</v>
      </c>
      <c r="P10464" t="s">
        <v>50</v>
      </c>
      <c r="U10464" s="1">
        <v>45061</v>
      </c>
      <c r="V10464" s="1">
        <v>45061</v>
      </c>
      <c r="AC10464" t="s">
        <v>53</v>
      </c>
      <c r="AD10464">
        <v>2972408388</v>
      </c>
      <c r="AE10464" s="1">
        <v>44977.395833333336</v>
      </c>
      <c r="AG10464" t="s">
        <v>56170</v>
      </c>
      <c r="AH10464" t="s">
        <v>51</v>
      </c>
      <c r="AJ10464" t="s">
        <v>53</v>
      </c>
      <c r="AO10464" t="s">
        <v>5443</v>
      </c>
    </row>
    <row r="10465" spans="1:43" x14ac:dyDescent="0.35">
      <c r="A10465" t="s">
        <v>56171</v>
      </c>
      <c r="B10465" t="s">
        <v>1210</v>
      </c>
      <c r="C10465" t="s">
        <v>1052</v>
      </c>
      <c r="F10465" t="s">
        <v>56172</v>
      </c>
      <c r="H10465" t="s">
        <v>56171</v>
      </c>
      <c r="J10465" t="s">
        <v>56173</v>
      </c>
      <c r="K10465" t="s">
        <v>56174</v>
      </c>
      <c r="M10465" t="s">
        <v>159</v>
      </c>
      <c r="N10465" t="s">
        <v>65</v>
      </c>
      <c r="O10465">
        <v>80925</v>
      </c>
      <c r="P10465" t="s">
        <v>50</v>
      </c>
      <c r="U10465" s="1">
        <v>45061</v>
      </c>
      <c r="V10465" s="1">
        <v>45061</v>
      </c>
      <c r="W10465" s="1">
        <v>45061.5</v>
      </c>
      <c r="X10465" s="1">
        <v>45061.5</v>
      </c>
      <c r="AC10465" t="s">
        <v>53</v>
      </c>
      <c r="AD10465">
        <v>2973391235</v>
      </c>
      <c r="AE10465" s="1">
        <v>45061.506944444445</v>
      </c>
      <c r="AF10465" t="s">
        <v>56175</v>
      </c>
      <c r="AG10465" t="s">
        <v>56176</v>
      </c>
      <c r="AH10465" t="s">
        <v>51</v>
      </c>
      <c r="AJ10465" t="s">
        <v>53</v>
      </c>
      <c r="AL10465" t="s">
        <v>68</v>
      </c>
      <c r="AO10465" t="s">
        <v>5443</v>
      </c>
      <c r="AP10465" s="1">
        <v>45225.628472222219</v>
      </c>
      <c r="AQ10465" s="1">
        <v>45065.859722222223</v>
      </c>
    </row>
    <row r="10466" spans="1:43" x14ac:dyDescent="0.35">
      <c r="A10466" t="s">
        <v>56177</v>
      </c>
      <c r="B10466" t="s">
        <v>56178</v>
      </c>
      <c r="C10466" t="s">
        <v>40012</v>
      </c>
      <c r="F10466" t="s">
        <v>56179</v>
      </c>
      <c r="H10466" t="s">
        <v>56177</v>
      </c>
      <c r="J10466" t="s">
        <v>25819</v>
      </c>
      <c r="N10466" t="s">
        <v>19616</v>
      </c>
      <c r="O10466">
        <v>32220</v>
      </c>
      <c r="P10466" t="s">
        <v>50</v>
      </c>
      <c r="U10466" s="1">
        <v>45061</v>
      </c>
      <c r="V10466" s="1">
        <v>45061</v>
      </c>
      <c r="AC10466" t="s">
        <v>53</v>
      </c>
      <c r="AD10466">
        <v>2969640882</v>
      </c>
      <c r="AE10466" s="1">
        <v>41834.517361111109</v>
      </c>
      <c r="AG10466" t="s">
        <v>56180</v>
      </c>
      <c r="AH10466" t="s">
        <v>51</v>
      </c>
      <c r="AJ10466" t="s">
        <v>53</v>
      </c>
      <c r="AO10466" t="s">
        <v>8142</v>
      </c>
    </row>
    <row r="10467" spans="1:43" x14ac:dyDescent="0.35">
      <c r="A10467" t="s">
        <v>56181</v>
      </c>
      <c r="B10467" t="s">
        <v>14519</v>
      </c>
      <c r="C10467" t="s">
        <v>302</v>
      </c>
      <c r="F10467" t="s">
        <v>56182</v>
      </c>
      <c r="H10467" t="s">
        <v>56181</v>
      </c>
      <c r="J10467" t="s">
        <v>36261</v>
      </c>
      <c r="N10467" t="s">
        <v>398</v>
      </c>
      <c r="O10467">
        <v>88317</v>
      </c>
      <c r="P10467" t="s">
        <v>50</v>
      </c>
      <c r="U10467" s="1">
        <v>45061</v>
      </c>
      <c r="V10467" s="1">
        <v>45061</v>
      </c>
      <c r="AC10467" t="s">
        <v>53</v>
      </c>
      <c r="AD10467">
        <v>2969716227</v>
      </c>
      <c r="AE10467" s="1">
        <v>42702.686111111114</v>
      </c>
      <c r="AG10467" t="s">
        <v>56183</v>
      </c>
      <c r="AH10467" t="s">
        <v>51</v>
      </c>
      <c r="AJ10467" t="s">
        <v>53</v>
      </c>
      <c r="AO10467" t="s">
        <v>5443</v>
      </c>
    </row>
    <row r="10468" spans="1:43" x14ac:dyDescent="0.35">
      <c r="A10468" t="s">
        <v>56184</v>
      </c>
      <c r="B10468" t="s">
        <v>12366</v>
      </c>
      <c r="C10468" t="s">
        <v>5318</v>
      </c>
      <c r="F10468">
        <f>1405-310-8857</f>
        <v>-7762</v>
      </c>
      <c r="H10468" t="s">
        <v>56184</v>
      </c>
      <c r="J10468" t="s">
        <v>56185</v>
      </c>
      <c r="N10468" t="s">
        <v>22973</v>
      </c>
      <c r="O10468">
        <v>73080</v>
      </c>
      <c r="P10468" t="s">
        <v>50</v>
      </c>
      <c r="U10468" s="1">
        <v>45061</v>
      </c>
      <c r="V10468" s="1">
        <v>45061</v>
      </c>
      <c r="AC10468" t="s">
        <v>53</v>
      </c>
      <c r="AD10468">
        <v>2972407872</v>
      </c>
      <c r="AE10468" s="1">
        <v>44977.394444444442</v>
      </c>
      <c r="AG10468" t="s">
        <v>56186</v>
      </c>
      <c r="AH10468" t="s">
        <v>51</v>
      </c>
      <c r="AJ10468" t="s">
        <v>53</v>
      </c>
      <c r="AO10468" t="s">
        <v>5443</v>
      </c>
    </row>
    <row r="10469" spans="1:43" x14ac:dyDescent="0.35">
      <c r="A10469" t="s">
        <v>56187</v>
      </c>
      <c r="B10469" t="s">
        <v>17399</v>
      </c>
      <c r="C10469" t="s">
        <v>27691</v>
      </c>
      <c r="D10469" t="s">
        <v>14728</v>
      </c>
      <c r="F10469" t="s">
        <v>56188</v>
      </c>
      <c r="G10469" t="s">
        <v>56189</v>
      </c>
      <c r="H10469" t="s">
        <v>42946</v>
      </c>
      <c r="I10469" t="s">
        <v>179</v>
      </c>
      <c r="J10469" t="s">
        <v>35086</v>
      </c>
      <c r="K10469" t="s">
        <v>56190</v>
      </c>
      <c r="M10469" t="s">
        <v>32927</v>
      </c>
      <c r="N10469" t="s">
        <v>7398</v>
      </c>
      <c r="O10469" t="s">
        <v>56191</v>
      </c>
      <c r="P10469" t="s">
        <v>50</v>
      </c>
      <c r="U10469" s="1">
        <v>45061</v>
      </c>
      <c r="V10469" s="1">
        <v>45061</v>
      </c>
      <c r="W10469" s="1">
        <v>45061.584027777775</v>
      </c>
      <c r="X10469" s="1">
        <v>45061.584027777775</v>
      </c>
      <c r="AC10469" t="s">
        <v>53</v>
      </c>
      <c r="AD10469">
        <v>2969689379</v>
      </c>
      <c r="AE10469" s="1">
        <v>42367.342361111114</v>
      </c>
      <c r="AG10469" t="s">
        <v>56192</v>
      </c>
      <c r="AH10469" t="s">
        <v>51</v>
      </c>
      <c r="AJ10469" t="s">
        <v>53</v>
      </c>
      <c r="AL10469" t="s">
        <v>68</v>
      </c>
      <c r="AO10469" t="s">
        <v>5443</v>
      </c>
    </row>
    <row r="10470" spans="1:43" x14ac:dyDescent="0.35">
      <c r="A10470" t="s">
        <v>56193</v>
      </c>
      <c r="B10470" t="s">
        <v>22345</v>
      </c>
      <c r="C10470" t="s">
        <v>4162</v>
      </c>
      <c r="F10470">
        <f>1505-455-7512</f>
        <v>-6462</v>
      </c>
      <c r="H10470" t="s">
        <v>56193</v>
      </c>
      <c r="J10470" t="s">
        <v>56194</v>
      </c>
      <c r="N10470" t="s">
        <v>398</v>
      </c>
      <c r="O10470">
        <v>87506</v>
      </c>
      <c r="P10470" t="s">
        <v>50</v>
      </c>
      <c r="U10470" s="1">
        <v>45061</v>
      </c>
      <c r="V10470" s="1">
        <v>45061</v>
      </c>
      <c r="W10470" s="1">
        <v>45079.615972222222</v>
      </c>
      <c r="X10470" s="1">
        <v>45079.615972222222</v>
      </c>
      <c r="AC10470" t="s">
        <v>53</v>
      </c>
      <c r="AD10470">
        <v>2972012813</v>
      </c>
      <c r="AE10470" s="1">
        <v>44465.601388888892</v>
      </c>
      <c r="AF10470" t="s">
        <v>56195</v>
      </c>
      <c r="AG10470" t="s">
        <v>56196</v>
      </c>
      <c r="AH10470" t="s">
        <v>51</v>
      </c>
      <c r="AJ10470" t="s">
        <v>53</v>
      </c>
      <c r="AL10470" t="s">
        <v>68</v>
      </c>
      <c r="AO10470" t="s">
        <v>5443</v>
      </c>
      <c r="AP10470" s="1">
        <v>45093.53402777778</v>
      </c>
    </row>
    <row r="10471" spans="1:43" x14ac:dyDescent="0.35">
      <c r="A10471" t="s">
        <v>56197</v>
      </c>
      <c r="B10471" t="s">
        <v>31879</v>
      </c>
      <c r="C10471" t="s">
        <v>803</v>
      </c>
      <c r="F10471" t="s">
        <v>56198</v>
      </c>
      <c r="H10471" t="s">
        <v>56197</v>
      </c>
      <c r="J10471" t="s">
        <v>3933</v>
      </c>
      <c r="K10471" t="s">
        <v>25754</v>
      </c>
      <c r="L10471" t="s">
        <v>25755</v>
      </c>
      <c r="M10471" t="s">
        <v>3707</v>
      </c>
      <c r="N10471" t="s">
        <v>3708</v>
      </c>
      <c r="O10471">
        <v>30338</v>
      </c>
      <c r="P10471" t="s">
        <v>50</v>
      </c>
      <c r="U10471" s="1">
        <v>45061</v>
      </c>
      <c r="V10471" s="1">
        <v>45061</v>
      </c>
      <c r="AC10471" t="s">
        <v>53</v>
      </c>
      <c r="AD10471">
        <v>2969551137</v>
      </c>
      <c r="AE10471" s="1">
        <v>40288.591666666667</v>
      </c>
      <c r="AG10471" t="s">
        <v>56199</v>
      </c>
      <c r="AH10471" t="s">
        <v>51</v>
      </c>
      <c r="AJ10471" t="s">
        <v>53</v>
      </c>
      <c r="AO10471" t="s">
        <v>8142</v>
      </c>
    </row>
    <row r="10472" spans="1:43" x14ac:dyDescent="0.35">
      <c r="A10472" t="s">
        <v>56200</v>
      </c>
      <c r="B10472" t="s">
        <v>26055</v>
      </c>
      <c r="C10472" t="s">
        <v>5662</v>
      </c>
      <c r="H10472" t="s">
        <v>56201</v>
      </c>
      <c r="J10472" t="s">
        <v>56202</v>
      </c>
      <c r="N10472" t="s">
        <v>16805</v>
      </c>
      <c r="O10472">
        <v>97404</v>
      </c>
      <c r="P10472" t="s">
        <v>50</v>
      </c>
      <c r="U10472" s="1">
        <v>45061</v>
      </c>
      <c r="V10472" s="1">
        <v>45061</v>
      </c>
      <c r="AC10472" t="s">
        <v>53</v>
      </c>
      <c r="AD10472">
        <v>2969485529</v>
      </c>
      <c r="AE10472" s="1">
        <v>37809</v>
      </c>
      <c r="AG10472" t="s">
        <v>56203</v>
      </c>
      <c r="AH10472" t="s">
        <v>51</v>
      </c>
      <c r="AJ10472" t="s">
        <v>53</v>
      </c>
      <c r="AO10472" t="s">
        <v>5443</v>
      </c>
    </row>
    <row r="10473" spans="1:43" x14ac:dyDescent="0.35">
      <c r="A10473" t="s">
        <v>56204</v>
      </c>
      <c r="B10473" t="s">
        <v>24035</v>
      </c>
      <c r="C10473" t="s">
        <v>6779</v>
      </c>
      <c r="F10473" t="s">
        <v>56205</v>
      </c>
      <c r="H10473" t="s">
        <v>56204</v>
      </c>
      <c r="J10473" t="s">
        <v>56206</v>
      </c>
      <c r="P10473" t="s">
        <v>50</v>
      </c>
      <c r="U10473" s="1">
        <v>45061</v>
      </c>
      <c r="V10473" s="1">
        <v>45061</v>
      </c>
      <c r="AC10473" t="s">
        <v>53</v>
      </c>
      <c r="AD10473">
        <v>2972377321</v>
      </c>
      <c r="AE10473" s="1">
        <v>44974.376388888886</v>
      </c>
      <c r="AG10473" t="s">
        <v>56207</v>
      </c>
      <c r="AH10473" t="s">
        <v>51</v>
      </c>
      <c r="AJ10473" t="s">
        <v>53</v>
      </c>
      <c r="AO10473" t="s">
        <v>5443</v>
      </c>
    </row>
    <row r="10474" spans="1:43" x14ac:dyDescent="0.35">
      <c r="A10474" t="s">
        <v>56208</v>
      </c>
      <c r="B10474" t="s">
        <v>16545</v>
      </c>
      <c r="C10474" t="s">
        <v>26579</v>
      </c>
      <c r="F10474" t="s">
        <v>56209</v>
      </c>
      <c r="H10474" t="s">
        <v>56208</v>
      </c>
      <c r="J10474" t="s">
        <v>56210</v>
      </c>
      <c r="N10474" t="s">
        <v>398</v>
      </c>
      <c r="O10474">
        <v>88203</v>
      </c>
      <c r="P10474" t="s">
        <v>50</v>
      </c>
      <c r="U10474" s="1">
        <v>45061</v>
      </c>
      <c r="V10474" s="1">
        <v>45061</v>
      </c>
      <c r="AC10474" t="s">
        <v>53</v>
      </c>
      <c r="AD10474">
        <v>2969475635</v>
      </c>
      <c r="AE10474" s="1">
        <v>37174</v>
      </c>
      <c r="AG10474" t="s">
        <v>56211</v>
      </c>
      <c r="AH10474" t="s">
        <v>51</v>
      </c>
      <c r="AJ10474" t="s">
        <v>53</v>
      </c>
      <c r="AO10474" t="s">
        <v>5443</v>
      </c>
    </row>
    <row r="10475" spans="1:43" x14ac:dyDescent="0.35">
      <c r="A10475" t="s">
        <v>56212</v>
      </c>
      <c r="B10475" t="s">
        <v>50558</v>
      </c>
      <c r="C10475" t="s">
        <v>3466</v>
      </c>
      <c r="F10475">
        <v>19706303480</v>
      </c>
      <c r="H10475" t="s">
        <v>56212</v>
      </c>
      <c r="J10475" t="s">
        <v>56213</v>
      </c>
      <c r="N10475" t="s">
        <v>287</v>
      </c>
      <c r="O10475">
        <v>80743</v>
      </c>
      <c r="P10475" t="s">
        <v>50</v>
      </c>
      <c r="U10475" s="1">
        <v>45061</v>
      </c>
      <c r="V10475" s="1">
        <v>45061</v>
      </c>
      <c r="AC10475" t="s">
        <v>53</v>
      </c>
      <c r="AD10475">
        <v>2972594529</v>
      </c>
      <c r="AE10475" s="1">
        <v>44987.666666666664</v>
      </c>
      <c r="AG10475" t="s">
        <v>56214</v>
      </c>
      <c r="AH10475" t="s">
        <v>51</v>
      </c>
      <c r="AJ10475" t="s">
        <v>53</v>
      </c>
      <c r="AO10475" t="s">
        <v>5443</v>
      </c>
    </row>
    <row r="10476" spans="1:43" x14ac:dyDescent="0.35">
      <c r="A10476" t="s">
        <v>56215</v>
      </c>
      <c r="B10476" t="s">
        <v>1075</v>
      </c>
      <c r="C10476" t="s">
        <v>49672</v>
      </c>
      <c r="F10476" t="s">
        <v>55166</v>
      </c>
      <c r="H10476" t="s">
        <v>56215</v>
      </c>
      <c r="J10476" t="s">
        <v>56216</v>
      </c>
      <c r="K10476" t="s">
        <v>56217</v>
      </c>
      <c r="M10476" t="s">
        <v>137</v>
      </c>
      <c r="N10476" t="s">
        <v>65</v>
      </c>
      <c r="O10476">
        <v>80206</v>
      </c>
      <c r="P10476" t="s">
        <v>50</v>
      </c>
      <c r="U10476" s="1">
        <v>45061</v>
      </c>
      <c r="V10476" s="1">
        <v>45061</v>
      </c>
      <c r="W10476" s="1">
        <v>45061.614583333336</v>
      </c>
      <c r="X10476" s="1">
        <v>45061.614583333336</v>
      </c>
      <c r="AC10476" t="s">
        <v>53</v>
      </c>
      <c r="AD10476">
        <v>2973391333</v>
      </c>
      <c r="AE10476" s="1">
        <v>45061.602777777778</v>
      </c>
      <c r="AF10476" t="s">
        <v>56218</v>
      </c>
      <c r="AG10476" t="s">
        <v>56219</v>
      </c>
      <c r="AH10476" t="s">
        <v>51</v>
      </c>
      <c r="AJ10476" t="s">
        <v>53</v>
      </c>
      <c r="AL10476" t="s">
        <v>68</v>
      </c>
      <c r="AO10476" t="s">
        <v>5443</v>
      </c>
      <c r="AP10476" s="1">
        <v>45070.704861111109</v>
      </c>
      <c r="AQ10476" s="1">
        <v>45070.475694444445</v>
      </c>
    </row>
    <row r="10477" spans="1:43" x14ac:dyDescent="0.35">
      <c r="A10477" t="s">
        <v>56220</v>
      </c>
      <c r="B10477" t="s">
        <v>1597</v>
      </c>
      <c r="C10477" t="s">
        <v>1499</v>
      </c>
      <c r="F10477" t="s">
        <v>56221</v>
      </c>
      <c r="H10477" t="s">
        <v>56220</v>
      </c>
      <c r="J10477" t="s">
        <v>56222</v>
      </c>
      <c r="K10477" t="s">
        <v>56223</v>
      </c>
      <c r="M10477" t="s">
        <v>56224</v>
      </c>
      <c r="N10477" t="s">
        <v>15540</v>
      </c>
      <c r="O10477" t="s">
        <v>56225</v>
      </c>
      <c r="P10477" t="s">
        <v>50</v>
      </c>
      <c r="U10477" s="1">
        <v>45061</v>
      </c>
      <c r="V10477" s="1">
        <v>45061</v>
      </c>
      <c r="W10477" s="1">
        <v>45061.536805555559</v>
      </c>
      <c r="X10477" s="1">
        <v>45061.536805555559</v>
      </c>
      <c r="AC10477" t="s">
        <v>53</v>
      </c>
      <c r="AD10477">
        <v>2969812331</v>
      </c>
      <c r="AE10477" s="1">
        <v>43269.333333333336</v>
      </c>
      <c r="AG10477" t="s">
        <v>56226</v>
      </c>
      <c r="AH10477" t="s">
        <v>51</v>
      </c>
      <c r="AJ10477" t="s">
        <v>53</v>
      </c>
      <c r="AL10477" t="s">
        <v>78</v>
      </c>
      <c r="AO10477" t="s">
        <v>8142</v>
      </c>
      <c r="AP10477" s="1">
        <v>45426.32708333333</v>
      </c>
      <c r="AQ10477" s="1">
        <v>45422.470138888886</v>
      </c>
    </row>
    <row r="10478" spans="1:43" x14ac:dyDescent="0.35">
      <c r="A10478" t="s">
        <v>56227</v>
      </c>
      <c r="B10478" t="s">
        <v>56228</v>
      </c>
      <c r="C10478" t="s">
        <v>56229</v>
      </c>
      <c r="F10478" t="s">
        <v>56230</v>
      </c>
      <c r="H10478" t="s">
        <v>56227</v>
      </c>
      <c r="J10478" t="s">
        <v>13574</v>
      </c>
      <c r="K10478" t="s">
        <v>13668</v>
      </c>
      <c r="M10478" t="s">
        <v>13669</v>
      </c>
      <c r="N10478" t="s">
        <v>13669</v>
      </c>
      <c r="O10478">
        <v>6300</v>
      </c>
      <c r="P10478" t="s">
        <v>4438</v>
      </c>
      <c r="U10478" s="1">
        <v>45061</v>
      </c>
      <c r="V10478" s="1">
        <v>45061</v>
      </c>
      <c r="AC10478" t="s">
        <v>53</v>
      </c>
      <c r="AD10478">
        <v>2969823183</v>
      </c>
      <c r="AE10478" s="1">
        <v>43312.453472222223</v>
      </c>
      <c r="AG10478" t="s">
        <v>56231</v>
      </c>
      <c r="AH10478" t="s">
        <v>51</v>
      </c>
      <c r="AJ10478" t="s">
        <v>53</v>
      </c>
      <c r="AO10478" t="s">
        <v>8142</v>
      </c>
    </row>
    <row r="10479" spans="1:43" x14ac:dyDescent="0.35">
      <c r="A10479" t="s">
        <v>56232</v>
      </c>
      <c r="B10479" t="s">
        <v>403</v>
      </c>
      <c r="C10479" t="s">
        <v>996</v>
      </c>
      <c r="H10479" t="s">
        <v>56232</v>
      </c>
      <c r="J10479" t="s">
        <v>51208</v>
      </c>
      <c r="O10479">
        <v>81505</v>
      </c>
      <c r="P10479" t="s">
        <v>50</v>
      </c>
      <c r="U10479" s="1">
        <v>45061</v>
      </c>
      <c r="V10479" s="1">
        <v>45061</v>
      </c>
      <c r="AC10479" t="s">
        <v>53</v>
      </c>
      <c r="AD10479">
        <v>2969560519</v>
      </c>
      <c r="AE10479" s="1">
        <v>40618.693749999999</v>
      </c>
      <c r="AG10479" t="s">
        <v>56233</v>
      </c>
      <c r="AH10479" t="s">
        <v>51</v>
      </c>
      <c r="AJ10479" t="s">
        <v>53</v>
      </c>
      <c r="AO10479" t="s">
        <v>5443</v>
      </c>
    </row>
    <row r="10480" spans="1:43" x14ac:dyDescent="0.35">
      <c r="A10480" t="s">
        <v>56234</v>
      </c>
      <c r="B10480" t="s">
        <v>15669</v>
      </c>
      <c r="C10480" t="s">
        <v>3460</v>
      </c>
      <c r="F10480">
        <f>1719-846-4170</f>
        <v>-3297</v>
      </c>
      <c r="H10480" t="s">
        <v>56234</v>
      </c>
      <c r="J10480" t="s">
        <v>56235</v>
      </c>
      <c r="N10480" t="s">
        <v>287</v>
      </c>
      <c r="O10480">
        <v>81082</v>
      </c>
      <c r="P10480" t="s">
        <v>50</v>
      </c>
      <c r="U10480" s="1">
        <v>45061</v>
      </c>
      <c r="V10480" s="1">
        <v>45061</v>
      </c>
      <c r="AC10480" t="s">
        <v>53</v>
      </c>
      <c r="AD10480">
        <v>2972183068</v>
      </c>
      <c r="AE10480" s="1">
        <v>44949.537499999999</v>
      </c>
      <c r="AG10480" t="s">
        <v>56236</v>
      </c>
      <c r="AH10480" t="s">
        <v>51</v>
      </c>
      <c r="AJ10480" t="s">
        <v>53</v>
      </c>
      <c r="AO10480" t="s">
        <v>5443</v>
      </c>
    </row>
    <row r="10481" spans="1:43" x14ac:dyDescent="0.35">
      <c r="A10481" t="s">
        <v>56237</v>
      </c>
      <c r="B10481" t="s">
        <v>56238</v>
      </c>
      <c r="C10481" t="s">
        <v>56239</v>
      </c>
      <c r="F10481">
        <f>1720-841-7989</f>
        <v>-7110</v>
      </c>
      <c r="H10481" t="s">
        <v>56237</v>
      </c>
      <c r="J10481" t="s">
        <v>56240</v>
      </c>
      <c r="N10481" t="s">
        <v>287</v>
      </c>
      <c r="O10481">
        <v>80003</v>
      </c>
      <c r="P10481" t="s">
        <v>50</v>
      </c>
      <c r="U10481" s="1">
        <v>45061</v>
      </c>
      <c r="V10481" s="1">
        <v>45061</v>
      </c>
      <c r="AC10481" t="s">
        <v>53</v>
      </c>
      <c r="AD10481">
        <v>2972377105</v>
      </c>
      <c r="AE10481" s="1">
        <v>44974.376388888886</v>
      </c>
      <c r="AG10481" t="s">
        <v>56241</v>
      </c>
      <c r="AH10481" t="s">
        <v>51</v>
      </c>
      <c r="AJ10481" t="s">
        <v>53</v>
      </c>
      <c r="AO10481" t="s">
        <v>5443</v>
      </c>
    </row>
    <row r="10482" spans="1:43" x14ac:dyDescent="0.35">
      <c r="A10482" t="s">
        <v>56242</v>
      </c>
      <c r="B10482" t="s">
        <v>56243</v>
      </c>
      <c r="C10482" t="s">
        <v>702</v>
      </c>
      <c r="H10482" t="s">
        <v>56244</v>
      </c>
      <c r="J10482" t="s">
        <v>34789</v>
      </c>
      <c r="O10482">
        <v>87035</v>
      </c>
      <c r="P10482" t="s">
        <v>50</v>
      </c>
      <c r="U10482" s="1">
        <v>45061</v>
      </c>
      <c r="V10482" s="1">
        <v>45061</v>
      </c>
      <c r="AC10482" t="s">
        <v>53</v>
      </c>
      <c r="AD10482">
        <v>2969566663</v>
      </c>
      <c r="AE10482" s="1">
        <v>40813.313194444447</v>
      </c>
      <c r="AG10482" t="s">
        <v>56245</v>
      </c>
      <c r="AH10482" t="s">
        <v>51</v>
      </c>
      <c r="AJ10482" t="s">
        <v>53</v>
      </c>
      <c r="AO10482" t="s">
        <v>5443</v>
      </c>
    </row>
    <row r="10483" spans="1:43" x14ac:dyDescent="0.35">
      <c r="A10483" t="s">
        <v>56246</v>
      </c>
      <c r="B10483" t="s">
        <v>56247</v>
      </c>
      <c r="C10483" t="s">
        <v>56248</v>
      </c>
      <c r="F10483">
        <v>13186240780</v>
      </c>
      <c r="H10483" t="s">
        <v>56246</v>
      </c>
      <c r="J10483" t="s">
        <v>56249</v>
      </c>
      <c r="K10483" t="s">
        <v>56250</v>
      </c>
      <c r="M10483" t="s">
        <v>56251</v>
      </c>
      <c r="N10483" t="s">
        <v>18045</v>
      </c>
      <c r="O10483">
        <v>71038</v>
      </c>
      <c r="P10483" t="s">
        <v>50</v>
      </c>
      <c r="U10483" s="1">
        <v>45061</v>
      </c>
      <c r="V10483" s="1">
        <v>45061</v>
      </c>
      <c r="AC10483" t="s">
        <v>53</v>
      </c>
      <c r="AD10483">
        <v>2969761655</v>
      </c>
      <c r="AE10483" s="1">
        <v>43031.34097222222</v>
      </c>
      <c r="AG10483" t="s">
        <v>56252</v>
      </c>
      <c r="AH10483" t="s">
        <v>51</v>
      </c>
      <c r="AJ10483" t="s">
        <v>53</v>
      </c>
      <c r="AO10483" t="s">
        <v>5443</v>
      </c>
    </row>
    <row r="10484" spans="1:43" x14ac:dyDescent="0.35">
      <c r="A10484" t="s">
        <v>56253</v>
      </c>
      <c r="B10484" t="s">
        <v>56254</v>
      </c>
      <c r="C10484" t="s">
        <v>21158</v>
      </c>
      <c r="F10484">
        <f>1970-376-4478</f>
        <v>-2884</v>
      </c>
      <c r="H10484" t="s">
        <v>56253</v>
      </c>
      <c r="J10484" t="s">
        <v>56255</v>
      </c>
      <c r="N10484" t="s">
        <v>287</v>
      </c>
      <c r="O10484">
        <v>80498</v>
      </c>
      <c r="P10484" t="s">
        <v>50</v>
      </c>
      <c r="U10484" s="1">
        <v>45061</v>
      </c>
      <c r="V10484" s="1">
        <v>45061</v>
      </c>
      <c r="AC10484" t="s">
        <v>53</v>
      </c>
      <c r="AD10484">
        <v>2972012958</v>
      </c>
      <c r="AE10484" s="1">
        <v>44465.603472222225</v>
      </c>
      <c r="AG10484" t="s">
        <v>56256</v>
      </c>
      <c r="AH10484" t="s">
        <v>51</v>
      </c>
      <c r="AJ10484" t="s">
        <v>53</v>
      </c>
      <c r="AO10484" t="s">
        <v>5443</v>
      </c>
    </row>
    <row r="10485" spans="1:43" x14ac:dyDescent="0.35">
      <c r="A10485" t="s">
        <v>56257</v>
      </c>
      <c r="B10485" t="s">
        <v>56254</v>
      </c>
      <c r="C10485" t="s">
        <v>21158</v>
      </c>
      <c r="F10485">
        <v>19704684700</v>
      </c>
      <c r="H10485" t="s">
        <v>56257</v>
      </c>
      <c r="J10485" t="s">
        <v>56255</v>
      </c>
      <c r="N10485" t="s">
        <v>287</v>
      </c>
      <c r="O10485">
        <v>80498</v>
      </c>
      <c r="P10485" t="s">
        <v>50</v>
      </c>
      <c r="U10485" s="1">
        <v>45061</v>
      </c>
      <c r="V10485" s="1">
        <v>45061</v>
      </c>
      <c r="W10485" s="1">
        <v>45329.736111111109</v>
      </c>
      <c r="X10485" s="1">
        <v>45329.736111111109</v>
      </c>
      <c r="AC10485" t="s">
        <v>53</v>
      </c>
      <c r="AD10485">
        <v>2972012958</v>
      </c>
      <c r="AE10485" s="1">
        <v>44465.603472222225</v>
      </c>
      <c r="AF10485" t="s">
        <v>56258</v>
      </c>
      <c r="AG10485" t="s">
        <v>56259</v>
      </c>
      <c r="AH10485" t="s">
        <v>51</v>
      </c>
      <c r="AJ10485" t="s">
        <v>53</v>
      </c>
      <c r="AO10485" t="s">
        <v>5443</v>
      </c>
    </row>
    <row r="10486" spans="1:43" x14ac:dyDescent="0.35">
      <c r="A10486" t="s">
        <v>56260</v>
      </c>
      <c r="B10486" t="s">
        <v>56261</v>
      </c>
      <c r="C10486" t="s">
        <v>56262</v>
      </c>
      <c r="D10486" t="s">
        <v>2188</v>
      </c>
      <c r="F10486" t="s">
        <v>56263</v>
      </c>
      <c r="H10486" t="s">
        <v>56264</v>
      </c>
      <c r="J10486" t="s">
        <v>1341</v>
      </c>
      <c r="P10486" t="s">
        <v>50</v>
      </c>
      <c r="U10486" s="1">
        <v>45061</v>
      </c>
      <c r="V10486" s="1">
        <v>45061</v>
      </c>
      <c r="W10486" s="1">
        <v>45061.62222222222</v>
      </c>
      <c r="X10486" s="1">
        <v>45061.62222222222</v>
      </c>
      <c r="AC10486" t="s">
        <v>53</v>
      </c>
      <c r="AD10486">
        <v>2969474049</v>
      </c>
      <c r="AE10486" s="1">
        <v>37062</v>
      </c>
      <c r="AF10486" t="s">
        <v>1342</v>
      </c>
      <c r="AG10486" t="s">
        <v>56265</v>
      </c>
      <c r="AH10486" t="s">
        <v>51</v>
      </c>
      <c r="AJ10486" t="s">
        <v>53</v>
      </c>
      <c r="AL10486" t="s">
        <v>68</v>
      </c>
      <c r="AO10486" t="s">
        <v>5443</v>
      </c>
      <c r="AP10486" s="1">
        <v>45279.61041666667</v>
      </c>
    </row>
    <row r="10487" spans="1:43" x14ac:dyDescent="0.35">
      <c r="A10487" t="s">
        <v>56266</v>
      </c>
      <c r="B10487" t="s">
        <v>45491</v>
      </c>
      <c r="C10487" t="s">
        <v>56267</v>
      </c>
      <c r="F10487">
        <f>1970-878-4079</f>
        <v>-2987</v>
      </c>
      <c r="H10487" t="s">
        <v>56266</v>
      </c>
      <c r="J10487" t="s">
        <v>56268</v>
      </c>
      <c r="N10487" t="s">
        <v>287</v>
      </c>
      <c r="O10487">
        <v>81641</v>
      </c>
      <c r="P10487" t="s">
        <v>50</v>
      </c>
      <c r="U10487" s="1">
        <v>45061</v>
      </c>
      <c r="V10487" s="1">
        <v>45061</v>
      </c>
      <c r="AC10487" t="s">
        <v>53</v>
      </c>
      <c r="AD10487">
        <v>2969730729</v>
      </c>
      <c r="AE10487" s="1">
        <v>42824.6</v>
      </c>
      <c r="AG10487" t="s">
        <v>56269</v>
      </c>
      <c r="AH10487" t="s">
        <v>51</v>
      </c>
      <c r="AJ10487" t="s">
        <v>53</v>
      </c>
      <c r="AO10487" t="s">
        <v>5443</v>
      </c>
    </row>
    <row r="10488" spans="1:43" x14ac:dyDescent="0.35">
      <c r="A10488" t="s">
        <v>56270</v>
      </c>
      <c r="B10488" t="s">
        <v>11673</v>
      </c>
      <c r="C10488" t="s">
        <v>1429</v>
      </c>
      <c r="H10488" t="s">
        <v>56270</v>
      </c>
      <c r="J10488" t="s">
        <v>56271</v>
      </c>
      <c r="P10488" t="s">
        <v>50</v>
      </c>
      <c r="U10488" s="1">
        <v>45061</v>
      </c>
      <c r="V10488" s="1">
        <v>45061</v>
      </c>
      <c r="AC10488" t="s">
        <v>53</v>
      </c>
      <c r="AD10488">
        <v>2972183082</v>
      </c>
      <c r="AE10488" s="1">
        <v>44949.537499999999</v>
      </c>
      <c r="AG10488" t="s">
        <v>56272</v>
      </c>
      <c r="AH10488" t="s">
        <v>51</v>
      </c>
      <c r="AJ10488" t="s">
        <v>53</v>
      </c>
      <c r="AO10488" t="s">
        <v>5443</v>
      </c>
    </row>
    <row r="10489" spans="1:43" x14ac:dyDescent="0.35">
      <c r="A10489" t="s">
        <v>56273</v>
      </c>
      <c r="B10489" t="s">
        <v>56274</v>
      </c>
      <c r="C10489" t="s">
        <v>3460</v>
      </c>
      <c r="F10489">
        <f>1970-946-4649</f>
        <v>-3625</v>
      </c>
      <c r="H10489" t="s">
        <v>56273</v>
      </c>
      <c r="J10489" t="s">
        <v>56275</v>
      </c>
      <c r="N10489" t="s">
        <v>287</v>
      </c>
      <c r="O10489">
        <v>81301</v>
      </c>
      <c r="P10489" t="s">
        <v>50</v>
      </c>
      <c r="U10489" s="1">
        <v>45061</v>
      </c>
      <c r="V10489" s="1">
        <v>45061</v>
      </c>
      <c r="AC10489" t="s">
        <v>53</v>
      </c>
      <c r="AD10489">
        <v>2972377337</v>
      </c>
      <c r="AE10489" s="1">
        <v>44974.376388888886</v>
      </c>
      <c r="AG10489" t="s">
        <v>56276</v>
      </c>
      <c r="AH10489" t="s">
        <v>51</v>
      </c>
      <c r="AJ10489" t="s">
        <v>53</v>
      </c>
      <c r="AO10489" t="s">
        <v>5443</v>
      </c>
    </row>
    <row r="10490" spans="1:43" x14ac:dyDescent="0.35">
      <c r="A10490" t="s">
        <v>56277</v>
      </c>
      <c r="B10490" t="s">
        <v>56278</v>
      </c>
      <c r="C10490" t="s">
        <v>25781</v>
      </c>
      <c r="H10490" t="s">
        <v>56277</v>
      </c>
      <c r="J10490" t="s">
        <v>43740</v>
      </c>
      <c r="U10490" s="1">
        <v>45061</v>
      </c>
      <c r="V10490" s="1">
        <v>45061</v>
      </c>
      <c r="AC10490" t="s">
        <v>53</v>
      </c>
      <c r="AD10490">
        <v>2969534077</v>
      </c>
      <c r="AE10490" s="1">
        <v>39625.522916666669</v>
      </c>
      <c r="AG10490" t="s">
        <v>56279</v>
      </c>
      <c r="AH10490" t="s">
        <v>51</v>
      </c>
      <c r="AJ10490" t="s">
        <v>53</v>
      </c>
      <c r="AO10490" t="s">
        <v>5443</v>
      </c>
    </row>
    <row r="10491" spans="1:43" x14ac:dyDescent="0.35">
      <c r="A10491" t="s">
        <v>56280</v>
      </c>
      <c r="B10491" t="s">
        <v>4813</v>
      </c>
      <c r="C10491" t="s">
        <v>996</v>
      </c>
      <c r="F10491" t="s">
        <v>56281</v>
      </c>
      <c r="H10491" t="s">
        <v>56282</v>
      </c>
      <c r="J10491" t="s">
        <v>51047</v>
      </c>
      <c r="N10491" t="s">
        <v>4526</v>
      </c>
      <c r="O10491">
        <v>85741</v>
      </c>
      <c r="P10491" t="s">
        <v>50</v>
      </c>
      <c r="U10491" s="1">
        <v>45061</v>
      </c>
      <c r="V10491" s="1">
        <v>45061</v>
      </c>
      <c r="AC10491" t="s">
        <v>53</v>
      </c>
      <c r="AD10491">
        <v>2970023448</v>
      </c>
      <c r="AE10491" s="1">
        <v>44152.416666666664</v>
      </c>
      <c r="AG10491" t="s">
        <v>56283</v>
      </c>
      <c r="AH10491" t="s">
        <v>51</v>
      </c>
      <c r="AJ10491" t="s">
        <v>53</v>
      </c>
      <c r="AO10491" t="s">
        <v>5443</v>
      </c>
    </row>
    <row r="10492" spans="1:43" x14ac:dyDescent="0.35">
      <c r="A10492" t="s">
        <v>56284</v>
      </c>
      <c r="B10492" t="s">
        <v>30917</v>
      </c>
      <c r="C10492" t="s">
        <v>56285</v>
      </c>
      <c r="F10492" t="s">
        <v>56286</v>
      </c>
      <c r="H10492" t="s">
        <v>56284</v>
      </c>
      <c r="J10492" t="s">
        <v>56287</v>
      </c>
      <c r="P10492" t="s">
        <v>50</v>
      </c>
      <c r="U10492" s="1">
        <v>45061</v>
      </c>
      <c r="V10492" s="1">
        <v>45061</v>
      </c>
      <c r="AC10492" t="s">
        <v>53</v>
      </c>
      <c r="AD10492">
        <v>2969579890</v>
      </c>
      <c r="AE10492" s="1">
        <v>41176.510416666664</v>
      </c>
      <c r="AG10492" t="s">
        <v>56288</v>
      </c>
      <c r="AH10492" t="s">
        <v>51</v>
      </c>
      <c r="AJ10492" t="s">
        <v>53</v>
      </c>
      <c r="AO10492" t="s">
        <v>5443</v>
      </c>
    </row>
    <row r="10493" spans="1:43" x14ac:dyDescent="0.35">
      <c r="A10493" t="s">
        <v>56289</v>
      </c>
      <c r="B10493" t="s">
        <v>1025</v>
      </c>
      <c r="C10493" t="s">
        <v>56290</v>
      </c>
      <c r="F10493">
        <v>15753929996</v>
      </c>
      <c r="H10493" t="s">
        <v>56289</v>
      </c>
      <c r="J10493" t="s">
        <v>56291</v>
      </c>
      <c r="N10493" t="s">
        <v>398</v>
      </c>
      <c r="O10493">
        <v>88241</v>
      </c>
      <c r="P10493" t="s">
        <v>50</v>
      </c>
      <c r="U10493" s="1">
        <v>45061</v>
      </c>
      <c r="V10493" s="1">
        <v>45061</v>
      </c>
      <c r="AC10493" t="s">
        <v>53</v>
      </c>
      <c r="AD10493">
        <v>2969522741</v>
      </c>
      <c r="AE10493" s="1">
        <v>39101.698611111111</v>
      </c>
      <c r="AG10493" t="s">
        <v>56292</v>
      </c>
      <c r="AH10493" t="s">
        <v>51</v>
      </c>
      <c r="AJ10493" t="s">
        <v>53</v>
      </c>
      <c r="AO10493" t="s">
        <v>5443</v>
      </c>
    </row>
    <row r="10494" spans="1:43" x14ac:dyDescent="0.35">
      <c r="A10494" t="s">
        <v>56293</v>
      </c>
      <c r="B10494" t="s">
        <v>56294</v>
      </c>
      <c r="C10494" t="s">
        <v>12729</v>
      </c>
      <c r="F10494" t="s">
        <v>56295</v>
      </c>
      <c r="H10494" t="s">
        <v>56296</v>
      </c>
      <c r="J10494" t="s">
        <v>56291</v>
      </c>
      <c r="K10494" t="s">
        <v>9676</v>
      </c>
      <c r="L10494" t="s">
        <v>9677</v>
      </c>
      <c r="M10494" t="s">
        <v>370</v>
      </c>
      <c r="N10494" t="s">
        <v>501</v>
      </c>
      <c r="O10494">
        <v>88240</v>
      </c>
      <c r="P10494" t="s">
        <v>50</v>
      </c>
      <c r="U10494" s="1">
        <v>45061</v>
      </c>
      <c r="V10494" s="1">
        <v>45061</v>
      </c>
      <c r="W10494" s="1">
        <v>45061.631944444445</v>
      </c>
      <c r="X10494" s="1">
        <v>45061.631944444445</v>
      </c>
      <c r="AC10494" t="s">
        <v>51</v>
      </c>
      <c r="AD10494">
        <v>2969522741</v>
      </c>
      <c r="AE10494" s="1">
        <v>39101.698611111111</v>
      </c>
      <c r="AF10494" t="s">
        <v>9678</v>
      </c>
      <c r="AG10494" t="s">
        <v>56297</v>
      </c>
      <c r="AH10494" t="s">
        <v>51</v>
      </c>
      <c r="AJ10494" t="s">
        <v>53</v>
      </c>
      <c r="AL10494" t="s">
        <v>68</v>
      </c>
      <c r="AO10494" t="s">
        <v>5443</v>
      </c>
      <c r="AP10494" s="1">
        <v>45475.315972222219</v>
      </c>
      <c r="AQ10494" s="1">
        <v>45061.643055555556</v>
      </c>
    </row>
    <row r="10495" spans="1:43" x14ac:dyDescent="0.35">
      <c r="A10495" t="s">
        <v>56298</v>
      </c>
      <c r="B10495" t="s">
        <v>53229</v>
      </c>
      <c r="C10495" t="s">
        <v>56299</v>
      </c>
      <c r="H10495" t="s">
        <v>56298</v>
      </c>
      <c r="J10495" t="s">
        <v>56300</v>
      </c>
      <c r="U10495" s="1">
        <v>45061</v>
      </c>
      <c r="V10495" s="1">
        <v>45061</v>
      </c>
      <c r="AC10495" t="s">
        <v>53</v>
      </c>
      <c r="AG10495" t="s">
        <v>56301</v>
      </c>
      <c r="AH10495" t="s">
        <v>51</v>
      </c>
      <c r="AJ10495" t="s">
        <v>53</v>
      </c>
      <c r="AO10495" t="s">
        <v>5443</v>
      </c>
    </row>
    <row r="10496" spans="1:43" x14ac:dyDescent="0.35">
      <c r="A10496" t="s">
        <v>56302</v>
      </c>
      <c r="B10496" t="s">
        <v>39190</v>
      </c>
      <c r="C10496" t="s">
        <v>1519</v>
      </c>
      <c r="F10496">
        <f>1720-366-7579</f>
        <v>-6225</v>
      </c>
      <c r="H10496" t="s">
        <v>56302</v>
      </c>
      <c r="J10496" t="s">
        <v>56303</v>
      </c>
      <c r="N10496" t="s">
        <v>287</v>
      </c>
      <c r="O10496">
        <v>80249</v>
      </c>
      <c r="P10496" t="s">
        <v>50</v>
      </c>
      <c r="U10496" s="1">
        <v>45061</v>
      </c>
      <c r="V10496" s="1">
        <v>45061</v>
      </c>
      <c r="AC10496" t="s">
        <v>53</v>
      </c>
      <c r="AG10496" t="s">
        <v>56304</v>
      </c>
      <c r="AH10496" t="s">
        <v>51</v>
      </c>
      <c r="AJ10496" t="s">
        <v>53</v>
      </c>
      <c r="AO10496" t="s">
        <v>5443</v>
      </c>
    </row>
    <row r="10497" spans="1:41" x14ac:dyDescent="0.35">
      <c r="A10497" t="s">
        <v>56305</v>
      </c>
      <c r="B10497" t="s">
        <v>56306</v>
      </c>
      <c r="C10497" t="s">
        <v>1076</v>
      </c>
      <c r="H10497" t="s">
        <v>56305</v>
      </c>
      <c r="J10497" t="s">
        <v>56307</v>
      </c>
      <c r="U10497" s="1">
        <v>45061</v>
      </c>
      <c r="V10497" s="1">
        <v>45061</v>
      </c>
      <c r="AC10497" t="s">
        <v>53</v>
      </c>
      <c r="AG10497" t="s">
        <v>56308</v>
      </c>
      <c r="AH10497" t="s">
        <v>51</v>
      </c>
      <c r="AJ10497" t="s">
        <v>53</v>
      </c>
      <c r="AO10497" t="s">
        <v>5443</v>
      </c>
    </row>
    <row r="10498" spans="1:41" x14ac:dyDescent="0.35">
      <c r="A10498" t="s">
        <v>56309</v>
      </c>
      <c r="B10498" t="s">
        <v>56310</v>
      </c>
      <c r="C10498" t="s">
        <v>36742</v>
      </c>
      <c r="F10498">
        <v>15055923722</v>
      </c>
      <c r="H10498" t="s">
        <v>56309</v>
      </c>
      <c r="J10498" t="s">
        <v>56311</v>
      </c>
      <c r="N10498" t="s">
        <v>398</v>
      </c>
      <c r="O10498">
        <v>87031</v>
      </c>
      <c r="P10498" t="s">
        <v>50</v>
      </c>
      <c r="U10498" s="1">
        <v>45061</v>
      </c>
      <c r="V10498" s="1">
        <v>45061</v>
      </c>
      <c r="AC10498" t="s">
        <v>53</v>
      </c>
      <c r="AG10498" t="s">
        <v>56312</v>
      </c>
      <c r="AH10498" t="s">
        <v>51</v>
      </c>
      <c r="AJ10498" t="s">
        <v>53</v>
      </c>
      <c r="AO10498" t="s">
        <v>5443</v>
      </c>
    </row>
    <row r="10499" spans="1:41" x14ac:dyDescent="0.35">
      <c r="A10499" t="s">
        <v>56313</v>
      </c>
      <c r="B10499" t="s">
        <v>5697</v>
      </c>
      <c r="C10499" t="s">
        <v>56314</v>
      </c>
      <c r="F10499">
        <f>1720-724-3047</f>
        <v>-2051</v>
      </c>
      <c r="H10499" t="s">
        <v>56313</v>
      </c>
      <c r="J10499" t="s">
        <v>56315</v>
      </c>
      <c r="N10499" t="s">
        <v>287</v>
      </c>
      <c r="O10499">
        <v>80012</v>
      </c>
      <c r="P10499" t="s">
        <v>50</v>
      </c>
      <c r="U10499" s="1">
        <v>45061</v>
      </c>
      <c r="V10499" s="1">
        <v>45061</v>
      </c>
      <c r="AC10499" t="s">
        <v>53</v>
      </c>
      <c r="AG10499" t="s">
        <v>56316</v>
      </c>
      <c r="AH10499" t="s">
        <v>51</v>
      </c>
      <c r="AJ10499" t="s">
        <v>53</v>
      </c>
      <c r="AO10499" t="s">
        <v>5443</v>
      </c>
    </row>
    <row r="10500" spans="1:41" x14ac:dyDescent="0.35">
      <c r="A10500" t="s">
        <v>56317</v>
      </c>
      <c r="B10500" t="s">
        <v>56318</v>
      </c>
      <c r="C10500" t="s">
        <v>8392</v>
      </c>
      <c r="F10500" t="s">
        <v>56319</v>
      </c>
      <c r="H10500" t="s">
        <v>56317</v>
      </c>
      <c r="J10500" t="s">
        <v>56320</v>
      </c>
      <c r="M10500" t="s">
        <v>13815</v>
      </c>
      <c r="N10500" t="s">
        <v>287</v>
      </c>
      <c r="O10500">
        <v>81657</v>
      </c>
      <c r="P10500" t="s">
        <v>50</v>
      </c>
      <c r="U10500" s="1">
        <v>45061</v>
      </c>
      <c r="V10500" s="1">
        <v>45061</v>
      </c>
      <c r="AC10500" t="s">
        <v>53</v>
      </c>
      <c r="AG10500" t="s">
        <v>56321</v>
      </c>
      <c r="AH10500" t="s">
        <v>51</v>
      </c>
      <c r="AJ10500" t="s">
        <v>53</v>
      </c>
      <c r="AO10500" t="s">
        <v>5443</v>
      </c>
    </row>
    <row r="10501" spans="1:41" x14ac:dyDescent="0.35">
      <c r="A10501" t="s">
        <v>56322</v>
      </c>
      <c r="B10501" t="s">
        <v>6199</v>
      </c>
      <c r="C10501" t="s">
        <v>849</v>
      </c>
      <c r="F10501" t="s">
        <v>56323</v>
      </c>
      <c r="H10501" t="s">
        <v>56322</v>
      </c>
      <c r="J10501" t="s">
        <v>56324</v>
      </c>
      <c r="M10501" t="s">
        <v>13689</v>
      </c>
      <c r="N10501" t="s">
        <v>637</v>
      </c>
      <c r="O10501">
        <v>75071</v>
      </c>
      <c r="P10501" t="s">
        <v>50</v>
      </c>
      <c r="U10501" s="1">
        <v>45061</v>
      </c>
      <c r="V10501" s="1">
        <v>45061</v>
      </c>
      <c r="AC10501" t="s">
        <v>53</v>
      </c>
      <c r="AG10501" t="s">
        <v>56325</v>
      </c>
      <c r="AH10501" t="s">
        <v>51</v>
      </c>
      <c r="AJ10501" t="s">
        <v>53</v>
      </c>
      <c r="AO10501" t="s">
        <v>5443</v>
      </c>
    </row>
    <row r="10502" spans="1:41" x14ac:dyDescent="0.35">
      <c r="A10502" t="s">
        <v>56326</v>
      </c>
      <c r="B10502" t="s">
        <v>56327</v>
      </c>
      <c r="C10502" t="s">
        <v>35646</v>
      </c>
      <c r="F10502">
        <f>1303-250-2064</f>
        <v>-1011</v>
      </c>
      <c r="H10502" t="s">
        <v>56326</v>
      </c>
      <c r="J10502" t="s">
        <v>56328</v>
      </c>
      <c r="N10502" t="s">
        <v>287</v>
      </c>
      <c r="O10502">
        <v>80103</v>
      </c>
      <c r="P10502" t="s">
        <v>50</v>
      </c>
      <c r="U10502" s="1">
        <v>45061</v>
      </c>
      <c r="V10502" s="1">
        <v>45061</v>
      </c>
      <c r="AC10502" t="s">
        <v>53</v>
      </c>
      <c r="AG10502" t="s">
        <v>56329</v>
      </c>
      <c r="AH10502" t="s">
        <v>51</v>
      </c>
      <c r="AJ10502" t="s">
        <v>53</v>
      </c>
      <c r="AO10502" t="s">
        <v>5443</v>
      </c>
    </row>
    <row r="10503" spans="1:41" x14ac:dyDescent="0.35">
      <c r="A10503" t="s">
        <v>56330</v>
      </c>
      <c r="B10503" t="s">
        <v>43144</v>
      </c>
      <c r="C10503" t="s">
        <v>3191</v>
      </c>
      <c r="F10503" t="s">
        <v>56331</v>
      </c>
      <c r="H10503" t="s">
        <v>56330</v>
      </c>
      <c r="J10503" t="s">
        <v>56332</v>
      </c>
      <c r="N10503" t="s">
        <v>287</v>
      </c>
      <c r="O10503">
        <v>80814</v>
      </c>
      <c r="P10503" t="s">
        <v>50</v>
      </c>
      <c r="U10503" s="1">
        <v>45061</v>
      </c>
      <c r="V10503" s="1">
        <v>45061</v>
      </c>
      <c r="AC10503" t="s">
        <v>53</v>
      </c>
      <c r="AG10503" t="s">
        <v>56333</v>
      </c>
      <c r="AH10503" t="s">
        <v>51</v>
      </c>
      <c r="AJ10503" t="s">
        <v>53</v>
      </c>
      <c r="AO10503" t="s">
        <v>5443</v>
      </c>
    </row>
    <row r="10504" spans="1:41" x14ac:dyDescent="0.35">
      <c r="A10504" t="s">
        <v>56334</v>
      </c>
      <c r="B10504" t="s">
        <v>22996</v>
      </c>
      <c r="C10504" t="s">
        <v>5662</v>
      </c>
      <c r="F10504">
        <f>1505-269-7730</f>
        <v>-6494</v>
      </c>
      <c r="H10504" t="s">
        <v>56334</v>
      </c>
      <c r="J10504" t="s">
        <v>56335</v>
      </c>
      <c r="N10504" t="s">
        <v>398</v>
      </c>
      <c r="O10504">
        <v>87107</v>
      </c>
      <c r="P10504" t="s">
        <v>50</v>
      </c>
      <c r="U10504" s="1">
        <v>45061</v>
      </c>
      <c r="V10504" s="1">
        <v>45061</v>
      </c>
      <c r="AC10504" t="s">
        <v>53</v>
      </c>
      <c r="AG10504" t="s">
        <v>56336</v>
      </c>
      <c r="AH10504" t="s">
        <v>51</v>
      </c>
      <c r="AJ10504" t="s">
        <v>53</v>
      </c>
      <c r="AO10504" t="s">
        <v>5443</v>
      </c>
    </row>
    <row r="10505" spans="1:41" x14ac:dyDescent="0.35">
      <c r="A10505" t="s">
        <v>56337</v>
      </c>
      <c r="B10505" t="s">
        <v>3660</v>
      </c>
      <c r="C10505" t="s">
        <v>320</v>
      </c>
      <c r="F10505">
        <f>1719-850-3083</f>
        <v>-2214</v>
      </c>
      <c r="H10505" t="s">
        <v>56337</v>
      </c>
      <c r="J10505" t="s">
        <v>56338</v>
      </c>
      <c r="N10505" t="s">
        <v>287</v>
      </c>
      <c r="O10505">
        <v>81132</v>
      </c>
      <c r="P10505" t="s">
        <v>50</v>
      </c>
      <c r="U10505" s="1">
        <v>45061</v>
      </c>
      <c r="V10505" s="1">
        <v>45061</v>
      </c>
      <c r="AC10505" t="s">
        <v>53</v>
      </c>
      <c r="AG10505" t="s">
        <v>56339</v>
      </c>
      <c r="AH10505" t="s">
        <v>51</v>
      </c>
      <c r="AJ10505" t="s">
        <v>53</v>
      </c>
      <c r="AO10505" t="s">
        <v>5443</v>
      </c>
    </row>
    <row r="10506" spans="1:41" x14ac:dyDescent="0.35">
      <c r="A10506" t="s">
        <v>56340</v>
      </c>
      <c r="B10506" t="s">
        <v>54546</v>
      </c>
      <c r="C10506" t="s">
        <v>7955</v>
      </c>
      <c r="F10506">
        <f>1719-565-8015</f>
        <v>-6861</v>
      </c>
      <c r="H10506" t="s">
        <v>56340</v>
      </c>
      <c r="J10506" t="s">
        <v>56341</v>
      </c>
      <c r="N10506" t="s">
        <v>287</v>
      </c>
      <c r="O10506">
        <v>81006</v>
      </c>
      <c r="P10506" t="s">
        <v>50</v>
      </c>
      <c r="U10506" s="1">
        <v>45061</v>
      </c>
      <c r="V10506" s="1">
        <v>45061</v>
      </c>
      <c r="AC10506" t="s">
        <v>53</v>
      </c>
      <c r="AG10506" t="s">
        <v>56342</v>
      </c>
      <c r="AH10506" t="s">
        <v>51</v>
      </c>
      <c r="AJ10506" t="s">
        <v>53</v>
      </c>
      <c r="AO10506" t="s">
        <v>5443</v>
      </c>
    </row>
    <row r="10507" spans="1:41" x14ac:dyDescent="0.35">
      <c r="A10507" t="s">
        <v>56343</v>
      </c>
      <c r="B10507" t="s">
        <v>257</v>
      </c>
      <c r="C10507" t="s">
        <v>3349</v>
      </c>
      <c r="H10507" t="s">
        <v>56343</v>
      </c>
      <c r="J10507" t="s">
        <v>56344</v>
      </c>
      <c r="U10507" s="1">
        <v>45061</v>
      </c>
      <c r="V10507" s="1">
        <v>45061</v>
      </c>
      <c r="AC10507" t="s">
        <v>53</v>
      </c>
      <c r="AG10507" t="s">
        <v>56345</v>
      </c>
      <c r="AH10507" t="s">
        <v>51</v>
      </c>
      <c r="AJ10507" t="s">
        <v>53</v>
      </c>
      <c r="AO10507" t="s">
        <v>5443</v>
      </c>
    </row>
    <row r="10508" spans="1:41" x14ac:dyDescent="0.35">
      <c r="A10508" t="s">
        <v>56346</v>
      </c>
      <c r="B10508" t="s">
        <v>56347</v>
      </c>
      <c r="C10508" t="s">
        <v>56348</v>
      </c>
      <c r="F10508">
        <v>17203830859</v>
      </c>
      <c r="H10508" t="s">
        <v>56346</v>
      </c>
      <c r="J10508" t="s">
        <v>56349</v>
      </c>
      <c r="N10508" t="s">
        <v>287</v>
      </c>
      <c r="O10508">
        <v>80621</v>
      </c>
      <c r="P10508" t="s">
        <v>50</v>
      </c>
      <c r="U10508" s="1">
        <v>45061</v>
      </c>
      <c r="V10508" s="1">
        <v>45061</v>
      </c>
      <c r="AC10508" t="s">
        <v>53</v>
      </c>
      <c r="AG10508" t="s">
        <v>56350</v>
      </c>
      <c r="AH10508" t="s">
        <v>51</v>
      </c>
      <c r="AJ10508" t="s">
        <v>53</v>
      </c>
      <c r="AO10508" t="s">
        <v>5443</v>
      </c>
    </row>
    <row r="10509" spans="1:41" x14ac:dyDescent="0.35">
      <c r="A10509" t="s">
        <v>56351</v>
      </c>
      <c r="B10509" t="s">
        <v>56352</v>
      </c>
      <c r="C10509" t="s">
        <v>51968</v>
      </c>
      <c r="H10509" t="s">
        <v>56351</v>
      </c>
      <c r="J10509" t="s">
        <v>56353</v>
      </c>
      <c r="U10509" s="1">
        <v>45061</v>
      </c>
      <c r="V10509" s="1">
        <v>45061</v>
      </c>
      <c r="AC10509" t="s">
        <v>53</v>
      </c>
      <c r="AG10509" t="s">
        <v>56354</v>
      </c>
      <c r="AH10509" t="s">
        <v>51</v>
      </c>
      <c r="AJ10509" t="s">
        <v>53</v>
      </c>
      <c r="AO10509" t="s">
        <v>5443</v>
      </c>
    </row>
    <row r="10510" spans="1:41" x14ac:dyDescent="0.35">
      <c r="A10510" t="s">
        <v>56355</v>
      </c>
      <c r="B10510" t="s">
        <v>56352</v>
      </c>
      <c r="C10510" t="s">
        <v>51968</v>
      </c>
      <c r="H10510" t="s">
        <v>56355</v>
      </c>
      <c r="J10510" t="s">
        <v>56353</v>
      </c>
      <c r="U10510" s="1">
        <v>45061</v>
      </c>
      <c r="V10510" s="1">
        <v>45061</v>
      </c>
      <c r="AC10510" t="s">
        <v>53</v>
      </c>
      <c r="AG10510" t="s">
        <v>56356</v>
      </c>
      <c r="AH10510" t="s">
        <v>51</v>
      </c>
      <c r="AJ10510" t="s">
        <v>53</v>
      </c>
      <c r="AO10510" t="s">
        <v>5443</v>
      </c>
    </row>
    <row r="10511" spans="1:41" x14ac:dyDescent="0.35">
      <c r="A10511" t="s">
        <v>56357</v>
      </c>
      <c r="B10511" t="s">
        <v>6118</v>
      </c>
      <c r="C10511" t="s">
        <v>894</v>
      </c>
      <c r="H10511" t="s">
        <v>56357</v>
      </c>
      <c r="J10511" t="s">
        <v>56358</v>
      </c>
      <c r="U10511" s="1">
        <v>45061</v>
      </c>
      <c r="V10511" s="1">
        <v>45061</v>
      </c>
      <c r="AC10511" t="s">
        <v>53</v>
      </c>
      <c r="AG10511" t="s">
        <v>56359</v>
      </c>
      <c r="AH10511" t="s">
        <v>51</v>
      </c>
      <c r="AJ10511" t="s">
        <v>53</v>
      </c>
      <c r="AO10511" t="s">
        <v>5443</v>
      </c>
    </row>
    <row r="10512" spans="1:41" x14ac:dyDescent="0.35">
      <c r="A10512" t="s">
        <v>56360</v>
      </c>
      <c r="B10512" t="s">
        <v>56361</v>
      </c>
      <c r="C10512" t="s">
        <v>1982</v>
      </c>
      <c r="F10512">
        <f>1308-760-6707</f>
        <v>-6159</v>
      </c>
      <c r="H10512" t="s">
        <v>56360</v>
      </c>
      <c r="J10512" t="s">
        <v>56362</v>
      </c>
      <c r="N10512" t="s">
        <v>592</v>
      </c>
      <c r="O10512">
        <v>82720</v>
      </c>
      <c r="P10512" t="s">
        <v>50</v>
      </c>
      <c r="U10512" s="1">
        <v>45061</v>
      </c>
      <c r="V10512" s="1">
        <v>45061</v>
      </c>
      <c r="AC10512" t="s">
        <v>53</v>
      </c>
      <c r="AG10512" t="s">
        <v>56363</v>
      </c>
      <c r="AH10512" t="s">
        <v>51</v>
      </c>
      <c r="AJ10512" t="s">
        <v>53</v>
      </c>
      <c r="AO10512" t="s">
        <v>5443</v>
      </c>
    </row>
    <row r="10513" spans="1:43" x14ac:dyDescent="0.35">
      <c r="A10513" t="s">
        <v>56364</v>
      </c>
      <c r="B10513" t="s">
        <v>1440</v>
      </c>
      <c r="C10513" t="s">
        <v>1798</v>
      </c>
      <c r="F10513" t="s">
        <v>56365</v>
      </c>
      <c r="H10513" t="s">
        <v>56366</v>
      </c>
      <c r="J10513" t="s">
        <v>22588</v>
      </c>
      <c r="P10513" t="s">
        <v>50</v>
      </c>
      <c r="U10513" s="1">
        <v>45062</v>
      </c>
      <c r="V10513" s="1">
        <v>45062</v>
      </c>
      <c r="AC10513" t="s">
        <v>53</v>
      </c>
      <c r="AD10513">
        <v>2969474446</v>
      </c>
      <c r="AE10513" s="1">
        <v>37104</v>
      </c>
      <c r="AG10513" t="s">
        <v>56367</v>
      </c>
      <c r="AH10513" t="s">
        <v>51</v>
      </c>
      <c r="AJ10513" t="s">
        <v>53</v>
      </c>
      <c r="AO10513" t="s">
        <v>8142</v>
      </c>
    </row>
    <row r="10514" spans="1:43" x14ac:dyDescent="0.35">
      <c r="A10514" t="s">
        <v>56368</v>
      </c>
      <c r="B10514" t="s">
        <v>21832</v>
      </c>
      <c r="C10514" t="s">
        <v>1564</v>
      </c>
      <c r="F10514" t="s">
        <v>56369</v>
      </c>
      <c r="H10514" t="s">
        <v>56368</v>
      </c>
      <c r="J10514" t="s">
        <v>56370</v>
      </c>
      <c r="K10514" t="s">
        <v>56371</v>
      </c>
      <c r="M10514" t="s">
        <v>4020</v>
      </c>
      <c r="N10514" t="s">
        <v>65</v>
      </c>
      <c r="O10514">
        <v>80461</v>
      </c>
      <c r="P10514" t="s">
        <v>50</v>
      </c>
      <c r="U10514" s="1">
        <v>45062</v>
      </c>
      <c r="V10514" s="1">
        <v>45062</v>
      </c>
      <c r="W10514" s="1">
        <v>45062.452777777777</v>
      </c>
      <c r="X10514" s="1">
        <v>45062.452777777777</v>
      </c>
      <c r="AC10514" t="s">
        <v>53</v>
      </c>
      <c r="AD10514">
        <v>2969590278</v>
      </c>
      <c r="AE10514" s="1">
        <v>41381.64166666667</v>
      </c>
      <c r="AF10514" t="s">
        <v>56372</v>
      </c>
      <c r="AG10514" t="s">
        <v>56373</v>
      </c>
      <c r="AH10514" t="s">
        <v>51</v>
      </c>
      <c r="AJ10514" t="s">
        <v>53</v>
      </c>
      <c r="AL10514" t="s">
        <v>68</v>
      </c>
      <c r="AO10514" t="s">
        <v>5443</v>
      </c>
      <c r="AP10514" s="1">
        <v>45359.57708333333</v>
      </c>
      <c r="AQ10514" s="1">
        <v>45359.505555555559</v>
      </c>
    </row>
    <row r="10515" spans="1:43" x14ac:dyDescent="0.35">
      <c r="A10515" t="s">
        <v>56374</v>
      </c>
      <c r="B10515" t="s">
        <v>1539</v>
      </c>
      <c r="C10515" t="s">
        <v>2615</v>
      </c>
      <c r="F10515">
        <v>15755139681</v>
      </c>
      <c r="H10515" t="s">
        <v>56375</v>
      </c>
      <c r="J10515" t="s">
        <v>50248</v>
      </c>
      <c r="K10515" t="s">
        <v>56376</v>
      </c>
      <c r="M10515" t="s">
        <v>56377</v>
      </c>
      <c r="N10515" t="s">
        <v>398</v>
      </c>
      <c r="O10515">
        <v>88210</v>
      </c>
      <c r="P10515" t="s">
        <v>50</v>
      </c>
      <c r="U10515" s="1">
        <v>45062</v>
      </c>
      <c r="V10515" s="1">
        <v>45062</v>
      </c>
      <c r="W10515" s="1">
        <v>45062.470833333333</v>
      </c>
      <c r="X10515" s="1">
        <v>45062.470833333333</v>
      </c>
      <c r="AC10515" t="s">
        <v>53</v>
      </c>
      <c r="AD10515">
        <v>2969548257</v>
      </c>
      <c r="AE10515" s="1">
        <v>40177.634027777778</v>
      </c>
      <c r="AF10515" t="s">
        <v>50250</v>
      </c>
      <c r="AG10515" t="s">
        <v>56378</v>
      </c>
      <c r="AH10515" t="s">
        <v>51</v>
      </c>
      <c r="AJ10515" t="s">
        <v>53</v>
      </c>
      <c r="AL10515" t="s">
        <v>68</v>
      </c>
      <c r="AO10515" t="s">
        <v>5443</v>
      </c>
      <c r="AP10515" s="1">
        <v>45090.440972222219</v>
      </c>
    </row>
    <row r="10516" spans="1:43" x14ac:dyDescent="0.35">
      <c r="A10516" t="s">
        <v>56379</v>
      </c>
      <c r="B10516" t="s">
        <v>56380</v>
      </c>
      <c r="C10516" t="s">
        <v>48594</v>
      </c>
      <c r="F10516" t="s">
        <v>56381</v>
      </c>
      <c r="H10516" t="s">
        <v>56379</v>
      </c>
      <c r="J10516" t="s">
        <v>56382</v>
      </c>
      <c r="K10516" t="s">
        <v>56383</v>
      </c>
      <c r="M10516" t="s">
        <v>56384</v>
      </c>
      <c r="N10516" t="s">
        <v>253</v>
      </c>
      <c r="O10516">
        <v>88032</v>
      </c>
      <c r="P10516" t="s">
        <v>50</v>
      </c>
      <c r="U10516" s="1">
        <v>45062</v>
      </c>
      <c r="V10516" s="1">
        <v>45062</v>
      </c>
      <c r="W10516" s="1">
        <v>45062.618055555555</v>
      </c>
      <c r="X10516" s="1">
        <v>45062.618055555555</v>
      </c>
      <c r="AC10516" t="s">
        <v>51</v>
      </c>
      <c r="AD10516">
        <v>2972351637</v>
      </c>
      <c r="AE10516" s="1">
        <v>44963.611805555556</v>
      </c>
      <c r="AF10516" t="s">
        <v>56385</v>
      </c>
      <c r="AG10516" t="s">
        <v>56386</v>
      </c>
      <c r="AH10516" t="s">
        <v>51</v>
      </c>
      <c r="AJ10516" t="s">
        <v>53</v>
      </c>
      <c r="AL10516" t="s">
        <v>68</v>
      </c>
      <c r="AO10516" t="s">
        <v>5443</v>
      </c>
      <c r="AP10516" s="1">
        <v>45296.867361111108</v>
      </c>
      <c r="AQ10516" s="1">
        <v>45062.624305555553</v>
      </c>
    </row>
    <row r="10517" spans="1:43" x14ac:dyDescent="0.35">
      <c r="A10517" t="s">
        <v>56387</v>
      </c>
      <c r="B10517" t="s">
        <v>56388</v>
      </c>
      <c r="C10517" t="s">
        <v>56389</v>
      </c>
      <c r="F10517" t="s">
        <v>56390</v>
      </c>
      <c r="H10517" t="s">
        <v>56387</v>
      </c>
      <c r="J10517" t="s">
        <v>56391</v>
      </c>
      <c r="K10517" t="s">
        <v>56392</v>
      </c>
      <c r="M10517" t="s">
        <v>10429</v>
      </c>
      <c r="N10517" t="s">
        <v>253</v>
      </c>
      <c r="O10517">
        <v>88312</v>
      </c>
      <c r="P10517" t="s">
        <v>50</v>
      </c>
      <c r="U10517" s="1">
        <v>45062</v>
      </c>
      <c r="V10517" s="1">
        <v>45062</v>
      </c>
      <c r="W10517" s="1">
        <v>45062.468055555553</v>
      </c>
      <c r="X10517" s="1">
        <v>45062.468055555553</v>
      </c>
      <c r="AC10517" t="s">
        <v>53</v>
      </c>
      <c r="AD10517">
        <v>2969814598</v>
      </c>
      <c r="AE10517" s="1">
        <v>43277.677777777775</v>
      </c>
      <c r="AF10517" t="s">
        <v>56393</v>
      </c>
      <c r="AG10517" t="s">
        <v>56394</v>
      </c>
      <c r="AH10517" t="s">
        <v>51</v>
      </c>
      <c r="AJ10517" t="s">
        <v>53</v>
      </c>
      <c r="AL10517" t="s">
        <v>68</v>
      </c>
      <c r="AO10517" t="s">
        <v>5443</v>
      </c>
      <c r="AP10517" s="1">
        <v>45140.246527777781</v>
      </c>
      <c r="AQ10517" s="1">
        <v>45062.472916666666</v>
      </c>
    </row>
    <row r="10518" spans="1:43" x14ac:dyDescent="0.35">
      <c r="A10518" t="s">
        <v>56395</v>
      </c>
      <c r="B10518" t="s">
        <v>24329</v>
      </c>
      <c r="C10518" t="s">
        <v>9940</v>
      </c>
      <c r="F10518" t="s">
        <v>56396</v>
      </c>
      <c r="H10518" t="s">
        <v>24328</v>
      </c>
      <c r="J10518" t="s">
        <v>7738</v>
      </c>
      <c r="K10518" t="s">
        <v>56397</v>
      </c>
      <c r="M10518" t="s">
        <v>21053</v>
      </c>
      <c r="N10518" t="s">
        <v>4438</v>
      </c>
      <c r="O10518">
        <v>92590</v>
      </c>
      <c r="P10518" t="s">
        <v>50</v>
      </c>
      <c r="U10518" s="1">
        <v>45062</v>
      </c>
      <c r="V10518" s="1">
        <v>45062</v>
      </c>
      <c r="W10518" s="1">
        <v>45062.486805555556</v>
      </c>
      <c r="X10518" s="1">
        <v>45062.486805555556</v>
      </c>
      <c r="AC10518" t="s">
        <v>53</v>
      </c>
      <c r="AD10518">
        <v>2969477493</v>
      </c>
      <c r="AE10518" s="1">
        <v>37291</v>
      </c>
      <c r="AF10518" t="s">
        <v>7742</v>
      </c>
      <c r="AG10518" t="s">
        <v>56398</v>
      </c>
      <c r="AH10518" t="s">
        <v>51</v>
      </c>
      <c r="AJ10518" t="s">
        <v>53</v>
      </c>
      <c r="AL10518" t="s">
        <v>68</v>
      </c>
      <c r="AO10518" t="s">
        <v>5443</v>
      </c>
      <c r="AP10518" s="1">
        <v>45461.363888888889</v>
      </c>
    </row>
    <row r="10519" spans="1:43" x14ac:dyDescent="0.35">
      <c r="A10519" t="s">
        <v>56399</v>
      </c>
      <c r="B10519" t="s">
        <v>38712</v>
      </c>
      <c r="C10519" t="s">
        <v>24463</v>
      </c>
      <c r="F10519">
        <v>15095810462</v>
      </c>
      <c r="H10519" t="s">
        <v>56399</v>
      </c>
      <c r="J10519" t="s">
        <v>6387</v>
      </c>
      <c r="K10519" t="s">
        <v>56400</v>
      </c>
      <c r="M10519" t="s">
        <v>33992</v>
      </c>
      <c r="N10519" t="s">
        <v>19844</v>
      </c>
      <c r="O10519">
        <v>99356</v>
      </c>
      <c r="P10519" t="s">
        <v>50</v>
      </c>
      <c r="U10519" s="1">
        <v>45062</v>
      </c>
      <c r="V10519" s="1">
        <v>45062</v>
      </c>
      <c r="AC10519" t="s">
        <v>53</v>
      </c>
      <c r="AD10519">
        <v>2969484892</v>
      </c>
      <c r="AE10519" s="1">
        <v>37756</v>
      </c>
      <c r="AG10519" t="s">
        <v>56401</v>
      </c>
      <c r="AH10519" t="s">
        <v>51</v>
      </c>
      <c r="AJ10519" t="s">
        <v>53</v>
      </c>
      <c r="AO10519" t="s">
        <v>8142</v>
      </c>
    </row>
    <row r="10520" spans="1:43" x14ac:dyDescent="0.35">
      <c r="A10520" t="s">
        <v>56402</v>
      </c>
      <c r="B10520" t="s">
        <v>17263</v>
      </c>
      <c r="C10520" t="s">
        <v>47553</v>
      </c>
      <c r="F10520" t="s">
        <v>56403</v>
      </c>
      <c r="H10520" t="s">
        <v>56402</v>
      </c>
      <c r="I10520" t="s">
        <v>464</v>
      </c>
      <c r="J10520" t="s">
        <v>6387</v>
      </c>
      <c r="K10520" t="s">
        <v>13097</v>
      </c>
      <c r="M10520" t="s">
        <v>5488</v>
      </c>
      <c r="N10520" t="s">
        <v>1515</v>
      </c>
      <c r="O10520" t="s">
        <v>13098</v>
      </c>
      <c r="P10520" t="s">
        <v>50</v>
      </c>
      <c r="U10520" s="1">
        <v>45062</v>
      </c>
      <c r="V10520" s="1">
        <v>45062</v>
      </c>
      <c r="AC10520" t="s">
        <v>53</v>
      </c>
      <c r="AD10520">
        <v>2969484892</v>
      </c>
      <c r="AE10520" s="1">
        <v>37756</v>
      </c>
      <c r="AG10520" t="s">
        <v>56404</v>
      </c>
      <c r="AH10520" t="s">
        <v>51</v>
      </c>
      <c r="AJ10520" t="s">
        <v>53</v>
      </c>
      <c r="AO10520" t="s">
        <v>8142</v>
      </c>
    </row>
    <row r="10521" spans="1:43" x14ac:dyDescent="0.35">
      <c r="A10521" t="s">
        <v>56405</v>
      </c>
      <c r="B10521" t="s">
        <v>56406</v>
      </c>
      <c r="C10521" t="s">
        <v>47022</v>
      </c>
      <c r="F10521" t="s">
        <v>56407</v>
      </c>
      <c r="H10521" t="s">
        <v>56408</v>
      </c>
      <c r="J10521" t="s">
        <v>56409</v>
      </c>
      <c r="K10521" t="s">
        <v>56410</v>
      </c>
      <c r="M10521" t="s">
        <v>14094</v>
      </c>
      <c r="N10521" t="s">
        <v>253</v>
      </c>
      <c r="O10521">
        <v>88031</v>
      </c>
      <c r="P10521" t="s">
        <v>50</v>
      </c>
      <c r="U10521" s="1">
        <v>45062</v>
      </c>
      <c r="V10521" s="1">
        <v>45062</v>
      </c>
      <c r="W10521" s="1">
        <v>45062.361111111109</v>
      </c>
      <c r="X10521" s="1">
        <v>45062.361111111109</v>
      </c>
      <c r="AC10521" t="s">
        <v>53</v>
      </c>
      <c r="AD10521">
        <v>2969475865</v>
      </c>
      <c r="AE10521" s="1">
        <v>37188</v>
      </c>
      <c r="AF10521" t="s">
        <v>56411</v>
      </c>
      <c r="AG10521" t="s">
        <v>56412</v>
      </c>
      <c r="AH10521" t="s">
        <v>51</v>
      </c>
      <c r="AJ10521" t="s">
        <v>53</v>
      </c>
      <c r="AL10521" t="s">
        <v>68</v>
      </c>
      <c r="AO10521" t="s">
        <v>5443</v>
      </c>
      <c r="AP10521" s="1">
        <v>45063.462500000001</v>
      </c>
      <c r="AQ10521" s="1">
        <v>45063.397222222222</v>
      </c>
    </row>
    <row r="10522" spans="1:43" x14ac:dyDescent="0.35">
      <c r="A10522" t="s">
        <v>56413</v>
      </c>
      <c r="B10522" t="s">
        <v>49052</v>
      </c>
      <c r="C10522" t="s">
        <v>49948</v>
      </c>
      <c r="F10522" t="s">
        <v>56414</v>
      </c>
      <c r="H10522" t="s">
        <v>56413</v>
      </c>
      <c r="J10522" t="s">
        <v>56415</v>
      </c>
      <c r="K10522" t="s">
        <v>56416</v>
      </c>
      <c r="M10522" t="s">
        <v>14094</v>
      </c>
      <c r="N10522" t="s">
        <v>253</v>
      </c>
      <c r="O10522">
        <v>88030</v>
      </c>
      <c r="P10522" t="s">
        <v>50</v>
      </c>
      <c r="U10522" s="1">
        <v>45062</v>
      </c>
      <c r="V10522" s="1">
        <v>45062</v>
      </c>
      <c r="W10522" s="1">
        <v>45062.487500000003</v>
      </c>
      <c r="X10522" s="1">
        <v>45062.487500000003</v>
      </c>
      <c r="AC10522" t="s">
        <v>51</v>
      </c>
      <c r="AD10522">
        <v>2969553492</v>
      </c>
      <c r="AE10522" s="1">
        <v>40374.384027777778</v>
      </c>
      <c r="AF10522" t="s">
        <v>56417</v>
      </c>
      <c r="AG10522" t="s">
        <v>56418</v>
      </c>
      <c r="AH10522" t="s">
        <v>51</v>
      </c>
      <c r="AJ10522" t="s">
        <v>53</v>
      </c>
      <c r="AL10522" t="s">
        <v>68</v>
      </c>
      <c r="AO10522" t="s">
        <v>5443</v>
      </c>
      <c r="AP10522" s="1">
        <v>45154.511805555558</v>
      </c>
      <c r="AQ10522" s="1">
        <v>45064.486805555556</v>
      </c>
    </row>
    <row r="10523" spans="1:43" x14ac:dyDescent="0.35">
      <c r="A10523" t="s">
        <v>56419</v>
      </c>
      <c r="B10523" t="s">
        <v>56420</v>
      </c>
      <c r="C10523" t="s">
        <v>4545</v>
      </c>
      <c r="F10523" t="s">
        <v>56421</v>
      </c>
      <c r="H10523" t="s">
        <v>56419</v>
      </c>
      <c r="J10523" t="s">
        <v>56422</v>
      </c>
      <c r="K10523" t="s">
        <v>56423</v>
      </c>
      <c r="M10523" t="s">
        <v>2955</v>
      </c>
      <c r="N10523" t="s">
        <v>65</v>
      </c>
      <c r="O10523">
        <v>80020</v>
      </c>
      <c r="P10523" t="s">
        <v>50</v>
      </c>
      <c r="U10523" s="1">
        <v>45062</v>
      </c>
      <c r="V10523" s="1">
        <v>45062</v>
      </c>
      <c r="W10523" s="1">
        <v>45062.447222222225</v>
      </c>
      <c r="X10523" s="1">
        <v>45062.447222222225</v>
      </c>
      <c r="AC10523" t="s">
        <v>53</v>
      </c>
      <c r="AD10523">
        <v>2969917118</v>
      </c>
      <c r="AE10523" s="1">
        <v>43748.580555555556</v>
      </c>
      <c r="AF10523" t="s">
        <v>56424</v>
      </c>
      <c r="AG10523" t="s">
        <v>56425</v>
      </c>
      <c r="AH10523" t="s">
        <v>51</v>
      </c>
      <c r="AJ10523" t="s">
        <v>53</v>
      </c>
      <c r="AL10523" t="s">
        <v>68</v>
      </c>
      <c r="AO10523" t="s">
        <v>5443</v>
      </c>
      <c r="AP10523" s="1">
        <v>45132.494444444441</v>
      </c>
      <c r="AQ10523" s="1">
        <v>45132.477777777778</v>
      </c>
    </row>
    <row r="10524" spans="1:43" x14ac:dyDescent="0.35">
      <c r="A10524" t="s">
        <v>56426</v>
      </c>
      <c r="B10524" t="s">
        <v>49465</v>
      </c>
      <c r="C10524" t="s">
        <v>15261</v>
      </c>
      <c r="F10524" t="s">
        <v>56427</v>
      </c>
      <c r="H10524" t="s">
        <v>56426</v>
      </c>
      <c r="J10524" t="s">
        <v>56428</v>
      </c>
      <c r="K10524" t="s">
        <v>56429</v>
      </c>
      <c r="M10524" t="s">
        <v>753</v>
      </c>
      <c r="N10524" t="s">
        <v>798</v>
      </c>
      <c r="O10524">
        <v>79907</v>
      </c>
      <c r="P10524" t="s">
        <v>50</v>
      </c>
      <c r="U10524" s="1">
        <v>45062</v>
      </c>
      <c r="V10524" s="1">
        <v>45062</v>
      </c>
      <c r="W10524" s="1">
        <v>45062.344444444447</v>
      </c>
      <c r="X10524" s="1">
        <v>45062.344444444447</v>
      </c>
      <c r="AC10524" t="s">
        <v>51</v>
      </c>
      <c r="AD10524">
        <v>2969772092</v>
      </c>
      <c r="AE10524" s="1">
        <v>43104.438194444447</v>
      </c>
      <c r="AF10524" t="s">
        <v>56430</v>
      </c>
      <c r="AG10524" t="s">
        <v>56431</v>
      </c>
      <c r="AH10524" t="s">
        <v>51</v>
      </c>
      <c r="AJ10524" t="s">
        <v>53</v>
      </c>
      <c r="AL10524" t="s">
        <v>68</v>
      </c>
      <c r="AO10524" t="s">
        <v>5443</v>
      </c>
      <c r="AP10524" s="1">
        <v>45062.395833333336</v>
      </c>
      <c r="AQ10524" s="1">
        <v>45062.380555555559</v>
      </c>
    </row>
    <row r="10525" spans="1:43" x14ac:dyDescent="0.35">
      <c r="A10525" t="s">
        <v>56432</v>
      </c>
      <c r="B10525" t="s">
        <v>56433</v>
      </c>
      <c r="C10525" t="s">
        <v>26062</v>
      </c>
      <c r="F10525" t="s">
        <v>56434</v>
      </c>
      <c r="H10525" t="s">
        <v>56432</v>
      </c>
      <c r="J10525" t="s">
        <v>40415</v>
      </c>
      <c r="K10525" t="s">
        <v>17974</v>
      </c>
      <c r="M10525" t="s">
        <v>6917</v>
      </c>
      <c r="N10525" t="s">
        <v>17976</v>
      </c>
      <c r="O10525">
        <v>26062</v>
      </c>
      <c r="P10525" t="s">
        <v>50</v>
      </c>
      <c r="U10525" s="1">
        <v>45062</v>
      </c>
      <c r="V10525" s="1">
        <v>45062</v>
      </c>
      <c r="AC10525" t="s">
        <v>53</v>
      </c>
      <c r="AD10525">
        <v>2969772957</v>
      </c>
      <c r="AE10525" s="1">
        <v>43110.368750000001</v>
      </c>
      <c r="AG10525" t="s">
        <v>56435</v>
      </c>
      <c r="AH10525" t="s">
        <v>51</v>
      </c>
      <c r="AJ10525" t="s">
        <v>53</v>
      </c>
      <c r="AO10525" t="s">
        <v>8142</v>
      </c>
    </row>
    <row r="10526" spans="1:43" x14ac:dyDescent="0.35">
      <c r="A10526" t="s">
        <v>56436</v>
      </c>
      <c r="B10526" t="s">
        <v>56437</v>
      </c>
      <c r="C10526" t="s">
        <v>758</v>
      </c>
      <c r="F10526" t="s">
        <v>56438</v>
      </c>
      <c r="H10526" t="s">
        <v>56436</v>
      </c>
      <c r="J10526" t="s">
        <v>56439</v>
      </c>
      <c r="K10526" t="s">
        <v>56440</v>
      </c>
      <c r="M10526" t="s">
        <v>4445</v>
      </c>
      <c r="N10526" t="s">
        <v>65</v>
      </c>
      <c r="O10526">
        <v>80134</v>
      </c>
      <c r="P10526" t="s">
        <v>50</v>
      </c>
      <c r="U10526" s="1">
        <v>45062</v>
      </c>
      <c r="V10526" s="1">
        <v>45062</v>
      </c>
      <c r="W10526" s="1">
        <v>45062.468055555553</v>
      </c>
      <c r="X10526" s="1">
        <v>45062.468055555553</v>
      </c>
      <c r="AC10526" t="s">
        <v>53</v>
      </c>
      <c r="AD10526">
        <v>2969912950</v>
      </c>
      <c r="AE10526" s="1">
        <v>43726.473611111112</v>
      </c>
      <c r="AF10526" t="s">
        <v>56441</v>
      </c>
      <c r="AG10526" t="s">
        <v>56442</v>
      </c>
      <c r="AH10526" t="s">
        <v>51</v>
      </c>
      <c r="AJ10526" t="s">
        <v>53</v>
      </c>
      <c r="AL10526" t="s">
        <v>68</v>
      </c>
      <c r="AO10526" t="s">
        <v>5443</v>
      </c>
      <c r="AP10526" s="1">
        <v>45451.580555555556</v>
      </c>
      <c r="AQ10526" s="1">
        <v>45062.665277777778</v>
      </c>
    </row>
    <row r="10527" spans="1:43" x14ac:dyDescent="0.35">
      <c r="A10527" t="s">
        <v>56443</v>
      </c>
      <c r="B10527" t="s">
        <v>56444</v>
      </c>
      <c r="C10527" t="s">
        <v>56445</v>
      </c>
      <c r="F10527" t="s">
        <v>56446</v>
      </c>
      <c r="H10527" t="s">
        <v>56443</v>
      </c>
      <c r="J10527" t="s">
        <v>56447</v>
      </c>
      <c r="P10527" t="s">
        <v>50</v>
      </c>
      <c r="U10527" s="1">
        <v>45062</v>
      </c>
      <c r="V10527" s="1">
        <v>45062</v>
      </c>
      <c r="W10527" s="1">
        <v>45062.631249999999</v>
      </c>
      <c r="X10527" s="1">
        <v>45062.631249999999</v>
      </c>
      <c r="AC10527" t="s">
        <v>53</v>
      </c>
      <c r="AD10527">
        <v>2969751569</v>
      </c>
      <c r="AE10527" s="1">
        <v>42944.51458333333</v>
      </c>
      <c r="AF10527" t="s">
        <v>56448</v>
      </c>
      <c r="AG10527" t="s">
        <v>56449</v>
      </c>
      <c r="AH10527" t="s">
        <v>51</v>
      </c>
      <c r="AJ10527" t="s">
        <v>53</v>
      </c>
      <c r="AL10527" t="s">
        <v>68</v>
      </c>
      <c r="AO10527" t="s">
        <v>8142</v>
      </c>
      <c r="AP10527" s="1">
        <v>45133.431944444441</v>
      </c>
    </row>
    <row r="10528" spans="1:43" x14ac:dyDescent="0.35">
      <c r="A10528" t="s">
        <v>56450</v>
      </c>
      <c r="B10528" t="s">
        <v>56451</v>
      </c>
      <c r="C10528" t="s">
        <v>1608</v>
      </c>
      <c r="F10528" t="s">
        <v>56452</v>
      </c>
      <c r="H10528" t="s">
        <v>56450</v>
      </c>
      <c r="J10528" t="s">
        <v>24956</v>
      </c>
      <c r="K10528" t="s">
        <v>56453</v>
      </c>
      <c r="M10528" t="s">
        <v>33398</v>
      </c>
      <c r="N10528" t="s">
        <v>253</v>
      </c>
      <c r="O10528">
        <v>87566</v>
      </c>
      <c r="P10528" t="s">
        <v>50</v>
      </c>
      <c r="U10528" s="1">
        <v>45062</v>
      </c>
      <c r="V10528" s="1">
        <v>45062</v>
      </c>
      <c r="W10528" s="1">
        <v>45062.6875</v>
      </c>
      <c r="X10528" s="1">
        <v>45062.6875</v>
      </c>
      <c r="AC10528" t="s">
        <v>53</v>
      </c>
      <c r="AD10528">
        <v>2972123433</v>
      </c>
      <c r="AE10528" s="1">
        <v>44804.470138888886</v>
      </c>
      <c r="AF10528" t="s">
        <v>56454</v>
      </c>
      <c r="AG10528" t="s">
        <v>56455</v>
      </c>
      <c r="AH10528" t="s">
        <v>51</v>
      </c>
      <c r="AJ10528" t="s">
        <v>53</v>
      </c>
      <c r="AL10528" t="s">
        <v>68</v>
      </c>
      <c r="AO10528" t="s">
        <v>5443</v>
      </c>
      <c r="AP10528" s="1">
        <v>45062.729166666664</v>
      </c>
      <c r="AQ10528" s="1">
        <v>45062.727083333331</v>
      </c>
    </row>
    <row r="10529" spans="1:43" x14ac:dyDescent="0.35">
      <c r="A10529" t="s">
        <v>6241</v>
      </c>
      <c r="B10529" t="s">
        <v>2102</v>
      </c>
      <c r="C10529" t="s">
        <v>41064</v>
      </c>
      <c r="F10529" t="s">
        <v>56456</v>
      </c>
      <c r="H10529" t="s">
        <v>6241</v>
      </c>
      <c r="J10529" t="s">
        <v>6242</v>
      </c>
      <c r="K10529" t="s">
        <v>56457</v>
      </c>
      <c r="M10529" t="s">
        <v>5822</v>
      </c>
      <c r="N10529" t="s">
        <v>287</v>
      </c>
      <c r="O10529">
        <v>80108</v>
      </c>
      <c r="P10529" t="s">
        <v>10448</v>
      </c>
      <c r="U10529" s="1">
        <v>45062</v>
      </c>
      <c r="V10529" s="1">
        <v>45062</v>
      </c>
      <c r="W10529" s="1">
        <v>45062.400000000001</v>
      </c>
      <c r="X10529" s="1">
        <v>45062.400000000001</v>
      </c>
      <c r="AC10529" t="s">
        <v>53</v>
      </c>
      <c r="AD10529">
        <v>2969507921</v>
      </c>
      <c r="AE10529" s="1">
        <v>38224.743750000001</v>
      </c>
      <c r="AG10529" t="s">
        <v>56458</v>
      </c>
      <c r="AH10529" t="s">
        <v>51</v>
      </c>
      <c r="AJ10529" t="s">
        <v>53</v>
      </c>
      <c r="AL10529" t="s">
        <v>78</v>
      </c>
      <c r="AO10529" t="s">
        <v>8142</v>
      </c>
      <c r="AP10529" s="1">
        <v>45378.65902777778</v>
      </c>
    </row>
    <row r="10530" spans="1:43" x14ac:dyDescent="0.35">
      <c r="A10530" t="s">
        <v>56459</v>
      </c>
      <c r="B10530" t="s">
        <v>56460</v>
      </c>
      <c r="C10530" t="s">
        <v>996</v>
      </c>
      <c r="F10530" t="s">
        <v>56461</v>
      </c>
      <c r="H10530" t="s">
        <v>56459</v>
      </c>
      <c r="J10530" t="s">
        <v>56462</v>
      </c>
      <c r="K10530" t="s">
        <v>56463</v>
      </c>
      <c r="M10530" t="s">
        <v>56464</v>
      </c>
      <c r="N10530" t="s">
        <v>65</v>
      </c>
      <c r="O10530">
        <v>81132</v>
      </c>
      <c r="P10530" t="s">
        <v>50</v>
      </c>
      <c r="U10530" s="1">
        <v>45062</v>
      </c>
      <c r="V10530" s="1">
        <v>45062</v>
      </c>
      <c r="W10530" s="1">
        <v>45062.459027777775</v>
      </c>
      <c r="X10530" s="1">
        <v>45062.459027777775</v>
      </c>
      <c r="AC10530" t="s">
        <v>53</v>
      </c>
      <c r="AD10530">
        <v>2972596297</v>
      </c>
      <c r="AE10530" s="1">
        <v>44987.67291666667</v>
      </c>
      <c r="AF10530" t="s">
        <v>56465</v>
      </c>
      <c r="AG10530" t="s">
        <v>56466</v>
      </c>
      <c r="AH10530" t="s">
        <v>51</v>
      </c>
      <c r="AJ10530" t="s">
        <v>53</v>
      </c>
      <c r="AL10530" t="s">
        <v>68</v>
      </c>
      <c r="AO10530" t="s">
        <v>5443</v>
      </c>
      <c r="AP10530" s="1">
        <v>45117.429166666669</v>
      </c>
      <c r="AQ10530" s="1">
        <v>45115.706250000003</v>
      </c>
    </row>
    <row r="10531" spans="1:43" x14ac:dyDescent="0.35">
      <c r="A10531" t="s">
        <v>56467</v>
      </c>
      <c r="B10531" t="s">
        <v>37450</v>
      </c>
      <c r="C10531" t="s">
        <v>2312</v>
      </c>
      <c r="F10531">
        <v>13037155000</v>
      </c>
      <c r="H10531" t="s">
        <v>56467</v>
      </c>
      <c r="J10531" t="s">
        <v>56468</v>
      </c>
      <c r="N10531" t="s">
        <v>287</v>
      </c>
      <c r="O10531">
        <v>80223</v>
      </c>
      <c r="P10531" t="s">
        <v>50</v>
      </c>
      <c r="U10531" s="1">
        <v>45062</v>
      </c>
      <c r="V10531" s="1">
        <v>45062</v>
      </c>
      <c r="W10531" s="1">
        <v>45062.497916666667</v>
      </c>
      <c r="X10531" s="1">
        <v>45062.497916666667</v>
      </c>
      <c r="AC10531" t="s">
        <v>53</v>
      </c>
      <c r="AD10531">
        <v>1000000001</v>
      </c>
      <c r="AE10531" s="1">
        <v>39973.351388888892</v>
      </c>
      <c r="AF10531" t="s">
        <v>3377</v>
      </c>
      <c r="AG10531" t="s">
        <v>56469</v>
      </c>
      <c r="AH10531" t="s">
        <v>51</v>
      </c>
      <c r="AJ10531" t="s">
        <v>53</v>
      </c>
      <c r="AL10531" t="s">
        <v>78</v>
      </c>
      <c r="AO10531" t="s">
        <v>8142</v>
      </c>
    </row>
    <row r="10532" spans="1:43" x14ac:dyDescent="0.35">
      <c r="A10532" t="s">
        <v>56470</v>
      </c>
      <c r="B10532" t="s">
        <v>31127</v>
      </c>
      <c r="C10532" t="s">
        <v>1471</v>
      </c>
      <c r="F10532">
        <f>1303-287-7700</f>
        <v>-6684</v>
      </c>
      <c r="H10532" t="s">
        <v>56471</v>
      </c>
      <c r="J10532" t="s">
        <v>56472</v>
      </c>
      <c r="N10532" t="s">
        <v>287</v>
      </c>
      <c r="O10532">
        <v>80229</v>
      </c>
      <c r="P10532" t="s">
        <v>50</v>
      </c>
      <c r="U10532" s="1">
        <v>45062</v>
      </c>
      <c r="V10532" s="1">
        <v>45062</v>
      </c>
      <c r="W10532" s="1">
        <v>45062.345833333333</v>
      </c>
      <c r="X10532" s="1">
        <v>45062.345833333333</v>
      </c>
      <c r="AC10532" t="s">
        <v>53</v>
      </c>
      <c r="AD10532">
        <v>1000000001</v>
      </c>
      <c r="AE10532" s="1">
        <v>39973.351388888892</v>
      </c>
      <c r="AF10532" t="s">
        <v>3377</v>
      </c>
      <c r="AG10532" t="s">
        <v>56473</v>
      </c>
      <c r="AH10532" t="s">
        <v>51</v>
      </c>
      <c r="AJ10532" t="s">
        <v>53</v>
      </c>
      <c r="AL10532" t="s">
        <v>78</v>
      </c>
      <c r="AO10532" t="s">
        <v>5443</v>
      </c>
      <c r="AP10532" s="1">
        <v>45062.35833333333</v>
      </c>
    </row>
    <row r="10533" spans="1:43" x14ac:dyDescent="0.35">
      <c r="A10533" t="s">
        <v>56474</v>
      </c>
      <c r="B10533" t="s">
        <v>24815</v>
      </c>
      <c r="C10533" t="s">
        <v>56475</v>
      </c>
      <c r="F10533" t="s">
        <v>56476</v>
      </c>
      <c r="H10533" t="s">
        <v>56474</v>
      </c>
      <c r="J10533" t="s">
        <v>56477</v>
      </c>
      <c r="K10533" t="s">
        <v>56478</v>
      </c>
      <c r="M10533" t="s">
        <v>5702</v>
      </c>
      <c r="N10533" t="s">
        <v>253</v>
      </c>
      <c r="O10533">
        <v>88355</v>
      </c>
      <c r="P10533" t="s">
        <v>50</v>
      </c>
      <c r="U10533" s="1">
        <v>45062</v>
      </c>
      <c r="V10533" s="1">
        <v>45062</v>
      </c>
      <c r="W10533" s="1">
        <v>45062.400000000001</v>
      </c>
      <c r="X10533" s="1">
        <v>45062.400000000001</v>
      </c>
      <c r="AC10533" t="s">
        <v>51</v>
      </c>
      <c r="AD10533">
        <v>2969874775</v>
      </c>
      <c r="AE10533" s="1">
        <v>43539.506944444445</v>
      </c>
      <c r="AF10533" t="s">
        <v>56479</v>
      </c>
      <c r="AG10533" t="s">
        <v>56480</v>
      </c>
      <c r="AH10533" t="s">
        <v>51</v>
      </c>
      <c r="AJ10533" t="s">
        <v>53</v>
      </c>
      <c r="AL10533" t="s">
        <v>68</v>
      </c>
      <c r="AO10533" t="s">
        <v>5443</v>
      </c>
      <c r="AP10533" s="1">
        <v>45062.590277777781</v>
      </c>
      <c r="AQ10533" s="1">
        <v>45062.43472222222</v>
      </c>
    </row>
    <row r="10534" spans="1:43" x14ac:dyDescent="0.35">
      <c r="A10534" t="s">
        <v>56481</v>
      </c>
      <c r="B10534" t="s">
        <v>56482</v>
      </c>
      <c r="C10534" t="s">
        <v>56483</v>
      </c>
      <c r="F10534" t="s">
        <v>56484</v>
      </c>
      <c r="H10534" t="s">
        <v>56481</v>
      </c>
      <c r="J10534" t="s">
        <v>56485</v>
      </c>
      <c r="K10534" t="s">
        <v>56486</v>
      </c>
      <c r="M10534" t="s">
        <v>46817</v>
      </c>
      <c r="N10534" t="s">
        <v>253</v>
      </c>
      <c r="O10534">
        <v>88081</v>
      </c>
      <c r="P10534" t="s">
        <v>50</v>
      </c>
      <c r="U10534" s="1">
        <v>45062</v>
      </c>
      <c r="V10534" s="1">
        <v>45062</v>
      </c>
      <c r="W10534" s="1">
        <v>45062.345833333333</v>
      </c>
      <c r="X10534" s="1">
        <v>45062.345833333333</v>
      </c>
      <c r="AC10534" t="s">
        <v>53</v>
      </c>
      <c r="AD10534">
        <v>2973391881</v>
      </c>
      <c r="AE10534" s="1">
        <v>45062.376388888886</v>
      </c>
      <c r="AF10534" t="s">
        <v>56487</v>
      </c>
      <c r="AG10534" t="s">
        <v>56488</v>
      </c>
      <c r="AH10534" t="s">
        <v>51</v>
      </c>
      <c r="AJ10534" t="s">
        <v>53</v>
      </c>
      <c r="AL10534" t="s">
        <v>68</v>
      </c>
      <c r="AO10534" t="s">
        <v>5443</v>
      </c>
      <c r="AP10534" s="1">
        <v>45069.966666666667</v>
      </c>
      <c r="AQ10534" s="1">
        <v>45062.385416666664</v>
      </c>
    </row>
    <row r="10535" spans="1:43" x14ac:dyDescent="0.35">
      <c r="A10535" t="s">
        <v>56489</v>
      </c>
      <c r="B10535" t="s">
        <v>51650</v>
      </c>
      <c r="C10535" t="s">
        <v>10445</v>
      </c>
      <c r="F10535" t="s">
        <v>56490</v>
      </c>
      <c r="H10535" t="s">
        <v>56489</v>
      </c>
      <c r="J10535" t="s">
        <v>48711</v>
      </c>
      <c r="K10535" t="s">
        <v>56491</v>
      </c>
      <c r="M10535" t="s">
        <v>545</v>
      </c>
      <c r="N10535" t="s">
        <v>253</v>
      </c>
      <c r="O10535">
        <v>88007</v>
      </c>
      <c r="P10535" t="s">
        <v>50</v>
      </c>
      <c r="U10535" s="1">
        <v>45062</v>
      </c>
      <c r="V10535" s="1">
        <v>45062</v>
      </c>
      <c r="W10535" s="1">
        <v>45062.425000000003</v>
      </c>
      <c r="X10535" s="1">
        <v>45062.425000000003</v>
      </c>
      <c r="AC10535" t="s">
        <v>51</v>
      </c>
      <c r="AD10535">
        <v>2970081886</v>
      </c>
      <c r="AE10535" s="1">
        <v>44392.365972222222</v>
      </c>
      <c r="AF10535" t="s">
        <v>48713</v>
      </c>
      <c r="AG10535" t="s">
        <v>56492</v>
      </c>
      <c r="AH10535" t="s">
        <v>51</v>
      </c>
      <c r="AJ10535" t="s">
        <v>53</v>
      </c>
      <c r="AL10535" t="s">
        <v>68</v>
      </c>
      <c r="AO10535" t="s">
        <v>5443</v>
      </c>
      <c r="AP10535" s="1">
        <v>45062.44027777778</v>
      </c>
      <c r="AQ10535" s="1">
        <v>45062.4375</v>
      </c>
    </row>
    <row r="10536" spans="1:43" x14ac:dyDescent="0.35">
      <c r="A10536" t="s">
        <v>56493</v>
      </c>
      <c r="B10536" t="s">
        <v>16442</v>
      </c>
      <c r="C10536" t="s">
        <v>49596</v>
      </c>
      <c r="F10536">
        <v>17194260727</v>
      </c>
      <c r="H10536" t="s">
        <v>56494</v>
      </c>
      <c r="J10536" t="s">
        <v>56495</v>
      </c>
      <c r="K10536" t="s">
        <v>56496</v>
      </c>
      <c r="M10536" t="s">
        <v>21572</v>
      </c>
      <c r="N10536" t="s">
        <v>287</v>
      </c>
      <c r="O10536">
        <v>80863</v>
      </c>
      <c r="P10536" t="s">
        <v>50</v>
      </c>
      <c r="U10536" s="1">
        <v>45062</v>
      </c>
      <c r="V10536" s="1">
        <v>45062</v>
      </c>
      <c r="W10536" s="1">
        <v>45062.755555555559</v>
      </c>
      <c r="X10536" s="1">
        <v>45062.755555555559</v>
      </c>
      <c r="AC10536" t="s">
        <v>53</v>
      </c>
      <c r="AD10536">
        <v>1000000001</v>
      </c>
      <c r="AE10536" s="1">
        <v>39973.351388888892</v>
      </c>
      <c r="AF10536" t="s">
        <v>3377</v>
      </c>
      <c r="AG10536" t="s">
        <v>56497</v>
      </c>
      <c r="AH10536" t="s">
        <v>51</v>
      </c>
      <c r="AJ10536" t="s">
        <v>53</v>
      </c>
      <c r="AL10536" t="s">
        <v>78</v>
      </c>
      <c r="AO10536" t="s">
        <v>5443</v>
      </c>
      <c r="AP10536" s="1">
        <v>45062.754861111112</v>
      </c>
    </row>
    <row r="10537" spans="1:43" x14ac:dyDescent="0.35">
      <c r="A10537" t="s">
        <v>9740</v>
      </c>
      <c r="B10537" t="s">
        <v>9737</v>
      </c>
      <c r="C10537" t="s">
        <v>9738</v>
      </c>
      <c r="F10537" t="s">
        <v>56498</v>
      </c>
      <c r="H10537" t="s">
        <v>9740</v>
      </c>
      <c r="J10537" t="s">
        <v>9741</v>
      </c>
      <c r="K10537" t="s">
        <v>56499</v>
      </c>
      <c r="M10537" t="s">
        <v>4583</v>
      </c>
      <c r="N10537" t="s">
        <v>501</v>
      </c>
      <c r="O10537">
        <v>87506</v>
      </c>
      <c r="P10537" t="s">
        <v>50</v>
      </c>
      <c r="U10537" s="1">
        <v>45063</v>
      </c>
      <c r="V10537" s="1">
        <v>45063</v>
      </c>
      <c r="W10537" s="1">
        <v>45063.366666666669</v>
      </c>
      <c r="X10537" s="1">
        <v>45063.366666666669</v>
      </c>
      <c r="AC10537" t="s">
        <v>53</v>
      </c>
      <c r="AD10537">
        <v>2969819304</v>
      </c>
      <c r="AE10537" s="1">
        <v>43297.620833333334</v>
      </c>
      <c r="AF10537" t="s">
        <v>9743</v>
      </c>
      <c r="AG10537" t="s">
        <v>56500</v>
      </c>
      <c r="AH10537" t="s">
        <v>51</v>
      </c>
      <c r="AJ10537" t="s">
        <v>53</v>
      </c>
      <c r="AL10537" t="s">
        <v>68</v>
      </c>
      <c r="AO10537" t="s">
        <v>5443</v>
      </c>
      <c r="AP10537" s="1">
        <v>45365.493750000001</v>
      </c>
      <c r="AQ10537" s="1">
        <v>45063.602083333331</v>
      </c>
    </row>
    <row r="10538" spans="1:43" x14ac:dyDescent="0.35">
      <c r="A10538" t="s">
        <v>56501</v>
      </c>
      <c r="B10538" t="s">
        <v>56502</v>
      </c>
      <c r="C10538" t="s">
        <v>56503</v>
      </c>
      <c r="F10538" t="s">
        <v>56504</v>
      </c>
      <c r="H10538" t="s">
        <v>56505</v>
      </c>
      <c r="J10538" t="s">
        <v>56506</v>
      </c>
      <c r="K10538" t="s">
        <v>56507</v>
      </c>
      <c r="M10538" t="s">
        <v>12113</v>
      </c>
      <c r="N10538" t="s">
        <v>798</v>
      </c>
      <c r="O10538">
        <v>32380</v>
      </c>
      <c r="P10538" t="s">
        <v>50</v>
      </c>
      <c r="U10538" s="1">
        <v>45063</v>
      </c>
      <c r="V10538" s="1">
        <v>45063</v>
      </c>
      <c r="W10538" s="1">
        <v>45063.401388888888</v>
      </c>
      <c r="X10538" s="1">
        <v>45063.401388888888</v>
      </c>
      <c r="AC10538" t="s">
        <v>53</v>
      </c>
      <c r="AD10538">
        <v>2969564542</v>
      </c>
      <c r="AE10538" s="1">
        <v>40738.319444444445</v>
      </c>
      <c r="AF10538" t="s">
        <v>56508</v>
      </c>
      <c r="AG10538" t="s">
        <v>56509</v>
      </c>
      <c r="AH10538" t="s">
        <v>51</v>
      </c>
      <c r="AJ10538" t="s">
        <v>53</v>
      </c>
      <c r="AL10538" t="s">
        <v>68</v>
      </c>
      <c r="AO10538" t="s">
        <v>5443</v>
      </c>
      <c r="AP10538" s="1">
        <v>45063.44027777778</v>
      </c>
      <c r="AQ10538" s="1">
        <v>45063.409722222219</v>
      </c>
    </row>
    <row r="10539" spans="1:43" x14ac:dyDescent="0.35">
      <c r="A10539" t="s">
        <v>56510</v>
      </c>
      <c r="B10539" t="s">
        <v>20831</v>
      </c>
      <c r="C10539" t="s">
        <v>1352</v>
      </c>
      <c r="F10539" t="s">
        <v>56511</v>
      </c>
      <c r="H10539" t="s">
        <v>56510</v>
      </c>
      <c r="J10539" t="s">
        <v>56512</v>
      </c>
      <c r="K10539" t="s">
        <v>56513</v>
      </c>
      <c r="M10539" t="s">
        <v>56514</v>
      </c>
      <c r="N10539" t="s">
        <v>253</v>
      </c>
      <c r="O10539">
        <v>88253</v>
      </c>
      <c r="P10539" t="s">
        <v>50</v>
      </c>
      <c r="U10539" s="1">
        <v>45063</v>
      </c>
      <c r="V10539" s="1">
        <v>45063</v>
      </c>
      <c r="W10539" s="1">
        <v>45063.548611111109</v>
      </c>
      <c r="X10539" s="1">
        <v>45063.548611111109</v>
      </c>
      <c r="AC10539" t="s">
        <v>51</v>
      </c>
      <c r="AD10539">
        <v>2973392987</v>
      </c>
      <c r="AE10539" s="1">
        <v>45063.555555555555</v>
      </c>
      <c r="AF10539" t="s">
        <v>56515</v>
      </c>
      <c r="AG10539" t="s">
        <v>56516</v>
      </c>
      <c r="AH10539" t="s">
        <v>51</v>
      </c>
      <c r="AJ10539" t="s">
        <v>53</v>
      </c>
      <c r="AL10539" t="s">
        <v>68</v>
      </c>
      <c r="AO10539" t="s">
        <v>5443</v>
      </c>
      <c r="AP10539" s="1">
        <v>45154.604166666664</v>
      </c>
      <c r="AQ10539" s="1">
        <v>45063.559027777781</v>
      </c>
    </row>
    <row r="10540" spans="1:43" x14ac:dyDescent="0.35">
      <c r="A10540" t="s">
        <v>56517</v>
      </c>
      <c r="B10540" t="s">
        <v>56518</v>
      </c>
      <c r="C10540" t="s">
        <v>5143</v>
      </c>
      <c r="F10540" t="s">
        <v>56519</v>
      </c>
      <c r="H10540" t="s">
        <v>56520</v>
      </c>
      <c r="J10540" t="s">
        <v>56521</v>
      </c>
      <c r="M10540" t="s">
        <v>1272</v>
      </c>
      <c r="N10540" t="s">
        <v>65</v>
      </c>
      <c r="P10540" t="s">
        <v>50</v>
      </c>
      <c r="U10540" s="1">
        <v>45063</v>
      </c>
      <c r="V10540" s="1">
        <v>45063</v>
      </c>
      <c r="W10540" s="1">
        <v>45063.552777777775</v>
      </c>
      <c r="X10540" s="1">
        <v>45063.552777777775</v>
      </c>
      <c r="AC10540" t="s">
        <v>53</v>
      </c>
      <c r="AD10540">
        <v>2973392988</v>
      </c>
      <c r="AE10540" s="1">
        <v>45063.556944444441</v>
      </c>
      <c r="AF10540" t="s">
        <v>56522</v>
      </c>
      <c r="AG10540" t="s">
        <v>56523</v>
      </c>
      <c r="AH10540" t="s">
        <v>51</v>
      </c>
      <c r="AJ10540" t="s">
        <v>53</v>
      </c>
      <c r="AL10540" t="s">
        <v>68</v>
      </c>
      <c r="AO10540" t="s">
        <v>5443</v>
      </c>
      <c r="AP10540" s="1">
        <v>45068.756249999999</v>
      </c>
      <c r="AQ10540" s="1">
        <v>45063.574999999997</v>
      </c>
    </row>
    <row r="10541" spans="1:43" x14ac:dyDescent="0.35">
      <c r="A10541" t="s">
        <v>56524</v>
      </c>
      <c r="B10541" t="s">
        <v>56525</v>
      </c>
      <c r="C10541" t="s">
        <v>56526</v>
      </c>
      <c r="F10541" t="s">
        <v>56527</v>
      </c>
      <c r="H10541" t="s">
        <v>56524</v>
      </c>
      <c r="I10541" t="s">
        <v>169</v>
      </c>
      <c r="J10541" t="s">
        <v>28258</v>
      </c>
      <c r="K10541" t="s">
        <v>56528</v>
      </c>
      <c r="M10541" t="s">
        <v>56529</v>
      </c>
      <c r="N10541" t="s">
        <v>3668</v>
      </c>
      <c r="O10541">
        <v>48209</v>
      </c>
      <c r="P10541" t="s">
        <v>50</v>
      </c>
      <c r="U10541" s="1">
        <v>45063</v>
      </c>
      <c r="V10541" s="1">
        <v>45063</v>
      </c>
      <c r="AC10541" t="s">
        <v>53</v>
      </c>
      <c r="AD10541">
        <v>2969476832</v>
      </c>
      <c r="AE10541" s="1">
        <v>37243</v>
      </c>
      <c r="AG10541" t="s">
        <v>56530</v>
      </c>
      <c r="AH10541" t="s">
        <v>51</v>
      </c>
      <c r="AJ10541" t="s">
        <v>53</v>
      </c>
      <c r="AO10541" t="s">
        <v>8142</v>
      </c>
    </row>
    <row r="10542" spans="1:43" x14ac:dyDescent="0.35">
      <c r="A10542" t="s">
        <v>56531</v>
      </c>
      <c r="B10542" t="s">
        <v>56532</v>
      </c>
      <c r="C10542" t="s">
        <v>1775</v>
      </c>
      <c r="F10542" t="s">
        <v>56533</v>
      </c>
      <c r="H10542" t="s">
        <v>56531</v>
      </c>
      <c r="J10542" t="s">
        <v>11008</v>
      </c>
      <c r="K10542" t="s">
        <v>56534</v>
      </c>
      <c r="M10542" t="s">
        <v>18874</v>
      </c>
      <c r="N10542" t="s">
        <v>798</v>
      </c>
      <c r="O10542">
        <v>78064</v>
      </c>
      <c r="P10542" t="s">
        <v>50</v>
      </c>
      <c r="U10542" s="1">
        <v>45063</v>
      </c>
      <c r="V10542" s="1">
        <v>45063</v>
      </c>
      <c r="AC10542" t="s">
        <v>53</v>
      </c>
      <c r="AD10542">
        <v>2969478809</v>
      </c>
      <c r="AE10542" s="1">
        <v>37358</v>
      </c>
      <c r="AG10542" t="s">
        <v>56535</v>
      </c>
      <c r="AH10542" t="s">
        <v>51</v>
      </c>
      <c r="AJ10542" t="s">
        <v>53</v>
      </c>
      <c r="AO10542" t="s">
        <v>8142</v>
      </c>
    </row>
    <row r="10543" spans="1:43" x14ac:dyDescent="0.35">
      <c r="A10543" t="s">
        <v>56536</v>
      </c>
      <c r="B10543" t="s">
        <v>15234</v>
      </c>
      <c r="C10543" t="s">
        <v>2157</v>
      </c>
      <c r="F10543" t="s">
        <v>56537</v>
      </c>
      <c r="H10543" t="s">
        <v>56538</v>
      </c>
      <c r="J10543" t="s">
        <v>56539</v>
      </c>
      <c r="K10543" t="s">
        <v>56540</v>
      </c>
      <c r="M10543" t="s">
        <v>6790</v>
      </c>
      <c r="N10543" t="s">
        <v>5925</v>
      </c>
      <c r="O10543">
        <v>17752</v>
      </c>
      <c r="P10543" t="s">
        <v>50</v>
      </c>
      <c r="U10543" s="1">
        <v>45063</v>
      </c>
      <c r="V10543" s="1">
        <v>45063</v>
      </c>
      <c r="AC10543" t="s">
        <v>53</v>
      </c>
      <c r="AD10543">
        <v>2969559581</v>
      </c>
      <c r="AE10543" s="1">
        <v>40596.441666666666</v>
      </c>
      <c r="AG10543" t="s">
        <v>56541</v>
      </c>
      <c r="AH10543" t="s">
        <v>51</v>
      </c>
      <c r="AJ10543" t="s">
        <v>53</v>
      </c>
      <c r="AO10543" t="s">
        <v>8142</v>
      </c>
    </row>
    <row r="10544" spans="1:43" x14ac:dyDescent="0.35">
      <c r="A10544" t="s">
        <v>56542</v>
      </c>
      <c r="B10544" t="s">
        <v>56543</v>
      </c>
      <c r="C10544" t="s">
        <v>19945</v>
      </c>
      <c r="F10544" t="s">
        <v>56544</v>
      </c>
      <c r="H10544" t="s">
        <v>56542</v>
      </c>
      <c r="J10544" t="s">
        <v>56545</v>
      </c>
      <c r="K10544" t="s">
        <v>56546</v>
      </c>
      <c r="M10544" t="s">
        <v>12936</v>
      </c>
      <c r="N10544" t="s">
        <v>5277</v>
      </c>
      <c r="O10544">
        <v>82007</v>
      </c>
      <c r="P10544" t="s">
        <v>50</v>
      </c>
      <c r="U10544" s="1">
        <v>45063</v>
      </c>
      <c r="V10544" s="1">
        <v>45063</v>
      </c>
      <c r="W10544" s="1">
        <v>45063.699305555558</v>
      </c>
      <c r="X10544" s="1">
        <v>45063.699305555558</v>
      </c>
      <c r="AC10544" t="s">
        <v>53</v>
      </c>
      <c r="AD10544">
        <v>2973393175</v>
      </c>
      <c r="AE10544" s="1">
        <v>45063.698611111111</v>
      </c>
      <c r="AF10544" t="s">
        <v>56547</v>
      </c>
      <c r="AG10544" t="s">
        <v>56548</v>
      </c>
      <c r="AH10544" t="s">
        <v>51</v>
      </c>
      <c r="AJ10544" t="s">
        <v>53</v>
      </c>
      <c r="AL10544" t="s">
        <v>68</v>
      </c>
      <c r="AO10544" t="s">
        <v>5443</v>
      </c>
      <c r="AP10544" s="1">
        <v>45106.647916666669</v>
      </c>
      <c r="AQ10544" s="1">
        <v>45106.646527777775</v>
      </c>
    </row>
    <row r="10545" spans="1:43" x14ac:dyDescent="0.35">
      <c r="A10545" t="s">
        <v>56549</v>
      </c>
      <c r="B10545" t="s">
        <v>56550</v>
      </c>
      <c r="C10545" t="s">
        <v>56551</v>
      </c>
      <c r="F10545">
        <v>17013346208</v>
      </c>
      <c r="H10545" t="s">
        <v>56549</v>
      </c>
      <c r="J10545" t="s">
        <v>13491</v>
      </c>
      <c r="N10545" t="s">
        <v>13537</v>
      </c>
      <c r="O10545">
        <v>58852</v>
      </c>
      <c r="P10545" t="s">
        <v>50</v>
      </c>
      <c r="U10545" s="1">
        <v>45063</v>
      </c>
      <c r="V10545" s="1">
        <v>45063</v>
      </c>
      <c r="AC10545" t="s">
        <v>53</v>
      </c>
      <c r="AD10545">
        <v>2969482846</v>
      </c>
      <c r="AE10545" s="1">
        <v>37606</v>
      </c>
      <c r="AG10545" t="s">
        <v>56552</v>
      </c>
      <c r="AH10545" t="s">
        <v>51</v>
      </c>
      <c r="AJ10545" t="s">
        <v>53</v>
      </c>
      <c r="AO10545" t="s">
        <v>8142</v>
      </c>
    </row>
    <row r="10546" spans="1:43" x14ac:dyDescent="0.35">
      <c r="A10546" t="s">
        <v>56553</v>
      </c>
      <c r="B10546" t="s">
        <v>56554</v>
      </c>
      <c r="C10546" t="s">
        <v>56555</v>
      </c>
      <c r="F10546" t="s">
        <v>56556</v>
      </c>
      <c r="H10546" t="s">
        <v>56553</v>
      </c>
      <c r="J10546" t="s">
        <v>56557</v>
      </c>
      <c r="K10546" t="s">
        <v>56558</v>
      </c>
      <c r="M10546" t="s">
        <v>9855</v>
      </c>
      <c r="N10546" t="s">
        <v>253</v>
      </c>
      <c r="O10546">
        <v>87002</v>
      </c>
      <c r="P10546" t="s">
        <v>50</v>
      </c>
      <c r="U10546" s="1">
        <v>45063</v>
      </c>
      <c r="V10546" s="1">
        <v>45063</v>
      </c>
      <c r="W10546" s="1">
        <v>45063.488888888889</v>
      </c>
      <c r="X10546" s="1">
        <v>45063.488888888889</v>
      </c>
      <c r="AC10546" t="s">
        <v>51</v>
      </c>
      <c r="AD10546">
        <v>2973392901</v>
      </c>
      <c r="AE10546" s="1">
        <v>45063.490277777775</v>
      </c>
      <c r="AF10546" t="s">
        <v>56559</v>
      </c>
      <c r="AG10546" t="s">
        <v>56560</v>
      </c>
      <c r="AH10546" t="s">
        <v>51</v>
      </c>
      <c r="AJ10546" t="s">
        <v>53</v>
      </c>
      <c r="AL10546" t="s">
        <v>68</v>
      </c>
      <c r="AO10546" t="s">
        <v>5443</v>
      </c>
      <c r="AP10546" s="1">
        <v>45063.49722222222</v>
      </c>
      <c r="AQ10546" s="1">
        <v>45063.495833333334</v>
      </c>
    </row>
    <row r="10547" spans="1:43" x14ac:dyDescent="0.35">
      <c r="A10547" t="s">
        <v>56561</v>
      </c>
      <c r="B10547" t="s">
        <v>56562</v>
      </c>
      <c r="C10547" t="s">
        <v>56563</v>
      </c>
      <c r="F10547" t="s">
        <v>56564</v>
      </c>
      <c r="H10547" t="s">
        <v>56561</v>
      </c>
      <c r="J10547" t="s">
        <v>56565</v>
      </c>
      <c r="K10547" t="s">
        <v>56566</v>
      </c>
      <c r="M10547" t="s">
        <v>17395</v>
      </c>
      <c r="N10547" t="s">
        <v>253</v>
      </c>
      <c r="O10547">
        <v>87701</v>
      </c>
      <c r="P10547" t="s">
        <v>50</v>
      </c>
      <c r="U10547" s="1">
        <v>45063</v>
      </c>
      <c r="V10547" s="1">
        <v>45063</v>
      </c>
      <c r="W10547" s="1">
        <v>45063.418055555558</v>
      </c>
      <c r="X10547" s="1">
        <v>45063.418055555558</v>
      </c>
      <c r="AC10547" t="s">
        <v>51</v>
      </c>
      <c r="AD10547">
        <v>2972012805</v>
      </c>
      <c r="AE10547" s="1">
        <v>44465.601388888892</v>
      </c>
      <c r="AF10547" t="s">
        <v>56567</v>
      </c>
      <c r="AG10547" t="s">
        <v>56568</v>
      </c>
      <c r="AH10547" t="s">
        <v>51</v>
      </c>
      <c r="AJ10547" t="s">
        <v>53</v>
      </c>
      <c r="AL10547" t="s">
        <v>68</v>
      </c>
      <c r="AO10547" t="s">
        <v>5443</v>
      </c>
      <c r="AP10547" s="1">
        <v>45063.470138888886</v>
      </c>
      <c r="AQ10547" s="1">
        <v>45063.461805555555</v>
      </c>
    </row>
    <row r="10548" spans="1:43" x14ac:dyDescent="0.35">
      <c r="A10548" t="s">
        <v>56569</v>
      </c>
      <c r="B10548" t="s">
        <v>56570</v>
      </c>
      <c r="C10548" t="s">
        <v>1338</v>
      </c>
      <c r="F10548" t="s">
        <v>56571</v>
      </c>
      <c r="H10548" t="s">
        <v>56569</v>
      </c>
      <c r="J10548" t="s">
        <v>56572</v>
      </c>
      <c r="K10548" t="s">
        <v>56573</v>
      </c>
      <c r="M10548" t="s">
        <v>4583</v>
      </c>
      <c r="N10548" t="s">
        <v>253</v>
      </c>
      <c r="O10548">
        <v>87507</v>
      </c>
      <c r="P10548" t="s">
        <v>50</v>
      </c>
      <c r="U10548" s="1">
        <v>45063</v>
      </c>
      <c r="V10548" s="1">
        <v>45063</v>
      </c>
      <c r="W10548" s="1">
        <v>45063.523611111108</v>
      </c>
      <c r="X10548" s="1">
        <v>45063.523611111108</v>
      </c>
      <c r="AC10548" t="s">
        <v>53</v>
      </c>
      <c r="AD10548">
        <v>2973392958</v>
      </c>
      <c r="AE10548" s="1">
        <v>45063.527083333334</v>
      </c>
      <c r="AF10548" t="s">
        <v>56574</v>
      </c>
      <c r="AG10548" t="s">
        <v>56575</v>
      </c>
      <c r="AH10548" t="s">
        <v>51</v>
      </c>
      <c r="AJ10548" t="s">
        <v>53</v>
      </c>
      <c r="AL10548" t="s">
        <v>68</v>
      </c>
      <c r="AO10548" t="s">
        <v>5443</v>
      </c>
      <c r="AP10548" s="1">
        <v>45063.529166666667</v>
      </c>
      <c r="AQ10548" s="1">
        <v>45063.53402777778</v>
      </c>
    </row>
    <row r="10549" spans="1:43" x14ac:dyDescent="0.35">
      <c r="A10549" t="s">
        <v>56576</v>
      </c>
      <c r="B10549" t="s">
        <v>56577</v>
      </c>
      <c r="C10549" t="s">
        <v>42418</v>
      </c>
      <c r="H10549" t="s">
        <v>56576</v>
      </c>
      <c r="J10549" t="s">
        <v>4293</v>
      </c>
      <c r="K10549" t="s">
        <v>7511</v>
      </c>
      <c r="M10549" t="s">
        <v>298</v>
      </c>
      <c r="N10549" t="s">
        <v>287</v>
      </c>
      <c r="O10549" t="s">
        <v>7513</v>
      </c>
      <c r="P10549" t="s">
        <v>50</v>
      </c>
      <c r="U10549" s="1">
        <v>45063</v>
      </c>
      <c r="V10549" s="1">
        <v>45063</v>
      </c>
      <c r="W10549" s="1">
        <v>45063.4375</v>
      </c>
      <c r="X10549" s="1">
        <v>45063.4375</v>
      </c>
      <c r="AC10549" t="s">
        <v>53</v>
      </c>
      <c r="AD10549">
        <v>2969634929</v>
      </c>
      <c r="AE10549" s="1">
        <v>41799.665972222225</v>
      </c>
      <c r="AG10549" t="s">
        <v>56578</v>
      </c>
      <c r="AH10549" t="s">
        <v>51</v>
      </c>
      <c r="AJ10549" t="s">
        <v>53</v>
      </c>
      <c r="AL10549" t="s">
        <v>78</v>
      </c>
      <c r="AO10549" t="s">
        <v>8142</v>
      </c>
    </row>
    <row r="10550" spans="1:43" x14ac:dyDescent="0.35">
      <c r="A10550" t="s">
        <v>56579</v>
      </c>
      <c r="B10550" t="s">
        <v>10091</v>
      </c>
      <c r="C10550" t="s">
        <v>4450</v>
      </c>
      <c r="H10550" t="s">
        <v>56579</v>
      </c>
      <c r="J10550" t="s">
        <v>13536</v>
      </c>
      <c r="N10550" t="s">
        <v>14739</v>
      </c>
      <c r="O10550">
        <v>61550</v>
      </c>
      <c r="P10550" t="s">
        <v>50</v>
      </c>
      <c r="U10550" s="1">
        <v>45063</v>
      </c>
      <c r="V10550" s="1">
        <v>45063</v>
      </c>
      <c r="AC10550" t="s">
        <v>53</v>
      </c>
      <c r="AD10550">
        <v>2969477259</v>
      </c>
      <c r="AE10550" s="1">
        <v>37277</v>
      </c>
      <c r="AG10550" t="s">
        <v>56580</v>
      </c>
      <c r="AH10550" t="s">
        <v>51</v>
      </c>
      <c r="AJ10550" t="s">
        <v>53</v>
      </c>
      <c r="AO10550" t="s">
        <v>8142</v>
      </c>
    </row>
    <row r="10551" spans="1:43" x14ac:dyDescent="0.35">
      <c r="A10551" t="s">
        <v>56581</v>
      </c>
      <c r="B10551" t="s">
        <v>56582</v>
      </c>
      <c r="C10551" t="s">
        <v>56583</v>
      </c>
      <c r="F10551" t="s">
        <v>56584</v>
      </c>
      <c r="H10551" t="s">
        <v>56581</v>
      </c>
      <c r="J10551" t="s">
        <v>13536</v>
      </c>
      <c r="N10551" t="s">
        <v>14739</v>
      </c>
      <c r="O10551">
        <v>61550</v>
      </c>
      <c r="P10551" t="s">
        <v>50</v>
      </c>
      <c r="U10551" s="1">
        <v>45063</v>
      </c>
      <c r="V10551" s="1">
        <v>45063</v>
      </c>
      <c r="AC10551" t="s">
        <v>53</v>
      </c>
      <c r="AD10551">
        <v>2969477259</v>
      </c>
      <c r="AE10551" s="1">
        <v>37277</v>
      </c>
      <c r="AG10551" t="s">
        <v>56585</v>
      </c>
      <c r="AH10551" t="s">
        <v>51</v>
      </c>
      <c r="AJ10551" t="s">
        <v>53</v>
      </c>
      <c r="AO10551" t="s">
        <v>8142</v>
      </c>
    </row>
    <row r="10552" spans="1:43" x14ac:dyDescent="0.35">
      <c r="A10552" t="s">
        <v>56586</v>
      </c>
      <c r="B10552" t="s">
        <v>1413</v>
      </c>
      <c r="C10552" t="s">
        <v>9884</v>
      </c>
      <c r="F10552" t="s">
        <v>56587</v>
      </c>
      <c r="H10552" t="s">
        <v>56588</v>
      </c>
      <c r="J10552" t="s">
        <v>56589</v>
      </c>
      <c r="K10552" t="s">
        <v>56590</v>
      </c>
      <c r="M10552" t="s">
        <v>753</v>
      </c>
      <c r="N10552" t="s">
        <v>798</v>
      </c>
      <c r="O10552">
        <v>79938</v>
      </c>
      <c r="P10552" t="s">
        <v>50</v>
      </c>
      <c r="U10552" s="1">
        <v>45063</v>
      </c>
      <c r="V10552" s="1">
        <v>45063</v>
      </c>
      <c r="W10552" s="1">
        <v>45063.67083333333</v>
      </c>
      <c r="X10552" s="1">
        <v>45063.67083333333</v>
      </c>
      <c r="AC10552" t="s">
        <v>53</v>
      </c>
      <c r="AD10552">
        <v>2969823893</v>
      </c>
      <c r="AE10552" s="1">
        <v>43317.681250000001</v>
      </c>
      <c r="AF10552" t="s">
        <v>56591</v>
      </c>
      <c r="AG10552" t="s">
        <v>56592</v>
      </c>
      <c r="AH10552" t="s">
        <v>51</v>
      </c>
      <c r="AJ10552" t="s">
        <v>53</v>
      </c>
      <c r="AL10552" t="s">
        <v>68</v>
      </c>
      <c r="AO10552" t="s">
        <v>5443</v>
      </c>
      <c r="AP10552" s="1">
        <v>45063.677777777775</v>
      </c>
      <c r="AQ10552" s="1">
        <v>45063.676388888889</v>
      </c>
    </row>
    <row r="10553" spans="1:43" x14ac:dyDescent="0.35">
      <c r="A10553" t="s">
        <v>56593</v>
      </c>
      <c r="B10553" t="s">
        <v>7264</v>
      </c>
      <c r="C10553" t="s">
        <v>41973</v>
      </c>
      <c r="F10553" t="s">
        <v>56594</v>
      </c>
      <c r="H10553" t="s">
        <v>56593</v>
      </c>
      <c r="J10553" t="s">
        <v>56595</v>
      </c>
      <c r="K10553" t="s">
        <v>56596</v>
      </c>
      <c r="M10553" t="s">
        <v>137</v>
      </c>
      <c r="N10553" t="s">
        <v>65</v>
      </c>
      <c r="O10553">
        <v>80221</v>
      </c>
      <c r="P10553" t="s">
        <v>50</v>
      </c>
      <c r="U10553" s="1">
        <v>45063</v>
      </c>
      <c r="V10553" s="1">
        <v>45063</v>
      </c>
      <c r="W10553" s="1">
        <v>45063.723611111112</v>
      </c>
      <c r="X10553" s="1">
        <v>45063.723611111112</v>
      </c>
      <c r="AC10553" t="s">
        <v>53</v>
      </c>
      <c r="AD10553">
        <v>2969683646</v>
      </c>
      <c r="AE10553" s="1">
        <v>42300.293055555558</v>
      </c>
      <c r="AF10553" t="s">
        <v>56597</v>
      </c>
      <c r="AG10553" t="s">
        <v>56598</v>
      </c>
      <c r="AH10553" t="s">
        <v>51</v>
      </c>
      <c r="AJ10553" t="s">
        <v>53</v>
      </c>
      <c r="AL10553" t="s">
        <v>68</v>
      </c>
      <c r="AO10553" t="s">
        <v>5443</v>
      </c>
      <c r="AP10553" s="1">
        <v>45063.726388888892</v>
      </c>
      <c r="AQ10553" s="1">
        <v>45063.759722222225</v>
      </c>
    </row>
    <row r="10554" spans="1:43" x14ac:dyDescent="0.35">
      <c r="A10554" t="s">
        <v>56599</v>
      </c>
      <c r="B10554" t="s">
        <v>56600</v>
      </c>
      <c r="C10554" t="s">
        <v>7471</v>
      </c>
      <c r="F10554" t="s">
        <v>56601</v>
      </c>
      <c r="H10554" t="s">
        <v>56599</v>
      </c>
      <c r="J10554" t="s">
        <v>56602</v>
      </c>
      <c r="K10554" t="s">
        <v>56603</v>
      </c>
      <c r="M10554" t="s">
        <v>56604</v>
      </c>
      <c r="N10554" t="s">
        <v>65</v>
      </c>
      <c r="O10554">
        <v>80133</v>
      </c>
      <c r="P10554" t="s">
        <v>50</v>
      </c>
      <c r="U10554" s="1">
        <v>45063</v>
      </c>
      <c r="V10554" s="1">
        <v>45063</v>
      </c>
      <c r="W10554" s="1">
        <v>45063.656944444447</v>
      </c>
      <c r="X10554" s="1">
        <v>45063.656944444447</v>
      </c>
      <c r="AC10554" t="s">
        <v>53</v>
      </c>
      <c r="AD10554">
        <v>2973342925</v>
      </c>
      <c r="AE10554" s="1">
        <v>45030.665972222225</v>
      </c>
      <c r="AF10554" t="s">
        <v>56605</v>
      </c>
      <c r="AG10554" t="s">
        <v>56606</v>
      </c>
      <c r="AH10554" t="s">
        <v>51</v>
      </c>
      <c r="AJ10554" t="s">
        <v>53</v>
      </c>
      <c r="AL10554" t="s">
        <v>68</v>
      </c>
      <c r="AO10554" t="s">
        <v>5443</v>
      </c>
      <c r="AP10554" s="1">
        <v>45063.663888888892</v>
      </c>
    </row>
    <row r="10555" spans="1:43" x14ac:dyDescent="0.35">
      <c r="A10555" t="s">
        <v>56607</v>
      </c>
      <c r="B10555" t="s">
        <v>17326</v>
      </c>
      <c r="C10555" t="s">
        <v>17327</v>
      </c>
      <c r="F10555" t="s">
        <v>10473</v>
      </c>
      <c r="H10555" t="s">
        <v>56607</v>
      </c>
      <c r="J10555" t="s">
        <v>10474</v>
      </c>
      <c r="K10555" t="s">
        <v>56608</v>
      </c>
      <c r="M10555" t="s">
        <v>315</v>
      </c>
      <c r="N10555" t="s">
        <v>253</v>
      </c>
      <c r="O10555">
        <v>87413</v>
      </c>
      <c r="P10555" t="s">
        <v>50</v>
      </c>
      <c r="U10555" s="1">
        <v>45063</v>
      </c>
      <c r="V10555" s="1">
        <v>45063</v>
      </c>
      <c r="W10555" s="1">
        <v>45063.663888888892</v>
      </c>
      <c r="X10555" s="1">
        <v>45063.663888888892</v>
      </c>
      <c r="AC10555" t="s">
        <v>53</v>
      </c>
      <c r="AD10555">
        <v>2969589702</v>
      </c>
      <c r="AE10555" s="1">
        <v>41373.416666666664</v>
      </c>
      <c r="AF10555" t="s">
        <v>10478</v>
      </c>
      <c r="AG10555" t="s">
        <v>56609</v>
      </c>
      <c r="AH10555" t="s">
        <v>51</v>
      </c>
      <c r="AJ10555" t="s">
        <v>53</v>
      </c>
      <c r="AL10555" t="s">
        <v>68</v>
      </c>
      <c r="AO10555" t="s">
        <v>5443</v>
      </c>
      <c r="AP10555" s="1">
        <v>45321.45208333333</v>
      </c>
      <c r="AQ10555" s="1">
        <v>45321.413194444445</v>
      </c>
    </row>
    <row r="10556" spans="1:43" x14ac:dyDescent="0.35">
      <c r="A10556" t="s">
        <v>56610</v>
      </c>
      <c r="B10556" t="s">
        <v>56611</v>
      </c>
      <c r="C10556" t="s">
        <v>56612</v>
      </c>
      <c r="F10556" t="s">
        <v>56613</v>
      </c>
      <c r="H10556" t="s">
        <v>56610</v>
      </c>
      <c r="J10556" t="s">
        <v>42594</v>
      </c>
      <c r="N10556" t="s">
        <v>287</v>
      </c>
      <c r="O10556">
        <v>80021</v>
      </c>
      <c r="P10556" t="s">
        <v>50</v>
      </c>
      <c r="U10556" s="1">
        <v>45063</v>
      </c>
      <c r="V10556" s="1">
        <v>45063</v>
      </c>
      <c r="W10556" s="1">
        <v>45063.457638888889</v>
      </c>
      <c r="X10556" s="1">
        <v>45063.457638888889</v>
      </c>
      <c r="AC10556" t="s">
        <v>53</v>
      </c>
      <c r="AD10556">
        <v>2969670756</v>
      </c>
      <c r="AE10556" s="1">
        <v>42165.286111111112</v>
      </c>
      <c r="AG10556" t="s">
        <v>56614</v>
      </c>
      <c r="AH10556" t="s">
        <v>51</v>
      </c>
      <c r="AJ10556" t="s">
        <v>53</v>
      </c>
      <c r="AL10556" t="s">
        <v>78</v>
      </c>
      <c r="AO10556" t="s">
        <v>8142</v>
      </c>
      <c r="AP10556" s="1">
        <v>45405.567361111112</v>
      </c>
    </row>
    <row r="10557" spans="1:43" x14ac:dyDescent="0.35">
      <c r="A10557" t="s">
        <v>56615</v>
      </c>
      <c r="B10557" t="s">
        <v>28293</v>
      </c>
      <c r="C10557" t="s">
        <v>1098</v>
      </c>
      <c r="F10557">
        <v>17206614468</v>
      </c>
      <c r="H10557" t="s">
        <v>56615</v>
      </c>
      <c r="J10557" t="s">
        <v>52273</v>
      </c>
      <c r="K10557" t="s">
        <v>56616</v>
      </c>
      <c r="M10557" t="s">
        <v>3571</v>
      </c>
      <c r="N10557" t="s">
        <v>213</v>
      </c>
      <c r="O10557">
        <v>80022</v>
      </c>
      <c r="P10557" t="s">
        <v>50</v>
      </c>
      <c r="U10557" s="1">
        <v>45063</v>
      </c>
      <c r="V10557" s="1">
        <v>45063</v>
      </c>
      <c r="W10557" s="1">
        <v>45063.496527777781</v>
      </c>
      <c r="X10557" s="1">
        <v>45063.496527777781</v>
      </c>
      <c r="AC10557" t="s">
        <v>53</v>
      </c>
      <c r="AD10557">
        <v>2969761746</v>
      </c>
      <c r="AE10557" s="1">
        <v>43031.65</v>
      </c>
      <c r="AF10557" t="s">
        <v>52275</v>
      </c>
      <c r="AG10557" t="s">
        <v>56617</v>
      </c>
      <c r="AH10557" t="s">
        <v>51</v>
      </c>
      <c r="AJ10557" t="s">
        <v>53</v>
      </c>
      <c r="AL10557" t="s">
        <v>68</v>
      </c>
      <c r="AO10557" t="s">
        <v>5443</v>
      </c>
      <c r="AP10557" s="1">
        <v>45454.607638888891</v>
      </c>
      <c r="AQ10557" s="1">
        <v>45427.377083333333</v>
      </c>
    </row>
    <row r="10558" spans="1:43" x14ac:dyDescent="0.35">
      <c r="A10558" t="s">
        <v>56618</v>
      </c>
      <c r="B10558" t="s">
        <v>56619</v>
      </c>
      <c r="C10558" t="s">
        <v>71</v>
      </c>
      <c r="F10558" t="s">
        <v>56620</v>
      </c>
      <c r="H10558" t="s">
        <v>56618</v>
      </c>
      <c r="J10558" t="s">
        <v>56621</v>
      </c>
      <c r="K10558" t="s">
        <v>56622</v>
      </c>
      <c r="M10558" t="s">
        <v>419</v>
      </c>
      <c r="N10558" t="s">
        <v>253</v>
      </c>
      <c r="O10558">
        <v>87105</v>
      </c>
      <c r="P10558" t="s">
        <v>50</v>
      </c>
      <c r="U10558" s="1">
        <v>45063</v>
      </c>
      <c r="V10558" s="1">
        <v>45063</v>
      </c>
      <c r="W10558" s="1">
        <v>45063.508333333331</v>
      </c>
      <c r="X10558" s="1">
        <v>45063.508333333331</v>
      </c>
      <c r="AC10558" t="s">
        <v>53</v>
      </c>
      <c r="AD10558">
        <v>2973392942</v>
      </c>
      <c r="AE10558" s="1">
        <v>45063.515277777777</v>
      </c>
      <c r="AF10558" t="s">
        <v>56623</v>
      </c>
      <c r="AG10558" t="s">
        <v>56624</v>
      </c>
      <c r="AH10558" t="s">
        <v>51</v>
      </c>
      <c r="AJ10558" t="s">
        <v>53</v>
      </c>
      <c r="AL10558" t="s">
        <v>68</v>
      </c>
      <c r="AO10558" t="s">
        <v>5443</v>
      </c>
      <c r="AP10558" s="1">
        <v>45063.51458333333</v>
      </c>
    </row>
    <row r="10559" spans="1:43" x14ac:dyDescent="0.35">
      <c r="A10559" t="s">
        <v>56625</v>
      </c>
      <c r="B10559" t="s">
        <v>56626</v>
      </c>
      <c r="C10559" t="s">
        <v>52101</v>
      </c>
      <c r="F10559" t="s">
        <v>56627</v>
      </c>
      <c r="H10559" t="s">
        <v>56625</v>
      </c>
      <c r="J10559" t="s">
        <v>56628</v>
      </c>
      <c r="K10559" t="s">
        <v>56629</v>
      </c>
      <c r="M10559" t="s">
        <v>3619</v>
      </c>
      <c r="N10559" t="s">
        <v>253</v>
      </c>
      <c r="O10559">
        <v>88101</v>
      </c>
      <c r="P10559" t="s">
        <v>50</v>
      </c>
      <c r="U10559" s="1">
        <v>45063</v>
      </c>
      <c r="V10559" s="1">
        <v>45063</v>
      </c>
      <c r="W10559" s="1">
        <v>45063.745833333334</v>
      </c>
      <c r="X10559" s="1">
        <v>45063.745833333334</v>
      </c>
      <c r="AC10559" t="s">
        <v>51</v>
      </c>
      <c r="AD10559">
        <v>2973393590</v>
      </c>
      <c r="AE10559" s="1">
        <v>45064.375</v>
      </c>
      <c r="AF10559" t="s">
        <v>56630</v>
      </c>
      <c r="AG10559" t="s">
        <v>56631</v>
      </c>
      <c r="AH10559" t="s">
        <v>51</v>
      </c>
      <c r="AJ10559" t="s">
        <v>53</v>
      </c>
      <c r="AL10559" t="s">
        <v>68</v>
      </c>
      <c r="AO10559" t="s">
        <v>5443</v>
      </c>
      <c r="AP10559" s="1">
        <v>45064.384027777778</v>
      </c>
      <c r="AQ10559" s="1">
        <v>45064.381249999999</v>
      </c>
    </row>
    <row r="10560" spans="1:43" x14ac:dyDescent="0.35">
      <c r="A10560" t="s">
        <v>56632</v>
      </c>
      <c r="B10560" t="s">
        <v>11164</v>
      </c>
      <c r="C10560" t="s">
        <v>35440</v>
      </c>
      <c r="H10560" t="s">
        <v>56633</v>
      </c>
      <c r="J10560" t="s">
        <v>1543</v>
      </c>
      <c r="P10560" t="s">
        <v>50</v>
      </c>
      <c r="U10560" s="1">
        <v>45063</v>
      </c>
      <c r="V10560" s="1">
        <v>45063</v>
      </c>
      <c r="W10560" s="1">
        <v>45063.487500000003</v>
      </c>
      <c r="X10560" s="1">
        <v>45063.487500000003</v>
      </c>
      <c r="AC10560" t="s">
        <v>53</v>
      </c>
      <c r="AD10560">
        <v>2969475309</v>
      </c>
      <c r="AE10560" s="1">
        <v>37159</v>
      </c>
      <c r="AF10560" t="s">
        <v>1545</v>
      </c>
      <c r="AG10560" t="s">
        <v>56634</v>
      </c>
      <c r="AH10560" t="s">
        <v>51</v>
      </c>
      <c r="AJ10560" t="s">
        <v>53</v>
      </c>
      <c r="AL10560" t="s">
        <v>68</v>
      </c>
      <c r="AO10560" t="s">
        <v>5443</v>
      </c>
      <c r="AP10560" s="1">
        <v>45266.604861111111</v>
      </c>
    </row>
    <row r="10561" spans="1:43" x14ac:dyDescent="0.35">
      <c r="A10561" t="s">
        <v>56635</v>
      </c>
      <c r="B10561" t="s">
        <v>30960</v>
      </c>
      <c r="C10561" t="s">
        <v>1245</v>
      </c>
      <c r="D10561" t="s">
        <v>98</v>
      </c>
      <c r="F10561" t="s">
        <v>47</v>
      </c>
      <c r="H10561" t="s">
        <v>56636</v>
      </c>
      <c r="J10561" t="s">
        <v>85</v>
      </c>
      <c r="P10561" t="s">
        <v>50</v>
      </c>
      <c r="U10561" s="1">
        <v>45063</v>
      </c>
      <c r="V10561" s="1">
        <v>45063</v>
      </c>
      <c r="W10561" s="1">
        <v>45063.484722222223</v>
      </c>
      <c r="X10561" s="1">
        <v>45232.444444444445</v>
      </c>
      <c r="AC10561" t="s">
        <v>53</v>
      </c>
      <c r="AD10561">
        <v>1000000000</v>
      </c>
      <c r="AE10561" s="1">
        <v>37295</v>
      </c>
      <c r="AG10561" t="s">
        <v>56637</v>
      </c>
      <c r="AH10561" t="s">
        <v>51</v>
      </c>
      <c r="AJ10561" t="s">
        <v>53</v>
      </c>
      <c r="AL10561" t="s">
        <v>78</v>
      </c>
      <c r="AO10561" t="s">
        <v>5443</v>
      </c>
      <c r="AP10561" s="1">
        <v>45454.654166666667</v>
      </c>
    </row>
    <row r="10562" spans="1:43" x14ac:dyDescent="0.35">
      <c r="A10562" t="s">
        <v>56638</v>
      </c>
      <c r="B10562" t="s">
        <v>11164</v>
      </c>
      <c r="C10562" t="s">
        <v>17269</v>
      </c>
      <c r="F10562" t="s">
        <v>56639</v>
      </c>
      <c r="H10562" t="s">
        <v>56638</v>
      </c>
      <c r="J10562" t="s">
        <v>32408</v>
      </c>
      <c r="K10562" t="s">
        <v>56640</v>
      </c>
      <c r="M10562" t="s">
        <v>56641</v>
      </c>
      <c r="N10562" t="s">
        <v>253</v>
      </c>
      <c r="O10562">
        <v>88027</v>
      </c>
      <c r="P10562" t="s">
        <v>50</v>
      </c>
      <c r="U10562" s="1">
        <v>45063</v>
      </c>
      <c r="V10562" s="1">
        <v>45063</v>
      </c>
      <c r="W10562" s="1">
        <v>45063.604166666664</v>
      </c>
      <c r="X10562" s="1">
        <v>45063.604166666664</v>
      </c>
      <c r="AC10562" t="s">
        <v>53</v>
      </c>
      <c r="AD10562">
        <v>2972057072</v>
      </c>
      <c r="AE10562" s="1">
        <v>44613.102083333331</v>
      </c>
      <c r="AF10562" t="s">
        <v>32410</v>
      </c>
      <c r="AG10562" t="s">
        <v>56642</v>
      </c>
      <c r="AH10562" t="s">
        <v>51</v>
      </c>
      <c r="AJ10562" t="s">
        <v>53</v>
      </c>
      <c r="AL10562" t="s">
        <v>68</v>
      </c>
      <c r="AO10562" t="s">
        <v>5443</v>
      </c>
      <c r="AP10562" s="1">
        <v>45064.497916666667</v>
      </c>
      <c r="AQ10562" s="1">
        <v>45063.738194444442</v>
      </c>
    </row>
    <row r="10563" spans="1:43" x14ac:dyDescent="0.35">
      <c r="A10563" t="s">
        <v>56643</v>
      </c>
      <c r="B10563" t="s">
        <v>56644</v>
      </c>
      <c r="C10563" t="s">
        <v>17413</v>
      </c>
      <c r="F10563" t="s">
        <v>56645</v>
      </c>
      <c r="H10563" t="s">
        <v>56643</v>
      </c>
      <c r="J10563" t="s">
        <v>56646</v>
      </c>
      <c r="K10563" t="s">
        <v>56647</v>
      </c>
      <c r="M10563" t="s">
        <v>33764</v>
      </c>
      <c r="N10563" t="s">
        <v>65</v>
      </c>
      <c r="O10563">
        <v>80543</v>
      </c>
      <c r="P10563" t="s">
        <v>50</v>
      </c>
      <c r="U10563" s="1">
        <v>45063</v>
      </c>
      <c r="V10563" s="1">
        <v>45063</v>
      </c>
      <c r="W10563" s="1">
        <v>45063.401388888888</v>
      </c>
      <c r="X10563" s="1">
        <v>45063.401388888888</v>
      </c>
      <c r="AC10563" t="s">
        <v>53</v>
      </c>
      <c r="AD10563">
        <v>1000000001</v>
      </c>
      <c r="AE10563" s="1">
        <v>39973.351388888892</v>
      </c>
      <c r="AF10563" t="s">
        <v>3377</v>
      </c>
      <c r="AG10563" t="s">
        <v>56648</v>
      </c>
      <c r="AH10563" t="s">
        <v>51</v>
      </c>
      <c r="AJ10563" t="s">
        <v>53</v>
      </c>
      <c r="AL10563" t="s">
        <v>78</v>
      </c>
      <c r="AO10563" t="s">
        <v>5443</v>
      </c>
      <c r="AP10563" s="1">
        <v>45065.616666666669</v>
      </c>
    </row>
    <row r="10564" spans="1:43" x14ac:dyDescent="0.35">
      <c r="A10564" t="s">
        <v>56649</v>
      </c>
      <c r="B10564" t="s">
        <v>20177</v>
      </c>
      <c r="C10564" t="s">
        <v>3285</v>
      </c>
      <c r="F10564" t="s">
        <v>56650</v>
      </c>
      <c r="H10564" t="s">
        <v>56649</v>
      </c>
      <c r="J10564" t="s">
        <v>5486</v>
      </c>
      <c r="N10564" t="s">
        <v>4526</v>
      </c>
      <c r="O10564">
        <v>85034</v>
      </c>
      <c r="P10564" t="s">
        <v>50</v>
      </c>
      <c r="U10564" s="1">
        <v>45063</v>
      </c>
      <c r="V10564" s="1">
        <v>45063</v>
      </c>
      <c r="AC10564" t="s">
        <v>53</v>
      </c>
      <c r="AD10564">
        <v>2969542473</v>
      </c>
      <c r="AE10564" s="1">
        <v>39974.713888888888</v>
      </c>
      <c r="AG10564" t="s">
        <v>56651</v>
      </c>
      <c r="AH10564" t="s">
        <v>51</v>
      </c>
      <c r="AJ10564" t="s">
        <v>53</v>
      </c>
      <c r="AO10564" t="s">
        <v>8142</v>
      </c>
    </row>
    <row r="10565" spans="1:43" x14ac:dyDescent="0.35">
      <c r="A10565" t="s">
        <v>56652</v>
      </c>
      <c r="B10565" t="s">
        <v>56653</v>
      </c>
      <c r="C10565" t="s">
        <v>45</v>
      </c>
      <c r="F10565" t="s">
        <v>56654</v>
      </c>
      <c r="H10565" t="s">
        <v>56652</v>
      </c>
      <c r="J10565" t="s">
        <v>56655</v>
      </c>
      <c r="K10565" t="s">
        <v>56656</v>
      </c>
      <c r="M10565" t="s">
        <v>56657</v>
      </c>
      <c r="N10565" t="s">
        <v>287</v>
      </c>
      <c r="O10565">
        <v>81523</v>
      </c>
      <c r="P10565" t="s">
        <v>50</v>
      </c>
      <c r="U10565" s="1">
        <v>45063</v>
      </c>
      <c r="V10565" s="1">
        <v>45063</v>
      </c>
      <c r="W10565" s="1">
        <v>45063.822916666664</v>
      </c>
      <c r="X10565" s="1">
        <v>45063.822916666664</v>
      </c>
      <c r="AC10565" t="s">
        <v>53</v>
      </c>
      <c r="AD10565">
        <v>2973502233</v>
      </c>
      <c r="AE10565" s="1">
        <v>45084.790277777778</v>
      </c>
      <c r="AG10565" t="s">
        <v>56658</v>
      </c>
      <c r="AH10565" t="s">
        <v>51</v>
      </c>
      <c r="AJ10565" t="s">
        <v>53</v>
      </c>
      <c r="AL10565" t="s">
        <v>78</v>
      </c>
      <c r="AO10565" t="s">
        <v>51552</v>
      </c>
      <c r="AP10565" s="1">
        <v>45222.532638888886</v>
      </c>
    </row>
    <row r="10566" spans="1:43" x14ac:dyDescent="0.35">
      <c r="A10566" t="s">
        <v>15193</v>
      </c>
      <c r="B10566" t="s">
        <v>5258</v>
      </c>
      <c r="C10566" t="s">
        <v>6997</v>
      </c>
      <c r="F10566" t="s">
        <v>56659</v>
      </c>
      <c r="H10566" t="s">
        <v>6985</v>
      </c>
      <c r="I10566" t="s">
        <v>61</v>
      </c>
      <c r="J10566" t="s">
        <v>56660</v>
      </c>
      <c r="K10566" t="s">
        <v>15194</v>
      </c>
      <c r="M10566" t="s">
        <v>15195</v>
      </c>
      <c r="N10566" t="s">
        <v>10540</v>
      </c>
      <c r="O10566">
        <v>38118</v>
      </c>
      <c r="P10566" t="s">
        <v>50</v>
      </c>
      <c r="U10566" s="1">
        <v>45063.424305555556</v>
      </c>
      <c r="V10566" s="1">
        <v>45063.424305555556</v>
      </c>
      <c r="W10566" s="1">
        <v>45069.402083333334</v>
      </c>
      <c r="X10566" s="1">
        <v>45069.402083333334</v>
      </c>
      <c r="AC10566" t="s">
        <v>53</v>
      </c>
      <c r="AD10566">
        <v>2969477838</v>
      </c>
      <c r="AE10566" s="1">
        <v>37309</v>
      </c>
      <c r="AF10566" t="s">
        <v>711</v>
      </c>
      <c r="AG10566" t="s">
        <v>56661</v>
      </c>
      <c r="AH10566" t="s">
        <v>53</v>
      </c>
      <c r="AJ10566" t="s">
        <v>53</v>
      </c>
      <c r="AK10566" t="s">
        <v>7072</v>
      </c>
      <c r="AL10566" t="s">
        <v>68</v>
      </c>
      <c r="AO10566" t="s">
        <v>54</v>
      </c>
      <c r="AP10566" s="1">
        <v>45083.615277777775</v>
      </c>
    </row>
    <row r="10567" spans="1:43" x14ac:dyDescent="0.35">
      <c r="A10567" t="s">
        <v>56662</v>
      </c>
      <c r="B10567" t="s">
        <v>56663</v>
      </c>
      <c r="C10567" t="s">
        <v>18355</v>
      </c>
      <c r="F10567" t="s">
        <v>56664</v>
      </c>
      <c r="H10567" t="s">
        <v>56662</v>
      </c>
      <c r="J10567" t="s">
        <v>56665</v>
      </c>
      <c r="K10567" t="s">
        <v>56666</v>
      </c>
      <c r="M10567" t="s">
        <v>3376</v>
      </c>
      <c r="N10567" t="s">
        <v>65</v>
      </c>
      <c r="O10567">
        <v>80621</v>
      </c>
      <c r="P10567" t="s">
        <v>50</v>
      </c>
      <c r="U10567" s="1">
        <v>45064</v>
      </c>
      <c r="V10567" s="1">
        <v>45064</v>
      </c>
      <c r="W10567" s="1">
        <v>45064.794444444444</v>
      </c>
      <c r="X10567" s="1">
        <v>45064.794444444444</v>
      </c>
      <c r="AC10567" t="s">
        <v>53</v>
      </c>
      <c r="AD10567">
        <v>2969663703</v>
      </c>
      <c r="AE10567" s="1">
        <v>42075.628472222219</v>
      </c>
      <c r="AF10567" t="s">
        <v>56667</v>
      </c>
      <c r="AG10567" t="s">
        <v>56668</v>
      </c>
      <c r="AH10567" t="s">
        <v>51</v>
      </c>
      <c r="AJ10567" t="s">
        <v>53</v>
      </c>
      <c r="AL10567" t="s">
        <v>68</v>
      </c>
      <c r="AO10567" t="s">
        <v>5443</v>
      </c>
      <c r="AP10567" s="1">
        <v>45064.793055555558</v>
      </c>
    </row>
    <row r="10568" spans="1:43" x14ac:dyDescent="0.35">
      <c r="A10568" t="s">
        <v>56669</v>
      </c>
      <c r="B10568" t="s">
        <v>56670</v>
      </c>
      <c r="C10568" t="s">
        <v>1728</v>
      </c>
      <c r="F10568" t="s">
        <v>56671</v>
      </c>
      <c r="H10568" t="s">
        <v>56672</v>
      </c>
      <c r="J10568" t="s">
        <v>56673</v>
      </c>
      <c r="K10568" t="s">
        <v>56674</v>
      </c>
      <c r="M10568" t="s">
        <v>143</v>
      </c>
      <c r="N10568" t="s">
        <v>65</v>
      </c>
      <c r="O10568">
        <v>81505</v>
      </c>
      <c r="P10568" t="s">
        <v>50</v>
      </c>
      <c r="U10568" s="1">
        <v>45064</v>
      </c>
      <c r="V10568" s="1">
        <v>45064</v>
      </c>
      <c r="W10568" s="1">
        <v>45064.426388888889</v>
      </c>
      <c r="X10568" s="1">
        <v>45064.426388888889</v>
      </c>
      <c r="AC10568" t="s">
        <v>53</v>
      </c>
      <c r="AD10568">
        <v>1000000001</v>
      </c>
      <c r="AE10568" s="1">
        <v>39973.351388888892</v>
      </c>
      <c r="AF10568" t="s">
        <v>3377</v>
      </c>
      <c r="AG10568" t="s">
        <v>56675</v>
      </c>
      <c r="AH10568" t="s">
        <v>51</v>
      </c>
      <c r="AJ10568" t="s">
        <v>53</v>
      </c>
      <c r="AL10568" t="s">
        <v>78</v>
      </c>
      <c r="AO10568" t="s">
        <v>5443</v>
      </c>
      <c r="AP10568" s="1">
        <v>45344.380555555559</v>
      </c>
    </row>
    <row r="10569" spans="1:43" x14ac:dyDescent="0.35">
      <c r="A10569" t="s">
        <v>56676</v>
      </c>
      <c r="B10569" t="s">
        <v>11164</v>
      </c>
      <c r="C10569" t="s">
        <v>56677</v>
      </c>
      <c r="F10569" t="s">
        <v>56678</v>
      </c>
      <c r="H10569" t="s">
        <v>56676</v>
      </c>
      <c r="J10569" t="s">
        <v>56679</v>
      </c>
      <c r="K10569" t="s">
        <v>56680</v>
      </c>
      <c r="M10569" t="s">
        <v>545</v>
      </c>
      <c r="N10569" t="s">
        <v>253</v>
      </c>
      <c r="O10569">
        <v>88006</v>
      </c>
      <c r="P10569" t="s">
        <v>50</v>
      </c>
      <c r="U10569" s="1">
        <v>45064</v>
      </c>
      <c r="V10569" s="1">
        <v>45064</v>
      </c>
      <c r="W10569" s="1">
        <v>45064.501388888886</v>
      </c>
      <c r="X10569" s="1">
        <v>45064.501388888886</v>
      </c>
      <c r="AC10569" t="s">
        <v>51</v>
      </c>
      <c r="AD10569">
        <v>2973393757</v>
      </c>
      <c r="AE10569" s="1">
        <v>45064.513888888891</v>
      </c>
      <c r="AF10569" t="s">
        <v>56681</v>
      </c>
      <c r="AG10569" t="s">
        <v>56682</v>
      </c>
      <c r="AH10569" t="s">
        <v>51</v>
      </c>
      <c r="AJ10569" t="s">
        <v>53</v>
      </c>
      <c r="AL10569" t="s">
        <v>68</v>
      </c>
      <c r="AO10569" t="s">
        <v>5443</v>
      </c>
      <c r="AP10569" s="1">
        <v>45064.530555555553</v>
      </c>
      <c r="AQ10569" s="1">
        <v>45064.522916666669</v>
      </c>
    </row>
    <row r="10570" spans="1:43" x14ac:dyDescent="0.35">
      <c r="A10570" t="s">
        <v>56683</v>
      </c>
      <c r="B10570" t="s">
        <v>43413</v>
      </c>
      <c r="C10570" t="s">
        <v>17479</v>
      </c>
      <c r="H10570" t="s">
        <v>56684</v>
      </c>
      <c r="J10570" t="s">
        <v>285</v>
      </c>
      <c r="P10570" t="s">
        <v>50</v>
      </c>
      <c r="U10570" s="1">
        <v>45064</v>
      </c>
      <c r="V10570" s="1">
        <v>45064</v>
      </c>
      <c r="W10570" s="1">
        <v>45065.504861111112</v>
      </c>
      <c r="X10570" s="1">
        <v>45065.504861111112</v>
      </c>
      <c r="AC10570" t="s">
        <v>53</v>
      </c>
      <c r="AD10570">
        <v>2969480024</v>
      </c>
      <c r="AE10570" s="1">
        <v>37427</v>
      </c>
      <c r="AF10570" t="s">
        <v>145</v>
      </c>
      <c r="AG10570" t="s">
        <v>56685</v>
      </c>
      <c r="AH10570" t="s">
        <v>51</v>
      </c>
      <c r="AJ10570" t="s">
        <v>53</v>
      </c>
      <c r="AL10570" t="s">
        <v>68</v>
      </c>
      <c r="AO10570" t="s">
        <v>5443</v>
      </c>
      <c r="AP10570" s="1">
        <v>45476.795138888891</v>
      </c>
      <c r="AQ10570" s="1">
        <v>45476.799305555556</v>
      </c>
    </row>
    <row r="10571" spans="1:43" x14ac:dyDescent="0.35">
      <c r="A10571" t="s">
        <v>56686</v>
      </c>
      <c r="B10571" t="s">
        <v>48820</v>
      </c>
      <c r="C10571" t="s">
        <v>18249</v>
      </c>
      <c r="F10571" t="s">
        <v>56687</v>
      </c>
      <c r="H10571" t="s">
        <v>56686</v>
      </c>
      <c r="J10571" t="s">
        <v>56688</v>
      </c>
      <c r="K10571" t="s">
        <v>56689</v>
      </c>
      <c r="M10571" t="s">
        <v>41446</v>
      </c>
      <c r="N10571" t="s">
        <v>65</v>
      </c>
      <c r="O10571">
        <v>80549</v>
      </c>
      <c r="P10571" t="s">
        <v>50</v>
      </c>
      <c r="U10571" s="1">
        <v>45064</v>
      </c>
      <c r="V10571" s="1">
        <v>45064</v>
      </c>
      <c r="W10571" s="1">
        <v>45064.70416666667</v>
      </c>
      <c r="X10571" s="1">
        <v>45064.70416666667</v>
      </c>
      <c r="AC10571" t="s">
        <v>53</v>
      </c>
      <c r="AD10571">
        <v>2972408410</v>
      </c>
      <c r="AE10571" s="1">
        <v>44977.395833333336</v>
      </c>
      <c r="AG10571" t="s">
        <v>56690</v>
      </c>
      <c r="AH10571" t="s">
        <v>51</v>
      </c>
      <c r="AJ10571" t="s">
        <v>53</v>
      </c>
      <c r="AL10571" t="s">
        <v>68</v>
      </c>
      <c r="AO10571" t="s">
        <v>5443</v>
      </c>
      <c r="AP10571" s="1">
        <v>45064.708333333336</v>
      </c>
      <c r="AQ10571" s="1">
        <v>45064.707638888889</v>
      </c>
    </row>
    <row r="10572" spans="1:43" x14ac:dyDescent="0.35">
      <c r="A10572" t="s">
        <v>56691</v>
      </c>
      <c r="B10572" t="s">
        <v>653</v>
      </c>
      <c r="C10572" t="s">
        <v>5327</v>
      </c>
      <c r="F10572" t="s">
        <v>56692</v>
      </c>
      <c r="H10572" t="s">
        <v>56691</v>
      </c>
      <c r="J10572" t="s">
        <v>56173</v>
      </c>
      <c r="K10572" t="s">
        <v>56693</v>
      </c>
      <c r="M10572" t="s">
        <v>36207</v>
      </c>
      <c r="N10572" t="s">
        <v>65</v>
      </c>
      <c r="O10572">
        <v>80913</v>
      </c>
      <c r="P10572" t="s">
        <v>50</v>
      </c>
      <c r="U10572" s="1">
        <v>45064</v>
      </c>
      <c r="V10572" s="1">
        <v>45064</v>
      </c>
      <c r="W10572" s="1">
        <v>45065.568749999999</v>
      </c>
      <c r="X10572" s="1">
        <v>45065.568749999999</v>
      </c>
      <c r="AC10572" t="s">
        <v>53</v>
      </c>
      <c r="AD10572">
        <v>2973391235</v>
      </c>
      <c r="AE10572" s="1">
        <v>45061.506944444445</v>
      </c>
      <c r="AF10572" t="s">
        <v>56175</v>
      </c>
      <c r="AG10572" t="s">
        <v>56694</v>
      </c>
      <c r="AH10572" t="s">
        <v>51</v>
      </c>
      <c r="AJ10572" t="s">
        <v>53</v>
      </c>
      <c r="AL10572" t="s">
        <v>68</v>
      </c>
      <c r="AO10572" t="s">
        <v>5443</v>
      </c>
      <c r="AP10572" s="1">
        <v>45064.561805555553</v>
      </c>
    </row>
    <row r="10573" spans="1:43" x14ac:dyDescent="0.35">
      <c r="A10573" t="s">
        <v>56695</v>
      </c>
      <c r="B10573" t="s">
        <v>1510</v>
      </c>
      <c r="C10573" t="s">
        <v>5456</v>
      </c>
      <c r="H10573" t="s">
        <v>56695</v>
      </c>
      <c r="J10573" t="s">
        <v>13744</v>
      </c>
      <c r="K10573" t="s">
        <v>273</v>
      </c>
      <c r="M10573" t="s">
        <v>274</v>
      </c>
      <c r="N10573" t="s">
        <v>275</v>
      </c>
      <c r="O10573">
        <v>27612</v>
      </c>
      <c r="P10573" t="s">
        <v>50</v>
      </c>
      <c r="U10573" s="1">
        <v>45064</v>
      </c>
      <c r="V10573" s="1">
        <v>45064</v>
      </c>
      <c r="AC10573" t="s">
        <v>53</v>
      </c>
      <c r="AD10573">
        <v>2969474461</v>
      </c>
      <c r="AE10573" s="1">
        <v>37104.381944444445</v>
      </c>
      <c r="AG10573" t="s">
        <v>56696</v>
      </c>
      <c r="AH10573" t="s">
        <v>51</v>
      </c>
      <c r="AJ10573" t="s">
        <v>53</v>
      </c>
      <c r="AO10573" t="s">
        <v>8142</v>
      </c>
    </row>
    <row r="10574" spans="1:43" x14ac:dyDescent="0.35">
      <c r="A10574" t="s">
        <v>56697</v>
      </c>
      <c r="B10574" t="s">
        <v>25531</v>
      </c>
      <c r="C10574" t="s">
        <v>2318</v>
      </c>
      <c r="F10574" t="s">
        <v>56698</v>
      </c>
      <c r="H10574" t="s">
        <v>56699</v>
      </c>
      <c r="J10574" t="s">
        <v>13574</v>
      </c>
      <c r="K10574" t="s">
        <v>56700</v>
      </c>
      <c r="M10574" t="s">
        <v>56701</v>
      </c>
      <c r="N10574" t="s">
        <v>13648</v>
      </c>
      <c r="O10574" t="s">
        <v>56702</v>
      </c>
      <c r="P10574" t="s">
        <v>4438</v>
      </c>
      <c r="U10574" s="1">
        <v>45064</v>
      </c>
      <c r="V10574" s="1">
        <v>45064</v>
      </c>
      <c r="W10574" s="1">
        <v>45064.4375</v>
      </c>
      <c r="X10574" s="1">
        <v>45064.4375</v>
      </c>
      <c r="AC10574" t="s">
        <v>53</v>
      </c>
      <c r="AD10574">
        <v>2969823183</v>
      </c>
      <c r="AE10574" s="1">
        <v>43312.453472222223</v>
      </c>
      <c r="AG10574" t="s">
        <v>56703</v>
      </c>
      <c r="AH10574" t="s">
        <v>51</v>
      </c>
      <c r="AJ10574" t="s">
        <v>53</v>
      </c>
      <c r="AL10574" t="s">
        <v>78</v>
      </c>
      <c r="AO10574" t="s">
        <v>8142</v>
      </c>
    </row>
    <row r="10575" spans="1:43" x14ac:dyDescent="0.35">
      <c r="A10575" t="s">
        <v>56704</v>
      </c>
      <c r="B10575" t="s">
        <v>612</v>
      </c>
      <c r="C10575" t="s">
        <v>648</v>
      </c>
      <c r="F10575" t="s">
        <v>56705</v>
      </c>
      <c r="H10575" t="s">
        <v>56704</v>
      </c>
      <c r="J10575" t="s">
        <v>24326</v>
      </c>
      <c r="N10575" t="s">
        <v>1570</v>
      </c>
      <c r="O10575">
        <v>84037</v>
      </c>
      <c r="P10575" t="s">
        <v>50</v>
      </c>
      <c r="U10575" s="1">
        <v>45064</v>
      </c>
      <c r="V10575" s="1">
        <v>45064</v>
      </c>
      <c r="AC10575" t="s">
        <v>53</v>
      </c>
      <c r="AD10575">
        <v>2969476247</v>
      </c>
      <c r="AE10575" s="1">
        <v>37207</v>
      </c>
      <c r="AG10575" t="s">
        <v>56706</v>
      </c>
      <c r="AH10575" t="s">
        <v>51</v>
      </c>
      <c r="AJ10575" t="s">
        <v>53</v>
      </c>
      <c r="AO10575" t="s">
        <v>8142</v>
      </c>
    </row>
    <row r="10576" spans="1:43" x14ac:dyDescent="0.35">
      <c r="A10576" t="s">
        <v>56707</v>
      </c>
      <c r="B10576" t="s">
        <v>5773</v>
      </c>
      <c r="C10576" t="s">
        <v>14685</v>
      </c>
      <c r="H10576" t="s">
        <v>56708</v>
      </c>
      <c r="I10576" t="s">
        <v>415</v>
      </c>
      <c r="J10576" t="s">
        <v>491</v>
      </c>
      <c r="K10576" t="s">
        <v>6655</v>
      </c>
      <c r="M10576" t="s">
        <v>6656</v>
      </c>
      <c r="N10576" t="s">
        <v>6657</v>
      </c>
      <c r="O10576">
        <v>68102</v>
      </c>
      <c r="P10576" t="s">
        <v>50</v>
      </c>
      <c r="U10576" s="1">
        <v>45064</v>
      </c>
      <c r="V10576" s="1">
        <v>45064</v>
      </c>
      <c r="W10576" s="1">
        <v>45064.39166666667</v>
      </c>
      <c r="X10576" s="1">
        <v>45237.477083333331</v>
      </c>
      <c r="AC10576" t="s">
        <v>53</v>
      </c>
      <c r="AD10576">
        <v>2969472760</v>
      </c>
      <c r="AE10576" s="1">
        <v>36916.71597222222</v>
      </c>
      <c r="AF10576" t="s">
        <v>24101</v>
      </c>
      <c r="AG10576" t="s">
        <v>56709</v>
      </c>
      <c r="AH10576" t="s">
        <v>51</v>
      </c>
      <c r="AJ10576" t="s">
        <v>53</v>
      </c>
      <c r="AL10576" t="s">
        <v>68</v>
      </c>
      <c r="AO10576" t="s">
        <v>5443</v>
      </c>
      <c r="AP10576" s="1">
        <v>45464.438194444447</v>
      </c>
    </row>
    <row r="10577" spans="1:43" x14ac:dyDescent="0.35">
      <c r="A10577" t="s">
        <v>56710</v>
      </c>
      <c r="B10577" t="s">
        <v>56711</v>
      </c>
      <c r="C10577" t="s">
        <v>35120</v>
      </c>
      <c r="F10577" t="s">
        <v>56712</v>
      </c>
      <c r="H10577" t="s">
        <v>56713</v>
      </c>
      <c r="J10577" t="s">
        <v>56714</v>
      </c>
      <c r="K10577" t="s">
        <v>56715</v>
      </c>
      <c r="M10577" t="s">
        <v>25148</v>
      </c>
      <c r="N10577" t="s">
        <v>253</v>
      </c>
      <c r="O10577">
        <v>87556</v>
      </c>
      <c r="P10577" t="s">
        <v>50</v>
      </c>
      <c r="U10577" s="1">
        <v>45064</v>
      </c>
      <c r="V10577" s="1">
        <v>45064</v>
      </c>
      <c r="W10577" s="1">
        <v>45064.644444444442</v>
      </c>
      <c r="X10577" s="1">
        <v>45064.644444444442</v>
      </c>
      <c r="AC10577" t="s">
        <v>53</v>
      </c>
      <c r="AD10577">
        <v>2972408185</v>
      </c>
      <c r="AE10577" s="1">
        <v>44977.395138888889</v>
      </c>
      <c r="AF10577" t="s">
        <v>56716</v>
      </c>
      <c r="AG10577" t="s">
        <v>56717</v>
      </c>
      <c r="AH10577" t="s">
        <v>51</v>
      </c>
      <c r="AJ10577" t="s">
        <v>53</v>
      </c>
      <c r="AL10577" t="s">
        <v>68</v>
      </c>
      <c r="AO10577" t="s">
        <v>5443</v>
      </c>
      <c r="AP10577" s="1">
        <v>45082.861805555556</v>
      </c>
      <c r="AQ10577" s="1">
        <v>45064.661805555559</v>
      </c>
    </row>
    <row r="10578" spans="1:43" x14ac:dyDescent="0.35">
      <c r="A10578" t="s">
        <v>56718</v>
      </c>
      <c r="B10578" t="s">
        <v>56719</v>
      </c>
      <c r="C10578" t="s">
        <v>44932</v>
      </c>
      <c r="F10578" t="s">
        <v>56720</v>
      </c>
      <c r="H10578" t="s">
        <v>56718</v>
      </c>
      <c r="J10578" t="s">
        <v>39643</v>
      </c>
      <c r="N10578" t="s">
        <v>17464</v>
      </c>
      <c r="O10578">
        <v>30168</v>
      </c>
      <c r="P10578" t="s">
        <v>50</v>
      </c>
      <c r="U10578" s="1">
        <v>45064</v>
      </c>
      <c r="V10578" s="1">
        <v>45064</v>
      </c>
      <c r="AC10578" t="s">
        <v>53</v>
      </c>
      <c r="AD10578">
        <v>2969512469</v>
      </c>
      <c r="AE10578" s="1">
        <v>38477.625694444447</v>
      </c>
      <c r="AG10578" t="s">
        <v>56721</v>
      </c>
      <c r="AH10578" t="s">
        <v>51</v>
      </c>
      <c r="AJ10578" t="s">
        <v>53</v>
      </c>
      <c r="AO10578" t="s">
        <v>8142</v>
      </c>
    </row>
    <row r="10579" spans="1:43" x14ac:dyDescent="0.35">
      <c r="A10579" t="s">
        <v>56722</v>
      </c>
      <c r="B10579" t="s">
        <v>56723</v>
      </c>
      <c r="C10579" t="s">
        <v>1728</v>
      </c>
      <c r="F10579" t="s">
        <v>56724</v>
      </c>
      <c r="H10579" t="s">
        <v>56722</v>
      </c>
      <c r="J10579" t="s">
        <v>56725</v>
      </c>
      <c r="K10579" t="s">
        <v>56726</v>
      </c>
      <c r="M10579" t="s">
        <v>4020</v>
      </c>
      <c r="N10579" t="s">
        <v>65</v>
      </c>
      <c r="O10579">
        <v>80461</v>
      </c>
      <c r="P10579" t="s">
        <v>50</v>
      </c>
      <c r="U10579" s="1">
        <v>45064</v>
      </c>
      <c r="V10579" s="1">
        <v>45064</v>
      </c>
      <c r="W10579" s="1">
        <v>45064.423611111109</v>
      </c>
      <c r="X10579" s="1">
        <v>45064.423611111109</v>
      </c>
      <c r="AC10579" t="s">
        <v>53</v>
      </c>
      <c r="AD10579">
        <v>2969933693</v>
      </c>
      <c r="AE10579" s="1">
        <v>43801.561805555553</v>
      </c>
      <c r="AF10579" t="s">
        <v>56727</v>
      </c>
      <c r="AG10579" t="s">
        <v>56728</v>
      </c>
      <c r="AH10579" t="s">
        <v>51</v>
      </c>
      <c r="AJ10579" t="s">
        <v>53</v>
      </c>
      <c r="AL10579" t="s">
        <v>68</v>
      </c>
      <c r="AO10579" t="s">
        <v>5443</v>
      </c>
      <c r="AP10579" s="1">
        <v>45425.57916666667</v>
      </c>
      <c r="AQ10579" s="1">
        <v>45064.445138888892</v>
      </c>
    </row>
    <row r="10580" spans="1:43" x14ac:dyDescent="0.35">
      <c r="A10580" t="s">
        <v>56729</v>
      </c>
      <c r="B10580" t="s">
        <v>10091</v>
      </c>
      <c r="C10580" t="s">
        <v>4450</v>
      </c>
      <c r="H10580" t="s">
        <v>56729</v>
      </c>
      <c r="J10580" t="s">
        <v>13536</v>
      </c>
      <c r="N10580" t="s">
        <v>14739</v>
      </c>
      <c r="O10580">
        <v>61550</v>
      </c>
      <c r="P10580" t="s">
        <v>50</v>
      </c>
      <c r="U10580" s="1">
        <v>45064</v>
      </c>
      <c r="V10580" s="1">
        <v>45064</v>
      </c>
      <c r="AC10580" t="s">
        <v>53</v>
      </c>
      <c r="AD10580">
        <v>2969477259</v>
      </c>
      <c r="AE10580" s="1">
        <v>37277</v>
      </c>
      <c r="AG10580" t="s">
        <v>56730</v>
      </c>
      <c r="AH10580" t="s">
        <v>51</v>
      </c>
      <c r="AJ10580" t="s">
        <v>53</v>
      </c>
      <c r="AO10580" t="s">
        <v>8142</v>
      </c>
    </row>
    <row r="10581" spans="1:43" x14ac:dyDescent="0.35">
      <c r="A10581" t="s">
        <v>56588</v>
      </c>
      <c r="B10581" t="s">
        <v>975</v>
      </c>
      <c r="C10581" t="s">
        <v>56731</v>
      </c>
      <c r="F10581">
        <v>19152249865</v>
      </c>
      <c r="H10581" t="s">
        <v>56588</v>
      </c>
      <c r="J10581" t="s">
        <v>56589</v>
      </c>
      <c r="P10581" t="s">
        <v>50</v>
      </c>
      <c r="U10581" s="1">
        <v>45064</v>
      </c>
      <c r="V10581" s="1">
        <v>45064</v>
      </c>
      <c r="W10581" s="1">
        <v>45203.443749999999</v>
      </c>
      <c r="X10581" s="1">
        <v>45203.443749999999</v>
      </c>
      <c r="AC10581" t="s">
        <v>53</v>
      </c>
      <c r="AD10581">
        <v>2969823893</v>
      </c>
      <c r="AE10581" s="1">
        <v>43317.681250000001</v>
      </c>
      <c r="AF10581" t="s">
        <v>56732</v>
      </c>
      <c r="AG10581" t="s">
        <v>56733</v>
      </c>
      <c r="AH10581" t="s">
        <v>51</v>
      </c>
      <c r="AJ10581" t="s">
        <v>53</v>
      </c>
      <c r="AL10581" t="s">
        <v>68</v>
      </c>
      <c r="AO10581" t="s">
        <v>5443</v>
      </c>
      <c r="AP10581" s="1">
        <v>45456.43472222222</v>
      </c>
      <c r="AQ10581" s="1">
        <v>45456.433333333334</v>
      </c>
    </row>
    <row r="10582" spans="1:43" x14ac:dyDescent="0.35">
      <c r="A10582" t="s">
        <v>56734</v>
      </c>
      <c r="B10582" t="s">
        <v>56735</v>
      </c>
      <c r="C10582" t="s">
        <v>56736</v>
      </c>
      <c r="F10582" t="s">
        <v>56737</v>
      </c>
      <c r="H10582" t="s">
        <v>56734</v>
      </c>
      <c r="J10582" t="s">
        <v>56738</v>
      </c>
      <c r="K10582" t="s">
        <v>56739</v>
      </c>
      <c r="M10582" t="s">
        <v>37040</v>
      </c>
      <c r="N10582" t="s">
        <v>65</v>
      </c>
      <c r="O10582">
        <v>80116</v>
      </c>
      <c r="P10582" t="s">
        <v>50</v>
      </c>
      <c r="U10582" s="1">
        <v>45064</v>
      </c>
      <c r="V10582" s="1">
        <v>45064</v>
      </c>
      <c r="W10582" s="1">
        <v>45064.373611111114</v>
      </c>
      <c r="X10582" s="1">
        <v>45064.373611111114</v>
      </c>
      <c r="AC10582" t="s">
        <v>53</v>
      </c>
      <c r="AD10582">
        <v>2973393587</v>
      </c>
      <c r="AE10582" s="1">
        <v>45064.372916666667</v>
      </c>
      <c r="AF10582" t="s">
        <v>56740</v>
      </c>
      <c r="AG10582" t="s">
        <v>56741</v>
      </c>
      <c r="AH10582" t="s">
        <v>51</v>
      </c>
      <c r="AJ10582" t="s">
        <v>53</v>
      </c>
      <c r="AL10582" t="s">
        <v>68</v>
      </c>
      <c r="AO10582" t="s">
        <v>5443</v>
      </c>
      <c r="AP10582" s="1">
        <v>45064.397222222222</v>
      </c>
      <c r="AQ10582" s="1">
        <v>45064.396527777775</v>
      </c>
    </row>
    <row r="10583" spans="1:43" x14ac:dyDescent="0.35">
      <c r="A10583" t="s">
        <v>56742</v>
      </c>
      <c r="B10583" t="s">
        <v>56743</v>
      </c>
      <c r="C10583" t="s">
        <v>106</v>
      </c>
      <c r="F10583" t="s">
        <v>56744</v>
      </c>
      <c r="H10583" t="s">
        <v>56745</v>
      </c>
      <c r="J10583" t="s">
        <v>56746</v>
      </c>
      <c r="K10583" t="s">
        <v>56747</v>
      </c>
      <c r="M10583" t="s">
        <v>154</v>
      </c>
      <c r="N10583" t="s">
        <v>65</v>
      </c>
      <c r="O10583">
        <v>80631</v>
      </c>
      <c r="P10583" t="s">
        <v>50</v>
      </c>
      <c r="U10583" s="1">
        <v>45064</v>
      </c>
      <c r="V10583" s="1">
        <v>45064</v>
      </c>
      <c r="W10583" s="1">
        <v>45064.505555555559</v>
      </c>
      <c r="X10583" s="1">
        <v>45064.505555555559</v>
      </c>
      <c r="AC10583" t="s">
        <v>51</v>
      </c>
      <c r="AD10583">
        <v>2972012700</v>
      </c>
      <c r="AE10583" s="1">
        <v>44465.599999999999</v>
      </c>
      <c r="AF10583" t="s">
        <v>56748</v>
      </c>
      <c r="AG10583" t="s">
        <v>56749</v>
      </c>
      <c r="AH10583" t="s">
        <v>51</v>
      </c>
      <c r="AJ10583" t="s">
        <v>53</v>
      </c>
      <c r="AL10583" t="s">
        <v>68</v>
      </c>
      <c r="AO10583" t="s">
        <v>5443</v>
      </c>
      <c r="AP10583" s="1">
        <v>45064.620833333334</v>
      </c>
      <c r="AQ10583" s="1">
        <v>45064.622916666667</v>
      </c>
    </row>
    <row r="10584" spans="1:43" x14ac:dyDescent="0.35">
      <c r="A10584" t="s">
        <v>56750</v>
      </c>
      <c r="B10584" t="s">
        <v>14519</v>
      </c>
      <c r="C10584" t="s">
        <v>46185</v>
      </c>
      <c r="F10584" t="s">
        <v>56751</v>
      </c>
      <c r="H10584" t="s">
        <v>56750</v>
      </c>
      <c r="J10584" t="s">
        <v>56752</v>
      </c>
      <c r="K10584" t="s">
        <v>56753</v>
      </c>
      <c r="M10584" t="s">
        <v>18935</v>
      </c>
      <c r="N10584" t="s">
        <v>253</v>
      </c>
      <c r="O10584">
        <v>88047</v>
      </c>
      <c r="P10584" t="s">
        <v>50</v>
      </c>
      <c r="U10584" s="1">
        <v>45064</v>
      </c>
      <c r="V10584" s="1">
        <v>45064</v>
      </c>
      <c r="W10584" s="1">
        <v>45064.534722222219</v>
      </c>
      <c r="X10584" s="1">
        <v>45064.534722222219</v>
      </c>
      <c r="AC10584" t="s">
        <v>51</v>
      </c>
      <c r="AD10584">
        <v>2972012864</v>
      </c>
      <c r="AE10584" s="1">
        <v>44465.602083333331</v>
      </c>
      <c r="AF10584" t="s">
        <v>56754</v>
      </c>
      <c r="AG10584" t="s">
        <v>56755</v>
      </c>
      <c r="AH10584" t="s">
        <v>51</v>
      </c>
      <c r="AJ10584" t="s">
        <v>53</v>
      </c>
      <c r="AL10584" t="s">
        <v>68</v>
      </c>
      <c r="AO10584" t="s">
        <v>5443</v>
      </c>
      <c r="AP10584" s="1">
        <v>45132.648611111108</v>
      </c>
      <c r="AQ10584" s="1">
        <v>45132.65</v>
      </c>
    </row>
    <row r="10585" spans="1:43" x14ac:dyDescent="0.35">
      <c r="A10585" t="s">
        <v>56756</v>
      </c>
      <c r="B10585" t="s">
        <v>56757</v>
      </c>
      <c r="C10585" t="s">
        <v>4272</v>
      </c>
      <c r="F10585">
        <v>13615759590</v>
      </c>
      <c r="H10585" t="s">
        <v>56758</v>
      </c>
      <c r="J10585" t="s">
        <v>7961</v>
      </c>
      <c r="K10585" t="s">
        <v>12115</v>
      </c>
      <c r="L10585" t="s">
        <v>7963</v>
      </c>
      <c r="M10585" t="s">
        <v>7964</v>
      </c>
      <c r="N10585" t="s">
        <v>264</v>
      </c>
      <c r="O10585">
        <v>78701</v>
      </c>
      <c r="P10585" t="s">
        <v>50</v>
      </c>
      <c r="U10585" s="1">
        <v>45064</v>
      </c>
      <c r="V10585" s="1">
        <v>45064</v>
      </c>
      <c r="AC10585" t="s">
        <v>53</v>
      </c>
      <c r="AD10585">
        <v>2969702039</v>
      </c>
      <c r="AE10585" s="1">
        <v>42528.619444444441</v>
      </c>
      <c r="AG10585" t="s">
        <v>56759</v>
      </c>
      <c r="AH10585" t="s">
        <v>51</v>
      </c>
      <c r="AJ10585" t="s">
        <v>53</v>
      </c>
      <c r="AO10585" t="s">
        <v>8142</v>
      </c>
    </row>
    <row r="10586" spans="1:43" x14ac:dyDescent="0.35">
      <c r="A10586" t="s">
        <v>56760</v>
      </c>
      <c r="B10586" t="s">
        <v>56761</v>
      </c>
      <c r="C10586" t="s">
        <v>21051</v>
      </c>
      <c r="F10586">
        <v>15597608165</v>
      </c>
      <c r="H10586" t="s">
        <v>56762</v>
      </c>
      <c r="K10586" t="s">
        <v>56763</v>
      </c>
      <c r="M10586" t="s">
        <v>56764</v>
      </c>
      <c r="N10586" t="s">
        <v>287</v>
      </c>
      <c r="O10586">
        <v>80538</v>
      </c>
      <c r="P10586" t="s">
        <v>50</v>
      </c>
      <c r="U10586" s="1">
        <v>45064</v>
      </c>
      <c r="V10586" s="1">
        <v>45064</v>
      </c>
      <c r="W10586" s="1">
        <v>45064.898611111108</v>
      </c>
      <c r="X10586" s="1">
        <v>45064.898611111108</v>
      </c>
      <c r="AC10586" t="s">
        <v>53</v>
      </c>
      <c r="AD10586">
        <v>1000000001</v>
      </c>
      <c r="AE10586" s="1">
        <v>39973.351388888892</v>
      </c>
      <c r="AF10586" t="s">
        <v>3377</v>
      </c>
      <c r="AG10586" t="s">
        <v>56765</v>
      </c>
      <c r="AH10586" t="s">
        <v>51</v>
      </c>
      <c r="AJ10586" t="s">
        <v>53</v>
      </c>
      <c r="AL10586" t="s">
        <v>78</v>
      </c>
      <c r="AO10586" t="s">
        <v>5443</v>
      </c>
      <c r="AP10586" s="1">
        <v>45476.561805555553</v>
      </c>
    </row>
    <row r="10587" spans="1:43" x14ac:dyDescent="0.35">
      <c r="A10587" t="s">
        <v>56766</v>
      </c>
      <c r="B10587" t="s">
        <v>6118</v>
      </c>
      <c r="C10587" t="s">
        <v>56767</v>
      </c>
      <c r="F10587" t="s">
        <v>56768</v>
      </c>
      <c r="H10587" t="s">
        <v>56769</v>
      </c>
      <c r="J10587" t="s">
        <v>45406</v>
      </c>
      <c r="K10587" t="s">
        <v>56770</v>
      </c>
      <c r="M10587" t="s">
        <v>14094</v>
      </c>
      <c r="N10587" t="s">
        <v>253</v>
      </c>
      <c r="O10587">
        <v>88030</v>
      </c>
      <c r="P10587" t="s">
        <v>50</v>
      </c>
      <c r="U10587" s="1">
        <v>45064</v>
      </c>
      <c r="V10587" s="1">
        <v>45064</v>
      </c>
      <c r="W10587" s="1">
        <v>45064.584722222222</v>
      </c>
      <c r="X10587" s="1">
        <v>45064.584722222222</v>
      </c>
      <c r="AC10587" t="s">
        <v>53</v>
      </c>
      <c r="AD10587">
        <v>2969542163</v>
      </c>
      <c r="AE10587" s="1">
        <v>39965.693055555559</v>
      </c>
      <c r="AF10587" t="s">
        <v>56771</v>
      </c>
      <c r="AG10587" t="s">
        <v>56772</v>
      </c>
      <c r="AH10587" t="s">
        <v>51</v>
      </c>
      <c r="AJ10587" t="s">
        <v>53</v>
      </c>
      <c r="AL10587" t="s">
        <v>68</v>
      </c>
      <c r="AO10587" t="s">
        <v>5443</v>
      </c>
      <c r="AP10587" s="1">
        <v>45146.624305555553</v>
      </c>
    </row>
    <row r="10588" spans="1:43" x14ac:dyDescent="0.35">
      <c r="A10588" t="s">
        <v>56773</v>
      </c>
      <c r="B10588" t="s">
        <v>6344</v>
      </c>
      <c r="C10588" t="s">
        <v>56774</v>
      </c>
      <c r="F10588">
        <v>8089088778</v>
      </c>
      <c r="H10588" t="s">
        <v>56775</v>
      </c>
      <c r="I10588" t="s">
        <v>179</v>
      </c>
      <c r="J10588" t="s">
        <v>56776</v>
      </c>
      <c r="K10588" t="s">
        <v>56777</v>
      </c>
      <c r="M10588" t="s">
        <v>56778</v>
      </c>
      <c r="N10588" t="s">
        <v>17375</v>
      </c>
      <c r="O10588">
        <v>96750</v>
      </c>
      <c r="P10588" t="s">
        <v>50</v>
      </c>
      <c r="U10588" s="1">
        <v>45064</v>
      </c>
      <c r="V10588" s="1">
        <v>45064</v>
      </c>
      <c r="W10588" s="1">
        <v>45064.343055555553</v>
      </c>
      <c r="X10588" s="1">
        <v>45064.343055555553</v>
      </c>
      <c r="AC10588" t="s">
        <v>53</v>
      </c>
      <c r="AD10588">
        <v>1000000001</v>
      </c>
      <c r="AE10588" s="1">
        <v>39973.351388888892</v>
      </c>
      <c r="AF10588" t="s">
        <v>3377</v>
      </c>
      <c r="AG10588" t="s">
        <v>56779</v>
      </c>
      <c r="AH10588" t="s">
        <v>51</v>
      </c>
      <c r="AJ10588" t="s">
        <v>53</v>
      </c>
      <c r="AL10588" t="s">
        <v>78</v>
      </c>
      <c r="AO10588" t="s">
        <v>5443</v>
      </c>
      <c r="AP10588" s="1">
        <v>45446.306250000001</v>
      </c>
    </row>
    <row r="10589" spans="1:43" x14ac:dyDescent="0.35">
      <c r="A10589" t="s">
        <v>56780</v>
      </c>
      <c r="B10589" t="s">
        <v>3829</v>
      </c>
      <c r="C10589" t="s">
        <v>1709</v>
      </c>
      <c r="F10589" t="s">
        <v>56781</v>
      </c>
      <c r="H10589" t="s">
        <v>56780</v>
      </c>
      <c r="J10589" t="s">
        <v>36443</v>
      </c>
      <c r="K10589" t="s">
        <v>56782</v>
      </c>
      <c r="M10589" t="s">
        <v>56783</v>
      </c>
      <c r="N10589" t="s">
        <v>798</v>
      </c>
      <c r="O10589">
        <v>78574</v>
      </c>
      <c r="P10589" t="s">
        <v>50</v>
      </c>
      <c r="U10589" s="1">
        <v>45064</v>
      </c>
      <c r="V10589" s="1">
        <v>45064</v>
      </c>
      <c r="W10589" s="1">
        <v>45064.673611111109</v>
      </c>
      <c r="X10589" s="1">
        <v>45064.673611111109</v>
      </c>
      <c r="AC10589" t="s">
        <v>53</v>
      </c>
      <c r="AD10589">
        <v>2972031815</v>
      </c>
      <c r="AE10589" s="1">
        <v>44483.292361111111</v>
      </c>
      <c r="AF10589" t="s">
        <v>56784</v>
      </c>
      <c r="AG10589" t="s">
        <v>56785</v>
      </c>
      <c r="AH10589" t="s">
        <v>51</v>
      </c>
      <c r="AJ10589" t="s">
        <v>53</v>
      </c>
      <c r="AL10589" t="s">
        <v>68</v>
      </c>
      <c r="AO10589" t="s">
        <v>5443</v>
      </c>
      <c r="AP10589" s="1">
        <v>45064.672222222223</v>
      </c>
    </row>
    <row r="10590" spans="1:43" x14ac:dyDescent="0.35">
      <c r="A10590" t="s">
        <v>56786</v>
      </c>
      <c r="B10590" t="s">
        <v>5258</v>
      </c>
      <c r="C10590" t="s">
        <v>894</v>
      </c>
      <c r="F10590" t="s">
        <v>56787</v>
      </c>
      <c r="H10590" t="s">
        <v>56786</v>
      </c>
      <c r="J10590" t="s">
        <v>56788</v>
      </c>
      <c r="K10590" t="s">
        <v>56789</v>
      </c>
      <c r="M10590" t="s">
        <v>159</v>
      </c>
      <c r="N10590" t="s">
        <v>65</v>
      </c>
      <c r="O10590">
        <v>80906</v>
      </c>
      <c r="P10590" t="s">
        <v>50</v>
      </c>
      <c r="U10590" s="1">
        <v>45065</v>
      </c>
      <c r="V10590" s="1">
        <v>45065</v>
      </c>
      <c r="W10590" s="1">
        <v>45065.76666666667</v>
      </c>
      <c r="X10590" s="1">
        <v>45065.76666666667</v>
      </c>
      <c r="AC10590" t="s">
        <v>53</v>
      </c>
      <c r="AD10590">
        <v>2973395737</v>
      </c>
      <c r="AE10590" s="1">
        <v>45068.385416666664</v>
      </c>
      <c r="AF10590" t="s">
        <v>56790</v>
      </c>
      <c r="AG10590" t="s">
        <v>56791</v>
      </c>
      <c r="AH10590" t="s">
        <v>51</v>
      </c>
      <c r="AJ10590" t="s">
        <v>53</v>
      </c>
      <c r="AL10590" t="s">
        <v>68</v>
      </c>
      <c r="AO10590" t="s">
        <v>5443</v>
      </c>
      <c r="AP10590" s="1">
        <v>45065.765972222223</v>
      </c>
    </row>
    <row r="10591" spans="1:43" x14ac:dyDescent="0.35">
      <c r="A10591" t="s">
        <v>56792</v>
      </c>
      <c r="B10591" t="s">
        <v>423</v>
      </c>
      <c r="C10591" t="s">
        <v>10526</v>
      </c>
      <c r="F10591" t="s">
        <v>56793</v>
      </c>
      <c r="H10591" t="s">
        <v>56792</v>
      </c>
      <c r="J10591" t="s">
        <v>56794</v>
      </c>
      <c r="K10591" t="s">
        <v>56795</v>
      </c>
      <c r="M10591" t="s">
        <v>2200</v>
      </c>
      <c r="N10591" t="s">
        <v>65</v>
      </c>
      <c r="O10591">
        <v>80428</v>
      </c>
      <c r="P10591" t="s">
        <v>50</v>
      </c>
      <c r="U10591" s="1">
        <v>45065</v>
      </c>
      <c r="V10591" s="1">
        <v>45065</v>
      </c>
      <c r="W10591" s="1">
        <v>45065.531944444447</v>
      </c>
      <c r="X10591" s="1">
        <v>45065.531944444447</v>
      </c>
      <c r="AC10591" t="s">
        <v>53</v>
      </c>
      <c r="AD10591">
        <v>2973394615</v>
      </c>
      <c r="AE10591" s="1">
        <v>45065.538194444445</v>
      </c>
      <c r="AF10591" t="s">
        <v>56796</v>
      </c>
      <c r="AG10591" t="s">
        <v>56797</v>
      </c>
      <c r="AH10591" t="s">
        <v>51</v>
      </c>
      <c r="AJ10591" t="s">
        <v>53</v>
      </c>
      <c r="AL10591" t="s">
        <v>68</v>
      </c>
      <c r="AO10591" t="s">
        <v>5443</v>
      </c>
      <c r="AP10591" s="1">
        <v>45470.673611111109</v>
      </c>
      <c r="AQ10591" s="1">
        <v>45470.668749999997</v>
      </c>
    </row>
    <row r="10592" spans="1:43" x14ac:dyDescent="0.35">
      <c r="A10592" t="s">
        <v>56798</v>
      </c>
      <c r="B10592" t="s">
        <v>56799</v>
      </c>
      <c r="C10592" t="s">
        <v>56800</v>
      </c>
      <c r="F10592" t="s">
        <v>56801</v>
      </c>
      <c r="H10592" t="s">
        <v>56798</v>
      </c>
      <c r="J10592" t="s">
        <v>56802</v>
      </c>
      <c r="K10592" t="s">
        <v>56803</v>
      </c>
      <c r="M10592" t="s">
        <v>137</v>
      </c>
      <c r="N10592" t="s">
        <v>65</v>
      </c>
      <c r="O10592">
        <v>80239</v>
      </c>
      <c r="P10592" t="s">
        <v>50</v>
      </c>
      <c r="U10592" s="1">
        <v>45065</v>
      </c>
      <c r="V10592" s="1">
        <v>45065</v>
      </c>
      <c r="W10592" s="1">
        <v>45065.531944444447</v>
      </c>
      <c r="X10592" s="1">
        <v>45065.531944444447</v>
      </c>
      <c r="AC10592" t="s">
        <v>51</v>
      </c>
      <c r="AD10592">
        <v>2973394616</v>
      </c>
      <c r="AE10592" s="1">
        <v>45065.540277777778</v>
      </c>
      <c r="AF10592" t="s">
        <v>56804</v>
      </c>
      <c r="AG10592" t="s">
        <v>56805</v>
      </c>
      <c r="AH10592" t="s">
        <v>51</v>
      </c>
      <c r="AJ10592" t="s">
        <v>53</v>
      </c>
      <c r="AL10592" t="s">
        <v>68</v>
      </c>
      <c r="AO10592" t="s">
        <v>5443</v>
      </c>
      <c r="AP10592" s="1">
        <v>45163.429861111108</v>
      </c>
      <c r="AQ10592" s="1">
        <v>45079.434027777781</v>
      </c>
    </row>
    <row r="10593" spans="1:43" x14ac:dyDescent="0.35">
      <c r="A10593" t="s">
        <v>56806</v>
      </c>
      <c r="B10593" t="s">
        <v>56807</v>
      </c>
      <c r="C10593" t="s">
        <v>56808</v>
      </c>
      <c r="F10593" t="s">
        <v>56809</v>
      </c>
      <c r="H10593" t="s">
        <v>56810</v>
      </c>
      <c r="J10593" t="s">
        <v>6387</v>
      </c>
      <c r="K10593" t="s">
        <v>56811</v>
      </c>
      <c r="L10593" t="s">
        <v>56812</v>
      </c>
      <c r="M10593" t="s">
        <v>49096</v>
      </c>
      <c r="N10593" t="s">
        <v>4438</v>
      </c>
      <c r="O10593">
        <v>94019</v>
      </c>
      <c r="P10593" t="s">
        <v>50</v>
      </c>
      <c r="U10593" s="1">
        <v>45065</v>
      </c>
      <c r="V10593" s="1">
        <v>45065</v>
      </c>
      <c r="AC10593" t="s">
        <v>53</v>
      </c>
      <c r="AD10593">
        <v>2969484892</v>
      </c>
      <c r="AE10593" s="1">
        <v>37756</v>
      </c>
      <c r="AG10593" t="s">
        <v>56813</v>
      </c>
      <c r="AH10593" t="s">
        <v>51</v>
      </c>
      <c r="AJ10593" t="s">
        <v>53</v>
      </c>
      <c r="AO10593" t="s">
        <v>8142</v>
      </c>
    </row>
    <row r="10594" spans="1:43" x14ac:dyDescent="0.35">
      <c r="A10594" t="s">
        <v>56814</v>
      </c>
      <c r="B10594" t="s">
        <v>56815</v>
      </c>
      <c r="C10594" t="s">
        <v>16501</v>
      </c>
      <c r="F10594" t="s">
        <v>56816</v>
      </c>
      <c r="H10594" t="s">
        <v>56817</v>
      </c>
      <c r="J10594" t="s">
        <v>11008</v>
      </c>
      <c r="N10594" t="s">
        <v>12913</v>
      </c>
      <c r="O10594">
        <v>35243</v>
      </c>
      <c r="P10594" t="s">
        <v>50</v>
      </c>
      <c r="U10594" s="1">
        <v>45065</v>
      </c>
      <c r="V10594" s="1">
        <v>45065</v>
      </c>
      <c r="AC10594" t="s">
        <v>53</v>
      </c>
      <c r="AD10594">
        <v>2969478809</v>
      </c>
      <c r="AE10594" s="1">
        <v>37358</v>
      </c>
      <c r="AG10594" t="s">
        <v>56818</v>
      </c>
      <c r="AH10594" t="s">
        <v>51</v>
      </c>
      <c r="AJ10594" t="s">
        <v>53</v>
      </c>
      <c r="AO10594" t="s">
        <v>8142</v>
      </c>
    </row>
    <row r="10595" spans="1:43" x14ac:dyDescent="0.35">
      <c r="A10595" t="s">
        <v>56819</v>
      </c>
      <c r="B10595" t="s">
        <v>9824</v>
      </c>
      <c r="C10595" t="s">
        <v>9040</v>
      </c>
      <c r="F10595" t="s">
        <v>56820</v>
      </c>
      <c r="H10595" t="s">
        <v>56819</v>
      </c>
      <c r="J10595" t="s">
        <v>56821</v>
      </c>
      <c r="K10595" t="s">
        <v>56822</v>
      </c>
      <c r="M10595" t="s">
        <v>753</v>
      </c>
      <c r="N10595" t="s">
        <v>798</v>
      </c>
      <c r="O10595">
        <v>79927</v>
      </c>
      <c r="P10595" t="s">
        <v>50</v>
      </c>
      <c r="U10595" s="1">
        <v>45065</v>
      </c>
      <c r="V10595" s="1">
        <v>45065</v>
      </c>
      <c r="W10595" s="1">
        <v>45065.640277777777</v>
      </c>
      <c r="X10595" s="1">
        <v>45065.640277777777</v>
      </c>
      <c r="AC10595" t="s">
        <v>51</v>
      </c>
      <c r="AD10595">
        <v>2972407896</v>
      </c>
      <c r="AE10595" s="1">
        <v>44977.394444444442</v>
      </c>
      <c r="AF10595" t="s">
        <v>56823</v>
      </c>
      <c r="AG10595" t="s">
        <v>56824</v>
      </c>
      <c r="AH10595" t="s">
        <v>51</v>
      </c>
      <c r="AJ10595" t="s">
        <v>53</v>
      </c>
      <c r="AL10595" t="s">
        <v>68</v>
      </c>
      <c r="AO10595" t="s">
        <v>5443</v>
      </c>
      <c r="AP10595" s="1">
        <v>45065.663888888892</v>
      </c>
      <c r="AQ10595" s="1">
        <v>45065.652083333334</v>
      </c>
    </row>
    <row r="10596" spans="1:43" x14ac:dyDescent="0.35">
      <c r="A10596" t="s">
        <v>56825</v>
      </c>
      <c r="B10596" t="s">
        <v>56826</v>
      </c>
      <c r="C10596" t="s">
        <v>338</v>
      </c>
      <c r="F10596" t="s">
        <v>56827</v>
      </c>
      <c r="H10596" t="s">
        <v>56825</v>
      </c>
      <c r="J10596" t="s">
        <v>56828</v>
      </c>
      <c r="N10596" t="s">
        <v>287</v>
      </c>
      <c r="O10596">
        <v>80620</v>
      </c>
      <c r="P10596" t="s">
        <v>50</v>
      </c>
      <c r="U10596" s="1">
        <v>45065</v>
      </c>
      <c r="V10596" s="1">
        <v>45065</v>
      </c>
      <c r="W10596" s="1">
        <v>45065.550694444442</v>
      </c>
      <c r="X10596" s="1">
        <v>45065.550694444442</v>
      </c>
      <c r="AC10596" t="s">
        <v>53</v>
      </c>
      <c r="AD10596">
        <v>2973516406</v>
      </c>
      <c r="AE10596" s="1">
        <v>45099.393055555556</v>
      </c>
      <c r="AG10596" t="s">
        <v>56829</v>
      </c>
      <c r="AH10596" t="s">
        <v>51</v>
      </c>
      <c r="AJ10596" t="s">
        <v>53</v>
      </c>
      <c r="AL10596" t="s">
        <v>78</v>
      </c>
      <c r="AO10596" t="s">
        <v>8142</v>
      </c>
    </row>
    <row r="10597" spans="1:43" x14ac:dyDescent="0.35">
      <c r="A10597" t="s">
        <v>56830</v>
      </c>
      <c r="B10597" t="s">
        <v>747</v>
      </c>
      <c r="C10597" t="s">
        <v>9622</v>
      </c>
      <c r="F10597" t="s">
        <v>56831</v>
      </c>
      <c r="H10597" t="s">
        <v>56830</v>
      </c>
      <c r="J10597" t="s">
        <v>56832</v>
      </c>
      <c r="K10597" t="s">
        <v>56833</v>
      </c>
      <c r="M10597" t="s">
        <v>7843</v>
      </c>
      <c r="N10597" t="s">
        <v>253</v>
      </c>
      <c r="O10597">
        <v>88029</v>
      </c>
      <c r="P10597" t="s">
        <v>50</v>
      </c>
      <c r="U10597" s="1">
        <v>45065</v>
      </c>
      <c r="V10597" s="1">
        <v>45065</v>
      </c>
      <c r="W10597" s="1">
        <v>45065.525694444441</v>
      </c>
      <c r="X10597" s="1">
        <v>45065.525694444441</v>
      </c>
      <c r="AC10597" t="s">
        <v>53</v>
      </c>
      <c r="AD10597">
        <v>2973394605</v>
      </c>
      <c r="AE10597" s="1">
        <v>45065.525000000001</v>
      </c>
      <c r="AF10597" t="s">
        <v>56834</v>
      </c>
      <c r="AG10597" t="s">
        <v>56835</v>
      </c>
      <c r="AH10597" t="s">
        <v>51</v>
      </c>
      <c r="AJ10597" t="s">
        <v>53</v>
      </c>
      <c r="AL10597" t="s">
        <v>68</v>
      </c>
      <c r="AO10597" t="s">
        <v>5443</v>
      </c>
      <c r="AP10597" s="1">
        <v>45065.624305555553</v>
      </c>
      <c r="AQ10597" s="1">
        <v>45065.53402777778</v>
      </c>
    </row>
    <row r="10598" spans="1:43" x14ac:dyDescent="0.35">
      <c r="A10598" t="s">
        <v>56836</v>
      </c>
      <c r="B10598" t="s">
        <v>6896</v>
      </c>
      <c r="C10598" t="s">
        <v>56837</v>
      </c>
      <c r="F10598" t="s">
        <v>56838</v>
      </c>
      <c r="H10598" t="s">
        <v>56836</v>
      </c>
      <c r="J10598" t="s">
        <v>56839</v>
      </c>
      <c r="M10598" t="s">
        <v>1163</v>
      </c>
      <c r="N10598" t="s">
        <v>253</v>
      </c>
      <c r="O10598">
        <v>87416</v>
      </c>
      <c r="P10598" t="s">
        <v>50</v>
      </c>
      <c r="U10598" s="1">
        <v>45065</v>
      </c>
      <c r="V10598" s="1">
        <v>45065</v>
      </c>
      <c r="W10598" s="1">
        <v>45065.50277777778</v>
      </c>
      <c r="X10598" s="1">
        <v>45065.50277777778</v>
      </c>
      <c r="AC10598" t="s">
        <v>53</v>
      </c>
      <c r="AD10598">
        <v>2973394599</v>
      </c>
      <c r="AE10598" s="1">
        <v>45065.51666666667</v>
      </c>
      <c r="AF10598" t="s">
        <v>56840</v>
      </c>
      <c r="AG10598" t="s">
        <v>56841</v>
      </c>
      <c r="AH10598" t="s">
        <v>51</v>
      </c>
      <c r="AJ10598" t="s">
        <v>53</v>
      </c>
      <c r="AL10598" t="s">
        <v>68</v>
      </c>
      <c r="AO10598" t="s">
        <v>5443</v>
      </c>
      <c r="AP10598" s="1">
        <v>45065.51666666667</v>
      </c>
    </row>
    <row r="10599" spans="1:43" x14ac:dyDescent="0.35">
      <c r="A10599" t="s">
        <v>56842</v>
      </c>
      <c r="B10599" t="s">
        <v>56843</v>
      </c>
      <c r="C10599" t="s">
        <v>56844</v>
      </c>
      <c r="F10599" t="s">
        <v>56845</v>
      </c>
      <c r="H10599" t="s">
        <v>56846</v>
      </c>
      <c r="J10599" t="s">
        <v>6387</v>
      </c>
      <c r="K10599" t="s">
        <v>56847</v>
      </c>
      <c r="M10599" t="s">
        <v>56848</v>
      </c>
      <c r="N10599" t="s">
        <v>17961</v>
      </c>
      <c r="O10599">
        <v>23231</v>
      </c>
      <c r="P10599" t="s">
        <v>50</v>
      </c>
      <c r="U10599" s="1">
        <v>45065</v>
      </c>
      <c r="V10599" s="1">
        <v>45065</v>
      </c>
      <c r="AC10599" t="s">
        <v>53</v>
      </c>
      <c r="AD10599">
        <v>2969484892</v>
      </c>
      <c r="AE10599" s="1">
        <v>37756</v>
      </c>
      <c r="AG10599" t="s">
        <v>56849</v>
      </c>
      <c r="AH10599" t="s">
        <v>51</v>
      </c>
      <c r="AJ10599" t="s">
        <v>53</v>
      </c>
      <c r="AO10599" t="s">
        <v>8142</v>
      </c>
    </row>
    <row r="10600" spans="1:43" x14ac:dyDescent="0.35">
      <c r="A10600" t="s">
        <v>56850</v>
      </c>
      <c r="B10600" t="s">
        <v>56851</v>
      </c>
      <c r="C10600" t="s">
        <v>904</v>
      </c>
      <c r="F10600" t="s">
        <v>56852</v>
      </c>
      <c r="H10600" t="s">
        <v>56850</v>
      </c>
      <c r="J10600" t="s">
        <v>56853</v>
      </c>
      <c r="K10600" t="s">
        <v>56854</v>
      </c>
      <c r="M10600" t="s">
        <v>525</v>
      </c>
      <c r="N10600" t="s">
        <v>65</v>
      </c>
      <c r="O10600">
        <v>80011</v>
      </c>
      <c r="P10600" t="s">
        <v>50</v>
      </c>
      <c r="U10600" s="1">
        <v>45065</v>
      </c>
      <c r="V10600" s="1">
        <v>45065</v>
      </c>
      <c r="W10600" s="1">
        <v>45065.418055555558</v>
      </c>
      <c r="X10600" s="1">
        <v>45065.418055555558</v>
      </c>
      <c r="AC10600" t="s">
        <v>53</v>
      </c>
      <c r="AD10600">
        <v>2972308678</v>
      </c>
      <c r="AE10600" s="1">
        <v>44960.545138888891</v>
      </c>
      <c r="AF10600" t="s">
        <v>56855</v>
      </c>
      <c r="AG10600" t="s">
        <v>56856</v>
      </c>
      <c r="AH10600" t="s">
        <v>51</v>
      </c>
      <c r="AJ10600" t="s">
        <v>53</v>
      </c>
      <c r="AL10600" t="s">
        <v>68</v>
      </c>
      <c r="AO10600" t="s">
        <v>5443</v>
      </c>
      <c r="AP10600" s="1">
        <v>45065.447916666664</v>
      </c>
      <c r="AQ10600" s="1">
        <v>45065.425000000003</v>
      </c>
    </row>
    <row r="10601" spans="1:43" x14ac:dyDescent="0.35">
      <c r="A10601" t="s">
        <v>56857</v>
      </c>
      <c r="B10601" t="s">
        <v>56858</v>
      </c>
      <c r="C10601" t="s">
        <v>715</v>
      </c>
      <c r="F10601" t="s">
        <v>56859</v>
      </c>
      <c r="H10601" t="s">
        <v>56857</v>
      </c>
      <c r="J10601" t="s">
        <v>56860</v>
      </c>
      <c r="K10601" t="s">
        <v>56861</v>
      </c>
      <c r="M10601" t="s">
        <v>419</v>
      </c>
      <c r="N10601" t="s">
        <v>253</v>
      </c>
      <c r="O10601">
        <v>87197</v>
      </c>
      <c r="P10601" t="s">
        <v>50</v>
      </c>
      <c r="U10601" s="1">
        <v>45065</v>
      </c>
      <c r="V10601" s="1">
        <v>45065</v>
      </c>
      <c r="W10601" s="1">
        <v>45065.416666666664</v>
      </c>
      <c r="X10601" s="1">
        <v>45065.416666666664</v>
      </c>
      <c r="AC10601" t="s">
        <v>53</v>
      </c>
      <c r="AD10601">
        <v>2972014090</v>
      </c>
      <c r="AE10601" s="1">
        <v>44465.617361111108</v>
      </c>
      <c r="AF10601" t="s">
        <v>56862</v>
      </c>
      <c r="AG10601" t="s">
        <v>56863</v>
      </c>
      <c r="AH10601" t="s">
        <v>51</v>
      </c>
      <c r="AJ10601" t="s">
        <v>53</v>
      </c>
      <c r="AL10601" t="s">
        <v>68</v>
      </c>
      <c r="AO10601" t="s">
        <v>5443</v>
      </c>
      <c r="AP10601" s="1">
        <v>45065.424305555556</v>
      </c>
      <c r="AQ10601" s="1">
        <v>45065.42291666667</v>
      </c>
    </row>
    <row r="10602" spans="1:43" x14ac:dyDescent="0.35">
      <c r="A10602" t="s">
        <v>56864</v>
      </c>
      <c r="B10602" t="s">
        <v>56460</v>
      </c>
      <c r="C10602" t="s">
        <v>375</v>
      </c>
      <c r="F10602" t="s">
        <v>56865</v>
      </c>
      <c r="H10602" t="s">
        <v>56864</v>
      </c>
      <c r="J10602" t="s">
        <v>56866</v>
      </c>
      <c r="K10602" t="s">
        <v>56867</v>
      </c>
      <c r="M10602" t="s">
        <v>9057</v>
      </c>
      <c r="N10602" t="s">
        <v>253</v>
      </c>
      <c r="O10602">
        <v>87740</v>
      </c>
      <c r="P10602" t="s">
        <v>50</v>
      </c>
      <c r="U10602" s="1">
        <v>45065</v>
      </c>
      <c r="V10602" s="1">
        <v>45065</v>
      </c>
      <c r="W10602" s="1">
        <v>45065.67083333333</v>
      </c>
      <c r="X10602" s="1">
        <v>45065.67083333333</v>
      </c>
      <c r="AC10602" t="s">
        <v>53</v>
      </c>
      <c r="AD10602">
        <v>2969755398</v>
      </c>
      <c r="AE10602" s="1">
        <v>42975.49722222222</v>
      </c>
      <c r="AF10602" t="s">
        <v>56868</v>
      </c>
      <c r="AG10602" t="s">
        <v>56869</v>
      </c>
      <c r="AH10602" t="s">
        <v>51</v>
      </c>
      <c r="AJ10602" t="s">
        <v>53</v>
      </c>
      <c r="AL10602" t="s">
        <v>68</v>
      </c>
      <c r="AO10602" t="s">
        <v>5443</v>
      </c>
      <c r="AP10602" s="1">
        <v>45065.673611111109</v>
      </c>
      <c r="AQ10602" s="1">
        <v>45065.675694444442</v>
      </c>
    </row>
    <row r="10603" spans="1:43" x14ac:dyDescent="0.35">
      <c r="A10603" t="s">
        <v>56870</v>
      </c>
      <c r="B10603" t="s">
        <v>56871</v>
      </c>
      <c r="C10603" t="s">
        <v>43653</v>
      </c>
      <c r="F10603" t="s">
        <v>56872</v>
      </c>
      <c r="H10603" t="s">
        <v>56870</v>
      </c>
      <c r="J10603" t="s">
        <v>56873</v>
      </c>
      <c r="K10603" t="s">
        <v>56874</v>
      </c>
      <c r="M10603" t="s">
        <v>545</v>
      </c>
      <c r="N10603" t="s">
        <v>253</v>
      </c>
      <c r="O10603">
        <v>88005</v>
      </c>
      <c r="P10603" t="s">
        <v>50</v>
      </c>
      <c r="U10603" s="1">
        <v>45065</v>
      </c>
      <c r="V10603" s="1">
        <v>45065</v>
      </c>
      <c r="W10603" s="1">
        <v>45065.4375</v>
      </c>
      <c r="X10603" s="1">
        <v>45065.4375</v>
      </c>
      <c r="AC10603" t="s">
        <v>53</v>
      </c>
      <c r="AD10603">
        <v>2969843328</v>
      </c>
      <c r="AE10603" s="1">
        <v>43383.496527777781</v>
      </c>
      <c r="AF10603" t="s">
        <v>56875</v>
      </c>
      <c r="AG10603" t="s">
        <v>56876</v>
      </c>
      <c r="AH10603" t="s">
        <v>51</v>
      </c>
      <c r="AJ10603" t="s">
        <v>53</v>
      </c>
      <c r="AL10603" t="s">
        <v>68</v>
      </c>
      <c r="AO10603" t="s">
        <v>5443</v>
      </c>
      <c r="AP10603" s="1">
        <v>45065.463194444441</v>
      </c>
    </row>
    <row r="10604" spans="1:43" x14ac:dyDescent="0.35">
      <c r="A10604" t="s">
        <v>56877</v>
      </c>
      <c r="B10604" t="s">
        <v>164</v>
      </c>
      <c r="C10604" t="s">
        <v>587</v>
      </c>
      <c r="F10604" t="s">
        <v>56878</v>
      </c>
      <c r="H10604" t="s">
        <v>56877</v>
      </c>
      <c r="J10604" t="s">
        <v>50568</v>
      </c>
      <c r="N10604" t="s">
        <v>287</v>
      </c>
      <c r="O10604">
        <v>80401</v>
      </c>
      <c r="P10604" t="s">
        <v>50</v>
      </c>
      <c r="U10604" s="1">
        <v>45065</v>
      </c>
      <c r="V10604" s="1">
        <v>45065</v>
      </c>
      <c r="W10604" s="1">
        <v>45065.455555555556</v>
      </c>
      <c r="X10604" s="1">
        <v>45065.455555555556</v>
      </c>
      <c r="AC10604" t="s">
        <v>53</v>
      </c>
      <c r="AD10604">
        <v>2972012398</v>
      </c>
      <c r="AE10604" s="1">
        <v>44465.59652777778</v>
      </c>
      <c r="AG10604" t="s">
        <v>56879</v>
      </c>
      <c r="AH10604" t="s">
        <v>51</v>
      </c>
      <c r="AJ10604" t="s">
        <v>53</v>
      </c>
      <c r="AL10604" t="s">
        <v>78</v>
      </c>
      <c r="AO10604" t="s">
        <v>8142</v>
      </c>
    </row>
    <row r="10605" spans="1:43" x14ac:dyDescent="0.35">
      <c r="A10605" t="s">
        <v>56880</v>
      </c>
      <c r="B10605" t="s">
        <v>56881</v>
      </c>
      <c r="C10605" t="s">
        <v>2769</v>
      </c>
      <c r="F10605" t="s">
        <v>56882</v>
      </c>
      <c r="H10605" t="s">
        <v>56880</v>
      </c>
      <c r="J10605" t="s">
        <v>3478</v>
      </c>
      <c r="P10605" t="s">
        <v>50</v>
      </c>
      <c r="U10605" s="1">
        <v>45065</v>
      </c>
      <c r="V10605" s="1">
        <v>45065</v>
      </c>
      <c r="AC10605" t="s">
        <v>53</v>
      </c>
      <c r="AD10605">
        <v>2969475096</v>
      </c>
      <c r="AE10605" s="1">
        <v>37141</v>
      </c>
      <c r="AG10605" t="s">
        <v>56883</v>
      </c>
      <c r="AH10605" t="s">
        <v>51</v>
      </c>
      <c r="AJ10605" t="s">
        <v>53</v>
      </c>
      <c r="AO10605" t="s">
        <v>5443</v>
      </c>
    </row>
    <row r="10606" spans="1:43" x14ac:dyDescent="0.35">
      <c r="A10606" t="s">
        <v>56884</v>
      </c>
      <c r="B10606" t="s">
        <v>56885</v>
      </c>
      <c r="C10606" t="s">
        <v>443</v>
      </c>
      <c r="F10606" t="s">
        <v>56886</v>
      </c>
      <c r="H10606" t="s">
        <v>56884</v>
      </c>
      <c r="J10606" t="s">
        <v>30708</v>
      </c>
      <c r="N10606" t="s">
        <v>15037</v>
      </c>
      <c r="O10606">
        <v>55304</v>
      </c>
      <c r="P10606" t="s">
        <v>50</v>
      </c>
      <c r="U10606" s="1">
        <v>45065</v>
      </c>
      <c r="V10606" s="1">
        <v>45065</v>
      </c>
      <c r="AC10606" t="s">
        <v>53</v>
      </c>
      <c r="AD10606">
        <v>2969556178</v>
      </c>
      <c r="AE10606" s="1">
        <v>40472.707638888889</v>
      </c>
      <c r="AG10606" t="s">
        <v>56887</v>
      </c>
      <c r="AH10606" t="s">
        <v>51</v>
      </c>
      <c r="AJ10606" t="s">
        <v>53</v>
      </c>
      <c r="AO10606" t="s">
        <v>8142</v>
      </c>
    </row>
    <row r="10607" spans="1:43" x14ac:dyDescent="0.35">
      <c r="A10607" t="s">
        <v>56888</v>
      </c>
      <c r="B10607" t="s">
        <v>11194</v>
      </c>
      <c r="C10607" t="s">
        <v>45758</v>
      </c>
      <c r="F10607" t="s">
        <v>37660</v>
      </c>
      <c r="H10607" t="s">
        <v>37659</v>
      </c>
      <c r="J10607" t="s">
        <v>56889</v>
      </c>
      <c r="K10607" t="s">
        <v>56890</v>
      </c>
      <c r="M10607" t="s">
        <v>5551</v>
      </c>
      <c r="N10607" t="s">
        <v>65</v>
      </c>
      <c r="O10607">
        <v>80642</v>
      </c>
      <c r="P10607" t="s">
        <v>50</v>
      </c>
      <c r="U10607" s="1">
        <v>45065</v>
      </c>
      <c r="V10607" s="1">
        <v>45065</v>
      </c>
      <c r="W10607" s="1">
        <v>45065.518055555556</v>
      </c>
      <c r="X10607" s="1">
        <v>45065.518055555556</v>
      </c>
      <c r="AC10607" t="s">
        <v>53</v>
      </c>
      <c r="AD10607">
        <v>2969923654</v>
      </c>
      <c r="AE10607" s="1">
        <v>43776.42083333333</v>
      </c>
      <c r="AF10607" t="s">
        <v>56891</v>
      </c>
      <c r="AG10607" t="s">
        <v>56892</v>
      </c>
      <c r="AH10607" t="s">
        <v>51</v>
      </c>
      <c r="AJ10607" t="s">
        <v>53</v>
      </c>
      <c r="AL10607" t="s">
        <v>68</v>
      </c>
      <c r="AO10607" t="s">
        <v>5443</v>
      </c>
      <c r="AP10607" s="1">
        <v>45147.724305555559</v>
      </c>
      <c r="AQ10607" s="1">
        <v>45147.720833333333</v>
      </c>
    </row>
    <row r="10608" spans="1:43" x14ac:dyDescent="0.35">
      <c r="A10608" t="s">
        <v>56893</v>
      </c>
      <c r="B10608" t="s">
        <v>16539</v>
      </c>
      <c r="C10608" t="s">
        <v>56894</v>
      </c>
      <c r="F10608" t="s">
        <v>56895</v>
      </c>
      <c r="H10608" t="s">
        <v>56893</v>
      </c>
      <c r="J10608" t="s">
        <v>56896</v>
      </c>
      <c r="K10608" t="s">
        <v>56897</v>
      </c>
      <c r="M10608" t="s">
        <v>419</v>
      </c>
      <c r="N10608" t="s">
        <v>253</v>
      </c>
      <c r="O10608">
        <v>87198</v>
      </c>
      <c r="P10608" t="s">
        <v>50</v>
      </c>
      <c r="U10608" s="1">
        <v>45065</v>
      </c>
      <c r="V10608" s="1">
        <v>45065</v>
      </c>
      <c r="W10608" s="1">
        <v>45065.626388888886</v>
      </c>
      <c r="X10608" s="1">
        <v>45065.626388888886</v>
      </c>
      <c r="AC10608" t="s">
        <v>53</v>
      </c>
      <c r="AD10608">
        <v>2969514399</v>
      </c>
      <c r="AE10608" s="1">
        <v>38589.443055555559</v>
      </c>
      <c r="AF10608" t="s">
        <v>56898</v>
      </c>
      <c r="AG10608" t="s">
        <v>56899</v>
      </c>
      <c r="AH10608" t="s">
        <v>51</v>
      </c>
      <c r="AJ10608" t="s">
        <v>53</v>
      </c>
      <c r="AL10608" t="s">
        <v>78</v>
      </c>
      <c r="AO10608" t="s">
        <v>5443</v>
      </c>
      <c r="AP10608" s="1">
        <v>45065.636805555558</v>
      </c>
    </row>
    <row r="10609" spans="1:43" x14ac:dyDescent="0.35">
      <c r="A10609" t="s">
        <v>56900</v>
      </c>
      <c r="B10609" t="s">
        <v>28836</v>
      </c>
      <c r="C10609" t="s">
        <v>10731</v>
      </c>
      <c r="F10609">
        <v>15616761011</v>
      </c>
      <c r="H10609" t="s">
        <v>56900</v>
      </c>
      <c r="J10609" t="s">
        <v>56901</v>
      </c>
      <c r="K10609" t="s">
        <v>56902</v>
      </c>
      <c r="L10609" t="s">
        <v>56903</v>
      </c>
      <c r="M10609" t="s">
        <v>7064</v>
      </c>
      <c r="N10609" t="s">
        <v>287</v>
      </c>
      <c r="O10609">
        <v>81427</v>
      </c>
      <c r="P10609" t="s">
        <v>50</v>
      </c>
      <c r="U10609" s="1">
        <v>45065</v>
      </c>
      <c r="V10609" s="1">
        <v>45065</v>
      </c>
      <c r="W10609" s="1">
        <v>45065.673611111109</v>
      </c>
      <c r="X10609" s="1">
        <v>45065.673611111109</v>
      </c>
      <c r="AC10609" t="s">
        <v>53</v>
      </c>
      <c r="AD10609">
        <v>1000000001</v>
      </c>
      <c r="AE10609" s="1">
        <v>39973.351388888892</v>
      </c>
      <c r="AF10609" t="s">
        <v>3377</v>
      </c>
      <c r="AG10609" t="s">
        <v>56904</v>
      </c>
      <c r="AH10609" t="s">
        <v>51</v>
      </c>
      <c r="AJ10609" t="s">
        <v>53</v>
      </c>
      <c r="AL10609" t="s">
        <v>78</v>
      </c>
      <c r="AO10609" t="s">
        <v>51552</v>
      </c>
    </row>
    <row r="10610" spans="1:43" x14ac:dyDescent="0.35">
      <c r="A10610" t="s">
        <v>56905</v>
      </c>
      <c r="B10610" t="s">
        <v>56906</v>
      </c>
      <c r="C10610" t="s">
        <v>3475</v>
      </c>
      <c r="F10610" t="s">
        <v>47</v>
      </c>
      <c r="H10610" t="s">
        <v>56907</v>
      </c>
      <c r="J10610" t="s">
        <v>49</v>
      </c>
      <c r="P10610" t="s">
        <v>50</v>
      </c>
      <c r="U10610" s="1">
        <v>45065</v>
      </c>
      <c r="V10610" s="1">
        <v>45065</v>
      </c>
      <c r="W10610" s="1">
        <v>45065.480555555558</v>
      </c>
      <c r="X10610" s="1">
        <v>45065.480555555558</v>
      </c>
      <c r="AC10610" t="s">
        <v>53</v>
      </c>
      <c r="AD10610">
        <v>1000000000</v>
      </c>
      <c r="AE10610" s="1">
        <v>37295</v>
      </c>
      <c r="AG10610" t="s">
        <v>56908</v>
      </c>
      <c r="AH10610" t="s">
        <v>51</v>
      </c>
      <c r="AJ10610" t="s">
        <v>53</v>
      </c>
      <c r="AL10610" t="s">
        <v>78</v>
      </c>
      <c r="AO10610" t="s">
        <v>5443</v>
      </c>
      <c r="AP10610" s="1">
        <v>45322.722222222219</v>
      </c>
    </row>
    <row r="10611" spans="1:43" x14ac:dyDescent="0.35">
      <c r="A10611" t="s">
        <v>56846</v>
      </c>
      <c r="B10611" t="s">
        <v>14160</v>
      </c>
      <c r="C10611" t="s">
        <v>2362</v>
      </c>
      <c r="F10611" t="s">
        <v>56909</v>
      </c>
      <c r="H10611" t="s">
        <v>56846</v>
      </c>
      <c r="J10611" t="s">
        <v>6387</v>
      </c>
      <c r="M10611" t="s">
        <v>56910</v>
      </c>
      <c r="N10611" t="s">
        <v>15559</v>
      </c>
      <c r="O10611">
        <v>23231</v>
      </c>
      <c r="P10611" t="s">
        <v>50</v>
      </c>
      <c r="U10611" s="1">
        <v>45065</v>
      </c>
      <c r="V10611" s="1">
        <v>45065</v>
      </c>
      <c r="AC10611" t="s">
        <v>53</v>
      </c>
      <c r="AD10611">
        <v>2969484892</v>
      </c>
      <c r="AE10611" s="1">
        <v>37756</v>
      </c>
      <c r="AG10611" t="s">
        <v>56911</v>
      </c>
      <c r="AH10611" t="s">
        <v>51</v>
      </c>
      <c r="AJ10611" t="s">
        <v>53</v>
      </c>
      <c r="AO10611" t="s">
        <v>8142</v>
      </c>
    </row>
    <row r="10612" spans="1:43" x14ac:dyDescent="0.35">
      <c r="A10612" t="s">
        <v>56912</v>
      </c>
      <c r="B10612" t="s">
        <v>56913</v>
      </c>
      <c r="C10612" t="s">
        <v>56914</v>
      </c>
      <c r="F10612" t="s">
        <v>56915</v>
      </c>
      <c r="H10612" t="s">
        <v>56916</v>
      </c>
      <c r="J10612" t="s">
        <v>56917</v>
      </c>
      <c r="K10612" t="s">
        <v>56918</v>
      </c>
      <c r="M10612" t="s">
        <v>137</v>
      </c>
      <c r="N10612" t="s">
        <v>65</v>
      </c>
      <c r="O10612">
        <v>80216</v>
      </c>
      <c r="P10612" t="s">
        <v>50</v>
      </c>
      <c r="U10612" s="1">
        <v>45065</v>
      </c>
      <c r="V10612" s="1">
        <v>45065</v>
      </c>
      <c r="W10612" s="1">
        <v>45065.452777777777</v>
      </c>
      <c r="X10612" s="1">
        <v>45065.452777777777</v>
      </c>
      <c r="AC10612" t="s">
        <v>53</v>
      </c>
      <c r="AD10612">
        <v>2969654539</v>
      </c>
      <c r="AE10612" s="1">
        <v>42003.618750000001</v>
      </c>
      <c r="AF10612" t="s">
        <v>56919</v>
      </c>
      <c r="AG10612" t="s">
        <v>56920</v>
      </c>
      <c r="AH10612" t="s">
        <v>51</v>
      </c>
      <c r="AJ10612" t="s">
        <v>53</v>
      </c>
      <c r="AL10612" t="s">
        <v>68</v>
      </c>
      <c r="AO10612" t="s">
        <v>5443</v>
      </c>
      <c r="AP10612" s="1">
        <v>45302.411111111112</v>
      </c>
      <c r="AQ10612" s="1">
        <v>45279.680555555555</v>
      </c>
    </row>
    <row r="10613" spans="1:43" x14ac:dyDescent="0.35">
      <c r="A10613" t="s">
        <v>56921</v>
      </c>
      <c r="B10613" t="s">
        <v>56922</v>
      </c>
      <c r="C10613" t="s">
        <v>4450</v>
      </c>
      <c r="F10613">
        <v>19704852872</v>
      </c>
      <c r="H10613" t="s">
        <v>56921</v>
      </c>
      <c r="J10613" t="s">
        <v>56923</v>
      </c>
      <c r="K10613" t="s">
        <v>56924</v>
      </c>
      <c r="M10613" t="s">
        <v>15720</v>
      </c>
      <c r="N10613" t="s">
        <v>287</v>
      </c>
      <c r="O10613">
        <v>80401</v>
      </c>
      <c r="P10613" t="s">
        <v>50</v>
      </c>
      <c r="U10613" s="1">
        <v>45066</v>
      </c>
      <c r="V10613" s="1">
        <v>45066</v>
      </c>
      <c r="W10613" s="1">
        <v>45066.547222222223</v>
      </c>
      <c r="X10613" s="1">
        <v>45066.547222222223</v>
      </c>
      <c r="AC10613" t="s">
        <v>53</v>
      </c>
      <c r="AD10613">
        <v>2973398001</v>
      </c>
      <c r="AE10613" s="1">
        <v>45070.73541666667</v>
      </c>
      <c r="AF10613" t="s">
        <v>56925</v>
      </c>
      <c r="AG10613" t="s">
        <v>56926</v>
      </c>
      <c r="AH10613" t="s">
        <v>51</v>
      </c>
      <c r="AJ10613" t="s">
        <v>53</v>
      </c>
      <c r="AL10613" t="s">
        <v>68</v>
      </c>
      <c r="AO10613" t="s">
        <v>51552</v>
      </c>
      <c r="AP10613" s="1">
        <v>45071.372916666667</v>
      </c>
    </row>
    <row r="10614" spans="1:43" x14ac:dyDescent="0.35">
      <c r="A10614" t="s">
        <v>56927</v>
      </c>
      <c r="B10614" t="s">
        <v>5589</v>
      </c>
      <c r="C10614" t="s">
        <v>3330</v>
      </c>
      <c r="F10614">
        <v>17202200122</v>
      </c>
      <c r="H10614" t="s">
        <v>56928</v>
      </c>
      <c r="K10614" t="s">
        <v>56929</v>
      </c>
      <c r="M10614" t="s">
        <v>1272</v>
      </c>
      <c r="N10614" t="s">
        <v>287</v>
      </c>
      <c r="O10614">
        <v>80007</v>
      </c>
      <c r="P10614" t="s">
        <v>50</v>
      </c>
      <c r="U10614" s="1">
        <v>45066</v>
      </c>
      <c r="V10614" s="1">
        <v>45066</v>
      </c>
      <c r="W10614" s="1">
        <v>45066.506944444445</v>
      </c>
      <c r="X10614" s="1">
        <v>45066.506944444445</v>
      </c>
      <c r="AC10614" t="s">
        <v>53</v>
      </c>
      <c r="AD10614">
        <v>1000000001</v>
      </c>
      <c r="AE10614" s="1">
        <v>39973.351388888892</v>
      </c>
      <c r="AF10614" t="s">
        <v>3377</v>
      </c>
      <c r="AG10614" t="s">
        <v>56930</v>
      </c>
      <c r="AH10614" t="s">
        <v>51</v>
      </c>
      <c r="AJ10614" t="s">
        <v>53</v>
      </c>
      <c r="AL10614" t="s">
        <v>78</v>
      </c>
      <c r="AO10614" t="s">
        <v>5443</v>
      </c>
      <c r="AP10614" s="1">
        <v>45066.505555555559</v>
      </c>
    </row>
    <row r="10615" spans="1:43" x14ac:dyDescent="0.35">
      <c r="A10615" t="s">
        <v>56931</v>
      </c>
      <c r="B10615" t="s">
        <v>56932</v>
      </c>
      <c r="C10615" t="s">
        <v>302</v>
      </c>
      <c r="F10615" t="s">
        <v>56933</v>
      </c>
      <c r="H10615" t="s">
        <v>56931</v>
      </c>
      <c r="J10615" t="s">
        <v>56934</v>
      </c>
      <c r="K10615" t="s">
        <v>56935</v>
      </c>
      <c r="M10615" t="s">
        <v>55928</v>
      </c>
      <c r="N10615" t="s">
        <v>253</v>
      </c>
      <c r="O10615">
        <v>87036</v>
      </c>
      <c r="P10615" t="s">
        <v>50</v>
      </c>
      <c r="U10615" s="1">
        <v>45066</v>
      </c>
      <c r="V10615" s="1">
        <v>45066</v>
      </c>
      <c r="W10615" s="1">
        <v>45066.925000000003</v>
      </c>
      <c r="X10615" s="1">
        <v>45066.925000000003</v>
      </c>
      <c r="AC10615" t="s">
        <v>51</v>
      </c>
      <c r="AD10615">
        <v>1000000001</v>
      </c>
      <c r="AE10615" s="1">
        <v>39973.351388888892</v>
      </c>
      <c r="AF10615" t="s">
        <v>3377</v>
      </c>
      <c r="AG10615" t="s">
        <v>56936</v>
      </c>
      <c r="AH10615" t="s">
        <v>51</v>
      </c>
      <c r="AJ10615" t="s">
        <v>53</v>
      </c>
      <c r="AL10615" t="s">
        <v>78</v>
      </c>
      <c r="AO10615" t="s">
        <v>5443</v>
      </c>
      <c r="AP10615" s="1">
        <v>45066.923611111109</v>
      </c>
    </row>
    <row r="10616" spans="1:43" x14ac:dyDescent="0.35">
      <c r="A10616" t="s">
        <v>56937</v>
      </c>
      <c r="B10616" t="s">
        <v>23382</v>
      </c>
      <c r="C10616" t="s">
        <v>2312</v>
      </c>
      <c r="F10616" t="s">
        <v>56938</v>
      </c>
      <c r="H10616" t="s">
        <v>56937</v>
      </c>
      <c r="J10616" t="s">
        <v>13198</v>
      </c>
      <c r="K10616" t="s">
        <v>56939</v>
      </c>
      <c r="M10616" t="s">
        <v>315</v>
      </c>
      <c r="N10616" t="s">
        <v>253</v>
      </c>
      <c r="O10616">
        <v>87413</v>
      </c>
      <c r="P10616" t="s">
        <v>50</v>
      </c>
      <c r="U10616" s="1">
        <v>45067</v>
      </c>
      <c r="V10616" s="1">
        <v>45067</v>
      </c>
      <c r="W10616" s="1">
        <v>45068.39166666667</v>
      </c>
      <c r="X10616" s="1">
        <v>45068.39166666667</v>
      </c>
      <c r="AC10616" t="s">
        <v>53</v>
      </c>
      <c r="AD10616">
        <v>2969736512</v>
      </c>
      <c r="AE10616" s="1">
        <v>42853.522916666669</v>
      </c>
      <c r="AF10616" t="s">
        <v>13200</v>
      </c>
      <c r="AG10616" t="s">
        <v>56940</v>
      </c>
      <c r="AH10616" t="s">
        <v>51</v>
      </c>
      <c r="AJ10616" t="s">
        <v>53</v>
      </c>
      <c r="AL10616" t="s">
        <v>68</v>
      </c>
      <c r="AO10616" t="s">
        <v>5443</v>
      </c>
      <c r="AP10616" s="1">
        <v>45174.515972222223</v>
      </c>
    </row>
    <row r="10617" spans="1:43" x14ac:dyDescent="0.35">
      <c r="A10617" t="s">
        <v>56941</v>
      </c>
      <c r="B10617" t="s">
        <v>56942</v>
      </c>
      <c r="C10617" t="s">
        <v>383</v>
      </c>
      <c r="H10617" t="s">
        <v>56941</v>
      </c>
      <c r="N10617" t="s">
        <v>287</v>
      </c>
      <c r="P10617" t="s">
        <v>50</v>
      </c>
      <c r="U10617" s="1">
        <v>45067</v>
      </c>
      <c r="V10617" s="1">
        <v>45067</v>
      </c>
      <c r="W10617" s="1">
        <v>45067.052083333336</v>
      </c>
      <c r="X10617" s="1">
        <v>45067.052083333336</v>
      </c>
      <c r="AC10617" t="s">
        <v>53</v>
      </c>
      <c r="AD10617">
        <v>1000000001</v>
      </c>
      <c r="AE10617" s="1">
        <v>39973.351388888892</v>
      </c>
      <c r="AF10617" t="s">
        <v>3377</v>
      </c>
      <c r="AG10617" t="s">
        <v>56943</v>
      </c>
      <c r="AH10617" t="s">
        <v>51</v>
      </c>
      <c r="AJ10617" t="s">
        <v>53</v>
      </c>
      <c r="AL10617" t="s">
        <v>78</v>
      </c>
      <c r="AO10617" t="s">
        <v>51552</v>
      </c>
    </row>
    <row r="10618" spans="1:43" x14ac:dyDescent="0.35">
      <c r="A10618" t="s">
        <v>56944</v>
      </c>
      <c r="B10618" t="s">
        <v>33620</v>
      </c>
      <c r="C10618" t="s">
        <v>3077</v>
      </c>
      <c r="F10618">
        <v>15055035258</v>
      </c>
      <c r="H10618" t="s">
        <v>56945</v>
      </c>
      <c r="J10618" t="s">
        <v>56946</v>
      </c>
      <c r="K10618" t="s">
        <v>56947</v>
      </c>
      <c r="M10618" t="s">
        <v>419</v>
      </c>
      <c r="N10618" t="s">
        <v>398</v>
      </c>
      <c r="O10618">
        <v>87121</v>
      </c>
      <c r="P10618" t="s">
        <v>50</v>
      </c>
      <c r="U10618" s="1">
        <v>45067</v>
      </c>
      <c r="V10618" s="1">
        <v>45067</v>
      </c>
      <c r="AC10618" t="s">
        <v>53</v>
      </c>
      <c r="AG10618" t="s">
        <v>56948</v>
      </c>
      <c r="AH10618" t="s">
        <v>51</v>
      </c>
      <c r="AJ10618" t="s">
        <v>53</v>
      </c>
      <c r="AO10618" t="s">
        <v>5443</v>
      </c>
    </row>
    <row r="10619" spans="1:43" x14ac:dyDescent="0.35">
      <c r="A10619" t="s">
        <v>56949</v>
      </c>
      <c r="B10619" t="s">
        <v>8459</v>
      </c>
      <c r="C10619" t="s">
        <v>46245</v>
      </c>
      <c r="F10619">
        <v>17192070773</v>
      </c>
      <c r="H10619" t="s">
        <v>56950</v>
      </c>
      <c r="J10619" t="s">
        <v>56951</v>
      </c>
      <c r="K10619" t="s">
        <v>56952</v>
      </c>
      <c r="M10619" t="s">
        <v>9439</v>
      </c>
      <c r="N10619" t="s">
        <v>287</v>
      </c>
      <c r="O10619">
        <v>81211</v>
      </c>
      <c r="P10619" t="s">
        <v>50</v>
      </c>
      <c r="U10619" s="1">
        <v>45067</v>
      </c>
      <c r="V10619" s="1">
        <v>45067</v>
      </c>
      <c r="AC10619" t="s">
        <v>53</v>
      </c>
      <c r="AG10619" t="s">
        <v>56953</v>
      </c>
      <c r="AH10619" t="s">
        <v>51</v>
      </c>
      <c r="AJ10619" t="s">
        <v>53</v>
      </c>
      <c r="AO10619" t="s">
        <v>5443</v>
      </c>
    </row>
    <row r="10620" spans="1:43" x14ac:dyDescent="0.35">
      <c r="A10620" t="s">
        <v>56954</v>
      </c>
      <c r="B10620" t="s">
        <v>56955</v>
      </c>
      <c r="C10620" t="s">
        <v>1686</v>
      </c>
      <c r="F10620" t="s">
        <v>56956</v>
      </c>
      <c r="H10620" t="s">
        <v>56954</v>
      </c>
      <c r="J10620" t="s">
        <v>56957</v>
      </c>
      <c r="K10620" t="s">
        <v>3091</v>
      </c>
      <c r="M10620" t="s">
        <v>753</v>
      </c>
      <c r="N10620" t="s">
        <v>798</v>
      </c>
      <c r="O10620">
        <v>79928</v>
      </c>
      <c r="P10620" t="s">
        <v>50</v>
      </c>
      <c r="U10620" s="1">
        <v>45068</v>
      </c>
      <c r="V10620" s="1">
        <v>45068</v>
      </c>
      <c r="W10620" s="1">
        <v>45068.426388888889</v>
      </c>
      <c r="X10620" s="1">
        <v>45068.426388888889</v>
      </c>
      <c r="AC10620" t="s">
        <v>51</v>
      </c>
      <c r="AD10620">
        <v>2969520824</v>
      </c>
      <c r="AE10620" s="1">
        <v>38982.364583333336</v>
      </c>
      <c r="AF10620" t="s">
        <v>3094</v>
      </c>
      <c r="AG10620" t="s">
        <v>56958</v>
      </c>
      <c r="AH10620" t="s">
        <v>51</v>
      </c>
      <c r="AJ10620" t="s">
        <v>53</v>
      </c>
      <c r="AL10620" t="s">
        <v>68</v>
      </c>
      <c r="AO10620" t="s">
        <v>5443</v>
      </c>
      <c r="AP10620" s="1">
        <v>45070.56527777778</v>
      </c>
      <c r="AQ10620" s="1">
        <v>45070.568749999999</v>
      </c>
    </row>
    <row r="10621" spans="1:43" x14ac:dyDescent="0.35">
      <c r="A10621" t="s">
        <v>56959</v>
      </c>
      <c r="B10621" t="s">
        <v>23077</v>
      </c>
      <c r="C10621" t="s">
        <v>56960</v>
      </c>
      <c r="F10621" t="s">
        <v>56961</v>
      </c>
      <c r="H10621" t="s">
        <v>56962</v>
      </c>
      <c r="J10621" t="s">
        <v>56963</v>
      </c>
      <c r="K10621" t="s">
        <v>56964</v>
      </c>
      <c r="M10621" t="s">
        <v>56965</v>
      </c>
      <c r="N10621" t="s">
        <v>253</v>
      </c>
      <c r="O10621">
        <v>87557</v>
      </c>
      <c r="P10621" t="s">
        <v>50</v>
      </c>
      <c r="U10621" s="1">
        <v>45068</v>
      </c>
      <c r="V10621" s="1">
        <v>45068</v>
      </c>
      <c r="W10621" s="1">
        <v>45068.422222222223</v>
      </c>
      <c r="X10621" s="1">
        <v>45068.422222222223</v>
      </c>
      <c r="AC10621" t="s">
        <v>53</v>
      </c>
      <c r="AD10621">
        <v>2972408274</v>
      </c>
      <c r="AE10621" s="1">
        <v>44977.395138888889</v>
      </c>
      <c r="AF10621" t="s">
        <v>56966</v>
      </c>
      <c r="AG10621" t="s">
        <v>56967</v>
      </c>
      <c r="AH10621" t="s">
        <v>51</v>
      </c>
      <c r="AJ10621" t="s">
        <v>53</v>
      </c>
      <c r="AL10621" t="s">
        <v>68</v>
      </c>
      <c r="AO10621" t="s">
        <v>5443</v>
      </c>
      <c r="AP10621" s="1">
        <v>45068.433333333334</v>
      </c>
      <c r="AQ10621" s="1">
        <v>45068.431250000001</v>
      </c>
    </row>
    <row r="10622" spans="1:43" x14ac:dyDescent="0.35">
      <c r="A10622" t="s">
        <v>56968</v>
      </c>
      <c r="B10622" t="s">
        <v>56969</v>
      </c>
      <c r="C10622" t="s">
        <v>42846</v>
      </c>
      <c r="F10622" t="s">
        <v>56970</v>
      </c>
      <c r="H10622" t="s">
        <v>56968</v>
      </c>
      <c r="J10622" t="s">
        <v>29625</v>
      </c>
      <c r="N10622" t="s">
        <v>637</v>
      </c>
      <c r="O10622">
        <v>79703</v>
      </c>
      <c r="P10622" t="s">
        <v>50</v>
      </c>
      <c r="U10622" s="1">
        <v>45068</v>
      </c>
      <c r="V10622" s="1">
        <v>45068</v>
      </c>
      <c r="AC10622" t="s">
        <v>53</v>
      </c>
      <c r="AD10622">
        <v>2969815299</v>
      </c>
      <c r="AE10622" s="1">
        <v>43279.375694444447</v>
      </c>
      <c r="AG10622" t="s">
        <v>56971</v>
      </c>
      <c r="AH10622" t="s">
        <v>51</v>
      </c>
      <c r="AJ10622" t="s">
        <v>53</v>
      </c>
      <c r="AO10622" t="s">
        <v>8142</v>
      </c>
    </row>
    <row r="10623" spans="1:43" x14ac:dyDescent="0.35">
      <c r="A10623" t="s">
        <v>56972</v>
      </c>
      <c r="B10623" t="s">
        <v>10776</v>
      </c>
      <c r="C10623" t="s">
        <v>71</v>
      </c>
      <c r="F10623">
        <v>17343512463</v>
      </c>
      <c r="H10623" t="s">
        <v>56972</v>
      </c>
      <c r="I10623" t="s">
        <v>464</v>
      </c>
      <c r="J10623" t="s">
        <v>6387</v>
      </c>
      <c r="K10623" t="s">
        <v>56973</v>
      </c>
      <c r="M10623" t="s">
        <v>42350</v>
      </c>
      <c r="N10623" t="s">
        <v>29123</v>
      </c>
      <c r="O10623">
        <v>48188</v>
      </c>
      <c r="P10623" t="s">
        <v>50</v>
      </c>
      <c r="U10623" s="1">
        <v>45068</v>
      </c>
      <c r="V10623" s="1">
        <v>45068</v>
      </c>
      <c r="AC10623" t="s">
        <v>53</v>
      </c>
      <c r="AD10623">
        <v>2969484892</v>
      </c>
      <c r="AE10623" s="1">
        <v>37756</v>
      </c>
      <c r="AG10623" t="s">
        <v>56974</v>
      </c>
      <c r="AH10623" t="s">
        <v>51</v>
      </c>
      <c r="AJ10623" t="s">
        <v>53</v>
      </c>
      <c r="AO10623" t="s">
        <v>8142</v>
      </c>
    </row>
    <row r="10624" spans="1:43" x14ac:dyDescent="0.35">
      <c r="A10624" t="s">
        <v>56975</v>
      </c>
      <c r="B10624" t="s">
        <v>56976</v>
      </c>
      <c r="C10624" t="s">
        <v>443</v>
      </c>
      <c r="F10624" t="s">
        <v>56977</v>
      </c>
      <c r="H10624" t="s">
        <v>56975</v>
      </c>
      <c r="J10624" t="s">
        <v>4241</v>
      </c>
      <c r="K10624" t="s">
        <v>56978</v>
      </c>
      <c r="M10624" t="s">
        <v>10346</v>
      </c>
      <c r="N10624" t="s">
        <v>798</v>
      </c>
      <c r="O10624">
        <v>76140</v>
      </c>
      <c r="P10624" t="s">
        <v>50</v>
      </c>
      <c r="U10624" s="1">
        <v>45068</v>
      </c>
      <c r="V10624" s="1">
        <v>45068</v>
      </c>
      <c r="AC10624" t="s">
        <v>53</v>
      </c>
      <c r="AD10624">
        <v>2969480277</v>
      </c>
      <c r="AE10624" s="1">
        <v>37439</v>
      </c>
      <c r="AG10624" t="s">
        <v>56979</v>
      </c>
      <c r="AH10624" t="s">
        <v>51</v>
      </c>
      <c r="AJ10624" t="s">
        <v>53</v>
      </c>
      <c r="AO10624" t="s">
        <v>8142</v>
      </c>
    </row>
    <row r="10625" spans="1:43" x14ac:dyDescent="0.35">
      <c r="A10625" t="s">
        <v>56980</v>
      </c>
      <c r="B10625" t="s">
        <v>56981</v>
      </c>
      <c r="C10625" t="s">
        <v>56982</v>
      </c>
      <c r="H10625" t="s">
        <v>56980</v>
      </c>
      <c r="J10625" t="s">
        <v>56983</v>
      </c>
      <c r="P10625" t="s">
        <v>50</v>
      </c>
      <c r="U10625" s="1">
        <v>45068</v>
      </c>
      <c r="V10625" s="1">
        <v>45068</v>
      </c>
      <c r="W10625" s="1">
        <v>45068.98333333333</v>
      </c>
      <c r="X10625" s="1">
        <v>45068.98333333333</v>
      </c>
      <c r="AC10625" t="s">
        <v>51</v>
      </c>
      <c r="AD10625">
        <v>2969875075</v>
      </c>
      <c r="AE10625" s="1">
        <v>43542.478472222225</v>
      </c>
      <c r="AF10625" t="s">
        <v>56984</v>
      </c>
      <c r="AG10625" t="s">
        <v>56985</v>
      </c>
      <c r="AH10625" t="s">
        <v>51</v>
      </c>
      <c r="AJ10625" t="s">
        <v>53</v>
      </c>
      <c r="AL10625" t="s">
        <v>68</v>
      </c>
      <c r="AO10625" t="s">
        <v>5443</v>
      </c>
      <c r="AP10625" s="1">
        <v>45200.964583333334</v>
      </c>
      <c r="AQ10625" s="1">
        <v>45120.481944444444</v>
      </c>
    </row>
    <row r="10626" spans="1:43" x14ac:dyDescent="0.35">
      <c r="A10626" t="s">
        <v>56986</v>
      </c>
      <c r="B10626" t="s">
        <v>56987</v>
      </c>
      <c r="C10626" t="s">
        <v>4211</v>
      </c>
      <c r="F10626" t="s">
        <v>56988</v>
      </c>
      <c r="H10626" t="s">
        <v>56986</v>
      </c>
      <c r="J10626" t="s">
        <v>56989</v>
      </c>
      <c r="K10626">
        <v>22357</v>
      </c>
      <c r="M10626" t="s">
        <v>56464</v>
      </c>
      <c r="N10626" t="s">
        <v>65</v>
      </c>
      <c r="O10626">
        <v>81132</v>
      </c>
      <c r="P10626" t="s">
        <v>50</v>
      </c>
      <c r="U10626" s="1">
        <v>45068</v>
      </c>
      <c r="V10626" s="1">
        <v>45068</v>
      </c>
      <c r="W10626" s="1">
        <v>45068.49722222222</v>
      </c>
      <c r="X10626" s="1">
        <v>45068.49722222222</v>
      </c>
      <c r="AC10626" t="s">
        <v>53</v>
      </c>
      <c r="AD10626">
        <v>2973395937</v>
      </c>
      <c r="AE10626" s="1">
        <v>45068.498611111114</v>
      </c>
      <c r="AF10626" t="s">
        <v>56990</v>
      </c>
      <c r="AG10626" t="s">
        <v>56991</v>
      </c>
      <c r="AH10626" t="s">
        <v>51</v>
      </c>
      <c r="AJ10626" t="s">
        <v>53</v>
      </c>
      <c r="AL10626" t="s">
        <v>68</v>
      </c>
      <c r="AO10626" t="s">
        <v>5443</v>
      </c>
      <c r="AP10626" s="1">
        <v>45068.525694444441</v>
      </c>
      <c r="AQ10626" s="1">
        <v>45068.520833333336</v>
      </c>
    </row>
    <row r="10627" spans="1:43" x14ac:dyDescent="0.35">
      <c r="A10627" t="s">
        <v>56992</v>
      </c>
      <c r="B10627" t="s">
        <v>56993</v>
      </c>
      <c r="C10627" t="s">
        <v>29690</v>
      </c>
      <c r="F10627" t="s">
        <v>56994</v>
      </c>
      <c r="H10627" t="s">
        <v>56992</v>
      </c>
      <c r="J10627" t="s">
        <v>56995</v>
      </c>
      <c r="K10627" t="s">
        <v>56996</v>
      </c>
      <c r="M10627" t="s">
        <v>753</v>
      </c>
      <c r="N10627" t="s">
        <v>798</v>
      </c>
      <c r="O10627">
        <v>79925</v>
      </c>
      <c r="P10627" t="s">
        <v>50</v>
      </c>
      <c r="U10627" s="1">
        <v>45068</v>
      </c>
      <c r="V10627" s="1">
        <v>45068</v>
      </c>
      <c r="W10627" s="1">
        <v>45068.48333333333</v>
      </c>
      <c r="X10627" s="1">
        <v>45068.48333333333</v>
      </c>
      <c r="AC10627" t="s">
        <v>53</v>
      </c>
      <c r="AD10627">
        <v>2973395899</v>
      </c>
      <c r="AE10627" s="1">
        <v>45068.481249999997</v>
      </c>
      <c r="AF10627" t="s">
        <v>56997</v>
      </c>
      <c r="AG10627" t="s">
        <v>56998</v>
      </c>
      <c r="AH10627" t="s">
        <v>51</v>
      </c>
      <c r="AJ10627" t="s">
        <v>53</v>
      </c>
      <c r="AL10627" t="s">
        <v>68</v>
      </c>
      <c r="AO10627" t="s">
        <v>5443</v>
      </c>
      <c r="AP10627" s="1">
        <v>45068.504166666666</v>
      </c>
      <c r="AQ10627" s="1">
        <v>45068.495138888888</v>
      </c>
    </row>
    <row r="10628" spans="1:43" x14ac:dyDescent="0.35">
      <c r="A10628" t="s">
        <v>56999</v>
      </c>
      <c r="B10628" t="s">
        <v>57000</v>
      </c>
      <c r="C10628" t="s">
        <v>56894</v>
      </c>
      <c r="F10628" t="s">
        <v>57001</v>
      </c>
      <c r="H10628" t="s">
        <v>56999</v>
      </c>
      <c r="J10628" t="s">
        <v>36261</v>
      </c>
      <c r="K10628" t="s">
        <v>57002</v>
      </c>
      <c r="M10628" t="s">
        <v>7946</v>
      </c>
      <c r="N10628" t="s">
        <v>253</v>
      </c>
      <c r="O10628">
        <v>88311</v>
      </c>
      <c r="P10628" t="s">
        <v>50</v>
      </c>
      <c r="U10628" s="1">
        <v>45068</v>
      </c>
      <c r="V10628" s="1">
        <v>45068</v>
      </c>
      <c r="W10628" s="1">
        <v>45068.511111111111</v>
      </c>
      <c r="X10628" s="1">
        <v>45068.511111111111</v>
      </c>
      <c r="AC10628" t="s">
        <v>51</v>
      </c>
      <c r="AD10628">
        <v>2969716227</v>
      </c>
      <c r="AE10628" s="1">
        <v>42702.686111111114</v>
      </c>
      <c r="AF10628" t="s">
        <v>57003</v>
      </c>
      <c r="AG10628" t="s">
        <v>57004</v>
      </c>
      <c r="AH10628" t="s">
        <v>51</v>
      </c>
      <c r="AJ10628" t="s">
        <v>53</v>
      </c>
      <c r="AL10628" t="s">
        <v>68</v>
      </c>
      <c r="AO10628" t="s">
        <v>5443</v>
      </c>
      <c r="AP10628" s="1">
        <v>45068.570833333331</v>
      </c>
      <c r="AQ10628" s="1">
        <v>45068.51458333333</v>
      </c>
    </row>
    <row r="10629" spans="1:43" x14ac:dyDescent="0.35">
      <c r="A10629" t="s">
        <v>57005</v>
      </c>
      <c r="B10629" t="s">
        <v>57006</v>
      </c>
      <c r="C10629" t="s">
        <v>1686</v>
      </c>
      <c r="F10629" t="s">
        <v>57007</v>
      </c>
      <c r="H10629" t="s">
        <v>57005</v>
      </c>
      <c r="J10629" t="s">
        <v>57008</v>
      </c>
      <c r="K10629" t="s">
        <v>57009</v>
      </c>
      <c r="M10629" t="s">
        <v>57010</v>
      </c>
      <c r="N10629" t="s">
        <v>798</v>
      </c>
      <c r="O10629">
        <v>79821</v>
      </c>
      <c r="P10629" t="s">
        <v>50</v>
      </c>
      <c r="U10629" s="1">
        <v>45068</v>
      </c>
      <c r="V10629" s="1">
        <v>45068</v>
      </c>
      <c r="W10629" s="1">
        <v>45068.574999999997</v>
      </c>
      <c r="X10629" s="1">
        <v>45068.574999999997</v>
      </c>
      <c r="AC10629" t="s">
        <v>51</v>
      </c>
      <c r="AD10629">
        <v>2969475891</v>
      </c>
      <c r="AE10629" s="1">
        <v>37189</v>
      </c>
      <c r="AF10629" t="s">
        <v>57011</v>
      </c>
      <c r="AG10629" t="s">
        <v>57012</v>
      </c>
      <c r="AH10629" t="s">
        <v>51</v>
      </c>
      <c r="AJ10629" t="s">
        <v>53</v>
      </c>
      <c r="AL10629" t="s">
        <v>68</v>
      </c>
      <c r="AO10629" t="s">
        <v>5443</v>
      </c>
      <c r="AP10629" s="1">
        <v>45068.592361111114</v>
      </c>
      <c r="AQ10629" s="1">
        <v>45068.587500000001</v>
      </c>
    </row>
    <row r="10630" spans="1:43" x14ac:dyDescent="0.35">
      <c r="A10630" t="s">
        <v>57013</v>
      </c>
      <c r="B10630" t="s">
        <v>1152</v>
      </c>
      <c r="C10630" t="s">
        <v>106</v>
      </c>
      <c r="F10630" t="s">
        <v>57014</v>
      </c>
      <c r="H10630" t="s">
        <v>57013</v>
      </c>
      <c r="J10630" t="s">
        <v>6387</v>
      </c>
      <c r="N10630" t="s">
        <v>13659</v>
      </c>
      <c r="O10630">
        <v>29335</v>
      </c>
      <c r="P10630" t="s">
        <v>50</v>
      </c>
      <c r="U10630" s="1">
        <v>45068</v>
      </c>
      <c r="V10630" s="1">
        <v>45068</v>
      </c>
      <c r="AC10630" t="s">
        <v>53</v>
      </c>
      <c r="AD10630">
        <v>2969484892</v>
      </c>
      <c r="AE10630" s="1">
        <v>37756</v>
      </c>
      <c r="AG10630" t="s">
        <v>57015</v>
      </c>
      <c r="AH10630" t="s">
        <v>51</v>
      </c>
      <c r="AJ10630" t="s">
        <v>53</v>
      </c>
      <c r="AO10630" t="s">
        <v>8142</v>
      </c>
    </row>
    <row r="10631" spans="1:43" x14ac:dyDescent="0.35">
      <c r="A10631" t="s">
        <v>57016</v>
      </c>
      <c r="B10631" t="s">
        <v>5455</v>
      </c>
      <c r="C10631" t="s">
        <v>1421</v>
      </c>
      <c r="F10631">
        <v>19033996674</v>
      </c>
      <c r="H10631" t="s">
        <v>57017</v>
      </c>
      <c r="J10631" t="s">
        <v>27971</v>
      </c>
      <c r="K10631" t="s">
        <v>57018</v>
      </c>
      <c r="M10631" t="s">
        <v>57019</v>
      </c>
      <c r="N10631" t="s">
        <v>12376</v>
      </c>
      <c r="O10631" t="s">
        <v>57020</v>
      </c>
      <c r="P10631" t="s">
        <v>50</v>
      </c>
      <c r="U10631" s="1">
        <v>45068</v>
      </c>
      <c r="V10631" s="1">
        <v>45068</v>
      </c>
      <c r="W10631" s="1">
        <v>45068.408333333333</v>
      </c>
      <c r="X10631" s="1">
        <v>45068.408333333333</v>
      </c>
      <c r="AC10631" t="s">
        <v>51</v>
      </c>
      <c r="AD10631">
        <v>2969760703</v>
      </c>
      <c r="AE10631" s="1">
        <v>43021.482638888891</v>
      </c>
      <c r="AF10631" t="s">
        <v>27972</v>
      </c>
      <c r="AG10631" t="s">
        <v>57021</v>
      </c>
      <c r="AH10631" t="s">
        <v>51</v>
      </c>
      <c r="AJ10631" t="s">
        <v>53</v>
      </c>
      <c r="AL10631" t="s">
        <v>68</v>
      </c>
      <c r="AO10631" t="s">
        <v>5443</v>
      </c>
      <c r="AP10631" s="1">
        <v>45469.754166666666</v>
      </c>
      <c r="AQ10631" s="1">
        <v>45299.69027777778</v>
      </c>
    </row>
    <row r="10632" spans="1:43" x14ac:dyDescent="0.35">
      <c r="A10632" t="s">
        <v>57022</v>
      </c>
      <c r="B10632" t="s">
        <v>57023</v>
      </c>
      <c r="C10632" t="s">
        <v>57024</v>
      </c>
      <c r="F10632" t="s">
        <v>49744</v>
      </c>
      <c r="H10632" t="s">
        <v>57022</v>
      </c>
      <c r="J10632" t="s">
        <v>57025</v>
      </c>
      <c r="K10632" t="s">
        <v>49746</v>
      </c>
      <c r="M10632" t="s">
        <v>159</v>
      </c>
      <c r="N10632" t="s">
        <v>65</v>
      </c>
      <c r="O10632">
        <v>80907</v>
      </c>
      <c r="P10632" t="s">
        <v>50</v>
      </c>
      <c r="U10632" s="1">
        <v>45068</v>
      </c>
      <c r="V10632" s="1">
        <v>45068</v>
      </c>
      <c r="W10632" s="1">
        <v>45068.755555555559</v>
      </c>
      <c r="X10632" s="1">
        <v>45068.755555555559</v>
      </c>
      <c r="AC10632" t="s">
        <v>53</v>
      </c>
      <c r="AD10632">
        <v>2973396635</v>
      </c>
      <c r="AE10632" s="1">
        <v>45069.415277777778</v>
      </c>
      <c r="AF10632" t="s">
        <v>57026</v>
      </c>
      <c r="AG10632" t="s">
        <v>57027</v>
      </c>
      <c r="AH10632" t="s">
        <v>51</v>
      </c>
      <c r="AJ10632" t="s">
        <v>53</v>
      </c>
      <c r="AL10632" t="s">
        <v>68</v>
      </c>
      <c r="AO10632" t="s">
        <v>5443</v>
      </c>
      <c r="AP10632" s="1">
        <v>45449.583333333336</v>
      </c>
    </row>
    <row r="10633" spans="1:43" x14ac:dyDescent="0.35">
      <c r="A10633" t="s">
        <v>57028</v>
      </c>
      <c r="B10633" t="s">
        <v>37450</v>
      </c>
      <c r="C10633" t="s">
        <v>5143</v>
      </c>
      <c r="H10633" t="s">
        <v>57029</v>
      </c>
      <c r="J10633" t="s">
        <v>13744</v>
      </c>
      <c r="K10633" t="s">
        <v>273</v>
      </c>
      <c r="M10633" t="s">
        <v>274</v>
      </c>
      <c r="N10633" t="s">
        <v>275</v>
      </c>
      <c r="O10633">
        <v>27612</v>
      </c>
      <c r="P10633" t="s">
        <v>50</v>
      </c>
      <c r="U10633" s="1">
        <v>45068</v>
      </c>
      <c r="V10633" s="1">
        <v>45068</v>
      </c>
      <c r="W10633" s="1">
        <v>45068.476388888892</v>
      </c>
      <c r="X10633" s="1">
        <v>45068.476388888892</v>
      </c>
      <c r="AC10633" t="s">
        <v>53</v>
      </c>
      <c r="AD10633">
        <v>2969474461</v>
      </c>
      <c r="AE10633" s="1">
        <v>37104.381944444445</v>
      </c>
      <c r="AG10633" t="s">
        <v>57030</v>
      </c>
      <c r="AH10633" t="s">
        <v>51</v>
      </c>
      <c r="AJ10633" t="s">
        <v>53</v>
      </c>
      <c r="AL10633" t="s">
        <v>78</v>
      </c>
      <c r="AO10633" t="s">
        <v>8142</v>
      </c>
      <c r="AP10633" s="1">
        <v>45112.499305555553</v>
      </c>
    </row>
    <row r="10634" spans="1:43" x14ac:dyDescent="0.35">
      <c r="A10634" t="s">
        <v>57031</v>
      </c>
      <c r="B10634" t="s">
        <v>12150</v>
      </c>
      <c r="C10634" t="s">
        <v>13524</v>
      </c>
      <c r="F10634" t="s">
        <v>57032</v>
      </c>
      <c r="H10634" t="s">
        <v>57033</v>
      </c>
      <c r="J10634" t="s">
        <v>13744</v>
      </c>
      <c r="N10634" t="s">
        <v>287</v>
      </c>
      <c r="O10634">
        <v>80905</v>
      </c>
      <c r="P10634" t="s">
        <v>50</v>
      </c>
      <c r="U10634" s="1">
        <v>45068</v>
      </c>
      <c r="V10634" s="1">
        <v>45068</v>
      </c>
      <c r="W10634" s="1">
        <v>45068.47152777778</v>
      </c>
      <c r="X10634" s="1">
        <v>45068.47152777778</v>
      </c>
      <c r="AC10634" t="s">
        <v>53</v>
      </c>
      <c r="AD10634">
        <v>2969474461</v>
      </c>
      <c r="AE10634" s="1">
        <v>37104.381944444445</v>
      </c>
      <c r="AG10634" t="s">
        <v>57034</v>
      </c>
      <c r="AH10634" t="s">
        <v>51</v>
      </c>
      <c r="AJ10634" t="s">
        <v>53</v>
      </c>
      <c r="AL10634" t="s">
        <v>78</v>
      </c>
      <c r="AO10634" t="s">
        <v>8142</v>
      </c>
      <c r="AP10634" s="1">
        <v>45351.363194444442</v>
      </c>
    </row>
    <row r="10635" spans="1:43" x14ac:dyDescent="0.35">
      <c r="A10635" t="s">
        <v>57035</v>
      </c>
      <c r="B10635" t="s">
        <v>30033</v>
      </c>
      <c r="C10635" t="s">
        <v>10445</v>
      </c>
      <c r="F10635" t="s">
        <v>57036</v>
      </c>
      <c r="H10635" t="s">
        <v>57035</v>
      </c>
      <c r="J10635" t="s">
        <v>13536</v>
      </c>
      <c r="K10635" t="s">
        <v>57037</v>
      </c>
      <c r="M10635" t="s">
        <v>6206</v>
      </c>
      <c r="N10635" t="s">
        <v>2409</v>
      </c>
      <c r="O10635">
        <v>85284</v>
      </c>
      <c r="P10635" t="s">
        <v>50</v>
      </c>
      <c r="U10635" s="1">
        <v>45068</v>
      </c>
      <c r="V10635" s="1">
        <v>45068</v>
      </c>
      <c r="W10635" s="1">
        <v>45068.743055555555</v>
      </c>
      <c r="X10635" s="1">
        <v>45068.743055555555</v>
      </c>
      <c r="AC10635" t="s">
        <v>51</v>
      </c>
      <c r="AD10635">
        <v>2969477259</v>
      </c>
      <c r="AE10635" s="1">
        <v>37277</v>
      </c>
      <c r="AF10635" t="s">
        <v>4738</v>
      </c>
      <c r="AG10635" t="s">
        <v>57038</v>
      </c>
      <c r="AH10635" t="s">
        <v>51</v>
      </c>
      <c r="AJ10635" t="s">
        <v>53</v>
      </c>
      <c r="AL10635" t="s">
        <v>68</v>
      </c>
      <c r="AO10635" t="s">
        <v>5443</v>
      </c>
      <c r="AP10635" s="1">
        <v>45068.745138888888</v>
      </c>
      <c r="AQ10635" s="1">
        <v>45068.749305555553</v>
      </c>
    </row>
    <row r="10636" spans="1:43" x14ac:dyDescent="0.35">
      <c r="A10636" t="s">
        <v>57039</v>
      </c>
      <c r="B10636" t="s">
        <v>57040</v>
      </c>
      <c r="C10636" t="s">
        <v>587</v>
      </c>
      <c r="F10636" t="s">
        <v>57041</v>
      </c>
      <c r="H10636" t="s">
        <v>57039</v>
      </c>
      <c r="J10636" t="s">
        <v>51218</v>
      </c>
      <c r="K10636" t="s">
        <v>57042</v>
      </c>
      <c r="M10636" t="s">
        <v>57043</v>
      </c>
      <c r="N10636" t="s">
        <v>264</v>
      </c>
      <c r="O10636">
        <v>79839</v>
      </c>
      <c r="P10636" t="s">
        <v>50</v>
      </c>
      <c r="U10636" s="1">
        <v>45068</v>
      </c>
      <c r="V10636" s="1">
        <v>45068</v>
      </c>
      <c r="W10636" s="1">
        <v>45068.473611111112</v>
      </c>
      <c r="X10636" s="1">
        <v>45068.473611111112</v>
      </c>
      <c r="AC10636" t="s">
        <v>51</v>
      </c>
      <c r="AD10636">
        <v>2969565476</v>
      </c>
      <c r="AE10636" s="1">
        <v>40771.50277777778</v>
      </c>
      <c r="AF10636" t="s">
        <v>57044</v>
      </c>
      <c r="AG10636" t="s">
        <v>57045</v>
      </c>
      <c r="AH10636" t="s">
        <v>51</v>
      </c>
      <c r="AJ10636" t="s">
        <v>53</v>
      </c>
      <c r="AL10636" t="s">
        <v>68</v>
      </c>
      <c r="AO10636" t="s">
        <v>5443</v>
      </c>
      <c r="AP10636" s="1">
        <v>45348.372916666667</v>
      </c>
      <c r="AQ10636" s="1">
        <v>45068.482638888891</v>
      </c>
    </row>
    <row r="10637" spans="1:43" x14ac:dyDescent="0.35">
      <c r="A10637" t="s">
        <v>57046</v>
      </c>
      <c r="B10637" t="s">
        <v>10335</v>
      </c>
      <c r="C10637" t="s">
        <v>12516</v>
      </c>
      <c r="H10637" t="s">
        <v>57046</v>
      </c>
      <c r="J10637" t="s">
        <v>57047</v>
      </c>
      <c r="K10637" t="s">
        <v>57048</v>
      </c>
      <c r="M10637" t="s">
        <v>3304</v>
      </c>
      <c r="N10637" t="s">
        <v>65</v>
      </c>
      <c r="O10637">
        <v>80102</v>
      </c>
      <c r="P10637" t="s">
        <v>50</v>
      </c>
      <c r="U10637" s="1">
        <v>45068</v>
      </c>
      <c r="V10637" s="1">
        <v>45068</v>
      </c>
      <c r="W10637" s="1">
        <v>45068.468055555553</v>
      </c>
      <c r="X10637" s="1">
        <v>45068.468055555553</v>
      </c>
      <c r="AC10637" t="s">
        <v>53</v>
      </c>
      <c r="AD10637">
        <v>1000000001</v>
      </c>
      <c r="AE10637" s="1">
        <v>39973.351388888892</v>
      </c>
      <c r="AF10637" t="s">
        <v>3377</v>
      </c>
      <c r="AG10637" t="s">
        <v>57049</v>
      </c>
      <c r="AH10637" t="s">
        <v>51</v>
      </c>
      <c r="AJ10637" t="s">
        <v>53</v>
      </c>
      <c r="AL10637" t="s">
        <v>78</v>
      </c>
      <c r="AO10637" t="s">
        <v>5443</v>
      </c>
      <c r="AP10637" s="1">
        <v>45461.615277777775</v>
      </c>
      <c r="AQ10637" s="1">
        <v>45461.618055555555</v>
      </c>
    </row>
    <row r="10638" spans="1:43" x14ac:dyDescent="0.35">
      <c r="A10638" t="s">
        <v>57050</v>
      </c>
      <c r="B10638" t="s">
        <v>57051</v>
      </c>
      <c r="C10638" t="s">
        <v>20067</v>
      </c>
      <c r="H10638" t="s">
        <v>57050</v>
      </c>
      <c r="J10638" t="s">
        <v>51238</v>
      </c>
      <c r="K10638" t="s">
        <v>57052</v>
      </c>
      <c r="M10638" t="s">
        <v>143</v>
      </c>
      <c r="N10638" t="s">
        <v>287</v>
      </c>
      <c r="O10638">
        <v>81505</v>
      </c>
      <c r="P10638" t="s">
        <v>50</v>
      </c>
      <c r="U10638" s="1">
        <v>45068</v>
      </c>
      <c r="V10638" s="1">
        <v>45068</v>
      </c>
      <c r="W10638" s="1">
        <v>45068.340277777781</v>
      </c>
      <c r="X10638" s="1">
        <v>45068.340277777781</v>
      </c>
      <c r="AC10638" t="s">
        <v>53</v>
      </c>
      <c r="AD10638">
        <v>2969549151</v>
      </c>
      <c r="AE10638" s="1">
        <v>40212.38958333333</v>
      </c>
      <c r="AF10638" t="s">
        <v>57053</v>
      </c>
      <c r="AG10638" t="s">
        <v>57054</v>
      </c>
      <c r="AH10638" t="s">
        <v>51</v>
      </c>
      <c r="AJ10638" t="s">
        <v>53</v>
      </c>
      <c r="AL10638" t="s">
        <v>68</v>
      </c>
      <c r="AO10638" t="s">
        <v>5443</v>
      </c>
      <c r="AP10638" s="1">
        <v>45107.475694444445</v>
      </c>
    </row>
    <row r="10639" spans="1:43" x14ac:dyDescent="0.35">
      <c r="A10639" t="s">
        <v>57055</v>
      </c>
      <c r="B10639" t="s">
        <v>57056</v>
      </c>
      <c r="C10639" t="s">
        <v>46002</v>
      </c>
      <c r="F10639" t="s">
        <v>57057</v>
      </c>
      <c r="H10639" t="s">
        <v>57055</v>
      </c>
      <c r="J10639" t="s">
        <v>57058</v>
      </c>
      <c r="K10639" t="s">
        <v>57059</v>
      </c>
      <c r="M10639" t="s">
        <v>753</v>
      </c>
      <c r="N10639" t="s">
        <v>798</v>
      </c>
      <c r="O10639">
        <v>79925</v>
      </c>
      <c r="P10639" t="s">
        <v>50</v>
      </c>
      <c r="U10639" s="1">
        <v>45068</v>
      </c>
      <c r="V10639" s="1">
        <v>45068</v>
      </c>
      <c r="W10639" s="1">
        <v>45068.488888888889</v>
      </c>
      <c r="X10639" s="1">
        <v>45068.488888888889</v>
      </c>
      <c r="AC10639" t="s">
        <v>51</v>
      </c>
      <c r="AD10639">
        <v>2969517301</v>
      </c>
      <c r="AE10639" s="1">
        <v>38772.643055555556</v>
      </c>
      <c r="AF10639" t="s">
        <v>57060</v>
      </c>
      <c r="AG10639" t="s">
        <v>57061</v>
      </c>
      <c r="AH10639" t="s">
        <v>51</v>
      </c>
      <c r="AJ10639" t="s">
        <v>53</v>
      </c>
      <c r="AL10639" t="s">
        <v>68</v>
      </c>
      <c r="AO10639" t="s">
        <v>5443</v>
      </c>
      <c r="AP10639" s="1">
        <v>45068.503472222219</v>
      </c>
      <c r="AQ10639" s="1">
        <v>45068.493055555555</v>
      </c>
    </row>
    <row r="10640" spans="1:43" x14ac:dyDescent="0.35">
      <c r="A10640" t="s">
        <v>17275</v>
      </c>
      <c r="B10640" t="s">
        <v>17273</v>
      </c>
      <c r="C10640" t="s">
        <v>1471</v>
      </c>
      <c r="F10640" t="s">
        <v>57062</v>
      </c>
      <c r="H10640" t="s">
        <v>17275</v>
      </c>
      <c r="J10640" t="s">
        <v>56119</v>
      </c>
      <c r="K10640" t="s">
        <v>23018</v>
      </c>
      <c r="M10640" t="s">
        <v>1912</v>
      </c>
      <c r="N10640" t="s">
        <v>65</v>
      </c>
      <c r="O10640">
        <v>80125</v>
      </c>
      <c r="P10640" t="s">
        <v>50</v>
      </c>
      <c r="U10640" s="1">
        <v>45068</v>
      </c>
      <c r="V10640" s="1">
        <v>45068</v>
      </c>
      <c r="W10640" s="1">
        <v>45068.421527777777</v>
      </c>
      <c r="X10640" s="1">
        <v>45068.421527777777</v>
      </c>
      <c r="AC10640" t="s">
        <v>53</v>
      </c>
      <c r="AD10640">
        <v>2969549514</v>
      </c>
      <c r="AE10640" s="1">
        <v>40225.569444444445</v>
      </c>
      <c r="AF10640" t="s">
        <v>17278</v>
      </c>
      <c r="AG10640" t="s">
        <v>57063</v>
      </c>
      <c r="AH10640" t="s">
        <v>51</v>
      </c>
      <c r="AJ10640" t="s">
        <v>53</v>
      </c>
      <c r="AL10640" t="s">
        <v>68</v>
      </c>
      <c r="AO10640" t="s">
        <v>5443</v>
      </c>
      <c r="AP10640" s="1">
        <v>45154.565972222219</v>
      </c>
      <c r="AQ10640" s="1">
        <v>45068.426388888889</v>
      </c>
    </row>
    <row r="10641" spans="1:43" x14ac:dyDescent="0.35">
      <c r="A10641" t="s">
        <v>57064</v>
      </c>
      <c r="B10641" t="s">
        <v>57065</v>
      </c>
      <c r="C10641" t="s">
        <v>7692</v>
      </c>
      <c r="F10641" t="s">
        <v>57066</v>
      </c>
      <c r="H10641" t="s">
        <v>57064</v>
      </c>
      <c r="I10641" t="s">
        <v>415</v>
      </c>
      <c r="J10641" t="s">
        <v>16656</v>
      </c>
      <c r="K10641" t="s">
        <v>18124</v>
      </c>
      <c r="M10641" t="s">
        <v>18125</v>
      </c>
      <c r="N10641" t="s">
        <v>6977</v>
      </c>
      <c r="O10641">
        <v>46383</v>
      </c>
      <c r="P10641" t="s">
        <v>50</v>
      </c>
      <c r="U10641" s="1">
        <v>45068</v>
      </c>
      <c r="V10641" s="1">
        <v>45068</v>
      </c>
      <c r="AC10641" t="s">
        <v>53</v>
      </c>
      <c r="AD10641">
        <v>2969530290</v>
      </c>
      <c r="AE10641" s="1">
        <v>39465.556250000001</v>
      </c>
      <c r="AG10641" t="s">
        <v>57067</v>
      </c>
      <c r="AH10641" t="s">
        <v>51</v>
      </c>
      <c r="AJ10641" t="s">
        <v>53</v>
      </c>
      <c r="AO10641" t="s">
        <v>8142</v>
      </c>
    </row>
    <row r="10642" spans="1:43" x14ac:dyDescent="0.35">
      <c r="A10642" t="s">
        <v>57068</v>
      </c>
      <c r="B10642" t="s">
        <v>7816</v>
      </c>
      <c r="C10642" t="s">
        <v>2318</v>
      </c>
      <c r="F10642" t="s">
        <v>57069</v>
      </c>
      <c r="H10642" t="s">
        <v>57068</v>
      </c>
      <c r="J10642" t="s">
        <v>57070</v>
      </c>
      <c r="K10642" t="s">
        <v>769</v>
      </c>
      <c r="M10642" t="s">
        <v>770</v>
      </c>
      <c r="N10642" t="s">
        <v>213</v>
      </c>
      <c r="O10642">
        <v>81334</v>
      </c>
      <c r="P10642" t="s">
        <v>50</v>
      </c>
      <c r="U10642" s="1">
        <v>45068</v>
      </c>
      <c r="V10642" s="1">
        <v>45068</v>
      </c>
      <c r="W10642" s="1">
        <v>45068.730555555558</v>
      </c>
      <c r="X10642" s="1">
        <v>45068.730555555558</v>
      </c>
      <c r="AC10642" t="s">
        <v>53</v>
      </c>
      <c r="AD10642">
        <v>2969504834</v>
      </c>
      <c r="AE10642" s="1">
        <v>38020.65625</v>
      </c>
      <c r="AF10642" t="s">
        <v>771</v>
      </c>
      <c r="AG10642" t="s">
        <v>57071</v>
      </c>
      <c r="AH10642" t="s">
        <v>51</v>
      </c>
      <c r="AJ10642" t="s">
        <v>53</v>
      </c>
      <c r="AL10642" t="s">
        <v>68</v>
      </c>
      <c r="AO10642" t="s">
        <v>5443</v>
      </c>
      <c r="AP10642" s="1">
        <v>45462.396527777775</v>
      </c>
      <c r="AQ10642" s="1">
        <v>45216.529166666667</v>
      </c>
    </row>
    <row r="10643" spans="1:43" x14ac:dyDescent="0.35">
      <c r="A10643" t="s">
        <v>57072</v>
      </c>
      <c r="B10643" t="s">
        <v>24815</v>
      </c>
      <c r="C10643" t="s">
        <v>20494</v>
      </c>
      <c r="F10643" t="s">
        <v>57073</v>
      </c>
      <c r="H10643" t="s">
        <v>57072</v>
      </c>
      <c r="J10643" t="s">
        <v>57074</v>
      </c>
      <c r="K10643" t="s">
        <v>57075</v>
      </c>
      <c r="M10643" t="s">
        <v>57076</v>
      </c>
      <c r="N10643" t="s">
        <v>253</v>
      </c>
      <c r="O10643">
        <v>88045</v>
      </c>
      <c r="P10643" t="s">
        <v>50</v>
      </c>
      <c r="U10643" s="1">
        <v>45069</v>
      </c>
      <c r="V10643" s="1">
        <v>45069</v>
      </c>
      <c r="W10643" s="1">
        <v>45069.661111111112</v>
      </c>
      <c r="X10643" s="1">
        <v>45069.661111111112</v>
      </c>
      <c r="AC10643" t="s">
        <v>53</v>
      </c>
      <c r="AD10643">
        <v>2969559402</v>
      </c>
      <c r="AE10643" s="1">
        <v>40590.465277777781</v>
      </c>
      <c r="AF10643" t="s">
        <v>57077</v>
      </c>
      <c r="AG10643" t="s">
        <v>57078</v>
      </c>
      <c r="AH10643" t="s">
        <v>51</v>
      </c>
      <c r="AJ10643" t="s">
        <v>53</v>
      </c>
      <c r="AL10643" t="s">
        <v>68</v>
      </c>
      <c r="AO10643" t="s">
        <v>5443</v>
      </c>
      <c r="AP10643" s="1">
        <v>45378.890972222223</v>
      </c>
      <c r="AQ10643" s="1">
        <v>45378.888194444444</v>
      </c>
    </row>
    <row r="10644" spans="1:43" x14ac:dyDescent="0.35">
      <c r="A10644" t="s">
        <v>57079</v>
      </c>
      <c r="B10644" t="s">
        <v>189</v>
      </c>
      <c r="C10644" t="s">
        <v>5537</v>
      </c>
      <c r="F10644" t="s">
        <v>57080</v>
      </c>
      <c r="H10644" t="s">
        <v>57079</v>
      </c>
      <c r="J10644" t="s">
        <v>57081</v>
      </c>
      <c r="N10644" t="s">
        <v>637</v>
      </c>
      <c r="O10644">
        <v>77325</v>
      </c>
      <c r="P10644" t="s">
        <v>50</v>
      </c>
      <c r="U10644" s="1">
        <v>45069</v>
      </c>
      <c r="V10644" s="1">
        <v>45069</v>
      </c>
      <c r="W10644" s="1">
        <v>45069.408333333333</v>
      </c>
      <c r="X10644" s="1">
        <v>45069.408333333333</v>
      </c>
      <c r="AC10644" t="s">
        <v>53</v>
      </c>
      <c r="AD10644">
        <v>1000000001</v>
      </c>
      <c r="AE10644" s="1">
        <v>39973.351388888892</v>
      </c>
      <c r="AF10644" t="s">
        <v>3377</v>
      </c>
      <c r="AG10644" t="s">
        <v>57082</v>
      </c>
      <c r="AH10644" t="s">
        <v>51</v>
      </c>
      <c r="AJ10644" t="s">
        <v>53</v>
      </c>
      <c r="AL10644" t="s">
        <v>78</v>
      </c>
      <c r="AO10644" t="s">
        <v>8142</v>
      </c>
      <c r="AP10644" s="1">
        <v>45071.322222222225</v>
      </c>
    </row>
    <row r="10645" spans="1:43" x14ac:dyDescent="0.35">
      <c r="A10645" t="s">
        <v>57083</v>
      </c>
      <c r="B10645" t="s">
        <v>57084</v>
      </c>
      <c r="C10645" t="s">
        <v>6715</v>
      </c>
      <c r="F10645" t="s">
        <v>57085</v>
      </c>
      <c r="H10645" t="s">
        <v>57083</v>
      </c>
      <c r="J10645" t="s">
        <v>57086</v>
      </c>
      <c r="K10645" t="s">
        <v>57087</v>
      </c>
      <c r="M10645" t="s">
        <v>30115</v>
      </c>
      <c r="N10645" t="s">
        <v>798</v>
      </c>
      <c r="O10645">
        <v>79855</v>
      </c>
      <c r="P10645" t="s">
        <v>50</v>
      </c>
      <c r="U10645" s="1">
        <v>45069</v>
      </c>
      <c r="V10645" s="1">
        <v>45069</v>
      </c>
      <c r="W10645" s="1">
        <v>45069.470833333333</v>
      </c>
      <c r="X10645" s="1">
        <v>45069.470833333333</v>
      </c>
      <c r="AC10645" t="s">
        <v>53</v>
      </c>
      <c r="AD10645">
        <v>2969598289</v>
      </c>
      <c r="AE10645" s="1">
        <v>41513.688888888886</v>
      </c>
      <c r="AF10645" t="s">
        <v>57088</v>
      </c>
      <c r="AG10645" t="s">
        <v>57089</v>
      </c>
      <c r="AH10645" t="s">
        <v>51</v>
      </c>
      <c r="AJ10645" t="s">
        <v>53</v>
      </c>
      <c r="AL10645" t="s">
        <v>68</v>
      </c>
      <c r="AO10645" t="s">
        <v>57090</v>
      </c>
      <c r="AP10645" s="1">
        <v>45069.484722222223</v>
      </c>
      <c r="AQ10645" s="1">
        <v>45069.479166666664</v>
      </c>
    </row>
    <row r="10646" spans="1:43" x14ac:dyDescent="0.35">
      <c r="A10646" t="s">
        <v>57091</v>
      </c>
      <c r="B10646" t="s">
        <v>37360</v>
      </c>
      <c r="C10646" t="s">
        <v>5032</v>
      </c>
      <c r="F10646" t="s">
        <v>57092</v>
      </c>
      <c r="H10646" t="s">
        <v>57093</v>
      </c>
      <c r="J10646" t="s">
        <v>57094</v>
      </c>
      <c r="K10646" t="s">
        <v>57095</v>
      </c>
      <c r="M10646" t="s">
        <v>325</v>
      </c>
      <c r="N10646" t="s">
        <v>65</v>
      </c>
      <c r="O10646">
        <v>81301</v>
      </c>
      <c r="P10646" t="s">
        <v>50</v>
      </c>
      <c r="U10646" s="1">
        <v>45069</v>
      </c>
      <c r="V10646" s="1">
        <v>45069</v>
      </c>
      <c r="W10646" s="1">
        <v>45069.597222222219</v>
      </c>
      <c r="X10646" s="1">
        <v>45069.597222222219</v>
      </c>
      <c r="AC10646" t="s">
        <v>53</v>
      </c>
      <c r="AD10646">
        <v>2970017269</v>
      </c>
      <c r="AE10646" s="1">
        <v>44127.329861111109</v>
      </c>
      <c r="AF10646" t="s">
        <v>57096</v>
      </c>
      <c r="AG10646" t="s">
        <v>57097</v>
      </c>
      <c r="AH10646" t="s">
        <v>51</v>
      </c>
      <c r="AJ10646" t="s">
        <v>53</v>
      </c>
      <c r="AL10646" t="s">
        <v>68</v>
      </c>
      <c r="AO10646" t="s">
        <v>5443</v>
      </c>
      <c r="AP10646" s="1">
        <v>45069.613194444442</v>
      </c>
      <c r="AQ10646" s="1">
        <v>45069.611805555556</v>
      </c>
    </row>
    <row r="10647" spans="1:43" x14ac:dyDescent="0.35">
      <c r="A10647" t="s">
        <v>57098</v>
      </c>
      <c r="B10647" t="s">
        <v>57099</v>
      </c>
      <c r="C10647" t="s">
        <v>1775</v>
      </c>
      <c r="F10647" t="s">
        <v>57100</v>
      </c>
      <c r="H10647" t="s">
        <v>57101</v>
      </c>
      <c r="I10647" t="s">
        <v>464</v>
      </c>
      <c r="J10647" t="s">
        <v>6387</v>
      </c>
      <c r="K10647" t="s">
        <v>57102</v>
      </c>
      <c r="M10647" t="s">
        <v>18071</v>
      </c>
      <c r="N10647" t="s">
        <v>2409</v>
      </c>
      <c r="O10647">
        <v>85119</v>
      </c>
      <c r="P10647" t="s">
        <v>50</v>
      </c>
      <c r="U10647" s="1">
        <v>45069</v>
      </c>
      <c r="V10647" s="1">
        <v>45069</v>
      </c>
      <c r="AC10647" t="s">
        <v>53</v>
      </c>
      <c r="AD10647">
        <v>2969484892</v>
      </c>
      <c r="AE10647" s="1">
        <v>37756</v>
      </c>
      <c r="AG10647" t="s">
        <v>57103</v>
      </c>
      <c r="AH10647" t="s">
        <v>51</v>
      </c>
      <c r="AJ10647" t="s">
        <v>53</v>
      </c>
      <c r="AO10647" t="s">
        <v>8142</v>
      </c>
    </row>
    <row r="10648" spans="1:43" x14ac:dyDescent="0.35">
      <c r="A10648" t="s">
        <v>57104</v>
      </c>
      <c r="B10648" t="s">
        <v>1440</v>
      </c>
      <c r="C10648" t="s">
        <v>8639</v>
      </c>
      <c r="F10648" t="s">
        <v>57105</v>
      </c>
      <c r="H10648" t="s">
        <v>57104</v>
      </c>
      <c r="J10648" t="s">
        <v>57106</v>
      </c>
      <c r="K10648" t="s">
        <v>57107</v>
      </c>
      <c r="M10648" t="s">
        <v>15068</v>
      </c>
      <c r="N10648" t="s">
        <v>253</v>
      </c>
      <c r="O10648">
        <v>88435</v>
      </c>
      <c r="P10648" t="s">
        <v>50</v>
      </c>
      <c r="U10648" s="1">
        <v>45069</v>
      </c>
      <c r="V10648" s="1">
        <v>45069</v>
      </c>
      <c r="W10648" s="1">
        <v>45069.652777777781</v>
      </c>
      <c r="X10648" s="1">
        <v>45069.652777777781</v>
      </c>
      <c r="AC10648" t="s">
        <v>53</v>
      </c>
      <c r="AD10648">
        <v>2972012834</v>
      </c>
      <c r="AE10648" s="1">
        <v>44465.602083333331</v>
      </c>
      <c r="AF10648" t="s">
        <v>57108</v>
      </c>
      <c r="AG10648" t="s">
        <v>57109</v>
      </c>
      <c r="AH10648" t="s">
        <v>51</v>
      </c>
      <c r="AJ10648" t="s">
        <v>53</v>
      </c>
      <c r="AL10648" t="s">
        <v>68</v>
      </c>
      <c r="AO10648" t="s">
        <v>5443</v>
      </c>
      <c r="AP10648" s="1">
        <v>45069.661805555559</v>
      </c>
      <c r="AQ10648" s="1">
        <v>45069.659722222219</v>
      </c>
    </row>
    <row r="10649" spans="1:43" x14ac:dyDescent="0.35">
      <c r="A10649" t="s">
        <v>57110</v>
      </c>
      <c r="B10649" t="s">
        <v>612</v>
      </c>
      <c r="C10649" t="s">
        <v>42418</v>
      </c>
      <c r="F10649" t="s">
        <v>57111</v>
      </c>
      <c r="H10649" t="s">
        <v>57112</v>
      </c>
      <c r="J10649" t="s">
        <v>6387</v>
      </c>
      <c r="K10649" t="s">
        <v>13097</v>
      </c>
      <c r="M10649" t="s">
        <v>5488</v>
      </c>
      <c r="N10649" t="s">
        <v>2409</v>
      </c>
      <c r="O10649" t="s">
        <v>13098</v>
      </c>
      <c r="P10649" t="s">
        <v>50</v>
      </c>
      <c r="U10649" s="1">
        <v>45069</v>
      </c>
      <c r="V10649" s="1">
        <v>45069</v>
      </c>
      <c r="AC10649" t="s">
        <v>53</v>
      </c>
      <c r="AD10649">
        <v>2969484892</v>
      </c>
      <c r="AE10649" s="1">
        <v>37756</v>
      </c>
      <c r="AG10649" t="s">
        <v>57113</v>
      </c>
      <c r="AH10649" t="s">
        <v>51</v>
      </c>
      <c r="AJ10649" t="s">
        <v>53</v>
      </c>
      <c r="AO10649" t="s">
        <v>8142</v>
      </c>
    </row>
    <row r="10650" spans="1:43" x14ac:dyDescent="0.35">
      <c r="A10650" t="s">
        <v>57114</v>
      </c>
      <c r="B10650" t="s">
        <v>57115</v>
      </c>
      <c r="C10650" t="s">
        <v>52609</v>
      </c>
      <c r="F10650" t="s">
        <v>57116</v>
      </c>
      <c r="H10650" t="s">
        <v>57114</v>
      </c>
      <c r="J10650" t="s">
        <v>57117</v>
      </c>
      <c r="K10650" t="s">
        <v>57118</v>
      </c>
      <c r="M10650" t="s">
        <v>753</v>
      </c>
      <c r="N10650" t="s">
        <v>798</v>
      </c>
      <c r="O10650">
        <v>79932</v>
      </c>
      <c r="P10650" t="s">
        <v>50</v>
      </c>
      <c r="U10650" s="1">
        <v>45069</v>
      </c>
      <c r="V10650" s="1">
        <v>45069</v>
      </c>
      <c r="W10650" s="1">
        <v>45069.73333333333</v>
      </c>
      <c r="X10650" s="1">
        <v>45069.73333333333</v>
      </c>
      <c r="AC10650" t="s">
        <v>51</v>
      </c>
      <c r="AD10650">
        <v>2972367514</v>
      </c>
      <c r="AE10650" s="1">
        <v>44970.32916666667</v>
      </c>
      <c r="AF10650" t="s">
        <v>57119</v>
      </c>
      <c r="AG10650" t="s">
        <v>57120</v>
      </c>
      <c r="AH10650" t="s">
        <v>51</v>
      </c>
      <c r="AJ10650" t="s">
        <v>53</v>
      </c>
      <c r="AL10650" t="s">
        <v>68</v>
      </c>
      <c r="AO10650" t="s">
        <v>5443</v>
      </c>
      <c r="AP10650" s="1">
        <v>45070.349305555559</v>
      </c>
      <c r="AQ10650" s="1">
        <v>45070.338888888888</v>
      </c>
    </row>
    <row r="10651" spans="1:43" x14ac:dyDescent="0.35">
      <c r="A10651" t="s">
        <v>57121</v>
      </c>
      <c r="B10651" t="s">
        <v>57122</v>
      </c>
      <c r="C10651" t="s">
        <v>57123</v>
      </c>
      <c r="F10651" t="s">
        <v>57124</v>
      </c>
      <c r="H10651" t="s">
        <v>57121</v>
      </c>
      <c r="J10651" t="s">
        <v>57125</v>
      </c>
      <c r="K10651" t="s">
        <v>57126</v>
      </c>
      <c r="M10651" t="s">
        <v>35509</v>
      </c>
      <c r="N10651" t="s">
        <v>213</v>
      </c>
      <c r="O10651">
        <v>80120</v>
      </c>
      <c r="P10651" t="s">
        <v>50</v>
      </c>
      <c r="U10651" s="1">
        <v>45069</v>
      </c>
      <c r="V10651" s="1">
        <v>45069</v>
      </c>
      <c r="W10651" s="1">
        <v>45069.472222222219</v>
      </c>
      <c r="X10651" s="1">
        <v>45069.472222222219</v>
      </c>
      <c r="AC10651" t="s">
        <v>53</v>
      </c>
      <c r="AD10651">
        <v>2973396767</v>
      </c>
      <c r="AE10651" s="1">
        <v>45069.473611111112</v>
      </c>
      <c r="AF10651" t="s">
        <v>57127</v>
      </c>
      <c r="AG10651" t="s">
        <v>57128</v>
      </c>
      <c r="AH10651" t="s">
        <v>51</v>
      </c>
      <c r="AJ10651" t="s">
        <v>53</v>
      </c>
      <c r="AL10651" t="s">
        <v>68</v>
      </c>
      <c r="AO10651" t="s">
        <v>5443</v>
      </c>
      <c r="AP10651" s="1">
        <v>45369.642361111109</v>
      </c>
      <c r="AQ10651" s="1">
        <v>45364.70416666667</v>
      </c>
    </row>
    <row r="10652" spans="1:43" x14ac:dyDescent="0.35">
      <c r="A10652" t="s">
        <v>57129</v>
      </c>
      <c r="B10652" t="s">
        <v>57130</v>
      </c>
      <c r="C10652" t="s">
        <v>22006</v>
      </c>
      <c r="F10652" t="s">
        <v>57131</v>
      </c>
      <c r="H10652" t="s">
        <v>57129</v>
      </c>
      <c r="J10652" t="s">
        <v>13744</v>
      </c>
      <c r="K10652" t="s">
        <v>57132</v>
      </c>
      <c r="M10652" t="s">
        <v>26199</v>
      </c>
      <c r="N10652" t="s">
        <v>5277</v>
      </c>
      <c r="O10652">
        <v>82072</v>
      </c>
      <c r="P10652" t="s">
        <v>50</v>
      </c>
      <c r="U10652" s="1">
        <v>45069</v>
      </c>
      <c r="V10652" s="1">
        <v>45069</v>
      </c>
      <c r="AC10652" t="s">
        <v>53</v>
      </c>
      <c r="AD10652">
        <v>2969474461</v>
      </c>
      <c r="AE10652" s="1">
        <v>37104.381944444445</v>
      </c>
      <c r="AG10652" t="s">
        <v>57133</v>
      </c>
      <c r="AH10652" t="s">
        <v>51</v>
      </c>
      <c r="AJ10652" t="s">
        <v>53</v>
      </c>
      <c r="AO10652" t="s">
        <v>8142</v>
      </c>
    </row>
    <row r="10653" spans="1:43" x14ac:dyDescent="0.35">
      <c r="A10653" t="s">
        <v>57134</v>
      </c>
      <c r="B10653" t="s">
        <v>9006</v>
      </c>
      <c r="C10653" t="s">
        <v>18132</v>
      </c>
      <c r="F10653" t="s">
        <v>57135</v>
      </c>
      <c r="H10653" t="s">
        <v>57134</v>
      </c>
      <c r="J10653" t="s">
        <v>57136</v>
      </c>
      <c r="K10653" t="s">
        <v>57137</v>
      </c>
      <c r="M10653" t="s">
        <v>753</v>
      </c>
      <c r="N10653" t="s">
        <v>798</v>
      </c>
      <c r="O10653">
        <v>79928</v>
      </c>
      <c r="P10653" t="s">
        <v>50</v>
      </c>
      <c r="U10653" s="1">
        <v>45069</v>
      </c>
      <c r="V10653" s="1">
        <v>45069</v>
      </c>
      <c r="W10653" s="1">
        <v>45069.568055555559</v>
      </c>
      <c r="X10653" s="1">
        <v>45069.568055555559</v>
      </c>
      <c r="AC10653" t="s">
        <v>51</v>
      </c>
      <c r="AD10653">
        <v>2973396881</v>
      </c>
      <c r="AE10653" s="1">
        <v>45069.567361111112</v>
      </c>
      <c r="AF10653" t="s">
        <v>57138</v>
      </c>
      <c r="AG10653" t="s">
        <v>57139</v>
      </c>
      <c r="AH10653" t="s">
        <v>51</v>
      </c>
      <c r="AJ10653" t="s">
        <v>53</v>
      </c>
      <c r="AL10653" t="s">
        <v>68</v>
      </c>
      <c r="AO10653" t="s">
        <v>5443</v>
      </c>
      <c r="AP10653" s="1">
        <v>45069.603472222225</v>
      </c>
      <c r="AQ10653" s="1">
        <v>45069.572222222225</v>
      </c>
    </row>
    <row r="10654" spans="1:43" x14ac:dyDescent="0.35">
      <c r="A10654" t="s">
        <v>57140</v>
      </c>
      <c r="B10654" t="s">
        <v>15452</v>
      </c>
      <c r="C10654" t="s">
        <v>3349</v>
      </c>
      <c r="F10654" t="s">
        <v>57141</v>
      </c>
      <c r="H10654" t="s">
        <v>57140</v>
      </c>
      <c r="J10654" t="s">
        <v>57142</v>
      </c>
      <c r="K10654" t="s">
        <v>57143</v>
      </c>
      <c r="M10654" t="s">
        <v>2248</v>
      </c>
      <c r="N10654" t="s">
        <v>65</v>
      </c>
      <c r="O10654">
        <v>80498</v>
      </c>
      <c r="P10654" t="s">
        <v>50</v>
      </c>
      <c r="U10654" s="1">
        <v>45069</v>
      </c>
      <c r="V10654" s="1">
        <v>45069</v>
      </c>
      <c r="W10654" s="1">
        <v>45069.625</v>
      </c>
      <c r="X10654" s="1">
        <v>45069.625</v>
      </c>
      <c r="AC10654" t="s">
        <v>53</v>
      </c>
      <c r="AD10654">
        <v>2973396968</v>
      </c>
      <c r="AE10654" s="1">
        <v>45069.628472222219</v>
      </c>
      <c r="AF10654" t="s">
        <v>57144</v>
      </c>
      <c r="AG10654" t="s">
        <v>57145</v>
      </c>
      <c r="AH10654" t="s">
        <v>51</v>
      </c>
      <c r="AJ10654" t="s">
        <v>53</v>
      </c>
      <c r="AL10654" t="s">
        <v>68</v>
      </c>
      <c r="AO10654" t="s">
        <v>5443</v>
      </c>
      <c r="AP10654" s="1">
        <v>45070.464583333334</v>
      </c>
      <c r="AQ10654" s="1">
        <v>45084.470833333333</v>
      </c>
    </row>
    <row r="10655" spans="1:43" x14ac:dyDescent="0.35">
      <c r="A10655" t="s">
        <v>57146</v>
      </c>
      <c r="B10655" t="s">
        <v>57147</v>
      </c>
      <c r="C10655" t="s">
        <v>1076</v>
      </c>
      <c r="F10655" t="s">
        <v>57148</v>
      </c>
      <c r="H10655" t="s">
        <v>57146</v>
      </c>
      <c r="J10655" t="s">
        <v>48141</v>
      </c>
      <c r="K10655" t="s">
        <v>48142</v>
      </c>
      <c r="M10655" t="s">
        <v>419</v>
      </c>
      <c r="N10655" t="s">
        <v>253</v>
      </c>
      <c r="O10655">
        <v>87105</v>
      </c>
      <c r="P10655" t="s">
        <v>50</v>
      </c>
      <c r="U10655" s="1">
        <v>45069</v>
      </c>
      <c r="V10655" s="1">
        <v>45069</v>
      </c>
      <c r="W10655" s="1">
        <v>45069.598611111112</v>
      </c>
      <c r="X10655" s="1">
        <v>45069.598611111112</v>
      </c>
      <c r="AC10655" t="s">
        <v>53</v>
      </c>
      <c r="AD10655">
        <v>2969562202</v>
      </c>
      <c r="AE10655" s="1">
        <v>40661.622916666667</v>
      </c>
      <c r="AF10655" t="s">
        <v>57149</v>
      </c>
      <c r="AG10655" t="s">
        <v>57150</v>
      </c>
      <c r="AH10655" t="s">
        <v>51</v>
      </c>
      <c r="AJ10655" t="s">
        <v>53</v>
      </c>
      <c r="AL10655" t="s">
        <v>68</v>
      </c>
      <c r="AO10655" t="s">
        <v>5443</v>
      </c>
      <c r="AP10655" s="1">
        <v>45069.604166666664</v>
      </c>
    </row>
    <row r="10656" spans="1:43" x14ac:dyDescent="0.35">
      <c r="A10656" t="s">
        <v>57151</v>
      </c>
      <c r="B10656" t="s">
        <v>57152</v>
      </c>
      <c r="C10656" t="s">
        <v>1829</v>
      </c>
      <c r="F10656" t="s">
        <v>57153</v>
      </c>
      <c r="H10656" t="s">
        <v>57151</v>
      </c>
      <c r="J10656" t="s">
        <v>57154</v>
      </c>
      <c r="K10656" t="s">
        <v>5332</v>
      </c>
      <c r="M10656" t="s">
        <v>4757</v>
      </c>
      <c r="N10656" t="s">
        <v>65</v>
      </c>
      <c r="O10656">
        <v>81637</v>
      </c>
      <c r="P10656" t="s">
        <v>50</v>
      </c>
      <c r="U10656" s="1">
        <v>45069</v>
      </c>
      <c r="V10656" s="1">
        <v>45069</v>
      </c>
      <c r="W10656" s="1">
        <v>45069.491666666669</v>
      </c>
      <c r="X10656" s="1">
        <v>45069.491666666669</v>
      </c>
      <c r="AC10656" t="s">
        <v>53</v>
      </c>
      <c r="AD10656">
        <v>2969794803</v>
      </c>
      <c r="AE10656" s="1">
        <v>43228.680555555555</v>
      </c>
      <c r="AF10656" t="s">
        <v>57155</v>
      </c>
      <c r="AG10656" t="s">
        <v>57156</v>
      </c>
      <c r="AH10656" t="s">
        <v>51</v>
      </c>
      <c r="AJ10656" t="s">
        <v>53</v>
      </c>
      <c r="AL10656" t="s">
        <v>68</v>
      </c>
      <c r="AO10656" t="s">
        <v>5443</v>
      </c>
      <c r="AP10656" s="1">
        <v>45069.633333333331</v>
      </c>
      <c r="AQ10656" s="1">
        <v>45069.631944444445</v>
      </c>
    </row>
    <row r="10657" spans="1:43" x14ac:dyDescent="0.35">
      <c r="A10657" t="s">
        <v>57157</v>
      </c>
      <c r="B10657" t="s">
        <v>57158</v>
      </c>
      <c r="C10657" t="s">
        <v>5892</v>
      </c>
      <c r="F10657" t="s">
        <v>57159</v>
      </c>
      <c r="H10657" t="s">
        <v>57157</v>
      </c>
      <c r="J10657" t="s">
        <v>57160</v>
      </c>
      <c r="K10657" t="s">
        <v>57161</v>
      </c>
      <c r="M10657" t="s">
        <v>137</v>
      </c>
      <c r="N10657" t="s">
        <v>65</v>
      </c>
      <c r="O10657">
        <v>80202</v>
      </c>
      <c r="P10657" t="s">
        <v>50</v>
      </c>
      <c r="U10657" s="1">
        <v>45069</v>
      </c>
      <c r="V10657" s="1">
        <v>45069</v>
      </c>
      <c r="W10657" s="1">
        <v>45069.469444444447</v>
      </c>
      <c r="X10657" s="1">
        <v>45069.469444444447</v>
      </c>
      <c r="AC10657" t="s">
        <v>53</v>
      </c>
      <c r="AD10657">
        <v>2972125013</v>
      </c>
      <c r="AE10657" s="1">
        <v>44811.430555555555</v>
      </c>
      <c r="AF10657" t="s">
        <v>57162</v>
      </c>
      <c r="AG10657" t="s">
        <v>57163</v>
      </c>
      <c r="AH10657" t="s">
        <v>51</v>
      </c>
      <c r="AJ10657" t="s">
        <v>53</v>
      </c>
      <c r="AL10657" t="s">
        <v>68</v>
      </c>
      <c r="AO10657" t="s">
        <v>5443</v>
      </c>
      <c r="AP10657" s="1">
        <v>45069.477083333331</v>
      </c>
      <c r="AQ10657" s="1">
        <v>45069.527777777781</v>
      </c>
    </row>
    <row r="10658" spans="1:43" x14ac:dyDescent="0.35">
      <c r="A10658" t="s">
        <v>57164</v>
      </c>
      <c r="B10658" t="s">
        <v>57165</v>
      </c>
      <c r="C10658" t="s">
        <v>57166</v>
      </c>
      <c r="F10658" t="s">
        <v>57167</v>
      </c>
      <c r="H10658" t="s">
        <v>57164</v>
      </c>
      <c r="J10658" t="s">
        <v>57168</v>
      </c>
      <c r="K10658" t="s">
        <v>57169</v>
      </c>
      <c r="M10658" t="s">
        <v>753</v>
      </c>
      <c r="N10658" t="s">
        <v>798</v>
      </c>
      <c r="O10658">
        <v>31500</v>
      </c>
      <c r="P10658" t="s">
        <v>50</v>
      </c>
      <c r="U10658" s="1">
        <v>45069</v>
      </c>
      <c r="V10658" s="1">
        <v>45069</v>
      </c>
      <c r="W10658" s="1">
        <v>45069.511111111111</v>
      </c>
      <c r="X10658" s="1">
        <v>45069.511111111111</v>
      </c>
      <c r="AC10658" t="s">
        <v>53</v>
      </c>
      <c r="AD10658">
        <v>2973396821</v>
      </c>
      <c r="AE10658" s="1">
        <v>45069.515972222223</v>
      </c>
      <c r="AF10658" t="s">
        <v>57170</v>
      </c>
      <c r="AG10658" t="s">
        <v>57171</v>
      </c>
      <c r="AH10658" t="s">
        <v>51</v>
      </c>
      <c r="AJ10658" t="s">
        <v>53</v>
      </c>
      <c r="AL10658" t="s">
        <v>68</v>
      </c>
      <c r="AO10658" t="s">
        <v>5443</v>
      </c>
      <c r="AP10658" s="1">
        <v>45476.651388888888</v>
      </c>
      <c r="AQ10658" s="1">
        <v>45476.623611111114</v>
      </c>
    </row>
    <row r="10659" spans="1:43" x14ac:dyDescent="0.35">
      <c r="A10659" t="s">
        <v>57172</v>
      </c>
      <c r="B10659" t="s">
        <v>57173</v>
      </c>
      <c r="C10659" t="s">
        <v>1798</v>
      </c>
      <c r="F10659" t="s">
        <v>57174</v>
      </c>
      <c r="H10659" t="s">
        <v>57175</v>
      </c>
      <c r="J10659" t="s">
        <v>12360</v>
      </c>
      <c r="K10659" t="s">
        <v>12361</v>
      </c>
      <c r="M10659" t="s">
        <v>3431</v>
      </c>
      <c r="N10659" t="s">
        <v>65</v>
      </c>
      <c r="O10659">
        <v>81521</v>
      </c>
      <c r="P10659" t="s">
        <v>50</v>
      </c>
      <c r="U10659" s="1">
        <v>45069</v>
      </c>
      <c r="V10659" s="1">
        <v>45069</v>
      </c>
      <c r="W10659" s="1">
        <v>45069.459722222222</v>
      </c>
      <c r="X10659" s="1">
        <v>45069.459722222222</v>
      </c>
      <c r="AC10659" t="s">
        <v>53</v>
      </c>
      <c r="AD10659">
        <v>2969915739</v>
      </c>
      <c r="AE10659" s="1">
        <v>43741.40625</v>
      </c>
      <c r="AF10659" t="s">
        <v>12362</v>
      </c>
      <c r="AG10659" t="s">
        <v>57176</v>
      </c>
      <c r="AH10659" t="s">
        <v>51</v>
      </c>
      <c r="AJ10659" t="s">
        <v>53</v>
      </c>
      <c r="AL10659" t="s">
        <v>68</v>
      </c>
      <c r="AO10659" t="s">
        <v>5443</v>
      </c>
      <c r="AP10659" s="1">
        <v>45160.407638888886</v>
      </c>
      <c r="AQ10659" s="1">
        <v>45069.474305555559</v>
      </c>
    </row>
    <row r="10660" spans="1:43" x14ac:dyDescent="0.35">
      <c r="A10660" t="s">
        <v>57177</v>
      </c>
      <c r="B10660" t="s">
        <v>57178</v>
      </c>
      <c r="C10660" t="s">
        <v>7692</v>
      </c>
      <c r="F10660">
        <v>17573501644</v>
      </c>
      <c r="H10660" t="s">
        <v>57177</v>
      </c>
      <c r="J10660" t="s">
        <v>24784</v>
      </c>
      <c r="K10660" t="s">
        <v>51863</v>
      </c>
      <c r="L10660" t="s">
        <v>51864</v>
      </c>
      <c r="M10660" t="s">
        <v>51865</v>
      </c>
      <c r="N10660" t="s">
        <v>29123</v>
      </c>
      <c r="O10660">
        <v>49726</v>
      </c>
      <c r="P10660" t="s">
        <v>50</v>
      </c>
      <c r="U10660" s="1">
        <v>45069</v>
      </c>
      <c r="V10660" s="1">
        <v>45069</v>
      </c>
      <c r="AC10660" t="s">
        <v>53</v>
      </c>
      <c r="AD10660">
        <v>2969519246</v>
      </c>
      <c r="AE10660" s="1">
        <v>38883.179166666669</v>
      </c>
      <c r="AG10660" t="s">
        <v>57179</v>
      </c>
      <c r="AH10660" t="s">
        <v>51</v>
      </c>
      <c r="AJ10660" t="s">
        <v>53</v>
      </c>
      <c r="AO10660" t="s">
        <v>8142</v>
      </c>
    </row>
    <row r="10661" spans="1:43" x14ac:dyDescent="0.35">
      <c r="A10661" t="s">
        <v>57180</v>
      </c>
      <c r="B10661" t="s">
        <v>57181</v>
      </c>
      <c r="C10661" t="s">
        <v>57182</v>
      </c>
      <c r="F10661" t="s">
        <v>57183</v>
      </c>
      <c r="H10661" t="s">
        <v>57180</v>
      </c>
      <c r="J10661" t="s">
        <v>972</v>
      </c>
      <c r="K10661" t="s">
        <v>57184</v>
      </c>
      <c r="M10661" t="s">
        <v>14694</v>
      </c>
      <c r="N10661" t="s">
        <v>65</v>
      </c>
      <c r="O10661">
        <v>80227</v>
      </c>
      <c r="P10661" t="s">
        <v>50</v>
      </c>
      <c r="U10661" s="1">
        <v>45069</v>
      </c>
      <c r="V10661" s="1">
        <v>45069</v>
      </c>
      <c r="W10661" s="1">
        <v>45069.822222222225</v>
      </c>
      <c r="X10661" s="1">
        <v>45069.822222222225</v>
      </c>
      <c r="AC10661" t="s">
        <v>51</v>
      </c>
      <c r="AD10661">
        <v>1000000001</v>
      </c>
      <c r="AE10661" s="1">
        <v>39973.351388888892</v>
      </c>
      <c r="AF10661" t="s">
        <v>3377</v>
      </c>
      <c r="AG10661" t="s">
        <v>57185</v>
      </c>
      <c r="AH10661" t="s">
        <v>51</v>
      </c>
      <c r="AJ10661" t="s">
        <v>53</v>
      </c>
      <c r="AL10661" t="s">
        <v>78</v>
      </c>
      <c r="AO10661" t="s">
        <v>5443</v>
      </c>
      <c r="AP10661" s="1">
        <v>45069.821527777778</v>
      </c>
      <c r="AQ10661" s="1">
        <v>45069.862500000003</v>
      </c>
    </row>
    <row r="10662" spans="1:43" x14ac:dyDescent="0.35">
      <c r="A10662" t="s">
        <v>57186</v>
      </c>
      <c r="B10662" t="s">
        <v>33897</v>
      </c>
      <c r="C10662" t="s">
        <v>587</v>
      </c>
      <c r="F10662" t="s">
        <v>57187</v>
      </c>
      <c r="H10662" t="s">
        <v>57186</v>
      </c>
      <c r="J10662" t="s">
        <v>57188</v>
      </c>
      <c r="K10662" t="s">
        <v>57189</v>
      </c>
      <c r="M10662" t="s">
        <v>7169</v>
      </c>
      <c r="N10662" t="s">
        <v>65</v>
      </c>
      <c r="O10662">
        <v>80459</v>
      </c>
      <c r="P10662" t="s">
        <v>50</v>
      </c>
      <c r="U10662" s="1">
        <v>45069</v>
      </c>
      <c r="V10662" s="1">
        <v>45069</v>
      </c>
      <c r="W10662" s="1">
        <v>45069.797222222223</v>
      </c>
      <c r="X10662" s="1">
        <v>45069.797222222223</v>
      </c>
      <c r="AC10662" t="s">
        <v>53</v>
      </c>
      <c r="AD10662">
        <v>1000000001</v>
      </c>
      <c r="AE10662" s="1">
        <v>39973.351388888892</v>
      </c>
      <c r="AF10662" t="s">
        <v>3377</v>
      </c>
      <c r="AG10662" t="s">
        <v>57190</v>
      </c>
      <c r="AH10662" t="s">
        <v>51</v>
      </c>
      <c r="AJ10662" t="s">
        <v>53</v>
      </c>
      <c r="AL10662" t="s">
        <v>78</v>
      </c>
      <c r="AO10662" t="s">
        <v>5443</v>
      </c>
      <c r="AP10662" s="1">
        <v>45069.915972222225</v>
      </c>
    </row>
    <row r="10663" spans="1:43" x14ac:dyDescent="0.35">
      <c r="A10663" t="s">
        <v>57191</v>
      </c>
      <c r="B10663" t="s">
        <v>8985</v>
      </c>
      <c r="C10663" t="s">
        <v>4550</v>
      </c>
      <c r="F10663" t="s">
        <v>405</v>
      </c>
      <c r="H10663" t="s">
        <v>57192</v>
      </c>
      <c r="J10663" t="s">
        <v>407</v>
      </c>
      <c r="P10663" t="s">
        <v>50</v>
      </c>
      <c r="U10663" s="1">
        <v>45069</v>
      </c>
      <c r="V10663" s="1">
        <v>45069</v>
      </c>
      <c r="W10663" s="1">
        <v>45069.681944444441</v>
      </c>
      <c r="X10663" s="1">
        <v>45069.681944444441</v>
      </c>
      <c r="AC10663" t="s">
        <v>53</v>
      </c>
      <c r="AD10663">
        <v>1000000001</v>
      </c>
      <c r="AE10663" s="1">
        <v>39973.351388888892</v>
      </c>
      <c r="AF10663" t="s">
        <v>3377</v>
      </c>
      <c r="AG10663" t="s">
        <v>57193</v>
      </c>
      <c r="AH10663" t="s">
        <v>51</v>
      </c>
      <c r="AJ10663" t="s">
        <v>53</v>
      </c>
      <c r="AL10663" t="s">
        <v>78</v>
      </c>
      <c r="AO10663" t="s">
        <v>5443</v>
      </c>
      <c r="AP10663" s="1">
        <v>45177.45</v>
      </c>
    </row>
    <row r="10664" spans="1:43" x14ac:dyDescent="0.35">
      <c r="A10664" t="s">
        <v>57194</v>
      </c>
      <c r="B10664" t="s">
        <v>35971</v>
      </c>
      <c r="C10664" t="s">
        <v>27109</v>
      </c>
      <c r="F10664" t="s">
        <v>57195</v>
      </c>
      <c r="H10664" t="s">
        <v>57194</v>
      </c>
      <c r="J10664" t="s">
        <v>57196</v>
      </c>
      <c r="K10664">
        <v>19462</v>
      </c>
      <c r="M10664" t="s">
        <v>3376</v>
      </c>
      <c r="N10664" t="s">
        <v>65</v>
      </c>
      <c r="O10664">
        <v>80621</v>
      </c>
      <c r="P10664" t="s">
        <v>50</v>
      </c>
      <c r="U10664" s="1">
        <v>45069</v>
      </c>
      <c r="V10664" s="1">
        <v>45069</v>
      </c>
      <c r="W10664" s="1">
        <v>45069.572222222225</v>
      </c>
      <c r="X10664" s="1">
        <v>45069.572222222225</v>
      </c>
      <c r="AC10664" t="s">
        <v>53</v>
      </c>
      <c r="AD10664">
        <v>1000000001</v>
      </c>
      <c r="AE10664" s="1">
        <v>39973.351388888892</v>
      </c>
      <c r="AF10664" t="s">
        <v>3377</v>
      </c>
      <c r="AG10664" t="s">
        <v>57197</v>
      </c>
      <c r="AH10664" t="s">
        <v>51</v>
      </c>
      <c r="AJ10664" t="s">
        <v>53</v>
      </c>
      <c r="AL10664" t="s">
        <v>78</v>
      </c>
      <c r="AO10664" t="s">
        <v>5443</v>
      </c>
      <c r="AP10664" s="1">
        <v>45069.571527777778</v>
      </c>
    </row>
    <row r="10665" spans="1:43" x14ac:dyDescent="0.35">
      <c r="A10665" t="s">
        <v>57198</v>
      </c>
      <c r="B10665" t="s">
        <v>57199</v>
      </c>
      <c r="C10665" t="s">
        <v>89</v>
      </c>
      <c r="F10665" t="s">
        <v>57200</v>
      </c>
      <c r="H10665" t="s">
        <v>57198</v>
      </c>
      <c r="J10665" t="s">
        <v>57201</v>
      </c>
      <c r="K10665" t="s">
        <v>57202</v>
      </c>
      <c r="M10665" t="s">
        <v>5866</v>
      </c>
      <c r="N10665" t="s">
        <v>65</v>
      </c>
      <c r="O10665">
        <v>80534</v>
      </c>
      <c r="P10665" t="s">
        <v>50</v>
      </c>
      <c r="U10665" s="1">
        <v>45069</v>
      </c>
      <c r="V10665" s="1">
        <v>45069</v>
      </c>
      <c r="W10665" s="1">
        <v>45069.520833333336</v>
      </c>
      <c r="X10665" s="1">
        <v>45069.520833333336</v>
      </c>
      <c r="AC10665" t="s">
        <v>51</v>
      </c>
      <c r="AD10665">
        <v>1000000001</v>
      </c>
      <c r="AE10665" s="1">
        <v>39973.351388888892</v>
      </c>
      <c r="AF10665" t="s">
        <v>3377</v>
      </c>
      <c r="AG10665" t="s">
        <v>57203</v>
      </c>
      <c r="AH10665" t="s">
        <v>51</v>
      </c>
      <c r="AJ10665" t="s">
        <v>53</v>
      </c>
      <c r="AL10665" t="s">
        <v>78</v>
      </c>
      <c r="AO10665" t="s">
        <v>5443</v>
      </c>
      <c r="AP10665" s="1">
        <v>45069.520138888889</v>
      </c>
      <c r="AQ10665" s="1">
        <v>45069.560416666667</v>
      </c>
    </row>
    <row r="10666" spans="1:43" x14ac:dyDescent="0.35">
      <c r="A10666" t="s">
        <v>57204</v>
      </c>
      <c r="B10666" t="s">
        <v>57205</v>
      </c>
      <c r="C10666" t="s">
        <v>14969</v>
      </c>
      <c r="F10666">
        <v>15752005107</v>
      </c>
      <c r="H10666" t="s">
        <v>57204</v>
      </c>
      <c r="J10666" t="s">
        <v>57206</v>
      </c>
      <c r="K10666" t="s">
        <v>57207</v>
      </c>
      <c r="M10666" t="s">
        <v>1296</v>
      </c>
      <c r="N10666" t="s">
        <v>398</v>
      </c>
      <c r="O10666">
        <v>88220</v>
      </c>
      <c r="P10666" t="s">
        <v>50</v>
      </c>
      <c r="U10666" s="1">
        <v>45069</v>
      </c>
      <c r="V10666" s="1">
        <v>45069</v>
      </c>
      <c r="W10666" s="1">
        <v>45069.347222222219</v>
      </c>
      <c r="X10666" s="1">
        <v>45069.347222222219</v>
      </c>
      <c r="AC10666" t="s">
        <v>53</v>
      </c>
      <c r="AD10666">
        <v>1000000001</v>
      </c>
      <c r="AE10666" s="1">
        <v>39973.351388888892</v>
      </c>
      <c r="AF10666" t="s">
        <v>3377</v>
      </c>
      <c r="AG10666" t="s">
        <v>57208</v>
      </c>
      <c r="AH10666" t="s">
        <v>51</v>
      </c>
      <c r="AJ10666" t="s">
        <v>53</v>
      </c>
      <c r="AL10666" t="s">
        <v>78</v>
      </c>
      <c r="AO10666" t="s">
        <v>51552</v>
      </c>
    </row>
    <row r="10667" spans="1:43" x14ac:dyDescent="0.35">
      <c r="A10667" t="s">
        <v>57209</v>
      </c>
      <c r="B10667" t="s">
        <v>10709</v>
      </c>
      <c r="C10667" t="s">
        <v>759</v>
      </c>
      <c r="F10667" t="s">
        <v>36314</v>
      </c>
      <c r="H10667" t="s">
        <v>57209</v>
      </c>
      <c r="I10667" t="s">
        <v>464</v>
      </c>
      <c r="J10667" t="s">
        <v>6387</v>
      </c>
      <c r="N10667" t="s">
        <v>4526</v>
      </c>
      <c r="O10667">
        <v>85119</v>
      </c>
      <c r="P10667" t="s">
        <v>50</v>
      </c>
      <c r="U10667" s="1">
        <v>45069</v>
      </c>
      <c r="V10667" s="1">
        <v>45069</v>
      </c>
      <c r="AC10667" t="s">
        <v>53</v>
      </c>
      <c r="AD10667">
        <v>2969484892</v>
      </c>
      <c r="AE10667" s="1">
        <v>37756</v>
      </c>
      <c r="AG10667" t="s">
        <v>57210</v>
      </c>
      <c r="AH10667" t="s">
        <v>51</v>
      </c>
      <c r="AJ10667" t="s">
        <v>53</v>
      </c>
      <c r="AO10667" t="s">
        <v>8142</v>
      </c>
    </row>
    <row r="10668" spans="1:43" x14ac:dyDescent="0.35">
      <c r="A10668" t="s">
        <v>57211</v>
      </c>
      <c r="B10668" t="s">
        <v>16603</v>
      </c>
      <c r="C10668" t="s">
        <v>1932</v>
      </c>
      <c r="F10668" t="s">
        <v>57212</v>
      </c>
      <c r="H10668" t="s">
        <v>57211</v>
      </c>
      <c r="J10668" t="s">
        <v>57213</v>
      </c>
      <c r="K10668" t="s">
        <v>57214</v>
      </c>
      <c r="M10668" t="s">
        <v>32019</v>
      </c>
      <c r="N10668" t="s">
        <v>253</v>
      </c>
      <c r="O10668">
        <v>88260</v>
      </c>
      <c r="P10668" t="s">
        <v>50</v>
      </c>
      <c r="U10668" s="1">
        <v>45069</v>
      </c>
      <c r="V10668" s="1">
        <v>45069</v>
      </c>
      <c r="W10668" s="1">
        <v>45069.410416666666</v>
      </c>
      <c r="X10668" s="1">
        <v>45069.410416666666</v>
      </c>
      <c r="AC10668" t="s">
        <v>53</v>
      </c>
      <c r="AD10668">
        <v>2973396629</v>
      </c>
      <c r="AE10668" s="1">
        <v>45069.409722222219</v>
      </c>
      <c r="AF10668" t="s">
        <v>57215</v>
      </c>
      <c r="AG10668" t="s">
        <v>57216</v>
      </c>
      <c r="AH10668" t="s">
        <v>51</v>
      </c>
      <c r="AJ10668" t="s">
        <v>53</v>
      </c>
      <c r="AL10668" t="s">
        <v>68</v>
      </c>
      <c r="AO10668" t="s">
        <v>57090</v>
      </c>
      <c r="AP10668" s="1">
        <v>45069.449305555558</v>
      </c>
      <c r="AQ10668" s="1">
        <v>45069.413194444445</v>
      </c>
    </row>
    <row r="10669" spans="1:43" x14ac:dyDescent="0.35">
      <c r="A10669" t="s">
        <v>57217</v>
      </c>
      <c r="B10669" t="s">
        <v>57218</v>
      </c>
      <c r="C10669" t="s">
        <v>57219</v>
      </c>
      <c r="F10669">
        <f>1575-999-1555</f>
        <v>-979</v>
      </c>
      <c r="H10669" t="s">
        <v>57217</v>
      </c>
      <c r="J10669" t="s">
        <v>57220</v>
      </c>
      <c r="K10669" t="s">
        <v>57221</v>
      </c>
      <c r="M10669" t="s">
        <v>57222</v>
      </c>
      <c r="N10669" t="s">
        <v>398</v>
      </c>
      <c r="O10669">
        <v>87577</v>
      </c>
      <c r="P10669" t="s">
        <v>50</v>
      </c>
      <c r="U10669" s="1">
        <v>45070</v>
      </c>
      <c r="V10669" s="1">
        <v>45070</v>
      </c>
      <c r="W10669" s="1">
        <v>45070.084722222222</v>
      </c>
      <c r="X10669" s="1">
        <v>45070.084722222222</v>
      </c>
      <c r="AC10669" t="s">
        <v>53</v>
      </c>
      <c r="AD10669">
        <v>2973397704</v>
      </c>
      <c r="AE10669" s="1">
        <v>45070.521527777775</v>
      </c>
      <c r="AF10669" t="s">
        <v>57223</v>
      </c>
      <c r="AG10669" t="s">
        <v>57224</v>
      </c>
      <c r="AH10669" t="s">
        <v>51</v>
      </c>
      <c r="AJ10669" t="s">
        <v>53</v>
      </c>
      <c r="AL10669" t="s">
        <v>68</v>
      </c>
      <c r="AO10669" t="s">
        <v>5443</v>
      </c>
      <c r="AP10669" s="1">
        <v>45070.097916666666</v>
      </c>
    </row>
    <row r="10670" spans="1:43" x14ac:dyDescent="0.35">
      <c r="A10670" t="s">
        <v>57225</v>
      </c>
      <c r="B10670" t="s">
        <v>57226</v>
      </c>
      <c r="C10670" t="s">
        <v>21790</v>
      </c>
      <c r="F10670" t="s">
        <v>57227</v>
      </c>
      <c r="H10670" t="s">
        <v>57225</v>
      </c>
      <c r="J10670" t="s">
        <v>57228</v>
      </c>
      <c r="K10670" t="s">
        <v>57229</v>
      </c>
      <c r="M10670" t="s">
        <v>513</v>
      </c>
      <c r="N10670" t="s">
        <v>253</v>
      </c>
      <c r="O10670">
        <v>88202</v>
      </c>
      <c r="P10670" t="s">
        <v>50</v>
      </c>
      <c r="U10670" s="1">
        <v>45070</v>
      </c>
      <c r="V10670" s="1">
        <v>45070</v>
      </c>
      <c r="W10670" s="1">
        <v>45070.586111111108</v>
      </c>
      <c r="X10670" s="1">
        <v>45070.586111111108</v>
      </c>
      <c r="AC10670" t="s">
        <v>53</v>
      </c>
      <c r="AD10670">
        <v>2969552272</v>
      </c>
      <c r="AE10670" s="1">
        <v>40331.452777777777</v>
      </c>
      <c r="AF10670" t="s">
        <v>3456</v>
      </c>
      <c r="AG10670" t="s">
        <v>57230</v>
      </c>
      <c r="AH10670" t="s">
        <v>51</v>
      </c>
      <c r="AJ10670" t="s">
        <v>53</v>
      </c>
      <c r="AL10670" t="s">
        <v>68</v>
      </c>
      <c r="AO10670" t="s">
        <v>5443</v>
      </c>
      <c r="AP10670" s="1">
        <v>45070.72152777778</v>
      </c>
      <c r="AQ10670" s="1">
        <v>45070.592361111114</v>
      </c>
    </row>
    <row r="10671" spans="1:43" x14ac:dyDescent="0.35">
      <c r="A10671" t="s">
        <v>57231</v>
      </c>
      <c r="B10671" t="s">
        <v>57232</v>
      </c>
      <c r="C10671" t="s">
        <v>728</v>
      </c>
      <c r="F10671" t="s">
        <v>57233</v>
      </c>
      <c r="H10671" t="s">
        <v>57231</v>
      </c>
      <c r="J10671" t="s">
        <v>57234</v>
      </c>
      <c r="M10671" t="s">
        <v>3376</v>
      </c>
      <c r="N10671" t="s">
        <v>287</v>
      </c>
      <c r="O10671">
        <v>80621</v>
      </c>
      <c r="P10671" t="s">
        <v>50</v>
      </c>
      <c r="U10671" s="1">
        <v>45070</v>
      </c>
      <c r="V10671" s="1">
        <v>45070</v>
      </c>
      <c r="W10671" s="1">
        <v>45070.398611111108</v>
      </c>
      <c r="X10671" s="1">
        <v>45070.398611111108</v>
      </c>
      <c r="AC10671" t="s">
        <v>53</v>
      </c>
      <c r="AD10671">
        <v>2970003935</v>
      </c>
      <c r="AE10671" s="1">
        <v>44070.313888888886</v>
      </c>
      <c r="AF10671" t="s">
        <v>57235</v>
      </c>
      <c r="AG10671" t="s">
        <v>57236</v>
      </c>
      <c r="AH10671" t="s">
        <v>51</v>
      </c>
      <c r="AJ10671" t="s">
        <v>53</v>
      </c>
      <c r="AL10671" t="s">
        <v>68</v>
      </c>
      <c r="AO10671" t="s">
        <v>5443</v>
      </c>
      <c r="AP10671" s="1">
        <v>45070.397222222222</v>
      </c>
    </row>
    <row r="10672" spans="1:43" x14ac:dyDescent="0.35">
      <c r="A10672" t="s">
        <v>57237</v>
      </c>
      <c r="B10672" t="s">
        <v>57238</v>
      </c>
      <c r="C10672" t="s">
        <v>10273</v>
      </c>
      <c r="F10672" t="s">
        <v>57239</v>
      </c>
      <c r="H10672" t="s">
        <v>57237</v>
      </c>
      <c r="J10672" t="s">
        <v>7142</v>
      </c>
      <c r="K10672" t="s">
        <v>7296</v>
      </c>
      <c r="M10672" t="s">
        <v>7297</v>
      </c>
      <c r="N10672" t="s">
        <v>264</v>
      </c>
      <c r="O10672" t="s">
        <v>7298</v>
      </c>
      <c r="P10672" t="s">
        <v>50</v>
      </c>
      <c r="U10672" s="1">
        <v>45070</v>
      </c>
      <c r="V10672" s="1">
        <v>45070</v>
      </c>
      <c r="W10672" s="1">
        <v>45071.390277777777</v>
      </c>
      <c r="X10672" s="1">
        <v>45071.390277777777</v>
      </c>
      <c r="AC10672" t="s">
        <v>51</v>
      </c>
      <c r="AD10672">
        <v>2969584761</v>
      </c>
      <c r="AE10672" s="1">
        <v>41288.714583333334</v>
      </c>
      <c r="AF10672" t="s">
        <v>7145</v>
      </c>
      <c r="AG10672" t="s">
        <v>57240</v>
      </c>
      <c r="AH10672" t="s">
        <v>51</v>
      </c>
      <c r="AJ10672" t="s">
        <v>53</v>
      </c>
      <c r="AL10672" t="s">
        <v>68</v>
      </c>
      <c r="AO10672" t="s">
        <v>5443</v>
      </c>
      <c r="AP10672" s="1">
        <v>45474.686805555553</v>
      </c>
      <c r="AQ10672" s="1">
        <v>45474.515277777777</v>
      </c>
    </row>
    <row r="10673" spans="1:43" x14ac:dyDescent="0.35">
      <c r="A10673" t="s">
        <v>57241</v>
      </c>
      <c r="B10673" t="s">
        <v>57242</v>
      </c>
      <c r="C10673" t="s">
        <v>10482</v>
      </c>
      <c r="F10673" t="s">
        <v>57243</v>
      </c>
      <c r="H10673" t="s">
        <v>57241</v>
      </c>
      <c r="J10673" t="s">
        <v>4241</v>
      </c>
      <c r="K10673" t="s">
        <v>57244</v>
      </c>
      <c r="M10673" t="s">
        <v>57245</v>
      </c>
      <c r="N10673" t="s">
        <v>3668</v>
      </c>
      <c r="O10673">
        <v>48840</v>
      </c>
      <c r="P10673" t="s">
        <v>50</v>
      </c>
      <c r="U10673" s="1">
        <v>45070</v>
      </c>
      <c r="V10673" s="1">
        <v>45070</v>
      </c>
      <c r="AC10673" t="s">
        <v>53</v>
      </c>
      <c r="AD10673">
        <v>2969480277</v>
      </c>
      <c r="AE10673" s="1">
        <v>37439</v>
      </c>
      <c r="AG10673" t="s">
        <v>57246</v>
      </c>
      <c r="AH10673" t="s">
        <v>51</v>
      </c>
      <c r="AJ10673" t="s">
        <v>53</v>
      </c>
      <c r="AO10673" t="s">
        <v>8142</v>
      </c>
    </row>
    <row r="10674" spans="1:43" x14ac:dyDescent="0.35">
      <c r="A10674" t="s">
        <v>57247</v>
      </c>
      <c r="B10674" t="s">
        <v>57248</v>
      </c>
      <c r="C10674" t="s">
        <v>2053</v>
      </c>
      <c r="F10674" t="s">
        <v>57249</v>
      </c>
      <c r="H10674" t="s">
        <v>57250</v>
      </c>
      <c r="J10674" t="s">
        <v>57251</v>
      </c>
      <c r="K10674" t="s">
        <v>57252</v>
      </c>
      <c r="M10674" t="s">
        <v>13017</v>
      </c>
      <c r="N10674" t="s">
        <v>65</v>
      </c>
      <c r="O10674">
        <v>81525</v>
      </c>
      <c r="P10674" t="s">
        <v>50</v>
      </c>
      <c r="U10674" s="1">
        <v>45070</v>
      </c>
      <c r="V10674" s="1">
        <v>45070</v>
      </c>
      <c r="W10674" s="1">
        <v>45070.412499999999</v>
      </c>
      <c r="X10674" s="1">
        <v>45070.412499999999</v>
      </c>
      <c r="AC10674" t="s">
        <v>51</v>
      </c>
      <c r="AD10674">
        <v>2969678870</v>
      </c>
      <c r="AE10674" s="1">
        <v>42244.65347222222</v>
      </c>
      <c r="AF10674" t="s">
        <v>57253</v>
      </c>
      <c r="AG10674" t="s">
        <v>57254</v>
      </c>
      <c r="AH10674" t="s">
        <v>51</v>
      </c>
      <c r="AJ10674" t="s">
        <v>53</v>
      </c>
      <c r="AL10674" t="s">
        <v>68</v>
      </c>
      <c r="AO10674" t="s">
        <v>5443</v>
      </c>
      <c r="AP10674" s="1">
        <v>45378.700694444444</v>
      </c>
      <c r="AQ10674" s="1">
        <v>45378.703472222223</v>
      </c>
    </row>
    <row r="10675" spans="1:43" x14ac:dyDescent="0.35">
      <c r="A10675" t="s">
        <v>57255</v>
      </c>
      <c r="B10675" t="s">
        <v>57256</v>
      </c>
      <c r="C10675" t="s">
        <v>12936</v>
      </c>
      <c r="F10675" t="s">
        <v>57257</v>
      </c>
      <c r="H10675" t="s">
        <v>57255</v>
      </c>
      <c r="J10675" t="s">
        <v>3933</v>
      </c>
      <c r="K10675" t="s">
        <v>57258</v>
      </c>
      <c r="M10675" t="s">
        <v>15498</v>
      </c>
      <c r="N10675" t="s">
        <v>4353</v>
      </c>
      <c r="O10675">
        <v>97401</v>
      </c>
      <c r="P10675" t="s">
        <v>50</v>
      </c>
      <c r="U10675" s="1">
        <v>45070</v>
      </c>
      <c r="V10675" s="1">
        <v>45070</v>
      </c>
      <c r="W10675" s="1">
        <v>45070.606944444444</v>
      </c>
      <c r="X10675" s="1">
        <v>45070.606944444444</v>
      </c>
      <c r="AC10675" t="s">
        <v>53</v>
      </c>
      <c r="AD10675">
        <v>2969551137</v>
      </c>
      <c r="AE10675" s="1">
        <v>40288.591666666667</v>
      </c>
      <c r="AF10675" t="s">
        <v>327</v>
      </c>
      <c r="AG10675" t="s">
        <v>57259</v>
      </c>
      <c r="AH10675" t="s">
        <v>51</v>
      </c>
      <c r="AJ10675" t="s">
        <v>53</v>
      </c>
      <c r="AL10675" t="s">
        <v>68</v>
      </c>
      <c r="AO10675" t="s">
        <v>5443</v>
      </c>
      <c r="AP10675" s="1">
        <v>45226.867361111108</v>
      </c>
    </row>
    <row r="10676" spans="1:43" x14ac:dyDescent="0.35">
      <c r="A10676" t="s">
        <v>57260</v>
      </c>
      <c r="B10676" t="s">
        <v>8054</v>
      </c>
      <c r="C10676" t="s">
        <v>15635</v>
      </c>
      <c r="F10676" t="s">
        <v>57261</v>
      </c>
      <c r="H10676" t="s">
        <v>57260</v>
      </c>
      <c r="J10676" t="s">
        <v>30289</v>
      </c>
      <c r="K10676" t="s">
        <v>46349</v>
      </c>
      <c r="M10676" t="s">
        <v>1296</v>
      </c>
      <c r="N10676" t="s">
        <v>253</v>
      </c>
      <c r="O10676">
        <v>88220</v>
      </c>
      <c r="P10676" t="s">
        <v>50</v>
      </c>
      <c r="U10676" s="1">
        <v>45070</v>
      </c>
      <c r="V10676" s="1">
        <v>45070</v>
      </c>
      <c r="W10676" s="1">
        <v>45070.615972222222</v>
      </c>
      <c r="X10676" s="1">
        <v>45070.615972222222</v>
      </c>
      <c r="AC10676" t="s">
        <v>53</v>
      </c>
      <c r="AD10676">
        <v>2969537768</v>
      </c>
      <c r="AE10676" s="1">
        <v>39794.362500000003</v>
      </c>
      <c r="AG10676" t="s">
        <v>57262</v>
      </c>
      <c r="AH10676" t="s">
        <v>51</v>
      </c>
      <c r="AJ10676" t="s">
        <v>53</v>
      </c>
      <c r="AL10676" t="s">
        <v>78</v>
      </c>
      <c r="AO10676" t="s">
        <v>51552</v>
      </c>
    </row>
    <row r="10677" spans="1:43" x14ac:dyDescent="0.35">
      <c r="A10677" t="s">
        <v>57263</v>
      </c>
      <c r="B10677" t="s">
        <v>30960</v>
      </c>
      <c r="C10677" t="s">
        <v>57264</v>
      </c>
      <c r="F10677" t="s">
        <v>57265</v>
      </c>
      <c r="H10677" t="s">
        <v>57263</v>
      </c>
      <c r="J10677" t="s">
        <v>57266</v>
      </c>
      <c r="K10677" t="s">
        <v>57267</v>
      </c>
      <c r="M10677" t="s">
        <v>16878</v>
      </c>
      <c r="N10677" t="s">
        <v>253</v>
      </c>
      <c r="O10677">
        <v>87051</v>
      </c>
      <c r="P10677" t="s">
        <v>50</v>
      </c>
      <c r="U10677" s="1">
        <v>45070</v>
      </c>
      <c r="V10677" s="1">
        <v>45070</v>
      </c>
      <c r="W10677" s="1">
        <v>45070.702777777777</v>
      </c>
      <c r="X10677" s="1">
        <v>45070.702777777777</v>
      </c>
      <c r="AC10677" t="s">
        <v>53</v>
      </c>
      <c r="AD10677">
        <v>2973398005</v>
      </c>
      <c r="AE10677" s="1">
        <v>45070.731249999997</v>
      </c>
      <c r="AF10677" t="s">
        <v>57268</v>
      </c>
      <c r="AG10677" t="s">
        <v>57269</v>
      </c>
      <c r="AH10677" t="s">
        <v>51</v>
      </c>
      <c r="AJ10677" t="s">
        <v>53</v>
      </c>
      <c r="AL10677" t="s">
        <v>68</v>
      </c>
      <c r="AO10677" t="s">
        <v>5443</v>
      </c>
      <c r="AP10677" s="1">
        <v>45070.73333333333</v>
      </c>
      <c r="AQ10677" s="1">
        <v>45070.734722222223</v>
      </c>
    </row>
    <row r="10678" spans="1:43" x14ac:dyDescent="0.35">
      <c r="A10678" t="s">
        <v>57270</v>
      </c>
      <c r="B10678" t="s">
        <v>57271</v>
      </c>
      <c r="C10678" t="s">
        <v>10351</v>
      </c>
      <c r="F10678" t="s">
        <v>57272</v>
      </c>
      <c r="H10678" t="s">
        <v>57270</v>
      </c>
      <c r="J10678" t="s">
        <v>57273</v>
      </c>
      <c r="K10678" t="s">
        <v>57274</v>
      </c>
      <c r="M10678" t="s">
        <v>3987</v>
      </c>
      <c r="N10678" t="s">
        <v>253</v>
      </c>
      <c r="O10678">
        <v>87021</v>
      </c>
      <c r="P10678" t="s">
        <v>50</v>
      </c>
      <c r="U10678" s="1">
        <v>45070</v>
      </c>
      <c r="V10678" s="1">
        <v>45070</v>
      </c>
      <c r="W10678" s="1">
        <v>45070.566666666666</v>
      </c>
      <c r="X10678" s="1">
        <v>45070.566666666666</v>
      </c>
      <c r="AC10678" t="s">
        <v>51</v>
      </c>
      <c r="AD10678">
        <v>2973398435</v>
      </c>
      <c r="AE10678" s="1">
        <v>45071.383333333331</v>
      </c>
      <c r="AF10678" t="s">
        <v>57275</v>
      </c>
      <c r="AG10678" t="s">
        <v>57276</v>
      </c>
      <c r="AH10678" t="s">
        <v>51</v>
      </c>
      <c r="AJ10678" t="s">
        <v>53</v>
      </c>
      <c r="AL10678" t="s">
        <v>68</v>
      </c>
      <c r="AO10678" t="s">
        <v>5443</v>
      </c>
      <c r="AP10678" s="1">
        <v>45070.56527777778</v>
      </c>
    </row>
    <row r="10679" spans="1:43" x14ac:dyDescent="0.35">
      <c r="A10679" t="s">
        <v>17154</v>
      </c>
      <c r="B10679" t="s">
        <v>747</v>
      </c>
      <c r="C10679" t="s">
        <v>383</v>
      </c>
      <c r="F10679" t="s">
        <v>57277</v>
      </c>
      <c r="H10679" t="s">
        <v>17154</v>
      </c>
      <c r="J10679" t="s">
        <v>57278</v>
      </c>
      <c r="K10679" t="s">
        <v>57279</v>
      </c>
      <c r="M10679" t="s">
        <v>57280</v>
      </c>
      <c r="N10679" t="s">
        <v>501</v>
      </c>
      <c r="O10679">
        <v>87511</v>
      </c>
      <c r="P10679" t="s">
        <v>50</v>
      </c>
      <c r="U10679" s="1">
        <v>45070</v>
      </c>
      <c r="V10679" s="1">
        <v>45070</v>
      </c>
      <c r="W10679" s="1">
        <v>45070.441666666666</v>
      </c>
      <c r="X10679" s="1">
        <v>45070.441666666666</v>
      </c>
      <c r="AC10679" t="s">
        <v>53</v>
      </c>
      <c r="AD10679">
        <v>2969852434</v>
      </c>
      <c r="AE10679" s="1">
        <v>43417.740277777775</v>
      </c>
      <c r="AF10679" t="s">
        <v>57281</v>
      </c>
      <c r="AG10679" t="s">
        <v>57282</v>
      </c>
      <c r="AH10679" t="s">
        <v>51</v>
      </c>
      <c r="AJ10679" t="s">
        <v>53</v>
      </c>
      <c r="AL10679" t="s">
        <v>68</v>
      </c>
      <c r="AO10679" t="s">
        <v>5443</v>
      </c>
      <c r="AP10679" s="1">
        <v>45454.62777777778</v>
      </c>
      <c r="AQ10679" s="1">
        <v>45070.457638888889</v>
      </c>
    </row>
    <row r="10680" spans="1:43" x14ac:dyDescent="0.35">
      <c r="A10680" t="s">
        <v>57283</v>
      </c>
      <c r="B10680" t="s">
        <v>19102</v>
      </c>
      <c r="C10680" t="s">
        <v>2298</v>
      </c>
      <c r="F10680" t="s">
        <v>57284</v>
      </c>
      <c r="H10680" t="s">
        <v>57283</v>
      </c>
      <c r="J10680" t="s">
        <v>57285</v>
      </c>
      <c r="K10680" t="s">
        <v>57286</v>
      </c>
      <c r="M10680" t="s">
        <v>137</v>
      </c>
      <c r="N10680" t="s">
        <v>287</v>
      </c>
      <c r="O10680">
        <v>80209</v>
      </c>
      <c r="P10680" t="s">
        <v>50</v>
      </c>
      <c r="U10680" s="1">
        <v>45070</v>
      </c>
      <c r="V10680" s="1">
        <v>45070</v>
      </c>
      <c r="W10680" s="1">
        <v>45070.490277777775</v>
      </c>
      <c r="X10680" s="1">
        <v>45070.490277777775</v>
      </c>
      <c r="AC10680" t="s">
        <v>53</v>
      </c>
      <c r="AD10680">
        <v>2973397022</v>
      </c>
      <c r="AE10680" s="1">
        <v>45069.695138888892</v>
      </c>
      <c r="AF10680" t="s">
        <v>57287</v>
      </c>
      <c r="AG10680" t="s">
        <v>57288</v>
      </c>
      <c r="AH10680" t="s">
        <v>51</v>
      </c>
      <c r="AJ10680" t="s">
        <v>53</v>
      </c>
      <c r="AL10680" t="s">
        <v>68</v>
      </c>
      <c r="AO10680" t="s">
        <v>57090</v>
      </c>
      <c r="AP10680" s="1">
        <v>45070.699305555558</v>
      </c>
      <c r="AQ10680" s="1">
        <v>45070.701388888891</v>
      </c>
    </row>
    <row r="10681" spans="1:43" x14ac:dyDescent="0.35">
      <c r="A10681" t="s">
        <v>56023</v>
      </c>
      <c r="B10681" t="s">
        <v>10550</v>
      </c>
      <c r="C10681" t="s">
        <v>7075</v>
      </c>
      <c r="F10681" t="s">
        <v>57289</v>
      </c>
      <c r="H10681" t="s">
        <v>56023</v>
      </c>
      <c r="J10681" t="s">
        <v>56024</v>
      </c>
      <c r="K10681" t="s">
        <v>57290</v>
      </c>
      <c r="M10681" t="s">
        <v>17395</v>
      </c>
      <c r="N10681" t="s">
        <v>253</v>
      </c>
      <c r="O10681">
        <v>87701</v>
      </c>
      <c r="P10681" t="s">
        <v>50</v>
      </c>
      <c r="U10681" s="1">
        <v>45070</v>
      </c>
      <c r="V10681" s="1">
        <v>45070</v>
      </c>
      <c r="W10681" s="1">
        <v>45070.452777777777</v>
      </c>
      <c r="X10681" s="1">
        <v>45070.452777777777</v>
      </c>
      <c r="AC10681" t="s">
        <v>53</v>
      </c>
      <c r="AD10681">
        <v>2972408005</v>
      </c>
      <c r="AE10681" s="1">
        <v>44977.394444444442</v>
      </c>
      <c r="AF10681" t="s">
        <v>56026</v>
      </c>
      <c r="AG10681" t="s">
        <v>57291</v>
      </c>
      <c r="AH10681" t="s">
        <v>51</v>
      </c>
      <c r="AJ10681" t="s">
        <v>53</v>
      </c>
      <c r="AL10681" t="s">
        <v>68</v>
      </c>
      <c r="AO10681" t="s">
        <v>5443</v>
      </c>
      <c r="AP10681" s="1">
        <v>45070.474999999999</v>
      </c>
      <c r="AQ10681" s="1">
        <v>45070.473611111112</v>
      </c>
    </row>
    <row r="10682" spans="1:43" x14ac:dyDescent="0.35">
      <c r="A10682" t="s">
        <v>57292</v>
      </c>
      <c r="B10682" t="s">
        <v>11923</v>
      </c>
      <c r="C10682" t="s">
        <v>7134</v>
      </c>
      <c r="F10682" t="s">
        <v>57293</v>
      </c>
      <c r="H10682" t="s">
        <v>57294</v>
      </c>
      <c r="J10682" t="s">
        <v>57295</v>
      </c>
      <c r="K10682" t="s">
        <v>57296</v>
      </c>
      <c r="M10682" t="s">
        <v>753</v>
      </c>
      <c r="N10682" t="s">
        <v>798</v>
      </c>
      <c r="O10682">
        <v>79928</v>
      </c>
      <c r="P10682" t="s">
        <v>50</v>
      </c>
      <c r="U10682" s="1">
        <v>45070</v>
      </c>
      <c r="V10682" s="1">
        <v>45070</v>
      </c>
      <c r="W10682" s="1">
        <v>45070.468055555553</v>
      </c>
      <c r="X10682" s="1">
        <v>45070.468055555553</v>
      </c>
      <c r="AC10682" t="s">
        <v>51</v>
      </c>
      <c r="AD10682">
        <v>2970034235</v>
      </c>
      <c r="AE10682" s="1">
        <v>44195.400694444441</v>
      </c>
      <c r="AF10682" t="s">
        <v>23592</v>
      </c>
      <c r="AG10682" t="s">
        <v>57297</v>
      </c>
      <c r="AH10682" t="s">
        <v>51</v>
      </c>
      <c r="AJ10682" t="s">
        <v>53</v>
      </c>
      <c r="AL10682" t="s">
        <v>68</v>
      </c>
      <c r="AO10682" t="s">
        <v>5443</v>
      </c>
      <c r="AP10682" s="1">
        <v>45070.494444444441</v>
      </c>
      <c r="AQ10682" s="1">
        <v>45070.470833333333</v>
      </c>
    </row>
    <row r="10683" spans="1:43" x14ac:dyDescent="0.35">
      <c r="A10683" t="s">
        <v>57298</v>
      </c>
      <c r="B10683" t="s">
        <v>57299</v>
      </c>
      <c r="C10683" t="s">
        <v>44418</v>
      </c>
      <c r="F10683">
        <v>14322361246</v>
      </c>
      <c r="H10683" t="s">
        <v>57300</v>
      </c>
      <c r="J10683" t="s">
        <v>57301</v>
      </c>
      <c r="N10683" t="s">
        <v>637</v>
      </c>
      <c r="O10683">
        <v>79706</v>
      </c>
      <c r="P10683" t="s">
        <v>50</v>
      </c>
      <c r="U10683" s="1">
        <v>45070</v>
      </c>
      <c r="V10683" s="1">
        <v>45070</v>
      </c>
      <c r="W10683" s="1">
        <v>45070.520833333336</v>
      </c>
      <c r="X10683" s="1">
        <v>45070.520833333336</v>
      </c>
      <c r="AC10683" t="s">
        <v>53</v>
      </c>
      <c r="AD10683">
        <v>2969935990</v>
      </c>
      <c r="AE10683" s="1">
        <v>43809.304166666669</v>
      </c>
      <c r="AF10683" t="s">
        <v>57302</v>
      </c>
      <c r="AG10683" t="s">
        <v>57303</v>
      </c>
      <c r="AH10683" t="s">
        <v>51</v>
      </c>
      <c r="AJ10683" t="s">
        <v>53</v>
      </c>
      <c r="AL10683" t="s">
        <v>68</v>
      </c>
      <c r="AO10683" t="s">
        <v>5443</v>
      </c>
    </row>
    <row r="10684" spans="1:43" x14ac:dyDescent="0.35">
      <c r="A10684" t="s">
        <v>57304</v>
      </c>
      <c r="B10684" t="s">
        <v>57305</v>
      </c>
      <c r="C10684" t="s">
        <v>3834</v>
      </c>
      <c r="F10684" t="s">
        <v>57306</v>
      </c>
      <c r="H10684" t="s">
        <v>57307</v>
      </c>
      <c r="J10684" t="s">
        <v>57308</v>
      </c>
      <c r="K10684" t="s">
        <v>57309</v>
      </c>
      <c r="M10684" t="s">
        <v>57310</v>
      </c>
      <c r="N10684" t="s">
        <v>14458</v>
      </c>
      <c r="O10684">
        <v>59714</v>
      </c>
      <c r="P10684" t="s">
        <v>50</v>
      </c>
      <c r="U10684" s="1">
        <v>45070</v>
      </c>
      <c r="V10684" s="1">
        <v>45070</v>
      </c>
      <c r="W10684" s="1">
        <v>45070.763888888891</v>
      </c>
      <c r="X10684" s="1">
        <v>45070.763888888891</v>
      </c>
      <c r="AC10684" t="s">
        <v>53</v>
      </c>
      <c r="AD10684">
        <v>2973398076</v>
      </c>
      <c r="AE10684" s="1">
        <v>45070.895833333336</v>
      </c>
      <c r="AF10684" t="s">
        <v>57311</v>
      </c>
      <c r="AG10684" t="s">
        <v>57312</v>
      </c>
      <c r="AH10684" t="s">
        <v>51</v>
      </c>
      <c r="AJ10684" t="s">
        <v>53</v>
      </c>
      <c r="AL10684" t="s">
        <v>68</v>
      </c>
      <c r="AO10684" t="s">
        <v>5443</v>
      </c>
      <c r="AP10684" s="1">
        <v>45076.450694444444</v>
      </c>
      <c r="AQ10684" s="1">
        <v>45076.453472222223</v>
      </c>
    </row>
    <row r="10685" spans="1:43" x14ac:dyDescent="0.35">
      <c r="A10685" t="s">
        <v>57313</v>
      </c>
      <c r="B10685" t="s">
        <v>56922</v>
      </c>
      <c r="C10685" t="s">
        <v>15394</v>
      </c>
      <c r="F10685" t="s">
        <v>57314</v>
      </c>
      <c r="H10685" t="s">
        <v>56921</v>
      </c>
      <c r="J10685" t="s">
        <v>57315</v>
      </c>
      <c r="K10685" t="s">
        <v>57316</v>
      </c>
      <c r="M10685" t="s">
        <v>1397</v>
      </c>
      <c r="N10685" t="s">
        <v>65</v>
      </c>
      <c r="O10685">
        <v>80401</v>
      </c>
      <c r="P10685" t="s">
        <v>50</v>
      </c>
      <c r="U10685" s="1">
        <v>45070</v>
      </c>
      <c r="V10685" s="1">
        <v>45070</v>
      </c>
      <c r="W10685" s="1">
        <v>45070.741666666669</v>
      </c>
      <c r="X10685" s="1">
        <v>45070.741666666669</v>
      </c>
      <c r="AC10685" t="s">
        <v>53</v>
      </c>
      <c r="AD10685">
        <v>1000000001</v>
      </c>
      <c r="AE10685" s="1">
        <v>39973.351388888892</v>
      </c>
      <c r="AF10685" t="s">
        <v>3377</v>
      </c>
      <c r="AG10685" t="s">
        <v>57317</v>
      </c>
      <c r="AH10685" t="s">
        <v>51</v>
      </c>
      <c r="AJ10685" t="s">
        <v>53</v>
      </c>
      <c r="AL10685" t="s">
        <v>78</v>
      </c>
      <c r="AO10685" t="s">
        <v>5443</v>
      </c>
      <c r="AP10685" s="1">
        <v>45070.746527777781</v>
      </c>
    </row>
    <row r="10686" spans="1:43" x14ac:dyDescent="0.35">
      <c r="A10686" t="s">
        <v>57318</v>
      </c>
      <c r="B10686" t="s">
        <v>33409</v>
      </c>
      <c r="C10686" t="s">
        <v>172</v>
      </c>
      <c r="F10686" t="s">
        <v>57319</v>
      </c>
      <c r="H10686" t="s">
        <v>57318</v>
      </c>
      <c r="J10686" t="s">
        <v>6242</v>
      </c>
      <c r="K10686" t="s">
        <v>19571</v>
      </c>
      <c r="M10686" t="s">
        <v>5822</v>
      </c>
      <c r="N10686" t="s">
        <v>65</v>
      </c>
      <c r="O10686">
        <v>80108</v>
      </c>
      <c r="P10686" t="s">
        <v>50</v>
      </c>
      <c r="U10686" s="1">
        <v>45070</v>
      </c>
      <c r="V10686" s="1">
        <v>45070</v>
      </c>
      <c r="W10686" s="1">
        <v>45070.555555555555</v>
      </c>
      <c r="X10686" s="1">
        <v>45070.555555555555</v>
      </c>
      <c r="AC10686" t="s">
        <v>53</v>
      </c>
      <c r="AD10686">
        <v>2969507921</v>
      </c>
      <c r="AE10686" s="1">
        <v>38224.743750000001</v>
      </c>
      <c r="AF10686" t="s">
        <v>6246</v>
      </c>
      <c r="AG10686" t="s">
        <v>57320</v>
      </c>
      <c r="AH10686" t="s">
        <v>51</v>
      </c>
      <c r="AJ10686" t="s">
        <v>53</v>
      </c>
      <c r="AL10686" t="s">
        <v>68</v>
      </c>
      <c r="AO10686" t="s">
        <v>5443</v>
      </c>
      <c r="AP10686" s="1">
        <v>45107.46875</v>
      </c>
      <c r="AQ10686" s="1">
        <v>45090.340277777781</v>
      </c>
    </row>
    <row r="10687" spans="1:43" x14ac:dyDescent="0.35">
      <c r="A10687" t="s">
        <v>57321</v>
      </c>
      <c r="B10687" t="s">
        <v>10360</v>
      </c>
      <c r="C10687" t="s">
        <v>4985</v>
      </c>
      <c r="D10687" t="s">
        <v>2078</v>
      </c>
      <c r="F10687" t="s">
        <v>47</v>
      </c>
      <c r="H10687" t="s">
        <v>57322</v>
      </c>
      <c r="J10687" t="s">
        <v>49</v>
      </c>
      <c r="P10687" t="s">
        <v>50</v>
      </c>
      <c r="U10687" s="1">
        <v>45070</v>
      </c>
      <c r="V10687" s="1">
        <v>45070</v>
      </c>
      <c r="W10687" s="1">
        <v>45071.381249999999</v>
      </c>
      <c r="X10687" s="1">
        <v>45071.381249999999</v>
      </c>
      <c r="AC10687" t="s">
        <v>53</v>
      </c>
      <c r="AD10687">
        <v>1000000000</v>
      </c>
      <c r="AE10687" s="1">
        <v>37295</v>
      </c>
      <c r="AG10687" t="s">
        <v>57323</v>
      </c>
      <c r="AH10687" t="s">
        <v>51</v>
      </c>
      <c r="AJ10687" t="s">
        <v>53</v>
      </c>
      <c r="AL10687" t="s">
        <v>78</v>
      </c>
      <c r="AO10687" t="s">
        <v>5443</v>
      </c>
      <c r="AP10687" s="1">
        <v>45390.724999999999</v>
      </c>
    </row>
    <row r="10688" spans="1:43" x14ac:dyDescent="0.35">
      <c r="A10688" t="s">
        <v>57324</v>
      </c>
      <c r="B10688" t="s">
        <v>57325</v>
      </c>
      <c r="C10688" t="s">
        <v>961</v>
      </c>
      <c r="F10688" t="s">
        <v>57326</v>
      </c>
      <c r="H10688" t="s">
        <v>57324</v>
      </c>
      <c r="J10688" t="s">
        <v>27551</v>
      </c>
      <c r="K10688" t="s">
        <v>1843</v>
      </c>
      <c r="M10688" t="s">
        <v>1333</v>
      </c>
      <c r="N10688" t="s">
        <v>213</v>
      </c>
      <c r="O10688">
        <v>80112</v>
      </c>
      <c r="P10688" t="s">
        <v>50</v>
      </c>
      <c r="U10688" s="1">
        <v>45070</v>
      </c>
      <c r="V10688" s="1">
        <v>45070</v>
      </c>
      <c r="W10688" s="1">
        <v>45070.495833333334</v>
      </c>
      <c r="X10688" s="1">
        <v>45070.495833333334</v>
      </c>
      <c r="AC10688" t="s">
        <v>51</v>
      </c>
      <c r="AD10688">
        <v>2969475411</v>
      </c>
      <c r="AE10688" s="1">
        <v>37166.661111111112</v>
      </c>
      <c r="AF10688" t="s">
        <v>1844</v>
      </c>
      <c r="AG10688" t="s">
        <v>57327</v>
      </c>
      <c r="AH10688" t="s">
        <v>51</v>
      </c>
      <c r="AJ10688" t="s">
        <v>53</v>
      </c>
      <c r="AL10688" t="s">
        <v>68</v>
      </c>
      <c r="AO10688" t="s">
        <v>5443</v>
      </c>
      <c r="AP10688" s="1">
        <v>45450.473611111112</v>
      </c>
      <c r="AQ10688" s="1">
        <v>45450.473611111112</v>
      </c>
    </row>
    <row r="10689" spans="1:43" x14ac:dyDescent="0.35">
      <c r="A10689" t="s">
        <v>57328</v>
      </c>
      <c r="B10689" t="s">
        <v>57329</v>
      </c>
      <c r="C10689" t="s">
        <v>6933</v>
      </c>
      <c r="F10689" t="s">
        <v>57330</v>
      </c>
      <c r="H10689" t="s">
        <v>57328</v>
      </c>
      <c r="J10689" t="s">
        <v>45406</v>
      </c>
      <c r="K10689" t="s">
        <v>57331</v>
      </c>
      <c r="M10689" t="s">
        <v>513</v>
      </c>
      <c r="N10689" t="s">
        <v>253</v>
      </c>
      <c r="O10689">
        <v>88202</v>
      </c>
      <c r="P10689" t="s">
        <v>50</v>
      </c>
      <c r="U10689" s="1">
        <v>45070</v>
      </c>
      <c r="V10689" s="1">
        <v>45070</v>
      </c>
      <c r="W10689" s="1">
        <v>45070.420138888891</v>
      </c>
      <c r="X10689" s="1">
        <v>45070.420138888891</v>
      </c>
      <c r="AC10689" t="s">
        <v>53</v>
      </c>
      <c r="AD10689">
        <v>2969542163</v>
      </c>
      <c r="AE10689" s="1">
        <v>39965.693055555559</v>
      </c>
      <c r="AF10689" t="s">
        <v>25476</v>
      </c>
      <c r="AG10689" t="s">
        <v>57332</v>
      </c>
      <c r="AH10689" t="s">
        <v>51</v>
      </c>
      <c r="AJ10689" t="s">
        <v>53</v>
      </c>
      <c r="AL10689" t="s">
        <v>68</v>
      </c>
      <c r="AO10689" t="s">
        <v>57090</v>
      </c>
      <c r="AP10689" s="1">
        <v>45070.451388888891</v>
      </c>
      <c r="AQ10689" s="1">
        <v>45070.423611111109</v>
      </c>
    </row>
    <row r="10690" spans="1:43" x14ac:dyDescent="0.35">
      <c r="A10690" t="s">
        <v>57333</v>
      </c>
      <c r="B10690" t="s">
        <v>903</v>
      </c>
      <c r="C10690" t="s">
        <v>49125</v>
      </c>
      <c r="F10690" t="s">
        <v>57334</v>
      </c>
      <c r="H10690" t="s">
        <v>57333</v>
      </c>
      <c r="J10690" t="s">
        <v>57335</v>
      </c>
      <c r="K10690" t="s">
        <v>57336</v>
      </c>
      <c r="M10690" t="s">
        <v>753</v>
      </c>
      <c r="N10690" t="s">
        <v>798</v>
      </c>
      <c r="O10690">
        <v>79936</v>
      </c>
      <c r="P10690" t="s">
        <v>50</v>
      </c>
      <c r="U10690" s="1">
        <v>45070</v>
      </c>
      <c r="V10690" s="1">
        <v>45070</v>
      </c>
      <c r="W10690" s="1">
        <v>45070.355555555558</v>
      </c>
      <c r="X10690" s="1">
        <v>45070.355555555558</v>
      </c>
      <c r="AC10690" t="s">
        <v>51</v>
      </c>
      <c r="AD10690">
        <v>2973397448</v>
      </c>
      <c r="AE10690" s="1">
        <v>45070.375</v>
      </c>
      <c r="AF10690" t="s">
        <v>57337</v>
      </c>
      <c r="AG10690" t="s">
        <v>57338</v>
      </c>
      <c r="AH10690" t="s">
        <v>51</v>
      </c>
      <c r="AJ10690" t="s">
        <v>53</v>
      </c>
      <c r="AL10690" t="s">
        <v>68</v>
      </c>
      <c r="AO10690" t="s">
        <v>5443</v>
      </c>
      <c r="AP10690" s="1">
        <v>45460.665972222225</v>
      </c>
      <c r="AQ10690" s="1">
        <v>45460.623611111114</v>
      </c>
    </row>
    <row r="10691" spans="1:43" x14ac:dyDescent="0.35">
      <c r="A10691" t="s">
        <v>57339</v>
      </c>
      <c r="B10691" t="s">
        <v>11992</v>
      </c>
      <c r="C10691" t="s">
        <v>2298</v>
      </c>
      <c r="F10691" t="s">
        <v>57340</v>
      </c>
      <c r="H10691" t="s">
        <v>57339</v>
      </c>
      <c r="J10691" t="s">
        <v>57341</v>
      </c>
      <c r="K10691" t="s">
        <v>57342</v>
      </c>
      <c r="M10691" t="s">
        <v>3376</v>
      </c>
      <c r="N10691" t="s">
        <v>65</v>
      </c>
      <c r="O10691">
        <v>80621</v>
      </c>
      <c r="P10691" t="s">
        <v>50</v>
      </c>
      <c r="U10691" s="1">
        <v>45070</v>
      </c>
      <c r="V10691" s="1">
        <v>45070</v>
      </c>
      <c r="W10691" s="1">
        <v>45070.723611111112</v>
      </c>
      <c r="X10691" s="1">
        <v>45070.723611111112</v>
      </c>
      <c r="AC10691" t="s">
        <v>53</v>
      </c>
      <c r="AD10691">
        <v>1000000001</v>
      </c>
      <c r="AE10691" s="1">
        <v>39973.351388888892</v>
      </c>
      <c r="AF10691" t="s">
        <v>3377</v>
      </c>
      <c r="AG10691" t="s">
        <v>57343</v>
      </c>
      <c r="AH10691" t="s">
        <v>51</v>
      </c>
      <c r="AJ10691" t="s">
        <v>53</v>
      </c>
      <c r="AL10691" t="s">
        <v>78</v>
      </c>
      <c r="AO10691" t="s">
        <v>5443</v>
      </c>
      <c r="AP10691" s="1">
        <v>45070.722222222219</v>
      </c>
    </row>
    <row r="10692" spans="1:43" x14ac:dyDescent="0.35">
      <c r="A10692" t="s">
        <v>57344</v>
      </c>
      <c r="B10692" t="s">
        <v>57345</v>
      </c>
      <c r="C10692" t="s">
        <v>7753</v>
      </c>
      <c r="F10692" t="s">
        <v>57346</v>
      </c>
      <c r="H10692" t="s">
        <v>57344</v>
      </c>
      <c r="J10692" t="s">
        <v>57347</v>
      </c>
      <c r="K10692" t="s">
        <v>57348</v>
      </c>
      <c r="M10692" t="s">
        <v>57349</v>
      </c>
      <c r="N10692" t="s">
        <v>253</v>
      </c>
      <c r="O10692">
        <v>88340</v>
      </c>
      <c r="P10692" t="s">
        <v>50</v>
      </c>
      <c r="U10692" s="1">
        <v>45070</v>
      </c>
      <c r="V10692" s="1">
        <v>45070</v>
      </c>
      <c r="W10692" s="1">
        <v>45070.74722222222</v>
      </c>
      <c r="X10692" s="1">
        <v>45070.74722222222</v>
      </c>
      <c r="AC10692" t="s">
        <v>51</v>
      </c>
      <c r="AD10692">
        <v>2973398009</v>
      </c>
      <c r="AE10692" s="1">
        <v>45070.744444444441</v>
      </c>
      <c r="AF10692" t="s">
        <v>57350</v>
      </c>
      <c r="AG10692" t="s">
        <v>57351</v>
      </c>
      <c r="AH10692" t="s">
        <v>51</v>
      </c>
      <c r="AJ10692" t="s">
        <v>53</v>
      </c>
      <c r="AL10692" t="s">
        <v>68</v>
      </c>
      <c r="AO10692" t="s">
        <v>5443</v>
      </c>
      <c r="AP10692" s="1">
        <v>45474.604166666664</v>
      </c>
      <c r="AQ10692" s="1">
        <v>45474.595833333333</v>
      </c>
    </row>
    <row r="10693" spans="1:43" x14ac:dyDescent="0.35">
      <c r="A10693" t="s">
        <v>57352</v>
      </c>
      <c r="B10693" t="s">
        <v>24815</v>
      </c>
      <c r="C10693" t="s">
        <v>436</v>
      </c>
      <c r="F10693" t="s">
        <v>57353</v>
      </c>
      <c r="H10693" t="s">
        <v>57352</v>
      </c>
      <c r="J10693" t="s">
        <v>57354</v>
      </c>
      <c r="K10693" t="s">
        <v>57355</v>
      </c>
      <c r="M10693" t="s">
        <v>2048</v>
      </c>
      <c r="N10693" t="s">
        <v>253</v>
      </c>
      <c r="O10693">
        <v>87401</v>
      </c>
      <c r="P10693" t="s">
        <v>50</v>
      </c>
      <c r="U10693" s="1">
        <v>45071</v>
      </c>
      <c r="V10693" s="1">
        <v>45071</v>
      </c>
      <c r="W10693" s="1">
        <v>45071.501388888886</v>
      </c>
      <c r="X10693" s="1">
        <v>45071.501388888886</v>
      </c>
      <c r="AC10693" t="s">
        <v>53</v>
      </c>
      <c r="AD10693">
        <v>2973398578</v>
      </c>
      <c r="AE10693" s="1">
        <v>45071.502083333333</v>
      </c>
      <c r="AF10693" t="s">
        <v>57356</v>
      </c>
      <c r="AG10693" t="s">
        <v>57357</v>
      </c>
      <c r="AH10693" t="s">
        <v>51</v>
      </c>
      <c r="AJ10693" t="s">
        <v>53</v>
      </c>
      <c r="AL10693" t="s">
        <v>68</v>
      </c>
      <c r="AO10693" t="s">
        <v>5443</v>
      </c>
      <c r="AP10693" s="1">
        <v>45071.506249999999</v>
      </c>
      <c r="AQ10693" s="1">
        <v>45071.565972222219</v>
      </c>
    </row>
    <row r="10694" spans="1:43" x14ac:dyDescent="0.35">
      <c r="A10694" t="s">
        <v>57358</v>
      </c>
      <c r="B10694" t="s">
        <v>57359</v>
      </c>
      <c r="C10694" t="s">
        <v>57360</v>
      </c>
      <c r="D10694" t="s">
        <v>53</v>
      </c>
      <c r="H10694" t="s">
        <v>57361</v>
      </c>
      <c r="I10694" t="s">
        <v>61</v>
      </c>
      <c r="J10694" t="s">
        <v>9587</v>
      </c>
      <c r="P10694" t="s">
        <v>50</v>
      </c>
      <c r="U10694" s="1">
        <v>45071</v>
      </c>
      <c r="V10694" s="1">
        <v>45071</v>
      </c>
      <c r="AC10694" t="s">
        <v>53</v>
      </c>
      <c r="AD10694">
        <v>2969475309</v>
      </c>
      <c r="AE10694" s="1">
        <v>37159</v>
      </c>
      <c r="AG10694" t="s">
        <v>57362</v>
      </c>
      <c r="AH10694" t="s">
        <v>51</v>
      </c>
      <c r="AJ10694" t="s">
        <v>53</v>
      </c>
      <c r="AO10694" t="s">
        <v>8142</v>
      </c>
    </row>
    <row r="10695" spans="1:43" x14ac:dyDescent="0.35">
      <c r="A10695" t="s">
        <v>57363</v>
      </c>
      <c r="B10695" t="s">
        <v>57364</v>
      </c>
      <c r="C10695" t="s">
        <v>894</v>
      </c>
      <c r="F10695" t="s">
        <v>57365</v>
      </c>
      <c r="H10695" t="s">
        <v>57363</v>
      </c>
      <c r="J10695" t="s">
        <v>31579</v>
      </c>
      <c r="K10695" t="s">
        <v>57366</v>
      </c>
      <c r="M10695" t="s">
        <v>31148</v>
      </c>
      <c r="N10695" t="s">
        <v>798</v>
      </c>
      <c r="O10695">
        <v>75662</v>
      </c>
      <c r="P10695" t="s">
        <v>50</v>
      </c>
      <c r="U10695" s="1">
        <v>45071</v>
      </c>
      <c r="V10695" s="1">
        <v>45071</v>
      </c>
      <c r="AC10695" t="s">
        <v>53</v>
      </c>
      <c r="AD10695">
        <v>2970095592</v>
      </c>
      <c r="AE10695" s="1">
        <v>44448.553472222222</v>
      </c>
      <c r="AG10695" t="s">
        <v>57367</v>
      </c>
      <c r="AH10695" t="s">
        <v>51</v>
      </c>
      <c r="AJ10695" t="s">
        <v>53</v>
      </c>
      <c r="AO10695" t="s">
        <v>8142</v>
      </c>
    </row>
    <row r="10696" spans="1:43" x14ac:dyDescent="0.35">
      <c r="A10696" t="s">
        <v>57368</v>
      </c>
      <c r="B10696" t="s">
        <v>57369</v>
      </c>
      <c r="C10696" t="s">
        <v>218</v>
      </c>
      <c r="D10696" t="s">
        <v>98</v>
      </c>
      <c r="H10696" t="s">
        <v>57370</v>
      </c>
      <c r="J10696" t="s">
        <v>47912</v>
      </c>
      <c r="P10696" t="s">
        <v>50</v>
      </c>
      <c r="U10696" s="1">
        <v>45071</v>
      </c>
      <c r="V10696" s="1">
        <v>45071</v>
      </c>
      <c r="AC10696" t="s">
        <v>53</v>
      </c>
      <c r="AD10696">
        <v>2973626343</v>
      </c>
      <c r="AE10696" s="1">
        <v>45159.556944444441</v>
      </c>
      <c r="AG10696" t="s">
        <v>57371</v>
      </c>
      <c r="AH10696" t="s">
        <v>51</v>
      </c>
      <c r="AJ10696" t="s">
        <v>53</v>
      </c>
      <c r="AO10696" t="s">
        <v>5443</v>
      </c>
    </row>
    <row r="10697" spans="1:43" x14ac:dyDescent="0.35">
      <c r="A10697" t="s">
        <v>57372</v>
      </c>
      <c r="B10697" t="s">
        <v>57373</v>
      </c>
      <c r="C10697" t="s">
        <v>47022</v>
      </c>
      <c r="F10697" t="s">
        <v>57374</v>
      </c>
      <c r="H10697" t="s">
        <v>57375</v>
      </c>
      <c r="J10697" t="s">
        <v>57376</v>
      </c>
      <c r="K10697" t="s">
        <v>57377</v>
      </c>
      <c r="M10697" t="s">
        <v>2800</v>
      </c>
      <c r="N10697" t="s">
        <v>65</v>
      </c>
      <c r="O10697">
        <v>80603</v>
      </c>
      <c r="P10697" t="s">
        <v>50</v>
      </c>
      <c r="U10697" s="1">
        <v>45071</v>
      </c>
      <c r="V10697" s="1">
        <v>45071</v>
      </c>
      <c r="W10697" s="1">
        <v>45071.713888888888</v>
      </c>
      <c r="X10697" s="1">
        <v>45071.713888888888</v>
      </c>
      <c r="AC10697" t="s">
        <v>51</v>
      </c>
      <c r="AD10697">
        <v>2973398825</v>
      </c>
      <c r="AE10697" s="1">
        <v>45071.720833333333</v>
      </c>
      <c r="AF10697" t="s">
        <v>57378</v>
      </c>
      <c r="AG10697" t="s">
        <v>57379</v>
      </c>
      <c r="AH10697" t="s">
        <v>51</v>
      </c>
      <c r="AJ10697" t="s">
        <v>53</v>
      </c>
      <c r="AL10697" t="s">
        <v>68</v>
      </c>
      <c r="AO10697" t="s">
        <v>5443</v>
      </c>
      <c r="AP10697" s="1">
        <v>45118.632638888892</v>
      </c>
      <c r="AQ10697" s="1">
        <v>45072.506249999999</v>
      </c>
    </row>
    <row r="10698" spans="1:43" x14ac:dyDescent="0.35">
      <c r="A10698" t="s">
        <v>57380</v>
      </c>
      <c r="B10698" t="s">
        <v>24732</v>
      </c>
      <c r="C10698" t="s">
        <v>16843</v>
      </c>
      <c r="F10698" t="s">
        <v>57381</v>
      </c>
      <c r="H10698" t="s">
        <v>57380</v>
      </c>
      <c r="J10698" t="s">
        <v>57382</v>
      </c>
      <c r="K10698" t="s">
        <v>57383</v>
      </c>
      <c r="M10698" t="s">
        <v>1692</v>
      </c>
      <c r="N10698" t="s">
        <v>253</v>
      </c>
      <c r="O10698">
        <v>88241</v>
      </c>
      <c r="P10698" t="s">
        <v>50</v>
      </c>
      <c r="U10698" s="1">
        <v>45071</v>
      </c>
      <c r="V10698" s="1">
        <v>45071</v>
      </c>
      <c r="W10698" s="1">
        <v>45071.593055555553</v>
      </c>
      <c r="X10698" s="1">
        <v>45071.593055555553</v>
      </c>
      <c r="AC10698" t="s">
        <v>51</v>
      </c>
      <c r="AD10698">
        <v>2969521611</v>
      </c>
      <c r="AE10698" s="1">
        <v>39028.604861111111</v>
      </c>
      <c r="AF10698" t="s">
        <v>57384</v>
      </c>
      <c r="AG10698" t="s">
        <v>57385</v>
      </c>
      <c r="AH10698" t="s">
        <v>51</v>
      </c>
      <c r="AJ10698" t="s">
        <v>53</v>
      </c>
      <c r="AL10698" t="s">
        <v>68</v>
      </c>
      <c r="AO10698" t="s">
        <v>5443</v>
      </c>
      <c r="AP10698" s="1">
        <v>45071.636111111111</v>
      </c>
      <c r="AQ10698" s="1">
        <v>45071.633333333331</v>
      </c>
    </row>
    <row r="10699" spans="1:43" x14ac:dyDescent="0.35">
      <c r="A10699" t="s">
        <v>57386</v>
      </c>
      <c r="B10699" t="s">
        <v>57387</v>
      </c>
      <c r="C10699" t="s">
        <v>8723</v>
      </c>
      <c r="F10699" t="s">
        <v>57388</v>
      </c>
      <c r="H10699" t="s">
        <v>57389</v>
      </c>
      <c r="J10699" t="s">
        <v>57390</v>
      </c>
      <c r="K10699" t="s">
        <v>57391</v>
      </c>
      <c r="M10699" t="s">
        <v>42071</v>
      </c>
      <c r="N10699" t="s">
        <v>213</v>
      </c>
      <c r="O10699">
        <v>80446</v>
      </c>
      <c r="P10699" t="s">
        <v>50</v>
      </c>
      <c r="U10699" s="1">
        <v>45071</v>
      </c>
      <c r="V10699" s="1">
        <v>45071</v>
      </c>
      <c r="W10699" s="1">
        <v>45071.665277777778</v>
      </c>
      <c r="X10699" s="1">
        <v>45071.665277777778</v>
      </c>
      <c r="AC10699" t="s">
        <v>53</v>
      </c>
      <c r="AD10699">
        <v>2973398810</v>
      </c>
      <c r="AE10699" s="1">
        <v>45071.688888888886</v>
      </c>
      <c r="AF10699" t="s">
        <v>57392</v>
      </c>
      <c r="AG10699" t="s">
        <v>57393</v>
      </c>
      <c r="AH10699" t="s">
        <v>51</v>
      </c>
      <c r="AJ10699" t="s">
        <v>53</v>
      </c>
      <c r="AL10699" t="s">
        <v>68</v>
      </c>
      <c r="AO10699" t="s">
        <v>5443</v>
      </c>
      <c r="AP10699" s="1">
        <v>45442.870138888888</v>
      </c>
      <c r="AQ10699" s="1">
        <v>45076.666666666664</v>
      </c>
    </row>
    <row r="10700" spans="1:43" x14ac:dyDescent="0.35">
      <c r="A10700" t="s">
        <v>57394</v>
      </c>
      <c r="B10700" t="s">
        <v>19854</v>
      </c>
      <c r="C10700" t="s">
        <v>2937</v>
      </c>
      <c r="F10700" t="s">
        <v>57395</v>
      </c>
      <c r="H10700" t="s">
        <v>57394</v>
      </c>
      <c r="J10700" t="s">
        <v>24326</v>
      </c>
      <c r="N10700" t="s">
        <v>4526</v>
      </c>
      <c r="O10700">
        <v>85714</v>
      </c>
      <c r="P10700" t="s">
        <v>50</v>
      </c>
      <c r="U10700" s="1">
        <v>45071</v>
      </c>
      <c r="V10700" s="1">
        <v>45071</v>
      </c>
      <c r="AC10700" t="s">
        <v>53</v>
      </c>
      <c r="AD10700">
        <v>2969476247</v>
      </c>
      <c r="AE10700" s="1">
        <v>37207</v>
      </c>
      <c r="AG10700" t="s">
        <v>57396</v>
      </c>
      <c r="AH10700" t="s">
        <v>51</v>
      </c>
      <c r="AJ10700" t="s">
        <v>53</v>
      </c>
      <c r="AO10700" t="s">
        <v>8142</v>
      </c>
    </row>
    <row r="10701" spans="1:43" x14ac:dyDescent="0.35">
      <c r="A10701" t="s">
        <v>57397</v>
      </c>
      <c r="B10701" t="s">
        <v>14698</v>
      </c>
      <c r="C10701" t="s">
        <v>3789</v>
      </c>
      <c r="F10701" t="s">
        <v>57398</v>
      </c>
      <c r="H10701" t="s">
        <v>41073</v>
      </c>
      <c r="I10701" t="s">
        <v>101</v>
      </c>
      <c r="J10701" t="s">
        <v>11720</v>
      </c>
      <c r="K10701" t="s">
        <v>3548</v>
      </c>
      <c r="M10701" t="s">
        <v>525</v>
      </c>
      <c r="N10701" t="s">
        <v>65</v>
      </c>
      <c r="O10701">
        <v>80019</v>
      </c>
      <c r="P10701" t="s">
        <v>50</v>
      </c>
      <c r="U10701" s="1">
        <v>45071</v>
      </c>
      <c r="V10701" s="1">
        <v>45071</v>
      </c>
      <c r="W10701" s="1">
        <v>45071.6</v>
      </c>
      <c r="X10701" s="1">
        <v>45476.993750000001</v>
      </c>
      <c r="Y10701" s="1">
        <v>45477.000694444447</v>
      </c>
      <c r="Z10701">
        <v>142220.76999999999</v>
      </c>
      <c r="AA10701" t="s">
        <v>133</v>
      </c>
      <c r="AC10701" t="s">
        <v>53</v>
      </c>
      <c r="AD10701">
        <v>2969472760</v>
      </c>
      <c r="AE10701" s="1">
        <v>36916.71597222222</v>
      </c>
      <c r="AF10701" t="s">
        <v>57399</v>
      </c>
      <c r="AG10701" t="s">
        <v>57400</v>
      </c>
      <c r="AH10701" t="s">
        <v>51</v>
      </c>
      <c r="AJ10701" t="s">
        <v>53</v>
      </c>
      <c r="AL10701" t="s">
        <v>78</v>
      </c>
      <c r="AO10701" t="s">
        <v>57090</v>
      </c>
    </row>
    <row r="10702" spans="1:43" x14ac:dyDescent="0.35">
      <c r="A10702" t="s">
        <v>57401</v>
      </c>
      <c r="B10702" t="s">
        <v>57402</v>
      </c>
      <c r="C10702" t="s">
        <v>812</v>
      </c>
      <c r="F10702" t="s">
        <v>57403</v>
      </c>
      <c r="H10702" t="s">
        <v>57401</v>
      </c>
      <c r="J10702" t="s">
        <v>57404</v>
      </c>
      <c r="K10702" t="s">
        <v>57405</v>
      </c>
      <c r="M10702" t="s">
        <v>2248</v>
      </c>
      <c r="N10702" t="s">
        <v>65</v>
      </c>
      <c r="O10702">
        <v>80498</v>
      </c>
      <c r="P10702" t="s">
        <v>50</v>
      </c>
      <c r="U10702" s="1">
        <v>45071</v>
      </c>
      <c r="V10702" s="1">
        <v>45071</v>
      </c>
      <c r="W10702" s="1">
        <v>45071.469444444447</v>
      </c>
      <c r="X10702" s="1">
        <v>45071.469444444447</v>
      </c>
      <c r="AC10702" t="s">
        <v>53</v>
      </c>
      <c r="AD10702">
        <v>2969524779</v>
      </c>
      <c r="AE10702" s="1">
        <v>39197.40625</v>
      </c>
      <c r="AF10702" t="s">
        <v>57406</v>
      </c>
      <c r="AG10702" t="s">
        <v>57407</v>
      </c>
      <c r="AH10702" t="s">
        <v>51</v>
      </c>
      <c r="AJ10702" t="s">
        <v>53</v>
      </c>
      <c r="AL10702" t="s">
        <v>68</v>
      </c>
      <c r="AO10702" t="s">
        <v>5443</v>
      </c>
      <c r="AP10702" s="1">
        <v>45302.553472222222</v>
      </c>
      <c r="AQ10702" s="1">
        <v>45280.6</v>
      </c>
    </row>
    <row r="10703" spans="1:43" x14ac:dyDescent="0.35">
      <c r="A10703" t="s">
        <v>57408</v>
      </c>
      <c r="B10703" t="s">
        <v>57409</v>
      </c>
      <c r="C10703" t="s">
        <v>728</v>
      </c>
      <c r="F10703" t="s">
        <v>57410</v>
      </c>
      <c r="H10703" t="s">
        <v>57408</v>
      </c>
      <c r="J10703" t="s">
        <v>57411</v>
      </c>
      <c r="K10703" t="s">
        <v>57412</v>
      </c>
      <c r="M10703" t="s">
        <v>57413</v>
      </c>
      <c r="N10703" t="s">
        <v>4438</v>
      </c>
      <c r="O10703">
        <v>94598</v>
      </c>
      <c r="P10703" t="s">
        <v>50</v>
      </c>
      <c r="U10703" s="1">
        <v>45071</v>
      </c>
      <c r="V10703" s="1">
        <v>45071</v>
      </c>
      <c r="W10703" s="1">
        <v>45071.515277777777</v>
      </c>
      <c r="X10703" s="1">
        <v>45071.515277777777</v>
      </c>
      <c r="AC10703" t="s">
        <v>53</v>
      </c>
      <c r="AD10703">
        <v>2973398593</v>
      </c>
      <c r="AE10703" s="1">
        <v>45071.511111111111</v>
      </c>
      <c r="AF10703" t="s">
        <v>57414</v>
      </c>
      <c r="AG10703" t="s">
        <v>57415</v>
      </c>
      <c r="AH10703" t="s">
        <v>51</v>
      </c>
      <c r="AJ10703" t="s">
        <v>53</v>
      </c>
      <c r="AL10703" t="s">
        <v>68</v>
      </c>
      <c r="AO10703" t="s">
        <v>57090</v>
      </c>
      <c r="AP10703" s="1">
        <v>45071.525000000001</v>
      </c>
      <c r="AQ10703" s="1">
        <v>45071.520138888889</v>
      </c>
    </row>
    <row r="10704" spans="1:43" x14ac:dyDescent="0.35">
      <c r="A10704" t="s">
        <v>57416</v>
      </c>
      <c r="B10704" t="s">
        <v>14654</v>
      </c>
      <c r="C10704" t="s">
        <v>383</v>
      </c>
      <c r="F10704" t="s">
        <v>57417</v>
      </c>
      <c r="H10704" t="s">
        <v>57416</v>
      </c>
      <c r="J10704" t="s">
        <v>57418</v>
      </c>
      <c r="K10704" t="s">
        <v>57419</v>
      </c>
      <c r="M10704" t="s">
        <v>513</v>
      </c>
      <c r="N10704" t="s">
        <v>253</v>
      </c>
      <c r="O10704">
        <v>88202</v>
      </c>
      <c r="P10704" t="s">
        <v>50</v>
      </c>
      <c r="U10704" s="1">
        <v>45071</v>
      </c>
      <c r="V10704" s="1">
        <v>45071</v>
      </c>
      <c r="W10704" s="1">
        <v>45071.566666666666</v>
      </c>
      <c r="X10704" s="1">
        <v>45071.566666666666</v>
      </c>
      <c r="AC10704" t="s">
        <v>53</v>
      </c>
      <c r="AD10704">
        <v>2973398734</v>
      </c>
      <c r="AE10704" s="1">
        <v>45071.630555555559</v>
      </c>
      <c r="AF10704" t="s">
        <v>57420</v>
      </c>
      <c r="AG10704" t="s">
        <v>57421</v>
      </c>
      <c r="AH10704" t="s">
        <v>51</v>
      </c>
      <c r="AJ10704" t="s">
        <v>53</v>
      </c>
      <c r="AL10704" t="s">
        <v>68</v>
      </c>
      <c r="AO10704" t="s">
        <v>5443</v>
      </c>
      <c r="AP10704" s="1">
        <v>45071.636111111111</v>
      </c>
      <c r="AQ10704" s="1">
        <v>45071.634722222225</v>
      </c>
    </row>
    <row r="10705" spans="1:43" x14ac:dyDescent="0.35">
      <c r="A10705" t="s">
        <v>57422</v>
      </c>
      <c r="B10705" t="s">
        <v>3348</v>
      </c>
      <c r="C10705" t="s">
        <v>16843</v>
      </c>
      <c r="F10705" t="s">
        <v>57423</v>
      </c>
      <c r="H10705" t="s">
        <v>57422</v>
      </c>
      <c r="J10705" t="s">
        <v>57424</v>
      </c>
      <c r="K10705" t="s">
        <v>57425</v>
      </c>
      <c r="M10705" t="s">
        <v>753</v>
      </c>
      <c r="N10705" t="s">
        <v>798</v>
      </c>
      <c r="O10705">
        <v>79928</v>
      </c>
      <c r="P10705" t="s">
        <v>50</v>
      </c>
      <c r="U10705" s="1">
        <v>45071</v>
      </c>
      <c r="V10705" s="1">
        <v>45071</v>
      </c>
      <c r="W10705" s="1">
        <v>45071.630555555559</v>
      </c>
      <c r="X10705" s="1">
        <v>45071.630555555559</v>
      </c>
      <c r="AC10705" t="s">
        <v>51</v>
      </c>
      <c r="AD10705">
        <v>2973398737</v>
      </c>
      <c r="AE10705" s="1">
        <v>45071.631944444445</v>
      </c>
      <c r="AF10705" t="s">
        <v>57426</v>
      </c>
      <c r="AG10705" t="s">
        <v>57427</v>
      </c>
      <c r="AH10705" t="s">
        <v>51</v>
      </c>
      <c r="AJ10705" t="s">
        <v>53</v>
      </c>
      <c r="AL10705" t="s">
        <v>68</v>
      </c>
      <c r="AO10705" t="s">
        <v>5443</v>
      </c>
      <c r="AP10705" s="1">
        <v>45071.638194444444</v>
      </c>
      <c r="AQ10705" s="1">
        <v>45071.640972222223</v>
      </c>
    </row>
    <row r="10706" spans="1:43" x14ac:dyDescent="0.35">
      <c r="A10706" t="s">
        <v>57428</v>
      </c>
      <c r="B10706" t="s">
        <v>57429</v>
      </c>
      <c r="C10706" t="s">
        <v>2644</v>
      </c>
      <c r="F10706">
        <v>1</v>
      </c>
      <c r="H10706" t="s">
        <v>57428</v>
      </c>
      <c r="J10706" t="s">
        <v>24784</v>
      </c>
      <c r="N10706" t="s">
        <v>29123</v>
      </c>
      <c r="O10706">
        <v>49726</v>
      </c>
      <c r="P10706" t="s">
        <v>50</v>
      </c>
      <c r="U10706" s="1">
        <v>45071</v>
      </c>
      <c r="V10706" s="1">
        <v>45071</v>
      </c>
      <c r="AC10706" t="s">
        <v>53</v>
      </c>
      <c r="AD10706">
        <v>2969519246</v>
      </c>
      <c r="AE10706" s="1">
        <v>38883.179166666669</v>
      </c>
      <c r="AG10706" t="s">
        <v>57430</v>
      </c>
      <c r="AH10706" t="s">
        <v>51</v>
      </c>
      <c r="AJ10706" t="s">
        <v>53</v>
      </c>
      <c r="AO10706" t="s">
        <v>8142</v>
      </c>
    </row>
    <row r="10707" spans="1:43" x14ac:dyDescent="0.35">
      <c r="A10707" t="s">
        <v>57431</v>
      </c>
      <c r="B10707" t="s">
        <v>1458</v>
      </c>
      <c r="C10707" t="s">
        <v>15106</v>
      </c>
      <c r="F10707" t="s">
        <v>57432</v>
      </c>
      <c r="H10707" t="s">
        <v>57431</v>
      </c>
      <c r="J10707" t="s">
        <v>57433</v>
      </c>
      <c r="K10707" t="s">
        <v>57434</v>
      </c>
      <c r="M10707" t="s">
        <v>8020</v>
      </c>
      <c r="N10707" t="s">
        <v>65</v>
      </c>
      <c r="O10707">
        <v>80117</v>
      </c>
      <c r="P10707" t="s">
        <v>50</v>
      </c>
      <c r="U10707" s="1">
        <v>45071</v>
      </c>
      <c r="V10707" s="1">
        <v>45071</v>
      </c>
      <c r="W10707" s="1">
        <v>45071.644444444442</v>
      </c>
      <c r="X10707" s="1">
        <v>45071.644444444442</v>
      </c>
      <c r="AC10707" t="s">
        <v>53</v>
      </c>
      <c r="AD10707">
        <v>2969948208</v>
      </c>
      <c r="AE10707" s="1">
        <v>43861.457638888889</v>
      </c>
      <c r="AF10707" t="s">
        <v>57435</v>
      </c>
      <c r="AG10707" t="s">
        <v>57436</v>
      </c>
      <c r="AH10707" t="s">
        <v>51</v>
      </c>
      <c r="AJ10707" t="s">
        <v>53</v>
      </c>
      <c r="AL10707" t="s">
        <v>68</v>
      </c>
      <c r="AO10707" t="s">
        <v>5443</v>
      </c>
      <c r="AP10707" s="1">
        <v>45071.688888888886</v>
      </c>
      <c r="AQ10707" s="1">
        <v>45071.6875</v>
      </c>
    </row>
    <row r="10708" spans="1:43" x14ac:dyDescent="0.35">
      <c r="A10708" t="s">
        <v>57437</v>
      </c>
      <c r="B10708" t="s">
        <v>57438</v>
      </c>
      <c r="C10708" t="s">
        <v>57439</v>
      </c>
      <c r="F10708">
        <v>13202129367</v>
      </c>
      <c r="H10708" t="s">
        <v>57437</v>
      </c>
      <c r="J10708" t="s">
        <v>38256</v>
      </c>
      <c r="K10708" t="s">
        <v>38260</v>
      </c>
      <c r="L10708" t="s">
        <v>38261</v>
      </c>
      <c r="M10708" t="s">
        <v>38262</v>
      </c>
      <c r="N10708" t="s">
        <v>9781</v>
      </c>
      <c r="O10708">
        <v>56281</v>
      </c>
      <c r="P10708" t="s">
        <v>50</v>
      </c>
      <c r="U10708" s="1">
        <v>45071</v>
      </c>
      <c r="V10708" s="1">
        <v>45071</v>
      </c>
      <c r="AC10708" t="s">
        <v>53</v>
      </c>
      <c r="AD10708">
        <v>2969475030</v>
      </c>
      <c r="AE10708" s="1">
        <v>37138</v>
      </c>
      <c r="AG10708" t="s">
        <v>57440</v>
      </c>
      <c r="AH10708" t="s">
        <v>51</v>
      </c>
      <c r="AJ10708" t="s">
        <v>53</v>
      </c>
      <c r="AO10708" t="s">
        <v>8142</v>
      </c>
    </row>
    <row r="10709" spans="1:43" x14ac:dyDescent="0.35">
      <c r="A10709" t="s">
        <v>57441</v>
      </c>
      <c r="B10709" t="s">
        <v>849</v>
      </c>
      <c r="C10709" t="s">
        <v>12697</v>
      </c>
      <c r="H10709" t="s">
        <v>57441</v>
      </c>
      <c r="J10709" t="s">
        <v>38256</v>
      </c>
      <c r="K10709" t="s">
        <v>38260</v>
      </c>
      <c r="L10709" t="s">
        <v>38261</v>
      </c>
      <c r="M10709" t="s">
        <v>38262</v>
      </c>
      <c r="N10709" t="s">
        <v>9781</v>
      </c>
      <c r="O10709">
        <v>56281</v>
      </c>
      <c r="P10709" t="s">
        <v>50</v>
      </c>
      <c r="U10709" s="1">
        <v>45071</v>
      </c>
      <c r="V10709" s="1">
        <v>45071</v>
      </c>
      <c r="AC10709" t="s">
        <v>53</v>
      </c>
      <c r="AD10709">
        <v>2969475030</v>
      </c>
      <c r="AE10709" s="1">
        <v>37138</v>
      </c>
      <c r="AG10709" t="s">
        <v>57442</v>
      </c>
      <c r="AH10709" t="s">
        <v>51</v>
      </c>
      <c r="AJ10709" t="s">
        <v>53</v>
      </c>
      <c r="AO10709" t="s">
        <v>8142</v>
      </c>
    </row>
    <row r="10710" spans="1:43" x14ac:dyDescent="0.35">
      <c r="A10710" t="s">
        <v>57443</v>
      </c>
      <c r="B10710" t="s">
        <v>5987</v>
      </c>
      <c r="C10710" t="s">
        <v>12800</v>
      </c>
      <c r="F10710">
        <v>15756316914</v>
      </c>
      <c r="H10710" t="s">
        <v>57443</v>
      </c>
      <c r="J10710" t="s">
        <v>55107</v>
      </c>
      <c r="K10710" t="s">
        <v>57444</v>
      </c>
      <c r="M10710" t="s">
        <v>17233</v>
      </c>
      <c r="N10710" t="s">
        <v>398</v>
      </c>
      <c r="O10710">
        <v>88252</v>
      </c>
      <c r="P10710" t="s">
        <v>50</v>
      </c>
      <c r="U10710" s="1">
        <v>45071</v>
      </c>
      <c r="V10710" s="1">
        <v>45071</v>
      </c>
      <c r="W10710" s="1">
        <v>45071.322916666664</v>
      </c>
      <c r="X10710" s="1">
        <v>45071.322916666664</v>
      </c>
      <c r="AC10710" t="s">
        <v>53</v>
      </c>
      <c r="AD10710">
        <v>2973379724</v>
      </c>
      <c r="AE10710" s="1">
        <v>45050.650694444441</v>
      </c>
      <c r="AG10710" t="s">
        <v>57445</v>
      </c>
      <c r="AH10710" t="s">
        <v>51</v>
      </c>
      <c r="AJ10710" t="s">
        <v>53</v>
      </c>
      <c r="AL10710" t="s">
        <v>78</v>
      </c>
      <c r="AO10710" t="s">
        <v>51552</v>
      </c>
    </row>
    <row r="10711" spans="1:43" x14ac:dyDescent="0.35">
      <c r="A10711" t="s">
        <v>57446</v>
      </c>
      <c r="B10711" t="s">
        <v>57158</v>
      </c>
      <c r="C10711" t="s">
        <v>5892</v>
      </c>
      <c r="F10711" t="s">
        <v>57447</v>
      </c>
      <c r="H10711" t="s">
        <v>57157</v>
      </c>
      <c r="J10711" t="s">
        <v>57448</v>
      </c>
      <c r="N10711" t="s">
        <v>637</v>
      </c>
      <c r="O10711">
        <v>76085</v>
      </c>
      <c r="P10711" t="s">
        <v>50</v>
      </c>
      <c r="U10711" s="1">
        <v>45071</v>
      </c>
      <c r="V10711" s="1">
        <v>45071</v>
      </c>
      <c r="W10711" s="1">
        <v>45071.433333333334</v>
      </c>
      <c r="X10711" s="1">
        <v>45071.433333333334</v>
      </c>
      <c r="AC10711" t="s">
        <v>53</v>
      </c>
      <c r="AD10711">
        <v>1000000001</v>
      </c>
      <c r="AE10711" s="1">
        <v>39973.351388888892</v>
      </c>
      <c r="AF10711" t="s">
        <v>3377</v>
      </c>
      <c r="AG10711" t="s">
        <v>57449</v>
      </c>
      <c r="AH10711" t="s">
        <v>51</v>
      </c>
      <c r="AJ10711" t="s">
        <v>53</v>
      </c>
      <c r="AL10711" t="s">
        <v>78</v>
      </c>
      <c r="AO10711" t="s">
        <v>8142</v>
      </c>
      <c r="AP10711" s="1">
        <v>45071.450694444444</v>
      </c>
    </row>
    <row r="10712" spans="1:43" x14ac:dyDescent="0.35">
      <c r="A10712" t="s">
        <v>57450</v>
      </c>
      <c r="B10712" t="s">
        <v>57451</v>
      </c>
      <c r="C10712" t="s">
        <v>849</v>
      </c>
      <c r="F10712">
        <f>1215-796-5937</f>
        <v>-5518</v>
      </c>
      <c r="H10712" t="s">
        <v>57452</v>
      </c>
      <c r="J10712" t="s">
        <v>57453</v>
      </c>
      <c r="K10712" t="s">
        <v>57454</v>
      </c>
      <c r="M10712" t="s">
        <v>43236</v>
      </c>
      <c r="N10712" t="s">
        <v>15540</v>
      </c>
      <c r="O10712">
        <v>19145</v>
      </c>
      <c r="P10712" t="s">
        <v>50</v>
      </c>
      <c r="U10712" s="1">
        <v>45071</v>
      </c>
      <c r="V10712" s="1">
        <v>45071</v>
      </c>
      <c r="W10712" s="1">
        <v>45071.394444444442</v>
      </c>
      <c r="X10712" s="1">
        <v>45071.394444444442</v>
      </c>
      <c r="AC10712" t="s">
        <v>53</v>
      </c>
      <c r="AD10712">
        <v>1000000001</v>
      </c>
      <c r="AE10712" s="1">
        <v>39973.351388888892</v>
      </c>
      <c r="AF10712" t="s">
        <v>3377</v>
      </c>
      <c r="AG10712" t="s">
        <v>57455</v>
      </c>
      <c r="AH10712" t="s">
        <v>51</v>
      </c>
      <c r="AJ10712" t="s">
        <v>53</v>
      </c>
      <c r="AL10712" t="s">
        <v>78</v>
      </c>
      <c r="AO10712" t="s">
        <v>5443</v>
      </c>
      <c r="AP10712" s="1">
        <v>45071.393055555556</v>
      </c>
    </row>
    <row r="10713" spans="1:43" x14ac:dyDescent="0.35">
      <c r="A10713" t="s">
        <v>57456</v>
      </c>
      <c r="B10713" t="s">
        <v>57457</v>
      </c>
      <c r="C10713" t="s">
        <v>10306</v>
      </c>
      <c r="D10713" t="s">
        <v>8771</v>
      </c>
      <c r="F10713" t="s">
        <v>47</v>
      </c>
      <c r="H10713" t="s">
        <v>57458</v>
      </c>
      <c r="J10713" t="s">
        <v>85</v>
      </c>
      <c r="P10713" t="s">
        <v>50</v>
      </c>
      <c r="U10713" s="1">
        <v>45071</v>
      </c>
      <c r="V10713" s="1">
        <v>45071</v>
      </c>
      <c r="W10713" s="1">
        <v>45072.45416666667</v>
      </c>
      <c r="X10713" s="1">
        <v>45072.45416666667</v>
      </c>
      <c r="AC10713" t="s">
        <v>53</v>
      </c>
      <c r="AD10713">
        <v>1000000000</v>
      </c>
      <c r="AE10713" s="1">
        <v>37295</v>
      </c>
      <c r="AG10713" t="s">
        <v>57459</v>
      </c>
      <c r="AH10713" t="s">
        <v>51</v>
      </c>
      <c r="AJ10713" t="s">
        <v>53</v>
      </c>
      <c r="AL10713" t="s">
        <v>78</v>
      </c>
      <c r="AO10713" t="s">
        <v>5443</v>
      </c>
      <c r="AP10713" s="1">
        <v>45398.646527777775</v>
      </c>
    </row>
    <row r="10714" spans="1:43" x14ac:dyDescent="0.35">
      <c r="A10714" t="s">
        <v>57460</v>
      </c>
      <c r="B10714" t="s">
        <v>57461</v>
      </c>
      <c r="C10714" t="s">
        <v>2016</v>
      </c>
      <c r="F10714" t="s">
        <v>57462</v>
      </c>
      <c r="H10714" t="s">
        <v>57463</v>
      </c>
      <c r="I10714" t="s">
        <v>61</v>
      </c>
      <c r="J10714" t="s">
        <v>57464</v>
      </c>
      <c r="K10714" t="s">
        <v>57465</v>
      </c>
      <c r="M10714" t="s">
        <v>57466</v>
      </c>
      <c r="N10714" t="s">
        <v>15760</v>
      </c>
      <c r="O10714">
        <v>13021</v>
      </c>
      <c r="P10714" t="s">
        <v>50</v>
      </c>
      <c r="U10714" s="1">
        <v>45071</v>
      </c>
      <c r="V10714" s="1">
        <v>45071</v>
      </c>
      <c r="AC10714" t="s">
        <v>51</v>
      </c>
      <c r="AD10714">
        <v>2969520666</v>
      </c>
      <c r="AE10714" s="1">
        <v>38974.402083333334</v>
      </c>
      <c r="AG10714" t="s">
        <v>57467</v>
      </c>
      <c r="AH10714" t="s">
        <v>51</v>
      </c>
      <c r="AJ10714" t="s">
        <v>53</v>
      </c>
      <c r="AO10714" t="s">
        <v>5443</v>
      </c>
    </row>
    <row r="10715" spans="1:43" x14ac:dyDescent="0.35">
      <c r="A10715" t="s">
        <v>57468</v>
      </c>
      <c r="B10715" t="s">
        <v>7237</v>
      </c>
      <c r="C10715" t="s">
        <v>2615</v>
      </c>
      <c r="H10715" t="s">
        <v>57469</v>
      </c>
      <c r="K10715" t="s">
        <v>57470</v>
      </c>
      <c r="M10715" t="s">
        <v>57471</v>
      </c>
      <c r="N10715" t="s">
        <v>637</v>
      </c>
      <c r="O10715">
        <v>75763</v>
      </c>
      <c r="P10715" t="s">
        <v>50</v>
      </c>
      <c r="U10715" s="1">
        <v>45071</v>
      </c>
      <c r="V10715" s="1">
        <v>45071</v>
      </c>
      <c r="W10715" s="1">
        <v>45071.436111111114</v>
      </c>
      <c r="X10715" s="1">
        <v>45071.436111111114</v>
      </c>
      <c r="AC10715" t="s">
        <v>53</v>
      </c>
      <c r="AD10715">
        <v>1000000001</v>
      </c>
      <c r="AE10715" s="1">
        <v>39973.351388888892</v>
      </c>
      <c r="AF10715" t="s">
        <v>3377</v>
      </c>
      <c r="AG10715" t="s">
        <v>57472</v>
      </c>
      <c r="AH10715" t="s">
        <v>51</v>
      </c>
      <c r="AJ10715" t="s">
        <v>53</v>
      </c>
      <c r="AL10715" t="s">
        <v>78</v>
      </c>
      <c r="AO10715" t="s">
        <v>5443</v>
      </c>
      <c r="AP10715" s="1">
        <v>45079.474999999999</v>
      </c>
    </row>
    <row r="10716" spans="1:43" x14ac:dyDescent="0.35">
      <c r="A10716" t="s">
        <v>57473</v>
      </c>
      <c r="B10716" t="s">
        <v>57474</v>
      </c>
      <c r="C10716" t="s">
        <v>8512</v>
      </c>
      <c r="F10716">
        <v>19159551495</v>
      </c>
      <c r="H10716" t="s">
        <v>57475</v>
      </c>
      <c r="K10716" t="s">
        <v>57476</v>
      </c>
      <c r="M10716" t="s">
        <v>753</v>
      </c>
      <c r="N10716" t="s">
        <v>637</v>
      </c>
      <c r="O10716">
        <v>79912</v>
      </c>
      <c r="P10716" t="s">
        <v>50</v>
      </c>
      <c r="U10716" s="1">
        <v>45071</v>
      </c>
      <c r="V10716" s="1">
        <v>45071</v>
      </c>
      <c r="W10716" s="1">
        <v>45071.461111111108</v>
      </c>
      <c r="X10716" s="1">
        <v>45071.461111111108</v>
      </c>
      <c r="AC10716" t="s">
        <v>53</v>
      </c>
      <c r="AD10716">
        <v>1000000001</v>
      </c>
      <c r="AE10716" s="1">
        <v>39973.351388888892</v>
      </c>
      <c r="AF10716" t="s">
        <v>3377</v>
      </c>
      <c r="AG10716" t="s">
        <v>57477</v>
      </c>
      <c r="AH10716" t="s">
        <v>51</v>
      </c>
      <c r="AJ10716" t="s">
        <v>53</v>
      </c>
      <c r="AL10716" t="s">
        <v>78</v>
      </c>
      <c r="AO10716" t="s">
        <v>5443</v>
      </c>
      <c r="AP10716" s="1">
        <v>45080.736805555556</v>
      </c>
    </row>
    <row r="10717" spans="1:43" x14ac:dyDescent="0.35">
      <c r="A10717" t="s">
        <v>57478</v>
      </c>
      <c r="B10717" t="s">
        <v>19059</v>
      </c>
      <c r="C10717" t="s">
        <v>443</v>
      </c>
      <c r="F10717" t="s">
        <v>57479</v>
      </c>
      <c r="H10717" t="s">
        <v>57478</v>
      </c>
      <c r="J10717" t="s">
        <v>57480</v>
      </c>
      <c r="K10717" t="s">
        <v>57481</v>
      </c>
      <c r="M10717" t="s">
        <v>753</v>
      </c>
      <c r="N10717" t="s">
        <v>798</v>
      </c>
      <c r="O10717">
        <v>79932</v>
      </c>
      <c r="P10717" t="s">
        <v>50</v>
      </c>
      <c r="U10717" s="1">
        <v>45071</v>
      </c>
      <c r="V10717" s="1">
        <v>45071</v>
      </c>
      <c r="W10717" s="1">
        <v>45071.605555555558</v>
      </c>
      <c r="X10717" s="1">
        <v>45071.605555555558</v>
      </c>
      <c r="AC10717" t="s">
        <v>51</v>
      </c>
      <c r="AD10717">
        <v>2973398739</v>
      </c>
      <c r="AE10717" s="1">
        <v>45071.634027777778</v>
      </c>
      <c r="AF10717" t="s">
        <v>57482</v>
      </c>
      <c r="AG10717" t="s">
        <v>57483</v>
      </c>
      <c r="AH10717" t="s">
        <v>51</v>
      </c>
      <c r="AJ10717" t="s">
        <v>53</v>
      </c>
      <c r="AL10717" t="s">
        <v>68</v>
      </c>
      <c r="AO10717" t="s">
        <v>5443</v>
      </c>
      <c r="AP10717" s="1">
        <v>45071.739583333336</v>
      </c>
      <c r="AQ10717" s="1">
        <v>45071.609722222223</v>
      </c>
    </row>
    <row r="10718" spans="1:43" x14ac:dyDescent="0.35">
      <c r="A10718" t="s">
        <v>11040</v>
      </c>
      <c r="B10718" t="s">
        <v>11039</v>
      </c>
      <c r="C10718" t="s">
        <v>309</v>
      </c>
      <c r="F10718" t="s">
        <v>57484</v>
      </c>
      <c r="H10718" t="s">
        <v>11040</v>
      </c>
      <c r="J10718" t="s">
        <v>57485</v>
      </c>
      <c r="K10718" t="s">
        <v>57486</v>
      </c>
      <c r="M10718" t="s">
        <v>31214</v>
      </c>
      <c r="N10718" t="s">
        <v>65</v>
      </c>
      <c r="O10718">
        <v>81326</v>
      </c>
      <c r="P10718" t="s">
        <v>50</v>
      </c>
      <c r="U10718" s="1">
        <v>45071</v>
      </c>
      <c r="V10718" s="1">
        <v>45071</v>
      </c>
      <c r="W10718" s="1">
        <v>45071.532638888886</v>
      </c>
      <c r="X10718" s="1">
        <v>45071.532638888886</v>
      </c>
      <c r="AC10718" t="s">
        <v>53</v>
      </c>
      <c r="AD10718">
        <v>2969902125</v>
      </c>
      <c r="AE10718" s="1">
        <v>43683.55972222222</v>
      </c>
      <c r="AF10718" t="s">
        <v>57487</v>
      </c>
      <c r="AG10718" t="s">
        <v>57488</v>
      </c>
      <c r="AH10718" t="s">
        <v>51</v>
      </c>
      <c r="AJ10718" t="s">
        <v>53</v>
      </c>
      <c r="AL10718" t="s">
        <v>68</v>
      </c>
      <c r="AO10718" t="s">
        <v>57090</v>
      </c>
      <c r="AP10718" s="1">
        <v>45071.636111111111</v>
      </c>
      <c r="AQ10718" s="1">
        <v>45071.597222222219</v>
      </c>
    </row>
    <row r="10719" spans="1:43" x14ac:dyDescent="0.35">
      <c r="A10719" t="s">
        <v>57489</v>
      </c>
      <c r="B10719" t="s">
        <v>57490</v>
      </c>
      <c r="C10719" t="s">
        <v>57491</v>
      </c>
      <c r="F10719" t="s">
        <v>57492</v>
      </c>
      <c r="H10719" t="s">
        <v>57489</v>
      </c>
      <c r="J10719" t="s">
        <v>57493</v>
      </c>
      <c r="K10719" t="s">
        <v>57494</v>
      </c>
      <c r="M10719" t="s">
        <v>8568</v>
      </c>
      <c r="N10719" t="s">
        <v>65</v>
      </c>
      <c r="O10719">
        <v>81623</v>
      </c>
      <c r="P10719" t="s">
        <v>50</v>
      </c>
      <c r="U10719" s="1">
        <v>45071</v>
      </c>
      <c r="V10719" s="1">
        <v>45071</v>
      </c>
      <c r="W10719" s="1">
        <v>45071.498611111114</v>
      </c>
      <c r="X10719" s="1">
        <v>45071.498611111114</v>
      </c>
      <c r="AC10719" t="s">
        <v>53</v>
      </c>
      <c r="AD10719">
        <v>2973398574</v>
      </c>
      <c r="AE10719" s="1">
        <v>45071.497916666667</v>
      </c>
      <c r="AF10719" t="s">
        <v>57495</v>
      </c>
      <c r="AG10719" t="s">
        <v>57496</v>
      </c>
      <c r="AH10719" t="s">
        <v>51</v>
      </c>
      <c r="AJ10719" t="s">
        <v>53</v>
      </c>
      <c r="AL10719" t="s">
        <v>68</v>
      </c>
      <c r="AO10719" t="s">
        <v>57090</v>
      </c>
      <c r="AP10719" s="1">
        <v>45071.688888888886</v>
      </c>
      <c r="AQ10719" s="1">
        <v>45071.524305555555</v>
      </c>
    </row>
    <row r="10720" spans="1:43" x14ac:dyDescent="0.35">
      <c r="A10720" t="s">
        <v>57497</v>
      </c>
      <c r="B10720" t="s">
        <v>53609</v>
      </c>
      <c r="C10720" t="s">
        <v>22028</v>
      </c>
      <c r="F10720" t="s">
        <v>57498</v>
      </c>
      <c r="H10720" t="s">
        <v>57497</v>
      </c>
      <c r="J10720" t="s">
        <v>57499</v>
      </c>
      <c r="K10720" t="s">
        <v>57500</v>
      </c>
      <c r="M10720" t="s">
        <v>1333</v>
      </c>
      <c r="N10720" t="s">
        <v>65</v>
      </c>
      <c r="O10720">
        <v>80110</v>
      </c>
      <c r="P10720" t="s">
        <v>50</v>
      </c>
      <c r="U10720" s="1">
        <v>45071</v>
      </c>
      <c r="V10720" s="1">
        <v>45071</v>
      </c>
      <c r="W10720" s="1">
        <v>45071.691666666666</v>
      </c>
      <c r="X10720" s="1">
        <v>45071.691666666666</v>
      </c>
      <c r="AC10720" t="s">
        <v>53</v>
      </c>
      <c r="AD10720">
        <v>2969767084</v>
      </c>
      <c r="AE10720" s="1">
        <v>43070.298611111109</v>
      </c>
      <c r="AF10720" t="s">
        <v>11179</v>
      </c>
      <c r="AG10720" t="s">
        <v>57501</v>
      </c>
      <c r="AH10720" t="s">
        <v>51</v>
      </c>
      <c r="AJ10720" t="s">
        <v>53</v>
      </c>
      <c r="AL10720" t="s">
        <v>68</v>
      </c>
      <c r="AO10720" t="s">
        <v>57090</v>
      </c>
      <c r="AP10720" s="1">
        <v>45112.59097222222</v>
      </c>
      <c r="AQ10720" s="1">
        <v>45071.706250000003</v>
      </c>
    </row>
    <row r="10721" spans="1:43" x14ac:dyDescent="0.35">
      <c r="A10721" t="s">
        <v>57502</v>
      </c>
      <c r="B10721" t="s">
        <v>57503</v>
      </c>
      <c r="C10721" t="s">
        <v>3929</v>
      </c>
      <c r="H10721" t="s">
        <v>57504</v>
      </c>
      <c r="J10721" t="s">
        <v>57505</v>
      </c>
      <c r="K10721" t="s">
        <v>57506</v>
      </c>
      <c r="M10721" t="s">
        <v>57507</v>
      </c>
      <c r="N10721" t="s">
        <v>20395</v>
      </c>
      <c r="O10721">
        <v>54484</v>
      </c>
      <c r="P10721" t="s">
        <v>50</v>
      </c>
      <c r="U10721" s="1">
        <v>45072</v>
      </c>
      <c r="V10721" s="1">
        <v>45072</v>
      </c>
      <c r="W10721" s="1">
        <v>45072.566666666666</v>
      </c>
      <c r="X10721" s="1">
        <v>45072.566666666666</v>
      </c>
      <c r="AC10721" t="s">
        <v>53</v>
      </c>
      <c r="AD10721">
        <v>2973516503</v>
      </c>
      <c r="AE10721" s="1">
        <v>45099.433333333334</v>
      </c>
      <c r="AG10721" t="s">
        <v>57508</v>
      </c>
      <c r="AH10721" t="s">
        <v>51</v>
      </c>
      <c r="AJ10721" t="s">
        <v>53</v>
      </c>
      <c r="AL10721" t="s">
        <v>78</v>
      </c>
      <c r="AO10721" t="s">
        <v>8142</v>
      </c>
    </row>
    <row r="10722" spans="1:43" x14ac:dyDescent="0.35">
      <c r="A10722" t="s">
        <v>57509</v>
      </c>
      <c r="B10722" t="s">
        <v>10482</v>
      </c>
      <c r="C10722" t="s">
        <v>57510</v>
      </c>
      <c r="F10722" t="s">
        <v>57511</v>
      </c>
      <c r="H10722" t="s">
        <v>57509</v>
      </c>
      <c r="J10722" t="s">
        <v>37328</v>
      </c>
      <c r="N10722" t="s">
        <v>637</v>
      </c>
      <c r="O10722">
        <v>78947</v>
      </c>
      <c r="P10722" t="s">
        <v>50</v>
      </c>
      <c r="U10722" s="1">
        <v>45072</v>
      </c>
      <c r="V10722" s="1">
        <v>45072</v>
      </c>
      <c r="AC10722" t="s">
        <v>53</v>
      </c>
      <c r="AD10722">
        <v>2969481057</v>
      </c>
      <c r="AE10722" s="1">
        <v>37487</v>
      </c>
      <c r="AG10722" t="s">
        <v>57512</v>
      </c>
      <c r="AH10722" t="s">
        <v>51</v>
      </c>
      <c r="AJ10722" t="s">
        <v>53</v>
      </c>
      <c r="AO10722" t="s">
        <v>8142</v>
      </c>
    </row>
    <row r="10723" spans="1:43" x14ac:dyDescent="0.35">
      <c r="A10723" t="s">
        <v>57513</v>
      </c>
      <c r="B10723" t="s">
        <v>57514</v>
      </c>
      <c r="C10723" t="s">
        <v>50360</v>
      </c>
      <c r="F10723" t="s">
        <v>57515</v>
      </c>
      <c r="H10723" t="s">
        <v>57513</v>
      </c>
      <c r="J10723" t="s">
        <v>57516</v>
      </c>
      <c r="K10723" t="s">
        <v>57517</v>
      </c>
      <c r="M10723" t="s">
        <v>753</v>
      </c>
      <c r="N10723" t="s">
        <v>798</v>
      </c>
      <c r="O10723">
        <v>79938</v>
      </c>
      <c r="P10723" t="s">
        <v>50</v>
      </c>
      <c r="U10723" s="1">
        <v>45072</v>
      </c>
      <c r="V10723" s="1">
        <v>45072</v>
      </c>
      <c r="W10723" s="1">
        <v>45072.357638888891</v>
      </c>
      <c r="X10723" s="1">
        <v>45072.357638888891</v>
      </c>
      <c r="AC10723" t="s">
        <v>53</v>
      </c>
      <c r="AD10723">
        <v>2969646759</v>
      </c>
      <c r="AE10723" s="1">
        <v>41901.464583333334</v>
      </c>
      <c r="AF10723" t="s">
        <v>57518</v>
      </c>
      <c r="AG10723" t="s">
        <v>57519</v>
      </c>
      <c r="AH10723" t="s">
        <v>51</v>
      </c>
      <c r="AJ10723" t="s">
        <v>53</v>
      </c>
      <c r="AL10723" t="s">
        <v>68</v>
      </c>
      <c r="AO10723" t="s">
        <v>57090</v>
      </c>
      <c r="AP10723" s="1">
        <v>45072.359027777777</v>
      </c>
      <c r="AQ10723" s="1">
        <v>45072.36041666667</v>
      </c>
    </row>
    <row r="10724" spans="1:43" x14ac:dyDescent="0.35">
      <c r="A10724" t="s">
        <v>57520</v>
      </c>
      <c r="B10724" t="s">
        <v>57521</v>
      </c>
      <c r="C10724" t="s">
        <v>57522</v>
      </c>
      <c r="F10724" t="s">
        <v>57523</v>
      </c>
      <c r="H10724" t="s">
        <v>57520</v>
      </c>
      <c r="J10724" t="s">
        <v>57524</v>
      </c>
      <c r="K10724" t="s">
        <v>57525</v>
      </c>
      <c r="M10724" t="s">
        <v>57526</v>
      </c>
      <c r="N10724" t="s">
        <v>253</v>
      </c>
      <c r="O10724">
        <v>88008</v>
      </c>
      <c r="P10724" t="s">
        <v>50</v>
      </c>
      <c r="U10724" s="1">
        <v>45072</v>
      </c>
      <c r="V10724" s="1">
        <v>45072</v>
      </c>
      <c r="W10724" s="1">
        <v>45072.472222222219</v>
      </c>
      <c r="X10724" s="1">
        <v>45072.472222222219</v>
      </c>
      <c r="AC10724" t="s">
        <v>51</v>
      </c>
      <c r="AD10724">
        <v>2972212415</v>
      </c>
      <c r="AE10724" s="1">
        <v>44956.645138888889</v>
      </c>
      <c r="AF10724" t="s">
        <v>57527</v>
      </c>
      <c r="AG10724" t="s">
        <v>57528</v>
      </c>
      <c r="AH10724" t="s">
        <v>51</v>
      </c>
      <c r="AJ10724" t="s">
        <v>53</v>
      </c>
      <c r="AL10724" t="s">
        <v>68</v>
      </c>
      <c r="AO10724" t="s">
        <v>5443</v>
      </c>
      <c r="AP10724" s="1">
        <v>45142.453472222223</v>
      </c>
      <c r="AQ10724" s="1">
        <v>45142.452777777777</v>
      </c>
    </row>
    <row r="10725" spans="1:43" x14ac:dyDescent="0.35">
      <c r="A10725" t="s">
        <v>57529</v>
      </c>
      <c r="B10725" t="s">
        <v>57530</v>
      </c>
      <c r="C10725" t="s">
        <v>97</v>
      </c>
      <c r="F10725" t="s">
        <v>57531</v>
      </c>
      <c r="H10725" t="s">
        <v>57529</v>
      </c>
      <c r="J10725" t="s">
        <v>35928</v>
      </c>
      <c r="K10725" t="s">
        <v>57532</v>
      </c>
      <c r="M10725" t="s">
        <v>2048</v>
      </c>
      <c r="N10725" t="s">
        <v>253</v>
      </c>
      <c r="O10725">
        <v>87402</v>
      </c>
      <c r="P10725" t="s">
        <v>50</v>
      </c>
      <c r="U10725" s="1">
        <v>45072</v>
      </c>
      <c r="V10725" s="1">
        <v>45072</v>
      </c>
      <c r="W10725" s="1">
        <v>45072.369444444441</v>
      </c>
      <c r="X10725" s="1">
        <v>45072.369444444441</v>
      </c>
      <c r="AC10725" t="s">
        <v>53</v>
      </c>
      <c r="AD10725">
        <v>2970028494</v>
      </c>
      <c r="AE10725" s="1">
        <v>44169.55</v>
      </c>
      <c r="AF10725" t="s">
        <v>57533</v>
      </c>
      <c r="AG10725" t="s">
        <v>57534</v>
      </c>
      <c r="AH10725" t="s">
        <v>51</v>
      </c>
      <c r="AJ10725" t="s">
        <v>53</v>
      </c>
      <c r="AL10725" t="s">
        <v>68</v>
      </c>
      <c r="AO10725" t="s">
        <v>57090</v>
      </c>
    </row>
    <row r="10726" spans="1:43" x14ac:dyDescent="0.35">
      <c r="A10726" t="s">
        <v>57535</v>
      </c>
      <c r="B10726" t="s">
        <v>4624</v>
      </c>
      <c r="C10726" t="s">
        <v>4522</v>
      </c>
      <c r="F10726" t="s">
        <v>57536</v>
      </c>
      <c r="H10726" t="s">
        <v>57537</v>
      </c>
      <c r="J10726" t="s">
        <v>57538</v>
      </c>
      <c r="K10726" t="s">
        <v>57539</v>
      </c>
      <c r="M10726" t="s">
        <v>263</v>
      </c>
      <c r="N10726" t="s">
        <v>264</v>
      </c>
      <c r="O10726">
        <v>78259</v>
      </c>
      <c r="P10726" t="s">
        <v>50</v>
      </c>
      <c r="U10726" s="1">
        <v>45072</v>
      </c>
      <c r="V10726" s="1">
        <v>45072</v>
      </c>
      <c r="W10726" s="1">
        <v>45072.462500000001</v>
      </c>
      <c r="X10726" s="1">
        <v>45072.462500000001</v>
      </c>
      <c r="AC10726" t="s">
        <v>53</v>
      </c>
      <c r="AD10726">
        <v>2969987608</v>
      </c>
      <c r="AE10726" s="1">
        <v>44021.362500000003</v>
      </c>
      <c r="AF10726" t="s">
        <v>57540</v>
      </c>
      <c r="AG10726" t="s">
        <v>57541</v>
      </c>
      <c r="AH10726" t="s">
        <v>51</v>
      </c>
      <c r="AJ10726" t="s">
        <v>53</v>
      </c>
      <c r="AL10726" t="s">
        <v>68</v>
      </c>
      <c r="AO10726" t="s">
        <v>5443</v>
      </c>
      <c r="AP10726" s="1">
        <v>45455.434027777781</v>
      </c>
    </row>
    <row r="10727" spans="1:43" x14ac:dyDescent="0.35">
      <c r="A10727" t="s">
        <v>57542</v>
      </c>
      <c r="B10727" t="s">
        <v>8246</v>
      </c>
      <c r="C10727" t="s">
        <v>2312</v>
      </c>
      <c r="F10727" t="s">
        <v>57543</v>
      </c>
      <c r="H10727" t="s">
        <v>57542</v>
      </c>
      <c r="J10727" t="s">
        <v>57544</v>
      </c>
      <c r="K10727" t="s">
        <v>57545</v>
      </c>
      <c r="M10727" t="s">
        <v>15068</v>
      </c>
      <c r="N10727" t="s">
        <v>253</v>
      </c>
      <c r="O10727">
        <v>88435</v>
      </c>
      <c r="P10727" t="s">
        <v>50</v>
      </c>
      <c r="U10727" s="1">
        <v>45072</v>
      </c>
      <c r="V10727" s="1">
        <v>45072</v>
      </c>
      <c r="W10727" s="1">
        <v>45072.552777777775</v>
      </c>
      <c r="X10727" s="1">
        <v>45072.552777777775</v>
      </c>
      <c r="AC10727" t="s">
        <v>53</v>
      </c>
      <c r="AD10727">
        <v>2969926157</v>
      </c>
      <c r="AE10727" s="1">
        <v>43783.34375</v>
      </c>
      <c r="AF10727" t="s">
        <v>57546</v>
      </c>
      <c r="AG10727" t="s">
        <v>57547</v>
      </c>
      <c r="AH10727" t="s">
        <v>51</v>
      </c>
      <c r="AJ10727" t="s">
        <v>53</v>
      </c>
      <c r="AL10727" t="s">
        <v>68</v>
      </c>
      <c r="AO10727" t="s">
        <v>5443</v>
      </c>
      <c r="AP10727" s="1">
        <v>45072.555555555555</v>
      </c>
      <c r="AQ10727" s="1">
        <v>45072.559027777781</v>
      </c>
    </row>
    <row r="10728" spans="1:43" x14ac:dyDescent="0.35">
      <c r="A10728" t="s">
        <v>57548</v>
      </c>
      <c r="B10728" t="s">
        <v>38219</v>
      </c>
      <c r="C10728" t="s">
        <v>894</v>
      </c>
      <c r="F10728" t="s">
        <v>57549</v>
      </c>
      <c r="H10728" t="s">
        <v>57548</v>
      </c>
      <c r="J10728" t="s">
        <v>51826</v>
      </c>
      <c r="N10728" t="s">
        <v>398</v>
      </c>
      <c r="O10728">
        <v>87031</v>
      </c>
      <c r="P10728" t="s">
        <v>50</v>
      </c>
      <c r="U10728" s="1">
        <v>45072</v>
      </c>
      <c r="V10728" s="1">
        <v>45072</v>
      </c>
      <c r="W10728" s="1">
        <v>45072.586111111108</v>
      </c>
      <c r="X10728" s="1">
        <v>45072.586111111108</v>
      </c>
      <c r="AC10728" t="s">
        <v>53</v>
      </c>
      <c r="AD10728">
        <v>1000000001</v>
      </c>
      <c r="AE10728" s="1">
        <v>39973.351388888892</v>
      </c>
      <c r="AF10728" t="s">
        <v>3377</v>
      </c>
      <c r="AG10728" t="s">
        <v>57550</v>
      </c>
      <c r="AH10728" t="s">
        <v>51</v>
      </c>
      <c r="AJ10728" t="s">
        <v>53</v>
      </c>
      <c r="AL10728" t="s">
        <v>78</v>
      </c>
      <c r="AO10728" t="s">
        <v>8142</v>
      </c>
    </row>
    <row r="10729" spans="1:43" x14ac:dyDescent="0.35">
      <c r="A10729" t="s">
        <v>57551</v>
      </c>
      <c r="B10729" t="s">
        <v>57552</v>
      </c>
      <c r="C10729" t="s">
        <v>57553</v>
      </c>
      <c r="F10729" t="s">
        <v>57554</v>
      </c>
      <c r="H10729" t="s">
        <v>57555</v>
      </c>
      <c r="J10729" t="s">
        <v>57556</v>
      </c>
      <c r="K10729" t="s">
        <v>57557</v>
      </c>
      <c r="M10729" t="s">
        <v>57558</v>
      </c>
      <c r="N10729" t="s">
        <v>798</v>
      </c>
      <c r="O10729">
        <v>76780</v>
      </c>
      <c r="P10729" t="s">
        <v>50</v>
      </c>
      <c r="U10729" s="1">
        <v>45072</v>
      </c>
      <c r="V10729" s="1">
        <v>45072</v>
      </c>
      <c r="W10729" s="1">
        <v>45072.374305555553</v>
      </c>
      <c r="X10729" s="1">
        <v>45072.374305555553</v>
      </c>
      <c r="AC10729" t="s">
        <v>53</v>
      </c>
      <c r="AD10729">
        <v>1000000001</v>
      </c>
      <c r="AE10729" s="1">
        <v>39973.351388888892</v>
      </c>
      <c r="AF10729" t="s">
        <v>3377</v>
      </c>
      <c r="AG10729" t="s">
        <v>57559</v>
      </c>
      <c r="AH10729" t="s">
        <v>51</v>
      </c>
      <c r="AJ10729" t="s">
        <v>53</v>
      </c>
      <c r="AL10729" t="s">
        <v>78</v>
      </c>
      <c r="AO10729" t="s">
        <v>8142</v>
      </c>
    </row>
    <row r="10730" spans="1:43" x14ac:dyDescent="0.35">
      <c r="A10730" t="s">
        <v>57560</v>
      </c>
      <c r="B10730" t="s">
        <v>13016</v>
      </c>
      <c r="C10730" t="s">
        <v>1752</v>
      </c>
      <c r="F10730" t="s">
        <v>57561</v>
      </c>
      <c r="H10730" t="s">
        <v>57560</v>
      </c>
      <c r="J10730" t="s">
        <v>27926</v>
      </c>
      <c r="K10730" t="s">
        <v>57562</v>
      </c>
      <c r="M10730" t="s">
        <v>30854</v>
      </c>
      <c r="N10730" t="s">
        <v>13693</v>
      </c>
      <c r="O10730">
        <v>37209</v>
      </c>
      <c r="P10730" t="s">
        <v>50</v>
      </c>
      <c r="U10730" s="1">
        <v>45072</v>
      </c>
      <c r="V10730" s="1">
        <v>45072</v>
      </c>
      <c r="AC10730" t="s">
        <v>53</v>
      </c>
      <c r="AD10730">
        <v>2969528616</v>
      </c>
      <c r="AE10730" s="1">
        <v>39384.675000000003</v>
      </c>
      <c r="AG10730" t="s">
        <v>57563</v>
      </c>
      <c r="AH10730" t="s">
        <v>51</v>
      </c>
      <c r="AJ10730" t="s">
        <v>53</v>
      </c>
      <c r="AO10730" t="s">
        <v>8142</v>
      </c>
    </row>
    <row r="10731" spans="1:43" x14ac:dyDescent="0.35">
      <c r="A10731" t="s">
        <v>57564</v>
      </c>
      <c r="B10731" t="s">
        <v>57565</v>
      </c>
      <c r="C10731" t="s">
        <v>946</v>
      </c>
      <c r="F10731" t="s">
        <v>57566</v>
      </c>
      <c r="H10731" t="s">
        <v>57564</v>
      </c>
      <c r="J10731" t="s">
        <v>52580</v>
      </c>
      <c r="K10731" t="s">
        <v>57567</v>
      </c>
      <c r="M10731" t="s">
        <v>419</v>
      </c>
      <c r="N10731" t="s">
        <v>253</v>
      </c>
      <c r="O10731">
        <v>87109</v>
      </c>
      <c r="P10731" t="s">
        <v>50</v>
      </c>
      <c r="U10731" s="1">
        <v>45072</v>
      </c>
      <c r="V10731" s="1">
        <v>45072</v>
      </c>
      <c r="W10731" s="1">
        <v>45072.37222222222</v>
      </c>
      <c r="X10731" s="1">
        <v>45072.37222222222</v>
      </c>
      <c r="AC10731" t="s">
        <v>53</v>
      </c>
      <c r="AD10731">
        <v>2969644672</v>
      </c>
      <c r="AE10731" s="1">
        <v>41877.36041666667</v>
      </c>
      <c r="AG10731" t="s">
        <v>57568</v>
      </c>
      <c r="AH10731" t="s">
        <v>51</v>
      </c>
      <c r="AJ10731" t="s">
        <v>53</v>
      </c>
      <c r="AL10731" t="s">
        <v>68</v>
      </c>
      <c r="AO10731" t="s">
        <v>5443</v>
      </c>
      <c r="AP10731" s="1">
        <v>45072.386111111111</v>
      </c>
      <c r="AQ10731" s="1">
        <v>45072.384027777778</v>
      </c>
    </row>
    <row r="10732" spans="1:43" x14ac:dyDescent="0.35">
      <c r="A10732" t="s">
        <v>57569</v>
      </c>
      <c r="B10732" t="s">
        <v>10091</v>
      </c>
      <c r="C10732" t="s">
        <v>172</v>
      </c>
      <c r="F10732">
        <v>12488667789</v>
      </c>
      <c r="H10732" t="s">
        <v>57569</v>
      </c>
      <c r="J10732" t="s">
        <v>57570</v>
      </c>
      <c r="K10732" t="s">
        <v>57571</v>
      </c>
      <c r="M10732" t="s">
        <v>57572</v>
      </c>
      <c r="N10732" t="s">
        <v>5533</v>
      </c>
      <c r="O10732">
        <v>48150</v>
      </c>
      <c r="P10732" t="s">
        <v>50</v>
      </c>
      <c r="U10732" s="1">
        <v>45073</v>
      </c>
      <c r="V10732" s="1">
        <v>45073</v>
      </c>
      <c r="W10732" s="1">
        <v>45073.290277777778</v>
      </c>
      <c r="X10732" s="1">
        <v>45073.290277777778</v>
      </c>
      <c r="AC10732" t="s">
        <v>53</v>
      </c>
      <c r="AD10732">
        <v>2973396142</v>
      </c>
      <c r="AE10732" s="1">
        <v>45068.702777777777</v>
      </c>
      <c r="AF10732" t="s">
        <v>57573</v>
      </c>
      <c r="AG10732" t="s">
        <v>57574</v>
      </c>
      <c r="AH10732" t="s">
        <v>51</v>
      </c>
      <c r="AJ10732" t="s">
        <v>53</v>
      </c>
      <c r="AL10732" t="s">
        <v>68</v>
      </c>
      <c r="AO10732" t="s">
        <v>5443</v>
      </c>
      <c r="AP10732" s="1">
        <v>45468.550694444442</v>
      </c>
      <c r="AQ10732" s="1">
        <v>45408.463888888888</v>
      </c>
    </row>
    <row r="10733" spans="1:43" x14ac:dyDescent="0.35">
      <c r="A10733" t="s">
        <v>57575</v>
      </c>
      <c r="B10733" t="s">
        <v>57576</v>
      </c>
      <c r="C10733" t="s">
        <v>12259</v>
      </c>
      <c r="F10733">
        <v>19703554364</v>
      </c>
      <c r="H10733" t="s">
        <v>57575</v>
      </c>
      <c r="J10733" t="s">
        <v>57577</v>
      </c>
      <c r="K10733" t="s">
        <v>57578</v>
      </c>
      <c r="M10733" t="s">
        <v>1504</v>
      </c>
      <c r="N10733" t="s">
        <v>287</v>
      </c>
      <c r="O10733">
        <v>81650</v>
      </c>
      <c r="P10733" t="s">
        <v>50</v>
      </c>
      <c r="U10733" s="1">
        <v>45073</v>
      </c>
      <c r="V10733" s="1">
        <v>45073</v>
      </c>
      <c r="W10733" s="1">
        <v>45073.921527777777</v>
      </c>
      <c r="X10733" s="1">
        <v>45073.921527777777</v>
      </c>
      <c r="AC10733" t="s">
        <v>53</v>
      </c>
      <c r="AD10733">
        <v>1000000001</v>
      </c>
      <c r="AE10733" s="1">
        <v>39973.351388888892</v>
      </c>
      <c r="AF10733" t="s">
        <v>3377</v>
      </c>
      <c r="AG10733" t="s">
        <v>57579</v>
      </c>
      <c r="AH10733" t="s">
        <v>51</v>
      </c>
      <c r="AJ10733" t="s">
        <v>53</v>
      </c>
      <c r="AL10733" t="s">
        <v>78</v>
      </c>
      <c r="AO10733" t="s">
        <v>51552</v>
      </c>
    </row>
    <row r="10734" spans="1:43" x14ac:dyDescent="0.35">
      <c r="A10734" t="s">
        <v>57580</v>
      </c>
      <c r="B10734" t="s">
        <v>7086</v>
      </c>
      <c r="C10734" t="s">
        <v>57581</v>
      </c>
      <c r="F10734">
        <v>15752007356</v>
      </c>
      <c r="H10734" t="s">
        <v>57580</v>
      </c>
      <c r="K10734" t="s">
        <v>57582</v>
      </c>
      <c r="M10734" t="s">
        <v>1296</v>
      </c>
      <c r="N10734" t="s">
        <v>398</v>
      </c>
      <c r="O10734">
        <v>88220</v>
      </c>
      <c r="P10734" t="s">
        <v>50</v>
      </c>
      <c r="U10734" s="1">
        <v>45073</v>
      </c>
      <c r="V10734" s="1">
        <v>45073</v>
      </c>
      <c r="W10734" s="1">
        <v>45073.518055555556</v>
      </c>
      <c r="X10734" s="1">
        <v>45073.518055555556</v>
      </c>
      <c r="AC10734" t="s">
        <v>53</v>
      </c>
      <c r="AD10734">
        <v>1000000001</v>
      </c>
      <c r="AE10734" s="1">
        <v>39973.351388888892</v>
      </c>
      <c r="AF10734" t="s">
        <v>3377</v>
      </c>
      <c r="AG10734" t="s">
        <v>57583</v>
      </c>
      <c r="AH10734" t="s">
        <v>51</v>
      </c>
      <c r="AJ10734" t="s">
        <v>53</v>
      </c>
      <c r="AL10734" t="s">
        <v>78</v>
      </c>
      <c r="AO10734" t="s">
        <v>5443</v>
      </c>
      <c r="AP10734" s="1">
        <v>45077.224999999999</v>
      </c>
    </row>
    <row r="10735" spans="1:43" x14ac:dyDescent="0.35">
      <c r="A10735" t="s">
        <v>57584</v>
      </c>
      <c r="B10735" t="s">
        <v>3417</v>
      </c>
      <c r="C10735" t="s">
        <v>57585</v>
      </c>
      <c r="H10735" t="s">
        <v>57584</v>
      </c>
      <c r="N10735" t="s">
        <v>287</v>
      </c>
      <c r="P10735" t="s">
        <v>50</v>
      </c>
      <c r="U10735" s="1">
        <v>45073</v>
      </c>
      <c r="V10735" s="1">
        <v>45073</v>
      </c>
      <c r="W10735" s="1">
        <v>45073.315972222219</v>
      </c>
      <c r="X10735" s="1">
        <v>45073.315972222219</v>
      </c>
      <c r="AC10735" t="s">
        <v>53</v>
      </c>
      <c r="AD10735">
        <v>1000000001</v>
      </c>
      <c r="AE10735" s="1">
        <v>39973.351388888892</v>
      </c>
      <c r="AF10735" t="s">
        <v>3377</v>
      </c>
      <c r="AG10735" t="s">
        <v>57586</v>
      </c>
      <c r="AH10735" t="s">
        <v>51</v>
      </c>
      <c r="AJ10735" t="s">
        <v>53</v>
      </c>
      <c r="AL10735" t="s">
        <v>78</v>
      </c>
      <c r="AO10735" t="s">
        <v>51552</v>
      </c>
    </row>
    <row r="10736" spans="1:43" x14ac:dyDescent="0.35">
      <c r="A10736" t="s">
        <v>57587</v>
      </c>
      <c r="B10736" t="s">
        <v>1574</v>
      </c>
      <c r="C10736" t="s">
        <v>443</v>
      </c>
      <c r="H10736" t="s">
        <v>57587</v>
      </c>
      <c r="J10736" t="s">
        <v>4867</v>
      </c>
      <c r="K10736" t="s">
        <v>57588</v>
      </c>
      <c r="M10736" t="s">
        <v>43007</v>
      </c>
      <c r="N10736" t="s">
        <v>287</v>
      </c>
      <c r="O10736">
        <v>80514</v>
      </c>
      <c r="P10736" t="s">
        <v>50</v>
      </c>
      <c r="U10736" s="1">
        <v>45073</v>
      </c>
      <c r="V10736" s="1">
        <v>45073</v>
      </c>
      <c r="W10736" s="1">
        <v>45073.865972222222</v>
      </c>
      <c r="X10736" s="1">
        <v>45073.865972222222</v>
      </c>
      <c r="AC10736" t="s">
        <v>53</v>
      </c>
      <c r="AD10736">
        <v>1000000001</v>
      </c>
      <c r="AE10736" s="1">
        <v>39973.351388888892</v>
      </c>
      <c r="AF10736" t="s">
        <v>3377</v>
      </c>
      <c r="AG10736" t="s">
        <v>57589</v>
      </c>
      <c r="AH10736" t="s">
        <v>51</v>
      </c>
      <c r="AJ10736" t="s">
        <v>53</v>
      </c>
      <c r="AL10736" t="s">
        <v>78</v>
      </c>
      <c r="AO10736" t="s">
        <v>51552</v>
      </c>
    </row>
    <row r="10737" spans="1:43" x14ac:dyDescent="0.35">
      <c r="A10737" t="s">
        <v>57590</v>
      </c>
      <c r="B10737" t="s">
        <v>57591</v>
      </c>
      <c r="C10737" t="s">
        <v>19636</v>
      </c>
      <c r="F10737" t="s">
        <v>57592</v>
      </c>
      <c r="H10737" t="s">
        <v>57590</v>
      </c>
      <c r="J10737" t="s">
        <v>31579</v>
      </c>
      <c r="K10737" t="s">
        <v>57593</v>
      </c>
      <c r="M10737" t="s">
        <v>5343</v>
      </c>
      <c r="N10737" t="s">
        <v>798</v>
      </c>
      <c r="O10737">
        <v>79706</v>
      </c>
      <c r="P10737" t="s">
        <v>50</v>
      </c>
      <c r="U10737" s="1">
        <v>45075</v>
      </c>
      <c r="V10737" s="1">
        <v>45075</v>
      </c>
      <c r="AC10737" t="s">
        <v>53</v>
      </c>
      <c r="AD10737">
        <v>2970095592</v>
      </c>
      <c r="AE10737" s="1">
        <v>44448.553472222222</v>
      </c>
      <c r="AG10737" t="s">
        <v>57594</v>
      </c>
      <c r="AH10737" t="s">
        <v>51</v>
      </c>
      <c r="AJ10737" t="s">
        <v>53</v>
      </c>
      <c r="AO10737" t="s">
        <v>8142</v>
      </c>
    </row>
    <row r="10738" spans="1:43" x14ac:dyDescent="0.35">
      <c r="A10738" t="s">
        <v>57595</v>
      </c>
      <c r="B10738" t="s">
        <v>1829</v>
      </c>
      <c r="C10738" t="s">
        <v>14065</v>
      </c>
      <c r="F10738" t="s">
        <v>57596</v>
      </c>
      <c r="H10738" t="s">
        <v>57597</v>
      </c>
      <c r="J10738" t="s">
        <v>5239</v>
      </c>
      <c r="K10738">
        <v>2411</v>
      </c>
      <c r="M10738" t="s">
        <v>1296</v>
      </c>
      <c r="N10738" t="s">
        <v>253</v>
      </c>
      <c r="O10738">
        <v>88220</v>
      </c>
      <c r="P10738" t="s">
        <v>50</v>
      </c>
      <c r="U10738" s="1">
        <v>45075</v>
      </c>
      <c r="V10738" s="1">
        <v>45075</v>
      </c>
      <c r="W10738" s="1">
        <v>45075.729166666664</v>
      </c>
      <c r="X10738" s="1">
        <v>45075.729166666664</v>
      </c>
      <c r="AC10738" t="s">
        <v>53</v>
      </c>
      <c r="AD10738">
        <v>2969475162</v>
      </c>
      <c r="AE10738" s="1">
        <v>37147</v>
      </c>
      <c r="AF10738" t="s">
        <v>5241</v>
      </c>
      <c r="AG10738" t="s">
        <v>57598</v>
      </c>
      <c r="AH10738" t="s">
        <v>51</v>
      </c>
      <c r="AJ10738" t="s">
        <v>53</v>
      </c>
      <c r="AL10738" t="s">
        <v>68</v>
      </c>
      <c r="AO10738" t="s">
        <v>5443</v>
      </c>
      <c r="AP10738" s="1">
        <v>45075.728472222225</v>
      </c>
    </row>
    <row r="10739" spans="1:43" x14ac:dyDescent="0.35">
      <c r="A10739" t="s">
        <v>57599</v>
      </c>
      <c r="B10739" t="s">
        <v>57600</v>
      </c>
      <c r="C10739" t="s">
        <v>996</v>
      </c>
      <c r="H10739" t="s">
        <v>57599</v>
      </c>
      <c r="N10739" t="s">
        <v>287</v>
      </c>
      <c r="P10739" t="s">
        <v>50</v>
      </c>
      <c r="U10739" s="1">
        <v>45075</v>
      </c>
      <c r="V10739" s="1">
        <v>45075</v>
      </c>
      <c r="W10739" s="1">
        <v>45075.896527777775</v>
      </c>
      <c r="X10739" s="1">
        <v>45075.896527777775</v>
      </c>
      <c r="AC10739" t="s">
        <v>53</v>
      </c>
      <c r="AD10739">
        <v>1000000001</v>
      </c>
      <c r="AE10739" s="1">
        <v>39973.351388888892</v>
      </c>
      <c r="AF10739" t="s">
        <v>3377</v>
      </c>
      <c r="AG10739" t="s">
        <v>57601</v>
      </c>
      <c r="AH10739" t="s">
        <v>51</v>
      </c>
      <c r="AJ10739" t="s">
        <v>53</v>
      </c>
      <c r="AL10739" t="s">
        <v>78</v>
      </c>
      <c r="AO10739" t="s">
        <v>51552</v>
      </c>
    </row>
    <row r="10740" spans="1:43" x14ac:dyDescent="0.35">
      <c r="A10740" t="s">
        <v>48684</v>
      </c>
      <c r="B10740" t="s">
        <v>48682</v>
      </c>
      <c r="C10740" t="s">
        <v>12697</v>
      </c>
      <c r="F10740" t="s">
        <v>48683</v>
      </c>
      <c r="H10740" t="s">
        <v>48684</v>
      </c>
      <c r="J10740" t="s">
        <v>44200</v>
      </c>
      <c r="K10740" t="s">
        <v>48685</v>
      </c>
      <c r="M10740" t="s">
        <v>48686</v>
      </c>
      <c r="N10740" t="s">
        <v>10487</v>
      </c>
      <c r="O10740">
        <v>71351</v>
      </c>
      <c r="P10740" t="s">
        <v>50</v>
      </c>
      <c r="U10740" s="1">
        <v>45075</v>
      </c>
      <c r="V10740" s="1">
        <v>45075</v>
      </c>
      <c r="W10740" s="1">
        <v>45075.970833333333</v>
      </c>
      <c r="X10740" s="1">
        <v>45075.970833333333</v>
      </c>
      <c r="AC10740" t="s">
        <v>53</v>
      </c>
      <c r="AD10740">
        <v>1000000001</v>
      </c>
      <c r="AE10740" s="1">
        <v>39973.351388888892</v>
      </c>
      <c r="AF10740" t="s">
        <v>3377</v>
      </c>
      <c r="AG10740" t="s">
        <v>57602</v>
      </c>
      <c r="AH10740" t="s">
        <v>51</v>
      </c>
      <c r="AJ10740" t="s">
        <v>53</v>
      </c>
      <c r="AL10740" t="s">
        <v>78</v>
      </c>
      <c r="AO10740" t="s">
        <v>5443</v>
      </c>
      <c r="AP10740" s="1">
        <v>45075.96875</v>
      </c>
    </row>
    <row r="10741" spans="1:43" x14ac:dyDescent="0.35">
      <c r="A10741" t="s">
        <v>57603</v>
      </c>
      <c r="B10741" t="s">
        <v>57604</v>
      </c>
      <c r="C10741" t="s">
        <v>5070</v>
      </c>
      <c r="F10741" t="s">
        <v>57605</v>
      </c>
      <c r="H10741" t="s">
        <v>57603</v>
      </c>
      <c r="J10741" t="s">
        <v>57606</v>
      </c>
      <c r="K10741" t="s">
        <v>57607</v>
      </c>
      <c r="M10741" t="s">
        <v>7843</v>
      </c>
      <c r="N10741" t="s">
        <v>3778</v>
      </c>
      <c r="O10741">
        <v>68601</v>
      </c>
      <c r="P10741" t="s">
        <v>50</v>
      </c>
      <c r="U10741" s="1">
        <v>45075</v>
      </c>
      <c r="V10741" s="1">
        <v>45075</v>
      </c>
      <c r="W10741" s="1">
        <v>45075.719444444447</v>
      </c>
      <c r="X10741" s="1">
        <v>45075.719444444447</v>
      </c>
      <c r="AC10741" t="s">
        <v>51</v>
      </c>
      <c r="AD10741">
        <v>1000000001</v>
      </c>
      <c r="AE10741" s="1">
        <v>39973.351388888892</v>
      </c>
      <c r="AF10741" t="s">
        <v>3377</v>
      </c>
      <c r="AG10741" t="s">
        <v>57608</v>
      </c>
      <c r="AH10741" t="s">
        <v>51</v>
      </c>
      <c r="AJ10741" t="s">
        <v>53</v>
      </c>
      <c r="AL10741" t="s">
        <v>78</v>
      </c>
      <c r="AO10741" t="s">
        <v>5443</v>
      </c>
      <c r="AP10741" s="1">
        <v>45436.704861111109</v>
      </c>
    </row>
    <row r="10742" spans="1:43" x14ac:dyDescent="0.35">
      <c r="A10742" t="s">
        <v>57609</v>
      </c>
      <c r="B10742" t="s">
        <v>196</v>
      </c>
      <c r="C10742" t="s">
        <v>12892</v>
      </c>
      <c r="H10742" t="s">
        <v>57609</v>
      </c>
      <c r="J10742" t="s">
        <v>33819</v>
      </c>
      <c r="K10742" t="s">
        <v>57610</v>
      </c>
      <c r="M10742" t="s">
        <v>57611</v>
      </c>
      <c r="N10742" t="s">
        <v>2283</v>
      </c>
      <c r="O10742">
        <v>98370</v>
      </c>
      <c r="P10742" t="s">
        <v>50</v>
      </c>
      <c r="U10742" s="1">
        <v>45075</v>
      </c>
      <c r="V10742" s="1">
        <v>45075</v>
      </c>
      <c r="W10742" s="1">
        <v>45075.563888888886</v>
      </c>
      <c r="X10742" s="1">
        <v>45075.563888888886</v>
      </c>
      <c r="AC10742" t="s">
        <v>53</v>
      </c>
      <c r="AD10742">
        <v>1000000001</v>
      </c>
      <c r="AE10742" s="1">
        <v>39973.351388888892</v>
      </c>
      <c r="AF10742" t="s">
        <v>3377</v>
      </c>
      <c r="AG10742" t="s">
        <v>57612</v>
      </c>
      <c r="AH10742" t="s">
        <v>51</v>
      </c>
      <c r="AJ10742" t="s">
        <v>53</v>
      </c>
      <c r="AL10742" t="s">
        <v>78</v>
      </c>
      <c r="AO10742" t="s">
        <v>5443</v>
      </c>
      <c r="AP10742" s="1">
        <v>45206.826388888891</v>
      </c>
    </row>
    <row r="10743" spans="1:43" x14ac:dyDescent="0.35">
      <c r="A10743" t="s">
        <v>57613</v>
      </c>
      <c r="B10743" t="s">
        <v>31463</v>
      </c>
      <c r="C10743" t="s">
        <v>8512</v>
      </c>
      <c r="F10743" t="s">
        <v>57614</v>
      </c>
      <c r="H10743" t="s">
        <v>57613</v>
      </c>
      <c r="J10743" t="s">
        <v>57615</v>
      </c>
      <c r="K10743" t="s">
        <v>57616</v>
      </c>
      <c r="M10743" t="s">
        <v>1553</v>
      </c>
      <c r="N10743" t="s">
        <v>65</v>
      </c>
      <c r="O10743">
        <v>81201</v>
      </c>
      <c r="P10743" t="s">
        <v>50</v>
      </c>
      <c r="U10743" s="1">
        <v>45075</v>
      </c>
      <c r="V10743" s="1">
        <v>45075</v>
      </c>
      <c r="W10743" s="1">
        <v>45075.994444444441</v>
      </c>
      <c r="X10743" s="1">
        <v>45075.994444444441</v>
      </c>
      <c r="AC10743" t="s">
        <v>53</v>
      </c>
      <c r="AD10743">
        <v>1000000001</v>
      </c>
      <c r="AE10743" s="1">
        <v>39973.351388888892</v>
      </c>
      <c r="AF10743" t="s">
        <v>3377</v>
      </c>
      <c r="AG10743" t="s">
        <v>57617</v>
      </c>
      <c r="AH10743" t="s">
        <v>51</v>
      </c>
      <c r="AJ10743" t="s">
        <v>53</v>
      </c>
      <c r="AL10743" t="s">
        <v>78</v>
      </c>
      <c r="AO10743" t="s">
        <v>5443</v>
      </c>
      <c r="AP10743" s="1">
        <v>45075.993055555555</v>
      </c>
    </row>
    <row r="10744" spans="1:43" x14ac:dyDescent="0.35">
      <c r="A10744" t="s">
        <v>57618</v>
      </c>
      <c r="B10744" t="s">
        <v>57619</v>
      </c>
      <c r="C10744" t="s">
        <v>23872</v>
      </c>
      <c r="F10744">
        <v>15752020180</v>
      </c>
      <c r="H10744" t="s">
        <v>57620</v>
      </c>
      <c r="J10744" t="s">
        <v>57621</v>
      </c>
      <c r="K10744" t="s">
        <v>57622</v>
      </c>
      <c r="M10744" t="s">
        <v>53422</v>
      </c>
      <c r="N10744" t="s">
        <v>398</v>
      </c>
      <c r="O10744">
        <v>88339</v>
      </c>
      <c r="P10744" t="s">
        <v>50</v>
      </c>
      <c r="U10744" s="1">
        <v>45075</v>
      </c>
      <c r="V10744" s="1">
        <v>45075</v>
      </c>
      <c r="W10744" s="1">
        <v>45075.847222222219</v>
      </c>
      <c r="X10744" s="1">
        <v>45075.847222222219</v>
      </c>
      <c r="AC10744" t="s">
        <v>53</v>
      </c>
      <c r="AD10744">
        <v>1000000001</v>
      </c>
      <c r="AE10744" s="1">
        <v>39973.351388888892</v>
      </c>
      <c r="AF10744" t="s">
        <v>3377</v>
      </c>
      <c r="AG10744" t="s">
        <v>57623</v>
      </c>
      <c r="AH10744" t="s">
        <v>51</v>
      </c>
      <c r="AJ10744" t="s">
        <v>53</v>
      </c>
      <c r="AL10744" t="s">
        <v>78</v>
      </c>
      <c r="AO10744" t="s">
        <v>5443</v>
      </c>
      <c r="AP10744" s="1">
        <v>45429.580555555556</v>
      </c>
    </row>
    <row r="10745" spans="1:43" x14ac:dyDescent="0.35">
      <c r="A10745" t="s">
        <v>57624</v>
      </c>
      <c r="B10745" t="s">
        <v>22838</v>
      </c>
      <c r="C10745" t="s">
        <v>1403</v>
      </c>
      <c r="F10745" t="s">
        <v>57625</v>
      </c>
      <c r="H10745" t="s">
        <v>57624</v>
      </c>
      <c r="J10745" t="s">
        <v>43460</v>
      </c>
      <c r="N10745" t="s">
        <v>9353</v>
      </c>
      <c r="O10745">
        <v>26416</v>
      </c>
      <c r="P10745" t="s">
        <v>50</v>
      </c>
      <c r="U10745" s="1">
        <v>45076</v>
      </c>
      <c r="V10745" s="1">
        <v>45076</v>
      </c>
      <c r="AC10745" t="s">
        <v>53</v>
      </c>
      <c r="AD10745">
        <v>2969472973</v>
      </c>
      <c r="AE10745" s="1">
        <v>36931</v>
      </c>
      <c r="AG10745" t="s">
        <v>57626</v>
      </c>
      <c r="AH10745" t="s">
        <v>51</v>
      </c>
      <c r="AJ10745" t="s">
        <v>53</v>
      </c>
      <c r="AO10745" t="s">
        <v>8142</v>
      </c>
    </row>
    <row r="10746" spans="1:43" x14ac:dyDescent="0.35">
      <c r="A10746" t="s">
        <v>57627</v>
      </c>
      <c r="B10746" t="s">
        <v>13910</v>
      </c>
      <c r="C10746" t="s">
        <v>42846</v>
      </c>
      <c r="F10746" t="s">
        <v>57628</v>
      </c>
      <c r="H10746" t="s">
        <v>42845</v>
      </c>
      <c r="K10746" t="s">
        <v>26367</v>
      </c>
      <c r="M10746" t="s">
        <v>26368</v>
      </c>
      <c r="N10746" t="s">
        <v>26369</v>
      </c>
      <c r="O10746" t="s">
        <v>23174</v>
      </c>
      <c r="P10746" t="s">
        <v>50</v>
      </c>
      <c r="U10746" s="1">
        <v>45076</v>
      </c>
      <c r="V10746" s="1">
        <v>45076</v>
      </c>
      <c r="W10746" s="1">
        <v>45076.265277777777</v>
      </c>
      <c r="X10746" s="1">
        <v>45076.265277777777</v>
      </c>
      <c r="AC10746" t="s">
        <v>53</v>
      </c>
      <c r="AD10746">
        <v>9999999999</v>
      </c>
      <c r="AE10746" s="1">
        <v>45196</v>
      </c>
      <c r="AG10746" t="s">
        <v>57629</v>
      </c>
      <c r="AH10746" t="s">
        <v>51</v>
      </c>
      <c r="AJ10746" t="s">
        <v>53</v>
      </c>
      <c r="AL10746" t="s">
        <v>68</v>
      </c>
      <c r="AO10746" t="s">
        <v>5443</v>
      </c>
      <c r="AP10746" s="1">
        <v>45406.384722222225</v>
      </c>
      <c r="AQ10746" s="1">
        <v>45405.654166666667</v>
      </c>
    </row>
    <row r="10747" spans="1:43" x14ac:dyDescent="0.35">
      <c r="A10747" t="s">
        <v>57630</v>
      </c>
      <c r="B10747" t="s">
        <v>30298</v>
      </c>
      <c r="C10747" t="s">
        <v>25255</v>
      </c>
      <c r="F10747" t="s">
        <v>57631</v>
      </c>
      <c r="H10747" t="s">
        <v>57630</v>
      </c>
      <c r="J10747" t="s">
        <v>57632</v>
      </c>
      <c r="K10747" t="s">
        <v>57633</v>
      </c>
      <c r="M10747" t="s">
        <v>3641</v>
      </c>
      <c r="N10747" t="s">
        <v>65</v>
      </c>
      <c r="O10747">
        <v>80111</v>
      </c>
      <c r="P10747" t="s">
        <v>50</v>
      </c>
      <c r="U10747" s="1">
        <v>45076</v>
      </c>
      <c r="V10747" s="1">
        <v>45076</v>
      </c>
      <c r="W10747" s="1">
        <v>45076.400694444441</v>
      </c>
      <c r="X10747" s="1">
        <v>45076.400694444441</v>
      </c>
      <c r="AC10747" t="s">
        <v>53</v>
      </c>
      <c r="AD10747">
        <v>2969482643</v>
      </c>
      <c r="AE10747" s="1">
        <v>37593</v>
      </c>
      <c r="AF10747" t="s">
        <v>57634</v>
      </c>
      <c r="AG10747" t="s">
        <v>57635</v>
      </c>
      <c r="AH10747" t="s">
        <v>51</v>
      </c>
      <c r="AJ10747" t="s">
        <v>53</v>
      </c>
      <c r="AL10747" t="s">
        <v>68</v>
      </c>
      <c r="AO10747" t="s">
        <v>57090</v>
      </c>
      <c r="AP10747" s="1">
        <v>45076.419444444444</v>
      </c>
      <c r="AQ10747" s="1">
        <v>45076.414583333331</v>
      </c>
    </row>
    <row r="10748" spans="1:43" x14ac:dyDescent="0.35">
      <c r="A10748" t="s">
        <v>57636</v>
      </c>
      <c r="B10748" t="s">
        <v>17153</v>
      </c>
      <c r="C10748" t="s">
        <v>57637</v>
      </c>
      <c r="F10748" t="s">
        <v>57638</v>
      </c>
      <c r="H10748" t="s">
        <v>750</v>
      </c>
      <c r="J10748" t="s">
        <v>54682</v>
      </c>
      <c r="K10748" t="s">
        <v>148</v>
      </c>
      <c r="M10748" t="s">
        <v>753</v>
      </c>
      <c r="N10748" t="s">
        <v>264</v>
      </c>
      <c r="O10748">
        <v>79927</v>
      </c>
      <c r="P10748" t="s">
        <v>50</v>
      </c>
      <c r="U10748" s="1">
        <v>45076</v>
      </c>
      <c r="V10748" s="1">
        <v>45076</v>
      </c>
      <c r="W10748" s="1">
        <v>45076.487500000003</v>
      </c>
      <c r="X10748" s="1">
        <v>45076.487500000003</v>
      </c>
      <c r="AC10748" t="s">
        <v>53</v>
      </c>
      <c r="AD10748">
        <v>2969579013</v>
      </c>
      <c r="AE10748" s="1">
        <v>41156.661111111112</v>
      </c>
      <c r="AF10748" t="s">
        <v>754</v>
      </c>
      <c r="AG10748" t="s">
        <v>57639</v>
      </c>
      <c r="AH10748" t="s">
        <v>51</v>
      </c>
      <c r="AJ10748" t="s">
        <v>53</v>
      </c>
      <c r="AL10748" t="s">
        <v>68</v>
      </c>
      <c r="AO10748" t="s">
        <v>5443</v>
      </c>
      <c r="AP10748" s="1">
        <v>45474.40902777778</v>
      </c>
      <c r="AQ10748" s="1">
        <v>45470.484722222223</v>
      </c>
    </row>
    <row r="10749" spans="1:43" x14ac:dyDescent="0.35">
      <c r="A10749" t="s">
        <v>57640</v>
      </c>
      <c r="B10749" t="s">
        <v>57641</v>
      </c>
      <c r="C10749" t="s">
        <v>16943</v>
      </c>
      <c r="H10749" t="s">
        <v>57642</v>
      </c>
      <c r="J10749" t="s">
        <v>11720</v>
      </c>
      <c r="K10749" t="s">
        <v>6655</v>
      </c>
      <c r="M10749" t="s">
        <v>6656</v>
      </c>
      <c r="N10749" t="s">
        <v>6657</v>
      </c>
      <c r="O10749">
        <v>68102</v>
      </c>
      <c r="P10749" t="s">
        <v>50</v>
      </c>
      <c r="U10749" s="1">
        <v>45076</v>
      </c>
      <c r="V10749" s="1">
        <v>45076</v>
      </c>
      <c r="AC10749" t="s">
        <v>53</v>
      </c>
      <c r="AD10749">
        <v>2969472760</v>
      </c>
      <c r="AE10749" s="1">
        <v>36916.71597222222</v>
      </c>
      <c r="AG10749" t="s">
        <v>57643</v>
      </c>
      <c r="AH10749" t="s">
        <v>51</v>
      </c>
      <c r="AJ10749" t="s">
        <v>53</v>
      </c>
      <c r="AO10749" t="s">
        <v>8142</v>
      </c>
    </row>
    <row r="10750" spans="1:43" x14ac:dyDescent="0.35">
      <c r="A10750" t="s">
        <v>57644</v>
      </c>
      <c r="B10750" t="s">
        <v>1757</v>
      </c>
      <c r="C10750" t="s">
        <v>53253</v>
      </c>
      <c r="F10750" t="s">
        <v>57645</v>
      </c>
      <c r="H10750" t="s">
        <v>57644</v>
      </c>
      <c r="J10750" t="s">
        <v>57646</v>
      </c>
      <c r="K10750" t="s">
        <v>57647</v>
      </c>
      <c r="M10750" t="s">
        <v>8946</v>
      </c>
      <c r="N10750" t="s">
        <v>253</v>
      </c>
      <c r="O10750">
        <v>88346</v>
      </c>
      <c r="P10750" t="s">
        <v>50</v>
      </c>
      <c r="U10750" s="1">
        <v>45076</v>
      </c>
      <c r="V10750" s="1">
        <v>45076</v>
      </c>
      <c r="W10750" s="1">
        <v>45076.534722222219</v>
      </c>
      <c r="X10750" s="1">
        <v>45076.534722222219</v>
      </c>
      <c r="AC10750" t="s">
        <v>53</v>
      </c>
      <c r="AD10750">
        <v>2970011769</v>
      </c>
      <c r="AE10750" s="1">
        <v>44103.339583333334</v>
      </c>
      <c r="AF10750" t="s">
        <v>57648</v>
      </c>
      <c r="AG10750" t="s">
        <v>57649</v>
      </c>
      <c r="AH10750" t="s">
        <v>51</v>
      </c>
      <c r="AJ10750" t="s">
        <v>53</v>
      </c>
      <c r="AL10750" t="s">
        <v>68</v>
      </c>
      <c r="AO10750" t="s">
        <v>5443</v>
      </c>
      <c r="AP10750" s="1">
        <v>45078.355555555558</v>
      </c>
      <c r="AQ10750" s="1">
        <v>45076.548611111109</v>
      </c>
    </row>
    <row r="10751" spans="1:43" x14ac:dyDescent="0.35">
      <c r="A10751" t="s">
        <v>57650</v>
      </c>
      <c r="B10751" t="s">
        <v>7246</v>
      </c>
      <c r="C10751" t="s">
        <v>6148</v>
      </c>
      <c r="F10751" t="s">
        <v>57651</v>
      </c>
      <c r="H10751" t="s">
        <v>57650</v>
      </c>
      <c r="J10751" t="s">
        <v>54877</v>
      </c>
      <c r="K10751" t="s">
        <v>54878</v>
      </c>
      <c r="M10751" t="s">
        <v>3412</v>
      </c>
      <c r="N10751" t="s">
        <v>65</v>
      </c>
      <c r="O10751">
        <v>80751</v>
      </c>
      <c r="P10751" t="s">
        <v>50</v>
      </c>
      <c r="U10751" s="1">
        <v>45076</v>
      </c>
      <c r="V10751" s="1">
        <v>45076</v>
      </c>
      <c r="W10751" s="1">
        <v>45076.504861111112</v>
      </c>
      <c r="X10751" s="1">
        <v>45076.504861111112</v>
      </c>
      <c r="AC10751" t="s">
        <v>53</v>
      </c>
      <c r="AD10751">
        <v>2973379084</v>
      </c>
      <c r="AE10751" s="1">
        <v>45049.675694444442</v>
      </c>
      <c r="AF10751" t="s">
        <v>54879</v>
      </c>
      <c r="AG10751" t="s">
        <v>57652</v>
      </c>
      <c r="AH10751" t="s">
        <v>51</v>
      </c>
      <c r="AJ10751" t="s">
        <v>53</v>
      </c>
      <c r="AL10751" t="s">
        <v>68</v>
      </c>
      <c r="AO10751" t="s">
        <v>57090</v>
      </c>
      <c r="AP10751" s="1">
        <v>45076.507638888892</v>
      </c>
      <c r="AQ10751" s="1">
        <v>45076.509722222225</v>
      </c>
    </row>
    <row r="10752" spans="1:43" x14ac:dyDescent="0.35">
      <c r="A10752" t="s">
        <v>57653</v>
      </c>
      <c r="B10752" t="s">
        <v>13336</v>
      </c>
      <c r="C10752" t="s">
        <v>6034</v>
      </c>
      <c r="F10752" t="s">
        <v>57654</v>
      </c>
      <c r="H10752" t="s">
        <v>57655</v>
      </c>
      <c r="J10752" t="s">
        <v>4293</v>
      </c>
      <c r="K10752" t="s">
        <v>57656</v>
      </c>
      <c r="M10752" t="s">
        <v>13016</v>
      </c>
      <c r="N10752" t="s">
        <v>12376</v>
      </c>
      <c r="O10752">
        <v>73071</v>
      </c>
      <c r="P10752" t="s">
        <v>50</v>
      </c>
      <c r="U10752" s="1">
        <v>45076</v>
      </c>
      <c r="V10752" s="1">
        <v>45076</v>
      </c>
      <c r="W10752" s="1">
        <v>45076.458333333336</v>
      </c>
      <c r="X10752" s="1">
        <v>45076.458333333336</v>
      </c>
      <c r="AC10752" t="s">
        <v>53</v>
      </c>
      <c r="AD10752">
        <v>2969634929</v>
      </c>
      <c r="AE10752" s="1">
        <v>41799.665972222225</v>
      </c>
      <c r="AF10752" t="s">
        <v>4296</v>
      </c>
      <c r="AG10752" t="s">
        <v>57657</v>
      </c>
      <c r="AH10752" t="s">
        <v>51</v>
      </c>
      <c r="AJ10752" t="s">
        <v>53</v>
      </c>
      <c r="AL10752" t="s">
        <v>68</v>
      </c>
      <c r="AO10752" t="s">
        <v>5443</v>
      </c>
      <c r="AP10752" s="1">
        <v>45076.456944444442</v>
      </c>
    </row>
    <row r="10753" spans="1:43" x14ac:dyDescent="0.35">
      <c r="A10753" t="s">
        <v>57658</v>
      </c>
      <c r="B10753" t="s">
        <v>2882</v>
      </c>
      <c r="C10753" t="s">
        <v>3295</v>
      </c>
      <c r="F10753" t="s">
        <v>57659</v>
      </c>
      <c r="H10753" t="s">
        <v>57658</v>
      </c>
      <c r="J10753" t="s">
        <v>4293</v>
      </c>
      <c r="K10753" t="s">
        <v>57660</v>
      </c>
      <c r="M10753" t="s">
        <v>57661</v>
      </c>
      <c r="N10753" t="s">
        <v>19981</v>
      </c>
      <c r="O10753">
        <v>39330</v>
      </c>
      <c r="P10753" t="s">
        <v>50</v>
      </c>
      <c r="U10753" s="1">
        <v>45076</v>
      </c>
      <c r="V10753" s="1">
        <v>45076</v>
      </c>
      <c r="W10753" s="1">
        <v>45076.456944444442</v>
      </c>
      <c r="X10753" s="1">
        <v>45076.456944444442</v>
      </c>
      <c r="AC10753" t="s">
        <v>51</v>
      </c>
      <c r="AD10753">
        <v>2969634929</v>
      </c>
      <c r="AE10753" s="1">
        <v>41799.665972222225</v>
      </c>
      <c r="AF10753" t="s">
        <v>4296</v>
      </c>
      <c r="AG10753" t="s">
        <v>57662</v>
      </c>
      <c r="AH10753" t="s">
        <v>51</v>
      </c>
      <c r="AJ10753" t="s">
        <v>53</v>
      </c>
      <c r="AL10753" t="s">
        <v>68</v>
      </c>
      <c r="AO10753" t="s">
        <v>5443</v>
      </c>
      <c r="AP10753" s="1">
        <v>45076.456250000003</v>
      </c>
    </row>
    <row r="10754" spans="1:43" x14ac:dyDescent="0.35">
      <c r="A10754" t="s">
        <v>57663</v>
      </c>
      <c r="B10754" t="s">
        <v>57664</v>
      </c>
      <c r="C10754" t="s">
        <v>57665</v>
      </c>
      <c r="F10754" t="s">
        <v>57666</v>
      </c>
      <c r="H10754" t="s">
        <v>57663</v>
      </c>
      <c r="J10754" t="s">
        <v>57667</v>
      </c>
      <c r="K10754" t="s">
        <v>57668</v>
      </c>
      <c r="M10754" t="s">
        <v>419</v>
      </c>
      <c r="N10754" t="s">
        <v>253</v>
      </c>
      <c r="O10754">
        <v>87121</v>
      </c>
      <c r="P10754" t="s">
        <v>50</v>
      </c>
      <c r="U10754" s="1">
        <v>45076</v>
      </c>
      <c r="V10754" s="1">
        <v>45076</v>
      </c>
      <c r="W10754" s="1">
        <v>45076.474999999999</v>
      </c>
      <c r="X10754" s="1">
        <v>45076.474999999999</v>
      </c>
      <c r="AC10754" t="s">
        <v>53</v>
      </c>
      <c r="AD10754">
        <v>2969833432</v>
      </c>
      <c r="AE10754" s="1">
        <v>43353.384722222225</v>
      </c>
      <c r="AF10754" t="s">
        <v>57669</v>
      </c>
      <c r="AG10754" t="s">
        <v>57670</v>
      </c>
      <c r="AH10754" t="s">
        <v>51</v>
      </c>
      <c r="AJ10754" t="s">
        <v>53</v>
      </c>
      <c r="AL10754" t="s">
        <v>68</v>
      </c>
      <c r="AO10754" t="s">
        <v>5443</v>
      </c>
      <c r="AP10754" s="1">
        <v>45076.488888888889</v>
      </c>
    </row>
    <row r="10755" spans="1:43" x14ac:dyDescent="0.35">
      <c r="A10755" t="s">
        <v>57671</v>
      </c>
      <c r="B10755" t="s">
        <v>13517</v>
      </c>
      <c r="C10755" t="s">
        <v>803</v>
      </c>
      <c r="F10755" t="s">
        <v>13518</v>
      </c>
      <c r="H10755" t="s">
        <v>13516</v>
      </c>
      <c r="J10755" t="s">
        <v>57672</v>
      </c>
      <c r="K10755" t="s">
        <v>57673</v>
      </c>
      <c r="M10755" t="s">
        <v>13531</v>
      </c>
      <c r="N10755" t="s">
        <v>65</v>
      </c>
      <c r="O10755">
        <v>80808</v>
      </c>
      <c r="P10755" t="s">
        <v>50</v>
      </c>
      <c r="U10755" s="1">
        <v>45076</v>
      </c>
      <c r="V10755" s="1">
        <v>45076</v>
      </c>
      <c r="W10755" s="1">
        <v>45076.397222222222</v>
      </c>
      <c r="X10755" s="1">
        <v>45076.397222222222</v>
      </c>
      <c r="AC10755" t="s">
        <v>53</v>
      </c>
      <c r="AD10755">
        <v>2969677065</v>
      </c>
      <c r="AE10755" s="1">
        <v>42223.683333333334</v>
      </c>
      <c r="AF10755" t="s">
        <v>13520</v>
      </c>
      <c r="AG10755" t="s">
        <v>57674</v>
      </c>
      <c r="AH10755" t="s">
        <v>51</v>
      </c>
      <c r="AJ10755" t="s">
        <v>53</v>
      </c>
      <c r="AL10755" t="s">
        <v>68</v>
      </c>
      <c r="AO10755" t="s">
        <v>5443</v>
      </c>
      <c r="AP10755" s="1">
        <v>45076.400694444441</v>
      </c>
      <c r="AQ10755" s="1">
        <v>45076.40902777778</v>
      </c>
    </row>
    <row r="10756" spans="1:43" x14ac:dyDescent="0.35">
      <c r="A10756" t="s">
        <v>57675</v>
      </c>
      <c r="B10756" t="s">
        <v>57676</v>
      </c>
      <c r="C10756" t="s">
        <v>89</v>
      </c>
      <c r="F10756" t="s">
        <v>57677</v>
      </c>
      <c r="H10756" t="s">
        <v>57678</v>
      </c>
      <c r="J10756" t="s">
        <v>57679</v>
      </c>
      <c r="K10756" t="s">
        <v>57680</v>
      </c>
      <c r="M10756" t="s">
        <v>159</v>
      </c>
      <c r="N10756" t="s">
        <v>65</v>
      </c>
      <c r="O10756">
        <v>80911</v>
      </c>
      <c r="P10756" t="s">
        <v>50</v>
      </c>
      <c r="U10756" s="1">
        <v>45076</v>
      </c>
      <c r="V10756" s="1">
        <v>45076</v>
      </c>
      <c r="W10756" s="1">
        <v>45076.656944444447</v>
      </c>
      <c r="X10756" s="1">
        <v>45076.656944444447</v>
      </c>
      <c r="AC10756" t="s">
        <v>53</v>
      </c>
      <c r="AD10756">
        <v>2973401703</v>
      </c>
      <c r="AE10756" s="1">
        <v>45076.659722222219</v>
      </c>
      <c r="AG10756" t="s">
        <v>57681</v>
      </c>
      <c r="AH10756" t="s">
        <v>51</v>
      </c>
      <c r="AJ10756" t="s">
        <v>53</v>
      </c>
      <c r="AL10756" t="s">
        <v>68</v>
      </c>
      <c r="AO10756" t="s">
        <v>5443</v>
      </c>
      <c r="AP10756" s="1">
        <v>45076.682638888888</v>
      </c>
      <c r="AQ10756" s="1">
        <v>45076.67083333333</v>
      </c>
    </row>
    <row r="10757" spans="1:43" x14ac:dyDescent="0.35">
      <c r="A10757" t="s">
        <v>57682</v>
      </c>
      <c r="B10757" t="s">
        <v>4588</v>
      </c>
      <c r="C10757" t="s">
        <v>758</v>
      </c>
      <c r="F10757" t="s">
        <v>57683</v>
      </c>
      <c r="H10757" t="s">
        <v>57682</v>
      </c>
      <c r="J10757" t="s">
        <v>57684</v>
      </c>
      <c r="K10757" t="s">
        <v>57685</v>
      </c>
      <c r="M10757" t="s">
        <v>486</v>
      </c>
      <c r="N10757" t="s">
        <v>253</v>
      </c>
      <c r="O10757">
        <v>87042</v>
      </c>
      <c r="P10757" t="s">
        <v>50</v>
      </c>
      <c r="U10757" s="1">
        <v>45076</v>
      </c>
      <c r="V10757" s="1">
        <v>45076</v>
      </c>
      <c r="W10757" s="1">
        <v>45076.511111111111</v>
      </c>
      <c r="X10757" s="1">
        <v>45076.511111111111</v>
      </c>
      <c r="AC10757" t="s">
        <v>53</v>
      </c>
      <c r="AD10757">
        <v>2972037466</v>
      </c>
      <c r="AE10757" s="1">
        <v>44510.134027777778</v>
      </c>
      <c r="AF10757" t="s">
        <v>57686</v>
      </c>
      <c r="AG10757" t="s">
        <v>57687</v>
      </c>
      <c r="AH10757" t="s">
        <v>51</v>
      </c>
      <c r="AJ10757" t="s">
        <v>53</v>
      </c>
      <c r="AL10757" t="s">
        <v>68</v>
      </c>
      <c r="AO10757" t="s">
        <v>5443</v>
      </c>
      <c r="AP10757" s="1">
        <v>45076.522222222222</v>
      </c>
      <c r="AQ10757" s="1">
        <v>45076.519444444442</v>
      </c>
    </row>
    <row r="10758" spans="1:43" x14ac:dyDescent="0.35">
      <c r="A10758" t="s">
        <v>57688</v>
      </c>
      <c r="B10758" t="s">
        <v>15227</v>
      </c>
      <c r="C10758" t="s">
        <v>9946</v>
      </c>
      <c r="F10758" t="s">
        <v>57689</v>
      </c>
      <c r="H10758" t="s">
        <v>57688</v>
      </c>
      <c r="J10758" t="s">
        <v>57690</v>
      </c>
      <c r="K10758" t="s">
        <v>57691</v>
      </c>
      <c r="M10758" t="s">
        <v>419</v>
      </c>
      <c r="N10758" t="s">
        <v>253</v>
      </c>
      <c r="O10758">
        <v>87121</v>
      </c>
      <c r="P10758" t="s">
        <v>50</v>
      </c>
      <c r="U10758" s="1">
        <v>45076</v>
      </c>
      <c r="V10758" s="1">
        <v>45076</v>
      </c>
      <c r="W10758" s="1">
        <v>45076.68472222222</v>
      </c>
      <c r="X10758" s="1">
        <v>45076.68472222222</v>
      </c>
      <c r="AC10758" t="s">
        <v>53</v>
      </c>
      <c r="AD10758">
        <v>2973401747</v>
      </c>
      <c r="AE10758" s="1">
        <v>45076.685416666667</v>
      </c>
      <c r="AF10758" t="s">
        <v>57692</v>
      </c>
      <c r="AG10758" t="s">
        <v>57693</v>
      </c>
      <c r="AH10758" t="s">
        <v>51</v>
      </c>
      <c r="AJ10758" t="s">
        <v>53</v>
      </c>
      <c r="AL10758" t="s">
        <v>68</v>
      </c>
      <c r="AO10758" t="s">
        <v>5443</v>
      </c>
      <c r="AP10758" s="1">
        <v>45076.688888888886</v>
      </c>
      <c r="AQ10758" s="1">
        <v>45076.6875</v>
      </c>
    </row>
    <row r="10759" spans="1:43" x14ac:dyDescent="0.35">
      <c r="A10759" t="s">
        <v>57694</v>
      </c>
      <c r="B10759" t="s">
        <v>57695</v>
      </c>
      <c r="C10759" t="s">
        <v>89</v>
      </c>
      <c r="F10759">
        <v>17204175183</v>
      </c>
      <c r="H10759" t="s">
        <v>57694</v>
      </c>
      <c r="N10759" t="s">
        <v>287</v>
      </c>
      <c r="P10759" t="s">
        <v>50</v>
      </c>
      <c r="U10759" s="1">
        <v>45076</v>
      </c>
      <c r="V10759" s="1">
        <v>45076</v>
      </c>
      <c r="W10759" s="1">
        <v>45076.75</v>
      </c>
      <c r="X10759" s="1">
        <v>45076.75</v>
      </c>
      <c r="AC10759" t="s">
        <v>53</v>
      </c>
      <c r="AD10759">
        <v>1000000001</v>
      </c>
      <c r="AE10759" s="1">
        <v>39973.351388888892</v>
      </c>
      <c r="AF10759" t="s">
        <v>3377</v>
      </c>
      <c r="AG10759" t="s">
        <v>57696</v>
      </c>
      <c r="AH10759" t="s">
        <v>51</v>
      </c>
      <c r="AJ10759" t="s">
        <v>53</v>
      </c>
      <c r="AL10759" t="s">
        <v>78</v>
      </c>
      <c r="AO10759" t="s">
        <v>51552</v>
      </c>
    </row>
    <row r="10760" spans="1:43" x14ac:dyDescent="0.35">
      <c r="A10760" t="s">
        <v>57697</v>
      </c>
      <c r="B10760" t="s">
        <v>57698</v>
      </c>
      <c r="C10760" t="s">
        <v>57699</v>
      </c>
      <c r="F10760" t="s">
        <v>57700</v>
      </c>
      <c r="H10760" t="s">
        <v>57697</v>
      </c>
      <c r="J10760" t="s">
        <v>57701</v>
      </c>
      <c r="K10760" t="s">
        <v>57702</v>
      </c>
      <c r="M10760" t="s">
        <v>7677</v>
      </c>
      <c r="N10760" t="s">
        <v>65</v>
      </c>
      <c r="O10760">
        <v>80648</v>
      </c>
      <c r="P10760" t="s">
        <v>50</v>
      </c>
      <c r="U10760" s="1">
        <v>45076</v>
      </c>
      <c r="V10760" s="1">
        <v>45076</v>
      </c>
      <c r="W10760" s="1">
        <v>45076.658333333333</v>
      </c>
      <c r="X10760" s="1">
        <v>45076.658333333333</v>
      </c>
      <c r="AC10760" t="s">
        <v>51</v>
      </c>
      <c r="AD10760">
        <v>1000000001</v>
      </c>
      <c r="AE10760" s="1">
        <v>39973.351388888892</v>
      </c>
      <c r="AF10760" t="s">
        <v>3377</v>
      </c>
      <c r="AG10760" t="s">
        <v>57703</v>
      </c>
      <c r="AH10760" t="s">
        <v>51</v>
      </c>
      <c r="AJ10760" t="s">
        <v>53</v>
      </c>
      <c r="AL10760" t="s">
        <v>78</v>
      </c>
      <c r="AO10760" t="s">
        <v>5443</v>
      </c>
      <c r="AP10760" s="1">
        <v>45076.657638888886</v>
      </c>
    </row>
    <row r="10761" spans="1:43" x14ac:dyDescent="0.35">
      <c r="A10761" t="s">
        <v>57704</v>
      </c>
      <c r="B10761" t="s">
        <v>57705</v>
      </c>
      <c r="C10761" t="s">
        <v>1732</v>
      </c>
      <c r="F10761" t="s">
        <v>57706</v>
      </c>
      <c r="H10761" t="s">
        <v>57704</v>
      </c>
      <c r="J10761" t="s">
        <v>57707</v>
      </c>
      <c r="M10761" t="s">
        <v>1994</v>
      </c>
      <c r="N10761" t="s">
        <v>287</v>
      </c>
      <c r="O10761">
        <v>81089</v>
      </c>
      <c r="P10761" t="s">
        <v>50</v>
      </c>
      <c r="U10761" s="1">
        <v>45076</v>
      </c>
      <c r="V10761" s="1">
        <v>45076</v>
      </c>
      <c r="W10761" s="1">
        <v>45076.554166666669</v>
      </c>
      <c r="X10761" s="1">
        <v>45076.554166666669</v>
      </c>
      <c r="AC10761" t="s">
        <v>53</v>
      </c>
      <c r="AD10761">
        <v>1000000001</v>
      </c>
      <c r="AE10761" s="1">
        <v>39973.351388888892</v>
      </c>
      <c r="AF10761" t="s">
        <v>3377</v>
      </c>
      <c r="AG10761" t="s">
        <v>57708</v>
      </c>
      <c r="AH10761" t="s">
        <v>51</v>
      </c>
      <c r="AJ10761" t="s">
        <v>53</v>
      </c>
      <c r="AL10761" t="s">
        <v>78</v>
      </c>
      <c r="AO10761" t="s">
        <v>5443</v>
      </c>
      <c r="AP10761" s="1">
        <v>45076.552083333336</v>
      </c>
    </row>
    <row r="10762" spans="1:43" x14ac:dyDescent="0.35">
      <c r="A10762" t="s">
        <v>57709</v>
      </c>
      <c r="B10762" t="s">
        <v>57710</v>
      </c>
      <c r="C10762" t="s">
        <v>57711</v>
      </c>
      <c r="F10762">
        <v>17209008753</v>
      </c>
      <c r="H10762" t="s">
        <v>57709</v>
      </c>
      <c r="K10762" t="s">
        <v>57712</v>
      </c>
      <c r="M10762" t="s">
        <v>525</v>
      </c>
      <c r="N10762" t="s">
        <v>287</v>
      </c>
      <c r="O10762">
        <v>80011</v>
      </c>
      <c r="P10762" t="s">
        <v>50</v>
      </c>
      <c r="U10762" s="1">
        <v>45076</v>
      </c>
      <c r="V10762" s="1">
        <v>45076</v>
      </c>
      <c r="W10762" s="1">
        <v>45076.45</v>
      </c>
      <c r="X10762" s="1">
        <v>45076.45</v>
      </c>
      <c r="AC10762" t="s">
        <v>53</v>
      </c>
      <c r="AD10762">
        <v>1000000001</v>
      </c>
      <c r="AE10762" s="1">
        <v>39973.351388888892</v>
      </c>
      <c r="AF10762" t="s">
        <v>3377</v>
      </c>
      <c r="AG10762" t="s">
        <v>57713</v>
      </c>
      <c r="AH10762" t="s">
        <v>51</v>
      </c>
      <c r="AJ10762" t="s">
        <v>53</v>
      </c>
      <c r="AL10762" t="s">
        <v>78</v>
      </c>
      <c r="AO10762" t="s">
        <v>5443</v>
      </c>
      <c r="AP10762" s="1">
        <v>45076.448611111111</v>
      </c>
    </row>
    <row r="10763" spans="1:43" x14ac:dyDescent="0.35">
      <c r="A10763" t="s">
        <v>57714</v>
      </c>
      <c r="B10763" t="s">
        <v>822</v>
      </c>
      <c r="C10763" t="s">
        <v>205</v>
      </c>
      <c r="F10763" t="s">
        <v>57715</v>
      </c>
      <c r="H10763" t="s">
        <v>57716</v>
      </c>
      <c r="J10763" t="s">
        <v>57717</v>
      </c>
      <c r="M10763" t="s">
        <v>6361</v>
      </c>
      <c r="N10763" t="s">
        <v>287</v>
      </c>
      <c r="O10763">
        <v>80163</v>
      </c>
      <c r="P10763" t="s">
        <v>50</v>
      </c>
      <c r="U10763" s="1">
        <v>45076</v>
      </c>
      <c r="V10763" s="1">
        <v>45076</v>
      </c>
      <c r="W10763" s="1">
        <v>45076.419444444444</v>
      </c>
      <c r="X10763" s="1">
        <v>45076.419444444444</v>
      </c>
      <c r="AC10763" t="s">
        <v>53</v>
      </c>
      <c r="AD10763">
        <v>1000000001</v>
      </c>
      <c r="AE10763" s="1">
        <v>39973.351388888892</v>
      </c>
      <c r="AF10763" t="s">
        <v>3377</v>
      </c>
      <c r="AG10763" t="s">
        <v>57718</v>
      </c>
      <c r="AH10763" t="s">
        <v>51</v>
      </c>
      <c r="AJ10763" t="s">
        <v>53</v>
      </c>
      <c r="AL10763" t="s">
        <v>78</v>
      </c>
      <c r="AO10763" t="s">
        <v>5443</v>
      </c>
      <c r="AP10763" s="1">
        <v>45076.417361111111</v>
      </c>
    </row>
    <row r="10764" spans="1:43" x14ac:dyDescent="0.35">
      <c r="A10764" t="s">
        <v>57719</v>
      </c>
      <c r="B10764" t="s">
        <v>57710</v>
      </c>
      <c r="C10764" t="s">
        <v>9644</v>
      </c>
      <c r="F10764" t="s">
        <v>57720</v>
      </c>
      <c r="H10764" t="s">
        <v>57719</v>
      </c>
      <c r="J10764" t="s">
        <v>33819</v>
      </c>
      <c r="K10764" t="s">
        <v>57721</v>
      </c>
      <c r="M10764" t="s">
        <v>525</v>
      </c>
      <c r="N10764" t="s">
        <v>65</v>
      </c>
      <c r="O10764">
        <v>80011</v>
      </c>
      <c r="P10764" t="s">
        <v>50</v>
      </c>
      <c r="U10764" s="1">
        <v>45076</v>
      </c>
      <c r="V10764" s="1">
        <v>45076</v>
      </c>
      <c r="W10764" s="1">
        <v>45076.401388888888</v>
      </c>
      <c r="X10764" s="1">
        <v>45076.401388888888</v>
      </c>
      <c r="AC10764" t="s">
        <v>51</v>
      </c>
      <c r="AD10764">
        <v>1000000001</v>
      </c>
      <c r="AE10764" s="1">
        <v>39973.351388888892</v>
      </c>
      <c r="AF10764" t="s">
        <v>3377</v>
      </c>
      <c r="AG10764" t="s">
        <v>57722</v>
      </c>
      <c r="AH10764" t="s">
        <v>51</v>
      </c>
      <c r="AJ10764" t="s">
        <v>53</v>
      </c>
      <c r="AL10764" t="s">
        <v>78</v>
      </c>
      <c r="AO10764" t="s">
        <v>5443</v>
      </c>
      <c r="AP10764" s="1">
        <v>45076.498611111114</v>
      </c>
    </row>
    <row r="10765" spans="1:43" x14ac:dyDescent="0.35">
      <c r="A10765" t="s">
        <v>57723</v>
      </c>
      <c r="B10765" t="s">
        <v>57724</v>
      </c>
      <c r="C10765" t="s">
        <v>702</v>
      </c>
      <c r="F10765" t="s">
        <v>57725</v>
      </c>
      <c r="H10765" t="s">
        <v>57723</v>
      </c>
      <c r="J10765" t="s">
        <v>4293</v>
      </c>
      <c r="K10765" t="s">
        <v>57726</v>
      </c>
      <c r="M10765" t="s">
        <v>159</v>
      </c>
      <c r="N10765" t="s">
        <v>65</v>
      </c>
      <c r="O10765">
        <v>80911</v>
      </c>
      <c r="P10765" t="s">
        <v>50</v>
      </c>
      <c r="U10765" s="1">
        <v>45076</v>
      </c>
      <c r="V10765" s="1">
        <v>45076</v>
      </c>
      <c r="W10765" s="1">
        <v>45076.458333333336</v>
      </c>
      <c r="X10765" s="1">
        <v>45076.458333333336</v>
      </c>
      <c r="AC10765" t="s">
        <v>51</v>
      </c>
      <c r="AD10765">
        <v>2969634929</v>
      </c>
      <c r="AE10765" s="1">
        <v>41799.665972222225</v>
      </c>
      <c r="AF10765" t="s">
        <v>4296</v>
      </c>
      <c r="AG10765" t="s">
        <v>57727</v>
      </c>
      <c r="AH10765" t="s">
        <v>51</v>
      </c>
      <c r="AJ10765" t="s">
        <v>53</v>
      </c>
      <c r="AL10765" t="s">
        <v>68</v>
      </c>
      <c r="AO10765" t="s">
        <v>5443</v>
      </c>
      <c r="AP10765" s="1">
        <v>45076.457638888889</v>
      </c>
    </row>
    <row r="10766" spans="1:43" x14ac:dyDescent="0.35">
      <c r="A10766" t="s">
        <v>57728</v>
      </c>
      <c r="B10766" t="s">
        <v>57729</v>
      </c>
      <c r="C10766" t="s">
        <v>383</v>
      </c>
      <c r="H10766" t="s">
        <v>57730</v>
      </c>
      <c r="J10766" t="s">
        <v>57731</v>
      </c>
      <c r="K10766" t="s">
        <v>57732</v>
      </c>
      <c r="M10766" t="s">
        <v>9780</v>
      </c>
      <c r="N10766" t="s">
        <v>287</v>
      </c>
      <c r="O10766">
        <v>81620</v>
      </c>
      <c r="P10766" t="s">
        <v>50</v>
      </c>
      <c r="U10766" s="1">
        <v>45076</v>
      </c>
      <c r="V10766" s="1">
        <v>45076</v>
      </c>
      <c r="W10766" s="1">
        <v>45076.894444444442</v>
      </c>
      <c r="X10766" s="1">
        <v>45076.894444444442</v>
      </c>
      <c r="AC10766" t="s">
        <v>53</v>
      </c>
      <c r="AD10766">
        <v>1000000001</v>
      </c>
      <c r="AE10766" s="1">
        <v>39973.351388888892</v>
      </c>
      <c r="AF10766" t="s">
        <v>3377</v>
      </c>
      <c r="AG10766" t="s">
        <v>57733</v>
      </c>
      <c r="AH10766" t="s">
        <v>51</v>
      </c>
      <c r="AJ10766" t="s">
        <v>53</v>
      </c>
      <c r="AL10766" t="s">
        <v>78</v>
      </c>
      <c r="AO10766" t="s">
        <v>5443</v>
      </c>
      <c r="AP10766" s="1">
        <v>45442.361111111109</v>
      </c>
      <c r="AQ10766" s="1">
        <v>45258.043749999997</v>
      </c>
    </row>
    <row r="10767" spans="1:43" x14ac:dyDescent="0.35">
      <c r="A10767" t="s">
        <v>57734</v>
      </c>
      <c r="B10767" t="s">
        <v>775</v>
      </c>
      <c r="C10767" t="s">
        <v>44932</v>
      </c>
      <c r="F10767" t="s">
        <v>57735</v>
      </c>
      <c r="H10767" t="s">
        <v>57734</v>
      </c>
      <c r="J10767" t="s">
        <v>57736</v>
      </c>
      <c r="K10767" t="s">
        <v>57737</v>
      </c>
      <c r="M10767" t="s">
        <v>41842</v>
      </c>
      <c r="N10767" t="s">
        <v>65</v>
      </c>
      <c r="O10767">
        <v>81647</v>
      </c>
      <c r="P10767" t="s">
        <v>50</v>
      </c>
      <c r="U10767" s="1">
        <v>45076</v>
      </c>
      <c r="V10767" s="1">
        <v>45076</v>
      </c>
      <c r="W10767" s="1">
        <v>45076.751388888886</v>
      </c>
      <c r="X10767" s="1">
        <v>45076.751388888886</v>
      </c>
      <c r="AC10767" t="s">
        <v>53</v>
      </c>
      <c r="AD10767">
        <v>2973402344</v>
      </c>
      <c r="AE10767" s="1">
        <v>45077.435416666667</v>
      </c>
      <c r="AF10767" t="s">
        <v>57738</v>
      </c>
      <c r="AG10767" t="s">
        <v>57739</v>
      </c>
      <c r="AH10767" t="s">
        <v>51</v>
      </c>
      <c r="AJ10767" t="s">
        <v>53</v>
      </c>
      <c r="AL10767" t="s">
        <v>68</v>
      </c>
      <c r="AO10767" t="s">
        <v>5443</v>
      </c>
      <c r="AP10767" s="1">
        <v>45440.414583333331</v>
      </c>
      <c r="AQ10767" s="1">
        <v>45378.831250000003</v>
      </c>
    </row>
    <row r="10768" spans="1:43" x14ac:dyDescent="0.35">
      <c r="A10768" t="s">
        <v>57740</v>
      </c>
      <c r="B10768" t="s">
        <v>57741</v>
      </c>
      <c r="C10768" t="s">
        <v>12729</v>
      </c>
      <c r="F10768" t="s">
        <v>57742</v>
      </c>
      <c r="H10768" t="s">
        <v>57740</v>
      </c>
      <c r="J10768" t="s">
        <v>57743</v>
      </c>
      <c r="K10768" t="s">
        <v>57744</v>
      </c>
      <c r="M10768" t="s">
        <v>3124</v>
      </c>
      <c r="N10768" t="s">
        <v>253</v>
      </c>
      <c r="O10768">
        <v>87035</v>
      </c>
      <c r="P10768" t="s">
        <v>50</v>
      </c>
      <c r="U10768" s="1">
        <v>45076</v>
      </c>
      <c r="V10768" s="1">
        <v>45076</v>
      </c>
      <c r="W10768" s="1">
        <v>45076.588888888888</v>
      </c>
      <c r="X10768" s="1">
        <v>45076.588888888888</v>
      </c>
      <c r="AC10768" t="s">
        <v>53</v>
      </c>
      <c r="AD10768">
        <v>2973401602</v>
      </c>
      <c r="AE10768" s="1">
        <v>45076.59097222222</v>
      </c>
      <c r="AF10768" t="s">
        <v>57745</v>
      </c>
      <c r="AG10768" t="s">
        <v>57746</v>
      </c>
      <c r="AH10768" t="s">
        <v>51</v>
      </c>
      <c r="AJ10768" t="s">
        <v>53</v>
      </c>
      <c r="AL10768" t="s">
        <v>68</v>
      </c>
      <c r="AO10768" t="s">
        <v>5443</v>
      </c>
      <c r="AP10768" s="1">
        <v>45076.697916666664</v>
      </c>
      <c r="AQ10768" s="1">
        <v>45076.700694444444</v>
      </c>
    </row>
    <row r="10769" spans="1:43" x14ac:dyDescent="0.35">
      <c r="A10769" t="s">
        <v>57747</v>
      </c>
      <c r="B10769" t="s">
        <v>57748</v>
      </c>
      <c r="C10769" t="s">
        <v>1608</v>
      </c>
      <c r="F10769" t="s">
        <v>57749</v>
      </c>
      <c r="H10769" t="s">
        <v>57747</v>
      </c>
      <c r="J10769" t="s">
        <v>57750</v>
      </c>
      <c r="K10769" t="s">
        <v>57751</v>
      </c>
      <c r="M10769" t="s">
        <v>3751</v>
      </c>
      <c r="N10769" t="s">
        <v>65</v>
      </c>
      <c r="O10769">
        <v>80301</v>
      </c>
      <c r="P10769" t="s">
        <v>50</v>
      </c>
      <c r="U10769" s="1">
        <v>45076</v>
      </c>
      <c r="V10769" s="1">
        <v>45076</v>
      </c>
      <c r="W10769" s="1">
        <v>45076.43472222222</v>
      </c>
      <c r="X10769" s="1">
        <v>45076.43472222222</v>
      </c>
      <c r="AC10769" t="s">
        <v>53</v>
      </c>
      <c r="AD10769">
        <v>2969559391</v>
      </c>
      <c r="AE10769" s="1">
        <v>40590.414583333331</v>
      </c>
      <c r="AF10769" t="s">
        <v>5233</v>
      </c>
      <c r="AG10769" t="s">
        <v>57752</v>
      </c>
      <c r="AH10769" t="s">
        <v>51</v>
      </c>
      <c r="AJ10769" t="s">
        <v>53</v>
      </c>
      <c r="AL10769" t="s">
        <v>68</v>
      </c>
      <c r="AO10769" t="s">
        <v>57090</v>
      </c>
      <c r="AP10769" s="1">
        <v>45076.45</v>
      </c>
      <c r="AQ10769" s="1">
        <v>45076.438194444447</v>
      </c>
    </row>
    <row r="10770" spans="1:43" x14ac:dyDescent="0.35">
      <c r="A10770" t="s">
        <v>57753</v>
      </c>
      <c r="B10770" t="s">
        <v>57754</v>
      </c>
      <c r="C10770" t="s">
        <v>27201</v>
      </c>
      <c r="F10770" t="s">
        <v>57755</v>
      </c>
      <c r="H10770" t="s">
        <v>57753</v>
      </c>
      <c r="J10770" t="s">
        <v>49740</v>
      </c>
      <c r="K10770" t="s">
        <v>57756</v>
      </c>
      <c r="M10770" t="s">
        <v>6493</v>
      </c>
      <c r="N10770" t="s">
        <v>65</v>
      </c>
      <c r="O10770">
        <v>80513</v>
      </c>
      <c r="P10770" t="s">
        <v>50</v>
      </c>
      <c r="U10770" s="1">
        <v>45076</v>
      </c>
      <c r="V10770" s="1">
        <v>45076</v>
      </c>
      <c r="W10770" s="1">
        <v>45076.495833333334</v>
      </c>
      <c r="X10770" s="1">
        <v>45076.495833333334</v>
      </c>
      <c r="AC10770" t="s">
        <v>53</v>
      </c>
      <c r="AD10770">
        <v>2969678866</v>
      </c>
      <c r="AE10770" s="1">
        <v>42244.650694444441</v>
      </c>
      <c r="AF10770" t="s">
        <v>11652</v>
      </c>
      <c r="AG10770" t="s">
        <v>57757</v>
      </c>
      <c r="AH10770" t="s">
        <v>51</v>
      </c>
      <c r="AJ10770" t="s">
        <v>53</v>
      </c>
      <c r="AL10770" t="s">
        <v>68</v>
      </c>
      <c r="AO10770" t="s">
        <v>5443</v>
      </c>
      <c r="AP10770" s="1">
        <v>45092.696527777778</v>
      </c>
    </row>
    <row r="10771" spans="1:43" x14ac:dyDescent="0.35">
      <c r="A10771" t="s">
        <v>57758</v>
      </c>
      <c r="B10771" t="s">
        <v>403</v>
      </c>
      <c r="C10771" t="s">
        <v>3554</v>
      </c>
      <c r="F10771">
        <v>13048414900</v>
      </c>
      <c r="H10771" t="s">
        <v>57758</v>
      </c>
      <c r="J10771" t="s">
        <v>43460</v>
      </c>
      <c r="K10771" t="s">
        <v>57759</v>
      </c>
      <c r="M10771" t="s">
        <v>19948</v>
      </c>
      <c r="N10771" t="s">
        <v>13220</v>
      </c>
      <c r="O10771">
        <v>63141</v>
      </c>
      <c r="P10771" t="s">
        <v>50</v>
      </c>
      <c r="U10771" s="1">
        <v>45077</v>
      </c>
      <c r="V10771" s="1">
        <v>45077</v>
      </c>
      <c r="AC10771" t="s">
        <v>53</v>
      </c>
      <c r="AD10771">
        <v>2969472973</v>
      </c>
      <c r="AE10771" s="1">
        <v>36931</v>
      </c>
      <c r="AG10771" t="s">
        <v>57760</v>
      </c>
      <c r="AH10771" t="s">
        <v>51</v>
      </c>
      <c r="AJ10771" t="s">
        <v>53</v>
      </c>
      <c r="AO10771" t="s">
        <v>8142</v>
      </c>
    </row>
    <row r="10772" spans="1:43" x14ac:dyDescent="0.35">
      <c r="A10772" t="s">
        <v>57761</v>
      </c>
      <c r="B10772" t="s">
        <v>57762</v>
      </c>
      <c r="C10772" t="s">
        <v>2923</v>
      </c>
      <c r="F10772" t="s">
        <v>57763</v>
      </c>
      <c r="H10772" t="s">
        <v>57764</v>
      </c>
      <c r="J10772" t="s">
        <v>12949</v>
      </c>
      <c r="K10772" t="s">
        <v>20519</v>
      </c>
      <c r="M10772" t="s">
        <v>12925</v>
      </c>
      <c r="N10772" t="s">
        <v>12926</v>
      </c>
      <c r="O10772">
        <v>47842</v>
      </c>
      <c r="P10772" t="s">
        <v>50</v>
      </c>
      <c r="U10772" s="1">
        <v>45077</v>
      </c>
      <c r="V10772" s="1">
        <v>45077</v>
      </c>
      <c r="AC10772" t="s">
        <v>53</v>
      </c>
      <c r="AD10772">
        <v>2969735272</v>
      </c>
      <c r="AE10772" s="1">
        <v>42845.40902777778</v>
      </c>
      <c r="AG10772" t="s">
        <v>57765</v>
      </c>
      <c r="AH10772" t="s">
        <v>51</v>
      </c>
      <c r="AJ10772" t="s">
        <v>53</v>
      </c>
      <c r="AO10772" t="s">
        <v>8142</v>
      </c>
    </row>
    <row r="10773" spans="1:43" x14ac:dyDescent="0.35">
      <c r="A10773" t="s">
        <v>57766</v>
      </c>
      <c r="B10773" t="s">
        <v>57767</v>
      </c>
      <c r="C10773" t="s">
        <v>840</v>
      </c>
      <c r="F10773" t="s">
        <v>57768</v>
      </c>
      <c r="H10773" t="s">
        <v>57766</v>
      </c>
      <c r="J10773" t="s">
        <v>57769</v>
      </c>
      <c r="K10773" t="s">
        <v>57770</v>
      </c>
      <c r="M10773" t="s">
        <v>2339</v>
      </c>
      <c r="N10773" t="s">
        <v>253</v>
      </c>
      <c r="O10773">
        <v>87537</v>
      </c>
      <c r="P10773" t="s">
        <v>50</v>
      </c>
      <c r="U10773" s="1">
        <v>45077</v>
      </c>
      <c r="V10773" s="1">
        <v>45077</v>
      </c>
      <c r="W10773" s="1">
        <v>45077.518055555556</v>
      </c>
      <c r="X10773" s="1">
        <v>45077.518055555556</v>
      </c>
      <c r="AC10773" t="s">
        <v>53</v>
      </c>
      <c r="AD10773">
        <v>2973402491</v>
      </c>
      <c r="AE10773" s="1">
        <v>45077.520138888889</v>
      </c>
      <c r="AF10773" t="s">
        <v>57771</v>
      </c>
      <c r="AG10773" t="s">
        <v>57772</v>
      </c>
      <c r="AH10773" t="s">
        <v>51</v>
      </c>
      <c r="AJ10773" t="s">
        <v>53</v>
      </c>
      <c r="AL10773" t="s">
        <v>68</v>
      </c>
      <c r="AO10773" t="s">
        <v>5443</v>
      </c>
      <c r="AP10773" s="1">
        <v>45077.521527777775</v>
      </c>
      <c r="AQ10773" s="1">
        <v>45077.529166666667</v>
      </c>
    </row>
    <row r="10774" spans="1:43" x14ac:dyDescent="0.35">
      <c r="A10774" t="s">
        <v>57773</v>
      </c>
      <c r="B10774" t="s">
        <v>8688</v>
      </c>
      <c r="C10774" t="s">
        <v>9111</v>
      </c>
      <c r="F10774" t="s">
        <v>57774</v>
      </c>
      <c r="H10774" t="s">
        <v>57773</v>
      </c>
      <c r="J10774" t="s">
        <v>57775</v>
      </c>
      <c r="K10774" t="s">
        <v>57776</v>
      </c>
      <c r="M10774" t="s">
        <v>35361</v>
      </c>
      <c r="N10774" t="s">
        <v>253</v>
      </c>
      <c r="O10774">
        <v>87532</v>
      </c>
      <c r="P10774" t="s">
        <v>50</v>
      </c>
      <c r="U10774" s="1">
        <v>45077</v>
      </c>
      <c r="V10774" s="1">
        <v>45077</v>
      </c>
      <c r="W10774" s="1">
        <v>45077.383333333331</v>
      </c>
      <c r="X10774" s="1">
        <v>45077.383333333331</v>
      </c>
      <c r="AC10774" t="s">
        <v>53</v>
      </c>
      <c r="AD10774">
        <v>2972143705</v>
      </c>
      <c r="AE10774" s="1">
        <v>44879.5625</v>
      </c>
      <c r="AF10774" t="s">
        <v>57777</v>
      </c>
      <c r="AG10774" t="s">
        <v>57778</v>
      </c>
      <c r="AH10774" t="s">
        <v>51</v>
      </c>
      <c r="AJ10774" t="s">
        <v>53</v>
      </c>
      <c r="AL10774" t="s">
        <v>68</v>
      </c>
      <c r="AO10774" t="s">
        <v>5443</v>
      </c>
      <c r="AP10774" s="1">
        <v>45077.392361111109</v>
      </c>
      <c r="AQ10774" s="1">
        <v>45077.395833333336</v>
      </c>
    </row>
    <row r="10775" spans="1:43" x14ac:dyDescent="0.35">
      <c r="A10775" t="s">
        <v>57779</v>
      </c>
      <c r="B10775" t="s">
        <v>57780</v>
      </c>
      <c r="C10775" t="s">
        <v>961</v>
      </c>
      <c r="F10775" t="s">
        <v>57781</v>
      </c>
      <c r="H10775" t="s">
        <v>57782</v>
      </c>
      <c r="J10775" t="s">
        <v>11720</v>
      </c>
      <c r="N10775" t="s">
        <v>637</v>
      </c>
      <c r="O10775">
        <v>76116</v>
      </c>
      <c r="P10775" t="s">
        <v>50</v>
      </c>
      <c r="U10775" s="1">
        <v>45077</v>
      </c>
      <c r="V10775" s="1">
        <v>45077</v>
      </c>
      <c r="AC10775" t="s">
        <v>53</v>
      </c>
      <c r="AD10775">
        <v>2969472760</v>
      </c>
      <c r="AE10775" s="1">
        <v>36916.71597222222</v>
      </c>
      <c r="AG10775" t="s">
        <v>57783</v>
      </c>
      <c r="AH10775" t="s">
        <v>51</v>
      </c>
      <c r="AJ10775" t="s">
        <v>53</v>
      </c>
      <c r="AO10775" t="s">
        <v>8142</v>
      </c>
    </row>
    <row r="10776" spans="1:43" x14ac:dyDescent="0.35">
      <c r="A10776" t="s">
        <v>57784</v>
      </c>
      <c r="B10776" t="s">
        <v>15496</v>
      </c>
      <c r="C10776" t="s">
        <v>23353</v>
      </c>
      <c r="H10776" t="s">
        <v>57785</v>
      </c>
      <c r="J10776" t="s">
        <v>57786</v>
      </c>
      <c r="P10776" t="s">
        <v>50</v>
      </c>
      <c r="U10776" s="1">
        <v>45077</v>
      </c>
      <c r="V10776" s="1">
        <v>45077</v>
      </c>
      <c r="W10776" s="1">
        <v>45077.781944444447</v>
      </c>
      <c r="X10776" s="1">
        <v>45077.781944444447</v>
      </c>
      <c r="AC10776" t="s">
        <v>53</v>
      </c>
      <c r="AD10776">
        <v>2969475452</v>
      </c>
      <c r="AE10776" s="1">
        <v>37166.661111111112</v>
      </c>
      <c r="AF10776" t="s">
        <v>57787</v>
      </c>
      <c r="AG10776" t="s">
        <v>57788</v>
      </c>
      <c r="AH10776" t="s">
        <v>51</v>
      </c>
      <c r="AJ10776" t="s">
        <v>53</v>
      </c>
      <c r="AL10776" t="s">
        <v>68</v>
      </c>
      <c r="AO10776" t="s">
        <v>5443</v>
      </c>
      <c r="AP10776" s="1">
        <v>45308.522222222222</v>
      </c>
      <c r="AQ10776" s="1">
        <v>45276.76666666667</v>
      </c>
    </row>
    <row r="10777" spans="1:43" x14ac:dyDescent="0.35">
      <c r="A10777" t="s">
        <v>57789</v>
      </c>
      <c r="B10777" t="s">
        <v>57790</v>
      </c>
      <c r="C10777" t="s">
        <v>3324</v>
      </c>
      <c r="H10777" t="s">
        <v>57789</v>
      </c>
      <c r="J10777" t="s">
        <v>57791</v>
      </c>
      <c r="K10777" t="s">
        <v>57792</v>
      </c>
      <c r="M10777" t="s">
        <v>57793</v>
      </c>
      <c r="N10777" t="s">
        <v>287</v>
      </c>
      <c r="O10777">
        <v>81067</v>
      </c>
      <c r="P10777" t="s">
        <v>50</v>
      </c>
      <c r="U10777" s="1">
        <v>45077</v>
      </c>
      <c r="V10777" s="1">
        <v>45077</v>
      </c>
      <c r="W10777" s="1">
        <v>45077.462500000001</v>
      </c>
      <c r="X10777" s="1">
        <v>45077.462500000001</v>
      </c>
      <c r="AC10777" t="s">
        <v>51</v>
      </c>
      <c r="AD10777">
        <v>2969572854</v>
      </c>
      <c r="AE10777" s="1">
        <v>41011.699305555558</v>
      </c>
      <c r="AF10777" t="s">
        <v>57794</v>
      </c>
      <c r="AG10777" t="s">
        <v>57795</v>
      </c>
      <c r="AH10777" t="s">
        <v>51</v>
      </c>
      <c r="AJ10777" t="s">
        <v>53</v>
      </c>
      <c r="AL10777" t="s">
        <v>68</v>
      </c>
      <c r="AO10777" t="s">
        <v>5443</v>
      </c>
      <c r="AP10777" s="1">
        <v>45469.540277777778</v>
      </c>
      <c r="AQ10777" s="1">
        <v>45468.515277777777</v>
      </c>
    </row>
    <row r="10778" spans="1:43" x14ac:dyDescent="0.35">
      <c r="A10778" t="s">
        <v>57796</v>
      </c>
      <c r="B10778" t="s">
        <v>3371</v>
      </c>
      <c r="C10778" t="s">
        <v>57797</v>
      </c>
      <c r="F10778" t="s">
        <v>57798</v>
      </c>
      <c r="H10778" t="s">
        <v>57799</v>
      </c>
      <c r="J10778" t="s">
        <v>57800</v>
      </c>
      <c r="K10778" t="s">
        <v>57801</v>
      </c>
      <c r="M10778" t="s">
        <v>3376</v>
      </c>
      <c r="N10778" t="s">
        <v>65</v>
      </c>
      <c r="O10778">
        <v>80621</v>
      </c>
      <c r="P10778" t="s">
        <v>50</v>
      </c>
      <c r="U10778" s="1">
        <v>45077</v>
      </c>
      <c r="V10778" s="1">
        <v>45077</v>
      </c>
      <c r="W10778" s="1">
        <v>45077.38958333333</v>
      </c>
      <c r="X10778" s="1">
        <v>45077.38958333333</v>
      </c>
      <c r="AC10778" t="s">
        <v>53</v>
      </c>
      <c r="AD10778">
        <v>2973402269</v>
      </c>
      <c r="AE10778" s="1">
        <v>45077.388888888891</v>
      </c>
      <c r="AF10778" t="s">
        <v>57802</v>
      </c>
      <c r="AG10778" t="s">
        <v>57803</v>
      </c>
      <c r="AH10778" t="s">
        <v>51</v>
      </c>
      <c r="AJ10778" t="s">
        <v>53</v>
      </c>
      <c r="AL10778" t="s">
        <v>68</v>
      </c>
      <c r="AO10778" t="s">
        <v>57090</v>
      </c>
      <c r="AP10778" s="1">
        <v>45077.402083333334</v>
      </c>
      <c r="AQ10778" s="1">
        <v>45077.4</v>
      </c>
    </row>
    <row r="10779" spans="1:43" x14ac:dyDescent="0.35">
      <c r="A10779" t="s">
        <v>57804</v>
      </c>
      <c r="B10779" t="s">
        <v>15502</v>
      </c>
      <c r="C10779" t="s">
        <v>57805</v>
      </c>
      <c r="F10779" t="s">
        <v>57806</v>
      </c>
      <c r="H10779" t="s">
        <v>57807</v>
      </c>
      <c r="J10779" t="s">
        <v>57808</v>
      </c>
      <c r="K10779" t="s">
        <v>57809</v>
      </c>
      <c r="M10779" t="s">
        <v>57810</v>
      </c>
      <c r="N10779" t="s">
        <v>13685</v>
      </c>
      <c r="O10779" s="2" t="s">
        <v>57811</v>
      </c>
      <c r="P10779" t="s">
        <v>50</v>
      </c>
      <c r="U10779" s="1">
        <v>45077</v>
      </c>
      <c r="V10779" s="1">
        <v>45077</v>
      </c>
      <c r="W10779" s="1">
        <v>45077.570833333331</v>
      </c>
      <c r="X10779" s="1">
        <v>45077.570833333331</v>
      </c>
      <c r="AC10779" t="s">
        <v>53</v>
      </c>
      <c r="AD10779">
        <v>2969764036</v>
      </c>
      <c r="AE10779" s="1">
        <v>43047.311111111114</v>
      </c>
      <c r="AF10779" t="s">
        <v>57812</v>
      </c>
      <c r="AG10779" t="s">
        <v>57813</v>
      </c>
      <c r="AH10779" t="s">
        <v>51</v>
      </c>
      <c r="AJ10779" t="s">
        <v>53</v>
      </c>
      <c r="AL10779" t="s">
        <v>68</v>
      </c>
      <c r="AO10779" t="s">
        <v>5443</v>
      </c>
      <c r="AP10779" s="1">
        <v>45078.561111111114</v>
      </c>
      <c r="AQ10779" s="1">
        <v>45078.54583333333</v>
      </c>
    </row>
    <row r="10780" spans="1:43" x14ac:dyDescent="0.35">
      <c r="A10780" t="s">
        <v>57814</v>
      </c>
      <c r="B10780" t="s">
        <v>57815</v>
      </c>
      <c r="C10780" t="s">
        <v>12366</v>
      </c>
      <c r="F10780" t="s">
        <v>57816</v>
      </c>
      <c r="H10780" t="s">
        <v>57814</v>
      </c>
      <c r="J10780" t="s">
        <v>57817</v>
      </c>
      <c r="K10780" t="s">
        <v>57818</v>
      </c>
      <c r="M10780" t="s">
        <v>32617</v>
      </c>
      <c r="N10780" t="s">
        <v>253</v>
      </c>
      <c r="O10780">
        <v>87571</v>
      </c>
      <c r="P10780" t="s">
        <v>50</v>
      </c>
      <c r="U10780" s="1">
        <v>45077</v>
      </c>
      <c r="V10780" s="1">
        <v>45077</v>
      </c>
      <c r="W10780" s="1">
        <v>45077.422222222223</v>
      </c>
      <c r="X10780" s="1">
        <v>45077.422222222223</v>
      </c>
      <c r="AC10780" t="s">
        <v>53</v>
      </c>
      <c r="AD10780">
        <v>2969650242</v>
      </c>
      <c r="AE10780" s="1">
        <v>41946.593055555553</v>
      </c>
      <c r="AF10780" t="s">
        <v>57819</v>
      </c>
      <c r="AG10780" t="s">
        <v>57820</v>
      </c>
      <c r="AH10780" t="s">
        <v>51</v>
      </c>
      <c r="AJ10780" t="s">
        <v>53</v>
      </c>
      <c r="AL10780" t="s">
        <v>68</v>
      </c>
      <c r="AO10780" t="s">
        <v>5443</v>
      </c>
      <c r="AP10780" s="1">
        <v>45453.421527777777</v>
      </c>
      <c r="AQ10780" s="1">
        <v>45455.396527777775</v>
      </c>
    </row>
    <row r="10781" spans="1:43" x14ac:dyDescent="0.35">
      <c r="A10781" t="s">
        <v>57821</v>
      </c>
      <c r="B10781" t="s">
        <v>57822</v>
      </c>
      <c r="C10781" t="s">
        <v>1098</v>
      </c>
      <c r="H10781" t="s">
        <v>57821</v>
      </c>
      <c r="J10781" t="s">
        <v>57823</v>
      </c>
      <c r="K10781" t="s">
        <v>57824</v>
      </c>
      <c r="M10781" t="s">
        <v>1296</v>
      </c>
      <c r="N10781" t="s">
        <v>398</v>
      </c>
      <c r="O10781">
        <v>88220</v>
      </c>
      <c r="P10781" t="s">
        <v>50</v>
      </c>
      <c r="U10781" s="1">
        <v>45077</v>
      </c>
      <c r="V10781" s="1">
        <v>45077</v>
      </c>
      <c r="W10781" s="1">
        <v>45077.731249999997</v>
      </c>
      <c r="X10781" s="1">
        <v>45077.731249999997</v>
      </c>
      <c r="AC10781" t="s">
        <v>53</v>
      </c>
      <c r="AD10781">
        <v>1000000001</v>
      </c>
      <c r="AE10781" s="1">
        <v>39973.351388888892</v>
      </c>
      <c r="AF10781" t="s">
        <v>3377</v>
      </c>
      <c r="AG10781" t="s">
        <v>57825</v>
      </c>
      <c r="AH10781" t="s">
        <v>51</v>
      </c>
      <c r="AJ10781" t="s">
        <v>53</v>
      </c>
      <c r="AL10781" t="s">
        <v>78</v>
      </c>
      <c r="AO10781" t="s">
        <v>51552</v>
      </c>
    </row>
    <row r="10782" spans="1:43" x14ac:dyDescent="0.35">
      <c r="A10782" t="s">
        <v>57826</v>
      </c>
      <c r="B10782" t="s">
        <v>35492</v>
      </c>
      <c r="C10782" t="s">
        <v>258</v>
      </c>
      <c r="F10782" t="s">
        <v>57827</v>
      </c>
      <c r="H10782" t="s">
        <v>57826</v>
      </c>
      <c r="J10782" t="s">
        <v>57828</v>
      </c>
      <c r="K10782" t="s">
        <v>57829</v>
      </c>
      <c r="M10782" t="s">
        <v>753</v>
      </c>
      <c r="N10782" t="s">
        <v>798</v>
      </c>
      <c r="O10782">
        <v>79925</v>
      </c>
      <c r="P10782" t="s">
        <v>50</v>
      </c>
      <c r="U10782" s="1">
        <v>45077</v>
      </c>
      <c r="V10782" s="1">
        <v>45077</v>
      </c>
      <c r="W10782" s="1">
        <v>45077.461111111108</v>
      </c>
      <c r="X10782" s="1">
        <v>45077.461111111108</v>
      </c>
      <c r="AC10782" t="s">
        <v>53</v>
      </c>
      <c r="AD10782">
        <v>1000000001</v>
      </c>
      <c r="AE10782" s="1">
        <v>39973.351388888892</v>
      </c>
      <c r="AF10782" t="s">
        <v>3377</v>
      </c>
      <c r="AG10782" t="s">
        <v>57830</v>
      </c>
      <c r="AH10782" t="s">
        <v>51</v>
      </c>
      <c r="AJ10782" t="s">
        <v>53</v>
      </c>
      <c r="AL10782" t="s">
        <v>78</v>
      </c>
      <c r="AO10782" t="s">
        <v>5443</v>
      </c>
      <c r="AP10782" s="1">
        <v>45077.460416666669</v>
      </c>
    </row>
    <row r="10783" spans="1:43" x14ac:dyDescent="0.35">
      <c r="A10783" t="s">
        <v>57831</v>
      </c>
      <c r="B10783" t="s">
        <v>3229</v>
      </c>
      <c r="C10783" t="s">
        <v>2157</v>
      </c>
      <c r="F10783" t="s">
        <v>57832</v>
      </c>
      <c r="H10783" t="s">
        <v>57833</v>
      </c>
      <c r="J10783" t="s">
        <v>11448</v>
      </c>
      <c r="K10783" t="s">
        <v>16166</v>
      </c>
      <c r="M10783" t="s">
        <v>16167</v>
      </c>
      <c r="N10783" t="s">
        <v>7398</v>
      </c>
      <c r="O10783">
        <v>84121</v>
      </c>
      <c r="P10783" t="s">
        <v>50</v>
      </c>
      <c r="U10783" s="1">
        <v>45077</v>
      </c>
      <c r="V10783" s="1">
        <v>45077</v>
      </c>
      <c r="AC10783" t="s">
        <v>53</v>
      </c>
      <c r="AD10783">
        <v>2969484046</v>
      </c>
      <c r="AE10783" s="1">
        <v>37693</v>
      </c>
      <c r="AG10783" t="s">
        <v>57834</v>
      </c>
      <c r="AH10783" t="s">
        <v>51</v>
      </c>
      <c r="AJ10783" t="s">
        <v>53</v>
      </c>
      <c r="AO10783" t="s">
        <v>8142</v>
      </c>
    </row>
    <row r="10784" spans="1:43" x14ac:dyDescent="0.35">
      <c r="A10784" t="s">
        <v>57835</v>
      </c>
      <c r="B10784" t="s">
        <v>57836</v>
      </c>
      <c r="C10784" t="s">
        <v>996</v>
      </c>
      <c r="F10784" t="s">
        <v>57837</v>
      </c>
      <c r="H10784" t="s">
        <v>57835</v>
      </c>
      <c r="J10784" t="s">
        <v>57838</v>
      </c>
      <c r="K10784" t="s">
        <v>57839</v>
      </c>
      <c r="M10784" t="s">
        <v>325</v>
      </c>
      <c r="N10784" t="s">
        <v>65</v>
      </c>
      <c r="O10784">
        <v>81301</v>
      </c>
      <c r="P10784" t="s">
        <v>50</v>
      </c>
      <c r="U10784" s="1">
        <v>45077</v>
      </c>
      <c r="V10784" s="1">
        <v>45077</v>
      </c>
      <c r="W10784" s="1">
        <v>45077.447222222225</v>
      </c>
      <c r="X10784" s="1">
        <v>45077.447222222225</v>
      </c>
      <c r="AC10784" t="s">
        <v>53</v>
      </c>
      <c r="AD10784">
        <v>2969567624</v>
      </c>
      <c r="AE10784" s="1">
        <v>40842.697916666664</v>
      </c>
      <c r="AF10784" t="s">
        <v>57840</v>
      </c>
      <c r="AG10784" t="s">
        <v>57841</v>
      </c>
      <c r="AH10784" t="s">
        <v>51</v>
      </c>
      <c r="AJ10784" t="s">
        <v>53</v>
      </c>
      <c r="AL10784" t="s">
        <v>68</v>
      </c>
      <c r="AO10784" t="s">
        <v>5443</v>
      </c>
      <c r="AP10784" s="1">
        <v>45077.445833333331</v>
      </c>
    </row>
    <row r="10785" spans="1:43" x14ac:dyDescent="0.35">
      <c r="A10785" t="s">
        <v>57842</v>
      </c>
      <c r="B10785" t="s">
        <v>46512</v>
      </c>
      <c r="C10785" t="s">
        <v>27310</v>
      </c>
      <c r="F10785">
        <v>13184693252</v>
      </c>
      <c r="H10785" t="s">
        <v>57842</v>
      </c>
      <c r="J10785" t="s">
        <v>2028</v>
      </c>
      <c r="K10785" t="s">
        <v>2029</v>
      </c>
      <c r="L10785" t="s">
        <v>2030</v>
      </c>
      <c r="M10785" t="s">
        <v>1307</v>
      </c>
      <c r="N10785" t="s">
        <v>264</v>
      </c>
      <c r="O10785">
        <v>77380</v>
      </c>
      <c r="P10785" t="s">
        <v>50</v>
      </c>
      <c r="U10785" s="1">
        <v>45078</v>
      </c>
      <c r="V10785" s="1">
        <v>45078</v>
      </c>
      <c r="AC10785" t="s">
        <v>53</v>
      </c>
      <c r="AD10785">
        <v>2969532847</v>
      </c>
      <c r="AE10785" s="1">
        <v>39580.404166666667</v>
      </c>
      <c r="AG10785" t="s">
        <v>57843</v>
      </c>
      <c r="AH10785" t="s">
        <v>51</v>
      </c>
      <c r="AJ10785" t="s">
        <v>53</v>
      </c>
      <c r="AO10785" t="s">
        <v>8142</v>
      </c>
    </row>
    <row r="10786" spans="1:43" x14ac:dyDescent="0.35">
      <c r="A10786" t="s">
        <v>57844</v>
      </c>
      <c r="B10786" t="s">
        <v>57845</v>
      </c>
      <c r="C10786" t="s">
        <v>52733</v>
      </c>
      <c r="F10786" t="s">
        <v>57846</v>
      </c>
      <c r="H10786" t="s">
        <v>57847</v>
      </c>
      <c r="J10786" t="s">
        <v>57848</v>
      </c>
      <c r="K10786" t="s">
        <v>57849</v>
      </c>
      <c r="M10786" t="s">
        <v>753</v>
      </c>
      <c r="N10786" t="s">
        <v>798</v>
      </c>
      <c r="O10786">
        <v>31000</v>
      </c>
      <c r="P10786" t="s">
        <v>50</v>
      </c>
      <c r="U10786" s="1">
        <v>45078</v>
      </c>
      <c r="V10786" s="1">
        <v>45078</v>
      </c>
      <c r="W10786" s="1">
        <v>45078.713194444441</v>
      </c>
      <c r="X10786" s="1">
        <v>45078.713194444441</v>
      </c>
      <c r="AC10786" t="s">
        <v>53</v>
      </c>
      <c r="AD10786">
        <v>2972308656</v>
      </c>
      <c r="AE10786" s="1">
        <v>44960.545138888891</v>
      </c>
      <c r="AF10786" t="s">
        <v>57850</v>
      </c>
      <c r="AG10786" t="s">
        <v>57851</v>
      </c>
      <c r="AH10786" t="s">
        <v>51</v>
      </c>
      <c r="AJ10786" t="s">
        <v>53</v>
      </c>
      <c r="AL10786" t="s">
        <v>68</v>
      </c>
      <c r="AO10786" t="s">
        <v>57090</v>
      </c>
      <c r="AP10786" s="1">
        <v>45078.724999999999</v>
      </c>
      <c r="AQ10786" s="1">
        <v>45078.723611111112</v>
      </c>
    </row>
    <row r="10787" spans="1:43" x14ac:dyDescent="0.35">
      <c r="A10787" t="s">
        <v>57852</v>
      </c>
      <c r="B10787" t="s">
        <v>257</v>
      </c>
      <c r="C10787" t="s">
        <v>6419</v>
      </c>
      <c r="H10787" t="s">
        <v>57853</v>
      </c>
      <c r="J10787" t="s">
        <v>14295</v>
      </c>
      <c r="P10787" t="s">
        <v>50</v>
      </c>
      <c r="U10787" s="1">
        <v>45078</v>
      </c>
      <c r="V10787" s="1">
        <v>45078</v>
      </c>
      <c r="AC10787" t="s">
        <v>53</v>
      </c>
      <c r="AD10787">
        <v>2969475309</v>
      </c>
      <c r="AE10787" s="1">
        <v>37159</v>
      </c>
      <c r="AG10787" t="s">
        <v>57854</v>
      </c>
      <c r="AH10787" t="s">
        <v>51</v>
      </c>
      <c r="AJ10787" t="s">
        <v>53</v>
      </c>
      <c r="AO10787" t="s">
        <v>8142</v>
      </c>
    </row>
    <row r="10788" spans="1:43" x14ac:dyDescent="0.35">
      <c r="A10788" t="s">
        <v>57855</v>
      </c>
      <c r="B10788" t="s">
        <v>57856</v>
      </c>
      <c r="C10788" t="s">
        <v>1052</v>
      </c>
      <c r="F10788" t="s">
        <v>57857</v>
      </c>
      <c r="H10788" t="s">
        <v>57855</v>
      </c>
      <c r="J10788" t="s">
        <v>57858</v>
      </c>
      <c r="K10788" t="s">
        <v>57859</v>
      </c>
      <c r="M10788" t="s">
        <v>49303</v>
      </c>
      <c r="N10788" t="s">
        <v>253</v>
      </c>
      <c r="O10788">
        <v>87016</v>
      </c>
      <c r="P10788" t="s">
        <v>50</v>
      </c>
      <c r="U10788" s="1">
        <v>45078</v>
      </c>
      <c r="V10788" s="1">
        <v>45078</v>
      </c>
      <c r="W10788" s="1">
        <v>45078.631944444445</v>
      </c>
      <c r="X10788" s="1">
        <v>45078.631944444445</v>
      </c>
      <c r="AC10788" t="s">
        <v>53</v>
      </c>
      <c r="AD10788">
        <v>2972408226</v>
      </c>
      <c r="AE10788" s="1">
        <v>44977.395138888889</v>
      </c>
      <c r="AF10788" t="s">
        <v>57860</v>
      </c>
      <c r="AG10788" t="s">
        <v>57861</v>
      </c>
      <c r="AH10788" t="s">
        <v>51</v>
      </c>
      <c r="AJ10788" t="s">
        <v>53</v>
      </c>
      <c r="AL10788" t="s">
        <v>68</v>
      </c>
      <c r="AO10788" t="s">
        <v>5443</v>
      </c>
      <c r="AP10788" s="1">
        <v>45078.689583333333</v>
      </c>
      <c r="AQ10788" s="1">
        <v>45078.685416666667</v>
      </c>
    </row>
    <row r="10789" spans="1:43" x14ac:dyDescent="0.35">
      <c r="A10789" t="s">
        <v>57862</v>
      </c>
      <c r="B10789" t="s">
        <v>11992</v>
      </c>
      <c r="C10789" t="s">
        <v>4162</v>
      </c>
      <c r="F10789">
        <v>17192890246</v>
      </c>
      <c r="H10789" t="s">
        <v>57862</v>
      </c>
      <c r="J10789" t="s">
        <v>57863</v>
      </c>
      <c r="K10789" t="s">
        <v>57864</v>
      </c>
      <c r="M10789" t="s">
        <v>129</v>
      </c>
      <c r="N10789" t="s">
        <v>287</v>
      </c>
      <c r="O10789">
        <v>81004</v>
      </c>
      <c r="P10789" t="s">
        <v>50</v>
      </c>
      <c r="U10789" s="1">
        <v>45078</v>
      </c>
      <c r="V10789" s="1">
        <v>45078</v>
      </c>
      <c r="W10789" s="1">
        <v>45078.713888888888</v>
      </c>
      <c r="X10789" s="1">
        <v>45078.713888888888</v>
      </c>
      <c r="AC10789" t="s">
        <v>53</v>
      </c>
      <c r="AD10789">
        <v>1000000001</v>
      </c>
      <c r="AE10789" s="1">
        <v>39973.351388888892</v>
      </c>
      <c r="AF10789" t="s">
        <v>3377</v>
      </c>
      <c r="AG10789" t="s">
        <v>57865</v>
      </c>
      <c r="AH10789" t="s">
        <v>51</v>
      </c>
      <c r="AJ10789" t="s">
        <v>53</v>
      </c>
      <c r="AL10789" t="s">
        <v>78</v>
      </c>
      <c r="AO10789" t="s">
        <v>51552</v>
      </c>
    </row>
    <row r="10790" spans="1:43" x14ac:dyDescent="0.35">
      <c r="A10790" t="s">
        <v>57866</v>
      </c>
      <c r="B10790" t="s">
        <v>8073</v>
      </c>
      <c r="C10790" t="s">
        <v>29465</v>
      </c>
      <c r="F10790" t="s">
        <v>57867</v>
      </c>
      <c r="H10790" t="s">
        <v>57866</v>
      </c>
      <c r="J10790" t="s">
        <v>57868</v>
      </c>
      <c r="K10790" t="s">
        <v>57869</v>
      </c>
      <c r="M10790" t="s">
        <v>31729</v>
      </c>
      <c r="N10790" t="s">
        <v>2756</v>
      </c>
      <c r="O10790">
        <v>33193</v>
      </c>
      <c r="P10790" t="s">
        <v>50</v>
      </c>
      <c r="U10790" s="1">
        <v>45078</v>
      </c>
      <c r="V10790" s="1">
        <v>45078</v>
      </c>
      <c r="W10790" s="1">
        <v>45078.668055555558</v>
      </c>
      <c r="X10790" s="1">
        <v>45078.668055555558</v>
      </c>
      <c r="AC10790" t="s">
        <v>53</v>
      </c>
      <c r="AD10790">
        <v>1000000001</v>
      </c>
      <c r="AE10790" s="1">
        <v>39973.351388888892</v>
      </c>
      <c r="AF10790" t="s">
        <v>3377</v>
      </c>
      <c r="AG10790" t="s">
        <v>57870</v>
      </c>
      <c r="AH10790" t="s">
        <v>51</v>
      </c>
      <c r="AJ10790" t="s">
        <v>53</v>
      </c>
      <c r="AL10790" t="s">
        <v>78</v>
      </c>
      <c r="AO10790" t="s">
        <v>5443</v>
      </c>
      <c r="AP10790" s="1">
        <v>45092.593055555553</v>
      </c>
      <c r="AQ10790" s="1">
        <v>45078.709722222222</v>
      </c>
    </row>
    <row r="10791" spans="1:43" x14ac:dyDescent="0.35">
      <c r="A10791" t="s">
        <v>57871</v>
      </c>
      <c r="B10791" t="s">
        <v>57872</v>
      </c>
      <c r="C10791" t="s">
        <v>5318</v>
      </c>
      <c r="F10791" t="s">
        <v>57873</v>
      </c>
      <c r="H10791" t="s">
        <v>57874</v>
      </c>
      <c r="J10791" t="s">
        <v>57875</v>
      </c>
      <c r="K10791" t="s">
        <v>57876</v>
      </c>
      <c r="M10791" t="s">
        <v>4698</v>
      </c>
      <c r="N10791" t="s">
        <v>65</v>
      </c>
      <c r="O10791">
        <v>80817</v>
      </c>
      <c r="P10791" t="s">
        <v>50</v>
      </c>
      <c r="U10791" s="1">
        <v>45078</v>
      </c>
      <c r="V10791" s="1">
        <v>45078</v>
      </c>
      <c r="W10791" s="1">
        <v>45078.951388888891</v>
      </c>
      <c r="X10791" s="1">
        <v>45078.951388888891</v>
      </c>
      <c r="AC10791" t="s">
        <v>53</v>
      </c>
      <c r="AD10791">
        <v>2973404441</v>
      </c>
      <c r="AE10791" s="1">
        <v>45079.727083333331</v>
      </c>
      <c r="AF10791" t="s">
        <v>57877</v>
      </c>
      <c r="AG10791" t="s">
        <v>57878</v>
      </c>
      <c r="AH10791" t="s">
        <v>51</v>
      </c>
      <c r="AJ10791" t="s">
        <v>53</v>
      </c>
      <c r="AL10791" t="s">
        <v>68</v>
      </c>
      <c r="AO10791" t="s">
        <v>5443</v>
      </c>
      <c r="AP10791" s="1">
        <v>45078.95</v>
      </c>
    </row>
    <row r="10792" spans="1:43" x14ac:dyDescent="0.35">
      <c r="A10792" t="s">
        <v>41917</v>
      </c>
      <c r="B10792" t="s">
        <v>41915</v>
      </c>
      <c r="C10792" t="s">
        <v>702</v>
      </c>
      <c r="F10792" t="s">
        <v>57879</v>
      </c>
      <c r="H10792" t="s">
        <v>41917</v>
      </c>
      <c r="J10792" t="s">
        <v>27926</v>
      </c>
      <c r="K10792" t="s">
        <v>27932</v>
      </c>
      <c r="M10792" t="s">
        <v>27933</v>
      </c>
      <c r="N10792" t="s">
        <v>6645</v>
      </c>
      <c r="O10792">
        <v>92806</v>
      </c>
      <c r="P10792" t="s">
        <v>50</v>
      </c>
      <c r="U10792" s="1">
        <v>45078</v>
      </c>
      <c r="V10792" s="1">
        <v>45078</v>
      </c>
      <c r="AC10792" t="s">
        <v>53</v>
      </c>
      <c r="AD10792">
        <v>2969528616</v>
      </c>
      <c r="AE10792" s="1">
        <v>39384.675000000003</v>
      </c>
      <c r="AG10792" t="s">
        <v>57880</v>
      </c>
      <c r="AH10792" t="s">
        <v>51</v>
      </c>
      <c r="AJ10792" t="s">
        <v>53</v>
      </c>
      <c r="AO10792" t="s">
        <v>8142</v>
      </c>
    </row>
    <row r="10793" spans="1:43" x14ac:dyDescent="0.35">
      <c r="A10793" t="s">
        <v>57881</v>
      </c>
      <c r="B10793" t="s">
        <v>6818</v>
      </c>
      <c r="C10793" t="s">
        <v>383</v>
      </c>
      <c r="F10793" t="s">
        <v>57882</v>
      </c>
      <c r="H10793" t="s">
        <v>57881</v>
      </c>
      <c r="J10793" t="s">
        <v>57883</v>
      </c>
      <c r="K10793" t="s">
        <v>57884</v>
      </c>
      <c r="M10793" t="s">
        <v>1239</v>
      </c>
      <c r="N10793" t="s">
        <v>253</v>
      </c>
      <c r="O10793">
        <v>87901</v>
      </c>
      <c r="P10793" t="s">
        <v>50</v>
      </c>
      <c r="U10793" s="1">
        <v>45078</v>
      </c>
      <c r="V10793" s="1">
        <v>45078</v>
      </c>
      <c r="W10793" s="1">
        <v>45078.412499999999</v>
      </c>
      <c r="X10793" s="1">
        <v>45078.412499999999</v>
      </c>
      <c r="AC10793" t="s">
        <v>53</v>
      </c>
      <c r="AD10793">
        <v>2973348731</v>
      </c>
      <c r="AE10793" s="1">
        <v>45040.703472222223</v>
      </c>
      <c r="AF10793" t="s">
        <v>57885</v>
      </c>
      <c r="AG10793" t="s">
        <v>57886</v>
      </c>
      <c r="AH10793" t="s">
        <v>51</v>
      </c>
      <c r="AJ10793" t="s">
        <v>53</v>
      </c>
      <c r="AL10793" t="s">
        <v>68</v>
      </c>
      <c r="AO10793" t="s">
        <v>5443</v>
      </c>
      <c r="AP10793" s="1">
        <v>45090.681944444441</v>
      </c>
      <c r="AQ10793" s="1">
        <v>45078.430555555555</v>
      </c>
    </row>
    <row r="10794" spans="1:43" x14ac:dyDescent="0.35">
      <c r="A10794" t="s">
        <v>57887</v>
      </c>
      <c r="B10794" t="s">
        <v>57888</v>
      </c>
      <c r="C10794" t="s">
        <v>2392</v>
      </c>
      <c r="F10794" t="s">
        <v>57889</v>
      </c>
      <c r="H10794" t="s">
        <v>57887</v>
      </c>
      <c r="J10794" t="s">
        <v>45932</v>
      </c>
      <c r="K10794" t="s">
        <v>57890</v>
      </c>
      <c r="M10794" t="s">
        <v>2048</v>
      </c>
      <c r="N10794" t="s">
        <v>253</v>
      </c>
      <c r="O10794">
        <v>87401</v>
      </c>
      <c r="P10794" t="s">
        <v>50</v>
      </c>
      <c r="U10794" s="1">
        <v>45078</v>
      </c>
      <c r="V10794" s="1">
        <v>45078</v>
      </c>
      <c r="W10794" s="1">
        <v>45078.537499999999</v>
      </c>
      <c r="X10794" s="1">
        <v>45078.537499999999</v>
      </c>
      <c r="AC10794" t="s">
        <v>53</v>
      </c>
      <c r="AD10794">
        <v>2969516624</v>
      </c>
      <c r="AE10794" s="1">
        <v>38736.647916666669</v>
      </c>
      <c r="AF10794" t="s">
        <v>3253</v>
      </c>
      <c r="AG10794" t="s">
        <v>57891</v>
      </c>
      <c r="AH10794" t="s">
        <v>51</v>
      </c>
      <c r="AJ10794" t="s">
        <v>53</v>
      </c>
      <c r="AL10794" t="s">
        <v>68</v>
      </c>
      <c r="AO10794" t="s">
        <v>5443</v>
      </c>
      <c r="AP10794" s="1">
        <v>45078.536805555559</v>
      </c>
    </row>
    <row r="10795" spans="1:43" x14ac:dyDescent="0.35">
      <c r="A10795" t="s">
        <v>57892</v>
      </c>
      <c r="B10795" t="s">
        <v>57893</v>
      </c>
      <c r="C10795" t="s">
        <v>443</v>
      </c>
      <c r="F10795" t="s">
        <v>57894</v>
      </c>
      <c r="H10795" t="s">
        <v>57892</v>
      </c>
      <c r="J10795" t="s">
        <v>45932</v>
      </c>
      <c r="K10795" t="s">
        <v>57890</v>
      </c>
      <c r="M10795" t="s">
        <v>2048</v>
      </c>
      <c r="N10795" t="s">
        <v>253</v>
      </c>
      <c r="O10795">
        <v>87401</v>
      </c>
      <c r="P10795" t="s">
        <v>50</v>
      </c>
      <c r="U10795" s="1">
        <v>45078</v>
      </c>
      <c r="V10795" s="1">
        <v>45078</v>
      </c>
      <c r="W10795" s="1">
        <v>45078.531944444447</v>
      </c>
      <c r="X10795" s="1">
        <v>45078.531944444447</v>
      </c>
      <c r="AC10795" t="s">
        <v>53</v>
      </c>
      <c r="AD10795">
        <v>2969516624</v>
      </c>
      <c r="AE10795" s="1">
        <v>38736.647916666669</v>
      </c>
      <c r="AF10795" t="s">
        <v>3253</v>
      </c>
      <c r="AG10795" t="s">
        <v>57895</v>
      </c>
      <c r="AH10795" t="s">
        <v>51</v>
      </c>
      <c r="AJ10795" t="s">
        <v>53</v>
      </c>
      <c r="AL10795" t="s">
        <v>68</v>
      </c>
      <c r="AO10795" t="s">
        <v>5443</v>
      </c>
      <c r="AP10795" s="1">
        <v>45078.543749999997</v>
      </c>
    </row>
    <row r="10796" spans="1:43" x14ac:dyDescent="0.35">
      <c r="A10796" t="s">
        <v>57896</v>
      </c>
      <c r="B10796" t="s">
        <v>57897</v>
      </c>
      <c r="C10796" t="s">
        <v>961</v>
      </c>
      <c r="F10796">
        <v>15054279635</v>
      </c>
      <c r="H10796" t="s">
        <v>57896</v>
      </c>
      <c r="J10796" t="s">
        <v>45932</v>
      </c>
      <c r="K10796" t="s">
        <v>57898</v>
      </c>
      <c r="M10796" t="s">
        <v>2048</v>
      </c>
      <c r="N10796" t="s">
        <v>501</v>
      </c>
      <c r="O10796">
        <v>87401</v>
      </c>
      <c r="P10796" t="s">
        <v>50</v>
      </c>
      <c r="U10796" s="1">
        <v>45078</v>
      </c>
      <c r="V10796" s="1">
        <v>45078</v>
      </c>
      <c r="W10796" s="1">
        <v>45078.522222222222</v>
      </c>
      <c r="X10796" s="1">
        <v>45078.522222222222</v>
      </c>
      <c r="AC10796" t="s">
        <v>53</v>
      </c>
      <c r="AD10796">
        <v>2969516624</v>
      </c>
      <c r="AE10796" s="1">
        <v>38736.647916666669</v>
      </c>
      <c r="AF10796" t="s">
        <v>57899</v>
      </c>
      <c r="AG10796" t="s">
        <v>57900</v>
      </c>
      <c r="AH10796" t="s">
        <v>51</v>
      </c>
      <c r="AJ10796" t="s">
        <v>53</v>
      </c>
      <c r="AL10796" t="s">
        <v>68</v>
      </c>
      <c r="AO10796" t="s">
        <v>5443</v>
      </c>
      <c r="AP10796" s="1">
        <v>45373.331250000003</v>
      </c>
      <c r="AQ10796" s="1">
        <v>45373.336111111108</v>
      </c>
    </row>
    <row r="10797" spans="1:43" x14ac:dyDescent="0.35">
      <c r="A10797" t="s">
        <v>57901</v>
      </c>
      <c r="B10797" t="s">
        <v>57902</v>
      </c>
      <c r="C10797" t="s">
        <v>309</v>
      </c>
      <c r="F10797" t="s">
        <v>57903</v>
      </c>
      <c r="H10797" t="s">
        <v>57901</v>
      </c>
      <c r="J10797" t="s">
        <v>45932</v>
      </c>
      <c r="K10797" t="s">
        <v>57898</v>
      </c>
      <c r="M10797" t="s">
        <v>2048</v>
      </c>
      <c r="N10797" t="s">
        <v>398</v>
      </c>
      <c r="O10797">
        <v>87401</v>
      </c>
      <c r="P10797" t="s">
        <v>50</v>
      </c>
      <c r="U10797" s="1">
        <v>45078</v>
      </c>
      <c r="V10797" s="1">
        <v>45078</v>
      </c>
      <c r="W10797" s="1">
        <v>45078.518750000003</v>
      </c>
      <c r="X10797" s="1">
        <v>45078.518750000003</v>
      </c>
      <c r="AC10797" t="s">
        <v>53</v>
      </c>
      <c r="AD10797">
        <v>2969516624</v>
      </c>
      <c r="AE10797" s="1">
        <v>38736.647916666669</v>
      </c>
      <c r="AG10797" t="s">
        <v>57904</v>
      </c>
      <c r="AH10797" t="s">
        <v>51</v>
      </c>
      <c r="AJ10797" t="s">
        <v>53</v>
      </c>
      <c r="AL10797" t="s">
        <v>78</v>
      </c>
      <c r="AO10797" t="s">
        <v>8142</v>
      </c>
      <c r="AP10797" s="1">
        <v>45379.65</v>
      </c>
    </row>
    <row r="10798" spans="1:43" x14ac:dyDescent="0.35">
      <c r="A10798" t="s">
        <v>57905</v>
      </c>
      <c r="B10798" t="s">
        <v>57906</v>
      </c>
      <c r="C10798" t="s">
        <v>49226</v>
      </c>
      <c r="F10798" t="s">
        <v>57907</v>
      </c>
      <c r="H10798" t="s">
        <v>57905</v>
      </c>
      <c r="J10798" t="s">
        <v>57908</v>
      </c>
      <c r="N10798" t="s">
        <v>287</v>
      </c>
      <c r="O10798">
        <v>80456</v>
      </c>
      <c r="P10798" t="s">
        <v>50</v>
      </c>
      <c r="U10798" s="1">
        <v>45078</v>
      </c>
      <c r="V10798" s="1">
        <v>45078</v>
      </c>
      <c r="W10798" s="1">
        <v>45078.582638888889</v>
      </c>
      <c r="X10798" s="1">
        <v>45078.582638888889</v>
      </c>
      <c r="AC10798" t="s">
        <v>53</v>
      </c>
      <c r="AD10798">
        <v>2973522732</v>
      </c>
      <c r="AE10798" s="1">
        <v>45106.520833333336</v>
      </c>
      <c r="AG10798" t="s">
        <v>57909</v>
      </c>
      <c r="AH10798" t="s">
        <v>51</v>
      </c>
      <c r="AJ10798" t="s">
        <v>53</v>
      </c>
      <c r="AL10798" t="s">
        <v>78</v>
      </c>
      <c r="AO10798" t="s">
        <v>8142</v>
      </c>
    </row>
    <row r="10799" spans="1:43" x14ac:dyDescent="0.35">
      <c r="A10799" t="s">
        <v>57910</v>
      </c>
      <c r="B10799" t="s">
        <v>52814</v>
      </c>
      <c r="C10799" t="s">
        <v>106</v>
      </c>
      <c r="F10799" t="s">
        <v>57911</v>
      </c>
      <c r="H10799" t="s">
        <v>57910</v>
      </c>
      <c r="J10799" t="s">
        <v>57912</v>
      </c>
      <c r="K10799" t="s">
        <v>57913</v>
      </c>
      <c r="M10799" t="s">
        <v>2089</v>
      </c>
      <c r="N10799" t="s">
        <v>65</v>
      </c>
      <c r="O10799">
        <v>80443</v>
      </c>
      <c r="P10799" t="s">
        <v>50</v>
      </c>
      <c r="U10799" s="1">
        <v>45078</v>
      </c>
      <c r="V10799" s="1">
        <v>45078</v>
      </c>
      <c r="W10799" s="1">
        <v>45078.602083333331</v>
      </c>
      <c r="X10799" s="1">
        <v>45078.602083333331</v>
      </c>
      <c r="AC10799" t="s">
        <v>53</v>
      </c>
      <c r="AD10799">
        <v>2969772642</v>
      </c>
      <c r="AE10799" s="1">
        <v>43108.680555555555</v>
      </c>
      <c r="AF10799" t="s">
        <v>57914</v>
      </c>
      <c r="AG10799" t="s">
        <v>57915</v>
      </c>
      <c r="AH10799" t="s">
        <v>51</v>
      </c>
      <c r="AJ10799" t="s">
        <v>53</v>
      </c>
      <c r="AL10799" t="s">
        <v>68</v>
      </c>
      <c r="AO10799" t="s">
        <v>57090</v>
      </c>
      <c r="AP10799" s="1">
        <v>45078.62222222222</v>
      </c>
      <c r="AQ10799" s="1">
        <v>45078.606249999997</v>
      </c>
    </row>
    <row r="10800" spans="1:43" x14ac:dyDescent="0.35">
      <c r="A10800" t="s">
        <v>57916</v>
      </c>
      <c r="B10800" t="s">
        <v>9965</v>
      </c>
      <c r="C10800" t="s">
        <v>2615</v>
      </c>
      <c r="F10800" t="s">
        <v>28752</v>
      </c>
      <c r="H10800" t="s">
        <v>57917</v>
      </c>
      <c r="J10800" t="s">
        <v>28754</v>
      </c>
      <c r="K10800" t="s">
        <v>48238</v>
      </c>
      <c r="M10800" t="s">
        <v>3571</v>
      </c>
      <c r="N10800" t="s">
        <v>65</v>
      </c>
      <c r="O10800">
        <v>80022</v>
      </c>
      <c r="P10800" t="s">
        <v>50</v>
      </c>
      <c r="U10800" s="1">
        <v>45078</v>
      </c>
      <c r="V10800" s="1">
        <v>45078</v>
      </c>
      <c r="W10800" s="1">
        <v>45078.645833333336</v>
      </c>
      <c r="X10800" s="1">
        <v>45078.645833333336</v>
      </c>
      <c r="AC10800" t="s">
        <v>51</v>
      </c>
      <c r="AD10800">
        <v>2969506604</v>
      </c>
      <c r="AE10800" s="1">
        <v>38134.46597222222</v>
      </c>
      <c r="AF10800" t="s">
        <v>12049</v>
      </c>
      <c r="AG10800" t="s">
        <v>57918</v>
      </c>
      <c r="AH10800" t="s">
        <v>51</v>
      </c>
      <c r="AJ10800" t="s">
        <v>53</v>
      </c>
      <c r="AL10800" t="s">
        <v>68</v>
      </c>
      <c r="AO10800" t="s">
        <v>5443</v>
      </c>
      <c r="AP10800" s="1">
        <v>45469.387499999997</v>
      </c>
      <c r="AQ10800" s="1">
        <v>45454.310416666667</v>
      </c>
    </row>
    <row r="10801" spans="1:43" x14ac:dyDescent="0.35">
      <c r="A10801" t="s">
        <v>57919</v>
      </c>
      <c r="B10801" t="s">
        <v>22909</v>
      </c>
      <c r="C10801" t="s">
        <v>587</v>
      </c>
      <c r="F10801" t="s">
        <v>57920</v>
      </c>
      <c r="H10801" t="s">
        <v>57919</v>
      </c>
      <c r="J10801" t="s">
        <v>5239</v>
      </c>
      <c r="K10801" t="s">
        <v>27521</v>
      </c>
      <c r="M10801" t="s">
        <v>154</v>
      </c>
      <c r="N10801" t="s">
        <v>65</v>
      </c>
      <c r="O10801">
        <v>80631</v>
      </c>
      <c r="P10801" t="s">
        <v>50</v>
      </c>
      <c r="U10801" s="1">
        <v>45078</v>
      </c>
      <c r="V10801" s="1">
        <v>45078</v>
      </c>
      <c r="W10801" s="1">
        <v>45078.526388888888</v>
      </c>
      <c r="X10801" s="1">
        <v>45078.526388888888</v>
      </c>
      <c r="AC10801" t="s">
        <v>53</v>
      </c>
      <c r="AD10801">
        <v>2969475162</v>
      </c>
      <c r="AE10801" s="1">
        <v>37147</v>
      </c>
      <c r="AF10801" t="s">
        <v>16650</v>
      </c>
      <c r="AG10801" t="s">
        <v>57921</v>
      </c>
      <c r="AH10801" t="s">
        <v>51</v>
      </c>
      <c r="AJ10801" t="s">
        <v>53</v>
      </c>
      <c r="AL10801" t="s">
        <v>68</v>
      </c>
      <c r="AO10801" t="s">
        <v>5443</v>
      </c>
      <c r="AP10801" s="1">
        <v>45083.820138888892</v>
      </c>
    </row>
    <row r="10802" spans="1:43" x14ac:dyDescent="0.35">
      <c r="A10802" t="s">
        <v>57922</v>
      </c>
      <c r="B10802" t="s">
        <v>57923</v>
      </c>
      <c r="C10802" t="s">
        <v>89</v>
      </c>
      <c r="F10802" t="s">
        <v>57924</v>
      </c>
      <c r="H10802" t="s">
        <v>57925</v>
      </c>
      <c r="J10802" t="s">
        <v>57926</v>
      </c>
      <c r="K10802" t="s">
        <v>57927</v>
      </c>
      <c r="M10802" t="s">
        <v>143</v>
      </c>
      <c r="N10802" t="s">
        <v>65</v>
      </c>
      <c r="O10802">
        <v>81505</v>
      </c>
      <c r="P10802" t="s">
        <v>50</v>
      </c>
      <c r="U10802" s="1">
        <v>45078</v>
      </c>
      <c r="V10802" s="1">
        <v>45078</v>
      </c>
      <c r="W10802" s="1">
        <v>45078.404166666667</v>
      </c>
      <c r="X10802" s="1">
        <v>45078.404166666667</v>
      </c>
      <c r="AC10802" t="s">
        <v>53</v>
      </c>
      <c r="AD10802">
        <v>2973403150</v>
      </c>
      <c r="AE10802" s="1">
        <v>45078.404861111114</v>
      </c>
      <c r="AF10802" t="s">
        <v>57928</v>
      </c>
      <c r="AG10802" t="s">
        <v>57929</v>
      </c>
      <c r="AH10802" t="s">
        <v>51</v>
      </c>
      <c r="AJ10802" t="s">
        <v>53</v>
      </c>
      <c r="AL10802" t="s">
        <v>68</v>
      </c>
      <c r="AO10802" t="s">
        <v>5443</v>
      </c>
      <c r="AP10802" s="1">
        <v>45078.40625</v>
      </c>
      <c r="AQ10802" s="1">
        <v>45078.40902777778</v>
      </c>
    </row>
    <row r="10803" spans="1:43" x14ac:dyDescent="0.35">
      <c r="A10803" t="s">
        <v>57930</v>
      </c>
      <c r="B10803" t="s">
        <v>36714</v>
      </c>
      <c r="C10803" t="s">
        <v>57931</v>
      </c>
      <c r="F10803" t="s">
        <v>57932</v>
      </c>
      <c r="H10803" t="s">
        <v>57930</v>
      </c>
      <c r="J10803" t="s">
        <v>57933</v>
      </c>
      <c r="K10803" t="s">
        <v>57934</v>
      </c>
      <c r="M10803" t="s">
        <v>3234</v>
      </c>
      <c r="N10803" t="s">
        <v>253</v>
      </c>
      <c r="O10803">
        <v>88210</v>
      </c>
      <c r="P10803" t="s">
        <v>50</v>
      </c>
      <c r="U10803" s="1">
        <v>45078</v>
      </c>
      <c r="V10803" s="1">
        <v>45078</v>
      </c>
      <c r="W10803" s="1">
        <v>45078.540277777778</v>
      </c>
      <c r="X10803" s="1">
        <v>45078.540277777778</v>
      </c>
      <c r="AC10803" t="s">
        <v>53</v>
      </c>
      <c r="AD10803">
        <v>2973404066</v>
      </c>
      <c r="AE10803" s="1">
        <v>45079.413888888892</v>
      </c>
      <c r="AF10803" t="s">
        <v>57935</v>
      </c>
      <c r="AG10803" t="s">
        <v>57936</v>
      </c>
      <c r="AH10803" t="s">
        <v>51</v>
      </c>
      <c r="AJ10803" t="s">
        <v>53</v>
      </c>
      <c r="AL10803" t="s">
        <v>68</v>
      </c>
      <c r="AO10803" t="s">
        <v>5443</v>
      </c>
      <c r="AP10803" s="1">
        <v>45432.004166666666</v>
      </c>
    </row>
    <row r="10804" spans="1:43" x14ac:dyDescent="0.35">
      <c r="A10804" t="s">
        <v>57937</v>
      </c>
      <c r="B10804" t="s">
        <v>57938</v>
      </c>
      <c r="C10804" t="s">
        <v>1564</v>
      </c>
      <c r="H10804" t="s">
        <v>57937</v>
      </c>
      <c r="O10804">
        <v>80022</v>
      </c>
      <c r="P10804" t="s">
        <v>50</v>
      </c>
      <c r="U10804" s="1">
        <v>45078</v>
      </c>
      <c r="V10804" s="1">
        <v>45078</v>
      </c>
      <c r="W10804" s="1">
        <v>45078.527777777781</v>
      </c>
      <c r="X10804" s="1">
        <v>45078.527777777781</v>
      </c>
      <c r="AC10804" t="s">
        <v>53</v>
      </c>
      <c r="AD10804">
        <v>2969583577</v>
      </c>
      <c r="AE10804" s="1">
        <v>41257.493750000001</v>
      </c>
      <c r="AF10804" t="s">
        <v>13635</v>
      </c>
      <c r="AG10804" t="s">
        <v>57939</v>
      </c>
      <c r="AH10804" t="s">
        <v>51</v>
      </c>
      <c r="AJ10804" t="s">
        <v>53</v>
      </c>
      <c r="AL10804" t="s">
        <v>68</v>
      </c>
      <c r="AO10804" t="s">
        <v>5443</v>
      </c>
      <c r="AP10804" s="1">
        <v>45372.686111111114</v>
      </c>
    </row>
    <row r="10805" spans="1:43" x14ac:dyDescent="0.35">
      <c r="A10805" t="s">
        <v>57940</v>
      </c>
      <c r="B10805" t="s">
        <v>57941</v>
      </c>
      <c r="C10805" t="s">
        <v>12179</v>
      </c>
      <c r="F10805" t="s">
        <v>57942</v>
      </c>
      <c r="H10805" t="s">
        <v>57940</v>
      </c>
      <c r="J10805" t="s">
        <v>57943</v>
      </c>
      <c r="K10805" t="s">
        <v>57944</v>
      </c>
      <c r="M10805" t="s">
        <v>525</v>
      </c>
      <c r="N10805" t="s">
        <v>65</v>
      </c>
      <c r="O10805">
        <v>80011</v>
      </c>
      <c r="P10805" t="s">
        <v>50</v>
      </c>
      <c r="U10805" s="1">
        <v>45078</v>
      </c>
      <c r="V10805" s="1">
        <v>45078</v>
      </c>
      <c r="W10805" s="1">
        <v>45078.415277777778</v>
      </c>
      <c r="X10805" s="1">
        <v>45078.415277777778</v>
      </c>
      <c r="AC10805" t="s">
        <v>51</v>
      </c>
      <c r="AD10805">
        <v>2972038670</v>
      </c>
      <c r="AE10805" s="1">
        <v>44516.195833333331</v>
      </c>
      <c r="AF10805" t="s">
        <v>57945</v>
      </c>
      <c r="AG10805" t="s">
        <v>57946</v>
      </c>
      <c r="AH10805" t="s">
        <v>51</v>
      </c>
      <c r="AJ10805" t="s">
        <v>53</v>
      </c>
      <c r="AL10805" t="s">
        <v>68</v>
      </c>
      <c r="AO10805" t="s">
        <v>5443</v>
      </c>
      <c r="AP10805" s="1">
        <v>45078.413888888892</v>
      </c>
    </row>
    <row r="10806" spans="1:43" x14ac:dyDescent="0.35">
      <c r="A10806" t="s">
        <v>57947</v>
      </c>
      <c r="B10806" t="s">
        <v>10660</v>
      </c>
      <c r="C10806" t="s">
        <v>3466</v>
      </c>
      <c r="F10806">
        <v>19702176762</v>
      </c>
      <c r="H10806" t="s">
        <v>57948</v>
      </c>
      <c r="J10806" t="s">
        <v>57949</v>
      </c>
      <c r="K10806" t="s">
        <v>57950</v>
      </c>
      <c r="M10806" t="s">
        <v>56464</v>
      </c>
      <c r="N10806" t="s">
        <v>287</v>
      </c>
      <c r="O10806">
        <v>81132</v>
      </c>
      <c r="P10806" t="s">
        <v>50</v>
      </c>
      <c r="U10806" s="1">
        <v>45078</v>
      </c>
      <c r="V10806" s="1">
        <v>45078</v>
      </c>
      <c r="W10806" s="1">
        <v>45078.311111111114</v>
      </c>
      <c r="X10806" s="1">
        <v>45078.311111111114</v>
      </c>
      <c r="AC10806" t="s">
        <v>53</v>
      </c>
      <c r="AD10806">
        <v>2973403180</v>
      </c>
      <c r="AE10806" s="1">
        <v>45078.431250000001</v>
      </c>
      <c r="AF10806" t="s">
        <v>57951</v>
      </c>
      <c r="AG10806" t="s">
        <v>57952</v>
      </c>
      <c r="AH10806" t="s">
        <v>51</v>
      </c>
      <c r="AJ10806" t="s">
        <v>53</v>
      </c>
      <c r="AL10806" t="s">
        <v>68</v>
      </c>
      <c r="AO10806" t="s">
        <v>5443</v>
      </c>
      <c r="AP10806" s="1">
        <v>45429.894444444442</v>
      </c>
    </row>
    <row r="10807" spans="1:43" x14ac:dyDescent="0.35">
      <c r="A10807" t="s">
        <v>57953</v>
      </c>
      <c r="B10807" t="s">
        <v>38967</v>
      </c>
      <c r="C10807" t="s">
        <v>10904</v>
      </c>
      <c r="F10807" t="s">
        <v>57954</v>
      </c>
      <c r="H10807" t="s">
        <v>57953</v>
      </c>
      <c r="J10807" t="s">
        <v>28258</v>
      </c>
      <c r="N10807" t="s">
        <v>28811</v>
      </c>
      <c r="O10807">
        <v>41045</v>
      </c>
      <c r="P10807" t="s">
        <v>50</v>
      </c>
      <c r="U10807" s="1">
        <v>45078</v>
      </c>
      <c r="V10807" s="1">
        <v>45078</v>
      </c>
      <c r="AC10807" t="s">
        <v>53</v>
      </c>
      <c r="AD10807">
        <v>2969476832</v>
      </c>
      <c r="AE10807" s="1">
        <v>37243</v>
      </c>
      <c r="AG10807" t="s">
        <v>57955</v>
      </c>
      <c r="AH10807" t="s">
        <v>51</v>
      </c>
      <c r="AJ10807" t="s">
        <v>53</v>
      </c>
      <c r="AO10807" t="s">
        <v>8142</v>
      </c>
    </row>
    <row r="10808" spans="1:43" x14ac:dyDescent="0.35">
      <c r="A10808" t="s">
        <v>57956</v>
      </c>
      <c r="B10808" t="s">
        <v>57957</v>
      </c>
      <c r="C10808" t="s">
        <v>15704</v>
      </c>
      <c r="F10808" t="s">
        <v>57958</v>
      </c>
      <c r="H10808" t="s">
        <v>57956</v>
      </c>
      <c r="J10808" t="s">
        <v>57959</v>
      </c>
      <c r="K10808" t="s">
        <v>57960</v>
      </c>
      <c r="M10808" t="s">
        <v>2378</v>
      </c>
      <c r="N10808" t="s">
        <v>65</v>
      </c>
      <c r="O10808">
        <v>80524</v>
      </c>
      <c r="P10808" t="s">
        <v>50</v>
      </c>
      <c r="U10808" s="1">
        <v>45078</v>
      </c>
      <c r="V10808" s="1">
        <v>45078</v>
      </c>
      <c r="W10808" s="1">
        <v>45078.418055555558</v>
      </c>
      <c r="X10808" s="1">
        <v>45078.418055555558</v>
      </c>
      <c r="AC10808" t="s">
        <v>53</v>
      </c>
      <c r="AD10808">
        <v>2969511758</v>
      </c>
      <c r="AE10808" s="1">
        <v>38442.51458333333</v>
      </c>
      <c r="AF10808" t="s">
        <v>57961</v>
      </c>
      <c r="AG10808" t="s">
        <v>57962</v>
      </c>
      <c r="AH10808" t="s">
        <v>51</v>
      </c>
      <c r="AJ10808" t="s">
        <v>53</v>
      </c>
      <c r="AL10808" t="s">
        <v>68</v>
      </c>
      <c r="AO10808" t="s">
        <v>5443</v>
      </c>
      <c r="AP10808" s="1">
        <v>45476.495833333334</v>
      </c>
    </row>
    <row r="10809" spans="1:43" x14ac:dyDescent="0.35">
      <c r="A10809" t="s">
        <v>57963</v>
      </c>
      <c r="B10809" t="s">
        <v>4588</v>
      </c>
      <c r="C10809" t="s">
        <v>11910</v>
      </c>
      <c r="F10809" t="s">
        <v>57964</v>
      </c>
      <c r="H10809" t="s">
        <v>57965</v>
      </c>
      <c r="I10809" t="s">
        <v>61</v>
      </c>
      <c r="J10809" t="s">
        <v>1543</v>
      </c>
      <c r="P10809" t="s">
        <v>50</v>
      </c>
      <c r="U10809" s="1">
        <v>45078.501388888886</v>
      </c>
      <c r="V10809" s="1">
        <v>45078.501388888886</v>
      </c>
      <c r="W10809" s="1">
        <v>45078.522916666669</v>
      </c>
      <c r="X10809" s="1">
        <v>45078.522916666669</v>
      </c>
      <c r="AC10809" t="s">
        <v>51</v>
      </c>
      <c r="AD10809">
        <v>2969475309</v>
      </c>
      <c r="AE10809" s="1">
        <v>37159</v>
      </c>
      <c r="AF10809" t="s">
        <v>1545</v>
      </c>
      <c r="AG10809" t="s">
        <v>57966</v>
      </c>
      <c r="AH10809" t="s">
        <v>53</v>
      </c>
      <c r="AJ10809" t="s">
        <v>53</v>
      </c>
      <c r="AK10809" t="s">
        <v>13606</v>
      </c>
      <c r="AL10809" t="s">
        <v>68</v>
      </c>
      <c r="AO10809" t="s">
        <v>54</v>
      </c>
    </row>
    <row r="10810" spans="1:43" x14ac:dyDescent="0.35">
      <c r="A10810" t="s">
        <v>57967</v>
      </c>
      <c r="B10810" t="s">
        <v>56451</v>
      </c>
      <c r="C10810" t="s">
        <v>952</v>
      </c>
      <c r="F10810" t="s">
        <v>57968</v>
      </c>
      <c r="H10810" t="s">
        <v>57967</v>
      </c>
      <c r="J10810" t="s">
        <v>54687</v>
      </c>
      <c r="K10810" t="s">
        <v>57969</v>
      </c>
      <c r="M10810" t="s">
        <v>419</v>
      </c>
      <c r="N10810" t="s">
        <v>253</v>
      </c>
      <c r="O10810">
        <v>87105</v>
      </c>
      <c r="P10810" t="s">
        <v>50</v>
      </c>
      <c r="U10810" s="1">
        <v>45079</v>
      </c>
      <c r="V10810" s="1">
        <v>45079</v>
      </c>
      <c r="W10810" s="1">
        <v>45079.466666666667</v>
      </c>
      <c r="X10810" s="1">
        <v>45079.466666666667</v>
      </c>
      <c r="AC10810" t="s">
        <v>53</v>
      </c>
      <c r="AD10810">
        <v>2969564543</v>
      </c>
      <c r="AE10810" s="1">
        <v>40738.324999999997</v>
      </c>
      <c r="AF10810" t="s">
        <v>54689</v>
      </c>
      <c r="AG10810" t="s">
        <v>57970</v>
      </c>
      <c r="AH10810" t="s">
        <v>51</v>
      </c>
      <c r="AJ10810" t="s">
        <v>53</v>
      </c>
      <c r="AL10810" t="s">
        <v>68</v>
      </c>
      <c r="AO10810" t="s">
        <v>57090</v>
      </c>
      <c r="AP10810" s="1">
        <v>45166.468055555553</v>
      </c>
      <c r="AQ10810" s="1">
        <v>45166.470833333333</v>
      </c>
    </row>
    <row r="10811" spans="1:43" x14ac:dyDescent="0.35">
      <c r="A10811" t="s">
        <v>57971</v>
      </c>
      <c r="B10811" t="s">
        <v>57972</v>
      </c>
      <c r="C10811" t="s">
        <v>3624</v>
      </c>
      <c r="F10811" t="s">
        <v>57973</v>
      </c>
      <c r="H10811" t="s">
        <v>57971</v>
      </c>
      <c r="J10811" t="s">
        <v>1305</v>
      </c>
      <c r="K10811" t="s">
        <v>1306</v>
      </c>
      <c r="M10811" t="s">
        <v>1307</v>
      </c>
      <c r="N10811" t="s">
        <v>637</v>
      </c>
      <c r="O10811">
        <v>77380</v>
      </c>
      <c r="P10811" t="s">
        <v>50</v>
      </c>
      <c r="U10811" s="1">
        <v>45079</v>
      </c>
      <c r="V10811" s="1">
        <v>45079</v>
      </c>
      <c r="W10811" s="1">
        <v>45079.384027777778</v>
      </c>
      <c r="X10811" s="1">
        <v>45079.384027777778</v>
      </c>
      <c r="AC10811" t="s">
        <v>53</v>
      </c>
      <c r="AD10811">
        <v>2969474645</v>
      </c>
      <c r="AE10811" s="1">
        <v>37110.530555555553</v>
      </c>
      <c r="AG10811" t="s">
        <v>57974</v>
      </c>
      <c r="AH10811" t="s">
        <v>51</v>
      </c>
      <c r="AJ10811" t="s">
        <v>53</v>
      </c>
      <c r="AL10811" t="s">
        <v>78</v>
      </c>
      <c r="AO10811" t="s">
        <v>51552</v>
      </c>
      <c r="AP10811" s="1">
        <v>45159.393750000003</v>
      </c>
    </row>
    <row r="10812" spans="1:43" x14ac:dyDescent="0.35">
      <c r="A10812" t="s">
        <v>57975</v>
      </c>
      <c r="B10812" t="s">
        <v>53609</v>
      </c>
      <c r="C10812" t="s">
        <v>51230</v>
      </c>
      <c r="F10812" t="s">
        <v>57976</v>
      </c>
      <c r="H10812" t="s">
        <v>57975</v>
      </c>
      <c r="J10812" t="s">
        <v>57977</v>
      </c>
      <c r="K10812" t="s">
        <v>57978</v>
      </c>
      <c r="M10812" t="s">
        <v>419</v>
      </c>
      <c r="N10812" t="s">
        <v>253</v>
      </c>
      <c r="O10812">
        <v>87197</v>
      </c>
      <c r="P10812" t="s">
        <v>50</v>
      </c>
      <c r="U10812" s="1">
        <v>45079</v>
      </c>
      <c r="V10812" s="1">
        <v>45079</v>
      </c>
      <c r="W10812" s="1">
        <v>45079.56527777778</v>
      </c>
      <c r="X10812" s="1">
        <v>45079.56527777778</v>
      </c>
      <c r="AC10812" t="s">
        <v>53</v>
      </c>
      <c r="AD10812">
        <v>2973404221</v>
      </c>
      <c r="AE10812" s="1">
        <v>45079.566666666666</v>
      </c>
      <c r="AF10812" t="s">
        <v>57979</v>
      </c>
      <c r="AG10812" t="s">
        <v>57980</v>
      </c>
      <c r="AH10812" t="s">
        <v>51</v>
      </c>
      <c r="AJ10812" t="s">
        <v>53</v>
      </c>
      <c r="AL10812" t="s">
        <v>68</v>
      </c>
      <c r="AO10812" t="s">
        <v>5443</v>
      </c>
      <c r="AP10812" s="1">
        <v>45079.572916666664</v>
      </c>
      <c r="AQ10812" s="1">
        <v>45079.574999999997</v>
      </c>
    </row>
    <row r="10813" spans="1:43" x14ac:dyDescent="0.35">
      <c r="A10813" t="s">
        <v>57981</v>
      </c>
      <c r="B10813" t="s">
        <v>57982</v>
      </c>
      <c r="C10813" t="s">
        <v>38139</v>
      </c>
      <c r="F10813" t="s">
        <v>57983</v>
      </c>
      <c r="H10813" t="s">
        <v>57981</v>
      </c>
      <c r="J10813" t="s">
        <v>57984</v>
      </c>
      <c r="K10813" t="s">
        <v>57985</v>
      </c>
      <c r="M10813" t="s">
        <v>46817</v>
      </c>
      <c r="N10813" t="s">
        <v>253</v>
      </c>
      <c r="O10813">
        <v>88081</v>
      </c>
      <c r="P10813" t="s">
        <v>50</v>
      </c>
      <c r="U10813" s="1">
        <v>45079</v>
      </c>
      <c r="V10813" s="1">
        <v>45079</v>
      </c>
      <c r="W10813" s="1">
        <v>45079.685416666667</v>
      </c>
      <c r="X10813" s="1">
        <v>45079.685416666667</v>
      </c>
      <c r="AC10813" t="s">
        <v>53</v>
      </c>
      <c r="AD10813">
        <v>2969913971</v>
      </c>
      <c r="AE10813" s="1">
        <v>43732.45208333333</v>
      </c>
      <c r="AF10813" t="s">
        <v>57986</v>
      </c>
      <c r="AG10813" t="s">
        <v>57987</v>
      </c>
      <c r="AH10813" t="s">
        <v>51</v>
      </c>
      <c r="AJ10813" t="s">
        <v>53</v>
      </c>
      <c r="AL10813" t="s">
        <v>68</v>
      </c>
      <c r="AO10813" t="s">
        <v>57090</v>
      </c>
      <c r="AP10813" s="1">
        <v>45079.690972222219</v>
      </c>
      <c r="AQ10813" s="1">
        <v>45079.69027777778</v>
      </c>
    </row>
    <row r="10814" spans="1:43" x14ac:dyDescent="0.35">
      <c r="A10814" t="s">
        <v>57988</v>
      </c>
      <c r="B10814" t="s">
        <v>7273</v>
      </c>
      <c r="C10814" t="s">
        <v>106</v>
      </c>
      <c r="F10814">
        <v>17195394108</v>
      </c>
      <c r="H10814" t="s">
        <v>57988</v>
      </c>
      <c r="J10814" t="s">
        <v>16900</v>
      </c>
      <c r="K10814" t="s">
        <v>57989</v>
      </c>
      <c r="M10814" t="s">
        <v>1553</v>
      </c>
      <c r="N10814" t="s">
        <v>213</v>
      </c>
      <c r="O10814">
        <v>81201</v>
      </c>
      <c r="P10814" t="s">
        <v>50</v>
      </c>
      <c r="U10814" s="1">
        <v>45079</v>
      </c>
      <c r="V10814" s="1">
        <v>45079</v>
      </c>
      <c r="W10814" s="1">
        <v>45079.62777777778</v>
      </c>
      <c r="X10814" s="1">
        <v>45079.62777777778</v>
      </c>
      <c r="AC10814" t="s">
        <v>51</v>
      </c>
      <c r="AD10814">
        <v>2969798403</v>
      </c>
      <c r="AE10814" s="1">
        <v>43241.474999999999</v>
      </c>
      <c r="AF10814" t="s">
        <v>16901</v>
      </c>
      <c r="AG10814" t="s">
        <v>57990</v>
      </c>
      <c r="AH10814" t="s">
        <v>51</v>
      </c>
      <c r="AJ10814" t="s">
        <v>53</v>
      </c>
      <c r="AL10814" t="s">
        <v>68</v>
      </c>
      <c r="AO10814" t="s">
        <v>5443</v>
      </c>
      <c r="AP10814" s="1">
        <v>45433.679861111108</v>
      </c>
      <c r="AQ10814" s="1">
        <v>45166.633333333331</v>
      </c>
    </row>
    <row r="10815" spans="1:43" x14ac:dyDescent="0.35">
      <c r="A10815" t="s">
        <v>57991</v>
      </c>
      <c r="B10815" t="s">
        <v>7086</v>
      </c>
      <c r="C10815" t="s">
        <v>6563</v>
      </c>
      <c r="F10815" t="s">
        <v>57992</v>
      </c>
      <c r="H10815" t="s">
        <v>57991</v>
      </c>
      <c r="J10815" t="s">
        <v>57993</v>
      </c>
      <c r="K10815" t="s">
        <v>57994</v>
      </c>
      <c r="M10815" t="s">
        <v>57995</v>
      </c>
      <c r="N10815" t="s">
        <v>5925</v>
      </c>
      <c r="O10815">
        <v>17522</v>
      </c>
      <c r="P10815" t="s">
        <v>50</v>
      </c>
      <c r="U10815" s="1">
        <v>45079</v>
      </c>
      <c r="V10815" s="1">
        <v>45079</v>
      </c>
      <c r="W10815" s="1">
        <v>45079.462500000001</v>
      </c>
      <c r="X10815" s="1">
        <v>45079.462500000001</v>
      </c>
      <c r="AC10815" t="s">
        <v>53</v>
      </c>
      <c r="AD10815">
        <v>2969914003</v>
      </c>
      <c r="AE10815" s="1">
        <v>43732.581250000003</v>
      </c>
      <c r="AG10815" t="s">
        <v>57996</v>
      </c>
      <c r="AH10815" t="s">
        <v>51</v>
      </c>
      <c r="AJ10815" t="s">
        <v>53</v>
      </c>
      <c r="AL10815" t="s">
        <v>68</v>
      </c>
      <c r="AO10815" t="s">
        <v>5443</v>
      </c>
      <c r="AP10815" s="1">
        <v>45313.444444444445</v>
      </c>
      <c r="AQ10815" s="1">
        <v>45293.395138888889</v>
      </c>
    </row>
    <row r="10816" spans="1:43" x14ac:dyDescent="0.35">
      <c r="A10816">
        <v>357883</v>
      </c>
      <c r="B10816" t="s">
        <v>12113</v>
      </c>
      <c r="C10816" t="s">
        <v>89</v>
      </c>
      <c r="F10816" t="s">
        <v>43635</v>
      </c>
      <c r="H10816" t="s">
        <v>43636</v>
      </c>
      <c r="J10816" t="s">
        <v>18584</v>
      </c>
      <c r="N10816" t="s">
        <v>287</v>
      </c>
      <c r="O10816">
        <v>80110</v>
      </c>
      <c r="P10816" t="s">
        <v>50</v>
      </c>
      <c r="U10816" s="1">
        <v>45079</v>
      </c>
      <c r="V10816" s="1">
        <v>45079</v>
      </c>
      <c r="W10816" s="1">
        <v>45079.495833333334</v>
      </c>
      <c r="X10816" s="1">
        <v>45079.495833333334</v>
      </c>
      <c r="AC10816" t="s">
        <v>53</v>
      </c>
      <c r="AD10816">
        <v>2969543968</v>
      </c>
      <c r="AE10816" s="1">
        <v>40032.470138888886</v>
      </c>
      <c r="AG10816" t="s">
        <v>57997</v>
      </c>
      <c r="AH10816" t="s">
        <v>51</v>
      </c>
      <c r="AJ10816" t="s">
        <v>53</v>
      </c>
      <c r="AL10816" t="s">
        <v>78</v>
      </c>
      <c r="AO10816" t="s">
        <v>8142</v>
      </c>
    </row>
    <row r="10817" spans="1:43" x14ac:dyDescent="0.35">
      <c r="A10817" t="s">
        <v>57998</v>
      </c>
      <c r="B10817" t="s">
        <v>48820</v>
      </c>
      <c r="C10817" t="s">
        <v>106</v>
      </c>
      <c r="F10817" t="s">
        <v>57999</v>
      </c>
      <c r="H10817" t="s">
        <v>57998</v>
      </c>
      <c r="J10817" t="s">
        <v>58000</v>
      </c>
      <c r="K10817" t="s">
        <v>58001</v>
      </c>
      <c r="M10817" t="s">
        <v>3619</v>
      </c>
      <c r="N10817" t="s">
        <v>253</v>
      </c>
      <c r="O10817">
        <v>88101</v>
      </c>
      <c r="P10817" t="s">
        <v>50</v>
      </c>
      <c r="U10817" s="1">
        <v>45079</v>
      </c>
      <c r="V10817" s="1">
        <v>45079</v>
      </c>
      <c r="W10817" s="1">
        <v>45079.456944444442</v>
      </c>
      <c r="X10817" s="1">
        <v>45079.456944444442</v>
      </c>
      <c r="AC10817" t="s">
        <v>53</v>
      </c>
      <c r="AD10817">
        <v>2973404110</v>
      </c>
      <c r="AE10817" s="1">
        <v>45079.458333333336</v>
      </c>
      <c r="AF10817" t="s">
        <v>58002</v>
      </c>
      <c r="AG10817" t="s">
        <v>58003</v>
      </c>
      <c r="AH10817" t="s">
        <v>51</v>
      </c>
      <c r="AJ10817" t="s">
        <v>53</v>
      </c>
      <c r="AL10817" t="s">
        <v>68</v>
      </c>
      <c r="AO10817" t="s">
        <v>5443</v>
      </c>
      <c r="AP10817" s="1">
        <v>45079.468055555553</v>
      </c>
      <c r="AQ10817" s="1">
        <v>45079.467361111114</v>
      </c>
    </row>
    <row r="10818" spans="1:43" x14ac:dyDescent="0.35">
      <c r="A10818" t="s">
        <v>58004</v>
      </c>
      <c r="B10818" t="s">
        <v>58005</v>
      </c>
      <c r="C10818" t="s">
        <v>57219</v>
      </c>
      <c r="F10818" t="s">
        <v>58006</v>
      </c>
      <c r="H10818" t="s">
        <v>58004</v>
      </c>
      <c r="J10818" t="s">
        <v>58007</v>
      </c>
      <c r="K10818" t="s">
        <v>58008</v>
      </c>
      <c r="M10818" t="s">
        <v>27504</v>
      </c>
      <c r="N10818" t="s">
        <v>65</v>
      </c>
      <c r="O10818">
        <v>81324</v>
      </c>
      <c r="P10818" t="s">
        <v>50</v>
      </c>
      <c r="U10818" s="1">
        <v>45079</v>
      </c>
      <c r="V10818" s="1">
        <v>45079</v>
      </c>
      <c r="W10818" s="1">
        <v>45079.472222222219</v>
      </c>
      <c r="X10818" s="1">
        <v>45079.472222222219</v>
      </c>
      <c r="AC10818" t="s">
        <v>53</v>
      </c>
      <c r="AD10818">
        <v>2973404171</v>
      </c>
      <c r="AE10818" s="1">
        <v>45079.506249999999</v>
      </c>
      <c r="AF10818" t="s">
        <v>58009</v>
      </c>
      <c r="AG10818" t="s">
        <v>58010</v>
      </c>
      <c r="AH10818" t="s">
        <v>51</v>
      </c>
      <c r="AJ10818" t="s">
        <v>53</v>
      </c>
      <c r="AL10818" t="s">
        <v>68</v>
      </c>
      <c r="AO10818" t="s">
        <v>5443</v>
      </c>
      <c r="AP10818" s="1">
        <v>45397.57708333333</v>
      </c>
      <c r="AQ10818" s="1">
        <v>45214.385416666664</v>
      </c>
    </row>
    <row r="10819" spans="1:43" x14ac:dyDescent="0.35">
      <c r="A10819" t="s">
        <v>58011</v>
      </c>
      <c r="B10819" t="s">
        <v>4903</v>
      </c>
      <c r="C10819" t="s">
        <v>3118</v>
      </c>
      <c r="F10819" t="s">
        <v>57976</v>
      </c>
      <c r="H10819" t="s">
        <v>58011</v>
      </c>
      <c r="J10819" t="s">
        <v>58012</v>
      </c>
      <c r="K10819" t="s">
        <v>58013</v>
      </c>
      <c r="M10819" t="s">
        <v>419</v>
      </c>
      <c r="N10819" t="s">
        <v>253</v>
      </c>
      <c r="O10819">
        <v>87105</v>
      </c>
      <c r="P10819" t="s">
        <v>50</v>
      </c>
      <c r="U10819" s="1">
        <v>45079</v>
      </c>
      <c r="V10819" s="1">
        <v>45079</v>
      </c>
      <c r="W10819" s="1">
        <v>45079.534722222219</v>
      </c>
      <c r="X10819" s="1">
        <v>45079.534722222219</v>
      </c>
      <c r="AC10819" t="s">
        <v>53</v>
      </c>
      <c r="AD10819">
        <v>2973404191</v>
      </c>
      <c r="AE10819" s="1">
        <v>45079.537499999999</v>
      </c>
      <c r="AF10819" t="s">
        <v>58014</v>
      </c>
      <c r="AG10819" t="s">
        <v>58015</v>
      </c>
      <c r="AH10819" t="s">
        <v>51</v>
      </c>
      <c r="AJ10819" t="s">
        <v>53</v>
      </c>
      <c r="AL10819" t="s">
        <v>68</v>
      </c>
      <c r="AO10819" t="s">
        <v>5443</v>
      </c>
      <c r="AP10819" s="1">
        <v>45079.568055555559</v>
      </c>
      <c r="AQ10819" s="1">
        <v>45079.541666666664</v>
      </c>
    </row>
    <row r="10820" spans="1:43" x14ac:dyDescent="0.35">
      <c r="A10820" t="s">
        <v>58016</v>
      </c>
      <c r="B10820" t="s">
        <v>9965</v>
      </c>
      <c r="C10820" t="s">
        <v>30845</v>
      </c>
      <c r="F10820" t="s">
        <v>58017</v>
      </c>
      <c r="H10820" t="s">
        <v>35469</v>
      </c>
      <c r="J10820" t="s">
        <v>35472</v>
      </c>
      <c r="K10820" t="s">
        <v>58018</v>
      </c>
      <c r="M10820" t="s">
        <v>18017</v>
      </c>
      <c r="N10820" t="s">
        <v>213</v>
      </c>
      <c r="O10820">
        <v>80633</v>
      </c>
      <c r="P10820" t="s">
        <v>50</v>
      </c>
      <c r="U10820" s="1">
        <v>45079</v>
      </c>
      <c r="V10820" s="1">
        <v>45079</v>
      </c>
      <c r="W10820" s="1">
        <v>45079.476388888892</v>
      </c>
      <c r="X10820" s="1">
        <v>45079.476388888892</v>
      </c>
      <c r="AC10820" t="s">
        <v>51</v>
      </c>
      <c r="AD10820">
        <v>2969593508</v>
      </c>
      <c r="AE10820" s="1">
        <v>41430.606249999997</v>
      </c>
      <c r="AF10820" t="s">
        <v>35475</v>
      </c>
      <c r="AG10820" t="s">
        <v>58019</v>
      </c>
      <c r="AH10820" t="s">
        <v>51</v>
      </c>
      <c r="AJ10820" t="s">
        <v>53</v>
      </c>
      <c r="AL10820" t="s">
        <v>68</v>
      </c>
      <c r="AO10820" t="s">
        <v>5443</v>
      </c>
      <c r="AP10820" s="1">
        <v>45474.659722222219</v>
      </c>
      <c r="AQ10820" s="1">
        <v>45454.536805555559</v>
      </c>
    </row>
    <row r="10821" spans="1:43" x14ac:dyDescent="0.35">
      <c r="A10821" t="s">
        <v>58020</v>
      </c>
      <c r="B10821" t="s">
        <v>58021</v>
      </c>
      <c r="C10821" t="s">
        <v>58022</v>
      </c>
      <c r="F10821" t="s">
        <v>58023</v>
      </c>
      <c r="H10821" t="s">
        <v>58020</v>
      </c>
      <c r="J10821" t="s">
        <v>58024</v>
      </c>
      <c r="K10821" t="s">
        <v>58025</v>
      </c>
      <c r="M10821" t="s">
        <v>58026</v>
      </c>
      <c r="N10821" t="s">
        <v>26314</v>
      </c>
      <c r="O10821">
        <v>33166</v>
      </c>
      <c r="P10821" t="s">
        <v>50</v>
      </c>
      <c r="U10821" s="1">
        <v>45079</v>
      </c>
      <c r="V10821" s="1">
        <v>45079</v>
      </c>
      <c r="W10821" s="1">
        <v>45079.553472222222</v>
      </c>
      <c r="X10821" s="1">
        <v>45079.553472222222</v>
      </c>
      <c r="AC10821" t="s">
        <v>53</v>
      </c>
      <c r="AD10821">
        <v>2973404205</v>
      </c>
      <c r="AE10821" s="1">
        <v>45079.552777777775</v>
      </c>
      <c r="AF10821" t="s">
        <v>58027</v>
      </c>
      <c r="AG10821" t="s">
        <v>58028</v>
      </c>
      <c r="AH10821" t="s">
        <v>51</v>
      </c>
      <c r="AJ10821" t="s">
        <v>53</v>
      </c>
      <c r="AL10821" t="s">
        <v>68</v>
      </c>
      <c r="AO10821" t="s">
        <v>57090</v>
      </c>
      <c r="AP10821" s="1">
        <v>45476.679166666669</v>
      </c>
    </row>
    <row r="10822" spans="1:43" x14ac:dyDescent="0.35">
      <c r="A10822" t="s">
        <v>58029</v>
      </c>
      <c r="B10822" t="s">
        <v>4644</v>
      </c>
      <c r="C10822" t="s">
        <v>383</v>
      </c>
      <c r="F10822" t="s">
        <v>58030</v>
      </c>
      <c r="H10822" t="s">
        <v>58031</v>
      </c>
      <c r="J10822" t="s">
        <v>57228</v>
      </c>
      <c r="K10822" t="s">
        <v>57229</v>
      </c>
      <c r="M10822" t="s">
        <v>513</v>
      </c>
      <c r="N10822" t="s">
        <v>253</v>
      </c>
      <c r="O10822">
        <v>88202</v>
      </c>
      <c r="P10822" t="s">
        <v>50</v>
      </c>
      <c r="U10822" s="1">
        <v>45079</v>
      </c>
      <c r="V10822" s="1">
        <v>45079</v>
      </c>
      <c r="W10822" s="1">
        <v>45079.411111111112</v>
      </c>
      <c r="X10822" s="1">
        <v>45079.411111111112</v>
      </c>
      <c r="AC10822" t="s">
        <v>53</v>
      </c>
      <c r="AD10822">
        <v>2969552272</v>
      </c>
      <c r="AE10822" s="1">
        <v>40331.452777777777</v>
      </c>
      <c r="AF10822" t="s">
        <v>3456</v>
      </c>
      <c r="AG10822" t="s">
        <v>58032</v>
      </c>
      <c r="AH10822" t="s">
        <v>51</v>
      </c>
      <c r="AJ10822" t="s">
        <v>53</v>
      </c>
      <c r="AL10822" t="s">
        <v>68</v>
      </c>
      <c r="AO10822" t="s">
        <v>5443</v>
      </c>
      <c r="AP10822" s="1">
        <v>45079.47152777778</v>
      </c>
      <c r="AQ10822" s="1">
        <v>45079.419444444444</v>
      </c>
    </row>
    <row r="10823" spans="1:43" x14ac:dyDescent="0.35">
      <c r="A10823" t="s">
        <v>58033</v>
      </c>
      <c r="B10823" t="s">
        <v>58034</v>
      </c>
      <c r="C10823" t="s">
        <v>17061</v>
      </c>
      <c r="F10823" t="s">
        <v>58035</v>
      </c>
      <c r="H10823" t="s">
        <v>58033</v>
      </c>
      <c r="J10823" t="s">
        <v>11008</v>
      </c>
      <c r="N10823" t="s">
        <v>17594</v>
      </c>
      <c r="O10823">
        <v>28205</v>
      </c>
      <c r="P10823" t="s">
        <v>50</v>
      </c>
      <c r="U10823" s="1">
        <v>45079</v>
      </c>
      <c r="V10823" s="1">
        <v>45079</v>
      </c>
      <c r="AC10823" t="s">
        <v>53</v>
      </c>
      <c r="AD10823">
        <v>2969478809</v>
      </c>
      <c r="AE10823" s="1">
        <v>37358</v>
      </c>
      <c r="AG10823" t="s">
        <v>58036</v>
      </c>
      <c r="AH10823" t="s">
        <v>51</v>
      </c>
      <c r="AJ10823" t="s">
        <v>53</v>
      </c>
      <c r="AO10823" t="s">
        <v>8142</v>
      </c>
    </row>
    <row r="10824" spans="1:43" x14ac:dyDescent="0.35">
      <c r="A10824" t="s">
        <v>58037</v>
      </c>
      <c r="B10824" t="s">
        <v>8246</v>
      </c>
      <c r="C10824" t="s">
        <v>10482</v>
      </c>
      <c r="F10824" t="s">
        <v>58038</v>
      </c>
      <c r="H10824" t="s">
        <v>58037</v>
      </c>
      <c r="J10824" t="s">
        <v>58039</v>
      </c>
      <c r="K10824" t="s">
        <v>58040</v>
      </c>
      <c r="M10824" t="s">
        <v>18453</v>
      </c>
      <c r="N10824" t="s">
        <v>65</v>
      </c>
      <c r="O10824">
        <v>80610</v>
      </c>
      <c r="P10824" t="s">
        <v>50</v>
      </c>
      <c r="U10824" s="1">
        <v>45079</v>
      </c>
      <c r="V10824" s="1">
        <v>45079</v>
      </c>
      <c r="W10824" s="1">
        <v>45079.717361111114</v>
      </c>
      <c r="X10824" s="1">
        <v>45079.717361111114</v>
      </c>
      <c r="AC10824" t="s">
        <v>53</v>
      </c>
      <c r="AD10824">
        <v>2973404385</v>
      </c>
      <c r="AE10824" s="1">
        <v>45079.71597222222</v>
      </c>
      <c r="AF10824" t="s">
        <v>58041</v>
      </c>
      <c r="AG10824" t="s">
        <v>58042</v>
      </c>
      <c r="AH10824" t="s">
        <v>51</v>
      </c>
      <c r="AJ10824" t="s">
        <v>53</v>
      </c>
      <c r="AL10824" t="s">
        <v>68</v>
      </c>
      <c r="AO10824" t="s">
        <v>57090</v>
      </c>
      <c r="AP10824" s="1">
        <v>45079.731944444444</v>
      </c>
      <c r="AQ10824" s="1">
        <v>45079.734722222223</v>
      </c>
    </row>
    <row r="10825" spans="1:43" x14ac:dyDescent="0.35">
      <c r="A10825" t="s">
        <v>58043</v>
      </c>
      <c r="B10825" t="s">
        <v>58044</v>
      </c>
      <c r="C10825" t="s">
        <v>58045</v>
      </c>
      <c r="F10825" t="s">
        <v>58046</v>
      </c>
      <c r="H10825" t="s">
        <v>58047</v>
      </c>
      <c r="I10825" t="s">
        <v>101</v>
      </c>
      <c r="J10825" t="s">
        <v>58048</v>
      </c>
      <c r="N10825" t="s">
        <v>287</v>
      </c>
      <c r="O10825">
        <v>80011</v>
      </c>
      <c r="P10825" t="s">
        <v>50</v>
      </c>
      <c r="U10825" s="1">
        <v>45079.576388888891</v>
      </c>
      <c r="V10825" s="1">
        <v>45079.576388888891</v>
      </c>
      <c r="W10825" s="1">
        <v>45082.4375</v>
      </c>
      <c r="X10825" s="1">
        <v>45082.4375</v>
      </c>
      <c r="AC10825" t="s">
        <v>53</v>
      </c>
      <c r="AD10825">
        <v>2969696679</v>
      </c>
      <c r="AE10825" s="1">
        <v>42464.595833333333</v>
      </c>
      <c r="AF10825" t="s">
        <v>58049</v>
      </c>
      <c r="AG10825" t="s">
        <v>58050</v>
      </c>
      <c r="AH10825" t="s">
        <v>53</v>
      </c>
      <c r="AJ10825" t="s">
        <v>53</v>
      </c>
      <c r="AK10825" t="s">
        <v>23186</v>
      </c>
      <c r="AL10825" t="s">
        <v>68</v>
      </c>
      <c r="AO10825" t="s">
        <v>54</v>
      </c>
      <c r="AP10825" s="1">
        <v>45082.40347222222</v>
      </c>
    </row>
    <row r="10826" spans="1:43" x14ac:dyDescent="0.35">
      <c r="A10826" t="s">
        <v>58051</v>
      </c>
      <c r="B10826" t="s">
        <v>58052</v>
      </c>
      <c r="C10826" t="s">
        <v>2740</v>
      </c>
      <c r="F10826" t="s">
        <v>58053</v>
      </c>
      <c r="H10826" t="s">
        <v>58051</v>
      </c>
      <c r="I10826" t="s">
        <v>200</v>
      </c>
      <c r="J10826" t="s">
        <v>4293</v>
      </c>
      <c r="K10826" t="s">
        <v>58054</v>
      </c>
      <c r="M10826" t="s">
        <v>12147</v>
      </c>
      <c r="N10826" t="s">
        <v>798</v>
      </c>
      <c r="O10826">
        <v>78108</v>
      </c>
      <c r="P10826" t="s">
        <v>50</v>
      </c>
      <c r="U10826" s="1">
        <v>45079.674305555556</v>
      </c>
      <c r="V10826" s="1">
        <v>45079.674305555556</v>
      </c>
      <c r="W10826" s="1">
        <v>45079.678472222222</v>
      </c>
      <c r="X10826" s="1">
        <v>45079.678472222222</v>
      </c>
      <c r="AC10826" t="s">
        <v>51</v>
      </c>
      <c r="AD10826">
        <v>2969634929</v>
      </c>
      <c r="AE10826" s="1">
        <v>41799.665972222225</v>
      </c>
      <c r="AG10826" t="s">
        <v>58055</v>
      </c>
      <c r="AH10826" t="s">
        <v>53</v>
      </c>
      <c r="AJ10826" t="s">
        <v>53</v>
      </c>
      <c r="AK10826" t="s">
        <v>15130</v>
      </c>
      <c r="AL10826" t="s">
        <v>68</v>
      </c>
      <c r="AO10826" t="s">
        <v>54</v>
      </c>
    </row>
    <row r="10827" spans="1:43" x14ac:dyDescent="0.35">
      <c r="A10827" t="s">
        <v>34376</v>
      </c>
      <c r="B10827" t="s">
        <v>34373</v>
      </c>
      <c r="C10827" t="s">
        <v>34374</v>
      </c>
      <c r="F10827" t="s">
        <v>58056</v>
      </c>
      <c r="H10827" t="s">
        <v>34376</v>
      </c>
      <c r="J10827" t="s">
        <v>7499</v>
      </c>
      <c r="K10827" t="s">
        <v>58057</v>
      </c>
      <c r="M10827" t="s">
        <v>34379</v>
      </c>
      <c r="N10827" t="s">
        <v>2409</v>
      </c>
      <c r="O10827">
        <v>85218</v>
      </c>
      <c r="P10827" t="s">
        <v>50</v>
      </c>
      <c r="U10827" s="1">
        <v>45080</v>
      </c>
      <c r="V10827" s="1">
        <v>45080</v>
      </c>
      <c r="W10827" s="1">
        <v>45082.40625</v>
      </c>
      <c r="X10827" s="1">
        <v>45082.40625</v>
      </c>
      <c r="AC10827" t="s">
        <v>51</v>
      </c>
      <c r="AD10827">
        <v>2969477856</v>
      </c>
      <c r="AE10827" s="1">
        <v>37312</v>
      </c>
      <c r="AF10827" t="s">
        <v>6207</v>
      </c>
      <c r="AG10827" t="s">
        <v>58058</v>
      </c>
      <c r="AH10827" t="s">
        <v>51</v>
      </c>
      <c r="AJ10827" t="s">
        <v>53</v>
      </c>
      <c r="AL10827" t="s">
        <v>68</v>
      </c>
      <c r="AO10827" t="s">
        <v>5443</v>
      </c>
      <c r="AP10827" s="1">
        <v>45359.366666666669</v>
      </c>
      <c r="AQ10827" s="1">
        <v>45327.443749999999</v>
      </c>
    </row>
    <row r="10828" spans="1:43" x14ac:dyDescent="0.35">
      <c r="A10828" t="s">
        <v>58059</v>
      </c>
      <c r="B10828" t="s">
        <v>58060</v>
      </c>
      <c r="C10828" t="s">
        <v>830</v>
      </c>
      <c r="D10828" t="s">
        <v>1146</v>
      </c>
      <c r="F10828" t="s">
        <v>58061</v>
      </c>
      <c r="G10828" t="s">
        <v>58062</v>
      </c>
      <c r="H10828" t="s">
        <v>58063</v>
      </c>
      <c r="I10828" t="s">
        <v>179</v>
      </c>
      <c r="J10828" t="s">
        <v>4241</v>
      </c>
      <c r="N10828" t="s">
        <v>18045</v>
      </c>
      <c r="O10828">
        <v>70809</v>
      </c>
      <c r="P10828" t="s">
        <v>50</v>
      </c>
      <c r="U10828" s="1">
        <v>45080</v>
      </c>
      <c r="V10828" s="1">
        <v>45080</v>
      </c>
      <c r="AC10828" t="s">
        <v>53</v>
      </c>
      <c r="AD10828">
        <v>2969480277</v>
      </c>
      <c r="AE10828" s="1">
        <v>37439</v>
      </c>
      <c r="AG10828" t="s">
        <v>58064</v>
      </c>
      <c r="AH10828" t="s">
        <v>51</v>
      </c>
      <c r="AJ10828" t="s">
        <v>53</v>
      </c>
      <c r="AO10828" t="s">
        <v>8142</v>
      </c>
    </row>
    <row r="10829" spans="1:43" x14ac:dyDescent="0.35">
      <c r="A10829" t="s">
        <v>58065</v>
      </c>
      <c r="B10829" t="s">
        <v>58066</v>
      </c>
      <c r="C10829" t="s">
        <v>1932</v>
      </c>
      <c r="F10829" t="s">
        <v>58067</v>
      </c>
      <c r="H10829" t="s">
        <v>58065</v>
      </c>
      <c r="J10829" t="s">
        <v>58068</v>
      </c>
      <c r="K10829" t="s">
        <v>58069</v>
      </c>
      <c r="M10829" t="s">
        <v>37040</v>
      </c>
      <c r="N10829" t="s">
        <v>65</v>
      </c>
      <c r="O10829">
        <v>80116</v>
      </c>
      <c r="P10829" t="s">
        <v>50</v>
      </c>
      <c r="U10829" s="1">
        <v>45080</v>
      </c>
      <c r="V10829" s="1">
        <v>45080</v>
      </c>
      <c r="W10829" s="1">
        <v>45080.862500000003</v>
      </c>
      <c r="X10829" s="1">
        <v>45080.862500000003</v>
      </c>
      <c r="AC10829" t="s">
        <v>53</v>
      </c>
      <c r="AD10829">
        <v>1000000001</v>
      </c>
      <c r="AE10829" s="1">
        <v>39973.351388888892</v>
      </c>
      <c r="AF10829" t="s">
        <v>3377</v>
      </c>
      <c r="AG10829" t="s">
        <v>58070</v>
      </c>
      <c r="AH10829" t="s">
        <v>51</v>
      </c>
      <c r="AJ10829" t="s">
        <v>53</v>
      </c>
      <c r="AL10829" t="s">
        <v>78</v>
      </c>
      <c r="AO10829" t="s">
        <v>5443</v>
      </c>
      <c r="AP10829" s="1">
        <v>45080.861805555556</v>
      </c>
    </row>
    <row r="10830" spans="1:43" x14ac:dyDescent="0.35">
      <c r="A10830" t="s">
        <v>58071</v>
      </c>
      <c r="B10830" t="s">
        <v>1440</v>
      </c>
      <c r="C10830" t="s">
        <v>20920</v>
      </c>
      <c r="F10830" t="s">
        <v>58072</v>
      </c>
      <c r="H10830" t="s">
        <v>58071</v>
      </c>
      <c r="J10830" t="s">
        <v>11720</v>
      </c>
      <c r="K10830" t="s">
        <v>58073</v>
      </c>
      <c r="M10830" t="s">
        <v>58074</v>
      </c>
      <c r="N10830" t="s">
        <v>2898</v>
      </c>
      <c r="O10830">
        <v>99780</v>
      </c>
      <c r="P10830" t="s">
        <v>50</v>
      </c>
      <c r="U10830" s="1">
        <v>45080</v>
      </c>
      <c r="V10830" s="1">
        <v>45080</v>
      </c>
      <c r="AC10830" t="s">
        <v>53</v>
      </c>
      <c r="AD10830">
        <v>2969472760</v>
      </c>
      <c r="AE10830" s="1">
        <v>36916.71597222222</v>
      </c>
      <c r="AG10830" t="s">
        <v>58075</v>
      </c>
      <c r="AH10830" t="s">
        <v>51</v>
      </c>
      <c r="AJ10830" t="s">
        <v>53</v>
      </c>
      <c r="AO10830" t="s">
        <v>8142</v>
      </c>
    </row>
    <row r="10831" spans="1:43" x14ac:dyDescent="0.35">
      <c r="A10831" t="s">
        <v>58076</v>
      </c>
      <c r="B10831" t="s">
        <v>80</v>
      </c>
      <c r="C10831" t="s">
        <v>218</v>
      </c>
      <c r="F10831">
        <v>15106031152</v>
      </c>
      <c r="H10831" t="s">
        <v>58077</v>
      </c>
      <c r="K10831" t="s">
        <v>58078</v>
      </c>
      <c r="M10831" t="s">
        <v>18467</v>
      </c>
      <c r="N10831" t="s">
        <v>287</v>
      </c>
      <c r="O10831">
        <v>80517</v>
      </c>
      <c r="P10831" t="s">
        <v>50</v>
      </c>
      <c r="U10831" s="1">
        <v>45081</v>
      </c>
      <c r="V10831" s="1">
        <v>45081</v>
      </c>
      <c r="W10831" s="1">
        <v>45081.879861111112</v>
      </c>
      <c r="X10831" s="1">
        <v>45081.879861111112</v>
      </c>
      <c r="AC10831" t="s">
        <v>53</v>
      </c>
      <c r="AD10831">
        <v>1000000001</v>
      </c>
      <c r="AE10831" s="1">
        <v>39973.351388888892</v>
      </c>
      <c r="AF10831" t="s">
        <v>3377</v>
      </c>
      <c r="AG10831" t="s">
        <v>58079</v>
      </c>
      <c r="AH10831" t="s">
        <v>51</v>
      </c>
      <c r="AJ10831" t="s">
        <v>53</v>
      </c>
      <c r="AL10831" t="s">
        <v>78</v>
      </c>
      <c r="AO10831" t="s">
        <v>51552</v>
      </c>
      <c r="AP10831" s="1">
        <v>45243.619444444441</v>
      </c>
    </row>
    <row r="10832" spans="1:43" x14ac:dyDescent="0.35">
      <c r="A10832" t="s">
        <v>58080</v>
      </c>
      <c r="B10832" t="s">
        <v>6118</v>
      </c>
      <c r="C10832" t="s">
        <v>258</v>
      </c>
      <c r="F10832" t="s">
        <v>58081</v>
      </c>
      <c r="H10832" t="s">
        <v>58080</v>
      </c>
      <c r="J10832" t="s">
        <v>58082</v>
      </c>
      <c r="K10832" t="s">
        <v>58083</v>
      </c>
      <c r="M10832" t="s">
        <v>753</v>
      </c>
      <c r="N10832" t="s">
        <v>798</v>
      </c>
      <c r="O10832">
        <v>79938</v>
      </c>
      <c r="P10832" t="s">
        <v>50</v>
      </c>
      <c r="U10832" s="1">
        <v>45081</v>
      </c>
      <c r="V10832" s="1">
        <v>45081</v>
      </c>
      <c r="W10832" s="1">
        <v>45081.638888888891</v>
      </c>
      <c r="X10832" s="1">
        <v>45081.638888888891</v>
      </c>
      <c r="AC10832" t="s">
        <v>53</v>
      </c>
      <c r="AD10832">
        <v>1000000001</v>
      </c>
      <c r="AE10832" s="1">
        <v>39973.351388888892</v>
      </c>
      <c r="AF10832" t="s">
        <v>3377</v>
      </c>
      <c r="AG10832" t="s">
        <v>58084</v>
      </c>
      <c r="AH10832" t="s">
        <v>51</v>
      </c>
      <c r="AJ10832" t="s">
        <v>53</v>
      </c>
      <c r="AL10832" t="s">
        <v>78</v>
      </c>
      <c r="AO10832" t="s">
        <v>5443</v>
      </c>
      <c r="AP10832" s="1">
        <v>45222.497916666667</v>
      </c>
    </row>
    <row r="10833" spans="1:43" x14ac:dyDescent="0.35">
      <c r="A10833" t="s">
        <v>58085</v>
      </c>
      <c r="B10833" t="s">
        <v>58086</v>
      </c>
      <c r="C10833" t="s">
        <v>952</v>
      </c>
      <c r="F10833" t="s">
        <v>58087</v>
      </c>
      <c r="H10833" t="s">
        <v>58085</v>
      </c>
      <c r="J10833" t="s">
        <v>58088</v>
      </c>
      <c r="N10833" t="s">
        <v>287</v>
      </c>
      <c r="O10833">
        <v>81521</v>
      </c>
      <c r="P10833" t="s">
        <v>50</v>
      </c>
      <c r="U10833" s="1">
        <v>45081</v>
      </c>
      <c r="V10833" s="1">
        <v>45081</v>
      </c>
      <c r="W10833" s="1">
        <v>45081.829861111109</v>
      </c>
      <c r="X10833" s="1">
        <v>45081.829861111109</v>
      </c>
      <c r="AC10833" t="s">
        <v>53</v>
      </c>
      <c r="AD10833">
        <v>2969783709</v>
      </c>
      <c r="AE10833" s="1">
        <v>43174.695833333331</v>
      </c>
      <c r="AG10833" t="s">
        <v>58089</v>
      </c>
      <c r="AH10833" t="s">
        <v>51</v>
      </c>
      <c r="AJ10833" t="s">
        <v>53</v>
      </c>
      <c r="AL10833" t="s">
        <v>78</v>
      </c>
      <c r="AO10833" t="s">
        <v>8142</v>
      </c>
    </row>
    <row r="10834" spans="1:43" x14ac:dyDescent="0.35">
      <c r="A10834" t="s">
        <v>58090</v>
      </c>
      <c r="B10834" t="s">
        <v>22612</v>
      </c>
      <c r="C10834" t="s">
        <v>803</v>
      </c>
      <c r="H10834" t="s">
        <v>58090</v>
      </c>
      <c r="J10834" t="s">
        <v>58091</v>
      </c>
      <c r="K10834" t="s">
        <v>58092</v>
      </c>
      <c r="L10834" t="s">
        <v>58093</v>
      </c>
      <c r="M10834" t="s">
        <v>2378</v>
      </c>
      <c r="N10834" t="s">
        <v>287</v>
      </c>
      <c r="O10834">
        <v>80522</v>
      </c>
      <c r="P10834" t="s">
        <v>50</v>
      </c>
      <c r="U10834" s="1">
        <v>45081</v>
      </c>
      <c r="V10834" s="1">
        <v>45081</v>
      </c>
      <c r="W10834" s="1">
        <v>45081.865277777775</v>
      </c>
      <c r="X10834" s="1">
        <v>45081.865277777775</v>
      </c>
      <c r="AC10834" t="s">
        <v>53</v>
      </c>
      <c r="AD10834">
        <v>2973437580</v>
      </c>
      <c r="AE10834" s="1">
        <v>45082.416666666664</v>
      </c>
      <c r="AF10834" t="s">
        <v>58094</v>
      </c>
      <c r="AG10834" t="s">
        <v>58095</v>
      </c>
      <c r="AH10834" t="s">
        <v>51</v>
      </c>
      <c r="AJ10834" t="s">
        <v>53</v>
      </c>
      <c r="AL10834" t="s">
        <v>68</v>
      </c>
      <c r="AO10834" t="s">
        <v>5443</v>
      </c>
      <c r="AP10834" s="1">
        <v>45328.884027777778</v>
      </c>
    </row>
    <row r="10835" spans="1:43" x14ac:dyDescent="0.35">
      <c r="A10835" t="s">
        <v>58096</v>
      </c>
      <c r="B10835" t="s">
        <v>58097</v>
      </c>
      <c r="C10835" t="s">
        <v>7528</v>
      </c>
      <c r="F10835">
        <v>12027022375</v>
      </c>
      <c r="H10835" t="s">
        <v>58096</v>
      </c>
      <c r="J10835" t="s">
        <v>23178</v>
      </c>
      <c r="K10835" t="s">
        <v>58098</v>
      </c>
      <c r="M10835" t="s">
        <v>325</v>
      </c>
      <c r="N10835" t="s">
        <v>287</v>
      </c>
      <c r="O10835">
        <v>81301</v>
      </c>
      <c r="P10835" t="s">
        <v>50</v>
      </c>
      <c r="U10835" s="1">
        <v>45081</v>
      </c>
      <c r="V10835" s="1">
        <v>45081</v>
      </c>
      <c r="W10835" s="1">
        <v>45081.720138888886</v>
      </c>
      <c r="X10835" s="1">
        <v>45081.720138888886</v>
      </c>
      <c r="AC10835" t="s">
        <v>53</v>
      </c>
      <c r="AD10835">
        <v>1000000001</v>
      </c>
      <c r="AE10835" s="1">
        <v>39973.351388888892</v>
      </c>
      <c r="AF10835" t="s">
        <v>3377</v>
      </c>
      <c r="AG10835" t="s">
        <v>58099</v>
      </c>
      <c r="AH10835" t="s">
        <v>51</v>
      </c>
      <c r="AJ10835" t="s">
        <v>53</v>
      </c>
      <c r="AL10835" t="s">
        <v>78</v>
      </c>
      <c r="AO10835" t="s">
        <v>51552</v>
      </c>
      <c r="AP10835" s="1">
        <v>45338.729166666664</v>
      </c>
      <c r="AQ10835" s="1">
        <v>45338.737500000003</v>
      </c>
    </row>
    <row r="10836" spans="1:43" x14ac:dyDescent="0.35">
      <c r="A10836" t="s">
        <v>58100</v>
      </c>
      <c r="B10836" t="s">
        <v>58101</v>
      </c>
      <c r="C10836" t="s">
        <v>58102</v>
      </c>
      <c r="F10836" t="s">
        <v>58103</v>
      </c>
      <c r="H10836" t="s">
        <v>58104</v>
      </c>
      <c r="J10836" t="s">
        <v>36443</v>
      </c>
      <c r="K10836" t="s">
        <v>58105</v>
      </c>
      <c r="M10836" t="s">
        <v>1532</v>
      </c>
      <c r="N10836" t="s">
        <v>12376</v>
      </c>
      <c r="O10836">
        <v>73536</v>
      </c>
      <c r="P10836" t="s">
        <v>50</v>
      </c>
      <c r="U10836" s="1">
        <v>45081</v>
      </c>
      <c r="V10836" s="1">
        <v>45081</v>
      </c>
      <c r="AC10836" t="s">
        <v>53</v>
      </c>
      <c r="AD10836">
        <v>2969479704</v>
      </c>
      <c r="AE10836" s="1">
        <v>37406</v>
      </c>
      <c r="AG10836" t="s">
        <v>58106</v>
      </c>
      <c r="AH10836" t="s">
        <v>51</v>
      </c>
      <c r="AJ10836" t="s">
        <v>53</v>
      </c>
      <c r="AO10836" t="s">
        <v>8142</v>
      </c>
    </row>
    <row r="10837" spans="1:43" x14ac:dyDescent="0.35">
      <c r="A10837" t="s">
        <v>58107</v>
      </c>
      <c r="B10837" t="s">
        <v>58108</v>
      </c>
      <c r="C10837" t="s">
        <v>97</v>
      </c>
      <c r="F10837" t="s">
        <v>58109</v>
      </c>
      <c r="H10837" t="s">
        <v>58107</v>
      </c>
      <c r="J10837" t="s">
        <v>58110</v>
      </c>
      <c r="K10837" t="s">
        <v>58111</v>
      </c>
      <c r="M10837" t="s">
        <v>7579</v>
      </c>
      <c r="N10837" t="s">
        <v>65</v>
      </c>
      <c r="O10837">
        <v>80480</v>
      </c>
      <c r="P10837" t="s">
        <v>50</v>
      </c>
      <c r="U10837" s="1">
        <v>45082</v>
      </c>
      <c r="V10837" s="1">
        <v>45082</v>
      </c>
      <c r="W10837" s="1">
        <v>45082.526388888888</v>
      </c>
      <c r="X10837" s="1">
        <v>45082.526388888888</v>
      </c>
      <c r="AC10837" t="s">
        <v>53</v>
      </c>
      <c r="AD10837">
        <v>2969707929</v>
      </c>
      <c r="AE10837" s="1">
        <v>42605.402083333334</v>
      </c>
      <c r="AF10837" t="s">
        <v>15173</v>
      </c>
      <c r="AG10837" t="s">
        <v>58112</v>
      </c>
      <c r="AH10837" t="s">
        <v>51</v>
      </c>
      <c r="AJ10837" t="s">
        <v>53</v>
      </c>
      <c r="AL10837" t="s">
        <v>68</v>
      </c>
      <c r="AO10837" t="s">
        <v>5443</v>
      </c>
      <c r="AP10837" s="1">
        <v>45229.371527777781</v>
      </c>
      <c r="AQ10837" s="1">
        <v>45187.670138888891</v>
      </c>
    </row>
    <row r="10838" spans="1:43" x14ac:dyDescent="0.35">
      <c r="A10838" s="2" t="s">
        <v>58113</v>
      </c>
      <c r="B10838" t="s">
        <v>16792</v>
      </c>
      <c r="C10838" t="s">
        <v>5876</v>
      </c>
      <c r="F10838" t="s">
        <v>43635</v>
      </c>
      <c r="H10838" t="s">
        <v>43646</v>
      </c>
      <c r="J10838" t="s">
        <v>18584</v>
      </c>
      <c r="N10838" t="s">
        <v>398</v>
      </c>
      <c r="O10838">
        <v>87144</v>
      </c>
      <c r="P10838" t="s">
        <v>50</v>
      </c>
      <c r="U10838" s="1">
        <v>45082</v>
      </c>
      <c r="V10838" s="1">
        <v>45082</v>
      </c>
      <c r="W10838" s="1">
        <v>45082.53402777778</v>
      </c>
      <c r="X10838" s="1">
        <v>45082.53402777778</v>
      </c>
      <c r="AC10838" t="s">
        <v>53</v>
      </c>
      <c r="AD10838">
        <v>2969543968</v>
      </c>
      <c r="AE10838" s="1">
        <v>40032.470138888886</v>
      </c>
      <c r="AG10838" t="s">
        <v>58114</v>
      </c>
      <c r="AH10838" t="s">
        <v>51</v>
      </c>
      <c r="AJ10838" t="s">
        <v>53</v>
      </c>
      <c r="AL10838" t="s">
        <v>78</v>
      </c>
      <c r="AO10838" t="s">
        <v>8142</v>
      </c>
      <c r="AP10838" s="1">
        <v>45085.771527777775</v>
      </c>
    </row>
    <row r="10839" spans="1:43" x14ac:dyDescent="0.35">
      <c r="A10839">
        <v>286013</v>
      </c>
      <c r="B10839" t="s">
        <v>58115</v>
      </c>
      <c r="C10839" t="s">
        <v>58116</v>
      </c>
      <c r="F10839" t="s">
        <v>43635</v>
      </c>
      <c r="H10839" t="s">
        <v>43618</v>
      </c>
      <c r="J10839" t="s">
        <v>18584</v>
      </c>
      <c r="N10839" t="s">
        <v>398</v>
      </c>
      <c r="O10839">
        <v>87031</v>
      </c>
      <c r="P10839" t="s">
        <v>50</v>
      </c>
      <c r="U10839" s="1">
        <v>45082</v>
      </c>
      <c r="V10839" s="1">
        <v>45082</v>
      </c>
      <c r="W10839" s="1">
        <v>45082.488194444442</v>
      </c>
      <c r="X10839" s="1">
        <v>45082.488194444442</v>
      </c>
      <c r="AC10839" t="s">
        <v>53</v>
      </c>
      <c r="AD10839">
        <v>2969543968</v>
      </c>
      <c r="AE10839" s="1">
        <v>40032.470138888886</v>
      </c>
      <c r="AG10839" t="s">
        <v>58117</v>
      </c>
      <c r="AH10839" t="s">
        <v>51</v>
      </c>
      <c r="AJ10839" t="s">
        <v>53</v>
      </c>
      <c r="AL10839" t="s">
        <v>78</v>
      </c>
      <c r="AO10839" t="s">
        <v>8142</v>
      </c>
      <c r="AP10839" s="1">
        <v>45085.634722222225</v>
      </c>
    </row>
    <row r="10840" spans="1:43" x14ac:dyDescent="0.35">
      <c r="A10840" t="s">
        <v>58118</v>
      </c>
      <c r="B10840" t="s">
        <v>58119</v>
      </c>
      <c r="C10840" t="s">
        <v>58120</v>
      </c>
      <c r="F10840" t="s">
        <v>58121</v>
      </c>
      <c r="H10840" t="s">
        <v>58118</v>
      </c>
      <c r="J10840" t="s">
        <v>58122</v>
      </c>
      <c r="K10840" t="s">
        <v>58123</v>
      </c>
      <c r="M10840" t="s">
        <v>24508</v>
      </c>
      <c r="N10840" t="s">
        <v>65</v>
      </c>
      <c r="O10840">
        <v>81120</v>
      </c>
      <c r="P10840" t="s">
        <v>50</v>
      </c>
      <c r="U10840" s="1">
        <v>45082</v>
      </c>
      <c r="V10840" s="1">
        <v>45082</v>
      </c>
      <c r="W10840" s="1">
        <v>45082.513888888891</v>
      </c>
      <c r="X10840" s="1">
        <v>45082.513888888891</v>
      </c>
      <c r="AC10840" t="s">
        <v>53</v>
      </c>
      <c r="AD10840">
        <v>2969987604</v>
      </c>
      <c r="AE10840" s="1">
        <v>44021.361111111109</v>
      </c>
      <c r="AF10840" t="s">
        <v>58124</v>
      </c>
      <c r="AG10840" t="s">
        <v>58125</v>
      </c>
      <c r="AH10840" t="s">
        <v>51</v>
      </c>
      <c r="AJ10840" t="s">
        <v>53</v>
      </c>
      <c r="AL10840" t="s">
        <v>68</v>
      </c>
      <c r="AO10840" t="s">
        <v>5443</v>
      </c>
      <c r="AP10840" s="1">
        <v>45113.5</v>
      </c>
      <c r="AQ10840" s="1">
        <v>45113.511805555558</v>
      </c>
    </row>
    <row r="10841" spans="1:43" x14ac:dyDescent="0.35">
      <c r="A10841" t="s">
        <v>58126</v>
      </c>
      <c r="B10841" t="s">
        <v>53777</v>
      </c>
      <c r="C10841" t="s">
        <v>1798</v>
      </c>
      <c r="F10841" t="s">
        <v>58127</v>
      </c>
      <c r="H10841" t="s">
        <v>58126</v>
      </c>
      <c r="J10841" t="s">
        <v>53779</v>
      </c>
      <c r="K10841" t="s">
        <v>53780</v>
      </c>
      <c r="M10841" t="s">
        <v>2800</v>
      </c>
      <c r="N10841" t="s">
        <v>65</v>
      </c>
      <c r="O10841">
        <v>80602</v>
      </c>
      <c r="P10841" t="s">
        <v>50</v>
      </c>
      <c r="U10841" s="1">
        <v>45082</v>
      </c>
      <c r="V10841" s="1">
        <v>45082</v>
      </c>
      <c r="W10841" s="1">
        <v>45082.540277777778</v>
      </c>
      <c r="X10841" s="1">
        <v>45082.540277777778</v>
      </c>
      <c r="AC10841" t="s">
        <v>53</v>
      </c>
      <c r="AD10841">
        <v>2969843372</v>
      </c>
      <c r="AE10841" s="1">
        <v>43383.662499999999</v>
      </c>
      <c r="AF10841" t="s">
        <v>53781</v>
      </c>
      <c r="AG10841" t="s">
        <v>58128</v>
      </c>
      <c r="AH10841" t="s">
        <v>51</v>
      </c>
      <c r="AJ10841" t="s">
        <v>53</v>
      </c>
      <c r="AL10841" t="s">
        <v>68</v>
      </c>
      <c r="AO10841" t="s">
        <v>5443</v>
      </c>
      <c r="AP10841" s="1">
        <v>45152.479166666664</v>
      </c>
      <c r="AQ10841" s="1">
        <v>45082.584027777775</v>
      </c>
    </row>
    <row r="10842" spans="1:43" x14ac:dyDescent="0.35">
      <c r="A10842" t="s">
        <v>58129</v>
      </c>
      <c r="B10842" t="s">
        <v>58130</v>
      </c>
      <c r="C10842" t="s">
        <v>9168</v>
      </c>
      <c r="F10842" t="s">
        <v>58131</v>
      </c>
      <c r="H10842" t="s">
        <v>58132</v>
      </c>
      <c r="J10842" t="s">
        <v>58133</v>
      </c>
      <c r="M10842" t="s">
        <v>9168</v>
      </c>
      <c r="N10842" t="s">
        <v>398</v>
      </c>
      <c r="O10842">
        <v>87144</v>
      </c>
      <c r="P10842" t="s">
        <v>50</v>
      </c>
      <c r="U10842" s="1">
        <v>45082</v>
      </c>
      <c r="V10842" s="1">
        <v>45082</v>
      </c>
      <c r="W10842" s="1">
        <v>45082.375</v>
      </c>
      <c r="X10842" s="1">
        <v>45082.375</v>
      </c>
      <c r="AC10842" t="s">
        <v>53</v>
      </c>
      <c r="AD10842">
        <v>2969631143</v>
      </c>
      <c r="AE10842" s="1">
        <v>41758.42291666667</v>
      </c>
      <c r="AG10842" t="s">
        <v>58134</v>
      </c>
      <c r="AH10842" t="s">
        <v>51</v>
      </c>
      <c r="AJ10842" t="s">
        <v>53</v>
      </c>
      <c r="AL10842" t="s">
        <v>78</v>
      </c>
      <c r="AO10842" t="s">
        <v>8142</v>
      </c>
    </row>
    <row r="10843" spans="1:43" x14ac:dyDescent="0.35">
      <c r="A10843" t="s">
        <v>58135</v>
      </c>
      <c r="B10843" t="s">
        <v>507</v>
      </c>
      <c r="C10843" t="s">
        <v>29870</v>
      </c>
      <c r="F10843" t="s">
        <v>58136</v>
      </c>
      <c r="H10843" t="s">
        <v>58135</v>
      </c>
      <c r="J10843" t="s">
        <v>28715</v>
      </c>
      <c r="K10843" t="s">
        <v>6775</v>
      </c>
      <c r="M10843" t="s">
        <v>419</v>
      </c>
      <c r="N10843" t="s">
        <v>501</v>
      </c>
      <c r="O10843">
        <v>87107</v>
      </c>
      <c r="P10843" t="s">
        <v>50</v>
      </c>
      <c r="U10843" s="1">
        <v>45082</v>
      </c>
      <c r="V10843" s="1">
        <v>45082</v>
      </c>
      <c r="W10843" s="1">
        <v>45082.6</v>
      </c>
      <c r="X10843" s="1">
        <v>45082.6</v>
      </c>
      <c r="AC10843" t="s">
        <v>53</v>
      </c>
      <c r="AD10843">
        <v>2969521508</v>
      </c>
      <c r="AE10843" s="1">
        <v>39021.518055555556</v>
      </c>
      <c r="AF10843" t="s">
        <v>456</v>
      </c>
      <c r="AG10843" t="s">
        <v>58137</v>
      </c>
      <c r="AH10843" t="s">
        <v>51</v>
      </c>
      <c r="AJ10843" t="s">
        <v>53</v>
      </c>
      <c r="AL10843" t="s">
        <v>68</v>
      </c>
      <c r="AO10843" t="s">
        <v>5443</v>
      </c>
      <c r="AP10843" s="1">
        <v>45475.715277777781</v>
      </c>
      <c r="AQ10843" s="1">
        <v>45475.727083333331</v>
      </c>
    </row>
    <row r="10844" spans="1:43" x14ac:dyDescent="0.35">
      <c r="A10844" t="s">
        <v>58138</v>
      </c>
      <c r="B10844" t="s">
        <v>1451</v>
      </c>
      <c r="C10844" t="s">
        <v>10526</v>
      </c>
      <c r="F10844" t="s">
        <v>58139</v>
      </c>
      <c r="H10844" t="s">
        <v>58138</v>
      </c>
      <c r="J10844" t="s">
        <v>58140</v>
      </c>
      <c r="K10844" t="s">
        <v>58141</v>
      </c>
      <c r="M10844" t="s">
        <v>25315</v>
      </c>
      <c r="N10844" t="s">
        <v>253</v>
      </c>
      <c r="O10844">
        <v>88354</v>
      </c>
      <c r="P10844" t="s">
        <v>50</v>
      </c>
      <c r="U10844" s="1">
        <v>45082</v>
      </c>
      <c r="V10844" s="1">
        <v>45082</v>
      </c>
      <c r="W10844" s="1">
        <v>45082.518055555556</v>
      </c>
      <c r="X10844" s="1">
        <v>45082.518055555556</v>
      </c>
      <c r="AC10844" t="s">
        <v>51</v>
      </c>
      <c r="AD10844">
        <v>2973437721</v>
      </c>
      <c r="AE10844" s="1">
        <v>45082.540972222225</v>
      </c>
      <c r="AF10844" t="s">
        <v>58142</v>
      </c>
      <c r="AG10844" t="s">
        <v>58143</v>
      </c>
      <c r="AH10844" t="s">
        <v>51</v>
      </c>
      <c r="AJ10844" t="s">
        <v>53</v>
      </c>
      <c r="AL10844" t="s">
        <v>68</v>
      </c>
      <c r="AO10844" t="s">
        <v>5443</v>
      </c>
      <c r="AP10844" s="1">
        <v>45448.736111111109</v>
      </c>
      <c r="AQ10844" s="1">
        <v>45448.73541666667</v>
      </c>
    </row>
    <row r="10845" spans="1:43" x14ac:dyDescent="0.35">
      <c r="A10845" t="s">
        <v>58144</v>
      </c>
      <c r="B10845" t="s">
        <v>58145</v>
      </c>
      <c r="C10845" t="s">
        <v>58146</v>
      </c>
      <c r="F10845" t="s">
        <v>58147</v>
      </c>
      <c r="H10845" t="s">
        <v>58144</v>
      </c>
      <c r="J10845" t="s">
        <v>58148</v>
      </c>
      <c r="K10845" t="s">
        <v>58149</v>
      </c>
      <c r="M10845" t="s">
        <v>1692</v>
      </c>
      <c r="N10845" t="s">
        <v>253</v>
      </c>
      <c r="O10845">
        <v>88240</v>
      </c>
      <c r="P10845" t="s">
        <v>50</v>
      </c>
      <c r="U10845" s="1">
        <v>45082</v>
      </c>
      <c r="V10845" s="1">
        <v>45082</v>
      </c>
      <c r="W10845" s="1">
        <v>45082.530555555553</v>
      </c>
      <c r="X10845" s="1">
        <v>45082.530555555553</v>
      </c>
      <c r="AC10845" t="s">
        <v>53</v>
      </c>
      <c r="AD10845">
        <v>2973505797</v>
      </c>
      <c r="AE10845" s="1">
        <v>45089.515277777777</v>
      </c>
      <c r="AF10845" t="s">
        <v>58150</v>
      </c>
      <c r="AG10845" t="s">
        <v>58151</v>
      </c>
      <c r="AH10845" t="s">
        <v>51</v>
      </c>
      <c r="AJ10845" t="s">
        <v>53</v>
      </c>
      <c r="AL10845" t="s">
        <v>68</v>
      </c>
      <c r="AO10845" t="s">
        <v>5443</v>
      </c>
      <c r="AP10845" s="1">
        <v>45133.654861111114</v>
      </c>
    </row>
    <row r="10846" spans="1:43" x14ac:dyDescent="0.35">
      <c r="A10846" t="s">
        <v>58152</v>
      </c>
      <c r="B10846" t="s">
        <v>58153</v>
      </c>
      <c r="C10846" t="s">
        <v>4352</v>
      </c>
      <c r="H10846" t="s">
        <v>58152</v>
      </c>
      <c r="J10846" t="s">
        <v>13574</v>
      </c>
      <c r="K10846" t="s">
        <v>13668</v>
      </c>
      <c r="M10846" t="s">
        <v>13669</v>
      </c>
      <c r="N10846" t="s">
        <v>13670</v>
      </c>
      <c r="O10846">
        <v>6300</v>
      </c>
      <c r="P10846" t="s">
        <v>50</v>
      </c>
      <c r="U10846" s="1">
        <v>45082</v>
      </c>
      <c r="V10846" s="1">
        <v>45082</v>
      </c>
      <c r="W10846" s="1">
        <v>45082.70416666667</v>
      </c>
      <c r="X10846" s="1">
        <v>45082.70416666667</v>
      </c>
      <c r="AC10846" t="s">
        <v>53</v>
      </c>
      <c r="AD10846">
        <v>2969823183</v>
      </c>
      <c r="AE10846" s="1">
        <v>43312.453472222223</v>
      </c>
      <c r="AG10846" t="s">
        <v>58154</v>
      </c>
      <c r="AH10846" t="s">
        <v>51</v>
      </c>
      <c r="AJ10846" t="s">
        <v>53</v>
      </c>
      <c r="AL10846" t="s">
        <v>78</v>
      </c>
      <c r="AO10846" t="s">
        <v>8142</v>
      </c>
    </row>
    <row r="10847" spans="1:43" x14ac:dyDescent="0.35">
      <c r="A10847" t="s">
        <v>58155</v>
      </c>
      <c r="B10847" t="s">
        <v>58156</v>
      </c>
      <c r="C10847" t="s">
        <v>58157</v>
      </c>
      <c r="D10847" t="s">
        <v>39371</v>
      </c>
      <c r="F10847" t="s">
        <v>58158</v>
      </c>
      <c r="G10847" t="s">
        <v>58159</v>
      </c>
      <c r="H10847" t="s">
        <v>58160</v>
      </c>
      <c r="J10847" t="s">
        <v>41393</v>
      </c>
      <c r="P10847" t="s">
        <v>15645</v>
      </c>
      <c r="U10847" s="1">
        <v>45082</v>
      </c>
      <c r="V10847" s="1">
        <v>45082</v>
      </c>
      <c r="AC10847" t="s">
        <v>53</v>
      </c>
      <c r="AD10847">
        <v>2969530290</v>
      </c>
      <c r="AE10847" s="1">
        <v>39465.556250000001</v>
      </c>
      <c r="AG10847" t="s">
        <v>58161</v>
      </c>
      <c r="AH10847" t="s">
        <v>51</v>
      </c>
      <c r="AJ10847" t="s">
        <v>53</v>
      </c>
      <c r="AO10847" t="s">
        <v>8142</v>
      </c>
    </row>
    <row r="10848" spans="1:43" x14ac:dyDescent="0.35">
      <c r="A10848" t="s">
        <v>58162</v>
      </c>
      <c r="B10848" t="s">
        <v>80</v>
      </c>
      <c r="C10848" t="s">
        <v>58163</v>
      </c>
      <c r="F10848" t="s">
        <v>58164</v>
      </c>
      <c r="H10848" t="s">
        <v>58162</v>
      </c>
      <c r="J10848" t="s">
        <v>31579</v>
      </c>
      <c r="K10848" t="s">
        <v>58165</v>
      </c>
      <c r="M10848" t="s">
        <v>58166</v>
      </c>
      <c r="N10848" t="s">
        <v>264</v>
      </c>
      <c r="O10848">
        <v>75662</v>
      </c>
      <c r="P10848" t="s">
        <v>50</v>
      </c>
      <c r="U10848" s="1">
        <v>45082</v>
      </c>
      <c r="V10848" s="1">
        <v>45082</v>
      </c>
      <c r="W10848" s="1">
        <v>45089.684027777781</v>
      </c>
      <c r="X10848" s="1">
        <v>45089.684027777781</v>
      </c>
      <c r="AC10848" t="s">
        <v>53</v>
      </c>
      <c r="AD10848">
        <v>2970095592</v>
      </c>
      <c r="AE10848" s="1">
        <v>44448.553472222222</v>
      </c>
      <c r="AF10848" t="s">
        <v>48538</v>
      </c>
      <c r="AG10848" t="s">
        <v>58167</v>
      </c>
      <c r="AH10848" t="s">
        <v>51</v>
      </c>
      <c r="AJ10848" t="s">
        <v>53</v>
      </c>
      <c r="AL10848" t="s">
        <v>68</v>
      </c>
      <c r="AO10848" t="s">
        <v>8142</v>
      </c>
      <c r="AP10848" s="1">
        <v>45456.615277777775</v>
      </c>
      <c r="AQ10848" s="1">
        <v>45323.542361111111</v>
      </c>
    </row>
    <row r="10849" spans="1:43" x14ac:dyDescent="0.35">
      <c r="A10849" t="s">
        <v>58168</v>
      </c>
      <c r="B10849" t="s">
        <v>58169</v>
      </c>
      <c r="C10849" t="s">
        <v>58170</v>
      </c>
      <c r="F10849" t="s">
        <v>58171</v>
      </c>
      <c r="H10849" t="s">
        <v>58168</v>
      </c>
      <c r="J10849" t="s">
        <v>58172</v>
      </c>
      <c r="K10849" t="s">
        <v>58173</v>
      </c>
      <c r="M10849" t="s">
        <v>3946</v>
      </c>
      <c r="N10849" t="s">
        <v>65</v>
      </c>
      <c r="O10849">
        <v>81611</v>
      </c>
      <c r="P10849" t="s">
        <v>50</v>
      </c>
      <c r="U10849" s="1">
        <v>45082</v>
      </c>
      <c r="V10849" s="1">
        <v>45082</v>
      </c>
      <c r="W10849" s="1">
        <v>45082.448611111111</v>
      </c>
      <c r="X10849" s="1">
        <v>45082.448611111111</v>
      </c>
      <c r="AC10849" t="s">
        <v>53</v>
      </c>
      <c r="AD10849">
        <v>2972212113</v>
      </c>
      <c r="AE10849" s="1">
        <v>44956.644444444442</v>
      </c>
      <c r="AF10849" t="s">
        <v>58174</v>
      </c>
      <c r="AG10849" t="s">
        <v>58175</v>
      </c>
      <c r="AH10849" t="s">
        <v>51</v>
      </c>
      <c r="AJ10849" t="s">
        <v>53</v>
      </c>
      <c r="AL10849" t="s">
        <v>68</v>
      </c>
      <c r="AO10849" t="s">
        <v>5443</v>
      </c>
      <c r="AP10849" s="1">
        <v>45082.501388888886</v>
      </c>
      <c r="AQ10849" s="1">
        <v>45082.469444444447</v>
      </c>
    </row>
    <row r="10850" spans="1:43" x14ac:dyDescent="0.35">
      <c r="A10850" t="s">
        <v>58176</v>
      </c>
      <c r="B10850" t="s">
        <v>58177</v>
      </c>
      <c r="C10850" t="s">
        <v>58178</v>
      </c>
      <c r="F10850">
        <v>917878787878</v>
      </c>
      <c r="H10850" t="s">
        <v>58176</v>
      </c>
      <c r="J10850" t="s">
        <v>19985</v>
      </c>
      <c r="K10850" t="s">
        <v>58179</v>
      </c>
      <c r="L10850" t="s">
        <v>58180</v>
      </c>
      <c r="M10850" t="s">
        <v>58179</v>
      </c>
      <c r="N10850" t="s">
        <v>58181</v>
      </c>
      <c r="O10850">
        <v>560098</v>
      </c>
      <c r="P10850" t="s">
        <v>12926</v>
      </c>
      <c r="U10850" s="1">
        <v>45082</v>
      </c>
      <c r="V10850" s="1">
        <v>45082</v>
      </c>
      <c r="W10850" s="1">
        <v>45082.376388888886</v>
      </c>
      <c r="X10850" s="1">
        <v>45082.376388888886</v>
      </c>
      <c r="AC10850" t="s">
        <v>53</v>
      </c>
      <c r="AD10850">
        <v>1000000001</v>
      </c>
      <c r="AE10850" s="1">
        <v>39973.351388888892</v>
      </c>
      <c r="AF10850" t="s">
        <v>3377</v>
      </c>
      <c r="AG10850" t="s">
        <v>58182</v>
      </c>
      <c r="AH10850" t="s">
        <v>51</v>
      </c>
      <c r="AJ10850" t="s">
        <v>53</v>
      </c>
      <c r="AL10850" t="s">
        <v>78</v>
      </c>
      <c r="AO10850" t="s">
        <v>5443</v>
      </c>
      <c r="AP10850" s="1">
        <v>45082.374305555553</v>
      </c>
    </row>
    <row r="10851" spans="1:43" x14ac:dyDescent="0.35">
      <c r="A10851" t="s">
        <v>58183</v>
      </c>
      <c r="B10851" t="s">
        <v>58184</v>
      </c>
      <c r="C10851" t="s">
        <v>58185</v>
      </c>
      <c r="H10851" t="s">
        <v>58183</v>
      </c>
      <c r="J10851" t="s">
        <v>58186</v>
      </c>
      <c r="K10851" t="s">
        <v>58187</v>
      </c>
      <c r="M10851" t="s">
        <v>58188</v>
      </c>
      <c r="N10851" t="s">
        <v>58189</v>
      </c>
      <c r="O10851">
        <v>2301</v>
      </c>
      <c r="P10851" t="s">
        <v>36417</v>
      </c>
      <c r="U10851" s="1">
        <v>45082</v>
      </c>
      <c r="V10851" s="1">
        <v>45082</v>
      </c>
      <c r="W10851" s="1">
        <v>45082.393055555556</v>
      </c>
      <c r="X10851" s="1">
        <v>45082.393055555556</v>
      </c>
      <c r="AC10851" t="s">
        <v>53</v>
      </c>
      <c r="AD10851">
        <v>1000000001</v>
      </c>
      <c r="AE10851" s="1">
        <v>39973.351388888892</v>
      </c>
      <c r="AF10851" t="s">
        <v>3377</v>
      </c>
      <c r="AG10851" t="s">
        <v>58190</v>
      </c>
      <c r="AH10851" t="s">
        <v>51</v>
      </c>
      <c r="AJ10851" t="s">
        <v>53</v>
      </c>
      <c r="AL10851" t="s">
        <v>78</v>
      </c>
      <c r="AO10851" t="s">
        <v>51552</v>
      </c>
      <c r="AP10851" s="1">
        <v>45447.697916666664</v>
      </c>
    </row>
    <row r="10852" spans="1:43" x14ac:dyDescent="0.35">
      <c r="A10852" t="s">
        <v>58191</v>
      </c>
      <c r="B10852" t="s">
        <v>58192</v>
      </c>
      <c r="C10852" t="s">
        <v>58193</v>
      </c>
      <c r="F10852" t="s">
        <v>58194</v>
      </c>
      <c r="H10852" t="s">
        <v>58195</v>
      </c>
      <c r="J10852" t="s">
        <v>8109</v>
      </c>
      <c r="K10852" t="s">
        <v>8110</v>
      </c>
      <c r="M10852" t="s">
        <v>14989</v>
      </c>
      <c r="N10852" t="s">
        <v>8111</v>
      </c>
      <c r="O10852">
        <v>61630</v>
      </c>
      <c r="P10852" t="s">
        <v>12926</v>
      </c>
      <c r="U10852" s="1">
        <v>45082</v>
      </c>
      <c r="V10852" s="1">
        <v>45082</v>
      </c>
      <c r="W10852" s="1">
        <v>45082.376388888886</v>
      </c>
      <c r="X10852" s="1">
        <v>45082.376388888886</v>
      </c>
      <c r="AC10852" t="s">
        <v>53</v>
      </c>
      <c r="AD10852">
        <v>2972161372</v>
      </c>
      <c r="AE10852" s="1">
        <v>44903.413888888892</v>
      </c>
      <c r="AG10852" t="s">
        <v>58196</v>
      </c>
      <c r="AH10852" t="s">
        <v>51</v>
      </c>
      <c r="AJ10852" t="s">
        <v>53</v>
      </c>
      <c r="AL10852" t="s">
        <v>78</v>
      </c>
      <c r="AO10852" t="s">
        <v>5443</v>
      </c>
      <c r="AP10852" s="1">
        <v>45082.375694444447</v>
      </c>
    </row>
    <row r="10853" spans="1:43" x14ac:dyDescent="0.35">
      <c r="A10853" t="s">
        <v>58197</v>
      </c>
      <c r="B10853" t="s">
        <v>17350</v>
      </c>
      <c r="C10853" t="s">
        <v>106</v>
      </c>
      <c r="F10853" t="s">
        <v>58198</v>
      </c>
      <c r="H10853" t="s">
        <v>58197</v>
      </c>
      <c r="J10853" t="s">
        <v>58199</v>
      </c>
      <c r="K10853" t="s">
        <v>58200</v>
      </c>
      <c r="M10853" t="s">
        <v>1272</v>
      </c>
      <c r="N10853" t="s">
        <v>287</v>
      </c>
      <c r="O10853">
        <v>80002</v>
      </c>
      <c r="P10853" t="s">
        <v>50</v>
      </c>
      <c r="U10853" s="1">
        <v>45082</v>
      </c>
      <c r="V10853" s="1">
        <v>45082</v>
      </c>
      <c r="W10853" s="1">
        <v>45082.931944444441</v>
      </c>
      <c r="X10853" s="1">
        <v>45082.931944444441</v>
      </c>
      <c r="AC10853" t="s">
        <v>53</v>
      </c>
      <c r="AD10853">
        <v>2973438023</v>
      </c>
      <c r="AE10853" s="1">
        <v>45083.402777777781</v>
      </c>
      <c r="AF10853" t="s">
        <v>58201</v>
      </c>
      <c r="AG10853" t="s">
        <v>58202</v>
      </c>
      <c r="AH10853" t="s">
        <v>51</v>
      </c>
      <c r="AJ10853" t="s">
        <v>53</v>
      </c>
      <c r="AL10853" t="s">
        <v>68</v>
      </c>
      <c r="AO10853" t="s">
        <v>5443</v>
      </c>
      <c r="AP10853" s="1">
        <v>45082.931250000001</v>
      </c>
    </row>
    <row r="10854" spans="1:43" x14ac:dyDescent="0.35">
      <c r="A10854" t="s">
        <v>58203</v>
      </c>
      <c r="B10854" t="s">
        <v>35059</v>
      </c>
      <c r="C10854" t="s">
        <v>56056</v>
      </c>
      <c r="F10854" t="s">
        <v>58204</v>
      </c>
      <c r="H10854" t="s">
        <v>58203</v>
      </c>
      <c r="J10854" t="s">
        <v>44651</v>
      </c>
      <c r="K10854" t="s">
        <v>58205</v>
      </c>
      <c r="M10854" t="s">
        <v>1296</v>
      </c>
      <c r="N10854" t="s">
        <v>253</v>
      </c>
      <c r="O10854">
        <v>88220</v>
      </c>
      <c r="P10854" t="s">
        <v>50</v>
      </c>
      <c r="U10854" s="1">
        <v>45082</v>
      </c>
      <c r="V10854" s="1">
        <v>45082</v>
      </c>
      <c r="W10854" s="1">
        <v>45082.744444444441</v>
      </c>
      <c r="X10854" s="1">
        <v>45082.744444444441</v>
      </c>
      <c r="AC10854" t="s">
        <v>51</v>
      </c>
      <c r="AD10854">
        <v>2969689950</v>
      </c>
      <c r="AE10854" s="1">
        <v>42374.355555555558</v>
      </c>
      <c r="AF10854" t="s">
        <v>7728</v>
      </c>
      <c r="AG10854" t="s">
        <v>58206</v>
      </c>
      <c r="AH10854" t="s">
        <v>51</v>
      </c>
      <c r="AJ10854" t="s">
        <v>53</v>
      </c>
      <c r="AL10854" t="s">
        <v>68</v>
      </c>
      <c r="AO10854" t="s">
        <v>5443</v>
      </c>
      <c r="AP10854" s="1">
        <v>45082.748611111114</v>
      </c>
      <c r="AQ10854" s="1">
        <v>45082.751388888886</v>
      </c>
    </row>
    <row r="10855" spans="1:43" x14ac:dyDescent="0.35">
      <c r="A10855" t="s">
        <v>58207</v>
      </c>
      <c r="B10855" t="s">
        <v>58208</v>
      </c>
      <c r="C10855" t="s">
        <v>8700</v>
      </c>
      <c r="F10855" t="s">
        <v>58209</v>
      </c>
      <c r="H10855" t="s">
        <v>58207</v>
      </c>
      <c r="J10855" t="s">
        <v>58210</v>
      </c>
      <c r="K10855" t="s">
        <v>20860</v>
      </c>
      <c r="M10855" t="s">
        <v>545</v>
      </c>
      <c r="N10855" t="s">
        <v>253</v>
      </c>
      <c r="O10855">
        <v>88012</v>
      </c>
      <c r="P10855" t="s">
        <v>50</v>
      </c>
      <c r="U10855" s="1">
        <v>45082</v>
      </c>
      <c r="V10855" s="1">
        <v>45082</v>
      </c>
      <c r="W10855" s="1">
        <v>45082.738888888889</v>
      </c>
      <c r="X10855" s="1">
        <v>45082.738888888889</v>
      </c>
      <c r="AC10855" t="s">
        <v>51</v>
      </c>
      <c r="AD10855">
        <v>2969787958</v>
      </c>
      <c r="AE10855" s="1">
        <v>43192.574999999997</v>
      </c>
      <c r="AF10855" t="s">
        <v>20862</v>
      </c>
      <c r="AG10855" t="s">
        <v>58211</v>
      </c>
      <c r="AH10855" t="s">
        <v>51</v>
      </c>
      <c r="AJ10855" t="s">
        <v>53</v>
      </c>
      <c r="AL10855" t="s">
        <v>68</v>
      </c>
      <c r="AO10855" t="s">
        <v>5443</v>
      </c>
      <c r="AP10855" s="1">
        <v>45082.742361111108</v>
      </c>
    </row>
    <row r="10856" spans="1:43" x14ac:dyDescent="0.35">
      <c r="A10856" t="s">
        <v>58212</v>
      </c>
      <c r="B10856" t="s">
        <v>45491</v>
      </c>
      <c r="C10856" t="s">
        <v>3475</v>
      </c>
      <c r="F10856" t="s">
        <v>58213</v>
      </c>
      <c r="H10856" t="s">
        <v>58212</v>
      </c>
      <c r="J10856" t="s">
        <v>58214</v>
      </c>
      <c r="K10856" t="s">
        <v>58215</v>
      </c>
      <c r="M10856" t="s">
        <v>10624</v>
      </c>
      <c r="N10856" t="s">
        <v>65</v>
      </c>
      <c r="O10856">
        <v>81419</v>
      </c>
      <c r="P10856" t="s">
        <v>50</v>
      </c>
      <c r="U10856" s="1">
        <v>45082</v>
      </c>
      <c r="V10856" s="1">
        <v>45082</v>
      </c>
      <c r="W10856" s="1">
        <v>45082.638888888891</v>
      </c>
      <c r="X10856" s="1">
        <v>45082.638888888891</v>
      </c>
      <c r="AC10856" t="s">
        <v>53</v>
      </c>
      <c r="AD10856">
        <v>2969774320</v>
      </c>
      <c r="AE10856" s="1">
        <v>43118.553472222222</v>
      </c>
      <c r="AF10856" t="s">
        <v>58216</v>
      </c>
      <c r="AG10856" t="s">
        <v>58217</v>
      </c>
      <c r="AH10856" t="s">
        <v>51</v>
      </c>
      <c r="AJ10856" t="s">
        <v>53</v>
      </c>
      <c r="AL10856" t="s">
        <v>68</v>
      </c>
      <c r="AO10856" t="s">
        <v>5443</v>
      </c>
      <c r="AP10856" s="1">
        <v>45082.655555555553</v>
      </c>
      <c r="AQ10856" s="1">
        <v>45082.654166666667</v>
      </c>
    </row>
    <row r="10857" spans="1:43" x14ac:dyDescent="0.35">
      <c r="A10857" t="s">
        <v>58218</v>
      </c>
      <c r="B10857" t="s">
        <v>1532</v>
      </c>
      <c r="C10857" t="s">
        <v>6997</v>
      </c>
      <c r="F10857" t="s">
        <v>58219</v>
      </c>
      <c r="H10857" t="s">
        <v>58218</v>
      </c>
      <c r="J10857" t="s">
        <v>58220</v>
      </c>
      <c r="K10857" t="s">
        <v>58221</v>
      </c>
      <c r="M10857" t="s">
        <v>2248</v>
      </c>
      <c r="N10857" t="s">
        <v>65</v>
      </c>
      <c r="O10857">
        <v>80498</v>
      </c>
      <c r="P10857" t="s">
        <v>50</v>
      </c>
      <c r="U10857" s="1">
        <v>45082</v>
      </c>
      <c r="V10857" s="1">
        <v>45082</v>
      </c>
      <c r="W10857" s="1">
        <v>45082.453472222223</v>
      </c>
      <c r="X10857" s="1">
        <v>45082.453472222223</v>
      </c>
      <c r="AC10857" t="s">
        <v>53</v>
      </c>
      <c r="AD10857">
        <v>2969732992</v>
      </c>
      <c r="AE10857" s="1">
        <v>42836.44027777778</v>
      </c>
      <c r="AF10857" t="s">
        <v>58222</v>
      </c>
      <c r="AG10857" t="s">
        <v>58223</v>
      </c>
      <c r="AH10857" t="s">
        <v>51</v>
      </c>
      <c r="AJ10857" t="s">
        <v>53</v>
      </c>
      <c r="AL10857" t="s">
        <v>68</v>
      </c>
      <c r="AO10857" t="s">
        <v>57090</v>
      </c>
      <c r="AP10857" s="1">
        <v>45082.654166666667</v>
      </c>
      <c r="AQ10857" s="1">
        <v>45082.459027777775</v>
      </c>
    </row>
    <row r="10858" spans="1:43" x14ac:dyDescent="0.35">
      <c r="A10858" t="s">
        <v>58224</v>
      </c>
      <c r="B10858" t="s">
        <v>58225</v>
      </c>
      <c r="C10858" t="s">
        <v>383</v>
      </c>
      <c r="F10858" t="s">
        <v>58226</v>
      </c>
      <c r="H10858" t="s">
        <v>58227</v>
      </c>
      <c r="J10858" t="s">
        <v>58228</v>
      </c>
      <c r="K10858" t="s">
        <v>58229</v>
      </c>
      <c r="M10858" t="s">
        <v>56464</v>
      </c>
      <c r="N10858" t="s">
        <v>65</v>
      </c>
      <c r="O10858">
        <v>81132</v>
      </c>
      <c r="P10858" t="s">
        <v>50</v>
      </c>
      <c r="U10858" s="1">
        <v>45082</v>
      </c>
      <c r="V10858" s="1">
        <v>45082</v>
      </c>
      <c r="W10858" s="1">
        <v>45082.381944444445</v>
      </c>
      <c r="X10858" s="1">
        <v>45082.381944444445</v>
      </c>
      <c r="AC10858" t="s">
        <v>51</v>
      </c>
      <c r="AD10858">
        <v>2973437599</v>
      </c>
      <c r="AE10858" s="1">
        <v>45082.43472222222</v>
      </c>
      <c r="AF10858" t="s">
        <v>58230</v>
      </c>
      <c r="AG10858" t="s">
        <v>58231</v>
      </c>
      <c r="AH10858" t="s">
        <v>51</v>
      </c>
      <c r="AJ10858" t="s">
        <v>53</v>
      </c>
      <c r="AL10858" t="s">
        <v>68</v>
      </c>
      <c r="AO10858" t="s">
        <v>5443</v>
      </c>
      <c r="AP10858" s="1">
        <v>45136.577777777777</v>
      </c>
      <c r="AQ10858" s="1">
        <v>45136.581944444442</v>
      </c>
    </row>
    <row r="10859" spans="1:43" x14ac:dyDescent="0.35">
      <c r="A10859" t="s">
        <v>58232</v>
      </c>
      <c r="B10859" t="s">
        <v>9358</v>
      </c>
      <c r="C10859" t="s">
        <v>5892</v>
      </c>
      <c r="F10859" t="s">
        <v>58233</v>
      </c>
      <c r="H10859" t="s">
        <v>58234</v>
      </c>
      <c r="J10859" t="s">
        <v>20028</v>
      </c>
      <c r="K10859" t="s">
        <v>6974</v>
      </c>
      <c r="L10859" t="s">
        <v>6975</v>
      </c>
      <c r="M10859" t="s">
        <v>6976</v>
      </c>
      <c r="N10859" t="s">
        <v>12926</v>
      </c>
      <c r="O10859">
        <v>46278</v>
      </c>
      <c r="P10859" t="s">
        <v>50</v>
      </c>
      <c r="U10859" s="1">
        <v>45082</v>
      </c>
      <c r="V10859" s="1">
        <v>45082</v>
      </c>
      <c r="AC10859" t="s">
        <v>53</v>
      </c>
      <c r="AD10859">
        <v>2969735272</v>
      </c>
      <c r="AE10859" s="1">
        <v>42845.40902777778</v>
      </c>
      <c r="AG10859" t="s">
        <v>58235</v>
      </c>
      <c r="AH10859" t="s">
        <v>51</v>
      </c>
      <c r="AJ10859" t="s">
        <v>53</v>
      </c>
      <c r="AO10859" t="s">
        <v>8142</v>
      </c>
    </row>
    <row r="10860" spans="1:43" x14ac:dyDescent="0.35">
      <c r="A10860" t="s">
        <v>58236</v>
      </c>
      <c r="B10860" t="s">
        <v>58237</v>
      </c>
      <c r="C10860" t="s">
        <v>961</v>
      </c>
      <c r="F10860" t="s">
        <v>58238</v>
      </c>
      <c r="H10860" t="s">
        <v>58239</v>
      </c>
      <c r="J10860" t="s">
        <v>4241</v>
      </c>
      <c r="P10860" t="s">
        <v>50</v>
      </c>
      <c r="U10860" s="1">
        <v>45082</v>
      </c>
      <c r="V10860" s="1">
        <v>45082</v>
      </c>
      <c r="AC10860" t="s">
        <v>53</v>
      </c>
      <c r="AD10860">
        <v>2969480277</v>
      </c>
      <c r="AE10860" s="1">
        <v>37439</v>
      </c>
      <c r="AG10860" t="s">
        <v>58240</v>
      </c>
      <c r="AH10860" t="s">
        <v>51</v>
      </c>
      <c r="AJ10860" t="s">
        <v>53</v>
      </c>
      <c r="AO10860" t="s">
        <v>8142</v>
      </c>
    </row>
    <row r="10861" spans="1:43" x14ac:dyDescent="0.35">
      <c r="A10861" t="s">
        <v>58241</v>
      </c>
      <c r="B10861" t="s">
        <v>6610</v>
      </c>
      <c r="C10861" t="s">
        <v>23304</v>
      </c>
      <c r="F10861" t="s">
        <v>58242</v>
      </c>
      <c r="H10861" t="s">
        <v>58241</v>
      </c>
      <c r="J10861" t="s">
        <v>58243</v>
      </c>
      <c r="K10861" t="s">
        <v>58244</v>
      </c>
      <c r="M10861" t="s">
        <v>753</v>
      </c>
      <c r="N10861" t="s">
        <v>798</v>
      </c>
      <c r="O10861">
        <v>79938</v>
      </c>
      <c r="P10861" t="s">
        <v>50</v>
      </c>
      <c r="U10861" s="1">
        <v>45082</v>
      </c>
      <c r="V10861" s="1">
        <v>45082</v>
      </c>
      <c r="W10861" s="1">
        <v>45082.45</v>
      </c>
      <c r="X10861" s="1">
        <v>45082.45</v>
      </c>
      <c r="AC10861" t="s">
        <v>51</v>
      </c>
      <c r="AD10861">
        <v>2973437622</v>
      </c>
      <c r="AE10861" s="1">
        <v>45082.451388888891</v>
      </c>
      <c r="AF10861" t="s">
        <v>58245</v>
      </c>
      <c r="AG10861" t="s">
        <v>58246</v>
      </c>
      <c r="AH10861" t="s">
        <v>51</v>
      </c>
      <c r="AJ10861" t="s">
        <v>53</v>
      </c>
      <c r="AL10861" t="s">
        <v>68</v>
      </c>
      <c r="AO10861" t="s">
        <v>5443</v>
      </c>
      <c r="AP10861" s="1">
        <v>45082.495138888888</v>
      </c>
      <c r="AQ10861" s="1">
        <v>45082.455555555556</v>
      </c>
    </row>
    <row r="10862" spans="1:43" x14ac:dyDescent="0.35">
      <c r="A10862" t="s">
        <v>58247</v>
      </c>
      <c r="B10862" t="s">
        <v>6878</v>
      </c>
      <c r="C10862" t="s">
        <v>18249</v>
      </c>
      <c r="F10862" t="s">
        <v>58248</v>
      </c>
      <c r="H10862" t="s">
        <v>52998</v>
      </c>
      <c r="J10862" t="s">
        <v>53000</v>
      </c>
      <c r="K10862" t="s">
        <v>53001</v>
      </c>
      <c r="M10862" t="s">
        <v>16459</v>
      </c>
      <c r="N10862" t="s">
        <v>65</v>
      </c>
      <c r="O10862">
        <v>81428</v>
      </c>
      <c r="P10862" t="s">
        <v>50</v>
      </c>
      <c r="U10862" s="1">
        <v>45082</v>
      </c>
      <c r="V10862" s="1">
        <v>45082</v>
      </c>
      <c r="W10862" s="1">
        <v>45082.618055555555</v>
      </c>
      <c r="X10862" s="1">
        <v>45082.618055555555</v>
      </c>
      <c r="AC10862" t="s">
        <v>53</v>
      </c>
      <c r="AD10862">
        <v>2969738446</v>
      </c>
      <c r="AE10862" s="1">
        <v>42867.509722222225</v>
      </c>
      <c r="AF10862" t="s">
        <v>53002</v>
      </c>
      <c r="AG10862" t="s">
        <v>58249</v>
      </c>
      <c r="AH10862" t="s">
        <v>51</v>
      </c>
      <c r="AJ10862" t="s">
        <v>53</v>
      </c>
      <c r="AL10862" t="s">
        <v>68</v>
      </c>
      <c r="AO10862" t="s">
        <v>5443</v>
      </c>
      <c r="AP10862" s="1">
        <v>45082.630555555559</v>
      </c>
      <c r="AQ10862" s="1">
        <v>45082.632638888892</v>
      </c>
    </row>
    <row r="10863" spans="1:43" x14ac:dyDescent="0.35">
      <c r="A10863" t="s">
        <v>58250</v>
      </c>
      <c r="B10863" t="s">
        <v>58251</v>
      </c>
      <c r="C10863" t="s">
        <v>894</v>
      </c>
      <c r="F10863" t="s">
        <v>58252</v>
      </c>
      <c r="H10863" t="s">
        <v>58250</v>
      </c>
      <c r="J10863" t="s">
        <v>58253</v>
      </c>
      <c r="K10863" t="s">
        <v>58254</v>
      </c>
      <c r="M10863" t="s">
        <v>5944</v>
      </c>
      <c r="N10863" t="s">
        <v>253</v>
      </c>
      <c r="O10863">
        <v>87323</v>
      </c>
      <c r="P10863" t="s">
        <v>50</v>
      </c>
      <c r="U10863" s="1">
        <v>45083</v>
      </c>
      <c r="V10863" s="1">
        <v>45083</v>
      </c>
      <c r="W10863" s="1">
        <v>45083.333333333336</v>
      </c>
      <c r="X10863" s="1">
        <v>45083.333333333336</v>
      </c>
      <c r="AC10863" t="s">
        <v>53</v>
      </c>
      <c r="AD10863">
        <v>2973502683</v>
      </c>
      <c r="AE10863" s="1">
        <v>45085.418749999997</v>
      </c>
      <c r="AF10863" t="s">
        <v>58255</v>
      </c>
      <c r="AG10863" t="s">
        <v>58256</v>
      </c>
      <c r="AH10863" t="s">
        <v>51</v>
      </c>
      <c r="AJ10863" t="s">
        <v>53</v>
      </c>
      <c r="AL10863" t="s">
        <v>68</v>
      </c>
      <c r="AO10863" t="s">
        <v>5443</v>
      </c>
      <c r="AP10863" s="1">
        <v>45083.332638888889</v>
      </c>
    </row>
    <row r="10864" spans="1:43" x14ac:dyDescent="0.35">
      <c r="A10864" t="s">
        <v>58257</v>
      </c>
      <c r="B10864" t="s">
        <v>58258</v>
      </c>
      <c r="C10864" t="s">
        <v>58259</v>
      </c>
      <c r="F10864" t="s">
        <v>58260</v>
      </c>
      <c r="H10864" t="s">
        <v>58257</v>
      </c>
      <c r="J10864" t="s">
        <v>23154</v>
      </c>
      <c r="K10864" t="s">
        <v>58261</v>
      </c>
      <c r="M10864" t="s">
        <v>58262</v>
      </c>
      <c r="N10864" t="s">
        <v>13693</v>
      </c>
      <c r="O10864">
        <v>30766</v>
      </c>
      <c r="P10864" t="s">
        <v>50</v>
      </c>
      <c r="U10864" s="1">
        <v>45083</v>
      </c>
      <c r="V10864" s="1">
        <v>45083</v>
      </c>
      <c r="AC10864" t="s">
        <v>53</v>
      </c>
      <c r="AD10864">
        <v>2969478563</v>
      </c>
      <c r="AE10864" s="1">
        <v>37343</v>
      </c>
      <c r="AG10864" t="s">
        <v>58263</v>
      </c>
      <c r="AH10864" t="s">
        <v>51</v>
      </c>
      <c r="AJ10864" t="s">
        <v>53</v>
      </c>
      <c r="AO10864" t="s">
        <v>8142</v>
      </c>
    </row>
    <row r="10865" spans="1:43" x14ac:dyDescent="0.35">
      <c r="A10865" t="s">
        <v>58264</v>
      </c>
      <c r="B10865" t="s">
        <v>58265</v>
      </c>
      <c r="C10865" t="s">
        <v>1471</v>
      </c>
      <c r="F10865" t="s">
        <v>58266</v>
      </c>
      <c r="H10865" t="s">
        <v>58267</v>
      </c>
      <c r="J10865" t="s">
        <v>58268</v>
      </c>
      <c r="K10865" t="s">
        <v>58269</v>
      </c>
      <c r="M10865" t="s">
        <v>58270</v>
      </c>
      <c r="N10865" t="s">
        <v>398</v>
      </c>
      <c r="O10865">
        <v>87031</v>
      </c>
      <c r="P10865" t="s">
        <v>50</v>
      </c>
      <c r="U10865" s="1">
        <v>45083</v>
      </c>
      <c r="V10865" s="1">
        <v>45083</v>
      </c>
      <c r="W10865" s="1">
        <v>45083.605555555558</v>
      </c>
      <c r="X10865" s="1">
        <v>45083.605555555558</v>
      </c>
      <c r="AC10865" t="s">
        <v>53</v>
      </c>
      <c r="AD10865">
        <v>2973501295</v>
      </c>
      <c r="AE10865" s="1">
        <v>45083.697916666664</v>
      </c>
      <c r="AF10865" t="s">
        <v>58271</v>
      </c>
      <c r="AG10865" t="s">
        <v>58272</v>
      </c>
      <c r="AH10865" t="s">
        <v>51</v>
      </c>
      <c r="AJ10865" t="s">
        <v>53</v>
      </c>
      <c r="AL10865" t="s">
        <v>68</v>
      </c>
      <c r="AO10865" t="s">
        <v>5443</v>
      </c>
      <c r="AP10865" s="1">
        <v>45394.511805555558</v>
      </c>
      <c r="AQ10865" s="1">
        <v>45164.746527777781</v>
      </c>
    </row>
    <row r="10866" spans="1:43" x14ac:dyDescent="0.35">
      <c r="A10866" t="s">
        <v>58273</v>
      </c>
      <c r="B10866" t="s">
        <v>3167</v>
      </c>
      <c r="C10866" t="s">
        <v>3624</v>
      </c>
      <c r="F10866" t="s">
        <v>58274</v>
      </c>
      <c r="H10866" t="s">
        <v>58275</v>
      </c>
      <c r="J10866" t="s">
        <v>85</v>
      </c>
      <c r="P10866" t="s">
        <v>50</v>
      </c>
      <c r="U10866" s="1">
        <v>45083</v>
      </c>
      <c r="V10866" s="1">
        <v>45083</v>
      </c>
      <c r="W10866" s="1">
        <v>45084.379861111112</v>
      </c>
      <c r="X10866" s="1">
        <v>45084.379861111112</v>
      </c>
      <c r="AC10866" t="s">
        <v>53</v>
      </c>
      <c r="AD10866">
        <v>1000000000</v>
      </c>
      <c r="AE10866" s="1">
        <v>37295</v>
      </c>
      <c r="AG10866" t="s">
        <v>58276</v>
      </c>
      <c r="AH10866" t="s">
        <v>51</v>
      </c>
      <c r="AJ10866" t="s">
        <v>53</v>
      </c>
      <c r="AL10866" t="s">
        <v>78</v>
      </c>
      <c r="AO10866" t="s">
        <v>5443</v>
      </c>
      <c r="AP10866" s="1">
        <v>45119.464583333334</v>
      </c>
    </row>
    <row r="10867" spans="1:43" x14ac:dyDescent="0.35">
      <c r="A10867" t="s">
        <v>58277</v>
      </c>
      <c r="B10867" t="s">
        <v>58278</v>
      </c>
      <c r="C10867" t="s">
        <v>2025</v>
      </c>
      <c r="F10867" t="s">
        <v>58279</v>
      </c>
      <c r="H10867" t="s">
        <v>58277</v>
      </c>
      <c r="J10867" t="s">
        <v>58280</v>
      </c>
      <c r="K10867" t="s">
        <v>49643</v>
      </c>
      <c r="M10867" t="s">
        <v>783</v>
      </c>
      <c r="N10867" t="s">
        <v>253</v>
      </c>
      <c r="O10867">
        <v>88337</v>
      </c>
      <c r="P10867" t="s">
        <v>50</v>
      </c>
      <c r="U10867" s="1">
        <v>45083</v>
      </c>
      <c r="V10867" s="1">
        <v>45083</v>
      </c>
      <c r="W10867" s="1">
        <v>45083.361111111109</v>
      </c>
      <c r="X10867" s="1">
        <v>45083.361111111109</v>
      </c>
      <c r="AC10867" t="s">
        <v>51</v>
      </c>
      <c r="AD10867">
        <v>2970032332</v>
      </c>
      <c r="AE10867" s="1">
        <v>44186.429861111108</v>
      </c>
      <c r="AF10867" t="s">
        <v>58281</v>
      </c>
      <c r="AG10867" t="s">
        <v>58282</v>
      </c>
      <c r="AH10867" t="s">
        <v>51</v>
      </c>
      <c r="AJ10867" t="s">
        <v>53</v>
      </c>
      <c r="AL10867" t="s">
        <v>68</v>
      </c>
      <c r="AO10867" t="s">
        <v>5443</v>
      </c>
      <c r="AP10867" s="1">
        <v>45083.388194444444</v>
      </c>
      <c r="AQ10867" s="1">
        <v>45083.381944444445</v>
      </c>
    </row>
    <row r="10868" spans="1:43" x14ac:dyDescent="0.35">
      <c r="A10868" t="s">
        <v>58283</v>
      </c>
      <c r="B10868" t="s">
        <v>58284</v>
      </c>
      <c r="C10868" t="s">
        <v>3671</v>
      </c>
      <c r="F10868">
        <v>17202323502</v>
      </c>
      <c r="H10868" t="s">
        <v>58283</v>
      </c>
      <c r="J10868" t="s">
        <v>58285</v>
      </c>
      <c r="K10868" t="s">
        <v>58285</v>
      </c>
      <c r="M10868" t="s">
        <v>4326</v>
      </c>
      <c r="N10868" t="s">
        <v>287</v>
      </c>
      <c r="O10868">
        <v>80643</v>
      </c>
      <c r="P10868" t="s">
        <v>50</v>
      </c>
      <c r="U10868" s="1">
        <v>45083</v>
      </c>
      <c r="V10868" s="1">
        <v>45083</v>
      </c>
      <c r="W10868" s="1">
        <v>45083.981944444444</v>
      </c>
      <c r="X10868" s="1">
        <v>45083.981944444444</v>
      </c>
      <c r="AC10868" t="s">
        <v>53</v>
      </c>
      <c r="AD10868">
        <v>1000000001</v>
      </c>
      <c r="AE10868" s="1">
        <v>39973.351388888892</v>
      </c>
      <c r="AF10868" t="s">
        <v>3377</v>
      </c>
      <c r="AG10868" t="s">
        <v>58286</v>
      </c>
      <c r="AH10868" t="s">
        <v>51</v>
      </c>
      <c r="AJ10868" t="s">
        <v>53</v>
      </c>
      <c r="AL10868" t="s">
        <v>78</v>
      </c>
      <c r="AO10868" t="s">
        <v>51552</v>
      </c>
    </row>
    <row r="10869" spans="1:43" x14ac:dyDescent="0.35">
      <c r="A10869" t="s">
        <v>58287</v>
      </c>
      <c r="B10869" t="s">
        <v>8926</v>
      </c>
      <c r="C10869" t="s">
        <v>7471</v>
      </c>
      <c r="F10869">
        <v>15059166058</v>
      </c>
      <c r="H10869" t="s">
        <v>58287</v>
      </c>
      <c r="J10869" t="s">
        <v>58288</v>
      </c>
      <c r="K10869" t="s">
        <v>58289</v>
      </c>
      <c r="M10869" t="s">
        <v>11417</v>
      </c>
      <c r="N10869" t="s">
        <v>398</v>
      </c>
      <c r="O10869">
        <v>87199</v>
      </c>
      <c r="P10869" t="s">
        <v>50</v>
      </c>
      <c r="U10869" s="1">
        <v>45083</v>
      </c>
      <c r="V10869" s="1">
        <v>45083</v>
      </c>
      <c r="W10869" s="1">
        <v>45083.942361111112</v>
      </c>
      <c r="X10869" s="1">
        <v>45083.942361111112</v>
      </c>
      <c r="AC10869" t="s">
        <v>53</v>
      </c>
      <c r="AD10869">
        <v>1000000001</v>
      </c>
      <c r="AE10869" s="1">
        <v>39973.351388888892</v>
      </c>
      <c r="AF10869" t="s">
        <v>3377</v>
      </c>
      <c r="AG10869" t="s">
        <v>58290</v>
      </c>
      <c r="AH10869" t="s">
        <v>51</v>
      </c>
      <c r="AJ10869" t="s">
        <v>53</v>
      </c>
      <c r="AL10869" t="s">
        <v>78</v>
      </c>
      <c r="AO10869" t="s">
        <v>51552</v>
      </c>
      <c r="AP10869" s="1">
        <v>45084.861111111109</v>
      </c>
    </row>
    <row r="10870" spans="1:43" x14ac:dyDescent="0.35">
      <c r="A10870" t="s">
        <v>58291</v>
      </c>
      <c r="B10870" t="s">
        <v>58292</v>
      </c>
      <c r="C10870" t="s">
        <v>58293</v>
      </c>
      <c r="F10870" t="s">
        <v>58294</v>
      </c>
      <c r="H10870" t="s">
        <v>58295</v>
      </c>
      <c r="J10870" t="s">
        <v>58296</v>
      </c>
      <c r="M10870" t="s">
        <v>30854</v>
      </c>
      <c r="N10870" t="s">
        <v>10540</v>
      </c>
      <c r="O10870">
        <v>37203</v>
      </c>
      <c r="P10870" t="s">
        <v>50</v>
      </c>
      <c r="U10870" s="1">
        <v>45083</v>
      </c>
      <c r="V10870" s="1">
        <v>45083</v>
      </c>
      <c r="W10870" s="1">
        <v>45083.451388888891</v>
      </c>
      <c r="X10870" s="1">
        <v>45083.451388888891</v>
      </c>
      <c r="AC10870" t="s">
        <v>53</v>
      </c>
      <c r="AD10870">
        <v>1000000001</v>
      </c>
      <c r="AE10870" s="1">
        <v>39973.351388888892</v>
      </c>
      <c r="AF10870" t="s">
        <v>3377</v>
      </c>
      <c r="AG10870" t="s">
        <v>58297</v>
      </c>
      <c r="AH10870" t="s">
        <v>51</v>
      </c>
      <c r="AJ10870" t="s">
        <v>53</v>
      </c>
      <c r="AL10870" t="s">
        <v>78</v>
      </c>
      <c r="AO10870" t="s">
        <v>5443</v>
      </c>
      <c r="AP10870" s="1">
        <v>45083.475694444445</v>
      </c>
    </row>
    <row r="10871" spans="1:43" x14ac:dyDescent="0.35">
      <c r="A10871" t="s">
        <v>58298</v>
      </c>
      <c r="B10871" t="s">
        <v>9136</v>
      </c>
      <c r="C10871" t="s">
        <v>9136</v>
      </c>
      <c r="F10871" t="s">
        <v>22714</v>
      </c>
      <c r="H10871" t="s">
        <v>58299</v>
      </c>
      <c r="J10871" t="s">
        <v>9136</v>
      </c>
      <c r="K10871" t="s">
        <v>58300</v>
      </c>
      <c r="M10871" t="s">
        <v>58301</v>
      </c>
      <c r="N10871" t="s">
        <v>65</v>
      </c>
      <c r="O10871">
        <v>98765</v>
      </c>
      <c r="P10871" t="s">
        <v>50</v>
      </c>
      <c r="U10871" s="1">
        <v>45083</v>
      </c>
      <c r="V10871" s="1">
        <v>45083</v>
      </c>
      <c r="W10871" s="1">
        <v>45083.011805555558</v>
      </c>
      <c r="X10871" s="1">
        <v>45083.011805555558</v>
      </c>
      <c r="AC10871" t="s">
        <v>53</v>
      </c>
      <c r="AD10871">
        <v>1000000001</v>
      </c>
      <c r="AE10871" s="1">
        <v>39973.351388888892</v>
      </c>
      <c r="AF10871" t="s">
        <v>3377</v>
      </c>
      <c r="AG10871" t="s">
        <v>58302</v>
      </c>
      <c r="AH10871" t="s">
        <v>51</v>
      </c>
      <c r="AJ10871" t="s">
        <v>53</v>
      </c>
      <c r="AL10871" t="s">
        <v>78</v>
      </c>
      <c r="AO10871" t="s">
        <v>51552</v>
      </c>
      <c r="AP10871" s="1">
        <v>45430.619444444441</v>
      </c>
    </row>
    <row r="10872" spans="1:43" x14ac:dyDescent="0.35">
      <c r="A10872" t="s">
        <v>58303</v>
      </c>
      <c r="B10872" t="s">
        <v>8246</v>
      </c>
      <c r="C10872" t="s">
        <v>13082</v>
      </c>
      <c r="F10872" t="s">
        <v>47</v>
      </c>
      <c r="H10872" t="s">
        <v>58304</v>
      </c>
      <c r="J10872" t="s">
        <v>49</v>
      </c>
      <c r="P10872" t="s">
        <v>50</v>
      </c>
      <c r="U10872" s="1">
        <v>45083</v>
      </c>
      <c r="V10872" s="1">
        <v>45083</v>
      </c>
      <c r="W10872" s="1">
        <v>45083.413888888892</v>
      </c>
      <c r="X10872" s="1">
        <v>45083.413888888892</v>
      </c>
      <c r="AC10872" t="s">
        <v>53</v>
      </c>
      <c r="AD10872">
        <v>1000000000</v>
      </c>
      <c r="AE10872" s="1">
        <v>37295</v>
      </c>
      <c r="AG10872" t="s">
        <v>58305</v>
      </c>
      <c r="AH10872" t="s">
        <v>51</v>
      </c>
      <c r="AJ10872" t="s">
        <v>53</v>
      </c>
      <c r="AL10872" t="s">
        <v>78</v>
      </c>
      <c r="AO10872" t="s">
        <v>5443</v>
      </c>
      <c r="AP10872" s="1">
        <v>45239.609722222223</v>
      </c>
    </row>
    <row r="10873" spans="1:43" x14ac:dyDescent="0.35">
      <c r="A10873" t="s">
        <v>58306</v>
      </c>
      <c r="B10873" t="s">
        <v>58307</v>
      </c>
      <c r="C10873" t="s">
        <v>375</v>
      </c>
      <c r="F10873" t="s">
        <v>58308</v>
      </c>
      <c r="H10873" t="s">
        <v>58306</v>
      </c>
      <c r="J10873" t="s">
        <v>58309</v>
      </c>
      <c r="K10873" t="s">
        <v>58310</v>
      </c>
      <c r="M10873" t="s">
        <v>4757</v>
      </c>
      <c r="N10873" t="s">
        <v>65</v>
      </c>
      <c r="O10873">
        <v>81637</v>
      </c>
      <c r="P10873" t="s">
        <v>50</v>
      </c>
      <c r="U10873" s="1">
        <v>45083</v>
      </c>
      <c r="V10873" s="1">
        <v>45083</v>
      </c>
      <c r="W10873" s="1">
        <v>45083.629166666666</v>
      </c>
      <c r="X10873" s="1">
        <v>45083.629166666666</v>
      </c>
      <c r="AC10873" t="s">
        <v>51</v>
      </c>
      <c r="AD10873">
        <v>2972377268</v>
      </c>
      <c r="AE10873" s="1">
        <v>44974.376388888886</v>
      </c>
      <c r="AG10873" t="s">
        <v>58311</v>
      </c>
      <c r="AH10873" t="s">
        <v>51</v>
      </c>
      <c r="AJ10873" t="s">
        <v>53</v>
      </c>
      <c r="AL10873" t="s">
        <v>68</v>
      </c>
      <c r="AO10873" t="s">
        <v>5443</v>
      </c>
      <c r="AP10873" s="1">
        <v>45083.62777777778</v>
      </c>
    </row>
    <row r="10874" spans="1:43" x14ac:dyDescent="0.35">
      <c r="A10874" t="s">
        <v>58312</v>
      </c>
      <c r="B10874" t="s">
        <v>58313</v>
      </c>
      <c r="C10874" t="s">
        <v>996</v>
      </c>
      <c r="F10874" t="s">
        <v>58314</v>
      </c>
      <c r="H10874" t="s">
        <v>58312</v>
      </c>
      <c r="J10874" t="s">
        <v>58315</v>
      </c>
      <c r="K10874" t="s">
        <v>58316</v>
      </c>
      <c r="M10874" t="s">
        <v>154</v>
      </c>
      <c r="N10874" t="s">
        <v>65</v>
      </c>
      <c r="O10874">
        <v>80631</v>
      </c>
      <c r="P10874" t="s">
        <v>50</v>
      </c>
      <c r="U10874" s="1">
        <v>45083</v>
      </c>
      <c r="V10874" s="1">
        <v>45083</v>
      </c>
      <c r="W10874" s="1">
        <v>45083.474999999999</v>
      </c>
      <c r="X10874" s="1">
        <v>45083.474999999999</v>
      </c>
      <c r="AC10874" t="s">
        <v>53</v>
      </c>
      <c r="AD10874">
        <v>2973467567</v>
      </c>
      <c r="AE10874" s="1">
        <v>45083.474305555559</v>
      </c>
      <c r="AF10874" t="s">
        <v>58317</v>
      </c>
      <c r="AG10874" t="s">
        <v>58318</v>
      </c>
      <c r="AH10874" t="s">
        <v>51</v>
      </c>
      <c r="AJ10874" t="s">
        <v>53</v>
      </c>
      <c r="AL10874" t="s">
        <v>68</v>
      </c>
      <c r="AO10874" t="s">
        <v>57090</v>
      </c>
      <c r="AP10874" s="1">
        <v>45084.397222222222</v>
      </c>
      <c r="AQ10874" s="1">
        <v>45084.396527777775</v>
      </c>
    </row>
    <row r="10875" spans="1:43" x14ac:dyDescent="0.35">
      <c r="A10875" t="s">
        <v>58319</v>
      </c>
      <c r="B10875" t="s">
        <v>58320</v>
      </c>
      <c r="C10875" t="s">
        <v>14969</v>
      </c>
      <c r="F10875" t="s">
        <v>58321</v>
      </c>
      <c r="H10875" t="s">
        <v>58322</v>
      </c>
      <c r="J10875" t="s">
        <v>58323</v>
      </c>
      <c r="K10875" t="s">
        <v>58324</v>
      </c>
      <c r="M10875" t="s">
        <v>22928</v>
      </c>
      <c r="N10875" t="s">
        <v>213</v>
      </c>
      <c r="O10875">
        <v>80542</v>
      </c>
      <c r="P10875" t="s">
        <v>50</v>
      </c>
      <c r="U10875" s="1">
        <v>45083</v>
      </c>
      <c r="V10875" s="1">
        <v>45083</v>
      </c>
      <c r="W10875" s="1">
        <v>45083.681944444441</v>
      </c>
      <c r="X10875" s="1">
        <v>45083.681944444441</v>
      </c>
      <c r="AC10875" t="s">
        <v>51</v>
      </c>
      <c r="AD10875">
        <v>2972377353</v>
      </c>
      <c r="AE10875" s="1">
        <v>44974.376388888886</v>
      </c>
      <c r="AF10875" t="s">
        <v>58325</v>
      </c>
      <c r="AG10875" t="s">
        <v>58326</v>
      </c>
      <c r="AH10875" t="s">
        <v>51</v>
      </c>
      <c r="AJ10875" t="s">
        <v>53</v>
      </c>
      <c r="AL10875" t="s">
        <v>68</v>
      </c>
      <c r="AO10875" t="s">
        <v>5443</v>
      </c>
      <c r="AP10875" s="1">
        <v>45340.713194444441</v>
      </c>
      <c r="AQ10875" s="1">
        <v>45084.585416666669</v>
      </c>
    </row>
    <row r="10876" spans="1:43" x14ac:dyDescent="0.35">
      <c r="A10876" t="s">
        <v>58327</v>
      </c>
      <c r="B10876" t="s">
        <v>58145</v>
      </c>
      <c r="C10876" t="s">
        <v>58328</v>
      </c>
      <c r="F10876" t="s">
        <v>58329</v>
      </c>
      <c r="H10876" t="s">
        <v>58327</v>
      </c>
      <c r="K10876" t="s">
        <v>58330</v>
      </c>
      <c r="M10876" t="s">
        <v>1958</v>
      </c>
      <c r="N10876" t="s">
        <v>2756</v>
      </c>
      <c r="O10876">
        <v>32824</v>
      </c>
      <c r="P10876" t="s">
        <v>50</v>
      </c>
      <c r="U10876" s="1">
        <v>45083</v>
      </c>
      <c r="V10876" s="1">
        <v>45083</v>
      </c>
      <c r="AC10876" t="s">
        <v>53</v>
      </c>
      <c r="AD10876">
        <v>9999999999</v>
      </c>
      <c r="AE10876" s="1">
        <v>45196</v>
      </c>
      <c r="AG10876" t="s">
        <v>58331</v>
      </c>
      <c r="AH10876" t="s">
        <v>51</v>
      </c>
      <c r="AJ10876" t="s">
        <v>53</v>
      </c>
      <c r="AO10876" t="s">
        <v>8142</v>
      </c>
    </row>
    <row r="10877" spans="1:43" x14ac:dyDescent="0.35">
      <c r="A10877" t="s">
        <v>58332</v>
      </c>
      <c r="B10877" t="s">
        <v>58333</v>
      </c>
      <c r="C10877" t="s">
        <v>7417</v>
      </c>
      <c r="F10877" t="s">
        <v>58334</v>
      </c>
      <c r="H10877" t="s">
        <v>58332</v>
      </c>
      <c r="J10877" t="s">
        <v>58335</v>
      </c>
      <c r="K10877" t="s">
        <v>58336</v>
      </c>
      <c r="M10877" t="s">
        <v>4757</v>
      </c>
      <c r="N10877" t="s">
        <v>65</v>
      </c>
      <c r="O10877">
        <v>81637</v>
      </c>
      <c r="P10877" t="s">
        <v>50</v>
      </c>
      <c r="U10877" s="1">
        <v>45083</v>
      </c>
      <c r="V10877" s="1">
        <v>45083</v>
      </c>
      <c r="W10877" s="1">
        <v>45083.62777777778</v>
      </c>
      <c r="X10877" s="1">
        <v>45083.62777777778</v>
      </c>
      <c r="AC10877" t="s">
        <v>53</v>
      </c>
      <c r="AD10877">
        <v>2969774687</v>
      </c>
      <c r="AE10877" s="1">
        <v>43122.418749999997</v>
      </c>
      <c r="AF10877" t="s">
        <v>58337</v>
      </c>
      <c r="AG10877" t="s">
        <v>58338</v>
      </c>
      <c r="AH10877" t="s">
        <v>51</v>
      </c>
      <c r="AJ10877" t="s">
        <v>53</v>
      </c>
      <c r="AL10877" t="s">
        <v>68</v>
      </c>
      <c r="AO10877" t="s">
        <v>5443</v>
      </c>
      <c r="AP10877" s="1">
        <v>45083.709722222222</v>
      </c>
      <c r="AQ10877" s="1">
        <v>45083.708333333336</v>
      </c>
    </row>
    <row r="10878" spans="1:43" x14ac:dyDescent="0.35">
      <c r="A10878" t="s">
        <v>58339</v>
      </c>
      <c r="B10878" t="s">
        <v>20603</v>
      </c>
      <c r="C10878" t="s">
        <v>587</v>
      </c>
      <c r="F10878" t="s">
        <v>58340</v>
      </c>
      <c r="H10878" t="s">
        <v>58339</v>
      </c>
      <c r="J10878" t="s">
        <v>58341</v>
      </c>
      <c r="K10878" t="s">
        <v>58342</v>
      </c>
      <c r="M10878" t="s">
        <v>1504</v>
      </c>
      <c r="N10878" t="s">
        <v>65</v>
      </c>
      <c r="O10878">
        <v>81650</v>
      </c>
      <c r="P10878" t="s">
        <v>50</v>
      </c>
      <c r="U10878" s="1">
        <v>45083</v>
      </c>
      <c r="V10878" s="1">
        <v>45083</v>
      </c>
      <c r="W10878" s="1">
        <v>45083.654166666667</v>
      </c>
      <c r="X10878" s="1">
        <v>45083.654166666667</v>
      </c>
      <c r="AC10878" t="s">
        <v>51</v>
      </c>
      <c r="AD10878">
        <v>2969848204</v>
      </c>
      <c r="AE10878" s="1">
        <v>43402.691666666666</v>
      </c>
      <c r="AF10878" t="s">
        <v>58343</v>
      </c>
      <c r="AG10878" t="s">
        <v>58344</v>
      </c>
      <c r="AH10878" t="s">
        <v>51</v>
      </c>
      <c r="AJ10878" t="s">
        <v>53</v>
      </c>
      <c r="AL10878" t="s">
        <v>68</v>
      </c>
      <c r="AO10878" t="s">
        <v>5443</v>
      </c>
      <c r="AP10878" s="1">
        <v>45083.657638888886</v>
      </c>
    </row>
    <row r="10879" spans="1:43" x14ac:dyDescent="0.35">
      <c r="A10879" t="s">
        <v>58345</v>
      </c>
      <c r="B10879" t="s">
        <v>1997</v>
      </c>
      <c r="C10879" t="s">
        <v>7359</v>
      </c>
      <c r="H10879" t="s">
        <v>58346</v>
      </c>
      <c r="J10879" t="s">
        <v>5883</v>
      </c>
      <c r="P10879" t="s">
        <v>50</v>
      </c>
      <c r="U10879" s="1">
        <v>45083</v>
      </c>
      <c r="V10879" s="1">
        <v>45083</v>
      </c>
      <c r="W10879" s="1">
        <v>45083.736111111109</v>
      </c>
      <c r="X10879" s="1">
        <v>45083.736111111109</v>
      </c>
      <c r="AC10879" t="s">
        <v>53</v>
      </c>
      <c r="AD10879">
        <v>2969479529</v>
      </c>
      <c r="AE10879" s="1">
        <v>37399</v>
      </c>
      <c r="AF10879" t="s">
        <v>5885</v>
      </c>
      <c r="AG10879" t="s">
        <v>58347</v>
      </c>
      <c r="AH10879" t="s">
        <v>51</v>
      </c>
      <c r="AJ10879" t="s">
        <v>53</v>
      </c>
      <c r="AL10879" t="s">
        <v>68</v>
      </c>
      <c r="AO10879" t="s">
        <v>5443</v>
      </c>
      <c r="AP10879" s="1">
        <v>45471.326388888891</v>
      </c>
      <c r="AQ10879" s="1">
        <v>45457.530555555553</v>
      </c>
    </row>
    <row r="10880" spans="1:43" x14ac:dyDescent="0.35">
      <c r="A10880" t="s">
        <v>58348</v>
      </c>
      <c r="B10880" t="s">
        <v>903</v>
      </c>
      <c r="C10880" t="s">
        <v>3349</v>
      </c>
      <c r="F10880" t="s">
        <v>58349</v>
      </c>
      <c r="H10880" t="s">
        <v>58348</v>
      </c>
      <c r="J10880" t="s">
        <v>58350</v>
      </c>
      <c r="K10880" t="s">
        <v>58351</v>
      </c>
      <c r="M10880" t="s">
        <v>753</v>
      </c>
      <c r="N10880" t="s">
        <v>798</v>
      </c>
      <c r="O10880">
        <v>79938</v>
      </c>
      <c r="P10880" t="s">
        <v>50</v>
      </c>
      <c r="U10880" s="1">
        <v>45083</v>
      </c>
      <c r="V10880" s="1">
        <v>45083</v>
      </c>
      <c r="W10880" s="1">
        <v>45083.645833333336</v>
      </c>
      <c r="X10880" s="1">
        <v>45083.645833333336</v>
      </c>
      <c r="AC10880" t="s">
        <v>51</v>
      </c>
      <c r="AD10880">
        <v>2969732386</v>
      </c>
      <c r="AE10880" s="1">
        <v>42831.624305555553</v>
      </c>
      <c r="AF10880" t="s">
        <v>58352</v>
      </c>
      <c r="AG10880" t="s">
        <v>58353</v>
      </c>
      <c r="AH10880" t="s">
        <v>51</v>
      </c>
      <c r="AJ10880" t="s">
        <v>53</v>
      </c>
      <c r="AL10880" t="s">
        <v>68</v>
      </c>
      <c r="AO10880" t="s">
        <v>5443</v>
      </c>
      <c r="AP10880" s="1">
        <v>45083.649305555555</v>
      </c>
      <c r="AQ10880" s="1">
        <v>45083.658333333333</v>
      </c>
    </row>
    <row r="10881" spans="1:43" x14ac:dyDescent="0.35">
      <c r="A10881" t="s">
        <v>20720</v>
      </c>
      <c r="B10881" t="s">
        <v>20718</v>
      </c>
      <c r="C10881" t="s">
        <v>11112</v>
      </c>
      <c r="F10881" t="s">
        <v>58354</v>
      </c>
      <c r="H10881" t="s">
        <v>20720</v>
      </c>
      <c r="J10881" t="s">
        <v>20996</v>
      </c>
      <c r="K10881" t="s">
        <v>58355</v>
      </c>
      <c r="M10881" t="s">
        <v>37785</v>
      </c>
      <c r="N10881" t="s">
        <v>798</v>
      </c>
      <c r="O10881">
        <v>77380</v>
      </c>
      <c r="P10881" t="s">
        <v>50</v>
      </c>
      <c r="U10881" s="1">
        <v>45083</v>
      </c>
      <c r="V10881" s="1">
        <v>45083</v>
      </c>
      <c r="W10881" s="1">
        <v>45083.55</v>
      </c>
      <c r="X10881" s="1">
        <v>45083.55</v>
      </c>
      <c r="AC10881" t="s">
        <v>51</v>
      </c>
      <c r="AD10881">
        <v>2969954072</v>
      </c>
      <c r="AE10881" s="1">
        <v>43894.399305555555</v>
      </c>
      <c r="AF10881" t="s">
        <v>20724</v>
      </c>
      <c r="AG10881" t="s">
        <v>58356</v>
      </c>
      <c r="AH10881" t="s">
        <v>51</v>
      </c>
      <c r="AJ10881" t="s">
        <v>53</v>
      </c>
      <c r="AL10881" t="s">
        <v>68</v>
      </c>
      <c r="AO10881" t="s">
        <v>5443</v>
      </c>
      <c r="AP10881" s="1">
        <v>45083.625</v>
      </c>
      <c r="AQ10881" s="1">
        <v>45083.557638888888</v>
      </c>
    </row>
    <row r="10882" spans="1:43" x14ac:dyDescent="0.35">
      <c r="A10882" t="s">
        <v>58357</v>
      </c>
      <c r="B10882" t="s">
        <v>58358</v>
      </c>
      <c r="C10882" t="s">
        <v>8912</v>
      </c>
      <c r="F10882" t="s">
        <v>58359</v>
      </c>
      <c r="H10882" t="s">
        <v>58357</v>
      </c>
      <c r="J10882" t="s">
        <v>58360</v>
      </c>
      <c r="K10882" t="s">
        <v>58361</v>
      </c>
      <c r="M10882" t="s">
        <v>46817</v>
      </c>
      <c r="N10882" t="s">
        <v>253</v>
      </c>
      <c r="O10882">
        <v>88081</v>
      </c>
      <c r="P10882" t="s">
        <v>50</v>
      </c>
      <c r="U10882" s="1">
        <v>45083</v>
      </c>
      <c r="V10882" s="1">
        <v>45083</v>
      </c>
      <c r="W10882" s="1">
        <v>45083.348611111112</v>
      </c>
      <c r="X10882" s="1">
        <v>45083.348611111112</v>
      </c>
      <c r="AC10882" t="s">
        <v>53</v>
      </c>
      <c r="AD10882">
        <v>2969941962</v>
      </c>
      <c r="AE10882" s="1">
        <v>43832.355555555558</v>
      </c>
      <c r="AF10882" t="s">
        <v>58362</v>
      </c>
      <c r="AG10882" t="s">
        <v>58363</v>
      </c>
      <c r="AH10882" t="s">
        <v>51</v>
      </c>
      <c r="AJ10882" t="s">
        <v>53</v>
      </c>
      <c r="AL10882" t="s">
        <v>68</v>
      </c>
      <c r="AO10882" t="s">
        <v>5443</v>
      </c>
      <c r="AP10882" s="1">
        <v>45453.656944444447</v>
      </c>
      <c r="AQ10882" s="1">
        <v>45453.705555555556</v>
      </c>
    </row>
    <row r="10883" spans="1:43" x14ac:dyDescent="0.35">
      <c r="A10883" t="s">
        <v>58364</v>
      </c>
      <c r="B10883" t="s">
        <v>2200</v>
      </c>
      <c r="C10883" t="s">
        <v>3118</v>
      </c>
      <c r="F10883" t="s">
        <v>58365</v>
      </c>
      <c r="H10883" t="s">
        <v>58366</v>
      </c>
      <c r="J10883" t="s">
        <v>58367</v>
      </c>
      <c r="P10883" t="s">
        <v>50</v>
      </c>
      <c r="U10883" s="1">
        <v>45083</v>
      </c>
      <c r="V10883" s="1">
        <v>45083</v>
      </c>
      <c r="W10883" s="1">
        <v>45083.462500000001</v>
      </c>
      <c r="X10883" s="1">
        <v>45083.462500000001</v>
      </c>
      <c r="AC10883" t="s">
        <v>53</v>
      </c>
      <c r="AD10883">
        <v>2969483619</v>
      </c>
      <c r="AE10883" s="1">
        <v>37663</v>
      </c>
      <c r="AG10883" t="s">
        <v>58368</v>
      </c>
      <c r="AH10883" t="s">
        <v>51</v>
      </c>
      <c r="AJ10883" t="s">
        <v>53</v>
      </c>
      <c r="AL10883" t="s">
        <v>78</v>
      </c>
      <c r="AO10883" t="s">
        <v>8142</v>
      </c>
    </row>
    <row r="10884" spans="1:43" x14ac:dyDescent="0.35">
      <c r="A10884" t="s">
        <v>58369</v>
      </c>
      <c r="B10884" t="s">
        <v>58370</v>
      </c>
      <c r="C10884" t="s">
        <v>58371</v>
      </c>
      <c r="F10884" t="s">
        <v>58372</v>
      </c>
      <c r="H10884" t="s">
        <v>58373</v>
      </c>
      <c r="J10884" t="s">
        <v>55453</v>
      </c>
      <c r="K10884" t="s">
        <v>55454</v>
      </c>
      <c r="M10884" t="s">
        <v>14094</v>
      </c>
      <c r="N10884" t="s">
        <v>253</v>
      </c>
      <c r="O10884">
        <v>88030</v>
      </c>
      <c r="P10884" t="s">
        <v>50</v>
      </c>
      <c r="U10884" s="1">
        <v>45083</v>
      </c>
      <c r="V10884" s="1">
        <v>45083</v>
      </c>
      <c r="W10884" s="1">
        <v>45083.712500000001</v>
      </c>
      <c r="X10884" s="1">
        <v>45083.712500000001</v>
      </c>
      <c r="AC10884" t="s">
        <v>53</v>
      </c>
      <c r="AD10884">
        <v>2972408002</v>
      </c>
      <c r="AE10884" s="1">
        <v>44977.394444444442</v>
      </c>
      <c r="AF10884" t="s">
        <v>55455</v>
      </c>
      <c r="AG10884" t="s">
        <v>58374</v>
      </c>
      <c r="AH10884" t="s">
        <v>51</v>
      </c>
      <c r="AJ10884" t="s">
        <v>53</v>
      </c>
      <c r="AL10884" t="s">
        <v>68</v>
      </c>
      <c r="AO10884" t="s">
        <v>5443</v>
      </c>
      <c r="AP10884" s="1">
        <v>45083.71875</v>
      </c>
      <c r="AQ10884" s="1">
        <v>45083.724305555559</v>
      </c>
    </row>
    <row r="10885" spans="1:43" x14ac:dyDescent="0.35">
      <c r="A10885" t="s">
        <v>58375</v>
      </c>
      <c r="B10885" t="s">
        <v>54104</v>
      </c>
      <c r="C10885" t="s">
        <v>320</v>
      </c>
      <c r="F10885" t="s">
        <v>58376</v>
      </c>
      <c r="H10885" t="s">
        <v>58377</v>
      </c>
      <c r="J10885" t="s">
        <v>58378</v>
      </c>
      <c r="K10885" t="s">
        <v>58379</v>
      </c>
      <c r="M10885" t="s">
        <v>4713</v>
      </c>
      <c r="N10885" t="s">
        <v>65</v>
      </c>
      <c r="O10885">
        <v>81401</v>
      </c>
      <c r="P10885" t="s">
        <v>50</v>
      </c>
      <c r="U10885" s="1">
        <v>45083</v>
      </c>
      <c r="V10885" s="1">
        <v>45083</v>
      </c>
      <c r="W10885" s="1">
        <v>45083.566666666666</v>
      </c>
      <c r="X10885" s="1">
        <v>45083.566666666666</v>
      </c>
      <c r="AC10885" t="s">
        <v>53</v>
      </c>
      <c r="AD10885">
        <v>2970017265</v>
      </c>
      <c r="AE10885" s="1">
        <v>44127.32708333333</v>
      </c>
      <c r="AF10885" t="s">
        <v>58380</v>
      </c>
      <c r="AG10885" t="s">
        <v>58381</v>
      </c>
      <c r="AH10885" t="s">
        <v>51</v>
      </c>
      <c r="AJ10885" t="s">
        <v>53</v>
      </c>
      <c r="AL10885" t="s">
        <v>68</v>
      </c>
      <c r="AO10885" t="s">
        <v>5443</v>
      </c>
      <c r="AP10885" s="1">
        <v>45083.565972222219</v>
      </c>
    </row>
    <row r="10886" spans="1:43" x14ac:dyDescent="0.35">
      <c r="A10886" t="s">
        <v>58382</v>
      </c>
      <c r="B10886" t="s">
        <v>58383</v>
      </c>
      <c r="C10886" t="s">
        <v>58384</v>
      </c>
      <c r="F10886" t="s">
        <v>58385</v>
      </c>
      <c r="H10886" t="s">
        <v>58382</v>
      </c>
      <c r="J10886" t="s">
        <v>43822</v>
      </c>
      <c r="K10886" t="s">
        <v>58386</v>
      </c>
      <c r="L10886" t="s">
        <v>58387</v>
      </c>
      <c r="M10886" t="s">
        <v>3225</v>
      </c>
      <c r="N10886" t="s">
        <v>213</v>
      </c>
      <c r="O10886">
        <v>80539</v>
      </c>
      <c r="P10886" t="s">
        <v>50</v>
      </c>
      <c r="U10886" s="1">
        <v>45083</v>
      </c>
      <c r="V10886" s="1">
        <v>45083</v>
      </c>
      <c r="W10886" s="1">
        <v>45083.430555555555</v>
      </c>
      <c r="X10886" s="1">
        <v>45083.430555555555</v>
      </c>
      <c r="AC10886" t="s">
        <v>51</v>
      </c>
      <c r="AD10886">
        <v>2969608363</v>
      </c>
      <c r="AE10886" s="1">
        <v>41656.618055555555</v>
      </c>
      <c r="AF10886" t="s">
        <v>43825</v>
      </c>
      <c r="AG10886" t="s">
        <v>58388</v>
      </c>
      <c r="AH10886" t="s">
        <v>51</v>
      </c>
      <c r="AJ10886" t="s">
        <v>53</v>
      </c>
      <c r="AL10886" t="s">
        <v>68</v>
      </c>
      <c r="AO10886" t="s">
        <v>5443</v>
      </c>
      <c r="AP10886" s="1">
        <v>45467.477777777778</v>
      </c>
      <c r="AQ10886" s="1">
        <v>45397.580555555556</v>
      </c>
    </row>
    <row r="10887" spans="1:43" x14ac:dyDescent="0.35">
      <c r="A10887" t="s">
        <v>58389</v>
      </c>
      <c r="B10887" t="s">
        <v>58390</v>
      </c>
      <c r="C10887" t="s">
        <v>677</v>
      </c>
      <c r="F10887" t="s">
        <v>58391</v>
      </c>
      <c r="H10887" t="s">
        <v>58389</v>
      </c>
      <c r="J10887" t="s">
        <v>58392</v>
      </c>
      <c r="K10887" t="s">
        <v>58393</v>
      </c>
      <c r="M10887" t="s">
        <v>3496</v>
      </c>
      <c r="N10887" t="s">
        <v>65</v>
      </c>
      <c r="O10887">
        <v>80504</v>
      </c>
      <c r="P10887" t="s">
        <v>50</v>
      </c>
      <c r="U10887" s="1">
        <v>45083</v>
      </c>
      <c r="V10887" s="1">
        <v>45083</v>
      </c>
      <c r="W10887" s="1">
        <v>45083.683333333334</v>
      </c>
      <c r="X10887" s="1">
        <v>45083.683333333334</v>
      </c>
      <c r="AC10887" t="s">
        <v>53</v>
      </c>
      <c r="AD10887">
        <v>2969696359</v>
      </c>
      <c r="AE10887" s="1">
        <v>42459.585416666669</v>
      </c>
      <c r="AF10887" t="s">
        <v>58394</v>
      </c>
      <c r="AG10887" t="s">
        <v>58395</v>
      </c>
      <c r="AH10887" t="s">
        <v>51</v>
      </c>
      <c r="AJ10887" t="s">
        <v>53</v>
      </c>
      <c r="AL10887" t="s">
        <v>68</v>
      </c>
      <c r="AO10887" t="s">
        <v>5443</v>
      </c>
      <c r="AP10887" s="1">
        <v>45086.537499999999</v>
      </c>
      <c r="AQ10887" s="1">
        <v>45083.702777777777</v>
      </c>
    </row>
    <row r="10888" spans="1:43" x14ac:dyDescent="0.35">
      <c r="A10888" t="s">
        <v>58396</v>
      </c>
      <c r="B10888" t="s">
        <v>58397</v>
      </c>
      <c r="C10888" t="s">
        <v>1798</v>
      </c>
      <c r="F10888" t="s">
        <v>58398</v>
      </c>
      <c r="H10888" t="s">
        <v>58396</v>
      </c>
      <c r="J10888" t="s">
        <v>58399</v>
      </c>
      <c r="K10888" t="s">
        <v>58400</v>
      </c>
      <c r="M10888" t="s">
        <v>3751</v>
      </c>
      <c r="N10888" t="s">
        <v>65</v>
      </c>
      <c r="O10888">
        <v>80304</v>
      </c>
      <c r="P10888" t="s">
        <v>50</v>
      </c>
      <c r="U10888" s="1">
        <v>45083</v>
      </c>
      <c r="V10888" s="1">
        <v>45083</v>
      </c>
      <c r="W10888" s="1">
        <v>45083.512499999997</v>
      </c>
      <c r="X10888" s="1">
        <v>45083.512499999997</v>
      </c>
      <c r="AC10888" t="s">
        <v>53</v>
      </c>
      <c r="AD10888">
        <v>2969833436</v>
      </c>
      <c r="AE10888" s="1">
        <v>43353.388194444444</v>
      </c>
      <c r="AF10888" t="s">
        <v>58401</v>
      </c>
      <c r="AG10888" t="s">
        <v>58402</v>
      </c>
      <c r="AH10888" t="s">
        <v>51</v>
      </c>
      <c r="AJ10888" t="s">
        <v>53</v>
      </c>
      <c r="AL10888" t="s">
        <v>68</v>
      </c>
      <c r="AO10888" t="s">
        <v>57090</v>
      </c>
      <c r="AP10888" s="1">
        <v>45083.515277777777</v>
      </c>
      <c r="AQ10888" s="1">
        <v>45083.518055555556</v>
      </c>
    </row>
    <row r="10889" spans="1:43" x14ac:dyDescent="0.35">
      <c r="A10889" t="s">
        <v>58403</v>
      </c>
      <c r="B10889" t="s">
        <v>58404</v>
      </c>
      <c r="C10889" t="s">
        <v>4809</v>
      </c>
      <c r="F10889" t="s">
        <v>58405</v>
      </c>
      <c r="H10889" t="s">
        <v>58403</v>
      </c>
      <c r="J10889" t="s">
        <v>3933</v>
      </c>
      <c r="K10889" t="s">
        <v>58406</v>
      </c>
      <c r="M10889" t="s">
        <v>58407</v>
      </c>
      <c r="N10889" t="s">
        <v>12376</v>
      </c>
      <c r="O10889">
        <v>74146</v>
      </c>
      <c r="P10889" t="s">
        <v>50</v>
      </c>
      <c r="U10889" s="1">
        <v>45083</v>
      </c>
      <c r="V10889" s="1">
        <v>45083</v>
      </c>
      <c r="AC10889" t="s">
        <v>53</v>
      </c>
      <c r="AD10889">
        <v>2969551137</v>
      </c>
      <c r="AE10889" s="1">
        <v>40288.591666666667</v>
      </c>
      <c r="AG10889" t="s">
        <v>58408</v>
      </c>
      <c r="AH10889" t="s">
        <v>51</v>
      </c>
      <c r="AJ10889" t="s">
        <v>53</v>
      </c>
      <c r="AO10889" t="s">
        <v>8142</v>
      </c>
    </row>
    <row r="10890" spans="1:43" x14ac:dyDescent="0.35">
      <c r="A10890" t="s">
        <v>58409</v>
      </c>
      <c r="B10890" t="s">
        <v>3554</v>
      </c>
      <c r="C10890" t="s">
        <v>1608</v>
      </c>
      <c r="D10890" t="s">
        <v>451</v>
      </c>
      <c r="H10890" t="s">
        <v>58410</v>
      </c>
      <c r="J10890" t="s">
        <v>6029</v>
      </c>
      <c r="P10890" t="s">
        <v>50</v>
      </c>
      <c r="U10890" s="1">
        <v>45083</v>
      </c>
      <c r="V10890" s="1">
        <v>45083</v>
      </c>
      <c r="W10890" s="1">
        <v>45083.472916666666</v>
      </c>
      <c r="X10890" s="1">
        <v>45083.472916666666</v>
      </c>
      <c r="AC10890" t="s">
        <v>53</v>
      </c>
      <c r="AD10890">
        <v>2969480024</v>
      </c>
      <c r="AE10890" s="1">
        <v>37427</v>
      </c>
      <c r="AF10890" t="s">
        <v>4490</v>
      </c>
      <c r="AG10890" t="s">
        <v>58411</v>
      </c>
      <c r="AH10890" t="s">
        <v>51</v>
      </c>
      <c r="AJ10890" t="s">
        <v>53</v>
      </c>
      <c r="AL10890" t="s">
        <v>68</v>
      </c>
      <c r="AO10890" t="s">
        <v>5443</v>
      </c>
      <c r="AP10890" s="1">
        <v>45358.488888888889</v>
      </c>
    </row>
    <row r="10891" spans="1:43" x14ac:dyDescent="0.35">
      <c r="A10891" t="s">
        <v>58412</v>
      </c>
      <c r="B10891" t="s">
        <v>1097</v>
      </c>
      <c r="C10891" t="s">
        <v>443</v>
      </c>
      <c r="F10891" t="s">
        <v>29249</v>
      </c>
      <c r="H10891" t="s">
        <v>58412</v>
      </c>
      <c r="J10891" t="s">
        <v>29250</v>
      </c>
      <c r="K10891" t="s">
        <v>58413</v>
      </c>
      <c r="M10891" t="s">
        <v>6585</v>
      </c>
      <c r="N10891" t="s">
        <v>65</v>
      </c>
      <c r="O10891">
        <v>81122</v>
      </c>
      <c r="P10891" t="s">
        <v>50</v>
      </c>
      <c r="U10891" s="1">
        <v>45083</v>
      </c>
      <c r="V10891" s="1">
        <v>45083</v>
      </c>
      <c r="W10891" s="1">
        <v>45083.513194444444</v>
      </c>
      <c r="X10891" s="1">
        <v>45083.513194444444</v>
      </c>
      <c r="AC10891" t="s">
        <v>53</v>
      </c>
      <c r="AD10891">
        <v>2969497793</v>
      </c>
      <c r="AE10891" s="1">
        <v>37860.661111111112</v>
      </c>
      <c r="AF10891" t="s">
        <v>58414</v>
      </c>
      <c r="AG10891" t="s">
        <v>58415</v>
      </c>
      <c r="AH10891" t="s">
        <v>51</v>
      </c>
      <c r="AJ10891" t="s">
        <v>53</v>
      </c>
      <c r="AL10891" t="s">
        <v>68</v>
      </c>
      <c r="AO10891" t="s">
        <v>57090</v>
      </c>
      <c r="AP10891" s="1">
        <v>45149.731249999997</v>
      </c>
      <c r="AQ10891" s="1">
        <v>45149.729166666664</v>
      </c>
    </row>
    <row r="10892" spans="1:43" x14ac:dyDescent="0.35">
      <c r="A10892" t="s">
        <v>58416</v>
      </c>
      <c r="B10892" t="s">
        <v>58417</v>
      </c>
      <c r="C10892" t="s">
        <v>28318</v>
      </c>
      <c r="F10892" t="s">
        <v>58418</v>
      </c>
      <c r="H10892" t="s">
        <v>58416</v>
      </c>
      <c r="J10892" t="s">
        <v>85</v>
      </c>
      <c r="P10892" t="s">
        <v>50</v>
      </c>
      <c r="U10892" s="1">
        <v>45083</v>
      </c>
      <c r="V10892" s="1">
        <v>45083</v>
      </c>
      <c r="W10892" s="1">
        <v>45083.545138888891</v>
      </c>
      <c r="X10892" s="1">
        <v>45083.545138888891</v>
      </c>
      <c r="AC10892" t="s">
        <v>53</v>
      </c>
      <c r="AD10892">
        <v>2969485219</v>
      </c>
      <c r="AE10892" s="1">
        <v>37784</v>
      </c>
      <c r="AF10892" t="s">
        <v>483</v>
      </c>
      <c r="AG10892" t="s">
        <v>58419</v>
      </c>
      <c r="AH10892" t="s">
        <v>51</v>
      </c>
      <c r="AJ10892" t="s">
        <v>53</v>
      </c>
      <c r="AL10892" t="s">
        <v>78</v>
      </c>
      <c r="AO10892" t="s">
        <v>51552</v>
      </c>
      <c r="AP10892" s="1">
        <v>45400.844444444447</v>
      </c>
    </row>
    <row r="10893" spans="1:43" x14ac:dyDescent="0.35">
      <c r="A10893" t="s">
        <v>58420</v>
      </c>
      <c r="B10893" t="s">
        <v>58421</v>
      </c>
      <c r="C10893" t="s">
        <v>934</v>
      </c>
      <c r="F10893" t="s">
        <v>58422</v>
      </c>
      <c r="H10893" t="s">
        <v>58420</v>
      </c>
      <c r="J10893" t="s">
        <v>58423</v>
      </c>
      <c r="N10893" t="s">
        <v>287</v>
      </c>
      <c r="O10893">
        <v>80480</v>
      </c>
      <c r="P10893" t="s">
        <v>50</v>
      </c>
      <c r="U10893" s="1">
        <v>45083</v>
      </c>
      <c r="V10893" s="1">
        <v>45083</v>
      </c>
      <c r="W10893" s="1">
        <v>45083.447222222225</v>
      </c>
      <c r="X10893" s="1">
        <v>45083.447222222225</v>
      </c>
      <c r="AC10893" t="s">
        <v>53</v>
      </c>
      <c r="AD10893">
        <v>2972012875</v>
      </c>
      <c r="AE10893" s="1">
        <v>44465.602083333331</v>
      </c>
      <c r="AF10893" t="s">
        <v>58424</v>
      </c>
      <c r="AG10893" t="s">
        <v>58425</v>
      </c>
      <c r="AH10893" t="s">
        <v>51</v>
      </c>
      <c r="AJ10893" t="s">
        <v>53</v>
      </c>
      <c r="AL10893" t="s">
        <v>68</v>
      </c>
      <c r="AO10893" t="s">
        <v>5443</v>
      </c>
      <c r="AP10893" s="1">
        <v>45083.445138888892</v>
      </c>
    </row>
    <row r="10894" spans="1:43" x14ac:dyDescent="0.35">
      <c r="A10894" t="s">
        <v>58426</v>
      </c>
      <c r="B10894" t="s">
        <v>58427</v>
      </c>
      <c r="C10894" t="s">
        <v>888</v>
      </c>
      <c r="F10894" t="s">
        <v>58428</v>
      </c>
      <c r="H10894" t="s">
        <v>58426</v>
      </c>
      <c r="J10894" t="s">
        <v>58429</v>
      </c>
      <c r="K10894" t="s">
        <v>58430</v>
      </c>
      <c r="M10894" t="s">
        <v>58431</v>
      </c>
      <c r="N10894" t="s">
        <v>65</v>
      </c>
      <c r="O10894">
        <v>81030</v>
      </c>
      <c r="P10894" t="s">
        <v>50</v>
      </c>
      <c r="U10894" s="1">
        <v>45084</v>
      </c>
      <c r="V10894" s="1">
        <v>45084</v>
      </c>
      <c r="W10894" s="1">
        <v>45084.616666666669</v>
      </c>
      <c r="X10894" s="1">
        <v>45084.616666666669</v>
      </c>
      <c r="AC10894" t="s">
        <v>53</v>
      </c>
      <c r="AD10894">
        <v>2973502075</v>
      </c>
      <c r="AE10894" s="1">
        <v>45084.690972222219</v>
      </c>
      <c r="AF10894" t="s">
        <v>58432</v>
      </c>
      <c r="AG10894" t="s">
        <v>58433</v>
      </c>
      <c r="AH10894" t="s">
        <v>51</v>
      </c>
      <c r="AJ10894" t="s">
        <v>53</v>
      </c>
      <c r="AL10894" t="s">
        <v>68</v>
      </c>
      <c r="AO10894" t="s">
        <v>5443</v>
      </c>
      <c r="AP10894" s="1">
        <v>45084.617361111108</v>
      </c>
    </row>
    <row r="10895" spans="1:43" x14ac:dyDescent="0.35">
      <c r="A10895" t="s">
        <v>58434</v>
      </c>
      <c r="B10895" t="s">
        <v>52416</v>
      </c>
      <c r="C10895" t="s">
        <v>803</v>
      </c>
      <c r="F10895" t="s">
        <v>58435</v>
      </c>
      <c r="H10895" t="s">
        <v>58434</v>
      </c>
      <c r="J10895" t="s">
        <v>38206</v>
      </c>
      <c r="K10895" t="s">
        <v>58436</v>
      </c>
      <c r="M10895" t="s">
        <v>15217</v>
      </c>
      <c r="N10895" t="s">
        <v>253</v>
      </c>
      <c r="O10895">
        <v>88028</v>
      </c>
      <c r="P10895" t="s">
        <v>50</v>
      </c>
      <c r="U10895" s="1">
        <v>45084</v>
      </c>
      <c r="V10895" s="1">
        <v>45084</v>
      </c>
      <c r="W10895" s="1">
        <v>45084.520833333336</v>
      </c>
      <c r="X10895" s="1">
        <v>45084.520833333336</v>
      </c>
      <c r="AC10895" t="s">
        <v>53</v>
      </c>
      <c r="AD10895">
        <v>2972082921</v>
      </c>
      <c r="AE10895" s="1">
        <v>44743.716666666667</v>
      </c>
      <c r="AF10895" t="s">
        <v>38207</v>
      </c>
      <c r="AG10895" t="s">
        <v>58437</v>
      </c>
      <c r="AH10895" t="s">
        <v>51</v>
      </c>
      <c r="AJ10895" t="s">
        <v>53</v>
      </c>
      <c r="AL10895" t="s">
        <v>68</v>
      </c>
      <c r="AO10895" t="s">
        <v>5443</v>
      </c>
      <c r="AP10895" s="1">
        <v>45092.293749999997</v>
      </c>
      <c r="AQ10895" s="1">
        <v>45084.52847222222</v>
      </c>
    </row>
    <row r="10896" spans="1:43" x14ac:dyDescent="0.35">
      <c r="A10896" t="s">
        <v>58438</v>
      </c>
      <c r="B10896" t="s">
        <v>17906</v>
      </c>
      <c r="C10896" t="s">
        <v>4508</v>
      </c>
      <c r="D10896" t="s">
        <v>14519</v>
      </c>
      <c r="F10896" t="s">
        <v>58439</v>
      </c>
      <c r="H10896" t="s">
        <v>58440</v>
      </c>
      <c r="I10896" t="s">
        <v>200</v>
      </c>
      <c r="J10896" t="s">
        <v>36443</v>
      </c>
      <c r="K10896" t="s">
        <v>58441</v>
      </c>
      <c r="M10896" t="s">
        <v>58442</v>
      </c>
      <c r="N10896" t="s">
        <v>58443</v>
      </c>
      <c r="O10896">
        <v>31952</v>
      </c>
      <c r="P10896" t="s">
        <v>37894</v>
      </c>
      <c r="U10896" s="1">
        <v>45084</v>
      </c>
      <c r="V10896" s="1">
        <v>45084</v>
      </c>
      <c r="AC10896" t="s">
        <v>53</v>
      </c>
      <c r="AD10896">
        <v>2972031815</v>
      </c>
      <c r="AE10896" s="1">
        <v>44483.292361111111</v>
      </c>
      <c r="AG10896" t="s">
        <v>58444</v>
      </c>
      <c r="AH10896" t="s">
        <v>51</v>
      </c>
      <c r="AJ10896" t="s">
        <v>53</v>
      </c>
      <c r="AO10896" t="s">
        <v>8142</v>
      </c>
    </row>
    <row r="10897" spans="1:43" x14ac:dyDescent="0.35">
      <c r="A10897" t="s">
        <v>58445</v>
      </c>
      <c r="B10897" t="s">
        <v>530</v>
      </c>
      <c r="C10897" t="s">
        <v>3554</v>
      </c>
      <c r="H10897" t="s">
        <v>58446</v>
      </c>
      <c r="J10897" t="s">
        <v>1700</v>
      </c>
      <c r="P10897" t="s">
        <v>50</v>
      </c>
      <c r="U10897" s="1">
        <v>45084</v>
      </c>
      <c r="V10897" s="1">
        <v>45084</v>
      </c>
      <c r="W10897" s="1">
        <v>45085.390277777777</v>
      </c>
      <c r="X10897" s="1">
        <v>45085.390277777777</v>
      </c>
      <c r="AC10897" t="s">
        <v>53</v>
      </c>
      <c r="AD10897">
        <v>2969475309</v>
      </c>
      <c r="AE10897" s="1">
        <v>37159</v>
      </c>
      <c r="AF10897" t="s">
        <v>408</v>
      </c>
      <c r="AG10897" t="s">
        <v>58447</v>
      </c>
      <c r="AH10897" t="s">
        <v>51</v>
      </c>
      <c r="AJ10897" t="s">
        <v>53</v>
      </c>
      <c r="AL10897" t="s">
        <v>68</v>
      </c>
      <c r="AO10897" t="s">
        <v>5443</v>
      </c>
      <c r="AP10897" s="1">
        <v>45476.460416666669</v>
      </c>
      <c r="AQ10897" s="1">
        <v>45469.659722222219</v>
      </c>
    </row>
    <row r="10898" spans="1:43" x14ac:dyDescent="0.35">
      <c r="A10898" t="s">
        <v>58448</v>
      </c>
      <c r="B10898" t="s">
        <v>58449</v>
      </c>
      <c r="C10898" t="s">
        <v>58450</v>
      </c>
      <c r="F10898" t="s">
        <v>58451</v>
      </c>
      <c r="H10898" t="s">
        <v>58448</v>
      </c>
      <c r="J10898" t="s">
        <v>58452</v>
      </c>
      <c r="K10898" t="s">
        <v>58453</v>
      </c>
      <c r="M10898" t="s">
        <v>196</v>
      </c>
      <c r="N10898" t="s">
        <v>65</v>
      </c>
      <c r="O10898">
        <v>80421</v>
      </c>
      <c r="P10898" t="s">
        <v>50</v>
      </c>
      <c r="U10898" s="1">
        <v>45084</v>
      </c>
      <c r="V10898" s="1">
        <v>45084</v>
      </c>
      <c r="W10898" s="1">
        <v>45084.418055555558</v>
      </c>
      <c r="X10898" s="1">
        <v>45084.418055555558</v>
      </c>
      <c r="AC10898" t="s">
        <v>51</v>
      </c>
      <c r="AD10898">
        <v>2972408338</v>
      </c>
      <c r="AE10898" s="1">
        <v>44977.395833333336</v>
      </c>
      <c r="AF10898" t="s">
        <v>58454</v>
      </c>
      <c r="AG10898" t="s">
        <v>58455</v>
      </c>
      <c r="AH10898" t="s">
        <v>51</v>
      </c>
      <c r="AJ10898" t="s">
        <v>53</v>
      </c>
      <c r="AL10898" t="s">
        <v>68</v>
      </c>
      <c r="AO10898" t="s">
        <v>5443</v>
      </c>
      <c r="AP10898" s="1">
        <v>45165.711805555555</v>
      </c>
    </row>
    <row r="10899" spans="1:43" x14ac:dyDescent="0.35">
      <c r="A10899" t="s">
        <v>58456</v>
      </c>
      <c r="B10899" t="s">
        <v>58457</v>
      </c>
      <c r="C10899" t="s">
        <v>58458</v>
      </c>
      <c r="F10899" t="s">
        <v>58459</v>
      </c>
      <c r="H10899" t="s">
        <v>58456</v>
      </c>
      <c r="J10899" t="s">
        <v>58460</v>
      </c>
      <c r="K10899" t="s">
        <v>58461</v>
      </c>
      <c r="M10899" t="s">
        <v>159</v>
      </c>
      <c r="N10899" t="s">
        <v>65</v>
      </c>
      <c r="O10899">
        <v>80916</v>
      </c>
      <c r="P10899" t="s">
        <v>50</v>
      </c>
      <c r="U10899" s="1">
        <v>45084</v>
      </c>
      <c r="V10899" s="1">
        <v>45084</v>
      </c>
      <c r="W10899" s="1">
        <v>45084.681944444441</v>
      </c>
      <c r="X10899" s="1">
        <v>45084.681944444441</v>
      </c>
      <c r="AC10899" t="s">
        <v>53</v>
      </c>
      <c r="AD10899">
        <v>2973502184</v>
      </c>
      <c r="AE10899" s="1">
        <v>45084.688194444447</v>
      </c>
      <c r="AF10899" t="s">
        <v>58462</v>
      </c>
      <c r="AG10899" t="s">
        <v>58463</v>
      </c>
      <c r="AH10899" t="s">
        <v>51</v>
      </c>
      <c r="AJ10899" t="s">
        <v>53</v>
      </c>
      <c r="AL10899" t="s">
        <v>68</v>
      </c>
      <c r="AO10899" t="s">
        <v>5443</v>
      </c>
      <c r="AP10899" s="1">
        <v>45264.770833333336</v>
      </c>
    </row>
    <row r="10900" spans="1:43" x14ac:dyDescent="0.35">
      <c r="A10900" t="s">
        <v>58464</v>
      </c>
      <c r="B10900" t="s">
        <v>8512</v>
      </c>
      <c r="C10900" t="s">
        <v>18354</v>
      </c>
      <c r="F10900" t="s">
        <v>58465</v>
      </c>
      <c r="H10900" t="s">
        <v>58464</v>
      </c>
      <c r="J10900" t="s">
        <v>32449</v>
      </c>
      <c r="K10900" t="s">
        <v>58466</v>
      </c>
      <c r="M10900" t="s">
        <v>159</v>
      </c>
      <c r="N10900" t="s">
        <v>65</v>
      </c>
      <c r="O10900">
        <v>80922</v>
      </c>
      <c r="P10900" t="s">
        <v>50</v>
      </c>
      <c r="U10900" s="1">
        <v>45084</v>
      </c>
      <c r="V10900" s="1">
        <v>45084</v>
      </c>
      <c r="W10900" s="1">
        <v>45084.7</v>
      </c>
      <c r="X10900" s="1">
        <v>45084.7</v>
      </c>
      <c r="AC10900" t="s">
        <v>53</v>
      </c>
      <c r="AD10900">
        <v>2969477715</v>
      </c>
      <c r="AE10900" s="1">
        <v>37302</v>
      </c>
      <c r="AF10900" t="s">
        <v>857</v>
      </c>
      <c r="AG10900" t="s">
        <v>58467</v>
      </c>
      <c r="AH10900" t="s">
        <v>51</v>
      </c>
      <c r="AJ10900" t="s">
        <v>53</v>
      </c>
      <c r="AL10900" t="s">
        <v>68</v>
      </c>
      <c r="AO10900" t="s">
        <v>5443</v>
      </c>
      <c r="AP10900" s="1">
        <v>45453.742361111108</v>
      </c>
    </row>
    <row r="10901" spans="1:43" x14ac:dyDescent="0.35">
      <c r="A10901" t="s">
        <v>58468</v>
      </c>
      <c r="B10901" t="s">
        <v>58469</v>
      </c>
      <c r="C10901" t="s">
        <v>12852</v>
      </c>
      <c r="F10901" t="s">
        <v>58470</v>
      </c>
      <c r="H10901" t="s">
        <v>58468</v>
      </c>
      <c r="J10901" t="s">
        <v>11720</v>
      </c>
      <c r="K10901" t="s">
        <v>47008</v>
      </c>
      <c r="M10901" t="s">
        <v>10346</v>
      </c>
      <c r="N10901" t="s">
        <v>798</v>
      </c>
      <c r="O10901">
        <v>76177</v>
      </c>
      <c r="P10901" t="s">
        <v>50</v>
      </c>
      <c r="U10901" s="1">
        <v>45084</v>
      </c>
      <c r="V10901" s="1">
        <v>45084</v>
      </c>
      <c r="AC10901" t="s">
        <v>53</v>
      </c>
      <c r="AD10901">
        <v>2969472760</v>
      </c>
      <c r="AE10901" s="1">
        <v>36916.71597222222</v>
      </c>
      <c r="AG10901" t="s">
        <v>58471</v>
      </c>
      <c r="AH10901" t="s">
        <v>51</v>
      </c>
      <c r="AJ10901" t="s">
        <v>53</v>
      </c>
      <c r="AO10901" t="s">
        <v>8142</v>
      </c>
    </row>
    <row r="10902" spans="1:43" x14ac:dyDescent="0.35">
      <c r="A10902" t="s">
        <v>58472</v>
      </c>
      <c r="B10902" t="s">
        <v>793</v>
      </c>
      <c r="C10902" t="s">
        <v>3185</v>
      </c>
      <c r="F10902" t="s">
        <v>58473</v>
      </c>
      <c r="H10902" t="s">
        <v>58474</v>
      </c>
      <c r="J10902" t="s">
        <v>58475</v>
      </c>
      <c r="N10902" t="s">
        <v>287</v>
      </c>
      <c r="O10902">
        <v>80498</v>
      </c>
      <c r="P10902" t="s">
        <v>50</v>
      </c>
      <c r="U10902" s="1">
        <v>45084</v>
      </c>
      <c r="V10902" s="1">
        <v>45084</v>
      </c>
      <c r="W10902" s="1">
        <v>45084.75277777778</v>
      </c>
      <c r="X10902" s="1">
        <v>45084.75277777778</v>
      </c>
      <c r="AC10902" t="s">
        <v>53</v>
      </c>
      <c r="AD10902">
        <v>2969705925</v>
      </c>
      <c r="AE10902" s="1">
        <v>42579.478472222225</v>
      </c>
      <c r="AG10902" t="s">
        <v>58476</v>
      </c>
      <c r="AH10902" t="s">
        <v>51</v>
      </c>
      <c r="AJ10902" t="s">
        <v>53</v>
      </c>
      <c r="AL10902" t="s">
        <v>78</v>
      </c>
      <c r="AO10902" t="s">
        <v>8142</v>
      </c>
    </row>
    <row r="10903" spans="1:43" x14ac:dyDescent="0.35">
      <c r="A10903" t="s">
        <v>58477</v>
      </c>
      <c r="B10903" t="s">
        <v>23660</v>
      </c>
      <c r="C10903" t="s">
        <v>22427</v>
      </c>
      <c r="F10903" t="s">
        <v>58478</v>
      </c>
      <c r="H10903" t="s">
        <v>58477</v>
      </c>
      <c r="J10903" t="s">
        <v>58479</v>
      </c>
      <c r="K10903" t="s">
        <v>58480</v>
      </c>
      <c r="M10903" t="s">
        <v>14094</v>
      </c>
      <c r="N10903" t="s">
        <v>253</v>
      </c>
      <c r="O10903">
        <v>88030</v>
      </c>
      <c r="P10903" t="s">
        <v>50</v>
      </c>
      <c r="U10903" s="1">
        <v>45084</v>
      </c>
      <c r="V10903" s="1">
        <v>45084</v>
      </c>
      <c r="W10903" s="1">
        <v>45084.706944444442</v>
      </c>
      <c r="X10903" s="1">
        <v>45084.706944444442</v>
      </c>
      <c r="AC10903" t="s">
        <v>51</v>
      </c>
      <c r="AD10903">
        <v>2973502196</v>
      </c>
      <c r="AE10903" s="1">
        <v>45084.705555555556</v>
      </c>
      <c r="AF10903" t="s">
        <v>58481</v>
      </c>
      <c r="AG10903" t="s">
        <v>58482</v>
      </c>
      <c r="AH10903" t="s">
        <v>51</v>
      </c>
      <c r="AJ10903" t="s">
        <v>53</v>
      </c>
      <c r="AL10903" t="s">
        <v>68</v>
      </c>
      <c r="AO10903" t="s">
        <v>5443</v>
      </c>
      <c r="AP10903" s="1">
        <v>45084.628472222219</v>
      </c>
    </row>
    <row r="10904" spans="1:43" x14ac:dyDescent="0.35">
      <c r="A10904" t="s">
        <v>58483</v>
      </c>
      <c r="B10904" t="s">
        <v>58484</v>
      </c>
      <c r="C10904" t="s">
        <v>894</v>
      </c>
      <c r="F10904" t="s">
        <v>58485</v>
      </c>
      <c r="H10904" t="s">
        <v>58483</v>
      </c>
      <c r="J10904" t="s">
        <v>58486</v>
      </c>
      <c r="K10904" t="s">
        <v>58487</v>
      </c>
      <c r="M10904" t="s">
        <v>15720</v>
      </c>
      <c r="N10904" t="s">
        <v>65</v>
      </c>
      <c r="O10904">
        <v>80420</v>
      </c>
      <c r="P10904" t="s">
        <v>50</v>
      </c>
      <c r="U10904" s="1">
        <v>45084</v>
      </c>
      <c r="V10904" s="1">
        <v>45084</v>
      </c>
      <c r="W10904" s="1">
        <v>45084.53402777778</v>
      </c>
      <c r="X10904" s="1">
        <v>45084.53402777778</v>
      </c>
      <c r="AC10904" t="s">
        <v>53</v>
      </c>
      <c r="AD10904">
        <v>2973501962</v>
      </c>
      <c r="AE10904" s="1">
        <v>45084.531944444447</v>
      </c>
      <c r="AF10904" t="s">
        <v>58488</v>
      </c>
      <c r="AG10904" t="s">
        <v>58489</v>
      </c>
      <c r="AH10904" t="s">
        <v>51</v>
      </c>
      <c r="AJ10904" t="s">
        <v>53</v>
      </c>
      <c r="AL10904" t="s">
        <v>68</v>
      </c>
      <c r="AO10904" t="s">
        <v>57090</v>
      </c>
      <c r="AP10904" s="1">
        <v>45148.626388888886</v>
      </c>
    </row>
    <row r="10905" spans="1:43" x14ac:dyDescent="0.35">
      <c r="A10905" t="s">
        <v>8447</v>
      </c>
      <c r="B10905" t="s">
        <v>15944</v>
      </c>
      <c r="C10905" t="s">
        <v>4272</v>
      </c>
      <c r="F10905" t="s">
        <v>58490</v>
      </c>
      <c r="H10905" t="s">
        <v>8447</v>
      </c>
      <c r="J10905" t="s">
        <v>58491</v>
      </c>
      <c r="K10905" t="s">
        <v>58492</v>
      </c>
      <c r="M10905" t="s">
        <v>545</v>
      </c>
      <c r="N10905" t="s">
        <v>253</v>
      </c>
      <c r="O10905">
        <v>88004</v>
      </c>
      <c r="P10905" t="s">
        <v>50</v>
      </c>
      <c r="U10905" s="1">
        <v>45084</v>
      </c>
      <c r="V10905" s="1">
        <v>45084</v>
      </c>
      <c r="W10905" s="1">
        <v>45084.668749999997</v>
      </c>
      <c r="X10905" s="1">
        <v>45084.668749999997</v>
      </c>
      <c r="AC10905" t="s">
        <v>53</v>
      </c>
      <c r="AD10905">
        <v>2969572950</v>
      </c>
      <c r="AE10905" s="1">
        <v>41015.500694444447</v>
      </c>
      <c r="AF10905" t="s">
        <v>8450</v>
      </c>
      <c r="AG10905" t="s">
        <v>58493</v>
      </c>
      <c r="AH10905" t="s">
        <v>51</v>
      </c>
      <c r="AJ10905" t="s">
        <v>53</v>
      </c>
      <c r="AL10905" t="s">
        <v>68</v>
      </c>
      <c r="AO10905" t="s">
        <v>57090</v>
      </c>
      <c r="AP10905" s="1">
        <v>45084.669444444444</v>
      </c>
      <c r="AQ10905" s="1">
        <v>45084.681250000001</v>
      </c>
    </row>
    <row r="10906" spans="1:43" x14ac:dyDescent="0.35">
      <c r="A10906" t="s">
        <v>58494</v>
      </c>
      <c r="B10906" t="s">
        <v>56653</v>
      </c>
      <c r="C10906" t="s">
        <v>45</v>
      </c>
      <c r="F10906" t="s">
        <v>56654</v>
      </c>
      <c r="H10906" t="s">
        <v>56652</v>
      </c>
      <c r="J10906" t="s">
        <v>56655</v>
      </c>
      <c r="K10906" t="s">
        <v>58495</v>
      </c>
      <c r="M10906" t="s">
        <v>15137</v>
      </c>
      <c r="N10906" t="s">
        <v>65</v>
      </c>
      <c r="O10906">
        <v>81523</v>
      </c>
      <c r="P10906" t="s">
        <v>50</v>
      </c>
      <c r="U10906" s="1">
        <v>45084</v>
      </c>
      <c r="V10906" s="1">
        <v>45084</v>
      </c>
      <c r="W10906" s="1">
        <v>45084.787499999999</v>
      </c>
      <c r="X10906" s="1">
        <v>45084.787499999999</v>
      </c>
      <c r="AC10906" t="s">
        <v>53</v>
      </c>
      <c r="AD10906">
        <v>2973502233</v>
      </c>
      <c r="AE10906" s="1">
        <v>45084.790277777778</v>
      </c>
      <c r="AF10906" t="s">
        <v>58496</v>
      </c>
      <c r="AG10906" t="s">
        <v>58497</v>
      </c>
      <c r="AH10906" t="s">
        <v>51</v>
      </c>
      <c r="AJ10906" t="s">
        <v>53</v>
      </c>
      <c r="AL10906" t="s">
        <v>68</v>
      </c>
      <c r="AO10906" t="s">
        <v>5443</v>
      </c>
      <c r="AP10906" s="1">
        <v>45084.79583333333</v>
      </c>
      <c r="AQ10906" s="1">
        <v>45084.802083333336</v>
      </c>
    </row>
    <row r="10907" spans="1:43" x14ac:dyDescent="0.35">
      <c r="A10907" t="s">
        <v>58498</v>
      </c>
      <c r="B10907" t="s">
        <v>867</v>
      </c>
      <c r="C10907" t="s">
        <v>58499</v>
      </c>
      <c r="F10907">
        <v>17203526430</v>
      </c>
      <c r="H10907" t="s">
        <v>58498</v>
      </c>
      <c r="J10907" t="s">
        <v>58500</v>
      </c>
      <c r="K10907" t="s">
        <v>58501</v>
      </c>
      <c r="L10907" t="s">
        <v>5182</v>
      </c>
      <c r="M10907" t="s">
        <v>867</v>
      </c>
      <c r="N10907" t="s">
        <v>287</v>
      </c>
      <c r="O10907">
        <v>80137</v>
      </c>
      <c r="P10907" t="s">
        <v>50</v>
      </c>
      <c r="U10907" s="1">
        <v>45084</v>
      </c>
      <c r="V10907" s="1">
        <v>45084</v>
      </c>
      <c r="W10907" s="1">
        <v>45084.55</v>
      </c>
      <c r="X10907" s="1">
        <v>45084.55</v>
      </c>
      <c r="AC10907" t="s">
        <v>53</v>
      </c>
      <c r="AD10907">
        <v>1000000001</v>
      </c>
      <c r="AE10907" s="1">
        <v>39973.351388888892</v>
      </c>
      <c r="AF10907" t="s">
        <v>3377</v>
      </c>
      <c r="AG10907" t="s">
        <v>58502</v>
      </c>
      <c r="AH10907" t="s">
        <v>51</v>
      </c>
      <c r="AJ10907" t="s">
        <v>53</v>
      </c>
      <c r="AL10907" t="s">
        <v>78</v>
      </c>
      <c r="AO10907" t="s">
        <v>51552</v>
      </c>
    </row>
    <row r="10908" spans="1:43" x14ac:dyDescent="0.35">
      <c r="A10908" t="s">
        <v>51151</v>
      </c>
      <c r="B10908" t="s">
        <v>58503</v>
      </c>
      <c r="C10908" t="s">
        <v>375</v>
      </c>
      <c r="F10908" t="s">
        <v>58504</v>
      </c>
      <c r="H10908" t="s">
        <v>51151</v>
      </c>
      <c r="J10908" t="s">
        <v>47677</v>
      </c>
      <c r="N10908" t="s">
        <v>287</v>
      </c>
      <c r="O10908">
        <v>80915</v>
      </c>
      <c r="P10908" t="s">
        <v>50</v>
      </c>
      <c r="U10908" s="1">
        <v>45084</v>
      </c>
      <c r="V10908" s="1">
        <v>45084</v>
      </c>
      <c r="W10908" s="1">
        <v>45084.492361111108</v>
      </c>
      <c r="X10908" s="1">
        <v>45084.492361111108</v>
      </c>
      <c r="AC10908" t="s">
        <v>53</v>
      </c>
      <c r="AD10908">
        <v>1000000001</v>
      </c>
      <c r="AE10908" s="1">
        <v>39973.351388888892</v>
      </c>
      <c r="AF10908" t="s">
        <v>3377</v>
      </c>
      <c r="AG10908" t="s">
        <v>58505</v>
      </c>
      <c r="AH10908" t="s">
        <v>51</v>
      </c>
      <c r="AJ10908" t="s">
        <v>53</v>
      </c>
      <c r="AL10908" t="s">
        <v>78</v>
      </c>
      <c r="AO10908" t="s">
        <v>8142</v>
      </c>
    </row>
    <row r="10909" spans="1:43" x14ac:dyDescent="0.35">
      <c r="A10909" t="s">
        <v>58506</v>
      </c>
      <c r="B10909" t="s">
        <v>29367</v>
      </c>
      <c r="C10909" t="s">
        <v>7560</v>
      </c>
      <c r="F10909" t="s">
        <v>58507</v>
      </c>
      <c r="H10909" t="s">
        <v>58506</v>
      </c>
      <c r="J10909" t="s">
        <v>2028</v>
      </c>
      <c r="K10909" t="s">
        <v>58508</v>
      </c>
      <c r="M10909" t="s">
        <v>7312</v>
      </c>
      <c r="N10909" t="s">
        <v>65</v>
      </c>
      <c r="O10909">
        <v>80135</v>
      </c>
      <c r="P10909" t="s">
        <v>50</v>
      </c>
      <c r="U10909" s="1">
        <v>45084</v>
      </c>
      <c r="V10909" s="1">
        <v>45084</v>
      </c>
      <c r="W10909" s="1">
        <v>45084.661111111112</v>
      </c>
      <c r="X10909" s="1">
        <v>45084.661111111112</v>
      </c>
      <c r="AC10909" t="s">
        <v>53</v>
      </c>
      <c r="AD10909">
        <v>2969532847</v>
      </c>
      <c r="AE10909" s="1">
        <v>39580.404166666667</v>
      </c>
      <c r="AF10909" t="s">
        <v>58509</v>
      </c>
      <c r="AG10909" t="s">
        <v>58510</v>
      </c>
      <c r="AH10909" t="s">
        <v>51</v>
      </c>
      <c r="AJ10909" t="s">
        <v>53</v>
      </c>
      <c r="AL10909" t="s">
        <v>68</v>
      </c>
      <c r="AO10909" t="s">
        <v>5443</v>
      </c>
      <c r="AP10909" s="1">
        <v>45132.620833333334</v>
      </c>
    </row>
    <row r="10910" spans="1:43" x14ac:dyDescent="0.35">
      <c r="A10910" t="s">
        <v>58511</v>
      </c>
      <c r="B10910" t="s">
        <v>58512</v>
      </c>
      <c r="C10910" t="s">
        <v>6563</v>
      </c>
      <c r="F10910" t="s">
        <v>58513</v>
      </c>
      <c r="H10910" t="s">
        <v>58514</v>
      </c>
      <c r="J10910" t="s">
        <v>58515</v>
      </c>
      <c r="K10910" t="s">
        <v>58516</v>
      </c>
      <c r="M10910" t="s">
        <v>16549</v>
      </c>
      <c r="N10910" t="s">
        <v>65</v>
      </c>
      <c r="O10910">
        <v>80103</v>
      </c>
      <c r="P10910" t="s">
        <v>50</v>
      </c>
      <c r="U10910" s="1">
        <v>45085</v>
      </c>
      <c r="V10910" s="1">
        <v>45085</v>
      </c>
      <c r="W10910" s="1">
        <v>45085.586111111108</v>
      </c>
      <c r="X10910" s="1">
        <v>45085.586111111108</v>
      </c>
      <c r="AC10910" t="s">
        <v>53</v>
      </c>
      <c r="AD10910">
        <v>2972183139</v>
      </c>
      <c r="AE10910" s="1">
        <v>44949.537499999999</v>
      </c>
      <c r="AF10910" t="s">
        <v>58517</v>
      </c>
      <c r="AG10910" t="s">
        <v>58518</v>
      </c>
      <c r="AH10910" t="s">
        <v>51</v>
      </c>
      <c r="AJ10910" t="s">
        <v>53</v>
      </c>
      <c r="AL10910" t="s">
        <v>68</v>
      </c>
      <c r="AO10910" t="s">
        <v>5443</v>
      </c>
      <c r="AP10910" s="1">
        <v>45085.62222222222</v>
      </c>
      <c r="AQ10910" s="1">
        <v>45085.605555555558</v>
      </c>
    </row>
    <row r="10911" spans="1:43" x14ac:dyDescent="0.35">
      <c r="A10911" t="s">
        <v>58519</v>
      </c>
      <c r="B10911" t="s">
        <v>80</v>
      </c>
      <c r="C10911" t="s">
        <v>26579</v>
      </c>
      <c r="F10911" t="s">
        <v>58520</v>
      </c>
      <c r="H10911" t="s">
        <v>58519</v>
      </c>
      <c r="J10911" t="s">
        <v>58521</v>
      </c>
      <c r="K10911" t="s">
        <v>58522</v>
      </c>
      <c r="M10911" t="s">
        <v>54139</v>
      </c>
      <c r="N10911" t="s">
        <v>253</v>
      </c>
      <c r="O10911">
        <v>87935</v>
      </c>
      <c r="P10911" t="s">
        <v>50</v>
      </c>
      <c r="U10911" s="1">
        <v>45085</v>
      </c>
      <c r="V10911" s="1">
        <v>45085</v>
      </c>
      <c r="W10911" s="1">
        <v>45085.711111111108</v>
      </c>
      <c r="X10911" s="1">
        <v>45085.711111111108</v>
      </c>
      <c r="AC10911" t="s">
        <v>53</v>
      </c>
      <c r="AD10911">
        <v>2973503738</v>
      </c>
      <c r="AE10911" s="1">
        <v>45085.713194444441</v>
      </c>
      <c r="AF10911" t="s">
        <v>58523</v>
      </c>
      <c r="AG10911" t="s">
        <v>58524</v>
      </c>
      <c r="AH10911" t="s">
        <v>51</v>
      </c>
      <c r="AJ10911" t="s">
        <v>53</v>
      </c>
      <c r="AL10911" t="s">
        <v>68</v>
      </c>
      <c r="AO10911" t="s">
        <v>5443</v>
      </c>
      <c r="AP10911" s="1">
        <v>45085.719444444447</v>
      </c>
      <c r="AQ10911" s="1">
        <v>45085.725694444445</v>
      </c>
    </row>
    <row r="10912" spans="1:43" x14ac:dyDescent="0.35">
      <c r="A10912" t="s">
        <v>58525</v>
      </c>
      <c r="B10912" t="s">
        <v>16673</v>
      </c>
      <c r="C10912" t="s">
        <v>1798</v>
      </c>
      <c r="F10912" t="s">
        <v>58526</v>
      </c>
      <c r="H10912" t="s">
        <v>58527</v>
      </c>
      <c r="J10912" t="s">
        <v>33446</v>
      </c>
      <c r="K10912" t="s">
        <v>1306</v>
      </c>
      <c r="M10912" t="s">
        <v>11995</v>
      </c>
      <c r="N10912" t="s">
        <v>264</v>
      </c>
      <c r="O10912">
        <v>77380</v>
      </c>
      <c r="P10912" t="s">
        <v>50</v>
      </c>
      <c r="U10912" s="1">
        <v>45085</v>
      </c>
      <c r="V10912" s="1">
        <v>45085</v>
      </c>
      <c r="W10912" s="1">
        <v>45390.729166666664</v>
      </c>
      <c r="X10912" s="1">
        <v>45390.729166666664</v>
      </c>
      <c r="AC10912" t="s">
        <v>53</v>
      </c>
      <c r="AD10912">
        <v>2969474645</v>
      </c>
      <c r="AE10912" s="1">
        <v>37110.530555555553</v>
      </c>
      <c r="AF10912" t="s">
        <v>8291</v>
      </c>
      <c r="AG10912" t="s">
        <v>58528</v>
      </c>
      <c r="AH10912" t="s">
        <v>51</v>
      </c>
      <c r="AJ10912" t="s">
        <v>53</v>
      </c>
      <c r="AO10912" t="s">
        <v>8142</v>
      </c>
    </row>
    <row r="10913" spans="1:43" x14ac:dyDescent="0.35">
      <c r="A10913" t="s">
        <v>58529</v>
      </c>
      <c r="B10913" t="s">
        <v>58530</v>
      </c>
      <c r="C10913" t="s">
        <v>17966</v>
      </c>
      <c r="F10913" t="s">
        <v>58531</v>
      </c>
      <c r="H10913" t="s">
        <v>58529</v>
      </c>
      <c r="J10913" t="s">
        <v>58532</v>
      </c>
      <c r="K10913" t="s">
        <v>58533</v>
      </c>
      <c r="M10913" t="s">
        <v>8843</v>
      </c>
      <c r="N10913" t="s">
        <v>253</v>
      </c>
      <c r="O10913">
        <v>87031</v>
      </c>
      <c r="P10913" t="s">
        <v>50</v>
      </c>
      <c r="U10913" s="1">
        <v>45085</v>
      </c>
      <c r="V10913" s="1">
        <v>45085</v>
      </c>
      <c r="W10913" s="1">
        <v>45085.430555555555</v>
      </c>
      <c r="X10913" s="1">
        <v>45085.430555555555</v>
      </c>
      <c r="AC10913" t="s">
        <v>53</v>
      </c>
      <c r="AD10913">
        <v>2973503312</v>
      </c>
      <c r="AE10913" s="1">
        <v>45085.436111111114</v>
      </c>
      <c r="AF10913" t="s">
        <v>58534</v>
      </c>
      <c r="AG10913" t="s">
        <v>58535</v>
      </c>
      <c r="AH10913" t="s">
        <v>51</v>
      </c>
      <c r="AJ10913" t="s">
        <v>53</v>
      </c>
      <c r="AL10913" t="s">
        <v>68</v>
      </c>
      <c r="AO10913" t="s">
        <v>5443</v>
      </c>
      <c r="AP10913" s="1">
        <v>45104.629861111112</v>
      </c>
      <c r="AQ10913" s="1">
        <v>45104.629166666666</v>
      </c>
    </row>
    <row r="10914" spans="1:43" x14ac:dyDescent="0.35">
      <c r="A10914" t="s">
        <v>58536</v>
      </c>
      <c r="B10914" t="s">
        <v>16545</v>
      </c>
      <c r="C10914" t="s">
        <v>7692</v>
      </c>
      <c r="F10914" t="s">
        <v>58537</v>
      </c>
      <c r="H10914" t="s">
        <v>58536</v>
      </c>
      <c r="J10914" t="s">
        <v>58538</v>
      </c>
      <c r="K10914" t="s">
        <v>58539</v>
      </c>
      <c r="M10914" t="s">
        <v>58540</v>
      </c>
      <c r="N10914" t="s">
        <v>798</v>
      </c>
      <c r="O10914">
        <v>79347</v>
      </c>
      <c r="P10914" t="s">
        <v>50</v>
      </c>
      <c r="U10914" s="1">
        <v>45085</v>
      </c>
      <c r="V10914" s="1">
        <v>45085</v>
      </c>
      <c r="W10914" s="1">
        <v>45085.571527777778</v>
      </c>
      <c r="X10914" s="1">
        <v>45085.571527777778</v>
      </c>
      <c r="AC10914" t="s">
        <v>53</v>
      </c>
      <c r="AD10914">
        <v>2973503514</v>
      </c>
      <c r="AE10914" s="1">
        <v>45085.57708333333</v>
      </c>
      <c r="AG10914" t="s">
        <v>58541</v>
      </c>
      <c r="AH10914" t="s">
        <v>51</v>
      </c>
      <c r="AJ10914" t="s">
        <v>53</v>
      </c>
      <c r="AL10914" t="s">
        <v>78</v>
      </c>
      <c r="AO10914" t="s">
        <v>51552</v>
      </c>
    </row>
    <row r="10915" spans="1:43" x14ac:dyDescent="0.35">
      <c r="A10915" t="s">
        <v>58542</v>
      </c>
      <c r="B10915" t="s">
        <v>25134</v>
      </c>
      <c r="C10915" t="s">
        <v>812</v>
      </c>
      <c r="F10915" t="s">
        <v>58543</v>
      </c>
      <c r="H10915" t="s">
        <v>58542</v>
      </c>
      <c r="J10915" t="s">
        <v>13744</v>
      </c>
      <c r="N10915" t="s">
        <v>10540</v>
      </c>
      <c r="O10915">
        <v>37416</v>
      </c>
      <c r="P10915" t="s">
        <v>50</v>
      </c>
      <c r="U10915" s="1">
        <v>45085</v>
      </c>
      <c r="V10915" s="1">
        <v>45085</v>
      </c>
      <c r="AC10915" t="s">
        <v>53</v>
      </c>
      <c r="AD10915">
        <v>2969474461</v>
      </c>
      <c r="AE10915" s="1">
        <v>37104.381944444445</v>
      </c>
      <c r="AG10915" t="s">
        <v>58544</v>
      </c>
      <c r="AH10915" t="s">
        <v>51</v>
      </c>
      <c r="AJ10915" t="s">
        <v>53</v>
      </c>
      <c r="AO10915" t="s">
        <v>8142</v>
      </c>
    </row>
    <row r="10916" spans="1:43" x14ac:dyDescent="0.35">
      <c r="A10916" t="s">
        <v>58545</v>
      </c>
      <c r="B10916" t="s">
        <v>58546</v>
      </c>
      <c r="C10916" t="s">
        <v>969</v>
      </c>
      <c r="F10916" t="s">
        <v>58547</v>
      </c>
      <c r="H10916" t="s">
        <v>58545</v>
      </c>
      <c r="J10916" t="s">
        <v>58548</v>
      </c>
      <c r="K10916" t="s">
        <v>58549</v>
      </c>
      <c r="M10916" t="s">
        <v>16200</v>
      </c>
      <c r="N10916" t="s">
        <v>253</v>
      </c>
      <c r="O10916">
        <v>88130</v>
      </c>
      <c r="P10916" t="s">
        <v>50</v>
      </c>
      <c r="U10916" s="1">
        <v>45085</v>
      </c>
      <c r="V10916" s="1">
        <v>45085</v>
      </c>
      <c r="W10916" s="1">
        <v>45085.595833333333</v>
      </c>
      <c r="X10916" s="1">
        <v>45085.595833333333</v>
      </c>
      <c r="AC10916" t="s">
        <v>53</v>
      </c>
      <c r="AD10916">
        <v>2969482656</v>
      </c>
      <c r="AE10916" s="1">
        <v>37594</v>
      </c>
      <c r="AF10916" t="s">
        <v>58550</v>
      </c>
      <c r="AG10916" t="s">
        <v>58551</v>
      </c>
      <c r="AH10916" t="s">
        <v>51</v>
      </c>
      <c r="AJ10916" t="s">
        <v>53</v>
      </c>
      <c r="AL10916" t="s">
        <v>68</v>
      </c>
      <c r="AO10916" t="s">
        <v>5443</v>
      </c>
      <c r="AP10916" s="1">
        <v>45085.606249999997</v>
      </c>
      <c r="AQ10916" s="1">
        <v>45085.609027777777</v>
      </c>
    </row>
    <row r="10917" spans="1:43" x14ac:dyDescent="0.35">
      <c r="A10917" t="s">
        <v>58552</v>
      </c>
      <c r="B10917" t="s">
        <v>8723</v>
      </c>
      <c r="C10917" t="s">
        <v>8912</v>
      </c>
      <c r="F10917" t="s">
        <v>58553</v>
      </c>
      <c r="H10917" t="s">
        <v>58552</v>
      </c>
      <c r="J10917" t="s">
        <v>58554</v>
      </c>
      <c r="K10917" t="s">
        <v>58555</v>
      </c>
      <c r="M10917" t="s">
        <v>10076</v>
      </c>
      <c r="N10917" t="s">
        <v>65</v>
      </c>
      <c r="O10917">
        <v>81082</v>
      </c>
      <c r="P10917" t="s">
        <v>50</v>
      </c>
      <c r="U10917" s="1">
        <v>45085</v>
      </c>
      <c r="V10917" s="1">
        <v>45085</v>
      </c>
      <c r="W10917" s="1">
        <v>45085.477777777778</v>
      </c>
      <c r="X10917" s="1">
        <v>45085.477777777778</v>
      </c>
      <c r="AC10917" t="s">
        <v>53</v>
      </c>
      <c r="AD10917">
        <v>2973379607</v>
      </c>
      <c r="AE10917" s="1">
        <v>45050.524305555555</v>
      </c>
      <c r="AF10917" t="s">
        <v>58556</v>
      </c>
      <c r="AG10917" t="s">
        <v>58557</v>
      </c>
      <c r="AH10917" t="s">
        <v>51</v>
      </c>
      <c r="AJ10917" t="s">
        <v>53</v>
      </c>
      <c r="AL10917" t="s">
        <v>68</v>
      </c>
      <c r="AO10917" t="s">
        <v>5443</v>
      </c>
      <c r="AP10917" s="1">
        <v>45461.409722222219</v>
      </c>
      <c r="AQ10917" s="1">
        <v>45232.428472222222</v>
      </c>
    </row>
    <row r="10918" spans="1:43" x14ac:dyDescent="0.35">
      <c r="A10918" t="s">
        <v>58558</v>
      </c>
      <c r="B10918" t="s">
        <v>58559</v>
      </c>
      <c r="C10918" t="s">
        <v>860</v>
      </c>
      <c r="F10918" t="s">
        <v>58560</v>
      </c>
      <c r="H10918" t="s">
        <v>58558</v>
      </c>
      <c r="J10918" t="s">
        <v>58554</v>
      </c>
      <c r="K10918" t="s">
        <v>58561</v>
      </c>
      <c r="M10918" t="s">
        <v>10076</v>
      </c>
      <c r="N10918" t="s">
        <v>65</v>
      </c>
      <c r="O10918">
        <v>81082</v>
      </c>
      <c r="P10918" t="s">
        <v>50</v>
      </c>
      <c r="U10918" s="1">
        <v>45085</v>
      </c>
      <c r="V10918" s="1">
        <v>45085</v>
      </c>
      <c r="W10918" s="1">
        <v>45085.463888888888</v>
      </c>
      <c r="X10918" s="1">
        <v>45085.463888888888</v>
      </c>
      <c r="AC10918" t="s">
        <v>51</v>
      </c>
      <c r="AD10918">
        <v>2973379607</v>
      </c>
      <c r="AE10918" s="1">
        <v>45050.524305555555</v>
      </c>
      <c r="AF10918" t="s">
        <v>58556</v>
      </c>
      <c r="AG10918" t="s">
        <v>58562</v>
      </c>
      <c r="AH10918" t="s">
        <v>51</v>
      </c>
      <c r="AJ10918" t="s">
        <v>53</v>
      </c>
      <c r="AL10918" t="s">
        <v>68</v>
      </c>
      <c r="AO10918" t="s">
        <v>5443</v>
      </c>
      <c r="AP10918" s="1">
        <v>45085.465277777781</v>
      </c>
    </row>
    <row r="10919" spans="1:43" x14ac:dyDescent="0.35">
      <c r="A10919" t="s">
        <v>58563</v>
      </c>
      <c r="B10919" t="s">
        <v>58564</v>
      </c>
      <c r="C10919" t="s">
        <v>383</v>
      </c>
      <c r="F10919" t="s">
        <v>58565</v>
      </c>
      <c r="H10919" t="s">
        <v>58563</v>
      </c>
      <c r="J10919" t="s">
        <v>58566</v>
      </c>
      <c r="K10919" t="s">
        <v>58567</v>
      </c>
      <c r="M10919" t="s">
        <v>159</v>
      </c>
      <c r="N10919" t="s">
        <v>65</v>
      </c>
      <c r="O10919">
        <v>80906</v>
      </c>
      <c r="P10919" t="s">
        <v>50</v>
      </c>
      <c r="U10919" s="1">
        <v>45085</v>
      </c>
      <c r="V10919" s="1">
        <v>45085</v>
      </c>
      <c r="W10919" s="1">
        <v>45085.556944444441</v>
      </c>
      <c r="X10919" s="1">
        <v>45085.556944444441</v>
      </c>
      <c r="AC10919" t="s">
        <v>53</v>
      </c>
      <c r="AD10919">
        <v>2973503586</v>
      </c>
      <c r="AE10919" s="1">
        <v>45085.634722222225</v>
      </c>
      <c r="AF10919" t="s">
        <v>58568</v>
      </c>
      <c r="AG10919" t="s">
        <v>58569</v>
      </c>
      <c r="AH10919" t="s">
        <v>51</v>
      </c>
      <c r="AJ10919" t="s">
        <v>53</v>
      </c>
      <c r="AL10919" t="s">
        <v>68</v>
      </c>
      <c r="AO10919" t="s">
        <v>5443</v>
      </c>
      <c r="AP10919" s="1">
        <v>45118.427777777775</v>
      </c>
    </row>
    <row r="10920" spans="1:43" x14ac:dyDescent="0.35">
      <c r="A10920" t="s">
        <v>58570</v>
      </c>
      <c r="B10920" t="s">
        <v>28389</v>
      </c>
      <c r="C10920" t="s">
        <v>5143</v>
      </c>
      <c r="F10920" t="s">
        <v>58571</v>
      </c>
      <c r="H10920" t="s">
        <v>58570</v>
      </c>
      <c r="J10920" t="s">
        <v>58572</v>
      </c>
      <c r="K10920" t="s">
        <v>58573</v>
      </c>
      <c r="M10920" t="s">
        <v>753</v>
      </c>
      <c r="N10920" t="s">
        <v>798</v>
      </c>
      <c r="O10920">
        <v>79936</v>
      </c>
      <c r="P10920" t="s">
        <v>50</v>
      </c>
      <c r="U10920" s="1">
        <v>45085</v>
      </c>
      <c r="V10920" s="1">
        <v>45085</v>
      </c>
      <c r="W10920" s="1">
        <v>45085.438888888886</v>
      </c>
      <c r="X10920" s="1">
        <v>45085.438888888886</v>
      </c>
      <c r="AC10920" t="s">
        <v>51</v>
      </c>
      <c r="AD10920">
        <v>2970046903</v>
      </c>
      <c r="AE10920" s="1">
        <v>44253.401388888888</v>
      </c>
      <c r="AF10920" t="s">
        <v>58574</v>
      </c>
      <c r="AG10920" t="s">
        <v>58575</v>
      </c>
      <c r="AH10920" t="s">
        <v>51</v>
      </c>
      <c r="AJ10920" t="s">
        <v>53</v>
      </c>
      <c r="AL10920" t="s">
        <v>68</v>
      </c>
      <c r="AO10920" t="s">
        <v>5443</v>
      </c>
      <c r="AP10920" s="1">
        <v>45085.45416666667</v>
      </c>
      <c r="AQ10920" s="1">
        <v>45085.452777777777</v>
      </c>
    </row>
    <row r="10921" spans="1:43" x14ac:dyDescent="0.35">
      <c r="A10921" t="s">
        <v>58576</v>
      </c>
      <c r="B10921" t="s">
        <v>4746</v>
      </c>
      <c r="C10921" t="s">
        <v>21742</v>
      </c>
      <c r="F10921" t="s">
        <v>58577</v>
      </c>
      <c r="H10921" t="s">
        <v>58576</v>
      </c>
      <c r="J10921" t="s">
        <v>58578</v>
      </c>
      <c r="K10921" t="s">
        <v>58579</v>
      </c>
      <c r="M10921" t="s">
        <v>56384</v>
      </c>
      <c r="N10921" t="s">
        <v>253</v>
      </c>
      <c r="O10921">
        <v>88032</v>
      </c>
      <c r="P10921" t="s">
        <v>50</v>
      </c>
      <c r="U10921" s="1">
        <v>45085</v>
      </c>
      <c r="V10921" s="1">
        <v>45085</v>
      </c>
      <c r="W10921" s="1">
        <v>45085.722222222219</v>
      </c>
      <c r="X10921" s="1">
        <v>45085.722222222219</v>
      </c>
      <c r="AC10921" t="s">
        <v>51</v>
      </c>
      <c r="AD10921">
        <v>2970011788</v>
      </c>
      <c r="AE10921" s="1">
        <v>44103.351388888892</v>
      </c>
      <c r="AF10921" t="s">
        <v>58580</v>
      </c>
      <c r="AG10921" t="s">
        <v>58581</v>
      </c>
      <c r="AH10921" t="s">
        <v>51</v>
      </c>
      <c r="AJ10921" t="s">
        <v>53</v>
      </c>
      <c r="AL10921" t="s">
        <v>68</v>
      </c>
      <c r="AO10921" t="s">
        <v>5443</v>
      </c>
      <c r="AP10921" s="1">
        <v>45085.750694444447</v>
      </c>
      <c r="AQ10921" s="1">
        <v>45085.727083333331</v>
      </c>
    </row>
    <row r="10922" spans="1:43" x14ac:dyDescent="0.35">
      <c r="A10922" t="s">
        <v>58582</v>
      </c>
      <c r="B10922" t="s">
        <v>58583</v>
      </c>
      <c r="C10922" t="s">
        <v>15385</v>
      </c>
      <c r="F10922" t="s">
        <v>58584</v>
      </c>
      <c r="H10922" t="s">
        <v>58582</v>
      </c>
      <c r="J10922" t="s">
        <v>58585</v>
      </c>
      <c r="K10922" t="s">
        <v>40774</v>
      </c>
      <c r="M10922" t="s">
        <v>6023</v>
      </c>
      <c r="N10922" t="s">
        <v>65</v>
      </c>
      <c r="O10922">
        <v>80482</v>
      </c>
      <c r="P10922" t="s">
        <v>50</v>
      </c>
      <c r="U10922" s="1">
        <v>45085</v>
      </c>
      <c r="V10922" s="1">
        <v>45085</v>
      </c>
      <c r="W10922" s="1">
        <v>45085.382638888892</v>
      </c>
      <c r="X10922" s="1">
        <v>45085.382638888892</v>
      </c>
      <c r="AC10922" t="s">
        <v>53</v>
      </c>
      <c r="AD10922">
        <v>2973502650</v>
      </c>
      <c r="AE10922" s="1">
        <v>45085.382638888892</v>
      </c>
      <c r="AF10922" t="s">
        <v>58586</v>
      </c>
      <c r="AG10922" t="s">
        <v>58587</v>
      </c>
      <c r="AH10922" t="s">
        <v>51</v>
      </c>
      <c r="AJ10922" t="s">
        <v>53</v>
      </c>
      <c r="AL10922" t="s">
        <v>68</v>
      </c>
      <c r="AO10922" t="s">
        <v>57090</v>
      </c>
      <c r="AP10922" s="1">
        <v>45085.406944444447</v>
      </c>
      <c r="AQ10922" s="1">
        <v>45085.397222222222</v>
      </c>
    </row>
    <row r="10923" spans="1:43" x14ac:dyDescent="0.35">
      <c r="A10923" t="s">
        <v>58588</v>
      </c>
      <c r="B10923" t="s">
        <v>10269</v>
      </c>
      <c r="C10923" t="s">
        <v>702</v>
      </c>
      <c r="F10923" t="s">
        <v>58589</v>
      </c>
      <c r="H10923" t="s">
        <v>58588</v>
      </c>
      <c r="K10923" t="s">
        <v>32504</v>
      </c>
      <c r="M10923" t="s">
        <v>1788</v>
      </c>
      <c r="N10923" t="s">
        <v>213</v>
      </c>
      <c r="O10923">
        <v>81212</v>
      </c>
      <c r="P10923" t="s">
        <v>50</v>
      </c>
      <c r="U10923" s="1">
        <v>45085</v>
      </c>
      <c r="V10923" s="1">
        <v>45085</v>
      </c>
      <c r="W10923" s="1">
        <v>45085.39166666667</v>
      </c>
      <c r="X10923" s="1">
        <v>45085.39166666667</v>
      </c>
      <c r="AC10923" t="s">
        <v>53</v>
      </c>
      <c r="AD10923">
        <v>9999999999</v>
      </c>
      <c r="AE10923" s="1">
        <v>45196</v>
      </c>
      <c r="AG10923" t="s">
        <v>58590</v>
      </c>
      <c r="AH10923" t="s">
        <v>51</v>
      </c>
      <c r="AJ10923" t="s">
        <v>53</v>
      </c>
      <c r="AL10923" t="s">
        <v>68</v>
      </c>
      <c r="AO10923" t="s">
        <v>51552</v>
      </c>
      <c r="AP10923" s="1">
        <v>45425.574999999997</v>
      </c>
      <c r="AQ10923" s="1">
        <v>45418.663194444445</v>
      </c>
    </row>
    <row r="10924" spans="1:43" x14ac:dyDescent="0.35">
      <c r="A10924" t="s">
        <v>58591</v>
      </c>
      <c r="B10924" t="s">
        <v>58592</v>
      </c>
      <c r="C10924" t="s">
        <v>58593</v>
      </c>
      <c r="F10924" t="s">
        <v>58594</v>
      </c>
      <c r="H10924" t="s">
        <v>58591</v>
      </c>
      <c r="J10924" t="s">
        <v>4293</v>
      </c>
      <c r="K10924" t="s">
        <v>7511</v>
      </c>
      <c r="M10924" t="s">
        <v>137</v>
      </c>
      <c r="N10924" t="s">
        <v>213</v>
      </c>
      <c r="O10924" t="s">
        <v>7513</v>
      </c>
      <c r="P10924" t="s">
        <v>50</v>
      </c>
      <c r="U10924" s="1">
        <v>45085</v>
      </c>
      <c r="V10924" s="1">
        <v>45085</v>
      </c>
      <c r="W10924" s="1">
        <v>45085.544444444444</v>
      </c>
      <c r="X10924" s="1">
        <v>45085.544444444444</v>
      </c>
      <c r="AC10924" t="s">
        <v>53</v>
      </c>
      <c r="AD10924">
        <v>2969634929</v>
      </c>
      <c r="AE10924" s="1">
        <v>41799.665972222225</v>
      </c>
      <c r="AF10924" t="s">
        <v>4296</v>
      </c>
      <c r="AG10924" t="s">
        <v>58595</v>
      </c>
      <c r="AH10924" t="s">
        <v>51</v>
      </c>
      <c r="AJ10924" t="s">
        <v>53</v>
      </c>
      <c r="AL10924" t="s">
        <v>68</v>
      </c>
      <c r="AO10924" t="s">
        <v>5443</v>
      </c>
      <c r="AP10924" s="1">
        <v>45168.638888888891</v>
      </c>
    </row>
    <row r="10925" spans="1:43" x14ac:dyDescent="0.35">
      <c r="A10925" t="s">
        <v>58596</v>
      </c>
      <c r="B10925" t="s">
        <v>58597</v>
      </c>
      <c r="C10925" t="s">
        <v>946</v>
      </c>
      <c r="H10925" t="s">
        <v>58596</v>
      </c>
      <c r="J10925" t="s">
        <v>4293</v>
      </c>
      <c r="K10925" t="s">
        <v>7511</v>
      </c>
      <c r="M10925" t="s">
        <v>298</v>
      </c>
      <c r="N10925" t="s">
        <v>213</v>
      </c>
      <c r="O10925" t="s">
        <v>7513</v>
      </c>
      <c r="P10925" t="s">
        <v>50</v>
      </c>
      <c r="U10925" s="1">
        <v>45085</v>
      </c>
      <c r="V10925" s="1">
        <v>45085</v>
      </c>
      <c r="W10925" s="1">
        <v>45085.519444444442</v>
      </c>
      <c r="X10925" s="1">
        <v>45085.519444444442</v>
      </c>
      <c r="AC10925" t="s">
        <v>51</v>
      </c>
      <c r="AD10925">
        <v>2969634929</v>
      </c>
      <c r="AE10925" s="1">
        <v>41799.665972222225</v>
      </c>
      <c r="AF10925" t="s">
        <v>4296</v>
      </c>
      <c r="AG10925" t="s">
        <v>58598</v>
      </c>
      <c r="AH10925" t="s">
        <v>51</v>
      </c>
      <c r="AJ10925" t="s">
        <v>53</v>
      </c>
      <c r="AL10925" t="s">
        <v>68</v>
      </c>
      <c r="AO10925" t="s">
        <v>5443</v>
      </c>
      <c r="AP10925" s="1">
        <v>45085.518750000003</v>
      </c>
    </row>
    <row r="10926" spans="1:43" x14ac:dyDescent="0.35">
      <c r="A10926" t="s">
        <v>58599</v>
      </c>
      <c r="B10926" t="s">
        <v>58600</v>
      </c>
      <c r="C10926" t="s">
        <v>1728</v>
      </c>
      <c r="H10926" t="s">
        <v>58599</v>
      </c>
      <c r="J10926" t="s">
        <v>4293</v>
      </c>
      <c r="K10926" t="s">
        <v>7511</v>
      </c>
      <c r="M10926" t="s">
        <v>298</v>
      </c>
      <c r="N10926" t="s">
        <v>213</v>
      </c>
      <c r="O10926" t="s">
        <v>7513</v>
      </c>
      <c r="P10926" t="s">
        <v>50</v>
      </c>
      <c r="U10926" s="1">
        <v>45085</v>
      </c>
      <c r="V10926" s="1">
        <v>45085</v>
      </c>
      <c r="W10926" s="1">
        <v>45085.519444444442</v>
      </c>
      <c r="X10926" s="1">
        <v>45085.519444444442</v>
      </c>
      <c r="AC10926" t="s">
        <v>51</v>
      </c>
      <c r="AD10926">
        <v>2969634929</v>
      </c>
      <c r="AE10926" s="1">
        <v>41799.665972222225</v>
      </c>
      <c r="AF10926" t="s">
        <v>4296</v>
      </c>
      <c r="AG10926" t="s">
        <v>58601</v>
      </c>
      <c r="AH10926" t="s">
        <v>51</v>
      </c>
      <c r="AJ10926" t="s">
        <v>53</v>
      </c>
      <c r="AL10926" t="s">
        <v>68</v>
      </c>
      <c r="AO10926" t="s">
        <v>5443</v>
      </c>
      <c r="AP10926" s="1">
        <v>45085.518750000003</v>
      </c>
    </row>
    <row r="10927" spans="1:43" x14ac:dyDescent="0.35">
      <c r="A10927" t="s">
        <v>58602</v>
      </c>
      <c r="B10927" t="s">
        <v>10269</v>
      </c>
      <c r="C10927" t="s">
        <v>775</v>
      </c>
      <c r="F10927" t="s">
        <v>58603</v>
      </c>
      <c r="H10927" t="s">
        <v>58602</v>
      </c>
      <c r="J10927" t="s">
        <v>4293</v>
      </c>
      <c r="K10927" t="s">
        <v>7511</v>
      </c>
      <c r="M10927" t="s">
        <v>298</v>
      </c>
      <c r="N10927" t="s">
        <v>213</v>
      </c>
      <c r="O10927" t="s">
        <v>7513</v>
      </c>
      <c r="P10927" t="s">
        <v>50</v>
      </c>
      <c r="U10927" s="1">
        <v>45085</v>
      </c>
      <c r="V10927" s="1">
        <v>45085</v>
      </c>
      <c r="W10927" s="1">
        <v>45085.515277777777</v>
      </c>
      <c r="X10927" s="1">
        <v>45085.515277777777</v>
      </c>
      <c r="AC10927" t="s">
        <v>53</v>
      </c>
      <c r="AD10927">
        <v>2969634929</v>
      </c>
      <c r="AE10927" s="1">
        <v>41799.665972222225</v>
      </c>
      <c r="AF10927" t="s">
        <v>4296</v>
      </c>
      <c r="AG10927" t="s">
        <v>58604</v>
      </c>
      <c r="AH10927" t="s">
        <v>51</v>
      </c>
      <c r="AJ10927" t="s">
        <v>53</v>
      </c>
      <c r="AL10927" t="s">
        <v>68</v>
      </c>
      <c r="AO10927" t="s">
        <v>5443</v>
      </c>
      <c r="AP10927" s="1">
        <v>45098.404166666667</v>
      </c>
    </row>
    <row r="10928" spans="1:43" x14ac:dyDescent="0.35">
      <c r="A10928" t="s">
        <v>58605</v>
      </c>
      <c r="B10928" t="s">
        <v>58606</v>
      </c>
      <c r="C10928" t="s">
        <v>11668</v>
      </c>
      <c r="F10928" t="s">
        <v>58607</v>
      </c>
      <c r="H10928" t="s">
        <v>58605</v>
      </c>
      <c r="J10928" t="s">
        <v>58608</v>
      </c>
      <c r="K10928" t="s">
        <v>58609</v>
      </c>
      <c r="M10928" t="s">
        <v>11884</v>
      </c>
      <c r="N10928" t="s">
        <v>287</v>
      </c>
      <c r="O10928">
        <v>81101</v>
      </c>
      <c r="P10928" t="s">
        <v>50</v>
      </c>
      <c r="U10928" s="1">
        <v>45085</v>
      </c>
      <c r="V10928" s="1">
        <v>45085</v>
      </c>
      <c r="W10928" s="1">
        <v>45085.756249999999</v>
      </c>
      <c r="X10928" s="1">
        <v>45085.756249999999</v>
      </c>
      <c r="AC10928" t="s">
        <v>53</v>
      </c>
      <c r="AD10928">
        <v>2974017843</v>
      </c>
      <c r="AE10928" s="1">
        <v>45293.370138888888</v>
      </c>
      <c r="AF10928" t="s">
        <v>58610</v>
      </c>
      <c r="AG10928" t="s">
        <v>58611</v>
      </c>
      <c r="AH10928" t="s">
        <v>51</v>
      </c>
      <c r="AJ10928" t="s">
        <v>53</v>
      </c>
      <c r="AL10928" t="s">
        <v>78</v>
      </c>
      <c r="AO10928" t="s">
        <v>51552</v>
      </c>
      <c r="AP10928" s="1">
        <v>45446.436805555553</v>
      </c>
    </row>
    <row r="10929" spans="1:43" x14ac:dyDescent="0.35">
      <c r="A10929">
        <v>362147</v>
      </c>
      <c r="B10929" t="s">
        <v>5987</v>
      </c>
      <c r="C10929" t="s">
        <v>1608</v>
      </c>
      <c r="F10929" t="s">
        <v>43635</v>
      </c>
      <c r="H10929" t="s">
        <v>43646</v>
      </c>
      <c r="J10929" t="s">
        <v>18584</v>
      </c>
      <c r="N10929" t="s">
        <v>398</v>
      </c>
      <c r="O10929">
        <v>87144</v>
      </c>
      <c r="P10929" t="s">
        <v>50</v>
      </c>
      <c r="U10929" s="1">
        <v>45085</v>
      </c>
      <c r="V10929" s="1">
        <v>45085</v>
      </c>
      <c r="W10929" s="1">
        <v>45085.42083333333</v>
      </c>
      <c r="X10929" s="1">
        <v>45085.42083333333</v>
      </c>
      <c r="AC10929" t="s">
        <v>53</v>
      </c>
      <c r="AD10929">
        <v>2969543968</v>
      </c>
      <c r="AE10929" s="1">
        <v>40032.470138888886</v>
      </c>
      <c r="AG10929" t="s">
        <v>58612</v>
      </c>
      <c r="AH10929" t="s">
        <v>51</v>
      </c>
      <c r="AJ10929" t="s">
        <v>53</v>
      </c>
      <c r="AL10929" t="s">
        <v>78</v>
      </c>
      <c r="AO10929" t="s">
        <v>8142</v>
      </c>
    </row>
    <row r="10930" spans="1:43" x14ac:dyDescent="0.35">
      <c r="A10930">
        <v>326832</v>
      </c>
      <c r="B10930" t="s">
        <v>58613</v>
      </c>
      <c r="C10930" t="s">
        <v>5318</v>
      </c>
      <c r="F10930" t="s">
        <v>43635</v>
      </c>
      <c r="H10930" t="s">
        <v>43646</v>
      </c>
      <c r="J10930" t="s">
        <v>18584</v>
      </c>
      <c r="N10930" t="s">
        <v>398</v>
      </c>
      <c r="O10930">
        <v>87144</v>
      </c>
      <c r="P10930" t="s">
        <v>50</v>
      </c>
      <c r="U10930" s="1">
        <v>45085</v>
      </c>
      <c r="V10930" s="1">
        <v>45085</v>
      </c>
      <c r="W10930" s="1">
        <v>45085.416666666664</v>
      </c>
      <c r="X10930" s="1">
        <v>45085.416666666664</v>
      </c>
      <c r="AC10930" t="s">
        <v>53</v>
      </c>
      <c r="AD10930">
        <v>2969543968</v>
      </c>
      <c r="AE10930" s="1">
        <v>40032.470138888886</v>
      </c>
      <c r="AG10930" t="s">
        <v>58614</v>
      </c>
      <c r="AH10930" t="s">
        <v>51</v>
      </c>
      <c r="AJ10930" t="s">
        <v>53</v>
      </c>
      <c r="AL10930" t="s">
        <v>78</v>
      </c>
      <c r="AO10930" t="s">
        <v>8142</v>
      </c>
    </row>
    <row r="10931" spans="1:43" x14ac:dyDescent="0.35">
      <c r="A10931" t="s">
        <v>58615</v>
      </c>
      <c r="B10931" t="s">
        <v>6451</v>
      </c>
      <c r="C10931" t="s">
        <v>5143</v>
      </c>
      <c r="F10931" t="s">
        <v>58616</v>
      </c>
      <c r="H10931" t="s">
        <v>58615</v>
      </c>
      <c r="J10931" t="s">
        <v>58617</v>
      </c>
      <c r="K10931" t="s">
        <v>58618</v>
      </c>
      <c r="M10931" t="s">
        <v>58619</v>
      </c>
      <c r="N10931" t="s">
        <v>58619</v>
      </c>
      <c r="O10931" s="2" t="s">
        <v>58620</v>
      </c>
      <c r="P10931" t="s">
        <v>16932</v>
      </c>
      <c r="U10931" s="1">
        <v>45085</v>
      </c>
      <c r="V10931" s="1">
        <v>45085</v>
      </c>
      <c r="AC10931" t="s">
        <v>51</v>
      </c>
      <c r="AG10931" t="s">
        <v>58621</v>
      </c>
      <c r="AH10931" t="s">
        <v>51</v>
      </c>
      <c r="AJ10931" t="s">
        <v>53</v>
      </c>
      <c r="AO10931" t="s">
        <v>5443</v>
      </c>
    </row>
    <row r="10932" spans="1:43" x14ac:dyDescent="0.35">
      <c r="A10932" t="s">
        <v>58622</v>
      </c>
      <c r="B10932" t="s">
        <v>13304</v>
      </c>
      <c r="C10932" t="s">
        <v>1098</v>
      </c>
      <c r="F10932" t="s">
        <v>58623</v>
      </c>
      <c r="H10932" t="s">
        <v>58622</v>
      </c>
      <c r="J10932" t="s">
        <v>58624</v>
      </c>
      <c r="K10932" t="s">
        <v>58625</v>
      </c>
      <c r="M10932" t="s">
        <v>753</v>
      </c>
      <c r="N10932" t="s">
        <v>798</v>
      </c>
      <c r="O10932">
        <v>79938</v>
      </c>
      <c r="P10932" t="s">
        <v>50</v>
      </c>
      <c r="U10932" s="1">
        <v>45085</v>
      </c>
      <c r="V10932" s="1">
        <v>45085</v>
      </c>
      <c r="W10932" s="1">
        <v>45085.4375</v>
      </c>
      <c r="X10932" s="1">
        <v>45085.4375</v>
      </c>
      <c r="AC10932" t="s">
        <v>53</v>
      </c>
      <c r="AD10932">
        <v>2969871303</v>
      </c>
      <c r="AE10932" s="1">
        <v>43521.580555555556</v>
      </c>
      <c r="AF10932" t="s">
        <v>58626</v>
      </c>
      <c r="AG10932" t="s">
        <v>58627</v>
      </c>
      <c r="AH10932" t="s">
        <v>51</v>
      </c>
      <c r="AJ10932" t="s">
        <v>53</v>
      </c>
      <c r="AL10932" t="s">
        <v>68</v>
      </c>
      <c r="AO10932" t="s">
        <v>57090</v>
      </c>
      <c r="AP10932" s="1">
        <v>45159.465277777781</v>
      </c>
      <c r="AQ10932" s="1">
        <v>45089.431250000001</v>
      </c>
    </row>
    <row r="10933" spans="1:43" x14ac:dyDescent="0.35">
      <c r="A10933" t="s">
        <v>58628</v>
      </c>
      <c r="B10933" t="s">
        <v>38712</v>
      </c>
      <c r="C10933" t="s">
        <v>58629</v>
      </c>
      <c r="F10933" t="s">
        <v>58630</v>
      </c>
      <c r="H10933" t="s">
        <v>58631</v>
      </c>
      <c r="J10933" t="s">
        <v>49438</v>
      </c>
      <c r="K10933" t="s">
        <v>58632</v>
      </c>
      <c r="M10933" t="s">
        <v>4435</v>
      </c>
      <c r="N10933" t="s">
        <v>4436</v>
      </c>
      <c r="O10933" t="s">
        <v>58633</v>
      </c>
      <c r="P10933" t="s">
        <v>4438</v>
      </c>
      <c r="U10933" s="1">
        <v>45085</v>
      </c>
      <c r="V10933" s="1">
        <v>45085</v>
      </c>
      <c r="AC10933" t="s">
        <v>53</v>
      </c>
      <c r="AD10933">
        <v>2969537640</v>
      </c>
      <c r="AE10933" s="1">
        <v>39790.65347222222</v>
      </c>
      <c r="AG10933" t="s">
        <v>58634</v>
      </c>
      <c r="AH10933" t="s">
        <v>51</v>
      </c>
      <c r="AJ10933" t="s">
        <v>53</v>
      </c>
      <c r="AO10933" t="s">
        <v>8142</v>
      </c>
    </row>
    <row r="10934" spans="1:43" x14ac:dyDescent="0.35">
      <c r="A10934" t="s">
        <v>58635</v>
      </c>
      <c r="B10934" t="s">
        <v>822</v>
      </c>
      <c r="C10934" t="s">
        <v>3833</v>
      </c>
      <c r="F10934" t="s">
        <v>58636</v>
      </c>
      <c r="H10934" t="s">
        <v>58637</v>
      </c>
      <c r="O10934">
        <v>80161</v>
      </c>
      <c r="P10934" t="s">
        <v>50</v>
      </c>
      <c r="U10934" s="1">
        <v>45085</v>
      </c>
      <c r="V10934" s="1">
        <v>45085</v>
      </c>
      <c r="W10934" s="1">
        <v>45085.808333333334</v>
      </c>
      <c r="X10934" s="1">
        <v>45085.808333333334</v>
      </c>
      <c r="AC10934" t="s">
        <v>53</v>
      </c>
      <c r="AD10934">
        <v>1000000001</v>
      </c>
      <c r="AE10934" s="1">
        <v>39973.351388888892</v>
      </c>
      <c r="AF10934" t="s">
        <v>3377</v>
      </c>
      <c r="AG10934" t="s">
        <v>58638</v>
      </c>
      <c r="AH10934" t="s">
        <v>51</v>
      </c>
      <c r="AJ10934" t="s">
        <v>53</v>
      </c>
      <c r="AL10934" t="s">
        <v>78</v>
      </c>
      <c r="AO10934" t="s">
        <v>5443</v>
      </c>
      <c r="AP10934" s="1">
        <v>45085.806250000001</v>
      </c>
    </row>
    <row r="10935" spans="1:43" x14ac:dyDescent="0.35">
      <c r="A10935" t="s">
        <v>58639</v>
      </c>
      <c r="B10935" t="s">
        <v>58640</v>
      </c>
      <c r="C10935" t="s">
        <v>15368</v>
      </c>
      <c r="F10935">
        <v>19152213201</v>
      </c>
      <c r="H10935" t="s">
        <v>58639</v>
      </c>
      <c r="K10935" t="s">
        <v>58641</v>
      </c>
      <c r="M10935" t="s">
        <v>753</v>
      </c>
      <c r="N10935" t="s">
        <v>637</v>
      </c>
      <c r="O10935">
        <v>79932</v>
      </c>
      <c r="P10935" t="s">
        <v>50</v>
      </c>
      <c r="U10935" s="1">
        <v>45085</v>
      </c>
      <c r="V10935" s="1">
        <v>45085</v>
      </c>
      <c r="W10935" s="1">
        <v>45085.578472222223</v>
      </c>
      <c r="X10935" s="1">
        <v>45085.578472222223</v>
      </c>
      <c r="AC10935" t="s">
        <v>53</v>
      </c>
      <c r="AD10935">
        <v>1000000001</v>
      </c>
      <c r="AE10935" s="1">
        <v>39973.351388888892</v>
      </c>
      <c r="AF10935" t="s">
        <v>3377</v>
      </c>
      <c r="AG10935" t="s">
        <v>58642</v>
      </c>
      <c r="AH10935" t="s">
        <v>51</v>
      </c>
      <c r="AJ10935" t="s">
        <v>53</v>
      </c>
      <c r="AL10935" t="s">
        <v>78</v>
      </c>
      <c r="AO10935" t="s">
        <v>51552</v>
      </c>
    </row>
    <row r="10936" spans="1:43" x14ac:dyDescent="0.35">
      <c r="A10936" t="s">
        <v>36715</v>
      </c>
      <c r="B10936" t="s">
        <v>38530</v>
      </c>
      <c r="C10936" t="s">
        <v>15565</v>
      </c>
      <c r="H10936" t="s">
        <v>36715</v>
      </c>
      <c r="J10936" t="s">
        <v>58643</v>
      </c>
      <c r="K10936" t="s">
        <v>24389</v>
      </c>
      <c r="M10936" t="s">
        <v>4020</v>
      </c>
      <c r="N10936" t="s">
        <v>287</v>
      </c>
      <c r="O10936">
        <v>80461</v>
      </c>
      <c r="P10936" t="s">
        <v>50</v>
      </c>
      <c r="U10936" s="1">
        <v>45085</v>
      </c>
      <c r="V10936" s="1">
        <v>45085</v>
      </c>
      <c r="W10936" s="1">
        <v>45085.449305555558</v>
      </c>
      <c r="X10936" s="1">
        <v>45085.449305555558</v>
      </c>
      <c r="AC10936" t="s">
        <v>53</v>
      </c>
      <c r="AD10936">
        <v>1000000001</v>
      </c>
      <c r="AE10936" s="1">
        <v>39973.351388888892</v>
      </c>
      <c r="AF10936" t="s">
        <v>3377</v>
      </c>
      <c r="AG10936" t="s">
        <v>58644</v>
      </c>
      <c r="AH10936" t="s">
        <v>51</v>
      </c>
      <c r="AJ10936" t="s">
        <v>53</v>
      </c>
      <c r="AL10936" t="s">
        <v>78</v>
      </c>
      <c r="AO10936" t="s">
        <v>8142</v>
      </c>
      <c r="AP10936" s="1">
        <v>45085.451388888891</v>
      </c>
    </row>
    <row r="10937" spans="1:43" x14ac:dyDescent="0.35">
      <c r="A10937" t="s">
        <v>58645</v>
      </c>
      <c r="B10937" t="s">
        <v>6118</v>
      </c>
      <c r="C10937" t="s">
        <v>28686</v>
      </c>
      <c r="F10937" t="s">
        <v>58646</v>
      </c>
      <c r="H10937" t="s">
        <v>58647</v>
      </c>
      <c r="J10937" t="s">
        <v>58648</v>
      </c>
      <c r="N10937" t="s">
        <v>287</v>
      </c>
      <c r="O10937">
        <v>80631</v>
      </c>
      <c r="P10937" t="s">
        <v>50</v>
      </c>
      <c r="U10937" s="1">
        <v>45085</v>
      </c>
      <c r="V10937" s="1">
        <v>45085</v>
      </c>
      <c r="W10937" s="1">
        <v>45085.013888888891</v>
      </c>
      <c r="X10937" s="1">
        <v>45085.013888888891</v>
      </c>
      <c r="AC10937" t="s">
        <v>53</v>
      </c>
      <c r="AD10937">
        <v>1000000001</v>
      </c>
      <c r="AE10937" s="1">
        <v>39973.351388888892</v>
      </c>
      <c r="AF10937" t="s">
        <v>3377</v>
      </c>
      <c r="AG10937" t="s">
        <v>58649</v>
      </c>
      <c r="AH10937" t="s">
        <v>51</v>
      </c>
      <c r="AJ10937" t="s">
        <v>53</v>
      </c>
      <c r="AL10937" t="s">
        <v>78</v>
      </c>
      <c r="AO10937" t="s">
        <v>8142</v>
      </c>
    </row>
    <row r="10938" spans="1:43" x14ac:dyDescent="0.35">
      <c r="A10938" t="s">
        <v>58650</v>
      </c>
      <c r="B10938" t="s">
        <v>6118</v>
      </c>
      <c r="C10938" t="s">
        <v>17085</v>
      </c>
      <c r="F10938" t="s">
        <v>58651</v>
      </c>
      <c r="H10938" t="s">
        <v>58652</v>
      </c>
      <c r="J10938" t="s">
        <v>58653</v>
      </c>
      <c r="K10938" t="s">
        <v>58654</v>
      </c>
      <c r="M10938" t="s">
        <v>525</v>
      </c>
      <c r="N10938" t="s">
        <v>65</v>
      </c>
      <c r="O10938">
        <v>80017</v>
      </c>
      <c r="P10938" t="s">
        <v>50</v>
      </c>
      <c r="U10938" s="1">
        <v>45085</v>
      </c>
      <c r="V10938" s="1">
        <v>45085</v>
      </c>
      <c r="W10938" s="1">
        <v>45085.644444444442</v>
      </c>
      <c r="X10938" s="1">
        <v>45085.644444444442</v>
      </c>
      <c r="AC10938" t="s">
        <v>51</v>
      </c>
      <c r="AD10938">
        <v>2973503741</v>
      </c>
      <c r="AE10938" s="1">
        <v>45085.715277777781</v>
      </c>
      <c r="AF10938" t="s">
        <v>58655</v>
      </c>
      <c r="AG10938" t="s">
        <v>58656</v>
      </c>
      <c r="AH10938" t="s">
        <v>51</v>
      </c>
      <c r="AJ10938" t="s">
        <v>53</v>
      </c>
      <c r="AL10938" t="s">
        <v>68</v>
      </c>
      <c r="AO10938" t="s">
        <v>5443</v>
      </c>
      <c r="AP10938" s="1">
        <v>45085.643750000003</v>
      </c>
    </row>
    <row r="10939" spans="1:43" x14ac:dyDescent="0.35">
      <c r="A10939" t="s">
        <v>58657</v>
      </c>
      <c r="B10939" t="s">
        <v>58658</v>
      </c>
      <c r="C10939" t="s">
        <v>628</v>
      </c>
      <c r="F10939" t="s">
        <v>58659</v>
      </c>
      <c r="H10939" t="s">
        <v>58657</v>
      </c>
      <c r="J10939" t="s">
        <v>58660</v>
      </c>
      <c r="K10939" t="s">
        <v>58661</v>
      </c>
      <c r="M10939" t="s">
        <v>143</v>
      </c>
      <c r="N10939" t="s">
        <v>65</v>
      </c>
      <c r="O10939">
        <v>81505</v>
      </c>
      <c r="P10939" t="s">
        <v>50</v>
      </c>
      <c r="U10939" s="1">
        <v>45085</v>
      </c>
      <c r="V10939" s="1">
        <v>45085</v>
      </c>
      <c r="W10939" s="1">
        <v>45085.669444444444</v>
      </c>
      <c r="X10939" s="1">
        <v>45085.669444444444</v>
      </c>
      <c r="AC10939" t="s">
        <v>53</v>
      </c>
      <c r="AD10939">
        <v>2973503683</v>
      </c>
      <c r="AE10939" s="1">
        <v>45085.67291666667</v>
      </c>
      <c r="AF10939" t="s">
        <v>58662</v>
      </c>
      <c r="AG10939" t="s">
        <v>58663</v>
      </c>
      <c r="AH10939" t="s">
        <v>51</v>
      </c>
      <c r="AJ10939" t="s">
        <v>53</v>
      </c>
      <c r="AL10939" t="s">
        <v>68</v>
      </c>
      <c r="AO10939" t="s">
        <v>5443</v>
      </c>
      <c r="AP10939" s="1">
        <v>45383.65625</v>
      </c>
      <c r="AQ10939" s="1">
        <v>45363.404861111114</v>
      </c>
    </row>
    <row r="10940" spans="1:43" x14ac:dyDescent="0.35">
      <c r="A10940" t="s">
        <v>58664</v>
      </c>
      <c r="B10940" t="s">
        <v>58665</v>
      </c>
      <c r="C10940" t="s">
        <v>44657</v>
      </c>
      <c r="F10940" t="s">
        <v>58666</v>
      </c>
      <c r="H10940" t="s">
        <v>58664</v>
      </c>
      <c r="J10940" t="s">
        <v>58667</v>
      </c>
      <c r="K10940" t="s">
        <v>58668</v>
      </c>
      <c r="M10940" t="s">
        <v>1737</v>
      </c>
      <c r="N10940" t="s">
        <v>65</v>
      </c>
      <c r="O10940">
        <v>80640</v>
      </c>
      <c r="P10940" t="s">
        <v>50</v>
      </c>
      <c r="U10940" s="1">
        <v>45085</v>
      </c>
      <c r="V10940" s="1">
        <v>45085</v>
      </c>
      <c r="W10940" s="1">
        <v>45085.615277777775</v>
      </c>
      <c r="X10940" s="1">
        <v>45085.615277777775</v>
      </c>
      <c r="AC10940" t="s">
        <v>53</v>
      </c>
      <c r="AD10940">
        <v>2972308711</v>
      </c>
      <c r="AE10940" s="1">
        <v>44960.545138888891</v>
      </c>
      <c r="AF10940" t="s">
        <v>58669</v>
      </c>
      <c r="AG10940" t="s">
        <v>58670</v>
      </c>
      <c r="AH10940" t="s">
        <v>51</v>
      </c>
      <c r="AJ10940" t="s">
        <v>53</v>
      </c>
      <c r="AL10940" t="s">
        <v>68</v>
      </c>
      <c r="AO10940" t="s">
        <v>5443</v>
      </c>
      <c r="AP10940" s="1">
        <v>45085.613888888889</v>
      </c>
    </row>
    <row r="10941" spans="1:43" x14ac:dyDescent="0.35">
      <c r="A10941" t="s">
        <v>58671</v>
      </c>
      <c r="B10941" t="s">
        <v>9078</v>
      </c>
      <c r="C10941" t="s">
        <v>338</v>
      </c>
      <c r="F10941" t="s">
        <v>58672</v>
      </c>
      <c r="H10941" t="s">
        <v>58671</v>
      </c>
      <c r="J10941" t="s">
        <v>58673</v>
      </c>
      <c r="K10941" t="s">
        <v>58674</v>
      </c>
      <c r="M10941" t="s">
        <v>4445</v>
      </c>
      <c r="N10941" t="s">
        <v>65</v>
      </c>
      <c r="O10941">
        <v>80138</v>
      </c>
      <c r="P10941" t="s">
        <v>50</v>
      </c>
      <c r="U10941" s="1">
        <v>45085</v>
      </c>
      <c r="V10941" s="1">
        <v>45085</v>
      </c>
      <c r="W10941" s="1">
        <v>45085.879166666666</v>
      </c>
      <c r="X10941" s="1">
        <v>45085.879166666666</v>
      </c>
      <c r="AC10941" t="s">
        <v>51</v>
      </c>
      <c r="AD10941">
        <v>1000000001</v>
      </c>
      <c r="AE10941" s="1">
        <v>39973.351388888892</v>
      </c>
      <c r="AF10941" t="s">
        <v>3377</v>
      </c>
      <c r="AG10941" t="s">
        <v>58675</v>
      </c>
      <c r="AH10941" t="s">
        <v>51</v>
      </c>
      <c r="AJ10941" t="s">
        <v>53</v>
      </c>
      <c r="AL10941" t="s">
        <v>78</v>
      </c>
      <c r="AO10941" t="s">
        <v>5443</v>
      </c>
      <c r="AP10941" s="1">
        <v>45085.87777777778</v>
      </c>
    </row>
    <row r="10942" spans="1:43" x14ac:dyDescent="0.35">
      <c r="A10942" t="s">
        <v>58676</v>
      </c>
      <c r="B10942" t="s">
        <v>58677</v>
      </c>
      <c r="C10942" t="s">
        <v>4934</v>
      </c>
      <c r="F10942" t="s">
        <v>58678</v>
      </c>
      <c r="H10942" t="s">
        <v>58676</v>
      </c>
      <c r="J10942" t="s">
        <v>55844</v>
      </c>
      <c r="K10942" t="s">
        <v>58679</v>
      </c>
      <c r="M10942" t="s">
        <v>154</v>
      </c>
      <c r="N10942" t="s">
        <v>65</v>
      </c>
      <c r="O10942">
        <v>80631</v>
      </c>
      <c r="P10942" t="s">
        <v>50</v>
      </c>
      <c r="U10942" s="1">
        <v>45085</v>
      </c>
      <c r="V10942" s="1">
        <v>45085</v>
      </c>
      <c r="W10942" s="1">
        <v>45085.593055555553</v>
      </c>
      <c r="X10942" s="1">
        <v>45085.593055555553</v>
      </c>
      <c r="AC10942" t="s">
        <v>53</v>
      </c>
      <c r="AD10942">
        <v>2969527055</v>
      </c>
      <c r="AE10942" s="1">
        <v>39314.380555555559</v>
      </c>
      <c r="AF10942" t="s">
        <v>2235</v>
      </c>
      <c r="AG10942" t="s">
        <v>58680</v>
      </c>
      <c r="AH10942" t="s">
        <v>51</v>
      </c>
      <c r="AJ10942" t="s">
        <v>53</v>
      </c>
      <c r="AL10942" t="s">
        <v>68</v>
      </c>
      <c r="AO10942" t="s">
        <v>5443</v>
      </c>
      <c r="AP10942" s="1">
        <v>45432.491666666669</v>
      </c>
      <c r="AQ10942" s="1">
        <v>45432.495138888888</v>
      </c>
    </row>
    <row r="10943" spans="1:43" x14ac:dyDescent="0.35">
      <c r="A10943" t="s">
        <v>58681</v>
      </c>
      <c r="B10943" t="s">
        <v>58682</v>
      </c>
      <c r="C10943" t="s">
        <v>41576</v>
      </c>
      <c r="F10943" t="s">
        <v>58683</v>
      </c>
      <c r="H10943" t="s">
        <v>58681</v>
      </c>
      <c r="J10943" t="s">
        <v>24326</v>
      </c>
      <c r="N10943" t="s">
        <v>6033</v>
      </c>
      <c r="O10943">
        <v>95827</v>
      </c>
      <c r="P10943" t="s">
        <v>50</v>
      </c>
      <c r="U10943" s="1">
        <v>45086</v>
      </c>
      <c r="V10943" s="1">
        <v>45086</v>
      </c>
      <c r="AC10943" t="s">
        <v>53</v>
      </c>
      <c r="AD10943">
        <v>2969476247</v>
      </c>
      <c r="AE10943" s="1">
        <v>37207</v>
      </c>
      <c r="AG10943" t="s">
        <v>58684</v>
      </c>
      <c r="AH10943" t="s">
        <v>51</v>
      </c>
      <c r="AJ10943" t="s">
        <v>53</v>
      </c>
      <c r="AO10943" t="s">
        <v>8142</v>
      </c>
    </row>
    <row r="10944" spans="1:43" x14ac:dyDescent="0.35">
      <c r="A10944" t="s">
        <v>58685</v>
      </c>
      <c r="B10944" t="s">
        <v>58686</v>
      </c>
      <c r="C10944" t="s">
        <v>622</v>
      </c>
      <c r="F10944" t="s">
        <v>58687</v>
      </c>
      <c r="H10944" t="s">
        <v>58685</v>
      </c>
      <c r="J10944" t="s">
        <v>58688</v>
      </c>
      <c r="K10944" t="s">
        <v>58689</v>
      </c>
      <c r="M10944" t="s">
        <v>58690</v>
      </c>
      <c r="N10944" t="s">
        <v>65</v>
      </c>
      <c r="O10944">
        <v>81041</v>
      </c>
      <c r="P10944" t="s">
        <v>50</v>
      </c>
      <c r="U10944" s="1">
        <v>45086</v>
      </c>
      <c r="V10944" s="1">
        <v>45086</v>
      </c>
      <c r="W10944" s="1">
        <v>45086.843055555553</v>
      </c>
      <c r="X10944" s="1">
        <v>45086.843055555553</v>
      </c>
      <c r="AC10944" t="s">
        <v>51</v>
      </c>
      <c r="AD10944">
        <v>2973506069</v>
      </c>
      <c r="AE10944" s="1">
        <v>45089.634027777778</v>
      </c>
      <c r="AF10944" t="s">
        <v>58691</v>
      </c>
      <c r="AG10944" t="s">
        <v>58692</v>
      </c>
      <c r="AH10944" t="s">
        <v>51</v>
      </c>
      <c r="AJ10944" t="s">
        <v>53</v>
      </c>
      <c r="AL10944" t="s">
        <v>68</v>
      </c>
      <c r="AO10944" t="s">
        <v>5443</v>
      </c>
      <c r="AP10944" s="1">
        <v>45086.841666666667</v>
      </c>
      <c r="AQ10944" s="1">
        <v>45086.845833333333</v>
      </c>
    </row>
    <row r="10945" spans="1:43" x14ac:dyDescent="0.35">
      <c r="A10945" t="s">
        <v>58693</v>
      </c>
      <c r="B10945" t="s">
        <v>677</v>
      </c>
      <c r="C10945" t="s">
        <v>10526</v>
      </c>
      <c r="F10945" t="s">
        <v>58694</v>
      </c>
      <c r="H10945" t="s">
        <v>58693</v>
      </c>
      <c r="J10945" t="s">
        <v>58695</v>
      </c>
      <c r="K10945" t="s">
        <v>58696</v>
      </c>
      <c r="M10945" t="s">
        <v>753</v>
      </c>
      <c r="N10945" t="s">
        <v>798</v>
      </c>
      <c r="O10945">
        <v>79938</v>
      </c>
      <c r="P10945" t="s">
        <v>50</v>
      </c>
      <c r="U10945" s="1">
        <v>45086</v>
      </c>
      <c r="V10945" s="1">
        <v>45086</v>
      </c>
      <c r="W10945" s="1">
        <v>45086.398611111108</v>
      </c>
      <c r="X10945" s="1">
        <v>45086.398611111108</v>
      </c>
      <c r="AC10945" t="s">
        <v>51</v>
      </c>
      <c r="AD10945">
        <v>2973504151</v>
      </c>
      <c r="AE10945" s="1">
        <v>45086.402777777781</v>
      </c>
      <c r="AF10945" t="s">
        <v>58697</v>
      </c>
      <c r="AG10945" t="s">
        <v>58698</v>
      </c>
      <c r="AH10945" t="s">
        <v>51</v>
      </c>
      <c r="AJ10945" t="s">
        <v>53</v>
      </c>
      <c r="AL10945" t="s">
        <v>68</v>
      </c>
      <c r="AO10945" t="s">
        <v>5443</v>
      </c>
      <c r="AP10945" s="1">
        <v>45089.736111111109</v>
      </c>
      <c r="AQ10945" s="1">
        <v>45089.738194444442</v>
      </c>
    </row>
    <row r="10946" spans="1:43" x14ac:dyDescent="0.35">
      <c r="A10946" t="s">
        <v>58699</v>
      </c>
      <c r="B10946" t="s">
        <v>43669</v>
      </c>
      <c r="C10946" t="s">
        <v>16843</v>
      </c>
      <c r="F10946" t="s">
        <v>58700</v>
      </c>
      <c r="H10946" t="s">
        <v>58699</v>
      </c>
      <c r="J10946" t="s">
        <v>58701</v>
      </c>
      <c r="K10946" t="s">
        <v>58702</v>
      </c>
      <c r="M10946" t="s">
        <v>4629</v>
      </c>
      <c r="N10946" t="s">
        <v>2409</v>
      </c>
      <c r="O10946">
        <v>85082</v>
      </c>
      <c r="P10946" t="s">
        <v>50</v>
      </c>
      <c r="U10946" s="1">
        <v>45086</v>
      </c>
      <c r="V10946" s="1">
        <v>45086</v>
      </c>
      <c r="W10946" s="1">
        <v>45086.39166666667</v>
      </c>
      <c r="X10946" s="1">
        <v>45086.39166666667</v>
      </c>
      <c r="AC10946" t="s">
        <v>53</v>
      </c>
      <c r="AD10946">
        <v>2973504142</v>
      </c>
      <c r="AE10946" s="1">
        <v>45086.395833333336</v>
      </c>
      <c r="AF10946" t="s">
        <v>58703</v>
      </c>
      <c r="AG10946" t="s">
        <v>58704</v>
      </c>
      <c r="AH10946" t="s">
        <v>51</v>
      </c>
      <c r="AJ10946" t="s">
        <v>53</v>
      </c>
      <c r="AL10946" t="s">
        <v>68</v>
      </c>
      <c r="AO10946" t="s">
        <v>5443</v>
      </c>
      <c r="AP10946" s="1">
        <v>45086.486805555556</v>
      </c>
      <c r="AQ10946" s="1">
        <v>45086.402777777781</v>
      </c>
    </row>
    <row r="10947" spans="1:43" x14ac:dyDescent="0.35">
      <c r="A10947" t="s">
        <v>58705</v>
      </c>
      <c r="B10947" t="s">
        <v>58706</v>
      </c>
      <c r="C10947" t="s">
        <v>58707</v>
      </c>
      <c r="F10947" t="s">
        <v>58708</v>
      </c>
      <c r="H10947" t="s">
        <v>58709</v>
      </c>
      <c r="J10947" t="s">
        <v>58710</v>
      </c>
      <c r="N10947" t="s">
        <v>287</v>
      </c>
      <c r="O10947">
        <v>80487</v>
      </c>
      <c r="P10947" t="s">
        <v>50</v>
      </c>
      <c r="U10947" s="1">
        <v>45086</v>
      </c>
      <c r="V10947" s="1">
        <v>45086</v>
      </c>
      <c r="W10947" s="1">
        <v>45086.697222222225</v>
      </c>
      <c r="X10947" s="1">
        <v>45086.697222222225</v>
      </c>
      <c r="AC10947" t="s">
        <v>53</v>
      </c>
      <c r="AD10947">
        <v>2973505692</v>
      </c>
      <c r="AE10947" s="1">
        <v>45089.469444444447</v>
      </c>
      <c r="AF10947" t="s">
        <v>58711</v>
      </c>
      <c r="AG10947" t="s">
        <v>58712</v>
      </c>
      <c r="AH10947" t="s">
        <v>51</v>
      </c>
      <c r="AJ10947" t="s">
        <v>53</v>
      </c>
      <c r="AL10947" t="s">
        <v>68</v>
      </c>
      <c r="AO10947" t="s">
        <v>5443</v>
      </c>
      <c r="AP10947" s="1">
        <v>45086.695833333331</v>
      </c>
    </row>
    <row r="10948" spans="1:43" x14ac:dyDescent="0.35">
      <c r="A10948" t="s">
        <v>58713</v>
      </c>
      <c r="B10948" t="s">
        <v>2339</v>
      </c>
      <c r="C10948" t="s">
        <v>58714</v>
      </c>
      <c r="F10948" t="s">
        <v>58715</v>
      </c>
      <c r="H10948" t="s">
        <v>58713</v>
      </c>
      <c r="J10948" t="s">
        <v>58716</v>
      </c>
      <c r="K10948" t="s">
        <v>58717</v>
      </c>
      <c r="M10948" t="s">
        <v>753</v>
      </c>
      <c r="N10948" t="s">
        <v>798</v>
      </c>
      <c r="O10948">
        <v>79904</v>
      </c>
      <c r="P10948" t="s">
        <v>50</v>
      </c>
      <c r="U10948" s="1">
        <v>45086</v>
      </c>
      <c r="V10948" s="1">
        <v>45086</v>
      </c>
      <c r="W10948" s="1">
        <v>45086.495833333334</v>
      </c>
      <c r="X10948" s="1">
        <v>45086.495833333334</v>
      </c>
      <c r="AC10948" t="s">
        <v>51</v>
      </c>
      <c r="AD10948">
        <v>2972401018</v>
      </c>
      <c r="AE10948" s="1">
        <v>44977.379166666666</v>
      </c>
      <c r="AF10948" t="s">
        <v>58718</v>
      </c>
      <c r="AG10948" t="s">
        <v>58719</v>
      </c>
      <c r="AH10948" t="s">
        <v>51</v>
      </c>
      <c r="AJ10948" t="s">
        <v>53</v>
      </c>
      <c r="AL10948" t="s">
        <v>68</v>
      </c>
      <c r="AO10948" t="s">
        <v>5443</v>
      </c>
      <c r="AP10948" s="1">
        <v>45086.512499999997</v>
      </c>
      <c r="AQ10948" s="1">
        <v>45086.513888888891</v>
      </c>
    </row>
    <row r="10949" spans="1:43" x14ac:dyDescent="0.35">
      <c r="A10949" t="s">
        <v>58720</v>
      </c>
      <c r="B10949" t="s">
        <v>58721</v>
      </c>
      <c r="C10949" t="s">
        <v>56555</v>
      </c>
      <c r="F10949" t="s">
        <v>58722</v>
      </c>
      <c r="H10949" t="s">
        <v>58720</v>
      </c>
      <c r="J10949" t="s">
        <v>58723</v>
      </c>
      <c r="K10949" t="s">
        <v>58724</v>
      </c>
      <c r="M10949" t="s">
        <v>9878</v>
      </c>
      <c r="N10949" t="s">
        <v>253</v>
      </c>
      <c r="O10949">
        <v>87048</v>
      </c>
      <c r="P10949" t="s">
        <v>50</v>
      </c>
      <c r="U10949" s="1">
        <v>45086</v>
      </c>
      <c r="V10949" s="1">
        <v>45086</v>
      </c>
      <c r="W10949" s="1">
        <v>45086.688888888886</v>
      </c>
      <c r="X10949" s="1">
        <v>45086.688888888886</v>
      </c>
      <c r="AC10949" t="s">
        <v>53</v>
      </c>
      <c r="AD10949">
        <v>2972013500</v>
      </c>
      <c r="AE10949" s="1">
        <v>44465.61041666667</v>
      </c>
      <c r="AF10949" t="s">
        <v>58725</v>
      </c>
      <c r="AG10949" t="s">
        <v>58726</v>
      </c>
      <c r="AH10949" t="s">
        <v>51</v>
      </c>
      <c r="AJ10949" t="s">
        <v>53</v>
      </c>
      <c r="AL10949" t="s">
        <v>68</v>
      </c>
      <c r="AO10949" t="s">
        <v>5443</v>
      </c>
      <c r="AP10949" s="1">
        <v>45089.450694444444</v>
      </c>
      <c r="AQ10949" s="1">
        <v>45089.449305555558</v>
      </c>
    </row>
    <row r="10950" spans="1:43" x14ac:dyDescent="0.35">
      <c r="A10950" t="s">
        <v>58727</v>
      </c>
      <c r="B10950" t="s">
        <v>50417</v>
      </c>
      <c r="C10950" t="s">
        <v>758</v>
      </c>
      <c r="F10950" t="s">
        <v>58728</v>
      </c>
      <c r="H10950" t="s">
        <v>50418</v>
      </c>
      <c r="J10950" t="s">
        <v>50419</v>
      </c>
      <c r="K10950" t="s">
        <v>58729</v>
      </c>
      <c r="M10950" t="s">
        <v>24005</v>
      </c>
      <c r="N10950" t="s">
        <v>65</v>
      </c>
      <c r="O10950">
        <v>81432</v>
      </c>
      <c r="P10950" t="s">
        <v>50</v>
      </c>
      <c r="U10950" s="1">
        <v>45086</v>
      </c>
      <c r="V10950" s="1">
        <v>45086</v>
      </c>
      <c r="W10950" s="1">
        <v>45086.672222222223</v>
      </c>
      <c r="X10950" s="1">
        <v>45086.672222222223</v>
      </c>
      <c r="AC10950" t="s">
        <v>53</v>
      </c>
      <c r="AD10950">
        <v>2973305920</v>
      </c>
      <c r="AE10950" s="1">
        <v>45000.634027777778</v>
      </c>
      <c r="AF10950" t="s">
        <v>50422</v>
      </c>
      <c r="AG10950" t="s">
        <v>58730</v>
      </c>
      <c r="AH10950" t="s">
        <v>51</v>
      </c>
      <c r="AJ10950" t="s">
        <v>53</v>
      </c>
      <c r="AL10950" t="s">
        <v>68</v>
      </c>
      <c r="AO10950" t="s">
        <v>5443</v>
      </c>
      <c r="AP10950" s="1">
        <v>45127.840277777781</v>
      </c>
      <c r="AQ10950" s="1">
        <v>45086.679166666669</v>
      </c>
    </row>
    <row r="10951" spans="1:43" x14ac:dyDescent="0.35">
      <c r="A10951" t="s">
        <v>58731</v>
      </c>
      <c r="B10951" t="s">
        <v>58732</v>
      </c>
      <c r="C10951" t="s">
        <v>5070</v>
      </c>
      <c r="H10951" t="s">
        <v>58731</v>
      </c>
      <c r="J10951" t="s">
        <v>2011</v>
      </c>
      <c r="K10951" t="s">
        <v>430</v>
      </c>
      <c r="M10951" t="s">
        <v>431</v>
      </c>
      <c r="N10951" t="s">
        <v>65</v>
      </c>
      <c r="O10951">
        <v>80112</v>
      </c>
      <c r="P10951" t="s">
        <v>50</v>
      </c>
      <c r="U10951" s="1">
        <v>45086</v>
      </c>
      <c r="V10951" s="1">
        <v>45086</v>
      </c>
      <c r="W10951" s="1">
        <v>45086.724999999999</v>
      </c>
      <c r="X10951" s="1">
        <v>45086.724999999999</v>
      </c>
      <c r="AC10951" t="s">
        <v>53</v>
      </c>
      <c r="AD10951">
        <v>2969480426</v>
      </c>
      <c r="AE10951" s="1">
        <v>37448</v>
      </c>
      <c r="AF10951" t="s">
        <v>2012</v>
      </c>
      <c r="AG10951" t="s">
        <v>58733</v>
      </c>
      <c r="AH10951" t="s">
        <v>51</v>
      </c>
      <c r="AJ10951" t="s">
        <v>53</v>
      </c>
      <c r="AL10951" t="s">
        <v>68</v>
      </c>
      <c r="AO10951" t="s">
        <v>5443</v>
      </c>
      <c r="AP10951" s="1">
        <v>45135.71875</v>
      </c>
    </row>
    <row r="10952" spans="1:43" x14ac:dyDescent="0.35">
      <c r="A10952" t="s">
        <v>58734</v>
      </c>
      <c r="B10952" t="s">
        <v>30433</v>
      </c>
      <c r="C10952" t="s">
        <v>30434</v>
      </c>
      <c r="H10952" t="s">
        <v>58735</v>
      </c>
      <c r="K10952" t="s">
        <v>58736</v>
      </c>
      <c r="M10952" t="s">
        <v>58737</v>
      </c>
      <c r="N10952" t="s">
        <v>637</v>
      </c>
      <c r="O10952">
        <v>78642</v>
      </c>
      <c r="P10952" t="s">
        <v>50</v>
      </c>
      <c r="U10952" s="1">
        <v>45086</v>
      </c>
      <c r="V10952" s="1">
        <v>45086</v>
      </c>
      <c r="W10952" s="1">
        <v>45086.745833333334</v>
      </c>
      <c r="X10952" s="1">
        <v>45086.745833333334</v>
      </c>
      <c r="AC10952" t="s">
        <v>53</v>
      </c>
      <c r="AD10952">
        <v>1000000001</v>
      </c>
      <c r="AE10952" s="1">
        <v>39973.351388888892</v>
      </c>
      <c r="AF10952" t="s">
        <v>3377</v>
      </c>
      <c r="AG10952" t="s">
        <v>58738</v>
      </c>
      <c r="AH10952" t="s">
        <v>51</v>
      </c>
      <c r="AJ10952" t="s">
        <v>53</v>
      </c>
      <c r="AL10952" t="s">
        <v>78</v>
      </c>
      <c r="AO10952" t="s">
        <v>5443</v>
      </c>
      <c r="AP10952" s="1">
        <v>45086.744444444441</v>
      </c>
    </row>
    <row r="10953" spans="1:43" x14ac:dyDescent="0.35">
      <c r="A10953" t="s">
        <v>58739</v>
      </c>
      <c r="B10953" t="s">
        <v>867</v>
      </c>
      <c r="C10953" t="s">
        <v>55014</v>
      </c>
      <c r="F10953" t="s">
        <v>58740</v>
      </c>
      <c r="H10953" t="s">
        <v>58739</v>
      </c>
      <c r="J10953" t="s">
        <v>58741</v>
      </c>
      <c r="K10953" t="s">
        <v>58742</v>
      </c>
      <c r="M10953" t="s">
        <v>4326</v>
      </c>
      <c r="N10953" t="s">
        <v>65</v>
      </c>
      <c r="O10953">
        <v>80643</v>
      </c>
      <c r="P10953" t="s">
        <v>50</v>
      </c>
      <c r="U10953" s="1">
        <v>45086</v>
      </c>
      <c r="V10953" s="1">
        <v>45086</v>
      </c>
      <c r="W10953" s="1">
        <v>45086.4375</v>
      </c>
      <c r="X10953" s="1">
        <v>45086.4375</v>
      </c>
      <c r="AC10953" t="s">
        <v>51</v>
      </c>
      <c r="AD10953">
        <v>1000000001</v>
      </c>
      <c r="AE10953" s="1">
        <v>39973.351388888892</v>
      </c>
      <c r="AF10953" t="s">
        <v>3377</v>
      </c>
      <c r="AG10953" t="s">
        <v>58743</v>
      </c>
      <c r="AH10953" t="s">
        <v>51</v>
      </c>
      <c r="AJ10953" t="s">
        <v>53</v>
      </c>
      <c r="AL10953" t="s">
        <v>78</v>
      </c>
      <c r="AO10953" t="s">
        <v>5443</v>
      </c>
      <c r="AP10953" s="1">
        <v>45086.436805555553</v>
      </c>
      <c r="AQ10953" s="1">
        <v>45086.441666666666</v>
      </c>
    </row>
    <row r="10954" spans="1:43" x14ac:dyDescent="0.35">
      <c r="A10954" t="s">
        <v>58744</v>
      </c>
      <c r="B10954" t="s">
        <v>58745</v>
      </c>
      <c r="C10954" t="s">
        <v>587</v>
      </c>
      <c r="F10954" t="s">
        <v>58746</v>
      </c>
      <c r="H10954" t="s">
        <v>58744</v>
      </c>
      <c r="J10954" t="s">
        <v>58747</v>
      </c>
      <c r="K10954" t="s">
        <v>58748</v>
      </c>
      <c r="M10954" t="s">
        <v>873</v>
      </c>
      <c r="N10954" t="s">
        <v>65</v>
      </c>
      <c r="O10954">
        <v>80487</v>
      </c>
      <c r="P10954" t="s">
        <v>50</v>
      </c>
      <c r="U10954" s="1">
        <v>45086</v>
      </c>
      <c r="V10954" s="1">
        <v>45086</v>
      </c>
      <c r="W10954" s="1">
        <v>45086.395833333336</v>
      </c>
      <c r="X10954" s="1">
        <v>45086.395833333336</v>
      </c>
      <c r="AC10954" t="s">
        <v>53</v>
      </c>
      <c r="AD10954">
        <v>2969609366</v>
      </c>
      <c r="AE10954" s="1">
        <v>41674.383333333331</v>
      </c>
      <c r="AF10954" t="s">
        <v>58749</v>
      </c>
      <c r="AG10954" t="s">
        <v>58750</v>
      </c>
      <c r="AH10954" t="s">
        <v>51</v>
      </c>
      <c r="AJ10954" t="s">
        <v>53</v>
      </c>
      <c r="AL10954" t="s">
        <v>68</v>
      </c>
      <c r="AO10954" t="s">
        <v>5443</v>
      </c>
      <c r="AP10954" s="1">
        <v>45086.523611111108</v>
      </c>
      <c r="AQ10954" s="1">
        <v>45086.447222222225</v>
      </c>
    </row>
    <row r="10955" spans="1:43" x14ac:dyDescent="0.35">
      <c r="A10955" t="s">
        <v>58751</v>
      </c>
      <c r="B10955" t="s">
        <v>58752</v>
      </c>
      <c r="C10955" t="s">
        <v>45758</v>
      </c>
      <c r="F10955" t="s">
        <v>58753</v>
      </c>
      <c r="H10955" t="s">
        <v>58754</v>
      </c>
      <c r="J10955" t="s">
        <v>58755</v>
      </c>
      <c r="K10955" t="s">
        <v>58756</v>
      </c>
      <c r="M10955" t="s">
        <v>1912</v>
      </c>
      <c r="N10955" t="s">
        <v>65</v>
      </c>
      <c r="O10955">
        <v>80123</v>
      </c>
      <c r="P10955" t="s">
        <v>50</v>
      </c>
      <c r="U10955" s="1">
        <v>45086</v>
      </c>
      <c r="V10955" s="1">
        <v>45086</v>
      </c>
      <c r="W10955" s="1">
        <v>45086.675000000003</v>
      </c>
      <c r="X10955" s="1">
        <v>45086.675000000003</v>
      </c>
      <c r="AC10955" t="s">
        <v>51</v>
      </c>
      <c r="AD10955">
        <v>2970041759</v>
      </c>
      <c r="AE10955" s="1">
        <v>44230.650694444441</v>
      </c>
      <c r="AF10955" t="s">
        <v>58757</v>
      </c>
      <c r="AG10955" t="s">
        <v>58758</v>
      </c>
      <c r="AH10955" t="s">
        <v>51</v>
      </c>
      <c r="AJ10955" t="s">
        <v>53</v>
      </c>
      <c r="AL10955" t="s">
        <v>68</v>
      </c>
      <c r="AO10955" t="s">
        <v>5443</v>
      </c>
      <c r="AP10955" s="1">
        <v>45118.631944444445</v>
      </c>
      <c r="AQ10955" s="1">
        <v>45086.681250000001</v>
      </c>
    </row>
    <row r="10956" spans="1:43" x14ac:dyDescent="0.35">
      <c r="A10956" t="s">
        <v>58759</v>
      </c>
      <c r="B10956" t="s">
        <v>17174</v>
      </c>
      <c r="C10956" t="s">
        <v>952</v>
      </c>
      <c r="F10956" t="s">
        <v>47</v>
      </c>
      <c r="H10956" t="s">
        <v>58760</v>
      </c>
      <c r="J10956" t="s">
        <v>49</v>
      </c>
      <c r="P10956" t="s">
        <v>50</v>
      </c>
      <c r="U10956" s="1">
        <v>45086</v>
      </c>
      <c r="V10956" s="1">
        <v>45086</v>
      </c>
      <c r="W10956" s="1">
        <v>45288.517361111109</v>
      </c>
      <c r="X10956" s="1">
        <v>45288.517361111109</v>
      </c>
      <c r="AC10956" t="s">
        <v>53</v>
      </c>
      <c r="AD10956">
        <v>1000000000</v>
      </c>
      <c r="AE10956" s="1">
        <v>37295</v>
      </c>
      <c r="AG10956" t="s">
        <v>58761</v>
      </c>
      <c r="AH10956" t="s">
        <v>51</v>
      </c>
      <c r="AJ10956" t="s">
        <v>53</v>
      </c>
      <c r="AL10956" t="s">
        <v>78</v>
      </c>
      <c r="AO10956" t="s">
        <v>5443</v>
      </c>
      <c r="AP10956" s="1">
        <v>45467.431944444441</v>
      </c>
    </row>
    <row r="10957" spans="1:43" x14ac:dyDescent="0.35">
      <c r="A10957" t="s">
        <v>58762</v>
      </c>
      <c r="B10957" t="s">
        <v>20936</v>
      </c>
      <c r="C10957" t="s">
        <v>6563</v>
      </c>
      <c r="F10957" t="s">
        <v>20937</v>
      </c>
      <c r="H10957" t="s">
        <v>58763</v>
      </c>
      <c r="J10957" t="s">
        <v>491</v>
      </c>
      <c r="P10957" t="s">
        <v>50</v>
      </c>
      <c r="U10957" s="1">
        <v>45086</v>
      </c>
      <c r="V10957" s="1">
        <v>45086</v>
      </c>
      <c r="W10957" s="1">
        <v>45086.425694444442</v>
      </c>
      <c r="X10957" s="1">
        <v>45086.425694444442</v>
      </c>
      <c r="AC10957" t="s">
        <v>53</v>
      </c>
      <c r="AD10957">
        <v>2969472760</v>
      </c>
      <c r="AE10957" s="1">
        <v>36916.71597222222</v>
      </c>
      <c r="AG10957" t="s">
        <v>58764</v>
      </c>
      <c r="AH10957" t="s">
        <v>51</v>
      </c>
      <c r="AJ10957" t="s">
        <v>53</v>
      </c>
      <c r="AL10957" t="s">
        <v>78</v>
      </c>
      <c r="AO10957" t="s">
        <v>8142</v>
      </c>
      <c r="AP10957" s="1">
        <v>45440.554166666669</v>
      </c>
    </row>
    <row r="10958" spans="1:43" x14ac:dyDescent="0.35">
      <c r="A10958" t="s">
        <v>58765</v>
      </c>
      <c r="B10958" t="s">
        <v>58766</v>
      </c>
      <c r="C10958" t="s">
        <v>58767</v>
      </c>
      <c r="F10958" t="s">
        <v>58768</v>
      </c>
      <c r="H10958" t="s">
        <v>58765</v>
      </c>
      <c r="J10958" t="s">
        <v>58769</v>
      </c>
      <c r="N10958" t="s">
        <v>287</v>
      </c>
      <c r="O10958">
        <v>80908</v>
      </c>
      <c r="P10958" t="s">
        <v>50</v>
      </c>
      <c r="U10958" s="1">
        <v>45087</v>
      </c>
      <c r="V10958" s="1">
        <v>45087</v>
      </c>
      <c r="W10958" s="1">
        <v>45087.515277777777</v>
      </c>
      <c r="X10958" s="1">
        <v>45087.515277777777</v>
      </c>
      <c r="AC10958" t="s">
        <v>51</v>
      </c>
      <c r="AD10958">
        <v>2969524564</v>
      </c>
      <c r="AE10958" s="1">
        <v>39185.522222222222</v>
      </c>
      <c r="AF10958" t="s">
        <v>58770</v>
      </c>
      <c r="AG10958" t="s">
        <v>58771</v>
      </c>
      <c r="AH10958" t="s">
        <v>51</v>
      </c>
      <c r="AJ10958" t="s">
        <v>53</v>
      </c>
      <c r="AL10958" t="s">
        <v>68</v>
      </c>
      <c r="AO10958" t="s">
        <v>5443</v>
      </c>
      <c r="AP10958" s="1">
        <v>45087.512499999997</v>
      </c>
    </row>
    <row r="10959" spans="1:43" x14ac:dyDescent="0.35">
      <c r="A10959" t="s">
        <v>58772</v>
      </c>
      <c r="B10959" t="s">
        <v>18153</v>
      </c>
      <c r="C10959" t="s">
        <v>23304</v>
      </c>
      <c r="F10959">
        <v>15754080971</v>
      </c>
      <c r="H10959" t="s">
        <v>58772</v>
      </c>
      <c r="J10959" t="s">
        <v>58773</v>
      </c>
      <c r="K10959" t="s">
        <v>58774</v>
      </c>
      <c r="M10959" t="s">
        <v>1692</v>
      </c>
      <c r="N10959" t="s">
        <v>398</v>
      </c>
      <c r="O10959">
        <v>88240</v>
      </c>
      <c r="P10959" t="s">
        <v>50</v>
      </c>
      <c r="U10959" s="1">
        <v>45087</v>
      </c>
      <c r="V10959" s="1">
        <v>45087</v>
      </c>
      <c r="W10959" s="1">
        <v>45087.79583333333</v>
      </c>
      <c r="X10959" s="1">
        <v>45087.79583333333</v>
      </c>
      <c r="AC10959" t="s">
        <v>53</v>
      </c>
      <c r="AD10959">
        <v>1000000001</v>
      </c>
      <c r="AE10959" s="1">
        <v>39973.351388888892</v>
      </c>
      <c r="AF10959" t="s">
        <v>3377</v>
      </c>
      <c r="AG10959" t="s">
        <v>58775</v>
      </c>
      <c r="AH10959" t="s">
        <v>51</v>
      </c>
      <c r="AJ10959" t="s">
        <v>53</v>
      </c>
      <c r="AL10959" t="s">
        <v>78</v>
      </c>
      <c r="AO10959" t="s">
        <v>51552</v>
      </c>
    </row>
    <row r="10960" spans="1:43" x14ac:dyDescent="0.35">
      <c r="A10960" t="s">
        <v>58776</v>
      </c>
      <c r="B10960" t="s">
        <v>58777</v>
      </c>
      <c r="C10960" t="s">
        <v>218</v>
      </c>
      <c r="F10960">
        <v>19708460213</v>
      </c>
      <c r="H10960" t="s">
        <v>58776</v>
      </c>
      <c r="J10960" t="s">
        <v>58778</v>
      </c>
      <c r="N10960" t="s">
        <v>287</v>
      </c>
      <c r="O10960">
        <v>80487</v>
      </c>
      <c r="P10960" t="s">
        <v>50</v>
      </c>
      <c r="U10960" s="1">
        <v>45087</v>
      </c>
      <c r="V10960" s="1">
        <v>45087</v>
      </c>
      <c r="W10960" s="1">
        <v>45087.650694444441</v>
      </c>
      <c r="X10960" s="1">
        <v>45087.650694444441</v>
      </c>
      <c r="AC10960" t="s">
        <v>53</v>
      </c>
      <c r="AD10960">
        <v>1000000001</v>
      </c>
      <c r="AE10960" s="1">
        <v>39973.351388888892</v>
      </c>
      <c r="AF10960" t="s">
        <v>3377</v>
      </c>
      <c r="AG10960" t="s">
        <v>58779</v>
      </c>
      <c r="AH10960" t="s">
        <v>51</v>
      </c>
      <c r="AJ10960" t="s">
        <v>53</v>
      </c>
      <c r="AL10960" t="s">
        <v>78</v>
      </c>
      <c r="AO10960" t="s">
        <v>8142</v>
      </c>
    </row>
    <row r="10961" spans="1:43" x14ac:dyDescent="0.35">
      <c r="A10961" t="s">
        <v>58780</v>
      </c>
      <c r="B10961" t="s">
        <v>2819</v>
      </c>
      <c r="C10961" t="s">
        <v>812</v>
      </c>
      <c r="F10961" t="s">
        <v>58781</v>
      </c>
      <c r="H10961" t="s">
        <v>58782</v>
      </c>
      <c r="J10961" t="s">
        <v>58783</v>
      </c>
      <c r="K10961" t="s">
        <v>58784</v>
      </c>
      <c r="M10961" t="s">
        <v>873</v>
      </c>
      <c r="N10961" t="s">
        <v>287</v>
      </c>
      <c r="O10961">
        <v>80487</v>
      </c>
      <c r="P10961" t="s">
        <v>50</v>
      </c>
      <c r="U10961" s="1">
        <v>45087</v>
      </c>
      <c r="V10961" s="1">
        <v>45087</v>
      </c>
      <c r="W10961" s="1">
        <v>45087.479166666664</v>
      </c>
      <c r="X10961" s="1">
        <v>45087.479166666664</v>
      </c>
      <c r="AC10961" t="s">
        <v>53</v>
      </c>
      <c r="AD10961">
        <v>2973506104</v>
      </c>
      <c r="AE10961" s="1">
        <v>45089.647916666669</v>
      </c>
      <c r="AF10961" t="s">
        <v>58785</v>
      </c>
      <c r="AG10961" t="s">
        <v>58786</v>
      </c>
      <c r="AH10961" t="s">
        <v>51</v>
      </c>
      <c r="AJ10961" t="s">
        <v>53</v>
      </c>
      <c r="AL10961" t="s">
        <v>68</v>
      </c>
      <c r="AO10961" t="s">
        <v>5443</v>
      </c>
      <c r="AP10961" s="1">
        <v>45288.493750000001</v>
      </c>
    </row>
    <row r="10962" spans="1:43" x14ac:dyDescent="0.35">
      <c r="A10962" t="s">
        <v>58787</v>
      </c>
      <c r="B10962" t="s">
        <v>58788</v>
      </c>
      <c r="C10962" t="s">
        <v>13182</v>
      </c>
      <c r="F10962" t="s">
        <v>58789</v>
      </c>
      <c r="H10962" t="s">
        <v>58787</v>
      </c>
      <c r="J10962" t="s">
        <v>4293</v>
      </c>
      <c r="K10962" t="s">
        <v>58790</v>
      </c>
      <c r="M10962" t="s">
        <v>137</v>
      </c>
      <c r="N10962" t="s">
        <v>65</v>
      </c>
      <c r="O10962">
        <v>80604</v>
      </c>
      <c r="P10962" t="s">
        <v>50</v>
      </c>
      <c r="U10962" s="1">
        <v>45088</v>
      </c>
      <c r="V10962" s="1">
        <v>45088</v>
      </c>
      <c r="W10962" s="1">
        <v>45089.450694444444</v>
      </c>
      <c r="X10962" s="1">
        <v>45089.450694444444</v>
      </c>
      <c r="AC10962" t="s">
        <v>53</v>
      </c>
      <c r="AD10962">
        <v>2969634929</v>
      </c>
      <c r="AE10962" s="1">
        <v>41799.665972222225</v>
      </c>
      <c r="AF10962" t="s">
        <v>4296</v>
      </c>
      <c r="AG10962" t="s">
        <v>58791</v>
      </c>
      <c r="AH10962" t="s">
        <v>51</v>
      </c>
      <c r="AJ10962" t="s">
        <v>53</v>
      </c>
      <c r="AL10962" t="s">
        <v>68</v>
      </c>
      <c r="AO10962" t="s">
        <v>5443</v>
      </c>
      <c r="AP10962" s="1">
        <v>45302.536111111112</v>
      </c>
    </row>
    <row r="10963" spans="1:43" x14ac:dyDescent="0.35">
      <c r="A10963" t="s">
        <v>58792</v>
      </c>
      <c r="B10963" t="s">
        <v>18153</v>
      </c>
      <c r="C10963" t="s">
        <v>707</v>
      </c>
      <c r="F10963">
        <v>17203475489</v>
      </c>
      <c r="H10963" t="s">
        <v>58792</v>
      </c>
      <c r="J10963" t="s">
        <v>58793</v>
      </c>
      <c r="K10963" t="s">
        <v>58794</v>
      </c>
      <c r="L10963" t="s">
        <v>3376</v>
      </c>
      <c r="M10963" t="s">
        <v>58795</v>
      </c>
      <c r="N10963" t="s">
        <v>287</v>
      </c>
      <c r="O10963">
        <v>80621</v>
      </c>
      <c r="P10963" t="s">
        <v>50</v>
      </c>
      <c r="U10963" s="1">
        <v>45088</v>
      </c>
      <c r="V10963" s="1">
        <v>45088</v>
      </c>
      <c r="W10963" s="1">
        <v>45088.755555555559</v>
      </c>
      <c r="X10963" s="1">
        <v>45088.755555555559</v>
      </c>
      <c r="AC10963" t="s">
        <v>53</v>
      </c>
      <c r="AD10963">
        <v>1000000001</v>
      </c>
      <c r="AE10963" s="1">
        <v>39973.351388888892</v>
      </c>
      <c r="AF10963" t="s">
        <v>3377</v>
      </c>
      <c r="AG10963" t="s">
        <v>58796</v>
      </c>
      <c r="AH10963" t="s">
        <v>51</v>
      </c>
      <c r="AJ10963" t="s">
        <v>53</v>
      </c>
      <c r="AL10963" t="s">
        <v>78</v>
      </c>
      <c r="AO10963" t="s">
        <v>51552</v>
      </c>
    </row>
    <row r="10964" spans="1:43" x14ac:dyDescent="0.35">
      <c r="A10964" t="s">
        <v>58797</v>
      </c>
      <c r="B10964" t="s">
        <v>58798</v>
      </c>
      <c r="C10964" t="s">
        <v>9015</v>
      </c>
      <c r="F10964" t="s">
        <v>58799</v>
      </c>
      <c r="H10964" t="s">
        <v>58800</v>
      </c>
      <c r="J10964" t="s">
        <v>5239</v>
      </c>
      <c r="K10964" t="s">
        <v>5218</v>
      </c>
      <c r="M10964" t="s">
        <v>2783</v>
      </c>
      <c r="N10964" t="s">
        <v>264</v>
      </c>
      <c r="O10964">
        <v>77269</v>
      </c>
      <c r="P10964" t="s">
        <v>50</v>
      </c>
      <c r="U10964" s="1">
        <v>45088</v>
      </c>
      <c r="V10964" s="1">
        <v>45088</v>
      </c>
      <c r="W10964" s="1">
        <v>45088.87777777778</v>
      </c>
      <c r="X10964" s="1">
        <v>45088.87777777778</v>
      </c>
      <c r="AC10964" t="s">
        <v>51</v>
      </c>
      <c r="AD10964">
        <v>2969475162</v>
      </c>
      <c r="AE10964" s="1">
        <v>37147</v>
      </c>
      <c r="AF10964" t="s">
        <v>5241</v>
      </c>
      <c r="AG10964" t="s">
        <v>58801</v>
      </c>
      <c r="AH10964" t="s">
        <v>51</v>
      </c>
      <c r="AJ10964" t="s">
        <v>53</v>
      </c>
      <c r="AL10964" t="s">
        <v>68</v>
      </c>
      <c r="AO10964" t="s">
        <v>5443</v>
      </c>
      <c r="AP10964" s="1">
        <v>45461.54583333333</v>
      </c>
      <c r="AQ10964" s="1">
        <v>45457.470138888886</v>
      </c>
    </row>
    <row r="10965" spans="1:43" x14ac:dyDescent="0.35">
      <c r="A10965" t="s">
        <v>58802</v>
      </c>
      <c r="B10965" t="s">
        <v>12150</v>
      </c>
      <c r="C10965" t="s">
        <v>58803</v>
      </c>
      <c r="F10965" t="s">
        <v>58804</v>
      </c>
      <c r="H10965" t="s">
        <v>58802</v>
      </c>
      <c r="J10965" t="s">
        <v>7142</v>
      </c>
      <c r="K10965" t="s">
        <v>7296</v>
      </c>
      <c r="M10965" t="s">
        <v>7297</v>
      </c>
      <c r="N10965" t="s">
        <v>264</v>
      </c>
      <c r="O10965" t="s">
        <v>7298</v>
      </c>
      <c r="P10965" t="s">
        <v>50</v>
      </c>
      <c r="U10965" s="1">
        <v>45089</v>
      </c>
      <c r="V10965" s="1">
        <v>45089</v>
      </c>
      <c r="W10965" s="1">
        <v>45140.425000000003</v>
      </c>
      <c r="X10965" s="1">
        <v>45140.425000000003</v>
      </c>
      <c r="AC10965" t="s">
        <v>51</v>
      </c>
      <c r="AD10965">
        <v>2969584761</v>
      </c>
      <c r="AE10965" s="1">
        <v>41288.714583333334</v>
      </c>
      <c r="AF10965" t="s">
        <v>7145</v>
      </c>
      <c r="AG10965" t="s">
        <v>58805</v>
      </c>
      <c r="AH10965" t="s">
        <v>51</v>
      </c>
      <c r="AJ10965" t="s">
        <v>53</v>
      </c>
      <c r="AL10965" t="s">
        <v>68</v>
      </c>
      <c r="AO10965" t="s">
        <v>5443</v>
      </c>
      <c r="AP10965" s="1">
        <v>45470.351388888892</v>
      </c>
    </row>
    <row r="10966" spans="1:43" x14ac:dyDescent="0.35">
      <c r="A10966" t="s">
        <v>58806</v>
      </c>
      <c r="B10966" t="s">
        <v>56518</v>
      </c>
      <c r="C10966" t="s">
        <v>58807</v>
      </c>
      <c r="F10966" t="s">
        <v>58808</v>
      </c>
      <c r="H10966" t="s">
        <v>58806</v>
      </c>
      <c r="J10966" t="s">
        <v>58809</v>
      </c>
      <c r="K10966" t="s">
        <v>58810</v>
      </c>
      <c r="M10966" t="s">
        <v>14292</v>
      </c>
      <c r="N10966" t="s">
        <v>798</v>
      </c>
      <c r="O10966">
        <v>79493</v>
      </c>
      <c r="P10966" t="s">
        <v>50</v>
      </c>
      <c r="U10966" s="1">
        <v>45089</v>
      </c>
      <c r="V10966" s="1">
        <v>45089</v>
      </c>
      <c r="W10966" s="1">
        <v>45089.422222222223</v>
      </c>
      <c r="X10966" s="1">
        <v>45089.422222222223</v>
      </c>
      <c r="AC10966" t="s">
        <v>53</v>
      </c>
      <c r="AD10966">
        <v>2972097676</v>
      </c>
      <c r="AE10966" s="1">
        <v>44775.534722222219</v>
      </c>
      <c r="AF10966" t="s">
        <v>58811</v>
      </c>
      <c r="AG10966" t="s">
        <v>58812</v>
      </c>
      <c r="AH10966" t="s">
        <v>51</v>
      </c>
      <c r="AJ10966" t="s">
        <v>53</v>
      </c>
      <c r="AL10966" t="s">
        <v>68</v>
      </c>
      <c r="AO10966" t="s">
        <v>5443</v>
      </c>
      <c r="AP10966" s="1">
        <v>45467.749305555553</v>
      </c>
      <c r="AQ10966" s="1">
        <v>45467.752083333333</v>
      </c>
    </row>
    <row r="10967" spans="1:43" x14ac:dyDescent="0.35">
      <c r="A10967" t="s">
        <v>58813</v>
      </c>
      <c r="B10967" t="s">
        <v>653</v>
      </c>
      <c r="C10967" t="s">
        <v>58814</v>
      </c>
      <c r="F10967" t="s">
        <v>58815</v>
      </c>
      <c r="H10967" t="s">
        <v>58813</v>
      </c>
      <c r="J10967" t="s">
        <v>13744</v>
      </c>
      <c r="N10967" t="s">
        <v>637</v>
      </c>
      <c r="O10967">
        <v>78255</v>
      </c>
      <c r="P10967" t="s">
        <v>50</v>
      </c>
      <c r="U10967" s="1">
        <v>45089</v>
      </c>
      <c r="V10967" s="1">
        <v>45089</v>
      </c>
      <c r="AC10967" t="s">
        <v>53</v>
      </c>
      <c r="AD10967">
        <v>2969474461</v>
      </c>
      <c r="AE10967" s="1">
        <v>37104.381944444445</v>
      </c>
      <c r="AG10967" t="s">
        <v>58816</v>
      </c>
      <c r="AH10967" t="s">
        <v>51</v>
      </c>
      <c r="AJ10967" t="s">
        <v>53</v>
      </c>
      <c r="AO10967" t="s">
        <v>8142</v>
      </c>
    </row>
    <row r="10968" spans="1:43" x14ac:dyDescent="0.35">
      <c r="A10968" t="s">
        <v>58817</v>
      </c>
      <c r="B10968" t="s">
        <v>58818</v>
      </c>
      <c r="C10968" t="s">
        <v>3554</v>
      </c>
      <c r="F10968" t="s">
        <v>58819</v>
      </c>
      <c r="H10968" t="s">
        <v>58817</v>
      </c>
      <c r="J10968" t="s">
        <v>3933</v>
      </c>
      <c r="K10968" t="s">
        <v>3706</v>
      </c>
      <c r="M10968" t="s">
        <v>3707</v>
      </c>
      <c r="N10968" t="s">
        <v>3708</v>
      </c>
      <c r="O10968">
        <v>30338</v>
      </c>
      <c r="P10968" t="s">
        <v>50</v>
      </c>
      <c r="U10968" s="1">
        <v>45089</v>
      </c>
      <c r="V10968" s="1">
        <v>45089</v>
      </c>
      <c r="AC10968" t="s">
        <v>53</v>
      </c>
      <c r="AD10968">
        <v>2969551137</v>
      </c>
      <c r="AE10968" s="1">
        <v>40288.591666666667</v>
      </c>
      <c r="AG10968" t="s">
        <v>58820</v>
      </c>
      <c r="AH10968" t="s">
        <v>51</v>
      </c>
      <c r="AJ10968" t="s">
        <v>53</v>
      </c>
      <c r="AO10968" t="s">
        <v>8142</v>
      </c>
    </row>
    <row r="10969" spans="1:43" x14ac:dyDescent="0.35">
      <c r="A10969" t="s">
        <v>58821</v>
      </c>
      <c r="B10969" t="s">
        <v>16237</v>
      </c>
      <c r="C10969" t="s">
        <v>359</v>
      </c>
      <c r="F10969" t="s">
        <v>58822</v>
      </c>
      <c r="H10969" t="s">
        <v>58821</v>
      </c>
      <c r="J10969" t="s">
        <v>58823</v>
      </c>
      <c r="K10969" t="s">
        <v>58824</v>
      </c>
      <c r="M10969" t="s">
        <v>26177</v>
      </c>
      <c r="N10969" t="s">
        <v>65</v>
      </c>
      <c r="O10969">
        <v>80442</v>
      </c>
      <c r="P10969" t="s">
        <v>50</v>
      </c>
      <c r="U10969" s="1">
        <v>45089</v>
      </c>
      <c r="V10969" s="1">
        <v>45089</v>
      </c>
      <c r="W10969" s="1">
        <v>45089.603472222225</v>
      </c>
      <c r="X10969" s="1">
        <v>45089.603472222225</v>
      </c>
      <c r="AC10969" t="s">
        <v>53</v>
      </c>
      <c r="AD10969">
        <v>2969700400</v>
      </c>
      <c r="AE10969" s="1">
        <v>42507.723611111112</v>
      </c>
      <c r="AF10969" t="s">
        <v>58825</v>
      </c>
      <c r="AG10969" t="s">
        <v>58826</v>
      </c>
      <c r="AH10969" t="s">
        <v>51</v>
      </c>
      <c r="AJ10969" t="s">
        <v>53</v>
      </c>
      <c r="AL10969" t="s">
        <v>68</v>
      </c>
      <c r="AO10969" t="s">
        <v>57090</v>
      </c>
      <c r="AP10969" s="1">
        <v>45351.629861111112</v>
      </c>
      <c r="AQ10969" s="1">
        <v>45089.711805555555</v>
      </c>
    </row>
    <row r="10970" spans="1:43" x14ac:dyDescent="0.35">
      <c r="A10970" t="s">
        <v>17491</v>
      </c>
      <c r="B10970" t="s">
        <v>58827</v>
      </c>
      <c r="C10970" t="s">
        <v>23818</v>
      </c>
      <c r="F10970" t="s">
        <v>58828</v>
      </c>
      <c r="H10970" t="s">
        <v>17491</v>
      </c>
      <c r="J10970" t="s">
        <v>58829</v>
      </c>
      <c r="K10970" t="s">
        <v>58830</v>
      </c>
      <c r="M10970" t="s">
        <v>257</v>
      </c>
      <c r="N10970" t="s">
        <v>65</v>
      </c>
      <c r="O10970">
        <v>81321</v>
      </c>
      <c r="P10970" t="s">
        <v>50</v>
      </c>
      <c r="U10970" s="1">
        <v>45089</v>
      </c>
      <c r="V10970" s="1">
        <v>45089</v>
      </c>
      <c r="W10970" s="1">
        <v>45089.54583333333</v>
      </c>
      <c r="X10970" s="1">
        <v>45089.54583333333</v>
      </c>
      <c r="AC10970" t="s">
        <v>51</v>
      </c>
      <c r="AD10970">
        <v>2970026786</v>
      </c>
      <c r="AE10970" s="1">
        <v>44165.390277777777</v>
      </c>
      <c r="AF10970" t="s">
        <v>17493</v>
      </c>
      <c r="AG10970" t="s">
        <v>58831</v>
      </c>
      <c r="AH10970" t="s">
        <v>51</v>
      </c>
      <c r="AJ10970" t="s">
        <v>53</v>
      </c>
      <c r="AL10970" t="s">
        <v>68</v>
      </c>
      <c r="AO10970" t="s">
        <v>5443</v>
      </c>
      <c r="AP10970" s="1">
        <v>45089.545138888891</v>
      </c>
    </row>
    <row r="10971" spans="1:43" x14ac:dyDescent="0.35">
      <c r="A10971" t="s">
        <v>58832</v>
      </c>
      <c r="B10971" t="s">
        <v>58833</v>
      </c>
      <c r="C10971" t="s">
        <v>3724</v>
      </c>
      <c r="F10971" t="s">
        <v>58834</v>
      </c>
      <c r="H10971" t="s">
        <v>58832</v>
      </c>
      <c r="J10971" t="s">
        <v>58835</v>
      </c>
      <c r="K10971" t="s">
        <v>58836</v>
      </c>
      <c r="M10971" t="s">
        <v>16426</v>
      </c>
      <c r="N10971" t="s">
        <v>65</v>
      </c>
      <c r="O10971">
        <v>81073</v>
      </c>
      <c r="P10971" t="s">
        <v>50</v>
      </c>
      <c r="U10971" s="1">
        <v>45089</v>
      </c>
      <c r="V10971" s="1">
        <v>45089</v>
      </c>
      <c r="W10971" s="1">
        <v>45089.451388888891</v>
      </c>
      <c r="X10971" s="1">
        <v>45089.451388888891</v>
      </c>
      <c r="AC10971" t="s">
        <v>51</v>
      </c>
      <c r="AD10971">
        <v>2973505667</v>
      </c>
      <c r="AE10971" s="1">
        <v>45089.454861111109</v>
      </c>
      <c r="AF10971" t="s">
        <v>58837</v>
      </c>
      <c r="AG10971" t="s">
        <v>58838</v>
      </c>
      <c r="AH10971" t="s">
        <v>51</v>
      </c>
      <c r="AJ10971" t="s">
        <v>53</v>
      </c>
      <c r="AL10971" t="s">
        <v>68</v>
      </c>
      <c r="AO10971" t="s">
        <v>5443</v>
      </c>
      <c r="AP10971" s="1">
        <v>45449.381944444445</v>
      </c>
    </row>
    <row r="10972" spans="1:43" x14ac:dyDescent="0.35">
      <c r="A10972" t="s">
        <v>58839</v>
      </c>
      <c r="B10972" t="s">
        <v>58840</v>
      </c>
      <c r="C10972" t="s">
        <v>2149</v>
      </c>
      <c r="F10972" t="s">
        <v>58841</v>
      </c>
      <c r="H10972" t="s">
        <v>58839</v>
      </c>
      <c r="J10972" t="s">
        <v>5239</v>
      </c>
      <c r="K10972" t="s">
        <v>5218</v>
      </c>
      <c r="M10972" t="s">
        <v>2783</v>
      </c>
      <c r="N10972" t="s">
        <v>264</v>
      </c>
      <c r="O10972">
        <v>77269</v>
      </c>
      <c r="P10972" t="s">
        <v>50</v>
      </c>
      <c r="U10972" s="1">
        <v>45089</v>
      </c>
      <c r="V10972" s="1">
        <v>45089</v>
      </c>
      <c r="W10972" s="1">
        <v>45089.543055555558</v>
      </c>
      <c r="X10972" s="1">
        <v>45089.543055555558</v>
      </c>
      <c r="AC10972" t="s">
        <v>53</v>
      </c>
      <c r="AD10972">
        <v>2969475162</v>
      </c>
      <c r="AE10972" s="1">
        <v>37147</v>
      </c>
      <c r="AG10972" t="s">
        <v>58842</v>
      </c>
      <c r="AH10972" t="s">
        <v>51</v>
      </c>
      <c r="AJ10972" t="s">
        <v>53</v>
      </c>
      <c r="AL10972" t="s">
        <v>68</v>
      </c>
      <c r="AO10972" t="s">
        <v>5443</v>
      </c>
      <c r="AP10972" s="1">
        <v>45260.552777777775</v>
      </c>
      <c r="AQ10972" s="1">
        <v>45259.7</v>
      </c>
    </row>
    <row r="10973" spans="1:43" x14ac:dyDescent="0.35">
      <c r="A10973" t="s">
        <v>58843</v>
      </c>
      <c r="B10973" t="s">
        <v>4114</v>
      </c>
      <c r="C10973" t="s">
        <v>49948</v>
      </c>
      <c r="F10973" t="s">
        <v>58844</v>
      </c>
      <c r="H10973" t="s">
        <v>58845</v>
      </c>
      <c r="J10973" t="s">
        <v>5239</v>
      </c>
      <c r="K10973" t="s">
        <v>29795</v>
      </c>
      <c r="M10973" t="s">
        <v>5343</v>
      </c>
      <c r="N10973" t="s">
        <v>798</v>
      </c>
      <c r="O10973">
        <v>79701</v>
      </c>
      <c r="P10973" t="s">
        <v>50</v>
      </c>
      <c r="U10973" s="1">
        <v>45089</v>
      </c>
      <c r="V10973" s="1">
        <v>45089</v>
      </c>
      <c r="W10973" s="1">
        <v>45089.383333333331</v>
      </c>
      <c r="X10973" s="1">
        <v>45089.383333333331</v>
      </c>
      <c r="AC10973" t="s">
        <v>51</v>
      </c>
      <c r="AD10973">
        <v>2969475162</v>
      </c>
      <c r="AE10973" s="1">
        <v>37147</v>
      </c>
      <c r="AG10973" t="s">
        <v>58846</v>
      </c>
      <c r="AH10973" t="s">
        <v>51</v>
      </c>
      <c r="AJ10973" t="s">
        <v>53</v>
      </c>
      <c r="AL10973" t="s">
        <v>78</v>
      </c>
      <c r="AO10973" t="s">
        <v>5443</v>
      </c>
    </row>
    <row r="10974" spans="1:43" x14ac:dyDescent="0.35">
      <c r="A10974" t="s">
        <v>58847</v>
      </c>
      <c r="B10974" t="s">
        <v>58848</v>
      </c>
      <c r="C10974" t="s">
        <v>205</v>
      </c>
      <c r="F10974" t="s">
        <v>58849</v>
      </c>
      <c r="H10974" t="s">
        <v>58847</v>
      </c>
      <c r="J10974" t="s">
        <v>41384</v>
      </c>
      <c r="K10974" t="s">
        <v>58850</v>
      </c>
      <c r="M10974" t="s">
        <v>159</v>
      </c>
      <c r="N10974" t="s">
        <v>65</v>
      </c>
      <c r="O10974">
        <v>80916</v>
      </c>
      <c r="P10974" t="s">
        <v>50</v>
      </c>
      <c r="U10974" s="1">
        <v>45089</v>
      </c>
      <c r="V10974" s="1">
        <v>45089</v>
      </c>
      <c r="W10974" s="1">
        <v>45089.37222222222</v>
      </c>
      <c r="X10974" s="1">
        <v>45089.37222222222</v>
      </c>
      <c r="AC10974" t="s">
        <v>53</v>
      </c>
      <c r="AD10974">
        <v>2969475420</v>
      </c>
      <c r="AE10974" s="1">
        <v>37166.661111111112</v>
      </c>
      <c r="AF10974" t="s">
        <v>2670</v>
      </c>
      <c r="AG10974" t="s">
        <v>58851</v>
      </c>
      <c r="AH10974" t="s">
        <v>51</v>
      </c>
      <c r="AJ10974" t="s">
        <v>53</v>
      </c>
      <c r="AL10974" t="s">
        <v>68</v>
      </c>
      <c r="AO10974" t="s">
        <v>5443</v>
      </c>
      <c r="AP10974" s="1">
        <v>45089.371527777781</v>
      </c>
    </row>
    <row r="10975" spans="1:43" x14ac:dyDescent="0.35">
      <c r="A10975" t="s">
        <v>58852</v>
      </c>
      <c r="B10975" t="s">
        <v>13081</v>
      </c>
      <c r="C10975" t="s">
        <v>996</v>
      </c>
      <c r="F10975" t="s">
        <v>58853</v>
      </c>
      <c r="H10975" t="s">
        <v>21978</v>
      </c>
      <c r="J10975" t="s">
        <v>43151</v>
      </c>
      <c r="K10975" t="s">
        <v>58854</v>
      </c>
      <c r="M10975" t="s">
        <v>5822</v>
      </c>
      <c r="N10975" t="s">
        <v>65</v>
      </c>
      <c r="O10975">
        <v>80104</v>
      </c>
      <c r="P10975" t="s">
        <v>50</v>
      </c>
      <c r="U10975" s="1">
        <v>45089</v>
      </c>
      <c r="V10975" s="1">
        <v>45089</v>
      </c>
      <c r="W10975" s="1">
        <v>45089.506944444445</v>
      </c>
      <c r="X10975" s="1">
        <v>45089.506944444445</v>
      </c>
      <c r="AC10975" t="s">
        <v>53</v>
      </c>
      <c r="AD10975">
        <v>2970075964</v>
      </c>
      <c r="AE10975" s="1">
        <v>44369.445833333331</v>
      </c>
      <c r="AF10975" t="s">
        <v>21982</v>
      </c>
      <c r="AG10975" t="s">
        <v>58855</v>
      </c>
      <c r="AH10975" t="s">
        <v>51</v>
      </c>
      <c r="AJ10975" t="s">
        <v>53</v>
      </c>
      <c r="AL10975" t="s">
        <v>68</v>
      </c>
      <c r="AO10975" t="s">
        <v>57090</v>
      </c>
      <c r="AP10975" s="1">
        <v>45089.519444444442</v>
      </c>
      <c r="AQ10975" s="1">
        <v>45089.515277777777</v>
      </c>
    </row>
    <row r="10976" spans="1:43" x14ac:dyDescent="0.35">
      <c r="A10976" t="s">
        <v>58856</v>
      </c>
      <c r="B10976" t="s">
        <v>58857</v>
      </c>
      <c r="C10976" t="s">
        <v>58858</v>
      </c>
      <c r="F10976" t="s">
        <v>58859</v>
      </c>
      <c r="H10976" t="s">
        <v>58856</v>
      </c>
      <c r="J10976" t="s">
        <v>58860</v>
      </c>
      <c r="K10976" t="s">
        <v>58861</v>
      </c>
      <c r="M10976" t="s">
        <v>3225</v>
      </c>
      <c r="N10976" t="s">
        <v>65</v>
      </c>
      <c r="O10976">
        <v>80538</v>
      </c>
      <c r="P10976" t="s">
        <v>50</v>
      </c>
      <c r="U10976" s="1">
        <v>45089</v>
      </c>
      <c r="V10976" s="1">
        <v>45089</v>
      </c>
      <c r="W10976" s="1">
        <v>45089.456944444442</v>
      </c>
      <c r="X10976" s="1">
        <v>45089.456944444442</v>
      </c>
      <c r="AC10976" t="s">
        <v>53</v>
      </c>
      <c r="AD10976">
        <v>2972352348</v>
      </c>
      <c r="AE10976" s="1">
        <v>44963.613888888889</v>
      </c>
      <c r="AF10976" t="s">
        <v>58862</v>
      </c>
      <c r="AG10976" t="s">
        <v>58863</v>
      </c>
      <c r="AH10976" t="s">
        <v>51</v>
      </c>
      <c r="AJ10976" t="s">
        <v>53</v>
      </c>
      <c r="AL10976" t="s">
        <v>68</v>
      </c>
      <c r="AO10976" t="s">
        <v>57090</v>
      </c>
      <c r="AP10976" s="1">
        <v>45093.413194444445</v>
      </c>
      <c r="AQ10976" s="1">
        <v>45092.564583333333</v>
      </c>
    </row>
    <row r="10977" spans="1:43" x14ac:dyDescent="0.35">
      <c r="A10977" t="s">
        <v>58864</v>
      </c>
      <c r="B10977" t="s">
        <v>36280</v>
      </c>
      <c r="C10977" t="s">
        <v>320</v>
      </c>
      <c r="H10977" t="s">
        <v>36279</v>
      </c>
      <c r="J10977" t="s">
        <v>36282</v>
      </c>
      <c r="K10977" t="s">
        <v>58865</v>
      </c>
      <c r="M10977" t="s">
        <v>325</v>
      </c>
      <c r="N10977" t="s">
        <v>213</v>
      </c>
      <c r="O10977">
        <v>81303</v>
      </c>
      <c r="P10977" t="s">
        <v>50</v>
      </c>
      <c r="U10977" s="1">
        <v>45089</v>
      </c>
      <c r="V10977" s="1">
        <v>45089</v>
      </c>
      <c r="W10977" s="1">
        <v>45089.720833333333</v>
      </c>
      <c r="X10977" s="1">
        <v>45089.720833333333</v>
      </c>
      <c r="AC10977" t="s">
        <v>53</v>
      </c>
      <c r="AD10977">
        <v>2973299522</v>
      </c>
      <c r="AE10977" s="1">
        <v>44998.673611111109</v>
      </c>
      <c r="AF10977" t="s">
        <v>36283</v>
      </c>
      <c r="AG10977" t="s">
        <v>58866</v>
      </c>
      <c r="AH10977" t="s">
        <v>51</v>
      </c>
      <c r="AJ10977" t="s">
        <v>53</v>
      </c>
      <c r="AL10977" t="s">
        <v>68</v>
      </c>
      <c r="AO10977" t="s">
        <v>5443</v>
      </c>
      <c r="AP10977" s="1">
        <v>45209.492361111108</v>
      </c>
    </row>
    <row r="10978" spans="1:43" x14ac:dyDescent="0.35">
      <c r="A10978" t="s">
        <v>58867</v>
      </c>
      <c r="B10978" t="s">
        <v>58868</v>
      </c>
      <c r="C10978" t="s">
        <v>302</v>
      </c>
      <c r="F10978" t="s">
        <v>58869</v>
      </c>
      <c r="H10978" t="s">
        <v>58867</v>
      </c>
      <c r="J10978" t="s">
        <v>6242</v>
      </c>
      <c r="N10978" t="s">
        <v>17594</v>
      </c>
      <c r="O10978">
        <v>28147</v>
      </c>
      <c r="P10978" t="s">
        <v>50</v>
      </c>
      <c r="U10978" s="1">
        <v>45089</v>
      </c>
      <c r="V10978" s="1">
        <v>45089</v>
      </c>
      <c r="AC10978" t="s">
        <v>53</v>
      </c>
      <c r="AD10978">
        <v>2969507921</v>
      </c>
      <c r="AE10978" s="1">
        <v>38224.743750000001</v>
      </c>
      <c r="AG10978" t="s">
        <v>58870</v>
      </c>
      <c r="AH10978" t="s">
        <v>51</v>
      </c>
      <c r="AJ10978" t="s">
        <v>53</v>
      </c>
      <c r="AO10978" t="s">
        <v>8142</v>
      </c>
    </row>
    <row r="10979" spans="1:43" x14ac:dyDescent="0.35">
      <c r="A10979" t="s">
        <v>58871</v>
      </c>
      <c r="B10979" t="s">
        <v>507</v>
      </c>
      <c r="C10979" t="s">
        <v>58872</v>
      </c>
      <c r="F10979" t="s">
        <v>58873</v>
      </c>
      <c r="H10979" t="s">
        <v>58871</v>
      </c>
      <c r="J10979" t="s">
        <v>58874</v>
      </c>
      <c r="N10979" t="s">
        <v>287</v>
      </c>
      <c r="O10979">
        <v>80723</v>
      </c>
      <c r="P10979" t="s">
        <v>50</v>
      </c>
      <c r="U10979" s="1">
        <v>45089</v>
      </c>
      <c r="V10979" s="1">
        <v>45089</v>
      </c>
      <c r="W10979" s="1">
        <v>45089.636111111111</v>
      </c>
      <c r="X10979" s="1">
        <v>45089.636111111111</v>
      </c>
      <c r="AC10979" t="s">
        <v>51</v>
      </c>
      <c r="AD10979">
        <v>2973506101</v>
      </c>
      <c r="AE10979" s="1">
        <v>45089.645138888889</v>
      </c>
      <c r="AF10979" t="s">
        <v>58875</v>
      </c>
      <c r="AG10979" t="s">
        <v>58876</v>
      </c>
      <c r="AH10979" t="s">
        <v>51</v>
      </c>
      <c r="AJ10979" t="s">
        <v>53</v>
      </c>
      <c r="AL10979" t="s">
        <v>68</v>
      </c>
      <c r="AO10979" t="s">
        <v>5443</v>
      </c>
      <c r="AP10979" s="1">
        <v>45089.755555555559</v>
      </c>
    </row>
    <row r="10980" spans="1:43" x14ac:dyDescent="0.35">
      <c r="A10980" t="s">
        <v>58877</v>
      </c>
      <c r="B10980" t="s">
        <v>58878</v>
      </c>
      <c r="C10980" t="s">
        <v>17686</v>
      </c>
      <c r="F10980" t="s">
        <v>17687</v>
      </c>
      <c r="H10980" t="s">
        <v>17688</v>
      </c>
      <c r="J10980" t="s">
        <v>58879</v>
      </c>
      <c r="K10980" t="s">
        <v>58880</v>
      </c>
      <c r="M10980" t="s">
        <v>15570</v>
      </c>
      <c r="N10980" t="s">
        <v>65</v>
      </c>
      <c r="O10980">
        <v>80816</v>
      </c>
      <c r="P10980" t="s">
        <v>50</v>
      </c>
      <c r="U10980" s="1">
        <v>45089</v>
      </c>
      <c r="V10980" s="1">
        <v>45089</v>
      </c>
      <c r="W10980" s="1">
        <v>45089.533333333333</v>
      </c>
      <c r="X10980" s="1">
        <v>45089.533333333333</v>
      </c>
      <c r="AC10980" t="s">
        <v>51</v>
      </c>
      <c r="AD10980">
        <v>2969979198</v>
      </c>
      <c r="AE10980" s="1">
        <v>43997.318055555559</v>
      </c>
      <c r="AF10980" t="s">
        <v>17691</v>
      </c>
      <c r="AG10980" t="s">
        <v>58881</v>
      </c>
      <c r="AH10980" t="s">
        <v>51</v>
      </c>
      <c r="AJ10980" t="s">
        <v>53</v>
      </c>
      <c r="AL10980" t="s">
        <v>68</v>
      </c>
      <c r="AO10980" t="s">
        <v>5443</v>
      </c>
      <c r="AP10980" s="1">
        <v>45089.531944444447</v>
      </c>
    </row>
    <row r="10981" spans="1:43" x14ac:dyDescent="0.35">
      <c r="A10981" t="s">
        <v>58882</v>
      </c>
      <c r="B10981" t="s">
        <v>58883</v>
      </c>
      <c r="C10981" t="s">
        <v>19483</v>
      </c>
      <c r="F10981" t="s">
        <v>58884</v>
      </c>
      <c r="H10981" t="s">
        <v>58882</v>
      </c>
      <c r="J10981" t="s">
        <v>12211</v>
      </c>
      <c r="P10981" t="s">
        <v>50</v>
      </c>
      <c r="U10981" s="1">
        <v>45089</v>
      </c>
      <c r="V10981" s="1">
        <v>45089</v>
      </c>
      <c r="W10981" s="1">
        <v>45091.533333333333</v>
      </c>
      <c r="X10981" s="1">
        <v>45091.533333333333</v>
      </c>
      <c r="AC10981" t="s">
        <v>53</v>
      </c>
      <c r="AD10981">
        <v>2969475477</v>
      </c>
      <c r="AE10981" s="1">
        <v>37166.661111111112</v>
      </c>
      <c r="AF10981" t="s">
        <v>173</v>
      </c>
      <c r="AG10981" t="s">
        <v>58885</v>
      </c>
      <c r="AH10981" t="s">
        <v>51</v>
      </c>
      <c r="AJ10981" t="s">
        <v>53</v>
      </c>
      <c r="AL10981" t="s">
        <v>68</v>
      </c>
      <c r="AO10981" t="s">
        <v>57090</v>
      </c>
      <c r="AP10981" s="1">
        <v>45091.529166666667</v>
      </c>
    </row>
    <row r="10982" spans="1:43" x14ac:dyDescent="0.35">
      <c r="A10982" t="s">
        <v>58886</v>
      </c>
      <c r="B10982" t="s">
        <v>867</v>
      </c>
      <c r="C10982" t="s">
        <v>58887</v>
      </c>
      <c r="H10982" t="s">
        <v>58886</v>
      </c>
      <c r="J10982" t="s">
        <v>13731</v>
      </c>
      <c r="K10982" t="s">
        <v>58888</v>
      </c>
      <c r="M10982" t="s">
        <v>419</v>
      </c>
      <c r="N10982" t="s">
        <v>398</v>
      </c>
      <c r="O10982">
        <v>87120</v>
      </c>
      <c r="P10982" t="s">
        <v>50</v>
      </c>
      <c r="U10982" s="1">
        <v>45089</v>
      </c>
      <c r="V10982" s="1">
        <v>45089</v>
      </c>
      <c r="W10982" s="1">
        <v>45089.508333333331</v>
      </c>
      <c r="X10982" s="1">
        <v>45089.508333333331</v>
      </c>
      <c r="AC10982" t="s">
        <v>53</v>
      </c>
      <c r="AD10982">
        <v>1000000001</v>
      </c>
      <c r="AE10982" s="1">
        <v>39973.351388888892</v>
      </c>
      <c r="AF10982" t="s">
        <v>3377</v>
      </c>
      <c r="AG10982" t="s">
        <v>58889</v>
      </c>
      <c r="AH10982" t="s">
        <v>51</v>
      </c>
      <c r="AJ10982" t="s">
        <v>53</v>
      </c>
      <c r="AL10982" t="s">
        <v>78</v>
      </c>
      <c r="AO10982" t="s">
        <v>51552</v>
      </c>
    </row>
    <row r="10983" spans="1:43" x14ac:dyDescent="0.35">
      <c r="A10983" t="s">
        <v>58890</v>
      </c>
      <c r="B10983" t="s">
        <v>15238</v>
      </c>
      <c r="C10983" t="s">
        <v>58891</v>
      </c>
      <c r="F10983" t="s">
        <v>58892</v>
      </c>
      <c r="H10983" t="s">
        <v>58893</v>
      </c>
      <c r="J10983" t="s">
        <v>30424</v>
      </c>
      <c r="K10983" t="s">
        <v>58894</v>
      </c>
      <c r="M10983" t="s">
        <v>1397</v>
      </c>
      <c r="N10983" t="s">
        <v>65</v>
      </c>
      <c r="O10983">
        <v>80403</v>
      </c>
      <c r="P10983" t="s">
        <v>50</v>
      </c>
      <c r="U10983" s="1">
        <v>45089</v>
      </c>
      <c r="V10983" s="1">
        <v>45089</v>
      </c>
      <c r="W10983" s="1">
        <v>45089.543055555558</v>
      </c>
      <c r="X10983" s="1">
        <v>45089.543055555558</v>
      </c>
      <c r="AC10983" t="s">
        <v>53</v>
      </c>
      <c r="AD10983">
        <v>2969475443</v>
      </c>
      <c r="AE10983" s="1">
        <v>37166.661111111112</v>
      </c>
      <c r="AF10983" t="s">
        <v>477</v>
      </c>
      <c r="AG10983" t="s">
        <v>58895</v>
      </c>
      <c r="AH10983" t="s">
        <v>51</v>
      </c>
      <c r="AJ10983" t="s">
        <v>53</v>
      </c>
      <c r="AL10983" t="s">
        <v>68</v>
      </c>
      <c r="AO10983" t="s">
        <v>5443</v>
      </c>
      <c r="AP10983" s="1">
        <v>45405.463194444441</v>
      </c>
    </row>
    <row r="10984" spans="1:43" x14ac:dyDescent="0.35">
      <c r="A10984" t="s">
        <v>58896</v>
      </c>
      <c r="B10984" t="s">
        <v>58897</v>
      </c>
      <c r="C10984" t="s">
        <v>106</v>
      </c>
      <c r="H10984" t="s">
        <v>58896</v>
      </c>
      <c r="J10984" t="s">
        <v>58898</v>
      </c>
      <c r="K10984" t="s">
        <v>58899</v>
      </c>
      <c r="M10984" t="s">
        <v>11432</v>
      </c>
      <c r="N10984" t="s">
        <v>65</v>
      </c>
      <c r="O10984">
        <v>80108</v>
      </c>
      <c r="P10984" t="s">
        <v>50</v>
      </c>
      <c r="U10984" s="1">
        <v>45089</v>
      </c>
      <c r="V10984" s="1">
        <v>45089</v>
      </c>
      <c r="W10984" s="1">
        <v>45089.94027777778</v>
      </c>
      <c r="X10984" s="1">
        <v>45089.94027777778</v>
      </c>
      <c r="AC10984" t="s">
        <v>53</v>
      </c>
      <c r="AD10984">
        <v>1000000001</v>
      </c>
      <c r="AE10984" s="1">
        <v>39973.351388888892</v>
      </c>
      <c r="AF10984" t="s">
        <v>3377</v>
      </c>
      <c r="AG10984" t="s">
        <v>58900</v>
      </c>
      <c r="AH10984" t="s">
        <v>51</v>
      </c>
      <c r="AJ10984" t="s">
        <v>53</v>
      </c>
      <c r="AL10984" t="s">
        <v>78</v>
      </c>
      <c r="AO10984" t="s">
        <v>5443</v>
      </c>
      <c r="AP10984" s="1">
        <v>45147.958333333336</v>
      </c>
    </row>
    <row r="10985" spans="1:43" x14ac:dyDescent="0.35">
      <c r="A10985" t="s">
        <v>58901</v>
      </c>
      <c r="B10985" t="s">
        <v>1757</v>
      </c>
      <c r="C10985" t="s">
        <v>5144</v>
      </c>
      <c r="F10985">
        <v>15756941006</v>
      </c>
      <c r="H10985" t="s">
        <v>58902</v>
      </c>
      <c r="K10985" t="s">
        <v>58903</v>
      </c>
      <c r="M10985" t="s">
        <v>57526</v>
      </c>
      <c r="N10985" t="s">
        <v>398</v>
      </c>
      <c r="O10985">
        <v>88008</v>
      </c>
      <c r="P10985" t="s">
        <v>50</v>
      </c>
      <c r="U10985" s="1">
        <v>45089</v>
      </c>
      <c r="V10985" s="1">
        <v>45089</v>
      </c>
      <c r="W10985" s="1">
        <v>45089.870833333334</v>
      </c>
      <c r="X10985" s="1">
        <v>45089.870833333334</v>
      </c>
      <c r="AC10985" t="s">
        <v>53</v>
      </c>
      <c r="AD10985">
        <v>1000000001</v>
      </c>
      <c r="AE10985" s="1">
        <v>39973.351388888892</v>
      </c>
      <c r="AF10985" t="s">
        <v>3377</v>
      </c>
      <c r="AG10985" t="s">
        <v>58904</v>
      </c>
      <c r="AH10985" t="s">
        <v>51</v>
      </c>
      <c r="AJ10985" t="s">
        <v>53</v>
      </c>
      <c r="AL10985" t="s">
        <v>78</v>
      </c>
      <c r="AO10985" t="s">
        <v>5443</v>
      </c>
    </row>
    <row r="10986" spans="1:43" x14ac:dyDescent="0.35">
      <c r="A10986" t="s">
        <v>58905</v>
      </c>
      <c r="B10986" t="s">
        <v>58906</v>
      </c>
      <c r="C10986" t="s">
        <v>56314</v>
      </c>
      <c r="F10986">
        <v>17329480605</v>
      </c>
      <c r="H10986" t="s">
        <v>58907</v>
      </c>
      <c r="K10986" t="s">
        <v>58908</v>
      </c>
      <c r="M10986" t="s">
        <v>159</v>
      </c>
      <c r="N10986" t="s">
        <v>287</v>
      </c>
      <c r="O10986">
        <v>80909</v>
      </c>
      <c r="P10986" t="s">
        <v>50</v>
      </c>
      <c r="U10986" s="1">
        <v>45089</v>
      </c>
      <c r="V10986" s="1">
        <v>45089</v>
      </c>
      <c r="W10986" s="1">
        <v>45089.680555555555</v>
      </c>
      <c r="X10986" s="1">
        <v>45089.680555555555</v>
      </c>
      <c r="AC10986" t="s">
        <v>53</v>
      </c>
      <c r="AD10986">
        <v>1000000001</v>
      </c>
      <c r="AE10986" s="1">
        <v>39973.351388888892</v>
      </c>
      <c r="AF10986" t="s">
        <v>3377</v>
      </c>
      <c r="AG10986" t="s">
        <v>58909</v>
      </c>
      <c r="AH10986" t="s">
        <v>51</v>
      </c>
      <c r="AJ10986" t="s">
        <v>53</v>
      </c>
      <c r="AL10986" t="s">
        <v>78</v>
      </c>
      <c r="AO10986" t="s">
        <v>5443</v>
      </c>
      <c r="AP10986" s="1">
        <v>45089.679166666669</v>
      </c>
    </row>
    <row r="10987" spans="1:43" x14ac:dyDescent="0.35">
      <c r="A10987" t="s">
        <v>58910</v>
      </c>
      <c r="B10987" t="s">
        <v>867</v>
      </c>
      <c r="C10987" t="s">
        <v>58911</v>
      </c>
      <c r="F10987">
        <v>15052399801</v>
      </c>
      <c r="H10987" t="s">
        <v>58910</v>
      </c>
      <c r="K10987" t="s">
        <v>58912</v>
      </c>
      <c r="M10987" t="s">
        <v>11417</v>
      </c>
      <c r="N10987" t="s">
        <v>398</v>
      </c>
      <c r="O10987">
        <v>87120</v>
      </c>
      <c r="P10987" t="s">
        <v>50</v>
      </c>
      <c r="U10987" s="1">
        <v>45089</v>
      </c>
      <c r="V10987" s="1">
        <v>45089</v>
      </c>
      <c r="W10987" s="1">
        <v>45089.507638888892</v>
      </c>
      <c r="X10987" s="1">
        <v>45089.507638888892</v>
      </c>
      <c r="AC10987" t="s">
        <v>53</v>
      </c>
      <c r="AD10987">
        <v>1000000001</v>
      </c>
      <c r="AE10987" s="1">
        <v>39973.351388888892</v>
      </c>
      <c r="AF10987" t="s">
        <v>3377</v>
      </c>
      <c r="AG10987" t="s">
        <v>58913</v>
      </c>
      <c r="AH10987" t="s">
        <v>51</v>
      </c>
      <c r="AJ10987" t="s">
        <v>53</v>
      </c>
      <c r="AL10987" t="s">
        <v>78</v>
      </c>
      <c r="AO10987" t="s">
        <v>51552</v>
      </c>
    </row>
    <row r="10988" spans="1:43" x14ac:dyDescent="0.35">
      <c r="A10988" t="s">
        <v>58914</v>
      </c>
      <c r="B10988" t="s">
        <v>58915</v>
      </c>
      <c r="C10988" t="s">
        <v>22209</v>
      </c>
      <c r="F10988">
        <f>1719-339-224</f>
        <v>1156</v>
      </c>
      <c r="H10988" t="s">
        <v>58916</v>
      </c>
      <c r="J10988" t="s">
        <v>58917</v>
      </c>
      <c r="N10988" t="s">
        <v>287</v>
      </c>
      <c r="O10988">
        <v>80816</v>
      </c>
      <c r="P10988" t="s">
        <v>50</v>
      </c>
      <c r="U10988" s="1">
        <v>45089</v>
      </c>
      <c r="V10988" s="1">
        <v>45089</v>
      </c>
      <c r="W10988" s="1">
        <v>45089.43472222222</v>
      </c>
      <c r="X10988" s="1">
        <v>45089.43472222222</v>
      </c>
      <c r="AC10988" t="s">
        <v>53</v>
      </c>
      <c r="AD10988">
        <v>1000000001</v>
      </c>
      <c r="AE10988" s="1">
        <v>39973.351388888892</v>
      </c>
      <c r="AF10988" t="s">
        <v>3377</v>
      </c>
      <c r="AG10988" t="s">
        <v>58918</v>
      </c>
      <c r="AH10988" t="s">
        <v>51</v>
      </c>
      <c r="AJ10988" t="s">
        <v>53</v>
      </c>
      <c r="AL10988" t="s">
        <v>78</v>
      </c>
      <c r="AO10988" t="s">
        <v>8142</v>
      </c>
    </row>
    <row r="10989" spans="1:43" x14ac:dyDescent="0.35">
      <c r="A10989" t="s">
        <v>58919</v>
      </c>
      <c r="B10989" t="s">
        <v>15065</v>
      </c>
      <c r="C10989" t="s">
        <v>58920</v>
      </c>
      <c r="H10989" t="s">
        <v>58921</v>
      </c>
      <c r="J10989" t="s">
        <v>7738</v>
      </c>
      <c r="K10989" t="s">
        <v>18265</v>
      </c>
      <c r="M10989" t="s">
        <v>18266</v>
      </c>
      <c r="N10989" t="s">
        <v>1515</v>
      </c>
      <c r="O10989">
        <v>85239</v>
      </c>
      <c r="P10989" t="s">
        <v>50</v>
      </c>
      <c r="U10989" s="1">
        <v>45090</v>
      </c>
      <c r="V10989" s="1">
        <v>45090</v>
      </c>
      <c r="AC10989" t="s">
        <v>53</v>
      </c>
      <c r="AD10989">
        <v>2969477493</v>
      </c>
      <c r="AE10989" s="1">
        <v>37291</v>
      </c>
      <c r="AG10989" t="s">
        <v>58922</v>
      </c>
      <c r="AH10989" t="s">
        <v>51</v>
      </c>
      <c r="AJ10989" t="s">
        <v>53</v>
      </c>
      <c r="AO10989" t="s">
        <v>8142</v>
      </c>
    </row>
    <row r="10990" spans="1:43" x14ac:dyDescent="0.35">
      <c r="A10990" t="s">
        <v>58923</v>
      </c>
      <c r="B10990" t="s">
        <v>58924</v>
      </c>
      <c r="C10990" t="s">
        <v>6933</v>
      </c>
      <c r="F10990">
        <v>14326342837</v>
      </c>
      <c r="H10990" t="s">
        <v>58923</v>
      </c>
      <c r="J10990" t="s">
        <v>58925</v>
      </c>
      <c r="K10990" t="s">
        <v>58926</v>
      </c>
      <c r="M10990" t="s">
        <v>1296</v>
      </c>
      <c r="N10990" t="s">
        <v>398</v>
      </c>
      <c r="O10990">
        <v>88220</v>
      </c>
      <c r="P10990" t="s">
        <v>50</v>
      </c>
      <c r="U10990" s="1">
        <v>45090</v>
      </c>
      <c r="V10990" s="1">
        <v>45090</v>
      </c>
      <c r="W10990" s="1">
        <v>45090.806944444441</v>
      </c>
      <c r="X10990" s="1">
        <v>45090.806944444441</v>
      </c>
      <c r="AC10990" t="s">
        <v>53</v>
      </c>
      <c r="AD10990">
        <v>1000000001</v>
      </c>
      <c r="AE10990" s="1">
        <v>39973.351388888892</v>
      </c>
      <c r="AF10990" t="s">
        <v>3377</v>
      </c>
      <c r="AG10990" t="s">
        <v>58927</v>
      </c>
      <c r="AH10990" t="s">
        <v>51</v>
      </c>
      <c r="AJ10990" t="s">
        <v>53</v>
      </c>
      <c r="AL10990" t="s">
        <v>78</v>
      </c>
      <c r="AO10990" t="s">
        <v>51552</v>
      </c>
    </row>
    <row r="10991" spans="1:43" x14ac:dyDescent="0.35">
      <c r="A10991" t="s">
        <v>58928</v>
      </c>
      <c r="B10991" t="s">
        <v>58929</v>
      </c>
      <c r="C10991" t="s">
        <v>8939</v>
      </c>
      <c r="F10991" t="s">
        <v>58930</v>
      </c>
      <c r="H10991" t="s">
        <v>58928</v>
      </c>
      <c r="J10991" t="s">
        <v>7142</v>
      </c>
      <c r="K10991" t="s">
        <v>7296</v>
      </c>
      <c r="M10991" t="s">
        <v>7297</v>
      </c>
      <c r="N10991" t="s">
        <v>264</v>
      </c>
      <c r="O10991" t="s">
        <v>7298</v>
      </c>
      <c r="P10991" t="s">
        <v>50</v>
      </c>
      <c r="U10991" s="1">
        <v>45090</v>
      </c>
      <c r="V10991" s="1">
        <v>45090</v>
      </c>
      <c r="W10991" s="1">
        <v>45092.745833333334</v>
      </c>
      <c r="X10991" s="1">
        <v>45092.745833333334</v>
      </c>
      <c r="AC10991" t="s">
        <v>53</v>
      </c>
      <c r="AD10991">
        <v>2969584761</v>
      </c>
      <c r="AE10991" s="1">
        <v>41288.714583333334</v>
      </c>
      <c r="AF10991" t="s">
        <v>7145</v>
      </c>
      <c r="AG10991" t="s">
        <v>58931</v>
      </c>
      <c r="AH10991" t="s">
        <v>51</v>
      </c>
      <c r="AJ10991" t="s">
        <v>53</v>
      </c>
      <c r="AL10991" t="s">
        <v>68</v>
      </c>
      <c r="AO10991" t="s">
        <v>5443</v>
      </c>
      <c r="AP10991" s="1">
        <v>45420.411805555559</v>
      </c>
      <c r="AQ10991" s="1">
        <v>45420.561805555553</v>
      </c>
    </row>
    <row r="10992" spans="1:43" x14ac:dyDescent="0.35">
      <c r="A10992" t="s">
        <v>58932</v>
      </c>
      <c r="B10992" t="s">
        <v>4813</v>
      </c>
      <c r="C10992" t="s">
        <v>1625</v>
      </c>
      <c r="F10992" t="s">
        <v>58933</v>
      </c>
      <c r="H10992" t="s">
        <v>58932</v>
      </c>
      <c r="J10992" t="s">
        <v>4241</v>
      </c>
      <c r="N10992" t="s">
        <v>19616</v>
      </c>
      <c r="O10992">
        <v>33525</v>
      </c>
      <c r="P10992" t="s">
        <v>50</v>
      </c>
      <c r="U10992" s="1">
        <v>45090</v>
      </c>
      <c r="V10992" s="1">
        <v>45090</v>
      </c>
      <c r="AC10992" t="s">
        <v>53</v>
      </c>
      <c r="AD10992">
        <v>2969480277</v>
      </c>
      <c r="AE10992" s="1">
        <v>37439</v>
      </c>
      <c r="AG10992" t="s">
        <v>58934</v>
      </c>
      <c r="AH10992" t="s">
        <v>51</v>
      </c>
      <c r="AJ10992" t="s">
        <v>53</v>
      </c>
      <c r="AO10992" t="s">
        <v>8142</v>
      </c>
    </row>
    <row r="10993" spans="1:43" x14ac:dyDescent="0.35">
      <c r="A10993" t="s">
        <v>58935</v>
      </c>
      <c r="B10993" t="s">
        <v>43264</v>
      </c>
      <c r="C10993" t="s">
        <v>23818</v>
      </c>
      <c r="F10993" t="s">
        <v>58936</v>
      </c>
      <c r="H10993" t="s">
        <v>43263</v>
      </c>
      <c r="J10993" t="s">
        <v>445</v>
      </c>
      <c r="K10993" t="s">
        <v>10056</v>
      </c>
      <c r="M10993" t="s">
        <v>137</v>
      </c>
      <c r="N10993" t="s">
        <v>65</v>
      </c>
      <c r="O10993">
        <v>80216</v>
      </c>
      <c r="P10993" t="s">
        <v>50</v>
      </c>
      <c r="U10993" s="1">
        <v>45090</v>
      </c>
      <c r="V10993" s="1">
        <v>45090</v>
      </c>
      <c r="AC10993" t="s">
        <v>53</v>
      </c>
      <c r="AD10993">
        <v>2969522468</v>
      </c>
      <c r="AE10993" s="1">
        <v>39090.576388888891</v>
      </c>
      <c r="AG10993" t="s">
        <v>58937</v>
      </c>
      <c r="AH10993" t="s">
        <v>51</v>
      </c>
      <c r="AJ10993" t="s">
        <v>53</v>
      </c>
      <c r="AO10993" t="s">
        <v>5443</v>
      </c>
    </row>
    <row r="10994" spans="1:43" x14ac:dyDescent="0.35">
      <c r="A10994" t="s">
        <v>58938</v>
      </c>
      <c r="B10994" t="s">
        <v>5678</v>
      </c>
      <c r="C10994" t="s">
        <v>97</v>
      </c>
      <c r="F10994" t="s">
        <v>58939</v>
      </c>
      <c r="H10994" t="s">
        <v>58940</v>
      </c>
      <c r="J10994" t="s">
        <v>2028</v>
      </c>
      <c r="P10994" t="s">
        <v>50</v>
      </c>
      <c r="U10994" s="1">
        <v>45090</v>
      </c>
      <c r="V10994" s="1">
        <v>45090</v>
      </c>
      <c r="AC10994" t="s">
        <v>53</v>
      </c>
      <c r="AD10994">
        <v>2969532847</v>
      </c>
      <c r="AE10994" s="1">
        <v>39580.404166666667</v>
      </c>
      <c r="AG10994" t="s">
        <v>58941</v>
      </c>
      <c r="AH10994" t="s">
        <v>51</v>
      </c>
      <c r="AJ10994" t="s">
        <v>53</v>
      </c>
      <c r="AO10994" t="s">
        <v>8142</v>
      </c>
    </row>
    <row r="10995" spans="1:43" x14ac:dyDescent="0.35">
      <c r="A10995" t="s">
        <v>58942</v>
      </c>
      <c r="B10995" t="s">
        <v>58943</v>
      </c>
      <c r="C10995" t="s">
        <v>1471</v>
      </c>
      <c r="H10995" t="s">
        <v>58942</v>
      </c>
      <c r="J10995" t="s">
        <v>8730</v>
      </c>
      <c r="K10995" t="s">
        <v>2121</v>
      </c>
      <c r="M10995" t="s">
        <v>2122</v>
      </c>
      <c r="N10995" t="s">
        <v>2123</v>
      </c>
      <c r="O10995">
        <v>55306</v>
      </c>
      <c r="P10995" t="s">
        <v>50</v>
      </c>
      <c r="U10995" s="1">
        <v>45090</v>
      </c>
      <c r="V10995" s="1">
        <v>45090</v>
      </c>
      <c r="AC10995" t="s">
        <v>53</v>
      </c>
      <c r="AD10995">
        <v>2969473349</v>
      </c>
      <c r="AE10995" s="1">
        <v>37012.460416666669</v>
      </c>
      <c r="AG10995" t="s">
        <v>58944</v>
      </c>
      <c r="AH10995" t="s">
        <v>51</v>
      </c>
      <c r="AJ10995" t="s">
        <v>53</v>
      </c>
      <c r="AO10995" t="s">
        <v>8142</v>
      </c>
    </row>
    <row r="10996" spans="1:43" x14ac:dyDescent="0.35">
      <c r="A10996" t="s">
        <v>58945</v>
      </c>
      <c r="B10996" t="s">
        <v>58946</v>
      </c>
      <c r="C10996" t="s">
        <v>530</v>
      </c>
      <c r="F10996" t="s">
        <v>58947</v>
      </c>
      <c r="H10996" t="s">
        <v>58945</v>
      </c>
      <c r="J10996" t="s">
        <v>58948</v>
      </c>
      <c r="K10996" t="s">
        <v>58949</v>
      </c>
      <c r="M10996" t="s">
        <v>8568</v>
      </c>
      <c r="N10996" t="s">
        <v>65</v>
      </c>
      <c r="O10996">
        <v>81623</v>
      </c>
      <c r="P10996" t="s">
        <v>50</v>
      </c>
      <c r="U10996" s="1">
        <v>45090</v>
      </c>
      <c r="V10996" s="1">
        <v>45090</v>
      </c>
      <c r="W10996" s="1">
        <v>45090.561111111114</v>
      </c>
      <c r="X10996" s="1">
        <v>45090.561111111114</v>
      </c>
      <c r="AC10996" t="s">
        <v>51</v>
      </c>
      <c r="AD10996">
        <v>2973506955</v>
      </c>
      <c r="AE10996" s="1">
        <v>45090.567361111112</v>
      </c>
      <c r="AF10996" t="s">
        <v>58950</v>
      </c>
      <c r="AG10996" t="s">
        <v>58951</v>
      </c>
      <c r="AH10996" t="s">
        <v>51</v>
      </c>
      <c r="AJ10996" t="s">
        <v>53</v>
      </c>
      <c r="AL10996" t="s">
        <v>68</v>
      </c>
      <c r="AO10996" t="s">
        <v>5443</v>
      </c>
      <c r="AP10996" s="1">
        <v>45090.560416666667</v>
      </c>
    </row>
    <row r="10997" spans="1:43" x14ac:dyDescent="0.35">
      <c r="A10997" t="s">
        <v>58952</v>
      </c>
      <c r="B10997" t="s">
        <v>58953</v>
      </c>
      <c r="C10997" t="s">
        <v>12366</v>
      </c>
      <c r="F10997" t="s">
        <v>58954</v>
      </c>
      <c r="H10997" t="s">
        <v>58955</v>
      </c>
      <c r="J10997" t="s">
        <v>13744</v>
      </c>
      <c r="K10997" t="s">
        <v>58956</v>
      </c>
      <c r="M10997" t="s">
        <v>58957</v>
      </c>
      <c r="N10997" t="s">
        <v>4928</v>
      </c>
      <c r="O10997">
        <v>43469</v>
      </c>
      <c r="P10997" t="s">
        <v>50</v>
      </c>
      <c r="U10997" s="1">
        <v>45090</v>
      </c>
      <c r="V10997" s="1">
        <v>45090</v>
      </c>
      <c r="AC10997" t="s">
        <v>53</v>
      </c>
      <c r="AD10997">
        <v>2969474461</v>
      </c>
      <c r="AE10997" s="1">
        <v>37104.381944444445</v>
      </c>
      <c r="AG10997" t="s">
        <v>58958</v>
      </c>
      <c r="AH10997" t="s">
        <v>51</v>
      </c>
      <c r="AJ10997" t="s">
        <v>53</v>
      </c>
      <c r="AO10997" t="s">
        <v>8142</v>
      </c>
    </row>
    <row r="10998" spans="1:43" x14ac:dyDescent="0.35">
      <c r="A10998" t="s">
        <v>58959</v>
      </c>
      <c r="B10998" t="s">
        <v>58960</v>
      </c>
      <c r="C10998" t="s">
        <v>13050</v>
      </c>
      <c r="F10998" t="s">
        <v>58961</v>
      </c>
      <c r="H10998" t="s">
        <v>58959</v>
      </c>
      <c r="J10998" t="s">
        <v>13744</v>
      </c>
      <c r="K10998" t="s">
        <v>273</v>
      </c>
      <c r="M10998" t="s">
        <v>274</v>
      </c>
      <c r="N10998" t="s">
        <v>275</v>
      </c>
      <c r="O10998">
        <v>27612</v>
      </c>
      <c r="P10998" t="s">
        <v>50</v>
      </c>
      <c r="U10998" s="1">
        <v>45090</v>
      </c>
      <c r="V10998" s="1">
        <v>45090</v>
      </c>
      <c r="AC10998" t="s">
        <v>53</v>
      </c>
      <c r="AD10998">
        <v>2969474461</v>
      </c>
      <c r="AE10998" s="1">
        <v>37104.381944444445</v>
      </c>
      <c r="AG10998" t="s">
        <v>58962</v>
      </c>
      <c r="AH10998" t="s">
        <v>51</v>
      </c>
      <c r="AJ10998" t="s">
        <v>53</v>
      </c>
      <c r="AO10998" t="s">
        <v>8142</v>
      </c>
    </row>
    <row r="10999" spans="1:43" x14ac:dyDescent="0.35">
      <c r="A10999" t="s">
        <v>58963</v>
      </c>
      <c r="B10999" t="s">
        <v>36168</v>
      </c>
      <c r="C10999" t="s">
        <v>21582</v>
      </c>
      <c r="F10999" t="s">
        <v>58964</v>
      </c>
      <c r="H10999" t="s">
        <v>58963</v>
      </c>
      <c r="J10999" t="s">
        <v>58965</v>
      </c>
      <c r="K10999" t="s">
        <v>58966</v>
      </c>
      <c r="M10999" t="s">
        <v>58967</v>
      </c>
      <c r="N10999" t="s">
        <v>253</v>
      </c>
      <c r="O10999">
        <v>87117</v>
      </c>
      <c r="P10999" t="s">
        <v>50</v>
      </c>
      <c r="U10999" s="1">
        <v>45090</v>
      </c>
      <c r="V10999" s="1">
        <v>45090</v>
      </c>
      <c r="W10999" s="1">
        <v>45090.673611111109</v>
      </c>
      <c r="X10999" s="1">
        <v>45090.673611111109</v>
      </c>
      <c r="AC10999" t="s">
        <v>53</v>
      </c>
      <c r="AD10999">
        <v>2972308681</v>
      </c>
      <c r="AE10999" s="1">
        <v>44960.545138888891</v>
      </c>
      <c r="AF10999" t="s">
        <v>58968</v>
      </c>
      <c r="AG10999" t="s">
        <v>58969</v>
      </c>
      <c r="AH10999" t="s">
        <v>51</v>
      </c>
      <c r="AJ10999" t="s">
        <v>53</v>
      </c>
      <c r="AL10999" t="s">
        <v>68</v>
      </c>
      <c r="AO10999" t="s">
        <v>5443</v>
      </c>
      <c r="AP10999" s="1">
        <v>45090.672222222223</v>
      </c>
    </row>
    <row r="11000" spans="1:43" x14ac:dyDescent="0.35">
      <c r="A11000" t="s">
        <v>58970</v>
      </c>
      <c r="B11000" t="s">
        <v>58971</v>
      </c>
      <c r="C11000" t="s">
        <v>2073</v>
      </c>
      <c r="F11000" t="s">
        <v>54144</v>
      </c>
      <c r="H11000" t="s">
        <v>54142</v>
      </c>
      <c r="J11000" t="s">
        <v>54145</v>
      </c>
      <c r="K11000" t="s">
        <v>58972</v>
      </c>
      <c r="M11000" t="s">
        <v>154</v>
      </c>
      <c r="N11000" t="s">
        <v>65</v>
      </c>
      <c r="O11000">
        <v>80634</v>
      </c>
      <c r="P11000" t="s">
        <v>50</v>
      </c>
      <c r="U11000" s="1">
        <v>45090</v>
      </c>
      <c r="V11000" s="1">
        <v>45090</v>
      </c>
      <c r="W11000" s="1">
        <v>45090.416666666664</v>
      </c>
      <c r="X11000" s="1">
        <v>45090.416666666664</v>
      </c>
      <c r="AC11000" t="s">
        <v>51</v>
      </c>
      <c r="AD11000">
        <v>2973507943</v>
      </c>
      <c r="AE11000" s="1">
        <v>45091.612500000003</v>
      </c>
      <c r="AG11000" t="s">
        <v>58973</v>
      </c>
      <c r="AH11000" t="s">
        <v>51</v>
      </c>
      <c r="AJ11000" t="s">
        <v>53</v>
      </c>
      <c r="AL11000" t="s">
        <v>68</v>
      </c>
      <c r="AO11000" t="s">
        <v>5443</v>
      </c>
      <c r="AP11000" s="1">
        <v>45091.84375</v>
      </c>
      <c r="AQ11000" s="1">
        <v>45091.716666666667</v>
      </c>
    </row>
    <row r="11001" spans="1:43" x14ac:dyDescent="0.35">
      <c r="A11001" t="s">
        <v>58974</v>
      </c>
      <c r="B11001" t="s">
        <v>58975</v>
      </c>
      <c r="C11001" t="s">
        <v>16792</v>
      </c>
      <c r="F11001" t="s">
        <v>58976</v>
      </c>
      <c r="H11001" t="s">
        <v>58974</v>
      </c>
      <c r="J11001" t="s">
        <v>4293</v>
      </c>
      <c r="K11001" t="s">
        <v>58977</v>
      </c>
      <c r="M11001" t="s">
        <v>12936</v>
      </c>
      <c r="N11001" t="s">
        <v>5277</v>
      </c>
      <c r="O11001">
        <v>82009</v>
      </c>
      <c r="P11001" t="s">
        <v>50</v>
      </c>
      <c r="U11001" s="1">
        <v>45090</v>
      </c>
      <c r="V11001" s="1">
        <v>45090</v>
      </c>
      <c r="W11001" s="1">
        <v>45090.49722222222</v>
      </c>
      <c r="X11001" s="1">
        <v>45090.49722222222</v>
      </c>
      <c r="AC11001" t="s">
        <v>53</v>
      </c>
      <c r="AD11001">
        <v>2969634929</v>
      </c>
      <c r="AE11001" s="1">
        <v>41799.665972222225</v>
      </c>
      <c r="AF11001" t="s">
        <v>4296</v>
      </c>
      <c r="AG11001" t="s">
        <v>58978</v>
      </c>
      <c r="AH11001" t="s">
        <v>51</v>
      </c>
      <c r="AJ11001" t="s">
        <v>53</v>
      </c>
      <c r="AL11001" t="s">
        <v>68</v>
      </c>
      <c r="AO11001" t="s">
        <v>5443</v>
      </c>
      <c r="AP11001" s="1">
        <v>45438.509027777778</v>
      </c>
    </row>
    <row r="11002" spans="1:43" x14ac:dyDescent="0.35">
      <c r="A11002" t="s">
        <v>58979</v>
      </c>
      <c r="B11002" t="s">
        <v>58980</v>
      </c>
      <c r="C11002" t="s">
        <v>58981</v>
      </c>
      <c r="F11002" t="s">
        <v>58982</v>
      </c>
      <c r="H11002" t="s">
        <v>58983</v>
      </c>
      <c r="J11002" t="s">
        <v>58984</v>
      </c>
      <c r="P11002" t="s">
        <v>50</v>
      </c>
      <c r="U11002" s="1">
        <v>45090</v>
      </c>
      <c r="V11002" s="1">
        <v>45090</v>
      </c>
      <c r="W11002" s="1">
        <v>45090.416666666664</v>
      </c>
      <c r="X11002" s="1">
        <v>45090.416666666664</v>
      </c>
      <c r="AC11002" t="s">
        <v>53</v>
      </c>
      <c r="AD11002">
        <v>2973387168</v>
      </c>
      <c r="AE11002" s="1">
        <v>45059.368055555555</v>
      </c>
      <c r="AG11002" t="s">
        <v>58985</v>
      </c>
      <c r="AH11002" t="s">
        <v>51</v>
      </c>
      <c r="AJ11002" t="s">
        <v>53</v>
      </c>
      <c r="AL11002" t="s">
        <v>78</v>
      </c>
      <c r="AO11002" t="s">
        <v>8142</v>
      </c>
    </row>
    <row r="11003" spans="1:43" x14ac:dyDescent="0.35">
      <c r="A11003" t="s">
        <v>58986</v>
      </c>
      <c r="B11003" t="s">
        <v>58987</v>
      </c>
      <c r="C11003" t="s">
        <v>5070</v>
      </c>
      <c r="F11003" t="s">
        <v>58988</v>
      </c>
      <c r="H11003" t="s">
        <v>58986</v>
      </c>
      <c r="J11003" t="s">
        <v>58989</v>
      </c>
      <c r="K11003" t="s">
        <v>58990</v>
      </c>
      <c r="M11003" t="s">
        <v>1737</v>
      </c>
      <c r="N11003" t="s">
        <v>65</v>
      </c>
      <c r="O11003">
        <v>80640</v>
      </c>
      <c r="P11003" t="s">
        <v>50</v>
      </c>
      <c r="U11003" s="1">
        <v>45090</v>
      </c>
      <c r="V11003" s="1">
        <v>45090</v>
      </c>
      <c r="W11003" s="1">
        <v>45090.838888888888</v>
      </c>
      <c r="X11003" s="1">
        <v>45090.838888888888</v>
      </c>
      <c r="AC11003" t="s">
        <v>53</v>
      </c>
      <c r="AD11003">
        <v>2969679148</v>
      </c>
      <c r="AE11003" s="1">
        <v>42248.668749999997</v>
      </c>
      <c r="AF11003" t="s">
        <v>58991</v>
      </c>
      <c r="AG11003" t="s">
        <v>58992</v>
      </c>
      <c r="AH11003" t="s">
        <v>51</v>
      </c>
      <c r="AJ11003" t="s">
        <v>53</v>
      </c>
      <c r="AL11003" t="s">
        <v>68</v>
      </c>
      <c r="AO11003" t="s">
        <v>5443</v>
      </c>
      <c r="AP11003" s="1">
        <v>45091.681250000001</v>
      </c>
      <c r="AQ11003" s="1">
        <v>45091.697916666664</v>
      </c>
    </row>
    <row r="11004" spans="1:43" x14ac:dyDescent="0.35">
      <c r="A11004" t="s">
        <v>58993</v>
      </c>
      <c r="B11004" t="s">
        <v>58994</v>
      </c>
      <c r="C11004" t="s">
        <v>9940</v>
      </c>
      <c r="F11004" t="s">
        <v>58995</v>
      </c>
      <c r="H11004" t="s">
        <v>58993</v>
      </c>
      <c r="J11004" t="s">
        <v>58996</v>
      </c>
      <c r="K11004" t="s">
        <v>58997</v>
      </c>
      <c r="M11004" t="s">
        <v>18787</v>
      </c>
      <c r="N11004" t="s">
        <v>65</v>
      </c>
      <c r="O11004">
        <v>80654</v>
      </c>
      <c r="P11004" t="s">
        <v>50</v>
      </c>
      <c r="U11004" s="1">
        <v>45090</v>
      </c>
      <c r="V11004" s="1">
        <v>45090</v>
      </c>
      <c r="W11004" s="1">
        <v>45090.543055555558</v>
      </c>
      <c r="X11004" s="1">
        <v>45090.543055555558</v>
      </c>
      <c r="AC11004" t="s">
        <v>53</v>
      </c>
      <c r="AD11004">
        <v>2972350995</v>
      </c>
      <c r="AE11004" s="1">
        <v>44963.609027777777</v>
      </c>
      <c r="AF11004" t="s">
        <v>58998</v>
      </c>
      <c r="AG11004" t="s">
        <v>58999</v>
      </c>
      <c r="AH11004" t="s">
        <v>51</v>
      </c>
      <c r="AJ11004" t="s">
        <v>53</v>
      </c>
      <c r="AL11004" t="s">
        <v>68</v>
      </c>
      <c r="AO11004" t="s">
        <v>5443</v>
      </c>
      <c r="AP11004" s="1">
        <v>45460.426388888889</v>
      </c>
      <c r="AQ11004" s="1">
        <v>45350.770833333336</v>
      </c>
    </row>
    <row r="11005" spans="1:43" x14ac:dyDescent="0.35">
      <c r="A11005" t="s">
        <v>59000</v>
      </c>
      <c r="B11005" t="s">
        <v>1757</v>
      </c>
      <c r="C11005" t="s">
        <v>59001</v>
      </c>
      <c r="H11005" t="s">
        <v>59000</v>
      </c>
      <c r="J11005" t="s">
        <v>59002</v>
      </c>
      <c r="P11005" t="s">
        <v>50</v>
      </c>
      <c r="U11005" s="1">
        <v>45090</v>
      </c>
      <c r="V11005" s="1">
        <v>45090</v>
      </c>
      <c r="W11005" s="1">
        <v>45090.620833333334</v>
      </c>
      <c r="X11005" s="1">
        <v>45090.620833333334</v>
      </c>
      <c r="AC11005" t="s">
        <v>53</v>
      </c>
      <c r="AD11005">
        <v>2969818490</v>
      </c>
      <c r="AE11005" s="1">
        <v>43292.640277777777</v>
      </c>
      <c r="AF11005" t="s">
        <v>59003</v>
      </c>
      <c r="AG11005" t="s">
        <v>59004</v>
      </c>
      <c r="AH11005" t="s">
        <v>51</v>
      </c>
      <c r="AJ11005" t="s">
        <v>53</v>
      </c>
      <c r="AL11005" t="s">
        <v>68</v>
      </c>
      <c r="AO11005" t="s">
        <v>5443</v>
      </c>
      <c r="AP11005" s="1">
        <v>45419.67291666667</v>
      </c>
      <c r="AQ11005" s="1">
        <v>45419.73333333333</v>
      </c>
    </row>
    <row r="11006" spans="1:43" x14ac:dyDescent="0.35">
      <c r="A11006" t="s">
        <v>59005</v>
      </c>
      <c r="B11006" t="s">
        <v>24344</v>
      </c>
      <c r="C11006" t="s">
        <v>59006</v>
      </c>
      <c r="F11006" t="s">
        <v>59007</v>
      </c>
      <c r="H11006" t="s">
        <v>59008</v>
      </c>
      <c r="J11006" t="s">
        <v>6387</v>
      </c>
      <c r="K11006" t="s">
        <v>59009</v>
      </c>
      <c r="M11006" t="s">
        <v>59010</v>
      </c>
      <c r="N11006" t="s">
        <v>22225</v>
      </c>
      <c r="O11006">
        <v>25526</v>
      </c>
      <c r="P11006" t="s">
        <v>50</v>
      </c>
      <c r="U11006" s="1">
        <v>45090</v>
      </c>
      <c r="V11006" s="1">
        <v>45090</v>
      </c>
      <c r="AC11006" t="s">
        <v>53</v>
      </c>
      <c r="AD11006">
        <v>2969484892</v>
      </c>
      <c r="AE11006" s="1">
        <v>37756</v>
      </c>
      <c r="AG11006" t="s">
        <v>59011</v>
      </c>
      <c r="AH11006" t="s">
        <v>51</v>
      </c>
      <c r="AJ11006" t="s">
        <v>53</v>
      </c>
      <c r="AO11006" t="s">
        <v>8142</v>
      </c>
    </row>
    <row r="11007" spans="1:43" x14ac:dyDescent="0.35">
      <c r="A11007" t="s">
        <v>59012</v>
      </c>
      <c r="B11007" t="s">
        <v>59013</v>
      </c>
      <c r="C11007" t="s">
        <v>7769</v>
      </c>
      <c r="F11007" t="s">
        <v>59014</v>
      </c>
      <c r="H11007" t="s">
        <v>59012</v>
      </c>
      <c r="J11007" t="s">
        <v>4293</v>
      </c>
      <c r="K11007" t="s">
        <v>59015</v>
      </c>
      <c r="M11007" t="s">
        <v>32662</v>
      </c>
      <c r="N11007" t="s">
        <v>798</v>
      </c>
      <c r="O11007">
        <v>75644</v>
      </c>
      <c r="P11007" t="s">
        <v>50</v>
      </c>
      <c r="U11007" s="1">
        <v>45090</v>
      </c>
      <c r="V11007" s="1">
        <v>45090</v>
      </c>
      <c r="W11007" s="1">
        <v>45090.741666666669</v>
      </c>
      <c r="X11007" s="1">
        <v>45090.741666666669</v>
      </c>
      <c r="AC11007" t="s">
        <v>53</v>
      </c>
      <c r="AD11007">
        <v>2969634929</v>
      </c>
      <c r="AE11007" s="1">
        <v>41799.665972222225</v>
      </c>
      <c r="AF11007" t="s">
        <v>4296</v>
      </c>
      <c r="AG11007" t="s">
        <v>59016</v>
      </c>
      <c r="AH11007" t="s">
        <v>51</v>
      </c>
      <c r="AJ11007" t="s">
        <v>53</v>
      </c>
      <c r="AL11007" t="s">
        <v>68</v>
      </c>
      <c r="AO11007" t="s">
        <v>5443</v>
      </c>
      <c r="AP11007" s="1">
        <v>45274.334722222222</v>
      </c>
    </row>
    <row r="11008" spans="1:43" x14ac:dyDescent="0.35">
      <c r="A11008" t="s">
        <v>59017</v>
      </c>
      <c r="B11008" t="s">
        <v>16119</v>
      </c>
      <c r="C11008" t="s">
        <v>18170</v>
      </c>
      <c r="F11008" t="s">
        <v>59018</v>
      </c>
      <c r="H11008" t="s">
        <v>59017</v>
      </c>
      <c r="J11008" t="s">
        <v>59019</v>
      </c>
      <c r="K11008" t="s">
        <v>59020</v>
      </c>
      <c r="M11008" t="s">
        <v>7946</v>
      </c>
      <c r="N11008" t="s">
        <v>253</v>
      </c>
      <c r="O11008">
        <v>88310</v>
      </c>
      <c r="P11008" t="s">
        <v>50</v>
      </c>
      <c r="U11008" s="1">
        <v>45090</v>
      </c>
      <c r="V11008" s="1">
        <v>45090</v>
      </c>
      <c r="W11008" s="1">
        <v>45090.640277777777</v>
      </c>
      <c r="X11008" s="1">
        <v>45090.640277777777</v>
      </c>
      <c r="AC11008" t="s">
        <v>53</v>
      </c>
      <c r="AD11008">
        <v>2969642996</v>
      </c>
      <c r="AE11008" s="1">
        <v>41856.443055555559</v>
      </c>
      <c r="AF11008" t="s">
        <v>59021</v>
      </c>
      <c r="AG11008" t="s">
        <v>59022</v>
      </c>
      <c r="AH11008" t="s">
        <v>51</v>
      </c>
      <c r="AJ11008" t="s">
        <v>53</v>
      </c>
      <c r="AL11008" t="s">
        <v>68</v>
      </c>
      <c r="AO11008" t="s">
        <v>5443</v>
      </c>
      <c r="AP11008" s="1">
        <v>45119.589583333334</v>
      </c>
      <c r="AQ11008" s="1">
        <v>45090.646527777775</v>
      </c>
    </row>
    <row r="11009" spans="1:43" x14ac:dyDescent="0.35">
      <c r="A11009" t="s">
        <v>59023</v>
      </c>
      <c r="B11009" t="s">
        <v>15790</v>
      </c>
      <c r="C11009" t="s">
        <v>11450</v>
      </c>
      <c r="F11009" t="s">
        <v>59024</v>
      </c>
      <c r="H11009" t="s">
        <v>59025</v>
      </c>
      <c r="J11009" t="s">
        <v>59026</v>
      </c>
      <c r="K11009" t="s">
        <v>59027</v>
      </c>
      <c r="M11009" t="s">
        <v>21406</v>
      </c>
      <c r="N11009" t="s">
        <v>213</v>
      </c>
      <c r="O11009">
        <v>80814</v>
      </c>
      <c r="P11009" t="s">
        <v>50</v>
      </c>
      <c r="U11009" s="1">
        <v>45090</v>
      </c>
      <c r="V11009" s="1">
        <v>45090</v>
      </c>
      <c r="W11009" s="1">
        <v>45090.494444444441</v>
      </c>
      <c r="X11009" s="1">
        <v>45090.494444444441</v>
      </c>
      <c r="AC11009" t="s">
        <v>51</v>
      </c>
      <c r="AD11009">
        <v>2969512387</v>
      </c>
      <c r="AE11009" s="1">
        <v>38474.461805555555</v>
      </c>
      <c r="AF11009" t="s">
        <v>59028</v>
      </c>
      <c r="AG11009" t="s">
        <v>59029</v>
      </c>
      <c r="AH11009" t="s">
        <v>51</v>
      </c>
      <c r="AJ11009" t="s">
        <v>53</v>
      </c>
      <c r="AL11009" t="s">
        <v>68</v>
      </c>
      <c r="AO11009" t="s">
        <v>5443</v>
      </c>
      <c r="AP11009" s="1">
        <v>45470.604166666664</v>
      </c>
      <c r="AQ11009" s="1">
        <v>45454.434027777781</v>
      </c>
    </row>
    <row r="11010" spans="1:43" x14ac:dyDescent="0.35">
      <c r="A11010" t="s">
        <v>59030</v>
      </c>
      <c r="B11010" t="s">
        <v>36029</v>
      </c>
      <c r="C11010" t="s">
        <v>59031</v>
      </c>
      <c r="F11010" t="s">
        <v>59032</v>
      </c>
      <c r="H11010" t="s">
        <v>59030</v>
      </c>
      <c r="J11010" t="s">
        <v>59033</v>
      </c>
      <c r="P11010" t="s">
        <v>50</v>
      </c>
      <c r="U11010" s="1">
        <v>45090</v>
      </c>
      <c r="V11010" s="1">
        <v>45090</v>
      </c>
      <c r="W11010" s="1">
        <v>45090.814583333333</v>
      </c>
      <c r="X11010" s="1">
        <v>45090.814583333333</v>
      </c>
      <c r="AC11010" t="s">
        <v>53</v>
      </c>
      <c r="AD11010">
        <v>1000000001</v>
      </c>
      <c r="AE11010" s="1">
        <v>39973.351388888892</v>
      </c>
      <c r="AF11010" t="s">
        <v>3377</v>
      </c>
      <c r="AG11010" t="s">
        <v>59034</v>
      </c>
      <c r="AH11010" t="s">
        <v>51</v>
      </c>
      <c r="AJ11010" t="s">
        <v>53</v>
      </c>
      <c r="AL11010" t="s">
        <v>78</v>
      </c>
      <c r="AO11010" t="s">
        <v>8142</v>
      </c>
    </row>
    <row r="11011" spans="1:43" x14ac:dyDescent="0.35">
      <c r="A11011" t="s">
        <v>59035</v>
      </c>
      <c r="B11011" t="s">
        <v>59036</v>
      </c>
      <c r="C11011" t="s">
        <v>59037</v>
      </c>
      <c r="F11011" t="s">
        <v>59038</v>
      </c>
      <c r="H11011" t="s">
        <v>59035</v>
      </c>
      <c r="J11011" t="s">
        <v>6387</v>
      </c>
      <c r="K11011" t="s">
        <v>59039</v>
      </c>
      <c r="M11011" t="s">
        <v>59010</v>
      </c>
      <c r="N11011" t="s">
        <v>22225</v>
      </c>
      <c r="O11011">
        <v>25526</v>
      </c>
      <c r="P11011" t="s">
        <v>50</v>
      </c>
      <c r="U11011" s="1">
        <v>45090</v>
      </c>
      <c r="V11011" s="1">
        <v>45090</v>
      </c>
      <c r="AC11011" t="s">
        <v>53</v>
      </c>
      <c r="AD11011">
        <v>2969484892</v>
      </c>
      <c r="AE11011" s="1">
        <v>37756</v>
      </c>
      <c r="AG11011" t="s">
        <v>59040</v>
      </c>
      <c r="AH11011" t="s">
        <v>51</v>
      </c>
      <c r="AJ11011" t="s">
        <v>53</v>
      </c>
      <c r="AO11011" t="s">
        <v>8142</v>
      </c>
    </row>
    <row r="11012" spans="1:43" x14ac:dyDescent="0.35">
      <c r="A11012" t="s">
        <v>59041</v>
      </c>
      <c r="B11012" t="s">
        <v>59042</v>
      </c>
      <c r="C11012" t="s">
        <v>6173</v>
      </c>
      <c r="F11012" t="s">
        <v>59043</v>
      </c>
      <c r="H11012" t="s">
        <v>59041</v>
      </c>
      <c r="I11012" t="s">
        <v>780</v>
      </c>
      <c r="J11012" t="s">
        <v>28258</v>
      </c>
      <c r="K11012" t="s">
        <v>59044</v>
      </c>
      <c r="M11012" t="s">
        <v>15195</v>
      </c>
      <c r="N11012" t="s">
        <v>13693</v>
      </c>
      <c r="O11012">
        <v>38132</v>
      </c>
      <c r="P11012" t="s">
        <v>50</v>
      </c>
      <c r="U11012" s="1">
        <v>45091</v>
      </c>
      <c r="V11012" s="1">
        <v>45091</v>
      </c>
      <c r="AC11012" t="s">
        <v>53</v>
      </c>
      <c r="AD11012">
        <v>2969476832</v>
      </c>
      <c r="AE11012" s="1">
        <v>37243</v>
      </c>
      <c r="AG11012" t="s">
        <v>59045</v>
      </c>
      <c r="AH11012" t="s">
        <v>51</v>
      </c>
      <c r="AJ11012" t="s">
        <v>53</v>
      </c>
      <c r="AO11012" t="s">
        <v>8142</v>
      </c>
    </row>
    <row r="11013" spans="1:43" x14ac:dyDescent="0.35">
      <c r="A11013" t="s">
        <v>59046</v>
      </c>
      <c r="B11013" t="s">
        <v>12002</v>
      </c>
      <c r="C11013" t="s">
        <v>894</v>
      </c>
      <c r="F11013" t="s">
        <v>59047</v>
      </c>
      <c r="H11013" t="s">
        <v>59046</v>
      </c>
      <c r="J11013" t="s">
        <v>59048</v>
      </c>
      <c r="N11013" t="s">
        <v>21722</v>
      </c>
      <c r="O11013" t="s">
        <v>59049</v>
      </c>
      <c r="P11013" t="s">
        <v>50</v>
      </c>
      <c r="U11013" s="1">
        <v>45091</v>
      </c>
      <c r="V11013" s="1">
        <v>45091</v>
      </c>
      <c r="W11013" s="1">
        <v>45091.616666666669</v>
      </c>
      <c r="X11013" s="1">
        <v>45091.616666666669</v>
      </c>
      <c r="AC11013" t="s">
        <v>53</v>
      </c>
      <c r="AD11013">
        <v>1000000001</v>
      </c>
      <c r="AE11013" s="1">
        <v>39973.351388888892</v>
      </c>
      <c r="AF11013" t="s">
        <v>3377</v>
      </c>
      <c r="AG11013" t="s">
        <v>59050</v>
      </c>
      <c r="AH11013" t="s">
        <v>51</v>
      </c>
      <c r="AJ11013" t="s">
        <v>53</v>
      </c>
      <c r="AL11013" t="s">
        <v>78</v>
      </c>
      <c r="AO11013" t="s">
        <v>8142</v>
      </c>
    </row>
    <row r="11014" spans="1:43" x14ac:dyDescent="0.35">
      <c r="A11014" t="s">
        <v>59051</v>
      </c>
      <c r="B11014" t="s">
        <v>59052</v>
      </c>
      <c r="C11014" t="s">
        <v>59053</v>
      </c>
      <c r="F11014">
        <f>1936-327-5337</f>
        <v>-3728</v>
      </c>
      <c r="H11014" t="s">
        <v>59051</v>
      </c>
      <c r="J11014" t="s">
        <v>59054</v>
      </c>
      <c r="N11014" t="s">
        <v>637</v>
      </c>
      <c r="O11014">
        <v>77351</v>
      </c>
      <c r="P11014" t="s">
        <v>50</v>
      </c>
      <c r="U11014" s="1">
        <v>45091</v>
      </c>
      <c r="V11014" s="1">
        <v>45091</v>
      </c>
      <c r="AC11014" t="s">
        <v>53</v>
      </c>
      <c r="AD11014">
        <v>2969782902</v>
      </c>
      <c r="AE11014" s="1">
        <v>43171.55972222222</v>
      </c>
      <c r="AG11014" t="s">
        <v>59055</v>
      </c>
      <c r="AH11014" t="s">
        <v>51</v>
      </c>
      <c r="AJ11014" t="s">
        <v>53</v>
      </c>
      <c r="AO11014" t="s">
        <v>8142</v>
      </c>
    </row>
    <row r="11015" spans="1:43" x14ac:dyDescent="0.35">
      <c r="A11015" t="s">
        <v>59056</v>
      </c>
      <c r="B11015" t="s">
        <v>59057</v>
      </c>
      <c r="C11015" t="s">
        <v>59058</v>
      </c>
      <c r="F11015" t="s">
        <v>59059</v>
      </c>
      <c r="H11015" t="s">
        <v>59056</v>
      </c>
      <c r="J11015" t="s">
        <v>59060</v>
      </c>
      <c r="K11015" t="s">
        <v>59061</v>
      </c>
      <c r="M11015" t="s">
        <v>8271</v>
      </c>
      <c r="N11015" t="s">
        <v>65</v>
      </c>
      <c r="O11015">
        <v>80107</v>
      </c>
      <c r="P11015" t="s">
        <v>50</v>
      </c>
      <c r="U11015" s="1">
        <v>45091</v>
      </c>
      <c r="V11015" s="1">
        <v>45091</v>
      </c>
      <c r="W11015" s="1">
        <v>45091.508333333331</v>
      </c>
      <c r="X11015" s="1">
        <v>45091.508333333331</v>
      </c>
      <c r="AC11015" t="s">
        <v>53</v>
      </c>
      <c r="AD11015">
        <v>2972012871</v>
      </c>
      <c r="AE11015" s="1">
        <v>44465.602083333331</v>
      </c>
      <c r="AF11015" t="s">
        <v>59062</v>
      </c>
      <c r="AG11015" t="s">
        <v>59063</v>
      </c>
      <c r="AH11015" t="s">
        <v>51</v>
      </c>
      <c r="AJ11015" t="s">
        <v>53</v>
      </c>
      <c r="AL11015" t="s">
        <v>68</v>
      </c>
      <c r="AO11015" t="s">
        <v>5443</v>
      </c>
      <c r="AP11015" s="1">
        <v>45091.510416666664</v>
      </c>
      <c r="AQ11015" s="1">
        <v>45091.515972222223</v>
      </c>
    </row>
    <row r="11016" spans="1:43" x14ac:dyDescent="0.35">
      <c r="A11016" t="s">
        <v>59064</v>
      </c>
      <c r="B11016" t="s">
        <v>14920</v>
      </c>
      <c r="C11016" t="s">
        <v>3349</v>
      </c>
      <c r="F11016" t="s">
        <v>59065</v>
      </c>
      <c r="H11016" t="s">
        <v>59064</v>
      </c>
      <c r="J11016" t="s">
        <v>59066</v>
      </c>
      <c r="K11016" t="s">
        <v>59067</v>
      </c>
      <c r="M11016" t="s">
        <v>3376</v>
      </c>
      <c r="N11016" t="s">
        <v>65</v>
      </c>
      <c r="O11016">
        <v>80621</v>
      </c>
      <c r="P11016" t="s">
        <v>50</v>
      </c>
      <c r="U11016" s="1">
        <v>45091</v>
      </c>
      <c r="V11016" s="1">
        <v>45091</v>
      </c>
      <c r="W11016" s="1">
        <v>45091.505555555559</v>
      </c>
      <c r="X11016" s="1">
        <v>45091.505555555559</v>
      </c>
      <c r="AC11016" t="s">
        <v>53</v>
      </c>
      <c r="AD11016">
        <v>2973507663</v>
      </c>
      <c r="AE11016" s="1">
        <v>45091.511111111111</v>
      </c>
      <c r="AF11016" t="s">
        <v>59068</v>
      </c>
      <c r="AG11016" t="s">
        <v>59069</v>
      </c>
      <c r="AH11016" t="s">
        <v>51</v>
      </c>
      <c r="AJ11016" t="s">
        <v>53</v>
      </c>
      <c r="AL11016" t="s">
        <v>68</v>
      </c>
      <c r="AO11016" t="s">
        <v>5443</v>
      </c>
      <c r="AP11016" s="1">
        <v>45091.504861111112</v>
      </c>
    </row>
    <row r="11017" spans="1:43" x14ac:dyDescent="0.35">
      <c r="A11017" t="s">
        <v>59070</v>
      </c>
      <c r="B11017" t="s">
        <v>8723</v>
      </c>
      <c r="C11017" t="s">
        <v>3295</v>
      </c>
      <c r="H11017" t="s">
        <v>59070</v>
      </c>
      <c r="J11017" t="s">
        <v>2028</v>
      </c>
      <c r="K11017" t="s">
        <v>2029</v>
      </c>
      <c r="L11017" t="s">
        <v>2030</v>
      </c>
      <c r="M11017" t="s">
        <v>1307</v>
      </c>
      <c r="N11017" t="s">
        <v>798</v>
      </c>
      <c r="O11017">
        <v>77380</v>
      </c>
      <c r="P11017" t="s">
        <v>50</v>
      </c>
      <c r="U11017" s="1">
        <v>45091</v>
      </c>
      <c r="V11017" s="1">
        <v>45091</v>
      </c>
      <c r="AC11017" t="s">
        <v>53</v>
      </c>
      <c r="AD11017">
        <v>2969532847</v>
      </c>
      <c r="AE11017" s="1">
        <v>39580.404166666667</v>
      </c>
      <c r="AG11017" t="s">
        <v>59071</v>
      </c>
      <c r="AH11017" t="s">
        <v>51</v>
      </c>
      <c r="AJ11017" t="s">
        <v>53</v>
      </c>
      <c r="AO11017" t="s">
        <v>8142</v>
      </c>
    </row>
    <row r="11018" spans="1:43" x14ac:dyDescent="0.35">
      <c r="A11018" t="s">
        <v>59072</v>
      </c>
      <c r="B11018" t="s">
        <v>11347</v>
      </c>
      <c r="C11018" t="s">
        <v>26126</v>
      </c>
      <c r="F11018" t="s">
        <v>59073</v>
      </c>
      <c r="H11018" t="s">
        <v>59072</v>
      </c>
      <c r="J11018" t="s">
        <v>1305</v>
      </c>
      <c r="K11018" t="s">
        <v>1306</v>
      </c>
      <c r="M11018" t="s">
        <v>1307</v>
      </c>
      <c r="N11018" t="s">
        <v>264</v>
      </c>
      <c r="O11018">
        <v>77380</v>
      </c>
      <c r="P11018" t="s">
        <v>50</v>
      </c>
      <c r="U11018" s="1">
        <v>45091</v>
      </c>
      <c r="V11018" s="1">
        <v>45091</v>
      </c>
      <c r="W11018" s="1">
        <v>45161.795138888891</v>
      </c>
      <c r="X11018" s="1">
        <v>45161.795138888891</v>
      </c>
      <c r="AC11018" t="s">
        <v>53</v>
      </c>
      <c r="AD11018">
        <v>2969474645</v>
      </c>
      <c r="AE11018" s="1">
        <v>37110.530555555553</v>
      </c>
      <c r="AF11018" t="s">
        <v>8291</v>
      </c>
      <c r="AG11018" t="s">
        <v>59074</v>
      </c>
      <c r="AH11018" t="s">
        <v>51</v>
      </c>
      <c r="AJ11018" t="s">
        <v>53</v>
      </c>
      <c r="AL11018" t="s">
        <v>68</v>
      </c>
      <c r="AO11018" t="s">
        <v>8142</v>
      </c>
      <c r="AP11018" s="1">
        <v>45455.693055555559</v>
      </c>
      <c r="AQ11018" s="1">
        <v>45448.34375</v>
      </c>
    </row>
    <row r="11019" spans="1:43" x14ac:dyDescent="0.35">
      <c r="A11019" t="s">
        <v>59075</v>
      </c>
      <c r="B11019" t="s">
        <v>59076</v>
      </c>
      <c r="C11019" t="s">
        <v>7488</v>
      </c>
      <c r="F11019" t="s">
        <v>59077</v>
      </c>
      <c r="H11019" t="s">
        <v>59075</v>
      </c>
      <c r="J11019" t="s">
        <v>56108</v>
      </c>
      <c r="K11019" t="s">
        <v>59078</v>
      </c>
      <c r="M11019" t="s">
        <v>419</v>
      </c>
      <c r="N11019" t="s">
        <v>253</v>
      </c>
      <c r="O11019">
        <v>87109</v>
      </c>
      <c r="P11019" t="s">
        <v>50</v>
      </c>
      <c r="U11019" s="1">
        <v>45091</v>
      </c>
      <c r="V11019" s="1">
        <v>45091</v>
      </c>
      <c r="W11019" s="1">
        <v>45091.490277777775</v>
      </c>
      <c r="X11019" s="1">
        <v>45091.490277777775</v>
      </c>
      <c r="AC11019" t="s">
        <v>53</v>
      </c>
      <c r="AD11019">
        <v>2969896431</v>
      </c>
      <c r="AE11019" s="1">
        <v>43657.61041666667</v>
      </c>
      <c r="AF11019" t="s">
        <v>12469</v>
      </c>
      <c r="AG11019" t="s">
        <v>59079</v>
      </c>
      <c r="AH11019" t="s">
        <v>51</v>
      </c>
      <c r="AJ11019" t="s">
        <v>53</v>
      </c>
      <c r="AL11019" t="s">
        <v>68</v>
      </c>
      <c r="AO11019" t="s">
        <v>5443</v>
      </c>
      <c r="AP11019" s="1">
        <v>45091.511111111111</v>
      </c>
      <c r="AQ11019" s="1">
        <v>45091.51458333333</v>
      </c>
    </row>
    <row r="11020" spans="1:43" x14ac:dyDescent="0.35">
      <c r="A11020" t="s">
        <v>59080</v>
      </c>
      <c r="B11020" t="s">
        <v>59081</v>
      </c>
      <c r="C11020" t="s">
        <v>43091</v>
      </c>
      <c r="F11020" t="s">
        <v>59082</v>
      </c>
      <c r="H11020" t="s">
        <v>59080</v>
      </c>
      <c r="J11020" t="s">
        <v>59083</v>
      </c>
      <c r="N11020" t="s">
        <v>59084</v>
      </c>
      <c r="O11020">
        <v>59640</v>
      </c>
      <c r="P11020" t="s">
        <v>13276</v>
      </c>
      <c r="U11020" s="1">
        <v>45091</v>
      </c>
      <c r="V11020" s="1">
        <v>45091</v>
      </c>
      <c r="AC11020" t="s">
        <v>53</v>
      </c>
      <c r="AD11020">
        <v>2969570414</v>
      </c>
      <c r="AE11020" s="1">
        <v>40940.538888888892</v>
      </c>
      <c r="AG11020" t="s">
        <v>59085</v>
      </c>
      <c r="AH11020" t="s">
        <v>51</v>
      </c>
      <c r="AJ11020" t="s">
        <v>53</v>
      </c>
      <c r="AO11020" t="s">
        <v>8142</v>
      </c>
    </row>
    <row r="11021" spans="1:43" x14ac:dyDescent="0.35">
      <c r="A11021" t="s">
        <v>59086</v>
      </c>
      <c r="B11021" t="s">
        <v>41184</v>
      </c>
      <c r="C11021" t="s">
        <v>11825</v>
      </c>
      <c r="F11021" t="s">
        <v>59087</v>
      </c>
      <c r="H11021" t="s">
        <v>59086</v>
      </c>
      <c r="J11021" t="s">
        <v>59088</v>
      </c>
      <c r="K11021" t="s">
        <v>59089</v>
      </c>
      <c r="M11021" t="s">
        <v>3412</v>
      </c>
      <c r="N11021" t="s">
        <v>65</v>
      </c>
      <c r="O11021">
        <v>80751</v>
      </c>
      <c r="P11021" t="s">
        <v>50</v>
      </c>
      <c r="U11021" s="1">
        <v>45091</v>
      </c>
      <c r="V11021" s="1">
        <v>45091</v>
      </c>
      <c r="W11021" s="1">
        <v>45091.448611111111</v>
      </c>
      <c r="X11021" s="1">
        <v>45091.448611111111</v>
      </c>
      <c r="AC11021" t="s">
        <v>53</v>
      </c>
      <c r="AD11021">
        <v>2973507569</v>
      </c>
      <c r="AE11021" s="1">
        <v>45091.45</v>
      </c>
      <c r="AF11021" t="s">
        <v>59090</v>
      </c>
      <c r="AG11021" t="s">
        <v>59091</v>
      </c>
      <c r="AH11021" t="s">
        <v>51</v>
      </c>
      <c r="AJ11021" t="s">
        <v>53</v>
      </c>
      <c r="AL11021" t="s">
        <v>68</v>
      </c>
      <c r="AO11021" t="s">
        <v>5443</v>
      </c>
      <c r="AP11021" s="1">
        <v>45106.572222222225</v>
      </c>
      <c r="AQ11021" s="1">
        <v>45106.455555555556</v>
      </c>
    </row>
    <row r="11022" spans="1:43" x14ac:dyDescent="0.35">
      <c r="A11022" t="s">
        <v>59092</v>
      </c>
      <c r="B11022" t="s">
        <v>59093</v>
      </c>
      <c r="C11022" t="s">
        <v>106</v>
      </c>
      <c r="F11022" t="s">
        <v>59094</v>
      </c>
      <c r="H11022" t="s">
        <v>59092</v>
      </c>
      <c r="J11022" t="s">
        <v>59095</v>
      </c>
      <c r="K11022" t="s">
        <v>59096</v>
      </c>
      <c r="M11022" t="s">
        <v>59097</v>
      </c>
      <c r="N11022" t="s">
        <v>13866</v>
      </c>
      <c r="O11022">
        <v>54301</v>
      </c>
      <c r="P11022" t="s">
        <v>50</v>
      </c>
      <c r="U11022" s="1">
        <v>45091</v>
      </c>
      <c r="V11022" s="1">
        <v>45091</v>
      </c>
      <c r="W11022" s="1">
        <v>45091.371527777781</v>
      </c>
      <c r="X11022" s="1">
        <v>45091.371527777781</v>
      </c>
      <c r="AC11022" t="s">
        <v>53</v>
      </c>
      <c r="AD11022">
        <v>2973507481</v>
      </c>
      <c r="AE11022" s="1">
        <v>45091.371527777781</v>
      </c>
      <c r="AF11022" t="s">
        <v>59098</v>
      </c>
      <c r="AG11022" t="s">
        <v>59099</v>
      </c>
      <c r="AH11022" t="s">
        <v>51</v>
      </c>
      <c r="AJ11022" t="s">
        <v>53</v>
      </c>
      <c r="AL11022" t="s">
        <v>68</v>
      </c>
      <c r="AO11022" t="s">
        <v>57090</v>
      </c>
      <c r="AP11022" s="1">
        <v>45244.524305555555</v>
      </c>
      <c r="AQ11022" s="1">
        <v>45091.383333333331</v>
      </c>
    </row>
    <row r="11023" spans="1:43" x14ac:dyDescent="0.35">
      <c r="A11023" t="s">
        <v>59100</v>
      </c>
      <c r="B11023" t="s">
        <v>59101</v>
      </c>
      <c r="C11023" t="s">
        <v>5662</v>
      </c>
      <c r="F11023" t="s">
        <v>59102</v>
      </c>
      <c r="H11023" t="s">
        <v>59100</v>
      </c>
      <c r="J11023" t="s">
        <v>59103</v>
      </c>
      <c r="K11023" t="s">
        <v>59104</v>
      </c>
      <c r="M11023" t="s">
        <v>143</v>
      </c>
      <c r="N11023" t="s">
        <v>65</v>
      </c>
      <c r="O11023">
        <v>81507</v>
      </c>
      <c r="P11023" t="s">
        <v>50</v>
      </c>
      <c r="U11023" s="1">
        <v>45091</v>
      </c>
      <c r="V11023" s="1">
        <v>45091</v>
      </c>
      <c r="W11023" s="1">
        <v>45091.441666666666</v>
      </c>
      <c r="X11023" s="1">
        <v>45091.441666666666</v>
      </c>
      <c r="AC11023" t="s">
        <v>53</v>
      </c>
      <c r="AD11023">
        <v>2973507557</v>
      </c>
      <c r="AE11023" s="1">
        <v>45091.445138888892</v>
      </c>
      <c r="AF11023" t="s">
        <v>59105</v>
      </c>
      <c r="AG11023" t="s">
        <v>59106</v>
      </c>
      <c r="AH11023" t="s">
        <v>51</v>
      </c>
      <c r="AJ11023" t="s">
        <v>53</v>
      </c>
      <c r="AL11023" t="s">
        <v>68</v>
      </c>
      <c r="AO11023" t="s">
        <v>5443</v>
      </c>
      <c r="AP11023" s="1">
        <v>45091.609722222223</v>
      </c>
    </row>
    <row r="11024" spans="1:43" x14ac:dyDescent="0.35">
      <c r="A11024" t="s">
        <v>59107</v>
      </c>
      <c r="B11024" t="s">
        <v>11164</v>
      </c>
      <c r="C11024" t="s">
        <v>2016</v>
      </c>
      <c r="F11024" t="s">
        <v>59108</v>
      </c>
      <c r="H11024" t="s">
        <v>59107</v>
      </c>
      <c r="J11024" t="s">
        <v>31080</v>
      </c>
      <c r="N11024" t="s">
        <v>287</v>
      </c>
      <c r="O11024">
        <v>80107</v>
      </c>
      <c r="P11024" t="s">
        <v>50</v>
      </c>
      <c r="U11024" s="1">
        <v>45091</v>
      </c>
      <c r="V11024" s="1">
        <v>45091</v>
      </c>
      <c r="W11024" s="1">
        <v>45091.436805555553</v>
      </c>
      <c r="X11024" s="1">
        <v>45091.436805555553</v>
      </c>
      <c r="AC11024" t="s">
        <v>53</v>
      </c>
      <c r="AD11024">
        <v>2969758962</v>
      </c>
      <c r="AE11024" s="1">
        <v>43006.538888888892</v>
      </c>
      <c r="AG11024" t="s">
        <v>59109</v>
      </c>
      <c r="AH11024" t="s">
        <v>51</v>
      </c>
      <c r="AJ11024" t="s">
        <v>53</v>
      </c>
      <c r="AL11024" t="s">
        <v>78</v>
      </c>
      <c r="AO11024" t="s">
        <v>8142</v>
      </c>
    </row>
    <row r="11025" spans="1:43" x14ac:dyDescent="0.35">
      <c r="A11025" t="s">
        <v>59110</v>
      </c>
      <c r="B11025" t="s">
        <v>59111</v>
      </c>
      <c r="C11025" t="s">
        <v>18698</v>
      </c>
      <c r="F11025" t="s">
        <v>47</v>
      </c>
      <c r="H11025" t="s">
        <v>59112</v>
      </c>
      <c r="J11025" t="s">
        <v>49</v>
      </c>
      <c r="P11025" t="s">
        <v>50</v>
      </c>
      <c r="U11025" s="1">
        <v>45091</v>
      </c>
      <c r="V11025" s="1">
        <v>45091</v>
      </c>
      <c r="W11025" s="1">
        <v>45091.549305555556</v>
      </c>
      <c r="X11025" s="1">
        <v>45091.549305555556</v>
      </c>
      <c r="AC11025" t="s">
        <v>53</v>
      </c>
      <c r="AD11025">
        <v>1000000000</v>
      </c>
      <c r="AE11025" s="1">
        <v>37295</v>
      </c>
      <c r="AG11025" t="s">
        <v>59113</v>
      </c>
      <c r="AH11025" t="s">
        <v>51</v>
      </c>
      <c r="AJ11025" t="s">
        <v>53</v>
      </c>
      <c r="AL11025" t="s">
        <v>78</v>
      </c>
      <c r="AO11025" t="s">
        <v>5443</v>
      </c>
      <c r="AP11025" s="1">
        <v>45469.560416666667</v>
      </c>
    </row>
    <row r="11026" spans="1:43" x14ac:dyDescent="0.35">
      <c r="A11026" t="s">
        <v>59114</v>
      </c>
      <c r="B11026" t="s">
        <v>5258</v>
      </c>
      <c r="C11026" t="s">
        <v>758</v>
      </c>
      <c r="F11026" t="s">
        <v>59115</v>
      </c>
      <c r="H11026" t="s">
        <v>59114</v>
      </c>
      <c r="J11026" t="s">
        <v>59116</v>
      </c>
      <c r="K11026" t="s">
        <v>59117</v>
      </c>
      <c r="M11026" t="s">
        <v>3376</v>
      </c>
      <c r="N11026" t="s">
        <v>65</v>
      </c>
      <c r="O11026">
        <v>80621</v>
      </c>
      <c r="P11026" t="s">
        <v>50</v>
      </c>
      <c r="U11026" s="1">
        <v>45091</v>
      </c>
      <c r="V11026" s="1">
        <v>45091</v>
      </c>
      <c r="W11026" s="1">
        <v>45091.430555555555</v>
      </c>
      <c r="X11026" s="1">
        <v>45091.430555555555</v>
      </c>
      <c r="AC11026" t="s">
        <v>53</v>
      </c>
      <c r="AD11026">
        <v>2973507552</v>
      </c>
      <c r="AE11026" s="1">
        <v>45091.443055555559</v>
      </c>
      <c r="AF11026" t="s">
        <v>59118</v>
      </c>
      <c r="AG11026" t="s">
        <v>59119</v>
      </c>
      <c r="AH11026" t="s">
        <v>51</v>
      </c>
      <c r="AJ11026" t="s">
        <v>53</v>
      </c>
      <c r="AL11026" t="s">
        <v>68</v>
      </c>
      <c r="AO11026" t="s">
        <v>5443</v>
      </c>
      <c r="AP11026" s="1">
        <v>45091.45208333333</v>
      </c>
      <c r="AQ11026" s="1">
        <v>45091.450694444444</v>
      </c>
    </row>
    <row r="11027" spans="1:43" x14ac:dyDescent="0.35">
      <c r="A11027" t="s">
        <v>59120</v>
      </c>
      <c r="B11027" t="s">
        <v>59121</v>
      </c>
      <c r="C11027" t="s">
        <v>59122</v>
      </c>
      <c r="F11027" t="s">
        <v>59123</v>
      </c>
      <c r="H11027" t="s">
        <v>59120</v>
      </c>
      <c r="J11027" t="s">
        <v>2028</v>
      </c>
      <c r="N11027" t="s">
        <v>19616</v>
      </c>
      <c r="O11027">
        <v>34773</v>
      </c>
      <c r="P11027" t="s">
        <v>50</v>
      </c>
      <c r="U11027" s="1">
        <v>45091</v>
      </c>
      <c r="V11027" s="1">
        <v>45091</v>
      </c>
      <c r="AC11027" t="s">
        <v>53</v>
      </c>
      <c r="AD11027">
        <v>2969532847</v>
      </c>
      <c r="AE11027" s="1">
        <v>39580.404166666667</v>
      </c>
      <c r="AG11027" t="s">
        <v>59124</v>
      </c>
      <c r="AH11027" t="s">
        <v>51</v>
      </c>
      <c r="AJ11027" t="s">
        <v>53</v>
      </c>
      <c r="AO11027" t="s">
        <v>8142</v>
      </c>
    </row>
    <row r="11028" spans="1:43" x14ac:dyDescent="0.35">
      <c r="A11028" t="s">
        <v>59125</v>
      </c>
      <c r="B11028" t="s">
        <v>14525</v>
      </c>
      <c r="C11028" t="s">
        <v>97</v>
      </c>
      <c r="F11028" t="s">
        <v>59126</v>
      </c>
      <c r="H11028" t="s">
        <v>59125</v>
      </c>
      <c r="J11028" t="s">
        <v>59127</v>
      </c>
      <c r="K11028" t="s">
        <v>59128</v>
      </c>
      <c r="M11028" t="s">
        <v>8020</v>
      </c>
      <c r="N11028" t="s">
        <v>65</v>
      </c>
      <c r="O11028">
        <v>80117</v>
      </c>
      <c r="P11028" t="s">
        <v>50</v>
      </c>
      <c r="U11028" s="1">
        <v>45091</v>
      </c>
      <c r="V11028" s="1">
        <v>45091</v>
      </c>
      <c r="W11028" s="1">
        <v>45091.366666666669</v>
      </c>
      <c r="X11028" s="1">
        <v>45091.366666666669</v>
      </c>
      <c r="AC11028" t="s">
        <v>53</v>
      </c>
      <c r="AD11028">
        <v>2973507487</v>
      </c>
      <c r="AE11028" s="1">
        <v>45091.375</v>
      </c>
      <c r="AF11028" t="s">
        <v>59129</v>
      </c>
      <c r="AG11028" t="s">
        <v>59130</v>
      </c>
      <c r="AH11028" t="s">
        <v>51</v>
      </c>
      <c r="AJ11028" t="s">
        <v>53</v>
      </c>
      <c r="AL11028" t="s">
        <v>68</v>
      </c>
      <c r="AO11028" t="s">
        <v>5443</v>
      </c>
      <c r="AP11028" s="1">
        <v>45140.522222222222</v>
      </c>
      <c r="AQ11028" s="1">
        <v>45140.606944444444</v>
      </c>
    </row>
    <row r="11029" spans="1:43" x14ac:dyDescent="0.35">
      <c r="A11029" t="s">
        <v>59131</v>
      </c>
      <c r="B11029" t="s">
        <v>59132</v>
      </c>
      <c r="C11029" t="s">
        <v>3185</v>
      </c>
      <c r="F11029" t="s">
        <v>59133</v>
      </c>
      <c r="H11029" t="s">
        <v>59131</v>
      </c>
      <c r="J11029" t="s">
        <v>59134</v>
      </c>
      <c r="K11029" t="s">
        <v>59135</v>
      </c>
      <c r="M11029" t="s">
        <v>545</v>
      </c>
      <c r="N11029" t="s">
        <v>253</v>
      </c>
      <c r="O11029">
        <v>88012</v>
      </c>
      <c r="P11029" t="s">
        <v>50</v>
      </c>
      <c r="U11029" s="1">
        <v>45091</v>
      </c>
      <c r="V11029" s="1">
        <v>45091</v>
      </c>
      <c r="W11029" s="1">
        <v>45091.993055555555</v>
      </c>
      <c r="X11029" s="1">
        <v>45091.993055555555</v>
      </c>
      <c r="AC11029" t="s">
        <v>53</v>
      </c>
      <c r="AD11029">
        <v>2973508824</v>
      </c>
      <c r="AE11029" s="1">
        <v>45092.445833333331</v>
      </c>
      <c r="AF11029" t="s">
        <v>59136</v>
      </c>
      <c r="AG11029" t="s">
        <v>59137</v>
      </c>
      <c r="AH11029" t="s">
        <v>51</v>
      </c>
      <c r="AJ11029" t="s">
        <v>53</v>
      </c>
      <c r="AL11029" t="s">
        <v>68</v>
      </c>
      <c r="AO11029" t="s">
        <v>5443</v>
      </c>
      <c r="AP11029" s="1">
        <v>45091.991666666669</v>
      </c>
    </row>
    <row r="11030" spans="1:43" x14ac:dyDescent="0.35">
      <c r="A11030" t="s">
        <v>59138</v>
      </c>
      <c r="B11030" t="s">
        <v>1299</v>
      </c>
      <c r="C11030" t="s">
        <v>10335</v>
      </c>
      <c r="F11030" t="s">
        <v>59139</v>
      </c>
      <c r="H11030" t="s">
        <v>59138</v>
      </c>
      <c r="J11030" t="s">
        <v>59140</v>
      </c>
      <c r="K11030" t="s">
        <v>59141</v>
      </c>
      <c r="M11030" t="s">
        <v>17395</v>
      </c>
      <c r="N11030" t="s">
        <v>253</v>
      </c>
      <c r="O11030">
        <v>87701</v>
      </c>
      <c r="P11030" t="s">
        <v>50</v>
      </c>
      <c r="U11030" s="1">
        <v>45091</v>
      </c>
      <c r="V11030" s="1">
        <v>45091</v>
      </c>
      <c r="W11030" s="1">
        <v>45091.648611111108</v>
      </c>
      <c r="X11030" s="1">
        <v>45091.648611111108</v>
      </c>
      <c r="AC11030" t="s">
        <v>53</v>
      </c>
      <c r="AD11030">
        <v>1000000001</v>
      </c>
      <c r="AE11030" s="1">
        <v>39973.351388888892</v>
      </c>
      <c r="AF11030" t="s">
        <v>3377</v>
      </c>
      <c r="AG11030" t="s">
        <v>59142</v>
      </c>
      <c r="AH11030" t="s">
        <v>51</v>
      </c>
      <c r="AJ11030" t="s">
        <v>53</v>
      </c>
      <c r="AL11030" t="s">
        <v>78</v>
      </c>
      <c r="AO11030" t="s">
        <v>5443</v>
      </c>
      <c r="AP11030" s="1">
        <v>45175.697916666664</v>
      </c>
      <c r="AQ11030" s="1">
        <v>45174.740972222222</v>
      </c>
    </row>
    <row r="11031" spans="1:43" x14ac:dyDescent="0.35">
      <c r="A11031" t="s">
        <v>59143</v>
      </c>
      <c r="B11031" t="s">
        <v>59144</v>
      </c>
      <c r="C11031" t="s">
        <v>14058</v>
      </c>
      <c r="F11031" t="s">
        <v>59145</v>
      </c>
      <c r="H11031" t="s">
        <v>59143</v>
      </c>
      <c r="J11031" t="s">
        <v>37827</v>
      </c>
      <c r="N11031" t="s">
        <v>19267</v>
      </c>
      <c r="O11031">
        <v>54660</v>
      </c>
      <c r="P11031" t="s">
        <v>50</v>
      </c>
      <c r="U11031" s="1">
        <v>45091</v>
      </c>
      <c r="V11031" s="1">
        <v>45091</v>
      </c>
      <c r="AC11031" t="s">
        <v>53</v>
      </c>
      <c r="AD11031">
        <v>2969510802</v>
      </c>
      <c r="AE11031" s="1">
        <v>38394.400000000001</v>
      </c>
      <c r="AG11031" t="s">
        <v>59146</v>
      </c>
      <c r="AH11031" t="s">
        <v>51</v>
      </c>
      <c r="AJ11031" t="s">
        <v>53</v>
      </c>
      <c r="AO11031" t="s">
        <v>8142</v>
      </c>
    </row>
    <row r="11032" spans="1:43" x14ac:dyDescent="0.35">
      <c r="A11032" t="s">
        <v>59147</v>
      </c>
      <c r="B11032" t="s">
        <v>572</v>
      </c>
      <c r="C11032" t="s">
        <v>6123</v>
      </c>
      <c r="F11032" t="s">
        <v>59148</v>
      </c>
      <c r="H11032" t="s">
        <v>59147</v>
      </c>
      <c r="J11032" t="s">
        <v>27068</v>
      </c>
      <c r="K11032" t="s">
        <v>16485</v>
      </c>
      <c r="M11032" t="s">
        <v>419</v>
      </c>
      <c r="N11032" t="s">
        <v>501</v>
      </c>
      <c r="O11032">
        <v>87110</v>
      </c>
      <c r="P11032" t="s">
        <v>50</v>
      </c>
      <c r="U11032" s="1">
        <v>45091</v>
      </c>
      <c r="V11032" s="1">
        <v>45091</v>
      </c>
      <c r="W11032" s="1">
        <v>45091.359722222223</v>
      </c>
      <c r="X11032" s="1">
        <v>45091.359722222223</v>
      </c>
      <c r="AC11032" t="s">
        <v>53</v>
      </c>
      <c r="AD11032">
        <v>2969503311</v>
      </c>
      <c r="AE11032" s="1">
        <v>37916</v>
      </c>
      <c r="AF11032" t="s">
        <v>6434</v>
      </c>
      <c r="AG11032" t="s">
        <v>59149</v>
      </c>
      <c r="AH11032" t="s">
        <v>51</v>
      </c>
      <c r="AJ11032" t="s">
        <v>53</v>
      </c>
      <c r="AL11032" t="s">
        <v>68</v>
      </c>
      <c r="AO11032" t="s">
        <v>5443</v>
      </c>
      <c r="AP11032" s="1">
        <v>45476.70208333333</v>
      </c>
      <c r="AQ11032" s="1">
        <v>45475.520138888889</v>
      </c>
    </row>
    <row r="11033" spans="1:43" x14ac:dyDescent="0.35">
      <c r="A11033" t="s">
        <v>59150</v>
      </c>
      <c r="B11033" t="s">
        <v>59151</v>
      </c>
      <c r="C11033" t="s">
        <v>5318</v>
      </c>
      <c r="H11033" t="s">
        <v>59152</v>
      </c>
      <c r="J11033" t="s">
        <v>75</v>
      </c>
      <c r="P11033" t="s">
        <v>50</v>
      </c>
      <c r="U11033" s="1">
        <v>45092</v>
      </c>
      <c r="V11033" s="1">
        <v>45092</v>
      </c>
      <c r="W11033" s="1">
        <v>45092.4375</v>
      </c>
      <c r="X11033" s="1">
        <v>45092.4375</v>
      </c>
      <c r="AC11033" t="s">
        <v>53</v>
      </c>
      <c r="AD11033">
        <v>2969480024</v>
      </c>
      <c r="AE11033" s="1">
        <v>37427</v>
      </c>
      <c r="AF11033" t="s">
        <v>76</v>
      </c>
      <c r="AG11033" t="s">
        <v>59153</v>
      </c>
      <c r="AH11033" t="s">
        <v>51</v>
      </c>
      <c r="AJ11033" t="s">
        <v>53</v>
      </c>
      <c r="AL11033" t="s">
        <v>68</v>
      </c>
      <c r="AO11033" t="s">
        <v>5443</v>
      </c>
      <c r="AP11033" s="1">
        <v>45442.174305555556</v>
      </c>
      <c r="AQ11033" s="1">
        <v>45127.268750000003</v>
      </c>
    </row>
    <row r="11034" spans="1:43" x14ac:dyDescent="0.35">
      <c r="A11034" t="s">
        <v>35062</v>
      </c>
      <c r="B11034" t="s">
        <v>35059</v>
      </c>
      <c r="C11034" t="s">
        <v>35060</v>
      </c>
      <c r="H11034" t="s">
        <v>35062</v>
      </c>
      <c r="J11034" t="s">
        <v>35063</v>
      </c>
      <c r="K11034" t="s">
        <v>59154</v>
      </c>
      <c r="M11034" t="s">
        <v>30115</v>
      </c>
      <c r="N11034" t="s">
        <v>637</v>
      </c>
      <c r="O11034">
        <v>79855</v>
      </c>
      <c r="P11034" t="s">
        <v>50</v>
      </c>
      <c r="U11034" s="1">
        <v>45092</v>
      </c>
      <c r="V11034" s="1">
        <v>45092</v>
      </c>
      <c r="W11034" s="1">
        <v>45092.027777777781</v>
      </c>
      <c r="X11034" s="1">
        <v>45092.027777777781</v>
      </c>
      <c r="AC11034" t="s">
        <v>53</v>
      </c>
      <c r="AD11034">
        <v>1000000001</v>
      </c>
      <c r="AE11034" s="1">
        <v>39973.351388888892</v>
      </c>
      <c r="AF11034" t="s">
        <v>3377</v>
      </c>
      <c r="AG11034" t="s">
        <v>59155</v>
      </c>
      <c r="AH11034" t="s">
        <v>51</v>
      </c>
      <c r="AJ11034" t="s">
        <v>53</v>
      </c>
      <c r="AL11034" t="s">
        <v>78</v>
      </c>
      <c r="AO11034" t="s">
        <v>8142</v>
      </c>
      <c r="AP11034" s="1">
        <v>45184.57708333333</v>
      </c>
    </row>
    <row r="11035" spans="1:43" x14ac:dyDescent="0.35">
      <c r="A11035" t="s">
        <v>59156</v>
      </c>
      <c r="B11035" t="s">
        <v>59157</v>
      </c>
      <c r="C11035" t="s">
        <v>59158</v>
      </c>
      <c r="F11035" t="s">
        <v>59159</v>
      </c>
      <c r="H11035" t="s">
        <v>59156</v>
      </c>
      <c r="J11035" t="s">
        <v>59160</v>
      </c>
      <c r="K11035" t="s">
        <v>59161</v>
      </c>
      <c r="M11035" t="s">
        <v>39782</v>
      </c>
      <c r="N11035" t="s">
        <v>253</v>
      </c>
      <c r="O11035">
        <v>87710</v>
      </c>
      <c r="P11035" t="s">
        <v>50</v>
      </c>
      <c r="U11035" s="1">
        <v>45092</v>
      </c>
      <c r="V11035" s="1">
        <v>45092</v>
      </c>
      <c r="W11035" s="1">
        <v>45092.625</v>
      </c>
      <c r="X11035" s="1">
        <v>45092.625</v>
      </c>
      <c r="AC11035" t="s">
        <v>53</v>
      </c>
      <c r="AD11035">
        <v>2972037459</v>
      </c>
      <c r="AE11035" s="1">
        <v>44510.106944444444</v>
      </c>
      <c r="AF11035" t="s">
        <v>59162</v>
      </c>
      <c r="AG11035" t="s">
        <v>59163</v>
      </c>
      <c r="AH11035" t="s">
        <v>51</v>
      </c>
      <c r="AJ11035" t="s">
        <v>53</v>
      </c>
      <c r="AL11035" t="s">
        <v>68</v>
      </c>
      <c r="AO11035" t="s">
        <v>5443</v>
      </c>
      <c r="AP11035" s="1">
        <v>45092.705555555556</v>
      </c>
      <c r="AQ11035" s="1">
        <v>45092.647222222222</v>
      </c>
    </row>
    <row r="11036" spans="1:43" x14ac:dyDescent="0.35">
      <c r="A11036" t="s">
        <v>59164</v>
      </c>
      <c r="B11036" t="s">
        <v>49701</v>
      </c>
      <c r="C11036" t="s">
        <v>13182</v>
      </c>
      <c r="F11036" t="s">
        <v>59165</v>
      </c>
      <c r="H11036" t="s">
        <v>59164</v>
      </c>
      <c r="J11036" t="s">
        <v>6387</v>
      </c>
      <c r="K11036" t="s">
        <v>13097</v>
      </c>
      <c r="M11036" t="s">
        <v>5488</v>
      </c>
      <c r="N11036" t="s">
        <v>1515</v>
      </c>
      <c r="O11036" t="s">
        <v>13098</v>
      </c>
      <c r="P11036" t="s">
        <v>50</v>
      </c>
      <c r="U11036" s="1">
        <v>45092</v>
      </c>
      <c r="V11036" s="1">
        <v>45092</v>
      </c>
      <c r="AC11036" t="s">
        <v>53</v>
      </c>
      <c r="AD11036">
        <v>2969484892</v>
      </c>
      <c r="AE11036" s="1">
        <v>37756</v>
      </c>
      <c r="AG11036" t="s">
        <v>59166</v>
      </c>
      <c r="AH11036" t="s">
        <v>51</v>
      </c>
      <c r="AJ11036" t="s">
        <v>53</v>
      </c>
      <c r="AO11036" t="s">
        <v>8142</v>
      </c>
    </row>
    <row r="11037" spans="1:43" x14ac:dyDescent="0.35">
      <c r="A11037" t="s">
        <v>59167</v>
      </c>
      <c r="B11037" t="s">
        <v>57906</v>
      </c>
      <c r="C11037" t="s">
        <v>9902</v>
      </c>
      <c r="F11037" t="s">
        <v>59168</v>
      </c>
      <c r="H11037" t="s">
        <v>59167</v>
      </c>
      <c r="J11037" t="s">
        <v>59169</v>
      </c>
      <c r="K11037" t="s">
        <v>57525</v>
      </c>
      <c r="M11037" t="s">
        <v>172</v>
      </c>
      <c r="N11037" t="s">
        <v>65</v>
      </c>
      <c r="O11037">
        <v>81626</v>
      </c>
      <c r="P11037" t="s">
        <v>50</v>
      </c>
      <c r="U11037" s="1">
        <v>45092</v>
      </c>
      <c r="V11037" s="1">
        <v>45092</v>
      </c>
      <c r="W11037" s="1">
        <v>45092.277777777781</v>
      </c>
      <c r="X11037" s="1">
        <v>45092.277777777781</v>
      </c>
      <c r="AC11037" t="s">
        <v>53</v>
      </c>
      <c r="AD11037">
        <v>2973509165</v>
      </c>
      <c r="AE11037" s="1">
        <v>45092.739583333336</v>
      </c>
      <c r="AF11037" t="s">
        <v>59170</v>
      </c>
      <c r="AG11037" t="s">
        <v>59171</v>
      </c>
      <c r="AH11037" t="s">
        <v>51</v>
      </c>
      <c r="AJ11037" t="s">
        <v>53</v>
      </c>
      <c r="AL11037" t="s">
        <v>68</v>
      </c>
      <c r="AO11037" t="s">
        <v>5443</v>
      </c>
      <c r="AP11037" s="1">
        <v>45093.617361111108</v>
      </c>
    </row>
    <row r="11038" spans="1:43" x14ac:dyDescent="0.35">
      <c r="A11038" t="s">
        <v>59172</v>
      </c>
      <c r="B11038" t="s">
        <v>59173</v>
      </c>
      <c r="C11038" t="s">
        <v>18752</v>
      </c>
      <c r="F11038" t="s">
        <v>59174</v>
      </c>
      <c r="H11038" t="s">
        <v>59172</v>
      </c>
      <c r="J11038" t="s">
        <v>11720</v>
      </c>
      <c r="N11038" t="s">
        <v>19844</v>
      </c>
      <c r="O11038">
        <v>98532</v>
      </c>
      <c r="P11038" t="s">
        <v>50</v>
      </c>
      <c r="U11038" s="1">
        <v>45092</v>
      </c>
      <c r="V11038" s="1">
        <v>45092</v>
      </c>
      <c r="AC11038" t="s">
        <v>53</v>
      </c>
      <c r="AD11038">
        <v>2969472760</v>
      </c>
      <c r="AE11038" s="1">
        <v>36916.71597222222</v>
      </c>
      <c r="AG11038" t="s">
        <v>59175</v>
      </c>
      <c r="AH11038" t="s">
        <v>51</v>
      </c>
      <c r="AJ11038" t="s">
        <v>53</v>
      </c>
      <c r="AO11038" t="s">
        <v>8142</v>
      </c>
    </row>
    <row r="11039" spans="1:43" x14ac:dyDescent="0.35">
      <c r="A11039" t="s">
        <v>59176</v>
      </c>
      <c r="B11039" t="s">
        <v>59177</v>
      </c>
      <c r="C11039" t="s">
        <v>3624</v>
      </c>
      <c r="F11039" t="s">
        <v>59178</v>
      </c>
      <c r="H11039" t="s">
        <v>59176</v>
      </c>
      <c r="J11039" t="s">
        <v>25819</v>
      </c>
      <c r="K11039" t="s">
        <v>59179</v>
      </c>
      <c r="M11039" t="s">
        <v>4713</v>
      </c>
      <c r="N11039" t="s">
        <v>3668</v>
      </c>
      <c r="O11039">
        <v>48457</v>
      </c>
      <c r="P11039" t="s">
        <v>50</v>
      </c>
      <c r="U11039" s="1">
        <v>45092</v>
      </c>
      <c r="V11039" s="1">
        <v>45092</v>
      </c>
      <c r="AC11039" t="s">
        <v>53</v>
      </c>
      <c r="AD11039">
        <v>2969640882</v>
      </c>
      <c r="AE11039" s="1">
        <v>41834.517361111109</v>
      </c>
      <c r="AG11039" t="s">
        <v>59180</v>
      </c>
      <c r="AH11039" t="s">
        <v>51</v>
      </c>
      <c r="AJ11039" t="s">
        <v>53</v>
      </c>
      <c r="AO11039" t="s">
        <v>8142</v>
      </c>
    </row>
    <row r="11040" spans="1:43" x14ac:dyDescent="0.35">
      <c r="A11040" t="s">
        <v>59181</v>
      </c>
      <c r="B11040" t="s">
        <v>59182</v>
      </c>
      <c r="C11040" t="s">
        <v>7059</v>
      </c>
      <c r="F11040" t="s">
        <v>59183</v>
      </c>
      <c r="H11040" t="s">
        <v>59181</v>
      </c>
      <c r="J11040" t="s">
        <v>59184</v>
      </c>
      <c r="K11040" t="s">
        <v>59185</v>
      </c>
      <c r="M11040" t="s">
        <v>52552</v>
      </c>
      <c r="N11040" t="s">
        <v>65</v>
      </c>
      <c r="O11040">
        <v>80823</v>
      </c>
      <c r="P11040" t="s">
        <v>50</v>
      </c>
      <c r="U11040" s="1">
        <v>45092</v>
      </c>
      <c r="V11040" s="1">
        <v>45092</v>
      </c>
      <c r="W11040" s="1">
        <v>45092.5</v>
      </c>
      <c r="X11040" s="1">
        <v>45092.5</v>
      </c>
      <c r="AC11040" t="s">
        <v>51</v>
      </c>
      <c r="AD11040">
        <v>2969559914</v>
      </c>
      <c r="AE11040" s="1">
        <v>40603.565972222219</v>
      </c>
      <c r="AF11040" t="s">
        <v>59186</v>
      </c>
      <c r="AG11040" t="s">
        <v>59187</v>
      </c>
      <c r="AH11040" t="s">
        <v>51</v>
      </c>
      <c r="AJ11040" t="s">
        <v>53</v>
      </c>
      <c r="AL11040" t="s">
        <v>68</v>
      </c>
      <c r="AO11040" t="s">
        <v>5443</v>
      </c>
      <c r="AP11040" s="1">
        <v>45301.652777777781</v>
      </c>
      <c r="AQ11040" s="1">
        <v>45168.668749999997</v>
      </c>
    </row>
    <row r="11041" spans="1:43" x14ac:dyDescent="0.35">
      <c r="A11041" t="s">
        <v>59188</v>
      </c>
      <c r="B11041" t="s">
        <v>59189</v>
      </c>
      <c r="C11041" t="s">
        <v>59190</v>
      </c>
      <c r="F11041" t="s">
        <v>59191</v>
      </c>
      <c r="H11041" t="s">
        <v>59188</v>
      </c>
      <c r="J11041" t="s">
        <v>59192</v>
      </c>
      <c r="K11041" t="s">
        <v>59193</v>
      </c>
      <c r="M11041" t="s">
        <v>4445</v>
      </c>
      <c r="N11041" t="s">
        <v>65</v>
      </c>
      <c r="O11041">
        <v>80138</v>
      </c>
      <c r="P11041" t="s">
        <v>50</v>
      </c>
      <c r="U11041" s="1">
        <v>45092</v>
      </c>
      <c r="V11041" s="1">
        <v>45092</v>
      </c>
      <c r="W11041" s="1">
        <v>45092.352777777778</v>
      </c>
      <c r="X11041" s="1">
        <v>45092.352777777778</v>
      </c>
      <c r="AC11041" t="s">
        <v>53</v>
      </c>
      <c r="AD11041">
        <v>2972350539</v>
      </c>
      <c r="AE11041" s="1">
        <v>44963.607638888891</v>
      </c>
      <c r="AF11041" t="s">
        <v>59194</v>
      </c>
      <c r="AG11041" t="s">
        <v>59195</v>
      </c>
      <c r="AH11041" t="s">
        <v>51</v>
      </c>
      <c r="AJ11041" t="s">
        <v>53</v>
      </c>
      <c r="AL11041" t="s">
        <v>68</v>
      </c>
      <c r="AO11041" t="s">
        <v>5443</v>
      </c>
      <c r="AP11041" s="1">
        <v>45092.417361111111</v>
      </c>
      <c r="AQ11041" s="1">
        <v>45092.415972222225</v>
      </c>
    </row>
    <row r="11042" spans="1:43" x14ac:dyDescent="0.35">
      <c r="A11042" t="s">
        <v>59196</v>
      </c>
      <c r="B11042" t="s">
        <v>16109</v>
      </c>
      <c r="C11042" t="s">
        <v>14576</v>
      </c>
      <c r="F11042" t="s">
        <v>59197</v>
      </c>
      <c r="H11042" t="s">
        <v>59196</v>
      </c>
      <c r="J11042" t="s">
        <v>59198</v>
      </c>
      <c r="K11042" t="s">
        <v>59199</v>
      </c>
      <c r="M11042" t="s">
        <v>10346</v>
      </c>
      <c r="N11042" t="s">
        <v>798</v>
      </c>
      <c r="O11042">
        <v>76101</v>
      </c>
      <c r="P11042" t="s">
        <v>50</v>
      </c>
      <c r="U11042" s="1">
        <v>45092</v>
      </c>
      <c r="V11042" s="1">
        <v>45092</v>
      </c>
      <c r="W11042" s="1">
        <v>45092.4</v>
      </c>
      <c r="X11042" s="1">
        <v>45092.4</v>
      </c>
      <c r="AC11042" t="s">
        <v>53</v>
      </c>
      <c r="AD11042">
        <v>2973508770</v>
      </c>
      <c r="AE11042" s="1">
        <v>45092.399305555555</v>
      </c>
      <c r="AF11042" t="s">
        <v>59200</v>
      </c>
      <c r="AG11042" t="s">
        <v>59201</v>
      </c>
      <c r="AH11042" t="s">
        <v>51</v>
      </c>
      <c r="AJ11042" t="s">
        <v>53</v>
      </c>
      <c r="AL11042" t="s">
        <v>68</v>
      </c>
      <c r="AO11042" t="s">
        <v>57090</v>
      </c>
      <c r="AP11042" s="1">
        <v>45092.402083333334</v>
      </c>
      <c r="AQ11042" s="1">
        <v>45092.406944444447</v>
      </c>
    </row>
    <row r="11043" spans="1:43" x14ac:dyDescent="0.35">
      <c r="A11043" t="s">
        <v>59202</v>
      </c>
      <c r="B11043" t="s">
        <v>19338</v>
      </c>
      <c r="C11043" t="s">
        <v>16262</v>
      </c>
      <c r="F11043" t="s">
        <v>59203</v>
      </c>
      <c r="H11043" t="s">
        <v>59204</v>
      </c>
      <c r="J11043" t="s">
        <v>4293</v>
      </c>
      <c r="K11043" t="s">
        <v>59205</v>
      </c>
      <c r="M11043" t="s">
        <v>18192</v>
      </c>
      <c r="N11043" t="s">
        <v>12376</v>
      </c>
      <c r="O11043">
        <v>73099</v>
      </c>
      <c r="P11043" t="s">
        <v>50</v>
      </c>
      <c r="U11043" s="1">
        <v>45092</v>
      </c>
      <c r="V11043" s="1">
        <v>45092</v>
      </c>
      <c r="W11043" s="1">
        <v>45092.484722222223</v>
      </c>
      <c r="X11043" s="1">
        <v>45092.484722222223</v>
      </c>
      <c r="AC11043" t="s">
        <v>53</v>
      </c>
      <c r="AD11043">
        <v>2969634929</v>
      </c>
      <c r="AE11043" s="1">
        <v>41799.665972222225</v>
      </c>
      <c r="AF11043" t="s">
        <v>4296</v>
      </c>
      <c r="AG11043" t="s">
        <v>59206</v>
      </c>
      <c r="AH11043" t="s">
        <v>51</v>
      </c>
      <c r="AJ11043" t="s">
        <v>53</v>
      </c>
      <c r="AL11043" t="s">
        <v>68</v>
      </c>
      <c r="AO11043" t="s">
        <v>5443</v>
      </c>
      <c r="AP11043" s="1">
        <v>45092.484027777777</v>
      </c>
    </row>
    <row r="11044" spans="1:43" x14ac:dyDescent="0.35">
      <c r="A11044" t="s">
        <v>59207</v>
      </c>
      <c r="B11044" t="s">
        <v>8453</v>
      </c>
      <c r="C11044" t="s">
        <v>2991</v>
      </c>
      <c r="F11044" t="s">
        <v>59208</v>
      </c>
      <c r="H11044" t="s">
        <v>59207</v>
      </c>
      <c r="J11044" t="s">
        <v>59209</v>
      </c>
      <c r="K11044" t="s">
        <v>59210</v>
      </c>
      <c r="M11044" t="s">
        <v>154</v>
      </c>
      <c r="N11044" t="s">
        <v>65</v>
      </c>
      <c r="O11044">
        <v>80631</v>
      </c>
      <c r="P11044" t="s">
        <v>50</v>
      </c>
      <c r="U11044" s="1">
        <v>45092</v>
      </c>
      <c r="V11044" s="1">
        <v>45092</v>
      </c>
      <c r="W11044" s="1">
        <v>45092.738888888889</v>
      </c>
      <c r="X11044" s="1">
        <v>45092.738888888889</v>
      </c>
      <c r="AC11044" t="s">
        <v>53</v>
      </c>
      <c r="AD11044">
        <v>2973509168</v>
      </c>
      <c r="AE11044" s="1">
        <v>45092.743055555555</v>
      </c>
      <c r="AF11044" t="s">
        <v>59211</v>
      </c>
      <c r="AG11044" t="s">
        <v>59212</v>
      </c>
      <c r="AH11044" t="s">
        <v>51</v>
      </c>
      <c r="AJ11044" t="s">
        <v>53</v>
      </c>
      <c r="AL11044" t="s">
        <v>68</v>
      </c>
      <c r="AO11044" t="s">
        <v>5443</v>
      </c>
      <c r="AP11044" s="1">
        <v>45092.775694444441</v>
      </c>
    </row>
    <row r="11045" spans="1:43" x14ac:dyDescent="0.35">
      <c r="A11045">
        <v>363848</v>
      </c>
      <c r="B11045" t="s">
        <v>14104</v>
      </c>
      <c r="C11045" t="s">
        <v>1775</v>
      </c>
      <c r="F11045" t="s">
        <v>43635</v>
      </c>
      <c r="H11045" t="s">
        <v>41759</v>
      </c>
      <c r="J11045" t="s">
        <v>18584</v>
      </c>
      <c r="N11045" t="s">
        <v>287</v>
      </c>
      <c r="O11045">
        <v>80018</v>
      </c>
      <c r="P11045" t="s">
        <v>50</v>
      </c>
      <c r="U11045" s="1">
        <v>45092</v>
      </c>
      <c r="V11045" s="1">
        <v>45092</v>
      </c>
      <c r="W11045" s="1">
        <v>45092.413194444445</v>
      </c>
      <c r="X11045" s="1">
        <v>45092.413194444445</v>
      </c>
      <c r="AC11045" t="s">
        <v>53</v>
      </c>
      <c r="AD11045">
        <v>2969543968</v>
      </c>
      <c r="AE11045" s="1">
        <v>40032.470138888886</v>
      </c>
      <c r="AG11045" t="s">
        <v>59213</v>
      </c>
      <c r="AH11045" t="s">
        <v>51</v>
      </c>
      <c r="AJ11045" t="s">
        <v>53</v>
      </c>
      <c r="AL11045" t="s">
        <v>78</v>
      </c>
      <c r="AO11045" t="s">
        <v>8142</v>
      </c>
    </row>
    <row r="11046" spans="1:43" x14ac:dyDescent="0.35">
      <c r="A11046" t="s">
        <v>59214</v>
      </c>
      <c r="B11046" t="s">
        <v>4114</v>
      </c>
      <c r="C11046" t="s">
        <v>59215</v>
      </c>
      <c r="F11046" t="s">
        <v>59216</v>
      </c>
      <c r="H11046" t="s">
        <v>59214</v>
      </c>
      <c r="J11046" t="s">
        <v>59217</v>
      </c>
      <c r="K11046" t="s">
        <v>59218</v>
      </c>
      <c r="M11046" t="s">
        <v>6882</v>
      </c>
      <c r="N11046" t="s">
        <v>65</v>
      </c>
      <c r="O11046">
        <v>80620</v>
      </c>
      <c r="P11046" t="s">
        <v>50</v>
      </c>
      <c r="U11046" s="1">
        <v>45092</v>
      </c>
      <c r="V11046" s="1">
        <v>45092</v>
      </c>
      <c r="W11046" s="1">
        <v>45092.588888888888</v>
      </c>
      <c r="X11046" s="1">
        <v>45092.588888888888</v>
      </c>
      <c r="AC11046" t="s">
        <v>53</v>
      </c>
      <c r="AD11046">
        <v>2973509007</v>
      </c>
      <c r="AE11046" s="1">
        <v>45092.582638888889</v>
      </c>
      <c r="AF11046" t="s">
        <v>59219</v>
      </c>
      <c r="AG11046" t="s">
        <v>59220</v>
      </c>
      <c r="AH11046" t="s">
        <v>51</v>
      </c>
      <c r="AJ11046" t="s">
        <v>53</v>
      </c>
      <c r="AL11046" t="s">
        <v>68</v>
      </c>
      <c r="AO11046" t="s">
        <v>57090</v>
      </c>
      <c r="AP11046" s="1">
        <v>45092.606944444444</v>
      </c>
      <c r="AQ11046" s="1">
        <v>45092.626388888886</v>
      </c>
    </row>
    <row r="11047" spans="1:43" x14ac:dyDescent="0.35">
      <c r="A11047" t="s">
        <v>59221</v>
      </c>
      <c r="B11047" t="s">
        <v>59222</v>
      </c>
      <c r="C11047" t="s">
        <v>3834</v>
      </c>
      <c r="F11047" t="s">
        <v>23622</v>
      </c>
      <c r="H11047" t="s">
        <v>59223</v>
      </c>
      <c r="J11047" t="s">
        <v>40988</v>
      </c>
      <c r="K11047" t="s">
        <v>59224</v>
      </c>
      <c r="M11047" t="s">
        <v>6527</v>
      </c>
      <c r="N11047" t="s">
        <v>10487</v>
      </c>
      <c r="O11047">
        <v>70548</v>
      </c>
      <c r="P11047" t="s">
        <v>50</v>
      </c>
      <c r="U11047" s="1">
        <v>45092</v>
      </c>
      <c r="V11047" s="1">
        <v>45092</v>
      </c>
      <c r="W11047" s="1">
        <v>45092.727777777778</v>
      </c>
      <c r="X11047" s="1">
        <v>45092.727777777778</v>
      </c>
      <c r="AC11047" t="s">
        <v>53</v>
      </c>
      <c r="AD11047">
        <v>2972122687</v>
      </c>
      <c r="AE11047" s="1">
        <v>44802.420138888891</v>
      </c>
      <c r="AF11047" t="s">
        <v>40990</v>
      </c>
      <c r="AG11047" t="s">
        <v>59225</v>
      </c>
      <c r="AH11047" t="s">
        <v>51</v>
      </c>
      <c r="AJ11047" t="s">
        <v>53</v>
      </c>
      <c r="AL11047" t="s">
        <v>68</v>
      </c>
      <c r="AO11047" t="s">
        <v>5443</v>
      </c>
      <c r="AP11047" s="1">
        <v>45367.206944444442</v>
      </c>
      <c r="AQ11047" s="1">
        <v>44697.744444444441</v>
      </c>
    </row>
    <row r="11048" spans="1:43" x14ac:dyDescent="0.35">
      <c r="A11048" t="s">
        <v>59226</v>
      </c>
      <c r="B11048" t="s">
        <v>59227</v>
      </c>
      <c r="C11048" t="s">
        <v>302</v>
      </c>
      <c r="F11048" t="s">
        <v>59228</v>
      </c>
      <c r="H11048" t="s">
        <v>59226</v>
      </c>
      <c r="J11048" t="s">
        <v>59229</v>
      </c>
      <c r="K11048" t="s">
        <v>5701</v>
      </c>
      <c r="M11048" t="s">
        <v>354</v>
      </c>
      <c r="N11048" t="s">
        <v>253</v>
      </c>
      <c r="O11048">
        <v>87059</v>
      </c>
      <c r="P11048" t="s">
        <v>50</v>
      </c>
      <c r="U11048" s="1">
        <v>45092</v>
      </c>
      <c r="V11048" s="1">
        <v>45092</v>
      </c>
      <c r="W11048" s="1">
        <v>45092.506944444445</v>
      </c>
      <c r="X11048" s="1">
        <v>45092.506944444445</v>
      </c>
      <c r="AC11048" t="s">
        <v>53</v>
      </c>
      <c r="AD11048">
        <v>2973508937</v>
      </c>
      <c r="AE11048" s="1">
        <v>45092.529861111114</v>
      </c>
      <c r="AF11048" t="s">
        <v>59230</v>
      </c>
      <c r="AG11048" t="s">
        <v>59231</v>
      </c>
      <c r="AH11048" t="s">
        <v>51</v>
      </c>
      <c r="AJ11048" t="s">
        <v>53</v>
      </c>
      <c r="AL11048" t="s">
        <v>68</v>
      </c>
      <c r="AO11048" t="s">
        <v>5443</v>
      </c>
      <c r="AP11048" s="1">
        <v>45092.531944444447</v>
      </c>
      <c r="AQ11048" s="1">
        <v>45092.557638888888</v>
      </c>
    </row>
    <row r="11049" spans="1:43" x14ac:dyDescent="0.35">
      <c r="A11049" t="s">
        <v>59232</v>
      </c>
      <c r="B11049" t="s">
        <v>59233</v>
      </c>
      <c r="C11049" t="s">
        <v>894</v>
      </c>
      <c r="F11049" t="s">
        <v>59234</v>
      </c>
      <c r="H11049" t="s">
        <v>59232</v>
      </c>
      <c r="J11049" t="s">
        <v>37827</v>
      </c>
      <c r="N11049" t="s">
        <v>17111</v>
      </c>
      <c r="O11049">
        <v>44131</v>
      </c>
      <c r="P11049" t="s">
        <v>50</v>
      </c>
      <c r="U11049" s="1">
        <v>45092</v>
      </c>
      <c r="V11049" s="1">
        <v>45092</v>
      </c>
      <c r="AC11049" t="s">
        <v>53</v>
      </c>
      <c r="AD11049">
        <v>2969510802</v>
      </c>
      <c r="AE11049" s="1">
        <v>38394.400000000001</v>
      </c>
      <c r="AG11049" t="s">
        <v>59235</v>
      </c>
      <c r="AH11049" t="s">
        <v>51</v>
      </c>
      <c r="AJ11049" t="s">
        <v>53</v>
      </c>
      <c r="AO11049" t="s">
        <v>8142</v>
      </c>
    </row>
    <row r="11050" spans="1:43" x14ac:dyDescent="0.35">
      <c r="A11050" t="s">
        <v>59236</v>
      </c>
      <c r="B11050" t="s">
        <v>59237</v>
      </c>
      <c r="C11050" t="s">
        <v>47635</v>
      </c>
      <c r="D11050" t="s">
        <v>8271</v>
      </c>
      <c r="F11050" t="s">
        <v>47</v>
      </c>
      <c r="H11050" t="s">
        <v>59238</v>
      </c>
      <c r="J11050" t="s">
        <v>49</v>
      </c>
      <c r="P11050" t="s">
        <v>50</v>
      </c>
      <c r="U11050" s="1">
        <v>45092</v>
      </c>
      <c r="V11050" s="1">
        <v>45092</v>
      </c>
      <c r="W11050" s="1">
        <v>45092.734027777777</v>
      </c>
      <c r="X11050" s="1">
        <v>45092.734027777777</v>
      </c>
      <c r="AC11050" t="s">
        <v>53</v>
      </c>
      <c r="AD11050">
        <v>1000000000</v>
      </c>
      <c r="AE11050" s="1">
        <v>37295</v>
      </c>
      <c r="AG11050" t="s">
        <v>59239</v>
      </c>
      <c r="AH11050" t="s">
        <v>51</v>
      </c>
      <c r="AJ11050" t="s">
        <v>53</v>
      </c>
      <c r="AL11050" t="s">
        <v>78</v>
      </c>
      <c r="AO11050" t="s">
        <v>5443</v>
      </c>
      <c r="AP11050" s="1">
        <v>45467.530555555553</v>
      </c>
    </row>
    <row r="11051" spans="1:43" x14ac:dyDescent="0.35">
      <c r="A11051" t="s">
        <v>59240</v>
      </c>
      <c r="B11051" t="s">
        <v>3348</v>
      </c>
      <c r="C11051" t="s">
        <v>309</v>
      </c>
      <c r="H11051" t="s">
        <v>59241</v>
      </c>
      <c r="J11051" t="s">
        <v>4293</v>
      </c>
      <c r="K11051" t="s">
        <v>59242</v>
      </c>
      <c r="M11051" t="s">
        <v>59243</v>
      </c>
      <c r="N11051" t="s">
        <v>798</v>
      </c>
      <c r="O11051">
        <v>75078</v>
      </c>
      <c r="P11051" t="s">
        <v>50</v>
      </c>
      <c r="U11051" s="1">
        <v>45092</v>
      </c>
      <c r="V11051" s="1">
        <v>45092</v>
      </c>
      <c r="W11051" s="1">
        <v>45092.302777777775</v>
      </c>
      <c r="X11051" s="1">
        <v>45092.302777777775</v>
      </c>
      <c r="AC11051" t="s">
        <v>53</v>
      </c>
      <c r="AD11051">
        <v>2969634929</v>
      </c>
      <c r="AE11051" s="1">
        <v>41799.665972222225</v>
      </c>
      <c r="AF11051" t="s">
        <v>4296</v>
      </c>
      <c r="AG11051" t="s">
        <v>59244</v>
      </c>
      <c r="AH11051" t="s">
        <v>51</v>
      </c>
      <c r="AJ11051" t="s">
        <v>53</v>
      </c>
      <c r="AL11051" t="s">
        <v>68</v>
      </c>
      <c r="AO11051" t="s">
        <v>5443</v>
      </c>
      <c r="AP11051" s="1">
        <v>45092.302083333336</v>
      </c>
    </row>
    <row r="11052" spans="1:43" x14ac:dyDescent="0.35">
      <c r="A11052" t="s">
        <v>59245</v>
      </c>
      <c r="B11052" t="s">
        <v>59246</v>
      </c>
      <c r="C11052" t="s">
        <v>50520</v>
      </c>
      <c r="F11052" t="s">
        <v>59247</v>
      </c>
      <c r="H11052" t="s">
        <v>59248</v>
      </c>
      <c r="J11052" t="s">
        <v>13574</v>
      </c>
      <c r="K11052" t="s">
        <v>13668</v>
      </c>
      <c r="M11052" t="s">
        <v>13669</v>
      </c>
      <c r="N11052" t="s">
        <v>13670</v>
      </c>
      <c r="O11052">
        <v>6300</v>
      </c>
      <c r="P11052" t="s">
        <v>50</v>
      </c>
      <c r="U11052" s="1">
        <v>45092</v>
      </c>
      <c r="V11052" s="1">
        <v>45092</v>
      </c>
      <c r="AC11052" t="s">
        <v>53</v>
      </c>
      <c r="AD11052">
        <v>2969823183</v>
      </c>
      <c r="AE11052" s="1">
        <v>43312.453472222223</v>
      </c>
      <c r="AG11052" t="s">
        <v>59249</v>
      </c>
      <c r="AH11052" t="s">
        <v>51</v>
      </c>
      <c r="AJ11052" t="s">
        <v>53</v>
      </c>
      <c r="AO11052" t="s">
        <v>8142</v>
      </c>
    </row>
    <row r="11053" spans="1:43" x14ac:dyDescent="0.35">
      <c r="A11053" t="s">
        <v>59250</v>
      </c>
      <c r="B11053" t="s">
        <v>59251</v>
      </c>
      <c r="C11053" t="s">
        <v>803</v>
      </c>
      <c r="H11053" t="s">
        <v>59250</v>
      </c>
      <c r="J11053" t="s">
        <v>15382</v>
      </c>
      <c r="K11053" t="s">
        <v>5531</v>
      </c>
      <c r="M11053" t="s">
        <v>5532</v>
      </c>
      <c r="N11053" t="s">
        <v>5533</v>
      </c>
      <c r="O11053">
        <v>49756</v>
      </c>
      <c r="P11053" t="s">
        <v>50</v>
      </c>
      <c r="U11053" s="1">
        <v>45092</v>
      </c>
      <c r="V11053" s="1">
        <v>45092</v>
      </c>
      <c r="W11053" s="1">
        <v>45092.529166666667</v>
      </c>
      <c r="X11053" s="1">
        <v>45092.529166666667</v>
      </c>
      <c r="AC11053" t="s">
        <v>53</v>
      </c>
      <c r="AD11053">
        <v>2969629793</v>
      </c>
      <c r="AE11053" s="1">
        <v>41745.536111111112</v>
      </c>
      <c r="AF11053" t="s">
        <v>14222</v>
      </c>
      <c r="AG11053" t="s">
        <v>59252</v>
      </c>
      <c r="AH11053" t="s">
        <v>51</v>
      </c>
      <c r="AJ11053" t="s">
        <v>53</v>
      </c>
      <c r="AL11053" t="s">
        <v>68</v>
      </c>
      <c r="AO11053" t="s">
        <v>5443</v>
      </c>
      <c r="AP11053" s="1">
        <v>45201.599305555559</v>
      </c>
    </row>
    <row r="11054" spans="1:43" x14ac:dyDescent="0.35">
      <c r="A11054" t="s">
        <v>59253</v>
      </c>
      <c r="B11054" t="s">
        <v>20867</v>
      </c>
      <c r="C11054" t="s">
        <v>3029</v>
      </c>
      <c r="F11054" t="s">
        <v>59254</v>
      </c>
      <c r="H11054" t="s">
        <v>59253</v>
      </c>
      <c r="J11054" t="s">
        <v>8217</v>
      </c>
      <c r="N11054" t="s">
        <v>287</v>
      </c>
      <c r="O11054">
        <v>80216</v>
      </c>
      <c r="P11054" t="s">
        <v>50</v>
      </c>
      <c r="U11054" s="1">
        <v>45093</v>
      </c>
      <c r="V11054" s="1">
        <v>45093</v>
      </c>
      <c r="W11054" s="1">
        <v>45093.421527777777</v>
      </c>
      <c r="X11054" s="1">
        <v>45093.421527777777</v>
      </c>
      <c r="AC11054" t="s">
        <v>53</v>
      </c>
      <c r="AD11054">
        <v>2969479278</v>
      </c>
      <c r="AE11054" s="1">
        <v>37389</v>
      </c>
      <c r="AG11054" t="s">
        <v>59255</v>
      </c>
      <c r="AH11054" t="s">
        <v>51</v>
      </c>
      <c r="AJ11054" t="s">
        <v>53</v>
      </c>
      <c r="AL11054" t="s">
        <v>78</v>
      </c>
      <c r="AO11054" t="s">
        <v>8142</v>
      </c>
    </row>
    <row r="11055" spans="1:43" x14ac:dyDescent="0.35">
      <c r="A11055" t="s">
        <v>59256</v>
      </c>
      <c r="B11055" t="s">
        <v>15080</v>
      </c>
      <c r="C11055" t="s">
        <v>3466</v>
      </c>
      <c r="F11055" t="s">
        <v>47</v>
      </c>
      <c r="H11055" t="s">
        <v>59257</v>
      </c>
      <c r="J11055" t="s">
        <v>49</v>
      </c>
      <c r="P11055" t="s">
        <v>50</v>
      </c>
      <c r="U11055" s="1">
        <v>45093</v>
      </c>
      <c r="V11055" s="1">
        <v>45093</v>
      </c>
      <c r="W11055" s="1">
        <v>45093.504166666666</v>
      </c>
      <c r="X11055" s="1">
        <v>45093.648611111108</v>
      </c>
      <c r="AC11055" t="s">
        <v>53</v>
      </c>
      <c r="AD11055">
        <v>1000000000</v>
      </c>
      <c r="AE11055" s="1">
        <v>37295</v>
      </c>
      <c r="AG11055" t="s">
        <v>59258</v>
      </c>
      <c r="AH11055" t="s">
        <v>51</v>
      </c>
      <c r="AJ11055" t="s">
        <v>53</v>
      </c>
      <c r="AL11055" t="s">
        <v>78</v>
      </c>
      <c r="AO11055" t="s">
        <v>5443</v>
      </c>
      <c r="AP11055" s="1">
        <v>45093.666666666664</v>
      </c>
    </row>
    <row r="11056" spans="1:43" x14ac:dyDescent="0.35">
      <c r="A11056" t="s">
        <v>59259</v>
      </c>
      <c r="B11056" t="s">
        <v>59260</v>
      </c>
      <c r="C11056" t="s">
        <v>89</v>
      </c>
      <c r="F11056">
        <v>16129194509</v>
      </c>
      <c r="H11056" t="s">
        <v>59261</v>
      </c>
      <c r="J11056" t="s">
        <v>38392</v>
      </c>
      <c r="K11056" t="s">
        <v>2121</v>
      </c>
      <c r="M11056" t="s">
        <v>2122</v>
      </c>
      <c r="N11056" t="s">
        <v>2123</v>
      </c>
      <c r="O11056">
        <v>55306</v>
      </c>
      <c r="P11056" t="s">
        <v>50</v>
      </c>
      <c r="U11056" s="1">
        <v>45093</v>
      </c>
      <c r="V11056" s="1">
        <v>45093</v>
      </c>
      <c r="AC11056" t="s">
        <v>53</v>
      </c>
      <c r="AD11056">
        <v>2969473349</v>
      </c>
      <c r="AE11056" s="1">
        <v>37012.460416666669</v>
      </c>
      <c r="AG11056" t="s">
        <v>59262</v>
      </c>
      <c r="AH11056" t="s">
        <v>51</v>
      </c>
      <c r="AJ11056" t="s">
        <v>53</v>
      </c>
      <c r="AO11056" t="s">
        <v>8142</v>
      </c>
    </row>
    <row r="11057" spans="1:43" x14ac:dyDescent="0.35">
      <c r="A11057" t="s">
        <v>59263</v>
      </c>
      <c r="B11057" t="s">
        <v>15600</v>
      </c>
      <c r="C11057" t="s">
        <v>16439</v>
      </c>
      <c r="F11057" t="s">
        <v>59264</v>
      </c>
      <c r="H11057" t="s">
        <v>59263</v>
      </c>
      <c r="J11057" t="s">
        <v>35400</v>
      </c>
      <c r="K11057" t="s">
        <v>59265</v>
      </c>
      <c r="M11057" t="s">
        <v>753</v>
      </c>
      <c r="N11057" t="s">
        <v>798</v>
      </c>
      <c r="O11057">
        <v>79901</v>
      </c>
      <c r="P11057" t="s">
        <v>50</v>
      </c>
      <c r="U11057" s="1">
        <v>45093</v>
      </c>
      <c r="V11057" s="1">
        <v>45093</v>
      </c>
      <c r="W11057" s="1">
        <v>45093.708333333336</v>
      </c>
      <c r="X11057" s="1">
        <v>45093.708333333336</v>
      </c>
      <c r="AC11057" t="s">
        <v>51</v>
      </c>
      <c r="AD11057">
        <v>2972061835</v>
      </c>
      <c r="AE11057" s="1">
        <v>44636.84097222222</v>
      </c>
      <c r="AF11057" t="s">
        <v>59266</v>
      </c>
      <c r="AG11057" t="s">
        <v>59267</v>
      </c>
      <c r="AH11057" t="s">
        <v>51</v>
      </c>
      <c r="AJ11057" t="s">
        <v>53</v>
      </c>
      <c r="AL11057" t="s">
        <v>68</v>
      </c>
      <c r="AO11057" t="s">
        <v>5443</v>
      </c>
      <c r="AP11057" s="1">
        <v>45188.457638888889</v>
      </c>
      <c r="AQ11057" s="1">
        <v>45177.474999999999</v>
      </c>
    </row>
    <row r="11058" spans="1:43" x14ac:dyDescent="0.35">
      <c r="A11058" t="s">
        <v>59268</v>
      </c>
      <c r="B11058" t="s">
        <v>30310</v>
      </c>
      <c r="C11058" t="s">
        <v>8580</v>
      </c>
      <c r="F11058" t="s">
        <v>59269</v>
      </c>
      <c r="H11058" t="s">
        <v>59270</v>
      </c>
      <c r="J11058" t="s">
        <v>59271</v>
      </c>
      <c r="K11058" t="s">
        <v>59272</v>
      </c>
      <c r="M11058" t="s">
        <v>8946</v>
      </c>
      <c r="N11058" t="s">
        <v>253</v>
      </c>
      <c r="O11058">
        <v>88346</v>
      </c>
      <c r="P11058" t="s">
        <v>50</v>
      </c>
      <c r="U11058" s="1">
        <v>45093</v>
      </c>
      <c r="V11058" s="1">
        <v>45093</v>
      </c>
      <c r="W11058" s="1">
        <v>45093.591666666667</v>
      </c>
      <c r="X11058" s="1">
        <v>45093.591666666667</v>
      </c>
      <c r="AC11058" t="s">
        <v>53</v>
      </c>
      <c r="AD11058">
        <v>2969919455</v>
      </c>
      <c r="AE11058" s="1">
        <v>43761.393055555556</v>
      </c>
      <c r="AF11058" t="s">
        <v>59273</v>
      </c>
      <c r="AG11058" t="s">
        <v>59274</v>
      </c>
      <c r="AH11058" t="s">
        <v>51</v>
      </c>
      <c r="AJ11058" t="s">
        <v>53</v>
      </c>
      <c r="AL11058" t="s">
        <v>68</v>
      </c>
      <c r="AO11058" t="s">
        <v>5443</v>
      </c>
      <c r="AP11058" s="1">
        <v>45357.910416666666</v>
      </c>
      <c r="AQ11058" s="1">
        <v>45152.750694444447</v>
      </c>
    </row>
    <row r="11059" spans="1:43" x14ac:dyDescent="0.35">
      <c r="A11059" t="s">
        <v>59275</v>
      </c>
      <c r="B11059" t="s">
        <v>11194</v>
      </c>
      <c r="C11059" t="s">
        <v>13734</v>
      </c>
      <c r="F11059" t="s">
        <v>59276</v>
      </c>
      <c r="H11059" t="s">
        <v>59275</v>
      </c>
      <c r="J11059" t="s">
        <v>59277</v>
      </c>
      <c r="K11059" t="s">
        <v>59278</v>
      </c>
      <c r="M11059" t="s">
        <v>3571</v>
      </c>
      <c r="N11059" t="s">
        <v>65</v>
      </c>
      <c r="O11059">
        <v>80022</v>
      </c>
      <c r="P11059" t="s">
        <v>50</v>
      </c>
      <c r="U11059" s="1">
        <v>45093</v>
      </c>
      <c r="V11059" s="1">
        <v>45093</v>
      </c>
      <c r="W11059" s="1">
        <v>45093.55</v>
      </c>
      <c r="X11059" s="1">
        <v>45093.55</v>
      </c>
      <c r="AC11059" t="s">
        <v>53</v>
      </c>
      <c r="AD11059">
        <v>2969559983</v>
      </c>
      <c r="AE11059" s="1">
        <v>40605.351388888892</v>
      </c>
      <c r="AF11059" t="s">
        <v>59279</v>
      </c>
      <c r="AG11059" t="s">
        <v>59280</v>
      </c>
      <c r="AH11059" t="s">
        <v>51</v>
      </c>
      <c r="AJ11059" t="s">
        <v>53</v>
      </c>
      <c r="AL11059" t="s">
        <v>68</v>
      </c>
      <c r="AO11059" t="s">
        <v>5443</v>
      </c>
      <c r="AP11059" s="1">
        <v>45093.5625</v>
      </c>
      <c r="AQ11059" s="1">
        <v>45093.5625</v>
      </c>
    </row>
    <row r="11060" spans="1:43" x14ac:dyDescent="0.35">
      <c r="A11060" t="s">
        <v>59281</v>
      </c>
      <c r="B11060" t="s">
        <v>22913</v>
      </c>
      <c r="C11060" t="s">
        <v>59282</v>
      </c>
      <c r="F11060" t="s">
        <v>59283</v>
      </c>
      <c r="H11060" t="s">
        <v>59281</v>
      </c>
      <c r="J11060" t="s">
        <v>59284</v>
      </c>
      <c r="K11060" t="s">
        <v>59285</v>
      </c>
      <c r="M11060" t="s">
        <v>753</v>
      </c>
      <c r="N11060" t="s">
        <v>798</v>
      </c>
      <c r="O11060">
        <v>79915</v>
      </c>
      <c r="P11060" t="s">
        <v>50</v>
      </c>
      <c r="U11060" s="1">
        <v>45093</v>
      </c>
      <c r="V11060" s="1">
        <v>45093</v>
      </c>
      <c r="W11060" s="1">
        <v>45093.477777777778</v>
      </c>
      <c r="X11060" s="1">
        <v>45093.477777777778</v>
      </c>
      <c r="AC11060" t="s">
        <v>53</v>
      </c>
      <c r="AD11060">
        <v>2973509779</v>
      </c>
      <c r="AE11060" s="1">
        <v>45093.478472222225</v>
      </c>
      <c r="AF11060" t="s">
        <v>59286</v>
      </c>
      <c r="AG11060" t="s">
        <v>59287</v>
      </c>
      <c r="AH11060" t="s">
        <v>51</v>
      </c>
      <c r="AJ11060" t="s">
        <v>53</v>
      </c>
      <c r="AL11060" t="s">
        <v>68</v>
      </c>
      <c r="AO11060" t="s">
        <v>5443</v>
      </c>
      <c r="AP11060" s="1">
        <v>45093.491666666669</v>
      </c>
      <c r="AQ11060" s="1">
        <v>45093.486805555556</v>
      </c>
    </row>
    <row r="11061" spans="1:43" x14ac:dyDescent="0.35">
      <c r="A11061" t="s">
        <v>59288</v>
      </c>
      <c r="B11061" t="s">
        <v>59289</v>
      </c>
      <c r="C11061" t="s">
        <v>443</v>
      </c>
      <c r="F11061" t="s">
        <v>59290</v>
      </c>
      <c r="H11061" t="s">
        <v>59288</v>
      </c>
      <c r="J11061" t="s">
        <v>59291</v>
      </c>
      <c r="K11061" t="s">
        <v>59292</v>
      </c>
      <c r="M11061" t="s">
        <v>10186</v>
      </c>
      <c r="N11061" t="s">
        <v>686</v>
      </c>
      <c r="O11061">
        <v>84532</v>
      </c>
      <c r="P11061" t="s">
        <v>50</v>
      </c>
      <c r="U11061" s="1">
        <v>45093</v>
      </c>
      <c r="V11061" s="1">
        <v>45093</v>
      </c>
      <c r="W11061" s="1">
        <v>45096.478472222225</v>
      </c>
      <c r="X11061" s="1">
        <v>45096.478472222225</v>
      </c>
      <c r="AC11061" t="s">
        <v>53</v>
      </c>
      <c r="AD11061">
        <v>2972174624</v>
      </c>
      <c r="AE11061" s="1">
        <v>44943.506944444445</v>
      </c>
      <c r="AG11061" t="s">
        <v>59293</v>
      </c>
      <c r="AH11061" t="s">
        <v>51</v>
      </c>
      <c r="AJ11061" t="s">
        <v>53</v>
      </c>
      <c r="AL11061" t="s">
        <v>68</v>
      </c>
      <c r="AO11061" t="s">
        <v>5443</v>
      </c>
      <c r="AP11061" s="1">
        <v>45093.874305555553</v>
      </c>
    </row>
    <row r="11062" spans="1:43" x14ac:dyDescent="0.35">
      <c r="A11062" t="s">
        <v>59294</v>
      </c>
      <c r="B11062" t="s">
        <v>59295</v>
      </c>
      <c r="C11062" t="s">
        <v>14267</v>
      </c>
      <c r="F11062" t="s">
        <v>59296</v>
      </c>
      <c r="H11062" t="s">
        <v>59294</v>
      </c>
      <c r="J11062" t="s">
        <v>59297</v>
      </c>
      <c r="K11062" t="s">
        <v>59298</v>
      </c>
      <c r="M11062" t="s">
        <v>3225</v>
      </c>
      <c r="N11062" t="s">
        <v>65</v>
      </c>
      <c r="O11062">
        <v>80537</v>
      </c>
      <c r="P11062" t="s">
        <v>50</v>
      </c>
      <c r="U11062" s="1">
        <v>45093</v>
      </c>
      <c r="V11062" s="1">
        <v>45093</v>
      </c>
      <c r="W11062" s="1">
        <v>45093.419444444444</v>
      </c>
      <c r="X11062" s="1">
        <v>45093.419444444444</v>
      </c>
      <c r="AC11062" t="s">
        <v>53</v>
      </c>
      <c r="AD11062">
        <v>2969909869</v>
      </c>
      <c r="AE11062" s="1">
        <v>43713.414583333331</v>
      </c>
      <c r="AF11062" t="s">
        <v>59299</v>
      </c>
      <c r="AG11062" t="s">
        <v>59300</v>
      </c>
      <c r="AH11062" t="s">
        <v>51</v>
      </c>
      <c r="AJ11062" t="s">
        <v>53</v>
      </c>
      <c r="AL11062" t="s">
        <v>68</v>
      </c>
      <c r="AO11062" t="s">
        <v>57090</v>
      </c>
      <c r="AP11062" s="1">
        <v>45093.428472222222</v>
      </c>
      <c r="AQ11062" s="1">
        <v>45093.423611111109</v>
      </c>
    </row>
    <row r="11063" spans="1:43" x14ac:dyDescent="0.35">
      <c r="A11063" t="s">
        <v>59301</v>
      </c>
      <c r="B11063" t="s">
        <v>59302</v>
      </c>
      <c r="C11063" t="s">
        <v>3597</v>
      </c>
      <c r="H11063" t="s">
        <v>59303</v>
      </c>
      <c r="J11063" t="s">
        <v>24326</v>
      </c>
      <c r="K11063" t="s">
        <v>6643</v>
      </c>
      <c r="M11063" t="s">
        <v>6644</v>
      </c>
      <c r="N11063" t="s">
        <v>6645</v>
      </c>
      <c r="O11063">
        <v>95827</v>
      </c>
      <c r="P11063" t="s">
        <v>50</v>
      </c>
      <c r="U11063" s="1">
        <v>45093</v>
      </c>
      <c r="V11063" s="1">
        <v>45093</v>
      </c>
      <c r="AC11063" t="s">
        <v>53</v>
      </c>
      <c r="AD11063">
        <v>2969476247</v>
      </c>
      <c r="AE11063" s="1">
        <v>37207</v>
      </c>
      <c r="AG11063" t="s">
        <v>59304</v>
      </c>
      <c r="AH11063" t="s">
        <v>51</v>
      </c>
      <c r="AJ11063" t="s">
        <v>53</v>
      </c>
      <c r="AO11063" t="s">
        <v>8142</v>
      </c>
    </row>
    <row r="11064" spans="1:43" x14ac:dyDescent="0.35">
      <c r="A11064" t="s">
        <v>59305</v>
      </c>
      <c r="B11064" t="s">
        <v>4550</v>
      </c>
      <c r="C11064" t="s">
        <v>50932</v>
      </c>
      <c r="F11064" t="s">
        <v>59306</v>
      </c>
      <c r="H11064" t="s">
        <v>59305</v>
      </c>
      <c r="J11064" t="s">
        <v>11720</v>
      </c>
      <c r="N11064" t="s">
        <v>16805</v>
      </c>
      <c r="O11064">
        <v>97230</v>
      </c>
      <c r="P11064" t="s">
        <v>50</v>
      </c>
      <c r="U11064" s="1">
        <v>45093</v>
      </c>
      <c r="V11064" s="1">
        <v>45093</v>
      </c>
      <c r="AC11064" t="s">
        <v>53</v>
      </c>
      <c r="AD11064">
        <v>2969472760</v>
      </c>
      <c r="AE11064" s="1">
        <v>36916.71597222222</v>
      </c>
      <c r="AG11064" t="s">
        <v>59307</v>
      </c>
      <c r="AH11064" t="s">
        <v>51</v>
      </c>
      <c r="AJ11064" t="s">
        <v>53</v>
      </c>
      <c r="AO11064" t="s">
        <v>8142</v>
      </c>
    </row>
    <row r="11065" spans="1:43" x14ac:dyDescent="0.35">
      <c r="A11065" t="s">
        <v>59308</v>
      </c>
      <c r="B11065" t="s">
        <v>59309</v>
      </c>
      <c r="C11065" t="s">
        <v>8444</v>
      </c>
      <c r="F11065" t="s">
        <v>59310</v>
      </c>
      <c r="H11065" t="s">
        <v>59311</v>
      </c>
      <c r="J11065" t="s">
        <v>59312</v>
      </c>
      <c r="K11065" t="s">
        <v>59313</v>
      </c>
      <c r="M11065" t="s">
        <v>7677</v>
      </c>
      <c r="N11065" t="s">
        <v>65</v>
      </c>
      <c r="O11065">
        <v>80648</v>
      </c>
      <c r="P11065" t="s">
        <v>50</v>
      </c>
      <c r="U11065" s="1">
        <v>45093</v>
      </c>
      <c r="V11065" s="1">
        <v>45093</v>
      </c>
      <c r="W11065" s="1">
        <v>45093.616666666669</v>
      </c>
      <c r="X11065" s="1">
        <v>45093.616666666669</v>
      </c>
      <c r="AC11065" t="s">
        <v>51</v>
      </c>
      <c r="AD11065">
        <v>2973509921</v>
      </c>
      <c r="AE11065" s="1">
        <v>45093.617361111108</v>
      </c>
      <c r="AF11065" t="s">
        <v>59314</v>
      </c>
      <c r="AG11065" t="s">
        <v>59315</v>
      </c>
      <c r="AH11065" t="s">
        <v>51</v>
      </c>
      <c r="AJ11065" t="s">
        <v>53</v>
      </c>
      <c r="AL11065" t="s">
        <v>68</v>
      </c>
      <c r="AO11065" t="s">
        <v>5443</v>
      </c>
      <c r="AP11065" s="1">
        <v>45093.619444444441</v>
      </c>
    </row>
    <row r="11066" spans="1:43" x14ac:dyDescent="0.35">
      <c r="A11066" t="s">
        <v>59316</v>
      </c>
      <c r="B11066" t="s">
        <v>2689</v>
      </c>
      <c r="C11066" t="s">
        <v>3285</v>
      </c>
      <c r="F11066" t="s">
        <v>59317</v>
      </c>
      <c r="G11066" t="s">
        <v>59318</v>
      </c>
      <c r="H11066" t="s">
        <v>59319</v>
      </c>
      <c r="J11066" t="s">
        <v>5634</v>
      </c>
      <c r="P11066" t="s">
        <v>50</v>
      </c>
      <c r="U11066" s="1">
        <v>45093</v>
      </c>
      <c r="V11066" s="1">
        <v>45093</v>
      </c>
      <c r="W11066" s="1">
        <v>45093.352777777778</v>
      </c>
      <c r="X11066" s="1">
        <v>45093.352777777778</v>
      </c>
      <c r="AC11066" t="s">
        <v>53</v>
      </c>
      <c r="AD11066">
        <v>2973509822</v>
      </c>
      <c r="AE11066" s="1">
        <v>45093.515277777777</v>
      </c>
      <c r="AF11066" t="s">
        <v>59320</v>
      </c>
      <c r="AG11066" t="s">
        <v>59321</v>
      </c>
      <c r="AH11066" t="s">
        <v>51</v>
      </c>
      <c r="AJ11066" t="s">
        <v>53</v>
      </c>
      <c r="AL11066" t="s">
        <v>68</v>
      </c>
      <c r="AO11066" t="s">
        <v>5443</v>
      </c>
      <c r="AP11066" s="1">
        <v>45237.609027777777</v>
      </c>
    </row>
    <row r="11067" spans="1:43" x14ac:dyDescent="0.35">
      <c r="A11067" t="s">
        <v>59322</v>
      </c>
      <c r="B11067" t="s">
        <v>32063</v>
      </c>
      <c r="C11067" t="s">
        <v>13050</v>
      </c>
      <c r="F11067" t="s">
        <v>59323</v>
      </c>
      <c r="H11067" t="s">
        <v>59322</v>
      </c>
      <c r="J11067" t="s">
        <v>59324</v>
      </c>
      <c r="K11067" t="s">
        <v>59325</v>
      </c>
      <c r="M11067" t="s">
        <v>36325</v>
      </c>
      <c r="N11067" t="s">
        <v>65</v>
      </c>
      <c r="O11067">
        <v>80136</v>
      </c>
      <c r="P11067" t="s">
        <v>50</v>
      </c>
      <c r="U11067" s="1">
        <v>45093</v>
      </c>
      <c r="V11067" s="1">
        <v>45093</v>
      </c>
      <c r="W11067" s="1">
        <v>45093.540277777778</v>
      </c>
      <c r="X11067" s="1">
        <v>45093.540277777778</v>
      </c>
      <c r="AC11067" t="s">
        <v>53</v>
      </c>
      <c r="AD11067">
        <v>2972085590</v>
      </c>
      <c r="AE11067" s="1">
        <v>44756.011805555558</v>
      </c>
      <c r="AF11067" t="s">
        <v>59326</v>
      </c>
      <c r="AG11067" t="s">
        <v>59327</v>
      </c>
      <c r="AH11067" t="s">
        <v>51</v>
      </c>
      <c r="AJ11067" t="s">
        <v>53</v>
      </c>
      <c r="AL11067" t="s">
        <v>68</v>
      </c>
      <c r="AO11067" t="s">
        <v>5443</v>
      </c>
    </row>
    <row r="11068" spans="1:43" x14ac:dyDescent="0.35">
      <c r="A11068" t="s">
        <v>59328</v>
      </c>
      <c r="B11068" t="s">
        <v>10360</v>
      </c>
      <c r="C11068" t="s">
        <v>7769</v>
      </c>
      <c r="F11068" t="s">
        <v>59329</v>
      </c>
      <c r="H11068" t="s">
        <v>59328</v>
      </c>
      <c r="J11068" t="s">
        <v>59330</v>
      </c>
      <c r="K11068" t="s">
        <v>11809</v>
      </c>
      <c r="M11068" t="s">
        <v>3641</v>
      </c>
      <c r="N11068" t="s">
        <v>65</v>
      </c>
      <c r="O11068">
        <v>80112</v>
      </c>
      <c r="P11068" t="s">
        <v>50</v>
      </c>
      <c r="U11068" s="1">
        <v>45093</v>
      </c>
      <c r="V11068" s="1">
        <v>45093</v>
      </c>
      <c r="W11068" s="1">
        <v>45093.55</v>
      </c>
      <c r="X11068" s="1">
        <v>45093.55</v>
      </c>
      <c r="AC11068" t="s">
        <v>53</v>
      </c>
      <c r="AD11068">
        <v>2973509856</v>
      </c>
      <c r="AE11068" s="1">
        <v>45096.652083333334</v>
      </c>
      <c r="AF11068" t="s">
        <v>59331</v>
      </c>
      <c r="AG11068" t="s">
        <v>59332</v>
      </c>
      <c r="AH11068" t="s">
        <v>51</v>
      </c>
      <c r="AJ11068" t="s">
        <v>53</v>
      </c>
      <c r="AL11068" t="s">
        <v>68</v>
      </c>
      <c r="AO11068" t="s">
        <v>5443</v>
      </c>
      <c r="AP11068" s="1">
        <v>45096.711805555555</v>
      </c>
    </row>
    <row r="11069" spans="1:43" x14ac:dyDescent="0.35">
      <c r="A11069" t="s">
        <v>59333</v>
      </c>
      <c r="B11069" t="s">
        <v>59334</v>
      </c>
      <c r="C11069" t="s">
        <v>879</v>
      </c>
      <c r="F11069" t="s">
        <v>59335</v>
      </c>
      <c r="H11069" t="s">
        <v>59333</v>
      </c>
      <c r="J11069" t="s">
        <v>59336</v>
      </c>
      <c r="K11069" t="s">
        <v>59337</v>
      </c>
      <c r="M11069" t="s">
        <v>2048</v>
      </c>
      <c r="N11069" t="s">
        <v>253</v>
      </c>
      <c r="O11069">
        <v>87401</v>
      </c>
      <c r="P11069" t="s">
        <v>50</v>
      </c>
      <c r="U11069" s="1">
        <v>45093</v>
      </c>
      <c r="V11069" s="1">
        <v>45093</v>
      </c>
      <c r="W11069" s="1">
        <v>45093.495833333334</v>
      </c>
      <c r="X11069" s="1">
        <v>45093.495833333334</v>
      </c>
      <c r="AC11069" t="s">
        <v>53</v>
      </c>
      <c r="AD11069">
        <v>2972408128</v>
      </c>
      <c r="AE11069" s="1">
        <v>44977.395138888889</v>
      </c>
      <c r="AF11069" t="s">
        <v>59338</v>
      </c>
      <c r="AG11069" t="s">
        <v>59339</v>
      </c>
      <c r="AH11069" t="s">
        <v>51</v>
      </c>
      <c r="AJ11069" t="s">
        <v>53</v>
      </c>
      <c r="AL11069" t="s">
        <v>68</v>
      </c>
      <c r="AO11069" t="s">
        <v>5443</v>
      </c>
      <c r="AP11069" s="1">
        <v>45093.494444444441</v>
      </c>
    </row>
    <row r="11070" spans="1:43" x14ac:dyDescent="0.35">
      <c r="A11070" t="s">
        <v>59340</v>
      </c>
      <c r="B11070" t="s">
        <v>21134</v>
      </c>
      <c r="C11070" t="s">
        <v>59341</v>
      </c>
      <c r="F11070" t="s">
        <v>59342</v>
      </c>
      <c r="H11070" t="s">
        <v>59340</v>
      </c>
      <c r="J11070" t="s">
        <v>59343</v>
      </c>
      <c r="K11070" t="s">
        <v>59344</v>
      </c>
      <c r="M11070" t="s">
        <v>137</v>
      </c>
      <c r="N11070" t="s">
        <v>65</v>
      </c>
      <c r="O11070">
        <v>80239</v>
      </c>
      <c r="P11070" t="s">
        <v>50</v>
      </c>
      <c r="U11070" s="1">
        <v>45093</v>
      </c>
      <c r="V11070" s="1">
        <v>45093</v>
      </c>
      <c r="W11070" s="1">
        <v>45093.794444444444</v>
      </c>
      <c r="X11070" s="1">
        <v>45093.794444444444</v>
      </c>
      <c r="AC11070" t="s">
        <v>53</v>
      </c>
      <c r="AD11070">
        <v>2973511877</v>
      </c>
      <c r="AE11070" s="1">
        <v>45096.479861111111</v>
      </c>
      <c r="AF11070" t="s">
        <v>59345</v>
      </c>
      <c r="AG11070" t="s">
        <v>59346</v>
      </c>
      <c r="AH11070" t="s">
        <v>51</v>
      </c>
      <c r="AJ11070" t="s">
        <v>53</v>
      </c>
      <c r="AL11070" t="s">
        <v>68</v>
      </c>
      <c r="AO11070" t="s">
        <v>5443</v>
      </c>
      <c r="AP11070" s="1">
        <v>45096.4</v>
      </c>
    </row>
    <row r="11071" spans="1:43" x14ac:dyDescent="0.35">
      <c r="A11071" t="s">
        <v>59347</v>
      </c>
      <c r="B11071" t="s">
        <v>59348</v>
      </c>
      <c r="C11071" t="s">
        <v>13434</v>
      </c>
      <c r="H11071" t="s">
        <v>59347</v>
      </c>
      <c r="J11071" t="s">
        <v>59349</v>
      </c>
      <c r="K11071" t="s">
        <v>59350</v>
      </c>
      <c r="M11071" t="s">
        <v>5182</v>
      </c>
      <c r="N11071" t="s">
        <v>287</v>
      </c>
      <c r="O11071">
        <v>80137</v>
      </c>
      <c r="P11071" t="s">
        <v>50</v>
      </c>
      <c r="U11071" s="1">
        <v>45093</v>
      </c>
      <c r="V11071" s="1">
        <v>45093</v>
      </c>
      <c r="W11071" s="1">
        <v>45093.803472222222</v>
      </c>
      <c r="X11071" s="1">
        <v>45093.803472222222</v>
      </c>
      <c r="AC11071" t="s">
        <v>53</v>
      </c>
      <c r="AD11071">
        <v>1000000001</v>
      </c>
      <c r="AE11071" s="1">
        <v>39973.351388888892</v>
      </c>
      <c r="AF11071" t="s">
        <v>3377</v>
      </c>
      <c r="AG11071" t="s">
        <v>59351</v>
      </c>
      <c r="AH11071" t="s">
        <v>51</v>
      </c>
      <c r="AJ11071" t="s">
        <v>53</v>
      </c>
      <c r="AL11071" t="s">
        <v>78</v>
      </c>
      <c r="AO11071" t="s">
        <v>51552</v>
      </c>
      <c r="AP11071" s="1">
        <v>45094.527777777781</v>
      </c>
    </row>
    <row r="11072" spans="1:43" x14ac:dyDescent="0.35">
      <c r="A11072" t="s">
        <v>59352</v>
      </c>
      <c r="B11072" t="s">
        <v>51650</v>
      </c>
      <c r="C11072" t="s">
        <v>59353</v>
      </c>
      <c r="H11072" t="s">
        <v>59352</v>
      </c>
      <c r="K11072" t="s">
        <v>59354</v>
      </c>
      <c r="M11072" t="s">
        <v>1296</v>
      </c>
      <c r="N11072" t="s">
        <v>398</v>
      </c>
      <c r="O11072">
        <v>88220</v>
      </c>
      <c r="P11072" t="s">
        <v>50</v>
      </c>
      <c r="U11072" s="1">
        <v>45093</v>
      </c>
      <c r="V11072" s="1">
        <v>45093</v>
      </c>
      <c r="W11072" s="1">
        <v>45093.459722222222</v>
      </c>
      <c r="X11072" s="1">
        <v>45093.459722222222</v>
      </c>
      <c r="AC11072" t="s">
        <v>53</v>
      </c>
      <c r="AD11072">
        <v>1000000001</v>
      </c>
      <c r="AE11072" s="1">
        <v>39973.351388888892</v>
      </c>
      <c r="AF11072" t="s">
        <v>3377</v>
      </c>
      <c r="AG11072" t="s">
        <v>59355</v>
      </c>
      <c r="AH11072" t="s">
        <v>51</v>
      </c>
      <c r="AJ11072" t="s">
        <v>53</v>
      </c>
      <c r="AL11072" t="s">
        <v>78</v>
      </c>
      <c r="AO11072" t="s">
        <v>51552</v>
      </c>
    </row>
    <row r="11073" spans="1:43" x14ac:dyDescent="0.35">
      <c r="A11073" t="s">
        <v>59356</v>
      </c>
      <c r="B11073" t="s">
        <v>59357</v>
      </c>
      <c r="C11073" t="s">
        <v>59358</v>
      </c>
      <c r="F11073" t="s">
        <v>59359</v>
      </c>
      <c r="H11073" t="s">
        <v>59360</v>
      </c>
      <c r="J11073" t="s">
        <v>59361</v>
      </c>
      <c r="K11073" t="s">
        <v>59362</v>
      </c>
      <c r="M11073" t="s">
        <v>3225</v>
      </c>
      <c r="N11073" t="s">
        <v>65</v>
      </c>
      <c r="O11073">
        <v>80537</v>
      </c>
      <c r="P11073" t="s">
        <v>50</v>
      </c>
      <c r="U11073" s="1">
        <v>45093</v>
      </c>
      <c r="V11073" s="1">
        <v>45093</v>
      </c>
      <c r="W11073" s="1">
        <v>45093.436111111114</v>
      </c>
      <c r="X11073" s="1">
        <v>45093.436111111114</v>
      </c>
      <c r="AC11073" t="s">
        <v>51</v>
      </c>
      <c r="AD11073">
        <v>2973509731</v>
      </c>
      <c r="AE11073" s="1">
        <v>45093.4375</v>
      </c>
      <c r="AF11073" t="s">
        <v>59363</v>
      </c>
      <c r="AG11073" t="s">
        <v>59364</v>
      </c>
      <c r="AH11073" t="s">
        <v>51</v>
      </c>
      <c r="AJ11073" t="s">
        <v>53</v>
      </c>
      <c r="AL11073" t="s">
        <v>68</v>
      </c>
      <c r="AO11073" t="s">
        <v>5443</v>
      </c>
      <c r="AP11073" s="1">
        <v>45093.520138888889</v>
      </c>
      <c r="AQ11073" s="1">
        <v>45093.453472222223</v>
      </c>
    </row>
    <row r="11074" spans="1:43" x14ac:dyDescent="0.35">
      <c r="A11074" t="s">
        <v>59365</v>
      </c>
      <c r="B11074" t="s">
        <v>59366</v>
      </c>
      <c r="C11074" t="s">
        <v>8074</v>
      </c>
      <c r="F11074">
        <v>573024273451</v>
      </c>
      <c r="H11074" t="s">
        <v>59365</v>
      </c>
      <c r="N11074" t="s">
        <v>59367</v>
      </c>
      <c r="P11074" t="s">
        <v>65</v>
      </c>
      <c r="U11074" s="1">
        <v>45094</v>
      </c>
      <c r="V11074" s="1">
        <v>45094</v>
      </c>
      <c r="W11074" s="1">
        <v>45094.430555555555</v>
      </c>
      <c r="X11074" s="1">
        <v>45094.430555555555</v>
      </c>
      <c r="AC11074" t="s">
        <v>53</v>
      </c>
      <c r="AD11074">
        <v>1000000001</v>
      </c>
      <c r="AE11074" s="1">
        <v>39973.351388888892</v>
      </c>
      <c r="AF11074" t="s">
        <v>3377</v>
      </c>
      <c r="AG11074" t="s">
        <v>59368</v>
      </c>
      <c r="AH11074" t="s">
        <v>51</v>
      </c>
      <c r="AJ11074" t="s">
        <v>53</v>
      </c>
      <c r="AL11074" t="s">
        <v>78</v>
      </c>
      <c r="AO11074" t="s">
        <v>51552</v>
      </c>
    </row>
    <row r="11075" spans="1:43" x14ac:dyDescent="0.35">
      <c r="A11075" t="s">
        <v>59369</v>
      </c>
      <c r="B11075" t="s">
        <v>10273</v>
      </c>
      <c r="C11075" t="s">
        <v>34398</v>
      </c>
      <c r="F11075">
        <v>14808152611</v>
      </c>
      <c r="H11075" t="s">
        <v>59369</v>
      </c>
      <c r="J11075" t="s">
        <v>59370</v>
      </c>
      <c r="K11075" t="s">
        <v>59370</v>
      </c>
      <c r="L11075" t="s">
        <v>59371</v>
      </c>
      <c r="M11075" t="s">
        <v>159</v>
      </c>
      <c r="N11075" t="s">
        <v>287</v>
      </c>
      <c r="O11075">
        <v>80922</v>
      </c>
      <c r="P11075" t="s">
        <v>50</v>
      </c>
      <c r="U11075" s="1">
        <v>45094</v>
      </c>
      <c r="V11075" s="1">
        <v>45094</v>
      </c>
      <c r="W11075" s="1">
        <v>45094.751388888886</v>
      </c>
      <c r="X11075" s="1">
        <v>45094.751388888886</v>
      </c>
      <c r="AC11075" t="s">
        <v>53</v>
      </c>
      <c r="AD11075">
        <v>1000000001</v>
      </c>
      <c r="AE11075" s="1">
        <v>39973.351388888892</v>
      </c>
      <c r="AF11075" t="s">
        <v>3377</v>
      </c>
      <c r="AG11075" t="s">
        <v>59372</v>
      </c>
      <c r="AH11075" t="s">
        <v>51</v>
      </c>
      <c r="AJ11075" t="s">
        <v>53</v>
      </c>
      <c r="AL11075" t="s">
        <v>78</v>
      </c>
      <c r="AO11075" t="s">
        <v>51552</v>
      </c>
      <c r="AP11075" s="1">
        <v>45163.665972222225</v>
      </c>
    </row>
    <row r="11076" spans="1:43" x14ac:dyDescent="0.35">
      <c r="A11076" t="s">
        <v>59373</v>
      </c>
      <c r="B11076" t="s">
        <v>59374</v>
      </c>
      <c r="C11076" t="s">
        <v>628</v>
      </c>
      <c r="F11076">
        <v>19708460075</v>
      </c>
      <c r="H11076" t="s">
        <v>59375</v>
      </c>
      <c r="J11076" t="s">
        <v>59376</v>
      </c>
      <c r="K11076" t="s">
        <v>59377</v>
      </c>
      <c r="L11076" t="s">
        <v>59378</v>
      </c>
      <c r="M11076" t="s">
        <v>45694</v>
      </c>
      <c r="N11076" t="s">
        <v>213</v>
      </c>
      <c r="O11076">
        <v>80477</v>
      </c>
      <c r="P11076" t="s">
        <v>50</v>
      </c>
      <c r="U11076" s="1">
        <v>45095</v>
      </c>
      <c r="V11076" s="1">
        <v>45095</v>
      </c>
      <c r="W11076" s="1">
        <v>45095.613888888889</v>
      </c>
      <c r="X11076" s="1">
        <v>45095.613888888889</v>
      </c>
      <c r="AC11076" t="s">
        <v>53</v>
      </c>
      <c r="AD11076">
        <v>2973511680</v>
      </c>
      <c r="AE11076" s="1">
        <v>45096.390972222223</v>
      </c>
      <c r="AF11076" t="s">
        <v>59379</v>
      </c>
      <c r="AG11076" t="s">
        <v>59380</v>
      </c>
      <c r="AH11076" t="s">
        <v>51</v>
      </c>
      <c r="AJ11076" t="s">
        <v>53</v>
      </c>
      <c r="AL11076" t="s">
        <v>68</v>
      </c>
      <c r="AO11076" t="s">
        <v>5443</v>
      </c>
      <c r="AP11076" s="1">
        <v>45451.834027777775</v>
      </c>
    </row>
    <row r="11077" spans="1:43" x14ac:dyDescent="0.35">
      <c r="A11077" t="s">
        <v>59381</v>
      </c>
      <c r="B11077" t="s">
        <v>2148</v>
      </c>
      <c r="C11077" t="s">
        <v>894</v>
      </c>
      <c r="F11077" t="s">
        <v>41804</v>
      </c>
      <c r="H11077" t="s">
        <v>59382</v>
      </c>
      <c r="J11077" t="s">
        <v>7738</v>
      </c>
      <c r="K11077" t="s">
        <v>18265</v>
      </c>
      <c r="M11077" t="s">
        <v>18266</v>
      </c>
      <c r="N11077" t="s">
        <v>1515</v>
      </c>
      <c r="O11077">
        <v>85239</v>
      </c>
      <c r="P11077" t="s">
        <v>50</v>
      </c>
      <c r="U11077" s="1">
        <v>45096</v>
      </c>
      <c r="V11077" s="1">
        <v>45096</v>
      </c>
      <c r="AC11077" t="s">
        <v>53</v>
      </c>
      <c r="AD11077">
        <v>2969477493</v>
      </c>
      <c r="AE11077" s="1">
        <v>37291</v>
      </c>
      <c r="AG11077" t="s">
        <v>59383</v>
      </c>
      <c r="AH11077" t="s">
        <v>51</v>
      </c>
      <c r="AJ11077" t="s">
        <v>53</v>
      </c>
      <c r="AO11077" t="s">
        <v>8142</v>
      </c>
    </row>
    <row r="11078" spans="1:43" x14ac:dyDescent="0.35">
      <c r="A11078" t="s">
        <v>59384</v>
      </c>
      <c r="B11078" t="s">
        <v>13309</v>
      </c>
      <c r="C11078" t="s">
        <v>2073</v>
      </c>
      <c r="F11078" t="s">
        <v>59385</v>
      </c>
      <c r="H11078" t="s">
        <v>59386</v>
      </c>
      <c r="J11078" t="s">
        <v>5239</v>
      </c>
      <c r="N11078" t="s">
        <v>592</v>
      </c>
      <c r="O11078">
        <v>82001</v>
      </c>
      <c r="P11078" t="s">
        <v>50</v>
      </c>
      <c r="U11078" s="1">
        <v>45096</v>
      </c>
      <c r="V11078" s="1">
        <v>45096</v>
      </c>
      <c r="W11078" s="1">
        <v>45096.800000000003</v>
      </c>
      <c r="X11078" s="1">
        <v>45096.800000000003</v>
      </c>
      <c r="AC11078" t="s">
        <v>53</v>
      </c>
      <c r="AD11078">
        <v>2969475162</v>
      </c>
      <c r="AE11078" s="1">
        <v>37147</v>
      </c>
      <c r="AF11078" t="s">
        <v>5241</v>
      </c>
      <c r="AG11078" t="s">
        <v>59387</v>
      </c>
      <c r="AH11078" t="s">
        <v>51</v>
      </c>
      <c r="AJ11078" t="s">
        <v>53</v>
      </c>
      <c r="AL11078" t="s">
        <v>68</v>
      </c>
      <c r="AO11078" t="s">
        <v>5443</v>
      </c>
      <c r="AP11078" s="1">
        <v>45096.799305555556</v>
      </c>
    </row>
    <row r="11079" spans="1:43" x14ac:dyDescent="0.35">
      <c r="A11079" t="s">
        <v>59388</v>
      </c>
      <c r="B11079" t="s">
        <v>47552</v>
      </c>
      <c r="C11079" t="s">
        <v>47553</v>
      </c>
      <c r="F11079" t="s">
        <v>59389</v>
      </c>
      <c r="H11079" t="s">
        <v>59390</v>
      </c>
      <c r="J11079" t="s">
        <v>47555</v>
      </c>
      <c r="K11079" t="s">
        <v>59391</v>
      </c>
      <c r="L11079" t="s">
        <v>59392</v>
      </c>
      <c r="M11079" t="s">
        <v>5702</v>
      </c>
      <c r="N11079" t="s">
        <v>398</v>
      </c>
      <c r="O11079">
        <v>88345</v>
      </c>
      <c r="P11079" t="s">
        <v>50</v>
      </c>
      <c r="U11079" s="1">
        <v>45096</v>
      </c>
      <c r="V11079" s="1">
        <v>45096</v>
      </c>
      <c r="W11079" s="1">
        <v>45096.498611111114</v>
      </c>
      <c r="X11079" s="1">
        <v>45096.498611111114</v>
      </c>
      <c r="AC11079" t="s">
        <v>53</v>
      </c>
      <c r="AD11079">
        <v>2969536957</v>
      </c>
      <c r="AE11079" s="1">
        <v>39762.43472222222</v>
      </c>
      <c r="AF11079" t="s">
        <v>47556</v>
      </c>
      <c r="AG11079" t="s">
        <v>59393</v>
      </c>
      <c r="AH11079" t="s">
        <v>51</v>
      </c>
      <c r="AJ11079" t="s">
        <v>53</v>
      </c>
      <c r="AL11079" t="s">
        <v>68</v>
      </c>
      <c r="AO11079" t="s">
        <v>5443</v>
      </c>
      <c r="AP11079" s="1">
        <v>45096.509027777778</v>
      </c>
    </row>
    <row r="11080" spans="1:43" x14ac:dyDescent="0.35">
      <c r="A11080" t="s">
        <v>59394</v>
      </c>
      <c r="B11080" t="s">
        <v>59395</v>
      </c>
      <c r="C11080" t="s">
        <v>59396</v>
      </c>
      <c r="F11080" t="s">
        <v>59397</v>
      </c>
      <c r="H11080" t="s">
        <v>59394</v>
      </c>
      <c r="J11080" t="s">
        <v>48556</v>
      </c>
      <c r="K11080" t="s">
        <v>59398</v>
      </c>
      <c r="M11080" t="s">
        <v>26328</v>
      </c>
      <c r="N11080" t="s">
        <v>15700</v>
      </c>
      <c r="O11080">
        <v>30168</v>
      </c>
      <c r="P11080" t="s">
        <v>50</v>
      </c>
      <c r="U11080" s="1">
        <v>45096</v>
      </c>
      <c r="V11080" s="1">
        <v>45096</v>
      </c>
      <c r="W11080" s="1">
        <v>45096.572222222225</v>
      </c>
      <c r="X11080" s="1">
        <v>45096.572222222225</v>
      </c>
      <c r="AC11080" t="s">
        <v>51</v>
      </c>
      <c r="AD11080">
        <v>2969535210</v>
      </c>
      <c r="AE11080" s="1">
        <v>39681.723611111112</v>
      </c>
      <c r="AF11080" t="s">
        <v>9242</v>
      </c>
      <c r="AG11080" t="s">
        <v>59399</v>
      </c>
      <c r="AH11080" t="s">
        <v>51</v>
      </c>
      <c r="AJ11080" t="s">
        <v>53</v>
      </c>
      <c r="AL11080" t="s">
        <v>68</v>
      </c>
      <c r="AO11080" t="s">
        <v>5443</v>
      </c>
      <c r="AP11080" s="1">
        <v>45096.571527777778</v>
      </c>
    </row>
    <row r="11081" spans="1:43" x14ac:dyDescent="0.35">
      <c r="A11081" t="s">
        <v>59400</v>
      </c>
      <c r="B11081" t="s">
        <v>59401</v>
      </c>
      <c r="C11081" t="s">
        <v>59402</v>
      </c>
      <c r="F11081" t="s">
        <v>59403</v>
      </c>
      <c r="H11081" t="s">
        <v>59404</v>
      </c>
      <c r="J11081" t="s">
        <v>59405</v>
      </c>
      <c r="N11081" t="s">
        <v>287</v>
      </c>
      <c r="O11081">
        <v>81007</v>
      </c>
      <c r="P11081" t="s">
        <v>50</v>
      </c>
      <c r="U11081" s="1">
        <v>45096</v>
      </c>
      <c r="V11081" s="1">
        <v>45096</v>
      </c>
      <c r="W11081" s="1">
        <v>45096.361111111109</v>
      </c>
      <c r="X11081" s="1">
        <v>45096.361111111109</v>
      </c>
      <c r="AC11081" t="s">
        <v>53</v>
      </c>
      <c r="AD11081">
        <v>2970006577</v>
      </c>
      <c r="AE11081" s="1">
        <v>44082.548611111109</v>
      </c>
      <c r="AF11081" t="s">
        <v>59406</v>
      </c>
      <c r="AG11081" t="s">
        <v>59407</v>
      </c>
      <c r="AH11081" t="s">
        <v>51</v>
      </c>
      <c r="AJ11081" t="s">
        <v>53</v>
      </c>
      <c r="AL11081" t="s">
        <v>68</v>
      </c>
      <c r="AO11081" t="s">
        <v>5443</v>
      </c>
      <c r="AP11081" s="1">
        <v>45096.359027777777</v>
      </c>
    </row>
    <row r="11082" spans="1:43" x14ac:dyDescent="0.35">
      <c r="A11082" t="s">
        <v>59408</v>
      </c>
      <c r="B11082" t="s">
        <v>59409</v>
      </c>
      <c r="C11082" t="s">
        <v>1052</v>
      </c>
      <c r="F11082" t="s">
        <v>59410</v>
      </c>
      <c r="H11082" t="s">
        <v>59411</v>
      </c>
      <c r="J11082" t="s">
        <v>3933</v>
      </c>
      <c r="K11082" t="s">
        <v>25754</v>
      </c>
      <c r="L11082" t="s">
        <v>25755</v>
      </c>
      <c r="M11082" t="s">
        <v>3707</v>
      </c>
      <c r="N11082" t="s">
        <v>3708</v>
      </c>
      <c r="O11082">
        <v>30338</v>
      </c>
      <c r="P11082" t="s">
        <v>50</v>
      </c>
      <c r="U11082" s="1">
        <v>45096</v>
      </c>
      <c r="V11082" s="1">
        <v>45096</v>
      </c>
      <c r="AC11082" t="s">
        <v>53</v>
      </c>
      <c r="AD11082">
        <v>2969551137</v>
      </c>
      <c r="AE11082" s="1">
        <v>40288.591666666667</v>
      </c>
      <c r="AG11082" t="s">
        <v>59412</v>
      </c>
      <c r="AH11082" t="s">
        <v>51</v>
      </c>
      <c r="AJ11082" t="s">
        <v>53</v>
      </c>
      <c r="AO11082" t="s">
        <v>8142</v>
      </c>
    </row>
    <row r="11083" spans="1:43" x14ac:dyDescent="0.35">
      <c r="A11083" t="s">
        <v>59413</v>
      </c>
      <c r="B11083" t="s">
        <v>10669</v>
      </c>
      <c r="C11083" t="s">
        <v>952</v>
      </c>
      <c r="F11083">
        <v>17203151586</v>
      </c>
      <c r="H11083" t="s">
        <v>59413</v>
      </c>
      <c r="J11083" t="s">
        <v>59414</v>
      </c>
      <c r="P11083" t="s">
        <v>50</v>
      </c>
      <c r="U11083" s="1">
        <v>45096</v>
      </c>
      <c r="V11083" s="1">
        <v>45096</v>
      </c>
      <c r="AC11083" t="s">
        <v>53</v>
      </c>
      <c r="AD11083">
        <v>2973321363</v>
      </c>
      <c r="AE11083" s="1">
        <v>45021.349305555559</v>
      </c>
      <c r="AG11083" t="s">
        <v>59415</v>
      </c>
      <c r="AH11083" t="s">
        <v>51</v>
      </c>
      <c r="AJ11083" t="s">
        <v>53</v>
      </c>
      <c r="AO11083" t="s">
        <v>8142</v>
      </c>
    </row>
    <row r="11084" spans="1:43" x14ac:dyDescent="0.35">
      <c r="A11084" t="s">
        <v>59416</v>
      </c>
      <c r="B11084" t="s">
        <v>1757</v>
      </c>
      <c r="C11084" t="s">
        <v>3834</v>
      </c>
      <c r="F11084">
        <v>15052405199</v>
      </c>
      <c r="H11084" t="s">
        <v>59416</v>
      </c>
      <c r="J11084" t="s">
        <v>59417</v>
      </c>
      <c r="K11084" t="s">
        <v>59418</v>
      </c>
      <c r="M11084" t="s">
        <v>16878</v>
      </c>
      <c r="N11084" t="s">
        <v>501</v>
      </c>
      <c r="O11084">
        <v>87051</v>
      </c>
      <c r="P11084" t="s">
        <v>50</v>
      </c>
      <c r="U11084" s="1">
        <v>45096</v>
      </c>
      <c r="V11084" s="1">
        <v>45096</v>
      </c>
      <c r="W11084" s="1">
        <v>45096.979166666664</v>
      </c>
      <c r="X11084" s="1">
        <v>45096.979166666664</v>
      </c>
      <c r="AC11084" t="s">
        <v>53</v>
      </c>
      <c r="AD11084">
        <v>2972039982</v>
      </c>
      <c r="AE11084" s="1">
        <v>44522.322222222225</v>
      </c>
      <c r="AF11084" t="s">
        <v>59419</v>
      </c>
      <c r="AG11084" t="s">
        <v>59420</v>
      </c>
      <c r="AH11084" t="s">
        <v>51</v>
      </c>
      <c r="AJ11084" t="s">
        <v>53</v>
      </c>
      <c r="AL11084" t="s">
        <v>68</v>
      </c>
      <c r="AO11084" t="s">
        <v>5443</v>
      </c>
      <c r="AP11084" s="1">
        <v>45347.815972222219</v>
      </c>
    </row>
    <row r="11085" spans="1:43" x14ac:dyDescent="0.35">
      <c r="A11085" t="s">
        <v>59421</v>
      </c>
      <c r="B11085" t="s">
        <v>59422</v>
      </c>
      <c r="C11085" t="s">
        <v>6004</v>
      </c>
      <c r="F11085" t="s">
        <v>59423</v>
      </c>
      <c r="H11085" t="s">
        <v>59421</v>
      </c>
      <c r="J11085" t="s">
        <v>40988</v>
      </c>
      <c r="K11085" t="s">
        <v>59424</v>
      </c>
      <c r="M11085" t="s">
        <v>1296</v>
      </c>
      <c r="N11085" t="s">
        <v>253</v>
      </c>
      <c r="O11085">
        <v>88220</v>
      </c>
      <c r="P11085" t="s">
        <v>50</v>
      </c>
      <c r="U11085" s="1">
        <v>45096</v>
      </c>
      <c r="V11085" s="1">
        <v>45096</v>
      </c>
      <c r="W11085" s="1">
        <v>45096.740277777775</v>
      </c>
      <c r="X11085" s="1">
        <v>45096.740277777775</v>
      </c>
      <c r="AC11085" t="s">
        <v>53</v>
      </c>
      <c r="AD11085">
        <v>2972122687</v>
      </c>
      <c r="AE11085" s="1">
        <v>44802.420138888891</v>
      </c>
      <c r="AF11085" t="s">
        <v>40990</v>
      </c>
      <c r="AG11085" t="s">
        <v>59425</v>
      </c>
      <c r="AH11085" t="s">
        <v>51</v>
      </c>
      <c r="AJ11085" t="s">
        <v>53</v>
      </c>
      <c r="AL11085" t="s">
        <v>68</v>
      </c>
      <c r="AO11085" t="s">
        <v>5443</v>
      </c>
      <c r="AP11085" s="1">
        <v>45096.738888888889</v>
      </c>
    </row>
    <row r="11086" spans="1:43" x14ac:dyDescent="0.35">
      <c r="A11086" t="s">
        <v>59426</v>
      </c>
      <c r="B11086" t="s">
        <v>11159</v>
      </c>
      <c r="C11086" t="s">
        <v>58803</v>
      </c>
      <c r="F11086" t="s">
        <v>47</v>
      </c>
      <c r="H11086" t="s">
        <v>59427</v>
      </c>
      <c r="J11086" t="s">
        <v>49</v>
      </c>
      <c r="P11086" t="s">
        <v>50</v>
      </c>
      <c r="U11086" s="1">
        <v>45096</v>
      </c>
      <c r="V11086" s="1">
        <v>45096</v>
      </c>
      <c r="W11086" s="1">
        <v>45099.522222222222</v>
      </c>
      <c r="X11086" s="1">
        <v>45099.522222222222</v>
      </c>
      <c r="AC11086" t="s">
        <v>53</v>
      </c>
      <c r="AD11086">
        <v>1000000000</v>
      </c>
      <c r="AE11086" s="1">
        <v>37295</v>
      </c>
      <c r="AG11086" t="s">
        <v>59428</v>
      </c>
      <c r="AH11086" t="s">
        <v>51</v>
      </c>
      <c r="AJ11086" t="s">
        <v>53</v>
      </c>
      <c r="AL11086" t="s">
        <v>78</v>
      </c>
      <c r="AO11086" t="s">
        <v>5443</v>
      </c>
      <c r="AP11086" s="1">
        <v>45152.601388888892</v>
      </c>
    </row>
    <row r="11087" spans="1:43" x14ac:dyDescent="0.35">
      <c r="A11087" t="s">
        <v>59429</v>
      </c>
      <c r="B11087" t="s">
        <v>11164</v>
      </c>
      <c r="C11087" t="s">
        <v>7950</v>
      </c>
      <c r="F11087" t="s">
        <v>59430</v>
      </c>
      <c r="H11087" t="s">
        <v>59429</v>
      </c>
      <c r="J11087" t="s">
        <v>59431</v>
      </c>
      <c r="K11087" t="s">
        <v>59432</v>
      </c>
      <c r="M11087" t="s">
        <v>59433</v>
      </c>
      <c r="N11087" t="s">
        <v>253</v>
      </c>
      <c r="O11087">
        <v>87582</v>
      </c>
      <c r="P11087" t="s">
        <v>50</v>
      </c>
      <c r="U11087" s="1">
        <v>45096</v>
      </c>
      <c r="V11087" s="1">
        <v>45096</v>
      </c>
      <c r="W11087" s="1">
        <v>45096.406944444447</v>
      </c>
      <c r="X11087" s="1">
        <v>45096.406944444447</v>
      </c>
      <c r="AC11087" t="s">
        <v>53</v>
      </c>
      <c r="AD11087">
        <v>2973511689</v>
      </c>
      <c r="AE11087" s="1">
        <v>45096.393750000003</v>
      </c>
      <c r="AF11087" t="s">
        <v>59434</v>
      </c>
      <c r="AG11087" t="s">
        <v>59435</v>
      </c>
      <c r="AH11087" t="s">
        <v>51</v>
      </c>
      <c r="AJ11087" t="s">
        <v>53</v>
      </c>
      <c r="AL11087" t="s">
        <v>68</v>
      </c>
      <c r="AO11087" t="s">
        <v>57090</v>
      </c>
    </row>
    <row r="11088" spans="1:43" x14ac:dyDescent="0.35">
      <c r="A11088" t="s">
        <v>59436</v>
      </c>
      <c r="B11088" t="s">
        <v>59437</v>
      </c>
      <c r="C11088" t="s">
        <v>6419</v>
      </c>
      <c r="F11088" t="s">
        <v>59438</v>
      </c>
      <c r="H11088" t="s">
        <v>59436</v>
      </c>
      <c r="J11088" t="s">
        <v>29348</v>
      </c>
      <c r="K11088" t="s">
        <v>59439</v>
      </c>
      <c r="M11088" t="s">
        <v>3376</v>
      </c>
      <c r="N11088" t="s">
        <v>65</v>
      </c>
      <c r="O11088">
        <v>80621</v>
      </c>
      <c r="P11088" t="s">
        <v>50</v>
      </c>
      <c r="U11088" s="1">
        <v>45096</v>
      </c>
      <c r="V11088" s="1">
        <v>45096</v>
      </c>
      <c r="W11088" s="1">
        <v>45096.557638888888</v>
      </c>
      <c r="X11088" s="1">
        <v>45096.557638888888</v>
      </c>
      <c r="AC11088" t="s">
        <v>53</v>
      </c>
      <c r="AD11088">
        <v>2972050790</v>
      </c>
      <c r="AE11088" s="1">
        <v>44574.665277777778</v>
      </c>
      <c r="AF11088" t="s">
        <v>29350</v>
      </c>
      <c r="AG11088" t="s">
        <v>59440</v>
      </c>
      <c r="AH11088" t="s">
        <v>51</v>
      </c>
      <c r="AJ11088" t="s">
        <v>53</v>
      </c>
      <c r="AL11088" t="s">
        <v>68</v>
      </c>
      <c r="AO11088" t="s">
        <v>5443</v>
      </c>
      <c r="AP11088" s="1">
        <v>45096.554861111108</v>
      </c>
    </row>
    <row r="11089" spans="1:43" x14ac:dyDescent="0.35">
      <c r="A11089" t="s">
        <v>59441</v>
      </c>
      <c r="B11089" t="s">
        <v>15554</v>
      </c>
      <c r="C11089" t="s">
        <v>587</v>
      </c>
      <c r="F11089" t="s">
        <v>59442</v>
      </c>
      <c r="H11089" t="s">
        <v>15555</v>
      </c>
      <c r="J11089" t="s">
        <v>62</v>
      </c>
      <c r="P11089" t="s">
        <v>50</v>
      </c>
      <c r="U11089" s="1">
        <v>45097</v>
      </c>
      <c r="V11089" s="1">
        <v>45097</v>
      </c>
      <c r="W11089" s="1">
        <v>45097.520833333336</v>
      </c>
      <c r="X11089" s="1">
        <v>45097.520833333336</v>
      </c>
      <c r="AC11089" t="s">
        <v>51</v>
      </c>
      <c r="AD11089">
        <v>2969479981</v>
      </c>
      <c r="AE11089" s="1">
        <v>37426</v>
      </c>
      <c r="AF11089" t="s">
        <v>1314</v>
      </c>
      <c r="AG11089" t="s">
        <v>59443</v>
      </c>
      <c r="AH11089" t="s">
        <v>51</v>
      </c>
      <c r="AJ11089" t="s">
        <v>53</v>
      </c>
      <c r="AL11089" t="s">
        <v>68</v>
      </c>
      <c r="AO11089" t="s">
        <v>5443</v>
      </c>
      <c r="AP11089" s="1">
        <v>45429.539583333331</v>
      </c>
      <c r="AQ11089" s="1">
        <v>45428.57708333333</v>
      </c>
    </row>
    <row r="11090" spans="1:43" x14ac:dyDescent="0.35">
      <c r="A11090" t="s">
        <v>59444</v>
      </c>
      <c r="B11090" t="s">
        <v>59445</v>
      </c>
      <c r="C11090" t="s">
        <v>43653</v>
      </c>
      <c r="F11090" t="s">
        <v>59446</v>
      </c>
      <c r="H11090" t="s">
        <v>59444</v>
      </c>
      <c r="I11090" t="s">
        <v>169</v>
      </c>
      <c r="J11090" t="s">
        <v>17887</v>
      </c>
      <c r="K11090" t="s">
        <v>59447</v>
      </c>
      <c r="M11090" t="s">
        <v>354</v>
      </c>
      <c r="N11090" t="s">
        <v>253</v>
      </c>
      <c r="O11090">
        <v>87059</v>
      </c>
      <c r="P11090" t="s">
        <v>50</v>
      </c>
      <c r="U11090" s="1">
        <v>45097</v>
      </c>
      <c r="V11090" s="1">
        <v>45097</v>
      </c>
      <c r="W11090" s="1">
        <v>45097.552777777775</v>
      </c>
      <c r="X11090" s="1">
        <v>45425.374305555553</v>
      </c>
      <c r="AC11090" t="s">
        <v>53</v>
      </c>
      <c r="AD11090">
        <v>2969723035</v>
      </c>
      <c r="AE11090" s="1">
        <v>42767.491666666669</v>
      </c>
      <c r="AF11090" t="s">
        <v>355</v>
      </c>
      <c r="AG11090" t="s">
        <v>59448</v>
      </c>
      <c r="AH11090" t="s">
        <v>51</v>
      </c>
      <c r="AJ11090" t="s">
        <v>53</v>
      </c>
      <c r="AL11090" t="s">
        <v>68</v>
      </c>
      <c r="AO11090" t="s">
        <v>5443</v>
      </c>
      <c r="AP11090" s="1">
        <v>45476.54583333333</v>
      </c>
      <c r="AQ11090" s="1">
        <v>45469.634027777778</v>
      </c>
    </row>
    <row r="11091" spans="1:43" x14ac:dyDescent="0.35">
      <c r="A11091" t="s">
        <v>59449</v>
      </c>
      <c r="B11091" t="s">
        <v>20346</v>
      </c>
      <c r="C11091" t="s">
        <v>59450</v>
      </c>
      <c r="F11091" t="s">
        <v>59451</v>
      </c>
      <c r="H11091" t="s">
        <v>59449</v>
      </c>
      <c r="J11091" t="s">
        <v>59452</v>
      </c>
      <c r="K11091" t="s">
        <v>59453</v>
      </c>
      <c r="M11091" t="s">
        <v>753</v>
      </c>
      <c r="N11091" t="s">
        <v>798</v>
      </c>
      <c r="O11091">
        <v>79922</v>
      </c>
      <c r="P11091" t="s">
        <v>50</v>
      </c>
      <c r="U11091" s="1">
        <v>45097</v>
      </c>
      <c r="V11091" s="1">
        <v>45097</v>
      </c>
      <c r="W11091" s="1">
        <v>45097.609722222223</v>
      </c>
      <c r="X11091" s="1">
        <v>45097.609722222223</v>
      </c>
      <c r="AC11091" t="s">
        <v>53</v>
      </c>
      <c r="AD11091">
        <v>2973513701</v>
      </c>
      <c r="AE11091" s="1">
        <v>45097.609027777777</v>
      </c>
      <c r="AF11091" t="s">
        <v>59454</v>
      </c>
      <c r="AG11091" t="s">
        <v>59455</v>
      </c>
      <c r="AH11091" t="s">
        <v>51</v>
      </c>
      <c r="AJ11091" t="s">
        <v>53</v>
      </c>
      <c r="AL11091" t="s">
        <v>68</v>
      </c>
      <c r="AO11091" t="s">
        <v>57090</v>
      </c>
      <c r="AP11091" s="1">
        <v>45097.613888888889</v>
      </c>
      <c r="AQ11091" s="1">
        <v>45097.615972222222</v>
      </c>
    </row>
    <row r="11092" spans="1:43" x14ac:dyDescent="0.35">
      <c r="A11092" t="s">
        <v>59456</v>
      </c>
      <c r="B11092" t="s">
        <v>33192</v>
      </c>
      <c r="C11092" t="s">
        <v>15627</v>
      </c>
      <c r="F11092" t="s">
        <v>59457</v>
      </c>
      <c r="H11092" t="s">
        <v>59456</v>
      </c>
      <c r="J11092" t="s">
        <v>59458</v>
      </c>
      <c r="K11092" t="s">
        <v>59459</v>
      </c>
      <c r="M11092" t="s">
        <v>753</v>
      </c>
      <c r="N11092" t="s">
        <v>798</v>
      </c>
      <c r="O11092">
        <v>79901</v>
      </c>
      <c r="P11092" t="s">
        <v>50</v>
      </c>
      <c r="U11092" s="1">
        <v>45097</v>
      </c>
      <c r="V11092" s="1">
        <v>45097</v>
      </c>
      <c r="W11092" s="1">
        <v>45097.65625</v>
      </c>
      <c r="X11092" s="1">
        <v>45097.65625</v>
      </c>
      <c r="AC11092" t="s">
        <v>53</v>
      </c>
      <c r="AD11092">
        <v>2973513789</v>
      </c>
      <c r="AE11092" s="1">
        <v>45097.654861111114</v>
      </c>
      <c r="AF11092" t="s">
        <v>59460</v>
      </c>
      <c r="AG11092" t="s">
        <v>59461</v>
      </c>
      <c r="AH11092" t="s">
        <v>51</v>
      </c>
      <c r="AJ11092" t="s">
        <v>53</v>
      </c>
      <c r="AL11092" t="s">
        <v>68</v>
      </c>
      <c r="AO11092" t="s">
        <v>5443</v>
      </c>
      <c r="AP11092" s="1">
        <v>45097.620138888888</v>
      </c>
    </row>
    <row r="11093" spans="1:43" x14ac:dyDescent="0.35">
      <c r="A11093" t="s">
        <v>59462</v>
      </c>
      <c r="B11093" t="s">
        <v>8203</v>
      </c>
      <c r="C11093" t="s">
        <v>30917</v>
      </c>
      <c r="F11093" t="s">
        <v>59463</v>
      </c>
      <c r="H11093" t="s">
        <v>59462</v>
      </c>
      <c r="J11093" t="s">
        <v>59464</v>
      </c>
      <c r="K11093" t="s">
        <v>59465</v>
      </c>
      <c r="M11093" t="s">
        <v>14694</v>
      </c>
      <c r="N11093" t="s">
        <v>65</v>
      </c>
      <c r="O11093">
        <v>80215</v>
      </c>
      <c r="P11093" t="s">
        <v>50</v>
      </c>
      <c r="U11093" s="1">
        <v>45097</v>
      </c>
      <c r="V11093" s="1">
        <v>45097</v>
      </c>
      <c r="W11093" s="1">
        <v>45097.552777777775</v>
      </c>
      <c r="X11093" s="1">
        <v>45097.552777777775</v>
      </c>
      <c r="AC11093" t="s">
        <v>53</v>
      </c>
      <c r="AD11093">
        <v>2973513674</v>
      </c>
      <c r="AE11093" s="1">
        <v>45097.583333333336</v>
      </c>
      <c r="AF11093" t="s">
        <v>59466</v>
      </c>
      <c r="AG11093" t="s">
        <v>59467</v>
      </c>
      <c r="AH11093" t="s">
        <v>51</v>
      </c>
      <c r="AJ11093" t="s">
        <v>53</v>
      </c>
      <c r="AL11093" t="s">
        <v>68</v>
      </c>
      <c r="AO11093" t="s">
        <v>5443</v>
      </c>
      <c r="AP11093" s="1">
        <v>45115.953472222223</v>
      </c>
    </row>
    <row r="11094" spans="1:43" x14ac:dyDescent="0.35">
      <c r="A11094" t="s">
        <v>59468</v>
      </c>
      <c r="B11094" t="s">
        <v>59469</v>
      </c>
      <c r="C11094" t="s">
        <v>894</v>
      </c>
      <c r="H11094" t="s">
        <v>59470</v>
      </c>
      <c r="J11094" t="s">
        <v>42189</v>
      </c>
      <c r="P11094" t="s">
        <v>50</v>
      </c>
      <c r="U11094" s="1">
        <v>45097</v>
      </c>
      <c r="V11094" s="1">
        <v>45097</v>
      </c>
      <c r="AC11094" t="s">
        <v>53</v>
      </c>
      <c r="AG11094" t="s">
        <v>59471</v>
      </c>
      <c r="AH11094" t="s">
        <v>51</v>
      </c>
      <c r="AJ11094" t="s">
        <v>53</v>
      </c>
      <c r="AO11094" t="s">
        <v>5443</v>
      </c>
    </row>
    <row r="11095" spans="1:43" x14ac:dyDescent="0.35">
      <c r="A11095" t="s">
        <v>59472</v>
      </c>
      <c r="B11095" t="s">
        <v>59473</v>
      </c>
      <c r="C11095" t="s">
        <v>59474</v>
      </c>
      <c r="F11095" t="s">
        <v>59475</v>
      </c>
      <c r="H11095" t="s">
        <v>59472</v>
      </c>
      <c r="J11095" t="s">
        <v>59476</v>
      </c>
      <c r="K11095" t="s">
        <v>59477</v>
      </c>
      <c r="M11095" t="s">
        <v>3554</v>
      </c>
      <c r="N11095" t="s">
        <v>798</v>
      </c>
      <c r="O11095">
        <v>78731</v>
      </c>
      <c r="P11095" t="s">
        <v>50</v>
      </c>
      <c r="U11095" s="1">
        <v>45097</v>
      </c>
      <c r="V11095" s="1">
        <v>45097</v>
      </c>
      <c r="AC11095" t="s">
        <v>51</v>
      </c>
      <c r="AG11095" t="s">
        <v>59478</v>
      </c>
      <c r="AH11095" t="s">
        <v>51</v>
      </c>
      <c r="AJ11095" t="s">
        <v>53</v>
      </c>
      <c r="AO11095" t="s">
        <v>5443</v>
      </c>
    </row>
    <row r="11096" spans="1:43" x14ac:dyDescent="0.35">
      <c r="A11096" t="s">
        <v>59479</v>
      </c>
      <c r="B11096" t="s">
        <v>59480</v>
      </c>
      <c r="C11096" t="s">
        <v>57123</v>
      </c>
      <c r="F11096" t="s">
        <v>59481</v>
      </c>
      <c r="H11096" t="s">
        <v>59479</v>
      </c>
      <c r="J11096" t="s">
        <v>59482</v>
      </c>
      <c r="K11096" t="s">
        <v>59483</v>
      </c>
      <c r="M11096" t="s">
        <v>3124</v>
      </c>
      <c r="N11096" t="s">
        <v>253</v>
      </c>
      <c r="O11096">
        <v>87035</v>
      </c>
      <c r="P11096" t="s">
        <v>50</v>
      </c>
      <c r="U11096" s="1">
        <v>45097</v>
      </c>
      <c r="V11096" s="1">
        <v>45097</v>
      </c>
      <c r="W11096" s="1">
        <v>45097.645833333336</v>
      </c>
      <c r="X11096" s="1">
        <v>45097.645833333336</v>
      </c>
      <c r="AC11096" t="s">
        <v>53</v>
      </c>
      <c r="AD11096">
        <v>2973513786</v>
      </c>
      <c r="AE11096" s="1">
        <v>45097.652777777781</v>
      </c>
      <c r="AF11096" t="s">
        <v>59484</v>
      </c>
      <c r="AG11096" t="s">
        <v>59485</v>
      </c>
      <c r="AH11096" t="s">
        <v>51</v>
      </c>
      <c r="AJ11096" t="s">
        <v>53</v>
      </c>
      <c r="AL11096" t="s">
        <v>68</v>
      </c>
      <c r="AO11096" t="s">
        <v>5443</v>
      </c>
      <c r="AP11096" s="1">
        <v>45366.354861111111</v>
      </c>
      <c r="AQ11096" s="1">
        <v>45106.542361111111</v>
      </c>
    </row>
    <row r="11097" spans="1:43" x14ac:dyDescent="0.35">
      <c r="A11097" t="s">
        <v>59486</v>
      </c>
      <c r="B11097" t="s">
        <v>23299</v>
      </c>
      <c r="C11097" t="s">
        <v>35571</v>
      </c>
      <c r="F11097" t="s">
        <v>59487</v>
      </c>
      <c r="H11097" t="s">
        <v>59486</v>
      </c>
      <c r="J11097" t="s">
        <v>5173</v>
      </c>
      <c r="K11097" t="s">
        <v>17335</v>
      </c>
      <c r="M11097" t="s">
        <v>419</v>
      </c>
      <c r="N11097" t="s">
        <v>253</v>
      </c>
      <c r="O11097">
        <v>87105</v>
      </c>
      <c r="P11097" t="s">
        <v>50</v>
      </c>
      <c r="U11097" s="1">
        <v>45097</v>
      </c>
      <c r="V11097" s="1">
        <v>45097</v>
      </c>
      <c r="W11097" s="1">
        <v>45097.75</v>
      </c>
      <c r="X11097" s="1">
        <v>45097.75</v>
      </c>
      <c r="AC11097" t="s">
        <v>53</v>
      </c>
      <c r="AD11097">
        <v>2969481577</v>
      </c>
      <c r="AE11097" s="1">
        <v>37524</v>
      </c>
      <c r="AF11097" t="s">
        <v>6944</v>
      </c>
      <c r="AG11097" t="s">
        <v>59488</v>
      </c>
      <c r="AH11097" t="s">
        <v>51</v>
      </c>
      <c r="AJ11097" t="s">
        <v>53</v>
      </c>
      <c r="AL11097" t="s">
        <v>68</v>
      </c>
      <c r="AO11097" t="s">
        <v>5443</v>
      </c>
      <c r="AP11097" s="1">
        <v>45469.701388888891</v>
      </c>
      <c r="AQ11097" s="1">
        <v>45432.695138888892</v>
      </c>
    </row>
    <row r="11098" spans="1:43" x14ac:dyDescent="0.35">
      <c r="A11098" t="s">
        <v>59489</v>
      </c>
      <c r="B11098" t="s">
        <v>59490</v>
      </c>
      <c r="C11098" t="s">
        <v>59491</v>
      </c>
      <c r="F11098" t="s">
        <v>59492</v>
      </c>
      <c r="H11098" t="s">
        <v>59489</v>
      </c>
      <c r="J11098" t="s">
        <v>24784</v>
      </c>
      <c r="N11098" t="s">
        <v>28811</v>
      </c>
      <c r="O11098">
        <v>41056</v>
      </c>
      <c r="P11098" t="s">
        <v>50</v>
      </c>
      <c r="U11098" s="1">
        <v>45097</v>
      </c>
      <c r="V11098" s="1">
        <v>45097</v>
      </c>
      <c r="AC11098" t="s">
        <v>53</v>
      </c>
      <c r="AD11098">
        <v>2969519246</v>
      </c>
      <c r="AE11098" s="1">
        <v>38883.179166666669</v>
      </c>
      <c r="AG11098" t="s">
        <v>59493</v>
      </c>
      <c r="AH11098" t="s">
        <v>51</v>
      </c>
      <c r="AJ11098" t="s">
        <v>53</v>
      </c>
      <c r="AO11098" t="s">
        <v>8142</v>
      </c>
    </row>
    <row r="11099" spans="1:43" x14ac:dyDescent="0.35">
      <c r="A11099" t="s">
        <v>59494</v>
      </c>
      <c r="B11099" t="s">
        <v>11421</v>
      </c>
      <c r="C11099" t="s">
        <v>6701</v>
      </c>
      <c r="F11099" t="s">
        <v>59495</v>
      </c>
      <c r="H11099" t="s">
        <v>59494</v>
      </c>
      <c r="J11099" t="s">
        <v>24784</v>
      </c>
      <c r="K11099" t="s">
        <v>51863</v>
      </c>
      <c r="L11099" t="s">
        <v>51864</v>
      </c>
      <c r="M11099" t="s">
        <v>51865</v>
      </c>
      <c r="N11099" t="s">
        <v>13220</v>
      </c>
      <c r="O11099">
        <v>5300</v>
      </c>
      <c r="P11099" t="s">
        <v>50</v>
      </c>
      <c r="U11099" s="1">
        <v>45097</v>
      </c>
      <c r="V11099" s="1">
        <v>45097</v>
      </c>
      <c r="AC11099" t="s">
        <v>53</v>
      </c>
      <c r="AD11099">
        <v>2969519246</v>
      </c>
      <c r="AE11099" s="1">
        <v>38883.179166666669</v>
      </c>
      <c r="AG11099" t="s">
        <v>59496</v>
      </c>
      <c r="AH11099" t="s">
        <v>51</v>
      </c>
      <c r="AJ11099" t="s">
        <v>53</v>
      </c>
      <c r="AO11099" t="s">
        <v>8142</v>
      </c>
    </row>
    <row r="11100" spans="1:43" x14ac:dyDescent="0.35">
      <c r="A11100" t="s">
        <v>59497</v>
      </c>
      <c r="B11100" t="s">
        <v>59498</v>
      </c>
      <c r="C11100" t="s">
        <v>20626</v>
      </c>
      <c r="F11100" t="s">
        <v>59499</v>
      </c>
      <c r="H11100" t="s">
        <v>59497</v>
      </c>
      <c r="J11100" t="s">
        <v>24784</v>
      </c>
      <c r="K11100" t="s">
        <v>51863</v>
      </c>
      <c r="L11100" t="s">
        <v>51864</v>
      </c>
      <c r="M11100" t="s">
        <v>51865</v>
      </c>
      <c r="N11100" t="s">
        <v>13220</v>
      </c>
      <c r="O11100">
        <v>5300</v>
      </c>
      <c r="P11100" t="s">
        <v>50</v>
      </c>
      <c r="U11100" s="1">
        <v>45097</v>
      </c>
      <c r="V11100" s="1">
        <v>45097</v>
      </c>
      <c r="AC11100" t="s">
        <v>53</v>
      </c>
      <c r="AD11100">
        <v>2969519246</v>
      </c>
      <c r="AE11100" s="1">
        <v>38883.179166666669</v>
      </c>
      <c r="AG11100" t="s">
        <v>59500</v>
      </c>
      <c r="AH11100" t="s">
        <v>51</v>
      </c>
      <c r="AJ11100" t="s">
        <v>53</v>
      </c>
      <c r="AO11100" t="s">
        <v>8142</v>
      </c>
    </row>
    <row r="11101" spans="1:43" x14ac:dyDescent="0.35">
      <c r="A11101" t="s">
        <v>59501</v>
      </c>
      <c r="B11101" t="s">
        <v>23021</v>
      </c>
      <c r="C11101" t="s">
        <v>59502</v>
      </c>
      <c r="F11101" t="s">
        <v>59503</v>
      </c>
      <c r="H11101" t="s">
        <v>59501</v>
      </c>
      <c r="J11101" t="s">
        <v>36401</v>
      </c>
      <c r="K11101" t="s">
        <v>59504</v>
      </c>
      <c r="M11101" t="s">
        <v>1130</v>
      </c>
      <c r="N11101" t="s">
        <v>253</v>
      </c>
      <c r="O11101">
        <v>87801</v>
      </c>
      <c r="P11101" t="s">
        <v>50</v>
      </c>
      <c r="U11101" s="1">
        <v>45097</v>
      </c>
      <c r="V11101" s="1">
        <v>45097</v>
      </c>
      <c r="W11101" s="1">
        <v>45097.68472222222</v>
      </c>
      <c r="X11101" s="1">
        <v>45097.68472222222</v>
      </c>
      <c r="AC11101" t="s">
        <v>53</v>
      </c>
      <c r="AD11101">
        <v>2972118928</v>
      </c>
      <c r="AE11101" s="1">
        <v>44792.660416666666</v>
      </c>
      <c r="AF11101" t="s">
        <v>36402</v>
      </c>
      <c r="AG11101" t="s">
        <v>59505</v>
      </c>
      <c r="AH11101" t="s">
        <v>51</v>
      </c>
      <c r="AJ11101" t="s">
        <v>53</v>
      </c>
      <c r="AL11101" t="s">
        <v>68</v>
      </c>
      <c r="AO11101" t="s">
        <v>5443</v>
      </c>
      <c r="AP11101" s="1">
        <v>45378.432638888888</v>
      </c>
      <c r="AQ11101" s="1">
        <v>45335.597222222219</v>
      </c>
    </row>
    <row r="11102" spans="1:43" x14ac:dyDescent="0.35">
      <c r="A11102" t="s">
        <v>59506</v>
      </c>
      <c r="B11102" t="s">
        <v>653</v>
      </c>
      <c r="C11102" t="s">
        <v>11133</v>
      </c>
      <c r="H11102" t="s">
        <v>59506</v>
      </c>
      <c r="K11102" t="s">
        <v>59507</v>
      </c>
      <c r="M11102" t="s">
        <v>3225</v>
      </c>
      <c r="N11102" t="s">
        <v>287</v>
      </c>
      <c r="O11102">
        <v>80538</v>
      </c>
      <c r="P11102" t="s">
        <v>50</v>
      </c>
      <c r="U11102" s="1">
        <v>45097</v>
      </c>
      <c r="V11102" s="1">
        <v>45097</v>
      </c>
      <c r="W11102" s="1">
        <v>45097.438888888886</v>
      </c>
      <c r="X11102" s="1">
        <v>45097.438888888886</v>
      </c>
      <c r="AC11102" t="s">
        <v>53</v>
      </c>
      <c r="AD11102">
        <v>1000000001</v>
      </c>
      <c r="AE11102" s="1">
        <v>39973.351388888892</v>
      </c>
      <c r="AF11102" t="s">
        <v>3377</v>
      </c>
      <c r="AG11102" t="s">
        <v>59508</v>
      </c>
      <c r="AH11102" t="s">
        <v>51</v>
      </c>
      <c r="AJ11102" t="s">
        <v>53</v>
      </c>
      <c r="AL11102" t="s">
        <v>78</v>
      </c>
      <c r="AO11102" t="s">
        <v>51552</v>
      </c>
      <c r="AP11102" s="1">
        <v>45097.443055555559</v>
      </c>
    </row>
    <row r="11103" spans="1:43" x14ac:dyDescent="0.35">
      <c r="A11103" t="s">
        <v>59509</v>
      </c>
      <c r="B11103" t="s">
        <v>59510</v>
      </c>
      <c r="C11103" t="s">
        <v>383</v>
      </c>
      <c r="F11103">
        <v>13618139725</v>
      </c>
      <c r="H11103" t="s">
        <v>59509</v>
      </c>
      <c r="J11103" t="s">
        <v>59511</v>
      </c>
      <c r="N11103" t="s">
        <v>637</v>
      </c>
      <c r="O11103">
        <v>78401</v>
      </c>
      <c r="P11103" t="s">
        <v>50</v>
      </c>
      <c r="U11103" s="1">
        <v>45097</v>
      </c>
      <c r="V11103" s="1">
        <v>45097</v>
      </c>
      <c r="W11103" s="1">
        <v>45097.429166666669</v>
      </c>
      <c r="X11103" s="1">
        <v>45097.429166666669</v>
      </c>
      <c r="AC11103" t="s">
        <v>51</v>
      </c>
      <c r="AD11103">
        <v>1000000001</v>
      </c>
      <c r="AE11103" s="1">
        <v>39973.351388888892</v>
      </c>
      <c r="AF11103" t="s">
        <v>3377</v>
      </c>
      <c r="AG11103" t="s">
        <v>59512</v>
      </c>
      <c r="AH11103" t="s">
        <v>51</v>
      </c>
      <c r="AJ11103" t="s">
        <v>53</v>
      </c>
      <c r="AL11103" t="s">
        <v>78</v>
      </c>
      <c r="AO11103" t="s">
        <v>5443</v>
      </c>
      <c r="AP11103" s="1">
        <v>45097.427777777775</v>
      </c>
    </row>
    <row r="11104" spans="1:43" x14ac:dyDescent="0.35">
      <c r="A11104" t="s">
        <v>59513</v>
      </c>
      <c r="B11104" t="s">
        <v>59514</v>
      </c>
      <c r="C11104" t="s">
        <v>1499</v>
      </c>
      <c r="F11104" t="s">
        <v>59515</v>
      </c>
      <c r="H11104" t="s">
        <v>59516</v>
      </c>
      <c r="J11104" t="s">
        <v>59517</v>
      </c>
      <c r="M11104" t="s">
        <v>419</v>
      </c>
      <c r="N11104" t="s">
        <v>398</v>
      </c>
      <c r="O11104">
        <v>87107</v>
      </c>
      <c r="P11104" t="s">
        <v>50</v>
      </c>
      <c r="U11104" s="1">
        <v>45097</v>
      </c>
      <c r="V11104" s="1">
        <v>45097</v>
      </c>
      <c r="W11104" s="1">
        <v>45097.558333333334</v>
      </c>
      <c r="X11104" s="1">
        <v>45097.558333333334</v>
      </c>
      <c r="AC11104" t="s">
        <v>53</v>
      </c>
      <c r="AD11104">
        <v>2973522945</v>
      </c>
      <c r="AE11104" s="1">
        <v>45106.690972222219</v>
      </c>
      <c r="AG11104" t="s">
        <v>59518</v>
      </c>
      <c r="AH11104" t="s">
        <v>51</v>
      </c>
      <c r="AJ11104" t="s">
        <v>53</v>
      </c>
      <c r="AL11104" t="s">
        <v>78</v>
      </c>
      <c r="AO11104" t="s">
        <v>8142</v>
      </c>
    </row>
    <row r="11105" spans="1:43" x14ac:dyDescent="0.35">
      <c r="A11105" t="s">
        <v>59519</v>
      </c>
      <c r="B11105" t="s">
        <v>5773</v>
      </c>
      <c r="C11105" t="s">
        <v>4809</v>
      </c>
      <c r="D11105" t="s">
        <v>35538</v>
      </c>
      <c r="H11105" t="s">
        <v>59520</v>
      </c>
      <c r="J11105" t="s">
        <v>49</v>
      </c>
      <c r="P11105" t="s">
        <v>50</v>
      </c>
      <c r="U11105" s="1">
        <v>45097</v>
      </c>
      <c r="V11105" s="1">
        <v>45097</v>
      </c>
      <c r="W11105" s="1">
        <v>45098.393750000003</v>
      </c>
      <c r="X11105" s="1">
        <v>45098.393750000003</v>
      </c>
      <c r="AC11105" t="s">
        <v>53</v>
      </c>
      <c r="AD11105">
        <v>1000000000</v>
      </c>
      <c r="AE11105" s="1">
        <v>37295</v>
      </c>
      <c r="AG11105" t="s">
        <v>59521</v>
      </c>
      <c r="AH11105" t="s">
        <v>51</v>
      </c>
      <c r="AJ11105" t="s">
        <v>53</v>
      </c>
      <c r="AO11105" t="s">
        <v>5443</v>
      </c>
      <c r="AP11105" s="1">
        <v>45097.626388888886</v>
      </c>
    </row>
    <row r="11106" spans="1:43" x14ac:dyDescent="0.35">
      <c r="A11106" t="s">
        <v>59522</v>
      </c>
      <c r="B11106" t="s">
        <v>59523</v>
      </c>
      <c r="C11106" t="s">
        <v>7359</v>
      </c>
      <c r="D11106" t="s">
        <v>46</v>
      </c>
      <c r="F11106" t="s">
        <v>47</v>
      </c>
      <c r="H11106" t="s">
        <v>59524</v>
      </c>
      <c r="J11106" t="s">
        <v>49</v>
      </c>
      <c r="P11106" t="s">
        <v>50</v>
      </c>
      <c r="U11106" s="1">
        <v>45097</v>
      </c>
      <c r="V11106" s="1">
        <v>45097</v>
      </c>
      <c r="W11106" s="1">
        <v>45098.388888888891</v>
      </c>
      <c r="X11106" s="1">
        <v>45098.388888888891</v>
      </c>
      <c r="AC11106" t="s">
        <v>53</v>
      </c>
      <c r="AD11106">
        <v>1000000000</v>
      </c>
      <c r="AE11106" s="1">
        <v>37295</v>
      </c>
      <c r="AG11106" t="s">
        <v>59525</v>
      </c>
      <c r="AH11106" t="s">
        <v>51</v>
      </c>
      <c r="AJ11106" t="s">
        <v>53</v>
      </c>
      <c r="AL11106" t="s">
        <v>78</v>
      </c>
      <c r="AO11106" t="s">
        <v>5443</v>
      </c>
      <c r="AP11106" s="1">
        <v>45209.950694444444</v>
      </c>
    </row>
    <row r="11107" spans="1:43" x14ac:dyDescent="0.35">
      <c r="A11107" t="s">
        <v>59526</v>
      </c>
      <c r="B11107" t="s">
        <v>1510</v>
      </c>
      <c r="C11107" t="s">
        <v>707</v>
      </c>
      <c r="F11107" t="s">
        <v>59527</v>
      </c>
      <c r="H11107" t="s">
        <v>59526</v>
      </c>
      <c r="J11107" t="s">
        <v>24784</v>
      </c>
      <c r="N11107" t="s">
        <v>28811</v>
      </c>
      <c r="O11107">
        <v>41006</v>
      </c>
      <c r="P11107" t="s">
        <v>50</v>
      </c>
      <c r="U11107" s="1">
        <v>45097</v>
      </c>
      <c r="V11107" s="1">
        <v>45097</v>
      </c>
      <c r="AC11107" t="s">
        <v>53</v>
      </c>
      <c r="AD11107">
        <v>2969519246</v>
      </c>
      <c r="AE11107" s="1">
        <v>38883.179166666669</v>
      </c>
      <c r="AG11107" t="s">
        <v>59528</v>
      </c>
      <c r="AH11107" t="s">
        <v>51</v>
      </c>
      <c r="AJ11107" t="s">
        <v>53</v>
      </c>
      <c r="AO11107" t="s">
        <v>8142</v>
      </c>
    </row>
    <row r="11108" spans="1:43" x14ac:dyDescent="0.35">
      <c r="A11108" t="s">
        <v>59529</v>
      </c>
      <c r="B11108" t="s">
        <v>59530</v>
      </c>
      <c r="C11108" t="s">
        <v>1052</v>
      </c>
      <c r="F11108" t="s">
        <v>59531</v>
      </c>
      <c r="H11108" t="s">
        <v>59529</v>
      </c>
      <c r="J11108" t="s">
        <v>24784</v>
      </c>
      <c r="N11108" t="s">
        <v>17111</v>
      </c>
      <c r="O11108">
        <v>44045</v>
      </c>
      <c r="P11108" t="s">
        <v>50</v>
      </c>
      <c r="U11108" s="1">
        <v>45097</v>
      </c>
      <c r="V11108" s="1">
        <v>45097</v>
      </c>
      <c r="AC11108" t="s">
        <v>53</v>
      </c>
      <c r="AD11108">
        <v>2969519246</v>
      </c>
      <c r="AE11108" s="1">
        <v>38883.179166666669</v>
      </c>
      <c r="AG11108" t="s">
        <v>59532</v>
      </c>
      <c r="AH11108" t="s">
        <v>51</v>
      </c>
      <c r="AJ11108" t="s">
        <v>53</v>
      </c>
      <c r="AO11108" t="s">
        <v>8142</v>
      </c>
    </row>
    <row r="11109" spans="1:43" x14ac:dyDescent="0.35">
      <c r="A11109" t="s">
        <v>59533</v>
      </c>
      <c r="B11109" t="s">
        <v>59534</v>
      </c>
      <c r="C11109" t="s">
        <v>218</v>
      </c>
      <c r="F11109" t="s">
        <v>59535</v>
      </c>
      <c r="H11109" t="s">
        <v>59536</v>
      </c>
      <c r="J11109" t="s">
        <v>7142</v>
      </c>
      <c r="K11109" t="s">
        <v>59537</v>
      </c>
      <c r="M11109" t="s">
        <v>1296</v>
      </c>
      <c r="N11109" t="s">
        <v>253</v>
      </c>
      <c r="O11109">
        <v>88220</v>
      </c>
      <c r="P11109" t="s">
        <v>50</v>
      </c>
      <c r="U11109" s="1">
        <v>45097</v>
      </c>
      <c r="V11109" s="1">
        <v>45097</v>
      </c>
      <c r="W11109" s="1">
        <v>45097.49722222222</v>
      </c>
      <c r="X11109" s="1">
        <v>45097.49722222222</v>
      </c>
      <c r="AC11109" t="s">
        <v>51</v>
      </c>
      <c r="AD11109">
        <v>2969584761</v>
      </c>
      <c r="AE11109" s="1">
        <v>41288.714583333334</v>
      </c>
      <c r="AF11109" t="s">
        <v>7145</v>
      </c>
      <c r="AG11109" t="s">
        <v>59538</v>
      </c>
      <c r="AH11109" t="s">
        <v>51</v>
      </c>
      <c r="AJ11109" t="s">
        <v>53</v>
      </c>
      <c r="AL11109" t="s">
        <v>68</v>
      </c>
      <c r="AO11109" t="s">
        <v>5443</v>
      </c>
      <c r="AP11109" s="1">
        <v>45097.495833333334</v>
      </c>
    </row>
    <row r="11110" spans="1:43" x14ac:dyDescent="0.35">
      <c r="A11110" t="s">
        <v>59539</v>
      </c>
      <c r="B11110" t="s">
        <v>1597</v>
      </c>
      <c r="C11110" t="s">
        <v>7779</v>
      </c>
      <c r="F11110" t="s">
        <v>59540</v>
      </c>
      <c r="H11110" t="s">
        <v>59539</v>
      </c>
      <c r="J11110" t="s">
        <v>27618</v>
      </c>
      <c r="K11110" t="s">
        <v>59541</v>
      </c>
      <c r="M11110" t="s">
        <v>154</v>
      </c>
      <c r="N11110" t="s">
        <v>65</v>
      </c>
      <c r="O11110">
        <v>80631</v>
      </c>
      <c r="P11110" t="s">
        <v>50</v>
      </c>
      <c r="U11110" s="1">
        <v>45097</v>
      </c>
      <c r="V11110" s="1">
        <v>45097</v>
      </c>
      <c r="W11110" s="1">
        <v>45097.60833333333</v>
      </c>
      <c r="X11110" s="1">
        <v>45097.60833333333</v>
      </c>
      <c r="AC11110" t="s">
        <v>53</v>
      </c>
      <c r="AD11110">
        <v>2969563407</v>
      </c>
      <c r="AE11110" s="1">
        <v>40697.515277777777</v>
      </c>
      <c r="AF11110" t="s">
        <v>20169</v>
      </c>
      <c r="AG11110" t="s">
        <v>59542</v>
      </c>
      <c r="AH11110" t="s">
        <v>51</v>
      </c>
      <c r="AJ11110" t="s">
        <v>53</v>
      </c>
      <c r="AL11110" t="s">
        <v>68</v>
      </c>
      <c r="AO11110" t="s">
        <v>5443</v>
      </c>
      <c r="AP11110" s="1">
        <v>45097.678472222222</v>
      </c>
      <c r="AQ11110" s="1">
        <v>45097.615277777775</v>
      </c>
    </row>
    <row r="11111" spans="1:43" x14ac:dyDescent="0.35">
      <c r="A11111" t="s">
        <v>59543</v>
      </c>
      <c r="B11111" t="s">
        <v>59544</v>
      </c>
      <c r="C11111" t="s">
        <v>16674</v>
      </c>
      <c r="F11111" t="s">
        <v>59545</v>
      </c>
      <c r="H11111" t="s">
        <v>59543</v>
      </c>
      <c r="J11111" t="s">
        <v>59546</v>
      </c>
      <c r="K11111" t="s">
        <v>59547</v>
      </c>
      <c r="M11111" t="s">
        <v>545</v>
      </c>
      <c r="N11111" t="s">
        <v>253</v>
      </c>
      <c r="O11111">
        <v>88005</v>
      </c>
      <c r="P11111" t="s">
        <v>50</v>
      </c>
      <c r="U11111" s="1">
        <v>45098</v>
      </c>
      <c r="V11111" s="1">
        <v>45098</v>
      </c>
      <c r="W11111" s="1">
        <v>45098.412499999999</v>
      </c>
      <c r="X11111" s="1">
        <v>45098.412499999999</v>
      </c>
      <c r="AC11111" t="s">
        <v>53</v>
      </c>
      <c r="AD11111">
        <v>2973303191</v>
      </c>
      <c r="AE11111" s="1">
        <v>44999.811111111114</v>
      </c>
      <c r="AF11111" t="s">
        <v>59548</v>
      </c>
      <c r="AG11111" t="s">
        <v>59549</v>
      </c>
      <c r="AH11111" t="s">
        <v>51</v>
      </c>
      <c r="AJ11111" t="s">
        <v>53</v>
      </c>
      <c r="AL11111" t="s">
        <v>68</v>
      </c>
      <c r="AO11111" t="s">
        <v>57090</v>
      </c>
      <c r="AP11111" s="1">
        <v>45098.4375</v>
      </c>
      <c r="AQ11111" s="1">
        <v>45098.415277777778</v>
      </c>
    </row>
    <row r="11112" spans="1:43" x14ac:dyDescent="0.35">
      <c r="A11112" t="s">
        <v>59550</v>
      </c>
      <c r="B11112" t="s">
        <v>1311</v>
      </c>
      <c r="C11112" t="s">
        <v>1932</v>
      </c>
      <c r="F11112" t="s">
        <v>59551</v>
      </c>
      <c r="H11112" t="s">
        <v>59550</v>
      </c>
      <c r="J11112" t="s">
        <v>59552</v>
      </c>
      <c r="K11112" t="s">
        <v>59553</v>
      </c>
      <c r="M11112" t="s">
        <v>2722</v>
      </c>
      <c r="N11112" t="s">
        <v>253</v>
      </c>
      <c r="O11112">
        <v>88119</v>
      </c>
      <c r="P11112" t="s">
        <v>50</v>
      </c>
      <c r="U11112" s="1">
        <v>45098</v>
      </c>
      <c r="V11112" s="1">
        <v>45098</v>
      </c>
      <c r="W11112" s="1">
        <v>45098.629166666666</v>
      </c>
      <c r="X11112" s="1">
        <v>45098.629166666666</v>
      </c>
      <c r="AC11112" t="s">
        <v>53</v>
      </c>
      <c r="AD11112">
        <v>2969564480</v>
      </c>
      <c r="AE11112" s="1">
        <v>40736.369444444441</v>
      </c>
      <c r="AF11112" t="s">
        <v>59554</v>
      </c>
      <c r="AG11112" t="s">
        <v>59555</v>
      </c>
      <c r="AH11112" t="s">
        <v>51</v>
      </c>
      <c r="AJ11112" t="s">
        <v>53</v>
      </c>
      <c r="AL11112" t="s">
        <v>68</v>
      </c>
      <c r="AO11112" t="s">
        <v>5443</v>
      </c>
      <c r="AP11112" s="1">
        <v>45188.692361111112</v>
      </c>
      <c r="AQ11112" s="1">
        <v>45098.638194444444</v>
      </c>
    </row>
    <row r="11113" spans="1:43" x14ac:dyDescent="0.35">
      <c r="A11113" t="s">
        <v>59556</v>
      </c>
      <c r="B11113" t="s">
        <v>30917</v>
      </c>
      <c r="C11113" t="s">
        <v>3295</v>
      </c>
      <c r="F11113" t="s">
        <v>59557</v>
      </c>
      <c r="H11113" t="s">
        <v>59556</v>
      </c>
      <c r="J11113" t="s">
        <v>11008</v>
      </c>
      <c r="K11113" t="s">
        <v>20554</v>
      </c>
      <c r="M11113" t="s">
        <v>20555</v>
      </c>
      <c r="N11113" t="s">
        <v>1593</v>
      </c>
      <c r="O11113" t="s">
        <v>23115</v>
      </c>
      <c r="P11113" t="s">
        <v>50</v>
      </c>
      <c r="U11113" s="1">
        <v>45098</v>
      </c>
      <c r="V11113" s="1">
        <v>45098</v>
      </c>
      <c r="AC11113" t="s">
        <v>53</v>
      </c>
      <c r="AD11113">
        <v>2969478809</v>
      </c>
      <c r="AE11113" s="1">
        <v>37358</v>
      </c>
      <c r="AG11113" t="s">
        <v>59558</v>
      </c>
      <c r="AH11113" t="s">
        <v>51</v>
      </c>
      <c r="AJ11113" t="s">
        <v>53</v>
      </c>
      <c r="AO11113" t="s">
        <v>8142</v>
      </c>
    </row>
    <row r="11114" spans="1:43" x14ac:dyDescent="0.35">
      <c r="A11114" t="s">
        <v>59559</v>
      </c>
      <c r="B11114" t="s">
        <v>59560</v>
      </c>
      <c r="C11114" t="s">
        <v>10042</v>
      </c>
      <c r="F11114" t="s">
        <v>59561</v>
      </c>
      <c r="H11114" t="s">
        <v>59562</v>
      </c>
      <c r="J11114" t="s">
        <v>2028</v>
      </c>
      <c r="K11114" t="s">
        <v>59563</v>
      </c>
      <c r="M11114" t="s">
        <v>59564</v>
      </c>
      <c r="N11114" t="s">
        <v>13659</v>
      </c>
      <c r="O11114">
        <v>29405</v>
      </c>
      <c r="P11114" t="s">
        <v>50</v>
      </c>
      <c r="U11114" s="1">
        <v>45098</v>
      </c>
      <c r="V11114" s="1">
        <v>45098</v>
      </c>
      <c r="AC11114" t="s">
        <v>53</v>
      </c>
      <c r="AD11114">
        <v>2969532847</v>
      </c>
      <c r="AE11114" s="1">
        <v>39580.404166666667</v>
      </c>
      <c r="AG11114" t="s">
        <v>59565</v>
      </c>
      <c r="AH11114" t="s">
        <v>51</v>
      </c>
      <c r="AJ11114" t="s">
        <v>53</v>
      </c>
      <c r="AO11114" t="s">
        <v>8142</v>
      </c>
    </row>
    <row r="11115" spans="1:43" x14ac:dyDescent="0.35">
      <c r="A11115" t="s">
        <v>59566</v>
      </c>
      <c r="B11115" t="s">
        <v>59567</v>
      </c>
      <c r="C11115" t="s">
        <v>2298</v>
      </c>
      <c r="F11115" t="s">
        <v>59568</v>
      </c>
      <c r="H11115" t="s">
        <v>59566</v>
      </c>
      <c r="J11115" t="s">
        <v>11720</v>
      </c>
      <c r="K11115" t="s">
        <v>6655</v>
      </c>
      <c r="M11115" t="s">
        <v>6656</v>
      </c>
      <c r="N11115" t="s">
        <v>24086</v>
      </c>
      <c r="O11115">
        <v>68102</v>
      </c>
      <c r="P11115" t="s">
        <v>50</v>
      </c>
      <c r="U11115" s="1">
        <v>45098</v>
      </c>
      <c r="V11115" s="1">
        <v>45098</v>
      </c>
      <c r="AC11115" t="s">
        <v>53</v>
      </c>
      <c r="AD11115">
        <v>2969472760</v>
      </c>
      <c r="AE11115" s="1">
        <v>36916.71597222222</v>
      </c>
      <c r="AG11115" t="s">
        <v>59569</v>
      </c>
      <c r="AH11115" t="s">
        <v>51</v>
      </c>
      <c r="AJ11115" t="s">
        <v>53</v>
      </c>
      <c r="AO11115" t="s">
        <v>8142</v>
      </c>
    </row>
    <row r="11116" spans="1:43" x14ac:dyDescent="0.35">
      <c r="A11116" t="s">
        <v>59570</v>
      </c>
      <c r="B11116" t="s">
        <v>59571</v>
      </c>
      <c r="C11116" t="s">
        <v>59572</v>
      </c>
      <c r="F11116" t="s">
        <v>59573</v>
      </c>
      <c r="H11116" t="s">
        <v>59570</v>
      </c>
      <c r="J11116" t="s">
        <v>59574</v>
      </c>
      <c r="K11116" t="s">
        <v>59575</v>
      </c>
      <c r="M11116" t="s">
        <v>1569</v>
      </c>
      <c r="N11116" t="s">
        <v>7398</v>
      </c>
      <c r="O11116">
        <v>84106</v>
      </c>
      <c r="P11116" t="s">
        <v>50</v>
      </c>
      <c r="U11116" s="1">
        <v>45098</v>
      </c>
      <c r="V11116" s="1">
        <v>45098</v>
      </c>
      <c r="W11116" s="1">
        <v>45098.447222222225</v>
      </c>
      <c r="X11116" s="1">
        <v>45098.447222222225</v>
      </c>
      <c r="AC11116" t="s">
        <v>51</v>
      </c>
      <c r="AD11116">
        <v>2969795832</v>
      </c>
      <c r="AE11116" s="1">
        <v>43235.351388888892</v>
      </c>
      <c r="AF11116" t="s">
        <v>59576</v>
      </c>
      <c r="AG11116" t="s">
        <v>59577</v>
      </c>
      <c r="AH11116" t="s">
        <v>51</v>
      </c>
      <c r="AJ11116" t="s">
        <v>53</v>
      </c>
      <c r="AL11116" t="s">
        <v>68</v>
      </c>
      <c r="AO11116" t="s">
        <v>5443</v>
      </c>
      <c r="AP11116" s="1">
        <v>45470.640972222223</v>
      </c>
      <c r="AQ11116" s="1">
        <v>45470.477777777778</v>
      </c>
    </row>
    <row r="11117" spans="1:43" x14ac:dyDescent="0.35">
      <c r="A11117" t="s">
        <v>59578</v>
      </c>
      <c r="B11117" t="s">
        <v>59579</v>
      </c>
      <c r="C11117" t="s">
        <v>59580</v>
      </c>
      <c r="F11117" t="s">
        <v>59581</v>
      </c>
      <c r="H11117" t="s">
        <v>59578</v>
      </c>
      <c r="J11117" t="s">
        <v>3933</v>
      </c>
      <c r="K11117" t="s">
        <v>59582</v>
      </c>
      <c r="M11117" t="s">
        <v>59583</v>
      </c>
      <c r="N11117" t="s">
        <v>2756</v>
      </c>
      <c r="O11117">
        <v>32708</v>
      </c>
      <c r="P11117" t="s">
        <v>50</v>
      </c>
      <c r="U11117" s="1">
        <v>45098</v>
      </c>
      <c r="V11117" s="1">
        <v>45098</v>
      </c>
      <c r="AC11117" t="s">
        <v>53</v>
      </c>
      <c r="AD11117">
        <v>2969551137</v>
      </c>
      <c r="AE11117" s="1">
        <v>40288.591666666667</v>
      </c>
      <c r="AG11117" t="s">
        <v>59584</v>
      </c>
      <c r="AH11117" t="s">
        <v>51</v>
      </c>
      <c r="AJ11117" t="s">
        <v>53</v>
      </c>
      <c r="AO11117" t="s">
        <v>8142</v>
      </c>
    </row>
    <row r="11118" spans="1:43" x14ac:dyDescent="0.35">
      <c r="A11118" t="s">
        <v>59585</v>
      </c>
      <c r="B11118" t="s">
        <v>59586</v>
      </c>
      <c r="C11118" t="s">
        <v>22281</v>
      </c>
      <c r="F11118" t="s">
        <v>59587</v>
      </c>
      <c r="H11118" t="s">
        <v>59585</v>
      </c>
      <c r="J11118" t="s">
        <v>59588</v>
      </c>
      <c r="K11118" t="s">
        <v>59589</v>
      </c>
      <c r="M11118" t="s">
        <v>419</v>
      </c>
      <c r="N11118" t="s">
        <v>253</v>
      </c>
      <c r="O11118">
        <v>87121</v>
      </c>
      <c r="P11118" t="s">
        <v>50</v>
      </c>
      <c r="U11118" s="1">
        <v>45098</v>
      </c>
      <c r="V11118" s="1">
        <v>45098</v>
      </c>
      <c r="W11118" s="1">
        <v>45098.470833333333</v>
      </c>
      <c r="X11118" s="1">
        <v>45098.470833333333</v>
      </c>
      <c r="AC11118" t="s">
        <v>53</v>
      </c>
      <c r="AD11118">
        <v>2973514955</v>
      </c>
      <c r="AE11118" s="1">
        <v>45098.47152777778</v>
      </c>
      <c r="AF11118" t="s">
        <v>59590</v>
      </c>
      <c r="AG11118" t="s">
        <v>59591</v>
      </c>
      <c r="AH11118" t="s">
        <v>51</v>
      </c>
      <c r="AJ11118" t="s">
        <v>53</v>
      </c>
      <c r="AL11118" t="s">
        <v>68</v>
      </c>
      <c r="AO11118" t="s">
        <v>5443</v>
      </c>
      <c r="AP11118" s="1">
        <v>45098.480555555558</v>
      </c>
      <c r="AQ11118" s="1">
        <v>45098.479166666664</v>
      </c>
    </row>
    <row r="11119" spans="1:43" x14ac:dyDescent="0.35">
      <c r="A11119" t="s">
        <v>59592</v>
      </c>
      <c r="B11119" t="s">
        <v>59593</v>
      </c>
      <c r="C11119" t="s">
        <v>5318</v>
      </c>
      <c r="F11119" t="s">
        <v>59594</v>
      </c>
      <c r="H11119" t="s">
        <v>59592</v>
      </c>
      <c r="J11119" t="s">
        <v>4293</v>
      </c>
      <c r="K11119" t="s">
        <v>59595</v>
      </c>
      <c r="M11119" t="s">
        <v>59596</v>
      </c>
      <c r="N11119" t="s">
        <v>899</v>
      </c>
      <c r="O11119">
        <v>58078</v>
      </c>
      <c r="P11119" t="s">
        <v>50</v>
      </c>
      <c r="U11119" s="1">
        <v>45098</v>
      </c>
      <c r="V11119" s="1">
        <v>45098</v>
      </c>
      <c r="W11119" s="1">
        <v>45098.408333333333</v>
      </c>
      <c r="X11119" s="1">
        <v>45098.408333333333</v>
      </c>
      <c r="AC11119" t="s">
        <v>53</v>
      </c>
      <c r="AD11119">
        <v>2969634929</v>
      </c>
      <c r="AE11119" s="1">
        <v>41799.665972222225</v>
      </c>
      <c r="AF11119" t="s">
        <v>4296</v>
      </c>
      <c r="AG11119" t="s">
        <v>59597</v>
      </c>
      <c r="AH11119" t="s">
        <v>51</v>
      </c>
      <c r="AJ11119" t="s">
        <v>53</v>
      </c>
      <c r="AL11119" t="s">
        <v>68</v>
      </c>
      <c r="AO11119" t="s">
        <v>5443</v>
      </c>
      <c r="AP11119" s="1">
        <v>45098.407638888886</v>
      </c>
    </row>
    <row r="11120" spans="1:43" x14ac:dyDescent="0.35">
      <c r="A11120" t="s">
        <v>59598</v>
      </c>
      <c r="B11120" t="s">
        <v>59599</v>
      </c>
      <c r="C11120" t="s">
        <v>3554</v>
      </c>
      <c r="F11120" t="s">
        <v>59600</v>
      </c>
      <c r="H11120" t="s">
        <v>59598</v>
      </c>
      <c r="J11120" t="s">
        <v>4293</v>
      </c>
      <c r="K11120" t="s">
        <v>59601</v>
      </c>
      <c r="M11120" t="s">
        <v>59602</v>
      </c>
      <c r="N11120" t="s">
        <v>17961</v>
      </c>
      <c r="O11120">
        <v>24370</v>
      </c>
      <c r="P11120" t="s">
        <v>50</v>
      </c>
      <c r="U11120" s="1">
        <v>45098</v>
      </c>
      <c r="V11120" s="1">
        <v>45098</v>
      </c>
      <c r="W11120" s="1">
        <v>45098.406944444447</v>
      </c>
      <c r="X11120" s="1">
        <v>45098.406944444447</v>
      </c>
      <c r="AC11120" t="s">
        <v>51</v>
      </c>
      <c r="AD11120">
        <v>2969634929</v>
      </c>
      <c r="AE11120" s="1">
        <v>41799.665972222225</v>
      </c>
      <c r="AF11120" t="s">
        <v>4296</v>
      </c>
      <c r="AG11120" t="s">
        <v>59603</v>
      </c>
      <c r="AH11120" t="s">
        <v>51</v>
      </c>
      <c r="AJ11120" t="s">
        <v>53</v>
      </c>
      <c r="AL11120" t="s">
        <v>68</v>
      </c>
      <c r="AO11120" t="s">
        <v>5443</v>
      </c>
      <c r="AP11120" s="1">
        <v>45280.421527777777</v>
      </c>
    </row>
    <row r="11121" spans="1:43" x14ac:dyDescent="0.35">
      <c r="A11121" t="s">
        <v>59604</v>
      </c>
      <c r="B11121" t="s">
        <v>6377</v>
      </c>
      <c r="C11121" t="s">
        <v>59605</v>
      </c>
      <c r="F11121" t="s">
        <v>59606</v>
      </c>
      <c r="H11121" t="s">
        <v>59607</v>
      </c>
      <c r="J11121" t="s">
        <v>4293</v>
      </c>
      <c r="K11121" t="s">
        <v>59608</v>
      </c>
      <c r="M11121" t="s">
        <v>2652</v>
      </c>
      <c r="N11121" t="s">
        <v>798</v>
      </c>
      <c r="O11121">
        <v>79761</v>
      </c>
      <c r="P11121" t="s">
        <v>50</v>
      </c>
      <c r="U11121" s="1">
        <v>45098</v>
      </c>
      <c r="V11121" s="1">
        <v>45098</v>
      </c>
      <c r="W11121" s="1">
        <v>45098.406944444447</v>
      </c>
      <c r="X11121" s="1">
        <v>45098.406944444447</v>
      </c>
      <c r="AC11121" t="s">
        <v>51</v>
      </c>
      <c r="AD11121">
        <v>2969634929</v>
      </c>
      <c r="AE11121" s="1">
        <v>41799.665972222225</v>
      </c>
      <c r="AF11121" t="s">
        <v>4296</v>
      </c>
      <c r="AG11121" t="s">
        <v>59609</v>
      </c>
      <c r="AH11121" t="s">
        <v>51</v>
      </c>
      <c r="AJ11121" t="s">
        <v>53</v>
      </c>
      <c r="AL11121" t="s">
        <v>68</v>
      </c>
      <c r="AO11121" t="s">
        <v>5443</v>
      </c>
      <c r="AP11121" s="1">
        <v>45098.40625</v>
      </c>
    </row>
    <row r="11122" spans="1:43" x14ac:dyDescent="0.35">
      <c r="A11122" t="s">
        <v>59610</v>
      </c>
      <c r="B11122" t="s">
        <v>59611</v>
      </c>
      <c r="C11122" t="s">
        <v>1679</v>
      </c>
      <c r="F11122" t="s">
        <v>59612</v>
      </c>
      <c r="H11122" t="s">
        <v>59613</v>
      </c>
      <c r="J11122" t="s">
        <v>4293</v>
      </c>
      <c r="K11122" t="s">
        <v>59614</v>
      </c>
      <c r="M11122" t="s">
        <v>2652</v>
      </c>
      <c r="N11122" t="s">
        <v>798</v>
      </c>
      <c r="O11122">
        <v>79765</v>
      </c>
      <c r="P11122" t="s">
        <v>50</v>
      </c>
      <c r="U11122" s="1">
        <v>45098</v>
      </c>
      <c r="V11122" s="1">
        <v>45098</v>
      </c>
      <c r="W11122" s="1">
        <v>45098.408333333333</v>
      </c>
      <c r="X11122" s="1">
        <v>45098.408333333333</v>
      </c>
      <c r="AC11122" t="s">
        <v>51</v>
      </c>
      <c r="AD11122">
        <v>2969634929</v>
      </c>
      <c r="AE11122" s="1">
        <v>41799.665972222225</v>
      </c>
      <c r="AF11122" t="s">
        <v>4296</v>
      </c>
      <c r="AG11122" t="s">
        <v>59615</v>
      </c>
      <c r="AH11122" t="s">
        <v>51</v>
      </c>
      <c r="AJ11122" t="s">
        <v>53</v>
      </c>
      <c r="AL11122" t="s">
        <v>68</v>
      </c>
      <c r="AO11122" t="s">
        <v>5443</v>
      </c>
      <c r="AP11122" s="1">
        <v>45098.406944444447</v>
      </c>
    </row>
    <row r="11123" spans="1:43" x14ac:dyDescent="0.35">
      <c r="A11123" t="s">
        <v>59616</v>
      </c>
      <c r="B11123" t="s">
        <v>59617</v>
      </c>
      <c r="C11123" t="s">
        <v>59618</v>
      </c>
      <c r="F11123" t="s">
        <v>59619</v>
      </c>
      <c r="H11123" t="s">
        <v>59620</v>
      </c>
      <c r="J11123" t="s">
        <v>4293</v>
      </c>
      <c r="N11123" t="s">
        <v>637</v>
      </c>
      <c r="O11123">
        <v>75603</v>
      </c>
      <c r="P11123" t="s">
        <v>50</v>
      </c>
      <c r="U11123" s="1">
        <v>45098</v>
      </c>
      <c r="V11123" s="1">
        <v>45098</v>
      </c>
      <c r="W11123" s="1">
        <v>45098.505555555559</v>
      </c>
      <c r="X11123" s="1">
        <v>45098.505555555559</v>
      </c>
      <c r="AC11123" t="s">
        <v>53</v>
      </c>
      <c r="AD11123">
        <v>2969634929</v>
      </c>
      <c r="AE11123" s="1">
        <v>41799.665972222225</v>
      </c>
      <c r="AG11123" t="s">
        <v>59621</v>
      </c>
      <c r="AH11123" t="s">
        <v>51</v>
      </c>
      <c r="AJ11123" t="s">
        <v>53</v>
      </c>
      <c r="AL11123" t="s">
        <v>68</v>
      </c>
      <c r="AO11123" t="s">
        <v>5443</v>
      </c>
      <c r="AP11123" s="1">
        <v>45098.87222222222</v>
      </c>
    </row>
    <row r="11124" spans="1:43" x14ac:dyDescent="0.35">
      <c r="A11124" t="s">
        <v>59622</v>
      </c>
      <c r="B11124" t="s">
        <v>572</v>
      </c>
      <c r="C11124" t="s">
        <v>2482</v>
      </c>
      <c r="F11124" t="s">
        <v>59623</v>
      </c>
      <c r="H11124" t="s">
        <v>59622</v>
      </c>
      <c r="J11124" t="s">
        <v>27899</v>
      </c>
      <c r="K11124" t="s">
        <v>10493</v>
      </c>
      <c r="M11124" t="s">
        <v>26554</v>
      </c>
      <c r="N11124" t="s">
        <v>287</v>
      </c>
      <c r="O11124">
        <v>81301</v>
      </c>
      <c r="P11124" t="s">
        <v>50</v>
      </c>
      <c r="U11124" s="1">
        <v>45098</v>
      </c>
      <c r="V11124" s="1">
        <v>45098</v>
      </c>
      <c r="W11124" s="1">
        <v>45098.5625</v>
      </c>
      <c r="X11124" s="1">
        <v>45098.5625</v>
      </c>
      <c r="AC11124" t="s">
        <v>53</v>
      </c>
      <c r="AD11124">
        <v>2969515315</v>
      </c>
      <c r="AE11124" s="1">
        <v>38656.393055555556</v>
      </c>
      <c r="AF11124" t="s">
        <v>10494</v>
      </c>
      <c r="AG11124" t="s">
        <v>59624</v>
      </c>
      <c r="AH11124" t="s">
        <v>51</v>
      </c>
      <c r="AJ11124" t="s">
        <v>53</v>
      </c>
      <c r="AL11124" t="s">
        <v>68</v>
      </c>
      <c r="AO11124" t="s">
        <v>5443</v>
      </c>
      <c r="AP11124" s="1">
        <v>45320.554861111108</v>
      </c>
    </row>
    <row r="11125" spans="1:43" x14ac:dyDescent="0.35">
      <c r="A11125" t="s">
        <v>59625</v>
      </c>
      <c r="B11125" t="s">
        <v>59626</v>
      </c>
      <c r="C11125" t="s">
        <v>59627</v>
      </c>
      <c r="F11125" t="s">
        <v>59628</v>
      </c>
      <c r="H11125" t="s">
        <v>59625</v>
      </c>
      <c r="J11125" t="s">
        <v>59629</v>
      </c>
      <c r="K11125" t="s">
        <v>59630</v>
      </c>
      <c r="M11125" t="s">
        <v>753</v>
      </c>
      <c r="N11125" t="s">
        <v>798</v>
      </c>
      <c r="O11125">
        <v>79996</v>
      </c>
      <c r="P11125" t="s">
        <v>50</v>
      </c>
      <c r="U11125" s="1">
        <v>45098</v>
      </c>
      <c r="V11125" s="1">
        <v>45098</v>
      </c>
      <c r="W11125" s="1">
        <v>45098.654166666667</v>
      </c>
      <c r="X11125" s="1">
        <v>45098.654166666667</v>
      </c>
      <c r="AC11125" t="s">
        <v>51</v>
      </c>
      <c r="AD11125">
        <v>2972377156</v>
      </c>
      <c r="AE11125" s="1">
        <v>44974.376388888886</v>
      </c>
      <c r="AG11125" t="s">
        <v>59631</v>
      </c>
      <c r="AH11125" t="s">
        <v>51</v>
      </c>
      <c r="AJ11125" t="s">
        <v>53</v>
      </c>
      <c r="AL11125" t="s">
        <v>68</v>
      </c>
      <c r="AO11125" t="s">
        <v>5443</v>
      </c>
      <c r="AP11125" s="1">
        <v>45098.655555555553</v>
      </c>
      <c r="AQ11125" s="1">
        <v>45098.657638888886</v>
      </c>
    </row>
    <row r="11126" spans="1:43" x14ac:dyDescent="0.35">
      <c r="A11126" t="s">
        <v>59632</v>
      </c>
      <c r="B11126" t="s">
        <v>13734</v>
      </c>
      <c r="C11126" t="s">
        <v>59633</v>
      </c>
      <c r="F11126" t="s">
        <v>59634</v>
      </c>
      <c r="H11126" t="s">
        <v>46330</v>
      </c>
      <c r="J11126" t="s">
        <v>59635</v>
      </c>
      <c r="K11126" t="s">
        <v>59636</v>
      </c>
      <c r="M11126" t="s">
        <v>3083</v>
      </c>
      <c r="N11126" t="s">
        <v>65</v>
      </c>
      <c r="O11126">
        <v>81252</v>
      </c>
      <c r="P11126" t="s">
        <v>50</v>
      </c>
      <c r="U11126" s="1">
        <v>45098</v>
      </c>
      <c r="V11126" s="1">
        <v>45098</v>
      </c>
      <c r="W11126" s="1">
        <v>45098.4375</v>
      </c>
      <c r="X11126" s="1">
        <v>45098.4375</v>
      </c>
      <c r="AC11126" t="s">
        <v>53</v>
      </c>
      <c r="AD11126">
        <v>2973514903</v>
      </c>
      <c r="AE11126" s="1">
        <v>45098.4375</v>
      </c>
      <c r="AF11126" t="s">
        <v>59637</v>
      </c>
      <c r="AG11126" t="s">
        <v>59638</v>
      </c>
      <c r="AH11126" t="s">
        <v>51</v>
      </c>
      <c r="AJ11126" t="s">
        <v>53</v>
      </c>
      <c r="AL11126" t="s">
        <v>68</v>
      </c>
      <c r="AO11126" t="s">
        <v>57090</v>
      </c>
      <c r="AP11126" s="1">
        <v>45104.731249999997</v>
      </c>
      <c r="AQ11126" s="1">
        <v>45098.559027777781</v>
      </c>
    </row>
    <row r="11127" spans="1:43" x14ac:dyDescent="0.35">
      <c r="A11127" t="s">
        <v>59639</v>
      </c>
      <c r="B11127" t="s">
        <v>3184</v>
      </c>
      <c r="C11127" t="s">
        <v>2025</v>
      </c>
      <c r="F11127" t="s">
        <v>59640</v>
      </c>
      <c r="H11127" t="s">
        <v>59639</v>
      </c>
      <c r="J11127" t="s">
        <v>41736</v>
      </c>
      <c r="K11127" t="s">
        <v>59641</v>
      </c>
      <c r="M11127" t="s">
        <v>1296</v>
      </c>
      <c r="N11127" t="s">
        <v>253</v>
      </c>
      <c r="O11127">
        <v>88220</v>
      </c>
      <c r="P11127" t="s">
        <v>50</v>
      </c>
      <c r="U11127" s="1">
        <v>45098</v>
      </c>
      <c r="V11127" s="1">
        <v>45098</v>
      </c>
      <c r="W11127" s="1">
        <v>45098.594444444447</v>
      </c>
      <c r="X11127" s="1">
        <v>45098.594444444447</v>
      </c>
      <c r="AC11127" t="s">
        <v>51</v>
      </c>
      <c r="AD11127">
        <v>2969667695</v>
      </c>
      <c r="AE11127" s="1">
        <v>42124.628472222219</v>
      </c>
      <c r="AF11127" t="s">
        <v>41738</v>
      </c>
      <c r="AG11127" t="s">
        <v>59642</v>
      </c>
      <c r="AH11127" t="s">
        <v>51</v>
      </c>
      <c r="AJ11127" t="s">
        <v>53</v>
      </c>
      <c r="AL11127" t="s">
        <v>68</v>
      </c>
      <c r="AO11127" t="s">
        <v>5443</v>
      </c>
      <c r="AP11127" s="1">
        <v>45098.618750000001</v>
      </c>
      <c r="AQ11127" s="1">
        <v>45098.599305555559</v>
      </c>
    </row>
    <row r="11128" spans="1:43" x14ac:dyDescent="0.35">
      <c r="A11128" t="s">
        <v>59643</v>
      </c>
      <c r="B11128" t="s">
        <v>59644</v>
      </c>
      <c r="C11128" t="s">
        <v>23054</v>
      </c>
      <c r="F11128" t="s">
        <v>59645</v>
      </c>
      <c r="H11128" t="s">
        <v>59643</v>
      </c>
      <c r="J11128" t="s">
        <v>59646</v>
      </c>
      <c r="K11128" t="s">
        <v>59647</v>
      </c>
      <c r="M11128" t="s">
        <v>154</v>
      </c>
      <c r="N11128" t="s">
        <v>65</v>
      </c>
      <c r="O11128">
        <v>80631</v>
      </c>
      <c r="P11128" t="s">
        <v>50</v>
      </c>
      <c r="U11128" s="1">
        <v>45098</v>
      </c>
      <c r="V11128" s="1">
        <v>45098</v>
      </c>
      <c r="W11128" s="1">
        <v>45098.961111111108</v>
      </c>
      <c r="X11128" s="1">
        <v>45098.961111111108</v>
      </c>
      <c r="AC11128" t="s">
        <v>53</v>
      </c>
      <c r="AD11128">
        <v>1000000001</v>
      </c>
      <c r="AE11128" s="1">
        <v>39973.351388888892</v>
      </c>
      <c r="AF11128" t="s">
        <v>3377</v>
      </c>
      <c r="AG11128" t="s">
        <v>59648</v>
      </c>
      <c r="AH11128" t="s">
        <v>51</v>
      </c>
      <c r="AJ11128" t="s">
        <v>53</v>
      </c>
      <c r="AL11128" t="s">
        <v>78</v>
      </c>
      <c r="AO11128" t="s">
        <v>5443</v>
      </c>
      <c r="AP11128" s="1">
        <v>45098.959722222222</v>
      </c>
    </row>
    <row r="11129" spans="1:43" x14ac:dyDescent="0.35">
      <c r="A11129" t="s">
        <v>59649</v>
      </c>
      <c r="B11129" t="s">
        <v>18153</v>
      </c>
      <c r="C11129" t="s">
        <v>34669</v>
      </c>
      <c r="F11129" t="s">
        <v>59650</v>
      </c>
      <c r="H11129" t="s">
        <v>59651</v>
      </c>
      <c r="J11129" t="s">
        <v>59652</v>
      </c>
      <c r="K11129" t="s">
        <v>59653</v>
      </c>
      <c r="M11129" t="s">
        <v>753</v>
      </c>
      <c r="N11129" t="s">
        <v>798</v>
      </c>
      <c r="O11129">
        <v>79938</v>
      </c>
      <c r="P11129" t="s">
        <v>50</v>
      </c>
      <c r="U11129" s="1">
        <v>45098</v>
      </c>
      <c r="V11129" s="1">
        <v>45098</v>
      </c>
      <c r="W11129" s="1">
        <v>45098.655555555553</v>
      </c>
      <c r="X11129" s="1">
        <v>45098.655555555553</v>
      </c>
      <c r="AC11129" t="s">
        <v>53</v>
      </c>
      <c r="AD11129">
        <v>1000000001</v>
      </c>
      <c r="AE11129" s="1">
        <v>39973.351388888892</v>
      </c>
      <c r="AF11129" t="s">
        <v>3377</v>
      </c>
      <c r="AG11129" t="s">
        <v>59654</v>
      </c>
      <c r="AH11129" t="s">
        <v>51</v>
      </c>
      <c r="AJ11129" t="s">
        <v>53</v>
      </c>
      <c r="AL11129" t="s">
        <v>78</v>
      </c>
      <c r="AO11129" t="s">
        <v>5443</v>
      </c>
      <c r="AP11129" s="1">
        <v>45098.654861111114</v>
      </c>
    </row>
    <row r="11130" spans="1:43" x14ac:dyDescent="0.35">
      <c r="A11130" t="s">
        <v>59655</v>
      </c>
      <c r="B11130" t="s">
        <v>59656</v>
      </c>
      <c r="C11130" t="s">
        <v>383</v>
      </c>
      <c r="F11130" t="s">
        <v>59657</v>
      </c>
      <c r="H11130" t="s">
        <v>59658</v>
      </c>
      <c r="J11130" t="s">
        <v>59659</v>
      </c>
      <c r="K11130" t="s">
        <v>59660</v>
      </c>
      <c r="M11130" t="s">
        <v>159</v>
      </c>
      <c r="N11130" t="s">
        <v>65</v>
      </c>
      <c r="O11130">
        <v>80925</v>
      </c>
      <c r="P11130" t="s">
        <v>50</v>
      </c>
      <c r="U11130" s="1">
        <v>45098</v>
      </c>
      <c r="V11130" s="1">
        <v>45098</v>
      </c>
      <c r="W11130" s="1">
        <v>45098.474999999999</v>
      </c>
      <c r="X11130" s="1">
        <v>45098.474999999999</v>
      </c>
      <c r="AC11130" t="s">
        <v>51</v>
      </c>
      <c r="AD11130">
        <v>1000000001</v>
      </c>
      <c r="AE11130" s="1">
        <v>39973.351388888892</v>
      </c>
      <c r="AF11130" t="s">
        <v>3377</v>
      </c>
      <c r="AG11130" t="s">
        <v>59661</v>
      </c>
      <c r="AH11130" t="s">
        <v>51</v>
      </c>
      <c r="AJ11130" t="s">
        <v>53</v>
      </c>
      <c r="AL11130" t="s">
        <v>78</v>
      </c>
      <c r="AO11130" t="s">
        <v>5443</v>
      </c>
      <c r="AP11130" s="1">
        <v>45098.477083333331</v>
      </c>
    </row>
    <row r="11131" spans="1:43" x14ac:dyDescent="0.35">
      <c r="A11131" t="s">
        <v>59662</v>
      </c>
      <c r="B11131" t="s">
        <v>59663</v>
      </c>
      <c r="C11131" t="s">
        <v>2923</v>
      </c>
      <c r="F11131" t="s">
        <v>59664</v>
      </c>
      <c r="H11131" t="s">
        <v>59662</v>
      </c>
      <c r="J11131" t="s">
        <v>16465</v>
      </c>
      <c r="K11131" t="s">
        <v>59665</v>
      </c>
      <c r="M11131" t="s">
        <v>16467</v>
      </c>
      <c r="N11131" t="s">
        <v>686</v>
      </c>
      <c r="O11131">
        <v>84652</v>
      </c>
      <c r="P11131" t="s">
        <v>50</v>
      </c>
      <c r="U11131" s="1">
        <v>45098</v>
      </c>
      <c r="V11131" s="1">
        <v>45098</v>
      </c>
      <c r="AC11131" t="s">
        <v>53</v>
      </c>
      <c r="AD11131">
        <v>2969530002</v>
      </c>
      <c r="AE11131" s="1">
        <v>39455.625</v>
      </c>
      <c r="AG11131" t="s">
        <v>59666</v>
      </c>
      <c r="AH11131" t="s">
        <v>51</v>
      </c>
      <c r="AJ11131" t="s">
        <v>53</v>
      </c>
      <c r="AO11131" t="s">
        <v>8142</v>
      </c>
    </row>
    <row r="11132" spans="1:43" x14ac:dyDescent="0.35">
      <c r="A11132" t="s">
        <v>59667</v>
      </c>
      <c r="B11132" t="s">
        <v>747</v>
      </c>
      <c r="C11132" t="s">
        <v>26584</v>
      </c>
      <c r="F11132" t="s">
        <v>59668</v>
      </c>
      <c r="H11132" t="s">
        <v>59669</v>
      </c>
      <c r="J11132" t="s">
        <v>4293</v>
      </c>
      <c r="K11132" t="s">
        <v>59670</v>
      </c>
      <c r="M11132" t="s">
        <v>753</v>
      </c>
      <c r="N11132" t="s">
        <v>798</v>
      </c>
      <c r="O11132">
        <v>79902</v>
      </c>
      <c r="P11132" t="s">
        <v>50</v>
      </c>
      <c r="U11132" s="1">
        <v>45098</v>
      </c>
      <c r="V11132" s="1">
        <v>45098</v>
      </c>
      <c r="W11132" s="1">
        <v>45098.408333333333</v>
      </c>
      <c r="X11132" s="1">
        <v>45098.408333333333</v>
      </c>
      <c r="AC11132" t="s">
        <v>51</v>
      </c>
      <c r="AD11132">
        <v>2969634929</v>
      </c>
      <c r="AE11132" s="1">
        <v>41799.665972222225</v>
      </c>
      <c r="AF11132" t="s">
        <v>4296</v>
      </c>
      <c r="AG11132" t="s">
        <v>59671</v>
      </c>
      <c r="AH11132" t="s">
        <v>51</v>
      </c>
      <c r="AJ11132" t="s">
        <v>53</v>
      </c>
      <c r="AL11132" t="s">
        <v>68</v>
      </c>
      <c r="AO11132" t="s">
        <v>5443</v>
      </c>
      <c r="AP11132" s="1">
        <v>45372.30972222222</v>
      </c>
    </row>
    <row r="11133" spans="1:43" x14ac:dyDescent="0.35">
      <c r="A11133" t="s">
        <v>59672</v>
      </c>
      <c r="B11133" t="s">
        <v>59673</v>
      </c>
      <c r="C11133" t="s">
        <v>172</v>
      </c>
      <c r="F11133" t="s">
        <v>59674</v>
      </c>
      <c r="H11133" t="s">
        <v>59672</v>
      </c>
      <c r="J11133" t="s">
        <v>59675</v>
      </c>
      <c r="K11133" t="s">
        <v>59676</v>
      </c>
      <c r="M11133" t="s">
        <v>1994</v>
      </c>
      <c r="N11133" t="s">
        <v>65</v>
      </c>
      <c r="O11133">
        <v>81089</v>
      </c>
      <c r="P11133" t="s">
        <v>50</v>
      </c>
      <c r="U11133" s="1">
        <v>45098</v>
      </c>
      <c r="V11133" s="1">
        <v>45098</v>
      </c>
      <c r="W11133" s="1">
        <v>45098.44027777778</v>
      </c>
      <c r="X11133" s="1">
        <v>45098.44027777778</v>
      </c>
      <c r="AC11133" t="s">
        <v>53</v>
      </c>
      <c r="AD11133">
        <v>1000000001</v>
      </c>
      <c r="AE11133" s="1">
        <v>39973.351388888892</v>
      </c>
      <c r="AF11133" t="s">
        <v>3377</v>
      </c>
      <c r="AG11133" t="s">
        <v>59677</v>
      </c>
      <c r="AH11133" t="s">
        <v>51</v>
      </c>
      <c r="AJ11133" t="s">
        <v>53</v>
      </c>
      <c r="AL11133" t="s">
        <v>78</v>
      </c>
      <c r="AO11133" t="s">
        <v>5443</v>
      </c>
      <c r="AP11133" s="1">
        <v>45302.453472222223</v>
      </c>
    </row>
    <row r="11134" spans="1:43" x14ac:dyDescent="0.35">
      <c r="A11134" t="s">
        <v>59678</v>
      </c>
      <c r="B11134" t="s">
        <v>17050</v>
      </c>
      <c r="C11134" t="s">
        <v>205</v>
      </c>
      <c r="H11134" t="s">
        <v>59678</v>
      </c>
      <c r="J11134" t="s">
        <v>7142</v>
      </c>
      <c r="K11134" t="s">
        <v>7296</v>
      </c>
      <c r="M11134" t="s">
        <v>7297</v>
      </c>
      <c r="N11134" t="s">
        <v>798</v>
      </c>
      <c r="O11134" t="s">
        <v>7298</v>
      </c>
      <c r="P11134" t="s">
        <v>50</v>
      </c>
      <c r="U11134" s="1">
        <v>45098</v>
      </c>
      <c r="V11134" s="1">
        <v>45098</v>
      </c>
      <c r="W11134" s="1">
        <v>45098.4375</v>
      </c>
      <c r="X11134" s="1">
        <v>45098.4375</v>
      </c>
      <c r="AC11134" t="s">
        <v>53</v>
      </c>
      <c r="AD11134">
        <v>2969584761</v>
      </c>
      <c r="AE11134" s="1">
        <v>41288.714583333334</v>
      </c>
      <c r="AF11134" t="s">
        <v>26234</v>
      </c>
      <c r="AG11134" t="s">
        <v>59679</v>
      </c>
      <c r="AH11134" t="s">
        <v>51</v>
      </c>
      <c r="AJ11134" t="s">
        <v>53</v>
      </c>
      <c r="AL11134" t="s">
        <v>68</v>
      </c>
      <c r="AO11134" t="s">
        <v>5443</v>
      </c>
      <c r="AP11134" s="1">
        <v>45446.504861111112</v>
      </c>
    </row>
    <row r="11135" spans="1:43" x14ac:dyDescent="0.35">
      <c r="A11135" t="s">
        <v>59680</v>
      </c>
      <c r="B11135" t="s">
        <v>5092</v>
      </c>
      <c r="C11135" t="s">
        <v>940</v>
      </c>
      <c r="F11135" t="s">
        <v>59681</v>
      </c>
      <c r="H11135" t="s">
        <v>59680</v>
      </c>
      <c r="J11135" t="s">
        <v>59682</v>
      </c>
      <c r="K11135" t="s">
        <v>59683</v>
      </c>
      <c r="M11135" t="s">
        <v>390</v>
      </c>
      <c r="N11135" t="s">
        <v>65</v>
      </c>
      <c r="O11135">
        <v>81049</v>
      </c>
      <c r="P11135" t="s">
        <v>50</v>
      </c>
      <c r="U11135" s="1">
        <v>45098</v>
      </c>
      <c r="V11135" s="1">
        <v>45098</v>
      </c>
      <c r="W11135" s="1">
        <v>45098.727777777778</v>
      </c>
      <c r="X11135" s="1">
        <v>45098.727777777778</v>
      </c>
      <c r="AC11135" t="s">
        <v>53</v>
      </c>
      <c r="AD11135">
        <v>2969517090</v>
      </c>
      <c r="AE11135" s="1">
        <v>38761.603472222225</v>
      </c>
      <c r="AF11135" t="s">
        <v>5097</v>
      </c>
      <c r="AG11135" t="s">
        <v>59684</v>
      </c>
      <c r="AH11135" t="s">
        <v>51</v>
      </c>
      <c r="AJ11135" t="s">
        <v>53</v>
      </c>
      <c r="AL11135" t="s">
        <v>68</v>
      </c>
      <c r="AO11135" t="s">
        <v>5443</v>
      </c>
      <c r="AP11135" s="1">
        <v>45098.727083333331</v>
      </c>
    </row>
    <row r="11136" spans="1:43" x14ac:dyDescent="0.35">
      <c r="A11136" t="s">
        <v>59685</v>
      </c>
      <c r="B11136" t="s">
        <v>4903</v>
      </c>
      <c r="C11136" t="s">
        <v>218</v>
      </c>
      <c r="F11136" t="s">
        <v>59686</v>
      </c>
      <c r="H11136" t="s">
        <v>59685</v>
      </c>
      <c r="J11136" t="s">
        <v>24784</v>
      </c>
      <c r="N11136" t="s">
        <v>29123</v>
      </c>
      <c r="O11136">
        <v>49726</v>
      </c>
      <c r="P11136" t="s">
        <v>50</v>
      </c>
      <c r="U11136" s="1">
        <v>45098</v>
      </c>
      <c r="V11136" s="1">
        <v>45098</v>
      </c>
      <c r="AC11136" t="s">
        <v>53</v>
      </c>
      <c r="AD11136">
        <v>2969519246</v>
      </c>
      <c r="AE11136" s="1">
        <v>38883.179166666669</v>
      </c>
      <c r="AG11136" t="s">
        <v>59687</v>
      </c>
      <c r="AH11136" t="s">
        <v>51</v>
      </c>
      <c r="AJ11136" t="s">
        <v>53</v>
      </c>
      <c r="AO11136" t="s">
        <v>8142</v>
      </c>
    </row>
    <row r="11137" spans="1:43" x14ac:dyDescent="0.35">
      <c r="A11137" t="s">
        <v>59688</v>
      </c>
      <c r="B11137" t="s">
        <v>21790</v>
      </c>
      <c r="C11137" t="s">
        <v>573</v>
      </c>
      <c r="F11137" t="s">
        <v>59689</v>
      </c>
      <c r="H11137" t="s">
        <v>59688</v>
      </c>
      <c r="J11137" t="s">
        <v>28258</v>
      </c>
      <c r="N11137" t="s">
        <v>15086</v>
      </c>
      <c r="O11137">
        <v>47933</v>
      </c>
      <c r="P11137" t="s">
        <v>50</v>
      </c>
      <c r="U11137" s="1">
        <v>45098</v>
      </c>
      <c r="V11137" s="1">
        <v>45098</v>
      </c>
      <c r="AC11137" t="s">
        <v>53</v>
      </c>
      <c r="AD11137">
        <v>2969476832</v>
      </c>
      <c r="AE11137" s="1">
        <v>37243</v>
      </c>
      <c r="AG11137" t="s">
        <v>59690</v>
      </c>
      <c r="AH11137" t="s">
        <v>51</v>
      </c>
      <c r="AJ11137" t="s">
        <v>53</v>
      </c>
      <c r="AO11137" t="s">
        <v>8142</v>
      </c>
    </row>
    <row r="11138" spans="1:43" x14ac:dyDescent="0.35">
      <c r="A11138" t="s">
        <v>59691</v>
      </c>
      <c r="B11138" t="s">
        <v>59692</v>
      </c>
      <c r="C11138" t="s">
        <v>59693</v>
      </c>
      <c r="F11138" t="s">
        <v>59694</v>
      </c>
      <c r="H11138" t="s">
        <v>59691</v>
      </c>
      <c r="J11138" t="s">
        <v>23154</v>
      </c>
      <c r="K11138" t="s">
        <v>47087</v>
      </c>
      <c r="M11138" t="s">
        <v>3225</v>
      </c>
      <c r="N11138" t="s">
        <v>65</v>
      </c>
      <c r="O11138">
        <v>80537</v>
      </c>
      <c r="P11138" t="s">
        <v>50</v>
      </c>
      <c r="U11138" s="1">
        <v>45099</v>
      </c>
      <c r="V11138" s="1">
        <v>45099</v>
      </c>
      <c r="W11138" s="1">
        <v>45099.49722222222</v>
      </c>
      <c r="X11138" s="1">
        <v>45099.49722222222</v>
      </c>
      <c r="AC11138" t="s">
        <v>53</v>
      </c>
      <c r="AD11138">
        <v>2969478563</v>
      </c>
      <c r="AE11138" s="1">
        <v>37343</v>
      </c>
      <c r="AF11138" t="s">
        <v>23157</v>
      </c>
      <c r="AG11138" t="s">
        <v>59695</v>
      </c>
      <c r="AH11138" t="s">
        <v>51</v>
      </c>
      <c r="AJ11138" t="s">
        <v>53</v>
      </c>
      <c r="AL11138" t="s">
        <v>68</v>
      </c>
      <c r="AO11138" t="s">
        <v>5443</v>
      </c>
      <c r="AP11138" s="1">
        <v>45182.647916666669</v>
      </c>
      <c r="AQ11138" s="1">
        <v>45104.590277777781</v>
      </c>
    </row>
    <row r="11139" spans="1:43" x14ac:dyDescent="0.35">
      <c r="A11139" t="s">
        <v>59696</v>
      </c>
      <c r="B11139" t="s">
        <v>59697</v>
      </c>
      <c r="C11139" t="s">
        <v>59698</v>
      </c>
      <c r="F11139">
        <v>12109876543</v>
      </c>
      <c r="H11139" t="s">
        <v>59699</v>
      </c>
      <c r="J11139" t="s">
        <v>59700</v>
      </c>
      <c r="K11139" t="s">
        <v>59701</v>
      </c>
      <c r="M11139" t="s">
        <v>3848</v>
      </c>
      <c r="N11139" t="s">
        <v>14739</v>
      </c>
      <c r="O11139">
        <v>61630</v>
      </c>
      <c r="P11139" t="s">
        <v>50</v>
      </c>
      <c r="U11139" s="1">
        <v>45099</v>
      </c>
      <c r="V11139" s="1">
        <v>45099</v>
      </c>
      <c r="W11139" s="1">
        <v>45099.508333333331</v>
      </c>
      <c r="X11139" s="1">
        <v>45099.508333333331</v>
      </c>
      <c r="AC11139" t="s">
        <v>53</v>
      </c>
      <c r="AD11139">
        <v>1000000001</v>
      </c>
      <c r="AE11139" s="1">
        <v>39973.351388888892</v>
      </c>
      <c r="AF11139" t="s">
        <v>3377</v>
      </c>
      <c r="AG11139" t="s">
        <v>59702</v>
      </c>
      <c r="AH11139" t="s">
        <v>51</v>
      </c>
      <c r="AJ11139" t="s">
        <v>53</v>
      </c>
      <c r="AL11139" t="s">
        <v>78</v>
      </c>
      <c r="AO11139" t="s">
        <v>5443</v>
      </c>
      <c r="AP11139" s="1">
        <v>45247.602083333331</v>
      </c>
    </row>
    <row r="11140" spans="1:43" x14ac:dyDescent="0.35">
      <c r="A11140" t="s">
        <v>59703</v>
      </c>
      <c r="B11140" t="s">
        <v>59704</v>
      </c>
      <c r="C11140" t="s">
        <v>4450</v>
      </c>
      <c r="F11140" t="s">
        <v>59705</v>
      </c>
      <c r="H11140" t="s">
        <v>59703</v>
      </c>
      <c r="J11140" t="s">
        <v>6387</v>
      </c>
      <c r="N11140" t="s">
        <v>17464</v>
      </c>
      <c r="O11140">
        <v>30680</v>
      </c>
      <c r="P11140" t="s">
        <v>50</v>
      </c>
      <c r="U11140" s="1">
        <v>45099</v>
      </c>
      <c r="V11140" s="1">
        <v>45099</v>
      </c>
      <c r="AC11140" t="s">
        <v>53</v>
      </c>
      <c r="AD11140">
        <v>2969484892</v>
      </c>
      <c r="AE11140" s="1">
        <v>37756</v>
      </c>
      <c r="AG11140" t="s">
        <v>59706</v>
      </c>
      <c r="AH11140" t="s">
        <v>51</v>
      </c>
      <c r="AJ11140" t="s">
        <v>53</v>
      </c>
      <c r="AO11140" t="s">
        <v>8142</v>
      </c>
    </row>
    <row r="11141" spans="1:43" x14ac:dyDescent="0.35">
      <c r="A11141" t="s">
        <v>59707</v>
      </c>
      <c r="B11141" t="s">
        <v>59708</v>
      </c>
      <c r="C11141" t="s">
        <v>17066</v>
      </c>
      <c r="F11141" t="s">
        <v>59709</v>
      </c>
      <c r="H11141" t="s">
        <v>59710</v>
      </c>
      <c r="J11141" t="s">
        <v>59711</v>
      </c>
      <c r="K11141" t="s">
        <v>59712</v>
      </c>
      <c r="M11141" t="s">
        <v>59713</v>
      </c>
      <c r="N11141" t="s">
        <v>798</v>
      </c>
      <c r="O11141">
        <v>75783</v>
      </c>
      <c r="P11141" t="s">
        <v>50</v>
      </c>
      <c r="U11141" s="1">
        <v>45099</v>
      </c>
      <c r="V11141" s="1">
        <v>45099</v>
      </c>
      <c r="W11141" s="1">
        <v>45099.461111111108</v>
      </c>
      <c r="X11141" s="1">
        <v>45099.461111111108</v>
      </c>
      <c r="AC11141" t="s">
        <v>51</v>
      </c>
      <c r="AD11141">
        <v>2973516577</v>
      </c>
      <c r="AE11141" s="1">
        <v>45099.466666666667</v>
      </c>
      <c r="AF11141" t="s">
        <v>59714</v>
      </c>
      <c r="AG11141" t="s">
        <v>59715</v>
      </c>
      <c r="AH11141" t="s">
        <v>51</v>
      </c>
      <c r="AJ11141" t="s">
        <v>53</v>
      </c>
      <c r="AL11141" t="s">
        <v>68</v>
      </c>
      <c r="AO11141" t="s">
        <v>5443</v>
      </c>
      <c r="AP11141" s="1">
        <v>45128.835416666669</v>
      </c>
    </row>
    <row r="11142" spans="1:43" x14ac:dyDescent="0.35">
      <c r="A11142" t="s">
        <v>59716</v>
      </c>
      <c r="B11142" t="s">
        <v>59717</v>
      </c>
      <c r="C11142" t="s">
        <v>11910</v>
      </c>
      <c r="F11142" t="s">
        <v>59718</v>
      </c>
      <c r="H11142" t="s">
        <v>59716</v>
      </c>
      <c r="J11142" t="s">
        <v>42226</v>
      </c>
      <c r="K11142" t="s">
        <v>59719</v>
      </c>
      <c r="M11142" t="s">
        <v>2378</v>
      </c>
      <c r="N11142" t="s">
        <v>65</v>
      </c>
      <c r="O11142">
        <v>80524</v>
      </c>
      <c r="P11142" t="s">
        <v>50</v>
      </c>
      <c r="U11142" s="1">
        <v>45099</v>
      </c>
      <c r="V11142" s="1">
        <v>45099</v>
      </c>
      <c r="W11142" s="1">
        <v>45099.480555555558</v>
      </c>
      <c r="X11142" s="1">
        <v>45099.480555555558</v>
      </c>
      <c r="AC11142" t="s">
        <v>53</v>
      </c>
      <c r="AD11142">
        <v>2969555869</v>
      </c>
      <c r="AE11142" s="1">
        <v>40462.665972222225</v>
      </c>
      <c r="AF11142" t="s">
        <v>42228</v>
      </c>
      <c r="AG11142" t="s">
        <v>59720</v>
      </c>
      <c r="AH11142" t="s">
        <v>51</v>
      </c>
      <c r="AJ11142" t="s">
        <v>53</v>
      </c>
      <c r="AL11142" t="s">
        <v>68</v>
      </c>
      <c r="AO11142" t="s">
        <v>5443</v>
      </c>
      <c r="AP11142" s="1">
        <v>45434.675694444442</v>
      </c>
    </row>
    <row r="11143" spans="1:43" x14ac:dyDescent="0.35">
      <c r="A11143">
        <v>364249</v>
      </c>
      <c r="B11143" t="s">
        <v>3483</v>
      </c>
      <c r="C11143" t="s">
        <v>7226</v>
      </c>
      <c r="F11143" t="s">
        <v>43635</v>
      </c>
      <c r="H11143" t="s">
        <v>43697</v>
      </c>
      <c r="N11143" t="s">
        <v>637</v>
      </c>
      <c r="O11143">
        <v>79770</v>
      </c>
      <c r="P11143" t="s">
        <v>50</v>
      </c>
      <c r="U11143" s="1">
        <v>45099</v>
      </c>
      <c r="V11143" s="1">
        <v>45099</v>
      </c>
      <c r="W11143" s="1">
        <v>45099.72152777778</v>
      </c>
      <c r="X11143" s="1">
        <v>45099.72152777778</v>
      </c>
      <c r="AC11143" t="s">
        <v>53</v>
      </c>
      <c r="AD11143">
        <v>9999999999</v>
      </c>
      <c r="AE11143" s="1">
        <v>45196</v>
      </c>
      <c r="AG11143" t="s">
        <v>59721</v>
      </c>
      <c r="AH11143" t="s">
        <v>51</v>
      </c>
      <c r="AJ11143" t="s">
        <v>53</v>
      </c>
      <c r="AL11143" t="s">
        <v>78</v>
      </c>
      <c r="AO11143" t="s">
        <v>8142</v>
      </c>
    </row>
    <row r="11144" spans="1:43" x14ac:dyDescent="0.35">
      <c r="A11144" t="s">
        <v>59722</v>
      </c>
      <c r="B11144" t="s">
        <v>21832</v>
      </c>
      <c r="C11144" t="s">
        <v>16638</v>
      </c>
      <c r="F11144" t="s">
        <v>58789</v>
      </c>
      <c r="H11144" t="s">
        <v>59722</v>
      </c>
      <c r="J11144" t="s">
        <v>4293</v>
      </c>
      <c r="K11144" t="s">
        <v>59723</v>
      </c>
      <c r="M11144" t="s">
        <v>137</v>
      </c>
      <c r="N11144" t="s">
        <v>65</v>
      </c>
      <c r="O11144">
        <v>80202</v>
      </c>
      <c r="P11144" t="s">
        <v>50</v>
      </c>
      <c r="U11144" s="1">
        <v>45099</v>
      </c>
      <c r="V11144" s="1">
        <v>45099</v>
      </c>
      <c r="W11144" s="1">
        <v>45099.37777777778</v>
      </c>
      <c r="X11144" s="1">
        <v>45099.37777777778</v>
      </c>
      <c r="AC11144" t="s">
        <v>53</v>
      </c>
      <c r="AD11144">
        <v>2969634929</v>
      </c>
      <c r="AE11144" s="1">
        <v>41799.665972222225</v>
      </c>
      <c r="AF11144" t="s">
        <v>4296</v>
      </c>
      <c r="AG11144" t="s">
        <v>59724</v>
      </c>
      <c r="AH11144" t="s">
        <v>51</v>
      </c>
      <c r="AJ11144" t="s">
        <v>53</v>
      </c>
      <c r="AL11144" t="s">
        <v>68</v>
      </c>
      <c r="AO11144" t="s">
        <v>5443</v>
      </c>
      <c r="AP11144" s="1">
        <v>45099.377083333333</v>
      </c>
    </row>
    <row r="11145" spans="1:43" x14ac:dyDescent="0.35">
      <c r="A11145" t="s">
        <v>59725</v>
      </c>
      <c r="B11145" t="s">
        <v>21251</v>
      </c>
      <c r="C11145" t="s">
        <v>5032</v>
      </c>
      <c r="F11145" t="s">
        <v>59726</v>
      </c>
      <c r="H11145" t="s">
        <v>59725</v>
      </c>
      <c r="J11145" t="s">
        <v>59727</v>
      </c>
      <c r="K11145" t="s">
        <v>59728</v>
      </c>
      <c r="M11145" t="s">
        <v>29161</v>
      </c>
      <c r="N11145" t="s">
        <v>501</v>
      </c>
      <c r="O11145">
        <v>88317</v>
      </c>
      <c r="P11145" t="s">
        <v>50</v>
      </c>
      <c r="U11145" s="1">
        <v>45099</v>
      </c>
      <c r="V11145" s="1">
        <v>45099</v>
      </c>
      <c r="W11145" s="1">
        <v>45099.844444444447</v>
      </c>
      <c r="X11145" s="1">
        <v>45099.844444444447</v>
      </c>
      <c r="AC11145" t="s">
        <v>53</v>
      </c>
      <c r="AD11145">
        <v>2973639661</v>
      </c>
      <c r="AE11145" s="1">
        <v>45169.573611111111</v>
      </c>
      <c r="AF11145" t="s">
        <v>59729</v>
      </c>
      <c r="AG11145" t="s">
        <v>59730</v>
      </c>
      <c r="AH11145" t="s">
        <v>51</v>
      </c>
      <c r="AJ11145" t="s">
        <v>53</v>
      </c>
      <c r="AL11145" t="s">
        <v>68</v>
      </c>
      <c r="AO11145" t="s">
        <v>5443</v>
      </c>
      <c r="AP11145" s="1">
        <v>45414.819444444445</v>
      </c>
      <c r="AQ11145" s="1">
        <v>45174.666666666664</v>
      </c>
    </row>
    <row r="11146" spans="1:43" x14ac:dyDescent="0.35">
      <c r="A11146">
        <v>364865</v>
      </c>
      <c r="B11146" t="s">
        <v>59731</v>
      </c>
      <c r="C11146" t="s">
        <v>59732</v>
      </c>
      <c r="F11146" t="s">
        <v>43635</v>
      </c>
      <c r="H11146" t="s">
        <v>43697</v>
      </c>
      <c r="J11146" t="s">
        <v>18584</v>
      </c>
      <c r="N11146" t="s">
        <v>637</v>
      </c>
      <c r="O11146">
        <v>79770</v>
      </c>
      <c r="P11146" t="s">
        <v>50</v>
      </c>
      <c r="U11146" s="1">
        <v>45099</v>
      </c>
      <c r="V11146" s="1">
        <v>45099</v>
      </c>
      <c r="W11146" s="1">
        <v>45099.71875</v>
      </c>
      <c r="X11146" s="1">
        <v>45099.71875</v>
      </c>
      <c r="AC11146" t="s">
        <v>53</v>
      </c>
      <c r="AD11146">
        <v>2969543968</v>
      </c>
      <c r="AE11146" s="1">
        <v>40032.470138888886</v>
      </c>
      <c r="AG11146" t="s">
        <v>59733</v>
      </c>
      <c r="AH11146" t="s">
        <v>51</v>
      </c>
      <c r="AJ11146" t="s">
        <v>53</v>
      </c>
      <c r="AL11146" t="s">
        <v>78</v>
      </c>
      <c r="AO11146" t="s">
        <v>8142</v>
      </c>
    </row>
    <row r="11147" spans="1:43" x14ac:dyDescent="0.35">
      <c r="A11147" t="s">
        <v>59734</v>
      </c>
      <c r="B11147" t="s">
        <v>59735</v>
      </c>
      <c r="C11147" t="s">
        <v>18603</v>
      </c>
      <c r="F11147" t="s">
        <v>59736</v>
      </c>
      <c r="H11147" t="s">
        <v>59737</v>
      </c>
      <c r="J11147" t="s">
        <v>3846</v>
      </c>
      <c r="K11147" t="s">
        <v>59738</v>
      </c>
      <c r="M11147" t="s">
        <v>3848</v>
      </c>
      <c r="N11147" t="s">
        <v>3849</v>
      </c>
      <c r="O11147">
        <v>61605</v>
      </c>
      <c r="P11147" t="s">
        <v>50</v>
      </c>
      <c r="U11147" s="1">
        <v>45099</v>
      </c>
      <c r="V11147" s="1">
        <v>45099</v>
      </c>
      <c r="AC11147" t="s">
        <v>53</v>
      </c>
      <c r="AG11147" t="s">
        <v>59739</v>
      </c>
      <c r="AH11147" t="s">
        <v>51</v>
      </c>
      <c r="AJ11147" t="s">
        <v>53</v>
      </c>
      <c r="AO11147" t="s">
        <v>5443</v>
      </c>
    </row>
    <row r="11148" spans="1:43" x14ac:dyDescent="0.35">
      <c r="A11148" t="s">
        <v>59740</v>
      </c>
      <c r="B11148" t="s">
        <v>903</v>
      </c>
      <c r="C11148" t="s">
        <v>946</v>
      </c>
      <c r="F11148" t="s">
        <v>59741</v>
      </c>
      <c r="H11148" t="s">
        <v>59740</v>
      </c>
      <c r="J11148" t="s">
        <v>3478</v>
      </c>
      <c r="P11148" t="s">
        <v>50</v>
      </c>
      <c r="U11148" s="1">
        <v>45099</v>
      </c>
      <c r="V11148" s="1">
        <v>45099</v>
      </c>
      <c r="W11148" s="1">
        <v>45099.543749999997</v>
      </c>
      <c r="X11148" s="1">
        <v>45099.543749999997</v>
      </c>
      <c r="AC11148" t="s">
        <v>53</v>
      </c>
      <c r="AD11148">
        <v>2969475096</v>
      </c>
      <c r="AE11148" s="1">
        <v>37141</v>
      </c>
      <c r="AG11148" t="s">
        <v>59742</v>
      </c>
      <c r="AH11148" t="s">
        <v>51</v>
      </c>
      <c r="AJ11148" t="s">
        <v>53</v>
      </c>
      <c r="AL11148" t="s">
        <v>78</v>
      </c>
      <c r="AO11148" t="s">
        <v>8142</v>
      </c>
    </row>
    <row r="11149" spans="1:43" x14ac:dyDescent="0.35">
      <c r="A11149" t="s">
        <v>59743</v>
      </c>
      <c r="B11149" t="s">
        <v>47423</v>
      </c>
      <c r="C11149" t="s">
        <v>12953</v>
      </c>
      <c r="F11149" t="s">
        <v>59744</v>
      </c>
      <c r="H11149" t="s">
        <v>59743</v>
      </c>
      <c r="J11149" t="s">
        <v>59745</v>
      </c>
      <c r="K11149" t="s">
        <v>59746</v>
      </c>
      <c r="M11149" t="s">
        <v>873</v>
      </c>
      <c r="N11149" t="s">
        <v>65</v>
      </c>
      <c r="O11149">
        <v>80487</v>
      </c>
      <c r="P11149" t="s">
        <v>50</v>
      </c>
      <c r="U11149" s="1">
        <v>45099</v>
      </c>
      <c r="V11149" s="1">
        <v>45099</v>
      </c>
      <c r="W11149" s="1">
        <v>45099.534722222219</v>
      </c>
      <c r="X11149" s="1">
        <v>45099.534722222219</v>
      </c>
      <c r="AC11149" t="s">
        <v>51</v>
      </c>
      <c r="AD11149">
        <v>2969950504</v>
      </c>
      <c r="AE11149" s="1">
        <v>43874.345138888886</v>
      </c>
      <c r="AF11149" t="s">
        <v>59747</v>
      </c>
      <c r="AG11149" t="s">
        <v>59748</v>
      </c>
      <c r="AH11149" t="s">
        <v>51</v>
      </c>
      <c r="AJ11149" t="s">
        <v>53</v>
      </c>
      <c r="AL11149" t="s">
        <v>68</v>
      </c>
      <c r="AO11149" t="s">
        <v>5443</v>
      </c>
      <c r="AP11149" s="1">
        <v>45099.533333333333</v>
      </c>
    </row>
    <row r="11150" spans="1:43" x14ac:dyDescent="0.35">
      <c r="A11150" t="s">
        <v>59749</v>
      </c>
      <c r="B11150" t="s">
        <v>8839</v>
      </c>
      <c r="C11150" t="s">
        <v>5155</v>
      </c>
      <c r="F11150" t="s">
        <v>59750</v>
      </c>
      <c r="H11150" t="s">
        <v>59751</v>
      </c>
      <c r="J11150" t="s">
        <v>36953</v>
      </c>
      <c r="K11150" t="s">
        <v>59752</v>
      </c>
      <c r="M11150" t="s">
        <v>419</v>
      </c>
      <c r="N11150" t="s">
        <v>253</v>
      </c>
      <c r="O11150">
        <v>87102</v>
      </c>
      <c r="P11150" t="s">
        <v>50</v>
      </c>
      <c r="U11150" s="1">
        <v>45099</v>
      </c>
      <c r="V11150" s="1">
        <v>45099</v>
      </c>
      <c r="W11150" s="1">
        <v>45099.489583333336</v>
      </c>
      <c r="X11150" s="1">
        <v>45099.489583333336</v>
      </c>
      <c r="AC11150" t="s">
        <v>53</v>
      </c>
      <c r="AD11150">
        <v>2972031753</v>
      </c>
      <c r="AE11150" s="1">
        <v>44483.292361111111</v>
      </c>
      <c r="AF11150" t="s">
        <v>47662</v>
      </c>
      <c r="AG11150" t="s">
        <v>59753</v>
      </c>
      <c r="AH11150" t="s">
        <v>51</v>
      </c>
      <c r="AJ11150" t="s">
        <v>53</v>
      </c>
      <c r="AL11150" t="s">
        <v>68</v>
      </c>
      <c r="AO11150" t="s">
        <v>57090</v>
      </c>
      <c r="AP11150" s="1">
        <v>45099.495833333334</v>
      </c>
      <c r="AQ11150" s="1">
        <v>45099.493750000001</v>
      </c>
    </row>
    <row r="11151" spans="1:43" x14ac:dyDescent="0.35">
      <c r="A11151" t="s">
        <v>59754</v>
      </c>
      <c r="B11151" t="s">
        <v>28483</v>
      </c>
      <c r="C11151" t="s">
        <v>34278</v>
      </c>
      <c r="F11151" t="s">
        <v>59755</v>
      </c>
      <c r="H11151" t="s">
        <v>59754</v>
      </c>
      <c r="J11151" t="s">
        <v>59756</v>
      </c>
      <c r="K11151" t="s">
        <v>59757</v>
      </c>
      <c r="M11151" t="s">
        <v>159</v>
      </c>
      <c r="N11151" t="s">
        <v>65</v>
      </c>
      <c r="O11151">
        <v>80933</v>
      </c>
      <c r="P11151" t="s">
        <v>50</v>
      </c>
      <c r="U11151" s="1">
        <v>45099</v>
      </c>
      <c r="V11151" s="1">
        <v>45099</v>
      </c>
      <c r="W11151" s="1">
        <v>45099.48333333333</v>
      </c>
      <c r="X11151" s="1">
        <v>45099.48333333333</v>
      </c>
      <c r="AC11151" t="s">
        <v>53</v>
      </c>
      <c r="AD11151">
        <v>2969894491</v>
      </c>
      <c r="AE11151" s="1">
        <v>43647.34375</v>
      </c>
      <c r="AF11151" t="s">
        <v>59758</v>
      </c>
      <c r="AG11151" t="s">
        <v>59759</v>
      </c>
      <c r="AH11151" t="s">
        <v>51</v>
      </c>
      <c r="AJ11151" t="s">
        <v>53</v>
      </c>
      <c r="AL11151" t="s">
        <v>68</v>
      </c>
      <c r="AO11151" t="s">
        <v>5443</v>
      </c>
      <c r="AP11151" s="1">
        <v>45461.401388888888</v>
      </c>
      <c r="AQ11151" s="1">
        <v>45460.428472222222</v>
      </c>
    </row>
    <row r="11152" spans="1:43" x14ac:dyDescent="0.35">
      <c r="A11152" t="s">
        <v>59760</v>
      </c>
      <c r="B11152" t="s">
        <v>59761</v>
      </c>
      <c r="C11152" t="s">
        <v>59762</v>
      </c>
      <c r="F11152" t="s">
        <v>59763</v>
      </c>
      <c r="H11152" t="s">
        <v>59760</v>
      </c>
      <c r="J11152" t="s">
        <v>59764</v>
      </c>
      <c r="K11152" t="s">
        <v>59765</v>
      </c>
      <c r="L11152" t="s">
        <v>59766</v>
      </c>
      <c r="M11152" t="s">
        <v>12113</v>
      </c>
      <c r="N11152" t="s">
        <v>16600</v>
      </c>
      <c r="O11152">
        <v>32616</v>
      </c>
      <c r="P11152" t="s">
        <v>5151</v>
      </c>
      <c r="U11152" s="1">
        <v>45099</v>
      </c>
      <c r="V11152" s="1">
        <v>45099</v>
      </c>
      <c r="W11152" s="1">
        <v>45099.558333333334</v>
      </c>
      <c r="X11152" s="1">
        <v>45099.558333333334</v>
      </c>
      <c r="AC11152" t="s">
        <v>53</v>
      </c>
      <c r="AD11152">
        <v>2972150589</v>
      </c>
      <c r="AE11152" s="1">
        <v>44900.625</v>
      </c>
      <c r="AF11152" t="s">
        <v>59767</v>
      </c>
      <c r="AG11152" t="s">
        <v>59768</v>
      </c>
      <c r="AH11152" t="s">
        <v>51</v>
      </c>
      <c r="AJ11152" t="s">
        <v>53</v>
      </c>
      <c r="AL11152" t="s">
        <v>78</v>
      </c>
      <c r="AO11152" t="s">
        <v>5443</v>
      </c>
      <c r="AP11152" s="1">
        <v>45476.588888888888</v>
      </c>
    </row>
    <row r="11153" spans="1:43" x14ac:dyDescent="0.35">
      <c r="A11153" t="s">
        <v>59769</v>
      </c>
      <c r="B11153" t="s">
        <v>3763</v>
      </c>
      <c r="C11153" t="s">
        <v>3764</v>
      </c>
      <c r="F11153" t="s">
        <v>59770</v>
      </c>
      <c r="H11153" t="s">
        <v>59769</v>
      </c>
      <c r="J11153" t="s">
        <v>23178</v>
      </c>
      <c r="K11153" t="s">
        <v>59424</v>
      </c>
      <c r="M11153" t="s">
        <v>1296</v>
      </c>
      <c r="N11153" t="s">
        <v>253</v>
      </c>
      <c r="O11153">
        <v>88220</v>
      </c>
      <c r="P11153" t="s">
        <v>50</v>
      </c>
      <c r="U11153" s="1">
        <v>45099</v>
      </c>
      <c r="V11153" s="1">
        <v>45099</v>
      </c>
      <c r="W11153" s="1">
        <v>45099.818055555559</v>
      </c>
      <c r="X11153" s="1">
        <v>45099.818055555559</v>
      </c>
      <c r="AC11153" t="s">
        <v>53</v>
      </c>
      <c r="AD11153">
        <v>1000000001</v>
      </c>
      <c r="AE11153" s="1">
        <v>39973.351388888892</v>
      </c>
      <c r="AF11153" t="s">
        <v>3377</v>
      </c>
      <c r="AG11153" t="s">
        <v>59771</v>
      </c>
      <c r="AH11153" t="s">
        <v>51</v>
      </c>
      <c r="AJ11153" t="s">
        <v>53</v>
      </c>
      <c r="AL11153" t="s">
        <v>78</v>
      </c>
      <c r="AO11153" t="s">
        <v>5443</v>
      </c>
      <c r="AP11153" s="1">
        <v>45099.824305555558</v>
      </c>
    </row>
    <row r="11154" spans="1:43" x14ac:dyDescent="0.35">
      <c r="A11154" t="s">
        <v>59772</v>
      </c>
      <c r="B11154" t="s">
        <v>34184</v>
      </c>
      <c r="C11154" t="s">
        <v>302</v>
      </c>
      <c r="F11154" t="s">
        <v>59773</v>
      </c>
      <c r="H11154" t="s">
        <v>59772</v>
      </c>
      <c r="J11154" t="s">
        <v>59774</v>
      </c>
      <c r="K11154" t="s">
        <v>59775</v>
      </c>
      <c r="M11154" t="s">
        <v>48765</v>
      </c>
      <c r="N11154" t="s">
        <v>2756</v>
      </c>
      <c r="O11154">
        <v>33634</v>
      </c>
      <c r="P11154" t="s">
        <v>50</v>
      </c>
      <c r="U11154" s="1">
        <v>45099</v>
      </c>
      <c r="V11154" s="1">
        <v>45099</v>
      </c>
      <c r="W11154" s="1">
        <v>45099.609722222223</v>
      </c>
      <c r="X11154" s="1">
        <v>45099.609722222223</v>
      </c>
      <c r="AC11154" t="s">
        <v>51</v>
      </c>
      <c r="AD11154">
        <v>1000000001</v>
      </c>
      <c r="AE11154" s="1">
        <v>39973.351388888892</v>
      </c>
      <c r="AF11154" t="s">
        <v>3377</v>
      </c>
      <c r="AG11154" t="s">
        <v>59776</v>
      </c>
      <c r="AH11154" t="s">
        <v>51</v>
      </c>
      <c r="AJ11154" t="s">
        <v>53</v>
      </c>
      <c r="AL11154" t="s">
        <v>78</v>
      </c>
      <c r="AO11154" t="s">
        <v>5443</v>
      </c>
      <c r="AP11154" s="1">
        <v>45099.60833333333</v>
      </c>
    </row>
    <row r="11155" spans="1:43" x14ac:dyDescent="0.35">
      <c r="A11155" t="s">
        <v>59777</v>
      </c>
      <c r="B11155" t="s">
        <v>5583</v>
      </c>
      <c r="C11155" t="s">
        <v>2740</v>
      </c>
      <c r="F11155" t="s">
        <v>59778</v>
      </c>
      <c r="H11155" t="s">
        <v>59777</v>
      </c>
      <c r="J11155" t="s">
        <v>59779</v>
      </c>
      <c r="K11155" t="s">
        <v>59780</v>
      </c>
      <c r="M11155" t="s">
        <v>154</v>
      </c>
      <c r="N11155" t="s">
        <v>65</v>
      </c>
      <c r="O11155">
        <v>80634</v>
      </c>
      <c r="P11155" t="s">
        <v>50</v>
      </c>
      <c r="U11155" s="1">
        <v>45099</v>
      </c>
      <c r="V11155" s="1">
        <v>45099</v>
      </c>
      <c r="W11155" s="1">
        <v>45099.448611111111</v>
      </c>
      <c r="X11155" s="1">
        <v>45099.448611111111</v>
      </c>
      <c r="AC11155" t="s">
        <v>53</v>
      </c>
      <c r="AD11155">
        <v>1000000001</v>
      </c>
      <c r="AE11155" s="1">
        <v>39973.351388888892</v>
      </c>
      <c r="AF11155" t="s">
        <v>3377</v>
      </c>
      <c r="AG11155" t="s">
        <v>59781</v>
      </c>
      <c r="AH11155" t="s">
        <v>51</v>
      </c>
      <c r="AJ11155" t="s">
        <v>53</v>
      </c>
      <c r="AL11155" t="s">
        <v>78</v>
      </c>
      <c r="AO11155" t="s">
        <v>5443</v>
      </c>
      <c r="AP11155" s="1">
        <v>45110.619444444441</v>
      </c>
      <c r="AQ11155" s="1">
        <v>45110.620833333334</v>
      </c>
    </row>
    <row r="11156" spans="1:43" x14ac:dyDescent="0.35">
      <c r="A11156" t="s">
        <v>59782</v>
      </c>
      <c r="B11156" t="s">
        <v>59783</v>
      </c>
      <c r="C11156" t="s">
        <v>55462</v>
      </c>
      <c r="F11156">
        <v>18304861871</v>
      </c>
      <c r="H11156" t="s">
        <v>59782</v>
      </c>
      <c r="N11156" t="s">
        <v>398</v>
      </c>
      <c r="P11156" t="s">
        <v>50</v>
      </c>
      <c r="U11156" s="1">
        <v>45099</v>
      </c>
      <c r="V11156" s="1">
        <v>45099</v>
      </c>
      <c r="W11156" s="1">
        <v>45099.465277777781</v>
      </c>
      <c r="X11156" s="1">
        <v>45099.465277777781</v>
      </c>
      <c r="AC11156" t="s">
        <v>53</v>
      </c>
      <c r="AD11156">
        <v>1000000001</v>
      </c>
      <c r="AE11156" s="1">
        <v>39973.351388888892</v>
      </c>
      <c r="AF11156" t="s">
        <v>3377</v>
      </c>
      <c r="AG11156" t="s">
        <v>59784</v>
      </c>
      <c r="AH11156" t="s">
        <v>51</v>
      </c>
      <c r="AJ11156" t="s">
        <v>53</v>
      </c>
      <c r="AL11156" t="s">
        <v>78</v>
      </c>
      <c r="AO11156" t="s">
        <v>51552</v>
      </c>
    </row>
    <row r="11157" spans="1:43" x14ac:dyDescent="0.35">
      <c r="A11157" t="s">
        <v>59785</v>
      </c>
      <c r="B11157" t="s">
        <v>59786</v>
      </c>
      <c r="C11157" t="s">
        <v>59787</v>
      </c>
      <c r="F11157">
        <v>18304861871</v>
      </c>
      <c r="H11157" t="s">
        <v>59785</v>
      </c>
      <c r="N11157" t="s">
        <v>398</v>
      </c>
      <c r="P11157" t="s">
        <v>50</v>
      </c>
      <c r="U11157" s="1">
        <v>45099</v>
      </c>
      <c r="V11157" s="1">
        <v>45099</v>
      </c>
      <c r="W11157" s="1">
        <v>45099.469444444447</v>
      </c>
      <c r="X11157" s="1">
        <v>45099.469444444447</v>
      </c>
      <c r="AC11157" t="s">
        <v>53</v>
      </c>
      <c r="AD11157">
        <v>1000000001</v>
      </c>
      <c r="AE11157" s="1">
        <v>39973.351388888892</v>
      </c>
      <c r="AF11157" t="s">
        <v>3377</v>
      </c>
      <c r="AG11157" t="s">
        <v>59788</v>
      </c>
      <c r="AH11157" t="s">
        <v>51</v>
      </c>
      <c r="AJ11157" t="s">
        <v>53</v>
      </c>
      <c r="AL11157" t="s">
        <v>78</v>
      </c>
      <c r="AO11157" t="s">
        <v>51552</v>
      </c>
    </row>
    <row r="11158" spans="1:43" x14ac:dyDescent="0.35">
      <c r="A11158" t="s">
        <v>59789</v>
      </c>
      <c r="B11158" t="s">
        <v>59790</v>
      </c>
      <c r="C11158" t="s">
        <v>59791</v>
      </c>
      <c r="F11158" t="s">
        <v>59792</v>
      </c>
      <c r="H11158" t="s">
        <v>59793</v>
      </c>
      <c r="J11158" t="s">
        <v>47000</v>
      </c>
      <c r="K11158" t="s">
        <v>59794</v>
      </c>
      <c r="M11158" t="s">
        <v>59795</v>
      </c>
      <c r="N11158" t="s">
        <v>59796</v>
      </c>
      <c r="O11158">
        <v>583123</v>
      </c>
      <c r="P11158" t="s">
        <v>12926</v>
      </c>
      <c r="U11158" s="1">
        <v>45099</v>
      </c>
      <c r="V11158" s="1">
        <v>45099</v>
      </c>
      <c r="AC11158" t="s">
        <v>53</v>
      </c>
      <c r="AD11158">
        <v>2969570414</v>
      </c>
      <c r="AE11158" s="1">
        <v>40940.538888888892</v>
      </c>
      <c r="AG11158" t="s">
        <v>59797</v>
      </c>
      <c r="AH11158" t="s">
        <v>51</v>
      </c>
      <c r="AJ11158" t="s">
        <v>53</v>
      </c>
      <c r="AO11158" t="s">
        <v>8142</v>
      </c>
    </row>
    <row r="11159" spans="1:43" x14ac:dyDescent="0.35">
      <c r="A11159" t="s">
        <v>59798</v>
      </c>
      <c r="B11159" t="s">
        <v>59799</v>
      </c>
      <c r="C11159" t="s">
        <v>23789</v>
      </c>
      <c r="F11159" t="s">
        <v>59800</v>
      </c>
      <c r="H11159" t="s">
        <v>59798</v>
      </c>
      <c r="J11159" t="s">
        <v>8730</v>
      </c>
      <c r="K11159" t="s">
        <v>2121</v>
      </c>
      <c r="M11159" t="s">
        <v>2122</v>
      </c>
      <c r="N11159" t="s">
        <v>2123</v>
      </c>
      <c r="O11159">
        <v>55306</v>
      </c>
      <c r="P11159" t="s">
        <v>50</v>
      </c>
      <c r="U11159" s="1">
        <v>45100</v>
      </c>
      <c r="V11159" s="1">
        <v>45100</v>
      </c>
      <c r="AC11159" t="s">
        <v>53</v>
      </c>
      <c r="AD11159">
        <v>2969473349</v>
      </c>
      <c r="AE11159" s="1">
        <v>37012.460416666669</v>
      </c>
      <c r="AG11159" t="s">
        <v>59801</v>
      </c>
      <c r="AH11159" t="s">
        <v>51</v>
      </c>
      <c r="AJ11159" t="s">
        <v>53</v>
      </c>
      <c r="AO11159" t="s">
        <v>8142</v>
      </c>
    </row>
    <row r="11160" spans="1:43" x14ac:dyDescent="0.35">
      <c r="A11160" t="s">
        <v>59802</v>
      </c>
      <c r="B11160" t="s">
        <v>59803</v>
      </c>
      <c r="C11160" t="s">
        <v>2053</v>
      </c>
      <c r="F11160" t="s">
        <v>59804</v>
      </c>
      <c r="H11160" t="s">
        <v>59802</v>
      </c>
      <c r="J11160" t="s">
        <v>59805</v>
      </c>
      <c r="K11160" t="s">
        <v>59806</v>
      </c>
      <c r="M11160" t="s">
        <v>8545</v>
      </c>
      <c r="N11160" t="s">
        <v>65</v>
      </c>
      <c r="O11160">
        <v>81424</v>
      </c>
      <c r="P11160" t="s">
        <v>50</v>
      </c>
      <c r="U11160" s="1">
        <v>45100</v>
      </c>
      <c r="V11160" s="1">
        <v>45100</v>
      </c>
      <c r="W11160" s="1">
        <v>45100.675000000003</v>
      </c>
      <c r="X11160" s="1">
        <v>45100.675000000003</v>
      </c>
      <c r="AC11160" t="s">
        <v>53</v>
      </c>
      <c r="AD11160">
        <v>2969764674</v>
      </c>
      <c r="AE11160" s="1">
        <v>43052.318055555559</v>
      </c>
      <c r="AF11160" t="s">
        <v>59807</v>
      </c>
      <c r="AG11160" t="s">
        <v>59808</v>
      </c>
      <c r="AH11160" t="s">
        <v>51</v>
      </c>
      <c r="AJ11160" t="s">
        <v>53</v>
      </c>
      <c r="AL11160" t="s">
        <v>68</v>
      </c>
      <c r="AO11160" t="s">
        <v>5443</v>
      </c>
      <c r="AP11160" s="1">
        <v>45100.729166666664</v>
      </c>
      <c r="AQ11160" s="1">
        <v>45100.727083333331</v>
      </c>
    </row>
    <row r="11161" spans="1:43" x14ac:dyDescent="0.35">
      <c r="A11161" t="s">
        <v>59809</v>
      </c>
      <c r="B11161" t="s">
        <v>7035</v>
      </c>
      <c r="C11161" t="s">
        <v>15635</v>
      </c>
      <c r="F11161" t="s">
        <v>59810</v>
      </c>
      <c r="H11161" t="s">
        <v>59809</v>
      </c>
      <c r="J11161" t="s">
        <v>6387</v>
      </c>
      <c r="N11161" t="s">
        <v>17464</v>
      </c>
      <c r="O11161">
        <v>30224</v>
      </c>
      <c r="P11161" t="s">
        <v>50</v>
      </c>
      <c r="U11161" s="1">
        <v>45100</v>
      </c>
      <c r="V11161" s="1">
        <v>45100</v>
      </c>
      <c r="AC11161" t="s">
        <v>53</v>
      </c>
      <c r="AD11161">
        <v>2969484892</v>
      </c>
      <c r="AE11161" s="1">
        <v>37756</v>
      </c>
      <c r="AG11161" t="s">
        <v>59811</v>
      </c>
      <c r="AH11161" t="s">
        <v>51</v>
      </c>
      <c r="AJ11161" t="s">
        <v>53</v>
      </c>
      <c r="AO11161" t="s">
        <v>8142</v>
      </c>
    </row>
    <row r="11162" spans="1:43" x14ac:dyDescent="0.35">
      <c r="A11162" t="s">
        <v>59812</v>
      </c>
      <c r="B11162" t="s">
        <v>49219</v>
      </c>
      <c r="C11162" t="s">
        <v>27183</v>
      </c>
      <c r="F11162" t="s">
        <v>59813</v>
      </c>
      <c r="H11162" t="s">
        <v>59812</v>
      </c>
      <c r="J11162" t="s">
        <v>28258</v>
      </c>
      <c r="M11162" t="s">
        <v>26628</v>
      </c>
      <c r="N11162" t="s">
        <v>26966</v>
      </c>
      <c r="O11162">
        <v>72315</v>
      </c>
      <c r="P11162" t="s">
        <v>50</v>
      </c>
      <c r="U11162" s="1">
        <v>45100</v>
      </c>
      <c r="V11162" s="1">
        <v>45100</v>
      </c>
      <c r="AC11162" t="s">
        <v>53</v>
      </c>
      <c r="AD11162">
        <v>2969476832</v>
      </c>
      <c r="AE11162" s="1">
        <v>37243</v>
      </c>
      <c r="AG11162" t="s">
        <v>59814</v>
      </c>
      <c r="AH11162" t="s">
        <v>51</v>
      </c>
      <c r="AJ11162" t="s">
        <v>53</v>
      </c>
      <c r="AO11162" t="s">
        <v>8142</v>
      </c>
    </row>
    <row r="11163" spans="1:43" x14ac:dyDescent="0.35">
      <c r="A11163" t="s">
        <v>59815</v>
      </c>
      <c r="B11163" t="s">
        <v>39908</v>
      </c>
      <c r="C11163" t="s">
        <v>18355</v>
      </c>
      <c r="F11163" t="s">
        <v>59816</v>
      </c>
      <c r="H11163" t="s">
        <v>59815</v>
      </c>
      <c r="J11163" t="s">
        <v>59817</v>
      </c>
      <c r="K11163" t="s">
        <v>59818</v>
      </c>
      <c r="M11163" t="s">
        <v>1879</v>
      </c>
      <c r="N11163" t="s">
        <v>65</v>
      </c>
      <c r="O11163">
        <v>80504</v>
      </c>
      <c r="P11163" t="s">
        <v>50</v>
      </c>
      <c r="U11163" s="1">
        <v>45100</v>
      </c>
      <c r="V11163" s="1">
        <v>45100</v>
      </c>
      <c r="W11163" s="1">
        <v>45100.561111111114</v>
      </c>
      <c r="X11163" s="1">
        <v>45100.561111111114</v>
      </c>
      <c r="AC11163" t="s">
        <v>53</v>
      </c>
      <c r="AD11163">
        <v>2972408298</v>
      </c>
      <c r="AE11163" s="1">
        <v>44977.395138888889</v>
      </c>
      <c r="AG11163" t="s">
        <v>59819</v>
      </c>
      <c r="AH11163" t="s">
        <v>51</v>
      </c>
      <c r="AJ11163" t="s">
        <v>53</v>
      </c>
      <c r="AL11163" t="s">
        <v>68</v>
      </c>
      <c r="AO11163" t="s">
        <v>57090</v>
      </c>
      <c r="AP11163" s="1">
        <v>45100.61041666667</v>
      </c>
      <c r="AQ11163" s="1">
        <v>45100.625694444447</v>
      </c>
    </row>
    <row r="11164" spans="1:43" x14ac:dyDescent="0.35">
      <c r="A11164" t="s">
        <v>59820</v>
      </c>
      <c r="B11164" t="s">
        <v>3348</v>
      </c>
      <c r="C11164" t="s">
        <v>1471</v>
      </c>
      <c r="F11164" t="s">
        <v>59821</v>
      </c>
      <c r="H11164" t="s">
        <v>59820</v>
      </c>
      <c r="J11164" t="s">
        <v>59822</v>
      </c>
      <c r="K11164" t="s">
        <v>59823</v>
      </c>
      <c r="M11164" t="s">
        <v>59824</v>
      </c>
      <c r="N11164" t="s">
        <v>4438</v>
      </c>
      <c r="O11164">
        <v>90640</v>
      </c>
      <c r="P11164" t="s">
        <v>50</v>
      </c>
      <c r="U11164" s="1">
        <v>45100</v>
      </c>
      <c r="V11164" s="1">
        <v>45100</v>
      </c>
      <c r="W11164" s="1">
        <v>45100.533333333333</v>
      </c>
      <c r="X11164" s="1">
        <v>45100.533333333333</v>
      </c>
      <c r="AC11164" t="s">
        <v>53</v>
      </c>
      <c r="AD11164">
        <v>2972098166</v>
      </c>
      <c r="AE11164" s="1">
        <v>44775.536111111112</v>
      </c>
      <c r="AG11164" t="s">
        <v>59825</v>
      </c>
      <c r="AH11164" t="s">
        <v>51</v>
      </c>
      <c r="AJ11164" t="s">
        <v>53</v>
      </c>
      <c r="AL11164" t="s">
        <v>78</v>
      </c>
      <c r="AO11164" t="s">
        <v>5443</v>
      </c>
      <c r="AP11164" s="1">
        <v>45153.490972222222</v>
      </c>
    </row>
    <row r="11165" spans="1:43" x14ac:dyDescent="0.35">
      <c r="A11165" t="s">
        <v>59826</v>
      </c>
      <c r="B11165" t="s">
        <v>59827</v>
      </c>
      <c r="C11165" t="s">
        <v>849</v>
      </c>
      <c r="F11165" t="s">
        <v>42847</v>
      </c>
      <c r="H11165" t="s">
        <v>59828</v>
      </c>
      <c r="J11165" t="s">
        <v>23154</v>
      </c>
      <c r="K11165" t="s">
        <v>47087</v>
      </c>
      <c r="M11165" t="s">
        <v>3225</v>
      </c>
      <c r="N11165" t="s">
        <v>65</v>
      </c>
      <c r="O11165">
        <v>80537</v>
      </c>
      <c r="P11165" t="s">
        <v>50</v>
      </c>
      <c r="U11165" s="1">
        <v>45100</v>
      </c>
      <c r="V11165" s="1">
        <v>45100</v>
      </c>
      <c r="W11165" s="1">
        <v>45100.620833333334</v>
      </c>
      <c r="X11165" s="1">
        <v>45100.620833333334</v>
      </c>
      <c r="AC11165" t="s">
        <v>53</v>
      </c>
      <c r="AD11165">
        <v>2969478563</v>
      </c>
      <c r="AE11165" s="1">
        <v>37343</v>
      </c>
      <c r="AF11165" t="s">
        <v>23157</v>
      </c>
      <c r="AG11165" t="s">
        <v>59829</v>
      </c>
      <c r="AH11165" t="s">
        <v>51</v>
      </c>
      <c r="AJ11165" t="s">
        <v>53</v>
      </c>
      <c r="AL11165" t="s">
        <v>68</v>
      </c>
      <c r="AO11165" t="s">
        <v>5443</v>
      </c>
      <c r="AP11165" s="1">
        <v>45470.634722222225</v>
      </c>
    </row>
    <row r="11166" spans="1:43" x14ac:dyDescent="0.35">
      <c r="A11166" t="s">
        <v>59830</v>
      </c>
      <c r="B11166" t="s">
        <v>59831</v>
      </c>
      <c r="C11166" t="s">
        <v>14441</v>
      </c>
      <c r="F11166" t="s">
        <v>42847</v>
      </c>
      <c r="H11166" t="s">
        <v>59832</v>
      </c>
      <c r="J11166" t="s">
        <v>23154</v>
      </c>
      <c r="K11166" t="s">
        <v>26367</v>
      </c>
      <c r="M11166" t="s">
        <v>26368</v>
      </c>
      <c r="N11166" t="s">
        <v>26369</v>
      </c>
      <c r="O11166" t="s">
        <v>23174</v>
      </c>
      <c r="P11166" t="s">
        <v>50</v>
      </c>
      <c r="U11166" s="1">
        <v>45100</v>
      </c>
      <c r="V11166" s="1">
        <v>45100</v>
      </c>
      <c r="W11166" s="1">
        <v>45100.613888888889</v>
      </c>
      <c r="X11166" s="1">
        <v>45100.613888888889</v>
      </c>
      <c r="AC11166" t="s">
        <v>53</v>
      </c>
      <c r="AD11166">
        <v>2969478563</v>
      </c>
      <c r="AE11166" s="1">
        <v>37343</v>
      </c>
      <c r="AF11166" t="s">
        <v>23157</v>
      </c>
      <c r="AG11166" t="s">
        <v>59833</v>
      </c>
      <c r="AH11166" t="s">
        <v>51</v>
      </c>
      <c r="AJ11166" t="s">
        <v>53</v>
      </c>
      <c r="AL11166" t="s">
        <v>68</v>
      </c>
      <c r="AO11166" t="s">
        <v>5443</v>
      </c>
      <c r="AP11166" s="1">
        <v>45439.786111111112</v>
      </c>
    </row>
    <row r="11167" spans="1:43" x14ac:dyDescent="0.35">
      <c r="A11167" t="s">
        <v>59834</v>
      </c>
      <c r="B11167" t="s">
        <v>59835</v>
      </c>
      <c r="C11167" t="s">
        <v>59836</v>
      </c>
      <c r="F11167" t="s">
        <v>59837</v>
      </c>
      <c r="H11167" t="s">
        <v>59834</v>
      </c>
      <c r="J11167" t="s">
        <v>59838</v>
      </c>
      <c r="K11167" t="s">
        <v>59839</v>
      </c>
      <c r="M11167" t="s">
        <v>1994</v>
      </c>
      <c r="N11167" t="s">
        <v>65</v>
      </c>
      <c r="O11167">
        <v>81089</v>
      </c>
      <c r="P11167" t="s">
        <v>50</v>
      </c>
      <c r="U11167" s="1">
        <v>45100</v>
      </c>
      <c r="V11167" s="1">
        <v>45100</v>
      </c>
      <c r="W11167" s="1">
        <v>45100.612500000003</v>
      </c>
      <c r="X11167" s="1">
        <v>45100.612500000003</v>
      </c>
      <c r="AC11167" t="s">
        <v>51</v>
      </c>
      <c r="AD11167">
        <v>2973487559</v>
      </c>
      <c r="AE11167" s="1">
        <v>45083.69027777778</v>
      </c>
      <c r="AF11167" t="s">
        <v>59840</v>
      </c>
      <c r="AG11167" t="s">
        <v>59841</v>
      </c>
      <c r="AH11167" t="s">
        <v>51</v>
      </c>
      <c r="AJ11167" t="s">
        <v>53</v>
      </c>
      <c r="AL11167" t="s">
        <v>68</v>
      </c>
      <c r="AO11167" t="s">
        <v>5443</v>
      </c>
      <c r="AP11167" s="1">
        <v>45307.642361111109</v>
      </c>
    </row>
    <row r="11168" spans="1:43" x14ac:dyDescent="0.35">
      <c r="A11168" t="s">
        <v>59842</v>
      </c>
      <c r="B11168" t="s">
        <v>59843</v>
      </c>
      <c r="C11168" t="s">
        <v>302</v>
      </c>
      <c r="H11168" t="s">
        <v>59842</v>
      </c>
      <c r="J11168" t="s">
        <v>11720</v>
      </c>
      <c r="K11168" t="s">
        <v>6655</v>
      </c>
      <c r="M11168" t="s">
        <v>6656</v>
      </c>
      <c r="N11168" t="s">
        <v>6657</v>
      </c>
      <c r="O11168">
        <v>68102</v>
      </c>
      <c r="P11168" t="s">
        <v>50</v>
      </c>
      <c r="U11168" s="1">
        <v>45100</v>
      </c>
      <c r="V11168" s="1">
        <v>45100</v>
      </c>
      <c r="AC11168" t="s">
        <v>53</v>
      </c>
      <c r="AD11168">
        <v>2969472760</v>
      </c>
      <c r="AE11168" s="1">
        <v>36916.71597222222</v>
      </c>
      <c r="AG11168" t="s">
        <v>59844</v>
      </c>
      <c r="AH11168" t="s">
        <v>51</v>
      </c>
      <c r="AJ11168" t="s">
        <v>53</v>
      </c>
      <c r="AO11168" t="s">
        <v>8142</v>
      </c>
    </row>
    <row r="11169" spans="1:43" x14ac:dyDescent="0.35">
      <c r="A11169" t="s">
        <v>59845</v>
      </c>
      <c r="B11169" t="s">
        <v>48593</v>
      </c>
      <c r="C11169" t="s">
        <v>59846</v>
      </c>
      <c r="F11169" t="s">
        <v>59847</v>
      </c>
      <c r="H11169" t="s">
        <v>59845</v>
      </c>
      <c r="J11169" t="s">
        <v>59848</v>
      </c>
      <c r="K11169" t="s">
        <v>59849</v>
      </c>
      <c r="M11169" t="s">
        <v>137</v>
      </c>
      <c r="N11169" t="s">
        <v>65</v>
      </c>
      <c r="O11169">
        <v>80221</v>
      </c>
      <c r="P11169" t="s">
        <v>50</v>
      </c>
      <c r="U11169" s="1">
        <v>45100</v>
      </c>
      <c r="V11169" s="1">
        <v>45100</v>
      </c>
      <c r="W11169" s="1">
        <v>45100.62222222222</v>
      </c>
      <c r="X11169" s="1">
        <v>45100.62222222222</v>
      </c>
      <c r="AC11169" t="s">
        <v>53</v>
      </c>
      <c r="AD11169">
        <v>2969862777</v>
      </c>
      <c r="AE11169" s="1">
        <v>43461.343055555553</v>
      </c>
      <c r="AF11169" t="s">
        <v>59850</v>
      </c>
      <c r="AG11169" t="s">
        <v>59851</v>
      </c>
      <c r="AH11169" t="s">
        <v>51</v>
      </c>
      <c r="AJ11169" t="s">
        <v>53</v>
      </c>
      <c r="AL11169" t="s">
        <v>68</v>
      </c>
      <c r="AO11169" t="s">
        <v>57090</v>
      </c>
      <c r="AP11169" s="1">
        <v>45104.660416666666</v>
      </c>
      <c r="AQ11169" s="1">
        <v>45104.65902777778</v>
      </c>
    </row>
    <row r="11170" spans="1:43" x14ac:dyDescent="0.35">
      <c r="A11170" t="s">
        <v>59852</v>
      </c>
      <c r="B11170" t="s">
        <v>12132</v>
      </c>
      <c r="C11170" t="s">
        <v>2347</v>
      </c>
      <c r="F11170" t="s">
        <v>59853</v>
      </c>
      <c r="H11170" t="s">
        <v>19788</v>
      </c>
      <c r="J11170" t="s">
        <v>59854</v>
      </c>
      <c r="K11170" t="s">
        <v>19791</v>
      </c>
      <c r="M11170" t="s">
        <v>1912</v>
      </c>
      <c r="N11170" t="s">
        <v>65</v>
      </c>
      <c r="O11170">
        <v>80120</v>
      </c>
      <c r="P11170" t="s">
        <v>50</v>
      </c>
      <c r="U11170" s="1">
        <v>45100</v>
      </c>
      <c r="V11170" s="1">
        <v>45100</v>
      </c>
      <c r="W11170" s="1">
        <v>45100.50277777778</v>
      </c>
      <c r="X11170" s="1">
        <v>45100.50277777778</v>
      </c>
      <c r="AC11170" t="s">
        <v>53</v>
      </c>
      <c r="AD11170">
        <v>2970051991</v>
      </c>
      <c r="AE11170" s="1">
        <v>44272.498611111114</v>
      </c>
      <c r="AF11170" t="s">
        <v>19792</v>
      </c>
      <c r="AG11170" t="s">
        <v>59855</v>
      </c>
      <c r="AH11170" t="s">
        <v>51</v>
      </c>
      <c r="AJ11170" t="s">
        <v>53</v>
      </c>
      <c r="AL11170" t="s">
        <v>68</v>
      </c>
      <c r="AO11170" t="s">
        <v>5443</v>
      </c>
      <c r="AP11170" s="1">
        <v>45328.708333333336</v>
      </c>
      <c r="AQ11170" s="1">
        <v>45100.520138888889</v>
      </c>
    </row>
    <row r="11171" spans="1:43" x14ac:dyDescent="0.35">
      <c r="A11171" t="s">
        <v>59856</v>
      </c>
      <c r="B11171" t="s">
        <v>59857</v>
      </c>
      <c r="C11171" t="s">
        <v>6957</v>
      </c>
      <c r="F11171" t="s">
        <v>59858</v>
      </c>
      <c r="H11171" t="s">
        <v>59856</v>
      </c>
      <c r="J11171" t="s">
        <v>59859</v>
      </c>
      <c r="K11171" t="s">
        <v>59860</v>
      </c>
      <c r="M11171" t="s">
        <v>3225</v>
      </c>
      <c r="N11171" t="s">
        <v>65</v>
      </c>
      <c r="O11171">
        <v>80537</v>
      </c>
      <c r="P11171" t="s">
        <v>50</v>
      </c>
      <c r="U11171" s="1">
        <v>45100</v>
      </c>
      <c r="V11171" s="1">
        <v>45100</v>
      </c>
      <c r="W11171" s="1">
        <v>45100.451388888891</v>
      </c>
      <c r="X11171" s="1">
        <v>45100.451388888891</v>
      </c>
      <c r="AC11171" t="s">
        <v>53</v>
      </c>
      <c r="AD11171">
        <v>2972012898</v>
      </c>
      <c r="AE11171" s="1">
        <v>44465.602777777778</v>
      </c>
      <c r="AF11171" t="s">
        <v>59861</v>
      </c>
      <c r="AG11171" t="s">
        <v>59862</v>
      </c>
      <c r="AH11171" t="s">
        <v>51</v>
      </c>
      <c r="AJ11171" t="s">
        <v>53</v>
      </c>
      <c r="AL11171" t="s">
        <v>68</v>
      </c>
      <c r="AO11171" t="s">
        <v>57090</v>
      </c>
      <c r="AP11171" s="1">
        <v>45100.456250000003</v>
      </c>
      <c r="AQ11171" s="1">
        <v>45100.486805555556</v>
      </c>
    </row>
    <row r="11172" spans="1:43" x14ac:dyDescent="0.35">
      <c r="A11172" t="s">
        <v>59863</v>
      </c>
      <c r="B11172" t="s">
        <v>59864</v>
      </c>
      <c r="C11172" t="s">
        <v>34147</v>
      </c>
      <c r="F11172" t="s">
        <v>59865</v>
      </c>
      <c r="H11172" t="s">
        <v>59863</v>
      </c>
      <c r="J11172" t="s">
        <v>28167</v>
      </c>
      <c r="K11172" t="s">
        <v>6518</v>
      </c>
      <c r="M11172" t="s">
        <v>159</v>
      </c>
      <c r="N11172" t="s">
        <v>213</v>
      </c>
      <c r="O11172" t="s">
        <v>6519</v>
      </c>
      <c r="P11172" t="s">
        <v>50</v>
      </c>
      <c r="U11172" s="1">
        <v>45100</v>
      </c>
      <c r="V11172" s="1">
        <v>45100</v>
      </c>
      <c r="W11172" s="1">
        <v>45100.572222222225</v>
      </c>
      <c r="X11172" s="1">
        <v>45362.450694444444</v>
      </c>
      <c r="AC11172" t="s">
        <v>51</v>
      </c>
      <c r="AD11172">
        <v>2969570757</v>
      </c>
      <c r="AE11172" s="1">
        <v>40952.341666666667</v>
      </c>
      <c r="AF11172" t="s">
        <v>6520</v>
      </c>
      <c r="AG11172" t="s">
        <v>59866</v>
      </c>
      <c r="AH11172" t="s">
        <v>51</v>
      </c>
      <c r="AJ11172" t="s">
        <v>53</v>
      </c>
      <c r="AL11172" t="s">
        <v>68</v>
      </c>
      <c r="AO11172" t="s">
        <v>5443</v>
      </c>
      <c r="AP11172" s="1">
        <v>45418.388194444444</v>
      </c>
      <c r="AQ11172" s="1">
        <v>45421.309027777781</v>
      </c>
    </row>
    <row r="11173" spans="1:43" x14ac:dyDescent="0.35">
      <c r="A11173" t="s">
        <v>59867</v>
      </c>
      <c r="B11173" t="s">
        <v>9061</v>
      </c>
      <c r="C11173" t="s">
        <v>2615</v>
      </c>
      <c r="F11173" t="s">
        <v>59868</v>
      </c>
      <c r="H11173" t="s">
        <v>59867</v>
      </c>
      <c r="J11173" t="s">
        <v>4293</v>
      </c>
      <c r="K11173" t="s">
        <v>59869</v>
      </c>
      <c r="M11173" t="s">
        <v>10614</v>
      </c>
      <c r="N11173" t="s">
        <v>65</v>
      </c>
      <c r="O11173">
        <v>80651</v>
      </c>
      <c r="P11173" t="s">
        <v>50</v>
      </c>
      <c r="U11173" s="1">
        <v>45100</v>
      </c>
      <c r="V11173" s="1">
        <v>45100</v>
      </c>
      <c r="W11173" s="1">
        <v>45100.318055555559</v>
      </c>
      <c r="X11173" s="1">
        <v>45100.318055555559</v>
      </c>
      <c r="AC11173" t="s">
        <v>53</v>
      </c>
      <c r="AD11173">
        <v>2969634929</v>
      </c>
      <c r="AE11173" s="1">
        <v>41799.665972222225</v>
      </c>
      <c r="AF11173" t="s">
        <v>4296</v>
      </c>
      <c r="AG11173" t="s">
        <v>59870</v>
      </c>
      <c r="AH11173" t="s">
        <v>51</v>
      </c>
      <c r="AJ11173" t="s">
        <v>53</v>
      </c>
      <c r="AL11173" t="s">
        <v>68</v>
      </c>
      <c r="AO11173" t="s">
        <v>5443</v>
      </c>
      <c r="AP11173" s="1">
        <v>45100.316666666666</v>
      </c>
    </row>
    <row r="11174" spans="1:43" x14ac:dyDescent="0.35">
      <c r="A11174" t="s">
        <v>59871</v>
      </c>
      <c r="B11174" t="s">
        <v>59872</v>
      </c>
      <c r="C11174" t="s">
        <v>587</v>
      </c>
      <c r="F11174" t="s">
        <v>59873</v>
      </c>
      <c r="H11174" t="s">
        <v>59871</v>
      </c>
      <c r="J11174" t="s">
        <v>59874</v>
      </c>
      <c r="K11174" t="s">
        <v>59875</v>
      </c>
      <c r="M11174" t="s">
        <v>159</v>
      </c>
      <c r="N11174" t="s">
        <v>65</v>
      </c>
      <c r="O11174">
        <v>80903</v>
      </c>
      <c r="P11174" t="s">
        <v>50</v>
      </c>
      <c r="U11174" s="1">
        <v>45100</v>
      </c>
      <c r="V11174" s="1">
        <v>45100</v>
      </c>
      <c r="W11174" s="1">
        <v>45100.412499999999</v>
      </c>
      <c r="X11174" s="1">
        <v>45100.412499999999</v>
      </c>
      <c r="AC11174" t="s">
        <v>53</v>
      </c>
      <c r="AD11174">
        <v>2973487468</v>
      </c>
      <c r="AE11174" s="1">
        <v>45083.689583333333</v>
      </c>
      <c r="AF11174" t="s">
        <v>59876</v>
      </c>
      <c r="AG11174" t="s">
        <v>59877</v>
      </c>
      <c r="AH11174" t="s">
        <v>51</v>
      </c>
      <c r="AJ11174" t="s">
        <v>53</v>
      </c>
      <c r="AL11174" t="s">
        <v>68</v>
      </c>
      <c r="AO11174" t="s">
        <v>5443</v>
      </c>
      <c r="AP11174" s="1">
        <v>45126.73541666667</v>
      </c>
      <c r="AQ11174" s="1">
        <v>45126.738888888889</v>
      </c>
    </row>
    <row r="11175" spans="1:43" x14ac:dyDescent="0.35">
      <c r="A11175" t="s">
        <v>59878</v>
      </c>
      <c r="B11175" t="s">
        <v>4813</v>
      </c>
      <c r="C11175" t="s">
        <v>2615</v>
      </c>
      <c r="F11175" t="s">
        <v>59879</v>
      </c>
      <c r="H11175" t="s">
        <v>59878</v>
      </c>
      <c r="J11175" t="s">
        <v>30289</v>
      </c>
      <c r="K11175" t="s">
        <v>21931</v>
      </c>
      <c r="M11175" t="s">
        <v>21932</v>
      </c>
      <c r="N11175" t="s">
        <v>264</v>
      </c>
      <c r="O11175">
        <v>78022</v>
      </c>
      <c r="P11175" t="s">
        <v>50</v>
      </c>
      <c r="U11175" s="1">
        <v>45100</v>
      </c>
      <c r="V11175" s="1">
        <v>45100</v>
      </c>
      <c r="W11175" s="1">
        <v>45100.375694444447</v>
      </c>
      <c r="X11175" s="1">
        <v>45100.375694444447</v>
      </c>
      <c r="AC11175" t="s">
        <v>53</v>
      </c>
      <c r="AD11175">
        <v>2969537768</v>
      </c>
      <c r="AE11175" s="1">
        <v>39794.362500000003</v>
      </c>
      <c r="AG11175" t="s">
        <v>59880</v>
      </c>
      <c r="AH11175" t="s">
        <v>51</v>
      </c>
      <c r="AJ11175" t="s">
        <v>53</v>
      </c>
      <c r="AL11175" t="s">
        <v>78</v>
      </c>
      <c r="AO11175" t="s">
        <v>8142</v>
      </c>
    </row>
    <row r="11176" spans="1:43" x14ac:dyDescent="0.35">
      <c r="A11176" t="s">
        <v>59881</v>
      </c>
      <c r="B11176" t="s">
        <v>59882</v>
      </c>
      <c r="C11176" t="s">
        <v>97</v>
      </c>
      <c r="F11176" t="s">
        <v>59883</v>
      </c>
      <c r="H11176" t="s">
        <v>59881</v>
      </c>
      <c r="J11176" t="s">
        <v>59884</v>
      </c>
      <c r="K11176" t="s">
        <v>59885</v>
      </c>
      <c r="M11176" t="s">
        <v>13091</v>
      </c>
      <c r="N11176" t="s">
        <v>65</v>
      </c>
      <c r="O11176">
        <v>81023</v>
      </c>
      <c r="P11176" t="s">
        <v>50</v>
      </c>
      <c r="U11176" s="1">
        <v>45100</v>
      </c>
      <c r="V11176" s="1">
        <v>45100</v>
      </c>
      <c r="W11176" s="1">
        <v>45100.6</v>
      </c>
      <c r="X11176" s="1">
        <v>45100.6</v>
      </c>
      <c r="AC11176" t="s">
        <v>51</v>
      </c>
      <c r="AD11176">
        <v>2973517998</v>
      </c>
      <c r="AE11176" s="1">
        <v>45100.60833333333</v>
      </c>
      <c r="AF11176" t="s">
        <v>59886</v>
      </c>
      <c r="AG11176" t="s">
        <v>59887</v>
      </c>
      <c r="AH11176" t="s">
        <v>51</v>
      </c>
      <c r="AJ11176" t="s">
        <v>53</v>
      </c>
      <c r="AL11176" t="s">
        <v>68</v>
      </c>
      <c r="AO11176" t="s">
        <v>5443</v>
      </c>
      <c r="AP11176" s="1">
        <v>45100.599305555559</v>
      </c>
    </row>
    <row r="11177" spans="1:43" x14ac:dyDescent="0.35">
      <c r="A11177" t="s">
        <v>59888</v>
      </c>
      <c r="B11177" t="s">
        <v>28389</v>
      </c>
      <c r="C11177" t="s">
        <v>1614</v>
      </c>
      <c r="F11177" t="s">
        <v>59889</v>
      </c>
      <c r="H11177" t="s">
        <v>59890</v>
      </c>
      <c r="J11177" t="s">
        <v>59891</v>
      </c>
      <c r="K11177" t="s">
        <v>59892</v>
      </c>
      <c r="M11177" t="s">
        <v>419</v>
      </c>
      <c r="N11177" t="s">
        <v>253</v>
      </c>
      <c r="O11177">
        <v>87181</v>
      </c>
      <c r="P11177" t="s">
        <v>50</v>
      </c>
      <c r="U11177" s="1">
        <v>45100</v>
      </c>
      <c r="V11177" s="1">
        <v>45100</v>
      </c>
      <c r="W11177" s="1">
        <v>45100.408333333333</v>
      </c>
      <c r="X11177" s="1">
        <v>45100.408333333333</v>
      </c>
      <c r="AC11177" t="s">
        <v>51</v>
      </c>
      <c r="AD11177">
        <v>2970023450</v>
      </c>
      <c r="AE11177" s="1">
        <v>44152.418055555558</v>
      </c>
      <c r="AF11177" t="s">
        <v>59893</v>
      </c>
      <c r="AG11177" t="s">
        <v>59894</v>
      </c>
      <c r="AH11177" t="s">
        <v>51</v>
      </c>
      <c r="AJ11177" t="s">
        <v>53</v>
      </c>
      <c r="AL11177" t="s">
        <v>68</v>
      </c>
      <c r="AO11177" t="s">
        <v>5443</v>
      </c>
      <c r="AP11177" s="1">
        <v>45100.407638888886</v>
      </c>
    </row>
    <row r="11178" spans="1:43" x14ac:dyDescent="0.35">
      <c r="A11178" t="s">
        <v>59895</v>
      </c>
      <c r="B11178" t="s">
        <v>59896</v>
      </c>
      <c r="C11178" t="s">
        <v>996</v>
      </c>
      <c r="F11178" t="s">
        <v>59897</v>
      </c>
      <c r="H11178" t="s">
        <v>59895</v>
      </c>
      <c r="J11178" t="s">
        <v>38991</v>
      </c>
      <c r="K11178" t="s">
        <v>59898</v>
      </c>
      <c r="M11178" t="s">
        <v>753</v>
      </c>
      <c r="N11178" t="s">
        <v>798</v>
      </c>
      <c r="O11178">
        <v>79905</v>
      </c>
      <c r="P11178" t="s">
        <v>50</v>
      </c>
      <c r="U11178" s="1">
        <v>45100</v>
      </c>
      <c r="V11178" s="1">
        <v>45100</v>
      </c>
      <c r="W11178" s="1">
        <v>45100.479166666664</v>
      </c>
      <c r="X11178" s="1">
        <v>45100.479166666664</v>
      </c>
      <c r="AC11178" t="s">
        <v>53</v>
      </c>
      <c r="AD11178">
        <v>2969577744</v>
      </c>
      <c r="AE11178" s="1">
        <v>41127.544444444444</v>
      </c>
      <c r="AF11178" t="s">
        <v>12512</v>
      </c>
      <c r="AG11178" t="s">
        <v>59899</v>
      </c>
      <c r="AH11178" t="s">
        <v>51</v>
      </c>
      <c r="AJ11178" t="s">
        <v>53</v>
      </c>
      <c r="AL11178" t="s">
        <v>68</v>
      </c>
      <c r="AO11178" t="s">
        <v>5443</v>
      </c>
      <c r="AP11178" s="1">
        <v>45100.501388888886</v>
      </c>
      <c r="AQ11178" s="1">
        <v>45100.490277777775</v>
      </c>
    </row>
    <row r="11179" spans="1:43" x14ac:dyDescent="0.35">
      <c r="A11179" t="s">
        <v>59900</v>
      </c>
      <c r="B11179" t="s">
        <v>59901</v>
      </c>
      <c r="C11179" t="s">
        <v>12549</v>
      </c>
      <c r="F11179" t="s">
        <v>59902</v>
      </c>
      <c r="H11179" t="s">
        <v>59900</v>
      </c>
      <c r="J11179" t="s">
        <v>59903</v>
      </c>
      <c r="K11179" t="s">
        <v>59904</v>
      </c>
      <c r="M11179" t="s">
        <v>4671</v>
      </c>
      <c r="N11179" t="s">
        <v>65</v>
      </c>
      <c r="O11179">
        <v>81416</v>
      </c>
      <c r="P11179" t="s">
        <v>50</v>
      </c>
      <c r="U11179" s="1">
        <v>45100</v>
      </c>
      <c r="V11179" s="1">
        <v>45100</v>
      </c>
      <c r="W11179" s="1">
        <v>45100.576388888891</v>
      </c>
      <c r="X11179" s="1">
        <v>45100.576388888891</v>
      </c>
      <c r="AC11179" t="s">
        <v>53</v>
      </c>
      <c r="AD11179">
        <v>2973518212</v>
      </c>
      <c r="AE11179" s="1">
        <v>45100.720833333333</v>
      </c>
      <c r="AF11179" t="s">
        <v>59905</v>
      </c>
      <c r="AG11179" t="s">
        <v>59906</v>
      </c>
      <c r="AH11179" t="s">
        <v>51</v>
      </c>
      <c r="AJ11179" t="s">
        <v>53</v>
      </c>
      <c r="AL11179" t="s">
        <v>68</v>
      </c>
      <c r="AO11179" t="s">
        <v>5443</v>
      </c>
      <c r="AP11179" s="1">
        <v>45375.853472222225</v>
      </c>
    </row>
    <row r="11180" spans="1:43" x14ac:dyDescent="0.35">
      <c r="A11180" t="s">
        <v>59907</v>
      </c>
      <c r="B11180" t="s">
        <v>5595</v>
      </c>
      <c r="C11180" t="s">
        <v>57123</v>
      </c>
      <c r="F11180" t="s">
        <v>59908</v>
      </c>
      <c r="H11180" t="s">
        <v>59907</v>
      </c>
      <c r="J11180" t="s">
        <v>7961</v>
      </c>
      <c r="K11180" t="s">
        <v>59909</v>
      </c>
      <c r="M11180" t="s">
        <v>1296</v>
      </c>
      <c r="N11180" t="s">
        <v>253</v>
      </c>
      <c r="O11180">
        <v>88220</v>
      </c>
      <c r="P11180" t="s">
        <v>50</v>
      </c>
      <c r="U11180" s="1">
        <v>45100</v>
      </c>
      <c r="V11180" s="1">
        <v>45100</v>
      </c>
      <c r="W11180" s="1">
        <v>45100.615277777775</v>
      </c>
      <c r="X11180" s="1">
        <v>45100.615277777775</v>
      </c>
      <c r="AC11180" t="s">
        <v>53</v>
      </c>
      <c r="AD11180">
        <v>2969702039</v>
      </c>
      <c r="AE11180" s="1">
        <v>42528.619444444441</v>
      </c>
      <c r="AF11180" t="s">
        <v>9789</v>
      </c>
      <c r="AG11180" t="s">
        <v>59910</v>
      </c>
      <c r="AH11180" t="s">
        <v>51</v>
      </c>
      <c r="AJ11180" t="s">
        <v>53</v>
      </c>
      <c r="AL11180" t="s">
        <v>68</v>
      </c>
      <c r="AO11180" t="s">
        <v>5443</v>
      </c>
      <c r="AP11180" s="1">
        <v>45363.417361111111</v>
      </c>
      <c r="AQ11180" s="1">
        <v>45281.354861111111</v>
      </c>
    </row>
    <row r="11181" spans="1:43" x14ac:dyDescent="0.35">
      <c r="A11181" t="s">
        <v>59911</v>
      </c>
      <c r="B11181" t="s">
        <v>59912</v>
      </c>
      <c r="C11181" t="s">
        <v>59913</v>
      </c>
      <c r="F11181" t="s">
        <v>59914</v>
      </c>
      <c r="H11181" t="s">
        <v>59911</v>
      </c>
      <c r="J11181" t="s">
        <v>59915</v>
      </c>
      <c r="K11181" t="s">
        <v>59916</v>
      </c>
      <c r="M11181" t="s">
        <v>59917</v>
      </c>
      <c r="N11181" t="s">
        <v>4438</v>
      </c>
      <c r="O11181">
        <v>91773</v>
      </c>
      <c r="P11181" t="s">
        <v>50</v>
      </c>
      <c r="U11181" s="1">
        <v>45100</v>
      </c>
      <c r="V11181" s="1">
        <v>45100</v>
      </c>
      <c r="W11181" s="1">
        <v>45100.505555555559</v>
      </c>
      <c r="X11181" s="1">
        <v>45100.505555555559</v>
      </c>
      <c r="AC11181" t="s">
        <v>51</v>
      </c>
      <c r="AD11181">
        <v>2969895401</v>
      </c>
      <c r="AE11181" s="1">
        <v>43651.423611111109</v>
      </c>
      <c r="AF11181" t="s">
        <v>59918</v>
      </c>
      <c r="AG11181" t="s">
        <v>59919</v>
      </c>
      <c r="AH11181" t="s">
        <v>51</v>
      </c>
      <c r="AJ11181" t="s">
        <v>53</v>
      </c>
      <c r="AL11181" t="s">
        <v>68</v>
      </c>
      <c r="AO11181" t="s">
        <v>5443</v>
      </c>
      <c r="AP11181" s="1">
        <v>45450.308333333334</v>
      </c>
      <c r="AQ11181" s="1">
        <v>45435.6</v>
      </c>
    </row>
    <row r="11182" spans="1:43" x14ac:dyDescent="0.35">
      <c r="A11182" t="s">
        <v>59920</v>
      </c>
      <c r="B11182" t="s">
        <v>59921</v>
      </c>
      <c r="C11182" t="s">
        <v>7769</v>
      </c>
      <c r="F11182">
        <v>15758083565</v>
      </c>
      <c r="H11182" t="s">
        <v>59920</v>
      </c>
      <c r="J11182" t="s">
        <v>936</v>
      </c>
      <c r="K11182" t="s">
        <v>59922</v>
      </c>
      <c r="M11182" t="s">
        <v>10429</v>
      </c>
      <c r="N11182" t="s">
        <v>253</v>
      </c>
      <c r="O11182">
        <v>88312</v>
      </c>
      <c r="P11182" t="s">
        <v>50</v>
      </c>
      <c r="U11182" s="1">
        <v>45100</v>
      </c>
      <c r="V11182" s="1">
        <v>45100</v>
      </c>
      <c r="W11182" s="1">
        <v>45100.748611111114</v>
      </c>
      <c r="X11182" s="1">
        <v>45100.748611111114</v>
      </c>
      <c r="AC11182" t="s">
        <v>53</v>
      </c>
      <c r="AD11182">
        <v>1000000001</v>
      </c>
      <c r="AE11182" s="1">
        <v>39973.351388888892</v>
      </c>
      <c r="AF11182" t="s">
        <v>3377</v>
      </c>
      <c r="AG11182" t="s">
        <v>59923</v>
      </c>
      <c r="AH11182" t="s">
        <v>51</v>
      </c>
      <c r="AJ11182" t="s">
        <v>53</v>
      </c>
      <c r="AL11182" t="s">
        <v>78</v>
      </c>
      <c r="AO11182" t="s">
        <v>5443</v>
      </c>
      <c r="AP11182" s="1">
        <v>45456.811111111114</v>
      </c>
    </row>
    <row r="11183" spans="1:43" x14ac:dyDescent="0.35">
      <c r="A11183" t="s">
        <v>59924</v>
      </c>
      <c r="B11183" t="s">
        <v>736</v>
      </c>
      <c r="C11183" t="s">
        <v>106</v>
      </c>
      <c r="F11183">
        <v>17205561105</v>
      </c>
      <c r="H11183" t="s">
        <v>59924</v>
      </c>
      <c r="N11183" t="s">
        <v>287</v>
      </c>
      <c r="P11183" t="s">
        <v>50</v>
      </c>
      <c r="U11183" s="1">
        <v>45100</v>
      </c>
      <c r="V11183" s="1">
        <v>45100</v>
      </c>
      <c r="W11183" s="1">
        <v>45100.647916666669</v>
      </c>
      <c r="X11183" s="1">
        <v>45100.647916666669</v>
      </c>
      <c r="AC11183" t="s">
        <v>53</v>
      </c>
      <c r="AD11183">
        <v>1000000001</v>
      </c>
      <c r="AE11183" s="1">
        <v>39973.351388888892</v>
      </c>
      <c r="AF11183" t="s">
        <v>3377</v>
      </c>
      <c r="AG11183" t="s">
        <v>59925</v>
      </c>
      <c r="AH11183" t="s">
        <v>51</v>
      </c>
      <c r="AJ11183" t="s">
        <v>53</v>
      </c>
      <c r="AL11183" t="s">
        <v>78</v>
      </c>
      <c r="AO11183" t="s">
        <v>51552</v>
      </c>
    </row>
    <row r="11184" spans="1:43" x14ac:dyDescent="0.35">
      <c r="A11184" t="s">
        <v>59926</v>
      </c>
      <c r="B11184" t="s">
        <v>6044</v>
      </c>
      <c r="C11184" t="s">
        <v>8780</v>
      </c>
      <c r="F11184" t="s">
        <v>59927</v>
      </c>
      <c r="H11184" t="s">
        <v>59926</v>
      </c>
      <c r="J11184" t="s">
        <v>59928</v>
      </c>
      <c r="K11184" t="s">
        <v>59929</v>
      </c>
      <c r="M11184" t="s">
        <v>137</v>
      </c>
      <c r="N11184" t="s">
        <v>65</v>
      </c>
      <c r="O11184">
        <v>80239</v>
      </c>
      <c r="P11184" t="s">
        <v>50</v>
      </c>
      <c r="U11184" s="1">
        <v>45100</v>
      </c>
      <c r="V11184" s="1">
        <v>45100</v>
      </c>
      <c r="W11184" s="1">
        <v>45100.64166666667</v>
      </c>
      <c r="X11184" s="1">
        <v>45100.64166666667</v>
      </c>
      <c r="AC11184" t="s">
        <v>53</v>
      </c>
      <c r="AD11184">
        <v>1000000001</v>
      </c>
      <c r="AE11184" s="1">
        <v>39973.351388888892</v>
      </c>
      <c r="AF11184" t="s">
        <v>3377</v>
      </c>
      <c r="AG11184" t="s">
        <v>59930</v>
      </c>
      <c r="AH11184" t="s">
        <v>51</v>
      </c>
      <c r="AJ11184" t="s">
        <v>53</v>
      </c>
      <c r="AL11184" t="s">
        <v>78</v>
      </c>
      <c r="AO11184" t="s">
        <v>5443</v>
      </c>
      <c r="AP11184" s="1">
        <v>45100.63958333333</v>
      </c>
    </row>
    <row r="11185" spans="1:43" x14ac:dyDescent="0.35">
      <c r="A11185" t="s">
        <v>59931</v>
      </c>
      <c r="B11185" t="s">
        <v>59932</v>
      </c>
      <c r="C11185" t="s">
        <v>53856</v>
      </c>
      <c r="F11185">
        <v>15756028947</v>
      </c>
      <c r="H11185" t="s">
        <v>59931</v>
      </c>
      <c r="K11185" t="s">
        <v>59933</v>
      </c>
      <c r="M11185" t="s">
        <v>1692</v>
      </c>
      <c r="N11185" t="s">
        <v>398</v>
      </c>
      <c r="O11185">
        <v>88240</v>
      </c>
      <c r="P11185" t="s">
        <v>50</v>
      </c>
      <c r="U11185" s="1">
        <v>45100</v>
      </c>
      <c r="V11185" s="1">
        <v>45100</v>
      </c>
      <c r="W11185" s="1">
        <v>45100.584027777775</v>
      </c>
      <c r="X11185" s="1">
        <v>45100.584027777775</v>
      </c>
      <c r="AC11185" t="s">
        <v>53</v>
      </c>
      <c r="AD11185">
        <v>1000000001</v>
      </c>
      <c r="AE11185" s="1">
        <v>39973.351388888892</v>
      </c>
      <c r="AF11185" t="s">
        <v>3377</v>
      </c>
      <c r="AG11185" t="s">
        <v>59934</v>
      </c>
      <c r="AH11185" t="s">
        <v>51</v>
      </c>
      <c r="AJ11185" t="s">
        <v>53</v>
      </c>
      <c r="AL11185" t="s">
        <v>78</v>
      </c>
      <c r="AO11185" t="s">
        <v>51552</v>
      </c>
    </row>
    <row r="11186" spans="1:43" x14ac:dyDescent="0.35">
      <c r="A11186" t="s">
        <v>59935</v>
      </c>
      <c r="B11186" t="s">
        <v>59936</v>
      </c>
      <c r="C11186" t="s">
        <v>44418</v>
      </c>
      <c r="F11186" t="s">
        <v>59937</v>
      </c>
      <c r="H11186" t="s">
        <v>59938</v>
      </c>
      <c r="J11186" t="s">
        <v>59939</v>
      </c>
      <c r="K11186" t="s">
        <v>59940</v>
      </c>
      <c r="M11186" t="s">
        <v>4445</v>
      </c>
      <c r="N11186" t="s">
        <v>65</v>
      </c>
      <c r="O11186">
        <v>80134</v>
      </c>
      <c r="P11186" t="s">
        <v>50</v>
      </c>
      <c r="U11186" s="1">
        <v>45100</v>
      </c>
      <c r="V11186" s="1">
        <v>45100</v>
      </c>
      <c r="W11186" s="1">
        <v>45100.540277777778</v>
      </c>
      <c r="X11186" s="1">
        <v>45100.540277777778</v>
      </c>
      <c r="AC11186" t="s">
        <v>53</v>
      </c>
      <c r="AD11186">
        <v>1000000001</v>
      </c>
      <c r="AE11186" s="1">
        <v>39973.351388888892</v>
      </c>
      <c r="AF11186" t="s">
        <v>3377</v>
      </c>
      <c r="AG11186" t="s">
        <v>59941</v>
      </c>
      <c r="AH11186" t="s">
        <v>51</v>
      </c>
      <c r="AJ11186" t="s">
        <v>53</v>
      </c>
      <c r="AL11186" t="s">
        <v>78</v>
      </c>
      <c r="AO11186" t="s">
        <v>5443</v>
      </c>
      <c r="AP11186" s="1">
        <v>45100.539583333331</v>
      </c>
    </row>
    <row r="11187" spans="1:43" x14ac:dyDescent="0.35">
      <c r="A11187" t="s">
        <v>59942</v>
      </c>
      <c r="B11187" t="s">
        <v>59943</v>
      </c>
      <c r="C11187" t="s">
        <v>1234</v>
      </c>
      <c r="F11187" t="s">
        <v>59944</v>
      </c>
      <c r="H11187" t="s">
        <v>59942</v>
      </c>
      <c r="J11187" t="s">
        <v>874</v>
      </c>
      <c r="K11187" t="s">
        <v>59945</v>
      </c>
      <c r="M11187" t="s">
        <v>36325</v>
      </c>
      <c r="N11187" t="s">
        <v>65</v>
      </c>
      <c r="O11187">
        <v>80136</v>
      </c>
      <c r="P11187" t="s">
        <v>50</v>
      </c>
      <c r="U11187" s="1">
        <v>45100</v>
      </c>
      <c r="V11187" s="1">
        <v>45100</v>
      </c>
      <c r="W11187" s="1">
        <v>45100.537499999999</v>
      </c>
      <c r="X11187" s="1">
        <v>45100.537499999999</v>
      </c>
      <c r="AC11187" t="s">
        <v>53</v>
      </c>
      <c r="AD11187">
        <v>1000000001</v>
      </c>
      <c r="AE11187" s="1">
        <v>39973.351388888892</v>
      </c>
      <c r="AF11187" t="s">
        <v>3377</v>
      </c>
      <c r="AG11187" t="s">
        <v>59946</v>
      </c>
      <c r="AH11187" t="s">
        <v>51</v>
      </c>
      <c r="AJ11187" t="s">
        <v>53</v>
      </c>
      <c r="AL11187" t="s">
        <v>78</v>
      </c>
      <c r="AO11187" t="s">
        <v>5443</v>
      </c>
      <c r="AP11187" s="1">
        <v>45379.929861111108</v>
      </c>
    </row>
    <row r="11188" spans="1:43" x14ac:dyDescent="0.35">
      <c r="A11188" t="s">
        <v>59947</v>
      </c>
      <c r="B11188" t="s">
        <v>38061</v>
      </c>
      <c r="C11188" t="s">
        <v>3813</v>
      </c>
      <c r="F11188" t="s">
        <v>42148</v>
      </c>
      <c r="H11188" t="s">
        <v>59948</v>
      </c>
      <c r="J11188" t="s">
        <v>22090</v>
      </c>
      <c r="N11188" t="s">
        <v>14739</v>
      </c>
      <c r="O11188">
        <v>65000</v>
      </c>
      <c r="P11188" t="s">
        <v>50</v>
      </c>
      <c r="U11188" s="1">
        <v>45100</v>
      </c>
      <c r="V11188" s="1">
        <v>45100</v>
      </c>
      <c r="W11188" s="1">
        <v>45100.479166666664</v>
      </c>
      <c r="X11188" s="1">
        <v>45100.479166666664</v>
      </c>
      <c r="AC11188" t="s">
        <v>53</v>
      </c>
      <c r="AD11188">
        <v>1000000001</v>
      </c>
      <c r="AE11188" s="1">
        <v>39973.351388888892</v>
      </c>
      <c r="AF11188" t="s">
        <v>3377</v>
      </c>
      <c r="AG11188" t="s">
        <v>59949</v>
      </c>
      <c r="AH11188" t="s">
        <v>51</v>
      </c>
      <c r="AJ11188" t="s">
        <v>53</v>
      </c>
      <c r="AL11188" t="s">
        <v>78</v>
      </c>
      <c r="AO11188" t="s">
        <v>5443</v>
      </c>
      <c r="AP11188" s="1">
        <v>45355.634722222225</v>
      </c>
    </row>
    <row r="11189" spans="1:43" x14ac:dyDescent="0.35">
      <c r="A11189" t="s">
        <v>59950</v>
      </c>
      <c r="B11189" t="s">
        <v>59951</v>
      </c>
      <c r="C11189" t="s">
        <v>4450</v>
      </c>
      <c r="F11189" t="s">
        <v>59952</v>
      </c>
      <c r="H11189" t="s">
        <v>59950</v>
      </c>
      <c r="J11189" t="s">
        <v>59953</v>
      </c>
      <c r="K11189" t="s">
        <v>59954</v>
      </c>
      <c r="M11189" t="s">
        <v>2378</v>
      </c>
      <c r="N11189" t="s">
        <v>65</v>
      </c>
      <c r="O11189">
        <v>80524</v>
      </c>
      <c r="P11189" t="s">
        <v>50</v>
      </c>
      <c r="U11189" s="1">
        <v>45100</v>
      </c>
      <c r="V11189" s="1">
        <v>45100</v>
      </c>
      <c r="W11189" s="1">
        <v>45100.394444444442</v>
      </c>
      <c r="X11189" s="1">
        <v>45100.394444444442</v>
      </c>
      <c r="AC11189" t="s">
        <v>53</v>
      </c>
      <c r="AD11189">
        <v>2972407880</v>
      </c>
      <c r="AE11189" s="1">
        <v>44977.394444444442</v>
      </c>
      <c r="AF11189" t="s">
        <v>59955</v>
      </c>
      <c r="AG11189" t="s">
        <v>59956</v>
      </c>
      <c r="AH11189" t="s">
        <v>51</v>
      </c>
      <c r="AJ11189" t="s">
        <v>53</v>
      </c>
      <c r="AL11189" t="s">
        <v>68</v>
      </c>
      <c r="AO11189" t="s">
        <v>5443</v>
      </c>
      <c r="AP11189" s="1">
        <v>45100.395138888889</v>
      </c>
    </row>
    <row r="11190" spans="1:43" x14ac:dyDescent="0.35">
      <c r="A11190" t="s">
        <v>59957</v>
      </c>
      <c r="B11190" t="s">
        <v>59958</v>
      </c>
      <c r="C11190" t="s">
        <v>812</v>
      </c>
      <c r="F11190" t="s">
        <v>59959</v>
      </c>
      <c r="H11190" t="s">
        <v>59960</v>
      </c>
      <c r="J11190" t="s">
        <v>23154</v>
      </c>
      <c r="K11190" t="s">
        <v>59961</v>
      </c>
      <c r="M11190" t="s">
        <v>3225</v>
      </c>
      <c r="N11190" t="s">
        <v>65</v>
      </c>
      <c r="O11190">
        <v>80537</v>
      </c>
      <c r="P11190" t="s">
        <v>50</v>
      </c>
      <c r="U11190" s="1">
        <v>45100</v>
      </c>
      <c r="V11190" s="1">
        <v>45100</v>
      </c>
      <c r="W11190" s="1">
        <v>45100.613194444442</v>
      </c>
      <c r="X11190" s="1">
        <v>45100.613194444442</v>
      </c>
      <c r="AC11190" t="s">
        <v>53</v>
      </c>
      <c r="AD11190">
        <v>2969478563</v>
      </c>
      <c r="AE11190" s="1">
        <v>37343</v>
      </c>
      <c r="AF11190" t="s">
        <v>23157</v>
      </c>
      <c r="AG11190" t="s">
        <v>59962</v>
      </c>
      <c r="AH11190" t="s">
        <v>51</v>
      </c>
      <c r="AJ11190" t="s">
        <v>53</v>
      </c>
      <c r="AL11190" t="s">
        <v>68</v>
      </c>
      <c r="AO11190" t="s">
        <v>5443</v>
      </c>
      <c r="AP11190" s="1">
        <v>45182.647916666669</v>
      </c>
      <c r="AQ11190" s="1">
        <v>45146.626388888886</v>
      </c>
    </row>
    <row r="11191" spans="1:43" x14ac:dyDescent="0.35">
      <c r="A11191" t="s">
        <v>59963</v>
      </c>
      <c r="B11191" t="s">
        <v>59964</v>
      </c>
      <c r="C11191" t="s">
        <v>218</v>
      </c>
      <c r="F11191">
        <v>19153465436</v>
      </c>
      <c r="H11191" t="s">
        <v>59963</v>
      </c>
      <c r="J11191" t="s">
        <v>59965</v>
      </c>
      <c r="K11191" t="s">
        <v>59965</v>
      </c>
      <c r="L11191" t="s">
        <v>59966</v>
      </c>
      <c r="M11191" t="s">
        <v>13360</v>
      </c>
      <c r="N11191" t="s">
        <v>398</v>
      </c>
      <c r="O11191">
        <v>88256</v>
      </c>
      <c r="P11191" t="s">
        <v>50</v>
      </c>
      <c r="U11191" s="1">
        <v>45100</v>
      </c>
      <c r="V11191" s="1">
        <v>45100</v>
      </c>
      <c r="W11191" s="1">
        <v>45100.506944444445</v>
      </c>
      <c r="X11191" s="1">
        <v>45100.506944444445</v>
      </c>
      <c r="AC11191" t="s">
        <v>53</v>
      </c>
      <c r="AD11191">
        <v>1000000001</v>
      </c>
      <c r="AE11191" s="1">
        <v>39973.351388888892</v>
      </c>
      <c r="AF11191" t="s">
        <v>3377</v>
      </c>
      <c r="AG11191" t="s">
        <v>59967</v>
      </c>
      <c r="AH11191" t="s">
        <v>51</v>
      </c>
      <c r="AJ11191" t="s">
        <v>53</v>
      </c>
      <c r="AL11191" t="s">
        <v>78</v>
      </c>
      <c r="AO11191" t="s">
        <v>51552</v>
      </c>
    </row>
    <row r="11192" spans="1:43" x14ac:dyDescent="0.35">
      <c r="A11192" t="s">
        <v>59968</v>
      </c>
      <c r="B11192" t="s">
        <v>59969</v>
      </c>
      <c r="C11192" t="s">
        <v>481</v>
      </c>
      <c r="F11192" t="s">
        <v>59970</v>
      </c>
      <c r="H11192" t="s">
        <v>59968</v>
      </c>
      <c r="J11192" t="s">
        <v>23154</v>
      </c>
      <c r="K11192" t="s">
        <v>47087</v>
      </c>
      <c r="M11192" t="s">
        <v>3225</v>
      </c>
      <c r="N11192" t="s">
        <v>65</v>
      </c>
      <c r="O11192">
        <v>80537</v>
      </c>
      <c r="P11192" t="s">
        <v>50</v>
      </c>
      <c r="U11192" s="1">
        <v>45100</v>
      </c>
      <c r="V11192" s="1">
        <v>45100</v>
      </c>
      <c r="W11192" s="1">
        <v>45100.568055555559</v>
      </c>
      <c r="X11192" s="1">
        <v>45100.568055555559</v>
      </c>
      <c r="AC11192" t="s">
        <v>53</v>
      </c>
      <c r="AD11192">
        <v>2969478563</v>
      </c>
      <c r="AE11192" s="1">
        <v>37343</v>
      </c>
      <c r="AF11192" t="s">
        <v>23157</v>
      </c>
      <c r="AG11192" t="s">
        <v>59971</v>
      </c>
      <c r="AH11192" t="s">
        <v>51</v>
      </c>
      <c r="AJ11192" t="s">
        <v>53</v>
      </c>
      <c r="AL11192" t="s">
        <v>68</v>
      </c>
      <c r="AO11192" t="s">
        <v>5443</v>
      </c>
      <c r="AP11192" s="1">
        <v>45182.647916666669</v>
      </c>
      <c r="AQ11192" s="1">
        <v>45126.527777777781</v>
      </c>
    </row>
    <row r="11193" spans="1:43" x14ac:dyDescent="0.35">
      <c r="A11193" t="s">
        <v>59972</v>
      </c>
      <c r="B11193" t="s">
        <v>59973</v>
      </c>
      <c r="C11193" t="s">
        <v>59974</v>
      </c>
      <c r="F11193" t="s">
        <v>59975</v>
      </c>
      <c r="H11193" t="s">
        <v>59972</v>
      </c>
      <c r="J11193" t="s">
        <v>59976</v>
      </c>
      <c r="K11193" t="s">
        <v>59977</v>
      </c>
      <c r="M11193" t="s">
        <v>59978</v>
      </c>
      <c r="N11193" t="s">
        <v>213</v>
      </c>
      <c r="O11193">
        <v>80111</v>
      </c>
      <c r="P11193" t="s">
        <v>50</v>
      </c>
      <c r="U11193" s="1">
        <v>45100</v>
      </c>
      <c r="V11193" s="1">
        <v>45100</v>
      </c>
      <c r="W11193" s="1">
        <v>45100.012499999997</v>
      </c>
      <c r="X11193" s="1">
        <v>45100.012499999997</v>
      </c>
      <c r="AC11193" t="s">
        <v>53</v>
      </c>
      <c r="AD11193">
        <v>2973487235</v>
      </c>
      <c r="AE11193" s="1">
        <v>45083.688888888886</v>
      </c>
      <c r="AF11193" t="s">
        <v>59979</v>
      </c>
      <c r="AG11193" t="s">
        <v>59980</v>
      </c>
      <c r="AH11193" t="s">
        <v>51</v>
      </c>
      <c r="AJ11193" t="s">
        <v>53</v>
      </c>
      <c r="AL11193" t="s">
        <v>68</v>
      </c>
      <c r="AO11193" t="s">
        <v>5443</v>
      </c>
      <c r="AP11193" s="1">
        <v>45463.623611111114</v>
      </c>
      <c r="AQ11193" s="1">
        <v>45463.64166666667</v>
      </c>
    </row>
    <row r="11194" spans="1:43" x14ac:dyDescent="0.35">
      <c r="A11194" t="s">
        <v>59981</v>
      </c>
      <c r="B11194" t="s">
        <v>7237</v>
      </c>
      <c r="C11194" t="s">
        <v>961</v>
      </c>
      <c r="F11194">
        <v>14055342037</v>
      </c>
      <c r="H11194" t="s">
        <v>59982</v>
      </c>
      <c r="J11194" t="s">
        <v>29625</v>
      </c>
      <c r="K11194" t="s">
        <v>33837</v>
      </c>
      <c r="M11194" t="s">
        <v>33838</v>
      </c>
      <c r="N11194" t="s">
        <v>264</v>
      </c>
      <c r="O11194">
        <v>78426</v>
      </c>
      <c r="P11194" t="s">
        <v>50</v>
      </c>
      <c r="U11194" s="1">
        <v>45100</v>
      </c>
      <c r="V11194" s="1">
        <v>45100</v>
      </c>
      <c r="W11194" s="1">
        <v>45100.707638888889</v>
      </c>
      <c r="X11194" s="1">
        <v>45100.707638888889</v>
      </c>
      <c r="AC11194" t="s">
        <v>53</v>
      </c>
      <c r="AD11194">
        <v>2969815299</v>
      </c>
      <c r="AE11194" s="1">
        <v>43279.375694444447</v>
      </c>
      <c r="AF11194" t="s">
        <v>14073</v>
      </c>
      <c r="AG11194" t="s">
        <v>59983</v>
      </c>
      <c r="AH11194" t="s">
        <v>51</v>
      </c>
      <c r="AJ11194" t="s">
        <v>53</v>
      </c>
      <c r="AL11194" t="s">
        <v>68</v>
      </c>
      <c r="AO11194" t="s">
        <v>5443</v>
      </c>
      <c r="AP11194" s="1">
        <v>45328.508333333331</v>
      </c>
      <c r="AQ11194" s="1">
        <v>45176.46875</v>
      </c>
    </row>
    <row r="11195" spans="1:43" x14ac:dyDescent="0.35">
      <c r="A11195" t="s">
        <v>59984</v>
      </c>
      <c r="B11195" t="s">
        <v>59985</v>
      </c>
      <c r="C11195" t="s">
        <v>11992</v>
      </c>
      <c r="F11195">
        <v>51931007454</v>
      </c>
      <c r="H11195" t="s">
        <v>59984</v>
      </c>
      <c r="J11195" t="s">
        <v>59986</v>
      </c>
      <c r="K11195" t="s">
        <v>59987</v>
      </c>
      <c r="M11195" t="s">
        <v>59987</v>
      </c>
      <c r="N11195" t="s">
        <v>59988</v>
      </c>
      <c r="O11195" s="2" t="s">
        <v>59989</v>
      </c>
      <c r="P11195" t="s">
        <v>16932</v>
      </c>
      <c r="U11195" s="1">
        <v>45101</v>
      </c>
      <c r="V11195" s="1">
        <v>45101</v>
      </c>
      <c r="W11195" s="1">
        <v>45101.536111111112</v>
      </c>
      <c r="X11195" s="1">
        <v>45101.536111111112</v>
      </c>
      <c r="AC11195" t="s">
        <v>53</v>
      </c>
      <c r="AD11195">
        <v>1000000001</v>
      </c>
      <c r="AE11195" s="1">
        <v>39973.351388888892</v>
      </c>
      <c r="AF11195" t="s">
        <v>3377</v>
      </c>
      <c r="AG11195" t="s">
        <v>59990</v>
      </c>
      <c r="AH11195" t="s">
        <v>51</v>
      </c>
      <c r="AJ11195" t="s">
        <v>53</v>
      </c>
      <c r="AL11195" t="s">
        <v>78</v>
      </c>
      <c r="AO11195" t="s">
        <v>8142</v>
      </c>
      <c r="AP11195" s="1">
        <v>45101.558333333334</v>
      </c>
    </row>
    <row r="11196" spans="1:43" x14ac:dyDescent="0.35">
      <c r="A11196" t="s">
        <v>59991</v>
      </c>
      <c r="B11196" t="s">
        <v>867</v>
      </c>
      <c r="C11196" t="s">
        <v>2347</v>
      </c>
      <c r="F11196" t="s">
        <v>59992</v>
      </c>
      <c r="H11196" t="s">
        <v>59991</v>
      </c>
      <c r="J11196" t="s">
        <v>59993</v>
      </c>
      <c r="K11196" t="s">
        <v>59994</v>
      </c>
      <c r="M11196" t="s">
        <v>2652</v>
      </c>
      <c r="N11196" t="s">
        <v>798</v>
      </c>
      <c r="O11196">
        <v>79764</v>
      </c>
      <c r="P11196" t="s">
        <v>50</v>
      </c>
      <c r="U11196" s="1">
        <v>45101</v>
      </c>
      <c r="V11196" s="1">
        <v>45101</v>
      </c>
      <c r="W11196" s="1">
        <v>45101.702777777777</v>
      </c>
      <c r="X11196" s="1">
        <v>45101.702777777777</v>
      </c>
      <c r="AC11196" t="s">
        <v>51</v>
      </c>
      <c r="AD11196">
        <v>1000000001</v>
      </c>
      <c r="AE11196" s="1">
        <v>39973.351388888892</v>
      </c>
      <c r="AF11196" t="s">
        <v>3377</v>
      </c>
      <c r="AG11196" t="s">
        <v>59995</v>
      </c>
      <c r="AH11196" t="s">
        <v>51</v>
      </c>
      <c r="AJ11196" t="s">
        <v>53</v>
      </c>
      <c r="AL11196" t="s">
        <v>78</v>
      </c>
      <c r="AO11196" t="s">
        <v>5443</v>
      </c>
      <c r="AP11196" s="1">
        <v>45101.701388888891</v>
      </c>
    </row>
    <row r="11197" spans="1:43" x14ac:dyDescent="0.35">
      <c r="A11197" t="s">
        <v>59996</v>
      </c>
      <c r="B11197" t="s">
        <v>24688</v>
      </c>
      <c r="C11197" t="s">
        <v>56013</v>
      </c>
      <c r="F11197">
        <v>19365375107</v>
      </c>
      <c r="H11197" t="s">
        <v>59996</v>
      </c>
      <c r="K11197" t="s">
        <v>59997</v>
      </c>
      <c r="M11197" t="s">
        <v>59998</v>
      </c>
      <c r="N11197" t="s">
        <v>18045</v>
      </c>
      <c r="O11197">
        <v>71449</v>
      </c>
      <c r="P11197" t="s">
        <v>50</v>
      </c>
      <c r="U11197" s="1">
        <v>45102</v>
      </c>
      <c r="V11197" s="1">
        <v>45102</v>
      </c>
      <c r="W11197" s="1">
        <v>45102.54583333333</v>
      </c>
      <c r="X11197" s="1">
        <v>45102.54583333333</v>
      </c>
      <c r="AC11197" t="s">
        <v>53</v>
      </c>
      <c r="AD11197">
        <v>1000000001</v>
      </c>
      <c r="AE11197" s="1">
        <v>39973.351388888892</v>
      </c>
      <c r="AF11197" t="s">
        <v>3377</v>
      </c>
      <c r="AG11197" t="s">
        <v>59999</v>
      </c>
      <c r="AH11197" t="s">
        <v>51</v>
      </c>
      <c r="AJ11197" t="s">
        <v>53</v>
      </c>
      <c r="AL11197" t="s">
        <v>78</v>
      </c>
      <c r="AO11197" t="s">
        <v>5443</v>
      </c>
      <c r="AP11197" s="1">
        <v>45102.543749999997</v>
      </c>
    </row>
    <row r="11198" spans="1:43" x14ac:dyDescent="0.35">
      <c r="A11198" t="s">
        <v>60000</v>
      </c>
      <c r="B11198" t="s">
        <v>2974</v>
      </c>
      <c r="C11198" t="s">
        <v>23818</v>
      </c>
      <c r="H11198" t="s">
        <v>60000</v>
      </c>
      <c r="J11198" t="s">
        <v>23154</v>
      </c>
      <c r="K11198" t="s">
        <v>26367</v>
      </c>
      <c r="M11198" t="s">
        <v>26368</v>
      </c>
      <c r="N11198" t="s">
        <v>14458</v>
      </c>
      <c r="O11198" t="s">
        <v>23174</v>
      </c>
      <c r="P11198" t="s">
        <v>50</v>
      </c>
      <c r="U11198" s="1">
        <v>45103</v>
      </c>
      <c r="V11198" s="1">
        <v>45103</v>
      </c>
      <c r="W11198" s="1">
        <v>45103.944444444445</v>
      </c>
      <c r="X11198" s="1">
        <v>45103.944444444445</v>
      </c>
      <c r="AC11198" t="s">
        <v>51</v>
      </c>
      <c r="AD11198">
        <v>2969478563</v>
      </c>
      <c r="AE11198" s="1">
        <v>37343</v>
      </c>
      <c r="AF11198" t="s">
        <v>23157</v>
      </c>
      <c r="AG11198" t="s">
        <v>60001</v>
      </c>
      <c r="AH11198" t="s">
        <v>51</v>
      </c>
      <c r="AJ11198" t="s">
        <v>53</v>
      </c>
      <c r="AL11198" t="s">
        <v>68</v>
      </c>
      <c r="AO11198" t="s">
        <v>5443</v>
      </c>
      <c r="AP11198" s="1">
        <v>45182.647916666669</v>
      </c>
    </row>
    <row r="11199" spans="1:43" x14ac:dyDescent="0.35">
      <c r="A11199" t="s">
        <v>60002</v>
      </c>
      <c r="B11199" t="s">
        <v>41973</v>
      </c>
      <c r="C11199" t="s">
        <v>60003</v>
      </c>
      <c r="F11199" t="s">
        <v>60004</v>
      </c>
      <c r="H11199" t="s">
        <v>60005</v>
      </c>
      <c r="I11199" t="s">
        <v>179</v>
      </c>
      <c r="J11199" t="s">
        <v>60006</v>
      </c>
      <c r="K11199" t="s">
        <v>60007</v>
      </c>
      <c r="M11199" t="s">
        <v>3053</v>
      </c>
      <c r="N11199" t="s">
        <v>798</v>
      </c>
      <c r="O11199">
        <v>77013</v>
      </c>
      <c r="P11199" t="s">
        <v>50</v>
      </c>
      <c r="U11199" s="1">
        <v>45103</v>
      </c>
      <c r="V11199" s="1">
        <v>45103</v>
      </c>
      <c r="AC11199" t="s">
        <v>53</v>
      </c>
      <c r="AD11199">
        <v>2969479964</v>
      </c>
      <c r="AE11199" s="1">
        <v>37426</v>
      </c>
      <c r="AG11199" t="s">
        <v>60008</v>
      </c>
      <c r="AH11199" t="s">
        <v>51</v>
      </c>
      <c r="AJ11199" t="s">
        <v>53</v>
      </c>
      <c r="AO11199" t="s">
        <v>8142</v>
      </c>
    </row>
    <row r="11200" spans="1:43" x14ac:dyDescent="0.35">
      <c r="A11200" t="s">
        <v>60009</v>
      </c>
      <c r="B11200" t="s">
        <v>60010</v>
      </c>
      <c r="C11200" t="s">
        <v>60011</v>
      </c>
      <c r="F11200" t="s">
        <v>60012</v>
      </c>
      <c r="H11200" t="s">
        <v>60009</v>
      </c>
      <c r="J11200" t="s">
        <v>7142</v>
      </c>
      <c r="K11200" t="s">
        <v>60013</v>
      </c>
      <c r="M11200" t="s">
        <v>60014</v>
      </c>
      <c r="N11200" t="s">
        <v>798</v>
      </c>
      <c r="O11200">
        <v>79756</v>
      </c>
      <c r="P11200" t="s">
        <v>50</v>
      </c>
      <c r="U11200" s="1">
        <v>45103</v>
      </c>
      <c r="V11200" s="1">
        <v>45103</v>
      </c>
      <c r="W11200" s="1">
        <v>45112.556944444441</v>
      </c>
      <c r="X11200" s="1">
        <v>45112.556944444441</v>
      </c>
      <c r="AC11200" t="s">
        <v>53</v>
      </c>
      <c r="AD11200">
        <v>2969584761</v>
      </c>
      <c r="AE11200" s="1">
        <v>41288.714583333334</v>
      </c>
      <c r="AF11200" t="s">
        <v>7145</v>
      </c>
      <c r="AG11200" t="s">
        <v>60015</v>
      </c>
      <c r="AH11200" t="s">
        <v>51</v>
      </c>
      <c r="AJ11200" t="s">
        <v>53</v>
      </c>
      <c r="AL11200" t="s">
        <v>68</v>
      </c>
      <c r="AO11200" t="s">
        <v>5443</v>
      </c>
      <c r="AP11200" s="1">
        <v>45390.422222222223</v>
      </c>
      <c r="AQ11200" s="1">
        <v>45390.54583333333</v>
      </c>
    </row>
    <row r="11201" spans="1:43" x14ac:dyDescent="0.35">
      <c r="A11201" t="s">
        <v>60016</v>
      </c>
      <c r="B11201" t="s">
        <v>736</v>
      </c>
      <c r="C11201" t="s">
        <v>60017</v>
      </c>
      <c r="F11201" t="s">
        <v>60018</v>
      </c>
      <c r="H11201" t="s">
        <v>60016</v>
      </c>
      <c r="J11201" t="s">
        <v>51753</v>
      </c>
      <c r="K11201" t="s">
        <v>51754</v>
      </c>
      <c r="M11201" t="s">
        <v>753</v>
      </c>
      <c r="N11201" t="s">
        <v>798</v>
      </c>
      <c r="O11201">
        <v>79936</v>
      </c>
      <c r="P11201" t="s">
        <v>50</v>
      </c>
      <c r="U11201" s="1">
        <v>45103</v>
      </c>
      <c r="V11201" s="1">
        <v>45103</v>
      </c>
      <c r="W11201" s="1">
        <v>45103.366666666669</v>
      </c>
      <c r="X11201" s="1">
        <v>45103.366666666669</v>
      </c>
      <c r="AC11201" t="s">
        <v>53</v>
      </c>
      <c r="AD11201">
        <v>2969737956</v>
      </c>
      <c r="AE11201" s="1">
        <v>42864.513888888891</v>
      </c>
      <c r="AF11201" t="s">
        <v>51755</v>
      </c>
      <c r="AG11201" t="s">
        <v>60019</v>
      </c>
      <c r="AH11201" t="s">
        <v>51</v>
      </c>
      <c r="AJ11201" t="s">
        <v>53</v>
      </c>
      <c r="AL11201" t="s">
        <v>68</v>
      </c>
      <c r="AO11201" t="s">
        <v>5443</v>
      </c>
      <c r="AP11201" s="1">
        <v>45103.460416666669</v>
      </c>
      <c r="AQ11201" s="1">
        <v>45103.378472222219</v>
      </c>
    </row>
    <row r="11202" spans="1:43" x14ac:dyDescent="0.35">
      <c r="A11202" t="s">
        <v>60020</v>
      </c>
      <c r="B11202" t="s">
        <v>15944</v>
      </c>
      <c r="C11202" t="s">
        <v>3185</v>
      </c>
      <c r="F11202" t="s">
        <v>60021</v>
      </c>
      <c r="H11202" t="s">
        <v>60020</v>
      </c>
      <c r="J11202" t="s">
        <v>1305</v>
      </c>
      <c r="K11202" t="s">
        <v>1306</v>
      </c>
      <c r="M11202" t="s">
        <v>1307</v>
      </c>
      <c r="N11202" t="s">
        <v>264</v>
      </c>
      <c r="O11202">
        <v>77380</v>
      </c>
      <c r="P11202" t="s">
        <v>50</v>
      </c>
      <c r="U11202" s="1">
        <v>45103</v>
      </c>
      <c r="V11202" s="1">
        <v>45103</v>
      </c>
      <c r="W11202" s="1">
        <v>45103.628472222219</v>
      </c>
      <c r="X11202" s="1">
        <v>45103.628472222219</v>
      </c>
      <c r="AC11202" t="s">
        <v>53</v>
      </c>
      <c r="AD11202">
        <v>2969474645</v>
      </c>
      <c r="AE11202" s="1">
        <v>37110.530555555553</v>
      </c>
      <c r="AF11202" t="s">
        <v>8291</v>
      </c>
      <c r="AG11202" t="s">
        <v>60022</v>
      </c>
      <c r="AH11202" t="s">
        <v>51</v>
      </c>
      <c r="AJ11202" t="s">
        <v>53</v>
      </c>
      <c r="AL11202" t="s">
        <v>68</v>
      </c>
      <c r="AO11202" t="s">
        <v>5443</v>
      </c>
    </row>
    <row r="11203" spans="1:43" x14ac:dyDescent="0.35">
      <c r="A11203" t="s">
        <v>60023</v>
      </c>
      <c r="B11203" t="s">
        <v>4374</v>
      </c>
      <c r="C11203" t="s">
        <v>4375</v>
      </c>
      <c r="F11203" t="s">
        <v>60024</v>
      </c>
      <c r="H11203" t="s">
        <v>60025</v>
      </c>
      <c r="J11203" t="s">
        <v>60026</v>
      </c>
      <c r="N11203" t="s">
        <v>287</v>
      </c>
      <c r="O11203">
        <v>80550</v>
      </c>
      <c r="P11203" t="s">
        <v>50</v>
      </c>
      <c r="U11203" s="1">
        <v>45103</v>
      </c>
      <c r="V11203" s="1">
        <v>45103</v>
      </c>
      <c r="AC11203" t="s">
        <v>53</v>
      </c>
      <c r="AD11203">
        <v>2973517014</v>
      </c>
      <c r="AE11203" s="1">
        <v>45099.675694444442</v>
      </c>
      <c r="AG11203" t="s">
        <v>60027</v>
      </c>
      <c r="AH11203" t="s">
        <v>51</v>
      </c>
      <c r="AJ11203" t="s">
        <v>53</v>
      </c>
      <c r="AO11203" t="s">
        <v>57090</v>
      </c>
    </row>
    <row r="11204" spans="1:43" x14ac:dyDescent="0.35">
      <c r="A11204" t="s">
        <v>60028</v>
      </c>
      <c r="B11204" t="s">
        <v>60029</v>
      </c>
      <c r="C11204" t="s">
        <v>60030</v>
      </c>
      <c r="F11204" t="s">
        <v>60031</v>
      </c>
      <c r="H11204" t="s">
        <v>60028</v>
      </c>
      <c r="J11204" t="s">
        <v>5239</v>
      </c>
      <c r="K11204" t="s">
        <v>5218</v>
      </c>
      <c r="M11204" t="s">
        <v>2783</v>
      </c>
      <c r="N11204" t="s">
        <v>264</v>
      </c>
      <c r="O11204">
        <v>77269</v>
      </c>
      <c r="P11204" t="s">
        <v>50</v>
      </c>
      <c r="U11204" s="1">
        <v>45103</v>
      </c>
      <c r="V11204" s="1">
        <v>45103</v>
      </c>
      <c r="W11204" s="1">
        <v>45103.458333333336</v>
      </c>
      <c r="X11204" s="1">
        <v>45103.458333333336</v>
      </c>
      <c r="AC11204" t="s">
        <v>53</v>
      </c>
      <c r="AD11204">
        <v>2969475162</v>
      </c>
      <c r="AE11204" s="1">
        <v>37147</v>
      </c>
      <c r="AF11204" t="s">
        <v>5241</v>
      </c>
      <c r="AG11204" t="s">
        <v>60032</v>
      </c>
      <c r="AH11204" t="s">
        <v>51</v>
      </c>
      <c r="AJ11204" t="s">
        <v>53</v>
      </c>
      <c r="AL11204" t="s">
        <v>68</v>
      </c>
      <c r="AO11204" t="s">
        <v>5443</v>
      </c>
      <c r="AP11204" s="1">
        <v>45400.429166666669</v>
      </c>
      <c r="AQ11204" s="1">
        <v>45394.48333333333</v>
      </c>
    </row>
    <row r="11205" spans="1:43" x14ac:dyDescent="0.35">
      <c r="A11205" t="s">
        <v>60033</v>
      </c>
      <c r="B11205" t="s">
        <v>30541</v>
      </c>
      <c r="C11205" t="s">
        <v>4942</v>
      </c>
      <c r="F11205" t="s">
        <v>60034</v>
      </c>
      <c r="H11205" t="s">
        <v>60033</v>
      </c>
      <c r="J11205" t="s">
        <v>16624</v>
      </c>
      <c r="N11205" t="s">
        <v>15037</v>
      </c>
      <c r="O11205">
        <v>56310</v>
      </c>
      <c r="P11205" t="s">
        <v>50</v>
      </c>
      <c r="U11205" s="1">
        <v>45103</v>
      </c>
      <c r="V11205" s="1">
        <v>45103</v>
      </c>
      <c r="AC11205" t="s">
        <v>53</v>
      </c>
      <c r="AD11205">
        <v>2969506030</v>
      </c>
      <c r="AE11205" s="1">
        <v>38097.646527777775</v>
      </c>
      <c r="AG11205" t="s">
        <v>60035</v>
      </c>
      <c r="AH11205" t="s">
        <v>51</v>
      </c>
      <c r="AJ11205" t="s">
        <v>53</v>
      </c>
      <c r="AO11205" t="s">
        <v>8142</v>
      </c>
    </row>
    <row r="11206" spans="1:43" x14ac:dyDescent="0.35">
      <c r="A11206" t="s">
        <v>60036</v>
      </c>
      <c r="B11206" t="s">
        <v>60037</v>
      </c>
      <c r="C11206" t="s">
        <v>60038</v>
      </c>
      <c r="F11206" t="s">
        <v>60039</v>
      </c>
      <c r="H11206" t="s">
        <v>60036</v>
      </c>
      <c r="I11206" t="s">
        <v>169</v>
      </c>
      <c r="J11206" t="s">
        <v>3933</v>
      </c>
      <c r="K11206" t="s">
        <v>60040</v>
      </c>
      <c r="M11206" t="s">
        <v>29461</v>
      </c>
      <c r="N11206" t="s">
        <v>686</v>
      </c>
      <c r="O11206">
        <v>84020</v>
      </c>
      <c r="P11206" t="s">
        <v>50</v>
      </c>
      <c r="U11206" s="1">
        <v>45103</v>
      </c>
      <c r="V11206" s="1">
        <v>45103</v>
      </c>
      <c r="AC11206" t="s">
        <v>53</v>
      </c>
      <c r="AD11206">
        <v>2969551137</v>
      </c>
      <c r="AE11206" s="1">
        <v>40288.591666666667</v>
      </c>
      <c r="AG11206" t="s">
        <v>60041</v>
      </c>
      <c r="AH11206" t="s">
        <v>51</v>
      </c>
      <c r="AJ11206" t="s">
        <v>53</v>
      </c>
      <c r="AO11206" t="s">
        <v>8142</v>
      </c>
    </row>
    <row r="11207" spans="1:43" x14ac:dyDescent="0.35">
      <c r="A11207" t="s">
        <v>60042</v>
      </c>
      <c r="B11207" t="s">
        <v>4624</v>
      </c>
      <c r="C11207" t="s">
        <v>60043</v>
      </c>
      <c r="F11207" t="s">
        <v>60044</v>
      </c>
      <c r="H11207" t="s">
        <v>60045</v>
      </c>
      <c r="J11207" t="s">
        <v>4293</v>
      </c>
      <c r="K11207" t="s">
        <v>60046</v>
      </c>
      <c r="M11207" t="s">
        <v>18874</v>
      </c>
      <c r="N11207" t="s">
        <v>798</v>
      </c>
      <c r="O11207">
        <v>78244</v>
      </c>
      <c r="P11207" t="s">
        <v>50</v>
      </c>
      <c r="U11207" s="1">
        <v>45103</v>
      </c>
      <c r="V11207" s="1">
        <v>45103</v>
      </c>
      <c r="W11207" s="1">
        <v>45103.643055555556</v>
      </c>
      <c r="X11207" s="1">
        <v>45103.643055555556</v>
      </c>
      <c r="AC11207" t="s">
        <v>53</v>
      </c>
      <c r="AD11207">
        <v>2969634929</v>
      </c>
      <c r="AE11207" s="1">
        <v>41799.665972222225</v>
      </c>
      <c r="AF11207" t="s">
        <v>4296</v>
      </c>
      <c r="AG11207" t="s">
        <v>60047</v>
      </c>
      <c r="AH11207" t="s">
        <v>51</v>
      </c>
      <c r="AJ11207" t="s">
        <v>53</v>
      </c>
      <c r="AL11207" t="s">
        <v>68</v>
      </c>
      <c r="AO11207" t="s">
        <v>5443</v>
      </c>
      <c r="AP11207" s="1">
        <v>45103.642361111109</v>
      </c>
    </row>
    <row r="11208" spans="1:43" x14ac:dyDescent="0.35">
      <c r="A11208" t="s">
        <v>60048</v>
      </c>
      <c r="B11208" t="s">
        <v>60049</v>
      </c>
      <c r="C11208" t="s">
        <v>60050</v>
      </c>
      <c r="F11208" t="s">
        <v>60051</v>
      </c>
      <c r="H11208" t="s">
        <v>60052</v>
      </c>
      <c r="J11208" t="s">
        <v>60053</v>
      </c>
      <c r="K11208" t="s">
        <v>19314</v>
      </c>
      <c r="M11208" t="s">
        <v>129</v>
      </c>
      <c r="N11208" t="s">
        <v>65</v>
      </c>
      <c r="O11208">
        <v>81001</v>
      </c>
      <c r="P11208" t="s">
        <v>50</v>
      </c>
      <c r="U11208" s="1">
        <v>45103</v>
      </c>
      <c r="V11208" s="1">
        <v>45103</v>
      </c>
      <c r="W11208" s="1">
        <v>45103.588888888888</v>
      </c>
      <c r="X11208" s="1">
        <v>45103.588888888888</v>
      </c>
      <c r="AC11208" t="s">
        <v>51</v>
      </c>
      <c r="AD11208">
        <v>2969476491</v>
      </c>
      <c r="AE11208" s="1">
        <v>37223</v>
      </c>
      <c r="AF11208" t="s">
        <v>19315</v>
      </c>
      <c r="AG11208" t="s">
        <v>60054</v>
      </c>
      <c r="AH11208" t="s">
        <v>51</v>
      </c>
      <c r="AJ11208" t="s">
        <v>53</v>
      </c>
      <c r="AL11208" t="s">
        <v>68</v>
      </c>
      <c r="AO11208" t="s">
        <v>5443</v>
      </c>
      <c r="AP11208" s="1">
        <v>45103.587500000001</v>
      </c>
    </row>
    <row r="11209" spans="1:43" x14ac:dyDescent="0.35">
      <c r="A11209" t="s">
        <v>60055</v>
      </c>
      <c r="B11209" t="s">
        <v>2339</v>
      </c>
      <c r="C11209" t="s">
        <v>27930</v>
      </c>
      <c r="F11209" t="s">
        <v>60056</v>
      </c>
      <c r="H11209" t="s">
        <v>60055</v>
      </c>
      <c r="J11209" t="s">
        <v>60057</v>
      </c>
      <c r="K11209" t="s">
        <v>60058</v>
      </c>
      <c r="M11209" t="s">
        <v>545</v>
      </c>
      <c r="N11209" t="s">
        <v>253</v>
      </c>
      <c r="O11209">
        <v>88005</v>
      </c>
      <c r="P11209" t="s">
        <v>50</v>
      </c>
      <c r="U11209" s="1">
        <v>45103</v>
      </c>
      <c r="V11209" s="1">
        <v>45103</v>
      </c>
      <c r="W11209" s="1">
        <v>45103.566666666666</v>
      </c>
      <c r="X11209" s="1">
        <v>45103.566666666666</v>
      </c>
      <c r="AC11209" t="s">
        <v>51</v>
      </c>
      <c r="AD11209">
        <v>2969705301</v>
      </c>
      <c r="AE11209" s="1">
        <v>42572.581944444442</v>
      </c>
      <c r="AF11209" t="s">
        <v>60059</v>
      </c>
      <c r="AG11209" t="s">
        <v>60060</v>
      </c>
      <c r="AH11209" t="s">
        <v>51</v>
      </c>
      <c r="AJ11209" t="s">
        <v>53</v>
      </c>
      <c r="AL11209" t="s">
        <v>68</v>
      </c>
      <c r="AO11209" t="s">
        <v>5443</v>
      </c>
      <c r="AP11209" s="1">
        <v>45107.385416666664</v>
      </c>
      <c r="AQ11209" s="1">
        <v>45107.375694444447</v>
      </c>
    </row>
    <row r="11210" spans="1:43" x14ac:dyDescent="0.35">
      <c r="A11210" t="s">
        <v>60061</v>
      </c>
      <c r="B11210" t="s">
        <v>60062</v>
      </c>
      <c r="C11210" t="s">
        <v>1499</v>
      </c>
      <c r="F11210" t="s">
        <v>60063</v>
      </c>
      <c r="H11210" t="s">
        <v>60061</v>
      </c>
      <c r="J11210" t="s">
        <v>39634</v>
      </c>
      <c r="N11210" t="s">
        <v>287</v>
      </c>
      <c r="O11210">
        <v>80401</v>
      </c>
      <c r="P11210" t="s">
        <v>50</v>
      </c>
      <c r="U11210" s="1">
        <v>45103</v>
      </c>
      <c r="V11210" s="1">
        <v>45103</v>
      </c>
      <c r="AC11210" t="s">
        <v>53</v>
      </c>
      <c r="AD11210">
        <v>2969761745</v>
      </c>
      <c r="AE11210" s="1">
        <v>43031.649305555555</v>
      </c>
      <c r="AG11210" t="s">
        <v>60064</v>
      </c>
      <c r="AH11210" t="s">
        <v>51</v>
      </c>
      <c r="AJ11210" t="s">
        <v>53</v>
      </c>
      <c r="AO11210" t="s">
        <v>57090</v>
      </c>
    </row>
    <row r="11211" spans="1:43" x14ac:dyDescent="0.35">
      <c r="A11211" t="s">
        <v>60065</v>
      </c>
      <c r="B11211" t="s">
        <v>60066</v>
      </c>
      <c r="C11211" t="s">
        <v>60067</v>
      </c>
      <c r="F11211" t="s">
        <v>60068</v>
      </c>
      <c r="H11211" t="s">
        <v>60065</v>
      </c>
      <c r="J11211" t="s">
        <v>38256</v>
      </c>
      <c r="N11211" t="s">
        <v>15037</v>
      </c>
      <c r="O11211">
        <v>56273</v>
      </c>
      <c r="P11211" t="s">
        <v>50</v>
      </c>
      <c r="U11211" s="1">
        <v>45103</v>
      </c>
      <c r="V11211" s="1">
        <v>45103</v>
      </c>
      <c r="AC11211" t="s">
        <v>53</v>
      </c>
      <c r="AD11211">
        <v>2969475030</v>
      </c>
      <c r="AE11211" s="1">
        <v>37138</v>
      </c>
      <c r="AG11211" t="s">
        <v>60069</v>
      </c>
      <c r="AH11211" t="s">
        <v>51</v>
      </c>
      <c r="AJ11211" t="s">
        <v>53</v>
      </c>
      <c r="AO11211" t="s">
        <v>8142</v>
      </c>
    </row>
    <row r="11212" spans="1:43" x14ac:dyDescent="0.35">
      <c r="A11212" t="s">
        <v>60070</v>
      </c>
      <c r="B11212" t="s">
        <v>60071</v>
      </c>
      <c r="C11212" t="s">
        <v>32807</v>
      </c>
      <c r="F11212" t="s">
        <v>60072</v>
      </c>
      <c r="H11212" t="s">
        <v>60070</v>
      </c>
      <c r="J11212" t="s">
        <v>54776</v>
      </c>
      <c r="K11212" t="s">
        <v>2773</v>
      </c>
      <c r="M11212" t="s">
        <v>54778</v>
      </c>
      <c r="N11212" t="s">
        <v>253</v>
      </c>
      <c r="O11212">
        <v>87034</v>
      </c>
      <c r="P11212" t="s">
        <v>50</v>
      </c>
      <c r="U11212" s="1">
        <v>45103</v>
      </c>
      <c r="V11212" s="1">
        <v>45103</v>
      </c>
      <c r="W11212" s="1">
        <v>45103.451388888891</v>
      </c>
      <c r="X11212" s="1">
        <v>45103.451388888891</v>
      </c>
      <c r="AC11212" t="s">
        <v>53</v>
      </c>
      <c r="AD11212">
        <v>2969544353</v>
      </c>
      <c r="AE11212" s="1">
        <v>40050.378472222219</v>
      </c>
      <c r="AF11212" t="s">
        <v>54779</v>
      </c>
      <c r="AG11212" t="s">
        <v>60073</v>
      </c>
      <c r="AH11212" t="s">
        <v>51</v>
      </c>
      <c r="AJ11212" t="s">
        <v>53</v>
      </c>
      <c r="AL11212" t="s">
        <v>68</v>
      </c>
      <c r="AO11212" t="s">
        <v>5443</v>
      </c>
      <c r="AP11212" s="1">
        <v>45103.679166666669</v>
      </c>
      <c r="AQ11212" s="1">
        <v>45103.527083333334</v>
      </c>
    </row>
    <row r="11213" spans="1:43" x14ac:dyDescent="0.35">
      <c r="A11213" t="s">
        <v>60074</v>
      </c>
      <c r="B11213" t="s">
        <v>60075</v>
      </c>
      <c r="C11213" t="s">
        <v>60076</v>
      </c>
      <c r="F11213" t="s">
        <v>60077</v>
      </c>
      <c r="H11213" t="s">
        <v>60078</v>
      </c>
      <c r="J11213" t="s">
        <v>53859</v>
      </c>
      <c r="K11213" t="s">
        <v>60079</v>
      </c>
      <c r="M11213" t="s">
        <v>60080</v>
      </c>
      <c r="N11213" t="s">
        <v>11619</v>
      </c>
      <c r="O11213">
        <v>11553</v>
      </c>
      <c r="P11213" t="s">
        <v>50</v>
      </c>
      <c r="U11213" s="1">
        <v>45103</v>
      </c>
      <c r="V11213" s="1">
        <v>45103</v>
      </c>
      <c r="W11213" s="1">
        <v>45103.62222222222</v>
      </c>
      <c r="X11213" s="1">
        <v>45103.62222222222</v>
      </c>
      <c r="AC11213" t="s">
        <v>53</v>
      </c>
      <c r="AD11213">
        <v>2973349432</v>
      </c>
      <c r="AE11213" s="1">
        <v>45041.568749999999</v>
      </c>
      <c r="AF11213" t="s">
        <v>53861</v>
      </c>
      <c r="AG11213" t="s">
        <v>60081</v>
      </c>
      <c r="AH11213" t="s">
        <v>51</v>
      </c>
      <c r="AJ11213" t="s">
        <v>53</v>
      </c>
      <c r="AL11213" t="s">
        <v>68</v>
      </c>
      <c r="AO11213" t="s">
        <v>5443</v>
      </c>
      <c r="AP11213" s="1">
        <v>45103.620833333334</v>
      </c>
      <c r="AQ11213" s="1">
        <v>45103.614583333336</v>
      </c>
    </row>
    <row r="11214" spans="1:43" x14ac:dyDescent="0.35">
      <c r="A11214" t="s">
        <v>60082</v>
      </c>
      <c r="B11214" t="s">
        <v>60083</v>
      </c>
      <c r="C11214" t="s">
        <v>8444</v>
      </c>
      <c r="F11214" t="s">
        <v>60084</v>
      </c>
      <c r="H11214" t="s">
        <v>60082</v>
      </c>
      <c r="J11214" t="s">
        <v>16768</v>
      </c>
      <c r="N11214" t="s">
        <v>287</v>
      </c>
      <c r="O11214">
        <v>81301</v>
      </c>
      <c r="P11214" t="s">
        <v>50</v>
      </c>
      <c r="U11214" s="1">
        <v>45103</v>
      </c>
      <c r="V11214" s="1">
        <v>45103</v>
      </c>
      <c r="W11214" s="1">
        <v>45103.447916666664</v>
      </c>
      <c r="X11214" s="1">
        <v>45103.447916666664</v>
      </c>
      <c r="AC11214" t="s">
        <v>53</v>
      </c>
      <c r="AD11214">
        <v>2969690377</v>
      </c>
      <c r="AE11214" s="1">
        <v>42376.611111111109</v>
      </c>
      <c r="AG11214" t="s">
        <v>60085</v>
      </c>
      <c r="AH11214" t="s">
        <v>51</v>
      </c>
      <c r="AJ11214" t="s">
        <v>53</v>
      </c>
      <c r="AL11214" t="s">
        <v>78</v>
      </c>
      <c r="AO11214" t="s">
        <v>8142</v>
      </c>
    </row>
    <row r="11215" spans="1:43" x14ac:dyDescent="0.35">
      <c r="A11215" t="s">
        <v>60086</v>
      </c>
      <c r="B11215" t="s">
        <v>60087</v>
      </c>
      <c r="C11215" t="s">
        <v>245</v>
      </c>
      <c r="F11215" t="s">
        <v>60088</v>
      </c>
      <c r="H11215" t="s">
        <v>60089</v>
      </c>
      <c r="J11215" t="s">
        <v>36953</v>
      </c>
      <c r="K11215" t="s">
        <v>60090</v>
      </c>
      <c r="M11215" t="s">
        <v>1408</v>
      </c>
      <c r="N11215" t="s">
        <v>65</v>
      </c>
      <c r="O11215">
        <v>81052</v>
      </c>
      <c r="P11215" t="s">
        <v>50</v>
      </c>
      <c r="U11215" s="1">
        <v>45103</v>
      </c>
      <c r="V11215" s="1">
        <v>45103</v>
      </c>
      <c r="AC11215" t="s">
        <v>53</v>
      </c>
      <c r="AD11215">
        <v>2972031753</v>
      </c>
      <c r="AE11215" s="1">
        <v>44483.292361111111</v>
      </c>
      <c r="AG11215" t="s">
        <v>60091</v>
      </c>
      <c r="AH11215" t="s">
        <v>51</v>
      </c>
      <c r="AJ11215" t="s">
        <v>53</v>
      </c>
      <c r="AO11215" t="s">
        <v>8142</v>
      </c>
    </row>
    <row r="11216" spans="1:43" x14ac:dyDescent="0.35">
      <c r="A11216" t="s">
        <v>60092</v>
      </c>
      <c r="B11216" t="s">
        <v>60093</v>
      </c>
      <c r="C11216" t="s">
        <v>60094</v>
      </c>
      <c r="F11216" t="s">
        <v>60095</v>
      </c>
      <c r="H11216" t="s">
        <v>60096</v>
      </c>
      <c r="J11216" t="s">
        <v>60097</v>
      </c>
      <c r="K11216" t="s">
        <v>60098</v>
      </c>
      <c r="M11216" t="s">
        <v>60099</v>
      </c>
      <c r="N11216" t="s">
        <v>253</v>
      </c>
      <c r="O11216">
        <v>88020</v>
      </c>
      <c r="P11216" t="s">
        <v>50</v>
      </c>
      <c r="U11216" s="1">
        <v>45103</v>
      </c>
      <c r="V11216" s="1">
        <v>45103</v>
      </c>
      <c r="W11216" s="1">
        <v>45103.707638888889</v>
      </c>
      <c r="X11216" s="1">
        <v>45103.707638888889</v>
      </c>
      <c r="AC11216" t="s">
        <v>53</v>
      </c>
      <c r="AD11216">
        <v>2969902124</v>
      </c>
      <c r="AE11216" s="1">
        <v>43683.556250000001</v>
      </c>
      <c r="AF11216" t="s">
        <v>60100</v>
      </c>
      <c r="AG11216" t="s">
        <v>60101</v>
      </c>
      <c r="AH11216" t="s">
        <v>51</v>
      </c>
      <c r="AJ11216" t="s">
        <v>53</v>
      </c>
      <c r="AL11216" t="s">
        <v>68</v>
      </c>
      <c r="AO11216" t="s">
        <v>57090</v>
      </c>
      <c r="AP11216" s="1">
        <v>45103.713194444441</v>
      </c>
      <c r="AQ11216" s="1">
        <v>45103.717361111114</v>
      </c>
    </row>
    <row r="11217" spans="1:43" x14ac:dyDescent="0.35">
      <c r="A11217" t="s">
        <v>60102</v>
      </c>
      <c r="B11217" t="s">
        <v>60103</v>
      </c>
      <c r="C11217" t="s">
        <v>6123</v>
      </c>
      <c r="F11217" t="s">
        <v>60104</v>
      </c>
      <c r="H11217" t="s">
        <v>60102</v>
      </c>
      <c r="J11217" t="s">
        <v>60105</v>
      </c>
      <c r="K11217" t="s">
        <v>60106</v>
      </c>
      <c r="M11217" t="s">
        <v>4671</v>
      </c>
      <c r="N11217" t="s">
        <v>65</v>
      </c>
      <c r="O11217">
        <v>81416</v>
      </c>
      <c r="P11217" t="s">
        <v>50</v>
      </c>
      <c r="U11217" s="1">
        <v>45103</v>
      </c>
      <c r="V11217" s="1">
        <v>45103</v>
      </c>
      <c r="W11217" s="1">
        <v>45103.81527777778</v>
      </c>
      <c r="X11217" s="1">
        <v>45103.81527777778</v>
      </c>
      <c r="AC11217" t="s">
        <v>53</v>
      </c>
      <c r="AD11217">
        <v>1000000001</v>
      </c>
      <c r="AE11217" s="1">
        <v>39973.351388888892</v>
      </c>
      <c r="AF11217" t="s">
        <v>3377</v>
      </c>
      <c r="AG11217" t="s">
        <v>60107</v>
      </c>
      <c r="AH11217" t="s">
        <v>51</v>
      </c>
      <c r="AJ11217" t="s">
        <v>53</v>
      </c>
      <c r="AL11217" t="s">
        <v>78</v>
      </c>
      <c r="AO11217" t="s">
        <v>5443</v>
      </c>
      <c r="AP11217" s="1">
        <v>45348.772916666669</v>
      </c>
      <c r="AQ11217" s="1">
        <v>45261.723611111112</v>
      </c>
    </row>
    <row r="11218" spans="1:43" x14ac:dyDescent="0.35">
      <c r="A11218" t="s">
        <v>60108</v>
      </c>
      <c r="B11218" t="s">
        <v>55227</v>
      </c>
      <c r="C11218" t="s">
        <v>758</v>
      </c>
      <c r="F11218">
        <v>13035916014</v>
      </c>
      <c r="H11218" t="s">
        <v>60108</v>
      </c>
      <c r="J11218" t="s">
        <v>60109</v>
      </c>
      <c r="K11218" t="s">
        <v>60110</v>
      </c>
      <c r="M11218" t="s">
        <v>16549</v>
      </c>
      <c r="N11218" t="s">
        <v>287</v>
      </c>
      <c r="O11218">
        <v>80103</v>
      </c>
      <c r="P11218" t="s">
        <v>50</v>
      </c>
      <c r="U11218" s="1">
        <v>45103</v>
      </c>
      <c r="V11218" s="1">
        <v>45103</v>
      </c>
      <c r="W11218" s="1">
        <v>45103.512499999997</v>
      </c>
      <c r="X11218" s="1">
        <v>45103.512499999997</v>
      </c>
      <c r="AC11218" t="s">
        <v>53</v>
      </c>
      <c r="AD11218">
        <v>1000000001</v>
      </c>
      <c r="AE11218" s="1">
        <v>39973.351388888892</v>
      </c>
      <c r="AF11218" t="s">
        <v>3377</v>
      </c>
      <c r="AG11218" t="s">
        <v>60111</v>
      </c>
      <c r="AH11218" t="s">
        <v>51</v>
      </c>
      <c r="AJ11218" t="s">
        <v>53</v>
      </c>
      <c r="AL11218" t="s">
        <v>78</v>
      </c>
      <c r="AO11218" t="s">
        <v>5443</v>
      </c>
      <c r="AP11218" s="1">
        <v>45103.511111111111</v>
      </c>
    </row>
    <row r="11219" spans="1:43" x14ac:dyDescent="0.35">
      <c r="A11219" t="s">
        <v>60112</v>
      </c>
      <c r="B11219" t="s">
        <v>60113</v>
      </c>
      <c r="C11219" t="s">
        <v>4809</v>
      </c>
      <c r="F11219" t="s">
        <v>60114</v>
      </c>
      <c r="H11219" t="s">
        <v>60112</v>
      </c>
      <c r="J11219" t="s">
        <v>60115</v>
      </c>
      <c r="K11219" t="s">
        <v>60116</v>
      </c>
      <c r="M11219" t="s">
        <v>6882</v>
      </c>
      <c r="N11219" t="s">
        <v>65</v>
      </c>
      <c r="O11219">
        <v>80620</v>
      </c>
      <c r="P11219" t="s">
        <v>50</v>
      </c>
      <c r="U11219" s="1">
        <v>45103</v>
      </c>
      <c r="V11219" s="1">
        <v>45103</v>
      </c>
      <c r="W11219" s="1">
        <v>45103.472222222219</v>
      </c>
      <c r="X11219" s="1">
        <v>45103.472222222219</v>
      </c>
      <c r="AC11219" t="s">
        <v>51</v>
      </c>
      <c r="AD11219">
        <v>1000000001</v>
      </c>
      <c r="AE11219" s="1">
        <v>39973.351388888892</v>
      </c>
      <c r="AF11219" t="s">
        <v>3377</v>
      </c>
      <c r="AG11219" t="s">
        <v>60117</v>
      </c>
      <c r="AH11219" t="s">
        <v>51</v>
      </c>
      <c r="AJ11219" t="s">
        <v>53</v>
      </c>
      <c r="AL11219" t="s">
        <v>78</v>
      </c>
      <c r="AO11219" t="s">
        <v>5443</v>
      </c>
      <c r="AP11219" s="1">
        <v>45105.270833333336</v>
      </c>
    </row>
    <row r="11220" spans="1:43" x14ac:dyDescent="0.35">
      <c r="A11220" t="s">
        <v>60118</v>
      </c>
      <c r="B11220" t="s">
        <v>7237</v>
      </c>
      <c r="C11220" t="s">
        <v>894</v>
      </c>
      <c r="F11220" t="s">
        <v>47</v>
      </c>
      <c r="H11220" t="s">
        <v>60119</v>
      </c>
      <c r="J11220" t="s">
        <v>49</v>
      </c>
      <c r="P11220" t="s">
        <v>50</v>
      </c>
      <c r="U11220" s="1">
        <v>45103</v>
      </c>
      <c r="V11220" s="1">
        <v>45103</v>
      </c>
      <c r="W11220" s="1">
        <v>45112.572916666664</v>
      </c>
      <c r="X11220" s="1">
        <v>45112.572916666664</v>
      </c>
      <c r="AC11220" t="s">
        <v>53</v>
      </c>
      <c r="AD11220">
        <v>1000000000</v>
      </c>
      <c r="AE11220" s="1">
        <v>37295</v>
      </c>
      <c r="AG11220" t="s">
        <v>60120</v>
      </c>
      <c r="AH11220" t="s">
        <v>51</v>
      </c>
      <c r="AJ11220" t="s">
        <v>53</v>
      </c>
      <c r="AL11220" t="s">
        <v>78</v>
      </c>
      <c r="AO11220" t="s">
        <v>5443</v>
      </c>
      <c r="AP11220" s="1">
        <v>45471.704861111109</v>
      </c>
      <c r="AQ11220" s="1">
        <v>45436.366666666669</v>
      </c>
    </row>
    <row r="11221" spans="1:43" x14ac:dyDescent="0.35">
      <c r="A11221" t="s">
        <v>60121</v>
      </c>
      <c r="B11221" t="s">
        <v>60122</v>
      </c>
      <c r="C11221" t="s">
        <v>60123</v>
      </c>
      <c r="D11221" t="s">
        <v>60124</v>
      </c>
      <c r="F11221" t="s">
        <v>47</v>
      </c>
      <c r="H11221" t="s">
        <v>60125</v>
      </c>
      <c r="J11221" t="s">
        <v>49</v>
      </c>
      <c r="P11221" t="s">
        <v>50</v>
      </c>
      <c r="U11221" s="1">
        <v>45103</v>
      </c>
      <c r="V11221" s="1">
        <v>45103</v>
      </c>
      <c r="W11221" s="1">
        <v>45103.435416666667</v>
      </c>
      <c r="X11221" s="1">
        <v>45103.439583333333</v>
      </c>
      <c r="AC11221" t="s">
        <v>53</v>
      </c>
      <c r="AD11221">
        <v>1000000000</v>
      </c>
      <c r="AE11221" s="1">
        <v>37295</v>
      </c>
      <c r="AG11221" t="s">
        <v>60126</v>
      </c>
      <c r="AH11221" t="s">
        <v>51</v>
      </c>
      <c r="AJ11221" t="s">
        <v>53</v>
      </c>
      <c r="AL11221" t="s">
        <v>78</v>
      </c>
      <c r="AO11221" t="s">
        <v>5443</v>
      </c>
      <c r="AP11221" s="1">
        <v>45468.336805555555</v>
      </c>
      <c r="AQ11221" s="1">
        <v>45399.634722222225</v>
      </c>
    </row>
    <row r="11222" spans="1:43" x14ac:dyDescent="0.35">
      <c r="A11222" t="s">
        <v>60127</v>
      </c>
      <c r="B11222" t="s">
        <v>2043</v>
      </c>
      <c r="C11222" t="s">
        <v>97</v>
      </c>
      <c r="F11222" t="s">
        <v>60128</v>
      </c>
      <c r="H11222" t="s">
        <v>60127</v>
      </c>
      <c r="J11222" t="s">
        <v>60129</v>
      </c>
      <c r="K11222" t="s">
        <v>60130</v>
      </c>
      <c r="M11222" t="s">
        <v>4583</v>
      </c>
      <c r="N11222" t="s">
        <v>253</v>
      </c>
      <c r="O11222">
        <v>87504</v>
      </c>
      <c r="P11222" t="s">
        <v>50</v>
      </c>
      <c r="U11222" s="1">
        <v>45103</v>
      </c>
      <c r="V11222" s="1">
        <v>45103</v>
      </c>
      <c r="W11222" s="1">
        <v>45103.675000000003</v>
      </c>
      <c r="X11222" s="1">
        <v>45103.675000000003</v>
      </c>
      <c r="AC11222" t="s">
        <v>53</v>
      </c>
      <c r="AD11222">
        <v>2969959520</v>
      </c>
      <c r="AE11222" s="1">
        <v>43915.501388888886</v>
      </c>
      <c r="AF11222" t="s">
        <v>60131</v>
      </c>
      <c r="AG11222" t="s">
        <v>60132</v>
      </c>
      <c r="AH11222" t="s">
        <v>51</v>
      </c>
      <c r="AJ11222" t="s">
        <v>53</v>
      </c>
      <c r="AL11222" t="s">
        <v>68</v>
      </c>
      <c r="AO11222" t="s">
        <v>5443</v>
      </c>
      <c r="AP11222" s="1">
        <v>45103.680555555555</v>
      </c>
      <c r="AQ11222" s="1">
        <v>45103.682638888888</v>
      </c>
    </row>
    <row r="11223" spans="1:43" x14ac:dyDescent="0.35">
      <c r="A11223" t="s">
        <v>60133</v>
      </c>
      <c r="B11223" t="s">
        <v>3553</v>
      </c>
      <c r="C11223" t="s">
        <v>1532</v>
      </c>
      <c r="F11223" t="s">
        <v>60134</v>
      </c>
      <c r="H11223" t="s">
        <v>60133</v>
      </c>
      <c r="J11223" t="s">
        <v>23154</v>
      </c>
      <c r="K11223" t="s">
        <v>60135</v>
      </c>
      <c r="M11223" t="s">
        <v>58262</v>
      </c>
      <c r="N11223" t="s">
        <v>13693</v>
      </c>
      <c r="O11223">
        <v>37066</v>
      </c>
      <c r="P11223" t="s">
        <v>50</v>
      </c>
      <c r="U11223" s="1">
        <v>45103</v>
      </c>
      <c r="V11223" s="1">
        <v>45103</v>
      </c>
      <c r="AC11223" t="s">
        <v>53</v>
      </c>
      <c r="AD11223">
        <v>2969478563</v>
      </c>
      <c r="AE11223" s="1">
        <v>37343</v>
      </c>
      <c r="AG11223" t="s">
        <v>60136</v>
      </c>
      <c r="AH11223" t="s">
        <v>51</v>
      </c>
      <c r="AJ11223" t="s">
        <v>53</v>
      </c>
      <c r="AO11223" t="s">
        <v>8142</v>
      </c>
    </row>
    <row r="11224" spans="1:43" x14ac:dyDescent="0.35">
      <c r="A11224" t="s">
        <v>60137</v>
      </c>
      <c r="B11224" t="s">
        <v>12838</v>
      </c>
      <c r="C11224" t="s">
        <v>7048</v>
      </c>
      <c r="D11224" t="s">
        <v>58</v>
      </c>
      <c r="F11224" t="s">
        <v>47</v>
      </c>
      <c r="H11224" t="s">
        <v>60138</v>
      </c>
      <c r="J11224" t="s">
        <v>49</v>
      </c>
      <c r="P11224" t="s">
        <v>50</v>
      </c>
      <c r="U11224" s="1">
        <v>45104</v>
      </c>
      <c r="V11224" s="1">
        <v>45104</v>
      </c>
      <c r="W11224" s="1">
        <v>45104.39166666667</v>
      </c>
      <c r="X11224" s="1">
        <v>45104.39166666667</v>
      </c>
      <c r="AC11224" t="s">
        <v>53</v>
      </c>
      <c r="AD11224">
        <v>2969485219</v>
      </c>
      <c r="AE11224" s="1">
        <v>37784</v>
      </c>
      <c r="AG11224" t="s">
        <v>60139</v>
      </c>
      <c r="AH11224" t="s">
        <v>51</v>
      </c>
      <c r="AJ11224" t="s">
        <v>53</v>
      </c>
      <c r="AL11224" t="s">
        <v>78</v>
      </c>
      <c r="AO11224" t="s">
        <v>5443</v>
      </c>
      <c r="AP11224" s="1">
        <v>45113.492361111108</v>
      </c>
    </row>
    <row r="11225" spans="1:43" x14ac:dyDescent="0.35">
      <c r="A11225" t="s">
        <v>60140</v>
      </c>
      <c r="B11225" t="s">
        <v>60141</v>
      </c>
      <c r="C11225" t="s">
        <v>7536</v>
      </c>
      <c r="H11225" t="s">
        <v>60142</v>
      </c>
      <c r="J11225" t="s">
        <v>20037</v>
      </c>
      <c r="P11225" t="s">
        <v>50</v>
      </c>
      <c r="U11225" s="1">
        <v>45104</v>
      </c>
      <c r="V11225" s="1">
        <v>45104</v>
      </c>
      <c r="AC11225" t="s">
        <v>53</v>
      </c>
      <c r="AD11225">
        <v>2969480780</v>
      </c>
      <c r="AE11225" s="1">
        <v>37467</v>
      </c>
      <c r="AG11225" t="s">
        <v>60143</v>
      </c>
      <c r="AH11225" t="s">
        <v>51</v>
      </c>
      <c r="AJ11225" t="s">
        <v>53</v>
      </c>
      <c r="AO11225" t="s">
        <v>8142</v>
      </c>
    </row>
    <row r="11226" spans="1:43" x14ac:dyDescent="0.35">
      <c r="A11226" t="s">
        <v>60144</v>
      </c>
      <c r="B11226" t="s">
        <v>60145</v>
      </c>
      <c r="C11226" t="s">
        <v>31351</v>
      </c>
      <c r="F11226" t="s">
        <v>60146</v>
      </c>
      <c r="H11226" t="s">
        <v>60144</v>
      </c>
      <c r="J11226" t="s">
        <v>6387</v>
      </c>
      <c r="K11226" t="s">
        <v>60147</v>
      </c>
      <c r="M11226" t="s">
        <v>10922</v>
      </c>
      <c r="N11226" t="s">
        <v>3668</v>
      </c>
      <c r="O11226">
        <v>49423</v>
      </c>
      <c r="P11226" t="s">
        <v>50</v>
      </c>
      <c r="U11226" s="1">
        <v>45104</v>
      </c>
      <c r="V11226" s="1">
        <v>45104</v>
      </c>
      <c r="AC11226" t="s">
        <v>53</v>
      </c>
      <c r="AD11226">
        <v>2969484892</v>
      </c>
      <c r="AE11226" s="1">
        <v>37756</v>
      </c>
      <c r="AG11226" t="s">
        <v>60148</v>
      </c>
      <c r="AH11226" t="s">
        <v>51</v>
      </c>
      <c r="AJ11226" t="s">
        <v>53</v>
      </c>
      <c r="AO11226" t="s">
        <v>8142</v>
      </c>
    </row>
    <row r="11227" spans="1:43" x14ac:dyDescent="0.35">
      <c r="A11227" t="s">
        <v>60149</v>
      </c>
      <c r="B11227" t="s">
        <v>435</v>
      </c>
      <c r="C11227" t="s">
        <v>1338</v>
      </c>
      <c r="F11227" t="s">
        <v>60150</v>
      </c>
      <c r="H11227" t="s">
        <v>60149</v>
      </c>
      <c r="J11227" t="s">
        <v>13744</v>
      </c>
      <c r="K11227" t="s">
        <v>60151</v>
      </c>
      <c r="M11227" t="s">
        <v>60152</v>
      </c>
      <c r="N11227" t="s">
        <v>15782</v>
      </c>
      <c r="O11227">
        <v>50072</v>
      </c>
      <c r="P11227" t="s">
        <v>50</v>
      </c>
      <c r="U11227" s="1">
        <v>45104</v>
      </c>
      <c r="V11227" s="1">
        <v>45104</v>
      </c>
      <c r="AC11227" t="s">
        <v>53</v>
      </c>
      <c r="AD11227">
        <v>2969474461</v>
      </c>
      <c r="AE11227" s="1">
        <v>37104.381944444445</v>
      </c>
      <c r="AG11227" t="s">
        <v>60153</v>
      </c>
      <c r="AH11227" t="s">
        <v>51</v>
      </c>
      <c r="AJ11227" t="s">
        <v>53</v>
      </c>
      <c r="AO11227" t="s">
        <v>8142</v>
      </c>
    </row>
    <row r="11228" spans="1:43" x14ac:dyDescent="0.35">
      <c r="A11228" t="s">
        <v>60154</v>
      </c>
      <c r="B11228" t="s">
        <v>23021</v>
      </c>
      <c r="C11228" t="s">
        <v>51439</v>
      </c>
      <c r="F11228" t="s">
        <v>60155</v>
      </c>
      <c r="H11228" t="s">
        <v>60154</v>
      </c>
      <c r="J11228" t="s">
        <v>60156</v>
      </c>
      <c r="K11228" t="s">
        <v>60157</v>
      </c>
      <c r="M11228" t="s">
        <v>1569</v>
      </c>
      <c r="N11228" t="s">
        <v>686</v>
      </c>
      <c r="O11228">
        <v>84101</v>
      </c>
      <c r="P11228" t="s">
        <v>50</v>
      </c>
      <c r="U11228" s="1">
        <v>45104</v>
      </c>
      <c r="V11228" s="1">
        <v>45104</v>
      </c>
      <c r="W11228" s="1">
        <v>45104.712500000001</v>
      </c>
      <c r="X11228" s="1">
        <v>45104.712500000001</v>
      </c>
      <c r="AC11228" t="s">
        <v>53</v>
      </c>
      <c r="AD11228">
        <v>2973521076</v>
      </c>
      <c r="AE11228" s="1">
        <v>45104.720138888886</v>
      </c>
      <c r="AF11228" t="s">
        <v>60158</v>
      </c>
      <c r="AG11228" t="s">
        <v>60159</v>
      </c>
      <c r="AH11228" t="s">
        <v>51</v>
      </c>
      <c r="AJ11228" t="s">
        <v>53</v>
      </c>
      <c r="AL11228" t="s">
        <v>68</v>
      </c>
      <c r="AO11228" t="s">
        <v>5443</v>
      </c>
      <c r="AP11228" s="1">
        <v>45147.725694444445</v>
      </c>
      <c r="AQ11228" s="1">
        <v>45104.724305555559</v>
      </c>
    </row>
    <row r="11229" spans="1:43" x14ac:dyDescent="0.35">
      <c r="A11229" t="s">
        <v>60160</v>
      </c>
      <c r="B11229" t="s">
        <v>60161</v>
      </c>
      <c r="C11229" t="s">
        <v>424</v>
      </c>
      <c r="H11229" t="s">
        <v>60160</v>
      </c>
      <c r="I11229" t="s">
        <v>179</v>
      </c>
      <c r="J11229" t="s">
        <v>11720</v>
      </c>
      <c r="K11229" t="s">
        <v>6655</v>
      </c>
      <c r="M11229" t="s">
        <v>6656</v>
      </c>
      <c r="N11229" t="s">
        <v>6657</v>
      </c>
      <c r="O11229">
        <v>68102</v>
      </c>
      <c r="P11229" t="s">
        <v>50</v>
      </c>
      <c r="U11229" s="1">
        <v>45104</v>
      </c>
      <c r="V11229" s="1">
        <v>45104</v>
      </c>
      <c r="AC11229" t="s">
        <v>53</v>
      </c>
      <c r="AD11229">
        <v>2969472760</v>
      </c>
      <c r="AE11229" s="1">
        <v>36916.71597222222</v>
      </c>
      <c r="AG11229" t="s">
        <v>60162</v>
      </c>
      <c r="AH11229" t="s">
        <v>51</v>
      </c>
      <c r="AJ11229" t="s">
        <v>53</v>
      </c>
      <c r="AO11229" t="s">
        <v>8142</v>
      </c>
    </row>
    <row r="11230" spans="1:43" x14ac:dyDescent="0.35">
      <c r="A11230" t="s">
        <v>60163</v>
      </c>
      <c r="B11230" t="s">
        <v>60164</v>
      </c>
      <c r="C11230" t="s">
        <v>309</v>
      </c>
      <c r="F11230" t="s">
        <v>60165</v>
      </c>
      <c r="H11230" t="s">
        <v>60163</v>
      </c>
      <c r="J11230" t="s">
        <v>18421</v>
      </c>
      <c r="K11230" t="s">
        <v>60166</v>
      </c>
      <c r="M11230" t="s">
        <v>31652</v>
      </c>
      <c r="N11230" t="s">
        <v>2283</v>
      </c>
      <c r="O11230">
        <v>98338</v>
      </c>
      <c r="P11230" t="s">
        <v>50</v>
      </c>
      <c r="U11230" s="1">
        <v>45104</v>
      </c>
      <c r="V11230" s="1">
        <v>45104</v>
      </c>
      <c r="AC11230" t="s">
        <v>53</v>
      </c>
      <c r="AD11230">
        <v>2969580399</v>
      </c>
      <c r="AE11230" s="1">
        <v>41190.404166666667</v>
      </c>
      <c r="AG11230" t="s">
        <v>60167</v>
      </c>
      <c r="AH11230" t="s">
        <v>51</v>
      </c>
      <c r="AJ11230" t="s">
        <v>53</v>
      </c>
      <c r="AO11230" t="s">
        <v>8142</v>
      </c>
    </row>
    <row r="11231" spans="1:43" x14ac:dyDescent="0.35">
      <c r="A11231" t="s">
        <v>60168</v>
      </c>
      <c r="B11231" t="s">
        <v>60169</v>
      </c>
      <c r="C11231" t="s">
        <v>10684</v>
      </c>
      <c r="F11231" t="s">
        <v>60170</v>
      </c>
      <c r="H11231" t="s">
        <v>60168</v>
      </c>
      <c r="J11231" t="s">
        <v>4293</v>
      </c>
      <c r="K11231" t="s">
        <v>60171</v>
      </c>
      <c r="M11231" t="s">
        <v>52820</v>
      </c>
      <c r="N11231" t="s">
        <v>4436</v>
      </c>
      <c r="O11231" t="s">
        <v>60172</v>
      </c>
      <c r="P11231" t="s">
        <v>4438</v>
      </c>
      <c r="U11231" s="1">
        <v>45104</v>
      </c>
      <c r="V11231" s="1">
        <v>45104</v>
      </c>
      <c r="W11231" s="1">
        <v>45104.495138888888</v>
      </c>
      <c r="X11231" s="1">
        <v>45104.495138888888</v>
      </c>
      <c r="AC11231" t="s">
        <v>53</v>
      </c>
      <c r="AD11231">
        <v>2969634929</v>
      </c>
      <c r="AE11231" s="1">
        <v>41799.665972222225</v>
      </c>
      <c r="AF11231" t="s">
        <v>4296</v>
      </c>
      <c r="AG11231" t="s">
        <v>60173</v>
      </c>
      <c r="AH11231" t="s">
        <v>51</v>
      </c>
      <c r="AJ11231" t="s">
        <v>53</v>
      </c>
      <c r="AL11231" t="s">
        <v>68</v>
      </c>
      <c r="AO11231" t="s">
        <v>5443</v>
      </c>
      <c r="AP11231" s="1">
        <v>45104.73541666667</v>
      </c>
    </row>
    <row r="11232" spans="1:43" x14ac:dyDescent="0.35">
      <c r="A11232" t="s">
        <v>60174</v>
      </c>
      <c r="B11232" t="s">
        <v>53677</v>
      </c>
      <c r="C11232" t="s">
        <v>4778</v>
      </c>
      <c r="F11232" t="s">
        <v>60175</v>
      </c>
      <c r="H11232" t="s">
        <v>60174</v>
      </c>
      <c r="J11232" t="s">
        <v>13536</v>
      </c>
      <c r="K11232" t="s">
        <v>4734</v>
      </c>
      <c r="M11232" t="s">
        <v>4735</v>
      </c>
      <c r="N11232" t="s">
        <v>4736</v>
      </c>
      <c r="O11232" t="s">
        <v>4737</v>
      </c>
      <c r="P11232" t="s">
        <v>50</v>
      </c>
      <c r="U11232" s="1">
        <v>45104</v>
      </c>
      <c r="V11232" s="1">
        <v>45104</v>
      </c>
      <c r="AC11232" t="s">
        <v>53</v>
      </c>
      <c r="AD11232">
        <v>2969477259</v>
      </c>
      <c r="AE11232" s="1">
        <v>37277</v>
      </c>
      <c r="AG11232" t="s">
        <v>60176</v>
      </c>
      <c r="AH11232" t="s">
        <v>51</v>
      </c>
      <c r="AJ11232" t="s">
        <v>53</v>
      </c>
      <c r="AO11232" t="s">
        <v>8142</v>
      </c>
    </row>
    <row r="11233" spans="1:43" x14ac:dyDescent="0.35">
      <c r="A11233" t="s">
        <v>60177</v>
      </c>
      <c r="B11233" t="s">
        <v>933</v>
      </c>
      <c r="C11233" t="s">
        <v>60178</v>
      </c>
      <c r="F11233" t="s">
        <v>60179</v>
      </c>
      <c r="H11233" t="s">
        <v>60177</v>
      </c>
      <c r="J11233" t="s">
        <v>60180</v>
      </c>
      <c r="K11233" t="s">
        <v>60181</v>
      </c>
      <c r="M11233" t="s">
        <v>5907</v>
      </c>
      <c r="N11233" t="s">
        <v>65</v>
      </c>
      <c r="O11233">
        <v>80550</v>
      </c>
      <c r="P11233" t="s">
        <v>50</v>
      </c>
      <c r="U11233" s="1">
        <v>45104</v>
      </c>
      <c r="V11233" s="1">
        <v>45104</v>
      </c>
      <c r="W11233" s="1">
        <v>45104.533333333333</v>
      </c>
      <c r="X11233" s="1">
        <v>45104.533333333333</v>
      </c>
      <c r="AC11233" t="s">
        <v>51</v>
      </c>
      <c r="AD11233">
        <v>2969544487</v>
      </c>
      <c r="AE11233" s="1">
        <v>40056.386111111111</v>
      </c>
      <c r="AF11233" t="s">
        <v>5908</v>
      </c>
      <c r="AG11233" t="s">
        <v>60182</v>
      </c>
      <c r="AH11233" t="s">
        <v>51</v>
      </c>
      <c r="AJ11233" t="s">
        <v>53</v>
      </c>
      <c r="AL11233" t="s">
        <v>68</v>
      </c>
      <c r="AO11233" t="s">
        <v>5443</v>
      </c>
      <c r="AP11233" s="1">
        <v>45118.356944444444</v>
      </c>
    </row>
    <row r="11234" spans="1:43" x14ac:dyDescent="0.35">
      <c r="A11234" t="s">
        <v>60183</v>
      </c>
      <c r="B11234" t="s">
        <v>2689</v>
      </c>
      <c r="C11234" t="s">
        <v>3285</v>
      </c>
      <c r="F11234" t="s">
        <v>59318</v>
      </c>
      <c r="H11234" t="s">
        <v>60183</v>
      </c>
      <c r="J11234" t="s">
        <v>60184</v>
      </c>
      <c r="K11234" t="s">
        <v>60185</v>
      </c>
      <c r="M11234" t="s">
        <v>525</v>
      </c>
      <c r="N11234" t="s">
        <v>213</v>
      </c>
      <c r="O11234">
        <v>80018</v>
      </c>
      <c r="P11234" t="s">
        <v>50</v>
      </c>
      <c r="U11234" s="1">
        <v>45104</v>
      </c>
      <c r="V11234" s="1">
        <v>45104</v>
      </c>
      <c r="W11234" s="1">
        <v>45104.511111111111</v>
      </c>
      <c r="X11234" s="1">
        <v>45104.511111111111</v>
      </c>
      <c r="AC11234" t="s">
        <v>53</v>
      </c>
      <c r="AD11234">
        <v>2973509822</v>
      </c>
      <c r="AE11234" s="1">
        <v>45093.515277777777</v>
      </c>
      <c r="AF11234" t="s">
        <v>59320</v>
      </c>
      <c r="AG11234" t="s">
        <v>60186</v>
      </c>
      <c r="AH11234" t="s">
        <v>51</v>
      </c>
      <c r="AJ11234" t="s">
        <v>53</v>
      </c>
      <c r="AL11234" t="s">
        <v>68</v>
      </c>
      <c r="AO11234" t="s">
        <v>5443</v>
      </c>
      <c r="AP11234" s="1">
        <v>45341.497916666667</v>
      </c>
    </row>
    <row r="11235" spans="1:43" x14ac:dyDescent="0.35">
      <c r="A11235" t="s">
        <v>60187</v>
      </c>
      <c r="B11235" t="s">
        <v>60188</v>
      </c>
      <c r="C11235" t="s">
        <v>9622</v>
      </c>
      <c r="F11235" t="s">
        <v>60189</v>
      </c>
      <c r="H11235" t="s">
        <v>60187</v>
      </c>
      <c r="J11235" t="s">
        <v>27910</v>
      </c>
      <c r="N11235" t="s">
        <v>287</v>
      </c>
      <c r="O11235">
        <v>81623</v>
      </c>
      <c r="P11235" t="s">
        <v>50</v>
      </c>
      <c r="U11235" s="1">
        <v>45104</v>
      </c>
      <c r="V11235" s="1">
        <v>45104</v>
      </c>
      <c r="AC11235" t="s">
        <v>53</v>
      </c>
      <c r="AD11235">
        <v>2969572476</v>
      </c>
      <c r="AE11235" s="1">
        <v>41001.65347222222</v>
      </c>
      <c r="AG11235" t="s">
        <v>60190</v>
      </c>
      <c r="AH11235" t="s">
        <v>51</v>
      </c>
      <c r="AJ11235" t="s">
        <v>53</v>
      </c>
      <c r="AO11235" t="s">
        <v>57090</v>
      </c>
    </row>
    <row r="11236" spans="1:43" x14ac:dyDescent="0.35">
      <c r="A11236" t="s">
        <v>60191</v>
      </c>
      <c r="B11236" t="s">
        <v>22612</v>
      </c>
      <c r="C11236" t="s">
        <v>205</v>
      </c>
      <c r="F11236" t="s">
        <v>60192</v>
      </c>
      <c r="H11236" t="s">
        <v>60191</v>
      </c>
      <c r="J11236" t="s">
        <v>60193</v>
      </c>
      <c r="K11236" t="s">
        <v>60194</v>
      </c>
      <c r="L11236" t="s">
        <v>60195</v>
      </c>
      <c r="M11236" t="s">
        <v>60196</v>
      </c>
      <c r="N11236" t="s">
        <v>501</v>
      </c>
      <c r="O11236">
        <v>87551</v>
      </c>
      <c r="P11236" t="s">
        <v>50</v>
      </c>
      <c r="U11236" s="1">
        <v>45104</v>
      </c>
      <c r="V11236" s="1">
        <v>45104</v>
      </c>
      <c r="W11236" s="1">
        <v>45104.441666666666</v>
      </c>
      <c r="X11236" s="1">
        <v>45104.441666666666</v>
      </c>
      <c r="AC11236" t="s">
        <v>53</v>
      </c>
      <c r="AD11236">
        <v>2969517874</v>
      </c>
      <c r="AE11236" s="1">
        <v>38800.467361111114</v>
      </c>
      <c r="AF11236" t="s">
        <v>60197</v>
      </c>
      <c r="AG11236" t="s">
        <v>60198</v>
      </c>
      <c r="AH11236" t="s">
        <v>51</v>
      </c>
      <c r="AJ11236" t="s">
        <v>53</v>
      </c>
      <c r="AL11236" t="s">
        <v>68</v>
      </c>
      <c r="AO11236" t="s">
        <v>5443</v>
      </c>
      <c r="AP11236" s="1">
        <v>45369.57916666667</v>
      </c>
      <c r="AQ11236" s="1">
        <v>45369.584722222222</v>
      </c>
    </row>
    <row r="11237" spans="1:43" x14ac:dyDescent="0.35">
      <c r="A11237" t="s">
        <v>60199</v>
      </c>
      <c r="B11237" t="s">
        <v>60200</v>
      </c>
      <c r="C11237" t="s">
        <v>702</v>
      </c>
      <c r="F11237" t="s">
        <v>60201</v>
      </c>
      <c r="H11237" t="s">
        <v>60199</v>
      </c>
      <c r="J11237" t="s">
        <v>60202</v>
      </c>
      <c r="K11237" t="s">
        <v>60203</v>
      </c>
      <c r="M11237" t="s">
        <v>1879</v>
      </c>
      <c r="N11237" t="s">
        <v>65</v>
      </c>
      <c r="O11237">
        <v>80501</v>
      </c>
      <c r="P11237" t="s">
        <v>50</v>
      </c>
      <c r="U11237" s="1">
        <v>45104</v>
      </c>
      <c r="V11237" s="1">
        <v>45104</v>
      </c>
      <c r="W11237" s="1">
        <v>45104.43472222222</v>
      </c>
      <c r="X11237" s="1">
        <v>45104.43472222222</v>
      </c>
      <c r="AC11237" t="s">
        <v>53</v>
      </c>
      <c r="AD11237">
        <v>2969559891</v>
      </c>
      <c r="AE11237" s="1">
        <v>40603.42291666667</v>
      </c>
      <c r="AF11237" t="s">
        <v>60204</v>
      </c>
      <c r="AG11237" t="s">
        <v>60205</v>
      </c>
      <c r="AH11237" t="s">
        <v>51</v>
      </c>
      <c r="AJ11237" t="s">
        <v>53</v>
      </c>
      <c r="AL11237" t="s">
        <v>68</v>
      </c>
      <c r="AO11237" t="s">
        <v>5443</v>
      </c>
      <c r="AP11237" s="1">
        <v>45156.515277777777</v>
      </c>
      <c r="AQ11237" s="1">
        <v>45156.532638888886</v>
      </c>
    </row>
    <row r="11238" spans="1:43" x14ac:dyDescent="0.35">
      <c r="A11238" t="s">
        <v>60206</v>
      </c>
      <c r="B11238" t="s">
        <v>677</v>
      </c>
      <c r="C11238" t="s">
        <v>12366</v>
      </c>
      <c r="F11238" t="s">
        <v>60207</v>
      </c>
      <c r="H11238" t="s">
        <v>60206</v>
      </c>
      <c r="J11238" t="s">
        <v>60208</v>
      </c>
      <c r="K11238" t="s">
        <v>60209</v>
      </c>
      <c r="M11238" t="s">
        <v>3554</v>
      </c>
      <c r="N11238" t="s">
        <v>798</v>
      </c>
      <c r="O11238">
        <v>78746</v>
      </c>
      <c r="P11238" t="s">
        <v>50</v>
      </c>
      <c r="U11238" s="1">
        <v>45104</v>
      </c>
      <c r="V11238" s="1">
        <v>45104</v>
      </c>
      <c r="W11238" s="1">
        <v>45105.659722222219</v>
      </c>
      <c r="X11238" s="1">
        <v>45105.659722222219</v>
      </c>
      <c r="AC11238" t="s">
        <v>53</v>
      </c>
      <c r="AD11238">
        <v>2969787973</v>
      </c>
      <c r="AE11238" s="1">
        <v>43192.631249999999</v>
      </c>
      <c r="AG11238" t="s">
        <v>60210</v>
      </c>
      <c r="AH11238" t="s">
        <v>51</v>
      </c>
      <c r="AJ11238" t="s">
        <v>53</v>
      </c>
      <c r="AL11238" t="s">
        <v>68</v>
      </c>
      <c r="AO11238" t="s">
        <v>5443</v>
      </c>
    </row>
    <row r="11239" spans="1:43" x14ac:dyDescent="0.35">
      <c r="A11239" t="s">
        <v>60211</v>
      </c>
      <c r="B11239" t="s">
        <v>22789</v>
      </c>
      <c r="C11239" t="s">
        <v>218</v>
      </c>
      <c r="F11239" t="s">
        <v>60212</v>
      </c>
      <c r="H11239" t="s">
        <v>60211</v>
      </c>
      <c r="J11239" t="s">
        <v>60026</v>
      </c>
      <c r="N11239" t="s">
        <v>17464</v>
      </c>
      <c r="O11239">
        <v>30039</v>
      </c>
      <c r="P11239" t="s">
        <v>50</v>
      </c>
      <c r="U11239" s="1">
        <v>45104</v>
      </c>
      <c r="V11239" s="1">
        <v>45104</v>
      </c>
      <c r="W11239" s="1">
        <v>45104.446527777778</v>
      </c>
      <c r="X11239" s="1">
        <v>45104.446527777778</v>
      </c>
      <c r="AC11239" t="s">
        <v>53</v>
      </c>
      <c r="AD11239">
        <v>2973517014</v>
      </c>
      <c r="AE11239" s="1">
        <v>45099.675694444442</v>
      </c>
      <c r="AG11239" t="s">
        <v>60213</v>
      </c>
      <c r="AH11239" t="s">
        <v>51</v>
      </c>
      <c r="AJ11239" t="s">
        <v>53</v>
      </c>
      <c r="AL11239" t="s">
        <v>78</v>
      </c>
      <c r="AO11239" t="s">
        <v>8142</v>
      </c>
      <c r="AP11239" s="1">
        <v>45104.448611111111</v>
      </c>
    </row>
    <row r="11240" spans="1:43" x14ac:dyDescent="0.35">
      <c r="A11240" t="s">
        <v>60214</v>
      </c>
      <c r="B11240" t="s">
        <v>60215</v>
      </c>
      <c r="C11240" t="s">
        <v>50761</v>
      </c>
      <c r="F11240" t="s">
        <v>60216</v>
      </c>
      <c r="H11240" t="s">
        <v>46330</v>
      </c>
      <c r="J11240" t="s">
        <v>60217</v>
      </c>
      <c r="K11240" t="s">
        <v>60218</v>
      </c>
      <c r="M11240" t="s">
        <v>159</v>
      </c>
      <c r="N11240" t="s">
        <v>65</v>
      </c>
      <c r="O11240">
        <v>80915</v>
      </c>
      <c r="P11240" t="s">
        <v>50</v>
      </c>
      <c r="U11240" s="1">
        <v>45104</v>
      </c>
      <c r="V11240" s="1">
        <v>45104</v>
      </c>
      <c r="W11240" s="1">
        <v>45104.423611111109</v>
      </c>
      <c r="X11240" s="1">
        <v>45104.423611111109</v>
      </c>
      <c r="AC11240" t="s">
        <v>53</v>
      </c>
      <c r="AD11240">
        <v>2973520565</v>
      </c>
      <c r="AE11240" s="1">
        <v>45104.431250000001</v>
      </c>
      <c r="AF11240" t="s">
        <v>60219</v>
      </c>
      <c r="AG11240" t="s">
        <v>60220</v>
      </c>
      <c r="AH11240" t="s">
        <v>51</v>
      </c>
      <c r="AJ11240" t="s">
        <v>53</v>
      </c>
      <c r="AL11240" t="s">
        <v>68</v>
      </c>
      <c r="AO11240" t="s">
        <v>5443</v>
      </c>
      <c r="AP11240" s="1">
        <v>45104.618750000001</v>
      </c>
      <c r="AQ11240" s="1">
        <v>45104.534722222219</v>
      </c>
    </row>
    <row r="11241" spans="1:43" x14ac:dyDescent="0.35">
      <c r="A11241" t="s">
        <v>60221</v>
      </c>
      <c r="B11241" t="s">
        <v>4903</v>
      </c>
      <c r="C11241" t="s">
        <v>702</v>
      </c>
      <c r="F11241" t="s">
        <v>60222</v>
      </c>
      <c r="H11241" t="s">
        <v>60221</v>
      </c>
      <c r="J11241" t="s">
        <v>60223</v>
      </c>
      <c r="K11241" t="s">
        <v>60224</v>
      </c>
      <c r="M11241" t="s">
        <v>11769</v>
      </c>
      <c r="N11241" t="s">
        <v>65</v>
      </c>
      <c r="O11241">
        <v>80611</v>
      </c>
      <c r="P11241" t="s">
        <v>50</v>
      </c>
      <c r="U11241" s="1">
        <v>45104</v>
      </c>
      <c r="V11241" s="1">
        <v>45104</v>
      </c>
      <c r="W11241" s="1">
        <v>45104.680555555555</v>
      </c>
      <c r="X11241" s="1">
        <v>45104.680555555555</v>
      </c>
      <c r="AC11241" t="s">
        <v>53</v>
      </c>
      <c r="AD11241">
        <v>2973521025</v>
      </c>
      <c r="AE11241" s="1">
        <v>45104.655555555553</v>
      </c>
      <c r="AF11241" t="s">
        <v>60225</v>
      </c>
      <c r="AG11241" t="s">
        <v>60226</v>
      </c>
      <c r="AH11241" t="s">
        <v>51</v>
      </c>
      <c r="AJ11241" t="s">
        <v>53</v>
      </c>
      <c r="AL11241" t="s">
        <v>68</v>
      </c>
      <c r="AO11241" t="s">
        <v>57090</v>
      </c>
      <c r="AP11241" s="1">
        <v>45104.74722222222</v>
      </c>
      <c r="AQ11241" s="1">
        <v>45104.745833333334</v>
      </c>
    </row>
    <row r="11242" spans="1:43" x14ac:dyDescent="0.35">
      <c r="A11242" t="s">
        <v>60227</v>
      </c>
      <c r="B11242" t="s">
        <v>46828</v>
      </c>
      <c r="C11242" t="s">
        <v>2912</v>
      </c>
      <c r="F11242" t="s">
        <v>46829</v>
      </c>
      <c r="H11242" t="s">
        <v>46827</v>
      </c>
      <c r="J11242" t="s">
        <v>6387</v>
      </c>
      <c r="N11242" t="s">
        <v>40968</v>
      </c>
      <c r="O11242">
        <v>59440</v>
      </c>
      <c r="P11242" t="s">
        <v>50</v>
      </c>
      <c r="U11242" s="1">
        <v>45105</v>
      </c>
      <c r="V11242" s="1">
        <v>45105</v>
      </c>
      <c r="W11242" s="1">
        <v>45105.652777777781</v>
      </c>
      <c r="X11242" s="1">
        <v>45105.652777777781</v>
      </c>
      <c r="AC11242" t="s">
        <v>53</v>
      </c>
      <c r="AD11242">
        <v>2969484892</v>
      </c>
      <c r="AE11242" s="1">
        <v>37756</v>
      </c>
      <c r="AG11242" t="s">
        <v>60228</v>
      </c>
      <c r="AH11242" t="s">
        <v>51</v>
      </c>
      <c r="AJ11242" t="s">
        <v>53</v>
      </c>
      <c r="AL11242" t="s">
        <v>78</v>
      </c>
      <c r="AO11242" t="s">
        <v>8142</v>
      </c>
    </row>
    <row r="11243" spans="1:43" x14ac:dyDescent="0.35">
      <c r="A11243" t="s">
        <v>60229</v>
      </c>
      <c r="B11243" t="s">
        <v>3802</v>
      </c>
      <c r="C11243" t="s">
        <v>5031</v>
      </c>
      <c r="F11243" t="s">
        <v>60230</v>
      </c>
      <c r="H11243" t="s">
        <v>60229</v>
      </c>
      <c r="J11243" t="s">
        <v>60231</v>
      </c>
      <c r="K11243" t="s">
        <v>60232</v>
      </c>
      <c r="M11243" t="s">
        <v>159</v>
      </c>
      <c r="N11243" t="s">
        <v>65</v>
      </c>
      <c r="O11243">
        <v>80916</v>
      </c>
      <c r="P11243" t="s">
        <v>50</v>
      </c>
      <c r="U11243" s="1">
        <v>45105</v>
      </c>
      <c r="V11243" s="1">
        <v>45105</v>
      </c>
      <c r="W11243" s="1">
        <v>45105.51666666667</v>
      </c>
      <c r="X11243" s="1">
        <v>45105.51666666667</v>
      </c>
      <c r="AC11243" t="s">
        <v>53</v>
      </c>
      <c r="AD11243">
        <v>1000000001</v>
      </c>
      <c r="AE11243" s="1">
        <v>39973.351388888892</v>
      </c>
      <c r="AF11243" t="s">
        <v>3377</v>
      </c>
      <c r="AG11243" t="s">
        <v>60233</v>
      </c>
      <c r="AH11243" t="s">
        <v>51</v>
      </c>
      <c r="AJ11243" t="s">
        <v>53</v>
      </c>
      <c r="AL11243" t="s">
        <v>78</v>
      </c>
      <c r="AO11243" t="s">
        <v>5443</v>
      </c>
      <c r="AP11243" s="1">
        <v>45105.515277777777</v>
      </c>
    </row>
    <row r="11244" spans="1:43" x14ac:dyDescent="0.35">
      <c r="A11244" t="s">
        <v>60234</v>
      </c>
      <c r="B11244" t="s">
        <v>60235</v>
      </c>
      <c r="C11244" t="s">
        <v>60236</v>
      </c>
      <c r="F11244" t="s">
        <v>60237</v>
      </c>
      <c r="H11244" t="s">
        <v>60238</v>
      </c>
      <c r="J11244" t="s">
        <v>33446</v>
      </c>
      <c r="K11244" t="s">
        <v>1306</v>
      </c>
      <c r="M11244" t="s">
        <v>1307</v>
      </c>
      <c r="N11244" t="s">
        <v>798</v>
      </c>
      <c r="O11244">
        <v>77380</v>
      </c>
      <c r="P11244" t="s">
        <v>50</v>
      </c>
      <c r="U11244" s="1">
        <v>45105</v>
      </c>
      <c r="V11244" s="1">
        <v>45105</v>
      </c>
      <c r="W11244" s="1">
        <v>45105.39166666667</v>
      </c>
      <c r="X11244" s="1">
        <v>45105.39166666667</v>
      </c>
      <c r="AC11244" t="s">
        <v>51</v>
      </c>
      <c r="AD11244">
        <v>2969474645</v>
      </c>
      <c r="AE11244" s="1">
        <v>37110.530555555553</v>
      </c>
      <c r="AF11244" t="s">
        <v>8291</v>
      </c>
      <c r="AG11244" t="s">
        <v>60239</v>
      </c>
      <c r="AH11244" t="s">
        <v>51</v>
      </c>
      <c r="AJ11244" t="s">
        <v>53</v>
      </c>
      <c r="AL11244" t="s">
        <v>68</v>
      </c>
      <c r="AO11244" t="s">
        <v>5443</v>
      </c>
      <c r="AP11244" s="1">
        <v>45476.688194444447</v>
      </c>
      <c r="AQ11244" s="1">
        <v>45470.334722222222</v>
      </c>
    </row>
    <row r="11245" spans="1:43" x14ac:dyDescent="0.35">
      <c r="A11245" t="s">
        <v>60240</v>
      </c>
      <c r="B11245" t="s">
        <v>27310</v>
      </c>
      <c r="C11245" t="s">
        <v>3554</v>
      </c>
      <c r="F11245" t="s">
        <v>60241</v>
      </c>
      <c r="H11245" t="s">
        <v>60240</v>
      </c>
      <c r="J11245" t="s">
        <v>11720</v>
      </c>
      <c r="N11245" t="s">
        <v>16805</v>
      </c>
      <c r="O11245">
        <v>97230</v>
      </c>
      <c r="P11245" t="s">
        <v>50</v>
      </c>
      <c r="U11245" s="1">
        <v>45105</v>
      </c>
      <c r="V11245" s="1">
        <v>45105</v>
      </c>
      <c r="AC11245" t="s">
        <v>53</v>
      </c>
      <c r="AD11245">
        <v>2969472760</v>
      </c>
      <c r="AE11245" s="1">
        <v>36916.71597222222</v>
      </c>
      <c r="AG11245" t="s">
        <v>60242</v>
      </c>
      <c r="AH11245" t="s">
        <v>51</v>
      </c>
      <c r="AJ11245" t="s">
        <v>53</v>
      </c>
      <c r="AO11245" t="s">
        <v>8142</v>
      </c>
    </row>
    <row r="11246" spans="1:43" x14ac:dyDescent="0.35">
      <c r="A11246" t="s">
        <v>60243</v>
      </c>
      <c r="B11246" t="s">
        <v>60244</v>
      </c>
      <c r="C11246" t="s">
        <v>20067</v>
      </c>
      <c r="F11246" t="s">
        <v>60245</v>
      </c>
      <c r="H11246" t="s">
        <v>60243</v>
      </c>
      <c r="J11246" t="s">
        <v>60246</v>
      </c>
      <c r="K11246" t="s">
        <v>60247</v>
      </c>
      <c r="M11246" t="s">
        <v>6922</v>
      </c>
      <c r="N11246" t="s">
        <v>65</v>
      </c>
      <c r="O11246">
        <v>81212</v>
      </c>
      <c r="P11246" t="s">
        <v>50</v>
      </c>
      <c r="U11246" s="1">
        <v>45105</v>
      </c>
      <c r="V11246" s="1">
        <v>45105</v>
      </c>
      <c r="W11246" s="1">
        <v>45105.280555555553</v>
      </c>
      <c r="X11246" s="1">
        <v>45105.280555555553</v>
      </c>
      <c r="AC11246" t="s">
        <v>53</v>
      </c>
      <c r="AD11246">
        <v>2969558843</v>
      </c>
      <c r="AE11246" s="1">
        <v>40574.677083333336</v>
      </c>
      <c r="AF11246" t="s">
        <v>60248</v>
      </c>
      <c r="AG11246" t="s">
        <v>60249</v>
      </c>
      <c r="AH11246" t="s">
        <v>51</v>
      </c>
      <c r="AJ11246" t="s">
        <v>53</v>
      </c>
      <c r="AL11246" t="s">
        <v>68</v>
      </c>
      <c r="AO11246" t="s">
        <v>5443</v>
      </c>
      <c r="AP11246" s="1">
        <v>45365.385416666664</v>
      </c>
      <c r="AQ11246" s="1">
        <v>45117.756249999999</v>
      </c>
    </row>
    <row r="11247" spans="1:43" x14ac:dyDescent="0.35">
      <c r="A11247" t="s">
        <v>60250</v>
      </c>
      <c r="B11247" t="s">
        <v>7628</v>
      </c>
      <c r="C11247" t="s">
        <v>5032</v>
      </c>
      <c r="F11247" t="s">
        <v>60251</v>
      </c>
      <c r="H11247" t="s">
        <v>60250</v>
      </c>
      <c r="J11247" t="s">
        <v>34911</v>
      </c>
      <c r="K11247" t="s">
        <v>60252</v>
      </c>
      <c r="M11247" t="s">
        <v>753</v>
      </c>
      <c r="N11247" t="s">
        <v>798</v>
      </c>
      <c r="O11247">
        <v>79928</v>
      </c>
      <c r="P11247" t="s">
        <v>50</v>
      </c>
      <c r="U11247" s="1">
        <v>45105</v>
      </c>
      <c r="V11247" s="1">
        <v>45105</v>
      </c>
      <c r="W11247" s="1">
        <v>45105.422222222223</v>
      </c>
      <c r="X11247" s="1">
        <v>45105.422222222223</v>
      </c>
      <c r="AC11247" t="s">
        <v>53</v>
      </c>
      <c r="AD11247">
        <v>2969724020</v>
      </c>
      <c r="AE11247" s="1">
        <v>42774.724999999999</v>
      </c>
      <c r="AF11247" t="s">
        <v>7590</v>
      </c>
      <c r="AG11247" t="s">
        <v>60253</v>
      </c>
      <c r="AH11247" t="s">
        <v>51</v>
      </c>
      <c r="AJ11247" t="s">
        <v>53</v>
      </c>
      <c r="AL11247" t="s">
        <v>68</v>
      </c>
      <c r="AO11247" t="s">
        <v>5443</v>
      </c>
      <c r="AP11247" s="1">
        <v>45105.421527777777</v>
      </c>
    </row>
    <row r="11248" spans="1:43" x14ac:dyDescent="0.35">
      <c r="A11248" t="s">
        <v>60254</v>
      </c>
      <c r="B11248" t="s">
        <v>1075</v>
      </c>
      <c r="C11248" t="s">
        <v>3191</v>
      </c>
      <c r="F11248">
        <v>15803083974</v>
      </c>
      <c r="H11248" t="s">
        <v>60254</v>
      </c>
      <c r="J11248" t="s">
        <v>60255</v>
      </c>
      <c r="K11248" t="s">
        <v>60256</v>
      </c>
      <c r="M11248" t="s">
        <v>60257</v>
      </c>
      <c r="N11248" t="s">
        <v>1436</v>
      </c>
      <c r="O11248">
        <v>74653</v>
      </c>
      <c r="P11248" t="s">
        <v>50</v>
      </c>
      <c r="U11248" s="1">
        <v>45105</v>
      </c>
      <c r="V11248" s="1">
        <v>45105</v>
      </c>
      <c r="AC11248" t="s">
        <v>53</v>
      </c>
      <c r="AD11248">
        <v>2973523603</v>
      </c>
      <c r="AE11248" s="1">
        <v>45107.464583333334</v>
      </c>
      <c r="AG11248" t="s">
        <v>60258</v>
      </c>
      <c r="AH11248" t="s">
        <v>51</v>
      </c>
      <c r="AJ11248" t="s">
        <v>53</v>
      </c>
      <c r="AO11248" t="s">
        <v>8142</v>
      </c>
    </row>
    <row r="11249" spans="1:43" x14ac:dyDescent="0.35">
      <c r="A11249" t="s">
        <v>60259</v>
      </c>
      <c r="B11249" t="s">
        <v>47073</v>
      </c>
      <c r="C11249" t="s">
        <v>14154</v>
      </c>
      <c r="H11249" t="s">
        <v>47072</v>
      </c>
      <c r="O11249">
        <v>81521</v>
      </c>
      <c r="P11249" t="s">
        <v>50</v>
      </c>
      <c r="U11249" s="1">
        <v>45105</v>
      </c>
      <c r="V11249" s="1">
        <v>45105</v>
      </c>
      <c r="AC11249" t="s">
        <v>53</v>
      </c>
      <c r="AG11249" t="s">
        <v>60260</v>
      </c>
      <c r="AH11249" t="s">
        <v>51</v>
      </c>
      <c r="AJ11249" t="s">
        <v>53</v>
      </c>
      <c r="AO11249" t="s">
        <v>5443</v>
      </c>
    </row>
    <row r="11250" spans="1:43" x14ac:dyDescent="0.35">
      <c r="A11250" t="s">
        <v>60261</v>
      </c>
      <c r="B11250" t="s">
        <v>22189</v>
      </c>
      <c r="C11250" t="s">
        <v>6082</v>
      </c>
      <c r="H11250" t="s">
        <v>60261</v>
      </c>
      <c r="J11250" t="s">
        <v>30638</v>
      </c>
      <c r="K11250" t="s">
        <v>60262</v>
      </c>
      <c r="M11250" t="s">
        <v>60263</v>
      </c>
      <c r="N11250" t="s">
        <v>213</v>
      </c>
      <c r="O11250">
        <v>80646</v>
      </c>
      <c r="P11250" t="s">
        <v>50</v>
      </c>
      <c r="U11250" s="1">
        <v>45105</v>
      </c>
      <c r="V11250" s="1">
        <v>45105</v>
      </c>
      <c r="W11250" s="1">
        <v>45105.408333333333</v>
      </c>
      <c r="X11250" s="1">
        <v>45105.408333333333</v>
      </c>
      <c r="AC11250" t="s">
        <v>51</v>
      </c>
      <c r="AD11250">
        <v>2972054752</v>
      </c>
      <c r="AE11250" s="1">
        <v>44600.384722222225</v>
      </c>
      <c r="AF11250" t="s">
        <v>30641</v>
      </c>
      <c r="AG11250" t="s">
        <v>60264</v>
      </c>
      <c r="AH11250" t="s">
        <v>51</v>
      </c>
      <c r="AJ11250" t="s">
        <v>53</v>
      </c>
      <c r="AL11250" t="s">
        <v>68</v>
      </c>
      <c r="AO11250" t="s">
        <v>5443</v>
      </c>
      <c r="AP11250" s="1">
        <v>45260.367361111108</v>
      </c>
      <c r="AQ11250" s="1">
        <v>45105.581250000003</v>
      </c>
    </row>
    <row r="11251" spans="1:43" x14ac:dyDescent="0.35">
      <c r="A11251" t="s">
        <v>60265</v>
      </c>
      <c r="B11251" t="s">
        <v>21832</v>
      </c>
      <c r="C11251" t="s">
        <v>60266</v>
      </c>
      <c r="F11251" t="s">
        <v>60267</v>
      </c>
      <c r="H11251" t="s">
        <v>60265</v>
      </c>
      <c r="J11251" t="s">
        <v>60268</v>
      </c>
      <c r="K11251" t="s">
        <v>60269</v>
      </c>
      <c r="M11251" t="s">
        <v>753</v>
      </c>
      <c r="N11251" t="s">
        <v>798</v>
      </c>
      <c r="O11251">
        <v>79912</v>
      </c>
      <c r="P11251" t="s">
        <v>50</v>
      </c>
      <c r="U11251" s="1">
        <v>45105</v>
      </c>
      <c r="V11251" s="1">
        <v>45105</v>
      </c>
      <c r="W11251" s="1">
        <v>45105.398611111108</v>
      </c>
      <c r="X11251" s="1">
        <v>45105.398611111108</v>
      </c>
      <c r="AC11251" t="s">
        <v>53</v>
      </c>
      <c r="AD11251">
        <v>2972353611</v>
      </c>
      <c r="AE11251" s="1">
        <v>44963.618055555555</v>
      </c>
      <c r="AF11251" t="s">
        <v>60270</v>
      </c>
      <c r="AG11251" t="s">
        <v>60271</v>
      </c>
      <c r="AH11251" t="s">
        <v>51</v>
      </c>
      <c r="AJ11251" t="s">
        <v>53</v>
      </c>
      <c r="AL11251" t="s">
        <v>68</v>
      </c>
      <c r="AO11251" t="s">
        <v>5443</v>
      </c>
      <c r="AP11251" s="1">
        <v>45105.42083333333</v>
      </c>
      <c r="AQ11251" s="1">
        <v>45105.411111111112</v>
      </c>
    </row>
    <row r="11252" spans="1:43" x14ac:dyDescent="0.35">
      <c r="A11252" t="s">
        <v>60272</v>
      </c>
      <c r="B11252" t="s">
        <v>60273</v>
      </c>
      <c r="C11252" t="s">
        <v>1499</v>
      </c>
      <c r="F11252" t="s">
        <v>60274</v>
      </c>
      <c r="H11252" t="s">
        <v>60272</v>
      </c>
      <c r="J11252" t="s">
        <v>60275</v>
      </c>
      <c r="K11252" t="s">
        <v>60276</v>
      </c>
      <c r="M11252" t="s">
        <v>49303</v>
      </c>
      <c r="N11252" t="s">
        <v>253</v>
      </c>
      <c r="O11252">
        <v>87016</v>
      </c>
      <c r="P11252" t="s">
        <v>50</v>
      </c>
      <c r="U11252" s="1">
        <v>45105</v>
      </c>
      <c r="V11252" s="1">
        <v>45105</v>
      </c>
      <c r="W11252" s="1">
        <v>45105.609722222223</v>
      </c>
      <c r="X11252" s="1">
        <v>45105.609722222223</v>
      </c>
      <c r="AC11252" t="s">
        <v>53</v>
      </c>
      <c r="AD11252">
        <v>2973521966</v>
      </c>
      <c r="AE11252" s="1">
        <v>45105.615972222222</v>
      </c>
      <c r="AF11252" t="s">
        <v>60277</v>
      </c>
      <c r="AG11252" t="s">
        <v>60278</v>
      </c>
      <c r="AH11252" t="s">
        <v>51</v>
      </c>
      <c r="AJ11252" t="s">
        <v>53</v>
      </c>
      <c r="AL11252" t="s">
        <v>68</v>
      </c>
      <c r="AO11252" t="s">
        <v>5443</v>
      </c>
      <c r="AP11252" s="1">
        <v>45105.60833333333</v>
      </c>
      <c r="AQ11252" s="1">
        <v>45105.622916666667</v>
      </c>
    </row>
    <row r="11253" spans="1:43" x14ac:dyDescent="0.35">
      <c r="A11253" t="s">
        <v>60279</v>
      </c>
      <c r="B11253" t="s">
        <v>12607</v>
      </c>
      <c r="C11253" t="s">
        <v>8496</v>
      </c>
      <c r="F11253" t="s">
        <v>60280</v>
      </c>
      <c r="H11253" t="s">
        <v>60279</v>
      </c>
      <c r="J11253" t="s">
        <v>60281</v>
      </c>
      <c r="K11253" t="s">
        <v>60282</v>
      </c>
      <c r="M11253" t="s">
        <v>47145</v>
      </c>
      <c r="N11253" t="s">
        <v>65</v>
      </c>
      <c r="O11253">
        <v>81022</v>
      </c>
      <c r="P11253" t="s">
        <v>50</v>
      </c>
      <c r="U11253" s="1">
        <v>45105</v>
      </c>
      <c r="V11253" s="1">
        <v>45105</v>
      </c>
      <c r="W11253" s="1">
        <v>45105.909722222219</v>
      </c>
      <c r="X11253" s="1">
        <v>45105.909722222219</v>
      </c>
      <c r="AC11253" t="s">
        <v>53</v>
      </c>
      <c r="AD11253">
        <v>1000000001</v>
      </c>
      <c r="AE11253" s="1">
        <v>39973.351388888892</v>
      </c>
      <c r="AF11253" t="s">
        <v>3377</v>
      </c>
      <c r="AG11253" t="s">
        <v>60283</v>
      </c>
      <c r="AH11253" t="s">
        <v>51</v>
      </c>
      <c r="AJ11253" t="s">
        <v>53</v>
      </c>
      <c r="AL11253" t="s">
        <v>78</v>
      </c>
      <c r="AO11253" t="s">
        <v>5443</v>
      </c>
      <c r="AP11253" s="1">
        <v>45404.705555555556</v>
      </c>
      <c r="AQ11253" s="1">
        <v>45404.709027777775</v>
      </c>
    </row>
    <row r="11254" spans="1:43" x14ac:dyDescent="0.35">
      <c r="A11254" t="s">
        <v>60284</v>
      </c>
      <c r="B11254" t="s">
        <v>14019</v>
      </c>
      <c r="C11254" t="s">
        <v>60285</v>
      </c>
      <c r="F11254" t="s">
        <v>60286</v>
      </c>
      <c r="H11254" t="s">
        <v>60284</v>
      </c>
      <c r="J11254" t="s">
        <v>60287</v>
      </c>
      <c r="K11254" t="s">
        <v>60288</v>
      </c>
      <c r="M11254" t="s">
        <v>753</v>
      </c>
      <c r="N11254" t="s">
        <v>798</v>
      </c>
      <c r="O11254">
        <v>79907</v>
      </c>
      <c r="P11254" t="s">
        <v>50</v>
      </c>
      <c r="U11254" s="1">
        <v>45105</v>
      </c>
      <c r="V11254" s="1">
        <v>45105</v>
      </c>
      <c r="W11254" s="1">
        <v>45105.555555555555</v>
      </c>
      <c r="X11254" s="1">
        <v>45105.555555555555</v>
      </c>
      <c r="AC11254" t="s">
        <v>53</v>
      </c>
      <c r="AD11254">
        <v>1000000001</v>
      </c>
      <c r="AE11254" s="1">
        <v>39973.351388888892</v>
      </c>
      <c r="AF11254" t="s">
        <v>3377</v>
      </c>
      <c r="AG11254" t="s">
        <v>60289</v>
      </c>
      <c r="AH11254" t="s">
        <v>51</v>
      </c>
      <c r="AJ11254" t="s">
        <v>53</v>
      </c>
      <c r="AL11254" t="s">
        <v>78</v>
      </c>
      <c r="AO11254" t="s">
        <v>5443</v>
      </c>
      <c r="AP11254" s="1">
        <v>45105.574305555558</v>
      </c>
    </row>
    <row r="11255" spans="1:43" x14ac:dyDescent="0.35">
      <c r="A11255" t="s">
        <v>60290</v>
      </c>
      <c r="B11255" t="s">
        <v>60291</v>
      </c>
      <c r="C11255" t="s">
        <v>1608</v>
      </c>
      <c r="F11255" t="s">
        <v>60292</v>
      </c>
      <c r="H11255" t="s">
        <v>60290</v>
      </c>
      <c r="J11255" t="s">
        <v>60293</v>
      </c>
      <c r="K11255" t="s">
        <v>60294</v>
      </c>
      <c r="M11255" t="s">
        <v>60295</v>
      </c>
      <c r="N11255" t="s">
        <v>65</v>
      </c>
      <c r="O11255">
        <v>81244</v>
      </c>
      <c r="P11255" t="s">
        <v>50</v>
      </c>
      <c r="U11255" s="1">
        <v>45105</v>
      </c>
      <c r="V11255" s="1">
        <v>45105</v>
      </c>
      <c r="W11255" s="1">
        <v>45105.530555555553</v>
      </c>
      <c r="X11255" s="1">
        <v>45105.530555555553</v>
      </c>
      <c r="AC11255" t="s">
        <v>53</v>
      </c>
      <c r="AD11255">
        <v>1000000001</v>
      </c>
      <c r="AE11255" s="1">
        <v>39973.351388888892</v>
      </c>
      <c r="AF11255" t="s">
        <v>3377</v>
      </c>
      <c r="AG11255" t="s">
        <v>60296</v>
      </c>
      <c r="AH11255" t="s">
        <v>51</v>
      </c>
      <c r="AJ11255" t="s">
        <v>53</v>
      </c>
      <c r="AL11255" t="s">
        <v>78</v>
      </c>
      <c r="AO11255" t="s">
        <v>5443</v>
      </c>
      <c r="AP11255" s="1">
        <v>45112.71597222222</v>
      </c>
      <c r="AQ11255" s="1">
        <v>45112.720138888886</v>
      </c>
    </row>
    <row r="11256" spans="1:43" x14ac:dyDescent="0.35">
      <c r="A11256" t="s">
        <v>60297</v>
      </c>
      <c r="B11256" t="s">
        <v>13793</v>
      </c>
      <c r="C11256" t="s">
        <v>60298</v>
      </c>
      <c r="F11256" t="s">
        <v>60299</v>
      </c>
      <c r="H11256" t="s">
        <v>60297</v>
      </c>
      <c r="J11256" t="s">
        <v>60300</v>
      </c>
      <c r="K11256" t="s">
        <v>60301</v>
      </c>
      <c r="M11256" t="s">
        <v>7946</v>
      </c>
      <c r="N11256" t="s">
        <v>253</v>
      </c>
      <c r="O11256">
        <v>88310</v>
      </c>
      <c r="P11256" t="s">
        <v>50</v>
      </c>
      <c r="U11256" s="1">
        <v>45105</v>
      </c>
      <c r="V11256" s="1">
        <v>45105</v>
      </c>
      <c r="W11256" s="1">
        <v>45105.286111111112</v>
      </c>
      <c r="X11256" s="1">
        <v>45105.286111111112</v>
      </c>
      <c r="AC11256" t="s">
        <v>51</v>
      </c>
      <c r="AD11256">
        <v>1000000001</v>
      </c>
      <c r="AE11256" s="1">
        <v>39973.351388888892</v>
      </c>
      <c r="AF11256" t="s">
        <v>3377</v>
      </c>
      <c r="AG11256" t="s">
        <v>60302</v>
      </c>
      <c r="AH11256" t="s">
        <v>51</v>
      </c>
      <c r="AJ11256" t="s">
        <v>53</v>
      </c>
      <c r="AL11256" t="s">
        <v>78</v>
      </c>
      <c r="AO11256" t="s">
        <v>5443</v>
      </c>
      <c r="AP11256" s="1">
        <v>45105.284722222219</v>
      </c>
    </row>
    <row r="11257" spans="1:43" x14ac:dyDescent="0.35">
      <c r="A11257" t="s">
        <v>60303</v>
      </c>
      <c r="B11257" t="s">
        <v>60304</v>
      </c>
      <c r="C11257" t="s">
        <v>60305</v>
      </c>
      <c r="F11257" t="s">
        <v>60306</v>
      </c>
      <c r="H11257" t="s">
        <v>60303</v>
      </c>
      <c r="J11257" t="s">
        <v>60307</v>
      </c>
      <c r="K11257">
        <v>17039</v>
      </c>
      <c r="M11257" t="s">
        <v>60308</v>
      </c>
      <c r="N11257" t="s">
        <v>60308</v>
      </c>
      <c r="O11257">
        <v>263</v>
      </c>
      <c r="P11257" t="s">
        <v>39674</v>
      </c>
      <c r="U11257" s="1">
        <v>45105</v>
      </c>
      <c r="V11257" s="1">
        <v>45105</v>
      </c>
      <c r="AC11257" t="s">
        <v>53</v>
      </c>
      <c r="AG11257" t="s">
        <v>60309</v>
      </c>
      <c r="AH11257" t="s">
        <v>51</v>
      </c>
      <c r="AJ11257" t="s">
        <v>53</v>
      </c>
      <c r="AO11257" t="s">
        <v>5443</v>
      </c>
    </row>
    <row r="11258" spans="1:43" x14ac:dyDescent="0.35">
      <c r="A11258" t="s">
        <v>60310</v>
      </c>
      <c r="B11258" t="s">
        <v>13336</v>
      </c>
      <c r="C11258" t="s">
        <v>8531</v>
      </c>
      <c r="F11258" t="s">
        <v>60311</v>
      </c>
      <c r="H11258" t="s">
        <v>60310</v>
      </c>
      <c r="J11258" t="s">
        <v>60312</v>
      </c>
      <c r="K11258" t="s">
        <v>60313</v>
      </c>
      <c r="M11258" t="s">
        <v>7946</v>
      </c>
      <c r="N11258" t="s">
        <v>253</v>
      </c>
      <c r="O11258">
        <v>88310</v>
      </c>
      <c r="P11258" t="s">
        <v>50</v>
      </c>
      <c r="U11258" s="1">
        <v>45105</v>
      </c>
      <c r="V11258" s="1">
        <v>45105</v>
      </c>
      <c r="W11258" s="1">
        <v>45105.824999999997</v>
      </c>
      <c r="X11258" s="1">
        <v>45105.824999999997</v>
      </c>
      <c r="AC11258" t="s">
        <v>53</v>
      </c>
      <c r="AD11258">
        <v>2969479423</v>
      </c>
      <c r="AE11258" s="1">
        <v>37397</v>
      </c>
      <c r="AF11258" t="s">
        <v>60314</v>
      </c>
      <c r="AG11258" t="s">
        <v>60315</v>
      </c>
      <c r="AH11258" t="s">
        <v>51</v>
      </c>
      <c r="AJ11258" t="s">
        <v>53</v>
      </c>
      <c r="AL11258" t="s">
        <v>68</v>
      </c>
      <c r="AO11258" t="s">
        <v>5443</v>
      </c>
      <c r="AP11258" s="1">
        <v>45110.468055555553</v>
      </c>
      <c r="AQ11258" s="1">
        <v>45106.442361111112</v>
      </c>
    </row>
    <row r="11259" spans="1:43" x14ac:dyDescent="0.35">
      <c r="A11259" t="s">
        <v>60316</v>
      </c>
      <c r="B11259" t="s">
        <v>60317</v>
      </c>
      <c r="C11259" t="s">
        <v>587</v>
      </c>
      <c r="F11259" t="s">
        <v>60318</v>
      </c>
      <c r="H11259" t="s">
        <v>60319</v>
      </c>
      <c r="J11259" t="s">
        <v>60320</v>
      </c>
      <c r="K11259" t="s">
        <v>60321</v>
      </c>
      <c r="M11259" t="s">
        <v>4430</v>
      </c>
      <c r="N11259" t="s">
        <v>65</v>
      </c>
      <c r="O11259">
        <v>80624</v>
      </c>
      <c r="P11259" t="s">
        <v>50</v>
      </c>
      <c r="U11259" s="1">
        <v>45105</v>
      </c>
      <c r="V11259" s="1">
        <v>45105</v>
      </c>
      <c r="W11259" s="1">
        <v>45105.74722222222</v>
      </c>
      <c r="X11259" s="1">
        <v>45105.74722222222</v>
      </c>
      <c r="AC11259" t="s">
        <v>51</v>
      </c>
      <c r="AD11259">
        <v>2972408161</v>
      </c>
      <c r="AE11259" s="1">
        <v>44977.395138888889</v>
      </c>
      <c r="AF11259" t="s">
        <v>60322</v>
      </c>
      <c r="AG11259" t="s">
        <v>60323</v>
      </c>
      <c r="AH11259" t="s">
        <v>51</v>
      </c>
      <c r="AJ11259" t="s">
        <v>53</v>
      </c>
      <c r="AL11259" t="s">
        <v>68</v>
      </c>
      <c r="AO11259" t="s">
        <v>5443</v>
      </c>
      <c r="AP11259" s="1">
        <v>45428.354861111111</v>
      </c>
    </row>
    <row r="11260" spans="1:43" x14ac:dyDescent="0.35">
      <c r="A11260" t="s">
        <v>60324</v>
      </c>
      <c r="B11260" t="s">
        <v>12132</v>
      </c>
      <c r="C11260" t="s">
        <v>60325</v>
      </c>
      <c r="F11260" t="s">
        <v>60326</v>
      </c>
      <c r="H11260" t="s">
        <v>60324</v>
      </c>
      <c r="J11260" t="s">
        <v>60327</v>
      </c>
      <c r="K11260" t="s">
        <v>60328</v>
      </c>
      <c r="M11260" t="s">
        <v>753</v>
      </c>
      <c r="N11260" t="s">
        <v>798</v>
      </c>
      <c r="O11260">
        <v>79902</v>
      </c>
      <c r="P11260" t="s">
        <v>50</v>
      </c>
      <c r="U11260" s="1">
        <v>45106</v>
      </c>
      <c r="V11260" s="1">
        <v>45106</v>
      </c>
      <c r="W11260" s="1">
        <v>45106.493055555555</v>
      </c>
      <c r="X11260" s="1">
        <v>45106.493055555555</v>
      </c>
      <c r="AC11260" t="s">
        <v>53</v>
      </c>
      <c r="AD11260">
        <v>2969917121</v>
      </c>
      <c r="AE11260" s="1">
        <v>43748.581250000003</v>
      </c>
      <c r="AF11260" t="s">
        <v>60329</v>
      </c>
      <c r="AG11260" t="s">
        <v>60330</v>
      </c>
      <c r="AH11260" t="s">
        <v>51</v>
      </c>
      <c r="AJ11260" t="s">
        <v>53</v>
      </c>
      <c r="AL11260" t="s">
        <v>68</v>
      </c>
      <c r="AO11260" t="s">
        <v>5443</v>
      </c>
      <c r="AP11260" s="1">
        <v>45106.537499999999</v>
      </c>
      <c r="AQ11260" s="1">
        <v>45106.502083333333</v>
      </c>
    </row>
    <row r="11261" spans="1:43" x14ac:dyDescent="0.35">
      <c r="A11261" t="s">
        <v>60331</v>
      </c>
      <c r="B11261" t="s">
        <v>60332</v>
      </c>
      <c r="C11261" t="s">
        <v>5031</v>
      </c>
      <c r="F11261" t="s">
        <v>60333</v>
      </c>
      <c r="H11261" t="s">
        <v>60334</v>
      </c>
      <c r="I11261" t="s">
        <v>464</v>
      </c>
      <c r="J11261" t="s">
        <v>6387</v>
      </c>
      <c r="K11261" t="s">
        <v>60335</v>
      </c>
      <c r="M11261" t="s">
        <v>21728</v>
      </c>
      <c r="N11261" t="s">
        <v>798</v>
      </c>
      <c r="O11261">
        <v>77351</v>
      </c>
      <c r="P11261" t="s">
        <v>50</v>
      </c>
      <c r="U11261" s="1">
        <v>45106</v>
      </c>
      <c r="V11261" s="1">
        <v>45106</v>
      </c>
      <c r="AC11261" t="s">
        <v>53</v>
      </c>
      <c r="AD11261">
        <v>2969484892</v>
      </c>
      <c r="AE11261" s="1">
        <v>37756</v>
      </c>
      <c r="AG11261" t="s">
        <v>60336</v>
      </c>
      <c r="AH11261" t="s">
        <v>51</v>
      </c>
      <c r="AJ11261" t="s">
        <v>53</v>
      </c>
      <c r="AO11261" t="s">
        <v>8142</v>
      </c>
    </row>
    <row r="11262" spans="1:43" x14ac:dyDescent="0.35">
      <c r="A11262" t="s">
        <v>60337</v>
      </c>
      <c r="B11262" t="s">
        <v>19338</v>
      </c>
      <c r="C11262" t="s">
        <v>60338</v>
      </c>
      <c r="F11262" t="s">
        <v>60339</v>
      </c>
      <c r="H11262" t="s">
        <v>60337</v>
      </c>
      <c r="J11262" t="s">
        <v>60340</v>
      </c>
      <c r="N11262" t="s">
        <v>287</v>
      </c>
      <c r="O11262">
        <v>80910</v>
      </c>
      <c r="P11262" t="s">
        <v>50</v>
      </c>
      <c r="U11262" s="1">
        <v>45106</v>
      </c>
      <c r="V11262" s="1">
        <v>45106</v>
      </c>
      <c r="W11262" s="1">
        <v>45106.393750000003</v>
      </c>
      <c r="X11262" s="1">
        <v>45106.393750000003</v>
      </c>
      <c r="AC11262" t="s">
        <v>53</v>
      </c>
      <c r="AD11262">
        <v>2973522612</v>
      </c>
      <c r="AE11262" s="1">
        <v>45106.451388888891</v>
      </c>
      <c r="AG11262" t="s">
        <v>60341</v>
      </c>
      <c r="AH11262" t="s">
        <v>51</v>
      </c>
      <c r="AJ11262" t="s">
        <v>53</v>
      </c>
      <c r="AL11262" t="s">
        <v>78</v>
      </c>
      <c r="AO11262" t="s">
        <v>8142</v>
      </c>
    </row>
    <row r="11263" spans="1:43" x14ac:dyDescent="0.35">
      <c r="A11263" t="s">
        <v>60342</v>
      </c>
      <c r="B11263" t="s">
        <v>653</v>
      </c>
      <c r="C11263" t="s">
        <v>60343</v>
      </c>
      <c r="F11263" t="s">
        <v>60344</v>
      </c>
      <c r="H11263" t="s">
        <v>60342</v>
      </c>
      <c r="J11263" t="s">
        <v>60345</v>
      </c>
      <c r="K11263" t="s">
        <v>60346</v>
      </c>
      <c r="M11263" t="s">
        <v>60347</v>
      </c>
      <c r="N11263" t="s">
        <v>13263</v>
      </c>
      <c r="O11263">
        <v>29607</v>
      </c>
      <c r="P11263" t="s">
        <v>50</v>
      </c>
      <c r="U11263" s="1">
        <v>45106</v>
      </c>
      <c r="V11263" s="1">
        <v>45106</v>
      </c>
      <c r="W11263" s="1">
        <v>45106.636111111111</v>
      </c>
      <c r="X11263" s="1">
        <v>45106.636111111111</v>
      </c>
      <c r="AC11263" t="s">
        <v>51</v>
      </c>
      <c r="AD11263">
        <v>2973522936</v>
      </c>
      <c r="AE11263" s="1">
        <v>45106.660416666666</v>
      </c>
      <c r="AF11263" t="s">
        <v>60348</v>
      </c>
      <c r="AG11263" t="s">
        <v>60349</v>
      </c>
      <c r="AH11263" t="s">
        <v>51</v>
      </c>
      <c r="AJ11263" t="s">
        <v>53</v>
      </c>
      <c r="AL11263" t="s">
        <v>68</v>
      </c>
      <c r="AO11263" t="s">
        <v>5443</v>
      </c>
      <c r="AP11263" s="1">
        <v>45106.677777777775</v>
      </c>
      <c r="AQ11263" s="1">
        <v>45106.679861111108</v>
      </c>
    </row>
    <row r="11264" spans="1:43" x14ac:dyDescent="0.35">
      <c r="A11264" t="s">
        <v>60350</v>
      </c>
      <c r="B11264" t="s">
        <v>6803</v>
      </c>
      <c r="C11264" t="s">
        <v>71</v>
      </c>
      <c r="F11264" t="s">
        <v>60351</v>
      </c>
      <c r="H11264" t="s">
        <v>60350</v>
      </c>
      <c r="J11264" t="s">
        <v>1305</v>
      </c>
      <c r="K11264" t="s">
        <v>1306</v>
      </c>
      <c r="M11264" t="s">
        <v>1307</v>
      </c>
      <c r="N11264" t="s">
        <v>264</v>
      </c>
      <c r="O11264">
        <v>77380</v>
      </c>
      <c r="P11264" t="s">
        <v>50</v>
      </c>
      <c r="U11264" s="1">
        <v>45106</v>
      </c>
      <c r="V11264" s="1">
        <v>45106</v>
      </c>
      <c r="W11264" s="1">
        <v>45106.906944444447</v>
      </c>
      <c r="X11264" s="1">
        <v>45106.906944444447</v>
      </c>
      <c r="AC11264" t="s">
        <v>51</v>
      </c>
      <c r="AD11264">
        <v>2969474645</v>
      </c>
      <c r="AE11264" s="1">
        <v>37110.530555555553</v>
      </c>
      <c r="AF11264" t="s">
        <v>8291</v>
      </c>
      <c r="AG11264" t="s">
        <v>60352</v>
      </c>
      <c r="AH11264" t="s">
        <v>51</v>
      </c>
      <c r="AJ11264" t="s">
        <v>53</v>
      </c>
      <c r="AL11264" t="s">
        <v>68</v>
      </c>
      <c r="AO11264" t="s">
        <v>5443</v>
      </c>
      <c r="AP11264" s="1">
        <v>45319.071527777778</v>
      </c>
    </row>
    <row r="11265" spans="1:43" x14ac:dyDescent="0.35">
      <c r="A11265" t="s">
        <v>60353</v>
      </c>
      <c r="B11265" t="s">
        <v>27837</v>
      </c>
      <c r="C11265" t="s">
        <v>320</v>
      </c>
      <c r="F11265" t="s">
        <v>60354</v>
      </c>
      <c r="H11265" t="s">
        <v>60353</v>
      </c>
      <c r="J11265" t="s">
        <v>13744</v>
      </c>
      <c r="N11265" t="s">
        <v>21722</v>
      </c>
      <c r="O11265">
        <v>50072</v>
      </c>
      <c r="P11265" t="s">
        <v>50</v>
      </c>
      <c r="U11265" s="1">
        <v>45106</v>
      </c>
      <c r="V11265" s="1">
        <v>45106</v>
      </c>
      <c r="AC11265" t="s">
        <v>53</v>
      </c>
      <c r="AD11265">
        <v>2969474461</v>
      </c>
      <c r="AE11265" s="1">
        <v>37104.381944444445</v>
      </c>
      <c r="AG11265" t="s">
        <v>60355</v>
      </c>
      <c r="AH11265" t="s">
        <v>51</v>
      </c>
      <c r="AJ11265" t="s">
        <v>53</v>
      </c>
      <c r="AO11265" t="s">
        <v>8142</v>
      </c>
    </row>
    <row r="11266" spans="1:43" x14ac:dyDescent="0.35">
      <c r="A11266" t="s">
        <v>60356</v>
      </c>
      <c r="B11266" t="s">
        <v>612</v>
      </c>
      <c r="C11266" t="s">
        <v>18603</v>
      </c>
      <c r="F11266" t="s">
        <v>60357</v>
      </c>
      <c r="H11266" t="s">
        <v>60356</v>
      </c>
      <c r="J11266" t="s">
        <v>13574</v>
      </c>
      <c r="K11266" t="s">
        <v>60358</v>
      </c>
      <c r="M11266" t="s">
        <v>159</v>
      </c>
      <c r="N11266" t="s">
        <v>65</v>
      </c>
      <c r="O11266">
        <v>80911</v>
      </c>
      <c r="P11266" t="s">
        <v>50</v>
      </c>
      <c r="U11266" s="1">
        <v>45106</v>
      </c>
      <c r="V11266" s="1">
        <v>45106</v>
      </c>
      <c r="W11266" s="1">
        <v>45106.591666666667</v>
      </c>
      <c r="X11266" s="1">
        <v>45106.591666666667</v>
      </c>
      <c r="AC11266" t="s">
        <v>53</v>
      </c>
      <c r="AD11266">
        <v>2969823183</v>
      </c>
      <c r="AE11266" s="1">
        <v>43312.453472222223</v>
      </c>
      <c r="AF11266" t="s">
        <v>36361</v>
      </c>
      <c r="AG11266" t="s">
        <v>60359</v>
      </c>
      <c r="AH11266" t="s">
        <v>51</v>
      </c>
      <c r="AJ11266" t="s">
        <v>53</v>
      </c>
      <c r="AL11266" t="s">
        <v>68</v>
      </c>
      <c r="AO11266" t="s">
        <v>5443</v>
      </c>
      <c r="AP11266" s="1">
        <v>45106.59097222222</v>
      </c>
    </row>
    <row r="11267" spans="1:43" x14ac:dyDescent="0.35">
      <c r="A11267" t="s">
        <v>60360</v>
      </c>
      <c r="B11267" t="s">
        <v>60361</v>
      </c>
      <c r="C11267" t="s">
        <v>60362</v>
      </c>
      <c r="H11267" t="s">
        <v>60360</v>
      </c>
      <c r="J11267" t="s">
        <v>11720</v>
      </c>
      <c r="N11267" t="s">
        <v>16805</v>
      </c>
      <c r="O11267">
        <v>97230</v>
      </c>
      <c r="P11267" t="s">
        <v>50</v>
      </c>
      <c r="U11267" s="1">
        <v>45106</v>
      </c>
      <c r="V11267" s="1">
        <v>45106</v>
      </c>
      <c r="AC11267" t="s">
        <v>53</v>
      </c>
      <c r="AD11267">
        <v>2969472760</v>
      </c>
      <c r="AE11267" s="1">
        <v>36916.71597222222</v>
      </c>
      <c r="AG11267" t="s">
        <v>60363</v>
      </c>
      <c r="AH11267" t="s">
        <v>51</v>
      </c>
      <c r="AJ11267" t="s">
        <v>53</v>
      </c>
      <c r="AO11267" t="s">
        <v>8142</v>
      </c>
    </row>
    <row r="11268" spans="1:43" x14ac:dyDescent="0.35">
      <c r="A11268" t="s">
        <v>60364</v>
      </c>
      <c r="B11268" t="s">
        <v>60365</v>
      </c>
      <c r="C11268" t="s">
        <v>894</v>
      </c>
      <c r="H11268" t="s">
        <v>60366</v>
      </c>
      <c r="J11268" t="s">
        <v>491</v>
      </c>
      <c r="K11268" t="s">
        <v>6655</v>
      </c>
      <c r="M11268" t="s">
        <v>6656</v>
      </c>
      <c r="N11268" t="s">
        <v>6657</v>
      </c>
      <c r="O11268">
        <v>68102</v>
      </c>
      <c r="P11268" t="s">
        <v>50</v>
      </c>
      <c r="U11268" s="1">
        <v>45106</v>
      </c>
      <c r="V11268" s="1">
        <v>45106</v>
      </c>
      <c r="AC11268" t="s">
        <v>53</v>
      </c>
      <c r="AD11268">
        <v>2969472760</v>
      </c>
      <c r="AE11268" s="1">
        <v>36916.71597222222</v>
      </c>
      <c r="AG11268" t="s">
        <v>60367</v>
      </c>
      <c r="AH11268" t="s">
        <v>51</v>
      </c>
      <c r="AJ11268" t="s">
        <v>53</v>
      </c>
      <c r="AO11268" t="s">
        <v>8142</v>
      </c>
    </row>
    <row r="11269" spans="1:43" x14ac:dyDescent="0.35">
      <c r="A11269" t="s">
        <v>60368</v>
      </c>
      <c r="B11269" t="s">
        <v>14019</v>
      </c>
      <c r="C11269" t="s">
        <v>38968</v>
      </c>
      <c r="F11269" t="s">
        <v>60369</v>
      </c>
      <c r="H11269" t="s">
        <v>60368</v>
      </c>
      <c r="J11269" t="s">
        <v>60370</v>
      </c>
      <c r="K11269" t="s">
        <v>60371</v>
      </c>
      <c r="M11269" t="s">
        <v>60372</v>
      </c>
      <c r="N11269" t="s">
        <v>15700</v>
      </c>
      <c r="O11269">
        <v>30360</v>
      </c>
      <c r="P11269" t="s">
        <v>50</v>
      </c>
      <c r="U11269" s="1">
        <v>45106</v>
      </c>
      <c r="V11269" s="1">
        <v>45106</v>
      </c>
      <c r="W11269" s="1">
        <v>45106.543055555558</v>
      </c>
      <c r="X11269" s="1">
        <v>45106.543055555558</v>
      </c>
      <c r="AC11269" t="s">
        <v>51</v>
      </c>
      <c r="AD11269">
        <v>2973522769</v>
      </c>
      <c r="AE11269" s="1">
        <v>45106.554166666669</v>
      </c>
      <c r="AF11269" t="s">
        <v>60373</v>
      </c>
      <c r="AG11269" t="s">
        <v>60374</v>
      </c>
      <c r="AH11269" t="s">
        <v>51</v>
      </c>
      <c r="AJ11269" t="s">
        <v>53</v>
      </c>
      <c r="AL11269" t="s">
        <v>68</v>
      </c>
      <c r="AO11269" t="s">
        <v>5443</v>
      </c>
      <c r="AP11269" s="1">
        <v>45107.379861111112</v>
      </c>
      <c r="AQ11269" s="1">
        <v>45106.591666666667</v>
      </c>
    </row>
    <row r="11270" spans="1:43" x14ac:dyDescent="0.35">
      <c r="A11270" t="s">
        <v>60375</v>
      </c>
      <c r="B11270" t="s">
        <v>60376</v>
      </c>
      <c r="C11270" t="s">
        <v>5070</v>
      </c>
      <c r="F11270" t="s">
        <v>60377</v>
      </c>
      <c r="H11270" t="s">
        <v>60375</v>
      </c>
      <c r="J11270" t="s">
        <v>29506</v>
      </c>
      <c r="K11270" t="s">
        <v>60378</v>
      </c>
      <c r="M11270" t="s">
        <v>154</v>
      </c>
      <c r="N11270" t="s">
        <v>65</v>
      </c>
      <c r="O11270">
        <v>80634</v>
      </c>
      <c r="P11270" t="s">
        <v>50</v>
      </c>
      <c r="U11270" s="1">
        <v>45106</v>
      </c>
      <c r="V11270" s="1">
        <v>45106</v>
      </c>
      <c r="W11270" s="1">
        <v>45106.574999999997</v>
      </c>
      <c r="X11270" s="1">
        <v>45106.574999999997</v>
      </c>
      <c r="AC11270" t="s">
        <v>53</v>
      </c>
      <c r="AD11270">
        <v>2969476061</v>
      </c>
      <c r="AE11270" s="1">
        <v>37200</v>
      </c>
      <c r="AF11270" t="s">
        <v>10994</v>
      </c>
      <c r="AG11270" t="s">
        <v>60379</v>
      </c>
      <c r="AH11270" t="s">
        <v>51</v>
      </c>
      <c r="AJ11270" t="s">
        <v>53</v>
      </c>
      <c r="AL11270" t="s">
        <v>68</v>
      </c>
      <c r="AO11270" t="s">
        <v>5443</v>
      </c>
      <c r="AP11270" s="1">
        <v>45450.373611111114</v>
      </c>
    </row>
    <row r="11271" spans="1:43" x14ac:dyDescent="0.35">
      <c r="A11271" t="s">
        <v>60380</v>
      </c>
      <c r="B11271" t="s">
        <v>60381</v>
      </c>
      <c r="C11271" t="s">
        <v>3191</v>
      </c>
      <c r="F11271" t="s">
        <v>60382</v>
      </c>
      <c r="H11271" t="s">
        <v>60380</v>
      </c>
      <c r="J11271" t="s">
        <v>29506</v>
      </c>
      <c r="K11271" t="s">
        <v>60383</v>
      </c>
      <c r="M11271" t="s">
        <v>23376</v>
      </c>
      <c r="N11271" t="s">
        <v>65</v>
      </c>
      <c r="O11271">
        <v>80550</v>
      </c>
      <c r="P11271" t="s">
        <v>50</v>
      </c>
      <c r="U11271" s="1">
        <v>45106</v>
      </c>
      <c r="V11271" s="1">
        <v>45106</v>
      </c>
      <c r="W11271" s="1">
        <v>45106.556944444441</v>
      </c>
      <c r="X11271" s="1">
        <v>45106.556944444441</v>
      </c>
      <c r="AC11271" t="s">
        <v>51</v>
      </c>
      <c r="AD11271">
        <v>2969476061</v>
      </c>
      <c r="AE11271" s="1">
        <v>37200</v>
      </c>
      <c r="AF11271" t="s">
        <v>10994</v>
      </c>
      <c r="AG11271" t="s">
        <v>60384</v>
      </c>
      <c r="AH11271" t="s">
        <v>51</v>
      </c>
      <c r="AJ11271" t="s">
        <v>53</v>
      </c>
      <c r="AL11271" t="s">
        <v>68</v>
      </c>
      <c r="AO11271" t="s">
        <v>5443</v>
      </c>
      <c r="AP11271" s="1">
        <v>45218.418055555558</v>
      </c>
    </row>
    <row r="11272" spans="1:43" x14ac:dyDescent="0.35">
      <c r="A11272" t="s">
        <v>60385</v>
      </c>
      <c r="B11272" t="s">
        <v>60386</v>
      </c>
      <c r="C11272" t="s">
        <v>728</v>
      </c>
      <c r="F11272" t="s">
        <v>60387</v>
      </c>
      <c r="H11272" t="s">
        <v>60385</v>
      </c>
      <c r="J11272" t="s">
        <v>21322</v>
      </c>
      <c r="P11272" t="s">
        <v>50</v>
      </c>
      <c r="U11272" s="1">
        <v>45106</v>
      </c>
      <c r="V11272" s="1">
        <v>45106</v>
      </c>
      <c r="AC11272" t="s">
        <v>53</v>
      </c>
      <c r="AD11272">
        <v>2969504605</v>
      </c>
      <c r="AE11272" s="1">
        <v>38006.45208333333</v>
      </c>
      <c r="AG11272" t="s">
        <v>60388</v>
      </c>
      <c r="AH11272" t="s">
        <v>51</v>
      </c>
      <c r="AJ11272" t="s">
        <v>53</v>
      </c>
      <c r="AO11272" t="s">
        <v>8142</v>
      </c>
    </row>
    <row r="11273" spans="1:43" x14ac:dyDescent="0.35">
      <c r="A11273" t="s">
        <v>60389</v>
      </c>
      <c r="B11273" t="s">
        <v>403</v>
      </c>
      <c r="C11273" t="s">
        <v>758</v>
      </c>
      <c r="F11273" t="s">
        <v>60390</v>
      </c>
      <c r="H11273" t="s">
        <v>60389</v>
      </c>
      <c r="J11273" t="s">
        <v>60391</v>
      </c>
      <c r="K11273" t="s">
        <v>60392</v>
      </c>
      <c r="M11273" t="s">
        <v>2378</v>
      </c>
      <c r="N11273" t="s">
        <v>65</v>
      </c>
      <c r="O11273">
        <v>80524</v>
      </c>
      <c r="P11273" t="s">
        <v>50</v>
      </c>
      <c r="U11273" s="1">
        <v>45106</v>
      </c>
      <c r="V11273" s="1">
        <v>45106</v>
      </c>
      <c r="W11273" s="1">
        <v>45106.631944444445</v>
      </c>
      <c r="X11273" s="1">
        <v>45106.631944444445</v>
      </c>
      <c r="AC11273" t="s">
        <v>51</v>
      </c>
      <c r="AD11273">
        <v>2969566150</v>
      </c>
      <c r="AE11273" s="1">
        <v>40794.892361111109</v>
      </c>
      <c r="AF11273" t="s">
        <v>60393</v>
      </c>
      <c r="AG11273" t="s">
        <v>60394</v>
      </c>
      <c r="AH11273" t="s">
        <v>51</v>
      </c>
      <c r="AJ11273" t="s">
        <v>53</v>
      </c>
      <c r="AL11273" t="s">
        <v>68</v>
      </c>
      <c r="AO11273" t="s">
        <v>5443</v>
      </c>
      <c r="AP11273" s="1">
        <v>45476.513888888891</v>
      </c>
      <c r="AQ11273" s="1">
        <v>45383.578472222223</v>
      </c>
    </row>
    <row r="11274" spans="1:43" x14ac:dyDescent="0.35">
      <c r="A11274" t="s">
        <v>60395</v>
      </c>
      <c r="B11274" t="s">
        <v>60396</v>
      </c>
      <c r="C11274" t="s">
        <v>60397</v>
      </c>
      <c r="F11274" t="s">
        <v>60398</v>
      </c>
      <c r="H11274" t="s">
        <v>60395</v>
      </c>
      <c r="J11274" t="s">
        <v>60399</v>
      </c>
      <c r="K11274" t="s">
        <v>60400</v>
      </c>
      <c r="M11274" t="s">
        <v>137</v>
      </c>
      <c r="N11274" t="s">
        <v>65</v>
      </c>
      <c r="O11274">
        <v>80219</v>
      </c>
      <c r="P11274" t="s">
        <v>50</v>
      </c>
      <c r="U11274" s="1">
        <v>45106</v>
      </c>
      <c r="V11274" s="1">
        <v>45106</v>
      </c>
      <c r="W11274" s="1">
        <v>45106.005555555559</v>
      </c>
      <c r="X11274" s="1">
        <v>45106.005555555559</v>
      </c>
      <c r="AC11274" t="s">
        <v>51</v>
      </c>
      <c r="AD11274">
        <v>1000000001</v>
      </c>
      <c r="AE11274" s="1">
        <v>39973.351388888892</v>
      </c>
      <c r="AF11274" t="s">
        <v>3377</v>
      </c>
      <c r="AG11274" t="s">
        <v>60401</v>
      </c>
      <c r="AH11274" t="s">
        <v>51</v>
      </c>
      <c r="AJ11274" t="s">
        <v>53</v>
      </c>
      <c r="AL11274" t="s">
        <v>78</v>
      </c>
      <c r="AO11274" t="s">
        <v>5443</v>
      </c>
      <c r="AP11274" s="1">
        <v>45116.452777777777</v>
      </c>
    </row>
    <row r="11275" spans="1:43" x14ac:dyDescent="0.35">
      <c r="A11275" t="s">
        <v>60402</v>
      </c>
      <c r="B11275" t="s">
        <v>3671</v>
      </c>
      <c r="C11275" t="s">
        <v>60403</v>
      </c>
      <c r="D11275" t="s">
        <v>46</v>
      </c>
      <c r="F11275" t="s">
        <v>47</v>
      </c>
      <c r="H11275" t="s">
        <v>60404</v>
      </c>
      <c r="J11275" t="s">
        <v>49</v>
      </c>
      <c r="P11275" t="s">
        <v>50</v>
      </c>
      <c r="U11275" s="1">
        <v>45106</v>
      </c>
      <c r="V11275" s="1">
        <v>45106</v>
      </c>
      <c r="W11275" s="1">
        <v>45107.408333333333</v>
      </c>
      <c r="X11275" s="1">
        <v>45203.44027777778</v>
      </c>
      <c r="AC11275" t="s">
        <v>53</v>
      </c>
      <c r="AD11275">
        <v>1000000000</v>
      </c>
      <c r="AE11275" s="1">
        <v>37295</v>
      </c>
      <c r="AG11275" t="s">
        <v>60405</v>
      </c>
      <c r="AH11275" t="s">
        <v>51</v>
      </c>
      <c r="AJ11275" t="s">
        <v>53</v>
      </c>
      <c r="AL11275" t="s">
        <v>68</v>
      </c>
      <c r="AO11275" t="s">
        <v>5443</v>
      </c>
      <c r="AP11275" s="1">
        <v>45106.689583333333</v>
      </c>
    </row>
    <row r="11276" spans="1:43" x14ac:dyDescent="0.35">
      <c r="A11276" t="s">
        <v>60406</v>
      </c>
      <c r="B11276" t="s">
        <v>27643</v>
      </c>
      <c r="C11276" t="s">
        <v>508</v>
      </c>
      <c r="F11276" t="s">
        <v>60407</v>
      </c>
      <c r="H11276" t="s">
        <v>60408</v>
      </c>
      <c r="K11276" t="s">
        <v>60409</v>
      </c>
      <c r="M11276" t="s">
        <v>60410</v>
      </c>
      <c r="N11276" t="s">
        <v>14320</v>
      </c>
      <c r="O11276">
        <v>83313</v>
      </c>
      <c r="P11276" t="s">
        <v>50</v>
      </c>
      <c r="U11276" s="1">
        <v>45106</v>
      </c>
      <c r="V11276" s="1">
        <v>45106</v>
      </c>
      <c r="AC11276" t="s">
        <v>53</v>
      </c>
      <c r="AD11276">
        <v>9999999999</v>
      </c>
      <c r="AE11276" s="1">
        <v>45196</v>
      </c>
      <c r="AG11276" t="s">
        <v>60411</v>
      </c>
      <c r="AH11276" t="s">
        <v>51</v>
      </c>
      <c r="AJ11276" t="s">
        <v>53</v>
      </c>
      <c r="AO11276" t="s">
        <v>8142</v>
      </c>
    </row>
    <row r="11277" spans="1:43" x14ac:dyDescent="0.35">
      <c r="A11277" t="s">
        <v>60412</v>
      </c>
      <c r="B11277" t="s">
        <v>303</v>
      </c>
      <c r="C11277" t="s">
        <v>14512</v>
      </c>
      <c r="F11277" t="s">
        <v>60413</v>
      </c>
      <c r="H11277" t="s">
        <v>60414</v>
      </c>
      <c r="J11277" t="s">
        <v>23154</v>
      </c>
      <c r="K11277" t="s">
        <v>47087</v>
      </c>
      <c r="M11277" t="s">
        <v>3225</v>
      </c>
      <c r="N11277" t="s">
        <v>65</v>
      </c>
      <c r="O11277">
        <v>80537</v>
      </c>
      <c r="P11277" t="s">
        <v>50</v>
      </c>
      <c r="U11277" s="1">
        <v>45106</v>
      </c>
      <c r="V11277" s="1">
        <v>45106</v>
      </c>
      <c r="W11277" s="1">
        <v>45106.425000000003</v>
      </c>
      <c r="X11277" s="1">
        <v>45106.425000000003</v>
      </c>
      <c r="AC11277" t="s">
        <v>53</v>
      </c>
      <c r="AD11277">
        <v>2969478563</v>
      </c>
      <c r="AE11277" s="1">
        <v>37343</v>
      </c>
      <c r="AF11277" t="s">
        <v>23157</v>
      </c>
      <c r="AG11277" t="s">
        <v>60415</v>
      </c>
      <c r="AH11277" t="s">
        <v>51</v>
      </c>
      <c r="AJ11277" t="s">
        <v>53</v>
      </c>
      <c r="AL11277" t="s">
        <v>68</v>
      </c>
      <c r="AO11277" t="s">
        <v>5443</v>
      </c>
      <c r="AP11277" s="1">
        <v>45413.365972222222</v>
      </c>
      <c r="AQ11277" s="1">
        <v>45267.634027777778</v>
      </c>
    </row>
    <row r="11278" spans="1:43" x14ac:dyDescent="0.35">
      <c r="A11278" t="s">
        <v>60416</v>
      </c>
      <c r="B11278" t="s">
        <v>60417</v>
      </c>
      <c r="C11278" t="s">
        <v>17061</v>
      </c>
      <c r="F11278" t="s">
        <v>60418</v>
      </c>
      <c r="H11278" t="s">
        <v>60419</v>
      </c>
      <c r="I11278" t="s">
        <v>464</v>
      </c>
      <c r="J11278" t="s">
        <v>6387</v>
      </c>
      <c r="K11278" t="s">
        <v>13097</v>
      </c>
      <c r="M11278" t="s">
        <v>5488</v>
      </c>
      <c r="N11278" t="s">
        <v>1515</v>
      </c>
      <c r="O11278" t="s">
        <v>13098</v>
      </c>
      <c r="P11278" t="s">
        <v>50</v>
      </c>
      <c r="U11278" s="1">
        <v>45106</v>
      </c>
      <c r="V11278" s="1">
        <v>45106</v>
      </c>
      <c r="AC11278" t="s">
        <v>53</v>
      </c>
      <c r="AD11278">
        <v>2969484892</v>
      </c>
      <c r="AE11278" s="1">
        <v>37756</v>
      </c>
      <c r="AG11278" t="s">
        <v>60420</v>
      </c>
      <c r="AH11278" t="s">
        <v>51</v>
      </c>
      <c r="AJ11278" t="s">
        <v>53</v>
      </c>
      <c r="AO11278" t="s">
        <v>8142</v>
      </c>
    </row>
    <row r="11279" spans="1:43" x14ac:dyDescent="0.35">
      <c r="A11279" t="s">
        <v>60421</v>
      </c>
      <c r="B11279" t="s">
        <v>60422</v>
      </c>
      <c r="C11279" t="s">
        <v>3071</v>
      </c>
      <c r="F11279" t="s">
        <v>60423</v>
      </c>
      <c r="H11279" t="s">
        <v>60424</v>
      </c>
      <c r="J11279" t="s">
        <v>38392</v>
      </c>
      <c r="K11279" t="s">
        <v>2121</v>
      </c>
      <c r="M11279" t="s">
        <v>2122</v>
      </c>
      <c r="N11279" t="s">
        <v>2123</v>
      </c>
      <c r="O11279">
        <v>55306</v>
      </c>
      <c r="P11279" t="s">
        <v>50</v>
      </c>
      <c r="U11279" s="1">
        <v>45106</v>
      </c>
      <c r="V11279" s="1">
        <v>45106</v>
      </c>
      <c r="AC11279" t="s">
        <v>53</v>
      </c>
      <c r="AD11279">
        <v>2969473349</v>
      </c>
      <c r="AE11279" s="1">
        <v>37012.460416666669</v>
      </c>
      <c r="AG11279" t="s">
        <v>60425</v>
      </c>
      <c r="AH11279" t="s">
        <v>51</v>
      </c>
      <c r="AJ11279" t="s">
        <v>53</v>
      </c>
      <c r="AO11279" t="s">
        <v>8142</v>
      </c>
    </row>
    <row r="11280" spans="1:43" x14ac:dyDescent="0.35">
      <c r="A11280" t="s">
        <v>60426</v>
      </c>
      <c r="B11280" t="s">
        <v>8073</v>
      </c>
      <c r="C11280" t="s">
        <v>3813</v>
      </c>
      <c r="F11280" t="s">
        <v>60427</v>
      </c>
      <c r="H11280" t="s">
        <v>60428</v>
      </c>
      <c r="J11280" t="s">
        <v>52258</v>
      </c>
      <c r="K11280" t="s">
        <v>60429</v>
      </c>
      <c r="M11280" t="s">
        <v>753</v>
      </c>
      <c r="N11280" t="s">
        <v>798</v>
      </c>
      <c r="O11280">
        <v>79930</v>
      </c>
      <c r="P11280" t="s">
        <v>50</v>
      </c>
      <c r="U11280" s="1">
        <v>45107</v>
      </c>
      <c r="V11280" s="1">
        <v>45107</v>
      </c>
      <c r="W11280" s="1">
        <v>45107.393055555556</v>
      </c>
      <c r="X11280" s="1">
        <v>45107.393055555556</v>
      </c>
      <c r="AC11280" t="s">
        <v>51</v>
      </c>
      <c r="AD11280">
        <v>2973323710</v>
      </c>
      <c r="AE11280" s="1">
        <v>45022.589583333334</v>
      </c>
      <c r="AF11280" t="s">
        <v>52260</v>
      </c>
      <c r="AG11280" t="s">
        <v>60430</v>
      </c>
      <c r="AH11280" t="s">
        <v>51</v>
      </c>
      <c r="AJ11280" t="s">
        <v>53</v>
      </c>
      <c r="AL11280" t="s">
        <v>68</v>
      </c>
      <c r="AO11280" t="s">
        <v>5443</v>
      </c>
      <c r="AP11280" s="1">
        <v>45462.993055555555</v>
      </c>
      <c r="AQ11280" s="1">
        <v>45107.665972222225</v>
      </c>
    </row>
    <row r="11281" spans="1:43" x14ac:dyDescent="0.35">
      <c r="A11281" t="s">
        <v>60431</v>
      </c>
      <c r="B11281" t="s">
        <v>7988</v>
      </c>
      <c r="C11281" t="s">
        <v>302</v>
      </c>
      <c r="F11281" t="s">
        <v>60432</v>
      </c>
      <c r="H11281" t="s">
        <v>60431</v>
      </c>
      <c r="J11281" t="s">
        <v>60433</v>
      </c>
      <c r="K11281" t="s">
        <v>60434</v>
      </c>
      <c r="M11281" t="s">
        <v>154</v>
      </c>
      <c r="N11281" t="s">
        <v>65</v>
      </c>
      <c r="O11281">
        <v>80634</v>
      </c>
      <c r="P11281" t="s">
        <v>50</v>
      </c>
      <c r="U11281" s="1">
        <v>45107</v>
      </c>
      <c r="V11281" s="1">
        <v>45107</v>
      </c>
      <c r="W11281" s="1">
        <v>45107.568055555559</v>
      </c>
      <c r="X11281" s="1">
        <v>45107.568055555559</v>
      </c>
      <c r="AC11281" t="s">
        <v>53</v>
      </c>
      <c r="AD11281">
        <v>2973519993</v>
      </c>
      <c r="AE11281" s="1">
        <v>45103.677083333336</v>
      </c>
      <c r="AF11281" t="s">
        <v>60435</v>
      </c>
      <c r="AG11281" t="s">
        <v>60436</v>
      </c>
      <c r="AH11281" t="s">
        <v>51</v>
      </c>
      <c r="AJ11281" t="s">
        <v>53</v>
      </c>
      <c r="AL11281" t="s">
        <v>68</v>
      </c>
      <c r="AO11281" t="s">
        <v>5443</v>
      </c>
      <c r="AP11281" s="1">
        <v>45107.57708333333</v>
      </c>
      <c r="AQ11281" s="1">
        <v>45107.576388888891</v>
      </c>
    </row>
    <row r="11282" spans="1:43" x14ac:dyDescent="0.35">
      <c r="A11282" t="s">
        <v>60437</v>
      </c>
      <c r="B11282" t="s">
        <v>60438</v>
      </c>
      <c r="C11282" t="s">
        <v>375</v>
      </c>
      <c r="F11282" t="s">
        <v>60439</v>
      </c>
      <c r="H11282" t="s">
        <v>60437</v>
      </c>
      <c r="J11282" t="s">
        <v>60440</v>
      </c>
      <c r="K11282" t="s">
        <v>60441</v>
      </c>
      <c r="M11282" t="s">
        <v>4909</v>
      </c>
      <c r="N11282" t="s">
        <v>65</v>
      </c>
      <c r="O11282">
        <v>80831</v>
      </c>
      <c r="P11282" t="s">
        <v>50</v>
      </c>
      <c r="U11282" s="1">
        <v>45107</v>
      </c>
      <c r="V11282" s="1">
        <v>45107</v>
      </c>
      <c r="W11282" s="1">
        <v>45107.599305555559</v>
      </c>
      <c r="X11282" s="1">
        <v>45107.599305555559</v>
      </c>
      <c r="AC11282" t="s">
        <v>53</v>
      </c>
      <c r="AD11282">
        <v>2969936030</v>
      </c>
      <c r="AE11282" s="1">
        <v>43809.404861111114</v>
      </c>
      <c r="AG11282" t="s">
        <v>60442</v>
      </c>
      <c r="AH11282" t="s">
        <v>51</v>
      </c>
      <c r="AJ11282" t="s">
        <v>53</v>
      </c>
      <c r="AL11282" t="s">
        <v>78</v>
      </c>
      <c r="AO11282" t="s">
        <v>8142</v>
      </c>
      <c r="AP11282" s="1">
        <v>45107.602777777778</v>
      </c>
    </row>
    <row r="11283" spans="1:43" x14ac:dyDescent="0.35">
      <c r="A11283" t="s">
        <v>60443</v>
      </c>
      <c r="B11283" t="s">
        <v>29130</v>
      </c>
      <c r="C11283" t="s">
        <v>952</v>
      </c>
      <c r="F11283" t="s">
        <v>60444</v>
      </c>
      <c r="H11283" t="s">
        <v>60443</v>
      </c>
      <c r="J11283" t="s">
        <v>1305</v>
      </c>
      <c r="M11283" t="s">
        <v>5866</v>
      </c>
      <c r="N11283" t="s">
        <v>287</v>
      </c>
      <c r="O11283">
        <v>80534</v>
      </c>
      <c r="P11283" t="s">
        <v>50</v>
      </c>
      <c r="U11283" s="1">
        <v>45107</v>
      </c>
      <c r="V11283" s="1">
        <v>45107</v>
      </c>
      <c r="W11283" s="1">
        <v>45107.468055555553</v>
      </c>
      <c r="X11283" s="1">
        <v>45107.468055555553</v>
      </c>
      <c r="AC11283" t="s">
        <v>53</v>
      </c>
      <c r="AD11283">
        <v>2969474645</v>
      </c>
      <c r="AE11283" s="1">
        <v>37110.530555555553</v>
      </c>
      <c r="AF11283" t="s">
        <v>8291</v>
      </c>
      <c r="AG11283" t="s">
        <v>60445</v>
      </c>
      <c r="AH11283" t="s">
        <v>51</v>
      </c>
      <c r="AJ11283" t="s">
        <v>53</v>
      </c>
      <c r="AL11283" t="s">
        <v>68</v>
      </c>
      <c r="AO11283" t="s">
        <v>5443</v>
      </c>
      <c r="AP11283" s="1">
        <v>45107.72152777778</v>
      </c>
    </row>
    <row r="11284" spans="1:43" x14ac:dyDescent="0.35">
      <c r="A11284" t="s">
        <v>60446</v>
      </c>
      <c r="B11284" t="s">
        <v>23802</v>
      </c>
      <c r="C11284" t="s">
        <v>49948</v>
      </c>
      <c r="F11284" t="s">
        <v>60447</v>
      </c>
      <c r="H11284" t="s">
        <v>60446</v>
      </c>
      <c r="J11284" t="s">
        <v>60448</v>
      </c>
      <c r="K11284" t="s">
        <v>60449</v>
      </c>
      <c r="M11284" t="s">
        <v>60450</v>
      </c>
      <c r="N11284" t="s">
        <v>4438</v>
      </c>
      <c r="O11284">
        <v>95677</v>
      </c>
      <c r="P11284" t="s">
        <v>50</v>
      </c>
      <c r="U11284" s="1">
        <v>45107</v>
      </c>
      <c r="V11284" s="1">
        <v>45107</v>
      </c>
      <c r="W11284" s="1">
        <v>45107.419444444444</v>
      </c>
      <c r="X11284" s="1">
        <v>45107.419444444444</v>
      </c>
      <c r="AC11284" t="s">
        <v>53</v>
      </c>
      <c r="AD11284">
        <v>2973523566</v>
      </c>
      <c r="AE11284" s="1">
        <v>45107.429861111108</v>
      </c>
      <c r="AF11284" t="s">
        <v>60451</v>
      </c>
      <c r="AG11284" t="s">
        <v>60452</v>
      </c>
      <c r="AH11284" t="s">
        <v>51</v>
      </c>
      <c r="AJ11284" t="s">
        <v>53</v>
      </c>
      <c r="AL11284" t="s">
        <v>68</v>
      </c>
      <c r="AO11284" t="s">
        <v>5443</v>
      </c>
      <c r="AP11284" s="1">
        <v>45107.587500000001</v>
      </c>
      <c r="AQ11284" s="1">
        <v>45107.552777777775</v>
      </c>
    </row>
    <row r="11285" spans="1:43" x14ac:dyDescent="0.35">
      <c r="A11285" t="s">
        <v>60453</v>
      </c>
      <c r="B11285" t="s">
        <v>60454</v>
      </c>
      <c r="C11285" t="s">
        <v>383</v>
      </c>
      <c r="F11285" t="s">
        <v>60455</v>
      </c>
      <c r="H11285" t="s">
        <v>60456</v>
      </c>
      <c r="J11285" t="s">
        <v>60457</v>
      </c>
      <c r="K11285" t="s">
        <v>60458</v>
      </c>
      <c r="M11285" t="s">
        <v>525</v>
      </c>
      <c r="N11285" t="s">
        <v>65</v>
      </c>
      <c r="O11285">
        <v>80047</v>
      </c>
      <c r="P11285" t="s">
        <v>50</v>
      </c>
      <c r="U11285" s="1">
        <v>45107</v>
      </c>
      <c r="V11285" s="1">
        <v>45107</v>
      </c>
      <c r="W11285" s="1">
        <v>45107.591666666667</v>
      </c>
      <c r="X11285" s="1">
        <v>45107.591666666667</v>
      </c>
      <c r="AC11285" t="s">
        <v>53</v>
      </c>
      <c r="AD11285">
        <v>2969747633</v>
      </c>
      <c r="AE11285" s="1">
        <v>42922.688194444447</v>
      </c>
      <c r="AF11285" t="s">
        <v>60459</v>
      </c>
      <c r="AG11285" t="s">
        <v>60460</v>
      </c>
      <c r="AH11285" t="s">
        <v>51</v>
      </c>
      <c r="AJ11285" t="s">
        <v>53</v>
      </c>
      <c r="AL11285" t="s">
        <v>68</v>
      </c>
      <c r="AO11285" t="s">
        <v>5443</v>
      </c>
      <c r="AP11285" s="1">
        <v>45107.597222222219</v>
      </c>
      <c r="AQ11285" s="1">
        <v>45107.599305555559</v>
      </c>
    </row>
    <row r="11286" spans="1:43" x14ac:dyDescent="0.35">
      <c r="A11286" t="s">
        <v>60461</v>
      </c>
      <c r="B11286" t="s">
        <v>6610</v>
      </c>
      <c r="C11286" t="s">
        <v>25864</v>
      </c>
      <c r="F11286" t="s">
        <v>60462</v>
      </c>
      <c r="H11286" t="s">
        <v>60461</v>
      </c>
      <c r="J11286" t="s">
        <v>34911</v>
      </c>
      <c r="K11286" t="s">
        <v>17610</v>
      </c>
      <c r="M11286" t="s">
        <v>148</v>
      </c>
      <c r="N11286" t="s">
        <v>264</v>
      </c>
      <c r="O11286">
        <v>79928</v>
      </c>
      <c r="P11286" t="s">
        <v>50</v>
      </c>
      <c r="U11286" s="1">
        <v>45107</v>
      </c>
      <c r="V11286" s="1">
        <v>45107</v>
      </c>
      <c r="W11286" s="1">
        <v>45107.623611111114</v>
      </c>
      <c r="X11286" s="1">
        <v>45107.623611111114</v>
      </c>
      <c r="AC11286" t="s">
        <v>51</v>
      </c>
      <c r="AD11286">
        <v>2969724020</v>
      </c>
      <c r="AE11286" s="1">
        <v>42774.724999999999</v>
      </c>
      <c r="AG11286" t="s">
        <v>60463</v>
      </c>
      <c r="AH11286" t="s">
        <v>51</v>
      </c>
      <c r="AJ11286" t="s">
        <v>53</v>
      </c>
      <c r="AL11286" t="s">
        <v>78</v>
      </c>
      <c r="AO11286" t="s">
        <v>5443</v>
      </c>
      <c r="AP11286" s="1">
        <v>45475.598611111112</v>
      </c>
    </row>
    <row r="11287" spans="1:43" x14ac:dyDescent="0.35">
      <c r="A11287" t="s">
        <v>60464</v>
      </c>
      <c r="B11287" t="s">
        <v>4254</v>
      </c>
      <c r="C11287" t="s">
        <v>946</v>
      </c>
      <c r="F11287" t="s">
        <v>60465</v>
      </c>
      <c r="H11287" t="s">
        <v>60466</v>
      </c>
      <c r="J11287" t="s">
        <v>60467</v>
      </c>
      <c r="K11287" t="s">
        <v>60468</v>
      </c>
      <c r="M11287" t="s">
        <v>1879</v>
      </c>
      <c r="N11287" t="s">
        <v>65</v>
      </c>
      <c r="O11287">
        <v>80504</v>
      </c>
      <c r="P11287" t="s">
        <v>50</v>
      </c>
      <c r="U11287" s="1">
        <v>45107</v>
      </c>
      <c r="V11287" s="1">
        <v>45107</v>
      </c>
      <c r="W11287" s="1">
        <v>45107.455555555556</v>
      </c>
      <c r="X11287" s="1">
        <v>45107.455555555556</v>
      </c>
      <c r="AC11287" t="s">
        <v>51</v>
      </c>
      <c r="AD11287">
        <v>2972012767</v>
      </c>
      <c r="AE11287" s="1">
        <v>44465.600694444445</v>
      </c>
      <c r="AF11287" t="s">
        <v>60469</v>
      </c>
      <c r="AG11287" t="s">
        <v>60470</v>
      </c>
      <c r="AH11287" t="s">
        <v>51</v>
      </c>
      <c r="AJ11287" t="s">
        <v>53</v>
      </c>
      <c r="AL11287" t="s">
        <v>68</v>
      </c>
      <c r="AO11287" t="s">
        <v>5443</v>
      </c>
      <c r="AP11287" s="1">
        <v>45107.472222222219</v>
      </c>
      <c r="AQ11287" s="1">
        <v>45107.569444444445</v>
      </c>
    </row>
    <row r="11288" spans="1:43" x14ac:dyDescent="0.35">
      <c r="A11288" t="s">
        <v>60471</v>
      </c>
      <c r="B11288" t="s">
        <v>25006</v>
      </c>
      <c r="C11288" t="s">
        <v>47362</v>
      </c>
      <c r="H11288" t="s">
        <v>60472</v>
      </c>
      <c r="J11288" t="s">
        <v>710</v>
      </c>
      <c r="P11288" t="s">
        <v>50</v>
      </c>
      <c r="U11288" s="1">
        <v>45107</v>
      </c>
      <c r="V11288" s="1">
        <v>45107</v>
      </c>
      <c r="W11288" s="1">
        <v>45464.512499999997</v>
      </c>
      <c r="X11288" s="1">
        <v>45464.512499999997</v>
      </c>
      <c r="AC11288" t="s">
        <v>53</v>
      </c>
      <c r="AD11288">
        <v>2969477838</v>
      </c>
      <c r="AE11288" s="1">
        <v>37309</v>
      </c>
      <c r="AF11288" t="s">
        <v>711</v>
      </c>
      <c r="AG11288" t="s">
        <v>60473</v>
      </c>
      <c r="AH11288" t="s">
        <v>51</v>
      </c>
      <c r="AJ11288" t="s">
        <v>53</v>
      </c>
      <c r="AO11288" t="s">
        <v>5443</v>
      </c>
      <c r="AP11288" s="1">
        <v>45471.65347222222</v>
      </c>
      <c r="AQ11288" s="1">
        <v>45471.664583333331</v>
      </c>
    </row>
    <row r="11289" spans="1:43" x14ac:dyDescent="0.35">
      <c r="A11289" t="s">
        <v>60474</v>
      </c>
      <c r="B11289" t="s">
        <v>7988</v>
      </c>
      <c r="C11289" t="s">
        <v>3554</v>
      </c>
      <c r="F11289" t="s">
        <v>60475</v>
      </c>
      <c r="H11289" t="s">
        <v>60474</v>
      </c>
      <c r="J11289" t="s">
        <v>60476</v>
      </c>
      <c r="K11289" t="s">
        <v>60477</v>
      </c>
      <c r="M11289" t="s">
        <v>154</v>
      </c>
      <c r="N11289" t="s">
        <v>65</v>
      </c>
      <c r="O11289">
        <v>80634</v>
      </c>
      <c r="P11289" t="s">
        <v>50</v>
      </c>
      <c r="U11289" s="1">
        <v>45107</v>
      </c>
      <c r="V11289" s="1">
        <v>45107</v>
      </c>
      <c r="W11289" s="1">
        <v>45107.55972222222</v>
      </c>
      <c r="X11289" s="1">
        <v>45107.55972222222</v>
      </c>
      <c r="AC11289" t="s">
        <v>53</v>
      </c>
      <c r="AD11289">
        <v>2973523737</v>
      </c>
      <c r="AE11289" s="1">
        <v>45107.571527777778</v>
      </c>
      <c r="AF11289" t="s">
        <v>60478</v>
      </c>
      <c r="AG11289" t="s">
        <v>60479</v>
      </c>
      <c r="AH11289" t="s">
        <v>51</v>
      </c>
      <c r="AJ11289" t="s">
        <v>53</v>
      </c>
      <c r="AL11289" t="s">
        <v>68</v>
      </c>
      <c r="AO11289" t="s">
        <v>5443</v>
      </c>
      <c r="AP11289" s="1">
        <v>45107.578472222223</v>
      </c>
      <c r="AQ11289" s="1">
        <v>45107.578472222223</v>
      </c>
    </row>
    <row r="11290" spans="1:43" x14ac:dyDescent="0.35">
      <c r="A11290" t="s">
        <v>60480</v>
      </c>
      <c r="B11290" t="s">
        <v>60481</v>
      </c>
      <c r="C11290" t="s">
        <v>3349</v>
      </c>
      <c r="F11290" t="s">
        <v>60482</v>
      </c>
      <c r="H11290" t="s">
        <v>60480</v>
      </c>
      <c r="J11290" t="s">
        <v>60483</v>
      </c>
      <c r="K11290" t="s">
        <v>60484</v>
      </c>
      <c r="M11290" t="s">
        <v>753</v>
      </c>
      <c r="N11290" t="s">
        <v>798</v>
      </c>
      <c r="O11290">
        <v>79936</v>
      </c>
      <c r="P11290" t="s">
        <v>50</v>
      </c>
      <c r="U11290" s="1">
        <v>45107</v>
      </c>
      <c r="V11290" s="1">
        <v>45107</v>
      </c>
      <c r="W11290" s="1">
        <v>45107.527777777781</v>
      </c>
      <c r="X11290" s="1">
        <v>45107.527777777781</v>
      </c>
      <c r="AC11290" t="s">
        <v>53</v>
      </c>
      <c r="AD11290">
        <v>2973523670</v>
      </c>
      <c r="AE11290" s="1">
        <v>45107.526388888888</v>
      </c>
      <c r="AF11290" t="s">
        <v>60485</v>
      </c>
      <c r="AG11290" t="s">
        <v>60486</v>
      </c>
      <c r="AH11290" t="s">
        <v>51</v>
      </c>
      <c r="AJ11290" t="s">
        <v>53</v>
      </c>
      <c r="AL11290" t="s">
        <v>68</v>
      </c>
      <c r="AO11290" t="s">
        <v>57090</v>
      </c>
      <c r="AP11290" s="1">
        <v>45107.551388888889</v>
      </c>
      <c r="AQ11290" s="1">
        <v>45107.54583333333</v>
      </c>
    </row>
    <row r="11291" spans="1:43" x14ac:dyDescent="0.35">
      <c r="A11291" t="s">
        <v>60487</v>
      </c>
      <c r="B11291" t="s">
        <v>60488</v>
      </c>
      <c r="C11291" t="s">
        <v>60489</v>
      </c>
      <c r="F11291" t="s">
        <v>60490</v>
      </c>
      <c r="H11291" t="s">
        <v>60491</v>
      </c>
      <c r="J11291" t="s">
        <v>13574</v>
      </c>
      <c r="K11291" t="s">
        <v>60492</v>
      </c>
      <c r="M11291" t="s">
        <v>60493</v>
      </c>
      <c r="O11291">
        <v>34981</v>
      </c>
      <c r="P11291" t="s">
        <v>13276</v>
      </c>
      <c r="U11291" s="1">
        <v>45107</v>
      </c>
      <c r="V11291" s="1">
        <v>45107</v>
      </c>
      <c r="AC11291" t="s">
        <v>53</v>
      </c>
      <c r="AD11291">
        <v>2969823183</v>
      </c>
      <c r="AE11291" s="1">
        <v>43312.453472222223</v>
      </c>
      <c r="AG11291" t="s">
        <v>60494</v>
      </c>
      <c r="AH11291" t="s">
        <v>51</v>
      </c>
      <c r="AJ11291" t="s">
        <v>53</v>
      </c>
      <c r="AO11291" t="s">
        <v>8142</v>
      </c>
    </row>
    <row r="11292" spans="1:43" x14ac:dyDescent="0.35">
      <c r="A11292" t="s">
        <v>60495</v>
      </c>
      <c r="B11292" t="s">
        <v>1613</v>
      </c>
      <c r="C11292" t="s">
        <v>1686</v>
      </c>
      <c r="H11292" t="s">
        <v>60495</v>
      </c>
      <c r="J11292" t="s">
        <v>3478</v>
      </c>
      <c r="K11292" t="s">
        <v>17796</v>
      </c>
      <c r="M11292" t="s">
        <v>17797</v>
      </c>
      <c r="N11292" t="s">
        <v>686</v>
      </c>
      <c r="O11292">
        <v>84057</v>
      </c>
      <c r="P11292" t="s">
        <v>50</v>
      </c>
      <c r="U11292" s="1">
        <v>45108</v>
      </c>
      <c r="V11292" s="1">
        <v>45108</v>
      </c>
      <c r="AC11292" t="s">
        <v>53</v>
      </c>
      <c r="AD11292">
        <v>2969475096</v>
      </c>
      <c r="AE11292" s="1">
        <v>37141</v>
      </c>
      <c r="AG11292" t="s">
        <v>60496</v>
      </c>
      <c r="AH11292" t="s">
        <v>51</v>
      </c>
      <c r="AJ11292" t="s">
        <v>53</v>
      </c>
      <c r="AO11292" t="s">
        <v>57090</v>
      </c>
    </row>
    <row r="11293" spans="1:43" x14ac:dyDescent="0.35">
      <c r="A11293" t="s">
        <v>60497</v>
      </c>
      <c r="B11293" t="s">
        <v>60498</v>
      </c>
      <c r="C11293" t="s">
        <v>587</v>
      </c>
      <c r="F11293" t="s">
        <v>60499</v>
      </c>
      <c r="H11293" t="s">
        <v>60497</v>
      </c>
      <c r="J11293" t="s">
        <v>27586</v>
      </c>
      <c r="K11293" t="s">
        <v>27587</v>
      </c>
      <c r="L11293" t="s">
        <v>27588</v>
      </c>
      <c r="M11293" t="s">
        <v>27589</v>
      </c>
      <c r="N11293" t="s">
        <v>1466</v>
      </c>
      <c r="O11293">
        <v>67530</v>
      </c>
      <c r="P11293" t="s">
        <v>50</v>
      </c>
      <c r="U11293" s="1">
        <v>45108</v>
      </c>
      <c r="V11293" s="1">
        <v>45108</v>
      </c>
      <c r="W11293" s="1">
        <v>45108.490277777775</v>
      </c>
      <c r="X11293" s="1">
        <v>45108.490277777775</v>
      </c>
      <c r="AC11293" t="s">
        <v>51</v>
      </c>
      <c r="AD11293">
        <v>2969474286</v>
      </c>
      <c r="AE11293" s="1">
        <v>37089.508333333331</v>
      </c>
      <c r="AF11293" t="s">
        <v>1218</v>
      </c>
      <c r="AG11293" t="s">
        <v>60500</v>
      </c>
      <c r="AH11293" t="s">
        <v>51</v>
      </c>
      <c r="AJ11293" t="s">
        <v>53</v>
      </c>
      <c r="AL11293" t="s">
        <v>78</v>
      </c>
      <c r="AO11293" t="s">
        <v>5443</v>
      </c>
      <c r="AP11293" s="1">
        <v>45368.794444444444</v>
      </c>
      <c r="AQ11293" s="1">
        <v>45108.487500000003</v>
      </c>
    </row>
    <row r="11294" spans="1:43" x14ac:dyDescent="0.35">
      <c r="A11294" t="s">
        <v>60501</v>
      </c>
      <c r="B11294" t="s">
        <v>47474</v>
      </c>
      <c r="C11294" t="s">
        <v>4035</v>
      </c>
      <c r="F11294" t="s">
        <v>60502</v>
      </c>
      <c r="H11294" t="s">
        <v>60501</v>
      </c>
      <c r="J11294" t="s">
        <v>13574</v>
      </c>
      <c r="K11294" t="s">
        <v>13668</v>
      </c>
      <c r="M11294" t="s">
        <v>13669</v>
      </c>
      <c r="N11294" t="s">
        <v>13670</v>
      </c>
      <c r="O11294">
        <v>6300</v>
      </c>
      <c r="P11294" t="s">
        <v>19709</v>
      </c>
      <c r="U11294" s="1">
        <v>45109</v>
      </c>
      <c r="V11294" s="1">
        <v>45109</v>
      </c>
      <c r="AC11294" t="s">
        <v>53</v>
      </c>
      <c r="AD11294">
        <v>2969823183</v>
      </c>
      <c r="AE11294" s="1">
        <v>43312.453472222223</v>
      </c>
      <c r="AG11294" t="s">
        <v>60503</v>
      </c>
      <c r="AH11294" t="s">
        <v>51</v>
      </c>
      <c r="AJ11294" t="s">
        <v>53</v>
      </c>
      <c r="AO11294" t="s">
        <v>8142</v>
      </c>
    </row>
    <row r="11295" spans="1:43" x14ac:dyDescent="0.35">
      <c r="A11295" t="s">
        <v>60504</v>
      </c>
      <c r="B11295" t="s">
        <v>60505</v>
      </c>
      <c r="C11295" t="s">
        <v>9917</v>
      </c>
      <c r="F11295">
        <v>19705209607</v>
      </c>
      <c r="H11295" t="s">
        <v>60504</v>
      </c>
      <c r="N11295" t="s">
        <v>287</v>
      </c>
      <c r="P11295" t="s">
        <v>50</v>
      </c>
      <c r="U11295" s="1">
        <v>45109</v>
      </c>
      <c r="V11295" s="1">
        <v>45109</v>
      </c>
      <c r="W11295" s="1">
        <v>45109.826388888891</v>
      </c>
      <c r="X11295" s="1">
        <v>45109.826388888891</v>
      </c>
      <c r="AC11295" t="s">
        <v>53</v>
      </c>
      <c r="AD11295">
        <v>1000000001</v>
      </c>
      <c r="AE11295" s="1">
        <v>39973.351388888892</v>
      </c>
      <c r="AF11295" t="s">
        <v>3377</v>
      </c>
      <c r="AG11295" t="s">
        <v>60506</v>
      </c>
      <c r="AH11295" t="s">
        <v>51</v>
      </c>
      <c r="AJ11295" t="s">
        <v>53</v>
      </c>
      <c r="AL11295" t="s">
        <v>78</v>
      </c>
      <c r="AO11295" t="s">
        <v>51552</v>
      </c>
    </row>
    <row r="11296" spans="1:43" x14ac:dyDescent="0.35">
      <c r="A11296" t="s">
        <v>60507</v>
      </c>
      <c r="B11296" t="s">
        <v>34771</v>
      </c>
      <c r="C11296" t="s">
        <v>1489</v>
      </c>
      <c r="F11296" t="s">
        <v>60508</v>
      </c>
      <c r="H11296" t="s">
        <v>60509</v>
      </c>
      <c r="J11296" t="s">
        <v>60510</v>
      </c>
      <c r="K11296" t="s">
        <v>60511</v>
      </c>
      <c r="M11296" t="s">
        <v>33330</v>
      </c>
      <c r="N11296" t="s">
        <v>65</v>
      </c>
      <c r="O11296">
        <v>81413</v>
      </c>
      <c r="P11296" t="s">
        <v>50</v>
      </c>
      <c r="U11296" s="1">
        <v>45109</v>
      </c>
      <c r="V11296" s="1">
        <v>45109</v>
      </c>
      <c r="W11296" s="1">
        <v>45109.663888888892</v>
      </c>
      <c r="X11296" s="1">
        <v>45109.663888888892</v>
      </c>
      <c r="AC11296" t="s">
        <v>53</v>
      </c>
      <c r="AD11296">
        <v>1000000001</v>
      </c>
      <c r="AE11296" s="1">
        <v>39973.351388888892</v>
      </c>
      <c r="AF11296" t="s">
        <v>3377</v>
      </c>
      <c r="AG11296" t="s">
        <v>60512</v>
      </c>
      <c r="AH11296" t="s">
        <v>51</v>
      </c>
      <c r="AJ11296" t="s">
        <v>53</v>
      </c>
      <c r="AL11296" t="s">
        <v>78</v>
      </c>
      <c r="AO11296" t="s">
        <v>5443</v>
      </c>
      <c r="AP11296" s="1">
        <v>45152.421527777777</v>
      </c>
      <c r="AQ11296" s="1">
        <v>45109.731944444444</v>
      </c>
    </row>
    <row r="11297" spans="1:43" x14ac:dyDescent="0.35">
      <c r="A11297" t="s">
        <v>60513</v>
      </c>
      <c r="B11297" t="s">
        <v>60514</v>
      </c>
      <c r="C11297" t="s">
        <v>2201</v>
      </c>
      <c r="H11297" t="s">
        <v>60513</v>
      </c>
      <c r="J11297" t="s">
        <v>60515</v>
      </c>
      <c r="K11297" t="s">
        <v>60516</v>
      </c>
      <c r="L11297" t="s">
        <v>60517</v>
      </c>
      <c r="M11297" t="s">
        <v>60518</v>
      </c>
      <c r="N11297" t="s">
        <v>2409</v>
      </c>
      <c r="O11297" t="s">
        <v>60519</v>
      </c>
      <c r="P11297" t="s">
        <v>50</v>
      </c>
      <c r="U11297" s="1">
        <v>45110</v>
      </c>
      <c r="V11297" s="1">
        <v>45110</v>
      </c>
      <c r="AC11297" t="s">
        <v>53</v>
      </c>
      <c r="AD11297">
        <v>2969476841</v>
      </c>
      <c r="AE11297" s="1">
        <v>37243</v>
      </c>
      <c r="AG11297" t="s">
        <v>60520</v>
      </c>
      <c r="AH11297" t="s">
        <v>51</v>
      </c>
      <c r="AJ11297" t="s">
        <v>53</v>
      </c>
      <c r="AO11297" t="s">
        <v>8142</v>
      </c>
    </row>
    <row r="11298" spans="1:43" x14ac:dyDescent="0.35">
      <c r="A11298" t="s">
        <v>60521</v>
      </c>
      <c r="B11298" t="s">
        <v>8723</v>
      </c>
      <c r="C11298" t="s">
        <v>1058</v>
      </c>
      <c r="F11298" t="s">
        <v>60522</v>
      </c>
      <c r="H11298" t="s">
        <v>60521</v>
      </c>
      <c r="J11298" t="s">
        <v>60523</v>
      </c>
      <c r="K11298" t="s">
        <v>60524</v>
      </c>
      <c r="M11298" t="s">
        <v>9439</v>
      </c>
      <c r="N11298" t="s">
        <v>65</v>
      </c>
      <c r="O11298">
        <v>81211</v>
      </c>
      <c r="P11298" t="s">
        <v>50</v>
      </c>
      <c r="U11298" s="1">
        <v>45110</v>
      </c>
      <c r="V11298" s="1">
        <v>45110</v>
      </c>
      <c r="W11298" s="1">
        <v>45110.758333333331</v>
      </c>
      <c r="X11298" s="1">
        <v>45110.758333333331</v>
      </c>
      <c r="AC11298" t="s">
        <v>53</v>
      </c>
      <c r="AD11298">
        <v>2973548389</v>
      </c>
      <c r="AE11298" s="1">
        <v>45112.386805555558</v>
      </c>
      <c r="AF11298" t="s">
        <v>60525</v>
      </c>
      <c r="AG11298" t="s">
        <v>60526</v>
      </c>
      <c r="AH11298" t="s">
        <v>51</v>
      </c>
      <c r="AJ11298" t="s">
        <v>53</v>
      </c>
      <c r="AL11298" t="s">
        <v>68</v>
      </c>
      <c r="AO11298" t="s">
        <v>5443</v>
      </c>
      <c r="AP11298" s="1">
        <v>45268.698611111111</v>
      </c>
      <c r="AQ11298" s="1">
        <v>45268.707638888889</v>
      </c>
    </row>
    <row r="11299" spans="1:43" x14ac:dyDescent="0.35">
      <c r="A11299" t="s">
        <v>60527</v>
      </c>
      <c r="B11299" t="s">
        <v>60528</v>
      </c>
      <c r="C11299" t="s">
        <v>60529</v>
      </c>
      <c r="F11299" t="s">
        <v>60530</v>
      </c>
      <c r="H11299" t="s">
        <v>60527</v>
      </c>
      <c r="J11299" t="s">
        <v>60026</v>
      </c>
      <c r="N11299" t="s">
        <v>637</v>
      </c>
      <c r="O11299">
        <v>77479</v>
      </c>
      <c r="P11299" t="s">
        <v>50</v>
      </c>
      <c r="U11299" s="1">
        <v>45110</v>
      </c>
      <c r="V11299" s="1">
        <v>45110</v>
      </c>
      <c r="AC11299" t="s">
        <v>53</v>
      </c>
      <c r="AD11299">
        <v>2973517014</v>
      </c>
      <c r="AE11299" s="1">
        <v>45099.675694444442</v>
      </c>
      <c r="AG11299" t="s">
        <v>60531</v>
      </c>
      <c r="AH11299" t="s">
        <v>51</v>
      </c>
      <c r="AJ11299" t="s">
        <v>53</v>
      </c>
      <c r="AO11299" t="s">
        <v>57090</v>
      </c>
    </row>
    <row r="11300" spans="1:43" x14ac:dyDescent="0.35">
      <c r="A11300" t="s">
        <v>60532</v>
      </c>
      <c r="B11300" t="s">
        <v>60533</v>
      </c>
      <c r="C11300" t="s">
        <v>6933</v>
      </c>
      <c r="F11300" t="s">
        <v>60534</v>
      </c>
      <c r="H11300" t="s">
        <v>60535</v>
      </c>
      <c r="J11300" t="s">
        <v>60536</v>
      </c>
      <c r="K11300" t="s">
        <v>60537</v>
      </c>
      <c r="M11300" t="s">
        <v>60538</v>
      </c>
      <c r="N11300" t="s">
        <v>287</v>
      </c>
      <c r="O11300">
        <v>80652</v>
      </c>
      <c r="P11300" t="s">
        <v>50</v>
      </c>
      <c r="U11300" s="1">
        <v>45110</v>
      </c>
      <c r="V11300" s="1">
        <v>45110</v>
      </c>
      <c r="W11300" s="1">
        <v>45110.388888888891</v>
      </c>
      <c r="X11300" s="1">
        <v>45110.388888888891</v>
      </c>
      <c r="AC11300" t="s">
        <v>53</v>
      </c>
      <c r="AD11300">
        <v>2969518530</v>
      </c>
      <c r="AE11300" s="1">
        <v>38838.671527777777</v>
      </c>
      <c r="AF11300" t="s">
        <v>60539</v>
      </c>
      <c r="AG11300" t="s">
        <v>60540</v>
      </c>
      <c r="AH11300" t="s">
        <v>51</v>
      </c>
      <c r="AJ11300" t="s">
        <v>53</v>
      </c>
      <c r="AL11300" t="s">
        <v>68</v>
      </c>
      <c r="AO11300" t="s">
        <v>5443</v>
      </c>
      <c r="AP11300" s="1">
        <v>45324.431250000001</v>
      </c>
    </row>
    <row r="11301" spans="1:43" x14ac:dyDescent="0.35">
      <c r="A11301" t="s">
        <v>60541</v>
      </c>
      <c r="B11301" t="s">
        <v>60542</v>
      </c>
      <c r="C11301" t="s">
        <v>60543</v>
      </c>
      <c r="F11301" t="s">
        <v>46959</v>
      </c>
      <c r="H11301" t="s">
        <v>60544</v>
      </c>
      <c r="J11301" t="s">
        <v>9017</v>
      </c>
      <c r="O11301">
        <v>79096</v>
      </c>
      <c r="P11301" t="s">
        <v>50</v>
      </c>
      <c r="U11301" s="1">
        <v>45110</v>
      </c>
      <c r="V11301" s="1">
        <v>45110</v>
      </c>
      <c r="AC11301" t="s">
        <v>53</v>
      </c>
      <c r="AD11301">
        <v>2969579793</v>
      </c>
      <c r="AE11301" s="1">
        <v>41172.685416666667</v>
      </c>
      <c r="AG11301" t="s">
        <v>60545</v>
      </c>
      <c r="AH11301" t="s">
        <v>51</v>
      </c>
      <c r="AJ11301" t="s">
        <v>53</v>
      </c>
      <c r="AO11301" t="s">
        <v>8142</v>
      </c>
    </row>
    <row r="11302" spans="1:43" x14ac:dyDescent="0.35">
      <c r="A11302" t="s">
        <v>60546</v>
      </c>
      <c r="B11302" t="s">
        <v>5250</v>
      </c>
      <c r="C11302" t="s">
        <v>28030</v>
      </c>
      <c r="D11302" t="s">
        <v>240</v>
      </c>
      <c r="F11302" t="s">
        <v>47</v>
      </c>
      <c r="H11302" t="s">
        <v>60547</v>
      </c>
      <c r="J11302" t="s">
        <v>49</v>
      </c>
      <c r="P11302" t="s">
        <v>50</v>
      </c>
      <c r="U11302" s="1">
        <v>45110</v>
      </c>
      <c r="V11302" s="1">
        <v>45110</v>
      </c>
      <c r="W11302" s="1">
        <v>45112.571527777778</v>
      </c>
      <c r="X11302" s="1">
        <v>45112.571527777778</v>
      </c>
      <c r="AC11302" t="s">
        <v>53</v>
      </c>
      <c r="AD11302">
        <v>1000000000</v>
      </c>
      <c r="AE11302" s="1">
        <v>37295</v>
      </c>
      <c r="AG11302" t="s">
        <v>60548</v>
      </c>
      <c r="AH11302" t="s">
        <v>51</v>
      </c>
      <c r="AJ11302" t="s">
        <v>53</v>
      </c>
      <c r="AL11302" t="s">
        <v>78</v>
      </c>
      <c r="AO11302" t="s">
        <v>5443</v>
      </c>
      <c r="AP11302" s="1">
        <v>45190.670138888891</v>
      </c>
    </row>
    <row r="11303" spans="1:43" x14ac:dyDescent="0.35">
      <c r="A11303" t="s">
        <v>60549</v>
      </c>
      <c r="B11303" t="s">
        <v>60550</v>
      </c>
      <c r="C11303" t="s">
        <v>60551</v>
      </c>
      <c r="F11303" t="s">
        <v>60552</v>
      </c>
      <c r="H11303" t="s">
        <v>60549</v>
      </c>
      <c r="J11303" t="s">
        <v>60553</v>
      </c>
      <c r="K11303" t="s">
        <v>60554</v>
      </c>
      <c r="M11303" t="s">
        <v>1296</v>
      </c>
      <c r="N11303" t="s">
        <v>253</v>
      </c>
      <c r="O11303">
        <v>88220</v>
      </c>
      <c r="P11303" t="s">
        <v>50</v>
      </c>
      <c r="U11303" s="1">
        <v>45110</v>
      </c>
      <c r="V11303" s="1">
        <v>45110</v>
      </c>
      <c r="W11303" s="1">
        <v>45110.536111111112</v>
      </c>
      <c r="X11303" s="1">
        <v>45110.536111111112</v>
      </c>
      <c r="AC11303" t="s">
        <v>51</v>
      </c>
      <c r="AD11303">
        <v>2970024987</v>
      </c>
      <c r="AE11303" s="1">
        <v>44158.62222222222</v>
      </c>
      <c r="AF11303" t="s">
        <v>60555</v>
      </c>
      <c r="AG11303" t="s">
        <v>60556</v>
      </c>
      <c r="AH11303" t="s">
        <v>51</v>
      </c>
      <c r="AJ11303" t="s">
        <v>53</v>
      </c>
      <c r="AL11303" t="s">
        <v>68</v>
      </c>
      <c r="AO11303" t="s">
        <v>5443</v>
      </c>
      <c r="AP11303" s="1">
        <v>45470.684027777781</v>
      </c>
      <c r="AQ11303" s="1">
        <v>45470.69027777778</v>
      </c>
    </row>
    <row r="11304" spans="1:43" x14ac:dyDescent="0.35">
      <c r="A11304" t="s">
        <v>60557</v>
      </c>
      <c r="B11304" t="s">
        <v>403</v>
      </c>
      <c r="C11304" t="s">
        <v>9125</v>
      </c>
      <c r="F11304" t="s">
        <v>60558</v>
      </c>
      <c r="H11304" t="s">
        <v>60557</v>
      </c>
      <c r="J11304" t="s">
        <v>60559</v>
      </c>
      <c r="K11304" t="s">
        <v>60560</v>
      </c>
      <c r="M11304" t="s">
        <v>2800</v>
      </c>
      <c r="N11304" t="s">
        <v>65</v>
      </c>
      <c r="O11304">
        <v>80601</v>
      </c>
      <c r="P11304" t="s">
        <v>50</v>
      </c>
      <c r="U11304" s="1">
        <v>45110</v>
      </c>
      <c r="V11304" s="1">
        <v>45110</v>
      </c>
      <c r="W11304" s="1">
        <v>45110.869444444441</v>
      </c>
      <c r="X11304" s="1">
        <v>45110.869444444441</v>
      </c>
      <c r="AC11304" t="s">
        <v>51</v>
      </c>
      <c r="AD11304">
        <v>2974142606</v>
      </c>
      <c r="AE11304" s="1">
        <v>45378.572222222225</v>
      </c>
      <c r="AF11304" t="s">
        <v>60561</v>
      </c>
      <c r="AG11304" t="s">
        <v>60562</v>
      </c>
      <c r="AH11304" t="s">
        <v>51</v>
      </c>
      <c r="AJ11304" t="s">
        <v>53</v>
      </c>
      <c r="AL11304" t="s">
        <v>78</v>
      </c>
      <c r="AO11304" t="s">
        <v>5443</v>
      </c>
      <c r="AP11304" s="1">
        <v>45378.356944444444</v>
      </c>
      <c r="AQ11304" s="1">
        <v>45110.87222222222</v>
      </c>
    </row>
    <row r="11305" spans="1:43" x14ac:dyDescent="0.35">
      <c r="A11305" t="s">
        <v>60563</v>
      </c>
      <c r="B11305" t="s">
        <v>14893</v>
      </c>
      <c r="C11305" t="s">
        <v>60564</v>
      </c>
      <c r="F11305" t="s">
        <v>60565</v>
      </c>
      <c r="H11305" t="s">
        <v>60566</v>
      </c>
      <c r="J11305" t="s">
        <v>25819</v>
      </c>
      <c r="N11305" t="s">
        <v>37539</v>
      </c>
      <c r="O11305" t="s">
        <v>60567</v>
      </c>
      <c r="P11305" t="s">
        <v>4438</v>
      </c>
      <c r="U11305" s="1">
        <v>45111</v>
      </c>
      <c r="V11305" s="1">
        <v>45111</v>
      </c>
      <c r="AC11305" t="s">
        <v>53</v>
      </c>
      <c r="AD11305">
        <v>2969640882</v>
      </c>
      <c r="AE11305" s="1">
        <v>41834.517361111109</v>
      </c>
      <c r="AG11305" t="s">
        <v>60568</v>
      </c>
      <c r="AH11305" t="s">
        <v>51</v>
      </c>
      <c r="AJ11305" t="s">
        <v>53</v>
      </c>
      <c r="AO11305" t="s">
        <v>8142</v>
      </c>
    </row>
    <row r="11306" spans="1:43" x14ac:dyDescent="0.35">
      <c r="A11306" t="s">
        <v>60569</v>
      </c>
      <c r="B11306" t="s">
        <v>60570</v>
      </c>
      <c r="C11306" t="s">
        <v>42841</v>
      </c>
      <c r="F11306" t="s">
        <v>60571</v>
      </c>
      <c r="H11306" t="s">
        <v>60572</v>
      </c>
      <c r="J11306" t="s">
        <v>38538</v>
      </c>
      <c r="K11306" t="s">
        <v>60573</v>
      </c>
      <c r="M11306" t="s">
        <v>4856</v>
      </c>
      <c r="N11306" t="s">
        <v>798</v>
      </c>
      <c r="O11306">
        <v>79360</v>
      </c>
      <c r="P11306" t="s">
        <v>50</v>
      </c>
      <c r="U11306" s="1">
        <v>45111</v>
      </c>
      <c r="V11306" s="1">
        <v>45111</v>
      </c>
      <c r="AC11306" t="s">
        <v>53</v>
      </c>
      <c r="AD11306">
        <v>2969530623</v>
      </c>
      <c r="AE11306" s="1">
        <v>39483.390972222223</v>
      </c>
      <c r="AG11306" t="s">
        <v>60574</v>
      </c>
      <c r="AH11306" t="s">
        <v>51</v>
      </c>
      <c r="AJ11306" t="s">
        <v>53</v>
      </c>
      <c r="AO11306" t="s">
        <v>8142</v>
      </c>
    </row>
    <row r="11307" spans="1:43" x14ac:dyDescent="0.35">
      <c r="A11307" t="s">
        <v>60575</v>
      </c>
      <c r="B11307" t="s">
        <v>60576</v>
      </c>
      <c r="C11307" t="s">
        <v>25841</v>
      </c>
      <c r="F11307" t="s">
        <v>60577</v>
      </c>
      <c r="H11307" t="s">
        <v>60575</v>
      </c>
      <c r="J11307" t="s">
        <v>13574</v>
      </c>
      <c r="N11307" t="s">
        <v>7488</v>
      </c>
      <c r="O11307">
        <v>3810</v>
      </c>
      <c r="P11307" t="s">
        <v>19709</v>
      </c>
      <c r="U11307" s="1">
        <v>45111</v>
      </c>
      <c r="V11307" s="1">
        <v>45111</v>
      </c>
      <c r="AC11307" t="s">
        <v>53</v>
      </c>
      <c r="AD11307">
        <v>2969823183</v>
      </c>
      <c r="AE11307" s="1">
        <v>43312.453472222223</v>
      </c>
      <c r="AG11307" t="s">
        <v>60578</v>
      </c>
      <c r="AH11307" t="s">
        <v>51</v>
      </c>
      <c r="AJ11307" t="s">
        <v>53</v>
      </c>
      <c r="AO11307" t="s">
        <v>8142</v>
      </c>
    </row>
    <row r="11308" spans="1:43" x14ac:dyDescent="0.35">
      <c r="A11308" t="s">
        <v>60579</v>
      </c>
      <c r="B11308" t="s">
        <v>60580</v>
      </c>
      <c r="C11308" t="s">
        <v>1798</v>
      </c>
      <c r="H11308" t="s">
        <v>60579</v>
      </c>
      <c r="K11308" t="s">
        <v>60581</v>
      </c>
      <c r="M11308" t="s">
        <v>2200</v>
      </c>
      <c r="N11308" t="s">
        <v>287</v>
      </c>
      <c r="O11308">
        <v>80428</v>
      </c>
      <c r="P11308" t="s">
        <v>50</v>
      </c>
      <c r="U11308" s="1">
        <v>45111</v>
      </c>
      <c r="V11308" s="1">
        <v>45111</v>
      </c>
      <c r="W11308" s="1">
        <v>45111.738194444442</v>
      </c>
      <c r="X11308" s="1">
        <v>45111.738194444442</v>
      </c>
      <c r="AC11308" t="s">
        <v>53</v>
      </c>
      <c r="AD11308">
        <v>1000000001</v>
      </c>
      <c r="AE11308" s="1">
        <v>39973.351388888892</v>
      </c>
      <c r="AF11308" t="s">
        <v>3377</v>
      </c>
      <c r="AG11308" t="s">
        <v>60582</v>
      </c>
      <c r="AH11308" t="s">
        <v>51</v>
      </c>
      <c r="AJ11308" t="s">
        <v>53</v>
      </c>
      <c r="AL11308" t="s">
        <v>78</v>
      </c>
      <c r="AO11308" t="s">
        <v>51552</v>
      </c>
    </row>
    <row r="11309" spans="1:43" x14ac:dyDescent="0.35">
      <c r="A11309" t="s">
        <v>60583</v>
      </c>
      <c r="B11309" t="s">
        <v>60584</v>
      </c>
      <c r="C11309" t="s">
        <v>14576</v>
      </c>
      <c r="F11309" t="s">
        <v>60585</v>
      </c>
      <c r="H11309" t="s">
        <v>60586</v>
      </c>
      <c r="J11309" t="s">
        <v>60587</v>
      </c>
      <c r="P11309" t="s">
        <v>50</v>
      </c>
      <c r="U11309" s="1">
        <v>45111</v>
      </c>
      <c r="V11309" s="1">
        <v>45111</v>
      </c>
      <c r="AC11309" t="s">
        <v>53</v>
      </c>
      <c r="AG11309" t="s">
        <v>60588</v>
      </c>
      <c r="AH11309" t="s">
        <v>51</v>
      </c>
      <c r="AJ11309" t="s">
        <v>53</v>
      </c>
      <c r="AO11309" t="s">
        <v>5443</v>
      </c>
    </row>
    <row r="11310" spans="1:43" x14ac:dyDescent="0.35">
      <c r="A11310" t="s">
        <v>60589</v>
      </c>
      <c r="B11310" t="s">
        <v>60590</v>
      </c>
      <c r="C11310" t="s">
        <v>302</v>
      </c>
      <c r="F11310" t="s">
        <v>60591</v>
      </c>
      <c r="H11310" t="s">
        <v>60589</v>
      </c>
      <c r="J11310" t="s">
        <v>5968</v>
      </c>
      <c r="N11310" t="s">
        <v>4526</v>
      </c>
      <c r="O11310">
        <v>85540</v>
      </c>
      <c r="P11310" t="s">
        <v>50</v>
      </c>
      <c r="U11310" s="1">
        <v>45111</v>
      </c>
      <c r="V11310" s="1">
        <v>45111</v>
      </c>
      <c r="AC11310" t="s">
        <v>53</v>
      </c>
      <c r="AD11310">
        <v>2969480780</v>
      </c>
      <c r="AE11310" s="1">
        <v>37467</v>
      </c>
      <c r="AG11310" t="s">
        <v>60592</v>
      </c>
      <c r="AH11310" t="s">
        <v>51</v>
      </c>
      <c r="AJ11310" t="s">
        <v>53</v>
      </c>
      <c r="AO11310" t="s">
        <v>8142</v>
      </c>
    </row>
    <row r="11311" spans="1:43" x14ac:dyDescent="0.35">
      <c r="A11311" t="s">
        <v>60593</v>
      </c>
      <c r="B11311" t="s">
        <v>60594</v>
      </c>
      <c r="C11311" t="s">
        <v>4545</v>
      </c>
      <c r="F11311" t="s">
        <v>60595</v>
      </c>
      <c r="H11311" t="s">
        <v>60593</v>
      </c>
      <c r="J11311" t="s">
        <v>60596</v>
      </c>
      <c r="K11311" t="s">
        <v>60597</v>
      </c>
      <c r="M11311" t="s">
        <v>34620</v>
      </c>
      <c r="N11311" t="s">
        <v>398</v>
      </c>
      <c r="O11311">
        <v>87043</v>
      </c>
      <c r="P11311" t="s">
        <v>50</v>
      </c>
      <c r="U11311" s="1">
        <v>45111</v>
      </c>
      <c r="V11311" s="1">
        <v>45111</v>
      </c>
      <c r="W11311" s="1">
        <v>45111.44027777778</v>
      </c>
      <c r="X11311" s="1">
        <v>45111.44027777778</v>
      </c>
      <c r="AC11311" t="s">
        <v>53</v>
      </c>
      <c r="AD11311">
        <v>2973548514</v>
      </c>
      <c r="AE11311" s="1">
        <v>45112.488888888889</v>
      </c>
      <c r="AF11311" t="s">
        <v>60598</v>
      </c>
      <c r="AG11311" t="s">
        <v>60599</v>
      </c>
      <c r="AH11311" t="s">
        <v>51</v>
      </c>
      <c r="AJ11311" t="s">
        <v>53</v>
      </c>
      <c r="AL11311" t="s">
        <v>68</v>
      </c>
      <c r="AO11311" t="s">
        <v>5443</v>
      </c>
      <c r="AP11311" s="1">
        <v>45279.491666666669</v>
      </c>
      <c r="AQ11311" s="1">
        <v>45139.387499999997</v>
      </c>
    </row>
    <row r="11312" spans="1:43" x14ac:dyDescent="0.35">
      <c r="A11312" t="s">
        <v>60600</v>
      </c>
      <c r="B11312" t="s">
        <v>60601</v>
      </c>
      <c r="C11312" t="s">
        <v>17717</v>
      </c>
      <c r="F11312" t="s">
        <v>60602</v>
      </c>
      <c r="H11312" t="s">
        <v>60600</v>
      </c>
      <c r="J11312" t="s">
        <v>60603</v>
      </c>
      <c r="P11312" t="s">
        <v>50</v>
      </c>
      <c r="U11312" s="1">
        <v>45112</v>
      </c>
      <c r="V11312" s="1">
        <v>45112</v>
      </c>
      <c r="AC11312" t="s">
        <v>53</v>
      </c>
      <c r="AD11312">
        <v>2969961862</v>
      </c>
      <c r="AE11312" s="1">
        <v>43927.65</v>
      </c>
      <c r="AG11312" t="s">
        <v>60604</v>
      </c>
      <c r="AH11312" t="s">
        <v>51</v>
      </c>
      <c r="AJ11312" t="s">
        <v>53</v>
      </c>
      <c r="AO11312" t="s">
        <v>8142</v>
      </c>
    </row>
    <row r="11313" spans="1:43" x14ac:dyDescent="0.35">
      <c r="A11313" t="s">
        <v>60605</v>
      </c>
      <c r="B11313" t="s">
        <v>11164</v>
      </c>
      <c r="C11313" t="s">
        <v>29374</v>
      </c>
      <c r="F11313" t="s">
        <v>60606</v>
      </c>
      <c r="H11313" t="s">
        <v>60605</v>
      </c>
      <c r="J11313" t="s">
        <v>58024</v>
      </c>
      <c r="K11313" t="s">
        <v>58025</v>
      </c>
      <c r="M11313" t="s">
        <v>58026</v>
      </c>
      <c r="N11313" t="s">
        <v>26314</v>
      </c>
      <c r="O11313">
        <v>33166</v>
      </c>
      <c r="P11313" t="s">
        <v>50</v>
      </c>
      <c r="U11313" s="1">
        <v>45112</v>
      </c>
      <c r="V11313" s="1">
        <v>45112</v>
      </c>
      <c r="W11313" s="1">
        <v>45112.568749999999</v>
      </c>
      <c r="X11313" s="1">
        <v>45112.568749999999</v>
      </c>
      <c r="AC11313" t="s">
        <v>51</v>
      </c>
      <c r="AD11313">
        <v>2973404205</v>
      </c>
      <c r="AE11313" s="1">
        <v>45079.552777777775</v>
      </c>
      <c r="AF11313" t="s">
        <v>58027</v>
      </c>
      <c r="AG11313" t="s">
        <v>60607</v>
      </c>
      <c r="AH11313" t="s">
        <v>51</v>
      </c>
      <c r="AJ11313" t="s">
        <v>53</v>
      </c>
      <c r="AL11313" t="s">
        <v>68</v>
      </c>
      <c r="AO11313" t="s">
        <v>5443</v>
      </c>
      <c r="AP11313" s="1">
        <v>45475.353472222225</v>
      </c>
    </row>
    <row r="11314" spans="1:43" x14ac:dyDescent="0.35">
      <c r="A11314" t="s">
        <v>60608</v>
      </c>
      <c r="B11314" t="s">
        <v>60609</v>
      </c>
      <c r="C11314" t="s">
        <v>1499</v>
      </c>
      <c r="F11314" t="s">
        <v>60610</v>
      </c>
      <c r="H11314" t="s">
        <v>60608</v>
      </c>
      <c r="J11314" t="s">
        <v>7142</v>
      </c>
      <c r="K11314" t="s">
        <v>7296</v>
      </c>
      <c r="M11314" t="s">
        <v>7297</v>
      </c>
      <c r="N11314" t="s">
        <v>264</v>
      </c>
      <c r="O11314" t="s">
        <v>7298</v>
      </c>
      <c r="P11314" t="s">
        <v>50</v>
      </c>
      <c r="U11314" s="1">
        <v>45112</v>
      </c>
      <c r="V11314" s="1">
        <v>45112</v>
      </c>
      <c r="AC11314" t="s">
        <v>53</v>
      </c>
      <c r="AD11314">
        <v>2969584761</v>
      </c>
      <c r="AE11314" s="1">
        <v>41288.714583333334</v>
      </c>
      <c r="AG11314" t="s">
        <v>60611</v>
      </c>
      <c r="AH11314" t="s">
        <v>51</v>
      </c>
      <c r="AJ11314" t="s">
        <v>53</v>
      </c>
      <c r="AO11314" t="s">
        <v>8142</v>
      </c>
    </row>
    <row r="11315" spans="1:43" x14ac:dyDescent="0.35">
      <c r="A11315" t="s">
        <v>60612</v>
      </c>
      <c r="B11315" t="s">
        <v>60613</v>
      </c>
      <c r="C11315" t="s">
        <v>89</v>
      </c>
      <c r="F11315" t="s">
        <v>60614</v>
      </c>
      <c r="H11315" t="s">
        <v>60612</v>
      </c>
      <c r="J11315" t="s">
        <v>60615</v>
      </c>
      <c r="P11315" t="s">
        <v>50</v>
      </c>
      <c r="U11315" s="1">
        <v>45112</v>
      </c>
      <c r="V11315" s="1">
        <v>45112</v>
      </c>
      <c r="W11315" s="1">
        <v>45112.578472222223</v>
      </c>
      <c r="X11315" s="1">
        <v>45112.578472222223</v>
      </c>
      <c r="AC11315" t="s">
        <v>53</v>
      </c>
      <c r="AD11315">
        <v>2972377072</v>
      </c>
      <c r="AE11315" s="1">
        <v>44974.375694444447</v>
      </c>
      <c r="AF11315" t="s">
        <v>60616</v>
      </c>
      <c r="AG11315" t="s">
        <v>60617</v>
      </c>
      <c r="AH11315" t="s">
        <v>51</v>
      </c>
      <c r="AJ11315" t="s">
        <v>53</v>
      </c>
      <c r="AL11315" t="s">
        <v>68</v>
      </c>
      <c r="AO11315" t="s">
        <v>57090</v>
      </c>
      <c r="AP11315" s="1">
        <v>45162.638888888891</v>
      </c>
      <c r="AQ11315" s="1">
        <v>45125.50277777778</v>
      </c>
    </row>
    <row r="11316" spans="1:43" x14ac:dyDescent="0.35">
      <c r="A11316" t="s">
        <v>60618</v>
      </c>
      <c r="B11316" t="s">
        <v>60619</v>
      </c>
      <c r="C11316" t="s">
        <v>904</v>
      </c>
      <c r="F11316" t="s">
        <v>60620</v>
      </c>
      <c r="H11316" t="s">
        <v>60618</v>
      </c>
      <c r="J11316" t="s">
        <v>5173</v>
      </c>
      <c r="K11316" t="s">
        <v>2814</v>
      </c>
      <c r="M11316" t="s">
        <v>2815</v>
      </c>
      <c r="N11316" t="s">
        <v>213</v>
      </c>
      <c r="O11316">
        <v>80011</v>
      </c>
      <c r="P11316" t="s">
        <v>50</v>
      </c>
      <c r="U11316" s="1">
        <v>45112</v>
      </c>
      <c r="V11316" s="1">
        <v>45112</v>
      </c>
      <c r="W11316" s="1">
        <v>45112.54791666667</v>
      </c>
      <c r="X11316" s="1">
        <v>45112.54791666667</v>
      </c>
      <c r="AC11316" t="s">
        <v>53</v>
      </c>
      <c r="AD11316">
        <v>2969481577</v>
      </c>
      <c r="AE11316" s="1">
        <v>37524</v>
      </c>
      <c r="AF11316" t="s">
        <v>60621</v>
      </c>
      <c r="AG11316" t="s">
        <v>60622</v>
      </c>
      <c r="AH11316" t="s">
        <v>51</v>
      </c>
      <c r="AJ11316" t="s">
        <v>53</v>
      </c>
      <c r="AL11316" t="s">
        <v>68</v>
      </c>
      <c r="AO11316" t="s">
        <v>57090</v>
      </c>
      <c r="AP11316" s="1">
        <v>45476.622916666667</v>
      </c>
      <c r="AQ11316" s="1">
        <v>45475.339583333334</v>
      </c>
    </row>
    <row r="11317" spans="1:43" x14ac:dyDescent="0.35">
      <c r="A11317" t="s">
        <v>60623</v>
      </c>
      <c r="B11317" t="s">
        <v>60624</v>
      </c>
      <c r="C11317" t="s">
        <v>60625</v>
      </c>
      <c r="F11317" t="s">
        <v>60626</v>
      </c>
      <c r="H11317" t="s">
        <v>60623</v>
      </c>
      <c r="J11317" t="s">
        <v>41528</v>
      </c>
      <c r="K11317" t="s">
        <v>60627</v>
      </c>
      <c r="M11317" t="s">
        <v>753</v>
      </c>
      <c r="N11317" t="s">
        <v>798</v>
      </c>
      <c r="O11317">
        <v>79927</v>
      </c>
      <c r="P11317" t="s">
        <v>50</v>
      </c>
      <c r="U11317" s="1">
        <v>45112</v>
      </c>
      <c r="V11317" s="1">
        <v>45112</v>
      </c>
      <c r="W11317" s="1">
        <v>45112.429166666669</v>
      </c>
      <c r="X11317" s="1">
        <v>45112.429166666669</v>
      </c>
      <c r="AC11317" t="s">
        <v>53</v>
      </c>
      <c r="AD11317">
        <v>2969474667</v>
      </c>
      <c r="AE11317" s="1">
        <v>37110</v>
      </c>
      <c r="AF11317" t="s">
        <v>1141</v>
      </c>
      <c r="AG11317" t="s">
        <v>60628</v>
      </c>
      <c r="AH11317" t="s">
        <v>51</v>
      </c>
      <c r="AJ11317" t="s">
        <v>53</v>
      </c>
      <c r="AL11317" t="s">
        <v>68</v>
      </c>
      <c r="AO11317" t="s">
        <v>5443</v>
      </c>
      <c r="AP11317" s="1">
        <v>45112.428472222222</v>
      </c>
    </row>
    <row r="11318" spans="1:43" x14ac:dyDescent="0.35">
      <c r="A11318" t="s">
        <v>60629</v>
      </c>
      <c r="B11318" t="s">
        <v>60630</v>
      </c>
      <c r="C11318" t="s">
        <v>60631</v>
      </c>
      <c r="F11318" t="s">
        <v>60632</v>
      </c>
      <c r="H11318" t="s">
        <v>60629</v>
      </c>
      <c r="J11318" t="s">
        <v>60633</v>
      </c>
      <c r="K11318" t="s">
        <v>60634</v>
      </c>
      <c r="M11318" t="s">
        <v>52313</v>
      </c>
      <c r="N11318" t="s">
        <v>65</v>
      </c>
      <c r="O11318">
        <v>80720</v>
      </c>
      <c r="P11318" t="s">
        <v>50</v>
      </c>
      <c r="U11318" s="1">
        <v>45112</v>
      </c>
      <c r="V11318" s="1">
        <v>45112</v>
      </c>
      <c r="W11318" s="1">
        <v>45112.398611111108</v>
      </c>
      <c r="X11318" s="1">
        <v>45112.398611111108</v>
      </c>
      <c r="AC11318" t="s">
        <v>53</v>
      </c>
      <c r="AD11318">
        <v>1000000001</v>
      </c>
      <c r="AE11318" s="1">
        <v>39973.351388888892</v>
      </c>
      <c r="AF11318" t="s">
        <v>3377</v>
      </c>
      <c r="AG11318" t="s">
        <v>60635</v>
      </c>
      <c r="AH11318" t="s">
        <v>51</v>
      </c>
      <c r="AJ11318" t="s">
        <v>53</v>
      </c>
      <c r="AL11318" t="s">
        <v>78</v>
      </c>
      <c r="AO11318" t="s">
        <v>5443</v>
      </c>
      <c r="AP11318" s="1">
        <v>45119.57916666667</v>
      </c>
    </row>
    <row r="11319" spans="1:43" x14ac:dyDescent="0.35">
      <c r="A11319" t="s">
        <v>60636</v>
      </c>
      <c r="B11319" t="s">
        <v>60637</v>
      </c>
      <c r="C11319" t="s">
        <v>4589</v>
      </c>
      <c r="H11319" t="s">
        <v>60636</v>
      </c>
      <c r="O11319">
        <v>80022</v>
      </c>
      <c r="P11319" t="s">
        <v>50</v>
      </c>
      <c r="U11319" s="1">
        <v>45112</v>
      </c>
      <c r="V11319" s="1">
        <v>45112</v>
      </c>
      <c r="AC11319" t="s">
        <v>53</v>
      </c>
      <c r="AG11319" t="s">
        <v>60638</v>
      </c>
      <c r="AH11319" t="s">
        <v>51</v>
      </c>
      <c r="AJ11319" t="s">
        <v>53</v>
      </c>
      <c r="AO11319" t="s">
        <v>5443</v>
      </c>
    </row>
    <row r="11320" spans="1:43" x14ac:dyDescent="0.35">
      <c r="A11320" t="s">
        <v>60639</v>
      </c>
      <c r="B11320" t="s">
        <v>53913</v>
      </c>
      <c r="C11320" t="s">
        <v>60640</v>
      </c>
      <c r="F11320" t="s">
        <v>60641</v>
      </c>
      <c r="H11320" t="s">
        <v>60639</v>
      </c>
      <c r="J11320" t="s">
        <v>6242</v>
      </c>
      <c r="K11320" t="s">
        <v>19571</v>
      </c>
      <c r="M11320" t="s">
        <v>11432</v>
      </c>
      <c r="N11320" t="s">
        <v>65</v>
      </c>
      <c r="O11320">
        <v>80108</v>
      </c>
      <c r="P11320" t="s">
        <v>50</v>
      </c>
      <c r="U11320" s="1">
        <v>45112</v>
      </c>
      <c r="V11320" s="1">
        <v>45112</v>
      </c>
      <c r="W11320" s="1">
        <v>45112.723611111112</v>
      </c>
      <c r="X11320" s="1">
        <v>45112.723611111112</v>
      </c>
      <c r="AC11320" t="s">
        <v>53</v>
      </c>
      <c r="AD11320">
        <v>2969507921</v>
      </c>
      <c r="AE11320" s="1">
        <v>38224.743750000001</v>
      </c>
      <c r="AF11320" t="s">
        <v>6246</v>
      </c>
      <c r="AG11320" t="s">
        <v>60642</v>
      </c>
      <c r="AH11320" t="s">
        <v>51</v>
      </c>
      <c r="AJ11320" t="s">
        <v>53</v>
      </c>
      <c r="AL11320" t="s">
        <v>68</v>
      </c>
      <c r="AO11320" t="s">
        <v>5443</v>
      </c>
      <c r="AP11320" s="1">
        <v>45266.486111111109</v>
      </c>
      <c r="AQ11320" s="1">
        <v>45266.487500000003</v>
      </c>
    </row>
    <row r="11321" spans="1:43" x14ac:dyDescent="0.35">
      <c r="A11321" t="s">
        <v>60643</v>
      </c>
      <c r="B11321" t="s">
        <v>48796</v>
      </c>
      <c r="C11321" t="s">
        <v>24131</v>
      </c>
      <c r="D11321" t="s">
        <v>46</v>
      </c>
      <c r="F11321" t="s">
        <v>47</v>
      </c>
      <c r="H11321" t="s">
        <v>24132</v>
      </c>
      <c r="J11321" t="s">
        <v>49</v>
      </c>
      <c r="P11321" t="s">
        <v>50</v>
      </c>
      <c r="U11321" s="1">
        <v>45112</v>
      </c>
      <c r="V11321" s="1">
        <v>45112</v>
      </c>
      <c r="W11321" s="1">
        <v>45112.613194444442</v>
      </c>
      <c r="X11321" s="1">
        <v>45112.613194444442</v>
      </c>
      <c r="AC11321" t="s">
        <v>53</v>
      </c>
      <c r="AD11321">
        <v>1000000000</v>
      </c>
      <c r="AE11321" s="1">
        <v>37295</v>
      </c>
      <c r="AG11321" t="s">
        <v>60644</v>
      </c>
      <c r="AH11321" t="s">
        <v>51</v>
      </c>
      <c r="AJ11321" t="s">
        <v>53</v>
      </c>
      <c r="AL11321" t="s">
        <v>78</v>
      </c>
      <c r="AO11321" t="s">
        <v>5443</v>
      </c>
      <c r="AP11321" s="1">
        <v>45112.609027777777</v>
      </c>
    </row>
    <row r="11322" spans="1:43" x14ac:dyDescent="0.35">
      <c r="A11322" t="s">
        <v>60645</v>
      </c>
      <c r="B11322" t="s">
        <v>24815</v>
      </c>
      <c r="C11322" t="s">
        <v>60646</v>
      </c>
      <c r="F11322" t="s">
        <v>47</v>
      </c>
      <c r="H11322" t="s">
        <v>60647</v>
      </c>
      <c r="J11322" t="s">
        <v>49</v>
      </c>
      <c r="P11322" t="s">
        <v>50</v>
      </c>
      <c r="U11322" s="1">
        <v>45112</v>
      </c>
      <c r="V11322" s="1">
        <v>45112</v>
      </c>
      <c r="W11322" s="1">
        <v>45112.444444444445</v>
      </c>
      <c r="X11322" s="1">
        <v>45210.431944444441</v>
      </c>
      <c r="AC11322" t="s">
        <v>53</v>
      </c>
      <c r="AD11322">
        <v>1000000000</v>
      </c>
      <c r="AE11322" s="1">
        <v>37295</v>
      </c>
      <c r="AG11322" t="s">
        <v>60648</v>
      </c>
      <c r="AH11322" t="s">
        <v>51</v>
      </c>
      <c r="AJ11322" t="s">
        <v>53</v>
      </c>
      <c r="AL11322" t="s">
        <v>78</v>
      </c>
      <c r="AO11322" t="s">
        <v>5443</v>
      </c>
      <c r="AP11322" s="1">
        <v>45238.543749999997</v>
      </c>
    </row>
    <row r="11323" spans="1:43" x14ac:dyDescent="0.35">
      <c r="A11323" t="s">
        <v>60649</v>
      </c>
      <c r="B11323" t="s">
        <v>60650</v>
      </c>
      <c r="C11323" t="s">
        <v>4951</v>
      </c>
      <c r="H11323" t="s">
        <v>60649</v>
      </c>
      <c r="J11323" t="s">
        <v>3933</v>
      </c>
      <c r="K11323" t="s">
        <v>25754</v>
      </c>
      <c r="L11323" t="s">
        <v>25755</v>
      </c>
      <c r="M11323" t="s">
        <v>3707</v>
      </c>
      <c r="N11323" t="s">
        <v>3708</v>
      </c>
      <c r="O11323">
        <v>30338</v>
      </c>
      <c r="P11323" t="s">
        <v>50</v>
      </c>
      <c r="U11323" s="1">
        <v>45112</v>
      </c>
      <c r="V11323" s="1">
        <v>45112</v>
      </c>
      <c r="AC11323" t="s">
        <v>53</v>
      </c>
      <c r="AD11323">
        <v>2969551137</v>
      </c>
      <c r="AE11323" s="1">
        <v>40288.591666666667</v>
      </c>
      <c r="AG11323" t="s">
        <v>60651</v>
      </c>
      <c r="AH11323" t="s">
        <v>51</v>
      </c>
      <c r="AJ11323" t="s">
        <v>53</v>
      </c>
      <c r="AO11323" t="s">
        <v>8142</v>
      </c>
    </row>
    <row r="11324" spans="1:43" x14ac:dyDescent="0.35">
      <c r="A11324" t="s">
        <v>60652</v>
      </c>
      <c r="B11324" t="s">
        <v>60653</v>
      </c>
      <c r="C11324" t="s">
        <v>89</v>
      </c>
      <c r="F11324" t="s">
        <v>60654</v>
      </c>
      <c r="H11324" t="s">
        <v>60652</v>
      </c>
      <c r="J11324" t="s">
        <v>52097</v>
      </c>
      <c r="N11324" t="s">
        <v>287</v>
      </c>
      <c r="O11324">
        <v>80229</v>
      </c>
      <c r="P11324" t="s">
        <v>50</v>
      </c>
      <c r="U11324" s="1">
        <v>45112</v>
      </c>
      <c r="V11324" s="1">
        <v>45112</v>
      </c>
      <c r="W11324" s="1">
        <v>45112.366666666669</v>
      </c>
      <c r="X11324" s="1">
        <v>45112.366666666669</v>
      </c>
      <c r="AC11324" t="s">
        <v>53</v>
      </c>
      <c r="AD11324">
        <v>2969484894</v>
      </c>
      <c r="AE11324" s="1">
        <v>37756</v>
      </c>
      <c r="AF11324" t="s">
        <v>11752</v>
      </c>
      <c r="AG11324" t="s">
        <v>60655</v>
      </c>
      <c r="AH11324" t="s">
        <v>51</v>
      </c>
      <c r="AJ11324" t="s">
        <v>53</v>
      </c>
      <c r="AL11324" t="s">
        <v>68</v>
      </c>
      <c r="AO11324" t="s">
        <v>5443</v>
      </c>
      <c r="AP11324" s="1">
        <v>45453.432638888888</v>
      </c>
      <c r="AQ11324" s="1">
        <v>45462.489583333336</v>
      </c>
    </row>
    <row r="11325" spans="1:43" x14ac:dyDescent="0.35">
      <c r="A11325" t="s">
        <v>60656</v>
      </c>
      <c r="B11325" t="s">
        <v>24836</v>
      </c>
      <c r="C11325" t="s">
        <v>24357</v>
      </c>
      <c r="F11325" t="s">
        <v>60657</v>
      </c>
      <c r="H11325" t="s">
        <v>60656</v>
      </c>
      <c r="J11325" t="s">
        <v>60658</v>
      </c>
      <c r="P11325" t="s">
        <v>50</v>
      </c>
      <c r="U11325" s="1">
        <v>45113</v>
      </c>
      <c r="V11325" s="1">
        <v>45113</v>
      </c>
      <c r="AC11325" t="s">
        <v>53</v>
      </c>
      <c r="AD11325">
        <v>2972596124</v>
      </c>
      <c r="AE11325" s="1">
        <v>44987.672222222223</v>
      </c>
      <c r="AG11325" t="s">
        <v>60659</v>
      </c>
      <c r="AH11325" t="s">
        <v>51</v>
      </c>
      <c r="AJ11325" t="s">
        <v>53</v>
      </c>
      <c r="AO11325" t="s">
        <v>57090</v>
      </c>
    </row>
    <row r="11326" spans="1:43" x14ac:dyDescent="0.35">
      <c r="A11326" t="s">
        <v>60660</v>
      </c>
      <c r="B11326" t="s">
        <v>3061</v>
      </c>
      <c r="C11326" t="s">
        <v>2444</v>
      </c>
      <c r="F11326" t="s">
        <v>60661</v>
      </c>
      <c r="H11326" t="s">
        <v>60660</v>
      </c>
      <c r="J11326" t="s">
        <v>60662</v>
      </c>
      <c r="K11326" t="s">
        <v>60663</v>
      </c>
      <c r="M11326" t="s">
        <v>33669</v>
      </c>
      <c r="N11326" t="s">
        <v>213</v>
      </c>
      <c r="O11326">
        <v>81323</v>
      </c>
      <c r="P11326" t="s">
        <v>50</v>
      </c>
      <c r="U11326" s="1">
        <v>45113</v>
      </c>
      <c r="V11326" s="1">
        <v>45113</v>
      </c>
      <c r="W11326" s="1">
        <v>45113.45</v>
      </c>
      <c r="X11326" s="1">
        <v>45113.45</v>
      </c>
      <c r="AC11326" t="s">
        <v>53</v>
      </c>
      <c r="AD11326">
        <v>2969708264</v>
      </c>
      <c r="AE11326" s="1">
        <v>42611.329861111109</v>
      </c>
      <c r="AF11326" t="s">
        <v>15240</v>
      </c>
      <c r="AG11326" t="s">
        <v>60664</v>
      </c>
      <c r="AH11326" t="s">
        <v>51</v>
      </c>
      <c r="AJ11326" t="s">
        <v>53</v>
      </c>
      <c r="AL11326" t="s">
        <v>68</v>
      </c>
      <c r="AO11326" t="s">
        <v>5443</v>
      </c>
      <c r="AP11326" s="1">
        <v>45471.677777777775</v>
      </c>
      <c r="AQ11326" s="1">
        <v>45113.477777777778</v>
      </c>
    </row>
    <row r="11327" spans="1:43" x14ac:dyDescent="0.35">
      <c r="A11327" t="s">
        <v>60665</v>
      </c>
      <c r="B11327" t="s">
        <v>60666</v>
      </c>
      <c r="C11327" t="s">
        <v>6464</v>
      </c>
      <c r="F11327" t="s">
        <v>60667</v>
      </c>
      <c r="H11327" t="s">
        <v>60665</v>
      </c>
      <c r="J11327" t="s">
        <v>60668</v>
      </c>
      <c r="K11327" t="s">
        <v>60669</v>
      </c>
      <c r="M11327" t="s">
        <v>60670</v>
      </c>
      <c r="N11327" t="s">
        <v>253</v>
      </c>
      <c r="O11327">
        <v>87528</v>
      </c>
      <c r="P11327" t="s">
        <v>50</v>
      </c>
      <c r="U11327" s="1">
        <v>45113</v>
      </c>
      <c r="V11327" s="1">
        <v>45113</v>
      </c>
      <c r="W11327" s="1">
        <v>45113.465277777781</v>
      </c>
      <c r="X11327" s="1">
        <v>45113.465277777781</v>
      </c>
      <c r="AC11327" t="s">
        <v>53</v>
      </c>
      <c r="AD11327">
        <v>2969512613</v>
      </c>
      <c r="AE11327" s="1">
        <v>38485.390277777777</v>
      </c>
      <c r="AF11327" t="s">
        <v>60671</v>
      </c>
      <c r="AG11327" t="s">
        <v>60672</v>
      </c>
      <c r="AH11327" t="s">
        <v>51</v>
      </c>
      <c r="AJ11327" t="s">
        <v>53</v>
      </c>
      <c r="AL11327" t="s">
        <v>68</v>
      </c>
      <c r="AO11327" t="s">
        <v>5443</v>
      </c>
      <c r="AP11327" s="1">
        <v>45113.611111111109</v>
      </c>
      <c r="AQ11327" s="1">
        <v>45113.535416666666</v>
      </c>
    </row>
    <row r="11328" spans="1:43" x14ac:dyDescent="0.35">
      <c r="A11328" t="s">
        <v>60673</v>
      </c>
      <c r="B11328" t="s">
        <v>43515</v>
      </c>
      <c r="C11328" t="s">
        <v>60674</v>
      </c>
      <c r="F11328" t="s">
        <v>60675</v>
      </c>
      <c r="H11328" t="s">
        <v>60676</v>
      </c>
      <c r="J11328" t="s">
        <v>20001</v>
      </c>
      <c r="K11328" t="s">
        <v>45303</v>
      </c>
      <c r="M11328" t="s">
        <v>35923</v>
      </c>
      <c r="N11328" t="s">
        <v>10487</v>
      </c>
      <c r="O11328">
        <v>71108</v>
      </c>
      <c r="P11328" t="s">
        <v>50</v>
      </c>
      <c r="U11328" s="1">
        <v>45113</v>
      </c>
      <c r="V11328" s="1">
        <v>45113</v>
      </c>
      <c r="W11328" s="1">
        <v>45113.702777777777</v>
      </c>
      <c r="X11328" s="1">
        <v>45113.702777777777</v>
      </c>
      <c r="AC11328" t="s">
        <v>53</v>
      </c>
      <c r="AD11328">
        <v>2970091248</v>
      </c>
      <c r="AE11328" s="1">
        <v>44433.394444444442</v>
      </c>
      <c r="AG11328" t="s">
        <v>60677</v>
      </c>
      <c r="AH11328" t="s">
        <v>51</v>
      </c>
      <c r="AJ11328" t="s">
        <v>53</v>
      </c>
      <c r="AL11328" t="s">
        <v>68</v>
      </c>
      <c r="AO11328" t="s">
        <v>5443</v>
      </c>
      <c r="AP11328" s="1">
        <v>45113.70208333333</v>
      </c>
    </row>
    <row r="11329" spans="1:43" x14ac:dyDescent="0.35">
      <c r="A11329" t="s">
        <v>60678</v>
      </c>
      <c r="B11329" t="s">
        <v>26847</v>
      </c>
      <c r="C11329" t="s">
        <v>48465</v>
      </c>
      <c r="F11329" t="s">
        <v>60679</v>
      </c>
      <c r="H11329" t="s">
        <v>60678</v>
      </c>
      <c r="J11329" t="s">
        <v>39923</v>
      </c>
      <c r="K11329" t="s">
        <v>39924</v>
      </c>
      <c r="M11329" t="s">
        <v>252</v>
      </c>
      <c r="N11329" t="s">
        <v>253</v>
      </c>
      <c r="O11329">
        <v>88061</v>
      </c>
      <c r="P11329" t="s">
        <v>50</v>
      </c>
      <c r="U11329" s="1">
        <v>45113</v>
      </c>
      <c r="V11329" s="1">
        <v>45113</v>
      </c>
      <c r="W11329" s="1">
        <v>45113.494444444441</v>
      </c>
      <c r="X11329" s="1">
        <v>45113.494444444441</v>
      </c>
      <c r="AC11329" t="s">
        <v>53</v>
      </c>
      <c r="AD11329">
        <v>2969514283</v>
      </c>
      <c r="AE11329" s="1">
        <v>38582.698611111111</v>
      </c>
      <c r="AF11329" t="s">
        <v>39925</v>
      </c>
      <c r="AG11329" t="s">
        <v>60680</v>
      </c>
      <c r="AH11329" t="s">
        <v>51</v>
      </c>
      <c r="AJ11329" t="s">
        <v>53</v>
      </c>
      <c r="AL11329" t="s">
        <v>68</v>
      </c>
      <c r="AO11329" t="s">
        <v>5443</v>
      </c>
      <c r="AP11329" s="1">
        <v>45455.478472222225</v>
      </c>
      <c r="AQ11329" s="1">
        <v>45352.597916666666</v>
      </c>
    </row>
    <row r="11330" spans="1:43" x14ac:dyDescent="0.35">
      <c r="A11330" t="s">
        <v>60681</v>
      </c>
      <c r="B11330" t="s">
        <v>60682</v>
      </c>
      <c r="C11330" t="s">
        <v>30495</v>
      </c>
      <c r="F11330" t="s">
        <v>60683</v>
      </c>
      <c r="H11330" t="s">
        <v>60681</v>
      </c>
      <c r="J11330" t="s">
        <v>60684</v>
      </c>
      <c r="K11330" t="s">
        <v>60685</v>
      </c>
      <c r="M11330" t="s">
        <v>159</v>
      </c>
      <c r="N11330" t="s">
        <v>65</v>
      </c>
      <c r="O11330">
        <v>80908</v>
      </c>
      <c r="P11330" t="s">
        <v>50</v>
      </c>
      <c r="U11330" s="1">
        <v>45113</v>
      </c>
      <c r="V11330" s="1">
        <v>45113</v>
      </c>
      <c r="W11330" s="1">
        <v>45113.56527777778</v>
      </c>
      <c r="X11330" s="1">
        <v>45113.56527777778</v>
      </c>
      <c r="AC11330" t="s">
        <v>53</v>
      </c>
      <c r="AD11330">
        <v>2973551350</v>
      </c>
      <c r="AE11330" s="1">
        <v>45114.736805555556</v>
      </c>
      <c r="AF11330" t="s">
        <v>60686</v>
      </c>
      <c r="AG11330" t="s">
        <v>60687</v>
      </c>
      <c r="AH11330" t="s">
        <v>51</v>
      </c>
      <c r="AJ11330" t="s">
        <v>53</v>
      </c>
      <c r="AL11330" t="s">
        <v>68</v>
      </c>
      <c r="AO11330" t="s">
        <v>5443</v>
      </c>
      <c r="AP11330" s="1">
        <v>45169.572222222225</v>
      </c>
    </row>
    <row r="11331" spans="1:43" x14ac:dyDescent="0.35">
      <c r="A11331" t="s">
        <v>60688</v>
      </c>
      <c r="B11331" t="s">
        <v>60689</v>
      </c>
      <c r="C11331" t="s">
        <v>11998</v>
      </c>
      <c r="F11331" t="s">
        <v>60690</v>
      </c>
      <c r="H11331" t="s">
        <v>60688</v>
      </c>
      <c r="J11331" t="s">
        <v>17887</v>
      </c>
      <c r="K11331" t="s">
        <v>60691</v>
      </c>
      <c r="M11331" t="s">
        <v>12449</v>
      </c>
      <c r="N11331" t="s">
        <v>12449</v>
      </c>
      <c r="O11331">
        <v>31120</v>
      </c>
      <c r="P11331" t="s">
        <v>5151</v>
      </c>
      <c r="U11331" s="1">
        <v>45113</v>
      </c>
      <c r="V11331" s="1">
        <v>45113</v>
      </c>
      <c r="AC11331" t="s">
        <v>53</v>
      </c>
      <c r="AD11331">
        <v>2969723035</v>
      </c>
      <c r="AE11331" s="1">
        <v>42767.491666666669</v>
      </c>
      <c r="AG11331" t="s">
        <v>60692</v>
      </c>
      <c r="AH11331" t="s">
        <v>51</v>
      </c>
      <c r="AJ11331" t="s">
        <v>53</v>
      </c>
      <c r="AO11331" t="s">
        <v>5443</v>
      </c>
    </row>
    <row r="11332" spans="1:43" x14ac:dyDescent="0.35">
      <c r="A11332" t="s">
        <v>60693</v>
      </c>
      <c r="B11332" t="s">
        <v>60694</v>
      </c>
      <c r="C11332" t="s">
        <v>530</v>
      </c>
      <c r="F11332" t="s">
        <v>60695</v>
      </c>
      <c r="H11332" t="s">
        <v>60693</v>
      </c>
      <c r="J11332" t="s">
        <v>60696</v>
      </c>
      <c r="P11332" t="s">
        <v>50</v>
      </c>
      <c r="U11332" s="1">
        <v>45113</v>
      </c>
      <c r="V11332" s="1">
        <v>45113</v>
      </c>
      <c r="AC11332" t="s">
        <v>53</v>
      </c>
      <c r="AD11332">
        <v>2969510673</v>
      </c>
      <c r="AE11332" s="1">
        <v>38387.73333333333</v>
      </c>
      <c r="AG11332" t="s">
        <v>60697</v>
      </c>
      <c r="AH11332" t="s">
        <v>51</v>
      </c>
      <c r="AJ11332" t="s">
        <v>53</v>
      </c>
      <c r="AO11332" t="s">
        <v>57090</v>
      </c>
    </row>
    <row r="11333" spans="1:43" x14ac:dyDescent="0.35">
      <c r="A11333" t="s">
        <v>60698</v>
      </c>
      <c r="B11333" t="s">
        <v>60699</v>
      </c>
      <c r="C11333" t="s">
        <v>60700</v>
      </c>
      <c r="F11333" t="s">
        <v>60701</v>
      </c>
      <c r="H11333" t="s">
        <v>60698</v>
      </c>
      <c r="J11333" t="s">
        <v>38538</v>
      </c>
      <c r="K11333" t="s">
        <v>40149</v>
      </c>
      <c r="M11333" t="s">
        <v>4856</v>
      </c>
      <c r="N11333" t="s">
        <v>798</v>
      </c>
      <c r="O11333">
        <v>79360</v>
      </c>
      <c r="P11333" t="s">
        <v>50</v>
      </c>
      <c r="U11333" s="1">
        <v>45113</v>
      </c>
      <c r="V11333" s="1">
        <v>45113</v>
      </c>
      <c r="W11333" s="1">
        <v>45113.672222222223</v>
      </c>
      <c r="X11333" s="1">
        <v>45113.672222222223</v>
      </c>
      <c r="AC11333" t="s">
        <v>53</v>
      </c>
      <c r="AD11333">
        <v>2969530623</v>
      </c>
      <c r="AE11333" s="1">
        <v>39483.390972222223</v>
      </c>
      <c r="AF11333" t="s">
        <v>60702</v>
      </c>
      <c r="AG11333" t="s">
        <v>60703</v>
      </c>
      <c r="AH11333" t="s">
        <v>51</v>
      </c>
      <c r="AJ11333" t="s">
        <v>53</v>
      </c>
      <c r="AL11333" t="s">
        <v>68</v>
      </c>
      <c r="AO11333" t="s">
        <v>57090</v>
      </c>
      <c r="AP11333" s="1">
        <v>45113.673611111109</v>
      </c>
      <c r="AQ11333" s="1">
        <v>45113.675000000003</v>
      </c>
    </row>
    <row r="11334" spans="1:43" x14ac:dyDescent="0.35">
      <c r="A11334" t="s">
        <v>60704</v>
      </c>
      <c r="B11334" t="s">
        <v>3191</v>
      </c>
      <c r="C11334" t="s">
        <v>702</v>
      </c>
      <c r="F11334">
        <f>1432-234-8125</f>
        <v>-6927</v>
      </c>
      <c r="H11334" t="s">
        <v>60704</v>
      </c>
      <c r="J11334" t="s">
        <v>44700</v>
      </c>
      <c r="N11334" t="s">
        <v>637</v>
      </c>
      <c r="O11334">
        <v>79707</v>
      </c>
      <c r="P11334" t="s">
        <v>50</v>
      </c>
      <c r="U11334" s="1">
        <v>45113</v>
      </c>
      <c r="V11334" s="1">
        <v>45113</v>
      </c>
      <c r="AC11334" t="s">
        <v>53</v>
      </c>
      <c r="AD11334">
        <v>2969665345</v>
      </c>
      <c r="AE11334" s="1">
        <v>42096.463194444441</v>
      </c>
      <c r="AG11334" t="s">
        <v>60705</v>
      </c>
      <c r="AH11334" t="s">
        <v>51</v>
      </c>
      <c r="AJ11334" t="s">
        <v>53</v>
      </c>
      <c r="AO11334" t="s">
        <v>8142</v>
      </c>
    </row>
    <row r="11335" spans="1:43" x14ac:dyDescent="0.35">
      <c r="A11335" t="s">
        <v>60706</v>
      </c>
      <c r="B11335" t="s">
        <v>4150</v>
      </c>
      <c r="C11335" t="s">
        <v>60707</v>
      </c>
      <c r="F11335">
        <f>1915-282-9343</f>
        <v>-7710</v>
      </c>
      <c r="H11335" t="s">
        <v>60706</v>
      </c>
      <c r="J11335" t="s">
        <v>50836</v>
      </c>
      <c r="N11335" t="s">
        <v>637</v>
      </c>
      <c r="O11335">
        <v>79927</v>
      </c>
      <c r="P11335" t="s">
        <v>50</v>
      </c>
      <c r="U11335" s="1">
        <v>45113</v>
      </c>
      <c r="V11335" s="1">
        <v>45113</v>
      </c>
      <c r="AC11335" t="s">
        <v>53</v>
      </c>
      <c r="AD11335">
        <v>2973309977</v>
      </c>
      <c r="AE11335" s="1">
        <v>45006.661805555559</v>
      </c>
      <c r="AG11335" t="s">
        <v>60708</v>
      </c>
      <c r="AH11335" t="s">
        <v>51</v>
      </c>
      <c r="AJ11335" t="s">
        <v>53</v>
      </c>
      <c r="AO11335" t="s">
        <v>57090</v>
      </c>
    </row>
    <row r="11336" spans="1:43" x14ac:dyDescent="0.35">
      <c r="A11336" t="s">
        <v>60709</v>
      </c>
      <c r="B11336" t="s">
        <v>60710</v>
      </c>
      <c r="C11336" t="s">
        <v>5108</v>
      </c>
      <c r="H11336" t="s">
        <v>60709</v>
      </c>
      <c r="J11336" t="s">
        <v>60711</v>
      </c>
      <c r="K11336" t="s">
        <v>60712</v>
      </c>
      <c r="M11336" t="s">
        <v>14989</v>
      </c>
      <c r="N11336" t="s">
        <v>2409</v>
      </c>
      <c r="O11336">
        <v>85383</v>
      </c>
      <c r="P11336" t="s">
        <v>50</v>
      </c>
      <c r="U11336" s="1">
        <v>45113</v>
      </c>
      <c r="V11336" s="1">
        <v>45113</v>
      </c>
      <c r="AC11336" t="s">
        <v>53</v>
      </c>
      <c r="AD11336">
        <v>2969787123</v>
      </c>
      <c r="AE11336" s="1">
        <v>43189.47152777778</v>
      </c>
      <c r="AG11336" t="s">
        <v>60713</v>
      </c>
      <c r="AH11336" t="s">
        <v>51</v>
      </c>
      <c r="AJ11336" t="s">
        <v>53</v>
      </c>
      <c r="AO11336" t="s">
        <v>8142</v>
      </c>
    </row>
    <row r="11337" spans="1:43" x14ac:dyDescent="0.35">
      <c r="A11337" t="s">
        <v>60714</v>
      </c>
      <c r="B11337" t="s">
        <v>60715</v>
      </c>
      <c r="C11337" t="s">
        <v>1704</v>
      </c>
      <c r="F11337" t="s">
        <v>60716</v>
      </c>
      <c r="H11337" t="s">
        <v>60714</v>
      </c>
      <c r="J11337" t="s">
        <v>60717</v>
      </c>
      <c r="P11337" t="s">
        <v>50</v>
      </c>
      <c r="U11337" s="1">
        <v>45113</v>
      </c>
      <c r="V11337" s="1">
        <v>45113</v>
      </c>
      <c r="AC11337" t="s">
        <v>53</v>
      </c>
      <c r="AG11337" t="s">
        <v>60718</v>
      </c>
      <c r="AH11337" t="s">
        <v>51</v>
      </c>
      <c r="AJ11337" t="s">
        <v>53</v>
      </c>
      <c r="AO11337" t="s">
        <v>57090</v>
      </c>
    </row>
    <row r="11338" spans="1:43" x14ac:dyDescent="0.35">
      <c r="A11338" t="s">
        <v>60719</v>
      </c>
      <c r="B11338" t="s">
        <v>303</v>
      </c>
      <c r="C11338" t="s">
        <v>849</v>
      </c>
      <c r="F11338" t="s">
        <v>60720</v>
      </c>
      <c r="H11338" t="s">
        <v>60721</v>
      </c>
      <c r="J11338" t="s">
        <v>60722</v>
      </c>
      <c r="K11338" t="s">
        <v>60723</v>
      </c>
      <c r="M11338" t="s">
        <v>8568</v>
      </c>
      <c r="N11338" t="s">
        <v>287</v>
      </c>
      <c r="O11338">
        <v>81623</v>
      </c>
      <c r="P11338" t="s">
        <v>50</v>
      </c>
      <c r="U11338" s="1">
        <v>45113</v>
      </c>
      <c r="V11338" s="1">
        <v>45113</v>
      </c>
      <c r="W11338" s="1">
        <v>45113.938888888886</v>
      </c>
      <c r="X11338" s="1">
        <v>45113.938888888886</v>
      </c>
      <c r="AC11338" t="s">
        <v>53</v>
      </c>
      <c r="AD11338">
        <v>2973550845</v>
      </c>
      <c r="AE11338" s="1">
        <v>45114.420138888891</v>
      </c>
      <c r="AF11338" t="s">
        <v>60724</v>
      </c>
      <c r="AG11338" t="s">
        <v>60725</v>
      </c>
      <c r="AH11338" t="s">
        <v>51</v>
      </c>
      <c r="AJ11338" t="s">
        <v>53</v>
      </c>
      <c r="AL11338" t="s">
        <v>68</v>
      </c>
      <c r="AO11338" t="s">
        <v>5443</v>
      </c>
      <c r="AP11338" s="1">
        <v>45322.001388888886</v>
      </c>
    </row>
    <row r="11339" spans="1:43" x14ac:dyDescent="0.35">
      <c r="A11339" t="s">
        <v>60726</v>
      </c>
      <c r="B11339" t="s">
        <v>60727</v>
      </c>
      <c r="C11339" t="s">
        <v>18948</v>
      </c>
      <c r="F11339" t="s">
        <v>60728</v>
      </c>
      <c r="H11339" t="s">
        <v>60726</v>
      </c>
      <c r="J11339" t="s">
        <v>5968</v>
      </c>
      <c r="K11339" t="s">
        <v>5640</v>
      </c>
      <c r="M11339" t="s">
        <v>5641</v>
      </c>
      <c r="N11339" t="s">
        <v>65</v>
      </c>
      <c r="O11339">
        <v>80468</v>
      </c>
      <c r="P11339" t="s">
        <v>50</v>
      </c>
      <c r="U11339" s="1">
        <v>45113</v>
      </c>
      <c r="V11339" s="1">
        <v>45113</v>
      </c>
      <c r="W11339" s="1">
        <v>45113.4375</v>
      </c>
      <c r="X11339" s="1">
        <v>45113.4375</v>
      </c>
      <c r="AC11339" t="s">
        <v>51</v>
      </c>
      <c r="AD11339">
        <v>2969480780</v>
      </c>
      <c r="AE11339" s="1">
        <v>37467</v>
      </c>
      <c r="AG11339" t="s">
        <v>60729</v>
      </c>
      <c r="AH11339" t="s">
        <v>51</v>
      </c>
      <c r="AJ11339" t="s">
        <v>53</v>
      </c>
      <c r="AL11339" t="s">
        <v>78</v>
      </c>
      <c r="AO11339" t="s">
        <v>5443</v>
      </c>
      <c r="AP11339" s="1">
        <v>45470.362500000003</v>
      </c>
    </row>
    <row r="11340" spans="1:43" x14ac:dyDescent="0.35">
      <c r="A11340" t="s">
        <v>60730</v>
      </c>
      <c r="B11340" t="s">
        <v>3371</v>
      </c>
      <c r="C11340" t="s">
        <v>9098</v>
      </c>
      <c r="F11340">
        <v>14693874014</v>
      </c>
      <c r="H11340" t="s">
        <v>60730</v>
      </c>
      <c r="J11340" t="s">
        <v>60731</v>
      </c>
      <c r="K11340" t="s">
        <v>60732</v>
      </c>
      <c r="M11340" t="s">
        <v>873</v>
      </c>
      <c r="N11340" t="s">
        <v>287</v>
      </c>
      <c r="O11340">
        <v>80487</v>
      </c>
      <c r="P11340" t="s">
        <v>50</v>
      </c>
      <c r="U11340" s="1">
        <v>45113</v>
      </c>
      <c r="V11340" s="1">
        <v>45113</v>
      </c>
      <c r="W11340" s="1">
        <v>45113.97152777778</v>
      </c>
      <c r="X11340" s="1">
        <v>45113.97152777778</v>
      </c>
      <c r="AC11340" t="s">
        <v>53</v>
      </c>
      <c r="AD11340">
        <v>1000000001</v>
      </c>
      <c r="AE11340" s="1">
        <v>39973.351388888892</v>
      </c>
      <c r="AF11340" t="s">
        <v>3377</v>
      </c>
      <c r="AG11340" t="s">
        <v>60733</v>
      </c>
      <c r="AH11340" t="s">
        <v>51</v>
      </c>
      <c r="AJ11340" t="s">
        <v>53</v>
      </c>
      <c r="AL11340" t="s">
        <v>78</v>
      </c>
      <c r="AO11340" t="s">
        <v>51552</v>
      </c>
      <c r="AP11340" s="1">
        <v>45243.509027777778</v>
      </c>
    </row>
    <row r="11341" spans="1:43" x14ac:dyDescent="0.35">
      <c r="A11341" t="s">
        <v>60734</v>
      </c>
      <c r="B11341" t="s">
        <v>60735</v>
      </c>
      <c r="C11341" t="s">
        <v>3349</v>
      </c>
      <c r="F11341" t="s">
        <v>60736</v>
      </c>
      <c r="H11341" t="s">
        <v>60737</v>
      </c>
      <c r="J11341" t="s">
        <v>60738</v>
      </c>
      <c r="P11341" t="s">
        <v>50</v>
      </c>
      <c r="U11341" s="1">
        <v>45113</v>
      </c>
      <c r="V11341" s="1">
        <v>45113</v>
      </c>
      <c r="W11341" s="1">
        <v>45113.683333333334</v>
      </c>
      <c r="X11341" s="1">
        <v>45113.683333333334</v>
      </c>
      <c r="AC11341" t="s">
        <v>53</v>
      </c>
      <c r="AD11341">
        <v>1000000001</v>
      </c>
      <c r="AE11341" s="1">
        <v>39973.351388888892</v>
      </c>
      <c r="AF11341" t="s">
        <v>3377</v>
      </c>
      <c r="AG11341" t="s">
        <v>60739</v>
      </c>
      <c r="AH11341" t="s">
        <v>51</v>
      </c>
      <c r="AJ11341" t="s">
        <v>53</v>
      </c>
      <c r="AL11341" t="s">
        <v>78</v>
      </c>
      <c r="AO11341" t="s">
        <v>5443</v>
      </c>
      <c r="AP11341" s="1">
        <v>45113.865277777775</v>
      </c>
    </row>
    <row r="11342" spans="1:43" x14ac:dyDescent="0.35">
      <c r="A11342" t="s">
        <v>60740</v>
      </c>
      <c r="B11342" t="s">
        <v>60741</v>
      </c>
      <c r="C11342" t="s">
        <v>40727</v>
      </c>
      <c r="F11342" t="s">
        <v>60742</v>
      </c>
      <c r="H11342" t="s">
        <v>60740</v>
      </c>
      <c r="J11342" t="s">
        <v>60668</v>
      </c>
      <c r="K11342" t="s">
        <v>20785</v>
      </c>
      <c r="M11342" t="s">
        <v>60670</v>
      </c>
      <c r="N11342" t="s">
        <v>253</v>
      </c>
      <c r="O11342">
        <v>87528</v>
      </c>
      <c r="P11342" t="s">
        <v>50</v>
      </c>
      <c r="U11342" s="1">
        <v>45113</v>
      </c>
      <c r="V11342" s="1">
        <v>45113</v>
      </c>
      <c r="W11342" s="1">
        <v>45113.655555555553</v>
      </c>
      <c r="X11342" s="1">
        <v>45113.655555555553</v>
      </c>
      <c r="AC11342" t="s">
        <v>53</v>
      </c>
      <c r="AD11342">
        <v>2973549864</v>
      </c>
      <c r="AE11342" s="1">
        <v>45113.642361111109</v>
      </c>
      <c r="AF11342" t="s">
        <v>60743</v>
      </c>
      <c r="AG11342" t="s">
        <v>60744</v>
      </c>
      <c r="AH11342" t="s">
        <v>51</v>
      </c>
      <c r="AJ11342" t="s">
        <v>53</v>
      </c>
      <c r="AL11342" t="s">
        <v>68</v>
      </c>
      <c r="AO11342" t="s">
        <v>5443</v>
      </c>
      <c r="AP11342" s="1">
        <v>45113.716666666667</v>
      </c>
      <c r="AQ11342" s="1">
        <v>45113.715277777781</v>
      </c>
    </row>
    <row r="11343" spans="1:43" x14ac:dyDescent="0.35">
      <c r="A11343" t="s">
        <v>60745</v>
      </c>
      <c r="B11343" t="s">
        <v>60746</v>
      </c>
      <c r="C11343" t="s">
        <v>3359</v>
      </c>
      <c r="F11343" t="s">
        <v>60747</v>
      </c>
      <c r="H11343" t="s">
        <v>60745</v>
      </c>
      <c r="J11343" t="s">
        <v>60748</v>
      </c>
      <c r="K11343" t="s">
        <v>60749</v>
      </c>
      <c r="M11343" t="s">
        <v>60750</v>
      </c>
      <c r="N11343" t="s">
        <v>65</v>
      </c>
      <c r="O11343">
        <v>81220</v>
      </c>
      <c r="P11343" t="s">
        <v>50</v>
      </c>
      <c r="U11343" s="1">
        <v>45113</v>
      </c>
      <c r="V11343" s="1">
        <v>45113</v>
      </c>
      <c r="W11343" s="1">
        <v>45113.330555555556</v>
      </c>
      <c r="X11343" s="1">
        <v>45113.330555555556</v>
      </c>
      <c r="AC11343" t="s">
        <v>53</v>
      </c>
      <c r="AD11343">
        <v>2973551192</v>
      </c>
      <c r="AE11343" s="1">
        <v>45114.577777777777</v>
      </c>
      <c r="AF11343" t="s">
        <v>60751</v>
      </c>
      <c r="AG11343" t="s">
        <v>60752</v>
      </c>
      <c r="AH11343" t="s">
        <v>51</v>
      </c>
      <c r="AJ11343" t="s">
        <v>53</v>
      </c>
      <c r="AL11343" t="s">
        <v>68</v>
      </c>
      <c r="AO11343" t="s">
        <v>5443</v>
      </c>
      <c r="AP11343" s="1">
        <v>45113.329861111109</v>
      </c>
    </row>
    <row r="11344" spans="1:43" x14ac:dyDescent="0.35">
      <c r="A11344" t="s">
        <v>60753</v>
      </c>
      <c r="B11344" t="s">
        <v>60754</v>
      </c>
      <c r="C11344" t="s">
        <v>14576</v>
      </c>
      <c r="F11344" t="s">
        <v>60755</v>
      </c>
      <c r="H11344" t="s">
        <v>60753</v>
      </c>
      <c r="J11344" t="s">
        <v>50887</v>
      </c>
      <c r="P11344" t="s">
        <v>50</v>
      </c>
      <c r="U11344" s="1">
        <v>45113</v>
      </c>
      <c r="V11344" s="1">
        <v>45113</v>
      </c>
      <c r="AC11344" t="s">
        <v>53</v>
      </c>
      <c r="AD11344">
        <v>2970021504</v>
      </c>
      <c r="AE11344" s="1">
        <v>44144.566666666666</v>
      </c>
      <c r="AG11344" t="s">
        <v>60756</v>
      </c>
      <c r="AH11344" t="s">
        <v>51</v>
      </c>
      <c r="AJ11344" t="s">
        <v>53</v>
      </c>
      <c r="AO11344" t="s">
        <v>57090</v>
      </c>
    </row>
    <row r="11345" spans="1:43" x14ac:dyDescent="0.35">
      <c r="A11345" t="s">
        <v>60757</v>
      </c>
      <c r="B11345" t="s">
        <v>60758</v>
      </c>
      <c r="C11345" t="s">
        <v>320</v>
      </c>
      <c r="F11345" t="s">
        <v>60759</v>
      </c>
      <c r="H11345" t="s">
        <v>60757</v>
      </c>
      <c r="J11345" t="s">
        <v>60760</v>
      </c>
      <c r="K11345" t="s">
        <v>60761</v>
      </c>
      <c r="M11345" t="s">
        <v>3225</v>
      </c>
      <c r="N11345" t="s">
        <v>287</v>
      </c>
      <c r="O11345">
        <v>80538</v>
      </c>
      <c r="P11345" t="s">
        <v>50</v>
      </c>
      <c r="U11345" s="1">
        <v>45113</v>
      </c>
      <c r="V11345" s="1">
        <v>45113</v>
      </c>
      <c r="W11345" s="1">
        <v>45113.331944444442</v>
      </c>
      <c r="X11345" s="1">
        <v>45113.331944444442</v>
      </c>
      <c r="AC11345" t="s">
        <v>53</v>
      </c>
      <c r="AD11345">
        <v>2970041900</v>
      </c>
      <c r="AE11345" s="1">
        <v>44231.339583333334</v>
      </c>
      <c r="AF11345" t="s">
        <v>60762</v>
      </c>
      <c r="AG11345" t="s">
        <v>60763</v>
      </c>
      <c r="AH11345" t="s">
        <v>51</v>
      </c>
      <c r="AJ11345" t="s">
        <v>53</v>
      </c>
      <c r="AL11345" t="s">
        <v>68</v>
      </c>
      <c r="AO11345" t="s">
        <v>5443</v>
      </c>
      <c r="AP11345" s="1">
        <v>45113.330555555556</v>
      </c>
    </row>
    <row r="11346" spans="1:43" x14ac:dyDescent="0.35">
      <c r="A11346" t="s">
        <v>60764</v>
      </c>
      <c r="B11346" t="s">
        <v>60765</v>
      </c>
      <c r="C11346" t="s">
        <v>1052</v>
      </c>
      <c r="F11346" t="s">
        <v>60766</v>
      </c>
      <c r="H11346" t="s">
        <v>60764</v>
      </c>
      <c r="J11346" t="s">
        <v>60668</v>
      </c>
      <c r="K11346" t="s">
        <v>60767</v>
      </c>
      <c r="M11346" t="s">
        <v>60670</v>
      </c>
      <c r="N11346" t="s">
        <v>253</v>
      </c>
      <c r="O11346">
        <v>87528</v>
      </c>
      <c r="P11346" t="s">
        <v>50</v>
      </c>
      <c r="U11346" s="1">
        <v>45113</v>
      </c>
      <c r="V11346" s="1">
        <v>45113</v>
      </c>
      <c r="W11346" s="1">
        <v>45113.630555555559</v>
      </c>
      <c r="X11346" s="1">
        <v>45113.630555555559</v>
      </c>
      <c r="AC11346" t="s">
        <v>53</v>
      </c>
      <c r="AD11346">
        <v>2973549864</v>
      </c>
      <c r="AE11346" s="1">
        <v>45113.642361111109</v>
      </c>
      <c r="AF11346" t="s">
        <v>60768</v>
      </c>
      <c r="AG11346" t="s">
        <v>60769</v>
      </c>
      <c r="AH11346" t="s">
        <v>51</v>
      </c>
      <c r="AJ11346" t="s">
        <v>53</v>
      </c>
      <c r="AL11346" t="s">
        <v>68</v>
      </c>
      <c r="AO11346" t="s">
        <v>5443</v>
      </c>
      <c r="AP11346" s="1">
        <v>45113.711805555555</v>
      </c>
      <c r="AQ11346" s="1">
        <v>45113.711111111108</v>
      </c>
    </row>
    <row r="11347" spans="1:43" x14ac:dyDescent="0.35">
      <c r="A11347" t="s">
        <v>60770</v>
      </c>
      <c r="B11347" t="s">
        <v>60771</v>
      </c>
      <c r="C11347" t="s">
        <v>2664</v>
      </c>
      <c r="F11347" t="s">
        <v>60772</v>
      </c>
      <c r="H11347" t="s">
        <v>60770</v>
      </c>
      <c r="J11347" t="s">
        <v>60773</v>
      </c>
      <c r="P11347" t="s">
        <v>50</v>
      </c>
      <c r="U11347" s="1">
        <v>45113</v>
      </c>
      <c r="V11347" s="1">
        <v>45113</v>
      </c>
      <c r="AC11347" t="s">
        <v>53</v>
      </c>
      <c r="AG11347" t="s">
        <v>60774</v>
      </c>
      <c r="AH11347" t="s">
        <v>51</v>
      </c>
      <c r="AJ11347" t="s">
        <v>53</v>
      </c>
      <c r="AO11347" t="s">
        <v>57090</v>
      </c>
    </row>
    <row r="11348" spans="1:43" x14ac:dyDescent="0.35">
      <c r="A11348" t="s">
        <v>60775</v>
      </c>
      <c r="B11348" t="s">
        <v>60776</v>
      </c>
      <c r="C11348" t="s">
        <v>60777</v>
      </c>
      <c r="F11348" t="s">
        <v>60778</v>
      </c>
      <c r="H11348" t="s">
        <v>60775</v>
      </c>
      <c r="J11348" t="s">
        <v>60668</v>
      </c>
      <c r="K11348" t="s">
        <v>20785</v>
      </c>
      <c r="M11348" t="s">
        <v>60670</v>
      </c>
      <c r="N11348" t="s">
        <v>253</v>
      </c>
      <c r="O11348">
        <v>87528</v>
      </c>
      <c r="P11348" t="s">
        <v>50</v>
      </c>
      <c r="U11348" s="1">
        <v>45113</v>
      </c>
      <c r="V11348" s="1">
        <v>45113</v>
      </c>
      <c r="W11348" s="1">
        <v>45113.673611111109</v>
      </c>
      <c r="X11348" s="1">
        <v>45113.673611111109</v>
      </c>
      <c r="AC11348" t="s">
        <v>53</v>
      </c>
      <c r="AD11348">
        <v>2969512613</v>
      </c>
      <c r="AE11348" s="1">
        <v>38485.390277777777</v>
      </c>
      <c r="AF11348" t="s">
        <v>60779</v>
      </c>
      <c r="AG11348" t="s">
        <v>60780</v>
      </c>
      <c r="AH11348" t="s">
        <v>51</v>
      </c>
      <c r="AJ11348" t="s">
        <v>53</v>
      </c>
      <c r="AL11348" t="s">
        <v>68</v>
      </c>
      <c r="AO11348" t="s">
        <v>5443</v>
      </c>
      <c r="AP11348" s="1">
        <v>45113.731249999997</v>
      </c>
      <c r="AQ11348" s="1">
        <v>45113.719444444447</v>
      </c>
    </row>
    <row r="11349" spans="1:43" x14ac:dyDescent="0.35">
      <c r="A11349" t="s">
        <v>60781</v>
      </c>
      <c r="B11349" t="s">
        <v>2078</v>
      </c>
      <c r="C11349" t="s">
        <v>6563</v>
      </c>
      <c r="F11349" t="s">
        <v>60782</v>
      </c>
      <c r="H11349" t="s">
        <v>60781</v>
      </c>
      <c r="J11349" t="s">
        <v>60783</v>
      </c>
      <c r="P11349" t="s">
        <v>50</v>
      </c>
      <c r="U11349" s="1">
        <v>45114</v>
      </c>
      <c r="V11349" s="1">
        <v>45114</v>
      </c>
      <c r="AC11349" t="s">
        <v>53</v>
      </c>
      <c r="AD11349">
        <v>2972085551</v>
      </c>
      <c r="AE11349" s="1">
        <v>44755.674305555556</v>
      </c>
      <c r="AG11349" t="s">
        <v>60784</v>
      </c>
      <c r="AH11349" t="s">
        <v>51</v>
      </c>
      <c r="AJ11349" t="s">
        <v>53</v>
      </c>
      <c r="AO11349" t="s">
        <v>57090</v>
      </c>
    </row>
    <row r="11350" spans="1:43" x14ac:dyDescent="0.35">
      <c r="A11350" t="s">
        <v>60785</v>
      </c>
      <c r="B11350" t="s">
        <v>60786</v>
      </c>
      <c r="C11350" t="s">
        <v>11668</v>
      </c>
      <c r="F11350">
        <f>1719-499-3902</f>
        <v>-2682</v>
      </c>
      <c r="H11350" t="s">
        <v>60785</v>
      </c>
      <c r="J11350" t="s">
        <v>59756</v>
      </c>
      <c r="N11350" t="s">
        <v>287</v>
      </c>
      <c r="O11350">
        <v>80831</v>
      </c>
      <c r="P11350" t="s">
        <v>50</v>
      </c>
      <c r="U11350" s="1">
        <v>45114</v>
      </c>
      <c r="V11350" s="1">
        <v>45114</v>
      </c>
      <c r="AC11350" t="s">
        <v>53</v>
      </c>
      <c r="AD11350">
        <v>2969894491</v>
      </c>
      <c r="AE11350" s="1">
        <v>43647.34375</v>
      </c>
      <c r="AG11350" t="s">
        <v>60787</v>
      </c>
      <c r="AH11350" t="s">
        <v>51</v>
      </c>
      <c r="AJ11350" t="s">
        <v>53</v>
      </c>
      <c r="AO11350" t="s">
        <v>57090</v>
      </c>
    </row>
    <row r="11351" spans="1:43" x14ac:dyDescent="0.35">
      <c r="A11351" t="s">
        <v>60788</v>
      </c>
      <c r="B11351" t="s">
        <v>60789</v>
      </c>
      <c r="C11351" t="s">
        <v>5020</v>
      </c>
      <c r="F11351" t="s">
        <v>60790</v>
      </c>
      <c r="H11351" t="s">
        <v>46330</v>
      </c>
      <c r="J11351" t="s">
        <v>60791</v>
      </c>
      <c r="K11351" t="s">
        <v>60792</v>
      </c>
      <c r="M11351" t="s">
        <v>8568</v>
      </c>
      <c r="N11351" t="s">
        <v>65</v>
      </c>
      <c r="O11351">
        <v>81623</v>
      </c>
      <c r="P11351" t="s">
        <v>50</v>
      </c>
      <c r="U11351" s="1">
        <v>45114</v>
      </c>
      <c r="V11351" s="1">
        <v>45114</v>
      </c>
      <c r="W11351" s="1">
        <v>45114.640277777777</v>
      </c>
      <c r="X11351" s="1">
        <v>45114.640277777777</v>
      </c>
      <c r="AC11351" t="s">
        <v>53</v>
      </c>
      <c r="AD11351">
        <v>2972407944</v>
      </c>
      <c r="AE11351" s="1">
        <v>44977.394444444442</v>
      </c>
      <c r="AF11351" t="s">
        <v>60793</v>
      </c>
      <c r="AG11351" t="s">
        <v>60794</v>
      </c>
      <c r="AH11351" t="s">
        <v>51</v>
      </c>
      <c r="AJ11351" t="s">
        <v>53</v>
      </c>
      <c r="AL11351" t="s">
        <v>68</v>
      </c>
      <c r="AO11351" t="s">
        <v>5443</v>
      </c>
      <c r="AP11351" s="1">
        <v>45114.647916666669</v>
      </c>
      <c r="AQ11351" s="1">
        <v>45114.647222222222</v>
      </c>
    </row>
    <row r="11352" spans="1:43" x14ac:dyDescent="0.35">
      <c r="A11352" t="s">
        <v>60795</v>
      </c>
      <c r="B11352" t="s">
        <v>24815</v>
      </c>
      <c r="C11352" t="s">
        <v>3418</v>
      </c>
      <c r="F11352" t="s">
        <v>60796</v>
      </c>
      <c r="H11352" t="s">
        <v>60795</v>
      </c>
      <c r="J11352" t="s">
        <v>60797</v>
      </c>
      <c r="K11352" t="s">
        <v>60798</v>
      </c>
      <c r="M11352" t="s">
        <v>3571</v>
      </c>
      <c r="N11352" t="s">
        <v>287</v>
      </c>
      <c r="O11352">
        <v>80640</v>
      </c>
      <c r="P11352" t="s">
        <v>50</v>
      </c>
      <c r="U11352" s="1">
        <v>45114</v>
      </c>
      <c r="V11352" s="1">
        <v>45114</v>
      </c>
      <c r="W11352" s="1">
        <v>45114.008333333331</v>
      </c>
      <c r="X11352" s="1">
        <v>45114.008333333331</v>
      </c>
      <c r="AC11352" t="s">
        <v>53</v>
      </c>
      <c r="AD11352">
        <v>2973550294</v>
      </c>
      <c r="AE11352" s="1">
        <v>45114.443055555559</v>
      </c>
      <c r="AF11352" t="s">
        <v>60799</v>
      </c>
      <c r="AG11352" t="s">
        <v>60800</v>
      </c>
      <c r="AH11352" t="s">
        <v>51</v>
      </c>
      <c r="AJ11352" t="s">
        <v>53</v>
      </c>
      <c r="AL11352" t="s">
        <v>68</v>
      </c>
      <c r="AO11352" t="s">
        <v>5443</v>
      </c>
      <c r="AP11352" s="1">
        <v>45162.350694444445</v>
      </c>
    </row>
    <row r="11353" spans="1:43" x14ac:dyDescent="0.35">
      <c r="A11353" t="s">
        <v>60801</v>
      </c>
      <c r="B11353" t="s">
        <v>60802</v>
      </c>
      <c r="C11353" t="s">
        <v>1414</v>
      </c>
      <c r="F11353" t="s">
        <v>60803</v>
      </c>
      <c r="H11353" t="s">
        <v>60804</v>
      </c>
      <c r="J11353" t="s">
        <v>3100</v>
      </c>
      <c r="K11353" t="s">
        <v>60805</v>
      </c>
      <c r="M11353" t="s">
        <v>3234</v>
      </c>
      <c r="N11353" t="s">
        <v>253</v>
      </c>
      <c r="O11353">
        <v>88211</v>
      </c>
      <c r="P11353" t="s">
        <v>50</v>
      </c>
      <c r="U11353" s="1">
        <v>45114</v>
      </c>
      <c r="V11353" s="1">
        <v>45114</v>
      </c>
      <c r="W11353" s="1">
        <v>45114.672222222223</v>
      </c>
      <c r="X11353" s="1">
        <v>45114.672222222223</v>
      </c>
      <c r="AC11353" t="s">
        <v>51</v>
      </c>
      <c r="AD11353">
        <v>2969597298</v>
      </c>
      <c r="AE11353" s="1">
        <v>41493.628472222219</v>
      </c>
      <c r="AF11353" t="s">
        <v>3103</v>
      </c>
      <c r="AG11353" t="s">
        <v>60806</v>
      </c>
      <c r="AH11353" t="s">
        <v>51</v>
      </c>
      <c r="AJ11353" t="s">
        <v>53</v>
      </c>
      <c r="AL11353" t="s">
        <v>68</v>
      </c>
      <c r="AO11353" t="s">
        <v>5443</v>
      </c>
      <c r="AP11353" s="1">
        <v>45475.576388888891</v>
      </c>
      <c r="AQ11353" s="1">
        <v>45350.520833333336</v>
      </c>
    </row>
    <row r="11354" spans="1:43" x14ac:dyDescent="0.35">
      <c r="A11354" t="s">
        <v>60807</v>
      </c>
      <c r="B11354" t="s">
        <v>21832</v>
      </c>
      <c r="C11354" t="s">
        <v>1686</v>
      </c>
      <c r="F11354" t="s">
        <v>60808</v>
      </c>
      <c r="H11354" t="s">
        <v>60809</v>
      </c>
      <c r="J11354" t="s">
        <v>60810</v>
      </c>
      <c r="K11354" t="s">
        <v>60811</v>
      </c>
      <c r="M11354" t="s">
        <v>143</v>
      </c>
      <c r="N11354" t="s">
        <v>65</v>
      </c>
      <c r="O11354">
        <v>81505</v>
      </c>
      <c r="P11354" t="s">
        <v>50</v>
      </c>
      <c r="U11354" s="1">
        <v>45114</v>
      </c>
      <c r="V11354" s="1">
        <v>45114</v>
      </c>
      <c r="W11354" s="1">
        <v>45114.675000000003</v>
      </c>
      <c r="X11354" s="1">
        <v>45114.675000000003</v>
      </c>
      <c r="AC11354" t="s">
        <v>53</v>
      </c>
      <c r="AD11354">
        <v>2972012835</v>
      </c>
      <c r="AE11354" s="1">
        <v>44465.602083333331</v>
      </c>
      <c r="AF11354" t="s">
        <v>60812</v>
      </c>
      <c r="AG11354" t="s">
        <v>60813</v>
      </c>
      <c r="AH11354" t="s">
        <v>51</v>
      </c>
      <c r="AJ11354" t="s">
        <v>53</v>
      </c>
      <c r="AL11354" t="s">
        <v>68</v>
      </c>
      <c r="AO11354" t="s">
        <v>5443</v>
      </c>
      <c r="AP11354" s="1">
        <v>45114.704861111109</v>
      </c>
      <c r="AQ11354" s="1">
        <v>45114.705555555556</v>
      </c>
    </row>
    <row r="11355" spans="1:43" x14ac:dyDescent="0.35">
      <c r="A11355" t="s">
        <v>60814</v>
      </c>
      <c r="B11355" t="s">
        <v>60815</v>
      </c>
      <c r="C11355" t="s">
        <v>812</v>
      </c>
      <c r="F11355" t="s">
        <v>60816</v>
      </c>
      <c r="H11355" t="s">
        <v>60814</v>
      </c>
      <c r="J11355" t="s">
        <v>60817</v>
      </c>
      <c r="K11355" t="s">
        <v>60818</v>
      </c>
      <c r="M11355" t="s">
        <v>14694</v>
      </c>
      <c r="N11355" t="s">
        <v>65</v>
      </c>
      <c r="O11355">
        <v>80214</v>
      </c>
      <c r="P11355" t="s">
        <v>50</v>
      </c>
      <c r="U11355" s="1">
        <v>45114</v>
      </c>
      <c r="V11355" s="1">
        <v>45114</v>
      </c>
      <c r="W11355" s="1">
        <v>45114.636111111111</v>
      </c>
      <c r="X11355" s="1">
        <v>45114.636111111111</v>
      </c>
      <c r="AC11355" t="s">
        <v>53</v>
      </c>
      <c r="AD11355">
        <v>2973551316</v>
      </c>
      <c r="AE11355" s="1">
        <v>45114.699305555558</v>
      </c>
      <c r="AF11355" t="s">
        <v>60819</v>
      </c>
      <c r="AG11355" t="s">
        <v>60820</v>
      </c>
      <c r="AH11355" t="s">
        <v>51</v>
      </c>
      <c r="AJ11355" t="s">
        <v>53</v>
      </c>
      <c r="AL11355" t="s">
        <v>68</v>
      </c>
      <c r="AO11355" t="s">
        <v>5443</v>
      </c>
      <c r="AP11355" s="1">
        <v>45301.614583333336</v>
      </c>
      <c r="AQ11355" s="1">
        <v>45120.738194444442</v>
      </c>
    </row>
    <row r="11356" spans="1:43" x14ac:dyDescent="0.35">
      <c r="A11356" t="s">
        <v>60821</v>
      </c>
      <c r="B11356" t="s">
        <v>60822</v>
      </c>
      <c r="C11356" t="s">
        <v>12366</v>
      </c>
      <c r="H11356" t="s">
        <v>60821</v>
      </c>
      <c r="J11356" t="s">
        <v>37328</v>
      </c>
      <c r="M11356" t="s">
        <v>60823</v>
      </c>
      <c r="N11356" t="s">
        <v>9353</v>
      </c>
      <c r="O11356">
        <v>25405</v>
      </c>
      <c r="P11356" t="s">
        <v>50</v>
      </c>
      <c r="U11356" s="1">
        <v>45114</v>
      </c>
      <c r="V11356" s="1">
        <v>45114</v>
      </c>
      <c r="AC11356" t="s">
        <v>53</v>
      </c>
      <c r="AD11356">
        <v>2969481057</v>
      </c>
      <c r="AE11356" s="1">
        <v>37487</v>
      </c>
      <c r="AG11356" t="s">
        <v>60824</v>
      </c>
      <c r="AH11356" t="s">
        <v>51</v>
      </c>
      <c r="AJ11356" t="s">
        <v>53</v>
      </c>
      <c r="AO11356" t="s">
        <v>8142</v>
      </c>
    </row>
    <row r="11357" spans="1:43" x14ac:dyDescent="0.35">
      <c r="A11357" t="s">
        <v>60825</v>
      </c>
      <c r="B11357" t="s">
        <v>60826</v>
      </c>
      <c r="C11357" t="s">
        <v>21757</v>
      </c>
      <c r="F11357" t="s">
        <v>60827</v>
      </c>
      <c r="H11357" t="s">
        <v>60825</v>
      </c>
      <c r="J11357" t="s">
        <v>60828</v>
      </c>
      <c r="P11357" t="s">
        <v>50</v>
      </c>
      <c r="U11357" s="1">
        <v>45114</v>
      </c>
      <c r="V11357" s="1">
        <v>45114</v>
      </c>
      <c r="AC11357" t="s">
        <v>53</v>
      </c>
      <c r="AD11357">
        <v>2969709264</v>
      </c>
      <c r="AE11357" s="1">
        <v>42622.49722222222</v>
      </c>
      <c r="AG11357" t="s">
        <v>60829</v>
      </c>
      <c r="AH11357" t="s">
        <v>51</v>
      </c>
      <c r="AJ11357" t="s">
        <v>53</v>
      </c>
      <c r="AO11357" t="s">
        <v>57090</v>
      </c>
    </row>
    <row r="11358" spans="1:43" x14ac:dyDescent="0.35">
      <c r="A11358" t="s">
        <v>60830</v>
      </c>
      <c r="B11358" t="s">
        <v>23299</v>
      </c>
      <c r="C11358" t="s">
        <v>587</v>
      </c>
      <c r="F11358" t="s">
        <v>60831</v>
      </c>
      <c r="H11358" t="s">
        <v>60830</v>
      </c>
      <c r="J11358" t="s">
        <v>60832</v>
      </c>
      <c r="K11358" t="s">
        <v>60833</v>
      </c>
      <c r="M11358" t="s">
        <v>25569</v>
      </c>
      <c r="N11358" t="s">
        <v>798</v>
      </c>
      <c r="O11358">
        <v>79105</v>
      </c>
      <c r="P11358" t="s">
        <v>50</v>
      </c>
      <c r="U11358" s="1">
        <v>45114</v>
      </c>
      <c r="V11358" s="1">
        <v>45114</v>
      </c>
      <c r="W11358" s="1">
        <v>45114.37777777778</v>
      </c>
      <c r="X11358" s="1">
        <v>45114.37777777778</v>
      </c>
      <c r="AC11358" t="s">
        <v>53</v>
      </c>
      <c r="AD11358">
        <v>2973550777</v>
      </c>
      <c r="AE11358" s="1">
        <v>45114.375694444447</v>
      </c>
      <c r="AF11358" t="s">
        <v>60834</v>
      </c>
      <c r="AG11358" t="s">
        <v>60835</v>
      </c>
      <c r="AH11358" t="s">
        <v>51</v>
      </c>
      <c r="AJ11358" t="s">
        <v>53</v>
      </c>
      <c r="AL11358" t="s">
        <v>68</v>
      </c>
      <c r="AO11358" t="s">
        <v>57090</v>
      </c>
      <c r="AP11358" s="1">
        <v>45114.378472222219</v>
      </c>
      <c r="AQ11358" s="1">
        <v>45114.382638888892</v>
      </c>
    </row>
    <row r="11359" spans="1:43" x14ac:dyDescent="0.35">
      <c r="A11359" t="s">
        <v>60836</v>
      </c>
      <c r="B11359" t="s">
        <v>903</v>
      </c>
      <c r="C11359" t="s">
        <v>3834</v>
      </c>
      <c r="F11359" t="s">
        <v>60837</v>
      </c>
      <c r="H11359" t="s">
        <v>60836</v>
      </c>
      <c r="J11359" t="s">
        <v>13744</v>
      </c>
      <c r="K11359" t="s">
        <v>273</v>
      </c>
      <c r="M11359" t="s">
        <v>274</v>
      </c>
      <c r="N11359" t="s">
        <v>275</v>
      </c>
      <c r="O11359">
        <v>27612</v>
      </c>
      <c r="P11359" t="s">
        <v>50</v>
      </c>
      <c r="U11359" s="1">
        <v>45114</v>
      </c>
      <c r="V11359" s="1">
        <v>45114</v>
      </c>
      <c r="W11359" s="1">
        <v>45114.527777777781</v>
      </c>
      <c r="X11359" s="1">
        <v>45114.527777777781</v>
      </c>
      <c r="AC11359" t="s">
        <v>53</v>
      </c>
      <c r="AD11359">
        <v>2969474461</v>
      </c>
      <c r="AE11359" s="1">
        <v>37104.381944444445</v>
      </c>
      <c r="AF11359" t="s">
        <v>20610</v>
      </c>
      <c r="AG11359" t="s">
        <v>60838</v>
      </c>
      <c r="AH11359" t="s">
        <v>51</v>
      </c>
      <c r="AJ11359" t="s">
        <v>53</v>
      </c>
      <c r="AL11359" t="s">
        <v>68</v>
      </c>
      <c r="AO11359" t="s">
        <v>5443</v>
      </c>
      <c r="AP11359" s="1">
        <v>45474.401388888888</v>
      </c>
    </row>
    <row r="11360" spans="1:43" x14ac:dyDescent="0.35">
      <c r="A11360" t="s">
        <v>60839</v>
      </c>
      <c r="B11360" t="s">
        <v>60840</v>
      </c>
      <c r="C11360" t="s">
        <v>60841</v>
      </c>
      <c r="F11360" t="s">
        <v>60842</v>
      </c>
      <c r="H11360" t="s">
        <v>60839</v>
      </c>
      <c r="J11360" t="s">
        <v>13574</v>
      </c>
      <c r="M11360" t="s">
        <v>60843</v>
      </c>
      <c r="N11360" t="s">
        <v>60844</v>
      </c>
      <c r="O11360">
        <v>1312</v>
      </c>
      <c r="P11360" t="s">
        <v>16600</v>
      </c>
      <c r="U11360" s="1">
        <v>45114</v>
      </c>
      <c r="V11360" s="1">
        <v>45114</v>
      </c>
      <c r="AC11360" t="s">
        <v>53</v>
      </c>
      <c r="AD11360">
        <v>2969823183</v>
      </c>
      <c r="AE11360" s="1">
        <v>43312.453472222223</v>
      </c>
      <c r="AG11360" t="s">
        <v>60845</v>
      </c>
      <c r="AH11360" t="s">
        <v>51</v>
      </c>
      <c r="AJ11360" t="s">
        <v>53</v>
      </c>
      <c r="AO11360" t="s">
        <v>8142</v>
      </c>
    </row>
    <row r="11361" spans="1:43" x14ac:dyDescent="0.35">
      <c r="A11361" t="s">
        <v>60846</v>
      </c>
      <c r="B11361" t="s">
        <v>60847</v>
      </c>
      <c r="C11361" t="s">
        <v>22972</v>
      </c>
      <c r="H11361" t="s">
        <v>12547</v>
      </c>
      <c r="J11361" t="s">
        <v>60848</v>
      </c>
      <c r="K11361" t="s">
        <v>60849</v>
      </c>
      <c r="M11361" t="s">
        <v>3751</v>
      </c>
      <c r="N11361" t="s">
        <v>65</v>
      </c>
      <c r="O11361">
        <v>80304</v>
      </c>
      <c r="P11361" t="s">
        <v>50</v>
      </c>
      <c r="U11361" s="1">
        <v>45114</v>
      </c>
      <c r="V11361" s="1">
        <v>45114</v>
      </c>
      <c r="W11361" s="1">
        <v>45114.69027777778</v>
      </c>
      <c r="X11361" s="1">
        <v>45114.69027777778</v>
      </c>
      <c r="AC11361" t="s">
        <v>53</v>
      </c>
      <c r="AD11361">
        <v>2969918724</v>
      </c>
      <c r="AE11361" s="1">
        <v>43756.609027777777</v>
      </c>
      <c r="AF11361" t="s">
        <v>12551</v>
      </c>
      <c r="AG11361" t="s">
        <v>60850</v>
      </c>
      <c r="AH11361" t="s">
        <v>51</v>
      </c>
      <c r="AJ11361" t="s">
        <v>53</v>
      </c>
      <c r="AL11361" t="s">
        <v>68</v>
      </c>
      <c r="AO11361" t="s">
        <v>5443</v>
      </c>
      <c r="AP11361" s="1">
        <v>45121.42291666667</v>
      </c>
      <c r="AQ11361" s="1">
        <v>45114.693749999999</v>
      </c>
    </row>
    <row r="11362" spans="1:43" x14ac:dyDescent="0.35">
      <c r="A11362" t="s">
        <v>60851</v>
      </c>
      <c r="B11362" t="s">
        <v>4070</v>
      </c>
      <c r="C11362" t="s">
        <v>702</v>
      </c>
      <c r="F11362" t="s">
        <v>60852</v>
      </c>
      <c r="H11362" t="s">
        <v>60853</v>
      </c>
      <c r="J11362" t="s">
        <v>60854</v>
      </c>
      <c r="K11362" t="s">
        <v>60855</v>
      </c>
      <c r="M11362" t="s">
        <v>42970</v>
      </c>
      <c r="N11362" t="s">
        <v>287</v>
      </c>
      <c r="O11362">
        <v>80652</v>
      </c>
      <c r="P11362" t="s">
        <v>50</v>
      </c>
      <c r="U11362" s="1">
        <v>45114</v>
      </c>
      <c r="V11362" s="1">
        <v>45114</v>
      </c>
      <c r="W11362" s="1">
        <v>45114.6</v>
      </c>
      <c r="X11362" s="1">
        <v>45114.6</v>
      </c>
      <c r="AC11362" t="s">
        <v>53</v>
      </c>
      <c r="AD11362">
        <v>2972012738</v>
      </c>
      <c r="AE11362" s="1">
        <v>44465.600694444445</v>
      </c>
      <c r="AF11362" t="s">
        <v>60856</v>
      </c>
      <c r="AG11362" t="s">
        <v>60857</v>
      </c>
      <c r="AH11362" t="s">
        <v>51</v>
      </c>
      <c r="AJ11362" t="s">
        <v>53</v>
      </c>
      <c r="AL11362" t="s">
        <v>68</v>
      </c>
      <c r="AO11362" t="s">
        <v>5443</v>
      </c>
      <c r="AP11362" s="1">
        <v>45136.425694444442</v>
      </c>
    </row>
    <row r="11363" spans="1:43" x14ac:dyDescent="0.35">
      <c r="A11363" t="s">
        <v>60858</v>
      </c>
      <c r="B11363" t="s">
        <v>60859</v>
      </c>
      <c r="C11363" t="s">
        <v>15559</v>
      </c>
      <c r="F11363" t="s">
        <v>60860</v>
      </c>
      <c r="H11363" t="s">
        <v>60858</v>
      </c>
      <c r="J11363" t="s">
        <v>53313</v>
      </c>
      <c r="P11363" t="s">
        <v>50</v>
      </c>
      <c r="U11363" s="1">
        <v>45114</v>
      </c>
      <c r="V11363" s="1">
        <v>45114</v>
      </c>
      <c r="AC11363" t="s">
        <v>53</v>
      </c>
      <c r="AD11363">
        <v>2973344804</v>
      </c>
      <c r="AE11363" s="1">
        <v>45034.530555555553</v>
      </c>
      <c r="AG11363" t="s">
        <v>60861</v>
      </c>
      <c r="AH11363" t="s">
        <v>51</v>
      </c>
      <c r="AJ11363" t="s">
        <v>53</v>
      </c>
      <c r="AO11363" t="s">
        <v>57090</v>
      </c>
    </row>
    <row r="11364" spans="1:43" x14ac:dyDescent="0.35">
      <c r="A11364" t="s">
        <v>60862</v>
      </c>
      <c r="B11364" t="s">
        <v>21779</v>
      </c>
      <c r="C11364" t="s">
        <v>6563</v>
      </c>
      <c r="F11364" t="s">
        <v>60863</v>
      </c>
      <c r="H11364" t="s">
        <v>60862</v>
      </c>
      <c r="J11364" t="s">
        <v>4293</v>
      </c>
      <c r="K11364" t="s">
        <v>60864</v>
      </c>
      <c r="M11364" t="s">
        <v>47138</v>
      </c>
      <c r="N11364" t="s">
        <v>19981</v>
      </c>
      <c r="O11364">
        <v>38873</v>
      </c>
      <c r="P11364" t="s">
        <v>50</v>
      </c>
      <c r="U11364" s="1">
        <v>45114</v>
      </c>
      <c r="V11364" s="1">
        <v>45114</v>
      </c>
      <c r="W11364" s="1">
        <v>45114.640277777777</v>
      </c>
      <c r="X11364" s="1">
        <v>45114.640277777777</v>
      </c>
      <c r="AC11364" t="s">
        <v>53</v>
      </c>
      <c r="AD11364">
        <v>2969634929</v>
      </c>
      <c r="AE11364" s="1">
        <v>41799.665972222225</v>
      </c>
      <c r="AF11364" t="s">
        <v>4296</v>
      </c>
      <c r="AG11364" t="s">
        <v>60865</v>
      </c>
      <c r="AH11364" t="s">
        <v>51</v>
      </c>
      <c r="AJ11364" t="s">
        <v>53</v>
      </c>
      <c r="AL11364" t="s">
        <v>68</v>
      </c>
      <c r="AO11364" t="s">
        <v>5443</v>
      </c>
      <c r="AP11364" s="1">
        <v>45114.63958333333</v>
      </c>
    </row>
    <row r="11365" spans="1:43" x14ac:dyDescent="0.35">
      <c r="A11365" t="s">
        <v>60866</v>
      </c>
      <c r="B11365" t="s">
        <v>60867</v>
      </c>
      <c r="C11365" t="s">
        <v>60868</v>
      </c>
      <c r="F11365" t="s">
        <v>60869</v>
      </c>
      <c r="H11365" t="s">
        <v>60866</v>
      </c>
      <c r="I11365" t="s">
        <v>101</v>
      </c>
      <c r="J11365" t="s">
        <v>60870</v>
      </c>
      <c r="K11365" t="s">
        <v>60871</v>
      </c>
      <c r="M11365" t="s">
        <v>14292</v>
      </c>
      <c r="N11365" t="s">
        <v>798</v>
      </c>
      <c r="O11365">
        <v>79404</v>
      </c>
      <c r="P11365" t="s">
        <v>50</v>
      </c>
      <c r="U11365" s="1">
        <v>45114</v>
      </c>
      <c r="V11365" s="1">
        <v>45114</v>
      </c>
      <c r="W11365" s="1">
        <v>45114.469444444447</v>
      </c>
      <c r="X11365" s="1">
        <v>45114.469444444447</v>
      </c>
      <c r="AC11365" t="s">
        <v>53</v>
      </c>
      <c r="AD11365">
        <v>2969476022</v>
      </c>
      <c r="AE11365" s="1">
        <v>37197</v>
      </c>
      <c r="AG11365" t="s">
        <v>60872</v>
      </c>
      <c r="AH11365" t="s">
        <v>51</v>
      </c>
      <c r="AJ11365" t="s">
        <v>53</v>
      </c>
      <c r="AL11365" t="s">
        <v>68</v>
      </c>
      <c r="AO11365" t="s">
        <v>5443</v>
      </c>
    </row>
    <row r="11366" spans="1:43" x14ac:dyDescent="0.35">
      <c r="A11366" t="s">
        <v>60873</v>
      </c>
      <c r="B11366" t="s">
        <v>60874</v>
      </c>
      <c r="C11366" t="s">
        <v>60875</v>
      </c>
      <c r="F11366" t="s">
        <v>12303</v>
      </c>
      <c r="H11366" t="s">
        <v>60873</v>
      </c>
      <c r="J11366" t="s">
        <v>12295</v>
      </c>
      <c r="K11366" t="s">
        <v>60876</v>
      </c>
      <c r="M11366" t="s">
        <v>143</v>
      </c>
      <c r="N11366" t="s">
        <v>65</v>
      </c>
      <c r="O11366">
        <v>81506</v>
      </c>
      <c r="P11366" t="s">
        <v>50</v>
      </c>
      <c r="U11366" s="1">
        <v>45114</v>
      </c>
      <c r="V11366" s="1">
        <v>45114</v>
      </c>
      <c r="W11366" s="1">
        <v>45114.49722222222</v>
      </c>
      <c r="X11366" s="1">
        <v>45114.49722222222</v>
      </c>
      <c r="AC11366" t="s">
        <v>53</v>
      </c>
      <c r="AD11366">
        <v>2969914178</v>
      </c>
      <c r="AE11366" s="1">
        <v>43733.456250000003</v>
      </c>
      <c r="AF11366" t="s">
        <v>12296</v>
      </c>
      <c r="AG11366" t="s">
        <v>60877</v>
      </c>
      <c r="AH11366" t="s">
        <v>51</v>
      </c>
      <c r="AJ11366" t="s">
        <v>53</v>
      </c>
      <c r="AL11366" t="s">
        <v>68</v>
      </c>
      <c r="AO11366" t="s">
        <v>5443</v>
      </c>
      <c r="AP11366" s="1">
        <v>45349.616666666669</v>
      </c>
    </row>
    <row r="11367" spans="1:43" x14ac:dyDescent="0.35">
      <c r="A11367" t="s">
        <v>60878</v>
      </c>
      <c r="B11367" t="s">
        <v>37679</v>
      </c>
      <c r="C11367" t="s">
        <v>21115</v>
      </c>
      <c r="F11367" t="s">
        <v>60879</v>
      </c>
      <c r="H11367" t="s">
        <v>60878</v>
      </c>
      <c r="J11367" t="s">
        <v>60880</v>
      </c>
      <c r="P11367" t="s">
        <v>50</v>
      </c>
      <c r="U11367" s="1">
        <v>45114</v>
      </c>
      <c r="V11367" s="1">
        <v>45114</v>
      </c>
      <c r="AC11367" t="s">
        <v>53</v>
      </c>
      <c r="AG11367" t="s">
        <v>60881</v>
      </c>
      <c r="AH11367" t="s">
        <v>51</v>
      </c>
      <c r="AJ11367" t="s">
        <v>53</v>
      </c>
      <c r="AO11367" t="s">
        <v>57090</v>
      </c>
    </row>
    <row r="11368" spans="1:43" x14ac:dyDescent="0.35">
      <c r="A11368" t="s">
        <v>60882</v>
      </c>
      <c r="B11368" t="s">
        <v>51355</v>
      </c>
      <c r="C11368" t="s">
        <v>14531</v>
      </c>
      <c r="F11368" t="s">
        <v>60883</v>
      </c>
      <c r="H11368" t="s">
        <v>60882</v>
      </c>
      <c r="J11368" t="s">
        <v>60884</v>
      </c>
      <c r="P11368" t="s">
        <v>50</v>
      </c>
      <c r="U11368" s="1">
        <v>45114</v>
      </c>
      <c r="V11368" s="1">
        <v>45114</v>
      </c>
      <c r="AC11368" t="s">
        <v>53</v>
      </c>
      <c r="AG11368" t="s">
        <v>60885</v>
      </c>
      <c r="AH11368" t="s">
        <v>51</v>
      </c>
      <c r="AJ11368" t="s">
        <v>53</v>
      </c>
      <c r="AO11368" t="s">
        <v>57090</v>
      </c>
    </row>
    <row r="11369" spans="1:43" x14ac:dyDescent="0.35">
      <c r="A11369" t="s">
        <v>60886</v>
      </c>
      <c r="B11369" t="s">
        <v>1440</v>
      </c>
      <c r="C11369" t="s">
        <v>13961</v>
      </c>
      <c r="F11369" t="s">
        <v>60887</v>
      </c>
      <c r="H11369" t="s">
        <v>60886</v>
      </c>
      <c r="J11369" t="s">
        <v>60888</v>
      </c>
      <c r="P11369" t="s">
        <v>50</v>
      </c>
      <c r="U11369" s="1">
        <v>45114</v>
      </c>
      <c r="V11369" s="1">
        <v>45114</v>
      </c>
      <c r="AC11369" t="s">
        <v>53</v>
      </c>
      <c r="AG11369" t="s">
        <v>60889</v>
      </c>
      <c r="AH11369" t="s">
        <v>51</v>
      </c>
      <c r="AJ11369" t="s">
        <v>53</v>
      </c>
      <c r="AO11369" t="s">
        <v>57090</v>
      </c>
    </row>
    <row r="11370" spans="1:43" x14ac:dyDescent="0.35">
      <c r="A11370" t="s">
        <v>60890</v>
      </c>
      <c r="B11370" t="s">
        <v>48782</v>
      </c>
      <c r="C11370" t="s">
        <v>60891</v>
      </c>
      <c r="F11370" t="s">
        <v>60892</v>
      </c>
      <c r="H11370" t="s">
        <v>60890</v>
      </c>
      <c r="J11370" t="s">
        <v>60893</v>
      </c>
      <c r="P11370" t="s">
        <v>50</v>
      </c>
      <c r="U11370" s="1">
        <v>45114</v>
      </c>
      <c r="V11370" s="1">
        <v>45114</v>
      </c>
      <c r="AC11370" t="s">
        <v>53</v>
      </c>
      <c r="AG11370" t="s">
        <v>60894</v>
      </c>
      <c r="AH11370" t="s">
        <v>51</v>
      </c>
      <c r="AJ11370" t="s">
        <v>53</v>
      </c>
      <c r="AO11370" t="s">
        <v>57090</v>
      </c>
    </row>
    <row r="11371" spans="1:43" x14ac:dyDescent="0.35">
      <c r="A11371" t="s">
        <v>60895</v>
      </c>
      <c r="B11371" t="s">
        <v>54077</v>
      </c>
      <c r="C11371" t="s">
        <v>16961</v>
      </c>
      <c r="F11371" t="s">
        <v>60896</v>
      </c>
      <c r="H11371" t="s">
        <v>60895</v>
      </c>
      <c r="J11371" t="s">
        <v>60897</v>
      </c>
      <c r="P11371" t="s">
        <v>50</v>
      </c>
      <c r="U11371" s="1">
        <v>45114</v>
      </c>
      <c r="V11371" s="1">
        <v>45114</v>
      </c>
      <c r="AC11371" t="s">
        <v>53</v>
      </c>
      <c r="AG11371" t="s">
        <v>60898</v>
      </c>
      <c r="AH11371" t="s">
        <v>51</v>
      </c>
      <c r="AJ11371" t="s">
        <v>53</v>
      </c>
      <c r="AO11371" t="s">
        <v>57090</v>
      </c>
    </row>
    <row r="11372" spans="1:43" x14ac:dyDescent="0.35">
      <c r="A11372" t="s">
        <v>60899</v>
      </c>
      <c r="B11372" t="s">
        <v>60900</v>
      </c>
      <c r="C11372" t="s">
        <v>60901</v>
      </c>
      <c r="F11372" t="s">
        <v>60902</v>
      </c>
      <c r="H11372" t="s">
        <v>60899</v>
      </c>
      <c r="J11372" t="s">
        <v>60903</v>
      </c>
      <c r="P11372" t="s">
        <v>50</v>
      </c>
      <c r="U11372" s="1">
        <v>45114</v>
      </c>
      <c r="V11372" s="1">
        <v>45114</v>
      </c>
      <c r="AC11372" t="s">
        <v>53</v>
      </c>
      <c r="AG11372" t="s">
        <v>60904</v>
      </c>
      <c r="AH11372" t="s">
        <v>51</v>
      </c>
      <c r="AJ11372" t="s">
        <v>53</v>
      </c>
      <c r="AO11372" t="s">
        <v>57090</v>
      </c>
    </row>
    <row r="11373" spans="1:43" x14ac:dyDescent="0.35">
      <c r="A11373" t="s">
        <v>60905</v>
      </c>
      <c r="B11373" t="s">
        <v>60906</v>
      </c>
      <c r="C11373" t="s">
        <v>232</v>
      </c>
      <c r="F11373" t="s">
        <v>60907</v>
      </c>
      <c r="H11373" t="s">
        <v>60905</v>
      </c>
      <c r="J11373" t="s">
        <v>60908</v>
      </c>
      <c r="P11373" t="s">
        <v>50</v>
      </c>
      <c r="U11373" s="1">
        <v>45114</v>
      </c>
      <c r="V11373" s="1">
        <v>45114</v>
      </c>
      <c r="AC11373" t="s">
        <v>53</v>
      </c>
      <c r="AD11373">
        <v>2972596193</v>
      </c>
      <c r="AE11373" s="1">
        <v>44987.67291666667</v>
      </c>
      <c r="AG11373" t="s">
        <v>60909</v>
      </c>
      <c r="AH11373" t="s">
        <v>51</v>
      </c>
      <c r="AJ11373" t="s">
        <v>53</v>
      </c>
      <c r="AO11373" t="s">
        <v>57090</v>
      </c>
    </row>
    <row r="11374" spans="1:43" x14ac:dyDescent="0.35">
      <c r="A11374" t="s">
        <v>60910</v>
      </c>
      <c r="B11374" t="s">
        <v>21377</v>
      </c>
      <c r="C11374" t="s">
        <v>60911</v>
      </c>
      <c r="F11374" t="s">
        <v>60912</v>
      </c>
      <c r="H11374" t="s">
        <v>60910</v>
      </c>
      <c r="J11374" t="s">
        <v>21379</v>
      </c>
      <c r="P11374" t="s">
        <v>50</v>
      </c>
      <c r="U11374" s="1">
        <v>45114</v>
      </c>
      <c r="V11374" s="1">
        <v>45114</v>
      </c>
      <c r="AC11374" t="s">
        <v>53</v>
      </c>
      <c r="AD11374">
        <v>2972123399</v>
      </c>
      <c r="AE11374" s="1">
        <v>44804.415277777778</v>
      </c>
      <c r="AG11374" t="s">
        <v>60913</v>
      </c>
      <c r="AH11374" t="s">
        <v>51</v>
      </c>
      <c r="AJ11374" t="s">
        <v>53</v>
      </c>
      <c r="AO11374" t="s">
        <v>57090</v>
      </c>
    </row>
    <row r="11375" spans="1:43" x14ac:dyDescent="0.35">
      <c r="A11375" t="s">
        <v>60914</v>
      </c>
      <c r="B11375" t="s">
        <v>20920</v>
      </c>
      <c r="C11375" t="s">
        <v>60915</v>
      </c>
      <c r="F11375" t="s">
        <v>60916</v>
      </c>
      <c r="H11375" t="s">
        <v>60914</v>
      </c>
      <c r="J11375" t="s">
        <v>60917</v>
      </c>
      <c r="K11375" t="s">
        <v>60918</v>
      </c>
      <c r="M11375" t="s">
        <v>43007</v>
      </c>
      <c r="N11375" t="s">
        <v>65</v>
      </c>
      <c r="O11375">
        <v>80514</v>
      </c>
      <c r="P11375" t="s">
        <v>50</v>
      </c>
      <c r="U11375" s="1">
        <v>45114</v>
      </c>
      <c r="V11375" s="1">
        <v>45114</v>
      </c>
      <c r="W11375" s="1">
        <v>45114.32916666667</v>
      </c>
      <c r="X11375" s="1">
        <v>45114.32916666667</v>
      </c>
      <c r="AC11375" t="s">
        <v>53</v>
      </c>
      <c r="AD11375">
        <v>1000000001</v>
      </c>
      <c r="AE11375" s="1">
        <v>39973.351388888892</v>
      </c>
      <c r="AF11375" t="s">
        <v>3377</v>
      </c>
      <c r="AG11375" t="s">
        <v>60919</v>
      </c>
      <c r="AH11375" t="s">
        <v>51</v>
      </c>
      <c r="AJ11375" t="s">
        <v>53</v>
      </c>
      <c r="AL11375" t="s">
        <v>78</v>
      </c>
      <c r="AO11375" t="s">
        <v>5443</v>
      </c>
      <c r="AP11375" s="1">
        <v>45114.328472222223</v>
      </c>
    </row>
    <row r="11376" spans="1:43" x14ac:dyDescent="0.35">
      <c r="A11376" t="s">
        <v>60920</v>
      </c>
      <c r="B11376" t="s">
        <v>60921</v>
      </c>
      <c r="C11376" t="s">
        <v>48594</v>
      </c>
      <c r="F11376">
        <v>15756490097</v>
      </c>
      <c r="H11376" t="s">
        <v>60920</v>
      </c>
      <c r="N11376" t="s">
        <v>398</v>
      </c>
      <c r="P11376" t="s">
        <v>50</v>
      </c>
      <c r="U11376" s="1">
        <v>45114</v>
      </c>
      <c r="V11376" s="1">
        <v>45114</v>
      </c>
      <c r="W11376" s="1">
        <v>45114.775000000001</v>
      </c>
      <c r="X11376" s="1">
        <v>45114.775000000001</v>
      </c>
      <c r="AC11376" t="s">
        <v>53</v>
      </c>
      <c r="AD11376">
        <v>1000000001</v>
      </c>
      <c r="AE11376" s="1">
        <v>39973.351388888892</v>
      </c>
      <c r="AF11376" t="s">
        <v>3377</v>
      </c>
      <c r="AG11376" t="s">
        <v>60922</v>
      </c>
      <c r="AH11376" t="s">
        <v>51</v>
      </c>
      <c r="AJ11376" t="s">
        <v>53</v>
      </c>
      <c r="AL11376" t="s">
        <v>78</v>
      </c>
      <c r="AO11376" t="s">
        <v>51552</v>
      </c>
    </row>
    <row r="11377" spans="1:43" x14ac:dyDescent="0.35">
      <c r="A11377" t="s">
        <v>60923</v>
      </c>
      <c r="B11377" t="s">
        <v>60924</v>
      </c>
      <c r="C11377" t="s">
        <v>23818</v>
      </c>
      <c r="F11377" t="s">
        <v>60925</v>
      </c>
      <c r="H11377" t="s">
        <v>60923</v>
      </c>
      <c r="J11377" t="s">
        <v>60926</v>
      </c>
      <c r="K11377" t="s">
        <v>60927</v>
      </c>
      <c r="M11377" t="s">
        <v>525</v>
      </c>
      <c r="N11377" t="s">
        <v>65</v>
      </c>
      <c r="O11377">
        <v>80016</v>
      </c>
      <c r="P11377" t="s">
        <v>50</v>
      </c>
      <c r="U11377" s="1">
        <v>45114</v>
      </c>
      <c r="V11377" s="1">
        <v>45114</v>
      </c>
      <c r="W11377" s="1">
        <v>45114.413888888892</v>
      </c>
      <c r="X11377" s="1">
        <v>45114.413888888892</v>
      </c>
      <c r="AC11377" t="s">
        <v>53</v>
      </c>
      <c r="AD11377">
        <v>2969585246</v>
      </c>
      <c r="AE11377" s="1">
        <v>41298.670138888891</v>
      </c>
      <c r="AF11377" t="s">
        <v>60928</v>
      </c>
      <c r="AG11377" t="s">
        <v>60929</v>
      </c>
      <c r="AH11377" t="s">
        <v>51</v>
      </c>
      <c r="AJ11377" t="s">
        <v>53</v>
      </c>
      <c r="AL11377" t="s">
        <v>68</v>
      </c>
      <c r="AO11377" t="s">
        <v>5443</v>
      </c>
      <c r="AP11377" s="1">
        <v>45114.423611111109</v>
      </c>
      <c r="AQ11377" s="1">
        <v>45114.42083333333</v>
      </c>
    </row>
    <row r="11378" spans="1:43" x14ac:dyDescent="0.35">
      <c r="A11378" t="s">
        <v>60930</v>
      </c>
      <c r="B11378" t="s">
        <v>60931</v>
      </c>
      <c r="C11378" t="s">
        <v>474</v>
      </c>
      <c r="F11378" t="s">
        <v>60932</v>
      </c>
      <c r="H11378" t="s">
        <v>60933</v>
      </c>
      <c r="J11378" t="s">
        <v>60934</v>
      </c>
      <c r="K11378" t="s">
        <v>60935</v>
      </c>
      <c r="M11378" t="s">
        <v>35836</v>
      </c>
      <c r="N11378" t="s">
        <v>15782</v>
      </c>
      <c r="O11378">
        <v>52404</v>
      </c>
      <c r="P11378" t="s">
        <v>50</v>
      </c>
      <c r="U11378" s="1">
        <v>45114</v>
      </c>
      <c r="V11378" s="1">
        <v>45114</v>
      </c>
      <c r="AC11378" t="s">
        <v>51</v>
      </c>
      <c r="AD11378">
        <v>2969912633</v>
      </c>
      <c r="AE11378" s="1">
        <v>43725.65625</v>
      </c>
      <c r="AG11378" t="s">
        <v>60936</v>
      </c>
      <c r="AH11378" t="s">
        <v>51</v>
      </c>
      <c r="AJ11378" t="s">
        <v>53</v>
      </c>
      <c r="AO11378" t="s">
        <v>5443</v>
      </c>
    </row>
    <row r="11379" spans="1:43" x14ac:dyDescent="0.35">
      <c r="A11379" t="s">
        <v>60937</v>
      </c>
      <c r="B11379" t="s">
        <v>11789</v>
      </c>
      <c r="C11379" t="s">
        <v>5318</v>
      </c>
      <c r="F11379">
        <v>15059472152</v>
      </c>
      <c r="H11379" t="s">
        <v>60937</v>
      </c>
      <c r="K11379" t="s">
        <v>60938</v>
      </c>
      <c r="M11379" t="s">
        <v>5451</v>
      </c>
      <c r="N11379" t="s">
        <v>398</v>
      </c>
      <c r="O11379">
        <v>87410</v>
      </c>
      <c r="P11379" t="s">
        <v>50</v>
      </c>
      <c r="U11379" s="1">
        <v>45115</v>
      </c>
      <c r="V11379" s="1">
        <v>45115</v>
      </c>
      <c r="W11379" s="1">
        <v>45115.468055555553</v>
      </c>
      <c r="X11379" s="1">
        <v>45115.468055555553</v>
      </c>
      <c r="AC11379" t="s">
        <v>53</v>
      </c>
      <c r="AD11379">
        <v>1000000001</v>
      </c>
      <c r="AE11379" s="1">
        <v>39973.351388888892</v>
      </c>
      <c r="AF11379" t="s">
        <v>3377</v>
      </c>
      <c r="AG11379" t="s">
        <v>60939</v>
      </c>
      <c r="AH11379" t="s">
        <v>51</v>
      </c>
      <c r="AJ11379" t="s">
        <v>53</v>
      </c>
      <c r="AL11379" t="s">
        <v>78</v>
      </c>
      <c r="AO11379" t="s">
        <v>5443</v>
      </c>
      <c r="AP11379" s="1">
        <v>45115.466666666667</v>
      </c>
    </row>
    <row r="11380" spans="1:43" x14ac:dyDescent="0.35">
      <c r="A11380" t="s">
        <v>60940</v>
      </c>
      <c r="B11380" t="s">
        <v>12317</v>
      </c>
      <c r="C11380" t="s">
        <v>1052</v>
      </c>
      <c r="F11380" t="s">
        <v>60941</v>
      </c>
      <c r="H11380" t="s">
        <v>60940</v>
      </c>
      <c r="J11380" t="s">
        <v>60942</v>
      </c>
      <c r="K11380" t="s">
        <v>60943</v>
      </c>
      <c r="M11380" t="s">
        <v>419</v>
      </c>
      <c r="N11380" t="s">
        <v>253</v>
      </c>
      <c r="O11380">
        <v>87123</v>
      </c>
      <c r="P11380" t="s">
        <v>50</v>
      </c>
      <c r="U11380" s="1">
        <v>45116</v>
      </c>
      <c r="V11380" s="1">
        <v>45116</v>
      </c>
      <c r="W11380" s="1">
        <v>45116.851388888892</v>
      </c>
      <c r="X11380" s="1">
        <v>45116.851388888892</v>
      </c>
      <c r="AC11380" t="s">
        <v>51</v>
      </c>
      <c r="AD11380">
        <v>2973553255</v>
      </c>
      <c r="AE11380" s="1">
        <v>45117.426388888889</v>
      </c>
      <c r="AF11380" t="s">
        <v>60944</v>
      </c>
      <c r="AG11380" t="s">
        <v>60945</v>
      </c>
      <c r="AH11380" t="s">
        <v>51</v>
      </c>
      <c r="AJ11380" t="s">
        <v>53</v>
      </c>
      <c r="AL11380" t="s">
        <v>68</v>
      </c>
      <c r="AO11380" t="s">
        <v>5443</v>
      </c>
      <c r="AP11380" s="1">
        <v>45118.42083333333</v>
      </c>
    </row>
    <row r="11381" spans="1:43" x14ac:dyDescent="0.35">
      <c r="A11381" t="s">
        <v>60946</v>
      </c>
      <c r="B11381" t="s">
        <v>30471</v>
      </c>
      <c r="C11381" t="s">
        <v>894</v>
      </c>
      <c r="F11381">
        <f>1608-617-4115</f>
        <v>-3124</v>
      </c>
      <c r="H11381" t="s">
        <v>60946</v>
      </c>
      <c r="J11381" t="s">
        <v>60947</v>
      </c>
      <c r="K11381" t="s">
        <v>60948</v>
      </c>
      <c r="M11381" t="s">
        <v>60949</v>
      </c>
      <c r="N11381" t="s">
        <v>592</v>
      </c>
      <c r="O11381">
        <v>82332</v>
      </c>
      <c r="P11381" t="s">
        <v>50</v>
      </c>
      <c r="U11381" s="1">
        <v>45116</v>
      </c>
      <c r="V11381" s="1">
        <v>45116</v>
      </c>
      <c r="W11381" s="1">
        <v>45116.270138888889</v>
      </c>
      <c r="X11381" s="1">
        <v>45116.270138888889</v>
      </c>
      <c r="AC11381" t="s">
        <v>53</v>
      </c>
      <c r="AD11381">
        <v>1000000001</v>
      </c>
      <c r="AE11381" s="1">
        <v>39973.351388888892</v>
      </c>
      <c r="AF11381" t="s">
        <v>3377</v>
      </c>
      <c r="AG11381" t="s">
        <v>60950</v>
      </c>
      <c r="AH11381" t="s">
        <v>51</v>
      </c>
      <c r="AJ11381" t="s">
        <v>53</v>
      </c>
      <c r="AL11381" t="s">
        <v>78</v>
      </c>
      <c r="AO11381" t="s">
        <v>51552</v>
      </c>
      <c r="AP11381" s="1">
        <v>45325.211111111108</v>
      </c>
    </row>
    <row r="11382" spans="1:43" x14ac:dyDescent="0.35">
      <c r="A11382" t="s">
        <v>60951</v>
      </c>
      <c r="B11382" t="s">
        <v>60952</v>
      </c>
      <c r="C11382" t="s">
        <v>3554</v>
      </c>
      <c r="D11382" t="s">
        <v>8771</v>
      </c>
      <c r="H11382" t="s">
        <v>60953</v>
      </c>
      <c r="J11382" t="s">
        <v>49</v>
      </c>
      <c r="P11382" t="s">
        <v>50</v>
      </c>
      <c r="U11382" s="1">
        <v>45116</v>
      </c>
      <c r="V11382" s="1">
        <v>45116</v>
      </c>
      <c r="W11382" s="1">
        <v>45117.418749999997</v>
      </c>
      <c r="X11382" s="1">
        <v>45117.418749999997</v>
      </c>
      <c r="AC11382" t="s">
        <v>53</v>
      </c>
      <c r="AD11382">
        <v>1000000000</v>
      </c>
      <c r="AE11382" s="1">
        <v>37295</v>
      </c>
      <c r="AG11382" t="s">
        <v>60954</v>
      </c>
      <c r="AH11382" t="s">
        <v>51</v>
      </c>
      <c r="AJ11382" t="s">
        <v>53</v>
      </c>
      <c r="AO11382" t="s">
        <v>5443</v>
      </c>
      <c r="AP11382" s="1">
        <v>45217</v>
      </c>
    </row>
    <row r="11383" spans="1:43" x14ac:dyDescent="0.35">
      <c r="A11383" t="s">
        <v>60955</v>
      </c>
      <c r="B11383" t="s">
        <v>6118</v>
      </c>
      <c r="C11383" t="s">
        <v>952</v>
      </c>
      <c r="H11383" t="s">
        <v>60956</v>
      </c>
      <c r="J11383" t="s">
        <v>92</v>
      </c>
      <c r="P11383" t="s">
        <v>50</v>
      </c>
      <c r="U11383" s="1">
        <v>45117</v>
      </c>
      <c r="V11383" s="1">
        <v>45117</v>
      </c>
      <c r="W11383" s="1">
        <v>45117.394444444442</v>
      </c>
      <c r="X11383" s="1">
        <v>45117.394444444442</v>
      </c>
      <c r="AC11383" t="s">
        <v>53</v>
      </c>
      <c r="AD11383">
        <v>2969475309</v>
      </c>
      <c r="AE11383" s="1">
        <v>37159</v>
      </c>
      <c r="AF11383" t="s">
        <v>93</v>
      </c>
      <c r="AG11383" t="s">
        <v>60957</v>
      </c>
      <c r="AH11383" t="s">
        <v>51</v>
      </c>
      <c r="AJ11383" t="s">
        <v>53</v>
      </c>
      <c r="AL11383" t="s">
        <v>68</v>
      </c>
      <c r="AO11383" t="s">
        <v>5443</v>
      </c>
      <c r="AP11383" s="1">
        <v>45476.382638888892</v>
      </c>
      <c r="AQ11383" s="1">
        <v>45476.4</v>
      </c>
    </row>
    <row r="11384" spans="1:43" x14ac:dyDescent="0.35">
      <c r="A11384" t="s">
        <v>60958</v>
      </c>
      <c r="B11384" t="s">
        <v>4231</v>
      </c>
      <c r="C11384" t="s">
        <v>2347</v>
      </c>
      <c r="F11384" t="s">
        <v>60959</v>
      </c>
      <c r="H11384" t="s">
        <v>60958</v>
      </c>
      <c r="J11384" t="s">
        <v>3478</v>
      </c>
      <c r="K11384" t="s">
        <v>17796</v>
      </c>
      <c r="M11384" t="s">
        <v>17797</v>
      </c>
      <c r="N11384" t="s">
        <v>686</v>
      </c>
      <c r="O11384">
        <v>84057</v>
      </c>
      <c r="P11384" t="s">
        <v>50</v>
      </c>
      <c r="U11384" s="1">
        <v>45117</v>
      </c>
      <c r="V11384" s="1">
        <v>45117</v>
      </c>
      <c r="AC11384" t="s">
        <v>53</v>
      </c>
      <c r="AD11384">
        <v>2969475096</v>
      </c>
      <c r="AE11384" s="1">
        <v>37141</v>
      </c>
      <c r="AG11384" t="s">
        <v>60960</v>
      </c>
      <c r="AH11384" t="s">
        <v>51</v>
      </c>
      <c r="AJ11384" t="s">
        <v>53</v>
      </c>
      <c r="AO11384" t="s">
        <v>57090</v>
      </c>
    </row>
    <row r="11385" spans="1:43" x14ac:dyDescent="0.35">
      <c r="A11385" t="s">
        <v>60961</v>
      </c>
      <c r="B11385" t="s">
        <v>60962</v>
      </c>
      <c r="C11385" t="s">
        <v>25325</v>
      </c>
      <c r="F11385" t="s">
        <v>60963</v>
      </c>
      <c r="H11385" t="s">
        <v>60961</v>
      </c>
      <c r="J11385" t="s">
        <v>60964</v>
      </c>
      <c r="K11385" t="s">
        <v>60965</v>
      </c>
      <c r="M11385" t="s">
        <v>2378</v>
      </c>
      <c r="N11385" t="s">
        <v>65</v>
      </c>
      <c r="O11385">
        <v>80524</v>
      </c>
      <c r="P11385" t="s">
        <v>50</v>
      </c>
      <c r="U11385" s="1">
        <v>45117</v>
      </c>
      <c r="V11385" s="1">
        <v>45117</v>
      </c>
      <c r="W11385" s="1">
        <v>45117.620833333334</v>
      </c>
      <c r="X11385" s="1">
        <v>45117.620833333334</v>
      </c>
      <c r="AC11385" t="s">
        <v>53</v>
      </c>
      <c r="AD11385">
        <v>2973553525</v>
      </c>
      <c r="AE11385" s="1">
        <v>45117.630555555559</v>
      </c>
      <c r="AF11385" t="s">
        <v>60966</v>
      </c>
      <c r="AG11385" t="s">
        <v>60967</v>
      </c>
      <c r="AH11385" t="s">
        <v>51</v>
      </c>
      <c r="AJ11385" t="s">
        <v>53</v>
      </c>
      <c r="AL11385" t="s">
        <v>68</v>
      </c>
      <c r="AO11385" t="s">
        <v>5443</v>
      </c>
      <c r="AP11385" s="1">
        <v>45183.671527777777</v>
      </c>
      <c r="AQ11385" s="1">
        <v>45174.361805555556</v>
      </c>
    </row>
    <row r="11386" spans="1:43" x14ac:dyDescent="0.35">
      <c r="A11386" t="s">
        <v>60968</v>
      </c>
      <c r="B11386" t="s">
        <v>60969</v>
      </c>
      <c r="C11386" t="s">
        <v>3118</v>
      </c>
      <c r="F11386" t="s">
        <v>60970</v>
      </c>
      <c r="H11386" t="s">
        <v>60968</v>
      </c>
      <c r="J11386" t="s">
        <v>25819</v>
      </c>
      <c r="N11386" t="s">
        <v>37539</v>
      </c>
      <c r="O11386" t="s">
        <v>60971</v>
      </c>
      <c r="P11386" t="s">
        <v>4438</v>
      </c>
      <c r="U11386" s="1">
        <v>45117</v>
      </c>
      <c r="V11386" s="1">
        <v>45117</v>
      </c>
      <c r="AC11386" t="s">
        <v>53</v>
      </c>
      <c r="AD11386">
        <v>2969640882</v>
      </c>
      <c r="AE11386" s="1">
        <v>41834.517361111109</v>
      </c>
      <c r="AG11386" t="s">
        <v>60972</v>
      </c>
      <c r="AH11386" t="s">
        <v>51</v>
      </c>
      <c r="AJ11386" t="s">
        <v>53</v>
      </c>
      <c r="AO11386" t="s">
        <v>8142</v>
      </c>
    </row>
    <row r="11387" spans="1:43" x14ac:dyDescent="0.35">
      <c r="A11387" t="s">
        <v>60973</v>
      </c>
      <c r="B11387" t="s">
        <v>60974</v>
      </c>
      <c r="C11387" t="s">
        <v>33099</v>
      </c>
      <c r="F11387" t="s">
        <v>60975</v>
      </c>
      <c r="H11387" t="s">
        <v>60973</v>
      </c>
      <c r="J11387" t="s">
        <v>60976</v>
      </c>
      <c r="K11387" t="s">
        <v>60977</v>
      </c>
      <c r="M11387" t="s">
        <v>14364</v>
      </c>
      <c r="N11387" t="s">
        <v>65</v>
      </c>
      <c r="O11387">
        <v>81125</v>
      </c>
      <c r="P11387" t="s">
        <v>50</v>
      </c>
      <c r="U11387" s="1">
        <v>45117</v>
      </c>
      <c r="V11387" s="1">
        <v>45117</v>
      </c>
      <c r="W11387" s="1">
        <v>45117.5625</v>
      </c>
      <c r="X11387" s="1">
        <v>45117.5625</v>
      </c>
      <c r="AC11387" t="s">
        <v>53</v>
      </c>
      <c r="AD11387">
        <v>2973553482</v>
      </c>
      <c r="AE11387" s="1">
        <v>45117.586111111108</v>
      </c>
      <c r="AF11387" t="s">
        <v>60978</v>
      </c>
      <c r="AG11387" t="s">
        <v>60979</v>
      </c>
      <c r="AH11387" t="s">
        <v>51</v>
      </c>
      <c r="AJ11387" t="s">
        <v>53</v>
      </c>
      <c r="AL11387" t="s">
        <v>68</v>
      </c>
      <c r="AO11387" t="s">
        <v>5443</v>
      </c>
      <c r="AP11387" s="1">
        <v>45121.68472222222</v>
      </c>
      <c r="AQ11387" s="1">
        <v>45117.613888888889</v>
      </c>
    </row>
    <row r="11388" spans="1:43" x14ac:dyDescent="0.35">
      <c r="A11388" t="s">
        <v>60980</v>
      </c>
      <c r="B11388" t="s">
        <v>60981</v>
      </c>
      <c r="C11388" t="s">
        <v>20206</v>
      </c>
      <c r="F11388" t="s">
        <v>60982</v>
      </c>
      <c r="H11388" t="s">
        <v>60983</v>
      </c>
      <c r="J11388" t="s">
        <v>60984</v>
      </c>
      <c r="K11388" t="s">
        <v>60985</v>
      </c>
      <c r="L11388" t="s">
        <v>60986</v>
      </c>
      <c r="M11388" t="s">
        <v>60987</v>
      </c>
      <c r="N11388" t="s">
        <v>20395</v>
      </c>
      <c r="O11388">
        <v>53532</v>
      </c>
      <c r="P11388" t="s">
        <v>50</v>
      </c>
      <c r="U11388" s="1">
        <v>45117</v>
      </c>
      <c r="V11388" s="1">
        <v>45117</v>
      </c>
      <c r="W11388" s="1">
        <v>45117.512499999997</v>
      </c>
      <c r="X11388" s="1">
        <v>45117.512499999997</v>
      </c>
      <c r="AC11388" t="s">
        <v>53</v>
      </c>
      <c r="AD11388">
        <v>2973614976</v>
      </c>
      <c r="AE11388" s="1">
        <v>45148.522222222222</v>
      </c>
      <c r="AF11388" t="s">
        <v>60988</v>
      </c>
      <c r="AG11388" t="s">
        <v>60989</v>
      </c>
      <c r="AH11388" t="s">
        <v>51</v>
      </c>
      <c r="AJ11388" t="s">
        <v>53</v>
      </c>
      <c r="AL11388" t="s">
        <v>68</v>
      </c>
      <c r="AO11388" t="s">
        <v>5443</v>
      </c>
      <c r="AP11388" s="1">
        <v>45403.65625</v>
      </c>
      <c r="AQ11388" s="1">
        <v>45425.629166666666</v>
      </c>
    </row>
    <row r="11389" spans="1:43" x14ac:dyDescent="0.35">
      <c r="A11389" t="s">
        <v>60990</v>
      </c>
      <c r="B11389" t="s">
        <v>4406</v>
      </c>
      <c r="C11389" t="s">
        <v>5143</v>
      </c>
      <c r="F11389" t="s">
        <v>60991</v>
      </c>
      <c r="H11389" t="s">
        <v>60990</v>
      </c>
      <c r="J11389" t="s">
        <v>60992</v>
      </c>
      <c r="N11389" t="s">
        <v>60993</v>
      </c>
      <c r="O11389" s="2" t="s">
        <v>60994</v>
      </c>
      <c r="P11389" t="s">
        <v>29907</v>
      </c>
      <c r="U11389" s="1">
        <v>45117</v>
      </c>
      <c r="V11389" s="1">
        <v>45117</v>
      </c>
      <c r="AC11389" t="s">
        <v>53</v>
      </c>
      <c r="AD11389">
        <v>2969474888</v>
      </c>
      <c r="AE11389" s="1">
        <v>37126</v>
      </c>
      <c r="AG11389" t="s">
        <v>60995</v>
      </c>
      <c r="AH11389" t="s">
        <v>51</v>
      </c>
      <c r="AJ11389" t="s">
        <v>53</v>
      </c>
      <c r="AO11389" t="s">
        <v>8142</v>
      </c>
    </row>
    <row r="11390" spans="1:43" x14ac:dyDescent="0.35">
      <c r="A11390" t="s">
        <v>60996</v>
      </c>
      <c r="B11390" t="s">
        <v>60997</v>
      </c>
      <c r="C11390" t="s">
        <v>1421</v>
      </c>
      <c r="F11390" t="s">
        <v>60998</v>
      </c>
      <c r="H11390" t="s">
        <v>60996</v>
      </c>
      <c r="J11390" t="s">
        <v>60999</v>
      </c>
      <c r="K11390" t="s">
        <v>61000</v>
      </c>
      <c r="M11390" t="s">
        <v>61001</v>
      </c>
      <c r="N11390" t="s">
        <v>65</v>
      </c>
      <c r="O11390">
        <v>80469</v>
      </c>
      <c r="P11390" t="s">
        <v>50</v>
      </c>
      <c r="U11390" s="1">
        <v>45117</v>
      </c>
      <c r="V11390" s="1">
        <v>45117</v>
      </c>
      <c r="W11390" s="1">
        <v>45117.60833333333</v>
      </c>
      <c r="X11390" s="1">
        <v>45117.60833333333</v>
      </c>
      <c r="AC11390" t="s">
        <v>53</v>
      </c>
      <c r="AD11390">
        <v>2972408107</v>
      </c>
      <c r="AE11390" s="1">
        <v>44977.395138888889</v>
      </c>
      <c r="AF11390" t="s">
        <v>61002</v>
      </c>
      <c r="AG11390" t="s">
        <v>61003</v>
      </c>
      <c r="AH11390" t="s">
        <v>51</v>
      </c>
      <c r="AJ11390" t="s">
        <v>53</v>
      </c>
      <c r="AL11390" t="s">
        <v>68</v>
      </c>
      <c r="AO11390" t="s">
        <v>5443</v>
      </c>
      <c r="AP11390" s="1">
        <v>45117.613194444442</v>
      </c>
      <c r="AQ11390" s="1">
        <v>45117.613888888889</v>
      </c>
    </row>
    <row r="11391" spans="1:43" x14ac:dyDescent="0.35">
      <c r="A11391" t="s">
        <v>61004</v>
      </c>
      <c r="B11391" t="s">
        <v>3596</v>
      </c>
      <c r="C11391" t="s">
        <v>9125</v>
      </c>
      <c r="F11391" t="s">
        <v>61005</v>
      </c>
      <c r="H11391" t="s">
        <v>61004</v>
      </c>
      <c r="J11391" t="s">
        <v>61006</v>
      </c>
      <c r="K11391" t="s">
        <v>61007</v>
      </c>
      <c r="M11391" t="s">
        <v>1296</v>
      </c>
      <c r="N11391" t="s">
        <v>253</v>
      </c>
      <c r="O11391">
        <v>88220</v>
      </c>
      <c r="P11391" t="s">
        <v>50</v>
      </c>
      <c r="U11391" s="1">
        <v>45117</v>
      </c>
      <c r="V11391" s="1">
        <v>45117</v>
      </c>
      <c r="W11391" s="1">
        <v>45117.643055555556</v>
      </c>
      <c r="X11391" s="1">
        <v>45117.643055555556</v>
      </c>
      <c r="AC11391" t="s">
        <v>53</v>
      </c>
      <c r="AD11391">
        <v>2973553600</v>
      </c>
      <c r="AE11391" s="1">
        <v>45117.661805555559</v>
      </c>
      <c r="AF11391" t="s">
        <v>61008</v>
      </c>
      <c r="AG11391" t="s">
        <v>61009</v>
      </c>
      <c r="AH11391" t="s">
        <v>51</v>
      </c>
      <c r="AJ11391" t="s">
        <v>53</v>
      </c>
      <c r="AL11391" t="s">
        <v>68</v>
      </c>
      <c r="AO11391" t="s">
        <v>5443</v>
      </c>
      <c r="AP11391" s="1">
        <v>45118.671527777777</v>
      </c>
    </row>
    <row r="11392" spans="1:43" x14ac:dyDescent="0.35">
      <c r="A11392" t="s">
        <v>61010</v>
      </c>
      <c r="B11392" t="s">
        <v>20408</v>
      </c>
      <c r="C11392" t="s">
        <v>10273</v>
      </c>
      <c r="F11392" t="s">
        <v>61011</v>
      </c>
      <c r="H11392" t="s">
        <v>61010</v>
      </c>
      <c r="J11392" t="s">
        <v>61012</v>
      </c>
      <c r="K11392" t="s">
        <v>61013</v>
      </c>
      <c r="M11392" t="s">
        <v>129</v>
      </c>
      <c r="N11392" t="s">
        <v>65</v>
      </c>
      <c r="O11392">
        <v>81007</v>
      </c>
      <c r="P11392" t="s">
        <v>50</v>
      </c>
      <c r="U11392" s="1">
        <v>45117</v>
      </c>
      <c r="V11392" s="1">
        <v>45117</v>
      </c>
      <c r="W11392" s="1">
        <v>45117.423611111109</v>
      </c>
      <c r="X11392" s="1">
        <v>45117.423611111109</v>
      </c>
      <c r="AC11392" t="s">
        <v>53</v>
      </c>
      <c r="AD11392">
        <v>2972407920</v>
      </c>
      <c r="AE11392" s="1">
        <v>44977.394444444442</v>
      </c>
      <c r="AF11392" t="s">
        <v>61014</v>
      </c>
      <c r="AG11392" t="s">
        <v>61015</v>
      </c>
      <c r="AH11392" t="s">
        <v>51</v>
      </c>
      <c r="AJ11392" t="s">
        <v>53</v>
      </c>
      <c r="AL11392" t="s">
        <v>68</v>
      </c>
      <c r="AO11392" t="s">
        <v>57090</v>
      </c>
      <c r="AP11392" s="1">
        <v>45329.416666666664</v>
      </c>
      <c r="AQ11392" s="1">
        <v>45323.597222222219</v>
      </c>
    </row>
    <row r="11393" spans="1:43" x14ac:dyDescent="0.35">
      <c r="A11393" t="s">
        <v>61016</v>
      </c>
      <c r="B11393" t="s">
        <v>61017</v>
      </c>
      <c r="C11393" t="s">
        <v>14564</v>
      </c>
      <c r="F11393" t="s">
        <v>61018</v>
      </c>
      <c r="H11393" t="s">
        <v>61016</v>
      </c>
      <c r="J11393" t="s">
        <v>61019</v>
      </c>
      <c r="K11393" t="s">
        <v>61020</v>
      </c>
      <c r="M11393" t="s">
        <v>61021</v>
      </c>
      <c r="N11393" t="s">
        <v>13648</v>
      </c>
      <c r="O11393" t="s">
        <v>61022</v>
      </c>
      <c r="P11393" t="s">
        <v>4438</v>
      </c>
      <c r="U11393" s="1">
        <v>45117</v>
      </c>
      <c r="V11393" s="1">
        <v>45117</v>
      </c>
      <c r="AC11393" t="s">
        <v>51</v>
      </c>
      <c r="AG11393" t="s">
        <v>61023</v>
      </c>
      <c r="AH11393" t="s">
        <v>51</v>
      </c>
      <c r="AJ11393" t="s">
        <v>53</v>
      </c>
      <c r="AO11393" t="s">
        <v>5443</v>
      </c>
    </row>
    <row r="11394" spans="1:43" x14ac:dyDescent="0.35">
      <c r="A11394" t="s">
        <v>61024</v>
      </c>
      <c r="B11394" t="s">
        <v>40559</v>
      </c>
      <c r="C11394" t="s">
        <v>309</v>
      </c>
      <c r="F11394" t="s">
        <v>61025</v>
      </c>
      <c r="H11394" t="s">
        <v>61024</v>
      </c>
      <c r="J11394" t="s">
        <v>5968</v>
      </c>
      <c r="N11394" t="s">
        <v>398</v>
      </c>
      <c r="O11394">
        <v>88043</v>
      </c>
      <c r="P11394" t="s">
        <v>50</v>
      </c>
      <c r="U11394" s="1">
        <v>45117</v>
      </c>
      <c r="V11394" s="1">
        <v>45117</v>
      </c>
      <c r="W11394" s="1">
        <v>45117.511805555558</v>
      </c>
      <c r="X11394" s="1">
        <v>45117.511805555558</v>
      </c>
      <c r="AC11394" t="s">
        <v>53</v>
      </c>
      <c r="AD11394">
        <v>2969480780</v>
      </c>
      <c r="AE11394" s="1">
        <v>37467</v>
      </c>
      <c r="AG11394" t="s">
        <v>61026</v>
      </c>
      <c r="AH11394" t="s">
        <v>51</v>
      </c>
      <c r="AJ11394" t="s">
        <v>53</v>
      </c>
      <c r="AL11394" t="s">
        <v>78</v>
      </c>
      <c r="AO11394" t="s">
        <v>8142</v>
      </c>
    </row>
    <row r="11395" spans="1:43" x14ac:dyDescent="0.35">
      <c r="A11395" t="s">
        <v>61027</v>
      </c>
      <c r="B11395" t="s">
        <v>61028</v>
      </c>
      <c r="C11395" t="s">
        <v>849</v>
      </c>
      <c r="H11395" t="s">
        <v>61027</v>
      </c>
      <c r="J11395" t="s">
        <v>3478</v>
      </c>
      <c r="K11395" t="s">
        <v>17796</v>
      </c>
      <c r="M11395" t="s">
        <v>17797</v>
      </c>
      <c r="N11395" t="s">
        <v>686</v>
      </c>
      <c r="O11395">
        <v>84057</v>
      </c>
      <c r="P11395" t="s">
        <v>50</v>
      </c>
      <c r="U11395" s="1">
        <v>45117</v>
      </c>
      <c r="V11395" s="1">
        <v>45117</v>
      </c>
      <c r="AC11395" t="s">
        <v>53</v>
      </c>
      <c r="AD11395">
        <v>2969475096</v>
      </c>
      <c r="AE11395" s="1">
        <v>37141</v>
      </c>
      <c r="AG11395" t="s">
        <v>61029</v>
      </c>
      <c r="AH11395" t="s">
        <v>51</v>
      </c>
      <c r="AJ11395" t="s">
        <v>53</v>
      </c>
      <c r="AO11395" t="s">
        <v>57090</v>
      </c>
    </row>
    <row r="11396" spans="1:43" x14ac:dyDescent="0.35">
      <c r="A11396" t="s">
        <v>61030</v>
      </c>
      <c r="B11396" t="s">
        <v>61031</v>
      </c>
      <c r="C11396" t="s">
        <v>31252</v>
      </c>
      <c r="F11396">
        <v>15752434440</v>
      </c>
      <c r="H11396" t="s">
        <v>61030</v>
      </c>
      <c r="J11396" t="s">
        <v>61032</v>
      </c>
      <c r="K11396" t="s">
        <v>61033</v>
      </c>
      <c r="M11396" t="s">
        <v>1296</v>
      </c>
      <c r="N11396" t="s">
        <v>253</v>
      </c>
      <c r="O11396">
        <v>88220</v>
      </c>
      <c r="P11396" t="s">
        <v>50</v>
      </c>
      <c r="U11396" s="1">
        <v>45117</v>
      </c>
      <c r="V11396" s="1">
        <v>45117</v>
      </c>
      <c r="W11396" s="1">
        <v>45117.79583333333</v>
      </c>
      <c r="X11396" s="1">
        <v>45117.79583333333</v>
      </c>
      <c r="AC11396" t="s">
        <v>53</v>
      </c>
      <c r="AD11396">
        <v>1000000001</v>
      </c>
      <c r="AE11396" s="1">
        <v>39973.351388888892</v>
      </c>
      <c r="AF11396" t="s">
        <v>3377</v>
      </c>
      <c r="AG11396" t="s">
        <v>61034</v>
      </c>
      <c r="AH11396" t="s">
        <v>51</v>
      </c>
      <c r="AJ11396" t="s">
        <v>53</v>
      </c>
      <c r="AL11396" t="s">
        <v>78</v>
      </c>
      <c r="AO11396" t="s">
        <v>5443</v>
      </c>
      <c r="AP11396" s="1">
        <v>45462.317361111112</v>
      </c>
    </row>
    <row r="11397" spans="1:43" x14ac:dyDescent="0.35">
      <c r="A11397" t="s">
        <v>61035</v>
      </c>
      <c r="B11397" t="s">
        <v>21017</v>
      </c>
      <c r="C11397" t="s">
        <v>61036</v>
      </c>
      <c r="F11397">
        <v>19702182984</v>
      </c>
      <c r="H11397" t="s">
        <v>61035</v>
      </c>
      <c r="N11397" t="s">
        <v>287</v>
      </c>
      <c r="P11397" t="s">
        <v>50</v>
      </c>
      <c r="U11397" s="1">
        <v>45117</v>
      </c>
      <c r="V11397" s="1">
        <v>45117</v>
      </c>
      <c r="W11397" s="1">
        <v>45117.417361111111</v>
      </c>
      <c r="X11397" s="1">
        <v>45117.417361111111</v>
      </c>
      <c r="AC11397" t="s">
        <v>53</v>
      </c>
      <c r="AD11397">
        <v>1000000001</v>
      </c>
      <c r="AE11397" s="1">
        <v>39973.351388888892</v>
      </c>
      <c r="AF11397" t="s">
        <v>3377</v>
      </c>
      <c r="AG11397" t="s">
        <v>61037</v>
      </c>
      <c r="AH11397" t="s">
        <v>51</v>
      </c>
      <c r="AJ11397" t="s">
        <v>53</v>
      </c>
      <c r="AL11397" t="s">
        <v>78</v>
      </c>
      <c r="AO11397" t="s">
        <v>51552</v>
      </c>
    </row>
    <row r="11398" spans="1:43" x14ac:dyDescent="0.35">
      <c r="A11398" t="s">
        <v>61038</v>
      </c>
      <c r="B11398" t="s">
        <v>61039</v>
      </c>
      <c r="C11398" t="s">
        <v>996</v>
      </c>
      <c r="H11398" t="s">
        <v>61040</v>
      </c>
      <c r="J11398" t="s">
        <v>49</v>
      </c>
      <c r="P11398" t="s">
        <v>50</v>
      </c>
      <c r="U11398" s="1">
        <v>45117</v>
      </c>
      <c r="V11398" s="1">
        <v>45117</v>
      </c>
      <c r="W11398" s="1">
        <v>45117.395138888889</v>
      </c>
      <c r="X11398" s="1">
        <v>45385.31527777778</v>
      </c>
      <c r="AC11398" t="s">
        <v>53</v>
      </c>
      <c r="AD11398">
        <v>1000000000</v>
      </c>
      <c r="AE11398" s="1">
        <v>37295</v>
      </c>
      <c r="AG11398" t="s">
        <v>61041</v>
      </c>
      <c r="AH11398" t="s">
        <v>51</v>
      </c>
      <c r="AJ11398" t="s">
        <v>53</v>
      </c>
      <c r="AO11398" t="s">
        <v>5443</v>
      </c>
      <c r="AP11398" s="1">
        <v>45454.519444444442</v>
      </c>
    </row>
    <row r="11399" spans="1:43" x14ac:dyDescent="0.35">
      <c r="A11399" t="s">
        <v>61042</v>
      </c>
      <c r="B11399" t="s">
        <v>61043</v>
      </c>
      <c r="C11399" t="s">
        <v>21914</v>
      </c>
      <c r="H11399" t="s">
        <v>61044</v>
      </c>
      <c r="J11399" t="s">
        <v>85</v>
      </c>
      <c r="P11399" t="s">
        <v>50</v>
      </c>
      <c r="U11399" s="1">
        <v>45117</v>
      </c>
      <c r="V11399" s="1">
        <v>45117</v>
      </c>
      <c r="W11399" s="1">
        <v>45117.620138888888</v>
      </c>
      <c r="X11399" s="1">
        <v>45117.620138888888</v>
      </c>
      <c r="AC11399" t="s">
        <v>53</v>
      </c>
      <c r="AD11399">
        <v>1000000000</v>
      </c>
      <c r="AE11399" s="1">
        <v>37295</v>
      </c>
      <c r="AG11399" t="s">
        <v>61045</v>
      </c>
      <c r="AH11399" t="s">
        <v>51</v>
      </c>
      <c r="AJ11399" t="s">
        <v>53</v>
      </c>
      <c r="AO11399" t="s">
        <v>5443</v>
      </c>
      <c r="AP11399" s="1">
        <v>45476.368055555555</v>
      </c>
    </row>
    <row r="11400" spans="1:43" x14ac:dyDescent="0.35">
      <c r="A11400" t="s">
        <v>61046</v>
      </c>
      <c r="B11400" t="s">
        <v>61047</v>
      </c>
      <c r="C11400" t="s">
        <v>45</v>
      </c>
      <c r="F11400" t="s">
        <v>61048</v>
      </c>
      <c r="H11400" t="s">
        <v>61046</v>
      </c>
      <c r="J11400" t="s">
        <v>61049</v>
      </c>
      <c r="K11400" t="s">
        <v>61050</v>
      </c>
      <c r="M11400" t="s">
        <v>11741</v>
      </c>
      <c r="N11400" t="s">
        <v>65</v>
      </c>
      <c r="O11400">
        <v>80439</v>
      </c>
      <c r="P11400" t="s">
        <v>50</v>
      </c>
      <c r="U11400" s="1">
        <v>45117</v>
      </c>
      <c r="V11400" s="1">
        <v>45117</v>
      </c>
      <c r="W11400" s="1">
        <v>45117.508333333331</v>
      </c>
      <c r="X11400" s="1">
        <v>45117.508333333331</v>
      </c>
      <c r="AC11400" t="s">
        <v>53</v>
      </c>
      <c r="AD11400">
        <v>2973553404</v>
      </c>
      <c r="AE11400" s="1">
        <v>45117.510416666664</v>
      </c>
      <c r="AF11400" t="s">
        <v>61051</v>
      </c>
      <c r="AG11400" t="s">
        <v>61052</v>
      </c>
      <c r="AH11400" t="s">
        <v>51</v>
      </c>
      <c r="AJ11400" t="s">
        <v>53</v>
      </c>
      <c r="AL11400" t="s">
        <v>68</v>
      </c>
      <c r="AO11400" t="s">
        <v>5443</v>
      </c>
      <c r="AP11400" s="1">
        <v>45194.409722222219</v>
      </c>
    </row>
    <row r="11401" spans="1:43" x14ac:dyDescent="0.35">
      <c r="A11401" t="s">
        <v>61053</v>
      </c>
      <c r="B11401" t="s">
        <v>61054</v>
      </c>
      <c r="C11401" t="s">
        <v>849</v>
      </c>
      <c r="F11401" t="s">
        <v>61055</v>
      </c>
      <c r="H11401" t="s">
        <v>61053</v>
      </c>
      <c r="J11401" t="s">
        <v>11448</v>
      </c>
      <c r="K11401" t="s">
        <v>61056</v>
      </c>
      <c r="M11401" t="s">
        <v>61057</v>
      </c>
      <c r="N11401" t="s">
        <v>501</v>
      </c>
      <c r="O11401">
        <v>87421</v>
      </c>
      <c r="P11401" t="s">
        <v>50</v>
      </c>
      <c r="U11401" s="1">
        <v>45117</v>
      </c>
      <c r="V11401" s="1">
        <v>45117</v>
      </c>
      <c r="W11401" s="1">
        <v>45117.380555555559</v>
      </c>
      <c r="X11401" s="1">
        <v>45117.380555555559</v>
      </c>
      <c r="AC11401" t="s">
        <v>53</v>
      </c>
      <c r="AD11401">
        <v>2969484046</v>
      </c>
      <c r="AE11401" s="1">
        <v>37693</v>
      </c>
      <c r="AG11401" t="s">
        <v>61058</v>
      </c>
      <c r="AH11401" t="s">
        <v>51</v>
      </c>
      <c r="AJ11401" t="s">
        <v>53</v>
      </c>
      <c r="AL11401" t="s">
        <v>78</v>
      </c>
      <c r="AO11401" t="s">
        <v>8142</v>
      </c>
      <c r="AP11401" s="1">
        <v>45470.525000000001</v>
      </c>
    </row>
    <row r="11402" spans="1:43" x14ac:dyDescent="0.35">
      <c r="A11402" t="s">
        <v>61059</v>
      </c>
      <c r="B11402" t="s">
        <v>61060</v>
      </c>
      <c r="C11402" t="s">
        <v>969</v>
      </c>
      <c r="F11402" t="s">
        <v>61061</v>
      </c>
      <c r="H11402" t="s">
        <v>61062</v>
      </c>
      <c r="J11402" t="s">
        <v>61063</v>
      </c>
      <c r="K11402" t="s">
        <v>61064</v>
      </c>
      <c r="M11402" t="s">
        <v>4430</v>
      </c>
      <c r="N11402" t="s">
        <v>65</v>
      </c>
      <c r="O11402">
        <v>80624</v>
      </c>
      <c r="P11402" t="s">
        <v>50</v>
      </c>
      <c r="U11402" s="1">
        <v>45117</v>
      </c>
      <c r="V11402" s="1">
        <v>45117</v>
      </c>
      <c r="W11402" s="1">
        <v>45117.598611111112</v>
      </c>
      <c r="X11402" s="1">
        <v>45117.598611111112</v>
      </c>
      <c r="AC11402" t="s">
        <v>53</v>
      </c>
      <c r="AD11402">
        <v>2972057039</v>
      </c>
      <c r="AE11402" s="1">
        <v>44613.057638888888</v>
      </c>
      <c r="AF11402" t="s">
        <v>61065</v>
      </c>
      <c r="AG11402" t="s">
        <v>61066</v>
      </c>
      <c r="AH11402" t="s">
        <v>51</v>
      </c>
      <c r="AJ11402" t="s">
        <v>53</v>
      </c>
      <c r="AL11402" t="s">
        <v>68</v>
      </c>
      <c r="AO11402" t="s">
        <v>5443</v>
      </c>
      <c r="AP11402" s="1">
        <v>45117.614583333336</v>
      </c>
      <c r="AQ11402" s="1">
        <v>45117.623611111114</v>
      </c>
    </row>
    <row r="11403" spans="1:43" x14ac:dyDescent="0.35">
      <c r="A11403" t="s">
        <v>61067</v>
      </c>
      <c r="B11403" t="s">
        <v>61068</v>
      </c>
      <c r="C11403" t="s">
        <v>4445</v>
      </c>
      <c r="F11403" t="s">
        <v>61069</v>
      </c>
      <c r="H11403" t="s">
        <v>61067</v>
      </c>
      <c r="J11403" t="s">
        <v>61070</v>
      </c>
      <c r="K11403" t="s">
        <v>61071</v>
      </c>
      <c r="M11403" t="s">
        <v>14257</v>
      </c>
      <c r="N11403" t="s">
        <v>253</v>
      </c>
      <c r="O11403">
        <v>88352</v>
      </c>
      <c r="P11403" t="s">
        <v>50</v>
      </c>
      <c r="U11403" s="1">
        <v>45118</v>
      </c>
      <c r="V11403" s="1">
        <v>45118</v>
      </c>
      <c r="W11403" s="1">
        <v>45118.49722222222</v>
      </c>
      <c r="X11403" s="1">
        <v>45118.49722222222</v>
      </c>
      <c r="AC11403" t="s">
        <v>51</v>
      </c>
      <c r="AD11403">
        <v>2969720006</v>
      </c>
      <c r="AE11403" s="1">
        <v>42739.425694444442</v>
      </c>
      <c r="AF11403" t="s">
        <v>61072</v>
      </c>
      <c r="AG11403" t="s">
        <v>61073</v>
      </c>
      <c r="AH11403" t="s">
        <v>51</v>
      </c>
      <c r="AJ11403" t="s">
        <v>53</v>
      </c>
      <c r="AL11403" t="s">
        <v>68</v>
      </c>
      <c r="AO11403" t="s">
        <v>5443</v>
      </c>
      <c r="AP11403" s="1">
        <v>45167.663888888892</v>
      </c>
      <c r="AQ11403" s="1">
        <v>45167.628472222219</v>
      </c>
    </row>
    <row r="11404" spans="1:43" x14ac:dyDescent="0.35">
      <c r="A11404" t="s">
        <v>61074</v>
      </c>
      <c r="B11404" t="s">
        <v>61075</v>
      </c>
      <c r="C11404" t="s">
        <v>61076</v>
      </c>
      <c r="F11404" t="s">
        <v>61077</v>
      </c>
      <c r="H11404" t="s">
        <v>61078</v>
      </c>
      <c r="J11404" t="s">
        <v>61079</v>
      </c>
      <c r="K11404" t="s">
        <v>61080</v>
      </c>
      <c r="M11404" t="s">
        <v>10695</v>
      </c>
      <c r="N11404" t="s">
        <v>7021</v>
      </c>
      <c r="O11404">
        <v>28217</v>
      </c>
      <c r="P11404" t="s">
        <v>50</v>
      </c>
      <c r="U11404" s="1">
        <v>45118</v>
      </c>
      <c r="V11404" s="1">
        <v>45118</v>
      </c>
      <c r="W11404" s="1">
        <v>45118.598611111112</v>
      </c>
      <c r="X11404" s="1">
        <v>45118.598611111112</v>
      </c>
      <c r="AC11404" t="s">
        <v>51</v>
      </c>
      <c r="AD11404">
        <v>1000000001</v>
      </c>
      <c r="AE11404" s="1">
        <v>39973.351388888892</v>
      </c>
      <c r="AF11404" t="s">
        <v>3377</v>
      </c>
      <c r="AG11404" t="s">
        <v>61081</v>
      </c>
      <c r="AH11404" t="s">
        <v>51</v>
      </c>
      <c r="AJ11404" t="s">
        <v>53</v>
      </c>
      <c r="AL11404" t="s">
        <v>78</v>
      </c>
      <c r="AO11404" t="s">
        <v>5443</v>
      </c>
      <c r="AP11404" s="1">
        <v>45118.597222222219</v>
      </c>
      <c r="AQ11404" s="1">
        <v>45113.533333333333</v>
      </c>
    </row>
    <row r="11405" spans="1:43" x14ac:dyDescent="0.35">
      <c r="A11405" t="s">
        <v>61082</v>
      </c>
      <c r="B11405" t="s">
        <v>793</v>
      </c>
      <c r="C11405" t="s">
        <v>3185</v>
      </c>
      <c r="F11405" t="s">
        <v>61083</v>
      </c>
      <c r="H11405" t="s">
        <v>61082</v>
      </c>
      <c r="J11405" t="s">
        <v>61084</v>
      </c>
      <c r="K11405" t="s">
        <v>61085</v>
      </c>
      <c r="L11405" t="s">
        <v>61086</v>
      </c>
      <c r="M11405" t="s">
        <v>4713</v>
      </c>
      <c r="N11405" t="s">
        <v>287</v>
      </c>
      <c r="O11405">
        <v>81401</v>
      </c>
      <c r="P11405" t="s">
        <v>50</v>
      </c>
      <c r="U11405" s="1">
        <v>45118</v>
      </c>
      <c r="V11405" s="1">
        <v>45118</v>
      </c>
      <c r="W11405" s="1">
        <v>45118.776388888888</v>
      </c>
      <c r="X11405" s="1">
        <v>45118.776388888888</v>
      </c>
      <c r="AC11405" t="s">
        <v>53</v>
      </c>
      <c r="AD11405">
        <v>2972012753</v>
      </c>
      <c r="AE11405" s="1">
        <v>44465.600694444445</v>
      </c>
      <c r="AG11405" t="s">
        <v>61087</v>
      </c>
      <c r="AH11405" t="s">
        <v>51</v>
      </c>
      <c r="AJ11405" t="s">
        <v>53</v>
      </c>
      <c r="AL11405" t="s">
        <v>78</v>
      </c>
      <c r="AO11405" t="s">
        <v>51552</v>
      </c>
    </row>
    <row r="11406" spans="1:43" x14ac:dyDescent="0.35">
      <c r="A11406" t="s">
        <v>2597</v>
      </c>
      <c r="B11406" t="s">
        <v>61088</v>
      </c>
      <c r="C11406" t="s">
        <v>8496</v>
      </c>
      <c r="F11406" t="s">
        <v>61089</v>
      </c>
      <c r="H11406" t="s">
        <v>61090</v>
      </c>
      <c r="J11406" t="s">
        <v>61091</v>
      </c>
      <c r="K11406" t="s">
        <v>61092</v>
      </c>
      <c r="M11406" t="s">
        <v>419</v>
      </c>
      <c r="N11406" t="s">
        <v>253</v>
      </c>
      <c r="O11406">
        <v>87121</v>
      </c>
      <c r="P11406" t="s">
        <v>50</v>
      </c>
      <c r="U11406" s="1">
        <v>45118</v>
      </c>
      <c r="V11406" s="1">
        <v>45118</v>
      </c>
      <c r="W11406" s="1">
        <v>45118.552777777775</v>
      </c>
      <c r="X11406" s="1">
        <v>45118.552777777775</v>
      </c>
      <c r="AC11406" t="s">
        <v>53</v>
      </c>
      <c r="AD11406">
        <v>2969474517</v>
      </c>
      <c r="AE11406" s="1">
        <v>37106</v>
      </c>
      <c r="AF11406" t="s">
        <v>2601</v>
      </c>
      <c r="AG11406" t="s">
        <v>61093</v>
      </c>
      <c r="AH11406" t="s">
        <v>51</v>
      </c>
      <c r="AJ11406" t="s">
        <v>53</v>
      </c>
      <c r="AL11406" t="s">
        <v>68</v>
      </c>
      <c r="AO11406" t="s">
        <v>5443</v>
      </c>
      <c r="AP11406" s="1">
        <v>45118.584722222222</v>
      </c>
    </row>
    <row r="11407" spans="1:43" x14ac:dyDescent="0.35">
      <c r="A11407" t="s">
        <v>61094</v>
      </c>
      <c r="B11407" t="s">
        <v>13856</v>
      </c>
      <c r="C11407" t="s">
        <v>530</v>
      </c>
      <c r="H11407" t="s">
        <v>61095</v>
      </c>
      <c r="J11407" t="s">
        <v>13744</v>
      </c>
      <c r="K11407" t="s">
        <v>273</v>
      </c>
      <c r="M11407" t="s">
        <v>274</v>
      </c>
      <c r="N11407" t="s">
        <v>275</v>
      </c>
      <c r="O11407">
        <v>27612</v>
      </c>
      <c r="P11407" t="s">
        <v>50</v>
      </c>
      <c r="U11407" s="1">
        <v>45118</v>
      </c>
      <c r="V11407" s="1">
        <v>45118</v>
      </c>
      <c r="AC11407" t="s">
        <v>53</v>
      </c>
      <c r="AD11407">
        <v>2969474461</v>
      </c>
      <c r="AE11407" s="1">
        <v>37104.381944444445</v>
      </c>
      <c r="AG11407" t="s">
        <v>61096</v>
      </c>
      <c r="AH11407" t="s">
        <v>51</v>
      </c>
      <c r="AJ11407" t="s">
        <v>53</v>
      </c>
      <c r="AO11407" t="s">
        <v>8142</v>
      </c>
    </row>
    <row r="11408" spans="1:43" x14ac:dyDescent="0.35">
      <c r="A11408" t="s">
        <v>61097</v>
      </c>
      <c r="B11408" t="s">
        <v>44945</v>
      </c>
      <c r="C11408" t="s">
        <v>42407</v>
      </c>
      <c r="F11408" t="s">
        <v>61098</v>
      </c>
      <c r="H11408" t="s">
        <v>61097</v>
      </c>
      <c r="J11408" t="s">
        <v>61099</v>
      </c>
      <c r="K11408" t="s">
        <v>61100</v>
      </c>
      <c r="M11408" t="s">
        <v>4856</v>
      </c>
      <c r="N11408" t="s">
        <v>798</v>
      </c>
      <c r="O11408">
        <v>79630</v>
      </c>
      <c r="P11408" t="s">
        <v>50</v>
      </c>
      <c r="U11408" s="1">
        <v>45118</v>
      </c>
      <c r="V11408" s="1">
        <v>45118</v>
      </c>
      <c r="W11408" s="1">
        <v>45118.442361111112</v>
      </c>
      <c r="X11408" s="1">
        <v>45118.442361111112</v>
      </c>
      <c r="AC11408" t="s">
        <v>53</v>
      </c>
      <c r="AD11408">
        <v>2973554869</v>
      </c>
      <c r="AE11408" s="1">
        <v>45118.441666666666</v>
      </c>
      <c r="AF11408" t="s">
        <v>61101</v>
      </c>
      <c r="AG11408" t="s">
        <v>61102</v>
      </c>
      <c r="AH11408" t="s">
        <v>51</v>
      </c>
      <c r="AJ11408" t="s">
        <v>53</v>
      </c>
      <c r="AL11408" t="s">
        <v>68</v>
      </c>
      <c r="AO11408" t="s">
        <v>57090</v>
      </c>
      <c r="AP11408" s="1">
        <v>45118.447916666664</v>
      </c>
      <c r="AQ11408" s="1">
        <v>45118.447222222225</v>
      </c>
    </row>
    <row r="11409" spans="1:43" x14ac:dyDescent="0.35">
      <c r="A11409" t="s">
        <v>61103</v>
      </c>
      <c r="B11409" t="s">
        <v>22014</v>
      </c>
      <c r="C11409" t="s">
        <v>309</v>
      </c>
      <c r="F11409">
        <v>16363732419</v>
      </c>
      <c r="H11409" t="s">
        <v>61103</v>
      </c>
      <c r="J11409" t="s">
        <v>46771</v>
      </c>
      <c r="N11409" t="s">
        <v>3689</v>
      </c>
      <c r="O11409">
        <v>63304</v>
      </c>
      <c r="P11409" t="s">
        <v>50</v>
      </c>
      <c r="U11409" s="1">
        <v>45118</v>
      </c>
      <c r="V11409" s="1">
        <v>45118</v>
      </c>
      <c r="AC11409" t="s">
        <v>53</v>
      </c>
      <c r="AD11409">
        <v>2969504893</v>
      </c>
      <c r="AE11409" s="1">
        <v>38023.623611111114</v>
      </c>
      <c r="AG11409" t="s">
        <v>61104</v>
      </c>
      <c r="AH11409" t="s">
        <v>51</v>
      </c>
      <c r="AJ11409" t="s">
        <v>53</v>
      </c>
      <c r="AO11409" t="s">
        <v>8142</v>
      </c>
    </row>
    <row r="11410" spans="1:43" x14ac:dyDescent="0.35">
      <c r="A11410" t="s">
        <v>61105</v>
      </c>
      <c r="B11410" t="s">
        <v>61106</v>
      </c>
      <c r="C11410" t="s">
        <v>2073</v>
      </c>
      <c r="F11410" t="s">
        <v>61107</v>
      </c>
      <c r="H11410" t="s">
        <v>61105</v>
      </c>
      <c r="J11410" t="s">
        <v>46771</v>
      </c>
      <c r="M11410" t="s">
        <v>61108</v>
      </c>
      <c r="N11410" t="s">
        <v>3689</v>
      </c>
      <c r="O11410">
        <v>65051</v>
      </c>
      <c r="P11410" t="s">
        <v>50</v>
      </c>
      <c r="U11410" s="1">
        <v>45118</v>
      </c>
      <c r="V11410" s="1">
        <v>45118</v>
      </c>
      <c r="AC11410" t="s">
        <v>53</v>
      </c>
      <c r="AD11410">
        <v>2969504893</v>
      </c>
      <c r="AE11410" s="1">
        <v>38023.623611111114</v>
      </c>
      <c r="AG11410" t="s">
        <v>61109</v>
      </c>
      <c r="AH11410" t="s">
        <v>51</v>
      </c>
      <c r="AJ11410" t="s">
        <v>53</v>
      </c>
      <c r="AO11410" t="s">
        <v>8142</v>
      </c>
    </row>
    <row r="11411" spans="1:43" x14ac:dyDescent="0.35">
      <c r="A11411" t="s">
        <v>61110</v>
      </c>
      <c r="B11411" t="s">
        <v>61111</v>
      </c>
      <c r="C11411" t="s">
        <v>309</v>
      </c>
      <c r="F11411" t="s">
        <v>61112</v>
      </c>
      <c r="H11411" t="s">
        <v>61113</v>
      </c>
      <c r="J11411" t="s">
        <v>46771</v>
      </c>
      <c r="N11411" t="s">
        <v>3689</v>
      </c>
      <c r="O11411">
        <v>63304</v>
      </c>
      <c r="P11411" t="s">
        <v>50</v>
      </c>
      <c r="U11411" s="1">
        <v>45118</v>
      </c>
      <c r="V11411" s="1">
        <v>45118</v>
      </c>
      <c r="AC11411" t="s">
        <v>53</v>
      </c>
      <c r="AD11411">
        <v>2969504893</v>
      </c>
      <c r="AE11411" s="1">
        <v>38023.623611111114</v>
      </c>
      <c r="AG11411" t="s">
        <v>61114</v>
      </c>
      <c r="AH11411" t="s">
        <v>51</v>
      </c>
      <c r="AJ11411" t="s">
        <v>53</v>
      </c>
      <c r="AO11411" t="s">
        <v>8142</v>
      </c>
    </row>
    <row r="11412" spans="1:43" x14ac:dyDescent="0.35">
      <c r="A11412" t="s">
        <v>61115</v>
      </c>
      <c r="B11412" t="s">
        <v>61116</v>
      </c>
      <c r="C11412" t="s">
        <v>2912</v>
      </c>
      <c r="F11412" t="s">
        <v>61117</v>
      </c>
      <c r="H11412" t="s">
        <v>61115</v>
      </c>
      <c r="J11412" t="s">
        <v>61118</v>
      </c>
      <c r="P11412" t="s">
        <v>50</v>
      </c>
      <c r="U11412" s="1">
        <v>45118</v>
      </c>
      <c r="V11412" s="1">
        <v>45118</v>
      </c>
      <c r="AC11412" t="s">
        <v>53</v>
      </c>
      <c r="AD11412">
        <v>2969504893</v>
      </c>
      <c r="AE11412" s="1">
        <v>38023.623611111114</v>
      </c>
      <c r="AG11412" t="s">
        <v>61119</v>
      </c>
      <c r="AH11412" t="s">
        <v>51</v>
      </c>
      <c r="AJ11412" t="s">
        <v>53</v>
      </c>
      <c r="AO11412" t="s">
        <v>8142</v>
      </c>
    </row>
    <row r="11413" spans="1:43" x14ac:dyDescent="0.35">
      <c r="A11413" t="s">
        <v>61120</v>
      </c>
      <c r="B11413" t="s">
        <v>7386</v>
      </c>
      <c r="C11413" t="s">
        <v>106</v>
      </c>
      <c r="F11413" t="s">
        <v>61121</v>
      </c>
      <c r="H11413" t="s">
        <v>61120</v>
      </c>
      <c r="J11413" t="s">
        <v>61118</v>
      </c>
      <c r="P11413" t="s">
        <v>50</v>
      </c>
      <c r="U11413" s="1">
        <v>45118</v>
      </c>
      <c r="V11413" s="1">
        <v>45118</v>
      </c>
      <c r="AC11413" t="s">
        <v>53</v>
      </c>
      <c r="AD11413">
        <v>2969504893</v>
      </c>
      <c r="AE11413" s="1">
        <v>38023.623611111114</v>
      </c>
      <c r="AG11413" t="s">
        <v>61122</v>
      </c>
      <c r="AH11413" t="s">
        <v>51</v>
      </c>
      <c r="AJ11413" t="s">
        <v>53</v>
      </c>
      <c r="AO11413" t="s">
        <v>8142</v>
      </c>
    </row>
    <row r="11414" spans="1:43" x14ac:dyDescent="0.35">
      <c r="A11414" t="s">
        <v>61123</v>
      </c>
      <c r="B11414" t="s">
        <v>54750</v>
      </c>
      <c r="C11414" t="s">
        <v>89</v>
      </c>
      <c r="F11414" t="s">
        <v>61124</v>
      </c>
      <c r="H11414" t="s">
        <v>61123</v>
      </c>
      <c r="J11414" t="s">
        <v>61118</v>
      </c>
      <c r="P11414" t="s">
        <v>50</v>
      </c>
      <c r="U11414" s="1">
        <v>45118</v>
      </c>
      <c r="V11414" s="1">
        <v>45118</v>
      </c>
      <c r="AC11414" t="s">
        <v>53</v>
      </c>
      <c r="AD11414">
        <v>2969504893</v>
      </c>
      <c r="AE11414" s="1">
        <v>38023.623611111114</v>
      </c>
      <c r="AG11414" t="s">
        <v>61125</v>
      </c>
      <c r="AH11414" t="s">
        <v>51</v>
      </c>
      <c r="AJ11414" t="s">
        <v>53</v>
      </c>
      <c r="AO11414" t="s">
        <v>8142</v>
      </c>
    </row>
    <row r="11415" spans="1:43" x14ac:dyDescent="0.35">
      <c r="A11415" t="s">
        <v>61126</v>
      </c>
      <c r="B11415" t="s">
        <v>61127</v>
      </c>
      <c r="C11415" t="s">
        <v>3118</v>
      </c>
      <c r="F11415" t="s">
        <v>61128</v>
      </c>
      <c r="H11415" t="s">
        <v>61126</v>
      </c>
      <c r="J11415" t="s">
        <v>61118</v>
      </c>
      <c r="P11415" t="s">
        <v>50</v>
      </c>
      <c r="U11415" s="1">
        <v>45118</v>
      </c>
      <c r="V11415" s="1">
        <v>45118</v>
      </c>
      <c r="AC11415" t="s">
        <v>53</v>
      </c>
      <c r="AD11415">
        <v>2969504893</v>
      </c>
      <c r="AE11415" s="1">
        <v>38023.623611111114</v>
      </c>
      <c r="AG11415" t="s">
        <v>61129</v>
      </c>
      <c r="AH11415" t="s">
        <v>51</v>
      </c>
      <c r="AJ11415" t="s">
        <v>53</v>
      </c>
      <c r="AO11415" t="s">
        <v>8142</v>
      </c>
    </row>
    <row r="11416" spans="1:43" x14ac:dyDescent="0.35">
      <c r="A11416" t="s">
        <v>61130</v>
      </c>
      <c r="B11416" t="s">
        <v>61131</v>
      </c>
      <c r="C11416" t="s">
        <v>952</v>
      </c>
      <c r="F11416" t="s">
        <v>61132</v>
      </c>
      <c r="H11416" t="s">
        <v>61130</v>
      </c>
      <c r="J11416" t="s">
        <v>61118</v>
      </c>
      <c r="K11416" t="s">
        <v>61133</v>
      </c>
      <c r="M11416" t="s">
        <v>52950</v>
      </c>
      <c r="N11416" t="s">
        <v>1205</v>
      </c>
      <c r="O11416">
        <v>63304</v>
      </c>
      <c r="P11416" t="s">
        <v>50</v>
      </c>
      <c r="U11416" s="1">
        <v>45118</v>
      </c>
      <c r="V11416" s="1">
        <v>45118</v>
      </c>
      <c r="AC11416" t="s">
        <v>53</v>
      </c>
      <c r="AD11416">
        <v>2969504893</v>
      </c>
      <c r="AE11416" s="1">
        <v>38023.623611111114</v>
      </c>
      <c r="AG11416" t="s">
        <v>61134</v>
      </c>
      <c r="AH11416" t="s">
        <v>51</v>
      </c>
      <c r="AJ11416" t="s">
        <v>53</v>
      </c>
      <c r="AO11416" t="s">
        <v>8142</v>
      </c>
    </row>
    <row r="11417" spans="1:43" x14ac:dyDescent="0.35">
      <c r="A11417" t="s">
        <v>61135</v>
      </c>
      <c r="B11417" t="s">
        <v>61136</v>
      </c>
      <c r="C11417" t="s">
        <v>61137</v>
      </c>
      <c r="F11417" t="s">
        <v>61138</v>
      </c>
      <c r="H11417" t="s">
        <v>61135</v>
      </c>
      <c r="J11417" t="s">
        <v>61118</v>
      </c>
      <c r="P11417" t="s">
        <v>50</v>
      </c>
      <c r="U11417" s="1">
        <v>45118</v>
      </c>
      <c r="V11417" s="1">
        <v>45118</v>
      </c>
      <c r="AC11417" t="s">
        <v>53</v>
      </c>
      <c r="AD11417">
        <v>2969504893</v>
      </c>
      <c r="AE11417" s="1">
        <v>38023.623611111114</v>
      </c>
      <c r="AG11417" t="s">
        <v>61139</v>
      </c>
      <c r="AH11417" t="s">
        <v>51</v>
      </c>
      <c r="AJ11417" t="s">
        <v>53</v>
      </c>
      <c r="AO11417" t="s">
        <v>8142</v>
      </c>
    </row>
    <row r="11418" spans="1:43" x14ac:dyDescent="0.35">
      <c r="A11418" t="s">
        <v>61140</v>
      </c>
      <c r="B11418" t="s">
        <v>61141</v>
      </c>
      <c r="C11418" t="s">
        <v>375</v>
      </c>
      <c r="F11418">
        <v>13146301126</v>
      </c>
      <c r="H11418" t="s">
        <v>61140</v>
      </c>
      <c r="J11418" t="s">
        <v>61118</v>
      </c>
      <c r="K11418" t="s">
        <v>61142</v>
      </c>
      <c r="M11418" t="s">
        <v>61143</v>
      </c>
      <c r="N11418" t="s">
        <v>32317</v>
      </c>
      <c r="O11418">
        <v>63304</v>
      </c>
      <c r="P11418" t="s">
        <v>50</v>
      </c>
      <c r="U11418" s="1">
        <v>45118</v>
      </c>
      <c r="V11418" s="1">
        <v>45118</v>
      </c>
      <c r="AC11418" t="s">
        <v>53</v>
      </c>
      <c r="AD11418">
        <v>2969504893</v>
      </c>
      <c r="AE11418" s="1">
        <v>38023.623611111114</v>
      </c>
      <c r="AG11418" t="s">
        <v>61144</v>
      </c>
      <c r="AH11418" t="s">
        <v>51</v>
      </c>
      <c r="AJ11418" t="s">
        <v>53</v>
      </c>
      <c r="AO11418" t="s">
        <v>8142</v>
      </c>
    </row>
    <row r="11419" spans="1:43" x14ac:dyDescent="0.35">
      <c r="A11419" t="s">
        <v>61145</v>
      </c>
      <c r="B11419" t="s">
        <v>61146</v>
      </c>
      <c r="C11419" t="s">
        <v>23329</v>
      </c>
      <c r="F11419" t="s">
        <v>61147</v>
      </c>
      <c r="H11419" t="s">
        <v>61145</v>
      </c>
      <c r="J11419" t="s">
        <v>61148</v>
      </c>
      <c r="K11419" t="s">
        <v>19955</v>
      </c>
      <c r="M11419" t="s">
        <v>61149</v>
      </c>
      <c r="N11419" t="s">
        <v>65</v>
      </c>
      <c r="O11419">
        <v>80840</v>
      </c>
      <c r="P11419" t="s">
        <v>50</v>
      </c>
      <c r="U11419" s="1">
        <v>45118</v>
      </c>
      <c r="V11419" s="1">
        <v>45118</v>
      </c>
      <c r="W11419" s="1">
        <v>45118.538888888892</v>
      </c>
      <c r="X11419" s="1">
        <v>45118.538888888892</v>
      </c>
      <c r="AC11419" t="s">
        <v>53</v>
      </c>
      <c r="AD11419">
        <v>2973555310</v>
      </c>
      <c r="AE11419" s="1">
        <v>45118.679166666669</v>
      </c>
      <c r="AF11419" t="s">
        <v>61150</v>
      </c>
      <c r="AG11419" t="s">
        <v>61151</v>
      </c>
      <c r="AH11419" t="s">
        <v>51</v>
      </c>
      <c r="AJ11419" t="s">
        <v>53</v>
      </c>
      <c r="AL11419" t="s">
        <v>68</v>
      </c>
      <c r="AO11419" t="s">
        <v>5443</v>
      </c>
      <c r="AP11419" s="1">
        <v>45118.537499999999</v>
      </c>
    </row>
    <row r="11420" spans="1:43" x14ac:dyDescent="0.35">
      <c r="A11420" t="s">
        <v>61152</v>
      </c>
      <c r="B11420" t="s">
        <v>1440</v>
      </c>
      <c r="C11420" t="s">
        <v>14576</v>
      </c>
      <c r="F11420" t="s">
        <v>61153</v>
      </c>
      <c r="H11420" t="s">
        <v>61152</v>
      </c>
      <c r="N11420" t="s">
        <v>3689</v>
      </c>
      <c r="O11420">
        <v>63304</v>
      </c>
      <c r="P11420" t="s">
        <v>50</v>
      </c>
      <c r="U11420" s="1">
        <v>45118</v>
      </c>
      <c r="V11420" s="1">
        <v>45118</v>
      </c>
      <c r="AC11420" t="s">
        <v>53</v>
      </c>
      <c r="AD11420">
        <v>9999999999</v>
      </c>
      <c r="AE11420" s="1">
        <v>45196</v>
      </c>
      <c r="AG11420" t="s">
        <v>61154</v>
      </c>
      <c r="AH11420" t="s">
        <v>51</v>
      </c>
      <c r="AJ11420" t="s">
        <v>53</v>
      </c>
      <c r="AO11420" t="s">
        <v>8142</v>
      </c>
    </row>
    <row r="11421" spans="1:43" x14ac:dyDescent="0.35">
      <c r="A11421" t="s">
        <v>61155</v>
      </c>
      <c r="B11421" t="s">
        <v>34530</v>
      </c>
      <c r="C11421" t="s">
        <v>61156</v>
      </c>
      <c r="F11421" t="s">
        <v>61157</v>
      </c>
      <c r="H11421" t="s">
        <v>61155</v>
      </c>
      <c r="J11421" t="s">
        <v>43798</v>
      </c>
      <c r="K11421" t="s">
        <v>61158</v>
      </c>
      <c r="M11421" t="s">
        <v>61159</v>
      </c>
      <c r="N11421" t="s">
        <v>501</v>
      </c>
      <c r="O11421">
        <v>87045</v>
      </c>
      <c r="P11421" t="s">
        <v>50</v>
      </c>
      <c r="U11421" s="1">
        <v>45118</v>
      </c>
      <c r="V11421" s="1">
        <v>45118</v>
      </c>
      <c r="W11421" s="1">
        <v>45118.51666666667</v>
      </c>
      <c r="X11421" s="1">
        <v>45118.51666666667</v>
      </c>
      <c r="AC11421" t="s">
        <v>53</v>
      </c>
      <c r="AD11421">
        <v>2969483882</v>
      </c>
      <c r="AE11421" s="1">
        <v>37680</v>
      </c>
      <c r="AF11421" t="s">
        <v>61160</v>
      </c>
      <c r="AG11421" t="s">
        <v>61161</v>
      </c>
      <c r="AH11421" t="s">
        <v>51</v>
      </c>
      <c r="AJ11421" t="s">
        <v>53</v>
      </c>
      <c r="AL11421" t="s">
        <v>78</v>
      </c>
      <c r="AO11421" t="s">
        <v>5443</v>
      </c>
      <c r="AP11421" s="1">
        <v>45476.446527777778</v>
      </c>
    </row>
    <row r="11422" spans="1:43" x14ac:dyDescent="0.35">
      <c r="A11422" t="s">
        <v>61162</v>
      </c>
      <c r="B11422" t="s">
        <v>701</v>
      </c>
      <c r="C11422" t="s">
        <v>309</v>
      </c>
      <c r="F11422" t="s">
        <v>61163</v>
      </c>
      <c r="H11422" t="s">
        <v>61164</v>
      </c>
      <c r="J11422" t="s">
        <v>4293</v>
      </c>
      <c r="K11422" t="s">
        <v>61165</v>
      </c>
      <c r="M11422" t="s">
        <v>2177</v>
      </c>
      <c r="N11422" t="s">
        <v>798</v>
      </c>
      <c r="O11422">
        <v>76904</v>
      </c>
      <c r="P11422" t="s">
        <v>50</v>
      </c>
      <c r="U11422" s="1">
        <v>45118</v>
      </c>
      <c r="V11422" s="1">
        <v>45118</v>
      </c>
      <c r="W11422" s="1">
        <v>45118.445833333331</v>
      </c>
      <c r="X11422" s="1">
        <v>45118.445833333331</v>
      </c>
      <c r="AC11422" t="s">
        <v>51</v>
      </c>
      <c r="AD11422">
        <v>2969634929</v>
      </c>
      <c r="AE11422" s="1">
        <v>41799.665972222225</v>
      </c>
      <c r="AG11422" t="s">
        <v>61166</v>
      </c>
      <c r="AH11422" t="s">
        <v>51</v>
      </c>
      <c r="AJ11422" t="s">
        <v>53</v>
      </c>
      <c r="AL11422" t="s">
        <v>78</v>
      </c>
      <c r="AO11422" t="s">
        <v>5443</v>
      </c>
      <c r="AP11422" s="1">
        <v>45195.540277777778</v>
      </c>
    </row>
    <row r="11423" spans="1:43" x14ac:dyDescent="0.35">
      <c r="A11423" t="s">
        <v>61167</v>
      </c>
      <c r="B11423" t="s">
        <v>933</v>
      </c>
      <c r="C11423" t="s">
        <v>60178</v>
      </c>
      <c r="F11423" t="s">
        <v>60179</v>
      </c>
      <c r="H11423" t="s">
        <v>60177</v>
      </c>
      <c r="J11423" t="s">
        <v>60180</v>
      </c>
      <c r="K11423" t="s">
        <v>60181</v>
      </c>
      <c r="M11423" t="s">
        <v>23376</v>
      </c>
      <c r="N11423" t="s">
        <v>65</v>
      </c>
      <c r="O11423">
        <v>80550</v>
      </c>
      <c r="P11423" t="s">
        <v>50</v>
      </c>
      <c r="U11423" s="1">
        <v>45118</v>
      </c>
      <c r="V11423" s="1">
        <v>45118</v>
      </c>
      <c r="W11423" s="1">
        <v>45118.363888888889</v>
      </c>
      <c r="X11423" s="1">
        <v>45118.363888888889</v>
      </c>
      <c r="AC11423" t="s">
        <v>53</v>
      </c>
      <c r="AD11423">
        <v>2969544487</v>
      </c>
      <c r="AE11423" s="1">
        <v>40056.386111111111</v>
      </c>
      <c r="AF11423" t="s">
        <v>5908</v>
      </c>
      <c r="AG11423" t="s">
        <v>61168</v>
      </c>
      <c r="AH11423" t="s">
        <v>51</v>
      </c>
      <c r="AJ11423" t="s">
        <v>53</v>
      </c>
      <c r="AL11423" t="s">
        <v>68</v>
      </c>
      <c r="AO11423" t="s">
        <v>5443</v>
      </c>
      <c r="AP11423" s="1">
        <v>45476.488194444442</v>
      </c>
      <c r="AQ11423" s="1">
        <v>45474.625</v>
      </c>
    </row>
    <row r="11424" spans="1:43" x14ac:dyDescent="0.35">
      <c r="A11424" t="s">
        <v>61169</v>
      </c>
      <c r="B11424" t="s">
        <v>43536</v>
      </c>
      <c r="C11424" t="s">
        <v>1728</v>
      </c>
      <c r="F11424" t="s">
        <v>61170</v>
      </c>
      <c r="H11424" t="s">
        <v>61169</v>
      </c>
      <c r="J11424" t="s">
        <v>61171</v>
      </c>
      <c r="K11424" t="s">
        <v>61172</v>
      </c>
      <c r="M11424" t="s">
        <v>61173</v>
      </c>
      <c r="N11424" t="s">
        <v>798</v>
      </c>
      <c r="O11424">
        <v>77964</v>
      </c>
      <c r="P11424" t="s">
        <v>50</v>
      </c>
      <c r="U11424" s="1">
        <v>45118</v>
      </c>
      <c r="V11424" s="1">
        <v>45118</v>
      </c>
      <c r="W11424" s="1">
        <v>45118.445833333331</v>
      </c>
      <c r="X11424" s="1">
        <v>45118.445833333331</v>
      </c>
      <c r="AC11424" t="s">
        <v>53</v>
      </c>
      <c r="AD11424">
        <v>2969942909</v>
      </c>
      <c r="AE11424" s="1">
        <v>43837.404166666667</v>
      </c>
      <c r="AF11424" t="s">
        <v>61174</v>
      </c>
      <c r="AG11424" t="s">
        <v>61175</v>
      </c>
      <c r="AH11424" t="s">
        <v>51</v>
      </c>
      <c r="AJ11424" t="s">
        <v>53</v>
      </c>
      <c r="AL11424" t="s">
        <v>68</v>
      </c>
      <c r="AO11424" t="s">
        <v>57090</v>
      </c>
      <c r="AP11424" s="1">
        <v>45118.490972222222</v>
      </c>
      <c r="AQ11424" s="1">
        <v>45118.455555555556</v>
      </c>
    </row>
    <row r="11425" spans="1:43" x14ac:dyDescent="0.35">
      <c r="A11425" t="s">
        <v>61176</v>
      </c>
      <c r="B11425" t="s">
        <v>61177</v>
      </c>
      <c r="C11425" t="s">
        <v>61178</v>
      </c>
      <c r="G11425" t="s">
        <v>61179</v>
      </c>
      <c r="H11425" t="s">
        <v>61180</v>
      </c>
      <c r="J11425" t="s">
        <v>61181</v>
      </c>
      <c r="P11425" t="s">
        <v>12926</v>
      </c>
      <c r="U11425" s="1">
        <v>45118</v>
      </c>
      <c r="V11425" s="1">
        <v>45118</v>
      </c>
      <c r="AC11425" t="s">
        <v>53</v>
      </c>
      <c r="AG11425" t="s">
        <v>61182</v>
      </c>
      <c r="AH11425" t="s">
        <v>51</v>
      </c>
      <c r="AJ11425" t="s">
        <v>53</v>
      </c>
      <c r="AO11425" t="s">
        <v>5443</v>
      </c>
    </row>
    <row r="11426" spans="1:43" x14ac:dyDescent="0.35">
      <c r="A11426" t="s">
        <v>61183</v>
      </c>
      <c r="B11426" t="s">
        <v>61184</v>
      </c>
      <c r="C11426" t="s">
        <v>758</v>
      </c>
      <c r="F11426">
        <f>1314-607-451</f>
        <v>256</v>
      </c>
      <c r="H11426" t="s">
        <v>61185</v>
      </c>
      <c r="J11426" t="s">
        <v>61118</v>
      </c>
      <c r="N11426" t="s">
        <v>3689</v>
      </c>
      <c r="O11426">
        <v>63304</v>
      </c>
      <c r="P11426" t="s">
        <v>50</v>
      </c>
      <c r="U11426" s="1">
        <v>45118</v>
      </c>
      <c r="V11426" s="1">
        <v>45118</v>
      </c>
      <c r="AC11426" t="s">
        <v>53</v>
      </c>
      <c r="AD11426">
        <v>2969504893</v>
      </c>
      <c r="AE11426" s="1">
        <v>38023.623611111114</v>
      </c>
      <c r="AG11426" t="s">
        <v>61186</v>
      </c>
      <c r="AH11426" t="s">
        <v>51</v>
      </c>
      <c r="AJ11426" t="s">
        <v>53</v>
      </c>
      <c r="AO11426" t="s">
        <v>8142</v>
      </c>
    </row>
    <row r="11427" spans="1:43" x14ac:dyDescent="0.35">
      <c r="A11427" t="s">
        <v>61187</v>
      </c>
      <c r="B11427" t="s">
        <v>35054</v>
      </c>
      <c r="C11427" t="s">
        <v>888</v>
      </c>
      <c r="F11427" t="s">
        <v>61188</v>
      </c>
      <c r="H11427" t="s">
        <v>61187</v>
      </c>
      <c r="J11427" t="s">
        <v>7142</v>
      </c>
      <c r="K11427" t="s">
        <v>61189</v>
      </c>
      <c r="M11427" t="s">
        <v>30196</v>
      </c>
      <c r="N11427" t="s">
        <v>65</v>
      </c>
      <c r="O11427">
        <v>80504</v>
      </c>
      <c r="P11427" t="s">
        <v>50</v>
      </c>
      <c r="U11427" s="1">
        <v>45118</v>
      </c>
      <c r="V11427" s="1">
        <v>45118</v>
      </c>
      <c r="W11427" s="1">
        <v>45118.595833333333</v>
      </c>
      <c r="X11427" s="1">
        <v>45118.595833333333</v>
      </c>
      <c r="AC11427" t="s">
        <v>53</v>
      </c>
      <c r="AD11427">
        <v>2973299197</v>
      </c>
      <c r="AE11427" s="1">
        <v>44998.365972222222</v>
      </c>
      <c r="AG11427" t="s">
        <v>61190</v>
      </c>
      <c r="AH11427" t="s">
        <v>51</v>
      </c>
      <c r="AJ11427" t="s">
        <v>53</v>
      </c>
      <c r="AL11427" t="s">
        <v>68</v>
      </c>
      <c r="AO11427" t="s">
        <v>5443</v>
      </c>
      <c r="AP11427" s="1">
        <v>45436.745138888888</v>
      </c>
      <c r="AQ11427" s="1">
        <v>45369.442361111112</v>
      </c>
    </row>
    <row r="11428" spans="1:43" x14ac:dyDescent="0.35">
      <c r="A11428" t="s">
        <v>61191</v>
      </c>
      <c r="B11428" t="s">
        <v>903</v>
      </c>
      <c r="C11428" t="s">
        <v>61192</v>
      </c>
      <c r="F11428" t="s">
        <v>61193</v>
      </c>
      <c r="H11428" t="s">
        <v>61191</v>
      </c>
      <c r="J11428" t="s">
        <v>61194</v>
      </c>
      <c r="K11428" t="s">
        <v>61195</v>
      </c>
      <c r="M11428" t="s">
        <v>6882</v>
      </c>
      <c r="N11428" t="s">
        <v>65</v>
      </c>
      <c r="O11428">
        <v>80620</v>
      </c>
      <c r="P11428" t="s">
        <v>50</v>
      </c>
      <c r="U11428" s="1">
        <v>45118</v>
      </c>
      <c r="V11428" s="1">
        <v>45118</v>
      </c>
      <c r="W11428" s="1">
        <v>45118.531944444447</v>
      </c>
      <c r="X11428" s="1">
        <v>45118.531944444447</v>
      </c>
      <c r="AC11428" t="s">
        <v>53</v>
      </c>
      <c r="AD11428">
        <v>1000000001</v>
      </c>
      <c r="AE11428" s="1">
        <v>39973.351388888892</v>
      </c>
      <c r="AF11428" t="s">
        <v>3377</v>
      </c>
      <c r="AG11428" t="s">
        <v>61196</v>
      </c>
      <c r="AH11428" t="s">
        <v>51</v>
      </c>
      <c r="AJ11428" t="s">
        <v>53</v>
      </c>
      <c r="AL11428" t="s">
        <v>78</v>
      </c>
      <c r="AO11428" t="s">
        <v>5443</v>
      </c>
      <c r="AP11428" s="1">
        <v>45118.53125</v>
      </c>
    </row>
    <row r="11429" spans="1:43" x14ac:dyDescent="0.35">
      <c r="A11429" t="s">
        <v>61197</v>
      </c>
      <c r="B11429" t="s">
        <v>61198</v>
      </c>
      <c r="C11429" t="s">
        <v>61199</v>
      </c>
      <c r="F11429">
        <v>13154042547</v>
      </c>
      <c r="H11429" t="s">
        <v>61197</v>
      </c>
      <c r="J11429" t="s">
        <v>61200</v>
      </c>
      <c r="N11429" t="s">
        <v>24086</v>
      </c>
      <c r="O11429">
        <v>68310</v>
      </c>
      <c r="P11429" t="s">
        <v>50</v>
      </c>
      <c r="U11429" s="1">
        <v>45118</v>
      </c>
      <c r="V11429" s="1">
        <v>45118</v>
      </c>
      <c r="W11429" s="1">
        <v>45118.490277777775</v>
      </c>
      <c r="X11429" s="1">
        <v>45118.490277777775</v>
      </c>
      <c r="AC11429" t="s">
        <v>53</v>
      </c>
      <c r="AD11429">
        <v>1000000001</v>
      </c>
      <c r="AE11429" s="1">
        <v>39973.351388888892</v>
      </c>
      <c r="AF11429" t="s">
        <v>3377</v>
      </c>
      <c r="AG11429" t="s">
        <v>61201</v>
      </c>
      <c r="AH11429" t="s">
        <v>51</v>
      </c>
      <c r="AJ11429" t="s">
        <v>53</v>
      </c>
      <c r="AL11429" t="s">
        <v>78</v>
      </c>
      <c r="AO11429" t="s">
        <v>8142</v>
      </c>
    </row>
    <row r="11430" spans="1:43" x14ac:dyDescent="0.35">
      <c r="A11430" t="s">
        <v>61202</v>
      </c>
      <c r="B11430" t="s">
        <v>196</v>
      </c>
      <c r="C11430" t="s">
        <v>36421</v>
      </c>
      <c r="F11430" t="s">
        <v>61203</v>
      </c>
      <c r="H11430" t="s">
        <v>61204</v>
      </c>
      <c r="J11430" t="s">
        <v>23154</v>
      </c>
      <c r="K11430" t="s">
        <v>61205</v>
      </c>
      <c r="M11430" t="s">
        <v>3225</v>
      </c>
      <c r="N11430" t="s">
        <v>65</v>
      </c>
      <c r="O11430">
        <v>80537</v>
      </c>
      <c r="P11430" t="s">
        <v>50</v>
      </c>
      <c r="U11430" s="1">
        <v>45118</v>
      </c>
      <c r="V11430" s="1">
        <v>45118</v>
      </c>
      <c r="W11430" s="1">
        <v>45118.35</v>
      </c>
      <c r="X11430" s="1">
        <v>45118.35</v>
      </c>
      <c r="AC11430" t="s">
        <v>53</v>
      </c>
      <c r="AD11430">
        <v>2969478563</v>
      </c>
      <c r="AE11430" s="1">
        <v>37343</v>
      </c>
      <c r="AF11430" t="s">
        <v>23157</v>
      </c>
      <c r="AG11430" t="s">
        <v>61206</v>
      </c>
      <c r="AH11430" t="s">
        <v>51</v>
      </c>
      <c r="AJ11430" t="s">
        <v>53</v>
      </c>
      <c r="AL11430" t="s">
        <v>68</v>
      </c>
      <c r="AO11430" t="s">
        <v>5443</v>
      </c>
      <c r="AP11430" s="1">
        <v>45475.396527777775</v>
      </c>
      <c r="AQ11430" s="1">
        <v>45475.394444444442</v>
      </c>
    </row>
    <row r="11431" spans="1:43" x14ac:dyDescent="0.35">
      <c r="A11431" t="s">
        <v>61207</v>
      </c>
      <c r="B11431" t="s">
        <v>61208</v>
      </c>
      <c r="C11431" t="s">
        <v>424</v>
      </c>
      <c r="F11431" t="s">
        <v>61209</v>
      </c>
      <c r="H11431" t="s">
        <v>61210</v>
      </c>
      <c r="J11431" t="s">
        <v>17231</v>
      </c>
      <c r="K11431" t="s">
        <v>61211</v>
      </c>
      <c r="M11431" t="s">
        <v>61212</v>
      </c>
      <c r="N11431" t="s">
        <v>798</v>
      </c>
      <c r="O11431">
        <v>79770</v>
      </c>
      <c r="P11431" t="s">
        <v>50</v>
      </c>
      <c r="U11431" s="1">
        <v>45118</v>
      </c>
      <c r="V11431" s="1">
        <v>45118</v>
      </c>
      <c r="W11431" s="1">
        <v>45118.65</v>
      </c>
      <c r="X11431" s="1">
        <v>45118.65</v>
      </c>
      <c r="AC11431" t="s">
        <v>53</v>
      </c>
      <c r="AD11431">
        <v>1000000001</v>
      </c>
      <c r="AE11431" s="1">
        <v>39973.351388888892</v>
      </c>
      <c r="AF11431" t="s">
        <v>3377</v>
      </c>
      <c r="AG11431" t="s">
        <v>61213</v>
      </c>
      <c r="AH11431" t="s">
        <v>51</v>
      </c>
      <c r="AJ11431" t="s">
        <v>53</v>
      </c>
      <c r="AL11431" t="s">
        <v>78</v>
      </c>
      <c r="AO11431" t="s">
        <v>5443</v>
      </c>
      <c r="AP11431" s="1">
        <v>45334.439583333333</v>
      </c>
    </row>
    <row r="11432" spans="1:43" x14ac:dyDescent="0.35">
      <c r="A11432" t="s">
        <v>61214</v>
      </c>
      <c r="B11432" t="s">
        <v>56451</v>
      </c>
      <c r="C11432" t="s">
        <v>31577</v>
      </c>
      <c r="F11432" t="s">
        <v>61215</v>
      </c>
      <c r="H11432" t="s">
        <v>61214</v>
      </c>
      <c r="J11432" t="s">
        <v>13744</v>
      </c>
      <c r="K11432" t="s">
        <v>273</v>
      </c>
      <c r="M11432" t="s">
        <v>274</v>
      </c>
      <c r="N11432" t="s">
        <v>275</v>
      </c>
      <c r="O11432">
        <v>27612</v>
      </c>
      <c r="P11432" t="s">
        <v>50</v>
      </c>
      <c r="U11432" s="1">
        <v>45118</v>
      </c>
      <c r="V11432" s="1">
        <v>45118</v>
      </c>
      <c r="AC11432" t="s">
        <v>53</v>
      </c>
      <c r="AD11432">
        <v>2969474461</v>
      </c>
      <c r="AE11432" s="1">
        <v>37104.381944444445</v>
      </c>
      <c r="AG11432" t="s">
        <v>61216</v>
      </c>
      <c r="AH11432" t="s">
        <v>51</v>
      </c>
      <c r="AJ11432" t="s">
        <v>53</v>
      </c>
      <c r="AO11432" t="s">
        <v>8142</v>
      </c>
    </row>
    <row r="11433" spans="1:43" x14ac:dyDescent="0.35">
      <c r="A11433" t="s">
        <v>61217</v>
      </c>
      <c r="B11433" t="s">
        <v>25594</v>
      </c>
      <c r="C11433" t="s">
        <v>4545</v>
      </c>
      <c r="F11433" t="s">
        <v>61218</v>
      </c>
      <c r="H11433" t="s">
        <v>53629</v>
      </c>
      <c r="J11433" t="s">
        <v>53631</v>
      </c>
      <c r="K11433" t="s">
        <v>61219</v>
      </c>
      <c r="M11433" t="s">
        <v>9057</v>
      </c>
      <c r="N11433" t="s">
        <v>253</v>
      </c>
      <c r="O11433">
        <v>87740</v>
      </c>
      <c r="P11433" t="s">
        <v>50</v>
      </c>
      <c r="U11433" s="1">
        <v>45118</v>
      </c>
      <c r="V11433" s="1">
        <v>45118</v>
      </c>
      <c r="W11433" s="1">
        <v>45118.701388888891</v>
      </c>
      <c r="X11433" s="1">
        <v>45118.701388888891</v>
      </c>
      <c r="AC11433" t="s">
        <v>53</v>
      </c>
      <c r="AD11433">
        <v>2973347348</v>
      </c>
      <c r="AE11433" s="1">
        <v>45037.640277777777</v>
      </c>
      <c r="AF11433" t="s">
        <v>53633</v>
      </c>
      <c r="AG11433" t="s">
        <v>61220</v>
      </c>
      <c r="AH11433" t="s">
        <v>51</v>
      </c>
      <c r="AJ11433" t="s">
        <v>53</v>
      </c>
      <c r="AL11433" t="s">
        <v>68</v>
      </c>
      <c r="AO11433" t="s">
        <v>5443</v>
      </c>
      <c r="AP11433" s="1">
        <v>45118.71597222222</v>
      </c>
      <c r="AQ11433" s="1">
        <v>45118.716666666667</v>
      </c>
    </row>
    <row r="11434" spans="1:43" x14ac:dyDescent="0.35">
      <c r="A11434" t="s">
        <v>61221</v>
      </c>
      <c r="B11434" t="s">
        <v>37988</v>
      </c>
      <c r="C11434" t="s">
        <v>888</v>
      </c>
      <c r="F11434" t="s">
        <v>61222</v>
      </c>
      <c r="H11434" t="s">
        <v>61221</v>
      </c>
      <c r="J11434" t="s">
        <v>37990</v>
      </c>
      <c r="K11434" t="s">
        <v>61223</v>
      </c>
      <c r="M11434" t="s">
        <v>1879</v>
      </c>
      <c r="N11434" t="s">
        <v>65</v>
      </c>
      <c r="O11434">
        <v>80504</v>
      </c>
      <c r="P11434" t="s">
        <v>50</v>
      </c>
      <c r="U11434" s="1">
        <v>45118</v>
      </c>
      <c r="V11434" s="1">
        <v>45118</v>
      </c>
      <c r="W11434" s="1">
        <v>45118.397222222222</v>
      </c>
      <c r="X11434" s="1">
        <v>45118.397222222222</v>
      </c>
      <c r="AC11434" t="s">
        <v>53</v>
      </c>
      <c r="AD11434">
        <v>2969814602</v>
      </c>
      <c r="AE11434" s="1">
        <v>43277.71875</v>
      </c>
      <c r="AF11434" t="s">
        <v>37991</v>
      </c>
      <c r="AG11434" t="s">
        <v>61224</v>
      </c>
      <c r="AH11434" t="s">
        <v>51</v>
      </c>
      <c r="AJ11434" t="s">
        <v>53</v>
      </c>
      <c r="AL11434" t="s">
        <v>68</v>
      </c>
      <c r="AO11434" t="s">
        <v>5443</v>
      </c>
      <c r="AP11434" s="1">
        <v>45118.411111111112</v>
      </c>
      <c r="AQ11434" s="1">
        <v>45118.427083333336</v>
      </c>
    </row>
    <row r="11435" spans="1:43" x14ac:dyDescent="0.35">
      <c r="A11435" t="s">
        <v>61225</v>
      </c>
      <c r="B11435" t="s">
        <v>11182</v>
      </c>
      <c r="C11435" t="s">
        <v>32614</v>
      </c>
      <c r="H11435" t="s">
        <v>61225</v>
      </c>
      <c r="J11435" t="s">
        <v>61226</v>
      </c>
      <c r="K11435" t="s">
        <v>61227</v>
      </c>
      <c r="M11435" t="s">
        <v>61228</v>
      </c>
      <c r="N11435" t="s">
        <v>287</v>
      </c>
      <c r="O11435">
        <v>80621</v>
      </c>
      <c r="P11435" t="s">
        <v>50</v>
      </c>
      <c r="U11435" s="1">
        <v>45119</v>
      </c>
      <c r="V11435" s="1">
        <v>45119</v>
      </c>
      <c r="AC11435" t="s">
        <v>53</v>
      </c>
      <c r="AD11435">
        <v>2972061868</v>
      </c>
      <c r="AE11435" s="1">
        <v>44637.069444444445</v>
      </c>
      <c r="AG11435" t="s">
        <v>61229</v>
      </c>
      <c r="AH11435" t="s">
        <v>51</v>
      </c>
      <c r="AJ11435" t="s">
        <v>53</v>
      </c>
      <c r="AO11435" t="s">
        <v>57090</v>
      </c>
    </row>
    <row r="11436" spans="1:43" x14ac:dyDescent="0.35">
      <c r="A11436" t="s">
        <v>61230</v>
      </c>
      <c r="B11436" t="s">
        <v>61231</v>
      </c>
      <c r="C11436" t="s">
        <v>2073</v>
      </c>
      <c r="F11436" t="s">
        <v>61232</v>
      </c>
      <c r="H11436" t="s">
        <v>61230</v>
      </c>
      <c r="J11436" t="s">
        <v>61233</v>
      </c>
      <c r="K11436" t="s">
        <v>61234</v>
      </c>
      <c r="M11436" t="s">
        <v>1333</v>
      </c>
      <c r="N11436" t="s">
        <v>65</v>
      </c>
      <c r="O11436">
        <v>80110</v>
      </c>
      <c r="P11436" t="s">
        <v>50</v>
      </c>
      <c r="U11436" s="1">
        <v>45119</v>
      </c>
      <c r="V11436" s="1">
        <v>45119</v>
      </c>
      <c r="W11436" s="1">
        <v>45131.722916666666</v>
      </c>
      <c r="X11436" s="1">
        <v>45131.722916666666</v>
      </c>
      <c r="AC11436" t="s">
        <v>53</v>
      </c>
      <c r="AD11436">
        <v>2969819306</v>
      </c>
      <c r="AE11436" s="1">
        <v>43297.626388888886</v>
      </c>
      <c r="AF11436" t="s">
        <v>61235</v>
      </c>
      <c r="AG11436" t="s">
        <v>61236</v>
      </c>
      <c r="AH11436" t="s">
        <v>51</v>
      </c>
      <c r="AJ11436" t="s">
        <v>53</v>
      </c>
      <c r="AL11436" t="s">
        <v>68</v>
      </c>
      <c r="AO11436" t="s">
        <v>57090</v>
      </c>
      <c r="AP11436" s="1">
        <v>45467.521527777775</v>
      </c>
    </row>
    <row r="11437" spans="1:43" x14ac:dyDescent="0.35">
      <c r="A11437" t="s">
        <v>61237</v>
      </c>
      <c r="B11437" t="s">
        <v>189</v>
      </c>
      <c r="C11437" t="s">
        <v>1829</v>
      </c>
      <c r="F11437" t="s">
        <v>61238</v>
      </c>
      <c r="H11437" t="s">
        <v>61237</v>
      </c>
      <c r="J11437" t="s">
        <v>34359</v>
      </c>
      <c r="N11437" t="s">
        <v>4526</v>
      </c>
      <c r="O11437">
        <v>85140</v>
      </c>
      <c r="P11437" t="s">
        <v>50</v>
      </c>
      <c r="U11437" s="1">
        <v>45119</v>
      </c>
      <c r="V11437" s="1">
        <v>45119</v>
      </c>
      <c r="AC11437" t="s">
        <v>53</v>
      </c>
      <c r="AD11437">
        <v>2969480784</v>
      </c>
      <c r="AE11437" s="1">
        <v>37467</v>
      </c>
      <c r="AG11437" t="s">
        <v>61239</v>
      </c>
      <c r="AH11437" t="s">
        <v>51</v>
      </c>
      <c r="AJ11437" t="s">
        <v>53</v>
      </c>
      <c r="AO11437" t="s">
        <v>8142</v>
      </c>
    </row>
    <row r="11438" spans="1:43" x14ac:dyDescent="0.35">
      <c r="A11438" t="s">
        <v>61240</v>
      </c>
      <c r="B11438" t="s">
        <v>5799</v>
      </c>
      <c r="C11438" t="s">
        <v>29116</v>
      </c>
      <c r="F11438" t="s">
        <v>61241</v>
      </c>
      <c r="H11438" t="s">
        <v>61240</v>
      </c>
      <c r="J11438" t="s">
        <v>34228</v>
      </c>
      <c r="P11438" t="s">
        <v>50</v>
      </c>
      <c r="U11438" s="1">
        <v>45119</v>
      </c>
      <c r="V11438" s="1">
        <v>45119</v>
      </c>
      <c r="AC11438" t="s">
        <v>53</v>
      </c>
      <c r="AD11438">
        <v>2972065480</v>
      </c>
      <c r="AE11438" s="1">
        <v>44656.463194444441</v>
      </c>
      <c r="AG11438" t="s">
        <v>61242</v>
      </c>
      <c r="AH11438" t="s">
        <v>51</v>
      </c>
      <c r="AJ11438" t="s">
        <v>53</v>
      </c>
      <c r="AO11438" t="s">
        <v>57090</v>
      </c>
    </row>
    <row r="11439" spans="1:43" x14ac:dyDescent="0.35">
      <c r="A11439" t="s">
        <v>61243</v>
      </c>
      <c r="B11439" t="s">
        <v>8950</v>
      </c>
      <c r="C11439" t="s">
        <v>1499</v>
      </c>
      <c r="F11439" t="s">
        <v>61244</v>
      </c>
      <c r="H11439" t="s">
        <v>61243</v>
      </c>
      <c r="J11439" t="s">
        <v>61245</v>
      </c>
      <c r="P11439" t="s">
        <v>50</v>
      </c>
      <c r="U11439" s="1">
        <v>45119</v>
      </c>
      <c r="V11439" s="1">
        <v>45119</v>
      </c>
      <c r="AC11439" t="s">
        <v>53</v>
      </c>
      <c r="AD11439">
        <v>2969580727</v>
      </c>
      <c r="AE11439" s="1">
        <v>41194.691666666666</v>
      </c>
      <c r="AG11439" t="s">
        <v>61246</v>
      </c>
      <c r="AH11439" t="s">
        <v>51</v>
      </c>
      <c r="AJ11439" t="s">
        <v>53</v>
      </c>
      <c r="AO11439" t="s">
        <v>57090</v>
      </c>
    </row>
    <row r="11440" spans="1:43" x14ac:dyDescent="0.35">
      <c r="A11440" t="s">
        <v>61247</v>
      </c>
      <c r="B11440" t="s">
        <v>61248</v>
      </c>
      <c r="C11440" t="s">
        <v>14441</v>
      </c>
      <c r="F11440" t="s">
        <v>61249</v>
      </c>
      <c r="H11440" t="s">
        <v>61250</v>
      </c>
      <c r="J11440" t="s">
        <v>61251</v>
      </c>
      <c r="K11440" t="s">
        <v>61252</v>
      </c>
      <c r="L11440" t="s">
        <v>61253</v>
      </c>
      <c r="M11440" t="s">
        <v>61254</v>
      </c>
      <c r="N11440" t="s">
        <v>65</v>
      </c>
      <c r="O11440">
        <v>80156</v>
      </c>
      <c r="P11440" t="s">
        <v>50</v>
      </c>
      <c r="U11440" s="1">
        <v>45119</v>
      </c>
      <c r="V11440" s="1">
        <v>45119</v>
      </c>
      <c r="W11440" s="1">
        <v>45119.76666666667</v>
      </c>
      <c r="X11440" s="1">
        <v>45119.76666666667</v>
      </c>
      <c r="AC11440" t="s">
        <v>53</v>
      </c>
      <c r="AD11440">
        <v>2973557745</v>
      </c>
      <c r="AE11440" s="1">
        <v>45120.415972222225</v>
      </c>
      <c r="AF11440" t="s">
        <v>61255</v>
      </c>
      <c r="AG11440" t="s">
        <v>61256</v>
      </c>
      <c r="AH11440" t="s">
        <v>51</v>
      </c>
      <c r="AJ11440" t="s">
        <v>53</v>
      </c>
      <c r="AL11440" t="s">
        <v>68</v>
      </c>
      <c r="AO11440" t="s">
        <v>5443</v>
      </c>
      <c r="AP11440" s="1">
        <v>45119.768750000003</v>
      </c>
    </row>
    <row r="11441" spans="1:43" x14ac:dyDescent="0.35">
      <c r="A11441" t="s">
        <v>61257</v>
      </c>
      <c r="B11441" t="s">
        <v>61258</v>
      </c>
      <c r="C11441" t="s">
        <v>15340</v>
      </c>
      <c r="F11441" t="s">
        <v>61259</v>
      </c>
      <c r="H11441" t="s">
        <v>61260</v>
      </c>
      <c r="J11441" t="s">
        <v>61118</v>
      </c>
      <c r="N11441" t="s">
        <v>3689</v>
      </c>
      <c r="O11441">
        <v>63304</v>
      </c>
      <c r="P11441" t="s">
        <v>50</v>
      </c>
      <c r="U11441" s="1">
        <v>45119</v>
      </c>
      <c r="V11441" s="1">
        <v>45119</v>
      </c>
      <c r="AC11441" t="s">
        <v>53</v>
      </c>
      <c r="AD11441">
        <v>2969504893</v>
      </c>
      <c r="AE11441" s="1">
        <v>38023.623611111114</v>
      </c>
      <c r="AG11441" t="s">
        <v>61261</v>
      </c>
      <c r="AH11441" t="s">
        <v>51</v>
      </c>
      <c r="AJ11441" t="s">
        <v>53</v>
      </c>
      <c r="AO11441" t="s">
        <v>8142</v>
      </c>
    </row>
    <row r="11442" spans="1:43" x14ac:dyDescent="0.35">
      <c r="A11442" t="s">
        <v>61262</v>
      </c>
      <c r="B11442" t="s">
        <v>13793</v>
      </c>
      <c r="C11442" t="s">
        <v>728</v>
      </c>
      <c r="F11442" t="s">
        <v>61263</v>
      </c>
      <c r="H11442" t="s">
        <v>61262</v>
      </c>
      <c r="J11442" t="s">
        <v>26005</v>
      </c>
      <c r="N11442" t="s">
        <v>398</v>
      </c>
      <c r="O11442">
        <v>87499</v>
      </c>
      <c r="P11442" t="s">
        <v>50</v>
      </c>
      <c r="U11442" s="1">
        <v>45119</v>
      </c>
      <c r="V11442" s="1">
        <v>45119</v>
      </c>
      <c r="AC11442" t="s">
        <v>53</v>
      </c>
      <c r="AD11442">
        <v>2969713886</v>
      </c>
      <c r="AE11442" s="1">
        <v>42678.45208333333</v>
      </c>
      <c r="AG11442" t="s">
        <v>61264</v>
      </c>
      <c r="AH11442" t="s">
        <v>51</v>
      </c>
      <c r="AJ11442" t="s">
        <v>53</v>
      </c>
      <c r="AO11442" t="s">
        <v>57090</v>
      </c>
    </row>
    <row r="11443" spans="1:43" x14ac:dyDescent="0.35">
      <c r="A11443" t="s">
        <v>61265</v>
      </c>
      <c r="B11443" t="s">
        <v>23129</v>
      </c>
      <c r="C11443" t="s">
        <v>20494</v>
      </c>
      <c r="H11443" t="s">
        <v>61265</v>
      </c>
      <c r="J11443" t="s">
        <v>61266</v>
      </c>
      <c r="P11443" t="s">
        <v>50</v>
      </c>
      <c r="U11443" s="1">
        <v>45119</v>
      </c>
      <c r="V11443" s="1">
        <v>45119</v>
      </c>
      <c r="W11443" s="1">
        <v>45119.916666666664</v>
      </c>
      <c r="X11443" s="1">
        <v>45119.916666666664</v>
      </c>
      <c r="AC11443" t="s">
        <v>53</v>
      </c>
      <c r="AD11443">
        <v>2974004393</v>
      </c>
      <c r="AE11443" s="1">
        <v>45272.302083333336</v>
      </c>
      <c r="AG11443" t="s">
        <v>61267</v>
      </c>
      <c r="AH11443" t="s">
        <v>51</v>
      </c>
      <c r="AJ11443" t="s">
        <v>53</v>
      </c>
      <c r="AL11443" t="s">
        <v>78</v>
      </c>
      <c r="AO11443" t="s">
        <v>5443</v>
      </c>
    </row>
    <row r="11444" spans="1:43" x14ac:dyDescent="0.35">
      <c r="A11444" t="s">
        <v>61268</v>
      </c>
      <c r="B11444" t="s">
        <v>61269</v>
      </c>
      <c r="C11444" t="s">
        <v>830</v>
      </c>
      <c r="F11444" t="s">
        <v>61270</v>
      </c>
      <c r="H11444" t="s">
        <v>61271</v>
      </c>
      <c r="J11444" t="s">
        <v>61272</v>
      </c>
      <c r="K11444" t="s">
        <v>61273</v>
      </c>
      <c r="M11444" t="s">
        <v>137</v>
      </c>
      <c r="N11444" t="s">
        <v>65</v>
      </c>
      <c r="O11444">
        <v>80211</v>
      </c>
      <c r="P11444" t="s">
        <v>50</v>
      </c>
      <c r="U11444" s="1">
        <v>45119</v>
      </c>
      <c r="V11444" s="1">
        <v>45119</v>
      </c>
      <c r="W11444" s="1">
        <v>45119.65902777778</v>
      </c>
      <c r="X11444" s="1">
        <v>45119.65902777778</v>
      </c>
      <c r="AC11444" t="s">
        <v>53</v>
      </c>
      <c r="AD11444">
        <v>2972012974</v>
      </c>
      <c r="AE11444" s="1">
        <v>44465.603472222225</v>
      </c>
      <c r="AF11444" t="s">
        <v>61274</v>
      </c>
      <c r="AG11444" t="s">
        <v>61275</v>
      </c>
      <c r="AH11444" t="s">
        <v>51</v>
      </c>
      <c r="AJ11444" t="s">
        <v>53</v>
      </c>
      <c r="AL11444" t="s">
        <v>68</v>
      </c>
      <c r="AO11444" t="s">
        <v>57090</v>
      </c>
      <c r="AP11444" s="1">
        <v>45119.706250000003</v>
      </c>
      <c r="AQ11444" s="1">
        <v>45119.661805555559</v>
      </c>
    </row>
    <row r="11445" spans="1:43" x14ac:dyDescent="0.35">
      <c r="A11445" t="s">
        <v>61276</v>
      </c>
      <c r="B11445" t="s">
        <v>56518</v>
      </c>
      <c r="C11445" t="s">
        <v>49125</v>
      </c>
      <c r="F11445" t="s">
        <v>61277</v>
      </c>
      <c r="H11445" t="s">
        <v>61276</v>
      </c>
      <c r="J11445" t="s">
        <v>61278</v>
      </c>
      <c r="K11445" t="s">
        <v>61279</v>
      </c>
      <c r="M11445" t="s">
        <v>56384</v>
      </c>
      <c r="N11445" t="s">
        <v>253</v>
      </c>
      <c r="O11445">
        <v>88032</v>
      </c>
      <c r="P11445" t="s">
        <v>50</v>
      </c>
      <c r="U11445" s="1">
        <v>45119</v>
      </c>
      <c r="V11445" s="1">
        <v>45119</v>
      </c>
      <c r="W11445" s="1">
        <v>45119.634722222225</v>
      </c>
      <c r="X11445" s="1">
        <v>45119.634722222225</v>
      </c>
      <c r="AC11445" t="s">
        <v>51</v>
      </c>
      <c r="AD11445">
        <v>2973556680</v>
      </c>
      <c r="AE11445" s="1">
        <v>45119.645138888889</v>
      </c>
      <c r="AF11445" t="s">
        <v>61280</v>
      </c>
      <c r="AG11445" t="s">
        <v>61281</v>
      </c>
      <c r="AH11445" t="s">
        <v>51</v>
      </c>
      <c r="AJ11445" t="s">
        <v>53</v>
      </c>
      <c r="AL11445" t="s">
        <v>68</v>
      </c>
      <c r="AO11445" t="s">
        <v>5443</v>
      </c>
      <c r="AP11445" s="1">
        <v>45119.656944444447</v>
      </c>
      <c r="AQ11445" s="1">
        <v>45119.655555555553</v>
      </c>
    </row>
    <row r="11446" spans="1:43" x14ac:dyDescent="0.35">
      <c r="A11446" t="s">
        <v>61282</v>
      </c>
      <c r="B11446" t="s">
        <v>41382</v>
      </c>
      <c r="C11446" t="s">
        <v>1653</v>
      </c>
      <c r="F11446" t="s">
        <v>61283</v>
      </c>
      <c r="H11446" t="s">
        <v>61282</v>
      </c>
      <c r="J11446" t="s">
        <v>37394</v>
      </c>
      <c r="K11446" t="s">
        <v>61284</v>
      </c>
      <c r="M11446" t="s">
        <v>419</v>
      </c>
      <c r="N11446" t="s">
        <v>253</v>
      </c>
      <c r="O11446">
        <v>87113</v>
      </c>
      <c r="P11446" t="s">
        <v>50</v>
      </c>
      <c r="U11446" s="1">
        <v>45119</v>
      </c>
      <c r="V11446" s="1">
        <v>45119</v>
      </c>
      <c r="W11446" s="1">
        <v>45119.561111111114</v>
      </c>
      <c r="X11446" s="1">
        <v>45119.561111111114</v>
      </c>
      <c r="AC11446" t="s">
        <v>51</v>
      </c>
      <c r="AD11446">
        <v>2969532254</v>
      </c>
      <c r="AE11446" s="1">
        <v>39554.561111111114</v>
      </c>
      <c r="AF11446" t="s">
        <v>9880</v>
      </c>
      <c r="AG11446" t="s">
        <v>61285</v>
      </c>
      <c r="AH11446" t="s">
        <v>51</v>
      </c>
      <c r="AJ11446" t="s">
        <v>53</v>
      </c>
      <c r="AL11446" t="s">
        <v>68</v>
      </c>
      <c r="AO11446" t="s">
        <v>5443</v>
      </c>
      <c r="AP11446" s="1">
        <v>45127.466666666667</v>
      </c>
    </row>
    <row r="11447" spans="1:43" x14ac:dyDescent="0.35">
      <c r="A11447" t="s">
        <v>61286</v>
      </c>
      <c r="B11447" t="s">
        <v>61287</v>
      </c>
      <c r="C11447" t="s">
        <v>16262</v>
      </c>
      <c r="F11447" t="s">
        <v>61288</v>
      </c>
      <c r="H11447" t="s">
        <v>61289</v>
      </c>
      <c r="J11447" t="s">
        <v>27926</v>
      </c>
      <c r="K11447" t="s">
        <v>27932</v>
      </c>
      <c r="M11447" t="s">
        <v>27933</v>
      </c>
      <c r="N11447" t="s">
        <v>6645</v>
      </c>
      <c r="O11447">
        <v>92806</v>
      </c>
      <c r="P11447" t="s">
        <v>50</v>
      </c>
      <c r="U11447" s="1">
        <v>45119</v>
      </c>
      <c r="V11447" s="1">
        <v>45119</v>
      </c>
      <c r="AC11447" t="s">
        <v>53</v>
      </c>
      <c r="AD11447">
        <v>2969528616</v>
      </c>
      <c r="AE11447" s="1">
        <v>39384.675000000003</v>
      </c>
      <c r="AG11447" t="s">
        <v>61290</v>
      </c>
      <c r="AH11447" t="s">
        <v>51</v>
      </c>
      <c r="AJ11447" t="s">
        <v>53</v>
      </c>
      <c r="AO11447" t="s">
        <v>8142</v>
      </c>
    </row>
    <row r="11448" spans="1:43" x14ac:dyDescent="0.35">
      <c r="A11448" t="s">
        <v>61291</v>
      </c>
      <c r="B11448" t="s">
        <v>61292</v>
      </c>
      <c r="C11448" t="s">
        <v>61293</v>
      </c>
      <c r="F11448" t="s">
        <v>61294</v>
      </c>
      <c r="H11448" t="s">
        <v>61295</v>
      </c>
      <c r="J11448" t="s">
        <v>39053</v>
      </c>
      <c r="K11448" t="s">
        <v>61296</v>
      </c>
      <c r="M11448" t="s">
        <v>61297</v>
      </c>
      <c r="N11448" t="s">
        <v>65</v>
      </c>
      <c r="O11448">
        <v>81237</v>
      </c>
      <c r="P11448" t="s">
        <v>50</v>
      </c>
      <c r="U11448" s="1">
        <v>45119</v>
      </c>
      <c r="V11448" s="1">
        <v>45119</v>
      </c>
      <c r="W11448" s="1">
        <v>45119.847222222219</v>
      </c>
      <c r="X11448" s="1">
        <v>45119.847222222219</v>
      </c>
      <c r="AC11448" t="s">
        <v>53</v>
      </c>
      <c r="AD11448">
        <v>2969678869</v>
      </c>
      <c r="AE11448" s="1">
        <v>42244.652083333334</v>
      </c>
      <c r="AF11448" t="s">
        <v>39055</v>
      </c>
      <c r="AG11448" t="s">
        <v>61298</v>
      </c>
      <c r="AH11448" t="s">
        <v>51</v>
      </c>
      <c r="AJ11448" t="s">
        <v>53</v>
      </c>
      <c r="AL11448" t="s">
        <v>68</v>
      </c>
      <c r="AO11448" t="s">
        <v>5443</v>
      </c>
      <c r="AP11448" s="1">
        <v>45362.602777777778</v>
      </c>
      <c r="AQ11448" s="1">
        <v>45362.625</v>
      </c>
    </row>
    <row r="11449" spans="1:43" x14ac:dyDescent="0.35">
      <c r="A11449" t="s">
        <v>61299</v>
      </c>
      <c r="B11449" t="s">
        <v>61300</v>
      </c>
      <c r="C11449" t="s">
        <v>894</v>
      </c>
      <c r="F11449">
        <v>19706170500</v>
      </c>
      <c r="H11449" t="s">
        <v>61299</v>
      </c>
      <c r="J11449" t="s">
        <v>61301</v>
      </c>
      <c r="K11449" t="s">
        <v>61302</v>
      </c>
      <c r="L11449">
        <v>5937</v>
      </c>
      <c r="M11449" t="s">
        <v>18467</v>
      </c>
      <c r="N11449" t="s">
        <v>287</v>
      </c>
      <c r="O11449">
        <v>80517</v>
      </c>
      <c r="P11449" t="s">
        <v>50</v>
      </c>
      <c r="U11449" s="1">
        <v>45119</v>
      </c>
      <c r="V11449" s="1">
        <v>45119</v>
      </c>
      <c r="W11449" s="1">
        <v>45119.647222222222</v>
      </c>
      <c r="X11449" s="1">
        <v>45119.647222222222</v>
      </c>
      <c r="AC11449" t="s">
        <v>53</v>
      </c>
      <c r="AD11449">
        <v>1000000001</v>
      </c>
      <c r="AE11449" s="1">
        <v>39973.351388888892</v>
      </c>
      <c r="AF11449" t="s">
        <v>3377</v>
      </c>
      <c r="AG11449" t="s">
        <v>61303</v>
      </c>
      <c r="AH11449" t="s">
        <v>51</v>
      </c>
      <c r="AJ11449" t="s">
        <v>53</v>
      </c>
      <c r="AL11449" t="s">
        <v>78</v>
      </c>
      <c r="AO11449" t="s">
        <v>51552</v>
      </c>
    </row>
    <row r="11450" spans="1:43" x14ac:dyDescent="0.35">
      <c r="A11450" t="s">
        <v>61304</v>
      </c>
      <c r="B11450" t="s">
        <v>54426</v>
      </c>
      <c r="C11450" t="s">
        <v>4985</v>
      </c>
      <c r="D11450" t="s">
        <v>45963</v>
      </c>
      <c r="F11450" t="s">
        <v>47</v>
      </c>
      <c r="H11450" t="s">
        <v>61305</v>
      </c>
      <c r="J11450" t="s">
        <v>85</v>
      </c>
      <c r="P11450" t="s">
        <v>50</v>
      </c>
      <c r="U11450" s="1">
        <v>45119</v>
      </c>
      <c r="V11450" s="1">
        <v>45119</v>
      </c>
      <c r="W11450" s="1">
        <v>45119.518055555556</v>
      </c>
      <c r="X11450" s="1">
        <v>45119.518055555556</v>
      </c>
      <c r="AC11450" t="s">
        <v>53</v>
      </c>
      <c r="AD11450">
        <v>1000000000</v>
      </c>
      <c r="AE11450" s="1">
        <v>37295</v>
      </c>
      <c r="AG11450" t="s">
        <v>61306</v>
      </c>
      <c r="AH11450" t="s">
        <v>51</v>
      </c>
      <c r="AJ11450" t="s">
        <v>53</v>
      </c>
      <c r="AL11450" t="s">
        <v>78</v>
      </c>
      <c r="AO11450" t="s">
        <v>5443</v>
      </c>
      <c r="AP11450" s="1">
        <v>45435.647916666669</v>
      </c>
    </row>
    <row r="11451" spans="1:43" x14ac:dyDescent="0.35">
      <c r="A11451" t="s">
        <v>61307</v>
      </c>
      <c r="B11451" t="s">
        <v>4114</v>
      </c>
      <c r="C11451" t="s">
        <v>1637</v>
      </c>
      <c r="F11451" t="s">
        <v>61308</v>
      </c>
      <c r="H11451" t="s">
        <v>61307</v>
      </c>
      <c r="J11451" t="s">
        <v>59083</v>
      </c>
      <c r="N11451" t="s">
        <v>61309</v>
      </c>
      <c r="O11451">
        <v>1240000</v>
      </c>
      <c r="P11451" t="s">
        <v>35283</v>
      </c>
      <c r="U11451" s="1">
        <v>45119</v>
      </c>
      <c r="V11451" s="1">
        <v>45119</v>
      </c>
      <c r="AC11451" t="s">
        <v>53</v>
      </c>
      <c r="AD11451">
        <v>2969570414</v>
      </c>
      <c r="AE11451" s="1">
        <v>40940.538888888892</v>
      </c>
      <c r="AG11451" t="s">
        <v>61310</v>
      </c>
      <c r="AH11451" t="s">
        <v>51</v>
      </c>
      <c r="AJ11451" t="s">
        <v>53</v>
      </c>
      <c r="AO11451" t="s">
        <v>8142</v>
      </c>
    </row>
    <row r="11452" spans="1:43" x14ac:dyDescent="0.35">
      <c r="A11452" t="s">
        <v>61311</v>
      </c>
      <c r="B11452" t="s">
        <v>61312</v>
      </c>
      <c r="C11452" t="s">
        <v>860</v>
      </c>
      <c r="H11452" t="s">
        <v>61313</v>
      </c>
      <c r="J11452" t="s">
        <v>22588</v>
      </c>
      <c r="P11452" t="s">
        <v>50</v>
      </c>
      <c r="U11452" s="1">
        <v>45120</v>
      </c>
      <c r="V11452" s="1">
        <v>45120</v>
      </c>
      <c r="AC11452" t="s">
        <v>53</v>
      </c>
      <c r="AD11452">
        <v>2969474446</v>
      </c>
      <c r="AE11452" s="1">
        <v>37104</v>
      </c>
      <c r="AG11452" t="s">
        <v>61314</v>
      </c>
      <c r="AH11452" t="s">
        <v>51</v>
      </c>
      <c r="AJ11452" t="s">
        <v>53</v>
      </c>
      <c r="AO11452" t="s">
        <v>8142</v>
      </c>
    </row>
    <row r="11453" spans="1:43" x14ac:dyDescent="0.35">
      <c r="A11453" t="s">
        <v>61315</v>
      </c>
      <c r="B11453" t="s">
        <v>61316</v>
      </c>
      <c r="C11453" t="s">
        <v>5070</v>
      </c>
      <c r="F11453">
        <f>1636-295-8945</f>
        <v>-7604</v>
      </c>
      <c r="H11453" t="s">
        <v>61315</v>
      </c>
      <c r="J11453" t="s">
        <v>61118</v>
      </c>
      <c r="N11453" t="s">
        <v>3689</v>
      </c>
      <c r="O11453">
        <v>63366</v>
      </c>
      <c r="P11453" t="s">
        <v>50</v>
      </c>
      <c r="U11453" s="1">
        <v>45120</v>
      </c>
      <c r="V11453" s="1">
        <v>45120</v>
      </c>
      <c r="AC11453" t="s">
        <v>53</v>
      </c>
      <c r="AD11453">
        <v>2969504893</v>
      </c>
      <c r="AE11453" s="1">
        <v>38023.623611111114</v>
      </c>
      <c r="AG11453" t="s">
        <v>61317</v>
      </c>
      <c r="AH11453" t="s">
        <v>51</v>
      </c>
      <c r="AJ11453" t="s">
        <v>53</v>
      </c>
      <c r="AO11453" t="s">
        <v>8142</v>
      </c>
    </row>
    <row r="11454" spans="1:43" x14ac:dyDescent="0.35">
      <c r="A11454" t="s">
        <v>61318</v>
      </c>
      <c r="B11454" t="s">
        <v>61319</v>
      </c>
      <c r="C11454" t="s">
        <v>347</v>
      </c>
      <c r="F11454" t="s">
        <v>61320</v>
      </c>
      <c r="H11454" t="s">
        <v>61318</v>
      </c>
      <c r="J11454" t="s">
        <v>59019</v>
      </c>
      <c r="K11454" t="s">
        <v>61321</v>
      </c>
      <c r="M11454" t="s">
        <v>7946</v>
      </c>
      <c r="N11454" t="s">
        <v>253</v>
      </c>
      <c r="O11454">
        <v>88310</v>
      </c>
      <c r="P11454" t="s">
        <v>50</v>
      </c>
      <c r="U11454" s="1">
        <v>45120</v>
      </c>
      <c r="V11454" s="1">
        <v>45120</v>
      </c>
      <c r="W11454" s="1">
        <v>45120.694444444445</v>
      </c>
      <c r="X11454" s="1">
        <v>45120.694444444445</v>
      </c>
      <c r="AC11454" t="s">
        <v>53</v>
      </c>
      <c r="AD11454">
        <v>2969642996</v>
      </c>
      <c r="AE11454" s="1">
        <v>41856.443055555559</v>
      </c>
      <c r="AF11454" t="s">
        <v>61322</v>
      </c>
      <c r="AG11454" t="s">
        <v>61323</v>
      </c>
      <c r="AH11454" t="s">
        <v>51</v>
      </c>
      <c r="AJ11454" t="s">
        <v>53</v>
      </c>
      <c r="AL11454" t="s">
        <v>68</v>
      </c>
      <c r="AO11454" t="s">
        <v>5443</v>
      </c>
      <c r="AP11454" s="1">
        <v>45120.693749999999</v>
      </c>
    </row>
    <row r="11455" spans="1:43" x14ac:dyDescent="0.35">
      <c r="A11455" t="s">
        <v>61324</v>
      </c>
      <c r="B11455" t="s">
        <v>1757</v>
      </c>
      <c r="C11455" t="s">
        <v>16439</v>
      </c>
      <c r="F11455" t="s">
        <v>61325</v>
      </c>
      <c r="H11455" t="s">
        <v>61324</v>
      </c>
      <c r="J11455" t="s">
        <v>61326</v>
      </c>
      <c r="K11455" t="s">
        <v>61327</v>
      </c>
      <c r="M11455" t="s">
        <v>753</v>
      </c>
      <c r="N11455" t="s">
        <v>798</v>
      </c>
      <c r="O11455">
        <v>79915</v>
      </c>
      <c r="P11455" t="s">
        <v>50</v>
      </c>
      <c r="U11455" s="1">
        <v>45120</v>
      </c>
      <c r="V11455" s="1">
        <v>45120</v>
      </c>
      <c r="W11455" s="1">
        <v>45120.583333333336</v>
      </c>
      <c r="X11455" s="1">
        <v>45120.583333333336</v>
      </c>
      <c r="AC11455" t="s">
        <v>51</v>
      </c>
      <c r="AD11455">
        <v>2973558001</v>
      </c>
      <c r="AE11455" s="1">
        <v>45120.613888888889</v>
      </c>
      <c r="AF11455" t="s">
        <v>61328</v>
      </c>
      <c r="AG11455" t="s">
        <v>61329</v>
      </c>
      <c r="AH11455" t="s">
        <v>51</v>
      </c>
      <c r="AJ11455" t="s">
        <v>53</v>
      </c>
      <c r="AL11455" t="s">
        <v>68</v>
      </c>
      <c r="AO11455" t="s">
        <v>5443</v>
      </c>
      <c r="AP11455" s="1">
        <v>45120.618750000001</v>
      </c>
      <c r="AQ11455" s="1">
        <v>45120.620138888888</v>
      </c>
    </row>
    <row r="11456" spans="1:43" x14ac:dyDescent="0.35">
      <c r="A11456" t="s">
        <v>61330</v>
      </c>
      <c r="B11456" t="s">
        <v>3728</v>
      </c>
      <c r="C11456" t="s">
        <v>12729</v>
      </c>
      <c r="H11456" t="s">
        <v>61331</v>
      </c>
      <c r="J11456" t="s">
        <v>50014</v>
      </c>
      <c r="K11456" t="s">
        <v>50015</v>
      </c>
      <c r="M11456" t="s">
        <v>3678</v>
      </c>
      <c r="N11456" t="s">
        <v>501</v>
      </c>
      <c r="O11456">
        <v>88220</v>
      </c>
      <c r="P11456" t="s">
        <v>50</v>
      </c>
      <c r="U11456" s="1">
        <v>45120</v>
      </c>
      <c r="V11456" s="1">
        <v>45120</v>
      </c>
      <c r="W11456" s="1">
        <v>45120.468055555553</v>
      </c>
      <c r="X11456" s="1">
        <v>45120.468055555553</v>
      </c>
      <c r="AC11456" t="s">
        <v>53</v>
      </c>
      <c r="AD11456">
        <v>2972057054</v>
      </c>
      <c r="AE11456" s="1">
        <v>44613.081944444442</v>
      </c>
      <c r="AG11456" t="s">
        <v>61332</v>
      </c>
      <c r="AH11456" t="s">
        <v>51</v>
      </c>
      <c r="AJ11456" t="s">
        <v>53</v>
      </c>
      <c r="AL11456" t="s">
        <v>78</v>
      </c>
      <c r="AO11456" t="s">
        <v>8142</v>
      </c>
    </row>
    <row r="11457" spans="1:43" x14ac:dyDescent="0.35">
      <c r="A11457" t="s">
        <v>61333</v>
      </c>
      <c r="B11457" t="s">
        <v>61334</v>
      </c>
      <c r="C11457" t="s">
        <v>6933</v>
      </c>
      <c r="F11457" t="s">
        <v>61335</v>
      </c>
      <c r="H11457" t="s">
        <v>61333</v>
      </c>
      <c r="J11457" t="s">
        <v>7142</v>
      </c>
      <c r="K11457" t="s">
        <v>61336</v>
      </c>
      <c r="M11457" t="s">
        <v>61337</v>
      </c>
      <c r="N11457" t="s">
        <v>4928</v>
      </c>
      <c r="O11457">
        <v>43942</v>
      </c>
      <c r="P11457" t="s">
        <v>50</v>
      </c>
      <c r="U11457" s="1">
        <v>45120</v>
      </c>
      <c r="V11457" s="1">
        <v>45120</v>
      </c>
      <c r="AC11457" t="s">
        <v>53</v>
      </c>
      <c r="AD11457">
        <v>2969584761</v>
      </c>
      <c r="AE11457" s="1">
        <v>41288.714583333334</v>
      </c>
      <c r="AG11457" t="s">
        <v>61338</v>
      </c>
      <c r="AH11457" t="s">
        <v>51</v>
      </c>
      <c r="AJ11457" t="s">
        <v>53</v>
      </c>
      <c r="AO11457" t="s">
        <v>8142</v>
      </c>
    </row>
    <row r="11458" spans="1:43" x14ac:dyDescent="0.35">
      <c r="A11458" t="s">
        <v>61339</v>
      </c>
      <c r="B11458" t="s">
        <v>61340</v>
      </c>
      <c r="C11458" t="s">
        <v>16104</v>
      </c>
      <c r="H11458" t="s">
        <v>61341</v>
      </c>
      <c r="J11458" t="s">
        <v>20028</v>
      </c>
      <c r="P11458" t="s">
        <v>50</v>
      </c>
      <c r="U11458" s="1">
        <v>45120</v>
      </c>
      <c r="V11458" s="1">
        <v>45120</v>
      </c>
      <c r="AC11458" t="s">
        <v>53</v>
      </c>
      <c r="AD11458">
        <v>2969478809</v>
      </c>
      <c r="AE11458" s="1">
        <v>37358</v>
      </c>
      <c r="AG11458" t="s">
        <v>61342</v>
      </c>
      <c r="AH11458" t="s">
        <v>51</v>
      </c>
      <c r="AJ11458" t="s">
        <v>53</v>
      </c>
      <c r="AO11458" t="s">
        <v>8142</v>
      </c>
    </row>
    <row r="11459" spans="1:43" x14ac:dyDescent="0.35">
      <c r="A11459" t="s">
        <v>61343</v>
      </c>
      <c r="B11459" t="s">
        <v>61344</v>
      </c>
      <c r="C11459" t="s">
        <v>61345</v>
      </c>
      <c r="F11459" t="s">
        <v>61346</v>
      </c>
      <c r="H11459" t="s">
        <v>61343</v>
      </c>
      <c r="J11459" t="s">
        <v>61347</v>
      </c>
      <c r="K11459" t="s">
        <v>61348</v>
      </c>
      <c r="M11459" t="s">
        <v>61349</v>
      </c>
      <c r="N11459" t="s">
        <v>798</v>
      </c>
      <c r="O11459">
        <v>75407</v>
      </c>
      <c r="P11459" t="s">
        <v>50</v>
      </c>
      <c r="U11459" s="1">
        <v>45120</v>
      </c>
      <c r="V11459" s="1">
        <v>45120</v>
      </c>
      <c r="AC11459" t="s">
        <v>51</v>
      </c>
      <c r="AD11459">
        <v>2973561129</v>
      </c>
      <c r="AE11459" s="1">
        <v>45124.4375</v>
      </c>
      <c r="AG11459" t="s">
        <v>61350</v>
      </c>
      <c r="AH11459" t="s">
        <v>51</v>
      </c>
      <c r="AJ11459" t="s">
        <v>53</v>
      </c>
      <c r="AO11459" t="s">
        <v>5443</v>
      </c>
    </row>
    <row r="11460" spans="1:43" x14ac:dyDescent="0.35">
      <c r="A11460" t="s">
        <v>61351</v>
      </c>
      <c r="B11460" t="s">
        <v>61352</v>
      </c>
      <c r="C11460" t="s">
        <v>6464</v>
      </c>
      <c r="F11460" t="s">
        <v>61353</v>
      </c>
      <c r="H11460" t="s">
        <v>61351</v>
      </c>
      <c r="J11460" t="s">
        <v>61354</v>
      </c>
      <c r="N11460" t="s">
        <v>287</v>
      </c>
      <c r="O11460">
        <v>80014</v>
      </c>
      <c r="P11460" t="s">
        <v>50</v>
      </c>
      <c r="U11460" s="1">
        <v>45120</v>
      </c>
      <c r="V11460" s="1">
        <v>45120</v>
      </c>
      <c r="W11460" s="1">
        <v>45120.501388888886</v>
      </c>
      <c r="X11460" s="1">
        <v>45120.501388888886</v>
      </c>
      <c r="AC11460" t="s">
        <v>53</v>
      </c>
      <c r="AD11460">
        <v>2969511148</v>
      </c>
      <c r="AE11460" s="1">
        <v>38412.493750000001</v>
      </c>
      <c r="AG11460" t="s">
        <v>61355</v>
      </c>
      <c r="AH11460" t="s">
        <v>51</v>
      </c>
      <c r="AJ11460" t="s">
        <v>53</v>
      </c>
      <c r="AL11460" t="s">
        <v>78</v>
      </c>
      <c r="AO11460" t="s">
        <v>8142</v>
      </c>
    </row>
    <row r="11461" spans="1:43" x14ac:dyDescent="0.35">
      <c r="A11461" t="s">
        <v>61356</v>
      </c>
      <c r="B11461" t="s">
        <v>61357</v>
      </c>
      <c r="C11461" t="s">
        <v>3009</v>
      </c>
      <c r="F11461" t="s">
        <v>61358</v>
      </c>
      <c r="H11461" t="s">
        <v>61356</v>
      </c>
      <c r="J11461" t="s">
        <v>52369</v>
      </c>
      <c r="N11461" t="s">
        <v>5572</v>
      </c>
      <c r="O11461" t="s">
        <v>34259</v>
      </c>
      <c r="P11461" t="s">
        <v>4438</v>
      </c>
      <c r="U11461" s="1">
        <v>45120</v>
      </c>
      <c r="V11461" s="1">
        <v>45120</v>
      </c>
      <c r="AC11461" t="s">
        <v>53</v>
      </c>
      <c r="AD11461">
        <v>2969473101</v>
      </c>
      <c r="AE11461" s="1">
        <v>36971.678472222222</v>
      </c>
      <c r="AG11461" t="s">
        <v>61359</v>
      </c>
      <c r="AH11461" t="s">
        <v>51</v>
      </c>
      <c r="AJ11461" t="s">
        <v>53</v>
      </c>
      <c r="AO11461" t="s">
        <v>8142</v>
      </c>
    </row>
    <row r="11462" spans="1:43" x14ac:dyDescent="0.35">
      <c r="A11462" t="s">
        <v>61360</v>
      </c>
      <c r="B11462" t="s">
        <v>3829</v>
      </c>
      <c r="C11462" t="s">
        <v>5144</v>
      </c>
      <c r="F11462" t="s">
        <v>61361</v>
      </c>
      <c r="H11462" t="s">
        <v>61362</v>
      </c>
      <c r="J11462" t="s">
        <v>61363</v>
      </c>
      <c r="K11462" t="s">
        <v>61364</v>
      </c>
      <c r="M11462" t="s">
        <v>159</v>
      </c>
      <c r="N11462" t="s">
        <v>213</v>
      </c>
      <c r="O11462">
        <v>80925</v>
      </c>
      <c r="P11462" t="s">
        <v>50</v>
      </c>
      <c r="U11462" s="1">
        <v>45120</v>
      </c>
      <c r="V11462" s="1">
        <v>45120</v>
      </c>
      <c r="W11462" s="1">
        <v>45120.876388888886</v>
      </c>
      <c r="X11462" s="1">
        <v>45120.876388888886</v>
      </c>
      <c r="AC11462" t="s">
        <v>51</v>
      </c>
      <c r="AD11462">
        <v>2973558934</v>
      </c>
      <c r="AE11462" s="1">
        <v>45121.395833333336</v>
      </c>
      <c r="AF11462" t="s">
        <v>61365</v>
      </c>
      <c r="AG11462" t="s">
        <v>61366</v>
      </c>
      <c r="AH11462" t="s">
        <v>51</v>
      </c>
      <c r="AJ11462" t="s">
        <v>53</v>
      </c>
      <c r="AL11462" t="s">
        <v>68</v>
      </c>
      <c r="AO11462" t="s">
        <v>5443</v>
      </c>
      <c r="AP11462" s="1">
        <v>45153.380555555559</v>
      </c>
      <c r="AQ11462" s="1">
        <v>45120.900694444441</v>
      </c>
    </row>
    <row r="11463" spans="1:43" x14ac:dyDescent="0.35">
      <c r="A11463" t="s">
        <v>61367</v>
      </c>
      <c r="B11463" t="s">
        <v>25752</v>
      </c>
      <c r="C11463" t="s">
        <v>302</v>
      </c>
      <c r="F11463" t="s">
        <v>61368</v>
      </c>
      <c r="H11463" t="s">
        <v>61367</v>
      </c>
      <c r="J11463" t="s">
        <v>9017</v>
      </c>
      <c r="K11463" t="s">
        <v>43157</v>
      </c>
      <c r="M11463" t="s">
        <v>13333</v>
      </c>
      <c r="N11463" t="s">
        <v>12376</v>
      </c>
      <c r="O11463">
        <v>73036</v>
      </c>
      <c r="P11463" t="s">
        <v>50</v>
      </c>
      <c r="U11463" s="1">
        <v>45120</v>
      </c>
      <c r="V11463" s="1">
        <v>45120</v>
      </c>
      <c r="AC11463" t="s">
        <v>53</v>
      </c>
      <c r="AD11463">
        <v>2969579793</v>
      </c>
      <c r="AE11463" s="1">
        <v>41172.685416666667</v>
      </c>
      <c r="AG11463" t="s">
        <v>61369</v>
      </c>
      <c r="AH11463" t="s">
        <v>51</v>
      </c>
      <c r="AJ11463" t="s">
        <v>53</v>
      </c>
      <c r="AO11463" t="s">
        <v>8142</v>
      </c>
    </row>
    <row r="11464" spans="1:43" x14ac:dyDescent="0.35">
      <c r="A11464" t="s">
        <v>61370</v>
      </c>
      <c r="B11464" t="s">
        <v>6610</v>
      </c>
      <c r="C11464" t="s">
        <v>13182</v>
      </c>
      <c r="F11464" t="s">
        <v>61371</v>
      </c>
      <c r="H11464" t="s">
        <v>61370</v>
      </c>
      <c r="J11464" t="s">
        <v>61372</v>
      </c>
      <c r="K11464" t="s">
        <v>61373</v>
      </c>
      <c r="M11464" t="s">
        <v>61374</v>
      </c>
      <c r="N11464" t="s">
        <v>61375</v>
      </c>
      <c r="O11464">
        <v>12345</v>
      </c>
      <c r="P11464" t="s">
        <v>50533</v>
      </c>
      <c r="U11464" s="1">
        <v>45120</v>
      </c>
      <c r="V11464" s="1">
        <v>45120</v>
      </c>
      <c r="AC11464" t="s">
        <v>53</v>
      </c>
      <c r="AG11464" t="s">
        <v>61376</v>
      </c>
      <c r="AH11464" t="s">
        <v>51</v>
      </c>
      <c r="AJ11464" t="s">
        <v>53</v>
      </c>
      <c r="AO11464" t="s">
        <v>5443</v>
      </c>
    </row>
    <row r="11465" spans="1:43" x14ac:dyDescent="0.35">
      <c r="A11465" t="s">
        <v>61377</v>
      </c>
      <c r="B11465" t="s">
        <v>61378</v>
      </c>
      <c r="C11465" t="s">
        <v>860</v>
      </c>
      <c r="F11465" t="s">
        <v>61379</v>
      </c>
      <c r="H11465" t="s">
        <v>61377</v>
      </c>
      <c r="J11465" t="s">
        <v>61380</v>
      </c>
      <c r="K11465" t="s">
        <v>61381</v>
      </c>
      <c r="M11465" t="s">
        <v>61382</v>
      </c>
      <c r="N11465" t="s">
        <v>61383</v>
      </c>
      <c r="O11465">
        <v>100001</v>
      </c>
      <c r="P11465" t="s">
        <v>61384</v>
      </c>
      <c r="U11465" s="1">
        <v>45120</v>
      </c>
      <c r="V11465" s="1">
        <v>45120</v>
      </c>
      <c r="W11465" s="1">
        <v>45120.959722222222</v>
      </c>
      <c r="X11465" s="1">
        <v>45120.959722222222</v>
      </c>
      <c r="AC11465" t="s">
        <v>53</v>
      </c>
      <c r="AD11465">
        <v>1000000001</v>
      </c>
      <c r="AE11465" s="1">
        <v>39973.351388888892</v>
      </c>
      <c r="AF11465" t="s">
        <v>3377</v>
      </c>
      <c r="AG11465" t="s">
        <v>61385</v>
      </c>
      <c r="AH11465" t="s">
        <v>51</v>
      </c>
      <c r="AJ11465" t="s">
        <v>53</v>
      </c>
      <c r="AL11465" t="s">
        <v>78</v>
      </c>
      <c r="AO11465" t="s">
        <v>8142</v>
      </c>
      <c r="AP11465" s="1">
        <v>45374.324305555558</v>
      </c>
    </row>
    <row r="11466" spans="1:43" x14ac:dyDescent="0.35">
      <c r="A11466" t="s">
        <v>61386</v>
      </c>
      <c r="B11466" t="s">
        <v>6989</v>
      </c>
      <c r="C11466" t="s">
        <v>61387</v>
      </c>
      <c r="F11466" t="s">
        <v>61388</v>
      </c>
      <c r="H11466" t="s">
        <v>61386</v>
      </c>
      <c r="J11466" t="s">
        <v>16465</v>
      </c>
      <c r="K11466" t="s">
        <v>61389</v>
      </c>
      <c r="M11466" t="s">
        <v>61390</v>
      </c>
      <c r="N11466" t="s">
        <v>7398</v>
      </c>
      <c r="O11466">
        <v>84652</v>
      </c>
      <c r="P11466" t="s">
        <v>50</v>
      </c>
      <c r="U11466" s="1">
        <v>45120</v>
      </c>
      <c r="V11466" s="1">
        <v>45120</v>
      </c>
      <c r="AC11466" t="s">
        <v>53</v>
      </c>
      <c r="AD11466">
        <v>2969530002</v>
      </c>
      <c r="AE11466" s="1">
        <v>39455.625</v>
      </c>
      <c r="AG11466" t="s">
        <v>61391</v>
      </c>
      <c r="AH11466" t="s">
        <v>51</v>
      </c>
      <c r="AJ11466" t="s">
        <v>53</v>
      </c>
      <c r="AO11466" t="s">
        <v>8142</v>
      </c>
    </row>
    <row r="11467" spans="1:43" x14ac:dyDescent="0.35">
      <c r="A11467" t="s">
        <v>46770</v>
      </c>
      <c r="B11467" t="s">
        <v>61392</v>
      </c>
      <c r="C11467" t="s">
        <v>89</v>
      </c>
      <c r="F11467" t="s">
        <v>61393</v>
      </c>
      <c r="H11467" t="s">
        <v>46770</v>
      </c>
      <c r="I11467" t="s">
        <v>101</v>
      </c>
      <c r="K11467" t="s">
        <v>61142</v>
      </c>
      <c r="M11467" t="s">
        <v>61143</v>
      </c>
      <c r="N11467" t="s">
        <v>32317</v>
      </c>
      <c r="O11467">
        <v>63304</v>
      </c>
      <c r="P11467" t="s">
        <v>50</v>
      </c>
      <c r="U11467" s="1">
        <v>45120</v>
      </c>
      <c r="V11467" s="1">
        <v>45120</v>
      </c>
      <c r="AC11467" t="s">
        <v>53</v>
      </c>
      <c r="AD11467">
        <v>9999999999</v>
      </c>
      <c r="AE11467" s="1">
        <v>45196</v>
      </c>
      <c r="AG11467" t="s">
        <v>61394</v>
      </c>
      <c r="AH11467" t="s">
        <v>51</v>
      </c>
      <c r="AJ11467" t="s">
        <v>53</v>
      </c>
      <c r="AO11467" t="s">
        <v>8142</v>
      </c>
    </row>
    <row r="11468" spans="1:43" x14ac:dyDescent="0.35">
      <c r="A11468" t="s">
        <v>61395</v>
      </c>
      <c r="B11468" t="s">
        <v>61396</v>
      </c>
      <c r="C11468" t="s">
        <v>15217</v>
      </c>
      <c r="F11468" t="s">
        <v>61397</v>
      </c>
      <c r="H11468" t="s">
        <v>61395</v>
      </c>
      <c r="J11468" t="s">
        <v>37990</v>
      </c>
      <c r="K11468" t="s">
        <v>61398</v>
      </c>
      <c r="M11468" t="s">
        <v>1879</v>
      </c>
      <c r="N11468" t="s">
        <v>65</v>
      </c>
      <c r="O11468">
        <v>80504</v>
      </c>
      <c r="P11468" t="s">
        <v>50</v>
      </c>
      <c r="U11468" s="1">
        <v>45120</v>
      </c>
      <c r="V11468" s="1">
        <v>45120</v>
      </c>
      <c r="W11468" s="1">
        <v>45120.455555555556</v>
      </c>
      <c r="X11468" s="1">
        <v>45120.455555555556</v>
      </c>
      <c r="AC11468" t="s">
        <v>51</v>
      </c>
      <c r="AD11468">
        <v>2969814602</v>
      </c>
      <c r="AE11468" s="1">
        <v>43277.71875</v>
      </c>
      <c r="AF11468" t="s">
        <v>37991</v>
      </c>
      <c r="AG11468" t="s">
        <v>61399</v>
      </c>
      <c r="AH11468" t="s">
        <v>51</v>
      </c>
      <c r="AJ11468" t="s">
        <v>53</v>
      </c>
      <c r="AL11468" t="s">
        <v>68</v>
      </c>
      <c r="AO11468" t="s">
        <v>5443</v>
      </c>
      <c r="AP11468" s="1">
        <v>45415.418749999997</v>
      </c>
      <c r="AQ11468" s="1">
        <v>45120.470138888886</v>
      </c>
    </row>
    <row r="11469" spans="1:43" x14ac:dyDescent="0.35">
      <c r="A11469" t="s">
        <v>61400</v>
      </c>
      <c r="B11469" t="s">
        <v>5551</v>
      </c>
      <c r="C11469" t="s">
        <v>3475</v>
      </c>
      <c r="F11469" t="s">
        <v>61401</v>
      </c>
      <c r="H11469" t="s">
        <v>61400</v>
      </c>
      <c r="J11469" t="s">
        <v>61402</v>
      </c>
      <c r="K11469" t="s">
        <v>61403</v>
      </c>
      <c r="M11469" t="s">
        <v>4671</v>
      </c>
      <c r="N11469" t="s">
        <v>65</v>
      </c>
      <c r="O11469">
        <v>81416</v>
      </c>
      <c r="P11469" t="s">
        <v>50</v>
      </c>
      <c r="U11469" s="1">
        <v>45121</v>
      </c>
      <c r="V11469" s="1">
        <v>45121</v>
      </c>
      <c r="W11469" s="1">
        <v>45121.521527777775</v>
      </c>
      <c r="X11469" s="1">
        <v>45121.521527777775</v>
      </c>
      <c r="AC11469" t="s">
        <v>53</v>
      </c>
      <c r="AD11469">
        <v>2969644190</v>
      </c>
      <c r="AE11469" s="1">
        <v>41871.296527777777</v>
      </c>
      <c r="AF11469" t="s">
        <v>61404</v>
      </c>
      <c r="AG11469" t="s">
        <v>61405</v>
      </c>
      <c r="AH11469" t="s">
        <v>51</v>
      </c>
      <c r="AJ11469" t="s">
        <v>53</v>
      </c>
      <c r="AL11469" t="s">
        <v>68</v>
      </c>
      <c r="AO11469" t="s">
        <v>57090</v>
      </c>
      <c r="AP11469" s="1">
        <v>45465.706944444442</v>
      </c>
      <c r="AQ11469" s="1">
        <v>45126.731249999997</v>
      </c>
    </row>
    <row r="11470" spans="1:43" x14ac:dyDescent="0.35">
      <c r="A11470" t="s">
        <v>61406</v>
      </c>
      <c r="B11470" t="s">
        <v>61407</v>
      </c>
      <c r="C11470" t="s">
        <v>879</v>
      </c>
      <c r="F11470" t="s">
        <v>61408</v>
      </c>
      <c r="H11470" t="s">
        <v>61406</v>
      </c>
      <c r="J11470" t="s">
        <v>37403</v>
      </c>
      <c r="K11470" t="s">
        <v>8207</v>
      </c>
      <c r="M11470" t="s">
        <v>298</v>
      </c>
      <c r="N11470" t="s">
        <v>213</v>
      </c>
      <c r="O11470">
        <v>80233</v>
      </c>
      <c r="P11470" t="s">
        <v>50</v>
      </c>
      <c r="U11470" s="1">
        <v>45121</v>
      </c>
      <c r="V11470" s="1">
        <v>45121</v>
      </c>
      <c r="W11470" s="1">
        <v>45121.441666666666</v>
      </c>
      <c r="X11470" s="1">
        <v>45121.441666666666</v>
      </c>
      <c r="AC11470" t="s">
        <v>53</v>
      </c>
      <c r="AD11470">
        <v>2969586545</v>
      </c>
      <c r="AE11470" s="1">
        <v>41324.683333333334</v>
      </c>
      <c r="AF11470" t="s">
        <v>2875</v>
      </c>
      <c r="AG11470" t="s">
        <v>61409</v>
      </c>
      <c r="AH11470" t="s">
        <v>51</v>
      </c>
      <c r="AJ11470" t="s">
        <v>53</v>
      </c>
      <c r="AL11470" t="s">
        <v>68</v>
      </c>
      <c r="AO11470" t="s">
        <v>5443</v>
      </c>
      <c r="AP11470" s="1">
        <v>45474.5625</v>
      </c>
    </row>
    <row r="11471" spans="1:43" x14ac:dyDescent="0.35">
      <c r="A11471" t="s">
        <v>61410</v>
      </c>
      <c r="B11471" t="s">
        <v>61411</v>
      </c>
      <c r="C11471" t="s">
        <v>61412</v>
      </c>
      <c r="F11471" t="s">
        <v>61413</v>
      </c>
      <c r="H11471" t="s">
        <v>61410</v>
      </c>
      <c r="J11471" t="s">
        <v>13574</v>
      </c>
      <c r="K11471" t="s">
        <v>13668</v>
      </c>
      <c r="M11471" t="s">
        <v>13669</v>
      </c>
      <c r="N11471" t="s">
        <v>13669</v>
      </c>
      <c r="O11471">
        <v>6300</v>
      </c>
      <c r="P11471" t="s">
        <v>50</v>
      </c>
      <c r="U11471" s="1">
        <v>45121</v>
      </c>
      <c r="V11471" s="1">
        <v>45121</v>
      </c>
      <c r="AC11471" t="s">
        <v>53</v>
      </c>
      <c r="AD11471">
        <v>2969823183</v>
      </c>
      <c r="AE11471" s="1">
        <v>43312.453472222223</v>
      </c>
      <c r="AG11471" t="s">
        <v>61414</v>
      </c>
      <c r="AH11471" t="s">
        <v>51</v>
      </c>
      <c r="AJ11471" t="s">
        <v>53</v>
      </c>
      <c r="AO11471" t="s">
        <v>8142</v>
      </c>
    </row>
    <row r="11472" spans="1:43" x14ac:dyDescent="0.35">
      <c r="A11472" t="s">
        <v>61415</v>
      </c>
      <c r="B11472" t="s">
        <v>61416</v>
      </c>
      <c r="C11472" t="s">
        <v>628</v>
      </c>
      <c r="F11472" t="s">
        <v>61417</v>
      </c>
      <c r="H11472" t="s">
        <v>61418</v>
      </c>
      <c r="J11472" t="s">
        <v>24326</v>
      </c>
      <c r="K11472" t="s">
        <v>61419</v>
      </c>
      <c r="M11472" t="s">
        <v>61420</v>
      </c>
      <c r="N11472" t="s">
        <v>2409</v>
      </c>
      <c r="O11472">
        <v>85641</v>
      </c>
      <c r="P11472" t="s">
        <v>50</v>
      </c>
      <c r="U11472" s="1">
        <v>45121</v>
      </c>
      <c r="V11472" s="1">
        <v>45121</v>
      </c>
      <c r="AC11472" t="s">
        <v>53</v>
      </c>
      <c r="AD11472">
        <v>2969476247</v>
      </c>
      <c r="AE11472" s="1">
        <v>37207</v>
      </c>
      <c r="AG11472" t="s">
        <v>61421</v>
      </c>
      <c r="AH11472" t="s">
        <v>51</v>
      </c>
      <c r="AJ11472" t="s">
        <v>53</v>
      </c>
      <c r="AO11472" t="s">
        <v>8142</v>
      </c>
    </row>
    <row r="11473" spans="1:43" x14ac:dyDescent="0.35">
      <c r="A11473" t="s">
        <v>61422</v>
      </c>
      <c r="B11473" t="s">
        <v>24815</v>
      </c>
      <c r="C11473" t="s">
        <v>3349</v>
      </c>
      <c r="F11473" t="s">
        <v>61423</v>
      </c>
      <c r="H11473" t="s">
        <v>61422</v>
      </c>
      <c r="J11473" t="s">
        <v>61424</v>
      </c>
      <c r="K11473" t="s">
        <v>61425</v>
      </c>
      <c r="M11473" t="s">
        <v>753</v>
      </c>
      <c r="N11473" t="s">
        <v>798</v>
      </c>
      <c r="O11473">
        <v>79938</v>
      </c>
      <c r="P11473" t="s">
        <v>50</v>
      </c>
      <c r="U11473" s="1">
        <v>45121</v>
      </c>
      <c r="V11473" s="1">
        <v>45121</v>
      </c>
      <c r="W11473" s="1">
        <v>45121.467361111114</v>
      </c>
      <c r="X11473" s="1">
        <v>45121.467361111114</v>
      </c>
      <c r="AC11473" t="s">
        <v>53</v>
      </c>
      <c r="AD11473">
        <v>2969744319</v>
      </c>
      <c r="AE11473" s="1">
        <v>42902.436111111114</v>
      </c>
      <c r="AF11473" t="s">
        <v>61426</v>
      </c>
      <c r="AG11473" t="s">
        <v>61427</v>
      </c>
      <c r="AH11473" t="s">
        <v>51</v>
      </c>
      <c r="AJ11473" t="s">
        <v>53</v>
      </c>
      <c r="AL11473" t="s">
        <v>68</v>
      </c>
      <c r="AO11473" t="s">
        <v>57090</v>
      </c>
      <c r="AP11473" s="1">
        <v>45121.474305555559</v>
      </c>
      <c r="AQ11473" s="1">
        <v>45121.472222222219</v>
      </c>
    </row>
    <row r="11474" spans="1:43" x14ac:dyDescent="0.35">
      <c r="A11474" t="s">
        <v>61428</v>
      </c>
      <c r="B11474" t="s">
        <v>44806</v>
      </c>
      <c r="C11474" t="s">
        <v>39965</v>
      </c>
      <c r="F11474" t="s">
        <v>61429</v>
      </c>
      <c r="H11474" t="s">
        <v>61430</v>
      </c>
      <c r="J11474" t="s">
        <v>36443</v>
      </c>
      <c r="K11474" t="s">
        <v>61431</v>
      </c>
      <c r="M11474" t="s">
        <v>2652</v>
      </c>
      <c r="N11474" t="s">
        <v>798</v>
      </c>
      <c r="O11474">
        <v>79763</v>
      </c>
      <c r="P11474" t="s">
        <v>50</v>
      </c>
      <c r="U11474" s="1">
        <v>45121</v>
      </c>
      <c r="V11474" s="1">
        <v>45121</v>
      </c>
      <c r="W11474" s="1">
        <v>45121.470833333333</v>
      </c>
      <c r="X11474" s="1">
        <v>45121.470833333333</v>
      </c>
      <c r="AC11474" t="s">
        <v>51</v>
      </c>
      <c r="AD11474">
        <v>2969479704</v>
      </c>
      <c r="AE11474" s="1">
        <v>37406</v>
      </c>
      <c r="AG11474" t="s">
        <v>61432</v>
      </c>
      <c r="AH11474" t="s">
        <v>51</v>
      </c>
      <c r="AJ11474" t="s">
        <v>53</v>
      </c>
      <c r="AL11474" t="s">
        <v>78</v>
      </c>
      <c r="AO11474" t="s">
        <v>5443</v>
      </c>
    </row>
    <row r="11475" spans="1:43" x14ac:dyDescent="0.35">
      <c r="A11475">
        <v>365975</v>
      </c>
      <c r="B11475" t="s">
        <v>5849</v>
      </c>
      <c r="C11475" t="s">
        <v>3285</v>
      </c>
      <c r="F11475" t="s">
        <v>43635</v>
      </c>
      <c r="H11475" t="s">
        <v>43442</v>
      </c>
      <c r="J11475" t="s">
        <v>12614</v>
      </c>
      <c r="N11475" t="s">
        <v>287</v>
      </c>
      <c r="O11475">
        <v>80643</v>
      </c>
      <c r="P11475" t="s">
        <v>50</v>
      </c>
      <c r="U11475" s="1">
        <v>45121</v>
      </c>
      <c r="V11475" s="1">
        <v>45121</v>
      </c>
      <c r="W11475" s="1">
        <v>45121.713888888888</v>
      </c>
      <c r="X11475" s="1">
        <v>45121.713888888888</v>
      </c>
      <c r="AC11475" t="s">
        <v>53</v>
      </c>
      <c r="AD11475">
        <v>2969543968</v>
      </c>
      <c r="AE11475" s="1">
        <v>40032.470138888886</v>
      </c>
      <c r="AG11475" t="s">
        <v>61433</v>
      </c>
      <c r="AH11475" t="s">
        <v>51</v>
      </c>
      <c r="AJ11475" t="s">
        <v>53</v>
      </c>
      <c r="AL11475" t="s">
        <v>78</v>
      </c>
      <c r="AO11475" t="s">
        <v>8142</v>
      </c>
      <c r="AP11475" s="1">
        <v>45121.718055555553</v>
      </c>
    </row>
    <row r="11476" spans="1:43" x14ac:dyDescent="0.35">
      <c r="A11476" t="s">
        <v>61434</v>
      </c>
      <c r="B11476" t="s">
        <v>22578</v>
      </c>
      <c r="C11476" t="s">
        <v>2078</v>
      </c>
      <c r="F11476" t="s">
        <v>61435</v>
      </c>
      <c r="H11476" t="s">
        <v>61434</v>
      </c>
      <c r="J11476" t="s">
        <v>61436</v>
      </c>
      <c r="K11476" t="s">
        <v>61437</v>
      </c>
      <c r="M11476" t="s">
        <v>753</v>
      </c>
      <c r="N11476" t="s">
        <v>798</v>
      </c>
      <c r="O11476">
        <v>79905</v>
      </c>
      <c r="P11476" t="s">
        <v>50</v>
      </c>
      <c r="U11476" s="1">
        <v>45121</v>
      </c>
      <c r="V11476" s="1">
        <v>45121</v>
      </c>
      <c r="W11476" s="1">
        <v>45121.570833333331</v>
      </c>
      <c r="X11476" s="1">
        <v>45121.570833333331</v>
      </c>
      <c r="AC11476" t="s">
        <v>53</v>
      </c>
      <c r="AD11476">
        <v>2973559254</v>
      </c>
      <c r="AE11476" s="1">
        <v>45121.569444444445</v>
      </c>
      <c r="AF11476" t="s">
        <v>61438</v>
      </c>
      <c r="AG11476" t="s">
        <v>61439</v>
      </c>
      <c r="AH11476" t="s">
        <v>51</v>
      </c>
      <c r="AJ11476" t="s">
        <v>53</v>
      </c>
      <c r="AL11476" t="s">
        <v>68</v>
      </c>
      <c r="AO11476" t="s">
        <v>57090</v>
      </c>
      <c r="AP11476" s="1">
        <v>45121.620138888888</v>
      </c>
      <c r="AQ11476" s="1">
        <v>45121.574999999997</v>
      </c>
    </row>
    <row r="11477" spans="1:43" x14ac:dyDescent="0.35">
      <c r="A11477" t="s">
        <v>61440</v>
      </c>
      <c r="B11477" t="s">
        <v>61441</v>
      </c>
      <c r="C11477" t="s">
        <v>61442</v>
      </c>
      <c r="F11477">
        <v>170743975799</v>
      </c>
      <c r="H11477" t="s">
        <v>61440</v>
      </c>
      <c r="J11477" t="s">
        <v>5968</v>
      </c>
      <c r="N11477" t="s">
        <v>4526</v>
      </c>
      <c r="O11477">
        <v>85719</v>
      </c>
      <c r="P11477" t="s">
        <v>50</v>
      </c>
      <c r="U11477" s="1">
        <v>45121</v>
      </c>
      <c r="V11477" s="1">
        <v>45121</v>
      </c>
      <c r="AC11477" t="s">
        <v>53</v>
      </c>
      <c r="AD11477">
        <v>2969480780</v>
      </c>
      <c r="AE11477" s="1">
        <v>37467</v>
      </c>
      <c r="AG11477" t="s">
        <v>61443</v>
      </c>
      <c r="AH11477" t="s">
        <v>51</v>
      </c>
      <c r="AJ11477" t="s">
        <v>53</v>
      </c>
      <c r="AO11477" t="s">
        <v>8142</v>
      </c>
    </row>
    <row r="11478" spans="1:43" x14ac:dyDescent="0.35">
      <c r="A11478" t="s">
        <v>61444</v>
      </c>
      <c r="B11478" t="s">
        <v>61445</v>
      </c>
      <c r="C11478" t="s">
        <v>952</v>
      </c>
      <c r="F11478" t="s">
        <v>61446</v>
      </c>
      <c r="H11478" t="s">
        <v>61444</v>
      </c>
      <c r="J11478">
        <v>7194702767</v>
      </c>
      <c r="M11478" t="s">
        <v>129</v>
      </c>
      <c r="N11478" t="s">
        <v>287</v>
      </c>
      <c r="O11478">
        <v>81005</v>
      </c>
      <c r="P11478" t="s">
        <v>50</v>
      </c>
      <c r="U11478" s="1">
        <v>45121</v>
      </c>
      <c r="V11478" s="1">
        <v>45121</v>
      </c>
      <c r="W11478" s="1">
        <v>45121.741666666669</v>
      </c>
      <c r="X11478" s="1">
        <v>45121.741666666669</v>
      </c>
      <c r="AC11478" t="s">
        <v>53</v>
      </c>
      <c r="AD11478">
        <v>1000000001</v>
      </c>
      <c r="AE11478" s="1">
        <v>39973.351388888892</v>
      </c>
      <c r="AF11478" t="s">
        <v>3377</v>
      </c>
      <c r="AG11478" t="s">
        <v>61447</v>
      </c>
      <c r="AH11478" t="s">
        <v>51</v>
      </c>
      <c r="AJ11478" t="s">
        <v>53</v>
      </c>
      <c r="AL11478" t="s">
        <v>78</v>
      </c>
      <c r="AO11478" t="s">
        <v>8142</v>
      </c>
    </row>
    <row r="11479" spans="1:43" x14ac:dyDescent="0.35">
      <c r="A11479">
        <v>365974</v>
      </c>
      <c r="B11479" t="s">
        <v>61448</v>
      </c>
      <c r="C11479" t="s">
        <v>803</v>
      </c>
      <c r="F11479" t="s">
        <v>41747</v>
      </c>
      <c r="H11479" t="s">
        <v>43416</v>
      </c>
      <c r="J11479" t="s">
        <v>61449</v>
      </c>
      <c r="N11479" t="s">
        <v>287</v>
      </c>
      <c r="O11479">
        <v>80102</v>
      </c>
      <c r="P11479" t="s">
        <v>50</v>
      </c>
      <c r="U11479" s="1">
        <v>45121</v>
      </c>
      <c r="V11479" s="1">
        <v>45121</v>
      </c>
      <c r="W11479" s="1">
        <v>45121.706250000003</v>
      </c>
      <c r="X11479" s="1">
        <v>45121.706250000003</v>
      </c>
      <c r="AC11479" t="s">
        <v>53</v>
      </c>
      <c r="AD11479">
        <v>1000000001</v>
      </c>
      <c r="AE11479" s="1">
        <v>39973.351388888892</v>
      </c>
      <c r="AF11479" t="s">
        <v>3377</v>
      </c>
      <c r="AG11479" t="s">
        <v>61450</v>
      </c>
      <c r="AH11479" t="s">
        <v>51</v>
      </c>
      <c r="AJ11479" t="s">
        <v>53</v>
      </c>
      <c r="AL11479" t="s">
        <v>78</v>
      </c>
      <c r="AO11479" t="s">
        <v>8142</v>
      </c>
    </row>
    <row r="11480" spans="1:43" x14ac:dyDescent="0.35">
      <c r="A11480" t="s">
        <v>61451</v>
      </c>
      <c r="B11480" t="s">
        <v>61452</v>
      </c>
      <c r="C11480" t="s">
        <v>8820</v>
      </c>
      <c r="F11480" t="s">
        <v>61453</v>
      </c>
      <c r="H11480" t="s">
        <v>61451</v>
      </c>
      <c r="J11480" t="s">
        <v>61454</v>
      </c>
      <c r="K11480" t="s">
        <v>61455</v>
      </c>
      <c r="M11480" t="s">
        <v>18874</v>
      </c>
      <c r="N11480" t="s">
        <v>798</v>
      </c>
      <c r="O11480">
        <v>78259</v>
      </c>
      <c r="P11480" t="s">
        <v>50</v>
      </c>
      <c r="U11480" s="1">
        <v>45121</v>
      </c>
      <c r="V11480" s="1">
        <v>45121</v>
      </c>
      <c r="W11480" s="1">
        <v>45121.474999999999</v>
      </c>
      <c r="X11480" s="1">
        <v>45121.474999999999</v>
      </c>
      <c r="AC11480" t="s">
        <v>53</v>
      </c>
      <c r="AD11480">
        <v>1000000001</v>
      </c>
      <c r="AE11480" s="1">
        <v>39973.351388888892</v>
      </c>
      <c r="AF11480" t="s">
        <v>3377</v>
      </c>
      <c r="AG11480" t="s">
        <v>61456</v>
      </c>
      <c r="AH11480" t="s">
        <v>51</v>
      </c>
      <c r="AJ11480" t="s">
        <v>53</v>
      </c>
      <c r="AL11480" t="s">
        <v>78</v>
      </c>
      <c r="AO11480" t="s">
        <v>5443</v>
      </c>
      <c r="AP11480" s="1">
        <v>45142.667361111111</v>
      </c>
    </row>
    <row r="11481" spans="1:43" x14ac:dyDescent="0.35">
      <c r="A11481" t="s">
        <v>61457</v>
      </c>
      <c r="B11481" t="s">
        <v>11992</v>
      </c>
      <c r="C11481" t="s">
        <v>61458</v>
      </c>
      <c r="F11481" t="s">
        <v>61459</v>
      </c>
      <c r="H11481" t="s">
        <v>61460</v>
      </c>
      <c r="J11481" t="s">
        <v>61461</v>
      </c>
      <c r="K11481" t="s">
        <v>61462</v>
      </c>
      <c r="M11481" t="s">
        <v>753</v>
      </c>
      <c r="N11481" t="s">
        <v>798</v>
      </c>
      <c r="O11481">
        <v>79934</v>
      </c>
      <c r="P11481" t="s">
        <v>50</v>
      </c>
      <c r="U11481" s="1">
        <v>45121</v>
      </c>
      <c r="V11481" s="1">
        <v>45121</v>
      </c>
      <c r="W11481" s="1">
        <v>45121.425000000003</v>
      </c>
      <c r="X11481" s="1">
        <v>45121.425000000003</v>
      </c>
      <c r="AC11481" t="s">
        <v>51</v>
      </c>
      <c r="AD11481">
        <v>1000000001</v>
      </c>
      <c r="AE11481" s="1">
        <v>39973.351388888892</v>
      </c>
      <c r="AF11481" t="s">
        <v>3377</v>
      </c>
      <c r="AG11481" t="s">
        <v>61463</v>
      </c>
      <c r="AH11481" t="s">
        <v>51</v>
      </c>
      <c r="AJ11481" t="s">
        <v>53</v>
      </c>
      <c r="AL11481" t="s">
        <v>78</v>
      </c>
      <c r="AO11481" t="s">
        <v>5443</v>
      </c>
      <c r="AP11481" s="1">
        <v>45152.69027777778</v>
      </c>
      <c r="AQ11481" s="1">
        <v>45121.627083333333</v>
      </c>
    </row>
    <row r="11482" spans="1:43" x14ac:dyDescent="0.35">
      <c r="A11482" t="s">
        <v>61464</v>
      </c>
      <c r="B11482" t="s">
        <v>61465</v>
      </c>
      <c r="C11482" t="s">
        <v>61466</v>
      </c>
      <c r="H11482" t="s">
        <v>61467</v>
      </c>
      <c r="J11482" t="s">
        <v>14974</v>
      </c>
      <c r="K11482" t="s">
        <v>61468</v>
      </c>
      <c r="M11482" t="s">
        <v>61469</v>
      </c>
      <c r="N11482" t="s">
        <v>14739</v>
      </c>
      <c r="O11482">
        <v>600001</v>
      </c>
      <c r="P11482" t="s">
        <v>50</v>
      </c>
      <c r="U11482" s="1">
        <v>45121</v>
      </c>
      <c r="V11482" s="1">
        <v>45121</v>
      </c>
      <c r="W11482" s="1">
        <v>45121.133333333331</v>
      </c>
      <c r="X11482" s="1">
        <v>45121.133333333331</v>
      </c>
      <c r="AC11482" t="s">
        <v>53</v>
      </c>
      <c r="AD11482">
        <v>1000000001</v>
      </c>
      <c r="AE11482" s="1">
        <v>39973.351388888892</v>
      </c>
      <c r="AF11482" t="s">
        <v>3377</v>
      </c>
      <c r="AG11482" t="s">
        <v>61470</v>
      </c>
      <c r="AH11482" t="s">
        <v>51</v>
      </c>
      <c r="AJ11482" t="s">
        <v>53</v>
      </c>
      <c r="AL11482" t="s">
        <v>78</v>
      </c>
      <c r="AO11482" t="s">
        <v>5443</v>
      </c>
      <c r="AP11482" s="1">
        <v>45121.131249999999</v>
      </c>
    </row>
    <row r="11483" spans="1:43" x14ac:dyDescent="0.35">
      <c r="A11483" t="s">
        <v>61471</v>
      </c>
      <c r="B11483" t="s">
        <v>61472</v>
      </c>
      <c r="C11483" t="s">
        <v>61473</v>
      </c>
      <c r="F11483" t="s">
        <v>61474</v>
      </c>
      <c r="H11483" t="s">
        <v>61471</v>
      </c>
      <c r="J11483" t="s">
        <v>61475</v>
      </c>
      <c r="K11483" t="s">
        <v>61476</v>
      </c>
      <c r="M11483" t="s">
        <v>419</v>
      </c>
      <c r="N11483" t="s">
        <v>253</v>
      </c>
      <c r="O11483">
        <v>87105</v>
      </c>
      <c r="P11483" t="s">
        <v>50</v>
      </c>
      <c r="U11483" s="1">
        <v>45121</v>
      </c>
      <c r="V11483" s="1">
        <v>45121</v>
      </c>
      <c r="W11483" s="1">
        <v>45121.463888888888</v>
      </c>
      <c r="X11483" s="1">
        <v>45121.463888888888</v>
      </c>
      <c r="AC11483" t="s">
        <v>51</v>
      </c>
      <c r="AD11483">
        <v>2969879703</v>
      </c>
      <c r="AE11483" s="1">
        <v>43565.394444444442</v>
      </c>
      <c r="AF11483" t="s">
        <v>61477</v>
      </c>
      <c r="AG11483" t="s">
        <v>61478</v>
      </c>
      <c r="AH11483" t="s">
        <v>51</v>
      </c>
      <c r="AJ11483" t="s">
        <v>53</v>
      </c>
      <c r="AL11483" t="s">
        <v>68</v>
      </c>
      <c r="AO11483" t="s">
        <v>5443</v>
      </c>
      <c r="AP11483" s="1">
        <v>45279.595833333333</v>
      </c>
      <c r="AQ11483" s="1">
        <v>45180.353472222225</v>
      </c>
    </row>
    <row r="11484" spans="1:43" x14ac:dyDescent="0.35">
      <c r="A11484" t="s">
        <v>61479</v>
      </c>
      <c r="B11484" t="s">
        <v>39490</v>
      </c>
      <c r="C11484" t="s">
        <v>1589</v>
      </c>
      <c r="F11484" t="s">
        <v>61480</v>
      </c>
      <c r="H11484" t="s">
        <v>61479</v>
      </c>
      <c r="J11484" t="s">
        <v>8748</v>
      </c>
      <c r="K11484" t="s">
        <v>61481</v>
      </c>
      <c r="M11484" t="s">
        <v>61482</v>
      </c>
      <c r="N11484" t="s">
        <v>264</v>
      </c>
      <c r="O11484">
        <v>76943</v>
      </c>
      <c r="P11484" t="s">
        <v>50</v>
      </c>
      <c r="U11484" s="1">
        <v>45121</v>
      </c>
      <c r="V11484" s="1">
        <v>45121</v>
      </c>
      <c r="W11484" s="1">
        <v>45121.512499999997</v>
      </c>
      <c r="X11484" s="1">
        <v>45121.512499999997</v>
      </c>
      <c r="AC11484" t="s">
        <v>51</v>
      </c>
      <c r="AD11484">
        <v>2969523509</v>
      </c>
      <c r="AE11484" s="1">
        <v>39134.488194444442</v>
      </c>
      <c r="AF11484" t="s">
        <v>61483</v>
      </c>
      <c r="AG11484" t="s">
        <v>61484</v>
      </c>
      <c r="AH11484" t="s">
        <v>51</v>
      </c>
      <c r="AJ11484" t="s">
        <v>53</v>
      </c>
      <c r="AL11484" t="s">
        <v>78</v>
      </c>
      <c r="AO11484" t="s">
        <v>5443</v>
      </c>
      <c r="AP11484" s="1">
        <v>45469.415277777778</v>
      </c>
    </row>
    <row r="11485" spans="1:43" x14ac:dyDescent="0.35">
      <c r="A11485" t="s">
        <v>61485</v>
      </c>
      <c r="B11485" t="s">
        <v>1703</v>
      </c>
      <c r="C11485" t="s">
        <v>15132</v>
      </c>
      <c r="F11485" t="s">
        <v>61486</v>
      </c>
      <c r="H11485" t="s">
        <v>61485</v>
      </c>
      <c r="J11485" t="s">
        <v>61487</v>
      </c>
      <c r="K11485" t="s">
        <v>61488</v>
      </c>
      <c r="M11485" t="s">
        <v>16336</v>
      </c>
      <c r="N11485" t="s">
        <v>65</v>
      </c>
      <c r="O11485">
        <v>80644</v>
      </c>
      <c r="P11485" t="s">
        <v>50</v>
      </c>
      <c r="U11485" s="1">
        <v>45122</v>
      </c>
      <c r="V11485" s="1">
        <v>45122</v>
      </c>
      <c r="W11485" s="1">
        <v>45122.538888888892</v>
      </c>
      <c r="X11485" s="1">
        <v>45122.538888888892</v>
      </c>
      <c r="AC11485" t="s">
        <v>51</v>
      </c>
      <c r="AD11485">
        <v>1000000001</v>
      </c>
      <c r="AE11485" s="1">
        <v>39973.351388888892</v>
      </c>
      <c r="AF11485" t="s">
        <v>3377</v>
      </c>
      <c r="AG11485" t="s">
        <v>61489</v>
      </c>
      <c r="AH11485" t="s">
        <v>51</v>
      </c>
      <c r="AJ11485" t="s">
        <v>53</v>
      </c>
      <c r="AL11485" t="s">
        <v>78</v>
      </c>
      <c r="AO11485" t="s">
        <v>5443</v>
      </c>
      <c r="AP11485" s="1">
        <v>45413.411111111112</v>
      </c>
    </row>
    <row r="11486" spans="1:43" x14ac:dyDescent="0.35">
      <c r="A11486" t="s">
        <v>61490</v>
      </c>
      <c r="B11486" t="s">
        <v>9039</v>
      </c>
      <c r="C11486" t="s">
        <v>4589</v>
      </c>
      <c r="F11486">
        <v>19703977795</v>
      </c>
      <c r="H11486" t="s">
        <v>61490</v>
      </c>
      <c r="K11486" t="s">
        <v>61491</v>
      </c>
      <c r="M11486" t="s">
        <v>16336</v>
      </c>
      <c r="N11486" t="s">
        <v>287</v>
      </c>
      <c r="O11486">
        <v>80644</v>
      </c>
      <c r="P11486" t="s">
        <v>50</v>
      </c>
      <c r="U11486" s="1">
        <v>45122</v>
      </c>
      <c r="V11486" s="1">
        <v>45122</v>
      </c>
      <c r="W11486" s="1">
        <v>45122.606944444444</v>
      </c>
      <c r="X11486" s="1">
        <v>45122.606944444444</v>
      </c>
      <c r="AC11486" t="s">
        <v>53</v>
      </c>
      <c r="AD11486">
        <v>1000000001</v>
      </c>
      <c r="AE11486" s="1">
        <v>39973.351388888892</v>
      </c>
      <c r="AF11486" t="s">
        <v>3377</v>
      </c>
      <c r="AG11486" t="s">
        <v>61492</v>
      </c>
      <c r="AH11486" t="s">
        <v>51</v>
      </c>
      <c r="AJ11486" t="s">
        <v>53</v>
      </c>
      <c r="AL11486" t="s">
        <v>78</v>
      </c>
      <c r="AO11486" t="s">
        <v>51552</v>
      </c>
    </row>
    <row r="11487" spans="1:43" x14ac:dyDescent="0.35">
      <c r="A11487" t="s">
        <v>61493</v>
      </c>
      <c r="B11487" t="s">
        <v>61494</v>
      </c>
      <c r="C11487" t="s">
        <v>3324</v>
      </c>
      <c r="F11487" t="s">
        <v>61495</v>
      </c>
      <c r="H11487" t="s">
        <v>61493</v>
      </c>
      <c r="J11487" t="s">
        <v>61496</v>
      </c>
      <c r="K11487" t="s">
        <v>61497</v>
      </c>
      <c r="M11487" t="s">
        <v>1296</v>
      </c>
      <c r="N11487" t="s">
        <v>501</v>
      </c>
      <c r="O11487">
        <v>88220</v>
      </c>
      <c r="P11487" t="s">
        <v>50</v>
      </c>
      <c r="U11487" s="1">
        <v>45123</v>
      </c>
      <c r="V11487" s="1">
        <v>45123</v>
      </c>
      <c r="W11487" s="1">
        <v>45123.29583333333</v>
      </c>
      <c r="X11487" s="1">
        <v>45123.29583333333</v>
      </c>
      <c r="AC11487" t="s">
        <v>53</v>
      </c>
      <c r="AD11487">
        <v>2973561376</v>
      </c>
      <c r="AE11487" s="1">
        <v>45124.556250000001</v>
      </c>
      <c r="AF11487" t="s">
        <v>61498</v>
      </c>
      <c r="AG11487" t="s">
        <v>61499</v>
      </c>
      <c r="AH11487" t="s">
        <v>51</v>
      </c>
      <c r="AJ11487" t="s">
        <v>53</v>
      </c>
      <c r="AL11487" t="s">
        <v>68</v>
      </c>
      <c r="AO11487" t="s">
        <v>5443</v>
      </c>
      <c r="AP11487" s="1">
        <v>45368.275694444441</v>
      </c>
      <c r="AQ11487" s="1">
        <v>45123.301388888889</v>
      </c>
    </row>
    <row r="11488" spans="1:43" x14ac:dyDescent="0.35">
      <c r="A11488" t="s">
        <v>61500</v>
      </c>
      <c r="B11488" t="s">
        <v>16501</v>
      </c>
      <c r="C11488" t="s">
        <v>218</v>
      </c>
      <c r="F11488" t="s">
        <v>61501</v>
      </c>
      <c r="H11488" t="s">
        <v>61500</v>
      </c>
      <c r="J11488" t="s">
        <v>61502</v>
      </c>
      <c r="K11488" t="s">
        <v>61503</v>
      </c>
      <c r="M11488" t="s">
        <v>1912</v>
      </c>
      <c r="N11488" t="s">
        <v>65</v>
      </c>
      <c r="O11488">
        <v>80125</v>
      </c>
      <c r="P11488" t="s">
        <v>50</v>
      </c>
      <c r="U11488" s="1">
        <v>45123</v>
      </c>
      <c r="V11488" s="1">
        <v>45123</v>
      </c>
      <c r="W11488" s="1">
        <v>45123.270833333336</v>
      </c>
      <c r="X11488" s="1">
        <v>45123.270833333336</v>
      </c>
      <c r="AC11488" t="s">
        <v>51</v>
      </c>
      <c r="AD11488">
        <v>2973561378</v>
      </c>
      <c r="AE11488" s="1">
        <v>45124.557638888888</v>
      </c>
      <c r="AF11488" t="s">
        <v>61504</v>
      </c>
      <c r="AG11488" t="s">
        <v>61505</v>
      </c>
      <c r="AH11488" t="s">
        <v>51</v>
      </c>
      <c r="AJ11488" t="s">
        <v>53</v>
      </c>
      <c r="AL11488" t="s">
        <v>68</v>
      </c>
      <c r="AO11488" t="s">
        <v>5443</v>
      </c>
      <c r="AP11488" s="1">
        <v>45460.811805555553</v>
      </c>
    </row>
    <row r="11489" spans="1:43" x14ac:dyDescent="0.35">
      <c r="A11489" t="s">
        <v>61506</v>
      </c>
      <c r="B11489" t="s">
        <v>61507</v>
      </c>
      <c r="C11489" t="s">
        <v>338</v>
      </c>
      <c r="F11489">
        <v>13123207566</v>
      </c>
      <c r="H11489" t="s">
        <v>61506</v>
      </c>
      <c r="K11489" t="s">
        <v>61508</v>
      </c>
      <c r="M11489" t="s">
        <v>23003</v>
      </c>
      <c r="N11489" t="s">
        <v>287</v>
      </c>
      <c r="O11489">
        <v>81631</v>
      </c>
      <c r="P11489" t="s">
        <v>50</v>
      </c>
      <c r="U11489" s="1">
        <v>45123</v>
      </c>
      <c r="V11489" s="1">
        <v>45123</v>
      </c>
      <c r="W11489" s="1">
        <v>45123.818749999999</v>
      </c>
      <c r="X11489" s="1">
        <v>45123.818749999999</v>
      </c>
      <c r="AC11489" t="s">
        <v>53</v>
      </c>
      <c r="AD11489">
        <v>1000000001</v>
      </c>
      <c r="AE11489" s="1">
        <v>39973.351388888892</v>
      </c>
      <c r="AF11489" t="s">
        <v>3377</v>
      </c>
      <c r="AG11489" t="s">
        <v>61509</v>
      </c>
      <c r="AH11489" t="s">
        <v>51</v>
      </c>
      <c r="AJ11489" t="s">
        <v>53</v>
      </c>
      <c r="AL11489" t="s">
        <v>78</v>
      </c>
      <c r="AO11489" t="s">
        <v>51552</v>
      </c>
    </row>
    <row r="11490" spans="1:43" x14ac:dyDescent="0.35">
      <c r="A11490" t="s">
        <v>61510</v>
      </c>
      <c r="B11490" t="s">
        <v>28780</v>
      </c>
      <c r="C11490" t="s">
        <v>7816</v>
      </c>
      <c r="F11490" t="s">
        <v>61511</v>
      </c>
      <c r="H11490" t="s">
        <v>61510</v>
      </c>
      <c r="J11490" t="s">
        <v>61512</v>
      </c>
      <c r="K11490" t="s">
        <v>61513</v>
      </c>
      <c r="M11490" t="s">
        <v>13091</v>
      </c>
      <c r="N11490" t="s">
        <v>65</v>
      </c>
      <c r="O11490">
        <v>81023</v>
      </c>
      <c r="P11490" t="s">
        <v>50</v>
      </c>
      <c r="U11490" s="1">
        <v>45123</v>
      </c>
      <c r="V11490" s="1">
        <v>45123</v>
      </c>
      <c r="W11490" s="1">
        <v>45123.586111111108</v>
      </c>
      <c r="X11490" s="1">
        <v>45123.586111111108</v>
      </c>
      <c r="AC11490" t="s">
        <v>51</v>
      </c>
      <c r="AD11490">
        <v>2973561387</v>
      </c>
      <c r="AE11490" s="1">
        <v>45124.5625</v>
      </c>
      <c r="AF11490" t="s">
        <v>61514</v>
      </c>
      <c r="AG11490" t="s">
        <v>61515</v>
      </c>
      <c r="AH11490" t="s">
        <v>51</v>
      </c>
      <c r="AJ11490" t="s">
        <v>53</v>
      </c>
      <c r="AL11490" t="s">
        <v>68</v>
      </c>
      <c r="AO11490" t="s">
        <v>5443</v>
      </c>
      <c r="AP11490" s="1">
        <v>45123.585416666669</v>
      </c>
    </row>
    <row r="11491" spans="1:43" x14ac:dyDescent="0.35">
      <c r="A11491" t="s">
        <v>61516</v>
      </c>
      <c r="B11491" t="s">
        <v>1488</v>
      </c>
      <c r="C11491" t="s">
        <v>5818</v>
      </c>
      <c r="F11491" t="s">
        <v>61517</v>
      </c>
      <c r="H11491" t="s">
        <v>61518</v>
      </c>
      <c r="J11491" t="s">
        <v>61519</v>
      </c>
      <c r="K11491" t="s">
        <v>61520</v>
      </c>
      <c r="M11491" t="s">
        <v>513</v>
      </c>
      <c r="N11491" t="s">
        <v>253</v>
      </c>
      <c r="O11491">
        <v>88201</v>
      </c>
      <c r="P11491" t="s">
        <v>50</v>
      </c>
      <c r="U11491" s="1">
        <v>45124</v>
      </c>
      <c r="V11491" s="1">
        <v>45124</v>
      </c>
      <c r="W11491" s="1">
        <v>45124.543055555558</v>
      </c>
      <c r="X11491" s="1">
        <v>45124.543055555558</v>
      </c>
      <c r="AC11491" t="s">
        <v>53</v>
      </c>
      <c r="AD11491">
        <v>2973561347</v>
      </c>
      <c r="AE11491" s="1">
        <v>45124.542361111111</v>
      </c>
      <c r="AF11491" t="s">
        <v>61521</v>
      </c>
      <c r="AG11491" t="s">
        <v>61522</v>
      </c>
      <c r="AH11491" t="s">
        <v>51</v>
      </c>
      <c r="AJ11491" t="s">
        <v>53</v>
      </c>
      <c r="AL11491" t="s">
        <v>68</v>
      </c>
      <c r="AO11491" t="s">
        <v>57090</v>
      </c>
      <c r="AP11491" s="1">
        <v>45124.552083333336</v>
      </c>
      <c r="AQ11491" s="1">
        <v>45124.563194444447</v>
      </c>
    </row>
    <row r="11492" spans="1:43" x14ac:dyDescent="0.35">
      <c r="A11492" t="s">
        <v>61523</v>
      </c>
      <c r="B11492" t="s">
        <v>61524</v>
      </c>
      <c r="C11492" t="s">
        <v>61525</v>
      </c>
      <c r="F11492" t="s">
        <v>61526</v>
      </c>
      <c r="H11492" t="s">
        <v>61523</v>
      </c>
      <c r="J11492" t="s">
        <v>61527</v>
      </c>
      <c r="K11492" t="s">
        <v>61528</v>
      </c>
      <c r="M11492" t="s">
        <v>7946</v>
      </c>
      <c r="N11492" t="s">
        <v>253</v>
      </c>
      <c r="O11492">
        <v>88311</v>
      </c>
      <c r="P11492" t="s">
        <v>50</v>
      </c>
      <c r="U11492" s="1">
        <v>45124</v>
      </c>
      <c r="V11492" s="1">
        <v>45124</v>
      </c>
      <c r="W11492" s="1">
        <v>45124.659722222219</v>
      </c>
      <c r="X11492" s="1">
        <v>45124.659722222219</v>
      </c>
      <c r="AC11492" t="s">
        <v>51</v>
      </c>
      <c r="AD11492">
        <v>2969484189</v>
      </c>
      <c r="AE11492" s="1">
        <v>37705</v>
      </c>
      <c r="AF11492" t="s">
        <v>126</v>
      </c>
      <c r="AG11492" t="s">
        <v>61529</v>
      </c>
      <c r="AH11492" t="s">
        <v>51</v>
      </c>
      <c r="AJ11492" t="s">
        <v>53</v>
      </c>
      <c r="AL11492" t="s">
        <v>68</v>
      </c>
      <c r="AO11492" t="s">
        <v>5443</v>
      </c>
      <c r="AP11492" s="1">
        <v>45124.661805555559</v>
      </c>
      <c r="AQ11492" s="1">
        <v>45124.663194444445</v>
      </c>
    </row>
    <row r="11493" spans="1:43" x14ac:dyDescent="0.35">
      <c r="A11493" t="s">
        <v>61530</v>
      </c>
      <c r="B11493" t="s">
        <v>19144</v>
      </c>
      <c r="C11493" t="s">
        <v>19145</v>
      </c>
      <c r="F11493" t="s">
        <v>61531</v>
      </c>
      <c r="H11493" t="s">
        <v>61530</v>
      </c>
      <c r="J11493" t="s">
        <v>61532</v>
      </c>
      <c r="N11493" t="s">
        <v>287</v>
      </c>
      <c r="O11493">
        <v>80909</v>
      </c>
      <c r="P11493" t="s">
        <v>50</v>
      </c>
      <c r="U11493" s="1">
        <v>45124</v>
      </c>
      <c r="V11493" s="1">
        <v>45124</v>
      </c>
      <c r="W11493" s="1">
        <v>45180.576388888891</v>
      </c>
      <c r="X11493" s="1">
        <v>45180.576388888891</v>
      </c>
      <c r="AC11493" t="s">
        <v>53</v>
      </c>
      <c r="AD11493">
        <v>2969933692</v>
      </c>
      <c r="AE11493" s="1">
        <v>43801.561111111114</v>
      </c>
      <c r="AF11493" t="s">
        <v>61533</v>
      </c>
      <c r="AG11493" t="s">
        <v>61534</v>
      </c>
      <c r="AH11493" t="s">
        <v>51</v>
      </c>
      <c r="AJ11493" t="s">
        <v>53</v>
      </c>
      <c r="AL11493" t="s">
        <v>68</v>
      </c>
      <c r="AO11493" t="s">
        <v>57090</v>
      </c>
      <c r="AP11493" s="1">
        <v>45475.582638888889</v>
      </c>
      <c r="AQ11493" s="1">
        <v>45475.591666666667</v>
      </c>
    </row>
    <row r="11494" spans="1:43" x14ac:dyDescent="0.35">
      <c r="A11494" t="s">
        <v>61535</v>
      </c>
      <c r="B11494" t="s">
        <v>61536</v>
      </c>
      <c r="C11494" t="s">
        <v>61537</v>
      </c>
      <c r="F11494" t="s">
        <v>61538</v>
      </c>
      <c r="H11494" t="s">
        <v>61535</v>
      </c>
      <c r="J11494" t="s">
        <v>61539</v>
      </c>
      <c r="K11494" t="s">
        <v>61540</v>
      </c>
      <c r="M11494" t="s">
        <v>1912</v>
      </c>
      <c r="N11494" t="s">
        <v>65</v>
      </c>
      <c r="O11494">
        <v>80120</v>
      </c>
      <c r="P11494" t="s">
        <v>50</v>
      </c>
      <c r="U11494" s="1">
        <v>45124</v>
      </c>
      <c r="V11494" s="1">
        <v>45124</v>
      </c>
      <c r="W11494" s="1">
        <v>45124.712500000001</v>
      </c>
      <c r="X11494" s="1">
        <v>45124.712500000001</v>
      </c>
      <c r="AC11494" t="s">
        <v>53</v>
      </c>
      <c r="AD11494">
        <v>2969524833</v>
      </c>
      <c r="AE11494" s="1">
        <v>39199.402083333334</v>
      </c>
      <c r="AF11494" t="s">
        <v>18286</v>
      </c>
      <c r="AG11494" t="s">
        <v>61541</v>
      </c>
      <c r="AH11494" t="s">
        <v>51</v>
      </c>
      <c r="AJ11494" t="s">
        <v>53</v>
      </c>
      <c r="AL11494" t="s">
        <v>68</v>
      </c>
      <c r="AO11494" t="s">
        <v>5443</v>
      </c>
      <c r="AP11494" s="1">
        <v>45124.722222222219</v>
      </c>
    </row>
    <row r="11495" spans="1:43" x14ac:dyDescent="0.35">
      <c r="A11495" t="s">
        <v>61542</v>
      </c>
      <c r="B11495" t="s">
        <v>61543</v>
      </c>
      <c r="C11495" t="s">
        <v>3009</v>
      </c>
      <c r="F11495" t="s">
        <v>61544</v>
      </c>
      <c r="H11495" t="s">
        <v>61542</v>
      </c>
      <c r="J11495" t="s">
        <v>24326</v>
      </c>
      <c r="N11495" t="s">
        <v>4526</v>
      </c>
      <c r="O11495">
        <v>85718</v>
      </c>
      <c r="P11495" t="s">
        <v>50</v>
      </c>
      <c r="U11495" s="1">
        <v>45124</v>
      </c>
      <c r="V11495" s="1">
        <v>45124</v>
      </c>
      <c r="AC11495" t="s">
        <v>53</v>
      </c>
      <c r="AD11495">
        <v>2969476247</v>
      </c>
      <c r="AE11495" s="1">
        <v>37207</v>
      </c>
      <c r="AG11495" t="s">
        <v>61545</v>
      </c>
      <c r="AH11495" t="s">
        <v>51</v>
      </c>
      <c r="AJ11495" t="s">
        <v>53</v>
      </c>
      <c r="AO11495" t="s">
        <v>8142</v>
      </c>
    </row>
    <row r="11496" spans="1:43" x14ac:dyDescent="0.35">
      <c r="A11496" t="s">
        <v>61546</v>
      </c>
      <c r="B11496" t="s">
        <v>61547</v>
      </c>
      <c r="C11496" t="s">
        <v>18603</v>
      </c>
      <c r="F11496" t="s">
        <v>61548</v>
      </c>
      <c r="H11496" t="s">
        <v>61546</v>
      </c>
      <c r="J11496" t="s">
        <v>46771</v>
      </c>
      <c r="N11496" t="s">
        <v>3689</v>
      </c>
      <c r="O11496">
        <v>63304</v>
      </c>
      <c r="P11496" t="s">
        <v>50</v>
      </c>
      <c r="U11496" s="1">
        <v>45124</v>
      </c>
      <c r="V11496" s="1">
        <v>45124</v>
      </c>
      <c r="AC11496" t="s">
        <v>53</v>
      </c>
      <c r="AD11496">
        <v>2969504893</v>
      </c>
      <c r="AE11496" s="1">
        <v>38023.623611111114</v>
      </c>
      <c r="AG11496" t="s">
        <v>61549</v>
      </c>
      <c r="AH11496" t="s">
        <v>51</v>
      </c>
      <c r="AJ11496" t="s">
        <v>53</v>
      </c>
      <c r="AO11496" t="s">
        <v>8142</v>
      </c>
    </row>
    <row r="11497" spans="1:43" x14ac:dyDescent="0.35">
      <c r="A11497" t="s">
        <v>61550</v>
      </c>
      <c r="B11497" t="s">
        <v>61551</v>
      </c>
      <c r="C11497" t="s">
        <v>8408</v>
      </c>
      <c r="F11497">
        <v>16364410200</v>
      </c>
      <c r="H11497" t="s">
        <v>61550</v>
      </c>
      <c r="J11497" t="s">
        <v>46771</v>
      </c>
      <c r="P11497" t="s">
        <v>50</v>
      </c>
      <c r="U11497" s="1">
        <v>45124</v>
      </c>
      <c r="V11497" s="1">
        <v>45124</v>
      </c>
      <c r="AC11497" t="s">
        <v>53</v>
      </c>
      <c r="AD11497">
        <v>2969504893</v>
      </c>
      <c r="AE11497" s="1">
        <v>38023.623611111114</v>
      </c>
      <c r="AG11497" t="s">
        <v>61552</v>
      </c>
      <c r="AH11497" t="s">
        <v>51</v>
      </c>
      <c r="AJ11497" t="s">
        <v>53</v>
      </c>
      <c r="AO11497" t="s">
        <v>8142</v>
      </c>
    </row>
    <row r="11498" spans="1:43" x14ac:dyDescent="0.35">
      <c r="A11498" t="s">
        <v>61553</v>
      </c>
      <c r="B11498" t="s">
        <v>11164</v>
      </c>
      <c r="C11498" t="s">
        <v>15460</v>
      </c>
      <c r="F11498" t="s">
        <v>61554</v>
      </c>
      <c r="H11498" t="s">
        <v>61553</v>
      </c>
      <c r="J11498" t="s">
        <v>61555</v>
      </c>
      <c r="K11498" t="s">
        <v>61556</v>
      </c>
      <c r="L11498" t="s">
        <v>22412</v>
      </c>
      <c r="M11498" t="s">
        <v>137</v>
      </c>
      <c r="N11498" t="s">
        <v>287</v>
      </c>
      <c r="O11498">
        <v>80229</v>
      </c>
      <c r="P11498" t="s">
        <v>50</v>
      </c>
      <c r="U11498" s="1">
        <v>45124</v>
      </c>
      <c r="V11498" s="1">
        <v>45124</v>
      </c>
      <c r="W11498" s="1">
        <v>45124.553472222222</v>
      </c>
      <c r="X11498" s="1">
        <v>45124.553472222222</v>
      </c>
      <c r="AC11498" t="s">
        <v>53</v>
      </c>
      <c r="AD11498">
        <v>2969705061</v>
      </c>
      <c r="AE11498" s="1">
        <v>42570.356249999997</v>
      </c>
      <c r="AF11498" t="s">
        <v>61557</v>
      </c>
      <c r="AG11498" t="s">
        <v>61558</v>
      </c>
      <c r="AH11498" t="s">
        <v>51</v>
      </c>
      <c r="AJ11498" t="s">
        <v>53</v>
      </c>
      <c r="AL11498" t="s">
        <v>68</v>
      </c>
      <c r="AO11498" t="s">
        <v>51552</v>
      </c>
      <c r="AP11498" s="1">
        <v>45474.443055555559</v>
      </c>
      <c r="AQ11498" s="1">
        <v>45162.529861111114</v>
      </c>
    </row>
    <row r="11499" spans="1:43" x14ac:dyDescent="0.35">
      <c r="A11499" t="s">
        <v>7699</v>
      </c>
      <c r="B11499" t="s">
        <v>7697</v>
      </c>
      <c r="C11499" t="s">
        <v>759</v>
      </c>
      <c r="F11499" t="s">
        <v>61559</v>
      </c>
      <c r="H11499" t="s">
        <v>7699</v>
      </c>
      <c r="J11499" t="s">
        <v>61560</v>
      </c>
      <c r="K11499" t="s">
        <v>61561</v>
      </c>
      <c r="M11499" t="s">
        <v>753</v>
      </c>
      <c r="N11499" t="s">
        <v>798</v>
      </c>
      <c r="O11499">
        <v>79907</v>
      </c>
      <c r="P11499" t="s">
        <v>50</v>
      </c>
      <c r="U11499" s="1">
        <v>45124</v>
      </c>
      <c r="V11499" s="1">
        <v>45124</v>
      </c>
      <c r="W11499" s="1">
        <v>45124.620138888888</v>
      </c>
      <c r="X11499" s="1">
        <v>45124.620138888888</v>
      </c>
      <c r="AC11499" t="s">
        <v>53</v>
      </c>
      <c r="AD11499">
        <v>2969744063</v>
      </c>
      <c r="AE11499" s="1">
        <v>42900.475694444445</v>
      </c>
      <c r="AF11499" t="s">
        <v>7702</v>
      </c>
      <c r="AG11499" t="s">
        <v>61562</v>
      </c>
      <c r="AH11499" t="s">
        <v>51</v>
      </c>
      <c r="AJ11499" t="s">
        <v>53</v>
      </c>
      <c r="AL11499" t="s">
        <v>68</v>
      </c>
      <c r="AO11499" t="s">
        <v>57090</v>
      </c>
      <c r="AP11499" s="1">
        <v>45457.456944444442</v>
      </c>
      <c r="AQ11499" s="1">
        <v>45457.456250000003</v>
      </c>
    </row>
    <row r="11500" spans="1:43" x14ac:dyDescent="0.35">
      <c r="A11500" t="s">
        <v>61563</v>
      </c>
      <c r="B11500" t="s">
        <v>2515</v>
      </c>
      <c r="C11500" t="s">
        <v>13844</v>
      </c>
      <c r="F11500" t="s">
        <v>61564</v>
      </c>
      <c r="H11500" t="s">
        <v>61563</v>
      </c>
      <c r="J11500" t="s">
        <v>39150</v>
      </c>
      <c r="K11500" t="s">
        <v>61565</v>
      </c>
      <c r="M11500" t="s">
        <v>10636</v>
      </c>
      <c r="N11500" t="s">
        <v>287</v>
      </c>
      <c r="O11500">
        <v>80601</v>
      </c>
      <c r="P11500" t="s">
        <v>50</v>
      </c>
      <c r="U11500" s="1">
        <v>45124</v>
      </c>
      <c r="V11500" s="1">
        <v>45124</v>
      </c>
      <c r="W11500" s="1">
        <v>45124.333333333336</v>
      </c>
      <c r="X11500" s="1">
        <v>45124.333333333336</v>
      </c>
      <c r="AC11500" t="s">
        <v>53</v>
      </c>
      <c r="AD11500">
        <v>2969754980</v>
      </c>
      <c r="AE11500" s="1">
        <v>42970.517361111109</v>
      </c>
      <c r="AF11500" t="s">
        <v>45372</v>
      </c>
      <c r="AG11500" t="s">
        <v>61566</v>
      </c>
      <c r="AH11500" t="s">
        <v>51</v>
      </c>
      <c r="AJ11500" t="s">
        <v>53</v>
      </c>
      <c r="AL11500" t="s">
        <v>78</v>
      </c>
      <c r="AO11500" t="s">
        <v>8142</v>
      </c>
    </row>
    <row r="11501" spans="1:43" x14ac:dyDescent="0.35">
      <c r="A11501" t="s">
        <v>61567</v>
      </c>
      <c r="B11501" t="s">
        <v>15600</v>
      </c>
      <c r="C11501" t="s">
        <v>29690</v>
      </c>
      <c r="F11501" t="s">
        <v>61568</v>
      </c>
      <c r="H11501" t="s">
        <v>61569</v>
      </c>
      <c r="J11501" t="s">
        <v>61570</v>
      </c>
      <c r="M11501" t="s">
        <v>25626</v>
      </c>
      <c r="N11501" t="s">
        <v>637</v>
      </c>
      <c r="O11501">
        <v>79845</v>
      </c>
      <c r="P11501" t="s">
        <v>50</v>
      </c>
      <c r="U11501" s="1">
        <v>45124</v>
      </c>
      <c r="V11501" s="1">
        <v>45124</v>
      </c>
      <c r="W11501" s="1">
        <v>45124.626388888886</v>
      </c>
      <c r="X11501" s="1">
        <v>45124.626388888886</v>
      </c>
      <c r="AC11501" t="s">
        <v>53</v>
      </c>
      <c r="AD11501">
        <v>1000000001</v>
      </c>
      <c r="AE11501" s="1">
        <v>39973.351388888892</v>
      </c>
      <c r="AF11501" t="s">
        <v>3377</v>
      </c>
      <c r="AG11501" t="s">
        <v>61571</v>
      </c>
      <c r="AH11501" t="s">
        <v>51</v>
      </c>
      <c r="AJ11501" t="s">
        <v>53</v>
      </c>
      <c r="AL11501" t="s">
        <v>78</v>
      </c>
      <c r="AO11501" t="s">
        <v>8142</v>
      </c>
    </row>
    <row r="11502" spans="1:43" x14ac:dyDescent="0.35">
      <c r="A11502" t="s">
        <v>61572</v>
      </c>
      <c r="B11502" t="s">
        <v>303</v>
      </c>
      <c r="C11502" t="s">
        <v>2444</v>
      </c>
      <c r="H11502" t="s">
        <v>61572</v>
      </c>
      <c r="N11502" t="s">
        <v>287</v>
      </c>
      <c r="P11502" t="s">
        <v>50</v>
      </c>
      <c r="U11502" s="1">
        <v>45124</v>
      </c>
      <c r="V11502" s="1">
        <v>45124</v>
      </c>
      <c r="W11502" s="1">
        <v>45124.348611111112</v>
      </c>
      <c r="X11502" s="1">
        <v>45124.348611111112</v>
      </c>
      <c r="AC11502" t="s">
        <v>53</v>
      </c>
      <c r="AD11502">
        <v>1000000001</v>
      </c>
      <c r="AE11502" s="1">
        <v>39973.351388888892</v>
      </c>
      <c r="AF11502" t="s">
        <v>3377</v>
      </c>
      <c r="AG11502" t="s">
        <v>61573</v>
      </c>
      <c r="AH11502" t="s">
        <v>51</v>
      </c>
      <c r="AJ11502" t="s">
        <v>53</v>
      </c>
      <c r="AL11502" t="s">
        <v>78</v>
      </c>
      <c r="AO11502" t="s">
        <v>51552</v>
      </c>
    </row>
    <row r="11503" spans="1:43" x14ac:dyDescent="0.35">
      <c r="A11503" t="s">
        <v>61574</v>
      </c>
      <c r="B11503" t="s">
        <v>61575</v>
      </c>
      <c r="C11503" t="s">
        <v>61576</v>
      </c>
      <c r="D11503" t="s">
        <v>451</v>
      </c>
      <c r="F11503" t="s">
        <v>47</v>
      </c>
      <c r="H11503" t="s">
        <v>61577</v>
      </c>
      <c r="J11503" t="s">
        <v>49</v>
      </c>
      <c r="P11503" t="s">
        <v>50</v>
      </c>
      <c r="U11503" s="1">
        <v>45124</v>
      </c>
      <c r="V11503" s="1">
        <v>45124</v>
      </c>
      <c r="W11503" s="1">
        <v>45124.555555555555</v>
      </c>
      <c r="X11503" s="1">
        <v>45124.555555555555</v>
      </c>
      <c r="AC11503" t="s">
        <v>53</v>
      </c>
      <c r="AD11503">
        <v>1000000000</v>
      </c>
      <c r="AE11503" s="1">
        <v>37295</v>
      </c>
      <c r="AG11503" t="s">
        <v>61578</v>
      </c>
      <c r="AH11503" t="s">
        <v>51</v>
      </c>
      <c r="AJ11503" t="s">
        <v>53</v>
      </c>
      <c r="AL11503" t="s">
        <v>78</v>
      </c>
      <c r="AO11503" t="s">
        <v>5443</v>
      </c>
      <c r="AP11503" s="1">
        <v>45124.550694444442</v>
      </c>
    </row>
    <row r="11504" spans="1:43" x14ac:dyDescent="0.35">
      <c r="A11504" t="s">
        <v>61579</v>
      </c>
      <c r="B11504" t="s">
        <v>44210</v>
      </c>
      <c r="C11504" t="s">
        <v>15261</v>
      </c>
      <c r="D11504" t="s">
        <v>2313</v>
      </c>
      <c r="F11504" t="s">
        <v>47</v>
      </c>
      <c r="H11504" t="s">
        <v>61580</v>
      </c>
      <c r="J11504" t="s">
        <v>85</v>
      </c>
      <c r="P11504" t="s">
        <v>50</v>
      </c>
      <c r="U11504" s="1">
        <v>45124</v>
      </c>
      <c r="V11504" s="1">
        <v>45124</v>
      </c>
      <c r="W11504" s="1">
        <v>45288.517361111109</v>
      </c>
      <c r="X11504" s="1">
        <v>45288.517361111109</v>
      </c>
      <c r="AC11504" t="s">
        <v>53</v>
      </c>
      <c r="AD11504">
        <v>1000000000</v>
      </c>
      <c r="AE11504" s="1">
        <v>37295</v>
      </c>
      <c r="AG11504" t="s">
        <v>61581</v>
      </c>
      <c r="AH11504" t="s">
        <v>51</v>
      </c>
      <c r="AJ11504" t="s">
        <v>53</v>
      </c>
      <c r="AL11504" t="s">
        <v>78</v>
      </c>
      <c r="AO11504" t="s">
        <v>5443</v>
      </c>
      <c r="AP11504" s="1">
        <v>45476.619444444441</v>
      </c>
    </row>
    <row r="11505" spans="1:43" x14ac:dyDescent="0.35">
      <c r="A11505" t="s">
        <v>61582</v>
      </c>
      <c r="B11505" t="s">
        <v>34468</v>
      </c>
      <c r="C11505" t="s">
        <v>302</v>
      </c>
      <c r="F11505" t="s">
        <v>61583</v>
      </c>
      <c r="H11505" t="s">
        <v>61584</v>
      </c>
      <c r="J11505" t="s">
        <v>3933</v>
      </c>
      <c r="N11505" t="s">
        <v>4364</v>
      </c>
      <c r="O11505">
        <v>66801</v>
      </c>
      <c r="P11505" t="s">
        <v>50</v>
      </c>
      <c r="U11505" s="1">
        <v>45124</v>
      </c>
      <c r="V11505" s="1">
        <v>45124</v>
      </c>
      <c r="AC11505" t="s">
        <v>53</v>
      </c>
      <c r="AD11505">
        <v>2969551137</v>
      </c>
      <c r="AE11505" s="1">
        <v>40288.591666666667</v>
      </c>
      <c r="AG11505" t="s">
        <v>61585</v>
      </c>
      <c r="AH11505" t="s">
        <v>51</v>
      </c>
      <c r="AJ11505" t="s">
        <v>53</v>
      </c>
      <c r="AO11505" t="s">
        <v>8142</v>
      </c>
    </row>
    <row r="11506" spans="1:43" x14ac:dyDescent="0.35">
      <c r="A11506" t="s">
        <v>61586</v>
      </c>
      <c r="B11506" t="s">
        <v>28293</v>
      </c>
      <c r="C11506" t="s">
        <v>2615</v>
      </c>
      <c r="H11506" t="s">
        <v>61586</v>
      </c>
      <c r="J11506" t="s">
        <v>52796</v>
      </c>
      <c r="K11506" t="s">
        <v>45976</v>
      </c>
      <c r="M11506" t="s">
        <v>419</v>
      </c>
      <c r="N11506" t="s">
        <v>398</v>
      </c>
      <c r="O11506">
        <v>87105</v>
      </c>
      <c r="P11506" t="s">
        <v>50</v>
      </c>
      <c r="U11506" s="1">
        <v>45124</v>
      </c>
      <c r="V11506" s="1">
        <v>45124</v>
      </c>
      <c r="W11506" s="1">
        <v>45124.509722222225</v>
      </c>
      <c r="X11506" s="1">
        <v>45124.509722222225</v>
      </c>
      <c r="AC11506" t="s">
        <v>53</v>
      </c>
      <c r="AD11506">
        <v>1000000001</v>
      </c>
      <c r="AE11506" s="1">
        <v>39973.351388888892</v>
      </c>
      <c r="AF11506" t="s">
        <v>3377</v>
      </c>
      <c r="AG11506" t="s">
        <v>61587</v>
      </c>
      <c r="AH11506" t="s">
        <v>51</v>
      </c>
      <c r="AJ11506" t="s">
        <v>53</v>
      </c>
      <c r="AL11506" t="s">
        <v>78</v>
      </c>
      <c r="AO11506" t="s">
        <v>51552</v>
      </c>
    </row>
    <row r="11507" spans="1:43" x14ac:dyDescent="0.35">
      <c r="A11507" t="s">
        <v>61588</v>
      </c>
      <c r="B11507" t="s">
        <v>3728</v>
      </c>
      <c r="C11507" t="s">
        <v>49125</v>
      </c>
      <c r="F11507" t="s">
        <v>61589</v>
      </c>
      <c r="H11507" t="s">
        <v>61590</v>
      </c>
      <c r="J11507" t="s">
        <v>50020</v>
      </c>
      <c r="K11507" t="s">
        <v>61591</v>
      </c>
      <c r="M11507" t="s">
        <v>3678</v>
      </c>
      <c r="N11507" t="s">
        <v>398</v>
      </c>
      <c r="O11507">
        <v>88220</v>
      </c>
      <c r="P11507" t="s">
        <v>50</v>
      </c>
      <c r="U11507" s="1">
        <v>45124</v>
      </c>
      <c r="V11507" s="1">
        <v>45124</v>
      </c>
      <c r="W11507" s="1">
        <v>45124.67291666667</v>
      </c>
      <c r="X11507" s="1">
        <v>45124.67291666667</v>
      </c>
      <c r="AC11507" t="s">
        <v>53</v>
      </c>
      <c r="AD11507">
        <v>2972407737</v>
      </c>
      <c r="AE11507" s="1">
        <v>44977.394444444442</v>
      </c>
      <c r="AG11507" t="s">
        <v>61592</v>
      </c>
      <c r="AH11507" t="s">
        <v>51</v>
      </c>
      <c r="AJ11507" t="s">
        <v>53</v>
      </c>
      <c r="AL11507" t="s">
        <v>78</v>
      </c>
      <c r="AO11507" t="s">
        <v>8142</v>
      </c>
    </row>
    <row r="11508" spans="1:43" x14ac:dyDescent="0.35">
      <c r="A11508" t="s">
        <v>61593</v>
      </c>
      <c r="B11508" t="s">
        <v>61594</v>
      </c>
      <c r="C11508" t="s">
        <v>7997</v>
      </c>
      <c r="F11508">
        <v>17605331378</v>
      </c>
      <c r="H11508" t="s">
        <v>61595</v>
      </c>
      <c r="K11508" t="s">
        <v>61596</v>
      </c>
      <c r="M11508" t="s">
        <v>61597</v>
      </c>
      <c r="N11508" t="s">
        <v>6033</v>
      </c>
      <c r="O11508">
        <v>92054</v>
      </c>
      <c r="P11508" t="s">
        <v>50</v>
      </c>
      <c r="U11508" s="1">
        <v>45124</v>
      </c>
      <c r="V11508" s="1">
        <v>45124</v>
      </c>
      <c r="W11508" s="1">
        <v>45124.645833333336</v>
      </c>
      <c r="X11508" s="1">
        <v>45124.645833333336</v>
      </c>
      <c r="AC11508" t="s">
        <v>53</v>
      </c>
      <c r="AD11508">
        <v>1000000001</v>
      </c>
      <c r="AE11508" s="1">
        <v>39973.351388888892</v>
      </c>
      <c r="AF11508" t="s">
        <v>3377</v>
      </c>
      <c r="AG11508" t="s">
        <v>61598</v>
      </c>
      <c r="AH11508" t="s">
        <v>51</v>
      </c>
      <c r="AJ11508" t="s">
        <v>53</v>
      </c>
      <c r="AL11508" t="s">
        <v>78</v>
      </c>
      <c r="AO11508" t="s">
        <v>5443</v>
      </c>
      <c r="AP11508" s="1">
        <v>45124.644444444442</v>
      </c>
    </row>
    <row r="11509" spans="1:43" x14ac:dyDescent="0.35">
      <c r="A11509" t="s">
        <v>61599</v>
      </c>
      <c r="B11509" t="s">
        <v>3371</v>
      </c>
      <c r="C11509" t="s">
        <v>61600</v>
      </c>
      <c r="F11509" t="s">
        <v>61601</v>
      </c>
      <c r="H11509" t="s">
        <v>61602</v>
      </c>
      <c r="J11509" t="s">
        <v>61603</v>
      </c>
      <c r="K11509" t="s">
        <v>61604</v>
      </c>
      <c r="M11509" t="s">
        <v>4876</v>
      </c>
      <c r="N11509" t="s">
        <v>287</v>
      </c>
      <c r="O11509">
        <v>80612</v>
      </c>
      <c r="P11509" t="s">
        <v>50</v>
      </c>
      <c r="U11509" s="1">
        <v>45124</v>
      </c>
      <c r="V11509" s="1">
        <v>45124</v>
      </c>
      <c r="W11509" s="1">
        <v>45124.570833333331</v>
      </c>
      <c r="X11509" s="1">
        <v>45124.570833333331</v>
      </c>
      <c r="AC11509" t="s">
        <v>53</v>
      </c>
      <c r="AD11509">
        <v>2973562435</v>
      </c>
      <c r="AE11509" s="1">
        <v>45124.62222222222</v>
      </c>
      <c r="AF11509" t="s">
        <v>61605</v>
      </c>
      <c r="AG11509" t="s">
        <v>61606</v>
      </c>
      <c r="AH11509" t="s">
        <v>51</v>
      </c>
      <c r="AJ11509" t="s">
        <v>53</v>
      </c>
      <c r="AL11509" t="s">
        <v>68</v>
      </c>
      <c r="AO11509" t="s">
        <v>5443</v>
      </c>
      <c r="AP11509" s="1">
        <v>45124.569444444445</v>
      </c>
    </row>
    <row r="11510" spans="1:43" x14ac:dyDescent="0.35">
      <c r="A11510" t="s">
        <v>61607</v>
      </c>
      <c r="B11510" t="s">
        <v>61608</v>
      </c>
      <c r="C11510" t="s">
        <v>21721</v>
      </c>
      <c r="F11510" t="s">
        <v>61609</v>
      </c>
      <c r="H11510" t="s">
        <v>61607</v>
      </c>
      <c r="I11510" t="s">
        <v>464</v>
      </c>
      <c r="J11510" t="s">
        <v>6387</v>
      </c>
      <c r="K11510" t="s">
        <v>13097</v>
      </c>
      <c r="M11510" t="s">
        <v>5488</v>
      </c>
      <c r="N11510" t="s">
        <v>1515</v>
      </c>
      <c r="O11510" t="s">
        <v>13098</v>
      </c>
      <c r="P11510" t="s">
        <v>50</v>
      </c>
      <c r="U11510" s="1">
        <v>45125</v>
      </c>
      <c r="V11510" s="1">
        <v>45125</v>
      </c>
      <c r="AC11510" t="s">
        <v>53</v>
      </c>
      <c r="AD11510">
        <v>2969484892</v>
      </c>
      <c r="AE11510" s="1">
        <v>37756</v>
      </c>
      <c r="AG11510" t="s">
        <v>61610</v>
      </c>
      <c r="AH11510" t="s">
        <v>51</v>
      </c>
      <c r="AJ11510" t="s">
        <v>53</v>
      </c>
      <c r="AO11510" t="s">
        <v>8142</v>
      </c>
    </row>
    <row r="11511" spans="1:43" x14ac:dyDescent="0.35">
      <c r="A11511" t="s">
        <v>61611</v>
      </c>
      <c r="B11511" t="s">
        <v>10550</v>
      </c>
      <c r="C11511" t="s">
        <v>4162</v>
      </c>
      <c r="F11511" t="s">
        <v>61612</v>
      </c>
      <c r="H11511" t="s">
        <v>61611</v>
      </c>
      <c r="J11511" t="s">
        <v>61613</v>
      </c>
      <c r="K11511" t="s">
        <v>61614</v>
      </c>
      <c r="M11511" t="s">
        <v>61615</v>
      </c>
      <c r="N11511" t="s">
        <v>253</v>
      </c>
      <c r="O11511">
        <v>87026</v>
      </c>
      <c r="P11511" t="s">
        <v>50</v>
      </c>
      <c r="U11511" s="1">
        <v>45125</v>
      </c>
      <c r="V11511" s="1">
        <v>45125</v>
      </c>
      <c r="W11511" s="1">
        <v>45125.427777777775</v>
      </c>
      <c r="X11511" s="1">
        <v>45125.427777777775</v>
      </c>
      <c r="AC11511" t="s">
        <v>53</v>
      </c>
      <c r="AD11511">
        <v>2972212215</v>
      </c>
      <c r="AE11511" s="1">
        <v>44956.644444444442</v>
      </c>
      <c r="AF11511" t="s">
        <v>61616</v>
      </c>
      <c r="AG11511" t="s">
        <v>61617</v>
      </c>
      <c r="AH11511" t="s">
        <v>51</v>
      </c>
      <c r="AJ11511" t="s">
        <v>53</v>
      </c>
      <c r="AL11511" t="s">
        <v>68</v>
      </c>
      <c r="AO11511" t="s">
        <v>5443</v>
      </c>
      <c r="AP11511" s="1">
        <v>45126.482638888891</v>
      </c>
      <c r="AQ11511" s="1">
        <v>45126.495138888888</v>
      </c>
    </row>
    <row r="11512" spans="1:43" x14ac:dyDescent="0.35">
      <c r="A11512" t="s">
        <v>61618</v>
      </c>
      <c r="B11512" t="s">
        <v>61619</v>
      </c>
      <c r="C11512" t="s">
        <v>3185</v>
      </c>
      <c r="F11512" t="s">
        <v>61620</v>
      </c>
      <c r="H11512" t="s">
        <v>61618</v>
      </c>
      <c r="J11512" t="s">
        <v>53842</v>
      </c>
      <c r="K11512" t="s">
        <v>61621</v>
      </c>
      <c r="M11512" t="s">
        <v>5551</v>
      </c>
      <c r="N11512" t="s">
        <v>213</v>
      </c>
      <c r="O11512">
        <v>80642</v>
      </c>
      <c r="P11512" t="s">
        <v>50</v>
      </c>
      <c r="U11512" s="1">
        <v>45125</v>
      </c>
      <c r="V11512" s="1">
        <v>45125</v>
      </c>
      <c r="W11512" s="1">
        <v>45125.772222222222</v>
      </c>
      <c r="X11512" s="1">
        <v>45125.772222222222</v>
      </c>
      <c r="AC11512" t="s">
        <v>51</v>
      </c>
      <c r="AD11512">
        <v>2973349612</v>
      </c>
      <c r="AE11512" s="1">
        <v>45041.736805555556</v>
      </c>
      <c r="AF11512" t="s">
        <v>53844</v>
      </c>
      <c r="AG11512" t="s">
        <v>61622</v>
      </c>
      <c r="AH11512" t="s">
        <v>51</v>
      </c>
      <c r="AJ11512" t="s">
        <v>53</v>
      </c>
      <c r="AL11512" t="s">
        <v>68</v>
      </c>
      <c r="AO11512" t="s">
        <v>5443</v>
      </c>
      <c r="AP11512" s="1">
        <v>45432.54583333333</v>
      </c>
    </row>
    <row r="11513" spans="1:43" x14ac:dyDescent="0.35">
      <c r="A11513" t="s">
        <v>61623</v>
      </c>
      <c r="B11513" t="s">
        <v>6118</v>
      </c>
      <c r="C11513" t="s">
        <v>26079</v>
      </c>
      <c r="F11513" t="s">
        <v>61624</v>
      </c>
      <c r="H11513" t="s">
        <v>61623</v>
      </c>
      <c r="J11513" t="s">
        <v>61625</v>
      </c>
      <c r="K11513" t="s">
        <v>23155</v>
      </c>
      <c r="M11513" t="s">
        <v>61626</v>
      </c>
      <c r="N11513" t="s">
        <v>253</v>
      </c>
      <c r="O11513">
        <v>88002</v>
      </c>
      <c r="P11513" t="s">
        <v>50</v>
      </c>
      <c r="U11513" s="1">
        <v>45125</v>
      </c>
      <c r="V11513" s="1">
        <v>45125</v>
      </c>
      <c r="W11513" s="1">
        <v>45125.497916666667</v>
      </c>
      <c r="X11513" s="1">
        <v>45125.497916666667</v>
      </c>
      <c r="AC11513" t="s">
        <v>53</v>
      </c>
      <c r="AD11513">
        <v>2972122839</v>
      </c>
      <c r="AE11513" s="1">
        <v>44802.613194444442</v>
      </c>
      <c r="AF11513" t="s">
        <v>61627</v>
      </c>
      <c r="AG11513" t="s">
        <v>61628</v>
      </c>
      <c r="AH11513" t="s">
        <v>51</v>
      </c>
      <c r="AJ11513" t="s">
        <v>53</v>
      </c>
      <c r="AL11513" t="s">
        <v>68</v>
      </c>
      <c r="AO11513" t="s">
        <v>57090</v>
      </c>
      <c r="AP11513" s="1">
        <v>45125.643055555556</v>
      </c>
      <c r="AQ11513" s="1">
        <v>45125.619444444441</v>
      </c>
    </row>
    <row r="11514" spans="1:43" x14ac:dyDescent="0.35">
      <c r="A11514" t="s">
        <v>61629</v>
      </c>
      <c r="B11514" t="s">
        <v>61630</v>
      </c>
      <c r="C11514" t="s">
        <v>19965</v>
      </c>
      <c r="H11514" t="s">
        <v>61629</v>
      </c>
      <c r="J11514" t="s">
        <v>26721</v>
      </c>
      <c r="K11514" t="s">
        <v>61631</v>
      </c>
      <c r="M11514" t="s">
        <v>7946</v>
      </c>
      <c r="N11514" t="s">
        <v>253</v>
      </c>
      <c r="O11514">
        <v>88310</v>
      </c>
      <c r="P11514" t="s">
        <v>50</v>
      </c>
      <c r="U11514" s="1">
        <v>45125</v>
      </c>
      <c r="V11514" s="1">
        <v>45125</v>
      </c>
      <c r="W11514" s="1">
        <v>45125.511111111111</v>
      </c>
      <c r="X11514" s="1">
        <v>45125.511111111111</v>
      </c>
      <c r="AC11514" t="s">
        <v>53</v>
      </c>
      <c r="AD11514">
        <v>2969559367</v>
      </c>
      <c r="AE11514" s="1">
        <v>40589.655555555553</v>
      </c>
      <c r="AF11514" t="s">
        <v>26723</v>
      </c>
      <c r="AG11514" t="s">
        <v>61632</v>
      </c>
      <c r="AH11514" t="s">
        <v>51</v>
      </c>
      <c r="AJ11514" t="s">
        <v>53</v>
      </c>
      <c r="AL11514" t="s">
        <v>68</v>
      </c>
      <c r="AO11514" t="s">
        <v>5443</v>
      </c>
      <c r="AP11514" s="1">
        <v>45331.65347222222</v>
      </c>
    </row>
    <row r="11515" spans="1:43" x14ac:dyDescent="0.35">
      <c r="A11515" t="s">
        <v>61633</v>
      </c>
      <c r="B11515" t="s">
        <v>61634</v>
      </c>
      <c r="C11515" t="s">
        <v>8820</v>
      </c>
      <c r="F11515" t="s">
        <v>61635</v>
      </c>
      <c r="H11515" t="s">
        <v>61633</v>
      </c>
      <c r="J11515" t="s">
        <v>61636</v>
      </c>
      <c r="M11515" t="s">
        <v>61637</v>
      </c>
      <c r="N11515" t="s">
        <v>287</v>
      </c>
      <c r="O11515">
        <v>80743</v>
      </c>
      <c r="P11515" t="s">
        <v>50</v>
      </c>
      <c r="U11515" s="1">
        <v>45125</v>
      </c>
      <c r="V11515" s="1">
        <v>45125</v>
      </c>
      <c r="W11515" s="1">
        <v>45125.67291666667</v>
      </c>
      <c r="X11515" s="1">
        <v>45125.67291666667</v>
      </c>
      <c r="AC11515" t="s">
        <v>53</v>
      </c>
      <c r="AD11515">
        <v>1000000001</v>
      </c>
      <c r="AE11515" s="1">
        <v>39973.351388888892</v>
      </c>
      <c r="AF11515" t="s">
        <v>3377</v>
      </c>
      <c r="AG11515" t="s">
        <v>61638</v>
      </c>
      <c r="AH11515" t="s">
        <v>51</v>
      </c>
      <c r="AJ11515" t="s">
        <v>53</v>
      </c>
      <c r="AL11515" t="s">
        <v>78</v>
      </c>
      <c r="AO11515" t="s">
        <v>8142</v>
      </c>
    </row>
    <row r="11516" spans="1:43" x14ac:dyDescent="0.35">
      <c r="A11516" t="s">
        <v>61639</v>
      </c>
      <c r="B11516" t="s">
        <v>61640</v>
      </c>
      <c r="C11516" t="s">
        <v>37098</v>
      </c>
      <c r="F11516" t="s">
        <v>61641</v>
      </c>
      <c r="H11516" t="s">
        <v>61639</v>
      </c>
      <c r="J11516" t="s">
        <v>61642</v>
      </c>
      <c r="K11516" t="s">
        <v>61643</v>
      </c>
      <c r="M11516" t="s">
        <v>137</v>
      </c>
      <c r="N11516" t="s">
        <v>65</v>
      </c>
      <c r="O11516">
        <v>80216</v>
      </c>
      <c r="P11516" t="s">
        <v>50</v>
      </c>
      <c r="U11516" s="1">
        <v>45125</v>
      </c>
      <c r="V11516" s="1">
        <v>45125</v>
      </c>
      <c r="W11516" s="1">
        <v>45125.490277777775</v>
      </c>
      <c r="X11516" s="1">
        <v>45125.490277777775</v>
      </c>
      <c r="AC11516" t="s">
        <v>53</v>
      </c>
      <c r="AD11516">
        <v>2973563684</v>
      </c>
      <c r="AE11516" s="1">
        <v>45125.538888888892</v>
      </c>
      <c r="AF11516" t="s">
        <v>61644</v>
      </c>
      <c r="AG11516" t="s">
        <v>61645</v>
      </c>
      <c r="AH11516" t="s">
        <v>51</v>
      </c>
      <c r="AJ11516" t="s">
        <v>53</v>
      </c>
      <c r="AL11516" t="s">
        <v>68</v>
      </c>
      <c r="AO11516" t="s">
        <v>5443</v>
      </c>
      <c r="AP11516" s="1">
        <v>45125.487500000003</v>
      </c>
    </row>
    <row r="11517" spans="1:43" x14ac:dyDescent="0.35">
      <c r="A11517" t="s">
        <v>61646</v>
      </c>
      <c r="B11517" t="s">
        <v>21732</v>
      </c>
      <c r="C11517" t="s">
        <v>97</v>
      </c>
      <c r="F11517" t="s">
        <v>61647</v>
      </c>
      <c r="H11517" t="s">
        <v>61648</v>
      </c>
      <c r="J11517" t="s">
        <v>57308</v>
      </c>
      <c r="K11517" t="s">
        <v>61649</v>
      </c>
      <c r="M11517" t="s">
        <v>20964</v>
      </c>
      <c r="N11517" t="s">
        <v>14458</v>
      </c>
      <c r="O11517">
        <v>59601</v>
      </c>
      <c r="P11517" t="s">
        <v>50</v>
      </c>
      <c r="U11517" s="1">
        <v>45125</v>
      </c>
      <c r="V11517" s="1">
        <v>45125</v>
      </c>
      <c r="W11517" s="1">
        <v>45125.341666666667</v>
      </c>
      <c r="X11517" s="1">
        <v>45125.341666666667</v>
      </c>
      <c r="AC11517" t="s">
        <v>53</v>
      </c>
      <c r="AD11517">
        <v>2973398076</v>
      </c>
      <c r="AE11517" s="1">
        <v>45070.895833333336</v>
      </c>
      <c r="AF11517" t="s">
        <v>61650</v>
      </c>
      <c r="AG11517" t="s">
        <v>61651</v>
      </c>
      <c r="AH11517" t="s">
        <v>51</v>
      </c>
      <c r="AJ11517" t="s">
        <v>53</v>
      </c>
      <c r="AL11517" t="s">
        <v>68</v>
      </c>
      <c r="AO11517" t="s">
        <v>5443</v>
      </c>
      <c r="AP11517" s="1">
        <v>45125.34097222222</v>
      </c>
    </row>
    <row r="11518" spans="1:43" x14ac:dyDescent="0.35">
      <c r="A11518" t="s">
        <v>61652</v>
      </c>
      <c r="B11518" t="s">
        <v>61653</v>
      </c>
      <c r="C11518" t="s">
        <v>946</v>
      </c>
      <c r="F11518" t="s">
        <v>61654</v>
      </c>
      <c r="H11518" t="s">
        <v>61652</v>
      </c>
      <c r="J11518" t="s">
        <v>5968</v>
      </c>
      <c r="N11518" t="s">
        <v>4526</v>
      </c>
      <c r="O11518">
        <v>85540</v>
      </c>
      <c r="P11518" t="s">
        <v>50</v>
      </c>
      <c r="U11518" s="1">
        <v>45125</v>
      </c>
      <c r="V11518" s="1">
        <v>45125</v>
      </c>
      <c r="AC11518" t="s">
        <v>53</v>
      </c>
      <c r="AD11518">
        <v>2969480780</v>
      </c>
      <c r="AE11518" s="1">
        <v>37467</v>
      </c>
      <c r="AG11518" t="s">
        <v>61655</v>
      </c>
      <c r="AH11518" t="s">
        <v>51</v>
      </c>
      <c r="AJ11518" t="s">
        <v>53</v>
      </c>
      <c r="AO11518" t="s">
        <v>8142</v>
      </c>
    </row>
    <row r="11519" spans="1:43" x14ac:dyDescent="0.35">
      <c r="A11519" t="s">
        <v>61656</v>
      </c>
      <c r="B11519" t="s">
        <v>39159</v>
      </c>
      <c r="C11519" t="s">
        <v>894</v>
      </c>
      <c r="F11519" t="s">
        <v>61657</v>
      </c>
      <c r="H11519" t="s">
        <v>61656</v>
      </c>
      <c r="J11519" t="s">
        <v>3223</v>
      </c>
      <c r="K11519" t="s">
        <v>4054</v>
      </c>
      <c r="M11519" t="s">
        <v>3225</v>
      </c>
      <c r="N11519" t="s">
        <v>213</v>
      </c>
      <c r="O11519">
        <v>80537</v>
      </c>
      <c r="P11519" t="s">
        <v>50</v>
      </c>
      <c r="U11519" s="1">
        <v>45125</v>
      </c>
      <c r="V11519" s="1">
        <v>45125</v>
      </c>
      <c r="W11519" s="1">
        <v>45125.547222222223</v>
      </c>
      <c r="X11519" s="1">
        <v>45125.547222222223</v>
      </c>
      <c r="AC11519" t="s">
        <v>53</v>
      </c>
      <c r="AD11519">
        <v>2969582700</v>
      </c>
      <c r="AE11519" s="1">
        <v>41241.459027777775</v>
      </c>
      <c r="AF11519" t="s">
        <v>3226</v>
      </c>
      <c r="AG11519" t="s">
        <v>61658</v>
      </c>
      <c r="AH11519" t="s">
        <v>51</v>
      </c>
      <c r="AJ11519" t="s">
        <v>53</v>
      </c>
      <c r="AL11519" t="s">
        <v>68</v>
      </c>
      <c r="AO11519" t="s">
        <v>5443</v>
      </c>
      <c r="AP11519" s="1">
        <v>45453.379166666666</v>
      </c>
      <c r="AQ11519" s="1">
        <v>45385.64166666667</v>
      </c>
    </row>
    <row r="11520" spans="1:43" x14ac:dyDescent="0.35">
      <c r="A11520" t="s">
        <v>61659</v>
      </c>
      <c r="B11520" t="s">
        <v>23518</v>
      </c>
      <c r="C11520" t="s">
        <v>3671</v>
      </c>
      <c r="F11520" t="s">
        <v>61660</v>
      </c>
      <c r="H11520" t="s">
        <v>61659</v>
      </c>
      <c r="J11520" t="s">
        <v>46771</v>
      </c>
      <c r="K11520" t="s">
        <v>61142</v>
      </c>
      <c r="M11520" t="s">
        <v>61143</v>
      </c>
      <c r="N11520" t="s">
        <v>32317</v>
      </c>
      <c r="O11520">
        <v>63304</v>
      </c>
      <c r="P11520" t="s">
        <v>50</v>
      </c>
      <c r="U11520" s="1">
        <v>45125</v>
      </c>
      <c r="V11520" s="1">
        <v>45125</v>
      </c>
      <c r="AC11520" t="s">
        <v>53</v>
      </c>
      <c r="AD11520">
        <v>2969504893</v>
      </c>
      <c r="AE11520" s="1">
        <v>38023.623611111114</v>
      </c>
      <c r="AG11520" t="s">
        <v>61661</v>
      </c>
      <c r="AH11520" t="s">
        <v>51</v>
      </c>
      <c r="AJ11520" t="s">
        <v>53</v>
      </c>
      <c r="AO11520" t="s">
        <v>8142</v>
      </c>
    </row>
    <row r="11521" spans="1:43" x14ac:dyDescent="0.35">
      <c r="A11521" t="s">
        <v>26720</v>
      </c>
      <c r="B11521" t="s">
        <v>2689</v>
      </c>
      <c r="C11521" t="s">
        <v>309</v>
      </c>
      <c r="F11521" t="s">
        <v>61662</v>
      </c>
      <c r="H11521" t="s">
        <v>26720</v>
      </c>
      <c r="J11521" t="s">
        <v>26721</v>
      </c>
      <c r="K11521" t="s">
        <v>51781</v>
      </c>
      <c r="M11521" t="s">
        <v>7946</v>
      </c>
      <c r="N11521" t="s">
        <v>253</v>
      </c>
      <c r="O11521">
        <v>88310</v>
      </c>
      <c r="P11521" t="s">
        <v>50</v>
      </c>
      <c r="U11521" s="1">
        <v>45125</v>
      </c>
      <c r="V11521" s="1">
        <v>45125</v>
      </c>
      <c r="W11521" s="1">
        <v>45125.49722222222</v>
      </c>
      <c r="X11521" s="1">
        <v>45125.49722222222</v>
      </c>
      <c r="AC11521" t="s">
        <v>53</v>
      </c>
      <c r="AD11521">
        <v>2969559367</v>
      </c>
      <c r="AE11521" s="1">
        <v>40589.655555555553</v>
      </c>
      <c r="AF11521" t="s">
        <v>26723</v>
      </c>
      <c r="AG11521" t="s">
        <v>61663</v>
      </c>
      <c r="AH11521" t="s">
        <v>51</v>
      </c>
      <c r="AJ11521" t="s">
        <v>53</v>
      </c>
      <c r="AL11521" t="s">
        <v>68</v>
      </c>
      <c r="AO11521" t="s">
        <v>5443</v>
      </c>
      <c r="AP11521" s="1">
        <v>45468.37777777778</v>
      </c>
      <c r="AQ11521" s="1">
        <v>45418.455555555556</v>
      </c>
    </row>
    <row r="11522" spans="1:43" x14ac:dyDescent="0.35">
      <c r="A11522" t="s">
        <v>61664</v>
      </c>
      <c r="B11522" t="s">
        <v>61665</v>
      </c>
      <c r="C11522" t="s">
        <v>530</v>
      </c>
      <c r="F11522" t="s">
        <v>61666</v>
      </c>
      <c r="H11522" t="s">
        <v>61664</v>
      </c>
      <c r="J11522" t="s">
        <v>23154</v>
      </c>
      <c r="K11522" t="s">
        <v>61667</v>
      </c>
      <c r="M11522" t="s">
        <v>3225</v>
      </c>
      <c r="N11522" t="s">
        <v>65</v>
      </c>
      <c r="O11522">
        <v>80537</v>
      </c>
      <c r="P11522" t="s">
        <v>50</v>
      </c>
      <c r="U11522" s="1">
        <v>45126</v>
      </c>
      <c r="V11522" s="1">
        <v>45126</v>
      </c>
      <c r="W11522" s="1">
        <v>45126.462500000001</v>
      </c>
      <c r="X11522" s="1">
        <v>45126.462500000001</v>
      </c>
      <c r="AC11522" t="s">
        <v>53</v>
      </c>
      <c r="AD11522">
        <v>2969478563</v>
      </c>
      <c r="AE11522" s="1">
        <v>37343</v>
      </c>
      <c r="AF11522" t="s">
        <v>23157</v>
      </c>
      <c r="AG11522" t="s">
        <v>61668</v>
      </c>
      <c r="AH11522" t="s">
        <v>51</v>
      </c>
      <c r="AJ11522" t="s">
        <v>53</v>
      </c>
      <c r="AL11522" t="s">
        <v>68</v>
      </c>
      <c r="AO11522" t="s">
        <v>5443</v>
      </c>
      <c r="AP11522" s="1">
        <v>45126.461111111108</v>
      </c>
    </row>
    <row r="11523" spans="1:43" x14ac:dyDescent="0.35">
      <c r="A11523" t="s">
        <v>61669</v>
      </c>
      <c r="B11523" t="s">
        <v>4114</v>
      </c>
      <c r="C11523" t="s">
        <v>1614</v>
      </c>
      <c r="F11523" t="s">
        <v>61670</v>
      </c>
      <c r="H11523" t="s">
        <v>61669</v>
      </c>
      <c r="J11523" t="s">
        <v>28715</v>
      </c>
      <c r="K11523" t="s">
        <v>50048</v>
      </c>
      <c r="M11523" t="s">
        <v>419</v>
      </c>
      <c r="N11523" t="s">
        <v>253</v>
      </c>
      <c r="O11523">
        <v>87107</v>
      </c>
      <c r="P11523" t="s">
        <v>50</v>
      </c>
      <c r="U11523" s="1">
        <v>45126</v>
      </c>
      <c r="V11523" s="1">
        <v>45126</v>
      </c>
      <c r="W11523" s="1">
        <v>45126.458333333336</v>
      </c>
      <c r="X11523" s="1">
        <v>45126.458333333336</v>
      </c>
      <c r="AC11523" t="s">
        <v>53</v>
      </c>
      <c r="AD11523">
        <v>2969521508</v>
      </c>
      <c r="AE11523" s="1">
        <v>39021.518055555556</v>
      </c>
      <c r="AF11523" t="s">
        <v>456</v>
      </c>
      <c r="AG11523" t="s">
        <v>61671</v>
      </c>
      <c r="AH11523" t="s">
        <v>51</v>
      </c>
      <c r="AJ11523" t="s">
        <v>53</v>
      </c>
      <c r="AL11523" t="s">
        <v>68</v>
      </c>
      <c r="AO11523" t="s">
        <v>5443</v>
      </c>
      <c r="AP11523" s="1">
        <v>45471.44027777778</v>
      </c>
      <c r="AQ11523" s="1">
        <v>45322.397916666669</v>
      </c>
    </row>
    <row r="11524" spans="1:43" x14ac:dyDescent="0.35">
      <c r="A11524" t="s">
        <v>61672</v>
      </c>
      <c r="B11524" t="s">
        <v>10059</v>
      </c>
      <c r="C11524" t="s">
        <v>894</v>
      </c>
      <c r="F11524" t="s">
        <v>61673</v>
      </c>
      <c r="H11524" t="s">
        <v>61674</v>
      </c>
      <c r="J11524" t="s">
        <v>61675</v>
      </c>
      <c r="K11524" t="s">
        <v>61676</v>
      </c>
      <c r="L11524" t="s">
        <v>61677</v>
      </c>
      <c r="M11524" t="s">
        <v>27264</v>
      </c>
      <c r="N11524" t="s">
        <v>264</v>
      </c>
      <c r="O11524">
        <v>79105</v>
      </c>
      <c r="P11524" t="s">
        <v>50</v>
      </c>
      <c r="U11524" s="1">
        <v>45126</v>
      </c>
      <c r="V11524" s="1">
        <v>45126</v>
      </c>
      <c r="W11524" s="1">
        <v>45126.458333333336</v>
      </c>
      <c r="X11524" s="1">
        <v>45126.458333333336</v>
      </c>
      <c r="AC11524" t="s">
        <v>53</v>
      </c>
      <c r="AD11524">
        <v>2969474646</v>
      </c>
      <c r="AE11524" s="1">
        <v>37110.530555555553</v>
      </c>
      <c r="AG11524" t="s">
        <v>61678</v>
      </c>
      <c r="AH11524" t="s">
        <v>51</v>
      </c>
      <c r="AJ11524" t="s">
        <v>53</v>
      </c>
      <c r="AL11524" t="s">
        <v>78</v>
      </c>
      <c r="AO11524" t="s">
        <v>8142</v>
      </c>
      <c r="AP11524" s="1">
        <v>45266.46597222222</v>
      </c>
    </row>
    <row r="11525" spans="1:43" x14ac:dyDescent="0.35">
      <c r="A11525" t="s">
        <v>61679</v>
      </c>
      <c r="B11525" t="s">
        <v>727</v>
      </c>
      <c r="C11525" t="s">
        <v>13050</v>
      </c>
      <c r="F11525" t="s">
        <v>61680</v>
      </c>
      <c r="H11525" t="s">
        <v>61679</v>
      </c>
      <c r="J11525" t="s">
        <v>61681</v>
      </c>
      <c r="K11525" t="s">
        <v>61682</v>
      </c>
      <c r="M11525" t="s">
        <v>41446</v>
      </c>
      <c r="N11525" t="s">
        <v>65</v>
      </c>
      <c r="O11525">
        <v>80549</v>
      </c>
      <c r="P11525" t="s">
        <v>50</v>
      </c>
      <c r="U11525" s="1">
        <v>45126</v>
      </c>
      <c r="V11525" s="1">
        <v>45126</v>
      </c>
      <c r="W11525" s="1">
        <v>45126.734722222223</v>
      </c>
      <c r="X11525" s="1">
        <v>45126.734722222223</v>
      </c>
      <c r="AC11525" t="s">
        <v>53</v>
      </c>
      <c r="AD11525">
        <v>2973566053</v>
      </c>
      <c r="AE11525" s="1">
        <v>45127.396527777775</v>
      </c>
      <c r="AF11525" t="s">
        <v>61683</v>
      </c>
      <c r="AG11525" t="s">
        <v>61684</v>
      </c>
      <c r="AH11525" t="s">
        <v>51</v>
      </c>
      <c r="AJ11525" t="s">
        <v>53</v>
      </c>
      <c r="AL11525" t="s">
        <v>68</v>
      </c>
      <c r="AO11525" t="s">
        <v>5443</v>
      </c>
      <c r="AP11525" s="1">
        <v>45127.495833333334</v>
      </c>
      <c r="AQ11525" s="1">
        <v>45127.411111111112</v>
      </c>
    </row>
    <row r="11526" spans="1:43" x14ac:dyDescent="0.35">
      <c r="A11526" t="s">
        <v>61685</v>
      </c>
      <c r="B11526" t="s">
        <v>903</v>
      </c>
      <c r="C11526" t="s">
        <v>16843</v>
      </c>
      <c r="F11526" t="s">
        <v>61686</v>
      </c>
      <c r="H11526" t="s">
        <v>61685</v>
      </c>
      <c r="J11526" t="s">
        <v>61687</v>
      </c>
      <c r="K11526" t="s">
        <v>61688</v>
      </c>
      <c r="M11526" t="s">
        <v>46817</v>
      </c>
      <c r="N11526" t="s">
        <v>253</v>
      </c>
      <c r="O11526">
        <v>88081</v>
      </c>
      <c r="P11526" t="s">
        <v>50</v>
      </c>
      <c r="U11526" s="1">
        <v>45126</v>
      </c>
      <c r="V11526" s="1">
        <v>45126</v>
      </c>
      <c r="W11526" s="1">
        <v>45126.67083333333</v>
      </c>
      <c r="X11526" s="1">
        <v>45126.67083333333</v>
      </c>
      <c r="AC11526" t="s">
        <v>51</v>
      </c>
      <c r="AD11526">
        <v>2972040054</v>
      </c>
      <c r="AE11526" s="1">
        <v>44522.418749999997</v>
      </c>
      <c r="AF11526" t="s">
        <v>61689</v>
      </c>
      <c r="AG11526" t="s">
        <v>61690</v>
      </c>
      <c r="AH11526" t="s">
        <v>51</v>
      </c>
      <c r="AJ11526" t="s">
        <v>53</v>
      </c>
      <c r="AL11526" t="s">
        <v>68</v>
      </c>
      <c r="AO11526" t="s">
        <v>5443</v>
      </c>
      <c r="AP11526" s="1">
        <v>45126.747916666667</v>
      </c>
      <c r="AQ11526" s="1">
        <v>45126.676388888889</v>
      </c>
    </row>
    <row r="11527" spans="1:43" x14ac:dyDescent="0.35">
      <c r="A11527" t="s">
        <v>61691</v>
      </c>
      <c r="B11527" t="s">
        <v>14525</v>
      </c>
      <c r="C11527" t="s">
        <v>2016</v>
      </c>
      <c r="F11527" t="s">
        <v>61692</v>
      </c>
      <c r="H11527" t="s">
        <v>61691</v>
      </c>
      <c r="J11527" t="s">
        <v>61693</v>
      </c>
      <c r="K11527" t="s">
        <v>61694</v>
      </c>
      <c r="M11527" t="s">
        <v>4909</v>
      </c>
      <c r="N11527" t="s">
        <v>65</v>
      </c>
      <c r="O11527">
        <v>80831</v>
      </c>
      <c r="P11527" t="s">
        <v>50</v>
      </c>
      <c r="U11527" s="1">
        <v>45126</v>
      </c>
      <c r="V11527" s="1">
        <v>45126</v>
      </c>
      <c r="W11527" s="1">
        <v>45126.055555555555</v>
      </c>
      <c r="X11527" s="1">
        <v>45126.055555555555</v>
      </c>
      <c r="AC11527" t="s">
        <v>53</v>
      </c>
      <c r="AD11527">
        <v>2973564852</v>
      </c>
      <c r="AE11527" s="1">
        <v>45126.412499999999</v>
      </c>
      <c r="AF11527" t="s">
        <v>61695</v>
      </c>
      <c r="AG11527" t="s">
        <v>61696</v>
      </c>
      <c r="AH11527" t="s">
        <v>51</v>
      </c>
      <c r="AJ11527" t="s">
        <v>53</v>
      </c>
      <c r="AL11527" t="s">
        <v>68</v>
      </c>
      <c r="AO11527" t="s">
        <v>5443</v>
      </c>
      <c r="AP11527" s="1">
        <v>45126.054166666669</v>
      </c>
    </row>
    <row r="11528" spans="1:43" x14ac:dyDescent="0.35">
      <c r="A11528" t="s">
        <v>61697</v>
      </c>
      <c r="B11528" t="s">
        <v>61698</v>
      </c>
      <c r="C11528" t="s">
        <v>48956</v>
      </c>
      <c r="F11528" t="s">
        <v>61699</v>
      </c>
      <c r="H11528" t="s">
        <v>61697</v>
      </c>
      <c r="J11528" t="s">
        <v>61700</v>
      </c>
      <c r="K11528" t="s">
        <v>61701</v>
      </c>
      <c r="M11528" t="s">
        <v>3225</v>
      </c>
      <c r="N11528" t="s">
        <v>65</v>
      </c>
      <c r="O11528">
        <v>80538</v>
      </c>
      <c r="P11528" t="s">
        <v>50</v>
      </c>
      <c r="U11528" s="1">
        <v>45126</v>
      </c>
      <c r="V11528" s="1">
        <v>45126</v>
      </c>
      <c r="W11528" s="1">
        <v>45126.863888888889</v>
      </c>
      <c r="X11528" s="1">
        <v>45126.863888888889</v>
      </c>
      <c r="AC11528" t="s">
        <v>51</v>
      </c>
      <c r="AD11528">
        <v>2974051995</v>
      </c>
      <c r="AE11528" s="1">
        <v>45315.731249999997</v>
      </c>
      <c r="AF11528" t="s">
        <v>61702</v>
      </c>
      <c r="AG11528" t="s">
        <v>61703</v>
      </c>
      <c r="AH11528" t="s">
        <v>51</v>
      </c>
      <c r="AJ11528" t="s">
        <v>53</v>
      </c>
      <c r="AL11528" t="s">
        <v>78</v>
      </c>
      <c r="AO11528" t="s">
        <v>5443</v>
      </c>
      <c r="AP11528" s="1">
        <v>45315.611111111109</v>
      </c>
    </row>
    <row r="11529" spans="1:43" x14ac:dyDescent="0.35">
      <c r="A11529" t="s">
        <v>61704</v>
      </c>
      <c r="B11529" t="s">
        <v>57664</v>
      </c>
      <c r="C11529" t="s">
        <v>61705</v>
      </c>
      <c r="F11529" t="s">
        <v>61706</v>
      </c>
      <c r="H11529" t="s">
        <v>61704</v>
      </c>
      <c r="J11529" t="s">
        <v>61707</v>
      </c>
      <c r="K11529" t="s">
        <v>61708</v>
      </c>
      <c r="M11529" t="s">
        <v>753</v>
      </c>
      <c r="N11529" t="s">
        <v>798</v>
      </c>
      <c r="O11529">
        <v>79901</v>
      </c>
      <c r="P11529" t="s">
        <v>50</v>
      </c>
      <c r="U11529" s="1">
        <v>45126</v>
      </c>
      <c r="V11529" s="1">
        <v>45126</v>
      </c>
      <c r="W11529" s="1">
        <v>45126.423611111109</v>
      </c>
      <c r="X11529" s="1">
        <v>45126.423611111109</v>
      </c>
      <c r="AC11529" t="s">
        <v>51</v>
      </c>
      <c r="AD11529">
        <v>2969735472</v>
      </c>
      <c r="AE11529" s="1">
        <v>42846.53125</v>
      </c>
      <c r="AF11529" t="s">
        <v>61709</v>
      </c>
      <c r="AG11529" t="s">
        <v>61710</v>
      </c>
      <c r="AH11529" t="s">
        <v>51</v>
      </c>
      <c r="AJ11529" t="s">
        <v>53</v>
      </c>
      <c r="AL11529" t="s">
        <v>68</v>
      </c>
      <c r="AO11529" t="s">
        <v>5443</v>
      </c>
      <c r="AP11529" s="1">
        <v>45126.520833333336</v>
      </c>
    </row>
    <row r="11530" spans="1:43" x14ac:dyDescent="0.35">
      <c r="A11530" t="s">
        <v>61711</v>
      </c>
      <c r="B11530" t="s">
        <v>61712</v>
      </c>
      <c r="C11530" t="s">
        <v>34303</v>
      </c>
      <c r="H11530" t="s">
        <v>61713</v>
      </c>
      <c r="J11530" t="s">
        <v>61714</v>
      </c>
      <c r="P11530" t="s">
        <v>50</v>
      </c>
      <c r="U11530" s="1">
        <v>45126</v>
      </c>
      <c r="V11530" s="1">
        <v>45126</v>
      </c>
      <c r="AC11530" t="s">
        <v>53</v>
      </c>
      <c r="AD11530">
        <v>2969510363</v>
      </c>
      <c r="AE11530" s="1">
        <v>38369.640277777777</v>
      </c>
      <c r="AG11530" t="s">
        <v>61715</v>
      </c>
      <c r="AH11530" t="s">
        <v>51</v>
      </c>
      <c r="AJ11530" t="s">
        <v>53</v>
      </c>
      <c r="AO11530" t="s">
        <v>8142</v>
      </c>
    </row>
    <row r="11531" spans="1:43" x14ac:dyDescent="0.35">
      <c r="A11531" t="s">
        <v>61716</v>
      </c>
      <c r="B11531" t="s">
        <v>5855</v>
      </c>
      <c r="C11531" t="s">
        <v>8700</v>
      </c>
      <c r="F11531" t="s">
        <v>61717</v>
      </c>
      <c r="H11531" t="s">
        <v>61718</v>
      </c>
      <c r="J11531" t="s">
        <v>61719</v>
      </c>
      <c r="K11531" t="s">
        <v>61720</v>
      </c>
      <c r="M11531" t="s">
        <v>23376</v>
      </c>
      <c r="N11531" t="s">
        <v>65</v>
      </c>
      <c r="O11531">
        <v>80550</v>
      </c>
      <c r="P11531" t="s">
        <v>50</v>
      </c>
      <c r="U11531" s="1">
        <v>45126</v>
      </c>
      <c r="V11531" s="1">
        <v>45126</v>
      </c>
      <c r="W11531" s="1">
        <v>45126.590277777781</v>
      </c>
      <c r="X11531" s="1">
        <v>45126.590277777781</v>
      </c>
      <c r="AC11531" t="s">
        <v>53</v>
      </c>
      <c r="AD11531">
        <v>2973565274</v>
      </c>
      <c r="AE11531" s="1">
        <v>45126.647916666669</v>
      </c>
      <c r="AF11531" t="s">
        <v>61721</v>
      </c>
      <c r="AG11531" t="s">
        <v>61722</v>
      </c>
      <c r="AH11531" t="s">
        <v>51</v>
      </c>
      <c r="AJ11531" t="s">
        <v>53</v>
      </c>
      <c r="AL11531" t="s">
        <v>68</v>
      </c>
      <c r="AO11531" t="s">
        <v>5443</v>
      </c>
      <c r="AP11531" s="1">
        <v>45288.42291666667</v>
      </c>
    </row>
    <row r="11532" spans="1:43" x14ac:dyDescent="0.35">
      <c r="A11532" t="s">
        <v>61723</v>
      </c>
      <c r="B11532" t="s">
        <v>61724</v>
      </c>
      <c r="C11532" t="s">
        <v>106</v>
      </c>
      <c r="H11532" t="s">
        <v>61723</v>
      </c>
      <c r="J11532" t="s">
        <v>61725</v>
      </c>
      <c r="N11532" t="s">
        <v>12913</v>
      </c>
      <c r="O11532">
        <v>35244</v>
      </c>
      <c r="P11532" t="s">
        <v>50</v>
      </c>
      <c r="U11532" s="1">
        <v>45126</v>
      </c>
      <c r="V11532" s="1">
        <v>45126</v>
      </c>
      <c r="W11532" s="1">
        <v>45126.645833333336</v>
      </c>
      <c r="X11532" s="1">
        <v>45126.645833333336</v>
      </c>
      <c r="AC11532" t="s">
        <v>53</v>
      </c>
      <c r="AD11532">
        <v>1000000001</v>
      </c>
      <c r="AE11532" s="1">
        <v>39973.351388888892</v>
      </c>
      <c r="AF11532" t="s">
        <v>3377</v>
      </c>
      <c r="AG11532" t="s">
        <v>61726</v>
      </c>
      <c r="AH11532" t="s">
        <v>51</v>
      </c>
      <c r="AJ11532" t="s">
        <v>53</v>
      </c>
      <c r="AL11532" t="s">
        <v>78</v>
      </c>
      <c r="AO11532" t="s">
        <v>8142</v>
      </c>
      <c r="AP11532" s="1">
        <v>45138.478472222225</v>
      </c>
    </row>
    <row r="11533" spans="1:43" x14ac:dyDescent="0.35">
      <c r="A11533" t="s">
        <v>61727</v>
      </c>
      <c r="B11533" t="s">
        <v>51639</v>
      </c>
      <c r="C11533" t="s">
        <v>45</v>
      </c>
      <c r="F11533" t="s">
        <v>61728</v>
      </c>
      <c r="H11533" t="s">
        <v>61729</v>
      </c>
      <c r="I11533" t="s">
        <v>169</v>
      </c>
      <c r="J11533" t="s">
        <v>5479</v>
      </c>
      <c r="K11533" t="s">
        <v>32316</v>
      </c>
      <c r="M11533" t="s">
        <v>19948</v>
      </c>
      <c r="N11533" t="s">
        <v>32317</v>
      </c>
      <c r="O11533" t="s">
        <v>3690</v>
      </c>
      <c r="P11533" t="s">
        <v>50</v>
      </c>
      <c r="U11533" s="1">
        <v>45126</v>
      </c>
      <c r="V11533" s="1">
        <v>45126</v>
      </c>
      <c r="AC11533" t="s">
        <v>51</v>
      </c>
      <c r="AD11533">
        <v>2969473071</v>
      </c>
      <c r="AE11533" s="1">
        <v>36957</v>
      </c>
      <c r="AG11533" t="s">
        <v>61730</v>
      </c>
      <c r="AH11533" t="s">
        <v>51</v>
      </c>
      <c r="AJ11533" t="s">
        <v>53</v>
      </c>
      <c r="AO11533" t="s">
        <v>5443</v>
      </c>
    </row>
    <row r="11534" spans="1:43" x14ac:dyDescent="0.35">
      <c r="A11534" t="s">
        <v>61731</v>
      </c>
      <c r="B11534" t="s">
        <v>28919</v>
      </c>
      <c r="C11534" t="s">
        <v>258</v>
      </c>
      <c r="F11534" t="s">
        <v>47</v>
      </c>
      <c r="H11534" t="s">
        <v>61732</v>
      </c>
      <c r="J11534" t="s">
        <v>85</v>
      </c>
      <c r="P11534" t="s">
        <v>50</v>
      </c>
      <c r="U11534" s="1">
        <v>45126</v>
      </c>
      <c r="V11534" s="1">
        <v>45126</v>
      </c>
      <c r="W11534" s="1">
        <v>45126.714583333334</v>
      </c>
      <c r="X11534" s="1">
        <v>45126.714583333334</v>
      </c>
      <c r="AC11534" t="s">
        <v>53</v>
      </c>
      <c r="AD11534">
        <v>1000000000</v>
      </c>
      <c r="AE11534" s="1">
        <v>37295</v>
      </c>
      <c r="AG11534" t="s">
        <v>61733</v>
      </c>
      <c r="AH11534" t="s">
        <v>51</v>
      </c>
      <c r="AJ11534" t="s">
        <v>53</v>
      </c>
      <c r="AL11534" t="s">
        <v>78</v>
      </c>
      <c r="AO11534" t="s">
        <v>5443</v>
      </c>
      <c r="AP11534" s="1">
        <v>45468.503472222219</v>
      </c>
      <c r="AQ11534" s="1">
        <v>45467.433333333334</v>
      </c>
    </row>
    <row r="11535" spans="1:43" x14ac:dyDescent="0.35">
      <c r="A11535" t="s">
        <v>61734</v>
      </c>
      <c r="B11535" t="s">
        <v>61735</v>
      </c>
      <c r="C11535" t="s">
        <v>946</v>
      </c>
      <c r="F11535" t="s">
        <v>61736</v>
      </c>
      <c r="H11535" t="s">
        <v>61737</v>
      </c>
      <c r="J11535" t="s">
        <v>9587</v>
      </c>
      <c r="K11535" t="s">
        <v>262</v>
      </c>
      <c r="M11535" t="s">
        <v>263</v>
      </c>
      <c r="N11535" t="s">
        <v>264</v>
      </c>
      <c r="O11535">
        <v>78220</v>
      </c>
      <c r="P11535" t="s">
        <v>50</v>
      </c>
      <c r="U11535" s="1">
        <v>45126</v>
      </c>
      <c r="V11535" s="1">
        <v>45126</v>
      </c>
      <c r="W11535" s="1">
        <v>45126.461111111108</v>
      </c>
      <c r="X11535" s="1">
        <v>45126.461111111108</v>
      </c>
      <c r="AC11535" t="s">
        <v>51</v>
      </c>
      <c r="AD11535">
        <v>2969475309</v>
      </c>
      <c r="AE11535" s="1">
        <v>37159</v>
      </c>
      <c r="AF11535" t="s">
        <v>7044</v>
      </c>
      <c r="AG11535" t="s">
        <v>61738</v>
      </c>
      <c r="AH11535" t="s">
        <v>51</v>
      </c>
      <c r="AJ11535" t="s">
        <v>53</v>
      </c>
      <c r="AL11535" t="s">
        <v>68</v>
      </c>
      <c r="AO11535" t="s">
        <v>5443</v>
      </c>
      <c r="AP11535" s="1">
        <v>45476.520833333336</v>
      </c>
      <c r="AQ11535" s="1">
        <v>45471.594444444447</v>
      </c>
    </row>
    <row r="11536" spans="1:43" x14ac:dyDescent="0.35">
      <c r="A11536" t="s">
        <v>61739</v>
      </c>
      <c r="B11536" t="s">
        <v>22485</v>
      </c>
      <c r="C11536" t="s">
        <v>15368</v>
      </c>
      <c r="F11536" t="s">
        <v>61740</v>
      </c>
      <c r="H11536" t="s">
        <v>61739</v>
      </c>
      <c r="J11536" t="s">
        <v>61741</v>
      </c>
      <c r="K11536" t="s">
        <v>61742</v>
      </c>
      <c r="M11536" t="s">
        <v>753</v>
      </c>
      <c r="N11536" t="s">
        <v>798</v>
      </c>
      <c r="O11536">
        <v>79907</v>
      </c>
      <c r="P11536" t="s">
        <v>50</v>
      </c>
      <c r="U11536" s="1">
        <v>45126</v>
      </c>
      <c r="V11536" s="1">
        <v>45126</v>
      </c>
      <c r="W11536" s="1">
        <v>45126.472222222219</v>
      </c>
      <c r="X11536" s="1">
        <v>45126.472222222219</v>
      </c>
      <c r="AC11536" t="s">
        <v>51</v>
      </c>
      <c r="AD11536">
        <v>2969881982</v>
      </c>
      <c r="AE11536" s="1">
        <v>43579.6</v>
      </c>
      <c r="AF11536" t="s">
        <v>61743</v>
      </c>
      <c r="AG11536" t="s">
        <v>61744</v>
      </c>
      <c r="AH11536" t="s">
        <v>51</v>
      </c>
      <c r="AJ11536" t="s">
        <v>53</v>
      </c>
      <c r="AL11536" t="s">
        <v>68</v>
      </c>
      <c r="AO11536" t="s">
        <v>5443</v>
      </c>
      <c r="AP11536" s="1">
        <v>45126.481944444444</v>
      </c>
      <c r="AQ11536" s="1">
        <v>45126.484722222223</v>
      </c>
    </row>
    <row r="11537" spans="1:43" x14ac:dyDescent="0.35">
      <c r="A11537" t="s">
        <v>61745</v>
      </c>
      <c r="B11537" t="s">
        <v>40200</v>
      </c>
      <c r="C11537" t="s">
        <v>1471</v>
      </c>
      <c r="H11537" t="s">
        <v>61746</v>
      </c>
      <c r="J11537" t="s">
        <v>61747</v>
      </c>
      <c r="P11537" t="s">
        <v>50</v>
      </c>
      <c r="U11537" s="1">
        <v>45127</v>
      </c>
      <c r="V11537" s="1">
        <v>45127</v>
      </c>
      <c r="AC11537" t="s">
        <v>53</v>
      </c>
      <c r="AD11537">
        <v>2969475309</v>
      </c>
      <c r="AE11537" s="1">
        <v>37159</v>
      </c>
      <c r="AG11537" t="s">
        <v>61748</v>
      </c>
      <c r="AH11537" t="s">
        <v>51</v>
      </c>
      <c r="AJ11537" t="s">
        <v>53</v>
      </c>
      <c r="AO11537" t="s">
        <v>8142</v>
      </c>
    </row>
    <row r="11538" spans="1:43" x14ac:dyDescent="0.35">
      <c r="A11538" t="s">
        <v>61749</v>
      </c>
      <c r="B11538" t="s">
        <v>61750</v>
      </c>
      <c r="C11538" t="s">
        <v>17061</v>
      </c>
      <c r="F11538" t="s">
        <v>61751</v>
      </c>
      <c r="H11538" t="s">
        <v>61749</v>
      </c>
      <c r="J11538" t="s">
        <v>61752</v>
      </c>
      <c r="K11538" t="s">
        <v>61753</v>
      </c>
      <c r="M11538" t="s">
        <v>5822</v>
      </c>
      <c r="N11538" t="s">
        <v>65</v>
      </c>
      <c r="O11538">
        <v>80104</v>
      </c>
      <c r="P11538" t="s">
        <v>50</v>
      </c>
      <c r="U11538" s="1">
        <v>45127</v>
      </c>
      <c r="V11538" s="1">
        <v>45127</v>
      </c>
      <c r="W11538" s="1">
        <v>45127.930555555555</v>
      </c>
      <c r="X11538" s="1">
        <v>45127.930555555555</v>
      </c>
      <c r="AC11538" t="s">
        <v>51</v>
      </c>
      <c r="AD11538">
        <v>1000000001</v>
      </c>
      <c r="AE11538" s="1">
        <v>39973.351388888892</v>
      </c>
      <c r="AF11538" t="s">
        <v>3377</v>
      </c>
      <c r="AG11538" t="s">
        <v>61754</v>
      </c>
      <c r="AH11538" t="s">
        <v>51</v>
      </c>
      <c r="AJ11538" t="s">
        <v>53</v>
      </c>
      <c r="AL11538" t="s">
        <v>78</v>
      </c>
      <c r="AO11538" t="s">
        <v>5443</v>
      </c>
      <c r="AP11538" s="1">
        <v>45127.929861111108</v>
      </c>
    </row>
    <row r="11539" spans="1:43" x14ac:dyDescent="0.35">
      <c r="A11539" t="s">
        <v>61755</v>
      </c>
      <c r="B11539" t="s">
        <v>61756</v>
      </c>
      <c r="C11539" t="s">
        <v>61757</v>
      </c>
      <c r="F11539" t="s">
        <v>61758</v>
      </c>
      <c r="H11539" t="s">
        <v>61759</v>
      </c>
      <c r="I11539" t="s">
        <v>464</v>
      </c>
      <c r="J11539" t="s">
        <v>6387</v>
      </c>
      <c r="K11539" t="s">
        <v>13097</v>
      </c>
      <c r="M11539" t="s">
        <v>5488</v>
      </c>
      <c r="N11539" t="s">
        <v>1515</v>
      </c>
      <c r="O11539" t="s">
        <v>13098</v>
      </c>
      <c r="P11539" t="s">
        <v>50</v>
      </c>
      <c r="U11539" s="1">
        <v>45127</v>
      </c>
      <c r="V11539" s="1">
        <v>45127</v>
      </c>
      <c r="AC11539" t="s">
        <v>53</v>
      </c>
      <c r="AD11539">
        <v>2969484892</v>
      </c>
      <c r="AE11539" s="1">
        <v>37756</v>
      </c>
      <c r="AG11539" t="s">
        <v>61760</v>
      </c>
      <c r="AH11539" t="s">
        <v>51</v>
      </c>
      <c r="AJ11539" t="s">
        <v>53</v>
      </c>
      <c r="AO11539" t="s">
        <v>8142</v>
      </c>
    </row>
    <row r="11540" spans="1:43" x14ac:dyDescent="0.35">
      <c r="A11540" t="s">
        <v>61761</v>
      </c>
      <c r="B11540" t="s">
        <v>61762</v>
      </c>
      <c r="C11540" t="s">
        <v>218</v>
      </c>
      <c r="F11540" t="s">
        <v>61763</v>
      </c>
      <c r="H11540" t="s">
        <v>61761</v>
      </c>
      <c r="J11540" t="s">
        <v>61764</v>
      </c>
      <c r="K11540" t="s">
        <v>61765</v>
      </c>
      <c r="M11540" t="s">
        <v>10301</v>
      </c>
      <c r="N11540" t="s">
        <v>213</v>
      </c>
      <c r="O11540">
        <v>81601</v>
      </c>
      <c r="P11540" t="s">
        <v>50</v>
      </c>
      <c r="U11540" s="1">
        <v>45127</v>
      </c>
      <c r="V11540" s="1">
        <v>45127</v>
      </c>
      <c r="AC11540" t="s">
        <v>53</v>
      </c>
      <c r="AD11540">
        <v>2970030869</v>
      </c>
      <c r="AE11540" s="1">
        <v>44179.497916666667</v>
      </c>
      <c r="AG11540" t="s">
        <v>61766</v>
      </c>
      <c r="AH11540" t="s">
        <v>51</v>
      </c>
      <c r="AJ11540" t="s">
        <v>53</v>
      </c>
      <c r="AO11540" t="s">
        <v>57090</v>
      </c>
    </row>
    <row r="11541" spans="1:43" x14ac:dyDescent="0.35">
      <c r="A11541" t="s">
        <v>61767</v>
      </c>
      <c r="B11541" t="s">
        <v>61768</v>
      </c>
      <c r="C11541" t="s">
        <v>54384</v>
      </c>
      <c r="F11541" t="s">
        <v>61769</v>
      </c>
      <c r="H11541" t="s">
        <v>61767</v>
      </c>
      <c r="J11541" t="s">
        <v>44700</v>
      </c>
      <c r="K11541" t="s">
        <v>61770</v>
      </c>
      <c r="M11541" t="s">
        <v>753</v>
      </c>
      <c r="N11541" t="s">
        <v>798</v>
      </c>
      <c r="O11541">
        <v>79706</v>
      </c>
      <c r="P11541" t="s">
        <v>50</v>
      </c>
      <c r="U11541" s="1">
        <v>45127</v>
      </c>
      <c r="V11541" s="1">
        <v>45127</v>
      </c>
      <c r="AC11541" t="s">
        <v>53</v>
      </c>
      <c r="AD11541">
        <v>2969665345</v>
      </c>
      <c r="AE11541" s="1">
        <v>42096.463194444441</v>
      </c>
      <c r="AG11541" t="s">
        <v>61771</v>
      </c>
      <c r="AH11541" t="s">
        <v>51</v>
      </c>
      <c r="AJ11541" t="s">
        <v>53</v>
      </c>
      <c r="AO11541" t="s">
        <v>8142</v>
      </c>
    </row>
    <row r="11542" spans="1:43" x14ac:dyDescent="0.35">
      <c r="A11542" t="s">
        <v>61772</v>
      </c>
      <c r="B11542" t="s">
        <v>34315</v>
      </c>
      <c r="C11542" t="s">
        <v>1076</v>
      </c>
      <c r="F11542" t="s">
        <v>61773</v>
      </c>
      <c r="H11542" t="s">
        <v>61772</v>
      </c>
      <c r="J11542" t="s">
        <v>58367</v>
      </c>
      <c r="K11542" t="s">
        <v>61774</v>
      </c>
      <c r="M11542" t="s">
        <v>46111</v>
      </c>
      <c r="N11542" t="s">
        <v>253</v>
      </c>
      <c r="O11542">
        <v>87417</v>
      </c>
      <c r="P11542" t="s">
        <v>50</v>
      </c>
      <c r="U11542" s="1">
        <v>45127</v>
      </c>
      <c r="V11542" s="1">
        <v>45127</v>
      </c>
      <c r="W11542" s="1">
        <v>45127.834722222222</v>
      </c>
      <c r="X11542" s="1">
        <v>45127.834722222222</v>
      </c>
      <c r="AC11542" t="s">
        <v>53</v>
      </c>
      <c r="AD11542">
        <v>2969483619</v>
      </c>
      <c r="AE11542" s="1">
        <v>37663</v>
      </c>
      <c r="AF11542" t="s">
        <v>61775</v>
      </c>
      <c r="AG11542" t="s">
        <v>61776</v>
      </c>
      <c r="AH11542" t="s">
        <v>51</v>
      </c>
      <c r="AJ11542" t="s">
        <v>53</v>
      </c>
      <c r="AL11542" t="s">
        <v>68</v>
      </c>
      <c r="AO11542" t="s">
        <v>5443</v>
      </c>
      <c r="AP11542" s="1">
        <v>45127.834027777775</v>
      </c>
    </row>
    <row r="11543" spans="1:43" x14ac:dyDescent="0.35">
      <c r="A11543" t="s">
        <v>61777</v>
      </c>
      <c r="B11543" t="s">
        <v>61778</v>
      </c>
      <c r="C11543" t="s">
        <v>3191</v>
      </c>
      <c r="F11543" t="s">
        <v>61779</v>
      </c>
      <c r="H11543" t="s">
        <v>61777</v>
      </c>
      <c r="J11543" t="s">
        <v>11720</v>
      </c>
      <c r="N11543" t="s">
        <v>287</v>
      </c>
      <c r="O11543">
        <v>80124</v>
      </c>
      <c r="P11543" t="s">
        <v>50</v>
      </c>
      <c r="U11543" s="1">
        <v>45127</v>
      </c>
      <c r="V11543" s="1">
        <v>45127</v>
      </c>
      <c r="W11543" s="1">
        <v>45127.469444444447</v>
      </c>
      <c r="X11543" s="1">
        <v>45127.469444444447</v>
      </c>
      <c r="AC11543" t="s">
        <v>53</v>
      </c>
      <c r="AD11543">
        <v>2969472760</v>
      </c>
      <c r="AE11543" s="1">
        <v>36916.71597222222</v>
      </c>
      <c r="AG11543" t="s">
        <v>61780</v>
      </c>
      <c r="AH11543" t="s">
        <v>51</v>
      </c>
      <c r="AJ11543" t="s">
        <v>53</v>
      </c>
      <c r="AL11543" t="s">
        <v>78</v>
      </c>
      <c r="AO11543" t="s">
        <v>8142</v>
      </c>
    </row>
    <row r="11544" spans="1:43" x14ac:dyDescent="0.35">
      <c r="A11544" t="s">
        <v>61781</v>
      </c>
      <c r="B11544" t="s">
        <v>57024</v>
      </c>
      <c r="C11544" t="s">
        <v>23717</v>
      </c>
      <c r="F11544" t="s">
        <v>61782</v>
      </c>
      <c r="H11544" t="s">
        <v>61783</v>
      </c>
      <c r="J11544" t="s">
        <v>4293</v>
      </c>
      <c r="K11544" t="s">
        <v>61784</v>
      </c>
      <c r="M11544" t="s">
        <v>5343</v>
      </c>
      <c r="N11544" t="s">
        <v>798</v>
      </c>
      <c r="O11544">
        <v>79706</v>
      </c>
      <c r="P11544" t="s">
        <v>50</v>
      </c>
      <c r="U11544" s="1">
        <v>45127</v>
      </c>
      <c r="V11544" s="1">
        <v>45127</v>
      </c>
      <c r="W11544" s="1">
        <v>45127.818055555559</v>
      </c>
      <c r="X11544" s="1">
        <v>45127.818055555559</v>
      </c>
      <c r="AC11544" t="s">
        <v>53</v>
      </c>
      <c r="AD11544">
        <v>2969634929</v>
      </c>
      <c r="AE11544" s="1">
        <v>41799.665972222225</v>
      </c>
      <c r="AF11544" t="s">
        <v>4296</v>
      </c>
      <c r="AG11544" t="s">
        <v>61785</v>
      </c>
      <c r="AH11544" t="s">
        <v>51</v>
      </c>
      <c r="AJ11544" t="s">
        <v>53</v>
      </c>
      <c r="AL11544" t="s">
        <v>68</v>
      </c>
      <c r="AO11544" t="s">
        <v>5443</v>
      </c>
      <c r="AP11544" s="1">
        <v>45127.817361111112</v>
      </c>
    </row>
    <row r="11545" spans="1:43" x14ac:dyDescent="0.35">
      <c r="A11545" t="s">
        <v>61786</v>
      </c>
      <c r="B11545" t="s">
        <v>61787</v>
      </c>
      <c r="C11545" t="s">
        <v>888</v>
      </c>
      <c r="F11545" t="s">
        <v>61788</v>
      </c>
      <c r="H11545" t="s">
        <v>61786</v>
      </c>
      <c r="J11545" t="s">
        <v>5486</v>
      </c>
      <c r="N11545" t="s">
        <v>637</v>
      </c>
      <c r="O11545">
        <v>77632</v>
      </c>
      <c r="P11545" t="s">
        <v>50</v>
      </c>
      <c r="U11545" s="1">
        <v>45127</v>
      </c>
      <c r="V11545" s="1">
        <v>45127</v>
      </c>
      <c r="AC11545" t="s">
        <v>53</v>
      </c>
      <c r="AD11545">
        <v>2969542473</v>
      </c>
      <c r="AE11545" s="1">
        <v>39974.713888888888</v>
      </c>
      <c r="AG11545" t="s">
        <v>61789</v>
      </c>
      <c r="AH11545" t="s">
        <v>51</v>
      </c>
      <c r="AJ11545" t="s">
        <v>53</v>
      </c>
      <c r="AO11545" t="s">
        <v>8142</v>
      </c>
    </row>
    <row r="11546" spans="1:43" x14ac:dyDescent="0.35">
      <c r="A11546" t="s">
        <v>61790</v>
      </c>
      <c r="B11546" t="s">
        <v>24432</v>
      </c>
      <c r="C11546" t="s">
        <v>61791</v>
      </c>
      <c r="F11546" t="s">
        <v>61792</v>
      </c>
      <c r="H11546" t="s">
        <v>61790</v>
      </c>
      <c r="J11546" t="s">
        <v>61793</v>
      </c>
      <c r="K11546" t="s">
        <v>61794</v>
      </c>
      <c r="M11546" t="s">
        <v>4713</v>
      </c>
      <c r="N11546" t="s">
        <v>65</v>
      </c>
      <c r="O11546">
        <v>81401</v>
      </c>
      <c r="P11546" t="s">
        <v>50</v>
      </c>
      <c r="U11546" s="1">
        <v>45127</v>
      </c>
      <c r="V11546" s="1">
        <v>45127</v>
      </c>
      <c r="W11546" s="1">
        <v>45127.416666666664</v>
      </c>
      <c r="X11546" s="1">
        <v>45127.416666666664</v>
      </c>
      <c r="AC11546" t="s">
        <v>53</v>
      </c>
      <c r="AD11546">
        <v>2969581855</v>
      </c>
      <c r="AE11546" s="1">
        <v>41221.699305555558</v>
      </c>
      <c r="AF11546" t="s">
        <v>61795</v>
      </c>
      <c r="AG11546" t="s">
        <v>61796</v>
      </c>
      <c r="AH11546" t="s">
        <v>51</v>
      </c>
      <c r="AJ11546" t="s">
        <v>53</v>
      </c>
      <c r="AL11546" t="s">
        <v>68</v>
      </c>
      <c r="AO11546" t="s">
        <v>5443</v>
      </c>
      <c r="AP11546" s="1">
        <v>45127.429166666669</v>
      </c>
    </row>
    <row r="11547" spans="1:43" x14ac:dyDescent="0.35">
      <c r="A11547" t="s">
        <v>61797</v>
      </c>
      <c r="B11547" t="s">
        <v>42268</v>
      </c>
      <c r="C11547" t="s">
        <v>3191</v>
      </c>
      <c r="F11547" t="s">
        <v>61798</v>
      </c>
      <c r="H11547" t="s">
        <v>61799</v>
      </c>
      <c r="J11547" t="s">
        <v>61800</v>
      </c>
      <c r="K11547" t="s">
        <v>61801</v>
      </c>
      <c r="M11547" t="s">
        <v>513</v>
      </c>
      <c r="N11547" t="s">
        <v>398</v>
      </c>
      <c r="O11547">
        <v>88201</v>
      </c>
      <c r="P11547" t="s">
        <v>50</v>
      </c>
      <c r="U11547" s="1">
        <v>45127</v>
      </c>
      <c r="V11547" s="1">
        <v>45127</v>
      </c>
      <c r="W11547" s="1">
        <v>45127.362500000003</v>
      </c>
      <c r="X11547" s="1">
        <v>45127.362500000003</v>
      </c>
      <c r="AC11547" t="s">
        <v>53</v>
      </c>
      <c r="AD11547">
        <v>2973566619</v>
      </c>
      <c r="AE11547" s="1">
        <v>45127.674305555556</v>
      </c>
      <c r="AF11547" t="s">
        <v>61802</v>
      </c>
      <c r="AG11547" t="s">
        <v>61803</v>
      </c>
      <c r="AH11547" t="s">
        <v>51</v>
      </c>
      <c r="AJ11547" t="s">
        <v>53</v>
      </c>
      <c r="AL11547" t="s">
        <v>68</v>
      </c>
      <c r="AO11547" t="s">
        <v>5443</v>
      </c>
      <c r="AP11547" s="1">
        <v>45407.612500000003</v>
      </c>
      <c r="AQ11547" s="1">
        <v>45315.482638888891</v>
      </c>
    </row>
    <row r="11548" spans="1:43" x14ac:dyDescent="0.35">
      <c r="A11548" t="s">
        <v>61804</v>
      </c>
      <c r="B11548" t="s">
        <v>61805</v>
      </c>
      <c r="C11548" t="s">
        <v>12245</v>
      </c>
      <c r="H11548" t="s">
        <v>61804</v>
      </c>
      <c r="J11548" t="s">
        <v>3478</v>
      </c>
      <c r="K11548" t="s">
        <v>17796</v>
      </c>
      <c r="M11548" t="s">
        <v>17797</v>
      </c>
      <c r="N11548" t="s">
        <v>686</v>
      </c>
      <c r="O11548">
        <v>84057</v>
      </c>
      <c r="P11548" t="s">
        <v>50</v>
      </c>
      <c r="U11548" s="1">
        <v>45127</v>
      </c>
      <c r="V11548" s="1">
        <v>45127</v>
      </c>
      <c r="AC11548" t="s">
        <v>53</v>
      </c>
      <c r="AD11548">
        <v>2969475096</v>
      </c>
      <c r="AE11548" s="1">
        <v>37141</v>
      </c>
      <c r="AG11548" t="s">
        <v>61806</v>
      </c>
      <c r="AH11548" t="s">
        <v>51</v>
      </c>
      <c r="AJ11548" t="s">
        <v>53</v>
      </c>
      <c r="AO11548" t="s">
        <v>57090</v>
      </c>
    </row>
    <row r="11549" spans="1:43" x14ac:dyDescent="0.35">
      <c r="A11549" t="s">
        <v>61807</v>
      </c>
      <c r="B11549" t="s">
        <v>61808</v>
      </c>
      <c r="C11549" t="s">
        <v>23361</v>
      </c>
      <c r="F11549">
        <v>17196009720</v>
      </c>
      <c r="H11549" t="s">
        <v>61807</v>
      </c>
      <c r="J11549" t="s">
        <v>61809</v>
      </c>
      <c r="K11549" t="s">
        <v>61810</v>
      </c>
      <c r="M11549" t="s">
        <v>9525</v>
      </c>
      <c r="N11549" t="s">
        <v>65</v>
      </c>
      <c r="O11549">
        <v>81240</v>
      </c>
      <c r="P11549" t="s">
        <v>50</v>
      </c>
      <c r="U11549" s="1">
        <v>45127</v>
      </c>
      <c r="V11549" s="1">
        <v>45127</v>
      </c>
      <c r="W11549" s="1">
        <v>45127.629166666666</v>
      </c>
      <c r="X11549" s="1">
        <v>45127.629166666666</v>
      </c>
      <c r="AC11549" t="s">
        <v>51</v>
      </c>
      <c r="AD11549">
        <v>1000000001</v>
      </c>
      <c r="AE11549" s="1">
        <v>39973.351388888892</v>
      </c>
      <c r="AF11549" t="s">
        <v>3377</v>
      </c>
      <c r="AG11549" t="s">
        <v>61811</v>
      </c>
      <c r="AH11549" t="s">
        <v>51</v>
      </c>
      <c r="AJ11549" t="s">
        <v>53</v>
      </c>
      <c r="AL11549" t="s">
        <v>78</v>
      </c>
      <c r="AO11549" t="s">
        <v>5443</v>
      </c>
      <c r="AP11549" s="1">
        <v>45127.62777777778</v>
      </c>
    </row>
    <row r="11550" spans="1:43" x14ac:dyDescent="0.35">
      <c r="A11550" t="s">
        <v>61812</v>
      </c>
      <c r="B11550" t="s">
        <v>61813</v>
      </c>
      <c r="C11550" t="s">
        <v>1471</v>
      </c>
      <c r="D11550" t="s">
        <v>58</v>
      </c>
      <c r="F11550" t="s">
        <v>47</v>
      </c>
      <c r="H11550" t="s">
        <v>61814</v>
      </c>
      <c r="J11550" t="s">
        <v>49</v>
      </c>
      <c r="P11550" t="s">
        <v>50</v>
      </c>
      <c r="U11550" s="1">
        <v>45127</v>
      </c>
      <c r="V11550" s="1">
        <v>45127</v>
      </c>
      <c r="W11550" s="1">
        <v>45127.671527777777</v>
      </c>
      <c r="X11550" s="1">
        <v>45127.671527777777</v>
      </c>
      <c r="AC11550" t="s">
        <v>53</v>
      </c>
      <c r="AD11550">
        <v>1000000000</v>
      </c>
      <c r="AE11550" s="1">
        <v>37295</v>
      </c>
      <c r="AG11550" t="s">
        <v>61815</v>
      </c>
      <c r="AH11550" t="s">
        <v>51</v>
      </c>
      <c r="AJ11550" t="s">
        <v>53</v>
      </c>
      <c r="AL11550" t="s">
        <v>78</v>
      </c>
      <c r="AO11550" t="s">
        <v>5443</v>
      </c>
      <c r="AP11550" s="1">
        <v>45147.696527777778</v>
      </c>
    </row>
    <row r="11551" spans="1:43" x14ac:dyDescent="0.35">
      <c r="A11551" t="s">
        <v>61816</v>
      </c>
      <c r="B11551" t="s">
        <v>24815</v>
      </c>
      <c r="C11551" t="s">
        <v>9622</v>
      </c>
      <c r="F11551" t="s">
        <v>61817</v>
      </c>
      <c r="H11551" t="s">
        <v>61816</v>
      </c>
      <c r="J11551" t="s">
        <v>61818</v>
      </c>
      <c r="K11551" t="s">
        <v>61819</v>
      </c>
      <c r="M11551" t="s">
        <v>525</v>
      </c>
      <c r="N11551" t="s">
        <v>65</v>
      </c>
      <c r="O11551">
        <v>80019</v>
      </c>
      <c r="P11551" t="s">
        <v>50</v>
      </c>
      <c r="U11551" s="1">
        <v>45127</v>
      </c>
      <c r="V11551" s="1">
        <v>45127</v>
      </c>
      <c r="W11551" s="1">
        <v>45127.415277777778</v>
      </c>
      <c r="X11551" s="1">
        <v>45127.415277777778</v>
      </c>
      <c r="AC11551" t="s">
        <v>53</v>
      </c>
      <c r="AD11551">
        <v>1000000001</v>
      </c>
      <c r="AE11551" s="1">
        <v>39973.351388888892</v>
      </c>
      <c r="AF11551" t="s">
        <v>3377</v>
      </c>
      <c r="AG11551" t="s">
        <v>61820</v>
      </c>
      <c r="AH11551" t="s">
        <v>51</v>
      </c>
      <c r="AJ11551" t="s">
        <v>53</v>
      </c>
      <c r="AL11551" t="s">
        <v>78</v>
      </c>
      <c r="AO11551" t="s">
        <v>5443</v>
      </c>
      <c r="AP11551" s="1">
        <v>45127.415972222225</v>
      </c>
    </row>
    <row r="11552" spans="1:43" x14ac:dyDescent="0.35">
      <c r="A11552" t="s">
        <v>61821</v>
      </c>
      <c r="B11552" t="s">
        <v>61822</v>
      </c>
      <c r="C11552" t="s">
        <v>20920</v>
      </c>
      <c r="F11552" t="s">
        <v>61823</v>
      </c>
      <c r="H11552" t="s">
        <v>61824</v>
      </c>
      <c r="J11552" t="s">
        <v>61825</v>
      </c>
      <c r="K11552" t="s">
        <v>61826</v>
      </c>
      <c r="M11552" t="s">
        <v>4430</v>
      </c>
      <c r="N11552" t="s">
        <v>65</v>
      </c>
      <c r="O11552">
        <v>80624</v>
      </c>
      <c r="P11552" t="s">
        <v>50</v>
      </c>
      <c r="U11552" s="1">
        <v>45127</v>
      </c>
      <c r="V11552" s="1">
        <v>45127</v>
      </c>
      <c r="W11552" s="1">
        <v>45127.394444444442</v>
      </c>
      <c r="X11552" s="1">
        <v>45127.394444444442</v>
      </c>
      <c r="AC11552" t="s">
        <v>53</v>
      </c>
      <c r="AD11552">
        <v>2973566064</v>
      </c>
      <c r="AE11552" s="1">
        <v>45127.399305555555</v>
      </c>
      <c r="AF11552" t="s">
        <v>61827</v>
      </c>
      <c r="AG11552" t="s">
        <v>61828</v>
      </c>
      <c r="AH11552" t="s">
        <v>51</v>
      </c>
      <c r="AJ11552" t="s">
        <v>53</v>
      </c>
      <c r="AL11552" t="s">
        <v>68</v>
      </c>
      <c r="AO11552" t="s">
        <v>5443</v>
      </c>
      <c r="AP11552" s="1">
        <v>45127.401388888888</v>
      </c>
      <c r="AQ11552" s="1">
        <v>45127.402777777781</v>
      </c>
    </row>
    <row r="11553" spans="1:43" x14ac:dyDescent="0.35">
      <c r="A11553" t="s">
        <v>61829</v>
      </c>
      <c r="B11553" t="s">
        <v>903</v>
      </c>
      <c r="C11553" t="s">
        <v>61830</v>
      </c>
      <c r="F11553" t="s">
        <v>61831</v>
      </c>
      <c r="H11553" t="s">
        <v>61829</v>
      </c>
      <c r="J11553" t="s">
        <v>61832</v>
      </c>
      <c r="K11553" t="s">
        <v>61833</v>
      </c>
      <c r="M11553" t="s">
        <v>6585</v>
      </c>
      <c r="N11553" t="s">
        <v>65</v>
      </c>
      <c r="O11553">
        <v>81122</v>
      </c>
      <c r="P11553" t="s">
        <v>50</v>
      </c>
      <c r="U11553" s="1">
        <v>45128</v>
      </c>
      <c r="V11553" s="1">
        <v>45128</v>
      </c>
      <c r="W11553" s="1">
        <v>45128.398611111108</v>
      </c>
      <c r="X11553" s="1">
        <v>45128.398611111108</v>
      </c>
      <c r="AC11553" t="s">
        <v>53</v>
      </c>
      <c r="AD11553">
        <v>2972037182</v>
      </c>
      <c r="AE11553" s="1">
        <v>44509.150694444441</v>
      </c>
      <c r="AF11553" t="s">
        <v>61834</v>
      </c>
      <c r="AG11553" t="s">
        <v>61835</v>
      </c>
      <c r="AH11553" t="s">
        <v>51</v>
      </c>
      <c r="AJ11553" t="s">
        <v>53</v>
      </c>
      <c r="AL11553" t="s">
        <v>68</v>
      </c>
      <c r="AO11553" t="s">
        <v>5443</v>
      </c>
      <c r="AP11553" s="1">
        <v>45128.506944444445</v>
      </c>
    </row>
    <row r="11554" spans="1:43" x14ac:dyDescent="0.35">
      <c r="A11554" t="s">
        <v>61836</v>
      </c>
      <c r="B11554" t="s">
        <v>11561</v>
      </c>
      <c r="C11554" t="s">
        <v>1732</v>
      </c>
      <c r="F11554" t="s">
        <v>61837</v>
      </c>
      <c r="H11554" t="s">
        <v>61836</v>
      </c>
      <c r="J11554" t="s">
        <v>61838</v>
      </c>
      <c r="N11554" t="s">
        <v>592</v>
      </c>
      <c r="O11554">
        <v>82644</v>
      </c>
      <c r="P11554" t="s">
        <v>50</v>
      </c>
      <c r="U11554" s="1">
        <v>45128</v>
      </c>
      <c r="V11554" s="1">
        <v>45128</v>
      </c>
      <c r="W11554" s="1">
        <v>45128.561111111114</v>
      </c>
      <c r="X11554" s="1">
        <v>45128.561111111114</v>
      </c>
      <c r="AC11554" t="s">
        <v>53</v>
      </c>
      <c r="AD11554">
        <v>2969717258</v>
      </c>
      <c r="AE11554" s="1">
        <v>42712.512499999997</v>
      </c>
      <c r="AG11554" t="s">
        <v>61839</v>
      </c>
      <c r="AH11554" t="s">
        <v>51</v>
      </c>
      <c r="AJ11554" t="s">
        <v>53</v>
      </c>
      <c r="AL11554" t="s">
        <v>68</v>
      </c>
      <c r="AO11554" t="s">
        <v>5443</v>
      </c>
      <c r="AP11554" s="1">
        <v>45128.556944444441</v>
      </c>
    </row>
    <row r="11555" spans="1:43" x14ac:dyDescent="0.35">
      <c r="A11555" t="s">
        <v>61840</v>
      </c>
      <c r="B11555" t="s">
        <v>61841</v>
      </c>
      <c r="C11555" t="s">
        <v>18355</v>
      </c>
      <c r="F11555" t="s">
        <v>61842</v>
      </c>
      <c r="H11555" t="s">
        <v>61840</v>
      </c>
      <c r="J11555" t="s">
        <v>45807</v>
      </c>
      <c r="K11555" t="s">
        <v>50254</v>
      </c>
      <c r="M11555" t="s">
        <v>3304</v>
      </c>
      <c r="N11555" t="s">
        <v>65</v>
      </c>
      <c r="O11555">
        <v>80102</v>
      </c>
      <c r="P11555" t="s">
        <v>50</v>
      </c>
      <c r="U11555" s="1">
        <v>45128</v>
      </c>
      <c r="V11555" s="1">
        <v>45128</v>
      </c>
      <c r="W11555" s="1">
        <v>45128.506249999999</v>
      </c>
      <c r="X11555" s="1">
        <v>45128.506249999999</v>
      </c>
      <c r="AC11555" t="s">
        <v>53</v>
      </c>
      <c r="AD11555">
        <v>2969672300</v>
      </c>
      <c r="AE11555" s="1">
        <v>42181.681944444441</v>
      </c>
      <c r="AF11555" t="s">
        <v>45809</v>
      </c>
      <c r="AG11555" t="s">
        <v>61843</v>
      </c>
      <c r="AH11555" t="s">
        <v>51</v>
      </c>
      <c r="AJ11555" t="s">
        <v>53</v>
      </c>
      <c r="AL11555" t="s">
        <v>68</v>
      </c>
      <c r="AO11555" t="s">
        <v>57090</v>
      </c>
      <c r="AP11555" s="1">
        <v>45128.507638888892</v>
      </c>
    </row>
    <row r="11556" spans="1:43" x14ac:dyDescent="0.35">
      <c r="A11556" t="s">
        <v>61844</v>
      </c>
      <c r="B11556" t="s">
        <v>61845</v>
      </c>
      <c r="C11556" t="s">
        <v>961</v>
      </c>
      <c r="F11556" t="s">
        <v>61846</v>
      </c>
      <c r="H11556" t="s">
        <v>61844</v>
      </c>
      <c r="J11556" t="s">
        <v>32315</v>
      </c>
      <c r="N11556" t="s">
        <v>15086</v>
      </c>
      <c r="O11556">
        <v>47841</v>
      </c>
      <c r="P11556" t="s">
        <v>50</v>
      </c>
      <c r="U11556" s="1">
        <v>45128</v>
      </c>
      <c r="V11556" s="1">
        <v>45128</v>
      </c>
      <c r="AC11556" t="s">
        <v>53</v>
      </c>
      <c r="AD11556">
        <v>2969473071</v>
      </c>
      <c r="AE11556" s="1">
        <v>36957</v>
      </c>
      <c r="AG11556" t="s">
        <v>61847</v>
      </c>
      <c r="AH11556" t="s">
        <v>51</v>
      </c>
      <c r="AJ11556" t="s">
        <v>53</v>
      </c>
      <c r="AO11556" t="s">
        <v>8142</v>
      </c>
    </row>
    <row r="11557" spans="1:43" x14ac:dyDescent="0.35">
      <c r="A11557" t="s">
        <v>61848</v>
      </c>
      <c r="B11557" t="s">
        <v>61849</v>
      </c>
      <c r="C11557" t="s">
        <v>61850</v>
      </c>
      <c r="F11557" t="s">
        <v>61851</v>
      </c>
      <c r="H11557" t="s">
        <v>61848</v>
      </c>
      <c r="J11557" t="s">
        <v>61852</v>
      </c>
      <c r="K11557" t="s">
        <v>61853</v>
      </c>
      <c r="M11557" t="s">
        <v>159</v>
      </c>
      <c r="N11557" t="s">
        <v>65</v>
      </c>
      <c r="O11557">
        <v>80918</v>
      </c>
      <c r="P11557" t="s">
        <v>50</v>
      </c>
      <c r="U11557" s="1">
        <v>45128</v>
      </c>
      <c r="V11557" s="1">
        <v>45128</v>
      </c>
      <c r="W11557" s="1">
        <v>45128.53125</v>
      </c>
      <c r="X11557" s="1">
        <v>45128.53125</v>
      </c>
      <c r="AC11557" t="s">
        <v>53</v>
      </c>
      <c r="AD11557">
        <v>2972377302</v>
      </c>
      <c r="AE11557" s="1">
        <v>44974.376388888886</v>
      </c>
      <c r="AF11557" t="s">
        <v>61854</v>
      </c>
      <c r="AG11557" t="s">
        <v>61855</v>
      </c>
      <c r="AH11557" t="s">
        <v>51</v>
      </c>
      <c r="AJ11557" t="s">
        <v>53</v>
      </c>
      <c r="AL11557" t="s">
        <v>68</v>
      </c>
      <c r="AO11557" t="s">
        <v>57090</v>
      </c>
      <c r="AP11557" s="1">
        <v>45128.539583333331</v>
      </c>
      <c r="AQ11557" s="1">
        <v>45128.536111111112</v>
      </c>
    </row>
    <row r="11558" spans="1:43" x14ac:dyDescent="0.35">
      <c r="A11558" t="s">
        <v>61856</v>
      </c>
      <c r="B11558" t="s">
        <v>5419</v>
      </c>
      <c r="C11558" t="s">
        <v>1403</v>
      </c>
      <c r="D11558" t="s">
        <v>1767</v>
      </c>
      <c r="F11558" t="s">
        <v>47</v>
      </c>
      <c r="H11558" t="s">
        <v>61857</v>
      </c>
      <c r="J11558" t="s">
        <v>49</v>
      </c>
      <c r="P11558" t="s">
        <v>50</v>
      </c>
      <c r="U11558" s="1">
        <v>45128</v>
      </c>
      <c r="V11558" s="1">
        <v>45128</v>
      </c>
      <c r="W11558" s="1">
        <v>45148.44027777778</v>
      </c>
      <c r="X11558" s="1">
        <v>45148.44027777778</v>
      </c>
      <c r="AC11558" t="s">
        <v>53</v>
      </c>
      <c r="AD11558">
        <v>1000000000</v>
      </c>
      <c r="AE11558" s="1">
        <v>37295</v>
      </c>
      <c r="AG11558" t="s">
        <v>61858</v>
      </c>
      <c r="AH11558" t="s">
        <v>51</v>
      </c>
      <c r="AJ11558" t="s">
        <v>53</v>
      </c>
      <c r="AL11558" t="s">
        <v>78</v>
      </c>
      <c r="AO11558" t="s">
        <v>5443</v>
      </c>
      <c r="AP11558" s="1">
        <v>45475.65902777778</v>
      </c>
      <c r="AQ11558" s="1">
        <v>45474.68472222222</v>
      </c>
    </row>
    <row r="11559" spans="1:43" x14ac:dyDescent="0.35">
      <c r="A11559" t="s">
        <v>61859</v>
      </c>
      <c r="B11559" t="s">
        <v>61860</v>
      </c>
      <c r="C11559" t="s">
        <v>5456</v>
      </c>
      <c r="F11559" t="s">
        <v>61861</v>
      </c>
      <c r="H11559" t="s">
        <v>61859</v>
      </c>
      <c r="J11559" t="s">
        <v>61862</v>
      </c>
      <c r="K11559" t="s">
        <v>61863</v>
      </c>
      <c r="M11559" t="s">
        <v>1333</v>
      </c>
      <c r="N11559" t="s">
        <v>65</v>
      </c>
      <c r="O11559">
        <v>80113</v>
      </c>
      <c r="P11559" t="s">
        <v>50</v>
      </c>
      <c r="U11559" s="1">
        <v>45128</v>
      </c>
      <c r="V11559" s="1">
        <v>45128</v>
      </c>
      <c r="W11559" s="1">
        <v>45128.51666666667</v>
      </c>
      <c r="X11559" s="1">
        <v>45128.51666666667</v>
      </c>
      <c r="AC11559" t="s">
        <v>53</v>
      </c>
      <c r="AD11559">
        <v>2973567481</v>
      </c>
      <c r="AE11559" s="1">
        <v>45128.515972222223</v>
      </c>
      <c r="AF11559" t="s">
        <v>61864</v>
      </c>
      <c r="AG11559" t="s">
        <v>61865</v>
      </c>
      <c r="AH11559" t="s">
        <v>51</v>
      </c>
      <c r="AJ11559" t="s">
        <v>53</v>
      </c>
      <c r="AL11559" t="s">
        <v>68</v>
      </c>
      <c r="AO11559" t="s">
        <v>57090</v>
      </c>
      <c r="AP11559" s="1">
        <v>45128.518750000003</v>
      </c>
      <c r="AQ11559" s="1">
        <v>45128.519444444442</v>
      </c>
    </row>
    <row r="11560" spans="1:43" x14ac:dyDescent="0.35">
      <c r="A11560" t="s">
        <v>61866</v>
      </c>
      <c r="B11560" t="s">
        <v>61867</v>
      </c>
      <c r="C11560" t="s">
        <v>61868</v>
      </c>
      <c r="F11560" t="s">
        <v>61869</v>
      </c>
      <c r="H11560" t="s">
        <v>61866</v>
      </c>
      <c r="J11560" t="s">
        <v>61870</v>
      </c>
      <c r="K11560" t="s">
        <v>61871</v>
      </c>
      <c r="M11560" t="s">
        <v>11549</v>
      </c>
      <c r="N11560" t="s">
        <v>65</v>
      </c>
      <c r="O11560">
        <v>80031</v>
      </c>
      <c r="P11560" t="s">
        <v>50</v>
      </c>
      <c r="U11560" s="1">
        <v>45128</v>
      </c>
      <c r="V11560" s="1">
        <v>45128</v>
      </c>
      <c r="W11560" s="1">
        <v>45128.382638888892</v>
      </c>
      <c r="X11560" s="1">
        <v>45128.382638888892</v>
      </c>
      <c r="AC11560" t="s">
        <v>53</v>
      </c>
      <c r="AD11560">
        <v>2973567239</v>
      </c>
      <c r="AE11560" s="1">
        <v>45128.381944444445</v>
      </c>
      <c r="AF11560" t="s">
        <v>61872</v>
      </c>
      <c r="AG11560" t="s">
        <v>61873</v>
      </c>
      <c r="AH11560" t="s">
        <v>51</v>
      </c>
      <c r="AJ11560" t="s">
        <v>53</v>
      </c>
      <c r="AL11560" t="s">
        <v>68</v>
      </c>
      <c r="AO11560" t="s">
        <v>57090</v>
      </c>
      <c r="AP11560" s="1">
        <v>45128.386805555558</v>
      </c>
      <c r="AQ11560" s="1">
        <v>45128.388888888891</v>
      </c>
    </row>
    <row r="11561" spans="1:43" x14ac:dyDescent="0.35">
      <c r="A11561" t="s">
        <v>61874</v>
      </c>
      <c r="B11561" t="s">
        <v>48853</v>
      </c>
      <c r="C11561" t="s">
        <v>1076</v>
      </c>
      <c r="H11561" t="s">
        <v>61874</v>
      </c>
      <c r="J11561" t="s">
        <v>20181</v>
      </c>
      <c r="K11561" t="s">
        <v>61875</v>
      </c>
      <c r="M11561" t="s">
        <v>513</v>
      </c>
      <c r="N11561" t="s">
        <v>398</v>
      </c>
      <c r="O11561">
        <v>88201</v>
      </c>
      <c r="P11561" t="s">
        <v>50</v>
      </c>
      <c r="U11561" s="1">
        <v>45128</v>
      </c>
      <c r="V11561" s="1">
        <v>45128</v>
      </c>
      <c r="W11561" s="1">
        <v>45128.511805555558</v>
      </c>
      <c r="X11561" s="1">
        <v>45128.511805555558</v>
      </c>
      <c r="AC11561" t="s">
        <v>53</v>
      </c>
      <c r="AD11561">
        <v>1000000001</v>
      </c>
      <c r="AE11561" s="1">
        <v>39973.351388888892</v>
      </c>
      <c r="AF11561" t="s">
        <v>3377</v>
      </c>
      <c r="AG11561" t="s">
        <v>61876</v>
      </c>
      <c r="AH11561" t="s">
        <v>51</v>
      </c>
      <c r="AJ11561" t="s">
        <v>53</v>
      </c>
      <c r="AL11561" t="s">
        <v>78</v>
      </c>
      <c r="AO11561" t="s">
        <v>8142</v>
      </c>
      <c r="AP11561" s="1">
        <v>45419.714583333334</v>
      </c>
    </row>
    <row r="11562" spans="1:43" x14ac:dyDescent="0.35">
      <c r="A11562" t="s">
        <v>61877</v>
      </c>
      <c r="B11562" t="s">
        <v>61878</v>
      </c>
      <c r="C11562" t="s">
        <v>904</v>
      </c>
      <c r="F11562" t="s">
        <v>61879</v>
      </c>
      <c r="H11562" t="s">
        <v>61877</v>
      </c>
      <c r="J11562" t="s">
        <v>41332</v>
      </c>
      <c r="K11562" t="s">
        <v>4782</v>
      </c>
      <c r="M11562" t="s">
        <v>545</v>
      </c>
      <c r="N11562" t="s">
        <v>253</v>
      </c>
      <c r="O11562">
        <v>88001</v>
      </c>
      <c r="P11562" t="s">
        <v>50</v>
      </c>
      <c r="U11562" s="1">
        <v>45128</v>
      </c>
      <c r="V11562" s="1">
        <v>45128</v>
      </c>
      <c r="W11562" s="1">
        <v>45128.638888888891</v>
      </c>
      <c r="X11562" s="1">
        <v>45128.638888888891</v>
      </c>
      <c r="AC11562" t="s">
        <v>53</v>
      </c>
      <c r="AD11562">
        <v>2969479051</v>
      </c>
      <c r="AE11562" s="1">
        <v>37371</v>
      </c>
      <c r="AF11562" t="s">
        <v>4784</v>
      </c>
      <c r="AG11562" t="s">
        <v>61880</v>
      </c>
      <c r="AH11562" t="s">
        <v>51</v>
      </c>
      <c r="AJ11562" t="s">
        <v>53</v>
      </c>
      <c r="AL11562" t="s">
        <v>68</v>
      </c>
      <c r="AO11562" t="s">
        <v>5443</v>
      </c>
      <c r="AP11562" s="1">
        <v>45128.64166666667</v>
      </c>
    </row>
    <row r="11563" spans="1:43" x14ac:dyDescent="0.35">
      <c r="A11563" t="s">
        <v>61881</v>
      </c>
      <c r="B11563" t="s">
        <v>32890</v>
      </c>
      <c r="C11563" t="s">
        <v>4162</v>
      </c>
      <c r="F11563" t="s">
        <v>61882</v>
      </c>
      <c r="H11563" t="s">
        <v>61881</v>
      </c>
      <c r="J11563" t="s">
        <v>61883</v>
      </c>
      <c r="K11563" t="s">
        <v>61884</v>
      </c>
      <c r="M11563" t="s">
        <v>61885</v>
      </c>
      <c r="N11563" t="s">
        <v>253</v>
      </c>
      <c r="O11563">
        <v>87326</v>
      </c>
      <c r="P11563" t="s">
        <v>50</v>
      </c>
      <c r="U11563" s="1">
        <v>45128</v>
      </c>
      <c r="V11563" s="1">
        <v>45128</v>
      </c>
      <c r="W11563" s="1">
        <v>45128.481249999997</v>
      </c>
      <c r="X11563" s="1">
        <v>45128.481249999997</v>
      </c>
      <c r="AC11563" t="s">
        <v>53</v>
      </c>
      <c r="AD11563">
        <v>2969538368</v>
      </c>
      <c r="AE11563" s="1">
        <v>39825.468055555553</v>
      </c>
      <c r="AF11563" t="s">
        <v>61886</v>
      </c>
      <c r="AG11563" t="s">
        <v>61887</v>
      </c>
      <c r="AH11563" t="s">
        <v>51</v>
      </c>
      <c r="AJ11563" t="s">
        <v>53</v>
      </c>
      <c r="AL11563" t="s">
        <v>68</v>
      </c>
      <c r="AO11563" t="s">
        <v>57090</v>
      </c>
      <c r="AP11563" s="1">
        <v>45131.6</v>
      </c>
      <c r="AQ11563" s="1">
        <v>45128.522916666669</v>
      </c>
    </row>
    <row r="11564" spans="1:43" x14ac:dyDescent="0.35">
      <c r="A11564" t="s">
        <v>61888</v>
      </c>
      <c r="B11564" t="s">
        <v>61889</v>
      </c>
      <c r="C11564" t="s">
        <v>15261</v>
      </c>
      <c r="F11564" t="s">
        <v>61890</v>
      </c>
      <c r="H11564" t="s">
        <v>61888</v>
      </c>
      <c r="J11564" t="s">
        <v>61891</v>
      </c>
      <c r="K11564" t="s">
        <v>22014</v>
      </c>
      <c r="M11564" t="s">
        <v>61892</v>
      </c>
      <c r="N11564" t="s">
        <v>592</v>
      </c>
      <c r="O11564">
        <v>82644</v>
      </c>
      <c r="P11564" t="s">
        <v>50</v>
      </c>
      <c r="U11564" s="1">
        <v>45130</v>
      </c>
      <c r="V11564" s="1">
        <v>45130</v>
      </c>
      <c r="W11564" s="1">
        <v>45130.455555555556</v>
      </c>
      <c r="X11564" s="1">
        <v>45130.455555555556</v>
      </c>
      <c r="AC11564" t="s">
        <v>53</v>
      </c>
      <c r="AD11564">
        <v>2972212436</v>
      </c>
      <c r="AE11564" s="1">
        <v>44956.645138888889</v>
      </c>
      <c r="AF11564" t="s">
        <v>61893</v>
      </c>
      <c r="AG11564" t="s">
        <v>61894</v>
      </c>
      <c r="AH11564" t="s">
        <v>51</v>
      </c>
      <c r="AJ11564" t="s">
        <v>53</v>
      </c>
      <c r="AL11564" t="s">
        <v>68</v>
      </c>
      <c r="AO11564" t="s">
        <v>5443</v>
      </c>
      <c r="AP11564" s="1">
        <v>45141.571527777778</v>
      </c>
    </row>
    <row r="11565" spans="1:43" x14ac:dyDescent="0.35">
      <c r="A11565" t="s">
        <v>61895</v>
      </c>
      <c r="B11565" t="s">
        <v>61896</v>
      </c>
      <c r="C11565" t="s">
        <v>26648</v>
      </c>
      <c r="F11565" t="s">
        <v>61897</v>
      </c>
      <c r="H11565" t="s">
        <v>61898</v>
      </c>
      <c r="J11565" t="s">
        <v>17615</v>
      </c>
      <c r="K11565" t="s">
        <v>20519</v>
      </c>
      <c r="M11565" t="s">
        <v>12925</v>
      </c>
      <c r="N11565" t="s">
        <v>12926</v>
      </c>
      <c r="O11565">
        <v>47842</v>
      </c>
      <c r="P11565" t="s">
        <v>50</v>
      </c>
      <c r="U11565" s="1">
        <v>45131</v>
      </c>
      <c r="V11565" s="1">
        <v>45131</v>
      </c>
      <c r="AC11565" t="s">
        <v>53</v>
      </c>
      <c r="AD11565">
        <v>2969735272</v>
      </c>
      <c r="AE11565" s="1">
        <v>42845.40902777778</v>
      </c>
      <c r="AG11565" t="s">
        <v>61899</v>
      </c>
      <c r="AH11565" t="s">
        <v>51</v>
      </c>
      <c r="AJ11565" t="s">
        <v>53</v>
      </c>
      <c r="AO11565" t="s">
        <v>8142</v>
      </c>
    </row>
    <row r="11566" spans="1:43" x14ac:dyDescent="0.35">
      <c r="A11566" t="s">
        <v>61900</v>
      </c>
      <c r="B11566" t="s">
        <v>61231</v>
      </c>
      <c r="C11566" t="s">
        <v>2073</v>
      </c>
      <c r="F11566" t="s">
        <v>61901</v>
      </c>
      <c r="H11566" t="s">
        <v>61230</v>
      </c>
      <c r="J11566" t="s">
        <v>61233</v>
      </c>
      <c r="K11566" t="s">
        <v>61234</v>
      </c>
      <c r="M11566" t="s">
        <v>1333</v>
      </c>
      <c r="N11566" t="s">
        <v>65</v>
      </c>
      <c r="O11566">
        <v>80110</v>
      </c>
      <c r="P11566" t="s">
        <v>50</v>
      </c>
      <c r="U11566" s="1">
        <v>45131</v>
      </c>
      <c r="V11566" s="1">
        <v>45131</v>
      </c>
      <c r="W11566" s="1">
        <v>45131.724305555559</v>
      </c>
      <c r="X11566" s="1">
        <v>45131.724305555559</v>
      </c>
      <c r="AC11566" t="s">
        <v>53</v>
      </c>
      <c r="AD11566">
        <v>2969819306</v>
      </c>
      <c r="AE11566" s="1">
        <v>43297.626388888886</v>
      </c>
      <c r="AF11566" t="s">
        <v>61235</v>
      </c>
      <c r="AG11566" t="s">
        <v>61902</v>
      </c>
      <c r="AH11566" t="s">
        <v>51</v>
      </c>
      <c r="AJ11566" t="s">
        <v>53</v>
      </c>
      <c r="AL11566" t="s">
        <v>68</v>
      </c>
      <c r="AO11566" t="s">
        <v>57090</v>
      </c>
      <c r="AP11566" s="1">
        <v>45135.686111111114</v>
      </c>
      <c r="AQ11566" s="1">
        <v>45131.75</v>
      </c>
    </row>
    <row r="11567" spans="1:43" x14ac:dyDescent="0.35">
      <c r="A11567" t="s">
        <v>61903</v>
      </c>
      <c r="B11567" t="s">
        <v>61904</v>
      </c>
      <c r="C11567" t="s">
        <v>830</v>
      </c>
      <c r="F11567" t="s">
        <v>61905</v>
      </c>
      <c r="H11567" t="s">
        <v>61903</v>
      </c>
      <c r="J11567" t="s">
        <v>61906</v>
      </c>
      <c r="K11567" t="s">
        <v>61907</v>
      </c>
      <c r="M11567" t="s">
        <v>990</v>
      </c>
      <c r="N11567" t="s">
        <v>65</v>
      </c>
      <c r="O11567">
        <v>81601</v>
      </c>
      <c r="P11567" t="s">
        <v>50</v>
      </c>
      <c r="U11567" s="1">
        <v>45131</v>
      </c>
      <c r="V11567" s="1">
        <v>45131</v>
      </c>
      <c r="W11567" s="1">
        <v>45131.529166666667</v>
      </c>
      <c r="X11567" s="1">
        <v>45131.529166666667</v>
      </c>
      <c r="AC11567" t="s">
        <v>53</v>
      </c>
      <c r="AD11567">
        <v>2969937270</v>
      </c>
      <c r="AE11567" s="1">
        <v>43812.663888888892</v>
      </c>
      <c r="AF11567" t="s">
        <v>61908</v>
      </c>
      <c r="AG11567" t="s">
        <v>61909</v>
      </c>
      <c r="AH11567" t="s">
        <v>51</v>
      </c>
      <c r="AJ11567" t="s">
        <v>53</v>
      </c>
      <c r="AL11567" t="s">
        <v>68</v>
      </c>
      <c r="AO11567" t="s">
        <v>57090</v>
      </c>
      <c r="AP11567" s="1">
        <v>45217.710416666669</v>
      </c>
      <c r="AQ11567" s="1">
        <v>45217.716666666667</v>
      </c>
    </row>
    <row r="11568" spans="1:43" x14ac:dyDescent="0.35">
      <c r="A11568" t="s">
        <v>61910</v>
      </c>
      <c r="B11568" t="s">
        <v>36789</v>
      </c>
      <c r="C11568" t="s">
        <v>61911</v>
      </c>
      <c r="F11568" t="s">
        <v>61912</v>
      </c>
      <c r="H11568" t="s">
        <v>61910</v>
      </c>
      <c r="J11568" t="s">
        <v>57117</v>
      </c>
      <c r="K11568" t="s">
        <v>61913</v>
      </c>
      <c r="M11568" t="s">
        <v>51041</v>
      </c>
      <c r="N11568" t="s">
        <v>253</v>
      </c>
      <c r="O11568">
        <v>88063</v>
      </c>
      <c r="P11568" t="s">
        <v>50</v>
      </c>
      <c r="U11568" s="1">
        <v>45131</v>
      </c>
      <c r="V11568" s="1">
        <v>45131</v>
      </c>
      <c r="W11568" s="1">
        <v>45131.701388888891</v>
      </c>
      <c r="X11568" s="1">
        <v>45131.701388888891</v>
      </c>
      <c r="AC11568" t="s">
        <v>51</v>
      </c>
      <c r="AD11568">
        <v>2972367514</v>
      </c>
      <c r="AE11568" s="1">
        <v>44970.32916666667</v>
      </c>
      <c r="AF11568" t="s">
        <v>57119</v>
      </c>
      <c r="AG11568" t="s">
        <v>61914</v>
      </c>
      <c r="AH11568" t="s">
        <v>51</v>
      </c>
      <c r="AJ11568" t="s">
        <v>53</v>
      </c>
      <c r="AL11568" t="s">
        <v>68</v>
      </c>
      <c r="AO11568" t="s">
        <v>5443</v>
      </c>
      <c r="AP11568" s="1">
        <v>45475.574305555558</v>
      </c>
      <c r="AQ11568" s="1">
        <v>45475.577777777777</v>
      </c>
    </row>
    <row r="11569" spans="1:43" x14ac:dyDescent="0.35">
      <c r="A11569" t="s">
        <v>61915</v>
      </c>
      <c r="B11569" t="s">
        <v>20538</v>
      </c>
      <c r="C11569" t="s">
        <v>46424</v>
      </c>
      <c r="F11569" t="s">
        <v>61916</v>
      </c>
      <c r="H11569" t="s">
        <v>61917</v>
      </c>
      <c r="J11569" t="s">
        <v>46425</v>
      </c>
      <c r="K11569" t="s">
        <v>61918</v>
      </c>
      <c r="M11569" t="s">
        <v>143</v>
      </c>
      <c r="N11569" t="s">
        <v>65</v>
      </c>
      <c r="O11569">
        <v>81505</v>
      </c>
      <c r="P11569" t="s">
        <v>50</v>
      </c>
      <c r="U11569" s="1">
        <v>45131</v>
      </c>
      <c r="V11569" s="1">
        <v>45131</v>
      </c>
      <c r="W11569" s="1">
        <v>45131.728472222225</v>
      </c>
      <c r="X11569" s="1">
        <v>45131.728472222225</v>
      </c>
      <c r="AC11569" t="s">
        <v>53</v>
      </c>
      <c r="AD11569">
        <v>2972038648</v>
      </c>
      <c r="AE11569" s="1">
        <v>44516.15902777778</v>
      </c>
      <c r="AF11569" t="s">
        <v>46426</v>
      </c>
      <c r="AG11569" t="s">
        <v>61919</v>
      </c>
      <c r="AH11569" t="s">
        <v>51</v>
      </c>
      <c r="AJ11569" t="s">
        <v>53</v>
      </c>
      <c r="AL11569" t="s">
        <v>68</v>
      </c>
      <c r="AO11569" t="s">
        <v>57090</v>
      </c>
      <c r="AP11569" s="1">
        <v>45132.709027777775</v>
      </c>
      <c r="AQ11569" s="1">
        <v>45132.706250000003</v>
      </c>
    </row>
    <row r="11570" spans="1:43" x14ac:dyDescent="0.35">
      <c r="A11570" t="s">
        <v>61920</v>
      </c>
      <c r="B11570" t="s">
        <v>12357</v>
      </c>
      <c r="C11570" t="s">
        <v>2515</v>
      </c>
      <c r="F11570" t="s">
        <v>61921</v>
      </c>
      <c r="H11570" t="s">
        <v>61920</v>
      </c>
      <c r="K11570" t="s">
        <v>61922</v>
      </c>
      <c r="M11570" t="s">
        <v>61923</v>
      </c>
      <c r="N11570" t="s">
        <v>65</v>
      </c>
      <c r="O11570">
        <v>80829</v>
      </c>
      <c r="P11570" t="s">
        <v>50</v>
      </c>
      <c r="U11570" s="1">
        <v>45131</v>
      </c>
      <c r="V11570" s="1">
        <v>45131</v>
      </c>
      <c r="W11570" s="1">
        <v>45131.566666666666</v>
      </c>
      <c r="X11570" s="1">
        <v>45131.566666666666</v>
      </c>
      <c r="AC11570" t="s">
        <v>51</v>
      </c>
      <c r="AD11570">
        <v>9999999999</v>
      </c>
      <c r="AE11570" s="1">
        <v>45196</v>
      </c>
      <c r="AG11570" t="s">
        <v>61924</v>
      </c>
      <c r="AH11570" t="s">
        <v>51</v>
      </c>
      <c r="AJ11570" t="s">
        <v>53</v>
      </c>
      <c r="AL11570" t="s">
        <v>68</v>
      </c>
      <c r="AO11570" t="s">
        <v>5443</v>
      </c>
      <c r="AP11570" s="1">
        <v>45152.37777777778</v>
      </c>
      <c r="AQ11570" s="1">
        <v>45134.681944444441</v>
      </c>
    </row>
    <row r="11571" spans="1:43" x14ac:dyDescent="0.35">
      <c r="A11571" t="s">
        <v>61925</v>
      </c>
      <c r="B11571" t="s">
        <v>2974</v>
      </c>
      <c r="C11571" t="s">
        <v>302</v>
      </c>
      <c r="H11571" t="s">
        <v>61926</v>
      </c>
      <c r="J11571" t="s">
        <v>16450</v>
      </c>
      <c r="P11571" t="s">
        <v>50</v>
      </c>
      <c r="U11571" s="1">
        <v>45131</v>
      </c>
      <c r="V11571" s="1">
        <v>45131</v>
      </c>
      <c r="AC11571" t="s">
        <v>53</v>
      </c>
      <c r="AG11571" t="s">
        <v>61927</v>
      </c>
      <c r="AH11571" t="s">
        <v>51</v>
      </c>
      <c r="AJ11571" t="s">
        <v>53</v>
      </c>
      <c r="AO11571" t="s">
        <v>5443</v>
      </c>
    </row>
    <row r="11572" spans="1:43" x14ac:dyDescent="0.35">
      <c r="A11572" t="s">
        <v>61928</v>
      </c>
      <c r="B11572" t="s">
        <v>61929</v>
      </c>
      <c r="C11572" t="s">
        <v>1998</v>
      </c>
      <c r="F11572" t="s">
        <v>61930</v>
      </c>
      <c r="H11572" t="s">
        <v>61928</v>
      </c>
      <c r="J11572" t="s">
        <v>42492</v>
      </c>
      <c r="K11572" t="s">
        <v>61931</v>
      </c>
      <c r="M11572" t="s">
        <v>873</v>
      </c>
      <c r="N11572" t="s">
        <v>65</v>
      </c>
      <c r="O11572">
        <v>80487</v>
      </c>
      <c r="P11572" t="s">
        <v>50</v>
      </c>
      <c r="U11572" s="1">
        <v>45131</v>
      </c>
      <c r="V11572" s="1">
        <v>45131</v>
      </c>
      <c r="W11572" s="1">
        <v>45131.595833333333</v>
      </c>
      <c r="X11572" s="1">
        <v>45131.595833333333</v>
      </c>
      <c r="AC11572" t="s">
        <v>51</v>
      </c>
      <c r="AD11572">
        <v>2969520220</v>
      </c>
      <c r="AE11572" s="1">
        <v>38945.443749999999</v>
      </c>
      <c r="AF11572" t="s">
        <v>61932</v>
      </c>
      <c r="AG11572" t="s">
        <v>61933</v>
      </c>
      <c r="AH11572" t="s">
        <v>51</v>
      </c>
      <c r="AJ11572" t="s">
        <v>53</v>
      </c>
      <c r="AL11572" t="s">
        <v>68</v>
      </c>
      <c r="AO11572" t="s">
        <v>5443</v>
      </c>
      <c r="AP11572" s="1">
        <v>45131.595138888886</v>
      </c>
    </row>
    <row r="11573" spans="1:43" x14ac:dyDescent="0.35">
      <c r="A11573" t="s">
        <v>61934</v>
      </c>
      <c r="B11573" t="s">
        <v>3035</v>
      </c>
      <c r="C11573" t="s">
        <v>61935</v>
      </c>
      <c r="F11573">
        <v>18173534262</v>
      </c>
      <c r="H11573" t="s">
        <v>61936</v>
      </c>
      <c r="J11573" t="s">
        <v>61937</v>
      </c>
      <c r="N11573" t="s">
        <v>398</v>
      </c>
      <c r="O11573">
        <v>88240</v>
      </c>
      <c r="P11573" t="s">
        <v>50</v>
      </c>
      <c r="U11573" s="1">
        <v>45131</v>
      </c>
      <c r="V11573" s="1">
        <v>45131</v>
      </c>
      <c r="W11573" s="1">
        <v>45131.698611111111</v>
      </c>
      <c r="X11573" s="1">
        <v>45131.698611111111</v>
      </c>
      <c r="AC11573" t="s">
        <v>53</v>
      </c>
      <c r="AD11573">
        <v>1000000001</v>
      </c>
      <c r="AE11573" s="1">
        <v>39973.351388888892</v>
      </c>
      <c r="AF11573" t="s">
        <v>3377</v>
      </c>
      <c r="AG11573" t="s">
        <v>61938</v>
      </c>
      <c r="AH11573" t="s">
        <v>51</v>
      </c>
      <c r="AJ11573" t="s">
        <v>53</v>
      </c>
      <c r="AL11573" t="s">
        <v>78</v>
      </c>
      <c r="AO11573" t="s">
        <v>5443</v>
      </c>
      <c r="AP11573" s="1">
        <v>45131.697222222225</v>
      </c>
    </row>
    <row r="11574" spans="1:43" x14ac:dyDescent="0.35">
      <c r="A11574" t="s">
        <v>61939</v>
      </c>
      <c r="B11574" t="s">
        <v>42029</v>
      </c>
      <c r="C11574" t="s">
        <v>1338</v>
      </c>
      <c r="F11574">
        <v>19702494382</v>
      </c>
      <c r="H11574" t="s">
        <v>61939</v>
      </c>
      <c r="J11574" t="s">
        <v>61940</v>
      </c>
      <c r="K11574" t="s">
        <v>61941</v>
      </c>
      <c r="M11574" t="s">
        <v>4713</v>
      </c>
      <c r="N11574" t="s">
        <v>287</v>
      </c>
      <c r="O11574">
        <v>81401</v>
      </c>
      <c r="P11574" t="s">
        <v>50</v>
      </c>
      <c r="U11574" s="1">
        <v>45131</v>
      </c>
      <c r="V11574" s="1">
        <v>45131</v>
      </c>
      <c r="W11574" s="1">
        <v>45131.4375</v>
      </c>
      <c r="X11574" s="1">
        <v>45131.4375</v>
      </c>
      <c r="AC11574" t="s">
        <v>53</v>
      </c>
      <c r="AD11574">
        <v>1000000001</v>
      </c>
      <c r="AE11574" s="1">
        <v>39973.351388888892</v>
      </c>
      <c r="AF11574" t="s">
        <v>3377</v>
      </c>
      <c r="AG11574" t="s">
        <v>61942</v>
      </c>
      <c r="AH11574" t="s">
        <v>51</v>
      </c>
      <c r="AJ11574" t="s">
        <v>53</v>
      </c>
      <c r="AL11574" t="s">
        <v>78</v>
      </c>
      <c r="AO11574" t="s">
        <v>51552</v>
      </c>
    </row>
    <row r="11575" spans="1:43" x14ac:dyDescent="0.35">
      <c r="A11575" t="s">
        <v>61943</v>
      </c>
      <c r="B11575" t="s">
        <v>40022</v>
      </c>
      <c r="C11575" t="s">
        <v>23775</v>
      </c>
      <c r="F11575" t="s">
        <v>61944</v>
      </c>
      <c r="H11575" t="s">
        <v>61945</v>
      </c>
      <c r="J11575" t="s">
        <v>61946</v>
      </c>
      <c r="M11575" t="s">
        <v>15231</v>
      </c>
      <c r="N11575" t="s">
        <v>637</v>
      </c>
      <c r="O11575">
        <v>79772</v>
      </c>
      <c r="P11575" t="s">
        <v>50</v>
      </c>
      <c r="U11575" s="1">
        <v>45131</v>
      </c>
      <c r="V11575" s="1">
        <v>45131</v>
      </c>
      <c r="W11575" s="1">
        <v>45131.408333333333</v>
      </c>
      <c r="X11575" s="1">
        <v>45131.408333333333</v>
      </c>
      <c r="AC11575" t="s">
        <v>53</v>
      </c>
      <c r="AD11575">
        <v>1000000001</v>
      </c>
      <c r="AE11575" s="1">
        <v>39973.351388888892</v>
      </c>
      <c r="AF11575" t="s">
        <v>3377</v>
      </c>
      <c r="AG11575" t="s">
        <v>61947</v>
      </c>
      <c r="AH11575" t="s">
        <v>51</v>
      </c>
      <c r="AJ11575" t="s">
        <v>53</v>
      </c>
      <c r="AL11575" t="s">
        <v>78</v>
      </c>
      <c r="AO11575" t="s">
        <v>5443</v>
      </c>
      <c r="AP11575" s="1">
        <v>45399.513194444444</v>
      </c>
    </row>
    <row r="11576" spans="1:43" x14ac:dyDescent="0.35">
      <c r="A11576" t="s">
        <v>61948</v>
      </c>
      <c r="B11576" t="s">
        <v>903</v>
      </c>
      <c r="C11576" t="s">
        <v>15142</v>
      </c>
      <c r="H11576" t="s">
        <v>45848</v>
      </c>
      <c r="J11576" t="s">
        <v>49</v>
      </c>
      <c r="P11576" t="s">
        <v>50</v>
      </c>
      <c r="U11576" s="1">
        <v>45131</v>
      </c>
      <c r="V11576" s="1">
        <v>45131</v>
      </c>
      <c r="W11576" s="1">
        <v>45131.535416666666</v>
      </c>
      <c r="X11576" s="1">
        <v>45131.535416666666</v>
      </c>
      <c r="AC11576" t="s">
        <v>53</v>
      </c>
      <c r="AD11576">
        <v>1000000000</v>
      </c>
      <c r="AE11576" s="1">
        <v>37295</v>
      </c>
      <c r="AG11576" t="s">
        <v>61949</v>
      </c>
      <c r="AH11576" t="s">
        <v>51</v>
      </c>
      <c r="AJ11576" t="s">
        <v>53</v>
      </c>
      <c r="AL11576" t="s">
        <v>78</v>
      </c>
      <c r="AO11576" t="s">
        <v>5443</v>
      </c>
      <c r="AP11576" s="1">
        <v>45422.601388888892</v>
      </c>
      <c r="AQ11576" s="1">
        <v>45394.688888888886</v>
      </c>
    </row>
    <row r="11577" spans="1:43" x14ac:dyDescent="0.35">
      <c r="A11577" t="s">
        <v>61950</v>
      </c>
      <c r="B11577" t="s">
        <v>49729</v>
      </c>
      <c r="C11577" t="s">
        <v>15378</v>
      </c>
      <c r="F11577" t="s">
        <v>61951</v>
      </c>
      <c r="H11577" t="s">
        <v>61950</v>
      </c>
      <c r="J11577" t="s">
        <v>16624</v>
      </c>
      <c r="N11577" t="s">
        <v>637</v>
      </c>
      <c r="O11577">
        <v>76401</v>
      </c>
      <c r="P11577" t="s">
        <v>50</v>
      </c>
      <c r="U11577" s="1">
        <v>45131</v>
      </c>
      <c r="V11577" s="1">
        <v>45131</v>
      </c>
      <c r="W11577" s="1">
        <v>45131.506944444445</v>
      </c>
      <c r="X11577" s="1">
        <v>45131.506944444445</v>
      </c>
      <c r="AC11577" t="s">
        <v>53</v>
      </c>
      <c r="AD11577">
        <v>2969506030</v>
      </c>
      <c r="AE11577" s="1">
        <v>38097.646527777775</v>
      </c>
      <c r="AF11577" t="s">
        <v>9782</v>
      </c>
      <c r="AG11577" t="s">
        <v>61952</v>
      </c>
      <c r="AH11577" t="s">
        <v>51</v>
      </c>
      <c r="AJ11577" t="s">
        <v>53</v>
      </c>
      <c r="AL11577" t="s">
        <v>68</v>
      </c>
      <c r="AO11577" t="s">
        <v>57090</v>
      </c>
    </row>
    <row r="11578" spans="1:43" x14ac:dyDescent="0.35">
      <c r="A11578" t="s">
        <v>61953</v>
      </c>
      <c r="B11578" t="s">
        <v>80</v>
      </c>
      <c r="C11578" t="s">
        <v>2482</v>
      </c>
      <c r="F11578" t="s">
        <v>61954</v>
      </c>
      <c r="H11578" t="s">
        <v>61953</v>
      </c>
      <c r="J11578" t="s">
        <v>61955</v>
      </c>
      <c r="N11578" t="s">
        <v>287</v>
      </c>
      <c r="O11578">
        <v>81006</v>
      </c>
      <c r="P11578" t="s">
        <v>50</v>
      </c>
      <c r="U11578" s="1">
        <v>45131</v>
      </c>
      <c r="V11578" s="1">
        <v>45131</v>
      </c>
      <c r="AC11578" t="s">
        <v>53</v>
      </c>
      <c r="AD11578">
        <v>2970058129</v>
      </c>
      <c r="AE11578" s="1">
        <v>44295.616666666669</v>
      </c>
      <c r="AG11578" t="s">
        <v>61956</v>
      </c>
      <c r="AH11578" t="s">
        <v>51</v>
      </c>
      <c r="AJ11578" t="s">
        <v>53</v>
      </c>
      <c r="AO11578" t="s">
        <v>57090</v>
      </c>
    </row>
    <row r="11579" spans="1:43" x14ac:dyDescent="0.35">
      <c r="A11579" t="s">
        <v>61957</v>
      </c>
      <c r="B11579" t="s">
        <v>9371</v>
      </c>
      <c r="C11579" t="s">
        <v>49948</v>
      </c>
      <c r="F11579" t="s">
        <v>61958</v>
      </c>
      <c r="H11579" t="s">
        <v>61957</v>
      </c>
      <c r="J11579" t="s">
        <v>61959</v>
      </c>
      <c r="K11579" t="s">
        <v>61960</v>
      </c>
      <c r="M11579" t="s">
        <v>753</v>
      </c>
      <c r="N11579" t="s">
        <v>798</v>
      </c>
      <c r="O11579">
        <v>79938</v>
      </c>
      <c r="P11579" t="s">
        <v>50</v>
      </c>
      <c r="U11579" s="1">
        <v>45131</v>
      </c>
      <c r="V11579" s="1">
        <v>45131</v>
      </c>
      <c r="W11579" s="1">
        <v>45131.477083333331</v>
      </c>
      <c r="X11579" s="1">
        <v>45131.477083333331</v>
      </c>
      <c r="AC11579" t="s">
        <v>53</v>
      </c>
      <c r="AD11579">
        <v>2972308675</v>
      </c>
      <c r="AE11579" s="1">
        <v>44960.545138888891</v>
      </c>
      <c r="AF11579" t="s">
        <v>61961</v>
      </c>
      <c r="AG11579" t="s">
        <v>61962</v>
      </c>
      <c r="AH11579" t="s">
        <v>51</v>
      </c>
      <c r="AJ11579" t="s">
        <v>53</v>
      </c>
      <c r="AL11579" t="s">
        <v>68</v>
      </c>
      <c r="AO11579" t="s">
        <v>57090</v>
      </c>
      <c r="AP11579" s="1">
        <v>45131.477777777778</v>
      </c>
      <c r="AQ11579" s="1">
        <v>45131.478472222225</v>
      </c>
    </row>
    <row r="11580" spans="1:43" x14ac:dyDescent="0.35">
      <c r="A11580" t="s">
        <v>61963</v>
      </c>
      <c r="B11580" t="s">
        <v>9029</v>
      </c>
      <c r="C11580" t="s">
        <v>41064</v>
      </c>
      <c r="F11580" t="s">
        <v>61964</v>
      </c>
      <c r="H11580" t="s">
        <v>61965</v>
      </c>
      <c r="J11580" t="s">
        <v>61966</v>
      </c>
      <c r="K11580" t="s">
        <v>61967</v>
      </c>
      <c r="M11580" t="s">
        <v>4445</v>
      </c>
      <c r="N11580" t="s">
        <v>65</v>
      </c>
      <c r="O11580">
        <v>80134</v>
      </c>
      <c r="P11580" t="s">
        <v>50</v>
      </c>
      <c r="U11580" s="1">
        <v>45131</v>
      </c>
      <c r="V11580" s="1">
        <v>45131</v>
      </c>
      <c r="W11580" s="1">
        <v>45131.640277777777</v>
      </c>
      <c r="X11580" s="1">
        <v>45131.640277777777</v>
      </c>
      <c r="AC11580" t="s">
        <v>53</v>
      </c>
      <c r="AD11580">
        <v>2970018522</v>
      </c>
      <c r="AE11580" s="1">
        <v>44133.440972222219</v>
      </c>
      <c r="AF11580" t="s">
        <v>61968</v>
      </c>
      <c r="AG11580" t="s">
        <v>61969</v>
      </c>
      <c r="AH11580" t="s">
        <v>51</v>
      </c>
      <c r="AJ11580" t="s">
        <v>53</v>
      </c>
      <c r="AL11580" t="s">
        <v>68</v>
      </c>
      <c r="AO11580" t="s">
        <v>5443</v>
      </c>
      <c r="AP11580" s="1">
        <v>45131.647916666669</v>
      </c>
    </row>
    <row r="11581" spans="1:43" x14ac:dyDescent="0.35">
      <c r="A11581" t="s">
        <v>61970</v>
      </c>
      <c r="B11581" t="s">
        <v>48541</v>
      </c>
      <c r="C11581" t="s">
        <v>1459</v>
      </c>
      <c r="F11581" t="s">
        <v>61971</v>
      </c>
      <c r="H11581" t="s">
        <v>46330</v>
      </c>
      <c r="J11581" t="s">
        <v>61972</v>
      </c>
      <c r="K11581" t="s">
        <v>61973</v>
      </c>
      <c r="M11581" t="s">
        <v>1397</v>
      </c>
      <c r="N11581" t="s">
        <v>65</v>
      </c>
      <c r="O11581">
        <v>80403</v>
      </c>
      <c r="P11581" t="s">
        <v>50</v>
      </c>
      <c r="U11581" s="1">
        <v>45131</v>
      </c>
      <c r="V11581" s="1">
        <v>45131</v>
      </c>
      <c r="W11581" s="1">
        <v>45131.708333333336</v>
      </c>
      <c r="X11581" s="1">
        <v>45131.708333333336</v>
      </c>
      <c r="AC11581" t="s">
        <v>53</v>
      </c>
      <c r="AD11581">
        <v>2969548197</v>
      </c>
      <c r="AE11581" s="1">
        <v>40175.336111111108</v>
      </c>
      <c r="AF11581" t="s">
        <v>61974</v>
      </c>
      <c r="AG11581" t="s">
        <v>61975</v>
      </c>
      <c r="AH11581" t="s">
        <v>51</v>
      </c>
      <c r="AJ11581" t="s">
        <v>53</v>
      </c>
      <c r="AL11581" t="s">
        <v>68</v>
      </c>
      <c r="AO11581" t="s">
        <v>5443</v>
      </c>
      <c r="AP11581" s="1">
        <v>45131.715277777781</v>
      </c>
      <c r="AQ11581" s="1">
        <v>45131.718055555553</v>
      </c>
    </row>
    <row r="11582" spans="1:43" x14ac:dyDescent="0.35">
      <c r="A11582" t="s">
        <v>61976</v>
      </c>
      <c r="B11582" t="s">
        <v>12150</v>
      </c>
      <c r="C11582" t="s">
        <v>20494</v>
      </c>
      <c r="F11582" t="s">
        <v>61977</v>
      </c>
      <c r="H11582" t="s">
        <v>61976</v>
      </c>
      <c r="J11582" t="s">
        <v>61978</v>
      </c>
      <c r="K11582" t="s">
        <v>61979</v>
      </c>
      <c r="M11582" t="s">
        <v>30854</v>
      </c>
      <c r="N11582" t="s">
        <v>13693</v>
      </c>
      <c r="O11582">
        <v>37229</v>
      </c>
      <c r="P11582" t="s">
        <v>50</v>
      </c>
      <c r="U11582" s="1">
        <v>45132</v>
      </c>
      <c r="V11582" s="1">
        <v>45132</v>
      </c>
      <c r="W11582" s="1">
        <v>45132.647222222222</v>
      </c>
      <c r="X11582" s="1">
        <v>45132.647222222222</v>
      </c>
      <c r="AC11582" t="s">
        <v>53</v>
      </c>
      <c r="AD11582">
        <v>2973570495</v>
      </c>
      <c r="AE11582" s="1">
        <v>45132.636805555558</v>
      </c>
      <c r="AF11582" t="s">
        <v>61980</v>
      </c>
      <c r="AG11582" t="s">
        <v>61981</v>
      </c>
      <c r="AH11582" t="s">
        <v>51</v>
      </c>
      <c r="AJ11582" t="s">
        <v>53</v>
      </c>
      <c r="AL11582" t="s">
        <v>68</v>
      </c>
      <c r="AO11582" t="s">
        <v>5443</v>
      </c>
      <c r="AP11582" s="1">
        <v>45132.647916666669</v>
      </c>
    </row>
    <row r="11583" spans="1:43" x14ac:dyDescent="0.35">
      <c r="A11583" t="s">
        <v>61982</v>
      </c>
      <c r="B11583" t="s">
        <v>59803</v>
      </c>
      <c r="C11583" t="s">
        <v>3842</v>
      </c>
      <c r="H11583" t="s">
        <v>61982</v>
      </c>
      <c r="K11583" t="s">
        <v>61983</v>
      </c>
      <c r="M11583" t="s">
        <v>257</v>
      </c>
      <c r="N11583" t="s">
        <v>287</v>
      </c>
      <c r="O11583">
        <v>81321</v>
      </c>
      <c r="P11583" t="s">
        <v>50</v>
      </c>
      <c r="U11583" s="1">
        <v>45132</v>
      </c>
      <c r="V11583" s="1">
        <v>45132</v>
      </c>
      <c r="W11583" s="1">
        <v>45132.529166666667</v>
      </c>
      <c r="X11583" s="1">
        <v>45132.529166666667</v>
      </c>
      <c r="AC11583" t="s">
        <v>53</v>
      </c>
      <c r="AD11583">
        <v>1000000001</v>
      </c>
      <c r="AE11583" s="1">
        <v>39973.351388888892</v>
      </c>
      <c r="AF11583" t="s">
        <v>3377</v>
      </c>
      <c r="AG11583" t="s">
        <v>61984</v>
      </c>
      <c r="AH11583" t="s">
        <v>51</v>
      </c>
      <c r="AJ11583" t="s">
        <v>53</v>
      </c>
      <c r="AL11583" t="s">
        <v>78</v>
      </c>
      <c r="AO11583" t="s">
        <v>51552</v>
      </c>
    </row>
    <row r="11584" spans="1:43" x14ac:dyDescent="0.35">
      <c r="A11584" t="s">
        <v>61985</v>
      </c>
      <c r="B11584" t="s">
        <v>15080</v>
      </c>
      <c r="C11584" t="s">
        <v>5070</v>
      </c>
      <c r="H11584" t="s">
        <v>61986</v>
      </c>
      <c r="J11584" t="s">
        <v>11008</v>
      </c>
      <c r="K11584" t="s">
        <v>20554</v>
      </c>
      <c r="M11584" t="s">
        <v>20555</v>
      </c>
      <c r="N11584" t="s">
        <v>10477</v>
      </c>
      <c r="O11584" t="s">
        <v>23115</v>
      </c>
      <c r="P11584" t="s">
        <v>50</v>
      </c>
      <c r="U11584" s="1">
        <v>45132</v>
      </c>
      <c r="V11584" s="1">
        <v>45132</v>
      </c>
      <c r="AC11584" t="s">
        <v>53</v>
      </c>
      <c r="AD11584">
        <v>2969478809</v>
      </c>
      <c r="AE11584" s="1">
        <v>37358</v>
      </c>
      <c r="AG11584" t="s">
        <v>61987</v>
      </c>
      <c r="AH11584" t="s">
        <v>51</v>
      </c>
      <c r="AJ11584" t="s">
        <v>53</v>
      </c>
      <c r="AO11584" t="s">
        <v>8142</v>
      </c>
    </row>
    <row r="11585" spans="1:43" x14ac:dyDescent="0.35">
      <c r="A11585" t="s">
        <v>61988</v>
      </c>
      <c r="B11585" t="s">
        <v>15488</v>
      </c>
      <c r="C11585" t="s">
        <v>61989</v>
      </c>
      <c r="F11585" t="s">
        <v>61990</v>
      </c>
      <c r="H11585" t="s">
        <v>20821</v>
      </c>
      <c r="I11585" t="s">
        <v>2110</v>
      </c>
      <c r="J11585" t="s">
        <v>61991</v>
      </c>
      <c r="K11585" t="s">
        <v>61992</v>
      </c>
      <c r="L11585" t="s">
        <v>2030</v>
      </c>
      <c r="M11585" t="s">
        <v>61993</v>
      </c>
      <c r="N11585" t="s">
        <v>1436</v>
      </c>
      <c r="O11585">
        <v>73113</v>
      </c>
      <c r="P11585" t="s">
        <v>12926</v>
      </c>
      <c r="U11585" s="1">
        <v>45132</v>
      </c>
      <c r="V11585" s="1">
        <v>45132</v>
      </c>
      <c r="AC11585" t="s">
        <v>53</v>
      </c>
      <c r="AD11585">
        <v>2972050732</v>
      </c>
      <c r="AE11585" s="1">
        <v>44574.493055555555</v>
      </c>
      <c r="AG11585" t="s">
        <v>61994</v>
      </c>
      <c r="AH11585" t="s">
        <v>51</v>
      </c>
      <c r="AJ11585" t="s">
        <v>53</v>
      </c>
      <c r="AO11585" t="s">
        <v>8142</v>
      </c>
    </row>
    <row r="11586" spans="1:43" x14ac:dyDescent="0.35">
      <c r="A11586" t="s">
        <v>61995</v>
      </c>
      <c r="B11586" t="s">
        <v>24732</v>
      </c>
      <c r="C11586" t="s">
        <v>61996</v>
      </c>
      <c r="F11586" t="s">
        <v>61997</v>
      </c>
      <c r="H11586" t="s">
        <v>61995</v>
      </c>
      <c r="J11586" t="s">
        <v>13744</v>
      </c>
      <c r="K11586" t="s">
        <v>61998</v>
      </c>
      <c r="M11586" t="s">
        <v>525</v>
      </c>
      <c r="N11586" t="s">
        <v>65</v>
      </c>
      <c r="O11586">
        <v>80019</v>
      </c>
      <c r="P11586" t="s">
        <v>50</v>
      </c>
      <c r="U11586" s="1">
        <v>45132</v>
      </c>
      <c r="V11586" s="1">
        <v>45132</v>
      </c>
      <c r="W11586" s="1">
        <v>45132.520833333336</v>
      </c>
      <c r="X11586" s="1">
        <v>45132.520833333336</v>
      </c>
      <c r="AC11586" t="s">
        <v>53</v>
      </c>
      <c r="AD11586">
        <v>2969474461</v>
      </c>
      <c r="AE11586" s="1">
        <v>37104.381944444445</v>
      </c>
      <c r="AF11586" t="s">
        <v>13829</v>
      </c>
      <c r="AG11586" t="s">
        <v>61999</v>
      </c>
      <c r="AH11586" t="s">
        <v>51</v>
      </c>
      <c r="AJ11586" t="s">
        <v>53</v>
      </c>
      <c r="AL11586" t="s">
        <v>68</v>
      </c>
      <c r="AO11586" t="s">
        <v>5443</v>
      </c>
      <c r="AP11586" s="1">
        <v>45132.520138888889</v>
      </c>
      <c r="AQ11586" s="1">
        <v>45132.529861111114</v>
      </c>
    </row>
    <row r="11587" spans="1:43" x14ac:dyDescent="0.35">
      <c r="A11587" t="s">
        <v>62000</v>
      </c>
      <c r="B11587" t="s">
        <v>62001</v>
      </c>
      <c r="C11587" t="s">
        <v>97</v>
      </c>
      <c r="F11587" t="s">
        <v>62002</v>
      </c>
      <c r="H11587" t="s">
        <v>62000</v>
      </c>
      <c r="J11587" t="s">
        <v>24326</v>
      </c>
      <c r="K11587" t="s">
        <v>6643</v>
      </c>
      <c r="M11587" t="s">
        <v>6644</v>
      </c>
      <c r="N11587" t="s">
        <v>6645</v>
      </c>
      <c r="O11587">
        <v>95827</v>
      </c>
      <c r="P11587" t="s">
        <v>50</v>
      </c>
      <c r="U11587" s="1">
        <v>45132</v>
      </c>
      <c r="V11587" s="1">
        <v>45132</v>
      </c>
      <c r="AC11587" t="s">
        <v>53</v>
      </c>
      <c r="AD11587">
        <v>2969476247</v>
      </c>
      <c r="AE11587" s="1">
        <v>37207</v>
      </c>
      <c r="AG11587" t="s">
        <v>62003</v>
      </c>
      <c r="AH11587" t="s">
        <v>51</v>
      </c>
      <c r="AJ11587" t="s">
        <v>53</v>
      </c>
      <c r="AO11587" t="s">
        <v>8142</v>
      </c>
    </row>
    <row r="11588" spans="1:43" x14ac:dyDescent="0.35">
      <c r="A11588" t="s">
        <v>62004</v>
      </c>
      <c r="B11588" t="s">
        <v>62005</v>
      </c>
      <c r="C11588" t="s">
        <v>2882</v>
      </c>
      <c r="F11588" t="s">
        <v>62006</v>
      </c>
      <c r="H11588" t="s">
        <v>62004</v>
      </c>
      <c r="J11588" t="s">
        <v>24326</v>
      </c>
      <c r="N11588" t="s">
        <v>19844</v>
      </c>
      <c r="O11588">
        <v>98926</v>
      </c>
      <c r="P11588" t="s">
        <v>50</v>
      </c>
      <c r="U11588" s="1">
        <v>45132</v>
      </c>
      <c r="V11588" s="1">
        <v>45132</v>
      </c>
      <c r="AC11588" t="s">
        <v>53</v>
      </c>
      <c r="AD11588">
        <v>2969476247</v>
      </c>
      <c r="AE11588" s="1">
        <v>37207</v>
      </c>
      <c r="AG11588" t="s">
        <v>62007</v>
      </c>
      <c r="AH11588" t="s">
        <v>51</v>
      </c>
      <c r="AJ11588" t="s">
        <v>53</v>
      </c>
      <c r="AO11588" t="s">
        <v>8142</v>
      </c>
    </row>
    <row r="11589" spans="1:43" x14ac:dyDescent="0.35">
      <c r="A11589" t="s">
        <v>62008</v>
      </c>
      <c r="B11589" t="s">
        <v>62009</v>
      </c>
      <c r="C11589" t="s">
        <v>62010</v>
      </c>
      <c r="F11589" t="s">
        <v>62011</v>
      </c>
      <c r="H11589" t="s">
        <v>62008</v>
      </c>
      <c r="J11589" t="s">
        <v>61118</v>
      </c>
      <c r="P11589" t="s">
        <v>50</v>
      </c>
      <c r="U11589" s="1">
        <v>45132</v>
      </c>
      <c r="V11589" s="1">
        <v>45132</v>
      </c>
      <c r="AC11589" t="s">
        <v>53</v>
      </c>
      <c r="AD11589">
        <v>2969504893</v>
      </c>
      <c r="AE11589" s="1">
        <v>38023.623611111114</v>
      </c>
      <c r="AG11589" t="s">
        <v>62012</v>
      </c>
      <c r="AH11589" t="s">
        <v>51</v>
      </c>
      <c r="AJ11589" t="s">
        <v>53</v>
      </c>
      <c r="AO11589" t="s">
        <v>8142</v>
      </c>
    </row>
    <row r="11590" spans="1:43" x14ac:dyDescent="0.35">
      <c r="A11590" t="s">
        <v>62013</v>
      </c>
      <c r="B11590" t="s">
        <v>62014</v>
      </c>
      <c r="C11590" t="s">
        <v>43547</v>
      </c>
      <c r="F11590" t="s">
        <v>62015</v>
      </c>
      <c r="G11590" t="s">
        <v>62015</v>
      </c>
      <c r="H11590" t="s">
        <v>62016</v>
      </c>
      <c r="J11590" t="s">
        <v>13225</v>
      </c>
      <c r="K11590" t="s">
        <v>51863</v>
      </c>
      <c r="L11590" t="s">
        <v>51864</v>
      </c>
      <c r="M11590" t="s">
        <v>51865</v>
      </c>
      <c r="N11590" t="s">
        <v>13220</v>
      </c>
      <c r="O11590">
        <v>5300</v>
      </c>
      <c r="P11590" t="s">
        <v>50</v>
      </c>
      <c r="U11590" s="1">
        <v>45132</v>
      </c>
      <c r="V11590" s="1">
        <v>45132</v>
      </c>
      <c r="AC11590" t="s">
        <v>53</v>
      </c>
      <c r="AD11590">
        <v>2969519246</v>
      </c>
      <c r="AE11590" s="1">
        <v>38883.179166666669</v>
      </c>
      <c r="AG11590" t="s">
        <v>62017</v>
      </c>
      <c r="AH11590" t="s">
        <v>51</v>
      </c>
      <c r="AJ11590" t="s">
        <v>53</v>
      </c>
      <c r="AO11590" t="s">
        <v>8142</v>
      </c>
    </row>
    <row r="11591" spans="1:43" x14ac:dyDescent="0.35">
      <c r="A11591" t="s">
        <v>62018</v>
      </c>
      <c r="B11591" t="s">
        <v>3371</v>
      </c>
      <c r="C11591" t="s">
        <v>849</v>
      </c>
      <c r="F11591" t="s">
        <v>62019</v>
      </c>
      <c r="H11591" t="s">
        <v>62018</v>
      </c>
      <c r="J11591" t="s">
        <v>62020</v>
      </c>
      <c r="K11591" t="s">
        <v>62021</v>
      </c>
      <c r="M11591" t="s">
        <v>18467</v>
      </c>
      <c r="N11591" t="s">
        <v>65</v>
      </c>
      <c r="O11591">
        <v>80517</v>
      </c>
      <c r="P11591" t="s">
        <v>50</v>
      </c>
      <c r="U11591" s="1">
        <v>45132</v>
      </c>
      <c r="V11591" s="1">
        <v>45132</v>
      </c>
      <c r="W11591" s="1">
        <v>45132.724999999999</v>
      </c>
      <c r="X11591" s="1">
        <v>45132.724999999999</v>
      </c>
      <c r="AC11591" t="s">
        <v>53</v>
      </c>
      <c r="AD11591">
        <v>2969726055</v>
      </c>
      <c r="AE11591" s="1">
        <v>42790.477777777778</v>
      </c>
      <c r="AF11591" t="s">
        <v>7105</v>
      </c>
      <c r="AG11591" t="s">
        <v>62022</v>
      </c>
      <c r="AH11591" t="s">
        <v>51</v>
      </c>
      <c r="AJ11591" t="s">
        <v>53</v>
      </c>
      <c r="AL11591" t="s">
        <v>68</v>
      </c>
      <c r="AO11591" t="s">
        <v>5443</v>
      </c>
      <c r="AP11591" s="1">
        <v>45132.737500000003</v>
      </c>
      <c r="AQ11591" s="1">
        <v>45132.727777777778</v>
      </c>
    </row>
    <row r="11592" spans="1:43" x14ac:dyDescent="0.35">
      <c r="A11592" t="s">
        <v>62023</v>
      </c>
      <c r="B11592" t="s">
        <v>5388</v>
      </c>
      <c r="C11592" t="s">
        <v>24381</v>
      </c>
      <c r="F11592" t="s">
        <v>62024</v>
      </c>
      <c r="H11592" t="s">
        <v>62023</v>
      </c>
      <c r="J11592" t="s">
        <v>4293</v>
      </c>
      <c r="K11592" t="s">
        <v>62025</v>
      </c>
      <c r="M11592" t="s">
        <v>5343</v>
      </c>
      <c r="N11592" t="s">
        <v>798</v>
      </c>
      <c r="O11592">
        <v>77871</v>
      </c>
      <c r="P11592" t="s">
        <v>50</v>
      </c>
      <c r="U11592" s="1">
        <v>45132</v>
      </c>
      <c r="V11592" s="1">
        <v>45132</v>
      </c>
      <c r="W11592" s="1">
        <v>45132.443055555559</v>
      </c>
      <c r="X11592" s="1">
        <v>45132.443055555559</v>
      </c>
      <c r="AC11592" t="s">
        <v>53</v>
      </c>
      <c r="AD11592">
        <v>2969634929</v>
      </c>
      <c r="AE11592" s="1">
        <v>41799.665972222225</v>
      </c>
      <c r="AF11592" t="s">
        <v>4296</v>
      </c>
      <c r="AG11592" t="s">
        <v>62026</v>
      </c>
      <c r="AH11592" t="s">
        <v>51</v>
      </c>
      <c r="AJ11592" t="s">
        <v>53</v>
      </c>
      <c r="AL11592" t="s">
        <v>68</v>
      </c>
      <c r="AO11592" t="s">
        <v>5443</v>
      </c>
      <c r="AP11592" s="1">
        <v>45440.431944444441</v>
      </c>
    </row>
    <row r="11593" spans="1:43" x14ac:dyDescent="0.35">
      <c r="A11593" t="s">
        <v>62027</v>
      </c>
      <c r="B11593" t="s">
        <v>54206</v>
      </c>
      <c r="C11593" t="s">
        <v>62028</v>
      </c>
      <c r="F11593" t="s">
        <v>62029</v>
      </c>
      <c r="H11593" t="s">
        <v>62027</v>
      </c>
      <c r="J11593" t="s">
        <v>62030</v>
      </c>
      <c r="K11593" t="s">
        <v>62031</v>
      </c>
      <c r="M11593" t="s">
        <v>5822</v>
      </c>
      <c r="N11593" t="s">
        <v>65</v>
      </c>
      <c r="O11593">
        <v>80109</v>
      </c>
      <c r="P11593" t="s">
        <v>50</v>
      </c>
      <c r="U11593" s="1">
        <v>45132</v>
      </c>
      <c r="V11593" s="1">
        <v>45132</v>
      </c>
      <c r="W11593" s="1">
        <v>45132.505555555559</v>
      </c>
      <c r="X11593" s="1">
        <v>45132.505555555559</v>
      </c>
      <c r="AC11593" t="s">
        <v>53</v>
      </c>
      <c r="AD11593">
        <v>2970017276</v>
      </c>
      <c r="AE11593" s="1">
        <v>44127.336111111108</v>
      </c>
      <c r="AF11593" t="s">
        <v>62032</v>
      </c>
      <c r="AG11593" t="s">
        <v>62033</v>
      </c>
      <c r="AH11593" t="s">
        <v>51</v>
      </c>
      <c r="AJ11593" t="s">
        <v>53</v>
      </c>
      <c r="AL11593" t="s">
        <v>68</v>
      </c>
      <c r="AO11593" t="s">
        <v>57090</v>
      </c>
      <c r="AP11593" s="1">
        <v>45132.586805555555</v>
      </c>
      <c r="AQ11593" s="1">
        <v>45132.509027777778</v>
      </c>
    </row>
    <row r="11594" spans="1:43" x14ac:dyDescent="0.35">
      <c r="A11594" t="s">
        <v>62034</v>
      </c>
      <c r="B11594" t="s">
        <v>58798</v>
      </c>
      <c r="C11594" t="s">
        <v>71</v>
      </c>
      <c r="F11594" t="s">
        <v>62035</v>
      </c>
      <c r="G11594">
        <v>4324485465</v>
      </c>
      <c r="H11594" t="s">
        <v>62036</v>
      </c>
      <c r="I11594" t="s">
        <v>200</v>
      </c>
      <c r="J11594" t="s">
        <v>62037</v>
      </c>
      <c r="K11594" t="s">
        <v>62038</v>
      </c>
      <c r="M11594" t="s">
        <v>15231</v>
      </c>
      <c r="N11594" t="s">
        <v>264</v>
      </c>
      <c r="O11594">
        <v>79772</v>
      </c>
      <c r="P11594" t="s">
        <v>50</v>
      </c>
      <c r="U11594" s="1">
        <v>45132</v>
      </c>
      <c r="V11594" s="1">
        <v>45132</v>
      </c>
      <c r="W11594" s="1">
        <v>45132.534722222219</v>
      </c>
      <c r="X11594" s="1">
        <v>45132.534722222219</v>
      </c>
      <c r="AC11594" t="s">
        <v>53</v>
      </c>
      <c r="AD11594">
        <v>2969551100</v>
      </c>
      <c r="AE11594" s="1">
        <v>40287.661111111112</v>
      </c>
      <c r="AG11594" t="s">
        <v>62039</v>
      </c>
      <c r="AH11594" t="s">
        <v>51</v>
      </c>
      <c r="AJ11594" t="s">
        <v>53</v>
      </c>
      <c r="AL11594" t="s">
        <v>68</v>
      </c>
      <c r="AO11594" t="s">
        <v>5443</v>
      </c>
      <c r="AP11594" s="1">
        <v>45147.623611111114</v>
      </c>
      <c r="AQ11594" s="1">
        <v>44641.48333333333</v>
      </c>
    </row>
    <row r="11595" spans="1:43" x14ac:dyDescent="0.35">
      <c r="A11595" t="s">
        <v>62040</v>
      </c>
      <c r="B11595" t="s">
        <v>62041</v>
      </c>
      <c r="C11595" t="s">
        <v>1686</v>
      </c>
      <c r="F11595" t="s">
        <v>62042</v>
      </c>
      <c r="H11595" t="s">
        <v>62040</v>
      </c>
      <c r="J11595" t="s">
        <v>62043</v>
      </c>
      <c r="K11595" t="s">
        <v>62044</v>
      </c>
      <c r="M11595" t="s">
        <v>137</v>
      </c>
      <c r="N11595" t="s">
        <v>213</v>
      </c>
      <c r="O11595">
        <v>80229</v>
      </c>
      <c r="P11595" t="s">
        <v>50</v>
      </c>
      <c r="U11595" s="1">
        <v>45132</v>
      </c>
      <c r="V11595" s="1">
        <v>45132</v>
      </c>
      <c r="W11595" s="1">
        <v>45132.423611111109</v>
      </c>
      <c r="X11595" s="1">
        <v>45132.423611111109</v>
      </c>
      <c r="AC11595" t="s">
        <v>53</v>
      </c>
      <c r="AD11595">
        <v>2969823178</v>
      </c>
      <c r="AE11595" s="1">
        <v>43312.435416666667</v>
      </c>
      <c r="AF11595" t="s">
        <v>62045</v>
      </c>
      <c r="AG11595" t="s">
        <v>62046</v>
      </c>
      <c r="AH11595" t="s">
        <v>51</v>
      </c>
      <c r="AJ11595" t="s">
        <v>53</v>
      </c>
      <c r="AL11595" t="s">
        <v>68</v>
      </c>
      <c r="AO11595" t="s">
        <v>5443</v>
      </c>
      <c r="AP11595" s="1">
        <v>45432.375</v>
      </c>
      <c r="AQ11595" s="1">
        <v>45432.37777777778</v>
      </c>
    </row>
    <row r="11596" spans="1:43" x14ac:dyDescent="0.35">
      <c r="A11596" t="s">
        <v>62047</v>
      </c>
      <c r="B11596" t="s">
        <v>20711</v>
      </c>
      <c r="C11596" t="s">
        <v>4114</v>
      </c>
      <c r="F11596" t="s">
        <v>62048</v>
      </c>
      <c r="H11596" t="s">
        <v>62047</v>
      </c>
      <c r="J11596" t="s">
        <v>62049</v>
      </c>
      <c r="K11596" t="s">
        <v>62050</v>
      </c>
      <c r="M11596" t="s">
        <v>753</v>
      </c>
      <c r="N11596" t="s">
        <v>798</v>
      </c>
      <c r="O11596">
        <v>79928</v>
      </c>
      <c r="P11596" t="s">
        <v>50</v>
      </c>
      <c r="U11596" s="1">
        <v>45132</v>
      </c>
      <c r="V11596" s="1">
        <v>45132</v>
      </c>
      <c r="W11596" s="1">
        <v>45132.611111111109</v>
      </c>
      <c r="X11596" s="1">
        <v>45132.611111111109</v>
      </c>
      <c r="AC11596" t="s">
        <v>53</v>
      </c>
      <c r="AD11596">
        <v>2973570601</v>
      </c>
      <c r="AE11596" s="1">
        <v>45132.668055555558</v>
      </c>
      <c r="AF11596" t="s">
        <v>62051</v>
      </c>
      <c r="AG11596" t="s">
        <v>62052</v>
      </c>
      <c r="AH11596" t="s">
        <v>51</v>
      </c>
      <c r="AJ11596" t="s">
        <v>53</v>
      </c>
      <c r="AL11596" t="s">
        <v>68</v>
      </c>
      <c r="AO11596" t="s">
        <v>5443</v>
      </c>
      <c r="AP11596" s="1">
        <v>45132.609722222223</v>
      </c>
    </row>
    <row r="11597" spans="1:43" x14ac:dyDescent="0.35">
      <c r="A11597" t="s">
        <v>62053</v>
      </c>
      <c r="B11597" t="s">
        <v>473</v>
      </c>
      <c r="C11597" t="s">
        <v>904</v>
      </c>
      <c r="F11597" t="s">
        <v>62054</v>
      </c>
      <c r="H11597" t="s">
        <v>62053</v>
      </c>
      <c r="J11597" t="s">
        <v>62055</v>
      </c>
      <c r="K11597" t="s">
        <v>62056</v>
      </c>
      <c r="M11597" t="s">
        <v>419</v>
      </c>
      <c r="N11597" t="s">
        <v>253</v>
      </c>
      <c r="O11597">
        <v>87112</v>
      </c>
      <c r="P11597" t="s">
        <v>50</v>
      </c>
      <c r="U11597" s="1">
        <v>45132</v>
      </c>
      <c r="V11597" s="1">
        <v>45132</v>
      </c>
      <c r="W11597" s="1">
        <v>45132.647222222222</v>
      </c>
      <c r="X11597" s="1">
        <v>45132.647222222222</v>
      </c>
      <c r="AC11597" t="s">
        <v>51</v>
      </c>
      <c r="AD11597">
        <v>2973570706</v>
      </c>
      <c r="AE11597" s="1">
        <v>45132.702777777777</v>
      </c>
      <c r="AF11597" t="s">
        <v>62057</v>
      </c>
      <c r="AG11597" t="s">
        <v>62058</v>
      </c>
      <c r="AH11597" t="s">
        <v>51</v>
      </c>
      <c r="AJ11597" t="s">
        <v>53</v>
      </c>
      <c r="AL11597" t="s">
        <v>68</v>
      </c>
      <c r="AO11597" t="s">
        <v>5443</v>
      </c>
      <c r="AP11597" s="1">
        <v>45132.645833333336</v>
      </c>
    </row>
    <row r="11598" spans="1:43" x14ac:dyDescent="0.35">
      <c r="A11598" t="s">
        <v>62059</v>
      </c>
      <c r="B11598" t="s">
        <v>12150</v>
      </c>
      <c r="C11598" t="s">
        <v>62060</v>
      </c>
      <c r="F11598" t="s">
        <v>62061</v>
      </c>
      <c r="H11598" t="s">
        <v>62059</v>
      </c>
      <c r="J11598" t="s">
        <v>6387</v>
      </c>
      <c r="N11598" t="s">
        <v>4526</v>
      </c>
      <c r="O11598">
        <v>85054</v>
      </c>
      <c r="P11598" t="s">
        <v>50</v>
      </c>
      <c r="U11598" s="1">
        <v>45132</v>
      </c>
      <c r="V11598" s="1">
        <v>45132</v>
      </c>
      <c r="AC11598" t="s">
        <v>53</v>
      </c>
      <c r="AD11598">
        <v>2969484892</v>
      </c>
      <c r="AE11598" s="1">
        <v>37756</v>
      </c>
      <c r="AG11598" t="s">
        <v>62062</v>
      </c>
      <c r="AH11598" t="s">
        <v>51</v>
      </c>
      <c r="AJ11598" t="s">
        <v>53</v>
      </c>
      <c r="AO11598" t="s">
        <v>8142</v>
      </c>
    </row>
    <row r="11599" spans="1:43" x14ac:dyDescent="0.35">
      <c r="A11599" t="s">
        <v>62063</v>
      </c>
      <c r="B11599" t="s">
        <v>49306</v>
      </c>
      <c r="C11599" t="s">
        <v>6061</v>
      </c>
      <c r="F11599" t="s">
        <v>62064</v>
      </c>
      <c r="H11599" t="s">
        <v>62063</v>
      </c>
      <c r="J11599" t="s">
        <v>62065</v>
      </c>
      <c r="K11599" t="s">
        <v>62066</v>
      </c>
      <c r="M11599" t="s">
        <v>4133</v>
      </c>
      <c r="N11599" t="s">
        <v>65</v>
      </c>
      <c r="O11599">
        <v>80516</v>
      </c>
      <c r="P11599" t="s">
        <v>50</v>
      </c>
      <c r="U11599" s="1">
        <v>45133</v>
      </c>
      <c r="V11599" s="1">
        <v>45133</v>
      </c>
      <c r="W11599" s="1">
        <v>45133.462500000001</v>
      </c>
      <c r="X11599" s="1">
        <v>45133.462500000001</v>
      </c>
      <c r="AC11599" t="s">
        <v>53</v>
      </c>
      <c r="AD11599">
        <v>2969688481</v>
      </c>
      <c r="AE11599" s="1">
        <v>42353.654861111114</v>
      </c>
      <c r="AF11599" t="s">
        <v>62067</v>
      </c>
      <c r="AG11599" t="s">
        <v>62068</v>
      </c>
      <c r="AH11599" t="s">
        <v>51</v>
      </c>
      <c r="AJ11599" t="s">
        <v>53</v>
      </c>
      <c r="AL11599" t="s">
        <v>68</v>
      </c>
      <c r="AO11599" t="s">
        <v>5443</v>
      </c>
      <c r="AP11599" s="1">
        <v>45133.469444444447</v>
      </c>
      <c r="AQ11599" s="1">
        <v>45133.467361111114</v>
      </c>
    </row>
    <row r="11600" spans="1:43" x14ac:dyDescent="0.35">
      <c r="A11600" t="s">
        <v>62069</v>
      </c>
      <c r="B11600" t="s">
        <v>24876</v>
      </c>
      <c r="C11600" t="s">
        <v>383</v>
      </c>
      <c r="F11600" t="s">
        <v>62070</v>
      </c>
      <c r="H11600" t="s">
        <v>62069</v>
      </c>
      <c r="J11600" t="s">
        <v>62071</v>
      </c>
      <c r="K11600" t="s">
        <v>62072</v>
      </c>
      <c r="M11600" t="s">
        <v>545</v>
      </c>
      <c r="N11600" t="s">
        <v>253</v>
      </c>
      <c r="O11600">
        <v>88005</v>
      </c>
      <c r="P11600" t="s">
        <v>50</v>
      </c>
      <c r="U11600" s="1">
        <v>45133</v>
      </c>
      <c r="V11600" s="1">
        <v>45133</v>
      </c>
      <c r="W11600" s="1">
        <v>45133.422222222223</v>
      </c>
      <c r="X11600" s="1">
        <v>45133.422222222223</v>
      </c>
      <c r="AC11600" t="s">
        <v>51</v>
      </c>
      <c r="AD11600">
        <v>2972377186</v>
      </c>
      <c r="AE11600" s="1">
        <v>44974.376388888886</v>
      </c>
      <c r="AF11600" t="s">
        <v>62073</v>
      </c>
      <c r="AG11600" t="s">
        <v>62074</v>
      </c>
      <c r="AH11600" t="s">
        <v>51</v>
      </c>
      <c r="AJ11600" t="s">
        <v>53</v>
      </c>
      <c r="AL11600" t="s">
        <v>68</v>
      </c>
      <c r="AO11600" t="s">
        <v>5443</v>
      </c>
      <c r="AP11600" s="1">
        <v>45133.416666666664</v>
      </c>
    </row>
    <row r="11601" spans="1:43" x14ac:dyDescent="0.35">
      <c r="A11601" t="s">
        <v>62075</v>
      </c>
      <c r="B11601" t="s">
        <v>62076</v>
      </c>
      <c r="C11601" t="s">
        <v>946</v>
      </c>
      <c r="F11601" t="s">
        <v>62077</v>
      </c>
      <c r="H11601" t="s">
        <v>62078</v>
      </c>
      <c r="J11601" t="s">
        <v>62079</v>
      </c>
      <c r="K11601" t="s">
        <v>62080</v>
      </c>
      <c r="M11601" t="s">
        <v>1397</v>
      </c>
      <c r="N11601" t="s">
        <v>65</v>
      </c>
      <c r="O11601">
        <v>80401</v>
      </c>
      <c r="P11601" t="s">
        <v>50</v>
      </c>
      <c r="U11601" s="1">
        <v>45133</v>
      </c>
      <c r="V11601" s="1">
        <v>45133</v>
      </c>
      <c r="W11601" s="1">
        <v>45133.590277777781</v>
      </c>
      <c r="X11601" s="1">
        <v>45133.590277777781</v>
      </c>
      <c r="AC11601" t="s">
        <v>53</v>
      </c>
      <c r="AD11601">
        <v>2973572091</v>
      </c>
      <c r="AE11601" s="1">
        <v>45133.716666666667</v>
      </c>
      <c r="AF11601" t="s">
        <v>62081</v>
      </c>
      <c r="AG11601" t="s">
        <v>62082</v>
      </c>
      <c r="AH11601" t="s">
        <v>51</v>
      </c>
      <c r="AJ11601" t="s">
        <v>53</v>
      </c>
      <c r="AL11601" t="s">
        <v>68</v>
      </c>
      <c r="AO11601" t="s">
        <v>5443</v>
      </c>
      <c r="AP11601" s="1">
        <v>45140.428472222222</v>
      </c>
      <c r="AQ11601" s="1">
        <v>45139.767361111109</v>
      </c>
    </row>
    <row r="11602" spans="1:43" x14ac:dyDescent="0.35">
      <c r="A11602" t="s">
        <v>62083</v>
      </c>
      <c r="B11602" t="s">
        <v>35735</v>
      </c>
      <c r="C11602" t="s">
        <v>3118</v>
      </c>
      <c r="F11602" t="s">
        <v>62084</v>
      </c>
      <c r="H11602" t="s">
        <v>62083</v>
      </c>
      <c r="J11602" t="s">
        <v>3933</v>
      </c>
      <c r="K11602" t="s">
        <v>62085</v>
      </c>
      <c r="M11602" t="s">
        <v>325</v>
      </c>
      <c r="N11602" t="s">
        <v>65</v>
      </c>
      <c r="O11602">
        <v>81303</v>
      </c>
      <c r="P11602" t="s">
        <v>50</v>
      </c>
      <c r="U11602" s="1">
        <v>45133</v>
      </c>
      <c r="V11602" s="1">
        <v>45133</v>
      </c>
      <c r="W11602" s="1">
        <v>45133.597222222219</v>
      </c>
      <c r="X11602" s="1">
        <v>45133.597222222219</v>
      </c>
      <c r="AC11602" t="s">
        <v>53</v>
      </c>
      <c r="AD11602">
        <v>2969551137</v>
      </c>
      <c r="AE11602" s="1">
        <v>40288.591666666667</v>
      </c>
      <c r="AF11602" t="s">
        <v>327</v>
      </c>
      <c r="AG11602" t="s">
        <v>62086</v>
      </c>
      <c r="AH11602" t="s">
        <v>51</v>
      </c>
      <c r="AJ11602" t="s">
        <v>53</v>
      </c>
      <c r="AL11602" t="s">
        <v>68</v>
      </c>
      <c r="AO11602" t="s">
        <v>5443</v>
      </c>
      <c r="AP11602" s="1">
        <v>45133.59652777778</v>
      </c>
    </row>
    <row r="11603" spans="1:43" x14ac:dyDescent="0.35">
      <c r="A11603" t="s">
        <v>62087</v>
      </c>
      <c r="B11603" t="s">
        <v>62088</v>
      </c>
      <c r="C11603" t="s">
        <v>7899</v>
      </c>
      <c r="F11603" t="s">
        <v>62089</v>
      </c>
      <c r="H11603" t="s">
        <v>62087</v>
      </c>
      <c r="J11603" t="s">
        <v>6387</v>
      </c>
      <c r="N11603" t="s">
        <v>17111</v>
      </c>
      <c r="O11603">
        <v>44074</v>
      </c>
      <c r="P11603" t="s">
        <v>50</v>
      </c>
      <c r="U11603" s="1">
        <v>45133</v>
      </c>
      <c r="V11603" s="1">
        <v>45133</v>
      </c>
      <c r="AC11603" t="s">
        <v>53</v>
      </c>
      <c r="AD11603">
        <v>2969484892</v>
      </c>
      <c r="AE11603" s="1">
        <v>37756</v>
      </c>
      <c r="AG11603" t="s">
        <v>62090</v>
      </c>
      <c r="AH11603" t="s">
        <v>51</v>
      </c>
      <c r="AJ11603" t="s">
        <v>53</v>
      </c>
      <c r="AO11603" t="s">
        <v>8142</v>
      </c>
    </row>
    <row r="11604" spans="1:43" x14ac:dyDescent="0.35">
      <c r="A11604" t="s">
        <v>62091</v>
      </c>
      <c r="B11604" t="s">
        <v>62092</v>
      </c>
      <c r="C11604" t="s">
        <v>1421</v>
      </c>
      <c r="F11604" t="s">
        <v>62093</v>
      </c>
      <c r="H11604" t="s">
        <v>62094</v>
      </c>
      <c r="J11604" t="s">
        <v>62095</v>
      </c>
      <c r="K11604" t="s">
        <v>62096</v>
      </c>
      <c r="M11604" t="s">
        <v>29161</v>
      </c>
      <c r="N11604" t="s">
        <v>253</v>
      </c>
      <c r="O11604">
        <v>88317</v>
      </c>
      <c r="P11604" t="s">
        <v>50</v>
      </c>
      <c r="U11604" s="1">
        <v>45133</v>
      </c>
      <c r="V11604" s="1">
        <v>45133</v>
      </c>
      <c r="W11604" s="1">
        <v>45133.50277777778</v>
      </c>
      <c r="X11604" s="1">
        <v>45133.50277777778</v>
      </c>
      <c r="AC11604" t="s">
        <v>53</v>
      </c>
      <c r="AD11604">
        <v>2969870404</v>
      </c>
      <c r="AE11604" s="1">
        <v>43515.428472222222</v>
      </c>
      <c r="AF11604" t="s">
        <v>62097</v>
      </c>
      <c r="AG11604" t="s">
        <v>62098</v>
      </c>
      <c r="AH11604" t="s">
        <v>51</v>
      </c>
      <c r="AJ11604" t="s">
        <v>53</v>
      </c>
      <c r="AL11604" t="s">
        <v>68</v>
      </c>
      <c r="AO11604" t="s">
        <v>5443</v>
      </c>
      <c r="AP11604" s="1">
        <v>45407.38958333333</v>
      </c>
      <c r="AQ11604" s="1">
        <v>45384.550694444442</v>
      </c>
    </row>
    <row r="11605" spans="1:43" x14ac:dyDescent="0.35">
      <c r="A11605" t="s">
        <v>62099</v>
      </c>
      <c r="B11605" t="s">
        <v>6910</v>
      </c>
      <c r="C11605" t="s">
        <v>10042</v>
      </c>
      <c r="F11605" t="s">
        <v>62100</v>
      </c>
      <c r="H11605" t="s">
        <v>62099</v>
      </c>
      <c r="J11605" t="s">
        <v>51720</v>
      </c>
      <c r="K11605" t="s">
        <v>62101</v>
      </c>
      <c r="M11605" t="s">
        <v>48765</v>
      </c>
      <c r="N11605" t="s">
        <v>2756</v>
      </c>
      <c r="O11605">
        <v>33619</v>
      </c>
      <c r="P11605" t="s">
        <v>50</v>
      </c>
      <c r="U11605" s="1">
        <v>45133</v>
      </c>
      <c r="V11605" s="1">
        <v>45133</v>
      </c>
      <c r="AC11605" t="s">
        <v>53</v>
      </c>
      <c r="AD11605">
        <v>2969545691</v>
      </c>
      <c r="AE11605" s="1">
        <v>40101.513194444444</v>
      </c>
      <c r="AG11605" t="s">
        <v>62102</v>
      </c>
      <c r="AH11605" t="s">
        <v>51</v>
      </c>
      <c r="AJ11605" t="s">
        <v>53</v>
      </c>
      <c r="AO11605" t="s">
        <v>8142</v>
      </c>
    </row>
    <row r="11606" spans="1:43" x14ac:dyDescent="0.35">
      <c r="A11606" t="s">
        <v>62103</v>
      </c>
      <c r="B11606" t="s">
        <v>35412</v>
      </c>
      <c r="C11606" t="s">
        <v>62104</v>
      </c>
      <c r="F11606" t="s">
        <v>62105</v>
      </c>
      <c r="H11606" t="s">
        <v>62106</v>
      </c>
      <c r="J11606" t="s">
        <v>62107</v>
      </c>
      <c r="K11606" t="s">
        <v>62108</v>
      </c>
      <c r="M11606" t="s">
        <v>545</v>
      </c>
      <c r="N11606" t="s">
        <v>253</v>
      </c>
      <c r="O11606">
        <v>88007</v>
      </c>
      <c r="P11606" t="s">
        <v>50</v>
      </c>
      <c r="U11606" s="1">
        <v>45133</v>
      </c>
      <c r="V11606" s="1">
        <v>45133</v>
      </c>
      <c r="W11606" s="1">
        <v>45133.620833333334</v>
      </c>
      <c r="X11606" s="1">
        <v>45133.620833333334</v>
      </c>
      <c r="AC11606" t="s">
        <v>53</v>
      </c>
      <c r="AD11606">
        <v>2973571942</v>
      </c>
      <c r="AE11606" s="1">
        <v>45133.633333333331</v>
      </c>
      <c r="AF11606" t="s">
        <v>62109</v>
      </c>
      <c r="AG11606" t="s">
        <v>62110</v>
      </c>
      <c r="AH11606" t="s">
        <v>51</v>
      </c>
      <c r="AJ11606" t="s">
        <v>53</v>
      </c>
      <c r="AL11606" t="s">
        <v>68</v>
      </c>
      <c r="AO11606" t="s">
        <v>5443</v>
      </c>
      <c r="AP11606" s="1">
        <v>45300.508333333331</v>
      </c>
      <c r="AQ11606" s="1">
        <v>45135.527777777781</v>
      </c>
    </row>
    <row r="11607" spans="1:43" x14ac:dyDescent="0.35">
      <c r="A11607" t="s">
        <v>62111</v>
      </c>
      <c r="B11607" t="s">
        <v>62112</v>
      </c>
      <c r="C11607" t="s">
        <v>89</v>
      </c>
      <c r="F11607" t="s">
        <v>62113</v>
      </c>
      <c r="H11607" t="s">
        <v>62114</v>
      </c>
      <c r="J11607" t="s">
        <v>62115</v>
      </c>
      <c r="K11607" t="s">
        <v>62116</v>
      </c>
      <c r="M11607" t="s">
        <v>7532</v>
      </c>
      <c r="N11607" t="s">
        <v>65</v>
      </c>
      <c r="O11607">
        <v>81230</v>
      </c>
      <c r="P11607" t="s">
        <v>50</v>
      </c>
      <c r="U11607" s="1">
        <v>45133</v>
      </c>
      <c r="V11607" s="1">
        <v>45133</v>
      </c>
      <c r="W11607" s="1">
        <v>45133.513888888891</v>
      </c>
      <c r="X11607" s="1">
        <v>45133.513888888891</v>
      </c>
      <c r="AC11607" t="s">
        <v>51</v>
      </c>
      <c r="AD11607">
        <v>2969883726</v>
      </c>
      <c r="AE11607" s="1">
        <v>43587.524305555555</v>
      </c>
      <c r="AF11607" t="s">
        <v>62117</v>
      </c>
      <c r="AG11607" t="s">
        <v>62118</v>
      </c>
      <c r="AH11607" t="s">
        <v>51</v>
      </c>
      <c r="AJ11607" t="s">
        <v>53</v>
      </c>
      <c r="AL11607" t="s">
        <v>68</v>
      </c>
      <c r="AO11607" t="s">
        <v>5443</v>
      </c>
      <c r="AP11607" s="1">
        <v>45239.713888888888</v>
      </c>
      <c r="AQ11607" s="1">
        <v>45329.697916666664</v>
      </c>
    </row>
    <row r="11608" spans="1:43" x14ac:dyDescent="0.35">
      <c r="A11608" t="s">
        <v>62119</v>
      </c>
      <c r="B11608" t="s">
        <v>62120</v>
      </c>
      <c r="C11608" t="s">
        <v>62121</v>
      </c>
      <c r="F11608" t="s">
        <v>62122</v>
      </c>
      <c r="H11608" t="s">
        <v>62123</v>
      </c>
      <c r="J11608" t="s">
        <v>62124</v>
      </c>
      <c r="K11608" t="s">
        <v>62125</v>
      </c>
      <c r="M11608" t="s">
        <v>18296</v>
      </c>
      <c r="N11608" t="s">
        <v>62126</v>
      </c>
      <c r="O11608">
        <v>66350</v>
      </c>
      <c r="P11608" t="s">
        <v>5151</v>
      </c>
      <c r="U11608" s="1">
        <v>45133</v>
      </c>
      <c r="V11608" s="1">
        <v>45133</v>
      </c>
      <c r="AC11608" t="s">
        <v>53</v>
      </c>
      <c r="AD11608">
        <v>2969651634</v>
      </c>
      <c r="AE11608" s="1">
        <v>41962.68472222222</v>
      </c>
      <c r="AG11608" t="s">
        <v>62127</v>
      </c>
      <c r="AH11608" t="s">
        <v>51</v>
      </c>
      <c r="AJ11608" t="s">
        <v>53</v>
      </c>
      <c r="AO11608" t="s">
        <v>5443</v>
      </c>
    </row>
    <row r="11609" spans="1:43" x14ac:dyDescent="0.35">
      <c r="A11609" t="s">
        <v>62128</v>
      </c>
      <c r="B11609" t="s">
        <v>5982</v>
      </c>
      <c r="C11609" t="s">
        <v>42462</v>
      </c>
      <c r="F11609" t="s">
        <v>62129</v>
      </c>
      <c r="H11609" t="s">
        <v>62128</v>
      </c>
      <c r="J11609" t="s">
        <v>62130</v>
      </c>
      <c r="K11609" t="s">
        <v>62131</v>
      </c>
      <c r="M11609" t="s">
        <v>753</v>
      </c>
      <c r="N11609" t="s">
        <v>798</v>
      </c>
      <c r="O11609">
        <v>79901</v>
      </c>
      <c r="P11609" t="s">
        <v>50</v>
      </c>
      <c r="U11609" s="1">
        <v>45133</v>
      </c>
      <c r="V11609" s="1">
        <v>45133</v>
      </c>
      <c r="W11609" s="1">
        <v>45133.727777777778</v>
      </c>
      <c r="X11609" s="1">
        <v>45133.727777777778</v>
      </c>
      <c r="AC11609" t="s">
        <v>53</v>
      </c>
      <c r="AD11609">
        <v>2973572096</v>
      </c>
      <c r="AE11609" s="1">
        <v>45133.727083333331</v>
      </c>
      <c r="AF11609" t="s">
        <v>62132</v>
      </c>
      <c r="AG11609" t="s">
        <v>62133</v>
      </c>
      <c r="AH11609" t="s">
        <v>51</v>
      </c>
      <c r="AJ11609" t="s">
        <v>53</v>
      </c>
      <c r="AL11609" t="s">
        <v>68</v>
      </c>
      <c r="AO11609" t="s">
        <v>5443</v>
      </c>
      <c r="AP11609" s="1">
        <v>45133.541666666664</v>
      </c>
    </row>
    <row r="11610" spans="1:43" x14ac:dyDescent="0.35">
      <c r="A11610" t="s">
        <v>62134</v>
      </c>
      <c r="B11610" t="s">
        <v>62135</v>
      </c>
      <c r="C11610" t="s">
        <v>5155</v>
      </c>
      <c r="F11610" t="s">
        <v>62136</v>
      </c>
      <c r="H11610" t="s">
        <v>62134</v>
      </c>
      <c r="J11610" t="s">
        <v>60662</v>
      </c>
      <c r="K11610" t="s">
        <v>62137</v>
      </c>
      <c r="M11610" t="s">
        <v>257</v>
      </c>
      <c r="N11610" t="s">
        <v>65</v>
      </c>
      <c r="O11610">
        <v>81321</v>
      </c>
      <c r="P11610" t="s">
        <v>50</v>
      </c>
      <c r="U11610" s="1">
        <v>45133</v>
      </c>
      <c r="V11610" s="1">
        <v>45133</v>
      </c>
      <c r="W11610" s="1">
        <v>45133.520833333336</v>
      </c>
      <c r="X11610" s="1">
        <v>45133.520833333336</v>
      </c>
      <c r="AC11610" t="s">
        <v>51</v>
      </c>
      <c r="AD11610">
        <v>2969708264</v>
      </c>
      <c r="AE11610" s="1">
        <v>42611.329861111109</v>
      </c>
      <c r="AF11610" t="s">
        <v>15240</v>
      </c>
      <c r="AG11610" t="s">
        <v>62138</v>
      </c>
      <c r="AH11610" t="s">
        <v>51</v>
      </c>
      <c r="AJ11610" t="s">
        <v>53</v>
      </c>
      <c r="AL11610" t="s">
        <v>68</v>
      </c>
      <c r="AO11610" t="s">
        <v>5443</v>
      </c>
      <c r="AP11610" s="1">
        <v>45133.519444444442</v>
      </c>
    </row>
    <row r="11611" spans="1:43" x14ac:dyDescent="0.35">
      <c r="A11611" t="s">
        <v>62139</v>
      </c>
      <c r="B11611" t="s">
        <v>62140</v>
      </c>
      <c r="C11611" t="s">
        <v>10684</v>
      </c>
      <c r="F11611" t="s">
        <v>62141</v>
      </c>
      <c r="H11611" t="s">
        <v>62139</v>
      </c>
      <c r="J11611" t="s">
        <v>62142</v>
      </c>
      <c r="P11611" t="s">
        <v>50</v>
      </c>
      <c r="U11611" s="1">
        <v>45133</v>
      </c>
      <c r="V11611" s="1">
        <v>45133</v>
      </c>
      <c r="W11611" s="1">
        <v>45133.584722222222</v>
      </c>
      <c r="X11611" s="1">
        <v>45133.584722222222</v>
      </c>
      <c r="AC11611" t="s">
        <v>53</v>
      </c>
      <c r="AD11611">
        <v>2970020782</v>
      </c>
      <c r="AE11611" s="1">
        <v>44140.504861111112</v>
      </c>
      <c r="AF11611" t="s">
        <v>62143</v>
      </c>
      <c r="AG11611" t="s">
        <v>62144</v>
      </c>
      <c r="AH11611" t="s">
        <v>51</v>
      </c>
      <c r="AJ11611" t="s">
        <v>53</v>
      </c>
      <c r="AL11611" t="s">
        <v>78</v>
      </c>
      <c r="AO11611" t="s">
        <v>5443</v>
      </c>
      <c r="AP11611" s="1">
        <v>45133.618055555555</v>
      </c>
      <c r="AQ11611" s="1">
        <v>45133.619444444441</v>
      </c>
    </row>
    <row r="11612" spans="1:43" x14ac:dyDescent="0.35">
      <c r="A11612" t="s">
        <v>62145</v>
      </c>
      <c r="B11612" t="s">
        <v>18153</v>
      </c>
      <c r="C11612" t="s">
        <v>62146</v>
      </c>
      <c r="F11612" t="s">
        <v>62147</v>
      </c>
      <c r="H11612" t="s">
        <v>62148</v>
      </c>
      <c r="J11612" t="s">
        <v>62149</v>
      </c>
      <c r="K11612">
        <v>14841</v>
      </c>
      <c r="M11612" t="s">
        <v>753</v>
      </c>
      <c r="N11612" t="s">
        <v>798</v>
      </c>
      <c r="O11612">
        <v>79928</v>
      </c>
      <c r="P11612" t="s">
        <v>50</v>
      </c>
      <c r="U11612" s="1">
        <v>45133</v>
      </c>
      <c r="V11612" s="1">
        <v>45133</v>
      </c>
      <c r="W11612" s="1">
        <v>45133.656944444447</v>
      </c>
      <c r="X11612" s="1">
        <v>45133.656944444447</v>
      </c>
      <c r="AC11612" t="s">
        <v>51</v>
      </c>
      <c r="AD11612">
        <v>2972061830</v>
      </c>
      <c r="AE11612" s="1">
        <v>44636.835416666669</v>
      </c>
      <c r="AF11612" t="s">
        <v>62150</v>
      </c>
      <c r="AG11612" t="s">
        <v>62151</v>
      </c>
      <c r="AH11612" t="s">
        <v>51</v>
      </c>
      <c r="AJ11612" t="s">
        <v>53</v>
      </c>
      <c r="AL11612" t="s">
        <v>68</v>
      </c>
      <c r="AO11612" t="s">
        <v>5443</v>
      </c>
      <c r="AP11612" s="1">
        <v>45449.644444444442</v>
      </c>
      <c r="AQ11612" s="1">
        <v>45449.631249999999</v>
      </c>
    </row>
    <row r="11613" spans="1:43" x14ac:dyDescent="0.35">
      <c r="A11613" t="s">
        <v>62152</v>
      </c>
      <c r="B11613" t="s">
        <v>62153</v>
      </c>
      <c r="C11613" t="s">
        <v>952</v>
      </c>
      <c r="F11613" t="s">
        <v>62154</v>
      </c>
      <c r="H11613" t="s">
        <v>62152</v>
      </c>
      <c r="J11613" t="s">
        <v>62155</v>
      </c>
      <c r="K11613" t="s">
        <v>62156</v>
      </c>
      <c r="M11613" t="s">
        <v>19469</v>
      </c>
      <c r="N11613" t="s">
        <v>65</v>
      </c>
      <c r="O11613">
        <v>80424</v>
      </c>
      <c r="P11613" t="s">
        <v>50</v>
      </c>
      <c r="U11613" s="1">
        <v>45133</v>
      </c>
      <c r="V11613" s="1">
        <v>45133</v>
      </c>
      <c r="W11613" s="1">
        <v>45133.616666666669</v>
      </c>
      <c r="X11613" s="1">
        <v>45133.616666666669</v>
      </c>
      <c r="AC11613" t="s">
        <v>53</v>
      </c>
      <c r="AD11613">
        <v>2973571907</v>
      </c>
      <c r="AE11613" s="1">
        <v>45133.615972222222</v>
      </c>
      <c r="AF11613" t="s">
        <v>62157</v>
      </c>
      <c r="AG11613" t="s">
        <v>62158</v>
      </c>
      <c r="AH11613" t="s">
        <v>51</v>
      </c>
      <c r="AJ11613" t="s">
        <v>53</v>
      </c>
      <c r="AL11613" t="s">
        <v>68</v>
      </c>
      <c r="AO11613" t="s">
        <v>57090</v>
      </c>
      <c r="AP11613" s="1">
        <v>45154.617361111108</v>
      </c>
      <c r="AQ11613" s="1">
        <v>45133.622916666667</v>
      </c>
    </row>
    <row r="11614" spans="1:43" x14ac:dyDescent="0.35">
      <c r="A11614" t="s">
        <v>62159</v>
      </c>
      <c r="B11614" t="s">
        <v>62160</v>
      </c>
      <c r="C11614" t="s">
        <v>5602</v>
      </c>
      <c r="F11614" t="s">
        <v>58136</v>
      </c>
      <c r="H11614" t="s">
        <v>62159</v>
      </c>
      <c r="J11614" t="s">
        <v>28715</v>
      </c>
      <c r="K11614" t="s">
        <v>62161</v>
      </c>
      <c r="M11614" t="s">
        <v>419</v>
      </c>
      <c r="N11614" t="s">
        <v>253</v>
      </c>
      <c r="O11614">
        <v>87107</v>
      </c>
      <c r="P11614" t="s">
        <v>50</v>
      </c>
      <c r="U11614" s="1">
        <v>45133</v>
      </c>
      <c r="V11614" s="1">
        <v>45133</v>
      </c>
      <c r="W11614" s="1">
        <v>45133.416666666664</v>
      </c>
      <c r="X11614" s="1">
        <v>45133.416666666664</v>
      </c>
      <c r="AC11614" t="s">
        <v>53</v>
      </c>
      <c r="AD11614">
        <v>2969521508</v>
      </c>
      <c r="AE11614" s="1">
        <v>39021.518055555556</v>
      </c>
      <c r="AF11614" t="s">
        <v>456</v>
      </c>
      <c r="AG11614" t="s">
        <v>62162</v>
      </c>
      <c r="AH11614" t="s">
        <v>51</v>
      </c>
      <c r="AJ11614" t="s">
        <v>53</v>
      </c>
      <c r="AL11614" t="s">
        <v>68</v>
      </c>
      <c r="AO11614" t="s">
        <v>5443</v>
      </c>
      <c r="AP11614" s="1">
        <v>45133.415972222225</v>
      </c>
    </row>
    <row r="11615" spans="1:43" x14ac:dyDescent="0.35">
      <c r="A11615" t="s">
        <v>62163</v>
      </c>
      <c r="B11615" t="s">
        <v>62164</v>
      </c>
      <c r="C11615" t="s">
        <v>62165</v>
      </c>
      <c r="F11615" t="s">
        <v>58359</v>
      </c>
      <c r="H11615" t="s">
        <v>62166</v>
      </c>
      <c r="J11615" t="s">
        <v>58360</v>
      </c>
      <c r="K11615" t="s">
        <v>58361</v>
      </c>
      <c r="M11615" t="s">
        <v>46817</v>
      </c>
      <c r="N11615" t="s">
        <v>253</v>
      </c>
      <c r="O11615">
        <v>88081</v>
      </c>
      <c r="P11615" t="s">
        <v>50</v>
      </c>
      <c r="U11615" s="1">
        <v>45133</v>
      </c>
      <c r="V11615" s="1">
        <v>45133</v>
      </c>
      <c r="W11615" s="1">
        <v>45133.613888888889</v>
      </c>
      <c r="X11615" s="1">
        <v>45133.613888888889</v>
      </c>
      <c r="AC11615" t="s">
        <v>51</v>
      </c>
      <c r="AD11615">
        <v>2969941962</v>
      </c>
      <c r="AE11615" s="1">
        <v>43832.355555555558</v>
      </c>
      <c r="AF11615" t="s">
        <v>58362</v>
      </c>
      <c r="AG11615" t="s">
        <v>62167</v>
      </c>
      <c r="AH11615" t="s">
        <v>51</v>
      </c>
      <c r="AJ11615" t="s">
        <v>53</v>
      </c>
      <c r="AL11615" t="s">
        <v>68</v>
      </c>
      <c r="AO11615" t="s">
        <v>5443</v>
      </c>
      <c r="AP11615" s="1">
        <v>45133.613194444442</v>
      </c>
    </row>
    <row r="11616" spans="1:43" x14ac:dyDescent="0.35">
      <c r="A11616" t="s">
        <v>62168</v>
      </c>
      <c r="B11616" t="s">
        <v>62169</v>
      </c>
      <c r="C11616" t="s">
        <v>4162</v>
      </c>
      <c r="F11616" t="s">
        <v>62170</v>
      </c>
      <c r="H11616" t="s">
        <v>29654</v>
      </c>
      <c r="J11616" t="s">
        <v>62171</v>
      </c>
      <c r="K11616" t="s">
        <v>62172</v>
      </c>
      <c r="M11616" t="s">
        <v>4422</v>
      </c>
      <c r="N11616" t="s">
        <v>65</v>
      </c>
      <c r="O11616">
        <v>80807</v>
      </c>
      <c r="P11616" t="s">
        <v>50</v>
      </c>
      <c r="U11616" s="1">
        <v>45133</v>
      </c>
      <c r="V11616" s="1">
        <v>45133</v>
      </c>
      <c r="W11616" s="1">
        <v>45133.438888888886</v>
      </c>
      <c r="X11616" s="1">
        <v>45133.438888888886</v>
      </c>
      <c r="AC11616" t="s">
        <v>53</v>
      </c>
      <c r="AD11616">
        <v>2973302911</v>
      </c>
      <c r="AE11616" s="1">
        <v>44999.810416666667</v>
      </c>
      <c r="AF11616" t="s">
        <v>62173</v>
      </c>
      <c r="AG11616" t="s">
        <v>62174</v>
      </c>
      <c r="AH11616" t="s">
        <v>51</v>
      </c>
      <c r="AJ11616" t="s">
        <v>53</v>
      </c>
      <c r="AL11616" t="s">
        <v>68</v>
      </c>
      <c r="AO11616" t="s">
        <v>5443</v>
      </c>
      <c r="AP11616" s="1">
        <v>45161.490972222222</v>
      </c>
      <c r="AQ11616" s="1">
        <v>45161.489583333336</v>
      </c>
    </row>
    <row r="11617" spans="1:43" x14ac:dyDescent="0.35">
      <c r="A11617" t="s">
        <v>62175</v>
      </c>
      <c r="B11617" t="s">
        <v>62176</v>
      </c>
      <c r="C11617" t="s">
        <v>62177</v>
      </c>
      <c r="F11617" t="s">
        <v>62178</v>
      </c>
      <c r="H11617" t="s">
        <v>62175</v>
      </c>
      <c r="J11617" t="s">
        <v>62179</v>
      </c>
      <c r="K11617" t="s">
        <v>62180</v>
      </c>
      <c r="M11617" t="s">
        <v>9724</v>
      </c>
      <c r="N11617" t="s">
        <v>65</v>
      </c>
      <c r="O11617">
        <v>81652</v>
      </c>
      <c r="P11617" t="s">
        <v>50</v>
      </c>
      <c r="U11617" s="1">
        <v>45133</v>
      </c>
      <c r="V11617" s="1">
        <v>45133</v>
      </c>
      <c r="W11617" s="1">
        <v>45133.724999999999</v>
      </c>
      <c r="X11617" s="1">
        <v>45133.724999999999</v>
      </c>
      <c r="AC11617" t="s">
        <v>53</v>
      </c>
      <c r="AD11617">
        <v>2972039782</v>
      </c>
      <c r="AE11617" s="1">
        <v>44520.982638888891</v>
      </c>
      <c r="AF11617" t="s">
        <v>62181</v>
      </c>
      <c r="AG11617" t="s">
        <v>62182</v>
      </c>
      <c r="AH11617" t="s">
        <v>51</v>
      </c>
      <c r="AJ11617" t="s">
        <v>53</v>
      </c>
      <c r="AL11617" t="s">
        <v>68</v>
      </c>
      <c r="AO11617" t="s">
        <v>5443</v>
      </c>
      <c r="AP11617" s="1">
        <v>45133.727083333331</v>
      </c>
      <c r="AQ11617" s="1">
        <v>45133.729861111111</v>
      </c>
    </row>
    <row r="11618" spans="1:43" x14ac:dyDescent="0.35">
      <c r="A11618" t="s">
        <v>62183</v>
      </c>
      <c r="B11618" t="s">
        <v>62184</v>
      </c>
      <c r="C11618" t="s">
        <v>10883</v>
      </c>
      <c r="F11618" t="s">
        <v>62185</v>
      </c>
      <c r="H11618" t="s">
        <v>62186</v>
      </c>
      <c r="J11618" t="s">
        <v>62187</v>
      </c>
      <c r="K11618" t="s">
        <v>62188</v>
      </c>
      <c r="M11618" t="s">
        <v>5478</v>
      </c>
      <c r="N11618" t="s">
        <v>5277</v>
      </c>
      <c r="O11618">
        <v>82321</v>
      </c>
      <c r="P11618" t="s">
        <v>50</v>
      </c>
      <c r="U11618" s="1">
        <v>45133</v>
      </c>
      <c r="V11618" s="1">
        <v>45133</v>
      </c>
      <c r="W11618" s="1">
        <v>45133.413888888892</v>
      </c>
      <c r="X11618" s="1">
        <v>45133.413888888892</v>
      </c>
      <c r="AC11618" t="s">
        <v>53</v>
      </c>
      <c r="AD11618">
        <v>2973571457</v>
      </c>
      <c r="AE11618" s="1">
        <v>45133.413888888892</v>
      </c>
      <c r="AF11618" t="s">
        <v>62189</v>
      </c>
      <c r="AG11618" t="s">
        <v>62190</v>
      </c>
      <c r="AH11618" t="s">
        <v>51</v>
      </c>
      <c r="AJ11618" t="s">
        <v>53</v>
      </c>
      <c r="AL11618" t="s">
        <v>68</v>
      </c>
      <c r="AO11618" t="s">
        <v>5443</v>
      </c>
      <c r="AP11618" s="1">
        <v>45133.419444444444</v>
      </c>
      <c r="AQ11618" s="1">
        <v>45133.417361111111</v>
      </c>
    </row>
    <row r="11619" spans="1:43" x14ac:dyDescent="0.35">
      <c r="A11619" t="s">
        <v>62191</v>
      </c>
      <c r="B11619" t="s">
        <v>16720</v>
      </c>
      <c r="C11619" t="s">
        <v>10684</v>
      </c>
      <c r="F11619" t="s">
        <v>62192</v>
      </c>
      <c r="H11619" t="s">
        <v>62191</v>
      </c>
      <c r="J11619" t="s">
        <v>62193</v>
      </c>
      <c r="K11619" t="s">
        <v>62194</v>
      </c>
      <c r="M11619" t="s">
        <v>46144</v>
      </c>
      <c r="N11619" t="s">
        <v>65</v>
      </c>
      <c r="O11619">
        <v>80603</v>
      </c>
      <c r="P11619" t="s">
        <v>50</v>
      </c>
      <c r="U11619" s="1">
        <v>45133</v>
      </c>
      <c r="V11619" s="1">
        <v>45133</v>
      </c>
      <c r="W11619" s="1">
        <v>45133.365277777775</v>
      </c>
      <c r="X11619" s="1">
        <v>45133.365277777775</v>
      </c>
      <c r="AC11619" t="s">
        <v>51</v>
      </c>
      <c r="AD11619">
        <v>2973571990</v>
      </c>
      <c r="AE11619" s="1">
        <v>45133.666666666664</v>
      </c>
      <c r="AF11619" t="s">
        <v>62195</v>
      </c>
      <c r="AG11619" t="s">
        <v>62196</v>
      </c>
      <c r="AH11619" t="s">
        <v>51</v>
      </c>
      <c r="AJ11619" t="s">
        <v>53</v>
      </c>
      <c r="AL11619" t="s">
        <v>68</v>
      </c>
      <c r="AO11619" t="s">
        <v>5443</v>
      </c>
      <c r="AP11619" s="1">
        <v>45133.363888888889</v>
      </c>
    </row>
    <row r="11620" spans="1:43" x14ac:dyDescent="0.35">
      <c r="A11620" t="s">
        <v>62197</v>
      </c>
      <c r="B11620" t="s">
        <v>62198</v>
      </c>
      <c r="C11620" t="s">
        <v>23054</v>
      </c>
      <c r="H11620" t="s">
        <v>62197</v>
      </c>
      <c r="J11620" t="s">
        <v>62199</v>
      </c>
      <c r="P11620" t="s">
        <v>50</v>
      </c>
      <c r="U11620" s="1">
        <v>45133</v>
      </c>
      <c r="V11620" s="1">
        <v>45133</v>
      </c>
      <c r="W11620" s="1">
        <v>45133.486805555556</v>
      </c>
      <c r="X11620" s="1">
        <v>45133.486805555556</v>
      </c>
      <c r="AC11620" t="s">
        <v>53</v>
      </c>
      <c r="AD11620">
        <v>2972042022</v>
      </c>
      <c r="AE11620" s="1">
        <v>44531.098611111112</v>
      </c>
      <c r="AF11620" t="s">
        <v>62200</v>
      </c>
      <c r="AG11620" t="s">
        <v>62201</v>
      </c>
      <c r="AH11620" t="s">
        <v>51</v>
      </c>
      <c r="AJ11620" t="s">
        <v>53</v>
      </c>
      <c r="AL11620" t="s">
        <v>68</v>
      </c>
      <c r="AO11620" t="s">
        <v>57090</v>
      </c>
      <c r="AP11620" s="1">
        <v>45411.604166666664</v>
      </c>
      <c r="AQ11620" s="1">
        <v>45219.688888888886</v>
      </c>
    </row>
    <row r="11621" spans="1:43" x14ac:dyDescent="0.35">
      <c r="A11621" t="s">
        <v>62202</v>
      </c>
      <c r="B11621" t="s">
        <v>51795</v>
      </c>
      <c r="C11621" t="s">
        <v>22052</v>
      </c>
      <c r="F11621" t="s">
        <v>62203</v>
      </c>
      <c r="H11621" t="s">
        <v>62202</v>
      </c>
      <c r="J11621" t="s">
        <v>62204</v>
      </c>
      <c r="K11621" t="s">
        <v>62205</v>
      </c>
      <c r="M11621" t="s">
        <v>419</v>
      </c>
      <c r="N11621" t="s">
        <v>253</v>
      </c>
      <c r="O11621">
        <v>87105</v>
      </c>
      <c r="P11621" t="s">
        <v>50</v>
      </c>
      <c r="U11621" s="1">
        <v>45133</v>
      </c>
      <c r="V11621" s="1">
        <v>45133</v>
      </c>
      <c r="W11621" s="1">
        <v>45133.095833333333</v>
      </c>
      <c r="X11621" s="1">
        <v>45133.095833333333</v>
      </c>
      <c r="AC11621" t="s">
        <v>51</v>
      </c>
      <c r="AD11621">
        <v>2973571984</v>
      </c>
      <c r="AE11621" s="1">
        <v>45133.664583333331</v>
      </c>
      <c r="AF11621" t="s">
        <v>62206</v>
      </c>
      <c r="AG11621" t="s">
        <v>62207</v>
      </c>
      <c r="AH11621" t="s">
        <v>51</v>
      </c>
      <c r="AJ11621" t="s">
        <v>53</v>
      </c>
      <c r="AL11621" t="s">
        <v>68</v>
      </c>
      <c r="AO11621" t="s">
        <v>5443</v>
      </c>
      <c r="AP11621" s="1">
        <v>45133.095138888886</v>
      </c>
    </row>
    <row r="11622" spans="1:43" x14ac:dyDescent="0.35">
      <c r="A11622" t="s">
        <v>62208</v>
      </c>
      <c r="B11622" t="s">
        <v>62209</v>
      </c>
      <c r="C11622" t="s">
        <v>106</v>
      </c>
      <c r="F11622" t="s">
        <v>62210</v>
      </c>
      <c r="H11622" t="s">
        <v>29654</v>
      </c>
      <c r="J11622" t="s">
        <v>62211</v>
      </c>
      <c r="K11622" t="s">
        <v>62212</v>
      </c>
      <c r="M11622" t="s">
        <v>24954</v>
      </c>
      <c r="N11622" t="s">
        <v>65</v>
      </c>
      <c r="O11622">
        <v>81632</v>
      </c>
      <c r="P11622" t="s">
        <v>50</v>
      </c>
      <c r="U11622" s="1">
        <v>45133</v>
      </c>
      <c r="V11622" s="1">
        <v>45133</v>
      </c>
      <c r="W11622" s="1">
        <v>45133.694444444445</v>
      </c>
      <c r="X11622" s="1">
        <v>45133.694444444445</v>
      </c>
      <c r="AC11622" t="s">
        <v>53</v>
      </c>
      <c r="AD11622">
        <v>1000000001</v>
      </c>
      <c r="AE11622" s="1">
        <v>39973.351388888892</v>
      </c>
      <c r="AF11622" t="s">
        <v>3377</v>
      </c>
      <c r="AG11622" t="s">
        <v>62213</v>
      </c>
      <c r="AH11622" t="s">
        <v>51</v>
      </c>
      <c r="AJ11622" t="s">
        <v>53</v>
      </c>
      <c r="AL11622" t="s">
        <v>78</v>
      </c>
      <c r="AO11622" t="s">
        <v>5443</v>
      </c>
      <c r="AP11622" s="1">
        <v>45134.397222222222</v>
      </c>
      <c r="AQ11622" s="1">
        <v>45133.717361111114</v>
      </c>
    </row>
    <row r="11623" spans="1:43" x14ac:dyDescent="0.35">
      <c r="A11623" t="s">
        <v>62214</v>
      </c>
      <c r="B11623" t="s">
        <v>62215</v>
      </c>
      <c r="C11623" t="s">
        <v>1392</v>
      </c>
      <c r="F11623">
        <v>19704248528</v>
      </c>
      <c r="H11623" t="s">
        <v>62214</v>
      </c>
      <c r="J11623" t="s">
        <v>62216</v>
      </c>
      <c r="K11623" t="s">
        <v>62217</v>
      </c>
      <c r="M11623" t="s">
        <v>143</v>
      </c>
      <c r="N11623" t="s">
        <v>287</v>
      </c>
      <c r="O11623">
        <v>81504</v>
      </c>
      <c r="P11623" t="s">
        <v>50</v>
      </c>
      <c r="U11623" s="1">
        <v>45133</v>
      </c>
      <c r="V11623" s="1">
        <v>45133</v>
      </c>
      <c r="W11623" s="1">
        <v>45133.6875</v>
      </c>
      <c r="X11623" s="1">
        <v>45133.6875</v>
      </c>
      <c r="AC11623" t="s">
        <v>53</v>
      </c>
      <c r="AD11623">
        <v>1000000001</v>
      </c>
      <c r="AE11623" s="1">
        <v>39973.351388888892</v>
      </c>
      <c r="AF11623" t="s">
        <v>3377</v>
      </c>
      <c r="AG11623" t="s">
        <v>62218</v>
      </c>
      <c r="AH11623" t="s">
        <v>51</v>
      </c>
      <c r="AJ11623" t="s">
        <v>53</v>
      </c>
      <c r="AL11623" t="s">
        <v>78</v>
      </c>
      <c r="AO11623" t="s">
        <v>51552</v>
      </c>
      <c r="AP11623" s="1">
        <v>45300.498611111114</v>
      </c>
    </row>
    <row r="11624" spans="1:43" x14ac:dyDescent="0.35">
      <c r="A11624" t="s">
        <v>62219</v>
      </c>
      <c r="B11624" t="s">
        <v>62220</v>
      </c>
      <c r="C11624" t="s">
        <v>62221</v>
      </c>
      <c r="F11624" t="s">
        <v>62222</v>
      </c>
      <c r="H11624" t="s">
        <v>62219</v>
      </c>
      <c r="J11624" t="s">
        <v>62223</v>
      </c>
      <c r="P11624" t="s">
        <v>50</v>
      </c>
      <c r="U11624" s="1">
        <v>45133</v>
      </c>
      <c r="V11624" s="1">
        <v>45133</v>
      </c>
      <c r="W11624" s="1">
        <v>45133.628472222219</v>
      </c>
      <c r="X11624" s="1">
        <v>45133.628472222219</v>
      </c>
      <c r="AC11624" t="s">
        <v>53</v>
      </c>
      <c r="AD11624">
        <v>1000000001</v>
      </c>
      <c r="AE11624" s="1">
        <v>39973.351388888892</v>
      </c>
      <c r="AF11624" t="s">
        <v>3377</v>
      </c>
      <c r="AG11624" t="s">
        <v>62224</v>
      </c>
      <c r="AH11624" t="s">
        <v>51</v>
      </c>
      <c r="AJ11624" t="s">
        <v>53</v>
      </c>
      <c r="AL11624" t="s">
        <v>78</v>
      </c>
      <c r="AO11624" t="s">
        <v>8142</v>
      </c>
    </row>
    <row r="11625" spans="1:43" x14ac:dyDescent="0.35">
      <c r="A11625" t="s">
        <v>62225</v>
      </c>
      <c r="B11625" t="s">
        <v>62226</v>
      </c>
      <c r="C11625" t="s">
        <v>3460</v>
      </c>
      <c r="F11625">
        <v>13036188878</v>
      </c>
      <c r="H11625" t="s">
        <v>62225</v>
      </c>
      <c r="K11625" t="s">
        <v>62227</v>
      </c>
      <c r="M11625" t="s">
        <v>154</v>
      </c>
      <c r="N11625" t="s">
        <v>287</v>
      </c>
      <c r="O11625">
        <v>80634</v>
      </c>
      <c r="P11625" t="s">
        <v>50</v>
      </c>
      <c r="U11625" s="1">
        <v>45133</v>
      </c>
      <c r="V11625" s="1">
        <v>45133</v>
      </c>
      <c r="W11625" s="1">
        <v>45133.392361111109</v>
      </c>
      <c r="X11625" s="1">
        <v>45133.392361111109</v>
      </c>
      <c r="AC11625" t="s">
        <v>53</v>
      </c>
      <c r="AD11625">
        <v>1000000001</v>
      </c>
      <c r="AE11625" s="1">
        <v>39973.351388888892</v>
      </c>
      <c r="AF11625" t="s">
        <v>3377</v>
      </c>
      <c r="AG11625" t="s">
        <v>62228</v>
      </c>
      <c r="AH11625" t="s">
        <v>51</v>
      </c>
      <c r="AJ11625" t="s">
        <v>53</v>
      </c>
      <c r="AL11625" t="s">
        <v>78</v>
      </c>
      <c r="AO11625" t="s">
        <v>51552</v>
      </c>
    </row>
    <row r="11626" spans="1:43" x14ac:dyDescent="0.35">
      <c r="A11626" t="s">
        <v>62229</v>
      </c>
      <c r="B11626" t="s">
        <v>35782</v>
      </c>
      <c r="C11626" t="s">
        <v>62230</v>
      </c>
      <c r="F11626" t="s">
        <v>62231</v>
      </c>
      <c r="H11626" t="s">
        <v>35781</v>
      </c>
      <c r="J11626" t="s">
        <v>26902</v>
      </c>
      <c r="K11626" t="s">
        <v>62232</v>
      </c>
      <c r="M11626" t="s">
        <v>154</v>
      </c>
      <c r="N11626" t="s">
        <v>65</v>
      </c>
      <c r="O11626">
        <v>80631</v>
      </c>
      <c r="P11626" t="s">
        <v>50</v>
      </c>
      <c r="U11626" s="1">
        <v>45133</v>
      </c>
      <c r="V11626" s="1">
        <v>45133</v>
      </c>
      <c r="W11626" s="1">
        <v>45133.683333333334</v>
      </c>
      <c r="X11626" s="1">
        <v>45133.683333333334</v>
      </c>
      <c r="AC11626" t="s">
        <v>53</v>
      </c>
      <c r="AD11626">
        <v>2972035447</v>
      </c>
      <c r="AE11626" s="1">
        <v>44501.355555555558</v>
      </c>
      <c r="AF11626" t="s">
        <v>26903</v>
      </c>
      <c r="AG11626" t="s">
        <v>62233</v>
      </c>
      <c r="AH11626" t="s">
        <v>51</v>
      </c>
      <c r="AJ11626" t="s">
        <v>53</v>
      </c>
      <c r="AL11626" t="s">
        <v>68</v>
      </c>
      <c r="AO11626" t="s">
        <v>5443</v>
      </c>
      <c r="AP11626" s="1">
        <v>45134.396527777775</v>
      </c>
      <c r="AQ11626" s="1">
        <v>45134.536111111112</v>
      </c>
    </row>
    <row r="11627" spans="1:43" x14ac:dyDescent="0.35">
      <c r="A11627" t="s">
        <v>62234</v>
      </c>
      <c r="B11627" t="s">
        <v>9965</v>
      </c>
      <c r="C11627" t="s">
        <v>1608</v>
      </c>
      <c r="F11627" t="s">
        <v>62235</v>
      </c>
      <c r="H11627" t="s">
        <v>62236</v>
      </c>
      <c r="J11627" t="s">
        <v>6667</v>
      </c>
      <c r="K11627" t="s">
        <v>835</v>
      </c>
      <c r="M11627" t="s">
        <v>2815</v>
      </c>
      <c r="N11627" t="s">
        <v>213</v>
      </c>
      <c r="O11627">
        <v>80011</v>
      </c>
      <c r="P11627" t="s">
        <v>50</v>
      </c>
      <c r="U11627" s="1">
        <v>45133</v>
      </c>
      <c r="V11627" s="1">
        <v>45133</v>
      </c>
      <c r="W11627" s="1">
        <v>45133.491666666669</v>
      </c>
      <c r="X11627" s="1">
        <v>45133.491666666669</v>
      </c>
      <c r="AC11627" t="s">
        <v>53</v>
      </c>
      <c r="AD11627">
        <v>2969533306</v>
      </c>
      <c r="AE11627" s="1">
        <v>39591.598611111112</v>
      </c>
      <c r="AF11627" t="s">
        <v>62237</v>
      </c>
      <c r="AG11627" t="s">
        <v>62238</v>
      </c>
      <c r="AH11627" t="s">
        <v>51</v>
      </c>
      <c r="AJ11627" t="s">
        <v>53</v>
      </c>
      <c r="AL11627" t="s">
        <v>68</v>
      </c>
      <c r="AO11627" t="s">
        <v>5443</v>
      </c>
      <c r="AP11627" s="1">
        <v>45273.45208333333</v>
      </c>
    </row>
    <row r="11628" spans="1:43" x14ac:dyDescent="0.35">
      <c r="A11628" t="s">
        <v>62239</v>
      </c>
      <c r="B11628" t="s">
        <v>707</v>
      </c>
      <c r="C11628" t="s">
        <v>12953</v>
      </c>
      <c r="F11628" t="s">
        <v>62240</v>
      </c>
      <c r="H11628" t="s">
        <v>62241</v>
      </c>
      <c r="J11628" t="s">
        <v>62242</v>
      </c>
      <c r="K11628" t="s">
        <v>62243</v>
      </c>
      <c r="M11628" t="s">
        <v>3343</v>
      </c>
      <c r="N11628" t="s">
        <v>65</v>
      </c>
      <c r="O11628">
        <v>81147</v>
      </c>
      <c r="P11628" t="s">
        <v>50</v>
      </c>
      <c r="U11628" s="1">
        <v>45133</v>
      </c>
      <c r="V11628" s="1">
        <v>45133</v>
      </c>
      <c r="W11628" s="1">
        <v>45133.683333333334</v>
      </c>
      <c r="X11628" s="1">
        <v>45133.683333333334</v>
      </c>
      <c r="AC11628" t="s">
        <v>53</v>
      </c>
      <c r="AD11628">
        <v>2973572021</v>
      </c>
      <c r="AE11628" s="1">
        <v>45133.69027777778</v>
      </c>
      <c r="AF11628" t="s">
        <v>62244</v>
      </c>
      <c r="AG11628" t="s">
        <v>62245</v>
      </c>
      <c r="AH11628" t="s">
        <v>51</v>
      </c>
      <c r="AJ11628" t="s">
        <v>53</v>
      </c>
      <c r="AL11628" t="s">
        <v>68</v>
      </c>
      <c r="AO11628" t="s">
        <v>5443</v>
      </c>
      <c r="AP11628" s="1">
        <v>45133.720138888886</v>
      </c>
      <c r="AQ11628" s="1">
        <v>45133.696527777778</v>
      </c>
    </row>
    <row r="11629" spans="1:43" x14ac:dyDescent="0.35">
      <c r="A11629" t="s">
        <v>62246</v>
      </c>
      <c r="B11629" t="s">
        <v>62247</v>
      </c>
      <c r="C11629" t="s">
        <v>25882</v>
      </c>
      <c r="F11629" t="s">
        <v>62248</v>
      </c>
      <c r="H11629" t="s">
        <v>62249</v>
      </c>
      <c r="J11629" t="s">
        <v>62250</v>
      </c>
      <c r="K11629" t="s">
        <v>62251</v>
      </c>
      <c r="M11629" t="s">
        <v>3225</v>
      </c>
      <c r="N11629" t="s">
        <v>65</v>
      </c>
      <c r="O11629">
        <v>80537</v>
      </c>
      <c r="P11629" t="s">
        <v>50</v>
      </c>
      <c r="U11629" s="1">
        <v>45133</v>
      </c>
      <c r="V11629" s="1">
        <v>45133</v>
      </c>
      <c r="W11629" s="1">
        <v>45133.505555555559</v>
      </c>
      <c r="X11629" s="1">
        <v>45133.505555555559</v>
      </c>
      <c r="AC11629" t="s">
        <v>53</v>
      </c>
      <c r="AD11629">
        <v>2969871301</v>
      </c>
      <c r="AE11629" s="1">
        <v>43521.57916666667</v>
      </c>
      <c r="AF11629" t="s">
        <v>62252</v>
      </c>
      <c r="AG11629" t="s">
        <v>62253</v>
      </c>
      <c r="AH11629" t="s">
        <v>51</v>
      </c>
      <c r="AJ11629" t="s">
        <v>53</v>
      </c>
      <c r="AL11629" t="s">
        <v>68</v>
      </c>
      <c r="AO11629" t="s">
        <v>5443</v>
      </c>
      <c r="AP11629" s="1">
        <v>45133.511111111111</v>
      </c>
      <c r="AQ11629" s="1">
        <v>45133.510416666664</v>
      </c>
    </row>
    <row r="11630" spans="1:43" x14ac:dyDescent="0.35">
      <c r="A11630" t="s">
        <v>62254</v>
      </c>
      <c r="B11630" t="s">
        <v>62255</v>
      </c>
      <c r="C11630" t="s">
        <v>587</v>
      </c>
      <c r="F11630" t="s">
        <v>62256</v>
      </c>
      <c r="H11630" t="s">
        <v>62254</v>
      </c>
      <c r="J11630" t="s">
        <v>62257</v>
      </c>
      <c r="K11630" t="s">
        <v>62258</v>
      </c>
      <c r="M11630" t="s">
        <v>172</v>
      </c>
      <c r="N11630" t="s">
        <v>65</v>
      </c>
      <c r="O11630">
        <v>81626</v>
      </c>
      <c r="P11630" t="s">
        <v>50</v>
      </c>
      <c r="U11630" s="1">
        <v>45133</v>
      </c>
      <c r="V11630" s="1">
        <v>45133</v>
      </c>
      <c r="W11630" s="1">
        <v>45133.465277777781</v>
      </c>
      <c r="X11630" s="1">
        <v>45133.465277777781</v>
      </c>
      <c r="AC11630" t="s">
        <v>53</v>
      </c>
      <c r="AD11630">
        <v>2973571595</v>
      </c>
      <c r="AE11630" s="1">
        <v>45133.465277777781</v>
      </c>
      <c r="AF11630" t="s">
        <v>62259</v>
      </c>
      <c r="AG11630" t="s">
        <v>62260</v>
      </c>
      <c r="AH11630" t="s">
        <v>51</v>
      </c>
      <c r="AJ11630" t="s">
        <v>53</v>
      </c>
      <c r="AL11630" t="s">
        <v>68</v>
      </c>
      <c r="AO11630" t="s">
        <v>5443</v>
      </c>
      <c r="AP11630" s="1">
        <v>45138.515972222223</v>
      </c>
      <c r="AQ11630" s="1">
        <v>45133.472222222219</v>
      </c>
    </row>
    <row r="11631" spans="1:43" x14ac:dyDescent="0.35">
      <c r="A11631" t="s">
        <v>62261</v>
      </c>
      <c r="B11631" t="s">
        <v>62262</v>
      </c>
      <c r="C11631" t="s">
        <v>62263</v>
      </c>
      <c r="F11631" t="s">
        <v>62264</v>
      </c>
      <c r="H11631" t="s">
        <v>62261</v>
      </c>
      <c r="J11631" t="s">
        <v>62265</v>
      </c>
      <c r="K11631" t="s">
        <v>62266</v>
      </c>
      <c r="M11631" t="s">
        <v>11884</v>
      </c>
      <c r="N11631" t="s">
        <v>65</v>
      </c>
      <c r="O11631">
        <v>81101</v>
      </c>
      <c r="P11631" t="s">
        <v>50</v>
      </c>
      <c r="U11631" s="1">
        <v>45134</v>
      </c>
      <c r="V11631" s="1">
        <v>45134</v>
      </c>
      <c r="W11631" s="1">
        <v>45134.727777777778</v>
      </c>
      <c r="X11631" s="1">
        <v>45134.727777777778</v>
      </c>
      <c r="AC11631" t="s">
        <v>51</v>
      </c>
      <c r="AD11631">
        <v>2973303141</v>
      </c>
      <c r="AE11631" s="1">
        <v>44999.811111111114</v>
      </c>
      <c r="AF11631" t="s">
        <v>62267</v>
      </c>
      <c r="AG11631" t="s">
        <v>62268</v>
      </c>
      <c r="AH11631" t="s">
        <v>51</v>
      </c>
      <c r="AJ11631" t="s">
        <v>53</v>
      </c>
      <c r="AL11631" t="s">
        <v>68</v>
      </c>
      <c r="AO11631" t="s">
        <v>5443</v>
      </c>
      <c r="AP11631" s="1">
        <v>45138.317361111112</v>
      </c>
    </row>
    <row r="11632" spans="1:43" x14ac:dyDescent="0.35">
      <c r="A11632" t="s">
        <v>62269</v>
      </c>
      <c r="B11632" t="s">
        <v>62270</v>
      </c>
      <c r="C11632" t="s">
        <v>3349</v>
      </c>
      <c r="F11632" t="s">
        <v>62271</v>
      </c>
      <c r="H11632" t="s">
        <v>62269</v>
      </c>
      <c r="J11632" t="s">
        <v>62149</v>
      </c>
      <c r="P11632" t="s">
        <v>50</v>
      </c>
      <c r="U11632" s="1">
        <v>45134</v>
      </c>
      <c r="V11632" s="1">
        <v>45134</v>
      </c>
      <c r="AC11632" t="s">
        <v>53</v>
      </c>
      <c r="AD11632">
        <v>2972061830</v>
      </c>
      <c r="AE11632" s="1">
        <v>44636.835416666669</v>
      </c>
      <c r="AG11632" t="s">
        <v>62272</v>
      </c>
      <c r="AH11632" t="s">
        <v>51</v>
      </c>
      <c r="AJ11632" t="s">
        <v>53</v>
      </c>
      <c r="AO11632" t="s">
        <v>57090</v>
      </c>
    </row>
    <row r="11633" spans="1:43" x14ac:dyDescent="0.35">
      <c r="A11633" t="s">
        <v>62273</v>
      </c>
      <c r="B11633" t="s">
        <v>6407</v>
      </c>
      <c r="C11633" t="s">
        <v>707</v>
      </c>
      <c r="F11633" t="s">
        <v>62274</v>
      </c>
      <c r="H11633" t="s">
        <v>62273</v>
      </c>
      <c r="J11633" t="s">
        <v>62275</v>
      </c>
      <c r="K11633" t="s">
        <v>62276</v>
      </c>
      <c r="M11633" t="s">
        <v>3083</v>
      </c>
      <c r="N11633" t="s">
        <v>65</v>
      </c>
      <c r="O11633">
        <v>81252</v>
      </c>
      <c r="P11633" t="s">
        <v>50</v>
      </c>
      <c r="U11633" s="1">
        <v>45134</v>
      </c>
      <c r="V11633" s="1">
        <v>45134</v>
      </c>
      <c r="W11633" s="1">
        <v>45134.702777777777</v>
      </c>
      <c r="X11633" s="1">
        <v>45134.702777777777</v>
      </c>
      <c r="AC11633" t="s">
        <v>53</v>
      </c>
      <c r="AD11633">
        <v>2973574259</v>
      </c>
      <c r="AE11633" s="1">
        <v>45135.597916666666</v>
      </c>
      <c r="AF11633" t="s">
        <v>62277</v>
      </c>
      <c r="AG11633" t="s">
        <v>62278</v>
      </c>
      <c r="AH11633" t="s">
        <v>51</v>
      </c>
      <c r="AJ11633" t="s">
        <v>53</v>
      </c>
      <c r="AL11633" t="s">
        <v>68</v>
      </c>
      <c r="AO11633" t="s">
        <v>5443</v>
      </c>
      <c r="AP11633" s="1">
        <v>45464.720833333333</v>
      </c>
      <c r="AQ11633" s="1">
        <v>45134.700694444444</v>
      </c>
    </row>
    <row r="11634" spans="1:43" x14ac:dyDescent="0.35">
      <c r="A11634" t="s">
        <v>62279</v>
      </c>
      <c r="B11634" t="s">
        <v>62280</v>
      </c>
      <c r="C11634" t="s">
        <v>715</v>
      </c>
      <c r="F11634" t="s">
        <v>62281</v>
      </c>
      <c r="H11634" t="s">
        <v>62279</v>
      </c>
      <c r="J11634" t="s">
        <v>62282</v>
      </c>
      <c r="K11634" t="s">
        <v>62283</v>
      </c>
      <c r="M11634" t="s">
        <v>22543</v>
      </c>
      <c r="N11634" t="s">
        <v>65</v>
      </c>
      <c r="O11634">
        <v>81133</v>
      </c>
      <c r="P11634" t="s">
        <v>50</v>
      </c>
      <c r="U11634" s="1">
        <v>45134</v>
      </c>
      <c r="V11634" s="1">
        <v>45134</v>
      </c>
      <c r="W11634" s="1">
        <v>45134.398611111108</v>
      </c>
      <c r="X11634" s="1">
        <v>45134.398611111108</v>
      </c>
      <c r="AC11634" t="s">
        <v>53</v>
      </c>
      <c r="AD11634">
        <v>2973573083</v>
      </c>
      <c r="AE11634" s="1">
        <v>45134.589583333334</v>
      </c>
      <c r="AF11634" t="s">
        <v>62284</v>
      </c>
      <c r="AG11634" t="s">
        <v>62285</v>
      </c>
      <c r="AH11634" t="s">
        <v>51</v>
      </c>
      <c r="AJ11634" t="s">
        <v>53</v>
      </c>
      <c r="AL11634" t="s">
        <v>68</v>
      </c>
      <c r="AO11634" t="s">
        <v>5443</v>
      </c>
      <c r="AP11634" s="1">
        <v>45134.472222222219</v>
      </c>
    </row>
    <row r="11635" spans="1:43" x14ac:dyDescent="0.35">
      <c r="A11635" t="s">
        <v>62286</v>
      </c>
      <c r="B11635" t="s">
        <v>3290</v>
      </c>
      <c r="C11635" t="s">
        <v>2238</v>
      </c>
      <c r="F11635" t="s">
        <v>62287</v>
      </c>
      <c r="H11635" t="s">
        <v>62288</v>
      </c>
      <c r="J11635" t="s">
        <v>62289</v>
      </c>
      <c r="K11635" t="s">
        <v>62290</v>
      </c>
      <c r="M11635" t="s">
        <v>129</v>
      </c>
      <c r="N11635" t="s">
        <v>65</v>
      </c>
      <c r="O11635">
        <v>81005</v>
      </c>
      <c r="P11635" t="s">
        <v>50</v>
      </c>
      <c r="U11635" s="1">
        <v>45134</v>
      </c>
      <c r="V11635" s="1">
        <v>45134</v>
      </c>
      <c r="W11635" s="1">
        <v>45134.547222222223</v>
      </c>
      <c r="X11635" s="1">
        <v>45134.547222222223</v>
      </c>
      <c r="AC11635" t="s">
        <v>53</v>
      </c>
      <c r="AD11635">
        <v>2969950508</v>
      </c>
      <c r="AE11635" s="1">
        <v>43874.34652777778</v>
      </c>
      <c r="AF11635" t="s">
        <v>62291</v>
      </c>
      <c r="AG11635" t="s">
        <v>62292</v>
      </c>
      <c r="AH11635" t="s">
        <v>51</v>
      </c>
      <c r="AJ11635" t="s">
        <v>53</v>
      </c>
      <c r="AL11635" t="s">
        <v>68</v>
      </c>
      <c r="AO11635" t="s">
        <v>5443</v>
      </c>
      <c r="AP11635" s="1">
        <v>45134.635416666664</v>
      </c>
      <c r="AQ11635" s="1">
        <v>45134.634722222225</v>
      </c>
    </row>
    <row r="11636" spans="1:43" x14ac:dyDescent="0.35">
      <c r="A11636" t="s">
        <v>62293</v>
      </c>
      <c r="B11636" t="s">
        <v>24758</v>
      </c>
      <c r="C11636" t="s">
        <v>16943</v>
      </c>
      <c r="F11636" t="s">
        <v>62294</v>
      </c>
      <c r="H11636" t="s">
        <v>62295</v>
      </c>
      <c r="J11636" t="s">
        <v>62296</v>
      </c>
      <c r="K11636" t="s">
        <v>62297</v>
      </c>
      <c r="M11636" t="s">
        <v>1692</v>
      </c>
      <c r="N11636" t="s">
        <v>253</v>
      </c>
      <c r="O11636">
        <v>88240</v>
      </c>
      <c r="P11636" t="s">
        <v>50</v>
      </c>
      <c r="U11636" s="1">
        <v>45134</v>
      </c>
      <c r="V11636" s="1">
        <v>45134</v>
      </c>
      <c r="W11636" s="1">
        <v>45135.6</v>
      </c>
      <c r="X11636" s="1">
        <v>45135.6</v>
      </c>
      <c r="AC11636" t="s">
        <v>53</v>
      </c>
      <c r="AD11636">
        <v>2973574265</v>
      </c>
      <c r="AE11636" s="1">
        <v>45135.599305555559</v>
      </c>
      <c r="AF11636" t="s">
        <v>62298</v>
      </c>
      <c r="AG11636" t="s">
        <v>62299</v>
      </c>
      <c r="AH11636" t="s">
        <v>51</v>
      </c>
      <c r="AJ11636" t="s">
        <v>53</v>
      </c>
      <c r="AL11636" t="s">
        <v>68</v>
      </c>
      <c r="AO11636" t="s">
        <v>5443</v>
      </c>
      <c r="AP11636" s="1">
        <v>45134.734722222223</v>
      </c>
    </row>
    <row r="11637" spans="1:43" x14ac:dyDescent="0.35">
      <c r="A11637" t="s">
        <v>62300</v>
      </c>
      <c r="B11637" t="s">
        <v>62301</v>
      </c>
      <c r="C11637" t="s">
        <v>39564</v>
      </c>
      <c r="J11637" t="s">
        <v>22840</v>
      </c>
      <c r="P11637" t="s">
        <v>50</v>
      </c>
      <c r="U11637" s="1">
        <v>45134</v>
      </c>
      <c r="V11637" s="1">
        <v>45134</v>
      </c>
      <c r="AC11637" t="s">
        <v>53</v>
      </c>
      <c r="AD11637">
        <v>2969475309</v>
      </c>
      <c r="AE11637" s="1">
        <v>37159</v>
      </c>
      <c r="AG11637" t="s">
        <v>62302</v>
      </c>
      <c r="AH11637" t="s">
        <v>51</v>
      </c>
      <c r="AJ11637" t="s">
        <v>53</v>
      </c>
      <c r="AO11637" t="s">
        <v>5443</v>
      </c>
    </row>
    <row r="11638" spans="1:43" x14ac:dyDescent="0.35">
      <c r="A11638" t="s">
        <v>62303</v>
      </c>
      <c r="B11638" t="s">
        <v>4331</v>
      </c>
      <c r="C11638" t="s">
        <v>7899</v>
      </c>
      <c r="F11638" t="s">
        <v>62304</v>
      </c>
      <c r="H11638" t="s">
        <v>62303</v>
      </c>
      <c r="J11638" t="s">
        <v>33459</v>
      </c>
      <c r="N11638" t="s">
        <v>5061</v>
      </c>
      <c r="O11638" s="2" t="s">
        <v>62305</v>
      </c>
      <c r="P11638" t="s">
        <v>50</v>
      </c>
      <c r="U11638" s="1">
        <v>45134</v>
      </c>
      <c r="V11638" s="1">
        <v>45134</v>
      </c>
      <c r="AC11638" t="s">
        <v>53</v>
      </c>
      <c r="AD11638">
        <v>2969480377</v>
      </c>
      <c r="AE11638" s="1">
        <v>37447</v>
      </c>
      <c r="AG11638" t="s">
        <v>62306</v>
      </c>
      <c r="AH11638" t="s">
        <v>51</v>
      </c>
      <c r="AJ11638" t="s">
        <v>53</v>
      </c>
      <c r="AO11638" t="s">
        <v>8142</v>
      </c>
    </row>
    <row r="11639" spans="1:43" x14ac:dyDescent="0.35">
      <c r="A11639" t="s">
        <v>62307</v>
      </c>
      <c r="B11639" t="s">
        <v>62308</v>
      </c>
      <c r="C11639" t="s">
        <v>62309</v>
      </c>
      <c r="F11639" t="s">
        <v>62310</v>
      </c>
      <c r="H11639" t="s">
        <v>62307</v>
      </c>
      <c r="J11639" t="s">
        <v>62311</v>
      </c>
      <c r="K11639" t="s">
        <v>62312</v>
      </c>
      <c r="M11639" t="s">
        <v>3838</v>
      </c>
      <c r="N11639" t="s">
        <v>213</v>
      </c>
      <c r="O11639">
        <v>80723</v>
      </c>
      <c r="P11639" t="s">
        <v>50</v>
      </c>
      <c r="U11639" s="1">
        <v>45134</v>
      </c>
      <c r="V11639" s="1">
        <v>45134</v>
      </c>
      <c r="W11639" s="1">
        <v>45134.393055555556</v>
      </c>
      <c r="X11639" s="1">
        <v>45134.393055555556</v>
      </c>
      <c r="AC11639" t="s">
        <v>51</v>
      </c>
      <c r="AD11639">
        <v>2973573079</v>
      </c>
      <c r="AE11639" s="1">
        <v>45134.587500000001</v>
      </c>
      <c r="AF11639" t="s">
        <v>62313</v>
      </c>
      <c r="AG11639" t="s">
        <v>62314</v>
      </c>
      <c r="AH11639" t="s">
        <v>51</v>
      </c>
      <c r="AJ11639" t="s">
        <v>53</v>
      </c>
      <c r="AL11639" t="s">
        <v>68</v>
      </c>
      <c r="AO11639" t="s">
        <v>5443</v>
      </c>
      <c r="AP11639" s="1">
        <v>45398.679861111108</v>
      </c>
    </row>
    <row r="11640" spans="1:43" x14ac:dyDescent="0.35">
      <c r="A11640" t="s">
        <v>62315</v>
      </c>
      <c r="B11640" t="s">
        <v>62316</v>
      </c>
      <c r="C11640" t="s">
        <v>62317</v>
      </c>
      <c r="F11640" t="s">
        <v>62318</v>
      </c>
      <c r="H11640" t="s">
        <v>62315</v>
      </c>
      <c r="J11640" t="s">
        <v>60448</v>
      </c>
      <c r="K11640" t="s">
        <v>62319</v>
      </c>
      <c r="M11640" t="s">
        <v>62320</v>
      </c>
      <c r="N11640" t="s">
        <v>6645</v>
      </c>
      <c r="O11640">
        <v>95677</v>
      </c>
      <c r="P11640" t="s">
        <v>50</v>
      </c>
      <c r="U11640" s="1">
        <v>45134</v>
      </c>
      <c r="V11640" s="1">
        <v>45134</v>
      </c>
      <c r="W11640" s="1">
        <v>45134.743055555555</v>
      </c>
      <c r="X11640" s="1">
        <v>45134.743055555555</v>
      </c>
      <c r="AC11640" t="s">
        <v>53</v>
      </c>
      <c r="AD11640">
        <v>2970008321</v>
      </c>
      <c r="AE11640" s="1">
        <v>44089.594444444447</v>
      </c>
      <c r="AG11640" t="s">
        <v>62321</v>
      </c>
      <c r="AH11640" t="s">
        <v>51</v>
      </c>
      <c r="AJ11640" t="s">
        <v>53</v>
      </c>
      <c r="AL11640" t="s">
        <v>68</v>
      </c>
      <c r="AO11640" t="s">
        <v>5443</v>
      </c>
      <c r="AP11640" s="1">
        <v>45135.62222222222</v>
      </c>
      <c r="AQ11640" s="1">
        <v>45134.759027777778</v>
      </c>
    </row>
    <row r="11641" spans="1:43" x14ac:dyDescent="0.35">
      <c r="A11641" t="s">
        <v>62322</v>
      </c>
      <c r="B11641" t="s">
        <v>62323</v>
      </c>
      <c r="C11641" t="s">
        <v>6933</v>
      </c>
      <c r="F11641" t="s">
        <v>62324</v>
      </c>
      <c r="H11641" t="s">
        <v>62322</v>
      </c>
      <c r="J11641" t="s">
        <v>62325</v>
      </c>
      <c r="K11641" t="s">
        <v>62326</v>
      </c>
      <c r="M11641" t="s">
        <v>129</v>
      </c>
      <c r="N11641" t="s">
        <v>65</v>
      </c>
      <c r="O11641">
        <v>81004</v>
      </c>
      <c r="P11641" t="s">
        <v>50</v>
      </c>
      <c r="U11641" s="1">
        <v>45134</v>
      </c>
      <c r="V11641" s="1">
        <v>45134</v>
      </c>
      <c r="W11641" s="1">
        <v>45134.443055555559</v>
      </c>
      <c r="X11641" s="1">
        <v>45134.443055555559</v>
      </c>
      <c r="AC11641" t="s">
        <v>53</v>
      </c>
      <c r="AD11641">
        <v>2969662739</v>
      </c>
      <c r="AE11641" s="1">
        <v>42065.523611111108</v>
      </c>
      <c r="AF11641" t="s">
        <v>62327</v>
      </c>
      <c r="AG11641" t="s">
        <v>62328</v>
      </c>
      <c r="AH11641" t="s">
        <v>51</v>
      </c>
      <c r="AJ11641" t="s">
        <v>53</v>
      </c>
      <c r="AL11641" t="s">
        <v>68</v>
      </c>
      <c r="AO11641" t="s">
        <v>5443</v>
      </c>
      <c r="AP11641" s="1">
        <v>45153.613194444442</v>
      </c>
      <c r="AQ11641" s="1">
        <v>45153.619444444441</v>
      </c>
    </row>
    <row r="11642" spans="1:43" x14ac:dyDescent="0.35">
      <c r="A11642" t="s">
        <v>62329</v>
      </c>
      <c r="B11642" t="s">
        <v>62330</v>
      </c>
      <c r="C11642" t="s">
        <v>62331</v>
      </c>
      <c r="F11642" t="s">
        <v>62332</v>
      </c>
      <c r="H11642" t="s">
        <v>11797</v>
      </c>
      <c r="J11642" t="s">
        <v>62333</v>
      </c>
      <c r="K11642" t="s">
        <v>62334</v>
      </c>
      <c r="M11642" t="s">
        <v>7312</v>
      </c>
      <c r="N11642" t="s">
        <v>65</v>
      </c>
      <c r="O11642">
        <v>80135</v>
      </c>
      <c r="P11642" t="s">
        <v>50</v>
      </c>
      <c r="U11642" s="1">
        <v>45134</v>
      </c>
      <c r="V11642" s="1">
        <v>45134</v>
      </c>
      <c r="W11642" s="1">
        <v>45134.558333333334</v>
      </c>
      <c r="X11642" s="1">
        <v>45134.558333333334</v>
      </c>
      <c r="AC11642" t="s">
        <v>53</v>
      </c>
      <c r="AD11642">
        <v>2969895084</v>
      </c>
      <c r="AE11642" s="1">
        <v>43649.637499999997</v>
      </c>
      <c r="AF11642" t="s">
        <v>11801</v>
      </c>
      <c r="AG11642" t="s">
        <v>62335</v>
      </c>
      <c r="AH11642" t="s">
        <v>51</v>
      </c>
      <c r="AJ11642" t="s">
        <v>53</v>
      </c>
      <c r="AL11642" t="s">
        <v>68</v>
      </c>
      <c r="AO11642" t="s">
        <v>5443</v>
      </c>
      <c r="AP11642" s="1">
        <v>45134.622916666667</v>
      </c>
      <c r="AQ11642" s="1">
        <v>45134.588194444441</v>
      </c>
    </row>
    <row r="11643" spans="1:43" x14ac:dyDescent="0.35">
      <c r="A11643" t="s">
        <v>62336</v>
      </c>
      <c r="B11643" t="s">
        <v>7273</v>
      </c>
      <c r="C11643" t="s">
        <v>12151</v>
      </c>
      <c r="F11643" t="s">
        <v>62337</v>
      </c>
      <c r="H11643" t="s">
        <v>62336</v>
      </c>
      <c r="K11643" t="s">
        <v>36395</v>
      </c>
      <c r="M11643" t="s">
        <v>1296</v>
      </c>
      <c r="N11643" t="s">
        <v>253</v>
      </c>
      <c r="O11643">
        <v>88220</v>
      </c>
      <c r="P11643" t="s">
        <v>50</v>
      </c>
      <c r="U11643" s="1">
        <v>45134</v>
      </c>
      <c r="V11643" s="1">
        <v>45134</v>
      </c>
      <c r="W11643" s="1">
        <v>45134.354166666664</v>
      </c>
      <c r="X11643" s="1">
        <v>45134.354166666664</v>
      </c>
      <c r="AC11643" t="s">
        <v>53</v>
      </c>
      <c r="AD11643">
        <v>9999999999</v>
      </c>
      <c r="AE11643" s="1">
        <v>45196</v>
      </c>
      <c r="AG11643" t="s">
        <v>62338</v>
      </c>
      <c r="AH11643" t="s">
        <v>51</v>
      </c>
      <c r="AJ11643" t="s">
        <v>53</v>
      </c>
      <c r="AL11643" t="s">
        <v>68</v>
      </c>
      <c r="AO11643" t="s">
        <v>5443</v>
      </c>
      <c r="AP11643" s="1">
        <v>45216.690972222219</v>
      </c>
      <c r="AQ11643" s="1">
        <v>45216.697916666664</v>
      </c>
    </row>
    <row r="11644" spans="1:43" x14ac:dyDescent="0.35">
      <c r="A11644" t="s">
        <v>62339</v>
      </c>
      <c r="B11644" t="s">
        <v>49881</v>
      </c>
      <c r="C11644" t="s">
        <v>62340</v>
      </c>
      <c r="F11644" t="s">
        <v>62341</v>
      </c>
      <c r="H11644" t="s">
        <v>62339</v>
      </c>
      <c r="J11644" t="s">
        <v>62342</v>
      </c>
      <c r="K11644" t="s">
        <v>62343</v>
      </c>
      <c r="M11644" t="s">
        <v>154</v>
      </c>
      <c r="N11644" t="s">
        <v>65</v>
      </c>
      <c r="O11644">
        <v>80631</v>
      </c>
      <c r="P11644" t="s">
        <v>50</v>
      </c>
      <c r="U11644" s="1">
        <v>45134</v>
      </c>
      <c r="V11644" s="1">
        <v>45134</v>
      </c>
      <c r="W11644" s="1">
        <v>45134.438888888886</v>
      </c>
      <c r="X11644" s="1">
        <v>45134.438888888886</v>
      </c>
      <c r="AC11644" t="s">
        <v>53</v>
      </c>
      <c r="AD11644">
        <v>2973573088</v>
      </c>
      <c r="AE11644" s="1">
        <v>45134.591666666667</v>
      </c>
      <c r="AF11644" t="s">
        <v>62344</v>
      </c>
      <c r="AG11644" t="s">
        <v>62345</v>
      </c>
      <c r="AH11644" t="s">
        <v>51</v>
      </c>
      <c r="AJ11644" t="s">
        <v>53</v>
      </c>
      <c r="AL11644" t="s">
        <v>68</v>
      </c>
      <c r="AO11644" t="s">
        <v>5443</v>
      </c>
      <c r="AP11644" s="1">
        <v>45294.366666666669</v>
      </c>
    </row>
    <row r="11645" spans="1:43" x14ac:dyDescent="0.35">
      <c r="A11645" t="s">
        <v>62346</v>
      </c>
      <c r="B11645" t="s">
        <v>6344</v>
      </c>
      <c r="C11645" t="s">
        <v>1429</v>
      </c>
      <c r="F11645" t="s">
        <v>62347</v>
      </c>
      <c r="H11645" t="s">
        <v>62346</v>
      </c>
      <c r="J11645" t="s">
        <v>5968</v>
      </c>
      <c r="N11645" t="s">
        <v>4526</v>
      </c>
      <c r="O11645">
        <v>85296</v>
      </c>
      <c r="P11645" t="s">
        <v>50</v>
      </c>
      <c r="U11645" s="1">
        <v>45134</v>
      </c>
      <c r="V11645" s="1">
        <v>45134</v>
      </c>
      <c r="AC11645" t="s">
        <v>53</v>
      </c>
      <c r="AD11645">
        <v>2969480780</v>
      </c>
      <c r="AE11645" s="1">
        <v>37467</v>
      </c>
      <c r="AG11645" t="s">
        <v>62348</v>
      </c>
      <c r="AH11645" t="s">
        <v>51</v>
      </c>
      <c r="AJ11645" t="s">
        <v>53</v>
      </c>
      <c r="AO11645" t="s">
        <v>8142</v>
      </c>
    </row>
    <row r="11646" spans="1:43" x14ac:dyDescent="0.35">
      <c r="A11646" t="s">
        <v>62349</v>
      </c>
      <c r="B11646" t="s">
        <v>62350</v>
      </c>
      <c r="C11646" t="s">
        <v>62351</v>
      </c>
      <c r="F11646" t="s">
        <v>62352</v>
      </c>
      <c r="H11646" t="s">
        <v>62353</v>
      </c>
      <c r="J11646" t="s">
        <v>62351</v>
      </c>
      <c r="M11646" t="s">
        <v>159</v>
      </c>
      <c r="N11646" t="s">
        <v>287</v>
      </c>
      <c r="O11646">
        <v>80910</v>
      </c>
      <c r="P11646" t="s">
        <v>50</v>
      </c>
      <c r="U11646" s="1">
        <v>45134</v>
      </c>
      <c r="V11646" s="1">
        <v>45134</v>
      </c>
      <c r="W11646" s="1">
        <v>45134.555555555555</v>
      </c>
      <c r="X11646" s="1">
        <v>45134.555555555555</v>
      </c>
      <c r="AC11646" t="s">
        <v>53</v>
      </c>
      <c r="AD11646">
        <v>1000000001</v>
      </c>
      <c r="AE11646" s="1">
        <v>39973.351388888892</v>
      </c>
      <c r="AF11646" t="s">
        <v>3377</v>
      </c>
      <c r="AG11646" t="s">
        <v>62354</v>
      </c>
      <c r="AH11646" t="s">
        <v>51</v>
      </c>
      <c r="AJ11646" t="s">
        <v>53</v>
      </c>
      <c r="AL11646" t="s">
        <v>78</v>
      </c>
      <c r="AO11646" t="s">
        <v>8142</v>
      </c>
    </row>
    <row r="11647" spans="1:43" x14ac:dyDescent="0.35">
      <c r="A11647" t="s">
        <v>62355</v>
      </c>
      <c r="B11647" t="s">
        <v>15496</v>
      </c>
      <c r="C11647" t="s">
        <v>62356</v>
      </c>
      <c r="H11647" t="s">
        <v>62357</v>
      </c>
      <c r="K11647" t="s">
        <v>62358</v>
      </c>
      <c r="M11647" t="s">
        <v>545</v>
      </c>
      <c r="N11647" t="s">
        <v>398</v>
      </c>
      <c r="O11647">
        <v>88001</v>
      </c>
      <c r="P11647" t="s">
        <v>50</v>
      </c>
      <c r="U11647" s="1">
        <v>45134</v>
      </c>
      <c r="V11647" s="1">
        <v>45134</v>
      </c>
      <c r="W11647" s="1">
        <v>45134.353472222225</v>
      </c>
      <c r="X11647" s="1">
        <v>45134.353472222225</v>
      </c>
      <c r="AC11647" t="s">
        <v>53</v>
      </c>
      <c r="AD11647">
        <v>1000000001</v>
      </c>
      <c r="AE11647" s="1">
        <v>39973.351388888892</v>
      </c>
      <c r="AF11647" t="s">
        <v>3377</v>
      </c>
      <c r="AG11647" t="s">
        <v>62359</v>
      </c>
      <c r="AH11647" t="s">
        <v>51</v>
      </c>
      <c r="AJ11647" t="s">
        <v>53</v>
      </c>
      <c r="AL11647" t="s">
        <v>78</v>
      </c>
      <c r="AO11647" t="s">
        <v>51552</v>
      </c>
    </row>
    <row r="11648" spans="1:43" x14ac:dyDescent="0.35">
      <c r="A11648" t="s">
        <v>62360</v>
      </c>
      <c r="B11648" t="s">
        <v>62361</v>
      </c>
      <c r="C11648" t="s">
        <v>2717</v>
      </c>
      <c r="F11648" t="s">
        <v>62362</v>
      </c>
      <c r="H11648" t="s">
        <v>62360</v>
      </c>
      <c r="J11648" t="s">
        <v>24506</v>
      </c>
      <c r="K11648" t="s">
        <v>62363</v>
      </c>
      <c r="M11648" t="s">
        <v>62364</v>
      </c>
      <c r="N11648" t="s">
        <v>15700</v>
      </c>
      <c r="O11648">
        <v>30148</v>
      </c>
      <c r="P11648" t="s">
        <v>50</v>
      </c>
      <c r="U11648" s="1">
        <v>45134</v>
      </c>
      <c r="V11648" s="1">
        <v>45134</v>
      </c>
      <c r="AC11648" t="s">
        <v>53</v>
      </c>
      <c r="AD11648">
        <v>2969654556</v>
      </c>
      <c r="AE11648" s="1">
        <v>42003.678472222222</v>
      </c>
      <c r="AG11648" t="s">
        <v>62365</v>
      </c>
      <c r="AH11648" t="s">
        <v>51</v>
      </c>
      <c r="AJ11648" t="s">
        <v>53</v>
      </c>
      <c r="AO11648" t="s">
        <v>8142</v>
      </c>
    </row>
    <row r="11649" spans="1:43" x14ac:dyDescent="0.35">
      <c r="A11649" t="s">
        <v>62366</v>
      </c>
      <c r="B11649" t="s">
        <v>62367</v>
      </c>
      <c r="C11649" t="s">
        <v>62368</v>
      </c>
      <c r="F11649" t="s">
        <v>62369</v>
      </c>
      <c r="H11649" t="s">
        <v>62370</v>
      </c>
      <c r="J11649" t="s">
        <v>62371</v>
      </c>
      <c r="K11649" t="s">
        <v>62372</v>
      </c>
      <c r="M11649" t="s">
        <v>6554</v>
      </c>
      <c r="N11649" t="s">
        <v>65</v>
      </c>
      <c r="O11649">
        <v>80433</v>
      </c>
      <c r="P11649" t="s">
        <v>50</v>
      </c>
      <c r="U11649" s="1">
        <v>45134</v>
      </c>
      <c r="V11649" s="1">
        <v>45134</v>
      </c>
      <c r="W11649" s="1">
        <v>45134.48333333333</v>
      </c>
      <c r="X11649" s="1">
        <v>45134.48333333333</v>
      </c>
      <c r="AC11649" t="s">
        <v>53</v>
      </c>
      <c r="AD11649">
        <v>2969693395</v>
      </c>
      <c r="AE11649" s="1">
        <v>42419.65902777778</v>
      </c>
      <c r="AF11649" t="s">
        <v>6555</v>
      </c>
      <c r="AG11649" t="s">
        <v>62373</v>
      </c>
      <c r="AH11649" t="s">
        <v>51</v>
      </c>
      <c r="AJ11649" t="s">
        <v>53</v>
      </c>
      <c r="AL11649" t="s">
        <v>68</v>
      </c>
      <c r="AO11649" t="s">
        <v>5443</v>
      </c>
      <c r="AP11649" s="1">
        <v>45294.672222222223</v>
      </c>
      <c r="AQ11649" s="1">
        <v>45279.418055555558</v>
      </c>
    </row>
    <row r="11650" spans="1:43" x14ac:dyDescent="0.35">
      <c r="A11650" t="s">
        <v>62374</v>
      </c>
      <c r="B11650" t="s">
        <v>62375</v>
      </c>
      <c r="C11650" t="s">
        <v>1421</v>
      </c>
      <c r="F11650" t="s">
        <v>62376</v>
      </c>
      <c r="H11650" t="s">
        <v>62374</v>
      </c>
      <c r="J11650" t="s">
        <v>62377</v>
      </c>
      <c r="K11650" t="s">
        <v>62378</v>
      </c>
      <c r="M11650" t="s">
        <v>23003</v>
      </c>
      <c r="N11650" t="s">
        <v>65</v>
      </c>
      <c r="O11650">
        <v>81631</v>
      </c>
      <c r="P11650" t="s">
        <v>50</v>
      </c>
      <c r="U11650" s="1">
        <v>45134</v>
      </c>
      <c r="V11650" s="1">
        <v>45134</v>
      </c>
      <c r="W11650" s="1">
        <v>45134.708333333336</v>
      </c>
      <c r="X11650" s="1">
        <v>45134.708333333336</v>
      </c>
      <c r="AC11650" t="s">
        <v>53</v>
      </c>
      <c r="AD11650">
        <v>2973303203</v>
      </c>
      <c r="AE11650" s="1">
        <v>44999.811111111114</v>
      </c>
      <c r="AF11650" t="s">
        <v>62379</v>
      </c>
      <c r="AG11650" t="s">
        <v>62380</v>
      </c>
      <c r="AH11650" t="s">
        <v>51</v>
      </c>
      <c r="AJ11650" t="s">
        <v>53</v>
      </c>
      <c r="AL11650" t="s">
        <v>68</v>
      </c>
      <c r="AO11650" t="s">
        <v>5443</v>
      </c>
      <c r="AP11650" s="1">
        <v>45134.73541666667</v>
      </c>
      <c r="AQ11650" s="1">
        <v>45134.716666666667</v>
      </c>
    </row>
    <row r="11651" spans="1:43" x14ac:dyDescent="0.35">
      <c r="A11651" t="s">
        <v>62381</v>
      </c>
      <c r="B11651" t="s">
        <v>62375</v>
      </c>
      <c r="C11651" t="s">
        <v>89</v>
      </c>
      <c r="F11651" t="s">
        <v>62382</v>
      </c>
      <c r="H11651" t="s">
        <v>29654</v>
      </c>
      <c r="J11651" t="s">
        <v>62377</v>
      </c>
      <c r="K11651" t="s">
        <v>62378</v>
      </c>
      <c r="M11651" t="s">
        <v>23003</v>
      </c>
      <c r="N11651" t="s">
        <v>65</v>
      </c>
      <c r="O11651">
        <v>81631</v>
      </c>
      <c r="P11651" t="s">
        <v>50</v>
      </c>
      <c r="U11651" s="1">
        <v>45134</v>
      </c>
      <c r="V11651" s="1">
        <v>45134</v>
      </c>
      <c r="W11651" s="1">
        <v>45134.706944444442</v>
      </c>
      <c r="X11651" s="1">
        <v>45134.706944444442</v>
      </c>
      <c r="AC11651" t="s">
        <v>53</v>
      </c>
      <c r="AD11651">
        <v>1000000001</v>
      </c>
      <c r="AE11651" s="1">
        <v>39973.351388888892</v>
      </c>
      <c r="AF11651" t="s">
        <v>3377</v>
      </c>
      <c r="AG11651" t="s">
        <v>62383</v>
      </c>
      <c r="AH11651" t="s">
        <v>51</v>
      </c>
      <c r="AJ11651" t="s">
        <v>53</v>
      </c>
      <c r="AL11651" t="s">
        <v>78</v>
      </c>
      <c r="AO11651" t="s">
        <v>5443</v>
      </c>
      <c r="AP11651" s="1">
        <v>45134.704861111109</v>
      </c>
    </row>
    <row r="11652" spans="1:43" x14ac:dyDescent="0.35">
      <c r="A11652" t="s">
        <v>62384</v>
      </c>
      <c r="B11652" t="s">
        <v>62385</v>
      </c>
      <c r="C11652" t="s">
        <v>728</v>
      </c>
      <c r="F11652" t="s">
        <v>62386</v>
      </c>
      <c r="H11652" t="s">
        <v>62387</v>
      </c>
      <c r="J11652" t="s">
        <v>62388</v>
      </c>
      <c r="K11652" t="s">
        <v>62389</v>
      </c>
      <c r="M11652" t="s">
        <v>525</v>
      </c>
      <c r="N11652" t="s">
        <v>213</v>
      </c>
      <c r="O11652">
        <v>80011</v>
      </c>
      <c r="P11652" t="s">
        <v>50</v>
      </c>
      <c r="U11652" s="1">
        <v>45134</v>
      </c>
      <c r="V11652" s="1">
        <v>45134</v>
      </c>
      <c r="W11652" s="1">
        <v>45134.640277777777</v>
      </c>
      <c r="X11652" s="1">
        <v>45134.640277777777</v>
      </c>
      <c r="AC11652" t="s">
        <v>53</v>
      </c>
      <c r="AD11652">
        <v>2969733468</v>
      </c>
      <c r="AE11652" s="1">
        <v>42837.724305555559</v>
      </c>
      <c r="AF11652" t="s">
        <v>7334</v>
      </c>
      <c r="AG11652" t="s">
        <v>62390</v>
      </c>
      <c r="AH11652" t="s">
        <v>51</v>
      </c>
      <c r="AJ11652" t="s">
        <v>53</v>
      </c>
      <c r="AL11652" t="s">
        <v>68</v>
      </c>
      <c r="AO11652" t="s">
        <v>5443</v>
      </c>
      <c r="AP11652" s="1">
        <v>45468.636805555558</v>
      </c>
      <c r="AQ11652" s="1">
        <v>45468.637499999997</v>
      </c>
    </row>
    <row r="11653" spans="1:43" x14ac:dyDescent="0.35">
      <c r="A11653" t="s">
        <v>62391</v>
      </c>
      <c r="B11653" t="s">
        <v>189</v>
      </c>
      <c r="C11653" t="s">
        <v>190</v>
      </c>
      <c r="H11653" t="s">
        <v>62392</v>
      </c>
      <c r="J11653" t="s">
        <v>85</v>
      </c>
      <c r="K11653" t="s">
        <v>62393</v>
      </c>
      <c r="M11653" t="s">
        <v>27891</v>
      </c>
      <c r="N11653" t="s">
        <v>287</v>
      </c>
      <c r="O11653">
        <v>81328</v>
      </c>
      <c r="P11653" t="s">
        <v>50</v>
      </c>
      <c r="U11653" s="1">
        <v>45134</v>
      </c>
      <c r="V11653" s="1">
        <v>45134</v>
      </c>
      <c r="W11653" s="1">
        <v>45134.716666666667</v>
      </c>
      <c r="X11653" s="1">
        <v>45134.716666666667</v>
      </c>
      <c r="AC11653" t="s">
        <v>53</v>
      </c>
      <c r="AD11653">
        <v>2969485219</v>
      </c>
      <c r="AE11653" s="1">
        <v>37784</v>
      </c>
      <c r="AF11653" t="s">
        <v>62394</v>
      </c>
      <c r="AG11653" t="s">
        <v>62395</v>
      </c>
      <c r="AH11653" t="s">
        <v>51</v>
      </c>
      <c r="AJ11653" t="s">
        <v>53</v>
      </c>
      <c r="AL11653" t="s">
        <v>68</v>
      </c>
      <c r="AO11653" t="s">
        <v>5443</v>
      </c>
      <c r="AP11653" s="1">
        <v>45134.715277777781</v>
      </c>
    </row>
    <row r="11654" spans="1:43" x14ac:dyDescent="0.35">
      <c r="A11654" t="s">
        <v>62396</v>
      </c>
      <c r="B11654" t="s">
        <v>62397</v>
      </c>
      <c r="C11654" t="s">
        <v>27149</v>
      </c>
      <c r="F11654" t="s">
        <v>62398</v>
      </c>
      <c r="H11654" t="s">
        <v>62396</v>
      </c>
      <c r="J11654" t="s">
        <v>8217</v>
      </c>
      <c r="K11654" t="s">
        <v>3955</v>
      </c>
      <c r="M11654" t="s">
        <v>298</v>
      </c>
      <c r="N11654" t="s">
        <v>213</v>
      </c>
      <c r="O11654">
        <v>80216</v>
      </c>
      <c r="P11654" t="s">
        <v>50</v>
      </c>
      <c r="U11654" s="1">
        <v>45135</v>
      </c>
      <c r="V11654" s="1">
        <v>45135</v>
      </c>
      <c r="W11654" s="1">
        <v>45135.577777777777</v>
      </c>
      <c r="X11654" s="1">
        <v>45135.577777777777</v>
      </c>
      <c r="AC11654" t="s">
        <v>53</v>
      </c>
      <c r="AD11654">
        <v>2969479278</v>
      </c>
      <c r="AE11654" s="1">
        <v>37389</v>
      </c>
      <c r="AF11654" t="s">
        <v>3957</v>
      </c>
      <c r="AG11654" t="s">
        <v>62399</v>
      </c>
      <c r="AH11654" t="s">
        <v>51</v>
      </c>
      <c r="AJ11654" t="s">
        <v>53</v>
      </c>
      <c r="AL11654" t="s">
        <v>68</v>
      </c>
      <c r="AO11654" t="s">
        <v>5443</v>
      </c>
      <c r="AP11654" s="1">
        <v>45456.746527777781</v>
      </c>
    </row>
    <row r="11655" spans="1:43" x14ac:dyDescent="0.35">
      <c r="A11655" t="s">
        <v>62400</v>
      </c>
      <c r="B11655" t="s">
        <v>62401</v>
      </c>
      <c r="C11655" t="s">
        <v>759</v>
      </c>
      <c r="F11655" t="s">
        <v>62402</v>
      </c>
      <c r="H11655" t="s">
        <v>62400</v>
      </c>
      <c r="J11655" t="s">
        <v>62403</v>
      </c>
      <c r="K11655" t="s">
        <v>62404</v>
      </c>
      <c r="M11655" t="s">
        <v>62405</v>
      </c>
      <c r="N11655" t="s">
        <v>19981</v>
      </c>
      <c r="O11655">
        <v>38680</v>
      </c>
      <c r="P11655" t="s">
        <v>50</v>
      </c>
      <c r="U11655" s="1">
        <v>45135</v>
      </c>
      <c r="V11655" s="1">
        <v>45135</v>
      </c>
      <c r="W11655" s="1">
        <v>45135.601388888892</v>
      </c>
      <c r="X11655" s="1">
        <v>45135.601388888892</v>
      </c>
      <c r="AC11655" t="s">
        <v>51</v>
      </c>
      <c r="AD11655">
        <v>2973574272</v>
      </c>
      <c r="AE11655" s="1">
        <v>45135.602083333331</v>
      </c>
      <c r="AF11655" t="s">
        <v>62406</v>
      </c>
      <c r="AG11655" t="s">
        <v>62407</v>
      </c>
      <c r="AH11655" t="s">
        <v>51</v>
      </c>
      <c r="AJ11655" t="s">
        <v>53</v>
      </c>
      <c r="AL11655" t="s">
        <v>68</v>
      </c>
      <c r="AO11655" t="s">
        <v>5443</v>
      </c>
      <c r="AP11655" s="1">
        <v>45135.613194444442</v>
      </c>
      <c r="AQ11655" s="1">
        <v>45135.609722222223</v>
      </c>
    </row>
    <row r="11656" spans="1:43" x14ac:dyDescent="0.35">
      <c r="A11656" t="s">
        <v>62408</v>
      </c>
      <c r="B11656" t="s">
        <v>2536</v>
      </c>
      <c r="C11656" t="s">
        <v>860</v>
      </c>
      <c r="F11656" t="s">
        <v>62409</v>
      </c>
      <c r="H11656" t="s">
        <v>62408</v>
      </c>
      <c r="J11656" t="s">
        <v>62410</v>
      </c>
      <c r="K11656" t="s">
        <v>62411</v>
      </c>
      <c r="M11656" t="s">
        <v>8568</v>
      </c>
      <c r="N11656" t="s">
        <v>65</v>
      </c>
      <c r="O11656">
        <v>81623</v>
      </c>
      <c r="P11656" t="s">
        <v>50</v>
      </c>
      <c r="U11656" s="1">
        <v>45135</v>
      </c>
      <c r="V11656" s="1">
        <v>45135</v>
      </c>
      <c r="W11656" s="1">
        <v>45135.447222222225</v>
      </c>
      <c r="X11656" s="1">
        <v>45135.447222222225</v>
      </c>
      <c r="AC11656" t="s">
        <v>53</v>
      </c>
      <c r="AD11656">
        <v>2973573960</v>
      </c>
      <c r="AE11656" s="1">
        <v>45135.447222222225</v>
      </c>
      <c r="AF11656" t="s">
        <v>62412</v>
      </c>
      <c r="AG11656" t="s">
        <v>62413</v>
      </c>
      <c r="AH11656" t="s">
        <v>51</v>
      </c>
      <c r="AJ11656" t="s">
        <v>53</v>
      </c>
      <c r="AL11656" t="s">
        <v>68</v>
      </c>
      <c r="AO11656" t="s">
        <v>57090</v>
      </c>
      <c r="AP11656" s="1">
        <v>45138.552083333336</v>
      </c>
      <c r="AQ11656" s="1">
        <v>45135.461805555555</v>
      </c>
    </row>
    <row r="11657" spans="1:43" x14ac:dyDescent="0.35">
      <c r="A11657" t="s">
        <v>62414</v>
      </c>
      <c r="B11657" t="s">
        <v>62415</v>
      </c>
      <c r="C11657" t="s">
        <v>587</v>
      </c>
      <c r="F11657" t="s">
        <v>62416</v>
      </c>
      <c r="H11657" t="s">
        <v>62417</v>
      </c>
      <c r="J11657" t="s">
        <v>62418</v>
      </c>
      <c r="K11657" t="s">
        <v>62419</v>
      </c>
      <c r="M11657" t="s">
        <v>873</v>
      </c>
      <c r="N11657" t="s">
        <v>65</v>
      </c>
      <c r="O11657">
        <v>80487</v>
      </c>
      <c r="P11657" t="s">
        <v>50</v>
      </c>
      <c r="U11657" s="1">
        <v>45135</v>
      </c>
      <c r="V11657" s="1">
        <v>45135</v>
      </c>
      <c r="W11657" s="1">
        <v>45135.726388888892</v>
      </c>
      <c r="X11657" s="1">
        <v>45135.726388888892</v>
      </c>
      <c r="AC11657" t="s">
        <v>53</v>
      </c>
      <c r="AD11657">
        <v>2973574522</v>
      </c>
      <c r="AE11657" s="1">
        <v>45135.725694444445</v>
      </c>
      <c r="AF11657" t="s">
        <v>62420</v>
      </c>
      <c r="AG11657" t="s">
        <v>62421</v>
      </c>
      <c r="AH11657" t="s">
        <v>51</v>
      </c>
      <c r="AJ11657" t="s">
        <v>53</v>
      </c>
      <c r="AL11657" t="s">
        <v>68</v>
      </c>
      <c r="AO11657" t="s">
        <v>5443</v>
      </c>
      <c r="AP11657" s="1">
        <v>45138.561111111114</v>
      </c>
      <c r="AQ11657" s="1">
        <v>45135.732638888891</v>
      </c>
    </row>
    <row r="11658" spans="1:43" x14ac:dyDescent="0.35">
      <c r="A11658" t="s">
        <v>62422</v>
      </c>
      <c r="B11658" t="s">
        <v>62423</v>
      </c>
      <c r="C11658" t="s">
        <v>62424</v>
      </c>
      <c r="F11658" t="s">
        <v>62425</v>
      </c>
      <c r="H11658" t="s">
        <v>62422</v>
      </c>
      <c r="J11658" t="s">
        <v>62426</v>
      </c>
      <c r="K11658" t="s">
        <v>62427</v>
      </c>
      <c r="M11658" t="s">
        <v>212</v>
      </c>
      <c r="N11658" t="s">
        <v>65</v>
      </c>
      <c r="O11658">
        <v>81434</v>
      </c>
      <c r="P11658" t="s">
        <v>50</v>
      </c>
      <c r="U11658" s="1">
        <v>45135</v>
      </c>
      <c r="V11658" s="1">
        <v>45135</v>
      </c>
      <c r="W11658" s="1">
        <v>45135.536111111112</v>
      </c>
      <c r="X11658" s="1">
        <v>45135.536111111112</v>
      </c>
      <c r="AC11658" t="s">
        <v>53</v>
      </c>
      <c r="AD11658">
        <v>2973576240</v>
      </c>
      <c r="AE11658" s="1">
        <v>45138.507638888892</v>
      </c>
      <c r="AF11658" t="s">
        <v>62428</v>
      </c>
      <c r="AG11658" t="s">
        <v>62429</v>
      </c>
      <c r="AH11658" t="s">
        <v>51</v>
      </c>
      <c r="AJ11658" t="s">
        <v>53</v>
      </c>
      <c r="AL11658" t="s">
        <v>68</v>
      </c>
      <c r="AO11658" t="s">
        <v>5443</v>
      </c>
      <c r="AP11658" s="1">
        <v>45135.535416666666</v>
      </c>
    </row>
    <row r="11659" spans="1:43" x14ac:dyDescent="0.35">
      <c r="A11659" t="s">
        <v>62430</v>
      </c>
      <c r="B11659" t="s">
        <v>60122</v>
      </c>
      <c r="C11659" t="s">
        <v>6911</v>
      </c>
      <c r="F11659" t="s">
        <v>62431</v>
      </c>
      <c r="H11659" t="s">
        <v>62430</v>
      </c>
      <c r="J11659" t="s">
        <v>28026</v>
      </c>
      <c r="M11659" t="s">
        <v>23376</v>
      </c>
      <c r="N11659" t="s">
        <v>65</v>
      </c>
      <c r="O11659">
        <v>80550</v>
      </c>
      <c r="P11659" t="s">
        <v>50</v>
      </c>
      <c r="U11659" s="1">
        <v>45135</v>
      </c>
      <c r="V11659" s="1">
        <v>45135</v>
      </c>
      <c r="W11659" s="1">
        <v>45135.676388888889</v>
      </c>
      <c r="X11659" s="1">
        <v>45135.676388888889</v>
      </c>
      <c r="AC11659" t="s">
        <v>53</v>
      </c>
      <c r="AD11659">
        <v>2969515564</v>
      </c>
      <c r="AE11659" s="1">
        <v>38667.748611111114</v>
      </c>
      <c r="AF11659" t="s">
        <v>62432</v>
      </c>
      <c r="AG11659" t="s">
        <v>62433</v>
      </c>
      <c r="AH11659" t="s">
        <v>51</v>
      </c>
      <c r="AJ11659" t="s">
        <v>53</v>
      </c>
      <c r="AL11659" t="s">
        <v>68</v>
      </c>
      <c r="AO11659" t="s">
        <v>57090</v>
      </c>
      <c r="AP11659" s="1">
        <v>45135.681944444441</v>
      </c>
    </row>
    <row r="11660" spans="1:43" x14ac:dyDescent="0.35">
      <c r="A11660" t="s">
        <v>62434</v>
      </c>
      <c r="B11660" t="s">
        <v>47847</v>
      </c>
      <c r="C11660" t="s">
        <v>860</v>
      </c>
      <c r="F11660" t="s">
        <v>62435</v>
      </c>
      <c r="H11660" t="s">
        <v>62434</v>
      </c>
      <c r="J11660" t="s">
        <v>62436</v>
      </c>
      <c r="N11660" t="s">
        <v>287</v>
      </c>
      <c r="O11660">
        <v>80033</v>
      </c>
      <c r="P11660" t="s">
        <v>50</v>
      </c>
      <c r="U11660" s="1">
        <v>45135</v>
      </c>
      <c r="V11660" s="1">
        <v>45135</v>
      </c>
      <c r="W11660" s="1">
        <v>45135.680555555555</v>
      </c>
      <c r="X11660" s="1">
        <v>45135.680555555555</v>
      </c>
      <c r="AC11660" t="s">
        <v>53</v>
      </c>
      <c r="AD11660">
        <v>2969987589</v>
      </c>
      <c r="AE11660" s="1">
        <v>44021.354861111111</v>
      </c>
      <c r="AF11660" t="s">
        <v>62437</v>
      </c>
      <c r="AG11660" t="s">
        <v>62438</v>
      </c>
      <c r="AH11660" t="s">
        <v>51</v>
      </c>
      <c r="AJ11660" t="s">
        <v>53</v>
      </c>
      <c r="AL11660" t="s">
        <v>68</v>
      </c>
      <c r="AO11660" t="s">
        <v>57090</v>
      </c>
    </row>
    <row r="11661" spans="1:43" x14ac:dyDescent="0.35">
      <c r="A11661" t="s">
        <v>62439</v>
      </c>
      <c r="B11661" t="s">
        <v>47847</v>
      </c>
      <c r="C11661" t="s">
        <v>860</v>
      </c>
      <c r="F11661" t="s">
        <v>62435</v>
      </c>
      <c r="H11661" t="s">
        <v>62440</v>
      </c>
      <c r="J11661" t="s">
        <v>62436</v>
      </c>
      <c r="K11661" t="s">
        <v>62441</v>
      </c>
      <c r="M11661" t="s">
        <v>7427</v>
      </c>
      <c r="N11661" t="s">
        <v>65</v>
      </c>
      <c r="O11661">
        <v>80033</v>
      </c>
      <c r="P11661" t="s">
        <v>50</v>
      </c>
      <c r="U11661" s="1">
        <v>45135</v>
      </c>
      <c r="V11661" s="1">
        <v>45135</v>
      </c>
      <c r="W11661" s="1">
        <v>45135.677777777775</v>
      </c>
      <c r="X11661" s="1">
        <v>45135.677777777775</v>
      </c>
      <c r="AC11661" t="s">
        <v>53</v>
      </c>
      <c r="AD11661">
        <v>2969987589</v>
      </c>
      <c r="AE11661" s="1">
        <v>44021.354861111111</v>
      </c>
      <c r="AF11661" t="s">
        <v>62437</v>
      </c>
      <c r="AG11661" t="s">
        <v>62442</v>
      </c>
      <c r="AH11661" t="s">
        <v>51</v>
      </c>
      <c r="AJ11661" t="s">
        <v>53</v>
      </c>
      <c r="AL11661" t="s">
        <v>68</v>
      </c>
      <c r="AO11661" t="s">
        <v>5443</v>
      </c>
      <c r="AP11661" s="1">
        <v>45161.499305555553</v>
      </c>
      <c r="AQ11661" s="1">
        <v>45161.49722222222</v>
      </c>
    </row>
    <row r="11662" spans="1:43" x14ac:dyDescent="0.35">
      <c r="A11662" t="s">
        <v>62443</v>
      </c>
      <c r="B11662" t="s">
        <v>62444</v>
      </c>
      <c r="C11662" t="s">
        <v>62445</v>
      </c>
      <c r="F11662" t="s">
        <v>62446</v>
      </c>
      <c r="H11662" t="s">
        <v>62443</v>
      </c>
      <c r="J11662" t="s">
        <v>62447</v>
      </c>
      <c r="K11662" t="s">
        <v>62448</v>
      </c>
      <c r="M11662" t="s">
        <v>753</v>
      </c>
      <c r="N11662" t="s">
        <v>798</v>
      </c>
      <c r="O11662">
        <v>79932</v>
      </c>
      <c r="P11662" t="s">
        <v>50</v>
      </c>
      <c r="U11662" s="1">
        <v>45135</v>
      </c>
      <c r="V11662" s="1">
        <v>45135</v>
      </c>
      <c r="W11662" s="1">
        <v>45135.587500000001</v>
      </c>
      <c r="X11662" s="1">
        <v>45135.587500000001</v>
      </c>
      <c r="AC11662" t="s">
        <v>53</v>
      </c>
      <c r="AD11662">
        <v>2973574217</v>
      </c>
      <c r="AE11662" s="1">
        <v>45135.583333333336</v>
      </c>
      <c r="AF11662" t="s">
        <v>62449</v>
      </c>
      <c r="AG11662" t="s">
        <v>62450</v>
      </c>
      <c r="AH11662" t="s">
        <v>51</v>
      </c>
      <c r="AJ11662" t="s">
        <v>53</v>
      </c>
      <c r="AL11662" t="s">
        <v>68</v>
      </c>
      <c r="AO11662" t="s">
        <v>57090</v>
      </c>
      <c r="AP11662" s="1">
        <v>45454.607638888891</v>
      </c>
      <c r="AQ11662" s="1">
        <v>45454.595833333333</v>
      </c>
    </row>
    <row r="11663" spans="1:43" x14ac:dyDescent="0.35">
      <c r="A11663" t="s">
        <v>62451</v>
      </c>
      <c r="B11663" t="s">
        <v>62452</v>
      </c>
      <c r="C11663" t="s">
        <v>8204</v>
      </c>
      <c r="F11663" t="s">
        <v>62453</v>
      </c>
      <c r="H11663" t="s">
        <v>62454</v>
      </c>
      <c r="J11663" t="s">
        <v>36973</v>
      </c>
      <c r="K11663" t="s">
        <v>62455</v>
      </c>
      <c r="M11663" t="s">
        <v>6585</v>
      </c>
      <c r="N11663" t="s">
        <v>65</v>
      </c>
      <c r="O11663">
        <v>81122</v>
      </c>
      <c r="P11663" t="s">
        <v>50</v>
      </c>
      <c r="U11663" s="1">
        <v>45135</v>
      </c>
      <c r="V11663" s="1">
        <v>45135</v>
      </c>
      <c r="W11663" s="1">
        <v>45135.4375</v>
      </c>
      <c r="X11663" s="1">
        <v>45135.4375</v>
      </c>
      <c r="AC11663" t="s">
        <v>53</v>
      </c>
      <c r="AD11663">
        <v>2972080100</v>
      </c>
      <c r="AE11663" s="1">
        <v>44729.581944444442</v>
      </c>
      <c r="AF11663" t="s">
        <v>36975</v>
      </c>
      <c r="AG11663" t="s">
        <v>62456</v>
      </c>
      <c r="AH11663" t="s">
        <v>51</v>
      </c>
      <c r="AJ11663" t="s">
        <v>53</v>
      </c>
      <c r="AL11663" t="s">
        <v>68</v>
      </c>
      <c r="AO11663" t="s">
        <v>5443</v>
      </c>
      <c r="AP11663" s="1">
        <v>45138.482638888891</v>
      </c>
    </row>
    <row r="11664" spans="1:43" x14ac:dyDescent="0.35">
      <c r="A11664" t="s">
        <v>62457</v>
      </c>
      <c r="B11664" t="s">
        <v>5258</v>
      </c>
      <c r="C11664" t="s">
        <v>390</v>
      </c>
      <c r="F11664" t="s">
        <v>62458</v>
      </c>
      <c r="H11664" t="s">
        <v>62459</v>
      </c>
      <c r="J11664" t="s">
        <v>62460</v>
      </c>
      <c r="K11664" t="s">
        <v>62461</v>
      </c>
      <c r="M11664" t="s">
        <v>5822</v>
      </c>
      <c r="N11664" t="s">
        <v>65</v>
      </c>
      <c r="O11664">
        <v>80109</v>
      </c>
      <c r="P11664" t="s">
        <v>50</v>
      </c>
      <c r="U11664" s="1">
        <v>45135</v>
      </c>
      <c r="V11664" s="1">
        <v>45135</v>
      </c>
      <c r="W11664" s="1">
        <v>45135.584722222222</v>
      </c>
      <c r="X11664" s="1">
        <v>45135.584722222222</v>
      </c>
      <c r="AC11664" t="s">
        <v>53</v>
      </c>
      <c r="AD11664">
        <v>2969849923</v>
      </c>
      <c r="AE11664" s="1">
        <v>43406.708333333336</v>
      </c>
      <c r="AF11664" t="s">
        <v>62462</v>
      </c>
      <c r="AG11664" t="s">
        <v>62463</v>
      </c>
      <c r="AH11664" t="s">
        <v>51</v>
      </c>
      <c r="AJ11664" t="s">
        <v>53</v>
      </c>
      <c r="AL11664" t="s">
        <v>68</v>
      </c>
      <c r="AO11664" t="s">
        <v>5443</v>
      </c>
      <c r="AP11664" s="1">
        <v>45135.620833333334</v>
      </c>
      <c r="AQ11664" s="1">
        <v>45135.62222222222</v>
      </c>
    </row>
    <row r="11665" spans="1:43" x14ac:dyDescent="0.35">
      <c r="A11665" t="s">
        <v>62464</v>
      </c>
      <c r="B11665" t="s">
        <v>4879</v>
      </c>
      <c r="C11665" t="s">
        <v>840</v>
      </c>
      <c r="H11665" t="s">
        <v>62465</v>
      </c>
      <c r="J11665" t="s">
        <v>61714</v>
      </c>
      <c r="P11665" t="s">
        <v>50</v>
      </c>
      <c r="U11665" s="1">
        <v>45135</v>
      </c>
      <c r="V11665" s="1">
        <v>45135</v>
      </c>
      <c r="AC11665" t="s">
        <v>53</v>
      </c>
      <c r="AD11665">
        <v>2969510363</v>
      </c>
      <c r="AE11665" s="1">
        <v>38369.640277777777</v>
      </c>
      <c r="AG11665" t="s">
        <v>62466</v>
      </c>
      <c r="AH11665" t="s">
        <v>51</v>
      </c>
      <c r="AJ11665" t="s">
        <v>53</v>
      </c>
      <c r="AO11665" t="s">
        <v>8142</v>
      </c>
    </row>
    <row r="11666" spans="1:43" x14ac:dyDescent="0.35">
      <c r="A11666" t="s">
        <v>62467</v>
      </c>
      <c r="B11666" t="s">
        <v>62468</v>
      </c>
      <c r="C11666" t="s">
        <v>443</v>
      </c>
      <c r="F11666" t="s">
        <v>62469</v>
      </c>
      <c r="H11666" t="s">
        <v>62470</v>
      </c>
      <c r="J11666" t="s">
        <v>29686</v>
      </c>
      <c r="K11666" t="s">
        <v>21511</v>
      </c>
      <c r="M11666" t="s">
        <v>21512</v>
      </c>
      <c r="N11666" t="s">
        <v>12376</v>
      </c>
      <c r="O11666">
        <v>74128</v>
      </c>
      <c r="P11666" t="s">
        <v>50</v>
      </c>
      <c r="U11666" s="1">
        <v>45135</v>
      </c>
      <c r="V11666" s="1">
        <v>45135</v>
      </c>
      <c r="W11666" s="1">
        <v>45135.65</v>
      </c>
      <c r="X11666" s="1">
        <v>45135.65</v>
      </c>
      <c r="AC11666" t="s">
        <v>53</v>
      </c>
      <c r="AD11666">
        <v>2969587895</v>
      </c>
      <c r="AE11666" s="1">
        <v>41347.354166666664</v>
      </c>
      <c r="AF11666" t="s">
        <v>3610</v>
      </c>
      <c r="AG11666" t="s">
        <v>62471</v>
      </c>
      <c r="AH11666" t="s">
        <v>51</v>
      </c>
      <c r="AJ11666" t="s">
        <v>53</v>
      </c>
      <c r="AL11666" t="s">
        <v>68</v>
      </c>
      <c r="AO11666" t="s">
        <v>5443</v>
      </c>
      <c r="AP11666" s="1">
        <v>45180.581250000003</v>
      </c>
    </row>
    <row r="11667" spans="1:43" x14ac:dyDescent="0.35">
      <c r="A11667" t="s">
        <v>62472</v>
      </c>
      <c r="B11667" t="s">
        <v>62473</v>
      </c>
      <c r="C11667" t="s">
        <v>62474</v>
      </c>
      <c r="F11667" t="s">
        <v>62475</v>
      </c>
      <c r="H11667" t="s">
        <v>62472</v>
      </c>
      <c r="J11667" t="s">
        <v>29686</v>
      </c>
      <c r="K11667" t="s">
        <v>21511</v>
      </c>
      <c r="M11667" t="s">
        <v>21512</v>
      </c>
      <c r="N11667" t="s">
        <v>1436</v>
      </c>
      <c r="O11667">
        <v>74128</v>
      </c>
      <c r="P11667" t="s">
        <v>50</v>
      </c>
      <c r="U11667" s="1">
        <v>45135</v>
      </c>
      <c r="V11667" s="1">
        <v>45135</v>
      </c>
      <c r="W11667" s="1">
        <v>45135.373611111114</v>
      </c>
      <c r="X11667" s="1">
        <v>45135.373611111114</v>
      </c>
      <c r="AC11667" t="s">
        <v>51</v>
      </c>
      <c r="AD11667">
        <v>2969587895</v>
      </c>
      <c r="AE11667" s="1">
        <v>41347.354166666664</v>
      </c>
      <c r="AF11667" t="s">
        <v>3610</v>
      </c>
      <c r="AG11667" t="s">
        <v>62476</v>
      </c>
      <c r="AH11667" t="s">
        <v>51</v>
      </c>
      <c r="AJ11667" t="s">
        <v>53</v>
      </c>
      <c r="AL11667" t="s">
        <v>68</v>
      </c>
      <c r="AO11667" t="s">
        <v>5443</v>
      </c>
      <c r="AP11667" s="1">
        <v>45460.513194444444</v>
      </c>
      <c r="AQ11667" s="1">
        <v>45202.740277777775</v>
      </c>
    </row>
    <row r="11668" spans="1:43" x14ac:dyDescent="0.35">
      <c r="A11668" t="s">
        <v>62477</v>
      </c>
      <c r="B11668" t="s">
        <v>11221</v>
      </c>
      <c r="C11668" t="s">
        <v>62478</v>
      </c>
      <c r="F11668" t="s">
        <v>62479</v>
      </c>
      <c r="H11668" t="s">
        <v>62480</v>
      </c>
      <c r="J11668" t="s">
        <v>62481</v>
      </c>
      <c r="K11668" t="s">
        <v>62482</v>
      </c>
      <c r="M11668" t="s">
        <v>3946</v>
      </c>
      <c r="N11668" t="s">
        <v>65</v>
      </c>
      <c r="O11668">
        <v>81611</v>
      </c>
      <c r="P11668" t="s">
        <v>50</v>
      </c>
      <c r="U11668" s="1">
        <v>45135</v>
      </c>
      <c r="V11668" s="1">
        <v>45135</v>
      </c>
      <c r="W11668" s="1">
        <v>45135.344444444447</v>
      </c>
      <c r="X11668" s="1">
        <v>45135.344444444447</v>
      </c>
      <c r="AC11668" t="s">
        <v>53</v>
      </c>
      <c r="AD11668">
        <v>2969559395</v>
      </c>
      <c r="AE11668" s="1">
        <v>40590.432638888888</v>
      </c>
      <c r="AF11668" t="s">
        <v>62483</v>
      </c>
      <c r="AG11668" t="s">
        <v>62484</v>
      </c>
      <c r="AH11668" t="s">
        <v>51</v>
      </c>
      <c r="AJ11668" t="s">
        <v>53</v>
      </c>
      <c r="AL11668" t="s">
        <v>68</v>
      </c>
      <c r="AO11668" t="s">
        <v>5443</v>
      </c>
      <c r="AP11668" s="1">
        <v>45467.42083333333</v>
      </c>
    </row>
    <row r="11669" spans="1:43" x14ac:dyDescent="0.35">
      <c r="A11669">
        <v>366838</v>
      </c>
      <c r="B11669" t="s">
        <v>8826</v>
      </c>
      <c r="C11669" t="s">
        <v>177</v>
      </c>
      <c r="H11669" t="s">
        <v>43646</v>
      </c>
      <c r="J11669" t="s">
        <v>12614</v>
      </c>
      <c r="P11669" t="s">
        <v>50</v>
      </c>
      <c r="U11669" s="1">
        <v>45135</v>
      </c>
      <c r="V11669" s="1">
        <v>45135</v>
      </c>
      <c r="W11669" s="1">
        <v>45135.73541666667</v>
      </c>
      <c r="X11669" s="1">
        <v>45198.568749999999</v>
      </c>
      <c r="AC11669" t="s">
        <v>53</v>
      </c>
      <c r="AD11669">
        <v>2969543968</v>
      </c>
      <c r="AE11669" s="1">
        <v>40032.470138888886</v>
      </c>
      <c r="AG11669" t="s">
        <v>62485</v>
      </c>
      <c r="AH11669" t="s">
        <v>51</v>
      </c>
      <c r="AJ11669" t="s">
        <v>53</v>
      </c>
      <c r="AL11669" t="s">
        <v>78</v>
      </c>
      <c r="AO11669" t="s">
        <v>8142</v>
      </c>
      <c r="AP11669" s="1">
        <v>45372.696527777778</v>
      </c>
    </row>
    <row r="11670" spans="1:43" x14ac:dyDescent="0.35">
      <c r="A11670" t="s">
        <v>62288</v>
      </c>
      <c r="B11670" t="s">
        <v>3290</v>
      </c>
      <c r="H11670" t="s">
        <v>62288</v>
      </c>
      <c r="U11670" s="1">
        <v>45135</v>
      </c>
      <c r="V11670" s="1">
        <v>45135</v>
      </c>
      <c r="AC11670" t="s">
        <v>53</v>
      </c>
      <c r="AG11670" t="s">
        <v>62486</v>
      </c>
      <c r="AH11670" t="s">
        <v>51</v>
      </c>
      <c r="AJ11670" t="s">
        <v>53</v>
      </c>
      <c r="AO11670" t="s">
        <v>5443</v>
      </c>
    </row>
    <row r="11671" spans="1:43" x14ac:dyDescent="0.35">
      <c r="A11671" t="s">
        <v>62487</v>
      </c>
      <c r="B11671" t="s">
        <v>9824</v>
      </c>
      <c r="C11671" t="s">
        <v>39692</v>
      </c>
      <c r="F11671" t="s">
        <v>62488</v>
      </c>
      <c r="H11671" t="s">
        <v>62487</v>
      </c>
      <c r="J11671" t="s">
        <v>62489</v>
      </c>
      <c r="K11671" t="s">
        <v>62490</v>
      </c>
      <c r="M11671" t="s">
        <v>753</v>
      </c>
      <c r="N11671" t="s">
        <v>798</v>
      </c>
      <c r="O11671">
        <v>79932</v>
      </c>
      <c r="P11671" t="s">
        <v>50</v>
      </c>
      <c r="U11671" s="1">
        <v>45135</v>
      </c>
      <c r="V11671" s="1">
        <v>45135</v>
      </c>
      <c r="W11671" s="1">
        <v>45135.709722222222</v>
      </c>
      <c r="X11671" s="1">
        <v>45135.709722222222</v>
      </c>
      <c r="AC11671" t="s">
        <v>53</v>
      </c>
      <c r="AD11671">
        <v>2973575883</v>
      </c>
      <c r="AE11671" s="1">
        <v>45138.390277777777</v>
      </c>
      <c r="AF11671" t="s">
        <v>62491</v>
      </c>
      <c r="AG11671" t="s">
        <v>62492</v>
      </c>
      <c r="AH11671" t="s">
        <v>51</v>
      </c>
      <c r="AJ11671" t="s">
        <v>53</v>
      </c>
      <c r="AL11671" t="s">
        <v>68</v>
      </c>
      <c r="AO11671" t="s">
        <v>5443</v>
      </c>
      <c r="AP11671" s="1">
        <v>45135.731944444444</v>
      </c>
    </row>
    <row r="11672" spans="1:43" x14ac:dyDescent="0.35">
      <c r="A11672" t="s">
        <v>62493</v>
      </c>
      <c r="B11672" t="s">
        <v>6803</v>
      </c>
      <c r="C11672" t="s">
        <v>1704</v>
      </c>
      <c r="F11672" t="s">
        <v>62494</v>
      </c>
      <c r="H11672" t="s">
        <v>62493</v>
      </c>
      <c r="J11672" t="s">
        <v>62495</v>
      </c>
      <c r="K11672" t="s">
        <v>62496</v>
      </c>
      <c r="M11672" t="s">
        <v>8568</v>
      </c>
      <c r="N11672" t="s">
        <v>65</v>
      </c>
      <c r="O11672">
        <v>81623</v>
      </c>
      <c r="P11672" t="s">
        <v>50</v>
      </c>
      <c r="U11672" s="1">
        <v>45135</v>
      </c>
      <c r="V11672" s="1">
        <v>45135</v>
      </c>
      <c r="W11672" s="1">
        <v>45135.433333333334</v>
      </c>
      <c r="X11672" s="1">
        <v>45135.433333333334</v>
      </c>
      <c r="AC11672" t="s">
        <v>53</v>
      </c>
      <c r="AD11672">
        <v>2973573924</v>
      </c>
      <c r="AE11672" s="1">
        <v>45135.433333333334</v>
      </c>
      <c r="AF11672" t="s">
        <v>62497</v>
      </c>
      <c r="AG11672" t="s">
        <v>62498</v>
      </c>
      <c r="AH11672" t="s">
        <v>51</v>
      </c>
      <c r="AJ11672" t="s">
        <v>53</v>
      </c>
      <c r="AL11672" t="s">
        <v>68</v>
      </c>
      <c r="AO11672" t="s">
        <v>57090</v>
      </c>
      <c r="AP11672" s="1">
        <v>45135.439583333333</v>
      </c>
      <c r="AQ11672" s="1">
        <v>45135.440972222219</v>
      </c>
    </row>
    <row r="11673" spans="1:43" x14ac:dyDescent="0.35">
      <c r="A11673" t="s">
        <v>62499</v>
      </c>
      <c r="B11673" t="s">
        <v>23284</v>
      </c>
      <c r="C11673" t="s">
        <v>34950</v>
      </c>
      <c r="F11673" t="s">
        <v>62500</v>
      </c>
      <c r="H11673" t="s">
        <v>62501</v>
      </c>
      <c r="J11673" t="s">
        <v>62502</v>
      </c>
      <c r="K11673" t="s">
        <v>62503</v>
      </c>
      <c r="M11673" t="s">
        <v>3092</v>
      </c>
      <c r="N11673" t="s">
        <v>798</v>
      </c>
      <c r="O11673">
        <v>79928</v>
      </c>
      <c r="P11673" t="s">
        <v>50</v>
      </c>
      <c r="U11673" s="1">
        <v>45135</v>
      </c>
      <c r="V11673" s="1">
        <v>45135</v>
      </c>
      <c r="W11673" s="1">
        <v>45135.668055555558</v>
      </c>
      <c r="X11673" s="1">
        <v>45135.668055555558</v>
      </c>
      <c r="AC11673" t="s">
        <v>53</v>
      </c>
      <c r="AD11673">
        <v>2973574416</v>
      </c>
      <c r="AE11673" s="1">
        <v>45135.678472222222</v>
      </c>
      <c r="AF11673" t="s">
        <v>62504</v>
      </c>
      <c r="AG11673" t="s">
        <v>62505</v>
      </c>
      <c r="AH11673" t="s">
        <v>51</v>
      </c>
      <c r="AJ11673" t="s">
        <v>53</v>
      </c>
      <c r="AL11673" t="s">
        <v>68</v>
      </c>
      <c r="AO11673" t="s">
        <v>5443</v>
      </c>
      <c r="AP11673" s="1">
        <v>45135.680555555555</v>
      </c>
      <c r="AQ11673" s="1">
        <v>45135.709027777775</v>
      </c>
    </row>
    <row r="11674" spans="1:43" x14ac:dyDescent="0.35">
      <c r="A11674" t="s">
        <v>62506</v>
      </c>
      <c r="B11674" t="s">
        <v>62507</v>
      </c>
      <c r="C11674" t="s">
        <v>62508</v>
      </c>
      <c r="F11674" t="s">
        <v>62509</v>
      </c>
      <c r="H11674" t="s">
        <v>62506</v>
      </c>
      <c r="J11674" t="s">
        <v>5968</v>
      </c>
      <c r="N11674" t="s">
        <v>4526</v>
      </c>
      <c r="O11674">
        <v>85540</v>
      </c>
      <c r="P11674" t="s">
        <v>50</v>
      </c>
      <c r="U11674" s="1">
        <v>45135</v>
      </c>
      <c r="V11674" s="1">
        <v>45135</v>
      </c>
      <c r="AC11674" t="s">
        <v>53</v>
      </c>
      <c r="AD11674">
        <v>2969480780</v>
      </c>
      <c r="AE11674" s="1">
        <v>37467</v>
      </c>
      <c r="AG11674" t="s">
        <v>62510</v>
      </c>
      <c r="AH11674" t="s">
        <v>51</v>
      </c>
      <c r="AJ11674" t="s">
        <v>53</v>
      </c>
      <c r="AO11674" t="s">
        <v>8142</v>
      </c>
    </row>
    <row r="11675" spans="1:43" x14ac:dyDescent="0.35">
      <c r="A11675" t="s">
        <v>62511</v>
      </c>
      <c r="B11675" t="s">
        <v>15944</v>
      </c>
      <c r="C11675" t="s">
        <v>375</v>
      </c>
      <c r="F11675" t="s">
        <v>62512</v>
      </c>
      <c r="H11675" t="s">
        <v>62513</v>
      </c>
      <c r="J11675" t="s">
        <v>62514</v>
      </c>
      <c r="K11675" t="s">
        <v>62515</v>
      </c>
      <c r="M11675" t="s">
        <v>257</v>
      </c>
      <c r="N11675" t="s">
        <v>65</v>
      </c>
      <c r="O11675">
        <v>81321</v>
      </c>
      <c r="P11675" t="s">
        <v>50</v>
      </c>
      <c r="U11675" s="1">
        <v>45135</v>
      </c>
      <c r="V11675" s="1">
        <v>45135</v>
      </c>
      <c r="W11675" s="1">
        <v>45135.612500000003</v>
      </c>
      <c r="X11675" s="1">
        <v>45135.612500000003</v>
      </c>
      <c r="AC11675" t="s">
        <v>51</v>
      </c>
      <c r="AD11675">
        <v>2973574302</v>
      </c>
      <c r="AE11675" s="1">
        <v>45135.614583333336</v>
      </c>
      <c r="AF11675" t="s">
        <v>62516</v>
      </c>
      <c r="AG11675" t="s">
        <v>62517</v>
      </c>
      <c r="AH11675" t="s">
        <v>51</v>
      </c>
      <c r="AJ11675" t="s">
        <v>53</v>
      </c>
      <c r="AL11675" t="s">
        <v>68</v>
      </c>
      <c r="AO11675" t="s">
        <v>5443</v>
      </c>
      <c r="AP11675" s="1">
        <v>45136.275000000001</v>
      </c>
    </row>
    <row r="11676" spans="1:43" x14ac:dyDescent="0.35">
      <c r="A11676" t="s">
        <v>62518</v>
      </c>
      <c r="B11676" t="s">
        <v>747</v>
      </c>
      <c r="C11676" t="s">
        <v>15368</v>
      </c>
      <c r="F11676" t="s">
        <v>62519</v>
      </c>
      <c r="H11676" t="s">
        <v>62518</v>
      </c>
      <c r="J11676" t="s">
        <v>62520</v>
      </c>
      <c r="K11676" t="s">
        <v>62521</v>
      </c>
      <c r="M11676" t="s">
        <v>46817</v>
      </c>
      <c r="N11676" t="s">
        <v>253</v>
      </c>
      <c r="O11676">
        <v>88081</v>
      </c>
      <c r="P11676" t="s">
        <v>50</v>
      </c>
      <c r="U11676" s="1">
        <v>45135</v>
      </c>
      <c r="V11676" s="1">
        <v>45135</v>
      </c>
      <c r="W11676" s="1">
        <v>45135.705555555556</v>
      </c>
      <c r="X11676" s="1">
        <v>45135.705555555556</v>
      </c>
      <c r="AC11676" t="s">
        <v>53</v>
      </c>
      <c r="AD11676">
        <v>2973575878</v>
      </c>
      <c r="AE11676" s="1">
        <v>45138.388194444444</v>
      </c>
      <c r="AF11676" t="s">
        <v>62522</v>
      </c>
      <c r="AG11676" t="s">
        <v>62523</v>
      </c>
      <c r="AH11676" t="s">
        <v>51</v>
      </c>
      <c r="AJ11676" t="s">
        <v>53</v>
      </c>
      <c r="AL11676" t="s">
        <v>68</v>
      </c>
      <c r="AO11676" t="s">
        <v>5443</v>
      </c>
      <c r="AP11676" s="1">
        <v>45138.409722222219</v>
      </c>
      <c r="AQ11676" s="1">
        <v>45138.402777777781</v>
      </c>
    </row>
    <row r="11677" spans="1:43" x14ac:dyDescent="0.35">
      <c r="A11677" t="s">
        <v>62524</v>
      </c>
      <c r="B11677" t="s">
        <v>35336</v>
      </c>
      <c r="C11677" t="s">
        <v>4162</v>
      </c>
      <c r="F11677">
        <v>17205039961</v>
      </c>
      <c r="H11677" t="s">
        <v>62524</v>
      </c>
      <c r="N11677" t="s">
        <v>287</v>
      </c>
      <c r="P11677" t="s">
        <v>50</v>
      </c>
      <c r="U11677" s="1">
        <v>45135</v>
      </c>
      <c r="V11677" s="1">
        <v>45135</v>
      </c>
      <c r="W11677" s="1">
        <v>45135.577777777777</v>
      </c>
      <c r="X11677" s="1">
        <v>45135.577777777777</v>
      </c>
      <c r="AC11677" t="s">
        <v>53</v>
      </c>
      <c r="AD11677">
        <v>1000000001</v>
      </c>
      <c r="AE11677" s="1">
        <v>39973.351388888892</v>
      </c>
      <c r="AF11677" t="s">
        <v>3377</v>
      </c>
      <c r="AG11677" t="s">
        <v>62525</v>
      </c>
      <c r="AH11677" t="s">
        <v>51</v>
      </c>
      <c r="AJ11677" t="s">
        <v>53</v>
      </c>
      <c r="AL11677" t="s">
        <v>78</v>
      </c>
      <c r="AO11677" t="s">
        <v>51552</v>
      </c>
    </row>
    <row r="11678" spans="1:43" x14ac:dyDescent="0.35">
      <c r="A11678" t="s">
        <v>62526</v>
      </c>
      <c r="B11678" t="s">
        <v>1728</v>
      </c>
      <c r="C11678" t="s">
        <v>62527</v>
      </c>
      <c r="F11678" t="s">
        <v>62528</v>
      </c>
      <c r="H11678" t="s">
        <v>62526</v>
      </c>
      <c r="J11678" t="s">
        <v>36443</v>
      </c>
      <c r="K11678" t="s">
        <v>9156</v>
      </c>
      <c r="M11678" t="s">
        <v>3376</v>
      </c>
      <c r="N11678" t="s">
        <v>65</v>
      </c>
      <c r="O11678">
        <v>80621</v>
      </c>
      <c r="P11678" t="s">
        <v>50</v>
      </c>
      <c r="U11678" s="1">
        <v>45135</v>
      </c>
      <c r="V11678" s="1">
        <v>45135</v>
      </c>
      <c r="W11678" s="1">
        <v>45135.362500000003</v>
      </c>
      <c r="X11678" s="1">
        <v>45135.362500000003</v>
      </c>
      <c r="AC11678" t="s">
        <v>53</v>
      </c>
      <c r="AD11678">
        <v>2969479704</v>
      </c>
      <c r="AE11678" s="1">
        <v>37406</v>
      </c>
      <c r="AF11678" t="s">
        <v>1437</v>
      </c>
      <c r="AG11678" t="s">
        <v>62529</v>
      </c>
      <c r="AH11678" t="s">
        <v>51</v>
      </c>
      <c r="AJ11678" t="s">
        <v>53</v>
      </c>
      <c r="AL11678" t="s">
        <v>68</v>
      </c>
      <c r="AO11678" t="s">
        <v>5443</v>
      </c>
      <c r="AP11678" s="1">
        <v>45135.361111111109</v>
      </c>
    </row>
    <row r="11679" spans="1:43" x14ac:dyDescent="0.35">
      <c r="A11679" t="s">
        <v>62530</v>
      </c>
      <c r="B11679" t="s">
        <v>62531</v>
      </c>
      <c r="C11679" t="s">
        <v>62532</v>
      </c>
      <c r="F11679" t="s">
        <v>62533</v>
      </c>
      <c r="H11679" t="s">
        <v>62534</v>
      </c>
      <c r="J11679" t="s">
        <v>62535</v>
      </c>
      <c r="K11679" t="s">
        <v>62536</v>
      </c>
      <c r="M11679" t="s">
        <v>42071</v>
      </c>
      <c r="N11679" t="s">
        <v>65</v>
      </c>
      <c r="O11679">
        <v>80446</v>
      </c>
      <c r="P11679" t="s">
        <v>50</v>
      </c>
      <c r="U11679" s="1">
        <v>45135</v>
      </c>
      <c r="V11679" s="1">
        <v>45135</v>
      </c>
      <c r="W11679" s="1">
        <v>45135.468055555553</v>
      </c>
      <c r="X11679" s="1">
        <v>45135.468055555553</v>
      </c>
      <c r="AC11679" t="s">
        <v>53</v>
      </c>
      <c r="AD11679">
        <v>2972012955</v>
      </c>
      <c r="AE11679" s="1">
        <v>44465.603472222225</v>
      </c>
      <c r="AF11679" t="s">
        <v>62537</v>
      </c>
      <c r="AG11679" t="s">
        <v>62538</v>
      </c>
      <c r="AH11679" t="s">
        <v>51</v>
      </c>
      <c r="AJ11679" t="s">
        <v>53</v>
      </c>
      <c r="AL11679" t="s">
        <v>68</v>
      </c>
      <c r="AO11679" t="s">
        <v>5443</v>
      </c>
      <c r="AP11679" s="1">
        <v>45135.670138888891</v>
      </c>
      <c r="AQ11679" s="1">
        <v>45135.640277777777</v>
      </c>
    </row>
    <row r="11680" spans="1:43" x14ac:dyDescent="0.35">
      <c r="A11680" t="s">
        <v>62539</v>
      </c>
      <c r="B11680" t="s">
        <v>727</v>
      </c>
      <c r="C11680" t="s">
        <v>3118</v>
      </c>
      <c r="F11680" t="s">
        <v>62540</v>
      </c>
      <c r="H11680" t="s">
        <v>62539</v>
      </c>
      <c r="J11680" t="s">
        <v>62541</v>
      </c>
      <c r="K11680" t="s">
        <v>62542</v>
      </c>
      <c r="M11680" t="s">
        <v>62543</v>
      </c>
      <c r="N11680" t="s">
        <v>65</v>
      </c>
      <c r="O11680">
        <v>81067</v>
      </c>
      <c r="P11680" t="s">
        <v>50</v>
      </c>
      <c r="U11680" s="1">
        <v>45135</v>
      </c>
      <c r="V11680" s="1">
        <v>45135</v>
      </c>
      <c r="W11680" s="1">
        <v>45135.728472222225</v>
      </c>
      <c r="X11680" s="1">
        <v>45135.728472222225</v>
      </c>
      <c r="AC11680" t="s">
        <v>53</v>
      </c>
      <c r="AD11680">
        <v>2972012963</v>
      </c>
      <c r="AE11680" s="1">
        <v>44465.603472222225</v>
      </c>
      <c r="AF11680" t="s">
        <v>62544</v>
      </c>
      <c r="AG11680" t="s">
        <v>62545</v>
      </c>
      <c r="AH11680" t="s">
        <v>51</v>
      </c>
      <c r="AJ11680" t="s">
        <v>53</v>
      </c>
      <c r="AL11680" t="s">
        <v>68</v>
      </c>
      <c r="AO11680" t="s">
        <v>57090</v>
      </c>
      <c r="AP11680" s="1">
        <v>45208.427083333336</v>
      </c>
      <c r="AQ11680" s="1">
        <v>45208.425000000003</v>
      </c>
    </row>
    <row r="11681" spans="1:43" x14ac:dyDescent="0.35">
      <c r="A11681" t="s">
        <v>62546</v>
      </c>
      <c r="B11681" t="s">
        <v>62547</v>
      </c>
      <c r="C11681" t="s">
        <v>62548</v>
      </c>
      <c r="F11681" t="s">
        <v>61531</v>
      </c>
      <c r="H11681" t="s">
        <v>62549</v>
      </c>
      <c r="J11681" t="s">
        <v>61532</v>
      </c>
      <c r="K11681" t="s">
        <v>62550</v>
      </c>
      <c r="M11681" t="s">
        <v>159</v>
      </c>
      <c r="N11681" t="s">
        <v>65</v>
      </c>
      <c r="O11681">
        <v>80903</v>
      </c>
      <c r="P11681" t="s">
        <v>50</v>
      </c>
      <c r="U11681" s="1">
        <v>45135</v>
      </c>
      <c r="V11681" s="1">
        <v>45135</v>
      </c>
      <c r="W11681" s="1">
        <v>45135.665972222225</v>
      </c>
      <c r="X11681" s="1">
        <v>45135.665972222225</v>
      </c>
      <c r="AC11681" t="s">
        <v>53</v>
      </c>
      <c r="AD11681">
        <v>2969933692</v>
      </c>
      <c r="AE11681" s="1">
        <v>43801.561111111114</v>
      </c>
      <c r="AF11681" t="s">
        <v>61533</v>
      </c>
      <c r="AG11681" t="s">
        <v>62551</v>
      </c>
      <c r="AH11681" t="s">
        <v>51</v>
      </c>
      <c r="AJ11681" t="s">
        <v>53</v>
      </c>
      <c r="AL11681" t="s">
        <v>68</v>
      </c>
      <c r="AO11681" t="s">
        <v>57090</v>
      </c>
      <c r="AP11681" s="1">
        <v>45166.601388888892</v>
      </c>
      <c r="AQ11681" s="1">
        <v>45135.685416666667</v>
      </c>
    </row>
    <row r="11682" spans="1:43" x14ac:dyDescent="0.35">
      <c r="A11682" t="s">
        <v>62552</v>
      </c>
      <c r="B11682" t="s">
        <v>62553</v>
      </c>
      <c r="C11682" t="s">
        <v>7692</v>
      </c>
      <c r="F11682" t="s">
        <v>62554</v>
      </c>
      <c r="H11682" t="s">
        <v>62552</v>
      </c>
      <c r="J11682" t="s">
        <v>62555</v>
      </c>
      <c r="K11682" t="s">
        <v>62556</v>
      </c>
      <c r="M11682" t="s">
        <v>56384</v>
      </c>
      <c r="N11682" t="s">
        <v>253</v>
      </c>
      <c r="O11682">
        <v>88032</v>
      </c>
      <c r="P11682" t="s">
        <v>50</v>
      </c>
      <c r="U11682" s="1">
        <v>45135</v>
      </c>
      <c r="V11682" s="1">
        <v>45135</v>
      </c>
      <c r="W11682" s="1">
        <v>45135.693055555559</v>
      </c>
      <c r="X11682" s="1">
        <v>45135.693055555559</v>
      </c>
      <c r="AC11682" t="s">
        <v>51</v>
      </c>
      <c r="AD11682">
        <v>2969688783</v>
      </c>
      <c r="AE11682" s="1">
        <v>42356.602777777778</v>
      </c>
      <c r="AF11682" t="s">
        <v>62557</v>
      </c>
      <c r="AG11682" t="s">
        <v>62558</v>
      </c>
      <c r="AH11682" t="s">
        <v>51</v>
      </c>
      <c r="AJ11682" t="s">
        <v>53</v>
      </c>
      <c r="AL11682" t="s">
        <v>68</v>
      </c>
      <c r="AO11682" t="s">
        <v>5443</v>
      </c>
      <c r="AP11682" s="1">
        <v>45208.497916666667</v>
      </c>
      <c r="AQ11682" s="1">
        <v>45208.495138888888</v>
      </c>
    </row>
    <row r="11683" spans="1:43" x14ac:dyDescent="0.35">
      <c r="A11683" t="s">
        <v>62559</v>
      </c>
      <c r="B11683" t="s">
        <v>2819</v>
      </c>
      <c r="C11683" t="s">
        <v>218</v>
      </c>
      <c r="F11683" t="s">
        <v>62560</v>
      </c>
      <c r="H11683" t="s">
        <v>62559</v>
      </c>
      <c r="J11683" t="s">
        <v>62561</v>
      </c>
      <c r="P11683" t="s">
        <v>50</v>
      </c>
      <c r="U11683" s="1">
        <v>45136</v>
      </c>
      <c r="V11683" s="1">
        <v>45136</v>
      </c>
      <c r="W11683" s="1">
        <v>45136.345833333333</v>
      </c>
      <c r="X11683" s="1">
        <v>45136.345833333333</v>
      </c>
      <c r="AC11683" t="s">
        <v>53</v>
      </c>
      <c r="AD11683">
        <v>2973576019</v>
      </c>
      <c r="AE11683" s="1">
        <v>45138.438194444447</v>
      </c>
      <c r="AF11683" t="s">
        <v>62562</v>
      </c>
      <c r="AG11683" t="s">
        <v>62563</v>
      </c>
      <c r="AH11683" t="s">
        <v>51</v>
      </c>
      <c r="AJ11683" t="s">
        <v>53</v>
      </c>
      <c r="AL11683" t="s">
        <v>68</v>
      </c>
      <c r="AO11683" t="s">
        <v>5443</v>
      </c>
      <c r="AP11683" s="1">
        <v>45136.34097222222</v>
      </c>
    </row>
    <row r="11684" spans="1:43" x14ac:dyDescent="0.35">
      <c r="A11684" t="s">
        <v>62564</v>
      </c>
      <c r="B11684" t="s">
        <v>29464</v>
      </c>
      <c r="C11684" t="s">
        <v>62565</v>
      </c>
      <c r="F11684" t="s">
        <v>62566</v>
      </c>
      <c r="H11684" t="s">
        <v>62564</v>
      </c>
      <c r="J11684" t="s">
        <v>62567</v>
      </c>
      <c r="K11684" t="s">
        <v>62568</v>
      </c>
      <c r="M11684" t="s">
        <v>154</v>
      </c>
      <c r="N11684" t="s">
        <v>65</v>
      </c>
      <c r="O11684">
        <v>80634</v>
      </c>
      <c r="P11684" t="s">
        <v>50</v>
      </c>
      <c r="U11684" s="1">
        <v>45136</v>
      </c>
      <c r="V11684" s="1">
        <v>45136</v>
      </c>
      <c r="W11684" s="1">
        <v>45136.451388888891</v>
      </c>
      <c r="X11684" s="1">
        <v>45136.451388888891</v>
      </c>
      <c r="AC11684" t="s">
        <v>51</v>
      </c>
      <c r="AD11684">
        <v>2973577795</v>
      </c>
      <c r="AE11684" s="1">
        <v>45139.552083333336</v>
      </c>
      <c r="AF11684" t="s">
        <v>62569</v>
      </c>
      <c r="AG11684" t="s">
        <v>62570</v>
      </c>
      <c r="AH11684" t="s">
        <v>51</v>
      </c>
      <c r="AJ11684" t="s">
        <v>53</v>
      </c>
      <c r="AL11684" t="s">
        <v>68</v>
      </c>
      <c r="AO11684" t="s">
        <v>5443</v>
      </c>
      <c r="AP11684" s="1">
        <v>45136.761111111111</v>
      </c>
      <c r="AQ11684" s="1">
        <v>45136.449305555558</v>
      </c>
    </row>
    <row r="11685" spans="1:43" x14ac:dyDescent="0.35">
      <c r="A11685" t="s">
        <v>62571</v>
      </c>
      <c r="B11685" t="s">
        <v>62572</v>
      </c>
      <c r="C11685" t="s">
        <v>28427</v>
      </c>
      <c r="F11685" t="s">
        <v>62573</v>
      </c>
      <c r="H11685" t="s">
        <v>62571</v>
      </c>
      <c r="J11685" t="s">
        <v>62574</v>
      </c>
      <c r="K11685" t="s">
        <v>62575</v>
      </c>
      <c r="M11685" t="s">
        <v>6493</v>
      </c>
      <c r="N11685" t="s">
        <v>65</v>
      </c>
      <c r="O11685">
        <v>80513</v>
      </c>
      <c r="P11685" t="s">
        <v>50</v>
      </c>
      <c r="U11685" s="1">
        <v>45137</v>
      </c>
      <c r="V11685" s="1">
        <v>45137</v>
      </c>
      <c r="W11685" s="1">
        <v>45137.977777777778</v>
      </c>
      <c r="X11685" s="1">
        <v>45137.977777777778</v>
      </c>
      <c r="AC11685" t="s">
        <v>51</v>
      </c>
      <c r="AD11685">
        <v>2973575997</v>
      </c>
      <c r="AE11685" s="1">
        <v>45138.432638888888</v>
      </c>
      <c r="AF11685" t="s">
        <v>62576</v>
      </c>
      <c r="AG11685" t="s">
        <v>62577</v>
      </c>
      <c r="AH11685" t="s">
        <v>51</v>
      </c>
      <c r="AJ11685" t="s">
        <v>53</v>
      </c>
      <c r="AL11685" t="s">
        <v>68</v>
      </c>
      <c r="AO11685" t="s">
        <v>5443</v>
      </c>
      <c r="AP11685" s="1">
        <v>45138.506249999999</v>
      </c>
    </row>
    <row r="11686" spans="1:43" x14ac:dyDescent="0.35">
      <c r="A11686" t="s">
        <v>62578</v>
      </c>
      <c r="B11686" t="s">
        <v>31127</v>
      </c>
      <c r="C11686" t="s">
        <v>443</v>
      </c>
      <c r="F11686" t="s">
        <v>62579</v>
      </c>
      <c r="H11686" t="s">
        <v>62578</v>
      </c>
      <c r="J11686" t="s">
        <v>62580</v>
      </c>
      <c r="K11686" t="s">
        <v>62581</v>
      </c>
      <c r="M11686" t="s">
        <v>4856</v>
      </c>
      <c r="N11686" t="s">
        <v>798</v>
      </c>
      <c r="O11686">
        <v>79360</v>
      </c>
      <c r="P11686" t="s">
        <v>50</v>
      </c>
      <c r="U11686" s="1">
        <v>45137</v>
      </c>
      <c r="V11686" s="1">
        <v>45137</v>
      </c>
      <c r="W11686" s="1">
        <v>45137.702777777777</v>
      </c>
      <c r="X11686" s="1">
        <v>45137.702777777777</v>
      </c>
      <c r="AC11686" t="s">
        <v>53</v>
      </c>
      <c r="AD11686">
        <v>1000000001</v>
      </c>
      <c r="AE11686" s="1">
        <v>39973.351388888892</v>
      </c>
      <c r="AF11686" t="s">
        <v>3377</v>
      </c>
      <c r="AG11686" t="s">
        <v>62582</v>
      </c>
      <c r="AH11686" t="s">
        <v>51</v>
      </c>
      <c r="AJ11686" t="s">
        <v>53</v>
      </c>
      <c r="AL11686" t="s">
        <v>78</v>
      </c>
      <c r="AO11686" t="s">
        <v>5443</v>
      </c>
      <c r="AP11686" s="1">
        <v>45137.702777777777</v>
      </c>
    </row>
    <row r="11687" spans="1:43" x14ac:dyDescent="0.35">
      <c r="A11687" t="s">
        <v>62583</v>
      </c>
      <c r="B11687" t="s">
        <v>4114</v>
      </c>
      <c r="C11687" t="s">
        <v>2615</v>
      </c>
      <c r="F11687" t="s">
        <v>62584</v>
      </c>
      <c r="H11687" t="s">
        <v>62583</v>
      </c>
      <c r="J11687" t="s">
        <v>4293</v>
      </c>
      <c r="K11687" t="s">
        <v>62585</v>
      </c>
      <c r="M11687" t="s">
        <v>753</v>
      </c>
      <c r="N11687" t="s">
        <v>798</v>
      </c>
      <c r="O11687">
        <v>79936</v>
      </c>
      <c r="P11687" t="s">
        <v>50</v>
      </c>
      <c r="U11687" s="1">
        <v>45137</v>
      </c>
      <c r="V11687" s="1">
        <v>45137</v>
      </c>
      <c r="W11687" s="1">
        <v>45137.43472222222</v>
      </c>
      <c r="X11687" s="1">
        <v>45137.43472222222</v>
      </c>
      <c r="AC11687" t="s">
        <v>53</v>
      </c>
      <c r="AD11687">
        <v>2969634929</v>
      </c>
      <c r="AE11687" s="1">
        <v>41799.665972222225</v>
      </c>
      <c r="AF11687" t="s">
        <v>4296</v>
      </c>
      <c r="AG11687" t="s">
        <v>62586</v>
      </c>
      <c r="AH11687" t="s">
        <v>51</v>
      </c>
      <c r="AJ11687" t="s">
        <v>53</v>
      </c>
      <c r="AL11687" t="s">
        <v>68</v>
      </c>
      <c r="AO11687" t="s">
        <v>5443</v>
      </c>
      <c r="AP11687" s="1">
        <v>45137.434027777781</v>
      </c>
    </row>
    <row r="11688" spans="1:43" x14ac:dyDescent="0.35">
      <c r="A11688" t="s">
        <v>62587</v>
      </c>
      <c r="B11688" t="s">
        <v>1485</v>
      </c>
      <c r="C11688" t="s">
        <v>2347</v>
      </c>
      <c r="F11688" t="s">
        <v>62588</v>
      </c>
      <c r="H11688" t="s">
        <v>62587</v>
      </c>
      <c r="J11688" t="s">
        <v>62589</v>
      </c>
      <c r="K11688" t="s">
        <v>62590</v>
      </c>
      <c r="M11688" t="s">
        <v>11442</v>
      </c>
      <c r="N11688" t="s">
        <v>65</v>
      </c>
      <c r="O11688">
        <v>80422</v>
      </c>
      <c r="P11688" t="s">
        <v>50</v>
      </c>
      <c r="U11688" s="1">
        <v>45137</v>
      </c>
      <c r="V11688" s="1">
        <v>45137</v>
      </c>
      <c r="W11688" s="1">
        <v>45137.631944444445</v>
      </c>
      <c r="X11688" s="1">
        <v>45137.631944444445</v>
      </c>
      <c r="AC11688" t="s">
        <v>53</v>
      </c>
      <c r="AD11688">
        <v>2973576028</v>
      </c>
      <c r="AE11688" s="1">
        <v>45138.44027777778</v>
      </c>
      <c r="AF11688" t="s">
        <v>62591</v>
      </c>
      <c r="AG11688" t="s">
        <v>62592</v>
      </c>
      <c r="AH11688" t="s">
        <v>51</v>
      </c>
      <c r="AJ11688" t="s">
        <v>53</v>
      </c>
      <c r="AL11688" t="s">
        <v>68</v>
      </c>
      <c r="AO11688" t="s">
        <v>5443</v>
      </c>
      <c r="AP11688" s="1">
        <v>45137.630555555559</v>
      </c>
      <c r="AQ11688" s="1">
        <v>45137.634027777778</v>
      </c>
    </row>
    <row r="11689" spans="1:43" x14ac:dyDescent="0.35">
      <c r="A11689" t="s">
        <v>62593</v>
      </c>
      <c r="B11689" t="s">
        <v>9297</v>
      </c>
      <c r="C11689" t="s">
        <v>4522</v>
      </c>
      <c r="F11689" t="s">
        <v>62594</v>
      </c>
      <c r="H11689" t="s">
        <v>62593</v>
      </c>
      <c r="J11689" t="s">
        <v>62595</v>
      </c>
      <c r="K11689" t="s">
        <v>62596</v>
      </c>
      <c r="M11689" t="s">
        <v>2937</v>
      </c>
      <c r="N11689" t="s">
        <v>253</v>
      </c>
      <c r="O11689">
        <v>88021</v>
      </c>
      <c r="P11689" t="s">
        <v>50</v>
      </c>
      <c r="U11689" s="1">
        <v>45138</v>
      </c>
      <c r="V11689" s="1">
        <v>45138</v>
      </c>
      <c r="W11689" s="1">
        <v>45138.522222222222</v>
      </c>
      <c r="X11689" s="1">
        <v>45138.522222222222</v>
      </c>
      <c r="AC11689" t="s">
        <v>51</v>
      </c>
      <c r="AD11689">
        <v>2972408418</v>
      </c>
      <c r="AE11689" s="1">
        <v>44977.395833333336</v>
      </c>
      <c r="AF11689" t="s">
        <v>62597</v>
      </c>
      <c r="AG11689" t="s">
        <v>62598</v>
      </c>
      <c r="AH11689" t="s">
        <v>51</v>
      </c>
      <c r="AJ11689" t="s">
        <v>53</v>
      </c>
      <c r="AL11689" t="s">
        <v>68</v>
      </c>
      <c r="AO11689" t="s">
        <v>5443</v>
      </c>
      <c r="AP11689" s="1">
        <v>45138.606249999997</v>
      </c>
      <c r="AQ11689" s="1">
        <v>45138.556944444441</v>
      </c>
    </row>
    <row r="11690" spans="1:43" x14ac:dyDescent="0.35">
      <c r="A11690" t="s">
        <v>62599</v>
      </c>
      <c r="B11690" t="s">
        <v>5735</v>
      </c>
      <c r="C11690" t="s">
        <v>3764</v>
      </c>
      <c r="F11690" t="s">
        <v>62600</v>
      </c>
      <c r="H11690" t="s">
        <v>62599</v>
      </c>
      <c r="J11690" t="s">
        <v>62601</v>
      </c>
      <c r="K11690" t="s">
        <v>42669</v>
      </c>
      <c r="M11690" t="s">
        <v>1296</v>
      </c>
      <c r="N11690" t="s">
        <v>501</v>
      </c>
      <c r="O11690">
        <v>88220</v>
      </c>
      <c r="P11690" t="s">
        <v>50</v>
      </c>
      <c r="U11690" s="1">
        <v>45138</v>
      </c>
      <c r="V11690" s="1">
        <v>45138</v>
      </c>
      <c r="W11690" s="1">
        <v>45138.473611111112</v>
      </c>
      <c r="X11690" s="1">
        <v>45138.473611111112</v>
      </c>
      <c r="AC11690" t="s">
        <v>51</v>
      </c>
      <c r="AD11690">
        <v>2969894484</v>
      </c>
      <c r="AE11690" s="1">
        <v>43647.339583333334</v>
      </c>
      <c r="AF11690" t="s">
        <v>62602</v>
      </c>
      <c r="AG11690" t="s">
        <v>62603</v>
      </c>
      <c r="AH11690" t="s">
        <v>51</v>
      </c>
      <c r="AJ11690" t="s">
        <v>53</v>
      </c>
      <c r="AL11690" t="s">
        <v>68</v>
      </c>
      <c r="AO11690" t="s">
        <v>5443</v>
      </c>
      <c r="AP11690" s="1">
        <v>45474.559027777781</v>
      </c>
      <c r="AQ11690" s="1">
        <v>45474.556944444441</v>
      </c>
    </row>
    <row r="11691" spans="1:43" x14ac:dyDescent="0.35">
      <c r="A11691" t="s">
        <v>62604</v>
      </c>
      <c r="B11691" t="s">
        <v>62605</v>
      </c>
      <c r="C11691" t="s">
        <v>25219</v>
      </c>
      <c r="F11691" t="s">
        <v>62606</v>
      </c>
      <c r="H11691" t="s">
        <v>62604</v>
      </c>
      <c r="J11691" t="s">
        <v>62607</v>
      </c>
      <c r="K11691" t="s">
        <v>62608</v>
      </c>
      <c r="M11691" t="s">
        <v>17395</v>
      </c>
      <c r="N11691" t="s">
        <v>17396</v>
      </c>
      <c r="O11691">
        <v>89115</v>
      </c>
      <c r="P11691" t="s">
        <v>50</v>
      </c>
      <c r="U11691" s="1">
        <v>45138</v>
      </c>
      <c r="V11691" s="1">
        <v>45138</v>
      </c>
      <c r="W11691" s="1">
        <v>45138.712500000001</v>
      </c>
      <c r="X11691" s="1">
        <v>45138.712500000001</v>
      </c>
      <c r="AC11691" t="s">
        <v>51</v>
      </c>
      <c r="AD11691">
        <v>2973576741</v>
      </c>
      <c r="AE11691" s="1">
        <v>45138.714583333334</v>
      </c>
      <c r="AF11691" t="s">
        <v>62609</v>
      </c>
      <c r="AG11691" t="s">
        <v>62610</v>
      </c>
      <c r="AH11691" t="s">
        <v>51</v>
      </c>
      <c r="AJ11691" t="s">
        <v>53</v>
      </c>
      <c r="AL11691" t="s">
        <v>68</v>
      </c>
      <c r="AO11691" t="s">
        <v>5443</v>
      </c>
      <c r="AP11691" s="1">
        <v>45141.377083333333</v>
      </c>
      <c r="AQ11691" s="1">
        <v>45139.461805555555</v>
      </c>
    </row>
    <row r="11692" spans="1:43" x14ac:dyDescent="0.35">
      <c r="A11692" t="s">
        <v>62611</v>
      </c>
      <c r="B11692" t="s">
        <v>4521</v>
      </c>
      <c r="C11692" t="s">
        <v>8496</v>
      </c>
      <c r="F11692" t="s">
        <v>62612</v>
      </c>
      <c r="H11692" t="s">
        <v>62611</v>
      </c>
      <c r="J11692" t="s">
        <v>62613</v>
      </c>
      <c r="K11692" t="s">
        <v>62614</v>
      </c>
      <c r="M11692" t="s">
        <v>52737</v>
      </c>
      <c r="N11692" t="s">
        <v>798</v>
      </c>
      <c r="O11692">
        <v>79849</v>
      </c>
      <c r="P11692" t="s">
        <v>50</v>
      </c>
      <c r="U11692" s="1">
        <v>45138</v>
      </c>
      <c r="V11692" s="1">
        <v>45138</v>
      </c>
      <c r="W11692" s="1">
        <v>45138.347222222219</v>
      </c>
      <c r="X11692" s="1">
        <v>45138.347222222219</v>
      </c>
      <c r="AC11692" t="s">
        <v>51</v>
      </c>
      <c r="AD11692">
        <v>2973575958</v>
      </c>
      <c r="AE11692" s="1">
        <v>45138.420138888891</v>
      </c>
      <c r="AF11692" t="s">
        <v>62615</v>
      </c>
      <c r="AG11692" t="s">
        <v>62616</v>
      </c>
      <c r="AH11692" t="s">
        <v>51</v>
      </c>
      <c r="AJ11692" t="s">
        <v>53</v>
      </c>
      <c r="AL11692" t="s">
        <v>68</v>
      </c>
      <c r="AO11692" t="s">
        <v>5443</v>
      </c>
      <c r="AP11692" s="1">
        <v>45138.345833333333</v>
      </c>
    </row>
    <row r="11693" spans="1:43" x14ac:dyDescent="0.35">
      <c r="A11693" t="s">
        <v>62617</v>
      </c>
      <c r="B11693" t="s">
        <v>34991</v>
      </c>
      <c r="C11693" t="s">
        <v>62618</v>
      </c>
      <c r="F11693" t="s">
        <v>62619</v>
      </c>
      <c r="H11693" t="s">
        <v>62620</v>
      </c>
      <c r="J11693" t="s">
        <v>62621</v>
      </c>
      <c r="K11693" t="s">
        <v>62622</v>
      </c>
      <c r="M11693" t="s">
        <v>753</v>
      </c>
      <c r="N11693" t="s">
        <v>264</v>
      </c>
      <c r="O11693">
        <v>79903</v>
      </c>
      <c r="P11693" t="s">
        <v>50</v>
      </c>
      <c r="U11693" s="1">
        <v>45138</v>
      </c>
      <c r="V11693" s="1">
        <v>45138</v>
      </c>
      <c r="W11693" s="1">
        <v>45138.656944444447</v>
      </c>
      <c r="X11693" s="1">
        <v>45138.656944444447</v>
      </c>
      <c r="AC11693" t="s">
        <v>51</v>
      </c>
      <c r="AD11693">
        <v>2973577349</v>
      </c>
      <c r="AE11693" s="1">
        <v>45139.381249999999</v>
      </c>
      <c r="AF11693" t="s">
        <v>62623</v>
      </c>
      <c r="AG11693" t="s">
        <v>62624</v>
      </c>
      <c r="AH11693" t="s">
        <v>51</v>
      </c>
      <c r="AJ11693" t="s">
        <v>53</v>
      </c>
      <c r="AL11693" t="s">
        <v>68</v>
      </c>
      <c r="AO11693" t="s">
        <v>5443</v>
      </c>
      <c r="AP11693" s="1">
        <v>45476.417361111111</v>
      </c>
      <c r="AQ11693" s="1">
        <v>45462.618750000001</v>
      </c>
    </row>
    <row r="11694" spans="1:43" x14ac:dyDescent="0.35">
      <c r="A11694" t="s">
        <v>62625</v>
      </c>
      <c r="B11694" t="s">
        <v>2620</v>
      </c>
      <c r="C11694" t="s">
        <v>12282</v>
      </c>
      <c r="H11694" t="s">
        <v>62625</v>
      </c>
      <c r="J11694" t="s">
        <v>27551</v>
      </c>
      <c r="K11694" t="s">
        <v>62626</v>
      </c>
      <c r="M11694" t="s">
        <v>525</v>
      </c>
      <c r="N11694" t="s">
        <v>287</v>
      </c>
      <c r="O11694">
        <v>80014</v>
      </c>
      <c r="P11694" t="s">
        <v>50</v>
      </c>
      <c r="U11694" s="1">
        <v>45138</v>
      </c>
      <c r="V11694" s="1">
        <v>45138</v>
      </c>
      <c r="W11694" s="1">
        <v>45138.527777777781</v>
      </c>
      <c r="X11694" s="1">
        <v>45138.527777777781</v>
      </c>
      <c r="AC11694" t="s">
        <v>53</v>
      </c>
      <c r="AD11694">
        <v>2969475411</v>
      </c>
      <c r="AE11694" s="1">
        <v>37166.661111111112</v>
      </c>
      <c r="AG11694" t="s">
        <v>62627</v>
      </c>
      <c r="AH11694" t="s">
        <v>51</v>
      </c>
      <c r="AJ11694" t="s">
        <v>53</v>
      </c>
      <c r="AL11694" t="s">
        <v>78</v>
      </c>
      <c r="AO11694" t="s">
        <v>51552</v>
      </c>
    </row>
    <row r="11695" spans="1:43" x14ac:dyDescent="0.35">
      <c r="A11695" t="s">
        <v>62628</v>
      </c>
      <c r="B11695" t="s">
        <v>62629</v>
      </c>
      <c r="C11695" t="s">
        <v>62630</v>
      </c>
      <c r="F11695" t="s">
        <v>62631</v>
      </c>
      <c r="H11695" t="s">
        <v>62628</v>
      </c>
      <c r="J11695" t="s">
        <v>62632</v>
      </c>
      <c r="K11695" t="s">
        <v>62633</v>
      </c>
      <c r="M11695" t="s">
        <v>7946</v>
      </c>
      <c r="N11695" t="s">
        <v>253</v>
      </c>
      <c r="O11695">
        <v>88310</v>
      </c>
      <c r="P11695" t="s">
        <v>50</v>
      </c>
      <c r="U11695" s="1">
        <v>45138</v>
      </c>
      <c r="V11695" s="1">
        <v>45138</v>
      </c>
      <c r="W11695" s="1">
        <v>45138.74722222222</v>
      </c>
      <c r="X11695" s="1">
        <v>45138.74722222222</v>
      </c>
      <c r="AC11695" t="s">
        <v>51</v>
      </c>
      <c r="AD11695">
        <v>2973576766</v>
      </c>
      <c r="AE11695" s="1">
        <v>45138.748611111114</v>
      </c>
      <c r="AF11695" t="s">
        <v>62634</v>
      </c>
      <c r="AG11695" t="s">
        <v>62635</v>
      </c>
      <c r="AH11695" t="s">
        <v>51</v>
      </c>
      <c r="AJ11695" t="s">
        <v>53</v>
      </c>
      <c r="AL11695" t="s">
        <v>68</v>
      </c>
      <c r="AO11695" t="s">
        <v>5443</v>
      </c>
      <c r="AP11695" s="1">
        <v>45138.75277777778</v>
      </c>
      <c r="AQ11695" s="1">
        <v>45138.751388888886</v>
      </c>
    </row>
    <row r="11696" spans="1:43" x14ac:dyDescent="0.35">
      <c r="A11696" t="s">
        <v>62636</v>
      </c>
      <c r="B11696" t="s">
        <v>653</v>
      </c>
      <c r="C11696" t="s">
        <v>4416</v>
      </c>
      <c r="F11696" t="s">
        <v>62637</v>
      </c>
      <c r="H11696" t="s">
        <v>62636</v>
      </c>
      <c r="J11696" t="s">
        <v>62638</v>
      </c>
      <c r="K11696" t="s">
        <v>62639</v>
      </c>
      <c r="M11696" t="s">
        <v>10221</v>
      </c>
      <c r="N11696" t="s">
        <v>798</v>
      </c>
      <c r="O11696">
        <v>76692</v>
      </c>
      <c r="P11696" t="s">
        <v>50</v>
      </c>
      <c r="U11696" s="1">
        <v>45138</v>
      </c>
      <c r="V11696" s="1">
        <v>45138</v>
      </c>
      <c r="W11696" s="1">
        <v>45138.45416666667</v>
      </c>
      <c r="X11696" s="1">
        <v>45138.45416666667</v>
      </c>
      <c r="AC11696" t="s">
        <v>51</v>
      </c>
      <c r="AD11696">
        <v>2973576101</v>
      </c>
      <c r="AE11696" s="1">
        <v>45138.464583333334</v>
      </c>
      <c r="AF11696" t="s">
        <v>62640</v>
      </c>
      <c r="AG11696" t="s">
        <v>62641</v>
      </c>
      <c r="AH11696" t="s">
        <v>51</v>
      </c>
      <c r="AJ11696" t="s">
        <v>53</v>
      </c>
      <c r="AL11696" t="s">
        <v>68</v>
      </c>
      <c r="AO11696" t="s">
        <v>5443</v>
      </c>
      <c r="AP11696" s="1">
        <v>45469.453472222223</v>
      </c>
      <c r="AQ11696" s="1">
        <v>45469.443749999999</v>
      </c>
    </row>
    <row r="11697" spans="1:43" x14ac:dyDescent="0.35">
      <c r="A11697" t="s">
        <v>62642</v>
      </c>
      <c r="B11697" t="s">
        <v>62643</v>
      </c>
      <c r="C11697" t="s">
        <v>29690</v>
      </c>
      <c r="F11697" t="s">
        <v>62644</v>
      </c>
      <c r="H11697" t="s">
        <v>62642</v>
      </c>
      <c r="J11697" t="s">
        <v>62645</v>
      </c>
      <c r="K11697" t="s">
        <v>62646</v>
      </c>
      <c r="M11697" t="s">
        <v>753</v>
      </c>
      <c r="N11697" t="s">
        <v>798</v>
      </c>
      <c r="O11697">
        <v>79927</v>
      </c>
      <c r="P11697" t="s">
        <v>50</v>
      </c>
      <c r="U11697" s="1">
        <v>45138</v>
      </c>
      <c r="V11697" s="1">
        <v>45138</v>
      </c>
      <c r="W11697" s="1">
        <v>45138.677777777775</v>
      </c>
      <c r="X11697" s="1">
        <v>45138.677777777775</v>
      </c>
      <c r="AC11697" t="s">
        <v>53</v>
      </c>
      <c r="AD11697">
        <v>2973577372</v>
      </c>
      <c r="AE11697" s="1">
        <v>45139.39166666667</v>
      </c>
      <c r="AF11697" t="s">
        <v>62647</v>
      </c>
      <c r="AG11697" t="s">
        <v>62648</v>
      </c>
      <c r="AH11697" t="s">
        <v>51</v>
      </c>
      <c r="AJ11697" t="s">
        <v>53</v>
      </c>
      <c r="AL11697" t="s">
        <v>68</v>
      </c>
      <c r="AO11697" t="s">
        <v>5443</v>
      </c>
      <c r="AP11697" s="1">
        <v>45139.4</v>
      </c>
      <c r="AQ11697" s="1">
        <v>45139.404166666667</v>
      </c>
    </row>
    <row r="11698" spans="1:43" x14ac:dyDescent="0.35">
      <c r="A11698" t="s">
        <v>62649</v>
      </c>
      <c r="B11698" t="s">
        <v>41939</v>
      </c>
      <c r="C11698" t="s">
        <v>5919</v>
      </c>
      <c r="F11698" t="s">
        <v>62650</v>
      </c>
      <c r="H11698" t="s">
        <v>62649</v>
      </c>
      <c r="J11698" t="s">
        <v>25206</v>
      </c>
      <c r="K11698" t="s">
        <v>45164</v>
      </c>
      <c r="M11698" t="s">
        <v>1912</v>
      </c>
      <c r="N11698" t="s">
        <v>65</v>
      </c>
      <c r="O11698">
        <v>80125</v>
      </c>
      <c r="P11698" t="s">
        <v>50</v>
      </c>
      <c r="U11698" s="1">
        <v>45138</v>
      </c>
      <c r="V11698" s="1">
        <v>45138</v>
      </c>
      <c r="W11698" s="1">
        <v>45138.681944444441</v>
      </c>
      <c r="X11698" s="1">
        <v>45138.681944444441</v>
      </c>
      <c r="AC11698" t="s">
        <v>51</v>
      </c>
      <c r="AD11698">
        <v>2969479596</v>
      </c>
      <c r="AE11698" s="1">
        <v>37399</v>
      </c>
      <c r="AF11698" t="s">
        <v>12321</v>
      </c>
      <c r="AG11698" t="s">
        <v>62651</v>
      </c>
      <c r="AH11698" t="s">
        <v>51</v>
      </c>
      <c r="AJ11698" t="s">
        <v>53</v>
      </c>
      <c r="AL11698" t="s">
        <v>68</v>
      </c>
      <c r="AO11698" t="s">
        <v>5443</v>
      </c>
      <c r="AP11698" s="1">
        <v>45288.637499999997</v>
      </c>
    </row>
    <row r="11699" spans="1:43" x14ac:dyDescent="0.35">
      <c r="A11699" t="s">
        <v>62652</v>
      </c>
      <c r="B11699" t="s">
        <v>62653</v>
      </c>
      <c r="C11699" t="s">
        <v>62654</v>
      </c>
      <c r="F11699" t="s">
        <v>62655</v>
      </c>
      <c r="H11699" t="s">
        <v>62652</v>
      </c>
      <c r="J11699" t="s">
        <v>62656</v>
      </c>
      <c r="K11699" t="s">
        <v>62657</v>
      </c>
      <c r="M11699" t="s">
        <v>1912</v>
      </c>
      <c r="N11699" t="s">
        <v>65</v>
      </c>
      <c r="O11699">
        <v>80127</v>
      </c>
      <c r="P11699" t="s">
        <v>50</v>
      </c>
      <c r="U11699" s="1">
        <v>45138</v>
      </c>
      <c r="V11699" s="1">
        <v>45138</v>
      </c>
      <c r="W11699" s="1">
        <v>45138.607638888891</v>
      </c>
      <c r="X11699" s="1">
        <v>45138.607638888891</v>
      </c>
      <c r="AC11699" t="s">
        <v>53</v>
      </c>
      <c r="AD11699">
        <v>2973576496</v>
      </c>
      <c r="AE11699" s="1">
        <v>45138.606249999997</v>
      </c>
      <c r="AF11699" t="s">
        <v>62658</v>
      </c>
      <c r="AG11699" t="s">
        <v>62659</v>
      </c>
      <c r="AH11699" t="s">
        <v>51</v>
      </c>
      <c r="AJ11699" t="s">
        <v>53</v>
      </c>
      <c r="AL11699" t="s">
        <v>68</v>
      </c>
      <c r="AO11699" t="s">
        <v>57090</v>
      </c>
      <c r="AP11699" s="1">
        <v>45138.65625</v>
      </c>
      <c r="AQ11699" s="1">
        <v>45138.662499999999</v>
      </c>
    </row>
    <row r="11700" spans="1:43" x14ac:dyDescent="0.35">
      <c r="A11700" t="s">
        <v>62660</v>
      </c>
      <c r="B11700" t="s">
        <v>40319</v>
      </c>
      <c r="C11700" t="s">
        <v>62661</v>
      </c>
      <c r="F11700" t="s">
        <v>62662</v>
      </c>
      <c r="H11700" t="s">
        <v>62660</v>
      </c>
      <c r="J11700" t="s">
        <v>62663</v>
      </c>
      <c r="K11700" t="s">
        <v>62664</v>
      </c>
      <c r="M11700" t="s">
        <v>753</v>
      </c>
      <c r="N11700" t="s">
        <v>798</v>
      </c>
      <c r="O11700">
        <v>79927</v>
      </c>
      <c r="P11700" t="s">
        <v>50</v>
      </c>
      <c r="U11700" s="1">
        <v>45138</v>
      </c>
      <c r="V11700" s="1">
        <v>45138</v>
      </c>
      <c r="W11700" s="1">
        <v>45138.438888888886</v>
      </c>
      <c r="X11700" s="1">
        <v>45138.438888888886</v>
      </c>
      <c r="AC11700" t="s">
        <v>51</v>
      </c>
      <c r="AD11700">
        <v>2973618100</v>
      </c>
      <c r="AE11700" s="1">
        <v>45152.37777777778</v>
      </c>
      <c r="AF11700" t="s">
        <v>62665</v>
      </c>
      <c r="AG11700" t="s">
        <v>62666</v>
      </c>
      <c r="AH11700" t="s">
        <v>51</v>
      </c>
      <c r="AJ11700" t="s">
        <v>53</v>
      </c>
      <c r="AL11700" t="s">
        <v>68</v>
      </c>
      <c r="AO11700" t="s">
        <v>5443</v>
      </c>
      <c r="AP11700" s="1">
        <v>45152.402777777781</v>
      </c>
      <c r="AQ11700" s="1">
        <v>45152.385416666664</v>
      </c>
    </row>
    <row r="11701" spans="1:43" x14ac:dyDescent="0.35">
      <c r="A11701" t="s">
        <v>62667</v>
      </c>
      <c r="B11701" t="s">
        <v>58278</v>
      </c>
      <c r="C11701" t="s">
        <v>9084</v>
      </c>
      <c r="F11701" t="s">
        <v>62668</v>
      </c>
      <c r="H11701" t="s">
        <v>62667</v>
      </c>
      <c r="J11701" t="s">
        <v>62669</v>
      </c>
      <c r="K11701" t="s">
        <v>62670</v>
      </c>
      <c r="M11701" t="s">
        <v>753</v>
      </c>
      <c r="N11701" t="s">
        <v>798</v>
      </c>
      <c r="O11701">
        <v>79904</v>
      </c>
      <c r="P11701" t="s">
        <v>50</v>
      </c>
      <c r="U11701" s="1">
        <v>45138</v>
      </c>
      <c r="V11701" s="1">
        <v>45138</v>
      </c>
      <c r="W11701" s="1">
        <v>45138.498611111114</v>
      </c>
      <c r="X11701" s="1">
        <v>45138.498611111114</v>
      </c>
      <c r="AC11701" t="s">
        <v>51</v>
      </c>
      <c r="AD11701">
        <v>2973576260</v>
      </c>
      <c r="AE11701" s="1">
        <v>45138.518055555556</v>
      </c>
      <c r="AF11701" t="s">
        <v>62671</v>
      </c>
      <c r="AG11701" t="s">
        <v>62672</v>
      </c>
      <c r="AH11701" t="s">
        <v>51</v>
      </c>
      <c r="AJ11701" t="s">
        <v>53</v>
      </c>
      <c r="AL11701" t="s">
        <v>68</v>
      </c>
      <c r="AO11701" t="s">
        <v>5443</v>
      </c>
      <c r="AP11701" s="1">
        <v>45138.554861111108</v>
      </c>
      <c r="AQ11701" s="1">
        <v>45138.548611111109</v>
      </c>
    </row>
    <row r="11702" spans="1:43" x14ac:dyDescent="0.35">
      <c r="A11702" t="s">
        <v>62673</v>
      </c>
      <c r="B11702" t="s">
        <v>62674</v>
      </c>
      <c r="C11702" t="s">
        <v>9084</v>
      </c>
      <c r="F11702" t="s">
        <v>62675</v>
      </c>
      <c r="H11702" t="s">
        <v>62673</v>
      </c>
      <c r="J11702" t="s">
        <v>42668</v>
      </c>
      <c r="K11702" t="s">
        <v>62676</v>
      </c>
      <c r="M11702" t="s">
        <v>1296</v>
      </c>
      <c r="N11702" t="s">
        <v>253</v>
      </c>
      <c r="O11702">
        <v>88220</v>
      </c>
      <c r="P11702" t="s">
        <v>50</v>
      </c>
      <c r="U11702" s="1">
        <v>45138</v>
      </c>
      <c r="V11702" s="1">
        <v>45138</v>
      </c>
      <c r="W11702" s="1">
        <v>45138.479166666664</v>
      </c>
      <c r="X11702" s="1">
        <v>45138.479166666664</v>
      </c>
      <c r="AC11702" t="s">
        <v>53</v>
      </c>
      <c r="AD11702">
        <v>2969813342</v>
      </c>
      <c r="AE11702" s="1">
        <v>43272.724999999999</v>
      </c>
      <c r="AG11702" t="s">
        <v>62677</v>
      </c>
      <c r="AH11702" t="s">
        <v>51</v>
      </c>
      <c r="AJ11702" t="s">
        <v>53</v>
      </c>
      <c r="AL11702" t="s">
        <v>68</v>
      </c>
      <c r="AO11702" t="s">
        <v>5443</v>
      </c>
      <c r="AP11702" s="1">
        <v>45139.431944444441</v>
      </c>
    </row>
    <row r="11703" spans="1:43" x14ac:dyDescent="0.35">
      <c r="A11703" t="s">
        <v>62678</v>
      </c>
      <c r="B11703" t="s">
        <v>62679</v>
      </c>
      <c r="C11703" t="s">
        <v>62680</v>
      </c>
      <c r="F11703" t="s">
        <v>62681</v>
      </c>
      <c r="H11703" t="s">
        <v>62678</v>
      </c>
      <c r="J11703" t="s">
        <v>62682</v>
      </c>
      <c r="K11703" t="s">
        <v>62683</v>
      </c>
      <c r="M11703" t="s">
        <v>753</v>
      </c>
      <c r="N11703" t="s">
        <v>798</v>
      </c>
      <c r="O11703">
        <v>79928</v>
      </c>
      <c r="P11703" t="s">
        <v>50</v>
      </c>
      <c r="U11703" s="1">
        <v>45138</v>
      </c>
      <c r="V11703" s="1">
        <v>45138</v>
      </c>
      <c r="W11703" s="1">
        <v>45138.7</v>
      </c>
      <c r="X11703" s="1">
        <v>45138.7</v>
      </c>
      <c r="AC11703" t="s">
        <v>53</v>
      </c>
      <c r="AD11703">
        <v>2973576725</v>
      </c>
      <c r="AE11703" s="1">
        <v>45138.698611111111</v>
      </c>
      <c r="AF11703" t="s">
        <v>62684</v>
      </c>
      <c r="AG11703" t="s">
        <v>62685</v>
      </c>
      <c r="AH11703" t="s">
        <v>51</v>
      </c>
      <c r="AJ11703" t="s">
        <v>53</v>
      </c>
      <c r="AL11703" t="s">
        <v>68</v>
      </c>
      <c r="AO11703" t="s">
        <v>57090</v>
      </c>
      <c r="AP11703" s="1">
        <v>45140.537499999999</v>
      </c>
      <c r="AQ11703" s="1">
        <v>45140.535416666666</v>
      </c>
    </row>
    <row r="11704" spans="1:43" x14ac:dyDescent="0.35">
      <c r="A11704" t="s">
        <v>62686</v>
      </c>
      <c r="B11704" t="s">
        <v>11164</v>
      </c>
      <c r="C11704" t="s">
        <v>3349</v>
      </c>
      <c r="F11704" t="s">
        <v>62687</v>
      </c>
      <c r="H11704" t="s">
        <v>62686</v>
      </c>
      <c r="J11704" t="s">
        <v>62688</v>
      </c>
      <c r="K11704" t="s">
        <v>62689</v>
      </c>
      <c r="M11704" t="s">
        <v>8946</v>
      </c>
      <c r="N11704" t="s">
        <v>253</v>
      </c>
      <c r="O11704">
        <v>88346</v>
      </c>
      <c r="P11704" t="s">
        <v>50</v>
      </c>
      <c r="U11704" s="1">
        <v>45138</v>
      </c>
      <c r="V11704" s="1">
        <v>45138</v>
      </c>
      <c r="W11704" s="1">
        <v>45138.609722222223</v>
      </c>
      <c r="X11704" s="1">
        <v>45138.609722222223</v>
      </c>
      <c r="AC11704" t="s">
        <v>51</v>
      </c>
      <c r="AD11704">
        <v>2973577354</v>
      </c>
      <c r="AE11704" s="1">
        <v>45139.383333333331</v>
      </c>
      <c r="AF11704" t="s">
        <v>62690</v>
      </c>
      <c r="AG11704" t="s">
        <v>62691</v>
      </c>
      <c r="AH11704" t="s">
        <v>51</v>
      </c>
      <c r="AJ11704" t="s">
        <v>53</v>
      </c>
      <c r="AL11704" t="s">
        <v>68</v>
      </c>
      <c r="AO11704" t="s">
        <v>5443</v>
      </c>
      <c r="AP11704" s="1">
        <v>45138.623611111114</v>
      </c>
    </row>
    <row r="11705" spans="1:43" x14ac:dyDescent="0.35">
      <c r="A11705" t="s">
        <v>62692</v>
      </c>
      <c r="B11705" t="s">
        <v>62693</v>
      </c>
      <c r="C11705" t="s">
        <v>628</v>
      </c>
      <c r="F11705" t="s">
        <v>62694</v>
      </c>
      <c r="H11705" t="s">
        <v>62692</v>
      </c>
      <c r="J11705" t="s">
        <v>62695</v>
      </c>
      <c r="K11705" t="s">
        <v>62696</v>
      </c>
      <c r="M11705" t="s">
        <v>62697</v>
      </c>
      <c r="N11705" t="s">
        <v>2409</v>
      </c>
      <c r="O11705">
        <v>86503</v>
      </c>
      <c r="P11705" t="s">
        <v>50</v>
      </c>
      <c r="U11705" s="1">
        <v>45138</v>
      </c>
      <c r="V11705" s="1">
        <v>45138</v>
      </c>
      <c r="W11705" s="1">
        <v>45138.509722222225</v>
      </c>
      <c r="X11705" s="1">
        <v>45138.509722222225</v>
      </c>
      <c r="AC11705" t="s">
        <v>53</v>
      </c>
      <c r="AD11705">
        <v>1000000001</v>
      </c>
      <c r="AE11705" s="1">
        <v>39973.351388888892</v>
      </c>
      <c r="AF11705" t="s">
        <v>3377</v>
      </c>
      <c r="AG11705" t="s">
        <v>62698</v>
      </c>
      <c r="AH11705" t="s">
        <v>51</v>
      </c>
      <c r="AJ11705" t="s">
        <v>53</v>
      </c>
      <c r="AL11705" t="s">
        <v>78</v>
      </c>
      <c r="AO11705" t="s">
        <v>5443</v>
      </c>
      <c r="AP11705" s="1">
        <v>45138.508333333331</v>
      </c>
    </row>
    <row r="11706" spans="1:43" x14ac:dyDescent="0.35">
      <c r="A11706" t="s">
        <v>62699</v>
      </c>
      <c r="B11706" t="s">
        <v>4999</v>
      </c>
      <c r="C11706" t="s">
        <v>62700</v>
      </c>
      <c r="F11706" t="s">
        <v>62701</v>
      </c>
      <c r="H11706" t="s">
        <v>62702</v>
      </c>
      <c r="J11706" t="s">
        <v>62703</v>
      </c>
      <c r="K11706" t="s">
        <v>62704</v>
      </c>
      <c r="M11706" t="s">
        <v>14094</v>
      </c>
      <c r="N11706" t="s">
        <v>253</v>
      </c>
      <c r="O11706">
        <v>88030</v>
      </c>
      <c r="P11706" t="s">
        <v>50</v>
      </c>
      <c r="U11706" s="1">
        <v>45138</v>
      </c>
      <c r="V11706" s="1">
        <v>45138</v>
      </c>
      <c r="W11706" s="1">
        <v>45138.511805555558</v>
      </c>
      <c r="X11706" s="1">
        <v>45138.511805555558</v>
      </c>
      <c r="AC11706" t="s">
        <v>53</v>
      </c>
      <c r="AD11706">
        <v>2973576244</v>
      </c>
      <c r="AE11706" s="1">
        <v>45138.511111111111</v>
      </c>
      <c r="AF11706" t="s">
        <v>62705</v>
      </c>
      <c r="AG11706" t="s">
        <v>62706</v>
      </c>
      <c r="AH11706" t="s">
        <v>51</v>
      </c>
      <c r="AJ11706" t="s">
        <v>53</v>
      </c>
      <c r="AL11706" t="s">
        <v>68</v>
      </c>
      <c r="AO11706" t="s">
        <v>57090</v>
      </c>
      <c r="AP11706" s="1">
        <v>45138.555555555555</v>
      </c>
      <c r="AQ11706" s="1">
        <v>45138.549305555556</v>
      </c>
    </row>
    <row r="11707" spans="1:43" x14ac:dyDescent="0.35">
      <c r="A11707" t="s">
        <v>62707</v>
      </c>
      <c r="B11707" t="s">
        <v>62708</v>
      </c>
      <c r="C11707" t="s">
        <v>24688</v>
      </c>
      <c r="F11707" t="s">
        <v>62709</v>
      </c>
      <c r="H11707" t="s">
        <v>62707</v>
      </c>
      <c r="J11707" t="s">
        <v>62710</v>
      </c>
      <c r="K11707" t="s">
        <v>62711</v>
      </c>
      <c r="M11707" t="s">
        <v>753</v>
      </c>
      <c r="N11707" t="s">
        <v>798</v>
      </c>
      <c r="O11707">
        <v>79902</v>
      </c>
      <c r="P11707" t="s">
        <v>50</v>
      </c>
      <c r="U11707" s="1">
        <v>45138</v>
      </c>
      <c r="V11707" s="1">
        <v>45138</v>
      </c>
      <c r="AC11707" t="s">
        <v>51</v>
      </c>
      <c r="AG11707" t="s">
        <v>62712</v>
      </c>
      <c r="AH11707" t="s">
        <v>51</v>
      </c>
      <c r="AJ11707" t="s">
        <v>53</v>
      </c>
      <c r="AO11707" t="s">
        <v>5443</v>
      </c>
    </row>
    <row r="11708" spans="1:43" x14ac:dyDescent="0.35">
      <c r="A11708" t="s">
        <v>62713</v>
      </c>
      <c r="B11708" t="s">
        <v>62714</v>
      </c>
      <c r="C11708" t="s">
        <v>54384</v>
      </c>
      <c r="F11708" t="s">
        <v>62715</v>
      </c>
      <c r="H11708" t="s">
        <v>62716</v>
      </c>
      <c r="J11708" t="s">
        <v>62717</v>
      </c>
      <c r="K11708" t="s">
        <v>62718</v>
      </c>
      <c r="M11708" t="s">
        <v>753</v>
      </c>
      <c r="N11708" t="s">
        <v>798</v>
      </c>
      <c r="O11708">
        <v>79928</v>
      </c>
      <c r="P11708" t="s">
        <v>50</v>
      </c>
      <c r="U11708" s="1">
        <v>45138</v>
      </c>
      <c r="V11708" s="1">
        <v>45138</v>
      </c>
      <c r="W11708" s="1">
        <v>45138.572222222225</v>
      </c>
      <c r="X11708" s="1">
        <v>45138.572222222225</v>
      </c>
      <c r="AC11708" t="s">
        <v>51</v>
      </c>
      <c r="AD11708">
        <v>2973576582</v>
      </c>
      <c r="AE11708" s="1">
        <v>45138.638194444444</v>
      </c>
      <c r="AF11708" t="s">
        <v>62719</v>
      </c>
      <c r="AG11708" t="s">
        <v>62720</v>
      </c>
      <c r="AH11708" t="s">
        <v>51</v>
      </c>
      <c r="AJ11708" t="s">
        <v>53</v>
      </c>
      <c r="AL11708" t="s">
        <v>68</v>
      </c>
      <c r="AO11708" t="s">
        <v>5443</v>
      </c>
      <c r="AP11708" s="1">
        <v>45140.786805555559</v>
      </c>
      <c r="AQ11708" s="1">
        <v>45138.642361111109</v>
      </c>
    </row>
    <row r="11709" spans="1:43" x14ac:dyDescent="0.35">
      <c r="A11709" t="s">
        <v>62721</v>
      </c>
      <c r="B11709" t="s">
        <v>18052</v>
      </c>
      <c r="C11709" t="s">
        <v>758</v>
      </c>
      <c r="F11709" t="s">
        <v>62722</v>
      </c>
      <c r="H11709" t="s">
        <v>62721</v>
      </c>
      <c r="J11709" t="s">
        <v>8217</v>
      </c>
      <c r="N11709" t="s">
        <v>287</v>
      </c>
      <c r="O11709">
        <v>80440</v>
      </c>
      <c r="P11709" t="s">
        <v>50</v>
      </c>
      <c r="U11709" s="1">
        <v>45138</v>
      </c>
      <c r="V11709" s="1">
        <v>45138</v>
      </c>
      <c r="AC11709" t="s">
        <v>53</v>
      </c>
      <c r="AD11709">
        <v>2969479278</v>
      </c>
      <c r="AE11709" s="1">
        <v>37389</v>
      </c>
      <c r="AG11709" t="s">
        <v>62723</v>
      </c>
      <c r="AH11709" t="s">
        <v>51</v>
      </c>
      <c r="AJ11709" t="s">
        <v>53</v>
      </c>
      <c r="AO11709" t="s">
        <v>57090</v>
      </c>
    </row>
    <row r="11710" spans="1:43" x14ac:dyDescent="0.35">
      <c r="A11710" t="s">
        <v>62724</v>
      </c>
      <c r="B11710" t="s">
        <v>62725</v>
      </c>
      <c r="C11710" t="s">
        <v>32342</v>
      </c>
      <c r="F11710" t="s">
        <v>62726</v>
      </c>
      <c r="H11710" t="s">
        <v>62727</v>
      </c>
      <c r="J11710" t="s">
        <v>62728</v>
      </c>
      <c r="K11710" t="s">
        <v>62729</v>
      </c>
      <c r="M11710" t="s">
        <v>18309</v>
      </c>
      <c r="N11710" t="s">
        <v>65</v>
      </c>
      <c r="O11710">
        <v>80836</v>
      </c>
      <c r="P11710" t="s">
        <v>50</v>
      </c>
      <c r="U11710" s="1">
        <v>45139</v>
      </c>
      <c r="V11710" s="1">
        <v>45139</v>
      </c>
      <c r="W11710" s="1">
        <v>45139.716666666667</v>
      </c>
      <c r="X11710" s="1">
        <v>45139.716666666667</v>
      </c>
      <c r="AC11710" t="s">
        <v>53</v>
      </c>
      <c r="AD11710">
        <v>2972353880</v>
      </c>
      <c r="AE11710" s="1">
        <v>44963.618750000001</v>
      </c>
      <c r="AF11710" t="s">
        <v>62730</v>
      </c>
      <c r="AG11710" t="s">
        <v>62731</v>
      </c>
      <c r="AH11710" t="s">
        <v>51</v>
      </c>
      <c r="AJ11710" t="s">
        <v>53</v>
      </c>
      <c r="AL11710" t="s">
        <v>68</v>
      </c>
      <c r="AO11710" t="s">
        <v>5443</v>
      </c>
      <c r="AP11710" s="1">
        <v>45139.720138888886</v>
      </c>
      <c r="AQ11710" s="1">
        <v>45139.722916666666</v>
      </c>
    </row>
    <row r="11711" spans="1:43" x14ac:dyDescent="0.35">
      <c r="A11711" t="s">
        <v>62732</v>
      </c>
      <c r="B11711" t="s">
        <v>40200</v>
      </c>
      <c r="C11711" t="s">
        <v>62733</v>
      </c>
      <c r="F11711" t="s">
        <v>62734</v>
      </c>
      <c r="H11711" t="s">
        <v>62732</v>
      </c>
      <c r="J11711" t="s">
        <v>62735</v>
      </c>
      <c r="K11711" t="s">
        <v>62736</v>
      </c>
      <c r="M11711" t="s">
        <v>2937</v>
      </c>
      <c r="N11711" t="s">
        <v>253</v>
      </c>
      <c r="O11711">
        <v>88021</v>
      </c>
      <c r="P11711" t="s">
        <v>50</v>
      </c>
      <c r="U11711" s="1">
        <v>45139</v>
      </c>
      <c r="V11711" s="1">
        <v>45139</v>
      </c>
      <c r="W11711" s="1">
        <v>45139.48333333333</v>
      </c>
      <c r="X11711" s="1">
        <v>45139.48333333333</v>
      </c>
      <c r="AC11711" t="s">
        <v>51</v>
      </c>
      <c r="AD11711">
        <v>2973577661</v>
      </c>
      <c r="AE11711" s="1">
        <v>45139.49722222222</v>
      </c>
      <c r="AF11711" t="s">
        <v>62737</v>
      </c>
      <c r="AG11711" t="s">
        <v>62738</v>
      </c>
      <c r="AH11711" t="s">
        <v>51</v>
      </c>
      <c r="AJ11711" t="s">
        <v>53</v>
      </c>
      <c r="AL11711" t="s">
        <v>68</v>
      </c>
      <c r="AO11711" t="s">
        <v>5443</v>
      </c>
      <c r="AP11711" s="1">
        <v>45323.620138888888</v>
      </c>
    </row>
    <row r="11712" spans="1:43" x14ac:dyDescent="0.35">
      <c r="A11712" t="s">
        <v>62739</v>
      </c>
      <c r="B11712" t="s">
        <v>54841</v>
      </c>
      <c r="C11712" t="s">
        <v>16843</v>
      </c>
      <c r="F11712" t="s">
        <v>62740</v>
      </c>
      <c r="H11712" t="s">
        <v>62739</v>
      </c>
      <c r="J11712" t="s">
        <v>54843</v>
      </c>
      <c r="K11712" t="s">
        <v>54844</v>
      </c>
      <c r="M11712" t="s">
        <v>29989</v>
      </c>
      <c r="N11712" t="s">
        <v>798</v>
      </c>
      <c r="O11712">
        <v>79835</v>
      </c>
      <c r="P11712" t="s">
        <v>50</v>
      </c>
      <c r="U11712" s="1">
        <v>45139</v>
      </c>
      <c r="V11712" s="1">
        <v>45139</v>
      </c>
      <c r="W11712" s="1">
        <v>45139.662499999999</v>
      </c>
      <c r="X11712" s="1">
        <v>45139.662499999999</v>
      </c>
      <c r="AC11712" t="s">
        <v>51</v>
      </c>
      <c r="AD11712">
        <v>2969770645</v>
      </c>
      <c r="AE11712" s="1">
        <v>43095.651388888888</v>
      </c>
      <c r="AF11712" t="s">
        <v>54845</v>
      </c>
      <c r="AG11712" t="s">
        <v>62741</v>
      </c>
      <c r="AH11712" t="s">
        <v>51</v>
      </c>
      <c r="AJ11712" t="s">
        <v>53</v>
      </c>
      <c r="AL11712" t="s">
        <v>68</v>
      </c>
      <c r="AO11712" t="s">
        <v>5443</v>
      </c>
      <c r="AP11712" s="1">
        <v>45467.665277777778</v>
      </c>
      <c r="AQ11712" s="1">
        <v>45467.61041666667</v>
      </c>
    </row>
    <row r="11713" spans="1:43" x14ac:dyDescent="0.35">
      <c r="A11713" t="s">
        <v>62742</v>
      </c>
      <c r="B11713" t="s">
        <v>62743</v>
      </c>
      <c r="C11713" t="s">
        <v>18373</v>
      </c>
      <c r="F11713" t="s">
        <v>62744</v>
      </c>
      <c r="H11713" t="s">
        <v>62742</v>
      </c>
      <c r="J11713" t="s">
        <v>62745</v>
      </c>
      <c r="K11713" t="s">
        <v>62746</v>
      </c>
      <c r="M11713" t="s">
        <v>29989</v>
      </c>
      <c r="N11713" t="s">
        <v>798</v>
      </c>
      <c r="O11713">
        <v>79835</v>
      </c>
      <c r="P11713" t="s">
        <v>50</v>
      </c>
      <c r="U11713" s="1">
        <v>45139</v>
      </c>
      <c r="V11713" s="1">
        <v>45139</v>
      </c>
      <c r="W11713" s="1">
        <v>45139.619444444441</v>
      </c>
      <c r="X11713" s="1">
        <v>45139.619444444441</v>
      </c>
      <c r="AC11713" t="s">
        <v>51</v>
      </c>
      <c r="AD11713">
        <v>2973577993</v>
      </c>
      <c r="AE11713" s="1">
        <v>45139.63958333333</v>
      </c>
      <c r="AF11713" t="s">
        <v>62747</v>
      </c>
      <c r="AG11713" t="s">
        <v>62748</v>
      </c>
      <c r="AH11713" t="s">
        <v>51</v>
      </c>
      <c r="AJ11713" t="s">
        <v>53</v>
      </c>
      <c r="AL11713" t="s">
        <v>68</v>
      </c>
      <c r="AO11713" t="s">
        <v>5443</v>
      </c>
      <c r="AP11713" s="1">
        <v>45463.474305555559</v>
      </c>
      <c r="AQ11713" s="1">
        <v>45463.472222222219</v>
      </c>
    </row>
    <row r="11714" spans="1:43" x14ac:dyDescent="0.35">
      <c r="A11714" t="s">
        <v>62749</v>
      </c>
      <c r="B11714" t="s">
        <v>62750</v>
      </c>
      <c r="C11714" t="s">
        <v>17966</v>
      </c>
      <c r="F11714" t="s">
        <v>62751</v>
      </c>
      <c r="H11714" t="s">
        <v>62749</v>
      </c>
      <c r="J11714" t="s">
        <v>11720</v>
      </c>
      <c r="K11714" t="s">
        <v>6655</v>
      </c>
      <c r="M11714" t="s">
        <v>6656</v>
      </c>
      <c r="N11714" t="s">
        <v>6657</v>
      </c>
      <c r="O11714">
        <v>68102</v>
      </c>
      <c r="P11714" t="s">
        <v>50</v>
      </c>
      <c r="U11714" s="1">
        <v>45139</v>
      </c>
      <c r="V11714" s="1">
        <v>45139</v>
      </c>
      <c r="AC11714" t="s">
        <v>53</v>
      </c>
      <c r="AD11714">
        <v>2969472760</v>
      </c>
      <c r="AE11714" s="1">
        <v>36916.71597222222</v>
      </c>
      <c r="AG11714" t="s">
        <v>62752</v>
      </c>
      <c r="AH11714" t="s">
        <v>51</v>
      </c>
      <c r="AJ11714" t="s">
        <v>53</v>
      </c>
      <c r="AO11714" t="s">
        <v>8142</v>
      </c>
    </row>
    <row r="11715" spans="1:43" x14ac:dyDescent="0.35">
      <c r="A11715" t="s">
        <v>62753</v>
      </c>
      <c r="B11715" t="s">
        <v>62754</v>
      </c>
      <c r="C11715" t="s">
        <v>2016</v>
      </c>
      <c r="F11715" t="s">
        <v>62755</v>
      </c>
      <c r="H11715" t="s">
        <v>62753</v>
      </c>
      <c r="J11715" t="s">
        <v>31579</v>
      </c>
      <c r="K11715" t="s">
        <v>62756</v>
      </c>
      <c r="M11715" t="s">
        <v>31148</v>
      </c>
      <c r="N11715" t="s">
        <v>798</v>
      </c>
      <c r="O11715">
        <v>75662</v>
      </c>
      <c r="P11715" t="s">
        <v>50</v>
      </c>
      <c r="U11715" s="1">
        <v>45139</v>
      </c>
      <c r="V11715" s="1">
        <v>45139</v>
      </c>
      <c r="AC11715" t="s">
        <v>51</v>
      </c>
      <c r="AD11715">
        <v>2970095592</v>
      </c>
      <c r="AE11715" s="1">
        <v>44448.553472222222</v>
      </c>
      <c r="AG11715" t="s">
        <v>62757</v>
      </c>
      <c r="AH11715" t="s">
        <v>51</v>
      </c>
      <c r="AJ11715" t="s">
        <v>53</v>
      </c>
      <c r="AO11715" t="s">
        <v>5443</v>
      </c>
    </row>
    <row r="11716" spans="1:43" x14ac:dyDescent="0.35">
      <c r="A11716" t="s">
        <v>62758</v>
      </c>
      <c r="B11716" t="s">
        <v>62759</v>
      </c>
      <c r="C11716" t="s">
        <v>11033</v>
      </c>
      <c r="F11716" t="s">
        <v>62760</v>
      </c>
      <c r="H11716" t="s">
        <v>62758</v>
      </c>
      <c r="J11716" t="s">
        <v>62761</v>
      </c>
      <c r="K11716" t="s">
        <v>62762</v>
      </c>
      <c r="M11716" t="s">
        <v>545</v>
      </c>
      <c r="N11716" t="s">
        <v>253</v>
      </c>
      <c r="O11716">
        <v>88007</v>
      </c>
      <c r="P11716" t="s">
        <v>50</v>
      </c>
      <c r="U11716" s="1">
        <v>45139</v>
      </c>
      <c r="V11716" s="1">
        <v>45139</v>
      </c>
      <c r="W11716" s="1">
        <v>45139.951388888891</v>
      </c>
      <c r="X11716" s="1">
        <v>45139.951388888891</v>
      </c>
      <c r="AC11716" t="s">
        <v>51</v>
      </c>
      <c r="AD11716">
        <v>2973579029</v>
      </c>
      <c r="AE11716" s="1">
        <v>45140.488888888889</v>
      </c>
      <c r="AF11716" t="s">
        <v>62763</v>
      </c>
      <c r="AG11716" t="s">
        <v>62764</v>
      </c>
      <c r="AH11716" t="s">
        <v>51</v>
      </c>
      <c r="AJ11716" t="s">
        <v>53</v>
      </c>
      <c r="AL11716" t="s">
        <v>68</v>
      </c>
      <c r="AO11716" t="s">
        <v>5443</v>
      </c>
      <c r="AP11716" s="1">
        <v>45139.950694444444</v>
      </c>
      <c r="AQ11716" s="1">
        <v>45139.95416666667</v>
      </c>
    </row>
    <row r="11717" spans="1:43" x14ac:dyDescent="0.35">
      <c r="A11717" t="s">
        <v>62765</v>
      </c>
      <c r="B11717" t="s">
        <v>62766</v>
      </c>
      <c r="C11717" t="s">
        <v>14685</v>
      </c>
      <c r="F11717" t="s">
        <v>62767</v>
      </c>
      <c r="H11717" t="s">
        <v>62768</v>
      </c>
      <c r="J11717" t="s">
        <v>29686</v>
      </c>
      <c r="K11717" t="s">
        <v>62769</v>
      </c>
      <c r="M11717" t="s">
        <v>159</v>
      </c>
      <c r="N11717" t="s">
        <v>65</v>
      </c>
      <c r="O11717">
        <v>80920</v>
      </c>
      <c r="P11717" t="s">
        <v>50</v>
      </c>
      <c r="U11717" s="1">
        <v>45139</v>
      </c>
      <c r="V11717" s="1">
        <v>45139</v>
      </c>
      <c r="W11717" s="1">
        <v>45139.79583333333</v>
      </c>
      <c r="X11717" s="1">
        <v>45139.79583333333</v>
      </c>
      <c r="AC11717" t="s">
        <v>53</v>
      </c>
      <c r="AD11717">
        <v>2969587895</v>
      </c>
      <c r="AE11717" s="1">
        <v>41347.354166666664</v>
      </c>
      <c r="AF11717" t="s">
        <v>3610</v>
      </c>
      <c r="AG11717" t="s">
        <v>62770</v>
      </c>
      <c r="AH11717" t="s">
        <v>51</v>
      </c>
      <c r="AJ11717" t="s">
        <v>53</v>
      </c>
      <c r="AL11717" t="s">
        <v>68</v>
      </c>
      <c r="AO11717" t="s">
        <v>5443</v>
      </c>
      <c r="AP11717" s="1">
        <v>45469.311805555553</v>
      </c>
      <c r="AQ11717" s="1">
        <v>45467.385416666664</v>
      </c>
    </row>
    <row r="11718" spans="1:43" x14ac:dyDescent="0.35">
      <c r="A11718" t="s">
        <v>62771</v>
      </c>
      <c r="B11718" t="s">
        <v>62772</v>
      </c>
      <c r="C11718" t="s">
        <v>55279</v>
      </c>
      <c r="F11718" t="s">
        <v>62773</v>
      </c>
      <c r="H11718" t="s">
        <v>62771</v>
      </c>
      <c r="J11718" t="s">
        <v>62774</v>
      </c>
      <c r="K11718" t="s">
        <v>62775</v>
      </c>
      <c r="M11718" t="s">
        <v>753</v>
      </c>
      <c r="N11718" t="s">
        <v>798</v>
      </c>
      <c r="O11718">
        <v>79928</v>
      </c>
      <c r="P11718" t="s">
        <v>50</v>
      </c>
      <c r="U11718" s="1">
        <v>45139</v>
      </c>
      <c r="V11718" s="1">
        <v>45139</v>
      </c>
      <c r="W11718" s="1">
        <v>45139.604166666664</v>
      </c>
      <c r="X11718" s="1">
        <v>45139.604166666664</v>
      </c>
      <c r="AC11718" t="s">
        <v>51</v>
      </c>
      <c r="AD11718">
        <v>2973577944</v>
      </c>
      <c r="AE11718" s="1">
        <v>45139.616666666669</v>
      </c>
      <c r="AF11718" t="s">
        <v>62776</v>
      </c>
      <c r="AG11718" t="s">
        <v>62777</v>
      </c>
      <c r="AH11718" t="s">
        <v>51</v>
      </c>
      <c r="AJ11718" t="s">
        <v>53</v>
      </c>
      <c r="AL11718" t="s">
        <v>68</v>
      </c>
      <c r="AO11718" t="s">
        <v>5443</v>
      </c>
      <c r="AP11718" s="1">
        <v>45455.506249999999</v>
      </c>
      <c r="AQ11718" s="1">
        <v>45455.482638888891</v>
      </c>
    </row>
    <row r="11719" spans="1:43" x14ac:dyDescent="0.35">
      <c r="A11719" t="s">
        <v>62778</v>
      </c>
      <c r="B11719" t="s">
        <v>62779</v>
      </c>
      <c r="C11719" t="s">
        <v>62780</v>
      </c>
      <c r="F11719" t="s">
        <v>62781</v>
      </c>
      <c r="H11719" t="s">
        <v>62778</v>
      </c>
      <c r="J11719" t="s">
        <v>24784</v>
      </c>
      <c r="K11719" t="s">
        <v>62782</v>
      </c>
      <c r="M11719" t="s">
        <v>62783</v>
      </c>
      <c r="N11719" t="s">
        <v>3668</v>
      </c>
      <c r="O11719">
        <v>49840</v>
      </c>
      <c r="P11719" t="s">
        <v>50</v>
      </c>
      <c r="U11719" s="1">
        <v>45139</v>
      </c>
      <c r="V11719" s="1">
        <v>45139</v>
      </c>
      <c r="AC11719" t="s">
        <v>53</v>
      </c>
      <c r="AD11719">
        <v>2969519246</v>
      </c>
      <c r="AE11719" s="1">
        <v>38883.179166666669</v>
      </c>
      <c r="AG11719" t="s">
        <v>62784</v>
      </c>
      <c r="AH11719" t="s">
        <v>51</v>
      </c>
      <c r="AJ11719" t="s">
        <v>53</v>
      </c>
      <c r="AO11719" t="s">
        <v>8142</v>
      </c>
    </row>
    <row r="11720" spans="1:43" x14ac:dyDescent="0.35">
      <c r="A11720" t="s">
        <v>62785</v>
      </c>
      <c r="B11720" t="s">
        <v>16881</v>
      </c>
      <c r="C11720" t="s">
        <v>16674</v>
      </c>
      <c r="F11720" t="s">
        <v>62786</v>
      </c>
      <c r="H11720" t="s">
        <v>62785</v>
      </c>
      <c r="J11720" t="s">
        <v>62787</v>
      </c>
      <c r="K11720" t="s">
        <v>62788</v>
      </c>
      <c r="M11720" t="s">
        <v>753</v>
      </c>
      <c r="N11720" t="s">
        <v>798</v>
      </c>
      <c r="O11720">
        <v>79927</v>
      </c>
      <c r="P11720" t="s">
        <v>50</v>
      </c>
      <c r="U11720" s="1">
        <v>45139</v>
      </c>
      <c r="V11720" s="1">
        <v>45139</v>
      </c>
      <c r="W11720" s="1">
        <v>45139.531944444447</v>
      </c>
      <c r="X11720" s="1">
        <v>45139.531944444447</v>
      </c>
      <c r="AC11720" t="s">
        <v>53</v>
      </c>
      <c r="AD11720">
        <v>2973577843</v>
      </c>
      <c r="AE11720" s="1">
        <v>45139.578472222223</v>
      </c>
      <c r="AF11720" t="s">
        <v>62789</v>
      </c>
      <c r="AG11720" t="s">
        <v>62790</v>
      </c>
      <c r="AH11720" t="s">
        <v>51</v>
      </c>
      <c r="AJ11720" t="s">
        <v>53</v>
      </c>
      <c r="AL11720" t="s">
        <v>68</v>
      </c>
      <c r="AO11720" t="s">
        <v>5443</v>
      </c>
      <c r="AP11720" s="1">
        <v>45139.614583333336</v>
      </c>
      <c r="AQ11720" s="1">
        <v>45139.613194444442</v>
      </c>
    </row>
    <row r="11721" spans="1:43" x14ac:dyDescent="0.35">
      <c r="A11721" t="s">
        <v>62791</v>
      </c>
      <c r="B11721" t="s">
        <v>11992</v>
      </c>
      <c r="C11721" t="s">
        <v>2912</v>
      </c>
      <c r="F11721">
        <v>17204171709</v>
      </c>
      <c r="H11721" t="s">
        <v>62791</v>
      </c>
      <c r="J11721" t="s">
        <v>6242</v>
      </c>
      <c r="K11721" t="s">
        <v>6531</v>
      </c>
      <c r="M11721" t="s">
        <v>1261</v>
      </c>
      <c r="N11721" t="s">
        <v>213</v>
      </c>
      <c r="O11721">
        <v>80108</v>
      </c>
      <c r="P11721" t="s">
        <v>50</v>
      </c>
      <c r="U11721" s="1">
        <v>45139</v>
      </c>
      <c r="V11721" s="1">
        <v>45139</v>
      </c>
      <c r="W11721" s="1">
        <v>45139.357638888891</v>
      </c>
      <c r="X11721" s="1">
        <v>45139.357638888891</v>
      </c>
      <c r="AC11721" t="s">
        <v>53</v>
      </c>
      <c r="AD11721">
        <v>2969507921</v>
      </c>
      <c r="AE11721" s="1">
        <v>38224.743750000001</v>
      </c>
      <c r="AG11721" t="s">
        <v>62792</v>
      </c>
      <c r="AH11721" t="s">
        <v>51</v>
      </c>
      <c r="AJ11721" t="s">
        <v>53</v>
      </c>
      <c r="AL11721" t="s">
        <v>78</v>
      </c>
      <c r="AO11721" t="s">
        <v>8142</v>
      </c>
      <c r="AP11721" s="1">
        <v>45231.413194444445</v>
      </c>
    </row>
    <row r="11722" spans="1:43" x14ac:dyDescent="0.35">
      <c r="A11722" t="s">
        <v>62793</v>
      </c>
      <c r="B11722" t="s">
        <v>11347</v>
      </c>
      <c r="C11722" t="s">
        <v>62794</v>
      </c>
      <c r="F11722" t="s">
        <v>62795</v>
      </c>
      <c r="H11722" t="s">
        <v>62796</v>
      </c>
      <c r="J11722" t="s">
        <v>62797</v>
      </c>
      <c r="K11722" t="s">
        <v>62798</v>
      </c>
      <c r="M11722" t="s">
        <v>46817</v>
      </c>
      <c r="N11722" t="s">
        <v>253</v>
      </c>
      <c r="O11722">
        <v>88081</v>
      </c>
      <c r="P11722" t="s">
        <v>50</v>
      </c>
      <c r="U11722" s="1">
        <v>45139</v>
      </c>
      <c r="V11722" s="1">
        <v>45139</v>
      </c>
      <c r="W11722" s="1">
        <v>45139.634722222225</v>
      </c>
      <c r="X11722" s="1">
        <v>45139.634722222225</v>
      </c>
      <c r="AC11722" t="s">
        <v>51</v>
      </c>
      <c r="AD11722">
        <v>2973578004</v>
      </c>
      <c r="AE11722" s="1">
        <v>45139.646527777775</v>
      </c>
      <c r="AF11722" t="s">
        <v>62799</v>
      </c>
      <c r="AG11722" t="s">
        <v>62800</v>
      </c>
      <c r="AH11722" t="s">
        <v>51</v>
      </c>
      <c r="AJ11722" t="s">
        <v>53</v>
      </c>
      <c r="AL11722" t="s">
        <v>68</v>
      </c>
      <c r="AO11722" t="s">
        <v>5443</v>
      </c>
      <c r="AP11722" s="1">
        <v>45456.518750000003</v>
      </c>
      <c r="AQ11722" s="1">
        <v>45456.51666666667</v>
      </c>
    </row>
    <row r="11723" spans="1:43" x14ac:dyDescent="0.35">
      <c r="A11723" t="s">
        <v>62801</v>
      </c>
      <c r="B11723" t="s">
        <v>62802</v>
      </c>
      <c r="C11723" t="s">
        <v>383</v>
      </c>
      <c r="F11723" t="s">
        <v>62803</v>
      </c>
      <c r="H11723" t="s">
        <v>62804</v>
      </c>
      <c r="J11723" t="s">
        <v>8730</v>
      </c>
      <c r="K11723" t="s">
        <v>62805</v>
      </c>
      <c r="M11723" t="s">
        <v>159</v>
      </c>
      <c r="N11723" t="s">
        <v>65</v>
      </c>
      <c r="O11723">
        <v>80910</v>
      </c>
      <c r="P11723" t="s">
        <v>50</v>
      </c>
      <c r="U11723" s="1">
        <v>45139</v>
      </c>
      <c r="V11723" s="1">
        <v>45139</v>
      </c>
      <c r="W11723" s="1">
        <v>45139.826388888891</v>
      </c>
      <c r="X11723" s="1">
        <v>45139.826388888891</v>
      </c>
      <c r="AC11723" t="s">
        <v>53</v>
      </c>
      <c r="AD11723">
        <v>2969473349</v>
      </c>
      <c r="AE11723" s="1">
        <v>37012.460416666669</v>
      </c>
      <c r="AF11723" t="s">
        <v>62806</v>
      </c>
      <c r="AG11723" t="s">
        <v>62807</v>
      </c>
      <c r="AH11723" t="s">
        <v>51</v>
      </c>
      <c r="AJ11723" t="s">
        <v>53</v>
      </c>
      <c r="AL11723" t="s">
        <v>68</v>
      </c>
      <c r="AO11723" t="s">
        <v>5443</v>
      </c>
      <c r="AP11723" s="1">
        <v>45140.336805555555</v>
      </c>
    </row>
    <row r="11724" spans="1:43" x14ac:dyDescent="0.35">
      <c r="A11724" t="s">
        <v>62808</v>
      </c>
      <c r="B11724" t="s">
        <v>54574</v>
      </c>
      <c r="C11724" t="s">
        <v>3833</v>
      </c>
      <c r="F11724" t="s">
        <v>62809</v>
      </c>
      <c r="H11724" t="s">
        <v>62808</v>
      </c>
      <c r="J11724" t="s">
        <v>62810</v>
      </c>
      <c r="N11724" t="s">
        <v>592</v>
      </c>
      <c r="O11724">
        <v>82007</v>
      </c>
      <c r="P11724" t="s">
        <v>50</v>
      </c>
      <c r="U11724" s="1">
        <v>45139</v>
      </c>
      <c r="V11724" s="1">
        <v>45139</v>
      </c>
      <c r="W11724" s="1">
        <v>45139.598611111112</v>
      </c>
      <c r="X11724" s="1">
        <v>45139.598611111112</v>
      </c>
      <c r="AC11724" t="s">
        <v>53</v>
      </c>
      <c r="AD11724">
        <v>1000000001</v>
      </c>
      <c r="AE11724" s="1">
        <v>39973.351388888892</v>
      </c>
      <c r="AF11724" t="s">
        <v>3377</v>
      </c>
      <c r="AG11724" t="s">
        <v>62811</v>
      </c>
      <c r="AH11724" t="s">
        <v>51</v>
      </c>
      <c r="AJ11724" t="s">
        <v>53</v>
      </c>
      <c r="AL11724" t="s">
        <v>78</v>
      </c>
      <c r="AO11724" t="s">
        <v>8142</v>
      </c>
    </row>
    <row r="11725" spans="1:43" x14ac:dyDescent="0.35">
      <c r="A11725" t="s">
        <v>24216</v>
      </c>
      <c r="B11725" t="s">
        <v>903</v>
      </c>
      <c r="C11725" t="s">
        <v>22028</v>
      </c>
      <c r="F11725" t="s">
        <v>62812</v>
      </c>
      <c r="H11725" t="s">
        <v>24216</v>
      </c>
      <c r="J11725" t="s">
        <v>13316</v>
      </c>
      <c r="K11725" t="s">
        <v>62813</v>
      </c>
      <c r="M11725" t="s">
        <v>753</v>
      </c>
      <c r="N11725" t="s">
        <v>798</v>
      </c>
      <c r="O11725">
        <v>79924</v>
      </c>
      <c r="P11725" t="s">
        <v>50</v>
      </c>
      <c r="U11725" s="1">
        <v>45139</v>
      </c>
      <c r="V11725" s="1">
        <v>45139</v>
      </c>
      <c r="W11725" s="1">
        <v>45139.425000000003</v>
      </c>
      <c r="X11725" s="1">
        <v>45139.425000000003</v>
      </c>
      <c r="AC11725" t="s">
        <v>51</v>
      </c>
      <c r="AD11725">
        <v>1000000001</v>
      </c>
      <c r="AE11725" s="1">
        <v>39973.351388888892</v>
      </c>
      <c r="AF11725" t="s">
        <v>3377</v>
      </c>
      <c r="AG11725" t="s">
        <v>62814</v>
      </c>
      <c r="AH11725" t="s">
        <v>51</v>
      </c>
      <c r="AJ11725" t="s">
        <v>53</v>
      </c>
      <c r="AL11725" t="s">
        <v>78</v>
      </c>
      <c r="AO11725" t="s">
        <v>5443</v>
      </c>
      <c r="AP11725" s="1">
        <v>45139.431944444441</v>
      </c>
    </row>
    <row r="11726" spans="1:43" x14ac:dyDescent="0.35">
      <c r="A11726" t="s">
        <v>62815</v>
      </c>
      <c r="B11726" t="s">
        <v>34758</v>
      </c>
      <c r="C11726" t="s">
        <v>62816</v>
      </c>
      <c r="F11726" t="s">
        <v>62817</v>
      </c>
      <c r="H11726" t="s">
        <v>51635</v>
      </c>
      <c r="J11726" t="s">
        <v>36066</v>
      </c>
      <c r="K11726" t="s">
        <v>62818</v>
      </c>
      <c r="M11726" t="s">
        <v>4326</v>
      </c>
      <c r="N11726" t="s">
        <v>65</v>
      </c>
      <c r="O11726">
        <v>80643</v>
      </c>
      <c r="P11726" t="s">
        <v>50</v>
      </c>
      <c r="U11726" s="1">
        <v>45139</v>
      </c>
      <c r="V11726" s="1">
        <v>45139</v>
      </c>
      <c r="W11726" s="1">
        <v>45139.619444444441</v>
      </c>
      <c r="X11726" s="1">
        <v>45139.619444444441</v>
      </c>
      <c r="AC11726" t="s">
        <v>53</v>
      </c>
      <c r="AD11726">
        <v>2969736722</v>
      </c>
      <c r="AE11726" s="1">
        <v>42856.407638888886</v>
      </c>
      <c r="AF11726" t="s">
        <v>36070</v>
      </c>
      <c r="AG11726" t="s">
        <v>62819</v>
      </c>
      <c r="AH11726" t="s">
        <v>51</v>
      </c>
      <c r="AJ11726" t="s">
        <v>53</v>
      </c>
      <c r="AL11726" t="s">
        <v>68</v>
      </c>
      <c r="AO11726" t="s">
        <v>57090</v>
      </c>
      <c r="AP11726" s="1">
        <v>45209.559027777781</v>
      </c>
    </row>
    <row r="11727" spans="1:43" x14ac:dyDescent="0.35">
      <c r="A11727" t="s">
        <v>62820</v>
      </c>
      <c r="B11727" t="s">
        <v>26847</v>
      </c>
      <c r="C11727" t="s">
        <v>62821</v>
      </c>
      <c r="F11727" t="s">
        <v>62822</v>
      </c>
      <c r="H11727" t="s">
        <v>62820</v>
      </c>
      <c r="J11727" t="s">
        <v>62823</v>
      </c>
      <c r="K11727" t="s">
        <v>62824</v>
      </c>
      <c r="M11727" t="s">
        <v>753</v>
      </c>
      <c r="N11727" t="s">
        <v>798</v>
      </c>
      <c r="O11727">
        <v>79922</v>
      </c>
      <c r="P11727" t="s">
        <v>50</v>
      </c>
      <c r="U11727" s="1">
        <v>45140</v>
      </c>
      <c r="V11727" s="1">
        <v>45140</v>
      </c>
      <c r="W11727" s="1">
        <v>45140.477777777778</v>
      </c>
      <c r="X11727" s="1">
        <v>45140.477777777778</v>
      </c>
      <c r="AC11727" t="s">
        <v>53</v>
      </c>
      <c r="AD11727">
        <v>2973578999</v>
      </c>
      <c r="AE11727" s="1">
        <v>45140.48541666667</v>
      </c>
      <c r="AF11727" t="s">
        <v>62825</v>
      </c>
      <c r="AG11727" t="s">
        <v>62826</v>
      </c>
      <c r="AH11727" t="s">
        <v>51</v>
      </c>
      <c r="AJ11727" t="s">
        <v>53</v>
      </c>
      <c r="AL11727" t="s">
        <v>68</v>
      </c>
      <c r="AO11727" t="s">
        <v>5443</v>
      </c>
      <c r="AP11727" s="1">
        <v>45140.491666666669</v>
      </c>
      <c r="AQ11727" s="1">
        <v>45140.490972222222</v>
      </c>
    </row>
    <row r="11728" spans="1:43" x14ac:dyDescent="0.35">
      <c r="A11728" t="s">
        <v>62827</v>
      </c>
      <c r="B11728" t="s">
        <v>62828</v>
      </c>
      <c r="C11728" t="s">
        <v>106</v>
      </c>
      <c r="F11728" t="s">
        <v>62829</v>
      </c>
      <c r="H11728" t="s">
        <v>62830</v>
      </c>
      <c r="J11728" t="s">
        <v>39378</v>
      </c>
      <c r="K11728" t="s">
        <v>62831</v>
      </c>
      <c r="M11728" t="s">
        <v>8568</v>
      </c>
      <c r="N11728" t="s">
        <v>65</v>
      </c>
      <c r="O11728">
        <v>81623</v>
      </c>
      <c r="P11728" t="s">
        <v>50</v>
      </c>
      <c r="U11728" s="1">
        <v>45140</v>
      </c>
      <c r="V11728" s="1">
        <v>45140</v>
      </c>
      <c r="W11728" s="1">
        <v>45140.948611111111</v>
      </c>
      <c r="X11728" s="1">
        <v>45140.948611111111</v>
      </c>
      <c r="AC11728" t="s">
        <v>53</v>
      </c>
      <c r="AD11728">
        <v>2972039710</v>
      </c>
      <c r="AE11728" s="1">
        <v>44519.618055555555</v>
      </c>
      <c r="AF11728" t="s">
        <v>39381</v>
      </c>
      <c r="AG11728" t="s">
        <v>62832</v>
      </c>
      <c r="AH11728" t="s">
        <v>51</v>
      </c>
      <c r="AJ11728" t="s">
        <v>53</v>
      </c>
      <c r="AL11728" t="s">
        <v>68</v>
      </c>
      <c r="AO11728" t="s">
        <v>5443</v>
      </c>
      <c r="AP11728" s="1">
        <v>45140.947222222225</v>
      </c>
      <c r="AQ11728" s="1">
        <v>45140.95416666667</v>
      </c>
    </row>
    <row r="11729" spans="1:43" x14ac:dyDescent="0.35">
      <c r="A11729" t="s">
        <v>62833</v>
      </c>
      <c r="B11729" t="s">
        <v>62834</v>
      </c>
      <c r="C11729" t="s">
        <v>10526</v>
      </c>
      <c r="F11729" t="s">
        <v>62835</v>
      </c>
      <c r="H11729" t="s">
        <v>62836</v>
      </c>
      <c r="J11729" t="s">
        <v>62837</v>
      </c>
      <c r="K11729" t="s">
        <v>62838</v>
      </c>
      <c r="M11729" t="s">
        <v>4133</v>
      </c>
      <c r="N11729" t="s">
        <v>65</v>
      </c>
      <c r="O11729">
        <v>80516</v>
      </c>
      <c r="P11729" t="s">
        <v>50</v>
      </c>
      <c r="U11729" s="1">
        <v>45140</v>
      </c>
      <c r="V11729" s="1">
        <v>45140</v>
      </c>
      <c r="W11729" s="1">
        <v>45140.680555555555</v>
      </c>
      <c r="X11729" s="1">
        <v>45140.680555555555</v>
      </c>
      <c r="AC11729" t="s">
        <v>53</v>
      </c>
      <c r="AD11729">
        <v>2969975298</v>
      </c>
      <c r="AE11729" s="1">
        <v>43980.626388888886</v>
      </c>
      <c r="AF11729" t="s">
        <v>62839</v>
      </c>
      <c r="AG11729" t="s">
        <v>62840</v>
      </c>
      <c r="AH11729" t="s">
        <v>51</v>
      </c>
      <c r="AJ11729" t="s">
        <v>53</v>
      </c>
      <c r="AL11729" t="s">
        <v>68</v>
      </c>
      <c r="AO11729" t="s">
        <v>5443</v>
      </c>
      <c r="AP11729" s="1">
        <v>45140.706250000003</v>
      </c>
      <c r="AQ11729" s="1">
        <v>45140.698611111111</v>
      </c>
    </row>
    <row r="11730" spans="1:43" x14ac:dyDescent="0.35">
      <c r="A11730" t="s">
        <v>62841</v>
      </c>
      <c r="B11730" t="s">
        <v>15288</v>
      </c>
      <c r="C11730" t="s">
        <v>860</v>
      </c>
      <c r="F11730" t="s">
        <v>62842</v>
      </c>
      <c r="H11730" t="s">
        <v>62841</v>
      </c>
      <c r="J11730" t="s">
        <v>13574</v>
      </c>
      <c r="K11730" t="s">
        <v>15293</v>
      </c>
      <c r="M11730" t="s">
        <v>6922</v>
      </c>
      <c r="N11730" t="s">
        <v>65</v>
      </c>
      <c r="O11730">
        <v>81212</v>
      </c>
      <c r="P11730" t="s">
        <v>50</v>
      </c>
      <c r="U11730" s="1">
        <v>45140</v>
      </c>
      <c r="V11730" s="1">
        <v>45140</v>
      </c>
      <c r="W11730" s="1">
        <v>45140.648611111108</v>
      </c>
      <c r="X11730" s="1">
        <v>45140.648611111108</v>
      </c>
      <c r="AC11730" t="s">
        <v>53</v>
      </c>
      <c r="AD11730">
        <v>2969823183</v>
      </c>
      <c r="AE11730" s="1">
        <v>43312.453472222223</v>
      </c>
      <c r="AF11730" t="s">
        <v>36361</v>
      </c>
      <c r="AG11730" t="s">
        <v>62843</v>
      </c>
      <c r="AH11730" t="s">
        <v>51</v>
      </c>
      <c r="AJ11730" t="s">
        <v>53</v>
      </c>
      <c r="AL11730" t="s">
        <v>68</v>
      </c>
      <c r="AO11730" t="s">
        <v>5443</v>
      </c>
      <c r="AP11730" s="1">
        <v>45140.647222222222</v>
      </c>
    </row>
    <row r="11731" spans="1:43" x14ac:dyDescent="0.35">
      <c r="A11731" t="s">
        <v>62844</v>
      </c>
      <c r="B11731" t="s">
        <v>21952</v>
      </c>
      <c r="C11731" t="s">
        <v>62845</v>
      </c>
      <c r="F11731" t="s">
        <v>62835</v>
      </c>
      <c r="H11731" t="s">
        <v>61953</v>
      </c>
      <c r="J11731" t="s">
        <v>61955</v>
      </c>
      <c r="K11731" t="s">
        <v>62846</v>
      </c>
      <c r="M11731" t="s">
        <v>129</v>
      </c>
      <c r="N11731" t="s">
        <v>65</v>
      </c>
      <c r="O11731">
        <v>81006</v>
      </c>
      <c r="P11731" t="s">
        <v>50</v>
      </c>
      <c r="U11731" s="1">
        <v>45140</v>
      </c>
      <c r="V11731" s="1">
        <v>45140</v>
      </c>
      <c r="W11731" s="1">
        <v>45140.693055555559</v>
      </c>
      <c r="X11731" s="1">
        <v>45140.693055555559</v>
      </c>
      <c r="AC11731" t="s">
        <v>53</v>
      </c>
      <c r="AD11731">
        <v>2970058129</v>
      </c>
      <c r="AE11731" s="1">
        <v>44295.616666666669</v>
      </c>
      <c r="AF11731" t="s">
        <v>62847</v>
      </c>
      <c r="AG11731" t="s">
        <v>62848</v>
      </c>
      <c r="AH11731" t="s">
        <v>51</v>
      </c>
      <c r="AJ11731" t="s">
        <v>53</v>
      </c>
      <c r="AL11731" t="s">
        <v>68</v>
      </c>
      <c r="AO11731" t="s">
        <v>5443</v>
      </c>
      <c r="AP11731" s="1">
        <v>45142.506249999999</v>
      </c>
      <c r="AQ11731" s="1">
        <v>45140.701388888891</v>
      </c>
    </row>
    <row r="11732" spans="1:43" x14ac:dyDescent="0.35">
      <c r="A11732" t="s">
        <v>62849</v>
      </c>
      <c r="B11732" t="s">
        <v>32063</v>
      </c>
      <c r="C11732" t="s">
        <v>13050</v>
      </c>
      <c r="F11732" t="s">
        <v>59323</v>
      </c>
      <c r="H11732" t="s">
        <v>59322</v>
      </c>
      <c r="J11732" t="s">
        <v>59324</v>
      </c>
      <c r="K11732" t="s">
        <v>59325</v>
      </c>
      <c r="M11732" t="s">
        <v>36325</v>
      </c>
      <c r="N11732" t="s">
        <v>65</v>
      </c>
      <c r="O11732">
        <v>80136</v>
      </c>
      <c r="P11732" t="s">
        <v>50</v>
      </c>
      <c r="U11732" s="1">
        <v>45140</v>
      </c>
      <c r="V11732" s="1">
        <v>45140</v>
      </c>
      <c r="W11732" s="1">
        <v>45140.734722222223</v>
      </c>
      <c r="X11732" s="1">
        <v>45140.734722222223</v>
      </c>
      <c r="AC11732" t="s">
        <v>53</v>
      </c>
      <c r="AD11732">
        <v>2972085590</v>
      </c>
      <c r="AE11732" s="1">
        <v>44756.011805555558</v>
      </c>
      <c r="AF11732" t="s">
        <v>59326</v>
      </c>
      <c r="AG11732" t="s">
        <v>62850</v>
      </c>
      <c r="AH11732" t="s">
        <v>51</v>
      </c>
      <c r="AJ11732" t="s">
        <v>53</v>
      </c>
      <c r="AL11732" t="s">
        <v>68</v>
      </c>
      <c r="AO11732" t="s">
        <v>5443</v>
      </c>
      <c r="AP11732" s="1">
        <v>45140.734027777777</v>
      </c>
    </row>
    <row r="11733" spans="1:43" x14ac:dyDescent="0.35">
      <c r="A11733" t="s">
        <v>62851</v>
      </c>
      <c r="B11733" t="s">
        <v>62852</v>
      </c>
      <c r="C11733" t="s">
        <v>34950</v>
      </c>
      <c r="F11733" t="s">
        <v>62271</v>
      </c>
      <c r="H11733" t="s">
        <v>62853</v>
      </c>
      <c r="J11733" t="s">
        <v>62149</v>
      </c>
      <c r="K11733" t="s">
        <v>62854</v>
      </c>
      <c r="M11733" t="s">
        <v>753</v>
      </c>
      <c r="N11733" t="s">
        <v>798</v>
      </c>
      <c r="O11733">
        <v>79928</v>
      </c>
      <c r="P11733" t="s">
        <v>50</v>
      </c>
      <c r="U11733" s="1">
        <v>45140</v>
      </c>
      <c r="V11733" s="1">
        <v>45140</v>
      </c>
      <c r="W11733" s="1">
        <v>45140.468055555553</v>
      </c>
      <c r="X11733" s="1">
        <v>45140.468055555553</v>
      </c>
      <c r="AC11733" t="s">
        <v>51</v>
      </c>
      <c r="AD11733">
        <v>2972061830</v>
      </c>
      <c r="AE11733" s="1">
        <v>44636.835416666669</v>
      </c>
      <c r="AF11733" t="s">
        <v>62150</v>
      </c>
      <c r="AG11733" t="s">
        <v>62855</v>
      </c>
      <c r="AH11733" t="s">
        <v>51</v>
      </c>
      <c r="AJ11733" t="s">
        <v>53</v>
      </c>
      <c r="AL11733" t="s">
        <v>68</v>
      </c>
      <c r="AO11733" t="s">
        <v>5443</v>
      </c>
      <c r="AP11733" s="1">
        <v>45140.484722222223</v>
      </c>
      <c r="AQ11733" s="1">
        <v>45140.476388888892</v>
      </c>
    </row>
    <row r="11734" spans="1:43" x14ac:dyDescent="0.35">
      <c r="A11734" t="s">
        <v>62856</v>
      </c>
      <c r="B11734" t="s">
        <v>56626</v>
      </c>
      <c r="C11734" t="s">
        <v>21576</v>
      </c>
      <c r="F11734" t="s">
        <v>62857</v>
      </c>
      <c r="H11734" t="s">
        <v>62858</v>
      </c>
      <c r="J11734" t="s">
        <v>62859</v>
      </c>
      <c r="K11734" t="s">
        <v>62860</v>
      </c>
      <c r="M11734" t="s">
        <v>2048</v>
      </c>
      <c r="N11734" t="s">
        <v>253</v>
      </c>
      <c r="O11734">
        <v>87401</v>
      </c>
      <c r="P11734" t="s">
        <v>50</v>
      </c>
      <c r="U11734" s="1">
        <v>45140</v>
      </c>
      <c r="V11734" s="1">
        <v>45140</v>
      </c>
      <c r="W11734" s="1">
        <v>45140.404166666667</v>
      </c>
      <c r="X11734" s="1">
        <v>45140.404166666667</v>
      </c>
      <c r="AC11734" t="s">
        <v>51</v>
      </c>
      <c r="AD11734">
        <v>2973578839</v>
      </c>
      <c r="AE11734" s="1">
        <v>45140.410416666666</v>
      </c>
      <c r="AF11734" t="s">
        <v>62861</v>
      </c>
      <c r="AG11734" t="s">
        <v>62862</v>
      </c>
      <c r="AH11734" t="s">
        <v>51</v>
      </c>
      <c r="AJ11734" t="s">
        <v>53</v>
      </c>
      <c r="AL11734" t="s">
        <v>68</v>
      </c>
      <c r="AO11734" t="s">
        <v>5443</v>
      </c>
      <c r="AP11734" s="1">
        <v>45167.405555555553</v>
      </c>
    </row>
    <row r="11735" spans="1:43" x14ac:dyDescent="0.35">
      <c r="A11735" t="s">
        <v>62863</v>
      </c>
      <c r="B11735" t="s">
        <v>4777</v>
      </c>
      <c r="C11735" t="s">
        <v>62864</v>
      </c>
      <c r="F11735" t="s">
        <v>62865</v>
      </c>
      <c r="H11735" t="s">
        <v>62866</v>
      </c>
      <c r="J11735" t="s">
        <v>62867</v>
      </c>
      <c r="K11735" t="s">
        <v>62868</v>
      </c>
      <c r="L11735">
        <v>8972</v>
      </c>
      <c r="M11735" t="s">
        <v>62869</v>
      </c>
      <c r="N11735" t="s">
        <v>28587</v>
      </c>
      <c r="O11735">
        <v>32543</v>
      </c>
      <c r="P11735" t="s">
        <v>5151</v>
      </c>
      <c r="U11735" s="1">
        <v>45140</v>
      </c>
      <c r="V11735" s="1">
        <v>45140</v>
      </c>
      <c r="W11735" s="1">
        <v>45140.661111111112</v>
      </c>
      <c r="X11735" s="1">
        <v>45140.661111111112</v>
      </c>
      <c r="AC11735" t="s">
        <v>51</v>
      </c>
      <c r="AD11735">
        <v>2973579574</v>
      </c>
      <c r="AE11735" s="1">
        <v>45140.714583333334</v>
      </c>
      <c r="AF11735" t="s">
        <v>62870</v>
      </c>
      <c r="AG11735" t="s">
        <v>62871</v>
      </c>
      <c r="AH11735" t="s">
        <v>51</v>
      </c>
      <c r="AJ11735" t="s">
        <v>53</v>
      </c>
      <c r="AL11735" t="s">
        <v>68</v>
      </c>
      <c r="AO11735" t="s">
        <v>5443</v>
      </c>
      <c r="AP11735" s="1">
        <v>45203.671527777777</v>
      </c>
      <c r="AQ11735" s="1">
        <v>45141.697916666664</v>
      </c>
    </row>
    <row r="11736" spans="1:43" x14ac:dyDescent="0.35">
      <c r="A11736" t="s">
        <v>62872</v>
      </c>
      <c r="B11736" t="s">
        <v>62873</v>
      </c>
      <c r="C11736" t="s">
        <v>62874</v>
      </c>
      <c r="F11736" t="s">
        <v>62875</v>
      </c>
      <c r="H11736" t="s">
        <v>62872</v>
      </c>
      <c r="J11736" t="s">
        <v>44853</v>
      </c>
      <c r="K11736" t="s">
        <v>62876</v>
      </c>
      <c r="M11736" t="s">
        <v>137</v>
      </c>
      <c r="N11736" t="s">
        <v>65</v>
      </c>
      <c r="O11736">
        <v>80222</v>
      </c>
      <c r="P11736" t="s">
        <v>50</v>
      </c>
      <c r="U11736" s="1">
        <v>45140</v>
      </c>
      <c r="V11736" s="1">
        <v>45140</v>
      </c>
      <c r="W11736" s="1">
        <v>45140.605555555558</v>
      </c>
      <c r="X11736" s="1">
        <v>45140.605555555558</v>
      </c>
      <c r="AC11736" t="s">
        <v>53</v>
      </c>
      <c r="AD11736">
        <v>2969480656</v>
      </c>
      <c r="AE11736" s="1">
        <v>37460</v>
      </c>
      <c r="AF11736" t="s">
        <v>62877</v>
      </c>
      <c r="AG11736" t="s">
        <v>62878</v>
      </c>
      <c r="AH11736" t="s">
        <v>51</v>
      </c>
      <c r="AJ11736" t="s">
        <v>53</v>
      </c>
      <c r="AL11736" t="s">
        <v>68</v>
      </c>
      <c r="AO11736" t="s">
        <v>5443</v>
      </c>
      <c r="AP11736" s="1">
        <v>45148.48541666667</v>
      </c>
      <c r="AQ11736" s="1">
        <v>45140.619444444441</v>
      </c>
    </row>
    <row r="11737" spans="1:43" x14ac:dyDescent="0.35">
      <c r="A11737" t="s">
        <v>62879</v>
      </c>
      <c r="B11737" t="s">
        <v>11284</v>
      </c>
      <c r="C11737" t="s">
        <v>443</v>
      </c>
      <c r="F11737" t="s">
        <v>62880</v>
      </c>
      <c r="H11737" t="s">
        <v>62881</v>
      </c>
      <c r="J11737" t="s">
        <v>53664</v>
      </c>
      <c r="K11737" t="s">
        <v>53665</v>
      </c>
      <c r="M11737" t="s">
        <v>196</v>
      </c>
      <c r="N11737" t="s">
        <v>65</v>
      </c>
      <c r="O11737">
        <v>80421</v>
      </c>
      <c r="P11737" t="s">
        <v>50</v>
      </c>
      <c r="U11737" s="1">
        <v>45140</v>
      </c>
      <c r="V11737" s="1">
        <v>45140</v>
      </c>
      <c r="W11737" s="1">
        <v>45140.634722222225</v>
      </c>
      <c r="X11737" s="1">
        <v>45140.634722222225</v>
      </c>
      <c r="AC11737" t="s">
        <v>53</v>
      </c>
      <c r="AD11737">
        <v>2969985547</v>
      </c>
      <c r="AE11737" s="1">
        <v>44013.390277777777</v>
      </c>
      <c r="AF11737" t="s">
        <v>15437</v>
      </c>
      <c r="AG11737" t="s">
        <v>62882</v>
      </c>
      <c r="AH11737" t="s">
        <v>51</v>
      </c>
      <c r="AJ11737" t="s">
        <v>53</v>
      </c>
      <c r="AL11737" t="s">
        <v>68</v>
      </c>
      <c r="AO11737" t="s">
        <v>57090</v>
      </c>
      <c r="AP11737" s="1">
        <v>45140.727777777778</v>
      </c>
      <c r="AQ11737" s="1">
        <v>45140.672222222223</v>
      </c>
    </row>
    <row r="11738" spans="1:43" x14ac:dyDescent="0.35">
      <c r="A11738" t="s">
        <v>62883</v>
      </c>
      <c r="B11738" t="s">
        <v>62884</v>
      </c>
      <c r="C11738" t="s">
        <v>34950</v>
      </c>
      <c r="F11738" t="s">
        <v>62885</v>
      </c>
      <c r="H11738" t="s">
        <v>62886</v>
      </c>
      <c r="J11738" t="s">
        <v>62887</v>
      </c>
      <c r="K11738" t="s">
        <v>62888</v>
      </c>
      <c r="M11738" t="s">
        <v>753</v>
      </c>
      <c r="N11738" t="s">
        <v>798</v>
      </c>
      <c r="O11738">
        <v>79907</v>
      </c>
      <c r="P11738" t="s">
        <v>50</v>
      </c>
      <c r="U11738" s="1">
        <v>45140</v>
      </c>
      <c r="V11738" s="1">
        <v>45140</v>
      </c>
      <c r="W11738" s="1">
        <v>45140.383333333331</v>
      </c>
      <c r="X11738" s="1">
        <v>45140.383333333331</v>
      </c>
      <c r="AC11738" t="s">
        <v>51</v>
      </c>
      <c r="AD11738">
        <v>2973683862</v>
      </c>
      <c r="AE11738" s="1">
        <v>45181.504861111112</v>
      </c>
      <c r="AF11738" t="s">
        <v>62889</v>
      </c>
      <c r="AG11738" t="s">
        <v>62890</v>
      </c>
      <c r="AH11738" t="s">
        <v>51</v>
      </c>
      <c r="AJ11738" t="s">
        <v>53</v>
      </c>
      <c r="AL11738" t="s">
        <v>68</v>
      </c>
      <c r="AO11738" t="s">
        <v>5443</v>
      </c>
      <c r="AP11738" s="1">
        <v>45140.420138888891</v>
      </c>
      <c r="AQ11738" s="1">
        <v>45140.415972222225</v>
      </c>
    </row>
    <row r="11739" spans="1:43" x14ac:dyDescent="0.35">
      <c r="A11739" t="s">
        <v>62891</v>
      </c>
      <c r="B11739" t="s">
        <v>1440</v>
      </c>
      <c r="C11739" t="s">
        <v>9316</v>
      </c>
      <c r="F11739" t="s">
        <v>62892</v>
      </c>
      <c r="H11739" t="s">
        <v>62891</v>
      </c>
      <c r="J11739" t="s">
        <v>62893</v>
      </c>
      <c r="K11739" t="s">
        <v>62894</v>
      </c>
      <c r="M11739" t="s">
        <v>60372</v>
      </c>
      <c r="N11739" t="s">
        <v>15700</v>
      </c>
      <c r="O11739">
        <v>30305</v>
      </c>
      <c r="P11739" t="s">
        <v>50</v>
      </c>
      <c r="U11739" s="1">
        <v>45140</v>
      </c>
      <c r="V11739" s="1">
        <v>45140</v>
      </c>
      <c r="W11739" s="1">
        <v>45140.262499999997</v>
      </c>
      <c r="X11739" s="1">
        <v>45140.262499999997</v>
      </c>
      <c r="AC11739" t="s">
        <v>51</v>
      </c>
      <c r="AD11739">
        <v>1000000001</v>
      </c>
      <c r="AE11739" s="1">
        <v>39973.351388888892</v>
      </c>
      <c r="AF11739" t="s">
        <v>3377</v>
      </c>
      <c r="AG11739" t="s">
        <v>62895</v>
      </c>
      <c r="AH11739" t="s">
        <v>51</v>
      </c>
      <c r="AJ11739" t="s">
        <v>53</v>
      </c>
      <c r="AL11739" t="s">
        <v>78</v>
      </c>
      <c r="AO11739" t="s">
        <v>5443</v>
      </c>
    </row>
    <row r="11740" spans="1:43" x14ac:dyDescent="0.35">
      <c r="A11740" t="s">
        <v>62896</v>
      </c>
      <c r="B11740" t="s">
        <v>2102</v>
      </c>
      <c r="C11740" t="s">
        <v>51528</v>
      </c>
      <c r="F11740" t="s">
        <v>62897</v>
      </c>
      <c r="H11740" t="s">
        <v>62896</v>
      </c>
      <c r="J11740" t="s">
        <v>30811</v>
      </c>
      <c r="K11740" t="s">
        <v>62898</v>
      </c>
      <c r="M11740" t="s">
        <v>62899</v>
      </c>
      <c r="N11740" t="s">
        <v>14320</v>
      </c>
      <c r="O11740">
        <v>83276</v>
      </c>
      <c r="P11740" t="s">
        <v>50</v>
      </c>
      <c r="U11740" s="1">
        <v>45140</v>
      </c>
      <c r="V11740" s="1">
        <v>45140</v>
      </c>
      <c r="AC11740" t="s">
        <v>53</v>
      </c>
      <c r="AD11740">
        <v>2969508936</v>
      </c>
      <c r="AE11740" s="1">
        <v>38278.679861111108</v>
      </c>
      <c r="AG11740" t="s">
        <v>62900</v>
      </c>
      <c r="AH11740" t="s">
        <v>51</v>
      </c>
      <c r="AJ11740" t="s">
        <v>53</v>
      </c>
      <c r="AO11740" t="s">
        <v>8142</v>
      </c>
    </row>
    <row r="11741" spans="1:43" x14ac:dyDescent="0.35">
      <c r="A11741" t="s">
        <v>62901</v>
      </c>
      <c r="B11741" t="s">
        <v>1965</v>
      </c>
      <c r="C11741" t="s">
        <v>4951</v>
      </c>
      <c r="F11741" t="s">
        <v>62902</v>
      </c>
      <c r="H11741" t="s">
        <v>62901</v>
      </c>
      <c r="J11741" t="s">
        <v>62903</v>
      </c>
      <c r="K11741" t="s">
        <v>62904</v>
      </c>
      <c r="M11741" t="s">
        <v>42071</v>
      </c>
      <c r="N11741" t="s">
        <v>65</v>
      </c>
      <c r="O11741">
        <v>80446</v>
      </c>
      <c r="P11741" t="s">
        <v>50</v>
      </c>
      <c r="U11741" s="1">
        <v>45140</v>
      </c>
      <c r="V11741" s="1">
        <v>45140</v>
      </c>
      <c r="W11741" s="1">
        <v>45140.717361111114</v>
      </c>
      <c r="X11741" s="1">
        <v>45140.717361111114</v>
      </c>
      <c r="AC11741" t="s">
        <v>53</v>
      </c>
      <c r="AD11741">
        <v>2973579576</v>
      </c>
      <c r="AE11741" s="1">
        <v>45140.716666666667</v>
      </c>
      <c r="AF11741" t="s">
        <v>62905</v>
      </c>
      <c r="AG11741" t="s">
        <v>62906</v>
      </c>
      <c r="AH11741" t="s">
        <v>51</v>
      </c>
      <c r="AJ11741" t="s">
        <v>53</v>
      </c>
      <c r="AL11741" t="s">
        <v>68</v>
      </c>
      <c r="AO11741" t="s">
        <v>57090</v>
      </c>
      <c r="AP11741" s="1">
        <v>45140.71875</v>
      </c>
      <c r="AQ11741" s="1">
        <v>45140.72152777778</v>
      </c>
    </row>
    <row r="11742" spans="1:43" x14ac:dyDescent="0.35">
      <c r="A11742" t="s">
        <v>62907</v>
      </c>
      <c r="B11742" t="s">
        <v>62908</v>
      </c>
      <c r="C11742" t="s">
        <v>245</v>
      </c>
      <c r="F11742" t="s">
        <v>62909</v>
      </c>
      <c r="H11742" t="s">
        <v>62907</v>
      </c>
      <c r="J11742" t="s">
        <v>11008</v>
      </c>
      <c r="K11742" t="s">
        <v>62910</v>
      </c>
      <c r="M11742" t="s">
        <v>16426</v>
      </c>
      <c r="N11742" t="s">
        <v>17961</v>
      </c>
      <c r="O11742">
        <v>22151</v>
      </c>
      <c r="P11742" t="s">
        <v>50</v>
      </c>
      <c r="U11742" s="1">
        <v>45140</v>
      </c>
      <c r="V11742" s="1">
        <v>45140</v>
      </c>
      <c r="AC11742" t="s">
        <v>53</v>
      </c>
      <c r="AD11742">
        <v>2969478809</v>
      </c>
      <c r="AE11742" s="1">
        <v>37358</v>
      </c>
      <c r="AG11742" t="s">
        <v>62911</v>
      </c>
      <c r="AH11742" t="s">
        <v>51</v>
      </c>
      <c r="AJ11742" t="s">
        <v>53</v>
      </c>
      <c r="AO11742" t="s">
        <v>8142</v>
      </c>
    </row>
    <row r="11743" spans="1:43" x14ac:dyDescent="0.35">
      <c r="A11743" t="s">
        <v>62912</v>
      </c>
      <c r="B11743" t="s">
        <v>62913</v>
      </c>
      <c r="C11743" t="s">
        <v>206</v>
      </c>
      <c r="D11743" t="s">
        <v>98</v>
      </c>
      <c r="H11743" t="s">
        <v>62914</v>
      </c>
      <c r="J11743" t="s">
        <v>534</v>
      </c>
      <c r="P11743" t="s">
        <v>50</v>
      </c>
      <c r="U11743" s="1">
        <v>45140</v>
      </c>
      <c r="V11743" s="1">
        <v>45140</v>
      </c>
      <c r="AC11743" t="s">
        <v>53</v>
      </c>
      <c r="AG11743" t="s">
        <v>62915</v>
      </c>
      <c r="AH11743" t="s">
        <v>51</v>
      </c>
      <c r="AJ11743" t="s">
        <v>53</v>
      </c>
      <c r="AO11743" t="s">
        <v>5443</v>
      </c>
    </row>
    <row r="11744" spans="1:43" x14ac:dyDescent="0.35">
      <c r="A11744" t="s">
        <v>62916</v>
      </c>
      <c r="B11744" t="s">
        <v>62917</v>
      </c>
      <c r="C11744" t="s">
        <v>3475</v>
      </c>
      <c r="F11744">
        <v>17194967890</v>
      </c>
      <c r="H11744" t="s">
        <v>62916</v>
      </c>
      <c r="J11744" t="s">
        <v>62918</v>
      </c>
      <c r="K11744" t="s">
        <v>62919</v>
      </c>
      <c r="M11744" t="s">
        <v>22543</v>
      </c>
      <c r="N11744" t="s">
        <v>213</v>
      </c>
      <c r="O11744">
        <v>81133</v>
      </c>
      <c r="P11744" t="s">
        <v>50</v>
      </c>
      <c r="U11744" s="1">
        <v>45140</v>
      </c>
      <c r="V11744" s="1">
        <v>45140</v>
      </c>
      <c r="W11744" s="1">
        <v>45140.581944444442</v>
      </c>
      <c r="X11744" s="1">
        <v>45140.581944444442</v>
      </c>
      <c r="AC11744" t="s">
        <v>51</v>
      </c>
      <c r="AD11744">
        <v>2973579582</v>
      </c>
      <c r="AE11744" s="1">
        <v>45140.720833333333</v>
      </c>
      <c r="AF11744" t="s">
        <v>62920</v>
      </c>
      <c r="AG11744" t="s">
        <v>62921</v>
      </c>
      <c r="AH11744" t="s">
        <v>51</v>
      </c>
      <c r="AJ11744" t="s">
        <v>53</v>
      </c>
      <c r="AL11744" t="s">
        <v>68</v>
      </c>
      <c r="AO11744" t="s">
        <v>5443</v>
      </c>
      <c r="AP11744" s="1">
        <v>45445.313194444447</v>
      </c>
      <c r="AQ11744" s="1">
        <v>45198.359722222223</v>
      </c>
    </row>
    <row r="11745" spans="1:43" x14ac:dyDescent="0.35">
      <c r="A11745" t="s">
        <v>62922</v>
      </c>
      <c r="B11745" t="s">
        <v>62923</v>
      </c>
      <c r="C11745" t="s">
        <v>1608</v>
      </c>
      <c r="F11745" t="s">
        <v>62924</v>
      </c>
      <c r="H11745" t="s">
        <v>62922</v>
      </c>
      <c r="J11745" t="s">
        <v>62925</v>
      </c>
      <c r="K11745" t="s">
        <v>62926</v>
      </c>
      <c r="M11745" t="s">
        <v>2248</v>
      </c>
      <c r="N11745" t="s">
        <v>65</v>
      </c>
      <c r="O11745">
        <v>80498</v>
      </c>
      <c r="P11745" t="s">
        <v>50</v>
      </c>
      <c r="U11745" s="1">
        <v>45141</v>
      </c>
      <c r="V11745" s="1">
        <v>45141</v>
      </c>
      <c r="W11745" s="1">
        <v>45141.590277777781</v>
      </c>
      <c r="X11745" s="1">
        <v>45141.590277777781</v>
      </c>
      <c r="AC11745" t="s">
        <v>53</v>
      </c>
      <c r="AD11745">
        <v>2973605691</v>
      </c>
      <c r="AE11745" s="1">
        <v>45141.59375</v>
      </c>
      <c r="AF11745" t="s">
        <v>62927</v>
      </c>
      <c r="AG11745" t="s">
        <v>62928</v>
      </c>
      <c r="AH11745" t="s">
        <v>51</v>
      </c>
      <c r="AJ11745" t="s">
        <v>53</v>
      </c>
      <c r="AL11745" t="s">
        <v>68</v>
      </c>
      <c r="AO11745" t="s">
        <v>5443</v>
      </c>
      <c r="AP11745" s="1">
        <v>45141.605555555558</v>
      </c>
      <c r="AQ11745" s="1">
        <v>45141.607638888891</v>
      </c>
    </row>
    <row r="11746" spans="1:43" x14ac:dyDescent="0.35">
      <c r="A11746" t="s">
        <v>62929</v>
      </c>
      <c r="B11746" t="s">
        <v>529</v>
      </c>
      <c r="C11746" t="s">
        <v>62930</v>
      </c>
      <c r="H11746" t="s">
        <v>62931</v>
      </c>
      <c r="J11746" t="s">
        <v>7961</v>
      </c>
      <c r="K11746" t="s">
        <v>7962</v>
      </c>
      <c r="L11746" t="s">
        <v>7963</v>
      </c>
      <c r="M11746" t="s">
        <v>7964</v>
      </c>
      <c r="N11746" t="s">
        <v>798</v>
      </c>
      <c r="O11746">
        <v>78701</v>
      </c>
      <c r="P11746" t="s">
        <v>50</v>
      </c>
      <c r="U11746" s="1">
        <v>45141</v>
      </c>
      <c r="V11746" s="1">
        <v>45141</v>
      </c>
      <c r="AC11746" t="s">
        <v>53</v>
      </c>
      <c r="AD11746">
        <v>2969702039</v>
      </c>
      <c r="AE11746" s="1">
        <v>42528.619444444441</v>
      </c>
      <c r="AG11746" t="s">
        <v>62932</v>
      </c>
      <c r="AH11746" t="s">
        <v>51</v>
      </c>
      <c r="AJ11746" t="s">
        <v>53</v>
      </c>
      <c r="AO11746" t="s">
        <v>8142</v>
      </c>
    </row>
    <row r="11747" spans="1:43" x14ac:dyDescent="0.35">
      <c r="A11747" t="s">
        <v>8126</v>
      </c>
      <c r="B11747" t="s">
        <v>8124</v>
      </c>
      <c r="C11747" t="s">
        <v>1403</v>
      </c>
      <c r="F11747" t="s">
        <v>62933</v>
      </c>
      <c r="H11747" t="s">
        <v>8126</v>
      </c>
      <c r="J11747" t="s">
        <v>34895</v>
      </c>
      <c r="K11747" t="s">
        <v>8128</v>
      </c>
      <c r="M11747" t="s">
        <v>6882</v>
      </c>
      <c r="N11747" t="s">
        <v>65</v>
      </c>
      <c r="O11747">
        <v>80620</v>
      </c>
      <c r="P11747" t="s">
        <v>50</v>
      </c>
      <c r="U11747" s="1">
        <v>45141</v>
      </c>
      <c r="V11747" s="1">
        <v>45141</v>
      </c>
      <c r="W11747" s="1">
        <v>45141.599999999999</v>
      </c>
      <c r="X11747" s="1">
        <v>45141.599999999999</v>
      </c>
      <c r="AC11747" t="s">
        <v>53</v>
      </c>
      <c r="AD11747">
        <v>2969565975</v>
      </c>
      <c r="AE11747" s="1">
        <v>40788.509027777778</v>
      </c>
      <c r="AF11747" t="s">
        <v>8129</v>
      </c>
      <c r="AG11747" t="s">
        <v>62934</v>
      </c>
      <c r="AH11747" t="s">
        <v>51</v>
      </c>
      <c r="AJ11747" t="s">
        <v>53</v>
      </c>
      <c r="AL11747" t="s">
        <v>68</v>
      </c>
      <c r="AO11747" t="s">
        <v>5443</v>
      </c>
      <c r="AP11747" s="1">
        <v>45342.723611111112</v>
      </c>
      <c r="AQ11747" s="1">
        <v>45342.725694444445</v>
      </c>
    </row>
    <row r="11748" spans="1:43" x14ac:dyDescent="0.35">
      <c r="A11748" t="s">
        <v>62935</v>
      </c>
      <c r="B11748" t="s">
        <v>24541</v>
      </c>
      <c r="C11748" t="s">
        <v>62936</v>
      </c>
      <c r="F11748" t="s">
        <v>62937</v>
      </c>
      <c r="H11748" t="s">
        <v>62935</v>
      </c>
      <c r="J11748" t="s">
        <v>62938</v>
      </c>
      <c r="K11748" t="s">
        <v>62939</v>
      </c>
      <c r="M11748" t="s">
        <v>753</v>
      </c>
      <c r="N11748" t="s">
        <v>798</v>
      </c>
      <c r="O11748">
        <v>79927</v>
      </c>
      <c r="P11748" t="s">
        <v>50</v>
      </c>
      <c r="U11748" s="1">
        <v>45141</v>
      </c>
      <c r="V11748" s="1">
        <v>45141</v>
      </c>
      <c r="W11748" s="1">
        <v>45141.619444444441</v>
      </c>
      <c r="X11748" s="1">
        <v>45141.619444444441</v>
      </c>
      <c r="AC11748" t="s">
        <v>53</v>
      </c>
      <c r="AD11748">
        <v>2973605781</v>
      </c>
      <c r="AE11748" s="1">
        <v>45141.618750000001</v>
      </c>
      <c r="AF11748" t="s">
        <v>62940</v>
      </c>
      <c r="AG11748" t="s">
        <v>62941</v>
      </c>
      <c r="AH11748" t="s">
        <v>51</v>
      </c>
      <c r="AJ11748" t="s">
        <v>53</v>
      </c>
      <c r="AL11748" t="s">
        <v>68</v>
      </c>
      <c r="AO11748" t="s">
        <v>57090</v>
      </c>
      <c r="AP11748" s="1">
        <v>45141.63958333333</v>
      </c>
      <c r="AQ11748" s="1">
        <v>45141.643750000003</v>
      </c>
    </row>
    <row r="11749" spans="1:43" x14ac:dyDescent="0.35">
      <c r="A11749" t="s">
        <v>62942</v>
      </c>
      <c r="B11749" t="s">
        <v>10882</v>
      </c>
      <c r="C11749" t="s">
        <v>3247</v>
      </c>
      <c r="F11749" t="s">
        <v>62943</v>
      </c>
      <c r="H11749" t="s">
        <v>62942</v>
      </c>
      <c r="J11749" t="s">
        <v>62944</v>
      </c>
      <c r="K11749" t="s">
        <v>62945</v>
      </c>
      <c r="M11749" t="s">
        <v>24011</v>
      </c>
      <c r="N11749" t="s">
        <v>253</v>
      </c>
      <c r="O11749">
        <v>87020</v>
      </c>
      <c r="P11749" t="s">
        <v>50</v>
      </c>
      <c r="U11749" s="1">
        <v>45141</v>
      </c>
      <c r="V11749" s="1">
        <v>45141</v>
      </c>
      <c r="W11749" s="1">
        <v>45141.615277777775</v>
      </c>
      <c r="X11749" s="1">
        <v>45141.615277777775</v>
      </c>
      <c r="AC11749" t="s">
        <v>51</v>
      </c>
      <c r="AD11749">
        <v>2970043892</v>
      </c>
      <c r="AE11749" s="1">
        <v>44242.462500000001</v>
      </c>
      <c r="AF11749" t="s">
        <v>62946</v>
      </c>
      <c r="AG11749" t="s">
        <v>62947</v>
      </c>
      <c r="AH11749" t="s">
        <v>51</v>
      </c>
      <c r="AJ11749" t="s">
        <v>53</v>
      </c>
      <c r="AL11749" t="s">
        <v>68</v>
      </c>
      <c r="AO11749" t="s">
        <v>5443</v>
      </c>
      <c r="AP11749" s="1">
        <v>45203.688888888886</v>
      </c>
      <c r="AQ11749" s="1">
        <v>45203.710416666669</v>
      </c>
    </row>
    <row r="11750" spans="1:43" x14ac:dyDescent="0.35">
      <c r="A11750" t="s">
        <v>62948</v>
      </c>
      <c r="B11750" t="s">
        <v>62949</v>
      </c>
      <c r="C11750" t="s">
        <v>29116</v>
      </c>
      <c r="F11750" t="s">
        <v>62950</v>
      </c>
      <c r="G11750" t="s">
        <v>62951</v>
      </c>
      <c r="H11750" t="s">
        <v>62952</v>
      </c>
      <c r="I11750" t="s">
        <v>200</v>
      </c>
      <c r="J11750" t="s">
        <v>5217</v>
      </c>
      <c r="K11750" t="s">
        <v>5218</v>
      </c>
      <c r="M11750" t="s">
        <v>2783</v>
      </c>
      <c r="N11750" t="s">
        <v>264</v>
      </c>
      <c r="O11750">
        <v>77269</v>
      </c>
      <c r="P11750" t="s">
        <v>50</v>
      </c>
      <c r="U11750" s="1">
        <v>45141</v>
      </c>
      <c r="V11750" s="1">
        <v>45141</v>
      </c>
      <c r="W11750" s="1">
        <v>45142.397222222222</v>
      </c>
      <c r="X11750" s="1">
        <v>45142.397222222222</v>
      </c>
      <c r="AC11750" t="s">
        <v>53</v>
      </c>
      <c r="AD11750">
        <v>2969475162</v>
      </c>
      <c r="AE11750" s="1">
        <v>37147</v>
      </c>
      <c r="AF11750" t="s">
        <v>5241</v>
      </c>
      <c r="AG11750" t="s">
        <v>62953</v>
      </c>
      <c r="AH11750" t="s">
        <v>51</v>
      </c>
      <c r="AJ11750" t="s">
        <v>53</v>
      </c>
      <c r="AL11750" t="s">
        <v>68</v>
      </c>
      <c r="AO11750" t="s">
        <v>5443</v>
      </c>
      <c r="AP11750" s="1">
        <v>45141.259722222225</v>
      </c>
      <c r="AQ11750" s="1">
        <v>45091.618055555555</v>
      </c>
    </row>
    <row r="11751" spans="1:43" x14ac:dyDescent="0.35">
      <c r="A11751" t="s">
        <v>62954</v>
      </c>
      <c r="B11751" t="s">
        <v>34980</v>
      </c>
      <c r="C11751" t="s">
        <v>5318</v>
      </c>
      <c r="F11751" t="s">
        <v>62955</v>
      </c>
      <c r="H11751" t="s">
        <v>62956</v>
      </c>
      <c r="J11751" t="s">
        <v>17432</v>
      </c>
      <c r="N11751" t="s">
        <v>13537</v>
      </c>
      <c r="O11751">
        <v>58104</v>
      </c>
      <c r="P11751" t="s">
        <v>50</v>
      </c>
      <c r="U11751" s="1">
        <v>45141</v>
      </c>
      <c r="V11751" s="1">
        <v>45141</v>
      </c>
      <c r="AC11751" t="s">
        <v>53</v>
      </c>
      <c r="AD11751">
        <v>2969525106</v>
      </c>
      <c r="AE11751" s="1">
        <v>39213.405555555553</v>
      </c>
      <c r="AG11751" t="s">
        <v>62957</v>
      </c>
      <c r="AH11751" t="s">
        <v>51</v>
      </c>
      <c r="AJ11751" t="s">
        <v>53</v>
      </c>
      <c r="AO11751" t="s">
        <v>8142</v>
      </c>
    </row>
    <row r="11752" spans="1:43" x14ac:dyDescent="0.35">
      <c r="A11752" t="s">
        <v>62958</v>
      </c>
      <c r="B11752" t="s">
        <v>6118</v>
      </c>
      <c r="C11752" t="s">
        <v>62959</v>
      </c>
      <c r="F11752" t="s">
        <v>62960</v>
      </c>
      <c r="H11752" t="s">
        <v>62958</v>
      </c>
      <c r="J11752" t="s">
        <v>62961</v>
      </c>
      <c r="K11752" t="s">
        <v>62962</v>
      </c>
      <c r="M11752" t="s">
        <v>2937</v>
      </c>
      <c r="N11752" t="s">
        <v>798</v>
      </c>
      <c r="O11752">
        <v>79821</v>
      </c>
      <c r="P11752" t="s">
        <v>50</v>
      </c>
      <c r="U11752" s="1">
        <v>45141</v>
      </c>
      <c r="V11752" s="1">
        <v>45141</v>
      </c>
      <c r="W11752" s="1">
        <v>45141.504166666666</v>
      </c>
      <c r="X11752" s="1">
        <v>45141.504166666666</v>
      </c>
      <c r="AC11752" t="s">
        <v>51</v>
      </c>
      <c r="AD11752">
        <v>2973605544</v>
      </c>
      <c r="AE11752" s="1">
        <v>45141.526388888888</v>
      </c>
      <c r="AF11752" t="s">
        <v>62963</v>
      </c>
      <c r="AG11752" t="s">
        <v>62964</v>
      </c>
      <c r="AH11752" t="s">
        <v>51</v>
      </c>
      <c r="AJ11752" t="s">
        <v>53</v>
      </c>
      <c r="AL11752" t="s">
        <v>68</v>
      </c>
      <c r="AO11752" t="s">
        <v>5443</v>
      </c>
      <c r="AP11752" s="1">
        <v>45383.723611111112</v>
      </c>
      <c r="AQ11752" s="1">
        <v>45141.59097222222</v>
      </c>
    </row>
    <row r="11753" spans="1:43" x14ac:dyDescent="0.35">
      <c r="A11753" t="s">
        <v>62965</v>
      </c>
      <c r="B11753" t="s">
        <v>80</v>
      </c>
      <c r="C11753" t="s">
        <v>3651</v>
      </c>
      <c r="F11753" t="s">
        <v>62966</v>
      </c>
      <c r="H11753" t="s">
        <v>62965</v>
      </c>
      <c r="J11753" t="s">
        <v>62967</v>
      </c>
      <c r="K11753" t="s">
        <v>62968</v>
      </c>
      <c r="M11753" t="s">
        <v>62969</v>
      </c>
      <c r="N11753" t="s">
        <v>5925</v>
      </c>
      <c r="O11753">
        <v>15017</v>
      </c>
      <c r="P11753" t="s">
        <v>50</v>
      </c>
      <c r="U11753" s="1">
        <v>45141</v>
      </c>
      <c r="V11753" s="1">
        <v>45141</v>
      </c>
      <c r="W11753" s="1">
        <v>45141.418055555558</v>
      </c>
      <c r="X11753" s="1">
        <v>45141.418055555558</v>
      </c>
      <c r="AC11753" t="s">
        <v>53</v>
      </c>
      <c r="AD11753">
        <v>2973605402</v>
      </c>
      <c r="AE11753" s="1">
        <v>45141.442361111112</v>
      </c>
      <c r="AF11753" t="s">
        <v>62970</v>
      </c>
      <c r="AG11753" t="s">
        <v>62971</v>
      </c>
      <c r="AH11753" t="s">
        <v>51</v>
      </c>
      <c r="AJ11753" t="s">
        <v>53</v>
      </c>
      <c r="AL11753" t="s">
        <v>68</v>
      </c>
      <c r="AO11753" t="s">
        <v>57090</v>
      </c>
      <c r="AP11753" s="1">
        <v>45141.586805555555</v>
      </c>
      <c r="AQ11753" s="1">
        <v>45141.453472222223</v>
      </c>
    </row>
    <row r="11754" spans="1:43" x14ac:dyDescent="0.35">
      <c r="A11754" t="s">
        <v>62972</v>
      </c>
      <c r="B11754" t="s">
        <v>62973</v>
      </c>
      <c r="C11754" t="s">
        <v>62974</v>
      </c>
      <c r="F11754" t="s">
        <v>62975</v>
      </c>
      <c r="H11754" t="s">
        <v>62972</v>
      </c>
      <c r="J11754" t="s">
        <v>62976</v>
      </c>
      <c r="K11754" t="s">
        <v>62977</v>
      </c>
      <c r="M11754" t="s">
        <v>2378</v>
      </c>
      <c r="N11754" t="s">
        <v>65</v>
      </c>
      <c r="O11754">
        <v>80525</v>
      </c>
      <c r="P11754" t="s">
        <v>50</v>
      </c>
      <c r="U11754" s="1">
        <v>45141</v>
      </c>
      <c r="V11754" s="1">
        <v>45141</v>
      </c>
      <c r="W11754" s="1">
        <v>45141.519444444442</v>
      </c>
      <c r="X11754" s="1">
        <v>45141.519444444442</v>
      </c>
      <c r="AC11754" t="s">
        <v>51</v>
      </c>
      <c r="AD11754">
        <v>2969685061</v>
      </c>
      <c r="AE11754" s="1">
        <v>42314.540972222225</v>
      </c>
      <c r="AF11754" t="s">
        <v>8470</v>
      </c>
      <c r="AG11754" t="s">
        <v>62978</v>
      </c>
      <c r="AH11754" t="s">
        <v>51</v>
      </c>
      <c r="AJ11754" t="s">
        <v>53</v>
      </c>
      <c r="AL11754" t="s">
        <v>68</v>
      </c>
      <c r="AO11754" t="s">
        <v>5443</v>
      </c>
      <c r="AP11754" s="1">
        <v>45212.681250000001</v>
      </c>
      <c r="AQ11754" s="1">
        <v>45141.52847222222</v>
      </c>
    </row>
    <row r="11755" spans="1:43" x14ac:dyDescent="0.35">
      <c r="A11755" t="s">
        <v>62979</v>
      </c>
      <c r="B11755" t="s">
        <v>13147</v>
      </c>
      <c r="C11755" t="s">
        <v>62980</v>
      </c>
      <c r="F11755" t="s">
        <v>62981</v>
      </c>
      <c r="H11755" t="s">
        <v>62982</v>
      </c>
      <c r="J11755" t="s">
        <v>62983</v>
      </c>
      <c r="K11755" t="s">
        <v>2764</v>
      </c>
      <c r="M11755" t="s">
        <v>137</v>
      </c>
      <c r="N11755" t="s">
        <v>65</v>
      </c>
      <c r="O11755">
        <v>80216</v>
      </c>
      <c r="P11755" t="s">
        <v>50</v>
      </c>
      <c r="U11755" s="1">
        <v>45141</v>
      </c>
      <c r="V11755" s="1">
        <v>45141</v>
      </c>
      <c r="W11755" s="1">
        <v>45141.64166666667</v>
      </c>
      <c r="X11755" s="1">
        <v>45141.64166666667</v>
      </c>
      <c r="AC11755" t="s">
        <v>51</v>
      </c>
      <c r="AD11755">
        <v>1000000001</v>
      </c>
      <c r="AE11755" s="1">
        <v>39973.351388888892</v>
      </c>
      <c r="AF11755" t="s">
        <v>3377</v>
      </c>
      <c r="AG11755" t="s">
        <v>62984</v>
      </c>
      <c r="AH11755" t="s">
        <v>51</v>
      </c>
      <c r="AJ11755" t="s">
        <v>53</v>
      </c>
      <c r="AL11755" t="s">
        <v>78</v>
      </c>
      <c r="AO11755" t="s">
        <v>5443</v>
      </c>
      <c r="AP11755" s="1">
        <v>45141.640972222223</v>
      </c>
    </row>
    <row r="11756" spans="1:43" x14ac:dyDescent="0.35">
      <c r="A11756" t="s">
        <v>62985</v>
      </c>
      <c r="B11756" t="s">
        <v>62986</v>
      </c>
      <c r="C11756" t="s">
        <v>8723</v>
      </c>
      <c r="F11756" t="s">
        <v>62987</v>
      </c>
      <c r="H11756" t="s">
        <v>62985</v>
      </c>
      <c r="J11756" t="s">
        <v>62988</v>
      </c>
      <c r="K11756" t="s">
        <v>62989</v>
      </c>
      <c r="M11756" t="s">
        <v>17233</v>
      </c>
      <c r="N11756" t="s">
        <v>253</v>
      </c>
      <c r="O11756">
        <v>88252</v>
      </c>
      <c r="P11756" t="s">
        <v>50</v>
      </c>
      <c r="U11756" s="1">
        <v>45141</v>
      </c>
      <c r="V11756" s="1">
        <v>45141</v>
      </c>
      <c r="W11756" s="1">
        <v>45141.463888888888</v>
      </c>
      <c r="X11756" s="1">
        <v>45141.463888888888</v>
      </c>
      <c r="AC11756" t="s">
        <v>53</v>
      </c>
      <c r="AD11756">
        <v>1000000001</v>
      </c>
      <c r="AE11756" s="1">
        <v>39973.351388888892</v>
      </c>
      <c r="AF11756" t="s">
        <v>3377</v>
      </c>
      <c r="AG11756" t="s">
        <v>62990</v>
      </c>
      <c r="AH11756" t="s">
        <v>51</v>
      </c>
      <c r="AJ11756" t="s">
        <v>53</v>
      </c>
      <c r="AL11756" t="s">
        <v>78</v>
      </c>
      <c r="AO11756" t="s">
        <v>5443</v>
      </c>
      <c r="AP11756" s="1">
        <v>45141.461805555555</v>
      </c>
    </row>
    <row r="11757" spans="1:43" x14ac:dyDescent="0.35">
      <c r="A11757" t="s">
        <v>62991</v>
      </c>
      <c r="B11757" t="s">
        <v>62992</v>
      </c>
      <c r="C11757" t="s">
        <v>106</v>
      </c>
      <c r="F11757" t="s">
        <v>62993</v>
      </c>
      <c r="H11757" t="s">
        <v>62991</v>
      </c>
      <c r="J11757" t="s">
        <v>6387</v>
      </c>
      <c r="N11757" t="s">
        <v>12913</v>
      </c>
      <c r="O11757">
        <v>36426</v>
      </c>
      <c r="P11757" t="s">
        <v>50</v>
      </c>
      <c r="U11757" s="1">
        <v>45141</v>
      </c>
      <c r="V11757" s="1">
        <v>45141</v>
      </c>
      <c r="AC11757" t="s">
        <v>53</v>
      </c>
      <c r="AD11757">
        <v>2969484892</v>
      </c>
      <c r="AE11757" s="1">
        <v>37756</v>
      </c>
      <c r="AG11757" t="s">
        <v>62994</v>
      </c>
      <c r="AH11757" t="s">
        <v>51</v>
      </c>
      <c r="AJ11757" t="s">
        <v>53</v>
      </c>
      <c r="AO11757" t="s">
        <v>8142</v>
      </c>
    </row>
    <row r="11758" spans="1:43" x14ac:dyDescent="0.35">
      <c r="A11758" t="s">
        <v>62995</v>
      </c>
      <c r="B11758" t="s">
        <v>5356</v>
      </c>
      <c r="C11758" t="s">
        <v>62996</v>
      </c>
      <c r="F11758" t="s">
        <v>62997</v>
      </c>
      <c r="H11758" t="s">
        <v>62998</v>
      </c>
      <c r="J11758" t="s">
        <v>62999</v>
      </c>
      <c r="K11758" t="s">
        <v>63000</v>
      </c>
      <c r="M11758" t="s">
        <v>63001</v>
      </c>
      <c r="N11758" t="s">
        <v>33540</v>
      </c>
      <c r="O11758">
        <v>42304</v>
      </c>
      <c r="P11758" t="s">
        <v>50</v>
      </c>
      <c r="U11758" s="1">
        <v>45141</v>
      </c>
      <c r="V11758" s="1">
        <v>45141</v>
      </c>
      <c r="AC11758" t="s">
        <v>53</v>
      </c>
      <c r="AD11758">
        <v>2969796864</v>
      </c>
      <c r="AE11758" s="1">
        <v>43238.756249999999</v>
      </c>
      <c r="AG11758" t="s">
        <v>63002</v>
      </c>
      <c r="AH11758" t="s">
        <v>51</v>
      </c>
      <c r="AJ11758" t="s">
        <v>53</v>
      </c>
      <c r="AO11758" t="s">
        <v>5443</v>
      </c>
    </row>
    <row r="11759" spans="1:43" x14ac:dyDescent="0.35">
      <c r="A11759" t="s">
        <v>63003</v>
      </c>
      <c r="B11759" t="s">
        <v>63004</v>
      </c>
      <c r="C11759" t="s">
        <v>4223</v>
      </c>
      <c r="F11759" t="s">
        <v>63005</v>
      </c>
      <c r="H11759" t="s">
        <v>63006</v>
      </c>
      <c r="I11759" t="s">
        <v>200</v>
      </c>
      <c r="J11759" t="s">
        <v>29506</v>
      </c>
      <c r="K11759" t="s">
        <v>63007</v>
      </c>
      <c r="M11759" t="s">
        <v>41557</v>
      </c>
      <c r="N11759" t="s">
        <v>798</v>
      </c>
      <c r="O11759">
        <v>79754</v>
      </c>
      <c r="P11759" t="s">
        <v>50</v>
      </c>
      <c r="U11759" s="1">
        <v>45141</v>
      </c>
      <c r="V11759" s="1">
        <v>45141</v>
      </c>
      <c r="W11759" s="1">
        <v>45141.601388888892</v>
      </c>
      <c r="X11759" s="1">
        <v>45415.309027777781</v>
      </c>
      <c r="AC11759" t="s">
        <v>53</v>
      </c>
      <c r="AD11759">
        <v>2969476061</v>
      </c>
      <c r="AE11759" s="1">
        <v>37200</v>
      </c>
      <c r="AF11759" t="s">
        <v>29508</v>
      </c>
      <c r="AG11759" t="s">
        <v>63008</v>
      </c>
      <c r="AH11759" t="s">
        <v>51</v>
      </c>
      <c r="AJ11759" t="s">
        <v>53</v>
      </c>
      <c r="AL11759" t="s">
        <v>68</v>
      </c>
      <c r="AO11759" t="s">
        <v>5443</v>
      </c>
      <c r="AP11759" s="1">
        <v>45141.604166666664</v>
      </c>
    </row>
    <row r="11760" spans="1:43" x14ac:dyDescent="0.35">
      <c r="A11760" t="s">
        <v>63009</v>
      </c>
      <c r="B11760" t="s">
        <v>42502</v>
      </c>
      <c r="C11760" t="s">
        <v>383</v>
      </c>
      <c r="F11760" t="s">
        <v>63010</v>
      </c>
      <c r="H11760" t="s">
        <v>63011</v>
      </c>
      <c r="J11760" t="s">
        <v>63012</v>
      </c>
      <c r="K11760" t="s">
        <v>63013</v>
      </c>
      <c r="M11760" t="s">
        <v>8568</v>
      </c>
      <c r="N11760" t="s">
        <v>65</v>
      </c>
      <c r="O11760">
        <v>81623</v>
      </c>
      <c r="P11760" t="s">
        <v>50</v>
      </c>
      <c r="U11760" s="1">
        <v>45141</v>
      </c>
      <c r="V11760" s="1">
        <v>45141</v>
      </c>
      <c r="W11760" s="1">
        <v>45141.698611111111</v>
      </c>
      <c r="X11760" s="1">
        <v>45141.698611111111</v>
      </c>
      <c r="AC11760" t="s">
        <v>53</v>
      </c>
      <c r="AD11760">
        <v>2969961622</v>
      </c>
      <c r="AE11760" s="1">
        <v>43924.605555555558</v>
      </c>
      <c r="AF11760" t="s">
        <v>63014</v>
      </c>
      <c r="AG11760" t="s">
        <v>63015</v>
      </c>
      <c r="AH11760" t="s">
        <v>51</v>
      </c>
      <c r="AJ11760" t="s">
        <v>53</v>
      </c>
      <c r="AL11760" t="s">
        <v>68</v>
      </c>
      <c r="AO11760" t="s">
        <v>5443</v>
      </c>
      <c r="AP11760" s="1">
        <v>45145.487500000003</v>
      </c>
      <c r="AQ11760" s="1">
        <v>45145.480555555558</v>
      </c>
    </row>
    <row r="11761" spans="1:43" x14ac:dyDescent="0.35">
      <c r="A11761" t="s">
        <v>63016</v>
      </c>
      <c r="B11761" t="s">
        <v>3371</v>
      </c>
      <c r="C11761" t="s">
        <v>3466</v>
      </c>
      <c r="F11761" t="s">
        <v>63017</v>
      </c>
      <c r="H11761" t="s">
        <v>63016</v>
      </c>
      <c r="J11761" t="s">
        <v>63018</v>
      </c>
      <c r="K11761" t="s">
        <v>63019</v>
      </c>
      <c r="M11761" t="s">
        <v>545</v>
      </c>
      <c r="N11761" t="s">
        <v>253</v>
      </c>
      <c r="O11761">
        <v>88013</v>
      </c>
      <c r="P11761" t="s">
        <v>50</v>
      </c>
      <c r="U11761" s="1">
        <v>45142</v>
      </c>
      <c r="V11761" s="1">
        <v>45142</v>
      </c>
      <c r="W11761" s="1">
        <v>45142.75</v>
      </c>
      <c r="X11761" s="1">
        <v>45142.75</v>
      </c>
      <c r="AC11761" t="s">
        <v>51</v>
      </c>
      <c r="AD11761">
        <v>2973607514</v>
      </c>
      <c r="AE11761" s="1">
        <v>45142.759027777778</v>
      </c>
      <c r="AF11761" t="s">
        <v>63020</v>
      </c>
      <c r="AG11761" t="s">
        <v>63021</v>
      </c>
      <c r="AH11761" t="s">
        <v>51</v>
      </c>
      <c r="AJ11761" t="s">
        <v>53</v>
      </c>
      <c r="AL11761" t="s">
        <v>68</v>
      </c>
      <c r="AO11761" t="s">
        <v>5443</v>
      </c>
      <c r="AP11761" s="1">
        <v>45142.762499999997</v>
      </c>
      <c r="AQ11761" s="1">
        <v>45142.765277777777</v>
      </c>
    </row>
    <row r="11762" spans="1:43" x14ac:dyDescent="0.35">
      <c r="A11762" t="s">
        <v>63022</v>
      </c>
      <c r="B11762" t="s">
        <v>2072</v>
      </c>
      <c r="C11762" t="s">
        <v>17658</v>
      </c>
      <c r="F11762" t="s">
        <v>63023</v>
      </c>
      <c r="H11762" t="s">
        <v>63024</v>
      </c>
      <c r="J11762" t="s">
        <v>63025</v>
      </c>
      <c r="K11762" t="s">
        <v>63026</v>
      </c>
      <c r="M11762" t="s">
        <v>129</v>
      </c>
      <c r="N11762" t="s">
        <v>65</v>
      </c>
      <c r="O11762">
        <v>81007</v>
      </c>
      <c r="P11762" t="s">
        <v>50</v>
      </c>
      <c r="U11762" s="1">
        <v>45142</v>
      </c>
      <c r="V11762" s="1">
        <v>45142</v>
      </c>
      <c r="W11762" s="1">
        <v>45142.681944444441</v>
      </c>
      <c r="X11762" s="1">
        <v>45142.681944444441</v>
      </c>
      <c r="AC11762" t="s">
        <v>51</v>
      </c>
      <c r="AD11762">
        <v>2973607437</v>
      </c>
      <c r="AE11762" s="1">
        <v>45142.68472222222</v>
      </c>
      <c r="AF11762" t="s">
        <v>63027</v>
      </c>
      <c r="AG11762" t="s">
        <v>63028</v>
      </c>
      <c r="AH11762" t="s">
        <v>51</v>
      </c>
      <c r="AJ11762" t="s">
        <v>53</v>
      </c>
      <c r="AL11762" t="s">
        <v>68</v>
      </c>
      <c r="AO11762" t="s">
        <v>5443</v>
      </c>
      <c r="AP11762" s="1">
        <v>45281.469444444447</v>
      </c>
    </row>
    <row r="11763" spans="1:43" x14ac:dyDescent="0.35">
      <c r="A11763" t="s">
        <v>63029</v>
      </c>
      <c r="B11763" t="s">
        <v>3348</v>
      </c>
      <c r="C11763" t="s">
        <v>6730</v>
      </c>
      <c r="F11763" t="s">
        <v>63030</v>
      </c>
      <c r="H11763" t="s">
        <v>63031</v>
      </c>
      <c r="J11763" t="s">
        <v>63032</v>
      </c>
      <c r="K11763" t="s">
        <v>63033</v>
      </c>
      <c r="M11763" t="s">
        <v>52737</v>
      </c>
      <c r="N11763" t="s">
        <v>798</v>
      </c>
      <c r="O11763">
        <v>79849</v>
      </c>
      <c r="P11763" t="s">
        <v>50</v>
      </c>
      <c r="U11763" s="1">
        <v>45142</v>
      </c>
      <c r="V11763" s="1">
        <v>45142</v>
      </c>
      <c r="W11763" s="1">
        <v>45142.531944444447</v>
      </c>
      <c r="X11763" s="1">
        <v>45142.531944444447</v>
      </c>
      <c r="AC11763" t="s">
        <v>51</v>
      </c>
      <c r="AD11763">
        <v>2973607176</v>
      </c>
      <c r="AE11763" s="1">
        <v>45142.587500000001</v>
      </c>
      <c r="AF11763" t="s">
        <v>63034</v>
      </c>
      <c r="AG11763" t="s">
        <v>63035</v>
      </c>
      <c r="AH11763" t="s">
        <v>51</v>
      </c>
      <c r="AJ11763" t="s">
        <v>53</v>
      </c>
      <c r="AL11763" t="s">
        <v>68</v>
      </c>
      <c r="AO11763" t="s">
        <v>5443</v>
      </c>
      <c r="AP11763" s="1">
        <v>45142.657638888886</v>
      </c>
      <c r="AQ11763" s="1">
        <v>45142.670138888891</v>
      </c>
    </row>
    <row r="11764" spans="1:43" x14ac:dyDescent="0.35">
      <c r="A11764" t="s">
        <v>63036</v>
      </c>
      <c r="B11764" t="s">
        <v>63037</v>
      </c>
      <c r="C11764" t="s">
        <v>2482</v>
      </c>
      <c r="F11764" t="s">
        <v>63038</v>
      </c>
      <c r="H11764" t="s">
        <v>63036</v>
      </c>
      <c r="J11764" t="s">
        <v>63039</v>
      </c>
      <c r="K11764" t="s">
        <v>63040</v>
      </c>
      <c r="M11764" t="s">
        <v>545</v>
      </c>
      <c r="N11764" t="s">
        <v>253</v>
      </c>
      <c r="O11764">
        <v>88012</v>
      </c>
      <c r="P11764" t="s">
        <v>50</v>
      </c>
      <c r="U11764" s="1">
        <v>45142</v>
      </c>
      <c r="V11764" s="1">
        <v>45142</v>
      </c>
      <c r="W11764" s="1">
        <v>45142.556944444441</v>
      </c>
      <c r="X11764" s="1">
        <v>45142.556944444441</v>
      </c>
      <c r="AC11764" t="s">
        <v>51</v>
      </c>
      <c r="AD11764">
        <v>2973607264</v>
      </c>
      <c r="AE11764" s="1">
        <v>45142.621527777781</v>
      </c>
      <c r="AF11764" t="s">
        <v>63041</v>
      </c>
      <c r="AG11764" t="s">
        <v>63042</v>
      </c>
      <c r="AH11764" t="s">
        <v>51</v>
      </c>
      <c r="AJ11764" t="s">
        <v>53</v>
      </c>
      <c r="AL11764" t="s">
        <v>68</v>
      </c>
      <c r="AO11764" t="s">
        <v>5443</v>
      </c>
      <c r="AP11764" s="1">
        <v>45226.350694444445</v>
      </c>
      <c r="AQ11764" s="1">
        <v>45142.722916666666</v>
      </c>
    </row>
    <row r="11765" spans="1:43" x14ac:dyDescent="0.35">
      <c r="A11765" t="s">
        <v>63043</v>
      </c>
      <c r="B11765" t="s">
        <v>7723</v>
      </c>
      <c r="C11765" t="s">
        <v>530</v>
      </c>
      <c r="F11765" t="s">
        <v>63044</v>
      </c>
      <c r="H11765" t="s">
        <v>63043</v>
      </c>
      <c r="J11765" t="s">
        <v>27721</v>
      </c>
      <c r="K11765" t="s">
        <v>9333</v>
      </c>
      <c r="M11765" t="s">
        <v>3571</v>
      </c>
      <c r="N11765" t="s">
        <v>65</v>
      </c>
      <c r="O11765">
        <v>80022</v>
      </c>
      <c r="P11765" t="s">
        <v>50</v>
      </c>
      <c r="U11765" s="1">
        <v>45142</v>
      </c>
      <c r="V11765" s="1">
        <v>45142</v>
      </c>
      <c r="W11765" s="1">
        <v>45142.406944444447</v>
      </c>
      <c r="X11765" s="1">
        <v>45142.406944444447</v>
      </c>
      <c r="AC11765" t="s">
        <v>53</v>
      </c>
      <c r="AD11765">
        <v>2969510363</v>
      </c>
      <c r="AE11765" s="1">
        <v>38369.640277777777</v>
      </c>
      <c r="AF11765" t="s">
        <v>9334</v>
      </c>
      <c r="AG11765" t="s">
        <v>63045</v>
      </c>
      <c r="AH11765" t="s">
        <v>51</v>
      </c>
      <c r="AJ11765" t="s">
        <v>53</v>
      </c>
      <c r="AL11765" t="s">
        <v>68</v>
      </c>
      <c r="AO11765" t="s">
        <v>5443</v>
      </c>
      <c r="AP11765" s="1">
        <v>45314.357638888891</v>
      </c>
      <c r="AQ11765" s="1">
        <v>45301.527083333334</v>
      </c>
    </row>
    <row r="11766" spans="1:43" x14ac:dyDescent="0.35">
      <c r="A11766" t="s">
        <v>18213</v>
      </c>
      <c r="B11766" t="s">
        <v>46165</v>
      </c>
      <c r="C11766" t="s">
        <v>702</v>
      </c>
      <c r="F11766" t="s">
        <v>63046</v>
      </c>
      <c r="H11766" t="s">
        <v>18213</v>
      </c>
      <c r="J11766" t="s">
        <v>32584</v>
      </c>
      <c r="K11766" t="s">
        <v>63047</v>
      </c>
      <c r="M11766" t="s">
        <v>1296</v>
      </c>
      <c r="N11766" t="s">
        <v>253</v>
      </c>
      <c r="O11766">
        <v>88220</v>
      </c>
      <c r="P11766" t="s">
        <v>50</v>
      </c>
      <c r="U11766" s="1">
        <v>45142</v>
      </c>
      <c r="V11766" s="1">
        <v>45142</v>
      </c>
      <c r="W11766" s="1">
        <v>45142.547222222223</v>
      </c>
      <c r="X11766" s="1">
        <v>45142.547222222223</v>
      </c>
      <c r="AC11766" t="s">
        <v>53</v>
      </c>
      <c r="AD11766">
        <v>2969524773</v>
      </c>
      <c r="AE11766" s="1">
        <v>39196.726388888892</v>
      </c>
      <c r="AF11766" t="s">
        <v>7799</v>
      </c>
      <c r="AG11766" t="s">
        <v>63048</v>
      </c>
      <c r="AH11766" t="s">
        <v>51</v>
      </c>
      <c r="AJ11766" t="s">
        <v>53</v>
      </c>
      <c r="AL11766" t="s">
        <v>68</v>
      </c>
      <c r="AO11766" t="s">
        <v>5443</v>
      </c>
      <c r="AP11766" s="1">
        <v>45166.333333333336</v>
      </c>
    </row>
    <row r="11767" spans="1:43" x14ac:dyDescent="0.35">
      <c r="A11767" t="s">
        <v>63049</v>
      </c>
      <c r="B11767" t="s">
        <v>63050</v>
      </c>
      <c r="C11767" t="s">
        <v>63051</v>
      </c>
      <c r="F11767" t="s">
        <v>63052</v>
      </c>
      <c r="H11767" t="s">
        <v>63049</v>
      </c>
      <c r="J11767" t="s">
        <v>32584</v>
      </c>
      <c r="K11767" t="s">
        <v>63047</v>
      </c>
      <c r="M11767" t="s">
        <v>1296</v>
      </c>
      <c r="N11767" t="s">
        <v>253</v>
      </c>
      <c r="O11767">
        <v>88220</v>
      </c>
      <c r="P11767" t="s">
        <v>50</v>
      </c>
      <c r="U11767" s="1">
        <v>45142</v>
      </c>
      <c r="V11767" s="1">
        <v>45142</v>
      </c>
      <c r="W11767" s="1">
        <v>45142.523611111108</v>
      </c>
      <c r="X11767" s="1">
        <v>45142.523611111108</v>
      </c>
      <c r="AC11767" t="s">
        <v>51</v>
      </c>
      <c r="AD11767">
        <v>2969524773</v>
      </c>
      <c r="AE11767" s="1">
        <v>39196.726388888892</v>
      </c>
      <c r="AF11767" t="s">
        <v>7799</v>
      </c>
      <c r="AG11767" t="s">
        <v>63053</v>
      </c>
      <c r="AH11767" t="s">
        <v>51</v>
      </c>
      <c r="AJ11767" t="s">
        <v>53</v>
      </c>
      <c r="AL11767" t="s">
        <v>68</v>
      </c>
      <c r="AO11767" t="s">
        <v>5443</v>
      </c>
      <c r="AP11767" s="1">
        <v>45154.466666666667</v>
      </c>
    </row>
    <row r="11768" spans="1:43" x14ac:dyDescent="0.35">
      <c r="A11768" t="s">
        <v>63054</v>
      </c>
      <c r="B11768" t="s">
        <v>63055</v>
      </c>
      <c r="C11768" t="s">
        <v>5827</v>
      </c>
      <c r="F11768" t="s">
        <v>63056</v>
      </c>
      <c r="H11768" t="s">
        <v>63057</v>
      </c>
      <c r="J11768" t="s">
        <v>63058</v>
      </c>
      <c r="N11768" t="s">
        <v>637</v>
      </c>
      <c r="O11768">
        <v>79701</v>
      </c>
      <c r="P11768" t="s">
        <v>50</v>
      </c>
      <c r="U11768" s="1">
        <v>45142</v>
      </c>
      <c r="V11768" s="1">
        <v>45142</v>
      </c>
      <c r="AC11768" t="s">
        <v>53</v>
      </c>
      <c r="AD11768">
        <v>2969792274</v>
      </c>
      <c r="AE11768" s="1">
        <v>43214.489583333336</v>
      </c>
      <c r="AG11768" t="s">
        <v>63059</v>
      </c>
      <c r="AH11768" t="s">
        <v>51</v>
      </c>
      <c r="AJ11768" t="s">
        <v>53</v>
      </c>
      <c r="AO11768" t="s">
        <v>8142</v>
      </c>
    </row>
    <row r="11769" spans="1:43" x14ac:dyDescent="0.35">
      <c r="A11769" t="s">
        <v>63060</v>
      </c>
      <c r="B11769" t="s">
        <v>52251</v>
      </c>
      <c r="C11769" t="s">
        <v>63061</v>
      </c>
      <c r="F11769" t="s">
        <v>63062</v>
      </c>
      <c r="H11769" t="s">
        <v>63060</v>
      </c>
      <c r="J11769" t="s">
        <v>63063</v>
      </c>
      <c r="K11769" t="s">
        <v>63064</v>
      </c>
      <c r="M11769" t="s">
        <v>753</v>
      </c>
      <c r="N11769" t="s">
        <v>798</v>
      </c>
      <c r="O11769">
        <v>79936</v>
      </c>
      <c r="P11769" t="s">
        <v>50</v>
      </c>
      <c r="U11769" s="1">
        <v>45142</v>
      </c>
      <c r="V11769" s="1">
        <v>45142</v>
      </c>
      <c r="W11769" s="1">
        <v>45142.42083333333</v>
      </c>
      <c r="X11769" s="1">
        <v>45142.42083333333</v>
      </c>
      <c r="AC11769" t="s">
        <v>51</v>
      </c>
      <c r="AD11769">
        <v>2973606999</v>
      </c>
      <c r="AE11769" s="1">
        <v>45142.487500000003</v>
      </c>
      <c r="AF11769" t="s">
        <v>63065</v>
      </c>
      <c r="AG11769" t="s">
        <v>63066</v>
      </c>
      <c r="AH11769" t="s">
        <v>51</v>
      </c>
      <c r="AJ11769" t="s">
        <v>53</v>
      </c>
      <c r="AL11769" t="s">
        <v>68</v>
      </c>
      <c r="AO11769" t="s">
        <v>5443</v>
      </c>
      <c r="AP11769" s="1">
        <v>45147.493750000001</v>
      </c>
      <c r="AQ11769" s="1">
        <v>45142.504861111112</v>
      </c>
    </row>
    <row r="11770" spans="1:43" x14ac:dyDescent="0.35">
      <c r="A11770" t="s">
        <v>63067</v>
      </c>
      <c r="B11770" t="s">
        <v>63068</v>
      </c>
      <c r="C11770" t="s">
        <v>888</v>
      </c>
      <c r="F11770" t="s">
        <v>63069</v>
      </c>
      <c r="H11770" t="s">
        <v>63067</v>
      </c>
      <c r="J11770" t="s">
        <v>12211</v>
      </c>
      <c r="K11770" t="s">
        <v>63070</v>
      </c>
      <c r="M11770" t="s">
        <v>172</v>
      </c>
      <c r="N11770" t="s">
        <v>65</v>
      </c>
      <c r="O11770">
        <v>81625</v>
      </c>
      <c r="P11770" t="s">
        <v>50</v>
      </c>
      <c r="U11770" s="1">
        <v>45142</v>
      </c>
      <c r="V11770" s="1">
        <v>45142</v>
      </c>
      <c r="W11770" s="1">
        <v>45142.479861111111</v>
      </c>
      <c r="X11770" s="1">
        <v>45142.479861111111</v>
      </c>
      <c r="AC11770" t="s">
        <v>53</v>
      </c>
      <c r="AD11770">
        <v>2969475477</v>
      </c>
      <c r="AE11770" s="1">
        <v>37166.661111111112</v>
      </c>
      <c r="AF11770" t="s">
        <v>173</v>
      </c>
      <c r="AG11770" t="s">
        <v>63071</v>
      </c>
      <c r="AH11770" t="s">
        <v>51</v>
      </c>
      <c r="AJ11770" t="s">
        <v>53</v>
      </c>
      <c r="AL11770" t="s">
        <v>68</v>
      </c>
      <c r="AO11770" t="s">
        <v>57090</v>
      </c>
      <c r="AP11770" s="1">
        <v>45404.395138888889</v>
      </c>
    </row>
    <row r="11771" spans="1:43" x14ac:dyDescent="0.35">
      <c r="A11771" t="s">
        <v>63072</v>
      </c>
      <c r="B11771" t="s">
        <v>23123</v>
      </c>
      <c r="C11771" t="s">
        <v>15831</v>
      </c>
      <c r="F11771" t="s">
        <v>63073</v>
      </c>
      <c r="H11771" t="s">
        <v>63072</v>
      </c>
      <c r="J11771" t="s">
        <v>61118</v>
      </c>
      <c r="P11771" t="s">
        <v>50</v>
      </c>
      <c r="U11771" s="1">
        <v>45142</v>
      </c>
      <c r="V11771" s="1">
        <v>45142</v>
      </c>
      <c r="AC11771" t="s">
        <v>53</v>
      </c>
      <c r="AD11771">
        <v>2969504893</v>
      </c>
      <c r="AE11771" s="1">
        <v>38023.623611111114</v>
      </c>
      <c r="AG11771" t="s">
        <v>63074</v>
      </c>
      <c r="AH11771" t="s">
        <v>51</v>
      </c>
      <c r="AJ11771" t="s">
        <v>53</v>
      </c>
      <c r="AO11771" t="s">
        <v>8142</v>
      </c>
    </row>
    <row r="11772" spans="1:43" x14ac:dyDescent="0.35">
      <c r="A11772" t="s">
        <v>63075</v>
      </c>
      <c r="B11772" t="s">
        <v>63076</v>
      </c>
      <c r="C11772" t="s">
        <v>2073</v>
      </c>
      <c r="F11772" t="s">
        <v>63077</v>
      </c>
      <c r="H11772" t="s">
        <v>63078</v>
      </c>
      <c r="J11772" t="s">
        <v>63079</v>
      </c>
      <c r="K11772" t="s">
        <v>63080</v>
      </c>
      <c r="M11772" t="s">
        <v>63081</v>
      </c>
      <c r="N11772" t="s">
        <v>253</v>
      </c>
      <c r="O11772">
        <v>87522</v>
      </c>
      <c r="P11772" t="s">
        <v>50</v>
      </c>
      <c r="U11772" s="1">
        <v>45142</v>
      </c>
      <c r="V11772" s="1">
        <v>45142</v>
      </c>
      <c r="W11772" s="1">
        <v>45142.137499999997</v>
      </c>
      <c r="X11772" s="1">
        <v>45142.137499999997</v>
      </c>
      <c r="AC11772" t="s">
        <v>53</v>
      </c>
      <c r="AD11772">
        <v>2973607291</v>
      </c>
      <c r="AE11772" s="1">
        <v>45142.631944444445</v>
      </c>
      <c r="AF11772" t="s">
        <v>63082</v>
      </c>
      <c r="AG11772" t="s">
        <v>63083</v>
      </c>
      <c r="AH11772" t="s">
        <v>51</v>
      </c>
      <c r="AJ11772" t="s">
        <v>53</v>
      </c>
      <c r="AL11772" t="s">
        <v>68</v>
      </c>
      <c r="AO11772" t="s">
        <v>5443</v>
      </c>
      <c r="AP11772" s="1">
        <v>45142.136805555558</v>
      </c>
    </row>
    <row r="11773" spans="1:43" x14ac:dyDescent="0.35">
      <c r="A11773" t="s">
        <v>63084</v>
      </c>
      <c r="B11773" t="s">
        <v>63085</v>
      </c>
      <c r="C11773" t="s">
        <v>19965</v>
      </c>
      <c r="H11773" t="s">
        <v>63086</v>
      </c>
      <c r="J11773" t="s">
        <v>825</v>
      </c>
      <c r="P11773" t="s">
        <v>50</v>
      </c>
      <c r="U11773" s="1">
        <v>45142</v>
      </c>
      <c r="V11773" s="1">
        <v>45142</v>
      </c>
      <c r="AC11773" t="s">
        <v>53</v>
      </c>
      <c r="AG11773" t="s">
        <v>63087</v>
      </c>
      <c r="AH11773" t="s">
        <v>51</v>
      </c>
      <c r="AJ11773" t="s">
        <v>53</v>
      </c>
      <c r="AO11773" t="s">
        <v>5443</v>
      </c>
    </row>
    <row r="11774" spans="1:43" x14ac:dyDescent="0.35">
      <c r="A11774" t="s">
        <v>63088</v>
      </c>
      <c r="B11774" t="s">
        <v>55713</v>
      </c>
      <c r="C11774" t="s">
        <v>2444</v>
      </c>
      <c r="H11774" t="s">
        <v>63088</v>
      </c>
      <c r="O11774">
        <v>79938</v>
      </c>
      <c r="P11774" t="s">
        <v>50</v>
      </c>
      <c r="U11774" s="1">
        <v>45142</v>
      </c>
      <c r="V11774" s="1">
        <v>45142</v>
      </c>
      <c r="AC11774" t="s">
        <v>53</v>
      </c>
      <c r="AG11774" t="s">
        <v>63089</v>
      </c>
      <c r="AH11774" t="s">
        <v>51</v>
      </c>
      <c r="AJ11774" t="s">
        <v>53</v>
      </c>
      <c r="AO11774" t="s">
        <v>5443</v>
      </c>
    </row>
    <row r="11775" spans="1:43" x14ac:dyDescent="0.35">
      <c r="A11775" t="s">
        <v>63090</v>
      </c>
      <c r="B11775" t="s">
        <v>63091</v>
      </c>
      <c r="C11775" t="s">
        <v>952</v>
      </c>
      <c r="F11775" t="s">
        <v>63092</v>
      </c>
      <c r="H11775" t="s">
        <v>63090</v>
      </c>
      <c r="J11775" t="s">
        <v>5239</v>
      </c>
      <c r="N11775" t="s">
        <v>637</v>
      </c>
      <c r="O11775">
        <v>77566</v>
      </c>
      <c r="P11775" t="s">
        <v>50</v>
      </c>
      <c r="U11775" s="1">
        <v>45142</v>
      </c>
      <c r="V11775" s="1">
        <v>45142</v>
      </c>
      <c r="W11775" s="1">
        <v>45142.373611111114</v>
      </c>
      <c r="X11775" s="1">
        <v>45142.373611111114</v>
      </c>
      <c r="AC11775" t="s">
        <v>53</v>
      </c>
      <c r="AD11775">
        <v>2969475162</v>
      </c>
      <c r="AE11775" s="1">
        <v>37147</v>
      </c>
      <c r="AG11775" t="s">
        <v>63093</v>
      </c>
      <c r="AH11775" t="s">
        <v>51</v>
      </c>
      <c r="AJ11775" t="s">
        <v>53</v>
      </c>
      <c r="AL11775" t="s">
        <v>78</v>
      </c>
      <c r="AO11775" t="s">
        <v>5443</v>
      </c>
      <c r="AP11775" s="1">
        <v>45179.683333333334</v>
      </c>
    </row>
    <row r="11776" spans="1:43" x14ac:dyDescent="0.35">
      <c r="A11776" t="s">
        <v>63094</v>
      </c>
      <c r="B11776" t="s">
        <v>49491</v>
      </c>
      <c r="C11776" t="s">
        <v>320</v>
      </c>
      <c r="F11776" t="s">
        <v>63095</v>
      </c>
      <c r="H11776" t="s">
        <v>63094</v>
      </c>
      <c r="J11776" t="s">
        <v>7961</v>
      </c>
      <c r="K11776" t="s">
        <v>63096</v>
      </c>
      <c r="M11776" t="s">
        <v>48567</v>
      </c>
      <c r="N11776" t="s">
        <v>10487</v>
      </c>
      <c r="O11776">
        <v>71342</v>
      </c>
      <c r="P11776" t="s">
        <v>50</v>
      </c>
      <c r="U11776" s="1">
        <v>45143</v>
      </c>
      <c r="V11776" s="1">
        <v>45143</v>
      </c>
      <c r="W11776" s="1">
        <v>45143.620833333334</v>
      </c>
      <c r="X11776" s="1">
        <v>45143.620833333334</v>
      </c>
      <c r="AC11776" t="s">
        <v>53</v>
      </c>
      <c r="AD11776">
        <v>2969702039</v>
      </c>
      <c r="AE11776" s="1">
        <v>42528.619444444441</v>
      </c>
      <c r="AF11776" t="s">
        <v>9789</v>
      </c>
      <c r="AG11776" t="s">
        <v>63097</v>
      </c>
      <c r="AH11776" t="s">
        <v>51</v>
      </c>
      <c r="AJ11776" t="s">
        <v>53</v>
      </c>
      <c r="AL11776" t="s">
        <v>68</v>
      </c>
      <c r="AO11776" t="s">
        <v>5443</v>
      </c>
      <c r="AP11776" s="1">
        <v>45143.619444444441</v>
      </c>
    </row>
    <row r="11777" spans="1:43" x14ac:dyDescent="0.35">
      <c r="A11777" t="s">
        <v>63098</v>
      </c>
      <c r="B11777" t="s">
        <v>63099</v>
      </c>
      <c r="C11777" t="s">
        <v>1391</v>
      </c>
      <c r="F11777" t="s">
        <v>63100</v>
      </c>
      <c r="H11777" t="s">
        <v>63098</v>
      </c>
      <c r="J11777" t="s">
        <v>63101</v>
      </c>
      <c r="K11777" t="s">
        <v>63102</v>
      </c>
      <c r="M11777" t="s">
        <v>14904</v>
      </c>
      <c r="N11777" t="s">
        <v>65</v>
      </c>
      <c r="O11777">
        <v>80478</v>
      </c>
      <c r="P11777" t="s">
        <v>50</v>
      </c>
      <c r="U11777" s="1">
        <v>45143</v>
      </c>
      <c r="V11777" s="1">
        <v>45143</v>
      </c>
      <c r="W11777" s="1">
        <v>45143.415277777778</v>
      </c>
      <c r="X11777" s="1">
        <v>45143.415277777778</v>
      </c>
      <c r="AC11777" t="s">
        <v>53</v>
      </c>
      <c r="AD11777">
        <v>2969772641</v>
      </c>
      <c r="AE11777" s="1">
        <v>43108.679861111108</v>
      </c>
      <c r="AF11777" t="s">
        <v>63103</v>
      </c>
      <c r="AG11777" t="s">
        <v>63104</v>
      </c>
      <c r="AH11777" t="s">
        <v>51</v>
      </c>
      <c r="AJ11777" t="s">
        <v>53</v>
      </c>
      <c r="AL11777" t="s">
        <v>68</v>
      </c>
      <c r="AO11777" t="s">
        <v>5443</v>
      </c>
      <c r="AP11777" s="1">
        <v>45164.36041666667</v>
      </c>
      <c r="AQ11777" s="1">
        <v>45145.261111111111</v>
      </c>
    </row>
    <row r="11778" spans="1:43" x14ac:dyDescent="0.35">
      <c r="A11778" t="s">
        <v>63105</v>
      </c>
      <c r="B11778" t="s">
        <v>63106</v>
      </c>
      <c r="C11778" t="s">
        <v>97</v>
      </c>
      <c r="F11778" t="s">
        <v>63107</v>
      </c>
      <c r="H11778" t="s">
        <v>63105</v>
      </c>
      <c r="J11778" t="s">
        <v>63108</v>
      </c>
      <c r="K11778" t="s">
        <v>63109</v>
      </c>
      <c r="M11778" t="s">
        <v>8766</v>
      </c>
      <c r="N11778" t="s">
        <v>899</v>
      </c>
      <c r="O11778">
        <v>58801</v>
      </c>
      <c r="P11778" t="s">
        <v>50</v>
      </c>
      <c r="U11778" s="1">
        <v>45144</v>
      </c>
      <c r="V11778" s="1">
        <v>45144</v>
      </c>
      <c r="W11778" s="1">
        <v>45144.390277777777</v>
      </c>
      <c r="X11778" s="1">
        <v>45144.390277777777</v>
      </c>
      <c r="AC11778" t="s">
        <v>53</v>
      </c>
      <c r="AD11778">
        <v>2973608634</v>
      </c>
      <c r="AE11778" s="1">
        <v>45145.373611111114</v>
      </c>
      <c r="AF11778" t="s">
        <v>63110</v>
      </c>
      <c r="AG11778" t="s">
        <v>63111</v>
      </c>
      <c r="AH11778" t="s">
        <v>51</v>
      </c>
      <c r="AJ11778" t="s">
        <v>53</v>
      </c>
      <c r="AL11778" t="s">
        <v>68</v>
      </c>
      <c r="AO11778" t="s">
        <v>5443</v>
      </c>
      <c r="AP11778" s="1">
        <v>45145.381249999999</v>
      </c>
    </row>
    <row r="11779" spans="1:43" x14ac:dyDescent="0.35">
      <c r="A11779" t="s">
        <v>63112</v>
      </c>
      <c r="B11779" t="s">
        <v>63113</v>
      </c>
      <c r="C11779" t="s">
        <v>10351</v>
      </c>
      <c r="F11779" t="s">
        <v>63114</v>
      </c>
      <c r="H11779" t="s">
        <v>63112</v>
      </c>
      <c r="J11779" t="s">
        <v>63115</v>
      </c>
      <c r="K11779" t="s">
        <v>63116</v>
      </c>
      <c r="M11779" t="s">
        <v>4890</v>
      </c>
      <c r="N11779" t="s">
        <v>65</v>
      </c>
      <c r="O11779">
        <v>80759</v>
      </c>
      <c r="P11779" t="s">
        <v>50</v>
      </c>
      <c r="U11779" s="1">
        <v>45144</v>
      </c>
      <c r="V11779" s="1">
        <v>45144</v>
      </c>
      <c r="W11779" s="1">
        <v>45144.506944444445</v>
      </c>
      <c r="X11779" s="1">
        <v>45144.506944444445</v>
      </c>
      <c r="AC11779" t="s">
        <v>53</v>
      </c>
      <c r="AD11779">
        <v>2973608675</v>
      </c>
      <c r="AE11779" s="1">
        <v>45145.394444444442</v>
      </c>
      <c r="AF11779" t="s">
        <v>63117</v>
      </c>
      <c r="AG11779" t="s">
        <v>63118</v>
      </c>
      <c r="AH11779" t="s">
        <v>51</v>
      </c>
      <c r="AJ11779" t="s">
        <v>53</v>
      </c>
      <c r="AL11779" t="s">
        <v>68</v>
      </c>
      <c r="AO11779" t="s">
        <v>5443</v>
      </c>
      <c r="AP11779" s="1">
        <v>45266.647222222222</v>
      </c>
      <c r="AQ11779" s="1">
        <v>45212.532638888886</v>
      </c>
    </row>
    <row r="11780" spans="1:43" x14ac:dyDescent="0.35">
      <c r="A11780" t="s">
        <v>63119</v>
      </c>
      <c r="B11780" t="s">
        <v>3829</v>
      </c>
      <c r="C11780" t="s">
        <v>19820</v>
      </c>
      <c r="F11780">
        <v>552591400</v>
      </c>
      <c r="H11780" t="s">
        <v>63120</v>
      </c>
      <c r="I11780" t="s">
        <v>169</v>
      </c>
      <c r="J11780" t="s">
        <v>34297</v>
      </c>
      <c r="K11780" t="s">
        <v>63121</v>
      </c>
      <c r="M11780" t="s">
        <v>63122</v>
      </c>
      <c r="N11780" t="s">
        <v>63123</v>
      </c>
      <c r="O11780">
        <v>7580125</v>
      </c>
      <c r="P11780" t="s">
        <v>35283</v>
      </c>
      <c r="U11780" s="1">
        <v>45144</v>
      </c>
      <c r="V11780" s="1">
        <v>45144</v>
      </c>
      <c r="AC11780" t="s">
        <v>53</v>
      </c>
      <c r="AD11780">
        <v>2969706684</v>
      </c>
      <c r="AE11780" s="1">
        <v>42590.473611111112</v>
      </c>
      <c r="AG11780" t="s">
        <v>63124</v>
      </c>
      <c r="AH11780" t="s">
        <v>51</v>
      </c>
      <c r="AJ11780" t="s">
        <v>53</v>
      </c>
      <c r="AO11780" t="s">
        <v>8142</v>
      </c>
    </row>
    <row r="11781" spans="1:43" x14ac:dyDescent="0.35">
      <c r="A11781" t="s">
        <v>63125</v>
      </c>
      <c r="B11781" t="s">
        <v>1440</v>
      </c>
      <c r="C11781" t="s">
        <v>3475</v>
      </c>
      <c r="F11781">
        <v>13039120826</v>
      </c>
      <c r="H11781" t="s">
        <v>63125</v>
      </c>
      <c r="J11781" t="s">
        <v>63126</v>
      </c>
      <c r="N11781" t="s">
        <v>287</v>
      </c>
      <c r="O11781">
        <v>80260</v>
      </c>
      <c r="P11781" t="s">
        <v>50</v>
      </c>
      <c r="U11781" s="1">
        <v>45144</v>
      </c>
      <c r="V11781" s="1">
        <v>45144</v>
      </c>
      <c r="W11781" s="1">
        <v>45144.53402777778</v>
      </c>
      <c r="X11781" s="1">
        <v>45144.53402777778</v>
      </c>
      <c r="AC11781" t="s">
        <v>53</v>
      </c>
      <c r="AD11781">
        <v>1000000001</v>
      </c>
      <c r="AE11781" s="1">
        <v>39973.351388888892</v>
      </c>
      <c r="AF11781" t="s">
        <v>3377</v>
      </c>
      <c r="AG11781" t="s">
        <v>63127</v>
      </c>
      <c r="AH11781" t="s">
        <v>51</v>
      </c>
      <c r="AJ11781" t="s">
        <v>53</v>
      </c>
      <c r="AL11781" t="s">
        <v>78</v>
      </c>
      <c r="AO11781" t="s">
        <v>8142</v>
      </c>
    </row>
    <row r="11782" spans="1:43" x14ac:dyDescent="0.35">
      <c r="A11782" t="s">
        <v>63128</v>
      </c>
      <c r="B11782" t="s">
        <v>59673</v>
      </c>
      <c r="C11782" t="s">
        <v>519</v>
      </c>
      <c r="F11782" t="s">
        <v>63129</v>
      </c>
      <c r="H11782" t="s">
        <v>63130</v>
      </c>
      <c r="J11782" t="s">
        <v>63131</v>
      </c>
      <c r="K11782" t="s">
        <v>63132</v>
      </c>
      <c r="M11782" t="s">
        <v>1994</v>
      </c>
      <c r="N11782" t="s">
        <v>65</v>
      </c>
      <c r="O11782">
        <v>81089</v>
      </c>
      <c r="P11782" t="s">
        <v>50</v>
      </c>
      <c r="U11782" s="1">
        <v>45144</v>
      </c>
      <c r="V11782" s="1">
        <v>45144</v>
      </c>
      <c r="W11782" s="1">
        <v>45144.775000000001</v>
      </c>
      <c r="X11782" s="1">
        <v>45144.775000000001</v>
      </c>
      <c r="AC11782" t="s">
        <v>53</v>
      </c>
      <c r="AD11782">
        <v>2972012816</v>
      </c>
      <c r="AE11782" s="1">
        <v>44465.601388888892</v>
      </c>
      <c r="AF11782" t="s">
        <v>63133</v>
      </c>
      <c r="AG11782" t="s">
        <v>63134</v>
      </c>
      <c r="AH11782" t="s">
        <v>51</v>
      </c>
      <c r="AJ11782" t="s">
        <v>53</v>
      </c>
      <c r="AL11782" t="s">
        <v>68</v>
      </c>
      <c r="AO11782" t="s">
        <v>5443</v>
      </c>
      <c r="AP11782" s="1">
        <v>45413.482638888891</v>
      </c>
    </row>
    <row r="11783" spans="1:43" x14ac:dyDescent="0.35">
      <c r="A11783" t="s">
        <v>63135</v>
      </c>
      <c r="B11783" t="s">
        <v>63136</v>
      </c>
      <c r="C11783" t="s">
        <v>9273</v>
      </c>
      <c r="F11783" t="s">
        <v>63137</v>
      </c>
      <c r="H11783" t="s">
        <v>63135</v>
      </c>
      <c r="J11783" t="s">
        <v>63138</v>
      </c>
      <c r="K11783" t="s">
        <v>63139</v>
      </c>
      <c r="M11783" t="s">
        <v>257</v>
      </c>
      <c r="N11783" t="s">
        <v>65</v>
      </c>
      <c r="O11783">
        <v>81321</v>
      </c>
      <c r="P11783" t="s">
        <v>50</v>
      </c>
      <c r="U11783" s="1">
        <v>45145</v>
      </c>
      <c r="V11783" s="1">
        <v>45145</v>
      </c>
      <c r="W11783" s="1">
        <v>45145.625</v>
      </c>
      <c r="X11783" s="1">
        <v>45145.625</v>
      </c>
      <c r="AC11783" t="s">
        <v>51</v>
      </c>
      <c r="AD11783">
        <v>2969554659</v>
      </c>
      <c r="AE11783" s="1">
        <v>40416.553472222222</v>
      </c>
      <c r="AF11783" t="s">
        <v>63140</v>
      </c>
      <c r="AG11783" t="s">
        <v>63141</v>
      </c>
      <c r="AH11783" t="s">
        <v>51</v>
      </c>
      <c r="AJ11783" t="s">
        <v>53</v>
      </c>
      <c r="AL11783" t="s">
        <v>68</v>
      </c>
      <c r="AO11783" t="s">
        <v>5443</v>
      </c>
      <c r="AP11783" s="1">
        <v>45146.36041666667</v>
      </c>
    </row>
    <row r="11784" spans="1:43" x14ac:dyDescent="0.35">
      <c r="A11784" t="s">
        <v>63142</v>
      </c>
      <c r="B11784" t="s">
        <v>6451</v>
      </c>
      <c r="C11784" t="s">
        <v>9084</v>
      </c>
      <c r="F11784" t="s">
        <v>63143</v>
      </c>
      <c r="H11784" t="s">
        <v>63142</v>
      </c>
      <c r="J11784" t="s">
        <v>63144</v>
      </c>
      <c r="K11784" t="s">
        <v>63145</v>
      </c>
      <c r="M11784" t="s">
        <v>753</v>
      </c>
      <c r="N11784" t="s">
        <v>798</v>
      </c>
      <c r="O11784">
        <v>79928</v>
      </c>
      <c r="P11784" t="s">
        <v>50</v>
      </c>
      <c r="U11784" s="1">
        <v>45145</v>
      </c>
      <c r="V11784" s="1">
        <v>45145</v>
      </c>
      <c r="W11784" s="1">
        <v>45145.615277777775</v>
      </c>
      <c r="X11784" s="1">
        <v>45145.615277777775</v>
      </c>
      <c r="AC11784" t="s">
        <v>51</v>
      </c>
      <c r="AD11784">
        <v>2973609615</v>
      </c>
      <c r="AE11784" s="1">
        <v>45145.649305555555</v>
      </c>
      <c r="AF11784" t="s">
        <v>63146</v>
      </c>
      <c r="AG11784" t="s">
        <v>63147</v>
      </c>
      <c r="AH11784" t="s">
        <v>51</v>
      </c>
      <c r="AJ11784" t="s">
        <v>53</v>
      </c>
      <c r="AL11784" t="s">
        <v>68</v>
      </c>
      <c r="AO11784" t="s">
        <v>5443</v>
      </c>
      <c r="AP11784" s="1">
        <v>45145.63958333333</v>
      </c>
    </row>
    <row r="11785" spans="1:43" x14ac:dyDescent="0.35">
      <c r="A11785" t="s">
        <v>63148</v>
      </c>
      <c r="B11785" t="s">
        <v>41592</v>
      </c>
      <c r="C11785" t="s">
        <v>10526</v>
      </c>
      <c r="F11785" t="s">
        <v>63149</v>
      </c>
      <c r="H11785" t="s">
        <v>63148</v>
      </c>
      <c r="J11785" t="s">
        <v>63150</v>
      </c>
      <c r="K11785" t="s">
        <v>63151</v>
      </c>
      <c r="M11785" t="s">
        <v>14094</v>
      </c>
      <c r="N11785" t="s">
        <v>253</v>
      </c>
      <c r="O11785">
        <v>88030</v>
      </c>
      <c r="P11785" t="s">
        <v>50</v>
      </c>
      <c r="U11785" s="1">
        <v>45145</v>
      </c>
      <c r="V11785" s="1">
        <v>45145</v>
      </c>
      <c r="W11785" s="1">
        <v>45145.705555555556</v>
      </c>
      <c r="X11785" s="1">
        <v>45145.705555555556</v>
      </c>
      <c r="AC11785" t="s">
        <v>51</v>
      </c>
      <c r="AD11785">
        <v>2970036690</v>
      </c>
      <c r="AE11785" s="1">
        <v>44207.438888888886</v>
      </c>
      <c r="AF11785" t="s">
        <v>63152</v>
      </c>
      <c r="AG11785" t="s">
        <v>63153</v>
      </c>
      <c r="AH11785" t="s">
        <v>51</v>
      </c>
      <c r="AJ11785" t="s">
        <v>53</v>
      </c>
      <c r="AL11785" t="s">
        <v>68</v>
      </c>
      <c r="AO11785" t="s">
        <v>5443</v>
      </c>
      <c r="AP11785" s="1">
        <v>45145.72152777778</v>
      </c>
      <c r="AQ11785" s="1">
        <v>45145.71875</v>
      </c>
    </row>
    <row r="11786" spans="1:43" x14ac:dyDescent="0.35">
      <c r="A11786" t="s">
        <v>63154</v>
      </c>
      <c r="B11786" t="s">
        <v>63155</v>
      </c>
      <c r="C11786" t="s">
        <v>63156</v>
      </c>
      <c r="F11786" t="s">
        <v>63157</v>
      </c>
      <c r="H11786" t="s">
        <v>63158</v>
      </c>
      <c r="J11786" t="s">
        <v>43813</v>
      </c>
      <c r="K11786" t="s">
        <v>63159</v>
      </c>
      <c r="M11786" t="s">
        <v>63160</v>
      </c>
      <c r="N11786" t="s">
        <v>9781</v>
      </c>
      <c r="O11786">
        <v>56057</v>
      </c>
      <c r="P11786" t="s">
        <v>50</v>
      </c>
      <c r="U11786" s="1">
        <v>45145</v>
      </c>
      <c r="V11786" s="1">
        <v>45145</v>
      </c>
      <c r="AC11786" t="s">
        <v>53</v>
      </c>
      <c r="AD11786">
        <v>2969516823</v>
      </c>
      <c r="AE11786" s="1">
        <v>38747.356944444444</v>
      </c>
      <c r="AG11786" t="s">
        <v>63161</v>
      </c>
      <c r="AH11786" t="s">
        <v>51</v>
      </c>
      <c r="AJ11786" t="s">
        <v>53</v>
      </c>
      <c r="AO11786" t="s">
        <v>8142</v>
      </c>
    </row>
    <row r="11787" spans="1:43" x14ac:dyDescent="0.35">
      <c r="A11787" t="s">
        <v>63162</v>
      </c>
      <c r="B11787" t="s">
        <v>63163</v>
      </c>
      <c r="C11787" t="s">
        <v>56626</v>
      </c>
      <c r="F11787" t="s">
        <v>63164</v>
      </c>
      <c r="H11787" t="s">
        <v>63162</v>
      </c>
      <c r="J11787" t="s">
        <v>7142</v>
      </c>
      <c r="K11787" t="s">
        <v>26185</v>
      </c>
      <c r="M11787" t="s">
        <v>1296</v>
      </c>
      <c r="N11787" t="s">
        <v>253</v>
      </c>
      <c r="O11787">
        <v>88220</v>
      </c>
      <c r="P11787" t="s">
        <v>50</v>
      </c>
      <c r="U11787" s="1">
        <v>45145</v>
      </c>
      <c r="V11787" s="1">
        <v>45145</v>
      </c>
      <c r="W11787" s="1">
        <v>45145.666666666664</v>
      </c>
      <c r="X11787" s="1">
        <v>45145.666666666664</v>
      </c>
      <c r="AC11787" t="s">
        <v>53</v>
      </c>
      <c r="AD11787">
        <v>2969584761</v>
      </c>
      <c r="AE11787" s="1">
        <v>41288.714583333334</v>
      </c>
      <c r="AF11787" t="s">
        <v>7145</v>
      </c>
      <c r="AG11787" t="s">
        <v>63165</v>
      </c>
      <c r="AH11787" t="s">
        <v>51</v>
      </c>
      <c r="AJ11787" t="s">
        <v>53</v>
      </c>
      <c r="AL11787" t="s">
        <v>68</v>
      </c>
      <c r="AO11787" t="s">
        <v>5443</v>
      </c>
      <c r="AP11787" s="1">
        <v>45283.536805555559</v>
      </c>
      <c r="AQ11787" s="1">
        <v>45284.670138888891</v>
      </c>
    </row>
    <row r="11788" spans="1:43" x14ac:dyDescent="0.35">
      <c r="A11788" t="s">
        <v>63166</v>
      </c>
      <c r="B11788" t="s">
        <v>63167</v>
      </c>
      <c r="C11788" t="s">
        <v>63168</v>
      </c>
      <c r="F11788" t="s">
        <v>63169</v>
      </c>
      <c r="H11788" t="s">
        <v>63170</v>
      </c>
      <c r="J11788" t="s">
        <v>63171</v>
      </c>
      <c r="K11788" t="s">
        <v>63172</v>
      </c>
      <c r="M11788" t="s">
        <v>129</v>
      </c>
      <c r="N11788" t="s">
        <v>65</v>
      </c>
      <c r="O11788">
        <v>81003</v>
      </c>
      <c r="P11788" t="s">
        <v>50</v>
      </c>
      <c r="U11788" s="1">
        <v>45145</v>
      </c>
      <c r="V11788" s="1">
        <v>45145</v>
      </c>
      <c r="W11788" s="1">
        <v>45145.583333333336</v>
      </c>
      <c r="X11788" s="1">
        <v>45145.583333333336</v>
      </c>
      <c r="AC11788" t="s">
        <v>53</v>
      </c>
      <c r="AD11788">
        <v>2972039724</v>
      </c>
      <c r="AE11788" s="1">
        <v>44519.677777777775</v>
      </c>
      <c r="AF11788" t="s">
        <v>63173</v>
      </c>
      <c r="AG11788" t="s">
        <v>63174</v>
      </c>
      <c r="AH11788" t="s">
        <v>51</v>
      </c>
      <c r="AJ11788" t="s">
        <v>53</v>
      </c>
      <c r="AL11788" t="s">
        <v>68</v>
      </c>
      <c r="AO11788" t="s">
        <v>5443</v>
      </c>
      <c r="AP11788" s="1">
        <v>45341.525694444441</v>
      </c>
      <c r="AQ11788" s="1">
        <v>45145.617361111108</v>
      </c>
    </row>
    <row r="11789" spans="1:43" x14ac:dyDescent="0.35">
      <c r="A11789" t="s">
        <v>63175</v>
      </c>
      <c r="B11789" t="s">
        <v>35579</v>
      </c>
      <c r="C11789" t="s">
        <v>2453</v>
      </c>
      <c r="F11789" t="s">
        <v>63176</v>
      </c>
      <c r="H11789" t="s">
        <v>63175</v>
      </c>
      <c r="J11789" t="s">
        <v>23154</v>
      </c>
      <c r="K11789" t="s">
        <v>26367</v>
      </c>
      <c r="M11789" t="s">
        <v>26368</v>
      </c>
      <c r="N11789" t="s">
        <v>26369</v>
      </c>
      <c r="O11789" t="s">
        <v>23174</v>
      </c>
      <c r="P11789" t="s">
        <v>50</v>
      </c>
      <c r="U11789" s="1">
        <v>45145</v>
      </c>
      <c r="V11789" s="1">
        <v>45145</v>
      </c>
      <c r="W11789" s="1">
        <v>45145.429166666669</v>
      </c>
      <c r="X11789" s="1">
        <v>45145.429166666669</v>
      </c>
      <c r="AC11789" t="s">
        <v>53</v>
      </c>
      <c r="AD11789">
        <v>2969478563</v>
      </c>
      <c r="AE11789" s="1">
        <v>37343</v>
      </c>
      <c r="AF11789" t="s">
        <v>23157</v>
      </c>
      <c r="AG11789" t="s">
        <v>63177</v>
      </c>
      <c r="AH11789" t="s">
        <v>51</v>
      </c>
      <c r="AJ11789" t="s">
        <v>53</v>
      </c>
      <c r="AL11789" t="s">
        <v>78</v>
      </c>
      <c r="AO11789" t="s">
        <v>5443</v>
      </c>
      <c r="AP11789" s="1">
        <v>45399.685416666667</v>
      </c>
      <c r="AQ11789" s="1">
        <v>45392.638194444444</v>
      </c>
    </row>
    <row r="11790" spans="1:43" x14ac:dyDescent="0.35">
      <c r="A11790" t="s">
        <v>63178</v>
      </c>
      <c r="B11790" t="s">
        <v>63179</v>
      </c>
      <c r="C11790" t="s">
        <v>4860</v>
      </c>
      <c r="F11790" t="s">
        <v>63180</v>
      </c>
      <c r="H11790" t="s">
        <v>63178</v>
      </c>
      <c r="J11790" t="s">
        <v>13744</v>
      </c>
      <c r="K11790" t="s">
        <v>273</v>
      </c>
      <c r="M11790" t="s">
        <v>274</v>
      </c>
      <c r="N11790" t="s">
        <v>275</v>
      </c>
      <c r="O11790">
        <v>27612</v>
      </c>
      <c r="P11790" t="s">
        <v>50</v>
      </c>
      <c r="U11790" s="1">
        <v>45145</v>
      </c>
      <c r="V11790" s="1">
        <v>45145</v>
      </c>
      <c r="W11790" s="1">
        <v>45145.720833333333</v>
      </c>
      <c r="X11790" s="1">
        <v>45145.720833333333</v>
      </c>
      <c r="AC11790" t="s">
        <v>53</v>
      </c>
      <c r="AD11790">
        <v>2969474461</v>
      </c>
      <c r="AE11790" s="1">
        <v>37104.381944444445</v>
      </c>
      <c r="AF11790" t="s">
        <v>7023</v>
      </c>
      <c r="AG11790" t="s">
        <v>63181</v>
      </c>
      <c r="AH11790" t="s">
        <v>51</v>
      </c>
      <c r="AJ11790" t="s">
        <v>53</v>
      </c>
      <c r="AL11790" t="s">
        <v>68</v>
      </c>
      <c r="AO11790" t="s">
        <v>5443</v>
      </c>
      <c r="AP11790" s="1">
        <v>45475.520833333336</v>
      </c>
    </row>
    <row r="11791" spans="1:43" x14ac:dyDescent="0.35">
      <c r="A11791" t="s">
        <v>63182</v>
      </c>
      <c r="B11791" t="s">
        <v>63183</v>
      </c>
      <c r="C11791" t="s">
        <v>63184</v>
      </c>
      <c r="F11791" t="s">
        <v>63185</v>
      </c>
      <c r="H11791" t="s">
        <v>63182</v>
      </c>
      <c r="J11791" t="s">
        <v>63186</v>
      </c>
      <c r="K11791" t="s">
        <v>63187</v>
      </c>
      <c r="M11791" t="s">
        <v>18528</v>
      </c>
      <c r="N11791" t="s">
        <v>65</v>
      </c>
      <c r="O11791">
        <v>80451</v>
      </c>
      <c r="P11791" t="s">
        <v>50</v>
      </c>
      <c r="U11791" s="1">
        <v>45145</v>
      </c>
      <c r="V11791" s="1">
        <v>45145</v>
      </c>
      <c r="W11791" s="1">
        <v>45145.548611111109</v>
      </c>
      <c r="X11791" s="1">
        <v>45145.548611111109</v>
      </c>
      <c r="AC11791" t="s">
        <v>53</v>
      </c>
      <c r="AD11791">
        <v>2969813339</v>
      </c>
      <c r="AE11791" s="1">
        <v>43272.718055555553</v>
      </c>
      <c r="AF11791" t="s">
        <v>63188</v>
      </c>
      <c r="AG11791" t="s">
        <v>63189</v>
      </c>
      <c r="AH11791" t="s">
        <v>51</v>
      </c>
      <c r="AJ11791" t="s">
        <v>53</v>
      </c>
      <c r="AL11791" t="s">
        <v>68</v>
      </c>
      <c r="AO11791" t="s">
        <v>5443</v>
      </c>
      <c r="AP11791" s="1">
        <v>45145.551388888889</v>
      </c>
      <c r="AQ11791" s="1">
        <v>45145.553472222222</v>
      </c>
    </row>
    <row r="11792" spans="1:43" x14ac:dyDescent="0.35">
      <c r="A11792" t="s">
        <v>63190</v>
      </c>
      <c r="B11792" t="s">
        <v>6882</v>
      </c>
      <c r="C11792" t="s">
        <v>14969</v>
      </c>
      <c r="F11792" t="s">
        <v>63191</v>
      </c>
      <c r="H11792" t="s">
        <v>63190</v>
      </c>
      <c r="J11792" t="s">
        <v>4059</v>
      </c>
      <c r="K11792" t="s">
        <v>28642</v>
      </c>
      <c r="M11792" t="s">
        <v>137</v>
      </c>
      <c r="N11792" t="s">
        <v>65</v>
      </c>
      <c r="O11792">
        <v>80216</v>
      </c>
      <c r="P11792" t="s">
        <v>50</v>
      </c>
      <c r="U11792" s="1">
        <v>45145</v>
      </c>
      <c r="V11792" s="1">
        <v>45145</v>
      </c>
      <c r="W11792" s="1">
        <v>45145.591666666667</v>
      </c>
      <c r="X11792" s="1">
        <v>45145.591666666667</v>
      </c>
      <c r="AC11792" t="s">
        <v>51</v>
      </c>
      <c r="AD11792">
        <v>2969475436</v>
      </c>
      <c r="AE11792" s="1">
        <v>37166.661111111112</v>
      </c>
      <c r="AF11792" t="s">
        <v>741</v>
      </c>
      <c r="AG11792" t="s">
        <v>63192</v>
      </c>
      <c r="AH11792" t="s">
        <v>51</v>
      </c>
      <c r="AJ11792" t="s">
        <v>53</v>
      </c>
      <c r="AL11792" t="s">
        <v>68</v>
      </c>
      <c r="AO11792" t="s">
        <v>5443</v>
      </c>
      <c r="AP11792" s="1">
        <v>45204.48541666667</v>
      </c>
      <c r="AQ11792" s="1">
        <v>45201.694444444445</v>
      </c>
    </row>
    <row r="11793" spans="1:43" x14ac:dyDescent="0.35">
      <c r="A11793" t="s">
        <v>63193</v>
      </c>
      <c r="B11793" t="s">
        <v>867</v>
      </c>
      <c r="C11793" t="s">
        <v>3285</v>
      </c>
      <c r="F11793" t="s">
        <v>63194</v>
      </c>
      <c r="H11793" t="s">
        <v>63195</v>
      </c>
      <c r="J11793" t="s">
        <v>3933</v>
      </c>
      <c r="K11793" t="s">
        <v>63196</v>
      </c>
      <c r="M11793" t="s">
        <v>13254</v>
      </c>
      <c r="N11793" t="s">
        <v>11619</v>
      </c>
      <c r="O11793">
        <v>14568</v>
      </c>
      <c r="P11793" t="s">
        <v>50</v>
      </c>
      <c r="U11793" s="1">
        <v>45145</v>
      </c>
      <c r="V11793" s="1">
        <v>45145</v>
      </c>
      <c r="AC11793" t="s">
        <v>53</v>
      </c>
      <c r="AD11793">
        <v>2969551137</v>
      </c>
      <c r="AE11793" s="1">
        <v>40288.591666666667</v>
      </c>
      <c r="AG11793" t="s">
        <v>63197</v>
      </c>
      <c r="AH11793" t="s">
        <v>51</v>
      </c>
      <c r="AJ11793" t="s">
        <v>53</v>
      </c>
      <c r="AO11793" t="s">
        <v>8142</v>
      </c>
    </row>
    <row r="11794" spans="1:43" x14ac:dyDescent="0.35">
      <c r="A11794" t="s">
        <v>63198</v>
      </c>
      <c r="B11794" t="s">
        <v>63199</v>
      </c>
      <c r="C11794" t="s">
        <v>17999</v>
      </c>
      <c r="F11794" t="s">
        <v>63200</v>
      </c>
      <c r="H11794" t="s">
        <v>63198</v>
      </c>
      <c r="J11794" t="s">
        <v>63201</v>
      </c>
      <c r="K11794" t="s">
        <v>63202</v>
      </c>
      <c r="M11794" t="s">
        <v>753</v>
      </c>
      <c r="N11794" t="s">
        <v>798</v>
      </c>
      <c r="O11794">
        <v>79922</v>
      </c>
      <c r="P11794" t="s">
        <v>50</v>
      </c>
      <c r="U11794" s="1">
        <v>45145</v>
      </c>
      <c r="V11794" s="1">
        <v>45145</v>
      </c>
      <c r="W11794" s="1">
        <v>45145.69027777778</v>
      </c>
      <c r="X11794" s="1">
        <v>45145.69027777778</v>
      </c>
      <c r="AC11794" t="s">
        <v>53</v>
      </c>
      <c r="AD11794">
        <v>2973609841</v>
      </c>
      <c r="AE11794" s="1">
        <v>45145.70208333333</v>
      </c>
      <c r="AF11794" t="s">
        <v>63203</v>
      </c>
      <c r="AG11794" t="s">
        <v>63204</v>
      </c>
      <c r="AH11794" t="s">
        <v>51</v>
      </c>
      <c r="AJ11794" t="s">
        <v>53</v>
      </c>
      <c r="AL11794" t="s">
        <v>68</v>
      </c>
      <c r="AO11794" t="s">
        <v>5443</v>
      </c>
      <c r="AP11794" s="1">
        <v>45145.714583333334</v>
      </c>
      <c r="AQ11794" s="1">
        <v>45145.713888888888</v>
      </c>
    </row>
    <row r="11795" spans="1:43" x14ac:dyDescent="0.35">
      <c r="A11795" t="s">
        <v>63205</v>
      </c>
      <c r="B11795" t="s">
        <v>5849</v>
      </c>
      <c r="C11795" t="s">
        <v>6697</v>
      </c>
      <c r="F11795" t="s">
        <v>63206</v>
      </c>
      <c r="H11795" t="s">
        <v>63205</v>
      </c>
      <c r="J11795" t="s">
        <v>63207</v>
      </c>
      <c r="K11795" t="s">
        <v>63208</v>
      </c>
      <c r="M11795" t="s">
        <v>51041</v>
      </c>
      <c r="N11795" t="s">
        <v>253</v>
      </c>
      <c r="O11795">
        <v>88063</v>
      </c>
      <c r="P11795" t="s">
        <v>50</v>
      </c>
      <c r="U11795" s="1">
        <v>45145</v>
      </c>
      <c r="V11795" s="1">
        <v>45145</v>
      </c>
      <c r="W11795" s="1">
        <v>45145.723611111112</v>
      </c>
      <c r="X11795" s="1">
        <v>45145.723611111112</v>
      </c>
      <c r="AC11795" t="s">
        <v>51</v>
      </c>
      <c r="AD11795">
        <v>2973610868</v>
      </c>
      <c r="AE11795" s="1">
        <v>45146.382638888892</v>
      </c>
      <c r="AF11795" t="s">
        <v>63209</v>
      </c>
      <c r="AG11795" t="s">
        <v>63210</v>
      </c>
      <c r="AH11795" t="s">
        <v>51</v>
      </c>
      <c r="AJ11795" t="s">
        <v>53</v>
      </c>
      <c r="AL11795" t="s">
        <v>68</v>
      </c>
      <c r="AO11795" t="s">
        <v>5443</v>
      </c>
      <c r="AP11795" s="1">
        <v>45147.692361111112</v>
      </c>
      <c r="AQ11795" s="1">
        <v>45146.388888888891</v>
      </c>
    </row>
    <row r="11796" spans="1:43" x14ac:dyDescent="0.35">
      <c r="A11796" t="s">
        <v>63211</v>
      </c>
      <c r="B11796" t="s">
        <v>63212</v>
      </c>
      <c r="C11796" t="s">
        <v>6933</v>
      </c>
      <c r="H11796" t="s">
        <v>63211</v>
      </c>
      <c r="J11796" t="s">
        <v>26701</v>
      </c>
      <c r="K11796" t="s">
        <v>63213</v>
      </c>
      <c r="L11796" t="s">
        <v>63214</v>
      </c>
      <c r="M11796" t="s">
        <v>431</v>
      </c>
      <c r="N11796" t="s">
        <v>213</v>
      </c>
      <c r="O11796">
        <v>80112</v>
      </c>
      <c r="P11796" t="s">
        <v>50</v>
      </c>
      <c r="U11796" s="1">
        <v>45145</v>
      </c>
      <c r="V11796" s="1">
        <v>45145</v>
      </c>
      <c r="W11796" s="1">
        <v>45145.741666666669</v>
      </c>
      <c r="X11796" s="1">
        <v>45145.741666666669</v>
      </c>
      <c r="AC11796" t="s">
        <v>53</v>
      </c>
      <c r="AD11796">
        <v>2972034677</v>
      </c>
      <c r="AE11796" s="1">
        <v>44496.555555555555</v>
      </c>
      <c r="AF11796" t="s">
        <v>26703</v>
      </c>
      <c r="AG11796" t="s">
        <v>63215</v>
      </c>
      <c r="AH11796" t="s">
        <v>51</v>
      </c>
      <c r="AJ11796" t="s">
        <v>53</v>
      </c>
      <c r="AL11796" t="s">
        <v>68</v>
      </c>
      <c r="AO11796" t="s">
        <v>57090</v>
      </c>
      <c r="AP11796" s="1">
        <v>45240.606249999997</v>
      </c>
      <c r="AQ11796" s="1">
        <v>45237.49722222222</v>
      </c>
    </row>
    <row r="11797" spans="1:43" x14ac:dyDescent="0.35">
      <c r="A11797" t="s">
        <v>63216</v>
      </c>
      <c r="B11797" t="s">
        <v>63217</v>
      </c>
      <c r="C11797" t="s">
        <v>39965</v>
      </c>
      <c r="F11797">
        <v>56992050845</v>
      </c>
      <c r="H11797" t="s">
        <v>63218</v>
      </c>
      <c r="J11797" t="s">
        <v>63219</v>
      </c>
      <c r="K11797" t="s">
        <v>63121</v>
      </c>
      <c r="M11797" t="s">
        <v>63122</v>
      </c>
      <c r="N11797" t="s">
        <v>63123</v>
      </c>
      <c r="O11797">
        <v>7580125</v>
      </c>
      <c r="P11797" t="s">
        <v>35283</v>
      </c>
      <c r="U11797" s="1">
        <v>45145</v>
      </c>
      <c r="V11797" s="1">
        <v>45145</v>
      </c>
      <c r="AC11797" t="s">
        <v>53</v>
      </c>
      <c r="AD11797">
        <v>2969706684</v>
      </c>
      <c r="AE11797" s="1">
        <v>42590.473611111112</v>
      </c>
      <c r="AG11797" t="s">
        <v>63220</v>
      </c>
      <c r="AH11797" t="s">
        <v>51</v>
      </c>
      <c r="AJ11797" t="s">
        <v>53</v>
      </c>
      <c r="AO11797" t="s">
        <v>8142</v>
      </c>
    </row>
    <row r="11798" spans="1:43" x14ac:dyDescent="0.35">
      <c r="A11798" t="s">
        <v>63221</v>
      </c>
      <c r="B11798" t="s">
        <v>35054</v>
      </c>
      <c r="C11798" t="s">
        <v>63222</v>
      </c>
      <c r="F11798" t="s">
        <v>63223</v>
      </c>
      <c r="H11798" t="s">
        <v>63221</v>
      </c>
      <c r="J11798" t="s">
        <v>63224</v>
      </c>
      <c r="K11798" t="s">
        <v>63225</v>
      </c>
      <c r="M11798" t="s">
        <v>513</v>
      </c>
      <c r="N11798" t="s">
        <v>253</v>
      </c>
      <c r="O11798">
        <v>88202</v>
      </c>
      <c r="P11798" t="s">
        <v>50</v>
      </c>
      <c r="U11798" s="1">
        <v>45145</v>
      </c>
      <c r="V11798" s="1">
        <v>45145</v>
      </c>
      <c r="W11798" s="1">
        <v>45145.630555555559</v>
      </c>
      <c r="X11798" s="1">
        <v>45145.630555555559</v>
      </c>
      <c r="AC11798" t="s">
        <v>53</v>
      </c>
      <c r="AD11798">
        <v>2969912267</v>
      </c>
      <c r="AE11798" s="1">
        <v>43724.397916666669</v>
      </c>
      <c r="AF11798" t="s">
        <v>63226</v>
      </c>
      <c r="AG11798" t="s">
        <v>63227</v>
      </c>
      <c r="AH11798" t="s">
        <v>51</v>
      </c>
      <c r="AJ11798" t="s">
        <v>53</v>
      </c>
      <c r="AL11798" t="s">
        <v>68</v>
      </c>
      <c r="AO11798" t="s">
        <v>5443</v>
      </c>
      <c r="AP11798" s="1">
        <v>45149.368750000001</v>
      </c>
      <c r="AQ11798" s="1">
        <v>45146.469444444447</v>
      </c>
    </row>
    <row r="11799" spans="1:43" x14ac:dyDescent="0.35">
      <c r="A11799" t="s">
        <v>63228</v>
      </c>
      <c r="B11799" t="s">
        <v>30237</v>
      </c>
      <c r="C11799" t="s">
        <v>622</v>
      </c>
      <c r="F11799" t="s">
        <v>63229</v>
      </c>
      <c r="H11799" t="s">
        <v>63228</v>
      </c>
      <c r="J11799" t="s">
        <v>63230</v>
      </c>
      <c r="K11799" t="s">
        <v>63231</v>
      </c>
      <c r="M11799" t="s">
        <v>14094</v>
      </c>
      <c r="N11799" t="s">
        <v>253</v>
      </c>
      <c r="O11799">
        <v>88030</v>
      </c>
      <c r="P11799" t="s">
        <v>50</v>
      </c>
      <c r="U11799" s="1">
        <v>45145</v>
      </c>
      <c r="V11799" s="1">
        <v>45145</v>
      </c>
      <c r="W11799" s="1">
        <v>45145.637499999997</v>
      </c>
      <c r="X11799" s="1">
        <v>45145.637499999997</v>
      </c>
      <c r="AC11799" t="s">
        <v>53</v>
      </c>
      <c r="AD11799">
        <v>2973609568</v>
      </c>
      <c r="AE11799" s="1">
        <v>45145.636805555558</v>
      </c>
      <c r="AF11799" t="s">
        <v>63232</v>
      </c>
      <c r="AG11799" t="s">
        <v>63233</v>
      </c>
      <c r="AH11799" t="s">
        <v>51</v>
      </c>
      <c r="AJ11799" t="s">
        <v>53</v>
      </c>
      <c r="AL11799" t="s">
        <v>68</v>
      </c>
      <c r="AO11799" t="s">
        <v>57090</v>
      </c>
      <c r="AP11799" s="1">
        <v>45433.479861111111</v>
      </c>
      <c r="AQ11799" s="1">
        <v>45433.484027777777</v>
      </c>
    </row>
    <row r="11800" spans="1:43" x14ac:dyDescent="0.35">
      <c r="A11800" t="s">
        <v>63234</v>
      </c>
      <c r="B11800" t="s">
        <v>63235</v>
      </c>
      <c r="C11800" t="s">
        <v>1532</v>
      </c>
      <c r="H11800" t="s">
        <v>63236</v>
      </c>
      <c r="K11800" t="s">
        <v>63237</v>
      </c>
      <c r="M11800" t="s">
        <v>137</v>
      </c>
      <c r="N11800" t="s">
        <v>287</v>
      </c>
      <c r="O11800">
        <v>80220</v>
      </c>
      <c r="P11800" t="s">
        <v>50</v>
      </c>
      <c r="U11800" s="1">
        <v>45145</v>
      </c>
      <c r="V11800" s="1">
        <v>45145</v>
      </c>
      <c r="W11800" s="1">
        <v>45145.770833333336</v>
      </c>
      <c r="X11800" s="1">
        <v>45145.770833333336</v>
      </c>
      <c r="AC11800" t="s">
        <v>53</v>
      </c>
      <c r="AD11800">
        <v>1000000001</v>
      </c>
      <c r="AE11800" s="1">
        <v>39973.351388888892</v>
      </c>
      <c r="AF11800" t="s">
        <v>3377</v>
      </c>
      <c r="AG11800" t="s">
        <v>63238</v>
      </c>
      <c r="AH11800" t="s">
        <v>51</v>
      </c>
      <c r="AJ11800" t="s">
        <v>53</v>
      </c>
      <c r="AL11800" t="s">
        <v>78</v>
      </c>
      <c r="AO11800" t="s">
        <v>8142</v>
      </c>
    </row>
    <row r="11801" spans="1:43" x14ac:dyDescent="0.35">
      <c r="A11801" t="s">
        <v>63239</v>
      </c>
      <c r="B11801" t="s">
        <v>37445</v>
      </c>
      <c r="C11801" t="s">
        <v>3349</v>
      </c>
      <c r="F11801" t="s">
        <v>63240</v>
      </c>
      <c r="H11801" t="s">
        <v>63239</v>
      </c>
      <c r="J11801" t="s">
        <v>63241</v>
      </c>
      <c r="M11801" t="s">
        <v>137</v>
      </c>
      <c r="N11801" t="s">
        <v>287</v>
      </c>
      <c r="O11801">
        <v>80212</v>
      </c>
      <c r="P11801" t="s">
        <v>50</v>
      </c>
      <c r="U11801" s="1">
        <v>45145</v>
      </c>
      <c r="V11801" s="1">
        <v>45145</v>
      </c>
      <c r="W11801" s="1">
        <v>45145.260416666664</v>
      </c>
      <c r="X11801" s="1">
        <v>45145.260416666664</v>
      </c>
      <c r="AC11801" t="s">
        <v>53</v>
      </c>
      <c r="AD11801">
        <v>1000000001</v>
      </c>
      <c r="AE11801" s="1">
        <v>39973.351388888892</v>
      </c>
      <c r="AF11801" t="s">
        <v>3377</v>
      </c>
      <c r="AG11801" t="s">
        <v>63242</v>
      </c>
      <c r="AH11801" t="s">
        <v>51</v>
      </c>
      <c r="AJ11801" t="s">
        <v>53</v>
      </c>
      <c r="AL11801" t="s">
        <v>78</v>
      </c>
      <c r="AO11801" t="s">
        <v>8142</v>
      </c>
    </row>
    <row r="11802" spans="1:43" x14ac:dyDescent="0.35">
      <c r="A11802" t="s">
        <v>63243</v>
      </c>
      <c r="B11802" t="s">
        <v>63244</v>
      </c>
      <c r="C11802" t="s">
        <v>331</v>
      </c>
      <c r="F11802" t="s">
        <v>63245</v>
      </c>
      <c r="H11802" t="s">
        <v>63243</v>
      </c>
      <c r="J11802" t="s">
        <v>63246</v>
      </c>
      <c r="K11802" t="s">
        <v>63247</v>
      </c>
      <c r="M11802" t="s">
        <v>3496</v>
      </c>
      <c r="N11802" t="s">
        <v>65</v>
      </c>
      <c r="O11802">
        <v>80504</v>
      </c>
      <c r="P11802" t="s">
        <v>50</v>
      </c>
      <c r="U11802" s="1">
        <v>45145</v>
      </c>
      <c r="V11802" s="1">
        <v>45145</v>
      </c>
      <c r="W11802" s="1">
        <v>45145.479166666664</v>
      </c>
      <c r="X11802" s="1">
        <v>45145.479166666664</v>
      </c>
      <c r="AC11802" t="s">
        <v>53</v>
      </c>
      <c r="AD11802">
        <v>2972097656</v>
      </c>
      <c r="AE11802" s="1">
        <v>44775.534722222219</v>
      </c>
      <c r="AF11802" t="s">
        <v>63248</v>
      </c>
      <c r="AG11802" t="s">
        <v>63249</v>
      </c>
      <c r="AH11802" t="s">
        <v>51</v>
      </c>
      <c r="AJ11802" t="s">
        <v>53</v>
      </c>
      <c r="AL11802" t="s">
        <v>68</v>
      </c>
      <c r="AO11802" t="s">
        <v>5443</v>
      </c>
      <c r="AP11802" s="1">
        <v>45145.544444444444</v>
      </c>
      <c r="AQ11802" s="1">
        <v>45145.489583333336</v>
      </c>
    </row>
    <row r="11803" spans="1:43" x14ac:dyDescent="0.35">
      <c r="A11803" t="s">
        <v>63250</v>
      </c>
      <c r="B11803" t="s">
        <v>2072</v>
      </c>
      <c r="C11803" t="s">
        <v>17658</v>
      </c>
      <c r="F11803" t="s">
        <v>63023</v>
      </c>
      <c r="H11803" t="s">
        <v>63250</v>
      </c>
      <c r="J11803" t="s">
        <v>63025</v>
      </c>
      <c r="K11803" t="s">
        <v>63026</v>
      </c>
      <c r="M11803" t="s">
        <v>129</v>
      </c>
      <c r="N11803" t="s">
        <v>65</v>
      </c>
      <c r="O11803">
        <v>81007</v>
      </c>
      <c r="P11803" t="s">
        <v>50</v>
      </c>
      <c r="U11803" s="1">
        <v>45145</v>
      </c>
      <c r="V11803" s="1">
        <v>45145</v>
      </c>
      <c r="W11803" s="1">
        <v>45145.511111111111</v>
      </c>
      <c r="X11803" s="1">
        <v>45145.511111111111</v>
      </c>
      <c r="AC11803" t="s">
        <v>53</v>
      </c>
      <c r="AD11803">
        <v>2973607437</v>
      </c>
      <c r="AE11803" s="1">
        <v>45142.68472222222</v>
      </c>
      <c r="AF11803" t="s">
        <v>63027</v>
      </c>
      <c r="AG11803" t="s">
        <v>63251</v>
      </c>
      <c r="AH11803" t="s">
        <v>51</v>
      </c>
      <c r="AJ11803" t="s">
        <v>53</v>
      </c>
      <c r="AL11803" t="s">
        <v>68</v>
      </c>
      <c r="AO11803" t="s">
        <v>5443</v>
      </c>
      <c r="AP11803" s="1">
        <v>45145.614583333336</v>
      </c>
      <c r="AQ11803" s="1">
        <v>45145.570138888892</v>
      </c>
    </row>
    <row r="11804" spans="1:43" x14ac:dyDescent="0.35">
      <c r="A11804" t="s">
        <v>63252</v>
      </c>
      <c r="B11804" t="s">
        <v>63253</v>
      </c>
      <c r="C11804" t="s">
        <v>54006</v>
      </c>
      <c r="F11804" t="s">
        <v>63254</v>
      </c>
      <c r="H11804" t="s">
        <v>63252</v>
      </c>
      <c r="J11804" t="s">
        <v>63255</v>
      </c>
      <c r="K11804" t="s">
        <v>63256</v>
      </c>
      <c r="M11804" t="s">
        <v>137</v>
      </c>
      <c r="N11804" t="s">
        <v>65</v>
      </c>
      <c r="O11804">
        <v>80229</v>
      </c>
      <c r="P11804" t="s">
        <v>50</v>
      </c>
      <c r="U11804" s="1">
        <v>45145</v>
      </c>
      <c r="V11804" s="1">
        <v>45145</v>
      </c>
      <c r="W11804" s="1">
        <v>45145.448611111111</v>
      </c>
      <c r="X11804" s="1">
        <v>45145.448611111111</v>
      </c>
      <c r="AC11804" t="s">
        <v>51</v>
      </c>
      <c r="AD11804">
        <v>2973608932</v>
      </c>
      <c r="AE11804" s="1">
        <v>45145.477777777778</v>
      </c>
      <c r="AF11804" t="s">
        <v>63257</v>
      </c>
      <c r="AG11804" t="s">
        <v>63258</v>
      </c>
      <c r="AH11804" t="s">
        <v>51</v>
      </c>
      <c r="AJ11804" t="s">
        <v>53</v>
      </c>
      <c r="AL11804" t="s">
        <v>68</v>
      </c>
      <c r="AO11804" t="s">
        <v>5443</v>
      </c>
      <c r="AP11804" s="1">
        <v>45460.451388888891</v>
      </c>
      <c r="AQ11804" s="1">
        <v>45457.728472222225</v>
      </c>
    </row>
    <row r="11805" spans="1:43" x14ac:dyDescent="0.35">
      <c r="A11805" t="s">
        <v>63259</v>
      </c>
      <c r="B11805" t="s">
        <v>8911</v>
      </c>
      <c r="C11805" t="s">
        <v>11992</v>
      </c>
      <c r="F11805" t="s">
        <v>63260</v>
      </c>
      <c r="H11805" t="s">
        <v>63259</v>
      </c>
      <c r="J11805" t="s">
        <v>63261</v>
      </c>
      <c r="K11805" t="s">
        <v>63262</v>
      </c>
      <c r="M11805" t="s">
        <v>7312</v>
      </c>
      <c r="N11805" t="s">
        <v>213</v>
      </c>
      <c r="O11805">
        <v>80135</v>
      </c>
      <c r="P11805" t="s">
        <v>50</v>
      </c>
      <c r="U11805" s="1">
        <v>45145</v>
      </c>
      <c r="V11805" s="1">
        <v>45145</v>
      </c>
      <c r="W11805" s="1">
        <v>45145.911111111112</v>
      </c>
      <c r="X11805" s="1">
        <v>45145.911111111112</v>
      </c>
      <c r="AC11805" t="s">
        <v>53</v>
      </c>
      <c r="AD11805">
        <v>2973610060</v>
      </c>
      <c r="AE11805" s="1">
        <v>45146.429166666669</v>
      </c>
      <c r="AF11805" t="s">
        <v>63263</v>
      </c>
      <c r="AG11805" t="s">
        <v>63264</v>
      </c>
      <c r="AH11805" t="s">
        <v>51</v>
      </c>
      <c r="AJ11805" t="s">
        <v>53</v>
      </c>
      <c r="AL11805" t="s">
        <v>68</v>
      </c>
      <c r="AO11805" t="s">
        <v>5443</v>
      </c>
      <c r="AP11805" s="1">
        <v>45475.379861111112</v>
      </c>
      <c r="AQ11805" s="1">
        <v>45419.446527777778</v>
      </c>
    </row>
    <row r="11806" spans="1:43" x14ac:dyDescent="0.35">
      <c r="A11806" t="s">
        <v>63265</v>
      </c>
      <c r="B11806" t="s">
        <v>5388</v>
      </c>
      <c r="C11806" t="s">
        <v>1829</v>
      </c>
      <c r="F11806" t="s">
        <v>63266</v>
      </c>
      <c r="H11806" t="s">
        <v>63265</v>
      </c>
      <c r="J11806" t="s">
        <v>63138</v>
      </c>
      <c r="K11806" t="s">
        <v>63139</v>
      </c>
      <c r="M11806" t="s">
        <v>257</v>
      </c>
      <c r="N11806" t="s">
        <v>65</v>
      </c>
      <c r="O11806">
        <v>81321</v>
      </c>
      <c r="P11806" t="s">
        <v>50</v>
      </c>
      <c r="U11806" s="1">
        <v>45145</v>
      </c>
      <c r="V11806" s="1">
        <v>45145</v>
      </c>
      <c r="W11806" s="1">
        <v>45145.644444444442</v>
      </c>
      <c r="X11806" s="1">
        <v>45145.644444444442</v>
      </c>
      <c r="AC11806" t="s">
        <v>51</v>
      </c>
      <c r="AD11806">
        <v>2969554659</v>
      </c>
      <c r="AE11806" s="1">
        <v>40416.553472222222</v>
      </c>
      <c r="AF11806" t="s">
        <v>63140</v>
      </c>
      <c r="AG11806" t="s">
        <v>63267</v>
      </c>
      <c r="AH11806" t="s">
        <v>51</v>
      </c>
      <c r="AJ11806" t="s">
        <v>53</v>
      </c>
      <c r="AL11806" t="s">
        <v>68</v>
      </c>
      <c r="AO11806" t="s">
        <v>5443</v>
      </c>
      <c r="AP11806" s="1">
        <v>45350.648611111108</v>
      </c>
      <c r="AQ11806" s="1">
        <v>45240.480555555558</v>
      </c>
    </row>
    <row r="11807" spans="1:43" x14ac:dyDescent="0.35">
      <c r="A11807" t="s">
        <v>63268</v>
      </c>
      <c r="B11807" t="s">
        <v>10000</v>
      </c>
      <c r="C11807" t="s">
        <v>63269</v>
      </c>
      <c r="F11807" t="s">
        <v>63270</v>
      </c>
      <c r="H11807" t="s">
        <v>63268</v>
      </c>
      <c r="J11807" t="s">
        <v>63271</v>
      </c>
      <c r="K11807" t="s">
        <v>63272</v>
      </c>
      <c r="M11807" t="s">
        <v>63273</v>
      </c>
      <c r="N11807" t="s">
        <v>253</v>
      </c>
      <c r="O11807">
        <v>87357</v>
      </c>
      <c r="P11807" t="s">
        <v>50</v>
      </c>
      <c r="U11807" s="1">
        <v>45146</v>
      </c>
      <c r="V11807" s="1">
        <v>45146</v>
      </c>
      <c r="W11807" s="1">
        <v>45146.383333333331</v>
      </c>
      <c r="X11807" s="1">
        <v>45146.383333333331</v>
      </c>
      <c r="AC11807" t="s">
        <v>51</v>
      </c>
      <c r="AD11807">
        <v>2969702800</v>
      </c>
      <c r="AE11807" s="1">
        <v>42541.46597222222</v>
      </c>
      <c r="AF11807" t="s">
        <v>63274</v>
      </c>
      <c r="AG11807" t="s">
        <v>63275</v>
      </c>
      <c r="AH11807" t="s">
        <v>51</v>
      </c>
      <c r="AJ11807" t="s">
        <v>53</v>
      </c>
      <c r="AL11807" t="s">
        <v>68</v>
      </c>
      <c r="AO11807" t="s">
        <v>5443</v>
      </c>
      <c r="AP11807" s="1">
        <v>45146.381944444445</v>
      </c>
    </row>
    <row r="11808" spans="1:43" x14ac:dyDescent="0.35">
      <c r="A11808" t="s">
        <v>63276</v>
      </c>
      <c r="B11808" t="s">
        <v>14019</v>
      </c>
      <c r="C11808" t="s">
        <v>60285</v>
      </c>
      <c r="F11808" t="s">
        <v>63277</v>
      </c>
      <c r="H11808" t="s">
        <v>63276</v>
      </c>
      <c r="J11808" t="s">
        <v>63278</v>
      </c>
      <c r="K11808" t="s">
        <v>60288</v>
      </c>
      <c r="M11808" t="s">
        <v>753</v>
      </c>
      <c r="N11808" t="s">
        <v>798</v>
      </c>
      <c r="O11808">
        <v>79907</v>
      </c>
      <c r="P11808" t="s">
        <v>50</v>
      </c>
      <c r="U11808" s="1">
        <v>45146</v>
      </c>
      <c r="V11808" s="1">
        <v>45146</v>
      </c>
      <c r="W11808" s="1">
        <v>45146.415972222225</v>
      </c>
      <c r="X11808" s="1">
        <v>45146.415972222225</v>
      </c>
      <c r="AC11808" t="s">
        <v>53</v>
      </c>
      <c r="AD11808">
        <v>2973610942</v>
      </c>
      <c r="AE11808" s="1">
        <v>45146.415277777778</v>
      </c>
      <c r="AF11808" t="s">
        <v>63279</v>
      </c>
      <c r="AG11808" t="s">
        <v>63280</v>
      </c>
      <c r="AH11808" t="s">
        <v>51</v>
      </c>
      <c r="AJ11808" t="s">
        <v>53</v>
      </c>
      <c r="AL11808" t="s">
        <v>68</v>
      </c>
      <c r="AO11808" t="s">
        <v>57090</v>
      </c>
      <c r="AP11808" s="1">
        <v>45462.459722222222</v>
      </c>
      <c r="AQ11808" s="1">
        <v>45462.451388888891</v>
      </c>
    </row>
    <row r="11809" spans="1:43" x14ac:dyDescent="0.35">
      <c r="A11809" t="s">
        <v>63281</v>
      </c>
      <c r="B11809" t="s">
        <v>63282</v>
      </c>
      <c r="C11809" t="s">
        <v>8971</v>
      </c>
      <c r="F11809" t="s">
        <v>63283</v>
      </c>
      <c r="H11809" t="s">
        <v>63284</v>
      </c>
      <c r="J11809" t="s">
        <v>7142</v>
      </c>
      <c r="K11809" t="s">
        <v>63285</v>
      </c>
      <c r="M11809" t="s">
        <v>63286</v>
      </c>
      <c r="N11809" t="s">
        <v>12376</v>
      </c>
      <c r="O11809">
        <v>73013</v>
      </c>
      <c r="P11809" t="s">
        <v>50</v>
      </c>
      <c r="U11809" s="1">
        <v>45146</v>
      </c>
      <c r="V11809" s="1">
        <v>45146</v>
      </c>
      <c r="AC11809" t="s">
        <v>53</v>
      </c>
      <c r="AD11809">
        <v>2969584761</v>
      </c>
      <c r="AE11809" s="1">
        <v>41288.714583333334</v>
      </c>
      <c r="AG11809" t="s">
        <v>63287</v>
      </c>
      <c r="AH11809" t="s">
        <v>51</v>
      </c>
      <c r="AJ11809" t="s">
        <v>53</v>
      </c>
      <c r="AO11809" t="s">
        <v>5443</v>
      </c>
    </row>
    <row r="11810" spans="1:43" x14ac:dyDescent="0.35">
      <c r="A11810" t="s">
        <v>63288</v>
      </c>
      <c r="B11810" t="s">
        <v>822</v>
      </c>
      <c r="C11810" t="s">
        <v>1608</v>
      </c>
      <c r="F11810" t="s">
        <v>63289</v>
      </c>
      <c r="H11810" t="s">
        <v>63288</v>
      </c>
      <c r="J11810" t="s">
        <v>63290</v>
      </c>
      <c r="K11810" t="s">
        <v>63291</v>
      </c>
      <c r="M11810" t="s">
        <v>4757</v>
      </c>
      <c r="N11810" t="s">
        <v>65</v>
      </c>
      <c r="O11810">
        <v>81637</v>
      </c>
      <c r="P11810" t="s">
        <v>50</v>
      </c>
      <c r="U11810" s="1">
        <v>45146</v>
      </c>
      <c r="V11810" s="1">
        <v>45146</v>
      </c>
      <c r="W11810" s="1">
        <v>45146.648611111108</v>
      </c>
      <c r="X11810" s="1">
        <v>45146.648611111108</v>
      </c>
      <c r="AC11810" t="s">
        <v>51</v>
      </c>
      <c r="AD11810">
        <v>2969958573</v>
      </c>
      <c r="AE11810" s="1">
        <v>43910.551388888889</v>
      </c>
      <c r="AF11810" t="s">
        <v>63292</v>
      </c>
      <c r="AG11810" t="s">
        <v>63293</v>
      </c>
      <c r="AH11810" t="s">
        <v>51</v>
      </c>
      <c r="AJ11810" t="s">
        <v>53</v>
      </c>
      <c r="AL11810" t="s">
        <v>68</v>
      </c>
      <c r="AO11810" t="s">
        <v>5443</v>
      </c>
      <c r="AP11810" s="1">
        <v>45146.647222222222</v>
      </c>
    </row>
    <row r="11811" spans="1:43" x14ac:dyDescent="0.35">
      <c r="A11811" t="s">
        <v>63294</v>
      </c>
      <c r="B11811" t="s">
        <v>63295</v>
      </c>
      <c r="C11811" t="s">
        <v>1608</v>
      </c>
      <c r="F11811" t="s">
        <v>63296</v>
      </c>
      <c r="H11811" t="s">
        <v>63297</v>
      </c>
      <c r="J11811" t="s">
        <v>63298</v>
      </c>
      <c r="K11811" t="s">
        <v>63299</v>
      </c>
      <c r="M11811" t="s">
        <v>63300</v>
      </c>
      <c r="N11811" t="s">
        <v>5925</v>
      </c>
      <c r="O11811">
        <v>19446</v>
      </c>
      <c r="P11811" t="s">
        <v>50</v>
      </c>
      <c r="U11811" s="1">
        <v>45146</v>
      </c>
      <c r="V11811" s="1">
        <v>45146</v>
      </c>
      <c r="W11811" s="1">
        <v>45146.447222222225</v>
      </c>
      <c r="X11811" s="1">
        <v>45146.447222222225</v>
      </c>
      <c r="AC11811" t="s">
        <v>53</v>
      </c>
      <c r="AD11811">
        <v>2973611333</v>
      </c>
      <c r="AE11811" s="1">
        <v>45146.570138888892</v>
      </c>
      <c r="AF11811" t="s">
        <v>63301</v>
      </c>
      <c r="AG11811" t="s">
        <v>63302</v>
      </c>
      <c r="AH11811" t="s">
        <v>51</v>
      </c>
      <c r="AJ11811" t="s">
        <v>53</v>
      </c>
      <c r="AL11811" t="s">
        <v>68</v>
      </c>
      <c r="AO11811" t="s">
        <v>5443</v>
      </c>
      <c r="AP11811" s="1">
        <v>45316.554861111108</v>
      </c>
      <c r="AQ11811" s="1">
        <v>45175.511805555558</v>
      </c>
    </row>
    <row r="11812" spans="1:43" x14ac:dyDescent="0.35">
      <c r="A11812" t="s">
        <v>63303</v>
      </c>
      <c r="B11812" t="s">
        <v>3304</v>
      </c>
      <c r="C11812" t="s">
        <v>12366</v>
      </c>
      <c r="F11812" t="s">
        <v>63304</v>
      </c>
      <c r="H11812" t="s">
        <v>63303</v>
      </c>
      <c r="J11812" t="s">
        <v>13744</v>
      </c>
      <c r="K11812" t="s">
        <v>273</v>
      </c>
      <c r="M11812" t="s">
        <v>274</v>
      </c>
      <c r="N11812" t="s">
        <v>275</v>
      </c>
      <c r="O11812">
        <v>27612</v>
      </c>
      <c r="P11812" t="s">
        <v>50</v>
      </c>
      <c r="U11812" s="1">
        <v>45146</v>
      </c>
      <c r="V11812" s="1">
        <v>45146</v>
      </c>
      <c r="AC11812" t="s">
        <v>53</v>
      </c>
      <c r="AD11812">
        <v>2969474461</v>
      </c>
      <c r="AE11812" s="1">
        <v>37104.381944444445</v>
      </c>
      <c r="AG11812" t="s">
        <v>63305</v>
      </c>
      <c r="AH11812" t="s">
        <v>51</v>
      </c>
      <c r="AJ11812" t="s">
        <v>53</v>
      </c>
      <c r="AO11812" t="s">
        <v>8142</v>
      </c>
    </row>
    <row r="11813" spans="1:43" x14ac:dyDescent="0.35">
      <c r="A11813" t="s">
        <v>63306</v>
      </c>
      <c r="B11813" t="s">
        <v>12035</v>
      </c>
      <c r="C11813" t="s">
        <v>63307</v>
      </c>
      <c r="F11813" t="s">
        <v>32415</v>
      </c>
      <c r="H11813" t="s">
        <v>63306</v>
      </c>
      <c r="J11813" t="s">
        <v>11720</v>
      </c>
      <c r="K11813" t="s">
        <v>63308</v>
      </c>
      <c r="M11813" t="s">
        <v>63309</v>
      </c>
      <c r="N11813" t="s">
        <v>13577</v>
      </c>
      <c r="O11813" t="s">
        <v>63310</v>
      </c>
      <c r="P11813" t="s">
        <v>4438</v>
      </c>
      <c r="U11813" s="1">
        <v>45146</v>
      </c>
      <c r="V11813" s="1">
        <v>45146</v>
      </c>
      <c r="AC11813" t="s">
        <v>53</v>
      </c>
      <c r="AD11813">
        <v>2969472760</v>
      </c>
      <c r="AE11813" s="1">
        <v>36916.71597222222</v>
      </c>
      <c r="AG11813" t="s">
        <v>63311</v>
      </c>
      <c r="AH11813" t="s">
        <v>51</v>
      </c>
      <c r="AJ11813" t="s">
        <v>53</v>
      </c>
      <c r="AO11813" t="s">
        <v>8142</v>
      </c>
    </row>
    <row r="11814" spans="1:43" x14ac:dyDescent="0.35">
      <c r="A11814" t="s">
        <v>63312</v>
      </c>
      <c r="B11814" t="s">
        <v>80</v>
      </c>
      <c r="C11814" t="s">
        <v>4450</v>
      </c>
      <c r="F11814" t="s">
        <v>63313</v>
      </c>
      <c r="H11814" t="s">
        <v>63312</v>
      </c>
      <c r="J11814" t="s">
        <v>41056</v>
      </c>
      <c r="K11814" t="s">
        <v>63314</v>
      </c>
      <c r="M11814" t="s">
        <v>2048</v>
      </c>
      <c r="N11814" t="s">
        <v>501</v>
      </c>
      <c r="O11814">
        <v>87499</v>
      </c>
      <c r="P11814" t="s">
        <v>50</v>
      </c>
      <c r="U11814" s="1">
        <v>45146</v>
      </c>
      <c r="V11814" s="1">
        <v>45146</v>
      </c>
      <c r="W11814" s="1">
        <v>45146.50277777778</v>
      </c>
      <c r="X11814" s="1">
        <v>45146.50277777778</v>
      </c>
      <c r="AC11814" t="s">
        <v>51</v>
      </c>
      <c r="AD11814">
        <v>2969669320</v>
      </c>
      <c r="AE11814" s="1">
        <v>42145.384722222225</v>
      </c>
      <c r="AF11814" t="s">
        <v>41058</v>
      </c>
      <c r="AG11814" t="s">
        <v>63315</v>
      </c>
      <c r="AH11814" t="s">
        <v>51</v>
      </c>
      <c r="AJ11814" t="s">
        <v>53</v>
      </c>
      <c r="AL11814" t="s">
        <v>68</v>
      </c>
      <c r="AO11814" t="s">
        <v>5443</v>
      </c>
      <c r="AP11814" s="1">
        <v>45471.317361111112</v>
      </c>
      <c r="AQ11814" s="1">
        <v>45421.377083333333</v>
      </c>
    </row>
    <row r="11815" spans="1:43" x14ac:dyDescent="0.35">
      <c r="A11815" t="s">
        <v>63316</v>
      </c>
      <c r="B11815" t="s">
        <v>2387</v>
      </c>
      <c r="C11815" t="s">
        <v>14969</v>
      </c>
      <c r="F11815" t="s">
        <v>63317</v>
      </c>
      <c r="H11815" t="s">
        <v>63316</v>
      </c>
      <c r="J11815" t="s">
        <v>63318</v>
      </c>
      <c r="K11815" t="s">
        <v>63319</v>
      </c>
      <c r="M11815" t="s">
        <v>545</v>
      </c>
      <c r="N11815" t="s">
        <v>253</v>
      </c>
      <c r="O11815">
        <v>88011</v>
      </c>
      <c r="P11815" t="s">
        <v>50</v>
      </c>
      <c r="U11815" s="1">
        <v>45146</v>
      </c>
      <c r="V11815" s="1">
        <v>45146</v>
      </c>
      <c r="W11815" s="1">
        <v>45146.476388888892</v>
      </c>
      <c r="X11815" s="1">
        <v>45146.476388888892</v>
      </c>
      <c r="AC11815" t="s">
        <v>51</v>
      </c>
      <c r="AD11815">
        <v>2973611149</v>
      </c>
      <c r="AE11815" s="1">
        <v>45146.477083333331</v>
      </c>
      <c r="AF11815" t="s">
        <v>63320</v>
      </c>
      <c r="AG11815" t="s">
        <v>63321</v>
      </c>
      <c r="AH11815" t="s">
        <v>51</v>
      </c>
      <c r="AJ11815" t="s">
        <v>53</v>
      </c>
      <c r="AL11815" t="s">
        <v>68</v>
      </c>
      <c r="AO11815" t="s">
        <v>5443</v>
      </c>
      <c r="AP11815" s="1">
        <v>45146.489583333336</v>
      </c>
      <c r="AQ11815" s="1">
        <v>45146.481944444444</v>
      </c>
    </row>
    <row r="11816" spans="1:43" x14ac:dyDescent="0.35">
      <c r="A11816" t="s">
        <v>63322</v>
      </c>
      <c r="B11816" t="s">
        <v>61575</v>
      </c>
      <c r="C11816" t="s">
        <v>3567</v>
      </c>
      <c r="F11816" t="s">
        <v>63323</v>
      </c>
      <c r="H11816" t="s">
        <v>63322</v>
      </c>
      <c r="J11816" t="s">
        <v>63324</v>
      </c>
      <c r="K11816" t="s">
        <v>63325</v>
      </c>
      <c r="M11816" t="s">
        <v>29989</v>
      </c>
      <c r="N11816" t="s">
        <v>798</v>
      </c>
      <c r="O11816">
        <v>79835</v>
      </c>
      <c r="P11816" t="s">
        <v>50</v>
      </c>
      <c r="U11816" s="1">
        <v>45146</v>
      </c>
      <c r="V11816" s="1">
        <v>45146</v>
      </c>
      <c r="W11816" s="1">
        <v>45146.5</v>
      </c>
      <c r="X11816" s="1">
        <v>45146.5</v>
      </c>
      <c r="AC11816" t="s">
        <v>51</v>
      </c>
      <c r="AD11816">
        <v>2973611326</v>
      </c>
      <c r="AE11816" s="1">
        <v>45146.568055555559</v>
      </c>
      <c r="AF11816" t="s">
        <v>63326</v>
      </c>
      <c r="AG11816" t="s">
        <v>63327</v>
      </c>
      <c r="AH11816" t="s">
        <v>51</v>
      </c>
      <c r="AJ11816" t="s">
        <v>53</v>
      </c>
      <c r="AL11816" t="s">
        <v>68</v>
      </c>
      <c r="AO11816" t="s">
        <v>5443</v>
      </c>
      <c r="AP11816" s="1">
        <v>45146.601388888892</v>
      </c>
      <c r="AQ11816" s="1">
        <v>45146.598611111112</v>
      </c>
    </row>
    <row r="11817" spans="1:43" x14ac:dyDescent="0.35">
      <c r="A11817" t="s">
        <v>63328</v>
      </c>
      <c r="B11817" t="s">
        <v>63329</v>
      </c>
      <c r="C11817" t="s">
        <v>7932</v>
      </c>
      <c r="F11817" t="s">
        <v>63330</v>
      </c>
      <c r="H11817" t="s">
        <v>63331</v>
      </c>
      <c r="J11817" t="s">
        <v>63332</v>
      </c>
      <c r="K11817" t="s">
        <v>55638</v>
      </c>
      <c r="M11817" t="s">
        <v>8594</v>
      </c>
      <c r="N11817" t="s">
        <v>65</v>
      </c>
      <c r="O11817">
        <v>81643</v>
      </c>
      <c r="P11817" t="s">
        <v>50</v>
      </c>
      <c r="U11817" s="1">
        <v>45146</v>
      </c>
      <c r="V11817" s="1">
        <v>45146</v>
      </c>
      <c r="W11817" s="1">
        <v>45146.64166666667</v>
      </c>
      <c r="X11817" s="1">
        <v>45146.64166666667</v>
      </c>
      <c r="AC11817" t="s">
        <v>53</v>
      </c>
      <c r="AD11817">
        <v>2973611526</v>
      </c>
      <c r="AE11817" s="1">
        <v>45146.644444444442</v>
      </c>
      <c r="AF11817" t="s">
        <v>63333</v>
      </c>
      <c r="AG11817" t="s">
        <v>63334</v>
      </c>
      <c r="AH11817" t="s">
        <v>51</v>
      </c>
      <c r="AJ11817" t="s">
        <v>53</v>
      </c>
      <c r="AL11817" t="s">
        <v>68</v>
      </c>
      <c r="AO11817" t="s">
        <v>5443</v>
      </c>
      <c r="AP11817" s="1">
        <v>45356.463888888888</v>
      </c>
      <c r="AQ11817" s="1">
        <v>45148.472222222219</v>
      </c>
    </row>
    <row r="11818" spans="1:43" x14ac:dyDescent="0.35">
      <c r="A11818" t="s">
        <v>63335</v>
      </c>
      <c r="B11818" t="s">
        <v>56969</v>
      </c>
      <c r="C11818" t="s">
        <v>3842</v>
      </c>
      <c r="F11818" t="s">
        <v>63336</v>
      </c>
      <c r="H11818" t="s">
        <v>63335</v>
      </c>
      <c r="J11818" t="s">
        <v>5239</v>
      </c>
      <c r="M11818" t="s">
        <v>20472</v>
      </c>
      <c r="N11818" t="s">
        <v>637</v>
      </c>
      <c r="O11818">
        <v>79706</v>
      </c>
      <c r="P11818" t="s">
        <v>50</v>
      </c>
      <c r="U11818" s="1">
        <v>45146</v>
      </c>
      <c r="V11818" s="1">
        <v>45146</v>
      </c>
      <c r="W11818" s="1">
        <v>45146.474999999999</v>
      </c>
      <c r="X11818" s="1">
        <v>45146.474999999999</v>
      </c>
      <c r="AC11818" t="s">
        <v>53</v>
      </c>
      <c r="AD11818">
        <v>2969475162</v>
      </c>
      <c r="AE11818" s="1">
        <v>37147</v>
      </c>
      <c r="AF11818" t="s">
        <v>5241</v>
      </c>
      <c r="AG11818" t="s">
        <v>63337</v>
      </c>
      <c r="AH11818" t="s">
        <v>51</v>
      </c>
      <c r="AJ11818" t="s">
        <v>53</v>
      </c>
      <c r="AL11818" t="s">
        <v>68</v>
      </c>
      <c r="AO11818" t="s">
        <v>5443</v>
      </c>
    </row>
    <row r="11819" spans="1:43" x14ac:dyDescent="0.35">
      <c r="A11819" t="s">
        <v>63338</v>
      </c>
      <c r="B11819" t="s">
        <v>63339</v>
      </c>
      <c r="C11819" t="s">
        <v>56555</v>
      </c>
      <c r="F11819" t="s">
        <v>63340</v>
      </c>
      <c r="H11819" t="s">
        <v>63338</v>
      </c>
      <c r="J11819" t="s">
        <v>63341</v>
      </c>
      <c r="K11819" t="s">
        <v>63342</v>
      </c>
      <c r="M11819" t="s">
        <v>3225</v>
      </c>
      <c r="N11819" t="s">
        <v>65</v>
      </c>
      <c r="O11819">
        <v>80537</v>
      </c>
      <c r="P11819" t="s">
        <v>50</v>
      </c>
      <c r="U11819" s="1">
        <v>45146</v>
      </c>
      <c r="V11819" s="1">
        <v>45146</v>
      </c>
      <c r="W11819" s="1">
        <v>45146.759722222225</v>
      </c>
      <c r="X11819" s="1">
        <v>45146.759722222225</v>
      </c>
      <c r="AC11819" t="s">
        <v>53</v>
      </c>
      <c r="AD11819">
        <v>2973612390</v>
      </c>
      <c r="AE11819" s="1">
        <v>45147.382638888892</v>
      </c>
      <c r="AF11819" t="s">
        <v>63343</v>
      </c>
      <c r="AG11819" t="s">
        <v>63344</v>
      </c>
      <c r="AH11819" t="s">
        <v>51</v>
      </c>
      <c r="AJ11819" t="s">
        <v>53</v>
      </c>
      <c r="AL11819" t="s">
        <v>68</v>
      </c>
      <c r="AO11819" t="s">
        <v>5443</v>
      </c>
      <c r="AP11819" s="1">
        <v>45321.769444444442</v>
      </c>
    </row>
    <row r="11820" spans="1:43" x14ac:dyDescent="0.35">
      <c r="A11820" t="s">
        <v>63345</v>
      </c>
      <c r="B11820" t="s">
        <v>10135</v>
      </c>
      <c r="C11820" t="s">
        <v>63346</v>
      </c>
      <c r="F11820" t="s">
        <v>63347</v>
      </c>
      <c r="H11820" t="s">
        <v>63345</v>
      </c>
      <c r="J11820" t="s">
        <v>63348</v>
      </c>
      <c r="K11820" t="s">
        <v>63349</v>
      </c>
      <c r="M11820" t="s">
        <v>2937</v>
      </c>
      <c r="N11820" t="s">
        <v>798</v>
      </c>
      <c r="O11820">
        <v>79821</v>
      </c>
      <c r="P11820" t="s">
        <v>50</v>
      </c>
      <c r="U11820" s="1">
        <v>45146</v>
      </c>
      <c r="V11820" s="1">
        <v>45146</v>
      </c>
      <c r="W11820" s="1">
        <v>45146.408333333333</v>
      </c>
      <c r="X11820" s="1">
        <v>45146.408333333333</v>
      </c>
      <c r="AC11820" t="s">
        <v>51</v>
      </c>
      <c r="AD11820">
        <v>2973611027</v>
      </c>
      <c r="AE11820" s="1">
        <v>45146.423611111109</v>
      </c>
      <c r="AF11820" t="s">
        <v>63350</v>
      </c>
      <c r="AG11820" t="s">
        <v>63351</v>
      </c>
      <c r="AH11820" t="s">
        <v>51</v>
      </c>
      <c r="AJ11820" t="s">
        <v>53</v>
      </c>
      <c r="AL11820" t="s">
        <v>68</v>
      </c>
      <c r="AO11820" t="s">
        <v>5443</v>
      </c>
      <c r="AP11820" s="1">
        <v>45146.498611111114</v>
      </c>
      <c r="AQ11820" s="1">
        <v>45146.438888888886</v>
      </c>
    </row>
    <row r="11821" spans="1:43" x14ac:dyDescent="0.35">
      <c r="A11821" t="s">
        <v>63352</v>
      </c>
      <c r="B11821" t="s">
        <v>63353</v>
      </c>
      <c r="C11821" t="s">
        <v>3466</v>
      </c>
      <c r="F11821" t="s">
        <v>63354</v>
      </c>
      <c r="H11821" t="s">
        <v>63352</v>
      </c>
      <c r="J11821" t="s">
        <v>37827</v>
      </c>
      <c r="K11821" t="s">
        <v>27178</v>
      </c>
      <c r="L11821">
        <v>26</v>
      </c>
      <c r="M11821" t="s">
        <v>27179</v>
      </c>
      <c r="N11821" t="s">
        <v>275</v>
      </c>
      <c r="O11821">
        <v>28363</v>
      </c>
      <c r="P11821" t="s">
        <v>50</v>
      </c>
      <c r="U11821" s="1">
        <v>45146</v>
      </c>
      <c r="V11821" s="1">
        <v>45146</v>
      </c>
      <c r="AC11821" t="s">
        <v>53</v>
      </c>
      <c r="AD11821">
        <v>2969510802</v>
      </c>
      <c r="AE11821" s="1">
        <v>38394.400000000001</v>
      </c>
      <c r="AG11821" t="s">
        <v>63355</v>
      </c>
      <c r="AH11821" t="s">
        <v>51</v>
      </c>
      <c r="AJ11821" t="s">
        <v>53</v>
      </c>
      <c r="AO11821" t="s">
        <v>8142</v>
      </c>
    </row>
    <row r="11822" spans="1:43" x14ac:dyDescent="0.35">
      <c r="A11822" t="s">
        <v>63356</v>
      </c>
      <c r="B11822" t="s">
        <v>389</v>
      </c>
      <c r="C11822" t="s">
        <v>97</v>
      </c>
      <c r="H11822" t="s">
        <v>63357</v>
      </c>
      <c r="P11822" t="s">
        <v>50</v>
      </c>
      <c r="U11822" s="1">
        <v>45146</v>
      </c>
      <c r="V11822" s="1">
        <v>45146</v>
      </c>
      <c r="AC11822" t="s">
        <v>53</v>
      </c>
      <c r="AG11822" t="s">
        <v>63358</v>
      </c>
      <c r="AH11822" t="s">
        <v>51</v>
      </c>
      <c r="AJ11822" t="s">
        <v>53</v>
      </c>
      <c r="AO11822" t="s">
        <v>5443</v>
      </c>
    </row>
    <row r="11823" spans="1:43" x14ac:dyDescent="0.35">
      <c r="A11823" t="s">
        <v>63359</v>
      </c>
      <c r="B11823" t="s">
        <v>63360</v>
      </c>
      <c r="C11823" t="s">
        <v>4114</v>
      </c>
      <c r="F11823" t="s">
        <v>63361</v>
      </c>
      <c r="H11823" t="s">
        <v>63359</v>
      </c>
      <c r="J11823" t="s">
        <v>63362</v>
      </c>
      <c r="K11823" t="s">
        <v>63363</v>
      </c>
      <c r="M11823" t="s">
        <v>57010</v>
      </c>
      <c r="N11823" t="s">
        <v>798</v>
      </c>
      <c r="O11823">
        <v>79821</v>
      </c>
      <c r="P11823" t="s">
        <v>50</v>
      </c>
      <c r="U11823" s="1">
        <v>45146</v>
      </c>
      <c r="V11823" s="1">
        <v>45146</v>
      </c>
      <c r="W11823" s="1">
        <v>45146.412499999999</v>
      </c>
      <c r="X11823" s="1">
        <v>45146.412499999999</v>
      </c>
      <c r="AC11823" t="s">
        <v>53</v>
      </c>
      <c r="AD11823">
        <v>2970048189</v>
      </c>
      <c r="AE11823" s="1">
        <v>44258.543749999997</v>
      </c>
      <c r="AF11823" t="s">
        <v>63364</v>
      </c>
      <c r="AG11823" t="s">
        <v>63365</v>
      </c>
      <c r="AH11823" t="s">
        <v>51</v>
      </c>
      <c r="AJ11823" t="s">
        <v>53</v>
      </c>
      <c r="AL11823" t="s">
        <v>68</v>
      </c>
      <c r="AO11823" t="s">
        <v>57090</v>
      </c>
      <c r="AP11823" s="1">
        <v>45146.652777777781</v>
      </c>
      <c r="AQ11823" s="1">
        <v>45146.665972222225</v>
      </c>
    </row>
    <row r="11824" spans="1:43" x14ac:dyDescent="0.35">
      <c r="A11824" t="s">
        <v>63366</v>
      </c>
      <c r="B11824" t="s">
        <v>63367</v>
      </c>
      <c r="C11824" t="s">
        <v>15142</v>
      </c>
      <c r="F11824" t="s">
        <v>63368</v>
      </c>
      <c r="H11824" t="s">
        <v>63366</v>
      </c>
      <c r="J11824" t="s">
        <v>63369</v>
      </c>
      <c r="K11824" t="s">
        <v>63370</v>
      </c>
      <c r="M11824" t="s">
        <v>63371</v>
      </c>
      <c r="N11824" t="s">
        <v>65</v>
      </c>
      <c r="O11824" t="s">
        <v>63372</v>
      </c>
      <c r="P11824" t="s">
        <v>50</v>
      </c>
      <c r="U11824" s="1">
        <v>45146</v>
      </c>
      <c r="V11824" s="1">
        <v>45146</v>
      </c>
      <c r="W11824" s="1">
        <v>45146.686111111114</v>
      </c>
      <c r="X11824" s="1">
        <v>45146.686111111114</v>
      </c>
      <c r="AC11824" t="s">
        <v>53</v>
      </c>
      <c r="AD11824">
        <v>2972009499</v>
      </c>
      <c r="AE11824" s="1">
        <v>44465.559027777781</v>
      </c>
      <c r="AF11824" t="s">
        <v>63373</v>
      </c>
      <c r="AG11824" t="s">
        <v>63374</v>
      </c>
      <c r="AH11824" t="s">
        <v>51</v>
      </c>
      <c r="AJ11824" t="s">
        <v>53</v>
      </c>
      <c r="AL11824" t="s">
        <v>68</v>
      </c>
      <c r="AO11824" t="s">
        <v>5443</v>
      </c>
      <c r="AP11824" s="1">
        <v>45336.729861111111</v>
      </c>
      <c r="AQ11824" s="1">
        <v>45336.734722222223</v>
      </c>
    </row>
    <row r="11825" spans="1:43" x14ac:dyDescent="0.35">
      <c r="A11825" t="s">
        <v>63375</v>
      </c>
      <c r="B11825" t="s">
        <v>63376</v>
      </c>
      <c r="C11825" t="s">
        <v>14526</v>
      </c>
      <c r="F11825" t="s">
        <v>63377</v>
      </c>
      <c r="H11825" t="s">
        <v>63375</v>
      </c>
      <c r="J11825" t="s">
        <v>63378</v>
      </c>
      <c r="N11825" t="s">
        <v>287</v>
      </c>
      <c r="O11825">
        <v>80951</v>
      </c>
      <c r="P11825" t="s">
        <v>50</v>
      </c>
      <c r="U11825" s="1">
        <v>45146</v>
      </c>
      <c r="V11825" s="1">
        <v>45146</v>
      </c>
      <c r="W11825" s="1">
        <v>45146.674305555556</v>
      </c>
      <c r="X11825" s="1">
        <v>45146.674305555556</v>
      </c>
      <c r="AC11825" t="s">
        <v>53</v>
      </c>
      <c r="AD11825">
        <v>1000000001</v>
      </c>
      <c r="AE11825" s="1">
        <v>39973.351388888892</v>
      </c>
      <c r="AF11825" t="s">
        <v>3377</v>
      </c>
      <c r="AG11825" t="s">
        <v>63379</v>
      </c>
      <c r="AH11825" t="s">
        <v>51</v>
      </c>
      <c r="AJ11825" t="s">
        <v>53</v>
      </c>
      <c r="AL11825" t="s">
        <v>78</v>
      </c>
      <c r="AO11825" t="s">
        <v>8142</v>
      </c>
    </row>
    <row r="11826" spans="1:43" x14ac:dyDescent="0.35">
      <c r="A11826" t="s">
        <v>63380</v>
      </c>
      <c r="B11826" t="s">
        <v>63381</v>
      </c>
      <c r="C11826" t="s">
        <v>61192</v>
      </c>
      <c r="F11826" t="s">
        <v>63382</v>
      </c>
      <c r="H11826" t="s">
        <v>63380</v>
      </c>
      <c r="J11826" t="s">
        <v>7484</v>
      </c>
      <c r="K11826" t="s">
        <v>27521</v>
      </c>
      <c r="M11826" t="s">
        <v>154</v>
      </c>
      <c r="N11826" t="s">
        <v>65</v>
      </c>
      <c r="O11826">
        <v>80631</v>
      </c>
      <c r="P11826" t="s">
        <v>50</v>
      </c>
      <c r="U11826" s="1">
        <v>45146</v>
      </c>
      <c r="V11826" s="1">
        <v>45146</v>
      </c>
      <c r="W11826" s="1">
        <v>45146.384722222225</v>
      </c>
      <c r="X11826" s="1">
        <v>45146.384722222225</v>
      </c>
      <c r="AC11826" t="s">
        <v>53</v>
      </c>
      <c r="AD11826">
        <v>1000000001</v>
      </c>
      <c r="AE11826" s="1">
        <v>39973.351388888892</v>
      </c>
      <c r="AF11826" t="s">
        <v>3377</v>
      </c>
      <c r="AG11826" t="s">
        <v>63383</v>
      </c>
      <c r="AH11826" t="s">
        <v>51</v>
      </c>
      <c r="AJ11826" t="s">
        <v>53</v>
      </c>
      <c r="AL11826" t="s">
        <v>78</v>
      </c>
      <c r="AO11826" t="s">
        <v>5443</v>
      </c>
      <c r="AP11826" s="1">
        <v>45337.094444444447</v>
      </c>
    </row>
    <row r="11827" spans="1:43" x14ac:dyDescent="0.35">
      <c r="A11827" t="s">
        <v>63384</v>
      </c>
      <c r="B11827" t="s">
        <v>63385</v>
      </c>
      <c r="C11827" t="s">
        <v>106</v>
      </c>
      <c r="F11827" t="s">
        <v>63386</v>
      </c>
      <c r="H11827" t="s">
        <v>63387</v>
      </c>
      <c r="J11827" t="s">
        <v>63388</v>
      </c>
      <c r="K11827" t="s">
        <v>63389</v>
      </c>
      <c r="M11827" t="s">
        <v>325</v>
      </c>
      <c r="N11827" t="s">
        <v>65</v>
      </c>
      <c r="O11827">
        <v>81301</v>
      </c>
      <c r="P11827" t="s">
        <v>50</v>
      </c>
      <c r="U11827" s="1">
        <v>45146</v>
      </c>
      <c r="V11827" s="1">
        <v>45146</v>
      </c>
      <c r="W11827" s="1">
        <v>45146.430555555555</v>
      </c>
      <c r="X11827" s="1">
        <v>45146.430555555555</v>
      </c>
      <c r="AC11827" t="s">
        <v>53</v>
      </c>
      <c r="AD11827">
        <v>2972037456</v>
      </c>
      <c r="AE11827" s="1">
        <v>44510.101388888892</v>
      </c>
      <c r="AF11827" t="s">
        <v>63390</v>
      </c>
      <c r="AG11827" t="s">
        <v>63391</v>
      </c>
      <c r="AH11827" t="s">
        <v>51</v>
      </c>
      <c r="AJ11827" t="s">
        <v>53</v>
      </c>
      <c r="AL11827" t="s">
        <v>68</v>
      </c>
      <c r="AO11827" t="s">
        <v>5443</v>
      </c>
      <c r="AP11827" s="1">
        <v>45146.435416666667</v>
      </c>
      <c r="AQ11827" s="1">
        <v>45146.432638888888</v>
      </c>
    </row>
    <row r="11828" spans="1:43" x14ac:dyDescent="0.35">
      <c r="A11828" t="s">
        <v>63392</v>
      </c>
      <c r="B11828" t="s">
        <v>19280</v>
      </c>
      <c r="C11828" t="s">
        <v>51230</v>
      </c>
      <c r="F11828" t="s">
        <v>63393</v>
      </c>
      <c r="H11828" t="s">
        <v>63392</v>
      </c>
      <c r="J11828" t="s">
        <v>63394</v>
      </c>
      <c r="K11828" t="s">
        <v>63395</v>
      </c>
      <c r="M11828" t="s">
        <v>545</v>
      </c>
      <c r="N11828" t="s">
        <v>253</v>
      </c>
      <c r="O11828">
        <v>88005</v>
      </c>
      <c r="P11828" t="s">
        <v>50</v>
      </c>
      <c r="U11828" s="1">
        <v>45147</v>
      </c>
      <c r="V11828" s="1">
        <v>45147</v>
      </c>
      <c r="W11828" s="1">
        <v>45147.459722222222</v>
      </c>
      <c r="X11828" s="1">
        <v>45147.459722222222</v>
      </c>
      <c r="AC11828" t="s">
        <v>51</v>
      </c>
      <c r="AD11828">
        <v>2973612922</v>
      </c>
      <c r="AE11828" s="1">
        <v>45147.529166666667</v>
      </c>
      <c r="AF11828" t="s">
        <v>63396</v>
      </c>
      <c r="AG11828" t="s">
        <v>63397</v>
      </c>
      <c r="AH11828" t="s">
        <v>51</v>
      </c>
      <c r="AJ11828" t="s">
        <v>53</v>
      </c>
      <c r="AL11828" t="s">
        <v>68</v>
      </c>
      <c r="AO11828" t="s">
        <v>5443</v>
      </c>
      <c r="AP11828" s="1">
        <v>45169.576388888891</v>
      </c>
      <c r="AQ11828" s="1">
        <v>45169.426388888889</v>
      </c>
    </row>
    <row r="11829" spans="1:43" x14ac:dyDescent="0.35">
      <c r="A11829" t="s">
        <v>63398</v>
      </c>
      <c r="B11829" t="s">
        <v>63399</v>
      </c>
      <c r="C11829" t="s">
        <v>904</v>
      </c>
      <c r="F11829" t="s">
        <v>63400</v>
      </c>
      <c r="H11829" t="s">
        <v>63398</v>
      </c>
      <c r="J11829" t="s">
        <v>63401</v>
      </c>
      <c r="K11829" t="s">
        <v>63402</v>
      </c>
      <c r="M11829" t="s">
        <v>63403</v>
      </c>
      <c r="N11829" t="s">
        <v>501</v>
      </c>
      <c r="O11829">
        <v>87830</v>
      </c>
      <c r="P11829" t="s">
        <v>50</v>
      </c>
      <c r="U11829" s="1">
        <v>45147</v>
      </c>
      <c r="V11829" s="1">
        <v>45147</v>
      </c>
      <c r="W11829" s="1">
        <v>45147.6875</v>
      </c>
      <c r="X11829" s="1">
        <v>45147.6875</v>
      </c>
      <c r="AC11829" t="s">
        <v>53</v>
      </c>
      <c r="AD11829">
        <v>2969563637</v>
      </c>
      <c r="AE11829" s="1">
        <v>40707.461111111108</v>
      </c>
      <c r="AF11829" t="s">
        <v>20787</v>
      </c>
      <c r="AG11829" t="s">
        <v>63404</v>
      </c>
      <c r="AH11829" t="s">
        <v>51</v>
      </c>
      <c r="AJ11829" t="s">
        <v>53</v>
      </c>
      <c r="AL11829" t="s">
        <v>68</v>
      </c>
      <c r="AO11829" t="s">
        <v>5443</v>
      </c>
      <c r="AP11829" s="1">
        <v>45287.35833333333</v>
      </c>
      <c r="AQ11829" s="1">
        <v>45148.311805555553</v>
      </c>
    </row>
    <row r="11830" spans="1:43" x14ac:dyDescent="0.35">
      <c r="A11830" t="s">
        <v>63405</v>
      </c>
      <c r="B11830" t="s">
        <v>63406</v>
      </c>
      <c r="C11830" t="s">
        <v>39692</v>
      </c>
      <c r="F11830" t="s">
        <v>63407</v>
      </c>
      <c r="H11830" t="s">
        <v>63405</v>
      </c>
      <c r="J11830" t="s">
        <v>63408</v>
      </c>
      <c r="K11830" t="s">
        <v>63409</v>
      </c>
      <c r="M11830" t="s">
        <v>753</v>
      </c>
      <c r="N11830" t="s">
        <v>798</v>
      </c>
      <c r="O11830">
        <v>79928</v>
      </c>
      <c r="P11830" t="s">
        <v>50</v>
      </c>
      <c r="U11830" s="1">
        <v>45147</v>
      </c>
      <c r="V11830" s="1">
        <v>45147</v>
      </c>
      <c r="W11830" s="1">
        <v>45147.590277777781</v>
      </c>
      <c r="X11830" s="1">
        <v>45147.590277777781</v>
      </c>
      <c r="AC11830" t="s">
        <v>51</v>
      </c>
      <c r="AD11830">
        <v>2973613382</v>
      </c>
      <c r="AE11830" s="1">
        <v>45147.702777777777</v>
      </c>
      <c r="AF11830" t="s">
        <v>63410</v>
      </c>
      <c r="AG11830" t="s">
        <v>63411</v>
      </c>
      <c r="AH11830" t="s">
        <v>51</v>
      </c>
      <c r="AJ11830" t="s">
        <v>53</v>
      </c>
      <c r="AL11830" t="s">
        <v>68</v>
      </c>
      <c r="AO11830" t="s">
        <v>5443</v>
      </c>
      <c r="AP11830" s="1">
        <v>45147.738194444442</v>
      </c>
      <c r="AQ11830" s="1">
        <v>45147.745833333334</v>
      </c>
    </row>
    <row r="11831" spans="1:43" x14ac:dyDescent="0.35">
      <c r="A11831" t="s">
        <v>63412</v>
      </c>
      <c r="B11831" t="s">
        <v>5082</v>
      </c>
      <c r="C11831" t="s">
        <v>50761</v>
      </c>
      <c r="F11831" t="s">
        <v>63413</v>
      </c>
      <c r="H11831" t="s">
        <v>63412</v>
      </c>
      <c r="J11831" t="s">
        <v>63414</v>
      </c>
      <c r="K11831" t="s">
        <v>63415</v>
      </c>
      <c r="M11831" t="s">
        <v>154</v>
      </c>
      <c r="N11831" t="s">
        <v>65</v>
      </c>
      <c r="O11831">
        <v>80632</v>
      </c>
      <c r="P11831" t="s">
        <v>50</v>
      </c>
      <c r="U11831" s="1">
        <v>45147</v>
      </c>
      <c r="V11831" s="1">
        <v>45147</v>
      </c>
      <c r="W11831" s="1">
        <v>45147.411111111112</v>
      </c>
      <c r="X11831" s="1">
        <v>45147.411111111112</v>
      </c>
      <c r="AC11831" t="s">
        <v>53</v>
      </c>
      <c r="AD11831">
        <v>2973612537</v>
      </c>
      <c r="AE11831" s="1">
        <v>45147.416666666664</v>
      </c>
      <c r="AF11831" t="s">
        <v>63416</v>
      </c>
      <c r="AG11831" t="s">
        <v>63417</v>
      </c>
      <c r="AH11831" t="s">
        <v>51</v>
      </c>
      <c r="AJ11831" t="s">
        <v>53</v>
      </c>
      <c r="AL11831" t="s">
        <v>68</v>
      </c>
      <c r="AO11831" t="s">
        <v>5443</v>
      </c>
      <c r="AP11831" s="1">
        <v>45307.402777777781</v>
      </c>
      <c r="AQ11831" s="1">
        <v>45294.453472222223</v>
      </c>
    </row>
    <row r="11832" spans="1:43" x14ac:dyDescent="0.35">
      <c r="A11832" t="s">
        <v>17559</v>
      </c>
      <c r="B11832" t="s">
        <v>17558</v>
      </c>
      <c r="C11832" t="s">
        <v>758</v>
      </c>
      <c r="F11832" t="s">
        <v>63418</v>
      </c>
      <c r="H11832" t="s">
        <v>63419</v>
      </c>
      <c r="J11832" t="s">
        <v>63420</v>
      </c>
      <c r="K11832" t="s">
        <v>63421</v>
      </c>
      <c r="M11832" t="s">
        <v>9439</v>
      </c>
      <c r="N11832" t="s">
        <v>65</v>
      </c>
      <c r="O11832">
        <v>81211</v>
      </c>
      <c r="P11832" t="s">
        <v>50</v>
      </c>
      <c r="U11832" s="1">
        <v>45147</v>
      </c>
      <c r="V11832" s="1">
        <v>45147</v>
      </c>
      <c r="W11832" s="1">
        <v>45147.663888888892</v>
      </c>
      <c r="X11832" s="1">
        <v>45147.663888888892</v>
      </c>
      <c r="AC11832" t="s">
        <v>53</v>
      </c>
      <c r="AD11832">
        <v>2969760571</v>
      </c>
      <c r="AE11832" s="1">
        <v>43020.720138888886</v>
      </c>
      <c r="AF11832" t="s">
        <v>63422</v>
      </c>
      <c r="AG11832" t="s">
        <v>63423</v>
      </c>
      <c r="AH11832" t="s">
        <v>51</v>
      </c>
      <c r="AJ11832" t="s">
        <v>53</v>
      </c>
      <c r="AL11832" t="s">
        <v>68</v>
      </c>
      <c r="AO11832" t="s">
        <v>5443</v>
      </c>
      <c r="AP11832" s="1">
        <v>45226.285416666666</v>
      </c>
      <c r="AQ11832" s="1">
        <v>45147.725694444445</v>
      </c>
    </row>
    <row r="11833" spans="1:43" x14ac:dyDescent="0.35">
      <c r="A11833" t="s">
        <v>63424</v>
      </c>
      <c r="B11833" t="s">
        <v>63425</v>
      </c>
      <c r="C11833" t="s">
        <v>49672</v>
      </c>
      <c r="F11833" t="s">
        <v>63426</v>
      </c>
      <c r="H11833" t="s">
        <v>63424</v>
      </c>
      <c r="J11833" t="s">
        <v>63427</v>
      </c>
      <c r="K11833" t="s">
        <v>57525</v>
      </c>
      <c r="M11833" t="s">
        <v>1553</v>
      </c>
      <c r="N11833" t="s">
        <v>65</v>
      </c>
      <c r="O11833">
        <v>81201</v>
      </c>
      <c r="P11833" t="s">
        <v>50</v>
      </c>
      <c r="U11833" s="1">
        <v>45147</v>
      </c>
      <c r="V11833" s="1">
        <v>45147</v>
      </c>
      <c r="W11833" s="1">
        <v>45147.693055555559</v>
      </c>
      <c r="X11833" s="1">
        <v>45147.693055555559</v>
      </c>
      <c r="AC11833" t="s">
        <v>53</v>
      </c>
      <c r="AD11833">
        <v>2969767081</v>
      </c>
      <c r="AE11833" s="1">
        <v>43070.296527777777</v>
      </c>
      <c r="AF11833" t="s">
        <v>63428</v>
      </c>
      <c r="AG11833" t="s">
        <v>63429</v>
      </c>
      <c r="AH11833" t="s">
        <v>51</v>
      </c>
      <c r="AJ11833" t="s">
        <v>53</v>
      </c>
      <c r="AL11833" t="s">
        <v>68</v>
      </c>
      <c r="AO11833" t="s">
        <v>5443</v>
      </c>
      <c r="AP11833" s="1">
        <v>45147.712500000001</v>
      </c>
      <c r="AQ11833" s="1">
        <v>45147.714583333334</v>
      </c>
    </row>
    <row r="11834" spans="1:43" x14ac:dyDescent="0.35">
      <c r="A11834" t="s">
        <v>63430</v>
      </c>
      <c r="B11834" t="s">
        <v>15816</v>
      </c>
      <c r="C11834" t="s">
        <v>707</v>
      </c>
      <c r="F11834" t="s">
        <v>63431</v>
      </c>
      <c r="H11834" t="s">
        <v>63430</v>
      </c>
      <c r="J11834" t="s">
        <v>63432</v>
      </c>
      <c r="K11834" t="s">
        <v>63433</v>
      </c>
      <c r="M11834" t="s">
        <v>753</v>
      </c>
      <c r="N11834" t="s">
        <v>264</v>
      </c>
      <c r="O11834">
        <v>79938</v>
      </c>
      <c r="P11834" t="s">
        <v>50</v>
      </c>
      <c r="U11834" s="1">
        <v>45147</v>
      </c>
      <c r="V11834" s="1">
        <v>45147</v>
      </c>
      <c r="W11834" s="1">
        <v>45147.395833333336</v>
      </c>
      <c r="X11834" s="1">
        <v>45147.395833333336</v>
      </c>
      <c r="AC11834" t="s">
        <v>53</v>
      </c>
      <c r="AD11834">
        <v>2973612477</v>
      </c>
      <c r="AE11834" s="1">
        <v>45147.413888888892</v>
      </c>
      <c r="AF11834" t="s">
        <v>63434</v>
      </c>
      <c r="AG11834" t="s">
        <v>63435</v>
      </c>
      <c r="AH11834" t="s">
        <v>51</v>
      </c>
      <c r="AJ11834" t="s">
        <v>53</v>
      </c>
      <c r="AL11834" t="s">
        <v>68</v>
      </c>
      <c r="AO11834" t="s">
        <v>5443</v>
      </c>
      <c r="AP11834" s="1">
        <v>45471.689583333333</v>
      </c>
      <c r="AQ11834" s="1">
        <v>45456.645833333336</v>
      </c>
    </row>
    <row r="11835" spans="1:43" x14ac:dyDescent="0.35">
      <c r="A11835" t="s">
        <v>63436</v>
      </c>
      <c r="B11835" t="s">
        <v>53677</v>
      </c>
      <c r="C11835" t="s">
        <v>63437</v>
      </c>
      <c r="F11835" t="s">
        <v>63438</v>
      </c>
      <c r="H11835" t="s">
        <v>63439</v>
      </c>
      <c r="J11835" t="s">
        <v>63440</v>
      </c>
      <c r="K11835" t="s">
        <v>63441</v>
      </c>
      <c r="M11835" t="s">
        <v>545</v>
      </c>
      <c r="N11835" t="s">
        <v>253</v>
      </c>
      <c r="O11835">
        <v>88012</v>
      </c>
      <c r="P11835" t="s">
        <v>50</v>
      </c>
      <c r="U11835" s="1">
        <v>45147</v>
      </c>
      <c r="V11835" s="1">
        <v>45147</v>
      </c>
      <c r="W11835" s="1">
        <v>45147.427083333336</v>
      </c>
      <c r="X11835" s="1">
        <v>45147.427083333336</v>
      </c>
      <c r="AC11835" t="s">
        <v>53</v>
      </c>
      <c r="AD11835">
        <v>2973612574</v>
      </c>
      <c r="AE11835" s="1">
        <v>45147.425694444442</v>
      </c>
      <c r="AF11835" t="s">
        <v>63442</v>
      </c>
      <c r="AG11835" t="s">
        <v>63443</v>
      </c>
      <c r="AH11835" t="s">
        <v>51</v>
      </c>
      <c r="AJ11835" t="s">
        <v>53</v>
      </c>
      <c r="AL11835" t="s">
        <v>68</v>
      </c>
      <c r="AO11835" t="s">
        <v>57090</v>
      </c>
      <c r="AP11835" s="1">
        <v>45152.481944444444</v>
      </c>
      <c r="AQ11835" s="1">
        <v>45147.53125</v>
      </c>
    </row>
    <row r="11836" spans="1:43" x14ac:dyDescent="0.35">
      <c r="A11836" t="s">
        <v>63444</v>
      </c>
      <c r="B11836" t="s">
        <v>63445</v>
      </c>
      <c r="C11836" t="s">
        <v>1058</v>
      </c>
      <c r="F11836" t="s">
        <v>63446</v>
      </c>
      <c r="H11836" t="s">
        <v>63447</v>
      </c>
      <c r="J11836" t="s">
        <v>63448</v>
      </c>
      <c r="K11836" t="s">
        <v>63449</v>
      </c>
      <c r="M11836" t="s">
        <v>6554</v>
      </c>
      <c r="N11836" t="s">
        <v>65</v>
      </c>
      <c r="O11836">
        <v>80433</v>
      </c>
      <c r="P11836" t="s">
        <v>50</v>
      </c>
      <c r="U11836" s="1">
        <v>45147</v>
      </c>
      <c r="V11836" s="1">
        <v>45147</v>
      </c>
      <c r="W11836" s="1">
        <v>45147.416666666664</v>
      </c>
      <c r="X11836" s="1">
        <v>45147.416666666664</v>
      </c>
      <c r="AC11836" t="s">
        <v>53</v>
      </c>
      <c r="AD11836">
        <v>2970031649</v>
      </c>
      <c r="AE11836" s="1">
        <v>44182.304166666669</v>
      </c>
      <c r="AF11836" t="s">
        <v>63450</v>
      </c>
      <c r="AG11836" t="s">
        <v>63451</v>
      </c>
      <c r="AH11836" t="s">
        <v>51</v>
      </c>
      <c r="AJ11836" t="s">
        <v>53</v>
      </c>
      <c r="AL11836" t="s">
        <v>68</v>
      </c>
      <c r="AO11836" t="s">
        <v>5443</v>
      </c>
      <c r="AP11836" s="1">
        <v>45147.559027777781</v>
      </c>
      <c r="AQ11836" s="1">
        <v>45147.497916666667</v>
      </c>
    </row>
    <row r="11837" spans="1:43" x14ac:dyDescent="0.35">
      <c r="A11837" t="s">
        <v>63452</v>
      </c>
      <c r="B11837" t="s">
        <v>23360</v>
      </c>
      <c r="C11837" t="s">
        <v>63453</v>
      </c>
      <c r="F11837" t="s">
        <v>63454</v>
      </c>
      <c r="H11837" t="s">
        <v>63452</v>
      </c>
      <c r="J11837" t="s">
        <v>20259</v>
      </c>
      <c r="N11837" t="s">
        <v>398</v>
      </c>
      <c r="O11837">
        <v>88220</v>
      </c>
      <c r="P11837" t="s">
        <v>50</v>
      </c>
      <c r="U11837" s="1">
        <v>45147</v>
      </c>
      <c r="V11837" s="1">
        <v>45147</v>
      </c>
      <c r="AC11837" t="s">
        <v>53</v>
      </c>
      <c r="AD11837">
        <v>2969570255</v>
      </c>
      <c r="AE11837" s="1">
        <v>40934.475694444445</v>
      </c>
      <c r="AG11837" t="s">
        <v>63455</v>
      </c>
      <c r="AH11837" t="s">
        <v>51</v>
      </c>
      <c r="AJ11837" t="s">
        <v>53</v>
      </c>
      <c r="AO11837" t="s">
        <v>8142</v>
      </c>
    </row>
    <row r="11838" spans="1:43" x14ac:dyDescent="0.35">
      <c r="A11838" t="s">
        <v>63456</v>
      </c>
      <c r="B11838" t="s">
        <v>24979</v>
      </c>
      <c r="C11838" t="s">
        <v>63457</v>
      </c>
      <c r="F11838" t="s">
        <v>63458</v>
      </c>
      <c r="H11838" t="s">
        <v>63456</v>
      </c>
      <c r="J11838" t="s">
        <v>63459</v>
      </c>
      <c r="N11838" t="s">
        <v>398</v>
      </c>
      <c r="O11838">
        <v>88220</v>
      </c>
      <c r="P11838" t="s">
        <v>50</v>
      </c>
      <c r="U11838" s="1">
        <v>45147</v>
      </c>
      <c r="V11838" s="1">
        <v>45147</v>
      </c>
      <c r="AC11838" t="s">
        <v>53</v>
      </c>
      <c r="AD11838">
        <v>2972419325</v>
      </c>
      <c r="AE11838" s="1">
        <v>44980.349305555559</v>
      </c>
      <c r="AG11838" t="s">
        <v>63460</v>
      </c>
      <c r="AH11838" t="s">
        <v>51</v>
      </c>
      <c r="AJ11838" t="s">
        <v>53</v>
      </c>
      <c r="AO11838" t="s">
        <v>8142</v>
      </c>
    </row>
    <row r="11839" spans="1:43" x14ac:dyDescent="0.35">
      <c r="A11839" t="s">
        <v>63461</v>
      </c>
      <c r="B11839" t="s">
        <v>63462</v>
      </c>
      <c r="C11839" t="s">
        <v>39839</v>
      </c>
      <c r="F11839" t="s">
        <v>63463</v>
      </c>
      <c r="H11839" t="s">
        <v>63461</v>
      </c>
      <c r="J11839" t="s">
        <v>63464</v>
      </c>
      <c r="K11839" t="s">
        <v>63465</v>
      </c>
      <c r="M11839" t="s">
        <v>1119</v>
      </c>
      <c r="N11839" t="s">
        <v>65</v>
      </c>
      <c r="O11839">
        <v>80440</v>
      </c>
      <c r="P11839" t="s">
        <v>50</v>
      </c>
      <c r="U11839" s="1">
        <v>45147</v>
      </c>
      <c r="V11839" s="1">
        <v>45147</v>
      </c>
      <c r="W11839" s="1">
        <v>45147.423611111109</v>
      </c>
      <c r="X11839" s="1">
        <v>45147.423611111109</v>
      </c>
      <c r="AC11839" t="s">
        <v>53</v>
      </c>
      <c r="AD11839">
        <v>2973612563</v>
      </c>
      <c r="AE11839" s="1">
        <v>45147.42291666667</v>
      </c>
      <c r="AF11839" t="s">
        <v>63466</v>
      </c>
      <c r="AG11839" t="s">
        <v>63467</v>
      </c>
      <c r="AH11839" t="s">
        <v>51</v>
      </c>
      <c r="AJ11839" t="s">
        <v>53</v>
      </c>
      <c r="AL11839" t="s">
        <v>68</v>
      </c>
      <c r="AO11839" t="s">
        <v>57090</v>
      </c>
      <c r="AP11839" s="1">
        <v>45147.429861111108</v>
      </c>
      <c r="AQ11839" s="1">
        <v>45147.431944444441</v>
      </c>
    </row>
    <row r="11840" spans="1:43" x14ac:dyDescent="0.35">
      <c r="A11840" t="s">
        <v>63468</v>
      </c>
      <c r="B11840" t="s">
        <v>63469</v>
      </c>
      <c r="C11840" t="s">
        <v>63469</v>
      </c>
      <c r="F11840" t="s">
        <v>63470</v>
      </c>
      <c r="H11840" t="s">
        <v>63468</v>
      </c>
      <c r="J11840" t="s">
        <v>63471</v>
      </c>
      <c r="K11840" t="s">
        <v>63472</v>
      </c>
      <c r="M11840" t="s">
        <v>753</v>
      </c>
      <c r="N11840" t="s">
        <v>798</v>
      </c>
      <c r="O11840">
        <v>79924</v>
      </c>
      <c r="P11840" t="s">
        <v>50</v>
      </c>
      <c r="U11840" s="1">
        <v>45147</v>
      </c>
      <c r="V11840" s="1">
        <v>45147</v>
      </c>
      <c r="W11840" s="1">
        <v>45147.667361111111</v>
      </c>
      <c r="X11840" s="1">
        <v>45147.667361111111</v>
      </c>
      <c r="AC11840" t="s">
        <v>53</v>
      </c>
      <c r="AD11840">
        <v>2973613254</v>
      </c>
      <c r="AE11840" s="1">
        <v>45147.666666666664</v>
      </c>
      <c r="AF11840" t="s">
        <v>63473</v>
      </c>
      <c r="AG11840" t="s">
        <v>63474</v>
      </c>
      <c r="AH11840" t="s">
        <v>51</v>
      </c>
      <c r="AJ11840" t="s">
        <v>53</v>
      </c>
      <c r="AL11840" t="s">
        <v>68</v>
      </c>
      <c r="AO11840" t="s">
        <v>57090</v>
      </c>
      <c r="AP11840" s="1">
        <v>45147.679166666669</v>
      </c>
      <c r="AQ11840" s="1">
        <v>45147.671527777777</v>
      </c>
    </row>
    <row r="11841" spans="1:43" x14ac:dyDescent="0.35">
      <c r="A11841" t="s">
        <v>63475</v>
      </c>
      <c r="B11841" t="s">
        <v>63476</v>
      </c>
      <c r="C11841" t="s">
        <v>63477</v>
      </c>
      <c r="F11841" t="s">
        <v>63478</v>
      </c>
      <c r="H11841" t="s">
        <v>63475</v>
      </c>
      <c r="J11841" t="s">
        <v>44641</v>
      </c>
      <c r="K11841" t="s">
        <v>63479</v>
      </c>
      <c r="M11841" t="s">
        <v>159</v>
      </c>
      <c r="N11841" t="s">
        <v>65</v>
      </c>
      <c r="O11841">
        <v>80932</v>
      </c>
      <c r="P11841" t="s">
        <v>50</v>
      </c>
      <c r="U11841" s="1">
        <v>45147</v>
      </c>
      <c r="V11841" s="1">
        <v>45147</v>
      </c>
      <c r="W11841" s="1">
        <v>45147.655555555553</v>
      </c>
      <c r="X11841" s="1">
        <v>45147.655555555553</v>
      </c>
      <c r="AC11841" t="s">
        <v>53</v>
      </c>
      <c r="AD11841">
        <v>2969879704</v>
      </c>
      <c r="AE11841" s="1">
        <v>43565.395138888889</v>
      </c>
      <c r="AF11841" t="s">
        <v>17367</v>
      </c>
      <c r="AG11841" t="s">
        <v>63480</v>
      </c>
      <c r="AH11841" t="s">
        <v>51</v>
      </c>
      <c r="AJ11841" t="s">
        <v>53</v>
      </c>
      <c r="AL11841" t="s">
        <v>68</v>
      </c>
      <c r="AO11841" t="s">
        <v>5443</v>
      </c>
      <c r="AP11841" s="1">
        <v>45147.662499999999</v>
      </c>
      <c r="AQ11841" s="1">
        <v>45147.667361111111</v>
      </c>
    </row>
    <row r="11842" spans="1:43" x14ac:dyDescent="0.35">
      <c r="A11842" t="s">
        <v>63481</v>
      </c>
      <c r="B11842" t="s">
        <v>4588</v>
      </c>
      <c r="C11842" t="s">
        <v>63482</v>
      </c>
      <c r="F11842" t="s">
        <v>63483</v>
      </c>
      <c r="H11842" t="s">
        <v>63481</v>
      </c>
      <c r="J11842" t="s">
        <v>63484</v>
      </c>
      <c r="K11842" t="s">
        <v>63485</v>
      </c>
      <c r="M11842" t="s">
        <v>137</v>
      </c>
      <c r="N11842" t="s">
        <v>65</v>
      </c>
      <c r="O11842">
        <v>80204</v>
      </c>
      <c r="P11842" t="s">
        <v>50</v>
      </c>
      <c r="U11842" s="1">
        <v>45147</v>
      </c>
      <c r="V11842" s="1">
        <v>45147</v>
      </c>
      <c r="W11842" s="1">
        <v>45147.636805555558</v>
      </c>
      <c r="X11842" s="1">
        <v>45147.636805555558</v>
      </c>
      <c r="AC11842" t="s">
        <v>53</v>
      </c>
      <c r="AD11842">
        <v>2969676625</v>
      </c>
      <c r="AE11842" s="1">
        <v>42220.430555555555</v>
      </c>
      <c r="AF11842" t="s">
        <v>63486</v>
      </c>
      <c r="AG11842" t="s">
        <v>63487</v>
      </c>
      <c r="AH11842" t="s">
        <v>51</v>
      </c>
      <c r="AJ11842" t="s">
        <v>53</v>
      </c>
      <c r="AL11842" t="s">
        <v>68</v>
      </c>
      <c r="AO11842" t="s">
        <v>57090</v>
      </c>
      <c r="AP11842" s="1">
        <v>45147.656944444447</v>
      </c>
      <c r="AQ11842" s="1">
        <v>45147.63958333333</v>
      </c>
    </row>
    <row r="11843" spans="1:43" x14ac:dyDescent="0.35">
      <c r="A11843" t="s">
        <v>63488</v>
      </c>
      <c r="B11843" t="s">
        <v>13414</v>
      </c>
      <c r="C11843" t="s">
        <v>1499</v>
      </c>
      <c r="F11843" t="s">
        <v>63489</v>
      </c>
      <c r="H11843" t="s">
        <v>63488</v>
      </c>
      <c r="J11843" t="s">
        <v>63490</v>
      </c>
      <c r="K11843" t="s">
        <v>63491</v>
      </c>
      <c r="M11843" t="s">
        <v>3272</v>
      </c>
      <c r="N11843" t="s">
        <v>65</v>
      </c>
      <c r="O11843">
        <v>80645</v>
      </c>
      <c r="P11843" t="s">
        <v>50</v>
      </c>
      <c r="U11843" s="1">
        <v>45147</v>
      </c>
      <c r="V11843" s="1">
        <v>45147</v>
      </c>
      <c r="W11843" s="1">
        <v>45147.677777777775</v>
      </c>
      <c r="X11843" s="1">
        <v>45147.677777777775</v>
      </c>
      <c r="AC11843" t="s">
        <v>53</v>
      </c>
      <c r="AD11843">
        <v>2969779879</v>
      </c>
      <c r="AE11843" s="1">
        <v>43152.316666666666</v>
      </c>
      <c r="AF11843" t="s">
        <v>63492</v>
      </c>
      <c r="AG11843" t="s">
        <v>63493</v>
      </c>
      <c r="AH11843" t="s">
        <v>51</v>
      </c>
      <c r="AJ11843" t="s">
        <v>53</v>
      </c>
      <c r="AL11843" t="s">
        <v>68</v>
      </c>
      <c r="AO11843" t="s">
        <v>5443</v>
      </c>
      <c r="AP11843" s="1">
        <v>45467.363888888889</v>
      </c>
    </row>
    <row r="11844" spans="1:43" x14ac:dyDescent="0.35">
      <c r="A11844" t="s">
        <v>63494</v>
      </c>
      <c r="B11844" t="s">
        <v>56380</v>
      </c>
      <c r="C11844" t="s">
        <v>62474</v>
      </c>
      <c r="F11844" t="s">
        <v>63495</v>
      </c>
      <c r="H11844" t="s">
        <v>63494</v>
      </c>
      <c r="J11844" t="s">
        <v>63496</v>
      </c>
      <c r="K11844" t="s">
        <v>63497</v>
      </c>
      <c r="M11844" t="s">
        <v>753</v>
      </c>
      <c r="N11844" t="s">
        <v>798</v>
      </c>
      <c r="O11844">
        <v>79938</v>
      </c>
      <c r="P11844" t="s">
        <v>50</v>
      </c>
      <c r="U11844" s="1">
        <v>45147</v>
      </c>
      <c r="V11844" s="1">
        <v>45147</v>
      </c>
      <c r="W11844" s="1">
        <v>45147.67083333333</v>
      </c>
      <c r="X11844" s="1">
        <v>45147.67083333333</v>
      </c>
      <c r="AC11844" t="s">
        <v>53</v>
      </c>
      <c r="AD11844">
        <v>2973613264</v>
      </c>
      <c r="AE11844" s="1">
        <v>45147.670138888891</v>
      </c>
      <c r="AF11844" t="s">
        <v>63498</v>
      </c>
      <c r="AG11844" t="s">
        <v>63499</v>
      </c>
      <c r="AH11844" t="s">
        <v>51</v>
      </c>
      <c r="AJ11844" t="s">
        <v>53</v>
      </c>
      <c r="AL11844" t="s">
        <v>68</v>
      </c>
      <c r="AO11844" t="s">
        <v>57090</v>
      </c>
      <c r="AP11844" s="1">
        <v>45147.678472222222</v>
      </c>
      <c r="AQ11844" s="1">
        <v>45147.677777777775</v>
      </c>
    </row>
    <row r="11845" spans="1:43" x14ac:dyDescent="0.35">
      <c r="A11845" t="s">
        <v>63500</v>
      </c>
      <c r="B11845" t="s">
        <v>63501</v>
      </c>
      <c r="C11845" t="s">
        <v>4860</v>
      </c>
      <c r="F11845" t="s">
        <v>63502</v>
      </c>
      <c r="H11845" t="s">
        <v>63503</v>
      </c>
      <c r="J11845" t="s">
        <v>63504</v>
      </c>
      <c r="K11845" t="s">
        <v>63505</v>
      </c>
      <c r="M11845" t="s">
        <v>137</v>
      </c>
      <c r="N11845" t="s">
        <v>65</v>
      </c>
      <c r="O11845">
        <v>80215</v>
      </c>
      <c r="P11845" t="s">
        <v>50</v>
      </c>
      <c r="U11845" s="1">
        <v>45147</v>
      </c>
      <c r="V11845" s="1">
        <v>45147</v>
      </c>
      <c r="W11845" s="1">
        <v>45147.54583333333</v>
      </c>
      <c r="X11845" s="1">
        <v>45147.54583333333</v>
      </c>
      <c r="AC11845" t="s">
        <v>53</v>
      </c>
      <c r="AD11845">
        <v>2969778905</v>
      </c>
      <c r="AE11845" s="1">
        <v>43145.304861111108</v>
      </c>
      <c r="AF11845" t="s">
        <v>63506</v>
      </c>
      <c r="AG11845" t="s">
        <v>63507</v>
      </c>
      <c r="AH11845" t="s">
        <v>51</v>
      </c>
      <c r="AJ11845" t="s">
        <v>53</v>
      </c>
      <c r="AL11845" t="s">
        <v>68</v>
      </c>
      <c r="AO11845" t="s">
        <v>5443</v>
      </c>
      <c r="AP11845" s="1">
        <v>45147.581944444442</v>
      </c>
      <c r="AQ11845" s="1">
        <v>45147.55</v>
      </c>
    </row>
    <row r="11846" spans="1:43" x14ac:dyDescent="0.35">
      <c r="A11846" t="s">
        <v>63508</v>
      </c>
      <c r="B11846" t="s">
        <v>63509</v>
      </c>
      <c r="C11846" t="s">
        <v>9837</v>
      </c>
      <c r="F11846" t="s">
        <v>63510</v>
      </c>
      <c r="H11846" t="s">
        <v>63511</v>
      </c>
      <c r="J11846" t="s">
        <v>63512</v>
      </c>
      <c r="K11846" t="s">
        <v>63513</v>
      </c>
      <c r="M11846" t="s">
        <v>58967</v>
      </c>
      <c r="N11846" t="s">
        <v>253</v>
      </c>
      <c r="O11846">
        <v>87117</v>
      </c>
      <c r="P11846" t="s">
        <v>50</v>
      </c>
      <c r="U11846" s="1">
        <v>45147</v>
      </c>
      <c r="V11846" s="1">
        <v>45147</v>
      </c>
      <c r="W11846" s="1">
        <v>45147.406944444447</v>
      </c>
      <c r="X11846" s="1">
        <v>45147.406944444447</v>
      </c>
      <c r="AC11846" t="s">
        <v>53</v>
      </c>
      <c r="AD11846">
        <v>2973612951</v>
      </c>
      <c r="AE11846" s="1">
        <v>45147.539583333331</v>
      </c>
      <c r="AF11846" t="s">
        <v>63514</v>
      </c>
      <c r="AG11846" t="s">
        <v>63515</v>
      </c>
      <c r="AH11846" t="s">
        <v>51</v>
      </c>
      <c r="AJ11846" t="s">
        <v>53</v>
      </c>
      <c r="AL11846" t="s">
        <v>68</v>
      </c>
      <c r="AO11846" t="s">
        <v>5443</v>
      </c>
      <c r="AP11846" s="1">
        <v>45147.405555555553</v>
      </c>
    </row>
    <row r="11847" spans="1:43" x14ac:dyDescent="0.35">
      <c r="A11847" t="s">
        <v>63516</v>
      </c>
      <c r="B11847" t="s">
        <v>27326</v>
      </c>
      <c r="C11847" t="s">
        <v>50360</v>
      </c>
      <c r="F11847" t="s">
        <v>63517</v>
      </c>
      <c r="H11847" t="s">
        <v>63516</v>
      </c>
      <c r="J11847" t="s">
        <v>63518</v>
      </c>
      <c r="K11847" t="s">
        <v>63519</v>
      </c>
      <c r="M11847" t="s">
        <v>137</v>
      </c>
      <c r="N11847" t="s">
        <v>65</v>
      </c>
      <c r="O11847">
        <v>80260</v>
      </c>
      <c r="P11847" t="s">
        <v>50</v>
      </c>
      <c r="U11847" s="1">
        <v>45147</v>
      </c>
      <c r="V11847" s="1">
        <v>45147</v>
      </c>
      <c r="W11847" s="1">
        <v>45147.459027777775</v>
      </c>
      <c r="X11847" s="1">
        <v>45147.459027777775</v>
      </c>
      <c r="AC11847" t="s">
        <v>53</v>
      </c>
      <c r="AD11847">
        <v>2973612698</v>
      </c>
      <c r="AE11847" s="1">
        <v>45147.457638888889</v>
      </c>
      <c r="AF11847" t="s">
        <v>63520</v>
      </c>
      <c r="AG11847" t="s">
        <v>63521</v>
      </c>
      <c r="AH11847" t="s">
        <v>51</v>
      </c>
      <c r="AJ11847" t="s">
        <v>53</v>
      </c>
      <c r="AL11847" t="s">
        <v>68</v>
      </c>
      <c r="AO11847" t="s">
        <v>57090</v>
      </c>
      <c r="AP11847" s="1">
        <v>45147.723611111112</v>
      </c>
    </row>
    <row r="11848" spans="1:43" x14ac:dyDescent="0.35">
      <c r="A11848" t="s">
        <v>63522</v>
      </c>
      <c r="B11848" t="s">
        <v>63523</v>
      </c>
      <c r="C11848" t="s">
        <v>15368</v>
      </c>
      <c r="H11848" t="s">
        <v>63522</v>
      </c>
      <c r="J11848" t="s">
        <v>63524</v>
      </c>
      <c r="P11848" t="s">
        <v>50</v>
      </c>
      <c r="U11848" s="1">
        <v>45147</v>
      </c>
      <c r="V11848" s="1">
        <v>45147</v>
      </c>
      <c r="W11848" s="1">
        <v>45147.534722222219</v>
      </c>
      <c r="X11848" s="1">
        <v>45147.534722222219</v>
      </c>
      <c r="AC11848" t="s">
        <v>53</v>
      </c>
      <c r="AD11848">
        <v>2969915554</v>
      </c>
      <c r="AE11848" s="1">
        <v>43740.397916666669</v>
      </c>
      <c r="AF11848" t="s">
        <v>63525</v>
      </c>
      <c r="AG11848" t="s">
        <v>63526</v>
      </c>
      <c r="AH11848" t="s">
        <v>51</v>
      </c>
      <c r="AJ11848" t="s">
        <v>53</v>
      </c>
      <c r="AL11848" t="s">
        <v>68</v>
      </c>
      <c r="AO11848" t="s">
        <v>57090</v>
      </c>
      <c r="AP11848" s="1">
        <v>45147.572916666664</v>
      </c>
      <c r="AQ11848" s="1">
        <v>45147.542361111111</v>
      </c>
    </row>
    <row r="11849" spans="1:43" x14ac:dyDescent="0.35">
      <c r="A11849" t="s">
        <v>63527</v>
      </c>
      <c r="B11849" t="s">
        <v>1440</v>
      </c>
      <c r="C11849" t="s">
        <v>28112</v>
      </c>
      <c r="F11849" t="s">
        <v>63528</v>
      </c>
      <c r="H11849" t="s">
        <v>63529</v>
      </c>
      <c r="J11849" t="s">
        <v>63530</v>
      </c>
      <c r="K11849" t="s">
        <v>63531</v>
      </c>
      <c r="M11849" t="s">
        <v>5866</v>
      </c>
      <c r="N11849" t="s">
        <v>287</v>
      </c>
      <c r="O11849">
        <v>80534</v>
      </c>
      <c r="P11849" t="s">
        <v>50</v>
      </c>
      <c r="U11849" s="1">
        <v>45147</v>
      </c>
      <c r="V11849" s="1">
        <v>45147</v>
      </c>
      <c r="W11849" s="1">
        <v>45147.956944444442</v>
      </c>
      <c r="X11849" s="1">
        <v>45147.956944444442</v>
      </c>
      <c r="AC11849" t="s">
        <v>53</v>
      </c>
      <c r="AD11849">
        <v>2972377217</v>
      </c>
      <c r="AE11849" s="1">
        <v>44974.376388888886</v>
      </c>
      <c r="AF11849" t="s">
        <v>63532</v>
      </c>
      <c r="AG11849" t="s">
        <v>63533</v>
      </c>
      <c r="AH11849" t="s">
        <v>51</v>
      </c>
      <c r="AJ11849" t="s">
        <v>53</v>
      </c>
      <c r="AL11849" t="s">
        <v>68</v>
      </c>
      <c r="AO11849" t="s">
        <v>5443</v>
      </c>
      <c r="AP11849" s="1">
        <v>45456.583333333336</v>
      </c>
      <c r="AQ11849" s="1">
        <v>45454.433333333334</v>
      </c>
    </row>
    <row r="11850" spans="1:43" x14ac:dyDescent="0.35">
      <c r="A11850" t="s">
        <v>63534</v>
      </c>
      <c r="B11850" t="s">
        <v>63535</v>
      </c>
      <c r="C11850" t="s">
        <v>5318</v>
      </c>
      <c r="F11850" t="s">
        <v>63536</v>
      </c>
      <c r="H11850" t="s">
        <v>63537</v>
      </c>
      <c r="I11850" t="s">
        <v>464</v>
      </c>
      <c r="J11850" t="s">
        <v>6387</v>
      </c>
      <c r="K11850" t="s">
        <v>13097</v>
      </c>
      <c r="M11850" t="s">
        <v>5488</v>
      </c>
      <c r="N11850" t="s">
        <v>1515</v>
      </c>
      <c r="O11850" t="s">
        <v>13098</v>
      </c>
      <c r="P11850" t="s">
        <v>50</v>
      </c>
      <c r="U11850" s="1">
        <v>45147</v>
      </c>
      <c r="V11850" s="1">
        <v>45147</v>
      </c>
      <c r="W11850" s="1">
        <v>45147.443055555559</v>
      </c>
      <c r="X11850" s="1">
        <v>45476.713888888888</v>
      </c>
      <c r="Y11850" s="1">
        <v>45467.393750000003</v>
      </c>
      <c r="Z11850">
        <v>29442.36</v>
      </c>
      <c r="AA11850" t="s">
        <v>133</v>
      </c>
      <c r="AC11850" t="s">
        <v>53</v>
      </c>
      <c r="AD11850">
        <v>2969484892</v>
      </c>
      <c r="AE11850" s="1">
        <v>37756</v>
      </c>
      <c r="AF11850" t="s">
        <v>11845</v>
      </c>
      <c r="AG11850" t="s">
        <v>63538</v>
      </c>
      <c r="AH11850" t="s">
        <v>51</v>
      </c>
      <c r="AJ11850" t="s">
        <v>53</v>
      </c>
      <c r="AL11850" t="s">
        <v>68</v>
      </c>
      <c r="AO11850" t="s">
        <v>5443</v>
      </c>
      <c r="AP11850" s="1">
        <v>45294.551388888889</v>
      </c>
    </row>
    <row r="11851" spans="1:43" x14ac:dyDescent="0.35">
      <c r="A11851" t="s">
        <v>63539</v>
      </c>
      <c r="B11851" t="s">
        <v>63540</v>
      </c>
      <c r="C11851" t="s">
        <v>31252</v>
      </c>
      <c r="F11851">
        <v>17193733299</v>
      </c>
      <c r="H11851" t="s">
        <v>63539</v>
      </c>
      <c r="J11851" t="s">
        <v>63541</v>
      </c>
      <c r="K11851" t="s">
        <v>63542</v>
      </c>
      <c r="M11851" t="s">
        <v>63543</v>
      </c>
      <c r="N11851" t="s">
        <v>287</v>
      </c>
      <c r="O11851">
        <v>80816</v>
      </c>
      <c r="P11851" t="s">
        <v>50</v>
      </c>
      <c r="U11851" s="1">
        <v>45147</v>
      </c>
      <c r="V11851" s="1">
        <v>45147</v>
      </c>
      <c r="W11851" s="1">
        <v>45147.92083333333</v>
      </c>
      <c r="X11851" s="1">
        <v>45147.92083333333</v>
      </c>
      <c r="AC11851" t="s">
        <v>53</v>
      </c>
      <c r="AD11851">
        <v>1000000001</v>
      </c>
      <c r="AE11851" s="1">
        <v>39973.351388888892</v>
      </c>
      <c r="AF11851" t="s">
        <v>3377</v>
      </c>
      <c r="AG11851" t="s">
        <v>63544</v>
      </c>
      <c r="AH11851" t="s">
        <v>51</v>
      </c>
      <c r="AJ11851" t="s">
        <v>53</v>
      </c>
      <c r="AL11851" t="s">
        <v>78</v>
      </c>
      <c r="AO11851" t="s">
        <v>8142</v>
      </c>
      <c r="AP11851" s="1">
        <v>45147.923611111109</v>
      </c>
    </row>
    <row r="11852" spans="1:43" x14ac:dyDescent="0.35">
      <c r="A11852" t="s">
        <v>63545</v>
      </c>
      <c r="B11852" t="s">
        <v>63546</v>
      </c>
      <c r="C11852" t="s">
        <v>14531</v>
      </c>
      <c r="F11852" t="s">
        <v>63547</v>
      </c>
      <c r="H11852" t="s">
        <v>63545</v>
      </c>
      <c r="J11852" t="s">
        <v>63548</v>
      </c>
      <c r="K11852" t="s">
        <v>63549</v>
      </c>
      <c r="M11852" t="s">
        <v>4909</v>
      </c>
      <c r="N11852" t="s">
        <v>65</v>
      </c>
      <c r="O11852">
        <v>80831</v>
      </c>
      <c r="P11852" t="s">
        <v>50</v>
      </c>
      <c r="U11852" s="1">
        <v>45147</v>
      </c>
      <c r="V11852" s="1">
        <v>45147</v>
      </c>
      <c r="W11852" s="1">
        <v>45147.544444444444</v>
      </c>
      <c r="X11852" s="1">
        <v>45147.544444444444</v>
      </c>
      <c r="AC11852" t="s">
        <v>51</v>
      </c>
      <c r="AD11852">
        <v>2973613635</v>
      </c>
      <c r="AE11852" s="1">
        <v>45147.853472222225</v>
      </c>
      <c r="AF11852" t="s">
        <v>63550</v>
      </c>
      <c r="AG11852" t="s">
        <v>63551</v>
      </c>
      <c r="AH11852" t="s">
        <v>51</v>
      </c>
      <c r="AJ11852" t="s">
        <v>53</v>
      </c>
      <c r="AL11852" t="s">
        <v>68</v>
      </c>
      <c r="AO11852" t="s">
        <v>5443</v>
      </c>
      <c r="AP11852" s="1">
        <v>45159.613194444442</v>
      </c>
    </row>
    <row r="11853" spans="1:43" x14ac:dyDescent="0.35">
      <c r="A11853" t="s">
        <v>63552</v>
      </c>
      <c r="B11853" t="s">
        <v>63553</v>
      </c>
      <c r="C11853" t="s">
        <v>4522</v>
      </c>
      <c r="F11853" t="s">
        <v>63554</v>
      </c>
      <c r="H11853" t="s">
        <v>63552</v>
      </c>
      <c r="J11853" t="s">
        <v>63555</v>
      </c>
      <c r="K11853" t="s">
        <v>63556</v>
      </c>
      <c r="M11853" t="s">
        <v>63557</v>
      </c>
      <c r="N11853" t="s">
        <v>9781</v>
      </c>
      <c r="O11853">
        <v>55117</v>
      </c>
      <c r="P11853" t="s">
        <v>50</v>
      </c>
      <c r="U11853" s="1">
        <v>45147</v>
      </c>
      <c r="V11853" s="1">
        <v>45147</v>
      </c>
      <c r="W11853" s="1">
        <v>45147.49722222222</v>
      </c>
      <c r="X11853" s="1">
        <v>45147.49722222222</v>
      </c>
      <c r="AC11853" t="s">
        <v>53</v>
      </c>
      <c r="AD11853">
        <v>2973612880</v>
      </c>
      <c r="AE11853" s="1">
        <v>45147.51458333333</v>
      </c>
      <c r="AF11853" t="s">
        <v>63558</v>
      </c>
      <c r="AG11853" t="s">
        <v>63559</v>
      </c>
      <c r="AH11853" t="s">
        <v>51</v>
      </c>
      <c r="AJ11853" t="s">
        <v>53</v>
      </c>
      <c r="AL11853" t="s">
        <v>68</v>
      </c>
      <c r="AO11853" t="s">
        <v>5443</v>
      </c>
      <c r="AP11853" s="1">
        <v>45147.542361111111</v>
      </c>
      <c r="AQ11853" s="1">
        <v>45147.520833333336</v>
      </c>
    </row>
    <row r="11854" spans="1:43" x14ac:dyDescent="0.35">
      <c r="A11854" t="s">
        <v>63560</v>
      </c>
      <c r="B11854" t="s">
        <v>59544</v>
      </c>
      <c r="C11854" t="s">
        <v>63561</v>
      </c>
      <c r="F11854" t="s">
        <v>63562</v>
      </c>
      <c r="H11854" t="s">
        <v>63563</v>
      </c>
      <c r="J11854" t="s">
        <v>63564</v>
      </c>
      <c r="K11854" t="s">
        <v>63565</v>
      </c>
      <c r="M11854" t="s">
        <v>525</v>
      </c>
      <c r="N11854" t="s">
        <v>65</v>
      </c>
      <c r="O11854">
        <v>80017</v>
      </c>
      <c r="P11854" t="s">
        <v>50</v>
      </c>
      <c r="U11854" s="1">
        <v>45147</v>
      </c>
      <c r="V11854" s="1">
        <v>45147</v>
      </c>
      <c r="W11854" s="1">
        <v>45147.647222222222</v>
      </c>
      <c r="X11854" s="1">
        <v>45147.647222222222</v>
      </c>
      <c r="AC11854" t="s">
        <v>51</v>
      </c>
      <c r="AD11854">
        <v>2973613428</v>
      </c>
      <c r="AE11854" s="1">
        <v>45147.71597222222</v>
      </c>
      <c r="AF11854" t="s">
        <v>63566</v>
      </c>
      <c r="AG11854" t="s">
        <v>63567</v>
      </c>
      <c r="AH11854" t="s">
        <v>51</v>
      </c>
      <c r="AJ11854" t="s">
        <v>53</v>
      </c>
      <c r="AL11854" t="s">
        <v>68</v>
      </c>
      <c r="AO11854" t="s">
        <v>5443</v>
      </c>
      <c r="AP11854" s="1">
        <v>45442.431250000001</v>
      </c>
      <c r="AQ11854" s="1">
        <v>45148.345833333333</v>
      </c>
    </row>
    <row r="11855" spans="1:43" x14ac:dyDescent="0.35">
      <c r="A11855" t="s">
        <v>63568</v>
      </c>
      <c r="B11855" t="s">
        <v>63569</v>
      </c>
      <c r="C11855" t="s">
        <v>383</v>
      </c>
      <c r="F11855" t="s">
        <v>63570</v>
      </c>
      <c r="H11855" t="s">
        <v>63568</v>
      </c>
      <c r="J11855" t="s">
        <v>63571</v>
      </c>
      <c r="K11855" t="s">
        <v>36042</v>
      </c>
      <c r="M11855" t="s">
        <v>545</v>
      </c>
      <c r="N11855" t="s">
        <v>253</v>
      </c>
      <c r="O11855">
        <v>88004</v>
      </c>
      <c r="P11855" t="s">
        <v>50</v>
      </c>
      <c r="U11855" s="1">
        <v>45147</v>
      </c>
      <c r="V11855" s="1">
        <v>45147</v>
      </c>
      <c r="W11855" s="1">
        <v>45147.49722222222</v>
      </c>
      <c r="X11855" s="1">
        <v>45147.49722222222</v>
      </c>
      <c r="AC11855" t="s">
        <v>51</v>
      </c>
      <c r="AD11855">
        <v>2973612866</v>
      </c>
      <c r="AE11855" s="1">
        <v>45147.511111111111</v>
      </c>
      <c r="AF11855" t="s">
        <v>63572</v>
      </c>
      <c r="AG11855" t="s">
        <v>63573</v>
      </c>
      <c r="AH11855" t="s">
        <v>51</v>
      </c>
      <c r="AJ11855" t="s">
        <v>53</v>
      </c>
      <c r="AL11855" t="s">
        <v>68</v>
      </c>
      <c r="AO11855" t="s">
        <v>5443</v>
      </c>
      <c r="AP11855" s="1">
        <v>45147.507638888892</v>
      </c>
    </row>
    <row r="11856" spans="1:43" x14ac:dyDescent="0.35">
      <c r="A11856" t="s">
        <v>63574</v>
      </c>
      <c r="B11856" t="s">
        <v>41751</v>
      </c>
      <c r="C11856" t="s">
        <v>15559</v>
      </c>
      <c r="F11856" t="s">
        <v>63575</v>
      </c>
      <c r="H11856" t="s">
        <v>41750</v>
      </c>
      <c r="J11856" t="s">
        <v>23036</v>
      </c>
      <c r="K11856" t="s">
        <v>63576</v>
      </c>
      <c r="M11856" t="s">
        <v>1333</v>
      </c>
      <c r="N11856" t="s">
        <v>65</v>
      </c>
      <c r="O11856">
        <v>80110</v>
      </c>
      <c r="P11856" t="s">
        <v>50</v>
      </c>
      <c r="U11856" s="1">
        <v>45147</v>
      </c>
      <c r="V11856" s="1">
        <v>45147</v>
      </c>
      <c r="W11856" s="1">
        <v>45147.462500000001</v>
      </c>
      <c r="X11856" s="1">
        <v>45147.462500000001</v>
      </c>
      <c r="AC11856" t="s">
        <v>53</v>
      </c>
      <c r="AD11856">
        <v>2969736648</v>
      </c>
      <c r="AE11856" s="1">
        <v>42853.65</v>
      </c>
      <c r="AF11856" t="s">
        <v>23037</v>
      </c>
      <c r="AG11856" t="s">
        <v>63577</v>
      </c>
      <c r="AH11856" t="s">
        <v>51</v>
      </c>
      <c r="AJ11856" t="s">
        <v>53</v>
      </c>
      <c r="AL11856" t="s">
        <v>68</v>
      </c>
      <c r="AO11856" t="s">
        <v>5443</v>
      </c>
      <c r="AP11856" s="1">
        <v>45147.493055555555</v>
      </c>
      <c r="AQ11856" s="1">
        <v>45147.465277777781</v>
      </c>
    </row>
    <row r="11857" spans="1:43" x14ac:dyDescent="0.35">
      <c r="A11857" t="s">
        <v>63578</v>
      </c>
      <c r="B11857" t="s">
        <v>31142</v>
      </c>
      <c r="C11857" t="s">
        <v>5318</v>
      </c>
      <c r="F11857" t="s">
        <v>63579</v>
      </c>
      <c r="H11857" t="s">
        <v>63580</v>
      </c>
      <c r="J11857" t="s">
        <v>28176</v>
      </c>
      <c r="K11857" t="s">
        <v>63581</v>
      </c>
      <c r="M11857" t="s">
        <v>1296</v>
      </c>
      <c r="N11857" t="s">
        <v>253</v>
      </c>
      <c r="O11857">
        <v>88220</v>
      </c>
      <c r="P11857" t="s">
        <v>50</v>
      </c>
      <c r="U11857" s="1">
        <v>45148</v>
      </c>
      <c r="V11857" s="1">
        <v>45148</v>
      </c>
      <c r="W11857" s="1">
        <v>45148.534722222219</v>
      </c>
      <c r="X11857" s="1">
        <v>45148.534722222219</v>
      </c>
      <c r="AC11857" t="s">
        <v>51</v>
      </c>
      <c r="AD11857">
        <v>2969525847</v>
      </c>
      <c r="AE11857" s="1">
        <v>39251.611111111109</v>
      </c>
      <c r="AF11857" t="s">
        <v>25661</v>
      </c>
      <c r="AG11857" t="s">
        <v>63582</v>
      </c>
      <c r="AH11857" t="s">
        <v>51</v>
      </c>
      <c r="AJ11857" t="s">
        <v>53</v>
      </c>
      <c r="AL11857" t="s">
        <v>68</v>
      </c>
      <c r="AO11857" t="s">
        <v>5443</v>
      </c>
      <c r="AP11857" s="1">
        <v>45319.484722222223</v>
      </c>
      <c r="AQ11857" s="1">
        <v>45180.781944444447</v>
      </c>
    </row>
    <row r="11858" spans="1:43" x14ac:dyDescent="0.35">
      <c r="A11858" t="s">
        <v>63583</v>
      </c>
      <c r="B11858" t="s">
        <v>63584</v>
      </c>
      <c r="C11858" t="s">
        <v>12233</v>
      </c>
      <c r="F11858" t="s">
        <v>63585</v>
      </c>
      <c r="H11858" t="s">
        <v>63583</v>
      </c>
      <c r="J11858" t="s">
        <v>4293</v>
      </c>
      <c r="K11858" t="s">
        <v>63586</v>
      </c>
      <c r="M11858" t="s">
        <v>137</v>
      </c>
      <c r="N11858" t="s">
        <v>65</v>
      </c>
      <c r="O11858">
        <v>80202</v>
      </c>
      <c r="P11858" t="s">
        <v>50</v>
      </c>
      <c r="U11858" s="1">
        <v>45148</v>
      </c>
      <c r="V11858" s="1">
        <v>45148</v>
      </c>
      <c r="W11858" s="1">
        <v>45148.381944444445</v>
      </c>
      <c r="X11858" s="1">
        <v>45148.381944444445</v>
      </c>
      <c r="AC11858" t="s">
        <v>53</v>
      </c>
      <c r="AD11858">
        <v>2969634929</v>
      </c>
      <c r="AE11858" s="1">
        <v>41799.665972222225</v>
      </c>
      <c r="AF11858" t="s">
        <v>4296</v>
      </c>
      <c r="AG11858" t="s">
        <v>63587</v>
      </c>
      <c r="AH11858" t="s">
        <v>51</v>
      </c>
      <c r="AJ11858" t="s">
        <v>53</v>
      </c>
      <c r="AL11858" t="s">
        <v>68</v>
      </c>
      <c r="AO11858" t="s">
        <v>5443</v>
      </c>
      <c r="AP11858" s="1">
        <v>45148.381249999999</v>
      </c>
    </row>
    <row r="11859" spans="1:43" x14ac:dyDescent="0.35">
      <c r="A11859" t="s">
        <v>63588</v>
      </c>
      <c r="B11859" t="s">
        <v>63589</v>
      </c>
      <c r="C11859" t="s">
        <v>218</v>
      </c>
      <c r="F11859" t="s">
        <v>63590</v>
      </c>
      <c r="H11859" t="s">
        <v>63588</v>
      </c>
      <c r="J11859" t="s">
        <v>63591</v>
      </c>
      <c r="K11859" t="s">
        <v>63592</v>
      </c>
      <c r="M11859" t="s">
        <v>63593</v>
      </c>
      <c r="N11859" t="s">
        <v>5925</v>
      </c>
      <c r="O11859">
        <v>19006</v>
      </c>
      <c r="P11859" t="s">
        <v>50</v>
      </c>
      <c r="U11859" s="1">
        <v>45148</v>
      </c>
      <c r="V11859" s="1">
        <v>45148</v>
      </c>
      <c r="W11859" s="1">
        <v>45148.650694444441</v>
      </c>
      <c r="X11859" s="1">
        <v>45148.650694444441</v>
      </c>
      <c r="AC11859" t="s">
        <v>53</v>
      </c>
      <c r="AD11859">
        <v>2969873506</v>
      </c>
      <c r="AE11859" s="1">
        <v>43532.478472222225</v>
      </c>
      <c r="AF11859" t="s">
        <v>63594</v>
      </c>
      <c r="AG11859" t="s">
        <v>63595</v>
      </c>
      <c r="AH11859" t="s">
        <v>51</v>
      </c>
      <c r="AJ11859" t="s">
        <v>53</v>
      </c>
      <c r="AL11859" t="s">
        <v>68</v>
      </c>
      <c r="AO11859" t="s">
        <v>57090</v>
      </c>
      <c r="AP11859" s="1">
        <v>45148.658333333333</v>
      </c>
      <c r="AQ11859" s="1">
        <v>45148.654166666667</v>
      </c>
    </row>
    <row r="11860" spans="1:43" x14ac:dyDescent="0.35">
      <c r="A11860" t="s">
        <v>63596</v>
      </c>
      <c r="B11860" t="s">
        <v>63597</v>
      </c>
      <c r="C11860" t="s">
        <v>63598</v>
      </c>
      <c r="F11860" t="s">
        <v>63599</v>
      </c>
      <c r="H11860" t="s">
        <v>63600</v>
      </c>
      <c r="I11860" t="s">
        <v>464</v>
      </c>
      <c r="J11860" t="s">
        <v>6387</v>
      </c>
      <c r="K11860" t="s">
        <v>63601</v>
      </c>
      <c r="M11860" t="s">
        <v>63602</v>
      </c>
      <c r="N11860" t="s">
        <v>2409</v>
      </c>
      <c r="O11860">
        <v>85356</v>
      </c>
      <c r="P11860" t="s">
        <v>50</v>
      </c>
      <c r="U11860" s="1">
        <v>45148</v>
      </c>
      <c r="V11860" s="1">
        <v>45148</v>
      </c>
      <c r="AC11860" t="s">
        <v>53</v>
      </c>
      <c r="AD11860">
        <v>2969484892</v>
      </c>
      <c r="AE11860" s="1">
        <v>37756</v>
      </c>
      <c r="AG11860" t="s">
        <v>63603</v>
      </c>
      <c r="AH11860" t="s">
        <v>51</v>
      </c>
      <c r="AJ11860" t="s">
        <v>53</v>
      </c>
      <c r="AO11860" t="s">
        <v>8142</v>
      </c>
    </row>
    <row r="11861" spans="1:43" x14ac:dyDescent="0.35">
      <c r="A11861" t="s">
        <v>63604</v>
      </c>
      <c r="B11861" t="s">
        <v>63605</v>
      </c>
      <c r="C11861" t="s">
        <v>63606</v>
      </c>
      <c r="F11861" t="s">
        <v>63607</v>
      </c>
      <c r="H11861" t="s">
        <v>63604</v>
      </c>
      <c r="J11861" t="s">
        <v>63608</v>
      </c>
      <c r="K11861" t="s">
        <v>63609</v>
      </c>
      <c r="M11861" t="s">
        <v>33669</v>
      </c>
      <c r="N11861" t="s">
        <v>65</v>
      </c>
      <c r="O11861">
        <v>81323</v>
      </c>
      <c r="P11861" t="s">
        <v>50</v>
      </c>
      <c r="U11861" s="1">
        <v>45148</v>
      </c>
      <c r="V11861" s="1">
        <v>45148</v>
      </c>
      <c r="W11861" s="1">
        <v>45148.456250000003</v>
      </c>
      <c r="X11861" s="1">
        <v>45148.456250000003</v>
      </c>
      <c r="AC11861" t="s">
        <v>53</v>
      </c>
      <c r="AD11861">
        <v>2973614672</v>
      </c>
      <c r="AE11861" s="1">
        <v>45148.454861111109</v>
      </c>
      <c r="AF11861" t="s">
        <v>63610</v>
      </c>
      <c r="AG11861" t="s">
        <v>63611</v>
      </c>
      <c r="AH11861" t="s">
        <v>51</v>
      </c>
      <c r="AJ11861" t="s">
        <v>53</v>
      </c>
      <c r="AL11861" t="s">
        <v>68</v>
      </c>
      <c r="AO11861" t="s">
        <v>57090</v>
      </c>
      <c r="AP11861" s="1">
        <v>45148.571527777778</v>
      </c>
      <c r="AQ11861" s="1">
        <v>45148.5625</v>
      </c>
    </row>
    <row r="11862" spans="1:43" x14ac:dyDescent="0.35">
      <c r="A11862" t="s">
        <v>63612</v>
      </c>
      <c r="B11862" t="s">
        <v>63613</v>
      </c>
      <c r="C11862" t="s">
        <v>10526</v>
      </c>
      <c r="F11862" t="s">
        <v>63614</v>
      </c>
      <c r="H11862" t="s">
        <v>63612</v>
      </c>
      <c r="J11862" t="s">
        <v>63615</v>
      </c>
      <c r="K11862" t="s">
        <v>63616</v>
      </c>
      <c r="M11862" t="s">
        <v>1912</v>
      </c>
      <c r="N11862" t="s">
        <v>65</v>
      </c>
      <c r="O11862">
        <v>80127</v>
      </c>
      <c r="P11862" t="s">
        <v>50</v>
      </c>
      <c r="U11862" s="1">
        <v>45148</v>
      </c>
      <c r="V11862" s="1">
        <v>45148</v>
      </c>
      <c r="W11862" s="1">
        <v>45148.722222222219</v>
      </c>
      <c r="X11862" s="1">
        <v>45148.722222222219</v>
      </c>
      <c r="AC11862" t="s">
        <v>53</v>
      </c>
      <c r="AD11862">
        <v>2969549406</v>
      </c>
      <c r="AE11862" s="1">
        <v>40220.473611111112</v>
      </c>
      <c r="AF11862" t="s">
        <v>63617</v>
      </c>
      <c r="AG11862" t="s">
        <v>63618</v>
      </c>
      <c r="AH11862" t="s">
        <v>51</v>
      </c>
      <c r="AJ11862" t="s">
        <v>53</v>
      </c>
      <c r="AL11862" t="s">
        <v>68</v>
      </c>
      <c r="AO11862" t="s">
        <v>5443</v>
      </c>
      <c r="AP11862" s="1">
        <v>45148.736111111109</v>
      </c>
      <c r="AQ11862" s="1">
        <v>45148.73333333333</v>
      </c>
    </row>
    <row r="11863" spans="1:43" x14ac:dyDescent="0.35">
      <c r="A11863" t="s">
        <v>63619</v>
      </c>
      <c r="B11863" t="s">
        <v>63620</v>
      </c>
      <c r="C11863" t="s">
        <v>63621</v>
      </c>
      <c r="F11863" t="s">
        <v>63622</v>
      </c>
      <c r="H11863" t="s">
        <v>63619</v>
      </c>
      <c r="J11863" t="s">
        <v>63623</v>
      </c>
      <c r="K11863" t="s">
        <v>63624</v>
      </c>
      <c r="M11863" t="s">
        <v>46817</v>
      </c>
      <c r="N11863" t="s">
        <v>253</v>
      </c>
      <c r="O11863">
        <v>88081</v>
      </c>
      <c r="P11863" t="s">
        <v>50</v>
      </c>
      <c r="U11863" s="1">
        <v>45148</v>
      </c>
      <c r="V11863" s="1">
        <v>45148</v>
      </c>
      <c r="W11863" s="1">
        <v>45148.472222222219</v>
      </c>
      <c r="X11863" s="1">
        <v>45148.472222222219</v>
      </c>
      <c r="AC11863" t="s">
        <v>51</v>
      </c>
      <c r="AD11863">
        <v>2973614937</v>
      </c>
      <c r="AE11863" s="1">
        <v>45148.512499999997</v>
      </c>
      <c r="AF11863" t="s">
        <v>63625</v>
      </c>
      <c r="AG11863" t="s">
        <v>63626</v>
      </c>
      <c r="AH11863" t="s">
        <v>51</v>
      </c>
      <c r="AJ11863" t="s">
        <v>53</v>
      </c>
      <c r="AL11863" t="s">
        <v>68</v>
      </c>
      <c r="AO11863" t="s">
        <v>5443</v>
      </c>
      <c r="AP11863" s="1">
        <v>45462.677083333336</v>
      </c>
      <c r="AQ11863" s="1">
        <v>45462.678472222222</v>
      </c>
    </row>
    <row r="11864" spans="1:43" x14ac:dyDescent="0.35">
      <c r="A11864" t="s">
        <v>63627</v>
      </c>
      <c r="B11864" t="s">
        <v>13017</v>
      </c>
      <c r="C11864" t="s">
        <v>25325</v>
      </c>
      <c r="F11864" t="s">
        <v>63628</v>
      </c>
      <c r="H11864" t="s">
        <v>63627</v>
      </c>
      <c r="J11864" t="s">
        <v>63629</v>
      </c>
      <c r="K11864" t="s">
        <v>63630</v>
      </c>
      <c r="M11864" t="s">
        <v>3751</v>
      </c>
      <c r="N11864" t="s">
        <v>65</v>
      </c>
      <c r="O11864">
        <v>80301</v>
      </c>
      <c r="P11864" t="s">
        <v>50</v>
      </c>
      <c r="U11864" s="1">
        <v>45148</v>
      </c>
      <c r="V11864" s="1">
        <v>45148</v>
      </c>
      <c r="W11864" s="1">
        <v>45148.423611111109</v>
      </c>
      <c r="X11864" s="1">
        <v>45148.423611111109</v>
      </c>
      <c r="AC11864" t="s">
        <v>53</v>
      </c>
      <c r="AD11864">
        <v>2973614462</v>
      </c>
      <c r="AE11864" s="1">
        <v>45148.42291666667</v>
      </c>
      <c r="AF11864" t="s">
        <v>63631</v>
      </c>
      <c r="AG11864" t="s">
        <v>63632</v>
      </c>
      <c r="AH11864" t="s">
        <v>51</v>
      </c>
      <c r="AJ11864" t="s">
        <v>53</v>
      </c>
      <c r="AL11864" t="s">
        <v>68</v>
      </c>
      <c r="AO11864" t="s">
        <v>57090</v>
      </c>
      <c r="AP11864" s="1">
        <v>45148.431944444441</v>
      </c>
      <c r="AQ11864" s="1">
        <v>45148.429166666669</v>
      </c>
    </row>
    <row r="11865" spans="1:43" x14ac:dyDescent="0.35">
      <c r="A11865" t="s">
        <v>63633</v>
      </c>
      <c r="B11865" t="s">
        <v>63634</v>
      </c>
      <c r="C11865" t="s">
        <v>63635</v>
      </c>
      <c r="F11865" t="s">
        <v>63636</v>
      </c>
      <c r="H11865" t="s">
        <v>63633</v>
      </c>
      <c r="J11865" t="s">
        <v>63637</v>
      </c>
      <c r="K11865" t="s">
        <v>63638</v>
      </c>
      <c r="M11865" t="s">
        <v>53486</v>
      </c>
      <c r="N11865" t="s">
        <v>253</v>
      </c>
      <c r="O11865">
        <v>87357</v>
      </c>
      <c r="P11865" t="s">
        <v>50</v>
      </c>
      <c r="U11865" s="1">
        <v>45148</v>
      </c>
      <c r="V11865" s="1">
        <v>45148</v>
      </c>
      <c r="W11865" s="1">
        <v>45148.574999999997</v>
      </c>
      <c r="X11865" s="1">
        <v>45148.574999999997</v>
      </c>
      <c r="AC11865" t="s">
        <v>53</v>
      </c>
      <c r="AD11865">
        <v>2973615465</v>
      </c>
      <c r="AE11865" s="1">
        <v>45148.704861111109</v>
      </c>
      <c r="AF11865" t="s">
        <v>63639</v>
      </c>
      <c r="AG11865" t="s">
        <v>63640</v>
      </c>
      <c r="AH11865" t="s">
        <v>51</v>
      </c>
      <c r="AJ11865" t="s">
        <v>53</v>
      </c>
      <c r="AL11865" t="s">
        <v>68</v>
      </c>
      <c r="AO11865" t="s">
        <v>5443</v>
      </c>
      <c r="AP11865" s="1">
        <v>45149.456250000003</v>
      </c>
    </row>
    <row r="11866" spans="1:43" x14ac:dyDescent="0.35">
      <c r="A11866" t="s">
        <v>63641</v>
      </c>
      <c r="B11866" t="s">
        <v>12236</v>
      </c>
      <c r="C11866" t="s">
        <v>1403</v>
      </c>
      <c r="F11866" t="s">
        <v>63642</v>
      </c>
      <c r="H11866" t="s">
        <v>63643</v>
      </c>
      <c r="J11866" t="s">
        <v>36366</v>
      </c>
      <c r="K11866" t="s">
        <v>36367</v>
      </c>
      <c r="M11866" t="s">
        <v>3496</v>
      </c>
      <c r="N11866" t="s">
        <v>65</v>
      </c>
      <c r="O11866">
        <v>80504</v>
      </c>
      <c r="P11866" t="s">
        <v>50</v>
      </c>
      <c r="U11866" s="1">
        <v>45148</v>
      </c>
      <c r="V11866" s="1">
        <v>45148</v>
      </c>
      <c r="W11866" s="1">
        <v>45148.376388888886</v>
      </c>
      <c r="X11866" s="1">
        <v>45148.376388888886</v>
      </c>
      <c r="AC11866" t="s">
        <v>53</v>
      </c>
      <c r="AD11866">
        <v>2972074769</v>
      </c>
      <c r="AE11866" s="1">
        <v>44700.470138888886</v>
      </c>
      <c r="AF11866" t="s">
        <v>36368</v>
      </c>
      <c r="AG11866" t="s">
        <v>63644</v>
      </c>
      <c r="AH11866" t="s">
        <v>51</v>
      </c>
      <c r="AJ11866" t="s">
        <v>53</v>
      </c>
      <c r="AL11866" t="s">
        <v>68</v>
      </c>
      <c r="AO11866" t="s">
        <v>5443</v>
      </c>
      <c r="AP11866" s="1">
        <v>45148.432638888888</v>
      </c>
      <c r="AQ11866" s="1">
        <v>45148.42291666667</v>
      </c>
    </row>
    <row r="11867" spans="1:43" x14ac:dyDescent="0.35">
      <c r="A11867" t="s">
        <v>63645</v>
      </c>
      <c r="B11867" t="s">
        <v>36658</v>
      </c>
      <c r="C11867" t="s">
        <v>59190</v>
      </c>
      <c r="F11867" t="s">
        <v>63646</v>
      </c>
      <c r="H11867" t="s">
        <v>63647</v>
      </c>
      <c r="J11867" t="s">
        <v>63648</v>
      </c>
      <c r="K11867" t="s">
        <v>63649</v>
      </c>
      <c r="M11867" t="s">
        <v>212</v>
      </c>
      <c r="N11867" t="s">
        <v>798</v>
      </c>
      <c r="O11867">
        <v>78069</v>
      </c>
      <c r="P11867" t="s">
        <v>50</v>
      </c>
      <c r="U11867" s="1">
        <v>45148</v>
      </c>
      <c r="V11867" s="1">
        <v>45148</v>
      </c>
      <c r="W11867" s="1">
        <v>45148.693055555559</v>
      </c>
      <c r="X11867" s="1">
        <v>45148.693055555559</v>
      </c>
      <c r="AC11867" t="s">
        <v>53</v>
      </c>
      <c r="AD11867">
        <v>2973615454</v>
      </c>
      <c r="AE11867" s="1">
        <v>45148.703472222223</v>
      </c>
      <c r="AF11867" t="s">
        <v>63650</v>
      </c>
      <c r="AG11867" t="s">
        <v>63651</v>
      </c>
      <c r="AH11867" t="s">
        <v>51</v>
      </c>
      <c r="AJ11867" t="s">
        <v>53</v>
      </c>
      <c r="AL11867" t="s">
        <v>68</v>
      </c>
      <c r="AO11867" t="s">
        <v>5443</v>
      </c>
      <c r="AP11867" s="1">
        <v>45148.707638888889</v>
      </c>
      <c r="AQ11867" s="1">
        <v>45148.706944444442</v>
      </c>
    </row>
    <row r="11868" spans="1:43" x14ac:dyDescent="0.35">
      <c r="A11868" t="s">
        <v>63652</v>
      </c>
      <c r="B11868" t="s">
        <v>63653</v>
      </c>
      <c r="C11868" t="s">
        <v>89</v>
      </c>
      <c r="H11868" t="s">
        <v>63652</v>
      </c>
      <c r="J11868" t="s">
        <v>60984</v>
      </c>
      <c r="K11868" t="s">
        <v>60985</v>
      </c>
      <c r="L11868" t="s">
        <v>60986</v>
      </c>
      <c r="M11868" t="s">
        <v>60987</v>
      </c>
      <c r="N11868" t="s">
        <v>20395</v>
      </c>
      <c r="O11868">
        <v>53532</v>
      </c>
      <c r="P11868" t="s">
        <v>50</v>
      </c>
      <c r="U11868" s="1">
        <v>45148</v>
      </c>
      <c r="V11868" s="1">
        <v>45148</v>
      </c>
      <c r="W11868" s="1">
        <v>45148.670138888891</v>
      </c>
      <c r="X11868" s="1">
        <v>45148.670138888891</v>
      </c>
      <c r="AC11868" t="s">
        <v>53</v>
      </c>
      <c r="AD11868">
        <v>2973614976</v>
      </c>
      <c r="AE11868" s="1">
        <v>45148.522222222222</v>
      </c>
      <c r="AF11868" t="s">
        <v>63654</v>
      </c>
      <c r="AG11868" t="s">
        <v>63655</v>
      </c>
      <c r="AH11868" t="s">
        <v>51</v>
      </c>
      <c r="AJ11868" t="s">
        <v>53</v>
      </c>
      <c r="AL11868" t="s">
        <v>68</v>
      </c>
      <c r="AO11868" t="s">
        <v>5443</v>
      </c>
      <c r="AP11868" s="1">
        <v>45475.743750000001</v>
      </c>
      <c r="AQ11868" s="1">
        <v>45460.756249999999</v>
      </c>
    </row>
    <row r="11869" spans="1:43" x14ac:dyDescent="0.35">
      <c r="A11869" t="s">
        <v>63656</v>
      </c>
      <c r="B11869" t="s">
        <v>3167</v>
      </c>
      <c r="C11869" t="s">
        <v>14816</v>
      </c>
      <c r="F11869" t="s">
        <v>63657</v>
      </c>
      <c r="H11869" t="s">
        <v>63656</v>
      </c>
      <c r="J11869" t="s">
        <v>63658</v>
      </c>
      <c r="K11869" t="s">
        <v>63659</v>
      </c>
      <c r="M11869" t="s">
        <v>49535</v>
      </c>
      <c r="N11869" t="s">
        <v>798</v>
      </c>
      <c r="O11869">
        <v>79854</v>
      </c>
      <c r="P11869" t="s">
        <v>50</v>
      </c>
      <c r="U11869" s="1">
        <v>45148</v>
      </c>
      <c r="V11869" s="1">
        <v>45148</v>
      </c>
      <c r="W11869" s="1">
        <v>45148.484722222223</v>
      </c>
      <c r="X11869" s="1">
        <v>45148.484722222223</v>
      </c>
      <c r="AC11869" t="s">
        <v>51</v>
      </c>
      <c r="AD11869">
        <v>2969581510</v>
      </c>
      <c r="AE11869" s="1">
        <v>41214.543055555558</v>
      </c>
      <c r="AF11869" t="s">
        <v>63660</v>
      </c>
      <c r="AG11869" t="s">
        <v>63661</v>
      </c>
      <c r="AH11869" t="s">
        <v>51</v>
      </c>
      <c r="AJ11869" t="s">
        <v>53</v>
      </c>
      <c r="AL11869" t="s">
        <v>68</v>
      </c>
      <c r="AO11869" t="s">
        <v>5443</v>
      </c>
      <c r="AP11869" s="1">
        <v>45148.534722222219</v>
      </c>
      <c r="AQ11869" s="1">
        <v>45148.488194444442</v>
      </c>
    </row>
    <row r="11870" spans="1:43" x14ac:dyDescent="0.35">
      <c r="A11870" t="s">
        <v>63662</v>
      </c>
      <c r="B11870" t="s">
        <v>63663</v>
      </c>
      <c r="C11870" t="s">
        <v>3191</v>
      </c>
      <c r="F11870" t="s">
        <v>63664</v>
      </c>
      <c r="H11870" t="s">
        <v>63662</v>
      </c>
      <c r="J11870" t="s">
        <v>4293</v>
      </c>
      <c r="K11870" t="s">
        <v>7511</v>
      </c>
      <c r="M11870" t="s">
        <v>298</v>
      </c>
      <c r="N11870" t="s">
        <v>213</v>
      </c>
      <c r="O11870" t="s">
        <v>7513</v>
      </c>
      <c r="P11870" t="s">
        <v>50</v>
      </c>
      <c r="U11870" s="1">
        <v>45148</v>
      </c>
      <c r="V11870" s="1">
        <v>45148</v>
      </c>
      <c r="W11870" s="1">
        <v>45148.64166666667</v>
      </c>
      <c r="X11870" s="1">
        <v>45148.64166666667</v>
      </c>
      <c r="AC11870" t="s">
        <v>51</v>
      </c>
      <c r="AD11870">
        <v>2969634929</v>
      </c>
      <c r="AE11870" s="1">
        <v>41799.665972222225</v>
      </c>
      <c r="AF11870" t="s">
        <v>4296</v>
      </c>
      <c r="AG11870" t="s">
        <v>63665</v>
      </c>
      <c r="AH11870" t="s">
        <v>51</v>
      </c>
      <c r="AJ11870" t="s">
        <v>53</v>
      </c>
      <c r="AL11870" t="s">
        <v>68</v>
      </c>
      <c r="AO11870" t="s">
        <v>5443</v>
      </c>
      <c r="AP11870" s="1">
        <v>45148.640277777777</v>
      </c>
    </row>
    <row r="11871" spans="1:43" x14ac:dyDescent="0.35">
      <c r="A11871" t="s">
        <v>63666</v>
      </c>
      <c r="B11871" t="s">
        <v>63667</v>
      </c>
      <c r="C11871" t="s">
        <v>3567</v>
      </c>
      <c r="F11871" t="s">
        <v>63668</v>
      </c>
      <c r="H11871" t="s">
        <v>63666</v>
      </c>
      <c r="J11871" t="s">
        <v>63669</v>
      </c>
      <c r="K11871" t="s">
        <v>63670</v>
      </c>
      <c r="M11871" t="s">
        <v>40532</v>
      </c>
      <c r="N11871" t="s">
        <v>65</v>
      </c>
      <c r="O11871">
        <v>80101</v>
      </c>
      <c r="P11871" t="s">
        <v>50</v>
      </c>
      <c r="U11871" s="1">
        <v>45148</v>
      </c>
      <c r="V11871" s="1">
        <v>45148</v>
      </c>
      <c r="W11871" s="1">
        <v>45148.552083333336</v>
      </c>
      <c r="X11871" s="1">
        <v>45148.552083333336</v>
      </c>
      <c r="AC11871" t="s">
        <v>53</v>
      </c>
      <c r="AD11871">
        <v>2972408324</v>
      </c>
      <c r="AE11871" s="1">
        <v>44977.395833333336</v>
      </c>
      <c r="AF11871" t="s">
        <v>63671</v>
      </c>
      <c r="AG11871" t="s">
        <v>63672</v>
      </c>
      <c r="AH11871" t="s">
        <v>51</v>
      </c>
      <c r="AJ11871" t="s">
        <v>53</v>
      </c>
      <c r="AL11871" t="s">
        <v>68</v>
      </c>
      <c r="AO11871" t="s">
        <v>57090</v>
      </c>
      <c r="AP11871" s="1">
        <v>45148.564583333333</v>
      </c>
      <c r="AQ11871" s="1">
        <v>45148.560416666667</v>
      </c>
    </row>
    <row r="11872" spans="1:43" x14ac:dyDescent="0.35">
      <c r="A11872" t="s">
        <v>63673</v>
      </c>
      <c r="B11872" t="s">
        <v>21832</v>
      </c>
      <c r="C11872" t="s">
        <v>9933</v>
      </c>
      <c r="F11872" t="s">
        <v>63674</v>
      </c>
      <c r="H11872" t="s">
        <v>63673</v>
      </c>
      <c r="J11872" t="s">
        <v>63675</v>
      </c>
      <c r="K11872" t="s">
        <v>2627</v>
      </c>
      <c r="M11872" t="s">
        <v>2628</v>
      </c>
      <c r="N11872" t="s">
        <v>65</v>
      </c>
      <c r="O11872">
        <v>81602</v>
      </c>
      <c r="P11872" t="s">
        <v>50</v>
      </c>
      <c r="U11872" s="1">
        <v>45148</v>
      </c>
      <c r="V11872" s="1">
        <v>45148</v>
      </c>
      <c r="AC11872" t="s">
        <v>53</v>
      </c>
      <c r="AD11872">
        <v>2969475440</v>
      </c>
      <c r="AE11872" s="1">
        <v>37166.661111111112</v>
      </c>
      <c r="AG11872" t="s">
        <v>63676</v>
      </c>
      <c r="AH11872" t="s">
        <v>51</v>
      </c>
      <c r="AJ11872" t="s">
        <v>53</v>
      </c>
      <c r="AO11872" t="s">
        <v>57090</v>
      </c>
    </row>
    <row r="11873" spans="1:43" x14ac:dyDescent="0.35">
      <c r="A11873" t="s">
        <v>63677</v>
      </c>
      <c r="B11873" t="s">
        <v>63678</v>
      </c>
      <c r="C11873" t="s">
        <v>63679</v>
      </c>
      <c r="F11873" t="s">
        <v>63680</v>
      </c>
      <c r="H11873" t="s">
        <v>63681</v>
      </c>
      <c r="I11873" t="s">
        <v>415</v>
      </c>
      <c r="J11873" t="s">
        <v>34297</v>
      </c>
      <c r="K11873" t="s">
        <v>63682</v>
      </c>
      <c r="M11873" t="s">
        <v>63683</v>
      </c>
      <c r="O11873">
        <v>12560</v>
      </c>
      <c r="P11873" t="s">
        <v>14320</v>
      </c>
      <c r="U11873" s="1">
        <v>45148</v>
      </c>
      <c r="V11873" s="1">
        <v>45148</v>
      </c>
      <c r="AC11873" t="s">
        <v>53</v>
      </c>
      <c r="AD11873">
        <v>2969706684</v>
      </c>
      <c r="AE11873" s="1">
        <v>42590.473611111112</v>
      </c>
      <c r="AG11873" t="s">
        <v>63684</v>
      </c>
      <c r="AH11873" t="s">
        <v>51</v>
      </c>
      <c r="AJ11873" t="s">
        <v>53</v>
      </c>
      <c r="AO11873" t="s">
        <v>8142</v>
      </c>
    </row>
    <row r="11874" spans="1:43" x14ac:dyDescent="0.35">
      <c r="A11874" t="s">
        <v>63685</v>
      </c>
      <c r="B11874" t="s">
        <v>63686</v>
      </c>
      <c r="C11874" t="s">
        <v>12632</v>
      </c>
      <c r="F11874" t="s">
        <v>63687</v>
      </c>
      <c r="H11874" t="s">
        <v>63688</v>
      </c>
      <c r="J11874" t="s">
        <v>63689</v>
      </c>
      <c r="K11874" t="s">
        <v>63690</v>
      </c>
      <c r="M11874" t="s">
        <v>4671</v>
      </c>
      <c r="N11874" t="s">
        <v>65</v>
      </c>
      <c r="O11874">
        <v>81416</v>
      </c>
      <c r="P11874" t="s">
        <v>50</v>
      </c>
      <c r="U11874" s="1">
        <v>45148</v>
      </c>
      <c r="V11874" s="1">
        <v>45148</v>
      </c>
      <c r="W11874" s="1">
        <v>45148.663888888892</v>
      </c>
      <c r="X11874" s="1">
        <v>45148.663888888892</v>
      </c>
      <c r="AC11874" t="s">
        <v>53</v>
      </c>
      <c r="AD11874">
        <v>2973615284</v>
      </c>
      <c r="AE11874" s="1">
        <v>45148.665972222225</v>
      </c>
      <c r="AF11874" t="s">
        <v>63691</v>
      </c>
      <c r="AG11874" t="s">
        <v>63692</v>
      </c>
      <c r="AH11874" t="s">
        <v>51</v>
      </c>
      <c r="AJ11874" t="s">
        <v>53</v>
      </c>
      <c r="AL11874" t="s">
        <v>68</v>
      </c>
      <c r="AO11874" t="s">
        <v>5443</v>
      </c>
      <c r="AP11874" s="1">
        <v>45148.679166666669</v>
      </c>
      <c r="AQ11874" s="1">
        <v>45148.671527777777</v>
      </c>
    </row>
    <row r="11875" spans="1:43" x14ac:dyDescent="0.35">
      <c r="A11875" t="s">
        <v>63693</v>
      </c>
      <c r="B11875" t="s">
        <v>11164</v>
      </c>
      <c r="C11875" t="s">
        <v>1540</v>
      </c>
      <c r="F11875" t="s">
        <v>63694</v>
      </c>
      <c r="H11875" t="s">
        <v>63695</v>
      </c>
      <c r="J11875" t="s">
        <v>7961</v>
      </c>
      <c r="K11875" t="s">
        <v>7962</v>
      </c>
      <c r="L11875" t="s">
        <v>7963</v>
      </c>
      <c r="M11875" t="s">
        <v>7964</v>
      </c>
      <c r="N11875" t="s">
        <v>264</v>
      </c>
      <c r="O11875">
        <v>78701</v>
      </c>
      <c r="P11875" t="s">
        <v>50</v>
      </c>
      <c r="U11875" s="1">
        <v>45148</v>
      </c>
      <c r="V11875" s="1">
        <v>45148</v>
      </c>
      <c r="W11875" s="1">
        <v>45148.598611111112</v>
      </c>
      <c r="X11875" s="1">
        <v>45148.598611111112</v>
      </c>
      <c r="AC11875" t="s">
        <v>51</v>
      </c>
      <c r="AD11875">
        <v>2969702039</v>
      </c>
      <c r="AE11875" s="1">
        <v>42528.619444444441</v>
      </c>
      <c r="AF11875" t="s">
        <v>9789</v>
      </c>
      <c r="AG11875" t="s">
        <v>63696</v>
      </c>
      <c r="AH11875" t="s">
        <v>51</v>
      </c>
      <c r="AJ11875" t="s">
        <v>53</v>
      </c>
      <c r="AL11875" t="s">
        <v>68</v>
      </c>
      <c r="AO11875" t="s">
        <v>5443</v>
      </c>
      <c r="AP11875" s="1">
        <v>45469.539583333331</v>
      </c>
      <c r="AQ11875" s="1">
        <v>45469.543055555558</v>
      </c>
    </row>
    <row r="11876" spans="1:43" x14ac:dyDescent="0.35">
      <c r="A11876" t="s">
        <v>63697</v>
      </c>
      <c r="B11876" t="s">
        <v>849</v>
      </c>
      <c r="C11876" t="s">
        <v>3554</v>
      </c>
      <c r="F11876" t="s">
        <v>63698</v>
      </c>
      <c r="H11876" t="s">
        <v>63699</v>
      </c>
      <c r="J11876" t="s">
        <v>63700</v>
      </c>
      <c r="K11876" t="s">
        <v>63701</v>
      </c>
      <c r="M11876" t="s">
        <v>154</v>
      </c>
      <c r="N11876" t="s">
        <v>65</v>
      </c>
      <c r="O11876">
        <v>80634</v>
      </c>
      <c r="P11876" t="s">
        <v>50</v>
      </c>
      <c r="U11876" s="1">
        <v>45148</v>
      </c>
      <c r="V11876" s="1">
        <v>45148</v>
      </c>
      <c r="W11876" s="1">
        <v>45148.73333333333</v>
      </c>
      <c r="X11876" s="1">
        <v>45148.73333333333</v>
      </c>
      <c r="AC11876" t="s">
        <v>53</v>
      </c>
      <c r="AD11876">
        <v>2973616267</v>
      </c>
      <c r="AE11876" s="1">
        <v>45149.411805555559</v>
      </c>
      <c r="AF11876" t="s">
        <v>63702</v>
      </c>
      <c r="AG11876" t="s">
        <v>63703</v>
      </c>
      <c r="AH11876" t="s">
        <v>51</v>
      </c>
      <c r="AJ11876" t="s">
        <v>53</v>
      </c>
      <c r="AL11876" t="s">
        <v>68</v>
      </c>
      <c r="AO11876" t="s">
        <v>5443</v>
      </c>
      <c r="AP11876" s="1">
        <v>45148.731944444444</v>
      </c>
    </row>
    <row r="11877" spans="1:43" x14ac:dyDescent="0.35">
      <c r="A11877" t="s">
        <v>63704</v>
      </c>
      <c r="B11877" t="s">
        <v>507</v>
      </c>
      <c r="C11877" t="s">
        <v>63705</v>
      </c>
      <c r="F11877" t="s">
        <v>58873</v>
      </c>
      <c r="H11877" t="s">
        <v>58871</v>
      </c>
      <c r="J11877" t="s">
        <v>58874</v>
      </c>
      <c r="K11877" t="s">
        <v>63706</v>
      </c>
      <c r="M11877" t="s">
        <v>3838</v>
      </c>
      <c r="N11877" t="s">
        <v>65</v>
      </c>
      <c r="O11877">
        <v>80723</v>
      </c>
      <c r="P11877" t="s">
        <v>50</v>
      </c>
      <c r="U11877" s="1">
        <v>45148</v>
      </c>
      <c r="V11877" s="1">
        <v>45148</v>
      </c>
      <c r="W11877" s="1">
        <v>45148.706944444442</v>
      </c>
      <c r="X11877" s="1">
        <v>45148.706944444442</v>
      </c>
      <c r="AC11877" t="s">
        <v>53</v>
      </c>
      <c r="AD11877">
        <v>2973506101</v>
      </c>
      <c r="AE11877" s="1">
        <v>45089.645138888889</v>
      </c>
      <c r="AF11877" t="s">
        <v>58875</v>
      </c>
      <c r="AG11877" t="s">
        <v>63707</v>
      </c>
      <c r="AH11877" t="s">
        <v>51</v>
      </c>
      <c r="AJ11877" t="s">
        <v>53</v>
      </c>
      <c r="AL11877" t="s">
        <v>68</v>
      </c>
      <c r="AO11877" t="s">
        <v>5443</v>
      </c>
      <c r="AP11877" s="1">
        <v>45149.480555555558</v>
      </c>
      <c r="AQ11877" s="1">
        <v>45148.719444444447</v>
      </c>
    </row>
    <row r="11878" spans="1:43" x14ac:dyDescent="0.35">
      <c r="A11878" t="s">
        <v>63708</v>
      </c>
      <c r="B11878" t="s">
        <v>1839</v>
      </c>
      <c r="C11878" t="s">
        <v>4589</v>
      </c>
      <c r="F11878" t="s">
        <v>63709</v>
      </c>
      <c r="H11878" t="s">
        <v>63708</v>
      </c>
      <c r="J11878" t="s">
        <v>63710</v>
      </c>
      <c r="K11878" t="s">
        <v>63711</v>
      </c>
      <c r="M11878" t="s">
        <v>753</v>
      </c>
      <c r="N11878" t="s">
        <v>798</v>
      </c>
      <c r="O11878">
        <v>79925</v>
      </c>
      <c r="P11878" t="s">
        <v>50</v>
      </c>
      <c r="U11878" s="1">
        <v>45148</v>
      </c>
      <c r="V11878" s="1">
        <v>45148</v>
      </c>
      <c r="W11878" s="1">
        <v>45148.402777777781</v>
      </c>
      <c r="X11878" s="1">
        <v>45148.402777777781</v>
      </c>
      <c r="AC11878" t="s">
        <v>51</v>
      </c>
      <c r="AD11878">
        <v>2973614418</v>
      </c>
      <c r="AE11878" s="1">
        <v>45148.405555555553</v>
      </c>
      <c r="AF11878" t="s">
        <v>63712</v>
      </c>
      <c r="AG11878" t="s">
        <v>63713</v>
      </c>
      <c r="AH11878" t="s">
        <v>51</v>
      </c>
      <c r="AJ11878" t="s">
        <v>53</v>
      </c>
      <c r="AL11878" t="s">
        <v>68</v>
      </c>
      <c r="AO11878" t="s">
        <v>5443</v>
      </c>
      <c r="AP11878" s="1">
        <v>45148.46875</v>
      </c>
      <c r="AQ11878" s="1">
        <v>45148.419444444444</v>
      </c>
    </row>
    <row r="11879" spans="1:43" x14ac:dyDescent="0.35">
      <c r="A11879" t="s">
        <v>63714</v>
      </c>
      <c r="B11879" t="s">
        <v>63715</v>
      </c>
      <c r="C11879" t="s">
        <v>10526</v>
      </c>
      <c r="F11879" t="s">
        <v>63716</v>
      </c>
      <c r="H11879" t="s">
        <v>63714</v>
      </c>
      <c r="J11879" t="s">
        <v>63717</v>
      </c>
      <c r="K11879" t="s">
        <v>63718</v>
      </c>
      <c r="M11879" t="s">
        <v>137</v>
      </c>
      <c r="N11879" t="s">
        <v>65</v>
      </c>
      <c r="O11879">
        <v>80215</v>
      </c>
      <c r="P11879" t="s">
        <v>50</v>
      </c>
      <c r="U11879" s="1">
        <v>45148</v>
      </c>
      <c r="V11879" s="1">
        <v>45148</v>
      </c>
      <c r="W11879" s="1">
        <v>45148.623611111114</v>
      </c>
      <c r="X11879" s="1">
        <v>45148.623611111114</v>
      </c>
      <c r="AC11879" t="s">
        <v>53</v>
      </c>
      <c r="AD11879">
        <v>2969818032</v>
      </c>
      <c r="AE11879" s="1">
        <v>43290.441666666666</v>
      </c>
      <c r="AF11879" t="s">
        <v>63719</v>
      </c>
      <c r="AG11879" t="s">
        <v>63720</v>
      </c>
      <c r="AH11879" t="s">
        <v>51</v>
      </c>
      <c r="AJ11879" t="s">
        <v>53</v>
      </c>
      <c r="AL11879" t="s">
        <v>68</v>
      </c>
      <c r="AO11879" t="s">
        <v>57090</v>
      </c>
      <c r="AP11879" s="1">
        <v>45148.632638888892</v>
      </c>
      <c r="AQ11879" s="1">
        <v>45148.629166666666</v>
      </c>
    </row>
    <row r="11880" spans="1:43" x14ac:dyDescent="0.35">
      <c r="A11880" t="s">
        <v>63721</v>
      </c>
      <c r="B11880" t="s">
        <v>63715</v>
      </c>
      <c r="C11880" t="s">
        <v>587</v>
      </c>
      <c r="F11880" t="s">
        <v>63716</v>
      </c>
      <c r="H11880" t="s">
        <v>63714</v>
      </c>
      <c r="J11880" t="s">
        <v>63717</v>
      </c>
      <c r="K11880" t="s">
        <v>63722</v>
      </c>
      <c r="M11880" t="s">
        <v>14694</v>
      </c>
      <c r="N11880" t="s">
        <v>65</v>
      </c>
      <c r="O11880">
        <v>80215</v>
      </c>
      <c r="P11880" t="s">
        <v>50</v>
      </c>
      <c r="U11880" s="1">
        <v>45148</v>
      </c>
      <c r="V11880" s="1">
        <v>45148</v>
      </c>
      <c r="W11880" s="1">
        <v>45148.584722222222</v>
      </c>
      <c r="X11880" s="1">
        <v>45148.584722222222</v>
      </c>
      <c r="AC11880" t="s">
        <v>51</v>
      </c>
      <c r="AD11880">
        <v>2969818032</v>
      </c>
      <c r="AE11880" s="1">
        <v>43290.441666666666</v>
      </c>
      <c r="AF11880" t="s">
        <v>63719</v>
      </c>
      <c r="AG11880" t="s">
        <v>63723</v>
      </c>
      <c r="AH11880" t="s">
        <v>51</v>
      </c>
      <c r="AJ11880" t="s">
        <v>53</v>
      </c>
      <c r="AL11880" t="s">
        <v>68</v>
      </c>
      <c r="AO11880" t="s">
        <v>5443</v>
      </c>
      <c r="AP11880" s="1">
        <v>45315.432638888888</v>
      </c>
      <c r="AQ11880" s="1">
        <v>45315.498611111114</v>
      </c>
    </row>
    <row r="11881" spans="1:43" x14ac:dyDescent="0.35">
      <c r="A11881" t="s">
        <v>63724</v>
      </c>
      <c r="B11881" t="s">
        <v>63725</v>
      </c>
      <c r="C11881" t="s">
        <v>19985</v>
      </c>
      <c r="F11881" t="s">
        <v>63726</v>
      </c>
      <c r="H11881" t="s">
        <v>63727</v>
      </c>
      <c r="I11881" t="s">
        <v>720</v>
      </c>
      <c r="J11881" t="s">
        <v>8109</v>
      </c>
      <c r="K11881" t="s">
        <v>63728</v>
      </c>
      <c r="L11881" t="s">
        <v>2226</v>
      </c>
      <c r="M11881" t="s">
        <v>4629</v>
      </c>
      <c r="N11881" t="s">
        <v>2409</v>
      </c>
      <c r="O11881">
        <v>86039</v>
      </c>
      <c r="P11881" t="s">
        <v>50</v>
      </c>
      <c r="U11881" s="1">
        <v>45148</v>
      </c>
      <c r="V11881" s="1">
        <v>45148</v>
      </c>
      <c r="W11881" s="1">
        <v>45148.438888888886</v>
      </c>
      <c r="X11881" s="1">
        <v>45148.438888888886</v>
      </c>
      <c r="AC11881" t="s">
        <v>53</v>
      </c>
      <c r="AD11881">
        <v>2972161372</v>
      </c>
      <c r="AE11881" s="1">
        <v>44903.413888888892</v>
      </c>
      <c r="AG11881" t="s">
        <v>63729</v>
      </c>
      <c r="AH11881" t="s">
        <v>51</v>
      </c>
      <c r="AJ11881" t="s">
        <v>53</v>
      </c>
      <c r="AL11881" t="s">
        <v>78</v>
      </c>
      <c r="AO11881" t="s">
        <v>5443</v>
      </c>
      <c r="AP11881" s="1">
        <v>45314.116666666669</v>
      </c>
      <c r="AQ11881" s="1">
        <v>45099.960416666669</v>
      </c>
    </row>
    <row r="11882" spans="1:43" x14ac:dyDescent="0.35">
      <c r="A11882" t="s">
        <v>63730</v>
      </c>
      <c r="B11882" t="s">
        <v>63731</v>
      </c>
      <c r="C11882" t="s">
        <v>359</v>
      </c>
      <c r="F11882" t="s">
        <v>63732</v>
      </c>
      <c r="H11882" t="s">
        <v>63730</v>
      </c>
      <c r="J11882" t="s">
        <v>2763</v>
      </c>
      <c r="K11882" t="s">
        <v>63733</v>
      </c>
      <c r="M11882" t="s">
        <v>3571</v>
      </c>
      <c r="N11882" t="s">
        <v>65</v>
      </c>
      <c r="O11882">
        <v>80022</v>
      </c>
      <c r="P11882" t="s">
        <v>50</v>
      </c>
      <c r="U11882" s="1">
        <v>45148</v>
      </c>
      <c r="V11882" s="1">
        <v>45148</v>
      </c>
      <c r="W11882" s="1">
        <v>45148.476388888892</v>
      </c>
      <c r="X11882" s="1">
        <v>45148.476388888892</v>
      </c>
      <c r="AC11882" t="s">
        <v>53</v>
      </c>
      <c r="AD11882">
        <v>2969558362</v>
      </c>
      <c r="AE11882" s="1">
        <v>40560.525000000001</v>
      </c>
      <c r="AF11882" t="s">
        <v>12066</v>
      </c>
      <c r="AG11882" t="s">
        <v>63734</v>
      </c>
      <c r="AH11882" t="s">
        <v>51</v>
      </c>
      <c r="AJ11882" t="s">
        <v>53</v>
      </c>
      <c r="AL11882" t="s">
        <v>68</v>
      </c>
      <c r="AO11882" t="s">
        <v>5443</v>
      </c>
      <c r="AP11882" s="1">
        <v>45148.353472222225</v>
      </c>
    </row>
    <row r="11883" spans="1:43" x14ac:dyDescent="0.35">
      <c r="A11883" t="s">
        <v>63735</v>
      </c>
      <c r="B11883" t="s">
        <v>47901</v>
      </c>
      <c r="C11883" t="s">
        <v>1608</v>
      </c>
      <c r="F11883">
        <f>1575-640-797</f>
        <v>138</v>
      </c>
      <c r="H11883" t="s">
        <v>63735</v>
      </c>
      <c r="J11883" t="s">
        <v>63736</v>
      </c>
      <c r="N11883" t="s">
        <v>398</v>
      </c>
      <c r="O11883">
        <v>88012</v>
      </c>
      <c r="P11883" t="s">
        <v>50</v>
      </c>
      <c r="U11883" s="1">
        <v>45148</v>
      </c>
      <c r="V11883" s="1">
        <v>45148</v>
      </c>
      <c r="W11883" s="1">
        <v>45148.715277777781</v>
      </c>
      <c r="X11883" s="1">
        <v>45148.715277777781</v>
      </c>
      <c r="AC11883" t="s">
        <v>53</v>
      </c>
      <c r="AD11883">
        <v>1000000001</v>
      </c>
      <c r="AE11883" s="1">
        <v>39973.351388888892</v>
      </c>
      <c r="AF11883" t="s">
        <v>3377</v>
      </c>
      <c r="AG11883" t="s">
        <v>63737</v>
      </c>
      <c r="AH11883" t="s">
        <v>51</v>
      </c>
      <c r="AJ11883" t="s">
        <v>53</v>
      </c>
      <c r="AL11883" t="s">
        <v>78</v>
      </c>
      <c r="AO11883" t="s">
        <v>5443</v>
      </c>
      <c r="AP11883" s="1">
        <v>45148.71875</v>
      </c>
    </row>
    <row r="11884" spans="1:43" x14ac:dyDescent="0.35">
      <c r="A11884" t="s">
        <v>63738</v>
      </c>
      <c r="B11884" t="s">
        <v>49818</v>
      </c>
      <c r="C11884" t="s">
        <v>308</v>
      </c>
      <c r="F11884" t="s">
        <v>63739</v>
      </c>
      <c r="H11884" t="s">
        <v>63738</v>
      </c>
      <c r="J11884" t="s">
        <v>18332</v>
      </c>
      <c r="K11884" t="s">
        <v>42856</v>
      </c>
      <c r="M11884" t="s">
        <v>10614</v>
      </c>
      <c r="N11884" t="s">
        <v>65</v>
      </c>
      <c r="O11884">
        <v>80651</v>
      </c>
      <c r="P11884" t="s">
        <v>50</v>
      </c>
      <c r="U11884" s="1">
        <v>45148</v>
      </c>
      <c r="V11884" s="1">
        <v>45148</v>
      </c>
      <c r="W11884" s="1">
        <v>45148.597222222219</v>
      </c>
      <c r="X11884" s="1">
        <v>45148.597222222219</v>
      </c>
      <c r="AC11884" t="s">
        <v>53</v>
      </c>
      <c r="AD11884">
        <v>2970028490</v>
      </c>
      <c r="AE11884" s="1">
        <v>44169.543055555558</v>
      </c>
      <c r="AF11884" t="s">
        <v>42857</v>
      </c>
      <c r="AG11884" t="s">
        <v>63740</v>
      </c>
      <c r="AH11884" t="s">
        <v>51</v>
      </c>
      <c r="AJ11884" t="s">
        <v>53</v>
      </c>
      <c r="AL11884" t="s">
        <v>68</v>
      </c>
      <c r="AO11884" t="s">
        <v>5443</v>
      </c>
      <c r="AP11884" s="1">
        <v>45148.646527777775</v>
      </c>
      <c r="AQ11884" s="1">
        <v>45148.629166666666</v>
      </c>
    </row>
    <row r="11885" spans="1:43" x14ac:dyDescent="0.35">
      <c r="A11885" t="s">
        <v>63741</v>
      </c>
      <c r="B11885" t="s">
        <v>16812</v>
      </c>
      <c r="C11885" t="s">
        <v>63742</v>
      </c>
      <c r="F11885" t="s">
        <v>63743</v>
      </c>
      <c r="H11885" t="s">
        <v>63744</v>
      </c>
      <c r="J11885" t="s">
        <v>63745</v>
      </c>
      <c r="K11885" t="s">
        <v>63746</v>
      </c>
      <c r="M11885" t="s">
        <v>545</v>
      </c>
      <c r="N11885" t="s">
        <v>253</v>
      </c>
      <c r="O11885">
        <v>88012</v>
      </c>
      <c r="P11885" t="s">
        <v>50</v>
      </c>
      <c r="U11885" s="1">
        <v>45148</v>
      </c>
      <c r="V11885" s="1">
        <v>45148</v>
      </c>
      <c r="W11885" s="1">
        <v>45148.549305555556</v>
      </c>
      <c r="X11885" s="1">
        <v>45148.549305555556</v>
      </c>
      <c r="AC11885" t="s">
        <v>53</v>
      </c>
      <c r="AD11885">
        <v>2973615033</v>
      </c>
      <c r="AE11885" s="1">
        <v>45148.548611111109</v>
      </c>
      <c r="AF11885" t="s">
        <v>63747</v>
      </c>
      <c r="AG11885" t="s">
        <v>63748</v>
      </c>
      <c r="AH11885" t="s">
        <v>51</v>
      </c>
      <c r="AJ11885" t="s">
        <v>53</v>
      </c>
      <c r="AL11885" t="s">
        <v>68</v>
      </c>
      <c r="AO11885" t="s">
        <v>57090</v>
      </c>
      <c r="AP11885" s="1">
        <v>45148.550694444442</v>
      </c>
      <c r="AQ11885" s="1">
        <v>45148.563888888886</v>
      </c>
    </row>
    <row r="11886" spans="1:43" x14ac:dyDescent="0.35">
      <c r="A11886" t="s">
        <v>63749</v>
      </c>
      <c r="B11886" t="s">
        <v>7705</v>
      </c>
      <c r="C11886" t="s">
        <v>63750</v>
      </c>
      <c r="F11886" t="s">
        <v>63751</v>
      </c>
      <c r="H11886" t="s">
        <v>63749</v>
      </c>
      <c r="J11886" t="s">
        <v>63752</v>
      </c>
      <c r="K11886" t="s">
        <v>63753</v>
      </c>
      <c r="M11886" t="s">
        <v>46817</v>
      </c>
      <c r="N11886" t="s">
        <v>253</v>
      </c>
      <c r="O11886">
        <v>88081</v>
      </c>
      <c r="P11886" t="s">
        <v>50</v>
      </c>
      <c r="U11886" s="1">
        <v>45149</v>
      </c>
      <c r="V11886" s="1">
        <v>45149</v>
      </c>
      <c r="W11886" s="1">
        <v>45149.534722222219</v>
      </c>
      <c r="X11886" s="1">
        <v>45149.534722222219</v>
      </c>
      <c r="AC11886" t="s">
        <v>51</v>
      </c>
      <c r="AD11886">
        <v>2973616701</v>
      </c>
      <c r="AE11886" s="1">
        <v>45149.55972222222</v>
      </c>
      <c r="AF11886" t="s">
        <v>63754</v>
      </c>
      <c r="AG11886" t="s">
        <v>63755</v>
      </c>
      <c r="AH11886" t="s">
        <v>51</v>
      </c>
      <c r="AJ11886" t="s">
        <v>53</v>
      </c>
      <c r="AL11886" t="s">
        <v>68</v>
      </c>
      <c r="AO11886" t="s">
        <v>5443</v>
      </c>
      <c r="AP11886" s="1">
        <v>45149.53402777778</v>
      </c>
    </row>
    <row r="11887" spans="1:43" x14ac:dyDescent="0.35">
      <c r="A11887" t="s">
        <v>63756</v>
      </c>
      <c r="B11887" t="s">
        <v>63757</v>
      </c>
      <c r="C11887" t="s">
        <v>2615</v>
      </c>
      <c r="F11887" t="s">
        <v>63758</v>
      </c>
      <c r="H11887" t="s">
        <v>63756</v>
      </c>
      <c r="J11887" t="s">
        <v>63759</v>
      </c>
      <c r="N11887" t="s">
        <v>287</v>
      </c>
      <c r="O11887">
        <v>80915</v>
      </c>
      <c r="P11887" t="s">
        <v>50</v>
      </c>
      <c r="U11887" s="1">
        <v>45149</v>
      </c>
      <c r="V11887" s="1">
        <v>45149</v>
      </c>
      <c r="W11887" s="1">
        <v>45149.545138888891</v>
      </c>
      <c r="X11887" s="1">
        <v>45149.545138888891</v>
      </c>
      <c r="AC11887" t="s">
        <v>53</v>
      </c>
      <c r="AD11887">
        <v>2972057079</v>
      </c>
      <c r="AE11887" s="1">
        <v>44613.113888888889</v>
      </c>
      <c r="AG11887" t="s">
        <v>63760</v>
      </c>
      <c r="AH11887" t="s">
        <v>51</v>
      </c>
      <c r="AJ11887" t="s">
        <v>53</v>
      </c>
      <c r="AL11887" t="s">
        <v>78</v>
      </c>
      <c r="AO11887" t="s">
        <v>8142</v>
      </c>
      <c r="AP11887" s="1">
        <v>44902.650694444441</v>
      </c>
    </row>
    <row r="11888" spans="1:43" x14ac:dyDescent="0.35">
      <c r="A11888" t="s">
        <v>63761</v>
      </c>
      <c r="B11888" t="s">
        <v>31704</v>
      </c>
      <c r="C11888" t="s">
        <v>587</v>
      </c>
      <c r="F11888" t="s">
        <v>63762</v>
      </c>
      <c r="H11888" t="s">
        <v>63761</v>
      </c>
      <c r="J11888" t="s">
        <v>38192</v>
      </c>
      <c r="K11888" t="s">
        <v>40086</v>
      </c>
      <c r="M11888" t="s">
        <v>20402</v>
      </c>
      <c r="N11888" t="s">
        <v>8111</v>
      </c>
      <c r="O11888">
        <v>60609</v>
      </c>
      <c r="P11888" t="s">
        <v>50</v>
      </c>
      <c r="U11888" s="1">
        <v>45149</v>
      </c>
      <c r="V11888" s="1">
        <v>45149</v>
      </c>
      <c r="AC11888" t="s">
        <v>53</v>
      </c>
      <c r="AD11888">
        <v>2969476362</v>
      </c>
      <c r="AE11888" s="1">
        <v>37214</v>
      </c>
      <c r="AG11888" t="s">
        <v>63763</v>
      </c>
      <c r="AH11888" t="s">
        <v>51</v>
      </c>
      <c r="AJ11888" t="s">
        <v>53</v>
      </c>
      <c r="AO11888" t="s">
        <v>8142</v>
      </c>
    </row>
    <row r="11889" spans="1:43" x14ac:dyDescent="0.35">
      <c r="A11889" t="s">
        <v>63764</v>
      </c>
      <c r="B11889" t="s">
        <v>10709</v>
      </c>
      <c r="C11889" t="s">
        <v>1709</v>
      </c>
      <c r="F11889" t="s">
        <v>63765</v>
      </c>
      <c r="H11889" t="s">
        <v>53476</v>
      </c>
      <c r="J11889" t="s">
        <v>63766</v>
      </c>
      <c r="K11889" t="s">
        <v>63767</v>
      </c>
      <c r="M11889" t="s">
        <v>753</v>
      </c>
      <c r="N11889" t="s">
        <v>798</v>
      </c>
      <c r="O11889">
        <v>79936</v>
      </c>
      <c r="P11889" t="s">
        <v>50</v>
      </c>
      <c r="U11889" s="1">
        <v>45149</v>
      </c>
      <c r="V11889" s="1">
        <v>45149</v>
      </c>
      <c r="W11889" s="1">
        <v>45149.494444444441</v>
      </c>
      <c r="X11889" s="1">
        <v>45149.494444444441</v>
      </c>
      <c r="AC11889" t="s">
        <v>51</v>
      </c>
      <c r="AD11889">
        <v>2972408290</v>
      </c>
      <c r="AE11889" s="1">
        <v>44977.395138888889</v>
      </c>
      <c r="AF11889" t="s">
        <v>63768</v>
      </c>
      <c r="AG11889" t="s">
        <v>63769</v>
      </c>
      <c r="AH11889" t="s">
        <v>51</v>
      </c>
      <c r="AJ11889" t="s">
        <v>53</v>
      </c>
      <c r="AL11889" t="s">
        <v>68</v>
      </c>
      <c r="AO11889" t="s">
        <v>5443</v>
      </c>
      <c r="AP11889" s="1">
        <v>45149.552777777775</v>
      </c>
    </row>
    <row r="11890" spans="1:43" x14ac:dyDescent="0.35">
      <c r="A11890" t="s">
        <v>63770</v>
      </c>
      <c r="B11890" t="s">
        <v>63771</v>
      </c>
      <c r="C11890" t="s">
        <v>7359</v>
      </c>
      <c r="F11890" t="s">
        <v>63772</v>
      </c>
      <c r="H11890" t="s">
        <v>63773</v>
      </c>
      <c r="J11890" t="s">
        <v>57008</v>
      </c>
      <c r="K11890" t="s">
        <v>63774</v>
      </c>
      <c r="M11890" t="s">
        <v>57010</v>
      </c>
      <c r="N11890" t="s">
        <v>798</v>
      </c>
      <c r="O11890">
        <v>79821</v>
      </c>
      <c r="P11890" t="s">
        <v>50</v>
      </c>
      <c r="U11890" s="1">
        <v>45149</v>
      </c>
      <c r="V11890" s="1">
        <v>45149</v>
      </c>
      <c r="W11890" s="1">
        <v>45149.397222222222</v>
      </c>
      <c r="X11890" s="1">
        <v>45149.397222222222</v>
      </c>
      <c r="AC11890" t="s">
        <v>53</v>
      </c>
      <c r="AD11890">
        <v>2969475891</v>
      </c>
      <c r="AE11890" s="1">
        <v>37189</v>
      </c>
      <c r="AF11890" t="s">
        <v>57011</v>
      </c>
      <c r="AG11890" t="s">
        <v>63775</v>
      </c>
      <c r="AH11890" t="s">
        <v>51</v>
      </c>
      <c r="AJ11890" t="s">
        <v>53</v>
      </c>
      <c r="AL11890" t="s">
        <v>68</v>
      </c>
      <c r="AO11890" t="s">
        <v>5443</v>
      </c>
      <c r="AP11890" s="1">
        <v>45462.419444444444</v>
      </c>
    </row>
    <row r="11891" spans="1:43" x14ac:dyDescent="0.35">
      <c r="A11891" t="s">
        <v>63776</v>
      </c>
      <c r="B11891" t="s">
        <v>63777</v>
      </c>
      <c r="C11891" t="s">
        <v>383</v>
      </c>
      <c r="F11891" t="s">
        <v>63778</v>
      </c>
      <c r="H11891" t="s">
        <v>63776</v>
      </c>
      <c r="J11891" t="s">
        <v>6387</v>
      </c>
      <c r="K11891" t="s">
        <v>63779</v>
      </c>
      <c r="M11891" t="s">
        <v>137</v>
      </c>
      <c r="N11891" t="s">
        <v>65</v>
      </c>
      <c r="O11891">
        <v>80138</v>
      </c>
      <c r="P11891" t="s">
        <v>50</v>
      </c>
      <c r="U11891" s="1">
        <v>45149</v>
      </c>
      <c r="V11891" s="1">
        <v>45149</v>
      </c>
      <c r="W11891" s="1">
        <v>45149.319444444445</v>
      </c>
      <c r="X11891" s="1">
        <v>45149.319444444445</v>
      </c>
      <c r="AC11891" t="s">
        <v>53</v>
      </c>
      <c r="AD11891">
        <v>2969484892</v>
      </c>
      <c r="AE11891" s="1">
        <v>37756</v>
      </c>
      <c r="AF11891" t="s">
        <v>11845</v>
      </c>
      <c r="AG11891" t="s">
        <v>63780</v>
      </c>
      <c r="AH11891" t="s">
        <v>51</v>
      </c>
      <c r="AJ11891" t="s">
        <v>53</v>
      </c>
      <c r="AL11891" t="s">
        <v>68</v>
      </c>
      <c r="AO11891" t="s">
        <v>5443</v>
      </c>
      <c r="AP11891" s="1">
        <v>45394.541666666664</v>
      </c>
    </row>
    <row r="11892" spans="1:43" x14ac:dyDescent="0.35">
      <c r="A11892" t="s">
        <v>63781</v>
      </c>
      <c r="B11892" t="s">
        <v>4114</v>
      </c>
      <c r="C11892" t="s">
        <v>1798</v>
      </c>
      <c r="H11892" t="s">
        <v>63781</v>
      </c>
      <c r="J11892" t="s">
        <v>4293</v>
      </c>
      <c r="K11892" t="s">
        <v>7511</v>
      </c>
      <c r="M11892" t="s">
        <v>298</v>
      </c>
      <c r="N11892" t="s">
        <v>213</v>
      </c>
      <c r="O11892" t="s">
        <v>7513</v>
      </c>
      <c r="P11892" t="s">
        <v>50</v>
      </c>
      <c r="U11892" s="1">
        <v>45149</v>
      </c>
      <c r="V11892" s="1">
        <v>45149</v>
      </c>
      <c r="W11892" s="1">
        <v>45149.740277777775</v>
      </c>
      <c r="X11892" s="1">
        <v>45149.740277777775</v>
      </c>
      <c r="AC11892" t="s">
        <v>53</v>
      </c>
      <c r="AD11892">
        <v>2969634929</v>
      </c>
      <c r="AE11892" s="1">
        <v>41799.665972222225</v>
      </c>
      <c r="AF11892" t="s">
        <v>4296</v>
      </c>
      <c r="AG11892" t="s">
        <v>63782</v>
      </c>
      <c r="AH11892" t="s">
        <v>51</v>
      </c>
      <c r="AJ11892" t="s">
        <v>53</v>
      </c>
      <c r="AL11892" t="s">
        <v>68</v>
      </c>
      <c r="AO11892" t="s">
        <v>5443</v>
      </c>
      <c r="AP11892" s="1">
        <v>45149.739583333336</v>
      </c>
    </row>
    <row r="11893" spans="1:43" x14ac:dyDescent="0.35">
      <c r="A11893" t="s">
        <v>63783</v>
      </c>
      <c r="B11893" t="s">
        <v>63784</v>
      </c>
      <c r="C11893" t="s">
        <v>63785</v>
      </c>
      <c r="F11893" t="s">
        <v>63786</v>
      </c>
      <c r="H11893" t="s">
        <v>63783</v>
      </c>
      <c r="J11893" t="s">
        <v>63787</v>
      </c>
      <c r="K11893" t="s">
        <v>63788</v>
      </c>
      <c r="M11893" t="s">
        <v>6023</v>
      </c>
      <c r="N11893" t="s">
        <v>65</v>
      </c>
      <c r="O11893">
        <v>80482</v>
      </c>
      <c r="P11893" t="s">
        <v>50</v>
      </c>
      <c r="U11893" s="1">
        <v>45149</v>
      </c>
      <c r="V11893" s="1">
        <v>45149</v>
      </c>
      <c r="W11893" s="1">
        <v>45149.406944444447</v>
      </c>
      <c r="X11893" s="1">
        <v>45149.406944444447</v>
      </c>
      <c r="AC11893" t="s">
        <v>53</v>
      </c>
      <c r="AD11893">
        <v>2973616262</v>
      </c>
      <c r="AE11893" s="1">
        <v>45149.408333333333</v>
      </c>
      <c r="AF11893" t="s">
        <v>63789</v>
      </c>
      <c r="AG11893" t="s">
        <v>63790</v>
      </c>
      <c r="AH11893" t="s">
        <v>51</v>
      </c>
      <c r="AJ11893" t="s">
        <v>53</v>
      </c>
      <c r="AL11893" t="s">
        <v>68</v>
      </c>
      <c r="AO11893" t="s">
        <v>5443</v>
      </c>
      <c r="AP11893" s="1">
        <v>45149.503472222219</v>
      </c>
      <c r="AQ11893" s="1">
        <v>45149.415277777778</v>
      </c>
    </row>
    <row r="11894" spans="1:43" x14ac:dyDescent="0.35">
      <c r="A11894" t="s">
        <v>63791</v>
      </c>
      <c r="B11894" t="s">
        <v>677</v>
      </c>
      <c r="C11894" t="s">
        <v>7633</v>
      </c>
      <c r="F11894" t="s">
        <v>63792</v>
      </c>
      <c r="H11894" t="s">
        <v>63791</v>
      </c>
      <c r="J11894" t="s">
        <v>63793</v>
      </c>
      <c r="K11894" t="s">
        <v>63794</v>
      </c>
      <c r="M11894" t="s">
        <v>1879</v>
      </c>
      <c r="N11894" t="s">
        <v>65</v>
      </c>
      <c r="O11894">
        <v>80503</v>
      </c>
      <c r="P11894" t="s">
        <v>50</v>
      </c>
      <c r="U11894" s="1">
        <v>45149</v>
      </c>
      <c r="V11894" s="1">
        <v>45149</v>
      </c>
      <c r="W11894" s="1">
        <v>45149.305555555555</v>
      </c>
      <c r="X11894" s="1">
        <v>45149.305555555555</v>
      </c>
      <c r="AC11894" t="s">
        <v>53</v>
      </c>
      <c r="AD11894">
        <v>2973616271</v>
      </c>
      <c r="AE11894" s="1">
        <v>45149.414583333331</v>
      </c>
      <c r="AF11894" t="s">
        <v>63795</v>
      </c>
      <c r="AG11894" t="s">
        <v>63796</v>
      </c>
      <c r="AH11894" t="s">
        <v>51</v>
      </c>
      <c r="AJ11894" t="s">
        <v>53</v>
      </c>
      <c r="AL11894" t="s">
        <v>68</v>
      </c>
      <c r="AO11894" t="s">
        <v>5443</v>
      </c>
      <c r="AP11894" s="1">
        <v>45184.590277777781</v>
      </c>
    </row>
    <row r="11895" spans="1:43" x14ac:dyDescent="0.35">
      <c r="A11895" t="s">
        <v>63797</v>
      </c>
      <c r="B11895" t="s">
        <v>63798</v>
      </c>
      <c r="C11895" t="s">
        <v>1614</v>
      </c>
      <c r="F11895" t="s">
        <v>63799</v>
      </c>
      <c r="H11895" t="s">
        <v>63797</v>
      </c>
      <c r="J11895" t="s">
        <v>63800</v>
      </c>
      <c r="K11895" t="s">
        <v>63801</v>
      </c>
      <c r="M11895" t="s">
        <v>753</v>
      </c>
      <c r="N11895" t="s">
        <v>798</v>
      </c>
      <c r="O11895">
        <v>79907</v>
      </c>
      <c r="P11895" t="s">
        <v>50</v>
      </c>
      <c r="U11895" s="1">
        <v>45149</v>
      </c>
      <c r="V11895" s="1">
        <v>45149</v>
      </c>
      <c r="W11895" s="1">
        <v>45149.522222222222</v>
      </c>
      <c r="X11895" s="1">
        <v>45149.522222222222</v>
      </c>
      <c r="AC11895" t="s">
        <v>51</v>
      </c>
      <c r="AD11895">
        <v>2973616646</v>
      </c>
      <c r="AE11895" s="1">
        <v>45149.542361111111</v>
      </c>
      <c r="AF11895" t="s">
        <v>63802</v>
      </c>
      <c r="AG11895" t="s">
        <v>63803</v>
      </c>
      <c r="AH11895" t="s">
        <v>51</v>
      </c>
      <c r="AJ11895" t="s">
        <v>53</v>
      </c>
      <c r="AL11895" t="s">
        <v>68</v>
      </c>
      <c r="AO11895" t="s">
        <v>5443</v>
      </c>
      <c r="AP11895" s="1">
        <v>45457.484027777777</v>
      </c>
      <c r="AQ11895" s="1">
        <v>45457.48333333333</v>
      </c>
    </row>
    <row r="11896" spans="1:43" x14ac:dyDescent="0.35">
      <c r="A11896" t="s">
        <v>3177</v>
      </c>
      <c r="B11896" t="s">
        <v>63804</v>
      </c>
      <c r="C11896" t="s">
        <v>3466</v>
      </c>
      <c r="F11896" t="s">
        <v>63805</v>
      </c>
      <c r="H11896" t="s">
        <v>3177</v>
      </c>
      <c r="J11896" t="s">
        <v>63806</v>
      </c>
      <c r="K11896" t="s">
        <v>63807</v>
      </c>
      <c r="M11896" t="s">
        <v>51379</v>
      </c>
      <c r="N11896" t="s">
        <v>253</v>
      </c>
      <c r="O11896">
        <v>88231</v>
      </c>
      <c r="P11896" t="s">
        <v>50</v>
      </c>
      <c r="U11896" s="1">
        <v>45149</v>
      </c>
      <c r="V11896" s="1">
        <v>45149</v>
      </c>
      <c r="W11896" s="1">
        <v>45149.618055555555</v>
      </c>
      <c r="X11896" s="1">
        <v>45149.618055555555</v>
      </c>
      <c r="AC11896" t="s">
        <v>51</v>
      </c>
      <c r="AD11896">
        <v>2969599939</v>
      </c>
      <c r="AE11896" s="1">
        <v>41541.397916666669</v>
      </c>
      <c r="AF11896" t="s">
        <v>3181</v>
      </c>
      <c r="AG11896" t="s">
        <v>63808</v>
      </c>
      <c r="AH11896" t="s">
        <v>51</v>
      </c>
      <c r="AJ11896" t="s">
        <v>53</v>
      </c>
      <c r="AL11896" t="s">
        <v>68</v>
      </c>
      <c r="AO11896" t="s">
        <v>5443</v>
      </c>
      <c r="AP11896" s="1">
        <v>45149.622916666667</v>
      </c>
      <c r="AQ11896" s="1">
        <v>45149.620833333334</v>
      </c>
    </row>
    <row r="11897" spans="1:43" x14ac:dyDescent="0.35">
      <c r="A11897" t="s">
        <v>63809</v>
      </c>
      <c r="B11897" t="s">
        <v>63810</v>
      </c>
      <c r="C11897" t="s">
        <v>55403</v>
      </c>
      <c r="F11897" t="s">
        <v>63811</v>
      </c>
      <c r="H11897" t="s">
        <v>63812</v>
      </c>
      <c r="J11897" t="s">
        <v>63813</v>
      </c>
      <c r="K11897" t="s">
        <v>63814</v>
      </c>
      <c r="M11897" t="s">
        <v>753</v>
      </c>
      <c r="N11897" t="s">
        <v>798</v>
      </c>
      <c r="O11897">
        <v>79927</v>
      </c>
      <c r="P11897" t="s">
        <v>50</v>
      </c>
      <c r="U11897" s="1">
        <v>45149</v>
      </c>
      <c r="V11897" s="1">
        <v>45149</v>
      </c>
      <c r="W11897" s="1">
        <v>45149.626388888886</v>
      </c>
      <c r="X11897" s="1">
        <v>45149.626388888886</v>
      </c>
      <c r="AC11897" t="s">
        <v>51</v>
      </c>
      <c r="AD11897">
        <v>2973616789</v>
      </c>
      <c r="AE11897" s="1">
        <v>45149.602777777778</v>
      </c>
      <c r="AF11897" t="s">
        <v>63815</v>
      </c>
      <c r="AG11897" t="s">
        <v>63816</v>
      </c>
      <c r="AH11897" t="s">
        <v>51</v>
      </c>
      <c r="AJ11897" t="s">
        <v>53</v>
      </c>
      <c r="AL11897" t="s">
        <v>68</v>
      </c>
      <c r="AO11897" t="s">
        <v>5443</v>
      </c>
      <c r="AP11897" s="1">
        <v>45149.629166666666</v>
      </c>
      <c r="AQ11897" s="1">
        <v>45149.631944444445</v>
      </c>
    </row>
    <row r="11898" spans="1:43" x14ac:dyDescent="0.35">
      <c r="A11898" t="s">
        <v>63817</v>
      </c>
      <c r="B11898" t="s">
        <v>51795</v>
      </c>
      <c r="C11898" t="s">
        <v>1098</v>
      </c>
      <c r="F11898" t="s">
        <v>63818</v>
      </c>
      <c r="H11898" t="s">
        <v>63817</v>
      </c>
      <c r="J11898" t="s">
        <v>63819</v>
      </c>
      <c r="K11898" t="s">
        <v>63820</v>
      </c>
      <c r="M11898" t="s">
        <v>753</v>
      </c>
      <c r="N11898" t="s">
        <v>798</v>
      </c>
      <c r="O11898">
        <v>79930</v>
      </c>
      <c r="P11898" t="s">
        <v>50</v>
      </c>
      <c r="U11898" s="1">
        <v>45149</v>
      </c>
      <c r="V11898" s="1">
        <v>45149</v>
      </c>
      <c r="W11898" s="1">
        <v>45149.659722222219</v>
      </c>
      <c r="X11898" s="1">
        <v>45149.659722222219</v>
      </c>
      <c r="AC11898" t="s">
        <v>51</v>
      </c>
      <c r="AD11898">
        <v>2973616882</v>
      </c>
      <c r="AE11898" s="1">
        <v>45149.671527777777</v>
      </c>
      <c r="AF11898" t="s">
        <v>63821</v>
      </c>
      <c r="AG11898" t="s">
        <v>63822</v>
      </c>
      <c r="AH11898" t="s">
        <v>51</v>
      </c>
      <c r="AJ11898" t="s">
        <v>53</v>
      </c>
      <c r="AL11898" t="s">
        <v>68</v>
      </c>
      <c r="AO11898" t="s">
        <v>5443</v>
      </c>
      <c r="AP11898" s="1">
        <v>45149.681944444441</v>
      </c>
      <c r="AQ11898" s="1">
        <v>45149.681250000001</v>
      </c>
    </row>
    <row r="11899" spans="1:43" x14ac:dyDescent="0.35">
      <c r="A11899" t="s">
        <v>63823</v>
      </c>
      <c r="B11899" t="s">
        <v>63824</v>
      </c>
      <c r="C11899" t="s">
        <v>14182</v>
      </c>
      <c r="F11899" t="s">
        <v>63825</v>
      </c>
      <c r="G11899" t="s">
        <v>63826</v>
      </c>
      <c r="H11899" t="s">
        <v>63827</v>
      </c>
      <c r="I11899" t="s">
        <v>1909</v>
      </c>
      <c r="J11899" t="s">
        <v>20200</v>
      </c>
      <c r="K11899" t="s">
        <v>12879</v>
      </c>
      <c r="M11899" t="s">
        <v>20202</v>
      </c>
      <c r="N11899" t="s">
        <v>12881</v>
      </c>
      <c r="O11899" t="s">
        <v>12882</v>
      </c>
      <c r="P11899" t="s">
        <v>50</v>
      </c>
      <c r="U11899" s="1">
        <v>45149</v>
      </c>
      <c r="V11899" s="1">
        <v>45149</v>
      </c>
      <c r="AC11899" t="s">
        <v>53</v>
      </c>
      <c r="AD11899">
        <v>2969513993</v>
      </c>
      <c r="AE11899" s="1">
        <v>38566.461111111108</v>
      </c>
      <c r="AG11899" t="s">
        <v>63828</v>
      </c>
      <c r="AH11899" t="s">
        <v>51</v>
      </c>
      <c r="AJ11899" t="s">
        <v>53</v>
      </c>
      <c r="AO11899" t="s">
        <v>5443</v>
      </c>
    </row>
    <row r="11900" spans="1:43" x14ac:dyDescent="0.35">
      <c r="A11900" t="s">
        <v>63829</v>
      </c>
      <c r="B11900" t="s">
        <v>403</v>
      </c>
      <c r="C11900" t="s">
        <v>4450</v>
      </c>
      <c r="F11900" t="s">
        <v>63830</v>
      </c>
      <c r="H11900" t="s">
        <v>63829</v>
      </c>
      <c r="J11900" t="s">
        <v>63831</v>
      </c>
      <c r="N11900" t="s">
        <v>287</v>
      </c>
      <c r="O11900">
        <v>80550</v>
      </c>
      <c r="P11900" t="s">
        <v>50</v>
      </c>
      <c r="U11900" s="1">
        <v>45149</v>
      </c>
      <c r="V11900" s="1">
        <v>45149</v>
      </c>
      <c r="W11900" s="1">
        <v>45149.895833333336</v>
      </c>
      <c r="X11900" s="1">
        <v>45149.895833333336</v>
      </c>
      <c r="AC11900" t="s">
        <v>53</v>
      </c>
      <c r="AD11900">
        <v>1000000001</v>
      </c>
      <c r="AE11900" s="1">
        <v>39973.351388888892</v>
      </c>
      <c r="AF11900" t="s">
        <v>3377</v>
      </c>
      <c r="AG11900" t="s">
        <v>63832</v>
      </c>
      <c r="AH11900" t="s">
        <v>51</v>
      </c>
      <c r="AJ11900" t="s">
        <v>53</v>
      </c>
      <c r="AL11900" t="s">
        <v>78</v>
      </c>
      <c r="AO11900" t="s">
        <v>8142</v>
      </c>
    </row>
    <row r="11901" spans="1:43" x14ac:dyDescent="0.35">
      <c r="A11901" t="s">
        <v>63833</v>
      </c>
      <c r="B11901" t="s">
        <v>54432</v>
      </c>
      <c r="C11901" t="s">
        <v>19231</v>
      </c>
      <c r="F11901" t="s">
        <v>63834</v>
      </c>
      <c r="H11901" t="s">
        <v>63833</v>
      </c>
      <c r="J11901" t="s">
        <v>63835</v>
      </c>
      <c r="K11901" t="s">
        <v>63836</v>
      </c>
      <c r="M11901" t="s">
        <v>753</v>
      </c>
      <c r="N11901" t="s">
        <v>798</v>
      </c>
      <c r="O11901">
        <v>79934</v>
      </c>
      <c r="P11901" t="s">
        <v>50</v>
      </c>
      <c r="U11901" s="1">
        <v>45149</v>
      </c>
      <c r="V11901" s="1">
        <v>45149</v>
      </c>
      <c r="W11901" s="1">
        <v>45149.43472222222</v>
      </c>
      <c r="X11901" s="1">
        <v>45149.43472222222</v>
      </c>
      <c r="AC11901" t="s">
        <v>51</v>
      </c>
      <c r="AD11901">
        <v>2973616342</v>
      </c>
      <c r="AE11901" s="1">
        <v>45149.442361111112</v>
      </c>
      <c r="AF11901" t="s">
        <v>63837</v>
      </c>
      <c r="AG11901" t="s">
        <v>63838</v>
      </c>
      <c r="AH11901" t="s">
        <v>51</v>
      </c>
      <c r="AJ11901" t="s">
        <v>53</v>
      </c>
      <c r="AL11901" t="s">
        <v>68</v>
      </c>
      <c r="AO11901" t="s">
        <v>5443</v>
      </c>
      <c r="AP11901" s="1">
        <v>45149.492361111108</v>
      </c>
      <c r="AQ11901" s="1">
        <v>45149.456944444442</v>
      </c>
    </row>
    <row r="11902" spans="1:43" x14ac:dyDescent="0.35">
      <c r="A11902" t="s">
        <v>63839</v>
      </c>
      <c r="B11902" t="s">
        <v>894</v>
      </c>
      <c r="C11902" t="s">
        <v>206</v>
      </c>
      <c r="F11902" t="s">
        <v>63840</v>
      </c>
      <c r="H11902" t="s">
        <v>63839</v>
      </c>
      <c r="J11902" t="s">
        <v>17432</v>
      </c>
      <c r="N11902" t="s">
        <v>13537</v>
      </c>
      <c r="O11902">
        <v>58104</v>
      </c>
      <c r="P11902" t="s">
        <v>50</v>
      </c>
      <c r="U11902" s="1">
        <v>45150</v>
      </c>
      <c r="V11902" s="1">
        <v>45150</v>
      </c>
      <c r="AC11902" t="s">
        <v>53</v>
      </c>
      <c r="AD11902">
        <v>2969525106</v>
      </c>
      <c r="AE11902" s="1">
        <v>39213.405555555553</v>
      </c>
      <c r="AG11902" t="s">
        <v>63841</v>
      </c>
      <c r="AH11902" t="s">
        <v>51</v>
      </c>
      <c r="AJ11902" t="s">
        <v>53</v>
      </c>
      <c r="AO11902" t="s">
        <v>8142</v>
      </c>
    </row>
    <row r="11903" spans="1:43" x14ac:dyDescent="0.35">
      <c r="A11903" t="s">
        <v>63842</v>
      </c>
      <c r="B11903" t="s">
        <v>1110</v>
      </c>
      <c r="C11903" t="s">
        <v>1829</v>
      </c>
      <c r="F11903" t="s">
        <v>63843</v>
      </c>
      <c r="H11903" t="s">
        <v>63842</v>
      </c>
      <c r="J11903" t="s">
        <v>63844</v>
      </c>
      <c r="K11903" t="s">
        <v>63845</v>
      </c>
      <c r="M11903" t="s">
        <v>17395</v>
      </c>
      <c r="N11903" t="s">
        <v>17396</v>
      </c>
      <c r="O11903">
        <v>89149</v>
      </c>
      <c r="P11903" t="s">
        <v>50</v>
      </c>
      <c r="U11903" s="1">
        <v>45150</v>
      </c>
      <c r="V11903" s="1">
        <v>45150</v>
      </c>
      <c r="W11903" s="1">
        <v>45150.85833333333</v>
      </c>
      <c r="X11903" s="1">
        <v>45150.85833333333</v>
      </c>
      <c r="AC11903" t="s">
        <v>53</v>
      </c>
      <c r="AD11903">
        <v>2973619258</v>
      </c>
      <c r="AE11903" s="1">
        <v>45153.388194444444</v>
      </c>
      <c r="AF11903" t="s">
        <v>63846</v>
      </c>
      <c r="AG11903" t="s">
        <v>63847</v>
      </c>
      <c r="AH11903" t="s">
        <v>51</v>
      </c>
      <c r="AJ11903" t="s">
        <v>53</v>
      </c>
      <c r="AL11903" t="s">
        <v>68</v>
      </c>
      <c r="AO11903" t="s">
        <v>5443</v>
      </c>
    </row>
    <row r="11904" spans="1:43" x14ac:dyDescent="0.35">
      <c r="A11904" t="s">
        <v>63848</v>
      </c>
      <c r="B11904" t="s">
        <v>63849</v>
      </c>
      <c r="C11904" t="s">
        <v>21350</v>
      </c>
      <c r="F11904" t="s">
        <v>63850</v>
      </c>
      <c r="H11904" t="s">
        <v>63848</v>
      </c>
      <c r="J11904" t="s">
        <v>4293</v>
      </c>
      <c r="K11904" t="s">
        <v>7511</v>
      </c>
      <c r="M11904" t="s">
        <v>298</v>
      </c>
      <c r="N11904" t="s">
        <v>213</v>
      </c>
      <c r="O11904" t="s">
        <v>7513</v>
      </c>
      <c r="P11904" t="s">
        <v>50</v>
      </c>
      <c r="U11904" s="1">
        <v>45151</v>
      </c>
      <c r="V11904" s="1">
        <v>45151</v>
      </c>
      <c r="W11904" s="1">
        <v>45151.672222222223</v>
      </c>
      <c r="X11904" s="1">
        <v>45151.672222222223</v>
      </c>
      <c r="AC11904" t="s">
        <v>53</v>
      </c>
      <c r="AD11904">
        <v>2969634929</v>
      </c>
      <c r="AE11904" s="1">
        <v>41799.665972222225</v>
      </c>
      <c r="AF11904" t="s">
        <v>4296</v>
      </c>
      <c r="AG11904" t="s">
        <v>63851</v>
      </c>
      <c r="AH11904" t="s">
        <v>51</v>
      </c>
      <c r="AJ11904" t="s">
        <v>53</v>
      </c>
      <c r="AL11904" t="s">
        <v>78</v>
      </c>
      <c r="AO11904" t="s">
        <v>5443</v>
      </c>
      <c r="AP11904" s="1">
        <v>45158.693055555559</v>
      </c>
    </row>
    <row r="11905" spans="1:43" x14ac:dyDescent="0.35">
      <c r="A11905" t="s">
        <v>63852</v>
      </c>
      <c r="B11905" t="s">
        <v>10508</v>
      </c>
      <c r="C11905" t="s">
        <v>2615</v>
      </c>
      <c r="F11905" t="s">
        <v>63853</v>
      </c>
      <c r="H11905" t="s">
        <v>63852</v>
      </c>
      <c r="J11905" t="s">
        <v>63854</v>
      </c>
      <c r="M11905" t="s">
        <v>525</v>
      </c>
      <c r="N11905" t="s">
        <v>287</v>
      </c>
      <c r="O11905">
        <v>80012</v>
      </c>
      <c r="P11905" t="s">
        <v>50</v>
      </c>
      <c r="U11905" s="1">
        <v>45151</v>
      </c>
      <c r="V11905" s="1">
        <v>45151</v>
      </c>
      <c r="W11905" s="1">
        <v>45151.008333333331</v>
      </c>
      <c r="X11905" s="1">
        <v>45151.008333333331</v>
      </c>
      <c r="AC11905" t="s">
        <v>53</v>
      </c>
      <c r="AD11905">
        <v>1000000001</v>
      </c>
      <c r="AE11905" s="1">
        <v>39973.351388888892</v>
      </c>
      <c r="AF11905" t="s">
        <v>3377</v>
      </c>
      <c r="AG11905" t="s">
        <v>63855</v>
      </c>
      <c r="AH11905" t="s">
        <v>51</v>
      </c>
      <c r="AJ11905" t="s">
        <v>53</v>
      </c>
      <c r="AL11905" t="s">
        <v>78</v>
      </c>
      <c r="AO11905" t="s">
        <v>8142</v>
      </c>
    </row>
    <row r="11906" spans="1:43" x14ac:dyDescent="0.35">
      <c r="A11906" t="s">
        <v>63856</v>
      </c>
      <c r="B11906" t="s">
        <v>9764</v>
      </c>
      <c r="C11906" t="s">
        <v>7632</v>
      </c>
      <c r="F11906" t="s">
        <v>63857</v>
      </c>
      <c r="H11906" t="s">
        <v>63856</v>
      </c>
      <c r="J11906" t="s">
        <v>6725</v>
      </c>
      <c r="M11906" t="s">
        <v>14694</v>
      </c>
      <c r="N11906" t="s">
        <v>287</v>
      </c>
      <c r="O11906">
        <v>80215</v>
      </c>
      <c r="P11906" t="s">
        <v>50</v>
      </c>
      <c r="U11906" s="1">
        <v>45151</v>
      </c>
      <c r="V11906" s="1">
        <v>45151</v>
      </c>
      <c r="W11906" s="1">
        <v>45151.649305555555</v>
      </c>
      <c r="X11906" s="1">
        <v>45151.649305555555</v>
      </c>
      <c r="AC11906" t="s">
        <v>53</v>
      </c>
      <c r="AD11906">
        <v>1000000001</v>
      </c>
      <c r="AE11906" s="1">
        <v>39973.351388888892</v>
      </c>
      <c r="AF11906" t="s">
        <v>3377</v>
      </c>
      <c r="AG11906" t="s">
        <v>63858</v>
      </c>
      <c r="AH11906" t="s">
        <v>51</v>
      </c>
      <c r="AJ11906" t="s">
        <v>53</v>
      </c>
      <c r="AL11906" t="s">
        <v>78</v>
      </c>
      <c r="AO11906" t="s">
        <v>8142</v>
      </c>
      <c r="AP11906" s="1">
        <v>45432.791666666664</v>
      </c>
    </row>
    <row r="11907" spans="1:43" x14ac:dyDescent="0.35">
      <c r="A11907" t="s">
        <v>63859</v>
      </c>
      <c r="B11907" t="s">
        <v>63860</v>
      </c>
      <c r="C11907" t="s">
        <v>36643</v>
      </c>
      <c r="F11907" t="s">
        <v>63861</v>
      </c>
      <c r="H11907" t="s">
        <v>63859</v>
      </c>
      <c r="J11907" t="s">
        <v>63862</v>
      </c>
      <c r="K11907" t="s">
        <v>63863</v>
      </c>
      <c r="M11907" t="s">
        <v>143</v>
      </c>
      <c r="N11907" t="s">
        <v>65</v>
      </c>
      <c r="O11907">
        <v>81503</v>
      </c>
      <c r="P11907" t="s">
        <v>50</v>
      </c>
      <c r="U11907" s="1">
        <v>45151</v>
      </c>
      <c r="V11907" s="1">
        <v>45151</v>
      </c>
      <c r="W11907" s="1">
        <v>45151.461111111108</v>
      </c>
      <c r="X11907" s="1">
        <v>45151.461111111108</v>
      </c>
      <c r="AC11907" t="s">
        <v>53</v>
      </c>
      <c r="AD11907">
        <v>2969980546</v>
      </c>
      <c r="AE11907" s="1">
        <v>43999.636111111111</v>
      </c>
      <c r="AF11907" t="s">
        <v>63864</v>
      </c>
      <c r="AG11907" t="s">
        <v>63865</v>
      </c>
      <c r="AH11907" t="s">
        <v>51</v>
      </c>
      <c r="AJ11907" t="s">
        <v>53</v>
      </c>
      <c r="AL11907" t="s">
        <v>68</v>
      </c>
      <c r="AO11907" t="s">
        <v>5443</v>
      </c>
      <c r="AP11907" s="1">
        <v>45329.665972222225</v>
      </c>
    </row>
    <row r="11908" spans="1:43" x14ac:dyDescent="0.35">
      <c r="A11908" t="s">
        <v>63866</v>
      </c>
      <c r="B11908" t="s">
        <v>63867</v>
      </c>
      <c r="C11908" t="s">
        <v>63868</v>
      </c>
      <c r="F11908" t="s">
        <v>63869</v>
      </c>
      <c r="H11908" t="s">
        <v>63866</v>
      </c>
      <c r="J11908" t="s">
        <v>59083</v>
      </c>
      <c r="N11908" t="s">
        <v>59084</v>
      </c>
      <c r="O11908">
        <v>59740</v>
      </c>
      <c r="P11908" t="s">
        <v>13276</v>
      </c>
      <c r="U11908" s="1">
        <v>45152</v>
      </c>
      <c r="V11908" s="1">
        <v>45152</v>
      </c>
      <c r="AC11908" t="s">
        <v>53</v>
      </c>
      <c r="AD11908">
        <v>2969570414</v>
      </c>
      <c r="AE11908" s="1">
        <v>40940.538888888892</v>
      </c>
      <c r="AG11908" t="s">
        <v>63870</v>
      </c>
      <c r="AH11908" t="s">
        <v>51</v>
      </c>
      <c r="AJ11908" t="s">
        <v>53</v>
      </c>
      <c r="AO11908" t="s">
        <v>8142</v>
      </c>
    </row>
    <row r="11909" spans="1:43" x14ac:dyDescent="0.35">
      <c r="A11909" t="s">
        <v>63871</v>
      </c>
      <c r="B11909" t="s">
        <v>63872</v>
      </c>
      <c r="C11909" t="s">
        <v>1608</v>
      </c>
      <c r="F11909" t="s">
        <v>63873</v>
      </c>
      <c r="H11909" t="s">
        <v>63871</v>
      </c>
      <c r="J11909" t="s">
        <v>63874</v>
      </c>
      <c r="K11909" t="s">
        <v>63875</v>
      </c>
      <c r="M11909" t="s">
        <v>753</v>
      </c>
      <c r="N11909" t="s">
        <v>798</v>
      </c>
      <c r="O11909">
        <v>79901</v>
      </c>
      <c r="P11909" t="s">
        <v>50</v>
      </c>
      <c r="U11909" s="1">
        <v>45152</v>
      </c>
      <c r="V11909" s="1">
        <v>45152</v>
      </c>
      <c r="W11909" s="1">
        <v>45152.636111111111</v>
      </c>
      <c r="X11909" s="1">
        <v>45152.636111111111</v>
      </c>
      <c r="AC11909" t="s">
        <v>53</v>
      </c>
      <c r="AD11909">
        <v>2973618586</v>
      </c>
      <c r="AE11909" s="1">
        <v>45152.635416666664</v>
      </c>
      <c r="AF11909" t="s">
        <v>63876</v>
      </c>
      <c r="AG11909" t="s">
        <v>63877</v>
      </c>
      <c r="AH11909" t="s">
        <v>51</v>
      </c>
      <c r="AJ11909" t="s">
        <v>53</v>
      </c>
      <c r="AL11909" t="s">
        <v>68</v>
      </c>
      <c r="AO11909" t="s">
        <v>57090</v>
      </c>
      <c r="AP11909" s="1">
        <v>45152.711111111108</v>
      </c>
      <c r="AQ11909" s="1">
        <v>45152.711111111108</v>
      </c>
    </row>
    <row r="11910" spans="1:43" x14ac:dyDescent="0.35">
      <c r="A11910" t="s">
        <v>63878</v>
      </c>
      <c r="B11910" t="s">
        <v>17122</v>
      </c>
      <c r="C11910" t="s">
        <v>5143</v>
      </c>
      <c r="F11910" t="s">
        <v>63879</v>
      </c>
      <c r="H11910" t="s">
        <v>63880</v>
      </c>
      <c r="J11910" t="s">
        <v>9587</v>
      </c>
      <c r="K11910" t="s">
        <v>262</v>
      </c>
      <c r="M11910" t="s">
        <v>263</v>
      </c>
      <c r="N11910" t="s">
        <v>264</v>
      </c>
      <c r="O11910">
        <v>78220</v>
      </c>
      <c r="P11910" t="s">
        <v>50</v>
      </c>
      <c r="U11910" s="1">
        <v>45152</v>
      </c>
      <c r="V11910" s="1">
        <v>45152</v>
      </c>
      <c r="W11910" s="1">
        <v>45152.651388888888</v>
      </c>
      <c r="X11910" s="1">
        <v>45152.651388888888</v>
      </c>
      <c r="AC11910" t="s">
        <v>53</v>
      </c>
      <c r="AD11910">
        <v>2969475309</v>
      </c>
      <c r="AE11910" s="1">
        <v>37159</v>
      </c>
      <c r="AF11910" t="s">
        <v>1968</v>
      </c>
      <c r="AG11910" t="s">
        <v>63881</v>
      </c>
      <c r="AH11910" t="s">
        <v>51</v>
      </c>
      <c r="AJ11910" t="s">
        <v>53</v>
      </c>
      <c r="AL11910" t="s">
        <v>68</v>
      </c>
      <c r="AO11910" t="s">
        <v>5443</v>
      </c>
      <c r="AP11910" s="1">
        <v>45475.638888888891</v>
      </c>
      <c r="AQ11910" s="1">
        <v>45442.511111111111</v>
      </c>
    </row>
    <row r="11911" spans="1:43" x14ac:dyDescent="0.35">
      <c r="A11911" t="s">
        <v>63882</v>
      </c>
      <c r="B11911" t="s">
        <v>5743</v>
      </c>
      <c r="C11911" t="s">
        <v>52101</v>
      </c>
      <c r="F11911" t="s">
        <v>63883</v>
      </c>
      <c r="H11911" t="s">
        <v>63882</v>
      </c>
      <c r="J11911" t="s">
        <v>63884</v>
      </c>
      <c r="K11911" t="s">
        <v>63885</v>
      </c>
      <c r="M11911" t="s">
        <v>545</v>
      </c>
      <c r="N11911" t="s">
        <v>253</v>
      </c>
      <c r="O11911">
        <v>88007</v>
      </c>
      <c r="P11911" t="s">
        <v>50</v>
      </c>
      <c r="U11911" s="1">
        <v>45152</v>
      </c>
      <c r="V11911" s="1">
        <v>45152</v>
      </c>
      <c r="W11911" s="1">
        <v>45152.709722222222</v>
      </c>
      <c r="X11911" s="1">
        <v>45152.709722222222</v>
      </c>
      <c r="AC11911" t="s">
        <v>51</v>
      </c>
      <c r="AD11911">
        <v>2973618692</v>
      </c>
      <c r="AE11911" s="1">
        <v>45152.709722222222</v>
      </c>
      <c r="AF11911" t="s">
        <v>63886</v>
      </c>
      <c r="AG11911" t="s">
        <v>63887</v>
      </c>
      <c r="AH11911" t="s">
        <v>51</v>
      </c>
      <c r="AJ11911" t="s">
        <v>53</v>
      </c>
      <c r="AL11911" t="s">
        <v>68</v>
      </c>
      <c r="AO11911" t="s">
        <v>5443</v>
      </c>
      <c r="AP11911" s="1">
        <v>45152.740972222222</v>
      </c>
      <c r="AQ11911" s="1">
        <v>45152.722916666666</v>
      </c>
    </row>
    <row r="11912" spans="1:43" x14ac:dyDescent="0.35">
      <c r="A11912" t="s">
        <v>63888</v>
      </c>
      <c r="B11912" t="s">
        <v>63889</v>
      </c>
      <c r="C11912" t="s">
        <v>1865</v>
      </c>
      <c r="H11912" t="s">
        <v>63888</v>
      </c>
      <c r="J11912" t="s">
        <v>63890</v>
      </c>
      <c r="K11912" t="s">
        <v>63891</v>
      </c>
      <c r="M11912" t="s">
        <v>4735</v>
      </c>
      <c r="N11912" t="s">
        <v>899</v>
      </c>
      <c r="O11912" t="s">
        <v>63892</v>
      </c>
      <c r="P11912" t="s">
        <v>50</v>
      </c>
      <c r="U11912" s="1">
        <v>45152</v>
      </c>
      <c r="V11912" s="1">
        <v>45152</v>
      </c>
      <c r="W11912" s="1">
        <v>45152.416666666664</v>
      </c>
      <c r="X11912" s="1">
        <v>45152.416666666664</v>
      </c>
      <c r="AC11912" t="s">
        <v>53</v>
      </c>
      <c r="AD11912">
        <v>2969730618</v>
      </c>
      <c r="AE11912" s="1">
        <v>42824.418749999997</v>
      </c>
      <c r="AF11912" t="s">
        <v>63893</v>
      </c>
      <c r="AG11912" t="s">
        <v>63894</v>
      </c>
      <c r="AH11912" t="s">
        <v>51</v>
      </c>
      <c r="AJ11912" t="s">
        <v>53</v>
      </c>
      <c r="AL11912" t="s">
        <v>68</v>
      </c>
      <c r="AO11912" t="s">
        <v>5443</v>
      </c>
      <c r="AP11912" s="1">
        <v>45279.414583333331</v>
      </c>
      <c r="AQ11912" s="1">
        <v>45187.363888888889</v>
      </c>
    </row>
    <row r="11913" spans="1:43" x14ac:dyDescent="0.35">
      <c r="A11913" t="s">
        <v>63895</v>
      </c>
      <c r="B11913" t="s">
        <v>3829</v>
      </c>
      <c r="C11913" t="s">
        <v>22427</v>
      </c>
      <c r="F11913" t="s">
        <v>63896</v>
      </c>
      <c r="H11913" t="s">
        <v>63895</v>
      </c>
      <c r="J11913" t="s">
        <v>44036</v>
      </c>
      <c r="K11913" t="s">
        <v>63897</v>
      </c>
      <c r="M11913" t="s">
        <v>3641</v>
      </c>
      <c r="N11913" t="s">
        <v>65</v>
      </c>
      <c r="O11913">
        <v>80112</v>
      </c>
      <c r="P11913" t="s">
        <v>50</v>
      </c>
      <c r="U11913" s="1">
        <v>45152</v>
      </c>
      <c r="V11913" s="1">
        <v>45152</v>
      </c>
      <c r="W11913" s="1">
        <v>45152.469444444447</v>
      </c>
      <c r="X11913" s="1">
        <v>45152.469444444447</v>
      </c>
      <c r="AC11913" t="s">
        <v>53</v>
      </c>
      <c r="AD11913">
        <v>2969886989</v>
      </c>
      <c r="AE11913" s="1">
        <v>43602.638194444444</v>
      </c>
      <c r="AF11913" t="s">
        <v>24243</v>
      </c>
      <c r="AG11913" t="s">
        <v>63898</v>
      </c>
      <c r="AH11913" t="s">
        <v>51</v>
      </c>
      <c r="AJ11913" t="s">
        <v>53</v>
      </c>
      <c r="AL11913" t="s">
        <v>68</v>
      </c>
      <c r="AO11913" t="s">
        <v>5443</v>
      </c>
      <c r="AP11913" s="1">
        <v>45152.470833333333</v>
      </c>
      <c r="AQ11913" s="1">
        <v>45152.472222222219</v>
      </c>
    </row>
    <row r="11914" spans="1:43" x14ac:dyDescent="0.35">
      <c r="A11914" t="s">
        <v>63899</v>
      </c>
      <c r="B11914" t="s">
        <v>63900</v>
      </c>
      <c r="C11914" t="s">
        <v>49805</v>
      </c>
      <c r="F11914" t="s">
        <v>63901</v>
      </c>
      <c r="H11914" t="s">
        <v>63899</v>
      </c>
      <c r="J11914" t="s">
        <v>63902</v>
      </c>
      <c r="K11914" t="s">
        <v>63903</v>
      </c>
      <c r="M11914" t="s">
        <v>137</v>
      </c>
      <c r="N11914" t="s">
        <v>65</v>
      </c>
      <c r="O11914">
        <v>80229</v>
      </c>
      <c r="P11914" t="s">
        <v>50</v>
      </c>
      <c r="U11914" s="1">
        <v>45152</v>
      </c>
      <c r="V11914" s="1">
        <v>45152</v>
      </c>
      <c r="W11914" s="1">
        <v>45152.69027777778</v>
      </c>
      <c r="X11914" s="1">
        <v>45152.69027777778</v>
      </c>
      <c r="AC11914" t="s">
        <v>53</v>
      </c>
      <c r="AD11914">
        <v>2969524306</v>
      </c>
      <c r="AE11914" s="1">
        <v>39174.363194444442</v>
      </c>
      <c r="AF11914" t="s">
        <v>63904</v>
      </c>
      <c r="AG11914" t="s">
        <v>63905</v>
      </c>
      <c r="AH11914" t="s">
        <v>51</v>
      </c>
      <c r="AJ11914" t="s">
        <v>53</v>
      </c>
      <c r="AL11914" t="s">
        <v>68</v>
      </c>
      <c r="AO11914" t="s">
        <v>57090</v>
      </c>
      <c r="AP11914" s="1">
        <v>45152.727777777778</v>
      </c>
      <c r="AQ11914" s="1">
        <v>45152.711111111108</v>
      </c>
    </row>
    <row r="11915" spans="1:43" x14ac:dyDescent="0.35">
      <c r="A11915" t="s">
        <v>63906</v>
      </c>
      <c r="B11915" t="s">
        <v>13250</v>
      </c>
      <c r="C11915" t="s">
        <v>375</v>
      </c>
      <c r="F11915" t="s">
        <v>63907</v>
      </c>
      <c r="H11915" t="s">
        <v>63906</v>
      </c>
      <c r="J11915" t="s">
        <v>63908</v>
      </c>
      <c r="K11915" t="s">
        <v>63909</v>
      </c>
      <c r="M11915" t="s">
        <v>4583</v>
      </c>
      <c r="N11915" t="s">
        <v>253</v>
      </c>
      <c r="O11915">
        <v>87506</v>
      </c>
      <c r="P11915" t="s">
        <v>50</v>
      </c>
      <c r="U11915" s="1">
        <v>45152</v>
      </c>
      <c r="V11915" s="1">
        <v>45152</v>
      </c>
      <c r="W11915" s="1">
        <v>45152.640277777777</v>
      </c>
      <c r="X11915" s="1">
        <v>45152.640277777777</v>
      </c>
      <c r="AC11915" t="s">
        <v>51</v>
      </c>
      <c r="AD11915">
        <v>2972014089</v>
      </c>
      <c r="AE11915" s="1">
        <v>44465.617361111108</v>
      </c>
      <c r="AF11915" t="s">
        <v>63910</v>
      </c>
      <c r="AG11915" t="s">
        <v>63911</v>
      </c>
      <c r="AH11915" t="s">
        <v>51</v>
      </c>
      <c r="AJ11915" t="s">
        <v>53</v>
      </c>
      <c r="AL11915" t="s">
        <v>68</v>
      </c>
      <c r="AO11915" t="s">
        <v>5443</v>
      </c>
      <c r="AP11915" s="1">
        <v>45208.530555555553</v>
      </c>
      <c r="AQ11915" s="1">
        <v>45208.511111111111</v>
      </c>
    </row>
    <row r="11916" spans="1:43" x14ac:dyDescent="0.35">
      <c r="A11916" t="s">
        <v>63912</v>
      </c>
      <c r="B11916" t="s">
        <v>63913</v>
      </c>
      <c r="C11916" t="s">
        <v>8512</v>
      </c>
      <c r="F11916" t="s">
        <v>63914</v>
      </c>
      <c r="H11916" t="s">
        <v>63912</v>
      </c>
      <c r="J11916" t="s">
        <v>40939</v>
      </c>
      <c r="K11916" t="s">
        <v>63915</v>
      </c>
      <c r="M11916" t="s">
        <v>545</v>
      </c>
      <c r="N11916" t="s">
        <v>253</v>
      </c>
      <c r="O11916">
        <v>88005</v>
      </c>
      <c r="P11916" t="s">
        <v>50</v>
      </c>
      <c r="U11916" s="1">
        <v>45152</v>
      </c>
      <c r="V11916" s="1">
        <v>45152</v>
      </c>
      <c r="W11916" s="1">
        <v>45152.713194444441</v>
      </c>
      <c r="X11916" s="1">
        <v>45152.713194444441</v>
      </c>
      <c r="AC11916" t="s">
        <v>53</v>
      </c>
      <c r="AD11916">
        <v>2972085524</v>
      </c>
      <c r="AE11916" s="1">
        <v>44755.589583333334</v>
      </c>
      <c r="AF11916" t="s">
        <v>41114</v>
      </c>
      <c r="AG11916" t="s">
        <v>63916</v>
      </c>
      <c r="AH11916" t="s">
        <v>51</v>
      </c>
      <c r="AJ11916" t="s">
        <v>53</v>
      </c>
      <c r="AL11916" t="s">
        <v>68</v>
      </c>
      <c r="AO11916" t="s">
        <v>57090</v>
      </c>
      <c r="AP11916" s="1">
        <v>45152.720138888886</v>
      </c>
      <c r="AQ11916" s="1">
        <v>45152.718055555553</v>
      </c>
    </row>
    <row r="11917" spans="1:43" x14ac:dyDescent="0.35">
      <c r="A11917" t="s">
        <v>63917</v>
      </c>
      <c r="B11917" t="s">
        <v>63918</v>
      </c>
      <c r="C11917" t="s">
        <v>63919</v>
      </c>
      <c r="F11917" t="s">
        <v>63920</v>
      </c>
      <c r="H11917" t="s">
        <v>63921</v>
      </c>
      <c r="J11917" t="s">
        <v>63922</v>
      </c>
      <c r="K11917" t="s">
        <v>63923</v>
      </c>
      <c r="M11917" t="s">
        <v>12113</v>
      </c>
      <c r="N11917" t="s">
        <v>798</v>
      </c>
      <c r="O11917">
        <v>32690</v>
      </c>
      <c r="P11917" t="s">
        <v>50</v>
      </c>
      <c r="U11917" s="1">
        <v>45152</v>
      </c>
      <c r="V11917" s="1">
        <v>45152</v>
      </c>
      <c r="W11917" s="1">
        <v>45152.558333333334</v>
      </c>
      <c r="X11917" s="1">
        <v>45152.558333333334</v>
      </c>
      <c r="AC11917" t="s">
        <v>51</v>
      </c>
      <c r="AD11917">
        <v>2973618548</v>
      </c>
      <c r="AE11917" s="1">
        <v>45152.615972222222</v>
      </c>
      <c r="AF11917" t="s">
        <v>63924</v>
      </c>
      <c r="AG11917" t="s">
        <v>63925</v>
      </c>
      <c r="AH11917" t="s">
        <v>51</v>
      </c>
      <c r="AJ11917" t="s">
        <v>53</v>
      </c>
      <c r="AL11917" t="s">
        <v>68</v>
      </c>
      <c r="AO11917" t="s">
        <v>5443</v>
      </c>
      <c r="AP11917" s="1">
        <v>45152.638888888891</v>
      </c>
      <c r="AQ11917" s="1">
        <v>45152.631944444445</v>
      </c>
    </row>
    <row r="11918" spans="1:43" x14ac:dyDescent="0.35">
      <c r="A11918" t="s">
        <v>63926</v>
      </c>
      <c r="B11918" t="s">
        <v>50173</v>
      </c>
      <c r="C11918" t="s">
        <v>52279</v>
      </c>
      <c r="F11918" t="s">
        <v>63873</v>
      </c>
      <c r="H11918" t="s">
        <v>63926</v>
      </c>
      <c r="J11918" t="s">
        <v>63927</v>
      </c>
      <c r="K11918" t="s">
        <v>63928</v>
      </c>
      <c r="M11918" t="s">
        <v>753</v>
      </c>
      <c r="N11918" t="s">
        <v>798</v>
      </c>
      <c r="O11918">
        <v>79935</v>
      </c>
      <c r="P11918" t="s">
        <v>50</v>
      </c>
      <c r="U11918" s="1">
        <v>45152</v>
      </c>
      <c r="V11918" s="1">
        <v>45152</v>
      </c>
      <c r="W11918" s="1">
        <v>45152.718055555553</v>
      </c>
      <c r="X11918" s="1">
        <v>45152.718055555553</v>
      </c>
      <c r="AC11918" t="s">
        <v>51</v>
      </c>
      <c r="AD11918">
        <v>2973619249</v>
      </c>
      <c r="AE11918" s="1">
        <v>45153.381249999999</v>
      </c>
      <c r="AF11918" t="s">
        <v>63929</v>
      </c>
      <c r="AG11918" t="s">
        <v>63930</v>
      </c>
      <c r="AH11918" t="s">
        <v>51</v>
      </c>
      <c r="AJ11918" t="s">
        <v>53</v>
      </c>
      <c r="AL11918" t="s">
        <v>68</v>
      </c>
      <c r="AO11918" t="s">
        <v>5443</v>
      </c>
      <c r="AP11918" s="1">
        <v>45153.392361111109</v>
      </c>
      <c r="AQ11918" s="1">
        <v>45153.39166666667</v>
      </c>
    </row>
    <row r="11919" spans="1:43" x14ac:dyDescent="0.35">
      <c r="A11919" t="s">
        <v>63931</v>
      </c>
      <c r="B11919" t="s">
        <v>63932</v>
      </c>
      <c r="C11919" t="s">
        <v>1471</v>
      </c>
      <c r="F11919" t="s">
        <v>63933</v>
      </c>
      <c r="H11919" t="s">
        <v>63931</v>
      </c>
      <c r="J11919" t="s">
        <v>63934</v>
      </c>
      <c r="K11919" t="s">
        <v>63935</v>
      </c>
      <c r="M11919" t="s">
        <v>137</v>
      </c>
      <c r="N11919" t="s">
        <v>65</v>
      </c>
      <c r="O11919">
        <v>80233</v>
      </c>
      <c r="P11919" t="s">
        <v>50</v>
      </c>
      <c r="U11919" s="1">
        <v>45152</v>
      </c>
      <c r="V11919" s="1">
        <v>45152</v>
      </c>
      <c r="W11919" s="1">
        <v>45152.530555555553</v>
      </c>
      <c r="X11919" s="1">
        <v>45152.530555555553</v>
      </c>
      <c r="AC11919" t="s">
        <v>53</v>
      </c>
      <c r="AD11919">
        <v>2972377057</v>
      </c>
      <c r="AE11919" s="1">
        <v>44974.375694444447</v>
      </c>
      <c r="AF11919" t="s">
        <v>63936</v>
      </c>
      <c r="AG11919" t="s">
        <v>63937</v>
      </c>
      <c r="AH11919" t="s">
        <v>51</v>
      </c>
      <c r="AJ11919" t="s">
        <v>53</v>
      </c>
      <c r="AL11919" t="s">
        <v>68</v>
      </c>
      <c r="AO11919" t="s">
        <v>5443</v>
      </c>
      <c r="AP11919" s="1">
        <v>45152.648611111108</v>
      </c>
      <c r="AQ11919" s="1">
        <v>45152.544444444444</v>
      </c>
    </row>
    <row r="11920" spans="1:43" x14ac:dyDescent="0.35">
      <c r="A11920" t="s">
        <v>63938</v>
      </c>
      <c r="B11920" t="s">
        <v>40319</v>
      </c>
      <c r="C11920" t="s">
        <v>63939</v>
      </c>
      <c r="F11920" t="s">
        <v>63940</v>
      </c>
      <c r="H11920" t="s">
        <v>63938</v>
      </c>
      <c r="J11920" t="s">
        <v>63941</v>
      </c>
      <c r="K11920" t="s">
        <v>63942</v>
      </c>
      <c r="M11920" t="s">
        <v>753</v>
      </c>
      <c r="N11920" t="s">
        <v>798</v>
      </c>
      <c r="O11920">
        <v>79925</v>
      </c>
      <c r="P11920" t="s">
        <v>50</v>
      </c>
      <c r="U11920" s="1">
        <v>45152</v>
      </c>
      <c r="V11920" s="1">
        <v>45152</v>
      </c>
      <c r="AC11920" t="s">
        <v>53</v>
      </c>
      <c r="AG11920" t="s">
        <v>63943</v>
      </c>
      <c r="AH11920" t="s">
        <v>51</v>
      </c>
      <c r="AJ11920" t="s">
        <v>53</v>
      </c>
      <c r="AO11920" t="s">
        <v>5443</v>
      </c>
    </row>
    <row r="11921" spans="1:43" x14ac:dyDescent="0.35">
      <c r="A11921" t="s">
        <v>63944</v>
      </c>
      <c r="B11921" t="s">
        <v>2297</v>
      </c>
      <c r="C11921" t="s">
        <v>1043</v>
      </c>
      <c r="F11921" t="s">
        <v>63945</v>
      </c>
      <c r="H11921" t="s">
        <v>63944</v>
      </c>
      <c r="J11921" t="s">
        <v>39096</v>
      </c>
      <c r="K11921" t="s">
        <v>63946</v>
      </c>
      <c r="M11921" t="s">
        <v>137</v>
      </c>
      <c r="N11921" t="s">
        <v>65</v>
      </c>
      <c r="O11921">
        <v>80204</v>
      </c>
      <c r="P11921" t="s">
        <v>50</v>
      </c>
      <c r="U11921" s="1">
        <v>45152</v>
      </c>
      <c r="V11921" s="1">
        <v>45152</v>
      </c>
      <c r="W11921" s="1">
        <v>45152.708333333336</v>
      </c>
      <c r="X11921" s="1">
        <v>45152.708333333336</v>
      </c>
      <c r="AC11921" t="s">
        <v>51</v>
      </c>
      <c r="AD11921">
        <v>2972081986</v>
      </c>
      <c r="AE11921" s="1">
        <v>44740.404166666667</v>
      </c>
      <c r="AF11921" t="s">
        <v>39099</v>
      </c>
      <c r="AG11921" t="s">
        <v>63947</v>
      </c>
      <c r="AH11921" t="s">
        <v>51</v>
      </c>
      <c r="AJ11921" t="s">
        <v>53</v>
      </c>
      <c r="AL11921" t="s">
        <v>68</v>
      </c>
      <c r="AO11921" t="s">
        <v>5443</v>
      </c>
      <c r="AP11921" s="1">
        <v>45443.328472222223</v>
      </c>
      <c r="AQ11921" s="1">
        <v>45441.439583333333</v>
      </c>
    </row>
    <row r="11922" spans="1:43" x14ac:dyDescent="0.35">
      <c r="A11922" t="s">
        <v>63948</v>
      </c>
      <c r="B11922" t="s">
        <v>15243</v>
      </c>
      <c r="C11922" t="s">
        <v>2644</v>
      </c>
      <c r="H11922" t="s">
        <v>63948</v>
      </c>
      <c r="J11922" t="s">
        <v>63949</v>
      </c>
      <c r="K11922" t="s">
        <v>63950</v>
      </c>
      <c r="M11922" t="s">
        <v>419</v>
      </c>
      <c r="N11922" t="s">
        <v>501</v>
      </c>
      <c r="O11922">
        <v>87124</v>
      </c>
      <c r="P11922" t="s">
        <v>50</v>
      </c>
      <c r="U11922" s="1">
        <v>45152</v>
      </c>
      <c r="V11922" s="1">
        <v>45152</v>
      </c>
      <c r="W11922" s="1">
        <v>45152.193055555559</v>
      </c>
      <c r="X11922" s="1">
        <v>45152.193055555559</v>
      </c>
      <c r="AC11922" t="s">
        <v>51</v>
      </c>
      <c r="AD11922">
        <v>2973619262</v>
      </c>
      <c r="AE11922" s="1">
        <v>45153.388888888891</v>
      </c>
      <c r="AF11922" t="s">
        <v>63951</v>
      </c>
      <c r="AG11922" t="s">
        <v>63952</v>
      </c>
      <c r="AH11922" t="s">
        <v>51</v>
      </c>
      <c r="AJ11922" t="s">
        <v>53</v>
      </c>
      <c r="AL11922" t="s">
        <v>68</v>
      </c>
      <c r="AO11922" t="s">
        <v>5443</v>
      </c>
      <c r="AP11922" s="1">
        <v>45195.49722222222</v>
      </c>
    </row>
    <row r="11923" spans="1:43" x14ac:dyDescent="0.35">
      <c r="A11923" t="s">
        <v>63953</v>
      </c>
      <c r="B11923" t="s">
        <v>51650</v>
      </c>
      <c r="C11923" t="s">
        <v>63954</v>
      </c>
      <c r="F11923">
        <v>17203616420</v>
      </c>
      <c r="H11923" t="s">
        <v>63955</v>
      </c>
      <c r="J11923" t="s">
        <v>63956</v>
      </c>
      <c r="K11923" t="s">
        <v>63957</v>
      </c>
      <c r="M11923" t="s">
        <v>6361</v>
      </c>
      <c r="N11923" t="s">
        <v>287</v>
      </c>
      <c r="O11923">
        <v>80129</v>
      </c>
      <c r="P11923" t="s">
        <v>50</v>
      </c>
      <c r="U11923" s="1">
        <v>45152</v>
      </c>
      <c r="V11923" s="1">
        <v>45152</v>
      </c>
      <c r="AC11923" t="s">
        <v>53</v>
      </c>
      <c r="AD11923">
        <v>1000000001</v>
      </c>
      <c r="AE11923" s="1">
        <v>39973.351388888892</v>
      </c>
      <c r="AG11923" t="s">
        <v>63958</v>
      </c>
      <c r="AH11923" t="s">
        <v>51</v>
      </c>
      <c r="AJ11923" t="s">
        <v>53</v>
      </c>
      <c r="AO11923" t="s">
        <v>5443</v>
      </c>
    </row>
    <row r="11924" spans="1:43" x14ac:dyDescent="0.35">
      <c r="A11924" t="s">
        <v>63959</v>
      </c>
      <c r="B11924" t="s">
        <v>45451</v>
      </c>
      <c r="C11924" t="s">
        <v>63960</v>
      </c>
      <c r="F11924" t="s">
        <v>63961</v>
      </c>
      <c r="H11924" t="s">
        <v>63959</v>
      </c>
      <c r="J11924" t="s">
        <v>63962</v>
      </c>
      <c r="K11924" t="s">
        <v>39322</v>
      </c>
      <c r="M11924" t="s">
        <v>525</v>
      </c>
      <c r="N11924" t="s">
        <v>65</v>
      </c>
      <c r="O11924">
        <v>80011</v>
      </c>
      <c r="P11924" t="s">
        <v>50</v>
      </c>
      <c r="U11924" s="1">
        <v>45152</v>
      </c>
      <c r="V11924" s="1">
        <v>45152</v>
      </c>
      <c r="W11924" s="1">
        <v>45152.598611111112</v>
      </c>
      <c r="X11924" s="1">
        <v>45152.598611111112</v>
      </c>
      <c r="AC11924" t="s">
        <v>53</v>
      </c>
      <c r="AD11924">
        <v>1000000001</v>
      </c>
      <c r="AE11924" s="1">
        <v>39973.351388888892</v>
      </c>
      <c r="AF11924" t="s">
        <v>3377</v>
      </c>
      <c r="AG11924" t="s">
        <v>63963</v>
      </c>
      <c r="AH11924" t="s">
        <v>51</v>
      </c>
      <c r="AJ11924" t="s">
        <v>53</v>
      </c>
      <c r="AL11924" t="s">
        <v>78</v>
      </c>
      <c r="AO11924" t="s">
        <v>5443</v>
      </c>
      <c r="AP11924" s="1">
        <v>45399.586805555555</v>
      </c>
      <c r="AQ11924" s="1">
        <v>45398.363888888889</v>
      </c>
    </row>
    <row r="11925" spans="1:43" x14ac:dyDescent="0.35">
      <c r="A11925" t="s">
        <v>63964</v>
      </c>
      <c r="B11925" t="s">
        <v>63965</v>
      </c>
      <c r="C11925" t="s">
        <v>63966</v>
      </c>
      <c r="F11925" t="s">
        <v>63967</v>
      </c>
      <c r="H11925" t="s">
        <v>63964</v>
      </c>
      <c r="J11925" t="s">
        <v>63968</v>
      </c>
      <c r="K11925" t="s">
        <v>63969</v>
      </c>
      <c r="M11925" t="s">
        <v>32927</v>
      </c>
      <c r="N11925" t="s">
        <v>686</v>
      </c>
      <c r="O11925">
        <v>84721</v>
      </c>
      <c r="P11925" t="s">
        <v>50</v>
      </c>
      <c r="U11925" s="1">
        <v>45152</v>
      </c>
      <c r="V11925" s="1">
        <v>45152</v>
      </c>
      <c r="W11925" s="1">
        <v>45152.45208333333</v>
      </c>
      <c r="X11925" s="1">
        <v>45152.45208333333</v>
      </c>
      <c r="AC11925" t="s">
        <v>53</v>
      </c>
      <c r="AD11925">
        <v>2973618226</v>
      </c>
      <c r="AE11925" s="1">
        <v>45152.451388888891</v>
      </c>
      <c r="AF11925" t="s">
        <v>63970</v>
      </c>
      <c r="AG11925" t="s">
        <v>63971</v>
      </c>
      <c r="AH11925" t="s">
        <v>51</v>
      </c>
      <c r="AJ11925" t="s">
        <v>53</v>
      </c>
      <c r="AL11925" t="s">
        <v>68</v>
      </c>
      <c r="AO11925" t="s">
        <v>57090</v>
      </c>
      <c r="AP11925" s="1">
        <v>45152.459027777775</v>
      </c>
      <c r="AQ11925" s="1">
        <v>45152.461111111108</v>
      </c>
    </row>
    <row r="11926" spans="1:43" x14ac:dyDescent="0.35">
      <c r="A11926" t="s">
        <v>63972</v>
      </c>
      <c r="B11926" t="s">
        <v>28213</v>
      </c>
      <c r="C11926" t="s">
        <v>22028</v>
      </c>
      <c r="F11926" t="s">
        <v>63973</v>
      </c>
      <c r="H11926" t="s">
        <v>63972</v>
      </c>
      <c r="J11926" t="s">
        <v>63974</v>
      </c>
      <c r="K11926" t="s">
        <v>63975</v>
      </c>
      <c r="M11926" t="s">
        <v>753</v>
      </c>
      <c r="N11926" t="s">
        <v>798</v>
      </c>
      <c r="O11926">
        <v>79938</v>
      </c>
      <c r="P11926" t="s">
        <v>50</v>
      </c>
      <c r="U11926" s="1">
        <v>45153</v>
      </c>
      <c r="V11926" s="1">
        <v>45153</v>
      </c>
      <c r="W11926" s="1">
        <v>45153.663888888892</v>
      </c>
      <c r="X11926" s="1">
        <v>45153.663888888892</v>
      </c>
      <c r="AC11926" t="s">
        <v>51</v>
      </c>
      <c r="AD11926">
        <v>2973620641</v>
      </c>
      <c r="AE11926" s="1">
        <v>45154.374305555553</v>
      </c>
      <c r="AF11926" t="s">
        <v>63976</v>
      </c>
      <c r="AG11926" t="s">
        <v>63977</v>
      </c>
      <c r="AH11926" t="s">
        <v>51</v>
      </c>
      <c r="AJ11926" t="s">
        <v>53</v>
      </c>
      <c r="AL11926" t="s">
        <v>68</v>
      </c>
      <c r="AO11926" t="s">
        <v>5443</v>
      </c>
      <c r="AP11926" s="1">
        <v>45154.407638888886</v>
      </c>
      <c r="AQ11926" s="1">
        <v>45154.401388888888</v>
      </c>
    </row>
    <row r="11927" spans="1:43" x14ac:dyDescent="0.35">
      <c r="A11927" t="s">
        <v>63978</v>
      </c>
      <c r="B11927" t="s">
        <v>63979</v>
      </c>
      <c r="C11927" t="s">
        <v>62864</v>
      </c>
      <c r="F11927" t="s">
        <v>63980</v>
      </c>
      <c r="H11927" t="s">
        <v>63981</v>
      </c>
      <c r="J11927" t="s">
        <v>63982</v>
      </c>
      <c r="K11927" t="s">
        <v>63983</v>
      </c>
      <c r="M11927" t="s">
        <v>56384</v>
      </c>
      <c r="N11927" t="s">
        <v>253</v>
      </c>
      <c r="O11927">
        <v>88032</v>
      </c>
      <c r="P11927" t="s">
        <v>50</v>
      </c>
      <c r="U11927" s="1">
        <v>45153</v>
      </c>
      <c r="V11927" s="1">
        <v>45153</v>
      </c>
      <c r="W11927" s="1">
        <v>45153.563888888886</v>
      </c>
      <c r="X11927" s="1">
        <v>45153.563888888886</v>
      </c>
      <c r="AC11927" t="s">
        <v>51</v>
      </c>
      <c r="AD11927">
        <v>2973619740</v>
      </c>
      <c r="AE11927" s="1">
        <v>45153.587500000001</v>
      </c>
      <c r="AF11927" t="s">
        <v>63984</v>
      </c>
      <c r="AG11927" t="s">
        <v>63985</v>
      </c>
      <c r="AH11927" t="s">
        <v>51</v>
      </c>
      <c r="AJ11927" t="s">
        <v>53</v>
      </c>
      <c r="AL11927" t="s">
        <v>68</v>
      </c>
      <c r="AO11927" t="s">
        <v>5443</v>
      </c>
      <c r="AP11927" s="1">
        <v>45153.65</v>
      </c>
      <c r="AQ11927" s="1">
        <v>45153.645833333336</v>
      </c>
    </row>
    <row r="11928" spans="1:43" x14ac:dyDescent="0.35">
      <c r="A11928" t="s">
        <v>63986</v>
      </c>
      <c r="B11928" t="s">
        <v>5142</v>
      </c>
      <c r="C11928" t="s">
        <v>2211</v>
      </c>
      <c r="F11928" t="s">
        <v>63987</v>
      </c>
      <c r="H11928" t="s">
        <v>63986</v>
      </c>
      <c r="J11928" t="s">
        <v>63988</v>
      </c>
      <c r="K11928" t="s">
        <v>63989</v>
      </c>
      <c r="M11928" t="s">
        <v>545</v>
      </c>
      <c r="N11928" t="s">
        <v>253</v>
      </c>
      <c r="O11928">
        <v>88011</v>
      </c>
      <c r="P11928" t="s">
        <v>50</v>
      </c>
      <c r="U11928" s="1">
        <v>45153</v>
      </c>
      <c r="V11928" s="1">
        <v>45153</v>
      </c>
      <c r="W11928" s="1">
        <v>45153.486111111109</v>
      </c>
      <c r="X11928" s="1">
        <v>45153.486111111109</v>
      </c>
      <c r="AC11928" t="s">
        <v>53</v>
      </c>
      <c r="AD11928">
        <v>2973619505</v>
      </c>
      <c r="AE11928" s="1">
        <v>45153.48541666667</v>
      </c>
      <c r="AF11928" t="s">
        <v>63990</v>
      </c>
      <c r="AG11928" t="s">
        <v>63991</v>
      </c>
      <c r="AH11928" t="s">
        <v>51</v>
      </c>
      <c r="AJ11928" t="s">
        <v>53</v>
      </c>
      <c r="AL11928" t="s">
        <v>68</v>
      </c>
      <c r="AO11928" t="s">
        <v>57090</v>
      </c>
    </row>
    <row r="11929" spans="1:43" x14ac:dyDescent="0.35">
      <c r="A11929" t="s">
        <v>63992</v>
      </c>
      <c r="B11929" t="s">
        <v>63993</v>
      </c>
      <c r="C11929" t="s">
        <v>63994</v>
      </c>
      <c r="F11929" t="s">
        <v>63995</v>
      </c>
      <c r="H11929" t="s">
        <v>63992</v>
      </c>
      <c r="J11929" t="s">
        <v>63996</v>
      </c>
      <c r="K11929" t="s">
        <v>63997</v>
      </c>
      <c r="M11929" t="s">
        <v>9168</v>
      </c>
      <c r="N11929" t="s">
        <v>253</v>
      </c>
      <c r="O11929">
        <v>87124</v>
      </c>
      <c r="P11929" t="s">
        <v>50</v>
      </c>
      <c r="U11929" s="1">
        <v>45153</v>
      </c>
      <c r="V11929" s="1">
        <v>45153</v>
      </c>
      <c r="W11929" s="1">
        <v>45153.581944444442</v>
      </c>
      <c r="X11929" s="1">
        <v>45153.581944444442</v>
      </c>
      <c r="AC11929" t="s">
        <v>53</v>
      </c>
      <c r="AD11929">
        <v>2973619730</v>
      </c>
      <c r="AE11929" s="1">
        <v>45153.581250000003</v>
      </c>
      <c r="AF11929" t="s">
        <v>63998</v>
      </c>
      <c r="AG11929" t="s">
        <v>63999</v>
      </c>
      <c r="AH11929" t="s">
        <v>51</v>
      </c>
      <c r="AJ11929" t="s">
        <v>53</v>
      </c>
      <c r="AL11929" t="s">
        <v>68</v>
      </c>
      <c r="AO11929" t="s">
        <v>57090</v>
      </c>
      <c r="AP11929" s="1">
        <v>45153.681944444441</v>
      </c>
      <c r="AQ11929" s="1">
        <v>45153.675694444442</v>
      </c>
    </row>
    <row r="11930" spans="1:43" x14ac:dyDescent="0.35">
      <c r="A11930" t="s">
        <v>64000</v>
      </c>
      <c r="B11930" t="s">
        <v>22051</v>
      </c>
      <c r="C11930" t="s">
        <v>64001</v>
      </c>
      <c r="F11930" t="s">
        <v>64002</v>
      </c>
      <c r="H11930" t="s">
        <v>64003</v>
      </c>
      <c r="J11930" t="s">
        <v>64004</v>
      </c>
      <c r="K11930" t="s">
        <v>64005</v>
      </c>
      <c r="M11930" t="s">
        <v>3376</v>
      </c>
      <c r="N11930" t="s">
        <v>65</v>
      </c>
      <c r="O11930">
        <v>80621</v>
      </c>
      <c r="P11930" t="s">
        <v>50</v>
      </c>
      <c r="U11930" s="1">
        <v>45153</v>
      </c>
      <c r="V11930" s="1">
        <v>45153</v>
      </c>
      <c r="W11930" s="1">
        <v>45153.504166666666</v>
      </c>
      <c r="X11930" s="1">
        <v>45153.504166666666</v>
      </c>
      <c r="AC11930" t="s">
        <v>53</v>
      </c>
      <c r="AD11930">
        <v>2973619525</v>
      </c>
      <c r="AE11930" s="1">
        <v>45153.496527777781</v>
      </c>
      <c r="AF11930" t="s">
        <v>64006</v>
      </c>
      <c r="AG11930" t="s">
        <v>64007</v>
      </c>
      <c r="AH11930" t="s">
        <v>51</v>
      </c>
      <c r="AJ11930" t="s">
        <v>53</v>
      </c>
      <c r="AL11930" t="s">
        <v>68</v>
      </c>
      <c r="AO11930" t="s">
        <v>5443</v>
      </c>
      <c r="AP11930" s="1">
        <v>45153.52847222222</v>
      </c>
      <c r="AQ11930" s="1">
        <v>45153.527083333334</v>
      </c>
    </row>
    <row r="11931" spans="1:43" x14ac:dyDescent="0.35">
      <c r="A11931" t="s">
        <v>64008</v>
      </c>
      <c r="B11931" t="s">
        <v>64009</v>
      </c>
      <c r="C11931" t="s">
        <v>1058</v>
      </c>
      <c r="F11931" t="s">
        <v>64010</v>
      </c>
      <c r="H11931" t="s">
        <v>64008</v>
      </c>
      <c r="J11931" t="s">
        <v>64011</v>
      </c>
      <c r="K11931" t="s">
        <v>64012</v>
      </c>
      <c r="M11931" t="s">
        <v>419</v>
      </c>
      <c r="N11931" t="s">
        <v>253</v>
      </c>
      <c r="O11931">
        <v>87109</v>
      </c>
      <c r="P11931" t="s">
        <v>50</v>
      </c>
      <c r="U11931" s="1">
        <v>45153</v>
      </c>
      <c r="V11931" s="1">
        <v>45153</v>
      </c>
      <c r="W11931" s="1">
        <v>45153.602777777778</v>
      </c>
      <c r="X11931" s="1">
        <v>45153.602777777778</v>
      </c>
      <c r="AC11931" t="s">
        <v>51</v>
      </c>
      <c r="AD11931">
        <v>2969572467</v>
      </c>
      <c r="AE11931" s="1">
        <v>41001.496527777781</v>
      </c>
      <c r="AF11931" t="s">
        <v>64013</v>
      </c>
      <c r="AG11931" t="s">
        <v>64014</v>
      </c>
      <c r="AH11931" t="s">
        <v>51</v>
      </c>
      <c r="AJ11931" t="s">
        <v>53</v>
      </c>
      <c r="AL11931" t="s">
        <v>68</v>
      </c>
      <c r="AO11931" t="s">
        <v>5443</v>
      </c>
      <c r="AP11931" s="1">
        <v>45153.61041666667</v>
      </c>
      <c r="AQ11931" s="1">
        <v>45153.609722222223</v>
      </c>
    </row>
    <row r="11932" spans="1:43" x14ac:dyDescent="0.35">
      <c r="A11932" t="s">
        <v>64015</v>
      </c>
      <c r="B11932" t="s">
        <v>64016</v>
      </c>
      <c r="C11932" t="s">
        <v>64017</v>
      </c>
      <c r="F11932" t="s">
        <v>64018</v>
      </c>
      <c r="H11932" t="s">
        <v>64019</v>
      </c>
      <c r="J11932" t="s">
        <v>6387</v>
      </c>
      <c r="N11932" t="s">
        <v>12913</v>
      </c>
      <c r="O11932">
        <v>35579</v>
      </c>
      <c r="P11932" t="s">
        <v>50</v>
      </c>
      <c r="U11932" s="1">
        <v>45153</v>
      </c>
      <c r="V11932" s="1">
        <v>45153</v>
      </c>
      <c r="AC11932" t="s">
        <v>53</v>
      </c>
      <c r="AD11932">
        <v>2969484892</v>
      </c>
      <c r="AE11932" s="1">
        <v>37756</v>
      </c>
      <c r="AG11932" t="s">
        <v>64020</v>
      </c>
      <c r="AH11932" t="s">
        <v>51</v>
      </c>
      <c r="AJ11932" t="s">
        <v>53</v>
      </c>
      <c r="AO11932" t="s">
        <v>8142</v>
      </c>
    </row>
    <row r="11933" spans="1:43" x14ac:dyDescent="0.35">
      <c r="A11933" t="s">
        <v>64021</v>
      </c>
      <c r="B11933" t="s">
        <v>1527</v>
      </c>
      <c r="C11933" t="s">
        <v>34994</v>
      </c>
      <c r="F11933" t="s">
        <v>64022</v>
      </c>
      <c r="H11933" t="s">
        <v>64021</v>
      </c>
      <c r="J11933" t="s">
        <v>64023</v>
      </c>
      <c r="K11933" t="s">
        <v>64024</v>
      </c>
      <c r="M11933" t="s">
        <v>753</v>
      </c>
      <c r="N11933" t="s">
        <v>798</v>
      </c>
      <c r="O11933">
        <v>79938</v>
      </c>
      <c r="P11933" t="s">
        <v>50</v>
      </c>
      <c r="U11933" s="1">
        <v>45153</v>
      </c>
      <c r="V11933" s="1">
        <v>45153</v>
      </c>
      <c r="W11933" s="1">
        <v>45153.869444444441</v>
      </c>
      <c r="X11933" s="1">
        <v>45153.869444444441</v>
      </c>
      <c r="AC11933" t="s">
        <v>53</v>
      </c>
      <c r="AD11933">
        <v>2969875072</v>
      </c>
      <c r="AE11933" s="1">
        <v>43542.475694444445</v>
      </c>
      <c r="AF11933" t="s">
        <v>64025</v>
      </c>
      <c r="AG11933" t="s">
        <v>64026</v>
      </c>
      <c r="AH11933" t="s">
        <v>51</v>
      </c>
      <c r="AJ11933" t="s">
        <v>53</v>
      </c>
      <c r="AL11933" t="s">
        <v>68</v>
      </c>
      <c r="AO11933" t="s">
        <v>5443</v>
      </c>
      <c r="AP11933" s="1">
        <v>45164.361805555556</v>
      </c>
      <c r="AQ11933" s="1">
        <v>45154.461111111108</v>
      </c>
    </row>
    <row r="11934" spans="1:43" x14ac:dyDescent="0.35">
      <c r="A11934" t="s">
        <v>64027</v>
      </c>
      <c r="B11934" t="s">
        <v>1997</v>
      </c>
      <c r="C11934" t="s">
        <v>13729</v>
      </c>
      <c r="F11934" t="s">
        <v>64028</v>
      </c>
      <c r="H11934" t="s">
        <v>64027</v>
      </c>
      <c r="J11934" t="s">
        <v>64029</v>
      </c>
      <c r="K11934" t="s">
        <v>64030</v>
      </c>
      <c r="M11934" t="s">
        <v>753</v>
      </c>
      <c r="N11934" t="s">
        <v>798</v>
      </c>
      <c r="O11934">
        <v>79925</v>
      </c>
      <c r="P11934" t="s">
        <v>50</v>
      </c>
      <c r="U11934" s="1">
        <v>45153</v>
      </c>
      <c r="V11934" s="1">
        <v>45153</v>
      </c>
      <c r="W11934" s="1">
        <v>45153.445833333331</v>
      </c>
      <c r="X11934" s="1">
        <v>45153.445833333331</v>
      </c>
      <c r="AC11934" t="s">
        <v>53</v>
      </c>
      <c r="AD11934">
        <v>2973619360</v>
      </c>
      <c r="AE11934" s="1">
        <v>45153.445138888892</v>
      </c>
      <c r="AF11934" t="s">
        <v>64031</v>
      </c>
      <c r="AG11934" t="s">
        <v>64032</v>
      </c>
      <c r="AH11934" t="s">
        <v>51</v>
      </c>
      <c r="AJ11934" t="s">
        <v>53</v>
      </c>
      <c r="AL11934" t="s">
        <v>68</v>
      </c>
      <c r="AO11934" t="s">
        <v>57090</v>
      </c>
      <c r="AP11934" s="1">
        <v>45153.448611111111</v>
      </c>
    </row>
    <row r="11935" spans="1:43" x14ac:dyDescent="0.35">
      <c r="A11935" t="s">
        <v>64033</v>
      </c>
      <c r="B11935" t="s">
        <v>64034</v>
      </c>
      <c r="C11935" t="s">
        <v>628</v>
      </c>
      <c r="F11935" t="s">
        <v>64035</v>
      </c>
      <c r="H11935" t="s">
        <v>64033</v>
      </c>
      <c r="J11935" t="s">
        <v>64036</v>
      </c>
      <c r="K11935" t="s">
        <v>64037</v>
      </c>
      <c r="M11935" t="s">
        <v>46817</v>
      </c>
      <c r="N11935" t="s">
        <v>253</v>
      </c>
      <c r="O11935">
        <v>88081</v>
      </c>
      <c r="P11935" t="s">
        <v>50</v>
      </c>
      <c r="U11935" s="1">
        <v>45153</v>
      </c>
      <c r="V11935" s="1">
        <v>45153</v>
      </c>
      <c r="W11935" s="1">
        <v>45153.645833333336</v>
      </c>
      <c r="X11935" s="1">
        <v>45153.645833333336</v>
      </c>
      <c r="AC11935" t="s">
        <v>51</v>
      </c>
      <c r="AD11935">
        <v>2973619866</v>
      </c>
      <c r="AE11935" s="1">
        <v>45153.654861111114</v>
      </c>
      <c r="AF11935" t="s">
        <v>64038</v>
      </c>
      <c r="AG11935" t="s">
        <v>64039</v>
      </c>
      <c r="AH11935" t="s">
        <v>51</v>
      </c>
      <c r="AJ11935" t="s">
        <v>53</v>
      </c>
      <c r="AL11935" t="s">
        <v>68</v>
      </c>
      <c r="AO11935" t="s">
        <v>5443</v>
      </c>
      <c r="AP11935" s="1">
        <v>45165.637499999997</v>
      </c>
      <c r="AQ11935" s="1">
        <v>45153.663888888892</v>
      </c>
    </row>
    <row r="11936" spans="1:43" x14ac:dyDescent="0.35">
      <c r="A11936" t="s">
        <v>64040</v>
      </c>
      <c r="B11936" t="s">
        <v>64041</v>
      </c>
      <c r="C11936" t="s">
        <v>32785</v>
      </c>
      <c r="F11936" t="s">
        <v>64042</v>
      </c>
      <c r="H11936" t="s">
        <v>64040</v>
      </c>
      <c r="J11936" t="s">
        <v>64043</v>
      </c>
      <c r="K11936" t="s">
        <v>64044</v>
      </c>
      <c r="M11936" t="s">
        <v>20437</v>
      </c>
      <c r="N11936" t="s">
        <v>253</v>
      </c>
      <c r="O11936">
        <v>88232</v>
      </c>
      <c r="P11936" t="s">
        <v>50</v>
      </c>
      <c r="U11936" s="1">
        <v>45153</v>
      </c>
      <c r="V11936" s="1">
        <v>45153</v>
      </c>
      <c r="W11936" s="1">
        <v>45153.42083333333</v>
      </c>
      <c r="X11936" s="1">
        <v>45153.42083333333</v>
      </c>
      <c r="AC11936" t="s">
        <v>51</v>
      </c>
      <c r="AD11936">
        <v>2973619367</v>
      </c>
      <c r="AE11936" s="1">
        <v>45153.447916666664</v>
      </c>
      <c r="AF11936" t="s">
        <v>64045</v>
      </c>
      <c r="AG11936" t="s">
        <v>64046</v>
      </c>
      <c r="AH11936" t="s">
        <v>51</v>
      </c>
      <c r="AJ11936" t="s">
        <v>53</v>
      </c>
      <c r="AL11936" t="s">
        <v>68</v>
      </c>
      <c r="AO11936" t="s">
        <v>5443</v>
      </c>
      <c r="AP11936" s="1">
        <v>45153.6875</v>
      </c>
      <c r="AQ11936" s="1">
        <v>45153.685416666667</v>
      </c>
    </row>
    <row r="11937" spans="1:43" x14ac:dyDescent="0.35">
      <c r="A11937" t="s">
        <v>64047</v>
      </c>
      <c r="B11937" t="s">
        <v>20798</v>
      </c>
      <c r="C11937" t="s">
        <v>309</v>
      </c>
      <c r="F11937" t="s">
        <v>63438</v>
      </c>
      <c r="H11937" t="s">
        <v>64047</v>
      </c>
      <c r="J11937" t="s">
        <v>64048</v>
      </c>
      <c r="K11937" t="s">
        <v>64049</v>
      </c>
      <c r="M11937" t="s">
        <v>545</v>
      </c>
      <c r="N11937" t="s">
        <v>253</v>
      </c>
      <c r="O11937">
        <v>88005</v>
      </c>
      <c r="P11937" t="s">
        <v>50</v>
      </c>
      <c r="U11937" s="1">
        <v>45153</v>
      </c>
      <c r="V11937" s="1">
        <v>45153</v>
      </c>
      <c r="W11937" s="1">
        <v>45153.482638888891</v>
      </c>
      <c r="X11937" s="1">
        <v>45153.482638888891</v>
      </c>
      <c r="AC11937" t="s">
        <v>53</v>
      </c>
      <c r="AD11937">
        <v>2973619500</v>
      </c>
      <c r="AE11937" s="1">
        <v>45153.481944444444</v>
      </c>
      <c r="AF11937" t="s">
        <v>64050</v>
      </c>
      <c r="AG11937" t="s">
        <v>64051</v>
      </c>
      <c r="AH11937" t="s">
        <v>51</v>
      </c>
      <c r="AJ11937" t="s">
        <v>53</v>
      </c>
      <c r="AL11937" t="s">
        <v>68</v>
      </c>
      <c r="AO11937" t="s">
        <v>57090</v>
      </c>
    </row>
    <row r="11938" spans="1:43" x14ac:dyDescent="0.35">
      <c r="A11938" t="s">
        <v>64052</v>
      </c>
      <c r="B11938" t="s">
        <v>21756</v>
      </c>
      <c r="C11938" t="s">
        <v>21757</v>
      </c>
      <c r="F11938" t="s">
        <v>64053</v>
      </c>
      <c r="H11938" t="s">
        <v>64052</v>
      </c>
      <c r="J11938" t="s">
        <v>64054</v>
      </c>
      <c r="K11938" t="s">
        <v>5898</v>
      </c>
      <c r="M11938" t="s">
        <v>1296</v>
      </c>
      <c r="N11938" t="s">
        <v>253</v>
      </c>
      <c r="O11938">
        <v>88220</v>
      </c>
      <c r="P11938" t="s">
        <v>50</v>
      </c>
      <c r="U11938" s="1">
        <v>45153</v>
      </c>
      <c r="V11938" s="1">
        <v>45153</v>
      </c>
      <c r="W11938" s="1">
        <v>45153.395833333336</v>
      </c>
      <c r="X11938" s="1">
        <v>45153.395833333336</v>
      </c>
      <c r="AC11938" t="s">
        <v>53</v>
      </c>
      <c r="AD11938">
        <v>2969885009</v>
      </c>
      <c r="AE11938" s="1">
        <v>43594.368750000001</v>
      </c>
      <c r="AF11938" t="s">
        <v>5899</v>
      </c>
      <c r="AG11938" t="s">
        <v>64055</v>
      </c>
      <c r="AH11938" t="s">
        <v>51</v>
      </c>
      <c r="AJ11938" t="s">
        <v>53</v>
      </c>
      <c r="AL11938" t="s">
        <v>68</v>
      </c>
      <c r="AO11938" t="s">
        <v>5443</v>
      </c>
      <c r="AP11938" s="1">
        <v>45159.341666666667</v>
      </c>
    </row>
    <row r="11939" spans="1:43" x14ac:dyDescent="0.35">
      <c r="A11939" t="s">
        <v>64056</v>
      </c>
      <c r="B11939" t="s">
        <v>8826</v>
      </c>
      <c r="C11939" t="s">
        <v>3185</v>
      </c>
      <c r="F11939" t="s">
        <v>64057</v>
      </c>
      <c r="H11939" t="s">
        <v>64058</v>
      </c>
      <c r="J11939" t="s">
        <v>64059</v>
      </c>
      <c r="K11939" t="s">
        <v>64060</v>
      </c>
      <c r="M11939" t="s">
        <v>64061</v>
      </c>
      <c r="N11939" t="s">
        <v>64062</v>
      </c>
      <c r="O11939" s="2" t="s">
        <v>64063</v>
      </c>
      <c r="P11939" t="s">
        <v>5151</v>
      </c>
      <c r="U11939" s="1">
        <v>45153</v>
      </c>
      <c r="V11939" s="1">
        <v>45153</v>
      </c>
      <c r="AC11939" t="s">
        <v>51</v>
      </c>
      <c r="AG11939" t="s">
        <v>64064</v>
      </c>
      <c r="AH11939" t="s">
        <v>51</v>
      </c>
      <c r="AJ11939" t="s">
        <v>53</v>
      </c>
      <c r="AO11939" t="s">
        <v>5443</v>
      </c>
    </row>
    <row r="11940" spans="1:43" x14ac:dyDescent="0.35">
      <c r="A11940" t="s">
        <v>64065</v>
      </c>
      <c r="B11940" t="s">
        <v>2072</v>
      </c>
      <c r="C11940" t="s">
        <v>803</v>
      </c>
      <c r="D11940" t="s">
        <v>861</v>
      </c>
      <c r="H11940" t="s">
        <v>64066</v>
      </c>
      <c r="J11940" t="s">
        <v>534</v>
      </c>
      <c r="P11940" t="s">
        <v>50</v>
      </c>
      <c r="U11940" s="1">
        <v>45153</v>
      </c>
      <c r="V11940" s="1">
        <v>45153</v>
      </c>
      <c r="AC11940" t="s">
        <v>53</v>
      </c>
      <c r="AG11940" t="s">
        <v>64067</v>
      </c>
      <c r="AH11940" t="s">
        <v>51</v>
      </c>
      <c r="AJ11940" t="s">
        <v>53</v>
      </c>
      <c r="AO11940" t="s">
        <v>5443</v>
      </c>
    </row>
    <row r="11941" spans="1:43" x14ac:dyDescent="0.35">
      <c r="A11941" t="s">
        <v>64068</v>
      </c>
      <c r="B11941" t="s">
        <v>2516</v>
      </c>
      <c r="C11941" t="s">
        <v>5456</v>
      </c>
      <c r="F11941" t="s">
        <v>64069</v>
      </c>
      <c r="H11941" t="s">
        <v>64070</v>
      </c>
      <c r="J11941" t="s">
        <v>64071</v>
      </c>
      <c r="K11941" t="s">
        <v>64072</v>
      </c>
      <c r="M11941" t="s">
        <v>1912</v>
      </c>
      <c r="N11941" t="s">
        <v>287</v>
      </c>
      <c r="O11941">
        <v>80123</v>
      </c>
      <c r="P11941" t="s">
        <v>50</v>
      </c>
      <c r="U11941" s="1">
        <v>45153</v>
      </c>
      <c r="V11941" s="1">
        <v>45153</v>
      </c>
      <c r="W11941" s="1">
        <v>45153.540277777778</v>
      </c>
      <c r="X11941" s="1">
        <v>45153.540277777778</v>
      </c>
      <c r="AC11941" t="s">
        <v>53</v>
      </c>
      <c r="AD11941">
        <v>2973619989</v>
      </c>
      <c r="AE11941" s="1">
        <v>45153.701388888891</v>
      </c>
      <c r="AF11941" t="s">
        <v>64073</v>
      </c>
      <c r="AG11941" t="s">
        <v>64074</v>
      </c>
      <c r="AH11941" t="s">
        <v>51</v>
      </c>
      <c r="AJ11941" t="s">
        <v>53</v>
      </c>
      <c r="AL11941" t="s">
        <v>68</v>
      </c>
      <c r="AO11941" t="s">
        <v>5443</v>
      </c>
      <c r="AP11941" s="1">
        <v>45181.4</v>
      </c>
    </row>
    <row r="11942" spans="1:43" x14ac:dyDescent="0.35">
      <c r="A11942" t="s">
        <v>64075</v>
      </c>
      <c r="B11942" t="s">
        <v>64076</v>
      </c>
      <c r="C11942" t="s">
        <v>3466</v>
      </c>
      <c r="F11942" t="s">
        <v>64077</v>
      </c>
      <c r="H11942" t="s">
        <v>64075</v>
      </c>
      <c r="J11942" t="s">
        <v>64078</v>
      </c>
      <c r="K11942" t="s">
        <v>64079</v>
      </c>
      <c r="M11942" t="s">
        <v>7169</v>
      </c>
      <c r="N11942" t="s">
        <v>65</v>
      </c>
      <c r="O11942">
        <v>80459</v>
      </c>
      <c r="P11942" t="s">
        <v>50</v>
      </c>
      <c r="U11942" s="1">
        <v>45153</v>
      </c>
      <c r="V11942" s="1">
        <v>45153</v>
      </c>
      <c r="W11942" s="1">
        <v>45153.74722222222</v>
      </c>
      <c r="X11942" s="1">
        <v>45153.74722222222</v>
      </c>
      <c r="AC11942" t="s">
        <v>53</v>
      </c>
      <c r="AD11942">
        <v>2973620214</v>
      </c>
      <c r="AE11942" s="1">
        <v>45154.371527777781</v>
      </c>
      <c r="AF11942" t="s">
        <v>64080</v>
      </c>
      <c r="AG11942" t="s">
        <v>64081</v>
      </c>
      <c r="AH11942" t="s">
        <v>51</v>
      </c>
      <c r="AJ11942" t="s">
        <v>53</v>
      </c>
      <c r="AL11942" t="s">
        <v>68</v>
      </c>
      <c r="AO11942" t="s">
        <v>5443</v>
      </c>
      <c r="AP11942" s="1">
        <v>45154.705555555556</v>
      </c>
      <c r="AQ11942" s="1">
        <v>45154.704861111109</v>
      </c>
    </row>
    <row r="11943" spans="1:43" x14ac:dyDescent="0.35">
      <c r="A11943" t="s">
        <v>64082</v>
      </c>
      <c r="B11943" t="s">
        <v>64083</v>
      </c>
      <c r="C11943" t="s">
        <v>64084</v>
      </c>
      <c r="H11943" t="s">
        <v>64082</v>
      </c>
      <c r="U11943" s="1">
        <v>45153</v>
      </c>
      <c r="V11943" s="1">
        <v>45153</v>
      </c>
      <c r="AC11943" t="s">
        <v>53</v>
      </c>
      <c r="AG11943" t="s">
        <v>64085</v>
      </c>
      <c r="AH11943" t="s">
        <v>51</v>
      </c>
      <c r="AJ11943" t="s">
        <v>53</v>
      </c>
      <c r="AO11943" t="s">
        <v>5443</v>
      </c>
    </row>
    <row r="11944" spans="1:43" x14ac:dyDescent="0.35">
      <c r="A11944" t="s">
        <v>64086</v>
      </c>
      <c r="B11944" t="s">
        <v>64087</v>
      </c>
      <c r="C11944" t="s">
        <v>64088</v>
      </c>
      <c r="F11944">
        <v>639178419381</v>
      </c>
      <c r="H11944" t="s">
        <v>64089</v>
      </c>
      <c r="J11944" t="s">
        <v>1274</v>
      </c>
      <c r="K11944" t="s">
        <v>64090</v>
      </c>
      <c r="M11944" t="s">
        <v>64091</v>
      </c>
      <c r="N11944" t="s">
        <v>64092</v>
      </c>
      <c r="O11944">
        <v>4102</v>
      </c>
      <c r="P11944" t="s">
        <v>23088</v>
      </c>
      <c r="U11944" s="1">
        <v>45153</v>
      </c>
      <c r="V11944" s="1">
        <v>45153</v>
      </c>
      <c r="AC11944" t="s">
        <v>53</v>
      </c>
      <c r="AD11944">
        <v>1000000001</v>
      </c>
      <c r="AE11944" s="1">
        <v>39973.351388888892</v>
      </c>
      <c r="AG11944" t="s">
        <v>64093</v>
      </c>
      <c r="AH11944" t="s">
        <v>51</v>
      </c>
      <c r="AJ11944" t="s">
        <v>53</v>
      </c>
      <c r="AO11944" t="s">
        <v>5443</v>
      </c>
    </row>
    <row r="11945" spans="1:43" x14ac:dyDescent="0.35">
      <c r="A11945" t="s">
        <v>64094</v>
      </c>
      <c r="B11945" t="s">
        <v>3746</v>
      </c>
      <c r="C11945" t="s">
        <v>44932</v>
      </c>
      <c r="F11945">
        <v>15054848386</v>
      </c>
      <c r="H11945" t="s">
        <v>64094</v>
      </c>
      <c r="K11945" t="s">
        <v>64095</v>
      </c>
      <c r="M11945" t="s">
        <v>15546</v>
      </c>
      <c r="N11945" t="s">
        <v>398</v>
      </c>
      <c r="O11945">
        <v>87520</v>
      </c>
      <c r="P11945" t="s">
        <v>50</v>
      </c>
      <c r="U11945" s="1">
        <v>45153</v>
      </c>
      <c r="V11945" s="1">
        <v>45153</v>
      </c>
      <c r="W11945" s="1">
        <v>45153.948611111111</v>
      </c>
      <c r="X11945" s="1">
        <v>45153.948611111111</v>
      </c>
      <c r="AC11945" t="s">
        <v>53</v>
      </c>
      <c r="AD11945">
        <v>1000000001</v>
      </c>
      <c r="AE11945" s="1">
        <v>39973.351388888892</v>
      </c>
      <c r="AF11945" t="s">
        <v>3377</v>
      </c>
      <c r="AG11945" t="s">
        <v>64096</v>
      </c>
      <c r="AH11945" t="s">
        <v>51</v>
      </c>
      <c r="AJ11945" t="s">
        <v>53</v>
      </c>
      <c r="AL11945" t="s">
        <v>78</v>
      </c>
      <c r="AO11945" t="s">
        <v>5443</v>
      </c>
      <c r="AP11945" s="1">
        <v>45167.862500000003</v>
      </c>
    </row>
    <row r="11946" spans="1:43" x14ac:dyDescent="0.35">
      <c r="A11946" t="s">
        <v>64097</v>
      </c>
      <c r="B11946" t="s">
        <v>9371</v>
      </c>
      <c r="C11946" t="s">
        <v>7359</v>
      </c>
      <c r="F11946" t="s">
        <v>64098</v>
      </c>
      <c r="H11946" t="s">
        <v>64097</v>
      </c>
      <c r="J11946" t="s">
        <v>64099</v>
      </c>
      <c r="K11946" t="s">
        <v>64100</v>
      </c>
      <c r="M11946" t="s">
        <v>2800</v>
      </c>
      <c r="N11946" t="s">
        <v>65</v>
      </c>
      <c r="O11946">
        <v>80603</v>
      </c>
      <c r="P11946" t="s">
        <v>50</v>
      </c>
      <c r="U11946" s="1">
        <v>45153</v>
      </c>
      <c r="V11946" s="1">
        <v>45153</v>
      </c>
      <c r="W11946" s="1">
        <v>45153.918055555558</v>
      </c>
      <c r="X11946" s="1">
        <v>45153.918055555558</v>
      </c>
      <c r="AC11946" t="s">
        <v>53</v>
      </c>
      <c r="AD11946">
        <v>1000000001</v>
      </c>
      <c r="AE11946" s="1">
        <v>39973.351388888892</v>
      </c>
      <c r="AF11946" t="s">
        <v>3377</v>
      </c>
      <c r="AG11946" t="s">
        <v>64101</v>
      </c>
      <c r="AH11946" t="s">
        <v>51</v>
      </c>
      <c r="AJ11946" t="s">
        <v>53</v>
      </c>
      <c r="AL11946" t="s">
        <v>78</v>
      </c>
      <c r="AO11946" t="s">
        <v>5443</v>
      </c>
      <c r="AP11946" s="1">
        <v>45194.727083333331</v>
      </c>
      <c r="AQ11946" s="1">
        <v>45153.932638888888</v>
      </c>
    </row>
    <row r="11947" spans="1:43" x14ac:dyDescent="0.35">
      <c r="A11947" t="s">
        <v>64102</v>
      </c>
      <c r="B11947" t="s">
        <v>736</v>
      </c>
      <c r="C11947" t="s">
        <v>39246</v>
      </c>
      <c r="F11947" t="s">
        <v>64103</v>
      </c>
      <c r="H11947" t="s">
        <v>64102</v>
      </c>
      <c r="J11947" t="s">
        <v>64104</v>
      </c>
      <c r="K11947" t="s">
        <v>64105</v>
      </c>
      <c r="M11947" t="s">
        <v>10665</v>
      </c>
      <c r="N11947" t="s">
        <v>65</v>
      </c>
      <c r="O11947">
        <v>81144</v>
      </c>
      <c r="P11947" t="s">
        <v>50</v>
      </c>
      <c r="U11947" s="1">
        <v>45153</v>
      </c>
      <c r="V11947" s="1">
        <v>45153</v>
      </c>
      <c r="W11947" s="1">
        <v>45153.679861111108</v>
      </c>
      <c r="X11947" s="1">
        <v>45153.679861111108</v>
      </c>
      <c r="AC11947" t="s">
        <v>53</v>
      </c>
      <c r="AD11947">
        <v>2972408192</v>
      </c>
      <c r="AE11947" s="1">
        <v>44977.395138888889</v>
      </c>
      <c r="AF11947" t="s">
        <v>64106</v>
      </c>
      <c r="AG11947" t="s">
        <v>64107</v>
      </c>
      <c r="AH11947" t="s">
        <v>51</v>
      </c>
      <c r="AJ11947" t="s">
        <v>53</v>
      </c>
      <c r="AL11947" t="s">
        <v>68</v>
      </c>
      <c r="AO11947" t="s">
        <v>57090</v>
      </c>
      <c r="AP11947" s="1">
        <v>45415.536805555559</v>
      </c>
      <c r="AQ11947" s="1">
        <v>45415.536805555559</v>
      </c>
    </row>
    <row r="11948" spans="1:43" x14ac:dyDescent="0.35">
      <c r="A11948" t="s">
        <v>64108</v>
      </c>
      <c r="B11948" t="s">
        <v>52230</v>
      </c>
      <c r="C11948" t="s">
        <v>63635</v>
      </c>
      <c r="F11948" t="s">
        <v>64109</v>
      </c>
      <c r="H11948" t="s">
        <v>64108</v>
      </c>
      <c r="I11948" t="s">
        <v>179</v>
      </c>
      <c r="J11948" t="s">
        <v>2350</v>
      </c>
      <c r="N11948" t="s">
        <v>15086</v>
      </c>
      <c r="O11948">
        <v>46721</v>
      </c>
      <c r="P11948" t="s">
        <v>50</v>
      </c>
      <c r="U11948" s="1">
        <v>45153</v>
      </c>
      <c r="V11948" s="1">
        <v>45153</v>
      </c>
      <c r="AC11948" t="s">
        <v>53</v>
      </c>
      <c r="AD11948">
        <v>2969476832</v>
      </c>
      <c r="AE11948" s="1">
        <v>37243</v>
      </c>
      <c r="AG11948" t="s">
        <v>64110</v>
      </c>
      <c r="AH11948" t="s">
        <v>51</v>
      </c>
      <c r="AJ11948" t="s">
        <v>53</v>
      </c>
      <c r="AO11948" t="s">
        <v>8142</v>
      </c>
    </row>
    <row r="11949" spans="1:43" x14ac:dyDescent="0.35">
      <c r="A11949" t="s">
        <v>64111</v>
      </c>
      <c r="B11949" t="s">
        <v>52230</v>
      </c>
      <c r="C11949" t="s">
        <v>63635</v>
      </c>
      <c r="F11949" t="s">
        <v>64109</v>
      </c>
      <c r="H11949" t="s">
        <v>64111</v>
      </c>
      <c r="I11949" t="s">
        <v>2110</v>
      </c>
      <c r="J11949" t="s">
        <v>2350</v>
      </c>
      <c r="M11949" t="s">
        <v>64112</v>
      </c>
      <c r="N11949" t="s">
        <v>15086</v>
      </c>
      <c r="O11949">
        <v>46721</v>
      </c>
      <c r="P11949" t="s">
        <v>50</v>
      </c>
      <c r="U11949" s="1">
        <v>45153</v>
      </c>
      <c r="V11949" s="1">
        <v>45153</v>
      </c>
      <c r="AC11949" t="s">
        <v>53</v>
      </c>
      <c r="AD11949">
        <v>2969476832</v>
      </c>
      <c r="AE11949" s="1">
        <v>37243</v>
      </c>
      <c r="AG11949" t="s">
        <v>64113</v>
      </c>
      <c r="AH11949" t="s">
        <v>51</v>
      </c>
      <c r="AJ11949" t="s">
        <v>53</v>
      </c>
      <c r="AO11949" t="s">
        <v>8142</v>
      </c>
    </row>
    <row r="11950" spans="1:43" x14ac:dyDescent="0.35">
      <c r="A11950" t="s">
        <v>64114</v>
      </c>
      <c r="B11950" t="s">
        <v>63900</v>
      </c>
      <c r="C11950" t="s">
        <v>1421</v>
      </c>
      <c r="F11950" t="s">
        <v>64115</v>
      </c>
      <c r="H11950" t="s">
        <v>64114</v>
      </c>
      <c r="J11950" t="s">
        <v>64116</v>
      </c>
      <c r="K11950" t="s">
        <v>64117</v>
      </c>
      <c r="M11950" t="s">
        <v>29989</v>
      </c>
      <c r="N11950" t="s">
        <v>798</v>
      </c>
      <c r="O11950">
        <v>79835</v>
      </c>
      <c r="P11950" t="s">
        <v>50</v>
      </c>
      <c r="U11950" s="1">
        <v>45154</v>
      </c>
      <c r="V11950" s="1">
        <v>45154</v>
      </c>
      <c r="W11950" s="1">
        <v>45154.597222222219</v>
      </c>
      <c r="X11950" s="1">
        <v>45154.597222222219</v>
      </c>
      <c r="AC11950" t="s">
        <v>53</v>
      </c>
      <c r="AD11950">
        <v>2973621236</v>
      </c>
      <c r="AE11950" s="1">
        <v>45154.597222222219</v>
      </c>
      <c r="AF11950" t="s">
        <v>64118</v>
      </c>
      <c r="AG11950" t="s">
        <v>64119</v>
      </c>
      <c r="AH11950" t="s">
        <v>51</v>
      </c>
      <c r="AJ11950" t="s">
        <v>53</v>
      </c>
      <c r="AL11950" t="s">
        <v>68</v>
      </c>
      <c r="AO11950" t="s">
        <v>57090</v>
      </c>
    </row>
    <row r="11951" spans="1:43" x14ac:dyDescent="0.35">
      <c r="A11951" t="s">
        <v>64120</v>
      </c>
      <c r="B11951" t="s">
        <v>2077</v>
      </c>
      <c r="C11951" t="s">
        <v>25645</v>
      </c>
      <c r="F11951" t="s">
        <v>64121</v>
      </c>
      <c r="H11951" t="s">
        <v>64120</v>
      </c>
      <c r="J11951" t="s">
        <v>9017</v>
      </c>
      <c r="K11951" t="s">
        <v>10391</v>
      </c>
      <c r="M11951" t="s">
        <v>2783</v>
      </c>
      <c r="N11951" t="s">
        <v>264</v>
      </c>
      <c r="O11951">
        <v>77095</v>
      </c>
      <c r="P11951" t="s">
        <v>50</v>
      </c>
      <c r="U11951" s="1">
        <v>45154</v>
      </c>
      <c r="V11951" s="1">
        <v>45154</v>
      </c>
      <c r="AC11951" t="s">
        <v>53</v>
      </c>
      <c r="AD11951">
        <v>2969579793</v>
      </c>
      <c r="AE11951" s="1">
        <v>41172.685416666667</v>
      </c>
      <c r="AG11951" t="s">
        <v>64122</v>
      </c>
      <c r="AH11951" t="s">
        <v>51</v>
      </c>
      <c r="AJ11951" t="s">
        <v>53</v>
      </c>
      <c r="AO11951" t="s">
        <v>8142</v>
      </c>
    </row>
    <row r="11952" spans="1:43" x14ac:dyDescent="0.35">
      <c r="A11952" t="s">
        <v>64123</v>
      </c>
      <c r="B11952" t="s">
        <v>64124</v>
      </c>
      <c r="C11952" t="s">
        <v>64125</v>
      </c>
      <c r="F11952" t="s">
        <v>64126</v>
      </c>
      <c r="H11952" t="s">
        <v>64123</v>
      </c>
      <c r="J11952" t="s">
        <v>64127</v>
      </c>
      <c r="K11952" t="s">
        <v>64128</v>
      </c>
      <c r="M11952" t="s">
        <v>9724</v>
      </c>
      <c r="N11952" t="s">
        <v>65</v>
      </c>
      <c r="O11952">
        <v>81652</v>
      </c>
      <c r="P11952" t="s">
        <v>50</v>
      </c>
      <c r="U11952" s="1">
        <v>45154</v>
      </c>
      <c r="V11952" s="1">
        <v>45154</v>
      </c>
      <c r="W11952" s="1">
        <v>45154.779166666667</v>
      </c>
      <c r="X11952" s="1">
        <v>45154.779166666667</v>
      </c>
      <c r="AC11952" t="s">
        <v>51</v>
      </c>
      <c r="AD11952">
        <v>2972417734</v>
      </c>
      <c r="AE11952" s="1">
        <v>44978.553472222222</v>
      </c>
      <c r="AF11952" t="s">
        <v>64129</v>
      </c>
      <c r="AG11952" t="s">
        <v>64130</v>
      </c>
      <c r="AH11952" t="s">
        <v>51</v>
      </c>
      <c r="AJ11952" t="s">
        <v>53</v>
      </c>
      <c r="AL11952" t="s">
        <v>68</v>
      </c>
      <c r="AO11952" t="s">
        <v>5443</v>
      </c>
      <c r="AP11952" s="1">
        <v>45222.509027777778</v>
      </c>
      <c r="AQ11952" s="1">
        <v>45222.51458333333</v>
      </c>
    </row>
    <row r="11953" spans="1:43" x14ac:dyDescent="0.35">
      <c r="A11953" t="s">
        <v>64131</v>
      </c>
      <c r="B11953" t="s">
        <v>64132</v>
      </c>
      <c r="C11953" t="s">
        <v>2912</v>
      </c>
      <c r="F11953" t="s">
        <v>64133</v>
      </c>
      <c r="H11953" t="s">
        <v>64131</v>
      </c>
      <c r="J11953" t="s">
        <v>18421</v>
      </c>
      <c r="N11953" t="s">
        <v>64134</v>
      </c>
      <c r="O11953" s="2" t="s">
        <v>64135</v>
      </c>
      <c r="P11953" t="s">
        <v>50</v>
      </c>
      <c r="U11953" s="1">
        <v>45154</v>
      </c>
      <c r="V11953" s="1">
        <v>45154</v>
      </c>
      <c r="AC11953" t="s">
        <v>53</v>
      </c>
      <c r="AD11953">
        <v>2969580399</v>
      </c>
      <c r="AE11953" s="1">
        <v>41190.404166666667</v>
      </c>
      <c r="AG11953" t="s">
        <v>64136</v>
      </c>
      <c r="AH11953" t="s">
        <v>51</v>
      </c>
      <c r="AJ11953" t="s">
        <v>53</v>
      </c>
      <c r="AO11953" t="s">
        <v>8142</v>
      </c>
    </row>
    <row r="11954" spans="1:43" x14ac:dyDescent="0.35">
      <c r="A11954" t="s">
        <v>64137</v>
      </c>
      <c r="B11954" t="s">
        <v>11668</v>
      </c>
      <c r="C11954" t="s">
        <v>728</v>
      </c>
      <c r="F11954" t="s">
        <v>64138</v>
      </c>
      <c r="H11954" t="s">
        <v>15420</v>
      </c>
      <c r="J11954" t="s">
        <v>15421</v>
      </c>
      <c r="K11954" t="s">
        <v>64139</v>
      </c>
      <c r="M11954" t="s">
        <v>33669</v>
      </c>
      <c r="N11954" t="s">
        <v>65</v>
      </c>
      <c r="O11954">
        <v>81323</v>
      </c>
      <c r="P11954" t="s">
        <v>50</v>
      </c>
      <c r="U11954" s="1">
        <v>45154</v>
      </c>
      <c r="V11954" s="1">
        <v>45154</v>
      </c>
      <c r="W11954" s="1">
        <v>45154.494444444441</v>
      </c>
      <c r="X11954" s="1">
        <v>45154.494444444441</v>
      </c>
      <c r="AC11954" t="s">
        <v>53</v>
      </c>
      <c r="AD11954">
        <v>2972124855</v>
      </c>
      <c r="AE11954" s="1">
        <v>44810.688194444447</v>
      </c>
      <c r="AF11954" t="s">
        <v>15423</v>
      </c>
      <c r="AG11954" t="s">
        <v>64140</v>
      </c>
      <c r="AH11954" t="s">
        <v>51</v>
      </c>
      <c r="AJ11954" t="s">
        <v>53</v>
      </c>
      <c r="AL11954" t="s">
        <v>68</v>
      </c>
      <c r="AO11954" t="s">
        <v>57090</v>
      </c>
      <c r="AP11954" s="1">
        <v>45321.511111111111</v>
      </c>
      <c r="AQ11954" s="1">
        <v>45321.512499999997</v>
      </c>
    </row>
    <row r="11955" spans="1:43" x14ac:dyDescent="0.35">
      <c r="A11955" t="s">
        <v>64141</v>
      </c>
      <c r="B11955" t="s">
        <v>24749</v>
      </c>
      <c r="C11955" t="s">
        <v>53990</v>
      </c>
      <c r="F11955" t="s">
        <v>64142</v>
      </c>
      <c r="H11955" t="s">
        <v>64141</v>
      </c>
      <c r="J11955" t="s">
        <v>64143</v>
      </c>
      <c r="K11955" t="s">
        <v>64144</v>
      </c>
      <c r="M11955" t="s">
        <v>1130</v>
      </c>
      <c r="N11955" t="s">
        <v>798</v>
      </c>
      <c r="O11955">
        <v>79927</v>
      </c>
      <c r="P11955" t="s">
        <v>50</v>
      </c>
      <c r="U11955" s="1">
        <v>45154</v>
      </c>
      <c r="V11955" s="1">
        <v>45154</v>
      </c>
      <c r="W11955" s="1">
        <v>45154.673611111109</v>
      </c>
      <c r="X11955" s="1">
        <v>45154.673611111109</v>
      </c>
      <c r="AC11955" t="s">
        <v>51</v>
      </c>
      <c r="AD11955">
        <v>2973621436</v>
      </c>
      <c r="AE11955" s="1">
        <v>45154.71597222222</v>
      </c>
      <c r="AF11955" t="s">
        <v>64145</v>
      </c>
      <c r="AG11955" t="s">
        <v>64146</v>
      </c>
      <c r="AH11955" t="s">
        <v>51</v>
      </c>
      <c r="AJ11955" t="s">
        <v>53</v>
      </c>
      <c r="AL11955" t="s">
        <v>68</v>
      </c>
      <c r="AO11955" t="s">
        <v>5443</v>
      </c>
      <c r="AP11955" s="1">
        <v>45154.729861111111</v>
      </c>
      <c r="AQ11955" s="1">
        <v>45154.729861111111</v>
      </c>
    </row>
    <row r="11956" spans="1:43" x14ac:dyDescent="0.35">
      <c r="A11956" t="s">
        <v>64147</v>
      </c>
      <c r="B11956" t="s">
        <v>64148</v>
      </c>
      <c r="C11956" t="s">
        <v>840</v>
      </c>
      <c r="H11956" t="s">
        <v>64149</v>
      </c>
      <c r="J11956" t="s">
        <v>25206</v>
      </c>
      <c r="K11956" t="s">
        <v>32754</v>
      </c>
      <c r="M11956" t="s">
        <v>32755</v>
      </c>
      <c r="N11956" t="s">
        <v>20395</v>
      </c>
      <c r="O11956">
        <v>53577</v>
      </c>
      <c r="P11956" t="s">
        <v>50</v>
      </c>
      <c r="U11956" s="1">
        <v>45154</v>
      </c>
      <c r="V11956" s="1">
        <v>45154</v>
      </c>
      <c r="AC11956" t="s">
        <v>53</v>
      </c>
      <c r="AD11956">
        <v>2969479596</v>
      </c>
      <c r="AE11956" s="1">
        <v>37399</v>
      </c>
      <c r="AG11956" t="s">
        <v>64150</v>
      </c>
      <c r="AH11956" t="s">
        <v>51</v>
      </c>
      <c r="AJ11956" t="s">
        <v>53</v>
      </c>
      <c r="AO11956" t="s">
        <v>57090</v>
      </c>
    </row>
    <row r="11957" spans="1:43" x14ac:dyDescent="0.35">
      <c r="A11957" t="s">
        <v>64151</v>
      </c>
      <c r="B11957" t="s">
        <v>7642</v>
      </c>
      <c r="C11957" t="s">
        <v>3724</v>
      </c>
      <c r="F11957" t="s">
        <v>64152</v>
      </c>
      <c r="H11957" t="s">
        <v>64153</v>
      </c>
      <c r="J11957" t="s">
        <v>28876</v>
      </c>
      <c r="K11957" t="s">
        <v>64154</v>
      </c>
      <c r="M11957" t="s">
        <v>525</v>
      </c>
      <c r="N11957" t="s">
        <v>287</v>
      </c>
      <c r="O11957">
        <v>80016</v>
      </c>
      <c r="P11957" t="s">
        <v>50</v>
      </c>
      <c r="U11957" s="1">
        <v>45154</v>
      </c>
      <c r="V11957" s="1">
        <v>45154</v>
      </c>
      <c r="W11957" s="1">
        <v>45154.833333333336</v>
      </c>
      <c r="X11957" s="1">
        <v>45154.833333333336</v>
      </c>
      <c r="AC11957" t="s">
        <v>53</v>
      </c>
      <c r="AD11957">
        <v>2969894470</v>
      </c>
      <c r="AE11957" s="1">
        <v>43647.331250000003</v>
      </c>
      <c r="AF11957" t="s">
        <v>28877</v>
      </c>
      <c r="AG11957" t="s">
        <v>64155</v>
      </c>
      <c r="AH11957" t="s">
        <v>51</v>
      </c>
      <c r="AJ11957" t="s">
        <v>53</v>
      </c>
      <c r="AL11957" t="s">
        <v>68</v>
      </c>
      <c r="AO11957" t="s">
        <v>5443</v>
      </c>
      <c r="AP11957" s="1">
        <v>45155.661805555559</v>
      </c>
      <c r="AQ11957" s="1">
        <v>45155.313888888886</v>
      </c>
    </row>
    <row r="11958" spans="1:43" x14ac:dyDescent="0.35">
      <c r="A11958" t="s">
        <v>64156</v>
      </c>
      <c r="B11958" t="s">
        <v>41019</v>
      </c>
      <c r="C11958" t="s">
        <v>302</v>
      </c>
      <c r="F11958" t="s">
        <v>64157</v>
      </c>
      <c r="H11958" t="s">
        <v>64156</v>
      </c>
      <c r="J11958" t="s">
        <v>64158</v>
      </c>
      <c r="O11958">
        <v>88011</v>
      </c>
      <c r="P11958" t="s">
        <v>50</v>
      </c>
      <c r="U11958" s="1">
        <v>45154</v>
      </c>
      <c r="V11958" s="1">
        <v>45154</v>
      </c>
      <c r="W11958" s="1">
        <v>45154.486111111109</v>
      </c>
      <c r="X11958" s="1">
        <v>45154.486111111109</v>
      </c>
      <c r="AC11958" t="s">
        <v>53</v>
      </c>
      <c r="AD11958">
        <v>2973621232</v>
      </c>
      <c r="AE11958" s="1">
        <v>45154.595138888886</v>
      </c>
      <c r="AF11958" t="s">
        <v>64159</v>
      </c>
      <c r="AG11958" t="s">
        <v>64160</v>
      </c>
      <c r="AH11958" t="s">
        <v>51</v>
      </c>
      <c r="AJ11958" t="s">
        <v>53</v>
      </c>
      <c r="AL11958" t="s">
        <v>68</v>
      </c>
      <c r="AO11958" t="s">
        <v>5443</v>
      </c>
      <c r="AP11958" s="1">
        <v>45463.612500000003</v>
      </c>
      <c r="AQ11958" s="1">
        <v>45463.60833333333</v>
      </c>
    </row>
    <row r="11959" spans="1:43" x14ac:dyDescent="0.35">
      <c r="A11959" t="s">
        <v>64161</v>
      </c>
      <c r="B11959" t="s">
        <v>60062</v>
      </c>
      <c r="C11959" t="s">
        <v>1499</v>
      </c>
      <c r="F11959" t="s">
        <v>64162</v>
      </c>
      <c r="H11959" t="s">
        <v>64163</v>
      </c>
      <c r="J11959" t="s">
        <v>39634</v>
      </c>
      <c r="K11959" t="s">
        <v>64164</v>
      </c>
      <c r="M11959" t="s">
        <v>1397</v>
      </c>
      <c r="N11959" t="s">
        <v>65</v>
      </c>
      <c r="O11959">
        <v>80401</v>
      </c>
      <c r="P11959" t="s">
        <v>50</v>
      </c>
      <c r="U11959" s="1">
        <v>45154</v>
      </c>
      <c r="V11959" s="1">
        <v>45154</v>
      </c>
      <c r="W11959" s="1">
        <v>45154.688888888886</v>
      </c>
      <c r="X11959" s="1">
        <v>45154.688888888886</v>
      </c>
      <c r="AC11959" t="s">
        <v>53</v>
      </c>
      <c r="AD11959">
        <v>2969761745</v>
      </c>
      <c r="AE11959" s="1">
        <v>43031.649305555555</v>
      </c>
      <c r="AF11959" t="s">
        <v>39636</v>
      </c>
      <c r="AG11959" t="s">
        <v>64165</v>
      </c>
      <c r="AH11959" t="s">
        <v>51</v>
      </c>
      <c r="AJ11959" t="s">
        <v>53</v>
      </c>
      <c r="AL11959" t="s">
        <v>68</v>
      </c>
      <c r="AO11959" t="s">
        <v>5443</v>
      </c>
      <c r="AP11959" s="1">
        <v>45155.731944444444</v>
      </c>
      <c r="AQ11959" s="1">
        <v>45155.722222222219</v>
      </c>
    </row>
    <row r="11960" spans="1:43" x14ac:dyDescent="0.35">
      <c r="A11960" t="s">
        <v>64166</v>
      </c>
      <c r="B11960" t="s">
        <v>11668</v>
      </c>
      <c r="C11960" t="s">
        <v>728</v>
      </c>
      <c r="F11960" t="s">
        <v>64138</v>
      </c>
      <c r="H11960" t="s">
        <v>64166</v>
      </c>
      <c r="J11960" t="s">
        <v>64167</v>
      </c>
      <c r="K11960" t="s">
        <v>64168</v>
      </c>
      <c r="M11960" t="s">
        <v>33669</v>
      </c>
      <c r="N11960" t="s">
        <v>213</v>
      </c>
      <c r="O11960">
        <v>81323</v>
      </c>
      <c r="P11960" t="s">
        <v>50</v>
      </c>
      <c r="U11960" s="1">
        <v>45154</v>
      </c>
      <c r="V11960" s="1">
        <v>45154</v>
      </c>
      <c r="W11960" s="1">
        <v>45154.448611111111</v>
      </c>
      <c r="X11960" s="1">
        <v>45154.448611111111</v>
      </c>
      <c r="AC11960" t="s">
        <v>53</v>
      </c>
      <c r="AD11960">
        <v>2972150591</v>
      </c>
      <c r="AE11960" s="1">
        <v>44900.625</v>
      </c>
      <c r="AF11960" t="s">
        <v>64169</v>
      </c>
      <c r="AG11960" t="s">
        <v>64170</v>
      </c>
      <c r="AH11960" t="s">
        <v>51</v>
      </c>
      <c r="AJ11960" t="s">
        <v>53</v>
      </c>
      <c r="AL11960" t="s">
        <v>68</v>
      </c>
      <c r="AO11960" t="s">
        <v>5443</v>
      </c>
      <c r="AP11960" s="1">
        <v>45465.387499999997</v>
      </c>
      <c r="AQ11960" s="1">
        <v>45465.45208333333</v>
      </c>
    </row>
    <row r="11961" spans="1:43" x14ac:dyDescent="0.35">
      <c r="A11961" t="s">
        <v>64171</v>
      </c>
      <c r="B11961" t="s">
        <v>64172</v>
      </c>
      <c r="C11961" t="s">
        <v>64173</v>
      </c>
      <c r="F11961" t="s">
        <v>64174</v>
      </c>
      <c r="H11961" t="s">
        <v>64175</v>
      </c>
      <c r="J11961" t="s">
        <v>64176</v>
      </c>
      <c r="K11961" t="s">
        <v>64177</v>
      </c>
      <c r="M11961" t="s">
        <v>64178</v>
      </c>
      <c r="N11961" t="s">
        <v>2756</v>
      </c>
      <c r="O11961">
        <v>32409</v>
      </c>
      <c r="P11961" t="s">
        <v>50</v>
      </c>
      <c r="U11961" s="1">
        <v>45154</v>
      </c>
      <c r="V11961" s="1">
        <v>45154</v>
      </c>
      <c r="W11961" s="1">
        <v>45154.683333333334</v>
      </c>
      <c r="X11961" s="1">
        <v>45154.683333333334</v>
      </c>
      <c r="AC11961" t="s">
        <v>51</v>
      </c>
      <c r="AD11961">
        <v>2973621438</v>
      </c>
      <c r="AE11961" s="1">
        <v>45154.716666666667</v>
      </c>
      <c r="AF11961" t="s">
        <v>64179</v>
      </c>
      <c r="AG11961" t="s">
        <v>64180</v>
      </c>
      <c r="AH11961" t="s">
        <v>51</v>
      </c>
      <c r="AJ11961" t="s">
        <v>53</v>
      </c>
      <c r="AL11961" t="s">
        <v>68</v>
      </c>
      <c r="AO11961" t="s">
        <v>5443</v>
      </c>
      <c r="AP11961" s="1">
        <v>45155.348611111112</v>
      </c>
      <c r="AQ11961" s="1">
        <v>45155.377083333333</v>
      </c>
    </row>
    <row r="11962" spans="1:43" x14ac:dyDescent="0.35">
      <c r="A11962" t="s">
        <v>64181</v>
      </c>
      <c r="B11962" t="s">
        <v>7454</v>
      </c>
      <c r="C11962" t="s">
        <v>64182</v>
      </c>
      <c r="F11962" t="s">
        <v>64183</v>
      </c>
      <c r="H11962" t="s">
        <v>64181</v>
      </c>
      <c r="J11962" t="s">
        <v>64184</v>
      </c>
      <c r="K11962" t="s">
        <v>64185</v>
      </c>
      <c r="M11962" t="s">
        <v>753</v>
      </c>
      <c r="N11962" t="s">
        <v>798</v>
      </c>
      <c r="O11962">
        <v>79938</v>
      </c>
      <c r="P11962" t="s">
        <v>50</v>
      </c>
      <c r="U11962" s="1">
        <v>45154</v>
      </c>
      <c r="V11962" s="1">
        <v>45154</v>
      </c>
      <c r="W11962" s="1">
        <v>45154.65</v>
      </c>
      <c r="X11962" s="1">
        <v>45154.65</v>
      </c>
      <c r="AC11962" t="s">
        <v>51</v>
      </c>
      <c r="AD11962">
        <v>2973621769</v>
      </c>
      <c r="AE11962" s="1">
        <v>45154.930555555555</v>
      </c>
      <c r="AF11962" t="s">
        <v>64186</v>
      </c>
      <c r="AG11962" t="s">
        <v>64187</v>
      </c>
      <c r="AH11962" t="s">
        <v>51</v>
      </c>
      <c r="AJ11962" t="s">
        <v>53</v>
      </c>
      <c r="AL11962" t="s">
        <v>68</v>
      </c>
      <c r="AO11962" t="s">
        <v>5443</v>
      </c>
      <c r="AP11962" s="1">
        <v>45154.652083333334</v>
      </c>
    </row>
    <row r="11963" spans="1:43" x14ac:dyDescent="0.35">
      <c r="A11963" t="s">
        <v>64188</v>
      </c>
      <c r="B11963" t="s">
        <v>7642</v>
      </c>
      <c r="C11963" t="s">
        <v>42241</v>
      </c>
      <c r="F11963" t="s">
        <v>64189</v>
      </c>
      <c r="H11963" t="s">
        <v>64188</v>
      </c>
      <c r="N11963" t="s">
        <v>287</v>
      </c>
      <c r="O11963">
        <v>80109</v>
      </c>
      <c r="P11963" t="s">
        <v>50</v>
      </c>
      <c r="U11963" s="1">
        <v>45154</v>
      </c>
      <c r="V11963" s="1">
        <v>45154</v>
      </c>
      <c r="AC11963" t="s">
        <v>53</v>
      </c>
      <c r="AD11963">
        <v>9999999999</v>
      </c>
      <c r="AE11963" s="1">
        <v>45196</v>
      </c>
      <c r="AG11963" t="s">
        <v>64190</v>
      </c>
      <c r="AH11963" t="s">
        <v>51</v>
      </c>
      <c r="AJ11963" t="s">
        <v>53</v>
      </c>
      <c r="AO11963" t="s">
        <v>57090</v>
      </c>
    </row>
    <row r="11964" spans="1:43" x14ac:dyDescent="0.35">
      <c r="A11964" t="s">
        <v>64191</v>
      </c>
      <c r="B11964" t="s">
        <v>64192</v>
      </c>
      <c r="C11964" t="s">
        <v>1429</v>
      </c>
      <c r="F11964" t="s">
        <v>64193</v>
      </c>
      <c r="H11964" t="s">
        <v>64194</v>
      </c>
      <c r="J11964" t="s">
        <v>64195</v>
      </c>
      <c r="K11964" t="s">
        <v>64196</v>
      </c>
      <c r="M11964" t="s">
        <v>1119</v>
      </c>
      <c r="N11964" t="s">
        <v>65</v>
      </c>
      <c r="O11964">
        <v>80440</v>
      </c>
      <c r="P11964" t="s">
        <v>50</v>
      </c>
      <c r="U11964" s="1">
        <v>45154</v>
      </c>
      <c r="V11964" s="1">
        <v>45154</v>
      </c>
      <c r="W11964" s="1">
        <v>45154.712500000001</v>
      </c>
      <c r="X11964" s="1">
        <v>45154.712500000001</v>
      </c>
      <c r="AC11964" t="s">
        <v>53</v>
      </c>
      <c r="AD11964">
        <v>2972039590</v>
      </c>
      <c r="AE11964" s="1">
        <v>44519.23541666667</v>
      </c>
      <c r="AF11964" t="s">
        <v>64197</v>
      </c>
      <c r="AG11964" t="s">
        <v>64198</v>
      </c>
      <c r="AH11964" t="s">
        <v>51</v>
      </c>
      <c r="AJ11964" t="s">
        <v>53</v>
      </c>
      <c r="AL11964" t="s">
        <v>68</v>
      </c>
      <c r="AO11964" t="s">
        <v>5443</v>
      </c>
      <c r="AP11964" s="1">
        <v>45154.715277777781</v>
      </c>
      <c r="AQ11964" s="1">
        <v>45154.715277777781</v>
      </c>
    </row>
    <row r="11965" spans="1:43" x14ac:dyDescent="0.35">
      <c r="A11965" t="s">
        <v>64199</v>
      </c>
      <c r="B11965" t="s">
        <v>64200</v>
      </c>
      <c r="C11965" t="s">
        <v>622</v>
      </c>
      <c r="H11965" t="s">
        <v>64199</v>
      </c>
      <c r="O11965">
        <v>81144</v>
      </c>
      <c r="P11965" t="s">
        <v>50</v>
      </c>
      <c r="U11965" s="1">
        <v>45154</v>
      </c>
      <c r="V11965" s="1">
        <v>45154</v>
      </c>
      <c r="AC11965" t="s">
        <v>53</v>
      </c>
      <c r="AG11965" t="s">
        <v>64201</v>
      </c>
      <c r="AH11965" t="s">
        <v>51</v>
      </c>
      <c r="AJ11965" t="s">
        <v>53</v>
      </c>
      <c r="AO11965" t="s">
        <v>5443</v>
      </c>
    </row>
    <row r="11966" spans="1:43" x14ac:dyDescent="0.35">
      <c r="A11966" t="s">
        <v>64202</v>
      </c>
      <c r="B11966" t="s">
        <v>11164</v>
      </c>
      <c r="C11966" t="s">
        <v>64203</v>
      </c>
      <c r="F11966" t="s">
        <v>64204</v>
      </c>
      <c r="H11966" t="s">
        <v>64202</v>
      </c>
      <c r="J11966" t="s">
        <v>64205</v>
      </c>
      <c r="K11966" t="s">
        <v>64206</v>
      </c>
      <c r="M11966" t="s">
        <v>753</v>
      </c>
      <c r="N11966" t="s">
        <v>798</v>
      </c>
      <c r="O11966">
        <v>79906</v>
      </c>
      <c r="P11966" t="s">
        <v>50</v>
      </c>
      <c r="U11966" s="1">
        <v>45154</v>
      </c>
      <c r="V11966" s="1">
        <v>45154</v>
      </c>
      <c r="AC11966" t="s">
        <v>53</v>
      </c>
      <c r="AG11966" t="s">
        <v>64207</v>
      </c>
      <c r="AH11966" t="s">
        <v>51</v>
      </c>
      <c r="AJ11966" t="s">
        <v>53</v>
      </c>
      <c r="AO11966" t="s">
        <v>5443</v>
      </c>
    </row>
    <row r="11967" spans="1:43" x14ac:dyDescent="0.35">
      <c r="A11967" t="s">
        <v>64208</v>
      </c>
      <c r="B11967" t="s">
        <v>64209</v>
      </c>
      <c r="C11967" t="s">
        <v>946</v>
      </c>
      <c r="F11967" t="s">
        <v>48300</v>
      </c>
      <c r="H11967" t="s">
        <v>64208</v>
      </c>
      <c r="J11967" t="s">
        <v>3478</v>
      </c>
      <c r="K11967" t="s">
        <v>64210</v>
      </c>
      <c r="M11967" t="s">
        <v>298</v>
      </c>
      <c r="N11967" t="s">
        <v>287</v>
      </c>
      <c r="O11967">
        <v>80216</v>
      </c>
      <c r="P11967" t="s">
        <v>50</v>
      </c>
      <c r="U11967" s="1">
        <v>45154</v>
      </c>
      <c r="V11967" s="1">
        <v>45154</v>
      </c>
      <c r="W11967" s="1">
        <v>45154.50277777778</v>
      </c>
      <c r="X11967" s="1">
        <v>45154.50277777778</v>
      </c>
      <c r="AC11967" t="s">
        <v>53</v>
      </c>
      <c r="AD11967">
        <v>2969475096</v>
      </c>
      <c r="AE11967" s="1">
        <v>37141</v>
      </c>
      <c r="AF11967" t="s">
        <v>4067</v>
      </c>
      <c r="AG11967" t="s">
        <v>64211</v>
      </c>
      <c r="AH11967" t="s">
        <v>51</v>
      </c>
      <c r="AJ11967" t="s">
        <v>53</v>
      </c>
      <c r="AL11967" t="s">
        <v>68</v>
      </c>
      <c r="AO11967" t="s">
        <v>5443</v>
      </c>
      <c r="AP11967" s="1">
        <v>45167.450694444444</v>
      </c>
    </row>
    <row r="11968" spans="1:43" x14ac:dyDescent="0.35">
      <c r="A11968" t="s">
        <v>64212</v>
      </c>
      <c r="B11968" t="s">
        <v>8044</v>
      </c>
      <c r="C11968" t="s">
        <v>383</v>
      </c>
      <c r="H11968" t="s">
        <v>64212</v>
      </c>
      <c r="J11968" t="s">
        <v>64213</v>
      </c>
      <c r="K11968" t="s">
        <v>64214</v>
      </c>
      <c r="M11968" t="s">
        <v>7843</v>
      </c>
      <c r="N11968" t="s">
        <v>253</v>
      </c>
      <c r="O11968">
        <v>88029</v>
      </c>
      <c r="P11968" t="s">
        <v>50</v>
      </c>
      <c r="U11968" s="1">
        <v>45154</v>
      </c>
      <c r="V11968" s="1">
        <v>45154</v>
      </c>
      <c r="W11968" s="1">
        <v>45154.255555555559</v>
      </c>
      <c r="X11968" s="1">
        <v>45154.255555555559</v>
      </c>
      <c r="AC11968" t="s">
        <v>53</v>
      </c>
      <c r="AD11968">
        <v>1000000001</v>
      </c>
      <c r="AE11968" s="1">
        <v>39973.351388888892</v>
      </c>
      <c r="AF11968" t="s">
        <v>3377</v>
      </c>
      <c r="AG11968" t="s">
        <v>64215</v>
      </c>
      <c r="AH11968" t="s">
        <v>51</v>
      </c>
      <c r="AJ11968" t="s">
        <v>53</v>
      </c>
      <c r="AL11968" t="s">
        <v>78</v>
      </c>
      <c r="AO11968" t="s">
        <v>5443</v>
      </c>
      <c r="AP11968" s="1">
        <v>45181.465277777781</v>
      </c>
    </row>
    <row r="11969" spans="1:43" x14ac:dyDescent="0.35">
      <c r="A11969" t="s">
        <v>64216</v>
      </c>
      <c r="B11969" t="s">
        <v>23129</v>
      </c>
      <c r="C11969" t="s">
        <v>52101</v>
      </c>
      <c r="F11969" t="s">
        <v>64217</v>
      </c>
      <c r="H11969" t="s">
        <v>64216</v>
      </c>
      <c r="J11969" t="s">
        <v>64218</v>
      </c>
      <c r="K11969" t="s">
        <v>64219</v>
      </c>
      <c r="M11969" t="s">
        <v>14571</v>
      </c>
      <c r="N11969" t="s">
        <v>253</v>
      </c>
      <c r="O11969">
        <v>88022</v>
      </c>
      <c r="P11969" t="s">
        <v>50</v>
      </c>
      <c r="U11969" s="1">
        <v>45154</v>
      </c>
      <c r="V11969" s="1">
        <v>45154</v>
      </c>
      <c r="W11969" s="1">
        <v>45154.498611111114</v>
      </c>
      <c r="X11969" s="1">
        <v>45154.498611111114</v>
      </c>
      <c r="AC11969" t="s">
        <v>51</v>
      </c>
      <c r="AD11969">
        <v>2973621202</v>
      </c>
      <c r="AE11969" s="1">
        <v>45154.589583333334</v>
      </c>
      <c r="AF11969" t="s">
        <v>64220</v>
      </c>
      <c r="AG11969" t="s">
        <v>64221</v>
      </c>
      <c r="AH11969" t="s">
        <v>51</v>
      </c>
      <c r="AJ11969" t="s">
        <v>53</v>
      </c>
      <c r="AL11969" t="s">
        <v>68</v>
      </c>
      <c r="AO11969" t="s">
        <v>5443</v>
      </c>
      <c r="AP11969" s="1">
        <v>45156.443055555559</v>
      </c>
      <c r="AQ11969" s="1">
        <v>45156.432638888888</v>
      </c>
    </row>
    <row r="11970" spans="1:43" x14ac:dyDescent="0.35">
      <c r="A11970" t="s">
        <v>64222</v>
      </c>
      <c r="B11970" t="s">
        <v>1470</v>
      </c>
      <c r="C11970" t="s">
        <v>1098</v>
      </c>
      <c r="F11970" t="s">
        <v>64223</v>
      </c>
      <c r="H11970" t="s">
        <v>64222</v>
      </c>
      <c r="J11970" t="s">
        <v>10021</v>
      </c>
      <c r="K11970" t="s">
        <v>64224</v>
      </c>
      <c r="M11970" t="s">
        <v>252</v>
      </c>
      <c r="N11970" t="s">
        <v>253</v>
      </c>
      <c r="O11970">
        <v>88061</v>
      </c>
      <c r="P11970" t="s">
        <v>50</v>
      </c>
      <c r="U11970" s="1">
        <v>45154</v>
      </c>
      <c r="V11970" s="1">
        <v>45154</v>
      </c>
      <c r="W11970" s="1">
        <v>45154.37777777778</v>
      </c>
      <c r="X11970" s="1">
        <v>45154.37777777778</v>
      </c>
      <c r="AC11970" t="s">
        <v>53</v>
      </c>
      <c r="AD11970">
        <v>1000000001</v>
      </c>
      <c r="AE11970" s="1">
        <v>39973.351388888892</v>
      </c>
      <c r="AF11970" t="s">
        <v>3377</v>
      </c>
      <c r="AG11970" t="s">
        <v>64225</v>
      </c>
      <c r="AH11970" t="s">
        <v>51</v>
      </c>
      <c r="AJ11970" t="s">
        <v>53</v>
      </c>
      <c r="AL11970" t="s">
        <v>78</v>
      </c>
      <c r="AO11970" t="s">
        <v>5443</v>
      </c>
      <c r="AP11970" s="1">
        <v>45159.40625</v>
      </c>
    </row>
    <row r="11971" spans="1:43" x14ac:dyDescent="0.35">
      <c r="A11971" t="s">
        <v>64226</v>
      </c>
      <c r="B11971" t="s">
        <v>11992</v>
      </c>
      <c r="C11971" t="s">
        <v>375</v>
      </c>
      <c r="F11971" t="s">
        <v>64227</v>
      </c>
      <c r="H11971" t="s">
        <v>64226</v>
      </c>
      <c r="J11971" t="s">
        <v>64228</v>
      </c>
      <c r="K11971" t="s">
        <v>64229</v>
      </c>
      <c r="M11971" t="s">
        <v>257</v>
      </c>
      <c r="N11971" t="s">
        <v>65</v>
      </c>
      <c r="O11971">
        <v>81321</v>
      </c>
      <c r="P11971" t="s">
        <v>50</v>
      </c>
      <c r="U11971" s="1">
        <v>45154</v>
      </c>
      <c r="V11971" s="1">
        <v>45154</v>
      </c>
      <c r="W11971" s="1">
        <v>45154.283333333333</v>
      </c>
      <c r="X11971" s="1">
        <v>45154.283333333333</v>
      </c>
      <c r="AC11971" t="s">
        <v>51</v>
      </c>
      <c r="AD11971">
        <v>1000000001</v>
      </c>
      <c r="AE11971" s="1">
        <v>39973.351388888892</v>
      </c>
      <c r="AF11971" t="s">
        <v>3377</v>
      </c>
      <c r="AG11971" t="s">
        <v>64230</v>
      </c>
      <c r="AH11971" t="s">
        <v>51</v>
      </c>
      <c r="AJ11971" t="s">
        <v>53</v>
      </c>
      <c r="AL11971" t="s">
        <v>78</v>
      </c>
      <c r="AO11971" t="s">
        <v>5443</v>
      </c>
      <c r="AP11971" s="1">
        <v>45155.726388888892</v>
      </c>
    </row>
    <row r="11972" spans="1:43" x14ac:dyDescent="0.35">
      <c r="A11972" t="s">
        <v>64231</v>
      </c>
      <c r="B11972" t="s">
        <v>2810</v>
      </c>
      <c r="C11972" t="s">
        <v>888</v>
      </c>
      <c r="F11972" t="s">
        <v>64232</v>
      </c>
      <c r="H11972" t="s">
        <v>64231</v>
      </c>
      <c r="J11972" t="s">
        <v>11720</v>
      </c>
      <c r="K11972" t="s">
        <v>3548</v>
      </c>
      <c r="M11972" t="s">
        <v>525</v>
      </c>
      <c r="N11972" t="s">
        <v>65</v>
      </c>
      <c r="O11972">
        <v>80019</v>
      </c>
      <c r="P11972" t="s">
        <v>50</v>
      </c>
      <c r="U11972" s="1">
        <v>45154</v>
      </c>
      <c r="V11972" s="1">
        <v>45154</v>
      </c>
      <c r="W11972" s="1">
        <v>45154.770833333336</v>
      </c>
      <c r="X11972" s="1">
        <v>45154.770833333336</v>
      </c>
      <c r="AC11972" t="s">
        <v>53</v>
      </c>
      <c r="AD11972">
        <v>2969472760</v>
      </c>
      <c r="AE11972" s="1">
        <v>36916.71597222222</v>
      </c>
      <c r="AF11972" t="s">
        <v>64233</v>
      </c>
      <c r="AG11972" t="s">
        <v>64234</v>
      </c>
      <c r="AH11972" t="s">
        <v>51</v>
      </c>
      <c r="AJ11972" t="s">
        <v>53</v>
      </c>
      <c r="AL11972" t="s">
        <v>68</v>
      </c>
      <c r="AO11972" t="s">
        <v>5443</v>
      </c>
      <c r="AP11972" s="1">
        <v>45294.320138888892</v>
      </c>
    </row>
    <row r="11973" spans="1:43" x14ac:dyDescent="0.35">
      <c r="A11973" t="s">
        <v>64235</v>
      </c>
      <c r="B11973" t="s">
        <v>4480</v>
      </c>
      <c r="C11973" t="s">
        <v>9015</v>
      </c>
      <c r="F11973" t="s">
        <v>64236</v>
      </c>
      <c r="H11973" t="s">
        <v>64235</v>
      </c>
      <c r="J11973" t="s">
        <v>49745</v>
      </c>
      <c r="N11973" t="s">
        <v>287</v>
      </c>
      <c r="O11973">
        <v>80907</v>
      </c>
      <c r="P11973" t="s">
        <v>50</v>
      </c>
      <c r="U11973" s="1">
        <v>45155</v>
      </c>
      <c r="V11973" s="1">
        <v>45155</v>
      </c>
      <c r="AC11973" t="s">
        <v>53</v>
      </c>
      <c r="AD11973">
        <v>2969747773</v>
      </c>
      <c r="AE11973" s="1">
        <v>42923.433333333334</v>
      </c>
      <c r="AG11973" t="s">
        <v>64237</v>
      </c>
      <c r="AH11973" t="s">
        <v>51</v>
      </c>
      <c r="AJ11973" t="s">
        <v>53</v>
      </c>
      <c r="AO11973" t="s">
        <v>57090</v>
      </c>
    </row>
    <row r="11974" spans="1:43" x14ac:dyDescent="0.35">
      <c r="A11974" t="s">
        <v>64238</v>
      </c>
      <c r="B11974" t="s">
        <v>64239</v>
      </c>
      <c r="C11974" t="s">
        <v>443</v>
      </c>
      <c r="F11974" t="s">
        <v>64240</v>
      </c>
      <c r="H11974" t="s">
        <v>64241</v>
      </c>
      <c r="J11974" t="s">
        <v>64242</v>
      </c>
      <c r="K11974" t="s">
        <v>64243</v>
      </c>
      <c r="M11974" t="s">
        <v>9780</v>
      </c>
      <c r="N11974" t="s">
        <v>65</v>
      </c>
      <c r="O11974">
        <v>81620</v>
      </c>
      <c r="P11974" t="s">
        <v>50</v>
      </c>
      <c r="U11974" s="1">
        <v>45155</v>
      </c>
      <c r="V11974" s="1">
        <v>45155</v>
      </c>
      <c r="W11974" s="1">
        <v>45155.713888888888</v>
      </c>
      <c r="X11974" s="1">
        <v>45155.713888888888</v>
      </c>
      <c r="AC11974" t="s">
        <v>53</v>
      </c>
      <c r="AD11974">
        <v>2969869370</v>
      </c>
      <c r="AE11974" s="1">
        <v>43507.393055555556</v>
      </c>
      <c r="AF11974" t="s">
        <v>64244</v>
      </c>
      <c r="AG11974" t="s">
        <v>64245</v>
      </c>
      <c r="AH11974" t="s">
        <v>51</v>
      </c>
      <c r="AJ11974" t="s">
        <v>53</v>
      </c>
      <c r="AL11974" t="s">
        <v>68</v>
      </c>
      <c r="AO11974" t="s">
        <v>5443</v>
      </c>
      <c r="AP11974" s="1">
        <v>45155.716666666667</v>
      </c>
      <c r="AQ11974" s="1">
        <v>45155.71875</v>
      </c>
    </row>
    <row r="11975" spans="1:43" x14ac:dyDescent="0.35">
      <c r="A11975" t="s">
        <v>64246</v>
      </c>
      <c r="B11975" t="s">
        <v>64247</v>
      </c>
      <c r="C11975" t="s">
        <v>530</v>
      </c>
      <c r="F11975" t="s">
        <v>64248</v>
      </c>
      <c r="H11975" t="s">
        <v>64249</v>
      </c>
      <c r="J11975" t="s">
        <v>64250</v>
      </c>
      <c r="K11975" t="s">
        <v>64251</v>
      </c>
      <c r="M11975" t="s">
        <v>14072</v>
      </c>
      <c r="N11975" t="s">
        <v>798</v>
      </c>
      <c r="O11975">
        <v>78408</v>
      </c>
      <c r="P11975" t="s">
        <v>50</v>
      </c>
      <c r="U11975" s="1">
        <v>45155</v>
      </c>
      <c r="V11975" s="1">
        <v>45155</v>
      </c>
      <c r="AC11975" t="s">
        <v>51</v>
      </c>
      <c r="AD11975">
        <v>2969857205</v>
      </c>
      <c r="AE11975" s="1">
        <v>43434.582638888889</v>
      </c>
      <c r="AG11975" t="s">
        <v>64252</v>
      </c>
      <c r="AH11975" t="s">
        <v>51</v>
      </c>
      <c r="AJ11975" t="s">
        <v>53</v>
      </c>
      <c r="AO11975" t="s">
        <v>5443</v>
      </c>
    </row>
    <row r="11976" spans="1:43" x14ac:dyDescent="0.35">
      <c r="A11976" t="s">
        <v>64253</v>
      </c>
      <c r="B11976" t="s">
        <v>46165</v>
      </c>
      <c r="C11976" t="s">
        <v>22028</v>
      </c>
      <c r="F11976" t="s">
        <v>64254</v>
      </c>
      <c r="H11976" t="s">
        <v>64253</v>
      </c>
      <c r="J11976" t="s">
        <v>64255</v>
      </c>
      <c r="K11976" t="s">
        <v>64256</v>
      </c>
      <c r="M11976" t="s">
        <v>1296</v>
      </c>
      <c r="N11976" t="s">
        <v>253</v>
      </c>
      <c r="O11976">
        <v>88220</v>
      </c>
      <c r="P11976" t="s">
        <v>50</v>
      </c>
      <c r="U11976" s="1">
        <v>45155</v>
      </c>
      <c r="V11976" s="1">
        <v>45155</v>
      </c>
      <c r="W11976" s="1">
        <v>45155.508333333331</v>
      </c>
      <c r="X11976" s="1">
        <v>45155.508333333331</v>
      </c>
      <c r="AC11976" t="s">
        <v>51</v>
      </c>
      <c r="AD11976">
        <v>2973622684</v>
      </c>
      <c r="AE11976" s="1">
        <v>45155.520833333336</v>
      </c>
      <c r="AF11976" t="s">
        <v>64257</v>
      </c>
      <c r="AG11976" t="s">
        <v>64258</v>
      </c>
      <c r="AH11976" t="s">
        <v>51</v>
      </c>
      <c r="AJ11976" t="s">
        <v>53</v>
      </c>
      <c r="AL11976" t="s">
        <v>68</v>
      </c>
      <c r="AO11976" t="s">
        <v>5443</v>
      </c>
      <c r="AP11976" s="1">
        <v>45155.527777777781</v>
      </c>
      <c r="AQ11976" s="1">
        <v>45155.527083333334</v>
      </c>
    </row>
    <row r="11977" spans="1:43" x14ac:dyDescent="0.35">
      <c r="A11977" t="s">
        <v>64259</v>
      </c>
      <c r="B11977" t="s">
        <v>64260</v>
      </c>
      <c r="C11977" t="s">
        <v>830</v>
      </c>
      <c r="F11977" t="s">
        <v>64261</v>
      </c>
      <c r="H11977" t="s">
        <v>64262</v>
      </c>
      <c r="J11977" t="s">
        <v>64263</v>
      </c>
      <c r="K11977" t="s">
        <v>64264</v>
      </c>
      <c r="M11977" t="s">
        <v>325</v>
      </c>
      <c r="N11977" t="s">
        <v>65</v>
      </c>
      <c r="O11977">
        <v>81302</v>
      </c>
      <c r="P11977" t="s">
        <v>50</v>
      </c>
      <c r="U11977" s="1">
        <v>45155</v>
      </c>
      <c r="V11977" s="1">
        <v>45155</v>
      </c>
      <c r="W11977" s="1">
        <v>45155.570833333331</v>
      </c>
      <c r="X11977" s="1">
        <v>45155.570833333331</v>
      </c>
      <c r="AC11977" t="s">
        <v>53</v>
      </c>
      <c r="AD11977">
        <v>2973622791</v>
      </c>
      <c r="AE11977" s="1">
        <v>45155.572222222225</v>
      </c>
      <c r="AF11977" t="s">
        <v>64265</v>
      </c>
      <c r="AG11977" t="s">
        <v>64266</v>
      </c>
      <c r="AH11977" t="s">
        <v>51</v>
      </c>
      <c r="AJ11977" t="s">
        <v>53</v>
      </c>
      <c r="AL11977" t="s">
        <v>68</v>
      </c>
      <c r="AO11977" t="s">
        <v>5443</v>
      </c>
      <c r="AP11977" s="1">
        <v>45155.671527777777</v>
      </c>
      <c r="AQ11977" s="1">
        <v>45155.668749999997</v>
      </c>
    </row>
    <row r="11978" spans="1:43" x14ac:dyDescent="0.35">
      <c r="A11978" t="s">
        <v>64267</v>
      </c>
      <c r="B11978" t="s">
        <v>6678</v>
      </c>
      <c r="C11978" t="s">
        <v>3330</v>
      </c>
      <c r="F11978" t="s">
        <v>64268</v>
      </c>
      <c r="H11978" t="s">
        <v>64269</v>
      </c>
      <c r="J11978" t="s">
        <v>52898</v>
      </c>
      <c r="K11978" t="s">
        <v>52899</v>
      </c>
      <c r="M11978" t="s">
        <v>37040</v>
      </c>
      <c r="N11978" t="s">
        <v>65</v>
      </c>
      <c r="O11978">
        <v>80116</v>
      </c>
      <c r="P11978" t="s">
        <v>50</v>
      </c>
      <c r="U11978" s="1">
        <v>45155</v>
      </c>
      <c r="V11978" s="1">
        <v>45155</v>
      </c>
      <c r="W11978" s="1">
        <v>45155.567361111112</v>
      </c>
      <c r="X11978" s="1">
        <v>45155.567361111112</v>
      </c>
      <c r="AC11978" t="s">
        <v>53</v>
      </c>
      <c r="AD11978">
        <v>2970052964</v>
      </c>
      <c r="AE11978" s="1">
        <v>44277.410416666666</v>
      </c>
      <c r="AF11978" t="s">
        <v>52900</v>
      </c>
      <c r="AG11978" t="s">
        <v>64270</v>
      </c>
      <c r="AH11978" t="s">
        <v>51</v>
      </c>
      <c r="AJ11978" t="s">
        <v>53</v>
      </c>
      <c r="AL11978" t="s">
        <v>68</v>
      </c>
      <c r="AO11978" t="s">
        <v>57090</v>
      </c>
      <c r="AP11978" s="1">
        <v>45295.671527777777</v>
      </c>
      <c r="AQ11978" s="1">
        <v>45155.642361111109</v>
      </c>
    </row>
    <row r="11979" spans="1:43" x14ac:dyDescent="0.35">
      <c r="A11979" t="s">
        <v>64271</v>
      </c>
      <c r="B11979" t="s">
        <v>64272</v>
      </c>
      <c r="C11979" t="s">
        <v>14969</v>
      </c>
      <c r="F11979" t="s">
        <v>64273</v>
      </c>
      <c r="H11979" t="s">
        <v>64271</v>
      </c>
      <c r="J11979" t="s">
        <v>64274</v>
      </c>
      <c r="K11979" t="s">
        <v>64275</v>
      </c>
      <c r="M11979" t="s">
        <v>129</v>
      </c>
      <c r="N11979" t="s">
        <v>65</v>
      </c>
      <c r="O11979">
        <v>81004</v>
      </c>
      <c r="P11979" t="s">
        <v>50</v>
      </c>
      <c r="U11979" s="1">
        <v>45155</v>
      </c>
      <c r="V11979" s="1">
        <v>45155</v>
      </c>
      <c r="W11979" s="1">
        <v>45155.402777777781</v>
      </c>
      <c r="X11979" s="1">
        <v>45155.402777777781</v>
      </c>
      <c r="AC11979" t="s">
        <v>53</v>
      </c>
      <c r="AD11979">
        <v>2973622399</v>
      </c>
      <c r="AE11979" s="1">
        <v>45155.417361111111</v>
      </c>
      <c r="AF11979" t="s">
        <v>64276</v>
      </c>
      <c r="AG11979" t="s">
        <v>64277</v>
      </c>
      <c r="AH11979" t="s">
        <v>51</v>
      </c>
      <c r="AJ11979" t="s">
        <v>53</v>
      </c>
      <c r="AL11979" t="s">
        <v>68</v>
      </c>
      <c r="AO11979" t="s">
        <v>5443</v>
      </c>
      <c r="AP11979" s="1">
        <v>45155.434027777781</v>
      </c>
      <c r="AQ11979" s="1">
        <v>45155.42083333333</v>
      </c>
    </row>
    <row r="11980" spans="1:43" x14ac:dyDescent="0.35">
      <c r="A11980" t="s">
        <v>64278</v>
      </c>
      <c r="B11980" t="s">
        <v>64279</v>
      </c>
      <c r="C11980" t="s">
        <v>985</v>
      </c>
      <c r="F11980" t="s">
        <v>64280</v>
      </c>
      <c r="H11980" t="s">
        <v>64281</v>
      </c>
      <c r="J11980" t="s">
        <v>16615</v>
      </c>
      <c r="K11980" t="s">
        <v>16616</v>
      </c>
      <c r="L11980" t="s">
        <v>20377</v>
      </c>
      <c r="M11980" t="s">
        <v>16617</v>
      </c>
      <c r="N11980" t="s">
        <v>7398</v>
      </c>
      <c r="O11980" t="s">
        <v>16618</v>
      </c>
      <c r="P11980" t="s">
        <v>50</v>
      </c>
      <c r="U11980" s="1">
        <v>45155</v>
      </c>
      <c r="V11980" s="1">
        <v>45155</v>
      </c>
      <c r="AC11980" t="s">
        <v>53</v>
      </c>
      <c r="AD11980">
        <v>2969544607</v>
      </c>
      <c r="AE11980" s="1">
        <v>40059.490972222222</v>
      </c>
      <c r="AG11980" t="s">
        <v>64282</v>
      </c>
      <c r="AH11980" t="s">
        <v>51</v>
      </c>
      <c r="AJ11980" t="s">
        <v>53</v>
      </c>
      <c r="AO11980" t="s">
        <v>8142</v>
      </c>
    </row>
    <row r="11981" spans="1:43" x14ac:dyDescent="0.35">
      <c r="A11981" t="s">
        <v>64283</v>
      </c>
      <c r="B11981" t="s">
        <v>23299</v>
      </c>
      <c r="C11981" t="s">
        <v>218</v>
      </c>
      <c r="F11981" t="s">
        <v>64284</v>
      </c>
      <c r="H11981" t="s">
        <v>64283</v>
      </c>
      <c r="J11981" t="s">
        <v>13536</v>
      </c>
      <c r="K11981" t="s">
        <v>64285</v>
      </c>
      <c r="M11981" t="s">
        <v>6206</v>
      </c>
      <c r="N11981" t="s">
        <v>2409</v>
      </c>
      <c r="O11981">
        <v>85284</v>
      </c>
      <c r="P11981" t="s">
        <v>50</v>
      </c>
      <c r="U11981" s="1">
        <v>45155</v>
      </c>
      <c r="V11981" s="1">
        <v>45155</v>
      </c>
      <c r="AC11981" t="s">
        <v>53</v>
      </c>
      <c r="AD11981">
        <v>2969477259</v>
      </c>
      <c r="AE11981" s="1">
        <v>37277</v>
      </c>
      <c r="AG11981" t="s">
        <v>64286</v>
      </c>
      <c r="AH11981" t="s">
        <v>51</v>
      </c>
      <c r="AJ11981" t="s">
        <v>53</v>
      </c>
      <c r="AO11981" t="s">
        <v>8142</v>
      </c>
    </row>
    <row r="11982" spans="1:43" x14ac:dyDescent="0.35">
      <c r="A11982" t="s">
        <v>64287</v>
      </c>
      <c r="B11982" t="s">
        <v>12317</v>
      </c>
      <c r="C11982" t="s">
        <v>1043</v>
      </c>
      <c r="F11982" t="s">
        <v>64288</v>
      </c>
      <c r="H11982" t="s">
        <v>64287</v>
      </c>
      <c r="J11982" t="s">
        <v>64289</v>
      </c>
      <c r="K11982" t="s">
        <v>64290</v>
      </c>
      <c r="M11982" t="s">
        <v>10665</v>
      </c>
      <c r="N11982" t="s">
        <v>65</v>
      </c>
      <c r="O11982">
        <v>81144</v>
      </c>
      <c r="P11982" t="s">
        <v>50</v>
      </c>
      <c r="U11982" s="1">
        <v>45155</v>
      </c>
      <c r="V11982" s="1">
        <v>45155</v>
      </c>
      <c r="W11982" s="1">
        <v>45155.633333333331</v>
      </c>
      <c r="X11982" s="1">
        <v>45155.633333333331</v>
      </c>
      <c r="AC11982" t="s">
        <v>53</v>
      </c>
      <c r="AD11982">
        <v>1000000001</v>
      </c>
      <c r="AE11982" s="1">
        <v>39973.351388888892</v>
      </c>
      <c r="AF11982" t="s">
        <v>3377</v>
      </c>
      <c r="AG11982" t="s">
        <v>64291</v>
      </c>
      <c r="AH11982" t="s">
        <v>51</v>
      </c>
      <c r="AJ11982" t="s">
        <v>53</v>
      </c>
      <c r="AL11982" t="s">
        <v>78</v>
      </c>
      <c r="AO11982" t="s">
        <v>5443</v>
      </c>
      <c r="AP11982" s="1">
        <v>45462.683333333334</v>
      </c>
    </row>
    <row r="11983" spans="1:43" x14ac:dyDescent="0.35">
      <c r="A11983" t="s">
        <v>64292</v>
      </c>
      <c r="B11983" t="s">
        <v>64293</v>
      </c>
      <c r="C11983" t="s">
        <v>642</v>
      </c>
      <c r="F11983" t="s">
        <v>64294</v>
      </c>
      <c r="J11983" t="s">
        <v>6387</v>
      </c>
      <c r="K11983" t="s">
        <v>64295</v>
      </c>
      <c r="M11983" t="s">
        <v>159</v>
      </c>
      <c r="N11983" t="s">
        <v>65</v>
      </c>
      <c r="O11983">
        <v>80907</v>
      </c>
      <c r="P11983" t="s">
        <v>50</v>
      </c>
      <c r="U11983" s="1">
        <v>45155</v>
      </c>
      <c r="V11983" s="1">
        <v>45155</v>
      </c>
      <c r="W11983" s="1">
        <v>45155.401388888888</v>
      </c>
      <c r="X11983" s="1">
        <v>45155.401388888888</v>
      </c>
      <c r="AC11983" t="s">
        <v>53</v>
      </c>
      <c r="AD11983">
        <v>2969484892</v>
      </c>
      <c r="AE11983" s="1">
        <v>37756</v>
      </c>
      <c r="AG11983" t="s">
        <v>64296</v>
      </c>
      <c r="AH11983" t="s">
        <v>51</v>
      </c>
      <c r="AJ11983" t="s">
        <v>53</v>
      </c>
      <c r="AL11983" t="s">
        <v>78</v>
      </c>
      <c r="AO11983" t="s">
        <v>5443</v>
      </c>
      <c r="AP11983" s="1">
        <v>45155.400694444441</v>
      </c>
    </row>
    <row r="11984" spans="1:43" x14ac:dyDescent="0.35">
      <c r="A11984" t="s">
        <v>64297</v>
      </c>
      <c r="B11984" t="s">
        <v>13304</v>
      </c>
      <c r="C11984" t="s">
        <v>1098</v>
      </c>
      <c r="F11984" t="s">
        <v>58623</v>
      </c>
      <c r="H11984" t="s">
        <v>58622</v>
      </c>
      <c r="J11984" t="s">
        <v>64298</v>
      </c>
      <c r="K11984" t="s">
        <v>64299</v>
      </c>
      <c r="M11984" t="s">
        <v>753</v>
      </c>
      <c r="N11984" t="s">
        <v>798</v>
      </c>
      <c r="O11984">
        <v>79936</v>
      </c>
      <c r="P11984" t="s">
        <v>50</v>
      </c>
      <c r="U11984" s="1">
        <v>45155</v>
      </c>
      <c r="V11984" s="1">
        <v>45155</v>
      </c>
      <c r="W11984" s="1">
        <v>45155.52847222222</v>
      </c>
      <c r="X11984" s="1">
        <v>45155.52847222222</v>
      </c>
      <c r="AC11984" t="s">
        <v>53</v>
      </c>
      <c r="AD11984">
        <v>2972150586</v>
      </c>
      <c r="AE11984" s="1">
        <v>44900.625</v>
      </c>
      <c r="AG11984" t="s">
        <v>64300</v>
      </c>
      <c r="AH11984" t="s">
        <v>51</v>
      </c>
      <c r="AJ11984" t="s">
        <v>53</v>
      </c>
      <c r="AL11984" t="s">
        <v>78</v>
      </c>
      <c r="AO11984" t="s">
        <v>5443</v>
      </c>
      <c r="AP11984" s="1">
        <v>45189.682638888888</v>
      </c>
    </row>
    <row r="11985" spans="1:43" x14ac:dyDescent="0.35">
      <c r="A11985" t="s">
        <v>64301</v>
      </c>
      <c r="B11985" t="s">
        <v>21832</v>
      </c>
      <c r="C11985" t="s">
        <v>15831</v>
      </c>
      <c r="F11985" t="s">
        <v>64302</v>
      </c>
      <c r="H11985" t="s">
        <v>64301</v>
      </c>
      <c r="J11985" t="s">
        <v>43101</v>
      </c>
      <c r="K11985" t="s">
        <v>64303</v>
      </c>
      <c r="M11985" t="s">
        <v>1296</v>
      </c>
      <c r="N11985" t="s">
        <v>501</v>
      </c>
      <c r="O11985">
        <v>88220</v>
      </c>
      <c r="P11985" t="s">
        <v>50</v>
      </c>
      <c r="U11985" s="1">
        <v>45156</v>
      </c>
      <c r="V11985" s="1">
        <v>45156</v>
      </c>
      <c r="W11985" s="1">
        <v>45156.505555555559</v>
      </c>
      <c r="X11985" s="1">
        <v>45156.505555555559</v>
      </c>
      <c r="AC11985" t="s">
        <v>51</v>
      </c>
      <c r="AD11985">
        <v>2969570687</v>
      </c>
      <c r="AE11985" s="1">
        <v>40948.676388888889</v>
      </c>
      <c r="AF11985" t="s">
        <v>43103</v>
      </c>
      <c r="AG11985" t="s">
        <v>64304</v>
      </c>
      <c r="AH11985" t="s">
        <v>51</v>
      </c>
      <c r="AJ11985" t="s">
        <v>53</v>
      </c>
      <c r="AL11985" t="s">
        <v>68</v>
      </c>
      <c r="AO11985" t="s">
        <v>5443</v>
      </c>
      <c r="AP11985" s="1">
        <v>45441.474305555559</v>
      </c>
      <c r="AQ11985" s="1">
        <v>45427.505555555559</v>
      </c>
    </row>
    <row r="11986" spans="1:43" x14ac:dyDescent="0.35">
      <c r="A11986" t="s">
        <v>64305</v>
      </c>
      <c r="B11986" t="s">
        <v>64306</v>
      </c>
      <c r="C11986" t="s">
        <v>1287</v>
      </c>
      <c r="F11986" t="s">
        <v>64307</v>
      </c>
      <c r="H11986" t="s">
        <v>64305</v>
      </c>
      <c r="J11986" t="s">
        <v>64308</v>
      </c>
      <c r="K11986" t="s">
        <v>64309</v>
      </c>
      <c r="M11986" t="s">
        <v>753</v>
      </c>
      <c r="N11986" t="s">
        <v>798</v>
      </c>
      <c r="O11986">
        <v>79932</v>
      </c>
      <c r="P11986" t="s">
        <v>50</v>
      </c>
      <c r="U11986" s="1">
        <v>45156</v>
      </c>
      <c r="V11986" s="1">
        <v>45156</v>
      </c>
      <c r="W11986" s="1">
        <v>45156.436111111114</v>
      </c>
      <c r="X11986" s="1">
        <v>45156.436111111114</v>
      </c>
      <c r="AC11986" t="s">
        <v>53</v>
      </c>
      <c r="AD11986">
        <v>2973623915</v>
      </c>
      <c r="AE11986" s="1">
        <v>45156.484027777777</v>
      </c>
      <c r="AF11986" t="s">
        <v>64310</v>
      </c>
      <c r="AG11986" t="s">
        <v>64311</v>
      </c>
      <c r="AH11986" t="s">
        <v>51</v>
      </c>
      <c r="AJ11986" t="s">
        <v>53</v>
      </c>
      <c r="AL11986" t="s">
        <v>68</v>
      </c>
      <c r="AO11986" t="s">
        <v>5443</v>
      </c>
      <c r="AP11986" s="1">
        <v>45183.557638888888</v>
      </c>
      <c r="AQ11986" s="1">
        <v>45156.444444444445</v>
      </c>
    </row>
    <row r="11987" spans="1:43" x14ac:dyDescent="0.35">
      <c r="A11987" t="s">
        <v>64312</v>
      </c>
      <c r="B11987" t="s">
        <v>2339</v>
      </c>
      <c r="C11987" t="s">
        <v>3349</v>
      </c>
      <c r="H11987" t="s">
        <v>64313</v>
      </c>
      <c r="J11987" t="s">
        <v>31367</v>
      </c>
      <c r="P11987" t="s">
        <v>50</v>
      </c>
      <c r="U11987" s="1">
        <v>45156</v>
      </c>
      <c r="V11987" s="1">
        <v>45156</v>
      </c>
      <c r="AC11987" t="s">
        <v>53</v>
      </c>
      <c r="AD11987">
        <v>2969475309</v>
      </c>
      <c r="AE11987" s="1">
        <v>37159</v>
      </c>
      <c r="AG11987" t="s">
        <v>64314</v>
      </c>
      <c r="AH11987" t="s">
        <v>51</v>
      </c>
      <c r="AJ11987" t="s">
        <v>53</v>
      </c>
      <c r="AO11987" t="s">
        <v>8142</v>
      </c>
    </row>
    <row r="11988" spans="1:43" x14ac:dyDescent="0.35">
      <c r="A11988" t="s">
        <v>64315</v>
      </c>
      <c r="B11988" t="s">
        <v>4721</v>
      </c>
      <c r="C11988" t="s">
        <v>961</v>
      </c>
      <c r="F11988" t="s">
        <v>64316</v>
      </c>
      <c r="H11988" t="s">
        <v>64315</v>
      </c>
      <c r="J11988" t="s">
        <v>64317</v>
      </c>
      <c r="K11988" t="s">
        <v>64318</v>
      </c>
      <c r="M11988" t="s">
        <v>4445</v>
      </c>
      <c r="N11988" t="s">
        <v>65</v>
      </c>
      <c r="O11988">
        <v>80134</v>
      </c>
      <c r="P11988" t="s">
        <v>50</v>
      </c>
      <c r="U11988" s="1">
        <v>45156</v>
      </c>
      <c r="V11988" s="1">
        <v>45156</v>
      </c>
      <c r="W11988" s="1">
        <v>45156.547222222223</v>
      </c>
      <c r="X11988" s="1">
        <v>45156.547222222223</v>
      </c>
      <c r="AC11988" t="s">
        <v>53</v>
      </c>
      <c r="AD11988">
        <v>2973624015</v>
      </c>
      <c r="AE11988" s="1">
        <v>45156.570138888892</v>
      </c>
      <c r="AF11988" t="s">
        <v>64319</v>
      </c>
      <c r="AG11988" t="s">
        <v>64320</v>
      </c>
      <c r="AH11988" t="s">
        <v>51</v>
      </c>
      <c r="AJ11988" t="s">
        <v>53</v>
      </c>
      <c r="AL11988" t="s">
        <v>68</v>
      </c>
      <c r="AO11988" t="s">
        <v>5443</v>
      </c>
      <c r="AP11988" s="1">
        <v>45156.547222222223</v>
      </c>
    </row>
    <row r="11989" spans="1:43" x14ac:dyDescent="0.35">
      <c r="A11989" t="s">
        <v>64321</v>
      </c>
      <c r="B11989" t="s">
        <v>64322</v>
      </c>
      <c r="C11989" t="s">
        <v>5020</v>
      </c>
      <c r="F11989" t="s">
        <v>64323</v>
      </c>
      <c r="H11989" t="s">
        <v>64321</v>
      </c>
      <c r="J11989" t="s">
        <v>64324</v>
      </c>
      <c r="K11989" t="s">
        <v>64325</v>
      </c>
      <c r="M11989" t="s">
        <v>1912</v>
      </c>
      <c r="N11989" t="s">
        <v>65</v>
      </c>
      <c r="O11989">
        <v>80127</v>
      </c>
      <c r="P11989" t="s">
        <v>50</v>
      </c>
      <c r="U11989" s="1">
        <v>45156</v>
      </c>
      <c r="V11989" s="1">
        <v>45156</v>
      </c>
      <c r="W11989" s="1">
        <v>45156.520833333336</v>
      </c>
      <c r="X11989" s="1">
        <v>45156.520833333336</v>
      </c>
      <c r="AC11989" t="s">
        <v>53</v>
      </c>
      <c r="AD11989">
        <v>2972012885</v>
      </c>
      <c r="AE11989" s="1">
        <v>44465.602777777778</v>
      </c>
      <c r="AF11989" t="s">
        <v>64326</v>
      </c>
      <c r="AG11989" t="s">
        <v>64327</v>
      </c>
      <c r="AH11989" t="s">
        <v>51</v>
      </c>
      <c r="AJ11989" t="s">
        <v>53</v>
      </c>
      <c r="AL11989" t="s">
        <v>68</v>
      </c>
      <c r="AO11989" t="s">
        <v>5443</v>
      </c>
      <c r="AP11989" s="1">
        <v>45156.544444444444</v>
      </c>
      <c r="AQ11989" s="1">
        <v>45156.529861111114</v>
      </c>
    </row>
    <row r="11990" spans="1:43" x14ac:dyDescent="0.35">
      <c r="A11990" t="s">
        <v>64328</v>
      </c>
      <c r="B11990" t="s">
        <v>23871</v>
      </c>
      <c r="C11990" t="s">
        <v>55279</v>
      </c>
      <c r="F11990" t="s">
        <v>64329</v>
      </c>
      <c r="H11990" t="s">
        <v>64330</v>
      </c>
      <c r="J11990" t="s">
        <v>64331</v>
      </c>
      <c r="K11990" t="s">
        <v>64332</v>
      </c>
      <c r="M11990" t="s">
        <v>1912</v>
      </c>
      <c r="N11990" t="s">
        <v>65</v>
      </c>
      <c r="O11990">
        <v>80127</v>
      </c>
      <c r="P11990" t="s">
        <v>50</v>
      </c>
      <c r="U11990" s="1">
        <v>45156</v>
      </c>
      <c r="V11990" s="1">
        <v>45156</v>
      </c>
      <c r="W11990" s="1">
        <v>45156.679166666669</v>
      </c>
      <c r="X11990" s="1">
        <v>45156.679166666669</v>
      </c>
      <c r="AC11990" t="s">
        <v>53</v>
      </c>
      <c r="AD11990">
        <v>2973624327</v>
      </c>
      <c r="AE11990" s="1">
        <v>45156.679861111108</v>
      </c>
      <c r="AF11990" t="s">
        <v>64333</v>
      </c>
      <c r="AG11990" t="s">
        <v>64334</v>
      </c>
      <c r="AH11990" t="s">
        <v>51</v>
      </c>
      <c r="AJ11990" t="s">
        <v>53</v>
      </c>
      <c r="AL11990" t="s">
        <v>68</v>
      </c>
      <c r="AO11990" t="s">
        <v>5443</v>
      </c>
      <c r="AP11990" s="1">
        <v>45156.694444444445</v>
      </c>
      <c r="AQ11990" s="1">
        <v>45156.686111111114</v>
      </c>
    </row>
    <row r="11991" spans="1:43" x14ac:dyDescent="0.35">
      <c r="A11991" t="s">
        <v>64335</v>
      </c>
      <c r="B11991" t="s">
        <v>27515</v>
      </c>
      <c r="C11991" t="s">
        <v>64336</v>
      </c>
      <c r="F11991" t="s">
        <v>64337</v>
      </c>
      <c r="H11991" t="s">
        <v>64338</v>
      </c>
      <c r="J11991" t="s">
        <v>64339</v>
      </c>
      <c r="K11991" t="s">
        <v>64340</v>
      </c>
      <c r="M11991" t="s">
        <v>6284</v>
      </c>
      <c r="N11991" t="s">
        <v>65</v>
      </c>
      <c r="O11991">
        <v>81423</v>
      </c>
      <c r="P11991" t="s">
        <v>50</v>
      </c>
      <c r="U11991" s="1">
        <v>45156</v>
      </c>
      <c r="V11991" s="1">
        <v>45156</v>
      </c>
      <c r="W11991" s="1">
        <v>45156.458333333336</v>
      </c>
      <c r="X11991" s="1">
        <v>45156.458333333336</v>
      </c>
      <c r="AC11991" t="s">
        <v>53</v>
      </c>
      <c r="AD11991">
        <v>2973623808</v>
      </c>
      <c r="AE11991" s="1">
        <v>45156.463194444441</v>
      </c>
      <c r="AF11991" t="s">
        <v>64341</v>
      </c>
      <c r="AG11991" t="s">
        <v>64342</v>
      </c>
      <c r="AH11991" t="s">
        <v>51</v>
      </c>
      <c r="AJ11991" t="s">
        <v>53</v>
      </c>
      <c r="AL11991" t="s">
        <v>68</v>
      </c>
      <c r="AO11991" t="s">
        <v>5443</v>
      </c>
      <c r="AP11991" s="1">
        <v>45316.399305555555</v>
      </c>
      <c r="AQ11991" s="1">
        <v>45156.470138888886</v>
      </c>
    </row>
    <row r="11992" spans="1:43" x14ac:dyDescent="0.35">
      <c r="A11992" t="s">
        <v>64343</v>
      </c>
      <c r="B11992" t="s">
        <v>64344</v>
      </c>
      <c r="C11992" t="s">
        <v>12366</v>
      </c>
      <c r="F11992" t="s">
        <v>11088</v>
      </c>
      <c r="H11992" t="s">
        <v>64343</v>
      </c>
      <c r="J11992" t="s">
        <v>9017</v>
      </c>
      <c r="K11992" t="s">
        <v>64345</v>
      </c>
      <c r="M11992" t="s">
        <v>154</v>
      </c>
      <c r="N11992" t="s">
        <v>65</v>
      </c>
      <c r="O11992">
        <v>80631</v>
      </c>
      <c r="P11992" t="s">
        <v>50</v>
      </c>
      <c r="U11992" s="1">
        <v>45156</v>
      </c>
      <c r="V11992" s="1">
        <v>45156</v>
      </c>
      <c r="W11992" s="1">
        <v>45156.448611111111</v>
      </c>
      <c r="X11992" s="1">
        <v>45156.448611111111</v>
      </c>
      <c r="AC11992" t="s">
        <v>51</v>
      </c>
      <c r="AD11992">
        <v>2969579793</v>
      </c>
      <c r="AE11992" s="1">
        <v>41172.685416666667</v>
      </c>
      <c r="AF11992" t="s">
        <v>10392</v>
      </c>
      <c r="AG11992" t="s">
        <v>64346</v>
      </c>
      <c r="AH11992" t="s">
        <v>51</v>
      </c>
      <c r="AJ11992" t="s">
        <v>53</v>
      </c>
      <c r="AL11992" t="s">
        <v>68</v>
      </c>
      <c r="AO11992" t="s">
        <v>5443</v>
      </c>
      <c r="AP11992" s="1">
        <v>45156.429861111108</v>
      </c>
    </row>
    <row r="11993" spans="1:43" x14ac:dyDescent="0.35">
      <c r="A11993" t="s">
        <v>64347</v>
      </c>
      <c r="B11993" t="s">
        <v>33409</v>
      </c>
      <c r="C11993" t="s">
        <v>54427</v>
      </c>
      <c r="F11993" t="s">
        <v>64348</v>
      </c>
      <c r="H11993" t="s">
        <v>64349</v>
      </c>
      <c r="J11993" t="s">
        <v>5173</v>
      </c>
      <c r="K11993" t="s">
        <v>16985</v>
      </c>
      <c r="M11993" t="s">
        <v>525</v>
      </c>
      <c r="N11993" t="s">
        <v>65</v>
      </c>
      <c r="O11993">
        <v>80011</v>
      </c>
      <c r="P11993" t="s">
        <v>50</v>
      </c>
      <c r="U11993" s="1">
        <v>45156</v>
      </c>
      <c r="V11993" s="1">
        <v>45156</v>
      </c>
      <c r="W11993" s="1">
        <v>45156.402777777781</v>
      </c>
      <c r="X11993" s="1">
        <v>45156.402777777781</v>
      </c>
      <c r="AC11993" t="s">
        <v>53</v>
      </c>
      <c r="AD11993">
        <v>2969481577</v>
      </c>
      <c r="AE11993" s="1">
        <v>37524</v>
      </c>
      <c r="AG11993" t="s">
        <v>64350</v>
      </c>
      <c r="AH11993" t="s">
        <v>51</v>
      </c>
      <c r="AJ11993" t="s">
        <v>53</v>
      </c>
      <c r="AL11993" t="s">
        <v>78</v>
      </c>
      <c r="AO11993" t="s">
        <v>5443</v>
      </c>
      <c r="AP11993" s="1">
        <v>45343.522916666669</v>
      </c>
    </row>
    <row r="11994" spans="1:43" x14ac:dyDescent="0.35">
      <c r="A11994" t="s">
        <v>64351</v>
      </c>
      <c r="B11994" t="s">
        <v>16782</v>
      </c>
      <c r="C11994" t="s">
        <v>7964</v>
      </c>
      <c r="H11994" t="s">
        <v>64352</v>
      </c>
      <c r="J11994" t="s">
        <v>52746</v>
      </c>
      <c r="P11994" t="s">
        <v>50</v>
      </c>
      <c r="U11994" s="1">
        <v>45156</v>
      </c>
      <c r="V11994" s="1">
        <v>45156</v>
      </c>
      <c r="AC11994" t="s">
        <v>53</v>
      </c>
      <c r="AD11994">
        <v>2969519246</v>
      </c>
      <c r="AE11994" s="1">
        <v>38883.179166666669</v>
      </c>
      <c r="AG11994" t="s">
        <v>64353</v>
      </c>
      <c r="AH11994" t="s">
        <v>51</v>
      </c>
      <c r="AJ11994" t="s">
        <v>53</v>
      </c>
      <c r="AO11994" t="s">
        <v>8142</v>
      </c>
    </row>
    <row r="11995" spans="1:43" x14ac:dyDescent="0.35">
      <c r="A11995" t="s">
        <v>64354</v>
      </c>
      <c r="B11995" t="s">
        <v>4114</v>
      </c>
      <c r="C11995" t="s">
        <v>26513</v>
      </c>
      <c r="F11995" t="s">
        <v>64355</v>
      </c>
      <c r="H11995" t="s">
        <v>64354</v>
      </c>
      <c r="J11995" t="s">
        <v>64356</v>
      </c>
      <c r="K11995" t="s">
        <v>64357</v>
      </c>
      <c r="M11995" t="s">
        <v>753</v>
      </c>
      <c r="N11995" t="s">
        <v>798</v>
      </c>
      <c r="O11995">
        <v>79928</v>
      </c>
      <c r="P11995" t="s">
        <v>50</v>
      </c>
      <c r="U11995" s="1">
        <v>45156</v>
      </c>
      <c r="V11995" s="1">
        <v>45156</v>
      </c>
      <c r="W11995" s="1">
        <v>45156.459722222222</v>
      </c>
      <c r="X11995" s="1">
        <v>45156.459722222222</v>
      </c>
      <c r="AC11995" t="s">
        <v>53</v>
      </c>
      <c r="AD11995">
        <v>2973623926</v>
      </c>
      <c r="AE11995" s="1">
        <v>45156.494444444441</v>
      </c>
      <c r="AF11995" t="s">
        <v>64358</v>
      </c>
      <c r="AG11995" t="s">
        <v>64359</v>
      </c>
      <c r="AH11995" t="s">
        <v>51</v>
      </c>
      <c r="AJ11995" t="s">
        <v>53</v>
      </c>
      <c r="AL11995" t="s">
        <v>68</v>
      </c>
      <c r="AO11995" t="s">
        <v>5443</v>
      </c>
      <c r="AP11995" s="1">
        <v>45160.738194444442</v>
      </c>
      <c r="AQ11995" s="1">
        <v>45156.681944444441</v>
      </c>
    </row>
    <row r="11996" spans="1:43" x14ac:dyDescent="0.35">
      <c r="A11996" t="s">
        <v>64360</v>
      </c>
      <c r="B11996" t="s">
        <v>64361</v>
      </c>
      <c r="C11996" t="s">
        <v>64362</v>
      </c>
      <c r="F11996" t="s">
        <v>64363</v>
      </c>
      <c r="H11996" t="s">
        <v>64364</v>
      </c>
      <c r="J11996" t="s">
        <v>64365</v>
      </c>
      <c r="K11996" t="s">
        <v>64366</v>
      </c>
      <c r="M11996" t="s">
        <v>11884</v>
      </c>
      <c r="N11996" t="s">
        <v>65</v>
      </c>
      <c r="O11996">
        <v>81101</v>
      </c>
      <c r="P11996" t="s">
        <v>50</v>
      </c>
      <c r="U11996" s="1">
        <v>45156</v>
      </c>
      <c r="V11996" s="1">
        <v>45156</v>
      </c>
      <c r="W11996" s="1">
        <v>45156.501388888886</v>
      </c>
      <c r="X11996" s="1">
        <v>45156.501388888886</v>
      </c>
      <c r="AC11996" t="s">
        <v>53</v>
      </c>
      <c r="AD11996">
        <v>2973623942</v>
      </c>
      <c r="AE11996" s="1">
        <v>45156.504861111112</v>
      </c>
      <c r="AF11996" t="s">
        <v>64367</v>
      </c>
      <c r="AG11996" t="s">
        <v>64368</v>
      </c>
      <c r="AH11996" t="s">
        <v>51</v>
      </c>
      <c r="AJ11996" t="s">
        <v>53</v>
      </c>
      <c r="AL11996" t="s">
        <v>68</v>
      </c>
      <c r="AO11996" t="s">
        <v>5443</v>
      </c>
      <c r="AP11996" s="1">
        <v>45156.506249999999</v>
      </c>
      <c r="AQ11996" s="1">
        <v>45156.507638888892</v>
      </c>
    </row>
    <row r="11997" spans="1:43" x14ac:dyDescent="0.35">
      <c r="A11997" t="s">
        <v>64369</v>
      </c>
      <c r="B11997" t="s">
        <v>7921</v>
      </c>
      <c r="C11997" t="s">
        <v>53451</v>
      </c>
      <c r="F11997" t="s">
        <v>64370</v>
      </c>
      <c r="H11997" t="s">
        <v>64371</v>
      </c>
      <c r="J11997" t="s">
        <v>64372</v>
      </c>
      <c r="K11997" t="s">
        <v>64373</v>
      </c>
      <c r="M11997" t="s">
        <v>41997</v>
      </c>
      <c r="N11997" t="s">
        <v>65</v>
      </c>
      <c r="O11997">
        <v>81223</v>
      </c>
      <c r="P11997" t="s">
        <v>50</v>
      </c>
      <c r="U11997" s="1">
        <v>45156</v>
      </c>
      <c r="V11997" s="1">
        <v>45156</v>
      </c>
      <c r="W11997" s="1">
        <v>45156.679166666669</v>
      </c>
      <c r="X11997" s="1">
        <v>45156.679166666669</v>
      </c>
      <c r="AC11997" t="s">
        <v>53</v>
      </c>
      <c r="AD11997">
        <v>2970073036</v>
      </c>
      <c r="AE11997" s="1">
        <v>44356.578472222223</v>
      </c>
      <c r="AF11997" t="s">
        <v>64374</v>
      </c>
      <c r="AG11997" t="s">
        <v>64375</v>
      </c>
      <c r="AH11997" t="s">
        <v>51</v>
      </c>
      <c r="AJ11997" t="s">
        <v>53</v>
      </c>
      <c r="AL11997" t="s">
        <v>68</v>
      </c>
      <c r="AO11997" t="s">
        <v>5443</v>
      </c>
      <c r="AP11997" s="1">
        <v>45156.688194444447</v>
      </c>
      <c r="AQ11997" s="1">
        <v>45156.68472222222</v>
      </c>
    </row>
    <row r="11998" spans="1:43" x14ac:dyDescent="0.35">
      <c r="A11998" t="s">
        <v>64376</v>
      </c>
      <c r="B11998" t="s">
        <v>64377</v>
      </c>
      <c r="C11998" t="s">
        <v>303</v>
      </c>
      <c r="F11998" t="s">
        <v>64378</v>
      </c>
      <c r="H11998" t="s">
        <v>64376</v>
      </c>
      <c r="J11998" t="s">
        <v>64379</v>
      </c>
      <c r="K11998" t="s">
        <v>64380</v>
      </c>
      <c r="M11998" t="s">
        <v>2048</v>
      </c>
      <c r="N11998" t="s">
        <v>253</v>
      </c>
      <c r="O11998">
        <v>87401</v>
      </c>
      <c r="P11998" t="s">
        <v>50</v>
      </c>
      <c r="U11998" s="1">
        <v>45156</v>
      </c>
      <c r="V11998" s="1">
        <v>45156</v>
      </c>
      <c r="W11998" s="1">
        <v>45156.462500000001</v>
      </c>
      <c r="X11998" s="1">
        <v>45156.462500000001</v>
      </c>
      <c r="AC11998" t="s">
        <v>51</v>
      </c>
      <c r="AD11998">
        <v>2972308806</v>
      </c>
      <c r="AE11998" s="1">
        <v>44960.54583333333</v>
      </c>
      <c r="AF11998" t="s">
        <v>64381</v>
      </c>
      <c r="AG11998" t="s">
        <v>64382</v>
      </c>
      <c r="AH11998" t="s">
        <v>51</v>
      </c>
      <c r="AJ11998" t="s">
        <v>53</v>
      </c>
      <c r="AL11998" t="s">
        <v>68</v>
      </c>
      <c r="AO11998" t="s">
        <v>5443</v>
      </c>
      <c r="AP11998" s="1">
        <v>45156.759027777778</v>
      </c>
      <c r="AQ11998" s="1">
        <v>45156.760416666664</v>
      </c>
    </row>
    <row r="11999" spans="1:43" x14ac:dyDescent="0.35">
      <c r="A11999" t="s">
        <v>64383</v>
      </c>
      <c r="B11999" t="s">
        <v>64384</v>
      </c>
      <c r="C11999" t="s">
        <v>64385</v>
      </c>
      <c r="F11999" t="s">
        <v>64386</v>
      </c>
      <c r="H11999" t="s">
        <v>64383</v>
      </c>
      <c r="J11999" t="s">
        <v>64387</v>
      </c>
      <c r="K11999" t="s">
        <v>64388</v>
      </c>
      <c r="M11999" t="s">
        <v>64389</v>
      </c>
      <c r="N11999" t="s">
        <v>19981</v>
      </c>
      <c r="O11999">
        <v>39421</v>
      </c>
      <c r="P11999" t="s">
        <v>50</v>
      </c>
      <c r="U11999" s="1">
        <v>45156</v>
      </c>
      <c r="V11999" s="1">
        <v>45156</v>
      </c>
      <c r="W11999" s="1">
        <v>45156.64166666667</v>
      </c>
      <c r="X11999" s="1">
        <v>45156.64166666667</v>
      </c>
      <c r="AC11999" t="s">
        <v>51</v>
      </c>
      <c r="AD11999">
        <v>2973624213</v>
      </c>
      <c r="AE11999" s="1">
        <v>45156.643750000003</v>
      </c>
      <c r="AF11999" t="s">
        <v>64390</v>
      </c>
      <c r="AG11999" t="s">
        <v>64391</v>
      </c>
      <c r="AH11999" t="s">
        <v>51</v>
      </c>
      <c r="AJ11999" t="s">
        <v>53</v>
      </c>
      <c r="AL11999" t="s">
        <v>68</v>
      </c>
      <c r="AO11999" t="s">
        <v>5443</v>
      </c>
      <c r="AP11999" s="1">
        <v>45156.65</v>
      </c>
      <c r="AQ11999" s="1">
        <v>45156.654861111114</v>
      </c>
    </row>
    <row r="12000" spans="1:43" x14ac:dyDescent="0.35">
      <c r="A12000" t="s">
        <v>64392</v>
      </c>
      <c r="B12000" t="s">
        <v>10755</v>
      </c>
      <c r="C12000" t="s">
        <v>4416</v>
      </c>
      <c r="H12000" t="s">
        <v>64392</v>
      </c>
      <c r="J12000" t="s">
        <v>64393</v>
      </c>
      <c r="K12000" t="s">
        <v>64394</v>
      </c>
      <c r="M12000" t="s">
        <v>9026</v>
      </c>
      <c r="N12000" t="s">
        <v>253</v>
      </c>
      <c r="O12000">
        <v>88065</v>
      </c>
      <c r="P12000" t="s">
        <v>50</v>
      </c>
      <c r="U12000" s="1">
        <v>45156</v>
      </c>
      <c r="V12000" s="1">
        <v>45156</v>
      </c>
      <c r="W12000" s="1">
        <v>45156.37777777778</v>
      </c>
      <c r="X12000" s="1">
        <v>45156.37777777778</v>
      </c>
      <c r="AC12000" t="s">
        <v>53</v>
      </c>
      <c r="AD12000">
        <v>1000000001</v>
      </c>
      <c r="AE12000" s="1">
        <v>39973.351388888892</v>
      </c>
      <c r="AF12000" t="s">
        <v>3377</v>
      </c>
      <c r="AG12000" t="s">
        <v>64395</v>
      </c>
      <c r="AH12000" t="s">
        <v>51</v>
      </c>
      <c r="AJ12000" t="s">
        <v>53</v>
      </c>
      <c r="AL12000" t="s">
        <v>78</v>
      </c>
      <c r="AO12000" t="s">
        <v>5443</v>
      </c>
      <c r="AP12000" s="1">
        <v>45167.479861111111</v>
      </c>
    </row>
    <row r="12001" spans="1:43" x14ac:dyDescent="0.35">
      <c r="A12001" t="s">
        <v>64396</v>
      </c>
      <c r="B12001" t="s">
        <v>22485</v>
      </c>
      <c r="C12001" t="s">
        <v>5318</v>
      </c>
      <c r="F12001" t="s">
        <v>64397</v>
      </c>
      <c r="H12001" t="s">
        <v>64396</v>
      </c>
      <c r="J12001" t="s">
        <v>43101</v>
      </c>
      <c r="K12001" t="s">
        <v>64398</v>
      </c>
      <c r="M12001" t="s">
        <v>1296</v>
      </c>
      <c r="N12001" t="s">
        <v>253</v>
      </c>
      <c r="O12001">
        <v>88220</v>
      </c>
      <c r="P12001" t="s">
        <v>50</v>
      </c>
      <c r="U12001" s="1">
        <v>45156</v>
      </c>
      <c r="V12001" s="1">
        <v>45156</v>
      </c>
      <c r="W12001" s="1">
        <v>45156.6</v>
      </c>
      <c r="X12001" s="1">
        <v>45156.6</v>
      </c>
      <c r="AC12001" t="s">
        <v>51</v>
      </c>
      <c r="AD12001">
        <v>2969570687</v>
      </c>
      <c r="AE12001" s="1">
        <v>40948.676388888889</v>
      </c>
      <c r="AF12001" t="s">
        <v>43103</v>
      </c>
      <c r="AG12001" t="s">
        <v>64399</v>
      </c>
      <c r="AH12001" t="s">
        <v>51</v>
      </c>
      <c r="AJ12001" t="s">
        <v>53</v>
      </c>
      <c r="AL12001" t="s">
        <v>68</v>
      </c>
      <c r="AO12001" t="s">
        <v>5443</v>
      </c>
      <c r="AP12001" s="1">
        <v>45156.599305555559</v>
      </c>
    </row>
    <row r="12002" spans="1:43" x14ac:dyDescent="0.35">
      <c r="A12002" t="s">
        <v>64400</v>
      </c>
      <c r="B12002" t="s">
        <v>64401</v>
      </c>
      <c r="C12002" t="s">
        <v>20989</v>
      </c>
      <c r="F12002" t="s">
        <v>64402</v>
      </c>
      <c r="H12002" t="s">
        <v>64400</v>
      </c>
      <c r="J12002" t="s">
        <v>46575</v>
      </c>
      <c r="K12002" t="s">
        <v>50753</v>
      </c>
      <c r="M12002" t="s">
        <v>753</v>
      </c>
      <c r="N12002" t="s">
        <v>264</v>
      </c>
      <c r="O12002">
        <v>79907</v>
      </c>
      <c r="P12002" t="s">
        <v>50</v>
      </c>
      <c r="U12002" s="1">
        <v>45157</v>
      </c>
      <c r="V12002" s="1">
        <v>45157</v>
      </c>
      <c r="W12002" s="1">
        <v>45157.426388888889</v>
      </c>
      <c r="X12002" s="1">
        <v>45157.426388888889</v>
      </c>
      <c r="AC12002" t="s">
        <v>51</v>
      </c>
      <c r="AD12002">
        <v>2969505584</v>
      </c>
      <c r="AE12002" s="1">
        <v>38065.531944444447</v>
      </c>
      <c r="AF12002" t="s">
        <v>15632</v>
      </c>
      <c r="AG12002" t="s">
        <v>64403</v>
      </c>
      <c r="AH12002" t="s">
        <v>51</v>
      </c>
      <c r="AJ12002" t="s">
        <v>53</v>
      </c>
      <c r="AL12002" t="s">
        <v>68</v>
      </c>
      <c r="AO12002" t="s">
        <v>5443</v>
      </c>
      <c r="AP12002" s="1">
        <v>45476.44027777778</v>
      </c>
    </row>
    <row r="12003" spans="1:43" x14ac:dyDescent="0.35">
      <c r="A12003" t="s">
        <v>64404</v>
      </c>
      <c r="B12003" t="s">
        <v>17061</v>
      </c>
      <c r="C12003" t="s">
        <v>42793</v>
      </c>
      <c r="F12003" t="s">
        <v>64405</v>
      </c>
      <c r="H12003" t="s">
        <v>64404</v>
      </c>
      <c r="J12003" t="s">
        <v>64406</v>
      </c>
      <c r="K12003" t="s">
        <v>64407</v>
      </c>
      <c r="M12003" t="s">
        <v>137</v>
      </c>
      <c r="N12003" t="s">
        <v>65</v>
      </c>
      <c r="O12003">
        <v>80216</v>
      </c>
      <c r="P12003" t="s">
        <v>50</v>
      </c>
      <c r="U12003" s="1">
        <v>45157</v>
      </c>
      <c r="V12003" s="1">
        <v>45157</v>
      </c>
      <c r="W12003" s="1">
        <v>45157.202777777777</v>
      </c>
      <c r="X12003" s="1">
        <v>45157.202777777777</v>
      </c>
      <c r="AC12003" t="s">
        <v>51</v>
      </c>
      <c r="AD12003">
        <v>2972183090</v>
      </c>
      <c r="AE12003" s="1">
        <v>44949.537499999999</v>
      </c>
      <c r="AF12003" t="s">
        <v>64408</v>
      </c>
      <c r="AG12003" t="s">
        <v>64409</v>
      </c>
      <c r="AH12003" t="s">
        <v>51</v>
      </c>
      <c r="AJ12003" t="s">
        <v>53</v>
      </c>
      <c r="AL12003" t="s">
        <v>68</v>
      </c>
      <c r="AO12003" t="s">
        <v>5443</v>
      </c>
      <c r="AP12003" s="1">
        <v>45157.201388888891</v>
      </c>
    </row>
    <row r="12004" spans="1:43" x14ac:dyDescent="0.35">
      <c r="A12004" t="s">
        <v>64410</v>
      </c>
      <c r="B12004" t="s">
        <v>64411</v>
      </c>
      <c r="C12004" t="s">
        <v>1988</v>
      </c>
      <c r="F12004" t="s">
        <v>64412</v>
      </c>
      <c r="H12004" t="s">
        <v>64410</v>
      </c>
      <c r="J12004" t="s">
        <v>16060</v>
      </c>
      <c r="K12004" t="s">
        <v>16188</v>
      </c>
      <c r="M12004" t="s">
        <v>2783</v>
      </c>
      <c r="N12004" t="s">
        <v>264</v>
      </c>
      <c r="O12004">
        <v>77040</v>
      </c>
      <c r="P12004" t="s">
        <v>50</v>
      </c>
      <c r="U12004" s="1">
        <v>45157</v>
      </c>
      <c r="V12004" s="1">
        <v>45157</v>
      </c>
      <c r="W12004" s="1">
        <v>45159.376388888886</v>
      </c>
      <c r="X12004" s="1">
        <v>45159.376388888886</v>
      </c>
      <c r="AC12004" t="s">
        <v>53</v>
      </c>
      <c r="AD12004">
        <v>2969509141</v>
      </c>
      <c r="AE12004" s="1">
        <v>38288.693749999999</v>
      </c>
      <c r="AF12004" t="s">
        <v>3535</v>
      </c>
      <c r="AG12004" t="s">
        <v>64413</v>
      </c>
      <c r="AH12004" t="s">
        <v>51</v>
      </c>
      <c r="AJ12004" t="s">
        <v>53</v>
      </c>
      <c r="AL12004" t="s">
        <v>68</v>
      </c>
      <c r="AO12004" t="s">
        <v>5443</v>
      </c>
      <c r="AP12004" s="1">
        <v>45436.811805555553</v>
      </c>
      <c r="AQ12004" s="1">
        <v>45436.465277777781</v>
      </c>
    </row>
    <row r="12005" spans="1:43" x14ac:dyDescent="0.35">
      <c r="A12005" t="s">
        <v>64414</v>
      </c>
      <c r="B12005" t="s">
        <v>64415</v>
      </c>
      <c r="C12005" t="s">
        <v>34278</v>
      </c>
      <c r="F12005" t="s">
        <v>64416</v>
      </c>
      <c r="H12005" t="s">
        <v>64414</v>
      </c>
      <c r="J12005" t="s">
        <v>64417</v>
      </c>
      <c r="K12005" t="s">
        <v>64418</v>
      </c>
      <c r="M12005" t="s">
        <v>6361</v>
      </c>
      <c r="N12005" t="s">
        <v>65</v>
      </c>
      <c r="O12005">
        <v>80129</v>
      </c>
      <c r="P12005" t="s">
        <v>50</v>
      </c>
      <c r="U12005" s="1">
        <v>45157</v>
      </c>
      <c r="V12005" s="1">
        <v>45157</v>
      </c>
      <c r="W12005" s="1">
        <v>45157.445833333331</v>
      </c>
      <c r="X12005" s="1">
        <v>45157.445833333331</v>
      </c>
      <c r="AC12005" t="s">
        <v>51</v>
      </c>
      <c r="AD12005">
        <v>2973625826</v>
      </c>
      <c r="AE12005" s="1">
        <v>45159.386805555558</v>
      </c>
      <c r="AF12005" t="s">
        <v>64419</v>
      </c>
      <c r="AG12005" t="s">
        <v>64420</v>
      </c>
      <c r="AH12005" t="s">
        <v>51</v>
      </c>
      <c r="AJ12005" t="s">
        <v>53</v>
      </c>
      <c r="AL12005" t="s">
        <v>68</v>
      </c>
      <c r="AO12005" t="s">
        <v>5443</v>
      </c>
      <c r="AP12005" s="1">
        <v>45157.444444444445</v>
      </c>
    </row>
    <row r="12006" spans="1:43" x14ac:dyDescent="0.35">
      <c r="A12006" t="s">
        <v>64421</v>
      </c>
      <c r="B12006" t="s">
        <v>64422</v>
      </c>
      <c r="C12006" t="s">
        <v>64423</v>
      </c>
      <c r="F12006" t="s">
        <v>64424</v>
      </c>
      <c r="H12006" t="s">
        <v>64421</v>
      </c>
      <c r="J12006" t="s">
        <v>64425</v>
      </c>
      <c r="K12006" t="s">
        <v>64426</v>
      </c>
      <c r="M12006" t="s">
        <v>64427</v>
      </c>
      <c r="N12006" t="s">
        <v>64428</v>
      </c>
      <c r="O12006">
        <v>683000</v>
      </c>
      <c r="P12006" t="s">
        <v>22757</v>
      </c>
      <c r="U12006" s="1">
        <v>45157</v>
      </c>
      <c r="V12006" s="1">
        <v>45157</v>
      </c>
      <c r="AC12006" t="s">
        <v>53</v>
      </c>
      <c r="AD12006">
        <v>2969737062</v>
      </c>
      <c r="AE12006" s="1">
        <v>42858.146527777775</v>
      </c>
      <c r="AG12006" t="s">
        <v>64429</v>
      </c>
      <c r="AH12006" t="s">
        <v>51</v>
      </c>
      <c r="AJ12006" t="s">
        <v>53</v>
      </c>
      <c r="AO12006" t="s">
        <v>5443</v>
      </c>
    </row>
    <row r="12007" spans="1:43" x14ac:dyDescent="0.35">
      <c r="A12007" t="s">
        <v>64430</v>
      </c>
      <c r="B12007" t="s">
        <v>64431</v>
      </c>
      <c r="C12007" t="s">
        <v>64432</v>
      </c>
      <c r="F12007" t="s">
        <v>64433</v>
      </c>
      <c r="H12007" t="s">
        <v>64430</v>
      </c>
      <c r="J12007" t="s">
        <v>64434</v>
      </c>
      <c r="M12007" t="s">
        <v>64435</v>
      </c>
      <c r="N12007" t="s">
        <v>27046</v>
      </c>
      <c r="O12007">
        <v>71000</v>
      </c>
      <c r="P12007" t="s">
        <v>27047</v>
      </c>
      <c r="U12007" s="1">
        <v>45158</v>
      </c>
      <c r="V12007" s="1">
        <v>45158</v>
      </c>
      <c r="W12007" s="1">
        <v>45158.030555555553</v>
      </c>
      <c r="X12007" s="1">
        <v>45158.030555555553</v>
      </c>
      <c r="AC12007" t="s">
        <v>53</v>
      </c>
      <c r="AD12007">
        <v>1000000001</v>
      </c>
      <c r="AE12007" s="1">
        <v>39973.351388888892</v>
      </c>
      <c r="AF12007" t="s">
        <v>3377</v>
      </c>
      <c r="AG12007" t="s">
        <v>64436</v>
      </c>
      <c r="AH12007" t="s">
        <v>51</v>
      </c>
      <c r="AJ12007" t="s">
        <v>53</v>
      </c>
      <c r="AL12007" t="s">
        <v>78</v>
      </c>
      <c r="AO12007" t="s">
        <v>8142</v>
      </c>
    </row>
    <row r="12008" spans="1:43" x14ac:dyDescent="0.35">
      <c r="A12008" t="s">
        <v>64437</v>
      </c>
      <c r="B12008" t="s">
        <v>64438</v>
      </c>
      <c r="C12008" t="s">
        <v>56013</v>
      </c>
      <c r="F12008" t="s">
        <v>64439</v>
      </c>
      <c r="H12008" t="s">
        <v>64437</v>
      </c>
      <c r="J12008" t="s">
        <v>64440</v>
      </c>
      <c r="K12008" t="s">
        <v>64441</v>
      </c>
      <c r="M12008" t="s">
        <v>159</v>
      </c>
      <c r="N12008" t="s">
        <v>65</v>
      </c>
      <c r="O12008">
        <v>80921</v>
      </c>
      <c r="P12008" t="s">
        <v>50</v>
      </c>
      <c r="U12008" s="1">
        <v>45159</v>
      </c>
      <c r="V12008" s="1">
        <v>45159</v>
      </c>
      <c r="W12008" s="1">
        <v>45159.425000000003</v>
      </c>
      <c r="X12008" s="1">
        <v>45159.425000000003</v>
      </c>
      <c r="AC12008" t="s">
        <v>53</v>
      </c>
      <c r="AD12008">
        <v>2973629960</v>
      </c>
      <c r="AE12008" s="1">
        <v>45161.797222222223</v>
      </c>
      <c r="AF12008" t="s">
        <v>64442</v>
      </c>
      <c r="AG12008" t="s">
        <v>64443</v>
      </c>
      <c r="AH12008" t="s">
        <v>51</v>
      </c>
      <c r="AJ12008" t="s">
        <v>53</v>
      </c>
      <c r="AL12008" t="s">
        <v>68</v>
      </c>
      <c r="AO12008" t="s">
        <v>5443</v>
      </c>
      <c r="AP12008" s="1">
        <v>45324.881249999999</v>
      </c>
      <c r="AQ12008" s="1">
        <v>45176.775000000001</v>
      </c>
    </row>
    <row r="12009" spans="1:43" x14ac:dyDescent="0.35">
      <c r="A12009" t="s">
        <v>64444</v>
      </c>
      <c r="B12009" t="s">
        <v>64445</v>
      </c>
      <c r="C12009" t="s">
        <v>678</v>
      </c>
      <c r="F12009" t="s">
        <v>64446</v>
      </c>
      <c r="H12009" t="s">
        <v>64444</v>
      </c>
      <c r="I12009" t="s">
        <v>2110</v>
      </c>
      <c r="J12009" t="s">
        <v>28258</v>
      </c>
      <c r="K12009" t="s">
        <v>64447</v>
      </c>
      <c r="M12009" t="s">
        <v>37377</v>
      </c>
      <c r="N12009" t="s">
        <v>12926</v>
      </c>
      <c r="O12009">
        <v>46725</v>
      </c>
      <c r="P12009" t="s">
        <v>50</v>
      </c>
      <c r="U12009" s="1">
        <v>45159</v>
      </c>
      <c r="V12009" s="1">
        <v>45159</v>
      </c>
      <c r="AC12009" t="s">
        <v>53</v>
      </c>
      <c r="AD12009">
        <v>2969476832</v>
      </c>
      <c r="AE12009" s="1">
        <v>37243</v>
      </c>
      <c r="AG12009" t="s">
        <v>64448</v>
      </c>
      <c r="AH12009" t="s">
        <v>51</v>
      </c>
      <c r="AJ12009" t="s">
        <v>53</v>
      </c>
      <c r="AO12009" t="s">
        <v>8142</v>
      </c>
    </row>
    <row r="12010" spans="1:43" x14ac:dyDescent="0.35">
      <c r="A12010" t="s">
        <v>64449</v>
      </c>
      <c r="B12010" t="s">
        <v>64450</v>
      </c>
      <c r="C12010" t="s">
        <v>424</v>
      </c>
      <c r="H12010" t="s">
        <v>64449</v>
      </c>
      <c r="J12010" t="s">
        <v>51720</v>
      </c>
      <c r="K12010" t="s">
        <v>16474</v>
      </c>
      <c r="L12010" t="s">
        <v>16475</v>
      </c>
      <c r="M12010" t="s">
        <v>3053</v>
      </c>
      <c r="N12010" t="s">
        <v>264</v>
      </c>
      <c r="O12010">
        <v>77002</v>
      </c>
      <c r="P12010" t="s">
        <v>50</v>
      </c>
      <c r="U12010" s="1">
        <v>45159</v>
      </c>
      <c r="V12010" s="1">
        <v>45159</v>
      </c>
      <c r="AC12010" t="s">
        <v>53</v>
      </c>
      <c r="AD12010">
        <v>2969545691</v>
      </c>
      <c r="AE12010" s="1">
        <v>40101.513194444444</v>
      </c>
      <c r="AG12010" t="s">
        <v>64451</v>
      </c>
      <c r="AH12010" t="s">
        <v>51</v>
      </c>
      <c r="AJ12010" t="s">
        <v>53</v>
      </c>
      <c r="AO12010" t="s">
        <v>8142</v>
      </c>
    </row>
    <row r="12011" spans="1:43" x14ac:dyDescent="0.35">
      <c r="A12011" t="s">
        <v>64452</v>
      </c>
      <c r="B12011" t="s">
        <v>29464</v>
      </c>
      <c r="C12011" t="s">
        <v>64453</v>
      </c>
      <c r="F12011" t="s">
        <v>64454</v>
      </c>
      <c r="H12011" t="s">
        <v>64452</v>
      </c>
      <c r="J12011" t="s">
        <v>64455</v>
      </c>
      <c r="K12011" t="s">
        <v>64456</v>
      </c>
      <c r="M12011" t="s">
        <v>753</v>
      </c>
      <c r="N12011" t="s">
        <v>798</v>
      </c>
      <c r="O12011">
        <v>79907</v>
      </c>
      <c r="P12011" t="s">
        <v>50</v>
      </c>
      <c r="U12011" s="1">
        <v>45159</v>
      </c>
      <c r="V12011" s="1">
        <v>45159</v>
      </c>
      <c r="W12011" s="1">
        <v>45159.488888888889</v>
      </c>
      <c r="X12011" s="1">
        <v>45159.488888888889</v>
      </c>
      <c r="AC12011" t="s">
        <v>51</v>
      </c>
      <c r="AD12011">
        <v>2969739007</v>
      </c>
      <c r="AE12011" s="1">
        <v>42871.60833333333</v>
      </c>
      <c r="AF12011" t="s">
        <v>10108</v>
      </c>
      <c r="AG12011" t="s">
        <v>64457</v>
      </c>
      <c r="AH12011" t="s">
        <v>51</v>
      </c>
      <c r="AJ12011" t="s">
        <v>53</v>
      </c>
      <c r="AL12011" t="s">
        <v>68</v>
      </c>
      <c r="AO12011" t="s">
        <v>5443</v>
      </c>
      <c r="AP12011" s="1">
        <v>45159.493750000001</v>
      </c>
      <c r="AQ12011" s="1">
        <v>45159.496527777781</v>
      </c>
    </row>
    <row r="12012" spans="1:43" x14ac:dyDescent="0.35">
      <c r="A12012" t="s">
        <v>64458</v>
      </c>
      <c r="B12012" t="s">
        <v>64459</v>
      </c>
      <c r="C12012" t="s">
        <v>23361</v>
      </c>
      <c r="F12012" t="s">
        <v>64460</v>
      </c>
      <c r="H12012" t="s">
        <v>64458</v>
      </c>
      <c r="J12012" t="s">
        <v>64461</v>
      </c>
      <c r="K12012" t="s">
        <v>64462</v>
      </c>
      <c r="M12012" t="s">
        <v>33354</v>
      </c>
      <c r="N12012" t="s">
        <v>65</v>
      </c>
      <c r="O12012">
        <v>80741</v>
      </c>
      <c r="P12012" t="s">
        <v>50</v>
      </c>
      <c r="U12012" s="1">
        <v>45159</v>
      </c>
      <c r="V12012" s="1">
        <v>45159</v>
      </c>
      <c r="W12012" s="1">
        <v>45159.93472222222</v>
      </c>
      <c r="X12012" s="1">
        <v>45159.93472222222</v>
      </c>
      <c r="AC12012" t="s">
        <v>53</v>
      </c>
      <c r="AD12012">
        <v>2973627793</v>
      </c>
      <c r="AE12012" s="1">
        <v>45160.594444444447</v>
      </c>
      <c r="AF12012" t="s">
        <v>64463</v>
      </c>
      <c r="AG12012" t="s">
        <v>64464</v>
      </c>
      <c r="AH12012" t="s">
        <v>51</v>
      </c>
      <c r="AJ12012" t="s">
        <v>53</v>
      </c>
      <c r="AL12012" t="s">
        <v>68</v>
      </c>
      <c r="AO12012" t="s">
        <v>5443</v>
      </c>
      <c r="AP12012" s="1">
        <v>45166.567361111112</v>
      </c>
    </row>
    <row r="12013" spans="1:43" x14ac:dyDescent="0.35">
      <c r="A12013" t="s">
        <v>64465</v>
      </c>
      <c r="B12013" t="s">
        <v>25025</v>
      </c>
      <c r="C12013" t="s">
        <v>6933</v>
      </c>
      <c r="F12013" t="s">
        <v>64466</v>
      </c>
      <c r="H12013" t="s">
        <v>64467</v>
      </c>
      <c r="J12013" t="s">
        <v>64468</v>
      </c>
      <c r="K12013" t="s">
        <v>29981</v>
      </c>
      <c r="M12013" t="s">
        <v>64469</v>
      </c>
      <c r="N12013" t="s">
        <v>65</v>
      </c>
      <c r="O12013">
        <v>81430</v>
      </c>
      <c r="P12013" t="s">
        <v>50</v>
      </c>
      <c r="U12013" s="1">
        <v>45159</v>
      </c>
      <c r="V12013" s="1">
        <v>45159</v>
      </c>
      <c r="W12013" s="1">
        <v>45159.452777777777</v>
      </c>
      <c r="X12013" s="1">
        <v>45159.452777777777</v>
      </c>
      <c r="AC12013" t="s">
        <v>53</v>
      </c>
      <c r="AD12013">
        <v>2969865683</v>
      </c>
      <c r="AE12013" s="1">
        <v>43480.477777777778</v>
      </c>
      <c r="AF12013" t="s">
        <v>64470</v>
      </c>
      <c r="AG12013" t="s">
        <v>64471</v>
      </c>
      <c r="AH12013" t="s">
        <v>51</v>
      </c>
      <c r="AJ12013" t="s">
        <v>53</v>
      </c>
      <c r="AL12013" t="s">
        <v>68</v>
      </c>
      <c r="AO12013" t="s">
        <v>57090</v>
      </c>
      <c r="AP12013" s="1">
        <v>45162.701388888891</v>
      </c>
      <c r="AQ12013" s="1">
        <v>45162.615277777775</v>
      </c>
    </row>
    <row r="12014" spans="1:43" x14ac:dyDescent="0.35">
      <c r="A12014" t="s">
        <v>64472</v>
      </c>
      <c r="B12014" t="s">
        <v>64473</v>
      </c>
      <c r="C12014" t="s">
        <v>331</v>
      </c>
      <c r="F12014" t="s">
        <v>64474</v>
      </c>
      <c r="H12014" t="s">
        <v>64472</v>
      </c>
      <c r="J12014" t="s">
        <v>4293</v>
      </c>
      <c r="K12014" t="s">
        <v>64475</v>
      </c>
      <c r="M12014" t="s">
        <v>5343</v>
      </c>
      <c r="N12014" t="s">
        <v>798</v>
      </c>
      <c r="O12014">
        <v>79701</v>
      </c>
      <c r="P12014" t="s">
        <v>50</v>
      </c>
      <c r="U12014" s="1">
        <v>45159</v>
      </c>
      <c r="V12014" s="1">
        <v>45159</v>
      </c>
      <c r="W12014" s="1">
        <v>45159.666666666664</v>
      </c>
      <c r="X12014" s="1">
        <v>45159.666666666664</v>
      </c>
      <c r="AC12014" t="s">
        <v>53</v>
      </c>
      <c r="AD12014">
        <v>2969634929</v>
      </c>
      <c r="AE12014" s="1">
        <v>41799.665972222225</v>
      </c>
      <c r="AF12014" t="s">
        <v>4296</v>
      </c>
      <c r="AG12014" t="s">
        <v>64476</v>
      </c>
      <c r="AH12014" t="s">
        <v>51</v>
      </c>
      <c r="AJ12014" t="s">
        <v>53</v>
      </c>
      <c r="AL12014" t="s">
        <v>68</v>
      </c>
      <c r="AO12014" t="s">
        <v>5443</v>
      </c>
      <c r="AP12014" s="1">
        <v>45159.668749999997</v>
      </c>
    </row>
    <row r="12015" spans="1:43" x14ac:dyDescent="0.35">
      <c r="A12015" t="s">
        <v>64477</v>
      </c>
      <c r="B12015" t="s">
        <v>64478</v>
      </c>
      <c r="C12015" t="s">
        <v>1723</v>
      </c>
      <c r="F12015" t="s">
        <v>64474</v>
      </c>
      <c r="H12015" t="s">
        <v>64477</v>
      </c>
      <c r="J12015" t="s">
        <v>4293</v>
      </c>
      <c r="K12015" t="s">
        <v>64475</v>
      </c>
      <c r="M12015" t="s">
        <v>5343</v>
      </c>
      <c r="N12015" t="s">
        <v>798</v>
      </c>
      <c r="O12015">
        <v>79701</v>
      </c>
      <c r="P12015" t="s">
        <v>50</v>
      </c>
      <c r="U12015" s="1">
        <v>45159</v>
      </c>
      <c r="V12015" s="1">
        <v>45159</v>
      </c>
      <c r="W12015" s="1">
        <v>45159.629166666666</v>
      </c>
      <c r="X12015" s="1">
        <v>45159.629166666666</v>
      </c>
      <c r="AC12015" t="s">
        <v>53</v>
      </c>
      <c r="AD12015">
        <v>2969634929</v>
      </c>
      <c r="AE12015" s="1">
        <v>41799.665972222225</v>
      </c>
      <c r="AF12015" t="s">
        <v>4296</v>
      </c>
      <c r="AG12015" t="s">
        <v>64479</v>
      </c>
      <c r="AH12015" t="s">
        <v>51</v>
      </c>
      <c r="AJ12015" t="s">
        <v>53</v>
      </c>
      <c r="AL12015" t="s">
        <v>68</v>
      </c>
      <c r="AO12015" t="s">
        <v>5443</v>
      </c>
      <c r="AP12015" s="1">
        <v>45159.633333333331</v>
      </c>
    </row>
    <row r="12016" spans="1:43" x14ac:dyDescent="0.35">
      <c r="A12016" t="s">
        <v>64480</v>
      </c>
      <c r="B12016" t="s">
        <v>51022</v>
      </c>
      <c r="C12016" t="s">
        <v>64481</v>
      </c>
      <c r="F12016" t="s">
        <v>64482</v>
      </c>
      <c r="H12016" t="s">
        <v>64480</v>
      </c>
      <c r="J12016" t="s">
        <v>64483</v>
      </c>
      <c r="P12016" t="s">
        <v>50</v>
      </c>
      <c r="U12016" s="1">
        <v>45159</v>
      </c>
      <c r="V12016" s="1">
        <v>45159</v>
      </c>
      <c r="AC12016" t="s">
        <v>53</v>
      </c>
      <c r="AD12016">
        <v>2973322669</v>
      </c>
      <c r="AE12016" s="1">
        <v>45155.425694444442</v>
      </c>
      <c r="AG12016" t="s">
        <v>64484</v>
      </c>
      <c r="AH12016" t="s">
        <v>51</v>
      </c>
      <c r="AJ12016" t="s">
        <v>53</v>
      </c>
      <c r="AO12016" t="s">
        <v>57090</v>
      </c>
    </row>
    <row r="12017" spans="1:43" x14ac:dyDescent="0.35">
      <c r="A12017" t="s">
        <v>64485</v>
      </c>
      <c r="B12017" t="s">
        <v>56600</v>
      </c>
      <c r="C12017" t="s">
        <v>64486</v>
      </c>
      <c r="H12017" t="s">
        <v>64485</v>
      </c>
      <c r="J12017" t="s">
        <v>56602</v>
      </c>
      <c r="P12017" t="s">
        <v>50</v>
      </c>
      <c r="U12017" s="1">
        <v>45159</v>
      </c>
      <c r="V12017" s="1">
        <v>45159</v>
      </c>
      <c r="W12017" s="1">
        <v>45159.479861111111</v>
      </c>
      <c r="X12017" s="1">
        <v>45159.479861111111</v>
      </c>
      <c r="AC12017" t="s">
        <v>53</v>
      </c>
      <c r="AD12017">
        <v>2973342925</v>
      </c>
      <c r="AE12017" s="1">
        <v>45030.665972222225</v>
      </c>
      <c r="AF12017" t="s">
        <v>56605</v>
      </c>
      <c r="AG12017" t="s">
        <v>64487</v>
      </c>
      <c r="AH12017" t="s">
        <v>51</v>
      </c>
      <c r="AJ12017" t="s">
        <v>53</v>
      </c>
      <c r="AL12017" t="s">
        <v>68</v>
      </c>
      <c r="AO12017" t="s">
        <v>57090</v>
      </c>
    </row>
    <row r="12018" spans="1:43" x14ac:dyDescent="0.35">
      <c r="A12018" t="s">
        <v>64488</v>
      </c>
      <c r="B12018" t="s">
        <v>3229</v>
      </c>
      <c r="C12018" t="s">
        <v>9229</v>
      </c>
      <c r="F12018" t="s">
        <v>64489</v>
      </c>
      <c r="H12018" t="s">
        <v>64488</v>
      </c>
      <c r="J12018" t="s">
        <v>64490</v>
      </c>
      <c r="M12018" t="s">
        <v>2800</v>
      </c>
      <c r="N12018" t="s">
        <v>287</v>
      </c>
      <c r="O12018">
        <v>80503</v>
      </c>
      <c r="P12018" t="s">
        <v>50</v>
      </c>
      <c r="U12018" s="1">
        <v>45159</v>
      </c>
      <c r="V12018" s="1">
        <v>45159</v>
      </c>
      <c r="W12018" s="1">
        <v>45159.634027777778</v>
      </c>
      <c r="X12018" s="1">
        <v>45159.634027777778</v>
      </c>
      <c r="AC12018" t="s">
        <v>53</v>
      </c>
      <c r="AD12018">
        <v>2969649703</v>
      </c>
      <c r="AE12018" s="1">
        <v>41939.696527777778</v>
      </c>
      <c r="AG12018" t="s">
        <v>64491</v>
      </c>
      <c r="AH12018" t="s">
        <v>51</v>
      </c>
      <c r="AJ12018" t="s">
        <v>53</v>
      </c>
      <c r="AL12018" t="s">
        <v>78</v>
      </c>
      <c r="AO12018" t="s">
        <v>8142</v>
      </c>
    </row>
    <row r="12019" spans="1:43" x14ac:dyDescent="0.35">
      <c r="A12019" t="s">
        <v>64492</v>
      </c>
      <c r="B12019" t="s">
        <v>3229</v>
      </c>
      <c r="C12019" t="s">
        <v>9229</v>
      </c>
      <c r="F12019" t="s">
        <v>64489</v>
      </c>
      <c r="H12019" t="s">
        <v>64488</v>
      </c>
      <c r="J12019" t="s">
        <v>64490</v>
      </c>
      <c r="N12019" t="s">
        <v>287</v>
      </c>
      <c r="O12019">
        <v>80229</v>
      </c>
      <c r="P12019" t="s">
        <v>50</v>
      </c>
      <c r="U12019" s="1">
        <v>45159</v>
      </c>
      <c r="V12019" s="1">
        <v>45159</v>
      </c>
      <c r="W12019" s="1">
        <v>45159.625</v>
      </c>
      <c r="X12019" s="1">
        <v>45159.625</v>
      </c>
      <c r="AC12019" t="s">
        <v>53</v>
      </c>
      <c r="AD12019">
        <v>2969649703</v>
      </c>
      <c r="AE12019" s="1">
        <v>41939.696527777778</v>
      </c>
      <c r="AF12019" t="s">
        <v>4097</v>
      </c>
      <c r="AG12019" t="s">
        <v>64493</v>
      </c>
      <c r="AH12019" t="s">
        <v>51</v>
      </c>
      <c r="AJ12019" t="s">
        <v>53</v>
      </c>
      <c r="AL12019" t="s">
        <v>68</v>
      </c>
      <c r="AO12019" t="s">
        <v>5443</v>
      </c>
      <c r="AP12019" s="1">
        <v>45159.623611111114</v>
      </c>
    </row>
    <row r="12020" spans="1:43" x14ac:dyDescent="0.35">
      <c r="A12020" t="s">
        <v>64494</v>
      </c>
      <c r="B12020" t="s">
        <v>64495</v>
      </c>
      <c r="C12020" t="s">
        <v>302</v>
      </c>
      <c r="F12020" t="s">
        <v>64496</v>
      </c>
      <c r="H12020" t="s">
        <v>64494</v>
      </c>
      <c r="J12020" t="s">
        <v>64497</v>
      </c>
      <c r="K12020" t="s">
        <v>64498</v>
      </c>
      <c r="M12020" t="s">
        <v>2248</v>
      </c>
      <c r="N12020" t="s">
        <v>287</v>
      </c>
      <c r="O12020">
        <v>80498</v>
      </c>
      <c r="P12020" t="s">
        <v>50</v>
      </c>
      <c r="U12020" s="1">
        <v>45159</v>
      </c>
      <c r="V12020" s="1">
        <v>45159</v>
      </c>
      <c r="W12020" s="1">
        <v>45159.525000000001</v>
      </c>
      <c r="X12020" s="1">
        <v>45159.525000000001</v>
      </c>
      <c r="AC12020" t="s">
        <v>53</v>
      </c>
      <c r="AD12020">
        <v>2973626557</v>
      </c>
      <c r="AE12020" s="1">
        <v>45159.654861111114</v>
      </c>
      <c r="AF12020" t="s">
        <v>64499</v>
      </c>
      <c r="AG12020" t="s">
        <v>64500</v>
      </c>
      <c r="AH12020" t="s">
        <v>51</v>
      </c>
      <c r="AJ12020" t="s">
        <v>53</v>
      </c>
      <c r="AL12020" t="s">
        <v>68</v>
      </c>
      <c r="AO12020" t="s">
        <v>5443</v>
      </c>
      <c r="AP12020" s="1">
        <v>45469.343055555553</v>
      </c>
    </row>
    <row r="12021" spans="1:43" x14ac:dyDescent="0.35">
      <c r="A12021" t="s">
        <v>64501</v>
      </c>
      <c r="B12021" t="s">
        <v>17447</v>
      </c>
      <c r="C12021" t="s">
        <v>64502</v>
      </c>
      <c r="H12021" t="s">
        <v>64501</v>
      </c>
      <c r="U12021" s="1">
        <v>45159</v>
      </c>
      <c r="V12021" s="1">
        <v>45159</v>
      </c>
      <c r="AC12021" t="s">
        <v>53</v>
      </c>
      <c r="AG12021" t="s">
        <v>64503</v>
      </c>
      <c r="AH12021" t="s">
        <v>51</v>
      </c>
      <c r="AJ12021" t="s">
        <v>53</v>
      </c>
      <c r="AO12021" t="s">
        <v>5443</v>
      </c>
    </row>
    <row r="12022" spans="1:43" x14ac:dyDescent="0.35">
      <c r="A12022" t="s">
        <v>64504</v>
      </c>
      <c r="B12022" t="s">
        <v>7246</v>
      </c>
      <c r="C12022" t="s">
        <v>47439</v>
      </c>
      <c r="H12022" t="s">
        <v>64505</v>
      </c>
      <c r="J12022" t="s">
        <v>6029</v>
      </c>
      <c r="P12022" t="s">
        <v>50</v>
      </c>
      <c r="U12022" s="1">
        <v>45159</v>
      </c>
      <c r="V12022" s="1">
        <v>45159</v>
      </c>
      <c r="AC12022" t="s">
        <v>53</v>
      </c>
      <c r="AG12022" t="s">
        <v>64506</v>
      </c>
      <c r="AH12022" t="s">
        <v>51</v>
      </c>
      <c r="AJ12022" t="s">
        <v>53</v>
      </c>
      <c r="AO12022" t="s">
        <v>5443</v>
      </c>
    </row>
    <row r="12023" spans="1:43" x14ac:dyDescent="0.35">
      <c r="A12023" t="s">
        <v>64507</v>
      </c>
      <c r="B12023" t="s">
        <v>64508</v>
      </c>
      <c r="C12023" t="s">
        <v>302</v>
      </c>
      <c r="H12023" t="s">
        <v>64509</v>
      </c>
      <c r="J12023" t="s">
        <v>6029</v>
      </c>
      <c r="P12023" t="s">
        <v>50</v>
      </c>
      <c r="U12023" s="1">
        <v>45159</v>
      </c>
      <c r="V12023" s="1">
        <v>45159</v>
      </c>
      <c r="AC12023" t="s">
        <v>53</v>
      </c>
      <c r="AG12023" t="s">
        <v>64510</v>
      </c>
      <c r="AH12023" t="s">
        <v>51</v>
      </c>
      <c r="AJ12023" t="s">
        <v>53</v>
      </c>
      <c r="AO12023" t="s">
        <v>5443</v>
      </c>
    </row>
    <row r="12024" spans="1:43" x14ac:dyDescent="0.35">
      <c r="A12024" t="s">
        <v>64511</v>
      </c>
      <c r="B12024" t="s">
        <v>64512</v>
      </c>
      <c r="C12024" t="s">
        <v>89</v>
      </c>
      <c r="H12024" t="s">
        <v>64485</v>
      </c>
      <c r="J12024" t="s">
        <v>64513</v>
      </c>
      <c r="K12024" t="s">
        <v>56603</v>
      </c>
      <c r="M12024" t="s">
        <v>56604</v>
      </c>
      <c r="N12024" t="s">
        <v>65</v>
      </c>
      <c r="O12024">
        <v>80133</v>
      </c>
      <c r="P12024" t="s">
        <v>50</v>
      </c>
      <c r="U12024" s="1">
        <v>45159</v>
      </c>
      <c r="V12024" s="1">
        <v>45159</v>
      </c>
      <c r="W12024" s="1">
        <v>45159.474999999999</v>
      </c>
      <c r="X12024" s="1">
        <v>45159.474999999999</v>
      </c>
      <c r="AC12024" t="s">
        <v>53</v>
      </c>
      <c r="AD12024">
        <v>1000000001</v>
      </c>
      <c r="AE12024" s="1">
        <v>39973.351388888892</v>
      </c>
      <c r="AF12024" t="s">
        <v>3377</v>
      </c>
      <c r="AG12024" t="s">
        <v>64514</v>
      </c>
      <c r="AH12024" t="s">
        <v>51</v>
      </c>
      <c r="AJ12024" t="s">
        <v>53</v>
      </c>
      <c r="AL12024" t="s">
        <v>78</v>
      </c>
      <c r="AO12024" t="s">
        <v>5443</v>
      </c>
      <c r="AP12024" s="1">
        <v>45159.474999999999</v>
      </c>
    </row>
    <row r="12025" spans="1:43" x14ac:dyDescent="0.35">
      <c r="A12025" t="s">
        <v>64515</v>
      </c>
      <c r="B12025" t="s">
        <v>64516</v>
      </c>
      <c r="C12025" t="s">
        <v>14685</v>
      </c>
      <c r="F12025">
        <v>9703249929</v>
      </c>
      <c r="H12025" t="s">
        <v>64515</v>
      </c>
      <c r="J12025" t="s">
        <v>19056</v>
      </c>
      <c r="M12025" t="s">
        <v>7677</v>
      </c>
      <c r="N12025" t="s">
        <v>287</v>
      </c>
      <c r="O12025">
        <v>80648</v>
      </c>
      <c r="P12025" t="s">
        <v>50</v>
      </c>
      <c r="U12025" s="1">
        <v>45159</v>
      </c>
      <c r="V12025" s="1">
        <v>45159</v>
      </c>
      <c r="W12025" s="1">
        <v>45159.408333333333</v>
      </c>
      <c r="X12025" s="1">
        <v>45159.408333333333</v>
      </c>
      <c r="AC12025" t="s">
        <v>53</v>
      </c>
      <c r="AD12025">
        <v>1000000001</v>
      </c>
      <c r="AE12025" s="1">
        <v>39973.351388888892</v>
      </c>
      <c r="AF12025" t="s">
        <v>3377</v>
      </c>
      <c r="AG12025" t="s">
        <v>64517</v>
      </c>
      <c r="AH12025" t="s">
        <v>51</v>
      </c>
      <c r="AJ12025" t="s">
        <v>53</v>
      </c>
      <c r="AL12025" t="s">
        <v>78</v>
      </c>
      <c r="AO12025" t="s">
        <v>5443</v>
      </c>
      <c r="AP12025" s="1">
        <v>45159.404861111114</v>
      </c>
    </row>
    <row r="12026" spans="1:43" x14ac:dyDescent="0.35">
      <c r="A12026" t="s">
        <v>64518</v>
      </c>
      <c r="B12026" t="s">
        <v>50679</v>
      </c>
      <c r="C12026" t="s">
        <v>64519</v>
      </c>
      <c r="F12026" t="s">
        <v>64520</v>
      </c>
      <c r="H12026" t="s">
        <v>64521</v>
      </c>
      <c r="J12026" t="s">
        <v>7961</v>
      </c>
      <c r="K12026" t="s">
        <v>12115</v>
      </c>
      <c r="M12026" t="s">
        <v>7964</v>
      </c>
      <c r="N12026" t="s">
        <v>264</v>
      </c>
      <c r="O12026">
        <v>78701</v>
      </c>
      <c r="P12026" t="s">
        <v>50</v>
      </c>
      <c r="U12026" s="1">
        <v>45159</v>
      </c>
      <c r="V12026" s="1">
        <v>45159</v>
      </c>
      <c r="AC12026" t="s">
        <v>53</v>
      </c>
      <c r="AD12026">
        <v>2969702039</v>
      </c>
      <c r="AE12026" s="1">
        <v>42528.619444444441</v>
      </c>
      <c r="AG12026" t="s">
        <v>64522</v>
      </c>
      <c r="AH12026" t="s">
        <v>51</v>
      </c>
      <c r="AJ12026" t="s">
        <v>53</v>
      </c>
      <c r="AO12026" t="s">
        <v>8142</v>
      </c>
    </row>
    <row r="12027" spans="1:43" x14ac:dyDescent="0.35">
      <c r="A12027" t="s">
        <v>64523</v>
      </c>
      <c r="B12027" t="s">
        <v>57664</v>
      </c>
      <c r="C12027" t="s">
        <v>17823</v>
      </c>
      <c r="F12027" t="s">
        <v>64524</v>
      </c>
      <c r="H12027" t="s">
        <v>64523</v>
      </c>
      <c r="J12027" t="s">
        <v>5486</v>
      </c>
      <c r="K12027" t="s">
        <v>5487</v>
      </c>
      <c r="M12027" t="s">
        <v>4629</v>
      </c>
      <c r="N12027" t="s">
        <v>1515</v>
      </c>
      <c r="O12027">
        <v>85034</v>
      </c>
      <c r="P12027" t="s">
        <v>50</v>
      </c>
      <c r="U12027" s="1">
        <v>45159</v>
      </c>
      <c r="V12027" s="1">
        <v>45159</v>
      </c>
      <c r="W12027" s="1">
        <v>45159.666666666664</v>
      </c>
      <c r="X12027" s="1">
        <v>45159.666666666664</v>
      </c>
      <c r="AC12027" t="s">
        <v>53</v>
      </c>
      <c r="AD12027">
        <v>2969542473</v>
      </c>
      <c r="AE12027" s="1">
        <v>39974.713888888888</v>
      </c>
      <c r="AF12027" t="s">
        <v>42567</v>
      </c>
      <c r="AG12027" t="s">
        <v>64525</v>
      </c>
      <c r="AH12027" t="s">
        <v>51</v>
      </c>
      <c r="AJ12027" t="s">
        <v>53</v>
      </c>
      <c r="AL12027" t="s">
        <v>68</v>
      </c>
      <c r="AO12027" t="s">
        <v>5443</v>
      </c>
      <c r="AP12027" s="1">
        <v>45474.67291666667</v>
      </c>
    </row>
    <row r="12028" spans="1:43" x14ac:dyDescent="0.35">
      <c r="A12028" t="s">
        <v>64526</v>
      </c>
      <c r="B12028" t="s">
        <v>64527</v>
      </c>
      <c r="C12028" t="s">
        <v>587</v>
      </c>
      <c r="F12028" t="s">
        <v>64528</v>
      </c>
      <c r="H12028" t="s">
        <v>64526</v>
      </c>
      <c r="J12028" t="s">
        <v>64529</v>
      </c>
      <c r="K12028" t="s">
        <v>64530</v>
      </c>
      <c r="M12028" t="s">
        <v>3225</v>
      </c>
      <c r="N12028" t="s">
        <v>65</v>
      </c>
      <c r="O12028">
        <v>80538</v>
      </c>
      <c r="P12028" t="s">
        <v>50</v>
      </c>
      <c r="U12028" s="1">
        <v>45159</v>
      </c>
      <c r="V12028" s="1">
        <v>45159</v>
      </c>
      <c r="W12028" s="1">
        <v>45159.68472222222</v>
      </c>
      <c r="X12028" s="1">
        <v>45159.68472222222</v>
      </c>
      <c r="AC12028" t="s">
        <v>53</v>
      </c>
      <c r="AD12028">
        <v>2973627438</v>
      </c>
      <c r="AE12028" s="1">
        <v>45160.425694444442</v>
      </c>
      <c r="AF12028" t="s">
        <v>64531</v>
      </c>
      <c r="AG12028" t="s">
        <v>64532</v>
      </c>
      <c r="AH12028" t="s">
        <v>51</v>
      </c>
      <c r="AJ12028" t="s">
        <v>53</v>
      </c>
      <c r="AL12028" t="s">
        <v>68</v>
      </c>
      <c r="AO12028" t="s">
        <v>5443</v>
      </c>
      <c r="AP12028" s="1">
        <v>45160.488888888889</v>
      </c>
      <c r="AQ12028" s="1">
        <v>45160.494444444441</v>
      </c>
    </row>
    <row r="12029" spans="1:43" x14ac:dyDescent="0.35">
      <c r="A12029" t="s">
        <v>64533</v>
      </c>
      <c r="B12029" t="s">
        <v>26557</v>
      </c>
      <c r="C12029" t="s">
        <v>49948</v>
      </c>
      <c r="F12029" t="s">
        <v>64534</v>
      </c>
      <c r="H12029" t="s">
        <v>64533</v>
      </c>
      <c r="J12029" t="s">
        <v>64535</v>
      </c>
      <c r="K12029" t="s">
        <v>64536</v>
      </c>
      <c r="M12029" t="s">
        <v>10624</v>
      </c>
      <c r="N12029" t="s">
        <v>65</v>
      </c>
      <c r="O12029">
        <v>81419</v>
      </c>
      <c r="P12029" t="s">
        <v>50</v>
      </c>
      <c r="U12029" s="1">
        <v>45159</v>
      </c>
      <c r="V12029" s="1">
        <v>45159</v>
      </c>
      <c r="W12029" s="1">
        <v>45159.838888888888</v>
      </c>
      <c r="X12029" s="1">
        <v>45159.838888888888</v>
      </c>
      <c r="AC12029" t="s">
        <v>53</v>
      </c>
      <c r="AD12029">
        <v>2973627648</v>
      </c>
      <c r="AE12029" s="1">
        <v>45160.529861111114</v>
      </c>
      <c r="AF12029" t="s">
        <v>64537</v>
      </c>
      <c r="AG12029" t="s">
        <v>64538</v>
      </c>
      <c r="AH12029" t="s">
        <v>51</v>
      </c>
      <c r="AJ12029" t="s">
        <v>53</v>
      </c>
      <c r="AL12029" t="s">
        <v>68</v>
      </c>
      <c r="AO12029" t="s">
        <v>5443</v>
      </c>
      <c r="AP12029" s="1">
        <v>45159.838194444441</v>
      </c>
    </row>
    <row r="12030" spans="1:43" x14ac:dyDescent="0.35">
      <c r="A12030" t="s">
        <v>64539</v>
      </c>
      <c r="B12030" t="s">
        <v>62572</v>
      </c>
      <c r="C12030" t="s">
        <v>28427</v>
      </c>
      <c r="F12030" t="s">
        <v>64540</v>
      </c>
      <c r="H12030" t="s">
        <v>64539</v>
      </c>
      <c r="J12030" t="s">
        <v>46750</v>
      </c>
      <c r="K12030" t="s">
        <v>64541</v>
      </c>
      <c r="M12030" t="s">
        <v>154</v>
      </c>
      <c r="N12030" t="s">
        <v>213</v>
      </c>
      <c r="O12030">
        <v>80634</v>
      </c>
      <c r="P12030" t="s">
        <v>50</v>
      </c>
      <c r="U12030" s="1">
        <v>45159</v>
      </c>
      <c r="V12030" s="1">
        <v>45159</v>
      </c>
      <c r="W12030" s="1">
        <v>45159.659722222219</v>
      </c>
      <c r="X12030" s="1">
        <v>45159.659722222219</v>
      </c>
      <c r="AC12030" t="s">
        <v>51</v>
      </c>
      <c r="AD12030">
        <v>2969648205</v>
      </c>
      <c r="AE12030" s="1">
        <v>41920.477777777778</v>
      </c>
      <c r="AF12030" t="s">
        <v>5324</v>
      </c>
      <c r="AG12030" t="s">
        <v>64542</v>
      </c>
      <c r="AH12030" t="s">
        <v>51</v>
      </c>
      <c r="AJ12030" t="s">
        <v>53</v>
      </c>
      <c r="AL12030" t="s">
        <v>68</v>
      </c>
      <c r="AO12030" t="s">
        <v>5443</v>
      </c>
      <c r="AP12030" s="1">
        <v>45469.445138888892</v>
      </c>
      <c r="AQ12030" s="1">
        <v>45257.752083333333</v>
      </c>
    </row>
    <row r="12031" spans="1:43" x14ac:dyDescent="0.35">
      <c r="A12031" t="s">
        <v>64543</v>
      </c>
      <c r="B12031" t="s">
        <v>50492</v>
      </c>
      <c r="C12031" t="s">
        <v>587</v>
      </c>
      <c r="F12031" t="s">
        <v>64544</v>
      </c>
      <c r="H12031" t="s">
        <v>64543</v>
      </c>
      <c r="J12031" t="s">
        <v>27618</v>
      </c>
      <c r="K12031" t="s">
        <v>64545</v>
      </c>
      <c r="M12031" t="s">
        <v>154</v>
      </c>
      <c r="N12031" t="s">
        <v>287</v>
      </c>
      <c r="O12031">
        <v>80634</v>
      </c>
      <c r="P12031" t="s">
        <v>50</v>
      </c>
      <c r="U12031" s="1">
        <v>45160</v>
      </c>
      <c r="V12031" s="1">
        <v>45160</v>
      </c>
      <c r="W12031" s="1">
        <v>45160.404166666667</v>
      </c>
      <c r="X12031" s="1">
        <v>45160.404166666667</v>
      </c>
      <c r="AC12031" t="s">
        <v>53</v>
      </c>
      <c r="AD12031">
        <v>2969563407</v>
      </c>
      <c r="AE12031" s="1">
        <v>40697.515277777777</v>
      </c>
      <c r="AF12031" t="s">
        <v>27619</v>
      </c>
      <c r="AG12031" t="s">
        <v>64546</v>
      </c>
      <c r="AH12031" t="s">
        <v>51</v>
      </c>
      <c r="AJ12031" t="s">
        <v>53</v>
      </c>
      <c r="AL12031" t="s">
        <v>68</v>
      </c>
      <c r="AO12031" t="s">
        <v>5443</v>
      </c>
      <c r="AP12031" s="1">
        <v>45160.402777777781</v>
      </c>
    </row>
    <row r="12032" spans="1:43" x14ac:dyDescent="0.35">
      <c r="A12032" t="s">
        <v>64547</v>
      </c>
      <c r="B12032" t="s">
        <v>2339</v>
      </c>
      <c r="C12032" t="s">
        <v>64548</v>
      </c>
      <c r="H12032" t="s">
        <v>64549</v>
      </c>
      <c r="J12032" t="s">
        <v>407</v>
      </c>
      <c r="P12032" t="s">
        <v>50</v>
      </c>
      <c r="U12032" s="1">
        <v>45160</v>
      </c>
      <c r="V12032" s="1">
        <v>45160</v>
      </c>
      <c r="W12032" s="1">
        <v>45240.601388888892</v>
      </c>
      <c r="X12032" s="1">
        <v>45240.601388888892</v>
      </c>
      <c r="AC12032" t="s">
        <v>53</v>
      </c>
      <c r="AD12032">
        <v>2969475309</v>
      </c>
      <c r="AE12032" s="1">
        <v>37159</v>
      </c>
      <c r="AF12032" t="s">
        <v>408</v>
      </c>
      <c r="AG12032" t="s">
        <v>64550</v>
      </c>
      <c r="AH12032" t="s">
        <v>51</v>
      </c>
      <c r="AJ12032" t="s">
        <v>53</v>
      </c>
      <c r="AL12032" t="s">
        <v>68</v>
      </c>
      <c r="AO12032" t="s">
        <v>5443</v>
      </c>
      <c r="AP12032" s="1">
        <v>45475.856249999997</v>
      </c>
      <c r="AQ12032" s="1">
        <v>45449.859722222223</v>
      </c>
    </row>
    <row r="12033" spans="1:43" x14ac:dyDescent="0.35">
      <c r="A12033" t="s">
        <v>64551</v>
      </c>
      <c r="B12033" t="s">
        <v>64552</v>
      </c>
      <c r="C12033" t="s">
        <v>64553</v>
      </c>
      <c r="H12033" t="s">
        <v>64554</v>
      </c>
      <c r="J12033" t="s">
        <v>13158</v>
      </c>
      <c r="K12033" t="s">
        <v>64555</v>
      </c>
      <c r="M12033" t="s">
        <v>64556</v>
      </c>
      <c r="N12033" t="s">
        <v>798</v>
      </c>
      <c r="O12033">
        <v>78380</v>
      </c>
      <c r="P12033" t="s">
        <v>50</v>
      </c>
      <c r="U12033" s="1">
        <v>45160</v>
      </c>
      <c r="V12033" s="1">
        <v>45160</v>
      </c>
      <c r="W12033" s="1">
        <v>45202.384722222225</v>
      </c>
      <c r="X12033" s="1">
        <v>45202.384722222225</v>
      </c>
      <c r="AC12033" t="s">
        <v>51</v>
      </c>
      <c r="AD12033">
        <v>2969780884</v>
      </c>
      <c r="AE12033" s="1">
        <v>43159.376388888886</v>
      </c>
      <c r="AG12033" t="s">
        <v>64557</v>
      </c>
      <c r="AH12033" t="s">
        <v>51</v>
      </c>
      <c r="AJ12033" t="s">
        <v>53</v>
      </c>
      <c r="AL12033" t="s">
        <v>68</v>
      </c>
      <c r="AO12033" t="s">
        <v>5443</v>
      </c>
      <c r="AP12033" s="1">
        <v>45217.693055555559</v>
      </c>
      <c r="AQ12033" s="1">
        <v>43026.359027777777</v>
      </c>
    </row>
    <row r="12034" spans="1:43" x14ac:dyDescent="0.35">
      <c r="A12034" t="s">
        <v>64558</v>
      </c>
      <c r="B12034" t="s">
        <v>64559</v>
      </c>
      <c r="C12034" t="s">
        <v>46152</v>
      </c>
      <c r="F12034" t="s">
        <v>64560</v>
      </c>
      <c r="H12034" t="s">
        <v>64561</v>
      </c>
      <c r="J12034" t="s">
        <v>64562</v>
      </c>
      <c r="K12034" t="s">
        <v>64563</v>
      </c>
      <c r="M12034" t="s">
        <v>753</v>
      </c>
      <c r="N12034" t="s">
        <v>264</v>
      </c>
      <c r="O12034">
        <v>79903</v>
      </c>
      <c r="P12034" t="s">
        <v>50</v>
      </c>
      <c r="U12034" s="1">
        <v>45160</v>
      </c>
      <c r="V12034" s="1">
        <v>45160</v>
      </c>
      <c r="W12034" s="1">
        <v>45160.574999999997</v>
      </c>
      <c r="X12034" s="1">
        <v>45160.574999999997</v>
      </c>
      <c r="AC12034" t="s">
        <v>51</v>
      </c>
      <c r="AD12034">
        <v>2973627821</v>
      </c>
      <c r="AE12034" s="1">
        <v>45160.615972222222</v>
      </c>
      <c r="AF12034" t="s">
        <v>64564</v>
      </c>
      <c r="AG12034" t="s">
        <v>64565</v>
      </c>
      <c r="AH12034" t="s">
        <v>51</v>
      </c>
      <c r="AJ12034" t="s">
        <v>53</v>
      </c>
      <c r="AL12034" t="s">
        <v>68</v>
      </c>
      <c r="AO12034" t="s">
        <v>5443</v>
      </c>
      <c r="AP12034" s="1">
        <v>45468.545138888891</v>
      </c>
      <c r="AQ12034" s="1">
        <v>45160.631249999999</v>
      </c>
    </row>
    <row r="12035" spans="1:43" x14ac:dyDescent="0.35">
      <c r="A12035" t="s">
        <v>64566</v>
      </c>
      <c r="B12035" t="s">
        <v>54990</v>
      </c>
      <c r="C12035" t="s">
        <v>22851</v>
      </c>
      <c r="F12035" t="s">
        <v>64567</v>
      </c>
      <c r="H12035" t="s">
        <v>64566</v>
      </c>
      <c r="J12035" t="s">
        <v>64568</v>
      </c>
      <c r="K12035" t="s">
        <v>64569</v>
      </c>
      <c r="L12035" t="s">
        <v>64570</v>
      </c>
      <c r="M12035" t="s">
        <v>64571</v>
      </c>
      <c r="N12035" t="s">
        <v>6657</v>
      </c>
      <c r="O12035">
        <v>68103</v>
      </c>
      <c r="P12035" t="s">
        <v>50</v>
      </c>
      <c r="U12035" s="1">
        <v>45160</v>
      </c>
      <c r="V12035" s="1">
        <v>45160</v>
      </c>
      <c r="W12035" s="1">
        <v>45160.433333333334</v>
      </c>
      <c r="X12035" s="1">
        <v>45160.433333333334</v>
      </c>
      <c r="AC12035" t="s">
        <v>51</v>
      </c>
      <c r="AD12035">
        <v>2973627468</v>
      </c>
      <c r="AE12035" s="1">
        <v>45160.438194444447</v>
      </c>
      <c r="AF12035" t="s">
        <v>64572</v>
      </c>
      <c r="AG12035" t="s">
        <v>64573</v>
      </c>
      <c r="AH12035" t="s">
        <v>51</v>
      </c>
      <c r="AJ12035" t="s">
        <v>53</v>
      </c>
      <c r="AL12035" t="s">
        <v>68</v>
      </c>
      <c r="AO12035" t="s">
        <v>5443</v>
      </c>
      <c r="AP12035" s="1">
        <v>45187.548611111109</v>
      </c>
    </row>
    <row r="12036" spans="1:43" x14ac:dyDescent="0.35">
      <c r="A12036" t="s">
        <v>64574</v>
      </c>
      <c r="B12036" t="s">
        <v>64575</v>
      </c>
      <c r="C12036" t="s">
        <v>64576</v>
      </c>
      <c r="H12036" t="s">
        <v>64574</v>
      </c>
      <c r="I12036" t="s">
        <v>101</v>
      </c>
      <c r="J12036" t="s">
        <v>2350</v>
      </c>
      <c r="P12036" t="s">
        <v>50</v>
      </c>
      <c r="U12036" s="1">
        <v>45160</v>
      </c>
      <c r="V12036" s="1">
        <v>45160</v>
      </c>
      <c r="AC12036" t="s">
        <v>53</v>
      </c>
      <c r="AD12036">
        <v>2969476832</v>
      </c>
      <c r="AE12036" s="1">
        <v>37243</v>
      </c>
      <c r="AG12036" t="s">
        <v>64577</v>
      </c>
      <c r="AH12036" t="s">
        <v>51</v>
      </c>
      <c r="AJ12036" t="s">
        <v>53</v>
      </c>
      <c r="AO12036" t="s">
        <v>8142</v>
      </c>
    </row>
    <row r="12037" spans="1:43" x14ac:dyDescent="0.35">
      <c r="A12037" t="s">
        <v>64578</v>
      </c>
      <c r="B12037" t="s">
        <v>64579</v>
      </c>
      <c r="C12037" t="s">
        <v>10526</v>
      </c>
      <c r="F12037" t="s">
        <v>64580</v>
      </c>
      <c r="H12037" t="s">
        <v>64581</v>
      </c>
      <c r="J12037" t="s">
        <v>28494</v>
      </c>
      <c r="K12037" t="s">
        <v>64582</v>
      </c>
      <c r="M12037" t="s">
        <v>325</v>
      </c>
      <c r="N12037" t="s">
        <v>65</v>
      </c>
      <c r="O12037">
        <v>81302</v>
      </c>
      <c r="P12037" t="s">
        <v>50</v>
      </c>
      <c r="U12037" s="1">
        <v>45160</v>
      </c>
      <c r="V12037" s="1">
        <v>45160</v>
      </c>
      <c r="W12037" s="1">
        <v>45160.397222222222</v>
      </c>
      <c r="X12037" s="1">
        <v>45160.397222222222</v>
      </c>
      <c r="AC12037" t="s">
        <v>53</v>
      </c>
      <c r="AD12037">
        <v>2969863360</v>
      </c>
      <c r="AE12037" s="1">
        <v>43465.375694444447</v>
      </c>
      <c r="AF12037" t="s">
        <v>28495</v>
      </c>
      <c r="AG12037" t="s">
        <v>64583</v>
      </c>
      <c r="AH12037" t="s">
        <v>51</v>
      </c>
      <c r="AJ12037" t="s">
        <v>53</v>
      </c>
      <c r="AL12037" t="s">
        <v>68</v>
      </c>
      <c r="AO12037" t="s">
        <v>5443</v>
      </c>
      <c r="AP12037" s="1">
        <v>45177.495833333334</v>
      </c>
      <c r="AQ12037" s="1">
        <v>45160.40347222222</v>
      </c>
    </row>
    <row r="12038" spans="1:43" x14ac:dyDescent="0.35">
      <c r="A12038" t="s">
        <v>64584</v>
      </c>
      <c r="B12038" t="s">
        <v>1019</v>
      </c>
      <c r="C12038" t="s">
        <v>64585</v>
      </c>
      <c r="D12038" t="s">
        <v>437</v>
      </c>
      <c r="H12038" t="s">
        <v>64586</v>
      </c>
      <c r="J12038" t="s">
        <v>64587</v>
      </c>
      <c r="U12038" s="1">
        <v>45160</v>
      </c>
      <c r="V12038" s="1">
        <v>45160</v>
      </c>
      <c r="AC12038" t="s">
        <v>53</v>
      </c>
      <c r="AG12038" t="s">
        <v>64588</v>
      </c>
      <c r="AH12038" t="s">
        <v>51</v>
      </c>
      <c r="AJ12038" t="s">
        <v>53</v>
      </c>
      <c r="AO12038" t="s">
        <v>5443</v>
      </c>
    </row>
    <row r="12039" spans="1:43" x14ac:dyDescent="0.35">
      <c r="A12039" t="s">
        <v>64589</v>
      </c>
      <c r="B12039" t="s">
        <v>64590</v>
      </c>
      <c r="C12039" t="s">
        <v>258</v>
      </c>
      <c r="F12039" t="s">
        <v>64591</v>
      </c>
      <c r="H12039" t="s">
        <v>64589</v>
      </c>
      <c r="J12039" t="s">
        <v>59779</v>
      </c>
      <c r="K12039" t="s">
        <v>64592</v>
      </c>
      <c r="M12039" t="s">
        <v>1692</v>
      </c>
      <c r="N12039" t="s">
        <v>253</v>
      </c>
      <c r="O12039">
        <v>88240</v>
      </c>
      <c r="P12039" t="s">
        <v>50</v>
      </c>
      <c r="U12039" s="1">
        <v>45160</v>
      </c>
      <c r="V12039" s="1">
        <v>45160</v>
      </c>
      <c r="W12039" s="1">
        <v>45160.591666666667</v>
      </c>
      <c r="X12039" s="1">
        <v>45160.591666666667</v>
      </c>
      <c r="AC12039" t="s">
        <v>53</v>
      </c>
      <c r="AD12039">
        <v>1000000001</v>
      </c>
      <c r="AE12039" s="1">
        <v>39973.351388888892</v>
      </c>
      <c r="AF12039" t="s">
        <v>3377</v>
      </c>
      <c r="AG12039" t="s">
        <v>64593</v>
      </c>
      <c r="AH12039" t="s">
        <v>51</v>
      </c>
      <c r="AJ12039" t="s">
        <v>53</v>
      </c>
      <c r="AL12039" t="s">
        <v>78</v>
      </c>
      <c r="AO12039" t="s">
        <v>5443</v>
      </c>
      <c r="AP12039" s="1">
        <v>45448.4</v>
      </c>
    </row>
    <row r="12040" spans="1:43" x14ac:dyDescent="0.35">
      <c r="A12040" t="s">
        <v>64594</v>
      </c>
      <c r="B12040" t="s">
        <v>26642</v>
      </c>
      <c r="C12040" t="s">
        <v>1429</v>
      </c>
      <c r="H12040" t="s">
        <v>64594</v>
      </c>
      <c r="J12040" t="s">
        <v>26184</v>
      </c>
      <c r="M12040" t="s">
        <v>513</v>
      </c>
      <c r="N12040" t="s">
        <v>253</v>
      </c>
      <c r="O12040">
        <v>88201</v>
      </c>
      <c r="P12040" t="s">
        <v>50</v>
      </c>
      <c r="U12040" s="1">
        <v>45160</v>
      </c>
      <c r="V12040" s="1">
        <v>45160</v>
      </c>
      <c r="AC12040" t="s">
        <v>53</v>
      </c>
      <c r="AG12040" t="s">
        <v>64595</v>
      </c>
      <c r="AH12040" t="s">
        <v>51</v>
      </c>
      <c r="AJ12040" t="s">
        <v>53</v>
      </c>
      <c r="AO12040" t="s">
        <v>5443</v>
      </c>
    </row>
    <row r="12041" spans="1:43" x14ac:dyDescent="0.35">
      <c r="A12041" t="s">
        <v>64596</v>
      </c>
      <c r="B12041" t="s">
        <v>27936</v>
      </c>
      <c r="C12041" t="s">
        <v>9192</v>
      </c>
      <c r="H12041" t="s">
        <v>64597</v>
      </c>
      <c r="J12041" t="s">
        <v>407</v>
      </c>
      <c r="P12041" t="s">
        <v>50</v>
      </c>
      <c r="U12041" s="1">
        <v>45160</v>
      </c>
      <c r="V12041" s="1">
        <v>45160</v>
      </c>
      <c r="AC12041" t="s">
        <v>53</v>
      </c>
      <c r="AG12041" t="s">
        <v>64598</v>
      </c>
      <c r="AH12041" t="s">
        <v>51</v>
      </c>
      <c r="AJ12041" t="s">
        <v>53</v>
      </c>
      <c r="AO12041" t="s">
        <v>5443</v>
      </c>
    </row>
    <row r="12042" spans="1:43" x14ac:dyDescent="0.35">
      <c r="A12042" t="s">
        <v>64599</v>
      </c>
      <c r="B12042" t="s">
        <v>64600</v>
      </c>
      <c r="C12042" t="s">
        <v>27637</v>
      </c>
      <c r="F12042" t="s">
        <v>64601</v>
      </c>
      <c r="H12042" t="s">
        <v>64602</v>
      </c>
      <c r="J12042" t="s">
        <v>64603</v>
      </c>
      <c r="K12042" t="s">
        <v>64604</v>
      </c>
      <c r="M12042" t="s">
        <v>30692</v>
      </c>
      <c r="N12042" t="s">
        <v>38774</v>
      </c>
      <c r="O12042">
        <v>32583</v>
      </c>
      <c r="P12042" t="s">
        <v>5151</v>
      </c>
      <c r="U12042" s="1">
        <v>45160</v>
      </c>
      <c r="V12042" s="1">
        <v>45160</v>
      </c>
      <c r="W12042" s="1">
        <v>45160.525694444441</v>
      </c>
      <c r="X12042" s="1">
        <v>45160.525694444441</v>
      </c>
      <c r="AC12042" t="s">
        <v>53</v>
      </c>
      <c r="AD12042">
        <v>2973627641</v>
      </c>
      <c r="AE12042" s="1">
        <v>45160.524305555555</v>
      </c>
      <c r="AF12042" t="s">
        <v>64605</v>
      </c>
      <c r="AG12042" t="s">
        <v>64606</v>
      </c>
      <c r="AH12042" t="s">
        <v>51</v>
      </c>
      <c r="AJ12042" t="s">
        <v>53</v>
      </c>
      <c r="AL12042" t="s">
        <v>68</v>
      </c>
      <c r="AO12042" t="s">
        <v>57090</v>
      </c>
      <c r="AP12042" s="1">
        <v>45454.54583333333</v>
      </c>
      <c r="AQ12042" s="1">
        <v>45454.551388888889</v>
      </c>
    </row>
    <row r="12043" spans="1:43" x14ac:dyDescent="0.35">
      <c r="A12043" t="s">
        <v>64607</v>
      </c>
      <c r="B12043" t="s">
        <v>64608</v>
      </c>
      <c r="C12043" t="s">
        <v>587</v>
      </c>
      <c r="F12043" t="s">
        <v>64609</v>
      </c>
      <c r="H12043" t="s">
        <v>64607</v>
      </c>
      <c r="J12043" t="s">
        <v>59083</v>
      </c>
      <c r="N12043" t="s">
        <v>637</v>
      </c>
      <c r="O12043">
        <v>75166</v>
      </c>
      <c r="P12043" t="s">
        <v>50</v>
      </c>
      <c r="U12043" s="1">
        <v>45161</v>
      </c>
      <c r="V12043" s="1">
        <v>45161</v>
      </c>
      <c r="AC12043" t="s">
        <v>53</v>
      </c>
      <c r="AD12043">
        <v>2969570414</v>
      </c>
      <c r="AE12043" s="1">
        <v>40940.538888888892</v>
      </c>
      <c r="AG12043" t="s">
        <v>64610</v>
      </c>
      <c r="AH12043" t="s">
        <v>51</v>
      </c>
      <c r="AJ12043" t="s">
        <v>53</v>
      </c>
      <c r="AO12043" t="s">
        <v>8142</v>
      </c>
    </row>
    <row r="12044" spans="1:43" x14ac:dyDescent="0.35">
      <c r="A12044" t="s">
        <v>64611</v>
      </c>
      <c r="B12044" t="s">
        <v>3348</v>
      </c>
      <c r="C12044" t="s">
        <v>13524</v>
      </c>
      <c r="F12044" t="s">
        <v>64612</v>
      </c>
      <c r="H12044" t="s">
        <v>64611</v>
      </c>
      <c r="J12044" t="s">
        <v>64613</v>
      </c>
      <c r="K12044" t="s">
        <v>64614</v>
      </c>
      <c r="M12044" t="s">
        <v>2937</v>
      </c>
      <c r="N12044" t="s">
        <v>798</v>
      </c>
      <c r="O12044">
        <v>79821</v>
      </c>
      <c r="P12044" t="s">
        <v>50</v>
      </c>
      <c r="U12044" s="1">
        <v>45161</v>
      </c>
      <c r="V12044" s="1">
        <v>45161</v>
      </c>
      <c r="W12044" s="1">
        <v>45161.386111111111</v>
      </c>
      <c r="X12044" s="1">
        <v>45161.386111111111</v>
      </c>
      <c r="AC12044" t="s">
        <v>53</v>
      </c>
      <c r="AD12044">
        <v>2973629050</v>
      </c>
      <c r="AE12044" s="1">
        <v>45161.385416666664</v>
      </c>
      <c r="AF12044" t="s">
        <v>64615</v>
      </c>
      <c r="AG12044" t="s">
        <v>64616</v>
      </c>
      <c r="AH12044" t="s">
        <v>51</v>
      </c>
      <c r="AJ12044" t="s">
        <v>53</v>
      </c>
      <c r="AL12044" t="s">
        <v>68</v>
      </c>
      <c r="AO12044" t="s">
        <v>57090</v>
      </c>
      <c r="AP12044" s="1">
        <v>45461.611805555556</v>
      </c>
      <c r="AQ12044" s="1">
        <v>45461.54791666667</v>
      </c>
    </row>
    <row r="12045" spans="1:43" x14ac:dyDescent="0.35">
      <c r="A12045" t="s">
        <v>64617</v>
      </c>
      <c r="B12045" t="s">
        <v>793</v>
      </c>
      <c r="C12045" t="s">
        <v>3185</v>
      </c>
      <c r="F12045" t="s">
        <v>64618</v>
      </c>
      <c r="H12045" t="s">
        <v>64617</v>
      </c>
      <c r="J12045" t="s">
        <v>64619</v>
      </c>
      <c r="K12045" t="s">
        <v>64620</v>
      </c>
      <c r="M12045" t="s">
        <v>753</v>
      </c>
      <c r="N12045" t="s">
        <v>798</v>
      </c>
      <c r="O12045">
        <v>79936</v>
      </c>
      <c r="P12045" t="s">
        <v>50</v>
      </c>
      <c r="U12045" s="1">
        <v>45161</v>
      </c>
      <c r="V12045" s="1">
        <v>45161</v>
      </c>
      <c r="W12045" s="1">
        <v>45161.584722222222</v>
      </c>
      <c r="X12045" s="1">
        <v>45161.584722222222</v>
      </c>
      <c r="AC12045" t="s">
        <v>51</v>
      </c>
      <c r="AD12045">
        <v>2973629570</v>
      </c>
      <c r="AE12045" s="1">
        <v>45161.606944444444</v>
      </c>
      <c r="AF12045" t="s">
        <v>64621</v>
      </c>
      <c r="AG12045" t="s">
        <v>64622</v>
      </c>
      <c r="AH12045" t="s">
        <v>51</v>
      </c>
      <c r="AJ12045" t="s">
        <v>53</v>
      </c>
      <c r="AL12045" t="s">
        <v>68</v>
      </c>
      <c r="AO12045" t="s">
        <v>5443</v>
      </c>
      <c r="AP12045" s="1">
        <v>45161.619444444441</v>
      </c>
      <c r="AQ12045" s="1">
        <v>45161.615972222222</v>
      </c>
    </row>
    <row r="12046" spans="1:43" x14ac:dyDescent="0.35">
      <c r="A12046" t="s">
        <v>64623</v>
      </c>
      <c r="B12046" t="s">
        <v>64624</v>
      </c>
      <c r="C12046" t="s">
        <v>10684</v>
      </c>
      <c r="H12046" t="s">
        <v>64623</v>
      </c>
      <c r="I12046" t="s">
        <v>464</v>
      </c>
      <c r="J12046" t="s">
        <v>6387</v>
      </c>
      <c r="K12046" t="s">
        <v>13097</v>
      </c>
      <c r="M12046" t="s">
        <v>5488</v>
      </c>
      <c r="N12046" t="s">
        <v>1515</v>
      </c>
      <c r="O12046" t="s">
        <v>13098</v>
      </c>
      <c r="P12046" t="s">
        <v>50</v>
      </c>
      <c r="U12046" s="1">
        <v>45161</v>
      </c>
      <c r="V12046" s="1">
        <v>45161</v>
      </c>
      <c r="W12046" s="1">
        <v>45161.637499999997</v>
      </c>
      <c r="X12046" s="1">
        <v>45471.67083333333</v>
      </c>
      <c r="Y12046" s="1">
        <v>45471.678472222222</v>
      </c>
      <c r="Z12046">
        <v>33828.839999999997</v>
      </c>
      <c r="AA12046" t="s">
        <v>133</v>
      </c>
      <c r="AC12046" t="s">
        <v>53</v>
      </c>
      <c r="AD12046">
        <v>2969484892</v>
      </c>
      <c r="AE12046" s="1">
        <v>37756</v>
      </c>
      <c r="AF12046" t="s">
        <v>64625</v>
      </c>
      <c r="AG12046" t="s">
        <v>64626</v>
      </c>
      <c r="AH12046" t="s">
        <v>51</v>
      </c>
      <c r="AJ12046" t="s">
        <v>53</v>
      </c>
      <c r="AL12046" t="s">
        <v>78</v>
      </c>
      <c r="AO12046" t="s">
        <v>8142</v>
      </c>
      <c r="AP12046" s="1">
        <v>45280.57916666667</v>
      </c>
    </row>
    <row r="12047" spans="1:43" x14ac:dyDescent="0.35">
      <c r="A12047" t="s">
        <v>64627</v>
      </c>
      <c r="B12047" t="s">
        <v>793</v>
      </c>
      <c r="C12047" t="s">
        <v>27930</v>
      </c>
      <c r="F12047" t="s">
        <v>64628</v>
      </c>
      <c r="H12047" t="s">
        <v>64627</v>
      </c>
      <c r="J12047" t="s">
        <v>64629</v>
      </c>
      <c r="K12047" t="s">
        <v>64630</v>
      </c>
      <c r="M12047" t="s">
        <v>753</v>
      </c>
      <c r="N12047" t="s">
        <v>798</v>
      </c>
      <c r="O12047">
        <v>79924</v>
      </c>
      <c r="P12047" t="s">
        <v>50</v>
      </c>
      <c r="U12047" s="1">
        <v>45161</v>
      </c>
      <c r="V12047" s="1">
        <v>45161</v>
      </c>
      <c r="W12047" s="1">
        <v>45161.625</v>
      </c>
      <c r="X12047" s="1">
        <v>45161.625</v>
      </c>
      <c r="AC12047" t="s">
        <v>51</v>
      </c>
      <c r="AD12047">
        <v>2973629706</v>
      </c>
      <c r="AE12047" s="1">
        <v>45161.64166666667</v>
      </c>
      <c r="AF12047" t="s">
        <v>64631</v>
      </c>
      <c r="AG12047" t="s">
        <v>64632</v>
      </c>
      <c r="AH12047" t="s">
        <v>51</v>
      </c>
      <c r="AJ12047" t="s">
        <v>53</v>
      </c>
      <c r="AL12047" t="s">
        <v>68</v>
      </c>
      <c r="AO12047" t="s">
        <v>5443</v>
      </c>
      <c r="AP12047" s="1">
        <v>45161.646527777775</v>
      </c>
    </row>
    <row r="12048" spans="1:43" x14ac:dyDescent="0.35">
      <c r="A12048" t="s">
        <v>64633</v>
      </c>
      <c r="B12048" t="s">
        <v>2128</v>
      </c>
      <c r="C12048" t="s">
        <v>3834</v>
      </c>
      <c r="F12048" t="s">
        <v>64634</v>
      </c>
      <c r="H12048" t="s">
        <v>64633</v>
      </c>
      <c r="J12048" t="s">
        <v>43139</v>
      </c>
      <c r="K12048" t="s">
        <v>43140</v>
      </c>
      <c r="M12048" t="s">
        <v>43141</v>
      </c>
      <c r="N12048" t="s">
        <v>287</v>
      </c>
      <c r="O12048">
        <v>81650</v>
      </c>
      <c r="P12048" t="s">
        <v>50</v>
      </c>
      <c r="U12048" s="1">
        <v>45161</v>
      </c>
      <c r="V12048" s="1">
        <v>45161</v>
      </c>
      <c r="W12048" s="1">
        <v>45161.662499999999</v>
      </c>
      <c r="X12048" s="1">
        <v>45161.662499999999</v>
      </c>
      <c r="AC12048" t="s">
        <v>53</v>
      </c>
      <c r="AD12048">
        <v>2969559897</v>
      </c>
      <c r="AE12048" s="1">
        <v>40603.45416666667</v>
      </c>
      <c r="AF12048" t="s">
        <v>6178</v>
      </c>
      <c r="AG12048" t="s">
        <v>64635</v>
      </c>
      <c r="AH12048" t="s">
        <v>51</v>
      </c>
      <c r="AJ12048" t="s">
        <v>53</v>
      </c>
      <c r="AL12048" t="s">
        <v>68</v>
      </c>
      <c r="AO12048" t="s">
        <v>57090</v>
      </c>
      <c r="AP12048" s="1">
        <v>45463.513194444444</v>
      </c>
      <c r="AQ12048" s="1">
        <v>45458.309027777781</v>
      </c>
    </row>
    <row r="12049" spans="1:43" x14ac:dyDescent="0.35">
      <c r="A12049" t="s">
        <v>64636</v>
      </c>
      <c r="B12049" t="s">
        <v>30298</v>
      </c>
      <c r="C12049" t="s">
        <v>13524</v>
      </c>
      <c r="F12049" t="s">
        <v>64637</v>
      </c>
      <c r="H12049" t="s">
        <v>64636</v>
      </c>
      <c r="J12049" t="s">
        <v>64638</v>
      </c>
      <c r="K12049" t="s">
        <v>64639</v>
      </c>
      <c r="M12049" t="s">
        <v>753</v>
      </c>
      <c r="N12049" t="s">
        <v>798</v>
      </c>
      <c r="O12049">
        <v>79938</v>
      </c>
      <c r="P12049" t="s">
        <v>50</v>
      </c>
      <c r="U12049" s="1">
        <v>45161</v>
      </c>
      <c r="V12049" s="1">
        <v>45161</v>
      </c>
      <c r="W12049" s="1">
        <v>45161.547222222223</v>
      </c>
      <c r="X12049" s="1">
        <v>45161.547222222223</v>
      </c>
      <c r="AC12049" t="s">
        <v>51</v>
      </c>
      <c r="AD12049">
        <v>2973629500</v>
      </c>
      <c r="AE12049" s="1">
        <v>45161.582638888889</v>
      </c>
      <c r="AF12049" t="s">
        <v>64640</v>
      </c>
      <c r="AG12049" t="s">
        <v>64641</v>
      </c>
      <c r="AH12049" t="s">
        <v>51</v>
      </c>
      <c r="AJ12049" t="s">
        <v>53</v>
      </c>
      <c r="AL12049" t="s">
        <v>68</v>
      </c>
      <c r="AO12049" t="s">
        <v>5443</v>
      </c>
      <c r="AP12049" s="1">
        <v>45161.645833333336</v>
      </c>
      <c r="AQ12049" s="1">
        <v>45161.644444444442</v>
      </c>
    </row>
    <row r="12050" spans="1:43" x14ac:dyDescent="0.35">
      <c r="A12050" t="s">
        <v>64642</v>
      </c>
      <c r="B12050" t="s">
        <v>1757</v>
      </c>
      <c r="C12050" t="s">
        <v>64643</v>
      </c>
      <c r="F12050" t="s">
        <v>64644</v>
      </c>
      <c r="H12050" t="s">
        <v>64645</v>
      </c>
      <c r="I12050" t="s">
        <v>179</v>
      </c>
      <c r="J12050" t="s">
        <v>64646</v>
      </c>
      <c r="N12050" t="s">
        <v>287</v>
      </c>
      <c r="O12050">
        <v>80125</v>
      </c>
      <c r="P12050" t="s">
        <v>50</v>
      </c>
      <c r="U12050" s="1">
        <v>45161.640277777777</v>
      </c>
      <c r="V12050" s="1">
        <v>45161.640277777777</v>
      </c>
      <c r="W12050" s="1">
        <v>45317.683333333334</v>
      </c>
      <c r="X12050" s="1">
        <v>45317.683333333334</v>
      </c>
      <c r="AC12050" t="s">
        <v>51</v>
      </c>
      <c r="AD12050">
        <v>2970044732</v>
      </c>
      <c r="AE12050" s="1">
        <v>44245.558333333334</v>
      </c>
      <c r="AF12050" t="s">
        <v>64647</v>
      </c>
      <c r="AG12050" t="s">
        <v>64648</v>
      </c>
      <c r="AH12050" t="s">
        <v>53</v>
      </c>
      <c r="AJ12050" t="s">
        <v>53</v>
      </c>
      <c r="AK12050" t="s">
        <v>19885</v>
      </c>
      <c r="AO12050" t="s">
        <v>54</v>
      </c>
    </row>
    <row r="12051" spans="1:43" x14ac:dyDescent="0.35">
      <c r="A12051" t="s">
        <v>64649</v>
      </c>
      <c r="B12051" t="s">
        <v>64650</v>
      </c>
      <c r="C12051" t="s">
        <v>64651</v>
      </c>
      <c r="F12051" t="s">
        <v>64652</v>
      </c>
      <c r="H12051" t="s">
        <v>64649</v>
      </c>
      <c r="J12051" t="s">
        <v>59083</v>
      </c>
      <c r="N12051" t="s">
        <v>15540</v>
      </c>
      <c r="O12051">
        <v>16001</v>
      </c>
      <c r="P12051" t="s">
        <v>50</v>
      </c>
      <c r="U12051" s="1">
        <v>45162</v>
      </c>
      <c r="V12051" s="1">
        <v>45162</v>
      </c>
      <c r="AC12051" t="s">
        <v>53</v>
      </c>
      <c r="AD12051">
        <v>2969570414</v>
      </c>
      <c r="AE12051" s="1">
        <v>40940.538888888892</v>
      </c>
      <c r="AG12051" t="s">
        <v>64653</v>
      </c>
      <c r="AH12051" t="s">
        <v>51</v>
      </c>
      <c r="AJ12051" t="s">
        <v>53</v>
      </c>
      <c r="AO12051" t="s">
        <v>8142</v>
      </c>
    </row>
    <row r="12052" spans="1:43" x14ac:dyDescent="0.35">
      <c r="A12052" t="s">
        <v>64654</v>
      </c>
      <c r="B12052" t="s">
        <v>4741</v>
      </c>
      <c r="C12052" t="s">
        <v>1775</v>
      </c>
      <c r="F12052" t="s">
        <v>64655</v>
      </c>
      <c r="H12052" t="s">
        <v>64654</v>
      </c>
      <c r="J12052" t="s">
        <v>42019</v>
      </c>
      <c r="K12052" t="s">
        <v>64656</v>
      </c>
      <c r="L12052" t="s">
        <v>64657</v>
      </c>
      <c r="M12052" t="s">
        <v>29716</v>
      </c>
      <c r="N12052" t="s">
        <v>7398</v>
      </c>
      <c r="O12052">
        <v>84020</v>
      </c>
      <c r="P12052" t="s">
        <v>50</v>
      </c>
      <c r="U12052" s="1">
        <v>45162</v>
      </c>
      <c r="V12052" s="1">
        <v>45162</v>
      </c>
      <c r="AC12052" t="s">
        <v>53</v>
      </c>
      <c r="AD12052">
        <v>2969561806</v>
      </c>
      <c r="AE12052" s="1">
        <v>40652.556250000001</v>
      </c>
      <c r="AG12052" t="s">
        <v>64658</v>
      </c>
      <c r="AH12052" t="s">
        <v>51</v>
      </c>
      <c r="AJ12052" t="s">
        <v>53</v>
      </c>
      <c r="AO12052" t="s">
        <v>8142</v>
      </c>
    </row>
    <row r="12053" spans="1:43" x14ac:dyDescent="0.35">
      <c r="A12053" t="s">
        <v>64659</v>
      </c>
      <c r="B12053" t="s">
        <v>64660</v>
      </c>
      <c r="C12053" t="s">
        <v>1499</v>
      </c>
      <c r="F12053" t="s">
        <v>64661</v>
      </c>
      <c r="H12053" t="s">
        <v>64659</v>
      </c>
      <c r="J12053" t="s">
        <v>41384</v>
      </c>
      <c r="N12053" t="s">
        <v>287</v>
      </c>
      <c r="O12053">
        <v>80809</v>
      </c>
      <c r="P12053" t="s">
        <v>50</v>
      </c>
      <c r="U12053" s="1">
        <v>45162</v>
      </c>
      <c r="V12053" s="1">
        <v>45162</v>
      </c>
      <c r="AC12053" t="s">
        <v>53</v>
      </c>
      <c r="AD12053">
        <v>2969475420</v>
      </c>
      <c r="AE12053" s="1">
        <v>37166.661111111112</v>
      </c>
      <c r="AG12053" t="s">
        <v>64662</v>
      </c>
      <c r="AH12053" t="s">
        <v>51</v>
      </c>
      <c r="AJ12053" t="s">
        <v>53</v>
      </c>
      <c r="AO12053" t="s">
        <v>57090</v>
      </c>
    </row>
    <row r="12054" spans="1:43" x14ac:dyDescent="0.35">
      <c r="A12054" t="s">
        <v>64663</v>
      </c>
      <c r="B12054" t="s">
        <v>64664</v>
      </c>
      <c r="C12054" t="s">
        <v>13961</v>
      </c>
      <c r="F12054" t="s">
        <v>64665</v>
      </c>
      <c r="H12054" t="s">
        <v>64663</v>
      </c>
      <c r="J12054" t="s">
        <v>35121</v>
      </c>
      <c r="K12054" t="s">
        <v>64666</v>
      </c>
      <c r="M12054" t="s">
        <v>3083</v>
      </c>
      <c r="N12054" t="s">
        <v>65</v>
      </c>
      <c r="O12054">
        <v>81252</v>
      </c>
      <c r="P12054" t="s">
        <v>50</v>
      </c>
      <c r="U12054" s="1">
        <v>45162</v>
      </c>
      <c r="V12054" s="1">
        <v>45162</v>
      </c>
      <c r="W12054" s="1">
        <v>45162.694444444445</v>
      </c>
      <c r="X12054" s="1">
        <v>45162.694444444445</v>
      </c>
      <c r="AC12054" t="s">
        <v>53</v>
      </c>
      <c r="AD12054">
        <v>2972054232</v>
      </c>
      <c r="AE12054" s="1">
        <v>44596.447222222225</v>
      </c>
      <c r="AF12054" t="s">
        <v>64667</v>
      </c>
      <c r="AG12054" t="s">
        <v>64668</v>
      </c>
      <c r="AH12054" t="s">
        <v>51</v>
      </c>
      <c r="AJ12054" t="s">
        <v>53</v>
      </c>
      <c r="AL12054" t="s">
        <v>68</v>
      </c>
      <c r="AO12054" t="s">
        <v>5443</v>
      </c>
      <c r="AP12054" s="1">
        <v>45163.367361111108</v>
      </c>
    </row>
    <row r="12055" spans="1:43" x14ac:dyDescent="0.35">
      <c r="A12055" t="s">
        <v>64669</v>
      </c>
      <c r="B12055" t="s">
        <v>10769</v>
      </c>
      <c r="C12055" t="s">
        <v>64670</v>
      </c>
      <c r="F12055" t="s">
        <v>64671</v>
      </c>
      <c r="H12055" t="s">
        <v>64669</v>
      </c>
      <c r="J12055" t="s">
        <v>64672</v>
      </c>
      <c r="K12055" t="s">
        <v>64673</v>
      </c>
      <c r="M12055" t="s">
        <v>51766</v>
      </c>
      <c r="N12055" t="s">
        <v>798</v>
      </c>
      <c r="O12055">
        <v>76262</v>
      </c>
      <c r="P12055" t="s">
        <v>50</v>
      </c>
      <c r="U12055" s="1">
        <v>45162</v>
      </c>
      <c r="V12055" s="1">
        <v>45162</v>
      </c>
      <c r="AC12055" t="s">
        <v>53</v>
      </c>
      <c r="AD12055">
        <v>2969478937</v>
      </c>
      <c r="AE12055" s="1">
        <v>37365</v>
      </c>
      <c r="AG12055" t="s">
        <v>64674</v>
      </c>
      <c r="AH12055" t="s">
        <v>51</v>
      </c>
      <c r="AJ12055" t="s">
        <v>53</v>
      </c>
      <c r="AO12055" t="s">
        <v>5443</v>
      </c>
    </row>
    <row r="12056" spans="1:43" x14ac:dyDescent="0.35">
      <c r="A12056" t="s">
        <v>64675</v>
      </c>
      <c r="B12056" t="s">
        <v>64676</v>
      </c>
      <c r="C12056" t="s">
        <v>12729</v>
      </c>
      <c r="F12056" t="s">
        <v>64677</v>
      </c>
      <c r="H12056" t="s">
        <v>64675</v>
      </c>
      <c r="J12056" t="s">
        <v>64678</v>
      </c>
      <c r="K12056" t="s">
        <v>64679</v>
      </c>
      <c r="M12056" t="s">
        <v>753</v>
      </c>
      <c r="N12056" t="s">
        <v>798</v>
      </c>
      <c r="O12056">
        <v>79928</v>
      </c>
      <c r="P12056" t="s">
        <v>50</v>
      </c>
      <c r="U12056" s="1">
        <v>45162</v>
      </c>
      <c r="V12056" s="1">
        <v>45162</v>
      </c>
      <c r="W12056" s="1">
        <v>45162.463194444441</v>
      </c>
      <c r="X12056" s="1">
        <v>45162.463194444441</v>
      </c>
      <c r="AC12056" t="s">
        <v>53</v>
      </c>
      <c r="AD12056">
        <v>2973630839</v>
      </c>
      <c r="AE12056" s="1">
        <v>45162.462500000001</v>
      </c>
      <c r="AF12056" t="s">
        <v>64680</v>
      </c>
      <c r="AG12056" t="s">
        <v>64681</v>
      </c>
      <c r="AH12056" t="s">
        <v>51</v>
      </c>
      <c r="AJ12056" t="s">
        <v>53</v>
      </c>
      <c r="AL12056" t="s">
        <v>68</v>
      </c>
      <c r="AO12056" t="s">
        <v>57090</v>
      </c>
      <c r="AP12056" s="1">
        <v>45166.589583333334</v>
      </c>
      <c r="AQ12056" s="1">
        <v>45166.572916666664</v>
      </c>
    </row>
    <row r="12057" spans="1:43" x14ac:dyDescent="0.35">
      <c r="A12057" t="s">
        <v>64682</v>
      </c>
      <c r="B12057" t="s">
        <v>64683</v>
      </c>
      <c r="C12057" t="s">
        <v>443</v>
      </c>
      <c r="F12057" t="s">
        <v>64684</v>
      </c>
      <c r="H12057" t="s">
        <v>64682</v>
      </c>
      <c r="J12057" t="s">
        <v>60391</v>
      </c>
      <c r="N12057" t="s">
        <v>287</v>
      </c>
      <c r="O12057">
        <v>80522</v>
      </c>
      <c r="P12057" t="s">
        <v>50</v>
      </c>
      <c r="U12057" s="1">
        <v>45162</v>
      </c>
      <c r="V12057" s="1">
        <v>45162</v>
      </c>
      <c r="AC12057" t="s">
        <v>53</v>
      </c>
      <c r="AD12057">
        <v>2969566150</v>
      </c>
      <c r="AE12057" s="1">
        <v>40794.892361111109</v>
      </c>
      <c r="AG12057" t="s">
        <v>64685</v>
      </c>
      <c r="AH12057" t="s">
        <v>51</v>
      </c>
      <c r="AJ12057" t="s">
        <v>53</v>
      </c>
      <c r="AO12057" t="s">
        <v>57090</v>
      </c>
    </row>
    <row r="12058" spans="1:43" x14ac:dyDescent="0.35">
      <c r="A12058">
        <v>357108</v>
      </c>
      <c r="B12058" t="s">
        <v>64686</v>
      </c>
      <c r="C12058" t="s">
        <v>51567</v>
      </c>
      <c r="F12058" t="s">
        <v>43635</v>
      </c>
      <c r="H12058" t="s">
        <v>41759</v>
      </c>
      <c r="J12058" t="s">
        <v>12614</v>
      </c>
      <c r="M12058" t="s">
        <v>525</v>
      </c>
      <c r="N12058" t="s">
        <v>287</v>
      </c>
      <c r="O12058">
        <v>80018</v>
      </c>
      <c r="P12058" t="s">
        <v>50</v>
      </c>
      <c r="U12058" s="1">
        <v>45162</v>
      </c>
      <c r="V12058" s="1">
        <v>45162</v>
      </c>
      <c r="AC12058" t="s">
        <v>53</v>
      </c>
      <c r="AD12058">
        <v>2969543968</v>
      </c>
      <c r="AE12058" s="1">
        <v>40032.470138888886</v>
      </c>
      <c r="AG12058" t="s">
        <v>64687</v>
      </c>
      <c r="AH12058" t="s">
        <v>51</v>
      </c>
      <c r="AJ12058" t="s">
        <v>53</v>
      </c>
      <c r="AO12058" t="s">
        <v>57090</v>
      </c>
    </row>
    <row r="12059" spans="1:43" x14ac:dyDescent="0.35">
      <c r="A12059">
        <v>367727</v>
      </c>
      <c r="B12059" t="s">
        <v>64688</v>
      </c>
      <c r="C12059" t="s">
        <v>172</v>
      </c>
      <c r="F12059" t="s">
        <v>43635</v>
      </c>
      <c r="H12059" t="s">
        <v>64689</v>
      </c>
      <c r="J12059" t="s">
        <v>12614</v>
      </c>
      <c r="M12059" t="s">
        <v>64690</v>
      </c>
      <c r="N12059" t="s">
        <v>637</v>
      </c>
      <c r="O12059">
        <v>79720</v>
      </c>
      <c r="P12059" t="s">
        <v>50</v>
      </c>
      <c r="U12059" s="1">
        <v>45162</v>
      </c>
      <c r="V12059" s="1">
        <v>45162</v>
      </c>
      <c r="AC12059" t="s">
        <v>53</v>
      </c>
      <c r="AD12059">
        <v>2969543968</v>
      </c>
      <c r="AE12059" s="1">
        <v>40032.470138888886</v>
      </c>
      <c r="AG12059" t="s">
        <v>64691</v>
      </c>
      <c r="AH12059" t="s">
        <v>51</v>
      </c>
      <c r="AJ12059" t="s">
        <v>53</v>
      </c>
      <c r="AO12059" t="s">
        <v>57090</v>
      </c>
    </row>
    <row r="12060" spans="1:43" x14ac:dyDescent="0.35">
      <c r="A12060" t="s">
        <v>64692</v>
      </c>
      <c r="B12060" t="s">
        <v>9601</v>
      </c>
      <c r="C12060" t="s">
        <v>530</v>
      </c>
      <c r="F12060" t="s">
        <v>64693</v>
      </c>
      <c r="H12060" t="s">
        <v>45621</v>
      </c>
      <c r="J12060" t="s">
        <v>45622</v>
      </c>
      <c r="K12060" t="s">
        <v>64694</v>
      </c>
      <c r="M12060" t="s">
        <v>4713</v>
      </c>
      <c r="N12060" t="s">
        <v>65</v>
      </c>
      <c r="O12060">
        <v>81401</v>
      </c>
      <c r="P12060" t="s">
        <v>50</v>
      </c>
      <c r="U12060" s="1">
        <v>45162</v>
      </c>
      <c r="V12060" s="1">
        <v>45162</v>
      </c>
      <c r="W12060" s="1">
        <v>45162.466666666667</v>
      </c>
      <c r="X12060" s="1">
        <v>45162.466666666667</v>
      </c>
      <c r="AC12060" t="s">
        <v>53</v>
      </c>
      <c r="AD12060">
        <v>2973299554</v>
      </c>
      <c r="AE12060" s="1">
        <v>44998.708333333336</v>
      </c>
      <c r="AF12060" t="s">
        <v>45625</v>
      </c>
      <c r="AG12060" t="s">
        <v>64695</v>
      </c>
      <c r="AH12060" t="s">
        <v>51</v>
      </c>
      <c r="AJ12060" t="s">
        <v>53</v>
      </c>
      <c r="AL12060" t="s">
        <v>68</v>
      </c>
      <c r="AO12060" t="s">
        <v>5443</v>
      </c>
      <c r="AP12060" s="1">
        <v>45196.445138888892</v>
      </c>
      <c r="AQ12060" s="1">
        <v>45162.695138888892</v>
      </c>
    </row>
    <row r="12061" spans="1:43" x14ac:dyDescent="0.35">
      <c r="A12061" t="s">
        <v>64696</v>
      </c>
      <c r="B12061" t="s">
        <v>36990</v>
      </c>
      <c r="C12061" t="s">
        <v>8496</v>
      </c>
      <c r="F12061" t="s">
        <v>64697</v>
      </c>
      <c r="H12061" t="s">
        <v>64696</v>
      </c>
      <c r="J12061" t="s">
        <v>64698</v>
      </c>
      <c r="K12061" t="s">
        <v>64699</v>
      </c>
      <c r="M12061" t="s">
        <v>4713</v>
      </c>
      <c r="N12061" t="s">
        <v>65</v>
      </c>
      <c r="O12061">
        <v>81403</v>
      </c>
      <c r="P12061" t="s">
        <v>50</v>
      </c>
      <c r="U12061" s="1">
        <v>45162</v>
      </c>
      <c r="V12061" s="1">
        <v>45162</v>
      </c>
      <c r="W12061" s="1">
        <v>45162.491666666669</v>
      </c>
      <c r="X12061" s="1">
        <v>45162.491666666669</v>
      </c>
      <c r="AC12061" t="s">
        <v>53</v>
      </c>
      <c r="AD12061">
        <v>2973630951</v>
      </c>
      <c r="AE12061" s="1">
        <v>45162.493750000001</v>
      </c>
      <c r="AF12061" t="s">
        <v>64700</v>
      </c>
      <c r="AG12061" t="s">
        <v>64701</v>
      </c>
      <c r="AH12061" t="s">
        <v>51</v>
      </c>
      <c r="AJ12061" t="s">
        <v>53</v>
      </c>
      <c r="AL12061" t="s">
        <v>68</v>
      </c>
      <c r="AO12061" t="s">
        <v>5443</v>
      </c>
      <c r="AP12061" s="1">
        <v>45162.684027777781</v>
      </c>
      <c r="AQ12061" s="1">
        <v>45162.683333333334</v>
      </c>
    </row>
    <row r="12062" spans="1:43" x14ac:dyDescent="0.35">
      <c r="A12062" t="s">
        <v>64702</v>
      </c>
      <c r="B12062" t="s">
        <v>64703</v>
      </c>
      <c r="C12062" t="s">
        <v>64704</v>
      </c>
      <c r="F12062" t="s">
        <v>64705</v>
      </c>
      <c r="H12062" t="s">
        <v>64702</v>
      </c>
      <c r="J12062" t="s">
        <v>64706</v>
      </c>
      <c r="K12062" t="s">
        <v>64707</v>
      </c>
      <c r="M12062" t="s">
        <v>1239</v>
      </c>
      <c r="N12062" t="s">
        <v>253</v>
      </c>
      <c r="O12062">
        <v>87901</v>
      </c>
      <c r="P12062" t="s">
        <v>50</v>
      </c>
      <c r="U12062" s="1">
        <v>45162</v>
      </c>
      <c r="V12062" s="1">
        <v>45162</v>
      </c>
      <c r="W12062" s="1">
        <v>45162.986111111109</v>
      </c>
      <c r="X12062" s="1">
        <v>45162.986111111109</v>
      </c>
      <c r="AC12062" t="s">
        <v>53</v>
      </c>
      <c r="AD12062">
        <v>1000000001</v>
      </c>
      <c r="AE12062" s="1">
        <v>39973.351388888892</v>
      </c>
      <c r="AF12062" t="s">
        <v>3377</v>
      </c>
      <c r="AG12062" t="s">
        <v>64708</v>
      </c>
      <c r="AH12062" t="s">
        <v>51</v>
      </c>
      <c r="AJ12062" t="s">
        <v>53</v>
      </c>
      <c r="AL12062" t="s">
        <v>78</v>
      </c>
      <c r="AO12062" t="s">
        <v>5443</v>
      </c>
      <c r="AP12062" s="1">
        <v>45162.984722222223</v>
      </c>
    </row>
    <row r="12063" spans="1:43" x14ac:dyDescent="0.35">
      <c r="A12063" t="s">
        <v>47497</v>
      </c>
      <c r="B12063" t="s">
        <v>903</v>
      </c>
      <c r="C12063" t="s">
        <v>15368</v>
      </c>
      <c r="F12063" t="s">
        <v>47496</v>
      </c>
      <c r="H12063" t="s">
        <v>47497</v>
      </c>
      <c r="J12063" t="s">
        <v>64709</v>
      </c>
      <c r="M12063" t="s">
        <v>43115</v>
      </c>
      <c r="N12063" t="s">
        <v>637</v>
      </c>
      <c r="O12063">
        <v>79924</v>
      </c>
      <c r="P12063" t="s">
        <v>50</v>
      </c>
      <c r="U12063" s="1">
        <v>45162</v>
      </c>
      <c r="V12063" s="1">
        <v>45162</v>
      </c>
      <c r="W12063" s="1">
        <v>45162.54583333333</v>
      </c>
      <c r="X12063" s="1">
        <v>45162.54583333333</v>
      </c>
      <c r="AC12063" t="s">
        <v>53</v>
      </c>
      <c r="AD12063">
        <v>1000000001</v>
      </c>
      <c r="AE12063" s="1">
        <v>39973.351388888892</v>
      </c>
      <c r="AF12063" t="s">
        <v>3377</v>
      </c>
      <c r="AG12063" t="s">
        <v>64710</v>
      </c>
      <c r="AH12063" t="s">
        <v>51</v>
      </c>
      <c r="AJ12063" t="s">
        <v>53</v>
      </c>
      <c r="AL12063" t="s">
        <v>78</v>
      </c>
      <c r="AO12063" t="s">
        <v>5443</v>
      </c>
      <c r="AP12063" s="1">
        <v>45162.543749999997</v>
      </c>
    </row>
    <row r="12064" spans="1:43" x14ac:dyDescent="0.35">
      <c r="A12064" t="s">
        <v>64711</v>
      </c>
      <c r="B12064" t="s">
        <v>64712</v>
      </c>
      <c r="C12064" t="s">
        <v>64713</v>
      </c>
      <c r="F12064" t="s">
        <v>64714</v>
      </c>
      <c r="H12064" t="s">
        <v>64715</v>
      </c>
      <c r="J12064" t="s">
        <v>20028</v>
      </c>
      <c r="P12064" t="s">
        <v>50</v>
      </c>
      <c r="U12064" s="1">
        <v>45162</v>
      </c>
      <c r="V12064" s="1">
        <v>45162</v>
      </c>
      <c r="AC12064" t="s">
        <v>53</v>
      </c>
      <c r="AD12064">
        <v>2969519246</v>
      </c>
      <c r="AE12064" s="1">
        <v>38883.179166666669</v>
      </c>
      <c r="AG12064" t="s">
        <v>64716</v>
      </c>
      <c r="AH12064" t="s">
        <v>51</v>
      </c>
      <c r="AJ12064" t="s">
        <v>53</v>
      </c>
      <c r="AO12064" t="s">
        <v>8142</v>
      </c>
    </row>
    <row r="12065" spans="1:43" x14ac:dyDescent="0.35">
      <c r="A12065" t="s">
        <v>64717</v>
      </c>
      <c r="B12065" t="s">
        <v>38151</v>
      </c>
      <c r="C12065" t="s">
        <v>383</v>
      </c>
      <c r="F12065" t="s">
        <v>64718</v>
      </c>
      <c r="H12065" t="s">
        <v>64717</v>
      </c>
      <c r="J12065" t="s">
        <v>8730</v>
      </c>
      <c r="M12065" t="s">
        <v>15969</v>
      </c>
      <c r="N12065" t="s">
        <v>17594</v>
      </c>
      <c r="O12065">
        <v>27298</v>
      </c>
      <c r="P12065" t="s">
        <v>50</v>
      </c>
      <c r="U12065" s="1">
        <v>45163</v>
      </c>
      <c r="V12065" s="1">
        <v>45163</v>
      </c>
      <c r="AC12065" t="s">
        <v>53</v>
      </c>
      <c r="AD12065">
        <v>2969473349</v>
      </c>
      <c r="AE12065" s="1">
        <v>37012.460416666669</v>
      </c>
      <c r="AG12065" t="s">
        <v>64719</v>
      </c>
      <c r="AH12065" t="s">
        <v>51</v>
      </c>
      <c r="AJ12065" t="s">
        <v>53</v>
      </c>
      <c r="AO12065" t="s">
        <v>8142</v>
      </c>
    </row>
    <row r="12066" spans="1:43" x14ac:dyDescent="0.35">
      <c r="A12066" t="s">
        <v>64720</v>
      </c>
      <c r="B12066" t="s">
        <v>27845</v>
      </c>
      <c r="C12066" t="s">
        <v>17085</v>
      </c>
      <c r="F12066" t="s">
        <v>64721</v>
      </c>
      <c r="H12066" t="s">
        <v>64720</v>
      </c>
      <c r="J12066" t="s">
        <v>64722</v>
      </c>
      <c r="K12066" t="s">
        <v>64723</v>
      </c>
      <c r="M12066" t="s">
        <v>43770</v>
      </c>
      <c r="N12066" t="s">
        <v>253</v>
      </c>
      <c r="O12066">
        <v>88048</v>
      </c>
      <c r="P12066" t="s">
        <v>50</v>
      </c>
      <c r="U12066" s="1">
        <v>45163</v>
      </c>
      <c r="V12066" s="1">
        <v>45163</v>
      </c>
      <c r="W12066" s="1">
        <v>45163.345833333333</v>
      </c>
      <c r="X12066" s="1">
        <v>45163.345833333333</v>
      </c>
      <c r="AC12066" t="s">
        <v>51</v>
      </c>
      <c r="AD12066">
        <v>2973632228</v>
      </c>
      <c r="AE12066" s="1">
        <v>45163.413888888892</v>
      </c>
      <c r="AF12066" t="s">
        <v>64724</v>
      </c>
      <c r="AG12066" t="s">
        <v>64725</v>
      </c>
      <c r="AH12066" t="s">
        <v>51</v>
      </c>
      <c r="AJ12066" t="s">
        <v>53</v>
      </c>
      <c r="AL12066" t="s">
        <v>68</v>
      </c>
      <c r="AO12066" t="s">
        <v>5443</v>
      </c>
      <c r="AP12066" s="1">
        <v>45163.524305555555</v>
      </c>
      <c r="AQ12066" s="1">
        <v>45163.446527777778</v>
      </c>
    </row>
    <row r="12067" spans="1:43" x14ac:dyDescent="0.35">
      <c r="A12067" t="s">
        <v>64726</v>
      </c>
      <c r="B12067" t="s">
        <v>15367</v>
      </c>
      <c r="C12067" t="s">
        <v>22914</v>
      </c>
      <c r="F12067" t="s">
        <v>64721</v>
      </c>
      <c r="H12067" t="s">
        <v>64727</v>
      </c>
      <c r="J12067" t="s">
        <v>64728</v>
      </c>
      <c r="K12067" t="s">
        <v>64729</v>
      </c>
      <c r="M12067" t="s">
        <v>753</v>
      </c>
      <c r="N12067" t="s">
        <v>798</v>
      </c>
      <c r="O12067">
        <v>79922</v>
      </c>
      <c r="P12067" t="s">
        <v>50</v>
      </c>
      <c r="U12067" s="1">
        <v>45163</v>
      </c>
      <c r="V12067" s="1">
        <v>45163</v>
      </c>
      <c r="W12067" s="1">
        <v>45163.42083333333</v>
      </c>
      <c r="X12067" s="1">
        <v>45163.42083333333</v>
      </c>
      <c r="AC12067" t="s">
        <v>51</v>
      </c>
      <c r="AD12067">
        <v>2969682358</v>
      </c>
      <c r="AE12067" s="1">
        <v>42284.597916666666</v>
      </c>
      <c r="AF12067" t="s">
        <v>64730</v>
      </c>
      <c r="AG12067" t="s">
        <v>64731</v>
      </c>
      <c r="AH12067" t="s">
        <v>51</v>
      </c>
      <c r="AJ12067" t="s">
        <v>53</v>
      </c>
      <c r="AL12067" t="s">
        <v>68</v>
      </c>
      <c r="AO12067" t="s">
        <v>5443</v>
      </c>
      <c r="AP12067" s="1">
        <v>45163.441666666666</v>
      </c>
      <c r="AQ12067" s="1">
        <v>45163.439583333333</v>
      </c>
    </row>
    <row r="12068" spans="1:43" x14ac:dyDescent="0.35">
      <c r="A12068" t="s">
        <v>64732</v>
      </c>
      <c r="B12068" t="s">
        <v>64733</v>
      </c>
      <c r="C12068" t="s">
        <v>16843</v>
      </c>
      <c r="F12068" t="s">
        <v>64734</v>
      </c>
      <c r="H12068" t="s">
        <v>64735</v>
      </c>
      <c r="J12068" t="s">
        <v>59066</v>
      </c>
      <c r="K12068" t="s">
        <v>64736</v>
      </c>
      <c r="M12068" t="s">
        <v>3376</v>
      </c>
      <c r="N12068" t="s">
        <v>65</v>
      </c>
      <c r="O12068">
        <v>80621</v>
      </c>
      <c r="P12068" t="s">
        <v>50</v>
      </c>
      <c r="U12068" s="1">
        <v>45163</v>
      </c>
      <c r="V12068" s="1">
        <v>45163</v>
      </c>
      <c r="W12068" s="1">
        <v>45163.691666666666</v>
      </c>
      <c r="X12068" s="1">
        <v>45163.691666666666</v>
      </c>
      <c r="AC12068" t="s">
        <v>53</v>
      </c>
      <c r="AD12068">
        <v>2973507663</v>
      </c>
      <c r="AE12068" s="1">
        <v>45091.511111111111</v>
      </c>
      <c r="AF12068" t="s">
        <v>59068</v>
      </c>
      <c r="AG12068" t="s">
        <v>64737</v>
      </c>
      <c r="AH12068" t="s">
        <v>51</v>
      </c>
      <c r="AJ12068" t="s">
        <v>53</v>
      </c>
      <c r="AL12068" t="s">
        <v>68</v>
      </c>
      <c r="AO12068" t="s">
        <v>5443</v>
      </c>
      <c r="AP12068" s="1">
        <v>45163.70208333333</v>
      </c>
      <c r="AQ12068" s="1">
        <v>45163.700694444444</v>
      </c>
    </row>
    <row r="12069" spans="1:43" x14ac:dyDescent="0.35">
      <c r="A12069" t="s">
        <v>64738</v>
      </c>
      <c r="B12069" t="s">
        <v>38712</v>
      </c>
      <c r="C12069" t="s">
        <v>8560</v>
      </c>
      <c r="F12069" t="s">
        <v>64739</v>
      </c>
      <c r="H12069" t="s">
        <v>64738</v>
      </c>
      <c r="J12069" t="s">
        <v>64740</v>
      </c>
      <c r="K12069" t="s">
        <v>64741</v>
      </c>
      <c r="M12069" t="s">
        <v>55928</v>
      </c>
      <c r="N12069" t="s">
        <v>253</v>
      </c>
      <c r="O12069">
        <v>87036</v>
      </c>
      <c r="P12069" t="s">
        <v>50</v>
      </c>
      <c r="U12069" s="1">
        <v>45163</v>
      </c>
      <c r="V12069" s="1">
        <v>45163</v>
      </c>
      <c r="W12069" s="1">
        <v>45163.515277777777</v>
      </c>
      <c r="X12069" s="1">
        <v>45163.515277777777</v>
      </c>
      <c r="AC12069" t="s">
        <v>53</v>
      </c>
      <c r="AD12069">
        <v>2972408437</v>
      </c>
      <c r="AE12069" s="1">
        <v>44977.395833333336</v>
      </c>
      <c r="AF12069" t="s">
        <v>64742</v>
      </c>
      <c r="AG12069" t="s">
        <v>64743</v>
      </c>
      <c r="AH12069" t="s">
        <v>51</v>
      </c>
      <c r="AJ12069" t="s">
        <v>53</v>
      </c>
      <c r="AL12069" t="s">
        <v>68</v>
      </c>
      <c r="AO12069" t="s">
        <v>5443</v>
      </c>
      <c r="AP12069" s="1">
        <v>45163.513888888891</v>
      </c>
    </row>
    <row r="12070" spans="1:43" x14ac:dyDescent="0.35">
      <c r="A12070" t="s">
        <v>64744</v>
      </c>
      <c r="B12070" t="s">
        <v>64745</v>
      </c>
      <c r="C12070" t="s">
        <v>587</v>
      </c>
      <c r="F12070" t="s">
        <v>64746</v>
      </c>
      <c r="H12070" t="s">
        <v>64747</v>
      </c>
      <c r="J12070" t="s">
        <v>25819</v>
      </c>
      <c r="K12070" t="s">
        <v>25820</v>
      </c>
      <c r="L12070" t="s">
        <v>25821</v>
      </c>
      <c r="M12070" t="s">
        <v>25822</v>
      </c>
      <c r="N12070" t="s">
        <v>13648</v>
      </c>
      <c r="O12070" t="s">
        <v>25823</v>
      </c>
      <c r="P12070" t="s">
        <v>4438</v>
      </c>
      <c r="U12070" s="1">
        <v>45163</v>
      </c>
      <c r="V12070" s="1">
        <v>45163</v>
      </c>
      <c r="AC12070" t="s">
        <v>53</v>
      </c>
      <c r="AD12070">
        <v>2969640882</v>
      </c>
      <c r="AE12070" s="1">
        <v>41834.517361111109</v>
      </c>
      <c r="AG12070" t="s">
        <v>64748</v>
      </c>
      <c r="AH12070" t="s">
        <v>51</v>
      </c>
      <c r="AJ12070" t="s">
        <v>53</v>
      </c>
      <c r="AO12070" t="s">
        <v>8142</v>
      </c>
    </row>
    <row r="12071" spans="1:43" x14ac:dyDescent="0.35">
      <c r="A12071" t="s">
        <v>64749</v>
      </c>
      <c r="B12071" t="s">
        <v>64750</v>
      </c>
      <c r="C12071" t="s">
        <v>4416</v>
      </c>
      <c r="F12071" t="s">
        <v>64751</v>
      </c>
      <c r="H12071" t="s">
        <v>64749</v>
      </c>
      <c r="J12071" t="s">
        <v>13456</v>
      </c>
      <c r="K12071" t="s">
        <v>16635</v>
      </c>
      <c r="M12071" t="s">
        <v>13458</v>
      </c>
      <c r="N12071" t="s">
        <v>2283</v>
      </c>
      <c r="O12071">
        <v>99210</v>
      </c>
      <c r="P12071" t="s">
        <v>50</v>
      </c>
      <c r="U12071" s="1">
        <v>45163</v>
      </c>
      <c r="V12071" s="1">
        <v>45163</v>
      </c>
      <c r="AC12071" t="s">
        <v>53</v>
      </c>
      <c r="AD12071">
        <v>2969479867</v>
      </c>
      <c r="AE12071" s="1">
        <v>37418</v>
      </c>
      <c r="AG12071" t="s">
        <v>64752</v>
      </c>
      <c r="AH12071" t="s">
        <v>51</v>
      </c>
      <c r="AJ12071" t="s">
        <v>53</v>
      </c>
      <c r="AO12071" t="s">
        <v>8142</v>
      </c>
    </row>
    <row r="12072" spans="1:43" x14ac:dyDescent="0.35">
      <c r="A12072" t="s">
        <v>64753</v>
      </c>
      <c r="B12072" t="s">
        <v>64754</v>
      </c>
      <c r="C12072" t="s">
        <v>8045</v>
      </c>
      <c r="F12072" t="s">
        <v>64755</v>
      </c>
      <c r="H12072" t="s">
        <v>64753</v>
      </c>
      <c r="J12072" t="s">
        <v>64756</v>
      </c>
      <c r="K12072" t="s">
        <v>64757</v>
      </c>
      <c r="M12072" t="s">
        <v>753</v>
      </c>
      <c r="N12072" t="s">
        <v>798</v>
      </c>
      <c r="O12072">
        <v>79912</v>
      </c>
      <c r="P12072" t="s">
        <v>50</v>
      </c>
      <c r="U12072" s="1">
        <v>45163</v>
      </c>
      <c r="V12072" s="1">
        <v>45163</v>
      </c>
      <c r="W12072" s="1">
        <v>45163.573611111111</v>
      </c>
      <c r="X12072" s="1">
        <v>45163.573611111111</v>
      </c>
      <c r="AC12072" t="s">
        <v>51</v>
      </c>
      <c r="AD12072">
        <v>2973632598</v>
      </c>
      <c r="AE12072" s="1">
        <v>45163.57916666667</v>
      </c>
      <c r="AF12072" t="s">
        <v>64758</v>
      </c>
      <c r="AG12072" t="s">
        <v>64759</v>
      </c>
      <c r="AH12072" t="s">
        <v>51</v>
      </c>
      <c r="AJ12072" t="s">
        <v>53</v>
      </c>
      <c r="AL12072" t="s">
        <v>68</v>
      </c>
      <c r="AO12072" t="s">
        <v>5443</v>
      </c>
      <c r="AP12072" s="1">
        <v>45258.42291666667</v>
      </c>
      <c r="AQ12072" s="1">
        <v>45258.432638888888</v>
      </c>
    </row>
    <row r="12073" spans="1:43" x14ac:dyDescent="0.35">
      <c r="A12073" t="s">
        <v>64760</v>
      </c>
      <c r="B12073" t="s">
        <v>1440</v>
      </c>
      <c r="C12073" t="s">
        <v>36251</v>
      </c>
      <c r="F12073" t="s">
        <v>64761</v>
      </c>
      <c r="H12073" t="s">
        <v>64760</v>
      </c>
      <c r="J12073" t="s">
        <v>64762</v>
      </c>
      <c r="K12073" t="s">
        <v>64763</v>
      </c>
      <c r="M12073" t="s">
        <v>7001</v>
      </c>
      <c r="N12073" t="s">
        <v>501</v>
      </c>
      <c r="O12073">
        <v>88316</v>
      </c>
      <c r="P12073" t="s">
        <v>50</v>
      </c>
      <c r="U12073" s="1">
        <v>45163</v>
      </c>
      <c r="V12073" s="1">
        <v>45163</v>
      </c>
      <c r="W12073" s="1">
        <v>45163.647222222222</v>
      </c>
      <c r="X12073" s="1">
        <v>45163.647222222222</v>
      </c>
      <c r="AC12073" t="s">
        <v>51</v>
      </c>
      <c r="AD12073">
        <v>2973632767</v>
      </c>
      <c r="AE12073" s="1">
        <v>45163.677083333336</v>
      </c>
      <c r="AF12073" t="s">
        <v>64764</v>
      </c>
      <c r="AG12073" t="s">
        <v>64765</v>
      </c>
      <c r="AH12073" t="s">
        <v>51</v>
      </c>
      <c r="AJ12073" t="s">
        <v>53</v>
      </c>
      <c r="AL12073" t="s">
        <v>68</v>
      </c>
      <c r="AO12073" t="s">
        <v>5443</v>
      </c>
      <c r="AP12073" s="1">
        <v>45327.393750000003</v>
      </c>
      <c r="AQ12073" s="1">
        <v>45163.732638888891</v>
      </c>
    </row>
    <row r="12074" spans="1:43" x14ac:dyDescent="0.35">
      <c r="A12074" t="s">
        <v>64766</v>
      </c>
      <c r="B12074" t="s">
        <v>64767</v>
      </c>
      <c r="C12074" t="s">
        <v>64768</v>
      </c>
      <c r="G12074" t="s">
        <v>64769</v>
      </c>
      <c r="H12074" t="s">
        <v>64770</v>
      </c>
      <c r="I12074" t="s">
        <v>101</v>
      </c>
      <c r="J12074" t="s">
        <v>64771</v>
      </c>
      <c r="K12074" t="s">
        <v>64772</v>
      </c>
      <c r="M12074" t="s">
        <v>64772</v>
      </c>
      <c r="N12074" t="s">
        <v>28587</v>
      </c>
      <c r="O12074">
        <v>32580</v>
      </c>
      <c r="P12074" t="s">
        <v>5151</v>
      </c>
      <c r="U12074" s="1">
        <v>45163</v>
      </c>
      <c r="V12074" s="1">
        <v>45163</v>
      </c>
      <c r="AC12074" t="s">
        <v>51</v>
      </c>
      <c r="AD12074">
        <v>2973694431</v>
      </c>
      <c r="AE12074" s="1">
        <v>45190.568749999999</v>
      </c>
      <c r="AG12074" t="s">
        <v>64773</v>
      </c>
      <c r="AH12074" t="s">
        <v>51</v>
      </c>
      <c r="AJ12074" t="s">
        <v>53</v>
      </c>
      <c r="AO12074" t="s">
        <v>5443</v>
      </c>
    </row>
    <row r="12075" spans="1:43" x14ac:dyDescent="0.35">
      <c r="A12075" t="s">
        <v>27550</v>
      </c>
      <c r="B12075" t="s">
        <v>27548</v>
      </c>
      <c r="C12075" t="s">
        <v>2912</v>
      </c>
      <c r="F12075">
        <f>1307-680-8760</f>
        <v>-8133</v>
      </c>
      <c r="H12075" t="s">
        <v>27550</v>
      </c>
      <c r="J12075" t="s">
        <v>64774</v>
      </c>
      <c r="N12075" t="s">
        <v>287</v>
      </c>
      <c r="O12075">
        <v>80136</v>
      </c>
      <c r="P12075" t="s">
        <v>50</v>
      </c>
      <c r="U12075" s="1">
        <v>45163</v>
      </c>
      <c r="V12075" s="1">
        <v>45163</v>
      </c>
      <c r="AC12075" t="s">
        <v>53</v>
      </c>
      <c r="AD12075">
        <v>2969525279</v>
      </c>
      <c r="AE12075" s="1">
        <v>39223.441666666666</v>
      </c>
      <c r="AG12075" t="s">
        <v>64775</v>
      </c>
      <c r="AH12075" t="s">
        <v>51</v>
      </c>
      <c r="AJ12075" t="s">
        <v>53</v>
      </c>
      <c r="AO12075" t="s">
        <v>5443</v>
      </c>
    </row>
    <row r="12076" spans="1:43" x14ac:dyDescent="0.35">
      <c r="A12076">
        <v>3235930</v>
      </c>
      <c r="B12076" t="s">
        <v>64776</v>
      </c>
      <c r="C12076" t="s">
        <v>4162</v>
      </c>
      <c r="F12076" t="s">
        <v>43635</v>
      </c>
      <c r="H12076" t="s">
        <v>43416</v>
      </c>
      <c r="J12076" t="s">
        <v>12614</v>
      </c>
      <c r="M12076" t="s">
        <v>64777</v>
      </c>
      <c r="N12076" t="s">
        <v>287</v>
      </c>
      <c r="O12076">
        <v>80102</v>
      </c>
      <c r="P12076" t="s">
        <v>50</v>
      </c>
      <c r="U12076" s="1">
        <v>45163</v>
      </c>
      <c r="V12076" s="1">
        <v>45163</v>
      </c>
      <c r="W12076" s="1">
        <v>45163.727777777778</v>
      </c>
      <c r="X12076" s="1">
        <v>45163.727777777778</v>
      </c>
      <c r="AC12076" t="s">
        <v>53</v>
      </c>
      <c r="AD12076">
        <v>2969543968</v>
      </c>
      <c r="AE12076" s="1">
        <v>40032.470138888886</v>
      </c>
      <c r="AF12076" t="s">
        <v>18554</v>
      </c>
      <c r="AG12076" t="s">
        <v>64778</v>
      </c>
      <c r="AH12076" t="s">
        <v>51</v>
      </c>
      <c r="AJ12076" t="s">
        <v>53</v>
      </c>
      <c r="AL12076" t="s">
        <v>78</v>
      </c>
      <c r="AO12076" t="s">
        <v>8142</v>
      </c>
      <c r="AP12076" s="1">
        <v>45363.393750000003</v>
      </c>
    </row>
    <row r="12077" spans="1:43" x14ac:dyDescent="0.35">
      <c r="A12077">
        <v>366987</v>
      </c>
      <c r="B12077" t="s">
        <v>7386</v>
      </c>
      <c r="C12077" t="s">
        <v>860</v>
      </c>
      <c r="F12077" t="s">
        <v>43635</v>
      </c>
      <c r="H12077" t="s">
        <v>43631</v>
      </c>
      <c r="J12077" t="s">
        <v>12614</v>
      </c>
      <c r="M12077" t="s">
        <v>16366</v>
      </c>
      <c r="N12077" t="s">
        <v>287</v>
      </c>
      <c r="O12077">
        <v>80022</v>
      </c>
      <c r="P12077" t="s">
        <v>50</v>
      </c>
      <c r="U12077" s="1">
        <v>45163</v>
      </c>
      <c r="V12077" s="1">
        <v>45163</v>
      </c>
      <c r="AC12077" t="s">
        <v>53</v>
      </c>
      <c r="AD12077">
        <v>2969543968</v>
      </c>
      <c r="AE12077" s="1">
        <v>40032.470138888886</v>
      </c>
      <c r="AG12077" t="s">
        <v>64779</v>
      </c>
      <c r="AH12077" t="s">
        <v>51</v>
      </c>
      <c r="AJ12077" t="s">
        <v>53</v>
      </c>
      <c r="AO12077" t="s">
        <v>57090</v>
      </c>
    </row>
    <row r="12078" spans="1:43" x14ac:dyDescent="0.35">
      <c r="A12078" t="s">
        <v>64780</v>
      </c>
      <c r="B12078" t="s">
        <v>46381</v>
      </c>
      <c r="C12078" t="s">
        <v>64781</v>
      </c>
      <c r="F12078" t="s">
        <v>64782</v>
      </c>
      <c r="H12078" t="s">
        <v>64780</v>
      </c>
      <c r="J12078" t="s">
        <v>64783</v>
      </c>
      <c r="K12078" t="s">
        <v>64784</v>
      </c>
      <c r="M12078" t="s">
        <v>3838</v>
      </c>
      <c r="N12078" t="s">
        <v>65</v>
      </c>
      <c r="O12078">
        <v>80723</v>
      </c>
      <c r="P12078" t="s">
        <v>50</v>
      </c>
      <c r="U12078" s="1">
        <v>45163</v>
      </c>
      <c r="V12078" s="1">
        <v>45163</v>
      </c>
      <c r="W12078" s="1">
        <v>45163.645833333336</v>
      </c>
      <c r="X12078" s="1">
        <v>45163.645833333336</v>
      </c>
      <c r="AC12078" t="s">
        <v>51</v>
      </c>
      <c r="AD12078">
        <v>1000000001</v>
      </c>
      <c r="AE12078" s="1">
        <v>39973.351388888892</v>
      </c>
      <c r="AF12078" t="s">
        <v>3377</v>
      </c>
      <c r="AG12078" t="s">
        <v>64785</v>
      </c>
      <c r="AH12078" t="s">
        <v>51</v>
      </c>
      <c r="AJ12078" t="s">
        <v>53</v>
      </c>
      <c r="AL12078" t="s">
        <v>78</v>
      </c>
      <c r="AO12078" t="s">
        <v>5443</v>
      </c>
      <c r="AP12078" s="1">
        <v>45164.411111111112</v>
      </c>
    </row>
    <row r="12079" spans="1:43" x14ac:dyDescent="0.35">
      <c r="A12079" t="s">
        <v>64786</v>
      </c>
      <c r="B12079" t="s">
        <v>3371</v>
      </c>
      <c r="C12079" t="s">
        <v>1704</v>
      </c>
      <c r="F12079" t="s">
        <v>25135</v>
      </c>
      <c r="H12079" t="s">
        <v>64787</v>
      </c>
      <c r="J12079" t="s">
        <v>25137</v>
      </c>
      <c r="P12079" t="s">
        <v>50</v>
      </c>
      <c r="U12079" s="1">
        <v>45163</v>
      </c>
      <c r="V12079" s="1">
        <v>45163</v>
      </c>
      <c r="W12079" s="1">
        <v>45163.490277777775</v>
      </c>
      <c r="X12079" s="1">
        <v>45163.490277777775</v>
      </c>
      <c r="AC12079" t="s">
        <v>53</v>
      </c>
      <c r="AD12079">
        <v>1000000001</v>
      </c>
      <c r="AE12079" s="1">
        <v>39973.351388888892</v>
      </c>
      <c r="AF12079" t="s">
        <v>3377</v>
      </c>
      <c r="AG12079" t="s">
        <v>64788</v>
      </c>
      <c r="AH12079" t="s">
        <v>51</v>
      </c>
      <c r="AJ12079" t="s">
        <v>53</v>
      </c>
      <c r="AL12079" t="s">
        <v>78</v>
      </c>
      <c r="AO12079" t="s">
        <v>5443</v>
      </c>
      <c r="AP12079" s="1">
        <v>45163.489583333336</v>
      </c>
    </row>
    <row r="12080" spans="1:43" x14ac:dyDescent="0.35">
      <c r="A12080" t="s">
        <v>64789</v>
      </c>
      <c r="B12080" t="s">
        <v>42677</v>
      </c>
      <c r="C12080" t="s">
        <v>42678</v>
      </c>
      <c r="H12080" t="s">
        <v>42679</v>
      </c>
      <c r="J12080" t="s">
        <v>75</v>
      </c>
      <c r="P12080" t="s">
        <v>50</v>
      </c>
      <c r="U12080" s="1">
        <v>45163</v>
      </c>
      <c r="V12080" s="1">
        <v>45163</v>
      </c>
      <c r="W12080" s="1">
        <v>45163.522916666669</v>
      </c>
      <c r="X12080" s="1">
        <v>45163.522916666669</v>
      </c>
      <c r="AC12080" t="s">
        <v>53</v>
      </c>
      <c r="AD12080">
        <v>2969480024</v>
      </c>
      <c r="AE12080" s="1">
        <v>37427</v>
      </c>
      <c r="AF12080" t="s">
        <v>76</v>
      </c>
      <c r="AG12080" t="s">
        <v>64790</v>
      </c>
      <c r="AH12080" t="s">
        <v>51</v>
      </c>
      <c r="AJ12080" t="s">
        <v>53</v>
      </c>
      <c r="AL12080" t="s">
        <v>68</v>
      </c>
      <c r="AO12080" t="s">
        <v>5443</v>
      </c>
      <c r="AP12080" s="1">
        <v>45163.490972222222</v>
      </c>
    </row>
    <row r="12081" spans="1:43" x14ac:dyDescent="0.35">
      <c r="A12081" t="s">
        <v>64791</v>
      </c>
      <c r="B12081" t="s">
        <v>13848</v>
      </c>
      <c r="C12081" t="s">
        <v>19145</v>
      </c>
      <c r="F12081" t="s">
        <v>64792</v>
      </c>
      <c r="H12081" t="s">
        <v>64791</v>
      </c>
      <c r="J12081" t="s">
        <v>46420</v>
      </c>
      <c r="K12081" t="s">
        <v>64793</v>
      </c>
      <c r="M12081" t="s">
        <v>31257</v>
      </c>
      <c r="N12081" t="s">
        <v>17396</v>
      </c>
      <c r="O12081">
        <v>89801</v>
      </c>
      <c r="P12081" t="s">
        <v>50</v>
      </c>
      <c r="U12081" s="1">
        <v>45163</v>
      </c>
      <c r="V12081" s="1">
        <v>45163</v>
      </c>
      <c r="AC12081" t="s">
        <v>53</v>
      </c>
      <c r="AD12081">
        <v>2969703313</v>
      </c>
      <c r="AE12081" s="1">
        <v>42545.711111111108</v>
      </c>
      <c r="AG12081" t="s">
        <v>64794</v>
      </c>
      <c r="AH12081" t="s">
        <v>51</v>
      </c>
      <c r="AJ12081" t="s">
        <v>53</v>
      </c>
      <c r="AO12081" t="s">
        <v>8142</v>
      </c>
    </row>
    <row r="12082" spans="1:43" x14ac:dyDescent="0.35">
      <c r="A12082" t="s">
        <v>64795</v>
      </c>
      <c r="B12082" t="s">
        <v>64796</v>
      </c>
      <c r="C12082" t="s">
        <v>64797</v>
      </c>
      <c r="H12082" t="s">
        <v>64795</v>
      </c>
      <c r="J12082" t="s">
        <v>7142</v>
      </c>
      <c r="K12082" t="s">
        <v>7296</v>
      </c>
      <c r="M12082" t="s">
        <v>7297</v>
      </c>
      <c r="N12082" t="s">
        <v>798</v>
      </c>
      <c r="O12082" t="s">
        <v>7298</v>
      </c>
      <c r="P12082" t="s">
        <v>50</v>
      </c>
      <c r="U12082" s="1">
        <v>45163</v>
      </c>
      <c r="V12082" s="1">
        <v>45163</v>
      </c>
      <c r="AC12082" t="s">
        <v>53</v>
      </c>
      <c r="AD12082">
        <v>2969584761</v>
      </c>
      <c r="AE12082" s="1">
        <v>41288.714583333334</v>
      </c>
      <c r="AG12082" t="s">
        <v>64798</v>
      </c>
      <c r="AH12082" t="s">
        <v>51</v>
      </c>
      <c r="AJ12082" t="s">
        <v>53</v>
      </c>
      <c r="AO12082" t="s">
        <v>57090</v>
      </c>
    </row>
    <row r="12083" spans="1:43" x14ac:dyDescent="0.35">
      <c r="A12083" t="s">
        <v>64799</v>
      </c>
      <c r="B12083" t="s">
        <v>13169</v>
      </c>
      <c r="C12083" t="s">
        <v>9358</v>
      </c>
      <c r="F12083" t="s">
        <v>64800</v>
      </c>
      <c r="H12083" t="s">
        <v>64799</v>
      </c>
      <c r="J12083" t="s">
        <v>64801</v>
      </c>
      <c r="K12083" t="s">
        <v>64802</v>
      </c>
      <c r="M12083" t="s">
        <v>10624</v>
      </c>
      <c r="N12083" t="s">
        <v>65</v>
      </c>
      <c r="O12083">
        <v>81419</v>
      </c>
      <c r="P12083" t="s">
        <v>50</v>
      </c>
      <c r="U12083" s="1">
        <v>45164</v>
      </c>
      <c r="V12083" s="1">
        <v>45164</v>
      </c>
      <c r="W12083" s="1">
        <v>45164.531944444447</v>
      </c>
      <c r="X12083" s="1">
        <v>45164.531944444447</v>
      </c>
      <c r="AC12083" t="s">
        <v>51</v>
      </c>
      <c r="AD12083">
        <v>2969531207</v>
      </c>
      <c r="AE12083" s="1">
        <v>39506.619444444441</v>
      </c>
      <c r="AF12083" t="s">
        <v>13173</v>
      </c>
      <c r="AG12083" t="s">
        <v>64803</v>
      </c>
      <c r="AH12083" t="s">
        <v>51</v>
      </c>
      <c r="AJ12083" t="s">
        <v>53</v>
      </c>
      <c r="AL12083" t="s">
        <v>68</v>
      </c>
      <c r="AO12083" t="s">
        <v>5443</v>
      </c>
      <c r="AP12083" s="1">
        <v>45164.843055555553</v>
      </c>
      <c r="AQ12083" s="1">
        <v>45161.828472222223</v>
      </c>
    </row>
    <row r="12084" spans="1:43" x14ac:dyDescent="0.35">
      <c r="A12084" t="s">
        <v>64804</v>
      </c>
      <c r="B12084" t="s">
        <v>61127</v>
      </c>
      <c r="C12084" t="s">
        <v>3359</v>
      </c>
      <c r="F12084" t="s">
        <v>64805</v>
      </c>
      <c r="H12084" t="s">
        <v>64804</v>
      </c>
      <c r="J12084" t="s">
        <v>61118</v>
      </c>
      <c r="P12084" t="s">
        <v>50</v>
      </c>
      <c r="U12084" s="1">
        <v>45165</v>
      </c>
      <c r="V12084" s="1">
        <v>45165</v>
      </c>
      <c r="AC12084" t="s">
        <v>53</v>
      </c>
      <c r="AD12084">
        <v>2969504893</v>
      </c>
      <c r="AE12084" s="1">
        <v>38023.623611111114</v>
      </c>
      <c r="AG12084" t="s">
        <v>64806</v>
      </c>
      <c r="AH12084" t="s">
        <v>51</v>
      </c>
      <c r="AJ12084" t="s">
        <v>53</v>
      </c>
      <c r="AO12084" t="s">
        <v>8142</v>
      </c>
    </row>
    <row r="12085" spans="1:43" x14ac:dyDescent="0.35">
      <c r="A12085" t="s">
        <v>64807</v>
      </c>
      <c r="B12085" t="s">
        <v>22569</v>
      </c>
      <c r="C12085" t="s">
        <v>97</v>
      </c>
      <c r="F12085" t="s">
        <v>64808</v>
      </c>
      <c r="H12085" t="s">
        <v>64809</v>
      </c>
      <c r="J12085" t="s">
        <v>4293</v>
      </c>
      <c r="K12085" t="s">
        <v>7511</v>
      </c>
      <c r="M12085" t="s">
        <v>298</v>
      </c>
      <c r="N12085" t="s">
        <v>213</v>
      </c>
      <c r="O12085" t="s">
        <v>7513</v>
      </c>
      <c r="P12085" t="s">
        <v>50</v>
      </c>
      <c r="U12085" s="1">
        <v>45165</v>
      </c>
      <c r="V12085" s="1">
        <v>45165</v>
      </c>
      <c r="W12085" s="1">
        <v>45165.452777777777</v>
      </c>
      <c r="X12085" s="1">
        <v>45165.452777777777</v>
      </c>
      <c r="AC12085" t="s">
        <v>53</v>
      </c>
      <c r="AD12085">
        <v>2969634929</v>
      </c>
      <c r="AE12085" s="1">
        <v>41799.665972222225</v>
      </c>
      <c r="AF12085" t="s">
        <v>4296</v>
      </c>
      <c r="AG12085" t="s">
        <v>64810</v>
      </c>
      <c r="AH12085" t="s">
        <v>51</v>
      </c>
      <c r="AJ12085" t="s">
        <v>53</v>
      </c>
      <c r="AL12085" t="s">
        <v>68</v>
      </c>
      <c r="AO12085" t="s">
        <v>5443</v>
      </c>
      <c r="AP12085" s="1">
        <v>45189.732638888891</v>
      </c>
    </row>
    <row r="12086" spans="1:43" x14ac:dyDescent="0.35">
      <c r="A12086" t="s">
        <v>64811</v>
      </c>
      <c r="B12086" t="s">
        <v>302</v>
      </c>
      <c r="C12086" t="s">
        <v>2016</v>
      </c>
      <c r="F12086" t="s">
        <v>64812</v>
      </c>
      <c r="H12086" t="s">
        <v>64811</v>
      </c>
      <c r="J12086" t="s">
        <v>64813</v>
      </c>
      <c r="K12086" t="s">
        <v>64814</v>
      </c>
      <c r="M12086" t="s">
        <v>5907</v>
      </c>
      <c r="N12086" t="s">
        <v>65</v>
      </c>
      <c r="O12086">
        <v>80550</v>
      </c>
      <c r="P12086" t="s">
        <v>50</v>
      </c>
      <c r="U12086" s="1">
        <v>45166</v>
      </c>
      <c r="V12086" s="1">
        <v>45166</v>
      </c>
      <c r="W12086" s="1">
        <v>45166.708333333336</v>
      </c>
      <c r="X12086" s="1">
        <v>45166.708333333336</v>
      </c>
      <c r="AC12086" t="s">
        <v>53</v>
      </c>
      <c r="AD12086">
        <v>2972012774</v>
      </c>
      <c r="AE12086" s="1">
        <v>44465.601388888892</v>
      </c>
      <c r="AF12086" t="s">
        <v>64815</v>
      </c>
      <c r="AG12086" t="s">
        <v>64816</v>
      </c>
      <c r="AH12086" t="s">
        <v>51</v>
      </c>
      <c r="AJ12086" t="s">
        <v>53</v>
      </c>
      <c r="AL12086" t="s">
        <v>68</v>
      </c>
      <c r="AO12086" t="s">
        <v>57090</v>
      </c>
      <c r="AP12086" s="1">
        <v>45166.718055555553</v>
      </c>
      <c r="AQ12086" s="1">
        <v>45166.717361111114</v>
      </c>
    </row>
    <row r="12087" spans="1:43" x14ac:dyDescent="0.35">
      <c r="A12087" t="s">
        <v>64817</v>
      </c>
      <c r="B12087" t="s">
        <v>2452</v>
      </c>
      <c r="C12087" t="s">
        <v>32572</v>
      </c>
      <c r="F12087" t="s">
        <v>64818</v>
      </c>
      <c r="H12087" t="s">
        <v>64817</v>
      </c>
      <c r="J12087" t="s">
        <v>11720</v>
      </c>
      <c r="K12087" t="s">
        <v>6655</v>
      </c>
      <c r="M12087" t="s">
        <v>6656</v>
      </c>
      <c r="N12087" t="s">
        <v>6657</v>
      </c>
      <c r="O12087">
        <v>68102</v>
      </c>
      <c r="P12087" t="s">
        <v>50</v>
      </c>
      <c r="U12087" s="1">
        <v>45166</v>
      </c>
      <c r="V12087" s="1">
        <v>45166</v>
      </c>
      <c r="AC12087" t="s">
        <v>53</v>
      </c>
      <c r="AD12087">
        <v>2969472760</v>
      </c>
      <c r="AE12087" s="1">
        <v>36916.71597222222</v>
      </c>
      <c r="AG12087" t="s">
        <v>64819</v>
      </c>
      <c r="AH12087" t="s">
        <v>51</v>
      </c>
      <c r="AJ12087" t="s">
        <v>53</v>
      </c>
      <c r="AO12087" t="s">
        <v>8142</v>
      </c>
    </row>
    <row r="12088" spans="1:43" x14ac:dyDescent="0.35">
      <c r="A12088" t="s">
        <v>64820</v>
      </c>
      <c r="B12088" t="s">
        <v>64821</v>
      </c>
      <c r="C12088" t="s">
        <v>1312</v>
      </c>
      <c r="F12088" t="s">
        <v>64822</v>
      </c>
      <c r="H12088" t="s">
        <v>64820</v>
      </c>
      <c r="J12088" t="s">
        <v>16624</v>
      </c>
      <c r="K12088" t="s">
        <v>16542</v>
      </c>
      <c r="M12088" t="s">
        <v>36133</v>
      </c>
      <c r="N12088" t="s">
        <v>2123</v>
      </c>
      <c r="O12088">
        <v>56310</v>
      </c>
      <c r="P12088" t="s">
        <v>50</v>
      </c>
      <c r="U12088" s="1">
        <v>45166</v>
      </c>
      <c r="V12088" s="1">
        <v>45166</v>
      </c>
      <c r="AC12088" t="s">
        <v>53</v>
      </c>
      <c r="AD12088">
        <v>2969506030</v>
      </c>
      <c r="AE12088" s="1">
        <v>38097.646527777775</v>
      </c>
      <c r="AG12088" t="s">
        <v>64823</v>
      </c>
      <c r="AH12088" t="s">
        <v>51</v>
      </c>
      <c r="AJ12088" t="s">
        <v>53</v>
      </c>
      <c r="AO12088" t="s">
        <v>8142</v>
      </c>
    </row>
    <row r="12089" spans="1:43" x14ac:dyDescent="0.35">
      <c r="A12089" t="s">
        <v>64824</v>
      </c>
      <c r="B12089" t="s">
        <v>33620</v>
      </c>
      <c r="C12089" t="s">
        <v>49937</v>
      </c>
      <c r="F12089" t="s">
        <v>64825</v>
      </c>
      <c r="H12089" t="s">
        <v>64824</v>
      </c>
      <c r="J12089" t="s">
        <v>64826</v>
      </c>
      <c r="K12089" t="s">
        <v>64827</v>
      </c>
      <c r="M12089" t="s">
        <v>753</v>
      </c>
      <c r="N12089" t="s">
        <v>798</v>
      </c>
      <c r="O12089">
        <v>79938</v>
      </c>
      <c r="P12089" t="s">
        <v>50</v>
      </c>
      <c r="U12089" s="1">
        <v>45166</v>
      </c>
      <c r="V12089" s="1">
        <v>45166</v>
      </c>
      <c r="W12089" s="1">
        <v>45166.551388888889</v>
      </c>
      <c r="X12089" s="1">
        <v>45166.551388888889</v>
      </c>
      <c r="AC12089" t="s">
        <v>51</v>
      </c>
      <c r="AD12089">
        <v>2973634955</v>
      </c>
      <c r="AE12089" s="1">
        <v>45166.569444444445</v>
      </c>
      <c r="AF12089" t="s">
        <v>64828</v>
      </c>
      <c r="AG12089" t="s">
        <v>64829</v>
      </c>
      <c r="AH12089" t="s">
        <v>51</v>
      </c>
      <c r="AJ12089" t="s">
        <v>53</v>
      </c>
      <c r="AL12089" t="s">
        <v>68</v>
      </c>
      <c r="AO12089" t="s">
        <v>5443</v>
      </c>
      <c r="AP12089" s="1">
        <v>45166.643055555556</v>
      </c>
      <c r="AQ12089" s="1">
        <v>45166.637499999997</v>
      </c>
    </row>
    <row r="12090" spans="1:43" x14ac:dyDescent="0.35">
      <c r="A12090" t="s">
        <v>64830</v>
      </c>
      <c r="B12090" t="s">
        <v>8054</v>
      </c>
      <c r="C12090" t="s">
        <v>16674</v>
      </c>
      <c r="F12090" t="s">
        <v>64831</v>
      </c>
      <c r="H12090" t="s">
        <v>64830</v>
      </c>
      <c r="J12090" t="s">
        <v>64832</v>
      </c>
      <c r="K12090" t="s">
        <v>64833</v>
      </c>
      <c r="M12090" t="s">
        <v>753</v>
      </c>
      <c r="N12090" t="s">
        <v>798</v>
      </c>
      <c r="O12090">
        <v>79907</v>
      </c>
      <c r="P12090" t="s">
        <v>50</v>
      </c>
      <c r="U12090" s="1">
        <v>45166</v>
      </c>
      <c r="V12090" s="1">
        <v>45166</v>
      </c>
      <c r="W12090" s="1">
        <v>45166.647222222222</v>
      </c>
      <c r="X12090" s="1">
        <v>45166.647222222222</v>
      </c>
      <c r="AC12090" t="s">
        <v>51</v>
      </c>
      <c r="AD12090">
        <v>2973635213</v>
      </c>
      <c r="AE12090" s="1">
        <v>45166.71875</v>
      </c>
      <c r="AF12090" t="s">
        <v>64834</v>
      </c>
      <c r="AG12090" t="s">
        <v>64835</v>
      </c>
      <c r="AH12090" t="s">
        <v>51</v>
      </c>
      <c r="AJ12090" t="s">
        <v>53</v>
      </c>
      <c r="AL12090" t="s">
        <v>68</v>
      </c>
      <c r="AO12090" t="s">
        <v>5443</v>
      </c>
      <c r="AP12090" s="1">
        <v>45166.645833333336</v>
      </c>
    </row>
    <row r="12091" spans="1:43" x14ac:dyDescent="0.35">
      <c r="A12091" t="s">
        <v>64836</v>
      </c>
      <c r="B12091" t="s">
        <v>64837</v>
      </c>
      <c r="C12091" t="s">
        <v>14058</v>
      </c>
      <c r="F12091" t="s">
        <v>64838</v>
      </c>
      <c r="H12091" t="s">
        <v>64836</v>
      </c>
      <c r="J12091" t="s">
        <v>64839</v>
      </c>
      <c r="K12091" t="s">
        <v>64840</v>
      </c>
      <c r="M12091" t="s">
        <v>56384</v>
      </c>
      <c r="N12091" t="s">
        <v>253</v>
      </c>
      <c r="O12091">
        <v>88032</v>
      </c>
      <c r="P12091" t="s">
        <v>50</v>
      </c>
      <c r="U12091" s="1">
        <v>45166</v>
      </c>
      <c r="V12091" s="1">
        <v>45166</v>
      </c>
      <c r="W12091" s="1">
        <v>45166.487500000003</v>
      </c>
      <c r="X12091" s="1">
        <v>45166.487500000003</v>
      </c>
      <c r="AC12091" t="s">
        <v>51</v>
      </c>
      <c r="AD12091">
        <v>2973634814</v>
      </c>
      <c r="AE12091" s="1">
        <v>45166.515972222223</v>
      </c>
      <c r="AF12091" t="s">
        <v>64841</v>
      </c>
      <c r="AG12091" t="s">
        <v>64842</v>
      </c>
      <c r="AH12091" t="s">
        <v>51</v>
      </c>
      <c r="AJ12091" t="s">
        <v>53</v>
      </c>
      <c r="AL12091" t="s">
        <v>68</v>
      </c>
      <c r="AO12091" t="s">
        <v>5443</v>
      </c>
      <c r="AP12091" s="1">
        <v>45167.410416666666</v>
      </c>
      <c r="AQ12091" s="1">
        <v>45167.409722222219</v>
      </c>
    </row>
    <row r="12092" spans="1:43" x14ac:dyDescent="0.35">
      <c r="A12092" t="s">
        <v>64843</v>
      </c>
      <c r="B12092" t="s">
        <v>14252</v>
      </c>
      <c r="C12092" t="s">
        <v>613</v>
      </c>
      <c r="F12092" t="s">
        <v>52594</v>
      </c>
      <c r="H12092" t="s">
        <v>14254</v>
      </c>
      <c r="J12092" t="s">
        <v>52595</v>
      </c>
      <c r="K12092" t="s">
        <v>64844</v>
      </c>
      <c r="M12092" t="s">
        <v>7001</v>
      </c>
      <c r="N12092" t="s">
        <v>253</v>
      </c>
      <c r="O12092">
        <v>88316</v>
      </c>
      <c r="P12092" t="s">
        <v>50</v>
      </c>
      <c r="U12092" s="1">
        <v>45166</v>
      </c>
      <c r="V12092" s="1">
        <v>45166</v>
      </c>
      <c r="W12092" s="1">
        <v>45166.69027777778</v>
      </c>
      <c r="X12092" s="1">
        <v>45166.69027777778</v>
      </c>
      <c r="AC12092" t="s">
        <v>53</v>
      </c>
      <c r="AD12092">
        <v>2973634808</v>
      </c>
      <c r="AE12092" s="1">
        <v>45166.511111111111</v>
      </c>
      <c r="AF12092" t="s">
        <v>52596</v>
      </c>
      <c r="AG12092" t="s">
        <v>64845</v>
      </c>
      <c r="AH12092" t="s">
        <v>51</v>
      </c>
      <c r="AJ12092" t="s">
        <v>53</v>
      </c>
      <c r="AL12092" t="s">
        <v>68</v>
      </c>
      <c r="AO12092" t="s">
        <v>5443</v>
      </c>
      <c r="AP12092" s="1">
        <v>45166.711111111108</v>
      </c>
      <c r="AQ12092" s="1">
        <v>45166.711111111108</v>
      </c>
    </row>
    <row r="12093" spans="1:43" x14ac:dyDescent="0.35">
      <c r="A12093" t="s">
        <v>64846</v>
      </c>
      <c r="B12093" t="s">
        <v>40248</v>
      </c>
      <c r="C12093" t="s">
        <v>3833</v>
      </c>
      <c r="F12093" t="s">
        <v>64847</v>
      </c>
      <c r="H12093" t="s">
        <v>64848</v>
      </c>
      <c r="J12093" t="s">
        <v>64849</v>
      </c>
      <c r="K12093" t="s">
        <v>64850</v>
      </c>
      <c r="M12093" t="s">
        <v>30189</v>
      </c>
      <c r="N12093" t="s">
        <v>253</v>
      </c>
      <c r="O12093">
        <v>87901</v>
      </c>
      <c r="P12093" t="s">
        <v>50</v>
      </c>
      <c r="U12093" s="1">
        <v>45166</v>
      </c>
      <c r="V12093" s="1">
        <v>45166</v>
      </c>
      <c r="W12093" s="1">
        <v>45166.730555555558</v>
      </c>
      <c r="X12093" s="1">
        <v>45166.730555555558</v>
      </c>
      <c r="AC12093" t="s">
        <v>51</v>
      </c>
      <c r="AD12093">
        <v>2973635234</v>
      </c>
      <c r="AE12093" s="1">
        <v>45166.73541666667</v>
      </c>
      <c r="AF12093" t="s">
        <v>64851</v>
      </c>
      <c r="AG12093" t="s">
        <v>64852</v>
      </c>
      <c r="AH12093" t="s">
        <v>51</v>
      </c>
      <c r="AJ12093" t="s">
        <v>53</v>
      </c>
      <c r="AL12093" t="s">
        <v>68</v>
      </c>
      <c r="AO12093" t="s">
        <v>5443</v>
      </c>
      <c r="AP12093" s="1">
        <v>45242.48541666667</v>
      </c>
      <c r="AQ12093" s="1">
        <v>45179.768055555556</v>
      </c>
    </row>
    <row r="12094" spans="1:43" x14ac:dyDescent="0.35">
      <c r="A12094">
        <v>345035</v>
      </c>
      <c r="B12094" t="s">
        <v>64853</v>
      </c>
      <c r="C12094" t="s">
        <v>338</v>
      </c>
      <c r="F12094" t="s">
        <v>43635</v>
      </c>
      <c r="H12094" t="s">
        <v>41759</v>
      </c>
      <c r="J12094" t="s">
        <v>12614</v>
      </c>
      <c r="M12094" t="s">
        <v>525</v>
      </c>
      <c r="N12094" t="s">
        <v>287</v>
      </c>
      <c r="O12094">
        <v>80018</v>
      </c>
      <c r="P12094" t="s">
        <v>50</v>
      </c>
      <c r="U12094" s="1">
        <v>45166</v>
      </c>
      <c r="V12094" s="1">
        <v>45166</v>
      </c>
      <c r="W12094" s="1">
        <v>45166.71875</v>
      </c>
      <c r="X12094" s="1">
        <v>45166.71875</v>
      </c>
      <c r="AC12094" t="s">
        <v>53</v>
      </c>
      <c r="AD12094">
        <v>2969543968</v>
      </c>
      <c r="AE12094" s="1">
        <v>40032.470138888886</v>
      </c>
      <c r="AG12094" t="s">
        <v>64854</v>
      </c>
      <c r="AH12094" t="s">
        <v>51</v>
      </c>
      <c r="AJ12094" t="s">
        <v>53</v>
      </c>
      <c r="AL12094" t="s">
        <v>78</v>
      </c>
      <c r="AO12094" t="s">
        <v>8142</v>
      </c>
    </row>
    <row r="12095" spans="1:43" x14ac:dyDescent="0.35">
      <c r="A12095">
        <v>345195</v>
      </c>
      <c r="B12095" t="s">
        <v>7773</v>
      </c>
      <c r="C12095" t="s">
        <v>17413</v>
      </c>
      <c r="F12095" t="s">
        <v>43635</v>
      </c>
      <c r="H12095" t="s">
        <v>41759</v>
      </c>
      <c r="J12095" t="s">
        <v>12614</v>
      </c>
      <c r="M12095" t="s">
        <v>525</v>
      </c>
      <c r="N12095" t="s">
        <v>287</v>
      </c>
      <c r="O12095">
        <v>80018</v>
      </c>
      <c r="P12095" t="s">
        <v>50</v>
      </c>
      <c r="U12095" s="1">
        <v>45166</v>
      </c>
      <c r="V12095" s="1">
        <v>45166</v>
      </c>
      <c r="W12095" s="1">
        <v>45166.716666666667</v>
      </c>
      <c r="X12095" s="1">
        <v>45166.716666666667</v>
      </c>
      <c r="AC12095" t="s">
        <v>53</v>
      </c>
      <c r="AD12095">
        <v>2969543968</v>
      </c>
      <c r="AE12095" s="1">
        <v>40032.470138888886</v>
      </c>
      <c r="AG12095" t="s">
        <v>64855</v>
      </c>
      <c r="AH12095" t="s">
        <v>51</v>
      </c>
      <c r="AJ12095" t="s">
        <v>53</v>
      </c>
      <c r="AL12095" t="s">
        <v>78</v>
      </c>
      <c r="AO12095" t="s">
        <v>8142</v>
      </c>
    </row>
    <row r="12096" spans="1:43" x14ac:dyDescent="0.35">
      <c r="A12096">
        <v>363136</v>
      </c>
      <c r="B12096" t="s">
        <v>10371</v>
      </c>
      <c r="C12096" t="s">
        <v>35587</v>
      </c>
      <c r="F12096" t="s">
        <v>43635</v>
      </c>
      <c r="H12096" t="s">
        <v>43631</v>
      </c>
      <c r="J12096" t="s">
        <v>12614</v>
      </c>
      <c r="M12096" t="s">
        <v>3571</v>
      </c>
      <c r="N12096" t="s">
        <v>287</v>
      </c>
      <c r="O12096">
        <v>80022</v>
      </c>
      <c r="P12096" t="s">
        <v>50</v>
      </c>
      <c r="U12096" s="1">
        <v>45166</v>
      </c>
      <c r="V12096" s="1">
        <v>45166</v>
      </c>
      <c r="W12096" s="1">
        <v>45166.713888888888</v>
      </c>
      <c r="X12096" s="1">
        <v>45166.713888888888</v>
      </c>
      <c r="AC12096" t="s">
        <v>53</v>
      </c>
      <c r="AD12096">
        <v>2969543968</v>
      </c>
      <c r="AE12096" s="1">
        <v>40032.470138888886</v>
      </c>
      <c r="AG12096" t="s">
        <v>64856</v>
      </c>
      <c r="AH12096" t="s">
        <v>51</v>
      </c>
      <c r="AJ12096" t="s">
        <v>53</v>
      </c>
      <c r="AL12096" t="s">
        <v>78</v>
      </c>
      <c r="AO12096" t="s">
        <v>8142</v>
      </c>
    </row>
    <row r="12097" spans="1:43" x14ac:dyDescent="0.35">
      <c r="A12097">
        <v>366780</v>
      </c>
      <c r="B12097" t="s">
        <v>54306</v>
      </c>
      <c r="C12097" t="s">
        <v>961</v>
      </c>
      <c r="F12097" t="s">
        <v>43635</v>
      </c>
      <c r="H12097" t="s">
        <v>43428</v>
      </c>
      <c r="J12097" t="s">
        <v>12614</v>
      </c>
      <c r="M12097" t="s">
        <v>4698</v>
      </c>
      <c r="N12097" t="s">
        <v>287</v>
      </c>
      <c r="O12097">
        <v>80817</v>
      </c>
      <c r="P12097" t="s">
        <v>50</v>
      </c>
      <c r="U12097" s="1">
        <v>45166</v>
      </c>
      <c r="V12097" s="1">
        <v>45166</v>
      </c>
      <c r="AC12097" t="s">
        <v>53</v>
      </c>
      <c r="AD12097">
        <v>2969543968</v>
      </c>
      <c r="AE12097" s="1">
        <v>40032.470138888886</v>
      </c>
      <c r="AG12097" t="s">
        <v>64857</v>
      </c>
      <c r="AH12097" t="s">
        <v>51</v>
      </c>
      <c r="AJ12097" t="s">
        <v>53</v>
      </c>
      <c r="AO12097" t="s">
        <v>57090</v>
      </c>
    </row>
    <row r="12098" spans="1:43" x14ac:dyDescent="0.35">
      <c r="A12098" t="s">
        <v>64858</v>
      </c>
      <c r="B12098" t="s">
        <v>8826</v>
      </c>
      <c r="C12098" t="s">
        <v>64859</v>
      </c>
      <c r="H12098" t="s">
        <v>64858</v>
      </c>
      <c r="J12098" t="s">
        <v>64860</v>
      </c>
      <c r="K12098" t="s">
        <v>64861</v>
      </c>
      <c r="M12098" t="s">
        <v>7427</v>
      </c>
      <c r="N12098" t="s">
        <v>65</v>
      </c>
      <c r="O12098">
        <v>80033</v>
      </c>
      <c r="P12098" t="s">
        <v>50</v>
      </c>
      <c r="U12098" s="1">
        <v>45166</v>
      </c>
      <c r="V12098" s="1">
        <v>45166</v>
      </c>
      <c r="W12098" s="1">
        <v>45166.709722222222</v>
      </c>
      <c r="X12098" s="1">
        <v>45166.709722222222</v>
      </c>
      <c r="AC12098" t="s">
        <v>53</v>
      </c>
      <c r="AD12098">
        <v>1000000001</v>
      </c>
      <c r="AE12098" s="1">
        <v>39973.351388888892</v>
      </c>
      <c r="AF12098" t="s">
        <v>3377</v>
      </c>
      <c r="AG12098" t="s">
        <v>64862</v>
      </c>
      <c r="AH12098" t="s">
        <v>51</v>
      </c>
      <c r="AJ12098" t="s">
        <v>53</v>
      </c>
      <c r="AL12098" t="s">
        <v>78</v>
      </c>
      <c r="AO12098" t="s">
        <v>5443</v>
      </c>
      <c r="AP12098" s="1">
        <v>45309.417361111111</v>
      </c>
    </row>
    <row r="12099" spans="1:43" x14ac:dyDescent="0.35">
      <c r="A12099" t="s">
        <v>64863</v>
      </c>
      <c r="B12099" t="s">
        <v>22114</v>
      </c>
      <c r="C12099" t="s">
        <v>22281</v>
      </c>
      <c r="F12099" t="s">
        <v>64864</v>
      </c>
      <c r="H12099" t="s">
        <v>23796</v>
      </c>
      <c r="J12099" t="s">
        <v>64865</v>
      </c>
      <c r="K12099" t="s">
        <v>23990</v>
      </c>
      <c r="M12099" t="s">
        <v>2002</v>
      </c>
      <c r="N12099" t="s">
        <v>253</v>
      </c>
      <c r="O12099">
        <v>88023</v>
      </c>
      <c r="P12099" t="s">
        <v>50</v>
      </c>
      <c r="U12099" s="1">
        <v>45166</v>
      </c>
      <c r="V12099" s="1">
        <v>45166</v>
      </c>
      <c r="W12099" s="1">
        <v>45166.67083333333</v>
      </c>
      <c r="X12099" s="1">
        <v>45166.67083333333</v>
      </c>
      <c r="AC12099" t="s">
        <v>53</v>
      </c>
      <c r="AD12099">
        <v>1000000001</v>
      </c>
      <c r="AE12099" s="1">
        <v>39973.351388888892</v>
      </c>
      <c r="AF12099" t="s">
        <v>3377</v>
      </c>
      <c r="AG12099" t="s">
        <v>64866</v>
      </c>
      <c r="AH12099" t="s">
        <v>51</v>
      </c>
      <c r="AJ12099" t="s">
        <v>53</v>
      </c>
      <c r="AL12099" t="s">
        <v>78</v>
      </c>
      <c r="AO12099" t="s">
        <v>5443</v>
      </c>
      <c r="AP12099" s="1">
        <v>45301.701388888891</v>
      </c>
    </row>
    <row r="12100" spans="1:43" x14ac:dyDescent="0.35">
      <c r="A12100" t="s">
        <v>64867</v>
      </c>
      <c r="B12100" t="s">
        <v>64868</v>
      </c>
      <c r="C12100" t="s">
        <v>64869</v>
      </c>
      <c r="F12100">
        <v>19703265280</v>
      </c>
      <c r="H12100" t="s">
        <v>64867</v>
      </c>
      <c r="J12100" t="s">
        <v>64870</v>
      </c>
      <c r="N12100" t="s">
        <v>287</v>
      </c>
      <c r="O12100">
        <v>81625</v>
      </c>
      <c r="P12100" t="s">
        <v>50</v>
      </c>
      <c r="U12100" s="1">
        <v>45166</v>
      </c>
      <c r="V12100" s="1">
        <v>45166</v>
      </c>
      <c r="W12100" s="1">
        <v>45166.525694444441</v>
      </c>
      <c r="X12100" s="1">
        <v>45166.525694444441</v>
      </c>
      <c r="AC12100" t="s">
        <v>53</v>
      </c>
      <c r="AD12100">
        <v>1000000001</v>
      </c>
      <c r="AE12100" s="1">
        <v>39973.351388888892</v>
      </c>
      <c r="AF12100" t="s">
        <v>3377</v>
      </c>
      <c r="AG12100" t="s">
        <v>64871</v>
      </c>
      <c r="AH12100" t="s">
        <v>51</v>
      </c>
      <c r="AJ12100" t="s">
        <v>53</v>
      </c>
      <c r="AL12100" t="s">
        <v>78</v>
      </c>
      <c r="AO12100" t="s">
        <v>8142</v>
      </c>
    </row>
    <row r="12101" spans="1:43" x14ac:dyDescent="0.35">
      <c r="A12101" t="s">
        <v>64872</v>
      </c>
      <c r="B12101" t="s">
        <v>64873</v>
      </c>
      <c r="C12101" t="s">
        <v>758</v>
      </c>
      <c r="F12101">
        <v>19313102402</v>
      </c>
      <c r="H12101" t="s">
        <v>64872</v>
      </c>
      <c r="K12101" t="s">
        <v>64874</v>
      </c>
      <c r="M12101" t="s">
        <v>1296</v>
      </c>
      <c r="N12101" t="s">
        <v>398</v>
      </c>
      <c r="O12101">
        <v>88220</v>
      </c>
      <c r="P12101" t="s">
        <v>50</v>
      </c>
      <c r="U12101" s="1">
        <v>45166</v>
      </c>
      <c r="V12101" s="1">
        <v>45166</v>
      </c>
      <c r="W12101" s="1">
        <v>45166.069444444445</v>
      </c>
      <c r="X12101" s="1">
        <v>45166.069444444445</v>
      </c>
      <c r="AC12101" t="s">
        <v>53</v>
      </c>
      <c r="AD12101">
        <v>1000000001</v>
      </c>
      <c r="AE12101" s="1">
        <v>39973.351388888892</v>
      </c>
      <c r="AF12101" t="s">
        <v>3377</v>
      </c>
      <c r="AG12101" t="s">
        <v>64875</v>
      </c>
      <c r="AH12101" t="s">
        <v>51</v>
      </c>
      <c r="AJ12101" t="s">
        <v>53</v>
      </c>
      <c r="AL12101" t="s">
        <v>78</v>
      </c>
      <c r="AO12101" t="s">
        <v>51552</v>
      </c>
    </row>
    <row r="12102" spans="1:43" x14ac:dyDescent="0.35">
      <c r="A12102" t="s">
        <v>64876</v>
      </c>
      <c r="B12102" t="s">
        <v>3371</v>
      </c>
      <c r="C12102" t="s">
        <v>7337</v>
      </c>
      <c r="H12102" t="s">
        <v>64877</v>
      </c>
      <c r="J12102" t="s">
        <v>235</v>
      </c>
      <c r="P12102" t="s">
        <v>50</v>
      </c>
      <c r="U12102" s="1">
        <v>45166</v>
      </c>
      <c r="V12102" s="1">
        <v>45166</v>
      </c>
      <c r="W12102" s="1">
        <v>45240.486805555556</v>
      </c>
      <c r="X12102" s="1">
        <v>45240.486805555556</v>
      </c>
      <c r="AC12102" t="s">
        <v>53</v>
      </c>
      <c r="AD12102">
        <v>2969479529</v>
      </c>
      <c r="AE12102" s="1">
        <v>37399</v>
      </c>
      <c r="AF12102" t="s">
        <v>236</v>
      </c>
      <c r="AG12102" t="s">
        <v>64878</v>
      </c>
      <c r="AH12102" t="s">
        <v>51</v>
      </c>
      <c r="AJ12102" t="s">
        <v>53</v>
      </c>
      <c r="AL12102" t="s">
        <v>68</v>
      </c>
      <c r="AO12102" t="s">
        <v>5443</v>
      </c>
      <c r="AP12102" s="1">
        <v>45386.518055555556</v>
      </c>
      <c r="AQ12102" s="1">
        <v>45383.693749999999</v>
      </c>
    </row>
    <row r="12103" spans="1:43" x14ac:dyDescent="0.35">
      <c r="A12103">
        <v>309189</v>
      </c>
      <c r="B12103" t="s">
        <v>3671</v>
      </c>
      <c r="C12103" t="s">
        <v>4809</v>
      </c>
      <c r="F12103" t="s">
        <v>43635</v>
      </c>
      <c r="H12103" t="s">
        <v>41759</v>
      </c>
      <c r="J12103" t="s">
        <v>12614</v>
      </c>
      <c r="M12103" t="s">
        <v>525</v>
      </c>
      <c r="N12103" t="s">
        <v>287</v>
      </c>
      <c r="O12103">
        <v>80018</v>
      </c>
      <c r="P12103" t="s">
        <v>50</v>
      </c>
      <c r="U12103" s="1">
        <v>45166</v>
      </c>
      <c r="V12103" s="1">
        <v>45166</v>
      </c>
      <c r="W12103" s="1">
        <v>45166.529166666667</v>
      </c>
      <c r="X12103" s="1">
        <v>45166.529166666667</v>
      </c>
      <c r="AC12103" t="s">
        <v>53</v>
      </c>
      <c r="AD12103">
        <v>2969543968</v>
      </c>
      <c r="AE12103" s="1">
        <v>40032.470138888886</v>
      </c>
      <c r="AG12103" t="s">
        <v>64879</v>
      </c>
      <c r="AH12103" t="s">
        <v>51</v>
      </c>
      <c r="AJ12103" t="s">
        <v>53</v>
      </c>
      <c r="AL12103" t="s">
        <v>78</v>
      </c>
      <c r="AO12103" t="s">
        <v>8142</v>
      </c>
    </row>
    <row r="12104" spans="1:43" x14ac:dyDescent="0.35">
      <c r="A12104" t="s">
        <v>64880</v>
      </c>
      <c r="B12104" t="s">
        <v>38350</v>
      </c>
      <c r="C12104" t="s">
        <v>302</v>
      </c>
      <c r="F12104" t="s">
        <v>64881</v>
      </c>
      <c r="H12104" t="s">
        <v>38349</v>
      </c>
      <c r="J12104" t="s">
        <v>64882</v>
      </c>
      <c r="K12104" t="s">
        <v>64883</v>
      </c>
      <c r="M12104" t="s">
        <v>64884</v>
      </c>
      <c r="N12104" t="s">
        <v>253</v>
      </c>
      <c r="O12104">
        <v>88043</v>
      </c>
      <c r="P12104" t="s">
        <v>50</v>
      </c>
      <c r="U12104" s="1">
        <v>45166</v>
      </c>
      <c r="V12104" s="1">
        <v>45166</v>
      </c>
      <c r="W12104" s="1">
        <v>45166.708333333336</v>
      </c>
      <c r="X12104" s="1">
        <v>45166.708333333336</v>
      </c>
      <c r="AC12104" t="s">
        <v>51</v>
      </c>
      <c r="AD12104">
        <v>1000000001</v>
      </c>
      <c r="AE12104" s="1">
        <v>39973.351388888892</v>
      </c>
      <c r="AF12104" t="s">
        <v>3377</v>
      </c>
      <c r="AG12104" t="s">
        <v>64885</v>
      </c>
      <c r="AH12104" t="s">
        <v>51</v>
      </c>
      <c r="AJ12104" t="s">
        <v>53</v>
      </c>
      <c r="AL12104" t="s">
        <v>78</v>
      </c>
      <c r="AO12104" t="s">
        <v>5443</v>
      </c>
      <c r="AP12104" s="1">
        <v>45166.707638888889</v>
      </c>
    </row>
    <row r="12105" spans="1:43" x14ac:dyDescent="0.35">
      <c r="A12105" t="s">
        <v>64886</v>
      </c>
      <c r="B12105" t="s">
        <v>22454</v>
      </c>
      <c r="C12105" t="s">
        <v>64887</v>
      </c>
      <c r="F12105" t="s">
        <v>64888</v>
      </c>
      <c r="H12105" t="s">
        <v>64889</v>
      </c>
      <c r="J12105" t="s">
        <v>64890</v>
      </c>
      <c r="K12105" t="s">
        <v>64891</v>
      </c>
      <c r="M12105" t="s">
        <v>31495</v>
      </c>
      <c r="N12105" t="s">
        <v>253</v>
      </c>
      <c r="O12105">
        <v>87937</v>
      </c>
      <c r="P12105" t="s">
        <v>50</v>
      </c>
      <c r="U12105" s="1">
        <v>45166</v>
      </c>
      <c r="V12105" s="1">
        <v>45166</v>
      </c>
      <c r="W12105" s="1">
        <v>45166.388888888891</v>
      </c>
      <c r="X12105" s="1">
        <v>45166.388888888891</v>
      </c>
      <c r="AC12105" t="s">
        <v>53</v>
      </c>
      <c r="AD12105">
        <v>2973634466</v>
      </c>
      <c r="AE12105" s="1">
        <v>45166.386805555558</v>
      </c>
      <c r="AF12105" t="s">
        <v>64892</v>
      </c>
      <c r="AG12105" t="s">
        <v>64893</v>
      </c>
      <c r="AH12105" t="s">
        <v>51</v>
      </c>
      <c r="AJ12105" t="s">
        <v>53</v>
      </c>
      <c r="AL12105" t="s">
        <v>68</v>
      </c>
      <c r="AO12105" t="s">
        <v>57090</v>
      </c>
      <c r="AP12105" s="1">
        <v>45166.503472222219</v>
      </c>
      <c r="AQ12105" s="1">
        <v>45166.5</v>
      </c>
    </row>
    <row r="12106" spans="1:43" x14ac:dyDescent="0.35">
      <c r="A12106" t="s">
        <v>64894</v>
      </c>
      <c r="B12106" t="s">
        <v>1451</v>
      </c>
      <c r="C12106" t="s">
        <v>7048</v>
      </c>
      <c r="F12106" t="s">
        <v>64895</v>
      </c>
      <c r="H12106" t="s">
        <v>64894</v>
      </c>
      <c r="J12106" t="s">
        <v>59019</v>
      </c>
      <c r="K12106" t="s">
        <v>64896</v>
      </c>
      <c r="M12106" t="s">
        <v>7946</v>
      </c>
      <c r="N12106" t="s">
        <v>253</v>
      </c>
      <c r="O12106">
        <v>88311</v>
      </c>
      <c r="P12106" t="s">
        <v>50</v>
      </c>
      <c r="U12106" s="1">
        <v>45167</v>
      </c>
      <c r="V12106" s="1">
        <v>45167</v>
      </c>
      <c r="W12106" s="1">
        <v>45167.447222222225</v>
      </c>
      <c r="X12106" s="1">
        <v>45167.447222222225</v>
      </c>
      <c r="AC12106" t="s">
        <v>51</v>
      </c>
      <c r="AD12106">
        <v>2969642996</v>
      </c>
      <c r="AE12106" s="1">
        <v>41856.443055555559</v>
      </c>
      <c r="AF12106" t="s">
        <v>64897</v>
      </c>
      <c r="AG12106" t="s">
        <v>64898</v>
      </c>
      <c r="AH12106" t="s">
        <v>51</v>
      </c>
      <c r="AJ12106" t="s">
        <v>53</v>
      </c>
      <c r="AL12106" t="s">
        <v>68</v>
      </c>
      <c r="AO12106" t="s">
        <v>5443</v>
      </c>
      <c r="AP12106" s="1">
        <v>45252.43472222222</v>
      </c>
      <c r="AQ12106" s="1">
        <v>45252.421527777777</v>
      </c>
    </row>
    <row r="12107" spans="1:43" x14ac:dyDescent="0.35">
      <c r="A12107" t="s">
        <v>64899</v>
      </c>
      <c r="B12107" t="s">
        <v>64900</v>
      </c>
      <c r="C12107" t="s">
        <v>25591</v>
      </c>
      <c r="F12107" t="s">
        <v>64901</v>
      </c>
      <c r="H12107" t="s">
        <v>64899</v>
      </c>
      <c r="J12107" t="s">
        <v>64902</v>
      </c>
      <c r="K12107" t="s">
        <v>64903</v>
      </c>
      <c r="M12107" t="s">
        <v>753</v>
      </c>
      <c r="N12107" t="s">
        <v>798</v>
      </c>
      <c r="O12107">
        <v>79930</v>
      </c>
      <c r="P12107" t="s">
        <v>50</v>
      </c>
      <c r="U12107" s="1">
        <v>45167</v>
      </c>
      <c r="V12107" s="1">
        <v>45167</v>
      </c>
      <c r="W12107" s="1">
        <v>45167.441666666666</v>
      </c>
      <c r="X12107" s="1">
        <v>45167.441666666666</v>
      </c>
      <c r="AC12107" t="s">
        <v>53</v>
      </c>
      <c r="AD12107">
        <v>2973636258</v>
      </c>
      <c r="AE12107" s="1">
        <v>45167.439583333333</v>
      </c>
      <c r="AF12107" t="s">
        <v>64904</v>
      </c>
      <c r="AG12107" t="s">
        <v>64905</v>
      </c>
      <c r="AH12107" t="s">
        <v>51</v>
      </c>
      <c r="AJ12107" t="s">
        <v>53</v>
      </c>
      <c r="AL12107" t="s">
        <v>68</v>
      </c>
      <c r="AO12107" t="s">
        <v>57090</v>
      </c>
      <c r="AP12107" s="1">
        <v>45167.45416666667</v>
      </c>
      <c r="AQ12107" s="1">
        <v>45167.452777777777</v>
      </c>
    </row>
    <row r="12108" spans="1:43" x14ac:dyDescent="0.35">
      <c r="A12108" t="s">
        <v>64906</v>
      </c>
      <c r="B12108" t="s">
        <v>22996</v>
      </c>
      <c r="C12108" t="s">
        <v>2883</v>
      </c>
      <c r="F12108" t="s">
        <v>64907</v>
      </c>
      <c r="H12108" t="s">
        <v>64906</v>
      </c>
      <c r="J12108" t="s">
        <v>64908</v>
      </c>
      <c r="K12108" t="s">
        <v>64909</v>
      </c>
      <c r="M12108" t="s">
        <v>9878</v>
      </c>
      <c r="N12108" t="s">
        <v>253</v>
      </c>
      <c r="O12108">
        <v>87048</v>
      </c>
      <c r="P12108" t="s">
        <v>50</v>
      </c>
      <c r="U12108" s="1">
        <v>45167</v>
      </c>
      <c r="V12108" s="1">
        <v>45167</v>
      </c>
      <c r="W12108" s="1">
        <v>45167.506944444445</v>
      </c>
      <c r="X12108" s="1">
        <v>45167.506944444445</v>
      </c>
      <c r="AC12108" t="s">
        <v>51</v>
      </c>
      <c r="AD12108">
        <v>2973636446</v>
      </c>
      <c r="AE12108" s="1">
        <v>45167.511805555558</v>
      </c>
      <c r="AF12108" t="s">
        <v>64910</v>
      </c>
      <c r="AG12108" t="s">
        <v>64911</v>
      </c>
      <c r="AH12108" t="s">
        <v>51</v>
      </c>
      <c r="AJ12108" t="s">
        <v>53</v>
      </c>
      <c r="AL12108" t="s">
        <v>68</v>
      </c>
      <c r="AO12108" t="s">
        <v>5443</v>
      </c>
      <c r="AP12108" s="1">
        <v>45167.756249999999</v>
      </c>
      <c r="AQ12108" s="1">
        <v>45167.53125</v>
      </c>
    </row>
    <row r="12109" spans="1:43" x14ac:dyDescent="0.35">
      <c r="A12109" t="s">
        <v>64912</v>
      </c>
      <c r="B12109" t="s">
        <v>32223</v>
      </c>
      <c r="C12109" t="s">
        <v>64913</v>
      </c>
      <c r="F12109" t="s">
        <v>64914</v>
      </c>
      <c r="H12109" t="s">
        <v>64915</v>
      </c>
      <c r="J12109" t="s">
        <v>64916</v>
      </c>
      <c r="K12109" t="s">
        <v>64917</v>
      </c>
      <c r="M12109" t="s">
        <v>11254</v>
      </c>
      <c r="N12109" t="s">
        <v>287</v>
      </c>
      <c r="O12109">
        <v>81092</v>
      </c>
      <c r="P12109" t="s">
        <v>50</v>
      </c>
      <c r="U12109" s="1">
        <v>45167</v>
      </c>
      <c r="V12109" s="1">
        <v>45167</v>
      </c>
      <c r="W12109" s="1">
        <v>45167.479166666664</v>
      </c>
      <c r="X12109" s="1">
        <v>45167.479166666664</v>
      </c>
      <c r="AC12109" t="s">
        <v>53</v>
      </c>
      <c r="AD12109">
        <v>2973680000</v>
      </c>
      <c r="AE12109" s="1">
        <v>45177.506249999999</v>
      </c>
      <c r="AF12109" t="s">
        <v>64918</v>
      </c>
      <c r="AG12109" t="s">
        <v>64919</v>
      </c>
      <c r="AH12109" t="s">
        <v>51</v>
      </c>
      <c r="AJ12109" t="s">
        <v>53</v>
      </c>
      <c r="AL12109" t="s">
        <v>68</v>
      </c>
      <c r="AO12109" t="s">
        <v>5443</v>
      </c>
      <c r="AP12109" s="1">
        <v>45253.453472222223</v>
      </c>
    </row>
    <row r="12110" spans="1:43" x14ac:dyDescent="0.35">
      <c r="A12110" t="s">
        <v>64920</v>
      </c>
      <c r="B12110" t="s">
        <v>64921</v>
      </c>
      <c r="C12110" t="s">
        <v>2298</v>
      </c>
      <c r="F12110" t="s">
        <v>64922</v>
      </c>
      <c r="H12110" t="s">
        <v>64920</v>
      </c>
      <c r="J12110" t="s">
        <v>64923</v>
      </c>
      <c r="K12110" t="s">
        <v>64924</v>
      </c>
      <c r="M12110" t="s">
        <v>1408</v>
      </c>
      <c r="N12110" t="s">
        <v>65</v>
      </c>
      <c r="O12110">
        <v>81052</v>
      </c>
      <c r="P12110" t="s">
        <v>50</v>
      </c>
      <c r="U12110" s="1">
        <v>45167</v>
      </c>
      <c r="V12110" s="1">
        <v>45167</v>
      </c>
      <c r="W12110" s="1">
        <v>45167.515277777777</v>
      </c>
      <c r="X12110" s="1">
        <v>45167.515277777777</v>
      </c>
      <c r="AC12110" t="s">
        <v>51</v>
      </c>
      <c r="AD12110">
        <v>2973677961</v>
      </c>
      <c r="AE12110" s="1">
        <v>45176.374305555553</v>
      </c>
      <c r="AF12110" t="s">
        <v>64925</v>
      </c>
      <c r="AG12110" t="s">
        <v>64926</v>
      </c>
      <c r="AH12110" t="s">
        <v>51</v>
      </c>
      <c r="AJ12110" t="s">
        <v>53</v>
      </c>
      <c r="AL12110" t="s">
        <v>68</v>
      </c>
      <c r="AO12110" t="s">
        <v>5443</v>
      </c>
      <c r="AP12110" s="1">
        <v>45219.62777777778</v>
      </c>
    </row>
    <row r="12111" spans="1:43" x14ac:dyDescent="0.35">
      <c r="A12111" t="s">
        <v>64927</v>
      </c>
      <c r="B12111" t="s">
        <v>64928</v>
      </c>
      <c r="C12111" t="s">
        <v>3554</v>
      </c>
      <c r="F12111" t="s">
        <v>64929</v>
      </c>
      <c r="H12111" t="s">
        <v>64930</v>
      </c>
      <c r="J12111" t="s">
        <v>1305</v>
      </c>
      <c r="K12111" t="s">
        <v>1306</v>
      </c>
      <c r="M12111" t="s">
        <v>1307</v>
      </c>
      <c r="N12111" t="s">
        <v>264</v>
      </c>
      <c r="O12111">
        <v>77380</v>
      </c>
      <c r="P12111" t="s">
        <v>50</v>
      </c>
      <c r="U12111" s="1">
        <v>45167</v>
      </c>
      <c r="V12111" s="1">
        <v>45167</v>
      </c>
      <c r="AC12111" t="s">
        <v>53</v>
      </c>
      <c r="AD12111">
        <v>2969474645</v>
      </c>
      <c r="AE12111" s="1">
        <v>37110.530555555553</v>
      </c>
      <c r="AG12111" t="s">
        <v>64931</v>
      </c>
      <c r="AH12111" t="s">
        <v>51</v>
      </c>
      <c r="AJ12111" t="s">
        <v>53</v>
      </c>
      <c r="AO12111" t="s">
        <v>5443</v>
      </c>
    </row>
    <row r="12112" spans="1:43" x14ac:dyDescent="0.35">
      <c r="A12112" t="s">
        <v>64932</v>
      </c>
      <c r="B12112" t="s">
        <v>64933</v>
      </c>
      <c r="C12112" t="s">
        <v>1471</v>
      </c>
      <c r="F12112" t="s">
        <v>64934</v>
      </c>
      <c r="H12112" t="s">
        <v>64932</v>
      </c>
      <c r="J12112" t="s">
        <v>64935</v>
      </c>
      <c r="K12112" t="s">
        <v>64936</v>
      </c>
      <c r="M12112" t="s">
        <v>154</v>
      </c>
      <c r="N12112" t="s">
        <v>213</v>
      </c>
      <c r="O12112">
        <v>80631</v>
      </c>
      <c r="P12112" t="s">
        <v>50</v>
      </c>
      <c r="U12112" s="1">
        <v>45167</v>
      </c>
      <c r="V12112" s="1">
        <v>45167</v>
      </c>
      <c r="W12112" s="1">
        <v>45167.63958333333</v>
      </c>
      <c r="X12112" s="1">
        <v>45167.63958333333</v>
      </c>
      <c r="AC12112" t="s">
        <v>53</v>
      </c>
      <c r="AD12112">
        <v>2969710482</v>
      </c>
      <c r="AE12112" s="1">
        <v>42635.646527777775</v>
      </c>
      <c r="AF12112" t="s">
        <v>64937</v>
      </c>
      <c r="AG12112" t="s">
        <v>64938</v>
      </c>
      <c r="AH12112" t="s">
        <v>51</v>
      </c>
      <c r="AJ12112" t="s">
        <v>53</v>
      </c>
      <c r="AL12112" t="s">
        <v>68</v>
      </c>
      <c r="AO12112" t="s">
        <v>57090</v>
      </c>
      <c r="AP12112" s="1">
        <v>45440.588194444441</v>
      </c>
      <c r="AQ12112" s="1">
        <v>45434.488888888889</v>
      </c>
    </row>
    <row r="12113" spans="1:43" x14ac:dyDescent="0.35">
      <c r="A12113" t="s">
        <v>64939</v>
      </c>
      <c r="B12113" t="s">
        <v>10535</v>
      </c>
      <c r="C12113" t="s">
        <v>64940</v>
      </c>
      <c r="F12113" t="s">
        <v>64941</v>
      </c>
      <c r="H12113" t="s">
        <v>64939</v>
      </c>
      <c r="J12113" t="s">
        <v>11720</v>
      </c>
      <c r="K12113" t="s">
        <v>64942</v>
      </c>
      <c r="M12113" t="s">
        <v>64943</v>
      </c>
      <c r="N12113" t="s">
        <v>7021</v>
      </c>
      <c r="O12113">
        <v>27302</v>
      </c>
      <c r="P12113" t="s">
        <v>50</v>
      </c>
      <c r="U12113" s="1">
        <v>45167</v>
      </c>
      <c r="V12113" s="1">
        <v>45167</v>
      </c>
      <c r="AC12113" t="s">
        <v>53</v>
      </c>
      <c r="AD12113">
        <v>2969472760</v>
      </c>
      <c r="AE12113" s="1">
        <v>36916.71597222222</v>
      </c>
      <c r="AG12113" t="s">
        <v>64944</v>
      </c>
      <c r="AH12113" t="s">
        <v>51</v>
      </c>
      <c r="AJ12113" t="s">
        <v>53</v>
      </c>
      <c r="AO12113" t="s">
        <v>8142</v>
      </c>
    </row>
    <row r="12114" spans="1:43" x14ac:dyDescent="0.35">
      <c r="A12114" t="s">
        <v>64945</v>
      </c>
      <c r="B12114" t="s">
        <v>64946</v>
      </c>
      <c r="C12114" t="s">
        <v>64947</v>
      </c>
      <c r="F12114" t="s">
        <v>64948</v>
      </c>
      <c r="H12114" t="s">
        <v>64949</v>
      </c>
      <c r="J12114" t="s">
        <v>6387</v>
      </c>
      <c r="K12114" t="s">
        <v>64950</v>
      </c>
      <c r="M12114" t="s">
        <v>64951</v>
      </c>
      <c r="N12114" t="s">
        <v>4438</v>
      </c>
      <c r="O12114">
        <v>91342</v>
      </c>
      <c r="P12114" t="s">
        <v>50</v>
      </c>
      <c r="U12114" s="1">
        <v>45167</v>
      </c>
      <c r="V12114" s="1">
        <v>45167</v>
      </c>
      <c r="AC12114" t="s">
        <v>53</v>
      </c>
      <c r="AD12114">
        <v>2969484892</v>
      </c>
      <c r="AE12114" s="1">
        <v>37756</v>
      </c>
      <c r="AG12114" t="s">
        <v>64952</v>
      </c>
      <c r="AH12114" t="s">
        <v>51</v>
      </c>
      <c r="AJ12114" t="s">
        <v>53</v>
      </c>
      <c r="AO12114" t="s">
        <v>8142</v>
      </c>
    </row>
    <row r="12115" spans="1:43" x14ac:dyDescent="0.35">
      <c r="A12115" t="s">
        <v>64953</v>
      </c>
      <c r="B12115" t="s">
        <v>44263</v>
      </c>
      <c r="C12115" t="s">
        <v>64954</v>
      </c>
      <c r="F12115">
        <v>17025995906</v>
      </c>
      <c r="H12115" t="s">
        <v>64955</v>
      </c>
      <c r="I12115" t="s">
        <v>464</v>
      </c>
      <c r="J12115" t="s">
        <v>6387</v>
      </c>
      <c r="K12115" t="s">
        <v>36032</v>
      </c>
      <c r="M12115" t="s">
        <v>64956</v>
      </c>
      <c r="N12115" t="s">
        <v>18998</v>
      </c>
      <c r="O12115" t="s">
        <v>64957</v>
      </c>
      <c r="P12115" t="s">
        <v>50</v>
      </c>
      <c r="U12115" s="1">
        <v>45167</v>
      </c>
      <c r="V12115" s="1">
        <v>45167</v>
      </c>
      <c r="AC12115" t="s">
        <v>53</v>
      </c>
      <c r="AD12115">
        <v>2969484892</v>
      </c>
      <c r="AE12115" s="1">
        <v>37756</v>
      </c>
      <c r="AG12115" t="s">
        <v>64958</v>
      </c>
      <c r="AH12115" t="s">
        <v>51</v>
      </c>
      <c r="AJ12115" t="s">
        <v>53</v>
      </c>
      <c r="AO12115" t="s">
        <v>8142</v>
      </c>
    </row>
    <row r="12116" spans="1:43" x14ac:dyDescent="0.35">
      <c r="A12116" t="s">
        <v>64959</v>
      </c>
      <c r="B12116" t="s">
        <v>64960</v>
      </c>
      <c r="C12116" t="s">
        <v>1932</v>
      </c>
      <c r="F12116" t="s">
        <v>29038</v>
      </c>
      <c r="H12116" t="s">
        <v>64959</v>
      </c>
      <c r="J12116" t="s">
        <v>12211</v>
      </c>
      <c r="K12116" t="s">
        <v>64961</v>
      </c>
      <c r="M12116" t="s">
        <v>172</v>
      </c>
      <c r="N12116" t="s">
        <v>65</v>
      </c>
      <c r="O12116">
        <v>81625</v>
      </c>
      <c r="P12116" t="s">
        <v>50</v>
      </c>
      <c r="U12116" s="1">
        <v>45167</v>
      </c>
      <c r="V12116" s="1">
        <v>45167</v>
      </c>
      <c r="W12116" s="1">
        <v>45167.661111111112</v>
      </c>
      <c r="X12116" s="1">
        <v>45167.661111111112</v>
      </c>
      <c r="AC12116" t="s">
        <v>53</v>
      </c>
      <c r="AD12116">
        <v>2969475477</v>
      </c>
      <c r="AE12116" s="1">
        <v>37166.661111111112</v>
      </c>
      <c r="AF12116" t="s">
        <v>173</v>
      </c>
      <c r="AG12116" t="s">
        <v>64962</v>
      </c>
      <c r="AH12116" t="s">
        <v>51</v>
      </c>
      <c r="AJ12116" t="s">
        <v>53</v>
      </c>
      <c r="AL12116" t="s">
        <v>68</v>
      </c>
      <c r="AO12116" t="s">
        <v>5443</v>
      </c>
      <c r="AP12116" s="1">
        <v>45318.384722222225</v>
      </c>
    </row>
    <row r="12117" spans="1:43" x14ac:dyDescent="0.35">
      <c r="A12117" t="s">
        <v>64963</v>
      </c>
      <c r="B12117" t="s">
        <v>52623</v>
      </c>
      <c r="C12117" t="s">
        <v>64964</v>
      </c>
      <c r="F12117" t="s">
        <v>64965</v>
      </c>
      <c r="H12117" t="s">
        <v>64963</v>
      </c>
      <c r="J12117" t="s">
        <v>64966</v>
      </c>
      <c r="K12117" t="s">
        <v>64967</v>
      </c>
      <c r="M12117" t="s">
        <v>753</v>
      </c>
      <c r="N12117" t="s">
        <v>798</v>
      </c>
      <c r="O12117">
        <v>79938</v>
      </c>
      <c r="P12117" t="s">
        <v>50</v>
      </c>
      <c r="U12117" s="1">
        <v>45167</v>
      </c>
      <c r="V12117" s="1">
        <v>45167</v>
      </c>
      <c r="W12117" s="1">
        <v>45167.67083333333</v>
      </c>
      <c r="X12117" s="1">
        <v>45167.67083333333</v>
      </c>
      <c r="AC12117" t="s">
        <v>51</v>
      </c>
      <c r="AD12117">
        <v>2973637004</v>
      </c>
      <c r="AE12117" s="1">
        <v>45167.711111111108</v>
      </c>
      <c r="AF12117" t="s">
        <v>64968</v>
      </c>
      <c r="AG12117" t="s">
        <v>64969</v>
      </c>
      <c r="AH12117" t="s">
        <v>51</v>
      </c>
      <c r="AJ12117" t="s">
        <v>53</v>
      </c>
      <c r="AL12117" t="s">
        <v>68</v>
      </c>
      <c r="AO12117" t="s">
        <v>5443</v>
      </c>
      <c r="AP12117" s="1">
        <v>45168.425694444442</v>
      </c>
      <c r="AQ12117" s="1">
        <v>45168.425000000003</v>
      </c>
    </row>
    <row r="12118" spans="1:43" x14ac:dyDescent="0.35">
      <c r="A12118" t="s">
        <v>64970</v>
      </c>
      <c r="B12118" t="s">
        <v>63900</v>
      </c>
      <c r="C12118" t="s">
        <v>64971</v>
      </c>
      <c r="F12118" t="s">
        <v>64972</v>
      </c>
      <c r="H12118" t="s">
        <v>64970</v>
      </c>
      <c r="J12118" t="s">
        <v>64973</v>
      </c>
      <c r="K12118" t="s">
        <v>64974</v>
      </c>
      <c r="M12118" t="s">
        <v>3092</v>
      </c>
      <c r="N12118" t="s">
        <v>798</v>
      </c>
      <c r="O12118">
        <v>79928</v>
      </c>
      <c r="P12118" t="s">
        <v>50</v>
      </c>
      <c r="U12118" s="1">
        <v>45167</v>
      </c>
      <c r="V12118" s="1">
        <v>45167</v>
      </c>
      <c r="W12118" s="1">
        <v>45167.62222222222</v>
      </c>
      <c r="X12118" s="1">
        <v>45167.62222222222</v>
      </c>
      <c r="AC12118" t="s">
        <v>51</v>
      </c>
      <c r="AD12118">
        <v>2973636867</v>
      </c>
      <c r="AE12118" s="1">
        <v>45167.651388888888</v>
      </c>
      <c r="AF12118" t="s">
        <v>64975</v>
      </c>
      <c r="AG12118" t="s">
        <v>64976</v>
      </c>
      <c r="AH12118" t="s">
        <v>51</v>
      </c>
      <c r="AJ12118" t="s">
        <v>53</v>
      </c>
      <c r="AL12118" t="s">
        <v>68</v>
      </c>
      <c r="AO12118" t="s">
        <v>5443</v>
      </c>
      <c r="AP12118" s="1">
        <v>45167.690972222219</v>
      </c>
      <c r="AQ12118" s="1">
        <v>45167.689583333333</v>
      </c>
    </row>
    <row r="12119" spans="1:43" x14ac:dyDescent="0.35">
      <c r="A12119" t="s">
        <v>64977</v>
      </c>
      <c r="B12119" t="s">
        <v>64978</v>
      </c>
      <c r="C12119" t="s">
        <v>27392</v>
      </c>
      <c r="F12119" t="s">
        <v>64979</v>
      </c>
      <c r="H12119" t="s">
        <v>64977</v>
      </c>
      <c r="N12119" t="s">
        <v>287</v>
      </c>
      <c r="O12119">
        <v>80109</v>
      </c>
      <c r="P12119" t="s">
        <v>50</v>
      </c>
      <c r="U12119" s="1">
        <v>45167</v>
      </c>
      <c r="V12119" s="1">
        <v>45167</v>
      </c>
      <c r="AC12119" t="s">
        <v>53</v>
      </c>
      <c r="AD12119">
        <v>9999999999</v>
      </c>
      <c r="AE12119" s="1">
        <v>45196</v>
      </c>
      <c r="AG12119" t="s">
        <v>64980</v>
      </c>
      <c r="AH12119" t="s">
        <v>51</v>
      </c>
      <c r="AJ12119" t="s">
        <v>53</v>
      </c>
      <c r="AO12119" t="s">
        <v>57090</v>
      </c>
    </row>
    <row r="12120" spans="1:43" x14ac:dyDescent="0.35">
      <c r="A12120" t="s">
        <v>64981</v>
      </c>
      <c r="B12120" t="s">
        <v>64982</v>
      </c>
      <c r="C12120" t="s">
        <v>6933</v>
      </c>
      <c r="F12120" t="s">
        <v>64983</v>
      </c>
      <c r="H12120" t="s">
        <v>64981</v>
      </c>
      <c r="J12120" t="s">
        <v>64984</v>
      </c>
      <c r="K12120" t="s">
        <v>64985</v>
      </c>
      <c r="M12120" t="s">
        <v>753</v>
      </c>
      <c r="N12120" t="s">
        <v>798</v>
      </c>
      <c r="O12120">
        <v>79928</v>
      </c>
      <c r="P12120" t="s">
        <v>50</v>
      </c>
      <c r="U12120" s="1">
        <v>45167</v>
      </c>
      <c r="V12120" s="1">
        <v>45167</v>
      </c>
      <c r="W12120" s="1">
        <v>45167.527777777781</v>
      </c>
      <c r="X12120" s="1">
        <v>45167.527777777781</v>
      </c>
      <c r="AC12120" t="s">
        <v>51</v>
      </c>
      <c r="AD12120">
        <v>2973636540</v>
      </c>
      <c r="AE12120" s="1">
        <v>45167.5625</v>
      </c>
      <c r="AF12120" t="s">
        <v>64986</v>
      </c>
      <c r="AG12120" t="s">
        <v>64987</v>
      </c>
      <c r="AH12120" t="s">
        <v>51</v>
      </c>
      <c r="AJ12120" t="s">
        <v>53</v>
      </c>
      <c r="AL12120" t="s">
        <v>68</v>
      </c>
      <c r="AO12120" t="s">
        <v>5443</v>
      </c>
      <c r="AP12120" s="1">
        <v>45167.573611111111</v>
      </c>
      <c r="AQ12120" s="1">
        <v>45167.574999999997</v>
      </c>
    </row>
    <row r="12121" spans="1:43" x14ac:dyDescent="0.35">
      <c r="A12121" t="s">
        <v>64988</v>
      </c>
      <c r="B12121" t="s">
        <v>13961</v>
      </c>
      <c r="C12121" t="s">
        <v>1064</v>
      </c>
      <c r="F12121" t="s">
        <v>64989</v>
      </c>
      <c r="H12121" t="s">
        <v>64988</v>
      </c>
      <c r="J12121" t="s">
        <v>64990</v>
      </c>
      <c r="K12121" t="s">
        <v>64991</v>
      </c>
      <c r="M12121" t="s">
        <v>5702</v>
      </c>
      <c r="N12121" t="s">
        <v>253</v>
      </c>
      <c r="O12121">
        <v>88345</v>
      </c>
      <c r="P12121" t="s">
        <v>50</v>
      </c>
      <c r="U12121" s="1">
        <v>45167</v>
      </c>
      <c r="V12121" s="1">
        <v>45167</v>
      </c>
      <c r="W12121" s="1">
        <v>45167.538194444445</v>
      </c>
      <c r="X12121" s="1">
        <v>45167.538194444445</v>
      </c>
      <c r="AC12121" t="s">
        <v>53</v>
      </c>
      <c r="AD12121">
        <v>2973636494</v>
      </c>
      <c r="AE12121" s="1">
        <v>45167.537499999999</v>
      </c>
      <c r="AF12121" t="s">
        <v>64992</v>
      </c>
      <c r="AG12121" t="s">
        <v>64993</v>
      </c>
      <c r="AH12121" t="s">
        <v>51</v>
      </c>
      <c r="AJ12121" t="s">
        <v>53</v>
      </c>
      <c r="AL12121" t="s">
        <v>68</v>
      </c>
      <c r="AO12121" t="s">
        <v>57090</v>
      </c>
      <c r="AP12121" s="1">
        <v>45167.598611111112</v>
      </c>
      <c r="AQ12121" s="1">
        <v>45167.591666666667</v>
      </c>
    </row>
    <row r="12122" spans="1:43" x14ac:dyDescent="0.35">
      <c r="A12122" t="s">
        <v>64994</v>
      </c>
      <c r="B12122" t="s">
        <v>3728</v>
      </c>
      <c r="C12122" t="s">
        <v>860</v>
      </c>
      <c r="F12122" t="s">
        <v>64995</v>
      </c>
      <c r="H12122" t="s">
        <v>64994</v>
      </c>
      <c r="J12122" t="s">
        <v>64996</v>
      </c>
      <c r="K12122" t="s">
        <v>64997</v>
      </c>
      <c r="M12122" t="s">
        <v>753</v>
      </c>
      <c r="N12122" t="s">
        <v>798</v>
      </c>
      <c r="O12122">
        <v>79927</v>
      </c>
      <c r="P12122" t="s">
        <v>50</v>
      </c>
      <c r="U12122" s="1">
        <v>45167</v>
      </c>
      <c r="V12122" s="1">
        <v>45167</v>
      </c>
      <c r="W12122" s="1">
        <v>45167.64166666667</v>
      </c>
      <c r="X12122" s="1">
        <v>45167.64166666667</v>
      </c>
      <c r="AC12122" t="s">
        <v>51</v>
      </c>
      <c r="AD12122">
        <v>2973636991</v>
      </c>
      <c r="AE12122" s="1">
        <v>45167.70416666667</v>
      </c>
      <c r="AF12122" t="s">
        <v>64998</v>
      </c>
      <c r="AG12122" t="s">
        <v>64999</v>
      </c>
      <c r="AH12122" t="s">
        <v>51</v>
      </c>
      <c r="AJ12122" t="s">
        <v>53</v>
      </c>
      <c r="AL12122" t="s">
        <v>68</v>
      </c>
      <c r="AO12122" t="s">
        <v>5443</v>
      </c>
      <c r="AP12122" s="1">
        <v>45470.492361111108</v>
      </c>
      <c r="AQ12122" s="1">
        <v>45470.467361111114</v>
      </c>
    </row>
    <row r="12123" spans="1:43" x14ac:dyDescent="0.35">
      <c r="A12123" t="s">
        <v>65000</v>
      </c>
      <c r="B12123" t="s">
        <v>65001</v>
      </c>
      <c r="C12123" t="s">
        <v>25591</v>
      </c>
      <c r="F12123" t="s">
        <v>65002</v>
      </c>
      <c r="H12123" t="s">
        <v>65000</v>
      </c>
      <c r="J12123" t="s">
        <v>65003</v>
      </c>
      <c r="K12123" t="s">
        <v>65004</v>
      </c>
      <c r="M12123" t="s">
        <v>2937</v>
      </c>
      <c r="N12123" t="s">
        <v>253</v>
      </c>
      <c r="O12123">
        <v>88021</v>
      </c>
      <c r="P12123" t="s">
        <v>50</v>
      </c>
      <c r="U12123" s="1">
        <v>45167</v>
      </c>
      <c r="V12123" s="1">
        <v>45167</v>
      </c>
      <c r="W12123" s="1">
        <v>45167.729166666664</v>
      </c>
      <c r="X12123" s="1">
        <v>45167.729166666664</v>
      </c>
      <c r="AC12123" t="s">
        <v>51</v>
      </c>
      <c r="AD12123">
        <v>2973637622</v>
      </c>
      <c r="AE12123" s="1">
        <v>45168.386111111111</v>
      </c>
      <c r="AF12123" t="s">
        <v>65005</v>
      </c>
      <c r="AG12123" t="s">
        <v>65006</v>
      </c>
      <c r="AH12123" t="s">
        <v>51</v>
      </c>
      <c r="AJ12123" t="s">
        <v>53</v>
      </c>
      <c r="AL12123" t="s">
        <v>68</v>
      </c>
      <c r="AO12123" t="s">
        <v>5443</v>
      </c>
      <c r="AP12123" s="1">
        <v>45167.728472222225</v>
      </c>
    </row>
    <row r="12124" spans="1:43" x14ac:dyDescent="0.35">
      <c r="A12124" t="s">
        <v>65007</v>
      </c>
      <c r="B12124" t="s">
        <v>6455</v>
      </c>
      <c r="C12124" t="s">
        <v>1608</v>
      </c>
      <c r="H12124" t="s">
        <v>65007</v>
      </c>
      <c r="J12124" t="s">
        <v>8048</v>
      </c>
      <c r="P12124" t="s">
        <v>50</v>
      </c>
      <c r="U12124" s="1">
        <v>45167</v>
      </c>
      <c r="V12124" s="1">
        <v>45167</v>
      </c>
      <c r="W12124" s="1">
        <v>45176.370833333334</v>
      </c>
      <c r="X12124" s="1">
        <v>45176.370833333334</v>
      </c>
      <c r="AC12124" t="s">
        <v>53</v>
      </c>
      <c r="AD12124">
        <v>2969670756</v>
      </c>
      <c r="AE12124" s="1">
        <v>42165.286111111112</v>
      </c>
      <c r="AF12124" t="s">
        <v>8685</v>
      </c>
      <c r="AG12124" t="s">
        <v>65008</v>
      </c>
      <c r="AH12124" t="s">
        <v>51</v>
      </c>
      <c r="AJ12124" t="s">
        <v>53</v>
      </c>
      <c r="AL12124" t="s">
        <v>68</v>
      </c>
      <c r="AO12124" t="s">
        <v>5443</v>
      </c>
      <c r="AP12124" s="1">
        <v>45315.513194444444</v>
      </c>
    </row>
    <row r="12125" spans="1:43" x14ac:dyDescent="0.35">
      <c r="A12125" t="s">
        <v>65009</v>
      </c>
      <c r="B12125" t="s">
        <v>3783</v>
      </c>
      <c r="C12125" t="s">
        <v>3460</v>
      </c>
      <c r="F12125" t="s">
        <v>65010</v>
      </c>
      <c r="H12125" t="s">
        <v>3784</v>
      </c>
      <c r="J12125" t="s">
        <v>5968</v>
      </c>
      <c r="K12125" t="s">
        <v>23990</v>
      </c>
      <c r="M12125" t="s">
        <v>2002</v>
      </c>
      <c r="N12125" t="s">
        <v>253</v>
      </c>
      <c r="O12125">
        <v>88023</v>
      </c>
      <c r="P12125" t="s">
        <v>50</v>
      </c>
      <c r="U12125" s="1">
        <v>45167</v>
      </c>
      <c r="V12125" s="1">
        <v>45167</v>
      </c>
      <c r="W12125" s="1">
        <v>45167.423611111109</v>
      </c>
      <c r="X12125" s="1">
        <v>45167.423611111109</v>
      </c>
      <c r="AC12125" t="s">
        <v>53</v>
      </c>
      <c r="AD12125">
        <v>2969480780</v>
      </c>
      <c r="AE12125" s="1">
        <v>37467</v>
      </c>
      <c r="AG12125" t="s">
        <v>65011</v>
      </c>
      <c r="AH12125" t="s">
        <v>51</v>
      </c>
      <c r="AJ12125" t="s">
        <v>53</v>
      </c>
      <c r="AL12125" t="s">
        <v>78</v>
      </c>
      <c r="AO12125" t="s">
        <v>5443</v>
      </c>
      <c r="AP12125" s="1">
        <v>45167.42291666667</v>
      </c>
    </row>
    <row r="12126" spans="1:43" x14ac:dyDescent="0.35">
      <c r="A12126" t="s">
        <v>65012</v>
      </c>
      <c r="B12126" t="s">
        <v>65013</v>
      </c>
      <c r="C12126" t="s">
        <v>4466</v>
      </c>
      <c r="F12126">
        <f>1636-233-6698</f>
        <v>-5295</v>
      </c>
      <c r="H12126" t="s">
        <v>65012</v>
      </c>
      <c r="J12126" t="s">
        <v>61118</v>
      </c>
      <c r="N12126" t="s">
        <v>3689</v>
      </c>
      <c r="O12126">
        <v>63304</v>
      </c>
      <c r="P12126" t="s">
        <v>50</v>
      </c>
      <c r="U12126" s="1">
        <v>45167</v>
      </c>
      <c r="V12126" s="1">
        <v>45167</v>
      </c>
      <c r="AC12126" t="s">
        <v>53</v>
      </c>
      <c r="AD12126">
        <v>2969504893</v>
      </c>
      <c r="AE12126" s="1">
        <v>38023.623611111114</v>
      </c>
      <c r="AG12126" t="s">
        <v>65014</v>
      </c>
      <c r="AH12126" t="s">
        <v>51</v>
      </c>
      <c r="AJ12126" t="s">
        <v>53</v>
      </c>
      <c r="AO12126" t="s">
        <v>8142</v>
      </c>
    </row>
    <row r="12127" spans="1:43" x14ac:dyDescent="0.35">
      <c r="A12127" t="s">
        <v>65015</v>
      </c>
      <c r="B12127" t="s">
        <v>24496</v>
      </c>
      <c r="C12127" t="s">
        <v>4416</v>
      </c>
      <c r="H12127" t="s">
        <v>65015</v>
      </c>
      <c r="J12127" t="s">
        <v>65016</v>
      </c>
      <c r="K12127" t="s">
        <v>65017</v>
      </c>
      <c r="M12127" t="s">
        <v>33669</v>
      </c>
      <c r="N12127" t="s">
        <v>287</v>
      </c>
      <c r="O12127">
        <v>81323</v>
      </c>
      <c r="P12127" t="s">
        <v>50</v>
      </c>
      <c r="U12127" s="1">
        <v>45167</v>
      </c>
      <c r="V12127" s="1">
        <v>45167</v>
      </c>
      <c r="W12127" s="1">
        <v>45167.914583333331</v>
      </c>
      <c r="X12127" s="1">
        <v>45167.914583333331</v>
      </c>
      <c r="AC12127" t="s">
        <v>53</v>
      </c>
      <c r="AD12127">
        <v>1000000001</v>
      </c>
      <c r="AE12127" s="1">
        <v>39973.351388888892</v>
      </c>
      <c r="AF12127" t="s">
        <v>3377</v>
      </c>
      <c r="AG12127" t="s">
        <v>65018</v>
      </c>
      <c r="AH12127" t="s">
        <v>51</v>
      </c>
      <c r="AJ12127" t="s">
        <v>53</v>
      </c>
      <c r="AL12127" t="s">
        <v>78</v>
      </c>
      <c r="AO12127" t="s">
        <v>51552</v>
      </c>
    </row>
    <row r="12128" spans="1:43" x14ac:dyDescent="0.35">
      <c r="A12128" t="s">
        <v>65019</v>
      </c>
      <c r="B12128" t="s">
        <v>65020</v>
      </c>
      <c r="C12128" t="s">
        <v>65021</v>
      </c>
      <c r="F12128" t="s">
        <v>65022</v>
      </c>
      <c r="H12128" t="s">
        <v>65023</v>
      </c>
      <c r="J12128" t="s">
        <v>65024</v>
      </c>
      <c r="K12128" t="s">
        <v>65025</v>
      </c>
      <c r="M12128" t="s">
        <v>753</v>
      </c>
      <c r="N12128" t="s">
        <v>798</v>
      </c>
      <c r="O12128">
        <v>79938</v>
      </c>
      <c r="P12128" t="s">
        <v>50</v>
      </c>
      <c r="U12128" s="1">
        <v>45167</v>
      </c>
      <c r="V12128" s="1">
        <v>45167</v>
      </c>
      <c r="W12128" s="1">
        <v>45167.570833333331</v>
      </c>
      <c r="X12128" s="1">
        <v>45167.570833333331</v>
      </c>
      <c r="AC12128" t="s">
        <v>53</v>
      </c>
      <c r="AD12128">
        <v>2973636689</v>
      </c>
      <c r="AE12128" s="1">
        <v>45167.597916666666</v>
      </c>
      <c r="AF12128" t="s">
        <v>65026</v>
      </c>
      <c r="AG12128" t="s">
        <v>65027</v>
      </c>
      <c r="AH12128" t="s">
        <v>51</v>
      </c>
      <c r="AJ12128" t="s">
        <v>53</v>
      </c>
      <c r="AL12128" t="s">
        <v>68</v>
      </c>
      <c r="AO12128" t="s">
        <v>5443</v>
      </c>
      <c r="AP12128" s="1">
        <v>45252.411805555559</v>
      </c>
      <c r="AQ12128" s="1">
        <v>45252.418055555558</v>
      </c>
    </row>
    <row r="12129" spans="1:43" x14ac:dyDescent="0.35">
      <c r="A12129" t="s">
        <v>65028</v>
      </c>
      <c r="B12129" t="s">
        <v>52422</v>
      </c>
      <c r="C12129" t="s">
        <v>11450</v>
      </c>
      <c r="H12129" t="s">
        <v>65028</v>
      </c>
      <c r="K12129" t="s">
        <v>65029</v>
      </c>
      <c r="M12129" t="s">
        <v>1912</v>
      </c>
      <c r="N12129" t="s">
        <v>287</v>
      </c>
      <c r="O12129">
        <v>80130</v>
      </c>
      <c r="P12129" t="s">
        <v>50</v>
      </c>
      <c r="U12129" s="1">
        <v>45167</v>
      </c>
      <c r="V12129" s="1">
        <v>45167</v>
      </c>
      <c r="W12129" s="1">
        <v>45167.921527777777</v>
      </c>
      <c r="X12129" s="1">
        <v>45167.921527777777</v>
      </c>
      <c r="AC12129" t="s">
        <v>53</v>
      </c>
      <c r="AD12129">
        <v>1000000001</v>
      </c>
      <c r="AE12129" s="1">
        <v>39973.351388888892</v>
      </c>
      <c r="AF12129" t="s">
        <v>3377</v>
      </c>
      <c r="AG12129" t="s">
        <v>65030</v>
      </c>
      <c r="AH12129" t="s">
        <v>51</v>
      </c>
      <c r="AJ12129" t="s">
        <v>53</v>
      </c>
      <c r="AL12129" t="s">
        <v>78</v>
      </c>
      <c r="AO12129" t="s">
        <v>51552</v>
      </c>
    </row>
    <row r="12130" spans="1:43" x14ac:dyDescent="0.35">
      <c r="A12130" t="s">
        <v>65031</v>
      </c>
      <c r="B12130" t="s">
        <v>65032</v>
      </c>
      <c r="C12130" t="s">
        <v>106</v>
      </c>
      <c r="F12130">
        <v>19702704292</v>
      </c>
      <c r="H12130" t="s">
        <v>65031</v>
      </c>
      <c r="K12130" t="s">
        <v>65033</v>
      </c>
      <c r="M12130" t="s">
        <v>143</v>
      </c>
      <c r="N12130" t="s">
        <v>287</v>
      </c>
      <c r="O12130">
        <v>81504</v>
      </c>
      <c r="P12130" t="s">
        <v>50</v>
      </c>
      <c r="U12130" s="1">
        <v>45167</v>
      </c>
      <c r="V12130" s="1">
        <v>45167</v>
      </c>
      <c r="W12130" s="1">
        <v>45167.917361111111</v>
      </c>
      <c r="X12130" s="1">
        <v>45167.917361111111</v>
      </c>
      <c r="AC12130" t="s">
        <v>53</v>
      </c>
      <c r="AD12130">
        <v>1000000001</v>
      </c>
      <c r="AE12130" s="1">
        <v>39973.351388888892</v>
      </c>
      <c r="AF12130" t="s">
        <v>3377</v>
      </c>
      <c r="AG12130" t="s">
        <v>65034</v>
      </c>
      <c r="AH12130" t="s">
        <v>51</v>
      </c>
      <c r="AJ12130" t="s">
        <v>53</v>
      </c>
      <c r="AL12130" t="s">
        <v>78</v>
      </c>
      <c r="AO12130" t="s">
        <v>51552</v>
      </c>
    </row>
    <row r="12131" spans="1:43" x14ac:dyDescent="0.35">
      <c r="A12131" t="s">
        <v>65035</v>
      </c>
      <c r="B12131" t="s">
        <v>32629</v>
      </c>
      <c r="C12131" t="s">
        <v>31823</v>
      </c>
      <c r="H12131" t="s">
        <v>65035</v>
      </c>
      <c r="K12131" t="s">
        <v>65036</v>
      </c>
      <c r="M12131" t="s">
        <v>753</v>
      </c>
      <c r="N12131" t="s">
        <v>637</v>
      </c>
      <c r="O12131">
        <v>79925</v>
      </c>
      <c r="P12131" t="s">
        <v>50</v>
      </c>
      <c r="U12131" s="1">
        <v>45167</v>
      </c>
      <c r="V12131" s="1">
        <v>45167</v>
      </c>
      <c r="W12131" s="1">
        <v>45167.915972222225</v>
      </c>
      <c r="X12131" s="1">
        <v>45167.915972222225</v>
      </c>
      <c r="AC12131" t="s">
        <v>53</v>
      </c>
      <c r="AD12131">
        <v>1000000001</v>
      </c>
      <c r="AE12131" s="1">
        <v>39973.351388888892</v>
      </c>
      <c r="AF12131" t="s">
        <v>3377</v>
      </c>
      <c r="AG12131" t="s">
        <v>65037</v>
      </c>
      <c r="AH12131" t="s">
        <v>51</v>
      </c>
      <c r="AJ12131" t="s">
        <v>53</v>
      </c>
      <c r="AL12131" t="s">
        <v>78</v>
      </c>
      <c r="AO12131" t="s">
        <v>51552</v>
      </c>
    </row>
    <row r="12132" spans="1:43" x14ac:dyDescent="0.35">
      <c r="A12132" t="s">
        <v>65038</v>
      </c>
      <c r="B12132" t="s">
        <v>65039</v>
      </c>
      <c r="C12132" t="s">
        <v>65040</v>
      </c>
      <c r="F12132">
        <v>13086728271</v>
      </c>
      <c r="H12132" t="s">
        <v>65038</v>
      </c>
      <c r="J12132" t="s">
        <v>65041</v>
      </c>
      <c r="K12132" t="s">
        <v>65042</v>
      </c>
      <c r="M12132" t="s">
        <v>137</v>
      </c>
      <c r="N12132" t="s">
        <v>287</v>
      </c>
      <c r="O12132">
        <v>80216</v>
      </c>
      <c r="P12132" t="s">
        <v>50</v>
      </c>
      <c r="U12132" s="1">
        <v>45167</v>
      </c>
      <c r="V12132" s="1">
        <v>45167</v>
      </c>
      <c r="W12132" s="1">
        <v>45167.911111111112</v>
      </c>
      <c r="X12132" s="1">
        <v>45167.911111111112</v>
      </c>
      <c r="AC12132" t="s">
        <v>53</v>
      </c>
      <c r="AD12132">
        <v>1000000001</v>
      </c>
      <c r="AE12132" s="1">
        <v>39973.351388888892</v>
      </c>
      <c r="AF12132" t="s">
        <v>3377</v>
      </c>
      <c r="AG12132" t="s">
        <v>65043</v>
      </c>
      <c r="AH12132" t="s">
        <v>51</v>
      </c>
      <c r="AJ12132" t="s">
        <v>53</v>
      </c>
      <c r="AL12132" t="s">
        <v>78</v>
      </c>
      <c r="AO12132" t="s">
        <v>51552</v>
      </c>
      <c r="AP12132" s="1">
        <v>45201.384722222225</v>
      </c>
    </row>
    <row r="12133" spans="1:43" x14ac:dyDescent="0.35">
      <c r="A12133" t="s">
        <v>65044</v>
      </c>
      <c r="B12133" t="s">
        <v>65045</v>
      </c>
      <c r="C12133" t="s">
        <v>7560</v>
      </c>
      <c r="F12133">
        <f>1575-706-6722</f>
        <v>-5853</v>
      </c>
      <c r="H12133" t="s">
        <v>65044</v>
      </c>
      <c r="J12133" t="s">
        <v>65046</v>
      </c>
      <c r="N12133" t="s">
        <v>398</v>
      </c>
      <c r="O12133">
        <v>88220</v>
      </c>
      <c r="P12133" t="s">
        <v>50</v>
      </c>
      <c r="U12133" s="1">
        <v>45167</v>
      </c>
      <c r="V12133" s="1">
        <v>45167</v>
      </c>
      <c r="W12133" s="1">
        <v>45167.688888888886</v>
      </c>
      <c r="X12133" s="1">
        <v>45167.688888888886</v>
      </c>
      <c r="AC12133" t="s">
        <v>53</v>
      </c>
      <c r="AD12133">
        <v>1000000001</v>
      </c>
      <c r="AE12133" s="1">
        <v>39973.351388888892</v>
      </c>
      <c r="AF12133" t="s">
        <v>3377</v>
      </c>
      <c r="AG12133" t="s">
        <v>65047</v>
      </c>
      <c r="AH12133" t="s">
        <v>51</v>
      </c>
      <c r="AJ12133" t="s">
        <v>53</v>
      </c>
      <c r="AL12133" t="s">
        <v>78</v>
      </c>
      <c r="AO12133" t="s">
        <v>8142</v>
      </c>
    </row>
    <row r="12134" spans="1:43" x14ac:dyDescent="0.35">
      <c r="A12134" t="s">
        <v>65048</v>
      </c>
      <c r="B12134" t="s">
        <v>65049</v>
      </c>
      <c r="C12134" t="s">
        <v>30394</v>
      </c>
      <c r="F12134">
        <v>5759885098</v>
      </c>
      <c r="H12134" t="s">
        <v>65048</v>
      </c>
      <c r="J12134" t="s">
        <v>65050</v>
      </c>
      <c r="M12134" t="s">
        <v>1296</v>
      </c>
      <c r="N12134" t="s">
        <v>398</v>
      </c>
      <c r="O12134">
        <v>88220</v>
      </c>
      <c r="P12134" t="s">
        <v>50</v>
      </c>
      <c r="U12134" s="1">
        <v>45167</v>
      </c>
      <c r="V12134" s="1">
        <v>45167</v>
      </c>
      <c r="W12134" s="1">
        <v>45167.581944444442</v>
      </c>
      <c r="X12134" s="1">
        <v>45167.581944444442</v>
      </c>
      <c r="AC12134" t="s">
        <v>53</v>
      </c>
      <c r="AD12134">
        <v>1000000001</v>
      </c>
      <c r="AE12134" s="1">
        <v>39973.351388888892</v>
      </c>
      <c r="AF12134" t="s">
        <v>3377</v>
      </c>
      <c r="AG12134" t="s">
        <v>65051</v>
      </c>
      <c r="AH12134" t="s">
        <v>51</v>
      </c>
      <c r="AJ12134" t="s">
        <v>53</v>
      </c>
      <c r="AL12134" t="s">
        <v>78</v>
      </c>
      <c r="AO12134" t="s">
        <v>5443</v>
      </c>
      <c r="AP12134" s="1">
        <v>45167.581250000003</v>
      </c>
    </row>
    <row r="12135" spans="1:43" x14ac:dyDescent="0.35">
      <c r="A12135" t="s">
        <v>65052</v>
      </c>
      <c r="B12135" t="s">
        <v>65053</v>
      </c>
      <c r="C12135" t="s">
        <v>5318</v>
      </c>
      <c r="H12135" t="s">
        <v>65052</v>
      </c>
      <c r="K12135" t="s">
        <v>65054</v>
      </c>
      <c r="M12135" t="s">
        <v>3304</v>
      </c>
      <c r="N12135" t="s">
        <v>287</v>
      </c>
      <c r="O12135">
        <v>80102</v>
      </c>
      <c r="P12135" t="s">
        <v>50</v>
      </c>
      <c r="U12135" s="1">
        <v>45167</v>
      </c>
      <c r="V12135" s="1">
        <v>45167</v>
      </c>
      <c r="W12135" s="1">
        <v>45167.503472222219</v>
      </c>
      <c r="X12135" s="1">
        <v>45167.503472222219</v>
      </c>
      <c r="AC12135" t="s">
        <v>53</v>
      </c>
      <c r="AD12135">
        <v>1000000001</v>
      </c>
      <c r="AE12135" s="1">
        <v>39973.351388888892</v>
      </c>
      <c r="AF12135" t="s">
        <v>3377</v>
      </c>
      <c r="AG12135" t="s">
        <v>65055</v>
      </c>
      <c r="AH12135" t="s">
        <v>51</v>
      </c>
      <c r="AJ12135" t="s">
        <v>53</v>
      </c>
      <c r="AL12135" t="s">
        <v>78</v>
      </c>
      <c r="AO12135" t="s">
        <v>51552</v>
      </c>
    </row>
    <row r="12136" spans="1:43" x14ac:dyDescent="0.35">
      <c r="A12136" t="s">
        <v>65056</v>
      </c>
      <c r="B12136" t="s">
        <v>9136</v>
      </c>
      <c r="C12136" t="s">
        <v>65057</v>
      </c>
      <c r="F12136">
        <v>18885551212</v>
      </c>
      <c r="H12136" t="s">
        <v>65056</v>
      </c>
      <c r="J12136" t="s">
        <v>65058</v>
      </c>
      <c r="K12136" t="s">
        <v>65059</v>
      </c>
      <c r="M12136" t="s">
        <v>29514</v>
      </c>
      <c r="N12136" t="s">
        <v>14739</v>
      </c>
      <c r="O12136">
        <v>34234234</v>
      </c>
      <c r="P12136" t="s">
        <v>50</v>
      </c>
      <c r="U12136" s="1">
        <v>45167</v>
      </c>
      <c r="V12136" s="1">
        <v>45167</v>
      </c>
      <c r="W12136" s="1">
        <v>45167.65</v>
      </c>
      <c r="X12136" s="1">
        <v>45167.65</v>
      </c>
      <c r="AC12136" t="s">
        <v>53</v>
      </c>
      <c r="AD12136">
        <v>1000000001</v>
      </c>
      <c r="AE12136" s="1">
        <v>39973.351388888892</v>
      </c>
      <c r="AF12136" t="s">
        <v>3377</v>
      </c>
      <c r="AG12136" t="s">
        <v>65060</v>
      </c>
      <c r="AH12136" t="s">
        <v>51</v>
      </c>
      <c r="AJ12136" t="s">
        <v>53</v>
      </c>
      <c r="AL12136" t="s">
        <v>78</v>
      </c>
      <c r="AO12136" t="s">
        <v>5443</v>
      </c>
      <c r="AP12136" s="1">
        <v>45174.657638888886</v>
      </c>
    </row>
    <row r="12137" spans="1:43" x14ac:dyDescent="0.35">
      <c r="A12137" t="s">
        <v>65061</v>
      </c>
      <c r="B12137" t="s">
        <v>15600</v>
      </c>
      <c r="C12137" t="s">
        <v>54767</v>
      </c>
      <c r="F12137" t="s">
        <v>65062</v>
      </c>
      <c r="H12137" t="s">
        <v>65061</v>
      </c>
      <c r="J12137" t="s">
        <v>65063</v>
      </c>
      <c r="K12137" t="s">
        <v>65064</v>
      </c>
      <c r="M12137" t="s">
        <v>753</v>
      </c>
      <c r="N12137" t="s">
        <v>798</v>
      </c>
      <c r="O12137">
        <v>79932</v>
      </c>
      <c r="P12137" t="s">
        <v>50</v>
      </c>
      <c r="U12137" s="1">
        <v>45167</v>
      </c>
      <c r="V12137" s="1">
        <v>45167</v>
      </c>
      <c r="W12137" s="1">
        <v>45167.386805555558</v>
      </c>
      <c r="X12137" s="1">
        <v>45167.386805555558</v>
      </c>
      <c r="AC12137" t="s">
        <v>53</v>
      </c>
      <c r="AD12137">
        <v>2973636013</v>
      </c>
      <c r="AE12137" s="1">
        <v>45167.386111111111</v>
      </c>
      <c r="AF12137" t="s">
        <v>65065</v>
      </c>
      <c r="AG12137" t="s">
        <v>65066</v>
      </c>
      <c r="AH12137" t="s">
        <v>51</v>
      </c>
      <c r="AJ12137" t="s">
        <v>53</v>
      </c>
      <c r="AL12137" t="s">
        <v>68</v>
      </c>
      <c r="AO12137" t="s">
        <v>57090</v>
      </c>
      <c r="AP12137" s="1">
        <v>45167.40347222222</v>
      </c>
      <c r="AQ12137" s="1">
        <v>45167.401388888888</v>
      </c>
    </row>
    <row r="12138" spans="1:43" x14ac:dyDescent="0.35">
      <c r="A12138" t="s">
        <v>65067</v>
      </c>
      <c r="B12138" t="s">
        <v>24746</v>
      </c>
      <c r="C12138" t="s">
        <v>1775</v>
      </c>
      <c r="F12138" t="s">
        <v>65068</v>
      </c>
      <c r="H12138" t="s">
        <v>65067</v>
      </c>
      <c r="J12138" t="s">
        <v>65069</v>
      </c>
      <c r="K12138" t="s">
        <v>23990</v>
      </c>
      <c r="M12138" t="s">
        <v>2002</v>
      </c>
      <c r="N12138" t="s">
        <v>253</v>
      </c>
      <c r="O12138">
        <v>88061</v>
      </c>
      <c r="P12138" t="s">
        <v>50</v>
      </c>
      <c r="U12138" s="1">
        <v>45167</v>
      </c>
      <c r="V12138" s="1">
        <v>45167</v>
      </c>
      <c r="W12138" s="1">
        <v>45167.715277777781</v>
      </c>
      <c r="X12138" s="1">
        <v>45167.715277777781</v>
      </c>
      <c r="AC12138" t="s">
        <v>53</v>
      </c>
      <c r="AD12138">
        <v>1000000001</v>
      </c>
      <c r="AE12138" s="1">
        <v>39973.351388888892</v>
      </c>
      <c r="AF12138" t="s">
        <v>3377</v>
      </c>
      <c r="AG12138" t="s">
        <v>65070</v>
      </c>
      <c r="AH12138" t="s">
        <v>51</v>
      </c>
      <c r="AJ12138" t="s">
        <v>53</v>
      </c>
      <c r="AL12138" t="s">
        <v>78</v>
      </c>
      <c r="AO12138" t="s">
        <v>5443</v>
      </c>
      <c r="AP12138" s="1">
        <v>45266.590277777781</v>
      </c>
    </row>
    <row r="12139" spans="1:43" x14ac:dyDescent="0.35">
      <c r="A12139" t="s">
        <v>65071</v>
      </c>
      <c r="B12139" t="s">
        <v>7650</v>
      </c>
      <c r="C12139" t="s">
        <v>4850</v>
      </c>
      <c r="F12139" t="s">
        <v>65072</v>
      </c>
      <c r="H12139" t="s">
        <v>65071</v>
      </c>
      <c r="J12139" t="s">
        <v>65073</v>
      </c>
      <c r="K12139" t="s">
        <v>65074</v>
      </c>
      <c r="M12139" t="s">
        <v>4563</v>
      </c>
      <c r="N12139" t="s">
        <v>253</v>
      </c>
      <c r="O12139">
        <v>87732</v>
      </c>
      <c r="P12139" t="s">
        <v>50</v>
      </c>
      <c r="U12139" s="1">
        <v>45167</v>
      </c>
      <c r="V12139" s="1">
        <v>45167</v>
      </c>
      <c r="W12139" s="1">
        <v>45167.551388888889</v>
      </c>
      <c r="X12139" s="1">
        <v>45167.551388888889</v>
      </c>
      <c r="AC12139" t="s">
        <v>51</v>
      </c>
      <c r="AD12139">
        <v>2973636518</v>
      </c>
      <c r="AE12139" s="1">
        <v>45167.552777777775</v>
      </c>
      <c r="AF12139" t="s">
        <v>65075</v>
      </c>
      <c r="AG12139" t="s">
        <v>65076</v>
      </c>
      <c r="AH12139" t="s">
        <v>51</v>
      </c>
      <c r="AJ12139" t="s">
        <v>53</v>
      </c>
      <c r="AL12139" t="s">
        <v>68</v>
      </c>
      <c r="AO12139" t="s">
        <v>5443</v>
      </c>
      <c r="AP12139" s="1">
        <v>45303.706944444442</v>
      </c>
      <c r="AQ12139" s="1">
        <v>45231.447916666664</v>
      </c>
    </row>
    <row r="12140" spans="1:43" x14ac:dyDescent="0.35">
      <c r="A12140" t="s">
        <v>65077</v>
      </c>
      <c r="B12140" t="s">
        <v>28389</v>
      </c>
      <c r="C12140" t="s">
        <v>5032</v>
      </c>
      <c r="F12140" t="s">
        <v>65078</v>
      </c>
      <c r="H12140" t="s">
        <v>65077</v>
      </c>
      <c r="J12140" t="s">
        <v>65079</v>
      </c>
      <c r="K12140" t="s">
        <v>65080</v>
      </c>
      <c r="M12140" t="s">
        <v>51041</v>
      </c>
      <c r="N12140" t="s">
        <v>253</v>
      </c>
      <c r="O12140">
        <v>88063</v>
      </c>
      <c r="P12140" t="s">
        <v>50</v>
      </c>
      <c r="U12140" s="1">
        <v>45168</v>
      </c>
      <c r="V12140" s="1">
        <v>45168</v>
      </c>
      <c r="W12140" s="1">
        <v>45168.577777777777</v>
      </c>
      <c r="X12140" s="1">
        <v>45168.577777777777</v>
      </c>
      <c r="AC12140" t="s">
        <v>51</v>
      </c>
      <c r="AD12140">
        <v>2973638207</v>
      </c>
      <c r="AE12140" s="1">
        <v>45168.606249999997</v>
      </c>
      <c r="AF12140" t="s">
        <v>65081</v>
      </c>
      <c r="AG12140" t="s">
        <v>65082</v>
      </c>
      <c r="AH12140" t="s">
        <v>51</v>
      </c>
      <c r="AJ12140" t="s">
        <v>53</v>
      </c>
      <c r="AL12140" t="s">
        <v>68</v>
      </c>
      <c r="AO12140" t="s">
        <v>5443</v>
      </c>
      <c r="AP12140" s="1">
        <v>45168.675000000003</v>
      </c>
      <c r="AQ12140" s="1">
        <v>45168.634027777778</v>
      </c>
    </row>
    <row r="12141" spans="1:43" x14ac:dyDescent="0.35">
      <c r="A12141" t="s">
        <v>65083</v>
      </c>
      <c r="B12141" t="s">
        <v>30582</v>
      </c>
      <c r="C12141" t="s">
        <v>5032</v>
      </c>
      <c r="F12141">
        <v>16302946496</v>
      </c>
      <c r="H12141" t="s">
        <v>65084</v>
      </c>
      <c r="J12141" t="s">
        <v>14974</v>
      </c>
      <c r="K12141" t="s">
        <v>65085</v>
      </c>
      <c r="M12141" t="s">
        <v>3848</v>
      </c>
      <c r="N12141" t="s">
        <v>3849</v>
      </c>
      <c r="O12141">
        <v>61611</v>
      </c>
      <c r="P12141" t="s">
        <v>50</v>
      </c>
      <c r="U12141" s="1">
        <v>45168</v>
      </c>
      <c r="V12141" s="1">
        <v>45168</v>
      </c>
      <c r="W12141" s="1">
        <v>45168.366666666669</v>
      </c>
      <c r="X12141" s="1">
        <v>45168.366666666669</v>
      </c>
      <c r="AC12141" t="s">
        <v>53</v>
      </c>
      <c r="AD12141">
        <v>1000000001</v>
      </c>
      <c r="AE12141" s="1">
        <v>39973.351388888892</v>
      </c>
      <c r="AF12141" t="s">
        <v>3377</v>
      </c>
      <c r="AG12141" t="s">
        <v>65086</v>
      </c>
      <c r="AH12141" t="s">
        <v>51</v>
      </c>
      <c r="AJ12141" t="s">
        <v>53</v>
      </c>
      <c r="AL12141" t="s">
        <v>78</v>
      </c>
      <c r="AO12141" t="s">
        <v>5443</v>
      </c>
      <c r="AP12141" s="1">
        <v>45457.61041666667</v>
      </c>
    </row>
    <row r="12142" spans="1:43" x14ac:dyDescent="0.35">
      <c r="A12142" t="s">
        <v>65087</v>
      </c>
      <c r="B12142" t="s">
        <v>65088</v>
      </c>
      <c r="C12142" t="s">
        <v>1087</v>
      </c>
      <c r="F12142" t="s">
        <v>65089</v>
      </c>
      <c r="H12142" t="s">
        <v>65087</v>
      </c>
      <c r="J12142" t="s">
        <v>36688</v>
      </c>
      <c r="K12142" t="s">
        <v>65090</v>
      </c>
      <c r="M12142" t="s">
        <v>18453</v>
      </c>
      <c r="N12142" t="s">
        <v>65</v>
      </c>
      <c r="O12142">
        <v>80610</v>
      </c>
      <c r="P12142" t="s">
        <v>50</v>
      </c>
      <c r="U12142" s="1">
        <v>45168</v>
      </c>
      <c r="V12142" s="1">
        <v>45168</v>
      </c>
      <c r="W12142" s="1">
        <v>45168.324999999997</v>
      </c>
      <c r="X12142" s="1">
        <v>45168.324999999997</v>
      </c>
      <c r="AC12142" t="s">
        <v>51</v>
      </c>
      <c r="AD12142">
        <v>2969678673</v>
      </c>
      <c r="AE12142" s="1">
        <v>42242.649305555555</v>
      </c>
      <c r="AF12142" t="s">
        <v>36691</v>
      </c>
      <c r="AG12142" t="s">
        <v>65091</v>
      </c>
      <c r="AH12142" t="s">
        <v>51</v>
      </c>
      <c r="AJ12142" t="s">
        <v>53</v>
      </c>
      <c r="AL12142" t="s">
        <v>68</v>
      </c>
      <c r="AO12142" t="s">
        <v>5443</v>
      </c>
      <c r="AP12142" s="1">
        <v>45442.625</v>
      </c>
    </row>
    <row r="12143" spans="1:43" x14ac:dyDescent="0.35">
      <c r="A12143" t="s">
        <v>65092</v>
      </c>
      <c r="B12143" t="s">
        <v>20831</v>
      </c>
      <c r="C12143" t="s">
        <v>4971</v>
      </c>
      <c r="H12143" t="s">
        <v>65093</v>
      </c>
      <c r="J12143" t="s">
        <v>4241</v>
      </c>
      <c r="K12143" t="s">
        <v>34003</v>
      </c>
      <c r="M12143" t="s">
        <v>34004</v>
      </c>
      <c r="N12143" t="s">
        <v>264</v>
      </c>
      <c r="O12143">
        <v>76207</v>
      </c>
      <c r="P12143" t="s">
        <v>50</v>
      </c>
      <c r="U12143" s="1">
        <v>45168</v>
      </c>
      <c r="V12143" s="1">
        <v>45168</v>
      </c>
      <c r="AC12143" t="s">
        <v>53</v>
      </c>
      <c r="AD12143">
        <v>2969480277</v>
      </c>
      <c r="AE12143" s="1">
        <v>37439</v>
      </c>
      <c r="AG12143" t="s">
        <v>65094</v>
      </c>
      <c r="AH12143" t="s">
        <v>51</v>
      </c>
      <c r="AJ12143" t="s">
        <v>53</v>
      </c>
      <c r="AO12143" t="s">
        <v>8142</v>
      </c>
    </row>
    <row r="12144" spans="1:43" x14ac:dyDescent="0.35">
      <c r="A12144" t="s">
        <v>65095</v>
      </c>
      <c r="B12144" t="s">
        <v>65096</v>
      </c>
      <c r="C12144" t="s">
        <v>17479</v>
      </c>
      <c r="H12144" t="s">
        <v>65097</v>
      </c>
      <c r="J12144" t="s">
        <v>2028</v>
      </c>
      <c r="K12144" t="s">
        <v>2029</v>
      </c>
      <c r="L12144" t="s">
        <v>2030</v>
      </c>
      <c r="M12144" t="s">
        <v>1307</v>
      </c>
      <c r="N12144" t="s">
        <v>264</v>
      </c>
      <c r="O12144">
        <v>77380</v>
      </c>
      <c r="P12144" t="s">
        <v>50</v>
      </c>
      <c r="U12144" s="1">
        <v>45168</v>
      </c>
      <c r="V12144" s="1">
        <v>45168</v>
      </c>
      <c r="AC12144" t="s">
        <v>53</v>
      </c>
      <c r="AD12144">
        <v>2969532847</v>
      </c>
      <c r="AE12144" s="1">
        <v>39580.404166666667</v>
      </c>
      <c r="AG12144" t="s">
        <v>65098</v>
      </c>
      <c r="AH12144" t="s">
        <v>51</v>
      </c>
      <c r="AJ12144" t="s">
        <v>53</v>
      </c>
      <c r="AO12144" t="s">
        <v>8142</v>
      </c>
    </row>
    <row r="12145" spans="1:43" x14ac:dyDescent="0.35">
      <c r="A12145" t="s">
        <v>65099</v>
      </c>
      <c r="B12145" t="s">
        <v>12892</v>
      </c>
      <c r="C12145" t="s">
        <v>3285</v>
      </c>
      <c r="F12145" t="s">
        <v>65100</v>
      </c>
      <c r="H12145" t="s">
        <v>65099</v>
      </c>
      <c r="J12145" t="s">
        <v>65101</v>
      </c>
      <c r="K12145" t="s">
        <v>65102</v>
      </c>
      <c r="M12145" t="s">
        <v>65103</v>
      </c>
      <c r="N12145" t="s">
        <v>19981</v>
      </c>
      <c r="O12145">
        <v>39667</v>
      </c>
      <c r="P12145" t="s">
        <v>50</v>
      </c>
      <c r="U12145" s="1">
        <v>45168</v>
      </c>
      <c r="V12145" s="1">
        <v>45168</v>
      </c>
      <c r="AC12145" t="s">
        <v>53</v>
      </c>
      <c r="AD12145">
        <v>2970007841</v>
      </c>
      <c r="AE12145" s="1">
        <v>44088.513888888891</v>
      </c>
      <c r="AG12145" t="s">
        <v>65104</v>
      </c>
      <c r="AH12145" t="s">
        <v>51</v>
      </c>
      <c r="AJ12145" t="s">
        <v>53</v>
      </c>
      <c r="AO12145" t="s">
        <v>8142</v>
      </c>
    </row>
    <row r="12146" spans="1:43" x14ac:dyDescent="0.35">
      <c r="A12146" t="s">
        <v>65105</v>
      </c>
      <c r="B12146" t="s">
        <v>65106</v>
      </c>
      <c r="C12146" t="s">
        <v>302</v>
      </c>
      <c r="F12146" t="s">
        <v>65107</v>
      </c>
      <c r="H12146" t="s">
        <v>65108</v>
      </c>
      <c r="J12146" t="s">
        <v>65109</v>
      </c>
      <c r="K12146" t="s">
        <v>65110</v>
      </c>
      <c r="M12146" t="s">
        <v>1912</v>
      </c>
      <c r="N12146" t="s">
        <v>213</v>
      </c>
      <c r="O12146">
        <v>80125</v>
      </c>
      <c r="P12146" t="s">
        <v>50</v>
      </c>
      <c r="U12146" s="1">
        <v>45168</v>
      </c>
      <c r="V12146" s="1">
        <v>45168</v>
      </c>
      <c r="W12146" s="1">
        <v>45168.284722222219</v>
      </c>
      <c r="X12146" s="1">
        <v>45168.284722222219</v>
      </c>
      <c r="AC12146" t="s">
        <v>53</v>
      </c>
      <c r="AD12146">
        <v>2973680003</v>
      </c>
      <c r="AE12146" s="1">
        <v>45177.508333333331</v>
      </c>
      <c r="AF12146" t="s">
        <v>65111</v>
      </c>
      <c r="AG12146" t="s">
        <v>65112</v>
      </c>
      <c r="AH12146" t="s">
        <v>51</v>
      </c>
      <c r="AJ12146" t="s">
        <v>53</v>
      </c>
      <c r="AL12146" t="s">
        <v>68</v>
      </c>
      <c r="AO12146" t="s">
        <v>5443</v>
      </c>
      <c r="AP12146" s="1">
        <v>45168.28402777778</v>
      </c>
      <c r="AQ12146" s="1">
        <v>45168.281944444447</v>
      </c>
    </row>
    <row r="12147" spans="1:43" x14ac:dyDescent="0.35">
      <c r="A12147" t="s">
        <v>65113</v>
      </c>
      <c r="B12147" t="s">
        <v>65114</v>
      </c>
      <c r="C12147" t="s">
        <v>38887</v>
      </c>
      <c r="F12147" t="s">
        <v>65115</v>
      </c>
      <c r="H12147" t="s">
        <v>65113</v>
      </c>
      <c r="J12147" t="s">
        <v>3933</v>
      </c>
      <c r="K12147" t="s">
        <v>25754</v>
      </c>
      <c r="L12147" t="s">
        <v>25755</v>
      </c>
      <c r="M12147" t="s">
        <v>3707</v>
      </c>
      <c r="N12147" t="s">
        <v>3708</v>
      </c>
      <c r="O12147">
        <v>30338</v>
      </c>
      <c r="P12147" t="s">
        <v>50</v>
      </c>
      <c r="U12147" s="1">
        <v>45168</v>
      </c>
      <c r="V12147" s="1">
        <v>45168</v>
      </c>
      <c r="AC12147" t="s">
        <v>53</v>
      </c>
      <c r="AD12147">
        <v>2969551137</v>
      </c>
      <c r="AE12147" s="1">
        <v>40288.591666666667</v>
      </c>
      <c r="AG12147" t="s">
        <v>65116</v>
      </c>
      <c r="AH12147" t="s">
        <v>51</v>
      </c>
      <c r="AJ12147" t="s">
        <v>53</v>
      </c>
      <c r="AO12147" t="s">
        <v>8142</v>
      </c>
    </row>
    <row r="12148" spans="1:43" x14ac:dyDescent="0.35">
      <c r="A12148" t="s">
        <v>65117</v>
      </c>
      <c r="B12148" t="s">
        <v>1597</v>
      </c>
      <c r="C12148" t="s">
        <v>530</v>
      </c>
      <c r="F12148" t="s">
        <v>65118</v>
      </c>
      <c r="H12148" t="s">
        <v>65117</v>
      </c>
      <c r="J12148" t="s">
        <v>6387</v>
      </c>
      <c r="K12148" t="s">
        <v>65119</v>
      </c>
      <c r="M12148" t="s">
        <v>2515</v>
      </c>
      <c r="N12148" t="s">
        <v>5277</v>
      </c>
      <c r="O12148">
        <v>82633</v>
      </c>
      <c r="P12148" t="s">
        <v>50</v>
      </c>
      <c r="U12148" s="1">
        <v>45168</v>
      </c>
      <c r="V12148" s="1">
        <v>45168</v>
      </c>
      <c r="AC12148" t="s">
        <v>53</v>
      </c>
      <c r="AD12148">
        <v>2969484892</v>
      </c>
      <c r="AE12148" s="1">
        <v>37756</v>
      </c>
      <c r="AG12148" t="s">
        <v>65120</v>
      </c>
      <c r="AH12148" t="s">
        <v>51</v>
      </c>
      <c r="AJ12148" t="s">
        <v>53</v>
      </c>
      <c r="AO12148" t="s">
        <v>8142</v>
      </c>
    </row>
    <row r="12149" spans="1:43" x14ac:dyDescent="0.35">
      <c r="A12149" t="s">
        <v>65121</v>
      </c>
      <c r="B12149" t="s">
        <v>65122</v>
      </c>
      <c r="C12149" t="s">
        <v>12925</v>
      </c>
      <c r="H12149" t="s">
        <v>65121</v>
      </c>
      <c r="J12149" t="s">
        <v>13456</v>
      </c>
      <c r="K12149" t="s">
        <v>16635</v>
      </c>
      <c r="M12149" t="s">
        <v>13458</v>
      </c>
      <c r="N12149" t="s">
        <v>2283</v>
      </c>
      <c r="O12149">
        <v>99210</v>
      </c>
      <c r="P12149" t="s">
        <v>50</v>
      </c>
      <c r="U12149" s="1">
        <v>45168</v>
      </c>
      <c r="V12149" s="1">
        <v>45168</v>
      </c>
      <c r="AC12149" t="s">
        <v>53</v>
      </c>
      <c r="AD12149">
        <v>2969479867</v>
      </c>
      <c r="AE12149" s="1">
        <v>37418</v>
      </c>
      <c r="AG12149" t="s">
        <v>65123</v>
      </c>
      <c r="AH12149" t="s">
        <v>51</v>
      </c>
      <c r="AJ12149" t="s">
        <v>53</v>
      </c>
      <c r="AO12149" t="s">
        <v>8142</v>
      </c>
    </row>
    <row r="12150" spans="1:43" x14ac:dyDescent="0.35">
      <c r="A12150" t="s">
        <v>65124</v>
      </c>
      <c r="B12150" t="s">
        <v>65125</v>
      </c>
      <c r="C12150" t="s">
        <v>65126</v>
      </c>
      <c r="F12150" t="s">
        <v>65127</v>
      </c>
      <c r="H12150" t="s">
        <v>65124</v>
      </c>
      <c r="J12150" t="s">
        <v>44700</v>
      </c>
      <c r="K12150" t="s">
        <v>65128</v>
      </c>
      <c r="M12150" t="s">
        <v>5343</v>
      </c>
      <c r="N12150" t="s">
        <v>798</v>
      </c>
      <c r="O12150">
        <v>79706</v>
      </c>
      <c r="P12150" t="s">
        <v>50</v>
      </c>
      <c r="U12150" s="1">
        <v>45168</v>
      </c>
      <c r="V12150" s="1">
        <v>45168</v>
      </c>
      <c r="AC12150" t="s">
        <v>53</v>
      </c>
      <c r="AD12150">
        <v>2969665345</v>
      </c>
      <c r="AE12150" s="1">
        <v>42096.463194444441</v>
      </c>
      <c r="AG12150" t="s">
        <v>65129</v>
      </c>
      <c r="AH12150" t="s">
        <v>51</v>
      </c>
      <c r="AJ12150" t="s">
        <v>53</v>
      </c>
      <c r="AO12150" t="s">
        <v>8142</v>
      </c>
    </row>
    <row r="12151" spans="1:43" x14ac:dyDescent="0.35">
      <c r="A12151" t="s">
        <v>65130</v>
      </c>
      <c r="B12151" t="s">
        <v>13793</v>
      </c>
      <c r="C12151" t="s">
        <v>9902</v>
      </c>
      <c r="F12151" t="s">
        <v>65131</v>
      </c>
      <c r="H12151" t="s">
        <v>65130</v>
      </c>
      <c r="J12151" t="s">
        <v>12270</v>
      </c>
      <c r="K12151" t="s">
        <v>65132</v>
      </c>
      <c r="M12151" t="s">
        <v>159</v>
      </c>
      <c r="N12151" t="s">
        <v>65</v>
      </c>
      <c r="O12151">
        <v>80906</v>
      </c>
      <c r="P12151" t="s">
        <v>50</v>
      </c>
      <c r="U12151" s="1">
        <v>45168</v>
      </c>
      <c r="V12151" s="1">
        <v>45168</v>
      </c>
      <c r="W12151" s="1">
        <v>45168.694444444445</v>
      </c>
      <c r="X12151" s="1">
        <v>45168.694444444445</v>
      </c>
      <c r="AC12151" t="s">
        <v>51</v>
      </c>
      <c r="AD12151">
        <v>2969913967</v>
      </c>
      <c r="AE12151" s="1">
        <v>43732.423611111109</v>
      </c>
      <c r="AF12151" t="s">
        <v>12273</v>
      </c>
      <c r="AG12151" t="s">
        <v>65133</v>
      </c>
      <c r="AH12151" t="s">
        <v>51</v>
      </c>
      <c r="AJ12151" t="s">
        <v>53</v>
      </c>
      <c r="AL12151" t="s">
        <v>68</v>
      </c>
      <c r="AO12151" t="s">
        <v>5443</v>
      </c>
      <c r="AP12151" s="1">
        <v>45406.411111111112</v>
      </c>
    </row>
    <row r="12152" spans="1:43" x14ac:dyDescent="0.35">
      <c r="A12152" t="s">
        <v>65134</v>
      </c>
      <c r="B12152" t="s">
        <v>65135</v>
      </c>
      <c r="C12152" t="s">
        <v>65136</v>
      </c>
      <c r="F12152" t="s">
        <v>65137</v>
      </c>
      <c r="H12152" t="s">
        <v>65134</v>
      </c>
      <c r="J12152" t="s">
        <v>65138</v>
      </c>
      <c r="K12152" t="s">
        <v>65139</v>
      </c>
      <c r="M12152" t="s">
        <v>753</v>
      </c>
      <c r="N12152" t="s">
        <v>798</v>
      </c>
      <c r="O12152">
        <v>79932</v>
      </c>
      <c r="P12152" t="s">
        <v>50</v>
      </c>
      <c r="U12152" s="1">
        <v>45168</v>
      </c>
      <c r="V12152" s="1">
        <v>45168</v>
      </c>
      <c r="W12152" s="1">
        <v>45168.42083333333</v>
      </c>
      <c r="X12152" s="1">
        <v>45168.42083333333</v>
      </c>
      <c r="AC12152" t="s">
        <v>53</v>
      </c>
      <c r="AD12152">
        <v>2973637672</v>
      </c>
      <c r="AE12152" s="1">
        <v>45168.419444444444</v>
      </c>
      <c r="AF12152" t="s">
        <v>65140</v>
      </c>
      <c r="AG12152" t="s">
        <v>65141</v>
      </c>
      <c r="AH12152" t="s">
        <v>51</v>
      </c>
      <c r="AJ12152" t="s">
        <v>53</v>
      </c>
      <c r="AL12152" t="s">
        <v>68</v>
      </c>
      <c r="AO12152" t="s">
        <v>57090</v>
      </c>
      <c r="AP12152" s="1">
        <v>45168.42291666667</v>
      </c>
      <c r="AQ12152" s="1">
        <v>45168.427777777775</v>
      </c>
    </row>
    <row r="12153" spans="1:43" x14ac:dyDescent="0.35">
      <c r="A12153" t="s">
        <v>65142</v>
      </c>
      <c r="B12153" t="s">
        <v>22495</v>
      </c>
      <c r="C12153" t="s">
        <v>65143</v>
      </c>
      <c r="F12153" t="s">
        <v>65144</v>
      </c>
      <c r="H12153" t="s">
        <v>65142</v>
      </c>
      <c r="J12153" t="s">
        <v>65145</v>
      </c>
      <c r="K12153" t="s">
        <v>65146</v>
      </c>
      <c r="M12153" t="s">
        <v>52737</v>
      </c>
      <c r="N12153" t="s">
        <v>798</v>
      </c>
      <c r="O12153">
        <v>79849</v>
      </c>
      <c r="P12153" t="s">
        <v>50</v>
      </c>
      <c r="U12153" s="1">
        <v>45168</v>
      </c>
      <c r="V12153" s="1">
        <v>45168</v>
      </c>
      <c r="W12153" s="1">
        <v>45168.618055555555</v>
      </c>
      <c r="X12153" s="1">
        <v>45168.618055555555</v>
      </c>
      <c r="AC12153" t="s">
        <v>51</v>
      </c>
      <c r="AD12153">
        <v>2973638329</v>
      </c>
      <c r="AE12153" s="1">
        <v>45168.669444444444</v>
      </c>
      <c r="AF12153" t="s">
        <v>65147</v>
      </c>
      <c r="AG12153" t="s">
        <v>65148</v>
      </c>
      <c r="AH12153" t="s">
        <v>51</v>
      </c>
      <c r="AJ12153" t="s">
        <v>53</v>
      </c>
      <c r="AL12153" t="s">
        <v>68</v>
      </c>
      <c r="AO12153" t="s">
        <v>5443</v>
      </c>
      <c r="AP12153" s="1">
        <v>45169.470833333333</v>
      </c>
      <c r="AQ12153" s="1">
        <v>45168.677777777775</v>
      </c>
    </row>
    <row r="12154" spans="1:43" x14ac:dyDescent="0.35">
      <c r="A12154" t="s">
        <v>65149</v>
      </c>
      <c r="B12154" t="s">
        <v>41071</v>
      </c>
      <c r="C12154" t="s">
        <v>41072</v>
      </c>
      <c r="D12154" t="s">
        <v>451</v>
      </c>
      <c r="F12154" t="s">
        <v>47</v>
      </c>
      <c r="H12154" t="s">
        <v>65150</v>
      </c>
      <c r="J12154" t="s">
        <v>49</v>
      </c>
      <c r="P12154" t="s">
        <v>50</v>
      </c>
      <c r="U12154" s="1">
        <v>45168</v>
      </c>
      <c r="V12154" s="1">
        <v>45168</v>
      </c>
      <c r="W12154" s="1">
        <v>45168.429166666669</v>
      </c>
      <c r="X12154" s="1">
        <v>45168.429166666669</v>
      </c>
      <c r="AC12154" t="s">
        <v>53</v>
      </c>
      <c r="AD12154">
        <v>1000000000</v>
      </c>
      <c r="AE12154" s="1">
        <v>37295</v>
      </c>
      <c r="AG12154" t="s">
        <v>65151</v>
      </c>
      <c r="AH12154" t="s">
        <v>51</v>
      </c>
      <c r="AJ12154" t="s">
        <v>53</v>
      </c>
      <c r="AL12154" t="s">
        <v>78</v>
      </c>
      <c r="AO12154" t="s">
        <v>5443</v>
      </c>
    </row>
    <row r="12155" spans="1:43" x14ac:dyDescent="0.35">
      <c r="A12155" t="s">
        <v>65152</v>
      </c>
      <c r="B12155" t="s">
        <v>16874</v>
      </c>
      <c r="C12155" t="s">
        <v>2318</v>
      </c>
      <c r="F12155" t="s">
        <v>65153</v>
      </c>
      <c r="H12155" t="s">
        <v>65152</v>
      </c>
      <c r="J12155" t="s">
        <v>48341</v>
      </c>
      <c r="K12155" t="s">
        <v>65154</v>
      </c>
      <c r="M12155" t="s">
        <v>8119</v>
      </c>
      <c r="N12155" t="s">
        <v>213</v>
      </c>
      <c r="O12155">
        <v>80112</v>
      </c>
      <c r="P12155" t="s">
        <v>50</v>
      </c>
      <c r="U12155" s="1">
        <v>45168</v>
      </c>
      <c r="V12155" s="1">
        <v>45168</v>
      </c>
      <c r="W12155" s="1">
        <v>45168.722222222219</v>
      </c>
      <c r="X12155" s="1">
        <v>45168.722222222219</v>
      </c>
      <c r="AC12155" t="s">
        <v>53</v>
      </c>
      <c r="AD12155">
        <v>2969810376</v>
      </c>
      <c r="AE12155" s="1">
        <v>43258.56527777778</v>
      </c>
      <c r="AF12155" t="s">
        <v>48343</v>
      </c>
      <c r="AG12155" t="s">
        <v>65155</v>
      </c>
      <c r="AH12155" t="s">
        <v>51</v>
      </c>
      <c r="AJ12155" t="s">
        <v>53</v>
      </c>
      <c r="AL12155" t="s">
        <v>68</v>
      </c>
      <c r="AO12155" t="s">
        <v>5443</v>
      </c>
      <c r="AP12155" s="1">
        <v>45476.472916666666</v>
      </c>
      <c r="AQ12155" s="1">
        <v>45470.397916666669</v>
      </c>
    </row>
    <row r="12156" spans="1:43" x14ac:dyDescent="0.35">
      <c r="A12156" t="s">
        <v>65156</v>
      </c>
      <c r="B12156" t="s">
        <v>65157</v>
      </c>
      <c r="C12156" t="s">
        <v>2717</v>
      </c>
      <c r="F12156" t="s">
        <v>65158</v>
      </c>
      <c r="H12156" t="s">
        <v>65156</v>
      </c>
      <c r="J12156" t="s">
        <v>65159</v>
      </c>
      <c r="K12156" t="s">
        <v>65160</v>
      </c>
      <c r="M12156" t="s">
        <v>172</v>
      </c>
      <c r="N12156" t="s">
        <v>65</v>
      </c>
      <c r="O12156">
        <v>81625</v>
      </c>
      <c r="P12156" t="s">
        <v>50</v>
      </c>
      <c r="U12156" s="1">
        <v>45168</v>
      </c>
      <c r="V12156" s="1">
        <v>45168</v>
      </c>
      <c r="W12156" s="1">
        <v>45168.576388888891</v>
      </c>
      <c r="X12156" s="1">
        <v>45168.576388888891</v>
      </c>
      <c r="AC12156" t="s">
        <v>53</v>
      </c>
      <c r="AD12156">
        <v>2973641135</v>
      </c>
      <c r="AE12156" s="1">
        <v>45170.757638888892</v>
      </c>
      <c r="AF12156" t="s">
        <v>65161</v>
      </c>
      <c r="AG12156" t="s">
        <v>65162</v>
      </c>
      <c r="AH12156" t="s">
        <v>51</v>
      </c>
      <c r="AJ12156" t="s">
        <v>53</v>
      </c>
      <c r="AL12156" t="s">
        <v>68</v>
      </c>
      <c r="AO12156" t="s">
        <v>5443</v>
      </c>
      <c r="AP12156" s="1">
        <v>45168.575694444444</v>
      </c>
    </row>
    <row r="12157" spans="1:43" x14ac:dyDescent="0.35">
      <c r="A12157" t="s">
        <v>65163</v>
      </c>
      <c r="B12157" t="s">
        <v>23704</v>
      </c>
      <c r="C12157" t="s">
        <v>65164</v>
      </c>
      <c r="F12157" t="s">
        <v>65165</v>
      </c>
      <c r="H12157" t="s">
        <v>38422</v>
      </c>
      <c r="J12157" t="s">
        <v>38425</v>
      </c>
      <c r="K12157" t="s">
        <v>38426</v>
      </c>
      <c r="M12157" t="s">
        <v>753</v>
      </c>
      <c r="N12157" t="s">
        <v>798</v>
      </c>
      <c r="O12157">
        <v>79907</v>
      </c>
      <c r="P12157" t="s">
        <v>50</v>
      </c>
      <c r="U12157" s="1">
        <v>45168</v>
      </c>
      <c r="V12157" s="1">
        <v>45168</v>
      </c>
      <c r="W12157" s="1">
        <v>45168.51666666667</v>
      </c>
      <c r="X12157" s="1">
        <v>45168.51666666667</v>
      </c>
      <c r="AC12157" t="s">
        <v>53</v>
      </c>
      <c r="AD12157">
        <v>2972084359</v>
      </c>
      <c r="AE12157" s="1">
        <v>44750.381249999999</v>
      </c>
      <c r="AF12157" t="s">
        <v>38427</v>
      </c>
      <c r="AG12157" t="s">
        <v>65166</v>
      </c>
      <c r="AH12157" t="s">
        <v>51</v>
      </c>
      <c r="AJ12157" t="s">
        <v>53</v>
      </c>
      <c r="AL12157" t="s">
        <v>68</v>
      </c>
      <c r="AO12157" t="s">
        <v>5443</v>
      </c>
      <c r="AP12157" s="1">
        <v>45173.472916666666</v>
      </c>
      <c r="AQ12157" s="1">
        <v>45168.625</v>
      </c>
    </row>
    <row r="12158" spans="1:43" x14ac:dyDescent="0.35">
      <c r="A12158" t="s">
        <v>65167</v>
      </c>
      <c r="B12158" t="s">
        <v>24770</v>
      </c>
      <c r="C12158" t="s">
        <v>24771</v>
      </c>
      <c r="F12158" t="s">
        <v>65168</v>
      </c>
      <c r="H12158" t="s">
        <v>24769</v>
      </c>
      <c r="J12158" t="s">
        <v>65169</v>
      </c>
      <c r="K12158" t="s">
        <v>65170</v>
      </c>
      <c r="M12158" t="s">
        <v>39494</v>
      </c>
      <c r="N12158" t="s">
        <v>253</v>
      </c>
      <c r="O12158">
        <v>88026</v>
      </c>
      <c r="P12158" t="s">
        <v>50</v>
      </c>
      <c r="U12158" s="1">
        <v>45168</v>
      </c>
      <c r="V12158" s="1">
        <v>45168</v>
      </c>
      <c r="W12158" s="1">
        <v>45168.743055555555</v>
      </c>
      <c r="X12158" s="1">
        <v>45168.743055555555</v>
      </c>
      <c r="AC12158" t="s">
        <v>53</v>
      </c>
      <c r="AD12158">
        <v>1000000001</v>
      </c>
      <c r="AE12158" s="1">
        <v>39973.351388888892</v>
      </c>
      <c r="AF12158" t="s">
        <v>3377</v>
      </c>
      <c r="AG12158" t="s">
        <v>65171</v>
      </c>
      <c r="AH12158" t="s">
        <v>51</v>
      </c>
      <c r="AJ12158" t="s">
        <v>53</v>
      </c>
      <c r="AL12158" t="s">
        <v>78</v>
      </c>
      <c r="AO12158" t="s">
        <v>5443</v>
      </c>
      <c r="AP12158" s="1">
        <v>45410.742361111108</v>
      </c>
    </row>
    <row r="12159" spans="1:43" x14ac:dyDescent="0.35">
      <c r="A12159" t="s">
        <v>65172</v>
      </c>
      <c r="B12159" t="s">
        <v>65173</v>
      </c>
      <c r="C12159" t="s">
        <v>49812</v>
      </c>
      <c r="F12159">
        <v>5052402196</v>
      </c>
      <c r="H12159" t="s">
        <v>65174</v>
      </c>
      <c r="J12159" t="s">
        <v>65175</v>
      </c>
      <c r="M12159" t="s">
        <v>1296</v>
      </c>
      <c r="N12159" t="s">
        <v>253</v>
      </c>
      <c r="O12159">
        <v>88220</v>
      </c>
      <c r="P12159" t="s">
        <v>50</v>
      </c>
      <c r="U12159" s="1">
        <v>45168</v>
      </c>
      <c r="V12159" s="1">
        <v>45168</v>
      </c>
      <c r="W12159" s="1">
        <v>45168.5</v>
      </c>
      <c r="X12159" s="1">
        <v>45168.5</v>
      </c>
      <c r="AC12159" t="s">
        <v>53</v>
      </c>
      <c r="AD12159">
        <v>1000000001</v>
      </c>
      <c r="AE12159" s="1">
        <v>39973.351388888892</v>
      </c>
      <c r="AF12159" t="s">
        <v>3377</v>
      </c>
      <c r="AG12159" t="s">
        <v>65176</v>
      </c>
      <c r="AH12159" t="s">
        <v>51</v>
      </c>
      <c r="AJ12159" t="s">
        <v>53</v>
      </c>
      <c r="AL12159" t="s">
        <v>78</v>
      </c>
      <c r="AO12159" t="s">
        <v>5443</v>
      </c>
      <c r="AP12159" s="1">
        <v>45238.606249999997</v>
      </c>
    </row>
    <row r="12160" spans="1:43" x14ac:dyDescent="0.35">
      <c r="A12160" t="s">
        <v>65177</v>
      </c>
      <c r="B12160" t="s">
        <v>53657</v>
      </c>
      <c r="C12160" t="s">
        <v>2347</v>
      </c>
      <c r="F12160" t="s">
        <v>65178</v>
      </c>
      <c r="H12160" t="s">
        <v>65179</v>
      </c>
      <c r="J12160" t="s">
        <v>4011</v>
      </c>
      <c r="P12160" t="s">
        <v>50</v>
      </c>
      <c r="U12160" s="1">
        <v>45168</v>
      </c>
      <c r="V12160" s="1">
        <v>45168</v>
      </c>
      <c r="W12160" s="1">
        <v>45168.409722222219</v>
      </c>
      <c r="X12160" s="1">
        <v>45168.409722222219</v>
      </c>
      <c r="AC12160" t="s">
        <v>53</v>
      </c>
      <c r="AD12160">
        <v>1000000001</v>
      </c>
      <c r="AE12160" s="1">
        <v>39973.351388888892</v>
      </c>
      <c r="AF12160" t="s">
        <v>3377</v>
      </c>
      <c r="AG12160" t="s">
        <v>65180</v>
      </c>
      <c r="AH12160" t="s">
        <v>51</v>
      </c>
      <c r="AJ12160" t="s">
        <v>53</v>
      </c>
      <c r="AL12160" t="s">
        <v>78</v>
      </c>
      <c r="AO12160" t="s">
        <v>5443</v>
      </c>
      <c r="AP12160" s="1">
        <v>45168.411111111112</v>
      </c>
    </row>
    <row r="12161" spans="1:43" x14ac:dyDescent="0.35">
      <c r="A12161" t="s">
        <v>31647</v>
      </c>
      <c r="B12161" t="s">
        <v>1470</v>
      </c>
      <c r="C12161" t="s">
        <v>1098</v>
      </c>
      <c r="F12161" t="s">
        <v>65181</v>
      </c>
      <c r="H12161" t="s">
        <v>31647</v>
      </c>
      <c r="J12161" t="s">
        <v>38352</v>
      </c>
      <c r="K12161" t="s">
        <v>31648</v>
      </c>
      <c r="M12161" t="s">
        <v>9026</v>
      </c>
      <c r="N12161" t="s">
        <v>253</v>
      </c>
      <c r="O12161">
        <v>88065</v>
      </c>
      <c r="P12161" t="s">
        <v>50</v>
      </c>
      <c r="U12161" s="1">
        <v>45168</v>
      </c>
      <c r="V12161" s="1">
        <v>45168</v>
      </c>
      <c r="W12161" s="1">
        <v>45168.526388888888</v>
      </c>
      <c r="X12161" s="1">
        <v>45168.526388888888</v>
      </c>
      <c r="AC12161" t="s">
        <v>53</v>
      </c>
      <c r="AD12161">
        <v>1000000001</v>
      </c>
      <c r="AE12161" s="1">
        <v>39973.351388888892</v>
      </c>
      <c r="AF12161" t="s">
        <v>3377</v>
      </c>
      <c r="AG12161" t="s">
        <v>65182</v>
      </c>
      <c r="AH12161" t="s">
        <v>51</v>
      </c>
      <c r="AJ12161" t="s">
        <v>53</v>
      </c>
      <c r="AL12161" t="s">
        <v>78</v>
      </c>
      <c r="AO12161" t="s">
        <v>5443</v>
      </c>
      <c r="AP12161" s="1">
        <v>45168.526388888888</v>
      </c>
    </row>
    <row r="12162" spans="1:43" x14ac:dyDescent="0.35">
      <c r="A12162" t="s">
        <v>65183</v>
      </c>
      <c r="B12162" t="s">
        <v>55279</v>
      </c>
      <c r="C12162" t="s">
        <v>65184</v>
      </c>
      <c r="H12162" t="s">
        <v>65185</v>
      </c>
      <c r="J12162" t="s">
        <v>65186</v>
      </c>
      <c r="K12162" t="s">
        <v>65187</v>
      </c>
      <c r="M12162" t="s">
        <v>10563</v>
      </c>
      <c r="N12162" t="s">
        <v>287</v>
      </c>
      <c r="O12162">
        <v>81007</v>
      </c>
      <c r="P12162" t="s">
        <v>50</v>
      </c>
      <c r="U12162" s="1">
        <v>45168</v>
      </c>
      <c r="V12162" s="1">
        <v>45168</v>
      </c>
      <c r="W12162" s="1">
        <v>45168.748611111114</v>
      </c>
      <c r="X12162" s="1">
        <v>45168.748611111114</v>
      </c>
      <c r="AC12162" t="s">
        <v>53</v>
      </c>
      <c r="AD12162">
        <v>2973680004</v>
      </c>
      <c r="AE12162" s="1">
        <v>45177.509722222225</v>
      </c>
      <c r="AF12162" t="s">
        <v>65188</v>
      </c>
      <c r="AG12162" t="s">
        <v>65189</v>
      </c>
      <c r="AH12162" t="s">
        <v>51</v>
      </c>
      <c r="AJ12162" t="s">
        <v>53</v>
      </c>
      <c r="AL12162" t="s">
        <v>68</v>
      </c>
      <c r="AO12162" t="s">
        <v>5443</v>
      </c>
      <c r="AP12162" s="1">
        <v>45185.482638888891</v>
      </c>
    </row>
    <row r="12163" spans="1:43" x14ac:dyDescent="0.35">
      <c r="A12163" t="s">
        <v>65190</v>
      </c>
      <c r="B12163" t="s">
        <v>65191</v>
      </c>
      <c r="C12163" t="s">
        <v>3651</v>
      </c>
      <c r="F12163">
        <v>19032457563</v>
      </c>
      <c r="H12163" t="s">
        <v>65192</v>
      </c>
      <c r="J12163" t="s">
        <v>65193</v>
      </c>
      <c r="K12163" t="s">
        <v>65194</v>
      </c>
      <c r="M12163" t="s">
        <v>65195</v>
      </c>
      <c r="N12163" t="s">
        <v>264</v>
      </c>
      <c r="O12163">
        <v>79252</v>
      </c>
      <c r="P12163" t="s">
        <v>50</v>
      </c>
      <c r="U12163" s="1">
        <v>45168</v>
      </c>
      <c r="V12163" s="1">
        <v>45168</v>
      </c>
      <c r="AC12163" t="s">
        <v>53</v>
      </c>
      <c r="AD12163">
        <v>2969761715</v>
      </c>
      <c r="AE12163" s="1">
        <v>43031.553472222222</v>
      </c>
      <c r="AG12163" t="s">
        <v>65196</v>
      </c>
      <c r="AH12163" t="s">
        <v>51</v>
      </c>
      <c r="AJ12163" t="s">
        <v>53</v>
      </c>
      <c r="AO12163" t="s">
        <v>8142</v>
      </c>
    </row>
    <row r="12164" spans="1:43" x14ac:dyDescent="0.35">
      <c r="A12164" t="s">
        <v>65197</v>
      </c>
      <c r="B12164" t="s">
        <v>65198</v>
      </c>
      <c r="C12164" t="s">
        <v>1798</v>
      </c>
      <c r="F12164" t="s">
        <v>65199</v>
      </c>
      <c r="H12164" t="s">
        <v>65197</v>
      </c>
      <c r="J12164" t="s">
        <v>61233</v>
      </c>
      <c r="N12164" t="s">
        <v>287</v>
      </c>
      <c r="O12164">
        <v>80110</v>
      </c>
      <c r="P12164" t="s">
        <v>50</v>
      </c>
      <c r="U12164" s="1">
        <v>45169</v>
      </c>
      <c r="V12164" s="1">
        <v>45169</v>
      </c>
      <c r="AC12164" t="s">
        <v>53</v>
      </c>
      <c r="AD12164">
        <v>2969819306</v>
      </c>
      <c r="AE12164" s="1">
        <v>43297.626388888886</v>
      </c>
      <c r="AG12164" t="s">
        <v>65200</v>
      </c>
      <c r="AH12164" t="s">
        <v>51</v>
      </c>
      <c r="AJ12164" t="s">
        <v>53</v>
      </c>
      <c r="AO12164" t="s">
        <v>57090</v>
      </c>
    </row>
    <row r="12165" spans="1:43" x14ac:dyDescent="0.35">
      <c r="A12165" t="s">
        <v>65201</v>
      </c>
      <c r="B12165" t="s">
        <v>65202</v>
      </c>
      <c r="C12165" t="s">
        <v>2393</v>
      </c>
      <c r="H12165" t="s">
        <v>6378</v>
      </c>
      <c r="J12165" t="s">
        <v>23799</v>
      </c>
      <c r="K12165" t="s">
        <v>23990</v>
      </c>
      <c r="M12165" t="s">
        <v>2002</v>
      </c>
      <c r="N12165" t="s">
        <v>253</v>
      </c>
      <c r="O12165">
        <v>88023</v>
      </c>
      <c r="P12165" t="s">
        <v>50</v>
      </c>
      <c r="U12165" s="1">
        <v>45169</v>
      </c>
      <c r="V12165" s="1">
        <v>45169</v>
      </c>
      <c r="W12165" s="1">
        <v>45169.705555555556</v>
      </c>
      <c r="X12165" s="1">
        <v>45169.705555555556</v>
      </c>
      <c r="AC12165" t="s">
        <v>53</v>
      </c>
      <c r="AD12165">
        <v>1000000001</v>
      </c>
      <c r="AE12165" s="1">
        <v>39973.351388888892</v>
      </c>
      <c r="AF12165" t="s">
        <v>3377</v>
      </c>
      <c r="AG12165" t="s">
        <v>65203</v>
      </c>
      <c r="AH12165" t="s">
        <v>51</v>
      </c>
      <c r="AJ12165" t="s">
        <v>53</v>
      </c>
      <c r="AL12165" t="s">
        <v>78</v>
      </c>
      <c r="AO12165" t="s">
        <v>5443</v>
      </c>
      <c r="AP12165" s="1">
        <v>45169.70416666667</v>
      </c>
    </row>
    <row r="12166" spans="1:43" x14ac:dyDescent="0.35">
      <c r="A12166" t="s">
        <v>65204</v>
      </c>
      <c r="B12166" t="s">
        <v>36243</v>
      </c>
      <c r="C12166" t="s">
        <v>2016</v>
      </c>
      <c r="F12166">
        <v>17192803547</v>
      </c>
      <c r="H12166" t="s">
        <v>36242</v>
      </c>
      <c r="J12166" t="s">
        <v>25901</v>
      </c>
      <c r="K12166" t="s">
        <v>65205</v>
      </c>
      <c r="M12166" t="s">
        <v>65206</v>
      </c>
      <c r="N12166" t="s">
        <v>287</v>
      </c>
      <c r="O12166">
        <v>81226</v>
      </c>
      <c r="P12166" t="s">
        <v>50</v>
      </c>
      <c r="U12166" s="1">
        <v>45169</v>
      </c>
      <c r="V12166" s="1">
        <v>45169</v>
      </c>
      <c r="W12166" s="1">
        <v>45169.393055555556</v>
      </c>
      <c r="X12166" s="1">
        <v>45169.393055555556</v>
      </c>
      <c r="AC12166" t="s">
        <v>53</v>
      </c>
      <c r="AD12166">
        <v>2969823183</v>
      </c>
      <c r="AE12166" s="1">
        <v>43312.453472222223</v>
      </c>
      <c r="AG12166" t="s">
        <v>65207</v>
      </c>
      <c r="AH12166" t="s">
        <v>51</v>
      </c>
      <c r="AJ12166" t="s">
        <v>53</v>
      </c>
      <c r="AL12166" t="s">
        <v>78</v>
      </c>
      <c r="AO12166" t="s">
        <v>8142</v>
      </c>
      <c r="AP12166" s="1">
        <v>45169.395138888889</v>
      </c>
    </row>
    <row r="12167" spans="1:43" x14ac:dyDescent="0.35">
      <c r="A12167" t="s">
        <v>65208</v>
      </c>
      <c r="B12167" t="s">
        <v>65209</v>
      </c>
      <c r="C12167" t="s">
        <v>7769</v>
      </c>
      <c r="F12167" t="s">
        <v>65210</v>
      </c>
      <c r="H12167" t="s">
        <v>65208</v>
      </c>
      <c r="J12167" t="s">
        <v>48747</v>
      </c>
      <c r="K12167" t="s">
        <v>48748</v>
      </c>
      <c r="M12167" t="s">
        <v>12936</v>
      </c>
      <c r="N12167" t="s">
        <v>5277</v>
      </c>
      <c r="O12167">
        <v>82007</v>
      </c>
      <c r="P12167" t="s">
        <v>50</v>
      </c>
      <c r="U12167" s="1">
        <v>45169</v>
      </c>
      <c r="V12167" s="1">
        <v>45169</v>
      </c>
      <c r="W12167" s="1">
        <v>45169.512499999997</v>
      </c>
      <c r="X12167" s="1">
        <v>45169.512499999997</v>
      </c>
      <c r="AC12167" t="s">
        <v>51</v>
      </c>
      <c r="AD12167">
        <v>2969690376</v>
      </c>
      <c r="AE12167" s="1">
        <v>42376.61041666667</v>
      </c>
      <c r="AF12167" t="s">
        <v>65211</v>
      </c>
      <c r="AG12167" t="s">
        <v>65212</v>
      </c>
      <c r="AH12167" t="s">
        <v>51</v>
      </c>
      <c r="AJ12167" t="s">
        <v>53</v>
      </c>
      <c r="AL12167" t="s">
        <v>68</v>
      </c>
      <c r="AO12167" t="s">
        <v>5443</v>
      </c>
      <c r="AP12167" s="1">
        <v>45313.518055555556</v>
      </c>
      <c r="AQ12167" s="1">
        <v>45279.612500000003</v>
      </c>
    </row>
    <row r="12168" spans="1:43" x14ac:dyDescent="0.35">
      <c r="A12168" t="s">
        <v>65213</v>
      </c>
      <c r="B12168" t="s">
        <v>52263</v>
      </c>
      <c r="C12168" t="s">
        <v>218</v>
      </c>
      <c r="F12168" t="s">
        <v>65214</v>
      </c>
      <c r="H12168" t="s">
        <v>65213</v>
      </c>
      <c r="J12168" t="s">
        <v>65215</v>
      </c>
      <c r="K12168" t="s">
        <v>65216</v>
      </c>
      <c r="M12168" t="s">
        <v>65217</v>
      </c>
      <c r="N12168" t="s">
        <v>26314</v>
      </c>
      <c r="O12168">
        <v>33634</v>
      </c>
      <c r="P12168" t="s">
        <v>50</v>
      </c>
      <c r="U12168" s="1">
        <v>45169</v>
      </c>
      <c r="V12168" s="1">
        <v>45169</v>
      </c>
      <c r="AC12168" t="s">
        <v>53</v>
      </c>
      <c r="AD12168">
        <v>2969785782</v>
      </c>
      <c r="AE12168" s="1">
        <v>43185.379861111112</v>
      </c>
      <c r="AG12168" t="s">
        <v>65218</v>
      </c>
      <c r="AH12168" t="s">
        <v>51</v>
      </c>
      <c r="AJ12168" t="s">
        <v>53</v>
      </c>
      <c r="AO12168" t="s">
        <v>8142</v>
      </c>
    </row>
    <row r="12169" spans="1:43" x14ac:dyDescent="0.35">
      <c r="A12169" t="s">
        <v>65219</v>
      </c>
      <c r="B12169" t="s">
        <v>43321</v>
      </c>
      <c r="C12169" t="s">
        <v>3349</v>
      </c>
      <c r="F12169" t="s">
        <v>65220</v>
      </c>
      <c r="H12169" t="s">
        <v>65219</v>
      </c>
      <c r="J12169" t="s">
        <v>65221</v>
      </c>
      <c r="K12169" t="s">
        <v>33231</v>
      </c>
      <c r="M12169" t="s">
        <v>33232</v>
      </c>
      <c r="N12169" t="s">
        <v>264</v>
      </c>
      <c r="O12169">
        <v>77325</v>
      </c>
      <c r="P12169" t="s">
        <v>50</v>
      </c>
      <c r="U12169" s="1">
        <v>45169</v>
      </c>
      <c r="V12169" s="1">
        <v>45169</v>
      </c>
      <c r="W12169" s="1">
        <v>45169.441666666666</v>
      </c>
      <c r="X12169" s="1">
        <v>45169.441666666666</v>
      </c>
      <c r="AC12169" t="s">
        <v>53</v>
      </c>
      <c r="AD12169">
        <v>2973639304</v>
      </c>
      <c r="AE12169" s="1">
        <v>45169.445138888892</v>
      </c>
      <c r="AF12169" t="s">
        <v>65222</v>
      </c>
      <c r="AG12169" t="s">
        <v>65223</v>
      </c>
      <c r="AH12169" t="s">
        <v>51</v>
      </c>
      <c r="AJ12169" t="s">
        <v>53</v>
      </c>
      <c r="AL12169" t="s">
        <v>68</v>
      </c>
      <c r="AO12169" t="s">
        <v>5443</v>
      </c>
      <c r="AP12169" s="1">
        <v>45475.351388888892</v>
      </c>
      <c r="AQ12169" s="1">
        <v>45471.688888888886</v>
      </c>
    </row>
    <row r="12170" spans="1:43" x14ac:dyDescent="0.35">
      <c r="A12170" t="s">
        <v>65224</v>
      </c>
      <c r="B12170" t="s">
        <v>55112</v>
      </c>
      <c r="C12170" t="s">
        <v>758</v>
      </c>
      <c r="F12170" t="s">
        <v>65225</v>
      </c>
      <c r="H12170" t="s">
        <v>65224</v>
      </c>
      <c r="J12170" t="s">
        <v>65226</v>
      </c>
      <c r="K12170" t="s">
        <v>65227</v>
      </c>
      <c r="M12170" t="s">
        <v>3412</v>
      </c>
      <c r="N12170" t="s">
        <v>65</v>
      </c>
      <c r="O12170">
        <v>80751</v>
      </c>
      <c r="P12170" t="s">
        <v>50</v>
      </c>
      <c r="U12170" s="1">
        <v>45169</v>
      </c>
      <c r="V12170" s="1">
        <v>45169</v>
      </c>
      <c r="W12170" s="1">
        <v>45169.455555555556</v>
      </c>
      <c r="X12170" s="1">
        <v>45169.455555555556</v>
      </c>
      <c r="AC12170" t="s">
        <v>51</v>
      </c>
      <c r="AD12170">
        <v>2969522957</v>
      </c>
      <c r="AE12170" s="1">
        <v>39113.364583333336</v>
      </c>
      <c r="AF12170" t="s">
        <v>65228</v>
      </c>
      <c r="AG12170" t="s">
        <v>65229</v>
      </c>
      <c r="AH12170" t="s">
        <v>51</v>
      </c>
      <c r="AJ12170" t="s">
        <v>53</v>
      </c>
      <c r="AL12170" t="s">
        <v>68</v>
      </c>
      <c r="AO12170" t="s">
        <v>5443</v>
      </c>
      <c r="AP12170" s="1">
        <v>45471.643055555556</v>
      </c>
    </row>
    <row r="12171" spans="1:43" x14ac:dyDescent="0.35">
      <c r="A12171" t="s">
        <v>65230</v>
      </c>
      <c r="B12171" t="s">
        <v>54841</v>
      </c>
      <c r="C12171" t="s">
        <v>49105</v>
      </c>
      <c r="F12171" t="s">
        <v>65231</v>
      </c>
      <c r="H12171" t="s">
        <v>65230</v>
      </c>
      <c r="J12171" t="s">
        <v>65232</v>
      </c>
      <c r="K12171" t="s">
        <v>65233</v>
      </c>
      <c r="M12171" t="s">
        <v>46817</v>
      </c>
      <c r="N12171" t="s">
        <v>253</v>
      </c>
      <c r="O12171">
        <v>88081</v>
      </c>
      <c r="P12171" t="s">
        <v>50</v>
      </c>
      <c r="U12171" s="1">
        <v>45169</v>
      </c>
      <c r="V12171" s="1">
        <v>45169</v>
      </c>
      <c r="W12171" s="1">
        <v>45169.415277777778</v>
      </c>
      <c r="X12171" s="1">
        <v>45169.415277777778</v>
      </c>
      <c r="AC12171" t="s">
        <v>53</v>
      </c>
      <c r="AD12171">
        <v>2973639216</v>
      </c>
      <c r="AE12171" s="1">
        <v>45169.419444444444</v>
      </c>
      <c r="AF12171" t="s">
        <v>65234</v>
      </c>
      <c r="AG12171" t="s">
        <v>65235</v>
      </c>
      <c r="AH12171" t="s">
        <v>51</v>
      </c>
      <c r="AJ12171" t="s">
        <v>53</v>
      </c>
      <c r="AL12171" t="s">
        <v>68</v>
      </c>
      <c r="AO12171" t="s">
        <v>5443</v>
      </c>
      <c r="AP12171" s="1">
        <v>45170.379166666666</v>
      </c>
      <c r="AQ12171" s="1">
        <v>45170.378472222219</v>
      </c>
    </row>
    <row r="12172" spans="1:43" x14ac:dyDescent="0.35">
      <c r="A12172" t="s">
        <v>65236</v>
      </c>
      <c r="B12172" t="s">
        <v>65237</v>
      </c>
      <c r="C12172" t="s">
        <v>65238</v>
      </c>
      <c r="F12172" t="s">
        <v>65239</v>
      </c>
      <c r="H12172" t="s">
        <v>65236</v>
      </c>
      <c r="J12172" t="s">
        <v>65240</v>
      </c>
      <c r="K12172" t="s">
        <v>65241</v>
      </c>
      <c r="M12172" t="s">
        <v>14094</v>
      </c>
      <c r="N12172" t="s">
        <v>501</v>
      </c>
      <c r="O12172">
        <v>88030</v>
      </c>
      <c r="P12172" t="s">
        <v>50</v>
      </c>
      <c r="U12172" s="1">
        <v>45169</v>
      </c>
      <c r="V12172" s="1">
        <v>45169</v>
      </c>
      <c r="W12172" s="1">
        <v>45169.468055555553</v>
      </c>
      <c r="X12172" s="1">
        <v>45169.468055555553</v>
      </c>
      <c r="AC12172" t="s">
        <v>51</v>
      </c>
      <c r="AD12172">
        <v>2973639450</v>
      </c>
      <c r="AE12172" s="1">
        <v>45169.509027777778</v>
      </c>
      <c r="AF12172" t="s">
        <v>65242</v>
      </c>
      <c r="AG12172" t="s">
        <v>65243</v>
      </c>
      <c r="AH12172" t="s">
        <v>51</v>
      </c>
      <c r="AJ12172" t="s">
        <v>53</v>
      </c>
      <c r="AL12172" t="s">
        <v>68</v>
      </c>
      <c r="AO12172" t="s">
        <v>5443</v>
      </c>
      <c r="AP12172" s="1">
        <v>45476.456250000003</v>
      </c>
      <c r="AQ12172" s="1">
        <v>45195.745138888888</v>
      </c>
    </row>
    <row r="12173" spans="1:43" x14ac:dyDescent="0.35">
      <c r="A12173" t="s">
        <v>65244</v>
      </c>
      <c r="B12173" t="s">
        <v>7109</v>
      </c>
      <c r="C12173" t="s">
        <v>443</v>
      </c>
      <c r="F12173" t="s">
        <v>65245</v>
      </c>
      <c r="H12173" t="s">
        <v>65244</v>
      </c>
      <c r="J12173" t="s">
        <v>65246</v>
      </c>
      <c r="K12173" t="s">
        <v>65247</v>
      </c>
      <c r="M12173" t="s">
        <v>2637</v>
      </c>
      <c r="N12173" t="s">
        <v>398</v>
      </c>
      <c r="O12173">
        <v>87105</v>
      </c>
      <c r="P12173" t="s">
        <v>50</v>
      </c>
      <c r="U12173" s="1">
        <v>45169</v>
      </c>
      <c r="V12173" s="1">
        <v>45169</v>
      </c>
      <c r="W12173" s="1">
        <v>45169.429166666669</v>
      </c>
      <c r="X12173" s="1">
        <v>45169.429166666669</v>
      </c>
      <c r="AC12173" t="s">
        <v>53</v>
      </c>
      <c r="AD12173">
        <v>2972308747</v>
      </c>
      <c r="AE12173" s="1">
        <v>44960.545138888891</v>
      </c>
      <c r="AF12173" t="s">
        <v>65248</v>
      </c>
      <c r="AG12173" t="s">
        <v>65249</v>
      </c>
      <c r="AH12173" t="s">
        <v>51</v>
      </c>
      <c r="AJ12173" t="s">
        <v>53</v>
      </c>
      <c r="AL12173" t="s">
        <v>78</v>
      </c>
      <c r="AO12173" t="s">
        <v>5443</v>
      </c>
      <c r="AP12173" s="1">
        <v>45453.663888888892</v>
      </c>
      <c r="AQ12173" s="1">
        <v>45407.51666666667</v>
      </c>
    </row>
    <row r="12174" spans="1:43" x14ac:dyDescent="0.35">
      <c r="A12174" t="s">
        <v>65250</v>
      </c>
      <c r="B12174" t="s">
        <v>65251</v>
      </c>
      <c r="C12174" t="s">
        <v>65252</v>
      </c>
      <c r="F12174" t="s">
        <v>65253</v>
      </c>
      <c r="H12174" t="s">
        <v>65250</v>
      </c>
      <c r="J12174" t="s">
        <v>63063</v>
      </c>
      <c r="K12174" t="s">
        <v>65254</v>
      </c>
      <c r="M12174" t="s">
        <v>753</v>
      </c>
      <c r="N12174" t="s">
        <v>798</v>
      </c>
      <c r="O12174">
        <v>79904</v>
      </c>
      <c r="P12174" t="s">
        <v>50</v>
      </c>
      <c r="U12174" s="1">
        <v>45169</v>
      </c>
      <c r="V12174" s="1">
        <v>45169</v>
      </c>
      <c r="W12174" s="1">
        <v>45169.427777777775</v>
      </c>
      <c r="X12174" s="1">
        <v>45169.427777777775</v>
      </c>
      <c r="AC12174" t="s">
        <v>51</v>
      </c>
      <c r="AD12174">
        <v>2973606999</v>
      </c>
      <c r="AE12174" s="1">
        <v>45142.487500000003</v>
      </c>
      <c r="AF12174" t="s">
        <v>63065</v>
      </c>
      <c r="AG12174" t="s">
        <v>65255</v>
      </c>
      <c r="AH12174" t="s">
        <v>51</v>
      </c>
      <c r="AJ12174" t="s">
        <v>53</v>
      </c>
      <c r="AL12174" t="s">
        <v>68</v>
      </c>
      <c r="AO12174" t="s">
        <v>5443</v>
      </c>
      <c r="AP12174" s="1">
        <v>45169.445138888892</v>
      </c>
    </row>
    <row r="12175" spans="1:43" x14ac:dyDescent="0.35">
      <c r="A12175" t="s">
        <v>65256</v>
      </c>
      <c r="B12175" t="s">
        <v>65257</v>
      </c>
      <c r="C12175" t="s">
        <v>38152</v>
      </c>
      <c r="H12175" t="s">
        <v>65256</v>
      </c>
      <c r="J12175" t="s">
        <v>12211</v>
      </c>
      <c r="K12175" t="s">
        <v>8475</v>
      </c>
      <c r="M12175" t="s">
        <v>8476</v>
      </c>
      <c r="N12175" t="s">
        <v>65</v>
      </c>
      <c r="O12175">
        <v>81626</v>
      </c>
      <c r="P12175" t="s">
        <v>50</v>
      </c>
      <c r="U12175" s="1">
        <v>45169</v>
      </c>
      <c r="V12175" s="1">
        <v>45169</v>
      </c>
      <c r="AC12175" t="s">
        <v>53</v>
      </c>
      <c r="AD12175">
        <v>2969475477</v>
      </c>
      <c r="AE12175" s="1">
        <v>37166.661111111112</v>
      </c>
      <c r="AG12175" t="s">
        <v>65258</v>
      </c>
      <c r="AH12175" t="s">
        <v>51</v>
      </c>
      <c r="AJ12175" t="s">
        <v>53</v>
      </c>
      <c r="AO12175" t="s">
        <v>57090</v>
      </c>
    </row>
    <row r="12176" spans="1:43" x14ac:dyDescent="0.35">
      <c r="A12176" t="s">
        <v>65259</v>
      </c>
      <c r="B12176" t="s">
        <v>65260</v>
      </c>
      <c r="C12176" t="s">
        <v>62565</v>
      </c>
      <c r="F12176" t="s">
        <v>65261</v>
      </c>
      <c r="H12176" t="s">
        <v>65259</v>
      </c>
      <c r="J12176" t="s">
        <v>65262</v>
      </c>
      <c r="K12176" t="s">
        <v>65263</v>
      </c>
      <c r="M12176" t="s">
        <v>753</v>
      </c>
      <c r="N12176" t="s">
        <v>798</v>
      </c>
      <c r="O12176">
        <v>79928</v>
      </c>
      <c r="P12176" t="s">
        <v>50</v>
      </c>
      <c r="U12176" s="1">
        <v>45169</v>
      </c>
      <c r="V12176" s="1">
        <v>45169</v>
      </c>
      <c r="W12176" s="1">
        <v>45169.477777777778</v>
      </c>
      <c r="X12176" s="1">
        <v>45169.477777777778</v>
      </c>
      <c r="AC12176" t="s">
        <v>51</v>
      </c>
      <c r="AD12176">
        <v>2973639828</v>
      </c>
      <c r="AE12176" s="1">
        <v>45169.65902777778</v>
      </c>
      <c r="AF12176" t="s">
        <v>65264</v>
      </c>
      <c r="AG12176" t="s">
        <v>65265</v>
      </c>
      <c r="AH12176" t="s">
        <v>51</v>
      </c>
      <c r="AJ12176" t="s">
        <v>53</v>
      </c>
      <c r="AL12176" t="s">
        <v>68</v>
      </c>
      <c r="AO12176" t="s">
        <v>5443</v>
      </c>
      <c r="AP12176" s="1">
        <v>45450.55</v>
      </c>
      <c r="AQ12176" s="1">
        <v>45450.548611111109</v>
      </c>
    </row>
    <row r="12177" spans="1:43" x14ac:dyDescent="0.35">
      <c r="A12177" t="s">
        <v>65266</v>
      </c>
      <c r="B12177" t="s">
        <v>65267</v>
      </c>
      <c r="C12177" t="s">
        <v>65268</v>
      </c>
      <c r="F12177" t="s">
        <v>65269</v>
      </c>
      <c r="H12177" t="s">
        <v>65270</v>
      </c>
      <c r="J12177" t="s">
        <v>65271</v>
      </c>
      <c r="K12177" t="s">
        <v>65272</v>
      </c>
      <c r="M12177" t="s">
        <v>753</v>
      </c>
      <c r="N12177" t="s">
        <v>798</v>
      </c>
      <c r="O12177">
        <v>79936</v>
      </c>
      <c r="P12177" t="s">
        <v>50</v>
      </c>
      <c r="U12177" s="1">
        <v>45169</v>
      </c>
      <c r="V12177" s="1">
        <v>45169</v>
      </c>
      <c r="W12177" s="1">
        <v>45169.648611111108</v>
      </c>
      <c r="X12177" s="1">
        <v>45169.648611111108</v>
      </c>
      <c r="AC12177" t="s">
        <v>51</v>
      </c>
      <c r="AD12177">
        <v>2972352992</v>
      </c>
      <c r="AE12177" s="1">
        <v>44963.615972222222</v>
      </c>
      <c r="AF12177" t="s">
        <v>65273</v>
      </c>
      <c r="AG12177" t="s">
        <v>65274</v>
      </c>
      <c r="AH12177" t="s">
        <v>51</v>
      </c>
      <c r="AJ12177" t="s">
        <v>53</v>
      </c>
      <c r="AL12177" t="s">
        <v>68</v>
      </c>
      <c r="AO12177" t="s">
        <v>5443</v>
      </c>
      <c r="AP12177" s="1">
        <v>45175.505555555559</v>
      </c>
    </row>
    <row r="12178" spans="1:43" x14ac:dyDescent="0.35">
      <c r="A12178" t="s">
        <v>65275</v>
      </c>
      <c r="B12178" t="s">
        <v>10550</v>
      </c>
      <c r="C12178" t="s">
        <v>65276</v>
      </c>
      <c r="F12178" t="s">
        <v>65277</v>
      </c>
      <c r="H12178" t="s">
        <v>65275</v>
      </c>
      <c r="J12178" t="s">
        <v>65278</v>
      </c>
      <c r="K12178" t="s">
        <v>65279</v>
      </c>
      <c r="M12178" t="s">
        <v>1130</v>
      </c>
      <c r="N12178" t="s">
        <v>798</v>
      </c>
      <c r="O12178">
        <v>79927</v>
      </c>
      <c r="P12178" t="s">
        <v>50</v>
      </c>
      <c r="U12178" s="1">
        <v>45169</v>
      </c>
      <c r="V12178" s="1">
        <v>45169</v>
      </c>
      <c r="W12178" s="1">
        <v>45169.628472222219</v>
      </c>
      <c r="X12178" s="1">
        <v>45169.628472222219</v>
      </c>
      <c r="AC12178" t="s">
        <v>53</v>
      </c>
      <c r="AD12178">
        <v>2973639785</v>
      </c>
      <c r="AE12178" s="1">
        <v>45169.627083333333</v>
      </c>
      <c r="AF12178" t="s">
        <v>65280</v>
      </c>
      <c r="AG12178" t="s">
        <v>65281</v>
      </c>
      <c r="AH12178" t="s">
        <v>51</v>
      </c>
      <c r="AJ12178" t="s">
        <v>53</v>
      </c>
      <c r="AL12178" t="s">
        <v>68</v>
      </c>
      <c r="AO12178" t="s">
        <v>57090</v>
      </c>
      <c r="AP12178" s="1">
        <v>45450.47152777778</v>
      </c>
      <c r="AQ12178" s="1">
        <v>45450.465277777781</v>
      </c>
    </row>
    <row r="12179" spans="1:43" x14ac:dyDescent="0.35">
      <c r="A12179" t="s">
        <v>65282</v>
      </c>
      <c r="B12179" t="s">
        <v>65283</v>
      </c>
      <c r="C12179" t="s">
        <v>2515</v>
      </c>
      <c r="F12179" t="s">
        <v>65284</v>
      </c>
      <c r="G12179" t="s">
        <v>65285</v>
      </c>
      <c r="H12179" t="s">
        <v>65286</v>
      </c>
      <c r="I12179" t="s">
        <v>780</v>
      </c>
      <c r="J12179" t="s">
        <v>47703</v>
      </c>
      <c r="K12179" t="s">
        <v>65287</v>
      </c>
      <c r="M12179" t="s">
        <v>37554</v>
      </c>
      <c r="N12179" t="s">
        <v>3689</v>
      </c>
      <c r="O12179">
        <v>65101</v>
      </c>
      <c r="P12179" t="s">
        <v>50</v>
      </c>
      <c r="U12179" s="1">
        <v>45169</v>
      </c>
      <c r="V12179" s="1">
        <v>45169</v>
      </c>
      <c r="AC12179" t="s">
        <v>53</v>
      </c>
      <c r="AD12179">
        <v>2973507043</v>
      </c>
      <c r="AE12179" s="1">
        <v>45090.65902777778</v>
      </c>
      <c r="AG12179" t="s">
        <v>65288</v>
      </c>
      <c r="AH12179" t="s">
        <v>51</v>
      </c>
      <c r="AJ12179" t="s">
        <v>53</v>
      </c>
      <c r="AO12179" t="s">
        <v>8142</v>
      </c>
    </row>
    <row r="12180" spans="1:43" x14ac:dyDescent="0.35">
      <c r="A12180" t="s">
        <v>65289</v>
      </c>
      <c r="B12180" t="s">
        <v>43205</v>
      </c>
      <c r="C12180" t="s">
        <v>61199</v>
      </c>
      <c r="F12180">
        <v>15753130653</v>
      </c>
      <c r="H12180" t="s">
        <v>65289</v>
      </c>
      <c r="N12180" t="s">
        <v>398</v>
      </c>
      <c r="P12180" t="s">
        <v>50</v>
      </c>
      <c r="U12180" s="1">
        <v>45169</v>
      </c>
      <c r="V12180" s="1">
        <v>45169</v>
      </c>
      <c r="W12180" s="1">
        <v>45169.802083333336</v>
      </c>
      <c r="X12180" s="1">
        <v>45169.802083333336</v>
      </c>
      <c r="AC12180" t="s">
        <v>53</v>
      </c>
      <c r="AD12180">
        <v>1000000001</v>
      </c>
      <c r="AE12180" s="1">
        <v>39973.351388888892</v>
      </c>
      <c r="AF12180" t="s">
        <v>3377</v>
      </c>
      <c r="AG12180" t="s">
        <v>65290</v>
      </c>
      <c r="AH12180" t="s">
        <v>51</v>
      </c>
      <c r="AJ12180" t="s">
        <v>53</v>
      </c>
      <c r="AL12180" t="s">
        <v>78</v>
      </c>
      <c r="AO12180" t="s">
        <v>51552</v>
      </c>
    </row>
    <row r="12181" spans="1:43" x14ac:dyDescent="0.35">
      <c r="A12181" t="s">
        <v>65291</v>
      </c>
      <c r="B12181" t="s">
        <v>65292</v>
      </c>
      <c r="C12181" t="s">
        <v>5143</v>
      </c>
      <c r="F12181" t="s">
        <v>65293</v>
      </c>
      <c r="H12181" t="s">
        <v>65291</v>
      </c>
      <c r="J12181" t="s">
        <v>38352</v>
      </c>
      <c r="K12181" t="s">
        <v>65294</v>
      </c>
      <c r="M12181" t="s">
        <v>252</v>
      </c>
      <c r="N12181" t="s">
        <v>253</v>
      </c>
      <c r="O12181">
        <v>88061</v>
      </c>
      <c r="P12181" t="s">
        <v>50</v>
      </c>
      <c r="U12181" s="1">
        <v>45169</v>
      </c>
      <c r="V12181" s="1">
        <v>45169</v>
      </c>
      <c r="W12181" s="1">
        <v>45169.534722222219</v>
      </c>
      <c r="X12181" s="1">
        <v>45169.534722222219</v>
      </c>
      <c r="AC12181" t="s">
        <v>53</v>
      </c>
      <c r="AD12181">
        <v>1000000001</v>
      </c>
      <c r="AE12181" s="1">
        <v>39973.351388888892</v>
      </c>
      <c r="AF12181" t="s">
        <v>3377</v>
      </c>
      <c r="AG12181" t="s">
        <v>65295</v>
      </c>
      <c r="AH12181" t="s">
        <v>51</v>
      </c>
      <c r="AJ12181" t="s">
        <v>53</v>
      </c>
      <c r="AL12181" t="s">
        <v>78</v>
      </c>
      <c r="AO12181" t="s">
        <v>5443</v>
      </c>
      <c r="AP12181" s="1">
        <v>45169.533333333333</v>
      </c>
    </row>
    <row r="12182" spans="1:43" x14ac:dyDescent="0.35">
      <c r="A12182" t="s">
        <v>65296</v>
      </c>
      <c r="B12182" t="s">
        <v>65297</v>
      </c>
      <c r="C12182" t="s">
        <v>65298</v>
      </c>
      <c r="F12182">
        <f>1575-200-6323</f>
        <v>-4948</v>
      </c>
      <c r="H12182" t="s">
        <v>65299</v>
      </c>
      <c r="J12182" t="s">
        <v>5271</v>
      </c>
      <c r="N12182" t="s">
        <v>398</v>
      </c>
      <c r="O12182">
        <v>88220</v>
      </c>
      <c r="P12182" t="s">
        <v>50</v>
      </c>
      <c r="U12182" s="1">
        <v>45169</v>
      </c>
      <c r="V12182" s="1">
        <v>45169</v>
      </c>
      <c r="W12182" s="1">
        <v>45169.459722222222</v>
      </c>
      <c r="X12182" s="1">
        <v>45169.459722222222</v>
      </c>
      <c r="AC12182" t="s">
        <v>53</v>
      </c>
      <c r="AD12182">
        <v>1000000001</v>
      </c>
      <c r="AE12182" s="1">
        <v>39973.351388888892</v>
      </c>
      <c r="AF12182" t="s">
        <v>3377</v>
      </c>
      <c r="AG12182" t="s">
        <v>65300</v>
      </c>
      <c r="AH12182" t="s">
        <v>51</v>
      </c>
      <c r="AJ12182" t="s">
        <v>53</v>
      </c>
      <c r="AL12182" t="s">
        <v>78</v>
      </c>
      <c r="AO12182" t="s">
        <v>5443</v>
      </c>
      <c r="AP12182" s="1">
        <v>45194.825694444444</v>
      </c>
    </row>
    <row r="12183" spans="1:43" x14ac:dyDescent="0.35">
      <c r="A12183" t="s">
        <v>65301</v>
      </c>
      <c r="B12183" t="s">
        <v>7567</v>
      </c>
      <c r="C12183" t="s">
        <v>6200</v>
      </c>
      <c r="H12183" t="s">
        <v>65301</v>
      </c>
      <c r="U12183" s="1">
        <v>45169</v>
      </c>
      <c r="V12183" s="1">
        <v>45169</v>
      </c>
      <c r="AC12183" t="s">
        <v>53</v>
      </c>
      <c r="AG12183" t="s">
        <v>65302</v>
      </c>
      <c r="AH12183" t="s">
        <v>51</v>
      </c>
      <c r="AJ12183" t="s">
        <v>53</v>
      </c>
      <c r="AO12183" t="s">
        <v>5443</v>
      </c>
    </row>
    <row r="12184" spans="1:43" x14ac:dyDescent="0.35">
      <c r="A12184" t="s">
        <v>65303</v>
      </c>
      <c r="B12184" t="s">
        <v>49052</v>
      </c>
      <c r="C12184" t="s">
        <v>65304</v>
      </c>
      <c r="F12184" t="s">
        <v>65305</v>
      </c>
      <c r="H12184" t="s">
        <v>65303</v>
      </c>
      <c r="J12184" t="s">
        <v>65306</v>
      </c>
      <c r="K12184" t="s">
        <v>65307</v>
      </c>
      <c r="M12184" t="s">
        <v>29989</v>
      </c>
      <c r="N12184" t="s">
        <v>798</v>
      </c>
      <c r="O12184">
        <v>79835</v>
      </c>
      <c r="P12184" t="s">
        <v>50</v>
      </c>
      <c r="U12184" s="1">
        <v>45169</v>
      </c>
      <c r="V12184" s="1">
        <v>45169</v>
      </c>
      <c r="W12184" s="1">
        <v>45169.638888888891</v>
      </c>
      <c r="X12184" s="1">
        <v>45169.638888888891</v>
      </c>
      <c r="AC12184" t="s">
        <v>51</v>
      </c>
      <c r="AD12184">
        <v>2973639876</v>
      </c>
      <c r="AE12184" s="1">
        <v>45169.676388888889</v>
      </c>
      <c r="AF12184" t="s">
        <v>65308</v>
      </c>
      <c r="AG12184" t="s">
        <v>65309</v>
      </c>
      <c r="AH12184" t="s">
        <v>51</v>
      </c>
      <c r="AJ12184" t="s">
        <v>53</v>
      </c>
      <c r="AL12184" t="s">
        <v>68</v>
      </c>
      <c r="AO12184" t="s">
        <v>5443</v>
      </c>
      <c r="AP12184" s="1">
        <v>45169.681250000001</v>
      </c>
      <c r="AQ12184" s="1">
        <v>45169.680555555555</v>
      </c>
    </row>
    <row r="12185" spans="1:43" x14ac:dyDescent="0.35">
      <c r="A12185" t="s">
        <v>65310</v>
      </c>
      <c r="B12185" t="s">
        <v>65311</v>
      </c>
      <c r="C12185" t="s">
        <v>27666</v>
      </c>
      <c r="F12185" t="s">
        <v>65312</v>
      </c>
      <c r="H12185" t="s">
        <v>65310</v>
      </c>
      <c r="J12185" t="s">
        <v>65313</v>
      </c>
      <c r="K12185" t="s">
        <v>65314</v>
      </c>
      <c r="M12185" t="s">
        <v>753</v>
      </c>
      <c r="N12185" t="s">
        <v>798</v>
      </c>
      <c r="O12185">
        <v>79938</v>
      </c>
      <c r="P12185" t="s">
        <v>50</v>
      </c>
      <c r="U12185" s="1">
        <v>45170</v>
      </c>
      <c r="V12185" s="1">
        <v>45170</v>
      </c>
      <c r="W12185" s="1">
        <v>45170.709722222222</v>
      </c>
      <c r="X12185" s="1">
        <v>45170.709722222222</v>
      </c>
      <c r="AC12185" t="s">
        <v>53</v>
      </c>
      <c r="AD12185">
        <v>2973641036</v>
      </c>
      <c r="AE12185" s="1">
        <v>45170.696527777778</v>
      </c>
      <c r="AF12185" t="s">
        <v>65315</v>
      </c>
      <c r="AG12185" t="s">
        <v>65316</v>
      </c>
      <c r="AH12185" t="s">
        <v>51</v>
      </c>
      <c r="AJ12185" t="s">
        <v>53</v>
      </c>
      <c r="AL12185" t="s">
        <v>68</v>
      </c>
      <c r="AO12185" t="s">
        <v>57090</v>
      </c>
    </row>
    <row r="12186" spans="1:43" x14ac:dyDescent="0.35">
      <c r="A12186" t="s">
        <v>65317</v>
      </c>
      <c r="B12186" t="s">
        <v>65318</v>
      </c>
      <c r="C12186" t="s">
        <v>65319</v>
      </c>
      <c r="F12186">
        <v>4325569186</v>
      </c>
      <c r="H12186" t="s">
        <v>65320</v>
      </c>
      <c r="J12186" t="s">
        <v>19056</v>
      </c>
      <c r="M12186" t="s">
        <v>14327</v>
      </c>
      <c r="N12186" t="s">
        <v>637</v>
      </c>
      <c r="O12186">
        <v>76085</v>
      </c>
      <c r="P12186" t="s">
        <v>50</v>
      </c>
      <c r="U12186" s="1">
        <v>45170</v>
      </c>
      <c r="V12186" s="1">
        <v>45170</v>
      </c>
      <c r="W12186" s="1">
        <v>45170.394444444442</v>
      </c>
      <c r="X12186" s="1">
        <v>45170.394444444442</v>
      </c>
      <c r="AC12186" t="s">
        <v>53</v>
      </c>
      <c r="AD12186">
        <v>1000000001</v>
      </c>
      <c r="AE12186" s="1">
        <v>39973.351388888892</v>
      </c>
      <c r="AF12186" t="s">
        <v>3377</v>
      </c>
      <c r="AG12186" t="s">
        <v>65321</v>
      </c>
      <c r="AH12186" t="s">
        <v>51</v>
      </c>
      <c r="AJ12186" t="s">
        <v>53</v>
      </c>
      <c r="AL12186" t="s">
        <v>78</v>
      </c>
      <c r="AO12186" t="s">
        <v>5443</v>
      </c>
      <c r="AP12186" s="1">
        <v>45170.400694444441</v>
      </c>
    </row>
    <row r="12187" spans="1:43" x14ac:dyDescent="0.35">
      <c r="A12187" t="s">
        <v>65322</v>
      </c>
      <c r="B12187" t="s">
        <v>8950</v>
      </c>
      <c r="C12187" t="s">
        <v>11825</v>
      </c>
      <c r="F12187" t="s">
        <v>65323</v>
      </c>
      <c r="H12187" t="s">
        <v>65322</v>
      </c>
      <c r="J12187" t="s">
        <v>65324</v>
      </c>
      <c r="K12187" t="s">
        <v>65325</v>
      </c>
      <c r="M12187" t="s">
        <v>1272</v>
      </c>
      <c r="N12187" t="s">
        <v>65</v>
      </c>
      <c r="O12187">
        <v>80005</v>
      </c>
      <c r="P12187" t="s">
        <v>50</v>
      </c>
      <c r="U12187" s="1">
        <v>45170</v>
      </c>
      <c r="V12187" s="1">
        <v>45170</v>
      </c>
      <c r="W12187" s="1">
        <v>45170.808333333334</v>
      </c>
      <c r="X12187" s="1">
        <v>45170.808333333334</v>
      </c>
      <c r="AC12187" t="s">
        <v>53</v>
      </c>
      <c r="AD12187">
        <v>2973680012</v>
      </c>
      <c r="AE12187" s="1">
        <v>45177.513888888891</v>
      </c>
      <c r="AG12187" t="s">
        <v>65326</v>
      </c>
      <c r="AH12187" t="s">
        <v>51</v>
      </c>
      <c r="AJ12187" t="s">
        <v>53</v>
      </c>
      <c r="AL12187" t="s">
        <v>68</v>
      </c>
      <c r="AO12187" t="s">
        <v>5443</v>
      </c>
      <c r="AP12187" s="1">
        <v>45170.807638888888</v>
      </c>
    </row>
    <row r="12188" spans="1:43" x14ac:dyDescent="0.35">
      <c r="A12188" t="s">
        <v>65327</v>
      </c>
      <c r="B12188" t="s">
        <v>3829</v>
      </c>
      <c r="C12188" t="s">
        <v>5143</v>
      </c>
      <c r="F12188" t="s">
        <v>65328</v>
      </c>
      <c r="H12188" t="s">
        <v>65327</v>
      </c>
      <c r="J12188" t="s">
        <v>65329</v>
      </c>
      <c r="K12188" t="s">
        <v>65330</v>
      </c>
      <c r="M12188" t="s">
        <v>753</v>
      </c>
      <c r="N12188" t="s">
        <v>798</v>
      </c>
      <c r="O12188">
        <v>79928</v>
      </c>
      <c r="P12188" t="s">
        <v>50</v>
      </c>
      <c r="U12188" s="1">
        <v>45170</v>
      </c>
      <c r="V12188" s="1">
        <v>45170</v>
      </c>
      <c r="W12188" s="1">
        <v>45170.413888888892</v>
      </c>
      <c r="X12188" s="1">
        <v>45170.413888888892</v>
      </c>
      <c r="AC12188" t="s">
        <v>51</v>
      </c>
      <c r="AD12188">
        <v>2973640675</v>
      </c>
      <c r="AE12188" s="1">
        <v>45170.484027777777</v>
      </c>
      <c r="AF12188" t="s">
        <v>65331</v>
      </c>
      <c r="AG12188" t="s">
        <v>65332</v>
      </c>
      <c r="AH12188" t="s">
        <v>51</v>
      </c>
      <c r="AJ12188" t="s">
        <v>53</v>
      </c>
      <c r="AL12188" t="s">
        <v>68</v>
      </c>
      <c r="AO12188" t="s">
        <v>5443</v>
      </c>
    </row>
    <row r="12189" spans="1:43" x14ac:dyDescent="0.35">
      <c r="A12189" t="s">
        <v>65333</v>
      </c>
      <c r="B12189" t="s">
        <v>27665</v>
      </c>
      <c r="C12189" t="s">
        <v>47022</v>
      </c>
      <c r="F12189" t="s">
        <v>65334</v>
      </c>
      <c r="H12189" t="s">
        <v>65333</v>
      </c>
      <c r="J12189" t="s">
        <v>65335</v>
      </c>
      <c r="K12189" t="s">
        <v>65336</v>
      </c>
      <c r="M12189" t="s">
        <v>2937</v>
      </c>
      <c r="N12189" t="s">
        <v>253</v>
      </c>
      <c r="O12189">
        <v>88021</v>
      </c>
      <c r="P12189" t="s">
        <v>50</v>
      </c>
      <c r="U12189" s="1">
        <v>45170</v>
      </c>
      <c r="V12189" s="1">
        <v>45170</v>
      </c>
      <c r="W12189" s="1">
        <v>45170.668055555558</v>
      </c>
      <c r="X12189" s="1">
        <v>45170.668055555558</v>
      </c>
      <c r="AC12189" t="s">
        <v>51</v>
      </c>
      <c r="AD12189">
        <v>2973641035</v>
      </c>
      <c r="AE12189" s="1">
        <v>45170.692361111112</v>
      </c>
      <c r="AF12189" t="s">
        <v>65337</v>
      </c>
      <c r="AG12189" t="s">
        <v>65338</v>
      </c>
      <c r="AH12189" t="s">
        <v>51</v>
      </c>
      <c r="AJ12189" t="s">
        <v>53</v>
      </c>
      <c r="AL12189" t="s">
        <v>68</v>
      </c>
      <c r="AO12189" t="s">
        <v>5443</v>
      </c>
      <c r="AP12189" s="1">
        <v>45189.56527777778</v>
      </c>
      <c r="AQ12189" s="1">
        <v>45189.522916666669</v>
      </c>
    </row>
    <row r="12190" spans="1:43" x14ac:dyDescent="0.35">
      <c r="A12190" t="s">
        <v>65339</v>
      </c>
      <c r="B12190" t="s">
        <v>37445</v>
      </c>
      <c r="C12190" t="s">
        <v>775</v>
      </c>
      <c r="F12190" t="s">
        <v>65340</v>
      </c>
      <c r="H12190" t="s">
        <v>65341</v>
      </c>
      <c r="J12190" t="s">
        <v>65342</v>
      </c>
      <c r="K12190" t="s">
        <v>65343</v>
      </c>
      <c r="L12190" t="s">
        <v>65344</v>
      </c>
      <c r="M12190" t="s">
        <v>3053</v>
      </c>
      <c r="N12190" t="s">
        <v>264</v>
      </c>
      <c r="O12190">
        <v>77245</v>
      </c>
      <c r="P12190" t="s">
        <v>50</v>
      </c>
      <c r="U12190" s="1">
        <v>45170</v>
      </c>
      <c r="V12190" s="1">
        <v>45170</v>
      </c>
      <c r="W12190" s="1">
        <v>45170.644444444442</v>
      </c>
      <c r="X12190" s="1">
        <v>45170.644444444442</v>
      </c>
      <c r="AC12190" t="s">
        <v>51</v>
      </c>
      <c r="AD12190">
        <v>2969502899</v>
      </c>
      <c r="AE12190" s="1">
        <v>37888</v>
      </c>
      <c r="AF12190" t="s">
        <v>65345</v>
      </c>
      <c r="AG12190" t="s">
        <v>65346</v>
      </c>
      <c r="AH12190" t="s">
        <v>51</v>
      </c>
      <c r="AJ12190" t="s">
        <v>53</v>
      </c>
      <c r="AL12190" t="s">
        <v>68</v>
      </c>
      <c r="AO12190" t="s">
        <v>5443</v>
      </c>
      <c r="AP12190" s="1">
        <v>45170.286111111112</v>
      </c>
      <c r="AQ12190" s="1">
        <v>45169.584027777775</v>
      </c>
    </row>
    <row r="12191" spans="1:43" x14ac:dyDescent="0.35">
      <c r="A12191" t="s">
        <v>65347</v>
      </c>
      <c r="B12191" t="s">
        <v>65348</v>
      </c>
      <c r="C12191" t="s">
        <v>7633</v>
      </c>
      <c r="F12191" t="s">
        <v>65349</v>
      </c>
      <c r="H12191" t="s">
        <v>65347</v>
      </c>
      <c r="J12191" t="s">
        <v>35507</v>
      </c>
      <c r="K12191" t="s">
        <v>65350</v>
      </c>
      <c r="M12191" t="s">
        <v>1912</v>
      </c>
      <c r="N12191" t="s">
        <v>65</v>
      </c>
      <c r="O12191">
        <v>80127</v>
      </c>
      <c r="P12191" t="s">
        <v>50</v>
      </c>
      <c r="U12191" s="1">
        <v>45170</v>
      </c>
      <c r="V12191" s="1">
        <v>45170</v>
      </c>
      <c r="W12191" s="1">
        <v>45170.70416666667</v>
      </c>
      <c r="X12191" s="1">
        <v>45170.70416666667</v>
      </c>
      <c r="AC12191" t="s">
        <v>53</v>
      </c>
      <c r="AD12191">
        <v>2969688791</v>
      </c>
      <c r="AE12191" s="1">
        <v>42356.693055555559</v>
      </c>
      <c r="AF12191" t="s">
        <v>35510</v>
      </c>
      <c r="AG12191" t="s">
        <v>65351</v>
      </c>
      <c r="AH12191" t="s">
        <v>51</v>
      </c>
      <c r="AJ12191" t="s">
        <v>53</v>
      </c>
      <c r="AL12191" t="s">
        <v>68</v>
      </c>
      <c r="AO12191" t="s">
        <v>5443</v>
      </c>
      <c r="AP12191" s="1">
        <v>45433.354166666664</v>
      </c>
      <c r="AQ12191" s="1">
        <v>45184.433333333334</v>
      </c>
    </row>
    <row r="12192" spans="1:43" x14ac:dyDescent="0.35">
      <c r="A12192" t="s">
        <v>65352</v>
      </c>
      <c r="B12192" t="s">
        <v>29694</v>
      </c>
      <c r="C12192" t="s">
        <v>65353</v>
      </c>
      <c r="F12192" t="s">
        <v>65354</v>
      </c>
      <c r="H12192" t="s">
        <v>65355</v>
      </c>
      <c r="J12192" t="s">
        <v>65356</v>
      </c>
      <c r="K12192" t="s">
        <v>65357</v>
      </c>
      <c r="M12192" t="s">
        <v>753</v>
      </c>
      <c r="N12192" t="s">
        <v>798</v>
      </c>
      <c r="O12192">
        <v>79912</v>
      </c>
      <c r="P12192" t="s">
        <v>50</v>
      </c>
      <c r="U12192" s="1">
        <v>45170</v>
      </c>
      <c r="V12192" s="1">
        <v>45170</v>
      </c>
      <c r="W12192" s="1">
        <v>45170.601388888892</v>
      </c>
      <c r="X12192" s="1">
        <v>45170.601388888892</v>
      </c>
      <c r="AC12192" t="s">
        <v>53</v>
      </c>
      <c r="AD12192">
        <v>2973640886</v>
      </c>
      <c r="AE12192" s="1">
        <v>45170.598611111112</v>
      </c>
      <c r="AF12192" t="s">
        <v>65358</v>
      </c>
      <c r="AG12192" t="s">
        <v>65359</v>
      </c>
      <c r="AH12192" t="s">
        <v>51</v>
      </c>
      <c r="AJ12192" t="s">
        <v>53</v>
      </c>
      <c r="AL12192" t="s">
        <v>68</v>
      </c>
      <c r="AO12192" t="s">
        <v>57090</v>
      </c>
      <c r="AP12192" s="1">
        <v>45174.497916666667</v>
      </c>
      <c r="AQ12192" s="1">
        <v>45174.493055555555</v>
      </c>
    </row>
    <row r="12193" spans="1:43" x14ac:dyDescent="0.35">
      <c r="A12193" t="s">
        <v>65360</v>
      </c>
      <c r="B12193" t="s">
        <v>65361</v>
      </c>
      <c r="C12193" t="s">
        <v>12299</v>
      </c>
      <c r="F12193" t="s">
        <v>65362</v>
      </c>
      <c r="H12193" t="s">
        <v>65363</v>
      </c>
      <c r="J12193" t="s">
        <v>32315</v>
      </c>
      <c r="K12193" t="s">
        <v>65364</v>
      </c>
      <c r="M12193" t="s">
        <v>16119</v>
      </c>
      <c r="N12193" t="s">
        <v>5277</v>
      </c>
      <c r="O12193">
        <v>82732</v>
      </c>
      <c r="P12193" t="s">
        <v>50</v>
      </c>
      <c r="U12193" s="1">
        <v>45170</v>
      </c>
      <c r="V12193" s="1">
        <v>45170</v>
      </c>
      <c r="AC12193" t="s">
        <v>53</v>
      </c>
      <c r="AD12193">
        <v>2969473071</v>
      </c>
      <c r="AE12193" s="1">
        <v>36957</v>
      </c>
      <c r="AG12193" t="s">
        <v>65365</v>
      </c>
      <c r="AH12193" t="s">
        <v>51</v>
      </c>
      <c r="AJ12193" t="s">
        <v>53</v>
      </c>
      <c r="AO12193" t="s">
        <v>8142</v>
      </c>
    </row>
    <row r="12194" spans="1:43" x14ac:dyDescent="0.35">
      <c r="A12194" t="s">
        <v>65366</v>
      </c>
      <c r="B12194" t="s">
        <v>65367</v>
      </c>
      <c r="C12194" t="s">
        <v>53510</v>
      </c>
      <c r="F12194" t="s">
        <v>65368</v>
      </c>
      <c r="H12194" t="s">
        <v>65369</v>
      </c>
      <c r="J12194" t="s">
        <v>65370</v>
      </c>
      <c r="K12194" t="s">
        <v>65371</v>
      </c>
      <c r="M12194" t="s">
        <v>753</v>
      </c>
      <c r="N12194" t="s">
        <v>798</v>
      </c>
      <c r="O12194">
        <v>79902</v>
      </c>
      <c r="P12194" t="s">
        <v>50</v>
      </c>
      <c r="U12194" s="1">
        <v>45170</v>
      </c>
      <c r="V12194" s="1">
        <v>45170</v>
      </c>
      <c r="W12194" s="1">
        <v>45170.601388888892</v>
      </c>
      <c r="X12194" s="1">
        <v>45170.601388888892</v>
      </c>
      <c r="AC12194" t="s">
        <v>51</v>
      </c>
      <c r="AD12194">
        <v>2973641028</v>
      </c>
      <c r="AE12194" s="1">
        <v>45170.684027777781</v>
      </c>
      <c r="AF12194" t="s">
        <v>65372</v>
      </c>
      <c r="AG12194" t="s">
        <v>65373</v>
      </c>
      <c r="AH12194" t="s">
        <v>51</v>
      </c>
      <c r="AJ12194" t="s">
        <v>53</v>
      </c>
      <c r="AL12194" t="s">
        <v>68</v>
      </c>
      <c r="AO12194" t="s">
        <v>5443</v>
      </c>
      <c r="AP12194" s="1">
        <v>45170.696527777778</v>
      </c>
      <c r="AQ12194" s="1">
        <v>45170.693055555559</v>
      </c>
    </row>
    <row r="12195" spans="1:43" x14ac:dyDescent="0.35">
      <c r="A12195" t="s">
        <v>65374</v>
      </c>
      <c r="B12195" t="s">
        <v>65375</v>
      </c>
      <c r="C12195" t="s">
        <v>59374</v>
      </c>
      <c r="F12195" t="s">
        <v>65376</v>
      </c>
      <c r="H12195" t="s">
        <v>65374</v>
      </c>
      <c r="J12195" t="s">
        <v>65377</v>
      </c>
      <c r="K12195" t="s">
        <v>65378</v>
      </c>
      <c r="M12195" t="s">
        <v>753</v>
      </c>
      <c r="N12195" t="s">
        <v>798</v>
      </c>
      <c r="O12195">
        <v>79936</v>
      </c>
      <c r="P12195" t="s">
        <v>50</v>
      </c>
      <c r="U12195" s="1">
        <v>45170</v>
      </c>
      <c r="V12195" s="1">
        <v>45170</v>
      </c>
      <c r="W12195" s="1">
        <v>45170.409722222219</v>
      </c>
      <c r="X12195" s="1">
        <v>45170.409722222219</v>
      </c>
      <c r="AC12195" t="s">
        <v>53</v>
      </c>
      <c r="AD12195">
        <v>2973640673</v>
      </c>
      <c r="AE12195" s="1">
        <v>45170.482638888891</v>
      </c>
      <c r="AF12195" t="s">
        <v>65379</v>
      </c>
      <c r="AG12195" t="s">
        <v>65380</v>
      </c>
      <c r="AH12195" t="s">
        <v>51</v>
      </c>
      <c r="AJ12195" t="s">
        <v>53</v>
      </c>
      <c r="AL12195" t="s">
        <v>68</v>
      </c>
      <c r="AO12195" t="s">
        <v>5443</v>
      </c>
      <c r="AP12195" s="1">
        <v>45170.502083333333</v>
      </c>
      <c r="AQ12195" s="1">
        <v>45170.500694444447</v>
      </c>
    </row>
    <row r="12196" spans="1:43" x14ac:dyDescent="0.35">
      <c r="A12196" t="s">
        <v>65381</v>
      </c>
      <c r="B12196" t="s">
        <v>65382</v>
      </c>
      <c r="C12196" t="s">
        <v>952</v>
      </c>
      <c r="F12196" t="s">
        <v>65383</v>
      </c>
      <c r="H12196" t="s">
        <v>65381</v>
      </c>
      <c r="J12196" t="s">
        <v>4293</v>
      </c>
      <c r="K12196" t="s">
        <v>65384</v>
      </c>
      <c r="M12196" t="s">
        <v>65385</v>
      </c>
      <c r="N12196" t="s">
        <v>12376</v>
      </c>
      <c r="O12196">
        <v>73044</v>
      </c>
      <c r="P12196" t="s">
        <v>50</v>
      </c>
      <c r="U12196" s="1">
        <v>45170</v>
      </c>
      <c r="V12196" s="1">
        <v>45170</v>
      </c>
      <c r="W12196" s="1">
        <v>45170.44027777778</v>
      </c>
      <c r="X12196" s="1">
        <v>45170.44027777778</v>
      </c>
      <c r="AC12196" t="s">
        <v>53</v>
      </c>
      <c r="AD12196">
        <v>2969634929</v>
      </c>
      <c r="AE12196" s="1">
        <v>41799.665972222225</v>
      </c>
      <c r="AF12196" t="s">
        <v>4296</v>
      </c>
      <c r="AG12196" t="s">
        <v>65386</v>
      </c>
      <c r="AH12196" t="s">
        <v>51</v>
      </c>
      <c r="AJ12196" t="s">
        <v>53</v>
      </c>
      <c r="AL12196" t="s">
        <v>68</v>
      </c>
      <c r="AO12196" t="s">
        <v>5443</v>
      </c>
      <c r="AP12196" s="1">
        <v>45467.474999999999</v>
      </c>
    </row>
    <row r="12197" spans="1:43" x14ac:dyDescent="0.35">
      <c r="A12197" t="s">
        <v>65387</v>
      </c>
      <c r="B12197" t="s">
        <v>24897</v>
      </c>
      <c r="C12197" t="s">
        <v>946</v>
      </c>
      <c r="F12197" t="s">
        <v>65388</v>
      </c>
      <c r="H12197" t="s">
        <v>24896</v>
      </c>
      <c r="J12197" t="s">
        <v>65389</v>
      </c>
      <c r="K12197" t="s">
        <v>23990</v>
      </c>
      <c r="M12197" t="s">
        <v>6352</v>
      </c>
      <c r="N12197" t="s">
        <v>253</v>
      </c>
      <c r="O12197">
        <v>88023</v>
      </c>
      <c r="P12197" t="s">
        <v>50</v>
      </c>
      <c r="U12197" s="1">
        <v>45170</v>
      </c>
      <c r="V12197" s="1">
        <v>45170</v>
      </c>
      <c r="W12197" s="1">
        <v>45170.481944444444</v>
      </c>
      <c r="X12197" s="1">
        <v>45170.481944444444</v>
      </c>
      <c r="AC12197" t="s">
        <v>53</v>
      </c>
      <c r="AD12197">
        <v>2973640954</v>
      </c>
      <c r="AE12197" s="1">
        <v>45170.64166666667</v>
      </c>
      <c r="AF12197" t="s">
        <v>65390</v>
      </c>
      <c r="AG12197" t="s">
        <v>65391</v>
      </c>
      <c r="AH12197" t="s">
        <v>51</v>
      </c>
      <c r="AJ12197" t="s">
        <v>53</v>
      </c>
      <c r="AL12197" t="s">
        <v>68</v>
      </c>
      <c r="AO12197" t="s">
        <v>5443</v>
      </c>
      <c r="AP12197" s="1">
        <v>45170.481249999997</v>
      </c>
    </row>
    <row r="12198" spans="1:43" x14ac:dyDescent="0.35">
      <c r="A12198" t="s">
        <v>65392</v>
      </c>
      <c r="B12198" t="s">
        <v>65393</v>
      </c>
      <c r="C12198" t="s">
        <v>65394</v>
      </c>
      <c r="F12198">
        <v>17203398346</v>
      </c>
      <c r="H12198" t="s">
        <v>65392</v>
      </c>
      <c r="K12198" t="s">
        <v>65395</v>
      </c>
      <c r="M12198" t="s">
        <v>33764</v>
      </c>
      <c r="N12198" t="s">
        <v>287</v>
      </c>
      <c r="O12198">
        <v>80543</v>
      </c>
      <c r="P12198" t="s">
        <v>50</v>
      </c>
      <c r="U12198" s="1">
        <v>45170</v>
      </c>
      <c r="V12198" s="1">
        <v>45170</v>
      </c>
      <c r="W12198" s="1">
        <v>45170.491666666669</v>
      </c>
      <c r="X12198" s="1">
        <v>45170.491666666669</v>
      </c>
      <c r="AC12198" t="s">
        <v>53</v>
      </c>
      <c r="AD12198">
        <v>1000000001</v>
      </c>
      <c r="AE12198" s="1">
        <v>39973.351388888892</v>
      </c>
      <c r="AF12198" t="s">
        <v>3377</v>
      </c>
      <c r="AG12198" t="s">
        <v>65396</v>
      </c>
      <c r="AH12198" t="s">
        <v>51</v>
      </c>
      <c r="AJ12198" t="s">
        <v>53</v>
      </c>
      <c r="AL12198" t="s">
        <v>78</v>
      </c>
      <c r="AO12198" t="s">
        <v>51552</v>
      </c>
    </row>
    <row r="12199" spans="1:43" x14ac:dyDescent="0.35">
      <c r="A12199" t="s">
        <v>52108</v>
      </c>
      <c r="B12199" t="s">
        <v>2995</v>
      </c>
      <c r="C12199" t="s">
        <v>338</v>
      </c>
      <c r="F12199">
        <v>17203249152</v>
      </c>
      <c r="H12199" t="s">
        <v>52108</v>
      </c>
      <c r="N12199" t="s">
        <v>287</v>
      </c>
      <c r="P12199" t="s">
        <v>50</v>
      </c>
      <c r="U12199" s="1">
        <v>45170</v>
      </c>
      <c r="V12199" s="1">
        <v>45170</v>
      </c>
      <c r="W12199" s="1">
        <v>45170.435416666667</v>
      </c>
      <c r="X12199" s="1">
        <v>45170.435416666667</v>
      </c>
      <c r="AC12199" t="s">
        <v>53</v>
      </c>
      <c r="AD12199">
        <v>1000000001</v>
      </c>
      <c r="AE12199" s="1">
        <v>39973.351388888892</v>
      </c>
      <c r="AF12199" t="s">
        <v>3377</v>
      </c>
      <c r="AG12199" t="s">
        <v>65397</v>
      </c>
      <c r="AH12199" t="s">
        <v>51</v>
      </c>
      <c r="AJ12199" t="s">
        <v>53</v>
      </c>
      <c r="AL12199" t="s">
        <v>78</v>
      </c>
      <c r="AO12199" t="s">
        <v>51552</v>
      </c>
    </row>
    <row r="12200" spans="1:43" x14ac:dyDescent="0.35">
      <c r="A12200" t="s">
        <v>65398</v>
      </c>
      <c r="B12200" t="s">
        <v>24578</v>
      </c>
      <c r="C12200" t="s">
        <v>375</v>
      </c>
      <c r="F12200" t="s">
        <v>65399</v>
      </c>
      <c r="H12200" t="s">
        <v>65400</v>
      </c>
      <c r="J12200" t="s">
        <v>23799</v>
      </c>
      <c r="K12200" t="s">
        <v>65401</v>
      </c>
      <c r="M12200" t="s">
        <v>252</v>
      </c>
      <c r="N12200" t="s">
        <v>253</v>
      </c>
      <c r="O12200">
        <v>88061</v>
      </c>
      <c r="P12200" t="s">
        <v>50</v>
      </c>
      <c r="U12200" s="1">
        <v>45170</v>
      </c>
      <c r="V12200" s="1">
        <v>45170</v>
      </c>
      <c r="W12200" s="1">
        <v>45170.419444444444</v>
      </c>
      <c r="X12200" s="1">
        <v>45170.419444444444</v>
      </c>
      <c r="AC12200" t="s">
        <v>53</v>
      </c>
      <c r="AD12200">
        <v>1000000001</v>
      </c>
      <c r="AE12200" s="1">
        <v>39973.351388888892</v>
      </c>
      <c r="AF12200" t="s">
        <v>3377</v>
      </c>
      <c r="AG12200" t="s">
        <v>65402</v>
      </c>
      <c r="AH12200" t="s">
        <v>51</v>
      </c>
      <c r="AJ12200" t="s">
        <v>53</v>
      </c>
      <c r="AL12200" t="s">
        <v>78</v>
      </c>
      <c r="AO12200" t="s">
        <v>5443</v>
      </c>
      <c r="AP12200" s="1">
        <v>45170.418749999997</v>
      </c>
    </row>
    <row r="12201" spans="1:43" x14ac:dyDescent="0.35">
      <c r="A12201" t="s">
        <v>65403</v>
      </c>
      <c r="B12201" t="s">
        <v>7792</v>
      </c>
      <c r="C12201" t="s">
        <v>309</v>
      </c>
      <c r="F12201" t="s">
        <v>65404</v>
      </c>
      <c r="H12201" t="s">
        <v>65403</v>
      </c>
      <c r="J12201" t="s">
        <v>65405</v>
      </c>
      <c r="K12201" t="s">
        <v>65406</v>
      </c>
      <c r="M12201" t="s">
        <v>8939</v>
      </c>
      <c r="N12201" t="s">
        <v>253</v>
      </c>
      <c r="O12201">
        <v>88230</v>
      </c>
      <c r="P12201" t="s">
        <v>50</v>
      </c>
      <c r="U12201" s="1">
        <v>45170</v>
      </c>
      <c r="V12201" s="1">
        <v>45170</v>
      </c>
      <c r="W12201" s="1">
        <v>45170.414583333331</v>
      </c>
      <c r="X12201" s="1">
        <v>45170.414583333331</v>
      </c>
      <c r="AC12201" t="s">
        <v>53</v>
      </c>
      <c r="AD12201">
        <v>2973640535</v>
      </c>
      <c r="AE12201" s="1">
        <v>45170.413888888892</v>
      </c>
      <c r="AF12201" t="s">
        <v>65407</v>
      </c>
      <c r="AG12201" t="s">
        <v>65408</v>
      </c>
      <c r="AH12201" t="s">
        <v>51</v>
      </c>
      <c r="AJ12201" t="s">
        <v>53</v>
      </c>
      <c r="AL12201" t="s">
        <v>68</v>
      </c>
      <c r="AO12201" t="s">
        <v>57090</v>
      </c>
      <c r="AP12201" s="1">
        <v>45258.365972222222</v>
      </c>
      <c r="AQ12201" s="1">
        <v>45184.612500000003</v>
      </c>
    </row>
    <row r="12202" spans="1:43" x14ac:dyDescent="0.35">
      <c r="A12202" t="s">
        <v>65409</v>
      </c>
      <c r="B12202" t="s">
        <v>65410</v>
      </c>
      <c r="C12202" t="s">
        <v>2073</v>
      </c>
      <c r="H12202" t="s">
        <v>65409</v>
      </c>
      <c r="K12202" t="s">
        <v>65411</v>
      </c>
      <c r="M12202" t="s">
        <v>137</v>
      </c>
      <c r="N12202" t="s">
        <v>287</v>
      </c>
      <c r="O12202">
        <v>80216</v>
      </c>
      <c r="P12202" t="s">
        <v>50</v>
      </c>
      <c r="U12202" s="1">
        <v>45171</v>
      </c>
      <c r="V12202" s="1">
        <v>45171</v>
      </c>
      <c r="W12202" s="1">
        <v>45171.680555555555</v>
      </c>
      <c r="X12202" s="1">
        <v>45171.680555555555</v>
      </c>
      <c r="AC12202" t="s">
        <v>53</v>
      </c>
      <c r="AD12202">
        <v>1000000001</v>
      </c>
      <c r="AE12202" s="1">
        <v>39973.351388888892</v>
      </c>
      <c r="AF12202" t="s">
        <v>3377</v>
      </c>
      <c r="AG12202" t="s">
        <v>65412</v>
      </c>
      <c r="AH12202" t="s">
        <v>51</v>
      </c>
      <c r="AJ12202" t="s">
        <v>53</v>
      </c>
      <c r="AL12202" t="s">
        <v>78</v>
      </c>
      <c r="AO12202" t="s">
        <v>51552</v>
      </c>
    </row>
    <row r="12203" spans="1:43" x14ac:dyDescent="0.35">
      <c r="A12203" t="s">
        <v>65413</v>
      </c>
      <c r="B12203" t="s">
        <v>7792</v>
      </c>
      <c r="C12203" t="s">
        <v>309</v>
      </c>
      <c r="F12203" t="s">
        <v>65404</v>
      </c>
      <c r="H12203" t="s">
        <v>65403</v>
      </c>
      <c r="J12203" t="s">
        <v>65405</v>
      </c>
      <c r="K12203" t="s">
        <v>65414</v>
      </c>
      <c r="M12203" t="s">
        <v>8939</v>
      </c>
      <c r="N12203" t="s">
        <v>253</v>
      </c>
      <c r="O12203">
        <v>88230</v>
      </c>
      <c r="P12203" t="s">
        <v>50</v>
      </c>
      <c r="U12203" s="1">
        <v>45172</v>
      </c>
      <c r="V12203" s="1">
        <v>45172</v>
      </c>
      <c r="W12203" s="1">
        <v>45172.541666666664</v>
      </c>
      <c r="X12203" s="1">
        <v>45172.541666666664</v>
      </c>
      <c r="AC12203" t="s">
        <v>53</v>
      </c>
      <c r="AD12203">
        <v>2973640535</v>
      </c>
      <c r="AE12203" s="1">
        <v>45170.413888888892</v>
      </c>
      <c r="AF12203" t="s">
        <v>65407</v>
      </c>
      <c r="AG12203" t="s">
        <v>65415</v>
      </c>
      <c r="AH12203" t="s">
        <v>51</v>
      </c>
      <c r="AJ12203" t="s">
        <v>53</v>
      </c>
      <c r="AL12203" t="s">
        <v>68</v>
      </c>
      <c r="AO12203" t="s">
        <v>5443</v>
      </c>
      <c r="AP12203" s="1">
        <v>45172.553472222222</v>
      </c>
    </row>
    <row r="12204" spans="1:43" x14ac:dyDescent="0.35">
      <c r="A12204" t="s">
        <v>65416</v>
      </c>
      <c r="B12204" t="s">
        <v>65417</v>
      </c>
      <c r="C12204" t="s">
        <v>65418</v>
      </c>
      <c r="F12204" t="s">
        <v>65419</v>
      </c>
      <c r="H12204" t="s">
        <v>65416</v>
      </c>
      <c r="J12204" t="s">
        <v>65420</v>
      </c>
      <c r="K12204" t="s">
        <v>65421</v>
      </c>
      <c r="M12204" t="s">
        <v>4713</v>
      </c>
      <c r="N12204" t="s">
        <v>65</v>
      </c>
      <c r="O12204">
        <v>81403</v>
      </c>
      <c r="P12204" t="s">
        <v>50</v>
      </c>
      <c r="U12204" s="1">
        <v>45172</v>
      </c>
      <c r="V12204" s="1">
        <v>45172</v>
      </c>
      <c r="W12204" s="1">
        <v>45172.845833333333</v>
      </c>
      <c r="X12204" s="1">
        <v>45172.845833333333</v>
      </c>
      <c r="AC12204" t="s">
        <v>53</v>
      </c>
      <c r="AD12204">
        <v>2973678593</v>
      </c>
      <c r="AE12204" s="1">
        <v>45176.613194444442</v>
      </c>
      <c r="AF12204" t="s">
        <v>65422</v>
      </c>
      <c r="AG12204" t="s">
        <v>65423</v>
      </c>
      <c r="AH12204" t="s">
        <v>51</v>
      </c>
      <c r="AJ12204" t="s">
        <v>53</v>
      </c>
      <c r="AL12204" t="s">
        <v>68</v>
      </c>
      <c r="AO12204" t="s">
        <v>5443</v>
      </c>
      <c r="AP12204" s="1">
        <v>45393.621527777781</v>
      </c>
      <c r="AQ12204" s="1">
        <v>45172.849305555559</v>
      </c>
    </row>
    <row r="12205" spans="1:43" x14ac:dyDescent="0.35">
      <c r="A12205" t="s">
        <v>65424</v>
      </c>
      <c r="B12205" t="s">
        <v>903</v>
      </c>
      <c r="C12205" t="s">
        <v>36559</v>
      </c>
      <c r="F12205" t="s">
        <v>65425</v>
      </c>
      <c r="H12205" t="s">
        <v>65424</v>
      </c>
      <c r="J12205" t="s">
        <v>65426</v>
      </c>
      <c r="K12205" t="s">
        <v>65427</v>
      </c>
      <c r="M12205" t="s">
        <v>32617</v>
      </c>
      <c r="N12205" t="s">
        <v>253</v>
      </c>
      <c r="O12205">
        <v>87571</v>
      </c>
      <c r="P12205" t="s">
        <v>50</v>
      </c>
      <c r="U12205" s="1">
        <v>45172</v>
      </c>
      <c r="V12205" s="1">
        <v>45172</v>
      </c>
      <c r="W12205" s="1">
        <v>45172.62777777778</v>
      </c>
      <c r="X12205" s="1">
        <v>45172.62777777778</v>
      </c>
      <c r="AC12205" t="s">
        <v>53</v>
      </c>
      <c r="AD12205">
        <v>2973680049</v>
      </c>
      <c r="AE12205" s="1">
        <v>45177.525694444441</v>
      </c>
      <c r="AF12205" t="s">
        <v>65428</v>
      </c>
      <c r="AG12205" t="s">
        <v>65429</v>
      </c>
      <c r="AH12205" t="s">
        <v>51</v>
      </c>
      <c r="AJ12205" t="s">
        <v>53</v>
      </c>
      <c r="AL12205" t="s">
        <v>68</v>
      </c>
      <c r="AO12205" t="s">
        <v>5443</v>
      </c>
      <c r="AP12205" s="1">
        <v>45172.626388888886</v>
      </c>
    </row>
    <row r="12206" spans="1:43" x14ac:dyDescent="0.35">
      <c r="A12206" t="s">
        <v>65430</v>
      </c>
      <c r="B12206" t="s">
        <v>65431</v>
      </c>
      <c r="C12206" t="s">
        <v>11910</v>
      </c>
      <c r="F12206" t="s">
        <v>65432</v>
      </c>
      <c r="H12206" t="s">
        <v>65430</v>
      </c>
      <c r="J12206" t="s">
        <v>65433</v>
      </c>
      <c r="K12206" t="s">
        <v>65434</v>
      </c>
      <c r="M12206" t="s">
        <v>154</v>
      </c>
      <c r="N12206" t="s">
        <v>65</v>
      </c>
      <c r="O12206">
        <v>80634</v>
      </c>
      <c r="P12206" t="s">
        <v>50</v>
      </c>
      <c r="U12206" s="1">
        <v>45173</v>
      </c>
      <c r="V12206" s="1">
        <v>45173</v>
      </c>
      <c r="W12206" s="1">
        <v>45173.870833333334</v>
      </c>
      <c r="X12206" s="1">
        <v>45173.870833333334</v>
      </c>
      <c r="AC12206" t="s">
        <v>51</v>
      </c>
      <c r="AD12206">
        <v>2973676608</v>
      </c>
      <c r="AE12206" s="1">
        <v>45175.384722222225</v>
      </c>
      <c r="AF12206" t="s">
        <v>65435</v>
      </c>
      <c r="AG12206" t="s">
        <v>65436</v>
      </c>
      <c r="AH12206" t="s">
        <v>51</v>
      </c>
      <c r="AJ12206" t="s">
        <v>53</v>
      </c>
      <c r="AL12206" t="s">
        <v>68</v>
      </c>
      <c r="AO12206" t="s">
        <v>5443</v>
      </c>
      <c r="AP12206" s="1">
        <v>45175.873611111114</v>
      </c>
    </row>
    <row r="12207" spans="1:43" x14ac:dyDescent="0.35">
      <c r="A12207" t="s">
        <v>65437</v>
      </c>
      <c r="B12207" t="s">
        <v>35054</v>
      </c>
      <c r="C12207" t="s">
        <v>3834</v>
      </c>
      <c r="F12207" t="s">
        <v>65438</v>
      </c>
      <c r="H12207" t="s">
        <v>65437</v>
      </c>
      <c r="J12207" t="s">
        <v>3478</v>
      </c>
      <c r="N12207" t="s">
        <v>287</v>
      </c>
      <c r="O12207">
        <v>80104</v>
      </c>
      <c r="P12207" t="s">
        <v>50</v>
      </c>
      <c r="U12207" s="1">
        <v>45173</v>
      </c>
      <c r="V12207" s="1">
        <v>45173</v>
      </c>
      <c r="AC12207" t="s">
        <v>53</v>
      </c>
      <c r="AD12207">
        <v>2969475096</v>
      </c>
      <c r="AE12207" s="1">
        <v>37141</v>
      </c>
      <c r="AG12207" t="s">
        <v>65439</v>
      </c>
      <c r="AH12207" t="s">
        <v>51</v>
      </c>
      <c r="AJ12207" t="s">
        <v>53</v>
      </c>
      <c r="AO12207" t="s">
        <v>57090</v>
      </c>
    </row>
    <row r="12208" spans="1:43" x14ac:dyDescent="0.35">
      <c r="A12208" t="s">
        <v>65440</v>
      </c>
      <c r="B12208" t="s">
        <v>65441</v>
      </c>
      <c r="C12208" t="s">
        <v>338</v>
      </c>
      <c r="F12208" t="s">
        <v>65442</v>
      </c>
      <c r="H12208" t="s">
        <v>65440</v>
      </c>
      <c r="J12208" t="s">
        <v>65443</v>
      </c>
      <c r="K12208" t="s">
        <v>65444</v>
      </c>
      <c r="M12208" t="s">
        <v>753</v>
      </c>
      <c r="N12208" t="s">
        <v>798</v>
      </c>
      <c r="O12208">
        <v>79905</v>
      </c>
      <c r="P12208" t="s">
        <v>50</v>
      </c>
      <c r="U12208" s="1">
        <v>45174</v>
      </c>
      <c r="V12208" s="1">
        <v>45174</v>
      </c>
      <c r="W12208" s="1">
        <v>45174.480555555558</v>
      </c>
      <c r="X12208" s="1">
        <v>45174.480555555558</v>
      </c>
      <c r="AC12208" t="s">
        <v>51</v>
      </c>
      <c r="AD12208">
        <v>2969643711</v>
      </c>
      <c r="AE12208" s="1">
        <v>41864.631944444445</v>
      </c>
      <c r="AF12208" t="s">
        <v>65445</v>
      </c>
      <c r="AG12208" t="s">
        <v>65446</v>
      </c>
      <c r="AH12208" t="s">
        <v>51</v>
      </c>
      <c r="AJ12208" t="s">
        <v>53</v>
      </c>
      <c r="AL12208" t="s">
        <v>68</v>
      </c>
      <c r="AO12208" t="s">
        <v>5443</v>
      </c>
      <c r="AP12208" s="1">
        <v>45471.352083333331</v>
      </c>
      <c r="AQ12208" s="1">
        <v>45174.494444444441</v>
      </c>
    </row>
    <row r="12209" spans="1:43" x14ac:dyDescent="0.35">
      <c r="A12209" t="s">
        <v>65447</v>
      </c>
      <c r="B12209" t="s">
        <v>42231</v>
      </c>
      <c r="C12209" t="s">
        <v>65448</v>
      </c>
      <c r="F12209" t="s">
        <v>65449</v>
      </c>
      <c r="H12209" t="s">
        <v>65450</v>
      </c>
      <c r="J12209" t="s">
        <v>4059</v>
      </c>
      <c r="K12209" t="s">
        <v>28642</v>
      </c>
      <c r="M12209" t="s">
        <v>137</v>
      </c>
      <c r="N12209" t="s">
        <v>65</v>
      </c>
      <c r="O12209">
        <v>80216</v>
      </c>
      <c r="P12209" t="s">
        <v>50</v>
      </c>
      <c r="U12209" s="1">
        <v>45174</v>
      </c>
      <c r="V12209" s="1">
        <v>45174</v>
      </c>
      <c r="W12209" s="1">
        <v>45174.487500000003</v>
      </c>
      <c r="X12209" s="1">
        <v>45174.487500000003</v>
      </c>
      <c r="AC12209" t="s">
        <v>51</v>
      </c>
      <c r="AD12209">
        <v>2969475436</v>
      </c>
      <c r="AE12209" s="1">
        <v>37166.661111111112</v>
      </c>
      <c r="AF12209" t="s">
        <v>741</v>
      </c>
      <c r="AG12209" t="s">
        <v>65451</v>
      </c>
      <c r="AH12209" t="s">
        <v>51</v>
      </c>
      <c r="AJ12209" t="s">
        <v>53</v>
      </c>
      <c r="AL12209" t="s">
        <v>68</v>
      </c>
      <c r="AO12209" t="s">
        <v>5443</v>
      </c>
      <c r="AP12209" s="1">
        <v>45344.462500000001</v>
      </c>
      <c r="AQ12209" s="1">
        <v>45344.463194444441</v>
      </c>
    </row>
    <row r="12210" spans="1:43" x14ac:dyDescent="0.35">
      <c r="A12210" t="s">
        <v>65452</v>
      </c>
      <c r="B12210" t="s">
        <v>19090</v>
      </c>
      <c r="C12210" t="s">
        <v>5031</v>
      </c>
      <c r="F12210" t="s">
        <v>65453</v>
      </c>
      <c r="H12210" t="s">
        <v>65454</v>
      </c>
      <c r="J12210" t="s">
        <v>7738</v>
      </c>
      <c r="K12210" t="s">
        <v>18265</v>
      </c>
      <c r="M12210" t="s">
        <v>18266</v>
      </c>
      <c r="N12210" t="s">
        <v>1515</v>
      </c>
      <c r="O12210">
        <v>85239</v>
      </c>
      <c r="P12210" t="s">
        <v>50</v>
      </c>
      <c r="U12210" s="1">
        <v>45174</v>
      </c>
      <c r="V12210" s="1">
        <v>45174</v>
      </c>
      <c r="W12210" s="1">
        <v>45174.620138888888</v>
      </c>
      <c r="X12210" s="1">
        <v>45174.620138888888</v>
      </c>
      <c r="AC12210" t="s">
        <v>53</v>
      </c>
      <c r="AD12210">
        <v>2969477493</v>
      </c>
      <c r="AE12210" s="1">
        <v>37291</v>
      </c>
      <c r="AF12210" t="s">
        <v>7742</v>
      </c>
      <c r="AG12210" t="s">
        <v>65455</v>
      </c>
      <c r="AH12210" t="s">
        <v>51</v>
      </c>
      <c r="AJ12210" t="s">
        <v>53</v>
      </c>
      <c r="AL12210" t="s">
        <v>68</v>
      </c>
      <c r="AO12210" t="s">
        <v>5443</v>
      </c>
      <c r="AP12210" s="1">
        <v>45364.697222222225</v>
      </c>
      <c r="AQ12210" s="1">
        <v>45364.737500000003</v>
      </c>
    </row>
    <row r="12211" spans="1:43" x14ac:dyDescent="0.35">
      <c r="A12211" t="s">
        <v>65456</v>
      </c>
      <c r="B12211" t="s">
        <v>9837</v>
      </c>
      <c r="C12211" t="s">
        <v>65457</v>
      </c>
      <c r="D12211" t="s">
        <v>65458</v>
      </c>
      <c r="F12211" t="s">
        <v>65459</v>
      </c>
      <c r="G12211" t="s">
        <v>65460</v>
      </c>
      <c r="H12211" t="s">
        <v>65461</v>
      </c>
      <c r="I12211" t="s">
        <v>200</v>
      </c>
      <c r="J12211" t="s">
        <v>5239</v>
      </c>
      <c r="K12211" t="s">
        <v>5218</v>
      </c>
      <c r="M12211" t="s">
        <v>2783</v>
      </c>
      <c r="N12211" t="s">
        <v>264</v>
      </c>
      <c r="O12211">
        <v>77269</v>
      </c>
      <c r="P12211" t="s">
        <v>50</v>
      </c>
      <c r="U12211" s="1">
        <v>45174</v>
      </c>
      <c r="V12211" s="1">
        <v>45174</v>
      </c>
      <c r="W12211" s="1">
        <v>45174.46875</v>
      </c>
      <c r="X12211" s="1">
        <v>45174.46875</v>
      </c>
      <c r="AC12211" t="s">
        <v>53</v>
      </c>
      <c r="AD12211">
        <v>2969475162</v>
      </c>
      <c r="AE12211" s="1">
        <v>37147</v>
      </c>
      <c r="AG12211" t="s">
        <v>65462</v>
      </c>
      <c r="AH12211" t="s">
        <v>51</v>
      </c>
      <c r="AJ12211" t="s">
        <v>53</v>
      </c>
      <c r="AL12211" t="s">
        <v>68</v>
      </c>
      <c r="AO12211" t="s">
        <v>5443</v>
      </c>
    </row>
    <row r="12212" spans="1:43" x14ac:dyDescent="0.35">
      <c r="A12212" t="s">
        <v>65463</v>
      </c>
      <c r="B12212" t="s">
        <v>747</v>
      </c>
      <c r="C12212" t="s">
        <v>5327</v>
      </c>
      <c r="F12212" t="s">
        <v>65464</v>
      </c>
      <c r="H12212" t="s">
        <v>65463</v>
      </c>
      <c r="J12212" t="s">
        <v>28715</v>
      </c>
      <c r="K12212" t="s">
        <v>50048</v>
      </c>
      <c r="M12212" t="s">
        <v>419</v>
      </c>
      <c r="N12212" t="s">
        <v>253</v>
      </c>
      <c r="O12212">
        <v>87107</v>
      </c>
      <c r="P12212" t="s">
        <v>50</v>
      </c>
      <c r="U12212" s="1">
        <v>45174</v>
      </c>
      <c r="V12212" s="1">
        <v>45174</v>
      </c>
      <c r="W12212" s="1">
        <v>45174.662499999999</v>
      </c>
      <c r="X12212" s="1">
        <v>45174.662499999999</v>
      </c>
      <c r="AC12212" t="s">
        <v>53</v>
      </c>
      <c r="AD12212">
        <v>2969521508</v>
      </c>
      <c r="AE12212" s="1">
        <v>39021.518055555556</v>
      </c>
      <c r="AF12212" t="s">
        <v>456</v>
      </c>
      <c r="AG12212" t="s">
        <v>65465</v>
      </c>
      <c r="AH12212" t="s">
        <v>51</v>
      </c>
      <c r="AJ12212" t="s">
        <v>53</v>
      </c>
      <c r="AL12212" t="s">
        <v>68</v>
      </c>
      <c r="AO12212" t="s">
        <v>5443</v>
      </c>
      <c r="AP12212" s="1">
        <v>45468.637499999997</v>
      </c>
    </row>
    <row r="12213" spans="1:43" x14ac:dyDescent="0.35">
      <c r="A12213" t="s">
        <v>65466</v>
      </c>
      <c r="B12213" t="s">
        <v>65467</v>
      </c>
      <c r="C12213" t="s">
        <v>65468</v>
      </c>
      <c r="F12213" t="s">
        <v>65469</v>
      </c>
      <c r="H12213" t="s">
        <v>65466</v>
      </c>
      <c r="J12213" t="s">
        <v>65470</v>
      </c>
      <c r="K12213" t="s">
        <v>65471</v>
      </c>
      <c r="M12213" t="s">
        <v>28379</v>
      </c>
      <c r="N12213" t="s">
        <v>65</v>
      </c>
      <c r="O12213">
        <v>80466</v>
      </c>
      <c r="P12213" t="s">
        <v>50</v>
      </c>
      <c r="U12213" s="1">
        <v>45174</v>
      </c>
      <c r="V12213" s="1">
        <v>45174</v>
      </c>
      <c r="W12213" s="1">
        <v>45174.765277777777</v>
      </c>
      <c r="X12213" s="1">
        <v>45174.765277777777</v>
      </c>
      <c r="AC12213" t="s">
        <v>53</v>
      </c>
      <c r="AD12213">
        <v>2969716600</v>
      </c>
      <c r="AE12213" s="1">
        <v>42705.719444444447</v>
      </c>
      <c r="AF12213" t="s">
        <v>65472</v>
      </c>
      <c r="AG12213" t="s">
        <v>65473</v>
      </c>
      <c r="AH12213" t="s">
        <v>51</v>
      </c>
      <c r="AJ12213" t="s">
        <v>53</v>
      </c>
      <c r="AL12213" t="s">
        <v>68</v>
      </c>
      <c r="AO12213" t="s">
        <v>5443</v>
      </c>
      <c r="AP12213" s="1">
        <v>45448.43472222222</v>
      </c>
      <c r="AQ12213" s="1">
        <v>45448.515277777777</v>
      </c>
    </row>
    <row r="12214" spans="1:43" x14ac:dyDescent="0.35">
      <c r="A12214" t="s">
        <v>65474</v>
      </c>
      <c r="B12214" t="s">
        <v>65475</v>
      </c>
      <c r="C12214" t="s">
        <v>53510</v>
      </c>
      <c r="F12214" t="s">
        <v>65476</v>
      </c>
      <c r="H12214" t="s">
        <v>65477</v>
      </c>
      <c r="J12214" t="s">
        <v>65478</v>
      </c>
      <c r="K12214" t="s">
        <v>65479</v>
      </c>
      <c r="M12214" t="s">
        <v>43744</v>
      </c>
      <c r="N12214" t="s">
        <v>253</v>
      </c>
      <c r="O12214">
        <v>88072</v>
      </c>
      <c r="P12214" t="s">
        <v>50</v>
      </c>
      <c r="U12214" s="1">
        <v>45174</v>
      </c>
      <c r="V12214" s="1">
        <v>45174</v>
      </c>
      <c r="W12214" s="1">
        <v>45174.686111111114</v>
      </c>
      <c r="X12214" s="1">
        <v>45174.686111111114</v>
      </c>
      <c r="AC12214" t="s">
        <v>51</v>
      </c>
      <c r="AD12214">
        <v>2973676619</v>
      </c>
      <c r="AE12214" s="1">
        <v>45175.388888888891</v>
      </c>
      <c r="AF12214" t="s">
        <v>65480</v>
      </c>
      <c r="AG12214" t="s">
        <v>65481</v>
      </c>
      <c r="AH12214" t="s">
        <v>51</v>
      </c>
      <c r="AJ12214" t="s">
        <v>53</v>
      </c>
      <c r="AL12214" t="s">
        <v>68</v>
      </c>
      <c r="AO12214" t="s">
        <v>5443</v>
      </c>
      <c r="AP12214" s="1">
        <v>45264.628472222219</v>
      </c>
      <c r="AQ12214" s="1">
        <v>45264.627083333333</v>
      </c>
    </row>
    <row r="12215" spans="1:43" x14ac:dyDescent="0.35">
      <c r="A12215" t="s">
        <v>65482</v>
      </c>
      <c r="B12215" t="s">
        <v>14519</v>
      </c>
      <c r="C12215" t="s">
        <v>65483</v>
      </c>
      <c r="F12215" t="s">
        <v>65484</v>
      </c>
      <c r="H12215" t="s">
        <v>65482</v>
      </c>
      <c r="J12215" t="s">
        <v>5173</v>
      </c>
      <c r="K12215" t="s">
        <v>2814</v>
      </c>
      <c r="M12215" t="s">
        <v>2815</v>
      </c>
      <c r="N12215" t="s">
        <v>213</v>
      </c>
      <c r="O12215">
        <v>80011</v>
      </c>
      <c r="P12215" t="s">
        <v>50</v>
      </c>
      <c r="U12215" s="1">
        <v>45174</v>
      </c>
      <c r="V12215" s="1">
        <v>45174</v>
      </c>
      <c r="W12215" s="1">
        <v>45174.551388888889</v>
      </c>
      <c r="X12215" s="1">
        <v>45174.551388888889</v>
      </c>
      <c r="AC12215" t="s">
        <v>53</v>
      </c>
      <c r="AD12215">
        <v>2969481577</v>
      </c>
      <c r="AE12215" s="1">
        <v>37524</v>
      </c>
      <c r="AF12215" t="s">
        <v>6944</v>
      </c>
      <c r="AG12215" t="s">
        <v>65485</v>
      </c>
      <c r="AH12215" t="s">
        <v>51</v>
      </c>
      <c r="AJ12215" t="s">
        <v>53</v>
      </c>
      <c r="AL12215" t="s">
        <v>68</v>
      </c>
      <c r="AO12215" t="s">
        <v>5443</v>
      </c>
      <c r="AP12215" s="1">
        <v>45217.743750000001</v>
      </c>
    </row>
    <row r="12216" spans="1:43" x14ac:dyDescent="0.35">
      <c r="A12216" t="s">
        <v>65486</v>
      </c>
      <c r="B12216" t="s">
        <v>65487</v>
      </c>
      <c r="C12216" t="s">
        <v>65488</v>
      </c>
      <c r="F12216" t="s">
        <v>65489</v>
      </c>
      <c r="H12216" t="s">
        <v>65490</v>
      </c>
      <c r="J12216" t="s">
        <v>65491</v>
      </c>
      <c r="K12216" t="s">
        <v>65492</v>
      </c>
      <c r="M12216" t="s">
        <v>2378</v>
      </c>
      <c r="N12216" t="s">
        <v>65</v>
      </c>
      <c r="O12216">
        <v>80525</v>
      </c>
      <c r="P12216" t="s">
        <v>50</v>
      </c>
      <c r="U12216" s="1">
        <v>45174</v>
      </c>
      <c r="V12216" s="1">
        <v>45174</v>
      </c>
      <c r="W12216" s="1">
        <v>45174.679166666669</v>
      </c>
      <c r="X12216" s="1">
        <v>45174.679166666669</v>
      </c>
      <c r="AC12216" t="s">
        <v>53</v>
      </c>
      <c r="AD12216">
        <v>2973676616</v>
      </c>
      <c r="AE12216" s="1">
        <v>45175.387499999997</v>
      </c>
      <c r="AF12216" t="s">
        <v>65493</v>
      </c>
      <c r="AG12216" t="s">
        <v>65494</v>
      </c>
      <c r="AH12216" t="s">
        <v>51</v>
      </c>
      <c r="AJ12216" t="s">
        <v>53</v>
      </c>
      <c r="AL12216" t="s">
        <v>68</v>
      </c>
      <c r="AO12216" t="s">
        <v>5443</v>
      </c>
      <c r="AP12216" s="1">
        <v>45425.62222222222</v>
      </c>
      <c r="AQ12216" s="1">
        <v>45281.657638888886</v>
      </c>
    </row>
    <row r="12217" spans="1:43" x14ac:dyDescent="0.35">
      <c r="A12217" t="s">
        <v>65495</v>
      </c>
      <c r="B12217" t="s">
        <v>196</v>
      </c>
      <c r="C12217" t="s">
        <v>4809</v>
      </c>
      <c r="F12217">
        <v>19702865594</v>
      </c>
      <c r="H12217" t="s">
        <v>65495</v>
      </c>
      <c r="J12217" t="s">
        <v>65496</v>
      </c>
      <c r="K12217" t="s">
        <v>65497</v>
      </c>
      <c r="M12217" t="s">
        <v>3225</v>
      </c>
      <c r="N12217" t="s">
        <v>287</v>
      </c>
      <c r="O12217">
        <v>80537</v>
      </c>
      <c r="P12217" t="s">
        <v>50</v>
      </c>
      <c r="U12217" s="1">
        <v>45174</v>
      </c>
      <c r="V12217" s="1">
        <v>45174</v>
      </c>
      <c r="W12217" s="1">
        <v>45174.711111111108</v>
      </c>
      <c r="X12217" s="1">
        <v>45174.711111111108</v>
      </c>
      <c r="AC12217" t="s">
        <v>53</v>
      </c>
      <c r="AD12217">
        <v>1000000001</v>
      </c>
      <c r="AE12217" s="1">
        <v>39973.351388888892</v>
      </c>
      <c r="AF12217" t="s">
        <v>3377</v>
      </c>
      <c r="AG12217" t="s">
        <v>65498</v>
      </c>
      <c r="AH12217" t="s">
        <v>51</v>
      </c>
      <c r="AJ12217" t="s">
        <v>53</v>
      </c>
      <c r="AL12217" t="s">
        <v>78</v>
      </c>
      <c r="AO12217" t="s">
        <v>51552</v>
      </c>
    </row>
    <row r="12218" spans="1:43" x14ac:dyDescent="0.35">
      <c r="A12218" t="s">
        <v>65499</v>
      </c>
      <c r="B12218" t="s">
        <v>12982</v>
      </c>
      <c r="C12218" t="s">
        <v>65500</v>
      </c>
      <c r="F12218">
        <v>18325918648</v>
      </c>
      <c r="H12218" t="s">
        <v>65499</v>
      </c>
      <c r="K12218" t="s">
        <v>65501</v>
      </c>
      <c r="M12218" t="s">
        <v>65502</v>
      </c>
      <c r="N12218" t="s">
        <v>15559</v>
      </c>
      <c r="O12218">
        <v>23322</v>
      </c>
      <c r="P12218" t="s">
        <v>50</v>
      </c>
      <c r="U12218" s="1">
        <v>45174</v>
      </c>
      <c r="V12218" s="1">
        <v>45174</v>
      </c>
      <c r="W12218" s="1">
        <v>45174.551388888889</v>
      </c>
      <c r="X12218" s="1">
        <v>45174.551388888889</v>
      </c>
      <c r="AC12218" t="s">
        <v>53</v>
      </c>
      <c r="AD12218">
        <v>1000000001</v>
      </c>
      <c r="AE12218" s="1">
        <v>39973.351388888892</v>
      </c>
      <c r="AF12218" t="s">
        <v>3377</v>
      </c>
      <c r="AG12218" t="s">
        <v>65503</v>
      </c>
      <c r="AH12218" t="s">
        <v>51</v>
      </c>
      <c r="AJ12218" t="s">
        <v>53</v>
      </c>
      <c r="AL12218" t="s">
        <v>78</v>
      </c>
      <c r="AO12218" t="s">
        <v>8142</v>
      </c>
    </row>
    <row r="12219" spans="1:43" x14ac:dyDescent="0.35">
      <c r="A12219" t="s">
        <v>65504</v>
      </c>
      <c r="B12219" t="s">
        <v>34991</v>
      </c>
      <c r="C12219" t="s">
        <v>50300</v>
      </c>
      <c r="F12219">
        <v>19152698625</v>
      </c>
      <c r="H12219" t="s">
        <v>65504</v>
      </c>
      <c r="J12219" t="s">
        <v>65505</v>
      </c>
      <c r="M12219" t="s">
        <v>148</v>
      </c>
      <c r="N12219" t="s">
        <v>637</v>
      </c>
      <c r="O12219">
        <v>79838</v>
      </c>
      <c r="P12219" t="s">
        <v>50</v>
      </c>
      <c r="U12219" s="1">
        <v>45174</v>
      </c>
      <c r="V12219" s="1">
        <v>45174</v>
      </c>
      <c r="W12219" s="1">
        <v>45174.518055555556</v>
      </c>
      <c r="X12219" s="1">
        <v>45174.518055555556</v>
      </c>
      <c r="AC12219" t="s">
        <v>53</v>
      </c>
      <c r="AD12219">
        <v>1000000001</v>
      </c>
      <c r="AE12219" s="1">
        <v>39973.351388888892</v>
      </c>
      <c r="AF12219" t="s">
        <v>3377</v>
      </c>
      <c r="AG12219" t="s">
        <v>65506</v>
      </c>
      <c r="AH12219" t="s">
        <v>51</v>
      </c>
      <c r="AJ12219" t="s">
        <v>53</v>
      </c>
      <c r="AL12219" t="s">
        <v>78</v>
      </c>
      <c r="AO12219" t="s">
        <v>8142</v>
      </c>
    </row>
    <row r="12220" spans="1:43" x14ac:dyDescent="0.35">
      <c r="A12220" t="s">
        <v>65507</v>
      </c>
      <c r="B12220" t="s">
        <v>822</v>
      </c>
      <c r="C12220" t="s">
        <v>587</v>
      </c>
      <c r="F12220">
        <v>15054270756</v>
      </c>
      <c r="H12220" t="s">
        <v>65507</v>
      </c>
      <c r="J12220" t="s">
        <v>65508</v>
      </c>
      <c r="K12220" t="s">
        <v>65509</v>
      </c>
      <c r="M12220" t="s">
        <v>2048</v>
      </c>
      <c r="N12220" t="s">
        <v>398</v>
      </c>
      <c r="O12220">
        <v>87402</v>
      </c>
      <c r="P12220" t="s">
        <v>50</v>
      </c>
      <c r="U12220" s="1">
        <v>45174</v>
      </c>
      <c r="V12220" s="1">
        <v>45174</v>
      </c>
      <c r="W12220" s="1">
        <v>45174.404166666667</v>
      </c>
      <c r="X12220" s="1">
        <v>45174.404166666667</v>
      </c>
      <c r="AC12220" t="s">
        <v>53</v>
      </c>
      <c r="AD12220">
        <v>2973676613</v>
      </c>
      <c r="AE12220" s="1">
        <v>45175.386805555558</v>
      </c>
      <c r="AF12220" t="s">
        <v>65510</v>
      </c>
      <c r="AG12220" t="s">
        <v>65511</v>
      </c>
      <c r="AH12220" t="s">
        <v>51</v>
      </c>
      <c r="AJ12220" t="s">
        <v>53</v>
      </c>
      <c r="AL12220" t="s">
        <v>68</v>
      </c>
      <c r="AO12220" t="s">
        <v>5443</v>
      </c>
      <c r="AP12220" s="1">
        <v>45452.509027777778</v>
      </c>
    </row>
    <row r="12221" spans="1:43" x14ac:dyDescent="0.35">
      <c r="A12221" t="s">
        <v>48710</v>
      </c>
      <c r="B12221" t="s">
        <v>15385</v>
      </c>
      <c r="C12221" t="s">
        <v>65512</v>
      </c>
      <c r="F12221" t="s">
        <v>65513</v>
      </c>
      <c r="H12221" t="s">
        <v>65514</v>
      </c>
      <c r="J12221" t="s">
        <v>48711</v>
      </c>
      <c r="K12221" t="s">
        <v>48712</v>
      </c>
      <c r="M12221" t="s">
        <v>7291</v>
      </c>
      <c r="N12221" t="s">
        <v>501</v>
      </c>
      <c r="O12221">
        <v>88007</v>
      </c>
      <c r="P12221" t="s">
        <v>50</v>
      </c>
      <c r="U12221" s="1">
        <v>45174</v>
      </c>
      <c r="V12221" s="1">
        <v>45174</v>
      </c>
      <c r="W12221" s="1">
        <v>45174.487500000003</v>
      </c>
      <c r="X12221" s="1">
        <v>45174.487500000003</v>
      </c>
      <c r="AC12221" t="s">
        <v>53</v>
      </c>
      <c r="AD12221">
        <v>2970081886</v>
      </c>
      <c r="AE12221" s="1">
        <v>44392.365972222222</v>
      </c>
      <c r="AF12221" t="s">
        <v>48713</v>
      </c>
      <c r="AG12221" t="s">
        <v>65515</v>
      </c>
      <c r="AH12221" t="s">
        <v>51</v>
      </c>
      <c r="AJ12221" t="s">
        <v>53</v>
      </c>
      <c r="AL12221" t="s">
        <v>68</v>
      </c>
      <c r="AO12221" t="s">
        <v>5443</v>
      </c>
      <c r="AP12221" s="1">
        <v>45476.597916666666</v>
      </c>
      <c r="AQ12221" s="1">
        <v>45471.720833333333</v>
      </c>
    </row>
    <row r="12222" spans="1:43" x14ac:dyDescent="0.35">
      <c r="A12222" t="s">
        <v>65516</v>
      </c>
      <c r="B12222" t="s">
        <v>65517</v>
      </c>
      <c r="C12222" t="s">
        <v>7471</v>
      </c>
      <c r="H12222" t="s">
        <v>65518</v>
      </c>
      <c r="J12222" t="s">
        <v>285</v>
      </c>
      <c r="P12222" t="s">
        <v>50</v>
      </c>
      <c r="U12222" s="1">
        <v>45174</v>
      </c>
      <c r="V12222" s="1">
        <v>45174</v>
      </c>
      <c r="W12222" s="1">
        <v>45229.460416666669</v>
      </c>
      <c r="X12222" s="1">
        <v>45229.460416666669</v>
      </c>
      <c r="AC12222" t="s">
        <v>53</v>
      </c>
      <c r="AD12222">
        <v>2969480024</v>
      </c>
      <c r="AE12222" s="1">
        <v>37427</v>
      </c>
      <c r="AF12222" t="s">
        <v>145</v>
      </c>
      <c r="AG12222" t="s">
        <v>65519</v>
      </c>
      <c r="AH12222" t="s">
        <v>51</v>
      </c>
      <c r="AJ12222" t="s">
        <v>53</v>
      </c>
      <c r="AL12222" t="s">
        <v>68</v>
      </c>
      <c r="AO12222" t="s">
        <v>5443</v>
      </c>
      <c r="AP12222" s="1">
        <v>45226.656944444447</v>
      </c>
    </row>
    <row r="12223" spans="1:43" x14ac:dyDescent="0.35">
      <c r="A12223" t="s">
        <v>65520</v>
      </c>
      <c r="B12223" t="s">
        <v>65521</v>
      </c>
      <c r="C12223" t="s">
        <v>904</v>
      </c>
      <c r="F12223" t="s">
        <v>65522</v>
      </c>
      <c r="H12223" t="s">
        <v>65523</v>
      </c>
      <c r="J12223" t="s">
        <v>7142</v>
      </c>
      <c r="K12223" t="s">
        <v>65524</v>
      </c>
      <c r="M12223" t="s">
        <v>5343</v>
      </c>
      <c r="N12223" t="s">
        <v>798</v>
      </c>
      <c r="O12223">
        <v>79706</v>
      </c>
      <c r="P12223" t="s">
        <v>50</v>
      </c>
      <c r="U12223" s="1">
        <v>45175</v>
      </c>
      <c r="V12223" s="1">
        <v>45175</v>
      </c>
      <c r="W12223" s="1">
        <v>45175.399305555555</v>
      </c>
      <c r="X12223" s="1">
        <v>45175.399305555555</v>
      </c>
      <c r="AC12223" t="s">
        <v>53</v>
      </c>
      <c r="AD12223">
        <v>2969584761</v>
      </c>
      <c r="AE12223" s="1">
        <v>41288.714583333334</v>
      </c>
      <c r="AF12223" t="s">
        <v>26234</v>
      </c>
      <c r="AG12223" t="s">
        <v>65525</v>
      </c>
      <c r="AH12223" t="s">
        <v>51</v>
      </c>
      <c r="AJ12223" t="s">
        <v>53</v>
      </c>
      <c r="AL12223" t="s">
        <v>68</v>
      </c>
      <c r="AO12223" t="s">
        <v>5443</v>
      </c>
      <c r="AP12223" s="1">
        <v>45415.874305555553</v>
      </c>
      <c r="AQ12223" s="1">
        <v>45414.686805555553</v>
      </c>
    </row>
    <row r="12224" spans="1:43" x14ac:dyDescent="0.35">
      <c r="A12224" t="s">
        <v>65526</v>
      </c>
      <c r="B12224" t="s">
        <v>65527</v>
      </c>
      <c r="C12224" t="s">
        <v>1052</v>
      </c>
      <c r="H12224" t="s">
        <v>65528</v>
      </c>
      <c r="J12224" t="s">
        <v>20028</v>
      </c>
      <c r="P12224" t="s">
        <v>50</v>
      </c>
      <c r="U12224" s="1">
        <v>45175</v>
      </c>
      <c r="V12224" s="1">
        <v>45175</v>
      </c>
      <c r="AC12224" t="s">
        <v>53</v>
      </c>
      <c r="AD12224">
        <v>2969478809</v>
      </c>
      <c r="AE12224" s="1">
        <v>37358</v>
      </c>
      <c r="AG12224" t="s">
        <v>65529</v>
      </c>
      <c r="AH12224" t="s">
        <v>51</v>
      </c>
      <c r="AJ12224" t="s">
        <v>53</v>
      </c>
      <c r="AO12224" t="s">
        <v>8142</v>
      </c>
    </row>
    <row r="12225" spans="1:43" x14ac:dyDescent="0.35">
      <c r="A12225" t="s">
        <v>65530</v>
      </c>
      <c r="B12225" t="s">
        <v>12697</v>
      </c>
      <c r="C12225" t="s">
        <v>22006</v>
      </c>
      <c r="H12225" t="s">
        <v>65530</v>
      </c>
      <c r="J12225" t="s">
        <v>4241</v>
      </c>
      <c r="P12225" t="s">
        <v>50</v>
      </c>
      <c r="U12225" s="1">
        <v>45175</v>
      </c>
      <c r="V12225" s="1">
        <v>45175</v>
      </c>
      <c r="AC12225" t="s">
        <v>53</v>
      </c>
      <c r="AD12225">
        <v>2969480277</v>
      </c>
      <c r="AE12225" s="1">
        <v>37439</v>
      </c>
      <c r="AG12225" t="s">
        <v>65531</v>
      </c>
      <c r="AH12225" t="s">
        <v>51</v>
      </c>
      <c r="AJ12225" t="s">
        <v>53</v>
      </c>
      <c r="AO12225" t="s">
        <v>8142</v>
      </c>
    </row>
    <row r="12226" spans="1:43" x14ac:dyDescent="0.35">
      <c r="A12226" t="s">
        <v>65532</v>
      </c>
      <c r="B12226" t="s">
        <v>65533</v>
      </c>
      <c r="C12226" t="s">
        <v>17413</v>
      </c>
      <c r="F12226" t="s">
        <v>65534</v>
      </c>
      <c r="H12226" t="s">
        <v>65532</v>
      </c>
      <c r="J12226" t="s">
        <v>65535</v>
      </c>
      <c r="K12226" t="s">
        <v>65536</v>
      </c>
      <c r="M12226" t="s">
        <v>42071</v>
      </c>
      <c r="N12226" t="s">
        <v>65</v>
      </c>
      <c r="O12226">
        <v>80446</v>
      </c>
      <c r="P12226" t="s">
        <v>50</v>
      </c>
      <c r="U12226" s="1">
        <v>45175</v>
      </c>
      <c r="V12226" s="1">
        <v>45175</v>
      </c>
      <c r="W12226" s="1">
        <v>45175.5625</v>
      </c>
      <c r="X12226" s="1">
        <v>45175.5625</v>
      </c>
      <c r="AC12226" t="s">
        <v>53</v>
      </c>
      <c r="AD12226">
        <v>2973678584</v>
      </c>
      <c r="AE12226" s="1">
        <v>45176.611111111109</v>
      </c>
      <c r="AF12226" t="s">
        <v>65537</v>
      </c>
      <c r="AG12226" t="s">
        <v>65538</v>
      </c>
      <c r="AH12226" t="s">
        <v>51</v>
      </c>
      <c r="AJ12226" t="s">
        <v>53</v>
      </c>
      <c r="AL12226" t="s">
        <v>68</v>
      </c>
      <c r="AO12226" t="s">
        <v>5443</v>
      </c>
      <c r="AP12226" s="1">
        <v>45175.561111111114</v>
      </c>
    </row>
    <row r="12227" spans="1:43" x14ac:dyDescent="0.35">
      <c r="A12227" t="s">
        <v>65539</v>
      </c>
      <c r="B12227" t="s">
        <v>23162</v>
      </c>
      <c r="C12227" t="s">
        <v>23163</v>
      </c>
      <c r="F12227" t="s">
        <v>65540</v>
      </c>
      <c r="H12227" t="s">
        <v>65541</v>
      </c>
      <c r="J12227" t="s">
        <v>13574</v>
      </c>
      <c r="K12227" t="s">
        <v>65542</v>
      </c>
      <c r="M12227" t="s">
        <v>1737</v>
      </c>
      <c r="N12227" t="s">
        <v>287</v>
      </c>
      <c r="O12227">
        <v>80640</v>
      </c>
      <c r="P12227" t="s">
        <v>50</v>
      </c>
      <c r="U12227" s="1">
        <v>45175</v>
      </c>
      <c r="V12227" s="1">
        <v>45175</v>
      </c>
      <c r="W12227" s="1">
        <v>45175.320833333331</v>
      </c>
      <c r="X12227" s="1">
        <v>45175.320833333331</v>
      </c>
      <c r="AC12227" t="s">
        <v>53</v>
      </c>
      <c r="AD12227">
        <v>2969823183</v>
      </c>
      <c r="AE12227" s="1">
        <v>43312.453472222223</v>
      </c>
      <c r="AF12227" t="s">
        <v>65543</v>
      </c>
      <c r="AG12227" t="s">
        <v>65544</v>
      </c>
      <c r="AH12227" t="s">
        <v>51</v>
      </c>
      <c r="AJ12227" t="s">
        <v>53</v>
      </c>
      <c r="AL12227" t="s">
        <v>78</v>
      </c>
      <c r="AO12227" t="s">
        <v>51552</v>
      </c>
    </row>
    <row r="12228" spans="1:43" x14ac:dyDescent="0.35">
      <c r="A12228" t="s">
        <v>65545</v>
      </c>
      <c r="B12228" t="s">
        <v>9701</v>
      </c>
      <c r="C12228" t="s">
        <v>7471</v>
      </c>
      <c r="H12228" t="s">
        <v>65546</v>
      </c>
      <c r="J12228" t="s">
        <v>65547</v>
      </c>
      <c r="P12228" t="s">
        <v>50</v>
      </c>
      <c r="U12228" s="1">
        <v>45175</v>
      </c>
      <c r="V12228" s="1">
        <v>45175</v>
      </c>
      <c r="AC12228" t="s">
        <v>53</v>
      </c>
      <c r="AD12228">
        <v>2969474049</v>
      </c>
      <c r="AE12228" s="1">
        <v>37062</v>
      </c>
      <c r="AG12228" t="s">
        <v>65548</v>
      </c>
      <c r="AH12228" t="s">
        <v>51</v>
      </c>
      <c r="AJ12228" t="s">
        <v>53</v>
      </c>
      <c r="AO12228" t="s">
        <v>5443</v>
      </c>
    </row>
    <row r="12229" spans="1:43" x14ac:dyDescent="0.35">
      <c r="A12229" t="s">
        <v>65549</v>
      </c>
      <c r="B12229" t="s">
        <v>10776</v>
      </c>
      <c r="C12229" t="s">
        <v>1865</v>
      </c>
      <c r="F12229" t="s">
        <v>65550</v>
      </c>
      <c r="H12229" t="s">
        <v>65549</v>
      </c>
      <c r="J12229" t="s">
        <v>9017</v>
      </c>
      <c r="K12229" t="s">
        <v>10391</v>
      </c>
      <c r="M12229" t="s">
        <v>2783</v>
      </c>
      <c r="N12229" t="s">
        <v>264</v>
      </c>
      <c r="O12229">
        <v>77095</v>
      </c>
      <c r="P12229" t="s">
        <v>50</v>
      </c>
      <c r="U12229" s="1">
        <v>45175</v>
      </c>
      <c r="V12229" s="1">
        <v>45175</v>
      </c>
      <c r="AC12229" t="s">
        <v>53</v>
      </c>
      <c r="AD12229">
        <v>2969579793</v>
      </c>
      <c r="AE12229" s="1">
        <v>41172.685416666667</v>
      </c>
      <c r="AG12229" t="s">
        <v>65551</v>
      </c>
      <c r="AH12229" t="s">
        <v>51</v>
      </c>
      <c r="AJ12229" t="s">
        <v>53</v>
      </c>
      <c r="AO12229" t="s">
        <v>8142</v>
      </c>
    </row>
    <row r="12230" spans="1:43" x14ac:dyDescent="0.35">
      <c r="A12230" t="s">
        <v>65552</v>
      </c>
      <c r="B12230" t="s">
        <v>22495</v>
      </c>
      <c r="C12230" t="s">
        <v>65553</v>
      </c>
      <c r="H12230" t="s">
        <v>65552</v>
      </c>
      <c r="J12230" t="s">
        <v>5173</v>
      </c>
      <c r="P12230" t="s">
        <v>50</v>
      </c>
      <c r="U12230" s="1">
        <v>45175</v>
      </c>
      <c r="V12230" s="1">
        <v>45175</v>
      </c>
      <c r="W12230" s="1">
        <v>45175.644444444442</v>
      </c>
      <c r="X12230" s="1">
        <v>45175.644444444442</v>
      </c>
      <c r="AC12230" t="s">
        <v>53</v>
      </c>
      <c r="AD12230">
        <v>2969481577</v>
      </c>
      <c r="AE12230" s="1">
        <v>37524</v>
      </c>
      <c r="AG12230" t="s">
        <v>65554</v>
      </c>
      <c r="AH12230" t="s">
        <v>51</v>
      </c>
      <c r="AJ12230" t="s">
        <v>53</v>
      </c>
      <c r="AL12230" t="s">
        <v>78</v>
      </c>
      <c r="AO12230" t="s">
        <v>8142</v>
      </c>
    </row>
    <row r="12231" spans="1:43" x14ac:dyDescent="0.35">
      <c r="A12231" t="s">
        <v>65555</v>
      </c>
      <c r="B12231" t="s">
        <v>1965</v>
      </c>
      <c r="C12231" t="s">
        <v>11910</v>
      </c>
      <c r="F12231" t="s">
        <v>65556</v>
      </c>
      <c r="H12231" t="s">
        <v>65557</v>
      </c>
      <c r="J12231" t="s">
        <v>4293</v>
      </c>
      <c r="K12231" t="s">
        <v>65558</v>
      </c>
      <c r="M12231" t="s">
        <v>65559</v>
      </c>
      <c r="N12231" t="s">
        <v>798</v>
      </c>
      <c r="O12231">
        <v>76020</v>
      </c>
      <c r="P12231" t="s">
        <v>50</v>
      </c>
      <c r="U12231" s="1">
        <v>45175</v>
      </c>
      <c r="V12231" s="1">
        <v>45175</v>
      </c>
      <c r="W12231" s="1">
        <v>45175.438888888886</v>
      </c>
      <c r="X12231" s="1">
        <v>45175.438888888886</v>
      </c>
      <c r="AC12231" t="s">
        <v>53</v>
      </c>
      <c r="AD12231">
        <v>2969634929</v>
      </c>
      <c r="AE12231" s="1">
        <v>41799.665972222225</v>
      </c>
      <c r="AF12231" t="s">
        <v>4296</v>
      </c>
      <c r="AG12231" t="s">
        <v>65560</v>
      </c>
      <c r="AH12231" t="s">
        <v>51</v>
      </c>
      <c r="AJ12231" t="s">
        <v>53</v>
      </c>
      <c r="AL12231" t="s">
        <v>68</v>
      </c>
      <c r="AO12231" t="s">
        <v>5443</v>
      </c>
      <c r="AP12231" s="1">
        <v>45273.490972222222</v>
      </c>
    </row>
    <row r="12232" spans="1:43" x14ac:dyDescent="0.35">
      <c r="A12232" t="s">
        <v>65561</v>
      </c>
      <c r="B12232" t="s">
        <v>65562</v>
      </c>
      <c r="C12232" t="s">
        <v>4860</v>
      </c>
      <c r="F12232" t="s">
        <v>65563</v>
      </c>
      <c r="H12232" t="s">
        <v>65564</v>
      </c>
      <c r="J12232" t="s">
        <v>65565</v>
      </c>
      <c r="K12232" t="s">
        <v>65566</v>
      </c>
      <c r="M12232" t="s">
        <v>419</v>
      </c>
      <c r="N12232" t="s">
        <v>253</v>
      </c>
      <c r="O12232">
        <v>87111</v>
      </c>
      <c r="P12232" t="s">
        <v>50</v>
      </c>
      <c r="U12232" s="1">
        <v>45175</v>
      </c>
      <c r="V12232" s="1">
        <v>45175</v>
      </c>
      <c r="W12232" s="1">
        <v>45175.576388888891</v>
      </c>
      <c r="X12232" s="1">
        <v>45175.576388888891</v>
      </c>
      <c r="AC12232" t="s">
        <v>53</v>
      </c>
      <c r="AD12232">
        <v>1000000001</v>
      </c>
      <c r="AE12232" s="1">
        <v>39973.351388888892</v>
      </c>
      <c r="AF12232" t="s">
        <v>3377</v>
      </c>
      <c r="AG12232" t="s">
        <v>65567</v>
      </c>
      <c r="AH12232" t="s">
        <v>51</v>
      </c>
      <c r="AJ12232" t="s">
        <v>53</v>
      </c>
      <c r="AL12232" t="s">
        <v>78</v>
      </c>
      <c r="AO12232" t="s">
        <v>5443</v>
      </c>
      <c r="AP12232" s="1">
        <v>45175.57708333333</v>
      </c>
    </row>
    <row r="12233" spans="1:43" x14ac:dyDescent="0.35">
      <c r="A12233" t="s">
        <v>65568</v>
      </c>
      <c r="B12233" t="s">
        <v>65562</v>
      </c>
      <c r="C12233" t="s">
        <v>4860</v>
      </c>
      <c r="F12233" t="s">
        <v>65563</v>
      </c>
      <c r="H12233" t="s">
        <v>65569</v>
      </c>
      <c r="J12233" t="s">
        <v>65570</v>
      </c>
      <c r="K12233" t="s">
        <v>65566</v>
      </c>
      <c r="M12233" t="s">
        <v>419</v>
      </c>
      <c r="N12233" t="s">
        <v>253</v>
      </c>
      <c r="O12233">
        <v>87111</v>
      </c>
      <c r="P12233" t="s">
        <v>50</v>
      </c>
      <c r="U12233" s="1">
        <v>45175</v>
      </c>
      <c r="V12233" s="1">
        <v>45175</v>
      </c>
      <c r="W12233" s="1">
        <v>45175.573611111111</v>
      </c>
      <c r="X12233" s="1">
        <v>45175.573611111111</v>
      </c>
      <c r="AC12233" t="s">
        <v>53</v>
      </c>
      <c r="AD12233">
        <v>1000000001</v>
      </c>
      <c r="AE12233" s="1">
        <v>39973.351388888892</v>
      </c>
      <c r="AF12233" t="s">
        <v>3377</v>
      </c>
      <c r="AG12233" t="s">
        <v>65571</v>
      </c>
      <c r="AH12233" t="s">
        <v>51</v>
      </c>
      <c r="AJ12233" t="s">
        <v>53</v>
      </c>
      <c r="AL12233" t="s">
        <v>78</v>
      </c>
      <c r="AO12233" t="s">
        <v>5443</v>
      </c>
      <c r="AP12233" s="1">
        <v>45225.169444444444</v>
      </c>
      <c r="AQ12233" s="1">
        <v>45177.777083333334</v>
      </c>
    </row>
    <row r="12234" spans="1:43" x14ac:dyDescent="0.35">
      <c r="A12234" t="s">
        <v>65572</v>
      </c>
      <c r="B12234" t="s">
        <v>5743</v>
      </c>
      <c r="C12234" t="s">
        <v>4860</v>
      </c>
      <c r="F12234" t="s">
        <v>65573</v>
      </c>
      <c r="H12234" t="s">
        <v>24647</v>
      </c>
      <c r="J12234" t="s">
        <v>65574</v>
      </c>
      <c r="K12234" t="s">
        <v>65575</v>
      </c>
      <c r="M12234" t="s">
        <v>252</v>
      </c>
      <c r="N12234" t="s">
        <v>253</v>
      </c>
      <c r="O12234">
        <v>88061</v>
      </c>
      <c r="P12234" t="s">
        <v>50</v>
      </c>
      <c r="U12234" s="1">
        <v>45175</v>
      </c>
      <c r="V12234" s="1">
        <v>45175</v>
      </c>
      <c r="W12234" s="1">
        <v>45175.476388888892</v>
      </c>
      <c r="X12234" s="1">
        <v>45175.476388888892</v>
      </c>
      <c r="AC12234" t="s">
        <v>53</v>
      </c>
      <c r="AD12234">
        <v>1000000001</v>
      </c>
      <c r="AE12234" s="1">
        <v>39973.351388888892</v>
      </c>
      <c r="AF12234" t="s">
        <v>3377</v>
      </c>
      <c r="AG12234" t="s">
        <v>65576</v>
      </c>
      <c r="AH12234" t="s">
        <v>51</v>
      </c>
      <c r="AJ12234" t="s">
        <v>53</v>
      </c>
      <c r="AL12234" t="s">
        <v>78</v>
      </c>
      <c r="AO12234" t="s">
        <v>5443</v>
      </c>
      <c r="AP12234" s="1">
        <v>45175.474999999999</v>
      </c>
    </row>
    <row r="12235" spans="1:43" x14ac:dyDescent="0.35">
      <c r="A12235" t="s">
        <v>4058</v>
      </c>
      <c r="B12235" t="s">
        <v>2163</v>
      </c>
      <c r="C12235" t="s">
        <v>1421</v>
      </c>
      <c r="F12235" t="s">
        <v>4057</v>
      </c>
      <c r="H12235" t="s">
        <v>4058</v>
      </c>
      <c r="J12235" t="s">
        <v>4059</v>
      </c>
      <c r="K12235" t="s">
        <v>28642</v>
      </c>
      <c r="M12235" t="s">
        <v>137</v>
      </c>
      <c r="N12235" t="s">
        <v>65</v>
      </c>
      <c r="O12235">
        <v>80216</v>
      </c>
      <c r="P12235" t="s">
        <v>50</v>
      </c>
      <c r="U12235" s="1">
        <v>45175</v>
      </c>
      <c r="V12235" s="1">
        <v>45175</v>
      </c>
      <c r="W12235" s="1">
        <v>45175.643055555556</v>
      </c>
      <c r="X12235" s="1">
        <v>45175.643055555556</v>
      </c>
      <c r="AC12235" t="s">
        <v>53</v>
      </c>
      <c r="AD12235">
        <v>2969475436</v>
      </c>
      <c r="AE12235" s="1">
        <v>37166.661111111112</v>
      </c>
      <c r="AF12235" t="s">
        <v>741</v>
      </c>
      <c r="AG12235" t="s">
        <v>65577</v>
      </c>
      <c r="AH12235" t="s">
        <v>51</v>
      </c>
      <c r="AJ12235" t="s">
        <v>53</v>
      </c>
      <c r="AL12235" t="s">
        <v>68</v>
      </c>
      <c r="AO12235" t="s">
        <v>5443</v>
      </c>
      <c r="AP12235" s="1">
        <v>45176.313888888886</v>
      </c>
    </row>
    <row r="12236" spans="1:43" x14ac:dyDescent="0.35">
      <c r="A12236" t="s">
        <v>65578</v>
      </c>
      <c r="B12236" t="s">
        <v>65579</v>
      </c>
      <c r="C12236" t="s">
        <v>6563</v>
      </c>
      <c r="H12236" t="s">
        <v>65580</v>
      </c>
      <c r="J12236" t="s">
        <v>7142</v>
      </c>
      <c r="K12236" t="s">
        <v>7296</v>
      </c>
      <c r="M12236" t="s">
        <v>7297</v>
      </c>
      <c r="N12236" t="s">
        <v>798</v>
      </c>
      <c r="O12236" t="s">
        <v>7298</v>
      </c>
      <c r="P12236" t="s">
        <v>50</v>
      </c>
      <c r="U12236" s="1">
        <v>45176</v>
      </c>
      <c r="V12236" s="1">
        <v>45176</v>
      </c>
      <c r="W12236" s="1">
        <v>45176.802777777775</v>
      </c>
      <c r="X12236" s="1">
        <v>45176.802777777775</v>
      </c>
      <c r="AC12236" t="s">
        <v>51</v>
      </c>
      <c r="AD12236">
        <v>2969584761</v>
      </c>
      <c r="AE12236" s="1">
        <v>41288.714583333334</v>
      </c>
      <c r="AF12236" t="s">
        <v>26234</v>
      </c>
      <c r="AG12236" t="s">
        <v>65581</v>
      </c>
      <c r="AH12236" t="s">
        <v>51</v>
      </c>
      <c r="AJ12236" t="s">
        <v>53</v>
      </c>
      <c r="AL12236" t="s">
        <v>68</v>
      </c>
      <c r="AO12236" t="s">
        <v>5443</v>
      </c>
      <c r="AP12236" s="1">
        <v>45181.619444444441</v>
      </c>
    </row>
    <row r="12237" spans="1:43" x14ac:dyDescent="0.35">
      <c r="A12237">
        <v>310700</v>
      </c>
      <c r="B12237" t="s">
        <v>65582</v>
      </c>
      <c r="C12237" t="s">
        <v>5143</v>
      </c>
      <c r="F12237" t="s">
        <v>43635</v>
      </c>
      <c r="H12237" t="s">
        <v>41759</v>
      </c>
      <c r="J12237" t="s">
        <v>12614</v>
      </c>
      <c r="M12237" t="s">
        <v>525</v>
      </c>
      <c r="N12237" t="s">
        <v>287</v>
      </c>
      <c r="O12237">
        <v>80018</v>
      </c>
      <c r="P12237" t="s">
        <v>50</v>
      </c>
      <c r="U12237" s="1">
        <v>45176</v>
      </c>
      <c r="V12237" s="1">
        <v>45176</v>
      </c>
      <c r="W12237" s="1">
        <v>45176.695833333331</v>
      </c>
      <c r="X12237" s="1">
        <v>45176.695833333331</v>
      </c>
      <c r="AC12237" t="s">
        <v>53</v>
      </c>
      <c r="AD12237">
        <v>2969543968</v>
      </c>
      <c r="AE12237" s="1">
        <v>40032.470138888886</v>
      </c>
      <c r="AG12237" t="s">
        <v>65583</v>
      </c>
      <c r="AH12237" t="s">
        <v>51</v>
      </c>
      <c r="AJ12237" t="s">
        <v>53</v>
      </c>
      <c r="AL12237" t="s">
        <v>78</v>
      </c>
      <c r="AO12237" t="s">
        <v>8142</v>
      </c>
    </row>
    <row r="12238" spans="1:43" x14ac:dyDescent="0.35">
      <c r="A12238" t="s">
        <v>65584</v>
      </c>
      <c r="B12238" t="s">
        <v>65585</v>
      </c>
      <c r="C12238" t="s">
        <v>20067</v>
      </c>
      <c r="F12238" t="s">
        <v>65586</v>
      </c>
      <c r="H12238" t="s">
        <v>65584</v>
      </c>
      <c r="J12238" t="s">
        <v>65587</v>
      </c>
      <c r="K12238" t="s">
        <v>65588</v>
      </c>
      <c r="M12238" t="s">
        <v>753</v>
      </c>
      <c r="N12238" t="s">
        <v>798</v>
      </c>
      <c r="O12238">
        <v>79925</v>
      </c>
      <c r="P12238" t="s">
        <v>50</v>
      </c>
      <c r="U12238" s="1">
        <v>45176</v>
      </c>
      <c r="V12238" s="1">
        <v>45176</v>
      </c>
      <c r="W12238" s="1">
        <v>45176.490277777775</v>
      </c>
      <c r="X12238" s="1">
        <v>45176.490277777775</v>
      </c>
      <c r="AC12238" t="s">
        <v>53</v>
      </c>
      <c r="AD12238">
        <v>2973678216</v>
      </c>
      <c r="AE12238" s="1">
        <v>45176.489583333336</v>
      </c>
      <c r="AF12238" t="s">
        <v>65589</v>
      </c>
      <c r="AG12238" t="s">
        <v>65590</v>
      </c>
      <c r="AH12238" t="s">
        <v>51</v>
      </c>
      <c r="AJ12238" t="s">
        <v>53</v>
      </c>
      <c r="AL12238" t="s">
        <v>68</v>
      </c>
      <c r="AO12238" t="s">
        <v>57090</v>
      </c>
      <c r="AP12238" s="1">
        <v>45177.524305555555</v>
      </c>
      <c r="AQ12238" s="1">
        <v>45177.518055555556</v>
      </c>
    </row>
    <row r="12239" spans="1:43" x14ac:dyDescent="0.35">
      <c r="A12239" t="s">
        <v>65591</v>
      </c>
      <c r="B12239" t="s">
        <v>64377</v>
      </c>
      <c r="C12239" t="s">
        <v>303</v>
      </c>
      <c r="F12239" t="s">
        <v>65592</v>
      </c>
      <c r="H12239" t="s">
        <v>65591</v>
      </c>
      <c r="J12239" t="s">
        <v>64379</v>
      </c>
      <c r="K12239" t="s">
        <v>64380</v>
      </c>
      <c r="M12239" t="s">
        <v>2048</v>
      </c>
      <c r="N12239" t="s">
        <v>253</v>
      </c>
      <c r="O12239">
        <v>87401</v>
      </c>
      <c r="P12239" t="s">
        <v>50</v>
      </c>
      <c r="U12239" s="1">
        <v>45176</v>
      </c>
      <c r="V12239" s="1">
        <v>45176</v>
      </c>
      <c r="W12239" s="1">
        <v>45176.593055555553</v>
      </c>
      <c r="X12239" s="1">
        <v>45176.593055555553</v>
      </c>
      <c r="AC12239" t="s">
        <v>51</v>
      </c>
      <c r="AD12239">
        <v>2972308806</v>
      </c>
      <c r="AE12239" s="1">
        <v>44960.54583333333</v>
      </c>
      <c r="AF12239" t="s">
        <v>64381</v>
      </c>
      <c r="AG12239" t="s">
        <v>65593</v>
      </c>
      <c r="AH12239" t="s">
        <v>51</v>
      </c>
      <c r="AJ12239" t="s">
        <v>53</v>
      </c>
      <c r="AL12239" t="s">
        <v>68</v>
      </c>
      <c r="AO12239" t="s">
        <v>5443</v>
      </c>
      <c r="AP12239" s="1">
        <v>45176.707638888889</v>
      </c>
    </row>
    <row r="12240" spans="1:43" x14ac:dyDescent="0.35">
      <c r="A12240" t="s">
        <v>65594</v>
      </c>
      <c r="B12240" t="s">
        <v>24881</v>
      </c>
      <c r="C12240" t="s">
        <v>6419</v>
      </c>
      <c r="F12240" t="s">
        <v>65595</v>
      </c>
      <c r="H12240" t="s">
        <v>65594</v>
      </c>
      <c r="J12240" t="s">
        <v>65596</v>
      </c>
      <c r="K12240" t="s">
        <v>65597</v>
      </c>
      <c r="M12240" t="s">
        <v>65598</v>
      </c>
      <c r="N12240" t="s">
        <v>253</v>
      </c>
      <c r="O12240">
        <v>88401</v>
      </c>
      <c r="P12240" t="s">
        <v>50</v>
      </c>
      <c r="U12240" s="1">
        <v>45176</v>
      </c>
      <c r="V12240" s="1">
        <v>45176</v>
      </c>
      <c r="W12240" s="1">
        <v>45176.56527777778</v>
      </c>
      <c r="X12240" s="1">
        <v>45176.56527777778</v>
      </c>
      <c r="AC12240" t="s">
        <v>53</v>
      </c>
      <c r="AD12240">
        <v>2969535270</v>
      </c>
      <c r="AE12240" s="1">
        <v>39685.654166666667</v>
      </c>
      <c r="AF12240" t="s">
        <v>19761</v>
      </c>
      <c r="AG12240" t="s">
        <v>65599</v>
      </c>
      <c r="AH12240" t="s">
        <v>51</v>
      </c>
      <c r="AJ12240" t="s">
        <v>53</v>
      </c>
      <c r="AL12240" t="s">
        <v>68</v>
      </c>
      <c r="AO12240" t="s">
        <v>5443</v>
      </c>
      <c r="AP12240" s="1">
        <v>45245.678472222222</v>
      </c>
    </row>
    <row r="12241" spans="1:43" x14ac:dyDescent="0.35">
      <c r="A12241" t="s">
        <v>65600</v>
      </c>
      <c r="B12241" t="s">
        <v>36083</v>
      </c>
      <c r="C12241" t="s">
        <v>54384</v>
      </c>
      <c r="F12241" t="s">
        <v>65601</v>
      </c>
      <c r="H12241" t="s">
        <v>65602</v>
      </c>
      <c r="J12241" t="s">
        <v>65603</v>
      </c>
      <c r="K12241" t="s">
        <v>65604</v>
      </c>
      <c r="M12241" t="s">
        <v>753</v>
      </c>
      <c r="N12241" t="s">
        <v>798</v>
      </c>
      <c r="O12241">
        <v>79922</v>
      </c>
      <c r="P12241" t="s">
        <v>50</v>
      </c>
      <c r="U12241" s="1">
        <v>45176</v>
      </c>
      <c r="V12241" s="1">
        <v>45176</v>
      </c>
      <c r="W12241" s="1">
        <v>45176.666666666664</v>
      </c>
      <c r="X12241" s="1">
        <v>45176.666666666664</v>
      </c>
      <c r="AC12241" t="s">
        <v>53</v>
      </c>
      <c r="AD12241">
        <v>2973678777</v>
      </c>
      <c r="AE12241" s="1">
        <v>45176.665277777778</v>
      </c>
      <c r="AF12241" t="s">
        <v>65605</v>
      </c>
      <c r="AG12241" t="s">
        <v>65606</v>
      </c>
      <c r="AH12241" t="s">
        <v>51</v>
      </c>
      <c r="AJ12241" t="s">
        <v>53</v>
      </c>
      <c r="AL12241" t="s">
        <v>68</v>
      </c>
      <c r="AO12241" t="s">
        <v>57090</v>
      </c>
      <c r="AP12241" s="1">
        <v>45176.681250000001</v>
      </c>
      <c r="AQ12241" s="1">
        <v>45176.678472222222</v>
      </c>
    </row>
    <row r="12242" spans="1:43" x14ac:dyDescent="0.35">
      <c r="A12242">
        <v>368532</v>
      </c>
      <c r="B12242" t="s">
        <v>65607</v>
      </c>
      <c r="C12242" t="s">
        <v>2347</v>
      </c>
      <c r="F12242" t="s">
        <v>43635</v>
      </c>
      <c r="H12242" t="s">
        <v>43697</v>
      </c>
      <c r="M12242" t="s">
        <v>21918</v>
      </c>
      <c r="N12242" t="s">
        <v>637</v>
      </c>
      <c r="O12242">
        <v>79770</v>
      </c>
      <c r="P12242" t="s">
        <v>50</v>
      </c>
      <c r="U12242" s="1">
        <v>45176</v>
      </c>
      <c r="V12242" s="1">
        <v>45176</v>
      </c>
      <c r="W12242" s="1">
        <v>45176.74722222222</v>
      </c>
      <c r="X12242" s="1">
        <v>45176.74722222222</v>
      </c>
      <c r="AC12242" t="s">
        <v>53</v>
      </c>
      <c r="AD12242">
        <v>9999999999</v>
      </c>
      <c r="AE12242" s="1">
        <v>45196</v>
      </c>
      <c r="AG12242" t="s">
        <v>65608</v>
      </c>
      <c r="AH12242" t="s">
        <v>51</v>
      </c>
      <c r="AJ12242" t="s">
        <v>53</v>
      </c>
      <c r="AL12242" t="s">
        <v>78</v>
      </c>
      <c r="AO12242" t="s">
        <v>8142</v>
      </c>
    </row>
    <row r="12243" spans="1:43" x14ac:dyDescent="0.35">
      <c r="A12243">
        <v>368835</v>
      </c>
      <c r="B12243" t="s">
        <v>65609</v>
      </c>
      <c r="C12243" t="s">
        <v>17136</v>
      </c>
      <c r="F12243" t="s">
        <v>43635</v>
      </c>
      <c r="H12243" t="s">
        <v>43697</v>
      </c>
      <c r="M12243" t="s">
        <v>21918</v>
      </c>
      <c r="N12243" t="s">
        <v>637</v>
      </c>
      <c r="O12243">
        <v>79770</v>
      </c>
      <c r="P12243" t="s">
        <v>50</v>
      </c>
      <c r="U12243" s="1">
        <v>45176</v>
      </c>
      <c r="V12243" s="1">
        <v>45176</v>
      </c>
      <c r="W12243" s="1">
        <v>45176.744444444441</v>
      </c>
      <c r="X12243" s="1">
        <v>45176.744444444441</v>
      </c>
      <c r="AC12243" t="s">
        <v>53</v>
      </c>
      <c r="AD12243">
        <v>9999999999</v>
      </c>
      <c r="AE12243" s="1">
        <v>45196</v>
      </c>
      <c r="AG12243" t="s">
        <v>65610</v>
      </c>
      <c r="AH12243" t="s">
        <v>51</v>
      </c>
      <c r="AJ12243" t="s">
        <v>53</v>
      </c>
      <c r="AL12243" t="s">
        <v>78</v>
      </c>
      <c r="AO12243" t="s">
        <v>8142</v>
      </c>
    </row>
    <row r="12244" spans="1:43" x14ac:dyDescent="0.35">
      <c r="A12244" t="s">
        <v>65611</v>
      </c>
      <c r="B12244" t="s">
        <v>1210</v>
      </c>
      <c r="C12244" t="s">
        <v>89</v>
      </c>
      <c r="F12244" t="s">
        <v>65612</v>
      </c>
      <c r="H12244" t="s">
        <v>65611</v>
      </c>
      <c r="J12244" t="s">
        <v>65613</v>
      </c>
      <c r="K12244" t="s">
        <v>65614</v>
      </c>
      <c r="M12244" t="s">
        <v>5866</v>
      </c>
      <c r="N12244" t="s">
        <v>65</v>
      </c>
      <c r="O12244">
        <v>80534</v>
      </c>
      <c r="P12244" t="s">
        <v>50</v>
      </c>
      <c r="U12244" s="1">
        <v>45176</v>
      </c>
      <c r="V12244" s="1">
        <v>45176</v>
      </c>
      <c r="W12244" s="1">
        <v>45176.451388888891</v>
      </c>
      <c r="X12244" s="1">
        <v>45176.451388888891</v>
      </c>
      <c r="AC12244" t="s">
        <v>53</v>
      </c>
      <c r="AD12244">
        <v>2973678350</v>
      </c>
      <c r="AE12244" s="1">
        <v>45176.54583333333</v>
      </c>
      <c r="AF12244" t="s">
        <v>65615</v>
      </c>
      <c r="AG12244" t="s">
        <v>65616</v>
      </c>
      <c r="AH12244" t="s">
        <v>51</v>
      </c>
      <c r="AJ12244" t="s">
        <v>53</v>
      </c>
      <c r="AL12244" t="s">
        <v>68</v>
      </c>
      <c r="AO12244" t="s">
        <v>5443</v>
      </c>
      <c r="AP12244" s="1">
        <v>45426.501388888886</v>
      </c>
      <c r="AQ12244" s="1">
        <v>45176.563194444447</v>
      </c>
    </row>
    <row r="12245" spans="1:43" x14ac:dyDescent="0.35">
      <c r="A12245" t="s">
        <v>65617</v>
      </c>
      <c r="B12245" t="s">
        <v>65618</v>
      </c>
      <c r="C12245" t="s">
        <v>39692</v>
      </c>
      <c r="H12245" t="s">
        <v>65617</v>
      </c>
      <c r="J12245" t="s">
        <v>65619</v>
      </c>
      <c r="K12245" t="s">
        <v>65620</v>
      </c>
      <c r="M12245" t="s">
        <v>65206</v>
      </c>
      <c r="N12245" t="s">
        <v>287</v>
      </c>
      <c r="O12245">
        <v>81226</v>
      </c>
      <c r="P12245" t="s">
        <v>50</v>
      </c>
      <c r="U12245" s="1">
        <v>45176</v>
      </c>
      <c r="V12245" s="1">
        <v>45176</v>
      </c>
      <c r="W12245" s="1">
        <v>45176.777777777781</v>
      </c>
      <c r="X12245" s="1">
        <v>45176.777777777781</v>
      </c>
      <c r="AC12245" t="s">
        <v>53</v>
      </c>
      <c r="AD12245">
        <v>1000000001</v>
      </c>
      <c r="AE12245" s="1">
        <v>39973.351388888892</v>
      </c>
      <c r="AF12245" t="s">
        <v>3377</v>
      </c>
      <c r="AG12245" t="s">
        <v>65621</v>
      </c>
      <c r="AH12245" t="s">
        <v>51</v>
      </c>
      <c r="AJ12245" t="s">
        <v>53</v>
      </c>
      <c r="AL12245" t="s">
        <v>78</v>
      </c>
      <c r="AO12245" t="s">
        <v>51552</v>
      </c>
    </row>
    <row r="12246" spans="1:43" x14ac:dyDescent="0.35">
      <c r="A12246" t="s">
        <v>65622</v>
      </c>
      <c r="B12246" t="s">
        <v>65623</v>
      </c>
      <c r="C12246" t="s">
        <v>3295</v>
      </c>
      <c r="F12246" t="s">
        <v>65624</v>
      </c>
      <c r="H12246" t="s">
        <v>65622</v>
      </c>
      <c r="J12246" t="s">
        <v>65625</v>
      </c>
      <c r="M12246" t="s">
        <v>19469</v>
      </c>
      <c r="N12246" t="s">
        <v>287</v>
      </c>
      <c r="O12246">
        <v>80424</v>
      </c>
      <c r="P12246" t="s">
        <v>50</v>
      </c>
      <c r="U12246" s="1">
        <v>45176</v>
      </c>
      <c r="V12246" s="1">
        <v>45176</v>
      </c>
      <c r="W12246" s="1">
        <v>45176.606944444444</v>
      </c>
      <c r="X12246" s="1">
        <v>45176.606944444444</v>
      </c>
      <c r="AC12246" t="s">
        <v>53</v>
      </c>
      <c r="AD12246">
        <v>1000000001</v>
      </c>
      <c r="AE12246" s="1">
        <v>39973.351388888892</v>
      </c>
      <c r="AF12246" t="s">
        <v>3377</v>
      </c>
      <c r="AG12246" t="s">
        <v>65626</v>
      </c>
      <c r="AH12246" t="s">
        <v>51</v>
      </c>
      <c r="AJ12246" t="s">
        <v>53</v>
      </c>
      <c r="AL12246" t="s">
        <v>78</v>
      </c>
      <c r="AO12246" t="s">
        <v>8142</v>
      </c>
    </row>
    <row r="12247" spans="1:43" x14ac:dyDescent="0.35">
      <c r="A12247" t="s">
        <v>65627</v>
      </c>
      <c r="B12247" t="s">
        <v>65628</v>
      </c>
      <c r="C12247" t="s">
        <v>383</v>
      </c>
      <c r="F12247" t="s">
        <v>65629</v>
      </c>
      <c r="H12247" t="s">
        <v>65627</v>
      </c>
      <c r="J12247" t="s">
        <v>65630</v>
      </c>
      <c r="M12247" t="s">
        <v>4828</v>
      </c>
      <c r="N12247" t="s">
        <v>637</v>
      </c>
      <c r="O12247">
        <v>75062</v>
      </c>
      <c r="P12247" t="s">
        <v>50</v>
      </c>
      <c r="U12247" s="1">
        <v>45176</v>
      </c>
      <c r="V12247" s="1">
        <v>45176</v>
      </c>
      <c r="W12247" s="1">
        <v>45176.339583333334</v>
      </c>
      <c r="X12247" s="1">
        <v>45176.339583333334</v>
      </c>
      <c r="AC12247" t="s">
        <v>53</v>
      </c>
      <c r="AD12247">
        <v>1000000001</v>
      </c>
      <c r="AE12247" s="1">
        <v>39973.351388888892</v>
      </c>
      <c r="AF12247" t="s">
        <v>3377</v>
      </c>
      <c r="AG12247" t="s">
        <v>65631</v>
      </c>
      <c r="AH12247" t="s">
        <v>51</v>
      </c>
      <c r="AJ12247" t="s">
        <v>53</v>
      </c>
      <c r="AL12247" t="s">
        <v>78</v>
      </c>
      <c r="AO12247" t="s">
        <v>8142</v>
      </c>
    </row>
    <row r="12248" spans="1:43" x14ac:dyDescent="0.35">
      <c r="A12248">
        <v>368581</v>
      </c>
      <c r="B12248" t="s">
        <v>25549</v>
      </c>
      <c r="C12248" t="s">
        <v>1865</v>
      </c>
      <c r="F12248" t="s">
        <v>43635</v>
      </c>
      <c r="H12248" t="s">
        <v>41759</v>
      </c>
      <c r="J12248" t="s">
        <v>12614</v>
      </c>
      <c r="M12248" t="s">
        <v>525</v>
      </c>
      <c r="N12248" t="s">
        <v>287</v>
      </c>
      <c r="O12248">
        <v>80018</v>
      </c>
      <c r="P12248" t="s">
        <v>50</v>
      </c>
      <c r="U12248" s="1">
        <v>45176</v>
      </c>
      <c r="V12248" s="1">
        <v>45176</v>
      </c>
      <c r="W12248" s="1">
        <v>45176.700694444444</v>
      </c>
      <c r="X12248" s="1">
        <v>45176.700694444444</v>
      </c>
      <c r="AC12248" t="s">
        <v>53</v>
      </c>
      <c r="AD12248">
        <v>2969543968</v>
      </c>
      <c r="AE12248" s="1">
        <v>40032.470138888886</v>
      </c>
      <c r="AG12248" t="s">
        <v>65632</v>
      </c>
      <c r="AH12248" t="s">
        <v>51</v>
      </c>
      <c r="AJ12248" t="s">
        <v>53</v>
      </c>
      <c r="AL12248" t="s">
        <v>78</v>
      </c>
      <c r="AO12248" t="s">
        <v>8142</v>
      </c>
    </row>
    <row r="12249" spans="1:43" x14ac:dyDescent="0.35">
      <c r="A12249">
        <v>368655</v>
      </c>
      <c r="B12249" t="s">
        <v>65633</v>
      </c>
      <c r="C12249" t="s">
        <v>9316</v>
      </c>
      <c r="H12249" t="s">
        <v>43396</v>
      </c>
      <c r="J12249" t="s">
        <v>12614</v>
      </c>
      <c r="K12249" t="s">
        <v>2782</v>
      </c>
      <c r="M12249" t="s">
        <v>2783</v>
      </c>
      <c r="N12249" t="s">
        <v>264</v>
      </c>
      <c r="O12249">
        <v>77002</v>
      </c>
      <c r="P12249" t="s">
        <v>50</v>
      </c>
      <c r="U12249" s="1">
        <v>45176</v>
      </c>
      <c r="V12249" s="1">
        <v>45176</v>
      </c>
      <c r="W12249" s="1">
        <v>45176.685416666667</v>
      </c>
      <c r="X12249" s="1">
        <v>45176.685416666667</v>
      </c>
      <c r="AC12249" t="s">
        <v>53</v>
      </c>
      <c r="AD12249">
        <v>2969543968</v>
      </c>
      <c r="AE12249" s="1">
        <v>40032.470138888886</v>
      </c>
      <c r="AG12249" t="s">
        <v>65634</v>
      </c>
      <c r="AH12249" t="s">
        <v>51</v>
      </c>
      <c r="AJ12249" t="s">
        <v>53</v>
      </c>
      <c r="AL12249" t="s">
        <v>78</v>
      </c>
      <c r="AO12249" t="s">
        <v>8142</v>
      </c>
    </row>
    <row r="12250" spans="1:43" x14ac:dyDescent="0.35">
      <c r="A12250">
        <v>368383</v>
      </c>
      <c r="B12250" t="s">
        <v>747</v>
      </c>
      <c r="C12250" t="s">
        <v>2615</v>
      </c>
      <c r="F12250" t="s">
        <v>43635</v>
      </c>
      <c r="H12250" t="s">
        <v>43442</v>
      </c>
      <c r="J12250" t="s">
        <v>12614</v>
      </c>
      <c r="M12250" t="s">
        <v>4326</v>
      </c>
      <c r="N12250" t="s">
        <v>287</v>
      </c>
      <c r="O12250">
        <v>80643</v>
      </c>
      <c r="P12250" t="s">
        <v>50</v>
      </c>
      <c r="U12250" s="1">
        <v>45176</v>
      </c>
      <c r="V12250" s="1">
        <v>45176</v>
      </c>
      <c r="W12250" s="1">
        <v>45176.677777777775</v>
      </c>
      <c r="X12250" s="1">
        <v>45176.677777777775</v>
      </c>
      <c r="AC12250" t="s">
        <v>53</v>
      </c>
      <c r="AD12250">
        <v>2969543968</v>
      </c>
      <c r="AE12250" s="1">
        <v>40032.470138888886</v>
      </c>
      <c r="AG12250" t="s">
        <v>65635</v>
      </c>
      <c r="AH12250" t="s">
        <v>51</v>
      </c>
      <c r="AJ12250" t="s">
        <v>53</v>
      </c>
      <c r="AL12250" t="s">
        <v>78</v>
      </c>
      <c r="AO12250" t="s">
        <v>8142</v>
      </c>
    </row>
    <row r="12251" spans="1:43" x14ac:dyDescent="0.35">
      <c r="A12251">
        <v>357282</v>
      </c>
      <c r="B12251" t="s">
        <v>13304</v>
      </c>
      <c r="C12251" t="s">
        <v>32807</v>
      </c>
      <c r="F12251" t="s">
        <v>43635</v>
      </c>
      <c r="H12251" t="s">
        <v>43697</v>
      </c>
      <c r="J12251" t="s">
        <v>12614</v>
      </c>
      <c r="M12251" t="s">
        <v>21918</v>
      </c>
      <c r="N12251" t="s">
        <v>637</v>
      </c>
      <c r="O12251">
        <v>79770</v>
      </c>
      <c r="P12251" t="s">
        <v>50</v>
      </c>
      <c r="U12251" s="1">
        <v>45176</v>
      </c>
      <c r="V12251" s="1">
        <v>45176</v>
      </c>
      <c r="W12251" s="1">
        <v>45176.748611111114</v>
      </c>
      <c r="X12251" s="1">
        <v>45176.748611111114</v>
      </c>
      <c r="AC12251" t="s">
        <v>53</v>
      </c>
      <c r="AD12251">
        <v>2969543968</v>
      </c>
      <c r="AE12251" s="1">
        <v>40032.470138888886</v>
      </c>
      <c r="AG12251" t="s">
        <v>65636</v>
      </c>
      <c r="AH12251" t="s">
        <v>51</v>
      </c>
      <c r="AJ12251" t="s">
        <v>53</v>
      </c>
      <c r="AL12251" t="s">
        <v>78</v>
      </c>
      <c r="AO12251" t="s">
        <v>8142</v>
      </c>
    </row>
    <row r="12252" spans="1:43" x14ac:dyDescent="0.35">
      <c r="A12252" t="s">
        <v>65637</v>
      </c>
      <c r="B12252" t="s">
        <v>1440</v>
      </c>
      <c r="C12252" t="s">
        <v>302</v>
      </c>
      <c r="F12252" t="s">
        <v>65638</v>
      </c>
      <c r="H12252" t="s">
        <v>65637</v>
      </c>
      <c r="J12252" t="s">
        <v>16656</v>
      </c>
      <c r="M12252" t="s">
        <v>65639</v>
      </c>
      <c r="N12252" t="s">
        <v>15540</v>
      </c>
      <c r="O12252">
        <v>19087</v>
      </c>
      <c r="P12252" t="s">
        <v>50</v>
      </c>
      <c r="U12252" s="1">
        <v>45176</v>
      </c>
      <c r="V12252" s="1">
        <v>45176</v>
      </c>
      <c r="AC12252" t="s">
        <v>53</v>
      </c>
      <c r="AD12252">
        <v>2969530290</v>
      </c>
      <c r="AE12252" s="1">
        <v>39465.556250000001</v>
      </c>
      <c r="AG12252" t="s">
        <v>65640</v>
      </c>
      <c r="AH12252" t="s">
        <v>51</v>
      </c>
      <c r="AJ12252" t="s">
        <v>53</v>
      </c>
      <c r="AO12252" t="s">
        <v>8142</v>
      </c>
    </row>
    <row r="12253" spans="1:43" x14ac:dyDescent="0.35">
      <c r="A12253" t="s">
        <v>65641</v>
      </c>
      <c r="B12253" t="s">
        <v>41511</v>
      </c>
      <c r="C12253" t="s">
        <v>1145</v>
      </c>
      <c r="F12253" t="s">
        <v>65642</v>
      </c>
      <c r="H12253" t="s">
        <v>65643</v>
      </c>
      <c r="J12253" t="s">
        <v>65644</v>
      </c>
      <c r="K12253" t="s">
        <v>65645</v>
      </c>
      <c r="L12253" t="s">
        <v>65646</v>
      </c>
      <c r="M12253" t="s">
        <v>2700</v>
      </c>
      <c r="N12253" t="s">
        <v>213</v>
      </c>
      <c r="O12253">
        <v>80909</v>
      </c>
      <c r="P12253" t="s">
        <v>50</v>
      </c>
      <c r="U12253" s="1">
        <v>45177</v>
      </c>
      <c r="V12253" s="1">
        <v>45177</v>
      </c>
      <c r="W12253" s="1">
        <v>45177.620833333334</v>
      </c>
      <c r="X12253" s="1">
        <v>45177.620833333334</v>
      </c>
      <c r="AC12253" t="s">
        <v>53</v>
      </c>
      <c r="AD12253">
        <v>2973680344</v>
      </c>
      <c r="AE12253" s="1">
        <v>45177.645138888889</v>
      </c>
      <c r="AF12253" t="s">
        <v>65647</v>
      </c>
      <c r="AG12253" t="s">
        <v>65648</v>
      </c>
      <c r="AH12253" t="s">
        <v>51</v>
      </c>
      <c r="AJ12253" t="s">
        <v>53</v>
      </c>
      <c r="AL12253" t="s">
        <v>68</v>
      </c>
      <c r="AO12253" t="s">
        <v>5443</v>
      </c>
      <c r="AP12253" s="1">
        <v>45348.537499999999</v>
      </c>
    </row>
    <row r="12254" spans="1:43" x14ac:dyDescent="0.35">
      <c r="A12254" t="s">
        <v>65649</v>
      </c>
      <c r="B12254" t="s">
        <v>15790</v>
      </c>
      <c r="C12254" t="s">
        <v>65650</v>
      </c>
      <c r="F12254" t="s">
        <v>52490</v>
      </c>
      <c r="H12254" t="s">
        <v>30317</v>
      </c>
      <c r="J12254" t="s">
        <v>6885</v>
      </c>
      <c r="K12254" t="s">
        <v>30319</v>
      </c>
      <c r="M12254" t="s">
        <v>2800</v>
      </c>
      <c r="N12254" t="s">
        <v>213</v>
      </c>
      <c r="O12254">
        <v>80601</v>
      </c>
      <c r="P12254" t="s">
        <v>50</v>
      </c>
      <c r="U12254" s="1">
        <v>45177</v>
      </c>
      <c r="V12254" s="1">
        <v>45177</v>
      </c>
      <c r="W12254" s="1">
        <v>45177.386111111111</v>
      </c>
      <c r="X12254" s="1">
        <v>45177.386111111111</v>
      </c>
      <c r="AC12254" t="s">
        <v>53</v>
      </c>
      <c r="AD12254">
        <v>2969720013</v>
      </c>
      <c r="AE12254" s="1">
        <v>42739.461111111108</v>
      </c>
      <c r="AF12254" t="s">
        <v>6887</v>
      </c>
      <c r="AG12254" t="s">
        <v>65651</v>
      </c>
      <c r="AH12254" t="s">
        <v>51</v>
      </c>
      <c r="AJ12254" t="s">
        <v>53</v>
      </c>
      <c r="AL12254" t="s">
        <v>68</v>
      </c>
      <c r="AO12254" t="s">
        <v>5443</v>
      </c>
      <c r="AP12254" s="1">
        <v>45408.538888888892</v>
      </c>
    </row>
    <row r="12255" spans="1:43" x14ac:dyDescent="0.35">
      <c r="A12255" t="s">
        <v>65652</v>
      </c>
      <c r="B12255" t="s">
        <v>52158</v>
      </c>
      <c r="C12255" t="s">
        <v>1043</v>
      </c>
      <c r="F12255" t="s">
        <v>65653</v>
      </c>
      <c r="H12255" t="s">
        <v>65652</v>
      </c>
      <c r="J12255" t="s">
        <v>13574</v>
      </c>
      <c r="P12255" t="s">
        <v>4438</v>
      </c>
      <c r="U12255" s="1">
        <v>45177</v>
      </c>
      <c r="V12255" s="1">
        <v>45177</v>
      </c>
      <c r="AC12255" t="s">
        <v>53</v>
      </c>
      <c r="AD12255">
        <v>2969823183</v>
      </c>
      <c r="AE12255" s="1">
        <v>43312.453472222223</v>
      </c>
      <c r="AG12255" t="s">
        <v>65654</v>
      </c>
      <c r="AH12255" t="s">
        <v>51</v>
      </c>
      <c r="AJ12255" t="s">
        <v>53</v>
      </c>
      <c r="AO12255" t="s">
        <v>8142</v>
      </c>
    </row>
    <row r="12256" spans="1:43" x14ac:dyDescent="0.35">
      <c r="A12256" t="s">
        <v>65655</v>
      </c>
      <c r="B12256" t="s">
        <v>55962</v>
      </c>
      <c r="C12256" t="s">
        <v>65656</v>
      </c>
      <c r="F12256" t="s">
        <v>65657</v>
      </c>
      <c r="H12256" t="s">
        <v>65655</v>
      </c>
      <c r="J12256" t="s">
        <v>65658</v>
      </c>
      <c r="K12256" t="s">
        <v>65659</v>
      </c>
      <c r="M12256" t="s">
        <v>1504</v>
      </c>
      <c r="N12256" t="s">
        <v>65</v>
      </c>
      <c r="O12256">
        <v>81650</v>
      </c>
      <c r="P12256" t="s">
        <v>50</v>
      </c>
      <c r="U12256" s="1">
        <v>45177</v>
      </c>
      <c r="V12256" s="1">
        <v>45177</v>
      </c>
      <c r="W12256" s="1">
        <v>45177.536111111112</v>
      </c>
      <c r="X12256" s="1">
        <v>45177.536111111112</v>
      </c>
      <c r="AC12256" t="s">
        <v>53</v>
      </c>
      <c r="AD12256">
        <v>2973680348</v>
      </c>
      <c r="AE12256" s="1">
        <v>45177.647222222222</v>
      </c>
      <c r="AF12256" t="s">
        <v>65660</v>
      </c>
      <c r="AG12256" t="s">
        <v>65661</v>
      </c>
      <c r="AH12256" t="s">
        <v>51</v>
      </c>
      <c r="AJ12256" t="s">
        <v>53</v>
      </c>
      <c r="AL12256" t="s">
        <v>68</v>
      </c>
      <c r="AO12256" t="s">
        <v>5443</v>
      </c>
      <c r="AP12256" s="1">
        <v>45177.535416666666</v>
      </c>
    </row>
    <row r="12257" spans="1:43" x14ac:dyDescent="0.35">
      <c r="A12257" t="s">
        <v>65662</v>
      </c>
      <c r="B12257" t="s">
        <v>65663</v>
      </c>
      <c r="C12257" t="s">
        <v>1932</v>
      </c>
      <c r="H12257" t="s">
        <v>65662</v>
      </c>
      <c r="J12257" t="s">
        <v>3933</v>
      </c>
      <c r="P12257" t="s">
        <v>50</v>
      </c>
      <c r="U12257" s="1">
        <v>45177</v>
      </c>
      <c r="V12257" s="1">
        <v>45177</v>
      </c>
      <c r="AC12257" t="s">
        <v>53</v>
      </c>
      <c r="AD12257">
        <v>2969551137</v>
      </c>
      <c r="AE12257" s="1">
        <v>40288.591666666667</v>
      </c>
      <c r="AG12257" t="s">
        <v>65664</v>
      </c>
      <c r="AH12257" t="s">
        <v>51</v>
      </c>
      <c r="AJ12257" t="s">
        <v>53</v>
      </c>
      <c r="AO12257" t="s">
        <v>8142</v>
      </c>
    </row>
    <row r="12258" spans="1:43" x14ac:dyDescent="0.35">
      <c r="A12258" t="s">
        <v>65665</v>
      </c>
      <c r="B12258" t="s">
        <v>44926</v>
      </c>
      <c r="C12258" t="s">
        <v>2615</v>
      </c>
      <c r="F12258" t="s">
        <v>65666</v>
      </c>
      <c r="H12258" t="s">
        <v>65665</v>
      </c>
      <c r="J12258" t="s">
        <v>65667</v>
      </c>
      <c r="K12258" t="s">
        <v>65668</v>
      </c>
      <c r="M12258" t="s">
        <v>419</v>
      </c>
      <c r="N12258" t="s">
        <v>501</v>
      </c>
      <c r="O12258">
        <v>87107</v>
      </c>
      <c r="P12258" t="s">
        <v>50</v>
      </c>
      <c r="U12258" s="1">
        <v>45177</v>
      </c>
      <c r="V12258" s="1">
        <v>45177</v>
      </c>
      <c r="W12258" s="1">
        <v>45177.568055555559</v>
      </c>
      <c r="X12258" s="1">
        <v>45177.568055555559</v>
      </c>
      <c r="AC12258" t="s">
        <v>53</v>
      </c>
      <c r="AD12258">
        <v>2969775621</v>
      </c>
      <c r="AE12258" s="1">
        <v>43124.674305555556</v>
      </c>
      <c r="AF12258" t="s">
        <v>8831</v>
      </c>
      <c r="AG12258" t="s">
        <v>65669</v>
      </c>
      <c r="AH12258" t="s">
        <v>51</v>
      </c>
      <c r="AJ12258" t="s">
        <v>53</v>
      </c>
      <c r="AL12258" t="s">
        <v>68</v>
      </c>
      <c r="AO12258" t="s">
        <v>5443</v>
      </c>
      <c r="AP12258" s="1">
        <v>45476.418749999997</v>
      </c>
    </row>
    <row r="12259" spans="1:43" x14ac:dyDescent="0.35">
      <c r="A12259" t="s">
        <v>65670</v>
      </c>
      <c r="B12259" t="s">
        <v>3167</v>
      </c>
      <c r="C12259" t="s">
        <v>5144</v>
      </c>
      <c r="F12259" t="s">
        <v>65671</v>
      </c>
      <c r="H12259" t="s">
        <v>65670</v>
      </c>
      <c r="J12259" t="s">
        <v>65672</v>
      </c>
      <c r="K12259" t="s">
        <v>65673</v>
      </c>
      <c r="M12259" t="s">
        <v>753</v>
      </c>
      <c r="N12259" t="s">
        <v>264</v>
      </c>
      <c r="O12259">
        <v>79925</v>
      </c>
      <c r="P12259" t="s">
        <v>50</v>
      </c>
      <c r="U12259" s="1">
        <v>45177</v>
      </c>
      <c r="V12259" s="1">
        <v>45177</v>
      </c>
      <c r="W12259" s="1">
        <v>45177.556944444441</v>
      </c>
      <c r="X12259" s="1">
        <v>45177.556944444441</v>
      </c>
      <c r="AC12259" t="s">
        <v>51</v>
      </c>
      <c r="AD12259">
        <v>2973680201</v>
      </c>
      <c r="AE12259" s="1">
        <v>45177.588194444441</v>
      </c>
      <c r="AF12259" t="s">
        <v>65674</v>
      </c>
      <c r="AG12259" t="s">
        <v>65675</v>
      </c>
      <c r="AH12259" t="s">
        <v>51</v>
      </c>
      <c r="AJ12259" t="s">
        <v>53</v>
      </c>
      <c r="AL12259" t="s">
        <v>68</v>
      </c>
      <c r="AO12259" t="s">
        <v>5443</v>
      </c>
      <c r="AP12259" s="1">
        <v>45476.720833333333</v>
      </c>
      <c r="AQ12259" s="1">
        <v>45475.362500000003</v>
      </c>
    </row>
    <row r="12260" spans="1:43" x14ac:dyDescent="0.35">
      <c r="A12260" t="s">
        <v>65676</v>
      </c>
      <c r="B12260" t="s">
        <v>65677</v>
      </c>
      <c r="C12260" t="s">
        <v>14914</v>
      </c>
      <c r="H12260" t="s">
        <v>65676</v>
      </c>
      <c r="K12260" t="s">
        <v>65678</v>
      </c>
      <c r="M12260" t="s">
        <v>6493</v>
      </c>
      <c r="N12260" t="s">
        <v>287</v>
      </c>
      <c r="O12260">
        <v>80513</v>
      </c>
      <c r="P12260" t="s">
        <v>50</v>
      </c>
      <c r="U12260" s="1">
        <v>45177</v>
      </c>
      <c r="V12260" s="1">
        <v>45177</v>
      </c>
      <c r="W12260" s="1">
        <v>45177.647916666669</v>
      </c>
      <c r="X12260" s="1">
        <v>45177.647916666669</v>
      </c>
      <c r="AC12260" t="s">
        <v>53</v>
      </c>
      <c r="AD12260">
        <v>1000000001</v>
      </c>
      <c r="AE12260" s="1">
        <v>39973.351388888892</v>
      </c>
      <c r="AF12260" t="s">
        <v>3377</v>
      </c>
      <c r="AG12260" t="s">
        <v>65679</v>
      </c>
      <c r="AH12260" t="s">
        <v>51</v>
      </c>
      <c r="AJ12260" t="s">
        <v>53</v>
      </c>
      <c r="AL12260" t="s">
        <v>78</v>
      </c>
      <c r="AO12260" t="s">
        <v>51552</v>
      </c>
      <c r="AP12260" s="1">
        <v>45183.6</v>
      </c>
    </row>
    <row r="12261" spans="1:43" x14ac:dyDescent="0.35">
      <c r="A12261" t="s">
        <v>65680</v>
      </c>
      <c r="B12261" t="s">
        <v>19847</v>
      </c>
      <c r="C12261" t="s">
        <v>27109</v>
      </c>
      <c r="H12261" t="s">
        <v>65680</v>
      </c>
      <c r="K12261" t="s">
        <v>65681</v>
      </c>
      <c r="M12261" t="s">
        <v>17503</v>
      </c>
      <c r="N12261" t="s">
        <v>287</v>
      </c>
      <c r="O12261">
        <v>81025</v>
      </c>
      <c r="P12261" t="s">
        <v>50</v>
      </c>
      <c r="U12261" s="1">
        <v>45177</v>
      </c>
      <c r="V12261" s="1">
        <v>45177</v>
      </c>
      <c r="W12261" s="1">
        <v>45177.463888888888</v>
      </c>
      <c r="X12261" s="1">
        <v>45177.463888888888</v>
      </c>
      <c r="AC12261" t="s">
        <v>53</v>
      </c>
      <c r="AD12261">
        <v>1000000001</v>
      </c>
      <c r="AE12261" s="1">
        <v>39973.351388888892</v>
      </c>
      <c r="AF12261" t="s">
        <v>3377</v>
      </c>
      <c r="AG12261" t="s">
        <v>65682</v>
      </c>
      <c r="AH12261" t="s">
        <v>51</v>
      </c>
      <c r="AJ12261" t="s">
        <v>53</v>
      </c>
      <c r="AL12261" t="s">
        <v>78</v>
      </c>
      <c r="AO12261" t="s">
        <v>51552</v>
      </c>
    </row>
    <row r="12262" spans="1:43" x14ac:dyDescent="0.35">
      <c r="A12262" t="s">
        <v>65683</v>
      </c>
      <c r="B12262" t="s">
        <v>65684</v>
      </c>
      <c r="C12262" t="s">
        <v>3504</v>
      </c>
      <c r="F12262">
        <v>16615642312</v>
      </c>
      <c r="H12262" t="s">
        <v>65685</v>
      </c>
      <c r="J12262" t="s">
        <v>8625</v>
      </c>
      <c r="K12262" t="s">
        <v>65686</v>
      </c>
      <c r="M12262" t="s">
        <v>2048</v>
      </c>
      <c r="N12262" t="s">
        <v>253</v>
      </c>
      <c r="O12262">
        <v>87401</v>
      </c>
      <c r="P12262" t="s">
        <v>50</v>
      </c>
      <c r="U12262" s="1">
        <v>45177</v>
      </c>
      <c r="V12262" s="1">
        <v>45177</v>
      </c>
      <c r="W12262" s="1">
        <v>45177.373611111114</v>
      </c>
      <c r="X12262" s="1">
        <v>45177.373611111114</v>
      </c>
      <c r="AC12262" t="s">
        <v>51</v>
      </c>
      <c r="AD12262">
        <v>1000000001</v>
      </c>
      <c r="AE12262" s="1">
        <v>39973.351388888892</v>
      </c>
      <c r="AF12262" t="s">
        <v>3377</v>
      </c>
      <c r="AG12262" t="s">
        <v>65687</v>
      </c>
      <c r="AH12262" t="s">
        <v>51</v>
      </c>
      <c r="AJ12262" t="s">
        <v>53</v>
      </c>
      <c r="AL12262" t="s">
        <v>78</v>
      </c>
      <c r="AO12262" t="s">
        <v>5443</v>
      </c>
      <c r="AP12262" s="1">
        <v>45232.400694444441</v>
      </c>
    </row>
    <row r="12263" spans="1:43" x14ac:dyDescent="0.35">
      <c r="A12263" t="s">
        <v>65688</v>
      </c>
      <c r="B12263" t="s">
        <v>55962</v>
      </c>
      <c r="C12263" t="s">
        <v>65689</v>
      </c>
      <c r="F12263" t="s">
        <v>65690</v>
      </c>
      <c r="H12263" t="s">
        <v>65688</v>
      </c>
      <c r="J12263" t="s">
        <v>65691</v>
      </c>
      <c r="K12263" t="s">
        <v>65692</v>
      </c>
      <c r="M12263" t="s">
        <v>753</v>
      </c>
      <c r="N12263" t="s">
        <v>798</v>
      </c>
      <c r="O12263">
        <v>79915</v>
      </c>
      <c r="P12263" t="s">
        <v>50</v>
      </c>
      <c r="U12263" s="1">
        <v>45177</v>
      </c>
      <c r="V12263" s="1">
        <v>45177</v>
      </c>
      <c r="W12263" s="1">
        <v>45177.429166666669</v>
      </c>
      <c r="X12263" s="1">
        <v>45177.429166666669</v>
      </c>
      <c r="AC12263" t="s">
        <v>53</v>
      </c>
      <c r="AD12263">
        <v>2973679745</v>
      </c>
      <c r="AE12263" s="1">
        <v>45177.427777777775</v>
      </c>
      <c r="AF12263" t="s">
        <v>65693</v>
      </c>
      <c r="AG12263" t="s">
        <v>65694</v>
      </c>
      <c r="AH12263" t="s">
        <v>51</v>
      </c>
      <c r="AJ12263" t="s">
        <v>53</v>
      </c>
      <c r="AL12263" t="s">
        <v>68</v>
      </c>
      <c r="AO12263" t="s">
        <v>57090</v>
      </c>
      <c r="AP12263" s="1">
        <v>45177.451388888891</v>
      </c>
      <c r="AQ12263" s="1">
        <v>45177.441666666666</v>
      </c>
    </row>
    <row r="12264" spans="1:43" x14ac:dyDescent="0.35">
      <c r="A12264" t="s">
        <v>65695</v>
      </c>
      <c r="B12264" t="s">
        <v>65696</v>
      </c>
      <c r="C12264" t="s">
        <v>50880</v>
      </c>
      <c r="F12264" t="s">
        <v>65697</v>
      </c>
      <c r="H12264" t="s">
        <v>49370</v>
      </c>
      <c r="J12264" t="s">
        <v>58989</v>
      </c>
      <c r="K12264" t="s">
        <v>58990</v>
      </c>
      <c r="M12264" t="s">
        <v>1737</v>
      </c>
      <c r="N12264" t="s">
        <v>65</v>
      </c>
      <c r="O12264">
        <v>80640</v>
      </c>
      <c r="P12264" t="s">
        <v>50</v>
      </c>
      <c r="U12264" s="1">
        <v>45177</v>
      </c>
      <c r="V12264" s="1">
        <v>45177</v>
      </c>
      <c r="W12264" s="1">
        <v>45177.404166666667</v>
      </c>
      <c r="X12264" s="1">
        <v>45177.404166666667</v>
      </c>
      <c r="AC12264" t="s">
        <v>51</v>
      </c>
      <c r="AD12264">
        <v>2969679148</v>
      </c>
      <c r="AE12264" s="1">
        <v>42248.668749999997</v>
      </c>
      <c r="AF12264" t="s">
        <v>58991</v>
      </c>
      <c r="AG12264" t="s">
        <v>65698</v>
      </c>
      <c r="AH12264" t="s">
        <v>51</v>
      </c>
      <c r="AJ12264" t="s">
        <v>53</v>
      </c>
      <c r="AL12264" t="s">
        <v>68</v>
      </c>
      <c r="AO12264" t="s">
        <v>5443</v>
      </c>
      <c r="AP12264" s="1">
        <v>45322.709722222222</v>
      </c>
    </row>
    <row r="12265" spans="1:43" x14ac:dyDescent="0.35">
      <c r="A12265" t="s">
        <v>65699</v>
      </c>
      <c r="B12265" t="s">
        <v>65700</v>
      </c>
      <c r="C12265" t="s">
        <v>7134</v>
      </c>
      <c r="F12265">
        <v>15755134787</v>
      </c>
      <c r="H12265" t="s">
        <v>65699</v>
      </c>
      <c r="J12265" t="s">
        <v>65701</v>
      </c>
      <c r="K12265" t="s">
        <v>65702</v>
      </c>
      <c r="M12265" t="s">
        <v>3234</v>
      </c>
      <c r="N12265" t="s">
        <v>398</v>
      </c>
      <c r="O12265">
        <v>88210</v>
      </c>
      <c r="P12265" t="s">
        <v>50</v>
      </c>
      <c r="U12265" s="1">
        <v>45178</v>
      </c>
      <c r="V12265" s="1">
        <v>45178</v>
      </c>
      <c r="W12265" s="1">
        <v>45178.501388888886</v>
      </c>
      <c r="X12265" s="1">
        <v>45178.501388888886</v>
      </c>
      <c r="AC12265" t="s">
        <v>53</v>
      </c>
      <c r="AD12265">
        <v>1000000001</v>
      </c>
      <c r="AE12265" s="1">
        <v>39973.351388888892</v>
      </c>
      <c r="AF12265" t="s">
        <v>3377</v>
      </c>
      <c r="AG12265" t="s">
        <v>65703</v>
      </c>
      <c r="AH12265" t="s">
        <v>51</v>
      </c>
      <c r="AJ12265" t="s">
        <v>53</v>
      </c>
      <c r="AL12265" t="s">
        <v>78</v>
      </c>
      <c r="AO12265" t="s">
        <v>51552</v>
      </c>
      <c r="AP12265" s="1">
        <v>45182.638888888891</v>
      </c>
    </row>
    <row r="12266" spans="1:43" x14ac:dyDescent="0.35">
      <c r="A12266" t="s">
        <v>65704</v>
      </c>
      <c r="B12266" t="s">
        <v>65705</v>
      </c>
      <c r="C12266" t="s">
        <v>89</v>
      </c>
      <c r="H12266" t="s">
        <v>65704</v>
      </c>
      <c r="J12266" t="s">
        <v>65706</v>
      </c>
      <c r="K12266" t="s">
        <v>65707</v>
      </c>
      <c r="M12266" t="s">
        <v>18017</v>
      </c>
      <c r="N12266" t="s">
        <v>213</v>
      </c>
      <c r="O12266">
        <v>80634</v>
      </c>
      <c r="P12266" t="s">
        <v>50</v>
      </c>
      <c r="U12266" s="1">
        <v>45178</v>
      </c>
      <c r="V12266" s="1">
        <v>45178</v>
      </c>
      <c r="W12266" s="1">
        <v>45178.875</v>
      </c>
      <c r="X12266" s="1">
        <v>45178.875</v>
      </c>
      <c r="AC12266" t="s">
        <v>53</v>
      </c>
      <c r="AD12266">
        <v>2973682469</v>
      </c>
      <c r="AE12266" s="1">
        <v>45180.547222222223</v>
      </c>
      <c r="AF12266" t="s">
        <v>65708</v>
      </c>
      <c r="AG12266" t="s">
        <v>65709</v>
      </c>
      <c r="AH12266" t="s">
        <v>51</v>
      </c>
      <c r="AJ12266" t="s">
        <v>53</v>
      </c>
      <c r="AL12266" t="s">
        <v>68</v>
      </c>
      <c r="AO12266" t="s">
        <v>5443</v>
      </c>
      <c r="AP12266" s="1">
        <v>45460.614583333336</v>
      </c>
      <c r="AQ12266" s="1">
        <v>45275.652083333334</v>
      </c>
    </row>
    <row r="12267" spans="1:43" x14ac:dyDescent="0.35">
      <c r="A12267" t="s">
        <v>65710</v>
      </c>
      <c r="B12267" t="s">
        <v>65711</v>
      </c>
      <c r="C12267" t="s">
        <v>1614</v>
      </c>
      <c r="F12267" t="s">
        <v>65712</v>
      </c>
      <c r="H12267" t="s">
        <v>65710</v>
      </c>
      <c r="J12267" t="s">
        <v>65713</v>
      </c>
      <c r="K12267" t="s">
        <v>65714</v>
      </c>
      <c r="M12267" t="s">
        <v>159</v>
      </c>
      <c r="N12267" t="s">
        <v>65</v>
      </c>
      <c r="O12267">
        <v>80916</v>
      </c>
      <c r="P12267" t="s">
        <v>50</v>
      </c>
      <c r="U12267" s="1">
        <v>45179</v>
      </c>
      <c r="V12267" s="1">
        <v>45179</v>
      </c>
      <c r="W12267" s="1">
        <v>45179.943055555559</v>
      </c>
      <c r="X12267" s="1">
        <v>45179.943055555559</v>
      </c>
      <c r="AC12267" t="s">
        <v>51</v>
      </c>
      <c r="AD12267">
        <v>2973682459</v>
      </c>
      <c r="AE12267" s="1">
        <v>45180.538888888892</v>
      </c>
      <c r="AF12267" t="s">
        <v>65715</v>
      </c>
      <c r="AG12267" t="s">
        <v>65716</v>
      </c>
      <c r="AH12267" t="s">
        <v>51</v>
      </c>
      <c r="AJ12267" t="s">
        <v>53</v>
      </c>
      <c r="AL12267" t="s">
        <v>68</v>
      </c>
      <c r="AO12267" t="s">
        <v>5443</v>
      </c>
      <c r="AP12267" s="1">
        <v>45191.503472222219</v>
      </c>
    </row>
    <row r="12268" spans="1:43" x14ac:dyDescent="0.35">
      <c r="A12268" t="s">
        <v>65717</v>
      </c>
      <c r="B12268" t="s">
        <v>196</v>
      </c>
      <c r="C12268" t="s">
        <v>1775</v>
      </c>
      <c r="F12268" t="s">
        <v>65718</v>
      </c>
      <c r="H12268" t="s">
        <v>65717</v>
      </c>
      <c r="J12268" t="s">
        <v>5516</v>
      </c>
      <c r="K12268" t="s">
        <v>65719</v>
      </c>
      <c r="M12268" t="s">
        <v>65720</v>
      </c>
      <c r="N12268" t="s">
        <v>10487</v>
      </c>
      <c r="O12268">
        <v>71037</v>
      </c>
      <c r="P12268" t="s">
        <v>50</v>
      </c>
      <c r="U12268" s="1">
        <v>45179</v>
      </c>
      <c r="V12268" s="1">
        <v>45179</v>
      </c>
      <c r="W12268" s="1">
        <v>45179.734722222223</v>
      </c>
      <c r="X12268" s="1">
        <v>45179.734722222223</v>
      </c>
      <c r="AC12268" t="s">
        <v>53</v>
      </c>
      <c r="AD12268">
        <v>1000000001</v>
      </c>
      <c r="AE12268" s="1">
        <v>39973.351388888892</v>
      </c>
      <c r="AF12268" t="s">
        <v>3377</v>
      </c>
      <c r="AG12268" t="s">
        <v>65721</v>
      </c>
      <c r="AH12268" t="s">
        <v>51</v>
      </c>
      <c r="AJ12268" t="s">
        <v>53</v>
      </c>
      <c r="AL12268" t="s">
        <v>78</v>
      </c>
      <c r="AO12268" t="s">
        <v>5443</v>
      </c>
      <c r="AP12268" s="1">
        <v>45179.73333333333</v>
      </c>
    </row>
    <row r="12269" spans="1:43" x14ac:dyDescent="0.35">
      <c r="A12269" t="s">
        <v>65722</v>
      </c>
      <c r="B12269" t="s">
        <v>18109</v>
      </c>
      <c r="C12269" t="s">
        <v>10481</v>
      </c>
      <c r="H12269" t="s">
        <v>65722</v>
      </c>
      <c r="J12269" t="s">
        <v>65723</v>
      </c>
      <c r="P12269" t="s">
        <v>50</v>
      </c>
      <c r="U12269" s="1">
        <v>45180</v>
      </c>
      <c r="V12269" s="1">
        <v>45180</v>
      </c>
      <c r="W12269" s="1">
        <v>45180.606944444444</v>
      </c>
      <c r="X12269" s="1">
        <v>45180.606944444444</v>
      </c>
      <c r="AC12269" t="s">
        <v>53</v>
      </c>
      <c r="AD12269">
        <v>2970093162</v>
      </c>
      <c r="AE12269" s="1">
        <v>44440.440972222219</v>
      </c>
      <c r="AF12269" t="s">
        <v>25035</v>
      </c>
      <c r="AG12269" t="s">
        <v>65724</v>
      </c>
      <c r="AH12269" t="s">
        <v>51</v>
      </c>
      <c r="AJ12269" t="s">
        <v>53</v>
      </c>
      <c r="AL12269" t="s">
        <v>68</v>
      </c>
      <c r="AO12269" t="s">
        <v>5443</v>
      </c>
      <c r="AP12269" s="1">
        <v>45469.300694444442</v>
      </c>
      <c r="AQ12269" s="1">
        <v>45391.747916666667</v>
      </c>
    </row>
    <row r="12270" spans="1:43" x14ac:dyDescent="0.35">
      <c r="A12270" t="s">
        <v>65725</v>
      </c>
      <c r="B12270" t="s">
        <v>56871</v>
      </c>
      <c r="C12270" t="s">
        <v>9884</v>
      </c>
      <c r="F12270" t="s">
        <v>65726</v>
      </c>
      <c r="H12270" t="s">
        <v>65727</v>
      </c>
      <c r="J12270" t="s">
        <v>65728</v>
      </c>
      <c r="K12270" t="s">
        <v>65729</v>
      </c>
      <c r="M12270" t="s">
        <v>1296</v>
      </c>
      <c r="N12270" t="s">
        <v>253</v>
      </c>
      <c r="O12270">
        <v>88220</v>
      </c>
      <c r="P12270" t="s">
        <v>50</v>
      </c>
      <c r="U12270" s="1">
        <v>45180</v>
      </c>
      <c r="V12270" s="1">
        <v>45180</v>
      </c>
      <c r="W12270" s="1">
        <v>45180.551388888889</v>
      </c>
      <c r="X12270" s="1">
        <v>45180.551388888889</v>
      </c>
      <c r="AC12270" t="s">
        <v>53</v>
      </c>
      <c r="AD12270">
        <v>2973682725</v>
      </c>
      <c r="AE12270" s="1">
        <v>45180.636805555558</v>
      </c>
      <c r="AF12270" t="s">
        <v>65730</v>
      </c>
      <c r="AG12270" t="s">
        <v>65731</v>
      </c>
      <c r="AH12270" t="s">
        <v>51</v>
      </c>
      <c r="AJ12270" t="s">
        <v>53</v>
      </c>
      <c r="AL12270" t="s">
        <v>68</v>
      </c>
      <c r="AO12270" t="s">
        <v>5443</v>
      </c>
      <c r="AP12270" s="1">
        <v>45342.612500000003</v>
      </c>
    </row>
    <row r="12271" spans="1:43" x14ac:dyDescent="0.35">
      <c r="A12271" t="s">
        <v>65732</v>
      </c>
      <c r="B12271" t="s">
        <v>9945</v>
      </c>
      <c r="C12271" t="s">
        <v>65733</v>
      </c>
      <c r="F12271" t="s">
        <v>65734</v>
      </c>
      <c r="H12271" t="s">
        <v>65732</v>
      </c>
      <c r="J12271" t="s">
        <v>65735</v>
      </c>
      <c r="K12271" t="s">
        <v>65736</v>
      </c>
      <c r="M12271" t="s">
        <v>65737</v>
      </c>
      <c r="N12271" t="s">
        <v>12376</v>
      </c>
      <c r="O12271">
        <v>73446</v>
      </c>
      <c r="P12271" t="s">
        <v>50</v>
      </c>
      <c r="U12271" s="1">
        <v>45180</v>
      </c>
      <c r="V12271" s="1">
        <v>45180</v>
      </c>
      <c r="W12271" s="1">
        <v>45180.418055555558</v>
      </c>
      <c r="X12271" s="1">
        <v>45180.418055555558</v>
      </c>
      <c r="AC12271" t="s">
        <v>53</v>
      </c>
      <c r="AD12271">
        <v>2973682110</v>
      </c>
      <c r="AE12271" s="1">
        <v>45180.416666666664</v>
      </c>
      <c r="AF12271" t="s">
        <v>65738</v>
      </c>
      <c r="AG12271" t="s">
        <v>65739</v>
      </c>
      <c r="AH12271" t="s">
        <v>51</v>
      </c>
      <c r="AJ12271" t="s">
        <v>53</v>
      </c>
      <c r="AL12271" t="s">
        <v>68</v>
      </c>
      <c r="AO12271" t="s">
        <v>57090</v>
      </c>
      <c r="AP12271" s="1">
        <v>45202.611111111109</v>
      </c>
      <c r="AQ12271" s="1">
        <v>45188.713194444441</v>
      </c>
    </row>
    <row r="12272" spans="1:43" x14ac:dyDescent="0.35">
      <c r="A12272" t="s">
        <v>65740</v>
      </c>
      <c r="B12272" t="s">
        <v>4588</v>
      </c>
      <c r="C12272" t="s">
        <v>10388</v>
      </c>
      <c r="F12272">
        <v>13092225519</v>
      </c>
      <c r="H12272" t="s">
        <v>65741</v>
      </c>
      <c r="K12272" t="s">
        <v>65742</v>
      </c>
      <c r="M12272" t="s">
        <v>15491</v>
      </c>
      <c r="N12272" t="s">
        <v>14739</v>
      </c>
      <c r="O12272">
        <v>61761</v>
      </c>
      <c r="P12272" t="s">
        <v>50</v>
      </c>
      <c r="U12272" s="1">
        <v>45180</v>
      </c>
      <c r="V12272" s="1">
        <v>45180</v>
      </c>
      <c r="W12272" s="1">
        <v>45180.736111111109</v>
      </c>
      <c r="X12272" s="1">
        <v>45180.736111111109</v>
      </c>
      <c r="AC12272" t="s">
        <v>53</v>
      </c>
      <c r="AD12272">
        <v>1000000001</v>
      </c>
      <c r="AE12272" s="1">
        <v>39973.351388888892</v>
      </c>
      <c r="AF12272" t="s">
        <v>3377</v>
      </c>
      <c r="AG12272" t="s">
        <v>65743</v>
      </c>
      <c r="AH12272" t="s">
        <v>51</v>
      </c>
      <c r="AJ12272" t="s">
        <v>53</v>
      </c>
      <c r="AL12272" t="s">
        <v>78</v>
      </c>
      <c r="AO12272" t="s">
        <v>5443</v>
      </c>
      <c r="AP12272" s="1">
        <v>45230.848611111112</v>
      </c>
    </row>
    <row r="12273" spans="1:43" x14ac:dyDescent="0.35">
      <c r="A12273" t="s">
        <v>65744</v>
      </c>
      <c r="B12273" t="s">
        <v>727</v>
      </c>
      <c r="C12273" t="s">
        <v>22914</v>
      </c>
      <c r="F12273" t="s">
        <v>65745</v>
      </c>
      <c r="H12273" t="s">
        <v>65744</v>
      </c>
      <c r="N12273" t="s">
        <v>3689</v>
      </c>
      <c r="O12273">
        <v>63304</v>
      </c>
      <c r="P12273" t="s">
        <v>50</v>
      </c>
      <c r="U12273" s="1">
        <v>45180</v>
      </c>
      <c r="V12273" s="1">
        <v>45180</v>
      </c>
      <c r="AC12273" t="s">
        <v>53</v>
      </c>
      <c r="AD12273">
        <v>9999999999</v>
      </c>
      <c r="AE12273" s="1">
        <v>45196</v>
      </c>
      <c r="AG12273" t="s">
        <v>65746</v>
      </c>
      <c r="AH12273" t="s">
        <v>51</v>
      </c>
      <c r="AJ12273" t="s">
        <v>53</v>
      </c>
      <c r="AO12273" t="s">
        <v>8142</v>
      </c>
    </row>
    <row r="12274" spans="1:43" x14ac:dyDescent="0.35">
      <c r="A12274">
        <v>369064</v>
      </c>
      <c r="B12274" t="s">
        <v>6649</v>
      </c>
      <c r="C12274" t="s">
        <v>1429</v>
      </c>
      <c r="F12274" t="s">
        <v>43635</v>
      </c>
      <c r="H12274" t="s">
        <v>43646</v>
      </c>
      <c r="J12274" t="s">
        <v>12614</v>
      </c>
      <c r="M12274" t="s">
        <v>9168</v>
      </c>
      <c r="N12274" t="s">
        <v>398</v>
      </c>
      <c r="O12274">
        <v>87144</v>
      </c>
      <c r="P12274" t="s">
        <v>50</v>
      </c>
      <c r="U12274" s="1">
        <v>45180</v>
      </c>
      <c r="V12274" s="1">
        <v>45180</v>
      </c>
      <c r="W12274" s="1">
        <v>45180.498611111114</v>
      </c>
      <c r="X12274" s="1">
        <v>45180.498611111114</v>
      </c>
      <c r="AC12274" t="s">
        <v>53</v>
      </c>
      <c r="AD12274">
        <v>2969543968</v>
      </c>
      <c r="AE12274" s="1">
        <v>40032.470138888886</v>
      </c>
      <c r="AG12274" t="s">
        <v>65747</v>
      </c>
      <c r="AH12274" t="s">
        <v>51</v>
      </c>
      <c r="AJ12274" t="s">
        <v>53</v>
      </c>
      <c r="AL12274" t="s">
        <v>78</v>
      </c>
      <c r="AO12274" t="s">
        <v>8142</v>
      </c>
    </row>
    <row r="12275" spans="1:43" x14ac:dyDescent="0.35">
      <c r="A12275" t="s">
        <v>65748</v>
      </c>
      <c r="B12275" t="s">
        <v>49944</v>
      </c>
      <c r="C12275" t="s">
        <v>18373</v>
      </c>
      <c r="F12275" t="s">
        <v>65749</v>
      </c>
      <c r="H12275" t="s">
        <v>65748</v>
      </c>
      <c r="J12275" t="s">
        <v>65750</v>
      </c>
      <c r="K12275" t="s">
        <v>65751</v>
      </c>
      <c r="M12275" t="s">
        <v>753</v>
      </c>
      <c r="N12275" t="s">
        <v>798</v>
      </c>
      <c r="O12275">
        <v>79936</v>
      </c>
      <c r="P12275" t="s">
        <v>50</v>
      </c>
      <c r="U12275" s="1">
        <v>45180</v>
      </c>
      <c r="V12275" s="1">
        <v>45180</v>
      </c>
      <c r="W12275" s="1">
        <v>45180.513888888891</v>
      </c>
      <c r="X12275" s="1">
        <v>45180.513888888891</v>
      </c>
      <c r="AC12275" t="s">
        <v>51</v>
      </c>
      <c r="AD12275">
        <v>2973682719</v>
      </c>
      <c r="AE12275" s="1">
        <v>45180.634027777778</v>
      </c>
      <c r="AF12275" t="s">
        <v>65752</v>
      </c>
      <c r="AG12275" t="s">
        <v>65753</v>
      </c>
      <c r="AH12275" t="s">
        <v>51</v>
      </c>
      <c r="AJ12275" t="s">
        <v>53</v>
      </c>
      <c r="AL12275" t="s">
        <v>68</v>
      </c>
      <c r="AO12275" t="s">
        <v>5443</v>
      </c>
      <c r="AP12275" s="1">
        <v>45180.513194444444</v>
      </c>
    </row>
    <row r="12276" spans="1:43" x14ac:dyDescent="0.35">
      <c r="A12276" t="s">
        <v>65754</v>
      </c>
      <c r="B12276" t="s">
        <v>65755</v>
      </c>
      <c r="C12276" t="s">
        <v>23872</v>
      </c>
      <c r="F12276" t="s">
        <v>65756</v>
      </c>
      <c r="H12276" t="s">
        <v>65754</v>
      </c>
      <c r="J12276" t="s">
        <v>65757</v>
      </c>
      <c r="K12276" t="s">
        <v>65758</v>
      </c>
      <c r="M12276" t="s">
        <v>46817</v>
      </c>
      <c r="N12276" t="s">
        <v>253</v>
      </c>
      <c r="O12276">
        <v>88081</v>
      </c>
      <c r="P12276" t="s">
        <v>50</v>
      </c>
      <c r="U12276" s="1">
        <v>45180</v>
      </c>
      <c r="V12276" s="1">
        <v>45180</v>
      </c>
      <c r="W12276" s="1">
        <v>45180.538194444445</v>
      </c>
      <c r="X12276" s="1">
        <v>45180.538194444445</v>
      </c>
      <c r="AC12276" t="s">
        <v>53</v>
      </c>
      <c r="AD12276">
        <v>2973682457</v>
      </c>
      <c r="AE12276" s="1">
        <v>45180.537499999999</v>
      </c>
      <c r="AF12276" t="s">
        <v>65759</v>
      </c>
      <c r="AG12276" t="s">
        <v>65760</v>
      </c>
      <c r="AH12276" t="s">
        <v>51</v>
      </c>
      <c r="AJ12276" t="s">
        <v>53</v>
      </c>
      <c r="AL12276" t="s">
        <v>68</v>
      </c>
      <c r="AO12276" t="s">
        <v>57090</v>
      </c>
      <c r="AP12276" s="1">
        <v>45180.551388888889</v>
      </c>
      <c r="AQ12276" s="1">
        <v>45180.551388888889</v>
      </c>
    </row>
    <row r="12277" spans="1:43" x14ac:dyDescent="0.35">
      <c r="A12277" t="s">
        <v>65761</v>
      </c>
      <c r="B12277" t="s">
        <v>65762</v>
      </c>
      <c r="C12277" t="s">
        <v>19854</v>
      </c>
      <c r="H12277" t="s">
        <v>65761</v>
      </c>
      <c r="J12277" t="s">
        <v>59764</v>
      </c>
      <c r="K12277" t="s">
        <v>59765</v>
      </c>
      <c r="L12277" t="s">
        <v>59766</v>
      </c>
      <c r="M12277" t="s">
        <v>64772</v>
      </c>
      <c r="N12277" t="s">
        <v>16600</v>
      </c>
      <c r="O12277">
        <v>32616</v>
      </c>
      <c r="P12277" t="s">
        <v>50</v>
      </c>
      <c r="U12277" s="1">
        <v>45180</v>
      </c>
      <c r="V12277" s="1">
        <v>45180</v>
      </c>
      <c r="W12277" s="1">
        <v>45180.506944444445</v>
      </c>
      <c r="X12277" s="1">
        <v>45180.506944444445</v>
      </c>
      <c r="AC12277" t="s">
        <v>51</v>
      </c>
      <c r="AD12277">
        <v>2972150589</v>
      </c>
      <c r="AE12277" s="1">
        <v>44900.625</v>
      </c>
      <c r="AF12277" t="s">
        <v>59767</v>
      </c>
      <c r="AG12277" t="s">
        <v>65763</v>
      </c>
      <c r="AH12277" t="s">
        <v>51</v>
      </c>
      <c r="AJ12277" t="s">
        <v>53</v>
      </c>
      <c r="AL12277" t="s">
        <v>68</v>
      </c>
      <c r="AO12277" t="s">
        <v>5443</v>
      </c>
      <c r="AP12277" s="1">
        <v>45274.543055555558</v>
      </c>
      <c r="AQ12277" s="1">
        <v>45196.61041666667</v>
      </c>
    </row>
    <row r="12278" spans="1:43" x14ac:dyDescent="0.35">
      <c r="A12278" t="s">
        <v>65764</v>
      </c>
      <c r="B12278" t="s">
        <v>18153</v>
      </c>
      <c r="C12278" t="s">
        <v>15368</v>
      </c>
      <c r="H12278" t="s">
        <v>65764</v>
      </c>
      <c r="J12278" t="s">
        <v>6387</v>
      </c>
      <c r="K12278" t="s">
        <v>13097</v>
      </c>
      <c r="M12278" t="s">
        <v>5488</v>
      </c>
      <c r="N12278" t="s">
        <v>1515</v>
      </c>
      <c r="O12278" t="s">
        <v>13098</v>
      </c>
      <c r="P12278" t="s">
        <v>50</v>
      </c>
      <c r="U12278" s="1">
        <v>45181</v>
      </c>
      <c r="V12278" s="1">
        <v>45181</v>
      </c>
      <c r="AC12278" t="s">
        <v>53</v>
      </c>
      <c r="AD12278">
        <v>2969484892</v>
      </c>
      <c r="AE12278" s="1">
        <v>37756</v>
      </c>
      <c r="AG12278" t="s">
        <v>65765</v>
      </c>
      <c r="AH12278" t="s">
        <v>51</v>
      </c>
      <c r="AJ12278" t="s">
        <v>53</v>
      </c>
      <c r="AO12278" t="s">
        <v>8142</v>
      </c>
    </row>
    <row r="12279" spans="1:43" x14ac:dyDescent="0.35">
      <c r="A12279" t="s">
        <v>65766</v>
      </c>
      <c r="B12279" t="s">
        <v>65767</v>
      </c>
      <c r="C12279" t="s">
        <v>1998</v>
      </c>
      <c r="F12279" t="s">
        <v>65768</v>
      </c>
      <c r="H12279" t="s">
        <v>65766</v>
      </c>
      <c r="J12279" t="s">
        <v>11720</v>
      </c>
      <c r="N12279" t="s">
        <v>5572</v>
      </c>
      <c r="O12279" t="s">
        <v>65769</v>
      </c>
      <c r="P12279" t="s">
        <v>4438</v>
      </c>
      <c r="U12279" s="1">
        <v>45181</v>
      </c>
      <c r="V12279" s="1">
        <v>45181</v>
      </c>
      <c r="AC12279" t="s">
        <v>53</v>
      </c>
      <c r="AD12279">
        <v>2969472760</v>
      </c>
      <c r="AE12279" s="1">
        <v>36916.71597222222</v>
      </c>
      <c r="AG12279" t="s">
        <v>65770</v>
      </c>
      <c r="AH12279" t="s">
        <v>51</v>
      </c>
      <c r="AJ12279" t="s">
        <v>53</v>
      </c>
      <c r="AO12279" t="s">
        <v>8142</v>
      </c>
    </row>
    <row r="12280" spans="1:43" x14ac:dyDescent="0.35">
      <c r="A12280" t="s">
        <v>65771</v>
      </c>
      <c r="B12280" t="s">
        <v>45325</v>
      </c>
      <c r="C12280" t="s">
        <v>1988</v>
      </c>
      <c r="F12280" t="s">
        <v>65772</v>
      </c>
      <c r="H12280" t="s">
        <v>65771</v>
      </c>
      <c r="J12280" t="s">
        <v>27618</v>
      </c>
      <c r="N12280" t="s">
        <v>287</v>
      </c>
      <c r="O12280">
        <v>80634</v>
      </c>
      <c r="P12280" t="s">
        <v>50</v>
      </c>
      <c r="U12280" s="1">
        <v>45181</v>
      </c>
      <c r="V12280" s="1">
        <v>45181</v>
      </c>
      <c r="AC12280" t="s">
        <v>53</v>
      </c>
      <c r="AD12280">
        <v>2969563407</v>
      </c>
      <c r="AE12280" s="1">
        <v>40697.515277777777</v>
      </c>
      <c r="AG12280" t="s">
        <v>65773</v>
      </c>
      <c r="AH12280" t="s">
        <v>51</v>
      </c>
      <c r="AJ12280" t="s">
        <v>53</v>
      </c>
      <c r="AO12280" t="s">
        <v>57090</v>
      </c>
    </row>
    <row r="12281" spans="1:43" x14ac:dyDescent="0.35">
      <c r="A12281" t="s">
        <v>65774</v>
      </c>
      <c r="B12281" t="s">
        <v>5902</v>
      </c>
      <c r="C12281" t="s">
        <v>3009</v>
      </c>
      <c r="F12281" t="s">
        <v>65775</v>
      </c>
      <c r="H12281" t="s">
        <v>65774</v>
      </c>
      <c r="J12281" t="s">
        <v>47698</v>
      </c>
      <c r="K12281" t="s">
        <v>19528</v>
      </c>
      <c r="M12281" t="s">
        <v>3751</v>
      </c>
      <c r="N12281" t="s">
        <v>213</v>
      </c>
      <c r="O12281">
        <v>80308</v>
      </c>
      <c r="P12281" t="s">
        <v>50</v>
      </c>
      <c r="U12281" s="1">
        <v>45181</v>
      </c>
      <c r="V12281" s="1">
        <v>45181</v>
      </c>
      <c r="W12281" s="1">
        <v>45181.625</v>
      </c>
      <c r="X12281" s="1">
        <v>45181.625</v>
      </c>
      <c r="AC12281" t="s">
        <v>53</v>
      </c>
      <c r="AD12281">
        <v>2969594752</v>
      </c>
      <c r="AE12281" s="1">
        <v>41452.390277777777</v>
      </c>
      <c r="AF12281" t="s">
        <v>19529</v>
      </c>
      <c r="AG12281" t="s">
        <v>65776</v>
      </c>
      <c r="AH12281" t="s">
        <v>51</v>
      </c>
      <c r="AJ12281" t="s">
        <v>53</v>
      </c>
      <c r="AL12281" t="s">
        <v>68</v>
      </c>
      <c r="AO12281" t="s">
        <v>5443</v>
      </c>
      <c r="AP12281" s="1">
        <v>45399.503472222219</v>
      </c>
      <c r="AQ12281" s="1">
        <v>45336.597916666666</v>
      </c>
    </row>
    <row r="12282" spans="1:43" x14ac:dyDescent="0.35">
      <c r="A12282" t="s">
        <v>65777</v>
      </c>
      <c r="B12282" t="s">
        <v>65778</v>
      </c>
      <c r="C12282" t="s">
        <v>30150</v>
      </c>
      <c r="F12282" t="s">
        <v>65779</v>
      </c>
      <c r="H12282" t="s">
        <v>65777</v>
      </c>
      <c r="J12282" t="s">
        <v>65780</v>
      </c>
      <c r="K12282" t="s">
        <v>65781</v>
      </c>
      <c r="M12282" t="s">
        <v>753</v>
      </c>
      <c r="N12282" t="s">
        <v>798</v>
      </c>
      <c r="O12282">
        <v>79938</v>
      </c>
      <c r="P12282" t="s">
        <v>50</v>
      </c>
      <c r="U12282" s="1">
        <v>45181</v>
      </c>
      <c r="V12282" s="1">
        <v>45181</v>
      </c>
      <c r="W12282" s="1">
        <v>45181.598611111112</v>
      </c>
      <c r="X12282" s="1">
        <v>45181.598611111112</v>
      </c>
      <c r="AC12282" t="s">
        <v>51</v>
      </c>
      <c r="AD12282">
        <v>2973684335</v>
      </c>
      <c r="AE12282" s="1">
        <v>45181.672222222223</v>
      </c>
      <c r="AF12282" t="s">
        <v>65782</v>
      </c>
      <c r="AG12282" t="s">
        <v>65783</v>
      </c>
      <c r="AH12282" t="s">
        <v>51</v>
      </c>
      <c r="AJ12282" t="s">
        <v>53</v>
      </c>
      <c r="AL12282" t="s">
        <v>68</v>
      </c>
      <c r="AO12282" t="s">
        <v>5443</v>
      </c>
      <c r="AP12282" s="1">
        <v>45181.723611111112</v>
      </c>
      <c r="AQ12282" s="1">
        <v>45181.677083333336</v>
      </c>
    </row>
    <row r="12283" spans="1:43" x14ac:dyDescent="0.35">
      <c r="A12283" t="s">
        <v>65784</v>
      </c>
      <c r="B12283" t="s">
        <v>65785</v>
      </c>
      <c r="C12283" t="s">
        <v>2347</v>
      </c>
      <c r="F12283" t="s">
        <v>65786</v>
      </c>
      <c r="H12283" t="s">
        <v>65784</v>
      </c>
      <c r="J12283" t="s">
        <v>13744</v>
      </c>
      <c r="K12283" t="s">
        <v>65787</v>
      </c>
      <c r="M12283" t="s">
        <v>65788</v>
      </c>
      <c r="N12283" t="s">
        <v>15700</v>
      </c>
      <c r="O12283">
        <v>30058</v>
      </c>
      <c r="P12283" t="s">
        <v>50</v>
      </c>
      <c r="U12283" s="1">
        <v>45181</v>
      </c>
      <c r="V12283" s="1">
        <v>45181</v>
      </c>
      <c r="AC12283" t="s">
        <v>53</v>
      </c>
      <c r="AD12283">
        <v>2969474461</v>
      </c>
      <c r="AE12283" s="1">
        <v>37104.381944444445</v>
      </c>
      <c r="AG12283" t="s">
        <v>65789</v>
      </c>
      <c r="AH12283" t="s">
        <v>51</v>
      </c>
      <c r="AJ12283" t="s">
        <v>53</v>
      </c>
      <c r="AO12283" t="s">
        <v>8142</v>
      </c>
    </row>
    <row r="12284" spans="1:43" x14ac:dyDescent="0.35">
      <c r="A12284" t="s">
        <v>65790</v>
      </c>
      <c r="B12284" t="s">
        <v>10900</v>
      </c>
      <c r="C12284" t="s">
        <v>13133</v>
      </c>
      <c r="F12284" t="s">
        <v>65791</v>
      </c>
      <c r="H12284" t="s">
        <v>65792</v>
      </c>
      <c r="J12284" t="s">
        <v>65793</v>
      </c>
      <c r="K12284" t="s">
        <v>65794</v>
      </c>
      <c r="M12284" t="s">
        <v>137</v>
      </c>
      <c r="N12284" t="s">
        <v>65</v>
      </c>
      <c r="O12284">
        <v>80221</v>
      </c>
      <c r="P12284" t="s">
        <v>50</v>
      </c>
      <c r="U12284" s="1">
        <v>45181</v>
      </c>
      <c r="V12284" s="1">
        <v>45181</v>
      </c>
      <c r="W12284" s="1">
        <v>45181.636111111111</v>
      </c>
      <c r="X12284" s="1">
        <v>45181.636111111111</v>
      </c>
      <c r="AC12284" t="s">
        <v>53</v>
      </c>
      <c r="AD12284">
        <v>2972061634</v>
      </c>
      <c r="AE12284" s="1">
        <v>44636.00277777778</v>
      </c>
      <c r="AF12284" t="s">
        <v>65795</v>
      </c>
      <c r="AG12284" t="s">
        <v>65796</v>
      </c>
      <c r="AH12284" t="s">
        <v>51</v>
      </c>
      <c r="AJ12284" t="s">
        <v>53</v>
      </c>
      <c r="AL12284" t="s">
        <v>68</v>
      </c>
      <c r="AO12284" t="s">
        <v>5443</v>
      </c>
      <c r="AP12284" s="1">
        <v>45181.674305555556</v>
      </c>
      <c r="AQ12284" s="1">
        <v>45181.67291666667</v>
      </c>
    </row>
    <row r="12285" spans="1:43" x14ac:dyDescent="0.35">
      <c r="A12285" t="s">
        <v>65797</v>
      </c>
      <c r="B12285" t="s">
        <v>53170</v>
      </c>
      <c r="C12285" t="s">
        <v>628</v>
      </c>
      <c r="H12285" t="s">
        <v>65798</v>
      </c>
      <c r="J12285" t="s">
        <v>11720</v>
      </c>
      <c r="P12285" t="s">
        <v>50</v>
      </c>
      <c r="U12285" s="1">
        <v>45181</v>
      </c>
      <c r="V12285" s="1">
        <v>45181</v>
      </c>
      <c r="AC12285" t="s">
        <v>53</v>
      </c>
      <c r="AD12285">
        <v>2969472760</v>
      </c>
      <c r="AE12285" s="1">
        <v>36916.71597222222</v>
      </c>
      <c r="AG12285" t="s">
        <v>65799</v>
      </c>
      <c r="AH12285" t="s">
        <v>51</v>
      </c>
      <c r="AJ12285" t="s">
        <v>53</v>
      </c>
      <c r="AO12285" t="s">
        <v>8142</v>
      </c>
    </row>
    <row r="12286" spans="1:43" x14ac:dyDescent="0.35">
      <c r="A12286" t="s">
        <v>65800</v>
      </c>
      <c r="B12286" t="s">
        <v>65801</v>
      </c>
      <c r="C12286" t="s">
        <v>14881</v>
      </c>
      <c r="F12286" t="s">
        <v>65802</v>
      </c>
      <c r="H12286" t="s">
        <v>65800</v>
      </c>
      <c r="J12286" t="s">
        <v>3933</v>
      </c>
      <c r="N12286" t="s">
        <v>17111</v>
      </c>
      <c r="O12286">
        <v>43123</v>
      </c>
      <c r="P12286" t="s">
        <v>50</v>
      </c>
      <c r="U12286" s="1">
        <v>45181</v>
      </c>
      <c r="V12286" s="1">
        <v>45181</v>
      </c>
      <c r="AC12286" t="s">
        <v>53</v>
      </c>
      <c r="AD12286">
        <v>2969551137</v>
      </c>
      <c r="AE12286" s="1">
        <v>40288.591666666667</v>
      </c>
      <c r="AG12286" t="s">
        <v>65803</v>
      </c>
      <c r="AH12286" t="s">
        <v>51</v>
      </c>
      <c r="AJ12286" t="s">
        <v>53</v>
      </c>
      <c r="AO12286" t="s">
        <v>8142</v>
      </c>
    </row>
    <row r="12287" spans="1:43" x14ac:dyDescent="0.35">
      <c r="A12287" t="s">
        <v>65804</v>
      </c>
      <c r="B12287" t="s">
        <v>903</v>
      </c>
      <c r="C12287" t="s">
        <v>11708</v>
      </c>
      <c r="F12287" t="s">
        <v>65805</v>
      </c>
      <c r="H12287" t="s">
        <v>65804</v>
      </c>
      <c r="J12287" t="s">
        <v>65806</v>
      </c>
      <c r="K12287" t="s">
        <v>65807</v>
      </c>
      <c r="M12287" t="s">
        <v>2937</v>
      </c>
      <c r="N12287" t="s">
        <v>253</v>
      </c>
      <c r="O12287">
        <v>88021</v>
      </c>
      <c r="P12287" t="s">
        <v>50</v>
      </c>
      <c r="U12287" s="1">
        <v>45181</v>
      </c>
      <c r="V12287" s="1">
        <v>45181</v>
      </c>
      <c r="W12287" s="1">
        <v>45181.648611111108</v>
      </c>
      <c r="X12287" s="1">
        <v>45181.648611111108</v>
      </c>
      <c r="AC12287" t="s">
        <v>51</v>
      </c>
      <c r="AD12287">
        <v>2973684482</v>
      </c>
      <c r="AE12287" s="1">
        <v>45181.710416666669</v>
      </c>
      <c r="AF12287" t="s">
        <v>65808</v>
      </c>
      <c r="AG12287" t="s">
        <v>65809</v>
      </c>
      <c r="AH12287" t="s">
        <v>51</v>
      </c>
      <c r="AJ12287" t="s">
        <v>53</v>
      </c>
      <c r="AL12287" t="s">
        <v>68</v>
      </c>
      <c r="AO12287" t="s">
        <v>5443</v>
      </c>
      <c r="AP12287" s="1">
        <v>45181.736111111109</v>
      </c>
      <c r="AQ12287" s="1">
        <v>45181.727083333331</v>
      </c>
    </row>
    <row r="12288" spans="1:43" x14ac:dyDescent="0.35">
      <c r="A12288" t="s">
        <v>65810</v>
      </c>
      <c r="B12288" t="s">
        <v>1299</v>
      </c>
      <c r="C12288" t="s">
        <v>65811</v>
      </c>
      <c r="F12288" t="s">
        <v>65812</v>
      </c>
      <c r="H12288" t="s">
        <v>65813</v>
      </c>
      <c r="J12288" t="s">
        <v>52746</v>
      </c>
      <c r="P12288" t="s">
        <v>50</v>
      </c>
      <c r="U12288" s="1">
        <v>45181</v>
      </c>
      <c r="V12288" s="1">
        <v>45181</v>
      </c>
      <c r="AC12288" t="s">
        <v>53</v>
      </c>
      <c r="AD12288">
        <v>2969519246</v>
      </c>
      <c r="AE12288" s="1">
        <v>38883.179166666669</v>
      </c>
      <c r="AG12288" t="s">
        <v>65814</v>
      </c>
      <c r="AH12288" t="s">
        <v>51</v>
      </c>
      <c r="AJ12288" t="s">
        <v>53</v>
      </c>
      <c r="AO12288" t="s">
        <v>8142</v>
      </c>
    </row>
    <row r="12289" spans="1:43" x14ac:dyDescent="0.35">
      <c r="A12289" t="s">
        <v>65815</v>
      </c>
      <c r="B12289" t="s">
        <v>903</v>
      </c>
      <c r="C12289" t="s">
        <v>587</v>
      </c>
      <c r="F12289" t="s">
        <v>52745</v>
      </c>
      <c r="H12289" t="s">
        <v>65816</v>
      </c>
      <c r="J12289" t="s">
        <v>52746</v>
      </c>
      <c r="P12289" t="s">
        <v>50</v>
      </c>
      <c r="U12289" s="1">
        <v>45181</v>
      </c>
      <c r="V12289" s="1">
        <v>45181</v>
      </c>
      <c r="AC12289" t="s">
        <v>53</v>
      </c>
      <c r="AD12289">
        <v>2969519246</v>
      </c>
      <c r="AE12289" s="1">
        <v>38883.179166666669</v>
      </c>
      <c r="AG12289" t="s">
        <v>65817</v>
      </c>
      <c r="AH12289" t="s">
        <v>51</v>
      </c>
      <c r="AJ12289" t="s">
        <v>53</v>
      </c>
      <c r="AO12289" t="s">
        <v>8142</v>
      </c>
    </row>
    <row r="12290" spans="1:43" x14ac:dyDescent="0.35">
      <c r="A12290" t="s">
        <v>65818</v>
      </c>
      <c r="B12290" t="s">
        <v>20589</v>
      </c>
      <c r="C12290" t="s">
        <v>4426</v>
      </c>
      <c r="F12290" t="s">
        <v>65819</v>
      </c>
      <c r="H12290" t="s">
        <v>65818</v>
      </c>
      <c r="J12290" t="s">
        <v>65820</v>
      </c>
      <c r="K12290" t="s">
        <v>65821</v>
      </c>
      <c r="M12290" t="s">
        <v>29989</v>
      </c>
      <c r="N12290" t="s">
        <v>798</v>
      </c>
      <c r="O12290">
        <v>79835</v>
      </c>
      <c r="P12290" t="s">
        <v>50</v>
      </c>
      <c r="U12290" s="1">
        <v>45181</v>
      </c>
      <c r="V12290" s="1">
        <v>45181</v>
      </c>
      <c r="W12290" s="1">
        <v>45181.555555555555</v>
      </c>
      <c r="X12290" s="1">
        <v>45181.555555555555</v>
      </c>
      <c r="AC12290" t="s">
        <v>53</v>
      </c>
      <c r="AD12290">
        <v>2973684008</v>
      </c>
      <c r="AE12290" s="1">
        <v>45181.554861111108</v>
      </c>
      <c r="AF12290" t="s">
        <v>65822</v>
      </c>
      <c r="AG12290" t="s">
        <v>65823</v>
      </c>
      <c r="AH12290" t="s">
        <v>51</v>
      </c>
      <c r="AJ12290" t="s">
        <v>53</v>
      </c>
      <c r="AL12290" t="s">
        <v>68</v>
      </c>
      <c r="AO12290" t="s">
        <v>57090</v>
      </c>
      <c r="AP12290" s="1">
        <v>45181.594444444447</v>
      </c>
      <c r="AQ12290" s="1">
        <v>45181.574305555558</v>
      </c>
    </row>
    <row r="12291" spans="1:43" x14ac:dyDescent="0.35">
      <c r="A12291" t="s">
        <v>65824</v>
      </c>
      <c r="B12291" t="s">
        <v>5706</v>
      </c>
      <c r="C12291" t="s">
        <v>65825</v>
      </c>
      <c r="F12291" t="s">
        <v>65826</v>
      </c>
      <c r="H12291" t="s">
        <v>65824</v>
      </c>
      <c r="J12291" t="s">
        <v>65827</v>
      </c>
      <c r="N12291" t="s">
        <v>398</v>
      </c>
      <c r="O12291">
        <v>88310</v>
      </c>
      <c r="P12291" t="s">
        <v>50</v>
      </c>
      <c r="U12291" s="1">
        <v>45181</v>
      </c>
      <c r="V12291" s="1">
        <v>45181</v>
      </c>
      <c r="W12291" s="1">
        <v>45181.538888888892</v>
      </c>
      <c r="X12291" s="1">
        <v>45181.538888888892</v>
      </c>
      <c r="AC12291" t="s">
        <v>53</v>
      </c>
      <c r="AD12291">
        <v>2969918032</v>
      </c>
      <c r="AE12291" s="1">
        <v>43754.378472222219</v>
      </c>
      <c r="AF12291" t="s">
        <v>65828</v>
      </c>
      <c r="AG12291" t="s">
        <v>65829</v>
      </c>
      <c r="AH12291" t="s">
        <v>51</v>
      </c>
      <c r="AJ12291" t="s">
        <v>53</v>
      </c>
      <c r="AL12291" t="s">
        <v>68</v>
      </c>
      <c r="AO12291" t="s">
        <v>57090</v>
      </c>
      <c r="AP12291" s="1">
        <v>45181.644444444442</v>
      </c>
      <c r="AQ12291" s="1">
        <v>45181.634027777778</v>
      </c>
    </row>
    <row r="12292" spans="1:43" x14ac:dyDescent="0.35">
      <c r="A12292" t="s">
        <v>65830</v>
      </c>
      <c r="B12292" t="s">
        <v>530</v>
      </c>
      <c r="C12292" t="s">
        <v>587</v>
      </c>
      <c r="H12292" t="s">
        <v>65830</v>
      </c>
      <c r="J12292" t="s">
        <v>65831</v>
      </c>
      <c r="K12292" t="s">
        <v>65832</v>
      </c>
      <c r="M12292" t="s">
        <v>6333</v>
      </c>
      <c r="N12292" t="s">
        <v>398</v>
      </c>
      <c r="O12292">
        <v>88265</v>
      </c>
      <c r="P12292" t="s">
        <v>50</v>
      </c>
      <c r="U12292" s="1">
        <v>45181</v>
      </c>
      <c r="V12292" s="1">
        <v>45181</v>
      </c>
      <c r="W12292" s="1">
        <v>45181.714583333334</v>
      </c>
      <c r="X12292" s="1">
        <v>45181.714583333334</v>
      </c>
      <c r="AC12292" t="s">
        <v>53</v>
      </c>
      <c r="AD12292">
        <v>1000000001</v>
      </c>
      <c r="AE12292" s="1">
        <v>39973.351388888892</v>
      </c>
      <c r="AF12292" t="s">
        <v>3377</v>
      </c>
      <c r="AG12292" t="s">
        <v>65833</v>
      </c>
      <c r="AH12292" t="s">
        <v>51</v>
      </c>
      <c r="AJ12292" t="s">
        <v>53</v>
      </c>
      <c r="AL12292" t="s">
        <v>78</v>
      </c>
      <c r="AO12292" t="s">
        <v>51552</v>
      </c>
    </row>
    <row r="12293" spans="1:43" x14ac:dyDescent="0.35">
      <c r="A12293" t="s">
        <v>65834</v>
      </c>
      <c r="B12293" t="s">
        <v>4813</v>
      </c>
      <c r="C12293" t="s">
        <v>6514</v>
      </c>
      <c r="F12293" t="s">
        <v>65835</v>
      </c>
      <c r="H12293" t="s">
        <v>65834</v>
      </c>
      <c r="J12293" t="s">
        <v>65836</v>
      </c>
      <c r="K12293" t="s">
        <v>65837</v>
      </c>
      <c r="M12293" t="s">
        <v>31974</v>
      </c>
      <c r="N12293" t="s">
        <v>798</v>
      </c>
      <c r="O12293">
        <v>79853</v>
      </c>
      <c r="P12293" t="s">
        <v>50</v>
      </c>
      <c r="U12293" s="1">
        <v>45181</v>
      </c>
      <c r="V12293" s="1">
        <v>45181</v>
      </c>
      <c r="W12293" s="1">
        <v>45181.738888888889</v>
      </c>
      <c r="X12293" s="1">
        <v>45181.738888888889</v>
      </c>
      <c r="AC12293" t="s">
        <v>51</v>
      </c>
      <c r="AD12293">
        <v>2973685189</v>
      </c>
      <c r="AE12293" s="1">
        <v>45182.401388888888</v>
      </c>
      <c r="AF12293" t="s">
        <v>65838</v>
      </c>
      <c r="AG12293" t="s">
        <v>65839</v>
      </c>
      <c r="AH12293" t="s">
        <v>51</v>
      </c>
      <c r="AJ12293" t="s">
        <v>53</v>
      </c>
      <c r="AL12293" t="s">
        <v>68</v>
      </c>
      <c r="AO12293" t="s">
        <v>5443</v>
      </c>
      <c r="AP12293" s="1">
        <v>45468.46875</v>
      </c>
      <c r="AQ12293" s="1">
        <v>45468.441666666666</v>
      </c>
    </row>
    <row r="12294" spans="1:43" x14ac:dyDescent="0.35">
      <c r="A12294" t="s">
        <v>65840</v>
      </c>
      <c r="B12294" t="s">
        <v>65841</v>
      </c>
      <c r="C12294" t="s">
        <v>65842</v>
      </c>
      <c r="F12294" t="s">
        <v>65843</v>
      </c>
      <c r="H12294" t="s">
        <v>65844</v>
      </c>
      <c r="J12294" t="s">
        <v>37403</v>
      </c>
      <c r="K12294" t="s">
        <v>2888</v>
      </c>
      <c r="M12294" t="s">
        <v>2889</v>
      </c>
      <c r="N12294" t="s">
        <v>65</v>
      </c>
      <c r="O12294">
        <v>81641</v>
      </c>
      <c r="P12294" t="s">
        <v>50</v>
      </c>
      <c r="U12294" s="1">
        <v>45181</v>
      </c>
      <c r="V12294" s="1">
        <v>45181</v>
      </c>
      <c r="W12294" s="1">
        <v>45181.9</v>
      </c>
      <c r="X12294" s="1">
        <v>45181.9</v>
      </c>
      <c r="AC12294" t="s">
        <v>51</v>
      </c>
      <c r="AD12294">
        <v>2969586545</v>
      </c>
      <c r="AE12294" s="1">
        <v>41324.683333333334</v>
      </c>
      <c r="AF12294" t="s">
        <v>2875</v>
      </c>
      <c r="AG12294" t="s">
        <v>65845</v>
      </c>
      <c r="AH12294" t="s">
        <v>51</v>
      </c>
      <c r="AJ12294" t="s">
        <v>53</v>
      </c>
      <c r="AL12294" t="s">
        <v>78</v>
      </c>
      <c r="AO12294" t="s">
        <v>5443</v>
      </c>
      <c r="AP12294" s="1">
        <v>45447.333333333336</v>
      </c>
    </row>
    <row r="12295" spans="1:43" x14ac:dyDescent="0.35">
      <c r="A12295" t="s">
        <v>65846</v>
      </c>
      <c r="B12295" t="s">
        <v>65847</v>
      </c>
      <c r="C12295" t="s">
        <v>1312</v>
      </c>
      <c r="F12295" t="s">
        <v>65848</v>
      </c>
      <c r="H12295" t="s">
        <v>65849</v>
      </c>
      <c r="J12295" t="s">
        <v>37403</v>
      </c>
      <c r="K12295" t="s">
        <v>8207</v>
      </c>
      <c r="M12295" t="s">
        <v>298</v>
      </c>
      <c r="N12295" t="s">
        <v>213</v>
      </c>
      <c r="O12295">
        <v>80233</v>
      </c>
      <c r="P12295" t="s">
        <v>50</v>
      </c>
      <c r="U12295" s="1">
        <v>45181</v>
      </c>
      <c r="V12295" s="1">
        <v>45181</v>
      </c>
      <c r="W12295" s="1">
        <v>45181.754166666666</v>
      </c>
      <c r="X12295" s="1">
        <v>45181.754166666666</v>
      </c>
      <c r="AC12295" t="s">
        <v>53</v>
      </c>
      <c r="AD12295">
        <v>2969586545</v>
      </c>
      <c r="AE12295" s="1">
        <v>41324.683333333334</v>
      </c>
      <c r="AF12295" t="s">
        <v>2875</v>
      </c>
      <c r="AG12295" t="s">
        <v>65850</v>
      </c>
      <c r="AH12295" t="s">
        <v>51</v>
      </c>
      <c r="AJ12295" t="s">
        <v>53</v>
      </c>
      <c r="AL12295" t="s">
        <v>78</v>
      </c>
      <c r="AO12295" t="s">
        <v>5443</v>
      </c>
      <c r="AP12295" s="1">
        <v>45457.407638888886</v>
      </c>
    </row>
    <row r="12296" spans="1:43" x14ac:dyDescent="0.35">
      <c r="A12296" t="s">
        <v>65851</v>
      </c>
      <c r="B12296" t="s">
        <v>65852</v>
      </c>
      <c r="C12296" t="s">
        <v>961</v>
      </c>
      <c r="F12296" t="s">
        <v>65853</v>
      </c>
      <c r="H12296" t="s">
        <v>65851</v>
      </c>
      <c r="J12296" t="s">
        <v>65854</v>
      </c>
      <c r="K12296" t="s">
        <v>65855</v>
      </c>
      <c r="M12296" t="s">
        <v>30115</v>
      </c>
      <c r="N12296" t="s">
        <v>798</v>
      </c>
      <c r="O12296">
        <v>79855</v>
      </c>
      <c r="P12296" t="s">
        <v>50</v>
      </c>
      <c r="U12296" s="1">
        <v>45181</v>
      </c>
      <c r="V12296" s="1">
        <v>45181</v>
      </c>
      <c r="W12296" s="1">
        <v>45181.419444444444</v>
      </c>
      <c r="X12296" s="1">
        <v>45181.419444444444</v>
      </c>
      <c r="AC12296" t="s">
        <v>53</v>
      </c>
      <c r="AD12296">
        <v>2969764228</v>
      </c>
      <c r="AE12296" s="1">
        <v>43048.51458333333</v>
      </c>
      <c r="AG12296" t="s">
        <v>65856</v>
      </c>
      <c r="AH12296" t="s">
        <v>51</v>
      </c>
      <c r="AJ12296" t="s">
        <v>53</v>
      </c>
      <c r="AL12296" t="s">
        <v>78</v>
      </c>
      <c r="AO12296" t="s">
        <v>5443</v>
      </c>
      <c r="AP12296" s="1">
        <v>45352.384027777778</v>
      </c>
    </row>
    <row r="12297" spans="1:43" x14ac:dyDescent="0.35">
      <c r="A12297">
        <v>368802</v>
      </c>
      <c r="B12297" t="s">
        <v>4761</v>
      </c>
      <c r="C12297" t="s">
        <v>9696</v>
      </c>
      <c r="F12297" t="s">
        <v>43635</v>
      </c>
      <c r="H12297" t="s">
        <v>43428</v>
      </c>
      <c r="J12297" t="s">
        <v>12614</v>
      </c>
      <c r="M12297" t="s">
        <v>4698</v>
      </c>
      <c r="N12297" t="s">
        <v>287</v>
      </c>
      <c r="O12297">
        <v>80817</v>
      </c>
      <c r="P12297" t="s">
        <v>50</v>
      </c>
      <c r="U12297" s="1">
        <v>45181</v>
      </c>
      <c r="V12297" s="1">
        <v>45181</v>
      </c>
      <c r="W12297" s="1">
        <v>45181.695833333331</v>
      </c>
      <c r="X12297" s="1">
        <v>45181.695833333331</v>
      </c>
      <c r="AC12297" t="s">
        <v>53</v>
      </c>
      <c r="AD12297">
        <v>2969543968</v>
      </c>
      <c r="AE12297" s="1">
        <v>40032.470138888886</v>
      </c>
      <c r="AG12297" t="s">
        <v>65857</v>
      </c>
      <c r="AH12297" t="s">
        <v>51</v>
      </c>
      <c r="AJ12297" t="s">
        <v>53</v>
      </c>
      <c r="AL12297" t="s">
        <v>78</v>
      </c>
      <c r="AO12297" t="s">
        <v>8142</v>
      </c>
    </row>
    <row r="12298" spans="1:43" x14ac:dyDescent="0.35">
      <c r="A12298" t="s">
        <v>65858</v>
      </c>
      <c r="B12298" t="s">
        <v>6118</v>
      </c>
      <c r="C12298" t="s">
        <v>65859</v>
      </c>
      <c r="F12298" t="s">
        <v>65860</v>
      </c>
      <c r="H12298" t="s">
        <v>65858</v>
      </c>
      <c r="J12298" t="s">
        <v>28886</v>
      </c>
      <c r="K12298" t="s">
        <v>65861</v>
      </c>
      <c r="M12298" t="s">
        <v>1569</v>
      </c>
      <c r="N12298" t="s">
        <v>686</v>
      </c>
      <c r="O12298">
        <v>84104</v>
      </c>
      <c r="P12298" t="s">
        <v>50</v>
      </c>
      <c r="U12298" s="1">
        <v>45181</v>
      </c>
      <c r="V12298" s="1">
        <v>45181</v>
      </c>
      <c r="W12298" s="1">
        <v>45181.480555555558</v>
      </c>
      <c r="X12298" s="1">
        <v>45181.480555555558</v>
      </c>
      <c r="AC12298" t="s">
        <v>51</v>
      </c>
      <c r="AD12298">
        <v>2969578539</v>
      </c>
      <c r="AE12298" s="1">
        <v>41145.584722222222</v>
      </c>
      <c r="AF12298" t="s">
        <v>28887</v>
      </c>
      <c r="AG12298" t="s">
        <v>65862</v>
      </c>
      <c r="AH12298" t="s">
        <v>51</v>
      </c>
      <c r="AJ12298" t="s">
        <v>53</v>
      </c>
      <c r="AL12298" t="s">
        <v>68</v>
      </c>
      <c r="AO12298" t="s">
        <v>5443</v>
      </c>
      <c r="AP12298" s="1">
        <v>45475.645833333336</v>
      </c>
      <c r="AQ12298" s="1">
        <v>45450.365277777775</v>
      </c>
    </row>
    <row r="12299" spans="1:43" x14ac:dyDescent="0.35">
      <c r="A12299" t="s">
        <v>62830</v>
      </c>
      <c r="B12299" t="s">
        <v>62828</v>
      </c>
      <c r="C12299" t="s">
        <v>894</v>
      </c>
      <c r="F12299">
        <v>19706182567</v>
      </c>
      <c r="H12299" t="s">
        <v>62830</v>
      </c>
      <c r="J12299" t="s">
        <v>65863</v>
      </c>
      <c r="N12299" t="s">
        <v>287</v>
      </c>
      <c r="O12299">
        <v>81623</v>
      </c>
      <c r="P12299" t="s">
        <v>50</v>
      </c>
      <c r="U12299" s="1">
        <v>45181</v>
      </c>
      <c r="V12299" s="1">
        <v>45181</v>
      </c>
      <c r="W12299" s="1">
        <v>45181.773611111108</v>
      </c>
      <c r="X12299" s="1">
        <v>45181.773611111108</v>
      </c>
      <c r="AC12299" t="s">
        <v>53</v>
      </c>
      <c r="AD12299">
        <v>1000000001</v>
      </c>
      <c r="AE12299" s="1">
        <v>39973.351388888892</v>
      </c>
      <c r="AF12299" t="s">
        <v>3377</v>
      </c>
      <c r="AG12299" t="s">
        <v>65864</v>
      </c>
      <c r="AH12299" t="s">
        <v>51</v>
      </c>
      <c r="AJ12299" t="s">
        <v>53</v>
      </c>
      <c r="AL12299" t="s">
        <v>78</v>
      </c>
      <c r="AO12299" t="s">
        <v>5443</v>
      </c>
      <c r="AP12299" s="1">
        <v>45476.508333333331</v>
      </c>
      <c r="AQ12299" s="1">
        <v>45476.512499999997</v>
      </c>
    </row>
    <row r="12300" spans="1:43" x14ac:dyDescent="0.35">
      <c r="A12300" t="s">
        <v>65865</v>
      </c>
      <c r="B12300" t="s">
        <v>65866</v>
      </c>
      <c r="C12300" t="s">
        <v>830</v>
      </c>
      <c r="F12300" t="s">
        <v>65867</v>
      </c>
      <c r="H12300" t="s">
        <v>65865</v>
      </c>
      <c r="J12300" t="s">
        <v>65868</v>
      </c>
      <c r="K12300" t="s">
        <v>65869</v>
      </c>
      <c r="M12300" t="s">
        <v>30115</v>
      </c>
      <c r="N12300" t="s">
        <v>798</v>
      </c>
      <c r="O12300">
        <v>79855</v>
      </c>
      <c r="P12300" t="s">
        <v>50</v>
      </c>
      <c r="U12300" s="1">
        <v>45181</v>
      </c>
      <c r="V12300" s="1">
        <v>45181</v>
      </c>
      <c r="W12300" s="1">
        <v>45181.662499999999</v>
      </c>
      <c r="X12300" s="1">
        <v>45181.662499999999</v>
      </c>
      <c r="AC12300" t="s">
        <v>51</v>
      </c>
      <c r="AD12300">
        <v>2973684527</v>
      </c>
      <c r="AE12300" s="1">
        <v>45181.731249999997</v>
      </c>
      <c r="AF12300" t="s">
        <v>65870</v>
      </c>
      <c r="AG12300" t="s">
        <v>65871</v>
      </c>
      <c r="AH12300" t="s">
        <v>51</v>
      </c>
      <c r="AJ12300" t="s">
        <v>53</v>
      </c>
      <c r="AL12300" t="s">
        <v>68</v>
      </c>
      <c r="AO12300" t="s">
        <v>5443</v>
      </c>
      <c r="AP12300" s="1">
        <v>45182.679166666669</v>
      </c>
      <c r="AQ12300" s="1">
        <v>45182.675694444442</v>
      </c>
    </row>
    <row r="12301" spans="1:43" x14ac:dyDescent="0.35">
      <c r="A12301" t="s">
        <v>65872</v>
      </c>
      <c r="B12301" t="s">
        <v>54871</v>
      </c>
      <c r="C12301" t="s">
        <v>65873</v>
      </c>
      <c r="F12301" t="s">
        <v>65867</v>
      </c>
      <c r="H12301" t="s">
        <v>65872</v>
      </c>
      <c r="J12301" t="s">
        <v>65874</v>
      </c>
      <c r="K12301" t="s">
        <v>65875</v>
      </c>
      <c r="M12301" t="s">
        <v>753</v>
      </c>
      <c r="N12301" t="s">
        <v>798</v>
      </c>
      <c r="O12301">
        <v>79932</v>
      </c>
      <c r="P12301" t="s">
        <v>50</v>
      </c>
      <c r="U12301" s="1">
        <v>45181</v>
      </c>
      <c r="V12301" s="1">
        <v>45181</v>
      </c>
      <c r="W12301" s="1">
        <v>45181.565972222219</v>
      </c>
      <c r="X12301" s="1">
        <v>45181.565972222219</v>
      </c>
      <c r="AC12301" t="s">
        <v>53</v>
      </c>
      <c r="AD12301">
        <v>2973684029</v>
      </c>
      <c r="AE12301" s="1">
        <v>45181.56527777778</v>
      </c>
      <c r="AF12301" t="s">
        <v>65876</v>
      </c>
      <c r="AG12301" t="s">
        <v>65877</v>
      </c>
      <c r="AH12301" t="s">
        <v>51</v>
      </c>
      <c r="AJ12301" t="s">
        <v>53</v>
      </c>
      <c r="AL12301" t="s">
        <v>68</v>
      </c>
      <c r="AO12301" t="s">
        <v>57090</v>
      </c>
    </row>
    <row r="12302" spans="1:43" x14ac:dyDescent="0.35">
      <c r="A12302" t="s">
        <v>65878</v>
      </c>
      <c r="B12302" t="s">
        <v>46512</v>
      </c>
      <c r="C12302" t="s">
        <v>27310</v>
      </c>
      <c r="F12302" t="s">
        <v>65879</v>
      </c>
      <c r="H12302" t="s">
        <v>65878</v>
      </c>
      <c r="J12302" t="s">
        <v>2028</v>
      </c>
      <c r="K12302" t="s">
        <v>65880</v>
      </c>
      <c r="M12302" t="s">
        <v>65881</v>
      </c>
      <c r="N12302" t="s">
        <v>10487</v>
      </c>
      <c r="O12302">
        <v>71463</v>
      </c>
      <c r="P12302" t="s">
        <v>50</v>
      </c>
      <c r="U12302" s="1">
        <v>45182</v>
      </c>
      <c r="V12302" s="1">
        <v>45182</v>
      </c>
      <c r="AC12302" t="s">
        <v>53</v>
      </c>
      <c r="AD12302">
        <v>2969532847</v>
      </c>
      <c r="AE12302" s="1">
        <v>39580.404166666667</v>
      </c>
      <c r="AG12302" t="s">
        <v>65882</v>
      </c>
      <c r="AH12302" t="s">
        <v>51</v>
      </c>
      <c r="AJ12302" t="s">
        <v>53</v>
      </c>
      <c r="AO12302" t="s">
        <v>8142</v>
      </c>
    </row>
    <row r="12303" spans="1:43" x14ac:dyDescent="0.35">
      <c r="A12303" t="s">
        <v>65883</v>
      </c>
      <c r="B12303" t="s">
        <v>65884</v>
      </c>
      <c r="C12303" t="s">
        <v>4450</v>
      </c>
      <c r="F12303" t="s">
        <v>65885</v>
      </c>
      <c r="H12303" t="s">
        <v>65883</v>
      </c>
      <c r="J12303" t="s">
        <v>65886</v>
      </c>
      <c r="K12303" t="s">
        <v>65887</v>
      </c>
      <c r="M12303" t="s">
        <v>196</v>
      </c>
      <c r="N12303" t="s">
        <v>65</v>
      </c>
      <c r="O12303">
        <v>80421</v>
      </c>
      <c r="P12303" t="s">
        <v>50</v>
      </c>
      <c r="U12303" s="1">
        <v>45182</v>
      </c>
      <c r="V12303" s="1">
        <v>45182</v>
      </c>
      <c r="W12303" s="1">
        <v>45182.952777777777</v>
      </c>
      <c r="X12303" s="1">
        <v>45182.952777777777</v>
      </c>
      <c r="AC12303" t="s">
        <v>53</v>
      </c>
      <c r="AD12303">
        <v>1000000001</v>
      </c>
      <c r="AE12303" s="1">
        <v>39973.351388888892</v>
      </c>
      <c r="AF12303" t="s">
        <v>3377</v>
      </c>
      <c r="AG12303" t="s">
        <v>65888</v>
      </c>
      <c r="AH12303" t="s">
        <v>51</v>
      </c>
      <c r="AJ12303" t="s">
        <v>53</v>
      </c>
      <c r="AL12303" t="s">
        <v>78</v>
      </c>
      <c r="AO12303" t="s">
        <v>5443</v>
      </c>
      <c r="AP12303" s="1">
        <v>45182.95208333333</v>
      </c>
    </row>
    <row r="12304" spans="1:43" x14ac:dyDescent="0.35">
      <c r="A12304" t="s">
        <v>65889</v>
      </c>
      <c r="B12304" t="s">
        <v>6604</v>
      </c>
      <c r="C12304" t="s">
        <v>894</v>
      </c>
      <c r="F12304" t="s">
        <v>65890</v>
      </c>
      <c r="H12304" t="s">
        <v>65891</v>
      </c>
      <c r="J12304" t="s">
        <v>65892</v>
      </c>
      <c r="K12304" t="s">
        <v>65893</v>
      </c>
      <c r="M12304" t="s">
        <v>1296</v>
      </c>
      <c r="N12304" t="s">
        <v>253</v>
      </c>
      <c r="O12304">
        <v>88220</v>
      </c>
      <c r="P12304" t="s">
        <v>50</v>
      </c>
      <c r="U12304" s="1">
        <v>45182</v>
      </c>
      <c r="V12304" s="1">
        <v>45182</v>
      </c>
      <c r="W12304" s="1">
        <v>45182.543055555558</v>
      </c>
      <c r="X12304" s="1">
        <v>45182.543055555558</v>
      </c>
      <c r="AC12304" t="s">
        <v>51</v>
      </c>
      <c r="AD12304">
        <v>2973693917</v>
      </c>
      <c r="AE12304" s="1">
        <v>45190.320138888892</v>
      </c>
      <c r="AG12304" t="s">
        <v>65894</v>
      </c>
      <c r="AH12304" t="s">
        <v>51</v>
      </c>
      <c r="AJ12304" t="s">
        <v>53</v>
      </c>
      <c r="AL12304" t="s">
        <v>78</v>
      </c>
      <c r="AO12304" t="s">
        <v>5443</v>
      </c>
      <c r="AP12304" s="1">
        <v>45182.541666666664</v>
      </c>
    </row>
    <row r="12305" spans="1:43" x14ac:dyDescent="0.35">
      <c r="A12305" t="s">
        <v>65895</v>
      </c>
      <c r="B12305" t="s">
        <v>35492</v>
      </c>
      <c r="C12305" t="s">
        <v>49125</v>
      </c>
      <c r="F12305" t="s">
        <v>65896</v>
      </c>
      <c r="H12305" t="s">
        <v>65895</v>
      </c>
      <c r="J12305" t="s">
        <v>29348</v>
      </c>
      <c r="K12305" t="s">
        <v>65897</v>
      </c>
      <c r="M12305" t="s">
        <v>65898</v>
      </c>
      <c r="N12305" t="s">
        <v>1205</v>
      </c>
      <c r="O12305">
        <v>65201</v>
      </c>
      <c r="P12305" t="s">
        <v>50</v>
      </c>
      <c r="U12305" s="1">
        <v>45182</v>
      </c>
      <c r="V12305" s="1">
        <v>45182</v>
      </c>
      <c r="W12305" s="1">
        <v>45182.734722222223</v>
      </c>
      <c r="X12305" s="1">
        <v>45182.734722222223</v>
      </c>
      <c r="AC12305" t="s">
        <v>51</v>
      </c>
      <c r="AD12305">
        <v>2972050790</v>
      </c>
      <c r="AE12305" s="1">
        <v>44574.665277777778</v>
      </c>
      <c r="AF12305" t="s">
        <v>29350</v>
      </c>
      <c r="AG12305" t="s">
        <v>65899</v>
      </c>
      <c r="AH12305" t="s">
        <v>51</v>
      </c>
      <c r="AJ12305" t="s">
        <v>53</v>
      </c>
      <c r="AL12305" t="s">
        <v>68</v>
      </c>
      <c r="AO12305" t="s">
        <v>5443</v>
      </c>
      <c r="AP12305" s="1">
        <v>45182.737500000003</v>
      </c>
      <c r="AQ12305" s="1">
        <v>45182.748611111114</v>
      </c>
    </row>
    <row r="12306" spans="1:43" x14ac:dyDescent="0.35">
      <c r="A12306" t="s">
        <v>65900</v>
      </c>
      <c r="B12306" t="s">
        <v>10709</v>
      </c>
      <c r="C12306" t="s">
        <v>1608</v>
      </c>
      <c r="F12306" t="s">
        <v>65901</v>
      </c>
      <c r="H12306" t="s">
        <v>65900</v>
      </c>
      <c r="J12306" t="s">
        <v>65902</v>
      </c>
      <c r="K12306" t="s">
        <v>65903</v>
      </c>
      <c r="M12306" t="s">
        <v>50947</v>
      </c>
      <c r="N12306" t="s">
        <v>798</v>
      </c>
      <c r="O12306">
        <v>79838</v>
      </c>
      <c r="P12306" t="s">
        <v>50</v>
      </c>
      <c r="U12306" s="1">
        <v>45182</v>
      </c>
      <c r="V12306" s="1">
        <v>45182</v>
      </c>
      <c r="W12306" s="1">
        <v>45182.56527777778</v>
      </c>
      <c r="X12306" s="1">
        <v>45182.56527777778</v>
      </c>
      <c r="AC12306" t="s">
        <v>51</v>
      </c>
      <c r="AD12306">
        <v>2973685599</v>
      </c>
      <c r="AE12306" s="1">
        <v>45182.56527777778</v>
      </c>
      <c r="AF12306" t="s">
        <v>65904</v>
      </c>
      <c r="AG12306" t="s">
        <v>65905</v>
      </c>
      <c r="AH12306" t="s">
        <v>51</v>
      </c>
      <c r="AJ12306" t="s">
        <v>53</v>
      </c>
      <c r="AL12306" t="s">
        <v>68</v>
      </c>
      <c r="AO12306" t="s">
        <v>5443</v>
      </c>
      <c r="AP12306" s="1">
        <v>45182.611805555556</v>
      </c>
      <c r="AQ12306" s="1">
        <v>45182.571527777778</v>
      </c>
    </row>
    <row r="12307" spans="1:43" x14ac:dyDescent="0.35">
      <c r="A12307" t="s">
        <v>65906</v>
      </c>
      <c r="B12307" t="s">
        <v>20589</v>
      </c>
      <c r="C12307" t="s">
        <v>65907</v>
      </c>
      <c r="F12307" t="s">
        <v>65908</v>
      </c>
      <c r="H12307" t="s">
        <v>65906</v>
      </c>
      <c r="J12307" t="s">
        <v>65909</v>
      </c>
      <c r="K12307" t="s">
        <v>65910</v>
      </c>
      <c r="M12307" t="s">
        <v>46817</v>
      </c>
      <c r="N12307" t="s">
        <v>253</v>
      </c>
      <c r="O12307">
        <v>88081</v>
      </c>
      <c r="P12307" t="s">
        <v>50</v>
      </c>
      <c r="U12307" s="1">
        <v>45182</v>
      </c>
      <c r="V12307" s="1">
        <v>45182</v>
      </c>
      <c r="W12307" s="1">
        <v>45182.512499999997</v>
      </c>
      <c r="X12307" s="1">
        <v>45182.512499999997</v>
      </c>
      <c r="AC12307" t="s">
        <v>53</v>
      </c>
      <c r="AD12307">
        <v>2973685732</v>
      </c>
      <c r="AE12307" s="1">
        <v>45182.613194444442</v>
      </c>
      <c r="AF12307" t="s">
        <v>65911</v>
      </c>
      <c r="AG12307" t="s">
        <v>65912</v>
      </c>
      <c r="AH12307" t="s">
        <v>51</v>
      </c>
      <c r="AJ12307" t="s">
        <v>53</v>
      </c>
      <c r="AL12307" t="s">
        <v>68</v>
      </c>
      <c r="AO12307" t="s">
        <v>5443</v>
      </c>
      <c r="AP12307" s="1">
        <v>45182.731249999997</v>
      </c>
      <c r="AQ12307" s="1">
        <v>45182.726388888892</v>
      </c>
    </row>
    <row r="12308" spans="1:43" x14ac:dyDescent="0.35">
      <c r="A12308" t="s">
        <v>65913</v>
      </c>
      <c r="B12308" t="s">
        <v>65914</v>
      </c>
      <c r="C12308" t="s">
        <v>3466</v>
      </c>
      <c r="F12308" t="s">
        <v>65915</v>
      </c>
      <c r="H12308" t="s">
        <v>65913</v>
      </c>
      <c r="J12308" t="s">
        <v>65916</v>
      </c>
      <c r="K12308" t="s">
        <v>65917</v>
      </c>
      <c r="M12308" t="s">
        <v>154</v>
      </c>
      <c r="N12308" t="s">
        <v>65</v>
      </c>
      <c r="O12308">
        <v>80631</v>
      </c>
      <c r="P12308" t="s">
        <v>50</v>
      </c>
      <c r="U12308" s="1">
        <v>45182</v>
      </c>
      <c r="V12308" s="1">
        <v>45182</v>
      </c>
      <c r="W12308" s="1">
        <v>45182.779166666667</v>
      </c>
      <c r="X12308" s="1">
        <v>45182.779166666667</v>
      </c>
      <c r="AC12308" t="s">
        <v>53</v>
      </c>
      <c r="AD12308">
        <v>2973686821</v>
      </c>
      <c r="AE12308" s="1">
        <v>45183.467361111114</v>
      </c>
      <c r="AF12308" t="s">
        <v>65918</v>
      </c>
      <c r="AG12308" t="s">
        <v>65919</v>
      </c>
      <c r="AH12308" t="s">
        <v>51</v>
      </c>
      <c r="AJ12308" t="s">
        <v>53</v>
      </c>
      <c r="AL12308" t="s">
        <v>68</v>
      </c>
      <c r="AO12308" t="s">
        <v>5443</v>
      </c>
      <c r="AP12308" s="1">
        <v>45182.785416666666</v>
      </c>
      <c r="AQ12308" s="1">
        <v>45182.776388888888</v>
      </c>
    </row>
    <row r="12309" spans="1:43" x14ac:dyDescent="0.35">
      <c r="A12309" t="s">
        <v>65920</v>
      </c>
      <c r="B12309" t="s">
        <v>65921</v>
      </c>
      <c r="C12309" t="s">
        <v>65922</v>
      </c>
      <c r="F12309" t="s">
        <v>65923</v>
      </c>
      <c r="H12309" t="s">
        <v>65920</v>
      </c>
      <c r="J12309" t="s">
        <v>28682</v>
      </c>
      <c r="K12309" t="s">
        <v>65924</v>
      </c>
      <c r="M12309" t="s">
        <v>65925</v>
      </c>
      <c r="N12309" t="s">
        <v>65926</v>
      </c>
      <c r="O12309" s="2" t="s">
        <v>65927</v>
      </c>
      <c r="P12309" t="s">
        <v>12926</v>
      </c>
      <c r="U12309" s="1">
        <v>45182</v>
      </c>
      <c r="V12309" s="1">
        <v>45182</v>
      </c>
      <c r="AC12309" t="s">
        <v>51</v>
      </c>
      <c r="AG12309" t="s">
        <v>65928</v>
      </c>
      <c r="AH12309" t="s">
        <v>51</v>
      </c>
      <c r="AJ12309" t="s">
        <v>53</v>
      </c>
      <c r="AO12309" t="s">
        <v>5443</v>
      </c>
    </row>
    <row r="12310" spans="1:43" x14ac:dyDescent="0.35">
      <c r="A12310" t="s">
        <v>65929</v>
      </c>
      <c r="B12310" t="s">
        <v>45518</v>
      </c>
      <c r="C12310" t="s">
        <v>1829</v>
      </c>
      <c r="H12310" t="s">
        <v>45517</v>
      </c>
      <c r="J12310" t="s">
        <v>825</v>
      </c>
      <c r="P12310" t="s">
        <v>50</v>
      </c>
      <c r="U12310" s="1">
        <v>45182</v>
      </c>
      <c r="V12310" s="1">
        <v>45182</v>
      </c>
      <c r="AC12310" t="s">
        <v>53</v>
      </c>
      <c r="AG12310" t="s">
        <v>65930</v>
      </c>
      <c r="AH12310" t="s">
        <v>51</v>
      </c>
      <c r="AJ12310" t="s">
        <v>53</v>
      </c>
      <c r="AO12310" t="s">
        <v>5443</v>
      </c>
    </row>
    <row r="12311" spans="1:43" x14ac:dyDescent="0.35">
      <c r="A12311" t="s">
        <v>65931</v>
      </c>
      <c r="B12311" t="s">
        <v>9987</v>
      </c>
      <c r="C12311" t="s">
        <v>879</v>
      </c>
      <c r="F12311" t="s">
        <v>65932</v>
      </c>
      <c r="H12311" t="s">
        <v>65931</v>
      </c>
      <c r="J12311" t="s">
        <v>65933</v>
      </c>
      <c r="K12311" t="s">
        <v>65934</v>
      </c>
      <c r="M12311" t="s">
        <v>65935</v>
      </c>
      <c r="N12311" t="s">
        <v>33002</v>
      </c>
      <c r="O12311">
        <v>600113</v>
      </c>
      <c r="P12311" t="s">
        <v>12926</v>
      </c>
      <c r="U12311" s="1">
        <v>45182</v>
      </c>
      <c r="V12311" s="1">
        <v>45182</v>
      </c>
      <c r="AC12311" t="s">
        <v>51</v>
      </c>
      <c r="AD12311">
        <v>2969569178</v>
      </c>
      <c r="AE12311" s="1">
        <v>40897.704861111109</v>
      </c>
      <c r="AG12311" t="s">
        <v>65936</v>
      </c>
      <c r="AH12311" t="s">
        <v>51</v>
      </c>
      <c r="AJ12311" t="s">
        <v>53</v>
      </c>
      <c r="AO12311" t="s">
        <v>5443</v>
      </c>
    </row>
    <row r="12312" spans="1:43" x14ac:dyDescent="0.35">
      <c r="A12312" t="s">
        <v>65937</v>
      </c>
      <c r="B12312" t="s">
        <v>13638</v>
      </c>
      <c r="C12312" t="s">
        <v>996</v>
      </c>
      <c r="F12312" t="s">
        <v>65938</v>
      </c>
      <c r="H12312" t="s">
        <v>65937</v>
      </c>
      <c r="J12312" t="s">
        <v>65939</v>
      </c>
      <c r="K12312" t="s">
        <v>65940</v>
      </c>
      <c r="M12312" t="s">
        <v>65941</v>
      </c>
      <c r="N12312" t="s">
        <v>6645</v>
      </c>
      <c r="O12312">
        <v>90640</v>
      </c>
      <c r="P12312" t="s">
        <v>50</v>
      </c>
      <c r="U12312" s="1">
        <v>45182</v>
      </c>
      <c r="V12312" s="1">
        <v>45182</v>
      </c>
      <c r="W12312" s="1">
        <v>45182.390277777777</v>
      </c>
      <c r="X12312" s="1">
        <v>45182.390277777777</v>
      </c>
      <c r="AC12312" t="s">
        <v>53</v>
      </c>
      <c r="AD12312">
        <v>2969480621</v>
      </c>
      <c r="AE12312" s="1">
        <v>37459</v>
      </c>
      <c r="AF12312" t="s">
        <v>1850</v>
      </c>
      <c r="AG12312" t="s">
        <v>65942</v>
      </c>
      <c r="AH12312" t="s">
        <v>51</v>
      </c>
      <c r="AJ12312" t="s">
        <v>53</v>
      </c>
      <c r="AL12312" t="s">
        <v>68</v>
      </c>
      <c r="AO12312" t="s">
        <v>5443</v>
      </c>
      <c r="AP12312" s="1">
        <v>45476.683333333334</v>
      </c>
      <c r="AQ12312" s="1">
        <v>45476.717361111114</v>
      </c>
    </row>
    <row r="12313" spans="1:43" x14ac:dyDescent="0.35">
      <c r="A12313" t="s">
        <v>65891</v>
      </c>
      <c r="B12313" t="s">
        <v>6604</v>
      </c>
      <c r="C12313" t="s">
        <v>894</v>
      </c>
      <c r="F12313" t="s">
        <v>65943</v>
      </c>
      <c r="H12313" t="s">
        <v>65891</v>
      </c>
      <c r="J12313" t="s">
        <v>65944</v>
      </c>
      <c r="N12313" t="s">
        <v>398</v>
      </c>
      <c r="O12313">
        <v>88220</v>
      </c>
      <c r="P12313" t="s">
        <v>50</v>
      </c>
      <c r="U12313" s="1">
        <v>45182</v>
      </c>
      <c r="V12313" s="1">
        <v>45182</v>
      </c>
      <c r="W12313" s="1">
        <v>45182.54583333333</v>
      </c>
      <c r="X12313" s="1">
        <v>45182.54583333333</v>
      </c>
      <c r="AC12313" t="s">
        <v>53</v>
      </c>
      <c r="AD12313">
        <v>1000000001</v>
      </c>
      <c r="AE12313" s="1">
        <v>39973.351388888892</v>
      </c>
      <c r="AF12313" t="s">
        <v>3377</v>
      </c>
      <c r="AG12313" t="s">
        <v>65945</v>
      </c>
      <c r="AH12313" t="s">
        <v>51</v>
      </c>
      <c r="AJ12313" t="s">
        <v>53</v>
      </c>
      <c r="AL12313" t="s">
        <v>78</v>
      </c>
      <c r="AO12313" t="s">
        <v>5443</v>
      </c>
      <c r="AP12313" s="1">
        <v>45182.544444444444</v>
      </c>
    </row>
    <row r="12314" spans="1:43" x14ac:dyDescent="0.35">
      <c r="A12314" t="s">
        <v>65946</v>
      </c>
      <c r="B12314" t="s">
        <v>65947</v>
      </c>
      <c r="C12314" t="s">
        <v>16664</v>
      </c>
      <c r="H12314" t="s">
        <v>65946</v>
      </c>
      <c r="J12314" t="s">
        <v>65948</v>
      </c>
      <c r="K12314" t="s">
        <v>59541</v>
      </c>
      <c r="M12314" t="s">
        <v>154</v>
      </c>
      <c r="N12314" t="s">
        <v>287</v>
      </c>
      <c r="O12314">
        <v>80631</v>
      </c>
      <c r="P12314" t="s">
        <v>50</v>
      </c>
      <c r="U12314" s="1">
        <v>45182</v>
      </c>
      <c r="V12314" s="1">
        <v>45182</v>
      </c>
      <c r="W12314" s="1">
        <v>45182.445138888892</v>
      </c>
      <c r="X12314" s="1">
        <v>45182.445138888892</v>
      </c>
      <c r="AC12314" t="s">
        <v>53</v>
      </c>
      <c r="AD12314">
        <v>1000000001</v>
      </c>
      <c r="AE12314" s="1">
        <v>39973.351388888892</v>
      </c>
      <c r="AF12314" t="s">
        <v>3377</v>
      </c>
      <c r="AG12314" t="s">
        <v>65949</v>
      </c>
      <c r="AH12314" t="s">
        <v>51</v>
      </c>
      <c r="AJ12314" t="s">
        <v>53</v>
      </c>
      <c r="AL12314" t="s">
        <v>78</v>
      </c>
      <c r="AO12314" t="s">
        <v>51552</v>
      </c>
      <c r="AP12314" s="1">
        <v>45232.568749999999</v>
      </c>
    </row>
    <row r="12315" spans="1:43" x14ac:dyDescent="0.35">
      <c r="A12315" t="s">
        <v>65950</v>
      </c>
      <c r="B12315" t="s">
        <v>65951</v>
      </c>
      <c r="C12315" t="s">
        <v>530</v>
      </c>
      <c r="F12315" t="s">
        <v>65952</v>
      </c>
      <c r="H12315" t="s">
        <v>65953</v>
      </c>
      <c r="J12315" t="s">
        <v>65954</v>
      </c>
      <c r="K12315" t="s">
        <v>65955</v>
      </c>
      <c r="M12315" t="s">
        <v>9168</v>
      </c>
      <c r="N12315" t="s">
        <v>253</v>
      </c>
      <c r="O12315">
        <v>87124</v>
      </c>
      <c r="P12315" t="s">
        <v>50</v>
      </c>
      <c r="U12315" s="1">
        <v>45182</v>
      </c>
      <c r="V12315" s="1">
        <v>45182</v>
      </c>
      <c r="W12315" s="1">
        <v>45182.441666666666</v>
      </c>
      <c r="X12315" s="1">
        <v>45182.441666666666</v>
      </c>
      <c r="AC12315" t="s">
        <v>53</v>
      </c>
      <c r="AD12315">
        <v>1000000001</v>
      </c>
      <c r="AE12315" s="1">
        <v>39973.351388888892</v>
      </c>
      <c r="AF12315" t="s">
        <v>3377</v>
      </c>
      <c r="AG12315" t="s">
        <v>65956</v>
      </c>
      <c r="AH12315" t="s">
        <v>51</v>
      </c>
      <c r="AJ12315" t="s">
        <v>53</v>
      </c>
      <c r="AL12315" t="s">
        <v>78</v>
      </c>
      <c r="AO12315" t="s">
        <v>5443</v>
      </c>
      <c r="AP12315" s="1">
        <v>45182.442361111112</v>
      </c>
    </row>
    <row r="12316" spans="1:43" x14ac:dyDescent="0.35">
      <c r="A12316" t="s">
        <v>65957</v>
      </c>
      <c r="B12316" t="s">
        <v>5356</v>
      </c>
      <c r="C12316" t="s">
        <v>65958</v>
      </c>
      <c r="F12316" t="s">
        <v>65959</v>
      </c>
      <c r="H12316" t="s">
        <v>65957</v>
      </c>
      <c r="J12316" t="s">
        <v>38163</v>
      </c>
      <c r="K12316" t="s">
        <v>65960</v>
      </c>
      <c r="M12316" t="s">
        <v>159</v>
      </c>
      <c r="N12316" t="s">
        <v>65</v>
      </c>
      <c r="O12316">
        <v>80922</v>
      </c>
      <c r="P12316" t="s">
        <v>50</v>
      </c>
      <c r="U12316" s="1">
        <v>45182</v>
      </c>
      <c r="V12316" s="1">
        <v>45182</v>
      </c>
      <c r="W12316" s="1">
        <v>45182.261111111111</v>
      </c>
      <c r="X12316" s="1">
        <v>45182.261111111111</v>
      </c>
      <c r="AC12316" t="s">
        <v>53</v>
      </c>
      <c r="AD12316">
        <v>1000000001</v>
      </c>
      <c r="AE12316" s="1">
        <v>39973.351388888892</v>
      </c>
      <c r="AF12316" t="s">
        <v>3377</v>
      </c>
      <c r="AG12316" t="s">
        <v>65961</v>
      </c>
      <c r="AH12316" t="s">
        <v>51</v>
      </c>
      <c r="AJ12316" t="s">
        <v>53</v>
      </c>
      <c r="AL12316" t="s">
        <v>78</v>
      </c>
      <c r="AO12316" t="s">
        <v>5443</v>
      </c>
      <c r="AP12316" s="1">
        <v>45182.259027777778</v>
      </c>
    </row>
    <row r="12317" spans="1:43" x14ac:dyDescent="0.35">
      <c r="A12317" t="s">
        <v>65962</v>
      </c>
      <c r="B12317" t="s">
        <v>80</v>
      </c>
      <c r="C12317" t="s">
        <v>4416</v>
      </c>
      <c r="F12317" t="s">
        <v>65963</v>
      </c>
      <c r="H12317" t="s">
        <v>65962</v>
      </c>
      <c r="J12317" t="s">
        <v>6446</v>
      </c>
      <c r="K12317" t="s">
        <v>65964</v>
      </c>
      <c r="M12317" t="s">
        <v>3619</v>
      </c>
      <c r="N12317" t="s">
        <v>253</v>
      </c>
      <c r="O12317">
        <v>88101</v>
      </c>
      <c r="P12317" t="s">
        <v>50</v>
      </c>
      <c r="U12317" s="1">
        <v>45182</v>
      </c>
      <c r="V12317" s="1">
        <v>45182</v>
      </c>
      <c r="W12317" s="1">
        <v>45182.522222222222</v>
      </c>
      <c r="X12317" s="1">
        <v>45182.522222222222</v>
      </c>
      <c r="AC12317" t="s">
        <v>53</v>
      </c>
      <c r="AD12317">
        <v>2969515384</v>
      </c>
      <c r="AE12317" s="1">
        <v>38659.338888888888</v>
      </c>
      <c r="AF12317" t="s">
        <v>65965</v>
      </c>
      <c r="AG12317" t="s">
        <v>65966</v>
      </c>
      <c r="AH12317" t="s">
        <v>51</v>
      </c>
      <c r="AJ12317" t="s">
        <v>53</v>
      </c>
      <c r="AL12317" t="s">
        <v>68</v>
      </c>
      <c r="AO12317" t="s">
        <v>5443</v>
      </c>
      <c r="AP12317" s="1">
        <v>45266.456250000003</v>
      </c>
      <c r="AQ12317" s="1">
        <v>45260.642361111109</v>
      </c>
    </row>
    <row r="12318" spans="1:43" x14ac:dyDescent="0.35">
      <c r="A12318" t="s">
        <v>65967</v>
      </c>
      <c r="B12318" t="s">
        <v>65968</v>
      </c>
      <c r="C12318" t="s">
        <v>44016</v>
      </c>
      <c r="F12318" t="s">
        <v>65969</v>
      </c>
      <c r="H12318" t="s">
        <v>65967</v>
      </c>
      <c r="J12318" t="s">
        <v>13536</v>
      </c>
      <c r="K12318" t="s">
        <v>4734</v>
      </c>
      <c r="M12318" t="s">
        <v>4735</v>
      </c>
      <c r="N12318" t="s">
        <v>4736</v>
      </c>
      <c r="O12318" t="s">
        <v>4737</v>
      </c>
      <c r="P12318" t="s">
        <v>50</v>
      </c>
      <c r="U12318" s="1">
        <v>45182</v>
      </c>
      <c r="V12318" s="1">
        <v>45182</v>
      </c>
      <c r="AC12318" t="s">
        <v>53</v>
      </c>
      <c r="AD12318">
        <v>2969477259</v>
      </c>
      <c r="AE12318" s="1">
        <v>37277</v>
      </c>
      <c r="AG12318" t="s">
        <v>65970</v>
      </c>
      <c r="AH12318" t="s">
        <v>51</v>
      </c>
      <c r="AJ12318" t="s">
        <v>53</v>
      </c>
      <c r="AO12318" t="s">
        <v>8142</v>
      </c>
    </row>
    <row r="12319" spans="1:43" x14ac:dyDescent="0.35">
      <c r="A12319" t="s">
        <v>65971</v>
      </c>
      <c r="B12319" t="s">
        <v>65488</v>
      </c>
      <c r="C12319" t="s">
        <v>62874</v>
      </c>
      <c r="F12319" t="s">
        <v>65972</v>
      </c>
      <c r="H12319" t="s">
        <v>65971</v>
      </c>
      <c r="J12319" t="s">
        <v>1305</v>
      </c>
      <c r="K12319" t="s">
        <v>65973</v>
      </c>
      <c r="M12319" t="s">
        <v>65974</v>
      </c>
      <c r="N12319" t="s">
        <v>22225</v>
      </c>
      <c r="O12319">
        <v>26301</v>
      </c>
      <c r="P12319" t="s">
        <v>50</v>
      </c>
      <c r="U12319" s="1">
        <v>45182</v>
      </c>
      <c r="V12319" s="1">
        <v>45182</v>
      </c>
      <c r="W12319" s="1">
        <v>45182.493055555555</v>
      </c>
      <c r="X12319" s="1">
        <v>45182.493055555555</v>
      </c>
      <c r="AC12319" t="s">
        <v>51</v>
      </c>
      <c r="AD12319">
        <v>2969474645</v>
      </c>
      <c r="AE12319" s="1">
        <v>37110.530555555553</v>
      </c>
      <c r="AG12319" t="s">
        <v>65975</v>
      </c>
      <c r="AH12319" t="s">
        <v>51</v>
      </c>
      <c r="AJ12319" t="s">
        <v>53</v>
      </c>
      <c r="AL12319" t="s">
        <v>78</v>
      </c>
      <c r="AO12319" t="s">
        <v>5443</v>
      </c>
    </row>
    <row r="12320" spans="1:43" x14ac:dyDescent="0.35">
      <c r="A12320" t="s">
        <v>65976</v>
      </c>
      <c r="B12320" t="s">
        <v>65977</v>
      </c>
      <c r="C12320" t="s">
        <v>177</v>
      </c>
      <c r="F12320" t="s">
        <v>65978</v>
      </c>
      <c r="H12320" t="s">
        <v>56810</v>
      </c>
      <c r="J12320" t="s">
        <v>6387</v>
      </c>
      <c r="K12320" t="s">
        <v>65979</v>
      </c>
      <c r="M12320" t="s">
        <v>50784</v>
      </c>
      <c r="N12320" t="s">
        <v>4438</v>
      </c>
      <c r="O12320">
        <v>94801</v>
      </c>
      <c r="P12320" t="s">
        <v>50</v>
      </c>
      <c r="U12320" s="1">
        <v>45183</v>
      </c>
      <c r="V12320" s="1">
        <v>45183</v>
      </c>
      <c r="AC12320" t="s">
        <v>53</v>
      </c>
      <c r="AD12320">
        <v>2969484892</v>
      </c>
      <c r="AE12320" s="1">
        <v>37756</v>
      </c>
      <c r="AG12320" t="s">
        <v>65980</v>
      </c>
      <c r="AH12320" t="s">
        <v>51</v>
      </c>
      <c r="AJ12320" t="s">
        <v>53</v>
      </c>
      <c r="AO12320" t="s">
        <v>8142</v>
      </c>
    </row>
    <row r="12321" spans="1:43" x14ac:dyDescent="0.35">
      <c r="A12321">
        <v>347057</v>
      </c>
      <c r="B12321" t="s">
        <v>11024</v>
      </c>
      <c r="C12321" t="s">
        <v>65981</v>
      </c>
      <c r="F12321" t="s">
        <v>43635</v>
      </c>
      <c r="H12321" t="s">
        <v>43631</v>
      </c>
      <c r="J12321" t="s">
        <v>12614</v>
      </c>
      <c r="M12321" t="s">
        <v>3571</v>
      </c>
      <c r="N12321" t="s">
        <v>287</v>
      </c>
      <c r="O12321">
        <v>80022</v>
      </c>
      <c r="P12321" t="s">
        <v>50</v>
      </c>
      <c r="U12321" s="1">
        <v>45183</v>
      </c>
      <c r="V12321" s="1">
        <v>45183</v>
      </c>
      <c r="W12321" s="1">
        <v>45183.541666666664</v>
      </c>
      <c r="X12321" s="1">
        <v>45183.541666666664</v>
      </c>
      <c r="AC12321" t="s">
        <v>53</v>
      </c>
      <c r="AD12321">
        <v>2969543968</v>
      </c>
      <c r="AE12321" s="1">
        <v>40032.470138888886</v>
      </c>
      <c r="AG12321" t="s">
        <v>65982</v>
      </c>
      <c r="AH12321" t="s">
        <v>51</v>
      </c>
      <c r="AJ12321" t="s">
        <v>53</v>
      </c>
      <c r="AL12321" t="s">
        <v>78</v>
      </c>
      <c r="AO12321" t="s">
        <v>8142</v>
      </c>
    </row>
    <row r="12322" spans="1:43" x14ac:dyDescent="0.35">
      <c r="A12322" t="s">
        <v>65983</v>
      </c>
      <c r="B12322" t="s">
        <v>5388</v>
      </c>
      <c r="C12322" t="s">
        <v>65984</v>
      </c>
      <c r="F12322" t="s">
        <v>65985</v>
      </c>
      <c r="H12322" t="s">
        <v>65983</v>
      </c>
      <c r="J12322" t="s">
        <v>65986</v>
      </c>
      <c r="K12322" t="s">
        <v>65987</v>
      </c>
      <c r="M12322" t="s">
        <v>3035</v>
      </c>
      <c r="N12322" t="s">
        <v>65</v>
      </c>
      <c r="O12322">
        <v>80650</v>
      </c>
      <c r="P12322" t="s">
        <v>50</v>
      </c>
      <c r="U12322" s="1">
        <v>45183</v>
      </c>
      <c r="V12322" s="1">
        <v>45183</v>
      </c>
      <c r="W12322" s="1">
        <v>45183.433333333334</v>
      </c>
      <c r="X12322" s="1">
        <v>45183.433333333334</v>
      </c>
      <c r="AC12322" t="s">
        <v>53</v>
      </c>
      <c r="AD12322">
        <v>2973688028</v>
      </c>
      <c r="AE12322" s="1">
        <v>45216.42291666667</v>
      </c>
      <c r="AF12322" t="s">
        <v>65988</v>
      </c>
      <c r="AG12322" t="s">
        <v>65989</v>
      </c>
      <c r="AH12322" t="s">
        <v>51</v>
      </c>
      <c r="AJ12322" t="s">
        <v>53</v>
      </c>
      <c r="AL12322" t="s">
        <v>68</v>
      </c>
      <c r="AO12322" t="s">
        <v>5443</v>
      </c>
      <c r="AP12322" s="1">
        <v>45418.518750000003</v>
      </c>
    </row>
    <row r="12323" spans="1:43" x14ac:dyDescent="0.35">
      <c r="A12323" t="s">
        <v>65990</v>
      </c>
      <c r="B12323" t="s">
        <v>11923</v>
      </c>
      <c r="C12323" t="s">
        <v>904</v>
      </c>
      <c r="F12323" t="s">
        <v>65991</v>
      </c>
      <c r="H12323" t="s">
        <v>65990</v>
      </c>
      <c r="J12323" t="s">
        <v>65992</v>
      </c>
      <c r="K12323" t="s">
        <v>65993</v>
      </c>
      <c r="M12323" t="s">
        <v>419</v>
      </c>
      <c r="N12323" t="s">
        <v>253</v>
      </c>
      <c r="O12323">
        <v>87110</v>
      </c>
      <c r="P12323" t="s">
        <v>50</v>
      </c>
      <c r="U12323" s="1">
        <v>45183</v>
      </c>
      <c r="V12323" s="1">
        <v>45183</v>
      </c>
      <c r="W12323" s="1">
        <v>45183.526388888888</v>
      </c>
      <c r="X12323" s="1">
        <v>45183.526388888888</v>
      </c>
      <c r="AC12323" t="s">
        <v>51</v>
      </c>
      <c r="AD12323">
        <v>2973687089</v>
      </c>
      <c r="AE12323" s="1">
        <v>45183.591666666667</v>
      </c>
      <c r="AF12323" t="s">
        <v>65994</v>
      </c>
      <c r="AG12323" t="s">
        <v>65995</v>
      </c>
      <c r="AH12323" t="s">
        <v>51</v>
      </c>
      <c r="AJ12323" t="s">
        <v>53</v>
      </c>
      <c r="AL12323" t="s">
        <v>68</v>
      </c>
      <c r="AO12323" t="s">
        <v>5443</v>
      </c>
      <c r="AP12323" s="1">
        <v>45388.609027777777</v>
      </c>
      <c r="AQ12323" s="1">
        <v>45183.650694444441</v>
      </c>
    </row>
    <row r="12324" spans="1:43" x14ac:dyDescent="0.35">
      <c r="A12324" t="s">
        <v>65996</v>
      </c>
      <c r="B12324" t="s">
        <v>65997</v>
      </c>
      <c r="C12324" t="s">
        <v>65998</v>
      </c>
      <c r="F12324" t="s">
        <v>65999</v>
      </c>
      <c r="H12324" t="s">
        <v>66000</v>
      </c>
      <c r="J12324" t="s">
        <v>40955</v>
      </c>
      <c r="K12324" t="s">
        <v>40956</v>
      </c>
      <c r="M12324" t="s">
        <v>2378</v>
      </c>
      <c r="N12324" t="s">
        <v>65</v>
      </c>
      <c r="O12324">
        <v>80524</v>
      </c>
      <c r="P12324" t="s">
        <v>50</v>
      </c>
      <c r="U12324" s="1">
        <v>45183</v>
      </c>
      <c r="V12324" s="1">
        <v>45183</v>
      </c>
      <c r="W12324" s="1">
        <v>45183.48333333333</v>
      </c>
      <c r="X12324" s="1">
        <v>45183.48333333333</v>
      </c>
      <c r="AC12324" t="s">
        <v>53</v>
      </c>
      <c r="AD12324">
        <v>2969479668</v>
      </c>
      <c r="AE12324" s="1">
        <v>37405</v>
      </c>
      <c r="AF12324" t="s">
        <v>66001</v>
      </c>
      <c r="AG12324" t="s">
        <v>66002</v>
      </c>
      <c r="AH12324" t="s">
        <v>51</v>
      </c>
      <c r="AJ12324" t="s">
        <v>53</v>
      </c>
      <c r="AL12324" t="s">
        <v>68</v>
      </c>
      <c r="AO12324" t="s">
        <v>5443</v>
      </c>
      <c r="AP12324" s="1">
        <v>45323.625</v>
      </c>
    </row>
    <row r="12325" spans="1:43" x14ac:dyDescent="0.35">
      <c r="A12325" t="s">
        <v>66003</v>
      </c>
      <c r="B12325" t="s">
        <v>2078</v>
      </c>
      <c r="C12325" t="s">
        <v>3371</v>
      </c>
      <c r="F12325" t="s">
        <v>66004</v>
      </c>
      <c r="H12325" t="s">
        <v>66003</v>
      </c>
      <c r="J12325" t="s">
        <v>28715</v>
      </c>
      <c r="K12325" t="s">
        <v>50048</v>
      </c>
      <c r="M12325" t="s">
        <v>419</v>
      </c>
      <c r="N12325" t="s">
        <v>253</v>
      </c>
      <c r="O12325">
        <v>87107</v>
      </c>
      <c r="P12325" t="s">
        <v>50</v>
      </c>
      <c r="U12325" s="1">
        <v>45183</v>
      </c>
      <c r="V12325" s="1">
        <v>45183</v>
      </c>
      <c r="W12325" s="1">
        <v>45183.406944444447</v>
      </c>
      <c r="X12325" s="1">
        <v>45183.406944444447</v>
      </c>
      <c r="AC12325" t="s">
        <v>53</v>
      </c>
      <c r="AD12325">
        <v>2969521508</v>
      </c>
      <c r="AE12325" s="1">
        <v>39021.518055555556</v>
      </c>
      <c r="AF12325" t="s">
        <v>456</v>
      </c>
      <c r="AG12325" t="s">
        <v>66005</v>
      </c>
      <c r="AH12325" t="s">
        <v>51</v>
      </c>
      <c r="AJ12325" t="s">
        <v>53</v>
      </c>
      <c r="AL12325" t="s">
        <v>68</v>
      </c>
      <c r="AO12325" t="s">
        <v>5443</v>
      </c>
      <c r="AP12325" s="1">
        <v>45183.433333333334</v>
      </c>
    </row>
    <row r="12326" spans="1:43" x14ac:dyDescent="0.35">
      <c r="A12326" t="s">
        <v>65792</v>
      </c>
      <c r="B12326" t="s">
        <v>10900</v>
      </c>
      <c r="C12326" t="s">
        <v>26584</v>
      </c>
      <c r="F12326" t="s">
        <v>66006</v>
      </c>
      <c r="H12326" t="s">
        <v>65792</v>
      </c>
      <c r="J12326" t="s">
        <v>65793</v>
      </c>
      <c r="P12326" t="s">
        <v>50</v>
      </c>
      <c r="U12326" s="1">
        <v>45183</v>
      </c>
      <c r="V12326" s="1">
        <v>45183</v>
      </c>
      <c r="AC12326" t="s">
        <v>53</v>
      </c>
      <c r="AD12326">
        <v>2972061634</v>
      </c>
      <c r="AE12326" s="1">
        <v>44636.00277777778</v>
      </c>
      <c r="AG12326" t="s">
        <v>66007</v>
      </c>
      <c r="AH12326" t="s">
        <v>51</v>
      </c>
      <c r="AJ12326" t="s">
        <v>53</v>
      </c>
      <c r="AO12326" t="s">
        <v>57090</v>
      </c>
    </row>
    <row r="12327" spans="1:43" x14ac:dyDescent="0.35">
      <c r="A12327" t="s">
        <v>66008</v>
      </c>
      <c r="B12327" t="s">
        <v>1152</v>
      </c>
      <c r="C12327" t="s">
        <v>66009</v>
      </c>
      <c r="F12327" t="s">
        <v>66010</v>
      </c>
      <c r="H12327" t="s">
        <v>66008</v>
      </c>
      <c r="J12327" t="s">
        <v>46420</v>
      </c>
      <c r="K12327" t="s">
        <v>36940</v>
      </c>
      <c r="M12327" t="s">
        <v>37332</v>
      </c>
      <c r="N12327" t="s">
        <v>4526</v>
      </c>
      <c r="O12327">
        <v>85281</v>
      </c>
      <c r="P12327" t="s">
        <v>15723</v>
      </c>
      <c r="U12327" s="1">
        <v>45183</v>
      </c>
      <c r="V12327" s="1">
        <v>45183</v>
      </c>
      <c r="AC12327" t="s">
        <v>53</v>
      </c>
      <c r="AD12327">
        <v>2969703313</v>
      </c>
      <c r="AE12327" s="1">
        <v>42545.711111111108</v>
      </c>
      <c r="AG12327" t="s">
        <v>66011</v>
      </c>
      <c r="AH12327" t="s">
        <v>51</v>
      </c>
      <c r="AJ12327" t="s">
        <v>53</v>
      </c>
      <c r="AO12327" t="s">
        <v>8142</v>
      </c>
    </row>
    <row r="12328" spans="1:43" x14ac:dyDescent="0.35">
      <c r="A12328" t="s">
        <v>66012</v>
      </c>
      <c r="B12328" t="s">
        <v>66013</v>
      </c>
      <c r="C12328" t="s">
        <v>66014</v>
      </c>
      <c r="F12328" t="s">
        <v>66015</v>
      </c>
      <c r="H12328" t="s">
        <v>66016</v>
      </c>
      <c r="J12328" t="s">
        <v>66017</v>
      </c>
      <c r="K12328" t="s">
        <v>66018</v>
      </c>
      <c r="M12328" t="s">
        <v>30692</v>
      </c>
      <c r="N12328" t="s">
        <v>38774</v>
      </c>
      <c r="O12328">
        <v>32510</v>
      </c>
      <c r="P12328" t="s">
        <v>5151</v>
      </c>
      <c r="U12328" s="1">
        <v>45183</v>
      </c>
      <c r="V12328" s="1">
        <v>45183</v>
      </c>
      <c r="W12328" s="1">
        <v>45183.567361111112</v>
      </c>
      <c r="X12328" s="1">
        <v>45183.567361111112</v>
      </c>
      <c r="AC12328" t="s">
        <v>53</v>
      </c>
      <c r="AD12328">
        <v>2973686993</v>
      </c>
      <c r="AE12328" s="1">
        <v>45183.565972222219</v>
      </c>
      <c r="AF12328" t="s">
        <v>66019</v>
      </c>
      <c r="AG12328" t="s">
        <v>66020</v>
      </c>
      <c r="AH12328" t="s">
        <v>51</v>
      </c>
      <c r="AJ12328" t="s">
        <v>53</v>
      </c>
      <c r="AL12328" t="s">
        <v>68</v>
      </c>
      <c r="AO12328" t="s">
        <v>57090</v>
      </c>
      <c r="AP12328" s="1">
        <v>45183.634027777778</v>
      </c>
      <c r="AQ12328" s="1">
        <v>45183.630555555559</v>
      </c>
    </row>
    <row r="12329" spans="1:43" x14ac:dyDescent="0.35">
      <c r="A12329" t="s">
        <v>66021</v>
      </c>
      <c r="B12329" t="s">
        <v>80</v>
      </c>
      <c r="C12329" t="s">
        <v>331</v>
      </c>
      <c r="F12329" t="s">
        <v>66022</v>
      </c>
      <c r="H12329" t="s">
        <v>66021</v>
      </c>
      <c r="J12329" t="s">
        <v>12211</v>
      </c>
      <c r="M12329" t="s">
        <v>172</v>
      </c>
      <c r="N12329" t="s">
        <v>287</v>
      </c>
      <c r="O12329">
        <v>81625</v>
      </c>
      <c r="P12329" t="s">
        <v>50</v>
      </c>
      <c r="U12329" s="1">
        <v>45183</v>
      </c>
      <c r="V12329" s="1">
        <v>45183</v>
      </c>
      <c r="W12329" s="1">
        <v>45183.451388888891</v>
      </c>
      <c r="X12329" s="1">
        <v>45183.451388888891</v>
      </c>
      <c r="AC12329" t="s">
        <v>53</v>
      </c>
      <c r="AD12329">
        <v>2969475477</v>
      </c>
      <c r="AE12329" s="1">
        <v>37166.661111111112</v>
      </c>
      <c r="AF12329" t="s">
        <v>173</v>
      </c>
      <c r="AG12329" t="s">
        <v>66023</v>
      </c>
      <c r="AH12329" t="s">
        <v>51</v>
      </c>
      <c r="AJ12329" t="s">
        <v>53</v>
      </c>
      <c r="AL12329" t="s">
        <v>78</v>
      </c>
      <c r="AO12329" t="s">
        <v>8142</v>
      </c>
      <c r="AP12329" s="1">
        <v>45462.567361111112</v>
      </c>
    </row>
    <row r="12330" spans="1:43" x14ac:dyDescent="0.35">
      <c r="A12330" t="s">
        <v>66024</v>
      </c>
      <c r="B12330" t="s">
        <v>1440</v>
      </c>
      <c r="C12330" t="s">
        <v>16125</v>
      </c>
      <c r="H12330" t="s">
        <v>47661</v>
      </c>
      <c r="J12330" t="s">
        <v>36953</v>
      </c>
      <c r="K12330" t="s">
        <v>66025</v>
      </c>
      <c r="M12330" t="s">
        <v>419</v>
      </c>
      <c r="N12330" t="s">
        <v>253</v>
      </c>
      <c r="O12330">
        <v>87109</v>
      </c>
      <c r="P12330" t="s">
        <v>50</v>
      </c>
      <c r="U12330" s="1">
        <v>45183</v>
      </c>
      <c r="V12330" s="1">
        <v>45183</v>
      </c>
      <c r="W12330" s="1">
        <v>45183.441666666666</v>
      </c>
      <c r="X12330" s="1">
        <v>45183.441666666666</v>
      </c>
      <c r="AC12330" t="s">
        <v>51</v>
      </c>
      <c r="AD12330">
        <v>2972031753</v>
      </c>
      <c r="AE12330" s="1">
        <v>44483.292361111111</v>
      </c>
      <c r="AF12330" t="s">
        <v>47662</v>
      </c>
      <c r="AG12330" t="s">
        <v>66026</v>
      </c>
      <c r="AH12330" t="s">
        <v>51</v>
      </c>
      <c r="AJ12330" t="s">
        <v>53</v>
      </c>
      <c r="AL12330" t="s">
        <v>68</v>
      </c>
      <c r="AO12330" t="s">
        <v>5443</v>
      </c>
      <c r="AP12330" s="1">
        <v>45467.845138888886</v>
      </c>
    </row>
    <row r="12331" spans="1:43" x14ac:dyDescent="0.35">
      <c r="A12331" t="s">
        <v>66027</v>
      </c>
      <c r="B12331" t="s">
        <v>66028</v>
      </c>
      <c r="C12331" t="s">
        <v>1098</v>
      </c>
      <c r="F12331" t="s">
        <v>66029</v>
      </c>
      <c r="H12331" t="s">
        <v>66027</v>
      </c>
      <c r="J12331" t="s">
        <v>4660</v>
      </c>
      <c r="K12331" t="s">
        <v>66030</v>
      </c>
      <c r="L12331" t="s">
        <v>66031</v>
      </c>
      <c r="M12331" t="s">
        <v>66032</v>
      </c>
      <c r="N12331" t="s">
        <v>5277</v>
      </c>
      <c r="O12331" t="s">
        <v>66033</v>
      </c>
      <c r="P12331" t="s">
        <v>50</v>
      </c>
      <c r="U12331" s="1">
        <v>45183</v>
      </c>
      <c r="V12331" s="1">
        <v>45183</v>
      </c>
      <c r="W12331" s="1">
        <v>45183.604166666664</v>
      </c>
      <c r="X12331" s="1">
        <v>45183.604166666664</v>
      </c>
      <c r="AC12331" t="s">
        <v>53</v>
      </c>
      <c r="AD12331">
        <v>2969549160</v>
      </c>
      <c r="AE12331" s="1">
        <v>40212.447916666664</v>
      </c>
      <c r="AF12331" t="s">
        <v>53040</v>
      </c>
      <c r="AG12331" t="s">
        <v>66034</v>
      </c>
      <c r="AH12331" t="s">
        <v>51</v>
      </c>
      <c r="AJ12331" t="s">
        <v>53</v>
      </c>
      <c r="AL12331" t="s">
        <v>68</v>
      </c>
      <c r="AO12331" t="s">
        <v>5443</v>
      </c>
      <c r="AP12331" s="1">
        <v>45183.602777777778</v>
      </c>
    </row>
    <row r="12332" spans="1:43" x14ac:dyDescent="0.35">
      <c r="A12332" t="s">
        <v>66035</v>
      </c>
      <c r="B12332" t="s">
        <v>196</v>
      </c>
      <c r="C12332" t="s">
        <v>1775</v>
      </c>
      <c r="F12332" t="s">
        <v>66036</v>
      </c>
      <c r="H12332" t="s">
        <v>66035</v>
      </c>
      <c r="J12332" t="s">
        <v>4293</v>
      </c>
      <c r="K12332" t="s">
        <v>65719</v>
      </c>
      <c r="M12332" t="s">
        <v>65720</v>
      </c>
      <c r="N12332" t="s">
        <v>10487</v>
      </c>
      <c r="O12332">
        <v>71037</v>
      </c>
      <c r="P12332" t="s">
        <v>50</v>
      </c>
      <c r="U12332" s="1">
        <v>45183</v>
      </c>
      <c r="V12332" s="1">
        <v>45183</v>
      </c>
      <c r="W12332" s="1">
        <v>45183.512499999997</v>
      </c>
      <c r="X12332" s="1">
        <v>45183.512499999997</v>
      </c>
      <c r="AC12332" t="s">
        <v>53</v>
      </c>
      <c r="AD12332">
        <v>2969634929</v>
      </c>
      <c r="AE12332" s="1">
        <v>41799.665972222225</v>
      </c>
      <c r="AF12332" t="s">
        <v>4296</v>
      </c>
      <c r="AG12332" t="s">
        <v>66037</v>
      </c>
      <c r="AH12332" t="s">
        <v>51</v>
      </c>
      <c r="AJ12332" t="s">
        <v>53</v>
      </c>
      <c r="AL12332" t="s">
        <v>68</v>
      </c>
      <c r="AO12332" t="s">
        <v>5443</v>
      </c>
      <c r="AP12332" s="1">
        <v>45183.511111111111</v>
      </c>
    </row>
    <row r="12333" spans="1:43" x14ac:dyDescent="0.35">
      <c r="A12333" t="s">
        <v>66038</v>
      </c>
      <c r="B12333" t="s">
        <v>26682</v>
      </c>
      <c r="C12333" t="s">
        <v>4618</v>
      </c>
      <c r="F12333" t="s">
        <v>66039</v>
      </c>
      <c r="H12333" t="s">
        <v>26681</v>
      </c>
      <c r="J12333" t="s">
        <v>26683</v>
      </c>
      <c r="K12333" t="s">
        <v>26684</v>
      </c>
      <c r="M12333" t="s">
        <v>159</v>
      </c>
      <c r="N12333" t="s">
        <v>65</v>
      </c>
      <c r="O12333">
        <v>80939</v>
      </c>
      <c r="P12333" t="s">
        <v>50</v>
      </c>
      <c r="U12333" s="1">
        <v>45183</v>
      </c>
      <c r="V12333" s="1">
        <v>45183</v>
      </c>
      <c r="W12333" s="1">
        <v>45183.594444444447</v>
      </c>
      <c r="X12333" s="1">
        <v>45183.594444444447</v>
      </c>
      <c r="AC12333" t="s">
        <v>53</v>
      </c>
      <c r="AD12333">
        <v>1000000001</v>
      </c>
      <c r="AE12333" s="1">
        <v>39973.351388888892</v>
      </c>
      <c r="AF12333" t="s">
        <v>3377</v>
      </c>
      <c r="AG12333" t="s">
        <v>66040</v>
      </c>
      <c r="AH12333" t="s">
        <v>51</v>
      </c>
      <c r="AJ12333" t="s">
        <v>53</v>
      </c>
      <c r="AL12333" t="s">
        <v>78</v>
      </c>
      <c r="AO12333" t="s">
        <v>5443</v>
      </c>
      <c r="AP12333" s="1">
        <v>45187.363194444442</v>
      </c>
    </row>
    <row r="12334" spans="1:43" x14ac:dyDescent="0.35">
      <c r="A12334" t="s">
        <v>66041</v>
      </c>
      <c r="B12334" t="s">
        <v>8106</v>
      </c>
      <c r="C12334" t="s">
        <v>2444</v>
      </c>
      <c r="H12334" t="s">
        <v>66041</v>
      </c>
      <c r="J12334" t="s">
        <v>66042</v>
      </c>
      <c r="K12334" t="s">
        <v>66043</v>
      </c>
      <c r="M12334" t="s">
        <v>61626</v>
      </c>
      <c r="N12334" t="s">
        <v>398</v>
      </c>
      <c r="O12334">
        <v>88002</v>
      </c>
      <c r="P12334" t="s">
        <v>50</v>
      </c>
      <c r="U12334" s="1">
        <v>45183</v>
      </c>
      <c r="V12334" s="1">
        <v>45183</v>
      </c>
      <c r="W12334" s="1">
        <v>45183.565972222219</v>
      </c>
      <c r="X12334" s="1">
        <v>45183.565972222219</v>
      </c>
      <c r="AC12334" t="s">
        <v>53</v>
      </c>
      <c r="AD12334">
        <v>1000000001</v>
      </c>
      <c r="AE12334" s="1">
        <v>39973.351388888892</v>
      </c>
      <c r="AF12334" t="s">
        <v>3377</v>
      </c>
      <c r="AG12334" t="s">
        <v>66044</v>
      </c>
      <c r="AH12334" t="s">
        <v>51</v>
      </c>
      <c r="AJ12334" t="s">
        <v>53</v>
      </c>
      <c r="AL12334" t="s">
        <v>78</v>
      </c>
      <c r="AO12334" t="s">
        <v>51552</v>
      </c>
    </row>
    <row r="12335" spans="1:43" x14ac:dyDescent="0.35">
      <c r="A12335" t="s">
        <v>66045</v>
      </c>
      <c r="B12335" t="s">
        <v>16673</v>
      </c>
      <c r="C12335" t="s">
        <v>1686</v>
      </c>
      <c r="F12335">
        <v>19157770845</v>
      </c>
      <c r="H12335" t="s">
        <v>66045</v>
      </c>
      <c r="K12335" t="s">
        <v>66046</v>
      </c>
      <c r="M12335" t="s">
        <v>1296</v>
      </c>
      <c r="N12335" t="s">
        <v>398</v>
      </c>
      <c r="O12335">
        <v>88220</v>
      </c>
      <c r="P12335" t="s">
        <v>50</v>
      </c>
      <c r="U12335" s="1">
        <v>45183</v>
      </c>
      <c r="V12335" s="1">
        <v>45183</v>
      </c>
      <c r="W12335" s="1">
        <v>45183.429166666669</v>
      </c>
      <c r="X12335" s="1">
        <v>45183.429166666669</v>
      </c>
      <c r="AC12335" t="s">
        <v>53</v>
      </c>
      <c r="AD12335">
        <v>1000000001</v>
      </c>
      <c r="AE12335" s="1">
        <v>39973.351388888892</v>
      </c>
      <c r="AF12335" t="s">
        <v>3377</v>
      </c>
      <c r="AG12335" t="s">
        <v>66047</v>
      </c>
      <c r="AH12335" t="s">
        <v>51</v>
      </c>
      <c r="AJ12335" t="s">
        <v>53</v>
      </c>
      <c r="AL12335" t="s">
        <v>78</v>
      </c>
      <c r="AO12335" t="s">
        <v>5443</v>
      </c>
      <c r="AP12335" s="1">
        <v>45471.324999999997</v>
      </c>
    </row>
    <row r="12336" spans="1:43" x14ac:dyDescent="0.35">
      <c r="A12336" t="s">
        <v>66048</v>
      </c>
      <c r="B12336" t="s">
        <v>66049</v>
      </c>
      <c r="C12336" t="s">
        <v>5318</v>
      </c>
      <c r="H12336" t="s">
        <v>66050</v>
      </c>
      <c r="J12336" t="s">
        <v>37403</v>
      </c>
      <c r="O12336">
        <v>10128</v>
      </c>
      <c r="P12336" t="s">
        <v>50</v>
      </c>
      <c r="U12336" s="1">
        <v>45183</v>
      </c>
      <c r="V12336" s="1">
        <v>45183</v>
      </c>
      <c r="W12336" s="1">
        <v>45183.769444444442</v>
      </c>
      <c r="X12336" s="1">
        <v>45183.769444444442</v>
      </c>
      <c r="AC12336" t="s">
        <v>53</v>
      </c>
      <c r="AD12336">
        <v>2969586545</v>
      </c>
      <c r="AE12336" s="1">
        <v>41324.683333333334</v>
      </c>
      <c r="AF12336" t="s">
        <v>2875</v>
      </c>
      <c r="AG12336" t="s">
        <v>66051</v>
      </c>
      <c r="AH12336" t="s">
        <v>51</v>
      </c>
      <c r="AJ12336" t="s">
        <v>53</v>
      </c>
      <c r="AL12336" t="s">
        <v>78</v>
      </c>
      <c r="AO12336" t="s">
        <v>57090</v>
      </c>
    </row>
    <row r="12337" spans="1:43" x14ac:dyDescent="0.35">
      <c r="A12337">
        <v>365903</v>
      </c>
      <c r="B12337" t="s">
        <v>19847</v>
      </c>
      <c r="C12337" t="s">
        <v>7769</v>
      </c>
      <c r="F12337" t="s">
        <v>43635</v>
      </c>
      <c r="H12337" t="s">
        <v>43428</v>
      </c>
      <c r="J12337" t="s">
        <v>12614</v>
      </c>
      <c r="M12337" t="s">
        <v>4698</v>
      </c>
      <c r="N12337" t="s">
        <v>287</v>
      </c>
      <c r="O12337">
        <v>80817</v>
      </c>
      <c r="P12337" t="s">
        <v>50</v>
      </c>
      <c r="U12337" s="1">
        <v>45183</v>
      </c>
      <c r="V12337" s="1">
        <v>45183</v>
      </c>
      <c r="W12337" s="1">
        <v>45183.681250000001</v>
      </c>
      <c r="X12337" s="1">
        <v>45183.681250000001</v>
      </c>
      <c r="AC12337" t="s">
        <v>53</v>
      </c>
      <c r="AD12337">
        <v>2969543968</v>
      </c>
      <c r="AE12337" s="1">
        <v>40032.470138888886</v>
      </c>
      <c r="AG12337" t="s">
        <v>66052</v>
      </c>
      <c r="AH12337" t="s">
        <v>51</v>
      </c>
      <c r="AJ12337" t="s">
        <v>53</v>
      </c>
      <c r="AL12337" t="s">
        <v>78</v>
      </c>
      <c r="AO12337" t="s">
        <v>8142</v>
      </c>
    </row>
    <row r="12338" spans="1:43" x14ac:dyDescent="0.35">
      <c r="A12338" t="s">
        <v>66053</v>
      </c>
      <c r="B12338" t="s">
        <v>7246</v>
      </c>
      <c r="C12338" t="s">
        <v>3349</v>
      </c>
      <c r="F12338" t="s">
        <v>66054</v>
      </c>
      <c r="H12338" t="s">
        <v>66053</v>
      </c>
      <c r="J12338" t="s">
        <v>66055</v>
      </c>
      <c r="K12338" t="s">
        <v>66056</v>
      </c>
      <c r="M12338" t="s">
        <v>753</v>
      </c>
      <c r="N12338" t="s">
        <v>798</v>
      </c>
      <c r="O12338">
        <v>79927</v>
      </c>
      <c r="P12338" t="s">
        <v>50</v>
      </c>
      <c r="U12338" s="1">
        <v>45183</v>
      </c>
      <c r="V12338" s="1">
        <v>45183</v>
      </c>
      <c r="W12338" s="1">
        <v>45183.694444444445</v>
      </c>
      <c r="X12338" s="1">
        <v>45183.694444444445</v>
      </c>
      <c r="AC12338" t="s">
        <v>53</v>
      </c>
      <c r="AD12338">
        <v>2973687324</v>
      </c>
      <c r="AE12338" s="1">
        <v>45183.693749999999</v>
      </c>
      <c r="AF12338" t="s">
        <v>66057</v>
      </c>
      <c r="AG12338" t="s">
        <v>66058</v>
      </c>
      <c r="AH12338" t="s">
        <v>51</v>
      </c>
      <c r="AJ12338" t="s">
        <v>53</v>
      </c>
      <c r="AL12338" t="s">
        <v>68</v>
      </c>
      <c r="AO12338" t="s">
        <v>57090</v>
      </c>
      <c r="AP12338" s="1">
        <v>45183.73333333333</v>
      </c>
      <c r="AQ12338" s="1">
        <v>45183.736111111109</v>
      </c>
    </row>
    <row r="12339" spans="1:43" x14ac:dyDescent="0.35">
      <c r="A12339" t="s">
        <v>66059</v>
      </c>
      <c r="B12339" t="s">
        <v>3158</v>
      </c>
      <c r="C12339" t="s">
        <v>66060</v>
      </c>
      <c r="F12339" t="s">
        <v>66061</v>
      </c>
      <c r="H12339" t="s">
        <v>66059</v>
      </c>
      <c r="J12339" t="s">
        <v>66062</v>
      </c>
      <c r="K12339" t="s">
        <v>66063</v>
      </c>
      <c r="M12339" t="s">
        <v>57526</v>
      </c>
      <c r="N12339" t="s">
        <v>253</v>
      </c>
      <c r="O12339">
        <v>88008</v>
      </c>
      <c r="P12339" t="s">
        <v>50</v>
      </c>
      <c r="U12339" s="1">
        <v>45184</v>
      </c>
      <c r="V12339" s="1">
        <v>45184</v>
      </c>
      <c r="W12339" s="1">
        <v>45184.436805555553</v>
      </c>
      <c r="X12339" s="1">
        <v>45184.436805555553</v>
      </c>
      <c r="AC12339" t="s">
        <v>53</v>
      </c>
      <c r="AD12339">
        <v>2973688165</v>
      </c>
      <c r="AE12339" s="1">
        <v>45184.436111111114</v>
      </c>
      <c r="AF12339" t="s">
        <v>66064</v>
      </c>
      <c r="AG12339" t="s">
        <v>66065</v>
      </c>
      <c r="AH12339" t="s">
        <v>51</v>
      </c>
      <c r="AJ12339" t="s">
        <v>53</v>
      </c>
      <c r="AL12339" t="s">
        <v>68</v>
      </c>
      <c r="AO12339" t="s">
        <v>57090</v>
      </c>
      <c r="AP12339" s="1">
        <v>45471.684027777781</v>
      </c>
      <c r="AQ12339" s="1">
        <v>45471.6875</v>
      </c>
    </row>
    <row r="12340" spans="1:43" x14ac:dyDescent="0.35">
      <c r="A12340" t="s">
        <v>66066</v>
      </c>
      <c r="B12340" t="s">
        <v>2882</v>
      </c>
      <c r="C12340" t="s">
        <v>7752</v>
      </c>
      <c r="F12340" t="s">
        <v>66067</v>
      </c>
      <c r="H12340" t="s">
        <v>66066</v>
      </c>
      <c r="J12340" t="s">
        <v>9101</v>
      </c>
      <c r="N12340" t="s">
        <v>287</v>
      </c>
      <c r="O12340">
        <v>80516</v>
      </c>
      <c r="P12340" t="s">
        <v>50</v>
      </c>
      <c r="U12340" s="1">
        <v>45184</v>
      </c>
      <c r="V12340" s="1">
        <v>45184</v>
      </c>
      <c r="AC12340" t="s">
        <v>53</v>
      </c>
      <c r="AD12340">
        <v>2969510604</v>
      </c>
      <c r="AE12340" s="1">
        <v>38385.431944444441</v>
      </c>
      <c r="AG12340" t="s">
        <v>66068</v>
      </c>
      <c r="AH12340" t="s">
        <v>51</v>
      </c>
      <c r="AJ12340" t="s">
        <v>53</v>
      </c>
      <c r="AO12340" t="s">
        <v>57090</v>
      </c>
    </row>
    <row r="12341" spans="1:43" x14ac:dyDescent="0.35">
      <c r="A12341" t="s">
        <v>66069</v>
      </c>
      <c r="B12341" t="s">
        <v>903</v>
      </c>
      <c r="C12341" t="s">
        <v>7134</v>
      </c>
      <c r="H12341" t="s">
        <v>66069</v>
      </c>
      <c r="J12341" t="s">
        <v>66070</v>
      </c>
      <c r="K12341" t="s">
        <v>66071</v>
      </c>
      <c r="M12341" t="s">
        <v>753</v>
      </c>
      <c r="N12341" t="s">
        <v>798</v>
      </c>
      <c r="O12341">
        <v>79927</v>
      </c>
      <c r="P12341" t="s">
        <v>50</v>
      </c>
      <c r="U12341" s="1">
        <v>45184</v>
      </c>
      <c r="V12341" s="1">
        <v>45184</v>
      </c>
      <c r="W12341" s="1">
        <v>45184.573611111111</v>
      </c>
      <c r="X12341" s="1">
        <v>45184.573611111111</v>
      </c>
      <c r="AC12341" t="s">
        <v>51</v>
      </c>
      <c r="AD12341">
        <v>2972308738</v>
      </c>
      <c r="AE12341" s="1">
        <v>44960.545138888891</v>
      </c>
      <c r="AF12341" t="s">
        <v>66072</v>
      </c>
      <c r="AG12341" t="s">
        <v>66073</v>
      </c>
      <c r="AH12341" t="s">
        <v>51</v>
      </c>
      <c r="AJ12341" t="s">
        <v>53</v>
      </c>
      <c r="AL12341" t="s">
        <v>68</v>
      </c>
      <c r="AO12341" t="s">
        <v>5443</v>
      </c>
      <c r="AP12341" s="1">
        <v>45453.401388888888</v>
      </c>
      <c r="AQ12341" s="1">
        <v>45453.386111111111</v>
      </c>
    </row>
    <row r="12342" spans="1:43" x14ac:dyDescent="0.35">
      <c r="A12342" t="s">
        <v>66074</v>
      </c>
      <c r="B12342" t="s">
        <v>9349</v>
      </c>
      <c r="C12342" t="s">
        <v>15519</v>
      </c>
      <c r="F12342" t="s">
        <v>66075</v>
      </c>
      <c r="H12342" t="s">
        <v>66074</v>
      </c>
      <c r="J12342" t="s">
        <v>5239</v>
      </c>
      <c r="K12342" t="s">
        <v>21855</v>
      </c>
      <c r="M12342" t="s">
        <v>5343</v>
      </c>
      <c r="N12342" t="s">
        <v>798</v>
      </c>
      <c r="O12342">
        <v>79706</v>
      </c>
      <c r="P12342" t="s">
        <v>50</v>
      </c>
      <c r="U12342" s="1">
        <v>45184</v>
      </c>
      <c r="V12342" s="1">
        <v>45184</v>
      </c>
      <c r="W12342" s="1">
        <v>45184.681944444441</v>
      </c>
      <c r="X12342" s="1">
        <v>45184.681944444441</v>
      </c>
      <c r="AC12342" t="s">
        <v>53</v>
      </c>
      <c r="AD12342">
        <v>2969475162</v>
      </c>
      <c r="AE12342" s="1">
        <v>37147</v>
      </c>
      <c r="AF12342" t="s">
        <v>5221</v>
      </c>
      <c r="AG12342" t="s">
        <v>66076</v>
      </c>
      <c r="AH12342" t="s">
        <v>51</v>
      </c>
      <c r="AJ12342" t="s">
        <v>53</v>
      </c>
      <c r="AL12342" t="s">
        <v>68</v>
      </c>
      <c r="AO12342" t="s">
        <v>57090</v>
      </c>
      <c r="AP12342" s="1">
        <v>45420.868750000001</v>
      </c>
      <c r="AQ12342" s="1">
        <v>45420.881249999999</v>
      </c>
    </row>
    <row r="12343" spans="1:43" x14ac:dyDescent="0.35">
      <c r="A12343" t="s">
        <v>66077</v>
      </c>
      <c r="B12343" t="s">
        <v>612</v>
      </c>
      <c r="C12343" t="s">
        <v>7769</v>
      </c>
      <c r="F12343" t="s">
        <v>66078</v>
      </c>
      <c r="H12343" t="s">
        <v>66077</v>
      </c>
      <c r="J12343" t="s">
        <v>25819</v>
      </c>
      <c r="N12343" t="s">
        <v>637</v>
      </c>
      <c r="O12343">
        <v>77498</v>
      </c>
      <c r="P12343" t="s">
        <v>50</v>
      </c>
      <c r="U12343" s="1">
        <v>45184</v>
      </c>
      <c r="V12343" s="1">
        <v>45184</v>
      </c>
      <c r="AC12343" t="s">
        <v>53</v>
      </c>
      <c r="AD12343">
        <v>2969640882</v>
      </c>
      <c r="AE12343" s="1">
        <v>41834.517361111109</v>
      </c>
      <c r="AG12343" t="s">
        <v>66079</v>
      </c>
      <c r="AH12343" t="s">
        <v>51</v>
      </c>
      <c r="AJ12343" t="s">
        <v>53</v>
      </c>
      <c r="AO12343" t="s">
        <v>8142</v>
      </c>
    </row>
    <row r="12344" spans="1:43" x14ac:dyDescent="0.35">
      <c r="A12344" t="s">
        <v>66080</v>
      </c>
      <c r="B12344" t="s">
        <v>66081</v>
      </c>
      <c r="C12344" t="s">
        <v>66082</v>
      </c>
      <c r="F12344" t="s">
        <v>66083</v>
      </c>
      <c r="H12344" t="s">
        <v>35062</v>
      </c>
      <c r="J12344" t="s">
        <v>66084</v>
      </c>
      <c r="K12344" t="s">
        <v>59154</v>
      </c>
      <c r="M12344" t="s">
        <v>30115</v>
      </c>
      <c r="N12344" t="s">
        <v>637</v>
      </c>
      <c r="O12344">
        <v>79855</v>
      </c>
      <c r="P12344" t="s">
        <v>50</v>
      </c>
      <c r="U12344" s="1">
        <v>45184</v>
      </c>
      <c r="V12344" s="1">
        <v>45184</v>
      </c>
      <c r="W12344" s="1">
        <v>45184.583333333336</v>
      </c>
      <c r="X12344" s="1">
        <v>45184.583333333336</v>
      </c>
      <c r="AC12344" t="s">
        <v>53</v>
      </c>
      <c r="AD12344">
        <v>2974125083</v>
      </c>
      <c r="AE12344" s="1">
        <v>45362.723611111112</v>
      </c>
      <c r="AF12344" t="s">
        <v>66085</v>
      </c>
      <c r="AG12344" t="s">
        <v>66086</v>
      </c>
      <c r="AH12344" t="s">
        <v>51</v>
      </c>
      <c r="AJ12344" t="s">
        <v>53</v>
      </c>
      <c r="AL12344" t="s">
        <v>78</v>
      </c>
      <c r="AO12344" t="s">
        <v>51552</v>
      </c>
      <c r="AP12344" s="1">
        <v>45412.946527777778</v>
      </c>
    </row>
    <row r="12345" spans="1:43" x14ac:dyDescent="0.35">
      <c r="A12345" t="s">
        <v>66087</v>
      </c>
      <c r="B12345" t="s">
        <v>903</v>
      </c>
      <c r="C12345" t="s">
        <v>3735</v>
      </c>
      <c r="F12345" t="s">
        <v>66088</v>
      </c>
      <c r="H12345" t="s">
        <v>66087</v>
      </c>
      <c r="J12345" t="s">
        <v>6387</v>
      </c>
      <c r="N12345" t="s">
        <v>18998</v>
      </c>
      <c r="O12345">
        <v>89029</v>
      </c>
      <c r="P12345" t="s">
        <v>50</v>
      </c>
      <c r="U12345" s="1">
        <v>45184</v>
      </c>
      <c r="V12345" s="1">
        <v>45184</v>
      </c>
      <c r="AC12345" t="s">
        <v>53</v>
      </c>
      <c r="AD12345">
        <v>2969484892</v>
      </c>
      <c r="AE12345" s="1">
        <v>37756</v>
      </c>
      <c r="AG12345" t="s">
        <v>66089</v>
      </c>
      <c r="AH12345" t="s">
        <v>51</v>
      </c>
      <c r="AJ12345" t="s">
        <v>53</v>
      </c>
      <c r="AO12345" t="s">
        <v>8142</v>
      </c>
    </row>
    <row r="12346" spans="1:43" x14ac:dyDescent="0.35">
      <c r="A12346" t="s">
        <v>66090</v>
      </c>
      <c r="B12346" t="s">
        <v>66091</v>
      </c>
      <c r="C12346" t="s">
        <v>7633</v>
      </c>
      <c r="H12346" t="s">
        <v>66090</v>
      </c>
      <c r="J12346" t="s">
        <v>20200</v>
      </c>
      <c r="K12346" t="s">
        <v>12879</v>
      </c>
      <c r="M12346" t="s">
        <v>12880</v>
      </c>
      <c r="N12346" t="s">
        <v>12881</v>
      </c>
      <c r="O12346" t="s">
        <v>12882</v>
      </c>
      <c r="P12346" t="s">
        <v>50</v>
      </c>
      <c r="U12346" s="1">
        <v>45184</v>
      </c>
      <c r="V12346" s="1">
        <v>45184</v>
      </c>
      <c r="AC12346" t="s">
        <v>53</v>
      </c>
      <c r="AD12346">
        <v>2969513993</v>
      </c>
      <c r="AE12346" s="1">
        <v>38566.461111111108</v>
      </c>
      <c r="AG12346" t="s">
        <v>66092</v>
      </c>
      <c r="AH12346" t="s">
        <v>51</v>
      </c>
      <c r="AJ12346" t="s">
        <v>53</v>
      </c>
      <c r="AO12346" t="s">
        <v>8142</v>
      </c>
    </row>
    <row r="12347" spans="1:43" x14ac:dyDescent="0.35">
      <c r="A12347" t="s">
        <v>66093</v>
      </c>
      <c r="B12347" t="s">
        <v>5622</v>
      </c>
      <c r="C12347" t="s">
        <v>7528</v>
      </c>
      <c r="F12347" t="s">
        <v>66094</v>
      </c>
      <c r="H12347" t="s">
        <v>66095</v>
      </c>
      <c r="J12347" t="s">
        <v>66096</v>
      </c>
      <c r="K12347" t="s">
        <v>66097</v>
      </c>
      <c r="M12347" t="s">
        <v>28021</v>
      </c>
      <c r="N12347" t="s">
        <v>637</v>
      </c>
      <c r="O12347">
        <v>78076</v>
      </c>
      <c r="P12347" t="s">
        <v>50</v>
      </c>
      <c r="U12347" s="1">
        <v>45184</v>
      </c>
      <c r="V12347" s="1">
        <v>45184</v>
      </c>
      <c r="W12347" s="1">
        <v>45184.518055555556</v>
      </c>
      <c r="X12347" s="1">
        <v>45184.518055555556</v>
      </c>
      <c r="AC12347" t="s">
        <v>53</v>
      </c>
      <c r="AD12347">
        <v>2973577736</v>
      </c>
      <c r="AE12347" s="1">
        <v>45139.530555555553</v>
      </c>
      <c r="AG12347" t="s">
        <v>66098</v>
      </c>
      <c r="AH12347" t="s">
        <v>51</v>
      </c>
      <c r="AJ12347" t="s">
        <v>53</v>
      </c>
      <c r="AL12347" t="s">
        <v>78</v>
      </c>
      <c r="AO12347" t="s">
        <v>5443</v>
      </c>
      <c r="AP12347" s="1">
        <v>45184.513888888891</v>
      </c>
    </row>
    <row r="12348" spans="1:43" x14ac:dyDescent="0.35">
      <c r="A12348" t="s">
        <v>66099</v>
      </c>
      <c r="B12348" t="s">
        <v>66100</v>
      </c>
      <c r="C12348" t="s">
        <v>66101</v>
      </c>
      <c r="F12348" t="s">
        <v>6550</v>
      </c>
      <c r="H12348" t="s">
        <v>66102</v>
      </c>
      <c r="J12348" t="s">
        <v>66103</v>
      </c>
      <c r="N12348" t="s">
        <v>287</v>
      </c>
      <c r="O12348">
        <v>80433</v>
      </c>
      <c r="P12348" t="s">
        <v>50</v>
      </c>
      <c r="U12348" s="1">
        <v>45184</v>
      </c>
      <c r="V12348" s="1">
        <v>45184</v>
      </c>
      <c r="W12348" s="1">
        <v>45184.716666666667</v>
      </c>
      <c r="X12348" s="1">
        <v>45184.716666666667</v>
      </c>
      <c r="AC12348" t="s">
        <v>53</v>
      </c>
      <c r="AD12348">
        <v>1000000001</v>
      </c>
      <c r="AE12348" s="1">
        <v>39973.351388888892</v>
      </c>
      <c r="AF12348" t="s">
        <v>3377</v>
      </c>
      <c r="AG12348" t="s">
        <v>66104</v>
      </c>
      <c r="AH12348" t="s">
        <v>51</v>
      </c>
      <c r="AJ12348" t="s">
        <v>53</v>
      </c>
      <c r="AL12348" t="s">
        <v>78</v>
      </c>
      <c r="AO12348" t="s">
        <v>5443</v>
      </c>
      <c r="AP12348" s="1">
        <v>45184.715277777781</v>
      </c>
    </row>
    <row r="12349" spans="1:43" x14ac:dyDescent="0.35">
      <c r="A12349" t="s">
        <v>66105</v>
      </c>
      <c r="B12349" t="s">
        <v>66100</v>
      </c>
      <c r="C12349" t="s">
        <v>45</v>
      </c>
      <c r="F12349" t="s">
        <v>66106</v>
      </c>
      <c r="H12349" t="s">
        <v>66107</v>
      </c>
      <c r="J12349" t="s">
        <v>66108</v>
      </c>
      <c r="K12349" t="s">
        <v>66109</v>
      </c>
      <c r="M12349" t="s">
        <v>1272</v>
      </c>
      <c r="N12349" t="s">
        <v>65</v>
      </c>
      <c r="O12349">
        <v>80403</v>
      </c>
      <c r="P12349" t="s">
        <v>50</v>
      </c>
      <c r="U12349" s="1">
        <v>45184</v>
      </c>
      <c r="V12349" s="1">
        <v>45184</v>
      </c>
      <c r="W12349" s="1">
        <v>45184.623611111114</v>
      </c>
      <c r="X12349" s="1">
        <v>45184.623611111114</v>
      </c>
      <c r="AC12349" t="s">
        <v>53</v>
      </c>
      <c r="AD12349">
        <v>1000000001</v>
      </c>
      <c r="AE12349" s="1">
        <v>39973.351388888892</v>
      </c>
      <c r="AF12349" t="s">
        <v>3377</v>
      </c>
      <c r="AG12349" t="s">
        <v>66110</v>
      </c>
      <c r="AH12349" t="s">
        <v>51</v>
      </c>
      <c r="AJ12349" t="s">
        <v>53</v>
      </c>
      <c r="AL12349" t="s">
        <v>78</v>
      </c>
      <c r="AO12349" t="s">
        <v>5443</v>
      </c>
      <c r="AP12349" s="1">
        <v>45198.300694444442</v>
      </c>
      <c r="AQ12349" s="1">
        <v>45184.617361111108</v>
      </c>
    </row>
    <row r="12350" spans="1:43" x14ac:dyDescent="0.35">
      <c r="A12350" t="s">
        <v>66111</v>
      </c>
      <c r="B12350" t="s">
        <v>66112</v>
      </c>
      <c r="C12350" t="s">
        <v>42547</v>
      </c>
      <c r="F12350" t="s">
        <v>66113</v>
      </c>
      <c r="H12350" t="s">
        <v>66111</v>
      </c>
      <c r="J12350" t="s">
        <v>66114</v>
      </c>
      <c r="K12350" t="s">
        <v>66115</v>
      </c>
      <c r="M12350" t="s">
        <v>33099</v>
      </c>
      <c r="N12350" t="s">
        <v>65</v>
      </c>
      <c r="O12350">
        <v>81091</v>
      </c>
      <c r="P12350" t="s">
        <v>50</v>
      </c>
      <c r="U12350" s="1">
        <v>45184</v>
      </c>
      <c r="V12350" s="1">
        <v>45184</v>
      </c>
      <c r="W12350" s="1">
        <v>45184.568055555559</v>
      </c>
      <c r="X12350" s="1">
        <v>45184.568055555559</v>
      </c>
      <c r="AC12350" t="s">
        <v>53</v>
      </c>
      <c r="AD12350">
        <v>1000000001</v>
      </c>
      <c r="AE12350" s="1">
        <v>39973.351388888892</v>
      </c>
      <c r="AF12350" t="s">
        <v>3377</v>
      </c>
      <c r="AG12350" t="s">
        <v>66116</v>
      </c>
      <c r="AH12350" t="s">
        <v>51</v>
      </c>
      <c r="AJ12350" t="s">
        <v>53</v>
      </c>
      <c r="AL12350" t="s">
        <v>78</v>
      </c>
      <c r="AO12350" t="s">
        <v>5443</v>
      </c>
      <c r="AP12350" s="1">
        <v>45266.859027777777</v>
      </c>
      <c r="AQ12350" s="1">
        <v>45266.85833333333</v>
      </c>
    </row>
    <row r="12351" spans="1:43" x14ac:dyDescent="0.35">
      <c r="A12351" t="s">
        <v>66117</v>
      </c>
      <c r="B12351" t="s">
        <v>66118</v>
      </c>
      <c r="C12351" t="s">
        <v>66119</v>
      </c>
      <c r="H12351" t="s">
        <v>66117</v>
      </c>
      <c r="K12351" t="s">
        <v>66120</v>
      </c>
      <c r="M12351" t="s">
        <v>7169</v>
      </c>
      <c r="N12351" t="s">
        <v>287</v>
      </c>
      <c r="O12351">
        <v>80459</v>
      </c>
      <c r="P12351" t="s">
        <v>50</v>
      </c>
      <c r="U12351" s="1">
        <v>45184</v>
      </c>
      <c r="V12351" s="1">
        <v>45184</v>
      </c>
      <c r="W12351" s="1">
        <v>45184.498611111114</v>
      </c>
      <c r="X12351" s="1">
        <v>45184.498611111114</v>
      </c>
      <c r="AC12351" t="s">
        <v>53</v>
      </c>
      <c r="AD12351">
        <v>1000000001</v>
      </c>
      <c r="AE12351" s="1">
        <v>39973.351388888892</v>
      </c>
      <c r="AF12351" t="s">
        <v>3377</v>
      </c>
      <c r="AG12351" t="s">
        <v>66121</v>
      </c>
      <c r="AH12351" t="s">
        <v>51</v>
      </c>
      <c r="AJ12351" t="s">
        <v>53</v>
      </c>
      <c r="AL12351" t="s">
        <v>78</v>
      </c>
      <c r="AO12351" t="s">
        <v>51552</v>
      </c>
    </row>
    <row r="12352" spans="1:43" x14ac:dyDescent="0.35">
      <c r="A12352" t="s">
        <v>66122</v>
      </c>
      <c r="B12352" t="s">
        <v>66123</v>
      </c>
      <c r="C12352" t="s">
        <v>36990</v>
      </c>
      <c r="F12352" t="s">
        <v>66124</v>
      </c>
      <c r="H12352" t="s">
        <v>66122</v>
      </c>
      <c r="J12352" t="s">
        <v>29482</v>
      </c>
      <c r="N12352" t="s">
        <v>287</v>
      </c>
      <c r="O12352">
        <v>80428</v>
      </c>
      <c r="P12352" t="s">
        <v>50</v>
      </c>
      <c r="U12352" s="1">
        <v>45184</v>
      </c>
      <c r="V12352" s="1">
        <v>45184</v>
      </c>
      <c r="W12352" s="1">
        <v>45184.465277777781</v>
      </c>
      <c r="X12352" s="1">
        <v>45184.465277777781</v>
      </c>
      <c r="AC12352" t="s">
        <v>53</v>
      </c>
      <c r="AD12352">
        <v>1000000001</v>
      </c>
      <c r="AE12352" s="1">
        <v>39973.351388888892</v>
      </c>
      <c r="AF12352" t="s">
        <v>3377</v>
      </c>
      <c r="AG12352" t="s">
        <v>66125</v>
      </c>
      <c r="AH12352" t="s">
        <v>51</v>
      </c>
      <c r="AJ12352" t="s">
        <v>53</v>
      </c>
      <c r="AL12352" t="s">
        <v>78</v>
      </c>
      <c r="AO12352" t="s">
        <v>5443</v>
      </c>
      <c r="AP12352" s="1">
        <v>45293.484027777777</v>
      </c>
    </row>
    <row r="12353" spans="1:43" x14ac:dyDescent="0.35">
      <c r="A12353" t="s">
        <v>66126</v>
      </c>
      <c r="B12353" t="s">
        <v>17153</v>
      </c>
      <c r="C12353" t="s">
        <v>16961</v>
      </c>
      <c r="F12353" t="s">
        <v>66127</v>
      </c>
      <c r="H12353" t="s">
        <v>66126</v>
      </c>
      <c r="J12353" t="s">
        <v>66128</v>
      </c>
      <c r="K12353" t="s">
        <v>66129</v>
      </c>
      <c r="M12353" t="s">
        <v>148</v>
      </c>
      <c r="N12353" t="s">
        <v>798</v>
      </c>
      <c r="O12353">
        <v>79905</v>
      </c>
      <c r="P12353" t="s">
        <v>50</v>
      </c>
      <c r="U12353" s="1">
        <v>45184</v>
      </c>
      <c r="V12353" s="1">
        <v>45184</v>
      </c>
      <c r="W12353" s="1">
        <v>45184.37222222222</v>
      </c>
      <c r="X12353" s="1">
        <v>45184.37222222222</v>
      </c>
      <c r="AC12353" t="s">
        <v>51</v>
      </c>
      <c r="AD12353">
        <v>1000000001</v>
      </c>
      <c r="AE12353" s="1">
        <v>39973.351388888892</v>
      </c>
      <c r="AF12353" t="s">
        <v>3377</v>
      </c>
      <c r="AG12353" t="s">
        <v>66130</v>
      </c>
      <c r="AH12353" t="s">
        <v>51</v>
      </c>
      <c r="AJ12353" t="s">
        <v>53</v>
      </c>
      <c r="AL12353" t="s">
        <v>78</v>
      </c>
      <c r="AO12353" t="s">
        <v>5443</v>
      </c>
      <c r="AP12353" s="1">
        <v>45468.415277777778</v>
      </c>
    </row>
    <row r="12354" spans="1:43" x14ac:dyDescent="0.35">
      <c r="A12354" t="s">
        <v>46327</v>
      </c>
      <c r="B12354" t="s">
        <v>46326</v>
      </c>
      <c r="C12354" t="s">
        <v>860</v>
      </c>
      <c r="F12354" t="s">
        <v>66131</v>
      </c>
      <c r="H12354" t="s">
        <v>46327</v>
      </c>
      <c r="J12354" t="s">
        <v>46328</v>
      </c>
      <c r="K12354" t="s">
        <v>66132</v>
      </c>
      <c r="M12354" t="s">
        <v>753</v>
      </c>
      <c r="N12354" t="s">
        <v>798</v>
      </c>
      <c r="O12354">
        <v>79938</v>
      </c>
      <c r="P12354" t="s">
        <v>50</v>
      </c>
      <c r="U12354" s="1">
        <v>45184</v>
      </c>
      <c r="V12354" s="1">
        <v>45184</v>
      </c>
      <c r="W12354" s="1">
        <v>45184.629166666666</v>
      </c>
      <c r="X12354" s="1">
        <v>45184.629166666666</v>
      </c>
      <c r="AC12354" t="s">
        <v>51</v>
      </c>
      <c r="AD12354">
        <v>2973299329</v>
      </c>
      <c r="AE12354" s="1">
        <v>44998.49722222222</v>
      </c>
      <c r="AF12354" t="s">
        <v>66133</v>
      </c>
      <c r="AG12354" t="s">
        <v>66134</v>
      </c>
      <c r="AH12354" t="s">
        <v>51</v>
      </c>
      <c r="AJ12354" t="s">
        <v>53</v>
      </c>
      <c r="AL12354" t="s">
        <v>68</v>
      </c>
      <c r="AO12354" t="s">
        <v>5443</v>
      </c>
      <c r="AP12354" s="1">
        <v>45184.731944444444</v>
      </c>
      <c r="AQ12354" s="1">
        <v>45184.73333333333</v>
      </c>
    </row>
    <row r="12355" spans="1:43" x14ac:dyDescent="0.35">
      <c r="A12355" t="s">
        <v>66135</v>
      </c>
      <c r="B12355" t="s">
        <v>66136</v>
      </c>
      <c r="C12355" t="s">
        <v>894</v>
      </c>
      <c r="F12355" t="s">
        <v>66137</v>
      </c>
      <c r="H12355" t="s">
        <v>66135</v>
      </c>
      <c r="J12355" t="s">
        <v>66138</v>
      </c>
      <c r="K12355" t="s">
        <v>66139</v>
      </c>
      <c r="M12355" t="s">
        <v>4629</v>
      </c>
      <c r="N12355" t="s">
        <v>2409</v>
      </c>
      <c r="O12355">
        <v>85048</v>
      </c>
      <c r="P12355" t="s">
        <v>50</v>
      </c>
      <c r="U12355" s="1">
        <v>45184</v>
      </c>
      <c r="V12355" s="1">
        <v>45184</v>
      </c>
      <c r="W12355" s="1">
        <v>45184.820833333331</v>
      </c>
      <c r="X12355" s="1">
        <v>45184.820833333331</v>
      </c>
      <c r="AC12355" t="s">
        <v>53</v>
      </c>
      <c r="AD12355">
        <v>1000000001</v>
      </c>
      <c r="AE12355" s="1">
        <v>39973.351388888892</v>
      </c>
      <c r="AF12355" t="s">
        <v>3377</v>
      </c>
      <c r="AG12355" t="s">
        <v>66140</v>
      </c>
      <c r="AH12355" t="s">
        <v>51</v>
      </c>
      <c r="AJ12355" t="s">
        <v>53</v>
      </c>
      <c r="AL12355" t="s">
        <v>78</v>
      </c>
      <c r="AO12355" t="s">
        <v>5443</v>
      </c>
      <c r="AP12355" s="1">
        <v>45184.820138888892</v>
      </c>
    </row>
    <row r="12356" spans="1:43" x14ac:dyDescent="0.35">
      <c r="A12356" t="s">
        <v>66141</v>
      </c>
      <c r="B12356" t="s">
        <v>22485</v>
      </c>
      <c r="C12356" t="s">
        <v>7246</v>
      </c>
      <c r="F12356" t="s">
        <v>66142</v>
      </c>
      <c r="H12356" t="s">
        <v>66141</v>
      </c>
      <c r="J12356" t="s">
        <v>66143</v>
      </c>
      <c r="K12356" t="s">
        <v>66144</v>
      </c>
      <c r="M12356" t="s">
        <v>753</v>
      </c>
      <c r="N12356" t="s">
        <v>798</v>
      </c>
      <c r="O12356">
        <v>79928</v>
      </c>
      <c r="P12356" t="s">
        <v>50</v>
      </c>
      <c r="U12356" s="1">
        <v>45184</v>
      </c>
      <c r="V12356" s="1">
        <v>45184</v>
      </c>
      <c r="W12356" s="1">
        <v>45184.531944444447</v>
      </c>
      <c r="X12356" s="1">
        <v>45184.531944444447</v>
      </c>
      <c r="AC12356" t="s">
        <v>51</v>
      </c>
      <c r="AD12356">
        <v>2973688612</v>
      </c>
      <c r="AE12356" s="1">
        <v>45184.640277777777</v>
      </c>
      <c r="AF12356" t="s">
        <v>66145</v>
      </c>
      <c r="AG12356" t="s">
        <v>66146</v>
      </c>
      <c r="AH12356" t="s">
        <v>51</v>
      </c>
      <c r="AJ12356" t="s">
        <v>53</v>
      </c>
      <c r="AL12356" t="s">
        <v>68</v>
      </c>
      <c r="AO12356" t="s">
        <v>5443</v>
      </c>
      <c r="AP12356" s="1">
        <v>45184.683333333334</v>
      </c>
      <c r="AQ12356" s="1">
        <v>45184.672222222223</v>
      </c>
    </row>
    <row r="12357" spans="1:43" x14ac:dyDescent="0.35">
      <c r="A12357" t="s">
        <v>66147</v>
      </c>
      <c r="B12357" t="s">
        <v>707</v>
      </c>
      <c r="C12357" t="s">
        <v>849</v>
      </c>
      <c r="F12357" t="s">
        <v>66148</v>
      </c>
      <c r="H12357" t="s">
        <v>66147</v>
      </c>
      <c r="J12357" t="s">
        <v>66149</v>
      </c>
      <c r="K12357" t="s">
        <v>66150</v>
      </c>
      <c r="M12357" t="s">
        <v>2800</v>
      </c>
      <c r="N12357" t="s">
        <v>65</v>
      </c>
      <c r="O12357">
        <v>80601</v>
      </c>
      <c r="P12357" t="s">
        <v>50</v>
      </c>
      <c r="U12357" s="1">
        <v>45185</v>
      </c>
      <c r="V12357" s="1">
        <v>45185</v>
      </c>
      <c r="W12357" s="1">
        <v>45185.672222222223</v>
      </c>
      <c r="X12357" s="1">
        <v>45185.672222222223</v>
      </c>
      <c r="AC12357" t="s">
        <v>51</v>
      </c>
      <c r="AD12357">
        <v>1000000001</v>
      </c>
      <c r="AE12357" s="1">
        <v>39973.351388888892</v>
      </c>
      <c r="AF12357" t="s">
        <v>3377</v>
      </c>
      <c r="AG12357" t="s">
        <v>66151</v>
      </c>
      <c r="AH12357" t="s">
        <v>51</v>
      </c>
      <c r="AJ12357" t="s">
        <v>53</v>
      </c>
      <c r="AL12357" t="s">
        <v>78</v>
      </c>
      <c r="AO12357" t="s">
        <v>5443</v>
      </c>
      <c r="AP12357" s="1">
        <v>45367.911111111112</v>
      </c>
    </row>
    <row r="12358" spans="1:43" x14ac:dyDescent="0.35">
      <c r="A12358" t="s">
        <v>66152</v>
      </c>
      <c r="B12358" t="s">
        <v>66153</v>
      </c>
      <c r="C12358" t="s">
        <v>4445</v>
      </c>
      <c r="F12358" t="s">
        <v>66154</v>
      </c>
      <c r="H12358" t="s">
        <v>66152</v>
      </c>
      <c r="J12358" t="s">
        <v>27618</v>
      </c>
      <c r="K12358" t="s">
        <v>66155</v>
      </c>
      <c r="M12358" t="s">
        <v>18017</v>
      </c>
      <c r="N12358" t="s">
        <v>65</v>
      </c>
      <c r="O12358">
        <v>80631</v>
      </c>
      <c r="P12358" t="s">
        <v>50</v>
      </c>
      <c r="U12358" s="1">
        <v>45186</v>
      </c>
      <c r="V12358" s="1">
        <v>45186</v>
      </c>
      <c r="AC12358" t="s">
        <v>53</v>
      </c>
      <c r="AD12358">
        <v>2969563407</v>
      </c>
      <c r="AE12358" s="1">
        <v>40697.515277777777</v>
      </c>
      <c r="AG12358" t="s">
        <v>66156</v>
      </c>
      <c r="AH12358" t="s">
        <v>51</v>
      </c>
      <c r="AJ12358" t="s">
        <v>53</v>
      </c>
      <c r="AO12358" t="s">
        <v>57090</v>
      </c>
    </row>
    <row r="12359" spans="1:43" x14ac:dyDescent="0.35">
      <c r="A12359" t="s">
        <v>66157</v>
      </c>
      <c r="B12359" t="s">
        <v>16056</v>
      </c>
      <c r="C12359" t="s">
        <v>7803</v>
      </c>
      <c r="F12359" t="s">
        <v>66158</v>
      </c>
      <c r="H12359" t="s">
        <v>66157</v>
      </c>
      <c r="J12359" t="s">
        <v>44141</v>
      </c>
      <c r="K12359" t="s">
        <v>66159</v>
      </c>
      <c r="M12359" t="s">
        <v>1130</v>
      </c>
      <c r="N12359" t="s">
        <v>253</v>
      </c>
      <c r="O12359">
        <v>87801</v>
      </c>
      <c r="P12359" t="s">
        <v>50</v>
      </c>
      <c r="U12359" s="1">
        <v>45187</v>
      </c>
      <c r="V12359" s="1">
        <v>45187</v>
      </c>
      <c r="W12359" s="1">
        <v>45187.540277777778</v>
      </c>
      <c r="X12359" s="1">
        <v>45187.540277777778</v>
      </c>
      <c r="AC12359" t="s">
        <v>53</v>
      </c>
      <c r="AD12359">
        <v>2969509802</v>
      </c>
      <c r="AE12359" s="1">
        <v>38330.731944444444</v>
      </c>
      <c r="AF12359" t="s">
        <v>44143</v>
      </c>
      <c r="AG12359" t="s">
        <v>66160</v>
      </c>
      <c r="AH12359" t="s">
        <v>51</v>
      </c>
      <c r="AJ12359" t="s">
        <v>53</v>
      </c>
      <c r="AL12359" t="s">
        <v>68</v>
      </c>
      <c r="AO12359" t="s">
        <v>5443</v>
      </c>
      <c r="AP12359" s="1">
        <v>45399.322222222225</v>
      </c>
    </row>
    <row r="12360" spans="1:43" x14ac:dyDescent="0.35">
      <c r="A12360" t="s">
        <v>66161</v>
      </c>
      <c r="B12360" t="s">
        <v>8310</v>
      </c>
      <c r="C12360" t="s">
        <v>50963</v>
      </c>
      <c r="F12360" t="s">
        <v>66162</v>
      </c>
      <c r="H12360" t="s">
        <v>66161</v>
      </c>
      <c r="J12360" t="s">
        <v>66163</v>
      </c>
      <c r="K12360" t="s">
        <v>66164</v>
      </c>
      <c r="M12360" t="s">
        <v>2652</v>
      </c>
      <c r="N12360" t="s">
        <v>798</v>
      </c>
      <c r="O12360">
        <v>79766</v>
      </c>
      <c r="P12360" t="s">
        <v>50</v>
      </c>
      <c r="U12360" s="1">
        <v>45187</v>
      </c>
      <c r="V12360" s="1">
        <v>45187</v>
      </c>
      <c r="W12360" s="1">
        <v>45187.401388888888</v>
      </c>
      <c r="X12360" s="1">
        <v>45187.401388888888</v>
      </c>
      <c r="AC12360" t="s">
        <v>53</v>
      </c>
      <c r="AD12360">
        <v>2973689415</v>
      </c>
      <c r="AE12360" s="1">
        <v>45187.42291666667</v>
      </c>
      <c r="AF12360" t="s">
        <v>66165</v>
      </c>
      <c r="AG12360" t="s">
        <v>66166</v>
      </c>
      <c r="AH12360" t="s">
        <v>51</v>
      </c>
      <c r="AJ12360" t="s">
        <v>53</v>
      </c>
      <c r="AL12360" t="s">
        <v>68</v>
      </c>
      <c r="AO12360" t="s">
        <v>5443</v>
      </c>
      <c r="AP12360" s="1">
        <v>45190.609722222223</v>
      </c>
      <c r="AQ12360" s="1">
        <v>45190.611805555556</v>
      </c>
    </row>
    <row r="12361" spans="1:43" x14ac:dyDescent="0.35">
      <c r="A12361" t="s">
        <v>66167</v>
      </c>
      <c r="B12361" t="s">
        <v>65762</v>
      </c>
      <c r="C12361" t="s">
        <v>66168</v>
      </c>
      <c r="F12361" t="s">
        <v>66169</v>
      </c>
      <c r="H12361" t="s">
        <v>66167</v>
      </c>
      <c r="J12361" t="s">
        <v>66170</v>
      </c>
      <c r="K12361" t="s">
        <v>66171</v>
      </c>
      <c r="M12361" t="s">
        <v>753</v>
      </c>
      <c r="N12361" t="s">
        <v>798</v>
      </c>
      <c r="O12361">
        <v>79927</v>
      </c>
      <c r="P12361" t="s">
        <v>50</v>
      </c>
      <c r="U12361" s="1">
        <v>45187</v>
      </c>
      <c r="V12361" s="1">
        <v>45187</v>
      </c>
      <c r="W12361" s="1">
        <v>45187.645833333336</v>
      </c>
      <c r="X12361" s="1">
        <v>45187.645833333336</v>
      </c>
      <c r="AC12361" t="s">
        <v>51</v>
      </c>
      <c r="AD12361">
        <v>2973689826</v>
      </c>
      <c r="AE12361" s="1">
        <v>45187.688888888886</v>
      </c>
      <c r="AF12361" t="s">
        <v>66172</v>
      </c>
      <c r="AG12361" t="s">
        <v>66173</v>
      </c>
      <c r="AH12361" t="s">
        <v>51</v>
      </c>
      <c r="AJ12361" t="s">
        <v>53</v>
      </c>
      <c r="AL12361" t="s">
        <v>68</v>
      </c>
      <c r="AO12361" t="s">
        <v>5443</v>
      </c>
      <c r="AP12361" s="1">
        <v>45187.73333333333</v>
      </c>
      <c r="AQ12361" s="1">
        <v>45187.726388888892</v>
      </c>
    </row>
    <row r="12362" spans="1:43" x14ac:dyDescent="0.35">
      <c r="A12362" t="s">
        <v>66174</v>
      </c>
      <c r="B12362" t="s">
        <v>9083</v>
      </c>
      <c r="C12362" t="s">
        <v>15261</v>
      </c>
      <c r="H12362" t="s">
        <v>66175</v>
      </c>
      <c r="J12362" t="s">
        <v>66176</v>
      </c>
      <c r="K12362" t="s">
        <v>66177</v>
      </c>
      <c r="M12362" t="s">
        <v>3376</v>
      </c>
      <c r="N12362" t="s">
        <v>287</v>
      </c>
      <c r="O12362">
        <v>80621</v>
      </c>
      <c r="P12362" t="s">
        <v>50</v>
      </c>
      <c r="U12362" s="1">
        <v>45187</v>
      </c>
      <c r="V12362" s="1">
        <v>45187</v>
      </c>
      <c r="W12362" s="1">
        <v>45187.443055555559</v>
      </c>
      <c r="X12362" s="1">
        <v>45187.443055555559</v>
      </c>
      <c r="AC12362" t="s">
        <v>53</v>
      </c>
      <c r="AD12362">
        <v>2973694044</v>
      </c>
      <c r="AE12362" s="1">
        <v>45190.396527777775</v>
      </c>
      <c r="AF12362" t="s">
        <v>66178</v>
      </c>
      <c r="AG12362" t="s">
        <v>66179</v>
      </c>
      <c r="AH12362" t="s">
        <v>51</v>
      </c>
      <c r="AJ12362" t="s">
        <v>53</v>
      </c>
      <c r="AL12362" t="s">
        <v>68</v>
      </c>
      <c r="AO12362" t="s">
        <v>5443</v>
      </c>
      <c r="AP12362" s="1">
        <v>45187.441666666666</v>
      </c>
    </row>
    <row r="12363" spans="1:43" x14ac:dyDescent="0.35">
      <c r="A12363" t="s">
        <v>66180</v>
      </c>
      <c r="B12363" t="s">
        <v>66181</v>
      </c>
      <c r="C12363" t="s">
        <v>23262</v>
      </c>
      <c r="H12363" t="s">
        <v>66182</v>
      </c>
      <c r="J12363" t="s">
        <v>66183</v>
      </c>
      <c r="K12363" t="s">
        <v>66184</v>
      </c>
      <c r="M12363" t="s">
        <v>35509</v>
      </c>
      <c r="N12363" t="s">
        <v>65</v>
      </c>
      <c r="O12363">
        <v>80128</v>
      </c>
      <c r="P12363" t="s">
        <v>50</v>
      </c>
      <c r="U12363" s="1">
        <v>45187</v>
      </c>
      <c r="V12363" s="1">
        <v>45187</v>
      </c>
      <c r="W12363" s="1">
        <v>45187.477777777778</v>
      </c>
      <c r="X12363" s="1">
        <v>45187.477777777778</v>
      </c>
      <c r="AC12363" t="s">
        <v>53</v>
      </c>
      <c r="AD12363">
        <v>2969733385</v>
      </c>
      <c r="AE12363" s="1">
        <v>42837.59375</v>
      </c>
      <c r="AF12363" t="s">
        <v>66185</v>
      </c>
      <c r="AG12363" t="s">
        <v>66186</v>
      </c>
      <c r="AH12363" t="s">
        <v>51</v>
      </c>
      <c r="AJ12363" t="s">
        <v>53</v>
      </c>
      <c r="AL12363" t="s">
        <v>68</v>
      </c>
      <c r="AO12363" t="s">
        <v>57090</v>
      </c>
      <c r="AP12363" s="1">
        <v>45189.670138888891</v>
      </c>
      <c r="AQ12363" s="1">
        <v>45187.487500000003</v>
      </c>
    </row>
    <row r="12364" spans="1:43" x14ac:dyDescent="0.35">
      <c r="A12364" t="s">
        <v>66187</v>
      </c>
      <c r="B12364" t="s">
        <v>66188</v>
      </c>
      <c r="C12364" t="s">
        <v>66189</v>
      </c>
      <c r="F12364" t="s">
        <v>66190</v>
      </c>
      <c r="H12364" t="s">
        <v>66187</v>
      </c>
      <c r="J12364" t="s">
        <v>40955</v>
      </c>
      <c r="M12364" t="s">
        <v>2378</v>
      </c>
      <c r="N12364" t="s">
        <v>287</v>
      </c>
      <c r="O12364">
        <v>80522</v>
      </c>
      <c r="P12364" t="s">
        <v>50</v>
      </c>
      <c r="U12364" s="1">
        <v>45187</v>
      </c>
      <c r="V12364" s="1">
        <v>45187</v>
      </c>
      <c r="AC12364" t="s">
        <v>53</v>
      </c>
      <c r="AD12364">
        <v>2969479668</v>
      </c>
      <c r="AE12364" s="1">
        <v>37405</v>
      </c>
      <c r="AG12364" t="s">
        <v>66191</v>
      </c>
      <c r="AH12364" t="s">
        <v>51</v>
      </c>
      <c r="AJ12364" t="s">
        <v>53</v>
      </c>
      <c r="AO12364" t="s">
        <v>57090</v>
      </c>
    </row>
    <row r="12365" spans="1:43" x14ac:dyDescent="0.35">
      <c r="A12365" t="s">
        <v>66192</v>
      </c>
      <c r="B12365" t="s">
        <v>66193</v>
      </c>
      <c r="C12365" t="s">
        <v>2779</v>
      </c>
      <c r="F12365" t="s">
        <v>66194</v>
      </c>
      <c r="H12365" t="s">
        <v>66192</v>
      </c>
      <c r="J12365" t="s">
        <v>66195</v>
      </c>
      <c r="K12365" t="s">
        <v>66196</v>
      </c>
      <c r="M12365" t="s">
        <v>172</v>
      </c>
      <c r="N12365" t="s">
        <v>65</v>
      </c>
      <c r="O12365">
        <v>81625</v>
      </c>
      <c r="P12365" t="s">
        <v>50</v>
      </c>
      <c r="U12365" s="1">
        <v>45187</v>
      </c>
      <c r="V12365" s="1">
        <v>45187</v>
      </c>
      <c r="W12365" s="1">
        <v>45187.601388888892</v>
      </c>
      <c r="X12365" s="1">
        <v>45187.601388888892</v>
      </c>
      <c r="AC12365" t="s">
        <v>53</v>
      </c>
      <c r="AD12365">
        <v>2973689757</v>
      </c>
      <c r="AE12365" s="1">
        <v>45187.647222222222</v>
      </c>
      <c r="AF12365" t="s">
        <v>66197</v>
      </c>
      <c r="AG12365" t="s">
        <v>66198</v>
      </c>
      <c r="AH12365" t="s">
        <v>51</v>
      </c>
      <c r="AJ12365" t="s">
        <v>53</v>
      </c>
      <c r="AL12365" t="s">
        <v>68</v>
      </c>
      <c r="AO12365" t="s">
        <v>5443</v>
      </c>
      <c r="AP12365" s="1">
        <v>45187.67083333333</v>
      </c>
      <c r="AQ12365" s="1">
        <v>45187.667361111111</v>
      </c>
    </row>
    <row r="12366" spans="1:43" x14ac:dyDescent="0.35">
      <c r="A12366" t="s">
        <v>66199</v>
      </c>
      <c r="B12366" t="s">
        <v>66200</v>
      </c>
      <c r="C12366" t="s">
        <v>66201</v>
      </c>
      <c r="F12366" t="s">
        <v>66202</v>
      </c>
      <c r="H12366" t="s">
        <v>66203</v>
      </c>
      <c r="J12366" t="s">
        <v>66204</v>
      </c>
      <c r="K12366" t="s">
        <v>66205</v>
      </c>
      <c r="M12366" t="s">
        <v>8946</v>
      </c>
      <c r="N12366" t="s">
        <v>253</v>
      </c>
      <c r="O12366">
        <v>88346</v>
      </c>
      <c r="P12366" t="s">
        <v>50</v>
      </c>
      <c r="U12366" s="1">
        <v>45187</v>
      </c>
      <c r="V12366" s="1">
        <v>45187</v>
      </c>
      <c r="W12366" s="1">
        <v>45187.494444444441</v>
      </c>
      <c r="X12366" s="1">
        <v>45187.494444444441</v>
      </c>
      <c r="AC12366" t="s">
        <v>53</v>
      </c>
      <c r="AD12366">
        <v>2973689484</v>
      </c>
      <c r="AE12366" s="1">
        <v>45187.511111111111</v>
      </c>
      <c r="AF12366" t="s">
        <v>66206</v>
      </c>
      <c r="AG12366" t="s">
        <v>66207</v>
      </c>
      <c r="AH12366" t="s">
        <v>51</v>
      </c>
      <c r="AJ12366" t="s">
        <v>53</v>
      </c>
      <c r="AL12366" t="s">
        <v>68</v>
      </c>
      <c r="AO12366" t="s">
        <v>5443</v>
      </c>
      <c r="AP12366" s="1">
        <v>45187.515277777777</v>
      </c>
      <c r="AQ12366" s="1">
        <v>45187.555555555555</v>
      </c>
    </row>
    <row r="12367" spans="1:43" x14ac:dyDescent="0.35">
      <c r="A12367" t="s">
        <v>66208</v>
      </c>
      <c r="B12367" t="s">
        <v>66209</v>
      </c>
      <c r="C12367" t="s">
        <v>66210</v>
      </c>
      <c r="F12367" t="s">
        <v>66211</v>
      </c>
      <c r="H12367" t="s">
        <v>66212</v>
      </c>
      <c r="J12367" t="s">
        <v>4293</v>
      </c>
      <c r="K12367" t="s">
        <v>66213</v>
      </c>
      <c r="M12367" t="s">
        <v>44887</v>
      </c>
      <c r="N12367" t="s">
        <v>798</v>
      </c>
      <c r="O12367">
        <v>78542</v>
      </c>
      <c r="P12367" t="s">
        <v>50</v>
      </c>
      <c r="U12367" s="1">
        <v>45187</v>
      </c>
      <c r="V12367" s="1">
        <v>45187</v>
      </c>
      <c r="W12367" s="1">
        <v>45187.8125</v>
      </c>
      <c r="X12367" s="1">
        <v>45187.8125</v>
      </c>
      <c r="AC12367" t="s">
        <v>53</v>
      </c>
      <c r="AD12367">
        <v>2969634929</v>
      </c>
      <c r="AE12367" s="1">
        <v>41799.665972222225</v>
      </c>
      <c r="AF12367" t="s">
        <v>4296</v>
      </c>
      <c r="AG12367" t="s">
        <v>66214</v>
      </c>
      <c r="AH12367" t="s">
        <v>51</v>
      </c>
      <c r="AJ12367" t="s">
        <v>53</v>
      </c>
      <c r="AL12367" t="s">
        <v>68</v>
      </c>
      <c r="AO12367" t="s">
        <v>5443</v>
      </c>
      <c r="AP12367" s="1">
        <v>45236.268055555556</v>
      </c>
    </row>
    <row r="12368" spans="1:43" x14ac:dyDescent="0.35">
      <c r="A12368" t="s">
        <v>66215</v>
      </c>
      <c r="B12368" t="s">
        <v>66216</v>
      </c>
      <c r="C12368" t="s">
        <v>1829</v>
      </c>
      <c r="F12368" t="s">
        <v>66217</v>
      </c>
      <c r="H12368" t="s">
        <v>66218</v>
      </c>
      <c r="J12368" t="s">
        <v>66219</v>
      </c>
      <c r="K12368" t="s">
        <v>66220</v>
      </c>
      <c r="M12368" t="s">
        <v>3751</v>
      </c>
      <c r="N12368" t="s">
        <v>65</v>
      </c>
      <c r="O12368">
        <v>80303</v>
      </c>
      <c r="P12368" t="s">
        <v>50</v>
      </c>
      <c r="U12368" s="1">
        <v>45187</v>
      </c>
      <c r="V12368" s="1">
        <v>45187</v>
      </c>
      <c r="W12368" s="1">
        <v>45187.519444444442</v>
      </c>
      <c r="X12368" s="1">
        <v>45187.519444444442</v>
      </c>
      <c r="AC12368" t="s">
        <v>53</v>
      </c>
      <c r="AD12368">
        <v>2970009306</v>
      </c>
      <c r="AE12368" s="1">
        <v>44095.494444444441</v>
      </c>
      <c r="AF12368" t="s">
        <v>16436</v>
      </c>
      <c r="AG12368" t="s">
        <v>66221</v>
      </c>
      <c r="AH12368" t="s">
        <v>51</v>
      </c>
      <c r="AJ12368" t="s">
        <v>53</v>
      </c>
      <c r="AL12368" t="s">
        <v>68</v>
      </c>
      <c r="AO12368" t="s">
        <v>5443</v>
      </c>
      <c r="AP12368" s="1">
        <v>45187.518055555556</v>
      </c>
    </row>
    <row r="12369" spans="1:43" x14ac:dyDescent="0.35">
      <c r="A12369" t="s">
        <v>66222</v>
      </c>
      <c r="B12369" t="s">
        <v>66223</v>
      </c>
      <c r="C12369" t="s">
        <v>14914</v>
      </c>
      <c r="H12369" t="s">
        <v>66222</v>
      </c>
      <c r="J12369" t="s">
        <v>66224</v>
      </c>
      <c r="P12369" t="s">
        <v>50</v>
      </c>
      <c r="U12369" s="1">
        <v>45187</v>
      </c>
      <c r="V12369" s="1">
        <v>45187</v>
      </c>
      <c r="AC12369" t="s">
        <v>53</v>
      </c>
      <c r="AD12369">
        <v>2969681744</v>
      </c>
      <c r="AE12369" s="1">
        <v>42278.681250000001</v>
      </c>
      <c r="AG12369" t="s">
        <v>66225</v>
      </c>
      <c r="AH12369" t="s">
        <v>51</v>
      </c>
      <c r="AJ12369" t="s">
        <v>53</v>
      </c>
      <c r="AO12369" t="s">
        <v>5443</v>
      </c>
    </row>
    <row r="12370" spans="1:43" x14ac:dyDescent="0.35">
      <c r="A12370" t="s">
        <v>66182</v>
      </c>
      <c r="B12370" t="s">
        <v>9211</v>
      </c>
      <c r="C12370" t="s">
        <v>23262</v>
      </c>
      <c r="F12370" t="s">
        <v>66226</v>
      </c>
      <c r="H12370" t="s">
        <v>66182</v>
      </c>
      <c r="J12370" t="s">
        <v>66227</v>
      </c>
      <c r="K12370" t="s">
        <v>66228</v>
      </c>
      <c r="M12370" t="s">
        <v>1333</v>
      </c>
      <c r="N12370" t="s">
        <v>65</v>
      </c>
      <c r="O12370">
        <v>80110</v>
      </c>
      <c r="P12370" t="s">
        <v>50</v>
      </c>
      <c r="U12370" s="1">
        <v>45187</v>
      </c>
      <c r="V12370" s="1">
        <v>45187</v>
      </c>
      <c r="W12370" s="1">
        <v>45187.431944444441</v>
      </c>
      <c r="X12370" s="1">
        <v>45187.431944444441</v>
      </c>
      <c r="AC12370" t="s">
        <v>53</v>
      </c>
      <c r="AD12370">
        <v>1000000001</v>
      </c>
      <c r="AE12370" s="1">
        <v>39973.351388888892</v>
      </c>
      <c r="AF12370" t="s">
        <v>3377</v>
      </c>
      <c r="AG12370" t="s">
        <v>66229</v>
      </c>
      <c r="AH12370" t="s">
        <v>51</v>
      </c>
      <c r="AJ12370" t="s">
        <v>53</v>
      </c>
      <c r="AL12370" t="s">
        <v>78</v>
      </c>
      <c r="AO12370" t="s">
        <v>5443</v>
      </c>
      <c r="AP12370" s="1">
        <v>45187.430555555555</v>
      </c>
    </row>
    <row r="12371" spans="1:43" x14ac:dyDescent="0.35">
      <c r="A12371" t="s">
        <v>66230</v>
      </c>
      <c r="B12371" t="s">
        <v>66209</v>
      </c>
      <c r="C12371" t="s">
        <v>66210</v>
      </c>
      <c r="F12371" t="s">
        <v>66231</v>
      </c>
      <c r="H12371" t="s">
        <v>66230</v>
      </c>
      <c r="J12371" t="s">
        <v>66232</v>
      </c>
      <c r="K12371" t="s">
        <v>66213</v>
      </c>
      <c r="M12371" t="s">
        <v>44887</v>
      </c>
      <c r="N12371" t="s">
        <v>798</v>
      </c>
      <c r="O12371">
        <v>78542</v>
      </c>
      <c r="P12371" t="s">
        <v>50</v>
      </c>
      <c r="U12371" s="1">
        <v>45187</v>
      </c>
      <c r="V12371" s="1">
        <v>45187</v>
      </c>
      <c r="W12371" s="1">
        <v>45187.790277777778</v>
      </c>
      <c r="X12371" s="1">
        <v>45187.790277777778</v>
      </c>
      <c r="AC12371" t="s">
        <v>53</v>
      </c>
      <c r="AD12371">
        <v>1000000001</v>
      </c>
      <c r="AE12371" s="1">
        <v>39973.351388888892</v>
      </c>
      <c r="AF12371" t="s">
        <v>3377</v>
      </c>
      <c r="AG12371" t="s">
        <v>66233</v>
      </c>
      <c r="AH12371" t="s">
        <v>51</v>
      </c>
      <c r="AJ12371" t="s">
        <v>53</v>
      </c>
      <c r="AL12371" t="s">
        <v>78</v>
      </c>
      <c r="AO12371" t="s">
        <v>5443</v>
      </c>
      <c r="AP12371" s="1">
        <v>45187.809027777781</v>
      </c>
    </row>
    <row r="12372" spans="1:43" x14ac:dyDescent="0.35">
      <c r="A12372" t="s">
        <v>66234</v>
      </c>
      <c r="B12372" t="s">
        <v>66235</v>
      </c>
      <c r="C12372" t="s">
        <v>7692</v>
      </c>
      <c r="F12372" t="s">
        <v>66236</v>
      </c>
      <c r="H12372" t="s">
        <v>66237</v>
      </c>
      <c r="J12372" t="s">
        <v>66238</v>
      </c>
      <c r="K12372" t="s">
        <v>66239</v>
      </c>
      <c r="M12372" t="s">
        <v>52820</v>
      </c>
      <c r="N12372" t="s">
        <v>4436</v>
      </c>
      <c r="O12372" t="s">
        <v>66240</v>
      </c>
      <c r="P12372" t="s">
        <v>4438</v>
      </c>
      <c r="U12372" s="1">
        <v>45187</v>
      </c>
      <c r="V12372" s="1">
        <v>45187</v>
      </c>
      <c r="AC12372" t="s">
        <v>51</v>
      </c>
      <c r="AG12372" t="s">
        <v>66241</v>
      </c>
      <c r="AH12372" t="s">
        <v>51</v>
      </c>
      <c r="AJ12372" t="s">
        <v>53</v>
      </c>
      <c r="AO12372" t="s">
        <v>5443</v>
      </c>
    </row>
    <row r="12373" spans="1:43" x14ac:dyDescent="0.35">
      <c r="A12373" t="s">
        <v>66242</v>
      </c>
      <c r="B12373" t="s">
        <v>20589</v>
      </c>
      <c r="C12373" t="s">
        <v>20687</v>
      </c>
      <c r="F12373" t="s">
        <v>66243</v>
      </c>
      <c r="H12373" t="s">
        <v>66242</v>
      </c>
      <c r="J12373" t="s">
        <v>66244</v>
      </c>
      <c r="K12373" t="s">
        <v>66245</v>
      </c>
      <c r="M12373" t="s">
        <v>545</v>
      </c>
      <c r="N12373" t="s">
        <v>253</v>
      </c>
      <c r="O12373">
        <v>88005</v>
      </c>
      <c r="P12373" t="s">
        <v>50</v>
      </c>
      <c r="U12373" s="1">
        <v>45188</v>
      </c>
      <c r="V12373" s="1">
        <v>45188</v>
      </c>
      <c r="W12373" s="1">
        <v>45188.743055555555</v>
      </c>
      <c r="X12373" s="1">
        <v>45188.743055555555</v>
      </c>
      <c r="AC12373" t="s">
        <v>51</v>
      </c>
      <c r="AD12373">
        <v>2973692582</v>
      </c>
      <c r="AE12373" s="1">
        <v>45189.48541666667</v>
      </c>
      <c r="AF12373" t="s">
        <v>66246</v>
      </c>
      <c r="AG12373" t="s">
        <v>66247</v>
      </c>
      <c r="AH12373" t="s">
        <v>51</v>
      </c>
      <c r="AJ12373" t="s">
        <v>53</v>
      </c>
      <c r="AL12373" t="s">
        <v>68</v>
      </c>
      <c r="AO12373" t="s">
        <v>5443</v>
      </c>
      <c r="AP12373" s="1">
        <v>45189.555555555555</v>
      </c>
      <c r="AQ12373" s="1">
        <v>45189.55</v>
      </c>
    </row>
    <row r="12374" spans="1:43" x14ac:dyDescent="0.35">
      <c r="A12374" t="s">
        <v>66248</v>
      </c>
      <c r="B12374" t="s">
        <v>66249</v>
      </c>
      <c r="C12374" t="s">
        <v>860</v>
      </c>
      <c r="H12374" t="s">
        <v>66248</v>
      </c>
      <c r="J12374" t="s">
        <v>66250</v>
      </c>
      <c r="K12374" t="s">
        <v>66251</v>
      </c>
      <c r="M12374" t="s">
        <v>3678</v>
      </c>
      <c r="N12374" t="s">
        <v>398</v>
      </c>
      <c r="O12374">
        <v>88220</v>
      </c>
      <c r="P12374" t="s">
        <v>50</v>
      </c>
      <c r="U12374" s="1">
        <v>45188</v>
      </c>
      <c r="V12374" s="1">
        <v>45188</v>
      </c>
      <c r="W12374" s="1">
        <v>45188.612500000003</v>
      </c>
      <c r="X12374" s="1">
        <v>45188.612500000003</v>
      </c>
      <c r="AC12374" t="s">
        <v>53</v>
      </c>
      <c r="AD12374">
        <v>1000000001</v>
      </c>
      <c r="AE12374" s="1">
        <v>39973.351388888892</v>
      </c>
      <c r="AF12374" t="s">
        <v>3377</v>
      </c>
      <c r="AG12374" t="s">
        <v>66252</v>
      </c>
      <c r="AH12374" t="s">
        <v>51</v>
      </c>
      <c r="AJ12374" t="s">
        <v>53</v>
      </c>
      <c r="AL12374" t="s">
        <v>78</v>
      </c>
      <c r="AO12374" t="s">
        <v>51552</v>
      </c>
      <c r="AP12374" s="1">
        <v>45410.353472222225</v>
      </c>
    </row>
    <row r="12375" spans="1:43" x14ac:dyDescent="0.35">
      <c r="A12375" t="s">
        <v>66253</v>
      </c>
      <c r="B12375" t="s">
        <v>49052</v>
      </c>
      <c r="C12375" t="s">
        <v>61911</v>
      </c>
      <c r="F12375" t="s">
        <v>66254</v>
      </c>
      <c r="H12375" t="s">
        <v>66253</v>
      </c>
      <c r="J12375" t="s">
        <v>44141</v>
      </c>
      <c r="K12375" t="s">
        <v>52865</v>
      </c>
      <c r="L12375" t="s">
        <v>52866</v>
      </c>
      <c r="M12375" t="s">
        <v>52867</v>
      </c>
      <c r="N12375" t="s">
        <v>1515</v>
      </c>
      <c r="O12375">
        <v>85334</v>
      </c>
      <c r="P12375" t="s">
        <v>50</v>
      </c>
      <c r="U12375" s="1">
        <v>45188</v>
      </c>
      <c r="V12375" s="1">
        <v>45188</v>
      </c>
      <c r="W12375" s="1">
        <v>45188.319444444445</v>
      </c>
      <c r="X12375" s="1">
        <v>45188.319444444445</v>
      </c>
      <c r="AC12375" t="s">
        <v>51</v>
      </c>
      <c r="AD12375">
        <v>2969509802</v>
      </c>
      <c r="AE12375" s="1">
        <v>38330.731944444444</v>
      </c>
      <c r="AF12375" t="s">
        <v>44143</v>
      </c>
      <c r="AG12375" t="s">
        <v>66255</v>
      </c>
      <c r="AH12375" t="s">
        <v>51</v>
      </c>
      <c r="AJ12375" t="s">
        <v>53</v>
      </c>
      <c r="AL12375" t="s">
        <v>68</v>
      </c>
      <c r="AO12375" t="s">
        <v>5443</v>
      </c>
      <c r="AP12375" s="1">
        <v>45372.406944444447</v>
      </c>
    </row>
    <row r="12376" spans="1:43" x14ac:dyDescent="0.35">
      <c r="A12376" t="s">
        <v>66256</v>
      </c>
      <c r="B12376" t="s">
        <v>66257</v>
      </c>
      <c r="C12376" t="s">
        <v>3185</v>
      </c>
      <c r="F12376" t="s">
        <v>66258</v>
      </c>
      <c r="H12376" t="s">
        <v>66256</v>
      </c>
      <c r="J12376" t="s">
        <v>57750</v>
      </c>
      <c r="K12376" t="s">
        <v>66259</v>
      </c>
      <c r="M12376" t="s">
        <v>3751</v>
      </c>
      <c r="N12376" t="s">
        <v>287</v>
      </c>
      <c r="O12376">
        <v>80302</v>
      </c>
      <c r="P12376" t="s">
        <v>50</v>
      </c>
      <c r="U12376" s="1">
        <v>45188</v>
      </c>
      <c r="V12376" s="1">
        <v>45188</v>
      </c>
      <c r="AC12376" t="s">
        <v>53</v>
      </c>
      <c r="AD12376">
        <v>2969559391</v>
      </c>
      <c r="AE12376" s="1">
        <v>40590.414583333331</v>
      </c>
      <c r="AG12376" t="s">
        <v>66260</v>
      </c>
      <c r="AH12376" t="s">
        <v>51</v>
      </c>
      <c r="AJ12376" t="s">
        <v>53</v>
      </c>
      <c r="AO12376" t="s">
        <v>57090</v>
      </c>
    </row>
    <row r="12377" spans="1:43" x14ac:dyDescent="0.35">
      <c r="A12377" t="s">
        <v>66261</v>
      </c>
      <c r="B12377" t="s">
        <v>11164</v>
      </c>
      <c r="C12377" t="s">
        <v>9084</v>
      </c>
      <c r="F12377" t="s">
        <v>66262</v>
      </c>
      <c r="H12377" t="s">
        <v>66261</v>
      </c>
      <c r="J12377" t="s">
        <v>66263</v>
      </c>
      <c r="K12377" t="s">
        <v>66264</v>
      </c>
      <c r="M12377" t="s">
        <v>753</v>
      </c>
      <c r="N12377" t="s">
        <v>798</v>
      </c>
      <c r="O12377">
        <v>79907</v>
      </c>
      <c r="P12377" t="s">
        <v>50</v>
      </c>
      <c r="U12377" s="1">
        <v>45188</v>
      </c>
      <c r="V12377" s="1">
        <v>45188</v>
      </c>
      <c r="W12377" s="1">
        <v>45188.613888888889</v>
      </c>
      <c r="X12377" s="1">
        <v>45188.613888888889</v>
      </c>
      <c r="AC12377" t="s">
        <v>51</v>
      </c>
      <c r="AD12377">
        <v>2973692590</v>
      </c>
      <c r="AE12377" s="1">
        <v>45189.488888888889</v>
      </c>
      <c r="AF12377" t="s">
        <v>66265</v>
      </c>
      <c r="AG12377" t="s">
        <v>66266</v>
      </c>
      <c r="AH12377" t="s">
        <v>51</v>
      </c>
      <c r="AJ12377" t="s">
        <v>53</v>
      </c>
      <c r="AL12377" t="s">
        <v>68</v>
      </c>
      <c r="AO12377" t="s">
        <v>5443</v>
      </c>
      <c r="AP12377" s="1">
        <v>45189.689583333333</v>
      </c>
      <c r="AQ12377" s="1">
        <v>45189.602083333331</v>
      </c>
    </row>
    <row r="12378" spans="1:43" x14ac:dyDescent="0.35">
      <c r="A12378" t="s">
        <v>66267</v>
      </c>
      <c r="B12378" t="s">
        <v>3167</v>
      </c>
      <c r="C12378" t="s">
        <v>66268</v>
      </c>
      <c r="F12378" t="s">
        <v>66269</v>
      </c>
      <c r="H12378" t="s">
        <v>66270</v>
      </c>
      <c r="J12378" t="s">
        <v>66271</v>
      </c>
      <c r="K12378" t="s">
        <v>66272</v>
      </c>
      <c r="M12378" t="s">
        <v>15231</v>
      </c>
      <c r="N12378" t="s">
        <v>798</v>
      </c>
      <c r="O12378">
        <v>79772</v>
      </c>
      <c r="P12378" t="s">
        <v>50</v>
      </c>
      <c r="U12378" s="1">
        <v>45188</v>
      </c>
      <c r="V12378" s="1">
        <v>45188</v>
      </c>
      <c r="W12378" s="1">
        <v>45188.73333333333</v>
      </c>
      <c r="X12378" s="1">
        <v>45188.73333333333</v>
      </c>
      <c r="AC12378" t="s">
        <v>51</v>
      </c>
      <c r="AD12378">
        <v>2973692348</v>
      </c>
      <c r="AE12378" s="1">
        <v>45189.377083333333</v>
      </c>
      <c r="AF12378" t="s">
        <v>66273</v>
      </c>
      <c r="AG12378" t="s">
        <v>66274</v>
      </c>
      <c r="AH12378" t="s">
        <v>51</v>
      </c>
      <c r="AJ12378" t="s">
        <v>53</v>
      </c>
      <c r="AL12378" t="s">
        <v>68</v>
      </c>
      <c r="AO12378" t="s">
        <v>5443</v>
      </c>
      <c r="AP12378" s="1">
        <v>45454.652083333334</v>
      </c>
      <c r="AQ12378" s="1">
        <v>45454.63958333333</v>
      </c>
    </row>
    <row r="12379" spans="1:43" x14ac:dyDescent="0.35">
      <c r="A12379" t="s">
        <v>66275</v>
      </c>
      <c r="B12379" t="s">
        <v>40902</v>
      </c>
      <c r="C12379" t="s">
        <v>1145</v>
      </c>
      <c r="F12379" t="s">
        <v>66276</v>
      </c>
      <c r="H12379" t="s">
        <v>66277</v>
      </c>
      <c r="J12379" t="s">
        <v>66278</v>
      </c>
      <c r="K12379" t="s">
        <v>66279</v>
      </c>
      <c r="M12379" t="s">
        <v>50947</v>
      </c>
      <c r="N12379" t="s">
        <v>798</v>
      </c>
      <c r="O12379">
        <v>79838</v>
      </c>
      <c r="P12379" t="s">
        <v>50</v>
      </c>
      <c r="U12379" s="1">
        <v>45188</v>
      </c>
      <c r="V12379" s="1">
        <v>45188</v>
      </c>
      <c r="W12379" s="1">
        <v>45188.530555555553</v>
      </c>
      <c r="X12379" s="1">
        <v>45188.530555555553</v>
      </c>
      <c r="AC12379" t="s">
        <v>53</v>
      </c>
      <c r="AD12379">
        <v>2973692873</v>
      </c>
      <c r="AE12379" s="1">
        <v>45189.590277777781</v>
      </c>
      <c r="AF12379" t="s">
        <v>66280</v>
      </c>
      <c r="AG12379" t="s">
        <v>66281</v>
      </c>
      <c r="AH12379" t="s">
        <v>51</v>
      </c>
      <c r="AJ12379" t="s">
        <v>53</v>
      </c>
      <c r="AL12379" t="s">
        <v>68</v>
      </c>
      <c r="AO12379" t="s">
        <v>5443</v>
      </c>
      <c r="AP12379" s="1">
        <v>45189.708333333336</v>
      </c>
      <c r="AQ12379" s="1">
        <v>45189.710416666669</v>
      </c>
    </row>
    <row r="12380" spans="1:43" x14ac:dyDescent="0.35">
      <c r="A12380" t="s">
        <v>66282</v>
      </c>
      <c r="B12380" t="s">
        <v>28557</v>
      </c>
      <c r="C12380" t="s">
        <v>66283</v>
      </c>
      <c r="F12380" t="s">
        <v>66284</v>
      </c>
      <c r="H12380" t="s">
        <v>66282</v>
      </c>
      <c r="J12380" t="s">
        <v>49177</v>
      </c>
      <c r="K12380" t="s">
        <v>66285</v>
      </c>
      <c r="M12380" t="s">
        <v>753</v>
      </c>
      <c r="N12380" t="s">
        <v>798</v>
      </c>
      <c r="O12380">
        <v>79911</v>
      </c>
      <c r="P12380" t="s">
        <v>50</v>
      </c>
      <c r="U12380" s="1">
        <v>45188</v>
      </c>
      <c r="V12380" s="1">
        <v>45188</v>
      </c>
      <c r="W12380" s="1">
        <v>45188.666666666664</v>
      </c>
      <c r="X12380" s="1">
        <v>45188.666666666664</v>
      </c>
      <c r="AC12380" t="s">
        <v>53</v>
      </c>
      <c r="AD12380">
        <v>2972594384</v>
      </c>
      <c r="AE12380" s="1">
        <v>44985.466666666667</v>
      </c>
      <c r="AF12380" t="s">
        <v>49179</v>
      </c>
      <c r="AG12380" t="s">
        <v>66286</v>
      </c>
      <c r="AH12380" t="s">
        <v>51</v>
      </c>
      <c r="AJ12380" t="s">
        <v>53</v>
      </c>
      <c r="AL12380" t="s">
        <v>68</v>
      </c>
      <c r="AO12380" t="s">
        <v>5443</v>
      </c>
      <c r="AP12380" s="1">
        <v>45352.644444444442</v>
      </c>
    </row>
    <row r="12381" spans="1:43" x14ac:dyDescent="0.35">
      <c r="A12381" t="s">
        <v>66287</v>
      </c>
      <c r="B12381" t="s">
        <v>66288</v>
      </c>
      <c r="C12381" t="s">
        <v>66289</v>
      </c>
      <c r="H12381" t="s">
        <v>66287</v>
      </c>
      <c r="J12381" t="s">
        <v>66290</v>
      </c>
      <c r="P12381" t="s">
        <v>50</v>
      </c>
      <c r="U12381" s="1">
        <v>45188</v>
      </c>
      <c r="V12381" s="1">
        <v>45188</v>
      </c>
      <c r="W12381" s="1">
        <v>45188.716666666667</v>
      </c>
      <c r="X12381" s="1">
        <v>45188.716666666667</v>
      </c>
      <c r="AC12381" t="s">
        <v>53</v>
      </c>
      <c r="AD12381">
        <v>2969962711</v>
      </c>
      <c r="AE12381" s="1">
        <v>43930.427777777775</v>
      </c>
      <c r="AF12381" t="s">
        <v>66291</v>
      </c>
      <c r="AG12381" t="s">
        <v>66292</v>
      </c>
      <c r="AH12381" t="s">
        <v>51</v>
      </c>
      <c r="AJ12381" t="s">
        <v>53</v>
      </c>
      <c r="AL12381" t="s">
        <v>68</v>
      </c>
      <c r="AO12381" t="s">
        <v>5443</v>
      </c>
      <c r="AP12381" s="1">
        <v>45201.573611111111</v>
      </c>
      <c r="AQ12381" s="1">
        <v>45194.806250000001</v>
      </c>
    </row>
    <row r="12382" spans="1:43" x14ac:dyDescent="0.35">
      <c r="A12382" t="s">
        <v>66293</v>
      </c>
      <c r="B12382" t="s">
        <v>5982</v>
      </c>
      <c r="C12382" t="s">
        <v>66294</v>
      </c>
      <c r="F12382" t="s">
        <v>66295</v>
      </c>
      <c r="H12382" t="s">
        <v>66296</v>
      </c>
      <c r="J12382" t="s">
        <v>30659</v>
      </c>
      <c r="K12382" t="s">
        <v>8411</v>
      </c>
      <c r="M12382" t="s">
        <v>8413</v>
      </c>
      <c r="N12382" t="s">
        <v>213</v>
      </c>
      <c r="O12382" t="s">
        <v>8414</v>
      </c>
      <c r="P12382" t="s">
        <v>50</v>
      </c>
      <c r="U12382" s="1">
        <v>45188</v>
      </c>
      <c r="V12382" s="1">
        <v>45188</v>
      </c>
      <c r="W12382" s="1">
        <v>45188.505555555559</v>
      </c>
      <c r="X12382" s="1">
        <v>45188.505555555559</v>
      </c>
      <c r="AC12382" t="s">
        <v>51</v>
      </c>
      <c r="AD12382">
        <v>2969475422</v>
      </c>
      <c r="AE12382" s="1">
        <v>37166.661111111112</v>
      </c>
      <c r="AF12382" t="s">
        <v>8415</v>
      </c>
      <c r="AG12382" t="s">
        <v>66297</v>
      </c>
      <c r="AH12382" t="s">
        <v>51</v>
      </c>
      <c r="AJ12382" t="s">
        <v>53</v>
      </c>
      <c r="AL12382" t="s">
        <v>68</v>
      </c>
      <c r="AO12382" t="s">
        <v>5443</v>
      </c>
      <c r="AP12382" s="1">
        <v>45470.72152777778</v>
      </c>
      <c r="AQ12382" s="1">
        <v>45470.711111111108</v>
      </c>
    </row>
    <row r="12383" spans="1:43" x14ac:dyDescent="0.35">
      <c r="A12383" t="s">
        <v>66298</v>
      </c>
      <c r="B12383" t="s">
        <v>1971</v>
      </c>
      <c r="C12383" t="s">
        <v>6605</v>
      </c>
      <c r="F12383" t="s">
        <v>66299</v>
      </c>
      <c r="H12383" t="s">
        <v>66298</v>
      </c>
      <c r="J12383" t="s">
        <v>66300</v>
      </c>
      <c r="K12383" t="s">
        <v>66301</v>
      </c>
      <c r="M12383" t="s">
        <v>3343</v>
      </c>
      <c r="N12383" t="s">
        <v>213</v>
      </c>
      <c r="O12383">
        <v>81147</v>
      </c>
      <c r="P12383" t="s">
        <v>50</v>
      </c>
      <c r="U12383" s="1">
        <v>45188</v>
      </c>
      <c r="V12383" s="1">
        <v>45188</v>
      </c>
      <c r="W12383" s="1">
        <v>45188.380555555559</v>
      </c>
      <c r="X12383" s="1">
        <v>45188.380555555559</v>
      </c>
      <c r="AC12383" t="s">
        <v>53</v>
      </c>
      <c r="AD12383">
        <v>2973694038</v>
      </c>
      <c r="AE12383" s="1">
        <v>45190.393750000003</v>
      </c>
      <c r="AF12383" t="s">
        <v>66302</v>
      </c>
      <c r="AG12383" t="s">
        <v>66303</v>
      </c>
      <c r="AH12383" t="s">
        <v>51</v>
      </c>
      <c r="AJ12383" t="s">
        <v>53</v>
      </c>
      <c r="AL12383" t="s">
        <v>68</v>
      </c>
      <c r="AO12383" t="s">
        <v>5443</v>
      </c>
      <c r="AP12383" s="1">
        <v>45430.370833333334</v>
      </c>
      <c r="AQ12383" s="1">
        <v>45430.499305555553</v>
      </c>
    </row>
    <row r="12384" spans="1:43" x14ac:dyDescent="0.35">
      <c r="A12384" t="s">
        <v>66304</v>
      </c>
      <c r="B12384" t="s">
        <v>52623</v>
      </c>
      <c r="C12384" t="s">
        <v>9622</v>
      </c>
      <c r="D12384" t="s">
        <v>58</v>
      </c>
      <c r="H12384" t="s">
        <v>66305</v>
      </c>
      <c r="J12384" t="s">
        <v>16450</v>
      </c>
      <c r="P12384" t="s">
        <v>50</v>
      </c>
      <c r="U12384" s="1">
        <v>45188</v>
      </c>
      <c r="V12384" s="1">
        <v>45188</v>
      </c>
      <c r="AC12384" t="s">
        <v>53</v>
      </c>
      <c r="AG12384" t="s">
        <v>66306</v>
      </c>
      <c r="AH12384" t="s">
        <v>51</v>
      </c>
      <c r="AJ12384" t="s">
        <v>53</v>
      </c>
      <c r="AO12384" t="s">
        <v>5443</v>
      </c>
    </row>
    <row r="12385" spans="1:43" x14ac:dyDescent="0.35">
      <c r="A12385" t="s">
        <v>66307</v>
      </c>
      <c r="B12385" t="s">
        <v>66308</v>
      </c>
      <c r="C12385" t="s">
        <v>27109</v>
      </c>
      <c r="F12385" t="s">
        <v>66309</v>
      </c>
      <c r="H12385" t="s">
        <v>66310</v>
      </c>
      <c r="J12385" t="s">
        <v>66311</v>
      </c>
      <c r="K12385" t="s">
        <v>66312</v>
      </c>
      <c r="M12385" t="s">
        <v>6754</v>
      </c>
      <c r="N12385" t="s">
        <v>65</v>
      </c>
      <c r="O12385">
        <v>81054</v>
      </c>
      <c r="P12385" t="s">
        <v>50</v>
      </c>
      <c r="U12385" s="1">
        <v>45188</v>
      </c>
      <c r="V12385" s="1">
        <v>45188</v>
      </c>
      <c r="W12385" s="1">
        <v>45188.452777777777</v>
      </c>
      <c r="X12385" s="1">
        <v>45188.452777777777</v>
      </c>
      <c r="AC12385" t="s">
        <v>53</v>
      </c>
      <c r="AD12385">
        <v>2972408163</v>
      </c>
      <c r="AE12385" s="1">
        <v>44977.395138888889</v>
      </c>
      <c r="AF12385" t="s">
        <v>66313</v>
      </c>
      <c r="AG12385" t="s">
        <v>66314</v>
      </c>
      <c r="AH12385" t="s">
        <v>51</v>
      </c>
      <c r="AJ12385" t="s">
        <v>53</v>
      </c>
      <c r="AL12385" t="s">
        <v>68</v>
      </c>
      <c r="AO12385" t="s">
        <v>5443</v>
      </c>
      <c r="AP12385" s="1">
        <v>45188.724999999999</v>
      </c>
      <c r="AQ12385" s="1">
        <v>45188.722222222219</v>
      </c>
    </row>
    <row r="12386" spans="1:43" x14ac:dyDescent="0.35">
      <c r="A12386" t="s">
        <v>66315</v>
      </c>
      <c r="B12386" t="s">
        <v>23021</v>
      </c>
      <c r="C12386" t="s">
        <v>66316</v>
      </c>
      <c r="F12386" t="s">
        <v>66317</v>
      </c>
      <c r="H12386" t="s">
        <v>66315</v>
      </c>
      <c r="J12386" t="s">
        <v>66318</v>
      </c>
      <c r="K12386" t="s">
        <v>48379</v>
      </c>
      <c r="M12386" t="s">
        <v>4445</v>
      </c>
      <c r="N12386" t="s">
        <v>65</v>
      </c>
      <c r="O12386">
        <v>80134</v>
      </c>
      <c r="P12386" t="s">
        <v>50</v>
      </c>
      <c r="U12386" s="1">
        <v>45188</v>
      </c>
      <c r="V12386" s="1">
        <v>45188</v>
      </c>
      <c r="W12386" s="1">
        <v>45188.466666666667</v>
      </c>
      <c r="X12386" s="1">
        <v>45188.466666666667</v>
      </c>
      <c r="AC12386" t="s">
        <v>53</v>
      </c>
      <c r="AD12386">
        <v>2969572773</v>
      </c>
      <c r="AE12386" s="1">
        <v>41010.438194444447</v>
      </c>
      <c r="AF12386" t="s">
        <v>66319</v>
      </c>
      <c r="AG12386" t="s">
        <v>66320</v>
      </c>
      <c r="AH12386" t="s">
        <v>51</v>
      </c>
      <c r="AJ12386" t="s">
        <v>53</v>
      </c>
      <c r="AL12386" t="s">
        <v>68</v>
      </c>
      <c r="AO12386" t="s">
        <v>5443</v>
      </c>
      <c r="AP12386" s="1">
        <v>45188.486805555556</v>
      </c>
      <c r="AQ12386" s="1">
        <v>45188.497916666667</v>
      </c>
    </row>
    <row r="12387" spans="1:43" x14ac:dyDescent="0.35">
      <c r="A12387" t="s">
        <v>66321</v>
      </c>
      <c r="B12387" t="s">
        <v>66322</v>
      </c>
      <c r="C12387" t="s">
        <v>8939</v>
      </c>
      <c r="F12387" t="s">
        <v>66323</v>
      </c>
      <c r="H12387" t="s">
        <v>66321</v>
      </c>
      <c r="J12387" t="s">
        <v>4293</v>
      </c>
      <c r="K12387" t="s">
        <v>66324</v>
      </c>
      <c r="M12387" t="s">
        <v>137</v>
      </c>
      <c r="N12387" t="s">
        <v>65</v>
      </c>
      <c r="O12387">
        <v>80202</v>
      </c>
      <c r="P12387" t="s">
        <v>50</v>
      </c>
      <c r="U12387" s="1">
        <v>45188</v>
      </c>
      <c r="V12387" s="1">
        <v>45188</v>
      </c>
      <c r="W12387" s="1">
        <v>45188.477777777778</v>
      </c>
      <c r="X12387" s="1">
        <v>45188.477777777778</v>
      </c>
      <c r="AC12387" t="s">
        <v>53</v>
      </c>
      <c r="AD12387">
        <v>2969634929</v>
      </c>
      <c r="AE12387" s="1">
        <v>41799.665972222225</v>
      </c>
      <c r="AF12387" t="s">
        <v>4296</v>
      </c>
      <c r="AG12387" t="s">
        <v>66325</v>
      </c>
      <c r="AH12387" t="s">
        <v>51</v>
      </c>
      <c r="AJ12387" t="s">
        <v>53</v>
      </c>
      <c r="AL12387" t="s">
        <v>68</v>
      </c>
      <c r="AO12387" t="s">
        <v>5443</v>
      </c>
      <c r="AP12387" s="1">
        <v>45188.5</v>
      </c>
    </row>
    <row r="12388" spans="1:43" x14ac:dyDescent="0.35">
      <c r="A12388" t="s">
        <v>66326</v>
      </c>
      <c r="B12388" t="s">
        <v>28746</v>
      </c>
      <c r="C12388" t="s">
        <v>1052</v>
      </c>
      <c r="F12388">
        <v>19702902882</v>
      </c>
      <c r="H12388" t="s">
        <v>66326</v>
      </c>
      <c r="J12388" t="s">
        <v>66327</v>
      </c>
      <c r="K12388" t="s">
        <v>66328</v>
      </c>
      <c r="M12388" t="s">
        <v>2800</v>
      </c>
      <c r="N12388" t="s">
        <v>287</v>
      </c>
      <c r="O12388">
        <v>80603</v>
      </c>
      <c r="P12388" t="s">
        <v>50</v>
      </c>
      <c r="U12388" s="1">
        <v>45188</v>
      </c>
      <c r="V12388" s="1">
        <v>45188</v>
      </c>
      <c r="W12388" s="1">
        <v>45188.853472222225</v>
      </c>
      <c r="X12388" s="1">
        <v>45188.853472222225</v>
      </c>
      <c r="AC12388" t="s">
        <v>53</v>
      </c>
      <c r="AD12388">
        <v>1000000001</v>
      </c>
      <c r="AE12388" s="1">
        <v>39973.351388888892</v>
      </c>
      <c r="AF12388" t="s">
        <v>3377</v>
      </c>
      <c r="AG12388" t="s">
        <v>66329</v>
      </c>
      <c r="AH12388" t="s">
        <v>51</v>
      </c>
      <c r="AJ12388" t="s">
        <v>53</v>
      </c>
      <c r="AL12388" t="s">
        <v>78</v>
      </c>
      <c r="AO12388" t="s">
        <v>51552</v>
      </c>
    </row>
    <row r="12389" spans="1:43" x14ac:dyDescent="0.35">
      <c r="A12389" t="s">
        <v>66330</v>
      </c>
      <c r="B12389" t="s">
        <v>66331</v>
      </c>
      <c r="C12389" t="s">
        <v>7692</v>
      </c>
      <c r="F12389" t="s">
        <v>66332</v>
      </c>
      <c r="H12389" t="s">
        <v>66333</v>
      </c>
      <c r="J12389" t="s">
        <v>66334</v>
      </c>
      <c r="K12389" t="s">
        <v>66335</v>
      </c>
      <c r="M12389" t="s">
        <v>13865</v>
      </c>
      <c r="N12389" t="s">
        <v>13866</v>
      </c>
      <c r="O12389">
        <v>53211</v>
      </c>
      <c r="P12389" t="s">
        <v>50</v>
      </c>
      <c r="U12389" s="1">
        <v>45188</v>
      </c>
      <c r="V12389" s="1">
        <v>45188</v>
      </c>
      <c r="W12389" s="1">
        <v>45188.595833333333</v>
      </c>
      <c r="X12389" s="1">
        <v>45188.595833333333</v>
      </c>
      <c r="AC12389" t="s">
        <v>53</v>
      </c>
      <c r="AD12389">
        <v>1000000001</v>
      </c>
      <c r="AE12389" s="1">
        <v>39973.351388888892</v>
      </c>
      <c r="AF12389" t="s">
        <v>3377</v>
      </c>
      <c r="AG12389" t="s">
        <v>66336</v>
      </c>
      <c r="AH12389" t="s">
        <v>51</v>
      </c>
      <c r="AJ12389" t="s">
        <v>53</v>
      </c>
      <c r="AL12389" t="s">
        <v>78</v>
      </c>
      <c r="AO12389" t="s">
        <v>5443</v>
      </c>
      <c r="AP12389" s="1">
        <v>45188.595138888886</v>
      </c>
    </row>
    <row r="12390" spans="1:43" x14ac:dyDescent="0.35">
      <c r="A12390" t="s">
        <v>66337</v>
      </c>
      <c r="B12390" t="s">
        <v>17399</v>
      </c>
      <c r="C12390" t="s">
        <v>961</v>
      </c>
      <c r="F12390">
        <v>17206669868</v>
      </c>
      <c r="H12390" t="s">
        <v>66338</v>
      </c>
      <c r="J12390" t="s">
        <v>66339</v>
      </c>
      <c r="N12390" t="s">
        <v>287</v>
      </c>
      <c r="O12390">
        <v>80621</v>
      </c>
      <c r="P12390" t="s">
        <v>50</v>
      </c>
      <c r="U12390" s="1">
        <v>45188</v>
      </c>
      <c r="V12390" s="1">
        <v>45188</v>
      </c>
      <c r="W12390" s="1">
        <v>45188.490277777775</v>
      </c>
      <c r="X12390" s="1">
        <v>45188.490277777775</v>
      </c>
      <c r="AC12390" t="s">
        <v>53</v>
      </c>
      <c r="AD12390">
        <v>1000000001</v>
      </c>
      <c r="AE12390" s="1">
        <v>39973.351388888892</v>
      </c>
      <c r="AF12390" t="s">
        <v>3377</v>
      </c>
      <c r="AG12390" t="s">
        <v>66340</v>
      </c>
      <c r="AH12390" t="s">
        <v>51</v>
      </c>
      <c r="AJ12390" t="s">
        <v>53</v>
      </c>
      <c r="AL12390" t="s">
        <v>78</v>
      </c>
      <c r="AO12390" t="s">
        <v>5443</v>
      </c>
      <c r="AP12390" s="1">
        <v>45188.50277777778</v>
      </c>
    </row>
    <row r="12391" spans="1:43" x14ac:dyDescent="0.35">
      <c r="A12391" t="s">
        <v>66341</v>
      </c>
      <c r="B12391" t="s">
        <v>66342</v>
      </c>
      <c r="C12391" t="s">
        <v>45</v>
      </c>
      <c r="H12391" t="s">
        <v>66341</v>
      </c>
      <c r="N12391" t="s">
        <v>287</v>
      </c>
      <c r="P12391" t="s">
        <v>50</v>
      </c>
      <c r="U12391" s="1">
        <v>45188</v>
      </c>
      <c r="V12391" s="1">
        <v>45188</v>
      </c>
      <c r="W12391" s="1">
        <v>45188.368750000001</v>
      </c>
      <c r="X12391" s="1">
        <v>45188.368750000001</v>
      </c>
      <c r="AC12391" t="s">
        <v>53</v>
      </c>
      <c r="AD12391">
        <v>1000000001</v>
      </c>
      <c r="AE12391" s="1">
        <v>39973.351388888892</v>
      </c>
      <c r="AF12391" t="s">
        <v>3377</v>
      </c>
      <c r="AG12391" t="s">
        <v>66343</v>
      </c>
      <c r="AH12391" t="s">
        <v>51</v>
      </c>
      <c r="AJ12391" t="s">
        <v>53</v>
      </c>
      <c r="AL12391" t="s">
        <v>78</v>
      </c>
      <c r="AO12391" t="s">
        <v>51552</v>
      </c>
    </row>
    <row r="12392" spans="1:43" x14ac:dyDescent="0.35">
      <c r="A12392" t="s">
        <v>66344</v>
      </c>
      <c r="B12392" t="s">
        <v>7386</v>
      </c>
      <c r="C12392" t="s">
        <v>15368</v>
      </c>
      <c r="F12392" t="s">
        <v>66345</v>
      </c>
      <c r="H12392" t="s">
        <v>66344</v>
      </c>
      <c r="J12392" t="s">
        <v>66346</v>
      </c>
      <c r="K12392" t="s">
        <v>66347</v>
      </c>
      <c r="M12392" t="s">
        <v>753</v>
      </c>
      <c r="N12392" t="s">
        <v>798</v>
      </c>
      <c r="O12392">
        <v>79926</v>
      </c>
      <c r="P12392" t="s">
        <v>50</v>
      </c>
      <c r="U12392" s="1">
        <v>45188</v>
      </c>
      <c r="V12392" s="1">
        <v>45188</v>
      </c>
      <c r="W12392" s="1">
        <v>45188.531944444447</v>
      </c>
      <c r="X12392" s="1">
        <v>45188.531944444447</v>
      </c>
      <c r="AC12392" t="s">
        <v>51</v>
      </c>
      <c r="AD12392">
        <v>2973691135</v>
      </c>
      <c r="AE12392" s="1">
        <v>45188.534722222219</v>
      </c>
      <c r="AF12392" t="s">
        <v>66348</v>
      </c>
      <c r="AG12392" t="s">
        <v>66349</v>
      </c>
      <c r="AH12392" t="s">
        <v>51</v>
      </c>
      <c r="AJ12392" t="s">
        <v>53</v>
      </c>
      <c r="AL12392" t="s">
        <v>68</v>
      </c>
      <c r="AO12392" t="s">
        <v>5443</v>
      </c>
      <c r="AP12392" s="1">
        <v>45188.609027777777</v>
      </c>
      <c r="AQ12392" s="1">
        <v>45188.538888888892</v>
      </c>
    </row>
    <row r="12393" spans="1:43" x14ac:dyDescent="0.35">
      <c r="A12393" t="s">
        <v>66350</v>
      </c>
      <c r="B12393" t="s">
        <v>7246</v>
      </c>
      <c r="C12393" t="s">
        <v>29465</v>
      </c>
      <c r="F12393" t="s">
        <v>66351</v>
      </c>
      <c r="H12393" t="s">
        <v>66350</v>
      </c>
      <c r="J12393" t="s">
        <v>66352</v>
      </c>
      <c r="K12393" t="s">
        <v>66353</v>
      </c>
      <c r="M12393" t="s">
        <v>753</v>
      </c>
      <c r="N12393" t="s">
        <v>798</v>
      </c>
      <c r="O12393">
        <v>79936</v>
      </c>
      <c r="P12393" t="s">
        <v>50</v>
      </c>
      <c r="U12393" s="1">
        <v>45188</v>
      </c>
      <c r="V12393" s="1">
        <v>45188</v>
      </c>
      <c r="W12393" s="1">
        <v>45188.741666666669</v>
      </c>
      <c r="X12393" s="1">
        <v>45188.741666666669</v>
      </c>
      <c r="AC12393" t="s">
        <v>53</v>
      </c>
      <c r="AD12393">
        <v>2973692595</v>
      </c>
      <c r="AE12393" s="1">
        <v>45189.493055555555</v>
      </c>
      <c r="AF12393" t="s">
        <v>66354</v>
      </c>
      <c r="AG12393" t="s">
        <v>66355</v>
      </c>
      <c r="AH12393" t="s">
        <v>51</v>
      </c>
      <c r="AJ12393" t="s">
        <v>53</v>
      </c>
      <c r="AL12393" t="s">
        <v>68</v>
      </c>
      <c r="AO12393" t="s">
        <v>5443</v>
      </c>
      <c r="AP12393" s="1">
        <v>45197.662499999999</v>
      </c>
      <c r="AQ12393" s="1">
        <v>45197.666666666664</v>
      </c>
    </row>
    <row r="12394" spans="1:43" x14ac:dyDescent="0.35">
      <c r="A12394" t="s">
        <v>66356</v>
      </c>
      <c r="B12394" t="s">
        <v>46512</v>
      </c>
      <c r="C12394" t="s">
        <v>587</v>
      </c>
      <c r="F12394" t="s">
        <v>66357</v>
      </c>
      <c r="H12394" t="s">
        <v>66356</v>
      </c>
      <c r="J12394" t="s">
        <v>66358</v>
      </c>
      <c r="K12394" t="s">
        <v>66359</v>
      </c>
      <c r="M12394" t="s">
        <v>513</v>
      </c>
      <c r="N12394" t="s">
        <v>253</v>
      </c>
      <c r="O12394">
        <v>88203</v>
      </c>
      <c r="P12394" t="s">
        <v>50</v>
      </c>
      <c r="U12394" s="1">
        <v>45188</v>
      </c>
      <c r="V12394" s="1">
        <v>45188</v>
      </c>
      <c r="W12394" s="1">
        <v>45188.745833333334</v>
      </c>
      <c r="X12394" s="1">
        <v>45188.745833333334</v>
      </c>
      <c r="AC12394" t="s">
        <v>53</v>
      </c>
      <c r="AD12394">
        <v>2973694017</v>
      </c>
      <c r="AE12394" s="1">
        <v>45190.387499999997</v>
      </c>
      <c r="AF12394" t="s">
        <v>66360</v>
      </c>
      <c r="AG12394" t="s">
        <v>66361</v>
      </c>
      <c r="AH12394" t="s">
        <v>51</v>
      </c>
      <c r="AJ12394" t="s">
        <v>53</v>
      </c>
      <c r="AL12394" t="s">
        <v>68</v>
      </c>
      <c r="AO12394" t="s">
        <v>5443</v>
      </c>
      <c r="AP12394" s="1">
        <v>45188.745138888888</v>
      </c>
    </row>
    <row r="12395" spans="1:43" x14ac:dyDescent="0.35">
      <c r="A12395" t="s">
        <v>66362</v>
      </c>
      <c r="B12395" t="s">
        <v>52650</v>
      </c>
      <c r="C12395" t="s">
        <v>2016</v>
      </c>
      <c r="F12395" t="s">
        <v>66363</v>
      </c>
      <c r="H12395" t="s">
        <v>66362</v>
      </c>
      <c r="J12395" t="s">
        <v>66364</v>
      </c>
      <c r="K12395" t="s">
        <v>66365</v>
      </c>
      <c r="M12395" t="s">
        <v>6922</v>
      </c>
      <c r="N12395" t="s">
        <v>65</v>
      </c>
      <c r="O12395">
        <v>81212</v>
      </c>
      <c r="P12395" t="s">
        <v>50</v>
      </c>
      <c r="U12395" s="1">
        <v>45189</v>
      </c>
      <c r="V12395" s="1">
        <v>45189</v>
      </c>
      <c r="W12395" s="1">
        <v>45189.487500000003</v>
      </c>
      <c r="X12395" s="1">
        <v>45189.487500000003</v>
      </c>
      <c r="AC12395" t="s">
        <v>51</v>
      </c>
      <c r="AD12395">
        <v>2973694008</v>
      </c>
      <c r="AE12395" s="1">
        <v>45190.384027777778</v>
      </c>
      <c r="AF12395" t="s">
        <v>66366</v>
      </c>
      <c r="AG12395" t="s">
        <v>66367</v>
      </c>
      <c r="AH12395" t="s">
        <v>51</v>
      </c>
      <c r="AJ12395" t="s">
        <v>53</v>
      </c>
      <c r="AL12395" t="s">
        <v>68</v>
      </c>
      <c r="AO12395" t="s">
        <v>5443</v>
      </c>
      <c r="AP12395" s="1">
        <v>45201.476388888892</v>
      </c>
      <c r="AQ12395" s="1">
        <v>45201.556944444441</v>
      </c>
    </row>
    <row r="12396" spans="1:43" x14ac:dyDescent="0.35">
      <c r="A12396" t="s">
        <v>47799</v>
      </c>
      <c r="B12396" t="s">
        <v>66368</v>
      </c>
      <c r="C12396" t="s">
        <v>31151</v>
      </c>
      <c r="F12396" t="s">
        <v>66369</v>
      </c>
      <c r="H12396" t="s">
        <v>47799</v>
      </c>
      <c r="J12396" t="s">
        <v>66370</v>
      </c>
      <c r="K12396" t="s">
        <v>66371</v>
      </c>
      <c r="M12396" t="s">
        <v>47802</v>
      </c>
      <c r="N12396" t="s">
        <v>65</v>
      </c>
      <c r="O12396">
        <v>81242</v>
      </c>
      <c r="P12396" t="s">
        <v>50</v>
      </c>
      <c r="U12396" s="1">
        <v>45189</v>
      </c>
      <c r="V12396" s="1">
        <v>45189</v>
      </c>
      <c r="W12396" s="1">
        <v>45189.495833333334</v>
      </c>
      <c r="X12396" s="1">
        <v>45189.495833333334</v>
      </c>
      <c r="AC12396" t="s">
        <v>53</v>
      </c>
      <c r="AD12396">
        <v>2973692630</v>
      </c>
      <c r="AE12396" s="1">
        <v>45189.497916666667</v>
      </c>
      <c r="AF12396" t="s">
        <v>66372</v>
      </c>
      <c r="AG12396" t="s">
        <v>66373</v>
      </c>
      <c r="AH12396" t="s">
        <v>51</v>
      </c>
      <c r="AJ12396" t="s">
        <v>53</v>
      </c>
      <c r="AL12396" t="s">
        <v>68</v>
      </c>
      <c r="AO12396" t="s">
        <v>5443</v>
      </c>
      <c r="AP12396" s="1">
        <v>45247.489583333336</v>
      </c>
      <c r="AQ12396" s="1">
        <v>45191.487500000003</v>
      </c>
    </row>
    <row r="12397" spans="1:43" x14ac:dyDescent="0.35">
      <c r="A12397" t="s">
        <v>66374</v>
      </c>
      <c r="B12397" t="s">
        <v>8073</v>
      </c>
      <c r="C12397" t="s">
        <v>66375</v>
      </c>
      <c r="F12397" t="s">
        <v>66376</v>
      </c>
      <c r="H12397" t="s">
        <v>66374</v>
      </c>
      <c r="J12397" t="s">
        <v>66377</v>
      </c>
      <c r="K12397" t="s">
        <v>66378</v>
      </c>
      <c r="M12397" t="s">
        <v>753</v>
      </c>
      <c r="N12397" t="s">
        <v>798</v>
      </c>
      <c r="O12397">
        <v>79928</v>
      </c>
      <c r="P12397" t="s">
        <v>50</v>
      </c>
      <c r="U12397" s="1">
        <v>45189</v>
      </c>
      <c r="V12397" s="1">
        <v>45189</v>
      </c>
      <c r="W12397" s="1">
        <v>45189.695833333331</v>
      </c>
      <c r="X12397" s="1">
        <v>45189.695833333331</v>
      </c>
      <c r="AC12397" t="s">
        <v>51</v>
      </c>
      <c r="AD12397">
        <v>2973693998</v>
      </c>
      <c r="AE12397" s="1">
        <v>45190.375</v>
      </c>
      <c r="AF12397" t="s">
        <v>66379</v>
      </c>
      <c r="AG12397" t="s">
        <v>66380</v>
      </c>
      <c r="AH12397" t="s">
        <v>51</v>
      </c>
      <c r="AJ12397" t="s">
        <v>53</v>
      </c>
      <c r="AL12397" t="s">
        <v>68</v>
      </c>
      <c r="AO12397" t="s">
        <v>5443</v>
      </c>
      <c r="AP12397" s="1">
        <v>45190.5</v>
      </c>
      <c r="AQ12397" s="1">
        <v>45457.586805555555</v>
      </c>
    </row>
    <row r="12398" spans="1:43" x14ac:dyDescent="0.35">
      <c r="A12398" t="s">
        <v>66381</v>
      </c>
      <c r="B12398" t="s">
        <v>66382</v>
      </c>
      <c r="C12398" t="s">
        <v>359</v>
      </c>
      <c r="F12398" t="s">
        <v>66383</v>
      </c>
      <c r="H12398" t="s">
        <v>66384</v>
      </c>
      <c r="J12398" t="s">
        <v>66385</v>
      </c>
      <c r="K12398" t="s">
        <v>66386</v>
      </c>
      <c r="M12398" t="s">
        <v>7160</v>
      </c>
      <c r="N12398" t="s">
        <v>253</v>
      </c>
      <c r="O12398">
        <v>87301</v>
      </c>
      <c r="P12398" t="s">
        <v>50</v>
      </c>
      <c r="U12398" s="1">
        <v>45189</v>
      </c>
      <c r="V12398" s="1">
        <v>45189</v>
      </c>
      <c r="W12398" s="1">
        <v>45189.694444444445</v>
      </c>
      <c r="X12398" s="1">
        <v>45189.694444444445</v>
      </c>
      <c r="AC12398" t="s">
        <v>51</v>
      </c>
      <c r="AD12398">
        <v>2972377159</v>
      </c>
      <c r="AE12398" s="1">
        <v>44974.376388888886</v>
      </c>
      <c r="AF12398" t="s">
        <v>66387</v>
      </c>
      <c r="AG12398" t="s">
        <v>66388</v>
      </c>
      <c r="AH12398" t="s">
        <v>51</v>
      </c>
      <c r="AJ12398" t="s">
        <v>53</v>
      </c>
      <c r="AL12398" t="s">
        <v>68</v>
      </c>
      <c r="AO12398" t="s">
        <v>5443</v>
      </c>
      <c r="AP12398" s="1">
        <v>45190.536805555559</v>
      </c>
      <c r="AQ12398" s="1">
        <v>45190.538194444445</v>
      </c>
    </row>
    <row r="12399" spans="1:43" x14ac:dyDescent="0.35">
      <c r="A12399" t="s">
        <v>66389</v>
      </c>
      <c r="B12399" t="s">
        <v>22193</v>
      </c>
      <c r="C12399" t="s">
        <v>4450</v>
      </c>
      <c r="F12399" t="s">
        <v>66390</v>
      </c>
      <c r="H12399" t="s">
        <v>66391</v>
      </c>
      <c r="J12399" t="s">
        <v>66392</v>
      </c>
      <c r="K12399" t="s">
        <v>66393</v>
      </c>
      <c r="M12399" t="s">
        <v>23376</v>
      </c>
      <c r="N12399" t="s">
        <v>65</v>
      </c>
      <c r="O12399">
        <v>80550</v>
      </c>
      <c r="P12399" t="s">
        <v>50</v>
      </c>
      <c r="U12399" s="1">
        <v>45189</v>
      </c>
      <c r="V12399" s="1">
        <v>45189</v>
      </c>
      <c r="W12399" s="1">
        <v>45189.338888888888</v>
      </c>
      <c r="X12399" s="1">
        <v>45189.338888888888</v>
      </c>
      <c r="AC12399" t="s">
        <v>53</v>
      </c>
      <c r="AD12399">
        <v>1000000001</v>
      </c>
      <c r="AE12399" s="1">
        <v>39973.351388888892</v>
      </c>
      <c r="AF12399" t="s">
        <v>3377</v>
      </c>
      <c r="AG12399" t="s">
        <v>66394</v>
      </c>
      <c r="AH12399" t="s">
        <v>51</v>
      </c>
      <c r="AJ12399" t="s">
        <v>53</v>
      </c>
      <c r="AL12399" t="s">
        <v>78</v>
      </c>
      <c r="AO12399" t="s">
        <v>5443</v>
      </c>
      <c r="AP12399" s="1">
        <v>45330.842361111114</v>
      </c>
    </row>
    <row r="12400" spans="1:43" x14ac:dyDescent="0.35">
      <c r="A12400" t="s">
        <v>2290</v>
      </c>
      <c r="B12400" t="s">
        <v>66395</v>
      </c>
      <c r="C12400" t="s">
        <v>66396</v>
      </c>
      <c r="F12400" t="s">
        <v>66397</v>
      </c>
      <c r="H12400" t="s">
        <v>2290</v>
      </c>
      <c r="J12400" t="s">
        <v>66398</v>
      </c>
      <c r="K12400" t="s">
        <v>66399</v>
      </c>
      <c r="M12400" t="s">
        <v>1692</v>
      </c>
      <c r="N12400" t="s">
        <v>501</v>
      </c>
      <c r="O12400">
        <v>88240</v>
      </c>
      <c r="P12400" t="s">
        <v>50</v>
      </c>
      <c r="U12400" s="1">
        <v>45189</v>
      </c>
      <c r="V12400" s="1">
        <v>45189</v>
      </c>
      <c r="W12400" s="1">
        <v>45189.711111111108</v>
      </c>
      <c r="X12400" s="1">
        <v>45189.711111111108</v>
      </c>
      <c r="AC12400" t="s">
        <v>51</v>
      </c>
      <c r="AD12400">
        <v>2969570090</v>
      </c>
      <c r="AE12400" s="1">
        <v>40931.309027777781</v>
      </c>
      <c r="AF12400" t="s">
        <v>2294</v>
      </c>
      <c r="AG12400" t="s">
        <v>66400</v>
      </c>
      <c r="AH12400" t="s">
        <v>51</v>
      </c>
      <c r="AJ12400" t="s">
        <v>53</v>
      </c>
      <c r="AL12400" t="s">
        <v>68</v>
      </c>
      <c r="AO12400" t="s">
        <v>5443</v>
      </c>
      <c r="AP12400" s="1">
        <v>45357.722916666666</v>
      </c>
      <c r="AQ12400" s="1">
        <v>45348.677083333336</v>
      </c>
    </row>
    <row r="12401" spans="1:43" x14ac:dyDescent="0.35">
      <c r="A12401" t="s">
        <v>66401</v>
      </c>
      <c r="B12401" t="s">
        <v>10900</v>
      </c>
      <c r="C12401" t="s">
        <v>3349</v>
      </c>
      <c r="H12401" t="s">
        <v>66401</v>
      </c>
      <c r="J12401" t="s">
        <v>66402</v>
      </c>
      <c r="K12401" t="s">
        <v>66403</v>
      </c>
      <c r="M12401" t="s">
        <v>32019</v>
      </c>
      <c r="N12401" t="s">
        <v>398</v>
      </c>
      <c r="O12401">
        <v>88260</v>
      </c>
      <c r="P12401" t="s">
        <v>50</v>
      </c>
      <c r="U12401" s="1">
        <v>45189</v>
      </c>
      <c r="V12401" s="1">
        <v>45189</v>
      </c>
      <c r="W12401" s="1">
        <v>45189.558333333334</v>
      </c>
      <c r="X12401" s="1">
        <v>45189.558333333334</v>
      </c>
      <c r="AC12401" t="s">
        <v>53</v>
      </c>
      <c r="AD12401">
        <v>1000000001</v>
      </c>
      <c r="AE12401" s="1">
        <v>39973.351388888892</v>
      </c>
      <c r="AF12401" t="s">
        <v>3377</v>
      </c>
      <c r="AG12401" t="s">
        <v>66404</v>
      </c>
      <c r="AH12401" t="s">
        <v>51</v>
      </c>
      <c r="AJ12401" t="s">
        <v>53</v>
      </c>
      <c r="AL12401" t="s">
        <v>78</v>
      </c>
      <c r="AO12401" t="s">
        <v>51552</v>
      </c>
    </row>
    <row r="12402" spans="1:43" x14ac:dyDescent="0.35">
      <c r="A12402" t="s">
        <v>66405</v>
      </c>
      <c r="B12402" t="s">
        <v>66406</v>
      </c>
      <c r="C12402" t="s">
        <v>106</v>
      </c>
      <c r="F12402" t="s">
        <v>66407</v>
      </c>
      <c r="H12402" t="s">
        <v>66408</v>
      </c>
      <c r="J12402" t="s">
        <v>1673</v>
      </c>
      <c r="K12402" t="s">
        <v>34886</v>
      </c>
      <c r="L12402" t="s">
        <v>34886</v>
      </c>
      <c r="M12402" t="s">
        <v>4629</v>
      </c>
      <c r="N12402" t="s">
        <v>2409</v>
      </c>
      <c r="O12402">
        <v>85043</v>
      </c>
      <c r="P12402" t="s">
        <v>50</v>
      </c>
      <c r="U12402" s="1">
        <v>45190</v>
      </c>
      <c r="V12402" s="1">
        <v>45190</v>
      </c>
      <c r="AC12402" t="s">
        <v>51</v>
      </c>
      <c r="AD12402">
        <v>2969473349</v>
      </c>
      <c r="AE12402" s="1">
        <v>37012.460416666669</v>
      </c>
      <c r="AG12402" t="s">
        <v>66409</v>
      </c>
      <c r="AH12402" t="s">
        <v>51</v>
      </c>
      <c r="AJ12402" t="s">
        <v>53</v>
      </c>
      <c r="AO12402" t="s">
        <v>5443</v>
      </c>
    </row>
    <row r="12403" spans="1:43" x14ac:dyDescent="0.35">
      <c r="A12403" t="s">
        <v>7232</v>
      </c>
      <c r="B12403" t="s">
        <v>7230</v>
      </c>
      <c r="C12403" t="s">
        <v>5318</v>
      </c>
      <c r="F12403" t="s">
        <v>66410</v>
      </c>
      <c r="H12403" t="s">
        <v>7232</v>
      </c>
      <c r="J12403" t="s">
        <v>7142</v>
      </c>
      <c r="K12403" t="s">
        <v>7296</v>
      </c>
      <c r="M12403" t="s">
        <v>7297</v>
      </c>
      <c r="N12403" t="s">
        <v>264</v>
      </c>
      <c r="O12403" t="s">
        <v>7298</v>
      </c>
      <c r="P12403" t="s">
        <v>50</v>
      </c>
      <c r="U12403" s="1">
        <v>45190</v>
      </c>
      <c r="V12403" s="1">
        <v>45190</v>
      </c>
      <c r="W12403" s="1">
        <v>45190.362500000003</v>
      </c>
      <c r="X12403" s="1">
        <v>45190.362500000003</v>
      </c>
      <c r="AC12403" t="s">
        <v>51</v>
      </c>
      <c r="AD12403">
        <v>2969584761</v>
      </c>
      <c r="AE12403" s="1">
        <v>41288.714583333334</v>
      </c>
      <c r="AF12403" t="s">
        <v>7145</v>
      </c>
      <c r="AG12403" t="s">
        <v>66411</v>
      </c>
      <c r="AH12403" t="s">
        <v>51</v>
      </c>
      <c r="AJ12403" t="s">
        <v>53</v>
      </c>
      <c r="AL12403" t="s">
        <v>68</v>
      </c>
      <c r="AO12403" t="s">
        <v>5443</v>
      </c>
      <c r="AP12403" s="1">
        <v>45393.549305555556</v>
      </c>
    </row>
    <row r="12404" spans="1:43" x14ac:dyDescent="0.35">
      <c r="A12404" t="s">
        <v>66412</v>
      </c>
      <c r="B12404" t="s">
        <v>11024</v>
      </c>
      <c r="C12404" t="s">
        <v>27666</v>
      </c>
      <c r="F12404" t="s">
        <v>66413</v>
      </c>
      <c r="H12404" t="s">
        <v>66412</v>
      </c>
      <c r="J12404" t="s">
        <v>66414</v>
      </c>
      <c r="K12404" t="s">
        <v>66415</v>
      </c>
      <c r="M12404" t="s">
        <v>31974</v>
      </c>
      <c r="N12404" t="s">
        <v>798</v>
      </c>
      <c r="O12404">
        <v>79853</v>
      </c>
      <c r="P12404" t="s">
        <v>50</v>
      </c>
      <c r="U12404" s="1">
        <v>45190</v>
      </c>
      <c r="V12404" s="1">
        <v>45190</v>
      </c>
      <c r="W12404" s="1">
        <v>45190.504166666666</v>
      </c>
      <c r="X12404" s="1">
        <v>45190.504166666666</v>
      </c>
      <c r="AC12404" t="s">
        <v>51</v>
      </c>
      <c r="AD12404">
        <v>2972012711</v>
      </c>
      <c r="AE12404" s="1">
        <v>44465.599999999999</v>
      </c>
      <c r="AF12404" t="s">
        <v>66416</v>
      </c>
      <c r="AG12404" t="s">
        <v>66417</v>
      </c>
      <c r="AH12404" t="s">
        <v>51</v>
      </c>
      <c r="AJ12404" t="s">
        <v>53</v>
      </c>
      <c r="AL12404" t="s">
        <v>68</v>
      </c>
      <c r="AO12404" t="s">
        <v>5443</v>
      </c>
      <c r="AP12404" s="1">
        <v>45190.512499999997</v>
      </c>
      <c r="AQ12404" s="1">
        <v>45190.513888888891</v>
      </c>
    </row>
    <row r="12405" spans="1:43" x14ac:dyDescent="0.35">
      <c r="A12405" t="s">
        <v>66418</v>
      </c>
      <c r="B12405" t="s">
        <v>66419</v>
      </c>
      <c r="C12405" t="s">
        <v>66420</v>
      </c>
      <c r="F12405" t="s">
        <v>66421</v>
      </c>
      <c r="H12405" t="s">
        <v>66422</v>
      </c>
      <c r="J12405" t="s">
        <v>66423</v>
      </c>
      <c r="K12405" t="s">
        <v>66424</v>
      </c>
      <c r="M12405" t="s">
        <v>3554</v>
      </c>
      <c r="N12405" t="s">
        <v>65</v>
      </c>
      <c r="O12405">
        <v>81410</v>
      </c>
      <c r="P12405" t="s">
        <v>50</v>
      </c>
      <c r="U12405" s="1">
        <v>45190</v>
      </c>
      <c r="V12405" s="1">
        <v>45190</v>
      </c>
      <c r="W12405" s="1">
        <v>45190.45</v>
      </c>
      <c r="X12405" s="1">
        <v>45190.45</v>
      </c>
      <c r="AC12405" t="s">
        <v>53</v>
      </c>
      <c r="AD12405">
        <v>2972037109</v>
      </c>
      <c r="AE12405" s="1">
        <v>44508.763888888891</v>
      </c>
      <c r="AF12405" t="s">
        <v>66425</v>
      </c>
      <c r="AG12405" t="s">
        <v>66426</v>
      </c>
      <c r="AH12405" t="s">
        <v>51</v>
      </c>
      <c r="AJ12405" t="s">
        <v>53</v>
      </c>
      <c r="AL12405" t="s">
        <v>68</v>
      </c>
      <c r="AO12405" t="s">
        <v>5443</v>
      </c>
      <c r="AP12405" s="1">
        <v>45198.684027777781</v>
      </c>
      <c r="AQ12405" s="1">
        <v>45198.675000000003</v>
      </c>
    </row>
    <row r="12406" spans="1:43" x14ac:dyDescent="0.35">
      <c r="A12406" t="s">
        <v>66427</v>
      </c>
      <c r="B12406" t="s">
        <v>2575</v>
      </c>
      <c r="C12406" t="s">
        <v>5892</v>
      </c>
      <c r="F12406" t="s">
        <v>66428</v>
      </c>
      <c r="H12406" t="s">
        <v>66429</v>
      </c>
      <c r="J12406" t="s">
        <v>66430</v>
      </c>
      <c r="K12406" t="s">
        <v>66431</v>
      </c>
      <c r="M12406" t="s">
        <v>66432</v>
      </c>
      <c r="N12406" t="s">
        <v>65</v>
      </c>
      <c r="O12406">
        <v>80541</v>
      </c>
      <c r="P12406" t="s">
        <v>50</v>
      </c>
      <c r="U12406" s="1">
        <v>45190</v>
      </c>
      <c r="V12406" s="1">
        <v>45190</v>
      </c>
      <c r="W12406" s="1">
        <v>45190.50277777778</v>
      </c>
      <c r="X12406" s="1">
        <v>45190.50277777778</v>
      </c>
      <c r="AC12406" t="s">
        <v>53</v>
      </c>
      <c r="AD12406">
        <v>2973694269</v>
      </c>
      <c r="AE12406" s="1">
        <v>45190.513888888891</v>
      </c>
      <c r="AF12406" t="s">
        <v>66433</v>
      </c>
      <c r="AG12406" t="s">
        <v>66434</v>
      </c>
      <c r="AH12406" t="s">
        <v>51</v>
      </c>
      <c r="AJ12406" t="s">
        <v>53</v>
      </c>
      <c r="AL12406" t="s">
        <v>68</v>
      </c>
      <c r="AO12406" t="s">
        <v>5443</v>
      </c>
      <c r="AP12406" s="1">
        <v>45190.545138888891</v>
      </c>
      <c r="AQ12406" s="1">
        <v>45190.544444444444</v>
      </c>
    </row>
    <row r="12407" spans="1:43" x14ac:dyDescent="0.35">
      <c r="A12407" t="s">
        <v>66435</v>
      </c>
      <c r="B12407" t="s">
        <v>66436</v>
      </c>
      <c r="C12407" t="s">
        <v>66437</v>
      </c>
      <c r="F12407" t="s">
        <v>66438</v>
      </c>
      <c r="H12407" t="s">
        <v>66439</v>
      </c>
      <c r="J12407" t="s">
        <v>66440</v>
      </c>
      <c r="K12407" t="s">
        <v>66441</v>
      </c>
      <c r="M12407" t="s">
        <v>66442</v>
      </c>
      <c r="N12407" t="s">
        <v>28587</v>
      </c>
      <c r="O12407">
        <v>33800</v>
      </c>
      <c r="P12407" t="s">
        <v>5151</v>
      </c>
      <c r="U12407" s="1">
        <v>45190</v>
      </c>
      <c r="V12407" s="1">
        <v>45190</v>
      </c>
      <c r="W12407" s="1">
        <v>45190.581944444442</v>
      </c>
      <c r="X12407" s="1">
        <v>45190.581944444442</v>
      </c>
      <c r="AC12407" t="s">
        <v>53</v>
      </c>
      <c r="AD12407">
        <v>2973694716</v>
      </c>
      <c r="AE12407" s="1">
        <v>45190.668749999997</v>
      </c>
      <c r="AF12407" t="s">
        <v>66443</v>
      </c>
      <c r="AG12407" t="s">
        <v>66444</v>
      </c>
      <c r="AH12407" t="s">
        <v>51</v>
      </c>
      <c r="AJ12407" t="s">
        <v>53</v>
      </c>
      <c r="AL12407" t="s">
        <v>68</v>
      </c>
      <c r="AO12407" t="s">
        <v>5443</v>
      </c>
      <c r="AP12407" s="1">
        <v>45191.395138888889</v>
      </c>
      <c r="AQ12407" s="1">
        <v>45191.349305555559</v>
      </c>
    </row>
    <row r="12408" spans="1:43" x14ac:dyDescent="0.35">
      <c r="A12408" t="s">
        <v>66445</v>
      </c>
      <c r="B12408" t="s">
        <v>47191</v>
      </c>
      <c r="C12408" t="s">
        <v>19854</v>
      </c>
      <c r="F12408" t="s">
        <v>66446</v>
      </c>
      <c r="H12408" t="s">
        <v>66445</v>
      </c>
      <c r="J12408" t="s">
        <v>42991</v>
      </c>
      <c r="K12408" t="s">
        <v>66447</v>
      </c>
      <c r="M12408" t="s">
        <v>1296</v>
      </c>
      <c r="N12408" t="s">
        <v>253</v>
      </c>
      <c r="O12408">
        <v>88220</v>
      </c>
      <c r="P12408" t="s">
        <v>50</v>
      </c>
      <c r="U12408" s="1">
        <v>45190</v>
      </c>
      <c r="V12408" s="1">
        <v>45190</v>
      </c>
      <c r="W12408" s="1">
        <v>45190.591666666667</v>
      </c>
      <c r="X12408" s="1">
        <v>45190.591666666667</v>
      </c>
      <c r="AC12408" t="s">
        <v>53</v>
      </c>
      <c r="AD12408">
        <v>2969708926</v>
      </c>
      <c r="AE12408" s="1">
        <v>42619.397222222222</v>
      </c>
      <c r="AF12408" t="s">
        <v>66448</v>
      </c>
      <c r="AG12408" t="s">
        <v>66449</v>
      </c>
      <c r="AH12408" t="s">
        <v>51</v>
      </c>
      <c r="AJ12408" t="s">
        <v>53</v>
      </c>
      <c r="AL12408" t="s">
        <v>68</v>
      </c>
      <c r="AO12408" t="s">
        <v>57090</v>
      </c>
    </row>
    <row r="12409" spans="1:43" x14ac:dyDescent="0.35">
      <c r="A12409" t="s">
        <v>66450</v>
      </c>
      <c r="B12409" t="s">
        <v>13910</v>
      </c>
      <c r="C12409" t="s">
        <v>6108</v>
      </c>
      <c r="F12409" t="s">
        <v>66451</v>
      </c>
      <c r="H12409" t="s">
        <v>66450</v>
      </c>
      <c r="J12409" t="s">
        <v>66452</v>
      </c>
      <c r="K12409" t="s">
        <v>66453</v>
      </c>
      <c r="M12409" t="s">
        <v>1994</v>
      </c>
      <c r="N12409" t="s">
        <v>65</v>
      </c>
      <c r="O12409">
        <v>81089</v>
      </c>
      <c r="P12409" t="s">
        <v>50</v>
      </c>
      <c r="U12409" s="1">
        <v>45190</v>
      </c>
      <c r="V12409" s="1">
        <v>45190</v>
      </c>
      <c r="W12409" s="1">
        <v>45190.493055555555</v>
      </c>
      <c r="X12409" s="1">
        <v>45190.493055555555</v>
      </c>
      <c r="AC12409" t="s">
        <v>53</v>
      </c>
      <c r="AD12409">
        <v>2972012819</v>
      </c>
      <c r="AE12409" s="1">
        <v>44465.601388888892</v>
      </c>
      <c r="AF12409" t="s">
        <v>66454</v>
      </c>
      <c r="AG12409" t="s">
        <v>66455</v>
      </c>
      <c r="AH12409" t="s">
        <v>51</v>
      </c>
      <c r="AJ12409" t="s">
        <v>53</v>
      </c>
      <c r="AL12409" t="s">
        <v>68</v>
      </c>
      <c r="AO12409" t="s">
        <v>5443</v>
      </c>
      <c r="AP12409" s="1">
        <v>45190.543055555558</v>
      </c>
      <c r="AQ12409" s="1">
        <v>45190.543055555558</v>
      </c>
    </row>
    <row r="12410" spans="1:43" x14ac:dyDescent="0.35">
      <c r="A12410" t="s">
        <v>66456</v>
      </c>
      <c r="B12410" t="s">
        <v>3553</v>
      </c>
      <c r="C12410" t="s">
        <v>4985</v>
      </c>
      <c r="F12410">
        <v>14357490938</v>
      </c>
      <c r="H12410" t="s">
        <v>66456</v>
      </c>
      <c r="J12410" t="s">
        <v>32432</v>
      </c>
      <c r="K12410" t="s">
        <v>66457</v>
      </c>
      <c r="M12410" t="s">
        <v>66458</v>
      </c>
      <c r="N12410" t="s">
        <v>1570</v>
      </c>
      <c r="O12410">
        <v>84518</v>
      </c>
      <c r="P12410" t="s">
        <v>50</v>
      </c>
      <c r="U12410" s="1">
        <v>45190</v>
      </c>
      <c r="V12410" s="1">
        <v>45190</v>
      </c>
      <c r="AC12410" t="s">
        <v>53</v>
      </c>
      <c r="AD12410">
        <v>2969760683</v>
      </c>
      <c r="AE12410" s="1">
        <v>43021.376388888886</v>
      </c>
      <c r="AG12410" t="s">
        <v>66459</v>
      </c>
      <c r="AH12410" t="s">
        <v>51</v>
      </c>
      <c r="AJ12410" t="s">
        <v>53</v>
      </c>
      <c r="AO12410" t="s">
        <v>5443</v>
      </c>
    </row>
    <row r="12411" spans="1:43" x14ac:dyDescent="0.35">
      <c r="A12411" t="s">
        <v>66460</v>
      </c>
      <c r="B12411" t="s">
        <v>66461</v>
      </c>
      <c r="C12411" t="s">
        <v>66462</v>
      </c>
      <c r="F12411" t="s">
        <v>66463</v>
      </c>
      <c r="H12411" t="s">
        <v>66460</v>
      </c>
      <c r="J12411" t="s">
        <v>66464</v>
      </c>
      <c r="K12411" t="s">
        <v>66465</v>
      </c>
      <c r="L12411" t="s">
        <v>66466</v>
      </c>
      <c r="M12411" t="s">
        <v>525</v>
      </c>
      <c r="N12411" t="s">
        <v>65</v>
      </c>
      <c r="O12411">
        <v>80011</v>
      </c>
      <c r="P12411" t="s">
        <v>50</v>
      </c>
      <c r="U12411" s="1">
        <v>45191</v>
      </c>
      <c r="V12411" s="1">
        <v>45191</v>
      </c>
      <c r="W12411" s="1">
        <v>45191.525000000001</v>
      </c>
      <c r="X12411" s="1">
        <v>45191.525000000001</v>
      </c>
      <c r="AC12411" t="s">
        <v>53</v>
      </c>
      <c r="AD12411">
        <v>2972097683</v>
      </c>
      <c r="AE12411" s="1">
        <v>44775.535416666666</v>
      </c>
      <c r="AF12411" t="s">
        <v>66467</v>
      </c>
      <c r="AG12411" t="s">
        <v>66468</v>
      </c>
      <c r="AH12411" t="s">
        <v>51</v>
      </c>
      <c r="AJ12411" t="s">
        <v>53</v>
      </c>
      <c r="AL12411" t="s">
        <v>68</v>
      </c>
      <c r="AO12411" t="s">
        <v>5443</v>
      </c>
      <c r="AP12411" s="1">
        <v>45223.486111111109</v>
      </c>
      <c r="AQ12411" s="1">
        <v>45191.561805555553</v>
      </c>
    </row>
    <row r="12412" spans="1:43" x14ac:dyDescent="0.35">
      <c r="A12412" t="s">
        <v>66469</v>
      </c>
      <c r="B12412" t="s">
        <v>50899</v>
      </c>
      <c r="C12412" t="s">
        <v>15106</v>
      </c>
      <c r="F12412" t="s">
        <v>66470</v>
      </c>
      <c r="H12412" t="s">
        <v>50898</v>
      </c>
      <c r="J12412" t="s">
        <v>50900</v>
      </c>
      <c r="K12412" t="s">
        <v>66471</v>
      </c>
      <c r="M12412" t="s">
        <v>66472</v>
      </c>
      <c r="N12412" t="s">
        <v>65</v>
      </c>
      <c r="O12412">
        <v>80432</v>
      </c>
      <c r="P12412" t="s">
        <v>50</v>
      </c>
      <c r="U12412" s="1">
        <v>45191</v>
      </c>
      <c r="V12412" s="1">
        <v>45191</v>
      </c>
      <c r="W12412" s="1">
        <v>45191.655555555553</v>
      </c>
      <c r="X12412" s="1">
        <v>45191.655555555553</v>
      </c>
      <c r="AC12412" t="s">
        <v>53</v>
      </c>
      <c r="AD12412">
        <v>2969954154</v>
      </c>
      <c r="AE12412" s="1">
        <v>43894.636805555558</v>
      </c>
      <c r="AF12412" t="s">
        <v>66473</v>
      </c>
      <c r="AG12412" t="s">
        <v>66474</v>
      </c>
      <c r="AH12412" t="s">
        <v>51</v>
      </c>
      <c r="AJ12412" t="s">
        <v>53</v>
      </c>
      <c r="AL12412" t="s">
        <v>68</v>
      </c>
      <c r="AO12412" t="s">
        <v>57090</v>
      </c>
      <c r="AP12412" s="1">
        <v>45191.659722222219</v>
      </c>
      <c r="AQ12412" s="1">
        <v>45191.674305555556</v>
      </c>
    </row>
    <row r="12413" spans="1:43" x14ac:dyDescent="0.35">
      <c r="A12413" t="s">
        <v>66475</v>
      </c>
      <c r="B12413" t="s">
        <v>66476</v>
      </c>
      <c r="C12413" t="s">
        <v>16674</v>
      </c>
      <c r="F12413" t="s">
        <v>66477</v>
      </c>
      <c r="H12413" t="s">
        <v>66475</v>
      </c>
      <c r="J12413" t="s">
        <v>66478</v>
      </c>
      <c r="K12413" t="s">
        <v>66479</v>
      </c>
      <c r="M12413" t="s">
        <v>525</v>
      </c>
      <c r="N12413" t="s">
        <v>65</v>
      </c>
      <c r="O12413">
        <v>80011</v>
      </c>
      <c r="P12413" t="s">
        <v>50</v>
      </c>
      <c r="U12413" s="1">
        <v>45191</v>
      </c>
      <c r="V12413" s="1">
        <v>45191</v>
      </c>
      <c r="W12413" s="1">
        <v>45191.465277777781</v>
      </c>
      <c r="X12413" s="1">
        <v>45191.465277777781</v>
      </c>
      <c r="AC12413" t="s">
        <v>53</v>
      </c>
      <c r="AD12413">
        <v>2969566176</v>
      </c>
      <c r="AE12413" s="1">
        <v>40795.602083333331</v>
      </c>
      <c r="AF12413" t="s">
        <v>66480</v>
      </c>
      <c r="AG12413" t="s">
        <v>66481</v>
      </c>
      <c r="AH12413" t="s">
        <v>51</v>
      </c>
      <c r="AJ12413" t="s">
        <v>53</v>
      </c>
      <c r="AL12413" t="s">
        <v>68</v>
      </c>
      <c r="AO12413" t="s">
        <v>5443</v>
      </c>
      <c r="AP12413" s="1">
        <v>45191.481944444444</v>
      </c>
      <c r="AQ12413" s="1">
        <v>45191.479166666664</v>
      </c>
    </row>
    <row r="12414" spans="1:43" x14ac:dyDescent="0.35">
      <c r="A12414" t="s">
        <v>66482</v>
      </c>
      <c r="B12414" t="s">
        <v>27310</v>
      </c>
      <c r="C12414" t="s">
        <v>587</v>
      </c>
      <c r="F12414" t="s">
        <v>66483</v>
      </c>
      <c r="H12414" t="s">
        <v>66484</v>
      </c>
      <c r="J12414" t="s">
        <v>66485</v>
      </c>
      <c r="K12414" t="s">
        <v>66486</v>
      </c>
      <c r="M12414" t="s">
        <v>2652</v>
      </c>
      <c r="N12414" t="s">
        <v>264</v>
      </c>
      <c r="O12414">
        <v>79760</v>
      </c>
      <c r="P12414" t="s">
        <v>50</v>
      </c>
      <c r="U12414" s="1">
        <v>45191</v>
      </c>
      <c r="V12414" s="1">
        <v>45191</v>
      </c>
      <c r="AC12414" t="s">
        <v>53</v>
      </c>
      <c r="AD12414">
        <v>2969475276</v>
      </c>
      <c r="AE12414" s="1">
        <v>37155</v>
      </c>
      <c r="AG12414" t="s">
        <v>66487</v>
      </c>
      <c r="AH12414" t="s">
        <v>51</v>
      </c>
      <c r="AJ12414" t="s">
        <v>53</v>
      </c>
      <c r="AO12414" t="s">
        <v>5443</v>
      </c>
    </row>
    <row r="12415" spans="1:43" x14ac:dyDescent="0.35">
      <c r="A12415" t="s">
        <v>66488</v>
      </c>
      <c r="B12415" t="s">
        <v>66489</v>
      </c>
      <c r="C12415" t="s">
        <v>5070</v>
      </c>
      <c r="F12415" t="s">
        <v>66490</v>
      </c>
      <c r="H12415" t="s">
        <v>66488</v>
      </c>
      <c r="J12415" t="s">
        <v>66491</v>
      </c>
      <c r="K12415" t="s">
        <v>66492</v>
      </c>
      <c r="M12415" t="s">
        <v>1553</v>
      </c>
      <c r="N12415" t="s">
        <v>65</v>
      </c>
      <c r="O12415">
        <v>81201</v>
      </c>
      <c r="P12415" t="s">
        <v>50</v>
      </c>
      <c r="U12415" s="1">
        <v>45191</v>
      </c>
      <c r="V12415" s="1">
        <v>45191</v>
      </c>
      <c r="W12415" s="1">
        <v>45191.515277777777</v>
      </c>
      <c r="X12415" s="1">
        <v>45191.515277777777</v>
      </c>
      <c r="AC12415" t="s">
        <v>53</v>
      </c>
      <c r="AD12415">
        <v>2969947327</v>
      </c>
      <c r="AE12415" s="1">
        <v>43854.631944444445</v>
      </c>
      <c r="AF12415" t="s">
        <v>66493</v>
      </c>
      <c r="AG12415" t="s">
        <v>66494</v>
      </c>
      <c r="AH12415" t="s">
        <v>51</v>
      </c>
      <c r="AJ12415" t="s">
        <v>53</v>
      </c>
      <c r="AL12415" t="s">
        <v>68</v>
      </c>
      <c r="AO12415" t="s">
        <v>5443</v>
      </c>
      <c r="AP12415" s="1">
        <v>45191.736805555556</v>
      </c>
      <c r="AQ12415" s="1">
        <v>45191.730555555558</v>
      </c>
    </row>
    <row r="12416" spans="1:43" x14ac:dyDescent="0.35">
      <c r="A12416" t="s">
        <v>66495</v>
      </c>
      <c r="B12416" t="s">
        <v>66496</v>
      </c>
      <c r="C12416" t="s">
        <v>309</v>
      </c>
      <c r="F12416" t="s">
        <v>66497</v>
      </c>
      <c r="H12416" t="s">
        <v>66495</v>
      </c>
      <c r="J12416" t="s">
        <v>66498</v>
      </c>
      <c r="K12416" t="s">
        <v>66499</v>
      </c>
      <c r="M12416" t="s">
        <v>46817</v>
      </c>
      <c r="N12416" t="s">
        <v>253</v>
      </c>
      <c r="O12416">
        <v>88021</v>
      </c>
      <c r="P12416" t="s">
        <v>50</v>
      </c>
      <c r="U12416" s="1">
        <v>45191</v>
      </c>
      <c r="V12416" s="1">
        <v>45191</v>
      </c>
      <c r="W12416" s="1">
        <v>45191.665277777778</v>
      </c>
      <c r="X12416" s="1">
        <v>45191.665277777778</v>
      </c>
      <c r="AC12416" t="s">
        <v>51</v>
      </c>
      <c r="AD12416">
        <v>2969736100</v>
      </c>
      <c r="AE12416" s="1">
        <v>42851.636805555558</v>
      </c>
      <c r="AF12416" t="s">
        <v>66500</v>
      </c>
      <c r="AG12416" t="s">
        <v>66501</v>
      </c>
      <c r="AH12416" t="s">
        <v>51</v>
      </c>
      <c r="AJ12416" t="s">
        <v>53</v>
      </c>
      <c r="AL12416" t="s">
        <v>68</v>
      </c>
      <c r="AO12416" t="s">
        <v>5443</v>
      </c>
      <c r="AP12416" s="1">
        <v>45191.673611111109</v>
      </c>
      <c r="AQ12416" s="1">
        <v>45191.676388888889</v>
      </c>
    </row>
    <row r="12417" spans="1:43" x14ac:dyDescent="0.35">
      <c r="A12417" t="s">
        <v>66502</v>
      </c>
      <c r="B12417" t="s">
        <v>26712</v>
      </c>
      <c r="C12417" t="s">
        <v>3349</v>
      </c>
      <c r="F12417" t="s">
        <v>66503</v>
      </c>
      <c r="H12417" t="s">
        <v>66502</v>
      </c>
      <c r="J12417" t="s">
        <v>66504</v>
      </c>
      <c r="K12417" t="s">
        <v>66505</v>
      </c>
      <c r="M12417" t="s">
        <v>129</v>
      </c>
      <c r="N12417" t="s">
        <v>65</v>
      </c>
      <c r="O12417">
        <v>81005</v>
      </c>
      <c r="P12417" t="s">
        <v>50</v>
      </c>
      <c r="U12417" s="1">
        <v>45191</v>
      </c>
      <c r="V12417" s="1">
        <v>45191</v>
      </c>
      <c r="W12417" s="1">
        <v>45191.681944444441</v>
      </c>
      <c r="X12417" s="1">
        <v>45191.681944444441</v>
      </c>
      <c r="AC12417" t="s">
        <v>51</v>
      </c>
      <c r="AD12417">
        <v>1000000001</v>
      </c>
      <c r="AE12417" s="1">
        <v>39973.351388888892</v>
      </c>
      <c r="AF12417" t="s">
        <v>3377</v>
      </c>
      <c r="AG12417" t="s">
        <v>66506</v>
      </c>
      <c r="AH12417" t="s">
        <v>51</v>
      </c>
      <c r="AJ12417" t="s">
        <v>53</v>
      </c>
      <c r="AL12417" t="s">
        <v>78</v>
      </c>
      <c r="AO12417" t="s">
        <v>5443</v>
      </c>
      <c r="AP12417" s="1">
        <v>45447.690972222219</v>
      </c>
      <c r="AQ12417" s="1">
        <v>45199.884722222225</v>
      </c>
    </row>
    <row r="12418" spans="1:43" x14ac:dyDescent="0.35">
      <c r="A12418" t="s">
        <v>66507</v>
      </c>
      <c r="B12418" t="s">
        <v>66508</v>
      </c>
      <c r="C12418" t="s">
        <v>10526</v>
      </c>
      <c r="F12418" t="s">
        <v>66509</v>
      </c>
      <c r="H12418" t="s">
        <v>66510</v>
      </c>
      <c r="J12418" t="s">
        <v>66511</v>
      </c>
      <c r="K12418" t="s">
        <v>66512</v>
      </c>
      <c r="M12418" t="s">
        <v>10665</v>
      </c>
      <c r="N12418" t="s">
        <v>65</v>
      </c>
      <c r="O12418">
        <v>81144</v>
      </c>
      <c r="P12418" t="s">
        <v>50</v>
      </c>
      <c r="U12418" s="1">
        <v>45191</v>
      </c>
      <c r="V12418" s="1">
        <v>45191</v>
      </c>
      <c r="W12418" s="1">
        <v>45191.688888888886</v>
      </c>
      <c r="X12418" s="1">
        <v>45191.688888888886</v>
      </c>
      <c r="AC12418" t="s">
        <v>53</v>
      </c>
      <c r="AD12418">
        <v>2973696515</v>
      </c>
      <c r="AE12418" s="1">
        <v>45191.686805555553</v>
      </c>
      <c r="AF12418" t="s">
        <v>66513</v>
      </c>
      <c r="AG12418" t="s">
        <v>66514</v>
      </c>
      <c r="AH12418" t="s">
        <v>51</v>
      </c>
      <c r="AJ12418" t="s">
        <v>53</v>
      </c>
      <c r="AL12418" t="s">
        <v>68</v>
      </c>
      <c r="AO12418" t="s">
        <v>57090</v>
      </c>
      <c r="AP12418" s="1">
        <v>45191.694444444445</v>
      </c>
      <c r="AQ12418" s="1">
        <v>45191.693749999999</v>
      </c>
    </row>
    <row r="12419" spans="1:43" x14ac:dyDescent="0.35">
      <c r="A12419" t="s">
        <v>66515</v>
      </c>
      <c r="B12419" t="s">
        <v>5142</v>
      </c>
      <c r="C12419" t="s">
        <v>5327</v>
      </c>
      <c r="F12419" t="s">
        <v>66497</v>
      </c>
      <c r="H12419" t="s">
        <v>66515</v>
      </c>
      <c r="J12419" t="s">
        <v>66516</v>
      </c>
      <c r="K12419" t="s">
        <v>66499</v>
      </c>
      <c r="M12419" t="s">
        <v>753</v>
      </c>
      <c r="N12419" t="s">
        <v>798</v>
      </c>
      <c r="O12419">
        <v>79904</v>
      </c>
      <c r="P12419" t="s">
        <v>50</v>
      </c>
      <c r="U12419" s="1">
        <v>45191</v>
      </c>
      <c r="V12419" s="1">
        <v>45191</v>
      </c>
      <c r="W12419" s="1">
        <v>45191.573611111111</v>
      </c>
      <c r="X12419" s="1">
        <v>45191.573611111111</v>
      </c>
      <c r="AC12419" t="s">
        <v>51</v>
      </c>
      <c r="AD12419">
        <v>2973696310</v>
      </c>
      <c r="AE12419" s="1">
        <v>45191.605555555558</v>
      </c>
      <c r="AF12419" t="s">
        <v>66517</v>
      </c>
      <c r="AG12419" t="s">
        <v>66518</v>
      </c>
      <c r="AH12419" t="s">
        <v>51</v>
      </c>
      <c r="AJ12419" t="s">
        <v>53</v>
      </c>
      <c r="AL12419" t="s">
        <v>68</v>
      </c>
      <c r="AO12419" t="s">
        <v>5443</v>
      </c>
      <c r="AP12419" s="1">
        <v>45191.650694444441</v>
      </c>
      <c r="AQ12419" s="1">
        <v>45191.612500000003</v>
      </c>
    </row>
    <row r="12420" spans="1:43" x14ac:dyDescent="0.35">
      <c r="A12420" t="s">
        <v>66519</v>
      </c>
      <c r="B12420" t="s">
        <v>3070</v>
      </c>
      <c r="C12420" t="s">
        <v>36820</v>
      </c>
      <c r="H12420" t="s">
        <v>66519</v>
      </c>
      <c r="K12420" t="s">
        <v>66520</v>
      </c>
      <c r="M12420" t="s">
        <v>66521</v>
      </c>
      <c r="N12420" t="s">
        <v>398</v>
      </c>
      <c r="O12420">
        <v>87752</v>
      </c>
      <c r="P12420" t="s">
        <v>50</v>
      </c>
      <c r="U12420" s="1">
        <v>45193</v>
      </c>
      <c r="V12420" s="1">
        <v>45193</v>
      </c>
      <c r="W12420" s="1">
        <v>45193.592361111114</v>
      </c>
      <c r="X12420" s="1">
        <v>45193.592361111114</v>
      </c>
      <c r="AC12420" t="s">
        <v>53</v>
      </c>
      <c r="AD12420">
        <v>1000000001</v>
      </c>
      <c r="AE12420" s="1">
        <v>39973.351388888892</v>
      </c>
      <c r="AF12420" t="s">
        <v>3377</v>
      </c>
      <c r="AG12420" t="s">
        <v>66522</v>
      </c>
      <c r="AH12420" t="s">
        <v>51</v>
      </c>
      <c r="AJ12420" t="s">
        <v>53</v>
      </c>
      <c r="AL12420" t="s">
        <v>78</v>
      </c>
      <c r="AO12420" t="s">
        <v>51552</v>
      </c>
    </row>
    <row r="12421" spans="1:43" x14ac:dyDescent="0.35">
      <c r="A12421" t="s">
        <v>66523</v>
      </c>
      <c r="B12421" t="s">
        <v>747</v>
      </c>
      <c r="C12421" t="s">
        <v>6605</v>
      </c>
      <c r="F12421" t="s">
        <v>66524</v>
      </c>
      <c r="H12421" t="s">
        <v>66523</v>
      </c>
      <c r="J12421" t="s">
        <v>66525</v>
      </c>
      <c r="K12421" t="s">
        <v>66526</v>
      </c>
      <c r="M12421" t="s">
        <v>753</v>
      </c>
      <c r="N12421" t="s">
        <v>798</v>
      </c>
      <c r="O12421">
        <v>79912</v>
      </c>
      <c r="P12421" t="s">
        <v>50</v>
      </c>
      <c r="U12421" s="1">
        <v>45193</v>
      </c>
      <c r="V12421" s="1">
        <v>45193</v>
      </c>
      <c r="W12421" s="1">
        <v>45193.626388888886</v>
      </c>
      <c r="X12421" s="1">
        <v>45193.626388888886</v>
      </c>
      <c r="AC12421" t="s">
        <v>51</v>
      </c>
      <c r="AD12421">
        <v>2973698420</v>
      </c>
      <c r="AE12421" s="1">
        <v>45194.474999999999</v>
      </c>
      <c r="AF12421" t="s">
        <v>66527</v>
      </c>
      <c r="AG12421" t="s">
        <v>66528</v>
      </c>
      <c r="AH12421" t="s">
        <v>51</v>
      </c>
      <c r="AJ12421" t="s">
        <v>53</v>
      </c>
      <c r="AL12421" t="s">
        <v>68</v>
      </c>
      <c r="AO12421" t="s">
        <v>5443</v>
      </c>
      <c r="AP12421" s="1">
        <v>45193.625694444447</v>
      </c>
      <c r="AQ12421" s="1">
        <v>45193.620833333334</v>
      </c>
    </row>
    <row r="12422" spans="1:43" x14ac:dyDescent="0.35">
      <c r="A12422" t="s">
        <v>66529</v>
      </c>
      <c r="B12422" t="s">
        <v>66530</v>
      </c>
      <c r="C12422" t="s">
        <v>60343</v>
      </c>
      <c r="F12422" t="s">
        <v>66531</v>
      </c>
      <c r="H12422" t="s">
        <v>66529</v>
      </c>
      <c r="J12422" t="s">
        <v>66532</v>
      </c>
      <c r="K12422" t="s">
        <v>66533</v>
      </c>
      <c r="M12422" t="s">
        <v>1272</v>
      </c>
      <c r="N12422" t="s">
        <v>65</v>
      </c>
      <c r="O12422">
        <v>80007</v>
      </c>
      <c r="P12422" t="s">
        <v>50</v>
      </c>
      <c r="U12422" s="1">
        <v>45194</v>
      </c>
      <c r="V12422" s="1">
        <v>45194</v>
      </c>
      <c r="W12422" s="1">
        <v>45194.631944444445</v>
      </c>
      <c r="X12422" s="1">
        <v>45194.631944444445</v>
      </c>
      <c r="AC12422" t="s">
        <v>53</v>
      </c>
      <c r="AD12422">
        <v>2973698873</v>
      </c>
      <c r="AE12422" s="1">
        <v>45194.645138888889</v>
      </c>
      <c r="AF12422" t="s">
        <v>66534</v>
      </c>
      <c r="AG12422" t="s">
        <v>66535</v>
      </c>
      <c r="AH12422" t="s">
        <v>51</v>
      </c>
      <c r="AJ12422" t="s">
        <v>53</v>
      </c>
      <c r="AL12422" t="s">
        <v>68</v>
      </c>
      <c r="AO12422" t="s">
        <v>5443</v>
      </c>
      <c r="AP12422" s="1">
        <v>45194.631249999999</v>
      </c>
    </row>
    <row r="12423" spans="1:43" x14ac:dyDescent="0.35">
      <c r="A12423" t="s">
        <v>66536</v>
      </c>
      <c r="B12423" t="s">
        <v>66537</v>
      </c>
      <c r="C12423" t="s">
        <v>775</v>
      </c>
      <c r="F12423" t="s">
        <v>66538</v>
      </c>
      <c r="H12423" t="s">
        <v>66539</v>
      </c>
      <c r="J12423" t="s">
        <v>66540</v>
      </c>
      <c r="K12423" t="s">
        <v>66541</v>
      </c>
      <c r="M12423" t="s">
        <v>137</v>
      </c>
      <c r="N12423" t="s">
        <v>65</v>
      </c>
      <c r="O12423">
        <v>80221</v>
      </c>
      <c r="P12423" t="s">
        <v>50</v>
      </c>
      <c r="U12423" s="1">
        <v>45194</v>
      </c>
      <c r="V12423" s="1">
        <v>45194</v>
      </c>
      <c r="W12423" s="1">
        <v>45194.490277777775</v>
      </c>
      <c r="X12423" s="1">
        <v>45194.490277777775</v>
      </c>
      <c r="AC12423" t="s">
        <v>53</v>
      </c>
      <c r="AD12423">
        <v>2969997519</v>
      </c>
      <c r="AE12423" s="1">
        <v>44049.517361111109</v>
      </c>
      <c r="AF12423" t="s">
        <v>66542</v>
      </c>
      <c r="AG12423" t="s">
        <v>66543</v>
      </c>
      <c r="AH12423" t="s">
        <v>51</v>
      </c>
      <c r="AJ12423" t="s">
        <v>53</v>
      </c>
      <c r="AL12423" t="s">
        <v>68</v>
      </c>
      <c r="AO12423" t="s">
        <v>57090</v>
      </c>
      <c r="AP12423" s="1">
        <v>45194.711805555555</v>
      </c>
      <c r="AQ12423" s="1">
        <v>45194.711805555555</v>
      </c>
    </row>
    <row r="12424" spans="1:43" x14ac:dyDescent="0.35">
      <c r="A12424" t="s">
        <v>66544</v>
      </c>
      <c r="B12424" t="s">
        <v>3788</v>
      </c>
      <c r="C12424" t="s">
        <v>4162</v>
      </c>
      <c r="H12424" t="s">
        <v>66544</v>
      </c>
      <c r="J12424" t="s">
        <v>36443</v>
      </c>
      <c r="K12424" t="s">
        <v>66545</v>
      </c>
      <c r="M12424" t="s">
        <v>525</v>
      </c>
      <c r="N12424" t="s">
        <v>287</v>
      </c>
      <c r="O12424">
        <v>80012</v>
      </c>
      <c r="P12424" t="s">
        <v>50</v>
      </c>
      <c r="U12424" s="1">
        <v>45194</v>
      </c>
      <c r="V12424" s="1">
        <v>45194</v>
      </c>
      <c r="W12424" s="1">
        <v>45194.527777777781</v>
      </c>
      <c r="X12424" s="1">
        <v>45194.527777777781</v>
      </c>
      <c r="AC12424" t="s">
        <v>53</v>
      </c>
      <c r="AD12424">
        <v>2972031815</v>
      </c>
      <c r="AE12424" s="1">
        <v>44483.292361111111</v>
      </c>
      <c r="AG12424" t="s">
        <v>66546</v>
      </c>
      <c r="AH12424" t="s">
        <v>51</v>
      </c>
      <c r="AJ12424" t="s">
        <v>53</v>
      </c>
      <c r="AL12424" t="s">
        <v>78</v>
      </c>
      <c r="AO12424" t="s">
        <v>51552</v>
      </c>
    </row>
    <row r="12425" spans="1:43" x14ac:dyDescent="0.35">
      <c r="A12425" t="s">
        <v>66547</v>
      </c>
      <c r="B12425" t="s">
        <v>66548</v>
      </c>
      <c r="C12425" t="s">
        <v>66549</v>
      </c>
      <c r="F12425" t="s">
        <v>66550</v>
      </c>
      <c r="H12425" t="s">
        <v>66547</v>
      </c>
      <c r="J12425" t="s">
        <v>66551</v>
      </c>
      <c r="K12425" t="s">
        <v>66552</v>
      </c>
      <c r="M12425" t="s">
        <v>4422</v>
      </c>
      <c r="N12425" t="s">
        <v>65</v>
      </c>
      <c r="O12425">
        <v>80807</v>
      </c>
      <c r="P12425" t="s">
        <v>50</v>
      </c>
      <c r="U12425" s="1">
        <v>45194</v>
      </c>
      <c r="V12425" s="1">
        <v>45194</v>
      </c>
      <c r="W12425" s="1">
        <v>45194.472916666666</v>
      </c>
      <c r="X12425" s="1">
        <v>45194.472916666666</v>
      </c>
      <c r="AC12425" t="s">
        <v>53</v>
      </c>
      <c r="AD12425">
        <v>2972408432</v>
      </c>
      <c r="AE12425" s="1">
        <v>44977.395833333336</v>
      </c>
      <c r="AF12425" t="s">
        <v>66553</v>
      </c>
      <c r="AG12425" t="s">
        <v>66554</v>
      </c>
      <c r="AH12425" t="s">
        <v>51</v>
      </c>
      <c r="AJ12425" t="s">
        <v>53</v>
      </c>
      <c r="AL12425" t="s">
        <v>68</v>
      </c>
      <c r="AO12425" t="s">
        <v>57090</v>
      </c>
      <c r="AP12425" s="1">
        <v>45194.708333333336</v>
      </c>
      <c r="AQ12425" s="1">
        <v>45194.707638888889</v>
      </c>
    </row>
    <row r="12426" spans="1:43" x14ac:dyDescent="0.35">
      <c r="A12426" t="s">
        <v>66555</v>
      </c>
      <c r="B12426" t="s">
        <v>14718</v>
      </c>
      <c r="C12426" t="s">
        <v>20687</v>
      </c>
      <c r="F12426" t="s">
        <v>66556</v>
      </c>
      <c r="H12426" t="s">
        <v>66555</v>
      </c>
      <c r="J12426" t="s">
        <v>66557</v>
      </c>
      <c r="K12426" t="s">
        <v>66558</v>
      </c>
      <c r="M12426" t="s">
        <v>753</v>
      </c>
      <c r="N12426" t="s">
        <v>798</v>
      </c>
      <c r="O12426">
        <v>79905</v>
      </c>
      <c r="P12426" t="s">
        <v>50</v>
      </c>
      <c r="U12426" s="1">
        <v>45194</v>
      </c>
      <c r="V12426" s="1">
        <v>45194</v>
      </c>
      <c r="W12426" s="1">
        <v>45194.491666666669</v>
      </c>
      <c r="X12426" s="1">
        <v>45194.491666666669</v>
      </c>
      <c r="AC12426" t="s">
        <v>53</v>
      </c>
      <c r="AD12426">
        <v>2973698463</v>
      </c>
      <c r="AE12426" s="1">
        <v>45194.490972222222</v>
      </c>
      <c r="AF12426" t="s">
        <v>66559</v>
      </c>
      <c r="AG12426" t="s">
        <v>66560</v>
      </c>
      <c r="AH12426" t="s">
        <v>51</v>
      </c>
      <c r="AJ12426" t="s">
        <v>53</v>
      </c>
      <c r="AL12426" t="s">
        <v>68</v>
      </c>
      <c r="AO12426" t="s">
        <v>5443</v>
      </c>
      <c r="AP12426" s="1">
        <v>45194.513194444444</v>
      </c>
      <c r="AQ12426" s="1">
        <v>45194.5</v>
      </c>
    </row>
    <row r="12427" spans="1:43" x14ac:dyDescent="0.35">
      <c r="A12427" t="s">
        <v>66561</v>
      </c>
      <c r="B12427" t="s">
        <v>3514</v>
      </c>
      <c r="C12427" t="s">
        <v>702</v>
      </c>
      <c r="F12427" t="s">
        <v>66562</v>
      </c>
      <c r="H12427" t="s">
        <v>66561</v>
      </c>
      <c r="J12427" t="s">
        <v>6068</v>
      </c>
      <c r="K12427" t="s">
        <v>66563</v>
      </c>
      <c r="M12427" t="s">
        <v>143</v>
      </c>
      <c r="N12427" t="s">
        <v>213</v>
      </c>
      <c r="O12427">
        <v>81502</v>
      </c>
      <c r="P12427" t="s">
        <v>50</v>
      </c>
      <c r="U12427" s="1">
        <v>45194</v>
      </c>
      <c r="V12427" s="1">
        <v>45194</v>
      </c>
      <c r="W12427" s="1">
        <v>45194.661111111112</v>
      </c>
      <c r="X12427" s="1">
        <v>45194.661111111112</v>
      </c>
      <c r="AC12427" t="s">
        <v>53</v>
      </c>
      <c r="AD12427">
        <v>2969559900</v>
      </c>
      <c r="AE12427" s="1">
        <v>40603.479861111111</v>
      </c>
      <c r="AF12427" t="s">
        <v>6071</v>
      </c>
      <c r="AG12427" t="s">
        <v>66564</v>
      </c>
      <c r="AH12427" t="s">
        <v>51</v>
      </c>
      <c r="AJ12427" t="s">
        <v>53</v>
      </c>
      <c r="AL12427" t="s">
        <v>68</v>
      </c>
      <c r="AO12427" t="s">
        <v>5443</v>
      </c>
      <c r="AP12427" s="1">
        <v>45468.37222222222</v>
      </c>
      <c r="AQ12427" s="1">
        <v>45468.374305555553</v>
      </c>
    </row>
    <row r="12428" spans="1:43" x14ac:dyDescent="0.35">
      <c r="A12428" t="s">
        <v>66565</v>
      </c>
      <c r="B12428" t="s">
        <v>66566</v>
      </c>
      <c r="C12428" t="s">
        <v>18283</v>
      </c>
      <c r="D12428" t="s">
        <v>98</v>
      </c>
      <c r="H12428" t="s">
        <v>66567</v>
      </c>
      <c r="J12428" t="s">
        <v>2859</v>
      </c>
      <c r="P12428" t="s">
        <v>50</v>
      </c>
      <c r="U12428" s="1">
        <v>45194</v>
      </c>
      <c r="V12428" s="1">
        <v>45194</v>
      </c>
      <c r="W12428" s="1">
        <v>45224.663888888892</v>
      </c>
      <c r="X12428" s="1">
        <v>45224.663888888892</v>
      </c>
      <c r="AC12428" t="s">
        <v>53</v>
      </c>
      <c r="AD12428">
        <v>2969480024</v>
      </c>
      <c r="AE12428" s="1">
        <v>37427</v>
      </c>
      <c r="AF12428" t="s">
        <v>134</v>
      </c>
      <c r="AG12428" t="s">
        <v>66568</v>
      </c>
      <c r="AH12428" t="s">
        <v>51</v>
      </c>
      <c r="AJ12428" t="s">
        <v>53</v>
      </c>
      <c r="AL12428" t="s">
        <v>68</v>
      </c>
      <c r="AO12428" t="s">
        <v>5443</v>
      </c>
      <c r="AP12428" s="1">
        <v>45469.717361111114</v>
      </c>
      <c r="AQ12428" s="1">
        <v>45469.71875</v>
      </c>
    </row>
    <row r="12429" spans="1:43" x14ac:dyDescent="0.35">
      <c r="A12429" t="s">
        <v>66569</v>
      </c>
      <c r="B12429" t="s">
        <v>66570</v>
      </c>
      <c r="C12429" t="s">
        <v>23717</v>
      </c>
      <c r="F12429" t="s">
        <v>66571</v>
      </c>
      <c r="H12429" t="s">
        <v>66569</v>
      </c>
      <c r="J12429" t="s">
        <v>66572</v>
      </c>
      <c r="K12429" t="s">
        <v>66573</v>
      </c>
      <c r="M12429" t="s">
        <v>753</v>
      </c>
      <c r="N12429" t="s">
        <v>798</v>
      </c>
      <c r="O12429">
        <v>79938</v>
      </c>
      <c r="P12429" t="s">
        <v>50</v>
      </c>
      <c r="U12429" s="1">
        <v>45194</v>
      </c>
      <c r="V12429" s="1">
        <v>45194</v>
      </c>
      <c r="W12429" s="1">
        <v>45194.48333333333</v>
      </c>
      <c r="X12429" s="1">
        <v>45194.48333333333</v>
      </c>
      <c r="AC12429" t="s">
        <v>53</v>
      </c>
      <c r="AD12429">
        <v>2973698432</v>
      </c>
      <c r="AE12429" s="1">
        <v>45194.482638888891</v>
      </c>
      <c r="AF12429" t="s">
        <v>66574</v>
      </c>
      <c r="AG12429" t="s">
        <v>66575</v>
      </c>
      <c r="AH12429" t="s">
        <v>51</v>
      </c>
      <c r="AJ12429" t="s">
        <v>53</v>
      </c>
      <c r="AL12429" t="s">
        <v>68</v>
      </c>
      <c r="AO12429" t="s">
        <v>57090</v>
      </c>
      <c r="AP12429" s="1">
        <v>45194.554861111108</v>
      </c>
      <c r="AQ12429" s="1">
        <v>45194.517361111109</v>
      </c>
    </row>
    <row r="12430" spans="1:43" x14ac:dyDescent="0.35">
      <c r="A12430" t="s">
        <v>66576</v>
      </c>
      <c r="B12430" t="s">
        <v>849</v>
      </c>
      <c r="C12430" t="s">
        <v>758</v>
      </c>
      <c r="F12430" t="s">
        <v>66577</v>
      </c>
      <c r="H12430" t="s">
        <v>66576</v>
      </c>
      <c r="J12430" t="s">
        <v>56185</v>
      </c>
      <c r="K12430" t="s">
        <v>66578</v>
      </c>
      <c r="M12430" t="s">
        <v>66579</v>
      </c>
      <c r="N12430" t="s">
        <v>12376</v>
      </c>
      <c r="O12430">
        <v>73080</v>
      </c>
      <c r="P12430" t="s">
        <v>50</v>
      </c>
      <c r="U12430" s="1">
        <v>45194</v>
      </c>
      <c r="V12430" s="1">
        <v>45194</v>
      </c>
      <c r="W12430" s="1">
        <v>45194.658333333333</v>
      </c>
      <c r="X12430" s="1">
        <v>45194.658333333333</v>
      </c>
      <c r="AC12430" t="s">
        <v>51</v>
      </c>
      <c r="AD12430">
        <v>2972407872</v>
      </c>
      <c r="AE12430" s="1">
        <v>44977.394444444442</v>
      </c>
      <c r="AF12430" t="s">
        <v>66580</v>
      </c>
      <c r="AG12430" t="s">
        <v>66581</v>
      </c>
      <c r="AH12430" t="s">
        <v>51</v>
      </c>
      <c r="AJ12430" t="s">
        <v>53</v>
      </c>
      <c r="AL12430" t="s">
        <v>68</v>
      </c>
      <c r="AO12430" t="s">
        <v>5443</v>
      </c>
      <c r="AP12430" s="1">
        <v>45194.738194444442</v>
      </c>
      <c r="AQ12430" s="1">
        <v>45194.666666666664</v>
      </c>
    </row>
    <row r="12431" spans="1:43" x14ac:dyDescent="0.35">
      <c r="A12431" t="s">
        <v>66582</v>
      </c>
      <c r="B12431" t="s">
        <v>1539</v>
      </c>
      <c r="C12431" t="s">
        <v>50520</v>
      </c>
      <c r="F12431" t="s">
        <v>66583</v>
      </c>
      <c r="H12431" t="s">
        <v>66582</v>
      </c>
      <c r="J12431" t="s">
        <v>66584</v>
      </c>
      <c r="K12431" t="s">
        <v>66585</v>
      </c>
      <c r="M12431" t="s">
        <v>753</v>
      </c>
      <c r="N12431" t="s">
        <v>798</v>
      </c>
      <c r="O12431">
        <v>79915</v>
      </c>
      <c r="P12431" t="s">
        <v>50</v>
      </c>
      <c r="U12431" s="1">
        <v>45194</v>
      </c>
      <c r="V12431" s="1">
        <v>45194</v>
      </c>
      <c r="W12431" s="1">
        <v>45194.705555555556</v>
      </c>
      <c r="X12431" s="1">
        <v>45194.705555555556</v>
      </c>
      <c r="AC12431" t="s">
        <v>53</v>
      </c>
      <c r="AD12431">
        <v>2973699762</v>
      </c>
      <c r="AE12431" s="1">
        <v>45195.377083333333</v>
      </c>
      <c r="AF12431" t="s">
        <v>66586</v>
      </c>
      <c r="AG12431" t="s">
        <v>66587</v>
      </c>
      <c r="AH12431" t="s">
        <v>51</v>
      </c>
      <c r="AJ12431" t="s">
        <v>53</v>
      </c>
      <c r="AL12431" t="s">
        <v>68</v>
      </c>
      <c r="AO12431" t="s">
        <v>5443</v>
      </c>
      <c r="AP12431" s="1">
        <v>45195.40902777778</v>
      </c>
      <c r="AQ12431" s="1">
        <v>45195.407638888886</v>
      </c>
    </row>
    <row r="12432" spans="1:43" x14ac:dyDescent="0.35">
      <c r="A12432" t="s">
        <v>66588</v>
      </c>
      <c r="B12432" t="s">
        <v>24815</v>
      </c>
      <c r="C12432" t="s">
        <v>66589</v>
      </c>
      <c r="F12432" t="s">
        <v>66590</v>
      </c>
      <c r="H12432" t="s">
        <v>66588</v>
      </c>
      <c r="J12432" t="s">
        <v>66591</v>
      </c>
      <c r="K12432" t="s">
        <v>66592</v>
      </c>
      <c r="M12432" t="s">
        <v>46817</v>
      </c>
      <c r="N12432" t="s">
        <v>253</v>
      </c>
      <c r="O12432">
        <v>88081</v>
      </c>
      <c r="P12432" t="s">
        <v>50</v>
      </c>
      <c r="U12432" s="1">
        <v>45194</v>
      </c>
      <c r="V12432" s="1">
        <v>45194</v>
      </c>
      <c r="W12432" s="1">
        <v>45194.572222222225</v>
      </c>
      <c r="X12432" s="1">
        <v>45194.572222222225</v>
      </c>
      <c r="AC12432" t="s">
        <v>51</v>
      </c>
      <c r="AD12432">
        <v>2973699752</v>
      </c>
      <c r="AE12432" s="1">
        <v>45195.370833333334</v>
      </c>
      <c r="AF12432" t="s">
        <v>66593</v>
      </c>
      <c r="AG12432" t="s">
        <v>66594</v>
      </c>
      <c r="AH12432" t="s">
        <v>51</v>
      </c>
      <c r="AJ12432" t="s">
        <v>53</v>
      </c>
      <c r="AL12432" t="s">
        <v>68</v>
      </c>
      <c r="AO12432" t="s">
        <v>5443</v>
      </c>
      <c r="AP12432" s="1">
        <v>45195.429166666669</v>
      </c>
      <c r="AQ12432" s="1">
        <v>45195.397916666669</v>
      </c>
    </row>
    <row r="12433" spans="1:43" x14ac:dyDescent="0.35">
      <c r="A12433" t="s">
        <v>66595</v>
      </c>
      <c r="B12433" t="s">
        <v>62661</v>
      </c>
      <c r="C12433" t="s">
        <v>9015</v>
      </c>
      <c r="F12433" t="s">
        <v>66596</v>
      </c>
      <c r="H12433" t="s">
        <v>66595</v>
      </c>
      <c r="J12433" t="s">
        <v>66597</v>
      </c>
      <c r="K12433" t="s">
        <v>66598</v>
      </c>
      <c r="M12433" t="s">
        <v>753</v>
      </c>
      <c r="N12433" t="s">
        <v>798</v>
      </c>
      <c r="O12433">
        <v>79936</v>
      </c>
      <c r="P12433" t="s">
        <v>50</v>
      </c>
      <c r="U12433" s="1">
        <v>45194</v>
      </c>
      <c r="V12433" s="1">
        <v>45194</v>
      </c>
      <c r="W12433" s="1">
        <v>45194.558333333334</v>
      </c>
      <c r="X12433" s="1">
        <v>45194.558333333334</v>
      </c>
      <c r="AC12433" t="s">
        <v>51</v>
      </c>
      <c r="AD12433">
        <v>2973699760</v>
      </c>
      <c r="AE12433" s="1">
        <v>45195.375694444447</v>
      </c>
      <c r="AF12433" t="s">
        <v>66599</v>
      </c>
      <c r="AG12433" t="s">
        <v>66600</v>
      </c>
      <c r="AH12433" t="s">
        <v>51</v>
      </c>
      <c r="AJ12433" t="s">
        <v>53</v>
      </c>
      <c r="AL12433" t="s">
        <v>68</v>
      </c>
      <c r="AO12433" t="s">
        <v>5443</v>
      </c>
      <c r="AP12433" s="1">
        <v>45211.554166666669</v>
      </c>
      <c r="AQ12433" s="1">
        <v>45195.39166666667</v>
      </c>
    </row>
    <row r="12434" spans="1:43" x14ac:dyDescent="0.35">
      <c r="A12434" t="s">
        <v>66601</v>
      </c>
      <c r="B12434" t="s">
        <v>7273</v>
      </c>
      <c r="C12434" t="s">
        <v>26523</v>
      </c>
      <c r="H12434" t="s">
        <v>66601</v>
      </c>
      <c r="J12434" t="s">
        <v>27551</v>
      </c>
      <c r="K12434" t="s">
        <v>1843</v>
      </c>
      <c r="M12434" t="s">
        <v>431</v>
      </c>
      <c r="N12434" t="s">
        <v>213</v>
      </c>
      <c r="O12434">
        <v>80112</v>
      </c>
      <c r="P12434" t="s">
        <v>50</v>
      </c>
      <c r="U12434" s="1">
        <v>45194</v>
      </c>
      <c r="V12434" s="1">
        <v>45194</v>
      </c>
      <c r="W12434" s="1">
        <v>45194.526388888888</v>
      </c>
      <c r="X12434" s="1">
        <v>45194.526388888888</v>
      </c>
      <c r="AC12434" t="s">
        <v>53</v>
      </c>
      <c r="AD12434">
        <v>2969475411</v>
      </c>
      <c r="AE12434" s="1">
        <v>37166.661111111112</v>
      </c>
      <c r="AF12434" t="s">
        <v>1844</v>
      </c>
      <c r="AG12434" t="s">
        <v>66602</v>
      </c>
      <c r="AH12434" t="s">
        <v>51</v>
      </c>
      <c r="AJ12434" t="s">
        <v>53</v>
      </c>
      <c r="AL12434" t="s">
        <v>68</v>
      </c>
      <c r="AO12434" t="s">
        <v>5443</v>
      </c>
      <c r="AP12434" s="1">
        <v>45383.512499999997</v>
      </c>
    </row>
    <row r="12435" spans="1:43" x14ac:dyDescent="0.35">
      <c r="A12435" t="s">
        <v>66603</v>
      </c>
      <c r="B12435" t="s">
        <v>66604</v>
      </c>
      <c r="C12435" t="s">
        <v>961</v>
      </c>
      <c r="F12435" t="s">
        <v>66605</v>
      </c>
      <c r="H12435" t="s">
        <v>66603</v>
      </c>
      <c r="J12435" t="s">
        <v>27551</v>
      </c>
      <c r="K12435" t="s">
        <v>1843</v>
      </c>
      <c r="M12435" t="s">
        <v>431</v>
      </c>
      <c r="N12435" t="s">
        <v>213</v>
      </c>
      <c r="O12435">
        <v>80112</v>
      </c>
      <c r="P12435" t="s">
        <v>50</v>
      </c>
      <c r="U12435" s="1">
        <v>45194</v>
      </c>
      <c r="V12435" s="1">
        <v>45194</v>
      </c>
      <c r="W12435" s="1">
        <v>45194.436111111114</v>
      </c>
      <c r="X12435" s="1">
        <v>45349.741666666669</v>
      </c>
      <c r="AC12435" t="s">
        <v>53</v>
      </c>
      <c r="AD12435">
        <v>2969475411</v>
      </c>
      <c r="AE12435" s="1">
        <v>37166.661111111112</v>
      </c>
      <c r="AF12435" t="s">
        <v>1844</v>
      </c>
      <c r="AG12435" t="s">
        <v>66606</v>
      </c>
      <c r="AH12435" t="s">
        <v>51</v>
      </c>
      <c r="AJ12435" t="s">
        <v>53</v>
      </c>
      <c r="AL12435" t="s">
        <v>68</v>
      </c>
      <c r="AO12435" t="s">
        <v>5443</v>
      </c>
      <c r="AP12435" s="1">
        <v>45476.638888888891</v>
      </c>
      <c r="AQ12435" s="1">
        <v>45476.63958333333</v>
      </c>
    </row>
    <row r="12436" spans="1:43" x14ac:dyDescent="0.35">
      <c r="A12436" t="s">
        <v>66607</v>
      </c>
      <c r="B12436" t="s">
        <v>66608</v>
      </c>
      <c r="C12436" t="s">
        <v>9111</v>
      </c>
      <c r="F12436" t="s">
        <v>66609</v>
      </c>
      <c r="H12436" t="s">
        <v>66607</v>
      </c>
      <c r="J12436" t="s">
        <v>27551</v>
      </c>
      <c r="K12436" t="s">
        <v>17845</v>
      </c>
      <c r="M12436" t="s">
        <v>1333</v>
      </c>
      <c r="N12436" t="s">
        <v>65</v>
      </c>
      <c r="O12436">
        <v>80112</v>
      </c>
      <c r="P12436" t="s">
        <v>50</v>
      </c>
      <c r="U12436" s="1">
        <v>45194</v>
      </c>
      <c r="V12436" s="1">
        <v>45194</v>
      </c>
      <c r="W12436" s="1">
        <v>45194.431944444441</v>
      </c>
      <c r="X12436" s="1">
        <v>45194.431944444441</v>
      </c>
      <c r="AC12436" t="s">
        <v>51</v>
      </c>
      <c r="AD12436">
        <v>2969475411</v>
      </c>
      <c r="AE12436" s="1">
        <v>37166.661111111112</v>
      </c>
      <c r="AF12436" t="s">
        <v>1844</v>
      </c>
      <c r="AG12436" t="s">
        <v>66610</v>
      </c>
      <c r="AH12436" t="s">
        <v>51</v>
      </c>
      <c r="AJ12436" t="s">
        <v>53</v>
      </c>
      <c r="AL12436" t="s">
        <v>68</v>
      </c>
      <c r="AO12436" t="s">
        <v>5443</v>
      </c>
      <c r="AP12436" s="1">
        <v>45436.65625</v>
      </c>
      <c r="AQ12436" s="1">
        <v>45436.435416666667</v>
      </c>
    </row>
    <row r="12437" spans="1:43" x14ac:dyDescent="0.35">
      <c r="A12437" t="s">
        <v>66611</v>
      </c>
      <c r="B12437" t="s">
        <v>9824</v>
      </c>
      <c r="C12437" t="s">
        <v>66612</v>
      </c>
      <c r="F12437" t="s">
        <v>66613</v>
      </c>
      <c r="H12437" t="s">
        <v>66611</v>
      </c>
      <c r="J12437" t="s">
        <v>66614</v>
      </c>
      <c r="K12437" t="s">
        <v>66615</v>
      </c>
      <c r="M12437" t="s">
        <v>36325</v>
      </c>
      <c r="N12437" t="s">
        <v>65</v>
      </c>
      <c r="O12437">
        <v>80136</v>
      </c>
      <c r="P12437" t="s">
        <v>50</v>
      </c>
      <c r="U12437" s="1">
        <v>45194</v>
      </c>
      <c r="V12437" s="1">
        <v>45194</v>
      </c>
      <c r="W12437" s="1">
        <v>45194.422222222223</v>
      </c>
      <c r="X12437" s="1">
        <v>45194.422222222223</v>
      </c>
      <c r="AC12437" t="s">
        <v>53</v>
      </c>
      <c r="AD12437">
        <v>2973698188</v>
      </c>
      <c r="AE12437" s="1">
        <v>45194.422222222223</v>
      </c>
      <c r="AF12437" t="s">
        <v>66616</v>
      </c>
      <c r="AG12437" t="s">
        <v>66617</v>
      </c>
      <c r="AH12437" t="s">
        <v>51</v>
      </c>
      <c r="AJ12437" t="s">
        <v>53</v>
      </c>
      <c r="AL12437" t="s">
        <v>68</v>
      </c>
      <c r="AO12437" t="s">
        <v>57090</v>
      </c>
      <c r="AP12437" s="1">
        <v>45194.432638888888</v>
      </c>
      <c r="AQ12437" s="1">
        <v>45194.428472222222</v>
      </c>
    </row>
    <row r="12438" spans="1:43" x14ac:dyDescent="0.35">
      <c r="A12438" t="s">
        <v>66618</v>
      </c>
      <c r="B12438" t="s">
        <v>7454</v>
      </c>
      <c r="C12438" t="s">
        <v>1614</v>
      </c>
      <c r="F12438" t="s">
        <v>66619</v>
      </c>
      <c r="H12438" t="s">
        <v>66618</v>
      </c>
      <c r="J12438" t="s">
        <v>66620</v>
      </c>
      <c r="K12438" t="s">
        <v>66621</v>
      </c>
      <c r="M12438" t="s">
        <v>1408</v>
      </c>
      <c r="N12438" t="s">
        <v>65</v>
      </c>
      <c r="O12438">
        <v>81052</v>
      </c>
      <c r="P12438" t="s">
        <v>50</v>
      </c>
      <c r="U12438" s="1">
        <v>45194</v>
      </c>
      <c r="V12438" s="1">
        <v>45194</v>
      </c>
      <c r="W12438" s="1">
        <v>45194.731944444444</v>
      </c>
      <c r="X12438" s="1">
        <v>45194.731944444444</v>
      </c>
      <c r="AC12438" t="s">
        <v>53</v>
      </c>
      <c r="AD12438">
        <v>1000000001</v>
      </c>
      <c r="AE12438" s="1">
        <v>39973.351388888892</v>
      </c>
      <c r="AF12438" t="s">
        <v>3377</v>
      </c>
      <c r="AG12438" t="s">
        <v>66622</v>
      </c>
      <c r="AH12438" t="s">
        <v>51</v>
      </c>
      <c r="AJ12438" t="s">
        <v>53</v>
      </c>
      <c r="AL12438" t="s">
        <v>78</v>
      </c>
      <c r="AO12438" t="s">
        <v>5443</v>
      </c>
      <c r="AP12438" s="1">
        <v>45400.543055555558</v>
      </c>
    </row>
    <row r="12439" spans="1:43" x14ac:dyDescent="0.35">
      <c r="A12439" t="s">
        <v>66623</v>
      </c>
      <c r="B12439" t="s">
        <v>12665</v>
      </c>
      <c r="C12439" t="s">
        <v>3285</v>
      </c>
      <c r="H12439" t="s">
        <v>66623</v>
      </c>
      <c r="K12439" t="s">
        <v>66624</v>
      </c>
      <c r="M12439" t="s">
        <v>4713</v>
      </c>
      <c r="N12439" t="s">
        <v>287</v>
      </c>
      <c r="O12439">
        <v>81401</v>
      </c>
      <c r="P12439" t="s">
        <v>50</v>
      </c>
      <c r="U12439" s="1">
        <v>45194</v>
      </c>
      <c r="V12439" s="1">
        <v>45194</v>
      </c>
      <c r="W12439" s="1">
        <v>45194.67083333333</v>
      </c>
      <c r="X12439" s="1">
        <v>45194.67083333333</v>
      </c>
      <c r="AC12439" t="s">
        <v>53</v>
      </c>
      <c r="AD12439">
        <v>1000000001</v>
      </c>
      <c r="AE12439" s="1">
        <v>39973.351388888892</v>
      </c>
      <c r="AF12439" t="s">
        <v>3377</v>
      </c>
      <c r="AG12439" t="s">
        <v>66625</v>
      </c>
      <c r="AH12439" t="s">
        <v>51</v>
      </c>
      <c r="AJ12439" t="s">
        <v>53</v>
      </c>
      <c r="AL12439" t="s">
        <v>78</v>
      </c>
      <c r="AO12439" t="s">
        <v>51552</v>
      </c>
    </row>
    <row r="12440" spans="1:43" x14ac:dyDescent="0.35">
      <c r="A12440" t="s">
        <v>66626</v>
      </c>
      <c r="B12440" t="s">
        <v>66627</v>
      </c>
      <c r="C12440" t="s">
        <v>66628</v>
      </c>
      <c r="F12440" t="s">
        <v>66629</v>
      </c>
      <c r="H12440" t="s">
        <v>66626</v>
      </c>
      <c r="J12440" t="s">
        <v>66630</v>
      </c>
      <c r="K12440" t="s">
        <v>66631</v>
      </c>
      <c r="M12440" t="s">
        <v>753</v>
      </c>
      <c r="N12440" t="s">
        <v>798</v>
      </c>
      <c r="O12440">
        <v>79905</v>
      </c>
      <c r="P12440" t="s">
        <v>50</v>
      </c>
      <c r="U12440" s="1">
        <v>45194</v>
      </c>
      <c r="V12440" s="1">
        <v>45194</v>
      </c>
      <c r="AC12440" t="s">
        <v>51</v>
      </c>
      <c r="AG12440" t="s">
        <v>66632</v>
      </c>
      <c r="AH12440" t="s">
        <v>51</v>
      </c>
      <c r="AJ12440" t="s">
        <v>53</v>
      </c>
      <c r="AO12440" t="s">
        <v>5443</v>
      </c>
    </row>
    <row r="12441" spans="1:43" x14ac:dyDescent="0.35">
      <c r="A12441" t="s">
        <v>66633</v>
      </c>
      <c r="B12441" t="s">
        <v>23360</v>
      </c>
      <c r="C12441" t="s">
        <v>12100</v>
      </c>
      <c r="F12441" t="s">
        <v>66634</v>
      </c>
      <c r="H12441" t="s">
        <v>66635</v>
      </c>
      <c r="I12441" t="s">
        <v>200</v>
      </c>
      <c r="J12441" t="s">
        <v>36443</v>
      </c>
      <c r="K12441" t="s">
        <v>1434</v>
      </c>
      <c r="M12441" t="s">
        <v>1435</v>
      </c>
      <c r="N12441" t="s">
        <v>1436</v>
      </c>
      <c r="O12441">
        <v>73533</v>
      </c>
      <c r="P12441" t="s">
        <v>50</v>
      </c>
      <c r="U12441" s="1">
        <v>45194</v>
      </c>
      <c r="V12441" s="1">
        <v>45194</v>
      </c>
      <c r="AC12441" t="s">
        <v>53</v>
      </c>
      <c r="AD12441">
        <v>2969479704</v>
      </c>
      <c r="AE12441" s="1">
        <v>37406</v>
      </c>
      <c r="AG12441" t="s">
        <v>66636</v>
      </c>
      <c r="AH12441" t="s">
        <v>51</v>
      </c>
      <c r="AJ12441" t="s">
        <v>53</v>
      </c>
      <c r="AO12441" t="s">
        <v>5443</v>
      </c>
    </row>
    <row r="12442" spans="1:43" x14ac:dyDescent="0.35">
      <c r="A12442" t="s">
        <v>66637</v>
      </c>
      <c r="B12442" t="s">
        <v>66638</v>
      </c>
      <c r="C12442" t="s">
        <v>66639</v>
      </c>
      <c r="F12442" t="s">
        <v>66640</v>
      </c>
      <c r="H12442" t="s">
        <v>66637</v>
      </c>
      <c r="J12442" t="s">
        <v>66641</v>
      </c>
      <c r="K12442" t="s">
        <v>66642</v>
      </c>
      <c r="M12442" t="s">
        <v>66643</v>
      </c>
      <c r="N12442" t="s">
        <v>65</v>
      </c>
      <c r="O12442">
        <v>80749</v>
      </c>
      <c r="P12442" t="s">
        <v>50</v>
      </c>
      <c r="U12442" s="1">
        <v>45194</v>
      </c>
      <c r="V12442" s="1">
        <v>45194</v>
      </c>
      <c r="W12442" s="1">
        <v>45194.552777777775</v>
      </c>
      <c r="X12442" s="1">
        <v>45194.552777777775</v>
      </c>
      <c r="AC12442" t="s">
        <v>53</v>
      </c>
      <c r="AD12442">
        <v>2972350279</v>
      </c>
      <c r="AE12442" s="1">
        <v>44963.606944444444</v>
      </c>
      <c r="AF12442" t="s">
        <v>66644</v>
      </c>
      <c r="AG12442" t="s">
        <v>66645</v>
      </c>
      <c r="AH12442" t="s">
        <v>51</v>
      </c>
      <c r="AJ12442" t="s">
        <v>53</v>
      </c>
      <c r="AL12442" t="s">
        <v>68</v>
      </c>
      <c r="AO12442" t="s">
        <v>5443</v>
      </c>
      <c r="AP12442" s="1">
        <v>45229.731249999997</v>
      </c>
      <c r="AQ12442" s="1">
        <v>45215.440972222219</v>
      </c>
    </row>
    <row r="12443" spans="1:43" x14ac:dyDescent="0.35">
      <c r="A12443" t="s">
        <v>66646</v>
      </c>
      <c r="B12443" t="s">
        <v>66647</v>
      </c>
      <c r="C12443" t="s">
        <v>5456</v>
      </c>
      <c r="F12443" t="s">
        <v>66648</v>
      </c>
      <c r="H12443" t="s">
        <v>66646</v>
      </c>
      <c r="J12443" t="s">
        <v>66649</v>
      </c>
      <c r="K12443" t="s">
        <v>66650</v>
      </c>
      <c r="M12443" t="s">
        <v>14694</v>
      </c>
      <c r="N12443" t="s">
        <v>65</v>
      </c>
      <c r="O12443">
        <v>80214</v>
      </c>
      <c r="P12443" t="s">
        <v>50</v>
      </c>
      <c r="U12443" s="1">
        <v>45194</v>
      </c>
      <c r="V12443" s="1">
        <v>45194</v>
      </c>
      <c r="W12443" s="1">
        <v>45194.474305555559</v>
      </c>
      <c r="X12443" s="1">
        <v>45194.474305555559</v>
      </c>
      <c r="AC12443" t="s">
        <v>53</v>
      </c>
      <c r="AD12443">
        <v>2972408359</v>
      </c>
      <c r="AE12443" s="1">
        <v>44977.395833333336</v>
      </c>
      <c r="AF12443" t="s">
        <v>66651</v>
      </c>
      <c r="AG12443" t="s">
        <v>66652</v>
      </c>
      <c r="AH12443" t="s">
        <v>51</v>
      </c>
      <c r="AJ12443" t="s">
        <v>53</v>
      </c>
      <c r="AL12443" t="s">
        <v>68</v>
      </c>
      <c r="AO12443" t="s">
        <v>57090</v>
      </c>
      <c r="AP12443" s="1">
        <v>45194.709722222222</v>
      </c>
      <c r="AQ12443" s="1">
        <v>45194.709722222222</v>
      </c>
    </row>
    <row r="12444" spans="1:43" x14ac:dyDescent="0.35">
      <c r="A12444" t="s">
        <v>66653</v>
      </c>
      <c r="B12444" t="s">
        <v>66654</v>
      </c>
      <c r="C12444" t="s">
        <v>13844</v>
      </c>
      <c r="F12444" t="s">
        <v>58768</v>
      </c>
      <c r="H12444" t="s">
        <v>66655</v>
      </c>
      <c r="J12444" t="s">
        <v>58769</v>
      </c>
      <c r="K12444" t="s">
        <v>66656</v>
      </c>
      <c r="M12444" t="s">
        <v>159</v>
      </c>
      <c r="N12444" t="s">
        <v>65</v>
      </c>
      <c r="O12444">
        <v>80908</v>
      </c>
      <c r="P12444" t="s">
        <v>50</v>
      </c>
      <c r="U12444" s="1">
        <v>45195</v>
      </c>
      <c r="V12444" s="1">
        <v>45195</v>
      </c>
      <c r="W12444" s="1">
        <v>45195.619444444441</v>
      </c>
      <c r="X12444" s="1">
        <v>45195.619444444441</v>
      </c>
      <c r="AC12444" t="s">
        <v>53</v>
      </c>
      <c r="AD12444">
        <v>2969524564</v>
      </c>
      <c r="AE12444" s="1">
        <v>39185.522222222222</v>
      </c>
      <c r="AF12444" t="s">
        <v>58770</v>
      </c>
      <c r="AG12444" t="s">
        <v>66657</v>
      </c>
      <c r="AH12444" t="s">
        <v>51</v>
      </c>
      <c r="AJ12444" t="s">
        <v>53</v>
      </c>
      <c r="AL12444" t="s">
        <v>68</v>
      </c>
      <c r="AO12444" t="s">
        <v>5443</v>
      </c>
      <c r="AP12444" s="1">
        <v>45195.624305555553</v>
      </c>
      <c r="AQ12444" s="1">
        <v>45195.621527777781</v>
      </c>
    </row>
    <row r="12445" spans="1:43" x14ac:dyDescent="0.35">
      <c r="A12445" t="s">
        <v>66658</v>
      </c>
      <c r="B12445" t="s">
        <v>9643</v>
      </c>
      <c r="C12445" t="s">
        <v>9644</v>
      </c>
      <c r="F12445">
        <v>17206281030</v>
      </c>
      <c r="H12445" t="s">
        <v>66658</v>
      </c>
      <c r="K12445" t="s">
        <v>66659</v>
      </c>
      <c r="M12445" t="s">
        <v>525</v>
      </c>
      <c r="N12445" t="s">
        <v>287</v>
      </c>
      <c r="O12445">
        <v>80011</v>
      </c>
      <c r="P12445" t="s">
        <v>50</v>
      </c>
      <c r="U12445" s="1">
        <v>45195</v>
      </c>
      <c r="V12445" s="1">
        <v>45195</v>
      </c>
      <c r="W12445" s="1">
        <v>45195.611111111109</v>
      </c>
      <c r="X12445" s="1">
        <v>45195.611111111109</v>
      </c>
      <c r="AC12445" t="s">
        <v>53</v>
      </c>
      <c r="AD12445">
        <v>1000000001</v>
      </c>
      <c r="AE12445" s="1">
        <v>39973.351388888892</v>
      </c>
      <c r="AF12445" t="s">
        <v>3377</v>
      </c>
      <c r="AG12445" t="s">
        <v>66660</v>
      </c>
      <c r="AH12445" t="s">
        <v>51</v>
      </c>
      <c r="AJ12445" t="s">
        <v>53</v>
      </c>
      <c r="AL12445" t="s">
        <v>78</v>
      </c>
      <c r="AO12445" t="s">
        <v>51552</v>
      </c>
    </row>
    <row r="12446" spans="1:43" x14ac:dyDescent="0.35">
      <c r="A12446" t="s">
        <v>66661</v>
      </c>
      <c r="B12446" t="s">
        <v>7348</v>
      </c>
      <c r="C12446" t="s">
        <v>16674</v>
      </c>
      <c r="F12446" t="s">
        <v>66662</v>
      </c>
      <c r="H12446" t="s">
        <v>66661</v>
      </c>
      <c r="J12446" t="s">
        <v>66663</v>
      </c>
      <c r="K12446" t="s">
        <v>66664</v>
      </c>
      <c r="M12446" t="s">
        <v>753</v>
      </c>
      <c r="N12446" t="s">
        <v>798</v>
      </c>
      <c r="O12446">
        <v>79911</v>
      </c>
      <c r="P12446" t="s">
        <v>50</v>
      </c>
      <c r="U12446" s="1">
        <v>45195</v>
      </c>
      <c r="V12446" s="1">
        <v>45195</v>
      </c>
      <c r="W12446" s="1">
        <v>45195.44027777778</v>
      </c>
      <c r="X12446" s="1">
        <v>45195.44027777778</v>
      </c>
      <c r="AC12446" t="s">
        <v>51</v>
      </c>
      <c r="AD12446">
        <v>2969733774</v>
      </c>
      <c r="AE12446" s="1">
        <v>42838.519444444442</v>
      </c>
      <c r="AF12446" t="s">
        <v>7356</v>
      </c>
      <c r="AG12446" t="s">
        <v>66665</v>
      </c>
      <c r="AH12446" t="s">
        <v>51</v>
      </c>
      <c r="AJ12446" t="s">
        <v>53</v>
      </c>
      <c r="AL12446" t="s">
        <v>68</v>
      </c>
      <c r="AO12446" t="s">
        <v>5443</v>
      </c>
      <c r="AP12446" s="1">
        <v>45195.470833333333</v>
      </c>
      <c r="AQ12446" s="1">
        <v>45195.450694444444</v>
      </c>
    </row>
    <row r="12447" spans="1:43" x14ac:dyDescent="0.35">
      <c r="A12447" t="s">
        <v>66666</v>
      </c>
      <c r="B12447" t="s">
        <v>66667</v>
      </c>
      <c r="C12447" t="s">
        <v>5456</v>
      </c>
      <c r="F12447">
        <v>13098248347</v>
      </c>
      <c r="H12447" t="s">
        <v>66668</v>
      </c>
      <c r="J12447" t="s">
        <v>66669</v>
      </c>
      <c r="N12447" t="s">
        <v>3689</v>
      </c>
      <c r="O12447">
        <v>63301</v>
      </c>
      <c r="P12447" t="s">
        <v>50</v>
      </c>
      <c r="U12447" s="1">
        <v>45195</v>
      </c>
      <c r="V12447" s="1">
        <v>45195</v>
      </c>
      <c r="AC12447" t="s">
        <v>53</v>
      </c>
      <c r="AD12447">
        <v>2969642782</v>
      </c>
      <c r="AE12447" s="1">
        <v>41852.477777777778</v>
      </c>
      <c r="AG12447" t="s">
        <v>66670</v>
      </c>
      <c r="AH12447" t="s">
        <v>51</v>
      </c>
      <c r="AJ12447" t="s">
        <v>53</v>
      </c>
      <c r="AO12447" t="s">
        <v>5443</v>
      </c>
    </row>
    <row r="12448" spans="1:43" x14ac:dyDescent="0.35">
      <c r="A12448" t="s">
        <v>66671</v>
      </c>
      <c r="B12448" t="s">
        <v>7225</v>
      </c>
      <c r="C12448" t="s">
        <v>25000</v>
      </c>
      <c r="F12448" t="s">
        <v>66672</v>
      </c>
      <c r="H12448" t="s">
        <v>66671</v>
      </c>
      <c r="J12448" t="s">
        <v>66673</v>
      </c>
      <c r="K12448" t="s">
        <v>66674</v>
      </c>
      <c r="M12448" t="s">
        <v>50173</v>
      </c>
      <c r="N12448" t="s">
        <v>253</v>
      </c>
      <c r="O12448">
        <v>87940</v>
      </c>
      <c r="P12448" t="s">
        <v>50</v>
      </c>
      <c r="U12448" s="1">
        <v>45195</v>
      </c>
      <c r="V12448" s="1">
        <v>45195</v>
      </c>
      <c r="W12448" s="1">
        <v>45195.431944444441</v>
      </c>
      <c r="X12448" s="1">
        <v>45195.431944444441</v>
      </c>
      <c r="AC12448" t="s">
        <v>51</v>
      </c>
      <c r="AD12448">
        <v>2973699946</v>
      </c>
      <c r="AE12448" s="1">
        <v>45195.433333333334</v>
      </c>
      <c r="AF12448" t="s">
        <v>66675</v>
      </c>
      <c r="AG12448" t="s">
        <v>66676</v>
      </c>
      <c r="AH12448" t="s">
        <v>51</v>
      </c>
      <c r="AJ12448" t="s">
        <v>53</v>
      </c>
      <c r="AL12448" t="s">
        <v>68</v>
      </c>
      <c r="AO12448" t="s">
        <v>5443</v>
      </c>
      <c r="AP12448" s="1">
        <v>45196.518055555556</v>
      </c>
      <c r="AQ12448" s="1">
        <v>45196.520138888889</v>
      </c>
    </row>
    <row r="12449" spans="1:43" x14ac:dyDescent="0.35">
      <c r="A12449" t="s">
        <v>66677</v>
      </c>
      <c r="B12449" t="s">
        <v>66667</v>
      </c>
      <c r="C12449" t="s">
        <v>5456</v>
      </c>
      <c r="F12449" t="s">
        <v>66678</v>
      </c>
      <c r="H12449" t="s">
        <v>66679</v>
      </c>
      <c r="J12449" t="s">
        <v>66669</v>
      </c>
      <c r="K12449" t="s">
        <v>66680</v>
      </c>
      <c r="M12449" t="s">
        <v>52950</v>
      </c>
      <c r="N12449" t="s">
        <v>1205</v>
      </c>
      <c r="O12449">
        <v>63301</v>
      </c>
      <c r="P12449" t="s">
        <v>50</v>
      </c>
      <c r="U12449" s="1">
        <v>45195</v>
      </c>
      <c r="V12449" s="1">
        <v>45195</v>
      </c>
      <c r="W12449" s="1">
        <v>45195.53125</v>
      </c>
      <c r="X12449" s="1">
        <v>45195.53125</v>
      </c>
      <c r="AC12449" t="s">
        <v>53</v>
      </c>
      <c r="AD12449">
        <v>2969670117</v>
      </c>
      <c r="AE12449" s="1">
        <v>42156.4375</v>
      </c>
      <c r="AF12449" t="s">
        <v>66681</v>
      </c>
      <c r="AG12449" t="s">
        <v>66682</v>
      </c>
      <c r="AH12449" t="s">
        <v>51</v>
      </c>
      <c r="AJ12449" t="s">
        <v>53</v>
      </c>
      <c r="AL12449" t="s">
        <v>68</v>
      </c>
      <c r="AO12449" t="s">
        <v>57090</v>
      </c>
      <c r="AP12449" s="1">
        <v>45343.38958333333</v>
      </c>
      <c r="AQ12449" s="1">
        <v>45195.552083333336</v>
      </c>
    </row>
    <row r="12450" spans="1:43" x14ac:dyDescent="0.35">
      <c r="A12450" t="s">
        <v>66683</v>
      </c>
      <c r="B12450" t="s">
        <v>32711</v>
      </c>
      <c r="C12450" t="s">
        <v>9622</v>
      </c>
      <c r="F12450" t="s">
        <v>66684</v>
      </c>
      <c r="H12450" t="s">
        <v>66683</v>
      </c>
      <c r="J12450" t="s">
        <v>57008</v>
      </c>
      <c r="K12450" t="s">
        <v>57009</v>
      </c>
      <c r="M12450" t="s">
        <v>2937</v>
      </c>
      <c r="N12450" t="s">
        <v>798</v>
      </c>
      <c r="O12450">
        <v>79821</v>
      </c>
      <c r="P12450" t="s">
        <v>50</v>
      </c>
      <c r="U12450" s="1">
        <v>45195</v>
      </c>
      <c r="V12450" s="1">
        <v>45195</v>
      </c>
      <c r="W12450" s="1">
        <v>45195.718055555553</v>
      </c>
      <c r="X12450" s="1">
        <v>45195.718055555553</v>
      </c>
      <c r="AC12450" t="s">
        <v>51</v>
      </c>
      <c r="AD12450">
        <v>2969475891</v>
      </c>
      <c r="AE12450" s="1">
        <v>37189</v>
      </c>
      <c r="AF12450" t="s">
        <v>57011</v>
      </c>
      <c r="AG12450" t="s">
        <v>66685</v>
      </c>
      <c r="AH12450" t="s">
        <v>51</v>
      </c>
      <c r="AJ12450" t="s">
        <v>53</v>
      </c>
      <c r="AL12450" t="s">
        <v>68</v>
      </c>
      <c r="AO12450" t="s">
        <v>5443</v>
      </c>
      <c r="AP12450" s="1">
        <v>45195.717361111114</v>
      </c>
    </row>
    <row r="12451" spans="1:43" x14ac:dyDescent="0.35">
      <c r="A12451" t="s">
        <v>66686</v>
      </c>
      <c r="B12451" t="s">
        <v>66687</v>
      </c>
      <c r="C12451" t="s">
        <v>4618</v>
      </c>
      <c r="F12451" t="s">
        <v>66688</v>
      </c>
      <c r="H12451" t="s">
        <v>66686</v>
      </c>
      <c r="J12451" t="s">
        <v>66689</v>
      </c>
      <c r="K12451" t="s">
        <v>66690</v>
      </c>
      <c r="M12451" t="s">
        <v>137</v>
      </c>
      <c r="N12451" t="s">
        <v>65</v>
      </c>
      <c r="O12451">
        <v>80233</v>
      </c>
      <c r="P12451" t="s">
        <v>50</v>
      </c>
      <c r="U12451" s="1">
        <v>45195</v>
      </c>
      <c r="V12451" s="1">
        <v>45195</v>
      </c>
      <c r="W12451" s="1">
        <v>45195.654166666667</v>
      </c>
      <c r="X12451" s="1">
        <v>45195.654166666667</v>
      </c>
      <c r="AC12451" t="s">
        <v>53</v>
      </c>
      <c r="AD12451">
        <v>2972352685</v>
      </c>
      <c r="AE12451" s="1">
        <v>44963.615277777775</v>
      </c>
      <c r="AF12451" t="s">
        <v>66691</v>
      </c>
      <c r="AG12451" t="s">
        <v>66692</v>
      </c>
      <c r="AH12451" t="s">
        <v>51</v>
      </c>
      <c r="AJ12451" t="s">
        <v>53</v>
      </c>
      <c r="AL12451" t="s">
        <v>68</v>
      </c>
      <c r="AO12451" t="s">
        <v>57090</v>
      </c>
      <c r="AP12451" s="1">
        <v>45196.332638888889</v>
      </c>
      <c r="AQ12451" s="1">
        <v>45195.667361111111</v>
      </c>
    </row>
    <row r="12452" spans="1:43" x14ac:dyDescent="0.35">
      <c r="A12452" t="s">
        <v>66693</v>
      </c>
      <c r="B12452" t="s">
        <v>66694</v>
      </c>
      <c r="C12452" t="s">
        <v>443</v>
      </c>
      <c r="H12452" t="s">
        <v>66693</v>
      </c>
      <c r="J12452" t="s">
        <v>66695</v>
      </c>
      <c r="K12452" t="s">
        <v>66696</v>
      </c>
      <c r="M12452" t="s">
        <v>143</v>
      </c>
      <c r="N12452" t="s">
        <v>287</v>
      </c>
      <c r="O12452">
        <v>81504</v>
      </c>
      <c r="P12452" t="s">
        <v>50</v>
      </c>
      <c r="U12452" s="1">
        <v>45195</v>
      </c>
      <c r="V12452" s="1">
        <v>45195</v>
      </c>
      <c r="W12452" s="1">
        <v>45195.579861111109</v>
      </c>
      <c r="X12452" s="1">
        <v>45195.579861111109</v>
      </c>
      <c r="AC12452" t="s">
        <v>53</v>
      </c>
      <c r="AD12452">
        <v>1000000001</v>
      </c>
      <c r="AE12452" s="1">
        <v>39973.351388888892</v>
      </c>
      <c r="AF12452" t="s">
        <v>3377</v>
      </c>
      <c r="AG12452" t="s">
        <v>66697</v>
      </c>
      <c r="AH12452" t="s">
        <v>51</v>
      </c>
      <c r="AJ12452" t="s">
        <v>53</v>
      </c>
      <c r="AL12452" t="s">
        <v>78</v>
      </c>
      <c r="AO12452" t="s">
        <v>51552</v>
      </c>
    </row>
    <row r="12453" spans="1:43" x14ac:dyDescent="0.35">
      <c r="A12453" t="s">
        <v>66698</v>
      </c>
      <c r="B12453" t="s">
        <v>66699</v>
      </c>
      <c r="C12453" t="s">
        <v>18322</v>
      </c>
      <c r="F12453" t="s">
        <v>66700</v>
      </c>
      <c r="H12453" t="s">
        <v>66701</v>
      </c>
      <c r="J12453" t="s">
        <v>66702</v>
      </c>
      <c r="K12453" t="s">
        <v>66703</v>
      </c>
      <c r="M12453" t="s">
        <v>66704</v>
      </c>
      <c r="N12453" t="s">
        <v>798</v>
      </c>
      <c r="O12453">
        <v>78154</v>
      </c>
      <c r="P12453" t="s">
        <v>50</v>
      </c>
      <c r="U12453" s="1">
        <v>45195</v>
      </c>
      <c r="V12453" s="1">
        <v>45195</v>
      </c>
      <c r="W12453" s="1">
        <v>45195.573611111111</v>
      </c>
      <c r="X12453" s="1">
        <v>45195.573611111111</v>
      </c>
      <c r="AC12453" t="s">
        <v>53</v>
      </c>
      <c r="AD12453">
        <v>1000000001</v>
      </c>
      <c r="AE12453" s="1">
        <v>39973.351388888892</v>
      </c>
      <c r="AF12453" t="s">
        <v>3377</v>
      </c>
      <c r="AG12453" t="s">
        <v>66705</v>
      </c>
      <c r="AH12453" t="s">
        <v>51</v>
      </c>
      <c r="AJ12453" t="s">
        <v>53</v>
      </c>
      <c r="AL12453" t="s">
        <v>78</v>
      </c>
      <c r="AO12453" t="s">
        <v>5443</v>
      </c>
      <c r="AP12453" s="1">
        <v>45469.684027777781</v>
      </c>
    </row>
    <row r="12454" spans="1:43" x14ac:dyDescent="0.35">
      <c r="A12454" t="s">
        <v>66706</v>
      </c>
      <c r="B12454" t="s">
        <v>66707</v>
      </c>
      <c r="C12454" t="s">
        <v>12366</v>
      </c>
      <c r="F12454" t="s">
        <v>66708</v>
      </c>
      <c r="H12454" t="s">
        <v>66706</v>
      </c>
      <c r="J12454" t="s">
        <v>9092</v>
      </c>
      <c r="M12454" t="s">
        <v>154</v>
      </c>
      <c r="N12454" t="s">
        <v>287</v>
      </c>
      <c r="O12454">
        <v>80631</v>
      </c>
      <c r="P12454" t="s">
        <v>50</v>
      </c>
      <c r="U12454" s="1">
        <v>45195</v>
      </c>
      <c r="V12454" s="1">
        <v>45195</v>
      </c>
      <c r="W12454" s="1">
        <v>45195.486111111109</v>
      </c>
      <c r="X12454" s="1">
        <v>45195.486111111109</v>
      </c>
      <c r="AC12454" t="s">
        <v>53</v>
      </c>
      <c r="AD12454">
        <v>1000000001</v>
      </c>
      <c r="AE12454" s="1">
        <v>39973.351388888892</v>
      </c>
      <c r="AF12454" t="s">
        <v>3377</v>
      </c>
      <c r="AG12454" t="s">
        <v>66709</v>
      </c>
      <c r="AH12454" t="s">
        <v>51</v>
      </c>
      <c r="AJ12454" t="s">
        <v>53</v>
      </c>
      <c r="AL12454" t="s">
        <v>78</v>
      </c>
      <c r="AO12454" t="s">
        <v>5443</v>
      </c>
      <c r="AP12454" s="1">
        <v>45195.484027777777</v>
      </c>
    </row>
    <row r="12455" spans="1:43" x14ac:dyDescent="0.35">
      <c r="A12455" t="s">
        <v>66710</v>
      </c>
      <c r="B12455" t="s">
        <v>747</v>
      </c>
      <c r="C12455" t="s">
        <v>66711</v>
      </c>
      <c r="F12455" t="s">
        <v>66712</v>
      </c>
      <c r="H12455" t="s">
        <v>66713</v>
      </c>
      <c r="J12455" t="s">
        <v>66714</v>
      </c>
      <c r="K12455" t="s">
        <v>65692</v>
      </c>
      <c r="M12455" t="s">
        <v>753</v>
      </c>
      <c r="N12455" t="s">
        <v>798</v>
      </c>
      <c r="O12455">
        <v>79915</v>
      </c>
      <c r="P12455" t="s">
        <v>50</v>
      </c>
      <c r="U12455" s="1">
        <v>45195</v>
      </c>
      <c r="V12455" s="1">
        <v>45195</v>
      </c>
      <c r="W12455" s="1">
        <v>45195.480555555558</v>
      </c>
      <c r="X12455" s="1">
        <v>45195.480555555558</v>
      </c>
      <c r="AC12455" t="s">
        <v>53</v>
      </c>
      <c r="AD12455">
        <v>1000000001</v>
      </c>
      <c r="AE12455" s="1">
        <v>39973.351388888892</v>
      </c>
      <c r="AF12455" t="s">
        <v>3377</v>
      </c>
      <c r="AG12455" t="s">
        <v>66715</v>
      </c>
      <c r="AH12455" t="s">
        <v>51</v>
      </c>
      <c r="AJ12455" t="s">
        <v>53</v>
      </c>
      <c r="AL12455" t="s">
        <v>78</v>
      </c>
      <c r="AO12455" t="s">
        <v>5443</v>
      </c>
      <c r="AP12455" s="1">
        <v>45195.663888888892</v>
      </c>
    </row>
    <row r="12456" spans="1:43" x14ac:dyDescent="0.35">
      <c r="A12456" t="s">
        <v>66713</v>
      </c>
      <c r="B12456" t="s">
        <v>747</v>
      </c>
      <c r="C12456" t="s">
        <v>66711</v>
      </c>
      <c r="F12456" t="s">
        <v>65690</v>
      </c>
      <c r="H12456" t="s">
        <v>66713</v>
      </c>
      <c r="J12456" t="s">
        <v>65691</v>
      </c>
      <c r="K12456" t="s">
        <v>65692</v>
      </c>
      <c r="M12456" t="s">
        <v>753</v>
      </c>
      <c r="N12456" t="s">
        <v>798</v>
      </c>
      <c r="O12456">
        <v>79915</v>
      </c>
      <c r="P12456" t="s">
        <v>50</v>
      </c>
      <c r="U12456" s="1">
        <v>45195</v>
      </c>
      <c r="V12456" s="1">
        <v>45195</v>
      </c>
      <c r="W12456" s="1">
        <v>45195.441666666666</v>
      </c>
      <c r="X12456" s="1">
        <v>45195.441666666666</v>
      </c>
      <c r="AC12456" t="s">
        <v>51</v>
      </c>
      <c r="AD12456">
        <v>2973679745</v>
      </c>
      <c r="AE12456" s="1">
        <v>45177.427777777775</v>
      </c>
      <c r="AF12456" t="s">
        <v>65693</v>
      </c>
      <c r="AG12456" t="s">
        <v>66716</v>
      </c>
      <c r="AH12456" t="s">
        <v>51</v>
      </c>
      <c r="AJ12456" t="s">
        <v>53</v>
      </c>
      <c r="AL12456" t="s">
        <v>68</v>
      </c>
      <c r="AO12456" t="s">
        <v>5443</v>
      </c>
      <c r="AP12456" s="1">
        <v>45195.711805555555</v>
      </c>
      <c r="AQ12456" s="1">
        <v>45195.678472222222</v>
      </c>
    </row>
    <row r="12457" spans="1:43" x14ac:dyDescent="0.35">
      <c r="A12457" t="s">
        <v>66717</v>
      </c>
      <c r="B12457" t="s">
        <v>66718</v>
      </c>
      <c r="C12457" t="s">
        <v>331</v>
      </c>
      <c r="F12457" t="s">
        <v>66719</v>
      </c>
      <c r="H12457" t="s">
        <v>33356</v>
      </c>
      <c r="J12457" t="s">
        <v>66720</v>
      </c>
      <c r="K12457" t="s">
        <v>66721</v>
      </c>
      <c r="M12457" t="s">
        <v>990</v>
      </c>
      <c r="N12457" t="s">
        <v>65</v>
      </c>
      <c r="O12457">
        <v>81601</v>
      </c>
      <c r="P12457" t="s">
        <v>50</v>
      </c>
      <c r="U12457" s="1">
        <v>45195</v>
      </c>
      <c r="V12457" s="1">
        <v>45195</v>
      </c>
      <c r="W12457" s="1">
        <v>45195.715277777781</v>
      </c>
      <c r="X12457" s="1">
        <v>45195.715277777781</v>
      </c>
      <c r="AC12457" t="s">
        <v>51</v>
      </c>
      <c r="AD12457">
        <v>1000000001</v>
      </c>
      <c r="AE12457" s="1">
        <v>39973.351388888892</v>
      </c>
      <c r="AF12457" t="s">
        <v>3377</v>
      </c>
      <c r="AG12457" t="s">
        <v>66722</v>
      </c>
      <c r="AH12457" t="s">
        <v>51</v>
      </c>
      <c r="AJ12457" t="s">
        <v>53</v>
      </c>
      <c r="AL12457" t="s">
        <v>78</v>
      </c>
      <c r="AO12457" t="s">
        <v>5443</v>
      </c>
      <c r="AP12457" s="1">
        <v>45239.527777777781</v>
      </c>
    </row>
    <row r="12458" spans="1:43" x14ac:dyDescent="0.35">
      <c r="A12458">
        <v>357805</v>
      </c>
      <c r="B12458" t="s">
        <v>27114</v>
      </c>
      <c r="C12458" t="s">
        <v>1471</v>
      </c>
      <c r="F12458" t="s">
        <v>43635</v>
      </c>
      <c r="H12458" t="s">
        <v>41759</v>
      </c>
      <c r="J12458" t="s">
        <v>12614</v>
      </c>
      <c r="M12458" t="s">
        <v>525</v>
      </c>
      <c r="N12458" t="s">
        <v>287</v>
      </c>
      <c r="O12458">
        <v>80018</v>
      </c>
      <c r="P12458" t="s">
        <v>50</v>
      </c>
      <c r="U12458" s="1">
        <v>45195</v>
      </c>
      <c r="V12458" s="1">
        <v>45195</v>
      </c>
      <c r="AC12458" t="s">
        <v>53</v>
      </c>
      <c r="AD12458">
        <v>2969543968</v>
      </c>
      <c r="AE12458" s="1">
        <v>40032.470138888886</v>
      </c>
      <c r="AG12458" t="s">
        <v>66723</v>
      </c>
      <c r="AH12458" t="s">
        <v>51</v>
      </c>
      <c r="AJ12458" t="s">
        <v>53</v>
      </c>
      <c r="AO12458" t="s">
        <v>57090</v>
      </c>
    </row>
    <row r="12459" spans="1:43" x14ac:dyDescent="0.35">
      <c r="A12459" t="s">
        <v>66724</v>
      </c>
      <c r="B12459" t="s">
        <v>747</v>
      </c>
      <c r="C12459" t="s">
        <v>13524</v>
      </c>
      <c r="F12459" t="s">
        <v>66725</v>
      </c>
      <c r="H12459" t="s">
        <v>66724</v>
      </c>
      <c r="J12459" t="s">
        <v>66726</v>
      </c>
      <c r="K12459" t="s">
        <v>66727</v>
      </c>
      <c r="M12459" t="s">
        <v>753</v>
      </c>
      <c r="N12459" t="s">
        <v>798</v>
      </c>
      <c r="O12459">
        <v>79934</v>
      </c>
      <c r="P12459" t="s">
        <v>50</v>
      </c>
      <c r="U12459" s="1">
        <v>45195</v>
      </c>
      <c r="V12459" s="1">
        <v>45195</v>
      </c>
      <c r="W12459" s="1">
        <v>45195.37222222222</v>
      </c>
      <c r="X12459" s="1">
        <v>45195.37222222222</v>
      </c>
      <c r="AC12459" t="s">
        <v>51</v>
      </c>
      <c r="AD12459">
        <v>2973699755</v>
      </c>
      <c r="AE12459" s="1">
        <v>45195.37222222222</v>
      </c>
      <c r="AF12459" t="s">
        <v>66728</v>
      </c>
      <c r="AG12459" t="s">
        <v>66729</v>
      </c>
      <c r="AH12459" t="s">
        <v>51</v>
      </c>
      <c r="AJ12459" t="s">
        <v>53</v>
      </c>
      <c r="AL12459" t="s">
        <v>68</v>
      </c>
      <c r="AO12459" t="s">
        <v>5443</v>
      </c>
      <c r="AP12459" s="1">
        <v>45195.381944444445</v>
      </c>
      <c r="AQ12459" s="1">
        <v>45195.378472222219</v>
      </c>
    </row>
    <row r="12460" spans="1:43" x14ac:dyDescent="0.35">
      <c r="A12460" t="s">
        <v>66730</v>
      </c>
      <c r="B12460" t="s">
        <v>60758</v>
      </c>
      <c r="C12460" t="s">
        <v>11910</v>
      </c>
      <c r="H12460" t="s">
        <v>66730</v>
      </c>
      <c r="K12460" t="s">
        <v>66731</v>
      </c>
      <c r="M12460" t="s">
        <v>137</v>
      </c>
      <c r="N12460" t="s">
        <v>287</v>
      </c>
      <c r="O12460">
        <v>80231</v>
      </c>
      <c r="P12460" t="s">
        <v>50</v>
      </c>
      <c r="U12460" s="1">
        <v>45195</v>
      </c>
      <c r="V12460" s="1">
        <v>45195</v>
      </c>
      <c r="W12460" s="1">
        <v>45195.785416666666</v>
      </c>
      <c r="X12460" s="1">
        <v>45195.785416666666</v>
      </c>
      <c r="AC12460" t="s">
        <v>53</v>
      </c>
      <c r="AD12460">
        <v>1000000001</v>
      </c>
      <c r="AE12460" s="1">
        <v>39973.351388888892</v>
      </c>
      <c r="AF12460" t="s">
        <v>3377</v>
      </c>
      <c r="AG12460" t="s">
        <v>66732</v>
      </c>
      <c r="AH12460" t="s">
        <v>51</v>
      </c>
      <c r="AJ12460" t="s">
        <v>53</v>
      </c>
      <c r="AL12460" t="s">
        <v>78</v>
      </c>
      <c r="AO12460" t="s">
        <v>51552</v>
      </c>
    </row>
    <row r="12461" spans="1:43" x14ac:dyDescent="0.35">
      <c r="A12461" t="s">
        <v>66733</v>
      </c>
      <c r="B12461" t="s">
        <v>23959</v>
      </c>
      <c r="C12461" t="s">
        <v>383</v>
      </c>
      <c r="F12461" t="s">
        <v>66734</v>
      </c>
      <c r="H12461" t="s">
        <v>66733</v>
      </c>
      <c r="J12461" t="s">
        <v>29636</v>
      </c>
      <c r="K12461" t="s">
        <v>25338</v>
      </c>
      <c r="M12461" t="s">
        <v>7711</v>
      </c>
      <c r="N12461" t="s">
        <v>213</v>
      </c>
      <c r="O12461">
        <v>81082</v>
      </c>
      <c r="P12461" t="s">
        <v>50</v>
      </c>
      <c r="U12461" s="1">
        <v>45195</v>
      </c>
      <c r="V12461" s="1">
        <v>45195</v>
      </c>
      <c r="W12461" s="1">
        <v>45195.487500000003</v>
      </c>
      <c r="X12461" s="1">
        <v>45195.487500000003</v>
      </c>
      <c r="AC12461" t="s">
        <v>53</v>
      </c>
      <c r="AD12461">
        <v>2969480975</v>
      </c>
      <c r="AE12461" s="1">
        <v>37480</v>
      </c>
      <c r="AF12461" t="s">
        <v>11404</v>
      </c>
      <c r="AG12461" t="s">
        <v>66735</v>
      </c>
      <c r="AH12461" t="s">
        <v>51</v>
      </c>
      <c r="AJ12461" t="s">
        <v>53</v>
      </c>
      <c r="AL12461" t="s">
        <v>68</v>
      </c>
      <c r="AO12461" t="s">
        <v>5443</v>
      </c>
      <c r="AP12461" s="1">
        <v>45239.442361111112</v>
      </c>
    </row>
    <row r="12462" spans="1:43" x14ac:dyDescent="0.35">
      <c r="A12462" t="s">
        <v>66736</v>
      </c>
      <c r="B12462" t="s">
        <v>66737</v>
      </c>
      <c r="C12462" t="s">
        <v>106</v>
      </c>
      <c r="F12462" t="s">
        <v>66738</v>
      </c>
      <c r="H12462" t="s">
        <v>66736</v>
      </c>
      <c r="J12462" t="s">
        <v>66739</v>
      </c>
      <c r="K12462" t="s">
        <v>66740</v>
      </c>
      <c r="M12462" t="s">
        <v>19469</v>
      </c>
      <c r="N12462" t="s">
        <v>65</v>
      </c>
      <c r="O12462">
        <v>80424</v>
      </c>
      <c r="P12462" t="s">
        <v>50</v>
      </c>
      <c r="U12462" s="1">
        <v>45196</v>
      </c>
      <c r="V12462" s="1">
        <v>45196</v>
      </c>
      <c r="W12462" s="1">
        <v>45196.709722222222</v>
      </c>
      <c r="X12462" s="1">
        <v>45196.709722222222</v>
      </c>
      <c r="AC12462" t="s">
        <v>53</v>
      </c>
      <c r="AD12462">
        <v>2972408333</v>
      </c>
      <c r="AE12462" s="1">
        <v>44977.395833333336</v>
      </c>
      <c r="AF12462" t="s">
        <v>66741</v>
      </c>
      <c r="AG12462" t="s">
        <v>66742</v>
      </c>
      <c r="AH12462" t="s">
        <v>51</v>
      </c>
      <c r="AJ12462" t="s">
        <v>53</v>
      </c>
      <c r="AL12462" t="s">
        <v>68</v>
      </c>
      <c r="AO12462" t="s">
        <v>5443</v>
      </c>
      <c r="AP12462" s="1">
        <v>45196.717361111114</v>
      </c>
      <c r="AQ12462" s="1">
        <v>45196.714583333334</v>
      </c>
    </row>
    <row r="12463" spans="1:43" x14ac:dyDescent="0.35">
      <c r="A12463" t="s">
        <v>66743</v>
      </c>
      <c r="B12463" t="s">
        <v>17949</v>
      </c>
      <c r="C12463" t="s">
        <v>46298</v>
      </c>
      <c r="H12463" t="s">
        <v>66743</v>
      </c>
      <c r="K12463" t="s">
        <v>66744</v>
      </c>
      <c r="M12463" t="s">
        <v>14257</v>
      </c>
      <c r="N12463" t="s">
        <v>398</v>
      </c>
      <c r="O12463">
        <v>88352</v>
      </c>
      <c r="P12463" t="s">
        <v>50</v>
      </c>
      <c r="U12463" s="1">
        <v>45196</v>
      </c>
      <c r="V12463" s="1">
        <v>45196</v>
      </c>
      <c r="W12463" s="1">
        <v>45196.440972222219</v>
      </c>
      <c r="X12463" s="1">
        <v>45196.440972222219</v>
      </c>
      <c r="AC12463" t="s">
        <v>53</v>
      </c>
      <c r="AD12463">
        <v>1000000001</v>
      </c>
      <c r="AE12463" s="1">
        <v>39973.351388888892</v>
      </c>
      <c r="AF12463" t="s">
        <v>3377</v>
      </c>
      <c r="AG12463" t="s">
        <v>66745</v>
      </c>
      <c r="AH12463" t="s">
        <v>51</v>
      </c>
      <c r="AJ12463" t="s">
        <v>53</v>
      </c>
      <c r="AL12463" t="s">
        <v>78</v>
      </c>
      <c r="AO12463" t="s">
        <v>51552</v>
      </c>
      <c r="AP12463" s="1">
        <v>45358.754861111112</v>
      </c>
    </row>
    <row r="12464" spans="1:43" x14ac:dyDescent="0.35">
      <c r="A12464" t="s">
        <v>66746</v>
      </c>
      <c r="B12464" t="s">
        <v>7820</v>
      </c>
      <c r="C12464" t="s">
        <v>1982</v>
      </c>
      <c r="F12464" t="s">
        <v>66747</v>
      </c>
      <c r="H12464" t="s">
        <v>66746</v>
      </c>
      <c r="J12464" t="s">
        <v>66748</v>
      </c>
      <c r="K12464" t="s">
        <v>7826</v>
      </c>
      <c r="M12464" t="s">
        <v>3304</v>
      </c>
      <c r="N12464" t="s">
        <v>65</v>
      </c>
      <c r="O12464">
        <v>80102</v>
      </c>
      <c r="P12464" t="s">
        <v>50</v>
      </c>
      <c r="U12464" s="1">
        <v>45196</v>
      </c>
      <c r="V12464" s="1">
        <v>45196</v>
      </c>
      <c r="W12464" s="1">
        <v>45196.491666666669</v>
      </c>
      <c r="X12464" s="1">
        <v>45196.491666666669</v>
      </c>
      <c r="AC12464" t="s">
        <v>53</v>
      </c>
      <c r="AD12464">
        <v>2969740359</v>
      </c>
      <c r="AE12464" s="1">
        <v>42878.637499999997</v>
      </c>
      <c r="AF12464" t="s">
        <v>7827</v>
      </c>
      <c r="AG12464" t="s">
        <v>66749</v>
      </c>
      <c r="AH12464" t="s">
        <v>51</v>
      </c>
      <c r="AJ12464" t="s">
        <v>53</v>
      </c>
      <c r="AL12464" t="s">
        <v>68</v>
      </c>
      <c r="AO12464" t="s">
        <v>5443</v>
      </c>
      <c r="AP12464" s="1">
        <v>45196.507638888892</v>
      </c>
      <c r="AQ12464" s="1">
        <v>45196.500694444447</v>
      </c>
    </row>
    <row r="12465" spans="1:43" x14ac:dyDescent="0.35">
      <c r="A12465" t="s">
        <v>66750</v>
      </c>
      <c r="B12465" t="s">
        <v>6451</v>
      </c>
      <c r="C12465" t="s">
        <v>46694</v>
      </c>
      <c r="F12465" t="s">
        <v>66751</v>
      </c>
      <c r="H12465" t="s">
        <v>66750</v>
      </c>
      <c r="J12465" t="s">
        <v>66752</v>
      </c>
      <c r="K12465" t="s">
        <v>66753</v>
      </c>
      <c r="M12465" t="s">
        <v>753</v>
      </c>
      <c r="N12465" t="s">
        <v>798</v>
      </c>
      <c r="O12465">
        <v>79925</v>
      </c>
      <c r="P12465" t="s">
        <v>50</v>
      </c>
      <c r="U12465" s="1">
        <v>45196</v>
      </c>
      <c r="V12465" s="1">
        <v>45196</v>
      </c>
      <c r="W12465" s="1">
        <v>45196.466666666667</v>
      </c>
      <c r="X12465" s="1">
        <v>45196.466666666667</v>
      </c>
      <c r="AC12465" t="s">
        <v>53</v>
      </c>
      <c r="AD12465">
        <v>2973702915</v>
      </c>
      <c r="AE12465" s="1">
        <v>45197.40347222222</v>
      </c>
      <c r="AF12465" t="s">
        <v>66754</v>
      </c>
      <c r="AG12465" t="s">
        <v>66755</v>
      </c>
      <c r="AH12465" t="s">
        <v>51</v>
      </c>
      <c r="AJ12465" t="s">
        <v>53</v>
      </c>
      <c r="AL12465" t="s">
        <v>68</v>
      </c>
      <c r="AO12465" t="s">
        <v>5443</v>
      </c>
      <c r="AP12465" s="1">
        <v>45407.34375</v>
      </c>
      <c r="AQ12465" s="1">
        <v>45197.421527777777</v>
      </c>
    </row>
    <row r="12466" spans="1:43" x14ac:dyDescent="0.35">
      <c r="A12466" t="s">
        <v>66756</v>
      </c>
      <c r="B12466" t="s">
        <v>31244</v>
      </c>
      <c r="C12466" t="s">
        <v>11222</v>
      </c>
      <c r="F12466" t="s">
        <v>66757</v>
      </c>
      <c r="H12466" t="s">
        <v>66758</v>
      </c>
      <c r="J12466" t="s">
        <v>5239</v>
      </c>
      <c r="K12466" t="s">
        <v>66759</v>
      </c>
      <c r="M12466" t="s">
        <v>5343</v>
      </c>
      <c r="N12466" t="s">
        <v>798</v>
      </c>
      <c r="O12466">
        <v>79706</v>
      </c>
      <c r="P12466" t="s">
        <v>50</v>
      </c>
      <c r="U12466" s="1">
        <v>45196</v>
      </c>
      <c r="V12466" s="1">
        <v>45196</v>
      </c>
      <c r="AC12466" t="s">
        <v>53</v>
      </c>
      <c r="AD12466">
        <v>2969475162</v>
      </c>
      <c r="AE12466" s="1">
        <v>37147</v>
      </c>
      <c r="AG12466" t="s">
        <v>66760</v>
      </c>
      <c r="AH12466" t="s">
        <v>51</v>
      </c>
      <c r="AJ12466" t="s">
        <v>53</v>
      </c>
      <c r="AO12466" t="s">
        <v>5443</v>
      </c>
    </row>
    <row r="12467" spans="1:43" x14ac:dyDescent="0.35">
      <c r="A12467" t="s">
        <v>66761</v>
      </c>
      <c r="B12467" t="s">
        <v>66762</v>
      </c>
      <c r="C12467" t="s">
        <v>481</v>
      </c>
      <c r="H12467" t="s">
        <v>66761</v>
      </c>
      <c r="J12467" t="s">
        <v>66763</v>
      </c>
      <c r="K12467" t="s">
        <v>66764</v>
      </c>
      <c r="M12467" t="s">
        <v>5907</v>
      </c>
      <c r="N12467" t="s">
        <v>287</v>
      </c>
      <c r="O12467">
        <v>80550</v>
      </c>
      <c r="P12467" t="s">
        <v>50</v>
      </c>
      <c r="U12467" s="1">
        <v>45196</v>
      </c>
      <c r="V12467" s="1">
        <v>45196</v>
      </c>
      <c r="W12467" s="1">
        <v>45196.064583333333</v>
      </c>
      <c r="X12467" s="1">
        <v>45196.064583333333</v>
      </c>
      <c r="AC12467" t="s">
        <v>53</v>
      </c>
      <c r="AD12467">
        <v>2973707811</v>
      </c>
      <c r="AE12467" s="1">
        <v>45202.582638888889</v>
      </c>
      <c r="AF12467" t="s">
        <v>66765</v>
      </c>
      <c r="AG12467" t="s">
        <v>66766</v>
      </c>
      <c r="AH12467" t="s">
        <v>51</v>
      </c>
      <c r="AJ12467" t="s">
        <v>53</v>
      </c>
      <c r="AL12467" t="s">
        <v>68</v>
      </c>
      <c r="AO12467" t="s">
        <v>51552</v>
      </c>
    </row>
    <row r="12468" spans="1:43" x14ac:dyDescent="0.35">
      <c r="A12468" t="s">
        <v>66767</v>
      </c>
      <c r="B12468" t="s">
        <v>14654</v>
      </c>
      <c r="C12468" t="s">
        <v>8700</v>
      </c>
      <c r="F12468" t="s">
        <v>66768</v>
      </c>
      <c r="H12468" t="s">
        <v>66767</v>
      </c>
      <c r="J12468" t="s">
        <v>59452</v>
      </c>
      <c r="K12468" t="s">
        <v>59453</v>
      </c>
      <c r="M12468" t="s">
        <v>753</v>
      </c>
      <c r="N12468" t="s">
        <v>798</v>
      </c>
      <c r="O12468">
        <v>79922</v>
      </c>
      <c r="P12468" t="s">
        <v>50</v>
      </c>
      <c r="U12468" s="1">
        <v>45196</v>
      </c>
      <c r="V12468" s="1">
        <v>45196</v>
      </c>
      <c r="W12468" s="1">
        <v>45196.402083333334</v>
      </c>
      <c r="X12468" s="1">
        <v>45196.402083333334</v>
      </c>
      <c r="AC12468" t="s">
        <v>53</v>
      </c>
      <c r="AD12468">
        <v>2973513701</v>
      </c>
      <c r="AE12468" s="1">
        <v>45097.609027777777</v>
      </c>
      <c r="AF12468" t="s">
        <v>59454</v>
      </c>
      <c r="AG12468" t="s">
        <v>66769</v>
      </c>
      <c r="AH12468" t="s">
        <v>51</v>
      </c>
      <c r="AJ12468" t="s">
        <v>53</v>
      </c>
      <c r="AL12468" t="s">
        <v>68</v>
      </c>
      <c r="AO12468" t="s">
        <v>57090</v>
      </c>
      <c r="AP12468" s="1">
        <v>45196.405555555553</v>
      </c>
    </row>
    <row r="12469" spans="1:43" x14ac:dyDescent="0.35">
      <c r="A12469" t="s">
        <v>66770</v>
      </c>
      <c r="B12469" t="s">
        <v>1757</v>
      </c>
      <c r="C12469" t="s">
        <v>5143</v>
      </c>
      <c r="F12469" t="s">
        <v>66771</v>
      </c>
      <c r="H12469" t="s">
        <v>66770</v>
      </c>
      <c r="J12469" t="s">
        <v>66772</v>
      </c>
      <c r="K12469" t="s">
        <v>66773</v>
      </c>
      <c r="M12469" t="s">
        <v>753</v>
      </c>
      <c r="N12469" t="s">
        <v>798</v>
      </c>
      <c r="O12469">
        <v>79915</v>
      </c>
      <c r="P12469" t="s">
        <v>50</v>
      </c>
      <c r="U12469" s="1">
        <v>45196</v>
      </c>
      <c r="V12469" s="1">
        <v>45196</v>
      </c>
      <c r="W12469" s="1">
        <v>45197.402083333334</v>
      </c>
      <c r="X12469" s="1">
        <v>45197.402083333334</v>
      </c>
      <c r="AC12469" t="s">
        <v>53</v>
      </c>
      <c r="AD12469">
        <v>2973702911</v>
      </c>
      <c r="AE12469" s="1">
        <v>45197.401388888888</v>
      </c>
      <c r="AF12469" t="s">
        <v>66774</v>
      </c>
      <c r="AG12469" t="s">
        <v>66775</v>
      </c>
      <c r="AH12469" t="s">
        <v>51</v>
      </c>
      <c r="AJ12469" t="s">
        <v>53</v>
      </c>
      <c r="AL12469" t="s">
        <v>68</v>
      </c>
      <c r="AO12469" t="s">
        <v>5443</v>
      </c>
      <c r="AP12469" s="1">
        <v>45196.754861111112</v>
      </c>
    </row>
    <row r="12470" spans="1:43" x14ac:dyDescent="0.35">
      <c r="A12470" t="s">
        <v>66776</v>
      </c>
      <c r="B12470" t="s">
        <v>66777</v>
      </c>
      <c r="C12470" t="s">
        <v>338</v>
      </c>
      <c r="F12470" t="s">
        <v>66778</v>
      </c>
      <c r="H12470" t="s">
        <v>66779</v>
      </c>
      <c r="J12470" t="s">
        <v>66780</v>
      </c>
      <c r="K12470" t="s">
        <v>66781</v>
      </c>
      <c r="M12470" t="s">
        <v>23376</v>
      </c>
      <c r="N12470" t="s">
        <v>65</v>
      </c>
      <c r="O12470">
        <v>80550</v>
      </c>
      <c r="P12470" t="s">
        <v>50</v>
      </c>
      <c r="U12470" s="1">
        <v>45196</v>
      </c>
      <c r="V12470" s="1">
        <v>45196</v>
      </c>
      <c r="W12470" s="1">
        <v>45196.706944444442</v>
      </c>
      <c r="X12470" s="1">
        <v>45196.706944444442</v>
      </c>
      <c r="AC12470" t="s">
        <v>53</v>
      </c>
      <c r="AD12470">
        <v>2969603149</v>
      </c>
      <c r="AE12470" s="1">
        <v>41591.702777777777</v>
      </c>
      <c r="AF12470" t="s">
        <v>66782</v>
      </c>
      <c r="AG12470" t="s">
        <v>66783</v>
      </c>
      <c r="AH12470" t="s">
        <v>51</v>
      </c>
      <c r="AJ12470" t="s">
        <v>53</v>
      </c>
      <c r="AL12470" t="s">
        <v>68</v>
      </c>
      <c r="AO12470" t="s">
        <v>5443</v>
      </c>
      <c r="AP12470" s="1">
        <v>45196.743055555555</v>
      </c>
      <c r="AQ12470" s="1">
        <v>45196.740972222222</v>
      </c>
    </row>
    <row r="12471" spans="1:43" x14ac:dyDescent="0.35">
      <c r="A12471" t="s">
        <v>66784</v>
      </c>
      <c r="B12471" t="s">
        <v>37159</v>
      </c>
      <c r="C12471" t="s">
        <v>849</v>
      </c>
      <c r="H12471" t="s">
        <v>66785</v>
      </c>
      <c r="J12471" t="s">
        <v>37160</v>
      </c>
      <c r="K12471" t="s">
        <v>66786</v>
      </c>
      <c r="M12471" t="s">
        <v>1272</v>
      </c>
      <c r="N12471" t="s">
        <v>287</v>
      </c>
      <c r="O12471">
        <v>80002</v>
      </c>
      <c r="P12471" t="s">
        <v>50</v>
      </c>
      <c r="U12471" s="1">
        <v>45196</v>
      </c>
      <c r="V12471" s="1">
        <v>45196</v>
      </c>
      <c r="W12471" s="1">
        <v>45196.890277777777</v>
      </c>
      <c r="X12471" s="1">
        <v>45196.890277777777</v>
      </c>
      <c r="AC12471" t="s">
        <v>53</v>
      </c>
      <c r="AD12471">
        <v>2973299534</v>
      </c>
      <c r="AE12471" s="1">
        <v>44998.684027777781</v>
      </c>
      <c r="AF12471" t="s">
        <v>37161</v>
      </c>
      <c r="AG12471" t="s">
        <v>66787</v>
      </c>
      <c r="AH12471" t="s">
        <v>51</v>
      </c>
      <c r="AJ12471" t="s">
        <v>53</v>
      </c>
      <c r="AL12471" t="s">
        <v>68</v>
      </c>
      <c r="AO12471" t="s">
        <v>5443</v>
      </c>
      <c r="AP12471" s="1">
        <v>45196.888194444444</v>
      </c>
    </row>
    <row r="12472" spans="1:43" x14ac:dyDescent="0.35">
      <c r="A12472" t="s">
        <v>66788</v>
      </c>
      <c r="B12472" t="s">
        <v>60847</v>
      </c>
      <c r="C12472" t="s">
        <v>66789</v>
      </c>
      <c r="F12472" t="s">
        <v>66790</v>
      </c>
      <c r="H12472" t="s">
        <v>66788</v>
      </c>
      <c r="J12472" t="s">
        <v>66791</v>
      </c>
      <c r="K12472" t="s">
        <v>66792</v>
      </c>
      <c r="M12472" t="s">
        <v>4837</v>
      </c>
      <c r="N12472" t="s">
        <v>65</v>
      </c>
      <c r="O12472">
        <v>80758</v>
      </c>
      <c r="P12472" t="s">
        <v>50</v>
      </c>
      <c r="U12472" s="1">
        <v>45196</v>
      </c>
      <c r="V12472" s="1">
        <v>45196</v>
      </c>
      <c r="W12472" s="1">
        <v>45196.831944444442</v>
      </c>
      <c r="X12472" s="1">
        <v>45196.831944444442</v>
      </c>
      <c r="AC12472" t="s">
        <v>53</v>
      </c>
      <c r="AD12472">
        <v>2973702977</v>
      </c>
      <c r="AE12472" s="1">
        <v>45197.442361111112</v>
      </c>
      <c r="AF12472" t="s">
        <v>66793</v>
      </c>
      <c r="AG12472" t="s">
        <v>66794</v>
      </c>
      <c r="AH12472" t="s">
        <v>51</v>
      </c>
      <c r="AJ12472" t="s">
        <v>53</v>
      </c>
      <c r="AL12472" t="s">
        <v>68</v>
      </c>
      <c r="AO12472" t="s">
        <v>5443</v>
      </c>
      <c r="AP12472" s="1">
        <v>45197.445833333331</v>
      </c>
      <c r="AQ12472" s="1">
        <v>45197.454861111109</v>
      </c>
    </row>
    <row r="12473" spans="1:43" x14ac:dyDescent="0.35">
      <c r="A12473" t="s">
        <v>66795</v>
      </c>
      <c r="B12473" t="s">
        <v>66796</v>
      </c>
      <c r="C12473" t="s">
        <v>677</v>
      </c>
      <c r="F12473">
        <v>12088169678</v>
      </c>
      <c r="H12473" t="s">
        <v>66795</v>
      </c>
      <c r="J12473" t="s">
        <v>26184</v>
      </c>
      <c r="K12473" t="s">
        <v>66797</v>
      </c>
      <c r="M12473" t="s">
        <v>1296</v>
      </c>
      <c r="N12473" t="s">
        <v>398</v>
      </c>
      <c r="O12473">
        <v>88220</v>
      </c>
      <c r="P12473" t="s">
        <v>50</v>
      </c>
      <c r="U12473" s="1">
        <v>45196</v>
      </c>
      <c r="V12473" s="1">
        <v>45196</v>
      </c>
      <c r="W12473" s="1">
        <v>45196.946527777778</v>
      </c>
      <c r="X12473" s="1">
        <v>45196.946527777778</v>
      </c>
      <c r="AC12473" t="s">
        <v>53</v>
      </c>
      <c r="AD12473">
        <v>1000000001</v>
      </c>
      <c r="AE12473" s="1">
        <v>39973.351388888892</v>
      </c>
      <c r="AF12473" t="s">
        <v>3377</v>
      </c>
      <c r="AG12473" t="s">
        <v>66798</v>
      </c>
      <c r="AH12473" t="s">
        <v>51</v>
      </c>
      <c r="AJ12473" t="s">
        <v>53</v>
      </c>
      <c r="AL12473" t="s">
        <v>78</v>
      </c>
      <c r="AO12473" t="s">
        <v>51552</v>
      </c>
    </row>
    <row r="12474" spans="1:43" x14ac:dyDescent="0.35">
      <c r="A12474" t="s">
        <v>66799</v>
      </c>
      <c r="B12474" t="s">
        <v>66800</v>
      </c>
      <c r="C12474" t="s">
        <v>219</v>
      </c>
      <c r="H12474" t="s">
        <v>66801</v>
      </c>
      <c r="K12474" t="s">
        <v>66802</v>
      </c>
      <c r="M12474" t="s">
        <v>2800</v>
      </c>
      <c r="N12474" t="s">
        <v>287</v>
      </c>
      <c r="O12474">
        <v>80601</v>
      </c>
      <c r="P12474" t="s">
        <v>50</v>
      </c>
      <c r="U12474" s="1">
        <v>45196</v>
      </c>
      <c r="V12474" s="1">
        <v>45196</v>
      </c>
      <c r="W12474" s="1">
        <v>45196.712500000001</v>
      </c>
      <c r="X12474" s="1">
        <v>45196.712500000001</v>
      </c>
      <c r="AC12474" t="s">
        <v>53</v>
      </c>
      <c r="AD12474">
        <v>1000000001</v>
      </c>
      <c r="AE12474" s="1">
        <v>39973.351388888892</v>
      </c>
      <c r="AF12474" t="s">
        <v>3377</v>
      </c>
      <c r="AG12474" t="s">
        <v>66803</v>
      </c>
      <c r="AH12474" t="s">
        <v>51</v>
      </c>
      <c r="AJ12474" t="s">
        <v>53</v>
      </c>
      <c r="AL12474" t="s">
        <v>78</v>
      </c>
      <c r="AO12474" t="s">
        <v>5443</v>
      </c>
      <c r="AP12474" s="1">
        <v>45196.710416666669</v>
      </c>
    </row>
    <row r="12475" spans="1:43" x14ac:dyDescent="0.35">
      <c r="A12475" t="s">
        <v>66804</v>
      </c>
      <c r="B12475" t="s">
        <v>66805</v>
      </c>
      <c r="C12475" t="s">
        <v>1499</v>
      </c>
      <c r="F12475">
        <v>17205410584</v>
      </c>
      <c r="H12475" t="s">
        <v>66804</v>
      </c>
      <c r="J12475" t="s">
        <v>66806</v>
      </c>
      <c r="K12475" t="s">
        <v>66807</v>
      </c>
      <c r="M12475" t="s">
        <v>2800</v>
      </c>
      <c r="N12475" t="s">
        <v>287</v>
      </c>
      <c r="O12475">
        <v>80601</v>
      </c>
      <c r="P12475" t="s">
        <v>50</v>
      </c>
      <c r="U12475" s="1">
        <v>45196</v>
      </c>
      <c r="V12475" s="1">
        <v>45196</v>
      </c>
      <c r="W12475" s="1">
        <v>45196.599305555559</v>
      </c>
      <c r="X12475" s="1">
        <v>45196.599305555559</v>
      </c>
      <c r="AC12475" t="s">
        <v>53</v>
      </c>
      <c r="AD12475">
        <v>1000000001</v>
      </c>
      <c r="AE12475" s="1">
        <v>39973.351388888892</v>
      </c>
      <c r="AF12475" t="s">
        <v>3377</v>
      </c>
      <c r="AG12475" t="s">
        <v>66808</v>
      </c>
      <c r="AH12475" t="s">
        <v>51</v>
      </c>
      <c r="AJ12475" t="s">
        <v>53</v>
      </c>
      <c r="AL12475" t="s">
        <v>78</v>
      </c>
      <c r="AO12475" t="s">
        <v>51552</v>
      </c>
    </row>
    <row r="12476" spans="1:43" x14ac:dyDescent="0.35">
      <c r="A12476" t="s">
        <v>66809</v>
      </c>
      <c r="B12476" t="s">
        <v>66810</v>
      </c>
      <c r="C12476" t="s">
        <v>21350</v>
      </c>
      <c r="H12476" t="s">
        <v>66809</v>
      </c>
      <c r="J12476" t="s">
        <v>43274</v>
      </c>
      <c r="K12476" t="s">
        <v>64210</v>
      </c>
      <c r="M12476" t="s">
        <v>298</v>
      </c>
      <c r="N12476" t="s">
        <v>287</v>
      </c>
      <c r="O12476">
        <v>80216</v>
      </c>
      <c r="P12476" t="s">
        <v>50</v>
      </c>
      <c r="U12476" s="1">
        <v>45196</v>
      </c>
      <c r="V12476" s="1">
        <v>45196</v>
      </c>
      <c r="W12476" s="1">
        <v>45196.560416666667</v>
      </c>
      <c r="X12476" s="1">
        <v>45196.560416666667</v>
      </c>
      <c r="AC12476" t="s">
        <v>53</v>
      </c>
      <c r="AD12476">
        <v>1000000001</v>
      </c>
      <c r="AE12476" s="1">
        <v>39973.351388888892</v>
      </c>
      <c r="AF12476" t="s">
        <v>3377</v>
      </c>
      <c r="AG12476" t="s">
        <v>66811</v>
      </c>
      <c r="AH12476" t="s">
        <v>51</v>
      </c>
      <c r="AJ12476" t="s">
        <v>53</v>
      </c>
      <c r="AL12476" t="s">
        <v>78</v>
      </c>
      <c r="AO12476" t="s">
        <v>51552</v>
      </c>
    </row>
    <row r="12477" spans="1:43" x14ac:dyDescent="0.35">
      <c r="A12477" t="s">
        <v>66812</v>
      </c>
      <c r="B12477" t="s">
        <v>66813</v>
      </c>
      <c r="C12477" t="s">
        <v>52947</v>
      </c>
      <c r="F12477" t="s">
        <v>66814</v>
      </c>
      <c r="H12477" t="s">
        <v>66812</v>
      </c>
      <c r="J12477" t="s">
        <v>66815</v>
      </c>
      <c r="K12477" t="s">
        <v>66816</v>
      </c>
      <c r="M12477" t="s">
        <v>159</v>
      </c>
      <c r="N12477" t="s">
        <v>65</v>
      </c>
      <c r="O12477">
        <v>80904</v>
      </c>
      <c r="P12477" t="s">
        <v>50</v>
      </c>
      <c r="U12477" s="1">
        <v>45196</v>
      </c>
      <c r="V12477" s="1">
        <v>45196</v>
      </c>
      <c r="W12477" s="1">
        <v>45196.572222222225</v>
      </c>
      <c r="X12477" s="1">
        <v>45196.572222222225</v>
      </c>
      <c r="AC12477" t="s">
        <v>53</v>
      </c>
      <c r="AD12477">
        <v>2972408217</v>
      </c>
      <c r="AE12477" s="1">
        <v>44977.395138888889</v>
      </c>
      <c r="AF12477" t="s">
        <v>66817</v>
      </c>
      <c r="AG12477" t="s">
        <v>66818</v>
      </c>
      <c r="AH12477" t="s">
        <v>51</v>
      </c>
      <c r="AJ12477" t="s">
        <v>53</v>
      </c>
      <c r="AL12477" t="s">
        <v>68</v>
      </c>
      <c r="AO12477" t="s">
        <v>5443</v>
      </c>
      <c r="AP12477" s="1">
        <v>45218.427083333336</v>
      </c>
      <c r="AQ12477" s="1">
        <v>45196.574999999997</v>
      </c>
    </row>
    <row r="12478" spans="1:43" x14ac:dyDescent="0.35">
      <c r="A12478" t="s">
        <v>66819</v>
      </c>
      <c r="B12478" t="s">
        <v>66820</v>
      </c>
      <c r="C12478" t="s">
        <v>16843</v>
      </c>
      <c r="F12478" t="s">
        <v>66821</v>
      </c>
      <c r="H12478" t="s">
        <v>66819</v>
      </c>
      <c r="J12478" t="s">
        <v>66822</v>
      </c>
      <c r="K12478" t="s">
        <v>66823</v>
      </c>
      <c r="M12478" t="s">
        <v>753</v>
      </c>
      <c r="N12478" t="s">
        <v>798</v>
      </c>
      <c r="O12478">
        <v>79907</v>
      </c>
      <c r="P12478" t="s">
        <v>50</v>
      </c>
      <c r="U12478" s="1">
        <v>45197</v>
      </c>
      <c r="V12478" s="1">
        <v>45197</v>
      </c>
      <c r="W12478" s="1">
        <v>45197.462500000001</v>
      </c>
      <c r="X12478" s="1">
        <v>45197.462500000001</v>
      </c>
      <c r="AC12478" t="s">
        <v>51</v>
      </c>
      <c r="AD12478">
        <v>2973703037</v>
      </c>
      <c r="AE12478" s="1">
        <v>45197.46875</v>
      </c>
      <c r="AF12478" t="s">
        <v>66824</v>
      </c>
      <c r="AG12478" t="s">
        <v>66825</v>
      </c>
      <c r="AH12478" t="s">
        <v>51</v>
      </c>
      <c r="AJ12478" t="s">
        <v>53</v>
      </c>
      <c r="AL12478" t="s">
        <v>68</v>
      </c>
      <c r="AO12478" t="s">
        <v>5443</v>
      </c>
      <c r="AP12478" s="1">
        <v>45197.61041666667</v>
      </c>
      <c r="AQ12478" s="1">
        <v>45197.609027777777</v>
      </c>
    </row>
    <row r="12479" spans="1:43" x14ac:dyDescent="0.35">
      <c r="A12479" t="s">
        <v>66826</v>
      </c>
      <c r="B12479" t="s">
        <v>9824</v>
      </c>
      <c r="C12479" t="s">
        <v>2937</v>
      </c>
      <c r="F12479" t="s">
        <v>66827</v>
      </c>
      <c r="H12479" t="s">
        <v>66826</v>
      </c>
      <c r="J12479" t="s">
        <v>66828</v>
      </c>
      <c r="K12479" t="s">
        <v>66829</v>
      </c>
      <c r="M12479" t="s">
        <v>5451</v>
      </c>
      <c r="N12479" t="s">
        <v>253</v>
      </c>
      <c r="O12479">
        <v>87410</v>
      </c>
      <c r="P12479" t="s">
        <v>50</v>
      </c>
      <c r="U12479" s="1">
        <v>45197</v>
      </c>
      <c r="V12479" s="1">
        <v>45197</v>
      </c>
      <c r="W12479" s="1">
        <v>45197.568055555559</v>
      </c>
      <c r="X12479" s="1">
        <v>45197.568055555559</v>
      </c>
      <c r="AC12479" t="s">
        <v>53</v>
      </c>
      <c r="AD12479">
        <v>1000000001</v>
      </c>
      <c r="AE12479" s="1">
        <v>39973.351388888892</v>
      </c>
      <c r="AF12479" t="s">
        <v>3377</v>
      </c>
      <c r="AG12479" t="s">
        <v>66830</v>
      </c>
      <c r="AH12479" t="s">
        <v>51</v>
      </c>
      <c r="AJ12479" t="s">
        <v>53</v>
      </c>
      <c r="AL12479" t="s">
        <v>78</v>
      </c>
      <c r="AO12479" t="s">
        <v>5443</v>
      </c>
      <c r="AP12479" s="1">
        <v>45197.567361111112</v>
      </c>
    </row>
    <row r="12480" spans="1:43" x14ac:dyDescent="0.35">
      <c r="A12480" t="s">
        <v>66831</v>
      </c>
      <c r="B12480" t="s">
        <v>66832</v>
      </c>
      <c r="C12480" t="s">
        <v>678</v>
      </c>
      <c r="F12480" t="s">
        <v>66833</v>
      </c>
      <c r="H12480" t="s">
        <v>66831</v>
      </c>
      <c r="J12480" t="s">
        <v>66834</v>
      </c>
      <c r="K12480" t="s">
        <v>66835</v>
      </c>
      <c r="M12480" t="s">
        <v>545</v>
      </c>
      <c r="N12480" t="s">
        <v>253</v>
      </c>
      <c r="O12480">
        <v>88005</v>
      </c>
      <c r="P12480" t="s">
        <v>50</v>
      </c>
      <c r="U12480" s="1">
        <v>45197</v>
      </c>
      <c r="V12480" s="1">
        <v>45197</v>
      </c>
      <c r="W12480" s="1">
        <v>45197.62777777778</v>
      </c>
      <c r="X12480" s="1">
        <v>45197.62777777778</v>
      </c>
      <c r="AC12480" t="s">
        <v>51</v>
      </c>
      <c r="AD12480">
        <v>2973704585</v>
      </c>
      <c r="AE12480" s="1">
        <v>45198.5625</v>
      </c>
      <c r="AF12480" t="s">
        <v>66836</v>
      </c>
      <c r="AG12480" t="s">
        <v>66837</v>
      </c>
      <c r="AH12480" t="s">
        <v>51</v>
      </c>
      <c r="AJ12480" t="s">
        <v>53</v>
      </c>
      <c r="AL12480" t="s">
        <v>68</v>
      </c>
      <c r="AO12480" t="s">
        <v>5443</v>
      </c>
      <c r="AP12480" s="1">
        <v>45198.595138888886</v>
      </c>
      <c r="AQ12480" s="1">
        <v>45198.586111111108</v>
      </c>
    </row>
    <row r="12481" spans="1:43" x14ac:dyDescent="0.35">
      <c r="A12481" t="s">
        <v>66838</v>
      </c>
      <c r="B12481" t="s">
        <v>12215</v>
      </c>
      <c r="C12481" t="s">
        <v>2103</v>
      </c>
      <c r="F12481" t="s">
        <v>66839</v>
      </c>
      <c r="H12481" t="s">
        <v>66838</v>
      </c>
      <c r="J12481" t="s">
        <v>42131</v>
      </c>
      <c r="K12481" t="s">
        <v>66840</v>
      </c>
      <c r="M12481" t="s">
        <v>66841</v>
      </c>
      <c r="N12481" t="s">
        <v>10487</v>
      </c>
      <c r="O12481">
        <v>70073</v>
      </c>
      <c r="P12481" t="s">
        <v>50</v>
      </c>
      <c r="U12481" s="1">
        <v>45197</v>
      </c>
      <c r="V12481" s="1">
        <v>45197</v>
      </c>
      <c r="W12481" s="1">
        <v>45197.638194444444</v>
      </c>
      <c r="X12481" s="1">
        <v>45197.638194444444</v>
      </c>
      <c r="AC12481" t="s">
        <v>53</v>
      </c>
      <c r="AD12481">
        <v>2973300174</v>
      </c>
      <c r="AE12481" s="1">
        <v>44999.55972222222</v>
      </c>
      <c r="AF12481" t="s">
        <v>66842</v>
      </c>
      <c r="AG12481" t="s">
        <v>66843</v>
      </c>
      <c r="AH12481" t="s">
        <v>51</v>
      </c>
      <c r="AJ12481" t="s">
        <v>53</v>
      </c>
      <c r="AL12481" t="s">
        <v>68</v>
      </c>
      <c r="AO12481" t="s">
        <v>57090</v>
      </c>
      <c r="AP12481" s="1">
        <v>45197.661111111112</v>
      </c>
      <c r="AQ12481" s="1">
        <v>45197.649305555555</v>
      </c>
    </row>
    <row r="12482" spans="1:43" x14ac:dyDescent="0.35">
      <c r="A12482" t="s">
        <v>66844</v>
      </c>
      <c r="B12482" t="s">
        <v>23704</v>
      </c>
      <c r="C12482" t="s">
        <v>66845</v>
      </c>
      <c r="F12482" t="s">
        <v>66846</v>
      </c>
      <c r="H12482" t="s">
        <v>66844</v>
      </c>
      <c r="J12482" t="s">
        <v>66847</v>
      </c>
      <c r="K12482" t="s">
        <v>66848</v>
      </c>
      <c r="M12482" t="s">
        <v>753</v>
      </c>
      <c r="N12482" t="s">
        <v>798</v>
      </c>
      <c r="O12482">
        <v>79912</v>
      </c>
      <c r="P12482" t="s">
        <v>50</v>
      </c>
      <c r="U12482" s="1">
        <v>45197</v>
      </c>
      <c r="V12482" s="1">
        <v>45197</v>
      </c>
      <c r="AC12482" t="s">
        <v>53</v>
      </c>
      <c r="AG12482" t="s">
        <v>66849</v>
      </c>
      <c r="AH12482" t="s">
        <v>51</v>
      </c>
      <c r="AJ12482" t="s">
        <v>53</v>
      </c>
      <c r="AO12482" t="s">
        <v>5443</v>
      </c>
    </row>
    <row r="12483" spans="1:43" x14ac:dyDescent="0.35">
      <c r="A12483" t="s">
        <v>66850</v>
      </c>
      <c r="B12483" t="s">
        <v>25306</v>
      </c>
      <c r="C12483" t="s">
        <v>31658</v>
      </c>
      <c r="F12483" t="s">
        <v>66851</v>
      </c>
      <c r="H12483" t="s">
        <v>66850</v>
      </c>
      <c r="J12483" t="s">
        <v>66852</v>
      </c>
      <c r="K12483" t="s">
        <v>66853</v>
      </c>
      <c r="M12483" t="s">
        <v>8644</v>
      </c>
      <c r="N12483" t="s">
        <v>4438</v>
      </c>
      <c r="O12483">
        <v>93311</v>
      </c>
      <c r="P12483" t="s">
        <v>50</v>
      </c>
      <c r="U12483" s="1">
        <v>45197</v>
      </c>
      <c r="V12483" s="1">
        <v>45197</v>
      </c>
      <c r="AC12483" t="s">
        <v>51</v>
      </c>
      <c r="AD12483">
        <v>2973693264</v>
      </c>
      <c r="AE12483" s="1">
        <v>45189.710416666669</v>
      </c>
      <c r="AG12483" t="s">
        <v>66854</v>
      </c>
      <c r="AH12483" t="s">
        <v>51</v>
      </c>
      <c r="AJ12483" t="s">
        <v>53</v>
      </c>
      <c r="AO12483" t="s">
        <v>5443</v>
      </c>
    </row>
    <row r="12484" spans="1:43" x14ac:dyDescent="0.35">
      <c r="A12484" t="s">
        <v>66855</v>
      </c>
      <c r="B12484" t="s">
        <v>14932</v>
      </c>
      <c r="C12484" t="s">
        <v>49948</v>
      </c>
      <c r="F12484" t="s">
        <v>66856</v>
      </c>
      <c r="H12484" t="s">
        <v>66855</v>
      </c>
      <c r="J12484" t="s">
        <v>9017</v>
      </c>
      <c r="K12484" t="s">
        <v>66857</v>
      </c>
      <c r="M12484" t="s">
        <v>1296</v>
      </c>
      <c r="N12484" t="s">
        <v>253</v>
      </c>
      <c r="O12484">
        <v>88220</v>
      </c>
      <c r="P12484" t="s">
        <v>50</v>
      </c>
      <c r="U12484" s="1">
        <v>45197</v>
      </c>
      <c r="V12484" s="1">
        <v>45197</v>
      </c>
      <c r="W12484" s="1">
        <v>45197.577777777777</v>
      </c>
      <c r="X12484" s="1">
        <v>45197.577777777777</v>
      </c>
      <c r="AC12484" t="s">
        <v>53</v>
      </c>
      <c r="AD12484">
        <v>2969579793</v>
      </c>
      <c r="AE12484" s="1">
        <v>41172.685416666667</v>
      </c>
      <c r="AF12484" t="s">
        <v>9019</v>
      </c>
      <c r="AG12484" t="s">
        <v>66858</v>
      </c>
      <c r="AH12484" t="s">
        <v>51</v>
      </c>
      <c r="AJ12484" t="s">
        <v>53</v>
      </c>
      <c r="AL12484" t="s">
        <v>78</v>
      </c>
      <c r="AO12484" t="s">
        <v>5443</v>
      </c>
      <c r="AP12484" s="1">
        <v>45314.354861111111</v>
      </c>
      <c r="AQ12484" s="1">
        <v>45314.374305555553</v>
      </c>
    </row>
    <row r="12485" spans="1:43" x14ac:dyDescent="0.35">
      <c r="A12485" t="s">
        <v>66859</v>
      </c>
      <c r="B12485" t="s">
        <v>19234</v>
      </c>
      <c r="C12485" t="s">
        <v>66860</v>
      </c>
      <c r="F12485" t="s">
        <v>66861</v>
      </c>
      <c r="H12485" t="s">
        <v>66859</v>
      </c>
      <c r="J12485" t="s">
        <v>28255</v>
      </c>
      <c r="K12485" t="s">
        <v>66862</v>
      </c>
      <c r="M12485" t="s">
        <v>525</v>
      </c>
      <c r="N12485" t="s">
        <v>65</v>
      </c>
      <c r="O12485">
        <v>80016</v>
      </c>
      <c r="P12485" t="s">
        <v>50</v>
      </c>
      <c r="U12485" s="1">
        <v>45197</v>
      </c>
      <c r="V12485" s="1">
        <v>45197</v>
      </c>
      <c r="W12485" s="1">
        <v>45197.413194444445</v>
      </c>
      <c r="X12485" s="1">
        <v>45197.413194444445</v>
      </c>
      <c r="AC12485" t="s">
        <v>53</v>
      </c>
      <c r="AD12485">
        <v>2972043170</v>
      </c>
      <c r="AE12485" s="1">
        <v>44536.602777777778</v>
      </c>
      <c r="AF12485" t="s">
        <v>66863</v>
      </c>
      <c r="AG12485" t="s">
        <v>66864</v>
      </c>
      <c r="AH12485" t="s">
        <v>51</v>
      </c>
      <c r="AJ12485" t="s">
        <v>53</v>
      </c>
      <c r="AL12485" t="s">
        <v>68</v>
      </c>
      <c r="AO12485" t="s">
        <v>57090</v>
      </c>
      <c r="AP12485" s="1">
        <v>45197.431250000001</v>
      </c>
      <c r="AQ12485" s="1">
        <v>45197.441666666666</v>
      </c>
    </row>
    <row r="12486" spans="1:43" x14ac:dyDescent="0.35">
      <c r="A12486" t="s">
        <v>66865</v>
      </c>
      <c r="B12486" t="s">
        <v>66866</v>
      </c>
      <c r="C12486" t="s">
        <v>894</v>
      </c>
      <c r="F12486" t="s">
        <v>66867</v>
      </c>
      <c r="H12486" t="s">
        <v>66865</v>
      </c>
      <c r="J12486" t="s">
        <v>6667</v>
      </c>
      <c r="K12486" t="s">
        <v>835</v>
      </c>
      <c r="M12486" t="s">
        <v>525</v>
      </c>
      <c r="N12486" t="s">
        <v>213</v>
      </c>
      <c r="O12486">
        <v>80011</v>
      </c>
      <c r="P12486" t="s">
        <v>50</v>
      </c>
      <c r="U12486" s="1">
        <v>45197</v>
      </c>
      <c r="V12486" s="1">
        <v>45197</v>
      </c>
      <c r="W12486" s="1">
        <v>45197.404166666667</v>
      </c>
      <c r="X12486" s="1">
        <v>45197.404166666667</v>
      </c>
      <c r="AC12486" t="s">
        <v>53</v>
      </c>
      <c r="AD12486">
        <v>2969533306</v>
      </c>
      <c r="AE12486" s="1">
        <v>39591.598611111112</v>
      </c>
      <c r="AF12486" t="s">
        <v>836</v>
      </c>
      <c r="AG12486" t="s">
        <v>66868</v>
      </c>
      <c r="AH12486" t="s">
        <v>51</v>
      </c>
      <c r="AJ12486" t="s">
        <v>53</v>
      </c>
      <c r="AL12486" t="s">
        <v>68</v>
      </c>
      <c r="AO12486" t="s">
        <v>5443</v>
      </c>
      <c r="AP12486" s="1">
        <v>45474.446527777778</v>
      </c>
      <c r="AQ12486" s="1">
        <v>45474.451388888891</v>
      </c>
    </row>
    <row r="12487" spans="1:43" x14ac:dyDescent="0.35">
      <c r="A12487">
        <v>369663</v>
      </c>
      <c r="B12487" t="s">
        <v>164</v>
      </c>
      <c r="C12487" t="s">
        <v>961</v>
      </c>
      <c r="F12487" t="s">
        <v>43635</v>
      </c>
      <c r="H12487" t="s">
        <v>43631</v>
      </c>
      <c r="J12487" t="s">
        <v>12614</v>
      </c>
      <c r="K12487" t="s">
        <v>5507</v>
      </c>
      <c r="M12487" t="s">
        <v>3571</v>
      </c>
      <c r="N12487" t="s">
        <v>4526</v>
      </c>
      <c r="O12487">
        <v>80022</v>
      </c>
      <c r="P12487" t="s">
        <v>50</v>
      </c>
      <c r="U12487" s="1">
        <v>45197</v>
      </c>
      <c r="V12487" s="1">
        <v>45197</v>
      </c>
      <c r="AC12487" t="s">
        <v>53</v>
      </c>
      <c r="AD12487">
        <v>2969543968</v>
      </c>
      <c r="AE12487" s="1">
        <v>40032.470138888886</v>
      </c>
      <c r="AG12487" t="s">
        <v>66869</v>
      </c>
      <c r="AH12487" t="s">
        <v>51</v>
      </c>
      <c r="AJ12487" t="s">
        <v>53</v>
      </c>
      <c r="AO12487" t="s">
        <v>57090</v>
      </c>
    </row>
    <row r="12488" spans="1:43" x14ac:dyDescent="0.35">
      <c r="A12488" t="s">
        <v>66870</v>
      </c>
      <c r="B12488" t="s">
        <v>66871</v>
      </c>
      <c r="C12488" t="s">
        <v>3418</v>
      </c>
      <c r="H12488" t="s">
        <v>66870</v>
      </c>
      <c r="J12488" t="s">
        <v>4293</v>
      </c>
      <c r="K12488" t="s">
        <v>7511</v>
      </c>
      <c r="M12488" t="s">
        <v>298</v>
      </c>
      <c r="N12488" t="s">
        <v>213</v>
      </c>
      <c r="O12488" t="s">
        <v>7513</v>
      </c>
      <c r="P12488" t="s">
        <v>50</v>
      </c>
      <c r="U12488" s="1">
        <v>45197</v>
      </c>
      <c r="V12488" s="1">
        <v>45197</v>
      </c>
      <c r="W12488" s="1">
        <v>45197.984722222223</v>
      </c>
      <c r="X12488" s="1">
        <v>45197.984722222223</v>
      </c>
      <c r="AC12488" t="s">
        <v>53</v>
      </c>
      <c r="AD12488">
        <v>2969634929</v>
      </c>
      <c r="AE12488" s="1">
        <v>41799.665972222225</v>
      </c>
      <c r="AF12488" t="s">
        <v>4296</v>
      </c>
      <c r="AG12488" t="s">
        <v>66872</v>
      </c>
      <c r="AH12488" t="s">
        <v>51</v>
      </c>
      <c r="AJ12488" t="s">
        <v>53</v>
      </c>
      <c r="AL12488" t="s">
        <v>68</v>
      </c>
      <c r="AO12488" t="s">
        <v>5443</v>
      </c>
      <c r="AP12488" s="1">
        <v>45197.98333333333</v>
      </c>
    </row>
    <row r="12489" spans="1:43" x14ac:dyDescent="0.35">
      <c r="A12489" t="s">
        <v>66873</v>
      </c>
      <c r="B12489" t="s">
        <v>7109</v>
      </c>
      <c r="C12489" t="s">
        <v>66874</v>
      </c>
      <c r="F12489">
        <v>15055439929</v>
      </c>
      <c r="H12489" t="s">
        <v>66873</v>
      </c>
      <c r="N12489" t="s">
        <v>398</v>
      </c>
      <c r="P12489" t="s">
        <v>50</v>
      </c>
      <c r="U12489" s="1">
        <v>45197</v>
      </c>
      <c r="V12489" s="1">
        <v>45197</v>
      </c>
      <c r="W12489" s="1">
        <v>45197.325694444444</v>
      </c>
      <c r="X12489" s="1">
        <v>45197.325694444444</v>
      </c>
      <c r="AC12489" t="s">
        <v>53</v>
      </c>
      <c r="AD12489">
        <v>1000000001</v>
      </c>
      <c r="AE12489" s="1">
        <v>39973.351388888892</v>
      </c>
      <c r="AF12489" t="s">
        <v>3377</v>
      </c>
      <c r="AG12489" t="s">
        <v>66875</v>
      </c>
      <c r="AH12489" t="s">
        <v>51</v>
      </c>
      <c r="AJ12489" t="s">
        <v>53</v>
      </c>
      <c r="AL12489" t="s">
        <v>78</v>
      </c>
      <c r="AO12489" t="s">
        <v>51552</v>
      </c>
    </row>
    <row r="12490" spans="1:43" x14ac:dyDescent="0.35">
      <c r="A12490" t="s">
        <v>66876</v>
      </c>
      <c r="B12490" t="s">
        <v>48339</v>
      </c>
      <c r="C12490" t="s">
        <v>66877</v>
      </c>
      <c r="H12490" t="s">
        <v>66876</v>
      </c>
      <c r="K12490" t="s">
        <v>66878</v>
      </c>
      <c r="M12490" t="s">
        <v>63081</v>
      </c>
      <c r="N12490" t="s">
        <v>398</v>
      </c>
      <c r="O12490">
        <v>87522</v>
      </c>
      <c r="P12490" t="s">
        <v>50</v>
      </c>
      <c r="U12490" s="1">
        <v>45197</v>
      </c>
      <c r="V12490" s="1">
        <v>45197</v>
      </c>
      <c r="W12490" s="1">
        <v>45197.975694444445</v>
      </c>
      <c r="X12490" s="1">
        <v>45197.975694444445</v>
      </c>
      <c r="AC12490" t="s">
        <v>53</v>
      </c>
      <c r="AD12490">
        <v>1000000001</v>
      </c>
      <c r="AE12490" s="1">
        <v>39973.351388888892</v>
      </c>
      <c r="AF12490" t="s">
        <v>3377</v>
      </c>
      <c r="AG12490" t="s">
        <v>66879</v>
      </c>
      <c r="AH12490" t="s">
        <v>51</v>
      </c>
      <c r="AJ12490" t="s">
        <v>53</v>
      </c>
      <c r="AL12490" t="s">
        <v>78</v>
      </c>
      <c r="AO12490" t="s">
        <v>51552</v>
      </c>
    </row>
    <row r="12491" spans="1:43" x14ac:dyDescent="0.35">
      <c r="A12491" t="s">
        <v>66880</v>
      </c>
      <c r="B12491" t="s">
        <v>12215</v>
      </c>
      <c r="C12491" t="s">
        <v>2103</v>
      </c>
      <c r="F12491" t="s">
        <v>66881</v>
      </c>
      <c r="H12491" t="s">
        <v>66838</v>
      </c>
      <c r="J12491" t="s">
        <v>66882</v>
      </c>
      <c r="K12491" t="s">
        <v>66840</v>
      </c>
      <c r="M12491" t="s">
        <v>66841</v>
      </c>
      <c r="N12491" t="s">
        <v>10487</v>
      </c>
      <c r="O12491">
        <v>70073</v>
      </c>
      <c r="P12491" t="s">
        <v>50</v>
      </c>
      <c r="U12491" s="1">
        <v>45197</v>
      </c>
      <c r="V12491" s="1">
        <v>45197</v>
      </c>
      <c r="W12491" s="1">
        <v>45197.636111111111</v>
      </c>
      <c r="X12491" s="1">
        <v>45197.636111111111</v>
      </c>
      <c r="AC12491" t="s">
        <v>51</v>
      </c>
      <c r="AD12491">
        <v>1000000001</v>
      </c>
      <c r="AE12491" s="1">
        <v>39973.351388888892</v>
      </c>
      <c r="AF12491" t="s">
        <v>3377</v>
      </c>
      <c r="AG12491" t="s">
        <v>66883</v>
      </c>
      <c r="AH12491" t="s">
        <v>51</v>
      </c>
      <c r="AJ12491" t="s">
        <v>53</v>
      </c>
      <c r="AL12491" t="s">
        <v>78</v>
      </c>
      <c r="AO12491" t="s">
        <v>5443</v>
      </c>
      <c r="AP12491" s="1">
        <v>45299.318055555559</v>
      </c>
    </row>
    <row r="12492" spans="1:43" x14ac:dyDescent="0.35">
      <c r="A12492" t="s">
        <v>66884</v>
      </c>
      <c r="B12492" t="s">
        <v>19338</v>
      </c>
      <c r="C12492" t="s">
        <v>7528</v>
      </c>
      <c r="F12492" t="s">
        <v>66885</v>
      </c>
      <c r="H12492" t="s">
        <v>66884</v>
      </c>
      <c r="J12492" t="s">
        <v>66886</v>
      </c>
      <c r="K12492" t="s">
        <v>66887</v>
      </c>
      <c r="M12492" t="s">
        <v>753</v>
      </c>
      <c r="N12492" t="s">
        <v>798</v>
      </c>
      <c r="O12492">
        <v>79928</v>
      </c>
      <c r="P12492" t="s">
        <v>50</v>
      </c>
      <c r="U12492" s="1">
        <v>45197</v>
      </c>
      <c r="V12492" s="1">
        <v>45197</v>
      </c>
      <c r="W12492" s="1">
        <v>45197.512499999997</v>
      </c>
      <c r="X12492" s="1">
        <v>45197.512499999997</v>
      </c>
      <c r="AC12492" t="s">
        <v>53</v>
      </c>
      <c r="AD12492">
        <v>2973703102</v>
      </c>
      <c r="AE12492" s="1">
        <v>45197.511805555558</v>
      </c>
      <c r="AF12492" t="s">
        <v>66888</v>
      </c>
      <c r="AG12492" t="s">
        <v>66889</v>
      </c>
      <c r="AH12492" t="s">
        <v>51</v>
      </c>
      <c r="AJ12492" t="s">
        <v>53</v>
      </c>
      <c r="AL12492" t="s">
        <v>68</v>
      </c>
      <c r="AO12492" t="s">
        <v>57090</v>
      </c>
      <c r="AP12492" s="1">
        <v>45197.517361111109</v>
      </c>
      <c r="AQ12492" s="1">
        <v>45197.521527777775</v>
      </c>
    </row>
    <row r="12493" spans="1:43" x14ac:dyDescent="0.35">
      <c r="A12493" t="s">
        <v>66890</v>
      </c>
      <c r="B12493" t="s">
        <v>66891</v>
      </c>
      <c r="C12493" t="s">
        <v>7655</v>
      </c>
      <c r="F12493" t="s">
        <v>66892</v>
      </c>
      <c r="H12493" t="s">
        <v>66890</v>
      </c>
      <c r="J12493" t="s">
        <v>16060</v>
      </c>
      <c r="K12493" t="s">
        <v>38281</v>
      </c>
      <c r="M12493" t="s">
        <v>3053</v>
      </c>
      <c r="N12493" t="s">
        <v>798</v>
      </c>
      <c r="O12493">
        <v>77064</v>
      </c>
      <c r="P12493" t="s">
        <v>50</v>
      </c>
      <c r="U12493" s="1">
        <v>45198</v>
      </c>
      <c r="V12493" s="1">
        <v>45198</v>
      </c>
      <c r="W12493" s="1">
        <v>45198.419444444444</v>
      </c>
      <c r="X12493" s="1">
        <v>45198.419444444444</v>
      </c>
      <c r="AC12493" t="s">
        <v>53</v>
      </c>
      <c r="AD12493">
        <v>2969509141</v>
      </c>
      <c r="AE12493" s="1">
        <v>38288.693749999999</v>
      </c>
      <c r="AF12493" t="s">
        <v>3535</v>
      </c>
      <c r="AG12493" t="s">
        <v>66893</v>
      </c>
      <c r="AH12493" t="s">
        <v>51</v>
      </c>
      <c r="AJ12493" t="s">
        <v>53</v>
      </c>
      <c r="AL12493" t="s">
        <v>68</v>
      </c>
      <c r="AO12493" t="s">
        <v>5443</v>
      </c>
      <c r="AP12493" s="1">
        <v>45427.589583333334</v>
      </c>
      <c r="AQ12493" s="1">
        <v>45406.493055555555</v>
      </c>
    </row>
    <row r="12494" spans="1:43" x14ac:dyDescent="0.35">
      <c r="A12494" t="s">
        <v>66894</v>
      </c>
      <c r="B12494" t="s">
        <v>4903</v>
      </c>
      <c r="C12494" t="s">
        <v>849</v>
      </c>
      <c r="F12494" t="s">
        <v>66895</v>
      </c>
      <c r="H12494" t="s">
        <v>66896</v>
      </c>
      <c r="J12494" t="s">
        <v>66897</v>
      </c>
      <c r="K12494" t="s">
        <v>66898</v>
      </c>
      <c r="M12494" t="s">
        <v>4133</v>
      </c>
      <c r="N12494" t="s">
        <v>65</v>
      </c>
      <c r="O12494">
        <v>80516</v>
      </c>
      <c r="P12494" t="s">
        <v>50</v>
      </c>
      <c r="U12494" s="1">
        <v>45198</v>
      </c>
      <c r="V12494" s="1">
        <v>45198</v>
      </c>
      <c r="AC12494" t="s">
        <v>51</v>
      </c>
      <c r="AD12494">
        <v>2972063077</v>
      </c>
      <c r="AE12494" s="1">
        <v>44643.31527777778</v>
      </c>
      <c r="AG12494" t="s">
        <v>66899</v>
      </c>
      <c r="AH12494" t="s">
        <v>51</v>
      </c>
      <c r="AJ12494" t="s">
        <v>53</v>
      </c>
      <c r="AO12494" t="s">
        <v>5443</v>
      </c>
    </row>
    <row r="12495" spans="1:43" x14ac:dyDescent="0.35">
      <c r="A12495" t="s">
        <v>66900</v>
      </c>
      <c r="B12495" t="s">
        <v>66901</v>
      </c>
      <c r="C12495" t="s">
        <v>66902</v>
      </c>
      <c r="F12495" t="s">
        <v>66903</v>
      </c>
      <c r="H12495" t="s">
        <v>46330</v>
      </c>
      <c r="J12495" t="s">
        <v>66904</v>
      </c>
      <c r="K12495" t="s">
        <v>66905</v>
      </c>
      <c r="M12495" t="s">
        <v>66906</v>
      </c>
      <c r="N12495" t="s">
        <v>65</v>
      </c>
      <c r="O12495">
        <v>81252</v>
      </c>
      <c r="P12495" t="s">
        <v>50</v>
      </c>
      <c r="U12495" s="1">
        <v>45198</v>
      </c>
      <c r="V12495" s="1">
        <v>45198</v>
      </c>
      <c r="W12495" s="1">
        <v>45198.69027777778</v>
      </c>
      <c r="X12495" s="1">
        <v>45198.69027777778</v>
      </c>
      <c r="AC12495" t="s">
        <v>53</v>
      </c>
      <c r="AD12495">
        <v>2969947330</v>
      </c>
      <c r="AE12495" s="1">
        <v>43854.634722222225</v>
      </c>
      <c r="AF12495" t="s">
        <v>66907</v>
      </c>
      <c r="AG12495" t="s">
        <v>66908</v>
      </c>
      <c r="AH12495" t="s">
        <v>51</v>
      </c>
      <c r="AJ12495" t="s">
        <v>53</v>
      </c>
      <c r="AL12495" t="s">
        <v>68</v>
      </c>
      <c r="AO12495" t="s">
        <v>5443</v>
      </c>
      <c r="AP12495" s="1">
        <v>45198.70208333333</v>
      </c>
      <c r="AQ12495" s="1">
        <v>45198.703472222223</v>
      </c>
    </row>
    <row r="12496" spans="1:43" x14ac:dyDescent="0.35">
      <c r="A12496" t="s">
        <v>66909</v>
      </c>
      <c r="B12496" t="s">
        <v>10508</v>
      </c>
      <c r="C12496" t="s">
        <v>1052</v>
      </c>
      <c r="F12496">
        <v>5054692200</v>
      </c>
      <c r="H12496" t="s">
        <v>66910</v>
      </c>
      <c r="J12496" t="s">
        <v>66911</v>
      </c>
      <c r="N12496" t="s">
        <v>398</v>
      </c>
      <c r="O12496">
        <v>88220</v>
      </c>
      <c r="P12496" t="s">
        <v>50</v>
      </c>
      <c r="U12496" s="1">
        <v>45198</v>
      </c>
      <c r="V12496" s="1">
        <v>45198</v>
      </c>
      <c r="W12496" s="1">
        <v>45198.406944444447</v>
      </c>
      <c r="X12496" s="1">
        <v>45198.406944444447</v>
      </c>
      <c r="AC12496" t="s">
        <v>53</v>
      </c>
      <c r="AD12496">
        <v>1000000001</v>
      </c>
      <c r="AE12496" s="1">
        <v>39973.351388888892</v>
      </c>
      <c r="AF12496" t="s">
        <v>3377</v>
      </c>
      <c r="AG12496" t="s">
        <v>66912</v>
      </c>
      <c r="AH12496" t="s">
        <v>51</v>
      </c>
      <c r="AJ12496" t="s">
        <v>53</v>
      </c>
      <c r="AL12496" t="s">
        <v>78</v>
      </c>
      <c r="AO12496" t="s">
        <v>5443</v>
      </c>
      <c r="AP12496" s="1">
        <v>45198.404861111114</v>
      </c>
    </row>
    <row r="12497" spans="1:43" x14ac:dyDescent="0.35">
      <c r="A12497" t="s">
        <v>66913</v>
      </c>
      <c r="B12497" t="s">
        <v>66914</v>
      </c>
      <c r="C12497" t="s">
        <v>55279</v>
      </c>
      <c r="H12497" t="s">
        <v>66913</v>
      </c>
      <c r="P12497" t="s">
        <v>50</v>
      </c>
      <c r="U12497" s="1">
        <v>45198</v>
      </c>
      <c r="V12497" s="1">
        <v>45198</v>
      </c>
      <c r="W12497" s="1">
        <v>45198.697222222225</v>
      </c>
      <c r="X12497" s="1">
        <v>45198.697222222225</v>
      </c>
      <c r="AC12497" t="s">
        <v>53</v>
      </c>
      <c r="AD12497">
        <v>1000000001</v>
      </c>
      <c r="AE12497" s="1">
        <v>39973.351388888892</v>
      </c>
      <c r="AF12497" t="s">
        <v>3377</v>
      </c>
      <c r="AG12497" t="s">
        <v>66915</v>
      </c>
      <c r="AH12497" t="s">
        <v>51</v>
      </c>
      <c r="AJ12497" t="s">
        <v>53</v>
      </c>
      <c r="AL12497" t="s">
        <v>78</v>
      </c>
      <c r="AO12497" t="s">
        <v>51552</v>
      </c>
    </row>
    <row r="12498" spans="1:43" x14ac:dyDescent="0.35">
      <c r="A12498" t="s">
        <v>66916</v>
      </c>
      <c r="B12498" t="s">
        <v>66917</v>
      </c>
      <c r="C12498" t="s">
        <v>2103</v>
      </c>
      <c r="F12498" t="s">
        <v>66918</v>
      </c>
      <c r="H12498" t="s">
        <v>66919</v>
      </c>
      <c r="J12498" t="s">
        <v>66920</v>
      </c>
      <c r="K12498" t="s">
        <v>66921</v>
      </c>
      <c r="M12498" t="s">
        <v>4856</v>
      </c>
      <c r="N12498" t="s">
        <v>798</v>
      </c>
      <c r="O12498">
        <v>79360</v>
      </c>
      <c r="P12498" t="s">
        <v>50</v>
      </c>
      <c r="U12498" s="1">
        <v>45198</v>
      </c>
      <c r="V12498" s="1">
        <v>45198</v>
      </c>
      <c r="W12498" s="1">
        <v>45198.60833333333</v>
      </c>
      <c r="X12498" s="1">
        <v>45198.60833333333</v>
      </c>
      <c r="AC12498" t="s">
        <v>51</v>
      </c>
      <c r="AD12498">
        <v>1000000001</v>
      </c>
      <c r="AE12498" s="1">
        <v>39973.351388888892</v>
      </c>
      <c r="AF12498" t="s">
        <v>3377</v>
      </c>
      <c r="AG12498" t="s">
        <v>66922</v>
      </c>
      <c r="AH12498" t="s">
        <v>51</v>
      </c>
      <c r="AJ12498" t="s">
        <v>53</v>
      </c>
      <c r="AL12498" t="s">
        <v>78</v>
      </c>
      <c r="AO12498" t="s">
        <v>5443</v>
      </c>
      <c r="AP12498" s="1">
        <v>45198.607638888891</v>
      </c>
    </row>
    <row r="12499" spans="1:43" x14ac:dyDescent="0.35">
      <c r="A12499" t="s">
        <v>38205</v>
      </c>
      <c r="B12499" t="s">
        <v>9014</v>
      </c>
      <c r="C12499" t="s">
        <v>38203</v>
      </c>
      <c r="H12499" t="s">
        <v>38205</v>
      </c>
      <c r="J12499" t="s">
        <v>38206</v>
      </c>
      <c r="K12499" t="s">
        <v>58436</v>
      </c>
      <c r="M12499" t="s">
        <v>15217</v>
      </c>
      <c r="N12499" t="s">
        <v>501</v>
      </c>
      <c r="O12499">
        <v>88028</v>
      </c>
      <c r="P12499" t="s">
        <v>50</v>
      </c>
      <c r="U12499" s="1">
        <v>45198</v>
      </c>
      <c r="V12499" s="1">
        <v>45198</v>
      </c>
      <c r="W12499" s="1">
        <v>45198.447222222225</v>
      </c>
      <c r="X12499" s="1">
        <v>45198.484027777777</v>
      </c>
      <c r="AC12499" t="s">
        <v>53</v>
      </c>
      <c r="AD12499">
        <v>2972082921</v>
      </c>
      <c r="AE12499" s="1">
        <v>44743.716666666667</v>
      </c>
      <c r="AF12499" t="s">
        <v>38207</v>
      </c>
      <c r="AG12499" t="s">
        <v>66923</v>
      </c>
      <c r="AH12499" t="s">
        <v>51</v>
      </c>
      <c r="AJ12499" t="s">
        <v>53</v>
      </c>
      <c r="AL12499" t="s">
        <v>68</v>
      </c>
      <c r="AO12499" t="s">
        <v>5443</v>
      </c>
      <c r="AP12499" s="1">
        <v>45433.418749999997</v>
      </c>
      <c r="AQ12499" s="1">
        <v>45198.490972222222</v>
      </c>
    </row>
    <row r="12500" spans="1:43" x14ac:dyDescent="0.35">
      <c r="A12500" t="s">
        <v>66924</v>
      </c>
      <c r="B12500" t="s">
        <v>27845</v>
      </c>
      <c r="C12500" t="s">
        <v>8496</v>
      </c>
      <c r="F12500" t="s">
        <v>66925</v>
      </c>
      <c r="H12500" t="s">
        <v>66924</v>
      </c>
      <c r="J12500" t="s">
        <v>66926</v>
      </c>
      <c r="N12500" t="s">
        <v>287</v>
      </c>
      <c r="O12500">
        <v>80701</v>
      </c>
      <c r="P12500" t="s">
        <v>50</v>
      </c>
      <c r="U12500" s="1">
        <v>45199</v>
      </c>
      <c r="V12500" s="1">
        <v>45199</v>
      </c>
      <c r="W12500" s="1">
        <v>45199.695833333331</v>
      </c>
      <c r="X12500" s="1">
        <v>45199.695833333331</v>
      </c>
      <c r="AC12500" t="s">
        <v>53</v>
      </c>
      <c r="AD12500">
        <v>1000000001</v>
      </c>
      <c r="AE12500" s="1">
        <v>39973.351388888892</v>
      </c>
      <c r="AF12500" t="s">
        <v>3377</v>
      </c>
      <c r="AG12500" t="s">
        <v>66927</v>
      </c>
      <c r="AH12500" t="s">
        <v>51</v>
      </c>
      <c r="AJ12500" t="s">
        <v>53</v>
      </c>
      <c r="AL12500" t="s">
        <v>78</v>
      </c>
      <c r="AO12500" t="s">
        <v>5443</v>
      </c>
      <c r="AP12500" s="1">
        <v>45199.924305555556</v>
      </c>
    </row>
    <row r="12501" spans="1:43" x14ac:dyDescent="0.35">
      <c r="A12501" t="s">
        <v>66928</v>
      </c>
      <c r="B12501" t="s">
        <v>66929</v>
      </c>
      <c r="C12501" t="s">
        <v>218</v>
      </c>
      <c r="F12501" t="s">
        <v>66930</v>
      </c>
      <c r="H12501" t="s">
        <v>66928</v>
      </c>
      <c r="J12501" t="s">
        <v>66931</v>
      </c>
      <c r="K12501" t="s">
        <v>66932</v>
      </c>
      <c r="M12501" t="s">
        <v>66933</v>
      </c>
      <c r="N12501" t="s">
        <v>253</v>
      </c>
      <c r="O12501">
        <v>88350</v>
      </c>
      <c r="P12501" t="s">
        <v>50</v>
      </c>
      <c r="U12501" s="1">
        <v>45200</v>
      </c>
      <c r="V12501" s="1">
        <v>45200</v>
      </c>
      <c r="W12501" s="1">
        <v>45200.730555555558</v>
      </c>
      <c r="X12501" s="1">
        <v>45200.730555555558</v>
      </c>
      <c r="AC12501" t="s">
        <v>51</v>
      </c>
      <c r="AD12501">
        <v>2973706147</v>
      </c>
      <c r="AE12501" s="1">
        <v>45201.385416666664</v>
      </c>
      <c r="AF12501" t="s">
        <v>66934</v>
      </c>
      <c r="AG12501" t="s">
        <v>66935</v>
      </c>
      <c r="AH12501" t="s">
        <v>51</v>
      </c>
      <c r="AJ12501" t="s">
        <v>53</v>
      </c>
      <c r="AL12501" t="s">
        <v>68</v>
      </c>
      <c r="AO12501" t="s">
        <v>5443</v>
      </c>
      <c r="AP12501" s="1">
        <v>45200.729166666664</v>
      </c>
      <c r="AQ12501" s="1">
        <v>45200.752083333333</v>
      </c>
    </row>
    <row r="12502" spans="1:43" x14ac:dyDescent="0.35">
      <c r="A12502" t="s">
        <v>66936</v>
      </c>
      <c r="B12502" t="s">
        <v>793</v>
      </c>
      <c r="C12502" t="s">
        <v>1540</v>
      </c>
      <c r="F12502" t="s">
        <v>66937</v>
      </c>
      <c r="H12502" t="s">
        <v>66936</v>
      </c>
      <c r="J12502" t="s">
        <v>66938</v>
      </c>
      <c r="K12502" t="s">
        <v>66939</v>
      </c>
      <c r="M12502" t="s">
        <v>66940</v>
      </c>
      <c r="N12502" t="s">
        <v>798</v>
      </c>
      <c r="O12502">
        <v>78233</v>
      </c>
      <c r="P12502" t="s">
        <v>50</v>
      </c>
      <c r="U12502" s="1">
        <v>45201</v>
      </c>
      <c r="V12502" s="1">
        <v>45201</v>
      </c>
      <c r="W12502" s="1">
        <v>45201.490277777775</v>
      </c>
      <c r="X12502" s="1">
        <v>45201.490277777775</v>
      </c>
      <c r="AC12502" t="s">
        <v>51</v>
      </c>
      <c r="AD12502">
        <v>2973303864</v>
      </c>
      <c r="AE12502" s="1">
        <v>44999.813194444447</v>
      </c>
      <c r="AF12502" t="s">
        <v>66941</v>
      </c>
      <c r="AG12502" t="s">
        <v>66942</v>
      </c>
      <c r="AH12502" t="s">
        <v>51</v>
      </c>
      <c r="AJ12502" t="s">
        <v>53</v>
      </c>
      <c r="AL12502" t="s">
        <v>68</v>
      </c>
      <c r="AO12502" t="s">
        <v>5443</v>
      </c>
      <c r="AP12502" s="1">
        <v>45201.493750000001</v>
      </c>
      <c r="AQ12502" s="1">
        <v>45201.496527777781</v>
      </c>
    </row>
    <row r="12503" spans="1:43" x14ac:dyDescent="0.35">
      <c r="A12503" t="s">
        <v>66943</v>
      </c>
      <c r="B12503" t="s">
        <v>2387</v>
      </c>
      <c r="C12503" t="s">
        <v>1076</v>
      </c>
      <c r="F12503" t="s">
        <v>66944</v>
      </c>
      <c r="H12503" t="s">
        <v>66943</v>
      </c>
      <c r="J12503" t="s">
        <v>35533</v>
      </c>
      <c r="K12503" t="s">
        <v>66945</v>
      </c>
      <c r="M12503" t="s">
        <v>8327</v>
      </c>
      <c r="N12503" t="s">
        <v>264</v>
      </c>
      <c r="O12503" t="s">
        <v>66946</v>
      </c>
      <c r="P12503" t="s">
        <v>50</v>
      </c>
      <c r="U12503" s="1">
        <v>45201</v>
      </c>
      <c r="V12503" s="1">
        <v>45201</v>
      </c>
      <c r="W12503" s="1">
        <v>45201.50277777778</v>
      </c>
      <c r="X12503" s="1">
        <v>45201.50277777778</v>
      </c>
      <c r="AC12503" t="s">
        <v>53</v>
      </c>
      <c r="AD12503">
        <v>2969578193</v>
      </c>
      <c r="AE12503" s="1">
        <v>41138.300694444442</v>
      </c>
      <c r="AF12503" t="s">
        <v>66947</v>
      </c>
      <c r="AG12503" t="s">
        <v>66948</v>
      </c>
      <c r="AH12503" t="s">
        <v>51</v>
      </c>
      <c r="AJ12503" t="s">
        <v>53</v>
      </c>
      <c r="AL12503" t="s">
        <v>68</v>
      </c>
      <c r="AO12503" t="s">
        <v>5443</v>
      </c>
      <c r="AP12503" s="1">
        <v>45470.538888888892</v>
      </c>
      <c r="AQ12503" s="1">
        <v>45470.543055555558</v>
      </c>
    </row>
    <row r="12504" spans="1:43" x14ac:dyDescent="0.35">
      <c r="A12504" t="s">
        <v>66949</v>
      </c>
      <c r="B12504" t="s">
        <v>18153</v>
      </c>
      <c r="C12504" t="s">
        <v>7536</v>
      </c>
      <c r="F12504" t="s">
        <v>66950</v>
      </c>
      <c r="H12504" t="s">
        <v>66949</v>
      </c>
      <c r="J12504" t="s">
        <v>66951</v>
      </c>
      <c r="K12504" t="s">
        <v>66952</v>
      </c>
      <c r="M12504" t="s">
        <v>2800</v>
      </c>
      <c r="N12504" t="s">
        <v>65</v>
      </c>
      <c r="O12504">
        <v>80601</v>
      </c>
      <c r="P12504" t="s">
        <v>50</v>
      </c>
      <c r="U12504" s="1">
        <v>45201</v>
      </c>
      <c r="V12504" s="1">
        <v>45201</v>
      </c>
      <c r="W12504" s="1">
        <v>45201.443055555559</v>
      </c>
      <c r="X12504" s="1">
        <v>45201.443055555559</v>
      </c>
      <c r="AC12504" t="s">
        <v>53</v>
      </c>
      <c r="AD12504">
        <v>2973706295</v>
      </c>
      <c r="AE12504" s="1">
        <v>45201.45</v>
      </c>
      <c r="AF12504" t="s">
        <v>66953</v>
      </c>
      <c r="AG12504" t="s">
        <v>66954</v>
      </c>
      <c r="AH12504" t="s">
        <v>51</v>
      </c>
      <c r="AJ12504" t="s">
        <v>53</v>
      </c>
      <c r="AL12504" t="s">
        <v>68</v>
      </c>
      <c r="AO12504" t="s">
        <v>5443</v>
      </c>
      <c r="AP12504" s="1">
        <v>45201.525694444441</v>
      </c>
      <c r="AQ12504" s="1">
        <v>45201.457638888889</v>
      </c>
    </row>
    <row r="12505" spans="1:43" x14ac:dyDescent="0.35">
      <c r="A12505" t="s">
        <v>66955</v>
      </c>
      <c r="B12505" t="s">
        <v>2163</v>
      </c>
      <c r="C12505" t="s">
        <v>1421</v>
      </c>
      <c r="H12505" t="s">
        <v>66955</v>
      </c>
      <c r="J12505" t="s">
        <v>4059</v>
      </c>
      <c r="K12505" t="s">
        <v>740</v>
      </c>
      <c r="M12505" t="s">
        <v>137</v>
      </c>
      <c r="N12505" t="s">
        <v>65</v>
      </c>
      <c r="O12505">
        <v>80216</v>
      </c>
      <c r="P12505" t="s">
        <v>50</v>
      </c>
      <c r="U12505" s="1">
        <v>45201</v>
      </c>
      <c r="V12505" s="1">
        <v>45201</v>
      </c>
      <c r="W12505" s="1">
        <v>45201.23333333333</v>
      </c>
      <c r="X12505" s="1">
        <v>45201.23333333333</v>
      </c>
      <c r="AC12505" t="s">
        <v>53</v>
      </c>
      <c r="AD12505">
        <v>2969475436</v>
      </c>
      <c r="AE12505" s="1">
        <v>37166.661111111112</v>
      </c>
      <c r="AG12505" t="s">
        <v>66956</v>
      </c>
      <c r="AH12505" t="s">
        <v>51</v>
      </c>
      <c r="AJ12505" t="s">
        <v>53</v>
      </c>
      <c r="AL12505" t="s">
        <v>78</v>
      </c>
      <c r="AO12505" t="s">
        <v>5443</v>
      </c>
    </row>
    <row r="12506" spans="1:43" x14ac:dyDescent="0.35">
      <c r="A12506" t="s">
        <v>66919</v>
      </c>
      <c r="B12506" t="s">
        <v>66917</v>
      </c>
      <c r="C12506" t="s">
        <v>11033</v>
      </c>
      <c r="H12506" t="s">
        <v>66919</v>
      </c>
      <c r="J12506" t="s">
        <v>66957</v>
      </c>
      <c r="P12506" t="s">
        <v>50</v>
      </c>
      <c r="U12506" s="1">
        <v>45201</v>
      </c>
      <c r="V12506" s="1">
        <v>45201</v>
      </c>
      <c r="AC12506" t="s">
        <v>53</v>
      </c>
      <c r="AD12506">
        <v>2973706934</v>
      </c>
      <c r="AE12506" s="1">
        <v>45201.722916666666</v>
      </c>
      <c r="AG12506" t="s">
        <v>66958</v>
      </c>
      <c r="AH12506" t="s">
        <v>51</v>
      </c>
      <c r="AJ12506" t="s">
        <v>53</v>
      </c>
      <c r="AO12506" t="s">
        <v>57090</v>
      </c>
    </row>
    <row r="12507" spans="1:43" x14ac:dyDescent="0.35">
      <c r="A12507" t="s">
        <v>66959</v>
      </c>
      <c r="B12507" t="s">
        <v>66960</v>
      </c>
      <c r="C12507" t="s">
        <v>2615</v>
      </c>
      <c r="H12507" t="s">
        <v>66959</v>
      </c>
      <c r="J12507" t="s">
        <v>66961</v>
      </c>
      <c r="K12507" t="s">
        <v>66962</v>
      </c>
      <c r="M12507" t="s">
        <v>3412</v>
      </c>
      <c r="N12507" t="s">
        <v>287</v>
      </c>
      <c r="O12507">
        <v>80751</v>
      </c>
      <c r="P12507" t="s">
        <v>50</v>
      </c>
      <c r="U12507" s="1">
        <v>45201</v>
      </c>
      <c r="V12507" s="1">
        <v>45201</v>
      </c>
      <c r="W12507" s="1">
        <v>45201.886111111111</v>
      </c>
      <c r="X12507" s="1">
        <v>45201.886111111111</v>
      </c>
      <c r="AC12507" t="s">
        <v>53</v>
      </c>
      <c r="AD12507">
        <v>1000000001</v>
      </c>
      <c r="AE12507" s="1">
        <v>39973.351388888892</v>
      </c>
      <c r="AF12507" t="s">
        <v>3377</v>
      </c>
      <c r="AG12507" t="s">
        <v>66963</v>
      </c>
      <c r="AH12507" t="s">
        <v>51</v>
      </c>
      <c r="AJ12507" t="s">
        <v>53</v>
      </c>
      <c r="AL12507" t="s">
        <v>78</v>
      </c>
      <c r="AO12507" t="s">
        <v>51552</v>
      </c>
    </row>
    <row r="12508" spans="1:43" x14ac:dyDescent="0.35">
      <c r="A12508" t="s">
        <v>66964</v>
      </c>
      <c r="B12508" t="s">
        <v>60906</v>
      </c>
      <c r="C12508" t="s">
        <v>7221</v>
      </c>
      <c r="F12508" t="s">
        <v>66965</v>
      </c>
      <c r="H12508" t="s">
        <v>66964</v>
      </c>
      <c r="J12508" t="s">
        <v>66966</v>
      </c>
      <c r="K12508" t="s">
        <v>66967</v>
      </c>
      <c r="M12508" t="s">
        <v>753</v>
      </c>
      <c r="N12508" t="s">
        <v>798</v>
      </c>
      <c r="O12508">
        <v>79938</v>
      </c>
      <c r="P12508" t="s">
        <v>50</v>
      </c>
      <c r="U12508" s="1">
        <v>45201</v>
      </c>
      <c r="V12508" s="1">
        <v>45201</v>
      </c>
      <c r="W12508" s="1">
        <v>45201.652777777781</v>
      </c>
      <c r="X12508" s="1">
        <v>45201.652777777781</v>
      </c>
      <c r="AC12508" t="s">
        <v>51</v>
      </c>
      <c r="AD12508">
        <v>2973706904</v>
      </c>
      <c r="AE12508" s="1">
        <v>45201.703472222223</v>
      </c>
      <c r="AF12508" t="s">
        <v>66968</v>
      </c>
      <c r="AG12508" t="s">
        <v>66969</v>
      </c>
      <c r="AH12508" t="s">
        <v>51</v>
      </c>
      <c r="AJ12508" t="s">
        <v>53</v>
      </c>
      <c r="AL12508" t="s">
        <v>68</v>
      </c>
      <c r="AO12508" t="s">
        <v>5443</v>
      </c>
      <c r="AP12508" s="1">
        <v>45201.720833333333</v>
      </c>
      <c r="AQ12508" s="1">
        <v>45201.727777777778</v>
      </c>
    </row>
    <row r="12509" spans="1:43" x14ac:dyDescent="0.35">
      <c r="A12509" t="s">
        <v>66970</v>
      </c>
      <c r="B12509" t="s">
        <v>1532</v>
      </c>
      <c r="C12509" t="s">
        <v>309</v>
      </c>
      <c r="F12509" t="s">
        <v>66971</v>
      </c>
      <c r="H12509" t="s">
        <v>66970</v>
      </c>
      <c r="J12509" t="s">
        <v>66972</v>
      </c>
      <c r="K12509" t="s">
        <v>66973</v>
      </c>
      <c r="M12509" t="s">
        <v>2652</v>
      </c>
      <c r="N12509" t="s">
        <v>264</v>
      </c>
      <c r="O12509">
        <v>79606</v>
      </c>
      <c r="P12509" t="s">
        <v>50</v>
      </c>
      <c r="U12509" s="1">
        <v>45201</v>
      </c>
      <c r="V12509" s="1">
        <v>45201</v>
      </c>
      <c r="W12509" s="1">
        <v>45202.410416666666</v>
      </c>
      <c r="X12509" s="1">
        <v>45202.410416666666</v>
      </c>
      <c r="AC12509" t="s">
        <v>53</v>
      </c>
      <c r="AD12509">
        <v>2973707462</v>
      </c>
      <c r="AE12509" s="1">
        <v>45202.40625</v>
      </c>
      <c r="AF12509" t="s">
        <v>66974</v>
      </c>
      <c r="AG12509" t="s">
        <v>66975</v>
      </c>
      <c r="AH12509" t="s">
        <v>51</v>
      </c>
      <c r="AJ12509" t="s">
        <v>53</v>
      </c>
      <c r="AL12509" t="s">
        <v>68</v>
      </c>
      <c r="AO12509" t="s">
        <v>5443</v>
      </c>
      <c r="AP12509" s="1">
        <v>45422.419444444444</v>
      </c>
    </row>
    <row r="12510" spans="1:43" x14ac:dyDescent="0.35">
      <c r="A12510" t="s">
        <v>66976</v>
      </c>
      <c r="B12510" t="s">
        <v>3813</v>
      </c>
      <c r="C12510" t="s">
        <v>3813</v>
      </c>
      <c r="F12510">
        <v>19702498780</v>
      </c>
      <c r="H12510" t="s">
        <v>66976</v>
      </c>
      <c r="J12510" t="s">
        <v>66977</v>
      </c>
      <c r="K12510" t="s">
        <v>66978</v>
      </c>
      <c r="M12510" t="s">
        <v>4713</v>
      </c>
      <c r="N12510" t="s">
        <v>287</v>
      </c>
      <c r="O12510">
        <v>81403</v>
      </c>
      <c r="P12510" t="s">
        <v>50</v>
      </c>
      <c r="U12510" s="1">
        <v>45201</v>
      </c>
      <c r="V12510" s="1">
        <v>45201</v>
      </c>
      <c r="W12510" s="1">
        <v>45201.626388888886</v>
      </c>
      <c r="X12510" s="1">
        <v>45201.626388888886</v>
      </c>
      <c r="AC12510" t="s">
        <v>53</v>
      </c>
      <c r="AD12510">
        <v>1000000001</v>
      </c>
      <c r="AE12510" s="1">
        <v>39973.351388888892</v>
      </c>
      <c r="AF12510" t="s">
        <v>3377</v>
      </c>
      <c r="AG12510" t="s">
        <v>66979</v>
      </c>
      <c r="AH12510" t="s">
        <v>51</v>
      </c>
      <c r="AJ12510" t="s">
        <v>53</v>
      </c>
      <c r="AL12510" t="s">
        <v>78</v>
      </c>
      <c r="AO12510" t="s">
        <v>51552</v>
      </c>
      <c r="AP12510" s="1">
        <v>45468.604861111111</v>
      </c>
    </row>
    <row r="12511" spans="1:43" x14ac:dyDescent="0.35">
      <c r="A12511" t="s">
        <v>66980</v>
      </c>
      <c r="B12511" t="s">
        <v>66981</v>
      </c>
      <c r="C12511" t="s">
        <v>10445</v>
      </c>
      <c r="H12511" t="s">
        <v>66980</v>
      </c>
      <c r="K12511" t="s">
        <v>66982</v>
      </c>
      <c r="M12511" t="s">
        <v>52737</v>
      </c>
      <c r="N12511" t="s">
        <v>637</v>
      </c>
      <c r="O12511">
        <v>79849</v>
      </c>
      <c r="P12511" t="s">
        <v>50</v>
      </c>
      <c r="U12511" s="1">
        <v>45201</v>
      </c>
      <c r="V12511" s="1">
        <v>45201</v>
      </c>
      <c r="W12511" s="1">
        <v>45201.919444444444</v>
      </c>
      <c r="X12511" s="1">
        <v>45201.919444444444</v>
      </c>
      <c r="AC12511" t="s">
        <v>53</v>
      </c>
      <c r="AD12511">
        <v>1000000001</v>
      </c>
      <c r="AE12511" s="1">
        <v>39973.351388888892</v>
      </c>
      <c r="AF12511" t="s">
        <v>3377</v>
      </c>
      <c r="AG12511" t="s">
        <v>66983</v>
      </c>
      <c r="AH12511" t="s">
        <v>51</v>
      </c>
      <c r="AJ12511" t="s">
        <v>53</v>
      </c>
      <c r="AL12511" t="s">
        <v>78</v>
      </c>
      <c r="AO12511" t="s">
        <v>51552</v>
      </c>
    </row>
    <row r="12512" spans="1:43" x14ac:dyDescent="0.35">
      <c r="A12512" t="s">
        <v>66984</v>
      </c>
      <c r="B12512" t="s">
        <v>66985</v>
      </c>
      <c r="C12512" t="s">
        <v>57</v>
      </c>
      <c r="D12512" t="s">
        <v>98</v>
      </c>
      <c r="H12512" t="s">
        <v>66986</v>
      </c>
      <c r="J12512" t="s">
        <v>62</v>
      </c>
      <c r="P12512" t="s">
        <v>50</v>
      </c>
      <c r="U12512" s="1">
        <v>45201</v>
      </c>
      <c r="V12512" s="1">
        <v>45201</v>
      </c>
      <c r="AC12512" t="s">
        <v>53</v>
      </c>
      <c r="AG12512" t="s">
        <v>66987</v>
      </c>
      <c r="AH12512" t="s">
        <v>51</v>
      </c>
      <c r="AJ12512" t="s">
        <v>53</v>
      </c>
      <c r="AO12512" t="s">
        <v>5443</v>
      </c>
    </row>
    <row r="12513" spans="1:43" x14ac:dyDescent="0.35">
      <c r="A12513" t="s">
        <v>66988</v>
      </c>
      <c r="B12513" t="s">
        <v>435</v>
      </c>
      <c r="C12513" t="s">
        <v>56056</v>
      </c>
      <c r="F12513" t="s">
        <v>66989</v>
      </c>
      <c r="H12513" t="s">
        <v>66988</v>
      </c>
      <c r="J12513" t="s">
        <v>66990</v>
      </c>
      <c r="K12513" t="s">
        <v>66991</v>
      </c>
      <c r="M12513" t="s">
        <v>753</v>
      </c>
      <c r="N12513" t="s">
        <v>798</v>
      </c>
      <c r="O12513">
        <v>79938</v>
      </c>
      <c r="P12513" t="s">
        <v>50</v>
      </c>
      <c r="U12513" s="1">
        <v>45202</v>
      </c>
      <c r="V12513" s="1">
        <v>45202</v>
      </c>
      <c r="W12513" s="1">
        <v>45202.547222222223</v>
      </c>
      <c r="X12513" s="1">
        <v>45202.547222222223</v>
      </c>
      <c r="AC12513" t="s">
        <v>53</v>
      </c>
      <c r="AD12513">
        <v>2973708733</v>
      </c>
      <c r="AE12513" s="1">
        <v>45203.432638888888</v>
      </c>
      <c r="AF12513" t="s">
        <v>66992</v>
      </c>
      <c r="AG12513" t="s">
        <v>66993</v>
      </c>
      <c r="AH12513" t="s">
        <v>51</v>
      </c>
      <c r="AJ12513" t="s">
        <v>53</v>
      </c>
      <c r="AL12513" t="s">
        <v>68</v>
      </c>
      <c r="AO12513" t="s">
        <v>5443</v>
      </c>
      <c r="AP12513" s="1">
        <v>45202.553472222222</v>
      </c>
    </row>
    <row r="12514" spans="1:43" x14ac:dyDescent="0.35">
      <c r="A12514" t="s">
        <v>66994</v>
      </c>
      <c r="B12514" t="s">
        <v>903</v>
      </c>
      <c r="C12514" t="s">
        <v>5031</v>
      </c>
      <c r="F12514" t="s">
        <v>66995</v>
      </c>
      <c r="H12514" t="s">
        <v>66994</v>
      </c>
      <c r="J12514" t="s">
        <v>7142</v>
      </c>
      <c r="K12514" t="s">
        <v>7296</v>
      </c>
      <c r="M12514" t="s">
        <v>7297</v>
      </c>
      <c r="N12514" t="s">
        <v>264</v>
      </c>
      <c r="O12514" t="s">
        <v>7298</v>
      </c>
      <c r="P12514" t="s">
        <v>50</v>
      </c>
      <c r="U12514" s="1">
        <v>45202</v>
      </c>
      <c r="V12514" s="1">
        <v>45202</v>
      </c>
      <c r="AC12514" t="s">
        <v>53</v>
      </c>
      <c r="AD12514">
        <v>2969584761</v>
      </c>
      <c r="AE12514" s="1">
        <v>41288.714583333334</v>
      </c>
      <c r="AG12514" t="s">
        <v>66996</v>
      </c>
      <c r="AH12514" t="s">
        <v>51</v>
      </c>
      <c r="AJ12514" t="s">
        <v>53</v>
      </c>
      <c r="AO12514" t="s">
        <v>5443</v>
      </c>
    </row>
    <row r="12515" spans="1:43" x14ac:dyDescent="0.35">
      <c r="A12515" t="s">
        <v>66997</v>
      </c>
      <c r="B12515" t="s">
        <v>22087</v>
      </c>
      <c r="C12515" t="s">
        <v>1429</v>
      </c>
      <c r="F12515" t="s">
        <v>66998</v>
      </c>
      <c r="H12515" t="s">
        <v>66997</v>
      </c>
      <c r="J12515" t="s">
        <v>57570</v>
      </c>
      <c r="K12515" t="s">
        <v>66999</v>
      </c>
      <c r="M12515" t="s">
        <v>137</v>
      </c>
      <c r="N12515" t="s">
        <v>65</v>
      </c>
      <c r="O12515">
        <v>80249</v>
      </c>
      <c r="P12515" t="s">
        <v>50</v>
      </c>
      <c r="U12515" s="1">
        <v>45202</v>
      </c>
      <c r="V12515" s="1">
        <v>45202</v>
      </c>
      <c r="W12515" s="1">
        <v>45202.655555555553</v>
      </c>
      <c r="X12515" s="1">
        <v>45202.655555555553</v>
      </c>
      <c r="AC12515" t="s">
        <v>51</v>
      </c>
      <c r="AD12515">
        <v>2973396142</v>
      </c>
      <c r="AE12515" s="1">
        <v>45068.702777777777</v>
      </c>
      <c r="AF12515" t="s">
        <v>57573</v>
      </c>
      <c r="AG12515" t="s">
        <v>67000</v>
      </c>
      <c r="AH12515" t="s">
        <v>51</v>
      </c>
      <c r="AJ12515" t="s">
        <v>53</v>
      </c>
      <c r="AL12515" t="s">
        <v>68</v>
      </c>
      <c r="AO12515" t="s">
        <v>5443</v>
      </c>
      <c r="AP12515" s="1">
        <v>45222.664583333331</v>
      </c>
      <c r="AQ12515" s="1">
        <v>45205.397916666669</v>
      </c>
    </row>
    <row r="12516" spans="1:43" x14ac:dyDescent="0.35">
      <c r="A12516" t="s">
        <v>67001</v>
      </c>
      <c r="B12516" t="s">
        <v>35579</v>
      </c>
      <c r="C12516" t="s">
        <v>860</v>
      </c>
      <c r="F12516" t="s">
        <v>67002</v>
      </c>
      <c r="H12516" t="s">
        <v>67001</v>
      </c>
      <c r="J12516" t="s">
        <v>67003</v>
      </c>
      <c r="K12516" t="s">
        <v>67004</v>
      </c>
      <c r="M12516" t="s">
        <v>2652</v>
      </c>
      <c r="N12516" t="s">
        <v>798</v>
      </c>
      <c r="O12516">
        <v>79764</v>
      </c>
      <c r="P12516" t="s">
        <v>50</v>
      </c>
      <c r="U12516" s="1">
        <v>45202</v>
      </c>
      <c r="V12516" s="1">
        <v>45202</v>
      </c>
      <c r="W12516" s="1">
        <v>45203.498611111114</v>
      </c>
      <c r="X12516" s="1">
        <v>45203.498611111114</v>
      </c>
      <c r="AC12516" t="s">
        <v>51</v>
      </c>
      <c r="AD12516">
        <v>2969595700</v>
      </c>
      <c r="AE12516" s="1">
        <v>41466.365972222222</v>
      </c>
      <c r="AG12516" t="s">
        <v>67005</v>
      </c>
      <c r="AH12516" t="s">
        <v>51</v>
      </c>
      <c r="AJ12516" t="s">
        <v>53</v>
      </c>
      <c r="AL12516" t="s">
        <v>68</v>
      </c>
      <c r="AO12516" t="s">
        <v>5443</v>
      </c>
      <c r="AP12516" s="1">
        <v>45202.73333333333</v>
      </c>
    </row>
    <row r="12517" spans="1:43" x14ac:dyDescent="0.35">
      <c r="A12517" t="s">
        <v>67006</v>
      </c>
      <c r="B12517" t="s">
        <v>5142</v>
      </c>
      <c r="C12517" t="s">
        <v>43653</v>
      </c>
      <c r="F12517" t="s">
        <v>67007</v>
      </c>
      <c r="H12517" t="s">
        <v>67008</v>
      </c>
      <c r="J12517" t="s">
        <v>67009</v>
      </c>
      <c r="K12517" t="s">
        <v>67010</v>
      </c>
      <c r="M12517" t="s">
        <v>159</v>
      </c>
      <c r="N12517" t="s">
        <v>65</v>
      </c>
      <c r="O12517">
        <v>80916</v>
      </c>
      <c r="P12517" t="s">
        <v>50</v>
      </c>
      <c r="U12517" s="1">
        <v>45202</v>
      </c>
      <c r="V12517" s="1">
        <v>45202</v>
      </c>
      <c r="W12517" s="1">
        <v>45202.5</v>
      </c>
      <c r="X12517" s="1">
        <v>45202.5</v>
      </c>
      <c r="AC12517" t="s">
        <v>53</v>
      </c>
      <c r="AD12517">
        <v>2973708737</v>
      </c>
      <c r="AE12517" s="1">
        <v>45203.434027777781</v>
      </c>
      <c r="AF12517" t="s">
        <v>67011</v>
      </c>
      <c r="AG12517" t="s">
        <v>67012</v>
      </c>
      <c r="AH12517" t="s">
        <v>51</v>
      </c>
      <c r="AJ12517" t="s">
        <v>53</v>
      </c>
      <c r="AL12517" t="s">
        <v>68</v>
      </c>
      <c r="AO12517" t="s">
        <v>5443</v>
      </c>
      <c r="AP12517" s="1">
        <v>45202.498611111114</v>
      </c>
    </row>
    <row r="12518" spans="1:43" x14ac:dyDescent="0.35">
      <c r="A12518" t="s">
        <v>67013</v>
      </c>
      <c r="B12518" t="s">
        <v>4231</v>
      </c>
      <c r="C12518" t="s">
        <v>303</v>
      </c>
      <c r="F12518" t="s">
        <v>67014</v>
      </c>
      <c r="H12518" t="s">
        <v>67013</v>
      </c>
      <c r="J12518" t="s">
        <v>67015</v>
      </c>
      <c r="K12518" t="s">
        <v>67016</v>
      </c>
      <c r="M12518" t="s">
        <v>17395</v>
      </c>
      <c r="N12518" t="s">
        <v>253</v>
      </c>
      <c r="O12518">
        <v>87701</v>
      </c>
      <c r="P12518" t="s">
        <v>50</v>
      </c>
      <c r="U12518" s="1">
        <v>45202</v>
      </c>
      <c r="V12518" s="1">
        <v>45202</v>
      </c>
      <c r="W12518" s="1">
        <v>45202.554166666669</v>
      </c>
      <c r="X12518" s="1">
        <v>45202.554166666669</v>
      </c>
      <c r="AC12518" t="s">
        <v>53</v>
      </c>
      <c r="AD12518">
        <v>1000000001</v>
      </c>
      <c r="AE12518" s="1">
        <v>39973.351388888892</v>
      </c>
      <c r="AF12518" t="s">
        <v>3377</v>
      </c>
      <c r="AG12518" t="s">
        <v>67017</v>
      </c>
      <c r="AH12518" t="s">
        <v>51</v>
      </c>
      <c r="AJ12518" t="s">
        <v>53</v>
      </c>
      <c r="AL12518" t="s">
        <v>78</v>
      </c>
      <c r="AO12518" t="s">
        <v>5443</v>
      </c>
      <c r="AP12518" s="1">
        <v>45234.531944444447</v>
      </c>
      <c r="AQ12518" s="1">
        <v>45234.502083333333</v>
      </c>
    </row>
    <row r="12519" spans="1:43" x14ac:dyDescent="0.35">
      <c r="A12519" t="s">
        <v>67018</v>
      </c>
      <c r="B12519" t="s">
        <v>12132</v>
      </c>
      <c r="C12519" t="s">
        <v>3349</v>
      </c>
      <c r="H12519" t="s">
        <v>30317</v>
      </c>
      <c r="J12519" t="s">
        <v>6885</v>
      </c>
      <c r="K12519" t="s">
        <v>67019</v>
      </c>
      <c r="M12519" t="s">
        <v>2800</v>
      </c>
      <c r="N12519" t="s">
        <v>65</v>
      </c>
      <c r="O12519">
        <v>80601</v>
      </c>
      <c r="P12519" t="s">
        <v>50</v>
      </c>
      <c r="U12519" s="1">
        <v>45202</v>
      </c>
      <c r="V12519" s="1">
        <v>45202</v>
      </c>
      <c r="W12519" s="1">
        <v>45202.26458333333</v>
      </c>
      <c r="X12519" s="1">
        <v>45202.26458333333</v>
      </c>
      <c r="AC12519" t="s">
        <v>53</v>
      </c>
      <c r="AD12519">
        <v>2969720013</v>
      </c>
      <c r="AE12519" s="1">
        <v>42739.461111111108</v>
      </c>
      <c r="AG12519" t="s">
        <v>67020</v>
      </c>
      <c r="AH12519" t="s">
        <v>51</v>
      </c>
      <c r="AJ12519" t="s">
        <v>53</v>
      </c>
      <c r="AL12519" t="s">
        <v>78</v>
      </c>
      <c r="AO12519" t="s">
        <v>51552</v>
      </c>
    </row>
    <row r="12520" spans="1:43" x14ac:dyDescent="0.35">
      <c r="A12520" t="s">
        <v>67021</v>
      </c>
      <c r="B12520" t="s">
        <v>67022</v>
      </c>
      <c r="C12520" t="s">
        <v>4416</v>
      </c>
      <c r="H12520" t="s">
        <v>67021</v>
      </c>
      <c r="O12520">
        <v>88130</v>
      </c>
      <c r="U12520" s="1">
        <v>45202</v>
      </c>
      <c r="V12520" s="1">
        <v>45202</v>
      </c>
      <c r="AC12520" t="s">
        <v>53</v>
      </c>
      <c r="AG12520" t="s">
        <v>67023</v>
      </c>
      <c r="AH12520" t="s">
        <v>51</v>
      </c>
      <c r="AJ12520" t="s">
        <v>53</v>
      </c>
      <c r="AO12520" t="s">
        <v>5443</v>
      </c>
    </row>
    <row r="12521" spans="1:43" x14ac:dyDescent="0.35">
      <c r="A12521" t="s">
        <v>67024</v>
      </c>
      <c r="B12521" t="s">
        <v>6044</v>
      </c>
      <c r="C12521" t="s">
        <v>67025</v>
      </c>
      <c r="F12521" t="s">
        <v>67026</v>
      </c>
      <c r="H12521" t="s">
        <v>67024</v>
      </c>
      <c r="J12521" t="s">
        <v>67027</v>
      </c>
      <c r="K12521" t="s">
        <v>67028</v>
      </c>
      <c r="M12521" t="s">
        <v>2937</v>
      </c>
      <c r="N12521" t="s">
        <v>253</v>
      </c>
      <c r="O12521">
        <v>88021</v>
      </c>
      <c r="P12521" t="s">
        <v>50</v>
      </c>
      <c r="U12521" s="1">
        <v>45202</v>
      </c>
      <c r="V12521" s="1">
        <v>45202</v>
      </c>
      <c r="W12521" s="1">
        <v>45202.631944444445</v>
      </c>
      <c r="X12521" s="1">
        <v>45202.631944444445</v>
      </c>
      <c r="AC12521" t="s">
        <v>51</v>
      </c>
      <c r="AD12521">
        <v>2973708096</v>
      </c>
      <c r="AE12521" s="1">
        <v>45202.699305555558</v>
      </c>
      <c r="AF12521" t="s">
        <v>67029</v>
      </c>
      <c r="AG12521" t="s">
        <v>67030</v>
      </c>
      <c r="AH12521" t="s">
        <v>51</v>
      </c>
      <c r="AJ12521" t="s">
        <v>53</v>
      </c>
      <c r="AL12521" t="s">
        <v>68</v>
      </c>
      <c r="AO12521" t="s">
        <v>5443</v>
      </c>
      <c r="AP12521" s="1">
        <v>45202.738194444442</v>
      </c>
      <c r="AQ12521" s="1">
        <v>45202.740277777775</v>
      </c>
    </row>
    <row r="12522" spans="1:43" x14ac:dyDescent="0.35">
      <c r="A12522" t="s">
        <v>67031</v>
      </c>
      <c r="B12522" t="s">
        <v>8246</v>
      </c>
      <c r="C12522" t="s">
        <v>54041</v>
      </c>
      <c r="F12522" t="s">
        <v>67032</v>
      </c>
      <c r="H12522" t="s">
        <v>67031</v>
      </c>
      <c r="J12522" t="s">
        <v>61707</v>
      </c>
      <c r="K12522" t="s">
        <v>61708</v>
      </c>
      <c r="M12522" t="s">
        <v>753</v>
      </c>
      <c r="N12522" t="s">
        <v>798</v>
      </c>
      <c r="O12522">
        <v>79901</v>
      </c>
      <c r="P12522" t="s">
        <v>50</v>
      </c>
      <c r="U12522" s="1">
        <v>45202</v>
      </c>
      <c r="V12522" s="1">
        <v>45202</v>
      </c>
      <c r="W12522" s="1">
        <v>45202.462500000001</v>
      </c>
      <c r="X12522" s="1">
        <v>45202.462500000001</v>
      </c>
      <c r="AC12522" t="s">
        <v>51</v>
      </c>
      <c r="AD12522">
        <v>2969735472</v>
      </c>
      <c r="AE12522" s="1">
        <v>42846.53125</v>
      </c>
      <c r="AF12522" t="s">
        <v>61709</v>
      </c>
      <c r="AG12522" t="s">
        <v>67033</v>
      </c>
      <c r="AH12522" t="s">
        <v>51</v>
      </c>
      <c r="AJ12522" t="s">
        <v>53</v>
      </c>
      <c r="AL12522" t="s">
        <v>68</v>
      </c>
      <c r="AO12522" t="s">
        <v>5443</v>
      </c>
      <c r="AP12522" s="1">
        <v>45202.491666666669</v>
      </c>
      <c r="AQ12522" s="1">
        <v>45202.472916666666</v>
      </c>
    </row>
    <row r="12523" spans="1:43" x14ac:dyDescent="0.35">
      <c r="A12523" t="s">
        <v>67034</v>
      </c>
      <c r="B12523" t="s">
        <v>44806</v>
      </c>
      <c r="C12523" t="s">
        <v>16943</v>
      </c>
      <c r="H12523" t="s">
        <v>67034</v>
      </c>
      <c r="J12523" t="s">
        <v>67035</v>
      </c>
      <c r="K12523" t="s">
        <v>67036</v>
      </c>
      <c r="M12523" t="s">
        <v>17233</v>
      </c>
      <c r="N12523" t="s">
        <v>39956</v>
      </c>
      <c r="O12523">
        <v>88252</v>
      </c>
      <c r="P12523" t="s">
        <v>50</v>
      </c>
      <c r="U12523" s="1">
        <v>45202</v>
      </c>
      <c r="V12523" s="1">
        <v>45202</v>
      </c>
      <c r="W12523" s="1">
        <v>45202.407638888886</v>
      </c>
      <c r="X12523" s="1">
        <v>45202.407638888886</v>
      </c>
      <c r="AC12523" t="s">
        <v>53</v>
      </c>
      <c r="AD12523">
        <v>1000000001</v>
      </c>
      <c r="AE12523" s="1">
        <v>39973.351388888892</v>
      </c>
      <c r="AF12523" t="s">
        <v>3377</v>
      </c>
      <c r="AG12523" t="s">
        <v>67037</v>
      </c>
      <c r="AH12523" t="s">
        <v>51</v>
      </c>
      <c r="AJ12523" t="s">
        <v>53</v>
      </c>
      <c r="AL12523" t="s">
        <v>78</v>
      </c>
      <c r="AO12523" t="s">
        <v>51552</v>
      </c>
    </row>
    <row r="12524" spans="1:43" x14ac:dyDescent="0.35">
      <c r="A12524" t="s">
        <v>67038</v>
      </c>
      <c r="B12524" t="s">
        <v>67039</v>
      </c>
      <c r="C12524" t="s">
        <v>13653</v>
      </c>
      <c r="F12524" t="s">
        <v>13962</v>
      </c>
      <c r="H12524" t="s">
        <v>67040</v>
      </c>
      <c r="J12524" t="s">
        <v>5217</v>
      </c>
      <c r="K12524" t="s">
        <v>5218</v>
      </c>
      <c r="M12524" t="s">
        <v>2783</v>
      </c>
      <c r="N12524" t="s">
        <v>264</v>
      </c>
      <c r="O12524">
        <v>77269</v>
      </c>
      <c r="P12524" t="s">
        <v>50</v>
      </c>
      <c r="U12524" s="1">
        <v>45202</v>
      </c>
      <c r="V12524" s="1">
        <v>45202</v>
      </c>
      <c r="W12524" s="1">
        <v>45203.430555555555</v>
      </c>
      <c r="X12524" s="1">
        <v>45203.430555555555</v>
      </c>
      <c r="AC12524" t="s">
        <v>53</v>
      </c>
      <c r="AD12524">
        <v>2969475162</v>
      </c>
      <c r="AE12524" s="1">
        <v>37147</v>
      </c>
      <c r="AF12524" t="s">
        <v>5241</v>
      </c>
      <c r="AG12524" t="s">
        <v>67041</v>
      </c>
      <c r="AH12524" t="s">
        <v>51</v>
      </c>
      <c r="AJ12524" t="s">
        <v>53</v>
      </c>
      <c r="AL12524" t="s">
        <v>68</v>
      </c>
      <c r="AO12524" t="s">
        <v>5443</v>
      </c>
      <c r="AP12524" s="1">
        <v>45465.474999999999</v>
      </c>
    </row>
    <row r="12525" spans="1:43" x14ac:dyDescent="0.35">
      <c r="A12525" t="s">
        <v>67042</v>
      </c>
      <c r="B12525" t="s">
        <v>67043</v>
      </c>
      <c r="C12525" t="s">
        <v>18582</v>
      </c>
      <c r="F12525" t="s">
        <v>67044</v>
      </c>
      <c r="H12525" t="s">
        <v>67045</v>
      </c>
      <c r="I12525" t="s">
        <v>415</v>
      </c>
      <c r="J12525" t="s">
        <v>67046</v>
      </c>
      <c r="K12525" t="s">
        <v>67047</v>
      </c>
      <c r="M12525" t="s">
        <v>1569</v>
      </c>
      <c r="N12525" t="s">
        <v>686</v>
      </c>
      <c r="O12525">
        <v>84104</v>
      </c>
      <c r="P12525" t="s">
        <v>50</v>
      </c>
      <c r="U12525" s="1">
        <v>45203</v>
      </c>
      <c r="V12525" s="1">
        <v>45203</v>
      </c>
      <c r="W12525" s="1">
        <v>45205.445138888892</v>
      </c>
      <c r="X12525" s="1">
        <v>45205.445138888892</v>
      </c>
      <c r="AC12525" t="s">
        <v>53</v>
      </c>
      <c r="AD12525">
        <v>2969595334</v>
      </c>
      <c r="AE12525" s="1">
        <v>41463.476388888892</v>
      </c>
      <c r="AG12525" t="s">
        <v>67048</v>
      </c>
      <c r="AH12525" t="s">
        <v>51</v>
      </c>
      <c r="AJ12525" t="s">
        <v>53</v>
      </c>
      <c r="AL12525" t="s">
        <v>68</v>
      </c>
      <c r="AO12525" t="s">
        <v>5443</v>
      </c>
      <c r="AP12525" s="1">
        <v>45210.428472222222</v>
      </c>
      <c r="AQ12525" s="1">
        <v>45204.307638888888</v>
      </c>
    </row>
    <row r="12526" spans="1:43" x14ac:dyDescent="0.35">
      <c r="A12526" t="s">
        <v>67049</v>
      </c>
      <c r="B12526" t="s">
        <v>41175</v>
      </c>
      <c r="C12526" t="s">
        <v>946</v>
      </c>
      <c r="F12526" t="s">
        <v>67050</v>
      </c>
      <c r="H12526" t="s">
        <v>67049</v>
      </c>
      <c r="J12526" t="s">
        <v>67051</v>
      </c>
      <c r="K12526" t="s">
        <v>67052</v>
      </c>
      <c r="M12526" t="s">
        <v>1397</v>
      </c>
      <c r="N12526" t="s">
        <v>65</v>
      </c>
      <c r="O12526">
        <v>80403</v>
      </c>
      <c r="P12526" t="s">
        <v>50</v>
      </c>
      <c r="U12526" s="1">
        <v>45203</v>
      </c>
      <c r="V12526" s="1">
        <v>45203</v>
      </c>
      <c r="W12526" s="1">
        <v>45203.552777777775</v>
      </c>
      <c r="X12526" s="1">
        <v>45203.552777777775</v>
      </c>
      <c r="AC12526" t="s">
        <v>53</v>
      </c>
      <c r="AD12526">
        <v>2973734102</v>
      </c>
      <c r="AE12526" s="1">
        <v>45204.421527777777</v>
      </c>
      <c r="AF12526" t="s">
        <v>67053</v>
      </c>
      <c r="AG12526" t="s">
        <v>67054</v>
      </c>
      <c r="AH12526" t="s">
        <v>51</v>
      </c>
      <c r="AJ12526" t="s">
        <v>53</v>
      </c>
      <c r="AL12526" t="s">
        <v>68</v>
      </c>
      <c r="AO12526" t="s">
        <v>5443</v>
      </c>
      <c r="AP12526" s="1">
        <v>45425.431250000001</v>
      </c>
      <c r="AQ12526" s="1">
        <v>45425.456250000003</v>
      </c>
    </row>
    <row r="12527" spans="1:43" x14ac:dyDescent="0.35">
      <c r="A12527" t="s">
        <v>67055</v>
      </c>
      <c r="B12527" t="s">
        <v>15009</v>
      </c>
      <c r="C12527" t="s">
        <v>4416</v>
      </c>
      <c r="F12527" t="s">
        <v>15010</v>
      </c>
      <c r="H12527" t="s">
        <v>15008</v>
      </c>
      <c r="J12527" t="s">
        <v>67056</v>
      </c>
      <c r="K12527" t="s">
        <v>67057</v>
      </c>
      <c r="M12527" t="s">
        <v>137</v>
      </c>
      <c r="N12527" t="s">
        <v>65</v>
      </c>
      <c r="O12527">
        <v>80229</v>
      </c>
      <c r="P12527" t="s">
        <v>50</v>
      </c>
      <c r="U12527" s="1">
        <v>45203</v>
      </c>
      <c r="V12527" s="1">
        <v>45203</v>
      </c>
      <c r="W12527" s="1">
        <v>45203.695833333331</v>
      </c>
      <c r="X12527" s="1">
        <v>45203.695833333331</v>
      </c>
      <c r="AC12527" t="s">
        <v>53</v>
      </c>
      <c r="AD12527">
        <v>2969986629</v>
      </c>
      <c r="AE12527" s="1">
        <v>44018.65625</v>
      </c>
      <c r="AF12527" t="s">
        <v>67058</v>
      </c>
      <c r="AG12527" t="s">
        <v>67059</v>
      </c>
      <c r="AH12527" t="s">
        <v>51</v>
      </c>
      <c r="AJ12527" t="s">
        <v>53</v>
      </c>
      <c r="AL12527" t="s">
        <v>68</v>
      </c>
      <c r="AO12527" t="s">
        <v>57090</v>
      </c>
      <c r="AP12527" s="1">
        <v>45203.713888888888</v>
      </c>
      <c r="AQ12527" s="1">
        <v>45203.712500000001</v>
      </c>
    </row>
    <row r="12528" spans="1:43" x14ac:dyDescent="0.35">
      <c r="A12528" t="s">
        <v>67060</v>
      </c>
      <c r="B12528" t="s">
        <v>67061</v>
      </c>
      <c r="C12528" t="s">
        <v>1625</v>
      </c>
      <c r="H12528" t="s">
        <v>67060</v>
      </c>
      <c r="N12528" t="s">
        <v>287</v>
      </c>
      <c r="P12528" t="s">
        <v>50</v>
      </c>
      <c r="U12528" s="1">
        <v>45203</v>
      </c>
      <c r="V12528" s="1">
        <v>45203</v>
      </c>
      <c r="W12528" s="1">
        <v>45203.34375</v>
      </c>
      <c r="X12528" s="1">
        <v>45203.34375</v>
      </c>
      <c r="AC12528" t="s">
        <v>53</v>
      </c>
      <c r="AD12528">
        <v>1000000001</v>
      </c>
      <c r="AE12528" s="1">
        <v>39973.351388888892</v>
      </c>
      <c r="AF12528" t="s">
        <v>3377</v>
      </c>
      <c r="AG12528" t="s">
        <v>67062</v>
      </c>
      <c r="AH12528" t="s">
        <v>51</v>
      </c>
      <c r="AJ12528" t="s">
        <v>53</v>
      </c>
      <c r="AL12528" t="s">
        <v>78</v>
      </c>
      <c r="AO12528" t="s">
        <v>51552</v>
      </c>
    </row>
    <row r="12529" spans="1:43" x14ac:dyDescent="0.35">
      <c r="A12529" t="s">
        <v>67063</v>
      </c>
      <c r="B12529" t="s">
        <v>6772</v>
      </c>
      <c r="C12529" t="s">
        <v>6773</v>
      </c>
      <c r="F12529" t="s">
        <v>67064</v>
      </c>
      <c r="H12529" t="s">
        <v>15467</v>
      </c>
      <c r="J12529" t="s">
        <v>28715</v>
      </c>
      <c r="K12529" t="s">
        <v>67065</v>
      </c>
      <c r="M12529" t="s">
        <v>419</v>
      </c>
      <c r="N12529" t="s">
        <v>253</v>
      </c>
      <c r="O12529">
        <v>87107</v>
      </c>
      <c r="P12529" t="s">
        <v>50</v>
      </c>
      <c r="U12529" s="1">
        <v>45203</v>
      </c>
      <c r="V12529" s="1">
        <v>45203</v>
      </c>
      <c r="W12529" s="1">
        <v>45203.731944444444</v>
      </c>
      <c r="X12529" s="1">
        <v>45203.731944444444</v>
      </c>
      <c r="AC12529" t="s">
        <v>53</v>
      </c>
      <c r="AD12529">
        <v>2973998258</v>
      </c>
      <c r="AE12529" s="1">
        <v>45265.640972222223</v>
      </c>
      <c r="AG12529" t="s">
        <v>67066</v>
      </c>
      <c r="AH12529" t="s">
        <v>51</v>
      </c>
      <c r="AJ12529" t="s">
        <v>53</v>
      </c>
      <c r="AL12529" t="s">
        <v>78</v>
      </c>
      <c r="AO12529" t="s">
        <v>5443</v>
      </c>
      <c r="AP12529" s="1">
        <v>45272.331250000003</v>
      </c>
    </row>
    <row r="12530" spans="1:43" x14ac:dyDescent="0.35">
      <c r="A12530" t="s">
        <v>67067</v>
      </c>
      <c r="B12530" t="s">
        <v>14920</v>
      </c>
      <c r="C12530" t="s">
        <v>67068</v>
      </c>
      <c r="F12530" t="s">
        <v>67069</v>
      </c>
      <c r="H12530" t="s">
        <v>67067</v>
      </c>
      <c r="J12530" t="s">
        <v>31088</v>
      </c>
      <c r="K12530" t="s">
        <v>1941</v>
      </c>
      <c r="M12530" t="s">
        <v>753</v>
      </c>
      <c r="N12530" t="s">
        <v>798</v>
      </c>
      <c r="O12530">
        <v>79905</v>
      </c>
      <c r="P12530" t="s">
        <v>50</v>
      </c>
      <c r="U12530" s="1">
        <v>45203</v>
      </c>
      <c r="V12530" s="1">
        <v>45203</v>
      </c>
      <c r="W12530" s="1">
        <v>45203.595833333333</v>
      </c>
      <c r="X12530" s="1">
        <v>45203.595833333333</v>
      </c>
      <c r="AC12530" t="s">
        <v>51</v>
      </c>
      <c r="AD12530">
        <v>2969915331</v>
      </c>
      <c r="AE12530" s="1">
        <v>43739.411805555559</v>
      </c>
      <c r="AF12530" t="s">
        <v>31091</v>
      </c>
      <c r="AG12530" t="s">
        <v>67070</v>
      </c>
      <c r="AH12530" t="s">
        <v>51</v>
      </c>
      <c r="AJ12530" t="s">
        <v>53</v>
      </c>
      <c r="AL12530" t="s">
        <v>68</v>
      </c>
      <c r="AO12530" t="s">
        <v>5443</v>
      </c>
      <c r="AP12530" s="1">
        <v>45203.619444444441</v>
      </c>
      <c r="AQ12530" s="1">
        <v>45203.620833333334</v>
      </c>
    </row>
    <row r="12531" spans="1:43" x14ac:dyDescent="0.35">
      <c r="A12531" t="s">
        <v>67071</v>
      </c>
      <c r="B12531" t="s">
        <v>67072</v>
      </c>
      <c r="C12531" t="s">
        <v>4035</v>
      </c>
      <c r="H12531" t="s">
        <v>67071</v>
      </c>
      <c r="J12531" t="s">
        <v>26184</v>
      </c>
      <c r="K12531" t="s">
        <v>19786</v>
      </c>
      <c r="M12531" t="s">
        <v>67073</v>
      </c>
      <c r="N12531" t="s">
        <v>637</v>
      </c>
      <c r="O12531">
        <v>88220</v>
      </c>
      <c r="P12531" t="s">
        <v>50</v>
      </c>
      <c r="U12531" s="1">
        <v>45203</v>
      </c>
      <c r="V12531" s="1">
        <v>45203</v>
      </c>
      <c r="W12531" s="1">
        <v>45203.754861111112</v>
      </c>
      <c r="X12531" s="1">
        <v>45203.754861111112</v>
      </c>
      <c r="AC12531" t="s">
        <v>53</v>
      </c>
      <c r="AD12531">
        <v>1000000001</v>
      </c>
      <c r="AE12531" s="1">
        <v>39973.351388888892</v>
      </c>
      <c r="AF12531" t="s">
        <v>3377</v>
      </c>
      <c r="AG12531" t="s">
        <v>67074</v>
      </c>
      <c r="AH12531" t="s">
        <v>51</v>
      </c>
      <c r="AJ12531" t="s">
        <v>53</v>
      </c>
      <c r="AL12531" t="s">
        <v>78</v>
      </c>
      <c r="AO12531" t="s">
        <v>51552</v>
      </c>
    </row>
    <row r="12532" spans="1:43" x14ac:dyDescent="0.35">
      <c r="A12532" t="s">
        <v>67075</v>
      </c>
      <c r="B12532" t="s">
        <v>67076</v>
      </c>
      <c r="C12532" t="s">
        <v>961</v>
      </c>
      <c r="F12532" t="s">
        <v>67077</v>
      </c>
      <c r="H12532" t="s">
        <v>67075</v>
      </c>
      <c r="J12532" t="s">
        <v>67078</v>
      </c>
      <c r="N12532" t="s">
        <v>287</v>
      </c>
      <c r="O12532">
        <v>81631</v>
      </c>
      <c r="P12532" t="s">
        <v>50</v>
      </c>
      <c r="U12532" s="1">
        <v>45203</v>
      </c>
      <c r="V12532" s="1">
        <v>45203</v>
      </c>
      <c r="W12532" s="1">
        <v>45203.548611111109</v>
      </c>
      <c r="X12532" s="1">
        <v>45203.548611111109</v>
      </c>
      <c r="AC12532" t="s">
        <v>53</v>
      </c>
      <c r="AD12532">
        <v>2970006561</v>
      </c>
      <c r="AE12532" s="1">
        <v>44082.540277777778</v>
      </c>
      <c r="AF12532" t="s">
        <v>67079</v>
      </c>
      <c r="AG12532" t="s">
        <v>67080</v>
      </c>
      <c r="AH12532" t="s">
        <v>51</v>
      </c>
      <c r="AJ12532" t="s">
        <v>53</v>
      </c>
      <c r="AL12532" t="s">
        <v>68</v>
      </c>
      <c r="AO12532" t="s">
        <v>5443</v>
      </c>
      <c r="AP12532" s="1">
        <v>45350.454861111109</v>
      </c>
      <c r="AQ12532" s="1">
        <v>45203.646527777775</v>
      </c>
    </row>
    <row r="12533" spans="1:43" x14ac:dyDescent="0.35">
      <c r="A12533" t="s">
        <v>67081</v>
      </c>
      <c r="B12533" t="s">
        <v>18784</v>
      </c>
      <c r="C12533" t="s">
        <v>338</v>
      </c>
      <c r="F12533" t="s">
        <v>67082</v>
      </c>
      <c r="H12533" t="s">
        <v>18783</v>
      </c>
      <c r="J12533" t="s">
        <v>67083</v>
      </c>
      <c r="K12533" t="s">
        <v>67084</v>
      </c>
      <c r="M12533" t="s">
        <v>18787</v>
      </c>
      <c r="N12533" t="s">
        <v>65</v>
      </c>
      <c r="O12533">
        <v>80654</v>
      </c>
      <c r="P12533" t="s">
        <v>50</v>
      </c>
      <c r="U12533" s="1">
        <v>45204</v>
      </c>
      <c r="V12533" s="1">
        <v>45204</v>
      </c>
      <c r="W12533" s="1">
        <v>45204.352777777778</v>
      </c>
      <c r="X12533" s="1">
        <v>45204.352777777778</v>
      </c>
      <c r="AC12533" t="s">
        <v>53</v>
      </c>
      <c r="AD12533">
        <v>2970042207</v>
      </c>
      <c r="AE12533" s="1">
        <v>44232.45208333333</v>
      </c>
      <c r="AF12533" t="s">
        <v>18788</v>
      </c>
      <c r="AG12533" t="s">
        <v>67085</v>
      </c>
      <c r="AH12533" t="s">
        <v>51</v>
      </c>
      <c r="AJ12533" t="s">
        <v>53</v>
      </c>
      <c r="AL12533" t="s">
        <v>68</v>
      </c>
      <c r="AO12533" t="s">
        <v>5443</v>
      </c>
      <c r="AP12533" s="1">
        <v>45204.351388888892</v>
      </c>
    </row>
    <row r="12534" spans="1:43" x14ac:dyDescent="0.35">
      <c r="A12534" t="s">
        <v>67086</v>
      </c>
      <c r="B12534" t="s">
        <v>22719</v>
      </c>
      <c r="C12534" t="s">
        <v>302</v>
      </c>
      <c r="F12534" t="s">
        <v>67087</v>
      </c>
      <c r="H12534" t="s">
        <v>67086</v>
      </c>
      <c r="J12534" t="s">
        <v>67088</v>
      </c>
      <c r="K12534" t="s">
        <v>67089</v>
      </c>
      <c r="M12534" t="s">
        <v>525</v>
      </c>
      <c r="N12534" t="s">
        <v>65</v>
      </c>
      <c r="O12534">
        <v>80016</v>
      </c>
      <c r="P12534" t="s">
        <v>50</v>
      </c>
      <c r="U12534" s="1">
        <v>45204</v>
      </c>
      <c r="V12534" s="1">
        <v>45204</v>
      </c>
      <c r="W12534" s="1">
        <v>45204.4375</v>
      </c>
      <c r="X12534" s="1">
        <v>45204.4375</v>
      </c>
      <c r="AC12534" t="s">
        <v>53</v>
      </c>
      <c r="AD12534">
        <v>2972012692</v>
      </c>
      <c r="AE12534" s="1">
        <v>44465.599999999999</v>
      </c>
      <c r="AF12534" t="s">
        <v>67090</v>
      </c>
      <c r="AG12534" t="s">
        <v>67091</v>
      </c>
      <c r="AH12534" t="s">
        <v>51</v>
      </c>
      <c r="AJ12534" t="s">
        <v>53</v>
      </c>
      <c r="AL12534" t="s">
        <v>68</v>
      </c>
      <c r="AO12534" t="s">
        <v>5443</v>
      </c>
      <c r="AP12534" s="1">
        <v>45204.578472222223</v>
      </c>
      <c r="AQ12534" s="1">
        <v>45204.486805555556</v>
      </c>
    </row>
    <row r="12535" spans="1:43" x14ac:dyDescent="0.35">
      <c r="A12535" t="s">
        <v>67092</v>
      </c>
      <c r="B12535" t="s">
        <v>19615</v>
      </c>
      <c r="C12535" t="s">
        <v>4884</v>
      </c>
      <c r="F12535" t="s">
        <v>67093</v>
      </c>
      <c r="H12535" t="s">
        <v>67092</v>
      </c>
      <c r="J12535" t="s">
        <v>4293</v>
      </c>
      <c r="K12535" t="s">
        <v>7511</v>
      </c>
      <c r="M12535" t="s">
        <v>298</v>
      </c>
      <c r="N12535" t="s">
        <v>213</v>
      </c>
      <c r="O12535" t="s">
        <v>7513</v>
      </c>
      <c r="P12535" t="s">
        <v>50</v>
      </c>
      <c r="U12535" s="1">
        <v>45204</v>
      </c>
      <c r="V12535" s="1">
        <v>45204</v>
      </c>
      <c r="W12535" s="1">
        <v>45204.324999999997</v>
      </c>
      <c r="X12535" s="1">
        <v>45204.324999999997</v>
      </c>
      <c r="AC12535" t="s">
        <v>53</v>
      </c>
      <c r="AD12535">
        <v>2969634929</v>
      </c>
      <c r="AE12535" s="1">
        <v>41799.665972222225</v>
      </c>
      <c r="AF12535" t="s">
        <v>4296</v>
      </c>
      <c r="AG12535" t="s">
        <v>67094</v>
      </c>
      <c r="AH12535" t="s">
        <v>51</v>
      </c>
      <c r="AJ12535" t="s">
        <v>53</v>
      </c>
      <c r="AL12535" t="s">
        <v>68</v>
      </c>
      <c r="AO12535" t="s">
        <v>5443</v>
      </c>
      <c r="AP12535" s="1">
        <v>45204.324305555558</v>
      </c>
    </row>
    <row r="12536" spans="1:43" x14ac:dyDescent="0.35">
      <c r="A12536" t="s">
        <v>67095</v>
      </c>
      <c r="B12536" t="s">
        <v>67096</v>
      </c>
      <c r="C12536" t="s">
        <v>961</v>
      </c>
      <c r="F12536" t="s">
        <v>67097</v>
      </c>
      <c r="H12536" t="s">
        <v>67095</v>
      </c>
      <c r="J12536" t="s">
        <v>67098</v>
      </c>
      <c r="K12536" t="s">
        <v>67099</v>
      </c>
      <c r="M12536" t="s">
        <v>5822</v>
      </c>
      <c r="N12536" t="s">
        <v>65</v>
      </c>
      <c r="O12536">
        <v>80104</v>
      </c>
      <c r="P12536" t="s">
        <v>50</v>
      </c>
      <c r="U12536" s="1">
        <v>45204</v>
      </c>
      <c r="V12536" s="1">
        <v>45204</v>
      </c>
      <c r="W12536" s="1">
        <v>45204.419444444444</v>
      </c>
      <c r="X12536" s="1">
        <v>45204.419444444444</v>
      </c>
      <c r="AC12536" t="s">
        <v>53</v>
      </c>
      <c r="AD12536">
        <v>2973735405</v>
      </c>
      <c r="AE12536" s="1">
        <v>45205.436111111114</v>
      </c>
      <c r="AF12536" t="s">
        <v>67100</v>
      </c>
      <c r="AG12536" t="s">
        <v>67101</v>
      </c>
      <c r="AH12536" t="s">
        <v>51</v>
      </c>
      <c r="AJ12536" t="s">
        <v>53</v>
      </c>
      <c r="AL12536" t="s">
        <v>68</v>
      </c>
      <c r="AO12536" t="s">
        <v>5443</v>
      </c>
      <c r="AP12536" s="1">
        <v>45204.418749999997</v>
      </c>
      <c r="AQ12536" s="1">
        <v>45204.422222222223</v>
      </c>
    </row>
    <row r="12537" spans="1:43" x14ac:dyDescent="0.35">
      <c r="A12537" t="s">
        <v>67102</v>
      </c>
      <c r="B12537" t="s">
        <v>67103</v>
      </c>
      <c r="C12537" t="s">
        <v>3683</v>
      </c>
      <c r="F12537" t="s">
        <v>45936</v>
      </c>
      <c r="H12537" t="s">
        <v>41073</v>
      </c>
      <c r="I12537" t="s">
        <v>200</v>
      </c>
      <c r="J12537" t="s">
        <v>29506</v>
      </c>
      <c r="K12537" t="s">
        <v>39322</v>
      </c>
      <c r="M12537" t="s">
        <v>525</v>
      </c>
      <c r="N12537" t="s">
        <v>65</v>
      </c>
      <c r="O12537">
        <v>80011</v>
      </c>
      <c r="P12537" t="s">
        <v>50</v>
      </c>
      <c r="U12537" s="1">
        <v>45204</v>
      </c>
      <c r="V12537" s="1">
        <v>45204</v>
      </c>
      <c r="W12537" s="1">
        <v>45204.656944444447</v>
      </c>
      <c r="X12537" s="1">
        <v>45355.65347222222</v>
      </c>
      <c r="Y12537" s="1">
        <v>45259.445138888892</v>
      </c>
      <c r="AC12537" t="s">
        <v>53</v>
      </c>
      <c r="AD12537">
        <v>2969476061</v>
      </c>
      <c r="AE12537" s="1">
        <v>37200</v>
      </c>
      <c r="AF12537" t="s">
        <v>29508</v>
      </c>
      <c r="AG12537" t="s">
        <v>67104</v>
      </c>
      <c r="AH12537" t="s">
        <v>51</v>
      </c>
      <c r="AJ12537" t="s">
        <v>53</v>
      </c>
      <c r="AL12537" t="s">
        <v>68</v>
      </c>
      <c r="AO12537" t="s">
        <v>5443</v>
      </c>
      <c r="AP12537" s="1">
        <v>45204.655555555553</v>
      </c>
    </row>
    <row r="12538" spans="1:43" x14ac:dyDescent="0.35">
      <c r="A12538" t="s">
        <v>67105</v>
      </c>
      <c r="B12538" t="s">
        <v>67103</v>
      </c>
      <c r="C12538" t="s">
        <v>3683</v>
      </c>
      <c r="F12538" t="s">
        <v>45936</v>
      </c>
      <c r="H12538" t="s">
        <v>41073</v>
      </c>
      <c r="J12538" t="s">
        <v>29506</v>
      </c>
      <c r="K12538" t="s">
        <v>39322</v>
      </c>
      <c r="M12538" t="s">
        <v>525</v>
      </c>
      <c r="N12538" t="s">
        <v>65</v>
      </c>
      <c r="O12538">
        <v>80011</v>
      </c>
      <c r="P12538" t="s">
        <v>50</v>
      </c>
      <c r="U12538" s="1">
        <v>45204</v>
      </c>
      <c r="V12538" s="1">
        <v>45204</v>
      </c>
      <c r="W12538" s="1">
        <v>45204.652777777781</v>
      </c>
      <c r="X12538" s="1">
        <v>45204.652777777781</v>
      </c>
      <c r="AC12538" t="s">
        <v>53</v>
      </c>
      <c r="AD12538">
        <v>2969476061</v>
      </c>
      <c r="AE12538" s="1">
        <v>37200</v>
      </c>
      <c r="AF12538" t="s">
        <v>16940</v>
      </c>
      <c r="AG12538" t="s">
        <v>67106</v>
      </c>
      <c r="AH12538" t="s">
        <v>51</v>
      </c>
      <c r="AJ12538" t="s">
        <v>53</v>
      </c>
      <c r="AL12538" t="s">
        <v>68</v>
      </c>
      <c r="AO12538" t="s">
        <v>5443</v>
      </c>
      <c r="AP12538" s="1">
        <v>45204.652083333334</v>
      </c>
    </row>
    <row r="12539" spans="1:43" x14ac:dyDescent="0.35">
      <c r="A12539" t="s">
        <v>67107</v>
      </c>
      <c r="B12539" t="s">
        <v>67108</v>
      </c>
      <c r="C12539" t="s">
        <v>15142</v>
      </c>
      <c r="H12539" t="s">
        <v>67107</v>
      </c>
      <c r="N12539" t="s">
        <v>287</v>
      </c>
      <c r="P12539" t="s">
        <v>50</v>
      </c>
      <c r="U12539" s="1">
        <v>45204</v>
      </c>
      <c r="V12539" s="1">
        <v>45204</v>
      </c>
      <c r="W12539" s="1">
        <v>45204.771527777775</v>
      </c>
      <c r="X12539" s="1">
        <v>45204.771527777775</v>
      </c>
      <c r="AC12539" t="s">
        <v>53</v>
      </c>
      <c r="AD12539">
        <v>1000000001</v>
      </c>
      <c r="AE12539" s="1">
        <v>39973.351388888892</v>
      </c>
      <c r="AF12539" t="s">
        <v>3377</v>
      </c>
      <c r="AG12539" t="s">
        <v>67109</v>
      </c>
      <c r="AH12539" t="s">
        <v>51</v>
      </c>
      <c r="AJ12539" t="s">
        <v>53</v>
      </c>
      <c r="AL12539" t="s">
        <v>78</v>
      </c>
      <c r="AO12539" t="s">
        <v>51552</v>
      </c>
    </row>
    <row r="12540" spans="1:43" x14ac:dyDescent="0.35">
      <c r="A12540" t="s">
        <v>67110</v>
      </c>
      <c r="B12540" t="s">
        <v>67111</v>
      </c>
      <c r="C12540" t="s">
        <v>67112</v>
      </c>
      <c r="H12540" t="s">
        <v>67113</v>
      </c>
      <c r="J12540" t="s">
        <v>67114</v>
      </c>
      <c r="P12540" t="s">
        <v>5151</v>
      </c>
      <c r="U12540" s="1">
        <v>45204</v>
      </c>
      <c r="V12540" s="1">
        <v>45204</v>
      </c>
      <c r="AC12540" t="s">
        <v>53</v>
      </c>
      <c r="AD12540">
        <v>2969580964</v>
      </c>
      <c r="AE12540" s="1">
        <v>41200.597916666666</v>
      </c>
      <c r="AG12540" t="s">
        <v>67115</v>
      </c>
      <c r="AH12540" t="s">
        <v>51</v>
      </c>
      <c r="AJ12540" t="s">
        <v>53</v>
      </c>
      <c r="AO12540" t="s">
        <v>5443</v>
      </c>
    </row>
    <row r="12541" spans="1:43" x14ac:dyDescent="0.35">
      <c r="A12541" t="s">
        <v>67116</v>
      </c>
      <c r="B12541" t="s">
        <v>677</v>
      </c>
      <c r="C12541" t="s">
        <v>7048</v>
      </c>
      <c r="F12541" t="s">
        <v>67117</v>
      </c>
      <c r="H12541" t="s">
        <v>67116</v>
      </c>
      <c r="J12541" t="s">
        <v>31266</v>
      </c>
      <c r="K12541" t="s">
        <v>67118</v>
      </c>
      <c r="M12541" t="s">
        <v>7946</v>
      </c>
      <c r="N12541" t="s">
        <v>253</v>
      </c>
      <c r="O12541">
        <v>88310</v>
      </c>
      <c r="P12541" t="s">
        <v>50</v>
      </c>
      <c r="U12541" s="1">
        <v>45204</v>
      </c>
      <c r="V12541" s="1">
        <v>45204</v>
      </c>
      <c r="W12541" s="1">
        <v>45204.597222222219</v>
      </c>
      <c r="X12541" s="1">
        <v>45204.597222222219</v>
      </c>
      <c r="AC12541" t="s">
        <v>51</v>
      </c>
      <c r="AD12541">
        <v>2969576973</v>
      </c>
      <c r="AE12541" s="1">
        <v>41109.361805555556</v>
      </c>
      <c r="AF12541" t="s">
        <v>31270</v>
      </c>
      <c r="AG12541" t="s">
        <v>67119</v>
      </c>
      <c r="AH12541" t="s">
        <v>51</v>
      </c>
      <c r="AJ12541" t="s">
        <v>53</v>
      </c>
      <c r="AL12541" t="s">
        <v>68</v>
      </c>
      <c r="AO12541" t="s">
        <v>5443</v>
      </c>
      <c r="AP12541" s="1">
        <v>45211.301388888889</v>
      </c>
      <c r="AQ12541" s="1">
        <v>45204.634722222225</v>
      </c>
    </row>
    <row r="12542" spans="1:43" x14ac:dyDescent="0.35">
      <c r="A12542" t="s">
        <v>67120</v>
      </c>
      <c r="B12542" t="s">
        <v>22485</v>
      </c>
      <c r="C12542" t="s">
        <v>67121</v>
      </c>
      <c r="F12542" t="s">
        <v>67122</v>
      </c>
      <c r="H12542" t="s">
        <v>67120</v>
      </c>
      <c r="J12542" t="s">
        <v>67123</v>
      </c>
      <c r="K12542" t="s">
        <v>67124</v>
      </c>
      <c r="M12542" t="s">
        <v>753</v>
      </c>
      <c r="N12542" t="s">
        <v>798</v>
      </c>
      <c r="O12542">
        <v>79924</v>
      </c>
      <c r="P12542" t="s">
        <v>50</v>
      </c>
      <c r="U12542" s="1">
        <v>45204</v>
      </c>
      <c r="V12542" s="1">
        <v>45204</v>
      </c>
      <c r="W12542" s="1">
        <v>45204.654166666667</v>
      </c>
      <c r="X12542" s="1">
        <v>45204.654166666667</v>
      </c>
      <c r="AC12542" t="s">
        <v>51</v>
      </c>
      <c r="AD12542">
        <v>2973734649</v>
      </c>
      <c r="AE12542" s="1">
        <v>45204.725694444445</v>
      </c>
      <c r="AF12542" t="s">
        <v>67125</v>
      </c>
      <c r="AG12542" t="s">
        <v>67126</v>
      </c>
      <c r="AH12542" t="s">
        <v>51</v>
      </c>
      <c r="AJ12542" t="s">
        <v>53</v>
      </c>
      <c r="AL12542" t="s">
        <v>68</v>
      </c>
      <c r="AO12542" t="s">
        <v>5443</v>
      </c>
      <c r="AP12542" s="1">
        <v>45204.750694444447</v>
      </c>
      <c r="AQ12542" s="1">
        <v>45204.75277777778</v>
      </c>
    </row>
    <row r="12543" spans="1:43" x14ac:dyDescent="0.35">
      <c r="A12543" t="s">
        <v>67127</v>
      </c>
      <c r="B12543" t="s">
        <v>403</v>
      </c>
      <c r="C12543" t="s">
        <v>16664</v>
      </c>
      <c r="H12543" t="s">
        <v>67128</v>
      </c>
      <c r="J12543" t="s">
        <v>67129</v>
      </c>
      <c r="K12543" t="s">
        <v>67130</v>
      </c>
      <c r="L12543" t="s">
        <v>67131</v>
      </c>
      <c r="M12543" t="s">
        <v>1296</v>
      </c>
      <c r="N12543" t="s">
        <v>398</v>
      </c>
      <c r="O12543">
        <v>88220</v>
      </c>
      <c r="P12543" t="s">
        <v>50</v>
      </c>
      <c r="U12543" s="1">
        <v>45204</v>
      </c>
      <c r="V12543" s="1">
        <v>45204</v>
      </c>
      <c r="AC12543" t="s">
        <v>53</v>
      </c>
      <c r="AG12543" t="s">
        <v>67132</v>
      </c>
      <c r="AH12543" t="s">
        <v>51</v>
      </c>
      <c r="AJ12543" t="s">
        <v>53</v>
      </c>
      <c r="AO12543" t="s">
        <v>5443</v>
      </c>
    </row>
    <row r="12544" spans="1:43" x14ac:dyDescent="0.35">
      <c r="A12544" t="s">
        <v>67133</v>
      </c>
      <c r="B12544" t="s">
        <v>67134</v>
      </c>
      <c r="C12544" t="s">
        <v>5143</v>
      </c>
      <c r="F12544" t="s">
        <v>67135</v>
      </c>
      <c r="H12544" t="s">
        <v>67133</v>
      </c>
      <c r="J12544" t="s">
        <v>67136</v>
      </c>
      <c r="K12544" t="s">
        <v>67137</v>
      </c>
      <c r="M12544" t="s">
        <v>545</v>
      </c>
      <c r="N12544" t="s">
        <v>253</v>
      </c>
      <c r="O12544">
        <v>88012</v>
      </c>
      <c r="P12544" t="s">
        <v>50</v>
      </c>
      <c r="U12544" s="1">
        <v>45204</v>
      </c>
      <c r="V12544" s="1">
        <v>45204</v>
      </c>
      <c r="W12544" s="1">
        <v>45204.55</v>
      </c>
      <c r="X12544" s="1">
        <v>45204.55</v>
      </c>
      <c r="AC12544" t="s">
        <v>51</v>
      </c>
      <c r="AD12544">
        <v>2973734609</v>
      </c>
      <c r="AE12544" s="1">
        <v>45204.667361111111</v>
      </c>
      <c r="AF12544" t="s">
        <v>67138</v>
      </c>
      <c r="AG12544" t="s">
        <v>67139</v>
      </c>
      <c r="AH12544" t="s">
        <v>51</v>
      </c>
      <c r="AJ12544" t="s">
        <v>53</v>
      </c>
      <c r="AL12544" t="s">
        <v>68</v>
      </c>
      <c r="AO12544" t="s">
        <v>5443</v>
      </c>
      <c r="AP12544" s="1">
        <v>45204.75</v>
      </c>
      <c r="AQ12544" s="1">
        <v>45204.67083333333</v>
      </c>
    </row>
    <row r="12545" spans="1:43" x14ac:dyDescent="0.35">
      <c r="A12545" t="s">
        <v>67140</v>
      </c>
      <c r="B12545" t="s">
        <v>67103</v>
      </c>
      <c r="C12545" t="s">
        <v>3683</v>
      </c>
      <c r="F12545" t="s">
        <v>45936</v>
      </c>
      <c r="H12545" t="s">
        <v>41073</v>
      </c>
      <c r="I12545" t="s">
        <v>464</v>
      </c>
      <c r="J12545" t="s">
        <v>29506</v>
      </c>
      <c r="K12545" t="s">
        <v>39322</v>
      </c>
      <c r="M12545" t="s">
        <v>525</v>
      </c>
      <c r="N12545" t="s">
        <v>65</v>
      </c>
      <c r="O12545">
        <v>80011</v>
      </c>
      <c r="P12545" t="s">
        <v>50</v>
      </c>
      <c r="U12545" s="1">
        <v>45204</v>
      </c>
      <c r="V12545" s="1">
        <v>45204</v>
      </c>
      <c r="W12545" s="1">
        <v>45204.655555555553</v>
      </c>
      <c r="X12545" s="1">
        <v>45250.425694444442</v>
      </c>
      <c r="Y12545" s="1">
        <v>45218.508333333331</v>
      </c>
      <c r="AC12545" t="s">
        <v>53</v>
      </c>
      <c r="AD12545">
        <v>2969476061</v>
      </c>
      <c r="AE12545" s="1">
        <v>37200</v>
      </c>
      <c r="AF12545" t="s">
        <v>10994</v>
      </c>
      <c r="AG12545" t="s">
        <v>67141</v>
      </c>
      <c r="AH12545" t="s">
        <v>51</v>
      </c>
      <c r="AJ12545" t="s">
        <v>53</v>
      </c>
      <c r="AL12545" t="s">
        <v>68</v>
      </c>
      <c r="AO12545" t="s">
        <v>5443</v>
      </c>
      <c r="AP12545" s="1">
        <v>45204.654166666667</v>
      </c>
    </row>
    <row r="12546" spans="1:43" x14ac:dyDescent="0.35">
      <c r="A12546" t="s">
        <v>67142</v>
      </c>
      <c r="B12546" t="s">
        <v>67143</v>
      </c>
      <c r="C12546" t="s">
        <v>48647</v>
      </c>
      <c r="F12546" t="s">
        <v>67144</v>
      </c>
      <c r="H12546" t="s">
        <v>67142</v>
      </c>
      <c r="J12546" t="s">
        <v>67145</v>
      </c>
      <c r="K12546" t="s">
        <v>67146</v>
      </c>
      <c r="M12546" t="s">
        <v>2800</v>
      </c>
      <c r="N12546" t="s">
        <v>213</v>
      </c>
      <c r="O12546">
        <v>80601</v>
      </c>
      <c r="P12546" t="s">
        <v>50</v>
      </c>
      <c r="U12546" s="1">
        <v>45204</v>
      </c>
      <c r="V12546" s="1">
        <v>45204</v>
      </c>
      <c r="W12546" s="1">
        <v>45204.604166666664</v>
      </c>
      <c r="X12546" s="1">
        <v>45204.604166666664</v>
      </c>
      <c r="AC12546" t="s">
        <v>53</v>
      </c>
      <c r="AD12546">
        <v>2973736924</v>
      </c>
      <c r="AE12546" s="1">
        <v>45208.363888888889</v>
      </c>
      <c r="AF12546" t="s">
        <v>67147</v>
      </c>
      <c r="AG12546" t="s">
        <v>67148</v>
      </c>
      <c r="AH12546" t="s">
        <v>51</v>
      </c>
      <c r="AJ12546" t="s">
        <v>53</v>
      </c>
      <c r="AL12546" t="s">
        <v>68</v>
      </c>
      <c r="AO12546" t="s">
        <v>5443</v>
      </c>
      <c r="AP12546" s="1">
        <v>45204.602777777778</v>
      </c>
    </row>
    <row r="12547" spans="1:43" x14ac:dyDescent="0.35">
      <c r="A12547" t="s">
        <v>67149</v>
      </c>
      <c r="B12547" t="s">
        <v>50664</v>
      </c>
      <c r="C12547" t="s">
        <v>728</v>
      </c>
      <c r="F12547" t="s">
        <v>67150</v>
      </c>
      <c r="H12547" t="s">
        <v>67151</v>
      </c>
      <c r="J12547" t="s">
        <v>57058</v>
      </c>
      <c r="K12547" t="s">
        <v>67152</v>
      </c>
      <c r="M12547" t="s">
        <v>18935</v>
      </c>
      <c r="N12547" t="s">
        <v>253</v>
      </c>
      <c r="O12547">
        <v>88047</v>
      </c>
      <c r="P12547" t="s">
        <v>50</v>
      </c>
      <c r="U12547" s="1">
        <v>45205</v>
      </c>
      <c r="V12547" s="1">
        <v>45205</v>
      </c>
      <c r="W12547" s="1">
        <v>45205.662499999999</v>
      </c>
      <c r="X12547" s="1">
        <v>45205.662499999999</v>
      </c>
      <c r="AC12547" t="s">
        <v>51</v>
      </c>
      <c r="AD12547">
        <v>2969517301</v>
      </c>
      <c r="AE12547" s="1">
        <v>38772.643055555556</v>
      </c>
      <c r="AF12547" t="s">
        <v>67153</v>
      </c>
      <c r="AG12547" t="s">
        <v>67154</v>
      </c>
      <c r="AH12547" t="s">
        <v>51</v>
      </c>
      <c r="AJ12547" t="s">
        <v>53</v>
      </c>
      <c r="AL12547" t="s">
        <v>68</v>
      </c>
      <c r="AO12547" t="s">
        <v>5443</v>
      </c>
      <c r="AP12547" s="1">
        <v>45205.661805555559</v>
      </c>
    </row>
    <row r="12548" spans="1:43" x14ac:dyDescent="0.35">
      <c r="A12548" t="s">
        <v>67155</v>
      </c>
      <c r="B12548" t="s">
        <v>1737</v>
      </c>
      <c r="C12548" t="s">
        <v>443</v>
      </c>
      <c r="H12548" t="s">
        <v>67155</v>
      </c>
      <c r="J12548" t="s">
        <v>67156</v>
      </c>
      <c r="K12548" t="s">
        <v>67157</v>
      </c>
      <c r="M12548" t="s">
        <v>1397</v>
      </c>
      <c r="N12548" t="s">
        <v>213</v>
      </c>
      <c r="O12548">
        <v>80403</v>
      </c>
      <c r="P12548" t="s">
        <v>50</v>
      </c>
      <c r="U12548" s="1">
        <v>45205</v>
      </c>
      <c r="V12548" s="1">
        <v>45205</v>
      </c>
      <c r="W12548" s="1">
        <v>45205.029166666667</v>
      </c>
      <c r="X12548" s="1">
        <v>45205.029166666667</v>
      </c>
      <c r="AC12548" t="s">
        <v>53</v>
      </c>
      <c r="AD12548">
        <v>2973736923</v>
      </c>
      <c r="AE12548" s="1">
        <v>45208.362500000003</v>
      </c>
      <c r="AF12548" t="s">
        <v>67158</v>
      </c>
      <c r="AG12548" t="s">
        <v>67159</v>
      </c>
      <c r="AH12548" t="s">
        <v>51</v>
      </c>
      <c r="AJ12548" t="s">
        <v>53</v>
      </c>
      <c r="AL12548" t="s">
        <v>68</v>
      </c>
      <c r="AO12548" t="s">
        <v>5443</v>
      </c>
      <c r="AP12548" s="1">
        <v>45400.451388888891</v>
      </c>
      <c r="AQ12548" s="1">
        <v>45212.345833333333</v>
      </c>
    </row>
    <row r="12549" spans="1:43" x14ac:dyDescent="0.35">
      <c r="A12549" t="s">
        <v>67160</v>
      </c>
      <c r="B12549" t="s">
        <v>11841</v>
      </c>
      <c r="C12549" t="s">
        <v>5892</v>
      </c>
      <c r="F12549" t="s">
        <v>67161</v>
      </c>
      <c r="H12549" t="s">
        <v>67160</v>
      </c>
      <c r="J12549" t="s">
        <v>67162</v>
      </c>
      <c r="K12549" t="s">
        <v>67163</v>
      </c>
      <c r="M12549" t="s">
        <v>67164</v>
      </c>
      <c r="N12549" t="s">
        <v>686</v>
      </c>
      <c r="O12549">
        <v>84531</v>
      </c>
      <c r="P12549" t="s">
        <v>50</v>
      </c>
      <c r="U12549" s="1">
        <v>45205</v>
      </c>
      <c r="V12549" s="1">
        <v>45205</v>
      </c>
      <c r="W12549" s="1">
        <v>45205.713888888888</v>
      </c>
      <c r="X12549" s="1">
        <v>45205.713888888888</v>
      </c>
      <c r="AC12549" t="s">
        <v>53</v>
      </c>
      <c r="AD12549">
        <v>2973736950</v>
      </c>
      <c r="AE12549" s="1">
        <v>45208.388194444444</v>
      </c>
      <c r="AF12549" t="s">
        <v>67165</v>
      </c>
      <c r="AG12549" t="s">
        <v>67166</v>
      </c>
      <c r="AH12549" t="s">
        <v>51</v>
      </c>
      <c r="AJ12549" t="s">
        <v>53</v>
      </c>
      <c r="AL12549" t="s">
        <v>68</v>
      </c>
      <c r="AO12549" t="s">
        <v>5443</v>
      </c>
      <c r="AP12549" s="1">
        <v>45397.658333333333</v>
      </c>
      <c r="AQ12549" s="1">
        <v>45288.729166666664</v>
      </c>
    </row>
    <row r="12550" spans="1:43" x14ac:dyDescent="0.35">
      <c r="A12550" t="s">
        <v>67167</v>
      </c>
      <c r="B12550" t="s">
        <v>55962</v>
      </c>
      <c r="C12550" t="s">
        <v>309</v>
      </c>
      <c r="F12550" t="s">
        <v>67168</v>
      </c>
      <c r="H12550" t="s">
        <v>67169</v>
      </c>
      <c r="J12550" t="s">
        <v>67170</v>
      </c>
      <c r="K12550" t="s">
        <v>67171</v>
      </c>
      <c r="M12550" t="s">
        <v>39782</v>
      </c>
      <c r="N12550" t="s">
        <v>253</v>
      </c>
      <c r="O12550">
        <v>87710</v>
      </c>
      <c r="P12550" t="s">
        <v>50</v>
      </c>
      <c r="U12550" s="1">
        <v>45205</v>
      </c>
      <c r="V12550" s="1">
        <v>45205</v>
      </c>
      <c r="W12550" s="1">
        <v>45205.631944444445</v>
      </c>
      <c r="X12550" s="1">
        <v>45205.631944444445</v>
      </c>
      <c r="AC12550" t="s">
        <v>53</v>
      </c>
      <c r="AD12550">
        <v>2973736918</v>
      </c>
      <c r="AE12550" s="1">
        <v>45208.359722222223</v>
      </c>
      <c r="AF12550" t="s">
        <v>67172</v>
      </c>
      <c r="AG12550" t="s">
        <v>67173</v>
      </c>
      <c r="AH12550" t="s">
        <v>51</v>
      </c>
      <c r="AJ12550" t="s">
        <v>53</v>
      </c>
      <c r="AL12550" t="s">
        <v>68</v>
      </c>
      <c r="AO12550" t="s">
        <v>5443</v>
      </c>
      <c r="AP12550" s="1">
        <v>45217.443749999999</v>
      </c>
    </row>
    <row r="12551" spans="1:43" x14ac:dyDescent="0.35">
      <c r="A12551" t="s">
        <v>67174</v>
      </c>
      <c r="B12551" t="s">
        <v>67175</v>
      </c>
      <c r="C12551" t="s">
        <v>67176</v>
      </c>
      <c r="H12551" t="s">
        <v>67174</v>
      </c>
      <c r="J12551" t="s">
        <v>67177</v>
      </c>
      <c r="K12551" t="s">
        <v>67178</v>
      </c>
      <c r="M12551" t="s">
        <v>5479</v>
      </c>
      <c r="N12551" t="s">
        <v>5533</v>
      </c>
      <c r="O12551">
        <v>48548</v>
      </c>
      <c r="P12551" t="s">
        <v>50</v>
      </c>
      <c r="U12551" s="1">
        <v>45205</v>
      </c>
      <c r="V12551" s="1">
        <v>45205</v>
      </c>
      <c r="W12551" s="1">
        <v>45205.758333333331</v>
      </c>
      <c r="X12551" s="1">
        <v>45205.758333333331</v>
      </c>
      <c r="AC12551" t="s">
        <v>51</v>
      </c>
      <c r="AD12551">
        <v>2973736902</v>
      </c>
      <c r="AE12551" s="1">
        <v>45208.34652777778</v>
      </c>
      <c r="AF12551" t="s">
        <v>67179</v>
      </c>
      <c r="AG12551" t="s">
        <v>67180</v>
      </c>
      <c r="AH12551" t="s">
        <v>51</v>
      </c>
      <c r="AJ12551" t="s">
        <v>53</v>
      </c>
      <c r="AL12551" t="s">
        <v>68</v>
      </c>
      <c r="AO12551" t="s">
        <v>5443</v>
      </c>
      <c r="AP12551" s="1">
        <v>45220.493750000001</v>
      </c>
    </row>
    <row r="12552" spans="1:43" x14ac:dyDescent="0.35">
      <c r="A12552" t="s">
        <v>67181</v>
      </c>
      <c r="B12552" t="s">
        <v>653</v>
      </c>
      <c r="C12552" t="s">
        <v>3834</v>
      </c>
      <c r="F12552" t="s">
        <v>67182</v>
      </c>
      <c r="H12552" t="s">
        <v>67181</v>
      </c>
      <c r="J12552" t="s">
        <v>155</v>
      </c>
      <c r="K12552" t="s">
        <v>32012</v>
      </c>
      <c r="M12552" t="s">
        <v>137</v>
      </c>
      <c r="N12552" t="s">
        <v>65</v>
      </c>
      <c r="O12552">
        <v>80216</v>
      </c>
      <c r="P12552" t="s">
        <v>50</v>
      </c>
      <c r="U12552" s="1">
        <v>45205</v>
      </c>
      <c r="V12552" s="1">
        <v>45205</v>
      </c>
      <c r="W12552" s="1">
        <v>45205.797222222223</v>
      </c>
      <c r="X12552" s="1">
        <v>45205.797222222223</v>
      </c>
      <c r="AC12552" t="s">
        <v>53</v>
      </c>
      <c r="AD12552">
        <v>1000000001</v>
      </c>
      <c r="AE12552" s="1">
        <v>39973.351388888892</v>
      </c>
      <c r="AF12552" t="s">
        <v>3377</v>
      </c>
      <c r="AG12552" t="s">
        <v>67183</v>
      </c>
      <c r="AH12552" t="s">
        <v>51</v>
      </c>
      <c r="AJ12552" t="s">
        <v>53</v>
      </c>
      <c r="AL12552" t="s">
        <v>78</v>
      </c>
      <c r="AO12552" t="s">
        <v>5443</v>
      </c>
      <c r="AP12552" s="1">
        <v>45205.796527777777</v>
      </c>
    </row>
    <row r="12553" spans="1:43" x14ac:dyDescent="0.35">
      <c r="A12553" t="s">
        <v>67184</v>
      </c>
      <c r="B12553" t="s">
        <v>677</v>
      </c>
      <c r="C12553" t="s">
        <v>1608</v>
      </c>
      <c r="F12553" t="s">
        <v>67185</v>
      </c>
      <c r="H12553" t="s">
        <v>67186</v>
      </c>
      <c r="J12553" t="s">
        <v>13744</v>
      </c>
      <c r="K12553" t="s">
        <v>2823</v>
      </c>
      <c r="M12553" t="s">
        <v>154</v>
      </c>
      <c r="N12553" t="s">
        <v>65</v>
      </c>
      <c r="O12553">
        <v>80634</v>
      </c>
      <c r="P12553" t="s">
        <v>50</v>
      </c>
      <c r="U12553" s="1">
        <v>45205</v>
      </c>
      <c r="V12553" s="1">
        <v>45205</v>
      </c>
      <c r="W12553" s="1">
        <v>45205.663888888892</v>
      </c>
      <c r="X12553" s="1">
        <v>45205.663888888892</v>
      </c>
      <c r="AC12553" t="s">
        <v>53</v>
      </c>
      <c r="AD12553">
        <v>2969474461</v>
      </c>
      <c r="AE12553" s="1">
        <v>37104.381944444445</v>
      </c>
      <c r="AF12553" t="s">
        <v>67187</v>
      </c>
      <c r="AG12553" t="s">
        <v>67188</v>
      </c>
      <c r="AH12553" t="s">
        <v>51</v>
      </c>
      <c r="AJ12553" t="s">
        <v>53</v>
      </c>
      <c r="AL12553" t="s">
        <v>68</v>
      </c>
      <c r="AO12553" t="s">
        <v>5443</v>
      </c>
      <c r="AP12553" s="1">
        <v>45205.663194444445</v>
      </c>
    </row>
    <row r="12554" spans="1:43" x14ac:dyDescent="0.35">
      <c r="A12554" t="s">
        <v>67189</v>
      </c>
      <c r="B12554" t="s">
        <v>16237</v>
      </c>
      <c r="C12554" t="s">
        <v>7386</v>
      </c>
      <c r="F12554" t="s">
        <v>67190</v>
      </c>
      <c r="H12554" t="s">
        <v>67189</v>
      </c>
      <c r="J12554" t="s">
        <v>67191</v>
      </c>
      <c r="K12554" t="s">
        <v>67192</v>
      </c>
      <c r="M12554" t="s">
        <v>3053</v>
      </c>
      <c r="N12554" t="s">
        <v>798</v>
      </c>
      <c r="O12554">
        <v>77035</v>
      </c>
      <c r="P12554" t="s">
        <v>50</v>
      </c>
      <c r="U12554" s="1">
        <v>45206</v>
      </c>
      <c r="V12554" s="1">
        <v>45206</v>
      </c>
      <c r="W12554" s="1">
        <v>45208.350694444445</v>
      </c>
      <c r="X12554" s="1">
        <v>45208.350694444445</v>
      </c>
      <c r="AC12554" t="s">
        <v>51</v>
      </c>
      <c r="AD12554">
        <v>2972139578</v>
      </c>
      <c r="AE12554" s="1">
        <v>44861.444444444445</v>
      </c>
      <c r="AG12554" t="s">
        <v>67193</v>
      </c>
      <c r="AH12554" t="s">
        <v>51</v>
      </c>
      <c r="AJ12554" t="s">
        <v>53</v>
      </c>
      <c r="AL12554" t="s">
        <v>68</v>
      </c>
      <c r="AO12554" t="s">
        <v>5443</v>
      </c>
    </row>
    <row r="12555" spans="1:43" x14ac:dyDescent="0.35">
      <c r="A12555" t="s">
        <v>67194</v>
      </c>
      <c r="B12555" t="s">
        <v>67195</v>
      </c>
      <c r="C12555" t="s">
        <v>18354</v>
      </c>
      <c r="H12555" t="s">
        <v>67196</v>
      </c>
      <c r="J12555" t="s">
        <v>67197</v>
      </c>
      <c r="K12555" t="s">
        <v>10475</v>
      </c>
      <c r="M12555" t="s">
        <v>10476</v>
      </c>
      <c r="N12555" t="s">
        <v>10477</v>
      </c>
      <c r="O12555">
        <v>35401</v>
      </c>
      <c r="P12555" t="s">
        <v>50</v>
      </c>
      <c r="U12555" s="1">
        <v>45206</v>
      </c>
      <c r="V12555" s="1">
        <v>45206</v>
      </c>
      <c r="AC12555" t="s">
        <v>53</v>
      </c>
      <c r="AD12555">
        <v>2969589702</v>
      </c>
      <c r="AE12555" s="1">
        <v>41373.416666666664</v>
      </c>
      <c r="AG12555" t="s">
        <v>67198</v>
      </c>
      <c r="AH12555" t="s">
        <v>51</v>
      </c>
      <c r="AJ12555" t="s">
        <v>53</v>
      </c>
      <c r="AO12555" t="s">
        <v>5443</v>
      </c>
    </row>
    <row r="12556" spans="1:43" x14ac:dyDescent="0.35">
      <c r="A12556" t="s">
        <v>67199</v>
      </c>
      <c r="B12556" t="s">
        <v>67200</v>
      </c>
      <c r="C12556" t="s">
        <v>67201</v>
      </c>
      <c r="F12556" t="s">
        <v>67202</v>
      </c>
      <c r="H12556" t="s">
        <v>67203</v>
      </c>
      <c r="J12556" t="s">
        <v>67204</v>
      </c>
      <c r="K12556" t="s">
        <v>67205</v>
      </c>
      <c r="M12556" t="s">
        <v>33764</v>
      </c>
      <c r="N12556" t="s">
        <v>65</v>
      </c>
      <c r="O12556">
        <v>80543</v>
      </c>
      <c r="P12556" t="s">
        <v>50</v>
      </c>
      <c r="U12556" s="1">
        <v>45206</v>
      </c>
      <c r="V12556" s="1">
        <v>45206</v>
      </c>
      <c r="W12556" s="1">
        <v>45206.744444444441</v>
      </c>
      <c r="X12556" s="1">
        <v>45206.744444444441</v>
      </c>
      <c r="AC12556" t="s">
        <v>53</v>
      </c>
      <c r="AD12556">
        <v>2973736903</v>
      </c>
      <c r="AE12556" s="1">
        <v>45208.351388888892</v>
      </c>
      <c r="AF12556" t="s">
        <v>67206</v>
      </c>
      <c r="AG12556" t="s">
        <v>67207</v>
      </c>
      <c r="AH12556" t="s">
        <v>51</v>
      </c>
      <c r="AJ12556" t="s">
        <v>53</v>
      </c>
      <c r="AL12556" t="s">
        <v>68</v>
      </c>
      <c r="AO12556" t="s">
        <v>5443</v>
      </c>
      <c r="AP12556" s="1">
        <v>45206.743750000001</v>
      </c>
    </row>
    <row r="12557" spans="1:43" x14ac:dyDescent="0.35">
      <c r="A12557" t="s">
        <v>67208</v>
      </c>
      <c r="B12557" t="s">
        <v>63553</v>
      </c>
      <c r="C12557" t="s">
        <v>2025</v>
      </c>
      <c r="F12557" t="s">
        <v>67209</v>
      </c>
      <c r="H12557" t="s">
        <v>67208</v>
      </c>
      <c r="J12557" t="s">
        <v>4293</v>
      </c>
      <c r="K12557" t="s">
        <v>50071</v>
      </c>
      <c r="M12557" t="s">
        <v>5343</v>
      </c>
      <c r="N12557" t="s">
        <v>798</v>
      </c>
      <c r="O12557">
        <v>79706</v>
      </c>
      <c r="P12557" t="s">
        <v>50</v>
      </c>
      <c r="U12557" s="1">
        <v>45207</v>
      </c>
      <c r="V12557" s="1">
        <v>45207</v>
      </c>
      <c r="W12557" s="1">
        <v>45207.784722222219</v>
      </c>
      <c r="X12557" s="1">
        <v>45207.784722222219</v>
      </c>
      <c r="AC12557" t="s">
        <v>53</v>
      </c>
      <c r="AD12557">
        <v>2969634929</v>
      </c>
      <c r="AE12557" s="1">
        <v>41799.665972222225</v>
      </c>
      <c r="AF12557" t="s">
        <v>4296</v>
      </c>
      <c r="AG12557" t="s">
        <v>67210</v>
      </c>
      <c r="AH12557" t="s">
        <v>51</v>
      </c>
      <c r="AJ12557" t="s">
        <v>53</v>
      </c>
      <c r="AL12557" t="s">
        <v>68</v>
      </c>
      <c r="AO12557" t="s">
        <v>5443</v>
      </c>
      <c r="AP12557" s="1">
        <v>45465.481944444444</v>
      </c>
    </row>
    <row r="12558" spans="1:43" x14ac:dyDescent="0.35">
      <c r="A12558" t="s">
        <v>67211</v>
      </c>
      <c r="B12558" t="s">
        <v>9995</v>
      </c>
      <c r="C12558" t="s">
        <v>2779</v>
      </c>
      <c r="F12558" t="s">
        <v>67212</v>
      </c>
      <c r="H12558" t="s">
        <v>67213</v>
      </c>
      <c r="J12558" t="s">
        <v>67214</v>
      </c>
      <c r="K12558" t="s">
        <v>67215</v>
      </c>
      <c r="M12558" t="s">
        <v>11171</v>
      </c>
      <c r="N12558" t="s">
        <v>398</v>
      </c>
      <c r="O12558">
        <v>87045</v>
      </c>
      <c r="P12558" t="s">
        <v>50</v>
      </c>
      <c r="U12558" s="1">
        <v>45207</v>
      </c>
      <c r="V12558" s="1">
        <v>45207</v>
      </c>
      <c r="W12558" s="1">
        <v>45207.881944444445</v>
      </c>
      <c r="X12558" s="1">
        <v>45207.881944444445</v>
      </c>
      <c r="AC12558" t="s">
        <v>53</v>
      </c>
      <c r="AD12558">
        <v>2973736689</v>
      </c>
      <c r="AE12558" s="1">
        <v>45208.386805555558</v>
      </c>
      <c r="AF12558" t="s">
        <v>67216</v>
      </c>
      <c r="AG12558" t="s">
        <v>67217</v>
      </c>
      <c r="AH12558" t="s">
        <v>51</v>
      </c>
      <c r="AJ12558" t="s">
        <v>53</v>
      </c>
      <c r="AL12558" t="s">
        <v>68</v>
      </c>
      <c r="AO12558" t="s">
        <v>5443</v>
      </c>
      <c r="AP12558" s="1">
        <v>45321.502083333333</v>
      </c>
      <c r="AQ12558" s="1">
        <v>45321.512499999997</v>
      </c>
    </row>
    <row r="12559" spans="1:43" x14ac:dyDescent="0.35">
      <c r="A12559" t="s">
        <v>67218</v>
      </c>
      <c r="B12559" t="s">
        <v>67219</v>
      </c>
      <c r="C12559" t="s">
        <v>969</v>
      </c>
      <c r="F12559" t="s">
        <v>67220</v>
      </c>
      <c r="H12559" t="s">
        <v>67218</v>
      </c>
      <c r="J12559" t="s">
        <v>67221</v>
      </c>
      <c r="K12559" t="s">
        <v>67222</v>
      </c>
      <c r="M12559" t="s">
        <v>67223</v>
      </c>
      <c r="N12559" t="s">
        <v>3849</v>
      </c>
      <c r="O12559">
        <v>61554</v>
      </c>
      <c r="P12559" t="s">
        <v>50</v>
      </c>
      <c r="U12559" s="1">
        <v>45208</v>
      </c>
      <c r="V12559" s="1">
        <v>45208</v>
      </c>
      <c r="W12559" s="1">
        <v>45208.583333333336</v>
      </c>
      <c r="X12559" s="1">
        <v>45208.583333333336</v>
      </c>
      <c r="AC12559" t="s">
        <v>53</v>
      </c>
      <c r="AD12559">
        <v>2973737228</v>
      </c>
      <c r="AE12559" s="1">
        <v>45208.631944444445</v>
      </c>
      <c r="AF12559" t="s">
        <v>67224</v>
      </c>
      <c r="AG12559" t="s">
        <v>67225</v>
      </c>
      <c r="AH12559" t="s">
        <v>51</v>
      </c>
      <c r="AJ12559" t="s">
        <v>53</v>
      </c>
      <c r="AL12559" t="s">
        <v>68</v>
      </c>
      <c r="AO12559" t="s">
        <v>5443</v>
      </c>
      <c r="AP12559" s="1">
        <v>45208.640277777777</v>
      </c>
      <c r="AQ12559" s="1">
        <v>45208.640277777777</v>
      </c>
    </row>
    <row r="12560" spans="1:43" x14ac:dyDescent="0.35">
      <c r="A12560" t="s">
        <v>67226</v>
      </c>
      <c r="B12560" t="s">
        <v>67227</v>
      </c>
      <c r="C12560" t="s">
        <v>18603</v>
      </c>
      <c r="F12560" t="s">
        <v>67228</v>
      </c>
      <c r="H12560" t="s">
        <v>67229</v>
      </c>
      <c r="J12560" t="s">
        <v>67230</v>
      </c>
      <c r="K12560" t="s">
        <v>20785</v>
      </c>
      <c r="M12560" t="s">
        <v>67231</v>
      </c>
      <c r="N12560" t="s">
        <v>5277</v>
      </c>
      <c r="O12560">
        <v>82426</v>
      </c>
      <c r="P12560" t="s">
        <v>50</v>
      </c>
      <c r="U12560" s="1">
        <v>45208</v>
      </c>
      <c r="V12560" s="1">
        <v>45208</v>
      </c>
      <c r="W12560" s="1">
        <v>45208.398611111108</v>
      </c>
      <c r="X12560" s="1">
        <v>45208.398611111108</v>
      </c>
      <c r="AC12560" t="s">
        <v>53</v>
      </c>
      <c r="AD12560">
        <v>2973736964</v>
      </c>
      <c r="AE12560" s="1">
        <v>45208.399305555555</v>
      </c>
      <c r="AF12560" t="s">
        <v>67232</v>
      </c>
      <c r="AG12560" t="s">
        <v>67233</v>
      </c>
      <c r="AH12560" t="s">
        <v>51</v>
      </c>
      <c r="AJ12560" t="s">
        <v>53</v>
      </c>
      <c r="AL12560" t="s">
        <v>68</v>
      </c>
      <c r="AO12560" t="s">
        <v>5443</v>
      </c>
      <c r="AP12560" s="1">
        <v>45208.477083333331</v>
      </c>
      <c r="AQ12560" s="1">
        <v>45208.40347222222</v>
      </c>
    </row>
    <row r="12561" spans="1:43" x14ac:dyDescent="0.35">
      <c r="A12561" t="s">
        <v>67234</v>
      </c>
      <c r="B12561" t="s">
        <v>67235</v>
      </c>
      <c r="C12561" t="s">
        <v>67236</v>
      </c>
      <c r="F12561" t="s">
        <v>67237</v>
      </c>
      <c r="H12561" t="s">
        <v>67234</v>
      </c>
      <c r="J12561" t="s">
        <v>67238</v>
      </c>
      <c r="K12561" t="s">
        <v>13799</v>
      </c>
      <c r="M12561" t="s">
        <v>159</v>
      </c>
      <c r="N12561" t="s">
        <v>65</v>
      </c>
      <c r="O12561">
        <v>80951</v>
      </c>
      <c r="P12561" t="s">
        <v>50</v>
      </c>
      <c r="U12561" s="1">
        <v>45208</v>
      </c>
      <c r="V12561" s="1">
        <v>45208</v>
      </c>
      <c r="W12561" s="1">
        <v>45208.404166666667</v>
      </c>
      <c r="X12561" s="1">
        <v>45208.404166666667</v>
      </c>
      <c r="AC12561" t="s">
        <v>51</v>
      </c>
      <c r="AD12561">
        <v>2973737021</v>
      </c>
      <c r="AE12561" s="1">
        <v>45208.40625</v>
      </c>
      <c r="AF12561" t="s">
        <v>67239</v>
      </c>
      <c r="AG12561" t="s">
        <v>67240</v>
      </c>
      <c r="AH12561" t="s">
        <v>51</v>
      </c>
      <c r="AJ12561" t="s">
        <v>53</v>
      </c>
      <c r="AL12561" t="s">
        <v>68</v>
      </c>
      <c r="AO12561" t="s">
        <v>5443</v>
      </c>
      <c r="AP12561" s="1">
        <v>45208.417361111111</v>
      </c>
    </row>
    <row r="12562" spans="1:43" x14ac:dyDescent="0.35">
      <c r="A12562" t="s">
        <v>67241</v>
      </c>
      <c r="B12562" t="s">
        <v>67242</v>
      </c>
      <c r="C12562" t="s">
        <v>3324</v>
      </c>
      <c r="F12562" t="s">
        <v>67243</v>
      </c>
      <c r="H12562" t="s">
        <v>67241</v>
      </c>
      <c r="J12562" t="s">
        <v>67244</v>
      </c>
      <c r="K12562" t="s">
        <v>67245</v>
      </c>
      <c r="M12562" t="s">
        <v>52324</v>
      </c>
      <c r="N12562" t="s">
        <v>65</v>
      </c>
      <c r="O12562">
        <v>80736</v>
      </c>
      <c r="P12562" t="s">
        <v>50</v>
      </c>
      <c r="U12562" s="1">
        <v>45208</v>
      </c>
      <c r="V12562" s="1">
        <v>45208</v>
      </c>
      <c r="W12562" s="1">
        <v>45208.638888888891</v>
      </c>
      <c r="X12562" s="1">
        <v>45208.638888888891</v>
      </c>
      <c r="AC12562" t="s">
        <v>53</v>
      </c>
      <c r="AD12562">
        <v>2973737242</v>
      </c>
      <c r="AE12562" s="1">
        <v>45208.645833333336</v>
      </c>
      <c r="AF12562" t="s">
        <v>67246</v>
      </c>
      <c r="AG12562" t="s">
        <v>67247</v>
      </c>
      <c r="AH12562" t="s">
        <v>51</v>
      </c>
      <c r="AJ12562" t="s">
        <v>53</v>
      </c>
      <c r="AL12562" t="s">
        <v>68</v>
      </c>
      <c r="AO12562" t="s">
        <v>5443</v>
      </c>
      <c r="AP12562" s="1">
        <v>45208.652083333334</v>
      </c>
      <c r="AQ12562" s="1">
        <v>45208.65</v>
      </c>
    </row>
    <row r="12563" spans="1:43" x14ac:dyDescent="0.35">
      <c r="A12563" t="s">
        <v>67248</v>
      </c>
      <c r="B12563" t="s">
        <v>65191</v>
      </c>
      <c r="C12563" t="s">
        <v>5070</v>
      </c>
      <c r="F12563" t="s">
        <v>67249</v>
      </c>
      <c r="H12563" t="s">
        <v>67248</v>
      </c>
      <c r="J12563" t="s">
        <v>67250</v>
      </c>
      <c r="K12563" t="s">
        <v>67251</v>
      </c>
      <c r="M12563" t="s">
        <v>2889</v>
      </c>
      <c r="N12563" t="s">
        <v>65</v>
      </c>
      <c r="O12563">
        <v>81641</v>
      </c>
      <c r="P12563" t="s">
        <v>50</v>
      </c>
      <c r="U12563" s="1">
        <v>45208</v>
      </c>
      <c r="V12563" s="1">
        <v>45208</v>
      </c>
      <c r="W12563" s="1">
        <v>45208.602777777778</v>
      </c>
      <c r="X12563" s="1">
        <v>45208.602777777778</v>
      </c>
      <c r="AC12563" t="s">
        <v>53</v>
      </c>
      <c r="AD12563">
        <v>2973738055</v>
      </c>
      <c r="AE12563" s="1">
        <v>45209.373611111114</v>
      </c>
      <c r="AF12563" t="s">
        <v>67252</v>
      </c>
      <c r="AG12563" t="s">
        <v>67253</v>
      </c>
      <c r="AH12563" t="s">
        <v>51</v>
      </c>
      <c r="AJ12563" t="s">
        <v>53</v>
      </c>
      <c r="AL12563" t="s">
        <v>68</v>
      </c>
      <c r="AO12563" t="s">
        <v>5443</v>
      </c>
      <c r="AP12563" s="1">
        <v>45211.661111111112</v>
      </c>
    </row>
    <row r="12564" spans="1:43" x14ac:dyDescent="0.35">
      <c r="A12564" t="s">
        <v>67254</v>
      </c>
      <c r="B12564" t="s">
        <v>67255</v>
      </c>
      <c r="C12564" t="s">
        <v>3842</v>
      </c>
      <c r="H12564" t="s">
        <v>67254</v>
      </c>
      <c r="J12564" t="s">
        <v>67256</v>
      </c>
      <c r="K12564" t="s">
        <v>67257</v>
      </c>
      <c r="M12564" t="s">
        <v>1536</v>
      </c>
      <c r="N12564" t="s">
        <v>398</v>
      </c>
      <c r="O12564">
        <v>87421</v>
      </c>
      <c r="P12564" t="s">
        <v>50</v>
      </c>
      <c r="U12564" s="1">
        <v>45208</v>
      </c>
      <c r="V12564" s="1">
        <v>45208</v>
      </c>
      <c r="W12564" s="1">
        <v>45208.982638888891</v>
      </c>
      <c r="X12564" s="1">
        <v>45208.982638888891</v>
      </c>
      <c r="AC12564" t="s">
        <v>53</v>
      </c>
      <c r="AD12564">
        <v>1000000001</v>
      </c>
      <c r="AE12564" s="1">
        <v>39973.351388888892</v>
      </c>
      <c r="AF12564" t="s">
        <v>3377</v>
      </c>
      <c r="AG12564" t="s">
        <v>67258</v>
      </c>
      <c r="AH12564" t="s">
        <v>51</v>
      </c>
      <c r="AJ12564" t="s">
        <v>53</v>
      </c>
      <c r="AL12564" t="s">
        <v>78</v>
      </c>
      <c r="AO12564" t="s">
        <v>51552</v>
      </c>
    </row>
    <row r="12565" spans="1:43" x14ac:dyDescent="0.35">
      <c r="A12565" t="s">
        <v>67259</v>
      </c>
      <c r="B12565" t="s">
        <v>67260</v>
      </c>
      <c r="C12565" t="s">
        <v>10526</v>
      </c>
      <c r="F12565" t="s">
        <v>67261</v>
      </c>
      <c r="H12565" t="s">
        <v>67259</v>
      </c>
      <c r="J12565" t="s">
        <v>67262</v>
      </c>
      <c r="K12565" t="s">
        <v>67263</v>
      </c>
      <c r="M12565" t="s">
        <v>57010</v>
      </c>
      <c r="N12565" t="s">
        <v>798</v>
      </c>
      <c r="O12565">
        <v>79821</v>
      </c>
      <c r="P12565" t="s">
        <v>50</v>
      </c>
      <c r="U12565" s="1">
        <v>45208</v>
      </c>
      <c r="V12565" s="1">
        <v>45208</v>
      </c>
      <c r="W12565" s="1">
        <v>45208.531944444447</v>
      </c>
      <c r="X12565" s="1">
        <v>45208.531944444447</v>
      </c>
      <c r="AC12565" t="s">
        <v>51</v>
      </c>
      <c r="AD12565">
        <v>2973737185</v>
      </c>
      <c r="AE12565" s="1">
        <v>45208.554861111108</v>
      </c>
      <c r="AF12565" t="s">
        <v>67264</v>
      </c>
      <c r="AG12565" t="s">
        <v>67265</v>
      </c>
      <c r="AH12565" t="s">
        <v>51</v>
      </c>
      <c r="AJ12565" t="s">
        <v>53</v>
      </c>
      <c r="AL12565" t="s">
        <v>68</v>
      </c>
      <c r="AO12565" t="s">
        <v>5443</v>
      </c>
      <c r="AP12565" s="1">
        <v>45208.642361111109</v>
      </c>
      <c r="AQ12565" s="1">
        <v>45208.64166666667</v>
      </c>
    </row>
    <row r="12566" spans="1:43" x14ac:dyDescent="0.35">
      <c r="A12566" t="s">
        <v>67266</v>
      </c>
      <c r="B12566" t="s">
        <v>2043</v>
      </c>
      <c r="C12566" t="s">
        <v>7769</v>
      </c>
      <c r="F12566" t="s">
        <v>67267</v>
      </c>
      <c r="H12566" t="s">
        <v>67266</v>
      </c>
      <c r="J12566" t="s">
        <v>13198</v>
      </c>
      <c r="K12566" t="s">
        <v>67268</v>
      </c>
      <c r="M12566" t="s">
        <v>5451</v>
      </c>
      <c r="N12566" t="s">
        <v>253</v>
      </c>
      <c r="O12566">
        <v>87410</v>
      </c>
      <c r="P12566" t="s">
        <v>50</v>
      </c>
      <c r="U12566" s="1">
        <v>45208</v>
      </c>
      <c r="V12566" s="1">
        <v>45208</v>
      </c>
      <c r="W12566" s="1">
        <v>45208.419444444444</v>
      </c>
      <c r="X12566" s="1">
        <v>45208.419444444444</v>
      </c>
      <c r="AC12566" t="s">
        <v>51</v>
      </c>
      <c r="AD12566">
        <v>2969736512</v>
      </c>
      <c r="AE12566" s="1">
        <v>42853.522916666669</v>
      </c>
      <c r="AF12566" t="s">
        <v>13200</v>
      </c>
      <c r="AG12566" t="s">
        <v>67269</v>
      </c>
      <c r="AH12566" t="s">
        <v>51</v>
      </c>
      <c r="AJ12566" t="s">
        <v>53</v>
      </c>
      <c r="AL12566" t="s">
        <v>68</v>
      </c>
      <c r="AO12566" t="s">
        <v>5443</v>
      </c>
      <c r="AP12566" s="1">
        <v>45436.415277777778</v>
      </c>
    </row>
    <row r="12567" spans="1:43" x14ac:dyDescent="0.35">
      <c r="A12567" t="s">
        <v>67270</v>
      </c>
      <c r="B12567" t="s">
        <v>67271</v>
      </c>
      <c r="C12567" t="s">
        <v>5020</v>
      </c>
      <c r="F12567" t="s">
        <v>67272</v>
      </c>
      <c r="H12567" t="s">
        <v>67273</v>
      </c>
      <c r="J12567" t="s">
        <v>67274</v>
      </c>
      <c r="K12567" t="s">
        <v>67275</v>
      </c>
      <c r="M12567" t="s">
        <v>36325</v>
      </c>
      <c r="N12567" t="s">
        <v>65</v>
      </c>
      <c r="O12567">
        <v>80136</v>
      </c>
      <c r="P12567" t="s">
        <v>50</v>
      </c>
      <c r="U12567" s="1">
        <v>45208</v>
      </c>
      <c r="V12567" s="1">
        <v>45208</v>
      </c>
      <c r="W12567" s="1">
        <v>45208.534722222219</v>
      </c>
      <c r="X12567" s="1">
        <v>45208.534722222219</v>
      </c>
      <c r="AC12567" t="s">
        <v>53</v>
      </c>
      <c r="AD12567">
        <v>2969593318</v>
      </c>
      <c r="AE12567" s="1">
        <v>41428.634722222225</v>
      </c>
      <c r="AF12567" t="s">
        <v>8231</v>
      </c>
      <c r="AG12567" t="s">
        <v>67276</v>
      </c>
      <c r="AH12567" t="s">
        <v>51</v>
      </c>
      <c r="AJ12567" t="s">
        <v>53</v>
      </c>
      <c r="AL12567" t="s">
        <v>68</v>
      </c>
      <c r="AO12567" t="s">
        <v>5443</v>
      </c>
      <c r="AP12567" s="1">
        <v>45208.647222222222</v>
      </c>
      <c r="AQ12567" s="1">
        <v>45208.644444444442</v>
      </c>
    </row>
    <row r="12568" spans="1:43" x14ac:dyDescent="0.35">
      <c r="A12568" t="s">
        <v>67277</v>
      </c>
      <c r="B12568" t="s">
        <v>54818</v>
      </c>
      <c r="C12568" t="s">
        <v>4545</v>
      </c>
      <c r="F12568" t="s">
        <v>67278</v>
      </c>
      <c r="H12568" t="s">
        <v>67277</v>
      </c>
      <c r="J12568" t="s">
        <v>67279</v>
      </c>
      <c r="K12568" t="s">
        <v>67280</v>
      </c>
      <c r="M12568" t="s">
        <v>2955</v>
      </c>
      <c r="N12568" t="s">
        <v>65</v>
      </c>
      <c r="O12568">
        <v>80020</v>
      </c>
      <c r="P12568" t="s">
        <v>50</v>
      </c>
      <c r="U12568" s="1">
        <v>45208</v>
      </c>
      <c r="V12568" s="1">
        <v>45208</v>
      </c>
      <c r="W12568" s="1">
        <v>45208.481944444444</v>
      </c>
      <c r="X12568" s="1">
        <v>45208.481944444444</v>
      </c>
      <c r="AC12568" t="s">
        <v>53</v>
      </c>
      <c r="AD12568">
        <v>2973737097</v>
      </c>
      <c r="AE12568" s="1">
        <v>45208.48333333333</v>
      </c>
      <c r="AF12568" t="s">
        <v>67281</v>
      </c>
      <c r="AG12568" t="s">
        <v>67282</v>
      </c>
      <c r="AH12568" t="s">
        <v>51</v>
      </c>
      <c r="AJ12568" t="s">
        <v>53</v>
      </c>
      <c r="AL12568" t="s">
        <v>68</v>
      </c>
      <c r="AO12568" t="s">
        <v>5443</v>
      </c>
      <c r="AP12568" s="1">
        <v>45209.604166666664</v>
      </c>
      <c r="AQ12568" s="1">
        <v>45208.486805555556</v>
      </c>
    </row>
    <row r="12569" spans="1:43" x14ac:dyDescent="0.35">
      <c r="A12569" t="s">
        <v>67283</v>
      </c>
      <c r="B12569" t="s">
        <v>67284</v>
      </c>
      <c r="C12569" t="s">
        <v>678</v>
      </c>
      <c r="F12569" t="s">
        <v>67285</v>
      </c>
      <c r="H12569" t="s">
        <v>67283</v>
      </c>
      <c r="J12569" t="s">
        <v>67286</v>
      </c>
      <c r="K12569" t="s">
        <v>67287</v>
      </c>
      <c r="L12569" t="s">
        <v>67288</v>
      </c>
      <c r="M12569" t="s">
        <v>4828</v>
      </c>
      <c r="N12569" t="s">
        <v>798</v>
      </c>
      <c r="O12569">
        <v>75062</v>
      </c>
      <c r="P12569" t="s">
        <v>50</v>
      </c>
      <c r="U12569" s="1">
        <v>45209</v>
      </c>
      <c r="V12569" s="1">
        <v>45209</v>
      </c>
      <c r="W12569" s="1">
        <v>45218.702777777777</v>
      </c>
      <c r="X12569" s="1">
        <v>45218.702777777777</v>
      </c>
      <c r="AC12569" t="s">
        <v>51</v>
      </c>
      <c r="AD12569">
        <v>2973299236</v>
      </c>
      <c r="AE12569" s="1">
        <v>44998.415972222225</v>
      </c>
      <c r="AF12569" t="s">
        <v>67289</v>
      </c>
      <c r="AG12569" t="s">
        <v>67290</v>
      </c>
      <c r="AH12569" t="s">
        <v>51</v>
      </c>
      <c r="AJ12569" t="s">
        <v>53</v>
      </c>
      <c r="AL12569" t="s">
        <v>68</v>
      </c>
      <c r="AO12569" t="s">
        <v>5443</v>
      </c>
      <c r="AP12569" s="1">
        <v>45453.432638888888</v>
      </c>
    </row>
    <row r="12570" spans="1:43" x14ac:dyDescent="0.35">
      <c r="A12570" t="s">
        <v>67291</v>
      </c>
      <c r="B12570" t="s">
        <v>5213</v>
      </c>
      <c r="C12570" t="s">
        <v>946</v>
      </c>
      <c r="F12570" t="s">
        <v>67292</v>
      </c>
      <c r="H12570" t="s">
        <v>67291</v>
      </c>
      <c r="J12570" t="s">
        <v>67293</v>
      </c>
      <c r="K12570" t="s">
        <v>67294</v>
      </c>
      <c r="M12570" t="s">
        <v>35509</v>
      </c>
      <c r="N12570" t="s">
        <v>213</v>
      </c>
      <c r="O12570">
        <v>80120</v>
      </c>
      <c r="P12570" t="s">
        <v>50</v>
      </c>
      <c r="U12570" s="1">
        <v>45209</v>
      </c>
      <c r="V12570" s="1">
        <v>45209</v>
      </c>
      <c r="W12570" s="1">
        <v>45209.43472222222</v>
      </c>
      <c r="X12570" s="1">
        <v>45209.43472222222</v>
      </c>
      <c r="AC12570" t="s">
        <v>51</v>
      </c>
      <c r="AD12570">
        <v>2972412004</v>
      </c>
      <c r="AE12570" s="1">
        <v>44977.404166666667</v>
      </c>
      <c r="AF12570" t="s">
        <v>67295</v>
      </c>
      <c r="AG12570" t="s">
        <v>67296</v>
      </c>
      <c r="AH12570" t="s">
        <v>51</v>
      </c>
      <c r="AJ12570" t="s">
        <v>53</v>
      </c>
      <c r="AL12570" t="s">
        <v>68</v>
      </c>
      <c r="AO12570" t="s">
        <v>5443</v>
      </c>
      <c r="AP12570" s="1">
        <v>45469.646527777775</v>
      </c>
      <c r="AQ12570" s="1">
        <v>45469.490972222222</v>
      </c>
    </row>
    <row r="12571" spans="1:43" x14ac:dyDescent="0.35">
      <c r="A12571" t="s">
        <v>67297</v>
      </c>
      <c r="B12571" t="s">
        <v>1766</v>
      </c>
      <c r="C12571" t="s">
        <v>18355</v>
      </c>
      <c r="F12571" t="s">
        <v>67298</v>
      </c>
      <c r="H12571" t="s">
        <v>67299</v>
      </c>
      <c r="J12571" t="s">
        <v>67300</v>
      </c>
      <c r="K12571" t="s">
        <v>67301</v>
      </c>
      <c r="M12571" t="s">
        <v>22928</v>
      </c>
      <c r="N12571" t="s">
        <v>65</v>
      </c>
      <c r="O12571">
        <v>80542</v>
      </c>
      <c r="P12571" t="s">
        <v>50</v>
      </c>
      <c r="U12571" s="1">
        <v>45209</v>
      </c>
      <c r="V12571" s="1">
        <v>45209</v>
      </c>
      <c r="W12571" s="1">
        <v>45209.401388888888</v>
      </c>
      <c r="X12571" s="1">
        <v>45209.401388888888</v>
      </c>
      <c r="AC12571" t="s">
        <v>51</v>
      </c>
      <c r="AD12571">
        <v>2973738150</v>
      </c>
      <c r="AE12571" s="1">
        <v>45209.430555555555</v>
      </c>
      <c r="AF12571" t="s">
        <v>67302</v>
      </c>
      <c r="AG12571" t="s">
        <v>67303</v>
      </c>
      <c r="AH12571" t="s">
        <v>51</v>
      </c>
      <c r="AJ12571" t="s">
        <v>53</v>
      </c>
      <c r="AL12571" t="s">
        <v>68</v>
      </c>
      <c r="AO12571" t="s">
        <v>5443</v>
      </c>
      <c r="AP12571" s="1">
        <v>45299.724999999999</v>
      </c>
    </row>
    <row r="12572" spans="1:43" x14ac:dyDescent="0.35">
      <c r="A12572" t="s">
        <v>67304</v>
      </c>
      <c r="B12572" t="s">
        <v>67305</v>
      </c>
      <c r="C12572" t="s">
        <v>302</v>
      </c>
      <c r="F12572" t="s">
        <v>67306</v>
      </c>
      <c r="H12572" t="s">
        <v>67304</v>
      </c>
      <c r="J12572" t="s">
        <v>67307</v>
      </c>
      <c r="K12572" t="s">
        <v>67308</v>
      </c>
      <c r="M12572" t="s">
        <v>5451</v>
      </c>
      <c r="N12572" t="s">
        <v>253</v>
      </c>
      <c r="O12572">
        <v>87410</v>
      </c>
      <c r="P12572" t="s">
        <v>50</v>
      </c>
      <c r="U12572" s="1">
        <v>45209</v>
      </c>
      <c r="V12572" s="1">
        <v>45209</v>
      </c>
      <c r="W12572" s="1">
        <v>45209.465277777781</v>
      </c>
      <c r="X12572" s="1">
        <v>45209.465277777781</v>
      </c>
      <c r="AC12572" t="s">
        <v>51</v>
      </c>
      <c r="AD12572">
        <v>2973738191</v>
      </c>
      <c r="AE12572" s="1">
        <v>45209.467361111114</v>
      </c>
      <c r="AF12572" t="s">
        <v>67309</v>
      </c>
      <c r="AG12572" t="s">
        <v>67310</v>
      </c>
      <c r="AH12572" t="s">
        <v>51</v>
      </c>
      <c r="AJ12572" t="s">
        <v>53</v>
      </c>
      <c r="AL12572" t="s">
        <v>68</v>
      </c>
      <c r="AO12572" t="s">
        <v>5443</v>
      </c>
      <c r="AP12572" s="1">
        <v>45209.489583333336</v>
      </c>
      <c r="AQ12572" s="1">
        <v>45209.48333333333</v>
      </c>
    </row>
    <row r="12573" spans="1:43" x14ac:dyDescent="0.35">
      <c r="A12573" t="s">
        <v>67311</v>
      </c>
      <c r="B12573" t="s">
        <v>67312</v>
      </c>
      <c r="C12573" t="s">
        <v>67313</v>
      </c>
      <c r="H12573" t="s">
        <v>67314</v>
      </c>
      <c r="J12573" t="s">
        <v>42189</v>
      </c>
      <c r="P12573" t="s">
        <v>50</v>
      </c>
      <c r="U12573" s="1">
        <v>45209</v>
      </c>
      <c r="V12573" s="1">
        <v>45209</v>
      </c>
      <c r="AC12573" t="s">
        <v>53</v>
      </c>
      <c r="AG12573" t="s">
        <v>67315</v>
      </c>
      <c r="AH12573" t="s">
        <v>51</v>
      </c>
      <c r="AJ12573" t="s">
        <v>53</v>
      </c>
      <c r="AO12573" t="s">
        <v>5443</v>
      </c>
    </row>
    <row r="12574" spans="1:43" x14ac:dyDescent="0.35">
      <c r="A12574" t="s">
        <v>67316</v>
      </c>
      <c r="B12574" t="s">
        <v>12646</v>
      </c>
      <c r="C12574" t="s">
        <v>46694</v>
      </c>
      <c r="F12574" t="s">
        <v>67317</v>
      </c>
      <c r="H12574" t="s">
        <v>67316</v>
      </c>
      <c r="J12574" t="s">
        <v>67318</v>
      </c>
      <c r="K12574" t="s">
        <v>67319</v>
      </c>
      <c r="M12574" t="s">
        <v>753</v>
      </c>
      <c r="N12574" t="s">
        <v>798</v>
      </c>
      <c r="O12574">
        <v>79912</v>
      </c>
      <c r="P12574" t="s">
        <v>50</v>
      </c>
      <c r="U12574" s="1">
        <v>45209</v>
      </c>
      <c r="V12574" s="1">
        <v>45209</v>
      </c>
      <c r="W12574" s="1">
        <v>45209.436111111114</v>
      </c>
      <c r="X12574" s="1">
        <v>45209.436111111114</v>
      </c>
      <c r="AC12574" t="s">
        <v>51</v>
      </c>
      <c r="AD12574">
        <v>2973738178</v>
      </c>
      <c r="AE12574" s="1">
        <v>45209.452777777777</v>
      </c>
      <c r="AF12574" t="s">
        <v>67320</v>
      </c>
      <c r="AG12574" t="s">
        <v>67321</v>
      </c>
      <c r="AH12574" t="s">
        <v>51</v>
      </c>
      <c r="AJ12574" t="s">
        <v>53</v>
      </c>
      <c r="AL12574" t="s">
        <v>68</v>
      </c>
      <c r="AO12574" t="s">
        <v>5443</v>
      </c>
      <c r="AP12574" s="1">
        <v>45209.519444444442</v>
      </c>
      <c r="AQ12574" s="1">
        <v>45209.520833333336</v>
      </c>
    </row>
    <row r="12575" spans="1:43" x14ac:dyDescent="0.35">
      <c r="A12575" t="s">
        <v>67322</v>
      </c>
      <c r="B12575" t="s">
        <v>67323</v>
      </c>
      <c r="C12575" t="s">
        <v>67324</v>
      </c>
      <c r="F12575" t="s">
        <v>67325</v>
      </c>
      <c r="H12575" t="s">
        <v>67326</v>
      </c>
      <c r="J12575" t="s">
        <v>67327</v>
      </c>
      <c r="K12575" t="s">
        <v>67328</v>
      </c>
      <c r="M12575" t="s">
        <v>30692</v>
      </c>
      <c r="N12575" t="s">
        <v>38774</v>
      </c>
      <c r="O12575">
        <v>32580</v>
      </c>
      <c r="P12575" t="s">
        <v>5151</v>
      </c>
      <c r="U12575" s="1">
        <v>45209</v>
      </c>
      <c r="V12575" s="1">
        <v>45209</v>
      </c>
      <c r="W12575" s="1">
        <v>45209.390277777777</v>
      </c>
      <c r="X12575" s="1">
        <v>45209.390277777777</v>
      </c>
      <c r="AC12575" t="s">
        <v>51</v>
      </c>
      <c r="AD12575">
        <v>2973738137</v>
      </c>
      <c r="AE12575" s="1">
        <v>45209.421527777777</v>
      </c>
      <c r="AF12575" t="s">
        <v>67329</v>
      </c>
      <c r="AG12575" t="s">
        <v>67330</v>
      </c>
      <c r="AH12575" t="s">
        <v>51</v>
      </c>
      <c r="AJ12575" t="s">
        <v>53</v>
      </c>
      <c r="AL12575" t="s">
        <v>68</v>
      </c>
      <c r="AO12575" t="s">
        <v>5443</v>
      </c>
      <c r="AP12575" s="1">
        <v>45209.427777777775</v>
      </c>
      <c r="AQ12575" s="1">
        <v>45209.457638888889</v>
      </c>
    </row>
    <row r="12576" spans="1:43" x14ac:dyDescent="0.35">
      <c r="A12576" t="s">
        <v>67331</v>
      </c>
      <c r="B12576" t="s">
        <v>67332</v>
      </c>
      <c r="C12576" t="s">
        <v>58981</v>
      </c>
      <c r="F12576" t="s">
        <v>67333</v>
      </c>
      <c r="H12576" t="s">
        <v>67334</v>
      </c>
      <c r="J12576" t="s">
        <v>67335</v>
      </c>
      <c r="K12576" t="s">
        <v>67336</v>
      </c>
      <c r="M12576" t="s">
        <v>753</v>
      </c>
      <c r="N12576" t="s">
        <v>798</v>
      </c>
      <c r="O12576">
        <v>79925</v>
      </c>
      <c r="P12576" t="s">
        <v>50</v>
      </c>
      <c r="U12576" s="1">
        <v>45209</v>
      </c>
      <c r="V12576" s="1">
        <v>45209</v>
      </c>
      <c r="W12576" s="1">
        <v>45209.695833333331</v>
      </c>
      <c r="X12576" s="1">
        <v>45209.695833333331</v>
      </c>
      <c r="AC12576" t="s">
        <v>51</v>
      </c>
      <c r="AD12576">
        <v>2973739302</v>
      </c>
      <c r="AE12576" s="1">
        <v>45210.375694444447</v>
      </c>
      <c r="AF12576" t="s">
        <v>67337</v>
      </c>
      <c r="AG12576" t="s">
        <v>67338</v>
      </c>
      <c r="AH12576" t="s">
        <v>51</v>
      </c>
      <c r="AJ12576" t="s">
        <v>53</v>
      </c>
      <c r="AL12576" t="s">
        <v>68</v>
      </c>
      <c r="AO12576" t="s">
        <v>5443</v>
      </c>
      <c r="AP12576" s="1">
        <v>45223.442361111112</v>
      </c>
      <c r="AQ12576" s="1">
        <v>45210.631944444445</v>
      </c>
    </row>
    <row r="12577" spans="1:43" x14ac:dyDescent="0.35">
      <c r="A12577" t="s">
        <v>67339</v>
      </c>
      <c r="B12577" t="s">
        <v>67340</v>
      </c>
      <c r="C12577" t="s">
        <v>9046</v>
      </c>
      <c r="F12577" t="s">
        <v>67341</v>
      </c>
      <c r="H12577" t="s">
        <v>67339</v>
      </c>
      <c r="J12577" t="s">
        <v>36919</v>
      </c>
      <c r="K12577" t="s">
        <v>37479</v>
      </c>
      <c r="M12577" t="s">
        <v>42438</v>
      </c>
      <c r="N12577" t="s">
        <v>798</v>
      </c>
      <c r="O12577">
        <v>75935</v>
      </c>
      <c r="P12577" t="s">
        <v>50</v>
      </c>
      <c r="U12577" s="1">
        <v>45209</v>
      </c>
      <c r="V12577" s="1">
        <v>45209</v>
      </c>
      <c r="AC12577" t="s">
        <v>53</v>
      </c>
      <c r="AD12577">
        <v>2969822696</v>
      </c>
      <c r="AE12577" s="1">
        <v>43308.719444444447</v>
      </c>
      <c r="AG12577" t="s">
        <v>67342</v>
      </c>
      <c r="AH12577" t="s">
        <v>51</v>
      </c>
      <c r="AJ12577" t="s">
        <v>53</v>
      </c>
      <c r="AO12577" t="s">
        <v>5443</v>
      </c>
    </row>
    <row r="12578" spans="1:43" x14ac:dyDescent="0.35">
      <c r="A12578" t="s">
        <v>67343</v>
      </c>
      <c r="B12578" t="s">
        <v>59523</v>
      </c>
      <c r="C12578" t="s">
        <v>21115</v>
      </c>
      <c r="F12578" t="s">
        <v>67344</v>
      </c>
      <c r="H12578" t="s">
        <v>67343</v>
      </c>
      <c r="J12578" t="s">
        <v>67345</v>
      </c>
      <c r="K12578" t="s">
        <v>67346</v>
      </c>
      <c r="M12578" t="s">
        <v>1811</v>
      </c>
      <c r="N12578" t="s">
        <v>798</v>
      </c>
      <c r="O12578">
        <v>79912</v>
      </c>
      <c r="P12578" t="s">
        <v>50</v>
      </c>
      <c r="U12578" s="1">
        <v>45209</v>
      </c>
      <c r="V12578" s="1">
        <v>45209</v>
      </c>
      <c r="AC12578" t="s">
        <v>53</v>
      </c>
      <c r="AG12578" t="s">
        <v>67347</v>
      </c>
      <c r="AH12578" t="s">
        <v>51</v>
      </c>
      <c r="AJ12578" t="s">
        <v>53</v>
      </c>
      <c r="AO12578" t="s">
        <v>5443</v>
      </c>
    </row>
    <row r="12579" spans="1:43" x14ac:dyDescent="0.35">
      <c r="A12579" t="s">
        <v>67348</v>
      </c>
      <c r="B12579" t="s">
        <v>67349</v>
      </c>
      <c r="C12579" t="s">
        <v>22881</v>
      </c>
      <c r="F12579" t="s">
        <v>67350</v>
      </c>
      <c r="H12579" t="s">
        <v>67348</v>
      </c>
      <c r="J12579" t="s">
        <v>23154</v>
      </c>
      <c r="K12579" t="s">
        <v>47087</v>
      </c>
      <c r="M12579" t="s">
        <v>3225</v>
      </c>
      <c r="N12579" t="s">
        <v>65</v>
      </c>
      <c r="O12579">
        <v>80537</v>
      </c>
      <c r="P12579" t="s">
        <v>50</v>
      </c>
      <c r="U12579" s="1">
        <v>45209</v>
      </c>
      <c r="V12579" s="1">
        <v>45209</v>
      </c>
      <c r="W12579" s="1">
        <v>45209.304166666669</v>
      </c>
      <c r="X12579" s="1">
        <v>45209.304166666669</v>
      </c>
      <c r="AC12579" t="s">
        <v>53</v>
      </c>
      <c r="AD12579">
        <v>2969478563</v>
      </c>
      <c r="AE12579" s="1">
        <v>37343</v>
      </c>
      <c r="AF12579" t="s">
        <v>23157</v>
      </c>
      <c r="AG12579" t="s">
        <v>67351</v>
      </c>
      <c r="AH12579" t="s">
        <v>51</v>
      </c>
      <c r="AJ12579" t="s">
        <v>53</v>
      </c>
      <c r="AL12579" t="s">
        <v>68</v>
      </c>
      <c r="AO12579" t="s">
        <v>5443</v>
      </c>
      <c r="AP12579" s="1">
        <v>45456.546527777777</v>
      </c>
    </row>
    <row r="12580" spans="1:43" x14ac:dyDescent="0.35">
      <c r="A12580" t="s">
        <v>67352</v>
      </c>
      <c r="B12580" t="s">
        <v>67353</v>
      </c>
      <c r="C12580" t="s">
        <v>587</v>
      </c>
      <c r="F12580" t="s">
        <v>67354</v>
      </c>
      <c r="H12580" t="s">
        <v>67352</v>
      </c>
      <c r="J12580" t="s">
        <v>67355</v>
      </c>
      <c r="K12580" t="s">
        <v>67356</v>
      </c>
      <c r="M12580" t="s">
        <v>2800</v>
      </c>
      <c r="N12580" t="s">
        <v>65</v>
      </c>
      <c r="O12580">
        <v>80601</v>
      </c>
      <c r="P12580" t="s">
        <v>50</v>
      </c>
      <c r="U12580" s="1">
        <v>45209</v>
      </c>
      <c r="V12580" s="1">
        <v>45209</v>
      </c>
      <c r="W12580" s="1">
        <v>45209.498611111114</v>
      </c>
      <c r="X12580" s="1">
        <v>45209.498611111114</v>
      </c>
      <c r="AC12580" t="s">
        <v>53</v>
      </c>
      <c r="AD12580">
        <v>2969715990</v>
      </c>
      <c r="AE12580" s="1">
        <v>42697.688888888886</v>
      </c>
      <c r="AF12580" t="s">
        <v>6747</v>
      </c>
      <c r="AG12580" t="s">
        <v>67357</v>
      </c>
      <c r="AH12580" t="s">
        <v>51</v>
      </c>
      <c r="AJ12580" t="s">
        <v>53</v>
      </c>
      <c r="AL12580" t="s">
        <v>68</v>
      </c>
      <c r="AO12580" t="s">
        <v>5443</v>
      </c>
      <c r="AP12580" s="1">
        <v>45209.506249999999</v>
      </c>
      <c r="AQ12580" s="1">
        <v>45209.503472222219</v>
      </c>
    </row>
    <row r="12581" spans="1:43" x14ac:dyDescent="0.35">
      <c r="A12581" t="s">
        <v>67358</v>
      </c>
      <c r="B12581" t="s">
        <v>10091</v>
      </c>
      <c r="C12581" t="s">
        <v>172</v>
      </c>
      <c r="F12581" t="s">
        <v>67359</v>
      </c>
      <c r="G12581" t="s">
        <v>67360</v>
      </c>
      <c r="H12581" t="s">
        <v>67361</v>
      </c>
      <c r="I12581" t="s">
        <v>179</v>
      </c>
      <c r="J12581" t="s">
        <v>57570</v>
      </c>
      <c r="K12581" t="s">
        <v>67362</v>
      </c>
      <c r="M12581" t="s">
        <v>67363</v>
      </c>
      <c r="N12581" t="s">
        <v>5533</v>
      </c>
      <c r="O12581">
        <v>48167</v>
      </c>
      <c r="P12581" t="s">
        <v>50</v>
      </c>
      <c r="U12581" s="1">
        <v>45210</v>
      </c>
      <c r="V12581" s="1">
        <v>45210</v>
      </c>
      <c r="W12581" s="1">
        <v>45211.363888888889</v>
      </c>
      <c r="X12581" s="1">
        <v>45211.363888888889</v>
      </c>
      <c r="AC12581" t="s">
        <v>51</v>
      </c>
      <c r="AD12581">
        <v>2969482889</v>
      </c>
      <c r="AE12581" s="1">
        <v>37608</v>
      </c>
      <c r="AG12581" t="s">
        <v>67364</v>
      </c>
      <c r="AH12581" t="s">
        <v>51</v>
      </c>
      <c r="AJ12581" t="s">
        <v>53</v>
      </c>
      <c r="AL12581" t="s">
        <v>68</v>
      </c>
      <c r="AO12581" t="s">
        <v>5443</v>
      </c>
    </row>
    <row r="12582" spans="1:43" x14ac:dyDescent="0.35">
      <c r="A12582" t="s">
        <v>67365</v>
      </c>
      <c r="B12582" t="s">
        <v>67366</v>
      </c>
      <c r="C12582" t="s">
        <v>89</v>
      </c>
      <c r="F12582" t="s">
        <v>67367</v>
      </c>
      <c r="H12582" t="s">
        <v>67368</v>
      </c>
      <c r="J12582" t="s">
        <v>67369</v>
      </c>
      <c r="K12582" t="s">
        <v>67370</v>
      </c>
      <c r="M12582" t="s">
        <v>1296</v>
      </c>
      <c r="N12582" t="s">
        <v>398</v>
      </c>
      <c r="O12582">
        <v>88220</v>
      </c>
      <c r="P12582" t="s">
        <v>50</v>
      </c>
      <c r="U12582" s="1">
        <v>45210</v>
      </c>
      <c r="V12582" s="1">
        <v>45210</v>
      </c>
      <c r="W12582" s="1">
        <v>45210.347222222219</v>
      </c>
      <c r="X12582" s="1">
        <v>45210.347222222219</v>
      </c>
      <c r="AC12582" t="s">
        <v>53</v>
      </c>
      <c r="AD12582">
        <v>2973742364</v>
      </c>
      <c r="AE12582" s="1">
        <v>45211.515972222223</v>
      </c>
      <c r="AF12582" t="s">
        <v>67371</v>
      </c>
      <c r="AG12582" t="s">
        <v>67372</v>
      </c>
      <c r="AH12582" t="s">
        <v>51</v>
      </c>
      <c r="AJ12582" t="s">
        <v>53</v>
      </c>
      <c r="AL12582" t="s">
        <v>68</v>
      </c>
      <c r="AO12582" t="s">
        <v>51983</v>
      </c>
      <c r="AP12582" s="1">
        <v>45211.450694444444</v>
      </c>
    </row>
    <row r="12583" spans="1:43" x14ac:dyDescent="0.35">
      <c r="A12583" t="s">
        <v>67373</v>
      </c>
      <c r="B12583" t="s">
        <v>67374</v>
      </c>
      <c r="C12583" t="s">
        <v>1499</v>
      </c>
      <c r="F12583" t="s">
        <v>67375</v>
      </c>
      <c r="H12583" t="s">
        <v>67376</v>
      </c>
      <c r="J12583" t="s">
        <v>67377</v>
      </c>
      <c r="K12583" t="s">
        <v>67378</v>
      </c>
      <c r="M12583" t="s">
        <v>4909</v>
      </c>
      <c r="N12583" t="s">
        <v>65</v>
      </c>
      <c r="O12583">
        <v>80831</v>
      </c>
      <c r="P12583" t="s">
        <v>50</v>
      </c>
      <c r="U12583" s="1">
        <v>45210</v>
      </c>
      <c r="V12583" s="1">
        <v>45210</v>
      </c>
      <c r="W12583" s="1">
        <v>45210.463888888888</v>
      </c>
      <c r="X12583" s="1">
        <v>45210.463888888888</v>
      </c>
      <c r="AC12583" t="s">
        <v>53</v>
      </c>
      <c r="AD12583">
        <v>2973742358</v>
      </c>
      <c r="AE12583" s="1">
        <v>45211.511805555558</v>
      </c>
      <c r="AF12583" t="s">
        <v>67379</v>
      </c>
      <c r="AG12583" t="s">
        <v>67380</v>
      </c>
      <c r="AH12583" t="s">
        <v>51</v>
      </c>
      <c r="AJ12583" t="s">
        <v>53</v>
      </c>
      <c r="AL12583" t="s">
        <v>68</v>
      </c>
      <c r="AO12583" t="s">
        <v>5443</v>
      </c>
      <c r="AP12583" s="1">
        <v>45349.478472222225</v>
      </c>
      <c r="AQ12583" s="1">
        <v>45349.48541666667</v>
      </c>
    </row>
    <row r="12584" spans="1:43" x14ac:dyDescent="0.35">
      <c r="A12584" t="s">
        <v>67381</v>
      </c>
      <c r="B12584" t="s">
        <v>67382</v>
      </c>
      <c r="C12584" t="s">
        <v>1471</v>
      </c>
      <c r="F12584" t="s">
        <v>67383</v>
      </c>
      <c r="H12584" t="s">
        <v>67384</v>
      </c>
      <c r="J12584" t="s">
        <v>445</v>
      </c>
      <c r="K12584" t="s">
        <v>446</v>
      </c>
      <c r="M12584" t="s">
        <v>298</v>
      </c>
      <c r="N12584" t="s">
        <v>65</v>
      </c>
      <c r="O12584">
        <v>80216</v>
      </c>
      <c r="P12584" t="s">
        <v>50</v>
      </c>
      <c r="U12584" s="1">
        <v>45210</v>
      </c>
      <c r="V12584" s="1">
        <v>45210</v>
      </c>
      <c r="AC12584" t="s">
        <v>53</v>
      </c>
      <c r="AD12584">
        <v>2969522468</v>
      </c>
      <c r="AE12584" s="1">
        <v>39090.576388888891</v>
      </c>
      <c r="AG12584" t="s">
        <v>67385</v>
      </c>
      <c r="AH12584" t="s">
        <v>51</v>
      </c>
      <c r="AJ12584" t="s">
        <v>53</v>
      </c>
      <c r="AO12584" t="s">
        <v>57090</v>
      </c>
    </row>
    <row r="12585" spans="1:43" x14ac:dyDescent="0.35">
      <c r="A12585" t="s">
        <v>67386</v>
      </c>
      <c r="B12585" t="s">
        <v>17388</v>
      </c>
      <c r="C12585" t="s">
        <v>530</v>
      </c>
      <c r="F12585" t="s">
        <v>67387</v>
      </c>
      <c r="H12585" t="s">
        <v>67386</v>
      </c>
      <c r="J12585" t="s">
        <v>67388</v>
      </c>
      <c r="K12585" t="s">
        <v>67389</v>
      </c>
      <c r="M12585" t="s">
        <v>9439</v>
      </c>
      <c r="N12585" t="s">
        <v>65</v>
      </c>
      <c r="O12585">
        <v>81211</v>
      </c>
      <c r="P12585" t="s">
        <v>50</v>
      </c>
      <c r="U12585" s="1">
        <v>45210</v>
      </c>
      <c r="V12585" s="1">
        <v>45210</v>
      </c>
      <c r="W12585" s="1">
        <v>45210.452777777777</v>
      </c>
      <c r="X12585" s="1">
        <v>45210.452777777777</v>
      </c>
      <c r="AC12585" t="s">
        <v>53</v>
      </c>
      <c r="AD12585">
        <v>2969773560</v>
      </c>
      <c r="AE12585" s="1">
        <v>43115.520833333336</v>
      </c>
      <c r="AF12585" t="s">
        <v>67390</v>
      </c>
      <c r="AG12585" t="s">
        <v>67391</v>
      </c>
      <c r="AH12585" t="s">
        <v>51</v>
      </c>
      <c r="AJ12585" t="s">
        <v>53</v>
      </c>
      <c r="AL12585" t="s">
        <v>68</v>
      </c>
      <c r="AO12585" t="s">
        <v>5443</v>
      </c>
      <c r="AP12585" s="1">
        <v>45474.630555555559</v>
      </c>
      <c r="AQ12585" s="1">
        <v>45210.459027777775</v>
      </c>
    </row>
    <row r="12586" spans="1:43" x14ac:dyDescent="0.35">
      <c r="A12586" t="s">
        <v>67392</v>
      </c>
      <c r="B12586" t="s">
        <v>67393</v>
      </c>
      <c r="C12586" t="s">
        <v>67394</v>
      </c>
      <c r="F12586" t="s">
        <v>67395</v>
      </c>
      <c r="H12586" t="s">
        <v>67396</v>
      </c>
      <c r="J12586" t="s">
        <v>67397</v>
      </c>
      <c r="K12586" t="s">
        <v>67398</v>
      </c>
      <c r="M12586" t="s">
        <v>137</v>
      </c>
      <c r="N12586" t="s">
        <v>65</v>
      </c>
      <c r="O12586">
        <v>80216</v>
      </c>
      <c r="P12586" t="s">
        <v>50</v>
      </c>
      <c r="U12586" s="1">
        <v>45210</v>
      </c>
      <c r="V12586" s="1">
        <v>45210</v>
      </c>
      <c r="W12586" s="1">
        <v>45210.51458333333</v>
      </c>
      <c r="X12586" s="1">
        <v>45210.51458333333</v>
      </c>
      <c r="AC12586" t="s">
        <v>53</v>
      </c>
      <c r="AD12586">
        <v>2969794046</v>
      </c>
      <c r="AE12586" s="1">
        <v>43223.709722222222</v>
      </c>
      <c r="AF12586" t="s">
        <v>67399</v>
      </c>
      <c r="AG12586" t="s">
        <v>67400</v>
      </c>
      <c r="AH12586" t="s">
        <v>51</v>
      </c>
      <c r="AJ12586" t="s">
        <v>53</v>
      </c>
      <c r="AL12586" t="s">
        <v>68</v>
      </c>
      <c r="AO12586" t="s">
        <v>57090</v>
      </c>
      <c r="AP12586" s="1">
        <v>45230.655555555553</v>
      </c>
      <c r="AQ12586" s="1">
        <v>45210.538194444445</v>
      </c>
    </row>
    <row r="12587" spans="1:43" x14ac:dyDescent="0.35">
      <c r="A12587" t="s">
        <v>67401</v>
      </c>
      <c r="B12587" t="s">
        <v>15092</v>
      </c>
      <c r="C12587" t="s">
        <v>67402</v>
      </c>
      <c r="F12587" t="s">
        <v>67403</v>
      </c>
      <c r="H12587" t="s">
        <v>67401</v>
      </c>
      <c r="J12587" t="s">
        <v>67404</v>
      </c>
      <c r="K12587" t="s">
        <v>67405</v>
      </c>
      <c r="M12587" t="s">
        <v>154</v>
      </c>
      <c r="N12587" t="s">
        <v>65</v>
      </c>
      <c r="O12587">
        <v>80631</v>
      </c>
      <c r="P12587" t="s">
        <v>50</v>
      </c>
      <c r="U12587" s="1">
        <v>45210</v>
      </c>
      <c r="V12587" s="1">
        <v>45210</v>
      </c>
      <c r="W12587" s="1">
        <v>45210.39166666667</v>
      </c>
      <c r="X12587" s="1">
        <v>45210.39166666667</v>
      </c>
      <c r="AC12587" t="s">
        <v>51</v>
      </c>
      <c r="AD12587">
        <v>2973739314</v>
      </c>
      <c r="AE12587" s="1">
        <v>45210.393055555556</v>
      </c>
      <c r="AF12587" t="s">
        <v>67406</v>
      </c>
      <c r="AG12587" t="s">
        <v>67407</v>
      </c>
      <c r="AH12587" t="s">
        <v>51</v>
      </c>
      <c r="AJ12587" t="s">
        <v>53</v>
      </c>
      <c r="AL12587" t="s">
        <v>68</v>
      </c>
      <c r="AO12587" t="s">
        <v>5443</v>
      </c>
      <c r="AP12587" s="1">
        <v>45210.396527777775</v>
      </c>
    </row>
    <row r="12588" spans="1:43" x14ac:dyDescent="0.35">
      <c r="A12588" t="s">
        <v>67408</v>
      </c>
      <c r="B12588" t="s">
        <v>67409</v>
      </c>
      <c r="C12588" t="s">
        <v>67410</v>
      </c>
      <c r="F12588" t="s">
        <v>67411</v>
      </c>
      <c r="H12588" t="s">
        <v>67408</v>
      </c>
      <c r="J12588" t="s">
        <v>67412</v>
      </c>
      <c r="K12588" t="s">
        <v>67398</v>
      </c>
      <c r="M12588" t="s">
        <v>137</v>
      </c>
      <c r="N12588" t="s">
        <v>65</v>
      </c>
      <c r="O12588">
        <v>80216</v>
      </c>
      <c r="P12588" t="s">
        <v>50</v>
      </c>
      <c r="U12588" s="1">
        <v>45210</v>
      </c>
      <c r="V12588" s="1">
        <v>45210</v>
      </c>
      <c r="W12588" s="1">
        <v>45210.55</v>
      </c>
      <c r="X12588" s="1">
        <v>45210.55</v>
      </c>
      <c r="AC12588" t="s">
        <v>53</v>
      </c>
      <c r="AD12588">
        <v>2972012826</v>
      </c>
      <c r="AE12588" s="1">
        <v>44465.601388888892</v>
      </c>
      <c r="AF12588" t="s">
        <v>67413</v>
      </c>
      <c r="AG12588" t="s">
        <v>67414</v>
      </c>
      <c r="AH12588" t="s">
        <v>51</v>
      </c>
      <c r="AJ12588" t="s">
        <v>53</v>
      </c>
      <c r="AL12588" t="s">
        <v>68</v>
      </c>
      <c r="AO12588" t="s">
        <v>5443</v>
      </c>
      <c r="AP12588" s="1">
        <v>45217.706250000003</v>
      </c>
      <c r="AQ12588" s="1">
        <v>45210.636111111111</v>
      </c>
    </row>
    <row r="12589" spans="1:43" x14ac:dyDescent="0.35">
      <c r="A12589" t="s">
        <v>67415</v>
      </c>
      <c r="B12589" t="s">
        <v>66805</v>
      </c>
      <c r="C12589" t="s">
        <v>1499</v>
      </c>
      <c r="H12589" t="s">
        <v>67416</v>
      </c>
      <c r="J12589" t="s">
        <v>67417</v>
      </c>
      <c r="P12589" t="s">
        <v>50</v>
      </c>
      <c r="U12589" s="1">
        <v>45210</v>
      </c>
      <c r="V12589" s="1">
        <v>45210</v>
      </c>
      <c r="AC12589" t="s">
        <v>53</v>
      </c>
      <c r="AD12589">
        <v>2969591941</v>
      </c>
      <c r="AE12589" s="1">
        <v>41407.517361111109</v>
      </c>
      <c r="AG12589" t="s">
        <v>67418</v>
      </c>
      <c r="AH12589" t="s">
        <v>51</v>
      </c>
      <c r="AJ12589" t="s">
        <v>53</v>
      </c>
      <c r="AO12589" t="s">
        <v>5443</v>
      </c>
    </row>
    <row r="12590" spans="1:43" x14ac:dyDescent="0.35">
      <c r="A12590" t="s">
        <v>67419</v>
      </c>
      <c r="B12590" t="s">
        <v>67420</v>
      </c>
      <c r="C12590" t="s">
        <v>63954</v>
      </c>
      <c r="F12590" t="s">
        <v>67421</v>
      </c>
      <c r="H12590" t="s">
        <v>67419</v>
      </c>
      <c r="J12590" t="s">
        <v>67422</v>
      </c>
      <c r="K12590" t="s">
        <v>67423</v>
      </c>
      <c r="M12590" t="s">
        <v>753</v>
      </c>
      <c r="N12590" t="s">
        <v>798</v>
      </c>
      <c r="O12590">
        <v>79938</v>
      </c>
      <c r="P12590" t="s">
        <v>50</v>
      </c>
      <c r="U12590" s="1">
        <v>45210</v>
      </c>
      <c r="V12590" s="1">
        <v>45210</v>
      </c>
      <c r="W12590" s="1">
        <v>45210.623611111114</v>
      </c>
      <c r="X12590" s="1">
        <v>45210.623611111114</v>
      </c>
      <c r="AC12590" t="s">
        <v>51</v>
      </c>
      <c r="AD12590">
        <v>2973739749</v>
      </c>
      <c r="AE12590" s="1">
        <v>45210.617361111108</v>
      </c>
      <c r="AF12590" t="s">
        <v>67424</v>
      </c>
      <c r="AG12590" t="s">
        <v>67425</v>
      </c>
      <c r="AH12590" t="s">
        <v>51</v>
      </c>
      <c r="AJ12590" t="s">
        <v>53</v>
      </c>
      <c r="AL12590" t="s">
        <v>68</v>
      </c>
      <c r="AO12590" t="s">
        <v>5443</v>
      </c>
      <c r="AP12590" s="1">
        <v>45456.63958333333</v>
      </c>
      <c r="AQ12590" s="1">
        <v>45456.623611111114</v>
      </c>
    </row>
    <row r="12591" spans="1:43" x14ac:dyDescent="0.35">
      <c r="A12591" t="s">
        <v>67426</v>
      </c>
      <c r="B12591" t="s">
        <v>14733</v>
      </c>
      <c r="C12591" t="s">
        <v>6082</v>
      </c>
      <c r="F12591" t="s">
        <v>67427</v>
      </c>
      <c r="H12591" t="s">
        <v>67426</v>
      </c>
      <c r="J12591" t="s">
        <v>67428</v>
      </c>
      <c r="K12591" t="s">
        <v>67429</v>
      </c>
      <c r="M12591" t="s">
        <v>16847</v>
      </c>
      <c r="N12591" t="s">
        <v>65</v>
      </c>
      <c r="O12591">
        <v>80536</v>
      </c>
      <c r="P12591" t="s">
        <v>50</v>
      </c>
      <c r="U12591" s="1">
        <v>45210</v>
      </c>
      <c r="V12591" s="1">
        <v>45210</v>
      </c>
      <c r="W12591" s="1">
        <v>45210.723611111112</v>
      </c>
      <c r="X12591" s="1">
        <v>45210.723611111112</v>
      </c>
      <c r="AC12591" t="s">
        <v>53</v>
      </c>
      <c r="AD12591">
        <v>2973739979</v>
      </c>
      <c r="AE12591" s="1">
        <v>45210.726388888892</v>
      </c>
      <c r="AF12591" t="s">
        <v>67430</v>
      </c>
      <c r="AG12591" t="s">
        <v>67431</v>
      </c>
      <c r="AH12591" t="s">
        <v>51</v>
      </c>
      <c r="AJ12591" t="s">
        <v>53</v>
      </c>
      <c r="AL12591" t="s">
        <v>68</v>
      </c>
      <c r="AO12591" t="s">
        <v>5443</v>
      </c>
      <c r="AP12591" s="1">
        <v>45210.728472222225</v>
      </c>
      <c r="AQ12591" s="1">
        <v>45210.729861111111</v>
      </c>
    </row>
    <row r="12592" spans="1:43" x14ac:dyDescent="0.35">
      <c r="A12592" t="s">
        <v>67432</v>
      </c>
      <c r="B12592" t="s">
        <v>67433</v>
      </c>
      <c r="C12592" t="s">
        <v>67434</v>
      </c>
      <c r="F12592">
        <v>19894023135</v>
      </c>
      <c r="H12592" t="s">
        <v>67435</v>
      </c>
      <c r="J12592" t="s">
        <v>7031</v>
      </c>
      <c r="K12592" t="s">
        <v>67436</v>
      </c>
      <c r="M12592" t="s">
        <v>67437</v>
      </c>
      <c r="N12592" t="s">
        <v>65</v>
      </c>
      <c r="O12592">
        <v>80011</v>
      </c>
      <c r="P12592" t="s">
        <v>50</v>
      </c>
      <c r="U12592" s="1">
        <v>45210</v>
      </c>
      <c r="V12592" s="1">
        <v>45210</v>
      </c>
      <c r="W12592" s="1">
        <v>45210.036111111112</v>
      </c>
      <c r="X12592" s="1">
        <v>45210.036111111112</v>
      </c>
      <c r="AC12592" t="s">
        <v>53</v>
      </c>
      <c r="AD12592">
        <v>1000000001</v>
      </c>
      <c r="AE12592" s="1">
        <v>39973.351388888892</v>
      </c>
      <c r="AF12592" t="s">
        <v>3377</v>
      </c>
      <c r="AG12592" t="s">
        <v>67438</v>
      </c>
      <c r="AH12592" t="s">
        <v>51</v>
      </c>
      <c r="AJ12592" t="s">
        <v>53</v>
      </c>
      <c r="AL12592" t="s">
        <v>78</v>
      </c>
      <c r="AO12592" t="s">
        <v>5443</v>
      </c>
      <c r="AP12592" s="1">
        <v>45311.682638888888</v>
      </c>
    </row>
    <row r="12593" spans="1:43" x14ac:dyDescent="0.35">
      <c r="A12593" t="s">
        <v>67439</v>
      </c>
      <c r="B12593" t="s">
        <v>56444</v>
      </c>
      <c r="C12593" t="s">
        <v>23872</v>
      </c>
      <c r="F12593" t="s">
        <v>67440</v>
      </c>
      <c r="H12593" t="s">
        <v>67439</v>
      </c>
      <c r="J12593" t="s">
        <v>67441</v>
      </c>
      <c r="K12593" t="s">
        <v>67442</v>
      </c>
      <c r="M12593" t="s">
        <v>545</v>
      </c>
      <c r="N12593" t="s">
        <v>253</v>
      </c>
      <c r="O12593">
        <v>88005</v>
      </c>
      <c r="P12593" t="s">
        <v>50</v>
      </c>
      <c r="U12593" s="1">
        <v>45211</v>
      </c>
      <c r="V12593" s="1">
        <v>45211</v>
      </c>
      <c r="W12593" s="1">
        <v>45211.593055555553</v>
      </c>
      <c r="X12593" s="1">
        <v>45211.593055555553</v>
      </c>
      <c r="AC12593" t="s">
        <v>51</v>
      </c>
      <c r="AD12593">
        <v>2973742493</v>
      </c>
      <c r="AE12593" s="1">
        <v>45211.614583333336</v>
      </c>
      <c r="AF12593" t="s">
        <v>67443</v>
      </c>
      <c r="AG12593" t="s">
        <v>67444</v>
      </c>
      <c r="AH12593" t="s">
        <v>51</v>
      </c>
      <c r="AJ12593" t="s">
        <v>53</v>
      </c>
      <c r="AL12593" t="s">
        <v>68</v>
      </c>
      <c r="AO12593" t="s">
        <v>5443</v>
      </c>
      <c r="AP12593" s="1">
        <v>45211.615972222222</v>
      </c>
      <c r="AQ12593" s="1">
        <v>45211.644444444442</v>
      </c>
    </row>
    <row r="12594" spans="1:43" x14ac:dyDescent="0.35">
      <c r="A12594" t="s">
        <v>67445</v>
      </c>
      <c r="B12594" t="s">
        <v>5249</v>
      </c>
      <c r="C12594" t="s">
        <v>702</v>
      </c>
      <c r="H12594" t="s">
        <v>67446</v>
      </c>
      <c r="J12594" t="s">
        <v>7286</v>
      </c>
      <c r="P12594" t="s">
        <v>50</v>
      </c>
      <c r="U12594" s="1">
        <v>45211</v>
      </c>
      <c r="V12594" s="1">
        <v>45211</v>
      </c>
      <c r="W12594" s="1">
        <v>45211.523611111108</v>
      </c>
      <c r="X12594" s="1">
        <v>45211.523611111108</v>
      </c>
      <c r="AC12594" t="s">
        <v>53</v>
      </c>
      <c r="AD12594">
        <v>1000000001</v>
      </c>
      <c r="AE12594" s="1">
        <v>39973.351388888892</v>
      </c>
      <c r="AF12594" t="s">
        <v>3377</v>
      </c>
      <c r="AG12594" t="s">
        <v>67447</v>
      </c>
      <c r="AH12594" t="s">
        <v>51</v>
      </c>
      <c r="AJ12594" t="s">
        <v>53</v>
      </c>
      <c r="AL12594" t="s">
        <v>78</v>
      </c>
      <c r="AO12594" t="s">
        <v>5443</v>
      </c>
      <c r="AP12594" s="1">
        <v>45211.582638888889</v>
      </c>
    </row>
    <row r="12595" spans="1:43" x14ac:dyDescent="0.35">
      <c r="A12595" t="s">
        <v>67448</v>
      </c>
      <c r="B12595" t="s">
        <v>5249</v>
      </c>
      <c r="C12595" t="s">
        <v>702</v>
      </c>
      <c r="F12595" t="s">
        <v>26514</v>
      </c>
      <c r="H12595" t="s">
        <v>67446</v>
      </c>
      <c r="J12595" t="s">
        <v>9587</v>
      </c>
      <c r="K12595" t="s">
        <v>67449</v>
      </c>
      <c r="M12595" t="s">
        <v>129</v>
      </c>
      <c r="N12595" t="s">
        <v>65</v>
      </c>
      <c r="O12595">
        <v>81008</v>
      </c>
      <c r="P12595" t="s">
        <v>50</v>
      </c>
      <c r="U12595" s="1">
        <v>45211</v>
      </c>
      <c r="V12595" s="1">
        <v>45211</v>
      </c>
      <c r="W12595" s="1">
        <v>45211.586111111108</v>
      </c>
      <c r="X12595" s="1">
        <v>45211.586111111108</v>
      </c>
      <c r="AC12595" t="s">
        <v>53</v>
      </c>
      <c r="AD12595">
        <v>2969475309</v>
      </c>
      <c r="AE12595" s="1">
        <v>37159</v>
      </c>
      <c r="AF12595" t="s">
        <v>1154</v>
      </c>
      <c r="AG12595" t="s">
        <v>67450</v>
      </c>
      <c r="AH12595" t="s">
        <v>51</v>
      </c>
      <c r="AJ12595" t="s">
        <v>53</v>
      </c>
      <c r="AL12595" t="s">
        <v>68</v>
      </c>
      <c r="AO12595" t="s">
        <v>5443</v>
      </c>
      <c r="AP12595" s="1">
        <v>45352.404166666667</v>
      </c>
    </row>
    <row r="12596" spans="1:43" x14ac:dyDescent="0.35">
      <c r="A12596" t="s">
        <v>67451</v>
      </c>
      <c r="B12596" t="s">
        <v>11519</v>
      </c>
      <c r="C12596" t="s">
        <v>2016</v>
      </c>
      <c r="H12596" t="s">
        <v>67452</v>
      </c>
      <c r="J12596" t="s">
        <v>67453</v>
      </c>
      <c r="K12596" t="s">
        <v>67454</v>
      </c>
      <c r="M12596" t="s">
        <v>3343</v>
      </c>
      <c r="N12596" t="s">
        <v>287</v>
      </c>
      <c r="O12596">
        <v>81147</v>
      </c>
      <c r="P12596" t="s">
        <v>50</v>
      </c>
      <c r="U12596" s="1">
        <v>45211</v>
      </c>
      <c r="V12596" s="1">
        <v>45211</v>
      </c>
      <c r="W12596" s="1">
        <v>45211.819444444445</v>
      </c>
      <c r="X12596" s="1">
        <v>45211.819444444445</v>
      </c>
      <c r="AC12596" t="s">
        <v>53</v>
      </c>
      <c r="AD12596">
        <v>2969793609</v>
      </c>
      <c r="AE12596" s="1">
        <v>43221.595138888886</v>
      </c>
      <c r="AF12596" t="s">
        <v>67455</v>
      </c>
      <c r="AG12596" t="s">
        <v>67456</v>
      </c>
      <c r="AH12596" t="s">
        <v>51</v>
      </c>
      <c r="AJ12596" t="s">
        <v>53</v>
      </c>
      <c r="AL12596" t="s">
        <v>68</v>
      </c>
      <c r="AO12596" t="s">
        <v>5443</v>
      </c>
      <c r="AP12596" s="1">
        <v>45241.498611111114</v>
      </c>
      <c r="AQ12596" s="1">
        <v>45211.824305555558</v>
      </c>
    </row>
    <row r="12597" spans="1:43" x14ac:dyDescent="0.35">
      <c r="A12597" t="s">
        <v>67457</v>
      </c>
      <c r="B12597" t="s">
        <v>8855</v>
      </c>
      <c r="C12597" t="s">
        <v>309</v>
      </c>
      <c r="F12597" t="s">
        <v>67458</v>
      </c>
      <c r="H12597" t="s">
        <v>67457</v>
      </c>
      <c r="J12597" t="s">
        <v>67459</v>
      </c>
      <c r="K12597" t="s">
        <v>67460</v>
      </c>
      <c r="M12597" t="s">
        <v>8843</v>
      </c>
      <c r="N12597" t="s">
        <v>501</v>
      </c>
      <c r="O12597">
        <v>87031</v>
      </c>
      <c r="P12597" t="s">
        <v>50</v>
      </c>
      <c r="U12597" s="1">
        <v>45211</v>
      </c>
      <c r="V12597" s="1">
        <v>45211</v>
      </c>
      <c r="W12597" s="1">
        <v>45211.481944444444</v>
      </c>
      <c r="X12597" s="1">
        <v>45211.481944444444</v>
      </c>
      <c r="AC12597" t="s">
        <v>51</v>
      </c>
      <c r="AD12597">
        <v>2973742630</v>
      </c>
      <c r="AE12597" s="1">
        <v>45211.681250000001</v>
      </c>
      <c r="AF12597" t="s">
        <v>67461</v>
      </c>
      <c r="AG12597" t="s">
        <v>67462</v>
      </c>
      <c r="AH12597" t="s">
        <v>51</v>
      </c>
      <c r="AJ12597" t="s">
        <v>53</v>
      </c>
      <c r="AL12597" t="s">
        <v>68</v>
      </c>
      <c r="AO12597" t="s">
        <v>5443</v>
      </c>
      <c r="AP12597" s="1">
        <v>45397.600694444445</v>
      </c>
    </row>
    <row r="12598" spans="1:43" x14ac:dyDescent="0.35">
      <c r="A12598" t="s">
        <v>67463</v>
      </c>
      <c r="B12598" t="s">
        <v>67464</v>
      </c>
      <c r="C12598" t="s">
        <v>24688</v>
      </c>
      <c r="F12598" t="s">
        <v>67465</v>
      </c>
      <c r="H12598" t="s">
        <v>67463</v>
      </c>
      <c r="J12598" t="s">
        <v>67466</v>
      </c>
      <c r="K12598" t="s">
        <v>67467</v>
      </c>
      <c r="M12598" t="s">
        <v>52737</v>
      </c>
      <c r="N12598" t="s">
        <v>798</v>
      </c>
      <c r="O12598">
        <v>79849</v>
      </c>
      <c r="P12598" t="s">
        <v>50</v>
      </c>
      <c r="U12598" s="1">
        <v>45211</v>
      </c>
      <c r="V12598" s="1">
        <v>45211</v>
      </c>
      <c r="W12598" s="1">
        <v>45211.479166666664</v>
      </c>
      <c r="X12598" s="1">
        <v>45211.479166666664</v>
      </c>
      <c r="AC12598" t="s">
        <v>51</v>
      </c>
      <c r="AD12598">
        <v>2973742351</v>
      </c>
      <c r="AE12598" s="1">
        <v>45211.508333333331</v>
      </c>
      <c r="AF12598" t="s">
        <v>67468</v>
      </c>
      <c r="AG12598" t="s">
        <v>67469</v>
      </c>
      <c r="AH12598" t="s">
        <v>51</v>
      </c>
      <c r="AJ12598" t="s">
        <v>53</v>
      </c>
      <c r="AL12598" t="s">
        <v>68</v>
      </c>
      <c r="AO12598" t="s">
        <v>5443</v>
      </c>
      <c r="AP12598" s="1">
        <v>45386.689583333333</v>
      </c>
    </row>
    <row r="12599" spans="1:43" x14ac:dyDescent="0.35">
      <c r="A12599" t="s">
        <v>67470</v>
      </c>
      <c r="B12599" t="s">
        <v>67471</v>
      </c>
      <c r="C12599" t="s">
        <v>67472</v>
      </c>
      <c r="F12599" t="s">
        <v>67473</v>
      </c>
      <c r="H12599" t="s">
        <v>67474</v>
      </c>
      <c r="J12599" t="s">
        <v>67475</v>
      </c>
      <c r="K12599" t="s">
        <v>67476</v>
      </c>
      <c r="M12599" t="s">
        <v>1119</v>
      </c>
      <c r="N12599" t="s">
        <v>65</v>
      </c>
      <c r="O12599">
        <v>80440</v>
      </c>
      <c r="P12599" t="s">
        <v>50</v>
      </c>
      <c r="U12599" s="1">
        <v>45211</v>
      </c>
      <c r="V12599" s="1">
        <v>45211</v>
      </c>
      <c r="W12599" s="1">
        <v>45211.337500000001</v>
      </c>
      <c r="X12599" s="1">
        <v>45211.337500000001</v>
      </c>
      <c r="AC12599" t="s">
        <v>53</v>
      </c>
      <c r="AD12599">
        <v>2973742235</v>
      </c>
      <c r="AE12599" s="1">
        <v>45211.446527777778</v>
      </c>
      <c r="AF12599" t="s">
        <v>67477</v>
      </c>
      <c r="AG12599" t="s">
        <v>67478</v>
      </c>
      <c r="AH12599" t="s">
        <v>51</v>
      </c>
      <c r="AJ12599" t="s">
        <v>53</v>
      </c>
      <c r="AL12599" t="s">
        <v>68</v>
      </c>
      <c r="AO12599" t="s">
        <v>5443</v>
      </c>
      <c r="AP12599" s="1">
        <v>45211.338194444441</v>
      </c>
      <c r="AQ12599" s="1">
        <v>45211.331944444442</v>
      </c>
    </row>
    <row r="12600" spans="1:43" x14ac:dyDescent="0.35">
      <c r="A12600" t="s">
        <v>67479</v>
      </c>
      <c r="B12600" t="s">
        <v>67480</v>
      </c>
      <c r="C12600" t="s">
        <v>67481</v>
      </c>
      <c r="H12600" t="s">
        <v>67479</v>
      </c>
      <c r="J12600" t="s">
        <v>67482</v>
      </c>
      <c r="U12600" s="1">
        <v>45211</v>
      </c>
      <c r="V12600" s="1">
        <v>45211</v>
      </c>
      <c r="AC12600" t="s">
        <v>51</v>
      </c>
      <c r="AG12600" t="s">
        <v>67483</v>
      </c>
      <c r="AH12600" t="s">
        <v>51</v>
      </c>
      <c r="AJ12600" t="s">
        <v>53</v>
      </c>
      <c r="AO12600" t="s">
        <v>5443</v>
      </c>
    </row>
    <row r="12601" spans="1:43" x14ac:dyDescent="0.35">
      <c r="A12601" t="s">
        <v>67484</v>
      </c>
      <c r="B12601" t="s">
        <v>6926</v>
      </c>
      <c r="C12601" t="s">
        <v>11825</v>
      </c>
      <c r="F12601" t="s">
        <v>67485</v>
      </c>
      <c r="H12601" t="s">
        <v>67484</v>
      </c>
      <c r="J12601" t="s">
        <v>67486</v>
      </c>
      <c r="K12601" t="s">
        <v>67487</v>
      </c>
      <c r="M12601" t="s">
        <v>43927</v>
      </c>
      <c r="N12601" t="s">
        <v>65</v>
      </c>
      <c r="O12601">
        <v>80447</v>
      </c>
      <c r="P12601" t="s">
        <v>50</v>
      </c>
      <c r="U12601" s="1">
        <v>45211</v>
      </c>
      <c r="V12601" s="1">
        <v>45211</v>
      </c>
      <c r="W12601" s="1">
        <v>45211.637499999997</v>
      </c>
      <c r="X12601" s="1">
        <v>45211.637499999997</v>
      </c>
      <c r="AC12601" t="s">
        <v>53</v>
      </c>
      <c r="AD12601">
        <v>2973743909</v>
      </c>
      <c r="AE12601" s="1">
        <v>45212.594444444447</v>
      </c>
      <c r="AF12601" t="s">
        <v>67488</v>
      </c>
      <c r="AG12601" t="s">
        <v>67489</v>
      </c>
      <c r="AH12601" t="s">
        <v>51</v>
      </c>
      <c r="AJ12601" t="s">
        <v>53</v>
      </c>
      <c r="AL12601" t="s">
        <v>68</v>
      </c>
      <c r="AO12601" t="s">
        <v>5443</v>
      </c>
      <c r="AP12601" s="1">
        <v>45213.527777777781</v>
      </c>
      <c r="AQ12601" s="1">
        <v>45211.695833333331</v>
      </c>
    </row>
    <row r="12602" spans="1:43" x14ac:dyDescent="0.35">
      <c r="A12602" t="s">
        <v>67490</v>
      </c>
      <c r="B12602" t="s">
        <v>24416</v>
      </c>
      <c r="C12602" t="s">
        <v>728</v>
      </c>
      <c r="F12602" t="s">
        <v>67491</v>
      </c>
      <c r="H12602" t="s">
        <v>24415</v>
      </c>
      <c r="J12602" t="s">
        <v>5968</v>
      </c>
      <c r="K12602" t="s">
        <v>67492</v>
      </c>
      <c r="M12602" t="s">
        <v>1643</v>
      </c>
      <c r="N12602" t="s">
        <v>65</v>
      </c>
      <c r="O12602">
        <v>80429</v>
      </c>
      <c r="P12602" t="s">
        <v>50</v>
      </c>
      <c r="U12602" s="1">
        <v>45211</v>
      </c>
      <c r="V12602" s="1">
        <v>45211</v>
      </c>
      <c r="W12602" s="1">
        <v>45211.370833333334</v>
      </c>
      <c r="X12602" s="1">
        <v>45211.370833333334</v>
      </c>
      <c r="AC12602" t="s">
        <v>53</v>
      </c>
      <c r="AD12602">
        <v>2969480780</v>
      </c>
      <c r="AE12602" s="1">
        <v>37467</v>
      </c>
      <c r="AG12602" t="s">
        <v>67493</v>
      </c>
      <c r="AH12602" t="s">
        <v>51</v>
      </c>
      <c r="AJ12602" t="s">
        <v>53</v>
      </c>
      <c r="AL12602" t="s">
        <v>78</v>
      </c>
      <c r="AO12602" t="s">
        <v>5443</v>
      </c>
      <c r="AP12602" s="1">
        <v>45470.463888888888</v>
      </c>
    </row>
    <row r="12603" spans="1:43" x14ac:dyDescent="0.35">
      <c r="A12603" t="s">
        <v>67494</v>
      </c>
      <c r="B12603" t="s">
        <v>67495</v>
      </c>
      <c r="C12603" t="s">
        <v>67496</v>
      </c>
      <c r="F12603" t="s">
        <v>67497</v>
      </c>
      <c r="H12603" t="s">
        <v>67498</v>
      </c>
      <c r="J12603" t="s">
        <v>67499</v>
      </c>
      <c r="K12603" t="s">
        <v>67500</v>
      </c>
      <c r="M12603" t="s">
        <v>4856</v>
      </c>
      <c r="N12603" t="s">
        <v>798</v>
      </c>
      <c r="O12603">
        <v>79360</v>
      </c>
      <c r="P12603" t="s">
        <v>50</v>
      </c>
      <c r="U12603" s="1">
        <v>45211</v>
      </c>
      <c r="V12603" s="1">
        <v>45211</v>
      </c>
      <c r="AC12603" t="s">
        <v>51</v>
      </c>
      <c r="AD12603">
        <v>2969720333</v>
      </c>
      <c r="AE12603" s="1">
        <v>42741.550694444442</v>
      </c>
      <c r="AG12603" t="s">
        <v>67501</v>
      </c>
      <c r="AH12603" t="s">
        <v>51</v>
      </c>
      <c r="AJ12603" t="s">
        <v>53</v>
      </c>
      <c r="AO12603" t="s">
        <v>5443</v>
      </c>
    </row>
    <row r="12604" spans="1:43" x14ac:dyDescent="0.35">
      <c r="A12604" t="s">
        <v>67502</v>
      </c>
      <c r="B12604" t="s">
        <v>24468</v>
      </c>
      <c r="C12604" t="s">
        <v>7769</v>
      </c>
      <c r="F12604" t="s">
        <v>67503</v>
      </c>
      <c r="H12604" t="s">
        <v>67502</v>
      </c>
      <c r="J12604" t="s">
        <v>7961</v>
      </c>
      <c r="K12604" t="s">
        <v>67504</v>
      </c>
      <c r="M12604" t="s">
        <v>1296</v>
      </c>
      <c r="N12604" t="s">
        <v>253</v>
      </c>
      <c r="O12604">
        <v>88220</v>
      </c>
      <c r="P12604" t="s">
        <v>50</v>
      </c>
      <c r="U12604" s="1">
        <v>45211</v>
      </c>
      <c r="V12604" s="1">
        <v>45211</v>
      </c>
      <c r="W12604" s="1">
        <v>45212.388888888891</v>
      </c>
      <c r="X12604" s="1">
        <v>45212.388888888891</v>
      </c>
      <c r="AC12604" t="s">
        <v>51</v>
      </c>
      <c r="AD12604">
        <v>2969702039</v>
      </c>
      <c r="AE12604" s="1">
        <v>42528.619444444441</v>
      </c>
      <c r="AF12604" t="s">
        <v>9789</v>
      </c>
      <c r="AG12604" t="s">
        <v>67505</v>
      </c>
      <c r="AH12604" t="s">
        <v>51</v>
      </c>
      <c r="AJ12604" t="s">
        <v>53</v>
      </c>
      <c r="AL12604" t="s">
        <v>68</v>
      </c>
      <c r="AO12604" t="s">
        <v>5443</v>
      </c>
      <c r="AP12604" s="1">
        <v>45243.384722222225</v>
      </c>
      <c r="AQ12604" s="1">
        <v>45243.455555555556</v>
      </c>
    </row>
    <row r="12605" spans="1:43" x14ac:dyDescent="0.35">
      <c r="A12605" t="s">
        <v>67506</v>
      </c>
      <c r="B12605" t="s">
        <v>10371</v>
      </c>
      <c r="C12605" t="s">
        <v>3475</v>
      </c>
      <c r="F12605" t="s">
        <v>67507</v>
      </c>
      <c r="H12605" t="s">
        <v>67508</v>
      </c>
      <c r="J12605" t="s">
        <v>67509</v>
      </c>
      <c r="K12605" t="s">
        <v>67510</v>
      </c>
      <c r="M12605" t="s">
        <v>6493</v>
      </c>
      <c r="N12605" t="s">
        <v>65</v>
      </c>
      <c r="O12605">
        <v>80513</v>
      </c>
      <c r="P12605" t="s">
        <v>50</v>
      </c>
      <c r="U12605" s="1">
        <v>45211</v>
      </c>
      <c r="V12605" s="1">
        <v>45211</v>
      </c>
      <c r="W12605" s="1">
        <v>45211.698611111111</v>
      </c>
      <c r="X12605" s="1">
        <v>45211.698611111111</v>
      </c>
      <c r="AC12605" t="s">
        <v>53</v>
      </c>
      <c r="AD12605">
        <v>2972407955</v>
      </c>
      <c r="AE12605" s="1">
        <v>44977.394444444442</v>
      </c>
      <c r="AF12605" t="s">
        <v>67511</v>
      </c>
      <c r="AG12605" t="s">
        <v>67512</v>
      </c>
      <c r="AH12605" t="s">
        <v>51</v>
      </c>
      <c r="AJ12605" t="s">
        <v>53</v>
      </c>
      <c r="AL12605" t="s">
        <v>68</v>
      </c>
      <c r="AO12605" t="s">
        <v>5443</v>
      </c>
      <c r="AP12605" s="1">
        <v>45211.697916666664</v>
      </c>
    </row>
    <row r="12606" spans="1:43" x14ac:dyDescent="0.35">
      <c r="A12606" t="s">
        <v>67513</v>
      </c>
      <c r="B12606" t="s">
        <v>67514</v>
      </c>
      <c r="C12606" t="s">
        <v>11033</v>
      </c>
      <c r="H12606" t="s">
        <v>67513</v>
      </c>
      <c r="J12606" t="s">
        <v>67515</v>
      </c>
      <c r="K12606" t="s">
        <v>67516</v>
      </c>
      <c r="M12606" t="s">
        <v>67517</v>
      </c>
      <c r="N12606" t="s">
        <v>501</v>
      </c>
      <c r="O12606">
        <v>88341</v>
      </c>
      <c r="P12606" t="s">
        <v>50</v>
      </c>
      <c r="U12606" s="1">
        <v>45211</v>
      </c>
      <c r="V12606" s="1">
        <v>45211</v>
      </c>
      <c r="W12606" s="1">
        <v>45211.453472222223</v>
      </c>
      <c r="X12606" s="1">
        <v>45211.453472222223</v>
      </c>
      <c r="AC12606" t="s">
        <v>51</v>
      </c>
      <c r="AD12606">
        <v>2973743902</v>
      </c>
      <c r="AE12606" s="1">
        <v>45212.59097222222</v>
      </c>
      <c r="AF12606" t="s">
        <v>67518</v>
      </c>
      <c r="AG12606" t="s">
        <v>67519</v>
      </c>
      <c r="AH12606" t="s">
        <v>51</v>
      </c>
      <c r="AJ12606" t="s">
        <v>53</v>
      </c>
      <c r="AL12606" t="s">
        <v>68</v>
      </c>
      <c r="AO12606" t="s">
        <v>5443</v>
      </c>
      <c r="AP12606" s="1">
        <v>45303.763194444444</v>
      </c>
      <c r="AQ12606" s="1">
        <v>45211.447222222225</v>
      </c>
    </row>
    <row r="12607" spans="1:43" x14ac:dyDescent="0.35">
      <c r="A12607" t="s">
        <v>67520</v>
      </c>
      <c r="B12607" t="s">
        <v>5155</v>
      </c>
      <c r="C12607" t="s">
        <v>849</v>
      </c>
      <c r="H12607" t="s">
        <v>67520</v>
      </c>
      <c r="K12607" t="s">
        <v>67521</v>
      </c>
      <c r="M12607" t="s">
        <v>419</v>
      </c>
      <c r="N12607" t="s">
        <v>398</v>
      </c>
      <c r="O12607">
        <v>87102</v>
      </c>
      <c r="P12607" t="s">
        <v>50</v>
      </c>
      <c r="U12607" s="1">
        <v>45211</v>
      </c>
      <c r="V12607" s="1">
        <v>45211</v>
      </c>
      <c r="W12607" s="1">
        <v>45211.601388888892</v>
      </c>
      <c r="X12607" s="1">
        <v>45211.601388888892</v>
      </c>
      <c r="AC12607" t="s">
        <v>53</v>
      </c>
      <c r="AD12607">
        <v>1000000001</v>
      </c>
      <c r="AE12607" s="1">
        <v>39973.351388888892</v>
      </c>
      <c r="AF12607" t="s">
        <v>3377</v>
      </c>
      <c r="AG12607" t="s">
        <v>67522</v>
      </c>
      <c r="AH12607" t="s">
        <v>51</v>
      </c>
      <c r="AJ12607" t="s">
        <v>53</v>
      </c>
      <c r="AL12607" t="s">
        <v>78</v>
      </c>
      <c r="AO12607" t="s">
        <v>51552</v>
      </c>
    </row>
    <row r="12608" spans="1:43" x14ac:dyDescent="0.35">
      <c r="A12608" t="s">
        <v>67523</v>
      </c>
      <c r="B12608" t="s">
        <v>16233</v>
      </c>
      <c r="C12608" t="s">
        <v>20920</v>
      </c>
      <c r="F12608" t="s">
        <v>67524</v>
      </c>
      <c r="H12608" t="s">
        <v>67523</v>
      </c>
      <c r="J12608" t="s">
        <v>67525</v>
      </c>
      <c r="K12608" t="s">
        <v>67526</v>
      </c>
      <c r="M12608" t="s">
        <v>59097</v>
      </c>
      <c r="N12608" t="s">
        <v>13866</v>
      </c>
      <c r="O12608">
        <v>54313</v>
      </c>
      <c r="P12608" t="s">
        <v>50</v>
      </c>
      <c r="U12608" s="1">
        <v>45211</v>
      </c>
      <c r="V12608" s="1">
        <v>45211</v>
      </c>
      <c r="W12608" s="1">
        <v>45211.720833333333</v>
      </c>
      <c r="X12608" s="1">
        <v>45211.720833333333</v>
      </c>
      <c r="AC12608" t="s">
        <v>51</v>
      </c>
      <c r="AD12608">
        <v>2973743918</v>
      </c>
      <c r="AE12608" s="1">
        <v>45212.6</v>
      </c>
      <c r="AF12608" t="s">
        <v>67527</v>
      </c>
      <c r="AG12608" t="s">
        <v>67528</v>
      </c>
      <c r="AH12608" t="s">
        <v>51</v>
      </c>
      <c r="AJ12608" t="s">
        <v>53</v>
      </c>
      <c r="AL12608" t="s">
        <v>68</v>
      </c>
      <c r="AO12608" t="s">
        <v>5443</v>
      </c>
      <c r="AP12608" s="1">
        <v>45211.720138888886</v>
      </c>
    </row>
    <row r="12609" spans="1:43" x14ac:dyDescent="0.35">
      <c r="A12609" t="s">
        <v>67529</v>
      </c>
      <c r="B12609" t="s">
        <v>67530</v>
      </c>
      <c r="C12609" t="s">
        <v>218</v>
      </c>
      <c r="H12609" t="s">
        <v>67529</v>
      </c>
      <c r="J12609" t="s">
        <v>67531</v>
      </c>
      <c r="K12609" t="s">
        <v>67532</v>
      </c>
      <c r="M12609" t="s">
        <v>4110</v>
      </c>
      <c r="N12609" t="s">
        <v>637</v>
      </c>
      <c r="O12609">
        <v>79904</v>
      </c>
      <c r="P12609" t="s">
        <v>50</v>
      </c>
      <c r="U12609" s="1">
        <v>45212</v>
      </c>
      <c r="V12609" s="1">
        <v>45212</v>
      </c>
      <c r="W12609" s="1">
        <v>45212.558333333334</v>
      </c>
      <c r="X12609" s="1">
        <v>45212.558333333334</v>
      </c>
      <c r="AC12609" t="s">
        <v>53</v>
      </c>
      <c r="AD12609">
        <v>2973757018</v>
      </c>
      <c r="AE12609" s="1">
        <v>45223.453472222223</v>
      </c>
      <c r="AF12609" t="s">
        <v>67533</v>
      </c>
      <c r="AG12609" t="s">
        <v>67534</v>
      </c>
      <c r="AH12609" t="s">
        <v>51</v>
      </c>
      <c r="AJ12609" t="s">
        <v>53</v>
      </c>
      <c r="AL12609" t="s">
        <v>78</v>
      </c>
      <c r="AO12609" t="s">
        <v>51552</v>
      </c>
      <c r="AP12609" s="1">
        <v>45351.364583333336</v>
      </c>
    </row>
    <row r="12610" spans="1:43" x14ac:dyDescent="0.35">
      <c r="A12610" t="s">
        <v>67535</v>
      </c>
      <c r="B12610" t="s">
        <v>67536</v>
      </c>
      <c r="C12610" t="s">
        <v>67537</v>
      </c>
      <c r="F12610" t="s">
        <v>67538</v>
      </c>
      <c r="H12610" t="s">
        <v>67535</v>
      </c>
      <c r="J12610" t="s">
        <v>67539</v>
      </c>
      <c r="K12610" t="s">
        <v>67540</v>
      </c>
      <c r="M12610" t="s">
        <v>419</v>
      </c>
      <c r="N12610" t="s">
        <v>501</v>
      </c>
      <c r="O12610">
        <v>87108</v>
      </c>
      <c r="P12610" t="s">
        <v>50</v>
      </c>
      <c r="U12610" s="1">
        <v>45212</v>
      </c>
      <c r="V12610" s="1">
        <v>45212</v>
      </c>
      <c r="W12610" s="1">
        <v>45212.768055555556</v>
      </c>
      <c r="X12610" s="1">
        <v>45212.768055555556</v>
      </c>
      <c r="AC12610" t="s">
        <v>51</v>
      </c>
      <c r="AD12610">
        <v>2973746805</v>
      </c>
      <c r="AE12610" s="1">
        <v>45215.529166666667</v>
      </c>
      <c r="AF12610" t="s">
        <v>67541</v>
      </c>
      <c r="AG12610" t="s">
        <v>67542</v>
      </c>
      <c r="AH12610" t="s">
        <v>51</v>
      </c>
      <c r="AJ12610" t="s">
        <v>53</v>
      </c>
      <c r="AL12610" t="s">
        <v>68</v>
      </c>
      <c r="AO12610" t="s">
        <v>5443</v>
      </c>
      <c r="AP12610" s="1">
        <v>45405.49722222222</v>
      </c>
    </row>
    <row r="12611" spans="1:43" x14ac:dyDescent="0.35">
      <c r="A12611" t="s">
        <v>67543</v>
      </c>
      <c r="B12611" t="s">
        <v>67544</v>
      </c>
      <c r="C12611" t="s">
        <v>21139</v>
      </c>
      <c r="H12611" t="s">
        <v>67545</v>
      </c>
      <c r="J12611" t="s">
        <v>67546</v>
      </c>
      <c r="K12611" t="s">
        <v>67547</v>
      </c>
      <c r="M12611" t="s">
        <v>10636</v>
      </c>
      <c r="N12611" t="s">
        <v>65</v>
      </c>
      <c r="O12611">
        <v>80601</v>
      </c>
      <c r="P12611" t="s">
        <v>50</v>
      </c>
      <c r="U12611" s="1">
        <v>45212</v>
      </c>
      <c r="V12611" s="1">
        <v>45212</v>
      </c>
      <c r="W12611" s="1">
        <v>45212.611111111109</v>
      </c>
      <c r="X12611" s="1">
        <v>45212.611111111109</v>
      </c>
      <c r="AC12611" t="s">
        <v>51</v>
      </c>
      <c r="AD12611">
        <v>2970067493</v>
      </c>
      <c r="AE12611" s="1">
        <v>44334.563194444447</v>
      </c>
      <c r="AF12611" t="s">
        <v>67548</v>
      </c>
      <c r="AG12611" t="s">
        <v>67549</v>
      </c>
      <c r="AH12611" t="s">
        <v>51</v>
      </c>
      <c r="AJ12611" t="s">
        <v>53</v>
      </c>
      <c r="AL12611" t="s">
        <v>68</v>
      </c>
      <c r="AO12611" t="s">
        <v>5443</v>
      </c>
      <c r="AP12611" s="1">
        <v>45224.661805555559</v>
      </c>
    </row>
    <row r="12612" spans="1:43" x14ac:dyDescent="0.35">
      <c r="A12612" t="s">
        <v>45564</v>
      </c>
      <c r="B12612" t="s">
        <v>41631</v>
      </c>
      <c r="C12612" t="s">
        <v>67550</v>
      </c>
      <c r="F12612">
        <v>15053432733</v>
      </c>
      <c r="H12612" t="s">
        <v>45564</v>
      </c>
      <c r="J12612" t="s">
        <v>67551</v>
      </c>
      <c r="K12612" t="s">
        <v>45976</v>
      </c>
      <c r="M12612" t="s">
        <v>419</v>
      </c>
      <c r="N12612" t="s">
        <v>398</v>
      </c>
      <c r="O12612">
        <v>87105</v>
      </c>
      <c r="P12612" t="s">
        <v>50</v>
      </c>
      <c r="U12612" s="1">
        <v>45212</v>
      </c>
      <c r="V12612" s="1">
        <v>45212</v>
      </c>
      <c r="W12612" s="1">
        <v>45212.652777777781</v>
      </c>
      <c r="X12612" s="1">
        <v>45212.652777777781</v>
      </c>
      <c r="AC12612" t="s">
        <v>53</v>
      </c>
      <c r="AD12612">
        <v>1000000001</v>
      </c>
      <c r="AE12612" s="1">
        <v>39973.351388888892</v>
      </c>
      <c r="AF12612" t="s">
        <v>3377</v>
      </c>
      <c r="AG12612" t="s">
        <v>67552</v>
      </c>
      <c r="AH12612" t="s">
        <v>51</v>
      </c>
      <c r="AJ12612" t="s">
        <v>53</v>
      </c>
      <c r="AL12612" t="s">
        <v>78</v>
      </c>
      <c r="AO12612" t="s">
        <v>51552</v>
      </c>
    </row>
    <row r="12613" spans="1:43" x14ac:dyDescent="0.35">
      <c r="A12613" t="s">
        <v>67553</v>
      </c>
      <c r="B12613" t="s">
        <v>1613</v>
      </c>
      <c r="C12613" t="s">
        <v>9884</v>
      </c>
      <c r="F12613" t="s">
        <v>67554</v>
      </c>
      <c r="H12613" t="s">
        <v>67553</v>
      </c>
      <c r="J12613" t="s">
        <v>36113</v>
      </c>
      <c r="K12613" t="s">
        <v>369</v>
      </c>
      <c r="M12613" t="s">
        <v>370</v>
      </c>
      <c r="N12613" t="s">
        <v>501</v>
      </c>
      <c r="O12613">
        <v>88240</v>
      </c>
      <c r="P12613" t="s">
        <v>50</v>
      </c>
      <c r="U12613" s="1">
        <v>45212</v>
      </c>
      <c r="V12613" s="1">
        <v>45212</v>
      </c>
      <c r="W12613" s="1">
        <v>45212.373611111114</v>
      </c>
      <c r="X12613" s="1">
        <v>45212.373611111114</v>
      </c>
      <c r="AC12613" t="s">
        <v>51</v>
      </c>
      <c r="AD12613">
        <v>2969512497</v>
      </c>
      <c r="AE12613" s="1">
        <v>38481.407638888886</v>
      </c>
      <c r="AF12613" t="s">
        <v>4005</v>
      </c>
      <c r="AG12613" t="s">
        <v>67555</v>
      </c>
      <c r="AH12613" t="s">
        <v>51</v>
      </c>
      <c r="AJ12613" t="s">
        <v>53</v>
      </c>
      <c r="AL12613" t="s">
        <v>68</v>
      </c>
      <c r="AO12613" t="s">
        <v>5443</v>
      </c>
      <c r="AP12613" s="1">
        <v>45475.52847222222</v>
      </c>
      <c r="AQ12613" s="1">
        <v>45475.530555555553</v>
      </c>
    </row>
    <row r="12614" spans="1:43" x14ac:dyDescent="0.35">
      <c r="A12614" t="s">
        <v>67556</v>
      </c>
      <c r="B12614" t="s">
        <v>24468</v>
      </c>
      <c r="C12614" t="s">
        <v>7769</v>
      </c>
      <c r="F12614" t="s">
        <v>67503</v>
      </c>
      <c r="H12614" t="s">
        <v>67502</v>
      </c>
      <c r="J12614" t="s">
        <v>7961</v>
      </c>
      <c r="K12614" t="s">
        <v>67557</v>
      </c>
      <c r="M12614" t="s">
        <v>1296</v>
      </c>
      <c r="N12614" t="s">
        <v>253</v>
      </c>
      <c r="O12614">
        <v>88220</v>
      </c>
      <c r="P12614" t="s">
        <v>50</v>
      </c>
      <c r="U12614" s="1">
        <v>45212</v>
      </c>
      <c r="V12614" s="1">
        <v>45212</v>
      </c>
      <c r="W12614" s="1">
        <v>45212.402777777781</v>
      </c>
      <c r="X12614" s="1">
        <v>45212.402777777781</v>
      </c>
      <c r="AC12614" t="s">
        <v>51</v>
      </c>
      <c r="AD12614">
        <v>2969702039</v>
      </c>
      <c r="AE12614" s="1">
        <v>42528.619444444441</v>
      </c>
      <c r="AF12614" t="s">
        <v>9789</v>
      </c>
      <c r="AG12614" t="s">
        <v>67558</v>
      </c>
      <c r="AH12614" t="s">
        <v>51</v>
      </c>
      <c r="AJ12614" t="s">
        <v>53</v>
      </c>
      <c r="AL12614" t="s">
        <v>68</v>
      </c>
      <c r="AO12614" t="s">
        <v>5443</v>
      </c>
      <c r="AP12614" s="1">
        <v>45214.415972222225</v>
      </c>
      <c r="AQ12614" s="1">
        <v>45214.412499999999</v>
      </c>
    </row>
    <row r="12615" spans="1:43" x14ac:dyDescent="0.35">
      <c r="A12615" t="s">
        <v>67559</v>
      </c>
      <c r="B12615" t="s">
        <v>67560</v>
      </c>
      <c r="C12615" t="s">
        <v>2980</v>
      </c>
      <c r="F12615" t="s">
        <v>67561</v>
      </c>
      <c r="H12615" t="s">
        <v>67559</v>
      </c>
      <c r="J12615" t="s">
        <v>67562</v>
      </c>
      <c r="O12615">
        <v>80504</v>
      </c>
      <c r="P12615" t="s">
        <v>50</v>
      </c>
      <c r="U12615" s="1">
        <v>45212</v>
      </c>
      <c r="V12615" s="1">
        <v>45212</v>
      </c>
      <c r="W12615" s="1">
        <v>45212.705555555556</v>
      </c>
      <c r="X12615" s="1">
        <v>45212.705555555556</v>
      </c>
      <c r="AC12615" t="s">
        <v>53</v>
      </c>
      <c r="AD12615">
        <v>1000000001</v>
      </c>
      <c r="AE12615" s="1">
        <v>39973.351388888892</v>
      </c>
      <c r="AF12615" t="s">
        <v>3377</v>
      </c>
      <c r="AG12615" t="s">
        <v>67563</v>
      </c>
      <c r="AH12615" t="s">
        <v>51</v>
      </c>
      <c r="AJ12615" t="s">
        <v>53</v>
      </c>
      <c r="AL12615" t="s">
        <v>78</v>
      </c>
      <c r="AO12615" t="s">
        <v>5443</v>
      </c>
      <c r="AP12615" s="1">
        <v>45471.363194444442</v>
      </c>
    </row>
    <row r="12616" spans="1:43" x14ac:dyDescent="0.35">
      <c r="A12616" t="s">
        <v>67564</v>
      </c>
      <c r="B12616" t="s">
        <v>67565</v>
      </c>
      <c r="C12616" t="s">
        <v>22427</v>
      </c>
      <c r="F12616" t="s">
        <v>67566</v>
      </c>
      <c r="H12616" t="s">
        <v>67564</v>
      </c>
      <c r="J12616" t="s">
        <v>67567</v>
      </c>
      <c r="K12616" t="s">
        <v>67568</v>
      </c>
      <c r="M12616" t="s">
        <v>753</v>
      </c>
      <c r="N12616" t="s">
        <v>798</v>
      </c>
      <c r="O12616">
        <v>79928</v>
      </c>
      <c r="P12616" t="s">
        <v>50</v>
      </c>
      <c r="U12616" s="1">
        <v>45212</v>
      </c>
      <c r="V12616" s="1">
        <v>45212</v>
      </c>
      <c r="W12616" s="1">
        <v>45212.727777777778</v>
      </c>
      <c r="X12616" s="1">
        <v>45212.727777777778</v>
      </c>
      <c r="AC12616" t="s">
        <v>51</v>
      </c>
      <c r="AD12616">
        <v>2973744133</v>
      </c>
      <c r="AE12616" s="1">
        <v>45212.727777777778</v>
      </c>
      <c r="AF12616" t="s">
        <v>67569</v>
      </c>
      <c r="AG12616" t="s">
        <v>67570</v>
      </c>
      <c r="AH12616" t="s">
        <v>51</v>
      </c>
      <c r="AJ12616" t="s">
        <v>53</v>
      </c>
      <c r="AL12616" t="s">
        <v>68</v>
      </c>
      <c r="AO12616" t="s">
        <v>5443</v>
      </c>
      <c r="AP12616" s="1">
        <v>45212.729861111111</v>
      </c>
      <c r="AQ12616" s="1">
        <v>45212.73541666667</v>
      </c>
    </row>
    <row r="12617" spans="1:43" x14ac:dyDescent="0.35">
      <c r="A12617" t="s">
        <v>67571</v>
      </c>
      <c r="B12617" t="s">
        <v>67572</v>
      </c>
      <c r="C12617" t="s">
        <v>1540</v>
      </c>
      <c r="F12617" t="s">
        <v>67573</v>
      </c>
      <c r="H12617" t="s">
        <v>67574</v>
      </c>
      <c r="J12617" t="s">
        <v>67575</v>
      </c>
      <c r="K12617" t="s">
        <v>67576</v>
      </c>
      <c r="M12617" t="s">
        <v>32019</v>
      </c>
      <c r="N12617" t="s">
        <v>501</v>
      </c>
      <c r="O12617">
        <v>88260</v>
      </c>
      <c r="P12617" t="s">
        <v>50</v>
      </c>
      <c r="U12617" s="1">
        <v>45215</v>
      </c>
      <c r="V12617" s="1">
        <v>45215</v>
      </c>
      <c r="W12617" s="1">
        <v>45215.856944444444</v>
      </c>
      <c r="X12617" s="1">
        <v>45215.856944444444</v>
      </c>
      <c r="AC12617" t="s">
        <v>53</v>
      </c>
      <c r="AD12617">
        <v>2973747983</v>
      </c>
      <c r="AE12617" s="1">
        <v>45216.386805555558</v>
      </c>
      <c r="AF12617" t="s">
        <v>67577</v>
      </c>
      <c r="AG12617" t="s">
        <v>67578</v>
      </c>
      <c r="AH12617" t="s">
        <v>51</v>
      </c>
      <c r="AJ12617" t="s">
        <v>53</v>
      </c>
      <c r="AL12617" t="s">
        <v>68</v>
      </c>
      <c r="AO12617" t="s">
        <v>5443</v>
      </c>
      <c r="AP12617" s="1">
        <v>45324.52847222222</v>
      </c>
      <c r="AQ12617" s="1">
        <v>45242.524305555555</v>
      </c>
    </row>
    <row r="12618" spans="1:43" x14ac:dyDescent="0.35">
      <c r="A12618" t="s">
        <v>67579</v>
      </c>
      <c r="B12618" t="s">
        <v>17503</v>
      </c>
      <c r="C12618" t="s">
        <v>3371</v>
      </c>
      <c r="F12618" t="s">
        <v>67580</v>
      </c>
      <c r="H12618" t="s">
        <v>67579</v>
      </c>
      <c r="J12618" t="s">
        <v>67581</v>
      </c>
      <c r="K12618" t="s">
        <v>67582</v>
      </c>
      <c r="M12618" t="s">
        <v>1553</v>
      </c>
      <c r="N12618" t="s">
        <v>287</v>
      </c>
      <c r="O12618">
        <v>81201</v>
      </c>
      <c r="P12618" t="s">
        <v>50</v>
      </c>
      <c r="U12618" s="1">
        <v>45215</v>
      </c>
      <c r="V12618" s="1">
        <v>45215</v>
      </c>
      <c r="AC12618" t="s">
        <v>53</v>
      </c>
      <c r="AD12618">
        <v>2969934410</v>
      </c>
      <c r="AE12618" s="1">
        <v>43803.432638888888</v>
      </c>
      <c r="AG12618" t="s">
        <v>67583</v>
      </c>
      <c r="AH12618" t="s">
        <v>51</v>
      </c>
      <c r="AJ12618" t="s">
        <v>53</v>
      </c>
      <c r="AO12618" t="s">
        <v>57090</v>
      </c>
    </row>
    <row r="12619" spans="1:43" x14ac:dyDescent="0.35">
      <c r="A12619" t="s">
        <v>67584</v>
      </c>
      <c r="B12619" t="s">
        <v>67585</v>
      </c>
      <c r="C12619" t="s">
        <v>3418</v>
      </c>
      <c r="F12619" t="s">
        <v>67586</v>
      </c>
      <c r="H12619" t="s">
        <v>67584</v>
      </c>
      <c r="J12619" t="s">
        <v>67587</v>
      </c>
      <c r="M12619" t="s">
        <v>29989</v>
      </c>
      <c r="N12619" t="s">
        <v>637</v>
      </c>
      <c r="O12619">
        <v>79835</v>
      </c>
      <c r="P12619" t="s">
        <v>50</v>
      </c>
      <c r="U12619" s="1">
        <v>45215</v>
      </c>
      <c r="V12619" s="1">
        <v>45215</v>
      </c>
      <c r="W12619" s="1">
        <v>45215.468055555553</v>
      </c>
      <c r="X12619" s="1">
        <v>45215.468055555553</v>
      </c>
      <c r="AC12619" t="s">
        <v>53</v>
      </c>
      <c r="AD12619">
        <v>2969808497</v>
      </c>
      <c r="AE12619" s="1">
        <v>43255.523611111108</v>
      </c>
      <c r="AF12619" t="s">
        <v>67588</v>
      </c>
      <c r="AG12619" t="s">
        <v>67589</v>
      </c>
      <c r="AH12619" t="s">
        <v>51</v>
      </c>
      <c r="AJ12619" t="s">
        <v>53</v>
      </c>
      <c r="AL12619" t="s">
        <v>68</v>
      </c>
      <c r="AO12619" t="s">
        <v>5443</v>
      </c>
      <c r="AP12619" s="1">
        <v>45215.488888888889</v>
      </c>
      <c r="AQ12619" s="1">
        <v>45215.488194444442</v>
      </c>
    </row>
    <row r="12620" spans="1:43" x14ac:dyDescent="0.35">
      <c r="A12620" t="s">
        <v>67590</v>
      </c>
      <c r="B12620" t="s">
        <v>67591</v>
      </c>
      <c r="C12620" t="s">
        <v>940</v>
      </c>
      <c r="F12620" t="s">
        <v>67592</v>
      </c>
      <c r="H12620" t="s">
        <v>67593</v>
      </c>
      <c r="J12620" t="s">
        <v>67594</v>
      </c>
      <c r="K12620" t="s">
        <v>67595</v>
      </c>
      <c r="M12620" t="s">
        <v>21406</v>
      </c>
      <c r="N12620" t="s">
        <v>65</v>
      </c>
      <c r="O12620">
        <v>80814</v>
      </c>
      <c r="P12620" t="s">
        <v>50</v>
      </c>
      <c r="U12620" s="1">
        <v>45215</v>
      </c>
      <c r="V12620" s="1">
        <v>45215</v>
      </c>
      <c r="W12620" s="1">
        <v>45215.529166666667</v>
      </c>
      <c r="X12620" s="1">
        <v>45215.529166666667</v>
      </c>
      <c r="AC12620" t="s">
        <v>51</v>
      </c>
      <c r="AD12620">
        <v>2973746849</v>
      </c>
      <c r="AE12620" s="1">
        <v>45215.554166666669</v>
      </c>
      <c r="AF12620" t="s">
        <v>67596</v>
      </c>
      <c r="AG12620" t="s">
        <v>67597</v>
      </c>
      <c r="AH12620" t="s">
        <v>51</v>
      </c>
      <c r="AJ12620" t="s">
        <v>53</v>
      </c>
      <c r="AL12620" t="s">
        <v>68</v>
      </c>
      <c r="AO12620" t="s">
        <v>5443</v>
      </c>
      <c r="AP12620" s="1">
        <v>45215.563888888886</v>
      </c>
    </row>
    <row r="12621" spans="1:43" x14ac:dyDescent="0.35">
      <c r="A12621" t="s">
        <v>67598</v>
      </c>
      <c r="B12621" t="s">
        <v>8723</v>
      </c>
      <c r="C12621" t="s">
        <v>2103</v>
      </c>
      <c r="F12621" t="s">
        <v>67599</v>
      </c>
      <c r="H12621" t="s">
        <v>67600</v>
      </c>
      <c r="J12621" t="s">
        <v>67601</v>
      </c>
      <c r="K12621" t="s">
        <v>67602</v>
      </c>
      <c r="M12621" t="s">
        <v>8271</v>
      </c>
      <c r="N12621" t="s">
        <v>65</v>
      </c>
      <c r="O12621">
        <v>80107</v>
      </c>
      <c r="P12621" t="s">
        <v>50</v>
      </c>
      <c r="U12621" s="1">
        <v>45215</v>
      </c>
      <c r="V12621" s="1">
        <v>45215</v>
      </c>
      <c r="W12621" s="1">
        <v>45215.518055555556</v>
      </c>
      <c r="X12621" s="1">
        <v>45215.518055555556</v>
      </c>
      <c r="AC12621" t="s">
        <v>53</v>
      </c>
      <c r="AD12621">
        <v>2973746843</v>
      </c>
      <c r="AE12621" s="1">
        <v>45215.552083333336</v>
      </c>
      <c r="AF12621" t="s">
        <v>67603</v>
      </c>
      <c r="AG12621" t="s">
        <v>67604</v>
      </c>
      <c r="AH12621" t="s">
        <v>51</v>
      </c>
      <c r="AJ12621" t="s">
        <v>53</v>
      </c>
      <c r="AL12621" t="s">
        <v>68</v>
      </c>
      <c r="AO12621" t="s">
        <v>5443</v>
      </c>
      <c r="AP12621" s="1">
        <v>45448.720833333333</v>
      </c>
    </row>
    <row r="12622" spans="1:43" x14ac:dyDescent="0.35">
      <c r="A12622" t="s">
        <v>67605</v>
      </c>
      <c r="B12622" t="s">
        <v>67606</v>
      </c>
      <c r="C12622" t="s">
        <v>106</v>
      </c>
      <c r="F12622" t="s">
        <v>67607</v>
      </c>
      <c r="G12622" t="s">
        <v>67608</v>
      </c>
      <c r="H12622" t="s">
        <v>67609</v>
      </c>
      <c r="I12622" t="s">
        <v>179</v>
      </c>
      <c r="J12622" t="s">
        <v>67610</v>
      </c>
      <c r="K12622" t="s">
        <v>67611</v>
      </c>
      <c r="M12622" t="s">
        <v>60372</v>
      </c>
      <c r="N12622" t="s">
        <v>15700</v>
      </c>
      <c r="O12622">
        <v>30342</v>
      </c>
      <c r="P12622" t="s">
        <v>50</v>
      </c>
      <c r="U12622" s="1">
        <v>45215</v>
      </c>
      <c r="V12622" s="1">
        <v>45215</v>
      </c>
      <c r="W12622" s="1">
        <v>45215.563194444447</v>
      </c>
      <c r="X12622" s="1">
        <v>45215.563194444447</v>
      </c>
      <c r="AC12622" t="s">
        <v>53</v>
      </c>
      <c r="AD12622">
        <v>2973746860</v>
      </c>
      <c r="AE12622" s="1">
        <v>45215.5625</v>
      </c>
      <c r="AF12622" t="s">
        <v>67612</v>
      </c>
      <c r="AG12622" t="s">
        <v>67613</v>
      </c>
      <c r="AH12622" t="s">
        <v>51</v>
      </c>
      <c r="AJ12622" t="s">
        <v>53</v>
      </c>
      <c r="AL12622" t="s">
        <v>68</v>
      </c>
      <c r="AO12622" t="s">
        <v>5443</v>
      </c>
      <c r="AP12622" s="1">
        <v>45343.635416666664</v>
      </c>
    </row>
    <row r="12623" spans="1:43" x14ac:dyDescent="0.35">
      <c r="A12623" t="s">
        <v>67614</v>
      </c>
      <c r="B12623" t="s">
        <v>49219</v>
      </c>
      <c r="C12623" t="s">
        <v>5841</v>
      </c>
      <c r="F12623" t="s">
        <v>67615</v>
      </c>
      <c r="H12623" t="s">
        <v>67614</v>
      </c>
      <c r="J12623" t="s">
        <v>67616</v>
      </c>
      <c r="K12623" t="s">
        <v>67617</v>
      </c>
      <c r="M12623" t="s">
        <v>18537</v>
      </c>
      <c r="N12623" t="s">
        <v>5277</v>
      </c>
      <c r="O12623">
        <v>82834</v>
      </c>
      <c r="P12623" t="s">
        <v>50</v>
      </c>
      <c r="U12623" s="1">
        <v>45215</v>
      </c>
      <c r="V12623" s="1">
        <v>45215</v>
      </c>
      <c r="W12623" s="1">
        <v>45215.651388888888</v>
      </c>
      <c r="X12623" s="1">
        <v>45215.651388888888</v>
      </c>
      <c r="AC12623" t="s">
        <v>53</v>
      </c>
      <c r="AD12623">
        <v>2973747091</v>
      </c>
      <c r="AE12623" s="1">
        <v>45215.697222222225</v>
      </c>
      <c r="AF12623" t="s">
        <v>67618</v>
      </c>
      <c r="AG12623" t="s">
        <v>67619</v>
      </c>
      <c r="AH12623" t="s">
        <v>51</v>
      </c>
      <c r="AJ12623" t="s">
        <v>53</v>
      </c>
      <c r="AL12623" t="s">
        <v>68</v>
      </c>
      <c r="AO12623" t="s">
        <v>5443</v>
      </c>
      <c r="AP12623" s="1">
        <v>45215.650694444441</v>
      </c>
    </row>
    <row r="12624" spans="1:43" x14ac:dyDescent="0.35">
      <c r="A12624" t="s">
        <v>67620</v>
      </c>
      <c r="B12624" t="s">
        <v>5849</v>
      </c>
      <c r="C12624" t="s">
        <v>1686</v>
      </c>
      <c r="F12624" t="s">
        <v>67621</v>
      </c>
      <c r="H12624" t="s">
        <v>67622</v>
      </c>
      <c r="J12624" t="s">
        <v>67623</v>
      </c>
      <c r="K12624" t="s">
        <v>67624</v>
      </c>
      <c r="M12624" t="s">
        <v>753</v>
      </c>
      <c r="N12624" t="s">
        <v>798</v>
      </c>
      <c r="O12624">
        <v>79938</v>
      </c>
      <c r="P12624" t="s">
        <v>50</v>
      </c>
      <c r="U12624" s="1">
        <v>45215</v>
      </c>
      <c r="V12624" s="1">
        <v>45215</v>
      </c>
      <c r="W12624" s="1">
        <v>45215.640277777777</v>
      </c>
      <c r="X12624" s="1">
        <v>45215.640277777777</v>
      </c>
      <c r="AC12624" t="s">
        <v>51</v>
      </c>
      <c r="AD12624">
        <v>2973746881</v>
      </c>
      <c r="AE12624" s="1">
        <v>45215.600694444445</v>
      </c>
      <c r="AF12624" t="s">
        <v>67625</v>
      </c>
      <c r="AG12624" t="s">
        <v>67626</v>
      </c>
      <c r="AH12624" t="s">
        <v>51</v>
      </c>
      <c r="AJ12624" t="s">
        <v>53</v>
      </c>
      <c r="AL12624" t="s">
        <v>68</v>
      </c>
      <c r="AO12624" t="s">
        <v>5443</v>
      </c>
      <c r="AP12624" s="1">
        <v>45215.649305555555</v>
      </c>
      <c r="AQ12624" s="1">
        <v>45215.651388888888</v>
      </c>
    </row>
    <row r="12625" spans="1:43" x14ac:dyDescent="0.35">
      <c r="A12625" t="s">
        <v>67627</v>
      </c>
      <c r="B12625" t="s">
        <v>67628</v>
      </c>
      <c r="C12625" t="s">
        <v>67629</v>
      </c>
      <c r="F12625" t="s">
        <v>67630</v>
      </c>
      <c r="H12625" t="s">
        <v>67631</v>
      </c>
      <c r="J12625" t="s">
        <v>67632</v>
      </c>
      <c r="K12625" t="s">
        <v>67633</v>
      </c>
      <c r="M12625" t="s">
        <v>753</v>
      </c>
      <c r="N12625" t="s">
        <v>798</v>
      </c>
      <c r="O12625">
        <v>79912</v>
      </c>
      <c r="P12625" t="s">
        <v>50</v>
      </c>
      <c r="U12625" s="1">
        <v>45215</v>
      </c>
      <c r="V12625" s="1">
        <v>45215</v>
      </c>
      <c r="W12625" s="1">
        <v>45215.695833333331</v>
      </c>
      <c r="X12625" s="1">
        <v>45215.695833333331</v>
      </c>
      <c r="AC12625" t="s">
        <v>51</v>
      </c>
      <c r="AD12625">
        <v>2973747962</v>
      </c>
      <c r="AE12625" s="1">
        <v>45216.365277777775</v>
      </c>
      <c r="AF12625" t="s">
        <v>67634</v>
      </c>
      <c r="AG12625" t="s">
        <v>67635</v>
      </c>
      <c r="AH12625" t="s">
        <v>51</v>
      </c>
      <c r="AJ12625" t="s">
        <v>53</v>
      </c>
      <c r="AL12625" t="s">
        <v>68</v>
      </c>
      <c r="AO12625" t="s">
        <v>5443</v>
      </c>
      <c r="AP12625" s="1">
        <v>45216.380555555559</v>
      </c>
      <c r="AQ12625" s="1">
        <v>45216.373611111114</v>
      </c>
    </row>
    <row r="12626" spans="1:43" x14ac:dyDescent="0.35">
      <c r="A12626" t="s">
        <v>67636</v>
      </c>
      <c r="B12626" t="s">
        <v>67637</v>
      </c>
      <c r="C12626" t="s">
        <v>9696</v>
      </c>
      <c r="F12626" t="s">
        <v>67638</v>
      </c>
      <c r="H12626" t="s">
        <v>67636</v>
      </c>
      <c r="J12626" t="s">
        <v>67639</v>
      </c>
      <c r="K12626" t="s">
        <v>67640</v>
      </c>
      <c r="M12626" t="s">
        <v>159</v>
      </c>
      <c r="N12626" t="s">
        <v>65</v>
      </c>
      <c r="O12626">
        <v>80902</v>
      </c>
      <c r="P12626" t="s">
        <v>50</v>
      </c>
      <c r="U12626" s="1">
        <v>45215</v>
      </c>
      <c r="V12626" s="1">
        <v>45215</v>
      </c>
      <c r="W12626" s="1">
        <v>45216.390277777777</v>
      </c>
      <c r="X12626" s="1">
        <v>45216.390277777777</v>
      </c>
      <c r="AC12626" t="s">
        <v>53</v>
      </c>
      <c r="AD12626">
        <v>2973747984</v>
      </c>
      <c r="AE12626" s="1">
        <v>45216.388194444444</v>
      </c>
      <c r="AF12626" t="s">
        <v>67641</v>
      </c>
      <c r="AG12626" t="s">
        <v>67642</v>
      </c>
      <c r="AH12626" t="s">
        <v>51</v>
      </c>
      <c r="AJ12626" t="s">
        <v>53</v>
      </c>
      <c r="AL12626" t="s">
        <v>68</v>
      </c>
      <c r="AO12626" t="s">
        <v>5443</v>
      </c>
      <c r="AP12626" s="1">
        <v>45215.982638888891</v>
      </c>
    </row>
    <row r="12627" spans="1:43" x14ac:dyDescent="0.35">
      <c r="A12627" t="s">
        <v>67643</v>
      </c>
      <c r="B12627" t="s">
        <v>3788</v>
      </c>
      <c r="C12627" t="s">
        <v>3803</v>
      </c>
      <c r="F12627" t="s">
        <v>67644</v>
      </c>
      <c r="H12627" t="s">
        <v>67643</v>
      </c>
      <c r="J12627" t="s">
        <v>67645</v>
      </c>
      <c r="K12627" t="s">
        <v>39322</v>
      </c>
      <c r="M12627" t="s">
        <v>525</v>
      </c>
      <c r="N12627" t="s">
        <v>65</v>
      </c>
      <c r="O12627">
        <v>80011</v>
      </c>
      <c r="P12627" t="s">
        <v>50</v>
      </c>
      <c r="U12627" s="1">
        <v>45215</v>
      </c>
      <c r="V12627" s="1">
        <v>45215</v>
      </c>
      <c r="W12627" s="1">
        <v>45215.705555555556</v>
      </c>
      <c r="X12627" s="1">
        <v>45215.705555555556</v>
      </c>
      <c r="AC12627" t="s">
        <v>53</v>
      </c>
      <c r="AD12627">
        <v>2972039704</v>
      </c>
      <c r="AE12627" s="1">
        <v>44519.578472222223</v>
      </c>
      <c r="AF12627" t="s">
        <v>67646</v>
      </c>
      <c r="AG12627" t="s">
        <v>67647</v>
      </c>
      <c r="AH12627" t="s">
        <v>51</v>
      </c>
      <c r="AJ12627" t="s">
        <v>53</v>
      </c>
      <c r="AL12627" t="s">
        <v>68</v>
      </c>
      <c r="AO12627" t="s">
        <v>5443</v>
      </c>
      <c r="AP12627" s="1">
        <v>45215.70416666667</v>
      </c>
    </row>
    <row r="12628" spans="1:43" x14ac:dyDescent="0.35">
      <c r="A12628" t="s">
        <v>67648</v>
      </c>
      <c r="B12628" t="s">
        <v>67649</v>
      </c>
      <c r="C12628" t="s">
        <v>2740</v>
      </c>
      <c r="F12628">
        <f>1713-540-6338</f>
        <v>-5165</v>
      </c>
      <c r="H12628" t="s">
        <v>67648</v>
      </c>
      <c r="I12628" t="s">
        <v>415</v>
      </c>
      <c r="J12628" t="s">
        <v>67650</v>
      </c>
      <c r="N12628" t="s">
        <v>3689</v>
      </c>
      <c r="O12628">
        <v>63755</v>
      </c>
      <c r="P12628" t="s">
        <v>50</v>
      </c>
      <c r="U12628" s="1">
        <v>45215.675694444442</v>
      </c>
      <c r="V12628" s="1">
        <v>45215.675694444442</v>
      </c>
      <c r="AC12628" t="s">
        <v>53</v>
      </c>
      <c r="AG12628" t="s">
        <v>67651</v>
      </c>
      <c r="AH12628" t="s">
        <v>53</v>
      </c>
      <c r="AJ12628" t="s">
        <v>53</v>
      </c>
      <c r="AO12628" t="s">
        <v>54</v>
      </c>
    </row>
    <row r="12629" spans="1:43" x14ac:dyDescent="0.35">
      <c r="A12629" t="s">
        <v>67652</v>
      </c>
      <c r="B12629" t="s">
        <v>12646</v>
      </c>
      <c r="C12629" t="s">
        <v>62177</v>
      </c>
      <c r="F12629" t="s">
        <v>67653</v>
      </c>
      <c r="H12629" t="s">
        <v>67654</v>
      </c>
      <c r="J12629" t="s">
        <v>67655</v>
      </c>
      <c r="K12629" t="s">
        <v>67656</v>
      </c>
      <c r="M12629" t="s">
        <v>17479</v>
      </c>
      <c r="N12629" t="s">
        <v>798</v>
      </c>
      <c r="O12629">
        <v>79836</v>
      </c>
      <c r="P12629" t="s">
        <v>50</v>
      </c>
      <c r="U12629" s="1">
        <v>45216</v>
      </c>
      <c r="V12629" s="1">
        <v>45216</v>
      </c>
      <c r="W12629" s="1">
        <v>45216.743055555555</v>
      </c>
      <c r="X12629" s="1">
        <v>45216.743055555555</v>
      </c>
      <c r="AC12629" t="s">
        <v>53</v>
      </c>
      <c r="AD12629">
        <v>2969917114</v>
      </c>
      <c r="AE12629" s="1">
        <v>43748.576388888891</v>
      </c>
      <c r="AF12629" t="s">
        <v>67657</v>
      </c>
      <c r="AG12629" t="s">
        <v>67658</v>
      </c>
      <c r="AH12629" t="s">
        <v>51</v>
      </c>
      <c r="AJ12629" t="s">
        <v>53</v>
      </c>
      <c r="AL12629" t="s">
        <v>68</v>
      </c>
      <c r="AO12629" t="s">
        <v>5443</v>
      </c>
      <c r="AP12629" s="1">
        <v>45217.425000000003</v>
      </c>
      <c r="AQ12629" s="1">
        <v>45217.422222222223</v>
      </c>
    </row>
    <row r="12630" spans="1:43" x14ac:dyDescent="0.35">
      <c r="A12630" t="s">
        <v>67659</v>
      </c>
      <c r="B12630" t="s">
        <v>67660</v>
      </c>
      <c r="C12630" t="s">
        <v>443</v>
      </c>
      <c r="F12630" t="s">
        <v>67661</v>
      </c>
      <c r="H12630" t="s">
        <v>67662</v>
      </c>
      <c r="J12630" t="s">
        <v>67663</v>
      </c>
      <c r="K12630" t="s">
        <v>67664</v>
      </c>
      <c r="M12630" t="s">
        <v>67665</v>
      </c>
      <c r="N12630" t="s">
        <v>32317</v>
      </c>
      <c r="O12630">
        <v>63132</v>
      </c>
      <c r="P12630" t="s">
        <v>50</v>
      </c>
      <c r="U12630" s="1">
        <v>45216</v>
      </c>
      <c r="V12630" s="1">
        <v>45216</v>
      </c>
      <c r="AC12630" t="s">
        <v>53</v>
      </c>
      <c r="AD12630">
        <v>2973738331</v>
      </c>
      <c r="AE12630" s="1">
        <v>45209.617361111108</v>
      </c>
      <c r="AG12630" t="s">
        <v>67666</v>
      </c>
      <c r="AH12630" t="s">
        <v>51</v>
      </c>
      <c r="AJ12630" t="s">
        <v>53</v>
      </c>
      <c r="AO12630" t="s">
        <v>57090</v>
      </c>
    </row>
    <row r="12631" spans="1:43" x14ac:dyDescent="0.35">
      <c r="A12631" t="s">
        <v>67667</v>
      </c>
      <c r="B12631" t="s">
        <v>30744</v>
      </c>
      <c r="C12631" t="s">
        <v>8496</v>
      </c>
      <c r="H12631" t="s">
        <v>67667</v>
      </c>
      <c r="J12631" t="s">
        <v>44386</v>
      </c>
      <c r="K12631" t="s">
        <v>67668</v>
      </c>
      <c r="M12631" t="s">
        <v>525</v>
      </c>
      <c r="N12631" t="s">
        <v>287</v>
      </c>
      <c r="O12631">
        <v>80011</v>
      </c>
      <c r="P12631" t="s">
        <v>50</v>
      </c>
      <c r="U12631" s="1">
        <v>45216</v>
      </c>
      <c r="V12631" s="1">
        <v>45216</v>
      </c>
      <c r="W12631" s="1">
        <v>45216.419444444444</v>
      </c>
      <c r="X12631" s="1">
        <v>45216.419444444444</v>
      </c>
      <c r="AC12631" t="s">
        <v>53</v>
      </c>
      <c r="AD12631">
        <v>2972057078</v>
      </c>
      <c r="AE12631" s="1">
        <v>44613.113194444442</v>
      </c>
      <c r="AF12631" t="s">
        <v>67669</v>
      </c>
      <c r="AG12631" t="s">
        <v>67670</v>
      </c>
      <c r="AH12631" t="s">
        <v>51</v>
      </c>
      <c r="AJ12631" t="s">
        <v>53</v>
      </c>
      <c r="AL12631" t="s">
        <v>68</v>
      </c>
      <c r="AO12631" t="s">
        <v>5443</v>
      </c>
      <c r="AP12631" s="1">
        <v>45242.806944444441</v>
      </c>
      <c r="AQ12631" s="1">
        <v>45216.424305555556</v>
      </c>
    </row>
    <row r="12632" spans="1:43" x14ac:dyDescent="0.35">
      <c r="A12632" t="s">
        <v>67671</v>
      </c>
      <c r="B12632" t="s">
        <v>51901</v>
      </c>
      <c r="C12632" t="s">
        <v>6605</v>
      </c>
      <c r="F12632" t="s">
        <v>67672</v>
      </c>
      <c r="H12632" t="s">
        <v>67671</v>
      </c>
      <c r="J12632" t="s">
        <v>67673</v>
      </c>
      <c r="K12632" t="s">
        <v>67674</v>
      </c>
      <c r="M12632" t="s">
        <v>753</v>
      </c>
      <c r="N12632" t="s">
        <v>798</v>
      </c>
      <c r="O12632">
        <v>79934</v>
      </c>
      <c r="P12632" t="s">
        <v>50</v>
      </c>
      <c r="U12632" s="1">
        <v>45216</v>
      </c>
      <c r="V12632" s="1">
        <v>45216</v>
      </c>
      <c r="W12632" s="1">
        <v>45216.618055555555</v>
      </c>
      <c r="X12632" s="1">
        <v>45216.618055555555</v>
      </c>
      <c r="AC12632" t="s">
        <v>51</v>
      </c>
      <c r="AD12632">
        <v>2973748500</v>
      </c>
      <c r="AE12632" s="1">
        <v>45216.643750000003</v>
      </c>
      <c r="AF12632" t="s">
        <v>67675</v>
      </c>
      <c r="AG12632" t="s">
        <v>67676</v>
      </c>
      <c r="AH12632" t="s">
        <v>51</v>
      </c>
      <c r="AJ12632" t="s">
        <v>53</v>
      </c>
      <c r="AL12632" t="s">
        <v>68</v>
      </c>
      <c r="AO12632" t="s">
        <v>5443</v>
      </c>
      <c r="AP12632" s="1">
        <v>45216.652083333334</v>
      </c>
      <c r="AQ12632" s="1">
        <v>45216.654166666667</v>
      </c>
    </row>
    <row r="12633" spans="1:43" x14ac:dyDescent="0.35">
      <c r="A12633" t="s">
        <v>67677</v>
      </c>
      <c r="B12633" t="s">
        <v>67678</v>
      </c>
      <c r="C12633" t="s">
        <v>29503</v>
      </c>
      <c r="F12633" t="s">
        <v>67679</v>
      </c>
      <c r="H12633" t="s">
        <v>67677</v>
      </c>
      <c r="J12633" t="s">
        <v>67680</v>
      </c>
      <c r="M12633" t="s">
        <v>66933</v>
      </c>
      <c r="N12633" t="s">
        <v>398</v>
      </c>
      <c r="O12633">
        <v>88350</v>
      </c>
      <c r="P12633" t="s">
        <v>50</v>
      </c>
      <c r="U12633" s="1">
        <v>45216</v>
      </c>
      <c r="V12633" s="1">
        <v>45216</v>
      </c>
      <c r="W12633" s="1">
        <v>45216.513888888891</v>
      </c>
      <c r="X12633" s="1">
        <v>45216.513888888891</v>
      </c>
      <c r="AC12633" t="s">
        <v>53</v>
      </c>
      <c r="AD12633">
        <v>2969483449</v>
      </c>
      <c r="AE12633" s="1">
        <v>37651</v>
      </c>
      <c r="AF12633" t="s">
        <v>67681</v>
      </c>
      <c r="AG12633" t="s">
        <v>67682</v>
      </c>
      <c r="AH12633" t="s">
        <v>51</v>
      </c>
      <c r="AJ12633" t="s">
        <v>53</v>
      </c>
      <c r="AL12633" t="s">
        <v>68</v>
      </c>
      <c r="AO12633" t="s">
        <v>5443</v>
      </c>
      <c r="AP12633" s="1">
        <v>45239.680555555555</v>
      </c>
      <c r="AQ12633" s="1">
        <v>45216.523611111108</v>
      </c>
    </row>
    <row r="12634" spans="1:43" x14ac:dyDescent="0.35">
      <c r="A12634" t="s">
        <v>67683</v>
      </c>
      <c r="B12634" t="s">
        <v>23518</v>
      </c>
      <c r="C12634" t="s">
        <v>7692</v>
      </c>
      <c r="H12634" t="s">
        <v>67684</v>
      </c>
      <c r="J12634" t="s">
        <v>67685</v>
      </c>
      <c r="K12634" t="s">
        <v>67686</v>
      </c>
      <c r="M12634" t="s">
        <v>45018</v>
      </c>
      <c r="N12634" t="s">
        <v>287</v>
      </c>
      <c r="O12634">
        <v>80022</v>
      </c>
      <c r="P12634" t="s">
        <v>50</v>
      </c>
      <c r="U12634" s="1">
        <v>45216</v>
      </c>
      <c r="V12634" s="1">
        <v>45216</v>
      </c>
      <c r="W12634" s="1">
        <v>45216.426388888889</v>
      </c>
      <c r="X12634" s="1">
        <v>45216.426388888889</v>
      </c>
      <c r="AC12634" t="s">
        <v>53</v>
      </c>
      <c r="AD12634">
        <v>1000000001</v>
      </c>
      <c r="AE12634" s="1">
        <v>39973.351388888892</v>
      </c>
      <c r="AF12634" t="s">
        <v>3377</v>
      </c>
      <c r="AG12634" t="s">
        <v>67687</v>
      </c>
      <c r="AH12634" t="s">
        <v>51</v>
      </c>
      <c r="AJ12634" t="s">
        <v>53</v>
      </c>
      <c r="AL12634" t="s">
        <v>78</v>
      </c>
      <c r="AO12634" t="s">
        <v>51552</v>
      </c>
    </row>
    <row r="12635" spans="1:43" x14ac:dyDescent="0.35">
      <c r="A12635" t="s">
        <v>67688</v>
      </c>
      <c r="B12635" t="s">
        <v>49219</v>
      </c>
      <c r="C12635" t="s">
        <v>5841</v>
      </c>
      <c r="F12635">
        <v>17202326327</v>
      </c>
      <c r="H12635" t="s">
        <v>67688</v>
      </c>
      <c r="J12635" t="s">
        <v>67616</v>
      </c>
      <c r="K12635" t="s">
        <v>67689</v>
      </c>
      <c r="L12635" t="s">
        <v>67690</v>
      </c>
      <c r="M12635" t="s">
        <v>67691</v>
      </c>
      <c r="N12635" t="s">
        <v>5479</v>
      </c>
      <c r="O12635">
        <v>82834</v>
      </c>
      <c r="P12635" t="s">
        <v>50</v>
      </c>
      <c r="U12635" s="1">
        <v>45216</v>
      </c>
      <c r="V12635" s="1">
        <v>45216</v>
      </c>
      <c r="W12635" s="1">
        <v>45216.572222222225</v>
      </c>
      <c r="X12635" s="1">
        <v>45216.572222222225</v>
      </c>
      <c r="AC12635" t="s">
        <v>53</v>
      </c>
      <c r="AD12635">
        <v>2973747091</v>
      </c>
      <c r="AE12635" s="1">
        <v>45215.697222222225</v>
      </c>
      <c r="AF12635" t="s">
        <v>67618</v>
      </c>
      <c r="AG12635" t="s">
        <v>67692</v>
      </c>
      <c r="AH12635" t="s">
        <v>51</v>
      </c>
      <c r="AJ12635" t="s">
        <v>53</v>
      </c>
      <c r="AL12635" t="s">
        <v>68</v>
      </c>
      <c r="AO12635" t="s">
        <v>51983</v>
      </c>
      <c r="AP12635" s="1">
        <v>45423.507638888892</v>
      </c>
      <c r="AQ12635" s="1">
        <v>45216.650694444441</v>
      </c>
    </row>
    <row r="12636" spans="1:43" x14ac:dyDescent="0.35">
      <c r="A12636">
        <v>370262</v>
      </c>
      <c r="B12636" t="s">
        <v>65191</v>
      </c>
      <c r="C12636" t="s">
        <v>29465</v>
      </c>
      <c r="F12636" t="s">
        <v>43635</v>
      </c>
      <c r="H12636" t="s">
        <v>43646</v>
      </c>
      <c r="J12636" t="s">
        <v>12614</v>
      </c>
      <c r="M12636" t="s">
        <v>9168</v>
      </c>
      <c r="N12636" t="s">
        <v>398</v>
      </c>
      <c r="O12636">
        <v>87144</v>
      </c>
      <c r="P12636" t="s">
        <v>50</v>
      </c>
      <c r="U12636" s="1">
        <v>45216</v>
      </c>
      <c r="V12636" s="1">
        <v>45216</v>
      </c>
      <c r="AC12636" t="s">
        <v>53</v>
      </c>
      <c r="AD12636">
        <v>2969543968</v>
      </c>
      <c r="AE12636" s="1">
        <v>40032.470138888886</v>
      </c>
      <c r="AG12636" t="s">
        <v>67693</v>
      </c>
      <c r="AH12636" t="s">
        <v>51</v>
      </c>
      <c r="AJ12636" t="s">
        <v>53</v>
      </c>
      <c r="AO12636" t="s">
        <v>57090</v>
      </c>
    </row>
    <row r="12637" spans="1:43" x14ac:dyDescent="0.35">
      <c r="A12637" t="s">
        <v>67694</v>
      </c>
      <c r="B12637" t="s">
        <v>5743</v>
      </c>
      <c r="C12637" t="s">
        <v>67695</v>
      </c>
      <c r="F12637" t="s">
        <v>67696</v>
      </c>
      <c r="H12637" t="s">
        <v>67694</v>
      </c>
      <c r="J12637" t="s">
        <v>67697</v>
      </c>
      <c r="K12637" t="s">
        <v>67698</v>
      </c>
      <c r="M12637" t="s">
        <v>3571</v>
      </c>
      <c r="N12637" t="s">
        <v>65</v>
      </c>
      <c r="O12637">
        <v>80022</v>
      </c>
      <c r="P12637" t="s">
        <v>50</v>
      </c>
      <c r="U12637" s="1">
        <v>45216</v>
      </c>
      <c r="V12637" s="1">
        <v>45216</v>
      </c>
      <c r="AC12637" t="s">
        <v>53</v>
      </c>
      <c r="AG12637" t="s">
        <v>67699</v>
      </c>
      <c r="AH12637" t="s">
        <v>51</v>
      </c>
      <c r="AJ12637" t="s">
        <v>53</v>
      </c>
      <c r="AO12637" t="s">
        <v>57090</v>
      </c>
    </row>
    <row r="12638" spans="1:43" x14ac:dyDescent="0.35">
      <c r="A12638" t="s">
        <v>67700</v>
      </c>
      <c r="B12638" t="s">
        <v>67701</v>
      </c>
      <c r="C12638" t="s">
        <v>3460</v>
      </c>
      <c r="F12638" t="s">
        <v>67702</v>
      </c>
      <c r="H12638" t="s">
        <v>67703</v>
      </c>
      <c r="J12638" t="s">
        <v>67704</v>
      </c>
      <c r="K12638">
        <v>2155</v>
      </c>
      <c r="M12638" t="s">
        <v>545</v>
      </c>
      <c r="N12638" t="s">
        <v>253</v>
      </c>
      <c r="O12638">
        <v>88011</v>
      </c>
      <c r="P12638" t="s">
        <v>50</v>
      </c>
      <c r="U12638" s="1">
        <v>45216</v>
      </c>
      <c r="V12638" s="1">
        <v>45216</v>
      </c>
      <c r="W12638" s="1">
        <v>45216.425000000003</v>
      </c>
      <c r="X12638" s="1">
        <v>45216.425000000003</v>
      </c>
      <c r="AC12638" t="s">
        <v>51</v>
      </c>
      <c r="AD12638">
        <v>2969899796</v>
      </c>
      <c r="AE12638" s="1">
        <v>43675.415277777778</v>
      </c>
      <c r="AF12638" t="s">
        <v>67705</v>
      </c>
      <c r="AG12638" t="s">
        <v>67706</v>
      </c>
      <c r="AH12638" t="s">
        <v>51</v>
      </c>
      <c r="AJ12638" t="s">
        <v>53</v>
      </c>
      <c r="AL12638" t="s">
        <v>68</v>
      </c>
      <c r="AO12638" t="s">
        <v>5443</v>
      </c>
      <c r="AP12638" s="1">
        <v>45216.48541666667</v>
      </c>
      <c r="AQ12638" s="1">
        <v>45216.494444444441</v>
      </c>
    </row>
    <row r="12639" spans="1:43" x14ac:dyDescent="0.35">
      <c r="A12639" t="s">
        <v>67707</v>
      </c>
      <c r="B12639" t="s">
        <v>67708</v>
      </c>
      <c r="C12639" t="s">
        <v>5318</v>
      </c>
      <c r="H12639" t="s">
        <v>67709</v>
      </c>
      <c r="J12639" t="s">
        <v>67710</v>
      </c>
      <c r="K12639" t="s">
        <v>67711</v>
      </c>
      <c r="M12639" t="s">
        <v>8594</v>
      </c>
      <c r="N12639" t="s">
        <v>287</v>
      </c>
      <c r="O12639">
        <v>81643</v>
      </c>
      <c r="P12639" t="s">
        <v>50</v>
      </c>
      <c r="U12639" s="1">
        <v>45216</v>
      </c>
      <c r="V12639" s="1">
        <v>45216</v>
      </c>
      <c r="W12639" s="1">
        <v>45216.935416666667</v>
      </c>
      <c r="X12639" s="1">
        <v>45216.935416666667</v>
      </c>
      <c r="AC12639" t="s">
        <v>53</v>
      </c>
      <c r="AD12639">
        <v>1000000001</v>
      </c>
      <c r="AE12639" s="1">
        <v>39973.351388888892</v>
      </c>
      <c r="AF12639" t="s">
        <v>3377</v>
      </c>
      <c r="AG12639" t="s">
        <v>67712</v>
      </c>
      <c r="AH12639" t="s">
        <v>51</v>
      </c>
      <c r="AJ12639" t="s">
        <v>53</v>
      </c>
      <c r="AL12639" t="s">
        <v>78</v>
      </c>
      <c r="AO12639" t="s">
        <v>51552</v>
      </c>
    </row>
    <row r="12640" spans="1:43" x14ac:dyDescent="0.35">
      <c r="A12640" t="s">
        <v>67713</v>
      </c>
      <c r="B12640" t="s">
        <v>5849</v>
      </c>
      <c r="C12640" t="s">
        <v>21914</v>
      </c>
      <c r="F12640" t="s">
        <v>67714</v>
      </c>
      <c r="H12640" t="s">
        <v>67713</v>
      </c>
      <c r="J12640" t="s">
        <v>61978</v>
      </c>
      <c r="K12640" t="s">
        <v>61979</v>
      </c>
      <c r="M12640" t="s">
        <v>30854</v>
      </c>
      <c r="N12640" t="s">
        <v>13693</v>
      </c>
      <c r="O12640">
        <v>37229</v>
      </c>
      <c r="P12640" t="s">
        <v>50</v>
      </c>
      <c r="U12640" s="1">
        <v>45216</v>
      </c>
      <c r="V12640" s="1">
        <v>45216</v>
      </c>
      <c r="W12640" s="1">
        <v>45216.64166666667</v>
      </c>
      <c r="X12640" s="1">
        <v>45216.64166666667</v>
      </c>
      <c r="AC12640" t="s">
        <v>51</v>
      </c>
      <c r="AD12640">
        <v>2973570495</v>
      </c>
      <c r="AE12640" s="1">
        <v>45132.636805555558</v>
      </c>
      <c r="AF12640" t="s">
        <v>61980</v>
      </c>
      <c r="AG12640" t="s">
        <v>67715</v>
      </c>
      <c r="AH12640" t="s">
        <v>51</v>
      </c>
      <c r="AJ12640" t="s">
        <v>53</v>
      </c>
      <c r="AL12640" t="s">
        <v>68</v>
      </c>
      <c r="AO12640" t="s">
        <v>5443</v>
      </c>
      <c r="AP12640" s="1">
        <v>45216.645833333336</v>
      </c>
      <c r="AQ12640" s="1">
        <v>45216.649305555555</v>
      </c>
    </row>
    <row r="12641" spans="1:43" x14ac:dyDescent="0.35">
      <c r="A12641" t="s">
        <v>67716</v>
      </c>
      <c r="B12641" t="s">
        <v>67717</v>
      </c>
      <c r="C12641" t="s">
        <v>67718</v>
      </c>
      <c r="F12641" t="s">
        <v>67719</v>
      </c>
      <c r="H12641" t="s">
        <v>67720</v>
      </c>
      <c r="I12641" t="s">
        <v>271</v>
      </c>
      <c r="J12641" t="s">
        <v>2350</v>
      </c>
      <c r="K12641" t="s">
        <v>5950</v>
      </c>
      <c r="M12641" t="s">
        <v>159</v>
      </c>
      <c r="N12641" t="s">
        <v>65</v>
      </c>
      <c r="O12641">
        <v>80910</v>
      </c>
      <c r="P12641" t="s">
        <v>50</v>
      </c>
      <c r="U12641" s="1">
        <v>45217</v>
      </c>
      <c r="V12641" s="1">
        <v>45217</v>
      </c>
      <c r="W12641" s="1">
        <v>45217.716666666667</v>
      </c>
      <c r="X12641" s="1">
        <v>45476.501388888886</v>
      </c>
      <c r="Y12641" s="1">
        <v>45476.504861111112</v>
      </c>
      <c r="Z12641">
        <v>2096.7199999999998</v>
      </c>
      <c r="AA12641" t="s">
        <v>133</v>
      </c>
      <c r="AC12641" t="s">
        <v>53</v>
      </c>
      <c r="AD12641">
        <v>2969476832</v>
      </c>
      <c r="AE12641" s="1">
        <v>37243</v>
      </c>
      <c r="AF12641" t="s">
        <v>1763</v>
      </c>
      <c r="AG12641" t="s">
        <v>67721</v>
      </c>
      <c r="AH12641" t="s">
        <v>51</v>
      </c>
      <c r="AJ12641" t="s">
        <v>53</v>
      </c>
      <c r="AL12641" t="s">
        <v>68</v>
      </c>
      <c r="AO12641" t="s">
        <v>5443</v>
      </c>
      <c r="AP12641" s="1">
        <v>45217.718055555553</v>
      </c>
    </row>
    <row r="12642" spans="1:43" x14ac:dyDescent="0.35">
      <c r="A12642" t="s">
        <v>67722</v>
      </c>
      <c r="B12642" t="s">
        <v>65191</v>
      </c>
      <c r="C12642" t="s">
        <v>5596</v>
      </c>
      <c r="F12642" t="s">
        <v>67723</v>
      </c>
      <c r="H12642" t="s">
        <v>67722</v>
      </c>
      <c r="J12642" t="s">
        <v>67724</v>
      </c>
      <c r="K12642" t="s">
        <v>67725</v>
      </c>
      <c r="M12642" t="s">
        <v>5595</v>
      </c>
      <c r="N12642" t="s">
        <v>9781</v>
      </c>
      <c r="O12642">
        <v>55374</v>
      </c>
      <c r="P12642" t="s">
        <v>50</v>
      </c>
      <c r="U12642" s="1">
        <v>45217</v>
      </c>
      <c r="V12642" s="1">
        <v>45217</v>
      </c>
      <c r="W12642" s="1">
        <v>45217.380555555559</v>
      </c>
      <c r="X12642" s="1">
        <v>45217.380555555559</v>
      </c>
      <c r="AC12642" t="s">
        <v>51</v>
      </c>
      <c r="AD12642">
        <v>2969875024</v>
      </c>
      <c r="AE12642" s="1">
        <v>43542.368055555555</v>
      </c>
      <c r="AF12642" t="s">
        <v>67726</v>
      </c>
      <c r="AG12642" t="s">
        <v>67727</v>
      </c>
      <c r="AH12642" t="s">
        <v>51</v>
      </c>
      <c r="AJ12642" t="s">
        <v>53</v>
      </c>
      <c r="AL12642" t="s">
        <v>68</v>
      </c>
      <c r="AO12642" t="s">
        <v>5443</v>
      </c>
      <c r="AP12642" s="1">
        <v>45219.355555555558</v>
      </c>
      <c r="AQ12642" s="1">
        <v>45217.386111111111</v>
      </c>
    </row>
    <row r="12643" spans="1:43" x14ac:dyDescent="0.35">
      <c r="A12643" t="s">
        <v>67728</v>
      </c>
      <c r="B12643" t="s">
        <v>3728</v>
      </c>
      <c r="C12643" t="s">
        <v>67729</v>
      </c>
      <c r="F12643" t="s">
        <v>67730</v>
      </c>
      <c r="H12643" t="s">
        <v>67731</v>
      </c>
      <c r="J12643" t="s">
        <v>67732</v>
      </c>
      <c r="K12643" t="s">
        <v>67733</v>
      </c>
      <c r="M12643" t="s">
        <v>753</v>
      </c>
      <c r="N12643" t="s">
        <v>798</v>
      </c>
      <c r="O12643">
        <v>79928</v>
      </c>
      <c r="P12643" t="s">
        <v>50</v>
      </c>
      <c r="U12643" s="1">
        <v>45217</v>
      </c>
      <c r="V12643" s="1">
        <v>45217</v>
      </c>
      <c r="W12643" s="1">
        <v>45217.583333333336</v>
      </c>
      <c r="X12643" s="1">
        <v>45217.583333333336</v>
      </c>
      <c r="AC12643" t="s">
        <v>51</v>
      </c>
      <c r="AD12643">
        <v>2972308682</v>
      </c>
      <c r="AE12643" s="1">
        <v>44960.545138888891</v>
      </c>
      <c r="AF12643" t="s">
        <v>67734</v>
      </c>
      <c r="AG12643" t="s">
        <v>67735</v>
      </c>
      <c r="AH12643" t="s">
        <v>51</v>
      </c>
      <c r="AJ12643" t="s">
        <v>53</v>
      </c>
      <c r="AL12643" t="s">
        <v>68</v>
      </c>
      <c r="AO12643" t="s">
        <v>5443</v>
      </c>
      <c r="AP12643" s="1">
        <v>45217.602083333331</v>
      </c>
      <c r="AQ12643" s="1">
        <v>45217.599305555559</v>
      </c>
    </row>
    <row r="12644" spans="1:43" x14ac:dyDescent="0.35">
      <c r="A12644" t="s">
        <v>67736</v>
      </c>
      <c r="B12644" t="s">
        <v>38156</v>
      </c>
      <c r="C12644" t="s">
        <v>5841</v>
      </c>
      <c r="F12644" t="s">
        <v>67737</v>
      </c>
      <c r="H12644" t="s">
        <v>67736</v>
      </c>
      <c r="J12644" t="s">
        <v>67738</v>
      </c>
      <c r="K12644" t="s">
        <v>67739</v>
      </c>
      <c r="M12644" t="s">
        <v>1300</v>
      </c>
      <c r="N12644" t="s">
        <v>264</v>
      </c>
      <c r="O12644">
        <v>76058</v>
      </c>
      <c r="P12644" t="s">
        <v>50</v>
      </c>
      <c r="U12644" s="1">
        <v>45217</v>
      </c>
      <c r="V12644" s="1">
        <v>45217</v>
      </c>
      <c r="W12644" s="1">
        <v>45217.551388888889</v>
      </c>
      <c r="X12644" s="1">
        <v>45217.551388888889</v>
      </c>
      <c r="AC12644" t="s">
        <v>53</v>
      </c>
      <c r="AD12644">
        <v>2973751918</v>
      </c>
      <c r="AE12644" s="1">
        <v>45218.699305555558</v>
      </c>
      <c r="AF12644" t="s">
        <v>67740</v>
      </c>
      <c r="AG12644" t="s">
        <v>67741</v>
      </c>
      <c r="AH12644" t="s">
        <v>51</v>
      </c>
      <c r="AJ12644" t="s">
        <v>53</v>
      </c>
      <c r="AL12644" t="s">
        <v>68</v>
      </c>
      <c r="AO12644" t="s">
        <v>5443</v>
      </c>
      <c r="AP12644" s="1">
        <v>45476.578472222223</v>
      </c>
    </row>
    <row r="12645" spans="1:43" x14ac:dyDescent="0.35">
      <c r="A12645" t="s">
        <v>67742</v>
      </c>
      <c r="B12645" t="s">
        <v>49052</v>
      </c>
      <c r="C12645" t="s">
        <v>53351</v>
      </c>
      <c r="F12645" t="s">
        <v>67743</v>
      </c>
      <c r="H12645" t="s">
        <v>67742</v>
      </c>
      <c r="J12645" t="s">
        <v>5239</v>
      </c>
      <c r="K12645" t="s">
        <v>67744</v>
      </c>
      <c r="M12645" t="s">
        <v>67745</v>
      </c>
      <c r="N12645" t="s">
        <v>798</v>
      </c>
      <c r="O12645">
        <v>79363</v>
      </c>
      <c r="P12645" t="s">
        <v>50</v>
      </c>
      <c r="U12645" s="1">
        <v>45217</v>
      </c>
      <c r="V12645" s="1">
        <v>45217</v>
      </c>
      <c r="W12645" s="1">
        <v>45217.134722222225</v>
      </c>
      <c r="X12645" s="1">
        <v>45217.134722222225</v>
      </c>
      <c r="AC12645" t="s">
        <v>51</v>
      </c>
      <c r="AD12645">
        <v>2969475162</v>
      </c>
      <c r="AE12645" s="1">
        <v>37147</v>
      </c>
      <c r="AF12645" t="s">
        <v>5241</v>
      </c>
      <c r="AG12645" t="s">
        <v>67746</v>
      </c>
      <c r="AH12645" t="s">
        <v>51</v>
      </c>
      <c r="AJ12645" t="s">
        <v>53</v>
      </c>
      <c r="AL12645" t="s">
        <v>68</v>
      </c>
      <c r="AO12645" t="s">
        <v>5443</v>
      </c>
      <c r="AP12645" s="1">
        <v>45217.568749999999</v>
      </c>
    </row>
    <row r="12646" spans="1:43" x14ac:dyDescent="0.35">
      <c r="A12646" t="s">
        <v>67747</v>
      </c>
      <c r="B12646" t="s">
        <v>6882</v>
      </c>
      <c r="C12646" t="s">
        <v>3834</v>
      </c>
      <c r="F12646" t="s">
        <v>67748</v>
      </c>
      <c r="H12646" t="s">
        <v>67747</v>
      </c>
      <c r="J12646" t="s">
        <v>5239</v>
      </c>
      <c r="K12646" t="s">
        <v>49773</v>
      </c>
      <c r="M12646" t="s">
        <v>1296</v>
      </c>
      <c r="N12646" t="s">
        <v>253</v>
      </c>
      <c r="O12646" t="s">
        <v>67749</v>
      </c>
      <c r="P12646" t="s">
        <v>50</v>
      </c>
      <c r="U12646" s="1">
        <v>45217</v>
      </c>
      <c r="V12646" s="1">
        <v>45217</v>
      </c>
      <c r="W12646" s="1">
        <v>45217.665277777778</v>
      </c>
      <c r="X12646" s="1">
        <v>45217.665277777778</v>
      </c>
      <c r="AC12646" t="s">
        <v>53</v>
      </c>
      <c r="AD12646">
        <v>2969475162</v>
      </c>
      <c r="AE12646" s="1">
        <v>37147</v>
      </c>
      <c r="AF12646" t="s">
        <v>5241</v>
      </c>
      <c r="AG12646" t="s">
        <v>67750</v>
      </c>
      <c r="AH12646" t="s">
        <v>51</v>
      </c>
      <c r="AJ12646" t="s">
        <v>53</v>
      </c>
      <c r="AL12646" t="s">
        <v>68</v>
      </c>
      <c r="AO12646" t="s">
        <v>5443</v>
      </c>
      <c r="AP12646" s="1">
        <v>45219.531944444447</v>
      </c>
      <c r="AQ12646" s="1">
        <v>45219.553472222222</v>
      </c>
    </row>
    <row r="12647" spans="1:43" x14ac:dyDescent="0.35">
      <c r="A12647" t="s">
        <v>67751</v>
      </c>
      <c r="B12647" t="s">
        <v>67752</v>
      </c>
      <c r="C12647" t="s">
        <v>587</v>
      </c>
      <c r="H12647" t="s">
        <v>67753</v>
      </c>
      <c r="K12647" t="s">
        <v>67754</v>
      </c>
      <c r="M12647" t="s">
        <v>39343</v>
      </c>
      <c r="N12647" t="s">
        <v>287</v>
      </c>
      <c r="O12647">
        <v>80449</v>
      </c>
      <c r="P12647" t="s">
        <v>50</v>
      </c>
      <c r="U12647" s="1">
        <v>45217</v>
      </c>
      <c r="V12647" s="1">
        <v>45217</v>
      </c>
      <c r="W12647" s="1">
        <v>45217.814583333333</v>
      </c>
      <c r="X12647" s="1">
        <v>45217.814583333333</v>
      </c>
      <c r="AC12647" t="s">
        <v>53</v>
      </c>
      <c r="AD12647">
        <v>1000000001</v>
      </c>
      <c r="AE12647" s="1">
        <v>39973.351388888892</v>
      </c>
      <c r="AF12647" t="s">
        <v>3377</v>
      </c>
      <c r="AG12647" t="s">
        <v>67755</v>
      </c>
      <c r="AH12647" t="s">
        <v>51</v>
      </c>
      <c r="AJ12647" t="s">
        <v>53</v>
      </c>
      <c r="AL12647" t="s">
        <v>78</v>
      </c>
      <c r="AO12647" t="s">
        <v>51552</v>
      </c>
    </row>
    <row r="12648" spans="1:43" x14ac:dyDescent="0.35">
      <c r="A12648" t="s">
        <v>22125</v>
      </c>
      <c r="B12648" t="s">
        <v>22123</v>
      </c>
      <c r="C12648" t="s">
        <v>2615</v>
      </c>
      <c r="F12648" t="s">
        <v>22124</v>
      </c>
      <c r="H12648" t="s">
        <v>22125</v>
      </c>
      <c r="J12648" t="s">
        <v>22126</v>
      </c>
      <c r="K12648" t="s">
        <v>22127</v>
      </c>
      <c r="M12648" t="s">
        <v>753</v>
      </c>
      <c r="N12648" t="s">
        <v>798</v>
      </c>
      <c r="O12648">
        <v>79912</v>
      </c>
      <c r="P12648" t="s">
        <v>50</v>
      </c>
      <c r="U12648" s="1">
        <v>45217</v>
      </c>
      <c r="V12648" s="1">
        <v>45217</v>
      </c>
      <c r="W12648" s="1">
        <v>45217.519444444442</v>
      </c>
      <c r="X12648" s="1">
        <v>45217.519444444442</v>
      </c>
      <c r="AC12648" t="s">
        <v>53</v>
      </c>
      <c r="AD12648">
        <v>2973680070</v>
      </c>
      <c r="AE12648" s="1">
        <v>45177.53125</v>
      </c>
      <c r="AF12648" t="s">
        <v>22128</v>
      </c>
      <c r="AG12648" t="s">
        <v>67756</v>
      </c>
      <c r="AH12648" t="s">
        <v>51</v>
      </c>
      <c r="AJ12648" t="s">
        <v>53</v>
      </c>
      <c r="AL12648" t="s">
        <v>68</v>
      </c>
      <c r="AO12648" t="s">
        <v>57090</v>
      </c>
      <c r="AP12648" s="1">
        <v>45217.558333333334</v>
      </c>
      <c r="AQ12648" s="1">
        <v>45217.52847222222</v>
      </c>
    </row>
    <row r="12649" spans="1:43" x14ac:dyDescent="0.35">
      <c r="A12649" t="s">
        <v>67757</v>
      </c>
      <c r="B12649" t="s">
        <v>9349</v>
      </c>
      <c r="C12649" t="s">
        <v>5318</v>
      </c>
      <c r="D12649" t="s">
        <v>861</v>
      </c>
      <c r="F12649" t="s">
        <v>47</v>
      </c>
      <c r="H12649" t="s">
        <v>67758</v>
      </c>
      <c r="J12649" t="s">
        <v>49</v>
      </c>
      <c r="P12649" t="s">
        <v>50</v>
      </c>
      <c r="U12649" s="1">
        <v>45217</v>
      </c>
      <c r="V12649" s="1">
        <v>45217</v>
      </c>
      <c r="W12649" s="1">
        <v>45223.738194444442</v>
      </c>
      <c r="X12649" s="1">
        <v>45223.738194444442</v>
      </c>
      <c r="AC12649" t="s">
        <v>53</v>
      </c>
      <c r="AD12649">
        <v>1000000000</v>
      </c>
      <c r="AE12649" s="1">
        <v>37295</v>
      </c>
      <c r="AG12649" t="s">
        <v>67759</v>
      </c>
      <c r="AH12649" t="s">
        <v>51</v>
      </c>
      <c r="AJ12649" t="s">
        <v>53</v>
      </c>
      <c r="AL12649" t="s">
        <v>78</v>
      </c>
      <c r="AO12649" t="s">
        <v>5443</v>
      </c>
      <c r="AP12649" s="1">
        <v>45260.302083333336</v>
      </c>
    </row>
    <row r="12650" spans="1:43" x14ac:dyDescent="0.35">
      <c r="A12650" t="s">
        <v>67760</v>
      </c>
      <c r="B12650" t="s">
        <v>67761</v>
      </c>
      <c r="C12650" t="s">
        <v>946</v>
      </c>
      <c r="H12650" t="s">
        <v>67762</v>
      </c>
      <c r="J12650" t="s">
        <v>62</v>
      </c>
      <c r="P12650" t="s">
        <v>50</v>
      </c>
      <c r="U12650" s="1">
        <v>45217</v>
      </c>
      <c r="V12650" s="1">
        <v>45217</v>
      </c>
      <c r="AC12650" t="s">
        <v>53</v>
      </c>
      <c r="AG12650" t="s">
        <v>67763</v>
      </c>
      <c r="AH12650" t="s">
        <v>51</v>
      </c>
      <c r="AJ12650" t="s">
        <v>53</v>
      </c>
      <c r="AO12650" t="s">
        <v>5443</v>
      </c>
    </row>
    <row r="12651" spans="1:43" x14ac:dyDescent="0.35">
      <c r="A12651" t="s">
        <v>67764</v>
      </c>
      <c r="B12651" t="s">
        <v>3348</v>
      </c>
      <c r="C12651" t="s">
        <v>21769</v>
      </c>
      <c r="H12651" t="s">
        <v>67764</v>
      </c>
      <c r="J12651" t="s">
        <v>67765</v>
      </c>
      <c r="U12651" s="1">
        <v>45217</v>
      </c>
      <c r="V12651" s="1">
        <v>45217</v>
      </c>
      <c r="AC12651" t="s">
        <v>53</v>
      </c>
      <c r="AG12651" t="s">
        <v>67766</v>
      </c>
      <c r="AH12651" t="s">
        <v>51</v>
      </c>
      <c r="AJ12651" t="s">
        <v>53</v>
      </c>
      <c r="AO12651" t="s">
        <v>5443</v>
      </c>
    </row>
    <row r="12652" spans="1:43" x14ac:dyDescent="0.35">
      <c r="A12652" t="s">
        <v>67767</v>
      </c>
      <c r="B12652" t="s">
        <v>12276</v>
      </c>
      <c r="C12652" t="s">
        <v>3912</v>
      </c>
      <c r="F12652" t="s">
        <v>67768</v>
      </c>
      <c r="H12652" t="s">
        <v>67769</v>
      </c>
      <c r="J12652" t="s">
        <v>67770</v>
      </c>
      <c r="K12652" t="s">
        <v>67771</v>
      </c>
      <c r="M12652" t="s">
        <v>46111</v>
      </c>
      <c r="N12652" t="s">
        <v>253</v>
      </c>
      <c r="O12652">
        <v>87417</v>
      </c>
      <c r="P12652" t="s">
        <v>50</v>
      </c>
      <c r="U12652" s="1">
        <v>45217</v>
      </c>
      <c r="V12652" s="1">
        <v>45217</v>
      </c>
      <c r="W12652" s="1">
        <v>45217.952777777777</v>
      </c>
      <c r="X12652" s="1">
        <v>45217.952777777777</v>
      </c>
      <c r="AC12652" t="s">
        <v>53</v>
      </c>
      <c r="AD12652">
        <v>2973751928</v>
      </c>
      <c r="AE12652" s="1">
        <v>45218.703472222223</v>
      </c>
      <c r="AF12652" t="s">
        <v>67772</v>
      </c>
      <c r="AG12652" t="s">
        <v>67773</v>
      </c>
      <c r="AH12652" t="s">
        <v>51</v>
      </c>
      <c r="AJ12652" t="s">
        <v>53</v>
      </c>
      <c r="AL12652" t="s">
        <v>68</v>
      </c>
      <c r="AO12652" t="s">
        <v>5443</v>
      </c>
      <c r="AP12652" s="1">
        <v>45357.645138888889</v>
      </c>
    </row>
    <row r="12653" spans="1:43" x14ac:dyDescent="0.35">
      <c r="A12653" t="s">
        <v>67774</v>
      </c>
      <c r="B12653" t="s">
        <v>67775</v>
      </c>
      <c r="C12653" t="s">
        <v>44940</v>
      </c>
      <c r="F12653" t="s">
        <v>67776</v>
      </c>
      <c r="H12653" t="s">
        <v>67774</v>
      </c>
      <c r="J12653" t="s">
        <v>6242</v>
      </c>
      <c r="K12653" t="s">
        <v>19571</v>
      </c>
      <c r="M12653" t="s">
        <v>11432</v>
      </c>
      <c r="N12653" t="s">
        <v>65</v>
      </c>
      <c r="O12653">
        <v>80108</v>
      </c>
      <c r="P12653" t="s">
        <v>50</v>
      </c>
      <c r="U12653" s="1">
        <v>45217</v>
      </c>
      <c r="V12653" s="1">
        <v>45217</v>
      </c>
      <c r="W12653" s="1">
        <v>45217.688888888886</v>
      </c>
      <c r="X12653" s="1">
        <v>45217.688888888886</v>
      </c>
      <c r="AC12653" t="s">
        <v>53</v>
      </c>
      <c r="AD12653">
        <v>2969507921</v>
      </c>
      <c r="AE12653" s="1">
        <v>38224.743750000001</v>
      </c>
      <c r="AF12653" t="s">
        <v>6246</v>
      </c>
      <c r="AG12653" t="s">
        <v>67777</v>
      </c>
      <c r="AH12653" t="s">
        <v>51</v>
      </c>
      <c r="AJ12653" t="s">
        <v>53</v>
      </c>
      <c r="AL12653" t="s">
        <v>68</v>
      </c>
      <c r="AO12653" t="s">
        <v>5443</v>
      </c>
      <c r="AP12653" s="1">
        <v>45245.711805555555</v>
      </c>
      <c r="AQ12653" s="1">
        <v>45236.715277777781</v>
      </c>
    </row>
    <row r="12654" spans="1:43" x14ac:dyDescent="0.35">
      <c r="A12654" t="s">
        <v>67778</v>
      </c>
      <c r="B12654" t="s">
        <v>11024</v>
      </c>
      <c r="C12654" t="s">
        <v>45758</v>
      </c>
      <c r="F12654" t="s">
        <v>67779</v>
      </c>
      <c r="H12654" t="s">
        <v>67780</v>
      </c>
      <c r="J12654" t="s">
        <v>67781</v>
      </c>
      <c r="K12654" t="s">
        <v>67782</v>
      </c>
      <c r="M12654" t="s">
        <v>4583</v>
      </c>
      <c r="N12654" t="s">
        <v>253</v>
      </c>
      <c r="O12654">
        <v>87507</v>
      </c>
      <c r="P12654" t="s">
        <v>50</v>
      </c>
      <c r="U12654" s="1">
        <v>45218</v>
      </c>
      <c r="V12654" s="1">
        <v>45218</v>
      </c>
      <c r="W12654" s="1">
        <v>45218.7</v>
      </c>
      <c r="X12654" s="1">
        <v>45218.7</v>
      </c>
      <c r="AC12654" t="s">
        <v>51</v>
      </c>
      <c r="AD12654">
        <v>2970059536</v>
      </c>
      <c r="AE12654" s="1">
        <v>44301.338194444441</v>
      </c>
      <c r="AF12654" t="s">
        <v>67783</v>
      </c>
      <c r="AG12654" t="s">
        <v>67784</v>
      </c>
      <c r="AH12654" t="s">
        <v>51</v>
      </c>
      <c r="AJ12654" t="s">
        <v>53</v>
      </c>
      <c r="AL12654" t="s">
        <v>68</v>
      </c>
      <c r="AO12654" t="s">
        <v>5443</v>
      </c>
      <c r="AP12654" s="1">
        <v>45218.745138888888</v>
      </c>
      <c r="AQ12654" s="1">
        <v>45218.722222222219</v>
      </c>
    </row>
    <row r="12655" spans="1:43" x14ac:dyDescent="0.35">
      <c r="A12655" t="s">
        <v>67785</v>
      </c>
      <c r="B12655" t="s">
        <v>18633</v>
      </c>
      <c r="C12655" t="s">
        <v>1709</v>
      </c>
      <c r="F12655" t="s">
        <v>67786</v>
      </c>
      <c r="H12655" t="s">
        <v>67787</v>
      </c>
      <c r="J12655" t="s">
        <v>67788</v>
      </c>
      <c r="K12655" t="s">
        <v>67789</v>
      </c>
      <c r="M12655" t="s">
        <v>17479</v>
      </c>
      <c r="N12655" t="s">
        <v>798</v>
      </c>
      <c r="O12655">
        <v>79836</v>
      </c>
      <c r="P12655" t="s">
        <v>50</v>
      </c>
      <c r="U12655" s="1">
        <v>45218</v>
      </c>
      <c r="V12655" s="1">
        <v>45218</v>
      </c>
      <c r="W12655" s="1">
        <v>45218.380555555559</v>
      </c>
      <c r="X12655" s="1">
        <v>45218.380555555559</v>
      </c>
      <c r="AC12655" t="s">
        <v>51</v>
      </c>
      <c r="AD12655">
        <v>2973751290</v>
      </c>
      <c r="AE12655" s="1">
        <v>45218.4375</v>
      </c>
      <c r="AF12655" t="s">
        <v>67790</v>
      </c>
      <c r="AG12655" t="s">
        <v>67791</v>
      </c>
      <c r="AH12655" t="s">
        <v>51</v>
      </c>
      <c r="AJ12655" t="s">
        <v>53</v>
      </c>
      <c r="AL12655" t="s">
        <v>68</v>
      </c>
      <c r="AO12655" t="s">
        <v>5443</v>
      </c>
      <c r="AP12655" s="1">
        <v>45218.486111111109</v>
      </c>
      <c r="AQ12655" s="1">
        <v>45218.443749999999</v>
      </c>
    </row>
    <row r="12656" spans="1:43" x14ac:dyDescent="0.35">
      <c r="A12656" t="s">
        <v>67792</v>
      </c>
      <c r="B12656" t="s">
        <v>23660</v>
      </c>
      <c r="C12656" t="s">
        <v>67793</v>
      </c>
      <c r="F12656" t="s">
        <v>67794</v>
      </c>
      <c r="H12656" t="s">
        <v>67792</v>
      </c>
      <c r="J12656" t="s">
        <v>1305</v>
      </c>
      <c r="K12656" t="s">
        <v>67795</v>
      </c>
      <c r="M12656" t="s">
        <v>67796</v>
      </c>
      <c r="N12656" t="s">
        <v>798</v>
      </c>
      <c r="O12656">
        <v>77302</v>
      </c>
      <c r="P12656" t="s">
        <v>50</v>
      </c>
      <c r="U12656" s="1">
        <v>45218</v>
      </c>
      <c r="V12656" s="1">
        <v>45218</v>
      </c>
      <c r="AC12656" t="s">
        <v>53</v>
      </c>
      <c r="AD12656">
        <v>2969474645</v>
      </c>
      <c r="AE12656" s="1">
        <v>37110.530555555553</v>
      </c>
      <c r="AG12656" t="s">
        <v>67797</v>
      </c>
      <c r="AH12656" t="s">
        <v>51</v>
      </c>
      <c r="AJ12656" t="s">
        <v>53</v>
      </c>
      <c r="AO12656" t="s">
        <v>5443</v>
      </c>
    </row>
    <row r="12657" spans="1:43" x14ac:dyDescent="0.35">
      <c r="A12657" t="s">
        <v>67798</v>
      </c>
      <c r="B12657" t="s">
        <v>11164</v>
      </c>
      <c r="C12657" t="s">
        <v>7134</v>
      </c>
      <c r="F12657" t="s">
        <v>67799</v>
      </c>
      <c r="H12657" t="s">
        <v>67798</v>
      </c>
      <c r="J12657" t="s">
        <v>67800</v>
      </c>
      <c r="K12657" t="s">
        <v>67801</v>
      </c>
      <c r="M12657" t="s">
        <v>753</v>
      </c>
      <c r="N12657" t="s">
        <v>798</v>
      </c>
      <c r="O12657">
        <v>79912</v>
      </c>
      <c r="P12657" t="s">
        <v>50</v>
      </c>
      <c r="U12657" s="1">
        <v>45218</v>
      </c>
      <c r="V12657" s="1">
        <v>45218</v>
      </c>
      <c r="W12657" s="1">
        <v>45218.5</v>
      </c>
      <c r="X12657" s="1">
        <v>45218.5</v>
      </c>
      <c r="AC12657" t="s">
        <v>51</v>
      </c>
      <c r="AD12657">
        <v>2973751466</v>
      </c>
      <c r="AE12657" s="1">
        <v>45218.511111111111</v>
      </c>
      <c r="AF12657" t="s">
        <v>67802</v>
      </c>
      <c r="AG12657" t="s">
        <v>67803</v>
      </c>
      <c r="AH12657" t="s">
        <v>51</v>
      </c>
      <c r="AJ12657" t="s">
        <v>53</v>
      </c>
      <c r="AL12657" t="s">
        <v>68</v>
      </c>
      <c r="AO12657" t="s">
        <v>5443</v>
      </c>
      <c r="AP12657" s="1">
        <v>45218.523611111108</v>
      </c>
      <c r="AQ12657" s="1">
        <v>45218.526388888888</v>
      </c>
    </row>
    <row r="12658" spans="1:43" x14ac:dyDescent="0.35">
      <c r="A12658" t="s">
        <v>67804</v>
      </c>
      <c r="B12658" t="s">
        <v>67805</v>
      </c>
      <c r="C12658" t="s">
        <v>1540</v>
      </c>
      <c r="F12658" t="s">
        <v>67806</v>
      </c>
      <c r="H12658" t="s">
        <v>67807</v>
      </c>
      <c r="J12658" t="s">
        <v>67808</v>
      </c>
      <c r="K12658" t="s">
        <v>67809</v>
      </c>
      <c r="M12658" t="s">
        <v>14094</v>
      </c>
      <c r="N12658" t="s">
        <v>501</v>
      </c>
      <c r="O12658">
        <v>88030</v>
      </c>
      <c r="P12658" t="s">
        <v>50</v>
      </c>
      <c r="U12658" s="1">
        <v>45218</v>
      </c>
      <c r="V12658" s="1">
        <v>45218</v>
      </c>
      <c r="W12658" s="1">
        <v>45218.673611111109</v>
      </c>
      <c r="X12658" s="1">
        <v>45218.673611111109</v>
      </c>
      <c r="AC12658" t="s">
        <v>51</v>
      </c>
      <c r="AD12658">
        <v>2973752930</v>
      </c>
      <c r="AE12658" s="1">
        <v>45219.370138888888</v>
      </c>
      <c r="AF12658" t="s">
        <v>67810</v>
      </c>
      <c r="AG12658" t="s">
        <v>67811</v>
      </c>
      <c r="AH12658" t="s">
        <v>51</v>
      </c>
      <c r="AJ12658" t="s">
        <v>53</v>
      </c>
      <c r="AL12658" t="s">
        <v>68</v>
      </c>
      <c r="AO12658" t="s">
        <v>5443</v>
      </c>
      <c r="AP12658" s="1">
        <v>45219.392361111109</v>
      </c>
      <c r="AQ12658" s="1">
        <v>45219.38958333333</v>
      </c>
    </row>
    <row r="12659" spans="1:43" x14ac:dyDescent="0.35">
      <c r="A12659" t="s">
        <v>67780</v>
      </c>
      <c r="B12659" t="s">
        <v>67812</v>
      </c>
      <c r="C12659" t="s">
        <v>67813</v>
      </c>
      <c r="F12659" t="s">
        <v>67814</v>
      </c>
      <c r="H12659" t="s">
        <v>67780</v>
      </c>
      <c r="J12659" t="s">
        <v>67815</v>
      </c>
      <c r="K12659" t="s">
        <v>67782</v>
      </c>
      <c r="M12659" t="s">
        <v>4583</v>
      </c>
      <c r="N12659" t="s">
        <v>253</v>
      </c>
      <c r="O12659">
        <v>87592</v>
      </c>
      <c r="P12659" t="s">
        <v>50</v>
      </c>
      <c r="U12659" s="1">
        <v>45218</v>
      </c>
      <c r="V12659" s="1">
        <v>45218</v>
      </c>
      <c r="W12659" s="1">
        <v>45218.438888888886</v>
      </c>
      <c r="X12659" s="1">
        <v>45218.438888888886</v>
      </c>
      <c r="AC12659" t="s">
        <v>53</v>
      </c>
      <c r="AD12659">
        <v>1000000001</v>
      </c>
      <c r="AE12659" s="1">
        <v>39973.351388888892</v>
      </c>
      <c r="AF12659" t="s">
        <v>3377</v>
      </c>
      <c r="AG12659" t="s">
        <v>67816</v>
      </c>
      <c r="AH12659" t="s">
        <v>51</v>
      </c>
      <c r="AJ12659" t="s">
        <v>53</v>
      </c>
      <c r="AL12659" t="s">
        <v>78</v>
      </c>
      <c r="AO12659" t="s">
        <v>5443</v>
      </c>
      <c r="AP12659" s="1">
        <v>45247.484722222223</v>
      </c>
    </row>
    <row r="12660" spans="1:43" x14ac:dyDescent="0.35">
      <c r="A12660" t="s">
        <v>67817</v>
      </c>
      <c r="B12660" t="s">
        <v>5595</v>
      </c>
      <c r="C12660" t="s">
        <v>17631</v>
      </c>
      <c r="F12660" t="s">
        <v>67818</v>
      </c>
      <c r="H12660" t="s">
        <v>67819</v>
      </c>
      <c r="J12660" t="s">
        <v>45932</v>
      </c>
      <c r="K12660" t="s">
        <v>57898</v>
      </c>
      <c r="M12660" t="s">
        <v>2048</v>
      </c>
      <c r="N12660" t="s">
        <v>501</v>
      </c>
      <c r="O12660">
        <v>87401</v>
      </c>
      <c r="P12660" t="s">
        <v>50</v>
      </c>
      <c r="U12660" s="1">
        <v>45218</v>
      </c>
      <c r="V12660" s="1">
        <v>45218</v>
      </c>
      <c r="W12660" s="1">
        <v>45218.609722222223</v>
      </c>
      <c r="X12660" s="1">
        <v>45218.609722222223</v>
      </c>
      <c r="AC12660" t="s">
        <v>53</v>
      </c>
      <c r="AD12660">
        <v>2969516624</v>
      </c>
      <c r="AE12660" s="1">
        <v>38736.647916666669</v>
      </c>
      <c r="AF12660" t="s">
        <v>3253</v>
      </c>
      <c r="AG12660" t="s">
        <v>67820</v>
      </c>
      <c r="AH12660" t="s">
        <v>51</v>
      </c>
      <c r="AJ12660" t="s">
        <v>53</v>
      </c>
      <c r="AL12660" t="s">
        <v>68</v>
      </c>
      <c r="AO12660" t="s">
        <v>5443</v>
      </c>
      <c r="AP12660" s="1">
        <v>45475.34097222222</v>
      </c>
    </row>
    <row r="12661" spans="1:43" x14ac:dyDescent="0.35">
      <c r="A12661" t="s">
        <v>67821</v>
      </c>
      <c r="B12661" t="s">
        <v>48593</v>
      </c>
      <c r="C12661" t="s">
        <v>67822</v>
      </c>
      <c r="F12661" t="s">
        <v>67823</v>
      </c>
      <c r="H12661" t="s">
        <v>67821</v>
      </c>
      <c r="J12661" t="s">
        <v>67824</v>
      </c>
      <c r="K12661" t="s">
        <v>67825</v>
      </c>
      <c r="M12661" t="s">
        <v>753</v>
      </c>
      <c r="N12661" t="s">
        <v>798</v>
      </c>
      <c r="O12661">
        <v>79907</v>
      </c>
      <c r="P12661" t="s">
        <v>50</v>
      </c>
      <c r="U12661" s="1">
        <v>45218</v>
      </c>
      <c r="V12661" s="1">
        <v>45218</v>
      </c>
      <c r="W12661" s="1">
        <v>45218.513888888891</v>
      </c>
      <c r="X12661" s="1">
        <v>45218.513888888891</v>
      </c>
      <c r="AC12661" t="s">
        <v>51</v>
      </c>
      <c r="AD12661">
        <v>2969944685</v>
      </c>
      <c r="AE12661" s="1">
        <v>43844.45</v>
      </c>
      <c r="AF12661" t="s">
        <v>67826</v>
      </c>
      <c r="AG12661" t="s">
        <v>67827</v>
      </c>
      <c r="AH12661" t="s">
        <v>51</v>
      </c>
      <c r="AJ12661" t="s">
        <v>53</v>
      </c>
      <c r="AL12661" t="s">
        <v>68</v>
      </c>
      <c r="AO12661" t="s">
        <v>5443</v>
      </c>
      <c r="AP12661" s="1">
        <v>45218.532638888886</v>
      </c>
      <c r="AQ12661" s="1">
        <v>45218.529861111114</v>
      </c>
    </row>
    <row r="12662" spans="1:43" x14ac:dyDescent="0.35">
      <c r="A12662" t="s">
        <v>67828</v>
      </c>
      <c r="B12662" t="s">
        <v>4114</v>
      </c>
      <c r="C12662" t="s">
        <v>18354</v>
      </c>
      <c r="F12662" t="s">
        <v>67829</v>
      </c>
      <c r="H12662" t="s">
        <v>67828</v>
      </c>
      <c r="J12662" t="s">
        <v>67830</v>
      </c>
      <c r="K12662" t="s">
        <v>58336</v>
      </c>
      <c r="M12662" t="s">
        <v>1296</v>
      </c>
      <c r="N12662" t="s">
        <v>253</v>
      </c>
      <c r="O12662">
        <v>88221</v>
      </c>
      <c r="P12662" t="s">
        <v>50</v>
      </c>
      <c r="U12662" s="1">
        <v>45218</v>
      </c>
      <c r="V12662" s="1">
        <v>45218</v>
      </c>
      <c r="W12662" s="1">
        <v>45218.626388888886</v>
      </c>
      <c r="X12662" s="1">
        <v>45218.626388888886</v>
      </c>
      <c r="AC12662" t="s">
        <v>51</v>
      </c>
      <c r="AD12662">
        <v>2969519167</v>
      </c>
      <c r="AE12662" s="1">
        <v>38876.48541666667</v>
      </c>
      <c r="AF12662" t="s">
        <v>67831</v>
      </c>
      <c r="AG12662" t="s">
        <v>67832</v>
      </c>
      <c r="AH12662" t="s">
        <v>51</v>
      </c>
      <c r="AJ12662" t="s">
        <v>53</v>
      </c>
      <c r="AL12662" t="s">
        <v>68</v>
      </c>
      <c r="AO12662" t="s">
        <v>5443</v>
      </c>
      <c r="AP12662" s="1">
        <v>45218.719444444447</v>
      </c>
      <c r="AQ12662" s="1">
        <v>45218.63958333333</v>
      </c>
    </row>
    <row r="12663" spans="1:43" x14ac:dyDescent="0.35">
      <c r="A12663" t="s">
        <v>67833</v>
      </c>
      <c r="B12663" t="s">
        <v>67834</v>
      </c>
      <c r="C12663" t="s">
        <v>17999</v>
      </c>
      <c r="F12663" t="s">
        <v>67835</v>
      </c>
      <c r="H12663" t="s">
        <v>67836</v>
      </c>
      <c r="J12663" t="s">
        <v>10764</v>
      </c>
      <c r="K12663" t="s">
        <v>67837</v>
      </c>
      <c r="M12663" t="s">
        <v>49742</v>
      </c>
      <c r="N12663" t="s">
        <v>65</v>
      </c>
      <c r="O12663">
        <v>80513</v>
      </c>
      <c r="P12663" t="s">
        <v>50</v>
      </c>
      <c r="U12663" s="1">
        <v>45218</v>
      </c>
      <c r="V12663" s="1">
        <v>45218</v>
      </c>
      <c r="W12663" s="1">
        <v>45218.636111111111</v>
      </c>
      <c r="X12663" s="1">
        <v>45218.636111111111</v>
      </c>
      <c r="AC12663" t="s">
        <v>51</v>
      </c>
      <c r="AD12663">
        <v>2969523068</v>
      </c>
      <c r="AE12663" s="1">
        <v>39118.622916666667</v>
      </c>
      <c r="AF12663" t="s">
        <v>10765</v>
      </c>
      <c r="AG12663" t="s">
        <v>67838</v>
      </c>
      <c r="AH12663" t="s">
        <v>51</v>
      </c>
      <c r="AJ12663" t="s">
        <v>53</v>
      </c>
      <c r="AL12663" t="s">
        <v>68</v>
      </c>
      <c r="AO12663" t="s">
        <v>5443</v>
      </c>
      <c r="AP12663" s="1">
        <v>45476.424305555556</v>
      </c>
      <c r="AQ12663" s="1">
        <v>45476.427083333336</v>
      </c>
    </row>
    <row r="12664" spans="1:43" x14ac:dyDescent="0.35">
      <c r="A12664" t="s">
        <v>67839</v>
      </c>
      <c r="B12664" t="s">
        <v>67840</v>
      </c>
      <c r="C12664" t="s">
        <v>1510</v>
      </c>
      <c r="H12664" t="s">
        <v>67839</v>
      </c>
      <c r="O12664">
        <v>79022</v>
      </c>
      <c r="U12664" s="1">
        <v>45218</v>
      </c>
      <c r="V12664" s="1">
        <v>45218</v>
      </c>
      <c r="AC12664" t="s">
        <v>53</v>
      </c>
      <c r="AD12664">
        <v>1000000001</v>
      </c>
      <c r="AE12664" s="1">
        <v>39973.351388888892</v>
      </c>
      <c r="AG12664" t="s">
        <v>67841</v>
      </c>
      <c r="AH12664" t="s">
        <v>51</v>
      </c>
      <c r="AJ12664" t="s">
        <v>53</v>
      </c>
      <c r="AO12664" t="s">
        <v>5443</v>
      </c>
    </row>
    <row r="12665" spans="1:43" x14ac:dyDescent="0.35">
      <c r="A12665" t="s">
        <v>67842</v>
      </c>
      <c r="B12665" t="s">
        <v>67843</v>
      </c>
      <c r="C12665" t="s">
        <v>1471</v>
      </c>
      <c r="F12665" t="s">
        <v>67844</v>
      </c>
      <c r="H12665" t="s">
        <v>67845</v>
      </c>
      <c r="J12665" t="s">
        <v>44853</v>
      </c>
      <c r="K12665" t="s">
        <v>67846</v>
      </c>
      <c r="M12665" t="s">
        <v>137</v>
      </c>
      <c r="N12665" t="s">
        <v>65</v>
      </c>
      <c r="O12665">
        <v>80222</v>
      </c>
      <c r="P12665" t="s">
        <v>50</v>
      </c>
      <c r="U12665" s="1">
        <v>45218</v>
      </c>
      <c r="V12665" s="1">
        <v>45218</v>
      </c>
      <c r="W12665" s="1">
        <v>45218.619444444441</v>
      </c>
      <c r="X12665" s="1">
        <v>45218.619444444441</v>
      </c>
      <c r="AC12665" t="s">
        <v>53</v>
      </c>
      <c r="AD12665">
        <v>2969480656</v>
      </c>
      <c r="AE12665" s="1">
        <v>37460</v>
      </c>
      <c r="AF12665" t="s">
        <v>62877</v>
      </c>
      <c r="AG12665" t="s">
        <v>67847</v>
      </c>
      <c r="AH12665" t="s">
        <v>51</v>
      </c>
      <c r="AJ12665" t="s">
        <v>53</v>
      </c>
      <c r="AL12665" t="s">
        <v>68</v>
      </c>
      <c r="AO12665" t="s">
        <v>5443</v>
      </c>
      <c r="AP12665" s="1">
        <v>45218.668749999997</v>
      </c>
      <c r="AQ12665" s="1">
        <v>45218.631249999999</v>
      </c>
    </row>
    <row r="12666" spans="1:43" x14ac:dyDescent="0.35">
      <c r="A12666" t="s">
        <v>67848</v>
      </c>
      <c r="B12666" t="s">
        <v>67849</v>
      </c>
      <c r="C12666" t="s">
        <v>9015</v>
      </c>
      <c r="F12666" t="s">
        <v>67850</v>
      </c>
      <c r="H12666" t="s">
        <v>67851</v>
      </c>
      <c r="J12666" t="s">
        <v>67852</v>
      </c>
      <c r="K12666" t="s">
        <v>67853</v>
      </c>
      <c r="M12666" t="s">
        <v>67854</v>
      </c>
      <c r="N12666" t="s">
        <v>213</v>
      </c>
      <c r="O12666">
        <v>81024</v>
      </c>
      <c r="P12666" t="s">
        <v>50</v>
      </c>
      <c r="U12666" s="1">
        <v>45219</v>
      </c>
      <c r="V12666" s="1">
        <v>45219</v>
      </c>
      <c r="W12666" s="1">
        <v>45219.326388888891</v>
      </c>
      <c r="X12666" s="1">
        <v>45219.326388888891</v>
      </c>
      <c r="AC12666" t="s">
        <v>53</v>
      </c>
      <c r="AD12666">
        <v>2973752953</v>
      </c>
      <c r="AE12666" s="1">
        <v>45219.40625</v>
      </c>
      <c r="AF12666" t="s">
        <v>67855</v>
      </c>
      <c r="AG12666" t="s">
        <v>67856</v>
      </c>
      <c r="AH12666" t="s">
        <v>51</v>
      </c>
      <c r="AJ12666" t="s">
        <v>53</v>
      </c>
      <c r="AL12666" t="s">
        <v>68</v>
      </c>
      <c r="AO12666" t="s">
        <v>5443</v>
      </c>
      <c r="AP12666" s="1">
        <v>45247.431944444441</v>
      </c>
    </row>
    <row r="12667" spans="1:43" x14ac:dyDescent="0.35">
      <c r="A12667" t="s">
        <v>67857</v>
      </c>
      <c r="B12667" t="s">
        <v>67858</v>
      </c>
      <c r="C12667" t="s">
        <v>67859</v>
      </c>
      <c r="F12667">
        <v>13094940001</v>
      </c>
      <c r="H12667" t="s">
        <v>67860</v>
      </c>
      <c r="K12667" t="s">
        <v>67861</v>
      </c>
      <c r="M12667" t="s">
        <v>67862</v>
      </c>
      <c r="N12667" t="s">
        <v>14739</v>
      </c>
      <c r="O12667">
        <v>60174</v>
      </c>
      <c r="P12667" t="s">
        <v>50</v>
      </c>
      <c r="U12667" s="1">
        <v>45219</v>
      </c>
      <c r="V12667" s="1">
        <v>45219</v>
      </c>
      <c r="W12667" s="1">
        <v>45219.313888888886</v>
      </c>
      <c r="X12667" s="1">
        <v>45219.313888888886</v>
      </c>
      <c r="AC12667" t="s">
        <v>53</v>
      </c>
      <c r="AD12667">
        <v>1000000001</v>
      </c>
      <c r="AE12667" s="1">
        <v>39973.351388888892</v>
      </c>
      <c r="AF12667" t="s">
        <v>3377</v>
      </c>
      <c r="AG12667" t="s">
        <v>67863</v>
      </c>
      <c r="AH12667" t="s">
        <v>51</v>
      </c>
      <c r="AJ12667" t="s">
        <v>53</v>
      </c>
      <c r="AL12667" t="s">
        <v>78</v>
      </c>
      <c r="AO12667" t="s">
        <v>5443</v>
      </c>
      <c r="AP12667" s="1">
        <v>45219.319444444445</v>
      </c>
    </row>
    <row r="12668" spans="1:43" x14ac:dyDescent="0.35">
      <c r="A12668" t="s">
        <v>67864</v>
      </c>
      <c r="B12668" t="s">
        <v>67865</v>
      </c>
      <c r="C12668" t="s">
        <v>22028</v>
      </c>
      <c r="F12668" t="s">
        <v>67866</v>
      </c>
      <c r="H12668" t="s">
        <v>67864</v>
      </c>
      <c r="J12668" t="s">
        <v>67867</v>
      </c>
      <c r="K12668" t="s">
        <v>67868</v>
      </c>
      <c r="M12668" t="s">
        <v>753</v>
      </c>
      <c r="N12668" t="s">
        <v>798</v>
      </c>
      <c r="O12668">
        <v>79936</v>
      </c>
      <c r="P12668" t="s">
        <v>50</v>
      </c>
      <c r="U12668" s="1">
        <v>45219</v>
      </c>
      <c r="V12668" s="1">
        <v>45219</v>
      </c>
      <c r="W12668" s="1">
        <v>45219.708333333336</v>
      </c>
      <c r="X12668" s="1">
        <v>45219.708333333336</v>
      </c>
      <c r="AC12668" t="s">
        <v>51</v>
      </c>
      <c r="AD12668">
        <v>2969944698</v>
      </c>
      <c r="AE12668" s="1">
        <v>43844.458333333336</v>
      </c>
      <c r="AF12668" t="s">
        <v>67869</v>
      </c>
      <c r="AG12668" t="s">
        <v>67870</v>
      </c>
      <c r="AH12668" t="s">
        <v>51</v>
      </c>
      <c r="AJ12668" t="s">
        <v>53</v>
      </c>
      <c r="AL12668" t="s">
        <v>68</v>
      </c>
      <c r="AO12668" t="s">
        <v>5443</v>
      </c>
      <c r="AP12668" s="1">
        <v>45219.724999999999</v>
      </c>
      <c r="AQ12668" s="1">
        <v>45219.718055555553</v>
      </c>
    </row>
    <row r="12669" spans="1:43" x14ac:dyDescent="0.35">
      <c r="A12669" t="s">
        <v>67871</v>
      </c>
      <c r="B12669" t="s">
        <v>67872</v>
      </c>
      <c r="C12669" t="s">
        <v>1058</v>
      </c>
      <c r="F12669" t="s">
        <v>67873</v>
      </c>
      <c r="H12669" t="s">
        <v>67874</v>
      </c>
      <c r="J12669" t="s">
        <v>67875</v>
      </c>
      <c r="K12669" t="s">
        <v>49660</v>
      </c>
      <c r="M12669" t="s">
        <v>18453</v>
      </c>
      <c r="N12669" t="s">
        <v>65</v>
      </c>
      <c r="O12669">
        <v>80610</v>
      </c>
      <c r="P12669" t="s">
        <v>50</v>
      </c>
      <c r="U12669" s="1">
        <v>45219</v>
      </c>
      <c r="V12669" s="1">
        <v>45219</v>
      </c>
      <c r="W12669" s="1">
        <v>45219.415277777778</v>
      </c>
      <c r="X12669" s="1">
        <v>45219.415277777778</v>
      </c>
      <c r="AC12669" t="s">
        <v>53</v>
      </c>
      <c r="AD12669">
        <v>2973752959</v>
      </c>
      <c r="AE12669" s="1">
        <v>45219.416666666664</v>
      </c>
      <c r="AF12669" t="s">
        <v>67876</v>
      </c>
      <c r="AG12669" t="s">
        <v>67877</v>
      </c>
      <c r="AH12669" t="s">
        <v>51</v>
      </c>
      <c r="AJ12669" t="s">
        <v>53</v>
      </c>
      <c r="AL12669" t="s">
        <v>68</v>
      </c>
      <c r="AO12669" t="s">
        <v>5443</v>
      </c>
      <c r="AP12669" s="1">
        <v>45219.414583333331</v>
      </c>
    </row>
    <row r="12670" spans="1:43" x14ac:dyDescent="0.35">
      <c r="A12670" t="s">
        <v>67878</v>
      </c>
      <c r="B12670" t="s">
        <v>67879</v>
      </c>
      <c r="C12670" t="s">
        <v>67394</v>
      </c>
      <c r="F12670" t="s">
        <v>67880</v>
      </c>
      <c r="H12670" t="s">
        <v>67881</v>
      </c>
      <c r="J12670" t="s">
        <v>67882</v>
      </c>
      <c r="K12670" t="s">
        <v>67883</v>
      </c>
      <c r="M12670" t="s">
        <v>3641</v>
      </c>
      <c r="N12670" t="s">
        <v>65</v>
      </c>
      <c r="O12670">
        <v>80112</v>
      </c>
      <c r="P12670" t="s">
        <v>50</v>
      </c>
      <c r="U12670" s="1">
        <v>45219</v>
      </c>
      <c r="V12670" s="1">
        <v>45219</v>
      </c>
      <c r="W12670" s="1">
        <v>45219.656944444447</v>
      </c>
      <c r="X12670" s="1">
        <v>45219.656944444447</v>
      </c>
      <c r="AC12670" t="s">
        <v>53</v>
      </c>
      <c r="AD12670">
        <v>2969963841</v>
      </c>
      <c r="AE12670" s="1">
        <v>43935.390972222223</v>
      </c>
      <c r="AF12670" t="s">
        <v>67884</v>
      </c>
      <c r="AG12670" t="s">
        <v>67885</v>
      </c>
      <c r="AH12670" t="s">
        <v>51</v>
      </c>
      <c r="AJ12670" t="s">
        <v>53</v>
      </c>
      <c r="AL12670" t="s">
        <v>68</v>
      </c>
      <c r="AO12670" t="s">
        <v>5443</v>
      </c>
      <c r="AP12670" s="1">
        <v>45219.65625</v>
      </c>
    </row>
    <row r="12671" spans="1:43" x14ac:dyDescent="0.35">
      <c r="A12671" t="s">
        <v>67886</v>
      </c>
      <c r="B12671" t="s">
        <v>53</v>
      </c>
      <c r="C12671" t="s">
        <v>67887</v>
      </c>
      <c r="H12671" t="s">
        <v>67888</v>
      </c>
      <c r="J12671" t="s">
        <v>1463</v>
      </c>
      <c r="K12671" t="s">
        <v>1464</v>
      </c>
      <c r="M12671" t="s">
        <v>17985</v>
      </c>
      <c r="N12671" t="s">
        <v>1466</v>
      </c>
      <c r="O12671">
        <v>67867</v>
      </c>
      <c r="P12671" t="s">
        <v>50</v>
      </c>
      <c r="U12671" s="1">
        <v>45219</v>
      </c>
      <c r="V12671" s="1">
        <v>45219</v>
      </c>
      <c r="W12671" s="1">
        <v>45219.211111111108</v>
      </c>
      <c r="X12671" s="1">
        <v>45219.211111111108</v>
      </c>
      <c r="AC12671" t="s">
        <v>53</v>
      </c>
      <c r="AD12671">
        <v>2969474290</v>
      </c>
      <c r="AE12671" s="1">
        <v>37089.508333333331</v>
      </c>
      <c r="AG12671" t="s">
        <v>67889</v>
      </c>
      <c r="AH12671" t="s">
        <v>51</v>
      </c>
      <c r="AJ12671" t="s">
        <v>53</v>
      </c>
      <c r="AL12671" t="s">
        <v>78</v>
      </c>
      <c r="AO12671" t="s">
        <v>5443</v>
      </c>
      <c r="AP12671" s="1">
        <v>45274.05972222222</v>
      </c>
    </row>
    <row r="12672" spans="1:43" x14ac:dyDescent="0.35">
      <c r="A12672" t="s">
        <v>67890</v>
      </c>
      <c r="B12672" t="s">
        <v>67891</v>
      </c>
      <c r="C12672" t="s">
        <v>338</v>
      </c>
      <c r="F12672" t="s">
        <v>67892</v>
      </c>
      <c r="H12672" t="s">
        <v>67893</v>
      </c>
      <c r="J12672" t="s">
        <v>67894</v>
      </c>
      <c r="K12672" t="s">
        <v>67895</v>
      </c>
      <c r="M12672" t="s">
        <v>19469</v>
      </c>
      <c r="N12672" t="s">
        <v>65</v>
      </c>
      <c r="O12672">
        <v>80424</v>
      </c>
      <c r="P12672" t="s">
        <v>50</v>
      </c>
      <c r="U12672" s="1">
        <v>45219</v>
      </c>
      <c r="V12672" s="1">
        <v>45219</v>
      </c>
      <c r="W12672" s="1">
        <v>45219.645833333336</v>
      </c>
      <c r="X12672" s="1">
        <v>45219.645833333336</v>
      </c>
      <c r="AC12672" t="s">
        <v>53</v>
      </c>
      <c r="AD12672">
        <v>2969933686</v>
      </c>
      <c r="AE12672" s="1">
        <v>43801.558333333334</v>
      </c>
      <c r="AF12672" t="s">
        <v>67896</v>
      </c>
      <c r="AG12672" t="s">
        <v>67897</v>
      </c>
      <c r="AH12672" t="s">
        <v>51</v>
      </c>
      <c r="AJ12672" t="s">
        <v>53</v>
      </c>
      <c r="AL12672" t="s">
        <v>68</v>
      </c>
      <c r="AO12672" t="s">
        <v>5443</v>
      </c>
      <c r="AP12672" s="1">
        <v>45219.677777777775</v>
      </c>
      <c r="AQ12672" s="1">
        <v>45219.663888888892</v>
      </c>
    </row>
    <row r="12673" spans="1:43" x14ac:dyDescent="0.35">
      <c r="A12673" t="s">
        <v>67898</v>
      </c>
      <c r="B12673" t="s">
        <v>9421</v>
      </c>
      <c r="C12673" t="s">
        <v>67899</v>
      </c>
      <c r="F12673" t="s">
        <v>67900</v>
      </c>
      <c r="H12673" t="s">
        <v>67898</v>
      </c>
      <c r="J12673" t="s">
        <v>26005</v>
      </c>
      <c r="K12673" t="s">
        <v>67901</v>
      </c>
      <c r="M12673" t="s">
        <v>1163</v>
      </c>
      <c r="N12673" t="s">
        <v>398</v>
      </c>
      <c r="O12673">
        <v>87416</v>
      </c>
      <c r="P12673" t="s">
        <v>50</v>
      </c>
      <c r="U12673" s="1">
        <v>45219</v>
      </c>
      <c r="V12673" s="1">
        <v>45219</v>
      </c>
      <c r="AC12673" t="s">
        <v>53</v>
      </c>
      <c r="AD12673">
        <v>2969713886</v>
      </c>
      <c r="AE12673" s="1">
        <v>42678.45208333333</v>
      </c>
      <c r="AG12673" t="s">
        <v>67902</v>
      </c>
      <c r="AH12673" t="s">
        <v>51</v>
      </c>
      <c r="AJ12673" t="s">
        <v>53</v>
      </c>
      <c r="AO12673" t="s">
        <v>57090</v>
      </c>
    </row>
    <row r="12674" spans="1:43" x14ac:dyDescent="0.35">
      <c r="A12674" t="s">
        <v>67903</v>
      </c>
      <c r="B12674" t="s">
        <v>22838</v>
      </c>
      <c r="C12674" t="s">
        <v>5318</v>
      </c>
      <c r="H12674" t="s">
        <v>67903</v>
      </c>
      <c r="J12674" t="s">
        <v>67904</v>
      </c>
      <c r="K12674" t="s">
        <v>67905</v>
      </c>
      <c r="M12674" t="s">
        <v>129</v>
      </c>
      <c r="N12674" t="s">
        <v>287</v>
      </c>
      <c r="O12674">
        <v>81001</v>
      </c>
      <c r="P12674" t="s">
        <v>50</v>
      </c>
      <c r="U12674" s="1">
        <v>45219</v>
      </c>
      <c r="V12674" s="1">
        <v>45219</v>
      </c>
      <c r="W12674" s="1">
        <v>45219.375</v>
      </c>
      <c r="X12674" s="1">
        <v>45219.375</v>
      </c>
      <c r="AC12674" t="s">
        <v>53</v>
      </c>
      <c r="AD12674">
        <v>2973752954</v>
      </c>
      <c r="AE12674" s="1">
        <v>45219.408333333333</v>
      </c>
      <c r="AF12674" t="s">
        <v>67906</v>
      </c>
      <c r="AG12674" t="s">
        <v>67907</v>
      </c>
      <c r="AH12674" t="s">
        <v>51</v>
      </c>
      <c r="AJ12674" t="s">
        <v>53</v>
      </c>
      <c r="AL12674" t="s">
        <v>68</v>
      </c>
      <c r="AO12674" t="s">
        <v>5443</v>
      </c>
      <c r="AP12674" s="1">
        <v>45219.373611111114</v>
      </c>
    </row>
    <row r="12675" spans="1:43" x14ac:dyDescent="0.35">
      <c r="A12675" t="s">
        <v>67908</v>
      </c>
      <c r="B12675" t="s">
        <v>14920</v>
      </c>
      <c r="C12675" t="s">
        <v>45758</v>
      </c>
      <c r="F12675" t="s">
        <v>67909</v>
      </c>
      <c r="H12675" t="s">
        <v>67908</v>
      </c>
      <c r="J12675" t="s">
        <v>67910</v>
      </c>
      <c r="K12675" t="s">
        <v>67911</v>
      </c>
      <c r="M12675" t="s">
        <v>753</v>
      </c>
      <c r="N12675" t="s">
        <v>798</v>
      </c>
      <c r="O12675">
        <v>79912</v>
      </c>
      <c r="P12675" t="s">
        <v>50</v>
      </c>
      <c r="U12675" s="1">
        <v>45219</v>
      </c>
      <c r="V12675" s="1">
        <v>45219</v>
      </c>
      <c r="W12675" s="1">
        <v>45219.406944444447</v>
      </c>
      <c r="X12675" s="1">
        <v>45219.406944444447</v>
      </c>
      <c r="AC12675" t="s">
        <v>51</v>
      </c>
      <c r="AD12675">
        <v>2973753077</v>
      </c>
      <c r="AE12675" s="1">
        <v>45219.453472222223</v>
      </c>
      <c r="AF12675" t="s">
        <v>67912</v>
      </c>
      <c r="AG12675" t="s">
        <v>67913</v>
      </c>
      <c r="AH12675" t="s">
        <v>51</v>
      </c>
      <c r="AJ12675" t="s">
        <v>53</v>
      </c>
      <c r="AL12675" t="s">
        <v>68</v>
      </c>
      <c r="AO12675" t="s">
        <v>5443</v>
      </c>
      <c r="AP12675" s="1">
        <v>45219.461111111108</v>
      </c>
      <c r="AQ12675" s="1">
        <v>45219.46597222222</v>
      </c>
    </row>
    <row r="12676" spans="1:43" x14ac:dyDescent="0.35">
      <c r="A12676" t="s">
        <v>67914</v>
      </c>
      <c r="B12676" t="s">
        <v>67915</v>
      </c>
      <c r="C12676" t="s">
        <v>6082</v>
      </c>
      <c r="F12676" t="s">
        <v>67916</v>
      </c>
      <c r="H12676" t="s">
        <v>67914</v>
      </c>
      <c r="K12676" t="s">
        <v>7296</v>
      </c>
      <c r="M12676" t="s">
        <v>7297</v>
      </c>
      <c r="N12676" t="s">
        <v>264</v>
      </c>
      <c r="O12676" t="s">
        <v>7298</v>
      </c>
      <c r="P12676" t="s">
        <v>50</v>
      </c>
      <c r="U12676" s="1">
        <v>45219</v>
      </c>
      <c r="V12676" s="1">
        <v>45219</v>
      </c>
      <c r="W12676" s="1">
        <v>45222.418749999997</v>
      </c>
      <c r="X12676" s="1">
        <v>45222.418749999997</v>
      </c>
      <c r="AC12676" t="s">
        <v>53</v>
      </c>
      <c r="AD12676">
        <v>9999999999</v>
      </c>
      <c r="AE12676" s="1">
        <v>45196</v>
      </c>
      <c r="AG12676" t="s">
        <v>67917</v>
      </c>
      <c r="AH12676" t="s">
        <v>51</v>
      </c>
      <c r="AJ12676" t="s">
        <v>53</v>
      </c>
      <c r="AL12676" t="s">
        <v>68</v>
      </c>
      <c r="AO12676" t="s">
        <v>5443</v>
      </c>
    </row>
    <row r="12677" spans="1:43" x14ac:dyDescent="0.35">
      <c r="A12677" t="s">
        <v>67918</v>
      </c>
      <c r="B12677" t="s">
        <v>64733</v>
      </c>
      <c r="C12677" t="s">
        <v>67919</v>
      </c>
      <c r="F12677" t="s">
        <v>67920</v>
      </c>
      <c r="H12677" t="s">
        <v>67918</v>
      </c>
      <c r="J12677" t="s">
        <v>67921</v>
      </c>
      <c r="K12677" t="s">
        <v>67922</v>
      </c>
      <c r="M12677" t="s">
        <v>753</v>
      </c>
      <c r="N12677" t="s">
        <v>264</v>
      </c>
      <c r="O12677">
        <v>79932</v>
      </c>
      <c r="P12677" t="s">
        <v>50</v>
      </c>
      <c r="U12677" s="1">
        <v>45219</v>
      </c>
      <c r="V12677" s="1">
        <v>45219</v>
      </c>
      <c r="W12677" s="1">
        <v>45219.537499999999</v>
      </c>
      <c r="X12677" s="1">
        <v>45219.537499999999</v>
      </c>
      <c r="AC12677" t="s">
        <v>51</v>
      </c>
      <c r="AD12677">
        <v>2973753258</v>
      </c>
      <c r="AE12677" s="1">
        <v>45219.556944444441</v>
      </c>
      <c r="AF12677" t="s">
        <v>67923</v>
      </c>
      <c r="AG12677" t="s">
        <v>67924</v>
      </c>
      <c r="AH12677" t="s">
        <v>51</v>
      </c>
      <c r="AJ12677" t="s">
        <v>53</v>
      </c>
      <c r="AL12677" t="s">
        <v>68</v>
      </c>
      <c r="AO12677" t="s">
        <v>5443</v>
      </c>
      <c r="AP12677" s="1">
        <v>45321.598611111112</v>
      </c>
      <c r="AQ12677" s="1">
        <v>45230.718055555553</v>
      </c>
    </row>
    <row r="12678" spans="1:43" x14ac:dyDescent="0.35">
      <c r="A12678" t="s">
        <v>67925</v>
      </c>
      <c r="B12678" t="s">
        <v>67926</v>
      </c>
      <c r="C12678" t="s">
        <v>67927</v>
      </c>
      <c r="F12678">
        <v>17208690067</v>
      </c>
      <c r="H12678" t="s">
        <v>67928</v>
      </c>
      <c r="N12678" t="s">
        <v>287</v>
      </c>
      <c r="P12678" t="s">
        <v>50</v>
      </c>
      <c r="U12678" s="1">
        <v>45219</v>
      </c>
      <c r="V12678" s="1">
        <v>45219</v>
      </c>
      <c r="W12678" s="1">
        <v>45219.479861111111</v>
      </c>
      <c r="X12678" s="1">
        <v>45219.479861111111</v>
      </c>
      <c r="AC12678" t="s">
        <v>53</v>
      </c>
      <c r="AD12678">
        <v>1000000001</v>
      </c>
      <c r="AE12678" s="1">
        <v>39973.351388888892</v>
      </c>
      <c r="AF12678" t="s">
        <v>3377</v>
      </c>
      <c r="AG12678" t="s">
        <v>67929</v>
      </c>
      <c r="AH12678" t="s">
        <v>51</v>
      </c>
      <c r="AJ12678" t="s">
        <v>53</v>
      </c>
      <c r="AL12678" t="s">
        <v>78</v>
      </c>
      <c r="AO12678" t="s">
        <v>51552</v>
      </c>
    </row>
    <row r="12679" spans="1:43" x14ac:dyDescent="0.35">
      <c r="A12679" t="s">
        <v>67930</v>
      </c>
      <c r="B12679" t="s">
        <v>67931</v>
      </c>
      <c r="C12679" t="s">
        <v>218</v>
      </c>
      <c r="F12679">
        <v>14328134119</v>
      </c>
      <c r="H12679" t="s">
        <v>67932</v>
      </c>
      <c r="P12679" t="s">
        <v>50</v>
      </c>
      <c r="U12679" s="1">
        <v>45219</v>
      </c>
      <c r="V12679" s="1">
        <v>45219</v>
      </c>
      <c r="W12679" s="1">
        <v>45219.940972222219</v>
      </c>
      <c r="X12679" s="1">
        <v>45219.940972222219</v>
      </c>
      <c r="AC12679" t="s">
        <v>53</v>
      </c>
      <c r="AD12679">
        <v>1000000001</v>
      </c>
      <c r="AE12679" s="1">
        <v>39973.351388888892</v>
      </c>
      <c r="AF12679" t="s">
        <v>3377</v>
      </c>
      <c r="AG12679" t="s">
        <v>67933</v>
      </c>
      <c r="AH12679" t="s">
        <v>51</v>
      </c>
      <c r="AJ12679" t="s">
        <v>53</v>
      </c>
      <c r="AL12679" t="s">
        <v>78</v>
      </c>
      <c r="AO12679" t="s">
        <v>51552</v>
      </c>
    </row>
    <row r="12680" spans="1:43" x14ac:dyDescent="0.35">
      <c r="A12680" t="s">
        <v>67934</v>
      </c>
      <c r="B12680" t="s">
        <v>775</v>
      </c>
      <c r="C12680" t="s">
        <v>67935</v>
      </c>
      <c r="F12680">
        <v>15052593226</v>
      </c>
      <c r="H12680" t="s">
        <v>67936</v>
      </c>
      <c r="N12680" t="s">
        <v>398</v>
      </c>
      <c r="P12680" t="s">
        <v>50</v>
      </c>
      <c r="U12680" s="1">
        <v>45219</v>
      </c>
      <c r="V12680" s="1">
        <v>45219</v>
      </c>
      <c r="W12680" s="1">
        <v>45219.371527777781</v>
      </c>
      <c r="X12680" s="1">
        <v>45219.371527777781</v>
      </c>
      <c r="AC12680" t="s">
        <v>53</v>
      </c>
      <c r="AD12680">
        <v>1000000001</v>
      </c>
      <c r="AE12680" s="1">
        <v>39973.351388888892</v>
      </c>
      <c r="AF12680" t="s">
        <v>3377</v>
      </c>
      <c r="AG12680" t="s">
        <v>67937</v>
      </c>
      <c r="AH12680" t="s">
        <v>51</v>
      </c>
      <c r="AJ12680" t="s">
        <v>53</v>
      </c>
      <c r="AL12680" t="s">
        <v>78</v>
      </c>
      <c r="AO12680" t="s">
        <v>51552</v>
      </c>
    </row>
    <row r="12681" spans="1:43" x14ac:dyDescent="0.35">
      <c r="A12681" t="s">
        <v>67938</v>
      </c>
      <c r="B12681" t="s">
        <v>14718</v>
      </c>
      <c r="C12681" t="s">
        <v>1540</v>
      </c>
      <c r="F12681" t="s">
        <v>67939</v>
      </c>
      <c r="H12681" t="s">
        <v>67940</v>
      </c>
      <c r="J12681" t="s">
        <v>445</v>
      </c>
      <c r="P12681" t="s">
        <v>50</v>
      </c>
      <c r="U12681" s="1">
        <v>45219</v>
      </c>
      <c r="V12681" s="1">
        <v>45219</v>
      </c>
      <c r="AC12681" t="s">
        <v>53</v>
      </c>
      <c r="AD12681">
        <v>2969522468</v>
      </c>
      <c r="AE12681" s="1">
        <v>39090.576388888891</v>
      </c>
      <c r="AG12681" t="s">
        <v>67941</v>
      </c>
      <c r="AH12681" t="s">
        <v>51</v>
      </c>
      <c r="AJ12681" t="s">
        <v>53</v>
      </c>
      <c r="AO12681" t="s">
        <v>57090</v>
      </c>
    </row>
    <row r="12682" spans="1:43" x14ac:dyDescent="0.35">
      <c r="A12682" t="s">
        <v>67942</v>
      </c>
      <c r="B12682" t="s">
        <v>31957</v>
      </c>
      <c r="C12682" t="s">
        <v>67943</v>
      </c>
      <c r="H12682" t="s">
        <v>67944</v>
      </c>
      <c r="J12682" t="s">
        <v>67945</v>
      </c>
      <c r="K12682" t="s">
        <v>67946</v>
      </c>
      <c r="M12682" t="s">
        <v>67947</v>
      </c>
      <c r="N12682" t="s">
        <v>287</v>
      </c>
      <c r="O12682">
        <v>80440</v>
      </c>
      <c r="P12682" t="s">
        <v>50</v>
      </c>
      <c r="U12682" s="1">
        <v>45220</v>
      </c>
      <c r="V12682" s="1">
        <v>45220</v>
      </c>
      <c r="W12682" s="1">
        <v>45220.392361111109</v>
      </c>
      <c r="X12682" s="1">
        <v>45220.392361111109</v>
      </c>
      <c r="AC12682" t="s">
        <v>53</v>
      </c>
      <c r="AD12682">
        <v>1000000001</v>
      </c>
      <c r="AE12682" s="1">
        <v>39973.351388888892</v>
      </c>
      <c r="AF12682" t="s">
        <v>3377</v>
      </c>
      <c r="AG12682" t="s">
        <v>67948</v>
      </c>
      <c r="AH12682" t="s">
        <v>51</v>
      </c>
      <c r="AJ12682" t="s">
        <v>53</v>
      </c>
      <c r="AL12682" t="s">
        <v>78</v>
      </c>
      <c r="AO12682" t="s">
        <v>51552</v>
      </c>
    </row>
    <row r="12683" spans="1:43" x14ac:dyDescent="0.35">
      <c r="A12683" t="s">
        <v>67949</v>
      </c>
      <c r="B12683" t="s">
        <v>67950</v>
      </c>
      <c r="C12683" t="s">
        <v>1982</v>
      </c>
      <c r="F12683" t="s">
        <v>67951</v>
      </c>
      <c r="H12683" t="s">
        <v>67949</v>
      </c>
      <c r="J12683" t="s">
        <v>5217</v>
      </c>
      <c r="K12683" t="s">
        <v>67952</v>
      </c>
      <c r="M12683" t="s">
        <v>5343</v>
      </c>
      <c r="N12683" t="s">
        <v>798</v>
      </c>
      <c r="O12683">
        <v>79706</v>
      </c>
      <c r="P12683" t="s">
        <v>50</v>
      </c>
      <c r="U12683" s="1">
        <v>45220</v>
      </c>
      <c r="V12683" s="1">
        <v>45220</v>
      </c>
      <c r="W12683" s="1">
        <v>45222.420138888891</v>
      </c>
      <c r="X12683" s="1">
        <v>45222.420138888891</v>
      </c>
      <c r="AC12683" t="s">
        <v>51</v>
      </c>
      <c r="AD12683">
        <v>2969475162</v>
      </c>
      <c r="AE12683" s="1">
        <v>37147</v>
      </c>
      <c r="AF12683" t="s">
        <v>5241</v>
      </c>
      <c r="AG12683" t="s">
        <v>67953</v>
      </c>
      <c r="AH12683" t="s">
        <v>51</v>
      </c>
      <c r="AJ12683" t="s">
        <v>53</v>
      </c>
      <c r="AL12683" t="s">
        <v>68</v>
      </c>
      <c r="AO12683" t="s">
        <v>5443</v>
      </c>
      <c r="AP12683" s="1">
        <v>45220.857638888891</v>
      </c>
    </row>
    <row r="12684" spans="1:43" x14ac:dyDescent="0.35">
      <c r="A12684" t="s">
        <v>67954</v>
      </c>
      <c r="B12684" t="s">
        <v>67955</v>
      </c>
      <c r="C12684" t="s">
        <v>67956</v>
      </c>
      <c r="F12684" t="s">
        <v>67957</v>
      </c>
      <c r="H12684" t="s">
        <v>67958</v>
      </c>
      <c r="J12684" t="s">
        <v>67959</v>
      </c>
      <c r="K12684" t="s">
        <v>67960</v>
      </c>
      <c r="M12684" t="s">
        <v>7169</v>
      </c>
      <c r="N12684" t="s">
        <v>65</v>
      </c>
      <c r="O12684">
        <v>80498</v>
      </c>
      <c r="P12684" t="s">
        <v>50</v>
      </c>
      <c r="U12684" s="1">
        <v>45221</v>
      </c>
      <c r="V12684" s="1">
        <v>45221</v>
      </c>
      <c r="W12684" s="1">
        <v>45221.843055555553</v>
      </c>
      <c r="X12684" s="1">
        <v>45221.843055555553</v>
      </c>
      <c r="AC12684" t="s">
        <v>51</v>
      </c>
      <c r="AD12684">
        <v>2973755590</v>
      </c>
      <c r="AE12684" s="1">
        <v>45222.451388888891</v>
      </c>
      <c r="AF12684" t="s">
        <v>67961</v>
      </c>
      <c r="AG12684" t="s">
        <v>67962</v>
      </c>
      <c r="AH12684" t="s">
        <v>51</v>
      </c>
      <c r="AJ12684" t="s">
        <v>53</v>
      </c>
      <c r="AL12684" t="s">
        <v>68</v>
      </c>
      <c r="AO12684" t="s">
        <v>5443</v>
      </c>
      <c r="AP12684" s="1">
        <v>45408.705555555556</v>
      </c>
    </row>
    <row r="12685" spans="1:43" x14ac:dyDescent="0.35">
      <c r="A12685" t="s">
        <v>67963</v>
      </c>
      <c r="B12685" t="s">
        <v>22730</v>
      </c>
      <c r="C12685" t="s">
        <v>7273</v>
      </c>
      <c r="F12685" t="s">
        <v>67964</v>
      </c>
      <c r="H12685" t="s">
        <v>67965</v>
      </c>
      <c r="J12685" t="s">
        <v>67966</v>
      </c>
      <c r="K12685" t="s">
        <v>67967</v>
      </c>
      <c r="M12685" t="s">
        <v>67968</v>
      </c>
      <c r="N12685" t="s">
        <v>65</v>
      </c>
      <c r="O12685">
        <v>80512</v>
      </c>
      <c r="P12685" t="s">
        <v>50</v>
      </c>
      <c r="U12685" s="1">
        <v>45221</v>
      </c>
      <c r="V12685" s="1">
        <v>45221</v>
      </c>
      <c r="W12685" s="1">
        <v>45221.813888888886</v>
      </c>
      <c r="X12685" s="1">
        <v>45221.813888888886</v>
      </c>
      <c r="AC12685" t="s">
        <v>53</v>
      </c>
      <c r="AD12685">
        <v>1000000001</v>
      </c>
      <c r="AE12685" s="1">
        <v>39973.351388888892</v>
      </c>
      <c r="AF12685" t="s">
        <v>3377</v>
      </c>
      <c r="AG12685" t="s">
        <v>67969</v>
      </c>
      <c r="AH12685" t="s">
        <v>51</v>
      </c>
      <c r="AJ12685" t="s">
        <v>53</v>
      </c>
      <c r="AL12685" t="s">
        <v>78</v>
      </c>
      <c r="AO12685" t="s">
        <v>5443</v>
      </c>
      <c r="AP12685" s="1">
        <v>45375.350694444445</v>
      </c>
    </row>
    <row r="12686" spans="1:43" x14ac:dyDescent="0.35">
      <c r="A12686" t="s">
        <v>67970</v>
      </c>
      <c r="B12686" t="s">
        <v>67971</v>
      </c>
      <c r="C12686" t="s">
        <v>443</v>
      </c>
      <c r="H12686" t="s">
        <v>67972</v>
      </c>
      <c r="J12686" t="s">
        <v>67973</v>
      </c>
      <c r="K12686" t="s">
        <v>67974</v>
      </c>
      <c r="M12686" t="s">
        <v>32617</v>
      </c>
      <c r="N12686" t="s">
        <v>398</v>
      </c>
      <c r="O12686">
        <v>87571</v>
      </c>
      <c r="P12686" t="s">
        <v>50</v>
      </c>
      <c r="U12686" s="1">
        <v>45221</v>
      </c>
      <c r="V12686" s="1">
        <v>45221</v>
      </c>
      <c r="W12686" s="1">
        <v>45221.456944444442</v>
      </c>
      <c r="X12686" s="1">
        <v>45221.456944444442</v>
      </c>
      <c r="AC12686" t="s">
        <v>53</v>
      </c>
      <c r="AD12686">
        <v>2973755550</v>
      </c>
      <c r="AE12686" s="1">
        <v>45222.413194444445</v>
      </c>
      <c r="AF12686" t="s">
        <v>67975</v>
      </c>
      <c r="AG12686" t="s">
        <v>67976</v>
      </c>
      <c r="AH12686" t="s">
        <v>51</v>
      </c>
      <c r="AJ12686" t="s">
        <v>53</v>
      </c>
      <c r="AL12686" t="s">
        <v>68</v>
      </c>
      <c r="AO12686" t="s">
        <v>5443</v>
      </c>
      <c r="AP12686" s="1">
        <v>45221.454861111109</v>
      </c>
    </row>
    <row r="12687" spans="1:43" x14ac:dyDescent="0.35">
      <c r="A12687" t="s">
        <v>67977</v>
      </c>
      <c r="B12687" t="s">
        <v>67978</v>
      </c>
      <c r="C12687" t="s">
        <v>985</v>
      </c>
      <c r="F12687" t="s">
        <v>67979</v>
      </c>
      <c r="H12687" t="s">
        <v>67529</v>
      </c>
      <c r="J12687" t="s">
        <v>67531</v>
      </c>
      <c r="K12687" t="s">
        <v>67980</v>
      </c>
      <c r="M12687" t="s">
        <v>753</v>
      </c>
      <c r="N12687" t="s">
        <v>798</v>
      </c>
      <c r="O12687">
        <v>79904</v>
      </c>
      <c r="P12687" t="s">
        <v>50</v>
      </c>
      <c r="U12687" s="1">
        <v>45222</v>
      </c>
      <c r="V12687" s="1">
        <v>45222</v>
      </c>
      <c r="W12687" s="1">
        <v>45222.67083333333</v>
      </c>
      <c r="X12687" s="1">
        <v>45222.67083333333</v>
      </c>
      <c r="AC12687" t="s">
        <v>51</v>
      </c>
      <c r="AD12687">
        <v>2973757018</v>
      </c>
      <c r="AE12687" s="1">
        <v>45223.453472222223</v>
      </c>
      <c r="AF12687" t="s">
        <v>67533</v>
      </c>
      <c r="AG12687" t="s">
        <v>67981</v>
      </c>
      <c r="AH12687" t="s">
        <v>51</v>
      </c>
      <c r="AJ12687" t="s">
        <v>53</v>
      </c>
      <c r="AL12687" t="s">
        <v>68</v>
      </c>
      <c r="AO12687" t="s">
        <v>5443</v>
      </c>
      <c r="AP12687" s="1">
        <v>45223.467361111114</v>
      </c>
      <c r="AQ12687" s="1">
        <v>45223.46597222222</v>
      </c>
    </row>
    <row r="12688" spans="1:43" x14ac:dyDescent="0.35">
      <c r="A12688" t="s">
        <v>67982</v>
      </c>
      <c r="B12688" t="s">
        <v>793</v>
      </c>
      <c r="C12688" t="s">
        <v>14592</v>
      </c>
      <c r="F12688" t="s">
        <v>67983</v>
      </c>
      <c r="H12688" t="s">
        <v>67982</v>
      </c>
      <c r="J12688" t="s">
        <v>67984</v>
      </c>
      <c r="K12688" t="s">
        <v>67985</v>
      </c>
      <c r="M12688" t="s">
        <v>14094</v>
      </c>
      <c r="N12688" t="s">
        <v>253</v>
      </c>
      <c r="O12688">
        <v>88030</v>
      </c>
      <c r="P12688" t="s">
        <v>50</v>
      </c>
      <c r="U12688" s="1">
        <v>45222</v>
      </c>
      <c r="V12688" s="1">
        <v>45222</v>
      </c>
      <c r="W12688" s="1">
        <v>45222.474999999999</v>
      </c>
      <c r="X12688" s="1">
        <v>45222.474999999999</v>
      </c>
      <c r="AC12688" t="s">
        <v>51</v>
      </c>
      <c r="AD12688">
        <v>2973755740</v>
      </c>
      <c r="AE12688" s="1">
        <v>45222.51458333333</v>
      </c>
      <c r="AF12688" t="s">
        <v>67986</v>
      </c>
      <c r="AG12688" t="s">
        <v>67987</v>
      </c>
      <c r="AH12688" t="s">
        <v>51</v>
      </c>
      <c r="AJ12688" t="s">
        <v>53</v>
      </c>
      <c r="AL12688" t="s">
        <v>68</v>
      </c>
      <c r="AO12688" t="s">
        <v>5443</v>
      </c>
      <c r="AP12688" s="1">
        <v>45222.556250000001</v>
      </c>
      <c r="AQ12688" s="1">
        <v>45222.559027777781</v>
      </c>
    </row>
    <row r="12689" spans="1:43" x14ac:dyDescent="0.35">
      <c r="A12689" t="s">
        <v>67988</v>
      </c>
      <c r="B12689" t="s">
        <v>67989</v>
      </c>
      <c r="C12689" t="s">
        <v>9511</v>
      </c>
      <c r="F12689" t="s">
        <v>67990</v>
      </c>
      <c r="H12689" t="s">
        <v>67991</v>
      </c>
      <c r="J12689" t="s">
        <v>67992</v>
      </c>
      <c r="K12689" t="s">
        <v>67993</v>
      </c>
      <c r="M12689" t="s">
        <v>2378</v>
      </c>
      <c r="N12689" t="s">
        <v>65</v>
      </c>
      <c r="O12689">
        <v>80521</v>
      </c>
      <c r="P12689" t="s">
        <v>50</v>
      </c>
      <c r="U12689" s="1">
        <v>45222</v>
      </c>
      <c r="V12689" s="1">
        <v>45222</v>
      </c>
      <c r="W12689" s="1">
        <v>45222.744444444441</v>
      </c>
      <c r="X12689" s="1">
        <v>45222.744444444441</v>
      </c>
      <c r="AC12689" t="s">
        <v>53</v>
      </c>
      <c r="AD12689">
        <v>2972012808</v>
      </c>
      <c r="AE12689" s="1">
        <v>44465.601388888892</v>
      </c>
      <c r="AF12689" t="s">
        <v>67994</v>
      </c>
      <c r="AG12689" t="s">
        <v>67995</v>
      </c>
      <c r="AH12689" t="s">
        <v>51</v>
      </c>
      <c r="AJ12689" t="s">
        <v>53</v>
      </c>
      <c r="AL12689" t="s">
        <v>68</v>
      </c>
      <c r="AO12689" t="s">
        <v>5443</v>
      </c>
      <c r="AP12689" s="1">
        <v>45222.743750000001</v>
      </c>
    </row>
    <row r="12690" spans="1:43" x14ac:dyDescent="0.35">
      <c r="A12690" t="s">
        <v>67996</v>
      </c>
      <c r="B12690" t="s">
        <v>11164</v>
      </c>
      <c r="C12690" t="s">
        <v>26121</v>
      </c>
      <c r="F12690" t="s">
        <v>67997</v>
      </c>
      <c r="H12690" t="s">
        <v>67998</v>
      </c>
      <c r="J12690" t="s">
        <v>67999</v>
      </c>
      <c r="K12690" t="s">
        <v>68000</v>
      </c>
      <c r="M12690" t="s">
        <v>33506</v>
      </c>
      <c r="N12690" t="s">
        <v>65</v>
      </c>
      <c r="O12690">
        <v>80828</v>
      </c>
      <c r="P12690" t="s">
        <v>50</v>
      </c>
      <c r="U12690" s="1">
        <v>45222</v>
      </c>
      <c r="V12690" s="1">
        <v>45222</v>
      </c>
      <c r="W12690" s="1">
        <v>45222.398611111108</v>
      </c>
      <c r="X12690" s="1">
        <v>45222.398611111108</v>
      </c>
      <c r="AC12690" t="s">
        <v>53</v>
      </c>
      <c r="AD12690">
        <v>2972407895</v>
      </c>
      <c r="AE12690" s="1">
        <v>44977.394444444442</v>
      </c>
      <c r="AF12690" t="s">
        <v>68001</v>
      </c>
      <c r="AG12690" t="s">
        <v>68002</v>
      </c>
      <c r="AH12690" t="s">
        <v>51</v>
      </c>
      <c r="AJ12690" t="s">
        <v>53</v>
      </c>
      <c r="AL12690" t="s">
        <v>68</v>
      </c>
      <c r="AO12690" t="s">
        <v>5443</v>
      </c>
      <c r="AP12690" s="1">
        <v>45222.406944444447</v>
      </c>
      <c r="AQ12690" s="1">
        <v>45222.40625</v>
      </c>
    </row>
    <row r="12691" spans="1:43" x14ac:dyDescent="0.35">
      <c r="A12691" t="s">
        <v>68003</v>
      </c>
      <c r="B12691" t="s">
        <v>22087</v>
      </c>
      <c r="C12691" t="s">
        <v>68004</v>
      </c>
      <c r="F12691" t="s">
        <v>68005</v>
      </c>
      <c r="H12691" t="s">
        <v>68006</v>
      </c>
      <c r="J12691" t="s">
        <v>68007</v>
      </c>
      <c r="K12691" t="s">
        <v>68008</v>
      </c>
      <c r="M12691" t="s">
        <v>36325</v>
      </c>
      <c r="N12691" t="s">
        <v>65</v>
      </c>
      <c r="O12691">
        <v>80136</v>
      </c>
      <c r="P12691" t="s">
        <v>50</v>
      </c>
      <c r="U12691" s="1">
        <v>45222</v>
      </c>
      <c r="V12691" s="1">
        <v>45222</v>
      </c>
      <c r="W12691" s="1">
        <v>45222.415277777778</v>
      </c>
      <c r="X12691" s="1">
        <v>45222.415277777778</v>
      </c>
      <c r="AC12691" t="s">
        <v>53</v>
      </c>
      <c r="AD12691">
        <v>2972350293</v>
      </c>
      <c r="AE12691" s="1">
        <v>44963.606944444444</v>
      </c>
      <c r="AF12691" t="s">
        <v>68009</v>
      </c>
      <c r="AG12691" t="s">
        <v>68010</v>
      </c>
      <c r="AH12691" t="s">
        <v>51</v>
      </c>
      <c r="AJ12691" t="s">
        <v>53</v>
      </c>
      <c r="AL12691" t="s">
        <v>68</v>
      </c>
      <c r="AO12691" t="s">
        <v>57090</v>
      </c>
      <c r="AP12691" s="1">
        <v>45222.416666666664</v>
      </c>
      <c r="AQ12691" s="1">
        <v>45222.422222222223</v>
      </c>
    </row>
    <row r="12692" spans="1:43" x14ac:dyDescent="0.35">
      <c r="A12692" t="s">
        <v>68011</v>
      </c>
      <c r="B12692" t="s">
        <v>5875</v>
      </c>
      <c r="C12692" t="s">
        <v>302</v>
      </c>
      <c r="H12692" t="s">
        <v>68012</v>
      </c>
      <c r="J12692" t="s">
        <v>68013</v>
      </c>
      <c r="K12692" t="s">
        <v>68014</v>
      </c>
      <c r="M12692" t="s">
        <v>51072</v>
      </c>
      <c r="N12692" t="s">
        <v>287</v>
      </c>
      <c r="O12692">
        <v>80478</v>
      </c>
      <c r="P12692" t="s">
        <v>50</v>
      </c>
      <c r="U12692" s="1">
        <v>45222</v>
      </c>
      <c r="V12692" s="1">
        <v>45222</v>
      </c>
      <c r="W12692" s="1">
        <v>45222.459722222222</v>
      </c>
      <c r="X12692" s="1">
        <v>45222.459722222222</v>
      </c>
      <c r="AC12692" t="s">
        <v>53</v>
      </c>
      <c r="AD12692">
        <v>1000000001</v>
      </c>
      <c r="AE12692" s="1">
        <v>39973.351388888892</v>
      </c>
      <c r="AF12692" t="s">
        <v>3377</v>
      </c>
      <c r="AG12692" t="s">
        <v>68015</v>
      </c>
      <c r="AH12692" t="s">
        <v>51</v>
      </c>
      <c r="AJ12692" t="s">
        <v>53</v>
      </c>
      <c r="AL12692" t="s">
        <v>78</v>
      </c>
      <c r="AO12692" t="s">
        <v>51552</v>
      </c>
    </row>
    <row r="12693" spans="1:43" x14ac:dyDescent="0.35">
      <c r="A12693" t="s">
        <v>68016</v>
      </c>
      <c r="B12693" t="s">
        <v>8199</v>
      </c>
      <c r="C12693" t="s">
        <v>2459</v>
      </c>
      <c r="F12693" t="s">
        <v>68017</v>
      </c>
      <c r="H12693" t="s">
        <v>68016</v>
      </c>
      <c r="J12693" t="s">
        <v>46234</v>
      </c>
      <c r="K12693" t="s">
        <v>6415</v>
      </c>
      <c r="M12693" t="s">
        <v>159</v>
      </c>
      <c r="N12693" t="s">
        <v>65</v>
      </c>
      <c r="O12693">
        <v>80907</v>
      </c>
      <c r="P12693" t="s">
        <v>50</v>
      </c>
      <c r="U12693" s="1">
        <v>45222</v>
      </c>
      <c r="V12693" s="1">
        <v>45222</v>
      </c>
      <c r="W12693" s="1">
        <v>45222.405555555553</v>
      </c>
      <c r="X12693" s="1">
        <v>45222.405555555553</v>
      </c>
      <c r="AC12693" t="s">
        <v>53</v>
      </c>
      <c r="AD12693">
        <v>2969608691</v>
      </c>
      <c r="AE12693" s="1">
        <v>41662.450694444444</v>
      </c>
      <c r="AF12693" t="s">
        <v>1008</v>
      </c>
      <c r="AG12693" t="s">
        <v>68018</v>
      </c>
      <c r="AH12693" t="s">
        <v>51</v>
      </c>
      <c r="AJ12693" t="s">
        <v>53</v>
      </c>
      <c r="AL12693" t="s">
        <v>68</v>
      </c>
      <c r="AO12693" t="s">
        <v>5443</v>
      </c>
      <c r="AP12693" s="1">
        <v>45231.492361111108</v>
      </c>
    </row>
    <row r="12694" spans="1:43" x14ac:dyDescent="0.35">
      <c r="A12694" t="s">
        <v>68019</v>
      </c>
      <c r="B12694" t="s">
        <v>68020</v>
      </c>
      <c r="C12694" t="s">
        <v>14969</v>
      </c>
      <c r="F12694" t="s">
        <v>68021</v>
      </c>
      <c r="H12694" t="s">
        <v>68022</v>
      </c>
      <c r="J12694" t="s">
        <v>68023</v>
      </c>
      <c r="K12694" t="s">
        <v>68024</v>
      </c>
      <c r="M12694" t="s">
        <v>4791</v>
      </c>
      <c r="N12694" t="s">
        <v>65</v>
      </c>
      <c r="O12694">
        <v>80470</v>
      </c>
      <c r="P12694" t="s">
        <v>50</v>
      </c>
      <c r="U12694" s="1">
        <v>45222</v>
      </c>
      <c r="V12694" s="1">
        <v>45222</v>
      </c>
      <c r="W12694" s="1">
        <v>45222.659722222219</v>
      </c>
      <c r="X12694" s="1">
        <v>45222.659722222219</v>
      </c>
      <c r="AC12694" t="s">
        <v>53</v>
      </c>
      <c r="AD12694">
        <v>2969785229</v>
      </c>
      <c r="AE12694" s="1">
        <v>43181.675000000003</v>
      </c>
      <c r="AF12694" t="s">
        <v>68025</v>
      </c>
      <c r="AG12694" t="s">
        <v>68026</v>
      </c>
      <c r="AH12694" t="s">
        <v>51</v>
      </c>
      <c r="AJ12694" t="s">
        <v>53</v>
      </c>
      <c r="AL12694" t="s">
        <v>68</v>
      </c>
      <c r="AO12694" t="s">
        <v>57090</v>
      </c>
      <c r="AP12694" s="1">
        <v>45260.440972222219</v>
      </c>
      <c r="AQ12694" s="1">
        <v>45252.42291666667</v>
      </c>
    </row>
    <row r="12695" spans="1:43" x14ac:dyDescent="0.35">
      <c r="A12695" t="s">
        <v>68027</v>
      </c>
      <c r="B12695" t="s">
        <v>8950</v>
      </c>
      <c r="C12695" t="s">
        <v>4211</v>
      </c>
      <c r="F12695" t="s">
        <v>68028</v>
      </c>
      <c r="H12695" t="s">
        <v>68029</v>
      </c>
      <c r="J12695" t="s">
        <v>68030</v>
      </c>
      <c r="K12695" t="s">
        <v>68031</v>
      </c>
      <c r="M12695" t="s">
        <v>3808</v>
      </c>
      <c r="N12695" t="s">
        <v>65</v>
      </c>
      <c r="O12695">
        <v>80701</v>
      </c>
      <c r="P12695" t="s">
        <v>50</v>
      </c>
      <c r="U12695" s="1">
        <v>45222</v>
      </c>
      <c r="V12695" s="1">
        <v>45222</v>
      </c>
      <c r="W12695" s="1">
        <v>45222.452777777777</v>
      </c>
      <c r="X12695" s="1">
        <v>45222.452777777777</v>
      </c>
      <c r="AC12695" t="s">
        <v>53</v>
      </c>
      <c r="AD12695">
        <v>2970020778</v>
      </c>
      <c r="AE12695" s="1">
        <v>44140.499305555553</v>
      </c>
      <c r="AF12695" t="s">
        <v>68032</v>
      </c>
      <c r="AG12695" t="s">
        <v>68033</v>
      </c>
      <c r="AH12695" t="s">
        <v>51</v>
      </c>
      <c r="AJ12695" t="s">
        <v>53</v>
      </c>
      <c r="AL12695" t="s">
        <v>68</v>
      </c>
      <c r="AO12695" t="s">
        <v>5443</v>
      </c>
      <c r="AP12695" s="1">
        <v>45222.463888888888</v>
      </c>
      <c r="AQ12695" s="1">
        <v>45222.463194444441</v>
      </c>
    </row>
    <row r="12696" spans="1:43" x14ac:dyDescent="0.35">
      <c r="A12696" t="s">
        <v>68034</v>
      </c>
      <c r="B12696" t="s">
        <v>1278</v>
      </c>
      <c r="C12696" t="s">
        <v>302</v>
      </c>
      <c r="H12696" t="s">
        <v>68035</v>
      </c>
      <c r="K12696" t="s">
        <v>68036</v>
      </c>
      <c r="M12696" t="s">
        <v>1163</v>
      </c>
      <c r="N12696" t="s">
        <v>398</v>
      </c>
      <c r="O12696">
        <v>87416</v>
      </c>
      <c r="P12696" t="s">
        <v>50</v>
      </c>
      <c r="U12696" s="1">
        <v>45222</v>
      </c>
      <c r="V12696" s="1">
        <v>45222</v>
      </c>
      <c r="W12696" s="1">
        <v>45260.492361111108</v>
      </c>
      <c r="X12696" s="1">
        <v>45260.492361111108</v>
      </c>
      <c r="AC12696" t="s">
        <v>53</v>
      </c>
      <c r="AD12696">
        <v>9999999999</v>
      </c>
      <c r="AE12696" s="1">
        <v>45196</v>
      </c>
      <c r="AG12696" t="s">
        <v>68037</v>
      </c>
      <c r="AH12696" t="s">
        <v>51</v>
      </c>
      <c r="AJ12696" t="s">
        <v>53</v>
      </c>
      <c r="AO12696" t="s">
        <v>57090</v>
      </c>
      <c r="AP12696" s="1">
        <v>45260.477083333331</v>
      </c>
    </row>
    <row r="12697" spans="1:43" x14ac:dyDescent="0.35">
      <c r="A12697" t="s">
        <v>68038</v>
      </c>
      <c r="B12697" t="s">
        <v>6882</v>
      </c>
      <c r="C12697" t="s">
        <v>860</v>
      </c>
      <c r="F12697">
        <v>19183450230</v>
      </c>
      <c r="H12697" t="s">
        <v>68039</v>
      </c>
      <c r="J12697" t="s">
        <v>68040</v>
      </c>
      <c r="K12697" t="s">
        <v>68041</v>
      </c>
      <c r="L12697" t="s">
        <v>68042</v>
      </c>
      <c r="M12697" t="s">
        <v>159</v>
      </c>
      <c r="N12697" t="s">
        <v>287</v>
      </c>
      <c r="O12697">
        <v>80915</v>
      </c>
      <c r="P12697" t="s">
        <v>50</v>
      </c>
      <c r="U12697" s="1">
        <v>45222</v>
      </c>
      <c r="V12697" s="1">
        <v>45222</v>
      </c>
      <c r="W12697" s="1">
        <v>45222.613194444442</v>
      </c>
      <c r="X12697" s="1">
        <v>45222.613194444442</v>
      </c>
      <c r="AC12697" t="s">
        <v>53</v>
      </c>
      <c r="AD12697">
        <v>1000000001</v>
      </c>
      <c r="AE12697" s="1">
        <v>39973.351388888892</v>
      </c>
      <c r="AF12697" t="s">
        <v>3377</v>
      </c>
      <c r="AG12697" t="s">
        <v>68043</v>
      </c>
      <c r="AH12697" t="s">
        <v>51</v>
      </c>
      <c r="AJ12697" t="s">
        <v>53</v>
      </c>
      <c r="AL12697" t="s">
        <v>78</v>
      </c>
      <c r="AO12697" t="s">
        <v>51552</v>
      </c>
    </row>
    <row r="12698" spans="1:43" x14ac:dyDescent="0.35">
      <c r="A12698" t="s">
        <v>68044</v>
      </c>
      <c r="B12698" t="s">
        <v>7593</v>
      </c>
      <c r="C12698" t="s">
        <v>331</v>
      </c>
      <c r="F12698" t="s">
        <v>68045</v>
      </c>
      <c r="H12698" t="s">
        <v>68044</v>
      </c>
      <c r="J12698" t="s">
        <v>68046</v>
      </c>
      <c r="K12698" t="s">
        <v>68047</v>
      </c>
      <c r="M12698" t="s">
        <v>40293</v>
      </c>
      <c r="N12698" t="s">
        <v>65</v>
      </c>
      <c r="O12698">
        <v>80105</v>
      </c>
      <c r="P12698" t="s">
        <v>50</v>
      </c>
      <c r="U12698" s="1">
        <v>45222</v>
      </c>
      <c r="V12698" s="1">
        <v>45222</v>
      </c>
      <c r="W12698" s="1">
        <v>45222.318055555559</v>
      </c>
      <c r="X12698" s="1">
        <v>45222.318055555559</v>
      </c>
      <c r="AC12698" t="s">
        <v>53</v>
      </c>
      <c r="AD12698">
        <v>2973755599</v>
      </c>
      <c r="AE12698" s="1">
        <v>45222.456944444442</v>
      </c>
      <c r="AF12698" t="s">
        <v>68048</v>
      </c>
      <c r="AG12698" t="s">
        <v>68049</v>
      </c>
      <c r="AH12698" t="s">
        <v>51</v>
      </c>
      <c r="AJ12698" t="s">
        <v>53</v>
      </c>
      <c r="AL12698" t="s">
        <v>68</v>
      </c>
      <c r="AO12698" t="s">
        <v>5443</v>
      </c>
      <c r="AP12698" s="1">
        <v>45222.317361111112</v>
      </c>
    </row>
    <row r="12699" spans="1:43" x14ac:dyDescent="0.35">
      <c r="A12699" t="s">
        <v>68050</v>
      </c>
      <c r="B12699" t="s">
        <v>3329</v>
      </c>
      <c r="C12699" t="s">
        <v>68051</v>
      </c>
      <c r="F12699" t="s">
        <v>68052</v>
      </c>
      <c r="H12699" t="s">
        <v>68050</v>
      </c>
      <c r="J12699" t="s">
        <v>68053</v>
      </c>
      <c r="K12699" t="s">
        <v>68054</v>
      </c>
      <c r="M12699" t="s">
        <v>753</v>
      </c>
      <c r="N12699" t="s">
        <v>264</v>
      </c>
      <c r="O12699">
        <v>79938</v>
      </c>
      <c r="P12699" t="s">
        <v>50</v>
      </c>
      <c r="U12699" s="1">
        <v>45223</v>
      </c>
      <c r="V12699" s="1">
        <v>45223</v>
      </c>
      <c r="W12699" s="1">
        <v>45223.456944444442</v>
      </c>
      <c r="X12699" s="1">
        <v>45223.456944444442</v>
      </c>
      <c r="AC12699" t="s">
        <v>51</v>
      </c>
      <c r="AD12699">
        <v>2973757055</v>
      </c>
      <c r="AE12699" s="1">
        <v>45223.48333333333</v>
      </c>
      <c r="AF12699" t="s">
        <v>68055</v>
      </c>
      <c r="AG12699" t="s">
        <v>68056</v>
      </c>
      <c r="AH12699" t="s">
        <v>51</v>
      </c>
      <c r="AJ12699" t="s">
        <v>53</v>
      </c>
      <c r="AL12699" t="s">
        <v>68</v>
      </c>
      <c r="AO12699" t="s">
        <v>5443</v>
      </c>
      <c r="AP12699" s="1">
        <v>45476.447222222225</v>
      </c>
      <c r="AQ12699" s="1">
        <v>45225.561805555553</v>
      </c>
    </row>
    <row r="12700" spans="1:43" x14ac:dyDescent="0.35">
      <c r="A12700" t="s">
        <v>68057</v>
      </c>
      <c r="B12700" t="s">
        <v>47484</v>
      </c>
      <c r="C12700" t="s">
        <v>5374</v>
      </c>
      <c r="F12700" t="s">
        <v>68058</v>
      </c>
      <c r="H12700" t="s">
        <v>68059</v>
      </c>
      <c r="J12700" t="s">
        <v>1305</v>
      </c>
      <c r="K12700" t="s">
        <v>1306</v>
      </c>
      <c r="M12700" t="s">
        <v>1307</v>
      </c>
      <c r="N12700" t="s">
        <v>264</v>
      </c>
      <c r="O12700">
        <v>77380</v>
      </c>
      <c r="P12700" t="s">
        <v>50</v>
      </c>
      <c r="U12700" s="1">
        <v>45223</v>
      </c>
      <c r="V12700" s="1">
        <v>45223</v>
      </c>
      <c r="AC12700" t="s">
        <v>51</v>
      </c>
      <c r="AD12700">
        <v>2969474645</v>
      </c>
      <c r="AE12700" s="1">
        <v>37110.530555555553</v>
      </c>
      <c r="AG12700" t="s">
        <v>68060</v>
      </c>
      <c r="AH12700" t="s">
        <v>51</v>
      </c>
      <c r="AJ12700" t="s">
        <v>53</v>
      </c>
      <c r="AO12700" t="s">
        <v>5443</v>
      </c>
    </row>
    <row r="12701" spans="1:43" x14ac:dyDescent="0.35">
      <c r="A12701" t="s">
        <v>68061</v>
      </c>
      <c r="B12701" t="s">
        <v>65001</v>
      </c>
      <c r="C12701" t="s">
        <v>2769</v>
      </c>
      <c r="F12701" t="s">
        <v>68062</v>
      </c>
      <c r="H12701" t="s">
        <v>68061</v>
      </c>
      <c r="J12701" t="s">
        <v>68063</v>
      </c>
      <c r="K12701" t="s">
        <v>68064</v>
      </c>
      <c r="M12701" t="s">
        <v>753</v>
      </c>
      <c r="N12701" t="s">
        <v>798</v>
      </c>
      <c r="O12701">
        <v>79927</v>
      </c>
      <c r="P12701" t="s">
        <v>50</v>
      </c>
      <c r="U12701" s="1">
        <v>45223</v>
      </c>
      <c r="V12701" s="1">
        <v>45223</v>
      </c>
      <c r="W12701" s="1">
        <v>45223.593055555553</v>
      </c>
      <c r="X12701" s="1">
        <v>45223.593055555553</v>
      </c>
      <c r="AC12701" t="s">
        <v>51</v>
      </c>
      <c r="AD12701">
        <v>2973757406</v>
      </c>
      <c r="AE12701" s="1">
        <v>45223.623611111114</v>
      </c>
      <c r="AF12701" t="s">
        <v>68065</v>
      </c>
      <c r="AG12701" t="s">
        <v>68066</v>
      </c>
      <c r="AH12701" t="s">
        <v>51</v>
      </c>
      <c r="AJ12701" t="s">
        <v>53</v>
      </c>
      <c r="AL12701" t="s">
        <v>68</v>
      </c>
      <c r="AO12701" t="s">
        <v>5443</v>
      </c>
      <c r="AP12701" s="1">
        <v>45223.652083333334</v>
      </c>
      <c r="AQ12701" s="1">
        <v>45223.650694444441</v>
      </c>
    </row>
    <row r="12702" spans="1:43" x14ac:dyDescent="0.35">
      <c r="A12702" t="s">
        <v>68067</v>
      </c>
      <c r="B12702" t="s">
        <v>57982</v>
      </c>
      <c r="C12702" t="s">
        <v>65252</v>
      </c>
      <c r="F12702" t="s">
        <v>68068</v>
      </c>
      <c r="H12702" t="s">
        <v>68069</v>
      </c>
      <c r="J12702" t="s">
        <v>68070</v>
      </c>
      <c r="K12702" t="s">
        <v>68071</v>
      </c>
      <c r="M12702" t="s">
        <v>137</v>
      </c>
      <c r="N12702" t="s">
        <v>65</v>
      </c>
      <c r="O12702">
        <v>80233</v>
      </c>
      <c r="P12702" t="s">
        <v>50</v>
      </c>
      <c r="U12702" s="1">
        <v>45223</v>
      </c>
      <c r="V12702" s="1">
        <v>45223</v>
      </c>
      <c r="W12702" s="1">
        <v>45223.625</v>
      </c>
      <c r="X12702" s="1">
        <v>45223.625</v>
      </c>
      <c r="AC12702" t="s">
        <v>53</v>
      </c>
      <c r="AD12702">
        <v>2973757417</v>
      </c>
      <c r="AE12702" s="1">
        <v>45223.646527777775</v>
      </c>
      <c r="AF12702" t="s">
        <v>68072</v>
      </c>
      <c r="AG12702" t="s">
        <v>68073</v>
      </c>
      <c r="AH12702" t="s">
        <v>51</v>
      </c>
      <c r="AJ12702" t="s">
        <v>53</v>
      </c>
      <c r="AL12702" t="s">
        <v>68</v>
      </c>
      <c r="AO12702" t="s">
        <v>5443</v>
      </c>
      <c r="AP12702" s="1">
        <v>45223.662499999999</v>
      </c>
    </row>
    <row r="12703" spans="1:43" x14ac:dyDescent="0.35">
      <c r="A12703" t="s">
        <v>36371</v>
      </c>
      <c r="B12703" t="s">
        <v>36371</v>
      </c>
      <c r="C12703" t="s">
        <v>758</v>
      </c>
      <c r="H12703" t="s">
        <v>68074</v>
      </c>
      <c r="J12703" t="s">
        <v>3788</v>
      </c>
      <c r="K12703" t="s">
        <v>68075</v>
      </c>
      <c r="M12703" t="s">
        <v>545</v>
      </c>
      <c r="N12703" t="s">
        <v>398</v>
      </c>
      <c r="O12703">
        <v>88005</v>
      </c>
      <c r="P12703" t="s">
        <v>50</v>
      </c>
      <c r="U12703" s="1">
        <v>45223</v>
      </c>
      <c r="V12703" s="1">
        <v>45223</v>
      </c>
      <c r="W12703" s="1">
        <v>45223.427777777775</v>
      </c>
      <c r="X12703" s="1">
        <v>45223.427777777775</v>
      </c>
      <c r="AC12703" t="s">
        <v>53</v>
      </c>
      <c r="AD12703">
        <v>1000000001</v>
      </c>
      <c r="AE12703" s="1">
        <v>39973.351388888892</v>
      </c>
      <c r="AF12703" t="s">
        <v>3377</v>
      </c>
      <c r="AG12703" t="s">
        <v>68076</v>
      </c>
      <c r="AH12703" t="s">
        <v>51</v>
      </c>
      <c r="AJ12703" t="s">
        <v>53</v>
      </c>
      <c r="AL12703" t="s">
        <v>78</v>
      </c>
      <c r="AO12703" t="s">
        <v>51552</v>
      </c>
    </row>
    <row r="12704" spans="1:43" x14ac:dyDescent="0.35">
      <c r="A12704" t="s">
        <v>68077</v>
      </c>
      <c r="B12704" t="s">
        <v>68078</v>
      </c>
      <c r="C12704" t="s">
        <v>383</v>
      </c>
      <c r="F12704" t="s">
        <v>68079</v>
      </c>
      <c r="H12704" t="s">
        <v>68077</v>
      </c>
      <c r="J12704" t="s">
        <v>68080</v>
      </c>
      <c r="N12704" t="s">
        <v>637</v>
      </c>
      <c r="O12704">
        <v>79336</v>
      </c>
      <c r="P12704" t="s">
        <v>50</v>
      </c>
      <c r="U12704" s="1">
        <v>45223</v>
      </c>
      <c r="V12704" s="1">
        <v>45223</v>
      </c>
      <c r="AC12704" t="s">
        <v>53</v>
      </c>
      <c r="AD12704">
        <v>2969541757</v>
      </c>
      <c r="AE12704" s="1">
        <v>39951.6875</v>
      </c>
      <c r="AG12704" t="s">
        <v>68081</v>
      </c>
      <c r="AH12704" t="s">
        <v>51</v>
      </c>
      <c r="AJ12704" t="s">
        <v>53</v>
      </c>
      <c r="AO12704" t="s">
        <v>5443</v>
      </c>
    </row>
    <row r="12705" spans="1:43" x14ac:dyDescent="0.35">
      <c r="A12705" t="s">
        <v>68082</v>
      </c>
      <c r="B12705" t="s">
        <v>5595</v>
      </c>
      <c r="C12705" t="s">
        <v>5318</v>
      </c>
      <c r="F12705" t="s">
        <v>68083</v>
      </c>
      <c r="H12705" t="s">
        <v>68082</v>
      </c>
      <c r="J12705" t="s">
        <v>68084</v>
      </c>
      <c r="K12705" t="s">
        <v>68085</v>
      </c>
      <c r="M12705" t="s">
        <v>11884</v>
      </c>
      <c r="N12705" t="s">
        <v>65</v>
      </c>
      <c r="O12705">
        <v>81101</v>
      </c>
      <c r="P12705" t="s">
        <v>50</v>
      </c>
      <c r="U12705" s="1">
        <v>45223</v>
      </c>
      <c r="V12705" s="1">
        <v>45223</v>
      </c>
      <c r="W12705" s="1">
        <v>45223.404166666667</v>
      </c>
      <c r="X12705" s="1">
        <v>45223.404166666667</v>
      </c>
      <c r="AC12705" t="s">
        <v>53</v>
      </c>
      <c r="AD12705">
        <v>2973757031</v>
      </c>
      <c r="AE12705" s="1">
        <v>45223.463888888888</v>
      </c>
      <c r="AF12705" t="s">
        <v>68086</v>
      </c>
      <c r="AG12705" t="s">
        <v>68087</v>
      </c>
      <c r="AH12705" t="s">
        <v>51</v>
      </c>
      <c r="AJ12705" t="s">
        <v>53</v>
      </c>
      <c r="AL12705" t="s">
        <v>68</v>
      </c>
      <c r="AO12705" t="s">
        <v>5443</v>
      </c>
      <c r="AP12705" s="1">
        <v>45252.584722222222</v>
      </c>
      <c r="AQ12705" s="1">
        <v>45223.42291666667</v>
      </c>
    </row>
    <row r="12706" spans="1:43" x14ac:dyDescent="0.35">
      <c r="A12706">
        <v>344978</v>
      </c>
      <c r="B12706" t="s">
        <v>16261</v>
      </c>
      <c r="C12706" t="s">
        <v>1052</v>
      </c>
      <c r="F12706" t="s">
        <v>43635</v>
      </c>
      <c r="G12706">
        <v>4802449235</v>
      </c>
      <c r="H12706" t="s">
        <v>43631</v>
      </c>
      <c r="J12706" t="s">
        <v>12614</v>
      </c>
      <c r="M12706" t="s">
        <v>3571</v>
      </c>
      <c r="N12706" t="s">
        <v>287</v>
      </c>
      <c r="O12706">
        <v>80022</v>
      </c>
      <c r="P12706" t="s">
        <v>50</v>
      </c>
      <c r="U12706" s="1">
        <v>45223</v>
      </c>
      <c r="V12706" s="1">
        <v>45223</v>
      </c>
      <c r="AC12706" t="s">
        <v>53</v>
      </c>
      <c r="AD12706">
        <v>2969543968</v>
      </c>
      <c r="AE12706" s="1">
        <v>40032.470138888886</v>
      </c>
      <c r="AG12706" t="s">
        <v>68088</v>
      </c>
      <c r="AH12706" t="s">
        <v>51</v>
      </c>
      <c r="AJ12706" t="s">
        <v>53</v>
      </c>
      <c r="AO12706" t="s">
        <v>57090</v>
      </c>
    </row>
    <row r="12707" spans="1:43" x14ac:dyDescent="0.35">
      <c r="A12707" t="s">
        <v>68089</v>
      </c>
      <c r="B12707" t="s">
        <v>43083</v>
      </c>
      <c r="C12707" t="s">
        <v>38960</v>
      </c>
      <c r="H12707" t="s">
        <v>68090</v>
      </c>
      <c r="J12707" t="s">
        <v>5173</v>
      </c>
      <c r="K12707" t="s">
        <v>2814</v>
      </c>
      <c r="M12707" t="s">
        <v>525</v>
      </c>
      <c r="N12707" t="s">
        <v>213</v>
      </c>
      <c r="O12707">
        <v>80011</v>
      </c>
      <c r="P12707" t="s">
        <v>50</v>
      </c>
      <c r="U12707" s="1">
        <v>45223</v>
      </c>
      <c r="V12707" s="1">
        <v>45223</v>
      </c>
      <c r="W12707" s="1">
        <v>45223.748611111114</v>
      </c>
      <c r="X12707" s="1">
        <v>45223.748611111114</v>
      </c>
      <c r="AC12707" t="s">
        <v>53</v>
      </c>
      <c r="AD12707">
        <v>2969481577</v>
      </c>
      <c r="AE12707" s="1">
        <v>37524</v>
      </c>
      <c r="AF12707" t="s">
        <v>6944</v>
      </c>
      <c r="AG12707" t="s">
        <v>68091</v>
      </c>
      <c r="AH12707" t="s">
        <v>51</v>
      </c>
      <c r="AJ12707" t="s">
        <v>53</v>
      </c>
      <c r="AL12707" t="s">
        <v>68</v>
      </c>
      <c r="AO12707" t="s">
        <v>5443</v>
      </c>
    </row>
    <row r="12708" spans="1:43" x14ac:dyDescent="0.35">
      <c r="A12708" t="s">
        <v>68092</v>
      </c>
      <c r="B12708" t="s">
        <v>4769</v>
      </c>
      <c r="C12708" t="s">
        <v>996</v>
      </c>
      <c r="F12708" t="s">
        <v>68093</v>
      </c>
      <c r="H12708" t="s">
        <v>68092</v>
      </c>
      <c r="J12708" t="s">
        <v>68094</v>
      </c>
      <c r="K12708" t="s">
        <v>68095</v>
      </c>
      <c r="M12708" t="s">
        <v>22009</v>
      </c>
      <c r="N12708" t="s">
        <v>798</v>
      </c>
      <c r="O12708">
        <v>76009</v>
      </c>
      <c r="P12708" t="s">
        <v>50</v>
      </c>
      <c r="U12708" s="1">
        <v>45223</v>
      </c>
      <c r="V12708" s="1">
        <v>45223</v>
      </c>
      <c r="W12708" s="1">
        <v>45223.491666666669</v>
      </c>
      <c r="X12708" s="1">
        <v>45223.491666666669</v>
      </c>
      <c r="AC12708" t="s">
        <v>51</v>
      </c>
      <c r="AD12708">
        <v>2969912070</v>
      </c>
      <c r="AE12708" s="1">
        <v>43721.693055555559</v>
      </c>
      <c r="AF12708" t="s">
        <v>68096</v>
      </c>
      <c r="AG12708" t="s">
        <v>68097</v>
      </c>
      <c r="AH12708" t="s">
        <v>51</v>
      </c>
      <c r="AJ12708" t="s">
        <v>53</v>
      </c>
      <c r="AL12708" t="s">
        <v>68</v>
      </c>
      <c r="AO12708" t="s">
        <v>5443</v>
      </c>
      <c r="AP12708" s="1">
        <v>45223.497916666667</v>
      </c>
      <c r="AQ12708" s="1">
        <v>45223.500694444447</v>
      </c>
    </row>
    <row r="12709" spans="1:43" x14ac:dyDescent="0.35">
      <c r="A12709" t="s">
        <v>68098</v>
      </c>
      <c r="B12709" t="s">
        <v>68099</v>
      </c>
      <c r="C12709" t="s">
        <v>3834</v>
      </c>
      <c r="F12709">
        <v>843576100</v>
      </c>
      <c r="H12709" t="s">
        <v>68098</v>
      </c>
      <c r="J12709" t="s">
        <v>2028</v>
      </c>
      <c r="K12709" t="s">
        <v>68100</v>
      </c>
      <c r="M12709" t="s">
        <v>68101</v>
      </c>
      <c r="N12709" t="s">
        <v>13263</v>
      </c>
      <c r="O12709">
        <v>29405</v>
      </c>
      <c r="P12709" t="s">
        <v>50</v>
      </c>
      <c r="U12709" s="1">
        <v>45224</v>
      </c>
      <c r="V12709" s="1">
        <v>45224</v>
      </c>
      <c r="AC12709" t="s">
        <v>51</v>
      </c>
      <c r="AD12709">
        <v>2969532847</v>
      </c>
      <c r="AE12709" s="1">
        <v>39580.404166666667</v>
      </c>
      <c r="AG12709" t="s">
        <v>68102</v>
      </c>
      <c r="AH12709" t="s">
        <v>51</v>
      </c>
      <c r="AJ12709" t="s">
        <v>53</v>
      </c>
      <c r="AO12709" t="s">
        <v>5443</v>
      </c>
    </row>
    <row r="12710" spans="1:43" x14ac:dyDescent="0.35">
      <c r="A12710" t="s">
        <v>68103</v>
      </c>
      <c r="B12710" t="s">
        <v>65527</v>
      </c>
      <c r="C12710" t="s">
        <v>3371</v>
      </c>
      <c r="F12710" t="s">
        <v>68104</v>
      </c>
      <c r="H12710" t="s">
        <v>68105</v>
      </c>
      <c r="J12710" t="s">
        <v>23154</v>
      </c>
      <c r="K12710" t="s">
        <v>68106</v>
      </c>
      <c r="M12710" t="s">
        <v>3225</v>
      </c>
      <c r="N12710" t="s">
        <v>65</v>
      </c>
      <c r="O12710">
        <v>80537</v>
      </c>
      <c r="P12710" t="s">
        <v>50</v>
      </c>
      <c r="U12710" s="1">
        <v>45224</v>
      </c>
      <c r="V12710" s="1">
        <v>45224</v>
      </c>
      <c r="W12710" s="1">
        <v>45224.30972222222</v>
      </c>
      <c r="X12710" s="1">
        <v>45224.30972222222</v>
      </c>
      <c r="AC12710" t="s">
        <v>51</v>
      </c>
      <c r="AD12710">
        <v>2969478563</v>
      </c>
      <c r="AE12710" s="1">
        <v>37343</v>
      </c>
      <c r="AF12710" t="s">
        <v>23157</v>
      </c>
      <c r="AG12710" t="s">
        <v>68107</v>
      </c>
      <c r="AH12710" t="s">
        <v>51</v>
      </c>
      <c r="AJ12710" t="s">
        <v>53</v>
      </c>
      <c r="AL12710" t="s">
        <v>68</v>
      </c>
      <c r="AO12710" t="s">
        <v>5443</v>
      </c>
      <c r="AP12710" s="1">
        <v>45265.769444444442</v>
      </c>
      <c r="AQ12710" s="1">
        <v>45238.417361111111</v>
      </c>
    </row>
    <row r="12711" spans="1:43" x14ac:dyDescent="0.35">
      <c r="A12711" t="s">
        <v>68108</v>
      </c>
      <c r="B12711" t="s">
        <v>68109</v>
      </c>
      <c r="C12711" t="s">
        <v>68110</v>
      </c>
      <c r="F12711" t="s">
        <v>68111</v>
      </c>
      <c r="H12711" t="s">
        <v>68112</v>
      </c>
      <c r="J12711" t="s">
        <v>43466</v>
      </c>
      <c r="K12711" t="s">
        <v>68113</v>
      </c>
      <c r="M12711" t="s">
        <v>43468</v>
      </c>
      <c r="N12711" t="s">
        <v>12926</v>
      </c>
      <c r="O12711">
        <v>47421</v>
      </c>
      <c r="P12711" t="s">
        <v>50</v>
      </c>
      <c r="U12711" s="1">
        <v>45224</v>
      </c>
      <c r="V12711" s="1">
        <v>45224</v>
      </c>
      <c r="AC12711" t="s">
        <v>53</v>
      </c>
      <c r="AD12711">
        <v>2969592561</v>
      </c>
      <c r="AE12711" s="1">
        <v>41415.842361111114</v>
      </c>
      <c r="AG12711" t="s">
        <v>68114</v>
      </c>
      <c r="AH12711" t="s">
        <v>51</v>
      </c>
      <c r="AJ12711" t="s">
        <v>53</v>
      </c>
      <c r="AO12711" t="s">
        <v>5443</v>
      </c>
    </row>
    <row r="12712" spans="1:43" x14ac:dyDescent="0.35">
      <c r="A12712" t="s">
        <v>68115</v>
      </c>
      <c r="B12712" t="s">
        <v>3348</v>
      </c>
      <c r="C12712" t="s">
        <v>17269</v>
      </c>
      <c r="F12712" t="s">
        <v>68116</v>
      </c>
      <c r="H12712" t="s">
        <v>68115</v>
      </c>
      <c r="J12712" t="s">
        <v>68117</v>
      </c>
      <c r="K12712" t="s">
        <v>68118</v>
      </c>
      <c r="M12712" t="s">
        <v>753</v>
      </c>
      <c r="N12712" t="s">
        <v>798</v>
      </c>
      <c r="O12712">
        <v>79934</v>
      </c>
      <c r="P12712" t="s">
        <v>50</v>
      </c>
      <c r="U12712" s="1">
        <v>45224</v>
      </c>
      <c r="V12712" s="1">
        <v>45224</v>
      </c>
      <c r="W12712" s="1">
        <v>45224.588888888888</v>
      </c>
      <c r="X12712" s="1">
        <v>45224.588888888888</v>
      </c>
      <c r="AC12712" t="s">
        <v>51</v>
      </c>
      <c r="AD12712">
        <v>2973758832</v>
      </c>
      <c r="AE12712" s="1">
        <v>45224.588888888888</v>
      </c>
      <c r="AF12712" t="s">
        <v>68119</v>
      </c>
      <c r="AG12712" t="s">
        <v>68120</v>
      </c>
      <c r="AH12712" t="s">
        <v>51</v>
      </c>
      <c r="AJ12712" t="s">
        <v>53</v>
      </c>
      <c r="AL12712" t="s">
        <v>68</v>
      </c>
      <c r="AO12712" t="s">
        <v>5443</v>
      </c>
      <c r="AP12712" s="1">
        <v>45224.602083333331</v>
      </c>
      <c r="AQ12712" s="1">
        <v>45224.591666666667</v>
      </c>
    </row>
    <row r="12713" spans="1:43" x14ac:dyDescent="0.35">
      <c r="A12713" t="s">
        <v>68121</v>
      </c>
      <c r="B12713" t="s">
        <v>15742</v>
      </c>
      <c r="C12713" t="s">
        <v>10747</v>
      </c>
      <c r="F12713" t="s">
        <v>68122</v>
      </c>
      <c r="H12713" t="s">
        <v>68123</v>
      </c>
      <c r="J12713" t="s">
        <v>68124</v>
      </c>
      <c r="K12713" t="s">
        <v>68125</v>
      </c>
      <c r="M12713" t="s">
        <v>129</v>
      </c>
      <c r="N12713" t="s">
        <v>213</v>
      </c>
      <c r="O12713">
        <v>81006</v>
      </c>
      <c r="P12713" t="s">
        <v>50</v>
      </c>
      <c r="U12713" s="1">
        <v>45224</v>
      </c>
      <c r="V12713" s="1">
        <v>45224</v>
      </c>
      <c r="W12713" s="1">
        <v>45224.655555555553</v>
      </c>
      <c r="X12713" s="1">
        <v>45224.655555555553</v>
      </c>
      <c r="AC12713" t="s">
        <v>53</v>
      </c>
      <c r="AD12713">
        <v>2973759094</v>
      </c>
      <c r="AE12713" s="1">
        <v>45224.659722222219</v>
      </c>
      <c r="AF12713" t="s">
        <v>68126</v>
      </c>
      <c r="AG12713" t="s">
        <v>68127</v>
      </c>
      <c r="AH12713" t="s">
        <v>51</v>
      </c>
      <c r="AJ12713" t="s">
        <v>53</v>
      </c>
      <c r="AL12713" t="s">
        <v>68</v>
      </c>
      <c r="AO12713" t="s">
        <v>5443</v>
      </c>
      <c r="AP12713" s="1">
        <v>45471.609027777777</v>
      </c>
    </row>
    <row r="12714" spans="1:43" x14ac:dyDescent="0.35">
      <c r="A12714" t="s">
        <v>68128</v>
      </c>
      <c r="B12714" t="s">
        <v>28099</v>
      </c>
      <c r="C12714" t="s">
        <v>39618</v>
      </c>
      <c r="F12714" t="s">
        <v>68129</v>
      </c>
      <c r="H12714" t="s">
        <v>68130</v>
      </c>
      <c r="J12714" t="s">
        <v>68131</v>
      </c>
      <c r="K12714" t="s">
        <v>68132</v>
      </c>
      <c r="M12714" t="s">
        <v>8946</v>
      </c>
      <c r="N12714" t="s">
        <v>253</v>
      </c>
      <c r="O12714">
        <v>88346</v>
      </c>
      <c r="P12714" t="s">
        <v>50</v>
      </c>
      <c r="U12714" s="1">
        <v>45224</v>
      </c>
      <c r="V12714" s="1">
        <v>45224</v>
      </c>
      <c r="W12714" s="1">
        <v>45224.426388888889</v>
      </c>
      <c r="X12714" s="1">
        <v>45224.426388888889</v>
      </c>
      <c r="AC12714" t="s">
        <v>51</v>
      </c>
      <c r="AD12714">
        <v>2969647026</v>
      </c>
      <c r="AE12714" s="1">
        <v>41906.304861111108</v>
      </c>
      <c r="AF12714" t="s">
        <v>68133</v>
      </c>
      <c r="AG12714" t="s">
        <v>68134</v>
      </c>
      <c r="AH12714" t="s">
        <v>51</v>
      </c>
      <c r="AJ12714" t="s">
        <v>53</v>
      </c>
      <c r="AL12714" t="s">
        <v>68</v>
      </c>
      <c r="AO12714" t="s">
        <v>5443</v>
      </c>
      <c r="AP12714" s="1">
        <v>45432.507638888892</v>
      </c>
      <c r="AQ12714" s="1">
        <v>45224.438194444447</v>
      </c>
    </row>
    <row r="12715" spans="1:43" x14ac:dyDescent="0.35">
      <c r="A12715" t="s">
        <v>68135</v>
      </c>
      <c r="B12715" t="s">
        <v>68136</v>
      </c>
      <c r="C12715" t="s">
        <v>68137</v>
      </c>
      <c r="H12715" t="s">
        <v>68138</v>
      </c>
      <c r="J12715" t="s">
        <v>68139</v>
      </c>
      <c r="K12715" t="s">
        <v>68140</v>
      </c>
      <c r="M12715" t="s">
        <v>325</v>
      </c>
      <c r="N12715" t="s">
        <v>287</v>
      </c>
      <c r="O12715">
        <v>81301</v>
      </c>
      <c r="P12715" t="s">
        <v>50</v>
      </c>
      <c r="U12715" s="1">
        <v>45224</v>
      </c>
      <c r="V12715" s="1">
        <v>45224</v>
      </c>
      <c r="W12715" s="1">
        <v>45224.292361111111</v>
      </c>
      <c r="X12715" s="1">
        <v>45224.292361111111</v>
      </c>
      <c r="AC12715" t="s">
        <v>53</v>
      </c>
      <c r="AD12715">
        <v>1000000001</v>
      </c>
      <c r="AE12715" s="1">
        <v>39973.351388888892</v>
      </c>
      <c r="AF12715" t="s">
        <v>3377</v>
      </c>
      <c r="AG12715" t="s">
        <v>68141</v>
      </c>
      <c r="AH12715" t="s">
        <v>51</v>
      </c>
      <c r="AJ12715" t="s">
        <v>53</v>
      </c>
      <c r="AL12715" t="s">
        <v>78</v>
      </c>
      <c r="AO12715" t="s">
        <v>51552</v>
      </c>
    </row>
    <row r="12716" spans="1:43" x14ac:dyDescent="0.35">
      <c r="A12716" t="s">
        <v>68142</v>
      </c>
      <c r="B12716" t="s">
        <v>2339</v>
      </c>
      <c r="C12716" t="s">
        <v>7528</v>
      </c>
      <c r="F12716" t="s">
        <v>68143</v>
      </c>
      <c r="H12716" t="s">
        <v>68142</v>
      </c>
      <c r="J12716" t="s">
        <v>68144</v>
      </c>
      <c r="K12716" t="s">
        <v>68145</v>
      </c>
      <c r="M12716" t="s">
        <v>753</v>
      </c>
      <c r="N12716" t="s">
        <v>798</v>
      </c>
      <c r="O12716">
        <v>79927</v>
      </c>
      <c r="P12716" t="s">
        <v>50</v>
      </c>
      <c r="U12716" s="1">
        <v>45224</v>
      </c>
      <c r="V12716" s="1">
        <v>45224</v>
      </c>
      <c r="W12716" s="1">
        <v>45224.445833333331</v>
      </c>
      <c r="X12716" s="1">
        <v>45224.445833333331</v>
      </c>
      <c r="AC12716" t="s">
        <v>51</v>
      </c>
      <c r="AD12716">
        <v>2973758674</v>
      </c>
      <c r="AE12716" s="1">
        <v>45224.518750000003</v>
      </c>
      <c r="AF12716" t="s">
        <v>68146</v>
      </c>
      <c r="AG12716" t="s">
        <v>68147</v>
      </c>
      <c r="AH12716" t="s">
        <v>51</v>
      </c>
      <c r="AJ12716" t="s">
        <v>53</v>
      </c>
      <c r="AL12716" t="s">
        <v>68</v>
      </c>
      <c r="AO12716" t="s">
        <v>5443</v>
      </c>
      <c r="AP12716" s="1">
        <v>45468.686805555553</v>
      </c>
      <c r="AQ12716" s="1">
        <v>45468.665277777778</v>
      </c>
    </row>
    <row r="12717" spans="1:43" x14ac:dyDescent="0.35">
      <c r="A12717" t="s">
        <v>68148</v>
      </c>
      <c r="B12717" t="s">
        <v>5388</v>
      </c>
      <c r="C12717" t="s">
        <v>23818</v>
      </c>
      <c r="F12717" t="s">
        <v>68149</v>
      </c>
      <c r="G12717" t="s">
        <v>68150</v>
      </c>
      <c r="H12717" t="s">
        <v>68151</v>
      </c>
      <c r="I12717" t="s">
        <v>394</v>
      </c>
      <c r="J12717" t="s">
        <v>68152</v>
      </c>
      <c r="K12717" t="s">
        <v>68153</v>
      </c>
      <c r="M12717" t="s">
        <v>68154</v>
      </c>
      <c r="N12717" t="s">
        <v>4364</v>
      </c>
      <c r="O12717">
        <v>67547</v>
      </c>
      <c r="P12717" t="s">
        <v>50</v>
      </c>
      <c r="U12717" s="1">
        <v>45224</v>
      </c>
      <c r="V12717" s="1">
        <v>45224</v>
      </c>
      <c r="AC12717" t="s">
        <v>53</v>
      </c>
      <c r="AD12717">
        <v>2969566026</v>
      </c>
      <c r="AE12717" s="1">
        <v>40792.56527777778</v>
      </c>
      <c r="AG12717" t="s">
        <v>68155</v>
      </c>
      <c r="AH12717" t="s">
        <v>51</v>
      </c>
      <c r="AJ12717" t="s">
        <v>53</v>
      </c>
      <c r="AO12717" t="s">
        <v>5443</v>
      </c>
    </row>
    <row r="12718" spans="1:43" x14ac:dyDescent="0.35">
      <c r="A12718" t="s">
        <v>68156</v>
      </c>
      <c r="B12718" t="s">
        <v>68157</v>
      </c>
      <c r="C12718" t="s">
        <v>68158</v>
      </c>
      <c r="F12718" t="s">
        <v>68159</v>
      </c>
      <c r="H12718" t="s">
        <v>68156</v>
      </c>
      <c r="J12718" t="s">
        <v>68160</v>
      </c>
      <c r="K12718" t="s">
        <v>68161</v>
      </c>
      <c r="M12718" t="s">
        <v>753</v>
      </c>
      <c r="N12718" t="s">
        <v>798</v>
      </c>
      <c r="O12718">
        <v>79938</v>
      </c>
      <c r="P12718" t="s">
        <v>50</v>
      </c>
      <c r="U12718" s="1">
        <v>45224</v>
      </c>
      <c r="V12718" s="1">
        <v>45224</v>
      </c>
      <c r="W12718" s="1">
        <v>45224.541666666664</v>
      </c>
      <c r="X12718" s="1">
        <v>45224.541666666664</v>
      </c>
      <c r="AC12718" t="s">
        <v>51</v>
      </c>
      <c r="AD12718">
        <v>2973758737</v>
      </c>
      <c r="AE12718" s="1">
        <v>45224.543749999997</v>
      </c>
      <c r="AF12718" t="s">
        <v>68162</v>
      </c>
      <c r="AG12718" t="s">
        <v>68163</v>
      </c>
      <c r="AH12718" t="s">
        <v>51</v>
      </c>
      <c r="AJ12718" t="s">
        <v>53</v>
      </c>
      <c r="AL12718" t="s">
        <v>68</v>
      </c>
      <c r="AO12718" t="s">
        <v>5443</v>
      </c>
      <c r="AP12718" s="1">
        <v>45224.552777777775</v>
      </c>
      <c r="AQ12718" s="1">
        <v>45224.552083333336</v>
      </c>
    </row>
    <row r="12719" spans="1:43" x14ac:dyDescent="0.35">
      <c r="A12719" t="s">
        <v>68164</v>
      </c>
      <c r="B12719" t="s">
        <v>239</v>
      </c>
      <c r="C12719" t="s">
        <v>758</v>
      </c>
      <c r="H12719" t="s">
        <v>68165</v>
      </c>
      <c r="J12719" t="s">
        <v>62</v>
      </c>
      <c r="P12719" t="s">
        <v>50</v>
      </c>
      <c r="U12719" s="1">
        <v>45224</v>
      </c>
      <c r="V12719" s="1">
        <v>45224</v>
      </c>
      <c r="AC12719" t="s">
        <v>53</v>
      </c>
      <c r="AG12719" t="s">
        <v>68166</v>
      </c>
      <c r="AH12719" t="s">
        <v>51</v>
      </c>
      <c r="AJ12719" t="s">
        <v>53</v>
      </c>
      <c r="AO12719" t="s">
        <v>5443</v>
      </c>
    </row>
    <row r="12720" spans="1:43" x14ac:dyDescent="0.35">
      <c r="A12720" t="s">
        <v>68167</v>
      </c>
      <c r="B12720" t="s">
        <v>68168</v>
      </c>
      <c r="C12720" t="s">
        <v>364</v>
      </c>
      <c r="F12720" t="s">
        <v>68169</v>
      </c>
      <c r="H12720" t="s">
        <v>68167</v>
      </c>
      <c r="J12720" t="s">
        <v>68170</v>
      </c>
      <c r="K12720" t="s">
        <v>68171</v>
      </c>
      <c r="M12720" t="s">
        <v>753</v>
      </c>
      <c r="N12720" t="s">
        <v>798</v>
      </c>
      <c r="O12720">
        <v>79928</v>
      </c>
      <c r="P12720" t="s">
        <v>50</v>
      </c>
      <c r="U12720" s="1">
        <v>45224</v>
      </c>
      <c r="V12720" s="1">
        <v>45224</v>
      </c>
      <c r="W12720" s="1">
        <v>45224.573611111111</v>
      </c>
      <c r="X12720" s="1">
        <v>45224.573611111111</v>
      </c>
      <c r="AC12720" t="s">
        <v>51</v>
      </c>
      <c r="AD12720">
        <v>2973759134</v>
      </c>
      <c r="AE12720" s="1">
        <v>45224.676388888889</v>
      </c>
      <c r="AF12720" t="s">
        <v>68172</v>
      </c>
      <c r="AG12720" t="s">
        <v>68173</v>
      </c>
      <c r="AH12720" t="s">
        <v>51</v>
      </c>
      <c r="AJ12720" t="s">
        <v>53</v>
      </c>
      <c r="AL12720" t="s">
        <v>68</v>
      </c>
      <c r="AO12720" t="s">
        <v>5443</v>
      </c>
      <c r="AP12720" s="1">
        <v>45224.584027777775</v>
      </c>
      <c r="AQ12720" s="1">
        <v>45224.685416666667</v>
      </c>
    </row>
    <row r="12721" spans="1:43" x14ac:dyDescent="0.35">
      <c r="A12721" t="s">
        <v>68174</v>
      </c>
      <c r="B12721" t="s">
        <v>4271</v>
      </c>
      <c r="C12721" t="s">
        <v>702</v>
      </c>
      <c r="D12721" t="s">
        <v>240</v>
      </c>
      <c r="F12721" t="s">
        <v>283</v>
      </c>
      <c r="H12721" t="s">
        <v>68175</v>
      </c>
      <c r="J12721" t="s">
        <v>285</v>
      </c>
      <c r="P12721" t="s">
        <v>50</v>
      </c>
      <c r="U12721" s="1">
        <v>45224</v>
      </c>
      <c r="V12721" s="1">
        <v>45224</v>
      </c>
      <c r="W12721" s="1">
        <v>45224.663888888892</v>
      </c>
      <c r="X12721" s="1">
        <v>45224.663888888892</v>
      </c>
      <c r="AC12721" t="s">
        <v>53</v>
      </c>
      <c r="AD12721">
        <v>1000000001</v>
      </c>
      <c r="AE12721" s="1">
        <v>39973.351388888892</v>
      </c>
      <c r="AF12721" t="s">
        <v>3377</v>
      </c>
      <c r="AG12721" t="s">
        <v>68176</v>
      </c>
      <c r="AH12721" t="s">
        <v>51</v>
      </c>
      <c r="AJ12721" t="s">
        <v>53</v>
      </c>
      <c r="AL12721" t="s">
        <v>78</v>
      </c>
      <c r="AO12721" t="s">
        <v>5443</v>
      </c>
      <c r="AP12721" s="1">
        <v>45224.662499999999</v>
      </c>
    </row>
    <row r="12722" spans="1:43" x14ac:dyDescent="0.35">
      <c r="A12722" t="s">
        <v>68177</v>
      </c>
      <c r="B12722" t="s">
        <v>68178</v>
      </c>
      <c r="C12722" t="s">
        <v>3834</v>
      </c>
      <c r="F12722" t="s">
        <v>68179</v>
      </c>
      <c r="H12722" t="s">
        <v>68177</v>
      </c>
      <c r="J12722" t="s">
        <v>68180</v>
      </c>
      <c r="K12722" t="s">
        <v>68181</v>
      </c>
      <c r="M12722" t="s">
        <v>14094</v>
      </c>
      <c r="N12722" t="s">
        <v>253</v>
      </c>
      <c r="O12722">
        <v>88030</v>
      </c>
      <c r="P12722" t="s">
        <v>50</v>
      </c>
      <c r="U12722" s="1">
        <v>45224</v>
      </c>
      <c r="V12722" s="1">
        <v>45224</v>
      </c>
      <c r="W12722" s="1">
        <v>45224.506944444445</v>
      </c>
      <c r="X12722" s="1">
        <v>45224.506944444445</v>
      </c>
      <c r="AC12722" t="s">
        <v>51</v>
      </c>
      <c r="AD12722">
        <v>2973758671</v>
      </c>
      <c r="AE12722" s="1">
        <v>45224.518055555556</v>
      </c>
      <c r="AF12722" t="s">
        <v>68182</v>
      </c>
      <c r="AG12722" t="s">
        <v>68183</v>
      </c>
      <c r="AH12722" t="s">
        <v>51</v>
      </c>
      <c r="AJ12722" t="s">
        <v>53</v>
      </c>
      <c r="AL12722" t="s">
        <v>68</v>
      </c>
      <c r="AO12722" t="s">
        <v>5443</v>
      </c>
      <c r="AP12722" s="1">
        <v>45224.558333333334</v>
      </c>
      <c r="AQ12722" s="1">
        <v>45224.522222222222</v>
      </c>
    </row>
    <row r="12723" spans="1:43" x14ac:dyDescent="0.35">
      <c r="A12723" t="s">
        <v>68184</v>
      </c>
      <c r="B12723" t="s">
        <v>5730</v>
      </c>
      <c r="C12723" t="s">
        <v>68185</v>
      </c>
      <c r="F12723" t="s">
        <v>68186</v>
      </c>
      <c r="H12723" t="s">
        <v>68187</v>
      </c>
      <c r="J12723" t="s">
        <v>68188</v>
      </c>
      <c r="K12723" t="s">
        <v>68189</v>
      </c>
      <c r="M12723" t="s">
        <v>7677</v>
      </c>
      <c r="N12723" t="s">
        <v>65</v>
      </c>
      <c r="O12723">
        <v>80648</v>
      </c>
      <c r="P12723" t="s">
        <v>50</v>
      </c>
      <c r="U12723" s="1">
        <v>45225</v>
      </c>
      <c r="V12723" s="1">
        <v>45225</v>
      </c>
      <c r="W12723" s="1">
        <v>45225.465277777781</v>
      </c>
      <c r="X12723" s="1">
        <v>45225.465277777781</v>
      </c>
      <c r="AC12723" t="s">
        <v>53</v>
      </c>
      <c r="AD12723">
        <v>2973760328</v>
      </c>
      <c r="AE12723" s="1">
        <v>45225.501388888886</v>
      </c>
      <c r="AF12723" t="s">
        <v>68190</v>
      </c>
      <c r="AG12723" t="s">
        <v>68191</v>
      </c>
      <c r="AH12723" t="s">
        <v>51</v>
      </c>
      <c r="AJ12723" t="s">
        <v>53</v>
      </c>
      <c r="AL12723" t="s">
        <v>68</v>
      </c>
      <c r="AO12723" t="s">
        <v>5443</v>
      </c>
      <c r="AP12723" s="1">
        <v>45225.708333333336</v>
      </c>
      <c r="AQ12723" s="1">
        <v>45225.729861111111</v>
      </c>
    </row>
    <row r="12724" spans="1:43" x14ac:dyDescent="0.35">
      <c r="A12724" t="s">
        <v>68192</v>
      </c>
      <c r="B12724" t="s">
        <v>68193</v>
      </c>
      <c r="C12724" t="s">
        <v>1188</v>
      </c>
      <c r="D12724" t="s">
        <v>68194</v>
      </c>
      <c r="F12724">
        <f>1913-788-7491</f>
        <v>-6366</v>
      </c>
      <c r="H12724" t="s">
        <v>68195</v>
      </c>
      <c r="J12724" t="s">
        <v>68196</v>
      </c>
      <c r="N12724" t="s">
        <v>4364</v>
      </c>
      <c r="O12724">
        <v>66109</v>
      </c>
      <c r="P12724" t="s">
        <v>50</v>
      </c>
      <c r="U12724" s="1">
        <v>45225</v>
      </c>
      <c r="V12724" s="1">
        <v>45225</v>
      </c>
      <c r="AC12724" t="s">
        <v>53</v>
      </c>
      <c r="AD12724">
        <v>2969483276</v>
      </c>
      <c r="AE12724" s="1">
        <v>37641</v>
      </c>
      <c r="AG12724" t="s">
        <v>68197</v>
      </c>
      <c r="AH12724" t="s">
        <v>51</v>
      </c>
      <c r="AJ12724" t="s">
        <v>53</v>
      </c>
      <c r="AO12724" t="s">
        <v>5443</v>
      </c>
    </row>
    <row r="12725" spans="1:43" x14ac:dyDescent="0.35">
      <c r="A12725" t="s">
        <v>68198</v>
      </c>
      <c r="B12725" t="s">
        <v>23172</v>
      </c>
      <c r="C12725" t="s">
        <v>443</v>
      </c>
      <c r="F12725" t="s">
        <v>68199</v>
      </c>
      <c r="H12725" t="s">
        <v>68200</v>
      </c>
      <c r="J12725" t="s">
        <v>28708</v>
      </c>
      <c r="K12725" t="s">
        <v>28709</v>
      </c>
      <c r="M12725" t="s">
        <v>431</v>
      </c>
      <c r="N12725" t="s">
        <v>65</v>
      </c>
      <c r="O12725">
        <v>80110</v>
      </c>
      <c r="P12725" t="s">
        <v>50</v>
      </c>
      <c r="U12725" s="1">
        <v>45225</v>
      </c>
      <c r="V12725" s="1">
        <v>45225</v>
      </c>
      <c r="AC12725" t="s">
        <v>53</v>
      </c>
      <c r="AD12725">
        <v>2969746238</v>
      </c>
      <c r="AE12725" s="1">
        <v>42913.716666666667</v>
      </c>
      <c r="AG12725" t="s">
        <v>68201</v>
      </c>
      <c r="AH12725" t="s">
        <v>51</v>
      </c>
      <c r="AJ12725" t="s">
        <v>53</v>
      </c>
      <c r="AO12725" t="s">
        <v>57090</v>
      </c>
    </row>
    <row r="12726" spans="1:43" x14ac:dyDescent="0.35">
      <c r="A12726" t="s">
        <v>68202</v>
      </c>
      <c r="B12726" t="s">
        <v>16545</v>
      </c>
      <c r="C12726" t="s">
        <v>68203</v>
      </c>
      <c r="F12726" t="s">
        <v>68204</v>
      </c>
      <c r="H12726" t="s">
        <v>68205</v>
      </c>
      <c r="J12726" t="s">
        <v>68206</v>
      </c>
      <c r="K12726" t="s">
        <v>68207</v>
      </c>
      <c r="M12726" t="s">
        <v>3894</v>
      </c>
      <c r="N12726" t="s">
        <v>65</v>
      </c>
      <c r="O12726">
        <v>80602</v>
      </c>
      <c r="P12726" t="s">
        <v>50</v>
      </c>
      <c r="U12726" s="1">
        <v>45225</v>
      </c>
      <c r="V12726" s="1">
        <v>45225</v>
      </c>
      <c r="W12726" s="1">
        <v>45225.491666666669</v>
      </c>
      <c r="X12726" s="1">
        <v>45225.491666666669</v>
      </c>
      <c r="AC12726" t="s">
        <v>53</v>
      </c>
      <c r="AD12726">
        <v>1000000001</v>
      </c>
      <c r="AE12726" s="1">
        <v>39973.351388888892</v>
      </c>
      <c r="AF12726" t="s">
        <v>3377</v>
      </c>
      <c r="AG12726" t="s">
        <v>68208</v>
      </c>
      <c r="AH12726" t="s">
        <v>51</v>
      </c>
      <c r="AJ12726" t="s">
        <v>53</v>
      </c>
      <c r="AL12726" t="s">
        <v>78</v>
      </c>
      <c r="AM12726" s="1">
        <v>45336.402083333334</v>
      </c>
      <c r="AN12726" t="s">
        <v>68209</v>
      </c>
      <c r="AO12726" t="s">
        <v>5443</v>
      </c>
      <c r="AP12726" s="1">
        <v>45347.390277777777</v>
      </c>
      <c r="AQ12726" s="1">
        <v>45335.62777777778</v>
      </c>
    </row>
    <row r="12727" spans="1:43" x14ac:dyDescent="0.35">
      <c r="A12727" t="s">
        <v>68210</v>
      </c>
      <c r="B12727" t="s">
        <v>27542</v>
      </c>
      <c r="C12727" t="s">
        <v>3554</v>
      </c>
      <c r="F12727">
        <v>16062717627</v>
      </c>
      <c r="H12727" t="s">
        <v>68211</v>
      </c>
      <c r="J12727" t="s">
        <v>68212</v>
      </c>
      <c r="N12727" t="s">
        <v>287</v>
      </c>
      <c r="O12727">
        <v>80467</v>
      </c>
      <c r="P12727" t="s">
        <v>50</v>
      </c>
      <c r="U12727" s="1">
        <v>45225</v>
      </c>
      <c r="V12727" s="1">
        <v>45225</v>
      </c>
      <c r="W12727" s="1">
        <v>45225.851388888892</v>
      </c>
      <c r="X12727" s="1">
        <v>45225.851388888892</v>
      </c>
      <c r="AC12727" t="s">
        <v>53</v>
      </c>
      <c r="AD12727">
        <v>1000000001</v>
      </c>
      <c r="AE12727" s="1">
        <v>39973.351388888892</v>
      </c>
      <c r="AF12727" t="s">
        <v>3377</v>
      </c>
      <c r="AG12727" t="s">
        <v>68213</v>
      </c>
      <c r="AH12727" t="s">
        <v>51</v>
      </c>
      <c r="AJ12727" t="s">
        <v>53</v>
      </c>
      <c r="AL12727" t="s">
        <v>78</v>
      </c>
      <c r="AO12727" t="s">
        <v>5443</v>
      </c>
      <c r="AP12727" s="1">
        <v>45471.786111111112</v>
      </c>
    </row>
    <row r="12728" spans="1:43" x14ac:dyDescent="0.35">
      <c r="A12728" t="s">
        <v>68214</v>
      </c>
      <c r="B12728" t="s">
        <v>52604</v>
      </c>
      <c r="C12728" t="s">
        <v>3071</v>
      </c>
      <c r="F12728" t="s">
        <v>68215</v>
      </c>
      <c r="H12728" t="s">
        <v>68216</v>
      </c>
      <c r="J12728" t="s">
        <v>68217</v>
      </c>
      <c r="K12728" t="s">
        <v>68218</v>
      </c>
      <c r="M12728" t="s">
        <v>2048</v>
      </c>
      <c r="N12728" t="s">
        <v>253</v>
      </c>
      <c r="O12728">
        <v>87401</v>
      </c>
      <c r="P12728" t="s">
        <v>50</v>
      </c>
      <c r="U12728" s="1">
        <v>45225</v>
      </c>
      <c r="V12728" s="1">
        <v>45225</v>
      </c>
      <c r="W12728" s="1">
        <v>45225.609722222223</v>
      </c>
      <c r="X12728" s="1">
        <v>45225.609722222223</v>
      </c>
      <c r="AC12728" t="s">
        <v>53</v>
      </c>
      <c r="AD12728">
        <v>1000000001</v>
      </c>
      <c r="AE12728" s="1">
        <v>39973.351388888892</v>
      </c>
      <c r="AF12728" t="s">
        <v>3377</v>
      </c>
      <c r="AG12728" t="s">
        <v>68219</v>
      </c>
      <c r="AH12728" t="s">
        <v>51</v>
      </c>
      <c r="AJ12728" t="s">
        <v>53</v>
      </c>
      <c r="AL12728" t="s">
        <v>78</v>
      </c>
      <c r="AO12728" t="s">
        <v>5443</v>
      </c>
      <c r="AP12728" s="1">
        <v>45225.60833333333</v>
      </c>
    </row>
    <row r="12729" spans="1:43" x14ac:dyDescent="0.35">
      <c r="A12729" t="s">
        <v>68220</v>
      </c>
      <c r="B12729" t="s">
        <v>53614</v>
      </c>
      <c r="C12729" t="s">
        <v>49105</v>
      </c>
      <c r="F12729" t="s">
        <v>68221</v>
      </c>
      <c r="H12729" t="s">
        <v>65818</v>
      </c>
      <c r="J12729" t="s">
        <v>68222</v>
      </c>
      <c r="K12729" t="s">
        <v>65821</v>
      </c>
      <c r="M12729" t="s">
        <v>29989</v>
      </c>
      <c r="N12729" t="s">
        <v>798</v>
      </c>
      <c r="O12729">
        <v>79835</v>
      </c>
      <c r="P12729" t="s">
        <v>50</v>
      </c>
      <c r="U12729" s="1">
        <v>45225</v>
      </c>
      <c r="V12729" s="1">
        <v>45225</v>
      </c>
      <c r="W12729" s="1">
        <v>45225.494444444441</v>
      </c>
      <c r="X12729" s="1">
        <v>45225.494444444441</v>
      </c>
      <c r="AC12729" t="s">
        <v>51</v>
      </c>
      <c r="AD12729">
        <v>1000000001</v>
      </c>
      <c r="AE12729" s="1">
        <v>39973.351388888892</v>
      </c>
      <c r="AF12729" t="s">
        <v>3377</v>
      </c>
      <c r="AG12729" t="s">
        <v>68223</v>
      </c>
      <c r="AH12729" t="s">
        <v>51</v>
      </c>
      <c r="AJ12729" t="s">
        <v>53</v>
      </c>
      <c r="AL12729" t="s">
        <v>78</v>
      </c>
      <c r="AO12729" t="s">
        <v>5443</v>
      </c>
      <c r="AP12729" s="1">
        <v>45225.493750000001</v>
      </c>
    </row>
    <row r="12730" spans="1:43" x14ac:dyDescent="0.35">
      <c r="A12730" t="s">
        <v>68224</v>
      </c>
      <c r="B12730" t="s">
        <v>68225</v>
      </c>
      <c r="C12730" t="s">
        <v>68226</v>
      </c>
      <c r="F12730" t="s">
        <v>68227</v>
      </c>
      <c r="H12730" t="s">
        <v>68224</v>
      </c>
      <c r="J12730" t="s">
        <v>30289</v>
      </c>
      <c r="K12730" t="s">
        <v>68228</v>
      </c>
      <c r="M12730" t="s">
        <v>12796</v>
      </c>
      <c r="N12730" t="s">
        <v>798</v>
      </c>
      <c r="O12730">
        <v>79745</v>
      </c>
      <c r="P12730" t="s">
        <v>50</v>
      </c>
      <c r="U12730" s="1">
        <v>45226</v>
      </c>
      <c r="V12730" s="1">
        <v>45226</v>
      </c>
      <c r="AC12730" t="s">
        <v>51</v>
      </c>
      <c r="AD12730">
        <v>2969537768</v>
      </c>
      <c r="AE12730" s="1">
        <v>39794.362500000003</v>
      </c>
      <c r="AG12730" t="s">
        <v>68229</v>
      </c>
      <c r="AH12730" t="s">
        <v>51</v>
      </c>
      <c r="AJ12730" t="s">
        <v>53</v>
      </c>
      <c r="AO12730" t="s">
        <v>5443</v>
      </c>
    </row>
    <row r="12731" spans="1:43" x14ac:dyDescent="0.35">
      <c r="A12731" t="s">
        <v>68230</v>
      </c>
      <c r="B12731" t="s">
        <v>68231</v>
      </c>
      <c r="C12731" t="s">
        <v>68232</v>
      </c>
      <c r="F12731" t="s">
        <v>64126</v>
      </c>
      <c r="H12731" t="s">
        <v>68233</v>
      </c>
      <c r="J12731" t="s">
        <v>64127</v>
      </c>
      <c r="K12731" t="s">
        <v>64128</v>
      </c>
      <c r="M12731" t="s">
        <v>9724</v>
      </c>
      <c r="N12731" t="s">
        <v>65</v>
      </c>
      <c r="O12731">
        <v>81652</v>
      </c>
      <c r="P12731" t="s">
        <v>50</v>
      </c>
      <c r="U12731" s="1">
        <v>45226</v>
      </c>
      <c r="V12731" s="1">
        <v>45226</v>
      </c>
      <c r="W12731" s="1">
        <v>45226.473611111112</v>
      </c>
      <c r="X12731" s="1">
        <v>45226.473611111112</v>
      </c>
      <c r="AC12731" t="s">
        <v>53</v>
      </c>
      <c r="AD12731">
        <v>2972417734</v>
      </c>
      <c r="AE12731" s="1">
        <v>44978.553472222222</v>
      </c>
      <c r="AF12731" t="s">
        <v>64129</v>
      </c>
      <c r="AG12731" t="s">
        <v>68234</v>
      </c>
      <c r="AH12731" t="s">
        <v>51</v>
      </c>
      <c r="AJ12731" t="s">
        <v>53</v>
      </c>
      <c r="AL12731" t="s">
        <v>68</v>
      </c>
      <c r="AO12731" t="s">
        <v>5443</v>
      </c>
      <c r="AP12731" s="1">
        <v>45226.477777777778</v>
      </c>
      <c r="AQ12731" s="1">
        <v>45226.479166666664</v>
      </c>
    </row>
    <row r="12732" spans="1:43" x14ac:dyDescent="0.35">
      <c r="A12732" t="s">
        <v>68235</v>
      </c>
      <c r="B12732" t="s">
        <v>24964</v>
      </c>
      <c r="C12732" t="s">
        <v>10731</v>
      </c>
      <c r="F12732" t="s">
        <v>68236</v>
      </c>
      <c r="H12732" t="s">
        <v>68237</v>
      </c>
      <c r="J12732" t="s">
        <v>5634</v>
      </c>
      <c r="P12732" t="s">
        <v>50</v>
      </c>
      <c r="U12732" s="1">
        <v>45226</v>
      </c>
      <c r="V12732" s="1">
        <v>45226</v>
      </c>
      <c r="W12732" s="1">
        <v>45226.423611111109</v>
      </c>
      <c r="X12732" s="1">
        <v>45226.423611111109</v>
      </c>
      <c r="AC12732" t="s">
        <v>53</v>
      </c>
      <c r="AD12732">
        <v>1000000001</v>
      </c>
      <c r="AE12732" s="1">
        <v>39973.351388888892</v>
      </c>
      <c r="AF12732" t="s">
        <v>3377</v>
      </c>
      <c r="AG12732" t="s">
        <v>68238</v>
      </c>
      <c r="AH12732" t="s">
        <v>51</v>
      </c>
      <c r="AJ12732" t="s">
        <v>53</v>
      </c>
      <c r="AL12732" t="s">
        <v>78</v>
      </c>
      <c r="AO12732" t="s">
        <v>5443</v>
      </c>
      <c r="AP12732" s="1">
        <v>45428.479166666664</v>
      </c>
    </row>
    <row r="12733" spans="1:43" x14ac:dyDescent="0.35">
      <c r="A12733" t="s">
        <v>68239</v>
      </c>
      <c r="B12733" t="s">
        <v>3184</v>
      </c>
      <c r="C12733" t="s">
        <v>62959</v>
      </c>
      <c r="F12733" t="s">
        <v>68240</v>
      </c>
      <c r="H12733" t="s">
        <v>68239</v>
      </c>
      <c r="J12733" t="s">
        <v>7961</v>
      </c>
      <c r="K12733" t="s">
        <v>68241</v>
      </c>
      <c r="M12733" t="s">
        <v>15231</v>
      </c>
      <c r="N12733" t="s">
        <v>798</v>
      </c>
      <c r="O12733">
        <v>79772</v>
      </c>
      <c r="P12733" t="s">
        <v>50</v>
      </c>
      <c r="U12733" s="1">
        <v>45226</v>
      </c>
      <c r="V12733" s="1">
        <v>45226</v>
      </c>
      <c r="W12733" s="1">
        <v>45226.476388888892</v>
      </c>
      <c r="X12733" s="1">
        <v>45226.476388888892</v>
      </c>
      <c r="AC12733" t="s">
        <v>51</v>
      </c>
      <c r="AD12733">
        <v>2969702039</v>
      </c>
      <c r="AE12733" s="1">
        <v>42528.619444444441</v>
      </c>
      <c r="AG12733" t="s">
        <v>68242</v>
      </c>
      <c r="AH12733" t="s">
        <v>51</v>
      </c>
      <c r="AJ12733" t="s">
        <v>53</v>
      </c>
      <c r="AL12733" t="s">
        <v>78</v>
      </c>
      <c r="AO12733" t="s">
        <v>5443</v>
      </c>
    </row>
    <row r="12734" spans="1:43" x14ac:dyDescent="0.35">
      <c r="A12734" t="s">
        <v>68243</v>
      </c>
      <c r="B12734" t="s">
        <v>66476</v>
      </c>
      <c r="C12734" t="s">
        <v>54767</v>
      </c>
      <c r="F12734" t="s">
        <v>68244</v>
      </c>
      <c r="H12734" t="s">
        <v>68245</v>
      </c>
      <c r="J12734" t="s">
        <v>68246</v>
      </c>
      <c r="K12734" t="s">
        <v>68247</v>
      </c>
      <c r="M12734" t="s">
        <v>52737</v>
      </c>
      <c r="N12734" t="s">
        <v>798</v>
      </c>
      <c r="O12734">
        <v>79849</v>
      </c>
      <c r="P12734" t="s">
        <v>50</v>
      </c>
      <c r="U12734" s="1">
        <v>45226</v>
      </c>
      <c r="V12734" s="1">
        <v>45226</v>
      </c>
      <c r="W12734" s="1">
        <v>45226.683333333334</v>
      </c>
      <c r="X12734" s="1">
        <v>45226.683333333334</v>
      </c>
      <c r="AC12734" t="s">
        <v>51</v>
      </c>
      <c r="AD12734">
        <v>1000000001</v>
      </c>
      <c r="AE12734" s="1">
        <v>39973.351388888892</v>
      </c>
      <c r="AF12734" t="s">
        <v>3377</v>
      </c>
      <c r="AG12734" t="s">
        <v>68248</v>
      </c>
      <c r="AH12734" t="s">
        <v>51</v>
      </c>
      <c r="AJ12734" t="s">
        <v>53</v>
      </c>
      <c r="AL12734" t="s">
        <v>78</v>
      </c>
      <c r="AO12734" t="s">
        <v>5443</v>
      </c>
      <c r="AP12734" s="1">
        <v>45226.682638888888</v>
      </c>
    </row>
    <row r="12735" spans="1:43" x14ac:dyDescent="0.35">
      <c r="A12735" t="s">
        <v>68249</v>
      </c>
      <c r="B12735" t="s">
        <v>8916</v>
      </c>
      <c r="C12735" t="s">
        <v>6108</v>
      </c>
      <c r="H12735" t="s">
        <v>68250</v>
      </c>
      <c r="J12735" t="s">
        <v>1967</v>
      </c>
      <c r="P12735" t="s">
        <v>50</v>
      </c>
      <c r="U12735" s="1">
        <v>45226</v>
      </c>
      <c r="V12735" s="1">
        <v>45226</v>
      </c>
      <c r="AC12735" t="s">
        <v>53</v>
      </c>
      <c r="AG12735" t="s">
        <v>68251</v>
      </c>
      <c r="AH12735" t="s">
        <v>51</v>
      </c>
      <c r="AJ12735" t="s">
        <v>53</v>
      </c>
      <c r="AO12735" t="s">
        <v>5443</v>
      </c>
    </row>
    <row r="12736" spans="1:43" x14ac:dyDescent="0.35">
      <c r="A12736" t="s">
        <v>68252</v>
      </c>
      <c r="B12736" t="s">
        <v>25020</v>
      </c>
      <c r="C12736" t="s">
        <v>67919</v>
      </c>
      <c r="F12736" t="s">
        <v>68253</v>
      </c>
      <c r="H12736" t="s">
        <v>68254</v>
      </c>
      <c r="J12736" t="s">
        <v>68255</v>
      </c>
      <c r="K12736" t="s">
        <v>68256</v>
      </c>
      <c r="M12736" t="s">
        <v>3826</v>
      </c>
      <c r="N12736" t="s">
        <v>287</v>
      </c>
      <c r="O12736">
        <v>80504</v>
      </c>
      <c r="P12736" t="s">
        <v>50</v>
      </c>
      <c r="U12736" s="1">
        <v>45227</v>
      </c>
      <c r="V12736" s="1">
        <v>45227</v>
      </c>
      <c r="W12736" s="1">
        <v>45227.409722222219</v>
      </c>
      <c r="X12736" s="1">
        <v>45227.409722222219</v>
      </c>
      <c r="AC12736" t="s">
        <v>53</v>
      </c>
      <c r="AD12736">
        <v>2973763311</v>
      </c>
      <c r="AE12736" s="1">
        <v>45230.386111111111</v>
      </c>
      <c r="AF12736" t="s">
        <v>68257</v>
      </c>
      <c r="AG12736" t="s">
        <v>68258</v>
      </c>
      <c r="AH12736" t="s">
        <v>51</v>
      </c>
      <c r="AJ12736" t="s">
        <v>53</v>
      </c>
      <c r="AL12736" t="s">
        <v>68</v>
      </c>
      <c r="AO12736" t="s">
        <v>5443</v>
      </c>
      <c r="AP12736" s="1">
        <v>45455.587500000001</v>
      </c>
    </row>
    <row r="12737" spans="1:43" x14ac:dyDescent="0.35">
      <c r="A12737" t="s">
        <v>68259</v>
      </c>
      <c r="B12737" t="s">
        <v>68260</v>
      </c>
      <c r="C12737" t="s">
        <v>4255</v>
      </c>
      <c r="F12737" t="s">
        <v>68261</v>
      </c>
      <c r="H12737" t="s">
        <v>68262</v>
      </c>
      <c r="J12737" t="s">
        <v>68263</v>
      </c>
      <c r="K12737" t="s">
        <v>68264</v>
      </c>
      <c r="M12737" t="s">
        <v>4713</v>
      </c>
      <c r="N12737" t="s">
        <v>65</v>
      </c>
      <c r="O12737">
        <v>81403</v>
      </c>
      <c r="P12737" t="s">
        <v>50</v>
      </c>
      <c r="U12737" s="1">
        <v>45227</v>
      </c>
      <c r="V12737" s="1">
        <v>45227</v>
      </c>
      <c r="W12737" s="1">
        <v>45227.451388888891</v>
      </c>
      <c r="X12737" s="1">
        <v>45227.451388888891</v>
      </c>
      <c r="AC12737" t="s">
        <v>53</v>
      </c>
      <c r="AD12737">
        <v>2973763327</v>
      </c>
      <c r="AE12737" s="1">
        <v>45230.39166666667</v>
      </c>
      <c r="AF12737" t="s">
        <v>68265</v>
      </c>
      <c r="AG12737" t="s">
        <v>68266</v>
      </c>
      <c r="AH12737" t="s">
        <v>51</v>
      </c>
      <c r="AJ12737" t="s">
        <v>53</v>
      </c>
      <c r="AL12737" t="s">
        <v>68</v>
      </c>
      <c r="AO12737" t="s">
        <v>5443</v>
      </c>
      <c r="AP12737" s="1">
        <v>45227.450694444444</v>
      </c>
      <c r="AQ12737" s="1">
        <v>45227.447222222225</v>
      </c>
    </row>
    <row r="12738" spans="1:43" x14ac:dyDescent="0.35">
      <c r="A12738" t="s">
        <v>68267</v>
      </c>
      <c r="B12738" t="s">
        <v>68268</v>
      </c>
      <c r="C12738" t="s">
        <v>25919</v>
      </c>
      <c r="H12738" t="s">
        <v>68269</v>
      </c>
      <c r="K12738" t="s">
        <v>68270</v>
      </c>
      <c r="M12738" t="s">
        <v>1296</v>
      </c>
      <c r="N12738" t="s">
        <v>398</v>
      </c>
      <c r="O12738">
        <v>88220</v>
      </c>
      <c r="P12738" t="s">
        <v>50</v>
      </c>
      <c r="U12738" s="1">
        <v>45228</v>
      </c>
      <c r="V12738" s="1">
        <v>45228</v>
      </c>
      <c r="W12738" s="1">
        <v>45228.605555555558</v>
      </c>
      <c r="X12738" s="1">
        <v>45228.605555555558</v>
      </c>
      <c r="AC12738" t="s">
        <v>53</v>
      </c>
      <c r="AD12738">
        <v>1000000001</v>
      </c>
      <c r="AE12738" s="1">
        <v>39973.351388888892</v>
      </c>
      <c r="AF12738" t="s">
        <v>3377</v>
      </c>
      <c r="AG12738" t="s">
        <v>68271</v>
      </c>
      <c r="AH12738" t="s">
        <v>51</v>
      </c>
      <c r="AJ12738" t="s">
        <v>53</v>
      </c>
      <c r="AL12738" t="s">
        <v>78</v>
      </c>
      <c r="AO12738" t="s">
        <v>51552</v>
      </c>
    </row>
    <row r="12739" spans="1:43" x14ac:dyDescent="0.35">
      <c r="A12739" t="s">
        <v>68272</v>
      </c>
      <c r="B12739" t="s">
        <v>68273</v>
      </c>
      <c r="C12739" t="s">
        <v>2238</v>
      </c>
      <c r="F12739" t="s">
        <v>68274</v>
      </c>
      <c r="H12739" t="s">
        <v>68275</v>
      </c>
      <c r="J12739" t="s">
        <v>7142</v>
      </c>
      <c r="K12739" t="s">
        <v>7296</v>
      </c>
      <c r="M12739" t="s">
        <v>7297</v>
      </c>
      <c r="N12739" t="s">
        <v>264</v>
      </c>
      <c r="O12739" t="s">
        <v>7298</v>
      </c>
      <c r="P12739" t="s">
        <v>50</v>
      </c>
      <c r="U12739" s="1">
        <v>45229</v>
      </c>
      <c r="V12739" s="1">
        <v>45229</v>
      </c>
      <c r="W12739" s="1">
        <v>45229.384722222225</v>
      </c>
      <c r="X12739" s="1">
        <v>45229.384722222225</v>
      </c>
      <c r="AC12739" t="s">
        <v>53</v>
      </c>
      <c r="AD12739">
        <v>2969584761</v>
      </c>
      <c r="AE12739" s="1">
        <v>41288.714583333334</v>
      </c>
      <c r="AF12739" t="s">
        <v>7145</v>
      </c>
      <c r="AG12739" t="s">
        <v>68276</v>
      </c>
      <c r="AH12739" t="s">
        <v>51</v>
      </c>
      <c r="AJ12739" t="s">
        <v>53</v>
      </c>
      <c r="AL12739" t="s">
        <v>68</v>
      </c>
      <c r="AO12739" t="s">
        <v>5443</v>
      </c>
    </row>
    <row r="12740" spans="1:43" x14ac:dyDescent="0.35">
      <c r="A12740" t="s">
        <v>68277</v>
      </c>
      <c r="B12740" t="s">
        <v>2148</v>
      </c>
      <c r="C12740" t="s">
        <v>2238</v>
      </c>
      <c r="F12740" t="s">
        <v>68278</v>
      </c>
      <c r="H12740" t="s">
        <v>68277</v>
      </c>
      <c r="J12740" t="s">
        <v>7142</v>
      </c>
      <c r="K12740" t="s">
        <v>7296</v>
      </c>
      <c r="M12740" t="s">
        <v>7297</v>
      </c>
      <c r="N12740" t="s">
        <v>264</v>
      </c>
      <c r="O12740" t="s">
        <v>7298</v>
      </c>
      <c r="P12740" t="s">
        <v>50</v>
      </c>
      <c r="U12740" s="1">
        <v>45229</v>
      </c>
      <c r="V12740" s="1">
        <v>45229</v>
      </c>
      <c r="W12740" s="1">
        <v>45229.383333333331</v>
      </c>
      <c r="X12740" s="1">
        <v>45229.383333333331</v>
      </c>
      <c r="AC12740" t="s">
        <v>53</v>
      </c>
      <c r="AD12740">
        <v>2969584761</v>
      </c>
      <c r="AE12740" s="1">
        <v>41288.714583333334</v>
      </c>
      <c r="AG12740" t="s">
        <v>68279</v>
      </c>
      <c r="AH12740" t="s">
        <v>51</v>
      </c>
      <c r="AJ12740" t="s">
        <v>53</v>
      </c>
      <c r="AL12740" t="s">
        <v>78</v>
      </c>
      <c r="AO12740" t="s">
        <v>5443</v>
      </c>
    </row>
    <row r="12741" spans="1:43" x14ac:dyDescent="0.35">
      <c r="A12741" t="s">
        <v>68280</v>
      </c>
      <c r="B12741" t="s">
        <v>68281</v>
      </c>
      <c r="C12741" t="s">
        <v>68282</v>
      </c>
      <c r="F12741" t="s">
        <v>68283</v>
      </c>
      <c r="H12741" t="s">
        <v>68280</v>
      </c>
      <c r="J12741" t="s">
        <v>68284</v>
      </c>
      <c r="K12741" t="s">
        <v>68285</v>
      </c>
      <c r="M12741" t="s">
        <v>753</v>
      </c>
      <c r="N12741" t="s">
        <v>798</v>
      </c>
      <c r="O12741">
        <v>79907</v>
      </c>
      <c r="P12741" t="s">
        <v>50</v>
      </c>
      <c r="U12741" s="1">
        <v>45229</v>
      </c>
      <c r="V12741" s="1">
        <v>45229</v>
      </c>
      <c r="W12741" s="1">
        <v>45229.451388888891</v>
      </c>
      <c r="X12741" s="1">
        <v>45229.451388888891</v>
      </c>
      <c r="AC12741" t="s">
        <v>51</v>
      </c>
      <c r="AD12741">
        <v>2973762454</v>
      </c>
      <c r="AE12741" s="1">
        <v>45229.470833333333</v>
      </c>
      <c r="AF12741" t="s">
        <v>68286</v>
      </c>
      <c r="AG12741" t="s">
        <v>68287</v>
      </c>
      <c r="AH12741" t="s">
        <v>51</v>
      </c>
      <c r="AJ12741" t="s">
        <v>53</v>
      </c>
      <c r="AL12741" t="s">
        <v>68</v>
      </c>
      <c r="AO12741" t="s">
        <v>5443</v>
      </c>
      <c r="AP12741" s="1">
        <v>45229.481249999997</v>
      </c>
      <c r="AQ12741" s="1">
        <v>45229.479861111111</v>
      </c>
    </row>
    <row r="12742" spans="1:43" x14ac:dyDescent="0.35">
      <c r="A12742" t="s">
        <v>68288</v>
      </c>
      <c r="B12742" t="s">
        <v>68289</v>
      </c>
      <c r="C12742" t="s">
        <v>9229</v>
      </c>
      <c r="F12742" t="s">
        <v>68290</v>
      </c>
      <c r="H12742" t="s">
        <v>68288</v>
      </c>
      <c r="J12742" t="s">
        <v>56108</v>
      </c>
      <c r="K12742" t="s">
        <v>59078</v>
      </c>
      <c r="M12742" t="s">
        <v>419</v>
      </c>
      <c r="N12742" t="s">
        <v>253</v>
      </c>
      <c r="O12742">
        <v>87109</v>
      </c>
      <c r="P12742" t="s">
        <v>50</v>
      </c>
      <c r="U12742" s="1">
        <v>45229</v>
      </c>
      <c r="V12742" s="1">
        <v>45229</v>
      </c>
      <c r="W12742" s="1">
        <v>45229.601388888892</v>
      </c>
      <c r="X12742" s="1">
        <v>45229.601388888892</v>
      </c>
      <c r="AC12742" t="s">
        <v>51</v>
      </c>
      <c r="AD12742">
        <v>2969896431</v>
      </c>
      <c r="AE12742" s="1">
        <v>43657.61041666667</v>
      </c>
      <c r="AF12742" t="s">
        <v>12469</v>
      </c>
      <c r="AG12742" t="s">
        <v>68291</v>
      </c>
      <c r="AH12742" t="s">
        <v>51</v>
      </c>
      <c r="AJ12742" t="s">
        <v>53</v>
      </c>
      <c r="AL12742" t="s">
        <v>68</v>
      </c>
      <c r="AO12742" t="s">
        <v>5443</v>
      </c>
      <c r="AP12742" s="1">
        <v>45229.599999999999</v>
      </c>
    </row>
    <row r="12743" spans="1:43" x14ac:dyDescent="0.35">
      <c r="A12743" t="s">
        <v>68292</v>
      </c>
      <c r="B12743" t="s">
        <v>22569</v>
      </c>
      <c r="C12743" t="s">
        <v>97</v>
      </c>
      <c r="F12743" t="s">
        <v>68293</v>
      </c>
      <c r="H12743" t="s">
        <v>68294</v>
      </c>
      <c r="J12743" t="s">
        <v>23154</v>
      </c>
      <c r="K12743" t="s">
        <v>68295</v>
      </c>
      <c r="M12743" t="s">
        <v>2378</v>
      </c>
      <c r="N12743" t="s">
        <v>65</v>
      </c>
      <c r="O12743">
        <v>80525</v>
      </c>
      <c r="P12743" t="s">
        <v>50</v>
      </c>
      <c r="U12743" s="1">
        <v>45229</v>
      </c>
      <c r="V12743" s="1">
        <v>45229</v>
      </c>
      <c r="W12743" s="1">
        <v>45229.888888888891</v>
      </c>
      <c r="X12743" s="1">
        <v>45229.888888888891</v>
      </c>
      <c r="AC12743" t="s">
        <v>51</v>
      </c>
      <c r="AD12743">
        <v>2969478563</v>
      </c>
      <c r="AE12743" s="1">
        <v>37343</v>
      </c>
      <c r="AF12743" t="s">
        <v>23157</v>
      </c>
      <c r="AG12743" t="s">
        <v>68296</v>
      </c>
      <c r="AH12743" t="s">
        <v>51</v>
      </c>
      <c r="AJ12743" t="s">
        <v>53</v>
      </c>
      <c r="AL12743" t="s">
        <v>68</v>
      </c>
      <c r="AO12743" t="s">
        <v>5443</v>
      </c>
      <c r="AP12743" s="1">
        <v>45474.830555555556</v>
      </c>
    </row>
    <row r="12744" spans="1:43" x14ac:dyDescent="0.35">
      <c r="A12744" t="s">
        <v>68297</v>
      </c>
      <c r="B12744" t="s">
        <v>68298</v>
      </c>
      <c r="C12744" t="s">
        <v>5143</v>
      </c>
      <c r="F12744" t="s">
        <v>68299</v>
      </c>
      <c r="H12744" t="s">
        <v>68300</v>
      </c>
      <c r="J12744" t="s">
        <v>68301</v>
      </c>
      <c r="K12744" t="s">
        <v>68302</v>
      </c>
      <c r="M12744" t="s">
        <v>159</v>
      </c>
      <c r="N12744" t="s">
        <v>65</v>
      </c>
      <c r="O12744">
        <v>80906</v>
      </c>
      <c r="P12744" t="s">
        <v>50</v>
      </c>
      <c r="U12744" s="1">
        <v>45229</v>
      </c>
      <c r="V12744" s="1">
        <v>45229</v>
      </c>
      <c r="W12744" s="1">
        <v>45229.886111111111</v>
      </c>
      <c r="X12744" s="1">
        <v>45229.886111111111</v>
      </c>
      <c r="AC12744" t="s">
        <v>51</v>
      </c>
      <c r="AD12744">
        <v>2973763335</v>
      </c>
      <c r="AE12744" s="1">
        <v>45230.395833333336</v>
      </c>
      <c r="AF12744" t="s">
        <v>68303</v>
      </c>
      <c r="AG12744" t="s">
        <v>68304</v>
      </c>
      <c r="AH12744" t="s">
        <v>51</v>
      </c>
      <c r="AJ12744" t="s">
        <v>53</v>
      </c>
      <c r="AL12744" t="s">
        <v>68</v>
      </c>
      <c r="AO12744" t="s">
        <v>5443</v>
      </c>
      <c r="AP12744" s="1">
        <v>45298.585416666669</v>
      </c>
      <c r="AQ12744" s="1">
        <v>45295.611111111109</v>
      </c>
    </row>
    <row r="12745" spans="1:43" x14ac:dyDescent="0.35">
      <c r="A12745" t="s">
        <v>68305</v>
      </c>
      <c r="B12745" t="s">
        <v>2689</v>
      </c>
      <c r="C12745" t="s">
        <v>106</v>
      </c>
      <c r="F12745" t="s">
        <v>68306</v>
      </c>
      <c r="H12745" t="s">
        <v>68307</v>
      </c>
      <c r="J12745" t="s">
        <v>68308</v>
      </c>
      <c r="K12745" t="s">
        <v>68309</v>
      </c>
      <c r="M12745" t="s">
        <v>68310</v>
      </c>
      <c r="N12745" t="s">
        <v>65</v>
      </c>
      <c r="O12745">
        <v>81019</v>
      </c>
      <c r="P12745" t="s">
        <v>50</v>
      </c>
      <c r="U12745" s="1">
        <v>45229</v>
      </c>
      <c r="V12745" s="1">
        <v>45229</v>
      </c>
      <c r="W12745" s="1">
        <v>45229.544444444444</v>
      </c>
      <c r="X12745" s="1">
        <v>45229.544444444444</v>
      </c>
      <c r="AC12745" t="s">
        <v>53</v>
      </c>
      <c r="AD12745">
        <v>2969755517</v>
      </c>
      <c r="AE12745" s="1">
        <v>42976.515277777777</v>
      </c>
      <c r="AF12745" t="s">
        <v>68311</v>
      </c>
      <c r="AG12745" t="s">
        <v>68312</v>
      </c>
      <c r="AH12745" t="s">
        <v>51</v>
      </c>
      <c r="AJ12745" t="s">
        <v>53</v>
      </c>
      <c r="AL12745" t="s">
        <v>68</v>
      </c>
      <c r="AO12745" t="s">
        <v>57090</v>
      </c>
      <c r="AP12745" s="1">
        <v>45350.493750000001</v>
      </c>
      <c r="AQ12745" s="1">
        <v>45229.567361111112</v>
      </c>
    </row>
    <row r="12746" spans="1:43" x14ac:dyDescent="0.35">
      <c r="A12746" t="s">
        <v>68313</v>
      </c>
      <c r="B12746" t="s">
        <v>6451</v>
      </c>
      <c r="C12746" t="s">
        <v>383</v>
      </c>
      <c r="H12746" t="s">
        <v>40261</v>
      </c>
      <c r="J12746" t="s">
        <v>40262</v>
      </c>
      <c r="K12746" t="s">
        <v>40263</v>
      </c>
      <c r="M12746" t="s">
        <v>753</v>
      </c>
      <c r="N12746" t="s">
        <v>264</v>
      </c>
      <c r="O12746">
        <v>79936</v>
      </c>
      <c r="P12746" t="s">
        <v>50</v>
      </c>
      <c r="U12746" s="1">
        <v>45229</v>
      </c>
      <c r="V12746" s="1">
        <v>45229</v>
      </c>
      <c r="W12746" s="1">
        <v>45229.547222222223</v>
      </c>
      <c r="X12746" s="1">
        <v>45229.547222222223</v>
      </c>
      <c r="AC12746" t="s">
        <v>51</v>
      </c>
      <c r="AD12746">
        <v>2973762560</v>
      </c>
      <c r="AE12746" s="1">
        <v>45229.554166666669</v>
      </c>
      <c r="AF12746" t="s">
        <v>40264</v>
      </c>
      <c r="AG12746" t="s">
        <v>68314</v>
      </c>
      <c r="AH12746" t="s">
        <v>51</v>
      </c>
      <c r="AJ12746" t="s">
        <v>53</v>
      </c>
      <c r="AL12746" t="s">
        <v>68</v>
      </c>
      <c r="AO12746" t="s">
        <v>5443</v>
      </c>
      <c r="AP12746" s="1">
        <v>45266.40625</v>
      </c>
      <c r="AQ12746" s="1">
        <v>45244.343055555553</v>
      </c>
    </row>
    <row r="12747" spans="1:43" x14ac:dyDescent="0.35">
      <c r="A12747" t="s">
        <v>68315</v>
      </c>
      <c r="B12747" t="s">
        <v>68316</v>
      </c>
      <c r="C12747" t="s">
        <v>68317</v>
      </c>
      <c r="F12747" t="s">
        <v>68318</v>
      </c>
      <c r="H12747" t="s">
        <v>68315</v>
      </c>
      <c r="J12747" t="s">
        <v>68319</v>
      </c>
      <c r="K12747" t="s">
        <v>68320</v>
      </c>
      <c r="M12747" t="s">
        <v>137</v>
      </c>
      <c r="N12747" t="s">
        <v>65</v>
      </c>
      <c r="O12747">
        <v>80216</v>
      </c>
      <c r="P12747" t="s">
        <v>50</v>
      </c>
      <c r="U12747" s="1">
        <v>45229</v>
      </c>
      <c r="V12747" s="1">
        <v>45229</v>
      </c>
      <c r="W12747" s="1">
        <v>45229.468055555553</v>
      </c>
      <c r="X12747" s="1">
        <v>45229.468055555553</v>
      </c>
      <c r="AC12747" t="s">
        <v>51</v>
      </c>
      <c r="AD12747">
        <v>2969696963</v>
      </c>
      <c r="AE12747" s="1">
        <v>42467.487500000003</v>
      </c>
      <c r="AF12747" t="s">
        <v>68321</v>
      </c>
      <c r="AG12747" t="s">
        <v>68322</v>
      </c>
      <c r="AH12747" t="s">
        <v>51</v>
      </c>
      <c r="AJ12747" t="s">
        <v>53</v>
      </c>
      <c r="AL12747" t="s">
        <v>68</v>
      </c>
      <c r="AO12747" t="s">
        <v>5443</v>
      </c>
      <c r="AP12747" s="1">
        <v>45377.52847222222</v>
      </c>
    </row>
    <row r="12748" spans="1:43" x14ac:dyDescent="0.35">
      <c r="A12748" t="s">
        <v>68323</v>
      </c>
      <c r="B12748" t="s">
        <v>68324</v>
      </c>
      <c r="C12748" t="s">
        <v>68325</v>
      </c>
      <c r="H12748" t="s">
        <v>68326</v>
      </c>
      <c r="K12748" t="s">
        <v>68327</v>
      </c>
      <c r="M12748" t="s">
        <v>5451</v>
      </c>
      <c r="N12748" t="s">
        <v>398</v>
      </c>
      <c r="O12748">
        <v>87410</v>
      </c>
      <c r="P12748" t="s">
        <v>50</v>
      </c>
      <c r="U12748" s="1">
        <v>45229</v>
      </c>
      <c r="V12748" s="1">
        <v>45229</v>
      </c>
      <c r="W12748" s="1">
        <v>45229.430555555555</v>
      </c>
      <c r="X12748" s="1">
        <v>45229.430555555555</v>
      </c>
      <c r="AC12748" t="s">
        <v>53</v>
      </c>
      <c r="AD12748">
        <v>1000000001</v>
      </c>
      <c r="AE12748" s="1">
        <v>39973.351388888892</v>
      </c>
      <c r="AF12748" t="s">
        <v>3377</v>
      </c>
      <c r="AG12748" t="s">
        <v>68328</v>
      </c>
      <c r="AH12748" t="s">
        <v>51</v>
      </c>
      <c r="AJ12748" t="s">
        <v>53</v>
      </c>
      <c r="AL12748" t="s">
        <v>78</v>
      </c>
      <c r="AO12748" t="s">
        <v>51552</v>
      </c>
    </row>
    <row r="12749" spans="1:43" x14ac:dyDescent="0.35">
      <c r="A12749" t="s">
        <v>68329</v>
      </c>
      <c r="B12749" t="s">
        <v>37679</v>
      </c>
      <c r="C12749" t="s">
        <v>5070</v>
      </c>
      <c r="F12749" t="s">
        <v>68330</v>
      </c>
      <c r="H12749" t="s">
        <v>68331</v>
      </c>
      <c r="J12749" t="s">
        <v>4293</v>
      </c>
      <c r="K12749" t="s">
        <v>45303</v>
      </c>
      <c r="M12749" t="s">
        <v>35923</v>
      </c>
      <c r="N12749" t="s">
        <v>10487</v>
      </c>
      <c r="O12749">
        <v>71108</v>
      </c>
      <c r="P12749" t="s">
        <v>50</v>
      </c>
      <c r="U12749" s="1">
        <v>45229</v>
      </c>
      <c r="V12749" s="1">
        <v>45229</v>
      </c>
      <c r="W12749" s="1">
        <v>45229.297222222223</v>
      </c>
      <c r="X12749" s="1">
        <v>45229.297222222223</v>
      </c>
      <c r="AC12749" t="s">
        <v>53</v>
      </c>
      <c r="AD12749">
        <v>2969634929</v>
      </c>
      <c r="AE12749" s="1">
        <v>41799.665972222225</v>
      </c>
      <c r="AF12749" t="s">
        <v>4296</v>
      </c>
      <c r="AG12749" t="s">
        <v>68332</v>
      </c>
      <c r="AH12749" t="s">
        <v>51</v>
      </c>
      <c r="AJ12749" t="s">
        <v>53</v>
      </c>
      <c r="AL12749" t="s">
        <v>68</v>
      </c>
      <c r="AO12749" t="s">
        <v>5443</v>
      </c>
      <c r="AP12749" s="1">
        <v>45229.29583333333</v>
      </c>
    </row>
    <row r="12750" spans="1:43" x14ac:dyDescent="0.35">
      <c r="A12750" t="s">
        <v>68333</v>
      </c>
      <c r="B12750" t="s">
        <v>68334</v>
      </c>
      <c r="C12750" t="s">
        <v>68335</v>
      </c>
      <c r="F12750" t="s">
        <v>68336</v>
      </c>
      <c r="H12750" t="s">
        <v>68333</v>
      </c>
      <c r="J12750" t="s">
        <v>68337</v>
      </c>
      <c r="K12750" t="s">
        <v>68338</v>
      </c>
      <c r="M12750" t="s">
        <v>68339</v>
      </c>
      <c r="N12750" t="s">
        <v>68340</v>
      </c>
      <c r="O12750">
        <v>67128</v>
      </c>
      <c r="P12750" t="s">
        <v>5151</v>
      </c>
      <c r="U12750" s="1">
        <v>45230</v>
      </c>
      <c r="V12750" s="1">
        <v>45230</v>
      </c>
      <c r="AC12750" t="s">
        <v>51</v>
      </c>
      <c r="AD12750">
        <v>2972249346</v>
      </c>
      <c r="AE12750" s="1">
        <v>44958.625</v>
      </c>
      <c r="AG12750" t="s">
        <v>68341</v>
      </c>
      <c r="AH12750" t="s">
        <v>51</v>
      </c>
      <c r="AJ12750" t="s">
        <v>53</v>
      </c>
      <c r="AO12750" t="s">
        <v>5443</v>
      </c>
    </row>
    <row r="12751" spans="1:43" x14ac:dyDescent="0.35">
      <c r="A12751" t="s">
        <v>68342</v>
      </c>
      <c r="B12751" t="s">
        <v>6992</v>
      </c>
      <c r="C12751" t="s">
        <v>2157</v>
      </c>
      <c r="F12751" t="s">
        <v>68343</v>
      </c>
      <c r="H12751" t="s">
        <v>68344</v>
      </c>
      <c r="J12751" t="s">
        <v>16060</v>
      </c>
      <c r="K12751" t="s">
        <v>68345</v>
      </c>
      <c r="M12751" t="s">
        <v>68346</v>
      </c>
      <c r="N12751" t="s">
        <v>798</v>
      </c>
      <c r="O12751">
        <v>78014</v>
      </c>
      <c r="P12751" t="s">
        <v>50</v>
      </c>
      <c r="U12751" s="1">
        <v>45230</v>
      </c>
      <c r="V12751" s="1">
        <v>45230</v>
      </c>
      <c r="W12751" s="1">
        <v>45230.625</v>
      </c>
      <c r="X12751" s="1">
        <v>45230.625</v>
      </c>
      <c r="AC12751" t="s">
        <v>51</v>
      </c>
      <c r="AD12751">
        <v>2969509141</v>
      </c>
      <c r="AE12751" s="1">
        <v>38288.693749999999</v>
      </c>
      <c r="AG12751" t="s">
        <v>68347</v>
      </c>
      <c r="AH12751" t="s">
        <v>51</v>
      </c>
      <c r="AJ12751" t="s">
        <v>53</v>
      </c>
      <c r="AL12751" t="s">
        <v>78</v>
      </c>
      <c r="AO12751" t="s">
        <v>5443</v>
      </c>
    </row>
    <row r="12752" spans="1:43" x14ac:dyDescent="0.35">
      <c r="A12752" t="s">
        <v>68348</v>
      </c>
      <c r="B12752" t="s">
        <v>29464</v>
      </c>
      <c r="C12752" t="s">
        <v>31823</v>
      </c>
      <c r="H12752" t="s">
        <v>68349</v>
      </c>
      <c r="J12752" t="s">
        <v>68350</v>
      </c>
      <c r="K12752" t="s">
        <v>68351</v>
      </c>
      <c r="M12752" t="s">
        <v>3225</v>
      </c>
      <c r="N12752" t="s">
        <v>287</v>
      </c>
      <c r="O12752">
        <v>80538</v>
      </c>
      <c r="P12752" t="s">
        <v>50</v>
      </c>
      <c r="U12752" s="1">
        <v>45230</v>
      </c>
      <c r="V12752" s="1">
        <v>45230</v>
      </c>
      <c r="W12752" s="1">
        <v>45230.416666666664</v>
      </c>
      <c r="X12752" s="1">
        <v>45230.416666666664</v>
      </c>
      <c r="AC12752" t="s">
        <v>53</v>
      </c>
      <c r="AD12752">
        <v>2973763398</v>
      </c>
      <c r="AE12752" s="1">
        <v>45230.428472222222</v>
      </c>
      <c r="AF12752" t="s">
        <v>68352</v>
      </c>
      <c r="AG12752" t="s">
        <v>68353</v>
      </c>
      <c r="AH12752" t="s">
        <v>51</v>
      </c>
      <c r="AJ12752" t="s">
        <v>53</v>
      </c>
      <c r="AL12752" t="s">
        <v>68</v>
      </c>
      <c r="AO12752" t="s">
        <v>5443</v>
      </c>
      <c r="AP12752" s="1">
        <v>45246.493750000001</v>
      </c>
    </row>
    <row r="12753" spans="1:43" x14ac:dyDescent="0.35">
      <c r="A12753" t="s">
        <v>68354</v>
      </c>
      <c r="B12753" t="s">
        <v>4644</v>
      </c>
      <c r="C12753" t="s">
        <v>68355</v>
      </c>
      <c r="F12753" t="s">
        <v>68356</v>
      </c>
      <c r="H12753" t="s">
        <v>68357</v>
      </c>
      <c r="I12753" t="s">
        <v>200</v>
      </c>
      <c r="J12753" t="s">
        <v>9017</v>
      </c>
      <c r="K12753" t="s">
        <v>68358</v>
      </c>
      <c r="M12753" t="s">
        <v>29742</v>
      </c>
      <c r="N12753" t="s">
        <v>798</v>
      </c>
      <c r="O12753">
        <v>79096</v>
      </c>
      <c r="P12753" t="s">
        <v>50</v>
      </c>
      <c r="U12753" s="1">
        <v>45230</v>
      </c>
      <c r="V12753" s="1">
        <v>45230</v>
      </c>
      <c r="AC12753" t="s">
        <v>53</v>
      </c>
      <c r="AD12753">
        <v>2969579793</v>
      </c>
      <c r="AE12753" s="1">
        <v>41172.685416666667</v>
      </c>
      <c r="AG12753" t="s">
        <v>68359</v>
      </c>
      <c r="AH12753" t="s">
        <v>51</v>
      </c>
      <c r="AJ12753" t="s">
        <v>53</v>
      </c>
      <c r="AO12753" t="s">
        <v>5443</v>
      </c>
    </row>
    <row r="12754" spans="1:43" x14ac:dyDescent="0.35">
      <c r="A12754" t="s">
        <v>68360</v>
      </c>
      <c r="B12754" t="s">
        <v>59964</v>
      </c>
      <c r="C12754" t="s">
        <v>61269</v>
      </c>
      <c r="F12754" t="s">
        <v>68361</v>
      </c>
      <c r="H12754" t="s">
        <v>68360</v>
      </c>
      <c r="J12754" t="s">
        <v>68362</v>
      </c>
      <c r="K12754" t="s">
        <v>68363</v>
      </c>
      <c r="M12754" t="s">
        <v>50947</v>
      </c>
      <c r="N12754" t="s">
        <v>264</v>
      </c>
      <c r="O12754">
        <v>79838</v>
      </c>
      <c r="P12754" t="s">
        <v>50</v>
      </c>
      <c r="U12754" s="1">
        <v>45230</v>
      </c>
      <c r="V12754" s="1">
        <v>45230</v>
      </c>
      <c r="W12754" s="1">
        <v>45230.458333333336</v>
      </c>
      <c r="X12754" s="1">
        <v>45230.458333333336</v>
      </c>
      <c r="AC12754" t="s">
        <v>51</v>
      </c>
      <c r="AD12754">
        <v>2973763565</v>
      </c>
      <c r="AE12754" s="1">
        <v>45230.477777777778</v>
      </c>
      <c r="AF12754" t="s">
        <v>68364</v>
      </c>
      <c r="AG12754" t="s">
        <v>68365</v>
      </c>
      <c r="AH12754" t="s">
        <v>51</v>
      </c>
      <c r="AJ12754" t="s">
        <v>53</v>
      </c>
      <c r="AL12754" t="s">
        <v>68</v>
      </c>
      <c r="AO12754" t="s">
        <v>5443</v>
      </c>
      <c r="AP12754" s="1">
        <v>45409.378472222219</v>
      </c>
      <c r="AQ12754" s="1">
        <v>45230.540972222225</v>
      </c>
    </row>
    <row r="12755" spans="1:43" x14ac:dyDescent="0.35">
      <c r="A12755" t="s">
        <v>68366</v>
      </c>
      <c r="B12755" t="s">
        <v>239</v>
      </c>
      <c r="C12755" t="s">
        <v>2615</v>
      </c>
      <c r="F12755" t="s">
        <v>68367</v>
      </c>
      <c r="H12755" t="s">
        <v>68366</v>
      </c>
      <c r="J12755" t="s">
        <v>68368</v>
      </c>
      <c r="K12755" t="s">
        <v>68369</v>
      </c>
      <c r="M12755" t="s">
        <v>143</v>
      </c>
      <c r="N12755" t="s">
        <v>65</v>
      </c>
      <c r="O12755">
        <v>81502</v>
      </c>
      <c r="P12755" t="s">
        <v>50</v>
      </c>
      <c r="U12755" s="1">
        <v>45230</v>
      </c>
      <c r="V12755" s="1">
        <v>45230</v>
      </c>
      <c r="W12755" s="1">
        <v>45230.605555555558</v>
      </c>
      <c r="X12755" s="1">
        <v>45230.605555555558</v>
      </c>
      <c r="AC12755" t="s">
        <v>51</v>
      </c>
      <c r="AD12755">
        <v>2973763827</v>
      </c>
      <c r="AE12755" s="1">
        <v>45230.606249999997</v>
      </c>
      <c r="AF12755" t="s">
        <v>68370</v>
      </c>
      <c r="AG12755" t="s">
        <v>68371</v>
      </c>
      <c r="AH12755" t="s">
        <v>51</v>
      </c>
      <c r="AJ12755" t="s">
        <v>53</v>
      </c>
      <c r="AL12755" t="s">
        <v>68</v>
      </c>
      <c r="AO12755" t="s">
        <v>5443</v>
      </c>
      <c r="AP12755" s="1">
        <v>45230.638194444444</v>
      </c>
      <c r="AQ12755" s="1">
        <v>45230.644444444442</v>
      </c>
    </row>
    <row r="12756" spans="1:43" x14ac:dyDescent="0.35">
      <c r="A12756" t="s">
        <v>68372</v>
      </c>
      <c r="B12756" t="s">
        <v>15154</v>
      </c>
      <c r="C12756" t="s">
        <v>302</v>
      </c>
      <c r="D12756" t="s">
        <v>384</v>
      </c>
      <c r="F12756" t="s">
        <v>68373</v>
      </c>
      <c r="H12756" t="s">
        <v>15323</v>
      </c>
      <c r="I12756" t="s">
        <v>61</v>
      </c>
      <c r="J12756" t="s">
        <v>68374</v>
      </c>
      <c r="P12756" t="s">
        <v>50</v>
      </c>
      <c r="U12756" s="1">
        <v>45230</v>
      </c>
      <c r="V12756" s="1">
        <v>45230</v>
      </c>
      <c r="AC12756" t="s">
        <v>53</v>
      </c>
      <c r="AD12756">
        <v>2969482697</v>
      </c>
      <c r="AE12756" s="1">
        <v>37595</v>
      </c>
      <c r="AG12756" t="s">
        <v>68375</v>
      </c>
      <c r="AH12756" t="s">
        <v>51</v>
      </c>
      <c r="AJ12756" t="s">
        <v>53</v>
      </c>
      <c r="AO12756" t="s">
        <v>5443</v>
      </c>
    </row>
    <row r="12757" spans="1:43" x14ac:dyDescent="0.35">
      <c r="A12757" t="s">
        <v>68376</v>
      </c>
      <c r="B12757" t="s">
        <v>68377</v>
      </c>
      <c r="C12757" t="s">
        <v>7950</v>
      </c>
      <c r="H12757" t="s">
        <v>68376</v>
      </c>
      <c r="J12757" t="s">
        <v>68378</v>
      </c>
      <c r="K12757" t="s">
        <v>68379</v>
      </c>
      <c r="M12757" t="s">
        <v>68380</v>
      </c>
      <c r="N12757" t="s">
        <v>65</v>
      </c>
      <c r="O12757">
        <v>80475</v>
      </c>
      <c r="P12757" t="s">
        <v>50</v>
      </c>
      <c r="U12757" s="1">
        <v>45230</v>
      </c>
      <c r="V12757" s="1">
        <v>45230</v>
      </c>
      <c r="W12757" s="1">
        <v>45230.306944444441</v>
      </c>
      <c r="X12757" s="1">
        <v>45230.306944444441</v>
      </c>
      <c r="AC12757" t="s">
        <v>53</v>
      </c>
      <c r="AD12757">
        <v>2973763342</v>
      </c>
      <c r="AE12757" s="1">
        <v>45230.397222222222</v>
      </c>
      <c r="AF12757" t="s">
        <v>68381</v>
      </c>
      <c r="AG12757" t="s">
        <v>68382</v>
      </c>
      <c r="AH12757" t="s">
        <v>51</v>
      </c>
      <c r="AJ12757" t="s">
        <v>53</v>
      </c>
      <c r="AL12757" t="s">
        <v>68</v>
      </c>
      <c r="AO12757" t="s">
        <v>5443</v>
      </c>
      <c r="AP12757" s="1">
        <v>45276.444444444445</v>
      </c>
      <c r="AQ12757" s="1">
        <v>45234.367361111108</v>
      </c>
    </row>
    <row r="12758" spans="1:43" x14ac:dyDescent="0.35">
      <c r="A12758" t="s">
        <v>68383</v>
      </c>
      <c r="B12758" t="s">
        <v>20920</v>
      </c>
      <c r="C12758" t="s">
        <v>60915</v>
      </c>
      <c r="F12758" t="s">
        <v>68384</v>
      </c>
      <c r="H12758" t="s">
        <v>60914</v>
      </c>
      <c r="J12758" t="s">
        <v>68385</v>
      </c>
      <c r="K12758" t="s">
        <v>60918</v>
      </c>
      <c r="M12758" t="s">
        <v>43007</v>
      </c>
      <c r="N12758" t="s">
        <v>65</v>
      </c>
      <c r="O12758">
        <v>80514</v>
      </c>
      <c r="P12758" t="s">
        <v>50</v>
      </c>
      <c r="U12758" s="1">
        <v>45231</v>
      </c>
      <c r="V12758" s="1">
        <v>45231</v>
      </c>
      <c r="W12758" s="1">
        <v>45231.438888888886</v>
      </c>
      <c r="X12758" s="1">
        <v>45231.438888888886</v>
      </c>
      <c r="AC12758" t="s">
        <v>53</v>
      </c>
      <c r="AD12758">
        <v>2973791684</v>
      </c>
      <c r="AE12758" s="1">
        <v>45233.426388888889</v>
      </c>
      <c r="AF12758" t="s">
        <v>68386</v>
      </c>
      <c r="AG12758" t="s">
        <v>68387</v>
      </c>
      <c r="AH12758" t="s">
        <v>51</v>
      </c>
      <c r="AJ12758" t="s">
        <v>53</v>
      </c>
      <c r="AL12758" t="s">
        <v>68</v>
      </c>
      <c r="AO12758" t="s">
        <v>5443</v>
      </c>
      <c r="AP12758" s="1">
        <v>45231.438194444447</v>
      </c>
      <c r="AQ12758" s="1">
        <v>45231.728472222225</v>
      </c>
    </row>
    <row r="12759" spans="1:43" x14ac:dyDescent="0.35">
      <c r="A12759" t="s">
        <v>68388</v>
      </c>
      <c r="B12759" t="s">
        <v>68389</v>
      </c>
      <c r="C12759" t="s">
        <v>18718</v>
      </c>
      <c r="F12759" t="s">
        <v>68390</v>
      </c>
      <c r="H12759" t="s">
        <v>68388</v>
      </c>
      <c r="J12759" t="s">
        <v>1305</v>
      </c>
      <c r="K12759" t="s">
        <v>1306</v>
      </c>
      <c r="M12759" t="s">
        <v>1307</v>
      </c>
      <c r="N12759" t="s">
        <v>264</v>
      </c>
      <c r="O12759">
        <v>77380</v>
      </c>
      <c r="P12759" t="s">
        <v>50</v>
      </c>
      <c r="U12759" s="1">
        <v>45231</v>
      </c>
      <c r="V12759" s="1">
        <v>45231</v>
      </c>
      <c r="W12759" s="1">
        <v>45233.451388888891</v>
      </c>
      <c r="X12759" s="1">
        <v>45233.451388888891</v>
      </c>
      <c r="AC12759" t="s">
        <v>53</v>
      </c>
      <c r="AD12759">
        <v>2969474645</v>
      </c>
      <c r="AE12759" s="1">
        <v>37110.530555555553</v>
      </c>
      <c r="AF12759" t="s">
        <v>8291</v>
      </c>
      <c r="AG12759" t="s">
        <v>68391</v>
      </c>
      <c r="AH12759" t="s">
        <v>51</v>
      </c>
      <c r="AJ12759" t="s">
        <v>53</v>
      </c>
      <c r="AL12759" t="s">
        <v>68</v>
      </c>
      <c r="AO12759" t="s">
        <v>5443</v>
      </c>
      <c r="AP12759" s="1">
        <v>45411.784722222219</v>
      </c>
    </row>
    <row r="12760" spans="1:43" x14ac:dyDescent="0.35">
      <c r="A12760" t="s">
        <v>68392</v>
      </c>
      <c r="B12760" t="s">
        <v>21134</v>
      </c>
      <c r="C12760" t="s">
        <v>15368</v>
      </c>
      <c r="F12760" t="s">
        <v>68393</v>
      </c>
      <c r="H12760" t="s">
        <v>68394</v>
      </c>
      <c r="J12760" t="s">
        <v>68395</v>
      </c>
      <c r="K12760" t="s">
        <v>68396</v>
      </c>
      <c r="M12760" t="s">
        <v>753</v>
      </c>
      <c r="N12760" t="s">
        <v>798</v>
      </c>
      <c r="O12760">
        <v>79938</v>
      </c>
      <c r="P12760" t="s">
        <v>50</v>
      </c>
      <c r="U12760" s="1">
        <v>45231</v>
      </c>
      <c r="V12760" s="1">
        <v>45231</v>
      </c>
      <c r="W12760" s="1">
        <v>45231.052777777775</v>
      </c>
      <c r="X12760" s="1">
        <v>45231.052777777775</v>
      </c>
      <c r="AC12760" t="s">
        <v>51</v>
      </c>
      <c r="AD12760">
        <v>2973791701</v>
      </c>
      <c r="AE12760" s="1">
        <v>45233.45</v>
      </c>
      <c r="AF12760" t="s">
        <v>68397</v>
      </c>
      <c r="AG12760" t="s">
        <v>68398</v>
      </c>
      <c r="AH12760" t="s">
        <v>51</v>
      </c>
      <c r="AJ12760" t="s">
        <v>53</v>
      </c>
      <c r="AL12760" t="s">
        <v>68</v>
      </c>
      <c r="AO12760" t="s">
        <v>5443</v>
      </c>
      <c r="AP12760" s="1">
        <v>45231.052083333336</v>
      </c>
    </row>
    <row r="12761" spans="1:43" x14ac:dyDescent="0.35">
      <c r="A12761" t="s">
        <v>68399</v>
      </c>
      <c r="B12761" t="s">
        <v>68400</v>
      </c>
      <c r="C12761" t="s">
        <v>12259</v>
      </c>
      <c r="F12761" t="s">
        <v>68401</v>
      </c>
      <c r="H12761" t="s">
        <v>68402</v>
      </c>
      <c r="J12761" t="s">
        <v>68403</v>
      </c>
      <c r="K12761" t="s">
        <v>68404</v>
      </c>
      <c r="M12761" t="s">
        <v>18467</v>
      </c>
      <c r="N12761" t="s">
        <v>65</v>
      </c>
      <c r="O12761">
        <v>80517</v>
      </c>
      <c r="P12761" t="s">
        <v>50</v>
      </c>
      <c r="U12761" s="1">
        <v>45231</v>
      </c>
      <c r="V12761" s="1">
        <v>45231</v>
      </c>
      <c r="W12761" s="1">
        <v>45231.656944444447</v>
      </c>
      <c r="X12761" s="1">
        <v>45231.656944444447</v>
      </c>
      <c r="AC12761" t="s">
        <v>53</v>
      </c>
      <c r="AD12761">
        <v>2973765092</v>
      </c>
      <c r="AE12761" s="1">
        <v>45231.661805555559</v>
      </c>
      <c r="AF12761" t="s">
        <v>68405</v>
      </c>
      <c r="AG12761" t="s">
        <v>68406</v>
      </c>
      <c r="AH12761" t="s">
        <v>51</v>
      </c>
      <c r="AJ12761" t="s">
        <v>53</v>
      </c>
      <c r="AL12761" t="s">
        <v>68</v>
      </c>
      <c r="AO12761" t="s">
        <v>5443</v>
      </c>
      <c r="AP12761" s="1">
        <v>45231.662499999999</v>
      </c>
    </row>
    <row r="12762" spans="1:43" x14ac:dyDescent="0.35">
      <c r="A12762" t="s">
        <v>68407</v>
      </c>
      <c r="B12762" t="s">
        <v>68408</v>
      </c>
      <c r="C12762" t="s">
        <v>68409</v>
      </c>
      <c r="F12762" t="s">
        <v>68410</v>
      </c>
      <c r="H12762" t="s">
        <v>68411</v>
      </c>
      <c r="J12762" t="s">
        <v>68412</v>
      </c>
      <c r="K12762" t="s">
        <v>5845</v>
      </c>
      <c r="M12762" t="s">
        <v>33461</v>
      </c>
      <c r="N12762" t="s">
        <v>253</v>
      </c>
      <c r="O12762">
        <v>87941</v>
      </c>
      <c r="P12762" t="s">
        <v>50</v>
      </c>
      <c r="U12762" s="1">
        <v>45231</v>
      </c>
      <c r="V12762" s="1">
        <v>45231</v>
      </c>
      <c r="W12762" s="1">
        <v>45231.461111111108</v>
      </c>
      <c r="X12762" s="1">
        <v>45231.461111111108</v>
      </c>
      <c r="AC12762" t="s">
        <v>51</v>
      </c>
      <c r="AD12762">
        <v>2973764910</v>
      </c>
      <c r="AE12762" s="1">
        <v>45231.505555555559</v>
      </c>
      <c r="AF12762" t="s">
        <v>68413</v>
      </c>
      <c r="AG12762" t="s">
        <v>68414</v>
      </c>
      <c r="AH12762" t="s">
        <v>51</v>
      </c>
      <c r="AJ12762" t="s">
        <v>53</v>
      </c>
      <c r="AL12762" t="s">
        <v>68</v>
      </c>
      <c r="AO12762" t="s">
        <v>5443</v>
      </c>
      <c r="AP12762" s="1">
        <v>45231.511805555558</v>
      </c>
      <c r="AQ12762" s="1">
        <v>45231.510416666664</v>
      </c>
    </row>
    <row r="12763" spans="1:43" x14ac:dyDescent="0.35">
      <c r="A12763" t="s">
        <v>68415</v>
      </c>
      <c r="B12763" t="s">
        <v>68416</v>
      </c>
      <c r="C12763" t="s">
        <v>5101</v>
      </c>
      <c r="G12763">
        <v>7194335149</v>
      </c>
      <c r="H12763" t="s">
        <v>68417</v>
      </c>
      <c r="J12763" t="s">
        <v>7587</v>
      </c>
      <c r="K12763" t="s">
        <v>68418</v>
      </c>
      <c r="M12763" t="s">
        <v>10563</v>
      </c>
      <c r="N12763" t="s">
        <v>287</v>
      </c>
      <c r="O12763">
        <v>81007</v>
      </c>
      <c r="P12763" t="s">
        <v>50</v>
      </c>
      <c r="U12763" s="1">
        <v>45231</v>
      </c>
      <c r="V12763" s="1">
        <v>45231</v>
      </c>
      <c r="W12763" s="1">
        <v>45231.640972222223</v>
      </c>
      <c r="X12763" s="1">
        <v>45231.640972222223</v>
      </c>
      <c r="AC12763" t="s">
        <v>53</v>
      </c>
      <c r="AD12763">
        <v>1000000001</v>
      </c>
      <c r="AE12763" s="1">
        <v>39973.351388888892</v>
      </c>
      <c r="AF12763" t="s">
        <v>3377</v>
      </c>
      <c r="AG12763" t="s">
        <v>68419</v>
      </c>
      <c r="AH12763" t="s">
        <v>51</v>
      </c>
      <c r="AJ12763" t="s">
        <v>53</v>
      </c>
      <c r="AL12763" t="s">
        <v>78</v>
      </c>
      <c r="AO12763" t="s">
        <v>51552</v>
      </c>
    </row>
    <row r="12764" spans="1:43" x14ac:dyDescent="0.35">
      <c r="A12764" t="s">
        <v>68420</v>
      </c>
      <c r="B12764" t="s">
        <v>68421</v>
      </c>
      <c r="C12764" t="s">
        <v>3349</v>
      </c>
      <c r="F12764" t="s">
        <v>68422</v>
      </c>
      <c r="H12764" t="s">
        <v>68420</v>
      </c>
      <c r="J12764" t="s">
        <v>68423</v>
      </c>
      <c r="K12764">
        <v>1817</v>
      </c>
      <c r="M12764" t="s">
        <v>753</v>
      </c>
      <c r="N12764" t="s">
        <v>798</v>
      </c>
      <c r="O12764">
        <v>79903</v>
      </c>
      <c r="P12764" t="s">
        <v>50</v>
      </c>
      <c r="U12764" s="1">
        <v>45231</v>
      </c>
      <c r="V12764" s="1">
        <v>45231</v>
      </c>
      <c r="W12764" s="1">
        <v>45231.427777777775</v>
      </c>
      <c r="X12764" s="1">
        <v>45231.427777777775</v>
      </c>
      <c r="AC12764" t="s">
        <v>51</v>
      </c>
      <c r="AD12764">
        <v>2973764820</v>
      </c>
      <c r="AE12764" s="1">
        <v>45231.414583333331</v>
      </c>
      <c r="AF12764" t="s">
        <v>68424</v>
      </c>
      <c r="AG12764" t="s">
        <v>68425</v>
      </c>
      <c r="AH12764" t="s">
        <v>51</v>
      </c>
      <c r="AJ12764" t="s">
        <v>53</v>
      </c>
      <c r="AL12764" t="s">
        <v>68</v>
      </c>
      <c r="AO12764" t="s">
        <v>5443</v>
      </c>
      <c r="AP12764" s="1">
        <v>45231.429166666669</v>
      </c>
      <c r="AQ12764" s="1">
        <v>45231.430555555555</v>
      </c>
    </row>
    <row r="12765" spans="1:43" x14ac:dyDescent="0.35">
      <c r="A12765" t="s">
        <v>68426</v>
      </c>
      <c r="B12765" t="s">
        <v>68416</v>
      </c>
      <c r="C12765" t="s">
        <v>5101</v>
      </c>
      <c r="F12765">
        <v>17194335149</v>
      </c>
      <c r="H12765" t="s">
        <v>68417</v>
      </c>
      <c r="J12765" t="s">
        <v>68427</v>
      </c>
      <c r="K12765" t="s">
        <v>68418</v>
      </c>
      <c r="M12765" t="s">
        <v>10563</v>
      </c>
      <c r="N12765" t="s">
        <v>287</v>
      </c>
      <c r="O12765">
        <v>81007</v>
      </c>
      <c r="P12765" t="s">
        <v>50</v>
      </c>
      <c r="U12765" s="1">
        <v>45231</v>
      </c>
      <c r="V12765" s="1">
        <v>45231</v>
      </c>
      <c r="W12765" s="1">
        <v>45231.388194444444</v>
      </c>
      <c r="X12765" s="1">
        <v>45231.388194444444</v>
      </c>
      <c r="AC12765" t="s">
        <v>53</v>
      </c>
      <c r="AD12765">
        <v>1000000001</v>
      </c>
      <c r="AE12765" s="1">
        <v>39973.351388888892</v>
      </c>
      <c r="AF12765" t="s">
        <v>3377</v>
      </c>
      <c r="AG12765" t="s">
        <v>68428</v>
      </c>
      <c r="AH12765" t="s">
        <v>51</v>
      </c>
      <c r="AJ12765" t="s">
        <v>53</v>
      </c>
      <c r="AL12765" t="s">
        <v>78</v>
      </c>
      <c r="AO12765" t="s">
        <v>51552</v>
      </c>
    </row>
    <row r="12766" spans="1:43" x14ac:dyDescent="0.35">
      <c r="A12766" t="s">
        <v>68429</v>
      </c>
      <c r="B12766" t="s">
        <v>68430</v>
      </c>
      <c r="C12766" t="s">
        <v>68431</v>
      </c>
      <c r="F12766" t="s">
        <v>68432</v>
      </c>
      <c r="H12766" t="s">
        <v>68433</v>
      </c>
      <c r="J12766" t="s">
        <v>20891</v>
      </c>
      <c r="K12766" t="s">
        <v>36106</v>
      </c>
      <c r="M12766" t="s">
        <v>370</v>
      </c>
      <c r="N12766" t="s">
        <v>253</v>
      </c>
      <c r="O12766">
        <v>88240</v>
      </c>
      <c r="P12766" t="s">
        <v>50</v>
      </c>
      <c r="U12766" s="1">
        <v>45231</v>
      </c>
      <c r="V12766" s="1">
        <v>45231</v>
      </c>
      <c r="W12766" s="1">
        <v>45231.722222222219</v>
      </c>
      <c r="X12766" s="1">
        <v>45231.722222222219</v>
      </c>
      <c r="AC12766" t="s">
        <v>53</v>
      </c>
      <c r="AD12766">
        <v>2969766987</v>
      </c>
      <c r="AE12766" s="1">
        <v>43069.593055555553</v>
      </c>
      <c r="AF12766" t="s">
        <v>13678</v>
      </c>
      <c r="AG12766" t="s">
        <v>68434</v>
      </c>
      <c r="AH12766" t="s">
        <v>51</v>
      </c>
      <c r="AJ12766" t="s">
        <v>53</v>
      </c>
      <c r="AL12766" t="s">
        <v>78</v>
      </c>
      <c r="AO12766" t="s">
        <v>57090</v>
      </c>
      <c r="AP12766" s="1">
        <v>45273.395138888889</v>
      </c>
      <c r="AQ12766" s="1">
        <v>45257.739583333336</v>
      </c>
    </row>
    <row r="12767" spans="1:43" x14ac:dyDescent="0.35">
      <c r="A12767" t="s">
        <v>68435</v>
      </c>
      <c r="B12767" t="s">
        <v>68436</v>
      </c>
      <c r="C12767" t="s">
        <v>68437</v>
      </c>
      <c r="F12767" t="s">
        <v>68438</v>
      </c>
      <c r="H12767" t="s">
        <v>68439</v>
      </c>
      <c r="J12767" t="s">
        <v>20891</v>
      </c>
      <c r="K12767" t="s">
        <v>36106</v>
      </c>
      <c r="M12767" t="s">
        <v>370</v>
      </c>
      <c r="N12767" t="s">
        <v>253</v>
      </c>
      <c r="O12767">
        <v>88240</v>
      </c>
      <c r="P12767" t="s">
        <v>50</v>
      </c>
      <c r="U12767" s="1">
        <v>45231</v>
      </c>
      <c r="V12767" s="1">
        <v>45231</v>
      </c>
      <c r="W12767" s="1">
        <v>45231.715277777781</v>
      </c>
      <c r="X12767" s="1">
        <v>45231.715277777781</v>
      </c>
      <c r="AC12767" t="s">
        <v>53</v>
      </c>
      <c r="AD12767">
        <v>2969766987</v>
      </c>
      <c r="AE12767" s="1">
        <v>43069.593055555553</v>
      </c>
      <c r="AF12767" t="s">
        <v>13678</v>
      </c>
      <c r="AG12767" t="s">
        <v>68440</v>
      </c>
      <c r="AH12767" t="s">
        <v>51</v>
      </c>
      <c r="AJ12767" t="s">
        <v>53</v>
      </c>
      <c r="AL12767" t="s">
        <v>78</v>
      </c>
      <c r="AO12767" t="s">
        <v>57090</v>
      </c>
      <c r="AP12767" s="1">
        <v>45258.417361111111</v>
      </c>
      <c r="AQ12767" s="1">
        <v>45247.499305555553</v>
      </c>
    </row>
    <row r="12768" spans="1:43" x14ac:dyDescent="0.35">
      <c r="A12768" t="s">
        <v>68441</v>
      </c>
      <c r="B12768" t="s">
        <v>29765</v>
      </c>
      <c r="C12768" t="s">
        <v>7753</v>
      </c>
      <c r="D12768" t="s">
        <v>240</v>
      </c>
      <c r="F12768" t="s">
        <v>47</v>
      </c>
      <c r="H12768" t="s">
        <v>68442</v>
      </c>
      <c r="J12768" t="s">
        <v>49</v>
      </c>
      <c r="P12768" t="s">
        <v>50</v>
      </c>
      <c r="U12768" s="1">
        <v>45231</v>
      </c>
      <c r="V12768" s="1">
        <v>45231</v>
      </c>
      <c r="W12768" s="1">
        <v>45231.363888888889</v>
      </c>
      <c r="X12768" s="1">
        <v>45231.363888888889</v>
      </c>
      <c r="AC12768" t="s">
        <v>53</v>
      </c>
      <c r="AD12768">
        <v>1000000000</v>
      </c>
      <c r="AE12768" s="1">
        <v>37295</v>
      </c>
      <c r="AG12768" t="s">
        <v>68443</v>
      </c>
      <c r="AH12768" t="s">
        <v>51</v>
      </c>
      <c r="AJ12768" t="s">
        <v>53</v>
      </c>
      <c r="AL12768" t="s">
        <v>78</v>
      </c>
      <c r="AO12768" t="s">
        <v>54</v>
      </c>
    </row>
    <row r="12769" spans="1:43" x14ac:dyDescent="0.35">
      <c r="A12769" t="s">
        <v>68444</v>
      </c>
      <c r="B12769" t="s">
        <v>28998</v>
      </c>
      <c r="C12769" t="s">
        <v>11222</v>
      </c>
      <c r="F12769" t="s">
        <v>68445</v>
      </c>
      <c r="H12769" t="s">
        <v>68444</v>
      </c>
      <c r="J12769" t="s">
        <v>68446</v>
      </c>
      <c r="K12769" t="s">
        <v>68447</v>
      </c>
      <c r="M12769" t="s">
        <v>1296</v>
      </c>
      <c r="N12769" t="s">
        <v>253</v>
      </c>
      <c r="O12769">
        <v>88220</v>
      </c>
      <c r="P12769" t="s">
        <v>50</v>
      </c>
      <c r="U12769" s="1">
        <v>45231</v>
      </c>
      <c r="V12769" s="1">
        <v>45231</v>
      </c>
      <c r="W12769" s="1">
        <v>45231.6875</v>
      </c>
      <c r="X12769" s="1">
        <v>45231.6875</v>
      </c>
      <c r="AC12769" t="s">
        <v>53</v>
      </c>
      <c r="AD12769">
        <v>1000000001</v>
      </c>
      <c r="AE12769" s="1">
        <v>39973.351388888892</v>
      </c>
      <c r="AF12769" t="s">
        <v>3377</v>
      </c>
      <c r="AG12769" t="s">
        <v>68448</v>
      </c>
      <c r="AH12769" t="s">
        <v>51</v>
      </c>
      <c r="AJ12769" t="s">
        <v>53</v>
      </c>
      <c r="AL12769" t="s">
        <v>78</v>
      </c>
      <c r="AO12769" t="s">
        <v>5443</v>
      </c>
      <c r="AP12769" s="1">
        <v>45449.422222222223</v>
      </c>
    </row>
    <row r="12770" spans="1:43" x14ac:dyDescent="0.35">
      <c r="A12770" t="s">
        <v>68449</v>
      </c>
      <c r="B12770" t="s">
        <v>41592</v>
      </c>
      <c r="C12770" t="s">
        <v>2459</v>
      </c>
      <c r="H12770" t="s">
        <v>68450</v>
      </c>
      <c r="K12770" t="s">
        <v>68451</v>
      </c>
      <c r="M12770" t="s">
        <v>68452</v>
      </c>
      <c r="N12770" t="s">
        <v>287</v>
      </c>
      <c r="O12770">
        <v>80643</v>
      </c>
      <c r="P12770" t="s">
        <v>50</v>
      </c>
      <c r="U12770" s="1">
        <v>45231</v>
      </c>
      <c r="V12770" s="1">
        <v>45231</v>
      </c>
      <c r="W12770" s="1">
        <v>45231.443749999999</v>
      </c>
      <c r="X12770" s="1">
        <v>45231.443749999999</v>
      </c>
      <c r="AC12770" t="s">
        <v>53</v>
      </c>
      <c r="AD12770">
        <v>1000000001</v>
      </c>
      <c r="AE12770" s="1">
        <v>39973.351388888892</v>
      </c>
      <c r="AF12770" t="s">
        <v>3377</v>
      </c>
      <c r="AG12770" t="s">
        <v>68453</v>
      </c>
      <c r="AH12770" t="s">
        <v>51</v>
      </c>
      <c r="AJ12770" t="s">
        <v>53</v>
      </c>
      <c r="AL12770" t="s">
        <v>78</v>
      </c>
      <c r="AO12770" t="s">
        <v>51552</v>
      </c>
    </row>
    <row r="12771" spans="1:43" x14ac:dyDescent="0.35">
      <c r="A12771" t="s">
        <v>68454</v>
      </c>
      <c r="B12771" t="s">
        <v>68455</v>
      </c>
      <c r="C12771" t="s">
        <v>68456</v>
      </c>
      <c r="F12771" t="s">
        <v>68457</v>
      </c>
      <c r="H12771" t="s">
        <v>68454</v>
      </c>
      <c r="J12771" t="s">
        <v>68458</v>
      </c>
      <c r="K12771" t="s">
        <v>68459</v>
      </c>
      <c r="M12771" t="s">
        <v>14292</v>
      </c>
      <c r="N12771" t="s">
        <v>798</v>
      </c>
      <c r="O12771">
        <v>79416</v>
      </c>
      <c r="P12771" t="s">
        <v>50</v>
      </c>
      <c r="U12771" s="1">
        <v>45232</v>
      </c>
      <c r="V12771" s="1">
        <v>45232</v>
      </c>
      <c r="AC12771" t="s">
        <v>53</v>
      </c>
      <c r="AD12771">
        <v>2973796810</v>
      </c>
      <c r="AE12771" s="1">
        <v>45238.38958333333</v>
      </c>
      <c r="AG12771" t="s">
        <v>68460</v>
      </c>
      <c r="AH12771" t="s">
        <v>51</v>
      </c>
      <c r="AJ12771" t="s">
        <v>53</v>
      </c>
      <c r="AO12771" t="s">
        <v>5443</v>
      </c>
    </row>
    <row r="12772" spans="1:43" x14ac:dyDescent="0.35">
      <c r="A12772" t="s">
        <v>68461</v>
      </c>
      <c r="B12772" t="s">
        <v>68462</v>
      </c>
      <c r="C12772" t="s">
        <v>14058</v>
      </c>
      <c r="F12772" t="s">
        <v>68463</v>
      </c>
      <c r="H12772" t="s">
        <v>68464</v>
      </c>
      <c r="J12772" t="s">
        <v>68465</v>
      </c>
      <c r="K12772" t="s">
        <v>68466</v>
      </c>
      <c r="M12772" t="s">
        <v>10023</v>
      </c>
      <c r="N12772" t="s">
        <v>65</v>
      </c>
      <c r="O12772">
        <v>80452</v>
      </c>
      <c r="P12772" t="s">
        <v>50</v>
      </c>
      <c r="U12772" s="1">
        <v>45232</v>
      </c>
      <c r="V12772" s="1">
        <v>45232</v>
      </c>
      <c r="W12772" s="1">
        <v>45232.62777777778</v>
      </c>
      <c r="X12772" s="1">
        <v>45232.62777777778</v>
      </c>
      <c r="AC12772" t="s">
        <v>53</v>
      </c>
      <c r="AD12772">
        <v>2969849926</v>
      </c>
      <c r="AE12772" s="1">
        <v>43406.713888888888</v>
      </c>
      <c r="AF12772" t="s">
        <v>68467</v>
      </c>
      <c r="AG12772" t="s">
        <v>68468</v>
      </c>
      <c r="AH12772" t="s">
        <v>51</v>
      </c>
      <c r="AJ12772" t="s">
        <v>53</v>
      </c>
      <c r="AL12772" t="s">
        <v>68</v>
      </c>
      <c r="AO12772" t="s">
        <v>5443</v>
      </c>
      <c r="AP12772" s="1">
        <v>45232.636805555558</v>
      </c>
      <c r="AQ12772" s="1">
        <v>45232.63958333333</v>
      </c>
    </row>
    <row r="12773" spans="1:43" x14ac:dyDescent="0.35">
      <c r="A12773" t="s">
        <v>68469</v>
      </c>
      <c r="B12773" t="s">
        <v>68470</v>
      </c>
      <c r="C12773" t="s">
        <v>1798</v>
      </c>
      <c r="H12773" t="s">
        <v>68471</v>
      </c>
      <c r="J12773" t="s">
        <v>14295</v>
      </c>
      <c r="P12773" t="s">
        <v>50</v>
      </c>
      <c r="U12773" s="1">
        <v>45232</v>
      </c>
      <c r="V12773" s="1">
        <v>45232</v>
      </c>
      <c r="AC12773" t="s">
        <v>53</v>
      </c>
      <c r="AD12773">
        <v>2969475309</v>
      </c>
      <c r="AE12773" s="1">
        <v>37159</v>
      </c>
      <c r="AG12773" t="s">
        <v>68472</v>
      </c>
      <c r="AH12773" t="s">
        <v>51</v>
      </c>
      <c r="AJ12773" t="s">
        <v>53</v>
      </c>
      <c r="AO12773" t="s">
        <v>5443</v>
      </c>
    </row>
    <row r="12774" spans="1:43" x14ac:dyDescent="0.35">
      <c r="A12774" t="s">
        <v>68473</v>
      </c>
      <c r="B12774" t="s">
        <v>68474</v>
      </c>
      <c r="C12774" t="s">
        <v>21914</v>
      </c>
      <c r="F12774" t="s">
        <v>68475</v>
      </c>
      <c r="H12774" t="s">
        <v>68476</v>
      </c>
      <c r="J12774" t="s">
        <v>68477</v>
      </c>
      <c r="K12774" t="s">
        <v>68478</v>
      </c>
      <c r="M12774" t="s">
        <v>12449</v>
      </c>
      <c r="N12774" t="s">
        <v>12449</v>
      </c>
      <c r="O12774">
        <v>31136</v>
      </c>
      <c r="P12774" t="s">
        <v>5151</v>
      </c>
      <c r="U12774" s="1">
        <v>45232</v>
      </c>
      <c r="V12774" s="1">
        <v>45232</v>
      </c>
      <c r="AC12774" t="s">
        <v>51</v>
      </c>
      <c r="AG12774" t="s">
        <v>68479</v>
      </c>
      <c r="AH12774" t="s">
        <v>51</v>
      </c>
      <c r="AJ12774" t="s">
        <v>53</v>
      </c>
      <c r="AO12774" t="s">
        <v>5443</v>
      </c>
    </row>
    <row r="12775" spans="1:43" x14ac:dyDescent="0.35">
      <c r="A12775" t="s">
        <v>68476</v>
      </c>
      <c r="B12775" t="s">
        <v>68474</v>
      </c>
      <c r="C12775" t="s">
        <v>21914</v>
      </c>
      <c r="F12775" t="s">
        <v>68480</v>
      </c>
      <c r="H12775" t="s">
        <v>68476</v>
      </c>
      <c r="J12775" t="s">
        <v>68481</v>
      </c>
      <c r="K12775" t="s">
        <v>68482</v>
      </c>
      <c r="L12775" s="2" t="s">
        <v>68483</v>
      </c>
      <c r="M12775" t="s">
        <v>12449</v>
      </c>
      <c r="N12775" t="s">
        <v>12449</v>
      </c>
      <c r="O12775">
        <v>31136</v>
      </c>
      <c r="P12775" t="s">
        <v>5151</v>
      </c>
      <c r="U12775" s="1">
        <v>45232</v>
      </c>
      <c r="V12775" s="1">
        <v>45232</v>
      </c>
      <c r="AC12775" t="s">
        <v>53</v>
      </c>
      <c r="AD12775">
        <v>2972030106</v>
      </c>
      <c r="AE12775" s="1">
        <v>44465.821527777778</v>
      </c>
      <c r="AG12775" t="s">
        <v>68484</v>
      </c>
      <c r="AH12775" t="s">
        <v>51</v>
      </c>
      <c r="AJ12775" t="s">
        <v>53</v>
      </c>
      <c r="AO12775" t="s">
        <v>5443</v>
      </c>
    </row>
    <row r="12776" spans="1:43" x14ac:dyDescent="0.35">
      <c r="A12776" t="s">
        <v>68485</v>
      </c>
      <c r="B12776" t="s">
        <v>33079</v>
      </c>
      <c r="C12776" t="s">
        <v>68486</v>
      </c>
      <c r="H12776" t="s">
        <v>68487</v>
      </c>
      <c r="J12776" t="s">
        <v>68488</v>
      </c>
      <c r="K12776" t="s">
        <v>68489</v>
      </c>
      <c r="L12776" t="s">
        <v>68490</v>
      </c>
      <c r="M12776" t="s">
        <v>5667</v>
      </c>
      <c r="N12776" t="s">
        <v>287</v>
      </c>
      <c r="O12776">
        <v>80916</v>
      </c>
      <c r="P12776" t="s">
        <v>50</v>
      </c>
      <c r="U12776" s="1">
        <v>45232</v>
      </c>
      <c r="V12776" s="1">
        <v>45232</v>
      </c>
      <c r="W12776" s="1">
        <v>45232.62777777778</v>
      </c>
      <c r="X12776" s="1">
        <v>45232.62777777778</v>
      </c>
      <c r="AC12776" t="s">
        <v>53</v>
      </c>
      <c r="AD12776">
        <v>1000000001</v>
      </c>
      <c r="AE12776" s="1">
        <v>39973.351388888892</v>
      </c>
      <c r="AF12776" t="s">
        <v>3377</v>
      </c>
      <c r="AG12776" t="s">
        <v>68491</v>
      </c>
      <c r="AH12776" t="s">
        <v>51</v>
      </c>
      <c r="AJ12776" t="s">
        <v>53</v>
      </c>
      <c r="AL12776" t="s">
        <v>78</v>
      </c>
      <c r="AO12776" t="s">
        <v>51983</v>
      </c>
      <c r="AP12776" s="1">
        <v>45233.834027777775</v>
      </c>
    </row>
    <row r="12777" spans="1:43" x14ac:dyDescent="0.35">
      <c r="A12777" t="s">
        <v>68492</v>
      </c>
      <c r="B12777" t="s">
        <v>6044</v>
      </c>
      <c r="C12777" t="s">
        <v>7359</v>
      </c>
      <c r="F12777" t="s">
        <v>68493</v>
      </c>
      <c r="H12777" t="s">
        <v>68494</v>
      </c>
      <c r="J12777" t="s">
        <v>68495</v>
      </c>
      <c r="K12777" t="s">
        <v>68496</v>
      </c>
      <c r="M12777" t="s">
        <v>1296</v>
      </c>
      <c r="N12777" t="s">
        <v>253</v>
      </c>
      <c r="O12777">
        <v>88220</v>
      </c>
      <c r="P12777" t="s">
        <v>50</v>
      </c>
      <c r="U12777" s="1">
        <v>45232</v>
      </c>
      <c r="V12777" s="1">
        <v>45232</v>
      </c>
      <c r="W12777" s="1">
        <v>45232.595833333333</v>
      </c>
      <c r="X12777" s="1">
        <v>45232.595833333333</v>
      </c>
      <c r="AC12777" t="s">
        <v>51</v>
      </c>
      <c r="AD12777">
        <v>1000000001</v>
      </c>
      <c r="AE12777" s="1">
        <v>39973.351388888892</v>
      </c>
      <c r="AF12777" t="s">
        <v>3377</v>
      </c>
      <c r="AG12777" t="s">
        <v>68497</v>
      </c>
      <c r="AH12777" t="s">
        <v>51</v>
      </c>
      <c r="AJ12777" t="s">
        <v>53</v>
      </c>
      <c r="AL12777" t="s">
        <v>78</v>
      </c>
      <c r="AO12777" t="s">
        <v>5443</v>
      </c>
      <c r="AP12777" s="1">
        <v>45232.87222222222</v>
      </c>
    </row>
    <row r="12778" spans="1:43" x14ac:dyDescent="0.35">
      <c r="A12778" t="s">
        <v>68498</v>
      </c>
      <c r="B12778" t="s">
        <v>8993</v>
      </c>
      <c r="C12778" t="s">
        <v>383</v>
      </c>
      <c r="F12778" t="s">
        <v>68499</v>
      </c>
      <c r="H12778" t="s">
        <v>68498</v>
      </c>
      <c r="J12778" t="s">
        <v>4293</v>
      </c>
      <c r="K12778" t="s">
        <v>45381</v>
      </c>
      <c r="M12778" t="s">
        <v>12936</v>
      </c>
      <c r="N12778" t="s">
        <v>5277</v>
      </c>
      <c r="O12778">
        <v>82007</v>
      </c>
      <c r="P12778" t="s">
        <v>50</v>
      </c>
      <c r="U12778" s="1">
        <v>45232</v>
      </c>
      <c r="V12778" s="1">
        <v>45232</v>
      </c>
      <c r="W12778" s="1">
        <v>45232.556944444441</v>
      </c>
      <c r="X12778" s="1">
        <v>45232.556944444441</v>
      </c>
      <c r="AC12778" t="s">
        <v>53</v>
      </c>
      <c r="AD12778">
        <v>2969634929</v>
      </c>
      <c r="AE12778" s="1">
        <v>41799.665972222225</v>
      </c>
      <c r="AF12778" t="s">
        <v>4296</v>
      </c>
      <c r="AG12778" t="s">
        <v>68500</v>
      </c>
      <c r="AH12778" t="s">
        <v>51</v>
      </c>
      <c r="AJ12778" t="s">
        <v>53</v>
      </c>
      <c r="AL12778" t="s">
        <v>68</v>
      </c>
      <c r="AO12778" t="s">
        <v>5443</v>
      </c>
      <c r="AP12778" s="1">
        <v>45232.555555555555</v>
      </c>
    </row>
    <row r="12779" spans="1:43" x14ac:dyDescent="0.35">
      <c r="A12779" t="s">
        <v>68501</v>
      </c>
      <c r="B12779" t="s">
        <v>9371</v>
      </c>
      <c r="C12779" t="s">
        <v>9622</v>
      </c>
      <c r="F12779" t="s">
        <v>68502</v>
      </c>
      <c r="H12779" t="s">
        <v>68503</v>
      </c>
      <c r="J12779" t="s">
        <v>68504</v>
      </c>
      <c r="K12779" t="s">
        <v>68505</v>
      </c>
      <c r="M12779" t="s">
        <v>3894</v>
      </c>
      <c r="N12779" t="s">
        <v>65</v>
      </c>
      <c r="O12779">
        <v>80229</v>
      </c>
      <c r="P12779" t="s">
        <v>50</v>
      </c>
      <c r="U12779" s="1">
        <v>45233</v>
      </c>
      <c r="V12779" s="1">
        <v>45233</v>
      </c>
      <c r="W12779" s="1">
        <v>45236.543749999997</v>
      </c>
      <c r="X12779" s="1">
        <v>45236.543749999997</v>
      </c>
      <c r="AC12779" t="s">
        <v>51</v>
      </c>
      <c r="AD12779">
        <v>2973793947</v>
      </c>
      <c r="AE12779" s="1">
        <v>45236.543749999997</v>
      </c>
      <c r="AF12779" t="s">
        <v>68506</v>
      </c>
      <c r="AG12779" t="s">
        <v>68507</v>
      </c>
      <c r="AH12779" t="s">
        <v>51</v>
      </c>
      <c r="AJ12779" t="s">
        <v>53</v>
      </c>
      <c r="AL12779" t="s">
        <v>68</v>
      </c>
      <c r="AO12779" t="s">
        <v>5443</v>
      </c>
      <c r="AP12779" s="1">
        <v>45233.62222222222</v>
      </c>
    </row>
    <row r="12780" spans="1:43" x14ac:dyDescent="0.35">
      <c r="A12780" t="s">
        <v>68508</v>
      </c>
      <c r="B12780" t="s">
        <v>68509</v>
      </c>
      <c r="C12780" t="s">
        <v>6061</v>
      </c>
      <c r="F12780" t="s">
        <v>68510</v>
      </c>
      <c r="H12780" t="s">
        <v>68511</v>
      </c>
      <c r="J12780" t="s">
        <v>23154</v>
      </c>
      <c r="K12780" t="s">
        <v>68512</v>
      </c>
      <c r="M12780" t="s">
        <v>3225</v>
      </c>
      <c r="N12780" t="s">
        <v>65</v>
      </c>
      <c r="O12780">
        <v>80537</v>
      </c>
      <c r="P12780" t="s">
        <v>50</v>
      </c>
      <c r="U12780" s="1">
        <v>45233</v>
      </c>
      <c r="V12780" s="1">
        <v>45233</v>
      </c>
      <c r="W12780" s="1">
        <v>45233.293055555558</v>
      </c>
      <c r="X12780" s="1">
        <v>45233.293055555558</v>
      </c>
      <c r="AC12780" t="s">
        <v>51</v>
      </c>
      <c r="AD12780">
        <v>2969478563</v>
      </c>
      <c r="AE12780" s="1">
        <v>37343</v>
      </c>
      <c r="AF12780" t="s">
        <v>23157</v>
      </c>
      <c r="AG12780" t="s">
        <v>68513</v>
      </c>
      <c r="AH12780" t="s">
        <v>51</v>
      </c>
      <c r="AJ12780" t="s">
        <v>53</v>
      </c>
      <c r="AL12780" t="s">
        <v>68</v>
      </c>
      <c r="AO12780" t="s">
        <v>5443</v>
      </c>
      <c r="AP12780" s="1">
        <v>45341.470833333333</v>
      </c>
      <c r="AQ12780" s="1">
        <v>45329.690972222219</v>
      </c>
    </row>
    <row r="12781" spans="1:43" x14ac:dyDescent="0.35">
      <c r="A12781" t="s">
        <v>68514</v>
      </c>
      <c r="B12781" t="s">
        <v>42231</v>
      </c>
      <c r="C12781" t="s">
        <v>5318</v>
      </c>
      <c r="H12781" t="s">
        <v>68515</v>
      </c>
      <c r="J12781" t="s">
        <v>3170</v>
      </c>
      <c r="P12781" t="s">
        <v>50</v>
      </c>
      <c r="U12781" s="1">
        <v>45233</v>
      </c>
      <c r="V12781" s="1">
        <v>45233</v>
      </c>
      <c r="W12781" s="1">
        <v>45233.70208333333</v>
      </c>
      <c r="X12781" s="1">
        <v>45233.70208333333</v>
      </c>
      <c r="AC12781" t="s">
        <v>53</v>
      </c>
      <c r="AD12781">
        <v>2969480024</v>
      </c>
      <c r="AE12781" s="1">
        <v>37427</v>
      </c>
      <c r="AF12781" t="s">
        <v>151</v>
      </c>
      <c r="AG12781" t="s">
        <v>68516</v>
      </c>
      <c r="AH12781" t="s">
        <v>51</v>
      </c>
      <c r="AJ12781" t="s">
        <v>53</v>
      </c>
      <c r="AL12781" t="s">
        <v>68</v>
      </c>
      <c r="AO12781" t="s">
        <v>5443</v>
      </c>
      <c r="AP12781" s="1">
        <v>45288.484027777777</v>
      </c>
    </row>
    <row r="12782" spans="1:43" x14ac:dyDescent="0.35">
      <c r="A12782" t="s">
        <v>68517</v>
      </c>
      <c r="B12782" t="s">
        <v>68518</v>
      </c>
      <c r="C12782" t="s">
        <v>68519</v>
      </c>
      <c r="F12782" t="s">
        <v>68520</v>
      </c>
      <c r="H12782" t="s">
        <v>68521</v>
      </c>
      <c r="J12782" t="s">
        <v>68522</v>
      </c>
      <c r="K12782" t="s">
        <v>68523</v>
      </c>
      <c r="M12782" t="s">
        <v>68524</v>
      </c>
      <c r="N12782" t="s">
        <v>68525</v>
      </c>
      <c r="O12782" t="s">
        <v>68526</v>
      </c>
      <c r="P12782" t="s">
        <v>17899</v>
      </c>
      <c r="U12782" s="1">
        <v>45233</v>
      </c>
      <c r="V12782" s="1">
        <v>45233</v>
      </c>
      <c r="AC12782" t="s">
        <v>53</v>
      </c>
      <c r="AD12782">
        <v>2973759822</v>
      </c>
      <c r="AE12782" s="1">
        <v>45225.302083333336</v>
      </c>
      <c r="AG12782" t="s">
        <v>68527</v>
      </c>
      <c r="AH12782" t="s">
        <v>51</v>
      </c>
      <c r="AJ12782" t="s">
        <v>53</v>
      </c>
      <c r="AO12782" t="s">
        <v>5443</v>
      </c>
    </row>
    <row r="12783" spans="1:43" x14ac:dyDescent="0.35">
      <c r="A12783" t="s">
        <v>68528</v>
      </c>
      <c r="B12783" t="s">
        <v>653</v>
      </c>
      <c r="C12783" t="s">
        <v>3285</v>
      </c>
      <c r="F12783" t="s">
        <v>68529</v>
      </c>
      <c r="H12783" t="s">
        <v>68530</v>
      </c>
      <c r="J12783" t="s">
        <v>26005</v>
      </c>
      <c r="N12783" t="s">
        <v>398</v>
      </c>
      <c r="O12783">
        <v>87499</v>
      </c>
      <c r="P12783" t="s">
        <v>50</v>
      </c>
      <c r="U12783" s="1">
        <v>45233</v>
      </c>
      <c r="V12783" s="1">
        <v>45233</v>
      </c>
      <c r="W12783" s="1">
        <v>45233.430555555555</v>
      </c>
      <c r="X12783" s="1">
        <v>45233.430555555555</v>
      </c>
      <c r="AC12783" t="s">
        <v>53</v>
      </c>
      <c r="AD12783">
        <v>2969713886</v>
      </c>
      <c r="AE12783" s="1">
        <v>42678.45208333333</v>
      </c>
      <c r="AF12783" t="s">
        <v>25978</v>
      </c>
      <c r="AG12783" t="s">
        <v>68531</v>
      </c>
      <c r="AH12783" t="s">
        <v>51</v>
      </c>
      <c r="AJ12783" t="s">
        <v>53</v>
      </c>
      <c r="AL12783" t="s">
        <v>68</v>
      </c>
      <c r="AO12783" t="s">
        <v>5443</v>
      </c>
      <c r="AP12783" s="1">
        <v>45233.429861111108</v>
      </c>
    </row>
    <row r="12784" spans="1:43" x14ac:dyDescent="0.35">
      <c r="A12784" t="s">
        <v>68532</v>
      </c>
      <c r="B12784" t="s">
        <v>2043</v>
      </c>
      <c r="C12784" t="s">
        <v>1471</v>
      </c>
      <c r="F12784" t="s">
        <v>68533</v>
      </c>
      <c r="H12784" t="s">
        <v>68534</v>
      </c>
      <c r="J12784" t="s">
        <v>31557</v>
      </c>
      <c r="K12784" t="s">
        <v>68535</v>
      </c>
      <c r="M12784" t="s">
        <v>137</v>
      </c>
      <c r="N12784" t="s">
        <v>65</v>
      </c>
      <c r="O12784">
        <v>80221</v>
      </c>
      <c r="P12784" t="s">
        <v>50</v>
      </c>
      <c r="U12784" s="1">
        <v>45233</v>
      </c>
      <c r="V12784" s="1">
        <v>45233</v>
      </c>
      <c r="W12784" s="1">
        <v>45233.519444444442</v>
      </c>
      <c r="X12784" s="1">
        <v>45233.519444444442</v>
      </c>
      <c r="AC12784" t="s">
        <v>51</v>
      </c>
      <c r="AD12784">
        <v>2969559893</v>
      </c>
      <c r="AE12784" s="1">
        <v>40603.428472222222</v>
      </c>
      <c r="AF12784" t="s">
        <v>31559</v>
      </c>
      <c r="AG12784" t="s">
        <v>68536</v>
      </c>
      <c r="AH12784" t="s">
        <v>51</v>
      </c>
      <c r="AJ12784" t="s">
        <v>53</v>
      </c>
      <c r="AL12784" t="s">
        <v>68</v>
      </c>
      <c r="AO12784" t="s">
        <v>5443</v>
      </c>
      <c r="AP12784" s="1">
        <v>45236.406944444447</v>
      </c>
    </row>
    <row r="12785" spans="1:43" x14ac:dyDescent="0.35">
      <c r="A12785" t="s">
        <v>68537</v>
      </c>
      <c r="B12785" t="s">
        <v>68538</v>
      </c>
      <c r="C12785" t="s">
        <v>18322</v>
      </c>
      <c r="F12785" t="s">
        <v>68539</v>
      </c>
      <c r="G12785">
        <v>3253157227</v>
      </c>
      <c r="H12785" t="s">
        <v>68540</v>
      </c>
      <c r="J12785" t="s">
        <v>68541</v>
      </c>
      <c r="K12785" t="s">
        <v>68542</v>
      </c>
      <c r="M12785" t="s">
        <v>697</v>
      </c>
      <c r="N12785" t="s">
        <v>213</v>
      </c>
      <c r="O12785">
        <v>80537</v>
      </c>
      <c r="P12785" t="s">
        <v>50</v>
      </c>
      <c r="U12785" s="1">
        <v>45233</v>
      </c>
      <c r="V12785" s="1">
        <v>45233</v>
      </c>
      <c r="W12785" s="1">
        <v>45233.39166666667</v>
      </c>
      <c r="X12785" s="1">
        <v>45233.39166666667</v>
      </c>
      <c r="AC12785" t="s">
        <v>53</v>
      </c>
      <c r="AD12785">
        <v>2970055369</v>
      </c>
      <c r="AE12785" s="1">
        <v>44285.67083333333</v>
      </c>
      <c r="AF12785" t="s">
        <v>25426</v>
      </c>
      <c r="AG12785" t="s">
        <v>68543</v>
      </c>
      <c r="AH12785" t="s">
        <v>51</v>
      </c>
      <c r="AJ12785" t="s">
        <v>53</v>
      </c>
      <c r="AL12785" t="s">
        <v>68</v>
      </c>
      <c r="AO12785" t="s">
        <v>5443</v>
      </c>
      <c r="AP12785" s="1">
        <v>45233.390277777777</v>
      </c>
    </row>
    <row r="12786" spans="1:43" x14ac:dyDescent="0.35">
      <c r="A12786" t="s">
        <v>68544</v>
      </c>
      <c r="B12786" t="s">
        <v>68545</v>
      </c>
      <c r="C12786" t="s">
        <v>383</v>
      </c>
      <c r="H12786" t="s">
        <v>68544</v>
      </c>
      <c r="U12786" s="1">
        <v>45233</v>
      </c>
      <c r="V12786" s="1">
        <v>45233</v>
      </c>
      <c r="W12786" s="1">
        <v>45233.018055555556</v>
      </c>
      <c r="X12786" s="1">
        <v>45233.018055555556</v>
      </c>
      <c r="AC12786" t="s">
        <v>53</v>
      </c>
      <c r="AD12786">
        <v>1000000001</v>
      </c>
      <c r="AE12786" s="1">
        <v>39973.351388888892</v>
      </c>
      <c r="AF12786" t="s">
        <v>3377</v>
      </c>
      <c r="AG12786" t="s">
        <v>68546</v>
      </c>
      <c r="AH12786" t="s">
        <v>51</v>
      </c>
      <c r="AJ12786" t="s">
        <v>53</v>
      </c>
      <c r="AL12786" t="s">
        <v>78</v>
      </c>
      <c r="AO12786" t="s">
        <v>51552</v>
      </c>
    </row>
    <row r="12787" spans="1:43" x14ac:dyDescent="0.35">
      <c r="A12787" t="s">
        <v>68547</v>
      </c>
      <c r="B12787" t="s">
        <v>68548</v>
      </c>
      <c r="C12787" t="s">
        <v>1429</v>
      </c>
      <c r="F12787" t="s">
        <v>68549</v>
      </c>
      <c r="H12787" t="s">
        <v>68550</v>
      </c>
      <c r="J12787" t="s">
        <v>6242</v>
      </c>
      <c r="K12787" t="s">
        <v>19571</v>
      </c>
      <c r="M12787" t="s">
        <v>5822</v>
      </c>
      <c r="N12787" t="s">
        <v>65</v>
      </c>
      <c r="O12787">
        <v>80108</v>
      </c>
      <c r="P12787" t="s">
        <v>50</v>
      </c>
      <c r="U12787" s="1">
        <v>45233</v>
      </c>
      <c r="V12787" s="1">
        <v>45233</v>
      </c>
      <c r="W12787" s="1">
        <v>45233.612500000003</v>
      </c>
      <c r="X12787" s="1">
        <v>45233.612500000003</v>
      </c>
      <c r="AC12787" t="s">
        <v>53</v>
      </c>
      <c r="AD12787">
        <v>2969507921</v>
      </c>
      <c r="AE12787" s="1">
        <v>38224.743750000001</v>
      </c>
      <c r="AF12787" t="s">
        <v>68551</v>
      </c>
      <c r="AG12787" t="s">
        <v>68552</v>
      </c>
      <c r="AH12787" t="s">
        <v>51</v>
      </c>
      <c r="AJ12787" t="s">
        <v>53</v>
      </c>
      <c r="AL12787" t="s">
        <v>68</v>
      </c>
      <c r="AO12787" t="s">
        <v>5443</v>
      </c>
      <c r="AP12787" s="1">
        <v>45470.285416666666</v>
      </c>
      <c r="AQ12787" s="1">
        <v>45470.317361111112</v>
      </c>
    </row>
    <row r="12788" spans="1:43" x14ac:dyDescent="0.35">
      <c r="A12788" t="s">
        <v>68553</v>
      </c>
      <c r="B12788" t="s">
        <v>26624</v>
      </c>
      <c r="C12788" t="s">
        <v>1471</v>
      </c>
      <c r="H12788" t="s">
        <v>68553</v>
      </c>
      <c r="U12788" s="1">
        <v>45233</v>
      </c>
      <c r="V12788" s="1">
        <v>45233</v>
      </c>
      <c r="AC12788" t="s">
        <v>53</v>
      </c>
      <c r="AG12788" t="s">
        <v>68554</v>
      </c>
      <c r="AH12788" t="s">
        <v>51</v>
      </c>
      <c r="AJ12788" t="s">
        <v>53</v>
      </c>
      <c r="AO12788" t="s">
        <v>5443</v>
      </c>
    </row>
    <row r="12789" spans="1:43" x14ac:dyDescent="0.35">
      <c r="A12789" t="s">
        <v>68555</v>
      </c>
      <c r="B12789" t="s">
        <v>15962</v>
      </c>
      <c r="C12789" t="s">
        <v>1732</v>
      </c>
      <c r="G12789">
        <v>9702707452</v>
      </c>
      <c r="H12789" t="s">
        <v>68556</v>
      </c>
      <c r="J12789" t="s">
        <v>68557</v>
      </c>
      <c r="K12789" t="s">
        <v>68558</v>
      </c>
      <c r="M12789" t="s">
        <v>12375</v>
      </c>
      <c r="N12789" t="s">
        <v>22973</v>
      </c>
      <c r="O12789">
        <v>74114</v>
      </c>
      <c r="P12789" t="s">
        <v>50</v>
      </c>
      <c r="U12789" s="1">
        <v>45233</v>
      </c>
      <c r="V12789" s="1">
        <v>45233</v>
      </c>
      <c r="W12789" s="1">
        <v>45233.365277777775</v>
      </c>
      <c r="X12789" s="1">
        <v>45233.365277777775</v>
      </c>
      <c r="AC12789" t="s">
        <v>53</v>
      </c>
      <c r="AD12789">
        <v>2970065789</v>
      </c>
      <c r="AE12789" s="1">
        <v>44327.725694444445</v>
      </c>
      <c r="AF12789" t="s">
        <v>20960</v>
      </c>
      <c r="AG12789" t="s">
        <v>68559</v>
      </c>
      <c r="AH12789" t="s">
        <v>51</v>
      </c>
      <c r="AJ12789" t="s">
        <v>53</v>
      </c>
      <c r="AL12789" t="s">
        <v>68</v>
      </c>
      <c r="AO12789" t="s">
        <v>5443</v>
      </c>
      <c r="AP12789" s="1">
        <v>45320.527777777781</v>
      </c>
    </row>
    <row r="12790" spans="1:43" x14ac:dyDescent="0.35">
      <c r="A12790" t="s">
        <v>68560</v>
      </c>
      <c r="B12790" t="s">
        <v>54077</v>
      </c>
      <c r="C12790" t="s">
        <v>1614</v>
      </c>
      <c r="H12790" t="s">
        <v>68560</v>
      </c>
      <c r="J12790" t="s">
        <v>68561</v>
      </c>
      <c r="K12790" t="s">
        <v>68562</v>
      </c>
      <c r="M12790" t="s">
        <v>68563</v>
      </c>
      <c r="N12790" t="s">
        <v>65</v>
      </c>
      <c r="O12790">
        <v>81521</v>
      </c>
      <c r="P12790" t="s">
        <v>50</v>
      </c>
      <c r="U12790" s="1">
        <v>45233</v>
      </c>
      <c r="V12790" s="1">
        <v>45233</v>
      </c>
      <c r="AC12790" t="s">
        <v>53</v>
      </c>
      <c r="AD12790">
        <v>2972123522</v>
      </c>
      <c r="AE12790" s="1">
        <v>44804.622916666667</v>
      </c>
      <c r="AG12790" t="s">
        <v>68564</v>
      </c>
      <c r="AH12790" t="s">
        <v>51</v>
      </c>
      <c r="AJ12790" t="s">
        <v>53</v>
      </c>
      <c r="AO12790" t="s">
        <v>51552</v>
      </c>
    </row>
    <row r="12791" spans="1:43" x14ac:dyDescent="0.35">
      <c r="A12791" t="s">
        <v>68565</v>
      </c>
      <c r="B12791" t="s">
        <v>43941</v>
      </c>
      <c r="C12791" t="s">
        <v>383</v>
      </c>
      <c r="F12791" t="s">
        <v>68566</v>
      </c>
      <c r="H12791" t="s">
        <v>68567</v>
      </c>
      <c r="J12791" t="s">
        <v>31579</v>
      </c>
      <c r="K12791" t="s">
        <v>68568</v>
      </c>
      <c r="M12791" t="s">
        <v>68569</v>
      </c>
      <c r="N12791" t="s">
        <v>798</v>
      </c>
      <c r="O12791" t="s">
        <v>68570</v>
      </c>
      <c r="P12791" t="s">
        <v>50</v>
      </c>
      <c r="U12791" s="1">
        <v>45235</v>
      </c>
      <c r="V12791" s="1">
        <v>45235</v>
      </c>
      <c r="W12791" s="1">
        <v>45236.560416666667</v>
      </c>
      <c r="X12791" s="1">
        <v>45236.560416666667</v>
      </c>
      <c r="AC12791" t="s">
        <v>51</v>
      </c>
      <c r="AD12791">
        <v>2970095592</v>
      </c>
      <c r="AE12791" s="1">
        <v>44448.553472222222</v>
      </c>
      <c r="AF12791" t="s">
        <v>48538</v>
      </c>
      <c r="AG12791" t="s">
        <v>68571</v>
      </c>
      <c r="AH12791" t="s">
        <v>51</v>
      </c>
      <c r="AJ12791" t="s">
        <v>53</v>
      </c>
      <c r="AL12791" t="s">
        <v>68</v>
      </c>
      <c r="AO12791" t="s">
        <v>5443</v>
      </c>
    </row>
    <row r="12792" spans="1:43" x14ac:dyDescent="0.35">
      <c r="A12792" t="s">
        <v>68572</v>
      </c>
      <c r="B12792" t="s">
        <v>9701</v>
      </c>
      <c r="C12792" t="s">
        <v>89</v>
      </c>
      <c r="F12792" t="s">
        <v>68573</v>
      </c>
      <c r="H12792" t="s">
        <v>68574</v>
      </c>
      <c r="J12792" t="s">
        <v>68575</v>
      </c>
      <c r="K12792" t="s">
        <v>68576</v>
      </c>
      <c r="M12792" t="s">
        <v>3343</v>
      </c>
      <c r="N12792" t="s">
        <v>65</v>
      </c>
      <c r="O12792">
        <v>81147</v>
      </c>
      <c r="P12792" t="s">
        <v>50</v>
      </c>
      <c r="U12792" s="1">
        <v>45236</v>
      </c>
      <c r="V12792" s="1">
        <v>45236</v>
      </c>
      <c r="W12792" s="1">
        <v>45236.458333333336</v>
      </c>
      <c r="X12792" s="1">
        <v>45236.458333333336</v>
      </c>
      <c r="AC12792" t="s">
        <v>53</v>
      </c>
      <c r="AD12792">
        <v>2973793813</v>
      </c>
      <c r="AE12792" s="1">
        <v>45236.459027777775</v>
      </c>
      <c r="AF12792" t="s">
        <v>68577</v>
      </c>
      <c r="AG12792" t="s">
        <v>68578</v>
      </c>
      <c r="AH12792" t="s">
        <v>51</v>
      </c>
      <c r="AJ12792" t="s">
        <v>53</v>
      </c>
      <c r="AL12792" t="s">
        <v>68</v>
      </c>
      <c r="AO12792" t="s">
        <v>5443</v>
      </c>
      <c r="AP12792" s="1">
        <v>45288.666666666664</v>
      </c>
      <c r="AQ12792" s="1">
        <v>45286.688194444447</v>
      </c>
    </row>
    <row r="12793" spans="1:43" x14ac:dyDescent="0.35">
      <c r="A12793" t="s">
        <v>68579</v>
      </c>
      <c r="B12793" t="s">
        <v>68580</v>
      </c>
      <c r="C12793" t="s">
        <v>2103</v>
      </c>
      <c r="F12793" t="s">
        <v>68581</v>
      </c>
      <c r="H12793" t="s">
        <v>68582</v>
      </c>
      <c r="J12793" t="s">
        <v>68583</v>
      </c>
      <c r="K12793" t="s">
        <v>68584</v>
      </c>
      <c r="M12793" t="s">
        <v>43927</v>
      </c>
      <c r="N12793" t="s">
        <v>65</v>
      </c>
      <c r="O12793">
        <v>80447</v>
      </c>
      <c r="P12793" t="s">
        <v>50</v>
      </c>
      <c r="U12793" s="1">
        <v>45236</v>
      </c>
      <c r="V12793" s="1">
        <v>45236</v>
      </c>
      <c r="W12793" s="1">
        <v>45236.626388888886</v>
      </c>
      <c r="X12793" s="1">
        <v>45236.626388888886</v>
      </c>
      <c r="AC12793" t="s">
        <v>53</v>
      </c>
      <c r="AD12793">
        <v>2973794150</v>
      </c>
      <c r="AE12793" s="1">
        <v>45236.629861111112</v>
      </c>
      <c r="AF12793" t="s">
        <v>68585</v>
      </c>
      <c r="AG12793" t="s">
        <v>68586</v>
      </c>
      <c r="AH12793" t="s">
        <v>51</v>
      </c>
      <c r="AJ12793" t="s">
        <v>53</v>
      </c>
      <c r="AL12793" t="s">
        <v>68</v>
      </c>
      <c r="AO12793" t="s">
        <v>5443</v>
      </c>
      <c r="AP12793" s="1">
        <v>45236.63958333333</v>
      </c>
      <c r="AQ12793" s="1">
        <v>45236.64166666667</v>
      </c>
    </row>
    <row r="12794" spans="1:43" x14ac:dyDescent="0.35">
      <c r="A12794" t="s">
        <v>68587</v>
      </c>
      <c r="B12794" t="s">
        <v>68588</v>
      </c>
      <c r="C12794" t="s">
        <v>68589</v>
      </c>
      <c r="F12794" t="s">
        <v>68590</v>
      </c>
      <c r="H12794" t="s">
        <v>68587</v>
      </c>
      <c r="J12794" t="s">
        <v>68591</v>
      </c>
      <c r="K12794" t="s">
        <v>68592</v>
      </c>
      <c r="M12794" t="s">
        <v>29989</v>
      </c>
      <c r="N12794" t="s">
        <v>798</v>
      </c>
      <c r="O12794">
        <v>79835</v>
      </c>
      <c r="P12794" t="s">
        <v>50</v>
      </c>
      <c r="U12794" s="1">
        <v>45236</v>
      </c>
      <c r="V12794" s="1">
        <v>45236</v>
      </c>
      <c r="W12794" s="1">
        <v>45236.736111111109</v>
      </c>
      <c r="X12794" s="1">
        <v>45236.736111111109</v>
      </c>
      <c r="AC12794" t="s">
        <v>51</v>
      </c>
      <c r="AD12794">
        <v>2973173668</v>
      </c>
      <c r="AE12794" s="1">
        <v>44996.302777777775</v>
      </c>
      <c r="AF12794" t="s">
        <v>68593</v>
      </c>
      <c r="AG12794" t="s">
        <v>68594</v>
      </c>
      <c r="AH12794" t="s">
        <v>51</v>
      </c>
      <c r="AJ12794" t="s">
        <v>53</v>
      </c>
      <c r="AL12794" t="s">
        <v>68</v>
      </c>
      <c r="AO12794" t="s">
        <v>5443</v>
      </c>
      <c r="AP12794" s="1">
        <v>45299.584722222222</v>
      </c>
      <c r="AQ12794" s="1">
        <v>45236.744444444441</v>
      </c>
    </row>
    <row r="12795" spans="1:43" x14ac:dyDescent="0.35">
      <c r="A12795" t="s">
        <v>68595</v>
      </c>
      <c r="B12795" t="s">
        <v>68596</v>
      </c>
      <c r="C12795" t="s">
        <v>21742</v>
      </c>
      <c r="F12795" t="s">
        <v>68597</v>
      </c>
      <c r="H12795" t="s">
        <v>68595</v>
      </c>
      <c r="J12795" t="s">
        <v>68598</v>
      </c>
      <c r="K12795" t="s">
        <v>68599</v>
      </c>
      <c r="M12795" t="s">
        <v>753</v>
      </c>
      <c r="N12795" t="s">
        <v>798</v>
      </c>
      <c r="O12795">
        <v>79928</v>
      </c>
      <c r="P12795" t="s">
        <v>50</v>
      </c>
      <c r="U12795" s="1">
        <v>45236</v>
      </c>
      <c r="V12795" s="1">
        <v>45236</v>
      </c>
      <c r="W12795" s="1">
        <v>45236.656944444447</v>
      </c>
      <c r="X12795" s="1">
        <v>45236.656944444447</v>
      </c>
      <c r="AC12795" t="s">
        <v>51</v>
      </c>
      <c r="AD12795">
        <v>2973794243</v>
      </c>
      <c r="AE12795" s="1">
        <v>45236.669444444444</v>
      </c>
      <c r="AF12795" t="s">
        <v>68600</v>
      </c>
      <c r="AG12795" t="s">
        <v>68601</v>
      </c>
      <c r="AH12795" t="s">
        <v>51</v>
      </c>
      <c r="AJ12795" t="s">
        <v>53</v>
      </c>
      <c r="AL12795" t="s">
        <v>68</v>
      </c>
      <c r="AO12795" t="s">
        <v>5443</v>
      </c>
      <c r="AP12795" s="1">
        <v>45236.729861111111</v>
      </c>
      <c r="AQ12795" s="1">
        <v>45236.677777777775</v>
      </c>
    </row>
    <row r="12796" spans="1:43" x14ac:dyDescent="0.35">
      <c r="A12796" t="s">
        <v>68602</v>
      </c>
      <c r="B12796" t="s">
        <v>11164</v>
      </c>
      <c r="C12796" t="s">
        <v>25985</v>
      </c>
      <c r="F12796" t="s">
        <v>68603</v>
      </c>
      <c r="H12796" t="s">
        <v>68604</v>
      </c>
      <c r="J12796" t="s">
        <v>41384</v>
      </c>
      <c r="K12796" t="s">
        <v>68605</v>
      </c>
      <c r="L12796" t="s">
        <v>68606</v>
      </c>
      <c r="M12796" t="s">
        <v>2700</v>
      </c>
      <c r="N12796" t="s">
        <v>65</v>
      </c>
      <c r="O12796">
        <v>80901</v>
      </c>
      <c r="P12796" t="s">
        <v>50</v>
      </c>
      <c r="U12796" s="1">
        <v>45236</v>
      </c>
      <c r="V12796" s="1">
        <v>45236</v>
      </c>
      <c r="AC12796" t="s">
        <v>53</v>
      </c>
      <c r="AD12796">
        <v>2969475420</v>
      </c>
      <c r="AE12796" s="1">
        <v>37166.661111111112</v>
      </c>
      <c r="AG12796" t="s">
        <v>68607</v>
      </c>
      <c r="AH12796" t="s">
        <v>51</v>
      </c>
      <c r="AJ12796" t="s">
        <v>53</v>
      </c>
      <c r="AO12796" t="s">
        <v>57090</v>
      </c>
    </row>
    <row r="12797" spans="1:43" x14ac:dyDescent="0.35">
      <c r="A12797" t="s">
        <v>68608</v>
      </c>
      <c r="B12797" t="s">
        <v>26013</v>
      </c>
      <c r="C12797" t="s">
        <v>68609</v>
      </c>
      <c r="F12797" t="s">
        <v>68610</v>
      </c>
      <c r="H12797" t="s">
        <v>68608</v>
      </c>
      <c r="J12797" t="s">
        <v>6242</v>
      </c>
      <c r="K12797" t="s">
        <v>6531</v>
      </c>
      <c r="M12797" t="s">
        <v>1261</v>
      </c>
      <c r="N12797" t="s">
        <v>213</v>
      </c>
      <c r="O12797">
        <v>80108</v>
      </c>
      <c r="P12797" t="s">
        <v>50</v>
      </c>
      <c r="U12797" s="1">
        <v>45236</v>
      </c>
      <c r="V12797" s="1">
        <v>45236</v>
      </c>
      <c r="W12797" s="1">
        <v>45236.644444444442</v>
      </c>
      <c r="X12797" s="1">
        <v>45236.644444444442</v>
      </c>
      <c r="AC12797" t="s">
        <v>53</v>
      </c>
      <c r="AD12797">
        <v>2969507921</v>
      </c>
      <c r="AE12797" s="1">
        <v>38224.743750000001</v>
      </c>
      <c r="AF12797" t="s">
        <v>6246</v>
      </c>
      <c r="AG12797" t="s">
        <v>68611</v>
      </c>
      <c r="AH12797" t="s">
        <v>51</v>
      </c>
      <c r="AJ12797" t="s">
        <v>53</v>
      </c>
      <c r="AL12797" t="s">
        <v>68</v>
      </c>
      <c r="AO12797" t="s">
        <v>5443</v>
      </c>
      <c r="AP12797" s="1">
        <v>45313.699305555558</v>
      </c>
      <c r="AQ12797" s="1">
        <v>45273.408333333333</v>
      </c>
    </row>
    <row r="12798" spans="1:43" x14ac:dyDescent="0.35">
      <c r="A12798" t="s">
        <v>68612</v>
      </c>
      <c r="B12798" t="s">
        <v>11164</v>
      </c>
      <c r="C12798" t="s">
        <v>68613</v>
      </c>
      <c r="F12798" t="s">
        <v>68614</v>
      </c>
      <c r="H12798" t="s">
        <v>68615</v>
      </c>
      <c r="J12798" t="s">
        <v>20891</v>
      </c>
      <c r="K12798" t="s">
        <v>36106</v>
      </c>
      <c r="M12798" t="s">
        <v>370</v>
      </c>
      <c r="N12798" t="s">
        <v>253</v>
      </c>
      <c r="O12798">
        <v>88240</v>
      </c>
      <c r="P12798" t="s">
        <v>50</v>
      </c>
      <c r="U12798" s="1">
        <v>45236</v>
      </c>
      <c r="V12798" s="1">
        <v>45236</v>
      </c>
      <c r="W12798" s="1">
        <v>45274.419444444444</v>
      </c>
      <c r="X12798" s="1">
        <v>45274.419444444444</v>
      </c>
      <c r="AC12798" t="s">
        <v>53</v>
      </c>
      <c r="AD12798">
        <v>2969766987</v>
      </c>
      <c r="AE12798" s="1">
        <v>43069.593055555553</v>
      </c>
      <c r="AF12798" t="s">
        <v>13678</v>
      </c>
      <c r="AG12798" t="s">
        <v>68616</v>
      </c>
      <c r="AH12798" t="s">
        <v>51</v>
      </c>
      <c r="AJ12798" t="s">
        <v>53</v>
      </c>
      <c r="AO12798" t="s">
        <v>57090</v>
      </c>
      <c r="AP12798" s="1">
        <v>45238.408333333333</v>
      </c>
    </row>
    <row r="12799" spans="1:43" x14ac:dyDescent="0.35">
      <c r="A12799" t="s">
        <v>68617</v>
      </c>
      <c r="B12799" t="s">
        <v>68618</v>
      </c>
      <c r="C12799" t="s">
        <v>14592</v>
      </c>
      <c r="F12799" t="s">
        <v>68619</v>
      </c>
      <c r="H12799" t="s">
        <v>68620</v>
      </c>
      <c r="J12799" t="s">
        <v>68621</v>
      </c>
      <c r="K12799" t="s">
        <v>68622</v>
      </c>
      <c r="N12799" t="s">
        <v>68623</v>
      </c>
      <c r="O12799">
        <v>68456</v>
      </c>
      <c r="P12799" t="s">
        <v>5151</v>
      </c>
      <c r="U12799" s="1">
        <v>45236</v>
      </c>
      <c r="V12799" s="1">
        <v>45236</v>
      </c>
      <c r="W12799" s="1">
        <v>45236.468055555553</v>
      </c>
      <c r="X12799" s="1">
        <v>45236.468055555553</v>
      </c>
      <c r="AC12799" t="s">
        <v>51</v>
      </c>
      <c r="AD12799">
        <v>2972112637</v>
      </c>
      <c r="AE12799" s="1">
        <v>44775.564583333333</v>
      </c>
      <c r="AG12799" t="s">
        <v>68624</v>
      </c>
      <c r="AH12799" t="s">
        <v>51</v>
      </c>
      <c r="AJ12799" t="s">
        <v>53</v>
      </c>
      <c r="AL12799" t="s">
        <v>78</v>
      </c>
      <c r="AO12799" t="s">
        <v>5443</v>
      </c>
      <c r="AP12799" s="1">
        <v>45299.381249999999</v>
      </c>
    </row>
    <row r="12800" spans="1:43" x14ac:dyDescent="0.35">
      <c r="A12800" t="s">
        <v>68625</v>
      </c>
      <c r="B12800" t="s">
        <v>15790</v>
      </c>
      <c r="C12800" t="s">
        <v>68626</v>
      </c>
      <c r="F12800">
        <v>15752004939</v>
      </c>
      <c r="H12800" t="s">
        <v>68625</v>
      </c>
      <c r="N12800" t="s">
        <v>398</v>
      </c>
      <c r="P12800" t="s">
        <v>50</v>
      </c>
      <c r="U12800" s="1">
        <v>45236</v>
      </c>
      <c r="V12800" s="1">
        <v>45236</v>
      </c>
      <c r="W12800" s="1">
        <v>45236.411805555559</v>
      </c>
      <c r="X12800" s="1">
        <v>45236.411805555559</v>
      </c>
      <c r="AC12800" t="s">
        <v>53</v>
      </c>
      <c r="AD12800">
        <v>1000000001</v>
      </c>
      <c r="AE12800" s="1">
        <v>39973.351388888892</v>
      </c>
      <c r="AF12800" t="s">
        <v>3377</v>
      </c>
      <c r="AG12800" t="s">
        <v>68627</v>
      </c>
      <c r="AH12800" t="s">
        <v>51</v>
      </c>
      <c r="AJ12800" t="s">
        <v>53</v>
      </c>
      <c r="AL12800" t="s">
        <v>78</v>
      </c>
      <c r="AO12800" t="s">
        <v>51552</v>
      </c>
    </row>
    <row r="12801" spans="1:43" x14ac:dyDescent="0.35">
      <c r="A12801" t="s">
        <v>68628</v>
      </c>
      <c r="B12801" t="s">
        <v>23299</v>
      </c>
      <c r="C12801" t="s">
        <v>68629</v>
      </c>
      <c r="H12801" t="s">
        <v>68630</v>
      </c>
      <c r="N12801" t="s">
        <v>287</v>
      </c>
      <c r="P12801" t="s">
        <v>50</v>
      </c>
      <c r="U12801" s="1">
        <v>45236</v>
      </c>
      <c r="V12801" s="1">
        <v>45236</v>
      </c>
      <c r="W12801" s="1">
        <v>45236.849305555559</v>
      </c>
      <c r="X12801" s="1">
        <v>45236.849305555559</v>
      </c>
      <c r="AC12801" t="s">
        <v>53</v>
      </c>
      <c r="AD12801">
        <v>1000000001</v>
      </c>
      <c r="AE12801" s="1">
        <v>39973.351388888892</v>
      </c>
      <c r="AF12801" t="s">
        <v>3377</v>
      </c>
      <c r="AG12801" t="s">
        <v>68631</v>
      </c>
      <c r="AH12801" t="s">
        <v>51</v>
      </c>
      <c r="AJ12801" t="s">
        <v>53</v>
      </c>
      <c r="AL12801" t="s">
        <v>78</v>
      </c>
      <c r="AO12801" t="s">
        <v>51552</v>
      </c>
    </row>
    <row r="12802" spans="1:43" x14ac:dyDescent="0.35">
      <c r="A12802" t="s">
        <v>68632</v>
      </c>
      <c r="B12802" t="s">
        <v>31008</v>
      </c>
      <c r="C12802" t="s">
        <v>1043</v>
      </c>
      <c r="F12802" t="s">
        <v>68633</v>
      </c>
      <c r="H12802" t="s">
        <v>68634</v>
      </c>
      <c r="J12802" t="s">
        <v>68635</v>
      </c>
      <c r="K12802" t="s">
        <v>68636</v>
      </c>
      <c r="M12802" t="s">
        <v>3225</v>
      </c>
      <c r="N12802" t="s">
        <v>65</v>
      </c>
      <c r="O12802">
        <v>80537</v>
      </c>
      <c r="P12802" t="s">
        <v>50</v>
      </c>
      <c r="U12802" s="1">
        <v>45237</v>
      </c>
      <c r="V12802" s="1">
        <v>45237</v>
      </c>
      <c r="W12802" s="1">
        <v>45237.405555555553</v>
      </c>
      <c r="X12802" s="1">
        <v>45237.405555555553</v>
      </c>
      <c r="AC12802" t="s">
        <v>51</v>
      </c>
      <c r="AD12802">
        <v>2973796119</v>
      </c>
      <c r="AE12802" s="1">
        <v>45237.695833333331</v>
      </c>
      <c r="AF12802" t="s">
        <v>68637</v>
      </c>
      <c r="AG12802" t="s">
        <v>68638</v>
      </c>
      <c r="AH12802" t="s">
        <v>51</v>
      </c>
      <c r="AJ12802" t="s">
        <v>53</v>
      </c>
      <c r="AL12802" t="s">
        <v>68</v>
      </c>
      <c r="AO12802" t="s">
        <v>5443</v>
      </c>
      <c r="AP12802" s="1">
        <v>45237.404166666667</v>
      </c>
    </row>
    <row r="12803" spans="1:43" x14ac:dyDescent="0.35">
      <c r="A12803" t="s">
        <v>68639</v>
      </c>
      <c r="B12803" t="s">
        <v>68640</v>
      </c>
      <c r="C12803" t="s">
        <v>68226</v>
      </c>
      <c r="F12803" t="s">
        <v>68641</v>
      </c>
      <c r="H12803" t="s">
        <v>68642</v>
      </c>
      <c r="J12803" t="s">
        <v>68643</v>
      </c>
      <c r="K12803" t="s">
        <v>68644</v>
      </c>
      <c r="M12803" t="s">
        <v>2800</v>
      </c>
      <c r="N12803" t="s">
        <v>65</v>
      </c>
      <c r="O12803">
        <v>80603</v>
      </c>
      <c r="P12803" t="s">
        <v>50</v>
      </c>
      <c r="U12803" s="1">
        <v>45237</v>
      </c>
      <c r="V12803" s="1">
        <v>45237</v>
      </c>
      <c r="W12803" s="1">
        <v>45237.634722222225</v>
      </c>
      <c r="X12803" s="1">
        <v>45237.634722222225</v>
      </c>
      <c r="AC12803" t="s">
        <v>53</v>
      </c>
      <c r="AD12803">
        <v>2973796090</v>
      </c>
      <c r="AE12803" s="1">
        <v>45237.692361111112</v>
      </c>
      <c r="AF12803" t="s">
        <v>68645</v>
      </c>
      <c r="AG12803" t="s">
        <v>68646</v>
      </c>
      <c r="AH12803" t="s">
        <v>51</v>
      </c>
      <c r="AJ12803" t="s">
        <v>53</v>
      </c>
      <c r="AL12803" t="s">
        <v>68</v>
      </c>
      <c r="AO12803" t="s">
        <v>5443</v>
      </c>
      <c r="AP12803" s="1">
        <v>45237.634027777778</v>
      </c>
    </row>
    <row r="12804" spans="1:43" x14ac:dyDescent="0.35">
      <c r="A12804" t="s">
        <v>68647</v>
      </c>
      <c r="B12804" t="s">
        <v>4813</v>
      </c>
      <c r="C12804" t="s">
        <v>308</v>
      </c>
      <c r="H12804" t="s">
        <v>68647</v>
      </c>
      <c r="J12804" t="s">
        <v>68648</v>
      </c>
      <c r="P12804" t="s">
        <v>50</v>
      </c>
      <c r="U12804" s="1">
        <v>45237</v>
      </c>
      <c r="V12804" s="1">
        <v>45237</v>
      </c>
      <c r="W12804" s="1">
        <v>45237.55</v>
      </c>
      <c r="X12804" s="1">
        <v>45237.55</v>
      </c>
      <c r="AC12804" t="s">
        <v>53</v>
      </c>
      <c r="AD12804">
        <v>2973946225</v>
      </c>
      <c r="AE12804" s="1">
        <v>45240.658333333333</v>
      </c>
      <c r="AF12804" t="s">
        <v>68649</v>
      </c>
      <c r="AG12804" t="s">
        <v>68650</v>
      </c>
      <c r="AH12804" t="s">
        <v>51</v>
      </c>
      <c r="AJ12804" t="s">
        <v>53</v>
      </c>
      <c r="AL12804" t="s">
        <v>68</v>
      </c>
      <c r="AO12804" t="s">
        <v>5443</v>
      </c>
      <c r="AP12804" s="1">
        <v>45237.54791666667</v>
      </c>
    </row>
    <row r="12805" spans="1:43" x14ac:dyDescent="0.35">
      <c r="A12805" t="s">
        <v>68651</v>
      </c>
      <c r="B12805" t="s">
        <v>68652</v>
      </c>
      <c r="C12805" t="s">
        <v>65488</v>
      </c>
      <c r="F12805" t="s">
        <v>68653</v>
      </c>
      <c r="H12805" t="s">
        <v>68654</v>
      </c>
      <c r="J12805" t="s">
        <v>43808</v>
      </c>
      <c r="K12805" t="s">
        <v>68655</v>
      </c>
      <c r="M12805" t="s">
        <v>143</v>
      </c>
      <c r="N12805" t="s">
        <v>65</v>
      </c>
      <c r="O12805">
        <v>81506</v>
      </c>
      <c r="P12805" t="s">
        <v>50</v>
      </c>
      <c r="U12805" s="1">
        <v>45237</v>
      </c>
      <c r="V12805" s="1">
        <v>45237</v>
      </c>
      <c r="W12805" s="1">
        <v>45237.672222222223</v>
      </c>
      <c r="X12805" s="1">
        <v>45237.672222222223</v>
      </c>
      <c r="AC12805" t="s">
        <v>53</v>
      </c>
      <c r="AD12805">
        <v>2973796079</v>
      </c>
      <c r="AE12805" s="1">
        <v>45237.67291666667</v>
      </c>
      <c r="AF12805" t="s">
        <v>68656</v>
      </c>
      <c r="AG12805" t="s">
        <v>68657</v>
      </c>
      <c r="AH12805" t="s">
        <v>51</v>
      </c>
      <c r="AJ12805" t="s">
        <v>53</v>
      </c>
      <c r="AL12805" t="s">
        <v>68</v>
      </c>
      <c r="AO12805" t="s">
        <v>5443</v>
      </c>
      <c r="AP12805" s="1">
        <v>45244.440972222219</v>
      </c>
      <c r="AQ12805" s="1">
        <v>45243.666666666664</v>
      </c>
    </row>
    <row r="12806" spans="1:43" x14ac:dyDescent="0.35">
      <c r="A12806" t="s">
        <v>68658</v>
      </c>
      <c r="B12806" t="s">
        <v>16237</v>
      </c>
      <c r="C12806" t="s">
        <v>7386</v>
      </c>
      <c r="F12806" t="s">
        <v>67190</v>
      </c>
      <c r="H12806" t="s">
        <v>68658</v>
      </c>
      <c r="J12806" t="s">
        <v>68659</v>
      </c>
      <c r="K12806" t="s">
        <v>68660</v>
      </c>
      <c r="M12806" t="s">
        <v>68661</v>
      </c>
      <c r="N12806" t="s">
        <v>10487</v>
      </c>
      <c r="O12806">
        <v>70395</v>
      </c>
      <c r="P12806" t="s">
        <v>50</v>
      </c>
      <c r="U12806" s="1">
        <v>45237</v>
      </c>
      <c r="V12806" s="1">
        <v>45237</v>
      </c>
      <c r="AC12806" t="s">
        <v>53</v>
      </c>
      <c r="AD12806">
        <v>2969516972</v>
      </c>
      <c r="AE12806" s="1">
        <v>38754.738888888889</v>
      </c>
      <c r="AG12806" t="s">
        <v>68662</v>
      </c>
      <c r="AH12806" t="s">
        <v>51</v>
      </c>
      <c r="AJ12806" t="s">
        <v>53</v>
      </c>
      <c r="AO12806" t="s">
        <v>5443</v>
      </c>
    </row>
    <row r="12807" spans="1:43" x14ac:dyDescent="0.35">
      <c r="A12807" t="s">
        <v>68663</v>
      </c>
      <c r="B12807" t="s">
        <v>22433</v>
      </c>
      <c r="C12807" t="s">
        <v>22434</v>
      </c>
      <c r="F12807" t="s">
        <v>68664</v>
      </c>
      <c r="H12807" t="s">
        <v>68663</v>
      </c>
      <c r="J12807" t="s">
        <v>7142</v>
      </c>
      <c r="K12807" t="s">
        <v>7296</v>
      </c>
      <c r="M12807" t="s">
        <v>7297</v>
      </c>
      <c r="N12807" t="s">
        <v>264</v>
      </c>
      <c r="O12807" t="s">
        <v>7298</v>
      </c>
      <c r="P12807" t="s">
        <v>50</v>
      </c>
      <c r="U12807" s="1">
        <v>45237</v>
      </c>
      <c r="V12807" s="1">
        <v>45237</v>
      </c>
      <c r="W12807" s="1">
        <v>45237.408333333333</v>
      </c>
      <c r="X12807" s="1">
        <v>45237.408333333333</v>
      </c>
      <c r="AC12807" t="s">
        <v>53</v>
      </c>
      <c r="AD12807">
        <v>2969584761</v>
      </c>
      <c r="AE12807" s="1">
        <v>41288.714583333334</v>
      </c>
      <c r="AF12807" t="s">
        <v>7145</v>
      </c>
      <c r="AG12807" t="s">
        <v>68665</v>
      </c>
      <c r="AH12807" t="s">
        <v>51</v>
      </c>
      <c r="AJ12807" t="s">
        <v>53</v>
      </c>
      <c r="AL12807" t="s">
        <v>68</v>
      </c>
      <c r="AO12807" t="s">
        <v>5443</v>
      </c>
      <c r="AP12807" s="1">
        <v>45393.442361111112</v>
      </c>
    </row>
    <row r="12808" spans="1:43" x14ac:dyDescent="0.35">
      <c r="A12808" t="s">
        <v>68666</v>
      </c>
      <c r="B12808" t="s">
        <v>52547</v>
      </c>
      <c r="C12808" t="s">
        <v>303</v>
      </c>
      <c r="F12808" t="s">
        <v>68667</v>
      </c>
      <c r="H12808" t="s">
        <v>68666</v>
      </c>
      <c r="J12808" t="s">
        <v>4293</v>
      </c>
      <c r="K12808" t="s">
        <v>68668</v>
      </c>
      <c r="M12808" t="s">
        <v>16090</v>
      </c>
      <c r="N12808" t="s">
        <v>798</v>
      </c>
      <c r="O12808">
        <v>78132</v>
      </c>
      <c r="P12808" t="s">
        <v>50</v>
      </c>
      <c r="U12808" s="1">
        <v>45237</v>
      </c>
      <c r="V12808" s="1">
        <v>45237</v>
      </c>
      <c r="W12808" s="1">
        <v>45237.652777777781</v>
      </c>
      <c r="X12808" s="1">
        <v>45237.652777777781</v>
      </c>
      <c r="AC12808" t="s">
        <v>53</v>
      </c>
      <c r="AD12808">
        <v>2969634929</v>
      </c>
      <c r="AE12808" s="1">
        <v>41799.665972222225</v>
      </c>
      <c r="AF12808" t="s">
        <v>4296</v>
      </c>
      <c r="AG12808" t="s">
        <v>68669</v>
      </c>
      <c r="AH12808" t="s">
        <v>51</v>
      </c>
      <c r="AJ12808" t="s">
        <v>53</v>
      </c>
      <c r="AL12808" t="s">
        <v>68</v>
      </c>
      <c r="AO12808" t="s">
        <v>5443</v>
      </c>
      <c r="AP12808" s="1">
        <v>45237.651388888888</v>
      </c>
    </row>
    <row r="12809" spans="1:43" x14ac:dyDescent="0.35">
      <c r="A12809" t="s">
        <v>68670</v>
      </c>
      <c r="B12809" t="s">
        <v>47765</v>
      </c>
      <c r="C12809" t="s">
        <v>68671</v>
      </c>
      <c r="H12809" t="s">
        <v>68672</v>
      </c>
      <c r="J12809" t="s">
        <v>68673</v>
      </c>
      <c r="K12809" t="s">
        <v>68674</v>
      </c>
      <c r="M12809" t="s">
        <v>24011</v>
      </c>
      <c r="N12809" t="s">
        <v>398</v>
      </c>
      <c r="O12809">
        <v>87020</v>
      </c>
      <c r="P12809" t="s">
        <v>50</v>
      </c>
      <c r="U12809" s="1">
        <v>45237</v>
      </c>
      <c r="V12809" s="1">
        <v>45237</v>
      </c>
      <c r="W12809" s="1">
        <v>45237.337500000001</v>
      </c>
      <c r="X12809" s="1">
        <v>45237.337500000001</v>
      </c>
      <c r="AC12809" t="s">
        <v>53</v>
      </c>
      <c r="AD12809">
        <v>2973796171</v>
      </c>
      <c r="AE12809" s="1">
        <v>45237.75277777778</v>
      </c>
      <c r="AG12809" t="s">
        <v>68675</v>
      </c>
      <c r="AH12809" t="s">
        <v>51</v>
      </c>
      <c r="AJ12809" t="s">
        <v>53</v>
      </c>
      <c r="AL12809" t="s">
        <v>78</v>
      </c>
      <c r="AO12809" t="s">
        <v>51552</v>
      </c>
      <c r="AP12809" s="1">
        <v>45427.572222222225</v>
      </c>
    </row>
    <row r="12810" spans="1:43" x14ac:dyDescent="0.35">
      <c r="A12810" t="s">
        <v>68676</v>
      </c>
      <c r="B12810" t="s">
        <v>13320</v>
      </c>
      <c r="C12810" t="s">
        <v>302</v>
      </c>
      <c r="F12810">
        <v>19285551111</v>
      </c>
      <c r="H12810" t="s">
        <v>41220</v>
      </c>
      <c r="J12810" t="s">
        <v>8109</v>
      </c>
      <c r="K12810" t="s">
        <v>8110</v>
      </c>
      <c r="M12810" t="s">
        <v>14989</v>
      </c>
      <c r="N12810" t="s">
        <v>8111</v>
      </c>
      <c r="O12810">
        <v>61630</v>
      </c>
      <c r="P12810" t="s">
        <v>50</v>
      </c>
      <c r="U12810" s="1">
        <v>45237</v>
      </c>
      <c r="V12810" s="1">
        <v>45237</v>
      </c>
      <c r="AC12810" t="s">
        <v>53</v>
      </c>
      <c r="AD12810">
        <v>2972161372</v>
      </c>
      <c r="AE12810" s="1">
        <v>44903.413888888892</v>
      </c>
      <c r="AG12810" t="s">
        <v>68677</v>
      </c>
      <c r="AH12810" t="s">
        <v>51</v>
      </c>
      <c r="AJ12810" t="s">
        <v>53</v>
      </c>
      <c r="AO12810" t="s">
        <v>51983</v>
      </c>
    </row>
    <row r="12811" spans="1:43" x14ac:dyDescent="0.35">
      <c r="A12811" t="s">
        <v>68678</v>
      </c>
      <c r="B12811" t="s">
        <v>5735</v>
      </c>
      <c r="C12811" t="s">
        <v>587</v>
      </c>
      <c r="F12811">
        <v>13012340001</v>
      </c>
      <c r="H12811" t="s">
        <v>17984</v>
      </c>
      <c r="J12811" t="s">
        <v>8109</v>
      </c>
      <c r="K12811" t="s">
        <v>8110</v>
      </c>
      <c r="M12811" t="s">
        <v>3848</v>
      </c>
      <c r="N12811" t="s">
        <v>8111</v>
      </c>
      <c r="O12811">
        <v>61630</v>
      </c>
      <c r="P12811" t="s">
        <v>50</v>
      </c>
      <c r="U12811" s="1">
        <v>45237</v>
      </c>
      <c r="V12811" s="1">
        <v>45237</v>
      </c>
      <c r="AC12811" t="s">
        <v>53</v>
      </c>
      <c r="AD12811">
        <v>2972161372</v>
      </c>
      <c r="AE12811" s="1">
        <v>44903.413888888892</v>
      </c>
      <c r="AG12811" t="s">
        <v>68679</v>
      </c>
      <c r="AH12811" t="s">
        <v>51</v>
      </c>
      <c r="AJ12811" t="s">
        <v>53</v>
      </c>
      <c r="AO12811" t="s">
        <v>51983</v>
      </c>
    </row>
    <row r="12812" spans="1:43" x14ac:dyDescent="0.35">
      <c r="A12812" t="s">
        <v>68680</v>
      </c>
      <c r="B12812" t="s">
        <v>2339</v>
      </c>
      <c r="C12812" t="s">
        <v>258</v>
      </c>
      <c r="D12812" t="s">
        <v>2403</v>
      </c>
      <c r="F12812" t="s">
        <v>68681</v>
      </c>
      <c r="H12812" t="s">
        <v>68682</v>
      </c>
      <c r="J12812" t="s">
        <v>68683</v>
      </c>
      <c r="K12812" t="s">
        <v>68684</v>
      </c>
      <c r="L12812" t="s">
        <v>68685</v>
      </c>
      <c r="M12812" t="s">
        <v>68686</v>
      </c>
      <c r="N12812" t="s">
        <v>68687</v>
      </c>
      <c r="O12812">
        <v>85500</v>
      </c>
      <c r="P12812" t="s">
        <v>5151</v>
      </c>
      <c r="U12812" s="1">
        <v>45237</v>
      </c>
      <c r="V12812" s="1">
        <v>45237</v>
      </c>
      <c r="AC12812" t="s">
        <v>53</v>
      </c>
      <c r="AD12812">
        <v>2969537506</v>
      </c>
      <c r="AE12812" s="1">
        <v>39784.822916666664</v>
      </c>
      <c r="AG12812" t="s">
        <v>68688</v>
      </c>
      <c r="AH12812" t="s">
        <v>51</v>
      </c>
      <c r="AJ12812" t="s">
        <v>53</v>
      </c>
      <c r="AO12812" t="s">
        <v>5443</v>
      </c>
    </row>
    <row r="12813" spans="1:43" x14ac:dyDescent="0.35">
      <c r="A12813" t="s">
        <v>68689</v>
      </c>
      <c r="B12813" t="s">
        <v>68690</v>
      </c>
      <c r="C12813" t="s">
        <v>58499</v>
      </c>
      <c r="F12813" t="s">
        <v>68691</v>
      </c>
      <c r="H12813" t="s">
        <v>68692</v>
      </c>
      <c r="J12813" t="s">
        <v>68693</v>
      </c>
      <c r="K12813" t="s">
        <v>68694</v>
      </c>
      <c r="M12813" t="s">
        <v>3946</v>
      </c>
      <c r="N12813" t="s">
        <v>65</v>
      </c>
      <c r="O12813">
        <v>81612</v>
      </c>
      <c r="P12813" t="s">
        <v>50</v>
      </c>
      <c r="U12813" s="1">
        <v>45237</v>
      </c>
      <c r="V12813" s="1">
        <v>45237</v>
      </c>
      <c r="W12813" s="1">
        <v>45237.430555555555</v>
      </c>
      <c r="X12813" s="1">
        <v>45237.430555555555</v>
      </c>
      <c r="AC12813" t="s">
        <v>53</v>
      </c>
      <c r="AD12813">
        <v>2973795351</v>
      </c>
      <c r="AE12813" s="1">
        <v>45237.432638888888</v>
      </c>
      <c r="AF12813" t="s">
        <v>68695</v>
      </c>
      <c r="AG12813" t="s">
        <v>68696</v>
      </c>
      <c r="AH12813" t="s">
        <v>51</v>
      </c>
      <c r="AJ12813" t="s">
        <v>53</v>
      </c>
      <c r="AL12813" t="s">
        <v>68</v>
      </c>
      <c r="AO12813" t="s">
        <v>5443</v>
      </c>
      <c r="AP12813" s="1">
        <v>45265.638194444444</v>
      </c>
      <c r="AQ12813" s="1">
        <v>45237.532638888886</v>
      </c>
    </row>
    <row r="12814" spans="1:43" x14ac:dyDescent="0.35">
      <c r="A12814" t="s">
        <v>68697</v>
      </c>
      <c r="B12814" t="s">
        <v>29312</v>
      </c>
      <c r="C12814" t="s">
        <v>2912</v>
      </c>
      <c r="F12814" t="s">
        <v>68698</v>
      </c>
      <c r="H12814" t="s">
        <v>68699</v>
      </c>
      <c r="I12814" t="s">
        <v>179</v>
      </c>
      <c r="J12814" t="s">
        <v>26941</v>
      </c>
      <c r="K12814" t="s">
        <v>12879</v>
      </c>
      <c r="M12814" t="s">
        <v>12880</v>
      </c>
      <c r="N12814" t="s">
        <v>12881</v>
      </c>
      <c r="O12814" t="s">
        <v>12882</v>
      </c>
      <c r="P12814" t="s">
        <v>50</v>
      </c>
      <c r="U12814" s="1">
        <v>45237</v>
      </c>
      <c r="V12814" s="1">
        <v>45237</v>
      </c>
      <c r="W12814" s="1">
        <v>45237.40625</v>
      </c>
      <c r="X12814" s="1">
        <v>45237.40625</v>
      </c>
      <c r="AC12814" t="s">
        <v>53</v>
      </c>
      <c r="AD12814">
        <v>2969513993</v>
      </c>
      <c r="AE12814" s="1">
        <v>38566.461111111108</v>
      </c>
      <c r="AF12814" t="s">
        <v>11581</v>
      </c>
      <c r="AG12814" t="s">
        <v>68700</v>
      </c>
      <c r="AH12814" t="s">
        <v>51</v>
      </c>
      <c r="AJ12814" t="s">
        <v>53</v>
      </c>
      <c r="AL12814" t="s">
        <v>68</v>
      </c>
      <c r="AO12814" t="s">
        <v>5443</v>
      </c>
      <c r="AP12814" s="1">
        <v>45450.52847222222</v>
      </c>
      <c r="AQ12814" s="1">
        <v>45450.53125</v>
      </c>
    </row>
    <row r="12815" spans="1:43" x14ac:dyDescent="0.35">
      <c r="A12815" t="s">
        <v>68701</v>
      </c>
      <c r="B12815" t="s">
        <v>29312</v>
      </c>
      <c r="C12815" t="s">
        <v>10839</v>
      </c>
      <c r="F12815" t="s">
        <v>68702</v>
      </c>
      <c r="H12815" t="s">
        <v>68701</v>
      </c>
      <c r="J12815" t="s">
        <v>7142</v>
      </c>
      <c r="K12815" t="s">
        <v>7296</v>
      </c>
      <c r="M12815" t="s">
        <v>7297</v>
      </c>
      <c r="N12815" t="s">
        <v>264</v>
      </c>
      <c r="O12815" t="s">
        <v>7298</v>
      </c>
      <c r="P12815" t="s">
        <v>50</v>
      </c>
      <c r="U12815" s="1">
        <v>45237</v>
      </c>
      <c r="V12815" s="1">
        <v>45237</v>
      </c>
      <c r="W12815" s="1">
        <v>45237.406944444447</v>
      </c>
      <c r="X12815" s="1">
        <v>45237.406944444447</v>
      </c>
      <c r="AC12815" t="s">
        <v>51</v>
      </c>
      <c r="AD12815">
        <v>2969584761</v>
      </c>
      <c r="AE12815" s="1">
        <v>41288.714583333334</v>
      </c>
      <c r="AF12815" t="s">
        <v>7145</v>
      </c>
      <c r="AG12815" t="s">
        <v>68703</v>
      </c>
      <c r="AH12815" t="s">
        <v>51</v>
      </c>
      <c r="AJ12815" t="s">
        <v>53</v>
      </c>
      <c r="AL12815" t="s">
        <v>68</v>
      </c>
      <c r="AO12815" t="s">
        <v>5443</v>
      </c>
      <c r="AP12815" s="1">
        <v>45461.461805555555</v>
      </c>
    </row>
    <row r="12816" spans="1:43" x14ac:dyDescent="0.35">
      <c r="A12816" t="s">
        <v>68704</v>
      </c>
      <c r="B12816" t="s">
        <v>65173</v>
      </c>
      <c r="C12816" t="s">
        <v>49812</v>
      </c>
      <c r="F12816" t="s">
        <v>68705</v>
      </c>
      <c r="H12816" t="s">
        <v>65174</v>
      </c>
      <c r="J12816" t="s">
        <v>7142</v>
      </c>
      <c r="K12816" t="s">
        <v>26185</v>
      </c>
      <c r="M12816" t="s">
        <v>1296</v>
      </c>
      <c r="N12816" t="s">
        <v>253</v>
      </c>
      <c r="O12816">
        <v>88220</v>
      </c>
      <c r="P12816" t="s">
        <v>50</v>
      </c>
      <c r="U12816" s="1">
        <v>45238</v>
      </c>
      <c r="V12816" s="1">
        <v>45238</v>
      </c>
      <c r="W12816" s="1">
        <v>45238.611111111109</v>
      </c>
      <c r="X12816" s="1">
        <v>45238.611111111109</v>
      </c>
      <c r="AC12816" t="s">
        <v>53</v>
      </c>
      <c r="AD12816">
        <v>2969584761</v>
      </c>
      <c r="AE12816" s="1">
        <v>41288.714583333334</v>
      </c>
      <c r="AF12816" t="s">
        <v>7145</v>
      </c>
      <c r="AG12816" t="s">
        <v>68706</v>
      </c>
      <c r="AH12816" t="s">
        <v>51</v>
      </c>
      <c r="AJ12816" t="s">
        <v>53</v>
      </c>
      <c r="AL12816" t="s">
        <v>68</v>
      </c>
      <c r="AO12816" t="s">
        <v>5443</v>
      </c>
      <c r="AP12816" s="1">
        <v>45238.61041666667</v>
      </c>
    </row>
    <row r="12817" spans="1:43" x14ac:dyDescent="0.35">
      <c r="A12817" t="s">
        <v>68707</v>
      </c>
      <c r="B12817" t="s">
        <v>68708</v>
      </c>
      <c r="C12817" t="s">
        <v>1686</v>
      </c>
      <c r="F12817" t="s">
        <v>68709</v>
      </c>
      <c r="H12817" t="s">
        <v>68707</v>
      </c>
      <c r="J12817" t="s">
        <v>68710</v>
      </c>
      <c r="K12817" t="s">
        <v>68711</v>
      </c>
      <c r="M12817" t="s">
        <v>753</v>
      </c>
      <c r="N12817" t="s">
        <v>798</v>
      </c>
      <c r="O12817">
        <v>79927</v>
      </c>
      <c r="P12817" t="s">
        <v>50</v>
      </c>
      <c r="U12817" s="1">
        <v>45238</v>
      </c>
      <c r="V12817" s="1">
        <v>45238</v>
      </c>
      <c r="W12817" s="1">
        <v>45238.419444444444</v>
      </c>
      <c r="X12817" s="1">
        <v>45238.419444444444</v>
      </c>
      <c r="AC12817" t="s">
        <v>51</v>
      </c>
      <c r="AD12817">
        <v>2973796956</v>
      </c>
      <c r="AE12817" s="1">
        <v>45238.482638888891</v>
      </c>
      <c r="AF12817" t="s">
        <v>68712</v>
      </c>
      <c r="AG12817" t="s">
        <v>68713</v>
      </c>
      <c r="AH12817" t="s">
        <v>51</v>
      </c>
      <c r="AJ12817" t="s">
        <v>53</v>
      </c>
      <c r="AL12817" t="s">
        <v>68</v>
      </c>
      <c r="AO12817" t="s">
        <v>5443</v>
      </c>
      <c r="AP12817" s="1">
        <v>45238.418055555558</v>
      </c>
    </row>
    <row r="12818" spans="1:43" x14ac:dyDescent="0.35">
      <c r="A12818" t="s">
        <v>68714</v>
      </c>
      <c r="B12818" t="s">
        <v>58169</v>
      </c>
      <c r="C12818" t="s">
        <v>338</v>
      </c>
      <c r="F12818" t="s">
        <v>68715</v>
      </c>
      <c r="H12818" t="s">
        <v>68716</v>
      </c>
      <c r="J12818" t="s">
        <v>11095</v>
      </c>
      <c r="K12818" t="s">
        <v>68717</v>
      </c>
      <c r="M12818" t="s">
        <v>1737</v>
      </c>
      <c r="N12818" t="s">
        <v>65</v>
      </c>
      <c r="O12818">
        <v>80640</v>
      </c>
      <c r="P12818" t="s">
        <v>50</v>
      </c>
      <c r="U12818" s="1">
        <v>45238</v>
      </c>
      <c r="V12818" s="1">
        <v>45238</v>
      </c>
      <c r="W12818" s="1">
        <v>45238.486111111109</v>
      </c>
      <c r="X12818" s="1">
        <v>45238.486111111109</v>
      </c>
      <c r="AC12818" t="s">
        <v>53</v>
      </c>
      <c r="AD12818">
        <v>2969606392</v>
      </c>
      <c r="AE12818" s="1">
        <v>41625.635416666664</v>
      </c>
      <c r="AF12818" t="s">
        <v>68718</v>
      </c>
      <c r="AG12818" t="s">
        <v>68719</v>
      </c>
      <c r="AH12818" t="s">
        <v>51</v>
      </c>
      <c r="AJ12818" t="s">
        <v>53</v>
      </c>
      <c r="AL12818" t="s">
        <v>68</v>
      </c>
      <c r="AO12818" t="s">
        <v>5443</v>
      </c>
      <c r="AP12818" s="1">
        <v>45310.600694444445</v>
      </c>
    </row>
    <row r="12819" spans="1:43" x14ac:dyDescent="0.35">
      <c r="A12819" t="s">
        <v>68720</v>
      </c>
      <c r="B12819" t="s">
        <v>80</v>
      </c>
      <c r="C12819" t="s">
        <v>18582</v>
      </c>
      <c r="H12819" t="s">
        <v>18581</v>
      </c>
      <c r="I12819" t="s">
        <v>464</v>
      </c>
      <c r="J12819" t="s">
        <v>465</v>
      </c>
      <c r="P12819" t="s">
        <v>50</v>
      </c>
      <c r="U12819" s="1">
        <v>45238</v>
      </c>
      <c r="V12819" s="1">
        <v>45238</v>
      </c>
      <c r="AC12819" t="s">
        <v>53</v>
      </c>
      <c r="AD12819">
        <v>2969543968</v>
      </c>
      <c r="AE12819" s="1">
        <v>40032.470138888886</v>
      </c>
      <c r="AG12819" t="s">
        <v>68721</v>
      </c>
      <c r="AH12819" t="s">
        <v>51</v>
      </c>
      <c r="AJ12819" t="s">
        <v>53</v>
      </c>
      <c r="AO12819" t="s">
        <v>5443</v>
      </c>
    </row>
    <row r="12820" spans="1:43" x14ac:dyDescent="0.35">
      <c r="A12820" t="s">
        <v>68722</v>
      </c>
      <c r="B12820" t="s">
        <v>68723</v>
      </c>
      <c r="C12820" t="s">
        <v>331</v>
      </c>
      <c r="F12820" t="s">
        <v>68724</v>
      </c>
      <c r="H12820" t="s">
        <v>68725</v>
      </c>
      <c r="J12820" t="s">
        <v>68726</v>
      </c>
      <c r="K12820" t="s">
        <v>68727</v>
      </c>
      <c r="M12820" t="s">
        <v>2378</v>
      </c>
      <c r="N12820" t="s">
        <v>65</v>
      </c>
      <c r="O12820">
        <v>80524</v>
      </c>
      <c r="P12820" t="s">
        <v>50</v>
      </c>
      <c r="U12820" s="1">
        <v>45238</v>
      </c>
      <c r="V12820" s="1">
        <v>45238</v>
      </c>
      <c r="W12820" s="1">
        <v>45238.62777777778</v>
      </c>
      <c r="X12820" s="1">
        <v>45238.62777777778</v>
      </c>
      <c r="AC12820" t="s">
        <v>51</v>
      </c>
      <c r="AD12820">
        <v>1000000001</v>
      </c>
      <c r="AE12820" s="1">
        <v>39973.351388888892</v>
      </c>
      <c r="AF12820" t="s">
        <v>3377</v>
      </c>
      <c r="AG12820" t="s">
        <v>68728</v>
      </c>
      <c r="AH12820" t="s">
        <v>51</v>
      </c>
      <c r="AJ12820" t="s">
        <v>53</v>
      </c>
      <c r="AL12820" t="s">
        <v>78</v>
      </c>
      <c r="AO12820" t="s">
        <v>5443</v>
      </c>
      <c r="AP12820" s="1">
        <v>45427.683333333334</v>
      </c>
    </row>
    <row r="12821" spans="1:43" x14ac:dyDescent="0.35">
      <c r="A12821" t="s">
        <v>68729</v>
      </c>
      <c r="B12821" t="s">
        <v>68730</v>
      </c>
      <c r="C12821" t="s">
        <v>27603</v>
      </c>
      <c r="F12821">
        <v>19159210522</v>
      </c>
      <c r="H12821" t="s">
        <v>68731</v>
      </c>
      <c r="J12821" t="s">
        <v>68732</v>
      </c>
      <c r="K12821" t="s">
        <v>68733</v>
      </c>
      <c r="M12821" t="s">
        <v>753</v>
      </c>
      <c r="N12821" t="s">
        <v>798</v>
      </c>
      <c r="O12821">
        <v>79915</v>
      </c>
      <c r="P12821" t="s">
        <v>50</v>
      </c>
      <c r="U12821" s="1">
        <v>45238</v>
      </c>
      <c r="V12821" s="1">
        <v>45238</v>
      </c>
      <c r="W12821" s="1">
        <v>45238.448611111111</v>
      </c>
      <c r="X12821" s="1">
        <v>45238.448611111111</v>
      </c>
      <c r="AC12821" t="s">
        <v>51</v>
      </c>
      <c r="AD12821">
        <v>1000000001</v>
      </c>
      <c r="AE12821" s="1">
        <v>39973.351388888892</v>
      </c>
      <c r="AF12821" t="s">
        <v>3377</v>
      </c>
      <c r="AG12821" t="s">
        <v>68734</v>
      </c>
      <c r="AH12821" t="s">
        <v>51</v>
      </c>
      <c r="AJ12821" t="s">
        <v>53</v>
      </c>
      <c r="AL12821" t="s">
        <v>78</v>
      </c>
      <c r="AO12821" t="s">
        <v>5443</v>
      </c>
      <c r="AP12821" s="1">
        <v>45238.713194444441</v>
      </c>
    </row>
    <row r="12822" spans="1:43" x14ac:dyDescent="0.35">
      <c r="A12822" t="s">
        <v>68735</v>
      </c>
      <c r="B12822" t="s">
        <v>68736</v>
      </c>
      <c r="C12822" t="s">
        <v>25591</v>
      </c>
      <c r="F12822" t="s">
        <v>68737</v>
      </c>
      <c r="H12822" t="s">
        <v>68735</v>
      </c>
      <c r="J12822" t="s">
        <v>68738</v>
      </c>
      <c r="K12822" t="s">
        <v>68739</v>
      </c>
      <c r="M12822" t="s">
        <v>753</v>
      </c>
      <c r="N12822" t="s">
        <v>798</v>
      </c>
      <c r="O12822">
        <v>79936</v>
      </c>
      <c r="P12822" t="s">
        <v>50</v>
      </c>
      <c r="U12822" s="1">
        <v>45238</v>
      </c>
      <c r="V12822" s="1">
        <v>45238</v>
      </c>
      <c r="W12822" s="1">
        <v>45238.429166666669</v>
      </c>
      <c r="X12822" s="1">
        <v>45238.429166666669</v>
      </c>
      <c r="AC12822" t="s">
        <v>51</v>
      </c>
      <c r="AD12822">
        <v>2973796962</v>
      </c>
      <c r="AE12822" s="1">
        <v>45238.486111111109</v>
      </c>
      <c r="AF12822" t="s">
        <v>68740</v>
      </c>
      <c r="AG12822" t="s">
        <v>68741</v>
      </c>
      <c r="AH12822" t="s">
        <v>51</v>
      </c>
      <c r="AJ12822" t="s">
        <v>53</v>
      </c>
      <c r="AL12822" t="s">
        <v>68</v>
      </c>
      <c r="AO12822" t="s">
        <v>5443</v>
      </c>
      <c r="AP12822" s="1">
        <v>45238.439583333333</v>
      </c>
    </row>
    <row r="12823" spans="1:43" x14ac:dyDescent="0.35">
      <c r="A12823" t="s">
        <v>68742</v>
      </c>
      <c r="B12823" t="s">
        <v>68743</v>
      </c>
      <c r="C12823" t="s">
        <v>10335</v>
      </c>
      <c r="F12823" t="s">
        <v>68744</v>
      </c>
      <c r="G12823">
        <v>15755711558</v>
      </c>
      <c r="H12823" t="s">
        <v>68745</v>
      </c>
      <c r="J12823" t="s">
        <v>68746</v>
      </c>
      <c r="M12823" t="s">
        <v>545</v>
      </c>
      <c r="N12823" t="s">
        <v>398</v>
      </c>
      <c r="O12823">
        <v>88007</v>
      </c>
      <c r="P12823" t="s">
        <v>50</v>
      </c>
      <c r="U12823" s="1">
        <v>45238</v>
      </c>
      <c r="V12823" s="1">
        <v>45238</v>
      </c>
      <c r="W12823" s="1">
        <v>45238.629166666666</v>
      </c>
      <c r="X12823" s="1">
        <v>45238.629166666666</v>
      </c>
      <c r="AC12823" t="s">
        <v>53</v>
      </c>
      <c r="AD12823">
        <v>1000000001</v>
      </c>
      <c r="AE12823" s="1">
        <v>39973.351388888892</v>
      </c>
      <c r="AF12823" t="s">
        <v>3377</v>
      </c>
      <c r="AG12823" t="s">
        <v>68747</v>
      </c>
      <c r="AH12823" t="s">
        <v>51</v>
      </c>
      <c r="AJ12823" t="s">
        <v>53</v>
      </c>
      <c r="AL12823" t="s">
        <v>78</v>
      </c>
      <c r="AO12823" t="s">
        <v>5443</v>
      </c>
      <c r="AP12823" s="1">
        <v>45238.628472222219</v>
      </c>
    </row>
    <row r="12824" spans="1:43" x14ac:dyDescent="0.35">
      <c r="A12824" t="s">
        <v>68748</v>
      </c>
      <c r="B12824" t="s">
        <v>68749</v>
      </c>
      <c r="C12824" t="s">
        <v>758</v>
      </c>
      <c r="F12824" t="s">
        <v>68750</v>
      </c>
      <c r="H12824" t="s">
        <v>68751</v>
      </c>
      <c r="J12824" t="s">
        <v>68752</v>
      </c>
      <c r="K12824" t="s">
        <v>19883</v>
      </c>
      <c r="M12824" t="s">
        <v>27149</v>
      </c>
      <c r="N12824" t="s">
        <v>65</v>
      </c>
      <c r="O12824">
        <v>81047</v>
      </c>
      <c r="P12824" t="s">
        <v>50</v>
      </c>
      <c r="U12824" s="1">
        <v>45239</v>
      </c>
      <c r="V12824" s="1">
        <v>45239</v>
      </c>
      <c r="W12824" s="1">
        <v>45239.630555555559</v>
      </c>
      <c r="X12824" s="1">
        <v>45239.630555555559</v>
      </c>
      <c r="AC12824" t="s">
        <v>53</v>
      </c>
      <c r="AD12824">
        <v>2969727184</v>
      </c>
      <c r="AE12824" s="1">
        <v>42801.451388888891</v>
      </c>
      <c r="AF12824" t="s">
        <v>68753</v>
      </c>
      <c r="AG12824" t="s">
        <v>68754</v>
      </c>
      <c r="AH12824" t="s">
        <v>51</v>
      </c>
      <c r="AJ12824" t="s">
        <v>53</v>
      </c>
      <c r="AL12824" t="s">
        <v>68</v>
      </c>
      <c r="AO12824" t="s">
        <v>5443</v>
      </c>
      <c r="AP12824" s="1">
        <v>45261.504166666666</v>
      </c>
      <c r="AQ12824" s="1">
        <v>45261.481249999997</v>
      </c>
    </row>
    <row r="12825" spans="1:43" x14ac:dyDescent="0.35">
      <c r="A12825" t="s">
        <v>68755</v>
      </c>
      <c r="B12825" t="s">
        <v>3788</v>
      </c>
      <c r="C12825" t="s">
        <v>47553</v>
      </c>
      <c r="F12825" t="s">
        <v>68756</v>
      </c>
      <c r="H12825" t="s">
        <v>68757</v>
      </c>
      <c r="J12825" t="s">
        <v>68758</v>
      </c>
      <c r="K12825" t="s">
        <v>68759</v>
      </c>
      <c r="M12825" t="s">
        <v>11549</v>
      </c>
      <c r="N12825" t="s">
        <v>65</v>
      </c>
      <c r="O12825">
        <v>80234</v>
      </c>
      <c r="P12825" t="s">
        <v>50</v>
      </c>
      <c r="U12825" s="1">
        <v>45239</v>
      </c>
      <c r="V12825" s="1">
        <v>45239</v>
      </c>
      <c r="W12825" s="1">
        <v>45239.590277777781</v>
      </c>
      <c r="X12825" s="1">
        <v>45239.590277777781</v>
      </c>
      <c r="AC12825" t="s">
        <v>51</v>
      </c>
      <c r="AD12825">
        <v>2973487467</v>
      </c>
      <c r="AE12825" s="1">
        <v>45083.689583333333</v>
      </c>
      <c r="AF12825" t="s">
        <v>68760</v>
      </c>
      <c r="AG12825" t="s">
        <v>68761</v>
      </c>
      <c r="AH12825" t="s">
        <v>51</v>
      </c>
      <c r="AJ12825" t="s">
        <v>53</v>
      </c>
      <c r="AL12825" t="s">
        <v>68</v>
      </c>
      <c r="AO12825" t="s">
        <v>5443</v>
      </c>
      <c r="AP12825" s="1">
        <v>45239.684027777781</v>
      </c>
      <c r="AQ12825" s="1">
        <v>45239.662499999999</v>
      </c>
    </row>
    <row r="12826" spans="1:43" x14ac:dyDescent="0.35">
      <c r="A12826" t="s">
        <v>68762</v>
      </c>
      <c r="B12826" t="s">
        <v>49052</v>
      </c>
      <c r="C12826" t="s">
        <v>54041</v>
      </c>
      <c r="F12826" t="s">
        <v>68763</v>
      </c>
      <c r="H12826" t="s">
        <v>68762</v>
      </c>
      <c r="J12826" t="s">
        <v>68764</v>
      </c>
      <c r="K12826" t="s">
        <v>68765</v>
      </c>
      <c r="M12826" t="s">
        <v>753</v>
      </c>
      <c r="N12826" t="s">
        <v>798</v>
      </c>
      <c r="O12826">
        <v>79924</v>
      </c>
      <c r="P12826" t="s">
        <v>50</v>
      </c>
      <c r="U12826" s="1">
        <v>45239</v>
      </c>
      <c r="V12826" s="1">
        <v>45239</v>
      </c>
      <c r="W12826" s="1">
        <v>45239.630555555559</v>
      </c>
      <c r="X12826" s="1">
        <v>45239.630555555559</v>
      </c>
      <c r="AC12826" t="s">
        <v>51</v>
      </c>
      <c r="AD12826">
        <v>2973903094</v>
      </c>
      <c r="AE12826" s="1">
        <v>45239.647916666669</v>
      </c>
      <c r="AF12826" t="s">
        <v>68766</v>
      </c>
      <c r="AG12826" t="s">
        <v>68767</v>
      </c>
      <c r="AH12826" t="s">
        <v>51</v>
      </c>
      <c r="AJ12826" t="s">
        <v>53</v>
      </c>
      <c r="AL12826" t="s">
        <v>68</v>
      </c>
      <c r="AO12826" t="s">
        <v>5443</v>
      </c>
      <c r="AP12826" s="1">
        <v>45239.667361111111</v>
      </c>
      <c r="AQ12826" s="1">
        <v>45239.665972222225</v>
      </c>
    </row>
    <row r="12827" spans="1:43" x14ac:dyDescent="0.35">
      <c r="A12827" t="s">
        <v>68768</v>
      </c>
      <c r="B12827" t="s">
        <v>3167</v>
      </c>
      <c r="C12827" t="s">
        <v>8074</v>
      </c>
      <c r="F12827" t="s">
        <v>68769</v>
      </c>
      <c r="H12827" t="s">
        <v>68770</v>
      </c>
      <c r="J12827" t="s">
        <v>68771</v>
      </c>
      <c r="K12827" t="s">
        <v>68772</v>
      </c>
      <c r="M12827" t="s">
        <v>753</v>
      </c>
      <c r="N12827" t="s">
        <v>798</v>
      </c>
      <c r="O12827">
        <v>79938</v>
      </c>
      <c r="P12827" t="s">
        <v>50</v>
      </c>
      <c r="U12827" s="1">
        <v>45239</v>
      </c>
      <c r="V12827" s="1">
        <v>45239</v>
      </c>
      <c r="W12827" s="1">
        <v>45239.458333333336</v>
      </c>
      <c r="X12827" s="1">
        <v>45239.458333333336</v>
      </c>
      <c r="AC12827" t="s">
        <v>51</v>
      </c>
      <c r="AD12827">
        <v>2973877172</v>
      </c>
      <c r="AE12827" s="1">
        <v>45239.53402777778</v>
      </c>
      <c r="AF12827" t="s">
        <v>68773</v>
      </c>
      <c r="AG12827" t="s">
        <v>68774</v>
      </c>
      <c r="AH12827" t="s">
        <v>51</v>
      </c>
      <c r="AJ12827" t="s">
        <v>53</v>
      </c>
      <c r="AL12827" t="s">
        <v>68</v>
      </c>
      <c r="AO12827" t="s">
        <v>5443</v>
      </c>
      <c r="AP12827" s="1">
        <v>45239.542361111111</v>
      </c>
      <c r="AQ12827" s="1">
        <v>45239.540277777778</v>
      </c>
    </row>
    <row r="12828" spans="1:43" x14ac:dyDescent="0.35">
      <c r="A12828" t="s">
        <v>68775</v>
      </c>
      <c r="B12828" t="s">
        <v>43723</v>
      </c>
      <c r="C12828" t="s">
        <v>45758</v>
      </c>
      <c r="F12828" t="s">
        <v>68776</v>
      </c>
      <c r="H12828" t="s">
        <v>68775</v>
      </c>
      <c r="J12828" t="s">
        <v>68777</v>
      </c>
      <c r="K12828" t="s">
        <v>68778</v>
      </c>
      <c r="M12828" t="s">
        <v>513</v>
      </c>
      <c r="N12828" t="s">
        <v>253</v>
      </c>
      <c r="O12828">
        <v>88203</v>
      </c>
      <c r="P12828" t="s">
        <v>50</v>
      </c>
      <c r="U12828" s="1">
        <v>45239</v>
      </c>
      <c r="V12828" s="1">
        <v>45239</v>
      </c>
      <c r="W12828" s="1">
        <v>45239.662499999999</v>
      </c>
      <c r="X12828" s="1">
        <v>45239.662499999999</v>
      </c>
      <c r="AC12828" t="s">
        <v>51</v>
      </c>
      <c r="AD12828">
        <v>2973906075</v>
      </c>
      <c r="AE12828" s="1">
        <v>45239.697916666664</v>
      </c>
      <c r="AF12828" t="s">
        <v>68779</v>
      </c>
      <c r="AG12828" t="s">
        <v>68780</v>
      </c>
      <c r="AH12828" t="s">
        <v>51</v>
      </c>
      <c r="AJ12828" t="s">
        <v>53</v>
      </c>
      <c r="AL12828" t="s">
        <v>68</v>
      </c>
      <c r="AO12828" t="s">
        <v>5443</v>
      </c>
      <c r="AP12828" s="1">
        <v>45260.493055555555</v>
      </c>
      <c r="AQ12828" s="1">
        <v>45260.492361111108</v>
      </c>
    </row>
    <row r="12829" spans="1:43" x14ac:dyDescent="0.35">
      <c r="A12829" t="s">
        <v>68781</v>
      </c>
      <c r="B12829" t="s">
        <v>25863</v>
      </c>
      <c r="C12829" t="s">
        <v>6605</v>
      </c>
      <c r="F12829" t="s">
        <v>68782</v>
      </c>
      <c r="H12829" t="s">
        <v>68783</v>
      </c>
      <c r="J12829" t="s">
        <v>4293</v>
      </c>
      <c r="K12829" t="s">
        <v>68784</v>
      </c>
      <c r="M12829" t="s">
        <v>43864</v>
      </c>
      <c r="N12829" t="s">
        <v>798</v>
      </c>
      <c r="O12829">
        <v>75766</v>
      </c>
      <c r="P12829" t="s">
        <v>50</v>
      </c>
      <c r="U12829" s="1">
        <v>45239</v>
      </c>
      <c r="V12829" s="1">
        <v>45239</v>
      </c>
      <c r="W12829" s="1">
        <v>45239.658333333333</v>
      </c>
      <c r="X12829" s="1">
        <v>45239.658333333333</v>
      </c>
      <c r="AC12829" t="s">
        <v>53</v>
      </c>
      <c r="AD12829">
        <v>2969634929</v>
      </c>
      <c r="AE12829" s="1">
        <v>41799.665972222225</v>
      </c>
      <c r="AF12829" t="s">
        <v>4296</v>
      </c>
      <c r="AG12829" t="s">
        <v>68785</v>
      </c>
      <c r="AH12829" t="s">
        <v>51</v>
      </c>
      <c r="AJ12829" t="s">
        <v>53</v>
      </c>
      <c r="AL12829" t="s">
        <v>68</v>
      </c>
      <c r="AO12829" t="s">
        <v>5443</v>
      </c>
      <c r="AP12829" s="1">
        <v>45241.334722222222</v>
      </c>
    </row>
    <row r="12830" spans="1:43" x14ac:dyDescent="0.35">
      <c r="A12830" t="s">
        <v>68786</v>
      </c>
      <c r="B12830" t="s">
        <v>68787</v>
      </c>
      <c r="C12830" t="s">
        <v>952</v>
      </c>
      <c r="F12830" t="s">
        <v>41374</v>
      </c>
      <c r="H12830" t="s">
        <v>68788</v>
      </c>
      <c r="U12830" s="1">
        <v>45239</v>
      </c>
      <c r="V12830" s="1">
        <v>45239</v>
      </c>
      <c r="W12830" s="1">
        <v>45239.68472222222</v>
      </c>
      <c r="X12830" s="1">
        <v>45239.68472222222</v>
      </c>
      <c r="AC12830" t="s">
        <v>53</v>
      </c>
      <c r="AD12830">
        <v>1000000001</v>
      </c>
      <c r="AE12830" s="1">
        <v>39973.351388888892</v>
      </c>
      <c r="AF12830" t="s">
        <v>3377</v>
      </c>
      <c r="AG12830" t="s">
        <v>68789</v>
      </c>
      <c r="AH12830" t="s">
        <v>51</v>
      </c>
      <c r="AJ12830" t="s">
        <v>53</v>
      </c>
      <c r="AL12830" t="s">
        <v>78</v>
      </c>
      <c r="AO12830" t="s">
        <v>5443</v>
      </c>
      <c r="AP12830" s="1">
        <v>45270.540972222225</v>
      </c>
    </row>
    <row r="12831" spans="1:43" x14ac:dyDescent="0.35">
      <c r="A12831" t="s">
        <v>68790</v>
      </c>
      <c r="B12831" t="s">
        <v>4984</v>
      </c>
      <c r="C12831" t="s">
        <v>13720</v>
      </c>
      <c r="H12831" t="s">
        <v>68791</v>
      </c>
      <c r="J12831" t="s">
        <v>68792</v>
      </c>
      <c r="K12831" t="s">
        <v>68793</v>
      </c>
      <c r="M12831" t="s">
        <v>7312</v>
      </c>
      <c r="N12831" t="s">
        <v>287</v>
      </c>
      <c r="O12831">
        <v>80135</v>
      </c>
      <c r="P12831" t="s">
        <v>50</v>
      </c>
      <c r="U12831" s="1">
        <v>45239</v>
      </c>
      <c r="V12831" s="1">
        <v>45239</v>
      </c>
      <c r="W12831" s="1">
        <v>45239.62777777778</v>
      </c>
      <c r="X12831" s="1">
        <v>45239.62777777778</v>
      </c>
      <c r="AC12831" t="s">
        <v>53</v>
      </c>
      <c r="AD12831">
        <v>1000000001</v>
      </c>
      <c r="AE12831" s="1">
        <v>39973.351388888892</v>
      </c>
      <c r="AF12831" t="s">
        <v>3377</v>
      </c>
      <c r="AG12831" t="s">
        <v>68794</v>
      </c>
      <c r="AH12831" t="s">
        <v>51</v>
      </c>
      <c r="AJ12831" t="s">
        <v>53</v>
      </c>
      <c r="AL12831" t="s">
        <v>78</v>
      </c>
      <c r="AO12831" t="s">
        <v>51552</v>
      </c>
    </row>
    <row r="12832" spans="1:43" x14ac:dyDescent="0.35">
      <c r="A12832" t="s">
        <v>68795</v>
      </c>
      <c r="B12832" t="s">
        <v>68796</v>
      </c>
      <c r="C12832" t="s">
        <v>68797</v>
      </c>
      <c r="H12832" t="s">
        <v>68798</v>
      </c>
      <c r="J12832" t="s">
        <v>68799</v>
      </c>
      <c r="K12832" t="s">
        <v>68800</v>
      </c>
      <c r="M12832" t="s">
        <v>4133</v>
      </c>
      <c r="N12832" t="s">
        <v>287</v>
      </c>
      <c r="O12832">
        <v>80516</v>
      </c>
      <c r="P12832" t="s">
        <v>50</v>
      </c>
      <c r="U12832" s="1">
        <v>45239</v>
      </c>
      <c r="V12832" s="1">
        <v>45239</v>
      </c>
      <c r="W12832" s="1">
        <v>45239.445833333331</v>
      </c>
      <c r="X12832" s="1">
        <v>45239.445833333331</v>
      </c>
      <c r="AC12832" t="s">
        <v>53</v>
      </c>
      <c r="AD12832">
        <v>1000000001</v>
      </c>
      <c r="AE12832" s="1">
        <v>39973.351388888892</v>
      </c>
      <c r="AF12832" t="s">
        <v>3377</v>
      </c>
      <c r="AG12832" t="s">
        <v>68801</v>
      </c>
      <c r="AH12832" t="s">
        <v>51</v>
      </c>
      <c r="AJ12832" t="s">
        <v>53</v>
      </c>
      <c r="AL12832" t="s">
        <v>78</v>
      </c>
      <c r="AO12832" t="s">
        <v>51983</v>
      </c>
      <c r="AP12832" s="1">
        <v>45261.350694444445</v>
      </c>
    </row>
    <row r="12833" spans="1:43" x14ac:dyDescent="0.35">
      <c r="A12833" t="s">
        <v>68802</v>
      </c>
      <c r="B12833" t="s">
        <v>64508</v>
      </c>
      <c r="C12833" t="s">
        <v>302</v>
      </c>
      <c r="F12833" t="s">
        <v>42148</v>
      </c>
      <c r="H12833" t="s">
        <v>64509</v>
      </c>
      <c r="J12833" t="s">
        <v>22090</v>
      </c>
      <c r="N12833" t="s">
        <v>14739</v>
      </c>
      <c r="O12833">
        <v>65000</v>
      </c>
      <c r="P12833" t="s">
        <v>50</v>
      </c>
      <c r="U12833" s="1">
        <v>45239</v>
      </c>
      <c r="V12833" s="1">
        <v>45239</v>
      </c>
      <c r="W12833" s="1">
        <v>45239.406944444447</v>
      </c>
      <c r="X12833" s="1">
        <v>45239.406944444447</v>
      </c>
      <c r="AC12833" t="s">
        <v>53</v>
      </c>
      <c r="AD12833">
        <v>1000000001</v>
      </c>
      <c r="AE12833" s="1">
        <v>39973.351388888892</v>
      </c>
      <c r="AF12833" t="s">
        <v>3377</v>
      </c>
      <c r="AG12833" t="s">
        <v>68803</v>
      </c>
      <c r="AH12833" t="s">
        <v>51</v>
      </c>
      <c r="AJ12833" t="s">
        <v>53</v>
      </c>
      <c r="AL12833" t="s">
        <v>78</v>
      </c>
      <c r="AO12833" t="s">
        <v>5443</v>
      </c>
      <c r="AP12833" s="1">
        <v>45239.40625</v>
      </c>
    </row>
    <row r="12834" spans="1:43" x14ac:dyDescent="0.35">
      <c r="A12834" t="s">
        <v>68804</v>
      </c>
      <c r="B12834" t="s">
        <v>68805</v>
      </c>
      <c r="C12834" t="s">
        <v>32366</v>
      </c>
      <c r="F12834">
        <v>15054801159</v>
      </c>
      <c r="H12834" t="s">
        <v>68804</v>
      </c>
      <c r="J12834" t="s">
        <v>68806</v>
      </c>
      <c r="K12834" t="s">
        <v>68807</v>
      </c>
      <c r="M12834" t="s">
        <v>419</v>
      </c>
      <c r="N12834" t="s">
        <v>398</v>
      </c>
      <c r="O12834">
        <v>87105</v>
      </c>
      <c r="P12834" t="s">
        <v>50</v>
      </c>
      <c r="U12834" s="1">
        <v>45239</v>
      </c>
      <c r="V12834" s="1">
        <v>45239</v>
      </c>
      <c r="W12834" s="1">
        <v>45239.370833333334</v>
      </c>
      <c r="X12834" s="1">
        <v>45239.370833333334</v>
      </c>
      <c r="AC12834" t="s">
        <v>53</v>
      </c>
      <c r="AD12834">
        <v>1000000001</v>
      </c>
      <c r="AE12834" s="1">
        <v>39973.351388888892</v>
      </c>
      <c r="AF12834" t="s">
        <v>3377</v>
      </c>
      <c r="AG12834" t="s">
        <v>68808</v>
      </c>
      <c r="AH12834" t="s">
        <v>51</v>
      </c>
      <c r="AJ12834" t="s">
        <v>53</v>
      </c>
      <c r="AL12834" t="s">
        <v>78</v>
      </c>
      <c r="AO12834" t="s">
        <v>5443</v>
      </c>
      <c r="AP12834" s="1">
        <v>45273.884722222225</v>
      </c>
    </row>
    <row r="12835" spans="1:43" x14ac:dyDescent="0.35">
      <c r="A12835">
        <v>371059</v>
      </c>
      <c r="B12835" t="s">
        <v>68809</v>
      </c>
      <c r="C12835" t="s">
        <v>860</v>
      </c>
      <c r="F12835" t="s">
        <v>43635</v>
      </c>
      <c r="G12835">
        <v>4802449235</v>
      </c>
      <c r="H12835" t="s">
        <v>43432</v>
      </c>
      <c r="J12835" t="s">
        <v>12614</v>
      </c>
      <c r="M12835" t="s">
        <v>159</v>
      </c>
      <c r="N12835" t="s">
        <v>287</v>
      </c>
      <c r="O12835">
        <v>80906</v>
      </c>
      <c r="P12835" t="s">
        <v>50</v>
      </c>
      <c r="U12835" s="1">
        <v>45239</v>
      </c>
      <c r="V12835" s="1">
        <v>45239</v>
      </c>
      <c r="AC12835" t="s">
        <v>53</v>
      </c>
      <c r="AD12835">
        <v>2969543968</v>
      </c>
      <c r="AE12835" s="1">
        <v>40032.470138888886</v>
      </c>
      <c r="AG12835" t="s">
        <v>68810</v>
      </c>
      <c r="AH12835" t="s">
        <v>51</v>
      </c>
      <c r="AJ12835" t="s">
        <v>53</v>
      </c>
      <c r="AO12835" t="s">
        <v>57090</v>
      </c>
    </row>
    <row r="12836" spans="1:43" x14ac:dyDescent="0.35">
      <c r="A12836" t="s">
        <v>68811</v>
      </c>
      <c r="B12836" t="s">
        <v>68812</v>
      </c>
      <c r="C12836" t="s">
        <v>375</v>
      </c>
      <c r="F12836" t="s">
        <v>68813</v>
      </c>
      <c r="H12836" t="s">
        <v>68814</v>
      </c>
      <c r="J12836" t="s">
        <v>9017</v>
      </c>
      <c r="K12836" t="s">
        <v>10391</v>
      </c>
      <c r="M12836" t="s">
        <v>2783</v>
      </c>
      <c r="N12836" t="s">
        <v>264</v>
      </c>
      <c r="O12836">
        <v>77095</v>
      </c>
      <c r="P12836" t="s">
        <v>50</v>
      </c>
      <c r="U12836" s="1">
        <v>45239</v>
      </c>
      <c r="V12836" s="1">
        <v>45239</v>
      </c>
      <c r="AC12836" t="s">
        <v>51</v>
      </c>
      <c r="AD12836">
        <v>2969579793</v>
      </c>
      <c r="AE12836" s="1">
        <v>41172.685416666667</v>
      </c>
      <c r="AG12836" t="s">
        <v>68815</v>
      </c>
      <c r="AH12836" t="s">
        <v>51</v>
      </c>
      <c r="AJ12836" t="s">
        <v>53</v>
      </c>
      <c r="AO12836" t="s">
        <v>5443</v>
      </c>
    </row>
    <row r="12837" spans="1:43" x14ac:dyDescent="0.35">
      <c r="A12837" t="s">
        <v>68816</v>
      </c>
      <c r="B12837" t="s">
        <v>68817</v>
      </c>
      <c r="C12837" t="s">
        <v>10526</v>
      </c>
      <c r="F12837" t="s">
        <v>68818</v>
      </c>
      <c r="H12837" t="s">
        <v>68816</v>
      </c>
      <c r="J12837" t="s">
        <v>68819</v>
      </c>
      <c r="K12837" t="s">
        <v>68820</v>
      </c>
      <c r="M12837" t="s">
        <v>159</v>
      </c>
      <c r="N12837" t="s">
        <v>65</v>
      </c>
      <c r="O12837">
        <v>80907</v>
      </c>
      <c r="P12837" t="s">
        <v>50</v>
      </c>
      <c r="U12837" s="1">
        <v>45239</v>
      </c>
      <c r="V12837" s="1">
        <v>45239</v>
      </c>
      <c r="W12837" s="1">
        <v>45239.722222222219</v>
      </c>
      <c r="X12837" s="1">
        <v>45239.722222222219</v>
      </c>
      <c r="AC12837" t="s">
        <v>51</v>
      </c>
      <c r="AD12837">
        <v>2973945825</v>
      </c>
      <c r="AE12837" s="1">
        <v>45240.415277777778</v>
      </c>
      <c r="AF12837" t="s">
        <v>68821</v>
      </c>
      <c r="AG12837" t="s">
        <v>68822</v>
      </c>
      <c r="AH12837" t="s">
        <v>51</v>
      </c>
      <c r="AJ12837" t="s">
        <v>53</v>
      </c>
      <c r="AL12837" t="s">
        <v>68</v>
      </c>
      <c r="AO12837" t="s">
        <v>5443</v>
      </c>
      <c r="AP12837" s="1">
        <v>45239.72152777778</v>
      </c>
      <c r="AQ12837" s="1">
        <v>45239.730555555558</v>
      </c>
    </row>
    <row r="12838" spans="1:43" x14ac:dyDescent="0.35">
      <c r="A12838" t="s">
        <v>68823</v>
      </c>
      <c r="B12838" t="s">
        <v>68824</v>
      </c>
      <c r="C12838" t="s">
        <v>68825</v>
      </c>
      <c r="F12838" t="s">
        <v>68826</v>
      </c>
      <c r="H12838" t="s">
        <v>68823</v>
      </c>
      <c r="J12838" t="s">
        <v>68827</v>
      </c>
      <c r="K12838" t="s">
        <v>68828</v>
      </c>
      <c r="M12838" t="s">
        <v>2378</v>
      </c>
      <c r="N12838" t="s">
        <v>65</v>
      </c>
      <c r="O12838">
        <v>80528</v>
      </c>
      <c r="P12838" t="s">
        <v>50</v>
      </c>
      <c r="U12838" s="1">
        <v>45240</v>
      </c>
      <c r="V12838" s="1">
        <v>45240</v>
      </c>
      <c r="W12838" s="1">
        <v>45240.626388888886</v>
      </c>
      <c r="X12838" s="1">
        <v>45240.626388888886</v>
      </c>
      <c r="AC12838" t="s">
        <v>51</v>
      </c>
      <c r="AD12838">
        <v>2973946221</v>
      </c>
      <c r="AE12838" s="1">
        <v>45240.65625</v>
      </c>
      <c r="AF12838" t="s">
        <v>68829</v>
      </c>
      <c r="AG12838" t="s">
        <v>68830</v>
      </c>
      <c r="AH12838" t="s">
        <v>51</v>
      </c>
      <c r="AJ12838" t="s">
        <v>53</v>
      </c>
      <c r="AL12838" t="s">
        <v>68</v>
      </c>
      <c r="AO12838" t="s">
        <v>5443</v>
      </c>
      <c r="AP12838" s="1">
        <v>45243.184027777781</v>
      </c>
    </row>
    <row r="12839" spans="1:43" x14ac:dyDescent="0.35">
      <c r="A12839" t="s">
        <v>68831</v>
      </c>
      <c r="B12839" t="s">
        <v>15527</v>
      </c>
      <c r="C12839" t="s">
        <v>6200</v>
      </c>
      <c r="F12839" t="s">
        <v>68832</v>
      </c>
      <c r="H12839" t="s">
        <v>68831</v>
      </c>
      <c r="J12839" t="s">
        <v>68833</v>
      </c>
      <c r="K12839" t="s">
        <v>68834</v>
      </c>
      <c r="M12839" t="s">
        <v>753</v>
      </c>
      <c r="N12839" t="s">
        <v>798</v>
      </c>
      <c r="O12839">
        <v>79906</v>
      </c>
      <c r="P12839" t="s">
        <v>50</v>
      </c>
      <c r="U12839" s="1">
        <v>45240</v>
      </c>
      <c r="V12839" s="1">
        <v>45240</v>
      </c>
      <c r="W12839" s="1">
        <v>45240.65347222222</v>
      </c>
      <c r="X12839" s="1">
        <v>45240.65347222222</v>
      </c>
      <c r="AC12839" t="s">
        <v>53</v>
      </c>
      <c r="AD12839">
        <v>2973946219</v>
      </c>
      <c r="AE12839" s="1">
        <v>45240.652777777781</v>
      </c>
      <c r="AF12839" t="s">
        <v>68835</v>
      </c>
      <c r="AG12839" t="s">
        <v>68836</v>
      </c>
      <c r="AH12839" t="s">
        <v>51</v>
      </c>
      <c r="AJ12839" t="s">
        <v>53</v>
      </c>
      <c r="AL12839" t="s">
        <v>68</v>
      </c>
      <c r="AO12839" t="s">
        <v>5443</v>
      </c>
      <c r="AP12839" s="1">
        <v>45240.499305555553</v>
      </c>
    </row>
    <row r="12840" spans="1:43" x14ac:dyDescent="0.35">
      <c r="A12840" t="s">
        <v>33188</v>
      </c>
      <c r="B12840" t="s">
        <v>80</v>
      </c>
      <c r="C12840" t="s">
        <v>25919</v>
      </c>
      <c r="F12840" t="s">
        <v>68837</v>
      </c>
      <c r="H12840" t="s">
        <v>33188</v>
      </c>
      <c r="J12840" t="s">
        <v>68838</v>
      </c>
      <c r="K12840" t="s">
        <v>68839</v>
      </c>
      <c r="M12840" t="s">
        <v>68840</v>
      </c>
      <c r="N12840" t="s">
        <v>65</v>
      </c>
      <c r="O12840">
        <v>81418</v>
      </c>
      <c r="P12840" t="s">
        <v>50</v>
      </c>
      <c r="U12840" s="1">
        <v>45240</v>
      </c>
      <c r="V12840" s="1">
        <v>45240</v>
      </c>
      <c r="W12840" s="1">
        <v>45240.7</v>
      </c>
      <c r="X12840" s="1">
        <v>45240.7</v>
      </c>
      <c r="AC12840" t="s">
        <v>53</v>
      </c>
      <c r="AD12840">
        <v>2973947726</v>
      </c>
      <c r="AE12840" s="1">
        <v>45243.468055555553</v>
      </c>
      <c r="AF12840" t="s">
        <v>68841</v>
      </c>
      <c r="AG12840" t="s">
        <v>68842</v>
      </c>
      <c r="AH12840" t="s">
        <v>51</v>
      </c>
      <c r="AJ12840" t="s">
        <v>53</v>
      </c>
      <c r="AL12840" t="s">
        <v>68</v>
      </c>
      <c r="AO12840" t="s">
        <v>5443</v>
      </c>
      <c r="AP12840" s="1">
        <v>45240.714583333334</v>
      </c>
    </row>
    <row r="12841" spans="1:43" x14ac:dyDescent="0.35">
      <c r="A12841" t="s">
        <v>68843</v>
      </c>
      <c r="B12841" t="s">
        <v>38012</v>
      </c>
      <c r="C12841" t="s">
        <v>10049</v>
      </c>
      <c r="F12841" t="s">
        <v>65269</v>
      </c>
      <c r="H12841" t="s">
        <v>68843</v>
      </c>
      <c r="J12841" t="s">
        <v>65271</v>
      </c>
      <c r="K12841" t="s">
        <v>68844</v>
      </c>
      <c r="M12841" t="s">
        <v>753</v>
      </c>
      <c r="N12841" t="s">
        <v>798</v>
      </c>
      <c r="O12841">
        <v>79936</v>
      </c>
      <c r="P12841" t="s">
        <v>50</v>
      </c>
      <c r="U12841" s="1">
        <v>45240</v>
      </c>
      <c r="V12841" s="1">
        <v>45240</v>
      </c>
      <c r="W12841" s="1">
        <v>45240.411805555559</v>
      </c>
      <c r="X12841" s="1">
        <v>45240.411805555559</v>
      </c>
      <c r="AC12841" t="s">
        <v>53</v>
      </c>
      <c r="AD12841">
        <v>2972352992</v>
      </c>
      <c r="AE12841" s="1">
        <v>44963.615972222222</v>
      </c>
      <c r="AF12841" t="s">
        <v>65273</v>
      </c>
      <c r="AG12841" t="s">
        <v>68845</v>
      </c>
      <c r="AH12841" t="s">
        <v>51</v>
      </c>
      <c r="AJ12841" t="s">
        <v>53</v>
      </c>
      <c r="AL12841" t="s">
        <v>68</v>
      </c>
      <c r="AO12841" t="s">
        <v>57090</v>
      </c>
      <c r="AP12841" s="1">
        <v>45240.414583333331</v>
      </c>
      <c r="AQ12841" s="1">
        <v>45240.415972222225</v>
      </c>
    </row>
    <row r="12842" spans="1:43" x14ac:dyDescent="0.35">
      <c r="A12842" t="s">
        <v>68846</v>
      </c>
      <c r="B12842" t="s">
        <v>27399</v>
      </c>
      <c r="C12842" t="s">
        <v>7816</v>
      </c>
      <c r="F12842" t="s">
        <v>68847</v>
      </c>
      <c r="H12842" t="s">
        <v>68848</v>
      </c>
      <c r="K12842" t="s">
        <v>2029</v>
      </c>
      <c r="L12842" t="s">
        <v>2030</v>
      </c>
      <c r="M12842" t="s">
        <v>1307</v>
      </c>
      <c r="N12842" t="s">
        <v>264</v>
      </c>
      <c r="O12842">
        <v>77380</v>
      </c>
      <c r="P12842" t="s">
        <v>50</v>
      </c>
      <c r="U12842" s="1">
        <v>45240</v>
      </c>
      <c r="V12842" s="1">
        <v>45240</v>
      </c>
      <c r="W12842" s="1">
        <v>45240.666666666664</v>
      </c>
      <c r="X12842" s="1">
        <v>45240.666666666664</v>
      </c>
      <c r="AC12842" t="s">
        <v>53</v>
      </c>
      <c r="AD12842">
        <v>9999999999</v>
      </c>
      <c r="AE12842" s="1">
        <v>45196</v>
      </c>
      <c r="AG12842" t="s">
        <v>68849</v>
      </c>
      <c r="AH12842" t="s">
        <v>51</v>
      </c>
      <c r="AJ12842" t="s">
        <v>53</v>
      </c>
      <c r="AL12842" t="s">
        <v>68</v>
      </c>
      <c r="AO12842" t="s">
        <v>5443</v>
      </c>
      <c r="AP12842" s="1">
        <v>45421.336111111108</v>
      </c>
      <c r="AQ12842" s="1">
        <v>45421.334027777775</v>
      </c>
    </row>
    <row r="12843" spans="1:43" x14ac:dyDescent="0.35">
      <c r="A12843" t="s">
        <v>68850</v>
      </c>
      <c r="B12843" t="s">
        <v>16233</v>
      </c>
      <c r="C12843" t="s">
        <v>2912</v>
      </c>
      <c r="F12843">
        <v>15857973874</v>
      </c>
      <c r="G12843">
        <v>5857973874</v>
      </c>
      <c r="H12843" t="s">
        <v>33766</v>
      </c>
      <c r="J12843" t="s">
        <v>68851</v>
      </c>
      <c r="K12843" t="s">
        <v>68852</v>
      </c>
      <c r="M12843" t="s">
        <v>8568</v>
      </c>
      <c r="N12843" t="s">
        <v>287</v>
      </c>
      <c r="O12843">
        <v>81623</v>
      </c>
      <c r="P12843" t="s">
        <v>50</v>
      </c>
      <c r="U12843" s="1">
        <v>45240</v>
      </c>
      <c r="V12843" s="1">
        <v>45240</v>
      </c>
      <c r="W12843" s="1">
        <v>45240.887499999997</v>
      </c>
      <c r="X12843" s="1">
        <v>45240.887499999997</v>
      </c>
      <c r="AC12843" t="s">
        <v>53</v>
      </c>
      <c r="AD12843">
        <v>1000000001</v>
      </c>
      <c r="AE12843" s="1">
        <v>39973.351388888892</v>
      </c>
      <c r="AF12843" t="s">
        <v>3377</v>
      </c>
      <c r="AG12843" t="s">
        <v>68853</v>
      </c>
      <c r="AH12843" t="s">
        <v>51</v>
      </c>
      <c r="AJ12843" t="s">
        <v>53</v>
      </c>
      <c r="AL12843" t="s">
        <v>78</v>
      </c>
      <c r="AO12843" t="s">
        <v>5443</v>
      </c>
      <c r="AP12843" s="1">
        <v>45372.848611111112</v>
      </c>
    </row>
    <row r="12844" spans="1:43" x14ac:dyDescent="0.35">
      <c r="A12844" t="s">
        <v>68854</v>
      </c>
      <c r="B12844" t="s">
        <v>68855</v>
      </c>
      <c r="C12844" t="s">
        <v>3671</v>
      </c>
      <c r="H12844" t="s">
        <v>68854</v>
      </c>
      <c r="J12844" t="s">
        <v>26701</v>
      </c>
      <c r="U12844" s="1">
        <v>45240</v>
      </c>
      <c r="V12844" s="1">
        <v>45240</v>
      </c>
      <c r="AC12844" t="s">
        <v>53</v>
      </c>
      <c r="AD12844">
        <v>2972034677</v>
      </c>
      <c r="AE12844" s="1">
        <v>44496.555555555555</v>
      </c>
      <c r="AG12844" t="s">
        <v>68856</v>
      </c>
      <c r="AH12844" t="s">
        <v>51</v>
      </c>
      <c r="AJ12844" t="s">
        <v>53</v>
      </c>
      <c r="AO12844" t="s">
        <v>57090</v>
      </c>
    </row>
    <row r="12845" spans="1:43" x14ac:dyDescent="0.35">
      <c r="A12845" t="s">
        <v>68857</v>
      </c>
      <c r="B12845" t="s">
        <v>68855</v>
      </c>
      <c r="C12845" t="s">
        <v>3671</v>
      </c>
      <c r="H12845" t="s">
        <v>68858</v>
      </c>
      <c r="J12845" t="s">
        <v>26701</v>
      </c>
      <c r="P12845" t="s">
        <v>50</v>
      </c>
      <c r="U12845" s="1">
        <v>45240</v>
      </c>
      <c r="V12845" s="1">
        <v>45240</v>
      </c>
      <c r="AC12845" t="s">
        <v>53</v>
      </c>
      <c r="AD12845">
        <v>2972034677</v>
      </c>
      <c r="AE12845" s="1">
        <v>44496.555555555555</v>
      </c>
      <c r="AG12845" t="s">
        <v>68859</v>
      </c>
      <c r="AH12845" t="s">
        <v>51</v>
      </c>
      <c r="AJ12845" t="s">
        <v>53</v>
      </c>
      <c r="AO12845" t="s">
        <v>57090</v>
      </c>
    </row>
    <row r="12846" spans="1:43" x14ac:dyDescent="0.35">
      <c r="A12846" t="s">
        <v>68860</v>
      </c>
      <c r="B12846" t="s">
        <v>43172</v>
      </c>
      <c r="C12846" t="s">
        <v>1686</v>
      </c>
      <c r="F12846" t="s">
        <v>68861</v>
      </c>
      <c r="H12846" t="s">
        <v>68862</v>
      </c>
      <c r="J12846" t="s">
        <v>68863</v>
      </c>
      <c r="K12846" t="s">
        <v>68864</v>
      </c>
      <c r="M12846" t="s">
        <v>31495</v>
      </c>
      <c r="N12846" t="s">
        <v>253</v>
      </c>
      <c r="O12846">
        <v>87937</v>
      </c>
      <c r="P12846" t="s">
        <v>50</v>
      </c>
      <c r="U12846" s="1">
        <v>45240</v>
      </c>
      <c r="V12846" s="1">
        <v>45240</v>
      </c>
      <c r="W12846" s="1">
        <v>45240.625</v>
      </c>
      <c r="X12846" s="1">
        <v>45240.625</v>
      </c>
      <c r="AC12846" t="s">
        <v>53</v>
      </c>
      <c r="AD12846">
        <v>2973946220</v>
      </c>
      <c r="AE12846" s="1">
        <v>45240.654861111114</v>
      </c>
      <c r="AF12846" t="s">
        <v>68865</v>
      </c>
      <c r="AG12846" t="s">
        <v>68866</v>
      </c>
      <c r="AH12846" t="s">
        <v>51</v>
      </c>
      <c r="AJ12846" t="s">
        <v>53</v>
      </c>
      <c r="AL12846" t="s">
        <v>68</v>
      </c>
      <c r="AO12846" t="s">
        <v>5443</v>
      </c>
      <c r="AP12846" s="1">
        <v>45240.629166666666</v>
      </c>
    </row>
    <row r="12847" spans="1:43" x14ac:dyDescent="0.35">
      <c r="A12847" t="s">
        <v>68867</v>
      </c>
      <c r="B12847" t="s">
        <v>48778</v>
      </c>
      <c r="C12847" t="s">
        <v>3191</v>
      </c>
      <c r="F12847">
        <v>17204839170</v>
      </c>
      <c r="H12847" t="s">
        <v>68867</v>
      </c>
      <c r="J12847" t="s">
        <v>68868</v>
      </c>
      <c r="K12847" t="s">
        <v>47245</v>
      </c>
      <c r="M12847" t="s">
        <v>3412</v>
      </c>
      <c r="N12847" t="s">
        <v>287</v>
      </c>
      <c r="O12847">
        <v>80751</v>
      </c>
      <c r="P12847" t="s">
        <v>50</v>
      </c>
      <c r="U12847" s="1">
        <v>45240</v>
      </c>
      <c r="V12847" s="1">
        <v>45240</v>
      </c>
      <c r="W12847" s="1">
        <v>45240.549305555556</v>
      </c>
      <c r="X12847" s="1">
        <v>45240.549305555556</v>
      </c>
      <c r="AC12847" t="s">
        <v>53</v>
      </c>
      <c r="AD12847">
        <v>1000000001</v>
      </c>
      <c r="AE12847" s="1">
        <v>39973.351388888892</v>
      </c>
      <c r="AF12847" t="s">
        <v>3377</v>
      </c>
      <c r="AG12847" t="s">
        <v>68869</v>
      </c>
      <c r="AH12847" t="s">
        <v>51</v>
      </c>
      <c r="AJ12847" t="s">
        <v>53</v>
      </c>
      <c r="AL12847" t="s">
        <v>78</v>
      </c>
      <c r="AO12847" t="s">
        <v>51552</v>
      </c>
    </row>
    <row r="12848" spans="1:43" x14ac:dyDescent="0.35">
      <c r="A12848" t="s">
        <v>68870</v>
      </c>
      <c r="B12848" t="s">
        <v>2339</v>
      </c>
      <c r="C12848" t="s">
        <v>5144</v>
      </c>
      <c r="H12848" t="s">
        <v>68870</v>
      </c>
      <c r="J12848" t="s">
        <v>68871</v>
      </c>
      <c r="K12848" t="s">
        <v>68872</v>
      </c>
      <c r="M12848" t="s">
        <v>68873</v>
      </c>
      <c r="N12848" t="s">
        <v>287</v>
      </c>
      <c r="O12848">
        <v>81650</v>
      </c>
      <c r="P12848" t="s">
        <v>50</v>
      </c>
      <c r="U12848" s="1">
        <v>45240</v>
      </c>
      <c r="V12848" s="1">
        <v>45240</v>
      </c>
      <c r="AC12848" t="s">
        <v>53</v>
      </c>
      <c r="AD12848">
        <v>2973850617</v>
      </c>
      <c r="AE12848" s="1">
        <v>45239.357638888891</v>
      </c>
      <c r="AG12848" t="s">
        <v>68874</v>
      </c>
      <c r="AH12848" t="s">
        <v>51</v>
      </c>
      <c r="AJ12848" t="s">
        <v>53</v>
      </c>
      <c r="AO12848" t="s">
        <v>57090</v>
      </c>
    </row>
    <row r="12849" spans="1:43" x14ac:dyDescent="0.35">
      <c r="A12849" t="s">
        <v>68875</v>
      </c>
      <c r="B12849" t="s">
        <v>68876</v>
      </c>
      <c r="C12849" t="s">
        <v>11668</v>
      </c>
      <c r="F12849" t="s">
        <v>68877</v>
      </c>
      <c r="H12849" t="s">
        <v>68878</v>
      </c>
      <c r="J12849" t="s">
        <v>4293</v>
      </c>
      <c r="K12849" t="s">
        <v>16856</v>
      </c>
      <c r="L12849" t="s">
        <v>68879</v>
      </c>
      <c r="M12849" t="s">
        <v>137</v>
      </c>
      <c r="N12849" t="s">
        <v>287</v>
      </c>
      <c r="O12849">
        <v>80202</v>
      </c>
      <c r="P12849" t="s">
        <v>50</v>
      </c>
      <c r="U12849" s="1">
        <v>45240</v>
      </c>
      <c r="V12849" s="1">
        <v>45240</v>
      </c>
      <c r="W12849" s="1">
        <v>45240.324999999997</v>
      </c>
      <c r="X12849" s="1">
        <v>45240.324999999997</v>
      </c>
      <c r="AC12849" t="s">
        <v>53</v>
      </c>
      <c r="AD12849">
        <v>2969634929</v>
      </c>
      <c r="AE12849" s="1">
        <v>41799.665972222225</v>
      </c>
      <c r="AG12849" t="s">
        <v>68880</v>
      </c>
      <c r="AH12849" t="s">
        <v>51</v>
      </c>
      <c r="AJ12849" t="s">
        <v>53</v>
      </c>
      <c r="AL12849" t="s">
        <v>78</v>
      </c>
      <c r="AO12849" t="s">
        <v>51552</v>
      </c>
    </row>
    <row r="12850" spans="1:43" x14ac:dyDescent="0.35">
      <c r="A12850" t="s">
        <v>68881</v>
      </c>
      <c r="B12850" t="s">
        <v>68882</v>
      </c>
      <c r="C12850" t="s">
        <v>15498</v>
      </c>
      <c r="F12850" t="s">
        <v>68883</v>
      </c>
      <c r="G12850">
        <v>7192719288</v>
      </c>
      <c r="H12850" t="s">
        <v>68884</v>
      </c>
      <c r="J12850" t="s">
        <v>68885</v>
      </c>
      <c r="M12850" t="s">
        <v>68886</v>
      </c>
      <c r="N12850" t="s">
        <v>398</v>
      </c>
      <c r="O12850">
        <v>88337</v>
      </c>
      <c r="P12850" t="s">
        <v>50</v>
      </c>
      <c r="U12850" s="1">
        <v>45242</v>
      </c>
      <c r="V12850" s="1">
        <v>45242</v>
      </c>
      <c r="AC12850" t="s">
        <v>53</v>
      </c>
      <c r="AG12850" t="s">
        <v>68887</v>
      </c>
      <c r="AH12850" t="s">
        <v>51</v>
      </c>
      <c r="AJ12850" t="s">
        <v>53</v>
      </c>
      <c r="AO12850" t="s">
        <v>5443</v>
      </c>
    </row>
    <row r="12851" spans="1:43" x14ac:dyDescent="0.35">
      <c r="A12851" t="s">
        <v>68888</v>
      </c>
      <c r="B12851" t="s">
        <v>13793</v>
      </c>
      <c r="C12851" t="s">
        <v>6407</v>
      </c>
      <c r="F12851" t="s">
        <v>68889</v>
      </c>
      <c r="H12851" t="s">
        <v>68890</v>
      </c>
      <c r="J12851" t="s">
        <v>445</v>
      </c>
      <c r="N12851" t="s">
        <v>287</v>
      </c>
      <c r="O12851">
        <v>80216</v>
      </c>
      <c r="P12851" t="s">
        <v>50</v>
      </c>
      <c r="U12851" s="1">
        <v>45243</v>
      </c>
      <c r="V12851" s="1">
        <v>45243</v>
      </c>
      <c r="W12851" s="1">
        <v>45245.368750000001</v>
      </c>
      <c r="X12851" s="1">
        <v>45245.368750000001</v>
      </c>
      <c r="AC12851" t="s">
        <v>53</v>
      </c>
      <c r="AD12851">
        <v>2969522468</v>
      </c>
      <c r="AE12851" s="1">
        <v>39090.576388888891</v>
      </c>
      <c r="AF12851" t="s">
        <v>68891</v>
      </c>
      <c r="AG12851" t="s">
        <v>68892</v>
      </c>
      <c r="AH12851" t="s">
        <v>51</v>
      </c>
      <c r="AJ12851" t="s">
        <v>53</v>
      </c>
      <c r="AL12851" t="s">
        <v>68</v>
      </c>
      <c r="AO12851" t="s">
        <v>5443</v>
      </c>
      <c r="AP12851" s="1">
        <v>45328.709722222222</v>
      </c>
    </row>
    <row r="12852" spans="1:43" x14ac:dyDescent="0.35">
      <c r="A12852" t="s">
        <v>68893</v>
      </c>
      <c r="B12852" t="s">
        <v>68894</v>
      </c>
      <c r="C12852" t="s">
        <v>68895</v>
      </c>
      <c r="F12852" t="s">
        <v>68896</v>
      </c>
      <c r="H12852" t="s">
        <v>68893</v>
      </c>
      <c r="J12852" t="s">
        <v>68897</v>
      </c>
      <c r="K12852" t="s">
        <v>68898</v>
      </c>
      <c r="M12852" t="s">
        <v>16426</v>
      </c>
      <c r="N12852" t="s">
        <v>1205</v>
      </c>
      <c r="O12852">
        <v>65807</v>
      </c>
      <c r="P12852" t="s">
        <v>50</v>
      </c>
      <c r="U12852" s="1">
        <v>45243</v>
      </c>
      <c r="V12852" s="1">
        <v>45243</v>
      </c>
      <c r="W12852" s="1">
        <v>45243.472222222219</v>
      </c>
      <c r="X12852" s="1">
        <v>45243.472222222219</v>
      </c>
      <c r="AC12852" t="s">
        <v>51</v>
      </c>
      <c r="AD12852">
        <v>2973947761</v>
      </c>
      <c r="AE12852" s="1">
        <v>45243.491666666669</v>
      </c>
      <c r="AF12852" t="s">
        <v>68899</v>
      </c>
      <c r="AG12852" t="s">
        <v>68900</v>
      </c>
      <c r="AH12852" t="s">
        <v>51</v>
      </c>
      <c r="AJ12852" t="s">
        <v>53</v>
      </c>
      <c r="AL12852" t="s">
        <v>68</v>
      </c>
      <c r="AO12852" t="s">
        <v>5443</v>
      </c>
      <c r="AP12852" s="1">
        <v>45243.505555555559</v>
      </c>
      <c r="AQ12852" s="1">
        <v>45243.504166666666</v>
      </c>
    </row>
    <row r="12853" spans="1:43" x14ac:dyDescent="0.35">
      <c r="A12853" t="s">
        <v>68901</v>
      </c>
      <c r="B12853" t="s">
        <v>14742</v>
      </c>
      <c r="C12853" t="s">
        <v>338</v>
      </c>
      <c r="F12853" t="s">
        <v>68902</v>
      </c>
      <c r="H12853" t="s">
        <v>68901</v>
      </c>
      <c r="J12853" t="s">
        <v>2011</v>
      </c>
      <c r="M12853" t="s">
        <v>3641</v>
      </c>
      <c r="N12853" t="s">
        <v>287</v>
      </c>
      <c r="O12853">
        <v>80112</v>
      </c>
      <c r="P12853" t="s">
        <v>50</v>
      </c>
      <c r="U12853" s="1">
        <v>45243</v>
      </c>
      <c r="V12853" s="1">
        <v>45243</v>
      </c>
      <c r="W12853" s="1">
        <v>45243.716666666667</v>
      </c>
      <c r="X12853" s="1">
        <v>45243.716666666667</v>
      </c>
      <c r="AC12853" t="s">
        <v>53</v>
      </c>
      <c r="AD12853">
        <v>2969480426</v>
      </c>
      <c r="AE12853" s="1">
        <v>37448</v>
      </c>
      <c r="AF12853" t="s">
        <v>2012</v>
      </c>
      <c r="AG12853" t="s">
        <v>68903</v>
      </c>
      <c r="AH12853" t="s">
        <v>51</v>
      </c>
      <c r="AJ12853" t="s">
        <v>53</v>
      </c>
      <c r="AL12853" t="s">
        <v>68</v>
      </c>
      <c r="AO12853" t="s">
        <v>5443</v>
      </c>
      <c r="AP12853" s="1">
        <v>45287.554861111108</v>
      </c>
    </row>
    <row r="12854" spans="1:43" x14ac:dyDescent="0.35">
      <c r="A12854" t="s">
        <v>68904</v>
      </c>
      <c r="B12854" t="s">
        <v>11048</v>
      </c>
      <c r="C12854" t="s">
        <v>11668</v>
      </c>
      <c r="F12854" t="s">
        <v>68905</v>
      </c>
      <c r="G12854">
        <v>7203924846</v>
      </c>
      <c r="H12854" t="s">
        <v>68904</v>
      </c>
      <c r="J12854" t="s">
        <v>2011</v>
      </c>
      <c r="M12854" t="s">
        <v>3641</v>
      </c>
      <c r="N12854" t="s">
        <v>287</v>
      </c>
      <c r="O12854">
        <v>80112</v>
      </c>
      <c r="P12854" t="s">
        <v>50</v>
      </c>
      <c r="U12854" s="1">
        <v>45243</v>
      </c>
      <c r="V12854" s="1">
        <v>45243</v>
      </c>
      <c r="W12854" s="1">
        <v>45245.370833333334</v>
      </c>
      <c r="X12854" s="1">
        <v>45245.370833333334</v>
      </c>
      <c r="AC12854" t="s">
        <v>53</v>
      </c>
      <c r="AD12854">
        <v>2969480426</v>
      </c>
      <c r="AE12854" s="1">
        <v>37448</v>
      </c>
      <c r="AF12854" t="s">
        <v>2012</v>
      </c>
      <c r="AG12854" t="s">
        <v>68906</v>
      </c>
      <c r="AH12854" t="s">
        <v>51</v>
      </c>
      <c r="AJ12854" t="s">
        <v>53</v>
      </c>
      <c r="AL12854" t="s">
        <v>68</v>
      </c>
      <c r="AO12854" t="s">
        <v>57090</v>
      </c>
      <c r="AP12854" s="1">
        <v>45280.338888888888</v>
      </c>
    </row>
    <row r="12855" spans="1:43" x14ac:dyDescent="0.35">
      <c r="A12855" t="s">
        <v>68907</v>
      </c>
      <c r="B12855" t="s">
        <v>12113</v>
      </c>
      <c r="C12855" t="s">
        <v>2991</v>
      </c>
      <c r="H12855" t="s">
        <v>68908</v>
      </c>
      <c r="J12855" t="s">
        <v>825</v>
      </c>
      <c r="P12855" t="s">
        <v>50</v>
      </c>
      <c r="U12855" s="1">
        <v>45243</v>
      </c>
      <c r="V12855" s="1">
        <v>45243</v>
      </c>
      <c r="W12855" s="1">
        <v>45243.534722222219</v>
      </c>
      <c r="X12855" s="1">
        <v>45243.534722222219</v>
      </c>
      <c r="AC12855" t="s">
        <v>53</v>
      </c>
      <c r="AD12855">
        <v>2969480621</v>
      </c>
      <c r="AE12855" s="1">
        <v>37459</v>
      </c>
      <c r="AF12855" t="s">
        <v>826</v>
      </c>
      <c r="AG12855" t="s">
        <v>68909</v>
      </c>
      <c r="AH12855" t="s">
        <v>51</v>
      </c>
      <c r="AJ12855" t="s">
        <v>53</v>
      </c>
      <c r="AL12855" t="s">
        <v>68</v>
      </c>
      <c r="AO12855" t="s">
        <v>5443</v>
      </c>
      <c r="AP12855" s="1">
        <v>45469.467361111114</v>
      </c>
      <c r="AQ12855" s="1">
        <v>45418.654166666667</v>
      </c>
    </row>
    <row r="12856" spans="1:43" x14ac:dyDescent="0.35">
      <c r="A12856" t="s">
        <v>68910</v>
      </c>
      <c r="B12856" t="s">
        <v>68911</v>
      </c>
      <c r="C12856" t="s">
        <v>68912</v>
      </c>
      <c r="F12856" t="s">
        <v>68913</v>
      </c>
      <c r="H12856" t="s">
        <v>68914</v>
      </c>
      <c r="J12856" t="s">
        <v>68915</v>
      </c>
      <c r="K12856" t="s">
        <v>68916</v>
      </c>
      <c r="L12856" t="s">
        <v>68917</v>
      </c>
      <c r="M12856" t="s">
        <v>38031</v>
      </c>
      <c r="N12856" t="s">
        <v>28587</v>
      </c>
      <c r="O12856">
        <v>31209</v>
      </c>
      <c r="P12856" t="s">
        <v>5151</v>
      </c>
      <c r="U12856" s="1">
        <v>45243</v>
      </c>
      <c r="V12856" s="1">
        <v>45243</v>
      </c>
      <c r="W12856" s="1">
        <v>45243.570833333331</v>
      </c>
      <c r="X12856" s="1">
        <v>45243.570833333331</v>
      </c>
      <c r="AC12856" t="s">
        <v>53</v>
      </c>
      <c r="AD12856">
        <v>2973948008</v>
      </c>
      <c r="AE12856" s="1">
        <v>45243.597222222219</v>
      </c>
      <c r="AF12856" t="s">
        <v>68918</v>
      </c>
      <c r="AG12856" t="s">
        <v>68919</v>
      </c>
      <c r="AH12856" t="s">
        <v>51</v>
      </c>
      <c r="AJ12856" t="s">
        <v>53</v>
      </c>
      <c r="AL12856" t="s">
        <v>68</v>
      </c>
      <c r="AO12856" t="s">
        <v>5443</v>
      </c>
      <c r="AP12856" s="1">
        <v>45392.465277777781</v>
      </c>
      <c r="AQ12856" s="1">
        <v>45243.647916666669</v>
      </c>
    </row>
    <row r="12857" spans="1:43" x14ac:dyDescent="0.35">
      <c r="A12857" t="s">
        <v>68920</v>
      </c>
      <c r="B12857" t="s">
        <v>2689</v>
      </c>
      <c r="C12857" t="s">
        <v>97</v>
      </c>
      <c r="H12857" t="s">
        <v>68920</v>
      </c>
      <c r="J12857" t="s">
        <v>11720</v>
      </c>
      <c r="K12857" t="s">
        <v>68921</v>
      </c>
      <c r="L12857" t="s">
        <v>68922</v>
      </c>
      <c r="M12857" t="s">
        <v>68923</v>
      </c>
      <c r="N12857" t="s">
        <v>7398</v>
      </c>
      <c r="O12857" t="s">
        <v>68924</v>
      </c>
      <c r="P12857" t="s">
        <v>50</v>
      </c>
      <c r="U12857" s="1">
        <v>45243</v>
      </c>
      <c r="V12857" s="1">
        <v>45243</v>
      </c>
      <c r="AC12857" t="s">
        <v>53</v>
      </c>
      <c r="AD12857">
        <v>2969472760</v>
      </c>
      <c r="AE12857" s="1">
        <v>36916.71597222222</v>
      </c>
      <c r="AG12857" t="s">
        <v>68925</v>
      </c>
      <c r="AH12857" t="s">
        <v>51</v>
      </c>
      <c r="AJ12857" t="s">
        <v>53</v>
      </c>
      <c r="AO12857" t="s">
        <v>5443</v>
      </c>
    </row>
    <row r="12858" spans="1:43" x14ac:dyDescent="0.35">
      <c r="A12858" t="s">
        <v>68926</v>
      </c>
      <c r="B12858" t="s">
        <v>68927</v>
      </c>
      <c r="C12858" t="s">
        <v>1499</v>
      </c>
      <c r="H12858" t="s">
        <v>68928</v>
      </c>
      <c r="J12858" t="s">
        <v>68929</v>
      </c>
      <c r="K12858" t="s">
        <v>68930</v>
      </c>
      <c r="M12858" t="s">
        <v>14094</v>
      </c>
      <c r="N12858" t="s">
        <v>398</v>
      </c>
      <c r="O12858">
        <v>88030</v>
      </c>
      <c r="P12858" t="s">
        <v>50</v>
      </c>
      <c r="U12858" s="1">
        <v>45243</v>
      </c>
      <c r="V12858" s="1">
        <v>45243</v>
      </c>
      <c r="W12858" s="1">
        <v>45243.672222222223</v>
      </c>
      <c r="X12858" s="1">
        <v>45243.672222222223</v>
      </c>
      <c r="AC12858" t="s">
        <v>53</v>
      </c>
      <c r="AD12858">
        <v>1000000001</v>
      </c>
      <c r="AE12858" s="1">
        <v>39973.351388888892</v>
      </c>
      <c r="AF12858" t="s">
        <v>3377</v>
      </c>
      <c r="AG12858" t="s">
        <v>68931</v>
      </c>
      <c r="AH12858" t="s">
        <v>51</v>
      </c>
      <c r="AJ12858" t="s">
        <v>53</v>
      </c>
      <c r="AL12858" t="s">
        <v>78</v>
      </c>
      <c r="AO12858" t="s">
        <v>5443</v>
      </c>
      <c r="AP12858" s="1">
        <v>45243.670138888891</v>
      </c>
    </row>
    <row r="12859" spans="1:43" x14ac:dyDescent="0.35">
      <c r="A12859" t="s">
        <v>68932</v>
      </c>
      <c r="B12859" t="s">
        <v>68933</v>
      </c>
      <c r="C12859" t="s">
        <v>2340</v>
      </c>
      <c r="F12859" t="s">
        <v>68934</v>
      </c>
      <c r="H12859" t="s">
        <v>68935</v>
      </c>
      <c r="J12859" t="s">
        <v>68936</v>
      </c>
      <c r="K12859" t="s">
        <v>68937</v>
      </c>
      <c r="M12859" t="s">
        <v>2800</v>
      </c>
      <c r="N12859" t="s">
        <v>65</v>
      </c>
      <c r="O12859">
        <v>80601</v>
      </c>
      <c r="P12859" t="s">
        <v>50</v>
      </c>
      <c r="U12859" s="1">
        <v>45243</v>
      </c>
      <c r="V12859" s="1">
        <v>45243</v>
      </c>
      <c r="W12859" s="1">
        <v>45243.709027777775</v>
      </c>
      <c r="X12859" s="1">
        <v>45243.709027777775</v>
      </c>
      <c r="AC12859" t="s">
        <v>53</v>
      </c>
      <c r="AD12859">
        <v>2973948227</v>
      </c>
      <c r="AE12859" s="1">
        <v>45243.707638888889</v>
      </c>
      <c r="AF12859" t="s">
        <v>68938</v>
      </c>
      <c r="AG12859" t="s">
        <v>68939</v>
      </c>
      <c r="AH12859" t="s">
        <v>51</v>
      </c>
      <c r="AJ12859" t="s">
        <v>53</v>
      </c>
      <c r="AL12859" t="s">
        <v>68</v>
      </c>
      <c r="AO12859" t="s">
        <v>57090</v>
      </c>
      <c r="AP12859" s="1">
        <v>45244.429166666669</v>
      </c>
      <c r="AQ12859" s="1">
        <v>45244.398611111108</v>
      </c>
    </row>
    <row r="12860" spans="1:43" x14ac:dyDescent="0.35">
      <c r="A12860" t="s">
        <v>68940</v>
      </c>
      <c r="B12860" t="s">
        <v>68941</v>
      </c>
      <c r="C12860" t="s">
        <v>68942</v>
      </c>
      <c r="F12860" t="s">
        <v>68943</v>
      </c>
      <c r="H12860" t="s">
        <v>68944</v>
      </c>
      <c r="J12860" t="s">
        <v>68945</v>
      </c>
      <c r="K12860" t="s">
        <v>68946</v>
      </c>
      <c r="M12860" t="s">
        <v>9057</v>
      </c>
      <c r="N12860" t="s">
        <v>253</v>
      </c>
      <c r="O12860">
        <v>87740</v>
      </c>
      <c r="P12860" t="s">
        <v>50</v>
      </c>
      <c r="U12860" s="1">
        <v>45243</v>
      </c>
      <c r="V12860" s="1">
        <v>45243</v>
      </c>
      <c r="W12860" s="1">
        <v>45243.306944444441</v>
      </c>
      <c r="X12860" s="1">
        <v>45243.306944444441</v>
      </c>
      <c r="AC12860" t="s">
        <v>53</v>
      </c>
      <c r="AD12860">
        <v>2973947614</v>
      </c>
      <c r="AE12860" s="1">
        <v>45243.40902777778</v>
      </c>
      <c r="AF12860" t="s">
        <v>68947</v>
      </c>
      <c r="AG12860" t="s">
        <v>68948</v>
      </c>
      <c r="AH12860" t="s">
        <v>51</v>
      </c>
      <c r="AJ12860" t="s">
        <v>53</v>
      </c>
      <c r="AL12860" t="s">
        <v>68</v>
      </c>
      <c r="AO12860" t="s">
        <v>5443</v>
      </c>
      <c r="AP12860" s="1">
        <v>45243.305555555555</v>
      </c>
    </row>
    <row r="12861" spans="1:43" x14ac:dyDescent="0.35">
      <c r="A12861" t="s">
        <v>68949</v>
      </c>
      <c r="B12861" t="s">
        <v>68950</v>
      </c>
      <c r="C12861" t="s">
        <v>9940</v>
      </c>
      <c r="F12861" t="s">
        <v>68951</v>
      </c>
      <c r="H12861" t="s">
        <v>68952</v>
      </c>
      <c r="J12861" t="s">
        <v>68953</v>
      </c>
      <c r="K12861" t="s">
        <v>68954</v>
      </c>
      <c r="M12861" t="s">
        <v>4713</v>
      </c>
      <c r="N12861" t="s">
        <v>65</v>
      </c>
      <c r="O12861">
        <v>81401</v>
      </c>
      <c r="P12861" t="s">
        <v>50</v>
      </c>
      <c r="U12861" s="1">
        <v>45243</v>
      </c>
      <c r="V12861" s="1">
        <v>45243</v>
      </c>
      <c r="W12861" s="1">
        <v>45243.719444444447</v>
      </c>
      <c r="X12861" s="1">
        <v>45243.719444444447</v>
      </c>
      <c r="AC12861" t="s">
        <v>53</v>
      </c>
      <c r="AD12861">
        <v>1000000001</v>
      </c>
      <c r="AE12861" s="1">
        <v>39973.351388888892</v>
      </c>
      <c r="AF12861" t="s">
        <v>3377</v>
      </c>
      <c r="AG12861" t="s">
        <v>68955</v>
      </c>
      <c r="AH12861" t="s">
        <v>51</v>
      </c>
      <c r="AJ12861" t="s">
        <v>53</v>
      </c>
      <c r="AL12861" t="s">
        <v>78</v>
      </c>
      <c r="AO12861" t="s">
        <v>5443</v>
      </c>
      <c r="AP12861" s="1">
        <v>45463.54583333333</v>
      </c>
      <c r="AQ12861" s="1">
        <v>45438.709722222222</v>
      </c>
    </row>
    <row r="12862" spans="1:43" x14ac:dyDescent="0.35">
      <c r="A12862" t="s">
        <v>68956</v>
      </c>
      <c r="B12862" t="s">
        <v>68957</v>
      </c>
      <c r="C12862" t="s">
        <v>68958</v>
      </c>
      <c r="F12862" t="s">
        <v>68959</v>
      </c>
      <c r="H12862" t="s">
        <v>68956</v>
      </c>
      <c r="J12862" t="s">
        <v>68960</v>
      </c>
      <c r="P12862" t="s">
        <v>50</v>
      </c>
      <c r="U12862" s="1">
        <v>45244</v>
      </c>
      <c r="V12862" s="1">
        <v>45244</v>
      </c>
      <c r="W12862" s="1">
        <v>45245.619444444441</v>
      </c>
      <c r="X12862" s="1">
        <v>45245.619444444441</v>
      </c>
      <c r="AC12862" t="s">
        <v>53</v>
      </c>
      <c r="AD12862">
        <v>2973487323</v>
      </c>
      <c r="AE12862" s="1">
        <v>45083.689583333333</v>
      </c>
      <c r="AF12862" t="s">
        <v>68961</v>
      </c>
      <c r="AG12862" t="s">
        <v>68962</v>
      </c>
      <c r="AH12862" t="s">
        <v>51</v>
      </c>
      <c r="AJ12862" t="s">
        <v>53</v>
      </c>
      <c r="AL12862" t="s">
        <v>68</v>
      </c>
      <c r="AO12862" t="s">
        <v>5443</v>
      </c>
      <c r="AP12862" s="1">
        <v>45246.414583333331</v>
      </c>
    </row>
    <row r="12863" spans="1:43" x14ac:dyDescent="0.35">
      <c r="A12863" t="s">
        <v>68963</v>
      </c>
      <c r="B12863" t="s">
        <v>68964</v>
      </c>
      <c r="C12863" t="s">
        <v>12697</v>
      </c>
      <c r="F12863" t="s">
        <v>68965</v>
      </c>
      <c r="H12863" t="s">
        <v>68654</v>
      </c>
      <c r="J12863" t="s">
        <v>43808</v>
      </c>
      <c r="K12863" t="s">
        <v>68966</v>
      </c>
      <c r="M12863" t="s">
        <v>37554</v>
      </c>
      <c r="N12863" t="s">
        <v>1205</v>
      </c>
      <c r="O12863">
        <v>65101</v>
      </c>
      <c r="P12863" t="s">
        <v>50</v>
      </c>
      <c r="U12863" s="1">
        <v>45244</v>
      </c>
      <c r="V12863" s="1">
        <v>45244</v>
      </c>
      <c r="W12863" s="1">
        <v>45244.398611111108</v>
      </c>
      <c r="X12863" s="1">
        <v>45244.398611111108</v>
      </c>
      <c r="AC12863" t="s">
        <v>53</v>
      </c>
      <c r="AD12863">
        <v>2973796079</v>
      </c>
      <c r="AE12863" s="1">
        <v>45237.67291666667</v>
      </c>
      <c r="AF12863" t="s">
        <v>68656</v>
      </c>
      <c r="AG12863" t="s">
        <v>68967</v>
      </c>
      <c r="AH12863" t="s">
        <v>51</v>
      </c>
      <c r="AJ12863" t="s">
        <v>53</v>
      </c>
      <c r="AL12863" t="s">
        <v>68</v>
      </c>
      <c r="AO12863" t="s">
        <v>5443</v>
      </c>
      <c r="AP12863" s="1">
        <v>45450.450694444444</v>
      </c>
    </row>
    <row r="12864" spans="1:43" x14ac:dyDescent="0.35">
      <c r="A12864" t="s">
        <v>68968</v>
      </c>
      <c r="B12864" t="s">
        <v>68969</v>
      </c>
      <c r="C12864" t="s">
        <v>68970</v>
      </c>
      <c r="F12864" t="s">
        <v>68971</v>
      </c>
      <c r="G12864">
        <v>7203201472</v>
      </c>
      <c r="H12864" t="s">
        <v>68972</v>
      </c>
      <c r="J12864" t="s">
        <v>68973</v>
      </c>
      <c r="M12864" t="s">
        <v>68974</v>
      </c>
      <c r="N12864" t="s">
        <v>287</v>
      </c>
      <c r="O12864">
        <v>80107</v>
      </c>
      <c r="P12864" t="s">
        <v>50</v>
      </c>
      <c r="U12864" s="1">
        <v>45244</v>
      </c>
      <c r="V12864" s="1">
        <v>45244</v>
      </c>
      <c r="W12864" s="1">
        <v>45244.479166666664</v>
      </c>
      <c r="X12864" s="1">
        <v>45244.479166666664</v>
      </c>
      <c r="AC12864" t="s">
        <v>53</v>
      </c>
      <c r="AD12864">
        <v>2973950397</v>
      </c>
      <c r="AE12864" s="1">
        <v>45245.452777777777</v>
      </c>
      <c r="AF12864" t="s">
        <v>68975</v>
      </c>
      <c r="AG12864" t="s">
        <v>68976</v>
      </c>
      <c r="AH12864" t="s">
        <v>51</v>
      </c>
      <c r="AJ12864" t="s">
        <v>53</v>
      </c>
      <c r="AL12864" t="s">
        <v>68</v>
      </c>
      <c r="AO12864" t="s">
        <v>5443</v>
      </c>
      <c r="AP12864" s="1">
        <v>45244.498611111114</v>
      </c>
    </row>
    <row r="12865" spans="1:43" x14ac:dyDescent="0.35">
      <c r="A12865" t="s">
        <v>68977</v>
      </c>
      <c r="B12865" t="s">
        <v>68787</v>
      </c>
      <c r="C12865" t="s">
        <v>952</v>
      </c>
      <c r="H12865" t="s">
        <v>68788</v>
      </c>
      <c r="J12865" t="s">
        <v>285</v>
      </c>
      <c r="P12865" t="s">
        <v>50</v>
      </c>
      <c r="U12865" s="1">
        <v>45244</v>
      </c>
      <c r="V12865" s="1">
        <v>45244</v>
      </c>
      <c r="W12865" s="1">
        <v>45244.720138888886</v>
      </c>
      <c r="X12865" s="1">
        <v>45244.720138888886</v>
      </c>
      <c r="AC12865" t="s">
        <v>53</v>
      </c>
      <c r="AD12865">
        <v>2969480024</v>
      </c>
      <c r="AE12865" s="1">
        <v>37427</v>
      </c>
      <c r="AF12865" t="s">
        <v>145</v>
      </c>
      <c r="AG12865" t="s">
        <v>68978</v>
      </c>
      <c r="AH12865" t="s">
        <v>51</v>
      </c>
      <c r="AJ12865" t="s">
        <v>53</v>
      </c>
      <c r="AL12865" t="s">
        <v>68</v>
      </c>
      <c r="AO12865" t="s">
        <v>5443</v>
      </c>
      <c r="AP12865" s="1">
        <v>45266.489583333336</v>
      </c>
      <c r="AQ12865" s="1">
        <v>45266.495138888888</v>
      </c>
    </row>
    <row r="12866" spans="1:43" x14ac:dyDescent="0.35">
      <c r="A12866" t="s">
        <v>68979</v>
      </c>
      <c r="B12866" t="s">
        <v>68980</v>
      </c>
      <c r="C12866" t="s">
        <v>68981</v>
      </c>
      <c r="H12866" t="s">
        <v>68982</v>
      </c>
      <c r="J12866" t="s">
        <v>68983</v>
      </c>
      <c r="K12866" t="s">
        <v>68984</v>
      </c>
      <c r="M12866" t="s">
        <v>10429</v>
      </c>
      <c r="N12866" t="s">
        <v>501</v>
      </c>
      <c r="O12866">
        <v>88312</v>
      </c>
      <c r="P12866" t="s">
        <v>50</v>
      </c>
      <c r="U12866" s="1">
        <v>45244</v>
      </c>
      <c r="V12866" s="1">
        <v>45244</v>
      </c>
      <c r="W12866" s="1">
        <v>45244.662499999999</v>
      </c>
      <c r="X12866" s="1">
        <v>45244.662499999999</v>
      </c>
      <c r="AC12866" t="s">
        <v>51</v>
      </c>
      <c r="AD12866">
        <v>2973949407</v>
      </c>
      <c r="AE12866" s="1">
        <v>45244.701388888891</v>
      </c>
      <c r="AF12866" t="s">
        <v>68985</v>
      </c>
      <c r="AG12866" t="s">
        <v>68986</v>
      </c>
      <c r="AH12866" t="s">
        <v>51</v>
      </c>
      <c r="AJ12866" t="s">
        <v>53</v>
      </c>
      <c r="AL12866" t="s">
        <v>68</v>
      </c>
      <c r="AO12866" t="s">
        <v>5443</v>
      </c>
      <c r="AP12866" s="1">
        <v>45246.495833333334</v>
      </c>
      <c r="AQ12866" s="1">
        <v>45245.459027777775</v>
      </c>
    </row>
    <row r="12867" spans="1:43" x14ac:dyDescent="0.35">
      <c r="A12867" t="s">
        <v>68987</v>
      </c>
      <c r="B12867" t="s">
        <v>1440</v>
      </c>
      <c r="C12867" t="s">
        <v>1499</v>
      </c>
      <c r="F12867" t="s">
        <v>68988</v>
      </c>
      <c r="G12867" t="s">
        <v>68989</v>
      </c>
      <c r="H12867" t="s">
        <v>68987</v>
      </c>
      <c r="J12867" t="s">
        <v>12004</v>
      </c>
      <c r="K12867" t="s">
        <v>68990</v>
      </c>
      <c r="M12867" t="s">
        <v>137</v>
      </c>
      <c r="N12867" t="s">
        <v>65</v>
      </c>
      <c r="O12867">
        <v>80216</v>
      </c>
      <c r="P12867" t="s">
        <v>50</v>
      </c>
      <c r="U12867" s="1">
        <v>45244</v>
      </c>
      <c r="V12867" s="1">
        <v>45244</v>
      </c>
      <c r="AC12867" t="s">
        <v>53</v>
      </c>
      <c r="AD12867">
        <v>2969475441</v>
      </c>
      <c r="AE12867" s="1">
        <v>37166.661111111112</v>
      </c>
      <c r="AG12867" t="s">
        <v>68991</v>
      </c>
      <c r="AH12867" t="s">
        <v>51</v>
      </c>
      <c r="AJ12867" t="s">
        <v>53</v>
      </c>
      <c r="AO12867" t="s">
        <v>57090</v>
      </c>
    </row>
    <row r="12868" spans="1:43" x14ac:dyDescent="0.35">
      <c r="A12868" t="s">
        <v>68992</v>
      </c>
      <c r="B12868" t="s">
        <v>68993</v>
      </c>
      <c r="C12868" t="s">
        <v>10335</v>
      </c>
      <c r="F12868" t="s">
        <v>68994</v>
      </c>
      <c r="H12868" t="s">
        <v>68995</v>
      </c>
      <c r="J12868" t="s">
        <v>68996</v>
      </c>
      <c r="K12868" t="s">
        <v>68997</v>
      </c>
      <c r="M12868" t="s">
        <v>1692</v>
      </c>
      <c r="N12868" t="s">
        <v>253</v>
      </c>
      <c r="O12868">
        <v>88240</v>
      </c>
      <c r="P12868" t="s">
        <v>50</v>
      </c>
      <c r="U12868" s="1">
        <v>45244</v>
      </c>
      <c r="V12868" s="1">
        <v>45244</v>
      </c>
      <c r="W12868" s="1">
        <v>45244.629166666666</v>
      </c>
      <c r="X12868" s="1">
        <v>45244.629166666666</v>
      </c>
      <c r="AC12868" t="s">
        <v>53</v>
      </c>
      <c r="AD12868">
        <v>1000000001</v>
      </c>
      <c r="AE12868" s="1">
        <v>39973.351388888892</v>
      </c>
      <c r="AF12868" t="s">
        <v>3377</v>
      </c>
      <c r="AG12868" t="s">
        <v>68998</v>
      </c>
      <c r="AH12868" t="s">
        <v>51</v>
      </c>
      <c r="AJ12868" t="s">
        <v>53</v>
      </c>
      <c r="AL12868" t="s">
        <v>78</v>
      </c>
      <c r="AO12868" t="s">
        <v>5443</v>
      </c>
      <c r="AP12868" s="1">
        <v>45244.62777777778</v>
      </c>
    </row>
    <row r="12869" spans="1:43" x14ac:dyDescent="0.35">
      <c r="A12869" t="s">
        <v>68999</v>
      </c>
      <c r="B12869" t="s">
        <v>53614</v>
      </c>
      <c r="C12869" t="s">
        <v>13734</v>
      </c>
      <c r="F12869" t="s">
        <v>69000</v>
      </c>
      <c r="H12869" t="s">
        <v>69001</v>
      </c>
      <c r="J12869" t="s">
        <v>69002</v>
      </c>
      <c r="K12869" t="s">
        <v>69003</v>
      </c>
      <c r="M12869" t="s">
        <v>137</v>
      </c>
      <c r="N12869" t="s">
        <v>65</v>
      </c>
      <c r="O12869">
        <v>80223</v>
      </c>
      <c r="P12869" t="s">
        <v>50</v>
      </c>
      <c r="U12869" s="1">
        <v>45244</v>
      </c>
      <c r="V12869" s="1">
        <v>45244</v>
      </c>
      <c r="W12869" s="1">
        <v>45244.406944444447</v>
      </c>
      <c r="X12869" s="1">
        <v>45244.406944444447</v>
      </c>
      <c r="AC12869" t="s">
        <v>53</v>
      </c>
      <c r="AD12869">
        <v>2969710089</v>
      </c>
      <c r="AE12869" s="1">
        <v>42633.32916666667</v>
      </c>
      <c r="AF12869" t="s">
        <v>69004</v>
      </c>
      <c r="AG12869" t="s">
        <v>69005</v>
      </c>
      <c r="AH12869" t="s">
        <v>51</v>
      </c>
      <c r="AJ12869" t="s">
        <v>53</v>
      </c>
      <c r="AL12869" t="s">
        <v>68</v>
      </c>
      <c r="AO12869" t="s">
        <v>5443</v>
      </c>
      <c r="AP12869" s="1">
        <v>45244.440972222219</v>
      </c>
      <c r="AQ12869" s="1">
        <v>45244.427083333336</v>
      </c>
    </row>
    <row r="12870" spans="1:43" x14ac:dyDescent="0.35">
      <c r="A12870" t="s">
        <v>69006</v>
      </c>
      <c r="B12870" t="s">
        <v>69007</v>
      </c>
      <c r="C12870" t="s">
        <v>1798</v>
      </c>
      <c r="F12870" t="s">
        <v>69008</v>
      </c>
      <c r="H12870" t="s">
        <v>69009</v>
      </c>
      <c r="J12870" t="s">
        <v>6242</v>
      </c>
      <c r="K12870" t="s">
        <v>6531</v>
      </c>
      <c r="M12870" t="s">
        <v>1261</v>
      </c>
      <c r="N12870" t="s">
        <v>213</v>
      </c>
      <c r="O12870">
        <v>80108</v>
      </c>
      <c r="P12870" t="s">
        <v>50</v>
      </c>
      <c r="U12870" s="1">
        <v>45244</v>
      </c>
      <c r="V12870" s="1">
        <v>45244</v>
      </c>
      <c r="W12870" s="1">
        <v>45244.609722222223</v>
      </c>
      <c r="X12870" s="1">
        <v>45244.609722222223</v>
      </c>
      <c r="AC12870" t="s">
        <v>53</v>
      </c>
      <c r="AD12870">
        <v>2969507921</v>
      </c>
      <c r="AE12870" s="1">
        <v>38224.743750000001</v>
      </c>
      <c r="AF12870" t="s">
        <v>68551</v>
      </c>
      <c r="AG12870" t="s">
        <v>69010</v>
      </c>
      <c r="AH12870" t="s">
        <v>51</v>
      </c>
      <c r="AJ12870" t="s">
        <v>53</v>
      </c>
      <c r="AL12870" t="s">
        <v>68</v>
      </c>
      <c r="AO12870" t="s">
        <v>5443</v>
      </c>
      <c r="AP12870" s="1">
        <v>45475.770833333336</v>
      </c>
      <c r="AQ12870" s="1">
        <v>45475.773611111108</v>
      </c>
    </row>
    <row r="12871" spans="1:43" x14ac:dyDescent="0.35">
      <c r="A12871" t="s">
        <v>69011</v>
      </c>
      <c r="B12871" t="s">
        <v>69012</v>
      </c>
      <c r="C12871" t="s">
        <v>106</v>
      </c>
      <c r="F12871">
        <f>1719-570-1456</f>
        <v>-307</v>
      </c>
      <c r="H12871" t="s">
        <v>69011</v>
      </c>
      <c r="J12871" t="s">
        <v>69013</v>
      </c>
      <c r="N12871" t="s">
        <v>287</v>
      </c>
      <c r="O12871">
        <v>80915</v>
      </c>
      <c r="P12871" t="s">
        <v>50</v>
      </c>
      <c r="U12871" s="1">
        <v>45244</v>
      </c>
      <c r="V12871" s="1">
        <v>45244</v>
      </c>
      <c r="W12871" s="1">
        <v>45244.601388888892</v>
      </c>
      <c r="X12871" s="1">
        <v>45244.601388888892</v>
      </c>
      <c r="AC12871" t="s">
        <v>53</v>
      </c>
      <c r="AD12871">
        <v>1000000001</v>
      </c>
      <c r="AE12871" s="1">
        <v>39973.351388888892</v>
      </c>
      <c r="AF12871" t="s">
        <v>3377</v>
      </c>
      <c r="AG12871" t="s">
        <v>69014</v>
      </c>
      <c r="AH12871" t="s">
        <v>51</v>
      </c>
      <c r="AJ12871" t="s">
        <v>53</v>
      </c>
      <c r="AL12871" t="s">
        <v>78</v>
      </c>
      <c r="AO12871" t="s">
        <v>5443</v>
      </c>
      <c r="AP12871" s="1">
        <v>45289.363194444442</v>
      </c>
    </row>
    <row r="12872" spans="1:43" x14ac:dyDescent="0.35">
      <c r="A12872" t="s">
        <v>69015</v>
      </c>
      <c r="B12872" t="s">
        <v>7593</v>
      </c>
      <c r="C12872" t="s">
        <v>961</v>
      </c>
      <c r="F12872" t="s">
        <v>69016</v>
      </c>
      <c r="H12872" t="s">
        <v>69015</v>
      </c>
      <c r="J12872" t="s">
        <v>69017</v>
      </c>
      <c r="K12872" t="s">
        <v>69018</v>
      </c>
      <c r="M12872" t="s">
        <v>69019</v>
      </c>
      <c r="N12872" t="s">
        <v>4364</v>
      </c>
      <c r="O12872">
        <v>67879</v>
      </c>
      <c r="P12872" t="s">
        <v>50</v>
      </c>
      <c r="U12872" s="1">
        <v>45244</v>
      </c>
      <c r="V12872" s="1">
        <v>45244</v>
      </c>
      <c r="AC12872" t="s">
        <v>53</v>
      </c>
      <c r="AD12872">
        <v>2972377356</v>
      </c>
      <c r="AE12872" s="1">
        <v>44974.376388888886</v>
      </c>
      <c r="AG12872" t="s">
        <v>69020</v>
      </c>
      <c r="AH12872" t="s">
        <v>51</v>
      </c>
      <c r="AJ12872" t="s">
        <v>53</v>
      </c>
      <c r="AO12872" t="s">
        <v>57090</v>
      </c>
    </row>
    <row r="12873" spans="1:43" x14ac:dyDescent="0.35">
      <c r="A12873" t="s">
        <v>69021</v>
      </c>
      <c r="B12873" t="s">
        <v>69022</v>
      </c>
      <c r="C12873" t="s">
        <v>894</v>
      </c>
      <c r="F12873" t="s">
        <v>69023</v>
      </c>
      <c r="H12873" t="s">
        <v>69024</v>
      </c>
      <c r="J12873" t="s">
        <v>69025</v>
      </c>
      <c r="K12873" t="s">
        <v>69026</v>
      </c>
      <c r="M12873" t="s">
        <v>137</v>
      </c>
      <c r="N12873" t="s">
        <v>65</v>
      </c>
      <c r="O12873">
        <v>80227</v>
      </c>
      <c r="P12873" t="s">
        <v>50</v>
      </c>
      <c r="U12873" s="1">
        <v>45244</v>
      </c>
      <c r="V12873" s="1">
        <v>45244</v>
      </c>
      <c r="W12873" s="1">
        <v>45244.951388888891</v>
      </c>
      <c r="X12873" s="1">
        <v>45244.951388888891</v>
      </c>
      <c r="AC12873" t="s">
        <v>53</v>
      </c>
      <c r="AD12873">
        <v>1000000001</v>
      </c>
      <c r="AE12873" s="1">
        <v>39973.351388888892</v>
      </c>
      <c r="AF12873" t="s">
        <v>3377</v>
      </c>
      <c r="AG12873" t="s">
        <v>69027</v>
      </c>
      <c r="AH12873" t="s">
        <v>51</v>
      </c>
      <c r="AJ12873" t="s">
        <v>53</v>
      </c>
      <c r="AL12873" t="s">
        <v>78</v>
      </c>
      <c r="AO12873" t="s">
        <v>5443</v>
      </c>
      <c r="AP12873" s="1">
        <v>45374.570833333331</v>
      </c>
      <c r="AQ12873" s="1">
        <v>45244.947222222225</v>
      </c>
    </row>
    <row r="12874" spans="1:43" x14ac:dyDescent="0.35">
      <c r="A12874" t="s">
        <v>69028</v>
      </c>
      <c r="B12874" t="s">
        <v>69029</v>
      </c>
      <c r="C12874" t="s">
        <v>69030</v>
      </c>
      <c r="F12874" t="s">
        <v>69031</v>
      </c>
      <c r="H12874" t="s">
        <v>69032</v>
      </c>
      <c r="J12874" t="s">
        <v>69033</v>
      </c>
      <c r="K12874" t="s">
        <v>69034</v>
      </c>
      <c r="M12874" t="s">
        <v>1632</v>
      </c>
      <c r="N12874" t="s">
        <v>65</v>
      </c>
      <c r="O12874">
        <v>81149</v>
      </c>
      <c r="P12874" t="s">
        <v>50</v>
      </c>
      <c r="U12874" s="1">
        <v>45244</v>
      </c>
      <c r="V12874" s="1">
        <v>45244</v>
      </c>
      <c r="W12874" s="1">
        <v>45244.677777777775</v>
      </c>
      <c r="X12874" s="1">
        <v>45244.677777777775</v>
      </c>
      <c r="AC12874" t="s">
        <v>53</v>
      </c>
      <c r="AD12874">
        <v>1000000001</v>
      </c>
      <c r="AE12874" s="1">
        <v>39973.351388888892</v>
      </c>
      <c r="AF12874" t="s">
        <v>3377</v>
      </c>
      <c r="AG12874" t="s">
        <v>69035</v>
      </c>
      <c r="AH12874" t="s">
        <v>51</v>
      </c>
      <c r="AJ12874" t="s">
        <v>53</v>
      </c>
      <c r="AL12874" t="s">
        <v>78</v>
      </c>
      <c r="AO12874" t="s">
        <v>5443</v>
      </c>
      <c r="AP12874" s="1">
        <v>45362.702777777777</v>
      </c>
    </row>
    <row r="12875" spans="1:43" x14ac:dyDescent="0.35">
      <c r="A12875" t="s">
        <v>69036</v>
      </c>
      <c r="B12875" t="s">
        <v>69037</v>
      </c>
      <c r="C12875" t="s">
        <v>16792</v>
      </c>
      <c r="F12875" t="s">
        <v>69038</v>
      </c>
      <c r="H12875" t="s">
        <v>69036</v>
      </c>
      <c r="J12875" t="s">
        <v>69039</v>
      </c>
      <c r="K12875" t="s">
        <v>69040</v>
      </c>
      <c r="M12875" t="s">
        <v>873</v>
      </c>
      <c r="N12875" t="s">
        <v>65</v>
      </c>
      <c r="O12875">
        <v>80487</v>
      </c>
      <c r="P12875" t="s">
        <v>50</v>
      </c>
      <c r="U12875" s="1">
        <v>45244</v>
      </c>
      <c r="V12875" s="1">
        <v>45244</v>
      </c>
      <c r="W12875" s="1">
        <v>45244.393055555556</v>
      </c>
      <c r="X12875" s="1">
        <v>45244.393055555556</v>
      </c>
      <c r="AC12875" t="s">
        <v>51</v>
      </c>
      <c r="AD12875">
        <v>2973948806</v>
      </c>
      <c r="AE12875" s="1">
        <v>45244.402083333334</v>
      </c>
      <c r="AF12875" t="s">
        <v>69041</v>
      </c>
      <c r="AG12875" t="s">
        <v>69042</v>
      </c>
      <c r="AH12875" t="s">
        <v>51</v>
      </c>
      <c r="AJ12875" t="s">
        <v>53</v>
      </c>
      <c r="AL12875" t="s">
        <v>68</v>
      </c>
      <c r="AO12875" t="s">
        <v>5443</v>
      </c>
      <c r="AP12875" s="1">
        <v>45244.392361111109</v>
      </c>
    </row>
    <row r="12876" spans="1:43" x14ac:dyDescent="0.35">
      <c r="A12876" t="s">
        <v>69043</v>
      </c>
      <c r="B12876" t="s">
        <v>1737</v>
      </c>
      <c r="C12876" t="s">
        <v>13250</v>
      </c>
      <c r="D12876" t="s">
        <v>383</v>
      </c>
      <c r="F12876" t="s">
        <v>47</v>
      </c>
      <c r="H12876" t="s">
        <v>69044</v>
      </c>
      <c r="J12876" t="s">
        <v>49</v>
      </c>
      <c r="P12876" t="s">
        <v>50</v>
      </c>
      <c r="U12876" s="1">
        <v>45245</v>
      </c>
      <c r="V12876" s="1">
        <v>45245</v>
      </c>
      <c r="W12876" s="1">
        <v>45245.573611111111</v>
      </c>
      <c r="X12876" s="1">
        <v>45245.573611111111</v>
      </c>
      <c r="AC12876" t="s">
        <v>53</v>
      </c>
      <c r="AD12876">
        <v>1000000000</v>
      </c>
      <c r="AE12876" s="1">
        <v>37295</v>
      </c>
      <c r="AG12876" t="s">
        <v>69045</v>
      </c>
      <c r="AH12876" t="s">
        <v>51</v>
      </c>
      <c r="AJ12876" t="s">
        <v>53</v>
      </c>
      <c r="AL12876" t="s">
        <v>78</v>
      </c>
      <c r="AO12876" t="s">
        <v>5443</v>
      </c>
      <c r="AP12876" s="1">
        <v>45434.603472222225</v>
      </c>
    </row>
    <row r="12877" spans="1:43" x14ac:dyDescent="0.35">
      <c r="A12877" t="s">
        <v>69046</v>
      </c>
      <c r="B12877" t="s">
        <v>2387</v>
      </c>
      <c r="C12877" t="s">
        <v>16792</v>
      </c>
      <c r="D12877" t="s">
        <v>803</v>
      </c>
      <c r="F12877" t="s">
        <v>47</v>
      </c>
      <c r="H12877" t="s">
        <v>69047</v>
      </c>
      <c r="J12877" t="s">
        <v>49</v>
      </c>
      <c r="P12877" t="s">
        <v>50</v>
      </c>
      <c r="U12877" s="1">
        <v>45245</v>
      </c>
      <c r="V12877" s="1">
        <v>45245</v>
      </c>
      <c r="W12877" s="1">
        <v>45245.574305555558</v>
      </c>
      <c r="X12877" s="1">
        <v>45245.574305555558</v>
      </c>
      <c r="AC12877" t="s">
        <v>53</v>
      </c>
      <c r="AD12877">
        <v>1000000000</v>
      </c>
      <c r="AE12877" s="1">
        <v>37295</v>
      </c>
      <c r="AG12877" t="s">
        <v>69048</v>
      </c>
      <c r="AH12877" t="s">
        <v>51</v>
      </c>
      <c r="AJ12877" t="s">
        <v>53</v>
      </c>
      <c r="AL12877" t="s">
        <v>78</v>
      </c>
      <c r="AO12877" t="s">
        <v>5443</v>
      </c>
    </row>
    <row r="12878" spans="1:43" x14ac:dyDescent="0.35">
      <c r="A12878" t="s">
        <v>69049</v>
      </c>
      <c r="B12878" t="s">
        <v>44939</v>
      </c>
      <c r="C12878" t="s">
        <v>69050</v>
      </c>
      <c r="F12878" t="s">
        <v>47</v>
      </c>
      <c r="H12878" t="s">
        <v>69051</v>
      </c>
      <c r="J12878" t="s">
        <v>49</v>
      </c>
      <c r="P12878" t="s">
        <v>50</v>
      </c>
      <c r="U12878" s="1">
        <v>45245</v>
      </c>
      <c r="V12878" s="1">
        <v>45245</v>
      </c>
      <c r="W12878" s="1">
        <v>45245.574305555558</v>
      </c>
      <c r="X12878" s="1">
        <v>45245.574305555558</v>
      </c>
      <c r="AC12878" t="s">
        <v>53</v>
      </c>
      <c r="AD12878">
        <v>1000000000</v>
      </c>
      <c r="AE12878" s="1">
        <v>37295</v>
      </c>
      <c r="AG12878" t="s">
        <v>69052</v>
      </c>
      <c r="AH12878" t="s">
        <v>51</v>
      </c>
      <c r="AJ12878" t="s">
        <v>53</v>
      </c>
      <c r="AL12878" t="s">
        <v>78</v>
      </c>
      <c r="AO12878" t="s">
        <v>5443</v>
      </c>
      <c r="AP12878" s="1">
        <v>45244.629861111112</v>
      </c>
    </row>
    <row r="12879" spans="1:43" x14ac:dyDescent="0.35">
      <c r="A12879" t="s">
        <v>69053</v>
      </c>
      <c r="B12879" t="s">
        <v>69054</v>
      </c>
      <c r="C12879" t="s">
        <v>68486</v>
      </c>
      <c r="F12879">
        <v>17197557491</v>
      </c>
      <c r="H12879" t="s">
        <v>68487</v>
      </c>
      <c r="N12879" t="s">
        <v>287</v>
      </c>
      <c r="P12879" t="s">
        <v>50</v>
      </c>
      <c r="U12879" s="1">
        <v>45245</v>
      </c>
      <c r="V12879" s="1">
        <v>45245</v>
      </c>
      <c r="W12879" s="1">
        <v>45245.287499999999</v>
      </c>
      <c r="X12879" s="1">
        <v>45245.287499999999</v>
      </c>
      <c r="AC12879" t="s">
        <v>53</v>
      </c>
      <c r="AD12879">
        <v>1000000001</v>
      </c>
      <c r="AE12879" s="1">
        <v>39973.351388888892</v>
      </c>
      <c r="AF12879" t="s">
        <v>3377</v>
      </c>
      <c r="AG12879" t="s">
        <v>69055</v>
      </c>
      <c r="AH12879" t="s">
        <v>51</v>
      </c>
      <c r="AJ12879" t="s">
        <v>53</v>
      </c>
      <c r="AL12879" t="s">
        <v>78</v>
      </c>
      <c r="AO12879" t="s">
        <v>51552</v>
      </c>
    </row>
    <row r="12880" spans="1:43" x14ac:dyDescent="0.35">
      <c r="A12880" t="s">
        <v>69056</v>
      </c>
      <c r="B12880" t="s">
        <v>57790</v>
      </c>
      <c r="C12880" t="s">
        <v>1429</v>
      </c>
      <c r="F12880" t="s">
        <v>47</v>
      </c>
      <c r="H12880" t="s">
        <v>69057</v>
      </c>
      <c r="J12880" t="s">
        <v>49</v>
      </c>
      <c r="P12880" t="s">
        <v>50</v>
      </c>
      <c r="U12880" s="1">
        <v>45245</v>
      </c>
      <c r="V12880" s="1">
        <v>45245</v>
      </c>
      <c r="W12880" s="1">
        <v>45245.574305555558</v>
      </c>
      <c r="X12880" s="1">
        <v>45245.574305555558</v>
      </c>
      <c r="AC12880" t="s">
        <v>53</v>
      </c>
      <c r="AD12880">
        <v>1000000000</v>
      </c>
      <c r="AE12880" s="1">
        <v>37295</v>
      </c>
      <c r="AG12880" t="s">
        <v>69058</v>
      </c>
      <c r="AH12880" t="s">
        <v>51</v>
      </c>
      <c r="AJ12880" t="s">
        <v>53</v>
      </c>
      <c r="AL12880" t="s">
        <v>78</v>
      </c>
      <c r="AO12880" t="s">
        <v>5443</v>
      </c>
      <c r="AP12880" s="1">
        <v>45406.387499999997</v>
      </c>
    </row>
    <row r="12881" spans="1:43" x14ac:dyDescent="0.35">
      <c r="A12881" t="s">
        <v>69059</v>
      </c>
      <c r="B12881" t="s">
        <v>57815</v>
      </c>
      <c r="C12881" t="s">
        <v>1798</v>
      </c>
      <c r="H12881" t="s">
        <v>69060</v>
      </c>
      <c r="K12881" t="s">
        <v>69061</v>
      </c>
      <c r="M12881" t="s">
        <v>9168</v>
      </c>
      <c r="N12881" t="s">
        <v>398</v>
      </c>
      <c r="O12881">
        <v>87124</v>
      </c>
      <c r="P12881" t="s">
        <v>50</v>
      </c>
      <c r="U12881" s="1">
        <v>45245</v>
      </c>
      <c r="V12881" s="1">
        <v>45245</v>
      </c>
      <c r="W12881" s="1">
        <v>45245.910416666666</v>
      </c>
      <c r="X12881" s="1">
        <v>45245.910416666666</v>
      </c>
      <c r="AC12881" t="s">
        <v>53</v>
      </c>
      <c r="AD12881">
        <v>1000000001</v>
      </c>
      <c r="AE12881" s="1">
        <v>39973.351388888892</v>
      </c>
      <c r="AF12881" t="s">
        <v>3377</v>
      </c>
      <c r="AG12881" t="s">
        <v>69062</v>
      </c>
      <c r="AH12881" t="s">
        <v>51</v>
      </c>
      <c r="AJ12881" t="s">
        <v>53</v>
      </c>
      <c r="AL12881" t="s">
        <v>78</v>
      </c>
      <c r="AO12881" t="s">
        <v>51552</v>
      </c>
    </row>
    <row r="12882" spans="1:43" x14ac:dyDescent="0.35">
      <c r="A12882" t="s">
        <v>69063</v>
      </c>
      <c r="B12882" t="s">
        <v>69064</v>
      </c>
      <c r="C12882" t="s">
        <v>587</v>
      </c>
      <c r="F12882">
        <v>17199229150</v>
      </c>
      <c r="H12882" t="s">
        <v>69065</v>
      </c>
      <c r="K12882" t="s">
        <v>69066</v>
      </c>
      <c r="M12882" t="s">
        <v>159</v>
      </c>
      <c r="N12882" t="s">
        <v>287</v>
      </c>
      <c r="O12882">
        <v>80927</v>
      </c>
      <c r="P12882" t="s">
        <v>50</v>
      </c>
      <c r="U12882" s="1">
        <v>45245</v>
      </c>
      <c r="V12882" s="1">
        <v>45245</v>
      </c>
      <c r="W12882" s="1">
        <v>45245.602777777778</v>
      </c>
      <c r="X12882" s="1">
        <v>45245.602777777778</v>
      </c>
      <c r="AC12882" t="s">
        <v>53</v>
      </c>
      <c r="AD12882">
        <v>1000000001</v>
      </c>
      <c r="AE12882" s="1">
        <v>39973.351388888892</v>
      </c>
      <c r="AF12882" t="s">
        <v>3377</v>
      </c>
      <c r="AG12882" t="s">
        <v>69067</v>
      </c>
      <c r="AH12882" t="s">
        <v>51</v>
      </c>
      <c r="AJ12882" t="s">
        <v>53</v>
      </c>
      <c r="AL12882" t="s">
        <v>78</v>
      </c>
      <c r="AO12882" t="s">
        <v>51552</v>
      </c>
    </row>
    <row r="12883" spans="1:43" x14ac:dyDescent="0.35">
      <c r="A12883" t="s">
        <v>69068</v>
      </c>
      <c r="B12883" t="s">
        <v>69069</v>
      </c>
      <c r="C12883" t="s">
        <v>69070</v>
      </c>
      <c r="D12883" t="s">
        <v>3191</v>
      </c>
      <c r="F12883" t="s">
        <v>47</v>
      </c>
      <c r="H12883" t="s">
        <v>69071</v>
      </c>
      <c r="J12883" t="s">
        <v>49</v>
      </c>
      <c r="P12883" t="s">
        <v>50</v>
      </c>
      <c r="U12883" s="1">
        <v>45245</v>
      </c>
      <c r="V12883" s="1">
        <v>45245</v>
      </c>
      <c r="W12883" s="1">
        <v>45245.574305555558</v>
      </c>
      <c r="X12883" s="1">
        <v>45245.574305555558</v>
      </c>
      <c r="AC12883" t="s">
        <v>53</v>
      </c>
      <c r="AD12883">
        <v>1000000000</v>
      </c>
      <c r="AE12883" s="1">
        <v>37295</v>
      </c>
      <c r="AG12883" t="s">
        <v>69072</v>
      </c>
      <c r="AH12883" t="s">
        <v>51</v>
      </c>
      <c r="AJ12883" t="s">
        <v>53</v>
      </c>
      <c r="AL12883" t="s">
        <v>78</v>
      </c>
      <c r="AO12883" t="s">
        <v>5443</v>
      </c>
    </row>
    <row r="12884" spans="1:43" x14ac:dyDescent="0.35">
      <c r="A12884" t="s">
        <v>69073</v>
      </c>
      <c r="B12884" t="s">
        <v>69074</v>
      </c>
      <c r="C12884" t="s">
        <v>14969</v>
      </c>
      <c r="F12884" t="s">
        <v>69075</v>
      </c>
      <c r="H12884" t="s">
        <v>69073</v>
      </c>
      <c r="J12884" t="s">
        <v>69076</v>
      </c>
      <c r="K12884" t="s">
        <v>69077</v>
      </c>
      <c r="M12884" t="s">
        <v>753</v>
      </c>
      <c r="N12884" t="s">
        <v>798</v>
      </c>
      <c r="O12884">
        <v>79927</v>
      </c>
      <c r="P12884" t="s">
        <v>50</v>
      </c>
      <c r="U12884" s="1">
        <v>45246</v>
      </c>
      <c r="V12884" s="1">
        <v>45246</v>
      </c>
      <c r="W12884" s="1">
        <v>45246.655555555553</v>
      </c>
      <c r="X12884" s="1">
        <v>45246.655555555553</v>
      </c>
      <c r="AC12884" t="s">
        <v>51</v>
      </c>
      <c r="AD12884">
        <v>2973952678</v>
      </c>
      <c r="AE12884" s="1">
        <v>45246.695138888892</v>
      </c>
      <c r="AF12884" t="s">
        <v>69078</v>
      </c>
      <c r="AG12884" t="s">
        <v>69079</v>
      </c>
      <c r="AH12884" t="s">
        <v>51</v>
      </c>
      <c r="AJ12884" t="s">
        <v>53</v>
      </c>
      <c r="AL12884" t="s">
        <v>68</v>
      </c>
      <c r="AO12884" t="s">
        <v>5443</v>
      </c>
      <c r="AP12884" s="1">
        <v>45246.713194444441</v>
      </c>
      <c r="AQ12884" s="1">
        <v>45246.711805555555</v>
      </c>
    </row>
    <row r="12885" spans="1:43" x14ac:dyDescent="0.35">
      <c r="A12885" t="s">
        <v>69080</v>
      </c>
      <c r="B12885" t="s">
        <v>736</v>
      </c>
      <c r="C12885" t="s">
        <v>10710</v>
      </c>
      <c r="F12885" t="s">
        <v>69081</v>
      </c>
      <c r="H12885" t="s">
        <v>69080</v>
      </c>
      <c r="J12885" t="s">
        <v>69082</v>
      </c>
      <c r="K12885" t="s">
        <v>69083</v>
      </c>
      <c r="M12885" t="s">
        <v>2937</v>
      </c>
      <c r="N12885" t="s">
        <v>798</v>
      </c>
      <c r="O12885">
        <v>79821</v>
      </c>
      <c r="P12885" t="s">
        <v>50</v>
      </c>
      <c r="U12885" s="1">
        <v>45246</v>
      </c>
      <c r="V12885" s="1">
        <v>45246</v>
      </c>
      <c r="W12885" s="1">
        <v>45246.499305555553</v>
      </c>
      <c r="X12885" s="1">
        <v>45246.499305555553</v>
      </c>
      <c r="AC12885" t="s">
        <v>53</v>
      </c>
      <c r="AD12885">
        <v>2973952151</v>
      </c>
      <c r="AE12885" s="1">
        <v>45246.498611111114</v>
      </c>
      <c r="AF12885" t="s">
        <v>69084</v>
      </c>
      <c r="AG12885" t="s">
        <v>69085</v>
      </c>
      <c r="AH12885" t="s">
        <v>51</v>
      </c>
      <c r="AJ12885" t="s">
        <v>53</v>
      </c>
      <c r="AL12885" t="s">
        <v>68</v>
      </c>
      <c r="AO12885" t="s">
        <v>57090</v>
      </c>
    </row>
    <row r="12886" spans="1:43" x14ac:dyDescent="0.35">
      <c r="A12886" t="s">
        <v>69086</v>
      </c>
      <c r="B12886" t="s">
        <v>97</v>
      </c>
      <c r="C12886" t="s">
        <v>6957</v>
      </c>
      <c r="F12886" t="s">
        <v>69087</v>
      </c>
      <c r="H12886" t="s">
        <v>69088</v>
      </c>
      <c r="J12886" t="s">
        <v>69089</v>
      </c>
      <c r="K12886" t="s">
        <v>69090</v>
      </c>
      <c r="M12886" t="s">
        <v>3946</v>
      </c>
      <c r="N12886" t="s">
        <v>65</v>
      </c>
      <c r="O12886">
        <v>81611</v>
      </c>
      <c r="P12886" t="s">
        <v>50</v>
      </c>
      <c r="U12886" s="1">
        <v>45246</v>
      </c>
      <c r="V12886" s="1">
        <v>45246</v>
      </c>
      <c r="W12886" s="1">
        <v>45246.744444444441</v>
      </c>
      <c r="X12886" s="1">
        <v>45246.744444444441</v>
      </c>
      <c r="AC12886" t="s">
        <v>53</v>
      </c>
      <c r="AD12886">
        <v>2969822680</v>
      </c>
      <c r="AE12886" s="1">
        <v>43308.636111111111</v>
      </c>
      <c r="AF12886" t="s">
        <v>69091</v>
      </c>
      <c r="AG12886" t="s">
        <v>69092</v>
      </c>
      <c r="AH12886" t="s">
        <v>51</v>
      </c>
      <c r="AJ12886" t="s">
        <v>53</v>
      </c>
      <c r="AL12886" t="s">
        <v>68</v>
      </c>
      <c r="AO12886" t="s">
        <v>5443</v>
      </c>
      <c r="AP12886" s="1">
        <v>45246.743750000001</v>
      </c>
    </row>
    <row r="12887" spans="1:43" x14ac:dyDescent="0.35">
      <c r="A12887" t="s">
        <v>69093</v>
      </c>
      <c r="B12887" t="s">
        <v>54077</v>
      </c>
      <c r="C12887" t="s">
        <v>17509</v>
      </c>
      <c r="F12887" t="s">
        <v>69094</v>
      </c>
      <c r="H12887" t="s">
        <v>69095</v>
      </c>
      <c r="J12887" t="s">
        <v>51556</v>
      </c>
      <c r="K12887" t="s">
        <v>69096</v>
      </c>
      <c r="M12887" t="s">
        <v>3234</v>
      </c>
      <c r="N12887" t="s">
        <v>253</v>
      </c>
      <c r="O12887">
        <v>88211</v>
      </c>
      <c r="P12887" t="s">
        <v>50</v>
      </c>
      <c r="U12887" s="1">
        <v>45246</v>
      </c>
      <c r="V12887" s="1">
        <v>45246</v>
      </c>
      <c r="W12887" s="1">
        <v>45252.65625</v>
      </c>
      <c r="X12887" s="1">
        <v>45252.65625</v>
      </c>
      <c r="AC12887" t="s">
        <v>51</v>
      </c>
      <c r="AD12887">
        <v>2969876504</v>
      </c>
      <c r="AE12887" s="1">
        <v>43549.502083333333</v>
      </c>
      <c r="AF12887" t="s">
        <v>69097</v>
      </c>
      <c r="AG12887" t="s">
        <v>69098</v>
      </c>
      <c r="AH12887" t="s">
        <v>51</v>
      </c>
      <c r="AJ12887" t="s">
        <v>53</v>
      </c>
      <c r="AO12887" t="s">
        <v>5443</v>
      </c>
      <c r="AP12887" s="1">
        <v>45401.695833333331</v>
      </c>
      <c r="AQ12887" s="1">
        <v>45399.406944444447</v>
      </c>
    </row>
    <row r="12888" spans="1:43" x14ac:dyDescent="0.35">
      <c r="A12888" t="s">
        <v>69099</v>
      </c>
      <c r="B12888" t="s">
        <v>69100</v>
      </c>
      <c r="C12888" t="s">
        <v>69101</v>
      </c>
      <c r="F12888" t="s">
        <v>45936</v>
      </c>
      <c r="H12888" t="s">
        <v>41073</v>
      </c>
      <c r="J12888" t="s">
        <v>17887</v>
      </c>
      <c r="K12888" t="s">
        <v>39322</v>
      </c>
      <c r="M12888" t="s">
        <v>525</v>
      </c>
      <c r="N12888" t="s">
        <v>65</v>
      </c>
      <c r="O12888">
        <v>80011</v>
      </c>
      <c r="P12888" t="s">
        <v>50</v>
      </c>
      <c r="U12888" s="1">
        <v>45246</v>
      </c>
      <c r="V12888" s="1">
        <v>45246</v>
      </c>
      <c r="W12888" s="1">
        <v>45246.529861111114</v>
      </c>
      <c r="X12888" s="1">
        <v>45246.529861111114</v>
      </c>
      <c r="AC12888" t="s">
        <v>53</v>
      </c>
      <c r="AD12888">
        <v>2969723035</v>
      </c>
      <c r="AE12888" s="1">
        <v>42767.491666666669</v>
      </c>
      <c r="AF12888" t="s">
        <v>355</v>
      </c>
      <c r="AG12888" t="s">
        <v>69102</v>
      </c>
      <c r="AH12888" t="s">
        <v>51</v>
      </c>
      <c r="AJ12888" t="s">
        <v>53</v>
      </c>
      <c r="AL12888" t="s">
        <v>68</v>
      </c>
      <c r="AO12888" t="s">
        <v>57090</v>
      </c>
      <c r="AP12888" s="1">
        <v>45246.529166666667</v>
      </c>
    </row>
    <row r="12889" spans="1:43" x14ac:dyDescent="0.35">
      <c r="A12889" t="s">
        <v>69103</v>
      </c>
      <c r="B12889" t="s">
        <v>23686</v>
      </c>
      <c r="C12889" t="s">
        <v>69101</v>
      </c>
      <c r="F12889" t="s">
        <v>45936</v>
      </c>
      <c r="H12889" t="s">
        <v>41073</v>
      </c>
      <c r="I12889" t="s">
        <v>169</v>
      </c>
      <c r="J12889" t="s">
        <v>17887</v>
      </c>
      <c r="K12889" t="s">
        <v>39322</v>
      </c>
      <c r="M12889" t="s">
        <v>525</v>
      </c>
      <c r="N12889" t="s">
        <v>65</v>
      </c>
      <c r="O12889">
        <v>80011</v>
      </c>
      <c r="P12889" t="s">
        <v>50</v>
      </c>
      <c r="U12889" s="1">
        <v>45246</v>
      </c>
      <c r="V12889" s="1">
        <v>45246</v>
      </c>
      <c r="W12889" s="1">
        <v>45246.525000000001</v>
      </c>
      <c r="X12889" s="1">
        <v>45418.370138888888</v>
      </c>
      <c r="Y12889" s="1">
        <v>45385.393055555556</v>
      </c>
      <c r="Z12889">
        <v>777.75</v>
      </c>
      <c r="AA12889" t="s">
        <v>133</v>
      </c>
      <c r="AC12889" t="s">
        <v>53</v>
      </c>
      <c r="AD12889">
        <v>2969723035</v>
      </c>
      <c r="AE12889" s="1">
        <v>42767.491666666669</v>
      </c>
      <c r="AF12889" t="s">
        <v>69104</v>
      </c>
      <c r="AG12889" t="s">
        <v>69105</v>
      </c>
      <c r="AH12889" t="s">
        <v>51</v>
      </c>
      <c r="AJ12889" t="s">
        <v>53</v>
      </c>
      <c r="AL12889" t="s">
        <v>68</v>
      </c>
      <c r="AO12889" t="s">
        <v>5443</v>
      </c>
      <c r="AP12889" s="1">
        <v>45246.527083333334</v>
      </c>
    </row>
    <row r="12890" spans="1:43" x14ac:dyDescent="0.35">
      <c r="A12890" t="s">
        <v>69106</v>
      </c>
      <c r="B12890" t="s">
        <v>849</v>
      </c>
      <c r="C12890" t="s">
        <v>3671</v>
      </c>
      <c r="G12890">
        <v>9704099909</v>
      </c>
      <c r="H12890" t="s">
        <v>69107</v>
      </c>
      <c r="J12890" t="s">
        <v>69108</v>
      </c>
      <c r="P12890" t="s">
        <v>50</v>
      </c>
      <c r="U12890" s="1">
        <v>45246</v>
      </c>
      <c r="V12890" s="1">
        <v>45246</v>
      </c>
      <c r="W12890" s="1">
        <v>45246.89166666667</v>
      </c>
      <c r="X12890" s="1">
        <v>45246.89166666667</v>
      </c>
      <c r="AC12890" t="s">
        <v>53</v>
      </c>
      <c r="AD12890">
        <v>1000000001</v>
      </c>
      <c r="AE12890" s="1">
        <v>39973.351388888892</v>
      </c>
      <c r="AF12890" t="s">
        <v>3377</v>
      </c>
      <c r="AG12890" t="s">
        <v>69109</v>
      </c>
      <c r="AH12890" t="s">
        <v>51</v>
      </c>
      <c r="AJ12890" t="s">
        <v>53</v>
      </c>
      <c r="AL12890" t="s">
        <v>78</v>
      </c>
      <c r="AO12890" t="s">
        <v>51983</v>
      </c>
      <c r="AP12890" s="1">
        <v>45246.890277777777</v>
      </c>
    </row>
    <row r="12891" spans="1:43" x14ac:dyDescent="0.35">
      <c r="A12891" t="s">
        <v>69110</v>
      </c>
      <c r="B12891" t="s">
        <v>69111</v>
      </c>
      <c r="C12891" t="s">
        <v>443</v>
      </c>
      <c r="H12891" t="s">
        <v>69110</v>
      </c>
      <c r="J12891" t="s">
        <v>69112</v>
      </c>
      <c r="U12891" s="1">
        <v>45246</v>
      </c>
      <c r="V12891" s="1">
        <v>45246</v>
      </c>
      <c r="W12891" s="1">
        <v>45246.705555555556</v>
      </c>
      <c r="X12891" s="1">
        <v>45246.705555555556</v>
      </c>
      <c r="AC12891" t="s">
        <v>53</v>
      </c>
      <c r="AD12891">
        <v>2973851103</v>
      </c>
      <c r="AE12891" s="1">
        <v>45239.359722222223</v>
      </c>
      <c r="AF12891" t="s">
        <v>69113</v>
      </c>
      <c r="AG12891" t="s">
        <v>69114</v>
      </c>
      <c r="AH12891" t="s">
        <v>51</v>
      </c>
      <c r="AJ12891" t="s">
        <v>53</v>
      </c>
      <c r="AL12891" t="s">
        <v>68</v>
      </c>
      <c r="AO12891" t="s">
        <v>5443</v>
      </c>
      <c r="AP12891" s="1">
        <v>45258.462500000001</v>
      </c>
    </row>
    <row r="12892" spans="1:43" x14ac:dyDescent="0.35">
      <c r="A12892" t="s">
        <v>69115</v>
      </c>
      <c r="B12892" t="s">
        <v>18349</v>
      </c>
      <c r="C12892" t="s">
        <v>1982</v>
      </c>
      <c r="F12892" t="s">
        <v>69116</v>
      </c>
      <c r="H12892" t="s">
        <v>69117</v>
      </c>
      <c r="J12892" t="s">
        <v>69118</v>
      </c>
      <c r="K12892" t="s">
        <v>69119</v>
      </c>
      <c r="M12892" t="s">
        <v>1912</v>
      </c>
      <c r="N12892" t="s">
        <v>65</v>
      </c>
      <c r="O12892">
        <v>80125</v>
      </c>
      <c r="P12892" t="s">
        <v>50</v>
      </c>
      <c r="U12892" s="1">
        <v>45246</v>
      </c>
      <c r="V12892" s="1">
        <v>45246</v>
      </c>
      <c r="W12892" s="1">
        <v>45246.414583333331</v>
      </c>
      <c r="X12892" s="1">
        <v>45246.414583333331</v>
      </c>
      <c r="AC12892" t="s">
        <v>53</v>
      </c>
      <c r="AD12892">
        <v>2969529624</v>
      </c>
      <c r="AE12892" s="1">
        <v>39429.624305555553</v>
      </c>
      <c r="AF12892" t="s">
        <v>69120</v>
      </c>
      <c r="AG12892" t="s">
        <v>69121</v>
      </c>
      <c r="AH12892" t="s">
        <v>51</v>
      </c>
      <c r="AJ12892" t="s">
        <v>53</v>
      </c>
      <c r="AL12892" t="s">
        <v>68</v>
      </c>
      <c r="AO12892" t="s">
        <v>57090</v>
      </c>
      <c r="AP12892" s="1">
        <v>45355.481944444444</v>
      </c>
      <c r="AQ12892" s="1">
        <v>45355.48333333333</v>
      </c>
    </row>
    <row r="12893" spans="1:43" x14ac:dyDescent="0.35">
      <c r="A12893" t="s">
        <v>69122</v>
      </c>
      <c r="B12893" t="s">
        <v>69123</v>
      </c>
      <c r="C12893" t="s">
        <v>69101</v>
      </c>
      <c r="F12893" t="s">
        <v>45936</v>
      </c>
      <c r="H12893" t="s">
        <v>41073</v>
      </c>
      <c r="I12893" t="s">
        <v>780</v>
      </c>
      <c r="J12893" t="s">
        <v>17887</v>
      </c>
      <c r="K12893" t="s">
        <v>39322</v>
      </c>
      <c r="M12893" t="s">
        <v>525</v>
      </c>
      <c r="N12893" t="s">
        <v>65</v>
      </c>
      <c r="O12893">
        <v>80011</v>
      </c>
      <c r="P12893" t="s">
        <v>50</v>
      </c>
      <c r="U12893" s="1">
        <v>45246</v>
      </c>
      <c r="V12893" s="1">
        <v>45246</v>
      </c>
      <c r="W12893" s="1">
        <v>45246.522222222222</v>
      </c>
      <c r="X12893" s="1">
        <v>45474.611111111109</v>
      </c>
      <c r="Y12893" s="1">
        <v>45474.629166666666</v>
      </c>
      <c r="Z12893">
        <v>45958.17</v>
      </c>
      <c r="AA12893" t="s">
        <v>133</v>
      </c>
      <c r="AC12893" t="s">
        <v>53</v>
      </c>
      <c r="AD12893">
        <v>2969723035</v>
      </c>
      <c r="AE12893" s="1">
        <v>42767.491666666669</v>
      </c>
      <c r="AF12893" t="s">
        <v>9936</v>
      </c>
      <c r="AG12893" t="s">
        <v>69124</v>
      </c>
      <c r="AH12893" t="s">
        <v>51</v>
      </c>
      <c r="AJ12893" t="s">
        <v>53</v>
      </c>
      <c r="AL12893" t="s">
        <v>68</v>
      </c>
      <c r="AO12893" t="s">
        <v>5443</v>
      </c>
      <c r="AP12893" s="1">
        <v>45246.522916666669</v>
      </c>
    </row>
    <row r="12894" spans="1:43" x14ac:dyDescent="0.35">
      <c r="A12894" t="s">
        <v>69125</v>
      </c>
      <c r="B12894" t="s">
        <v>5009</v>
      </c>
      <c r="C12894" t="s">
        <v>2073</v>
      </c>
      <c r="F12894">
        <v>13032046524</v>
      </c>
      <c r="H12894" t="s">
        <v>69125</v>
      </c>
      <c r="K12894" t="s">
        <v>69126</v>
      </c>
      <c r="L12894" t="s">
        <v>69127</v>
      </c>
      <c r="M12894" t="s">
        <v>14694</v>
      </c>
      <c r="N12894" t="s">
        <v>287</v>
      </c>
      <c r="O12894">
        <v>80228</v>
      </c>
      <c r="P12894" t="s">
        <v>50</v>
      </c>
      <c r="U12894" s="1">
        <v>45246</v>
      </c>
      <c r="V12894" s="1">
        <v>45246</v>
      </c>
      <c r="W12894" s="1">
        <v>45246.488888888889</v>
      </c>
      <c r="X12894" s="1">
        <v>45246.488888888889</v>
      </c>
      <c r="AC12894" t="s">
        <v>53</v>
      </c>
      <c r="AD12894">
        <v>1000000001</v>
      </c>
      <c r="AE12894" s="1">
        <v>39973.351388888892</v>
      </c>
      <c r="AF12894" t="s">
        <v>3377</v>
      </c>
      <c r="AG12894" t="s">
        <v>69128</v>
      </c>
      <c r="AH12894" t="s">
        <v>51</v>
      </c>
      <c r="AJ12894" t="s">
        <v>53</v>
      </c>
      <c r="AL12894" t="s">
        <v>78</v>
      </c>
      <c r="AO12894" t="s">
        <v>5443</v>
      </c>
      <c r="AP12894" s="1">
        <v>45464.499305555553</v>
      </c>
    </row>
    <row r="12895" spans="1:43" x14ac:dyDescent="0.35">
      <c r="A12895" t="s">
        <v>69129</v>
      </c>
      <c r="B12895" t="s">
        <v>69130</v>
      </c>
      <c r="C12895" t="s">
        <v>69101</v>
      </c>
      <c r="F12895" t="s">
        <v>45936</v>
      </c>
      <c r="H12895" t="s">
        <v>41073</v>
      </c>
      <c r="I12895" t="s">
        <v>101</v>
      </c>
      <c r="J12895" t="s">
        <v>17887</v>
      </c>
      <c r="K12895" t="s">
        <v>69131</v>
      </c>
      <c r="L12895" t="s">
        <v>16475</v>
      </c>
      <c r="M12895" t="s">
        <v>14994</v>
      </c>
      <c r="N12895" t="s">
        <v>213</v>
      </c>
      <c r="O12895">
        <v>80246</v>
      </c>
      <c r="P12895" t="s">
        <v>50</v>
      </c>
      <c r="U12895" s="1">
        <v>45246</v>
      </c>
      <c r="V12895" s="1">
        <v>45246</v>
      </c>
      <c r="W12895" s="1">
        <v>45246.515277777777</v>
      </c>
      <c r="X12895" s="1">
        <v>45449.69027777778</v>
      </c>
      <c r="Y12895" s="1">
        <v>45321.588194444441</v>
      </c>
      <c r="Z12895">
        <v>164.11</v>
      </c>
      <c r="AA12895" t="s">
        <v>133</v>
      </c>
      <c r="AC12895" t="s">
        <v>53</v>
      </c>
      <c r="AD12895">
        <v>2969723035</v>
      </c>
      <c r="AE12895" s="1">
        <v>42767.491666666669</v>
      </c>
      <c r="AF12895" t="s">
        <v>17706</v>
      </c>
      <c r="AG12895" t="s">
        <v>69132</v>
      </c>
      <c r="AH12895" t="s">
        <v>51</v>
      </c>
      <c r="AJ12895" t="s">
        <v>53</v>
      </c>
      <c r="AL12895" t="s">
        <v>68</v>
      </c>
      <c r="AO12895" t="s">
        <v>5443</v>
      </c>
      <c r="AP12895" s="1">
        <v>45246.520138888889</v>
      </c>
    </row>
    <row r="12896" spans="1:43" x14ac:dyDescent="0.35">
      <c r="A12896" t="s">
        <v>69133</v>
      </c>
      <c r="B12896" t="s">
        <v>10508</v>
      </c>
      <c r="C12896" t="s">
        <v>27930</v>
      </c>
      <c r="F12896" t="s">
        <v>69134</v>
      </c>
      <c r="H12896" t="s">
        <v>69133</v>
      </c>
      <c r="J12896" t="s">
        <v>69135</v>
      </c>
      <c r="K12896" t="s">
        <v>69136</v>
      </c>
      <c r="M12896" t="s">
        <v>753</v>
      </c>
      <c r="N12896" t="s">
        <v>798</v>
      </c>
      <c r="O12896">
        <v>79907</v>
      </c>
      <c r="P12896" t="s">
        <v>50</v>
      </c>
      <c r="U12896" s="1">
        <v>45246</v>
      </c>
      <c r="V12896" s="1">
        <v>45246</v>
      </c>
      <c r="W12896" s="1">
        <v>45246.368055555555</v>
      </c>
      <c r="X12896" s="1">
        <v>45246.368055555555</v>
      </c>
      <c r="AC12896" t="s">
        <v>51</v>
      </c>
      <c r="AD12896">
        <v>2972411900</v>
      </c>
      <c r="AE12896" s="1">
        <v>44977.404166666667</v>
      </c>
      <c r="AF12896" t="s">
        <v>69137</v>
      </c>
      <c r="AG12896" t="s">
        <v>69138</v>
      </c>
      <c r="AH12896" t="s">
        <v>51</v>
      </c>
      <c r="AJ12896" t="s">
        <v>53</v>
      </c>
      <c r="AL12896" t="s">
        <v>68</v>
      </c>
      <c r="AO12896" t="s">
        <v>5443</v>
      </c>
      <c r="AP12896" s="1">
        <v>45246.375</v>
      </c>
    </row>
    <row r="12897" spans="1:43" x14ac:dyDescent="0.35">
      <c r="A12897" t="s">
        <v>69139</v>
      </c>
      <c r="B12897" t="s">
        <v>11164</v>
      </c>
      <c r="C12897" t="s">
        <v>4450</v>
      </c>
      <c r="F12897" t="s">
        <v>69140</v>
      </c>
      <c r="H12897" t="s">
        <v>69139</v>
      </c>
      <c r="J12897" t="s">
        <v>55844</v>
      </c>
      <c r="K12897" t="s">
        <v>58679</v>
      </c>
      <c r="M12897" t="s">
        <v>154</v>
      </c>
      <c r="N12897" t="s">
        <v>65</v>
      </c>
      <c r="O12897">
        <v>80631</v>
      </c>
      <c r="P12897" t="s">
        <v>50</v>
      </c>
      <c r="U12897" s="1">
        <v>45247</v>
      </c>
      <c r="V12897" s="1">
        <v>45247</v>
      </c>
      <c r="W12897" s="1">
        <v>45247.474999999999</v>
      </c>
      <c r="X12897" s="1">
        <v>45247.474999999999</v>
      </c>
      <c r="AC12897" t="s">
        <v>53</v>
      </c>
      <c r="AD12897">
        <v>2969527055</v>
      </c>
      <c r="AE12897" s="1">
        <v>39314.380555555559</v>
      </c>
      <c r="AF12897" t="s">
        <v>2235</v>
      </c>
      <c r="AG12897" t="s">
        <v>69141</v>
      </c>
      <c r="AH12897" t="s">
        <v>51</v>
      </c>
      <c r="AJ12897" t="s">
        <v>53</v>
      </c>
      <c r="AL12897" t="s">
        <v>78</v>
      </c>
      <c r="AO12897" t="s">
        <v>5443</v>
      </c>
      <c r="AP12897" s="1">
        <v>45247.474305555559</v>
      </c>
    </row>
    <row r="12898" spans="1:43" x14ac:dyDescent="0.35">
      <c r="A12898" t="s">
        <v>69142</v>
      </c>
      <c r="B12898" t="s">
        <v>57429</v>
      </c>
      <c r="C12898" t="s">
        <v>97</v>
      </c>
      <c r="H12898" t="s">
        <v>69143</v>
      </c>
      <c r="J12898" t="s">
        <v>69144</v>
      </c>
      <c r="P12898" t="s">
        <v>50</v>
      </c>
      <c r="U12898" s="1">
        <v>45247</v>
      </c>
      <c r="V12898" s="1">
        <v>45247</v>
      </c>
      <c r="W12898" s="1">
        <v>45247.004861111112</v>
      </c>
      <c r="X12898" s="1">
        <v>45247.004861111112</v>
      </c>
      <c r="AC12898" t="s">
        <v>53</v>
      </c>
      <c r="AD12898">
        <v>1000000001</v>
      </c>
      <c r="AE12898" s="1">
        <v>39973.351388888892</v>
      </c>
      <c r="AF12898" t="s">
        <v>3377</v>
      </c>
      <c r="AG12898" t="s">
        <v>69145</v>
      </c>
      <c r="AH12898" t="s">
        <v>51</v>
      </c>
      <c r="AJ12898" t="s">
        <v>53</v>
      </c>
      <c r="AL12898" t="s">
        <v>78</v>
      </c>
      <c r="AO12898" t="s">
        <v>51552</v>
      </c>
    </row>
    <row r="12899" spans="1:43" x14ac:dyDescent="0.35">
      <c r="A12899" t="s">
        <v>69146</v>
      </c>
      <c r="B12899" t="s">
        <v>2148</v>
      </c>
      <c r="C12899" t="s">
        <v>69147</v>
      </c>
      <c r="F12899" t="s">
        <v>69148</v>
      </c>
      <c r="H12899" t="s">
        <v>69146</v>
      </c>
      <c r="J12899" t="s">
        <v>69149</v>
      </c>
      <c r="K12899" t="s">
        <v>69150</v>
      </c>
      <c r="M12899" t="s">
        <v>753</v>
      </c>
      <c r="N12899" t="s">
        <v>798</v>
      </c>
      <c r="O12899">
        <v>79927</v>
      </c>
      <c r="P12899" t="s">
        <v>50</v>
      </c>
      <c r="U12899" s="1">
        <v>45247</v>
      </c>
      <c r="V12899" s="1">
        <v>45247</v>
      </c>
      <c r="W12899" s="1">
        <v>45247.594444444447</v>
      </c>
      <c r="X12899" s="1">
        <v>45247.594444444447</v>
      </c>
      <c r="AC12899" t="s">
        <v>51</v>
      </c>
      <c r="AD12899">
        <v>2973955885</v>
      </c>
      <c r="AE12899" s="1">
        <v>45247.599305555559</v>
      </c>
      <c r="AF12899" t="s">
        <v>69151</v>
      </c>
      <c r="AG12899" t="s">
        <v>69152</v>
      </c>
      <c r="AH12899" t="s">
        <v>51</v>
      </c>
      <c r="AJ12899" t="s">
        <v>53</v>
      </c>
      <c r="AL12899" t="s">
        <v>68</v>
      </c>
      <c r="AO12899" t="s">
        <v>5443</v>
      </c>
      <c r="AP12899" s="1">
        <v>45247.605555555558</v>
      </c>
      <c r="AQ12899" s="1">
        <v>45247.604166666664</v>
      </c>
    </row>
    <row r="12900" spans="1:43" x14ac:dyDescent="0.35">
      <c r="A12900" t="s">
        <v>69153</v>
      </c>
      <c r="B12900" t="s">
        <v>69154</v>
      </c>
      <c r="C12900" t="s">
        <v>4522</v>
      </c>
      <c r="F12900" t="s">
        <v>69155</v>
      </c>
      <c r="H12900" t="s">
        <v>69153</v>
      </c>
      <c r="J12900" t="s">
        <v>69156</v>
      </c>
      <c r="K12900" t="s">
        <v>69157</v>
      </c>
      <c r="M12900" t="s">
        <v>753</v>
      </c>
      <c r="N12900" t="s">
        <v>798</v>
      </c>
      <c r="O12900">
        <v>79928</v>
      </c>
      <c r="P12900" t="s">
        <v>50</v>
      </c>
      <c r="U12900" s="1">
        <v>45247</v>
      </c>
      <c r="V12900" s="1">
        <v>45247</v>
      </c>
      <c r="W12900" s="1">
        <v>45247.569444444445</v>
      </c>
      <c r="X12900" s="1">
        <v>45247.569444444445</v>
      </c>
      <c r="AC12900" t="s">
        <v>51</v>
      </c>
      <c r="AD12900">
        <v>2973956030</v>
      </c>
      <c r="AE12900" s="1">
        <v>45247.634027777778</v>
      </c>
      <c r="AF12900" t="s">
        <v>69158</v>
      </c>
      <c r="AG12900" t="s">
        <v>69159</v>
      </c>
      <c r="AH12900" t="s">
        <v>51</v>
      </c>
      <c r="AJ12900" t="s">
        <v>53</v>
      </c>
      <c r="AL12900" t="s">
        <v>68</v>
      </c>
      <c r="AO12900" t="s">
        <v>5443</v>
      </c>
      <c r="AP12900" s="1">
        <v>45247.614583333336</v>
      </c>
    </row>
    <row r="12901" spans="1:43" x14ac:dyDescent="0.35">
      <c r="A12901" t="s">
        <v>69160</v>
      </c>
      <c r="B12901" t="s">
        <v>459</v>
      </c>
      <c r="C12901" t="s">
        <v>460</v>
      </c>
      <c r="F12901" t="s">
        <v>69161</v>
      </c>
      <c r="H12901" t="s">
        <v>69162</v>
      </c>
      <c r="J12901" t="s">
        <v>40955</v>
      </c>
      <c r="K12901" t="s">
        <v>13384</v>
      </c>
      <c r="M12901" t="s">
        <v>13385</v>
      </c>
      <c r="N12901" t="s">
        <v>65</v>
      </c>
      <c r="O12901">
        <v>80524</v>
      </c>
      <c r="P12901" t="s">
        <v>50</v>
      </c>
      <c r="U12901" s="1">
        <v>45247</v>
      </c>
      <c r="V12901" s="1">
        <v>45247</v>
      </c>
      <c r="W12901" s="1">
        <v>45348.602083333331</v>
      </c>
      <c r="X12901" s="1">
        <v>45348.602083333331</v>
      </c>
      <c r="AC12901" t="s">
        <v>53</v>
      </c>
      <c r="AD12901">
        <v>2969479668</v>
      </c>
      <c r="AE12901" s="1">
        <v>37405</v>
      </c>
      <c r="AF12901" t="s">
        <v>11970</v>
      </c>
      <c r="AG12901" t="s">
        <v>69163</v>
      </c>
      <c r="AH12901" t="s">
        <v>51</v>
      </c>
      <c r="AJ12901" t="s">
        <v>53</v>
      </c>
      <c r="AO12901" t="s">
        <v>57090</v>
      </c>
    </row>
    <row r="12902" spans="1:43" x14ac:dyDescent="0.35">
      <c r="A12902" t="s">
        <v>69164</v>
      </c>
      <c r="B12902" t="s">
        <v>2339</v>
      </c>
      <c r="C12902" t="s">
        <v>3185</v>
      </c>
      <c r="F12902" t="s">
        <v>69165</v>
      </c>
      <c r="H12902" t="s">
        <v>69164</v>
      </c>
      <c r="J12902" t="s">
        <v>31579</v>
      </c>
      <c r="K12902" t="s">
        <v>58165</v>
      </c>
      <c r="M12902" t="s">
        <v>58166</v>
      </c>
      <c r="N12902" t="s">
        <v>264</v>
      </c>
      <c r="O12902">
        <v>75662</v>
      </c>
      <c r="P12902" t="s">
        <v>50</v>
      </c>
      <c r="U12902" s="1">
        <v>45247</v>
      </c>
      <c r="V12902" s="1">
        <v>45247</v>
      </c>
      <c r="W12902" s="1">
        <v>45247.401388888888</v>
      </c>
      <c r="X12902" s="1">
        <v>45247.401388888888</v>
      </c>
      <c r="AC12902" t="s">
        <v>51</v>
      </c>
      <c r="AD12902">
        <v>2970095592</v>
      </c>
      <c r="AE12902" s="1">
        <v>44448.553472222222</v>
      </c>
      <c r="AF12902" t="s">
        <v>48538</v>
      </c>
      <c r="AG12902" t="s">
        <v>69166</v>
      </c>
      <c r="AH12902" t="s">
        <v>51</v>
      </c>
      <c r="AJ12902" t="s">
        <v>53</v>
      </c>
      <c r="AL12902" t="s">
        <v>68</v>
      </c>
      <c r="AO12902" t="s">
        <v>5443</v>
      </c>
      <c r="AP12902" s="1">
        <v>45451.592361111114</v>
      </c>
    </row>
    <row r="12903" spans="1:43" x14ac:dyDescent="0.35">
      <c r="A12903" t="s">
        <v>69167</v>
      </c>
      <c r="B12903" t="s">
        <v>69168</v>
      </c>
      <c r="C12903" t="s">
        <v>62700</v>
      </c>
      <c r="F12903" t="s">
        <v>69169</v>
      </c>
      <c r="H12903" t="s">
        <v>69167</v>
      </c>
      <c r="J12903" t="s">
        <v>69170</v>
      </c>
      <c r="K12903" t="s">
        <v>69171</v>
      </c>
      <c r="M12903" t="s">
        <v>46817</v>
      </c>
      <c r="N12903" t="s">
        <v>253</v>
      </c>
      <c r="O12903">
        <v>88081</v>
      </c>
      <c r="P12903" t="s">
        <v>50</v>
      </c>
      <c r="U12903" s="1">
        <v>45247</v>
      </c>
      <c r="V12903" s="1">
        <v>45247</v>
      </c>
      <c r="W12903" s="1">
        <v>45247.438888888886</v>
      </c>
      <c r="X12903" s="1">
        <v>45247.438888888886</v>
      </c>
      <c r="AC12903" t="s">
        <v>51</v>
      </c>
      <c r="AD12903">
        <v>2973953805</v>
      </c>
      <c r="AE12903" s="1">
        <v>45247.497916666667</v>
      </c>
      <c r="AF12903" t="s">
        <v>69172</v>
      </c>
      <c r="AG12903" t="s">
        <v>69173</v>
      </c>
      <c r="AH12903" t="s">
        <v>51</v>
      </c>
      <c r="AJ12903" t="s">
        <v>53</v>
      </c>
      <c r="AL12903" t="s">
        <v>68</v>
      </c>
      <c r="AO12903" t="s">
        <v>5443</v>
      </c>
      <c r="AP12903" s="1">
        <v>45247.588194444441</v>
      </c>
      <c r="AQ12903" s="1">
        <v>45247.520138888889</v>
      </c>
    </row>
    <row r="12904" spans="1:43" x14ac:dyDescent="0.35">
      <c r="A12904" t="s">
        <v>69174</v>
      </c>
      <c r="B12904" t="s">
        <v>33620</v>
      </c>
      <c r="C12904" t="s">
        <v>69175</v>
      </c>
      <c r="F12904" t="s">
        <v>69176</v>
      </c>
      <c r="H12904" t="s">
        <v>69177</v>
      </c>
      <c r="J12904" t="s">
        <v>36113</v>
      </c>
      <c r="K12904" t="s">
        <v>369</v>
      </c>
      <c r="M12904" t="s">
        <v>370</v>
      </c>
      <c r="N12904" t="s">
        <v>501</v>
      </c>
      <c r="O12904">
        <v>88240</v>
      </c>
      <c r="P12904" t="s">
        <v>50</v>
      </c>
      <c r="U12904" s="1">
        <v>45247</v>
      </c>
      <c r="V12904" s="1">
        <v>45247</v>
      </c>
      <c r="W12904" s="1">
        <v>45247.375</v>
      </c>
      <c r="X12904" s="1">
        <v>45247.375</v>
      </c>
      <c r="AC12904" t="s">
        <v>51</v>
      </c>
      <c r="AD12904">
        <v>2969512497</v>
      </c>
      <c r="AE12904" s="1">
        <v>38481.407638888886</v>
      </c>
      <c r="AF12904" t="s">
        <v>4005</v>
      </c>
      <c r="AG12904" t="s">
        <v>69178</v>
      </c>
      <c r="AH12904" t="s">
        <v>51</v>
      </c>
      <c r="AJ12904" t="s">
        <v>53</v>
      </c>
      <c r="AL12904" t="s">
        <v>68</v>
      </c>
      <c r="AO12904" t="s">
        <v>5443</v>
      </c>
      <c r="AP12904" s="1">
        <v>45464.300694444442</v>
      </c>
      <c r="AQ12904" s="1">
        <v>45464.301388888889</v>
      </c>
    </row>
    <row r="12905" spans="1:43" x14ac:dyDescent="0.35">
      <c r="A12905" t="s">
        <v>69179</v>
      </c>
      <c r="B12905" t="s">
        <v>69180</v>
      </c>
      <c r="C12905" t="s">
        <v>3789</v>
      </c>
      <c r="F12905" t="s">
        <v>22828</v>
      </c>
      <c r="H12905" t="s">
        <v>41073</v>
      </c>
      <c r="I12905" t="s">
        <v>179</v>
      </c>
      <c r="J12905" t="s">
        <v>11720</v>
      </c>
      <c r="K12905" t="s">
        <v>11721</v>
      </c>
      <c r="M12905" t="s">
        <v>159</v>
      </c>
      <c r="N12905" t="s">
        <v>65</v>
      </c>
      <c r="O12905">
        <v>80906</v>
      </c>
      <c r="P12905" t="s">
        <v>50</v>
      </c>
      <c r="U12905" s="1">
        <v>45247</v>
      </c>
      <c r="V12905" s="1">
        <v>45247</v>
      </c>
      <c r="W12905" s="1">
        <v>45247.574999999997</v>
      </c>
      <c r="X12905" s="1">
        <v>45435.424305555556</v>
      </c>
      <c r="AC12905" t="s">
        <v>53</v>
      </c>
      <c r="AD12905">
        <v>2969472760</v>
      </c>
      <c r="AE12905" s="1">
        <v>36916.71597222222</v>
      </c>
      <c r="AF12905" t="s">
        <v>69181</v>
      </c>
      <c r="AG12905" t="s">
        <v>69182</v>
      </c>
      <c r="AH12905" t="s">
        <v>51</v>
      </c>
      <c r="AJ12905" t="s">
        <v>53</v>
      </c>
      <c r="AL12905" t="s">
        <v>68</v>
      </c>
      <c r="AO12905" t="s">
        <v>5443</v>
      </c>
      <c r="AP12905" s="1">
        <v>45247.618750000001</v>
      </c>
    </row>
    <row r="12906" spans="1:43" x14ac:dyDescent="0.35">
      <c r="A12906" t="s">
        <v>69183</v>
      </c>
      <c r="B12906" t="s">
        <v>5142</v>
      </c>
      <c r="C12906" t="s">
        <v>89</v>
      </c>
      <c r="F12906" t="s">
        <v>69184</v>
      </c>
      <c r="H12906" t="s">
        <v>69183</v>
      </c>
      <c r="J12906" t="s">
        <v>69185</v>
      </c>
      <c r="K12906" t="s">
        <v>69186</v>
      </c>
      <c r="M12906" t="s">
        <v>753</v>
      </c>
      <c r="N12906" t="s">
        <v>798</v>
      </c>
      <c r="O12906">
        <v>79925</v>
      </c>
      <c r="P12906" t="s">
        <v>50</v>
      </c>
      <c r="U12906" s="1">
        <v>45247</v>
      </c>
      <c r="V12906" s="1">
        <v>45247</v>
      </c>
      <c r="W12906" s="1">
        <v>45247.498611111114</v>
      </c>
      <c r="X12906" s="1">
        <v>45247.498611111114</v>
      </c>
      <c r="AC12906" t="s">
        <v>51</v>
      </c>
      <c r="AD12906">
        <v>2973953821</v>
      </c>
      <c r="AE12906" s="1">
        <v>45247.505555555559</v>
      </c>
      <c r="AF12906" t="s">
        <v>69187</v>
      </c>
      <c r="AG12906" t="s">
        <v>69188</v>
      </c>
      <c r="AH12906" t="s">
        <v>51</v>
      </c>
      <c r="AJ12906" t="s">
        <v>53</v>
      </c>
      <c r="AL12906" t="s">
        <v>68</v>
      </c>
      <c r="AO12906" t="s">
        <v>5443</v>
      </c>
      <c r="AP12906" s="1">
        <v>45250.481249999997</v>
      </c>
      <c r="AQ12906" s="1">
        <v>45247.518750000003</v>
      </c>
    </row>
    <row r="12907" spans="1:43" x14ac:dyDescent="0.35">
      <c r="A12907" t="s">
        <v>69189</v>
      </c>
      <c r="B12907" t="s">
        <v>69190</v>
      </c>
      <c r="C12907" t="s">
        <v>258</v>
      </c>
      <c r="H12907" t="s">
        <v>69189</v>
      </c>
      <c r="K12907" t="s">
        <v>69191</v>
      </c>
      <c r="M12907" t="s">
        <v>20437</v>
      </c>
      <c r="N12907" t="s">
        <v>398</v>
      </c>
      <c r="O12907">
        <v>88232</v>
      </c>
      <c r="P12907" t="s">
        <v>50</v>
      </c>
      <c r="U12907" s="1">
        <v>45247</v>
      </c>
      <c r="V12907" s="1">
        <v>45247</v>
      </c>
      <c r="W12907" s="1">
        <v>45247.9375</v>
      </c>
      <c r="X12907" s="1">
        <v>45247.9375</v>
      </c>
      <c r="AC12907" t="s">
        <v>53</v>
      </c>
      <c r="AD12907">
        <v>1000000001</v>
      </c>
      <c r="AE12907" s="1">
        <v>39973.351388888892</v>
      </c>
      <c r="AF12907" t="s">
        <v>3377</v>
      </c>
      <c r="AG12907" t="s">
        <v>69192</v>
      </c>
      <c r="AH12907" t="s">
        <v>51</v>
      </c>
      <c r="AJ12907" t="s">
        <v>53</v>
      </c>
      <c r="AL12907" t="s">
        <v>78</v>
      </c>
      <c r="AO12907" t="s">
        <v>5443</v>
      </c>
      <c r="AP12907" s="1">
        <v>45319.841666666667</v>
      </c>
    </row>
    <row r="12908" spans="1:43" x14ac:dyDescent="0.35">
      <c r="A12908" t="s">
        <v>69193</v>
      </c>
      <c r="B12908" t="s">
        <v>69194</v>
      </c>
      <c r="C12908" t="s">
        <v>1471</v>
      </c>
      <c r="F12908" t="s">
        <v>69195</v>
      </c>
      <c r="H12908" t="s">
        <v>69196</v>
      </c>
      <c r="J12908" t="s">
        <v>69197</v>
      </c>
      <c r="K12908" t="s">
        <v>69198</v>
      </c>
      <c r="M12908" t="s">
        <v>16847</v>
      </c>
      <c r="N12908" t="s">
        <v>65</v>
      </c>
      <c r="O12908">
        <v>80536</v>
      </c>
      <c r="P12908" t="s">
        <v>50</v>
      </c>
      <c r="U12908" s="1">
        <v>45247</v>
      </c>
      <c r="V12908" s="1">
        <v>45247</v>
      </c>
      <c r="W12908" s="1">
        <v>45247.866666666669</v>
      </c>
      <c r="X12908" s="1">
        <v>45247.866666666669</v>
      </c>
      <c r="AC12908" t="s">
        <v>53</v>
      </c>
      <c r="AD12908">
        <v>1000000001</v>
      </c>
      <c r="AE12908" s="1">
        <v>39973.351388888892</v>
      </c>
      <c r="AF12908" t="s">
        <v>3377</v>
      </c>
      <c r="AG12908" t="s">
        <v>69199</v>
      </c>
      <c r="AH12908" t="s">
        <v>51</v>
      </c>
      <c r="AJ12908" t="s">
        <v>53</v>
      </c>
      <c r="AL12908" t="s">
        <v>78</v>
      </c>
      <c r="AO12908" t="s">
        <v>5443</v>
      </c>
      <c r="AP12908" s="1">
        <v>45247.865277777775</v>
      </c>
    </row>
    <row r="12909" spans="1:43" x14ac:dyDescent="0.35">
      <c r="A12909" t="s">
        <v>69200</v>
      </c>
      <c r="B12909" t="s">
        <v>69201</v>
      </c>
      <c r="C12909" t="s">
        <v>1614</v>
      </c>
      <c r="H12909" t="s">
        <v>69202</v>
      </c>
      <c r="K12909" t="s">
        <v>69203</v>
      </c>
      <c r="M12909" t="s">
        <v>1296</v>
      </c>
      <c r="N12909" t="s">
        <v>398</v>
      </c>
      <c r="O12909">
        <v>88220</v>
      </c>
      <c r="P12909" t="s">
        <v>50</v>
      </c>
      <c r="U12909" s="1">
        <v>45247</v>
      </c>
      <c r="V12909" s="1">
        <v>45247</v>
      </c>
      <c r="W12909" s="1">
        <v>45247.833333333336</v>
      </c>
      <c r="X12909" s="1">
        <v>45247.833333333336</v>
      </c>
      <c r="AC12909" t="s">
        <v>53</v>
      </c>
      <c r="AD12909">
        <v>1000000001</v>
      </c>
      <c r="AE12909" s="1">
        <v>39973.351388888892</v>
      </c>
      <c r="AF12909" t="s">
        <v>3377</v>
      </c>
      <c r="AG12909" t="s">
        <v>69204</v>
      </c>
      <c r="AH12909" t="s">
        <v>51</v>
      </c>
      <c r="AJ12909" t="s">
        <v>53</v>
      </c>
      <c r="AL12909" t="s">
        <v>78</v>
      </c>
      <c r="AO12909" t="s">
        <v>51552</v>
      </c>
    </row>
    <row r="12910" spans="1:43" x14ac:dyDescent="0.35">
      <c r="A12910" t="s">
        <v>69205</v>
      </c>
      <c r="B12910" t="s">
        <v>16403</v>
      </c>
      <c r="C12910" t="s">
        <v>69206</v>
      </c>
      <c r="F12910">
        <v>14322094725</v>
      </c>
      <c r="H12910" t="s">
        <v>69205</v>
      </c>
      <c r="J12910" t="s">
        <v>69207</v>
      </c>
      <c r="K12910" t="s">
        <v>69208</v>
      </c>
      <c r="M12910" t="s">
        <v>69209</v>
      </c>
      <c r="N12910" t="s">
        <v>637</v>
      </c>
      <c r="O12910">
        <v>79360</v>
      </c>
      <c r="P12910" t="s">
        <v>50</v>
      </c>
      <c r="U12910" s="1">
        <v>45247</v>
      </c>
      <c r="V12910" s="1">
        <v>45247</v>
      </c>
      <c r="W12910" s="1">
        <v>45247.558333333334</v>
      </c>
      <c r="X12910" s="1">
        <v>45247.558333333334</v>
      </c>
      <c r="AC12910" t="s">
        <v>53</v>
      </c>
      <c r="AD12910">
        <v>1000000001</v>
      </c>
      <c r="AE12910" s="1">
        <v>39973.351388888892</v>
      </c>
      <c r="AF12910" t="s">
        <v>3377</v>
      </c>
      <c r="AG12910" t="s">
        <v>69210</v>
      </c>
      <c r="AH12910" t="s">
        <v>51</v>
      </c>
      <c r="AJ12910" t="s">
        <v>53</v>
      </c>
      <c r="AL12910" t="s">
        <v>78</v>
      </c>
      <c r="AO12910" t="s">
        <v>51552</v>
      </c>
      <c r="AP12910" s="1">
        <v>45378.426388888889</v>
      </c>
      <c r="AQ12910" s="1">
        <v>45322.48333333333</v>
      </c>
    </row>
    <row r="12911" spans="1:43" x14ac:dyDescent="0.35">
      <c r="A12911" t="s">
        <v>69211</v>
      </c>
      <c r="B12911" t="s">
        <v>2148</v>
      </c>
      <c r="C12911" t="s">
        <v>69147</v>
      </c>
      <c r="F12911" t="s">
        <v>69212</v>
      </c>
      <c r="H12911" t="s">
        <v>69213</v>
      </c>
      <c r="J12911" t="s">
        <v>69214</v>
      </c>
      <c r="K12911" t="s">
        <v>69150</v>
      </c>
      <c r="M12911" t="s">
        <v>753</v>
      </c>
      <c r="N12911" t="s">
        <v>798</v>
      </c>
      <c r="O12911">
        <v>79927</v>
      </c>
      <c r="P12911" t="s">
        <v>50</v>
      </c>
      <c r="U12911" s="1">
        <v>45247</v>
      </c>
      <c r="V12911" s="1">
        <v>45247</v>
      </c>
      <c r="W12911" s="1">
        <v>45247.501388888886</v>
      </c>
      <c r="X12911" s="1">
        <v>45247.501388888886</v>
      </c>
      <c r="AC12911" t="s">
        <v>51</v>
      </c>
      <c r="AD12911">
        <v>1000000001</v>
      </c>
      <c r="AE12911" s="1">
        <v>39973.351388888892</v>
      </c>
      <c r="AF12911" t="s">
        <v>3377</v>
      </c>
      <c r="AG12911" t="s">
        <v>69215</v>
      </c>
      <c r="AH12911" t="s">
        <v>51</v>
      </c>
      <c r="AJ12911" t="s">
        <v>53</v>
      </c>
      <c r="AL12911" t="s">
        <v>78</v>
      </c>
      <c r="AO12911" t="s">
        <v>5443</v>
      </c>
      <c r="AP12911" s="1">
        <v>45247.575694444444</v>
      </c>
      <c r="AQ12911" s="1">
        <v>45247.572916666664</v>
      </c>
    </row>
    <row r="12912" spans="1:43" x14ac:dyDescent="0.35">
      <c r="A12912" t="s">
        <v>69216</v>
      </c>
      <c r="B12912" t="s">
        <v>69217</v>
      </c>
      <c r="C12912" t="s">
        <v>8700</v>
      </c>
      <c r="H12912" t="s">
        <v>69216</v>
      </c>
      <c r="J12912" t="s">
        <v>55844</v>
      </c>
      <c r="P12912" t="s">
        <v>50</v>
      </c>
      <c r="U12912" s="1">
        <v>45247</v>
      </c>
      <c r="V12912" s="1">
        <v>45247</v>
      </c>
      <c r="W12912" s="1">
        <v>45247.462500000001</v>
      </c>
      <c r="X12912" s="1">
        <v>45247.462500000001</v>
      </c>
      <c r="AC12912" t="s">
        <v>53</v>
      </c>
      <c r="AD12912">
        <v>2969527055</v>
      </c>
      <c r="AE12912" s="1">
        <v>39314.380555555559</v>
      </c>
      <c r="AF12912" t="s">
        <v>2235</v>
      </c>
      <c r="AG12912" t="s">
        <v>69218</v>
      </c>
      <c r="AH12912" t="s">
        <v>51</v>
      </c>
      <c r="AJ12912" t="s">
        <v>53</v>
      </c>
      <c r="AL12912" t="s">
        <v>68</v>
      </c>
      <c r="AO12912" t="s">
        <v>5443</v>
      </c>
      <c r="AP12912" s="1">
        <v>45463.29791666667</v>
      </c>
    </row>
    <row r="12913" spans="1:43" x14ac:dyDescent="0.35">
      <c r="A12913" t="s">
        <v>69219</v>
      </c>
      <c r="B12913" t="s">
        <v>69220</v>
      </c>
      <c r="C12913" t="s">
        <v>3285</v>
      </c>
      <c r="F12913">
        <v>18457453996</v>
      </c>
      <c r="H12913" t="s">
        <v>69221</v>
      </c>
      <c r="J12913" t="s">
        <v>3789</v>
      </c>
      <c r="K12913" t="s">
        <v>47622</v>
      </c>
      <c r="M12913" t="s">
        <v>1397</v>
      </c>
      <c r="N12913" t="s">
        <v>287</v>
      </c>
      <c r="O12913">
        <v>80403</v>
      </c>
      <c r="P12913" t="s">
        <v>50</v>
      </c>
      <c r="U12913" s="1">
        <v>45248</v>
      </c>
      <c r="V12913" s="1">
        <v>45248</v>
      </c>
      <c r="W12913" s="1">
        <v>45248.384722222225</v>
      </c>
      <c r="X12913" s="1">
        <v>45248.384722222225</v>
      </c>
      <c r="AC12913" t="s">
        <v>53</v>
      </c>
      <c r="AD12913">
        <v>1000000001</v>
      </c>
      <c r="AE12913" s="1">
        <v>39973.351388888892</v>
      </c>
      <c r="AF12913" t="s">
        <v>3377</v>
      </c>
      <c r="AG12913" t="s">
        <v>69222</v>
      </c>
      <c r="AH12913" t="s">
        <v>51</v>
      </c>
      <c r="AJ12913" t="s">
        <v>53</v>
      </c>
      <c r="AL12913" t="s">
        <v>78</v>
      </c>
      <c r="AO12913" t="s">
        <v>51552</v>
      </c>
    </row>
    <row r="12914" spans="1:43" x14ac:dyDescent="0.35">
      <c r="A12914" t="s">
        <v>69223</v>
      </c>
      <c r="B12914" t="s">
        <v>1075</v>
      </c>
      <c r="C12914" t="s">
        <v>11407</v>
      </c>
      <c r="F12914" t="s">
        <v>69224</v>
      </c>
      <c r="H12914" t="s">
        <v>69223</v>
      </c>
      <c r="J12914" t="s">
        <v>69225</v>
      </c>
      <c r="K12914" t="s">
        <v>69226</v>
      </c>
      <c r="M12914" t="s">
        <v>11769</v>
      </c>
      <c r="N12914" t="s">
        <v>65</v>
      </c>
      <c r="O12914">
        <v>80611</v>
      </c>
      <c r="P12914" t="s">
        <v>50</v>
      </c>
      <c r="U12914" s="1">
        <v>45248</v>
      </c>
      <c r="V12914" s="1">
        <v>45248</v>
      </c>
      <c r="W12914" s="1">
        <v>45248.012499999997</v>
      </c>
      <c r="X12914" s="1">
        <v>45248.012499999997</v>
      </c>
      <c r="AC12914" t="s">
        <v>53</v>
      </c>
      <c r="AD12914">
        <v>1000000001</v>
      </c>
      <c r="AE12914" s="1">
        <v>39973.351388888892</v>
      </c>
      <c r="AF12914" t="s">
        <v>3377</v>
      </c>
      <c r="AG12914" t="s">
        <v>69227</v>
      </c>
      <c r="AH12914" t="s">
        <v>51</v>
      </c>
      <c r="AJ12914" t="s">
        <v>53</v>
      </c>
      <c r="AL12914" t="s">
        <v>78</v>
      </c>
      <c r="AO12914" t="s">
        <v>5443</v>
      </c>
      <c r="AP12914" s="1">
        <v>45276.987500000003</v>
      </c>
    </row>
    <row r="12915" spans="1:43" x14ac:dyDescent="0.35">
      <c r="A12915" t="s">
        <v>69228</v>
      </c>
      <c r="B12915" t="s">
        <v>43439</v>
      </c>
      <c r="C12915" t="s">
        <v>2347</v>
      </c>
      <c r="F12915" t="s">
        <v>69229</v>
      </c>
      <c r="H12915" t="s">
        <v>69230</v>
      </c>
      <c r="J12915" t="s">
        <v>69231</v>
      </c>
      <c r="K12915" t="s">
        <v>69232</v>
      </c>
      <c r="M12915" t="s">
        <v>4671</v>
      </c>
      <c r="N12915" t="s">
        <v>65</v>
      </c>
      <c r="O12915">
        <v>81416</v>
      </c>
      <c r="P12915" t="s">
        <v>50</v>
      </c>
      <c r="U12915" s="1">
        <v>45248</v>
      </c>
      <c r="V12915" s="1">
        <v>45248</v>
      </c>
      <c r="W12915" s="1">
        <v>45248.462500000001</v>
      </c>
      <c r="X12915" s="1">
        <v>45248.462500000001</v>
      </c>
      <c r="AC12915" t="s">
        <v>51</v>
      </c>
      <c r="AD12915">
        <v>1000000001</v>
      </c>
      <c r="AE12915" s="1">
        <v>39973.351388888892</v>
      </c>
      <c r="AF12915" t="s">
        <v>3377</v>
      </c>
      <c r="AG12915" t="s">
        <v>69233</v>
      </c>
      <c r="AH12915" t="s">
        <v>51</v>
      </c>
      <c r="AJ12915" t="s">
        <v>53</v>
      </c>
      <c r="AL12915" t="s">
        <v>78</v>
      </c>
      <c r="AO12915" t="s">
        <v>5443</v>
      </c>
      <c r="AP12915" s="1">
        <v>45260.56527777778</v>
      </c>
      <c r="AQ12915" s="1">
        <v>45252.524305555555</v>
      </c>
    </row>
    <row r="12916" spans="1:43" x14ac:dyDescent="0.35">
      <c r="A12916" t="s">
        <v>69234</v>
      </c>
      <c r="B12916" t="s">
        <v>2516</v>
      </c>
      <c r="C12916" t="s">
        <v>69235</v>
      </c>
      <c r="H12916" t="s">
        <v>69236</v>
      </c>
      <c r="J12916" t="s">
        <v>69237</v>
      </c>
      <c r="K12916" t="s">
        <v>69238</v>
      </c>
      <c r="M12916" t="s">
        <v>65</v>
      </c>
      <c r="N12916" t="s">
        <v>287</v>
      </c>
      <c r="O12916">
        <v>80840</v>
      </c>
      <c r="P12916" t="s">
        <v>50</v>
      </c>
      <c r="U12916" s="1">
        <v>45248</v>
      </c>
      <c r="V12916" s="1">
        <v>45248</v>
      </c>
      <c r="W12916" s="1">
        <v>45248.388194444444</v>
      </c>
      <c r="X12916" s="1">
        <v>45248.388194444444</v>
      </c>
      <c r="AC12916" t="s">
        <v>53</v>
      </c>
      <c r="AD12916">
        <v>1000000001</v>
      </c>
      <c r="AE12916" s="1">
        <v>39973.351388888892</v>
      </c>
      <c r="AF12916" t="s">
        <v>3377</v>
      </c>
      <c r="AG12916" t="s">
        <v>69239</v>
      </c>
      <c r="AH12916" t="s">
        <v>51</v>
      </c>
      <c r="AJ12916" t="s">
        <v>53</v>
      </c>
      <c r="AL12916" t="s">
        <v>78</v>
      </c>
      <c r="AO12916" t="s">
        <v>51552</v>
      </c>
    </row>
    <row r="12917" spans="1:43" x14ac:dyDescent="0.35">
      <c r="A12917" t="s">
        <v>69240</v>
      </c>
      <c r="B12917" t="s">
        <v>69241</v>
      </c>
      <c r="C12917" t="s">
        <v>69242</v>
      </c>
      <c r="H12917" t="s">
        <v>69243</v>
      </c>
      <c r="I12917" t="s">
        <v>200</v>
      </c>
      <c r="K12917" t="s">
        <v>69244</v>
      </c>
      <c r="M12917" t="s">
        <v>3053</v>
      </c>
      <c r="N12917" t="s">
        <v>637</v>
      </c>
      <c r="O12917">
        <v>77071</v>
      </c>
      <c r="P12917" t="s">
        <v>50</v>
      </c>
      <c r="U12917" s="1">
        <v>45249</v>
      </c>
      <c r="V12917" s="1">
        <v>45249</v>
      </c>
      <c r="AC12917" t="s">
        <v>53</v>
      </c>
      <c r="AG12917" t="s">
        <v>69245</v>
      </c>
      <c r="AH12917" t="s">
        <v>51</v>
      </c>
      <c r="AJ12917" t="s">
        <v>53</v>
      </c>
      <c r="AO12917" t="s">
        <v>5443</v>
      </c>
    </row>
    <row r="12918" spans="1:43" x14ac:dyDescent="0.35">
      <c r="A12918" t="s">
        <v>69246</v>
      </c>
      <c r="B12918" t="s">
        <v>20589</v>
      </c>
      <c r="C12918" t="s">
        <v>7134</v>
      </c>
      <c r="F12918" t="s">
        <v>69247</v>
      </c>
      <c r="H12918" t="s">
        <v>69246</v>
      </c>
      <c r="J12918" t="s">
        <v>69248</v>
      </c>
      <c r="K12918" t="s">
        <v>69249</v>
      </c>
      <c r="M12918" t="s">
        <v>753</v>
      </c>
      <c r="N12918" t="s">
        <v>798</v>
      </c>
      <c r="O12918">
        <v>79915</v>
      </c>
      <c r="P12918" t="s">
        <v>50</v>
      </c>
      <c r="U12918" s="1">
        <v>45250</v>
      </c>
      <c r="V12918" s="1">
        <v>45250</v>
      </c>
      <c r="W12918" s="1">
        <v>45250.670138888891</v>
      </c>
      <c r="X12918" s="1">
        <v>45250.670138888891</v>
      </c>
      <c r="AC12918" t="s">
        <v>51</v>
      </c>
      <c r="AD12918">
        <v>2969565389</v>
      </c>
      <c r="AE12918" s="1">
        <v>40766.430555555555</v>
      </c>
      <c r="AF12918" t="s">
        <v>69250</v>
      </c>
      <c r="AG12918" t="s">
        <v>69251</v>
      </c>
      <c r="AH12918" t="s">
        <v>51</v>
      </c>
      <c r="AJ12918" t="s">
        <v>53</v>
      </c>
      <c r="AO12918" t="s">
        <v>5443</v>
      </c>
      <c r="AP12918" s="1">
        <v>45250.671527777777</v>
      </c>
      <c r="AQ12918" s="1">
        <v>45250.673611111109</v>
      </c>
    </row>
    <row r="12919" spans="1:43" x14ac:dyDescent="0.35">
      <c r="A12919" t="s">
        <v>69252</v>
      </c>
      <c r="B12919" t="s">
        <v>69253</v>
      </c>
      <c r="C12919" t="s">
        <v>7898</v>
      </c>
      <c r="H12919" t="s">
        <v>69254</v>
      </c>
      <c r="J12919" t="s">
        <v>69255</v>
      </c>
      <c r="K12919" t="s">
        <v>69256</v>
      </c>
      <c r="M12919" t="s">
        <v>525</v>
      </c>
      <c r="N12919" t="s">
        <v>287</v>
      </c>
      <c r="O12919">
        <v>80011</v>
      </c>
      <c r="P12919" t="s">
        <v>50</v>
      </c>
      <c r="U12919" s="1">
        <v>45250</v>
      </c>
      <c r="V12919" s="1">
        <v>45250</v>
      </c>
      <c r="W12919" s="1">
        <v>45250.522222222222</v>
      </c>
      <c r="X12919" s="1">
        <v>45250.522222222222</v>
      </c>
      <c r="AC12919" t="s">
        <v>53</v>
      </c>
      <c r="AD12919">
        <v>1000000001</v>
      </c>
      <c r="AE12919" s="1">
        <v>39973.351388888892</v>
      </c>
      <c r="AF12919" t="s">
        <v>3377</v>
      </c>
      <c r="AG12919" t="s">
        <v>69257</v>
      </c>
      <c r="AH12919" t="s">
        <v>51</v>
      </c>
      <c r="AJ12919" t="s">
        <v>53</v>
      </c>
      <c r="AK12919" t="s">
        <v>78</v>
      </c>
      <c r="AO12919" t="s">
        <v>51552</v>
      </c>
    </row>
    <row r="12920" spans="1:43" x14ac:dyDescent="0.35">
      <c r="A12920" t="s">
        <v>69258</v>
      </c>
      <c r="B12920" t="s">
        <v>69259</v>
      </c>
      <c r="C12920" t="s">
        <v>69260</v>
      </c>
      <c r="F12920">
        <v>12345678009</v>
      </c>
      <c r="H12920" t="s">
        <v>69258</v>
      </c>
      <c r="J12920" t="s">
        <v>8109</v>
      </c>
      <c r="K12920" t="s">
        <v>8110</v>
      </c>
      <c r="M12920" t="s">
        <v>14989</v>
      </c>
      <c r="N12920" t="s">
        <v>8111</v>
      </c>
      <c r="O12920">
        <v>61630</v>
      </c>
      <c r="P12920" t="s">
        <v>50</v>
      </c>
      <c r="U12920" s="1">
        <v>45250</v>
      </c>
      <c r="V12920" s="1">
        <v>45250</v>
      </c>
      <c r="AC12920" t="s">
        <v>53</v>
      </c>
      <c r="AD12920">
        <v>2972161372</v>
      </c>
      <c r="AE12920" s="1">
        <v>44903.413888888892</v>
      </c>
      <c r="AG12920" t="s">
        <v>69261</v>
      </c>
      <c r="AH12920" t="s">
        <v>51</v>
      </c>
      <c r="AJ12920" t="s">
        <v>53</v>
      </c>
      <c r="AO12920" t="s">
        <v>51983</v>
      </c>
    </row>
    <row r="12921" spans="1:43" x14ac:dyDescent="0.35">
      <c r="A12921" t="s">
        <v>69262</v>
      </c>
      <c r="B12921" t="s">
        <v>19280</v>
      </c>
      <c r="C12921" t="s">
        <v>347</v>
      </c>
      <c r="H12921" t="s">
        <v>69263</v>
      </c>
      <c r="J12921" t="s">
        <v>825</v>
      </c>
      <c r="P12921" t="s">
        <v>50</v>
      </c>
      <c r="U12921" s="1">
        <v>45250</v>
      </c>
      <c r="V12921" s="1">
        <v>45250</v>
      </c>
      <c r="W12921" s="1">
        <v>45251.495833333334</v>
      </c>
      <c r="X12921" s="1">
        <v>45251.495833333334</v>
      </c>
      <c r="AC12921" t="s">
        <v>53</v>
      </c>
      <c r="AD12921">
        <v>2969480621</v>
      </c>
      <c r="AE12921" s="1">
        <v>37459</v>
      </c>
      <c r="AF12921" t="s">
        <v>826</v>
      </c>
      <c r="AG12921" t="s">
        <v>69264</v>
      </c>
      <c r="AH12921" t="s">
        <v>51</v>
      </c>
      <c r="AJ12921" t="s">
        <v>53</v>
      </c>
      <c r="AO12921" t="s">
        <v>5443</v>
      </c>
      <c r="AP12921" s="1">
        <v>45476.484027777777</v>
      </c>
      <c r="AQ12921" s="1">
        <v>45476.484722222223</v>
      </c>
    </row>
    <row r="12922" spans="1:43" x14ac:dyDescent="0.35">
      <c r="A12922" t="s">
        <v>69265</v>
      </c>
      <c r="B12922" t="s">
        <v>2922</v>
      </c>
      <c r="C12922" t="s">
        <v>803</v>
      </c>
      <c r="F12922" t="s">
        <v>69266</v>
      </c>
      <c r="H12922" t="s">
        <v>69267</v>
      </c>
      <c r="J12922" t="s">
        <v>11856</v>
      </c>
      <c r="K12922" t="s">
        <v>11857</v>
      </c>
      <c r="M12922" t="s">
        <v>159</v>
      </c>
      <c r="N12922" t="s">
        <v>65</v>
      </c>
      <c r="O12922">
        <v>80915</v>
      </c>
      <c r="P12922" t="s">
        <v>50</v>
      </c>
      <c r="U12922" s="1">
        <v>45250</v>
      </c>
      <c r="V12922" s="1">
        <v>45250</v>
      </c>
      <c r="W12922" s="1">
        <v>45260.448611111111</v>
      </c>
      <c r="X12922" s="1">
        <v>45260.448611111111</v>
      </c>
      <c r="AC12922" t="s">
        <v>53</v>
      </c>
      <c r="AD12922">
        <v>2969665587</v>
      </c>
      <c r="AE12922" s="1">
        <v>42100.695833333331</v>
      </c>
      <c r="AF12922" t="s">
        <v>11858</v>
      </c>
      <c r="AG12922" t="s">
        <v>69268</v>
      </c>
      <c r="AH12922" t="s">
        <v>51</v>
      </c>
      <c r="AJ12922" t="s">
        <v>53</v>
      </c>
      <c r="AO12922" t="s">
        <v>5443</v>
      </c>
      <c r="AP12922" s="1">
        <v>45443.727777777778</v>
      </c>
      <c r="AQ12922" s="1">
        <v>45443.729861111111</v>
      </c>
    </row>
    <row r="12923" spans="1:43" x14ac:dyDescent="0.35">
      <c r="A12923" t="s">
        <v>69269</v>
      </c>
      <c r="B12923" t="s">
        <v>14865</v>
      </c>
      <c r="C12923" t="s">
        <v>33835</v>
      </c>
      <c r="F12923" t="s">
        <v>69270</v>
      </c>
      <c r="H12923" t="s">
        <v>69271</v>
      </c>
      <c r="J12923" t="s">
        <v>69272</v>
      </c>
      <c r="K12923" t="s">
        <v>69273</v>
      </c>
      <c r="M12923" t="s">
        <v>11225</v>
      </c>
      <c r="N12923" t="s">
        <v>798</v>
      </c>
      <c r="O12923">
        <v>79843</v>
      </c>
      <c r="P12923" t="s">
        <v>50</v>
      </c>
      <c r="U12923" s="1">
        <v>45250</v>
      </c>
      <c r="V12923" s="1">
        <v>45250</v>
      </c>
      <c r="W12923" s="1">
        <v>45252.511805555558</v>
      </c>
      <c r="X12923" s="1">
        <v>45252.511805555558</v>
      </c>
      <c r="AC12923" t="s">
        <v>53</v>
      </c>
      <c r="AD12923">
        <v>2973960714</v>
      </c>
      <c r="AE12923" s="1">
        <v>45252.511111111111</v>
      </c>
      <c r="AF12923" t="s">
        <v>69274</v>
      </c>
      <c r="AG12923" t="s">
        <v>69275</v>
      </c>
      <c r="AH12923" t="s">
        <v>51</v>
      </c>
      <c r="AJ12923" t="s">
        <v>53</v>
      </c>
      <c r="AO12923" t="s">
        <v>5443</v>
      </c>
      <c r="AP12923" s="1">
        <v>45391.634027777778</v>
      </c>
      <c r="AQ12923" s="1">
        <v>45383.708333333336</v>
      </c>
    </row>
    <row r="12924" spans="1:43" x14ac:dyDescent="0.35">
      <c r="A12924" t="s">
        <v>69276</v>
      </c>
      <c r="B12924" t="s">
        <v>69277</v>
      </c>
      <c r="C12924" t="s">
        <v>25591</v>
      </c>
      <c r="F12924" t="s">
        <v>69278</v>
      </c>
      <c r="H12924" t="s">
        <v>69279</v>
      </c>
      <c r="J12924" t="s">
        <v>69280</v>
      </c>
      <c r="K12924" t="s">
        <v>69281</v>
      </c>
      <c r="M12924" t="s">
        <v>172</v>
      </c>
      <c r="N12924" t="s">
        <v>213</v>
      </c>
      <c r="O12924">
        <v>81625</v>
      </c>
      <c r="P12924" t="s">
        <v>50</v>
      </c>
      <c r="U12924" s="1">
        <v>45250</v>
      </c>
      <c r="V12924" s="1">
        <v>45250</v>
      </c>
      <c r="W12924" s="1">
        <v>45287.44027777778</v>
      </c>
      <c r="X12924" s="1">
        <v>45287.44027777778</v>
      </c>
      <c r="AC12924" t="s">
        <v>51</v>
      </c>
      <c r="AD12924">
        <v>2974012275</v>
      </c>
      <c r="AE12924" s="1">
        <v>45287.438888888886</v>
      </c>
      <c r="AF12924" t="s">
        <v>69282</v>
      </c>
      <c r="AG12924" t="s">
        <v>69283</v>
      </c>
      <c r="AH12924" t="s">
        <v>51</v>
      </c>
      <c r="AJ12924" t="s">
        <v>53</v>
      </c>
      <c r="AO12924" t="s">
        <v>5443</v>
      </c>
      <c r="AP12924" s="1">
        <v>45306.873611111114</v>
      </c>
    </row>
    <row r="12925" spans="1:43" x14ac:dyDescent="0.35">
      <c r="A12925" t="s">
        <v>69284</v>
      </c>
      <c r="B12925" t="s">
        <v>69285</v>
      </c>
      <c r="C12925" t="s">
        <v>12953</v>
      </c>
      <c r="H12925" t="s">
        <v>69286</v>
      </c>
      <c r="J12925" t="s">
        <v>12004</v>
      </c>
      <c r="K12925" t="s">
        <v>12005</v>
      </c>
      <c r="M12925" t="s">
        <v>137</v>
      </c>
      <c r="N12925" t="s">
        <v>287</v>
      </c>
      <c r="O12925">
        <v>80216</v>
      </c>
      <c r="P12925" t="s">
        <v>50</v>
      </c>
      <c r="U12925" s="1">
        <v>45250</v>
      </c>
      <c r="V12925" s="1">
        <v>45250</v>
      </c>
      <c r="W12925" s="1">
        <v>45289.377083333333</v>
      </c>
      <c r="X12925" s="1">
        <v>45289.377083333333</v>
      </c>
      <c r="AC12925" t="s">
        <v>53</v>
      </c>
      <c r="AD12925">
        <v>2969475441</v>
      </c>
      <c r="AE12925" s="1">
        <v>37166.661111111112</v>
      </c>
      <c r="AF12925" t="s">
        <v>12006</v>
      </c>
      <c r="AG12925" t="s">
        <v>69287</v>
      </c>
      <c r="AH12925" t="s">
        <v>51</v>
      </c>
      <c r="AJ12925" t="s">
        <v>53</v>
      </c>
      <c r="AO12925" t="s">
        <v>57090</v>
      </c>
      <c r="AP12925" s="1">
        <v>45373.572916666664</v>
      </c>
    </row>
    <row r="12926" spans="1:43" x14ac:dyDescent="0.35">
      <c r="A12926" t="s">
        <v>69288</v>
      </c>
      <c r="B12926" t="s">
        <v>3348</v>
      </c>
      <c r="C12926" t="s">
        <v>69289</v>
      </c>
      <c r="F12926" t="s">
        <v>69290</v>
      </c>
      <c r="H12926" t="s">
        <v>69288</v>
      </c>
      <c r="J12926" t="s">
        <v>69291</v>
      </c>
      <c r="K12926" t="s">
        <v>69292</v>
      </c>
      <c r="M12926" t="s">
        <v>51041</v>
      </c>
      <c r="N12926" t="s">
        <v>253</v>
      </c>
      <c r="O12926">
        <v>88063</v>
      </c>
      <c r="P12926" t="s">
        <v>50</v>
      </c>
      <c r="U12926" s="1">
        <v>45250</v>
      </c>
      <c r="V12926" s="1">
        <v>45250</v>
      </c>
      <c r="W12926" s="1">
        <v>45250.408333333333</v>
      </c>
      <c r="X12926" s="1">
        <v>45250.408333333333</v>
      </c>
      <c r="AC12926" t="s">
        <v>51</v>
      </c>
      <c r="AD12926">
        <v>2973957496</v>
      </c>
      <c r="AE12926" s="1">
        <v>45250.406944444447</v>
      </c>
      <c r="AF12926" t="s">
        <v>69293</v>
      </c>
      <c r="AG12926" t="s">
        <v>69294</v>
      </c>
      <c r="AH12926" t="s">
        <v>51</v>
      </c>
      <c r="AJ12926" t="s">
        <v>53</v>
      </c>
      <c r="AO12926" t="s">
        <v>5443</v>
      </c>
      <c r="AP12926" s="1">
        <v>45250.417361111111</v>
      </c>
      <c r="AQ12926" s="1">
        <v>45250.409722222219</v>
      </c>
    </row>
    <row r="12927" spans="1:43" x14ac:dyDescent="0.35">
      <c r="A12927" t="s">
        <v>69295</v>
      </c>
      <c r="B12927" t="s">
        <v>42029</v>
      </c>
      <c r="C12927" t="s">
        <v>11249</v>
      </c>
      <c r="F12927" t="s">
        <v>69296</v>
      </c>
      <c r="H12927" t="s">
        <v>69297</v>
      </c>
      <c r="J12927" t="s">
        <v>69298</v>
      </c>
      <c r="K12927" t="s">
        <v>69299</v>
      </c>
      <c r="M12927" t="s">
        <v>419</v>
      </c>
      <c r="N12927" t="s">
        <v>253</v>
      </c>
      <c r="O12927">
        <v>87113</v>
      </c>
      <c r="P12927" t="s">
        <v>50</v>
      </c>
      <c r="U12927" s="1">
        <v>45250</v>
      </c>
      <c r="V12927" s="1">
        <v>45250</v>
      </c>
      <c r="AC12927" t="s">
        <v>51</v>
      </c>
      <c r="AG12927" t="s">
        <v>69300</v>
      </c>
      <c r="AH12927" t="s">
        <v>51</v>
      </c>
      <c r="AJ12927" t="s">
        <v>53</v>
      </c>
      <c r="AO12927" t="s">
        <v>5443</v>
      </c>
    </row>
    <row r="12928" spans="1:43" x14ac:dyDescent="0.35">
      <c r="A12928" t="s">
        <v>69301</v>
      </c>
      <c r="B12928" t="s">
        <v>69302</v>
      </c>
      <c r="C12928" t="s">
        <v>9902</v>
      </c>
      <c r="F12928" t="s">
        <v>69303</v>
      </c>
      <c r="H12928" t="s">
        <v>69304</v>
      </c>
      <c r="J12928" t="s">
        <v>69305</v>
      </c>
      <c r="K12928" t="s">
        <v>69306</v>
      </c>
      <c r="M12928" t="s">
        <v>990</v>
      </c>
      <c r="N12928" t="s">
        <v>287</v>
      </c>
      <c r="O12928">
        <v>81601</v>
      </c>
      <c r="P12928" t="s">
        <v>50</v>
      </c>
      <c r="U12928" s="1">
        <v>45250</v>
      </c>
      <c r="V12928" s="1">
        <v>45250</v>
      </c>
      <c r="AC12928" t="s">
        <v>53</v>
      </c>
      <c r="AG12928" t="s">
        <v>69307</v>
      </c>
      <c r="AH12928" t="s">
        <v>51</v>
      </c>
      <c r="AJ12928" t="s">
        <v>53</v>
      </c>
      <c r="AO12928" t="s">
        <v>57090</v>
      </c>
    </row>
    <row r="12929" spans="1:43" x14ac:dyDescent="0.35">
      <c r="A12929" t="s">
        <v>69308</v>
      </c>
      <c r="B12929" t="s">
        <v>45274</v>
      </c>
      <c r="C12929" t="s">
        <v>5032</v>
      </c>
      <c r="F12929" t="s">
        <v>69309</v>
      </c>
      <c r="H12929" t="s">
        <v>69310</v>
      </c>
      <c r="J12929" t="s">
        <v>69311</v>
      </c>
      <c r="K12929" t="s">
        <v>69312</v>
      </c>
      <c r="M12929" t="s">
        <v>69313</v>
      </c>
      <c r="N12929" t="s">
        <v>65</v>
      </c>
      <c r="O12929">
        <v>80033</v>
      </c>
      <c r="P12929" t="s">
        <v>50</v>
      </c>
      <c r="U12929" s="1">
        <v>45250</v>
      </c>
      <c r="V12929" s="1">
        <v>45250</v>
      </c>
      <c r="AC12929" t="s">
        <v>53</v>
      </c>
      <c r="AG12929" t="s">
        <v>69314</v>
      </c>
      <c r="AH12929" t="s">
        <v>51</v>
      </c>
      <c r="AJ12929" t="s">
        <v>53</v>
      </c>
      <c r="AO12929" t="s">
        <v>5443</v>
      </c>
    </row>
    <row r="12930" spans="1:43" x14ac:dyDescent="0.35">
      <c r="A12930" t="s">
        <v>69315</v>
      </c>
      <c r="B12930" t="s">
        <v>15046</v>
      </c>
      <c r="C12930" t="s">
        <v>69316</v>
      </c>
      <c r="D12930" t="s">
        <v>776</v>
      </c>
      <c r="F12930" t="s">
        <v>47</v>
      </c>
      <c r="H12930" t="s">
        <v>69317</v>
      </c>
      <c r="J12930" t="s">
        <v>49</v>
      </c>
      <c r="P12930" t="s">
        <v>50</v>
      </c>
      <c r="U12930" s="1">
        <v>45250</v>
      </c>
      <c r="V12930" s="1">
        <v>45250</v>
      </c>
      <c r="W12930" s="1">
        <v>45250.67083333333</v>
      </c>
      <c r="X12930" s="1">
        <v>45250.67083333333</v>
      </c>
      <c r="AC12930" t="s">
        <v>53</v>
      </c>
      <c r="AD12930">
        <v>1000000000</v>
      </c>
      <c r="AE12930" s="1">
        <v>37295</v>
      </c>
      <c r="AG12930" t="s">
        <v>69318</v>
      </c>
      <c r="AH12930" t="s">
        <v>51</v>
      </c>
      <c r="AJ12930" t="s">
        <v>53</v>
      </c>
      <c r="AO12930" t="s">
        <v>5443</v>
      </c>
      <c r="AP12930" s="1">
        <v>45475.699305555558</v>
      </c>
      <c r="AQ12930" s="1">
        <v>45474.587500000001</v>
      </c>
    </row>
    <row r="12931" spans="1:43" x14ac:dyDescent="0.35">
      <c r="A12931" t="s">
        <v>69319</v>
      </c>
      <c r="B12931" t="s">
        <v>69320</v>
      </c>
      <c r="C12931" t="s">
        <v>7951</v>
      </c>
      <c r="G12931">
        <v>3038881247</v>
      </c>
      <c r="H12931" t="s">
        <v>69321</v>
      </c>
      <c r="J12931" t="s">
        <v>69322</v>
      </c>
      <c r="K12931" t="s">
        <v>69323</v>
      </c>
      <c r="M12931" t="s">
        <v>8119</v>
      </c>
      <c r="N12931" t="s">
        <v>287</v>
      </c>
      <c r="O12931">
        <v>80112</v>
      </c>
      <c r="P12931" t="s">
        <v>50</v>
      </c>
      <c r="U12931" s="1">
        <v>45250</v>
      </c>
      <c r="V12931" s="1">
        <v>45250</v>
      </c>
      <c r="AC12931" t="s">
        <v>53</v>
      </c>
      <c r="AG12931" t="s">
        <v>69324</v>
      </c>
      <c r="AH12931" t="s">
        <v>51</v>
      </c>
      <c r="AJ12931" t="s">
        <v>53</v>
      </c>
      <c r="AO12931" t="s">
        <v>57090</v>
      </c>
    </row>
    <row r="12932" spans="1:43" x14ac:dyDescent="0.35">
      <c r="A12932" t="s">
        <v>69325</v>
      </c>
      <c r="B12932" t="s">
        <v>4813</v>
      </c>
      <c r="C12932" t="s">
        <v>303</v>
      </c>
      <c r="F12932" t="s">
        <v>69326</v>
      </c>
      <c r="H12932" t="s">
        <v>69325</v>
      </c>
      <c r="J12932" t="s">
        <v>69327</v>
      </c>
      <c r="K12932" t="s">
        <v>69328</v>
      </c>
      <c r="M12932" t="s">
        <v>2783</v>
      </c>
      <c r="N12932" t="s">
        <v>264</v>
      </c>
      <c r="O12932">
        <v>77040</v>
      </c>
      <c r="P12932" t="s">
        <v>50</v>
      </c>
      <c r="U12932" s="1">
        <v>45250</v>
      </c>
      <c r="V12932" s="1">
        <v>45250</v>
      </c>
      <c r="W12932" s="1">
        <v>45250.426388888889</v>
      </c>
      <c r="X12932" s="1">
        <v>45250.426388888889</v>
      </c>
      <c r="AC12932" t="s">
        <v>53</v>
      </c>
      <c r="AD12932">
        <v>2970035591</v>
      </c>
      <c r="AE12932" s="1">
        <v>44201.584027777775</v>
      </c>
      <c r="AG12932" t="s">
        <v>69329</v>
      </c>
      <c r="AH12932" t="s">
        <v>51</v>
      </c>
      <c r="AJ12932" t="s">
        <v>53</v>
      </c>
      <c r="AO12932" t="s">
        <v>57090</v>
      </c>
    </row>
    <row r="12933" spans="1:43" x14ac:dyDescent="0.35">
      <c r="A12933" t="s">
        <v>69330</v>
      </c>
      <c r="B12933" t="s">
        <v>15046</v>
      </c>
      <c r="C12933" t="s">
        <v>69331</v>
      </c>
      <c r="F12933" t="s">
        <v>69332</v>
      </c>
      <c r="H12933" t="s">
        <v>69317</v>
      </c>
      <c r="J12933" t="s">
        <v>85</v>
      </c>
      <c r="K12933" t="s">
        <v>39322</v>
      </c>
      <c r="M12933" t="s">
        <v>525</v>
      </c>
      <c r="N12933" t="s">
        <v>65</v>
      </c>
      <c r="O12933">
        <v>80011</v>
      </c>
      <c r="P12933" t="s">
        <v>50</v>
      </c>
      <c r="U12933" s="1">
        <v>45250</v>
      </c>
      <c r="V12933" s="1">
        <v>45250</v>
      </c>
      <c r="AC12933" t="s">
        <v>53</v>
      </c>
      <c r="AD12933">
        <v>2969485219</v>
      </c>
      <c r="AE12933" s="1">
        <v>37784</v>
      </c>
      <c r="AG12933" t="s">
        <v>69333</v>
      </c>
      <c r="AH12933" t="s">
        <v>51</v>
      </c>
      <c r="AJ12933" t="s">
        <v>53</v>
      </c>
      <c r="AO12933" t="s">
        <v>5443</v>
      </c>
    </row>
    <row r="12934" spans="1:43" x14ac:dyDescent="0.35">
      <c r="A12934" t="s">
        <v>69334</v>
      </c>
      <c r="B12934" t="s">
        <v>69335</v>
      </c>
      <c r="C12934" t="s">
        <v>1499</v>
      </c>
      <c r="F12934" t="s">
        <v>69336</v>
      </c>
      <c r="H12934" t="s">
        <v>69337</v>
      </c>
      <c r="J12934" t="s">
        <v>69338</v>
      </c>
      <c r="K12934" t="s">
        <v>69339</v>
      </c>
      <c r="M12934" t="s">
        <v>154</v>
      </c>
      <c r="N12934" t="s">
        <v>65</v>
      </c>
      <c r="O12934">
        <v>80634</v>
      </c>
      <c r="P12934" t="s">
        <v>50</v>
      </c>
      <c r="U12934" s="1">
        <v>45250</v>
      </c>
      <c r="V12934" s="1">
        <v>45250</v>
      </c>
      <c r="W12934" s="1">
        <v>45250.433333333334</v>
      </c>
      <c r="X12934" s="1">
        <v>45250.433333333334</v>
      </c>
      <c r="AC12934" t="s">
        <v>51</v>
      </c>
      <c r="AD12934">
        <v>2973957581</v>
      </c>
      <c r="AE12934" s="1">
        <v>45250.432638888888</v>
      </c>
      <c r="AF12934" t="s">
        <v>69340</v>
      </c>
      <c r="AG12934" t="s">
        <v>69341</v>
      </c>
      <c r="AH12934" t="s">
        <v>51</v>
      </c>
      <c r="AJ12934" t="s">
        <v>53</v>
      </c>
      <c r="AO12934" t="s">
        <v>5443</v>
      </c>
      <c r="AP12934" s="1">
        <v>45251.638888888891</v>
      </c>
      <c r="AQ12934" s="1">
        <v>45251.646527777775</v>
      </c>
    </row>
    <row r="12935" spans="1:43" x14ac:dyDescent="0.35">
      <c r="A12935" t="s">
        <v>69342</v>
      </c>
      <c r="B12935" t="s">
        <v>677</v>
      </c>
      <c r="C12935" t="s">
        <v>69343</v>
      </c>
      <c r="F12935" t="s">
        <v>69344</v>
      </c>
      <c r="H12935" t="s">
        <v>69342</v>
      </c>
      <c r="J12935" t="s">
        <v>69345</v>
      </c>
      <c r="K12935" t="s">
        <v>69346</v>
      </c>
      <c r="M12935" t="s">
        <v>753</v>
      </c>
      <c r="N12935" t="s">
        <v>798</v>
      </c>
      <c r="O12935">
        <v>79924</v>
      </c>
      <c r="P12935" t="s">
        <v>50</v>
      </c>
      <c r="U12935" s="1">
        <v>45251</v>
      </c>
      <c r="V12935" s="1">
        <v>45251</v>
      </c>
      <c r="W12935" s="1">
        <v>45251.633333333331</v>
      </c>
      <c r="X12935" s="1">
        <v>45251.633333333331</v>
      </c>
      <c r="AC12935" t="s">
        <v>51</v>
      </c>
      <c r="AD12935">
        <v>2973959895</v>
      </c>
      <c r="AE12935" s="1">
        <v>45251.679861111108</v>
      </c>
      <c r="AF12935" t="s">
        <v>69347</v>
      </c>
      <c r="AG12935" t="s">
        <v>69348</v>
      </c>
      <c r="AH12935" t="s">
        <v>51</v>
      </c>
      <c r="AJ12935" t="s">
        <v>53</v>
      </c>
      <c r="AK12935" t="s">
        <v>78</v>
      </c>
      <c r="AO12935" t="s">
        <v>5443</v>
      </c>
      <c r="AP12935" s="1">
        <v>45251.738194444442</v>
      </c>
      <c r="AQ12935" s="1">
        <v>45251.740972222222</v>
      </c>
    </row>
    <row r="12936" spans="1:43" x14ac:dyDescent="0.35">
      <c r="A12936" t="s">
        <v>69349</v>
      </c>
      <c r="B12936" t="s">
        <v>68876</v>
      </c>
      <c r="C12936" t="s">
        <v>11668</v>
      </c>
      <c r="F12936" t="s">
        <v>68877</v>
      </c>
      <c r="H12936" t="s">
        <v>69350</v>
      </c>
      <c r="J12936" t="s">
        <v>4293</v>
      </c>
      <c r="K12936" t="s">
        <v>69351</v>
      </c>
      <c r="M12936" t="s">
        <v>137</v>
      </c>
      <c r="N12936" t="s">
        <v>65</v>
      </c>
      <c r="O12936">
        <v>80202</v>
      </c>
      <c r="P12936" t="s">
        <v>50</v>
      </c>
      <c r="U12936" s="1">
        <v>45251</v>
      </c>
      <c r="V12936" s="1">
        <v>45251</v>
      </c>
      <c r="W12936" s="1">
        <v>45251.604861111111</v>
      </c>
      <c r="X12936" s="1">
        <v>45251.604861111111</v>
      </c>
      <c r="AC12936" t="s">
        <v>53</v>
      </c>
      <c r="AD12936">
        <v>2969634929</v>
      </c>
      <c r="AE12936" s="1">
        <v>41799.665972222225</v>
      </c>
      <c r="AF12936" t="s">
        <v>4296</v>
      </c>
      <c r="AG12936" t="s">
        <v>69352</v>
      </c>
      <c r="AH12936" t="s">
        <v>51</v>
      </c>
      <c r="AJ12936" t="s">
        <v>53</v>
      </c>
      <c r="AO12936" t="s">
        <v>57090</v>
      </c>
      <c r="AP12936" s="1">
        <v>45470.415277777778</v>
      </c>
    </row>
    <row r="12937" spans="1:43" x14ac:dyDescent="0.35">
      <c r="A12937" t="s">
        <v>69353</v>
      </c>
      <c r="B12937" t="s">
        <v>69354</v>
      </c>
      <c r="C12937" t="s">
        <v>34840</v>
      </c>
      <c r="F12937" t="s">
        <v>69355</v>
      </c>
      <c r="H12937" t="s">
        <v>69353</v>
      </c>
      <c r="J12937" t="s">
        <v>58024</v>
      </c>
      <c r="K12937" t="s">
        <v>69356</v>
      </c>
      <c r="M12937" t="s">
        <v>525</v>
      </c>
      <c r="N12937" t="s">
        <v>65</v>
      </c>
      <c r="O12937">
        <v>80011</v>
      </c>
      <c r="P12937" t="s">
        <v>50</v>
      </c>
      <c r="U12937" s="1">
        <v>45251</v>
      </c>
      <c r="V12937" s="1">
        <v>45251</v>
      </c>
      <c r="W12937" s="1">
        <v>45251.584722222222</v>
      </c>
      <c r="X12937" s="1">
        <v>45251.584722222222</v>
      </c>
      <c r="AC12937" t="s">
        <v>53</v>
      </c>
      <c r="AD12937">
        <v>2973404205</v>
      </c>
      <c r="AE12937" s="1">
        <v>45079.552777777775</v>
      </c>
      <c r="AF12937" t="s">
        <v>58027</v>
      </c>
      <c r="AG12937" t="s">
        <v>69357</v>
      </c>
      <c r="AH12937" t="s">
        <v>51</v>
      </c>
      <c r="AJ12937" t="s">
        <v>53</v>
      </c>
      <c r="AO12937" t="s">
        <v>57090</v>
      </c>
      <c r="AP12937" s="1">
        <v>45323.623611111114</v>
      </c>
    </row>
    <row r="12938" spans="1:43" x14ac:dyDescent="0.35">
      <c r="A12938" t="s">
        <v>69358</v>
      </c>
      <c r="B12938" t="s">
        <v>1312</v>
      </c>
      <c r="C12938" t="s">
        <v>302</v>
      </c>
      <c r="H12938" t="s">
        <v>69358</v>
      </c>
      <c r="J12938" t="s">
        <v>35135</v>
      </c>
      <c r="K12938" t="s">
        <v>69359</v>
      </c>
      <c r="M12938" t="s">
        <v>525</v>
      </c>
      <c r="N12938" t="s">
        <v>65</v>
      </c>
      <c r="O12938">
        <v>80013</v>
      </c>
      <c r="P12938" t="s">
        <v>50</v>
      </c>
      <c r="U12938" s="1">
        <v>45251</v>
      </c>
      <c r="V12938" s="1">
        <v>45251</v>
      </c>
      <c r="AC12938" t="s">
        <v>53</v>
      </c>
      <c r="AG12938" t="s">
        <v>69360</v>
      </c>
      <c r="AH12938" t="s">
        <v>51</v>
      </c>
      <c r="AJ12938" t="s">
        <v>53</v>
      </c>
      <c r="AO12938" t="s">
        <v>5443</v>
      </c>
    </row>
    <row r="12939" spans="1:43" x14ac:dyDescent="0.35">
      <c r="A12939" t="s">
        <v>69361</v>
      </c>
      <c r="B12939" t="s">
        <v>10550</v>
      </c>
      <c r="C12939" t="s">
        <v>69362</v>
      </c>
      <c r="F12939" t="s">
        <v>69363</v>
      </c>
      <c r="H12939" t="s">
        <v>69364</v>
      </c>
      <c r="J12939" t="s">
        <v>59552</v>
      </c>
      <c r="K12939" t="s">
        <v>69365</v>
      </c>
      <c r="M12939" t="s">
        <v>2722</v>
      </c>
      <c r="N12939" t="s">
        <v>253</v>
      </c>
      <c r="O12939">
        <v>88119</v>
      </c>
      <c r="P12939" t="s">
        <v>50</v>
      </c>
      <c r="U12939" s="1">
        <v>45251</v>
      </c>
      <c r="V12939" s="1">
        <v>45251</v>
      </c>
      <c r="W12939" s="1">
        <v>45251.701388888891</v>
      </c>
      <c r="X12939" s="1">
        <v>45251.701388888891</v>
      </c>
      <c r="AC12939" t="s">
        <v>53</v>
      </c>
      <c r="AD12939">
        <v>2969564480</v>
      </c>
      <c r="AE12939" s="1">
        <v>40736.369444444441</v>
      </c>
      <c r="AF12939" t="s">
        <v>59554</v>
      </c>
      <c r="AG12939" t="s">
        <v>69366</v>
      </c>
      <c r="AH12939" t="s">
        <v>51</v>
      </c>
      <c r="AJ12939" t="s">
        <v>53</v>
      </c>
      <c r="AK12939" t="s">
        <v>78</v>
      </c>
      <c r="AO12939" t="s">
        <v>5443</v>
      </c>
      <c r="AP12939" s="1">
        <v>45259.603472222225</v>
      </c>
    </row>
    <row r="12940" spans="1:43" x14ac:dyDescent="0.35">
      <c r="A12940" t="s">
        <v>69367</v>
      </c>
      <c r="B12940" t="s">
        <v>69368</v>
      </c>
      <c r="C12940" t="s">
        <v>21096</v>
      </c>
      <c r="F12940" t="s">
        <v>69369</v>
      </c>
      <c r="H12940" t="s">
        <v>69370</v>
      </c>
      <c r="J12940" t="s">
        <v>69371</v>
      </c>
      <c r="K12940" t="s">
        <v>69372</v>
      </c>
      <c r="M12940" t="s">
        <v>6206</v>
      </c>
      <c r="N12940" t="s">
        <v>2409</v>
      </c>
      <c r="O12940">
        <v>85282</v>
      </c>
      <c r="P12940" t="s">
        <v>50</v>
      </c>
      <c r="U12940" s="1">
        <v>45252</v>
      </c>
      <c r="V12940" s="1">
        <v>45252</v>
      </c>
      <c r="AC12940" t="s">
        <v>51</v>
      </c>
      <c r="AD12940">
        <v>2973960760</v>
      </c>
      <c r="AE12940" s="1">
        <v>45252.544444444444</v>
      </c>
      <c r="AG12940" t="s">
        <v>69373</v>
      </c>
      <c r="AH12940" t="s">
        <v>51</v>
      </c>
      <c r="AJ12940" t="s">
        <v>53</v>
      </c>
      <c r="AO12940" t="s">
        <v>5443</v>
      </c>
    </row>
    <row r="12941" spans="1:43" x14ac:dyDescent="0.35">
      <c r="A12941" t="s">
        <v>69374</v>
      </c>
      <c r="B12941" t="s">
        <v>69375</v>
      </c>
      <c r="C12941" t="s">
        <v>69376</v>
      </c>
      <c r="F12941">
        <v>19703846211</v>
      </c>
      <c r="H12941" t="s">
        <v>69377</v>
      </c>
      <c r="J12941" t="s">
        <v>19720</v>
      </c>
      <c r="K12941" t="s">
        <v>69378</v>
      </c>
      <c r="M12941" t="s">
        <v>41684</v>
      </c>
      <c r="N12941" t="s">
        <v>287</v>
      </c>
      <c r="O12941">
        <v>81621</v>
      </c>
      <c r="P12941" t="s">
        <v>50</v>
      </c>
      <c r="U12941" s="1">
        <v>45252</v>
      </c>
      <c r="V12941" s="1">
        <v>45252</v>
      </c>
      <c r="W12941" s="1">
        <v>45252.45</v>
      </c>
      <c r="X12941" s="1">
        <v>45252.45</v>
      </c>
      <c r="AC12941" t="s">
        <v>53</v>
      </c>
      <c r="AD12941">
        <v>1000000001</v>
      </c>
      <c r="AE12941" s="1">
        <v>39973.351388888892</v>
      </c>
      <c r="AF12941" t="s">
        <v>3377</v>
      </c>
      <c r="AG12941" t="s">
        <v>69379</v>
      </c>
      <c r="AH12941" t="s">
        <v>51</v>
      </c>
      <c r="AJ12941" t="s">
        <v>53</v>
      </c>
      <c r="AK12941" t="s">
        <v>78</v>
      </c>
      <c r="AO12941" t="s">
        <v>51552</v>
      </c>
    </row>
    <row r="12942" spans="1:43" x14ac:dyDescent="0.35">
      <c r="A12942" t="s">
        <v>69380</v>
      </c>
      <c r="B12942" t="s">
        <v>69381</v>
      </c>
      <c r="C12942" t="s">
        <v>69382</v>
      </c>
      <c r="F12942" t="s">
        <v>69383</v>
      </c>
      <c r="H12942" t="s">
        <v>69384</v>
      </c>
      <c r="J12942" t="s">
        <v>15638</v>
      </c>
      <c r="K12942" t="s">
        <v>69385</v>
      </c>
      <c r="M12942" t="s">
        <v>525</v>
      </c>
      <c r="N12942" t="s">
        <v>65</v>
      </c>
      <c r="O12942">
        <v>80011</v>
      </c>
      <c r="P12942" t="s">
        <v>50</v>
      </c>
      <c r="U12942" s="1">
        <v>45252</v>
      </c>
      <c r="V12942" s="1">
        <v>45252</v>
      </c>
      <c r="W12942" s="1">
        <v>45252.547222222223</v>
      </c>
      <c r="X12942" s="1">
        <v>45252.547222222223</v>
      </c>
      <c r="AC12942" t="s">
        <v>53</v>
      </c>
      <c r="AD12942">
        <v>1000000001</v>
      </c>
      <c r="AE12942" s="1">
        <v>39973.351388888892</v>
      </c>
      <c r="AF12942" t="s">
        <v>3377</v>
      </c>
      <c r="AG12942" t="s">
        <v>69386</v>
      </c>
      <c r="AH12942" t="s">
        <v>51</v>
      </c>
      <c r="AJ12942" t="s">
        <v>53</v>
      </c>
      <c r="AK12942" t="s">
        <v>78</v>
      </c>
      <c r="AO12942" t="s">
        <v>5443</v>
      </c>
      <c r="AP12942" s="1">
        <v>45252.54583333333</v>
      </c>
    </row>
    <row r="12943" spans="1:43" x14ac:dyDescent="0.35">
      <c r="A12943" t="s">
        <v>69387</v>
      </c>
      <c r="B12943" t="s">
        <v>69388</v>
      </c>
      <c r="C12943" t="s">
        <v>3191</v>
      </c>
      <c r="F12943">
        <v>19782909429</v>
      </c>
      <c r="H12943" t="s">
        <v>69389</v>
      </c>
      <c r="J12943" t="s">
        <v>69390</v>
      </c>
      <c r="K12943" t="s">
        <v>69391</v>
      </c>
      <c r="M12943" t="s">
        <v>4445</v>
      </c>
      <c r="N12943" t="s">
        <v>65</v>
      </c>
      <c r="O12943">
        <v>80134</v>
      </c>
      <c r="P12943" t="s">
        <v>50</v>
      </c>
      <c r="U12943" s="1">
        <v>45252</v>
      </c>
      <c r="V12943" s="1">
        <v>45252</v>
      </c>
      <c r="W12943" s="1">
        <v>45252.669444444444</v>
      </c>
      <c r="X12943" s="1">
        <v>45252.669444444444</v>
      </c>
      <c r="AC12943" t="s">
        <v>53</v>
      </c>
      <c r="AD12943">
        <v>1000000001</v>
      </c>
      <c r="AE12943" s="1">
        <v>39973.351388888892</v>
      </c>
      <c r="AF12943" t="s">
        <v>3377</v>
      </c>
      <c r="AG12943" t="s">
        <v>69392</v>
      </c>
      <c r="AH12943" t="s">
        <v>51</v>
      </c>
      <c r="AJ12943" t="s">
        <v>53</v>
      </c>
      <c r="AK12943" t="s">
        <v>78</v>
      </c>
      <c r="AO12943" t="s">
        <v>5443</v>
      </c>
    </row>
    <row r="12944" spans="1:43" x14ac:dyDescent="0.35">
      <c r="A12944" t="s">
        <v>69393</v>
      </c>
      <c r="B12944" t="s">
        <v>69394</v>
      </c>
      <c r="C12944" t="s">
        <v>338</v>
      </c>
      <c r="H12944" t="s">
        <v>69395</v>
      </c>
      <c r="K12944" t="s">
        <v>69396</v>
      </c>
      <c r="M12944" t="s">
        <v>172</v>
      </c>
      <c r="N12944" t="s">
        <v>287</v>
      </c>
      <c r="O12944">
        <v>81625</v>
      </c>
      <c r="P12944" t="s">
        <v>50</v>
      </c>
      <c r="U12944" s="1">
        <v>45253</v>
      </c>
      <c r="V12944" s="1">
        <v>45253</v>
      </c>
      <c r="W12944" s="1">
        <v>45253.537499999999</v>
      </c>
      <c r="X12944" s="1">
        <v>45253.537499999999</v>
      </c>
      <c r="AC12944" t="s">
        <v>53</v>
      </c>
      <c r="AD12944">
        <v>1000000001</v>
      </c>
      <c r="AE12944" s="1">
        <v>39973.351388888892</v>
      </c>
      <c r="AF12944" t="s">
        <v>3377</v>
      </c>
      <c r="AG12944" t="s">
        <v>69397</v>
      </c>
      <c r="AH12944" t="s">
        <v>51</v>
      </c>
      <c r="AJ12944" t="s">
        <v>53</v>
      </c>
      <c r="AK12944" t="s">
        <v>78</v>
      </c>
      <c r="AO12944" t="s">
        <v>5443</v>
      </c>
      <c r="AP12944" s="1">
        <v>45274.42083333333</v>
      </c>
    </row>
    <row r="12945" spans="1:43" x14ac:dyDescent="0.35">
      <c r="A12945" t="s">
        <v>69398</v>
      </c>
      <c r="B12945" t="s">
        <v>4746</v>
      </c>
      <c r="C12945" t="s">
        <v>258</v>
      </c>
      <c r="H12945" t="s">
        <v>69399</v>
      </c>
      <c r="J12945" t="s">
        <v>69400</v>
      </c>
      <c r="K12945" t="s">
        <v>69401</v>
      </c>
      <c r="M12945" t="s">
        <v>525</v>
      </c>
      <c r="N12945" t="s">
        <v>287</v>
      </c>
      <c r="O12945">
        <v>80018</v>
      </c>
      <c r="P12945" t="s">
        <v>50</v>
      </c>
      <c r="U12945" s="1">
        <v>45253</v>
      </c>
      <c r="V12945" s="1">
        <v>45253</v>
      </c>
      <c r="W12945" s="1">
        <v>45253.634722222225</v>
      </c>
      <c r="X12945" s="1">
        <v>45253.634722222225</v>
      </c>
      <c r="AC12945" t="s">
        <v>53</v>
      </c>
      <c r="AD12945">
        <v>1000000001</v>
      </c>
      <c r="AE12945" s="1">
        <v>39973.351388888892</v>
      </c>
      <c r="AF12945" t="s">
        <v>3377</v>
      </c>
      <c r="AG12945" t="s">
        <v>69402</v>
      </c>
      <c r="AH12945" t="s">
        <v>51</v>
      </c>
      <c r="AJ12945" t="s">
        <v>53</v>
      </c>
      <c r="AK12945" t="s">
        <v>78</v>
      </c>
      <c r="AO12945" t="s">
        <v>51552</v>
      </c>
    </row>
    <row r="12946" spans="1:43" x14ac:dyDescent="0.35">
      <c r="A12946" t="s">
        <v>69403</v>
      </c>
      <c r="B12946" t="s">
        <v>2072</v>
      </c>
      <c r="C12946" t="s">
        <v>3191</v>
      </c>
      <c r="F12946" t="s">
        <v>69404</v>
      </c>
      <c r="H12946" t="s">
        <v>69403</v>
      </c>
      <c r="J12946" t="s">
        <v>69405</v>
      </c>
      <c r="N12946" t="s">
        <v>287</v>
      </c>
      <c r="O12946">
        <v>81201</v>
      </c>
      <c r="P12946" t="s">
        <v>50</v>
      </c>
      <c r="U12946" s="1">
        <v>45254</v>
      </c>
      <c r="V12946" s="1">
        <v>45254</v>
      </c>
      <c r="W12946" s="1">
        <v>45254.479166666664</v>
      </c>
      <c r="X12946" s="1">
        <v>45254.479166666664</v>
      </c>
      <c r="AC12946" t="s">
        <v>53</v>
      </c>
      <c r="AD12946">
        <v>2969975307</v>
      </c>
      <c r="AE12946" s="1">
        <v>43980.631944444445</v>
      </c>
      <c r="AF12946" t="s">
        <v>69406</v>
      </c>
      <c r="AG12946" t="s">
        <v>69407</v>
      </c>
      <c r="AH12946" t="s">
        <v>51</v>
      </c>
      <c r="AJ12946" t="s">
        <v>53</v>
      </c>
      <c r="AK12946" t="s">
        <v>78</v>
      </c>
      <c r="AO12946" t="s">
        <v>5443</v>
      </c>
      <c r="AP12946" s="1">
        <v>45254.477083333331</v>
      </c>
    </row>
    <row r="12947" spans="1:43" x14ac:dyDescent="0.35">
      <c r="A12947" t="s">
        <v>69408</v>
      </c>
      <c r="B12947" t="s">
        <v>29136</v>
      </c>
      <c r="C12947" t="s">
        <v>5032</v>
      </c>
      <c r="H12947" t="s">
        <v>69408</v>
      </c>
      <c r="J12947" t="s">
        <v>54931</v>
      </c>
      <c r="K12947" t="s">
        <v>69409</v>
      </c>
      <c r="M12947" t="s">
        <v>154</v>
      </c>
      <c r="N12947" t="s">
        <v>287</v>
      </c>
      <c r="O12947">
        <v>80634</v>
      </c>
      <c r="P12947" t="s">
        <v>50</v>
      </c>
      <c r="U12947" s="1">
        <v>45255</v>
      </c>
      <c r="V12947" s="1">
        <v>45255</v>
      </c>
      <c r="W12947" s="1">
        <v>45255.100694444445</v>
      </c>
      <c r="X12947" s="1">
        <v>45255.100694444445</v>
      </c>
      <c r="AC12947" t="s">
        <v>53</v>
      </c>
      <c r="AD12947">
        <v>1000000001</v>
      </c>
      <c r="AE12947" s="1">
        <v>39973.351388888892</v>
      </c>
      <c r="AF12947" t="s">
        <v>3377</v>
      </c>
      <c r="AG12947" t="s">
        <v>69410</v>
      </c>
      <c r="AH12947" t="s">
        <v>51</v>
      </c>
      <c r="AJ12947" t="s">
        <v>53</v>
      </c>
      <c r="AK12947" t="s">
        <v>78</v>
      </c>
      <c r="AO12947" t="s">
        <v>51552</v>
      </c>
    </row>
    <row r="12948" spans="1:43" x14ac:dyDescent="0.35">
      <c r="A12948" t="s">
        <v>69411</v>
      </c>
      <c r="B12948" t="s">
        <v>15944</v>
      </c>
      <c r="C12948" t="s">
        <v>7536</v>
      </c>
      <c r="H12948" t="s">
        <v>69412</v>
      </c>
      <c r="K12948" t="s">
        <v>69413</v>
      </c>
      <c r="M12948" t="s">
        <v>10563</v>
      </c>
      <c r="N12948" t="s">
        <v>287</v>
      </c>
      <c r="O12948">
        <v>81007</v>
      </c>
      <c r="P12948" t="s">
        <v>50</v>
      </c>
      <c r="U12948" s="1">
        <v>45255</v>
      </c>
      <c r="V12948" s="1">
        <v>45255</v>
      </c>
      <c r="W12948" s="1">
        <v>45255.564583333333</v>
      </c>
      <c r="X12948" s="1">
        <v>45255.564583333333</v>
      </c>
      <c r="AC12948" t="s">
        <v>53</v>
      </c>
      <c r="AD12948">
        <v>1000000001</v>
      </c>
      <c r="AE12948" s="1">
        <v>39973.351388888892</v>
      </c>
      <c r="AF12948" t="s">
        <v>3377</v>
      </c>
      <c r="AG12948" t="s">
        <v>69414</v>
      </c>
      <c r="AH12948" t="s">
        <v>51</v>
      </c>
      <c r="AJ12948" t="s">
        <v>53</v>
      </c>
      <c r="AK12948" t="s">
        <v>78</v>
      </c>
      <c r="AO12948" t="s">
        <v>51552</v>
      </c>
    </row>
    <row r="12949" spans="1:43" x14ac:dyDescent="0.35">
      <c r="A12949" t="s">
        <v>69415</v>
      </c>
      <c r="B12949" t="s">
        <v>69416</v>
      </c>
      <c r="C12949" t="s">
        <v>6082</v>
      </c>
      <c r="H12949" t="s">
        <v>69415</v>
      </c>
      <c r="J12949" t="s">
        <v>2763</v>
      </c>
      <c r="K12949" t="s">
        <v>11014</v>
      </c>
      <c r="M12949" t="s">
        <v>137</v>
      </c>
      <c r="N12949" t="s">
        <v>287</v>
      </c>
      <c r="O12949">
        <v>80216</v>
      </c>
      <c r="P12949" t="s">
        <v>50</v>
      </c>
      <c r="U12949" s="1">
        <v>45256</v>
      </c>
      <c r="V12949" s="1">
        <v>45256</v>
      </c>
      <c r="W12949" s="1">
        <v>45256.920138888891</v>
      </c>
      <c r="X12949" s="1">
        <v>45256.920138888891</v>
      </c>
      <c r="AC12949" t="s">
        <v>53</v>
      </c>
      <c r="AD12949">
        <v>2969558362</v>
      </c>
      <c r="AE12949" s="1">
        <v>40560.525000000001</v>
      </c>
      <c r="AG12949" t="s">
        <v>69417</v>
      </c>
      <c r="AH12949" t="s">
        <v>51</v>
      </c>
      <c r="AJ12949" t="s">
        <v>53</v>
      </c>
      <c r="AK12949" t="s">
        <v>78</v>
      </c>
      <c r="AO12949" t="s">
        <v>51552</v>
      </c>
    </row>
    <row r="12950" spans="1:43" x14ac:dyDescent="0.35">
      <c r="A12950" t="s">
        <v>69418</v>
      </c>
      <c r="B12950" t="s">
        <v>69419</v>
      </c>
      <c r="C12950" t="s">
        <v>3371</v>
      </c>
      <c r="H12950" t="s">
        <v>69420</v>
      </c>
      <c r="K12950" t="s">
        <v>69421</v>
      </c>
      <c r="M12950" t="s">
        <v>154</v>
      </c>
      <c r="N12950" t="s">
        <v>287</v>
      </c>
      <c r="O12950">
        <v>80631</v>
      </c>
      <c r="P12950" t="s">
        <v>50</v>
      </c>
      <c r="U12950" s="1">
        <v>45256</v>
      </c>
      <c r="V12950" s="1">
        <v>45256</v>
      </c>
      <c r="W12950" s="1">
        <v>45256.590277777781</v>
      </c>
      <c r="X12950" s="1">
        <v>45256.590277777781</v>
      </c>
      <c r="AC12950" t="s">
        <v>53</v>
      </c>
      <c r="AD12950">
        <v>1000000001</v>
      </c>
      <c r="AE12950" s="1">
        <v>39973.351388888892</v>
      </c>
      <c r="AF12950" t="s">
        <v>3377</v>
      </c>
      <c r="AG12950" t="s">
        <v>69422</v>
      </c>
      <c r="AH12950" t="s">
        <v>51</v>
      </c>
      <c r="AJ12950" t="s">
        <v>53</v>
      </c>
      <c r="AK12950" t="s">
        <v>78</v>
      </c>
      <c r="AO12950" t="s">
        <v>5443</v>
      </c>
      <c r="AP12950" s="1">
        <v>45256.588888888888</v>
      </c>
    </row>
    <row r="12951" spans="1:43" x14ac:dyDescent="0.35">
      <c r="A12951" t="s">
        <v>69423</v>
      </c>
      <c r="B12951" t="s">
        <v>41175</v>
      </c>
      <c r="C12951" t="s">
        <v>587</v>
      </c>
      <c r="F12951" t="s">
        <v>69424</v>
      </c>
      <c r="H12951" t="s">
        <v>69425</v>
      </c>
      <c r="J12951" t="s">
        <v>69426</v>
      </c>
      <c r="K12951" t="s">
        <v>69427</v>
      </c>
      <c r="M12951" t="s">
        <v>3225</v>
      </c>
      <c r="N12951" t="s">
        <v>65</v>
      </c>
      <c r="O12951">
        <v>80537</v>
      </c>
      <c r="P12951" t="s">
        <v>50</v>
      </c>
      <c r="U12951" s="1">
        <v>45256</v>
      </c>
      <c r="V12951" s="1">
        <v>45256</v>
      </c>
      <c r="W12951" s="1">
        <v>45256.668055555558</v>
      </c>
      <c r="X12951" s="1">
        <v>45256.668055555558</v>
      </c>
      <c r="AC12951" t="s">
        <v>53</v>
      </c>
      <c r="AD12951">
        <v>1000000001</v>
      </c>
      <c r="AE12951" s="1">
        <v>39973.351388888892</v>
      </c>
      <c r="AF12951" t="s">
        <v>3377</v>
      </c>
      <c r="AG12951" t="s">
        <v>69428</v>
      </c>
      <c r="AH12951" t="s">
        <v>51</v>
      </c>
      <c r="AJ12951" t="s">
        <v>53</v>
      </c>
      <c r="AK12951" t="s">
        <v>78</v>
      </c>
      <c r="AO12951" t="s">
        <v>5443</v>
      </c>
      <c r="AP12951" s="1">
        <v>45260.625</v>
      </c>
    </row>
    <row r="12952" spans="1:43" x14ac:dyDescent="0.35">
      <c r="A12952" t="s">
        <v>69429</v>
      </c>
      <c r="B12952" t="s">
        <v>4903</v>
      </c>
      <c r="C12952" t="s">
        <v>5155</v>
      </c>
      <c r="F12952" t="s">
        <v>69430</v>
      </c>
      <c r="H12952" t="s">
        <v>69429</v>
      </c>
      <c r="J12952" t="s">
        <v>69431</v>
      </c>
      <c r="K12952" t="s">
        <v>69432</v>
      </c>
      <c r="M12952" t="s">
        <v>43007</v>
      </c>
      <c r="N12952" t="s">
        <v>65</v>
      </c>
      <c r="O12952">
        <v>80514</v>
      </c>
      <c r="P12952" t="s">
        <v>50</v>
      </c>
      <c r="U12952" s="1">
        <v>45256</v>
      </c>
      <c r="V12952" s="1">
        <v>45256</v>
      </c>
      <c r="W12952" s="1">
        <v>45256.488888888889</v>
      </c>
      <c r="X12952" s="1">
        <v>45256.488888888889</v>
      </c>
      <c r="AC12952" t="s">
        <v>53</v>
      </c>
      <c r="AD12952">
        <v>1000000001</v>
      </c>
      <c r="AE12952" s="1">
        <v>39973.351388888892</v>
      </c>
      <c r="AF12952" t="s">
        <v>3377</v>
      </c>
      <c r="AG12952" t="s">
        <v>69433</v>
      </c>
      <c r="AH12952" t="s">
        <v>51</v>
      </c>
      <c r="AJ12952" t="s">
        <v>53</v>
      </c>
      <c r="AK12952" t="s">
        <v>78</v>
      </c>
      <c r="AO12952" t="s">
        <v>5443</v>
      </c>
      <c r="AP12952" s="1">
        <v>45256.586111111108</v>
      </c>
    </row>
    <row r="12953" spans="1:43" x14ac:dyDescent="0.35">
      <c r="A12953" t="s">
        <v>69434</v>
      </c>
      <c r="B12953" t="s">
        <v>69435</v>
      </c>
      <c r="C12953" t="s">
        <v>30495</v>
      </c>
      <c r="F12953" t="s">
        <v>69436</v>
      </c>
      <c r="H12953" t="s">
        <v>69434</v>
      </c>
      <c r="J12953" t="s">
        <v>7142</v>
      </c>
      <c r="N12953" t="s">
        <v>287</v>
      </c>
      <c r="O12953">
        <v>80513</v>
      </c>
      <c r="P12953" t="s">
        <v>50</v>
      </c>
      <c r="U12953" s="1">
        <v>45257</v>
      </c>
      <c r="V12953" s="1">
        <v>45257</v>
      </c>
      <c r="W12953" s="1">
        <v>45257.530555555553</v>
      </c>
      <c r="X12953" s="1">
        <v>45257.530555555553</v>
      </c>
      <c r="AC12953" t="s">
        <v>53</v>
      </c>
      <c r="AD12953">
        <v>2969584761</v>
      </c>
      <c r="AE12953" s="1">
        <v>41288.714583333334</v>
      </c>
      <c r="AF12953" t="s">
        <v>7145</v>
      </c>
      <c r="AG12953" t="s">
        <v>69437</v>
      </c>
      <c r="AH12953" t="s">
        <v>51</v>
      </c>
      <c r="AJ12953" t="s">
        <v>53</v>
      </c>
      <c r="AK12953" t="s">
        <v>78</v>
      </c>
      <c r="AO12953" t="s">
        <v>5443</v>
      </c>
      <c r="AP12953" s="1">
        <v>45257.52847222222</v>
      </c>
    </row>
    <row r="12954" spans="1:43" x14ac:dyDescent="0.35">
      <c r="A12954" t="s">
        <v>69438</v>
      </c>
      <c r="B12954" t="s">
        <v>7792</v>
      </c>
      <c r="C12954" t="s">
        <v>309</v>
      </c>
      <c r="F12954" t="s">
        <v>65404</v>
      </c>
      <c r="H12954" t="s">
        <v>65403</v>
      </c>
      <c r="J12954" t="s">
        <v>65405</v>
      </c>
      <c r="K12954" t="s">
        <v>69439</v>
      </c>
      <c r="M12954" t="s">
        <v>8939</v>
      </c>
      <c r="N12954" t="s">
        <v>253</v>
      </c>
      <c r="O12954">
        <v>88230</v>
      </c>
      <c r="P12954" t="s">
        <v>50</v>
      </c>
      <c r="U12954" s="1">
        <v>45257</v>
      </c>
      <c r="V12954" s="1">
        <v>45257</v>
      </c>
      <c r="W12954" s="1">
        <v>45257.645833333336</v>
      </c>
      <c r="X12954" s="1">
        <v>45257.645833333336</v>
      </c>
      <c r="AC12954" t="s">
        <v>53</v>
      </c>
      <c r="AD12954">
        <v>2973640535</v>
      </c>
      <c r="AE12954" s="1">
        <v>45170.413888888892</v>
      </c>
      <c r="AF12954" t="s">
        <v>65407</v>
      </c>
      <c r="AG12954" t="s">
        <v>69440</v>
      </c>
      <c r="AH12954" t="s">
        <v>51</v>
      </c>
      <c r="AJ12954" t="s">
        <v>53</v>
      </c>
      <c r="AK12954" t="s">
        <v>78</v>
      </c>
      <c r="AO12954" t="s">
        <v>5443</v>
      </c>
      <c r="AP12954" s="1">
        <v>45352.665972222225</v>
      </c>
      <c r="AQ12954" s="1">
        <v>45352.449305555558</v>
      </c>
    </row>
    <row r="12955" spans="1:43" x14ac:dyDescent="0.35">
      <c r="A12955" t="s">
        <v>69441</v>
      </c>
      <c r="B12955" t="s">
        <v>5356</v>
      </c>
      <c r="C12955" t="s">
        <v>1052</v>
      </c>
      <c r="F12955" t="s">
        <v>69442</v>
      </c>
      <c r="H12955" t="s">
        <v>69441</v>
      </c>
      <c r="J12955" t="s">
        <v>69443</v>
      </c>
      <c r="K12955" t="s">
        <v>69444</v>
      </c>
      <c r="M12955" t="s">
        <v>4698</v>
      </c>
      <c r="N12955" t="s">
        <v>65</v>
      </c>
      <c r="O12955">
        <v>80817</v>
      </c>
      <c r="P12955" t="s">
        <v>50</v>
      </c>
      <c r="U12955" s="1">
        <v>45257</v>
      </c>
      <c r="V12955" s="1">
        <v>45257</v>
      </c>
      <c r="W12955" s="1">
        <v>45257.645833333336</v>
      </c>
      <c r="X12955" s="1">
        <v>45257.645833333336</v>
      </c>
      <c r="AC12955" t="s">
        <v>51</v>
      </c>
      <c r="AD12955">
        <v>2973999173</v>
      </c>
      <c r="AE12955" s="1">
        <v>45266.714583333334</v>
      </c>
      <c r="AF12955" t="s">
        <v>69445</v>
      </c>
      <c r="AG12955" t="s">
        <v>69446</v>
      </c>
      <c r="AH12955" t="s">
        <v>51</v>
      </c>
      <c r="AJ12955" t="s">
        <v>53</v>
      </c>
      <c r="AK12955" t="s">
        <v>78</v>
      </c>
      <c r="AO12955" t="s">
        <v>5443</v>
      </c>
      <c r="AP12955" s="1">
        <v>45426.551388888889</v>
      </c>
    </row>
    <row r="12956" spans="1:43" x14ac:dyDescent="0.35">
      <c r="A12956" t="s">
        <v>69447</v>
      </c>
      <c r="B12956" t="s">
        <v>69448</v>
      </c>
      <c r="C12956" t="s">
        <v>1037</v>
      </c>
      <c r="F12956" t="s">
        <v>69449</v>
      </c>
      <c r="H12956" t="s">
        <v>69447</v>
      </c>
      <c r="J12956" t="s">
        <v>69450</v>
      </c>
      <c r="K12956" t="s">
        <v>69451</v>
      </c>
      <c r="M12956" t="s">
        <v>18528</v>
      </c>
      <c r="N12956" t="s">
        <v>65</v>
      </c>
      <c r="O12956">
        <v>80451</v>
      </c>
      <c r="P12956" t="s">
        <v>50</v>
      </c>
      <c r="U12956" s="1">
        <v>45257</v>
      </c>
      <c r="V12956" s="1">
        <v>45257</v>
      </c>
      <c r="W12956" s="1">
        <v>45257.533333333333</v>
      </c>
      <c r="X12956" s="1">
        <v>45257.533333333333</v>
      </c>
      <c r="AC12956" t="s">
        <v>51</v>
      </c>
      <c r="AD12956">
        <v>2974056429</v>
      </c>
      <c r="AE12956" s="1">
        <v>45324.556944444441</v>
      </c>
      <c r="AF12956" t="s">
        <v>69452</v>
      </c>
      <c r="AG12956" t="s">
        <v>69453</v>
      </c>
      <c r="AH12956" t="s">
        <v>51</v>
      </c>
      <c r="AJ12956" t="s">
        <v>53</v>
      </c>
      <c r="AK12956" t="s">
        <v>78</v>
      </c>
      <c r="AO12956" t="s">
        <v>5443</v>
      </c>
      <c r="AP12956" s="1">
        <v>45473.571527777778</v>
      </c>
    </row>
    <row r="12957" spans="1:43" x14ac:dyDescent="0.35">
      <c r="A12957" t="s">
        <v>69454</v>
      </c>
      <c r="B12957" t="s">
        <v>7246</v>
      </c>
      <c r="C12957" t="s">
        <v>69455</v>
      </c>
      <c r="F12957" t="s">
        <v>69456</v>
      </c>
      <c r="H12957" t="s">
        <v>69454</v>
      </c>
      <c r="J12957" t="s">
        <v>69457</v>
      </c>
      <c r="K12957" t="s">
        <v>69458</v>
      </c>
      <c r="M12957" t="s">
        <v>753</v>
      </c>
      <c r="N12957" t="s">
        <v>798</v>
      </c>
      <c r="O12957">
        <v>79928</v>
      </c>
      <c r="P12957" t="s">
        <v>50</v>
      </c>
      <c r="U12957" s="1">
        <v>45257</v>
      </c>
      <c r="V12957" s="1">
        <v>45257</v>
      </c>
      <c r="W12957" s="1">
        <v>45257.488888888889</v>
      </c>
      <c r="X12957" s="1">
        <v>45257.488888888889</v>
      </c>
      <c r="AC12957" t="s">
        <v>51</v>
      </c>
      <c r="AD12957">
        <v>2973966105</v>
      </c>
      <c r="AE12957" s="1">
        <v>45259.414583333331</v>
      </c>
      <c r="AF12957" t="s">
        <v>69459</v>
      </c>
      <c r="AG12957" t="s">
        <v>69460</v>
      </c>
      <c r="AH12957" t="s">
        <v>51</v>
      </c>
      <c r="AJ12957" t="s">
        <v>53</v>
      </c>
      <c r="AK12957" t="s">
        <v>78</v>
      </c>
      <c r="AO12957" t="s">
        <v>5443</v>
      </c>
      <c r="AP12957" s="1">
        <v>45449.481944444444</v>
      </c>
      <c r="AQ12957" s="1">
        <v>45449.480555555558</v>
      </c>
    </row>
    <row r="12958" spans="1:43" x14ac:dyDescent="0.35">
      <c r="A12958" t="s">
        <v>69461</v>
      </c>
      <c r="B12958" t="s">
        <v>69462</v>
      </c>
      <c r="C12958" t="s">
        <v>69463</v>
      </c>
      <c r="F12958" t="s">
        <v>69464</v>
      </c>
      <c r="H12958" t="s">
        <v>69465</v>
      </c>
      <c r="J12958" t="s">
        <v>69466</v>
      </c>
      <c r="K12958" t="s">
        <v>69467</v>
      </c>
      <c r="M12958" t="s">
        <v>3272</v>
      </c>
      <c r="N12958" t="s">
        <v>65</v>
      </c>
      <c r="O12958">
        <v>80645</v>
      </c>
      <c r="P12958" t="s">
        <v>50</v>
      </c>
      <c r="U12958" s="1">
        <v>45257</v>
      </c>
      <c r="V12958" s="1">
        <v>45257</v>
      </c>
      <c r="W12958" s="1">
        <v>45257.408333333333</v>
      </c>
      <c r="X12958" s="1">
        <v>45257.408333333333</v>
      </c>
      <c r="AC12958" t="s">
        <v>53</v>
      </c>
      <c r="AD12958">
        <v>1000000001</v>
      </c>
      <c r="AE12958" s="1">
        <v>39973.351388888892</v>
      </c>
      <c r="AF12958" t="s">
        <v>3377</v>
      </c>
      <c r="AG12958" t="s">
        <v>69468</v>
      </c>
      <c r="AH12958" t="s">
        <v>51</v>
      </c>
      <c r="AJ12958" t="s">
        <v>53</v>
      </c>
      <c r="AK12958" t="s">
        <v>78</v>
      </c>
      <c r="AO12958" t="s">
        <v>5443</v>
      </c>
      <c r="AP12958" s="1">
        <v>45293.496527777781</v>
      </c>
    </row>
    <row r="12959" spans="1:43" x14ac:dyDescent="0.35">
      <c r="A12959" t="s">
        <v>69469</v>
      </c>
      <c r="B12959" t="s">
        <v>5849</v>
      </c>
      <c r="C12959" t="s">
        <v>26523</v>
      </c>
      <c r="F12959" t="s">
        <v>69470</v>
      </c>
      <c r="H12959" t="s">
        <v>69471</v>
      </c>
      <c r="J12959" t="s">
        <v>69472</v>
      </c>
      <c r="K12959" t="s">
        <v>69473</v>
      </c>
      <c r="M12959" t="s">
        <v>137</v>
      </c>
      <c r="N12959" t="s">
        <v>65</v>
      </c>
      <c r="O12959">
        <v>80233</v>
      </c>
      <c r="P12959" t="s">
        <v>50</v>
      </c>
      <c r="U12959" s="1">
        <v>45257</v>
      </c>
      <c r="V12959" s="1">
        <v>45257</v>
      </c>
      <c r="W12959" s="1">
        <v>45257.927777777775</v>
      </c>
      <c r="X12959" s="1">
        <v>45257.927777777775</v>
      </c>
      <c r="AC12959" t="s">
        <v>53</v>
      </c>
      <c r="AD12959">
        <v>1000000001</v>
      </c>
      <c r="AE12959" s="1">
        <v>39973.351388888892</v>
      </c>
      <c r="AF12959" t="s">
        <v>3377</v>
      </c>
      <c r="AG12959" t="s">
        <v>69474</v>
      </c>
      <c r="AH12959" t="s">
        <v>51</v>
      </c>
      <c r="AJ12959" t="s">
        <v>53</v>
      </c>
      <c r="AK12959" t="s">
        <v>78</v>
      </c>
      <c r="AO12959" t="s">
        <v>5443</v>
      </c>
      <c r="AP12959" s="1">
        <v>45257.927083333336</v>
      </c>
    </row>
    <row r="12960" spans="1:43" x14ac:dyDescent="0.35">
      <c r="A12960" t="s">
        <v>69475</v>
      </c>
      <c r="B12960" t="s">
        <v>26624</v>
      </c>
      <c r="C12960" t="s">
        <v>952</v>
      </c>
      <c r="F12960" t="s">
        <v>69476</v>
      </c>
      <c r="H12960" t="s">
        <v>69477</v>
      </c>
      <c r="J12960" t="s">
        <v>69478</v>
      </c>
      <c r="K12960" t="s">
        <v>69479</v>
      </c>
      <c r="M12960" t="s">
        <v>1553</v>
      </c>
      <c r="N12960" t="s">
        <v>65</v>
      </c>
      <c r="O12960">
        <v>81201</v>
      </c>
      <c r="P12960" t="s">
        <v>50</v>
      </c>
      <c r="U12960" s="1">
        <v>45257</v>
      </c>
      <c r="V12960" s="1">
        <v>45257</v>
      </c>
      <c r="W12960" s="1">
        <v>45257.901388888888</v>
      </c>
      <c r="X12960" s="1">
        <v>45257.901388888888</v>
      </c>
      <c r="AC12960" t="s">
        <v>53</v>
      </c>
      <c r="AD12960">
        <v>1000000001</v>
      </c>
      <c r="AE12960" s="1">
        <v>39973.351388888892</v>
      </c>
      <c r="AF12960" t="s">
        <v>3377</v>
      </c>
      <c r="AG12960" t="s">
        <v>69480</v>
      </c>
      <c r="AH12960" t="s">
        <v>51</v>
      </c>
      <c r="AJ12960" t="s">
        <v>53</v>
      </c>
      <c r="AK12960" t="s">
        <v>78</v>
      </c>
      <c r="AO12960" t="s">
        <v>5443</v>
      </c>
      <c r="AP12960" s="1">
        <v>45476.19027777778</v>
      </c>
    </row>
    <row r="12961" spans="1:43" x14ac:dyDescent="0.35">
      <c r="A12961" t="s">
        <v>69481</v>
      </c>
      <c r="B12961" t="s">
        <v>26624</v>
      </c>
      <c r="C12961" t="s">
        <v>952</v>
      </c>
      <c r="F12961" t="s">
        <v>69476</v>
      </c>
      <c r="H12961" t="s">
        <v>69477</v>
      </c>
      <c r="J12961" t="s">
        <v>69478</v>
      </c>
      <c r="K12961" t="s">
        <v>69479</v>
      </c>
      <c r="M12961" t="s">
        <v>1553</v>
      </c>
      <c r="N12961" t="s">
        <v>65</v>
      </c>
      <c r="O12961">
        <v>81201</v>
      </c>
      <c r="P12961" t="s">
        <v>50</v>
      </c>
      <c r="U12961" s="1">
        <v>45257</v>
      </c>
      <c r="V12961" s="1">
        <v>45257</v>
      </c>
      <c r="W12961" s="1">
        <v>45257.9</v>
      </c>
      <c r="X12961" s="1">
        <v>45257.9</v>
      </c>
      <c r="AC12961" t="s">
        <v>53</v>
      </c>
      <c r="AD12961">
        <v>1000000001</v>
      </c>
      <c r="AE12961" s="1">
        <v>39973.351388888892</v>
      </c>
      <c r="AF12961" t="s">
        <v>3377</v>
      </c>
      <c r="AG12961" t="s">
        <v>69482</v>
      </c>
      <c r="AH12961" t="s">
        <v>51</v>
      </c>
      <c r="AJ12961" t="s">
        <v>53</v>
      </c>
      <c r="AK12961" t="s">
        <v>78</v>
      </c>
      <c r="AO12961" t="s">
        <v>5443</v>
      </c>
      <c r="AP12961" s="1">
        <v>45257.899305555555</v>
      </c>
    </row>
    <row r="12962" spans="1:43" x14ac:dyDescent="0.35">
      <c r="A12962" t="s">
        <v>69483</v>
      </c>
      <c r="B12962" t="s">
        <v>11058</v>
      </c>
      <c r="C12962" t="s">
        <v>19965</v>
      </c>
      <c r="F12962" t="s">
        <v>69484</v>
      </c>
      <c r="H12962" t="s">
        <v>69483</v>
      </c>
      <c r="J12962" t="s">
        <v>69485</v>
      </c>
      <c r="K12962" t="s">
        <v>69486</v>
      </c>
      <c r="M12962" t="s">
        <v>3571</v>
      </c>
      <c r="N12962" t="s">
        <v>65</v>
      </c>
      <c r="O12962">
        <v>80022</v>
      </c>
      <c r="P12962" t="s">
        <v>50</v>
      </c>
      <c r="U12962" s="1">
        <v>45257</v>
      </c>
      <c r="V12962" s="1">
        <v>45257</v>
      </c>
      <c r="W12962" s="1">
        <v>45257.683333333334</v>
      </c>
      <c r="X12962" s="1">
        <v>45257.683333333334</v>
      </c>
      <c r="AC12962" t="s">
        <v>51</v>
      </c>
      <c r="AD12962">
        <v>1000000001</v>
      </c>
      <c r="AE12962" s="1">
        <v>39973.351388888892</v>
      </c>
      <c r="AF12962" t="s">
        <v>3377</v>
      </c>
      <c r="AG12962" t="s">
        <v>69487</v>
      </c>
      <c r="AH12962" t="s">
        <v>51</v>
      </c>
      <c r="AJ12962" t="s">
        <v>53</v>
      </c>
      <c r="AK12962" t="s">
        <v>78</v>
      </c>
      <c r="AO12962" t="s">
        <v>5443</v>
      </c>
      <c r="AP12962" s="1">
        <v>45257.681944444441</v>
      </c>
    </row>
    <row r="12963" spans="1:43" x14ac:dyDescent="0.35">
      <c r="A12963" t="s">
        <v>69488</v>
      </c>
      <c r="B12963" t="s">
        <v>69375</v>
      </c>
      <c r="C12963" t="s">
        <v>69376</v>
      </c>
      <c r="F12963" t="s">
        <v>69489</v>
      </c>
      <c r="H12963" t="s">
        <v>69377</v>
      </c>
      <c r="J12963" t="s">
        <v>12614</v>
      </c>
      <c r="K12963" t="s">
        <v>69378</v>
      </c>
      <c r="M12963" t="s">
        <v>41684</v>
      </c>
      <c r="N12963" t="s">
        <v>287</v>
      </c>
      <c r="O12963">
        <v>81621</v>
      </c>
      <c r="P12963" t="s">
        <v>50</v>
      </c>
      <c r="U12963" s="1">
        <v>45257</v>
      </c>
      <c r="V12963" s="1">
        <v>45257</v>
      </c>
      <c r="W12963" s="1">
        <v>45257.411805555559</v>
      </c>
      <c r="X12963" s="1">
        <v>45257.411805555559</v>
      </c>
      <c r="AC12963" t="s">
        <v>53</v>
      </c>
      <c r="AD12963">
        <v>2969543968</v>
      </c>
      <c r="AE12963" s="1">
        <v>40032.470138888886</v>
      </c>
      <c r="AG12963" t="s">
        <v>69490</v>
      </c>
      <c r="AH12963" t="s">
        <v>51</v>
      </c>
      <c r="AJ12963" t="s">
        <v>53</v>
      </c>
      <c r="AK12963" t="s">
        <v>78</v>
      </c>
      <c r="AO12963" t="s">
        <v>51552</v>
      </c>
    </row>
    <row r="12964" spans="1:43" x14ac:dyDescent="0.35">
      <c r="A12964" t="s">
        <v>69491</v>
      </c>
      <c r="B12964" t="s">
        <v>69492</v>
      </c>
      <c r="C12964" t="s">
        <v>69493</v>
      </c>
      <c r="F12964" t="s">
        <v>69494</v>
      </c>
      <c r="H12964" t="s">
        <v>69495</v>
      </c>
      <c r="J12964" t="s">
        <v>3478</v>
      </c>
      <c r="K12964" t="s">
        <v>69496</v>
      </c>
      <c r="M12964" t="s">
        <v>2800</v>
      </c>
      <c r="N12964" t="s">
        <v>65</v>
      </c>
      <c r="O12964">
        <v>80601</v>
      </c>
      <c r="P12964" t="s">
        <v>50</v>
      </c>
      <c r="U12964" s="1">
        <v>45257</v>
      </c>
      <c r="V12964" s="1">
        <v>45257</v>
      </c>
      <c r="W12964" s="1">
        <v>45257.426388888889</v>
      </c>
      <c r="X12964" s="1">
        <v>45257.426388888889</v>
      </c>
      <c r="AC12964" t="s">
        <v>51</v>
      </c>
      <c r="AD12964">
        <v>2969475096</v>
      </c>
      <c r="AE12964" s="1">
        <v>37141</v>
      </c>
      <c r="AF12964" t="s">
        <v>28529</v>
      </c>
      <c r="AG12964" t="s">
        <v>69497</v>
      </c>
      <c r="AH12964" t="s">
        <v>51</v>
      </c>
      <c r="AJ12964" t="s">
        <v>53</v>
      </c>
      <c r="AK12964" t="s">
        <v>78</v>
      </c>
      <c r="AO12964" t="s">
        <v>5443</v>
      </c>
      <c r="AP12964" s="1">
        <v>45363.713194444441</v>
      </c>
    </row>
    <row r="12965" spans="1:43" x14ac:dyDescent="0.35">
      <c r="A12965" t="s">
        <v>69498</v>
      </c>
      <c r="B12965" t="s">
        <v>28389</v>
      </c>
      <c r="C12965" t="s">
        <v>48436</v>
      </c>
      <c r="F12965" t="s">
        <v>69499</v>
      </c>
      <c r="H12965" t="s">
        <v>28388</v>
      </c>
      <c r="J12965" t="s">
        <v>28390</v>
      </c>
      <c r="K12965" t="s">
        <v>69500</v>
      </c>
      <c r="M12965" t="s">
        <v>28392</v>
      </c>
      <c r="N12965" t="s">
        <v>253</v>
      </c>
      <c r="O12965">
        <v>88044</v>
      </c>
      <c r="P12965" t="s">
        <v>50</v>
      </c>
      <c r="U12965" s="1">
        <v>45258</v>
      </c>
      <c r="V12965" s="1">
        <v>45258</v>
      </c>
      <c r="W12965" s="1">
        <v>45258.651388888888</v>
      </c>
      <c r="X12965" s="1">
        <v>45258.651388888888</v>
      </c>
      <c r="AC12965" t="s">
        <v>51</v>
      </c>
      <c r="AD12965">
        <v>2973966109</v>
      </c>
      <c r="AE12965" s="1">
        <v>45259.415972222225</v>
      </c>
      <c r="AF12965" t="s">
        <v>28393</v>
      </c>
      <c r="AG12965" t="s">
        <v>69501</v>
      </c>
      <c r="AH12965" t="s">
        <v>51</v>
      </c>
      <c r="AJ12965" t="s">
        <v>53</v>
      </c>
      <c r="AK12965" t="s">
        <v>78</v>
      </c>
      <c r="AO12965" t="s">
        <v>5443</v>
      </c>
      <c r="AP12965" s="1">
        <v>45345.588194444441</v>
      </c>
    </row>
    <row r="12966" spans="1:43" x14ac:dyDescent="0.35">
      <c r="A12966" t="s">
        <v>69502</v>
      </c>
      <c r="B12966" t="s">
        <v>69503</v>
      </c>
      <c r="C12966" t="s">
        <v>443</v>
      </c>
      <c r="F12966" t="s">
        <v>61641</v>
      </c>
      <c r="H12966" t="s">
        <v>69504</v>
      </c>
      <c r="J12966" t="s">
        <v>61642</v>
      </c>
      <c r="K12966" t="s">
        <v>61643</v>
      </c>
      <c r="M12966" t="s">
        <v>137</v>
      </c>
      <c r="N12966" t="s">
        <v>65</v>
      </c>
      <c r="O12966">
        <v>80216</v>
      </c>
      <c r="P12966" t="s">
        <v>50</v>
      </c>
      <c r="U12966" s="1">
        <v>45258</v>
      </c>
      <c r="V12966" s="1">
        <v>45258</v>
      </c>
      <c r="W12966" s="1">
        <v>45258.50277777778</v>
      </c>
      <c r="X12966" s="1">
        <v>45258.50277777778</v>
      </c>
      <c r="AC12966" t="s">
        <v>53</v>
      </c>
      <c r="AD12966">
        <v>2973563684</v>
      </c>
      <c r="AE12966" s="1">
        <v>45125.538888888892</v>
      </c>
      <c r="AF12966" t="s">
        <v>61644</v>
      </c>
      <c r="AG12966" t="s">
        <v>69505</v>
      </c>
      <c r="AH12966" t="s">
        <v>51</v>
      </c>
      <c r="AJ12966" t="s">
        <v>53</v>
      </c>
      <c r="AK12966" t="s">
        <v>78</v>
      </c>
      <c r="AO12966" t="s">
        <v>5443</v>
      </c>
      <c r="AP12966" s="1">
        <v>45258.583333333336</v>
      </c>
      <c r="AQ12966" s="1">
        <v>45258.586805555555</v>
      </c>
    </row>
    <row r="12967" spans="1:43" x14ac:dyDescent="0.35">
      <c r="A12967" t="s">
        <v>69506</v>
      </c>
      <c r="B12967" t="s">
        <v>69507</v>
      </c>
      <c r="C12967" t="s">
        <v>69508</v>
      </c>
      <c r="F12967" t="s">
        <v>69509</v>
      </c>
      <c r="H12967" t="s">
        <v>69510</v>
      </c>
      <c r="J12967" t="s">
        <v>69511</v>
      </c>
      <c r="K12967" t="s">
        <v>69512</v>
      </c>
      <c r="M12967" t="s">
        <v>6284</v>
      </c>
      <c r="N12967" t="s">
        <v>65</v>
      </c>
      <c r="O12967">
        <v>81423</v>
      </c>
      <c r="P12967" t="s">
        <v>50</v>
      </c>
      <c r="U12967" s="1">
        <v>45258</v>
      </c>
      <c r="V12967" s="1">
        <v>45258</v>
      </c>
      <c r="W12967" s="1">
        <v>45258.659722222219</v>
      </c>
      <c r="X12967" s="1">
        <v>45258.659722222219</v>
      </c>
      <c r="AC12967" t="s">
        <v>53</v>
      </c>
      <c r="AD12967">
        <v>2969830151</v>
      </c>
      <c r="AE12967" s="1">
        <v>43340.382638888892</v>
      </c>
      <c r="AF12967" t="s">
        <v>69513</v>
      </c>
      <c r="AG12967" t="s">
        <v>69514</v>
      </c>
      <c r="AH12967" t="s">
        <v>51</v>
      </c>
      <c r="AJ12967" t="s">
        <v>53</v>
      </c>
      <c r="AK12967" t="s">
        <v>78</v>
      </c>
      <c r="AO12967" t="s">
        <v>5443</v>
      </c>
      <c r="AP12967" s="1">
        <v>45259.497916666667</v>
      </c>
      <c r="AQ12967" s="1">
        <v>45259.498611111114</v>
      </c>
    </row>
    <row r="12968" spans="1:43" x14ac:dyDescent="0.35">
      <c r="A12968" t="s">
        <v>69515</v>
      </c>
      <c r="B12968" t="s">
        <v>69516</v>
      </c>
      <c r="C12968" t="s">
        <v>205</v>
      </c>
      <c r="H12968" t="s">
        <v>69517</v>
      </c>
      <c r="J12968" t="s">
        <v>12430</v>
      </c>
      <c r="P12968" t="s">
        <v>50</v>
      </c>
      <c r="U12968" s="1">
        <v>45258</v>
      </c>
      <c r="V12968" s="1">
        <v>45258</v>
      </c>
      <c r="W12968" s="1">
        <v>45258.845833333333</v>
      </c>
      <c r="X12968" s="1">
        <v>45258.845833333333</v>
      </c>
      <c r="AC12968" t="s">
        <v>53</v>
      </c>
      <c r="AD12968">
        <v>2969916837</v>
      </c>
      <c r="AE12968" s="1">
        <v>43747.629861111112</v>
      </c>
      <c r="AF12968" t="s">
        <v>12431</v>
      </c>
      <c r="AG12968" t="s">
        <v>69518</v>
      </c>
      <c r="AH12968" t="s">
        <v>51</v>
      </c>
      <c r="AJ12968" t="s">
        <v>53</v>
      </c>
      <c r="AO12968" t="s">
        <v>5443</v>
      </c>
      <c r="AP12968" s="1">
        <v>45469.416666666664</v>
      </c>
    </row>
    <row r="12969" spans="1:43" x14ac:dyDescent="0.35">
      <c r="A12969" t="s">
        <v>69519</v>
      </c>
      <c r="B12969" t="s">
        <v>20638</v>
      </c>
      <c r="C12969" t="s">
        <v>3396</v>
      </c>
      <c r="F12969" t="s">
        <v>69520</v>
      </c>
      <c r="H12969" t="s">
        <v>69519</v>
      </c>
      <c r="J12969" t="s">
        <v>69521</v>
      </c>
      <c r="K12969" t="s">
        <v>69522</v>
      </c>
      <c r="M12969" t="s">
        <v>7606</v>
      </c>
      <c r="N12969" t="s">
        <v>28331</v>
      </c>
      <c r="O12969">
        <v>57702</v>
      </c>
      <c r="P12969" t="s">
        <v>50</v>
      </c>
      <c r="U12969" s="1">
        <v>45258</v>
      </c>
      <c r="V12969" s="1">
        <v>45258</v>
      </c>
      <c r="W12969" s="1">
        <v>45258.877083333333</v>
      </c>
      <c r="X12969" s="1">
        <v>45258.877083333333</v>
      </c>
      <c r="AC12969" t="s">
        <v>51</v>
      </c>
      <c r="AD12969">
        <v>2972074161</v>
      </c>
      <c r="AE12969" s="1">
        <v>44698.441666666666</v>
      </c>
      <c r="AF12969" t="s">
        <v>69523</v>
      </c>
      <c r="AG12969" t="s">
        <v>69524</v>
      </c>
      <c r="AH12969" t="s">
        <v>51</v>
      </c>
      <c r="AJ12969" t="s">
        <v>53</v>
      </c>
      <c r="AO12969" t="s">
        <v>5443</v>
      </c>
      <c r="AP12969" s="1">
        <v>45476.4</v>
      </c>
      <c r="AQ12969" s="1">
        <v>45471.720833333333</v>
      </c>
    </row>
    <row r="12970" spans="1:43" x14ac:dyDescent="0.35">
      <c r="A12970" t="s">
        <v>69525</v>
      </c>
      <c r="B12970" t="s">
        <v>1470</v>
      </c>
      <c r="C12970" t="s">
        <v>69526</v>
      </c>
      <c r="F12970">
        <v>18886144328</v>
      </c>
      <c r="G12970" t="s">
        <v>69527</v>
      </c>
      <c r="H12970" t="s">
        <v>69525</v>
      </c>
      <c r="J12970" t="s">
        <v>69528</v>
      </c>
      <c r="K12970" t="s">
        <v>69529</v>
      </c>
      <c r="M12970" t="s">
        <v>10563</v>
      </c>
      <c r="N12970" t="s">
        <v>287</v>
      </c>
      <c r="O12970">
        <v>81007</v>
      </c>
      <c r="P12970" t="s">
        <v>50</v>
      </c>
      <c r="U12970" s="1">
        <v>45258</v>
      </c>
      <c r="V12970" s="1">
        <v>45258</v>
      </c>
      <c r="W12970" s="1">
        <v>45258.683333333334</v>
      </c>
      <c r="X12970" s="1">
        <v>45258.683333333334</v>
      </c>
      <c r="AC12970" t="s">
        <v>53</v>
      </c>
      <c r="AD12970">
        <v>1000000001</v>
      </c>
      <c r="AE12970" s="1">
        <v>39973.351388888892</v>
      </c>
      <c r="AF12970" t="s">
        <v>3377</v>
      </c>
      <c r="AG12970" t="s">
        <v>69530</v>
      </c>
      <c r="AH12970" t="s">
        <v>51</v>
      </c>
      <c r="AJ12970" t="s">
        <v>53</v>
      </c>
      <c r="AK12970" t="s">
        <v>78</v>
      </c>
      <c r="AO12970" t="s">
        <v>5443</v>
      </c>
      <c r="AP12970" s="1">
        <v>45470.400694444441</v>
      </c>
    </row>
    <row r="12971" spans="1:43" x14ac:dyDescent="0.35">
      <c r="A12971" t="s">
        <v>69531</v>
      </c>
      <c r="B12971" t="s">
        <v>6118</v>
      </c>
      <c r="C12971" t="s">
        <v>69532</v>
      </c>
      <c r="H12971" t="s">
        <v>69533</v>
      </c>
      <c r="K12971" t="s">
        <v>69534</v>
      </c>
      <c r="M12971" t="s">
        <v>1296</v>
      </c>
      <c r="N12971" t="s">
        <v>398</v>
      </c>
      <c r="O12971">
        <v>88220</v>
      </c>
      <c r="P12971" t="s">
        <v>50</v>
      </c>
      <c r="U12971" s="1">
        <v>45258</v>
      </c>
      <c r="V12971" s="1">
        <v>45258</v>
      </c>
      <c r="W12971" s="1">
        <v>45258.416666666664</v>
      </c>
      <c r="X12971" s="1">
        <v>45258.416666666664</v>
      </c>
      <c r="AC12971" t="s">
        <v>53</v>
      </c>
      <c r="AD12971">
        <v>1000000001</v>
      </c>
      <c r="AE12971" s="1">
        <v>39973.351388888892</v>
      </c>
      <c r="AF12971" t="s">
        <v>3377</v>
      </c>
      <c r="AG12971" t="s">
        <v>69535</v>
      </c>
      <c r="AH12971" t="s">
        <v>51</v>
      </c>
      <c r="AJ12971" t="s">
        <v>53</v>
      </c>
      <c r="AK12971" t="s">
        <v>78</v>
      </c>
      <c r="AO12971" t="s">
        <v>5443</v>
      </c>
      <c r="AP12971" s="1">
        <v>45258.414583333331</v>
      </c>
    </row>
    <row r="12972" spans="1:43" x14ac:dyDescent="0.35">
      <c r="A12972" t="s">
        <v>69536</v>
      </c>
      <c r="B12972" t="s">
        <v>69537</v>
      </c>
      <c r="C12972" t="s">
        <v>19985</v>
      </c>
      <c r="F12972" t="s">
        <v>69538</v>
      </c>
      <c r="H12972" t="s">
        <v>28628</v>
      </c>
      <c r="J12972" t="s">
        <v>28003</v>
      </c>
      <c r="K12972" t="s">
        <v>69539</v>
      </c>
      <c r="M12972" t="s">
        <v>69540</v>
      </c>
      <c r="N12972" t="s">
        <v>3849</v>
      </c>
      <c r="O12972">
        <v>16000</v>
      </c>
      <c r="P12972" t="s">
        <v>50</v>
      </c>
      <c r="U12972" s="1">
        <v>45258</v>
      </c>
      <c r="V12972" s="1">
        <v>45258</v>
      </c>
      <c r="W12972" s="1">
        <v>45258.258333333331</v>
      </c>
      <c r="X12972" s="1">
        <v>45258.258333333331</v>
      </c>
      <c r="AC12972" t="s">
        <v>53</v>
      </c>
      <c r="AD12972">
        <v>1000000001</v>
      </c>
      <c r="AE12972" s="1">
        <v>39973.351388888892</v>
      </c>
      <c r="AF12972" t="s">
        <v>3377</v>
      </c>
      <c r="AG12972" t="s">
        <v>69541</v>
      </c>
      <c r="AH12972" t="s">
        <v>51</v>
      </c>
      <c r="AJ12972" t="s">
        <v>53</v>
      </c>
      <c r="AK12972" t="s">
        <v>78</v>
      </c>
      <c r="AO12972" t="s">
        <v>5443</v>
      </c>
      <c r="AP12972" s="1">
        <v>45258.256249999999</v>
      </c>
    </row>
    <row r="12973" spans="1:43" x14ac:dyDescent="0.35">
      <c r="A12973" t="s">
        <v>69542</v>
      </c>
      <c r="B12973" t="s">
        <v>69543</v>
      </c>
      <c r="C12973" t="s">
        <v>4686</v>
      </c>
      <c r="H12973" t="s">
        <v>69544</v>
      </c>
      <c r="J12973" t="s">
        <v>69545</v>
      </c>
      <c r="K12973" t="s">
        <v>69546</v>
      </c>
      <c r="M12973" t="s">
        <v>7946</v>
      </c>
      <c r="N12973" t="s">
        <v>398</v>
      </c>
      <c r="O12973">
        <v>88310</v>
      </c>
      <c r="P12973" t="s">
        <v>50</v>
      </c>
      <c r="U12973" s="1">
        <v>45258</v>
      </c>
      <c r="V12973" s="1">
        <v>45258</v>
      </c>
      <c r="W12973" s="1">
        <v>45258.677083333336</v>
      </c>
      <c r="X12973" s="1">
        <v>45258.677083333336</v>
      </c>
      <c r="AC12973" t="s">
        <v>53</v>
      </c>
      <c r="AD12973">
        <v>1000000001</v>
      </c>
      <c r="AE12973" s="1">
        <v>39973.351388888892</v>
      </c>
      <c r="AF12973" t="s">
        <v>3377</v>
      </c>
      <c r="AG12973" t="s">
        <v>69547</v>
      </c>
      <c r="AH12973" t="s">
        <v>51</v>
      </c>
      <c r="AJ12973" t="s">
        <v>53</v>
      </c>
      <c r="AK12973" t="s">
        <v>78</v>
      </c>
      <c r="AO12973" t="s">
        <v>51552</v>
      </c>
    </row>
    <row r="12974" spans="1:43" x14ac:dyDescent="0.35">
      <c r="A12974" t="s">
        <v>69548</v>
      </c>
      <c r="B12974" t="s">
        <v>69549</v>
      </c>
      <c r="C12974" t="s">
        <v>69550</v>
      </c>
      <c r="F12974" t="s">
        <v>69551</v>
      </c>
      <c r="H12974" t="s">
        <v>69552</v>
      </c>
      <c r="J12974" t="s">
        <v>69553</v>
      </c>
      <c r="K12974" t="s">
        <v>69554</v>
      </c>
      <c r="M12974" t="s">
        <v>69555</v>
      </c>
      <c r="N12974" t="s">
        <v>69556</v>
      </c>
      <c r="O12974">
        <v>332101</v>
      </c>
      <c r="P12974" t="s">
        <v>61384</v>
      </c>
      <c r="U12974" s="1">
        <v>45258</v>
      </c>
      <c r="V12974" s="1">
        <v>45258</v>
      </c>
      <c r="AC12974" t="s">
        <v>53</v>
      </c>
      <c r="AG12974" t="s">
        <v>69557</v>
      </c>
      <c r="AH12974" t="s">
        <v>51</v>
      </c>
      <c r="AJ12974" t="s">
        <v>53</v>
      </c>
      <c r="AO12974" t="s">
        <v>5443</v>
      </c>
    </row>
    <row r="12975" spans="1:43" x14ac:dyDescent="0.35">
      <c r="A12975" t="s">
        <v>69558</v>
      </c>
      <c r="B12975" t="s">
        <v>53759</v>
      </c>
      <c r="C12975" t="s">
        <v>849</v>
      </c>
      <c r="F12975" t="s">
        <v>69559</v>
      </c>
      <c r="H12975" t="s">
        <v>69558</v>
      </c>
      <c r="J12975" t="s">
        <v>69560</v>
      </c>
      <c r="K12975" t="s">
        <v>69561</v>
      </c>
      <c r="M12975" t="s">
        <v>2637</v>
      </c>
      <c r="N12975" t="s">
        <v>501</v>
      </c>
      <c r="O12975" t="s">
        <v>69562</v>
      </c>
      <c r="P12975" t="s">
        <v>50</v>
      </c>
      <c r="U12975" s="1">
        <v>45258</v>
      </c>
      <c r="V12975" s="1">
        <v>45258</v>
      </c>
      <c r="AC12975" t="s">
        <v>53</v>
      </c>
      <c r="AD12975">
        <v>2969513119</v>
      </c>
      <c r="AE12975" s="1">
        <v>38516.629861111112</v>
      </c>
      <c r="AG12975" t="s">
        <v>69563</v>
      </c>
      <c r="AH12975" t="s">
        <v>51</v>
      </c>
      <c r="AJ12975" t="s">
        <v>53</v>
      </c>
      <c r="AO12975" t="s">
        <v>57090</v>
      </c>
    </row>
    <row r="12976" spans="1:43" x14ac:dyDescent="0.35">
      <c r="A12976" t="s">
        <v>69564</v>
      </c>
      <c r="B12976" t="s">
        <v>69565</v>
      </c>
      <c r="C12976" t="s">
        <v>48465</v>
      </c>
      <c r="H12976" t="s">
        <v>69566</v>
      </c>
      <c r="J12976" t="s">
        <v>69567</v>
      </c>
      <c r="K12976" t="s">
        <v>69568</v>
      </c>
      <c r="M12976" t="s">
        <v>52158</v>
      </c>
      <c r="N12976" t="s">
        <v>398</v>
      </c>
      <c r="O12976">
        <v>87723</v>
      </c>
      <c r="P12976" t="s">
        <v>50</v>
      </c>
      <c r="U12976" s="1">
        <v>45258</v>
      </c>
      <c r="V12976" s="1">
        <v>45258</v>
      </c>
      <c r="W12976" s="1">
        <v>45258.87777777778</v>
      </c>
      <c r="X12976" s="1">
        <v>45258.87777777778</v>
      </c>
      <c r="AC12976" t="s">
        <v>53</v>
      </c>
      <c r="AD12976">
        <v>1000000001</v>
      </c>
      <c r="AE12976" s="1">
        <v>39973.351388888892</v>
      </c>
      <c r="AF12976" t="s">
        <v>3377</v>
      </c>
      <c r="AG12976" t="s">
        <v>69569</v>
      </c>
      <c r="AH12976" t="s">
        <v>51</v>
      </c>
      <c r="AJ12976" t="s">
        <v>53</v>
      </c>
      <c r="AK12976" t="s">
        <v>78</v>
      </c>
      <c r="AO12976" t="s">
        <v>5443</v>
      </c>
      <c r="AP12976" s="1">
        <v>45261.92083333333</v>
      </c>
    </row>
    <row r="12977" spans="1:43" x14ac:dyDescent="0.35">
      <c r="A12977" t="s">
        <v>69570</v>
      </c>
      <c r="B12977" t="s">
        <v>653</v>
      </c>
      <c r="C12977" t="s">
        <v>702</v>
      </c>
      <c r="F12977" t="s">
        <v>69571</v>
      </c>
      <c r="H12977" t="s">
        <v>69572</v>
      </c>
      <c r="J12977" t="s">
        <v>69573</v>
      </c>
      <c r="K12977" t="s">
        <v>69574</v>
      </c>
      <c r="M12977" t="s">
        <v>1272</v>
      </c>
      <c r="N12977" t="s">
        <v>65</v>
      </c>
      <c r="O12977">
        <v>80007</v>
      </c>
      <c r="P12977" t="s">
        <v>50</v>
      </c>
      <c r="U12977" s="1">
        <v>45258</v>
      </c>
      <c r="V12977" s="1">
        <v>45258</v>
      </c>
      <c r="W12977" s="1">
        <v>45258.526388888888</v>
      </c>
      <c r="X12977" s="1">
        <v>45258.526388888888</v>
      </c>
      <c r="AC12977" t="s">
        <v>53</v>
      </c>
      <c r="AD12977">
        <v>1000000001</v>
      </c>
      <c r="AE12977" s="1">
        <v>39973.351388888892</v>
      </c>
      <c r="AF12977" t="s">
        <v>3377</v>
      </c>
      <c r="AG12977" t="s">
        <v>69575</v>
      </c>
      <c r="AH12977" t="s">
        <v>51</v>
      </c>
      <c r="AJ12977" t="s">
        <v>53</v>
      </c>
      <c r="AK12977" t="s">
        <v>78</v>
      </c>
      <c r="AO12977" t="s">
        <v>5443</v>
      </c>
      <c r="AP12977" s="1">
        <v>45307.55</v>
      </c>
      <c r="AQ12977" s="1">
        <v>45307.554166666669</v>
      </c>
    </row>
    <row r="12978" spans="1:43" x14ac:dyDescent="0.35">
      <c r="A12978" t="s">
        <v>69576</v>
      </c>
      <c r="B12978" t="s">
        <v>69577</v>
      </c>
      <c r="C12978" t="s">
        <v>1499</v>
      </c>
      <c r="F12978" t="s">
        <v>69578</v>
      </c>
      <c r="H12978" t="s">
        <v>69576</v>
      </c>
      <c r="J12978" t="s">
        <v>60984</v>
      </c>
      <c r="K12978" t="s">
        <v>69579</v>
      </c>
      <c r="M12978" t="s">
        <v>60987</v>
      </c>
      <c r="N12978" t="s">
        <v>13866</v>
      </c>
      <c r="O12978">
        <v>53532</v>
      </c>
      <c r="P12978" t="s">
        <v>50</v>
      </c>
      <c r="U12978" s="1">
        <v>45259</v>
      </c>
      <c r="V12978" s="1">
        <v>45259</v>
      </c>
      <c r="W12978" s="1">
        <v>45260.427777777775</v>
      </c>
      <c r="X12978" s="1">
        <v>45260.427777777775</v>
      </c>
      <c r="AC12978" t="s">
        <v>53</v>
      </c>
      <c r="AD12978">
        <v>2973614976</v>
      </c>
      <c r="AE12978" s="1">
        <v>45148.522222222222</v>
      </c>
      <c r="AF12978" t="s">
        <v>60988</v>
      </c>
      <c r="AG12978" t="s">
        <v>69580</v>
      </c>
      <c r="AH12978" t="s">
        <v>51</v>
      </c>
      <c r="AJ12978" t="s">
        <v>53</v>
      </c>
      <c r="AO12978" t="s">
        <v>5443</v>
      </c>
      <c r="AP12978" s="1">
        <v>45426.334027777775</v>
      </c>
      <c r="AQ12978" s="1">
        <v>45425.618055555555</v>
      </c>
    </row>
    <row r="12979" spans="1:43" x14ac:dyDescent="0.35">
      <c r="A12979" t="s">
        <v>69581</v>
      </c>
      <c r="B12979" t="s">
        <v>69582</v>
      </c>
      <c r="C12979" t="s">
        <v>69583</v>
      </c>
      <c r="F12979" t="s">
        <v>4057</v>
      </c>
      <c r="H12979" t="s">
        <v>69584</v>
      </c>
      <c r="J12979" t="s">
        <v>4059</v>
      </c>
      <c r="K12979" t="s">
        <v>740</v>
      </c>
      <c r="M12979" t="s">
        <v>137</v>
      </c>
      <c r="N12979" t="s">
        <v>213</v>
      </c>
      <c r="O12979">
        <v>80216</v>
      </c>
      <c r="P12979" t="s">
        <v>50</v>
      </c>
      <c r="U12979" s="1">
        <v>45259</v>
      </c>
      <c r="V12979" s="1">
        <v>45259</v>
      </c>
      <c r="W12979" s="1">
        <v>45259.311111111114</v>
      </c>
      <c r="X12979" s="1">
        <v>45259.311111111114</v>
      </c>
      <c r="AC12979" t="s">
        <v>53</v>
      </c>
      <c r="AD12979">
        <v>2969475436</v>
      </c>
      <c r="AE12979" s="1">
        <v>37166.661111111112</v>
      </c>
      <c r="AF12979" t="s">
        <v>741</v>
      </c>
      <c r="AG12979" t="s">
        <v>69585</v>
      </c>
      <c r="AH12979" t="s">
        <v>51</v>
      </c>
      <c r="AJ12979" t="s">
        <v>53</v>
      </c>
      <c r="AK12979" t="s">
        <v>78</v>
      </c>
      <c r="AO12979" t="s">
        <v>5443</v>
      </c>
      <c r="AP12979" s="1">
        <v>45476.588888888888</v>
      </c>
    </row>
    <row r="12980" spans="1:43" x14ac:dyDescent="0.35">
      <c r="A12980" t="s">
        <v>69586</v>
      </c>
      <c r="B12980" t="s">
        <v>2102</v>
      </c>
      <c r="C12980" t="s">
        <v>89</v>
      </c>
      <c r="F12980" t="s">
        <v>69587</v>
      </c>
      <c r="H12980" t="s">
        <v>69588</v>
      </c>
      <c r="J12980" t="s">
        <v>40003</v>
      </c>
      <c r="K12980" t="s">
        <v>69589</v>
      </c>
      <c r="M12980" t="s">
        <v>14694</v>
      </c>
      <c r="N12980" t="s">
        <v>65</v>
      </c>
      <c r="O12980">
        <v>80228</v>
      </c>
      <c r="P12980" t="s">
        <v>50</v>
      </c>
      <c r="U12980" s="1">
        <v>45259</v>
      </c>
      <c r="V12980" s="1">
        <v>45259</v>
      </c>
      <c r="W12980" s="1">
        <v>45259.404166666667</v>
      </c>
      <c r="X12980" s="1">
        <v>45259.404166666667</v>
      </c>
      <c r="AC12980" t="s">
        <v>53</v>
      </c>
      <c r="AD12980">
        <v>2969585288</v>
      </c>
      <c r="AE12980" s="1">
        <v>41299.427083333336</v>
      </c>
      <c r="AF12980" t="s">
        <v>69590</v>
      </c>
      <c r="AG12980" t="s">
        <v>69591</v>
      </c>
      <c r="AH12980" t="s">
        <v>51</v>
      </c>
      <c r="AJ12980" t="s">
        <v>53</v>
      </c>
      <c r="AK12980" t="s">
        <v>78</v>
      </c>
      <c r="AO12980" t="s">
        <v>5443</v>
      </c>
      <c r="AP12980" s="1">
        <v>45259.40347222222</v>
      </c>
    </row>
    <row r="12981" spans="1:43" x14ac:dyDescent="0.35">
      <c r="A12981" t="s">
        <v>69592</v>
      </c>
      <c r="B12981" t="s">
        <v>3829</v>
      </c>
      <c r="C12981" t="s">
        <v>22189</v>
      </c>
      <c r="F12981" t="s">
        <v>47</v>
      </c>
      <c r="H12981" t="s">
        <v>69593</v>
      </c>
      <c r="J12981" t="s">
        <v>85</v>
      </c>
      <c r="P12981" t="s">
        <v>50</v>
      </c>
      <c r="U12981" s="1">
        <v>45259</v>
      </c>
      <c r="V12981" s="1">
        <v>45259</v>
      </c>
      <c r="W12981" s="1">
        <v>45259.711111111108</v>
      </c>
      <c r="X12981" s="1">
        <v>45259.711111111108</v>
      </c>
      <c r="AC12981" t="s">
        <v>53</v>
      </c>
      <c r="AD12981">
        <v>1000000000</v>
      </c>
      <c r="AE12981" s="1">
        <v>37295</v>
      </c>
      <c r="AG12981" t="s">
        <v>69594</v>
      </c>
      <c r="AH12981" t="s">
        <v>51</v>
      </c>
      <c r="AJ12981" t="s">
        <v>53</v>
      </c>
      <c r="AK12981" t="s">
        <v>78</v>
      </c>
      <c r="AO12981" t="s">
        <v>5443</v>
      </c>
      <c r="AP12981" s="1">
        <v>45260.473611111112</v>
      </c>
    </row>
    <row r="12982" spans="1:43" x14ac:dyDescent="0.35">
      <c r="A12982" t="s">
        <v>69595</v>
      </c>
      <c r="B12982" t="s">
        <v>9039</v>
      </c>
      <c r="C12982" t="s">
        <v>2740</v>
      </c>
      <c r="F12982" t="s">
        <v>69596</v>
      </c>
      <c r="H12982" t="s">
        <v>69595</v>
      </c>
      <c r="J12982" t="s">
        <v>69597</v>
      </c>
      <c r="K12982" t="s">
        <v>69598</v>
      </c>
      <c r="M12982" t="s">
        <v>14364</v>
      </c>
      <c r="N12982" t="s">
        <v>65</v>
      </c>
      <c r="O12982">
        <v>81125</v>
      </c>
      <c r="P12982" t="s">
        <v>50</v>
      </c>
      <c r="U12982" s="1">
        <v>45259</v>
      </c>
      <c r="V12982" s="1">
        <v>45259</v>
      </c>
      <c r="W12982" s="1">
        <v>45259.626388888886</v>
      </c>
      <c r="X12982" s="1">
        <v>45259.626388888886</v>
      </c>
      <c r="AC12982" t="s">
        <v>53</v>
      </c>
      <c r="AD12982">
        <v>1000000001</v>
      </c>
      <c r="AE12982" s="1">
        <v>39973.351388888892</v>
      </c>
      <c r="AF12982" t="s">
        <v>3377</v>
      </c>
      <c r="AG12982" t="s">
        <v>69599</v>
      </c>
      <c r="AH12982" t="s">
        <v>51</v>
      </c>
      <c r="AJ12982" t="s">
        <v>53</v>
      </c>
      <c r="AK12982" t="s">
        <v>78</v>
      </c>
      <c r="AO12982" t="s">
        <v>5443</v>
      </c>
      <c r="AP12982" s="1">
        <v>45413.722916666666</v>
      </c>
      <c r="AQ12982" s="1">
        <v>45413.725694444445</v>
      </c>
    </row>
    <row r="12983" spans="1:43" x14ac:dyDescent="0.35">
      <c r="A12983" t="s">
        <v>69600</v>
      </c>
      <c r="B12983" t="s">
        <v>69601</v>
      </c>
      <c r="C12983" t="s">
        <v>50520</v>
      </c>
      <c r="F12983" t="s">
        <v>69602</v>
      </c>
      <c r="H12983" t="s">
        <v>69603</v>
      </c>
      <c r="J12983" t="s">
        <v>69604</v>
      </c>
      <c r="K12983" t="s">
        <v>51226</v>
      </c>
      <c r="M12983" t="s">
        <v>33669</v>
      </c>
      <c r="N12983" t="s">
        <v>65</v>
      </c>
      <c r="O12983">
        <v>81323</v>
      </c>
      <c r="P12983" t="s">
        <v>50</v>
      </c>
      <c r="U12983" s="1">
        <v>45259</v>
      </c>
      <c r="V12983" s="1">
        <v>45259</v>
      </c>
      <c r="W12983" s="1">
        <v>45259.348611111112</v>
      </c>
      <c r="X12983" s="1">
        <v>45259.348611111112</v>
      </c>
      <c r="AC12983" t="s">
        <v>53</v>
      </c>
      <c r="AD12983">
        <v>1000000001</v>
      </c>
      <c r="AE12983" s="1">
        <v>39973.351388888892</v>
      </c>
      <c r="AF12983" t="s">
        <v>3377</v>
      </c>
      <c r="AG12983" t="s">
        <v>69605</v>
      </c>
      <c r="AH12983" t="s">
        <v>51</v>
      </c>
      <c r="AJ12983" t="s">
        <v>53</v>
      </c>
      <c r="AK12983" t="s">
        <v>78</v>
      </c>
      <c r="AM12983" s="1">
        <v>45259.564583333333</v>
      </c>
      <c r="AN12983" t="s">
        <v>69606</v>
      </c>
      <c r="AO12983" t="s">
        <v>5443</v>
      </c>
      <c r="AP12983" s="1">
        <v>45259.35</v>
      </c>
      <c r="AQ12983" s="1">
        <v>45259.343055555553</v>
      </c>
    </row>
    <row r="12984" spans="1:43" x14ac:dyDescent="0.35">
      <c r="A12984" t="s">
        <v>69607</v>
      </c>
      <c r="B12984" t="s">
        <v>6344</v>
      </c>
      <c r="C12984" t="s">
        <v>860</v>
      </c>
      <c r="F12984" t="s">
        <v>69608</v>
      </c>
      <c r="H12984" t="s">
        <v>69609</v>
      </c>
      <c r="J12984" t="s">
        <v>30659</v>
      </c>
      <c r="K12984" t="s">
        <v>8411</v>
      </c>
      <c r="M12984" t="s">
        <v>8413</v>
      </c>
      <c r="N12984" t="s">
        <v>213</v>
      </c>
      <c r="O12984" t="s">
        <v>8414</v>
      </c>
      <c r="P12984" t="s">
        <v>50</v>
      </c>
      <c r="U12984" s="1">
        <v>45259</v>
      </c>
      <c r="V12984" s="1">
        <v>45259</v>
      </c>
      <c r="W12984" s="1">
        <v>45259.423611111109</v>
      </c>
      <c r="X12984" s="1">
        <v>45259.423611111109</v>
      </c>
      <c r="AC12984" t="s">
        <v>53</v>
      </c>
      <c r="AD12984">
        <v>2969475422</v>
      </c>
      <c r="AE12984" s="1">
        <v>37166.661111111112</v>
      </c>
      <c r="AF12984" t="s">
        <v>8415</v>
      </c>
      <c r="AG12984" t="s">
        <v>69610</v>
      </c>
      <c r="AH12984" t="s">
        <v>51</v>
      </c>
      <c r="AJ12984" t="s">
        <v>53</v>
      </c>
      <c r="AK12984" t="s">
        <v>78</v>
      </c>
      <c r="AO12984" t="s">
        <v>5443</v>
      </c>
      <c r="AP12984" s="1">
        <v>45474.6</v>
      </c>
      <c r="AQ12984" s="1">
        <v>45467.336805555555</v>
      </c>
    </row>
    <row r="12985" spans="1:43" x14ac:dyDescent="0.35">
      <c r="A12985" t="s">
        <v>69611</v>
      </c>
      <c r="B12985" t="s">
        <v>2043</v>
      </c>
      <c r="C12985" t="s">
        <v>97</v>
      </c>
      <c r="F12985" t="s">
        <v>69612</v>
      </c>
      <c r="H12985" t="s">
        <v>69613</v>
      </c>
      <c r="J12985" t="s">
        <v>69614</v>
      </c>
      <c r="K12985" t="s">
        <v>69615</v>
      </c>
      <c r="M12985" t="s">
        <v>7946</v>
      </c>
      <c r="N12985" t="s">
        <v>253</v>
      </c>
      <c r="O12985">
        <v>88310</v>
      </c>
      <c r="P12985" t="s">
        <v>50</v>
      </c>
      <c r="U12985" s="1">
        <v>45259</v>
      </c>
      <c r="V12985" s="1">
        <v>45259</v>
      </c>
      <c r="W12985" s="1">
        <v>45259.355555555558</v>
      </c>
      <c r="X12985" s="1">
        <v>45259.355555555558</v>
      </c>
      <c r="AC12985" t="s">
        <v>53</v>
      </c>
      <c r="AD12985">
        <v>2974004624</v>
      </c>
      <c r="AE12985" s="1">
        <v>45272.446527777778</v>
      </c>
      <c r="AF12985" t="s">
        <v>69616</v>
      </c>
      <c r="AG12985" t="s">
        <v>69617</v>
      </c>
      <c r="AH12985" t="s">
        <v>51</v>
      </c>
      <c r="AJ12985" t="s">
        <v>53</v>
      </c>
      <c r="AK12985" t="s">
        <v>78</v>
      </c>
      <c r="AO12985" t="s">
        <v>5443</v>
      </c>
      <c r="AP12985" s="1">
        <v>45399.752083333333</v>
      </c>
    </row>
    <row r="12986" spans="1:43" x14ac:dyDescent="0.35">
      <c r="A12986" t="s">
        <v>69618</v>
      </c>
      <c r="B12986" t="s">
        <v>53600</v>
      </c>
      <c r="C12986" t="s">
        <v>69619</v>
      </c>
      <c r="F12986" t="s">
        <v>69620</v>
      </c>
      <c r="H12986" t="s">
        <v>69621</v>
      </c>
      <c r="J12986" t="s">
        <v>69622</v>
      </c>
      <c r="K12986" t="s">
        <v>69623</v>
      </c>
      <c r="M12986" t="s">
        <v>753</v>
      </c>
      <c r="N12986" t="s">
        <v>798</v>
      </c>
      <c r="O12986">
        <v>79934</v>
      </c>
      <c r="P12986" t="s">
        <v>50</v>
      </c>
      <c r="U12986" s="1">
        <v>45260</v>
      </c>
      <c r="V12986" s="1">
        <v>45260</v>
      </c>
      <c r="W12986" s="1">
        <v>45260.49722222222</v>
      </c>
      <c r="X12986" s="1">
        <v>45260.49722222222</v>
      </c>
      <c r="AC12986" t="s">
        <v>51</v>
      </c>
      <c r="AD12986">
        <v>2973967279</v>
      </c>
      <c r="AE12986" s="1">
        <v>45260.547222222223</v>
      </c>
      <c r="AF12986" t="s">
        <v>69624</v>
      </c>
      <c r="AG12986" t="s">
        <v>69625</v>
      </c>
      <c r="AH12986" t="s">
        <v>51</v>
      </c>
      <c r="AJ12986" t="s">
        <v>53</v>
      </c>
      <c r="AK12986" t="s">
        <v>78</v>
      </c>
      <c r="AO12986" t="s">
        <v>5443</v>
      </c>
      <c r="AP12986" s="1">
        <v>45260.63958333333</v>
      </c>
      <c r="AQ12986" s="1">
        <v>45260.636111111111</v>
      </c>
    </row>
    <row r="12987" spans="1:43" x14ac:dyDescent="0.35">
      <c r="A12987" t="s">
        <v>69626</v>
      </c>
      <c r="B12987" t="s">
        <v>69627</v>
      </c>
      <c r="C12987" t="s">
        <v>1338</v>
      </c>
      <c r="H12987" t="s">
        <v>69626</v>
      </c>
      <c r="J12987" t="s">
        <v>69628</v>
      </c>
      <c r="K12987" t="s">
        <v>69628</v>
      </c>
      <c r="M12987" t="s">
        <v>143</v>
      </c>
      <c r="N12987" t="s">
        <v>65</v>
      </c>
      <c r="O12987">
        <v>81505</v>
      </c>
      <c r="P12987" t="s">
        <v>50</v>
      </c>
      <c r="U12987" s="1">
        <v>45260</v>
      </c>
      <c r="V12987" s="1">
        <v>45260</v>
      </c>
      <c r="W12987" s="1">
        <v>45260.366666666669</v>
      </c>
      <c r="X12987" s="1">
        <v>45260.366666666669</v>
      </c>
      <c r="AC12987" t="s">
        <v>51</v>
      </c>
      <c r="AD12987">
        <v>1000000001</v>
      </c>
      <c r="AE12987" s="1">
        <v>39973.351388888892</v>
      </c>
      <c r="AF12987" t="s">
        <v>3377</v>
      </c>
      <c r="AG12987" t="s">
        <v>69629</v>
      </c>
      <c r="AH12987" t="s">
        <v>51</v>
      </c>
      <c r="AJ12987" t="s">
        <v>53</v>
      </c>
      <c r="AK12987" t="s">
        <v>78</v>
      </c>
      <c r="AO12987" t="s">
        <v>5443</v>
      </c>
      <c r="AP12987" s="1">
        <v>45260.365277777775</v>
      </c>
    </row>
    <row r="12988" spans="1:43" x14ac:dyDescent="0.35">
      <c r="A12988" t="s">
        <v>69630</v>
      </c>
      <c r="B12988" t="s">
        <v>69631</v>
      </c>
      <c r="C12988" t="s">
        <v>11359</v>
      </c>
      <c r="F12988" t="s">
        <v>69632</v>
      </c>
      <c r="H12988" t="s">
        <v>48112</v>
      </c>
      <c r="J12988" t="s">
        <v>8109</v>
      </c>
      <c r="K12988" t="s">
        <v>8110</v>
      </c>
      <c r="M12988" t="s">
        <v>14989</v>
      </c>
      <c r="N12988" t="s">
        <v>8111</v>
      </c>
      <c r="O12988">
        <v>61630</v>
      </c>
      <c r="P12988" t="s">
        <v>50</v>
      </c>
      <c r="U12988" s="1">
        <v>45260</v>
      </c>
      <c r="V12988" s="1">
        <v>45260</v>
      </c>
      <c r="W12988" s="1">
        <v>45260.4375</v>
      </c>
      <c r="X12988" s="1">
        <v>45260.4375</v>
      </c>
      <c r="AC12988" t="s">
        <v>53</v>
      </c>
      <c r="AD12988">
        <v>2972161372</v>
      </c>
      <c r="AE12988" s="1">
        <v>44903.413888888892</v>
      </c>
      <c r="AG12988" t="s">
        <v>69633</v>
      </c>
      <c r="AH12988" t="s">
        <v>51</v>
      </c>
      <c r="AJ12988" t="s">
        <v>53</v>
      </c>
      <c r="AK12988" t="s">
        <v>78</v>
      </c>
      <c r="AO12988" t="s">
        <v>5443</v>
      </c>
      <c r="AP12988" s="1">
        <v>45260.435416666667</v>
      </c>
    </row>
    <row r="12989" spans="1:43" x14ac:dyDescent="0.35">
      <c r="A12989" t="s">
        <v>69634</v>
      </c>
      <c r="B12989" t="s">
        <v>21720</v>
      </c>
      <c r="C12989" t="s">
        <v>12035</v>
      </c>
      <c r="F12989" t="s">
        <v>69635</v>
      </c>
      <c r="H12989" t="s">
        <v>69636</v>
      </c>
      <c r="J12989" t="s">
        <v>26005</v>
      </c>
      <c r="K12989" t="s">
        <v>25994</v>
      </c>
      <c r="M12989" t="s">
        <v>2048</v>
      </c>
      <c r="N12989" t="s">
        <v>398</v>
      </c>
      <c r="O12989">
        <v>87499</v>
      </c>
      <c r="P12989" t="s">
        <v>50</v>
      </c>
      <c r="U12989" s="1">
        <v>45260</v>
      </c>
      <c r="V12989" s="1">
        <v>45260</v>
      </c>
      <c r="W12989" s="1">
        <v>45260.649305555555</v>
      </c>
      <c r="X12989" s="1">
        <v>45260.649305555555</v>
      </c>
      <c r="AC12989" t="s">
        <v>53</v>
      </c>
      <c r="AD12989">
        <v>2969713886</v>
      </c>
      <c r="AE12989" s="1">
        <v>42678.45208333333</v>
      </c>
      <c r="AG12989" t="s">
        <v>69637</v>
      </c>
      <c r="AH12989" t="s">
        <v>51</v>
      </c>
      <c r="AJ12989" t="s">
        <v>53</v>
      </c>
      <c r="AK12989" t="s">
        <v>78</v>
      </c>
      <c r="AO12989" t="s">
        <v>51552</v>
      </c>
    </row>
    <row r="12990" spans="1:43" x14ac:dyDescent="0.35">
      <c r="A12990" t="s">
        <v>69638</v>
      </c>
      <c r="B12990" t="s">
        <v>5595</v>
      </c>
      <c r="C12990" t="s">
        <v>69639</v>
      </c>
      <c r="F12990" t="s">
        <v>69640</v>
      </c>
      <c r="H12990" t="s">
        <v>69638</v>
      </c>
      <c r="J12990" t="s">
        <v>63675</v>
      </c>
      <c r="K12990" t="s">
        <v>2627</v>
      </c>
      <c r="M12990" t="s">
        <v>2628</v>
      </c>
      <c r="N12990" t="s">
        <v>65</v>
      </c>
      <c r="O12990">
        <v>81602</v>
      </c>
      <c r="P12990" t="s">
        <v>50</v>
      </c>
      <c r="U12990" s="1">
        <v>45260</v>
      </c>
      <c r="V12990" s="1">
        <v>45260</v>
      </c>
      <c r="AC12990" t="s">
        <v>53</v>
      </c>
      <c r="AD12990">
        <v>2969475440</v>
      </c>
      <c r="AE12990" s="1">
        <v>37166.661111111112</v>
      </c>
      <c r="AG12990" t="s">
        <v>69641</v>
      </c>
      <c r="AH12990" t="s">
        <v>51</v>
      </c>
      <c r="AJ12990" t="s">
        <v>53</v>
      </c>
      <c r="AO12990" t="s">
        <v>57090</v>
      </c>
    </row>
    <row r="12991" spans="1:43" x14ac:dyDescent="0.35">
      <c r="A12991" t="s">
        <v>69642</v>
      </c>
      <c r="B12991" t="s">
        <v>9245</v>
      </c>
      <c r="C12991" t="s">
        <v>218</v>
      </c>
      <c r="F12991" t="s">
        <v>69643</v>
      </c>
      <c r="H12991" t="s">
        <v>69642</v>
      </c>
      <c r="J12991" t="s">
        <v>5239</v>
      </c>
      <c r="K12991" t="s">
        <v>5218</v>
      </c>
      <c r="M12991" t="s">
        <v>2783</v>
      </c>
      <c r="N12991" t="s">
        <v>264</v>
      </c>
      <c r="O12991">
        <v>77269</v>
      </c>
      <c r="P12991" t="s">
        <v>50</v>
      </c>
      <c r="U12991" s="1">
        <v>45260</v>
      </c>
      <c r="V12991" s="1">
        <v>45260</v>
      </c>
      <c r="AC12991" t="s">
        <v>53</v>
      </c>
      <c r="AD12991">
        <v>2969475162</v>
      </c>
      <c r="AE12991" s="1">
        <v>37147</v>
      </c>
      <c r="AG12991" t="s">
        <v>69644</v>
      </c>
      <c r="AH12991" t="s">
        <v>51</v>
      </c>
      <c r="AJ12991" t="s">
        <v>53</v>
      </c>
      <c r="AO12991" t="s">
        <v>5443</v>
      </c>
    </row>
    <row r="12992" spans="1:43" x14ac:dyDescent="0.35">
      <c r="A12992" t="s">
        <v>69645</v>
      </c>
      <c r="B12992" t="s">
        <v>69646</v>
      </c>
      <c r="C12992" t="s">
        <v>89</v>
      </c>
      <c r="F12992" t="s">
        <v>69647</v>
      </c>
      <c r="H12992" t="s">
        <v>69645</v>
      </c>
      <c r="J12992" t="s">
        <v>69648</v>
      </c>
      <c r="K12992" t="s">
        <v>69649</v>
      </c>
      <c r="M12992" t="s">
        <v>6922</v>
      </c>
      <c r="N12992" t="s">
        <v>213</v>
      </c>
      <c r="O12992">
        <v>81212</v>
      </c>
      <c r="P12992" t="s">
        <v>50</v>
      </c>
      <c r="U12992" s="1">
        <v>45260</v>
      </c>
      <c r="V12992" s="1">
        <v>45260</v>
      </c>
      <c r="W12992" s="1">
        <v>45260.588888888888</v>
      </c>
      <c r="X12992" s="1">
        <v>45260.588888888888</v>
      </c>
      <c r="AC12992" t="s">
        <v>53</v>
      </c>
      <c r="AD12992">
        <v>2973967407</v>
      </c>
      <c r="AE12992" s="1">
        <v>45260.650694444441</v>
      </c>
      <c r="AF12992" t="s">
        <v>69650</v>
      </c>
      <c r="AG12992" t="s">
        <v>69651</v>
      </c>
      <c r="AH12992" t="s">
        <v>51</v>
      </c>
      <c r="AJ12992" t="s">
        <v>53</v>
      </c>
      <c r="AK12992" t="s">
        <v>78</v>
      </c>
      <c r="AO12992" t="s">
        <v>5443</v>
      </c>
      <c r="AP12992" s="1">
        <v>45395.806250000001</v>
      </c>
    </row>
    <row r="12993" spans="1:43" x14ac:dyDescent="0.35">
      <c r="A12993" t="s">
        <v>69652</v>
      </c>
      <c r="B12993" t="s">
        <v>69653</v>
      </c>
      <c r="C12993" t="s">
        <v>702</v>
      </c>
      <c r="F12993" t="s">
        <v>69654</v>
      </c>
      <c r="H12993" t="s">
        <v>69655</v>
      </c>
      <c r="J12993" t="s">
        <v>11424</v>
      </c>
      <c r="K12993" t="s">
        <v>69656</v>
      </c>
      <c r="M12993" t="s">
        <v>4326</v>
      </c>
      <c r="N12993" t="s">
        <v>213</v>
      </c>
      <c r="O12993">
        <v>80643</v>
      </c>
      <c r="P12993" t="s">
        <v>50</v>
      </c>
      <c r="U12993" s="1">
        <v>45260</v>
      </c>
      <c r="V12993" s="1">
        <v>45260</v>
      </c>
      <c r="W12993" s="1">
        <v>45260.370833333334</v>
      </c>
      <c r="X12993" s="1">
        <v>45260.370833333334</v>
      </c>
      <c r="AC12993" t="s">
        <v>51</v>
      </c>
      <c r="AD12993">
        <v>2969828395</v>
      </c>
      <c r="AE12993" s="1">
        <v>43333.685416666667</v>
      </c>
      <c r="AF12993" t="s">
        <v>11426</v>
      </c>
      <c r="AG12993" t="s">
        <v>69657</v>
      </c>
      <c r="AH12993" t="s">
        <v>51</v>
      </c>
      <c r="AJ12993" t="s">
        <v>53</v>
      </c>
      <c r="AK12993" t="s">
        <v>78</v>
      </c>
      <c r="AO12993" t="s">
        <v>5443</v>
      </c>
      <c r="AP12993" s="1">
        <v>45433.461111111108</v>
      </c>
    </row>
    <row r="12994" spans="1:43" x14ac:dyDescent="0.35">
      <c r="A12994" t="s">
        <v>69658</v>
      </c>
      <c r="B12994" t="s">
        <v>10526</v>
      </c>
      <c r="C12994" t="s">
        <v>22972</v>
      </c>
      <c r="F12994">
        <v>19702605109</v>
      </c>
      <c r="H12994" t="s">
        <v>69659</v>
      </c>
      <c r="N12994" t="s">
        <v>287</v>
      </c>
      <c r="P12994" t="s">
        <v>50</v>
      </c>
      <c r="U12994" s="1">
        <v>45260</v>
      </c>
      <c r="V12994" s="1">
        <v>45260</v>
      </c>
      <c r="W12994" s="1">
        <v>45260.595138888886</v>
      </c>
      <c r="X12994" s="1">
        <v>45260.595138888886</v>
      </c>
      <c r="AC12994" t="s">
        <v>53</v>
      </c>
      <c r="AD12994">
        <v>1000000001</v>
      </c>
      <c r="AE12994" s="1">
        <v>39973.351388888892</v>
      </c>
      <c r="AF12994" t="s">
        <v>3377</v>
      </c>
      <c r="AG12994" t="s">
        <v>69660</v>
      </c>
      <c r="AH12994" t="s">
        <v>51</v>
      </c>
      <c r="AJ12994" t="s">
        <v>53</v>
      </c>
      <c r="AK12994" t="s">
        <v>78</v>
      </c>
      <c r="AO12994" t="s">
        <v>51552</v>
      </c>
    </row>
    <row r="12995" spans="1:43" x14ac:dyDescent="0.35">
      <c r="A12995" t="s">
        <v>69661</v>
      </c>
      <c r="B12995" t="s">
        <v>69662</v>
      </c>
      <c r="C12995" t="s">
        <v>69663</v>
      </c>
      <c r="F12995" t="s">
        <v>69664</v>
      </c>
      <c r="H12995" t="s">
        <v>69661</v>
      </c>
      <c r="J12995" t="s">
        <v>55661</v>
      </c>
      <c r="K12995" t="s">
        <v>69665</v>
      </c>
      <c r="M12995" t="s">
        <v>46144</v>
      </c>
      <c r="N12995" t="s">
        <v>65</v>
      </c>
      <c r="O12995">
        <v>80603</v>
      </c>
      <c r="P12995" t="s">
        <v>50</v>
      </c>
      <c r="U12995" s="1">
        <v>45260</v>
      </c>
      <c r="V12995" s="1">
        <v>45260</v>
      </c>
      <c r="W12995" s="1">
        <v>45260.39166666667</v>
      </c>
      <c r="X12995" s="1">
        <v>45260.39166666667</v>
      </c>
      <c r="AC12995" t="s">
        <v>53</v>
      </c>
      <c r="AD12995">
        <v>1000000001</v>
      </c>
      <c r="AE12995" s="1">
        <v>39973.351388888892</v>
      </c>
      <c r="AF12995" t="s">
        <v>3377</v>
      </c>
      <c r="AG12995" t="s">
        <v>69666</v>
      </c>
      <c r="AH12995" t="s">
        <v>51</v>
      </c>
      <c r="AJ12995" t="s">
        <v>53</v>
      </c>
      <c r="AK12995" t="s">
        <v>78</v>
      </c>
      <c r="AO12995" t="s">
        <v>5443</v>
      </c>
      <c r="AP12995" s="1">
        <v>45260.407638888886</v>
      </c>
    </row>
    <row r="12996" spans="1:43" x14ac:dyDescent="0.35">
      <c r="A12996" t="s">
        <v>69667</v>
      </c>
      <c r="B12996" t="s">
        <v>14920</v>
      </c>
      <c r="C12996" t="s">
        <v>3285</v>
      </c>
      <c r="D12996" t="s">
        <v>71</v>
      </c>
      <c r="F12996" t="s">
        <v>47</v>
      </c>
      <c r="H12996" t="s">
        <v>69668</v>
      </c>
      <c r="J12996" t="s">
        <v>49</v>
      </c>
      <c r="P12996" t="s">
        <v>50</v>
      </c>
      <c r="U12996" s="1">
        <v>45260</v>
      </c>
      <c r="V12996" s="1">
        <v>45260</v>
      </c>
      <c r="W12996" s="1">
        <v>45275.493055555555</v>
      </c>
      <c r="X12996" s="1">
        <v>45275.493055555555</v>
      </c>
      <c r="AC12996" t="s">
        <v>53</v>
      </c>
      <c r="AD12996">
        <v>1000000000</v>
      </c>
      <c r="AE12996" s="1">
        <v>37295</v>
      </c>
      <c r="AG12996" t="s">
        <v>69669</v>
      </c>
      <c r="AH12996" t="s">
        <v>51</v>
      </c>
      <c r="AJ12996" t="s">
        <v>53</v>
      </c>
      <c r="AO12996" t="s">
        <v>5443</v>
      </c>
      <c r="AP12996" s="1">
        <v>45474.652083333334</v>
      </c>
    </row>
    <row r="12997" spans="1:43" x14ac:dyDescent="0.35">
      <c r="A12997" t="s">
        <v>69670</v>
      </c>
      <c r="B12997" t="s">
        <v>3829</v>
      </c>
      <c r="C12997" t="s">
        <v>30887</v>
      </c>
      <c r="F12997" t="s">
        <v>47</v>
      </c>
      <c r="H12997" t="s">
        <v>69671</v>
      </c>
      <c r="J12997" t="s">
        <v>49</v>
      </c>
      <c r="P12997" t="s">
        <v>50</v>
      </c>
      <c r="U12997" s="1">
        <v>45260</v>
      </c>
      <c r="V12997" s="1">
        <v>45260</v>
      </c>
      <c r="W12997" s="1">
        <v>45261.395833333336</v>
      </c>
      <c r="X12997" s="1">
        <v>45261.395833333336</v>
      </c>
      <c r="AC12997" t="s">
        <v>53</v>
      </c>
      <c r="AD12997">
        <v>1000000000</v>
      </c>
      <c r="AE12997" s="1">
        <v>37295</v>
      </c>
      <c r="AG12997" t="s">
        <v>69672</v>
      </c>
      <c r="AH12997" t="s">
        <v>51</v>
      </c>
      <c r="AJ12997" t="s">
        <v>53</v>
      </c>
      <c r="AK12997" t="s">
        <v>78</v>
      </c>
      <c r="AO12997" t="s">
        <v>5443</v>
      </c>
    </row>
    <row r="12998" spans="1:43" x14ac:dyDescent="0.35">
      <c r="A12998" t="s">
        <v>69673</v>
      </c>
      <c r="B12998" t="s">
        <v>69674</v>
      </c>
      <c r="C12998" t="s">
        <v>2298</v>
      </c>
      <c r="D12998" t="s">
        <v>424</v>
      </c>
      <c r="F12998" t="s">
        <v>47</v>
      </c>
      <c r="H12998" t="s">
        <v>69675</v>
      </c>
      <c r="J12998" t="s">
        <v>49</v>
      </c>
      <c r="P12998" t="s">
        <v>50</v>
      </c>
      <c r="U12998" s="1">
        <v>45260</v>
      </c>
      <c r="V12998" s="1">
        <v>45260</v>
      </c>
      <c r="W12998" s="1">
        <v>45260.652083333334</v>
      </c>
      <c r="X12998" s="1">
        <v>45260.652083333334</v>
      </c>
      <c r="AC12998" t="s">
        <v>53</v>
      </c>
      <c r="AD12998">
        <v>1000000000</v>
      </c>
      <c r="AE12998" s="1">
        <v>37295</v>
      </c>
      <c r="AG12998" t="s">
        <v>69676</v>
      </c>
      <c r="AH12998" t="s">
        <v>51</v>
      </c>
      <c r="AJ12998" t="s">
        <v>53</v>
      </c>
      <c r="AK12998" t="s">
        <v>78</v>
      </c>
      <c r="AO12998" t="s">
        <v>5443</v>
      </c>
      <c r="AP12998" s="1">
        <v>45287.284722222219</v>
      </c>
    </row>
    <row r="12999" spans="1:43" x14ac:dyDescent="0.35">
      <c r="A12999" t="s">
        <v>69677</v>
      </c>
      <c r="B12999" t="s">
        <v>5706</v>
      </c>
      <c r="C12999" t="s">
        <v>3834</v>
      </c>
      <c r="H12999" t="s">
        <v>69678</v>
      </c>
      <c r="J12999" t="s">
        <v>12614</v>
      </c>
      <c r="P12999" t="s">
        <v>50</v>
      </c>
      <c r="U12999" s="1">
        <v>45260</v>
      </c>
      <c r="V12999" s="1">
        <v>45260</v>
      </c>
      <c r="W12999" s="1">
        <v>45260.631944444445</v>
      </c>
      <c r="X12999" s="1">
        <v>45260.631944444445</v>
      </c>
      <c r="AC12999" t="s">
        <v>51</v>
      </c>
      <c r="AD12999">
        <v>2969543968</v>
      </c>
      <c r="AE12999" s="1">
        <v>40032.470138888886</v>
      </c>
      <c r="AF12999" t="s">
        <v>15575</v>
      </c>
      <c r="AG12999" t="s">
        <v>69679</v>
      </c>
      <c r="AH12999" t="s">
        <v>51</v>
      </c>
      <c r="AJ12999" t="s">
        <v>53</v>
      </c>
      <c r="AK12999" t="s">
        <v>78</v>
      </c>
      <c r="AO12999" t="s">
        <v>5443</v>
      </c>
      <c r="AP12999" s="1">
        <v>45260.630555555559</v>
      </c>
    </row>
    <row r="13000" spans="1:43" x14ac:dyDescent="0.35">
      <c r="A13000" t="s">
        <v>69680</v>
      </c>
      <c r="B13000" t="s">
        <v>69681</v>
      </c>
      <c r="C13000" t="s">
        <v>4272</v>
      </c>
      <c r="F13000" t="s">
        <v>69140</v>
      </c>
      <c r="H13000" t="s">
        <v>69680</v>
      </c>
      <c r="J13000" t="s">
        <v>55844</v>
      </c>
      <c r="K13000" t="s">
        <v>2234</v>
      </c>
      <c r="M13000" t="s">
        <v>154</v>
      </c>
      <c r="N13000" t="s">
        <v>65</v>
      </c>
      <c r="O13000">
        <v>80634</v>
      </c>
      <c r="P13000" t="s">
        <v>50</v>
      </c>
      <c r="U13000" s="1">
        <v>45260</v>
      </c>
      <c r="V13000" s="1">
        <v>45260</v>
      </c>
      <c r="W13000" s="1">
        <v>45260.484722222223</v>
      </c>
      <c r="X13000" s="1">
        <v>45260.484722222223</v>
      </c>
      <c r="AC13000" t="s">
        <v>53</v>
      </c>
      <c r="AD13000">
        <v>2969527055</v>
      </c>
      <c r="AE13000" s="1">
        <v>39314.380555555559</v>
      </c>
      <c r="AF13000" t="s">
        <v>2235</v>
      </c>
      <c r="AG13000" t="s">
        <v>69682</v>
      </c>
      <c r="AH13000" t="s">
        <v>51</v>
      </c>
      <c r="AJ13000" t="s">
        <v>53</v>
      </c>
      <c r="AK13000" t="s">
        <v>78</v>
      </c>
      <c r="AO13000" t="s">
        <v>5443</v>
      </c>
      <c r="AP13000" s="1">
        <v>45380.442361111112</v>
      </c>
    </row>
    <row r="13001" spans="1:43" x14ac:dyDescent="0.35">
      <c r="A13001" t="s">
        <v>69683</v>
      </c>
      <c r="B13001" t="s">
        <v>18175</v>
      </c>
      <c r="C13001" t="s">
        <v>391</v>
      </c>
      <c r="F13001" t="s">
        <v>69684</v>
      </c>
      <c r="H13001" t="s">
        <v>69683</v>
      </c>
      <c r="J13001" t="s">
        <v>69685</v>
      </c>
      <c r="K13001" t="s">
        <v>69686</v>
      </c>
      <c r="M13001" t="s">
        <v>143</v>
      </c>
      <c r="N13001" t="s">
        <v>65</v>
      </c>
      <c r="O13001">
        <v>81505</v>
      </c>
      <c r="P13001" t="s">
        <v>50</v>
      </c>
      <c r="U13001" s="1">
        <v>45261</v>
      </c>
      <c r="V13001" s="1">
        <v>45261</v>
      </c>
      <c r="W13001" s="1">
        <v>45261.406944444447</v>
      </c>
      <c r="X13001" s="1">
        <v>45261.406944444447</v>
      </c>
      <c r="AC13001" t="s">
        <v>53</v>
      </c>
      <c r="AD13001">
        <v>2974046914</v>
      </c>
      <c r="AE13001" s="1">
        <v>45303.441666666666</v>
      </c>
      <c r="AF13001" t="s">
        <v>69687</v>
      </c>
      <c r="AG13001" t="s">
        <v>69688</v>
      </c>
      <c r="AH13001" t="s">
        <v>51</v>
      </c>
      <c r="AJ13001" t="s">
        <v>53</v>
      </c>
      <c r="AK13001" t="s">
        <v>78</v>
      </c>
      <c r="AO13001" t="s">
        <v>5443</v>
      </c>
      <c r="AP13001" s="1">
        <v>45261.40625</v>
      </c>
      <c r="AQ13001" s="1">
        <v>45261.40347222222</v>
      </c>
    </row>
    <row r="13002" spans="1:43" x14ac:dyDescent="0.35">
      <c r="A13002" t="s">
        <v>69689</v>
      </c>
      <c r="B13002" t="s">
        <v>5465</v>
      </c>
      <c r="C13002" t="s">
        <v>1052</v>
      </c>
      <c r="F13002" t="s">
        <v>69690</v>
      </c>
      <c r="H13002" t="s">
        <v>69689</v>
      </c>
      <c r="J13002" t="s">
        <v>7142</v>
      </c>
      <c r="K13002" t="s">
        <v>69691</v>
      </c>
      <c r="M13002" t="s">
        <v>1296</v>
      </c>
      <c r="N13002" t="s">
        <v>253</v>
      </c>
      <c r="O13002">
        <v>88220</v>
      </c>
      <c r="P13002" t="s">
        <v>50</v>
      </c>
      <c r="U13002" s="1">
        <v>45261</v>
      </c>
      <c r="V13002" s="1">
        <v>45261</v>
      </c>
      <c r="W13002" s="1">
        <v>45261.745833333334</v>
      </c>
      <c r="X13002" s="1">
        <v>45261.745833333334</v>
      </c>
      <c r="AC13002" t="s">
        <v>53</v>
      </c>
      <c r="AD13002">
        <v>2969584761</v>
      </c>
      <c r="AE13002" s="1">
        <v>41288.714583333334</v>
      </c>
      <c r="AF13002" t="s">
        <v>7145</v>
      </c>
      <c r="AG13002" t="s">
        <v>69692</v>
      </c>
      <c r="AH13002" t="s">
        <v>51</v>
      </c>
      <c r="AJ13002" t="s">
        <v>53</v>
      </c>
      <c r="AK13002" t="s">
        <v>78</v>
      </c>
      <c r="AO13002" t="s">
        <v>5443</v>
      </c>
      <c r="AP13002" s="1">
        <v>45261.74722222222</v>
      </c>
    </row>
    <row r="13003" spans="1:43" x14ac:dyDescent="0.35">
      <c r="A13003" t="s">
        <v>69693</v>
      </c>
      <c r="B13003" t="s">
        <v>69694</v>
      </c>
      <c r="C13003" t="s">
        <v>32347</v>
      </c>
      <c r="F13003" t="s">
        <v>69695</v>
      </c>
      <c r="H13003" t="s">
        <v>69693</v>
      </c>
      <c r="J13003" t="s">
        <v>69696</v>
      </c>
      <c r="K13003" t="s">
        <v>69697</v>
      </c>
      <c r="M13003" t="s">
        <v>753</v>
      </c>
      <c r="N13003" t="s">
        <v>798</v>
      </c>
      <c r="O13003">
        <v>79930</v>
      </c>
      <c r="P13003" t="s">
        <v>50</v>
      </c>
      <c r="U13003" s="1">
        <v>45261</v>
      </c>
      <c r="V13003" s="1">
        <v>45261</v>
      </c>
      <c r="W13003" s="1">
        <v>45261.409722222219</v>
      </c>
      <c r="X13003" s="1">
        <v>45261.409722222219</v>
      </c>
      <c r="AC13003" t="s">
        <v>51</v>
      </c>
      <c r="AD13003">
        <v>2973967943</v>
      </c>
      <c r="AE13003" s="1">
        <v>45261.447916666664</v>
      </c>
      <c r="AF13003" t="s">
        <v>69698</v>
      </c>
      <c r="AG13003" t="s">
        <v>69699</v>
      </c>
      <c r="AH13003" t="s">
        <v>51</v>
      </c>
      <c r="AJ13003" t="s">
        <v>53</v>
      </c>
      <c r="AK13003" t="s">
        <v>78</v>
      </c>
      <c r="AO13003" t="s">
        <v>5443</v>
      </c>
      <c r="AP13003" s="1">
        <v>45261.731249999997</v>
      </c>
      <c r="AQ13003" s="1">
        <v>45261.736111111109</v>
      </c>
    </row>
    <row r="13004" spans="1:43" x14ac:dyDescent="0.35">
      <c r="A13004" t="s">
        <v>69700</v>
      </c>
      <c r="B13004" t="s">
        <v>15496</v>
      </c>
      <c r="C13004" t="s">
        <v>1338</v>
      </c>
      <c r="F13004" t="s">
        <v>69701</v>
      </c>
      <c r="H13004" t="s">
        <v>69702</v>
      </c>
      <c r="J13004" t="s">
        <v>69703</v>
      </c>
      <c r="K13004" t="s">
        <v>69704</v>
      </c>
      <c r="M13004" t="s">
        <v>6922</v>
      </c>
      <c r="N13004" t="s">
        <v>65</v>
      </c>
      <c r="O13004">
        <v>81212</v>
      </c>
      <c r="P13004" t="s">
        <v>50</v>
      </c>
      <c r="U13004" s="1">
        <v>45261</v>
      </c>
      <c r="V13004" s="1">
        <v>45261</v>
      </c>
      <c r="W13004" s="1">
        <v>45261.658333333333</v>
      </c>
      <c r="X13004" s="1">
        <v>45261.658333333333</v>
      </c>
      <c r="AC13004" t="s">
        <v>53</v>
      </c>
      <c r="AD13004">
        <v>1000000001</v>
      </c>
      <c r="AE13004" s="1">
        <v>39973.351388888892</v>
      </c>
      <c r="AF13004" t="s">
        <v>3377</v>
      </c>
      <c r="AG13004" t="s">
        <v>69705</v>
      </c>
      <c r="AH13004" t="s">
        <v>51</v>
      </c>
      <c r="AJ13004" t="s">
        <v>53</v>
      </c>
      <c r="AK13004" t="s">
        <v>78</v>
      </c>
      <c r="AO13004" t="s">
        <v>5443</v>
      </c>
      <c r="AP13004" s="1">
        <v>45265.490972222222</v>
      </c>
    </row>
    <row r="13005" spans="1:43" x14ac:dyDescent="0.35">
      <c r="A13005" t="s">
        <v>69706</v>
      </c>
      <c r="B13005" t="s">
        <v>69707</v>
      </c>
      <c r="C13005" t="s">
        <v>52609</v>
      </c>
      <c r="F13005" t="s">
        <v>69708</v>
      </c>
      <c r="H13005" t="s">
        <v>69706</v>
      </c>
      <c r="J13005" t="s">
        <v>13316</v>
      </c>
      <c r="K13005" t="s">
        <v>62813</v>
      </c>
      <c r="M13005" t="s">
        <v>753</v>
      </c>
      <c r="N13005" t="s">
        <v>798</v>
      </c>
      <c r="O13005">
        <v>79924</v>
      </c>
      <c r="P13005" t="s">
        <v>50</v>
      </c>
      <c r="U13005" s="1">
        <v>45261</v>
      </c>
      <c r="V13005" s="1">
        <v>45261</v>
      </c>
      <c r="W13005" s="1">
        <v>45261.658333333333</v>
      </c>
      <c r="X13005" s="1">
        <v>45261.658333333333</v>
      </c>
      <c r="AC13005" t="s">
        <v>51</v>
      </c>
      <c r="AD13005">
        <v>1000000001</v>
      </c>
      <c r="AE13005" s="1">
        <v>39973.351388888892</v>
      </c>
      <c r="AF13005" t="s">
        <v>3377</v>
      </c>
      <c r="AG13005" t="s">
        <v>69709</v>
      </c>
      <c r="AH13005" t="s">
        <v>51</v>
      </c>
      <c r="AJ13005" t="s">
        <v>53</v>
      </c>
      <c r="AK13005" t="s">
        <v>78</v>
      </c>
      <c r="AO13005" t="s">
        <v>5443</v>
      </c>
      <c r="AP13005" s="1">
        <v>45261.660416666666</v>
      </c>
    </row>
    <row r="13006" spans="1:43" x14ac:dyDescent="0.35">
      <c r="A13006" t="s">
        <v>69710</v>
      </c>
      <c r="B13006" t="s">
        <v>54824</v>
      </c>
      <c r="C13006" t="s">
        <v>2453</v>
      </c>
      <c r="F13006" t="s">
        <v>69711</v>
      </c>
      <c r="H13006" t="s">
        <v>69710</v>
      </c>
      <c r="J13006" t="s">
        <v>69712</v>
      </c>
      <c r="K13006" t="s">
        <v>69713</v>
      </c>
      <c r="M13006" t="s">
        <v>33764</v>
      </c>
      <c r="N13006" t="s">
        <v>65</v>
      </c>
      <c r="O13006">
        <v>80543</v>
      </c>
      <c r="P13006" t="s">
        <v>50</v>
      </c>
      <c r="U13006" s="1">
        <v>45261</v>
      </c>
      <c r="V13006" s="1">
        <v>45261</v>
      </c>
      <c r="W13006" s="1">
        <v>45261.651388888888</v>
      </c>
      <c r="X13006" s="1">
        <v>45261.651388888888</v>
      </c>
      <c r="AC13006" t="s">
        <v>51</v>
      </c>
      <c r="AD13006">
        <v>1000000001</v>
      </c>
      <c r="AE13006" s="1">
        <v>39973.351388888892</v>
      </c>
      <c r="AF13006" t="s">
        <v>3377</v>
      </c>
      <c r="AG13006" t="s">
        <v>69714</v>
      </c>
      <c r="AH13006" t="s">
        <v>51</v>
      </c>
      <c r="AJ13006" t="s">
        <v>53</v>
      </c>
      <c r="AK13006" t="s">
        <v>78</v>
      </c>
      <c r="AO13006" t="s">
        <v>5443</v>
      </c>
      <c r="AP13006" s="1">
        <v>45462.724999999999</v>
      </c>
    </row>
    <row r="13007" spans="1:43" x14ac:dyDescent="0.35">
      <c r="A13007" t="s">
        <v>69715</v>
      </c>
      <c r="B13007" t="s">
        <v>69716</v>
      </c>
      <c r="C13007" t="s">
        <v>52762</v>
      </c>
      <c r="H13007" t="s">
        <v>69717</v>
      </c>
      <c r="K13007" t="s">
        <v>69718</v>
      </c>
      <c r="M13007" t="s">
        <v>69719</v>
      </c>
      <c r="N13007" t="s">
        <v>398</v>
      </c>
      <c r="O13007">
        <v>87315</v>
      </c>
      <c r="P13007" t="s">
        <v>50</v>
      </c>
      <c r="U13007" s="1">
        <v>45261</v>
      </c>
      <c r="V13007" s="1">
        <v>45261</v>
      </c>
      <c r="W13007" s="1">
        <v>45392.679166666669</v>
      </c>
      <c r="X13007" s="1">
        <v>45392.679166666669</v>
      </c>
      <c r="AC13007" t="s">
        <v>53</v>
      </c>
      <c r="AD13007">
        <v>1000000001</v>
      </c>
      <c r="AE13007" s="1">
        <v>39973.351388888892</v>
      </c>
      <c r="AF13007" t="s">
        <v>3377</v>
      </c>
      <c r="AG13007" t="s">
        <v>69720</v>
      </c>
      <c r="AH13007" t="s">
        <v>51</v>
      </c>
      <c r="AJ13007" t="s">
        <v>53</v>
      </c>
      <c r="AO13007" t="s">
        <v>5443</v>
      </c>
      <c r="AP13007" s="1">
        <v>45261.594444444447</v>
      </c>
    </row>
    <row r="13008" spans="1:43" x14ac:dyDescent="0.35">
      <c r="A13008" t="s">
        <v>69721</v>
      </c>
      <c r="B13008" t="s">
        <v>69722</v>
      </c>
      <c r="C13008" t="s">
        <v>69723</v>
      </c>
      <c r="F13008" t="s">
        <v>69724</v>
      </c>
      <c r="H13008" t="s">
        <v>69721</v>
      </c>
      <c r="J13008" t="s">
        <v>69725</v>
      </c>
      <c r="K13008" t="s">
        <v>69726</v>
      </c>
      <c r="M13008" t="s">
        <v>9780</v>
      </c>
      <c r="N13008" t="s">
        <v>65</v>
      </c>
      <c r="O13008">
        <v>81620</v>
      </c>
      <c r="P13008" t="s">
        <v>50</v>
      </c>
      <c r="U13008" s="1">
        <v>45261</v>
      </c>
      <c r="V13008" s="1">
        <v>45261</v>
      </c>
      <c r="W13008" s="1">
        <v>45261.5</v>
      </c>
      <c r="X13008" s="1">
        <v>45261.5</v>
      </c>
      <c r="AC13008" t="s">
        <v>53</v>
      </c>
      <c r="AD13008">
        <v>1000000001</v>
      </c>
      <c r="AE13008" s="1">
        <v>39973.351388888892</v>
      </c>
      <c r="AF13008" t="s">
        <v>3377</v>
      </c>
      <c r="AG13008" t="s">
        <v>69727</v>
      </c>
      <c r="AH13008" t="s">
        <v>51</v>
      </c>
      <c r="AJ13008" t="s">
        <v>53</v>
      </c>
      <c r="AK13008" t="s">
        <v>78</v>
      </c>
      <c r="AO13008" t="s">
        <v>5443</v>
      </c>
      <c r="AP13008" s="1">
        <v>45261.499305555553</v>
      </c>
    </row>
    <row r="13009" spans="1:43" x14ac:dyDescent="0.35">
      <c r="A13009" t="s">
        <v>69728</v>
      </c>
      <c r="B13009" t="s">
        <v>52094</v>
      </c>
      <c r="C13009" t="s">
        <v>69729</v>
      </c>
      <c r="F13009" t="s">
        <v>69730</v>
      </c>
      <c r="H13009" t="s">
        <v>69728</v>
      </c>
      <c r="J13009" t="s">
        <v>69731</v>
      </c>
      <c r="K13009" t="s">
        <v>69732</v>
      </c>
      <c r="M13009" t="s">
        <v>6656</v>
      </c>
      <c r="N13009" t="s">
        <v>3778</v>
      </c>
      <c r="O13009">
        <v>68108</v>
      </c>
      <c r="P13009" t="s">
        <v>50</v>
      </c>
      <c r="U13009" s="1">
        <v>45261</v>
      </c>
      <c r="V13009" s="1">
        <v>45261</v>
      </c>
      <c r="AC13009" t="s">
        <v>53</v>
      </c>
      <c r="AD13009">
        <v>2973303181</v>
      </c>
      <c r="AE13009" s="1">
        <v>44999.811111111114</v>
      </c>
      <c r="AG13009" t="s">
        <v>69733</v>
      </c>
      <c r="AH13009" t="s">
        <v>51</v>
      </c>
      <c r="AJ13009" t="s">
        <v>53</v>
      </c>
      <c r="AO13009" t="s">
        <v>57090</v>
      </c>
    </row>
    <row r="13010" spans="1:43" x14ac:dyDescent="0.35">
      <c r="A13010" t="s">
        <v>69734</v>
      </c>
      <c r="B13010" t="s">
        <v>69735</v>
      </c>
      <c r="C13010" t="s">
        <v>3554</v>
      </c>
      <c r="D13010" t="s">
        <v>349</v>
      </c>
      <c r="F13010" t="s">
        <v>47</v>
      </c>
      <c r="H13010" t="s">
        <v>69736</v>
      </c>
      <c r="J13010" t="s">
        <v>49</v>
      </c>
      <c r="P13010" t="s">
        <v>50</v>
      </c>
      <c r="U13010" s="1">
        <v>45261</v>
      </c>
      <c r="V13010" s="1">
        <v>45261</v>
      </c>
      <c r="W13010" s="1">
        <v>45264.420138888891</v>
      </c>
      <c r="X13010" s="1">
        <v>45264.420138888891</v>
      </c>
      <c r="AC13010" t="s">
        <v>53</v>
      </c>
      <c r="AD13010">
        <v>1000000000</v>
      </c>
      <c r="AE13010" s="1">
        <v>37295</v>
      </c>
      <c r="AG13010" t="s">
        <v>69737</v>
      </c>
      <c r="AH13010" t="s">
        <v>51</v>
      </c>
      <c r="AJ13010" t="s">
        <v>53</v>
      </c>
      <c r="AK13010" t="s">
        <v>78</v>
      </c>
      <c r="AO13010" t="s">
        <v>5443</v>
      </c>
      <c r="AP13010" s="1">
        <v>45447.615277777775</v>
      </c>
    </row>
    <row r="13011" spans="1:43" x14ac:dyDescent="0.35">
      <c r="A13011" t="s">
        <v>69738</v>
      </c>
      <c r="B13011" t="s">
        <v>69707</v>
      </c>
      <c r="C13011" t="s">
        <v>4522</v>
      </c>
      <c r="D13011" t="s">
        <v>46</v>
      </c>
      <c r="F13011" t="s">
        <v>47</v>
      </c>
      <c r="H13011" t="s">
        <v>69706</v>
      </c>
      <c r="J13011" t="s">
        <v>49</v>
      </c>
      <c r="P13011" t="s">
        <v>50</v>
      </c>
      <c r="U13011" s="1">
        <v>45261</v>
      </c>
      <c r="V13011" s="1">
        <v>45261</v>
      </c>
      <c r="W13011" s="1">
        <v>45288.518750000003</v>
      </c>
      <c r="X13011" s="1">
        <v>45288.518750000003</v>
      </c>
      <c r="AC13011" t="s">
        <v>53</v>
      </c>
      <c r="AD13011">
        <v>1000000000</v>
      </c>
      <c r="AE13011" s="1">
        <v>37295</v>
      </c>
      <c r="AG13011" t="s">
        <v>69739</v>
      </c>
      <c r="AH13011" t="s">
        <v>51</v>
      </c>
      <c r="AJ13011" t="s">
        <v>53</v>
      </c>
      <c r="AK13011" t="s">
        <v>78</v>
      </c>
      <c r="AO13011" t="s">
        <v>5443</v>
      </c>
      <c r="AP13011" s="1">
        <v>45261.661805555559</v>
      </c>
    </row>
    <row r="13012" spans="1:43" x14ac:dyDescent="0.35">
      <c r="A13012" t="s">
        <v>69740</v>
      </c>
      <c r="B13012" t="s">
        <v>747</v>
      </c>
      <c r="C13012" t="s">
        <v>61199</v>
      </c>
      <c r="F13012" t="s">
        <v>69741</v>
      </c>
      <c r="H13012" t="s">
        <v>69742</v>
      </c>
      <c r="J13012" t="s">
        <v>69743</v>
      </c>
      <c r="K13012" t="s">
        <v>69744</v>
      </c>
      <c r="M13012" t="s">
        <v>48392</v>
      </c>
      <c r="N13012" t="s">
        <v>253</v>
      </c>
      <c r="O13012">
        <v>87013</v>
      </c>
      <c r="P13012" t="s">
        <v>50</v>
      </c>
      <c r="U13012" s="1">
        <v>45261</v>
      </c>
      <c r="V13012" s="1">
        <v>45261</v>
      </c>
      <c r="W13012" s="1">
        <v>45261.663888888892</v>
      </c>
      <c r="X13012" s="1">
        <v>45261.663888888892</v>
      </c>
      <c r="AC13012" t="s">
        <v>51</v>
      </c>
      <c r="AD13012">
        <v>2972408180</v>
      </c>
      <c r="AE13012" s="1">
        <v>44977.395138888889</v>
      </c>
      <c r="AF13012" t="s">
        <v>69745</v>
      </c>
      <c r="AG13012" t="s">
        <v>69746</v>
      </c>
      <c r="AH13012" t="s">
        <v>51</v>
      </c>
      <c r="AJ13012" t="s">
        <v>53</v>
      </c>
      <c r="AK13012" t="s">
        <v>78</v>
      </c>
      <c r="AO13012" t="s">
        <v>5443</v>
      </c>
      <c r="AP13012" s="1">
        <v>45317.591666666667</v>
      </c>
      <c r="AQ13012" s="1">
        <v>45265.433333333334</v>
      </c>
    </row>
    <row r="13013" spans="1:43" x14ac:dyDescent="0.35">
      <c r="A13013" t="s">
        <v>69747</v>
      </c>
      <c r="B13013" t="s">
        <v>5142</v>
      </c>
      <c r="C13013" t="s">
        <v>4114</v>
      </c>
      <c r="F13013" t="s">
        <v>69748</v>
      </c>
      <c r="H13013" t="s">
        <v>69749</v>
      </c>
      <c r="J13013" t="s">
        <v>69750</v>
      </c>
      <c r="K13013" t="s">
        <v>69751</v>
      </c>
      <c r="M13013" t="s">
        <v>69752</v>
      </c>
      <c r="N13013" t="s">
        <v>69753</v>
      </c>
      <c r="O13013">
        <v>34163</v>
      </c>
      <c r="P13013" t="s">
        <v>5151</v>
      </c>
      <c r="U13013" s="1">
        <v>45261</v>
      </c>
      <c r="V13013" s="1">
        <v>45261</v>
      </c>
      <c r="W13013" s="1">
        <v>45392.680555555555</v>
      </c>
      <c r="X13013" s="1">
        <v>45392.680555555555</v>
      </c>
      <c r="AC13013" t="s">
        <v>51</v>
      </c>
      <c r="AD13013">
        <v>1000000001</v>
      </c>
      <c r="AE13013" s="1">
        <v>39973.351388888892</v>
      </c>
      <c r="AF13013" t="s">
        <v>3377</v>
      </c>
      <c r="AG13013" t="s">
        <v>69754</v>
      </c>
      <c r="AH13013" t="s">
        <v>51</v>
      </c>
      <c r="AJ13013" t="s">
        <v>53</v>
      </c>
      <c r="AO13013" t="s">
        <v>5443</v>
      </c>
      <c r="AP13013" s="1">
        <v>45261.337500000001</v>
      </c>
    </row>
    <row r="13014" spans="1:43" x14ac:dyDescent="0.35">
      <c r="A13014" t="s">
        <v>69755</v>
      </c>
      <c r="B13014" t="s">
        <v>22495</v>
      </c>
      <c r="C13014" t="s">
        <v>9622</v>
      </c>
      <c r="H13014" t="s">
        <v>69756</v>
      </c>
      <c r="J13014" t="s">
        <v>69757</v>
      </c>
      <c r="K13014" t="s">
        <v>69758</v>
      </c>
      <c r="M13014" t="s">
        <v>137</v>
      </c>
      <c r="N13014" t="s">
        <v>287</v>
      </c>
      <c r="O13014">
        <v>80249</v>
      </c>
      <c r="P13014" t="s">
        <v>50</v>
      </c>
      <c r="U13014" s="1">
        <v>45261</v>
      </c>
      <c r="V13014" s="1">
        <v>45261</v>
      </c>
      <c r="W13014" s="1">
        <v>45261.604166666664</v>
      </c>
      <c r="X13014" s="1">
        <v>45261.604166666664</v>
      </c>
      <c r="AC13014" t="s">
        <v>53</v>
      </c>
      <c r="AD13014">
        <v>1000000001</v>
      </c>
      <c r="AE13014" s="1">
        <v>39973.351388888892</v>
      </c>
      <c r="AF13014" t="s">
        <v>3377</v>
      </c>
      <c r="AG13014" t="s">
        <v>69759</v>
      </c>
      <c r="AH13014" t="s">
        <v>51</v>
      </c>
      <c r="AJ13014" t="s">
        <v>53</v>
      </c>
      <c r="AK13014" t="s">
        <v>78</v>
      </c>
      <c r="AO13014" t="s">
        <v>51983</v>
      </c>
      <c r="AP13014" s="1">
        <v>45280.531944444447</v>
      </c>
    </row>
    <row r="13015" spans="1:43" x14ac:dyDescent="0.35">
      <c r="A13015" t="s">
        <v>69760</v>
      </c>
      <c r="B13015" t="s">
        <v>69761</v>
      </c>
      <c r="C13015" t="s">
        <v>58022</v>
      </c>
      <c r="F13015" t="s">
        <v>69762</v>
      </c>
      <c r="H13015" t="s">
        <v>69763</v>
      </c>
      <c r="J13015" t="s">
        <v>69764</v>
      </c>
      <c r="K13015" t="s">
        <v>69765</v>
      </c>
      <c r="M13015" t="s">
        <v>62543</v>
      </c>
      <c r="N13015" t="s">
        <v>65</v>
      </c>
      <c r="O13015">
        <v>81067</v>
      </c>
      <c r="P13015" t="s">
        <v>50</v>
      </c>
      <c r="U13015" s="1">
        <v>45262</v>
      </c>
      <c r="V13015" s="1">
        <v>45262</v>
      </c>
      <c r="W13015" s="1">
        <v>45262.936111111114</v>
      </c>
      <c r="X13015" s="1">
        <v>45262.936111111114</v>
      </c>
      <c r="AC13015" t="s">
        <v>51</v>
      </c>
      <c r="AD13015">
        <v>2973971511</v>
      </c>
      <c r="AE13015" s="1">
        <v>45264.439583333333</v>
      </c>
      <c r="AF13015" t="s">
        <v>69766</v>
      </c>
      <c r="AG13015" t="s">
        <v>69767</v>
      </c>
      <c r="AH13015" t="s">
        <v>51</v>
      </c>
      <c r="AJ13015" t="s">
        <v>53</v>
      </c>
      <c r="AK13015" t="s">
        <v>78</v>
      </c>
      <c r="AO13015" t="s">
        <v>5443</v>
      </c>
      <c r="AP13015" s="1">
        <v>45264.882638888892</v>
      </c>
      <c r="AQ13015" s="1">
        <v>45262.931944444441</v>
      </c>
    </row>
    <row r="13016" spans="1:43" x14ac:dyDescent="0.35">
      <c r="A13016" t="s">
        <v>69768</v>
      </c>
      <c r="B13016" t="s">
        <v>3066</v>
      </c>
      <c r="C13016" t="s">
        <v>69769</v>
      </c>
      <c r="H13016" t="s">
        <v>69768</v>
      </c>
      <c r="J13016" t="s">
        <v>69770</v>
      </c>
      <c r="K13016" t="s">
        <v>69771</v>
      </c>
      <c r="M13016" t="s">
        <v>8271</v>
      </c>
      <c r="N13016" t="s">
        <v>65</v>
      </c>
      <c r="O13016">
        <v>80107</v>
      </c>
      <c r="P13016" t="s">
        <v>50</v>
      </c>
      <c r="U13016" s="1">
        <v>45263</v>
      </c>
      <c r="V13016" s="1">
        <v>45263</v>
      </c>
      <c r="W13016" s="1">
        <v>45263.430555555555</v>
      </c>
      <c r="X13016" s="1">
        <v>45263.430555555555</v>
      </c>
      <c r="AC13016" t="s">
        <v>53</v>
      </c>
      <c r="AD13016">
        <v>2973971871</v>
      </c>
      <c r="AE13016" s="1">
        <v>45264.441666666666</v>
      </c>
      <c r="AF13016" t="s">
        <v>69772</v>
      </c>
      <c r="AG13016" t="s">
        <v>69773</v>
      </c>
      <c r="AH13016" t="s">
        <v>51</v>
      </c>
      <c r="AJ13016" t="s">
        <v>53</v>
      </c>
      <c r="AK13016" t="s">
        <v>78</v>
      </c>
      <c r="AO13016" t="s">
        <v>5443</v>
      </c>
      <c r="AP13016" s="1">
        <v>45403.377083333333</v>
      </c>
    </row>
    <row r="13017" spans="1:43" x14ac:dyDescent="0.35">
      <c r="A13017" t="s">
        <v>69774</v>
      </c>
      <c r="B13017" t="s">
        <v>69775</v>
      </c>
      <c r="C13017" t="s">
        <v>106</v>
      </c>
      <c r="F13017" t="s">
        <v>69776</v>
      </c>
      <c r="H13017" t="s">
        <v>69777</v>
      </c>
      <c r="J13017" t="s">
        <v>69778</v>
      </c>
      <c r="K13017" t="s">
        <v>69779</v>
      </c>
      <c r="M13017" t="s">
        <v>69780</v>
      </c>
      <c r="N13017" t="s">
        <v>213</v>
      </c>
      <c r="O13017">
        <v>81122</v>
      </c>
      <c r="P13017" t="s">
        <v>50</v>
      </c>
      <c r="U13017" s="1">
        <v>45264</v>
      </c>
      <c r="V13017" s="1">
        <v>45264</v>
      </c>
      <c r="W13017" s="1">
        <v>45264.513888888891</v>
      </c>
      <c r="X13017" s="1">
        <v>45264.513888888891</v>
      </c>
      <c r="AC13017" t="s">
        <v>51</v>
      </c>
      <c r="AD13017">
        <v>2973978517</v>
      </c>
      <c r="AE13017" s="1">
        <v>45264.519444444442</v>
      </c>
      <c r="AF13017" t="s">
        <v>69781</v>
      </c>
      <c r="AG13017" t="s">
        <v>69782</v>
      </c>
      <c r="AH13017" t="s">
        <v>51</v>
      </c>
      <c r="AJ13017" t="s">
        <v>53</v>
      </c>
      <c r="AK13017" t="s">
        <v>78</v>
      </c>
      <c r="AO13017" t="s">
        <v>5443</v>
      </c>
      <c r="AP13017" s="1">
        <v>45302.404166666667</v>
      </c>
    </row>
    <row r="13018" spans="1:43" x14ac:dyDescent="0.35">
      <c r="A13018" t="s">
        <v>69783</v>
      </c>
      <c r="B13018" t="s">
        <v>69784</v>
      </c>
      <c r="C13018" t="s">
        <v>65252</v>
      </c>
      <c r="F13018" t="s">
        <v>69785</v>
      </c>
      <c r="H13018" t="s">
        <v>69783</v>
      </c>
      <c r="J13018" t="s">
        <v>69786</v>
      </c>
      <c r="K13018" t="s">
        <v>69787</v>
      </c>
      <c r="M13018" t="s">
        <v>52737</v>
      </c>
      <c r="N13018" t="s">
        <v>798</v>
      </c>
      <c r="O13018">
        <v>79849</v>
      </c>
      <c r="P13018" t="s">
        <v>50</v>
      </c>
      <c r="U13018" s="1">
        <v>45264</v>
      </c>
      <c r="V13018" s="1">
        <v>45264</v>
      </c>
      <c r="W13018" s="1">
        <v>45264.529166666667</v>
      </c>
      <c r="X13018" s="1">
        <v>45264.529166666667</v>
      </c>
      <c r="AC13018" t="s">
        <v>51</v>
      </c>
      <c r="AD13018">
        <v>2973978562</v>
      </c>
      <c r="AE13018" s="1">
        <v>45264.548611111109</v>
      </c>
      <c r="AF13018" t="s">
        <v>69788</v>
      </c>
      <c r="AG13018" t="s">
        <v>69789</v>
      </c>
      <c r="AH13018" t="s">
        <v>51</v>
      </c>
      <c r="AJ13018" t="s">
        <v>53</v>
      </c>
      <c r="AK13018" t="s">
        <v>78</v>
      </c>
      <c r="AO13018" t="s">
        <v>5443</v>
      </c>
      <c r="AP13018" s="1">
        <v>45264.563888888886</v>
      </c>
      <c r="AQ13018" s="1">
        <v>45264.572222222225</v>
      </c>
    </row>
    <row r="13019" spans="1:43" x14ac:dyDescent="0.35">
      <c r="A13019" t="s">
        <v>69790</v>
      </c>
      <c r="B13019" t="s">
        <v>10000</v>
      </c>
      <c r="C13019" t="s">
        <v>63269</v>
      </c>
      <c r="F13019" t="s">
        <v>69791</v>
      </c>
      <c r="H13019" t="s">
        <v>63268</v>
      </c>
      <c r="J13019" t="s">
        <v>63271</v>
      </c>
      <c r="K13019" t="s">
        <v>69792</v>
      </c>
      <c r="M13019" t="s">
        <v>63273</v>
      </c>
      <c r="N13019" t="s">
        <v>253</v>
      </c>
      <c r="O13019">
        <v>87357</v>
      </c>
      <c r="P13019" t="s">
        <v>50</v>
      </c>
      <c r="U13019" s="1">
        <v>45264</v>
      </c>
      <c r="V13019" s="1">
        <v>45264</v>
      </c>
      <c r="W13019" s="1">
        <v>45264.568055555559</v>
      </c>
      <c r="X13019" s="1">
        <v>45264.568055555559</v>
      </c>
      <c r="AC13019" t="s">
        <v>51</v>
      </c>
      <c r="AD13019">
        <v>2969702800</v>
      </c>
      <c r="AE13019" s="1">
        <v>42541.46597222222</v>
      </c>
      <c r="AF13019" t="s">
        <v>63274</v>
      </c>
      <c r="AG13019" t="s">
        <v>69793</v>
      </c>
      <c r="AH13019" t="s">
        <v>51</v>
      </c>
      <c r="AJ13019" t="s">
        <v>53</v>
      </c>
      <c r="AK13019" t="s">
        <v>78</v>
      </c>
      <c r="AO13019" t="s">
        <v>5443</v>
      </c>
      <c r="AP13019" s="1">
        <v>45307.390972222223</v>
      </c>
    </row>
    <row r="13020" spans="1:43" x14ac:dyDescent="0.35">
      <c r="A13020" t="s">
        <v>69794</v>
      </c>
      <c r="B13020" t="s">
        <v>69795</v>
      </c>
      <c r="C13020" t="s">
        <v>9040</v>
      </c>
      <c r="F13020" t="s">
        <v>69796</v>
      </c>
      <c r="H13020" t="s">
        <v>69797</v>
      </c>
      <c r="J13020" t="s">
        <v>28715</v>
      </c>
      <c r="K13020" t="s">
        <v>6775</v>
      </c>
      <c r="M13020" t="s">
        <v>2637</v>
      </c>
      <c r="N13020" t="s">
        <v>501</v>
      </c>
      <c r="O13020">
        <v>87107</v>
      </c>
      <c r="P13020" t="s">
        <v>50</v>
      </c>
      <c r="U13020" s="1">
        <v>45264</v>
      </c>
      <c r="V13020" s="1">
        <v>45264</v>
      </c>
      <c r="W13020" s="1">
        <v>45264.676388888889</v>
      </c>
      <c r="X13020" s="1">
        <v>45264.676388888889</v>
      </c>
      <c r="AC13020" t="s">
        <v>53</v>
      </c>
      <c r="AD13020">
        <v>2969521508</v>
      </c>
      <c r="AE13020" s="1">
        <v>39021.518055555556</v>
      </c>
      <c r="AF13020" t="s">
        <v>456</v>
      </c>
      <c r="AG13020" t="s">
        <v>69798</v>
      </c>
      <c r="AH13020" t="s">
        <v>51</v>
      </c>
      <c r="AJ13020" t="s">
        <v>53</v>
      </c>
      <c r="AK13020" t="s">
        <v>78</v>
      </c>
      <c r="AO13020" t="s">
        <v>5443</v>
      </c>
      <c r="AP13020" s="1">
        <v>45324.652083333334</v>
      </c>
    </row>
    <row r="13021" spans="1:43" x14ac:dyDescent="0.35">
      <c r="A13021" t="s">
        <v>69799</v>
      </c>
      <c r="B13021" t="s">
        <v>69800</v>
      </c>
      <c r="C13021" t="s">
        <v>11863</v>
      </c>
      <c r="F13021" t="s">
        <v>69801</v>
      </c>
      <c r="H13021" t="s">
        <v>69802</v>
      </c>
      <c r="J13021" t="s">
        <v>44089</v>
      </c>
      <c r="K13021" t="s">
        <v>69803</v>
      </c>
      <c r="M13021" t="s">
        <v>4671</v>
      </c>
      <c r="N13021" t="s">
        <v>65</v>
      </c>
      <c r="O13021">
        <v>81416</v>
      </c>
      <c r="P13021" t="s">
        <v>50</v>
      </c>
      <c r="U13021" s="1">
        <v>45264</v>
      </c>
      <c r="V13021" s="1">
        <v>45264</v>
      </c>
      <c r="W13021" s="1">
        <v>45264.430555555555</v>
      </c>
      <c r="X13021" s="1">
        <v>45264.430555555555</v>
      </c>
      <c r="AC13021" t="s">
        <v>51</v>
      </c>
      <c r="AD13021">
        <v>2972142415</v>
      </c>
      <c r="AE13021" s="1">
        <v>44873.70208333333</v>
      </c>
      <c r="AF13021" t="s">
        <v>44091</v>
      </c>
      <c r="AG13021" t="s">
        <v>69804</v>
      </c>
      <c r="AH13021" t="s">
        <v>51</v>
      </c>
      <c r="AJ13021" t="s">
        <v>53</v>
      </c>
      <c r="AK13021" t="s">
        <v>78</v>
      </c>
      <c r="AO13021" t="s">
        <v>5443</v>
      </c>
      <c r="AP13021" s="1">
        <v>45264.429861111108</v>
      </c>
    </row>
    <row r="13022" spans="1:43" x14ac:dyDescent="0.35">
      <c r="A13022" t="s">
        <v>69805</v>
      </c>
      <c r="B13022" t="s">
        <v>40273</v>
      </c>
      <c r="C13022" t="s">
        <v>17564</v>
      </c>
      <c r="H13022" t="s">
        <v>69805</v>
      </c>
      <c r="K13022" t="s">
        <v>69806</v>
      </c>
      <c r="M13022" t="s">
        <v>69807</v>
      </c>
      <c r="N13022" t="s">
        <v>4526</v>
      </c>
      <c r="O13022">
        <v>86556</v>
      </c>
      <c r="P13022" t="s">
        <v>50</v>
      </c>
      <c r="U13022" s="1">
        <v>45264</v>
      </c>
      <c r="V13022" s="1">
        <v>45264</v>
      </c>
      <c r="W13022" s="1">
        <v>45264.536111111112</v>
      </c>
      <c r="X13022" s="1">
        <v>45264.536111111112</v>
      </c>
      <c r="AC13022" t="s">
        <v>53</v>
      </c>
      <c r="AD13022">
        <v>1000000001</v>
      </c>
      <c r="AE13022" s="1">
        <v>39973.351388888892</v>
      </c>
      <c r="AF13022" t="s">
        <v>3377</v>
      </c>
      <c r="AG13022" t="s">
        <v>69808</v>
      </c>
      <c r="AH13022" t="s">
        <v>51</v>
      </c>
      <c r="AJ13022" t="s">
        <v>53</v>
      </c>
      <c r="AK13022" t="s">
        <v>78</v>
      </c>
      <c r="AO13022" t="s">
        <v>5443</v>
      </c>
      <c r="AP13022" s="1">
        <v>45280.713888888888</v>
      </c>
    </row>
    <row r="13023" spans="1:43" x14ac:dyDescent="0.35">
      <c r="A13023" t="s">
        <v>69809</v>
      </c>
      <c r="B13023" t="s">
        <v>69810</v>
      </c>
      <c r="C13023" t="s">
        <v>21790</v>
      </c>
      <c r="H13023" t="s">
        <v>69811</v>
      </c>
      <c r="K13023" t="s">
        <v>69812</v>
      </c>
      <c r="M13023" t="s">
        <v>1879</v>
      </c>
      <c r="N13023" t="s">
        <v>287</v>
      </c>
      <c r="O13023">
        <v>80504</v>
      </c>
      <c r="P13023" t="s">
        <v>50</v>
      </c>
      <c r="U13023" s="1">
        <v>45264</v>
      </c>
      <c r="V13023" s="1">
        <v>45264</v>
      </c>
      <c r="W13023" s="1">
        <v>45264.489583333336</v>
      </c>
      <c r="X13023" s="1">
        <v>45264.489583333336</v>
      </c>
      <c r="AC13023" t="s">
        <v>53</v>
      </c>
      <c r="AD13023">
        <v>1000000001</v>
      </c>
      <c r="AE13023" s="1">
        <v>39973.351388888892</v>
      </c>
      <c r="AF13023" t="s">
        <v>3377</v>
      </c>
      <c r="AG13023" t="s">
        <v>69813</v>
      </c>
      <c r="AH13023" t="s">
        <v>51</v>
      </c>
      <c r="AJ13023" t="s">
        <v>53</v>
      </c>
      <c r="AK13023" t="s">
        <v>78</v>
      </c>
      <c r="AO13023" t="s">
        <v>51552</v>
      </c>
    </row>
    <row r="13024" spans="1:43" x14ac:dyDescent="0.35">
      <c r="A13024" t="s">
        <v>69814</v>
      </c>
      <c r="B13024" t="s">
        <v>34097</v>
      </c>
      <c r="C13024" t="s">
        <v>812</v>
      </c>
      <c r="F13024" t="s">
        <v>69815</v>
      </c>
      <c r="H13024" t="s">
        <v>69814</v>
      </c>
      <c r="J13024" t="s">
        <v>5173</v>
      </c>
      <c r="K13024" t="s">
        <v>16985</v>
      </c>
      <c r="M13024" t="s">
        <v>525</v>
      </c>
      <c r="N13024" t="s">
        <v>65</v>
      </c>
      <c r="O13024">
        <v>80011</v>
      </c>
      <c r="P13024" t="s">
        <v>50</v>
      </c>
      <c r="U13024" s="1">
        <v>45264</v>
      </c>
      <c r="V13024" s="1">
        <v>45264</v>
      </c>
      <c r="W13024" s="1">
        <v>45264.634722222225</v>
      </c>
      <c r="X13024" s="1">
        <v>45264.634722222225</v>
      </c>
      <c r="AC13024" t="s">
        <v>53</v>
      </c>
      <c r="AD13024">
        <v>2969481577</v>
      </c>
      <c r="AE13024" s="1">
        <v>37524</v>
      </c>
      <c r="AF13024" t="s">
        <v>6944</v>
      </c>
      <c r="AG13024" t="s">
        <v>69816</v>
      </c>
      <c r="AH13024" t="s">
        <v>51</v>
      </c>
      <c r="AJ13024" t="s">
        <v>53</v>
      </c>
      <c r="AK13024" t="s">
        <v>78</v>
      </c>
      <c r="AO13024" t="s">
        <v>5443</v>
      </c>
      <c r="AP13024" s="1">
        <v>45264.633333333331</v>
      </c>
    </row>
    <row r="13025" spans="1:43" x14ac:dyDescent="0.35">
      <c r="A13025" t="s">
        <v>69817</v>
      </c>
      <c r="B13025" t="s">
        <v>31652</v>
      </c>
      <c r="C13025" t="s">
        <v>530</v>
      </c>
      <c r="F13025" t="s">
        <v>69818</v>
      </c>
      <c r="H13025" t="s">
        <v>69817</v>
      </c>
      <c r="J13025" t="s">
        <v>69819</v>
      </c>
      <c r="K13025" t="s">
        <v>69820</v>
      </c>
      <c r="M13025" t="s">
        <v>69821</v>
      </c>
      <c r="N13025" t="s">
        <v>13220</v>
      </c>
      <c r="O13025">
        <v>19320</v>
      </c>
      <c r="P13025" t="s">
        <v>50</v>
      </c>
      <c r="U13025" s="1">
        <v>45264</v>
      </c>
      <c r="V13025" s="1">
        <v>45264</v>
      </c>
      <c r="AC13025" t="s">
        <v>53</v>
      </c>
      <c r="AD13025">
        <v>2973963204</v>
      </c>
      <c r="AE13025" s="1">
        <v>45256.444444444445</v>
      </c>
      <c r="AG13025" t="s">
        <v>69822</v>
      </c>
      <c r="AH13025" t="s">
        <v>51</v>
      </c>
      <c r="AJ13025" t="s">
        <v>53</v>
      </c>
      <c r="AO13025" t="s">
        <v>5443</v>
      </c>
    </row>
    <row r="13026" spans="1:43" x14ac:dyDescent="0.35">
      <c r="A13026" t="s">
        <v>69823</v>
      </c>
      <c r="B13026" t="s">
        <v>69824</v>
      </c>
      <c r="C13026" t="s">
        <v>59058</v>
      </c>
      <c r="F13026" t="s">
        <v>69825</v>
      </c>
      <c r="H13026" t="s">
        <v>69826</v>
      </c>
      <c r="J13026" t="s">
        <v>69827</v>
      </c>
      <c r="K13026" t="s">
        <v>69828</v>
      </c>
      <c r="M13026" t="s">
        <v>13896</v>
      </c>
      <c r="N13026" t="s">
        <v>65</v>
      </c>
      <c r="O13026">
        <v>81071</v>
      </c>
      <c r="P13026" t="s">
        <v>50</v>
      </c>
      <c r="U13026" s="1">
        <v>45264</v>
      </c>
      <c r="V13026" s="1">
        <v>45264</v>
      </c>
      <c r="W13026" s="1">
        <v>45264.573611111111</v>
      </c>
      <c r="X13026" s="1">
        <v>45264.573611111111</v>
      </c>
      <c r="AC13026" t="s">
        <v>53</v>
      </c>
      <c r="AD13026">
        <v>1000000001</v>
      </c>
      <c r="AE13026" s="1">
        <v>39973.351388888892</v>
      </c>
      <c r="AF13026" t="s">
        <v>3377</v>
      </c>
      <c r="AG13026" t="s">
        <v>69829</v>
      </c>
      <c r="AH13026" t="s">
        <v>51</v>
      </c>
      <c r="AJ13026" t="s">
        <v>53</v>
      </c>
      <c r="AK13026" t="s">
        <v>78</v>
      </c>
      <c r="AO13026" t="s">
        <v>5443</v>
      </c>
      <c r="AP13026" s="1">
        <v>45266.465277777781</v>
      </c>
      <c r="AQ13026" s="1">
        <v>45264.638194444444</v>
      </c>
    </row>
    <row r="13027" spans="1:43" x14ac:dyDescent="0.35">
      <c r="A13027" t="s">
        <v>69830</v>
      </c>
      <c r="B13027" t="s">
        <v>69831</v>
      </c>
      <c r="C13027" t="s">
        <v>1471</v>
      </c>
      <c r="F13027" t="s">
        <v>69832</v>
      </c>
      <c r="H13027" t="s">
        <v>69830</v>
      </c>
      <c r="J13027" t="s">
        <v>38273</v>
      </c>
      <c r="K13027" t="s">
        <v>69833</v>
      </c>
      <c r="M13027" t="s">
        <v>159</v>
      </c>
      <c r="N13027" t="s">
        <v>65</v>
      </c>
      <c r="O13027">
        <v>80907</v>
      </c>
      <c r="P13027" t="s">
        <v>50</v>
      </c>
      <c r="U13027" s="1">
        <v>45265</v>
      </c>
      <c r="V13027" s="1">
        <v>45265</v>
      </c>
      <c r="AC13027" t="s">
        <v>53</v>
      </c>
      <c r="AD13027">
        <v>2969822685</v>
      </c>
      <c r="AE13027" s="1">
        <v>43308.652777777781</v>
      </c>
      <c r="AG13027" t="s">
        <v>69834</v>
      </c>
      <c r="AH13027" t="s">
        <v>51</v>
      </c>
      <c r="AJ13027" t="s">
        <v>53</v>
      </c>
      <c r="AO13027" t="s">
        <v>57090</v>
      </c>
    </row>
    <row r="13028" spans="1:43" x14ac:dyDescent="0.35">
      <c r="A13028" t="s">
        <v>69835</v>
      </c>
      <c r="B13028" t="s">
        <v>69836</v>
      </c>
      <c r="C13028" t="s">
        <v>849</v>
      </c>
      <c r="F13028" t="s">
        <v>69837</v>
      </c>
      <c r="H13028" t="s">
        <v>69838</v>
      </c>
      <c r="J13028" t="s">
        <v>7961</v>
      </c>
      <c r="K13028" t="s">
        <v>69839</v>
      </c>
      <c r="M13028" t="s">
        <v>7677</v>
      </c>
      <c r="N13028" t="s">
        <v>65</v>
      </c>
      <c r="O13028">
        <v>80648</v>
      </c>
      <c r="P13028" t="s">
        <v>50</v>
      </c>
      <c r="U13028" s="1">
        <v>45265</v>
      </c>
      <c r="V13028" s="1">
        <v>45265</v>
      </c>
      <c r="W13028" s="1">
        <v>45265.654166666667</v>
      </c>
      <c r="X13028" s="1">
        <v>45265.654166666667</v>
      </c>
      <c r="AC13028" t="s">
        <v>53</v>
      </c>
      <c r="AD13028">
        <v>2969702039</v>
      </c>
      <c r="AE13028" s="1">
        <v>42528.619444444441</v>
      </c>
      <c r="AF13028" t="s">
        <v>8028</v>
      </c>
      <c r="AG13028" t="s">
        <v>69840</v>
      </c>
      <c r="AH13028" t="s">
        <v>51</v>
      </c>
      <c r="AJ13028" t="s">
        <v>53</v>
      </c>
      <c r="AK13028" t="s">
        <v>78</v>
      </c>
      <c r="AO13028" t="s">
        <v>5443</v>
      </c>
      <c r="AP13028" s="1">
        <v>45476.606944444444</v>
      </c>
      <c r="AQ13028" s="1">
        <v>45476.370138888888</v>
      </c>
    </row>
    <row r="13029" spans="1:43" x14ac:dyDescent="0.35">
      <c r="A13029" t="s">
        <v>69841</v>
      </c>
      <c r="B13029" t="s">
        <v>69842</v>
      </c>
      <c r="C13029" t="s">
        <v>840</v>
      </c>
      <c r="H13029" t="s">
        <v>69843</v>
      </c>
      <c r="J13029" t="s">
        <v>69844</v>
      </c>
      <c r="K13029" t="s">
        <v>69845</v>
      </c>
      <c r="M13029" t="s">
        <v>4713</v>
      </c>
      <c r="N13029" t="s">
        <v>65</v>
      </c>
      <c r="O13029">
        <v>81403</v>
      </c>
      <c r="P13029" t="s">
        <v>50</v>
      </c>
      <c r="U13029" s="1">
        <v>45265</v>
      </c>
      <c r="V13029" s="1">
        <v>45265</v>
      </c>
      <c r="W13029" s="1">
        <v>45265.758333333331</v>
      </c>
      <c r="X13029" s="1">
        <v>45265.758333333331</v>
      </c>
      <c r="AC13029" t="s">
        <v>53</v>
      </c>
      <c r="AD13029">
        <v>2969794048</v>
      </c>
      <c r="AE13029" s="1">
        <v>43223.711111111108</v>
      </c>
      <c r="AF13029" t="s">
        <v>69846</v>
      </c>
      <c r="AG13029" t="s">
        <v>69847</v>
      </c>
      <c r="AH13029" t="s">
        <v>51</v>
      </c>
      <c r="AJ13029" t="s">
        <v>53</v>
      </c>
      <c r="AK13029" t="s">
        <v>78</v>
      </c>
      <c r="AO13029" t="s">
        <v>5443</v>
      </c>
      <c r="AP13029" s="1">
        <v>45266.34375</v>
      </c>
    </row>
    <row r="13030" spans="1:43" x14ac:dyDescent="0.35">
      <c r="A13030" t="s">
        <v>69848</v>
      </c>
      <c r="B13030" t="s">
        <v>69849</v>
      </c>
      <c r="C13030" t="s">
        <v>628</v>
      </c>
      <c r="F13030" t="s">
        <v>69850</v>
      </c>
      <c r="H13030" t="s">
        <v>69851</v>
      </c>
      <c r="J13030" t="s">
        <v>69852</v>
      </c>
      <c r="K13030" t="s">
        <v>69853</v>
      </c>
      <c r="M13030" t="s">
        <v>3641</v>
      </c>
      <c r="N13030" t="s">
        <v>65</v>
      </c>
      <c r="O13030">
        <v>80112</v>
      </c>
      <c r="P13030" t="s">
        <v>50</v>
      </c>
      <c r="U13030" s="1">
        <v>45265</v>
      </c>
      <c r="V13030" s="1">
        <v>45265</v>
      </c>
      <c r="W13030" s="1">
        <v>45265.480555555558</v>
      </c>
      <c r="X13030" s="1">
        <v>45265.480555555558</v>
      </c>
      <c r="AC13030" t="s">
        <v>53</v>
      </c>
      <c r="AD13030">
        <v>2969539587</v>
      </c>
      <c r="AE13030" s="1">
        <v>39868.327777777777</v>
      </c>
      <c r="AF13030" t="s">
        <v>69854</v>
      </c>
      <c r="AG13030" t="s">
        <v>69855</v>
      </c>
      <c r="AH13030" t="s">
        <v>51</v>
      </c>
      <c r="AJ13030" t="s">
        <v>53</v>
      </c>
      <c r="AK13030" t="s">
        <v>78</v>
      </c>
      <c r="AO13030" t="s">
        <v>5443</v>
      </c>
      <c r="AP13030" s="1">
        <v>45428.388194444444</v>
      </c>
      <c r="AQ13030" s="1">
        <v>45407.298611111109</v>
      </c>
    </row>
    <row r="13031" spans="1:43" x14ac:dyDescent="0.35">
      <c r="A13031" t="s">
        <v>69856</v>
      </c>
      <c r="B13031" t="s">
        <v>69857</v>
      </c>
      <c r="C13031" t="s">
        <v>3833</v>
      </c>
      <c r="F13031" t="s">
        <v>69858</v>
      </c>
      <c r="H13031" t="s">
        <v>69856</v>
      </c>
      <c r="J13031" t="s">
        <v>17231</v>
      </c>
      <c r="K13031" t="s">
        <v>46349</v>
      </c>
      <c r="M13031" t="s">
        <v>1296</v>
      </c>
      <c r="N13031" t="s">
        <v>253</v>
      </c>
      <c r="O13031">
        <v>88220</v>
      </c>
      <c r="P13031" t="s">
        <v>50</v>
      </c>
      <c r="U13031" s="1">
        <v>45265</v>
      </c>
      <c r="V13031" s="1">
        <v>45265</v>
      </c>
      <c r="W13031" s="1">
        <v>45265.631944444445</v>
      </c>
      <c r="X13031" s="1">
        <v>45265.631944444445</v>
      </c>
      <c r="AC13031" t="s">
        <v>53</v>
      </c>
      <c r="AD13031">
        <v>1000000001</v>
      </c>
      <c r="AE13031" s="1">
        <v>39973.351388888892</v>
      </c>
      <c r="AF13031" t="s">
        <v>3377</v>
      </c>
      <c r="AG13031" t="s">
        <v>69859</v>
      </c>
      <c r="AH13031" t="s">
        <v>51</v>
      </c>
      <c r="AJ13031" t="s">
        <v>53</v>
      </c>
      <c r="AK13031" t="s">
        <v>78</v>
      </c>
      <c r="AO13031" t="s">
        <v>5443</v>
      </c>
      <c r="AP13031" s="1">
        <v>45337.460416666669</v>
      </c>
    </row>
    <row r="13032" spans="1:43" x14ac:dyDescent="0.35">
      <c r="A13032" t="s">
        <v>69860</v>
      </c>
      <c r="B13032" t="s">
        <v>11992</v>
      </c>
      <c r="C13032" t="s">
        <v>894</v>
      </c>
      <c r="H13032" t="s">
        <v>69861</v>
      </c>
      <c r="J13032" t="s">
        <v>825</v>
      </c>
      <c r="P13032" t="s">
        <v>50</v>
      </c>
      <c r="U13032" s="1">
        <v>45265</v>
      </c>
      <c r="V13032" s="1">
        <v>45265</v>
      </c>
      <c r="W13032" s="1">
        <v>45265.6875</v>
      </c>
      <c r="X13032" s="1">
        <v>45265.6875</v>
      </c>
      <c r="AC13032" t="s">
        <v>53</v>
      </c>
      <c r="AD13032">
        <v>2969480621</v>
      </c>
      <c r="AE13032" s="1">
        <v>37459</v>
      </c>
      <c r="AF13032" t="s">
        <v>1850</v>
      </c>
      <c r="AG13032" t="s">
        <v>69862</v>
      </c>
      <c r="AH13032" t="s">
        <v>51</v>
      </c>
      <c r="AJ13032" t="s">
        <v>53</v>
      </c>
      <c r="AO13032" t="s">
        <v>5443</v>
      </c>
      <c r="AP13032" s="1">
        <v>45320.638888888891</v>
      </c>
    </row>
    <row r="13033" spans="1:43" x14ac:dyDescent="0.35">
      <c r="A13033">
        <v>372056</v>
      </c>
      <c r="B13033" t="s">
        <v>69863</v>
      </c>
      <c r="C13033" t="s">
        <v>14828</v>
      </c>
      <c r="F13033" t="s">
        <v>43635</v>
      </c>
      <c r="G13033" t="s">
        <v>69864</v>
      </c>
      <c r="H13033" t="s">
        <v>43428</v>
      </c>
      <c r="J13033" t="s">
        <v>12614</v>
      </c>
      <c r="M13033" t="s">
        <v>4698</v>
      </c>
      <c r="N13033" t="s">
        <v>287</v>
      </c>
      <c r="O13033">
        <v>80817</v>
      </c>
      <c r="P13033" t="s">
        <v>50</v>
      </c>
      <c r="U13033" s="1">
        <v>45265</v>
      </c>
      <c r="V13033" s="1">
        <v>45265</v>
      </c>
      <c r="AC13033" t="s">
        <v>53</v>
      </c>
      <c r="AD13033">
        <v>2969543968</v>
      </c>
      <c r="AE13033" s="1">
        <v>40032.470138888886</v>
      </c>
      <c r="AG13033" t="s">
        <v>69865</v>
      </c>
      <c r="AH13033" t="s">
        <v>51</v>
      </c>
      <c r="AJ13033" t="s">
        <v>53</v>
      </c>
      <c r="AO13033" t="s">
        <v>57090</v>
      </c>
    </row>
    <row r="13034" spans="1:43" x14ac:dyDescent="0.35">
      <c r="A13034">
        <v>371986</v>
      </c>
      <c r="B13034" t="s">
        <v>5551</v>
      </c>
      <c r="C13034" t="s">
        <v>69866</v>
      </c>
      <c r="F13034" t="s">
        <v>43635</v>
      </c>
      <c r="G13034" t="s">
        <v>69864</v>
      </c>
      <c r="H13034" t="s">
        <v>43432</v>
      </c>
      <c r="J13034" t="s">
        <v>12614</v>
      </c>
      <c r="M13034" t="s">
        <v>159</v>
      </c>
      <c r="N13034" t="s">
        <v>287</v>
      </c>
      <c r="O13034">
        <v>80906</v>
      </c>
      <c r="P13034" t="s">
        <v>50</v>
      </c>
      <c r="U13034" s="1">
        <v>45265</v>
      </c>
      <c r="V13034" s="1">
        <v>45265</v>
      </c>
      <c r="AC13034" t="s">
        <v>53</v>
      </c>
      <c r="AD13034">
        <v>2969543968</v>
      </c>
      <c r="AE13034" s="1">
        <v>40032.470138888886</v>
      </c>
      <c r="AG13034" t="s">
        <v>69867</v>
      </c>
      <c r="AH13034" t="s">
        <v>51</v>
      </c>
      <c r="AJ13034" t="s">
        <v>53</v>
      </c>
      <c r="AO13034" t="s">
        <v>57090</v>
      </c>
    </row>
    <row r="13035" spans="1:43" x14ac:dyDescent="0.35">
      <c r="A13035" t="s">
        <v>69868</v>
      </c>
      <c r="B13035" t="s">
        <v>41208</v>
      </c>
      <c r="C13035" t="s">
        <v>622</v>
      </c>
      <c r="F13035" t="s">
        <v>43635</v>
      </c>
      <c r="G13035" t="s">
        <v>69864</v>
      </c>
      <c r="H13035" t="s">
        <v>43442</v>
      </c>
      <c r="J13035" t="s">
        <v>12614</v>
      </c>
      <c r="M13035" t="s">
        <v>4326</v>
      </c>
      <c r="N13035" t="s">
        <v>287</v>
      </c>
      <c r="O13035">
        <v>80643</v>
      </c>
      <c r="P13035" t="s">
        <v>50</v>
      </c>
      <c r="U13035" s="1">
        <v>45265</v>
      </c>
      <c r="V13035" s="1">
        <v>45265</v>
      </c>
      <c r="AC13035" t="s">
        <v>53</v>
      </c>
      <c r="AD13035">
        <v>2969543968</v>
      </c>
      <c r="AE13035" s="1">
        <v>40032.470138888886</v>
      </c>
      <c r="AG13035" t="s">
        <v>69869</v>
      </c>
      <c r="AH13035" t="s">
        <v>51</v>
      </c>
      <c r="AJ13035" t="s">
        <v>53</v>
      </c>
      <c r="AO13035" t="s">
        <v>57090</v>
      </c>
    </row>
    <row r="13036" spans="1:43" x14ac:dyDescent="0.35">
      <c r="A13036" t="s">
        <v>69870</v>
      </c>
      <c r="B13036" t="s">
        <v>69871</v>
      </c>
      <c r="C13036" t="s">
        <v>9837</v>
      </c>
      <c r="F13036" t="s">
        <v>69872</v>
      </c>
      <c r="H13036" t="s">
        <v>69873</v>
      </c>
      <c r="J13036" t="s">
        <v>69874</v>
      </c>
      <c r="K13036" t="s">
        <v>69875</v>
      </c>
      <c r="M13036" t="s">
        <v>2937</v>
      </c>
      <c r="N13036" t="s">
        <v>253</v>
      </c>
      <c r="O13036">
        <v>88021</v>
      </c>
      <c r="P13036" t="s">
        <v>50</v>
      </c>
      <c r="U13036" s="1">
        <v>45265</v>
      </c>
      <c r="V13036" s="1">
        <v>45265</v>
      </c>
      <c r="W13036" s="1">
        <v>45265.547222222223</v>
      </c>
      <c r="X13036" s="1">
        <v>45265.547222222223</v>
      </c>
      <c r="AC13036" t="s">
        <v>51</v>
      </c>
      <c r="AD13036">
        <v>2973998172</v>
      </c>
      <c r="AE13036" s="1">
        <v>45265.559027777781</v>
      </c>
      <c r="AF13036" t="s">
        <v>69876</v>
      </c>
      <c r="AG13036" t="s">
        <v>69877</v>
      </c>
      <c r="AH13036" t="s">
        <v>51</v>
      </c>
      <c r="AJ13036" t="s">
        <v>53</v>
      </c>
      <c r="AK13036" t="s">
        <v>78</v>
      </c>
      <c r="AO13036" t="s">
        <v>5443</v>
      </c>
      <c r="AP13036" s="1">
        <v>45265.574999999997</v>
      </c>
      <c r="AQ13036" s="1">
        <v>45265.563888888886</v>
      </c>
    </row>
    <row r="13037" spans="1:43" x14ac:dyDescent="0.35">
      <c r="A13037" t="s">
        <v>69878</v>
      </c>
      <c r="B13037" t="s">
        <v>5155</v>
      </c>
      <c r="C13037" t="s">
        <v>69663</v>
      </c>
      <c r="H13037" t="s">
        <v>69879</v>
      </c>
      <c r="J13037" t="s">
        <v>69880</v>
      </c>
      <c r="K13037" t="s">
        <v>69881</v>
      </c>
      <c r="M13037" t="s">
        <v>10563</v>
      </c>
      <c r="N13037" t="s">
        <v>287</v>
      </c>
      <c r="O13037">
        <v>81007</v>
      </c>
      <c r="P13037" t="s">
        <v>50</v>
      </c>
      <c r="U13037" s="1">
        <v>45265</v>
      </c>
      <c r="V13037" s="1">
        <v>45265</v>
      </c>
      <c r="W13037" s="1">
        <v>45265.394444444442</v>
      </c>
      <c r="X13037" s="1">
        <v>45265.394444444442</v>
      </c>
      <c r="AC13037" t="s">
        <v>53</v>
      </c>
      <c r="AD13037">
        <v>1000000001</v>
      </c>
      <c r="AE13037" s="1">
        <v>39973.351388888892</v>
      </c>
      <c r="AF13037" t="s">
        <v>3377</v>
      </c>
      <c r="AG13037" t="s">
        <v>69882</v>
      </c>
      <c r="AH13037" t="s">
        <v>51</v>
      </c>
      <c r="AJ13037" t="s">
        <v>53</v>
      </c>
      <c r="AK13037" t="s">
        <v>78</v>
      </c>
      <c r="AO13037" t="s">
        <v>51552</v>
      </c>
    </row>
    <row r="13038" spans="1:43" x14ac:dyDescent="0.35">
      <c r="A13038" t="s">
        <v>69883</v>
      </c>
      <c r="B13038" t="s">
        <v>69884</v>
      </c>
      <c r="C13038" t="s">
        <v>23818</v>
      </c>
      <c r="F13038" t="s">
        <v>69885</v>
      </c>
      <c r="H13038" t="s">
        <v>69886</v>
      </c>
      <c r="J13038" t="s">
        <v>69887</v>
      </c>
      <c r="K13038" t="s">
        <v>69888</v>
      </c>
      <c r="M13038" t="s">
        <v>3225</v>
      </c>
      <c r="N13038" t="s">
        <v>65</v>
      </c>
      <c r="O13038">
        <v>80537</v>
      </c>
      <c r="P13038" t="s">
        <v>50</v>
      </c>
      <c r="U13038" s="1">
        <v>45266</v>
      </c>
      <c r="V13038" s="1">
        <v>45266</v>
      </c>
      <c r="W13038" s="1">
        <v>45266.666666666664</v>
      </c>
      <c r="X13038" s="1">
        <v>45266.666666666664</v>
      </c>
      <c r="AC13038" t="s">
        <v>53</v>
      </c>
      <c r="AD13038">
        <v>2972377425</v>
      </c>
      <c r="AE13038" s="1">
        <v>44974.377083333333</v>
      </c>
      <c r="AF13038" t="s">
        <v>69889</v>
      </c>
      <c r="AG13038" t="s">
        <v>69890</v>
      </c>
      <c r="AH13038" t="s">
        <v>51</v>
      </c>
      <c r="AJ13038" t="s">
        <v>53</v>
      </c>
      <c r="AK13038" t="s">
        <v>78</v>
      </c>
      <c r="AO13038" t="s">
        <v>5443</v>
      </c>
      <c r="AP13038" s="1">
        <v>45267.45416666667</v>
      </c>
      <c r="AQ13038" s="1">
        <v>45266.740972222222</v>
      </c>
    </row>
    <row r="13039" spans="1:43" x14ac:dyDescent="0.35">
      <c r="A13039" t="s">
        <v>69891</v>
      </c>
      <c r="B13039" t="s">
        <v>3788</v>
      </c>
      <c r="C13039" t="s">
        <v>904</v>
      </c>
      <c r="F13039" t="s">
        <v>69892</v>
      </c>
      <c r="H13039" t="s">
        <v>69891</v>
      </c>
      <c r="J13039" t="s">
        <v>6242</v>
      </c>
      <c r="K13039" t="s">
        <v>19571</v>
      </c>
      <c r="M13039" t="s">
        <v>11432</v>
      </c>
      <c r="N13039" t="s">
        <v>65</v>
      </c>
      <c r="O13039">
        <v>80108</v>
      </c>
      <c r="P13039" t="s">
        <v>50</v>
      </c>
      <c r="U13039" s="1">
        <v>45266</v>
      </c>
      <c r="V13039" s="1">
        <v>45266</v>
      </c>
      <c r="W13039" s="1">
        <v>45266.759722222225</v>
      </c>
      <c r="X13039" s="1">
        <v>45266.759722222225</v>
      </c>
      <c r="AC13039" t="s">
        <v>53</v>
      </c>
      <c r="AD13039">
        <v>2969507921</v>
      </c>
      <c r="AE13039" s="1">
        <v>38224.743750000001</v>
      </c>
      <c r="AF13039" t="s">
        <v>6246</v>
      </c>
      <c r="AG13039" t="s">
        <v>69893</v>
      </c>
      <c r="AH13039" t="s">
        <v>51</v>
      </c>
      <c r="AJ13039" t="s">
        <v>53</v>
      </c>
      <c r="AK13039" t="s">
        <v>78</v>
      </c>
      <c r="AO13039" t="s">
        <v>5443</v>
      </c>
      <c r="AP13039" s="1">
        <v>45421.318749999999</v>
      </c>
      <c r="AQ13039" s="1">
        <v>45421.320833333331</v>
      </c>
    </row>
    <row r="13040" spans="1:43" x14ac:dyDescent="0.35">
      <c r="A13040" t="s">
        <v>69894</v>
      </c>
      <c r="B13040" t="s">
        <v>69895</v>
      </c>
      <c r="C13040" t="s">
        <v>4860</v>
      </c>
      <c r="F13040" t="s">
        <v>69896</v>
      </c>
      <c r="H13040" t="s">
        <v>69894</v>
      </c>
      <c r="J13040" t="s">
        <v>69897</v>
      </c>
      <c r="K13040" t="s">
        <v>69898</v>
      </c>
      <c r="M13040" t="s">
        <v>525</v>
      </c>
      <c r="N13040" t="s">
        <v>65</v>
      </c>
      <c r="O13040">
        <v>80011</v>
      </c>
      <c r="P13040" t="s">
        <v>50</v>
      </c>
      <c r="U13040" s="1">
        <v>45266</v>
      </c>
      <c r="V13040" s="1">
        <v>45266</v>
      </c>
      <c r="W13040" s="1">
        <v>45266.527777777781</v>
      </c>
      <c r="X13040" s="1">
        <v>45266.527777777781</v>
      </c>
      <c r="AC13040" t="s">
        <v>53</v>
      </c>
      <c r="AD13040">
        <v>2969628691</v>
      </c>
      <c r="AE13040" s="1">
        <v>41739.473611111112</v>
      </c>
      <c r="AF13040" t="s">
        <v>69899</v>
      </c>
      <c r="AG13040" t="s">
        <v>69900</v>
      </c>
      <c r="AH13040" t="s">
        <v>51</v>
      </c>
      <c r="AJ13040" t="s">
        <v>53</v>
      </c>
      <c r="AK13040" t="s">
        <v>78</v>
      </c>
      <c r="AO13040" t="s">
        <v>5443</v>
      </c>
      <c r="AP13040" s="1">
        <v>45266.527083333334</v>
      </c>
    </row>
    <row r="13041" spans="1:43" x14ac:dyDescent="0.35">
      <c r="A13041" t="s">
        <v>69901</v>
      </c>
      <c r="B13041" t="s">
        <v>38882</v>
      </c>
      <c r="C13041" t="s">
        <v>894</v>
      </c>
      <c r="H13041" t="s">
        <v>69902</v>
      </c>
      <c r="K13041" t="s">
        <v>69903</v>
      </c>
      <c r="M13041" t="s">
        <v>10429</v>
      </c>
      <c r="N13041" t="s">
        <v>398</v>
      </c>
      <c r="O13041">
        <v>88312</v>
      </c>
      <c r="P13041" t="s">
        <v>50</v>
      </c>
      <c r="U13041" s="1">
        <v>45266</v>
      </c>
      <c r="V13041" s="1">
        <v>45266</v>
      </c>
      <c r="W13041" s="1">
        <v>45266.457638888889</v>
      </c>
      <c r="X13041" s="1">
        <v>45266.457638888889</v>
      </c>
      <c r="AC13041" t="s">
        <v>53</v>
      </c>
      <c r="AD13041">
        <v>1000000001</v>
      </c>
      <c r="AE13041" s="1">
        <v>39973.351388888892</v>
      </c>
      <c r="AF13041" t="s">
        <v>3377</v>
      </c>
      <c r="AG13041" t="s">
        <v>69904</v>
      </c>
      <c r="AH13041" t="s">
        <v>51</v>
      </c>
      <c r="AJ13041" t="s">
        <v>53</v>
      </c>
      <c r="AK13041" t="s">
        <v>78</v>
      </c>
      <c r="AO13041" t="s">
        <v>51552</v>
      </c>
    </row>
    <row r="13042" spans="1:43" x14ac:dyDescent="0.35">
      <c r="A13042" t="s">
        <v>69905</v>
      </c>
      <c r="B13042" t="s">
        <v>69906</v>
      </c>
      <c r="C13042" t="s">
        <v>69907</v>
      </c>
      <c r="F13042" t="s">
        <v>69908</v>
      </c>
      <c r="H13042" t="s">
        <v>69909</v>
      </c>
      <c r="J13042" t="s">
        <v>69910</v>
      </c>
      <c r="K13042" t="s">
        <v>69911</v>
      </c>
      <c r="M13042" t="s">
        <v>2048</v>
      </c>
      <c r="N13042" t="s">
        <v>253</v>
      </c>
      <c r="O13042">
        <v>87401</v>
      </c>
      <c r="P13042" t="s">
        <v>50</v>
      </c>
      <c r="U13042" s="1">
        <v>45266</v>
      </c>
      <c r="V13042" s="1">
        <v>45266</v>
      </c>
      <c r="W13042" s="1">
        <v>45266.619444444441</v>
      </c>
      <c r="X13042" s="1">
        <v>45266.619444444441</v>
      </c>
      <c r="AC13042" t="s">
        <v>53</v>
      </c>
      <c r="AD13042">
        <v>2969541409</v>
      </c>
      <c r="AE13042" s="1">
        <v>39937.69027777778</v>
      </c>
      <c r="AF13042" t="s">
        <v>9094</v>
      </c>
      <c r="AG13042" t="s">
        <v>69912</v>
      </c>
      <c r="AH13042" t="s">
        <v>51</v>
      </c>
      <c r="AJ13042" t="s">
        <v>53</v>
      </c>
      <c r="AK13042" t="s">
        <v>78</v>
      </c>
      <c r="AO13042" t="s">
        <v>5443</v>
      </c>
      <c r="AP13042" s="1">
        <v>45267.323611111111</v>
      </c>
    </row>
    <row r="13043" spans="1:43" x14ac:dyDescent="0.35">
      <c r="A13043" t="s">
        <v>69913</v>
      </c>
      <c r="B13043" t="s">
        <v>69914</v>
      </c>
      <c r="C13043" t="s">
        <v>69914</v>
      </c>
      <c r="F13043">
        <v>19285555553</v>
      </c>
      <c r="H13043" t="s">
        <v>41220</v>
      </c>
      <c r="J13043" t="s">
        <v>8109</v>
      </c>
      <c r="K13043" t="s">
        <v>8110</v>
      </c>
      <c r="L13043" t="s">
        <v>69915</v>
      </c>
      <c r="M13043" t="s">
        <v>14989</v>
      </c>
      <c r="N13043" t="s">
        <v>8111</v>
      </c>
      <c r="O13043">
        <v>61630</v>
      </c>
      <c r="P13043" t="s">
        <v>50</v>
      </c>
      <c r="U13043" s="1">
        <v>45266</v>
      </c>
      <c r="V13043" s="1">
        <v>45266</v>
      </c>
      <c r="AC13043" t="s">
        <v>53</v>
      </c>
      <c r="AD13043">
        <v>2972161372</v>
      </c>
      <c r="AE13043" s="1">
        <v>44903.413888888892</v>
      </c>
      <c r="AG13043" t="s">
        <v>69916</v>
      </c>
      <c r="AH13043" t="s">
        <v>51</v>
      </c>
      <c r="AJ13043" t="s">
        <v>53</v>
      </c>
      <c r="AO13043" t="s">
        <v>5443</v>
      </c>
    </row>
    <row r="13044" spans="1:43" x14ac:dyDescent="0.35">
      <c r="A13044" t="s">
        <v>69917</v>
      </c>
      <c r="B13044" t="s">
        <v>69918</v>
      </c>
      <c r="C13044" t="s">
        <v>69101</v>
      </c>
      <c r="F13044" t="s">
        <v>45936</v>
      </c>
      <c r="H13044" t="s">
        <v>41073</v>
      </c>
      <c r="J13044" t="s">
        <v>17887</v>
      </c>
      <c r="K13044" t="s">
        <v>39322</v>
      </c>
      <c r="M13044" t="s">
        <v>525</v>
      </c>
      <c r="N13044" t="s">
        <v>65</v>
      </c>
      <c r="O13044">
        <v>80011</v>
      </c>
      <c r="P13044" t="s">
        <v>50</v>
      </c>
      <c r="U13044" s="1">
        <v>45267</v>
      </c>
      <c r="V13044" s="1">
        <v>45267</v>
      </c>
      <c r="W13044" s="1">
        <v>45267.448611111111</v>
      </c>
      <c r="X13044" s="1">
        <v>45267.448611111111</v>
      </c>
      <c r="AC13044" t="s">
        <v>53</v>
      </c>
      <c r="AD13044">
        <v>2969723035</v>
      </c>
      <c r="AE13044" s="1">
        <v>42767.491666666669</v>
      </c>
      <c r="AF13044" t="s">
        <v>69919</v>
      </c>
      <c r="AG13044" t="s">
        <v>69920</v>
      </c>
      <c r="AH13044" t="s">
        <v>51</v>
      </c>
      <c r="AJ13044" t="s">
        <v>53</v>
      </c>
      <c r="AO13044" t="s">
        <v>57090</v>
      </c>
      <c r="AP13044" s="1">
        <v>45267.447222222225</v>
      </c>
    </row>
    <row r="13045" spans="1:43" x14ac:dyDescent="0.35">
      <c r="A13045" t="s">
        <v>69921</v>
      </c>
      <c r="B13045" t="s">
        <v>69922</v>
      </c>
      <c r="C13045" t="s">
        <v>4450</v>
      </c>
      <c r="F13045" t="s">
        <v>69923</v>
      </c>
      <c r="H13045" t="s">
        <v>69924</v>
      </c>
      <c r="J13045" t="s">
        <v>69925</v>
      </c>
      <c r="K13045" t="s">
        <v>69926</v>
      </c>
      <c r="M13045" t="s">
        <v>159</v>
      </c>
      <c r="N13045" t="s">
        <v>65</v>
      </c>
      <c r="O13045">
        <v>80925</v>
      </c>
      <c r="P13045" t="s">
        <v>50</v>
      </c>
      <c r="U13045" s="1">
        <v>45267</v>
      </c>
      <c r="V13045" s="1">
        <v>45267</v>
      </c>
      <c r="W13045" s="1">
        <v>45267.60833333333</v>
      </c>
      <c r="X13045" s="1">
        <v>45267.60833333333</v>
      </c>
      <c r="AC13045" t="s">
        <v>53</v>
      </c>
      <c r="AD13045">
        <v>2973850169</v>
      </c>
      <c r="AE13045" s="1">
        <v>45239.356249999997</v>
      </c>
      <c r="AF13045" t="s">
        <v>69927</v>
      </c>
      <c r="AG13045" t="s">
        <v>69928</v>
      </c>
      <c r="AH13045" t="s">
        <v>51</v>
      </c>
      <c r="AJ13045" t="s">
        <v>53</v>
      </c>
      <c r="AK13045" t="s">
        <v>78</v>
      </c>
      <c r="AO13045" t="s">
        <v>5443</v>
      </c>
      <c r="AP13045" s="1">
        <v>45271.574999999997</v>
      </c>
      <c r="AQ13045" s="1">
        <v>45267.604861111111</v>
      </c>
    </row>
    <row r="13046" spans="1:43" x14ac:dyDescent="0.35">
      <c r="A13046" t="s">
        <v>69929</v>
      </c>
      <c r="B13046" t="s">
        <v>69930</v>
      </c>
      <c r="C13046" t="s">
        <v>56267</v>
      </c>
      <c r="F13046">
        <v>4358282614</v>
      </c>
      <c r="H13046" t="s">
        <v>69929</v>
      </c>
      <c r="J13046" t="s">
        <v>69931</v>
      </c>
      <c r="K13046" t="s">
        <v>69932</v>
      </c>
      <c r="M13046" t="s">
        <v>11698</v>
      </c>
      <c r="N13046" t="s">
        <v>7398</v>
      </c>
      <c r="O13046">
        <v>84078</v>
      </c>
      <c r="P13046" t="s">
        <v>50</v>
      </c>
      <c r="U13046" s="1">
        <v>45267</v>
      </c>
      <c r="V13046" s="1">
        <v>45267</v>
      </c>
      <c r="W13046" s="1">
        <v>45268.38958333333</v>
      </c>
      <c r="X13046" s="1">
        <v>45268.38958333333</v>
      </c>
      <c r="AC13046" t="s">
        <v>53</v>
      </c>
      <c r="AD13046">
        <v>2972040713</v>
      </c>
      <c r="AE13046" s="1">
        <v>44524.395138888889</v>
      </c>
      <c r="AF13046" t="s">
        <v>69933</v>
      </c>
      <c r="AG13046" t="s">
        <v>69934</v>
      </c>
      <c r="AH13046" t="s">
        <v>51</v>
      </c>
      <c r="AJ13046" t="s">
        <v>53</v>
      </c>
      <c r="AO13046" t="s">
        <v>5443</v>
      </c>
      <c r="AP13046" s="1">
        <v>45469.590277777781</v>
      </c>
    </row>
    <row r="13047" spans="1:43" x14ac:dyDescent="0.35">
      <c r="A13047" t="s">
        <v>69935</v>
      </c>
      <c r="B13047" t="s">
        <v>10425</v>
      </c>
      <c r="C13047" t="s">
        <v>5356</v>
      </c>
      <c r="F13047">
        <v>19706919293</v>
      </c>
      <c r="H13047" t="s">
        <v>69936</v>
      </c>
      <c r="J13047" t="s">
        <v>69937</v>
      </c>
      <c r="K13047" t="s">
        <v>69938</v>
      </c>
      <c r="M13047" t="s">
        <v>23376</v>
      </c>
      <c r="N13047" t="s">
        <v>287</v>
      </c>
      <c r="O13047">
        <v>80550</v>
      </c>
      <c r="P13047" t="s">
        <v>50</v>
      </c>
      <c r="U13047" s="1">
        <v>45267</v>
      </c>
      <c r="V13047" s="1">
        <v>45267</v>
      </c>
      <c r="W13047" s="1">
        <v>45267.913888888892</v>
      </c>
      <c r="X13047" s="1">
        <v>45267.913888888892</v>
      </c>
      <c r="AC13047" t="s">
        <v>53</v>
      </c>
      <c r="AD13047">
        <v>2974001910</v>
      </c>
      <c r="AE13047" s="1">
        <v>45268.394444444442</v>
      </c>
      <c r="AF13047" t="s">
        <v>69939</v>
      </c>
      <c r="AG13047" t="s">
        <v>69940</v>
      </c>
      <c r="AH13047" t="s">
        <v>51</v>
      </c>
      <c r="AJ13047" t="s">
        <v>53</v>
      </c>
      <c r="AK13047" t="s">
        <v>78</v>
      </c>
      <c r="AO13047" t="s">
        <v>5443</v>
      </c>
      <c r="AP13047" s="1">
        <v>45418.78402777778</v>
      </c>
    </row>
    <row r="13048" spans="1:43" x14ac:dyDescent="0.35">
      <c r="A13048" t="s">
        <v>69941</v>
      </c>
      <c r="B13048" t="s">
        <v>40795</v>
      </c>
      <c r="C13048" t="s">
        <v>69942</v>
      </c>
      <c r="H13048" t="s">
        <v>69941</v>
      </c>
      <c r="O13048">
        <v>79745</v>
      </c>
      <c r="U13048" s="1">
        <v>45267</v>
      </c>
      <c r="V13048" s="1">
        <v>45267</v>
      </c>
      <c r="W13048" s="1">
        <v>45392.679861111108</v>
      </c>
      <c r="X13048" s="1">
        <v>45392.679861111108</v>
      </c>
      <c r="AC13048" t="s">
        <v>53</v>
      </c>
      <c r="AD13048">
        <v>1000000001</v>
      </c>
      <c r="AE13048" s="1">
        <v>39973.351388888892</v>
      </c>
      <c r="AF13048" t="s">
        <v>3377</v>
      </c>
      <c r="AG13048" t="s">
        <v>69943</v>
      </c>
      <c r="AH13048" t="s">
        <v>51</v>
      </c>
      <c r="AJ13048" t="s">
        <v>53</v>
      </c>
      <c r="AO13048" t="s">
        <v>5443</v>
      </c>
      <c r="AP13048" s="1">
        <v>45357.561111111114</v>
      </c>
    </row>
    <row r="13049" spans="1:43" x14ac:dyDescent="0.35">
      <c r="A13049" t="s">
        <v>69944</v>
      </c>
      <c r="B13049" t="s">
        <v>2882</v>
      </c>
      <c r="C13049" t="s">
        <v>1932</v>
      </c>
      <c r="F13049" t="s">
        <v>69945</v>
      </c>
      <c r="H13049" t="s">
        <v>69946</v>
      </c>
      <c r="J13049" t="s">
        <v>69947</v>
      </c>
      <c r="K13049" t="s">
        <v>69948</v>
      </c>
      <c r="M13049" t="s">
        <v>2800</v>
      </c>
      <c r="N13049" t="s">
        <v>65</v>
      </c>
      <c r="O13049">
        <v>80601</v>
      </c>
      <c r="P13049" t="s">
        <v>50</v>
      </c>
      <c r="U13049" s="1">
        <v>45267</v>
      </c>
      <c r="V13049" s="1">
        <v>45267</v>
      </c>
      <c r="W13049" s="1">
        <v>45267.491666666669</v>
      </c>
      <c r="X13049" s="1">
        <v>45267.491666666669</v>
      </c>
      <c r="AC13049" t="s">
        <v>53</v>
      </c>
      <c r="AD13049">
        <v>2973850182</v>
      </c>
      <c r="AE13049" s="1">
        <v>45239.356249999997</v>
      </c>
      <c r="AF13049" t="s">
        <v>69949</v>
      </c>
      <c r="AG13049" t="s">
        <v>69950</v>
      </c>
      <c r="AH13049" t="s">
        <v>51</v>
      </c>
      <c r="AJ13049" t="s">
        <v>53</v>
      </c>
      <c r="AK13049" t="s">
        <v>78</v>
      </c>
      <c r="AO13049" t="s">
        <v>5443</v>
      </c>
      <c r="AP13049" s="1">
        <v>45272.499305555553</v>
      </c>
    </row>
    <row r="13050" spans="1:43" x14ac:dyDescent="0.35">
      <c r="A13050" t="s">
        <v>69951</v>
      </c>
      <c r="B13050" t="s">
        <v>69952</v>
      </c>
      <c r="C13050" t="s">
        <v>3349</v>
      </c>
      <c r="F13050" t="s">
        <v>69953</v>
      </c>
      <c r="H13050" t="s">
        <v>69951</v>
      </c>
      <c r="J13050" t="s">
        <v>69954</v>
      </c>
      <c r="K13050" t="s">
        <v>69955</v>
      </c>
      <c r="M13050" t="s">
        <v>18707</v>
      </c>
      <c r="N13050" t="s">
        <v>4438</v>
      </c>
      <c r="O13050">
        <v>90501</v>
      </c>
      <c r="P13050" t="s">
        <v>50</v>
      </c>
      <c r="U13050" s="1">
        <v>45267</v>
      </c>
      <c r="V13050" s="1">
        <v>45267</v>
      </c>
      <c r="W13050" s="1">
        <v>45267.468055555553</v>
      </c>
      <c r="X13050" s="1">
        <v>45267.468055555553</v>
      </c>
      <c r="AC13050" t="s">
        <v>51</v>
      </c>
      <c r="AD13050">
        <v>2974001326</v>
      </c>
      <c r="AE13050" s="1">
        <v>45267.486805555556</v>
      </c>
      <c r="AF13050" t="s">
        <v>69956</v>
      </c>
      <c r="AG13050" t="s">
        <v>69957</v>
      </c>
      <c r="AH13050" t="s">
        <v>51</v>
      </c>
      <c r="AJ13050" t="s">
        <v>53</v>
      </c>
      <c r="AK13050" t="s">
        <v>78</v>
      </c>
      <c r="AO13050" t="s">
        <v>5443</v>
      </c>
      <c r="AP13050" s="1">
        <v>45267.571527777778</v>
      </c>
      <c r="AQ13050" s="1">
        <v>45267.574305555558</v>
      </c>
    </row>
    <row r="13051" spans="1:43" x14ac:dyDescent="0.35">
      <c r="A13051" t="s">
        <v>19737</v>
      </c>
      <c r="B13051" t="s">
        <v>69958</v>
      </c>
      <c r="C13051" t="s">
        <v>69959</v>
      </c>
      <c r="F13051" t="s">
        <v>69960</v>
      </c>
      <c r="H13051" t="s">
        <v>19737</v>
      </c>
      <c r="J13051" t="s">
        <v>19738</v>
      </c>
      <c r="K13051" t="s">
        <v>69961</v>
      </c>
      <c r="M13051" t="s">
        <v>11225</v>
      </c>
      <c r="N13051" t="s">
        <v>798</v>
      </c>
      <c r="O13051">
        <v>79843</v>
      </c>
      <c r="P13051" t="s">
        <v>50</v>
      </c>
      <c r="U13051" s="1">
        <v>45267</v>
      </c>
      <c r="V13051" s="1">
        <v>45267</v>
      </c>
      <c r="W13051" s="1">
        <v>45267.348611111112</v>
      </c>
      <c r="X13051" s="1">
        <v>45267.348611111112</v>
      </c>
      <c r="AC13051" t="s">
        <v>51</v>
      </c>
      <c r="AD13051">
        <v>2974001240</v>
      </c>
      <c r="AE13051" s="1">
        <v>45267.398611111108</v>
      </c>
      <c r="AF13051" t="s">
        <v>69962</v>
      </c>
      <c r="AG13051" t="s">
        <v>69963</v>
      </c>
      <c r="AH13051" t="s">
        <v>51</v>
      </c>
      <c r="AJ13051" t="s">
        <v>53</v>
      </c>
      <c r="AK13051" t="s">
        <v>78</v>
      </c>
      <c r="AO13051" t="s">
        <v>5443</v>
      </c>
      <c r="AP13051" s="1">
        <v>45267.347916666666</v>
      </c>
    </row>
    <row r="13052" spans="1:43" x14ac:dyDescent="0.35">
      <c r="A13052" t="s">
        <v>69964</v>
      </c>
      <c r="B13052" t="s">
        <v>69965</v>
      </c>
      <c r="C13052" t="s">
        <v>46449</v>
      </c>
      <c r="F13052" t="s">
        <v>69966</v>
      </c>
      <c r="H13052" t="s">
        <v>69967</v>
      </c>
      <c r="J13052" t="s">
        <v>69968</v>
      </c>
      <c r="K13052" t="s">
        <v>69969</v>
      </c>
      <c r="M13052" t="s">
        <v>11317</v>
      </c>
      <c r="N13052" t="s">
        <v>65</v>
      </c>
      <c r="O13052">
        <v>81425</v>
      </c>
      <c r="P13052" t="s">
        <v>50</v>
      </c>
      <c r="U13052" s="1">
        <v>45267</v>
      </c>
      <c r="V13052" s="1">
        <v>45267</v>
      </c>
      <c r="W13052" s="1">
        <v>45267.476388888892</v>
      </c>
      <c r="X13052" s="1">
        <v>45267.476388888892</v>
      </c>
      <c r="AC13052" t="s">
        <v>53</v>
      </c>
      <c r="AD13052">
        <v>2969825451</v>
      </c>
      <c r="AE13052" s="1">
        <v>43321.681944444441</v>
      </c>
      <c r="AF13052" t="s">
        <v>69970</v>
      </c>
      <c r="AG13052" t="s">
        <v>69971</v>
      </c>
      <c r="AH13052" t="s">
        <v>51</v>
      </c>
      <c r="AJ13052" t="s">
        <v>53</v>
      </c>
      <c r="AK13052" t="s">
        <v>78</v>
      </c>
      <c r="AO13052" t="s">
        <v>5443</v>
      </c>
      <c r="AP13052" s="1">
        <v>45267.48541666667</v>
      </c>
      <c r="AQ13052" s="1">
        <v>45267.492361111108</v>
      </c>
    </row>
    <row r="13053" spans="1:43" x14ac:dyDescent="0.35">
      <c r="A13053" t="s">
        <v>69972</v>
      </c>
      <c r="B13053" t="s">
        <v>43463</v>
      </c>
      <c r="C13053" t="s">
        <v>4162</v>
      </c>
      <c r="D13053" t="s">
        <v>69973</v>
      </c>
      <c r="F13053" t="s">
        <v>47</v>
      </c>
      <c r="H13053" t="s">
        <v>69974</v>
      </c>
      <c r="J13053" t="s">
        <v>49</v>
      </c>
      <c r="P13053" t="s">
        <v>50</v>
      </c>
      <c r="U13053" s="1">
        <v>45267</v>
      </c>
      <c r="V13053" s="1">
        <v>45267</v>
      </c>
      <c r="W13053" s="1">
        <v>45267.434027777781</v>
      </c>
      <c r="X13053" s="1">
        <v>45267.434027777781</v>
      </c>
      <c r="AC13053" t="s">
        <v>53</v>
      </c>
      <c r="AD13053">
        <v>1000000000</v>
      </c>
      <c r="AE13053" s="1">
        <v>37295</v>
      </c>
      <c r="AG13053" t="s">
        <v>69975</v>
      </c>
      <c r="AH13053" t="s">
        <v>51</v>
      </c>
      <c r="AJ13053" t="s">
        <v>53</v>
      </c>
      <c r="AK13053" t="s">
        <v>78</v>
      </c>
      <c r="AO13053" t="s">
        <v>5443</v>
      </c>
      <c r="AP13053" s="1">
        <v>45436.449305555558</v>
      </c>
    </row>
    <row r="13054" spans="1:43" x14ac:dyDescent="0.35">
      <c r="A13054" t="s">
        <v>69976</v>
      </c>
      <c r="B13054" t="s">
        <v>2810</v>
      </c>
      <c r="C13054" t="s">
        <v>218</v>
      </c>
      <c r="F13054" t="s">
        <v>69977</v>
      </c>
      <c r="H13054" t="s">
        <v>69978</v>
      </c>
      <c r="J13054" t="s">
        <v>7961</v>
      </c>
      <c r="K13054" t="s">
        <v>69979</v>
      </c>
      <c r="M13054" t="s">
        <v>1747</v>
      </c>
      <c r="N13054" t="s">
        <v>398</v>
      </c>
      <c r="O13054">
        <v>88240</v>
      </c>
      <c r="P13054" t="s">
        <v>50</v>
      </c>
      <c r="U13054" s="1">
        <v>45268</v>
      </c>
      <c r="V13054" s="1">
        <v>45268</v>
      </c>
      <c r="W13054" s="1">
        <v>45268.73333333333</v>
      </c>
      <c r="X13054" s="1">
        <v>45268.73333333333</v>
      </c>
      <c r="AC13054" t="s">
        <v>53</v>
      </c>
      <c r="AD13054">
        <v>2969702039</v>
      </c>
      <c r="AE13054" s="1">
        <v>42528.619444444441</v>
      </c>
      <c r="AF13054" t="s">
        <v>9789</v>
      </c>
      <c r="AG13054" t="s">
        <v>69980</v>
      </c>
      <c r="AH13054" t="s">
        <v>51</v>
      </c>
      <c r="AJ13054" t="s">
        <v>53</v>
      </c>
      <c r="AK13054" t="s">
        <v>78</v>
      </c>
      <c r="AO13054" t="s">
        <v>5443</v>
      </c>
      <c r="AP13054" s="1">
        <v>45268.732638888891</v>
      </c>
    </row>
    <row r="13055" spans="1:43" x14ac:dyDescent="0.35">
      <c r="A13055" t="s">
        <v>69981</v>
      </c>
      <c r="B13055" t="s">
        <v>69982</v>
      </c>
      <c r="C13055" t="s">
        <v>21914</v>
      </c>
      <c r="F13055" t="s">
        <v>69983</v>
      </c>
      <c r="H13055" t="s">
        <v>69984</v>
      </c>
      <c r="J13055" t="s">
        <v>44021</v>
      </c>
      <c r="K13055" t="s">
        <v>11809</v>
      </c>
      <c r="M13055" t="s">
        <v>3641</v>
      </c>
      <c r="N13055" t="s">
        <v>65</v>
      </c>
      <c r="O13055">
        <v>80112</v>
      </c>
      <c r="P13055" t="s">
        <v>50</v>
      </c>
      <c r="U13055" s="1">
        <v>45268</v>
      </c>
      <c r="V13055" s="1">
        <v>45268</v>
      </c>
      <c r="W13055" s="1">
        <v>45268.572222222225</v>
      </c>
      <c r="X13055" s="1">
        <v>45268.572222222225</v>
      </c>
      <c r="AC13055" t="s">
        <v>53</v>
      </c>
      <c r="AD13055">
        <v>2969847546</v>
      </c>
      <c r="AE13055" s="1">
        <v>43399.474305555559</v>
      </c>
      <c r="AF13055" t="s">
        <v>11810</v>
      </c>
      <c r="AG13055" t="s">
        <v>69985</v>
      </c>
      <c r="AH13055" t="s">
        <v>51</v>
      </c>
      <c r="AJ13055" t="s">
        <v>53</v>
      </c>
      <c r="AK13055" t="s">
        <v>78</v>
      </c>
      <c r="AO13055" t="s">
        <v>5443</v>
      </c>
      <c r="AP13055" s="1">
        <v>45282.662499999999</v>
      </c>
    </row>
    <row r="13056" spans="1:43" x14ac:dyDescent="0.35">
      <c r="A13056" t="s">
        <v>69986</v>
      </c>
      <c r="B13056" t="s">
        <v>69987</v>
      </c>
      <c r="C13056" t="s">
        <v>443</v>
      </c>
      <c r="H13056" t="s">
        <v>69986</v>
      </c>
      <c r="J13056" t="s">
        <v>69988</v>
      </c>
      <c r="U13056" s="1">
        <v>45268</v>
      </c>
      <c r="V13056" s="1">
        <v>45268</v>
      </c>
      <c r="W13056" s="1">
        <v>45274.421527777777</v>
      </c>
      <c r="X13056" s="1">
        <v>45274.421527777777</v>
      </c>
      <c r="AC13056" t="s">
        <v>53</v>
      </c>
      <c r="AD13056">
        <v>2969751281</v>
      </c>
      <c r="AE13056" s="1">
        <v>42943.381249999999</v>
      </c>
      <c r="AF13056" t="s">
        <v>69989</v>
      </c>
      <c r="AG13056" t="s">
        <v>69990</v>
      </c>
      <c r="AH13056" t="s">
        <v>51</v>
      </c>
      <c r="AJ13056" t="s">
        <v>53</v>
      </c>
      <c r="AO13056" t="s">
        <v>57090</v>
      </c>
    </row>
    <row r="13057" spans="1:43" x14ac:dyDescent="0.35">
      <c r="A13057" t="s">
        <v>69991</v>
      </c>
      <c r="B13057" t="s">
        <v>53600</v>
      </c>
      <c r="C13057" t="s">
        <v>65268</v>
      </c>
      <c r="F13057" t="s">
        <v>69992</v>
      </c>
      <c r="H13057" t="s">
        <v>69993</v>
      </c>
      <c r="J13057" t="s">
        <v>69994</v>
      </c>
      <c r="K13057" t="s">
        <v>69995</v>
      </c>
      <c r="M13057" t="s">
        <v>753</v>
      </c>
      <c r="N13057" t="s">
        <v>264</v>
      </c>
      <c r="O13057">
        <v>79924</v>
      </c>
      <c r="P13057" t="s">
        <v>50</v>
      </c>
      <c r="U13057" s="1">
        <v>45268</v>
      </c>
      <c r="V13057" s="1">
        <v>45268</v>
      </c>
      <c r="W13057" s="1">
        <v>45268.370833333334</v>
      </c>
      <c r="X13057" s="1">
        <v>45268.370833333334</v>
      </c>
      <c r="AC13057" t="s">
        <v>51</v>
      </c>
      <c r="AD13057">
        <v>2974001902</v>
      </c>
      <c r="AE13057" s="1">
        <v>45268.387499999997</v>
      </c>
      <c r="AF13057" t="s">
        <v>69996</v>
      </c>
      <c r="AG13057" t="s">
        <v>69997</v>
      </c>
      <c r="AH13057" t="s">
        <v>51</v>
      </c>
      <c r="AJ13057" t="s">
        <v>53</v>
      </c>
      <c r="AK13057" t="s">
        <v>78</v>
      </c>
      <c r="AO13057" t="s">
        <v>5443</v>
      </c>
      <c r="AP13057" s="1">
        <v>45356.627083333333</v>
      </c>
      <c r="AQ13057" s="1">
        <v>45343.551388888889</v>
      </c>
    </row>
    <row r="13058" spans="1:43" x14ac:dyDescent="0.35">
      <c r="A13058" t="s">
        <v>69998</v>
      </c>
      <c r="B13058" t="s">
        <v>69999</v>
      </c>
      <c r="C13058" t="s">
        <v>70000</v>
      </c>
      <c r="H13058" t="s">
        <v>70001</v>
      </c>
      <c r="J13058" t="s">
        <v>5634</v>
      </c>
      <c r="P13058" t="s">
        <v>50</v>
      </c>
      <c r="U13058" s="1">
        <v>45268</v>
      </c>
      <c r="V13058" s="1">
        <v>45268</v>
      </c>
      <c r="W13058" s="1">
        <v>45392.680555555555</v>
      </c>
      <c r="X13058" s="1">
        <v>45392.680555555555</v>
      </c>
      <c r="AC13058" t="s">
        <v>53</v>
      </c>
      <c r="AD13058">
        <v>1000000001</v>
      </c>
      <c r="AE13058" s="1">
        <v>39973.351388888892</v>
      </c>
      <c r="AF13058" t="s">
        <v>3377</v>
      </c>
      <c r="AG13058" t="s">
        <v>70002</v>
      </c>
      <c r="AH13058" t="s">
        <v>51</v>
      </c>
      <c r="AJ13058" t="s">
        <v>53</v>
      </c>
      <c r="AO13058" t="s">
        <v>5443</v>
      </c>
      <c r="AP13058" s="1">
        <v>45365.642361111109</v>
      </c>
    </row>
    <row r="13059" spans="1:43" x14ac:dyDescent="0.35">
      <c r="A13059" t="s">
        <v>70003</v>
      </c>
      <c r="B13059" t="s">
        <v>15911</v>
      </c>
      <c r="C13059" t="s">
        <v>71</v>
      </c>
      <c r="H13059" t="s">
        <v>70004</v>
      </c>
      <c r="J13059" t="s">
        <v>70005</v>
      </c>
      <c r="O13059">
        <v>80021</v>
      </c>
      <c r="P13059" t="s">
        <v>50</v>
      </c>
      <c r="U13059" s="1">
        <v>45268</v>
      </c>
      <c r="V13059" s="1">
        <v>45268</v>
      </c>
      <c r="W13059" s="1">
        <v>45274.42083333333</v>
      </c>
      <c r="X13059" s="1">
        <v>45274.42083333333</v>
      </c>
      <c r="AC13059" t="s">
        <v>53</v>
      </c>
      <c r="AD13059">
        <v>2972139618</v>
      </c>
      <c r="AE13059" s="1">
        <v>44861.557638888888</v>
      </c>
      <c r="AF13059" t="s">
        <v>70006</v>
      </c>
      <c r="AG13059" t="s">
        <v>70007</v>
      </c>
      <c r="AH13059" t="s">
        <v>51</v>
      </c>
      <c r="AJ13059" t="s">
        <v>53</v>
      </c>
      <c r="AO13059" t="s">
        <v>57090</v>
      </c>
    </row>
    <row r="13060" spans="1:43" x14ac:dyDescent="0.35">
      <c r="A13060" t="s">
        <v>70008</v>
      </c>
      <c r="B13060" t="s">
        <v>70009</v>
      </c>
      <c r="C13060" t="s">
        <v>7471</v>
      </c>
      <c r="H13060" t="s">
        <v>70010</v>
      </c>
      <c r="K13060" t="s">
        <v>70011</v>
      </c>
      <c r="M13060" t="s">
        <v>4909</v>
      </c>
      <c r="N13060" t="s">
        <v>287</v>
      </c>
      <c r="O13060">
        <v>80831</v>
      </c>
      <c r="P13060" t="s">
        <v>50</v>
      </c>
      <c r="U13060" s="1">
        <v>45268</v>
      </c>
      <c r="V13060" s="1">
        <v>45268</v>
      </c>
      <c r="W13060" s="1">
        <v>45268.786111111112</v>
      </c>
      <c r="X13060" s="1">
        <v>45268.786111111112</v>
      </c>
      <c r="AC13060" t="s">
        <v>53</v>
      </c>
      <c r="AD13060">
        <v>1000000001</v>
      </c>
      <c r="AE13060" s="1">
        <v>39973.351388888892</v>
      </c>
      <c r="AF13060" t="s">
        <v>3377</v>
      </c>
      <c r="AG13060" t="s">
        <v>70012</v>
      </c>
      <c r="AH13060" t="s">
        <v>51</v>
      </c>
      <c r="AJ13060" t="s">
        <v>53</v>
      </c>
      <c r="AK13060" t="s">
        <v>78</v>
      </c>
      <c r="AO13060" t="s">
        <v>51552</v>
      </c>
    </row>
    <row r="13061" spans="1:43" x14ac:dyDescent="0.35">
      <c r="A13061" t="s">
        <v>70013</v>
      </c>
      <c r="B13061" t="s">
        <v>57130</v>
      </c>
      <c r="C13061" t="s">
        <v>97</v>
      </c>
      <c r="F13061" t="s">
        <v>70014</v>
      </c>
      <c r="H13061" t="s">
        <v>70013</v>
      </c>
      <c r="J13061" t="s">
        <v>39150</v>
      </c>
      <c r="P13061" t="s">
        <v>50</v>
      </c>
      <c r="U13061" s="1">
        <v>45268</v>
      </c>
      <c r="V13061" s="1">
        <v>45268</v>
      </c>
      <c r="W13061" s="1">
        <v>45274.418749999997</v>
      </c>
      <c r="X13061" s="1">
        <v>45274.418749999997</v>
      </c>
      <c r="AC13061" t="s">
        <v>53</v>
      </c>
      <c r="AD13061">
        <v>2969754980</v>
      </c>
      <c r="AE13061" s="1">
        <v>42970.517361111109</v>
      </c>
      <c r="AF13061" t="s">
        <v>45372</v>
      </c>
      <c r="AG13061" t="s">
        <v>70015</v>
      </c>
      <c r="AH13061" t="s">
        <v>51</v>
      </c>
      <c r="AJ13061" t="s">
        <v>53</v>
      </c>
      <c r="AO13061" t="s">
        <v>57090</v>
      </c>
    </row>
    <row r="13062" spans="1:43" x14ac:dyDescent="0.35">
      <c r="A13062" t="s">
        <v>70016</v>
      </c>
      <c r="B13062" t="s">
        <v>15426</v>
      </c>
      <c r="C13062" t="s">
        <v>10246</v>
      </c>
      <c r="H13062" t="s">
        <v>70017</v>
      </c>
      <c r="J13062" t="s">
        <v>70018</v>
      </c>
      <c r="K13062" t="s">
        <v>22927</v>
      </c>
      <c r="M13062" t="s">
        <v>1879</v>
      </c>
      <c r="N13062" t="s">
        <v>70019</v>
      </c>
      <c r="O13062">
        <v>80504</v>
      </c>
      <c r="P13062" t="s">
        <v>50</v>
      </c>
      <c r="U13062" s="1">
        <v>45268</v>
      </c>
      <c r="V13062" s="1">
        <v>45268</v>
      </c>
      <c r="W13062" s="1">
        <v>45268.330555555556</v>
      </c>
      <c r="X13062" s="1">
        <v>45268.330555555556</v>
      </c>
      <c r="AC13062" t="s">
        <v>53</v>
      </c>
      <c r="AD13062">
        <v>1000000001</v>
      </c>
      <c r="AE13062" s="1">
        <v>39973.351388888892</v>
      </c>
      <c r="AF13062" t="s">
        <v>3377</v>
      </c>
      <c r="AG13062" t="s">
        <v>70020</v>
      </c>
      <c r="AH13062" t="s">
        <v>51</v>
      </c>
      <c r="AJ13062" t="s">
        <v>53</v>
      </c>
      <c r="AK13062" t="s">
        <v>78</v>
      </c>
      <c r="AO13062" t="s">
        <v>51552</v>
      </c>
      <c r="AP13062" s="1">
        <v>45460.375</v>
      </c>
    </row>
    <row r="13063" spans="1:43" x14ac:dyDescent="0.35">
      <c r="A13063" t="s">
        <v>70021</v>
      </c>
      <c r="B13063" t="s">
        <v>49720</v>
      </c>
      <c r="C13063" t="s">
        <v>2402</v>
      </c>
      <c r="H13063" t="s">
        <v>70021</v>
      </c>
      <c r="J13063" t="s">
        <v>49724</v>
      </c>
      <c r="U13063" s="1">
        <v>45268</v>
      </c>
      <c r="V13063" s="1">
        <v>45268</v>
      </c>
      <c r="W13063" s="1">
        <v>45274.42291666667</v>
      </c>
      <c r="X13063" s="1">
        <v>45274.42291666667</v>
      </c>
      <c r="AC13063" t="s">
        <v>53</v>
      </c>
      <c r="AD13063">
        <v>2969863353</v>
      </c>
      <c r="AE13063" s="1">
        <v>43465.368055555555</v>
      </c>
      <c r="AF13063" t="s">
        <v>49726</v>
      </c>
      <c r="AG13063" t="s">
        <v>70022</v>
      </c>
      <c r="AH13063" t="s">
        <v>51</v>
      </c>
      <c r="AJ13063" t="s">
        <v>53</v>
      </c>
      <c r="AO13063" t="s">
        <v>57090</v>
      </c>
    </row>
    <row r="13064" spans="1:43" x14ac:dyDescent="0.35">
      <c r="A13064" t="s">
        <v>70023</v>
      </c>
      <c r="B13064" t="s">
        <v>49535</v>
      </c>
      <c r="C13064" t="s">
        <v>70024</v>
      </c>
      <c r="H13064" t="s">
        <v>70025</v>
      </c>
      <c r="K13064" t="s">
        <v>70026</v>
      </c>
      <c r="M13064" t="s">
        <v>3894</v>
      </c>
      <c r="N13064" t="s">
        <v>287</v>
      </c>
      <c r="O13064">
        <v>80233</v>
      </c>
      <c r="P13064" t="s">
        <v>50</v>
      </c>
      <c r="U13064" s="1">
        <v>45269</v>
      </c>
      <c r="V13064" s="1">
        <v>45269</v>
      </c>
      <c r="W13064" s="1">
        <v>45269.650694444441</v>
      </c>
      <c r="X13064" s="1">
        <v>45269.650694444441</v>
      </c>
      <c r="AC13064" t="s">
        <v>53</v>
      </c>
      <c r="AD13064">
        <v>1000000001</v>
      </c>
      <c r="AE13064" s="1">
        <v>39973.351388888892</v>
      </c>
      <c r="AF13064" t="s">
        <v>3377</v>
      </c>
      <c r="AG13064" t="s">
        <v>70027</v>
      </c>
      <c r="AH13064" t="s">
        <v>51</v>
      </c>
      <c r="AJ13064" t="s">
        <v>53</v>
      </c>
      <c r="AK13064" t="s">
        <v>78</v>
      </c>
      <c r="AO13064" t="s">
        <v>51552</v>
      </c>
    </row>
    <row r="13065" spans="1:43" x14ac:dyDescent="0.35">
      <c r="A13065" t="s">
        <v>70028</v>
      </c>
      <c r="B13065" t="s">
        <v>70029</v>
      </c>
      <c r="C13065" t="s">
        <v>309</v>
      </c>
      <c r="F13065" t="s">
        <v>70030</v>
      </c>
      <c r="H13065" t="s">
        <v>70031</v>
      </c>
      <c r="J13065" t="s">
        <v>70032</v>
      </c>
      <c r="K13065" t="s">
        <v>70033</v>
      </c>
      <c r="M13065" t="s">
        <v>9168</v>
      </c>
      <c r="N13065" t="s">
        <v>253</v>
      </c>
      <c r="O13065">
        <v>87124</v>
      </c>
      <c r="P13065" t="s">
        <v>50</v>
      </c>
      <c r="U13065" s="1">
        <v>45270</v>
      </c>
      <c r="V13065" s="1">
        <v>45270</v>
      </c>
      <c r="W13065" s="1">
        <v>45270.694444444445</v>
      </c>
      <c r="X13065" s="1">
        <v>45270.694444444445</v>
      </c>
      <c r="AC13065" t="s">
        <v>51</v>
      </c>
      <c r="AD13065">
        <v>2974003644</v>
      </c>
      <c r="AE13065" s="1">
        <v>45271.405555555553</v>
      </c>
      <c r="AF13065" t="s">
        <v>70034</v>
      </c>
      <c r="AG13065" t="s">
        <v>70035</v>
      </c>
      <c r="AH13065" t="s">
        <v>51</v>
      </c>
      <c r="AJ13065" t="s">
        <v>53</v>
      </c>
      <c r="AK13065" t="s">
        <v>78</v>
      </c>
      <c r="AO13065" t="s">
        <v>5443</v>
      </c>
      <c r="AP13065" s="1">
        <v>45270.693749999999</v>
      </c>
    </row>
    <row r="13066" spans="1:43" x14ac:dyDescent="0.35">
      <c r="A13066" t="s">
        <v>70036</v>
      </c>
      <c r="B13066" t="s">
        <v>49535</v>
      </c>
      <c r="C13066" t="s">
        <v>648</v>
      </c>
      <c r="H13066" t="s">
        <v>70037</v>
      </c>
      <c r="K13066" t="s">
        <v>70026</v>
      </c>
      <c r="M13066" t="s">
        <v>3894</v>
      </c>
      <c r="N13066" t="s">
        <v>287</v>
      </c>
      <c r="O13066">
        <v>80233</v>
      </c>
      <c r="P13066" t="s">
        <v>50</v>
      </c>
      <c r="U13066" s="1">
        <v>45270</v>
      </c>
      <c r="V13066" s="1">
        <v>45270</v>
      </c>
      <c r="W13066" s="1">
        <v>45270.694444444445</v>
      </c>
      <c r="X13066" s="1">
        <v>45270.694444444445</v>
      </c>
      <c r="AC13066" t="s">
        <v>53</v>
      </c>
      <c r="AD13066">
        <v>1000000001</v>
      </c>
      <c r="AE13066" s="1">
        <v>39973.351388888892</v>
      </c>
      <c r="AF13066" t="s">
        <v>3377</v>
      </c>
      <c r="AG13066" t="s">
        <v>70038</v>
      </c>
      <c r="AH13066" t="s">
        <v>51</v>
      </c>
      <c r="AJ13066" t="s">
        <v>53</v>
      </c>
      <c r="AK13066" t="s">
        <v>78</v>
      </c>
      <c r="AO13066" t="s">
        <v>51552</v>
      </c>
    </row>
    <row r="13067" spans="1:43" x14ac:dyDescent="0.35">
      <c r="A13067" t="s">
        <v>70039</v>
      </c>
      <c r="B13067" t="s">
        <v>70040</v>
      </c>
      <c r="C13067" t="s">
        <v>70041</v>
      </c>
      <c r="H13067" t="s">
        <v>70042</v>
      </c>
      <c r="P13067" t="s">
        <v>14320</v>
      </c>
      <c r="U13067" s="1">
        <v>45270</v>
      </c>
      <c r="V13067" s="1">
        <v>45270</v>
      </c>
      <c r="W13067" s="1">
        <v>45270.818749999999</v>
      </c>
      <c r="X13067" s="1">
        <v>45270.818749999999</v>
      </c>
      <c r="AC13067" t="s">
        <v>53</v>
      </c>
      <c r="AD13067">
        <v>1000000001</v>
      </c>
      <c r="AE13067" s="1">
        <v>39973.351388888892</v>
      </c>
      <c r="AF13067" t="s">
        <v>3377</v>
      </c>
      <c r="AG13067" t="s">
        <v>70043</v>
      </c>
      <c r="AH13067" t="s">
        <v>51</v>
      </c>
      <c r="AJ13067" t="s">
        <v>53</v>
      </c>
      <c r="AK13067" t="s">
        <v>78</v>
      </c>
      <c r="AO13067" t="s">
        <v>51552</v>
      </c>
    </row>
    <row r="13068" spans="1:43" x14ac:dyDescent="0.35">
      <c r="A13068" t="s">
        <v>70044</v>
      </c>
      <c r="B13068" t="s">
        <v>1597</v>
      </c>
      <c r="C13068" t="s">
        <v>7779</v>
      </c>
      <c r="H13068" t="s">
        <v>70045</v>
      </c>
      <c r="J13068" t="s">
        <v>70046</v>
      </c>
      <c r="K13068" t="s">
        <v>70047</v>
      </c>
      <c r="M13068" t="s">
        <v>154</v>
      </c>
      <c r="N13068" t="s">
        <v>213</v>
      </c>
      <c r="O13068">
        <v>80631</v>
      </c>
      <c r="P13068" t="s">
        <v>50</v>
      </c>
      <c r="U13068" s="1">
        <v>45271</v>
      </c>
      <c r="V13068" s="1">
        <v>45271</v>
      </c>
      <c r="W13068" s="1">
        <v>45271.333333333336</v>
      </c>
      <c r="X13068" s="1">
        <v>45271.333333333336</v>
      </c>
      <c r="AC13068" t="s">
        <v>53</v>
      </c>
      <c r="AD13068">
        <v>2970080094</v>
      </c>
      <c r="AE13068" s="1">
        <v>44386.479861111111</v>
      </c>
      <c r="AF13068" t="s">
        <v>70048</v>
      </c>
      <c r="AG13068" t="s">
        <v>70049</v>
      </c>
      <c r="AH13068" t="s">
        <v>51</v>
      </c>
      <c r="AJ13068" t="s">
        <v>53</v>
      </c>
      <c r="AK13068" t="s">
        <v>78</v>
      </c>
      <c r="AO13068" t="s">
        <v>5443</v>
      </c>
      <c r="AP13068" s="1">
        <v>45334.40347222222</v>
      </c>
    </row>
    <row r="13069" spans="1:43" x14ac:dyDescent="0.35">
      <c r="A13069" t="s">
        <v>70050</v>
      </c>
      <c r="B13069" t="s">
        <v>70051</v>
      </c>
      <c r="C13069" t="s">
        <v>1798</v>
      </c>
      <c r="F13069" t="s">
        <v>41374</v>
      </c>
      <c r="H13069" t="s">
        <v>70052</v>
      </c>
      <c r="U13069" s="1">
        <v>45271</v>
      </c>
      <c r="V13069" s="1">
        <v>45271</v>
      </c>
      <c r="W13069" s="1">
        <v>45271.698611111111</v>
      </c>
      <c r="X13069" s="1">
        <v>45271.698611111111</v>
      </c>
      <c r="AC13069" t="s">
        <v>53</v>
      </c>
      <c r="AD13069">
        <v>1000000001</v>
      </c>
      <c r="AE13069" s="1">
        <v>39973.351388888892</v>
      </c>
      <c r="AF13069" t="s">
        <v>3377</v>
      </c>
      <c r="AG13069" t="s">
        <v>70053</v>
      </c>
      <c r="AH13069" t="s">
        <v>51</v>
      </c>
      <c r="AJ13069" t="s">
        <v>53</v>
      </c>
      <c r="AK13069" t="s">
        <v>78</v>
      </c>
      <c r="AO13069" t="s">
        <v>5443</v>
      </c>
      <c r="AP13069" s="1">
        <v>45428.665972222225</v>
      </c>
    </row>
    <row r="13070" spans="1:43" x14ac:dyDescent="0.35">
      <c r="A13070" t="s">
        <v>70054</v>
      </c>
      <c r="B13070" t="s">
        <v>7784</v>
      </c>
      <c r="C13070" t="s">
        <v>5031</v>
      </c>
      <c r="F13070" t="s">
        <v>70055</v>
      </c>
      <c r="H13070" t="s">
        <v>70054</v>
      </c>
      <c r="J13070" t="s">
        <v>6242</v>
      </c>
      <c r="K13070" t="s">
        <v>19571</v>
      </c>
      <c r="M13070" t="s">
        <v>11432</v>
      </c>
      <c r="N13070" t="s">
        <v>65</v>
      </c>
      <c r="O13070">
        <v>80108</v>
      </c>
      <c r="P13070" t="s">
        <v>50</v>
      </c>
      <c r="U13070" s="1">
        <v>45271</v>
      </c>
      <c r="V13070" s="1">
        <v>45271</v>
      </c>
      <c r="W13070" s="1">
        <v>45271.395833333336</v>
      </c>
      <c r="X13070" s="1">
        <v>45271.395833333336</v>
      </c>
      <c r="AC13070" t="s">
        <v>53</v>
      </c>
      <c r="AD13070">
        <v>2969507921</v>
      </c>
      <c r="AE13070" s="1">
        <v>38224.743750000001</v>
      </c>
      <c r="AF13070" t="s">
        <v>6246</v>
      </c>
      <c r="AG13070" t="s">
        <v>70056</v>
      </c>
      <c r="AH13070" t="s">
        <v>51</v>
      </c>
      <c r="AJ13070" t="s">
        <v>53</v>
      </c>
      <c r="AK13070" t="s">
        <v>78</v>
      </c>
      <c r="AO13070" t="s">
        <v>5443</v>
      </c>
      <c r="AP13070" s="1">
        <v>45359.436805555553</v>
      </c>
      <c r="AQ13070" s="1">
        <v>45359.438194444447</v>
      </c>
    </row>
    <row r="13071" spans="1:43" x14ac:dyDescent="0.35">
      <c r="A13071" t="s">
        <v>70057</v>
      </c>
      <c r="B13071" t="s">
        <v>70058</v>
      </c>
      <c r="C13071" t="s">
        <v>3191</v>
      </c>
      <c r="D13071" t="s">
        <v>2515</v>
      </c>
      <c r="F13071" t="s">
        <v>47</v>
      </c>
      <c r="H13071" t="s">
        <v>70059</v>
      </c>
      <c r="J13071" t="s">
        <v>49</v>
      </c>
      <c r="P13071" t="s">
        <v>50</v>
      </c>
      <c r="U13071" s="1">
        <v>45271</v>
      </c>
      <c r="V13071" s="1">
        <v>45271</v>
      </c>
      <c r="W13071" s="1">
        <v>45271.472916666666</v>
      </c>
      <c r="X13071" s="1">
        <v>45271.472916666666</v>
      </c>
      <c r="AC13071" t="s">
        <v>53</v>
      </c>
      <c r="AD13071">
        <v>1000000000</v>
      </c>
      <c r="AE13071" s="1">
        <v>37295</v>
      </c>
      <c r="AG13071" t="s">
        <v>70060</v>
      </c>
      <c r="AH13071" t="s">
        <v>51</v>
      </c>
      <c r="AJ13071" t="s">
        <v>53</v>
      </c>
      <c r="AK13071" t="s">
        <v>78</v>
      </c>
      <c r="AO13071" t="s">
        <v>5443</v>
      </c>
      <c r="AP13071" s="1">
        <v>45303.494444444441</v>
      </c>
    </row>
    <row r="13072" spans="1:43" x14ac:dyDescent="0.35">
      <c r="A13072" t="s">
        <v>70061</v>
      </c>
      <c r="B13072" t="s">
        <v>70062</v>
      </c>
      <c r="C13072" t="s">
        <v>6773</v>
      </c>
      <c r="F13072" t="s">
        <v>70063</v>
      </c>
      <c r="G13072">
        <v>5127488985</v>
      </c>
      <c r="H13072" t="s">
        <v>70064</v>
      </c>
      <c r="I13072" t="s">
        <v>101</v>
      </c>
      <c r="J13072" t="s">
        <v>70065</v>
      </c>
      <c r="K13072" t="s">
        <v>70066</v>
      </c>
      <c r="M13072" t="s">
        <v>70067</v>
      </c>
      <c r="N13072" t="s">
        <v>264</v>
      </c>
      <c r="O13072">
        <v>78613</v>
      </c>
      <c r="P13072" t="s">
        <v>50</v>
      </c>
      <c r="U13072" s="1">
        <v>45271</v>
      </c>
      <c r="V13072" s="1">
        <v>45271</v>
      </c>
      <c r="W13072" s="1">
        <v>45271.613194444442</v>
      </c>
      <c r="X13072" s="1">
        <v>45271.613194444442</v>
      </c>
      <c r="AC13072" t="s">
        <v>51</v>
      </c>
      <c r="AD13072">
        <v>2969475016</v>
      </c>
      <c r="AE13072" s="1">
        <v>37134</v>
      </c>
      <c r="AG13072" t="s">
        <v>70068</v>
      </c>
      <c r="AH13072" t="s">
        <v>51</v>
      </c>
      <c r="AJ13072" t="s">
        <v>53</v>
      </c>
      <c r="AO13072" t="s">
        <v>5443</v>
      </c>
      <c r="AP13072" s="1">
        <v>45271.584027777775</v>
      </c>
      <c r="AQ13072" s="1">
        <v>44610.683333333334</v>
      </c>
    </row>
    <row r="13073" spans="1:43" x14ac:dyDescent="0.35">
      <c r="A13073" t="s">
        <v>70069</v>
      </c>
      <c r="B13073" t="s">
        <v>15367</v>
      </c>
      <c r="C13073" t="s">
        <v>1775</v>
      </c>
      <c r="F13073" t="s">
        <v>70070</v>
      </c>
      <c r="H13073" t="s">
        <v>70071</v>
      </c>
      <c r="J13073" t="s">
        <v>70072</v>
      </c>
      <c r="K13073" t="s">
        <v>70073</v>
      </c>
      <c r="M13073" t="s">
        <v>129</v>
      </c>
      <c r="N13073" t="s">
        <v>65</v>
      </c>
      <c r="O13073">
        <v>81003</v>
      </c>
      <c r="P13073" t="s">
        <v>50</v>
      </c>
      <c r="U13073" s="1">
        <v>45271</v>
      </c>
      <c r="V13073" s="1">
        <v>45271</v>
      </c>
      <c r="W13073" s="1">
        <v>45271.672222222223</v>
      </c>
      <c r="X13073" s="1">
        <v>45271.672222222223</v>
      </c>
      <c r="AC13073" t="s">
        <v>53</v>
      </c>
      <c r="AD13073">
        <v>2969755719</v>
      </c>
      <c r="AE13073" s="1">
        <v>42978.359722222223</v>
      </c>
      <c r="AF13073" t="s">
        <v>70074</v>
      </c>
      <c r="AG13073" t="s">
        <v>70075</v>
      </c>
      <c r="AH13073" t="s">
        <v>51</v>
      </c>
      <c r="AJ13073" t="s">
        <v>53</v>
      </c>
      <c r="AK13073" t="s">
        <v>78</v>
      </c>
      <c r="AO13073" t="s">
        <v>5443</v>
      </c>
      <c r="AP13073" s="1">
        <v>45301.430555555555</v>
      </c>
    </row>
    <row r="13074" spans="1:43" x14ac:dyDescent="0.35">
      <c r="A13074" t="s">
        <v>70076</v>
      </c>
      <c r="B13074" t="s">
        <v>70077</v>
      </c>
      <c r="C13074" t="s">
        <v>3191</v>
      </c>
      <c r="F13074" t="s">
        <v>70078</v>
      </c>
      <c r="H13074" t="s">
        <v>70076</v>
      </c>
      <c r="J13074" t="s">
        <v>63675</v>
      </c>
      <c r="K13074" t="s">
        <v>2627</v>
      </c>
      <c r="M13074" t="s">
        <v>2628</v>
      </c>
      <c r="N13074" t="s">
        <v>65</v>
      </c>
      <c r="O13074">
        <v>81602</v>
      </c>
      <c r="P13074" t="s">
        <v>50</v>
      </c>
      <c r="U13074" s="1">
        <v>45272</v>
      </c>
      <c r="V13074" s="1">
        <v>45272</v>
      </c>
      <c r="W13074" s="1">
        <v>45272.365277777775</v>
      </c>
      <c r="X13074" s="1">
        <v>45272.365277777775</v>
      </c>
      <c r="AC13074" t="s">
        <v>53</v>
      </c>
      <c r="AD13074">
        <v>2969475440</v>
      </c>
      <c r="AE13074" s="1">
        <v>37166.661111111112</v>
      </c>
      <c r="AF13074" t="s">
        <v>992</v>
      </c>
      <c r="AG13074" t="s">
        <v>70079</v>
      </c>
      <c r="AH13074" t="s">
        <v>51</v>
      </c>
      <c r="AJ13074" t="s">
        <v>53</v>
      </c>
      <c r="AK13074" t="s">
        <v>78</v>
      </c>
      <c r="AO13074" t="s">
        <v>5443</v>
      </c>
      <c r="AP13074" s="1">
        <v>45327.463888888888</v>
      </c>
    </row>
    <row r="13075" spans="1:43" x14ac:dyDescent="0.35">
      <c r="A13075" t="s">
        <v>70080</v>
      </c>
      <c r="B13075" t="s">
        <v>4903</v>
      </c>
      <c r="C13075" t="s">
        <v>6701</v>
      </c>
      <c r="F13075" t="s">
        <v>70081</v>
      </c>
      <c r="G13075">
        <v>3037177860</v>
      </c>
      <c r="H13075" t="s">
        <v>70082</v>
      </c>
      <c r="J13075" t="s">
        <v>29506</v>
      </c>
      <c r="M13075" t="s">
        <v>10614</v>
      </c>
      <c r="N13075" t="s">
        <v>65</v>
      </c>
      <c r="O13075">
        <v>80651</v>
      </c>
      <c r="P13075" t="s">
        <v>50</v>
      </c>
      <c r="U13075" s="1">
        <v>45272</v>
      </c>
      <c r="V13075" s="1">
        <v>45272</v>
      </c>
      <c r="W13075" s="1">
        <v>45272.444444444445</v>
      </c>
      <c r="X13075" s="1">
        <v>45272.444444444445</v>
      </c>
      <c r="AC13075" t="s">
        <v>53</v>
      </c>
      <c r="AD13075">
        <v>2969476061</v>
      </c>
      <c r="AE13075" s="1">
        <v>37200</v>
      </c>
      <c r="AF13075" t="s">
        <v>10994</v>
      </c>
      <c r="AG13075" t="s">
        <v>70083</v>
      </c>
      <c r="AH13075" t="s">
        <v>51</v>
      </c>
      <c r="AJ13075" t="s">
        <v>53</v>
      </c>
      <c r="AK13075" t="s">
        <v>78</v>
      </c>
      <c r="AO13075" t="s">
        <v>5443</v>
      </c>
      <c r="AP13075" s="1">
        <v>45295.415277777778</v>
      </c>
    </row>
    <row r="13076" spans="1:43" x14ac:dyDescent="0.35">
      <c r="A13076" t="s">
        <v>70084</v>
      </c>
      <c r="B13076" t="s">
        <v>2043</v>
      </c>
      <c r="C13076" t="s">
        <v>8204</v>
      </c>
      <c r="F13076" t="s">
        <v>70085</v>
      </c>
      <c r="H13076" t="s">
        <v>70084</v>
      </c>
      <c r="J13076" t="s">
        <v>69614</v>
      </c>
      <c r="K13076" t="s">
        <v>69615</v>
      </c>
      <c r="M13076" t="s">
        <v>7946</v>
      </c>
      <c r="N13076" t="s">
        <v>253</v>
      </c>
      <c r="O13076">
        <v>88310</v>
      </c>
      <c r="P13076" t="s">
        <v>50</v>
      </c>
      <c r="U13076" s="1">
        <v>45272</v>
      </c>
      <c r="V13076" s="1">
        <v>45272</v>
      </c>
      <c r="W13076" s="1">
        <v>45272.431944444441</v>
      </c>
      <c r="X13076" s="1">
        <v>45272.431944444441</v>
      </c>
      <c r="AC13076" t="s">
        <v>51</v>
      </c>
      <c r="AD13076">
        <v>2974004624</v>
      </c>
      <c r="AE13076" s="1">
        <v>45272.446527777778</v>
      </c>
      <c r="AF13076" t="s">
        <v>69616</v>
      </c>
      <c r="AG13076" t="s">
        <v>70086</v>
      </c>
      <c r="AH13076" t="s">
        <v>51</v>
      </c>
      <c r="AJ13076" t="s">
        <v>53</v>
      </c>
      <c r="AK13076" t="s">
        <v>78</v>
      </c>
      <c r="AO13076" t="s">
        <v>5443</v>
      </c>
      <c r="AP13076" s="1">
        <v>45470.373611111114</v>
      </c>
      <c r="AQ13076" s="1">
        <v>45456.505555555559</v>
      </c>
    </row>
    <row r="13077" spans="1:43" x14ac:dyDescent="0.35">
      <c r="A13077" t="s">
        <v>70087</v>
      </c>
      <c r="B13077" t="s">
        <v>63584</v>
      </c>
      <c r="C13077" t="s">
        <v>2025</v>
      </c>
      <c r="F13077">
        <v>524441359776</v>
      </c>
      <c r="H13077" t="s">
        <v>70088</v>
      </c>
      <c r="J13077" t="s">
        <v>70089</v>
      </c>
      <c r="N13077" t="s">
        <v>12449</v>
      </c>
      <c r="P13077" t="s">
        <v>5151</v>
      </c>
      <c r="U13077" s="1">
        <v>45272</v>
      </c>
      <c r="V13077" s="1">
        <v>45272</v>
      </c>
      <c r="AC13077" t="s">
        <v>51</v>
      </c>
      <c r="AD13077">
        <v>1000000001</v>
      </c>
      <c r="AE13077" s="1">
        <v>39973.351388888892</v>
      </c>
      <c r="AG13077" t="s">
        <v>70090</v>
      </c>
      <c r="AH13077" t="s">
        <v>51</v>
      </c>
      <c r="AJ13077" t="s">
        <v>53</v>
      </c>
      <c r="AO13077" t="s">
        <v>5443</v>
      </c>
    </row>
    <row r="13078" spans="1:43" x14ac:dyDescent="0.35">
      <c r="A13078" t="s">
        <v>70091</v>
      </c>
      <c r="B13078" t="s">
        <v>303</v>
      </c>
      <c r="C13078" t="s">
        <v>587</v>
      </c>
      <c r="F13078" t="s">
        <v>70092</v>
      </c>
      <c r="H13078" t="s">
        <v>70091</v>
      </c>
      <c r="J13078" t="s">
        <v>5968</v>
      </c>
      <c r="K13078" t="s">
        <v>70093</v>
      </c>
      <c r="M13078" t="s">
        <v>3229</v>
      </c>
      <c r="N13078" t="s">
        <v>2409</v>
      </c>
      <c r="O13078">
        <v>85233</v>
      </c>
      <c r="P13078" t="s">
        <v>50</v>
      </c>
      <c r="U13078" s="1">
        <v>45272</v>
      </c>
      <c r="V13078" s="1">
        <v>45272</v>
      </c>
      <c r="W13078" s="1">
        <v>45272.594444444447</v>
      </c>
      <c r="X13078" s="1">
        <v>45272.594444444447</v>
      </c>
      <c r="AC13078" t="s">
        <v>53</v>
      </c>
      <c r="AD13078">
        <v>2969480780</v>
      </c>
      <c r="AE13078" s="1">
        <v>37467</v>
      </c>
      <c r="AG13078" t="s">
        <v>70094</v>
      </c>
      <c r="AH13078" t="s">
        <v>51</v>
      </c>
      <c r="AJ13078" t="s">
        <v>53</v>
      </c>
      <c r="AK13078" t="s">
        <v>78</v>
      </c>
      <c r="AO13078" t="s">
        <v>5443</v>
      </c>
      <c r="AP13078" s="1">
        <v>45272.59375</v>
      </c>
    </row>
    <row r="13079" spans="1:43" x14ac:dyDescent="0.35">
      <c r="A13079" t="s">
        <v>70095</v>
      </c>
      <c r="B13079" t="s">
        <v>70096</v>
      </c>
      <c r="C13079" t="s">
        <v>758</v>
      </c>
      <c r="F13079" t="s">
        <v>70097</v>
      </c>
      <c r="H13079" t="s">
        <v>70098</v>
      </c>
      <c r="J13079" t="s">
        <v>70099</v>
      </c>
      <c r="K13079" t="s">
        <v>70100</v>
      </c>
      <c r="M13079" t="s">
        <v>2700</v>
      </c>
      <c r="N13079" t="s">
        <v>213</v>
      </c>
      <c r="O13079">
        <v>80908</v>
      </c>
      <c r="P13079" t="s">
        <v>50</v>
      </c>
      <c r="U13079" s="1">
        <v>45272</v>
      </c>
      <c r="V13079" s="1">
        <v>45272</v>
      </c>
      <c r="W13079" s="1">
        <v>45272.548611111109</v>
      </c>
      <c r="X13079" s="1">
        <v>45272.548611111109</v>
      </c>
      <c r="AC13079" t="s">
        <v>53</v>
      </c>
      <c r="AD13079">
        <v>2974004801</v>
      </c>
      <c r="AE13079" s="1">
        <v>45272.574999999997</v>
      </c>
      <c r="AF13079" t="s">
        <v>70101</v>
      </c>
      <c r="AG13079" t="s">
        <v>70102</v>
      </c>
      <c r="AH13079" t="s">
        <v>51</v>
      </c>
      <c r="AJ13079" t="s">
        <v>53</v>
      </c>
      <c r="AK13079" t="s">
        <v>78</v>
      </c>
      <c r="AO13079" t="s">
        <v>5443</v>
      </c>
      <c r="AP13079" s="1">
        <v>45327.624305555553</v>
      </c>
    </row>
    <row r="13080" spans="1:43" x14ac:dyDescent="0.35">
      <c r="A13080" t="s">
        <v>70103</v>
      </c>
      <c r="B13080" t="s">
        <v>70104</v>
      </c>
      <c r="C13080" t="s">
        <v>309</v>
      </c>
      <c r="D13080" t="s">
        <v>451</v>
      </c>
      <c r="F13080" t="s">
        <v>47</v>
      </c>
      <c r="H13080" t="s">
        <v>70105</v>
      </c>
      <c r="J13080" t="s">
        <v>49</v>
      </c>
      <c r="P13080" t="s">
        <v>50</v>
      </c>
      <c r="U13080" s="1">
        <v>45272</v>
      </c>
      <c r="V13080" s="1">
        <v>45272</v>
      </c>
      <c r="W13080" s="1">
        <v>45272.739583333336</v>
      </c>
      <c r="X13080" s="1">
        <v>45272.739583333336</v>
      </c>
      <c r="AC13080" t="s">
        <v>53</v>
      </c>
      <c r="AD13080">
        <v>1000000000</v>
      </c>
      <c r="AE13080" s="1">
        <v>37295</v>
      </c>
      <c r="AG13080" t="s">
        <v>70106</v>
      </c>
      <c r="AH13080" t="s">
        <v>51</v>
      </c>
      <c r="AJ13080" t="s">
        <v>53</v>
      </c>
      <c r="AK13080" t="s">
        <v>78</v>
      </c>
      <c r="AO13080" t="s">
        <v>5443</v>
      </c>
      <c r="AP13080" s="1">
        <v>45421.436805555553</v>
      </c>
    </row>
    <row r="13081" spans="1:43" x14ac:dyDescent="0.35">
      <c r="A13081" t="s">
        <v>70107</v>
      </c>
      <c r="B13081" t="s">
        <v>15594</v>
      </c>
      <c r="C13081" t="s">
        <v>2615</v>
      </c>
      <c r="F13081" t="s">
        <v>70108</v>
      </c>
      <c r="H13081" t="s">
        <v>70109</v>
      </c>
      <c r="J13081" t="s">
        <v>70110</v>
      </c>
      <c r="K13081" t="s">
        <v>70111</v>
      </c>
      <c r="M13081" t="s">
        <v>6952</v>
      </c>
      <c r="N13081" t="s">
        <v>65</v>
      </c>
      <c r="O13081">
        <v>80106</v>
      </c>
      <c r="P13081" t="s">
        <v>50</v>
      </c>
      <c r="U13081" s="1">
        <v>45272</v>
      </c>
      <c r="V13081" s="1">
        <v>45272</v>
      </c>
      <c r="W13081" s="1">
        <v>45272.5625</v>
      </c>
      <c r="X13081" s="1">
        <v>45272.5625</v>
      </c>
      <c r="AC13081" t="s">
        <v>53</v>
      </c>
      <c r="AD13081">
        <v>2969962709</v>
      </c>
      <c r="AE13081" s="1">
        <v>43930.426388888889</v>
      </c>
      <c r="AF13081" t="s">
        <v>70112</v>
      </c>
      <c r="AG13081" t="s">
        <v>70113</v>
      </c>
      <c r="AH13081" t="s">
        <v>51</v>
      </c>
      <c r="AJ13081" t="s">
        <v>53</v>
      </c>
      <c r="AK13081" t="s">
        <v>78</v>
      </c>
      <c r="AO13081" t="s">
        <v>5443</v>
      </c>
      <c r="AP13081" s="1">
        <v>45418.481944444444</v>
      </c>
    </row>
    <row r="13082" spans="1:43" x14ac:dyDescent="0.35">
      <c r="A13082" t="s">
        <v>70114</v>
      </c>
      <c r="B13082" t="s">
        <v>69918</v>
      </c>
      <c r="C13082" t="s">
        <v>69101</v>
      </c>
      <c r="F13082" t="s">
        <v>45936</v>
      </c>
      <c r="H13082" t="s">
        <v>41073</v>
      </c>
      <c r="I13082" t="s">
        <v>101</v>
      </c>
      <c r="J13082" t="s">
        <v>17887</v>
      </c>
      <c r="K13082" t="s">
        <v>39322</v>
      </c>
      <c r="M13082" t="s">
        <v>525</v>
      </c>
      <c r="N13082" t="s">
        <v>65</v>
      </c>
      <c r="O13082">
        <v>80011</v>
      </c>
      <c r="P13082" t="s">
        <v>50</v>
      </c>
      <c r="U13082" s="1">
        <v>45273</v>
      </c>
      <c r="V13082" s="1">
        <v>45273</v>
      </c>
      <c r="W13082" s="1">
        <v>45273.370833333334</v>
      </c>
      <c r="X13082" s="1">
        <v>45364.386111111111</v>
      </c>
      <c r="Y13082" s="1">
        <v>45321.589583333334</v>
      </c>
      <c r="Z13082">
        <v>403.72</v>
      </c>
      <c r="AA13082" t="s">
        <v>133</v>
      </c>
      <c r="AC13082" t="s">
        <v>53</v>
      </c>
      <c r="AD13082">
        <v>2969723035</v>
      </c>
      <c r="AE13082" s="1">
        <v>42767.491666666669</v>
      </c>
      <c r="AF13082" t="s">
        <v>69919</v>
      </c>
      <c r="AG13082" t="s">
        <v>70115</v>
      </c>
      <c r="AH13082" t="s">
        <v>51</v>
      </c>
      <c r="AJ13082" t="s">
        <v>53</v>
      </c>
      <c r="AO13082" t="s">
        <v>57090</v>
      </c>
      <c r="AP13082" s="1">
        <v>45273.370833333334</v>
      </c>
    </row>
    <row r="13083" spans="1:43" x14ac:dyDescent="0.35">
      <c r="A13083" t="s">
        <v>70116</v>
      </c>
      <c r="B13083" t="s">
        <v>7461</v>
      </c>
      <c r="C13083" t="s">
        <v>2016</v>
      </c>
      <c r="F13083" t="s">
        <v>70117</v>
      </c>
      <c r="H13083" t="s">
        <v>70116</v>
      </c>
      <c r="J13083" t="s">
        <v>70118</v>
      </c>
      <c r="K13083" t="s">
        <v>70119</v>
      </c>
      <c r="M13083" t="s">
        <v>35509</v>
      </c>
      <c r="N13083" t="s">
        <v>213</v>
      </c>
      <c r="O13083">
        <v>80128</v>
      </c>
      <c r="P13083" t="s">
        <v>50</v>
      </c>
      <c r="U13083" s="1">
        <v>45273</v>
      </c>
      <c r="V13083" s="1">
        <v>45273</v>
      </c>
      <c r="W13083" s="1">
        <v>45273.600694444445</v>
      </c>
      <c r="X13083" s="1">
        <v>45273.600694444445</v>
      </c>
      <c r="AC13083" t="s">
        <v>53</v>
      </c>
      <c r="AD13083">
        <v>2969566279</v>
      </c>
      <c r="AE13083" s="1">
        <v>40800.419444444444</v>
      </c>
      <c r="AF13083" t="s">
        <v>2713</v>
      </c>
      <c r="AG13083" t="s">
        <v>70120</v>
      </c>
      <c r="AH13083" t="s">
        <v>51</v>
      </c>
      <c r="AJ13083" t="s">
        <v>53</v>
      </c>
      <c r="AO13083" t="s">
        <v>5443</v>
      </c>
      <c r="AP13083" s="1">
        <v>45461.387499999997</v>
      </c>
      <c r="AQ13083" s="1">
        <v>45461.609027777777</v>
      </c>
    </row>
    <row r="13084" spans="1:43" x14ac:dyDescent="0.35">
      <c r="A13084" t="s">
        <v>70121</v>
      </c>
      <c r="B13084" t="s">
        <v>5743</v>
      </c>
      <c r="C13084" t="s">
        <v>622</v>
      </c>
      <c r="D13084" t="s">
        <v>3367</v>
      </c>
      <c r="H13084" t="s">
        <v>70122</v>
      </c>
      <c r="J13084" t="s">
        <v>7043</v>
      </c>
      <c r="P13084" t="s">
        <v>50</v>
      </c>
      <c r="U13084" s="1">
        <v>45273</v>
      </c>
      <c r="V13084" s="1">
        <v>45273</v>
      </c>
      <c r="W13084" s="1">
        <v>45273.603472222225</v>
      </c>
      <c r="X13084" s="1">
        <v>45273.603472222225</v>
      </c>
      <c r="AC13084" t="s">
        <v>53</v>
      </c>
      <c r="AD13084">
        <v>2969475309</v>
      </c>
      <c r="AE13084" s="1">
        <v>37159</v>
      </c>
      <c r="AF13084" t="s">
        <v>7044</v>
      </c>
      <c r="AG13084" t="s">
        <v>70123</v>
      </c>
      <c r="AH13084" t="s">
        <v>51</v>
      </c>
      <c r="AJ13084" t="s">
        <v>53</v>
      </c>
      <c r="AO13084" t="s">
        <v>5443</v>
      </c>
      <c r="AP13084" s="1">
        <v>45400.381944444445</v>
      </c>
      <c r="AQ13084" s="1">
        <v>45400.382638888892</v>
      </c>
    </row>
    <row r="13085" spans="1:43" x14ac:dyDescent="0.35">
      <c r="A13085" t="s">
        <v>70124</v>
      </c>
      <c r="B13085" t="s">
        <v>70125</v>
      </c>
      <c r="C13085" t="s">
        <v>1338</v>
      </c>
      <c r="H13085" t="s">
        <v>70126</v>
      </c>
      <c r="J13085" t="s">
        <v>63348</v>
      </c>
      <c r="K13085" t="s">
        <v>70127</v>
      </c>
      <c r="M13085" t="s">
        <v>11309</v>
      </c>
      <c r="N13085" t="s">
        <v>637</v>
      </c>
      <c r="O13085">
        <v>79821</v>
      </c>
      <c r="P13085" t="s">
        <v>50</v>
      </c>
      <c r="U13085" s="1">
        <v>45273</v>
      </c>
      <c r="V13085" s="1">
        <v>45273</v>
      </c>
      <c r="AC13085" t="s">
        <v>53</v>
      </c>
      <c r="AD13085">
        <v>2973611027</v>
      </c>
      <c r="AE13085" s="1">
        <v>45146.423611111109</v>
      </c>
      <c r="AG13085" t="s">
        <v>70128</v>
      </c>
      <c r="AH13085" t="s">
        <v>51</v>
      </c>
      <c r="AJ13085" t="s">
        <v>53</v>
      </c>
      <c r="AO13085" t="s">
        <v>57090</v>
      </c>
    </row>
    <row r="13086" spans="1:43" x14ac:dyDescent="0.35">
      <c r="A13086" t="s">
        <v>70129</v>
      </c>
      <c r="B13086" t="s">
        <v>2689</v>
      </c>
      <c r="C13086" t="s">
        <v>443</v>
      </c>
      <c r="H13086" t="s">
        <v>70129</v>
      </c>
      <c r="J13086" t="s">
        <v>4293</v>
      </c>
      <c r="K13086" t="s">
        <v>7511</v>
      </c>
      <c r="M13086" t="s">
        <v>298</v>
      </c>
      <c r="N13086" t="s">
        <v>213</v>
      </c>
      <c r="O13086" t="s">
        <v>7513</v>
      </c>
      <c r="P13086" t="s">
        <v>50</v>
      </c>
      <c r="U13086" s="1">
        <v>45273</v>
      </c>
      <c r="V13086" s="1">
        <v>45273</v>
      </c>
      <c r="W13086" s="1">
        <v>45273.263888888891</v>
      </c>
      <c r="X13086" s="1">
        <v>45273.263888888891</v>
      </c>
      <c r="AC13086" t="s">
        <v>53</v>
      </c>
      <c r="AD13086">
        <v>2969634929</v>
      </c>
      <c r="AE13086" s="1">
        <v>41799.665972222225</v>
      </c>
      <c r="AF13086" t="s">
        <v>4296</v>
      </c>
      <c r="AG13086" t="s">
        <v>70130</v>
      </c>
      <c r="AH13086" t="s">
        <v>51</v>
      </c>
      <c r="AJ13086" t="s">
        <v>53</v>
      </c>
      <c r="AK13086" t="s">
        <v>78</v>
      </c>
      <c r="AO13086" t="s">
        <v>5443</v>
      </c>
      <c r="AP13086" s="1">
        <v>45273.263194444444</v>
      </c>
    </row>
    <row r="13087" spans="1:43" x14ac:dyDescent="0.35">
      <c r="A13087" t="s">
        <v>70131</v>
      </c>
      <c r="B13087" t="s">
        <v>70132</v>
      </c>
      <c r="C13087" t="s">
        <v>3107</v>
      </c>
      <c r="F13087" t="s">
        <v>70133</v>
      </c>
      <c r="H13087" t="s">
        <v>70131</v>
      </c>
      <c r="J13087" t="s">
        <v>70134</v>
      </c>
      <c r="K13087" t="s">
        <v>70135</v>
      </c>
      <c r="M13087" t="s">
        <v>1397</v>
      </c>
      <c r="N13087" t="s">
        <v>65</v>
      </c>
      <c r="O13087">
        <v>80401</v>
      </c>
      <c r="P13087" t="s">
        <v>50</v>
      </c>
      <c r="U13087" s="1">
        <v>45273</v>
      </c>
      <c r="V13087" s="1">
        <v>45273</v>
      </c>
      <c r="W13087" s="1">
        <v>45273.498611111114</v>
      </c>
      <c r="X13087" s="1">
        <v>45273.498611111114</v>
      </c>
      <c r="AC13087" t="s">
        <v>53</v>
      </c>
      <c r="AD13087">
        <v>2969642649</v>
      </c>
      <c r="AE13087" s="1">
        <v>41851.344444444447</v>
      </c>
      <c r="AF13087" t="s">
        <v>70136</v>
      </c>
      <c r="AG13087" t="s">
        <v>70137</v>
      </c>
      <c r="AH13087" t="s">
        <v>51</v>
      </c>
      <c r="AJ13087" t="s">
        <v>53</v>
      </c>
      <c r="AK13087" t="s">
        <v>78</v>
      </c>
      <c r="AO13087" t="s">
        <v>5443</v>
      </c>
      <c r="AP13087" s="1">
        <v>45321.402083333334</v>
      </c>
      <c r="AQ13087" s="1">
        <v>45273.51458333333</v>
      </c>
    </row>
    <row r="13088" spans="1:43" x14ac:dyDescent="0.35">
      <c r="A13088" t="s">
        <v>70138</v>
      </c>
      <c r="B13088" t="s">
        <v>6610</v>
      </c>
      <c r="C13088" t="s">
        <v>70139</v>
      </c>
      <c r="F13088" t="s">
        <v>70140</v>
      </c>
      <c r="H13088" t="s">
        <v>70138</v>
      </c>
      <c r="J13088" t="s">
        <v>70141</v>
      </c>
      <c r="K13088" t="s">
        <v>70142</v>
      </c>
      <c r="M13088" t="s">
        <v>57010</v>
      </c>
      <c r="N13088" t="s">
        <v>798</v>
      </c>
      <c r="O13088">
        <v>79821</v>
      </c>
      <c r="P13088" t="s">
        <v>50</v>
      </c>
      <c r="U13088" s="1">
        <v>45273</v>
      </c>
      <c r="V13088" s="1">
        <v>45273</v>
      </c>
      <c r="W13088" s="1">
        <v>45273.626388888886</v>
      </c>
      <c r="X13088" s="1">
        <v>45273.626388888886</v>
      </c>
      <c r="AC13088" t="s">
        <v>51</v>
      </c>
      <c r="AD13088">
        <v>2974006492</v>
      </c>
      <c r="AE13088" s="1">
        <v>45274.378472222219</v>
      </c>
      <c r="AF13088" t="s">
        <v>70143</v>
      </c>
      <c r="AG13088" t="s">
        <v>70144</v>
      </c>
      <c r="AH13088" t="s">
        <v>51</v>
      </c>
      <c r="AJ13088" t="s">
        <v>53</v>
      </c>
      <c r="AK13088" t="s">
        <v>78</v>
      </c>
      <c r="AO13088" t="s">
        <v>5443</v>
      </c>
      <c r="AP13088" s="1">
        <v>45273.625</v>
      </c>
    </row>
    <row r="13089" spans="1:43" x14ac:dyDescent="0.35">
      <c r="A13089" t="s">
        <v>70145</v>
      </c>
      <c r="B13089" t="s">
        <v>70146</v>
      </c>
      <c r="C13089" t="s">
        <v>1076</v>
      </c>
      <c r="F13089" t="s">
        <v>70147</v>
      </c>
      <c r="H13089" t="s">
        <v>70145</v>
      </c>
      <c r="J13089" t="s">
        <v>4293</v>
      </c>
      <c r="K13089" t="s">
        <v>70148</v>
      </c>
      <c r="M13089" t="s">
        <v>18278</v>
      </c>
      <c r="N13089" t="s">
        <v>798</v>
      </c>
      <c r="O13089">
        <v>76013</v>
      </c>
      <c r="P13089" t="s">
        <v>50</v>
      </c>
      <c r="U13089" s="1">
        <v>45273</v>
      </c>
      <c r="V13089" s="1">
        <v>45273</v>
      </c>
      <c r="W13089" s="1">
        <v>45273.422222222223</v>
      </c>
      <c r="X13089" s="1">
        <v>45273.422222222223</v>
      </c>
      <c r="AC13089" t="s">
        <v>51</v>
      </c>
      <c r="AD13089">
        <v>2969634929</v>
      </c>
      <c r="AE13089" s="1">
        <v>41799.665972222225</v>
      </c>
      <c r="AF13089" t="s">
        <v>4296</v>
      </c>
      <c r="AG13089" t="s">
        <v>70149</v>
      </c>
      <c r="AH13089" t="s">
        <v>51</v>
      </c>
      <c r="AJ13089" t="s">
        <v>53</v>
      </c>
      <c r="AK13089" t="s">
        <v>78</v>
      </c>
      <c r="AO13089" t="s">
        <v>5443</v>
      </c>
      <c r="AP13089" s="1">
        <v>45306.566666666666</v>
      </c>
    </row>
    <row r="13090" spans="1:43" x14ac:dyDescent="0.35">
      <c r="A13090" t="s">
        <v>70150</v>
      </c>
      <c r="B13090" t="s">
        <v>70151</v>
      </c>
      <c r="C13090" t="s">
        <v>15217</v>
      </c>
      <c r="F13090" t="s">
        <v>70152</v>
      </c>
      <c r="H13090" t="s">
        <v>70150</v>
      </c>
      <c r="J13090" t="s">
        <v>70153</v>
      </c>
      <c r="K13090" t="s">
        <v>70154</v>
      </c>
      <c r="M13090" t="s">
        <v>70155</v>
      </c>
      <c r="N13090" t="s">
        <v>213</v>
      </c>
      <c r="O13090" t="s">
        <v>70156</v>
      </c>
      <c r="P13090" t="s">
        <v>50</v>
      </c>
      <c r="U13090" s="1">
        <v>45274</v>
      </c>
      <c r="V13090" s="1">
        <v>45274</v>
      </c>
      <c r="W13090" s="1">
        <v>45274.593055555553</v>
      </c>
      <c r="X13090" s="1">
        <v>45274.593055555553</v>
      </c>
      <c r="AC13090" t="s">
        <v>53</v>
      </c>
      <c r="AD13090">
        <v>2969553296</v>
      </c>
      <c r="AE13090" s="1">
        <v>40368.343055555553</v>
      </c>
      <c r="AF13090" t="s">
        <v>70157</v>
      </c>
      <c r="AG13090" t="s">
        <v>70158</v>
      </c>
      <c r="AH13090" t="s">
        <v>51</v>
      </c>
      <c r="AJ13090" t="s">
        <v>53</v>
      </c>
      <c r="AK13090" t="s">
        <v>78</v>
      </c>
      <c r="AO13090" t="s">
        <v>5443</v>
      </c>
      <c r="AP13090" s="1">
        <v>45468.339583333334</v>
      </c>
      <c r="AQ13090" s="1">
        <v>45414.399305555555</v>
      </c>
    </row>
    <row r="13091" spans="1:43" x14ac:dyDescent="0.35">
      <c r="A13091" t="s">
        <v>70159</v>
      </c>
      <c r="B13091" t="s">
        <v>70160</v>
      </c>
      <c r="C13091" t="s">
        <v>10042</v>
      </c>
      <c r="F13091" t="s">
        <v>70161</v>
      </c>
      <c r="H13091" t="s">
        <v>70159</v>
      </c>
      <c r="J13091" t="s">
        <v>7961</v>
      </c>
      <c r="K13091" t="s">
        <v>12115</v>
      </c>
      <c r="M13091" t="s">
        <v>7964</v>
      </c>
      <c r="N13091" t="s">
        <v>264</v>
      </c>
      <c r="O13091">
        <v>78701</v>
      </c>
      <c r="P13091" t="s">
        <v>50</v>
      </c>
      <c r="U13091" s="1">
        <v>45274</v>
      </c>
      <c r="V13091" s="1">
        <v>45274</v>
      </c>
      <c r="W13091" s="1">
        <v>45274.883333333331</v>
      </c>
      <c r="X13091" s="1">
        <v>45274.883333333331</v>
      </c>
      <c r="AC13091" t="s">
        <v>53</v>
      </c>
      <c r="AD13091">
        <v>2969702039</v>
      </c>
      <c r="AE13091" s="1">
        <v>42528.619444444441</v>
      </c>
      <c r="AF13091" t="s">
        <v>9789</v>
      </c>
      <c r="AG13091" t="s">
        <v>70162</v>
      </c>
      <c r="AH13091" t="s">
        <v>51</v>
      </c>
      <c r="AJ13091" t="s">
        <v>53</v>
      </c>
      <c r="AK13091" t="s">
        <v>78</v>
      </c>
      <c r="AO13091" t="s">
        <v>5443</v>
      </c>
      <c r="AP13091" s="1">
        <v>45350.830555555556</v>
      </c>
    </row>
    <row r="13092" spans="1:43" x14ac:dyDescent="0.35">
      <c r="A13092" t="s">
        <v>70163</v>
      </c>
      <c r="B13092" t="s">
        <v>15488</v>
      </c>
      <c r="C13092" t="s">
        <v>3846</v>
      </c>
      <c r="F13092" t="s">
        <v>70164</v>
      </c>
      <c r="H13092" t="s">
        <v>39517</v>
      </c>
      <c r="J13092" t="s">
        <v>5634</v>
      </c>
      <c r="P13092" t="s">
        <v>50</v>
      </c>
      <c r="U13092" s="1">
        <v>45274</v>
      </c>
      <c r="V13092" s="1">
        <v>45274</v>
      </c>
      <c r="W13092" s="1">
        <v>45274.470833333333</v>
      </c>
      <c r="X13092" s="1">
        <v>45274.470833333333</v>
      </c>
      <c r="AC13092" t="s">
        <v>53</v>
      </c>
      <c r="AD13092">
        <v>1000000001</v>
      </c>
      <c r="AE13092" s="1">
        <v>39973.351388888892</v>
      </c>
      <c r="AF13092" t="s">
        <v>3377</v>
      </c>
      <c r="AG13092" t="s">
        <v>70165</v>
      </c>
      <c r="AH13092" t="s">
        <v>51</v>
      </c>
      <c r="AJ13092" t="s">
        <v>53</v>
      </c>
      <c r="AK13092" t="s">
        <v>78</v>
      </c>
      <c r="AO13092" t="s">
        <v>5443</v>
      </c>
      <c r="AP13092" s="1">
        <v>45274.482638888891</v>
      </c>
    </row>
    <row r="13093" spans="1:43" x14ac:dyDescent="0.35">
      <c r="A13093">
        <v>372060</v>
      </c>
      <c r="B13093" t="s">
        <v>70166</v>
      </c>
      <c r="C13093" t="s">
        <v>6419</v>
      </c>
      <c r="F13093" t="s">
        <v>43635</v>
      </c>
      <c r="G13093" t="s">
        <v>69864</v>
      </c>
      <c r="H13093" t="s">
        <v>43421</v>
      </c>
      <c r="J13093" t="s">
        <v>12614</v>
      </c>
      <c r="M13093" t="s">
        <v>18453</v>
      </c>
      <c r="N13093" t="s">
        <v>287</v>
      </c>
      <c r="O13093">
        <v>80610</v>
      </c>
      <c r="P13093" t="s">
        <v>50</v>
      </c>
      <c r="U13093" s="1">
        <v>45274</v>
      </c>
      <c r="V13093" s="1">
        <v>45274</v>
      </c>
      <c r="AC13093" t="s">
        <v>53</v>
      </c>
      <c r="AD13093">
        <v>2969543968</v>
      </c>
      <c r="AE13093" s="1">
        <v>40032.470138888886</v>
      </c>
      <c r="AG13093" t="s">
        <v>70167</v>
      </c>
      <c r="AH13093" t="s">
        <v>51</v>
      </c>
      <c r="AJ13093" t="s">
        <v>53</v>
      </c>
      <c r="AO13093" t="s">
        <v>57090</v>
      </c>
    </row>
    <row r="13094" spans="1:43" x14ac:dyDescent="0.35">
      <c r="A13094">
        <v>372229</v>
      </c>
      <c r="B13094" t="s">
        <v>70168</v>
      </c>
      <c r="C13094" t="s">
        <v>1614</v>
      </c>
      <c r="F13094" t="s">
        <v>43635</v>
      </c>
      <c r="G13094" t="s">
        <v>69864</v>
      </c>
      <c r="H13094" t="s">
        <v>43631</v>
      </c>
      <c r="J13094" t="s">
        <v>12614</v>
      </c>
      <c r="M13094" t="s">
        <v>3571</v>
      </c>
      <c r="N13094" t="s">
        <v>287</v>
      </c>
      <c r="O13094">
        <v>80022</v>
      </c>
      <c r="P13094" t="s">
        <v>50</v>
      </c>
      <c r="U13094" s="1">
        <v>45274</v>
      </c>
      <c r="V13094" s="1">
        <v>45274</v>
      </c>
      <c r="AC13094" t="s">
        <v>53</v>
      </c>
      <c r="AD13094">
        <v>2969543968</v>
      </c>
      <c r="AE13094" s="1">
        <v>40032.470138888886</v>
      </c>
      <c r="AG13094" t="s">
        <v>70169</v>
      </c>
      <c r="AH13094" t="s">
        <v>51</v>
      </c>
      <c r="AJ13094" t="s">
        <v>53</v>
      </c>
      <c r="AO13094" t="s">
        <v>57090</v>
      </c>
    </row>
    <row r="13095" spans="1:43" x14ac:dyDescent="0.35">
      <c r="A13095">
        <v>371819</v>
      </c>
      <c r="B13095" t="s">
        <v>70170</v>
      </c>
      <c r="C13095" t="s">
        <v>97</v>
      </c>
      <c r="F13095" t="s">
        <v>43635</v>
      </c>
      <c r="G13095" t="s">
        <v>69864</v>
      </c>
      <c r="H13095" t="s">
        <v>43416</v>
      </c>
      <c r="J13095" t="s">
        <v>12614</v>
      </c>
      <c r="M13095" t="s">
        <v>3304</v>
      </c>
      <c r="N13095" t="s">
        <v>287</v>
      </c>
      <c r="O13095">
        <v>80102</v>
      </c>
      <c r="P13095" t="s">
        <v>50</v>
      </c>
      <c r="U13095" s="1">
        <v>45274</v>
      </c>
      <c r="V13095" s="1">
        <v>45274</v>
      </c>
      <c r="AC13095" t="s">
        <v>53</v>
      </c>
      <c r="AD13095">
        <v>2969543968</v>
      </c>
      <c r="AE13095" s="1">
        <v>40032.470138888886</v>
      </c>
      <c r="AG13095" t="s">
        <v>70171</v>
      </c>
      <c r="AH13095" t="s">
        <v>51</v>
      </c>
      <c r="AJ13095" t="s">
        <v>53</v>
      </c>
      <c r="AO13095" t="s">
        <v>57090</v>
      </c>
    </row>
    <row r="13096" spans="1:43" x14ac:dyDescent="0.35">
      <c r="A13096" t="s">
        <v>70172</v>
      </c>
      <c r="B13096" t="s">
        <v>2339</v>
      </c>
      <c r="C13096" t="s">
        <v>70173</v>
      </c>
      <c r="F13096" t="s">
        <v>70174</v>
      </c>
      <c r="H13096" t="s">
        <v>70172</v>
      </c>
      <c r="J13096" t="s">
        <v>70175</v>
      </c>
      <c r="K13096" t="s">
        <v>70176</v>
      </c>
      <c r="M13096" t="s">
        <v>51220</v>
      </c>
      <c r="N13096" t="s">
        <v>798</v>
      </c>
      <c r="O13096">
        <v>79839</v>
      </c>
      <c r="P13096" t="s">
        <v>50</v>
      </c>
      <c r="U13096" s="1">
        <v>45274</v>
      </c>
      <c r="V13096" s="1">
        <v>45274</v>
      </c>
      <c r="W13096" s="1">
        <v>45274.458333333336</v>
      </c>
      <c r="X13096" s="1">
        <v>45274.458333333336</v>
      </c>
      <c r="AC13096" t="s">
        <v>53</v>
      </c>
      <c r="AD13096">
        <v>1000000001</v>
      </c>
      <c r="AE13096" s="1">
        <v>39973.351388888892</v>
      </c>
      <c r="AF13096" t="s">
        <v>3377</v>
      </c>
      <c r="AG13096" t="s">
        <v>70177</v>
      </c>
      <c r="AH13096" t="s">
        <v>51</v>
      </c>
      <c r="AJ13096" t="s">
        <v>53</v>
      </c>
      <c r="AK13096" t="s">
        <v>78</v>
      </c>
      <c r="AO13096" t="s">
        <v>5443</v>
      </c>
      <c r="AP13096" s="1">
        <v>45274.482638888891</v>
      </c>
    </row>
    <row r="13097" spans="1:43" x14ac:dyDescent="0.35">
      <c r="A13097" t="s">
        <v>70178</v>
      </c>
      <c r="B13097" t="s">
        <v>4236</v>
      </c>
      <c r="C13097" t="s">
        <v>4237</v>
      </c>
      <c r="F13097" t="s">
        <v>70179</v>
      </c>
      <c r="H13097" t="s">
        <v>70178</v>
      </c>
      <c r="J13097" t="s">
        <v>70180</v>
      </c>
      <c r="K13097" t="s">
        <v>70181</v>
      </c>
      <c r="M13097" t="s">
        <v>70182</v>
      </c>
      <c r="N13097" t="s">
        <v>32317</v>
      </c>
      <c r="O13097">
        <v>64106</v>
      </c>
      <c r="P13097" t="s">
        <v>50</v>
      </c>
      <c r="U13097" s="1">
        <v>45275</v>
      </c>
      <c r="V13097" s="1">
        <v>45275</v>
      </c>
      <c r="W13097" s="1">
        <v>45275.586111111108</v>
      </c>
      <c r="X13097" s="1">
        <v>45275.586111111108</v>
      </c>
      <c r="AC13097" t="s">
        <v>51</v>
      </c>
      <c r="AD13097">
        <v>2969845758</v>
      </c>
      <c r="AE13097" s="1">
        <v>43392.413194444445</v>
      </c>
      <c r="AF13097" t="s">
        <v>70183</v>
      </c>
      <c r="AG13097" t="s">
        <v>70184</v>
      </c>
      <c r="AH13097" t="s">
        <v>51</v>
      </c>
      <c r="AJ13097" t="s">
        <v>53</v>
      </c>
      <c r="AK13097" t="s">
        <v>78</v>
      </c>
      <c r="AO13097" t="s">
        <v>5443</v>
      </c>
      <c r="AP13097" s="1">
        <v>45344.518750000003</v>
      </c>
    </row>
    <row r="13098" spans="1:43" x14ac:dyDescent="0.35">
      <c r="A13098" t="s">
        <v>70185</v>
      </c>
      <c r="B13098" t="s">
        <v>70186</v>
      </c>
      <c r="C13098" t="s">
        <v>888</v>
      </c>
      <c r="H13098" t="s">
        <v>70185</v>
      </c>
      <c r="K13098" t="s">
        <v>70187</v>
      </c>
      <c r="M13098" t="s">
        <v>70188</v>
      </c>
      <c r="N13098" t="s">
        <v>287</v>
      </c>
      <c r="O13098">
        <v>80834</v>
      </c>
      <c r="P13098" t="s">
        <v>50</v>
      </c>
      <c r="U13098" s="1">
        <v>45275</v>
      </c>
      <c r="V13098" s="1">
        <v>45275</v>
      </c>
      <c r="W13098" s="1">
        <v>45275.790972222225</v>
      </c>
      <c r="X13098" s="1">
        <v>45275.790972222225</v>
      </c>
      <c r="AC13098" t="s">
        <v>53</v>
      </c>
      <c r="AD13098">
        <v>1000000001</v>
      </c>
      <c r="AE13098" s="1">
        <v>39973.351388888892</v>
      </c>
      <c r="AF13098" t="s">
        <v>3377</v>
      </c>
      <c r="AG13098" t="s">
        <v>70189</v>
      </c>
      <c r="AH13098" t="s">
        <v>51</v>
      </c>
      <c r="AJ13098" t="s">
        <v>53</v>
      </c>
      <c r="AK13098" t="s">
        <v>78</v>
      </c>
      <c r="AO13098" t="s">
        <v>51552</v>
      </c>
    </row>
    <row r="13099" spans="1:43" x14ac:dyDescent="0.35">
      <c r="A13099" t="s">
        <v>70190</v>
      </c>
      <c r="B13099" t="s">
        <v>70191</v>
      </c>
      <c r="C13099" t="s">
        <v>383</v>
      </c>
      <c r="F13099" t="s">
        <v>70192</v>
      </c>
      <c r="H13099" t="s">
        <v>70193</v>
      </c>
      <c r="J13099" t="s">
        <v>4293</v>
      </c>
      <c r="K13099" t="s">
        <v>70194</v>
      </c>
      <c r="M13099" t="s">
        <v>2177</v>
      </c>
      <c r="N13099" t="s">
        <v>798</v>
      </c>
      <c r="O13099">
        <v>76904</v>
      </c>
      <c r="P13099" t="s">
        <v>50</v>
      </c>
      <c r="U13099" s="1">
        <v>45275</v>
      </c>
      <c r="V13099" s="1">
        <v>45275</v>
      </c>
      <c r="W13099" s="1">
        <v>45275.851388888892</v>
      </c>
      <c r="X13099" s="1">
        <v>45275.851388888892</v>
      </c>
      <c r="AC13099" t="s">
        <v>53</v>
      </c>
      <c r="AD13099">
        <v>2969634929</v>
      </c>
      <c r="AE13099" s="1">
        <v>41799.665972222225</v>
      </c>
      <c r="AF13099" t="s">
        <v>4296</v>
      </c>
      <c r="AG13099" t="s">
        <v>70195</v>
      </c>
      <c r="AH13099" t="s">
        <v>51</v>
      </c>
      <c r="AJ13099" t="s">
        <v>53</v>
      </c>
      <c r="AK13099" t="s">
        <v>78</v>
      </c>
      <c r="AO13099" t="s">
        <v>5443</v>
      </c>
      <c r="AP13099" s="1">
        <v>45275.85</v>
      </c>
    </row>
    <row r="13100" spans="1:43" x14ac:dyDescent="0.35">
      <c r="A13100" t="s">
        <v>70196</v>
      </c>
      <c r="B13100" t="s">
        <v>11164</v>
      </c>
      <c r="C13100" t="s">
        <v>25985</v>
      </c>
      <c r="F13100" t="s">
        <v>68603</v>
      </c>
      <c r="H13100" t="s">
        <v>70196</v>
      </c>
      <c r="J13100" t="s">
        <v>41384</v>
      </c>
      <c r="K13100" t="s">
        <v>68605</v>
      </c>
      <c r="L13100" t="s">
        <v>68606</v>
      </c>
      <c r="M13100" t="s">
        <v>2700</v>
      </c>
      <c r="N13100" t="s">
        <v>213</v>
      </c>
      <c r="O13100">
        <v>80901</v>
      </c>
      <c r="P13100" t="s">
        <v>50</v>
      </c>
      <c r="U13100" s="1">
        <v>45275</v>
      </c>
      <c r="V13100" s="1">
        <v>45275</v>
      </c>
      <c r="AC13100" t="s">
        <v>53</v>
      </c>
      <c r="AD13100">
        <v>2969475420</v>
      </c>
      <c r="AE13100" s="1">
        <v>37166.661111111112</v>
      </c>
      <c r="AG13100" t="s">
        <v>70197</v>
      </c>
      <c r="AH13100" t="s">
        <v>51</v>
      </c>
      <c r="AJ13100" t="s">
        <v>53</v>
      </c>
      <c r="AO13100" t="s">
        <v>57090</v>
      </c>
    </row>
    <row r="13101" spans="1:43" x14ac:dyDescent="0.35">
      <c r="A13101" t="s">
        <v>70198</v>
      </c>
      <c r="B13101" t="s">
        <v>23686</v>
      </c>
      <c r="C13101" t="s">
        <v>69101</v>
      </c>
      <c r="F13101" t="s">
        <v>70199</v>
      </c>
      <c r="H13101" t="s">
        <v>41073</v>
      </c>
      <c r="J13101" t="s">
        <v>69101</v>
      </c>
      <c r="K13101" t="s">
        <v>39322</v>
      </c>
      <c r="M13101" t="s">
        <v>525</v>
      </c>
      <c r="N13101" t="s">
        <v>65</v>
      </c>
      <c r="O13101">
        <v>80011</v>
      </c>
      <c r="P13101" t="s">
        <v>50</v>
      </c>
      <c r="U13101" s="1">
        <v>45275</v>
      </c>
      <c r="V13101" s="1">
        <v>45275</v>
      </c>
      <c r="W13101" s="1">
        <v>45275.661111111112</v>
      </c>
      <c r="X13101" s="1">
        <v>45275.661111111112</v>
      </c>
      <c r="AC13101" t="s">
        <v>53</v>
      </c>
      <c r="AD13101">
        <v>1000000001</v>
      </c>
      <c r="AE13101" s="1">
        <v>39973.351388888892</v>
      </c>
      <c r="AF13101" t="s">
        <v>3377</v>
      </c>
      <c r="AG13101" t="s">
        <v>70200</v>
      </c>
      <c r="AH13101" t="s">
        <v>51</v>
      </c>
      <c r="AJ13101" t="s">
        <v>53</v>
      </c>
      <c r="AK13101" t="s">
        <v>78</v>
      </c>
      <c r="AO13101" t="s">
        <v>5443</v>
      </c>
      <c r="AP13101" s="1">
        <v>45275.659722222219</v>
      </c>
    </row>
    <row r="13102" spans="1:43" x14ac:dyDescent="0.35">
      <c r="A13102" t="s">
        <v>70201</v>
      </c>
      <c r="B13102" t="s">
        <v>70202</v>
      </c>
      <c r="C13102" t="s">
        <v>5930</v>
      </c>
      <c r="F13102" t="s">
        <v>70203</v>
      </c>
      <c r="H13102" t="s">
        <v>70201</v>
      </c>
      <c r="J13102" t="s">
        <v>70204</v>
      </c>
      <c r="K13102" t="s">
        <v>70205</v>
      </c>
      <c r="M13102" t="s">
        <v>4133</v>
      </c>
      <c r="N13102" t="s">
        <v>65</v>
      </c>
      <c r="O13102">
        <v>80516</v>
      </c>
      <c r="P13102" t="s">
        <v>50</v>
      </c>
      <c r="U13102" s="1">
        <v>45275</v>
      </c>
      <c r="V13102" s="1">
        <v>45275</v>
      </c>
      <c r="W13102" s="1">
        <v>45275.486111111109</v>
      </c>
      <c r="X13102" s="1">
        <v>45275.486111111109</v>
      </c>
      <c r="AC13102" t="s">
        <v>51</v>
      </c>
      <c r="AD13102">
        <v>1000000001</v>
      </c>
      <c r="AE13102" s="1">
        <v>39973.351388888892</v>
      </c>
      <c r="AF13102" t="s">
        <v>3377</v>
      </c>
      <c r="AG13102" t="s">
        <v>70206</v>
      </c>
      <c r="AH13102" t="s">
        <v>51</v>
      </c>
      <c r="AJ13102" t="s">
        <v>53</v>
      </c>
      <c r="AK13102" t="s">
        <v>78</v>
      </c>
      <c r="AO13102" t="s">
        <v>5443</v>
      </c>
      <c r="AP13102" s="1">
        <v>45278.387499999997</v>
      </c>
    </row>
    <row r="13103" spans="1:43" x14ac:dyDescent="0.35">
      <c r="A13103" t="s">
        <v>70207</v>
      </c>
      <c r="B13103" t="s">
        <v>903</v>
      </c>
      <c r="C13103" t="s">
        <v>2615</v>
      </c>
      <c r="F13103">
        <v>15054509801</v>
      </c>
      <c r="G13103">
        <v>5054509801</v>
      </c>
      <c r="H13103" t="s">
        <v>70208</v>
      </c>
      <c r="J13103" t="s">
        <v>70209</v>
      </c>
      <c r="K13103" t="s">
        <v>70210</v>
      </c>
      <c r="M13103" t="s">
        <v>419</v>
      </c>
      <c r="N13103" t="s">
        <v>398</v>
      </c>
      <c r="O13103">
        <v>87107</v>
      </c>
      <c r="P13103" t="s">
        <v>50</v>
      </c>
      <c r="U13103" s="1">
        <v>45275</v>
      </c>
      <c r="V13103" s="1">
        <v>45275</v>
      </c>
      <c r="W13103" s="1">
        <v>45275.477777777778</v>
      </c>
      <c r="X13103" s="1">
        <v>45275.477777777778</v>
      </c>
      <c r="AC13103" t="s">
        <v>53</v>
      </c>
      <c r="AD13103">
        <v>1000000001</v>
      </c>
      <c r="AE13103" s="1">
        <v>39973.351388888892</v>
      </c>
      <c r="AF13103" t="s">
        <v>3377</v>
      </c>
      <c r="AG13103" t="s">
        <v>70211</v>
      </c>
      <c r="AH13103" t="s">
        <v>51</v>
      </c>
      <c r="AJ13103" t="s">
        <v>53</v>
      </c>
      <c r="AK13103" t="s">
        <v>78</v>
      </c>
      <c r="AO13103" t="s">
        <v>5443</v>
      </c>
      <c r="AP13103" s="1">
        <v>45369.666666666664</v>
      </c>
      <c r="AQ13103" s="1">
        <v>45357.426388888889</v>
      </c>
    </row>
    <row r="13104" spans="1:43" x14ac:dyDescent="0.35">
      <c r="A13104" t="s">
        <v>70212</v>
      </c>
      <c r="B13104" t="s">
        <v>12348</v>
      </c>
      <c r="C13104" t="s">
        <v>2923</v>
      </c>
      <c r="F13104" t="s">
        <v>70213</v>
      </c>
      <c r="H13104" t="s">
        <v>70212</v>
      </c>
      <c r="J13104" t="s">
        <v>155</v>
      </c>
      <c r="K13104" t="s">
        <v>70214</v>
      </c>
      <c r="M13104" t="s">
        <v>257</v>
      </c>
      <c r="N13104" t="s">
        <v>65</v>
      </c>
      <c r="O13104">
        <v>81321</v>
      </c>
      <c r="P13104" t="s">
        <v>50</v>
      </c>
      <c r="U13104" s="1">
        <v>45275</v>
      </c>
      <c r="V13104" s="1">
        <v>45275</v>
      </c>
      <c r="W13104" s="1">
        <v>45275.386111111111</v>
      </c>
      <c r="X13104" s="1">
        <v>45275.386111111111</v>
      </c>
      <c r="AC13104" t="s">
        <v>51</v>
      </c>
      <c r="AD13104">
        <v>1000000001</v>
      </c>
      <c r="AE13104" s="1">
        <v>39973.351388888892</v>
      </c>
      <c r="AF13104" t="s">
        <v>3377</v>
      </c>
      <c r="AG13104" t="s">
        <v>70215</v>
      </c>
      <c r="AH13104" t="s">
        <v>51</v>
      </c>
      <c r="AJ13104" t="s">
        <v>53</v>
      </c>
      <c r="AK13104" t="s">
        <v>78</v>
      </c>
      <c r="AO13104" t="s">
        <v>5443</v>
      </c>
      <c r="AP13104" s="1">
        <v>45275.384722222225</v>
      </c>
    </row>
    <row r="13105" spans="1:43" x14ac:dyDescent="0.35">
      <c r="A13105" t="s">
        <v>70216</v>
      </c>
      <c r="B13105" t="s">
        <v>70217</v>
      </c>
      <c r="C13105" t="s">
        <v>23996</v>
      </c>
      <c r="F13105" t="s">
        <v>70218</v>
      </c>
      <c r="H13105" t="s">
        <v>70216</v>
      </c>
      <c r="J13105" t="s">
        <v>20891</v>
      </c>
      <c r="K13105" t="s">
        <v>36106</v>
      </c>
      <c r="M13105" t="s">
        <v>370</v>
      </c>
      <c r="N13105" t="s">
        <v>501</v>
      </c>
      <c r="O13105">
        <v>88240</v>
      </c>
      <c r="P13105" t="s">
        <v>50</v>
      </c>
      <c r="U13105" s="1">
        <v>45275</v>
      </c>
      <c r="V13105" s="1">
        <v>45275</v>
      </c>
      <c r="AC13105" t="s">
        <v>53</v>
      </c>
      <c r="AD13105">
        <v>2969766987</v>
      </c>
      <c r="AE13105" s="1">
        <v>43069.593055555553</v>
      </c>
      <c r="AG13105" t="s">
        <v>70219</v>
      </c>
      <c r="AH13105" t="s">
        <v>51</v>
      </c>
      <c r="AJ13105" t="s">
        <v>53</v>
      </c>
      <c r="AO13105" t="s">
        <v>57090</v>
      </c>
    </row>
    <row r="13106" spans="1:43" x14ac:dyDescent="0.35">
      <c r="A13106" t="s">
        <v>70220</v>
      </c>
      <c r="B13106" t="s">
        <v>4746</v>
      </c>
      <c r="C13106" t="s">
        <v>27930</v>
      </c>
      <c r="F13106" t="s">
        <v>70221</v>
      </c>
      <c r="H13106" t="s">
        <v>70220</v>
      </c>
      <c r="J13106" t="s">
        <v>70222</v>
      </c>
      <c r="K13106" t="s">
        <v>70223</v>
      </c>
      <c r="M13106" t="s">
        <v>753</v>
      </c>
      <c r="N13106" t="s">
        <v>798</v>
      </c>
      <c r="O13106">
        <v>79936</v>
      </c>
      <c r="P13106" t="s">
        <v>50</v>
      </c>
      <c r="U13106" s="1">
        <v>45275</v>
      </c>
      <c r="V13106" s="1">
        <v>45275</v>
      </c>
      <c r="W13106" s="1">
        <v>45275.551388888889</v>
      </c>
      <c r="X13106" s="1">
        <v>45275.551388888889</v>
      </c>
      <c r="AC13106" t="s">
        <v>51</v>
      </c>
      <c r="AD13106">
        <v>2974007732</v>
      </c>
      <c r="AE13106" s="1">
        <v>45275.569444444445</v>
      </c>
      <c r="AF13106" t="s">
        <v>70224</v>
      </c>
      <c r="AG13106" t="s">
        <v>70225</v>
      </c>
      <c r="AH13106" t="s">
        <v>51</v>
      </c>
      <c r="AJ13106" t="s">
        <v>53</v>
      </c>
      <c r="AK13106" t="s">
        <v>78</v>
      </c>
      <c r="AO13106" t="s">
        <v>5443</v>
      </c>
      <c r="AP13106" s="1">
        <v>45275.603472222225</v>
      </c>
      <c r="AQ13106" s="1">
        <v>45275.575694444444</v>
      </c>
    </row>
    <row r="13107" spans="1:43" x14ac:dyDescent="0.35">
      <c r="A13107" t="s">
        <v>70226</v>
      </c>
      <c r="B13107" t="s">
        <v>70227</v>
      </c>
      <c r="C13107" t="s">
        <v>58814</v>
      </c>
      <c r="D13107" t="s">
        <v>451</v>
      </c>
      <c r="F13107" t="s">
        <v>47</v>
      </c>
      <c r="H13107" t="s">
        <v>70228</v>
      </c>
      <c r="J13107" t="s">
        <v>49</v>
      </c>
      <c r="P13107" t="s">
        <v>50</v>
      </c>
      <c r="U13107" s="1">
        <v>45275</v>
      </c>
      <c r="V13107" s="1">
        <v>45275</v>
      </c>
      <c r="W13107" s="1">
        <v>45288.519444444442</v>
      </c>
      <c r="X13107" s="1">
        <v>45356.609027777777</v>
      </c>
      <c r="AC13107" t="s">
        <v>53</v>
      </c>
      <c r="AD13107">
        <v>1000000000</v>
      </c>
      <c r="AE13107" s="1">
        <v>37295</v>
      </c>
      <c r="AG13107" t="s">
        <v>70229</v>
      </c>
      <c r="AH13107" t="s">
        <v>51</v>
      </c>
      <c r="AJ13107" t="s">
        <v>53</v>
      </c>
      <c r="AK13107" t="s">
        <v>78</v>
      </c>
      <c r="AO13107" t="s">
        <v>5443</v>
      </c>
      <c r="AP13107" s="1">
        <v>45433.572916666664</v>
      </c>
    </row>
    <row r="13108" spans="1:43" x14ac:dyDescent="0.35">
      <c r="A13108" t="s">
        <v>70230</v>
      </c>
      <c r="B13108" t="s">
        <v>2689</v>
      </c>
      <c r="C13108" t="s">
        <v>70231</v>
      </c>
      <c r="F13108" t="s">
        <v>70232</v>
      </c>
      <c r="H13108" t="s">
        <v>70230</v>
      </c>
      <c r="J13108" t="s">
        <v>70233</v>
      </c>
      <c r="K13108" t="s">
        <v>70234</v>
      </c>
      <c r="M13108" t="s">
        <v>35919</v>
      </c>
      <c r="N13108" t="s">
        <v>9781</v>
      </c>
      <c r="O13108">
        <v>56369</v>
      </c>
      <c r="P13108" t="s">
        <v>50</v>
      </c>
      <c r="U13108" s="1">
        <v>45275</v>
      </c>
      <c r="V13108" s="1">
        <v>45275</v>
      </c>
      <c r="W13108" s="1">
        <v>45275.612500000003</v>
      </c>
      <c r="X13108" s="1">
        <v>45275.612500000003</v>
      </c>
      <c r="AC13108" t="s">
        <v>51</v>
      </c>
      <c r="AD13108">
        <v>2969477117</v>
      </c>
      <c r="AE13108" s="1">
        <v>37266</v>
      </c>
      <c r="AF13108" t="s">
        <v>70235</v>
      </c>
      <c r="AG13108" t="s">
        <v>70236</v>
      </c>
      <c r="AH13108" t="s">
        <v>51</v>
      </c>
      <c r="AJ13108" t="s">
        <v>53</v>
      </c>
      <c r="AK13108" t="s">
        <v>78</v>
      </c>
      <c r="AO13108" t="s">
        <v>5443</v>
      </c>
      <c r="AP13108" s="1">
        <v>45464.362500000003</v>
      </c>
      <c r="AQ13108" s="1">
        <v>45464.34652777778</v>
      </c>
    </row>
    <row r="13109" spans="1:43" x14ac:dyDescent="0.35">
      <c r="A13109" t="s">
        <v>70237</v>
      </c>
      <c r="B13109" t="s">
        <v>24910</v>
      </c>
      <c r="C13109" t="s">
        <v>70238</v>
      </c>
      <c r="F13109" t="s">
        <v>70239</v>
      </c>
      <c r="H13109" t="s">
        <v>70240</v>
      </c>
      <c r="J13109" t="s">
        <v>70241</v>
      </c>
      <c r="K13109" t="s">
        <v>70242</v>
      </c>
      <c r="M13109" t="s">
        <v>1692</v>
      </c>
      <c r="N13109" t="s">
        <v>501</v>
      </c>
      <c r="O13109">
        <v>88240</v>
      </c>
      <c r="P13109" t="s">
        <v>50</v>
      </c>
      <c r="U13109" s="1">
        <v>45275</v>
      </c>
      <c r="V13109" s="1">
        <v>45275</v>
      </c>
      <c r="W13109" s="1">
        <v>45275.62222222222</v>
      </c>
      <c r="X13109" s="1">
        <v>45275.62222222222</v>
      </c>
      <c r="AC13109" t="s">
        <v>51</v>
      </c>
      <c r="AD13109">
        <v>2973243477</v>
      </c>
      <c r="AE13109" s="1">
        <v>45273.553472222222</v>
      </c>
      <c r="AF13109" t="s">
        <v>70243</v>
      </c>
      <c r="AG13109" t="s">
        <v>70244</v>
      </c>
      <c r="AH13109" t="s">
        <v>51</v>
      </c>
      <c r="AJ13109" t="s">
        <v>53</v>
      </c>
      <c r="AK13109" t="s">
        <v>78</v>
      </c>
      <c r="AO13109" t="s">
        <v>5443</v>
      </c>
      <c r="AP13109" s="1">
        <v>45476.390972222223</v>
      </c>
      <c r="AQ13109" s="1">
        <v>45450.661805555559</v>
      </c>
    </row>
    <row r="13110" spans="1:43" x14ac:dyDescent="0.35">
      <c r="A13110" t="s">
        <v>70245</v>
      </c>
      <c r="B13110" t="s">
        <v>3009</v>
      </c>
      <c r="C13110" t="s">
        <v>5318</v>
      </c>
      <c r="F13110" t="s">
        <v>70246</v>
      </c>
      <c r="H13110" t="s">
        <v>70245</v>
      </c>
      <c r="J13110" t="s">
        <v>4293</v>
      </c>
      <c r="K13110" t="s">
        <v>70247</v>
      </c>
      <c r="M13110" t="s">
        <v>70248</v>
      </c>
      <c r="N13110" t="s">
        <v>11468</v>
      </c>
      <c r="O13110">
        <v>72067</v>
      </c>
      <c r="P13110" t="s">
        <v>50</v>
      </c>
      <c r="U13110" s="1">
        <v>45275</v>
      </c>
      <c r="V13110" s="1">
        <v>45275</v>
      </c>
      <c r="W13110" s="1">
        <v>45275.797222222223</v>
      </c>
      <c r="X13110" s="1">
        <v>45275.797222222223</v>
      </c>
      <c r="AC13110" t="s">
        <v>51</v>
      </c>
      <c r="AD13110">
        <v>2969634929</v>
      </c>
      <c r="AE13110" s="1">
        <v>41799.665972222225</v>
      </c>
      <c r="AF13110" t="s">
        <v>4296</v>
      </c>
      <c r="AG13110" t="s">
        <v>70249</v>
      </c>
      <c r="AH13110" t="s">
        <v>51</v>
      </c>
      <c r="AJ13110" t="s">
        <v>53</v>
      </c>
      <c r="AK13110" t="s">
        <v>78</v>
      </c>
      <c r="AO13110" t="s">
        <v>5443</v>
      </c>
      <c r="AP13110" s="1">
        <v>45275.79583333333</v>
      </c>
    </row>
    <row r="13111" spans="1:43" x14ac:dyDescent="0.35">
      <c r="A13111" t="s">
        <v>70250</v>
      </c>
      <c r="B13111" t="s">
        <v>70251</v>
      </c>
      <c r="C13111" t="s">
        <v>996</v>
      </c>
      <c r="H13111" t="s">
        <v>70252</v>
      </c>
      <c r="J13111" t="s">
        <v>22840</v>
      </c>
      <c r="P13111" t="s">
        <v>50</v>
      </c>
      <c r="U13111" s="1">
        <v>45275</v>
      </c>
      <c r="V13111" s="1">
        <v>45275</v>
      </c>
      <c r="W13111" s="1">
        <v>45275.649305555555</v>
      </c>
      <c r="X13111" s="1">
        <v>45275.649305555555</v>
      </c>
      <c r="AC13111" t="s">
        <v>53</v>
      </c>
      <c r="AD13111">
        <v>2969475309</v>
      </c>
      <c r="AE13111" s="1">
        <v>37159</v>
      </c>
      <c r="AG13111" t="s">
        <v>70253</v>
      </c>
      <c r="AH13111" t="s">
        <v>51</v>
      </c>
      <c r="AJ13111" t="s">
        <v>53</v>
      </c>
      <c r="AO13111" t="s">
        <v>5443</v>
      </c>
      <c r="AP13111" s="1">
        <v>45338.580555555556</v>
      </c>
      <c r="AQ13111" s="1">
        <v>45268.439583333333</v>
      </c>
    </row>
    <row r="13112" spans="1:43" x14ac:dyDescent="0.35">
      <c r="A13112" t="s">
        <v>70254</v>
      </c>
      <c r="B13112" t="s">
        <v>4903</v>
      </c>
      <c r="C13112" t="s">
        <v>894</v>
      </c>
      <c r="F13112" t="s">
        <v>70255</v>
      </c>
      <c r="H13112" t="s">
        <v>70254</v>
      </c>
      <c r="J13112" t="s">
        <v>70256</v>
      </c>
      <c r="K13112" t="s">
        <v>70257</v>
      </c>
      <c r="M13112" t="s">
        <v>26199</v>
      </c>
      <c r="N13112" t="s">
        <v>5277</v>
      </c>
      <c r="O13112">
        <v>82070</v>
      </c>
      <c r="P13112" t="s">
        <v>50</v>
      </c>
      <c r="U13112" s="1">
        <v>45276</v>
      </c>
      <c r="V13112" s="1">
        <v>45276</v>
      </c>
      <c r="W13112" s="1">
        <v>45276.493055555555</v>
      </c>
      <c r="X13112" s="1">
        <v>45276.493055555555</v>
      </c>
      <c r="AC13112" t="s">
        <v>53</v>
      </c>
      <c r="AD13112">
        <v>2974046934</v>
      </c>
      <c r="AE13112" s="1">
        <v>45303.484722222223</v>
      </c>
      <c r="AF13112" t="s">
        <v>70258</v>
      </c>
      <c r="AG13112" t="s">
        <v>70259</v>
      </c>
      <c r="AH13112" t="s">
        <v>51</v>
      </c>
      <c r="AJ13112" t="s">
        <v>53</v>
      </c>
      <c r="AK13112" t="s">
        <v>78</v>
      </c>
      <c r="AO13112" t="s">
        <v>5443</v>
      </c>
      <c r="AP13112" s="1">
        <v>45276.493055555555</v>
      </c>
      <c r="AQ13112" s="1">
        <v>45276.489583333336</v>
      </c>
    </row>
    <row r="13113" spans="1:43" x14ac:dyDescent="0.35">
      <c r="A13113" t="s">
        <v>70260</v>
      </c>
      <c r="B13113" t="s">
        <v>70261</v>
      </c>
      <c r="C13113" t="s">
        <v>70262</v>
      </c>
      <c r="F13113" t="s">
        <v>70263</v>
      </c>
      <c r="H13113" t="s">
        <v>70264</v>
      </c>
      <c r="J13113" t="s">
        <v>44021</v>
      </c>
      <c r="K13113" t="s">
        <v>11809</v>
      </c>
      <c r="M13113" t="s">
        <v>3641</v>
      </c>
      <c r="N13113" t="s">
        <v>65</v>
      </c>
      <c r="O13113">
        <v>80112</v>
      </c>
      <c r="P13113" t="s">
        <v>50</v>
      </c>
      <c r="U13113" s="1">
        <v>45277</v>
      </c>
      <c r="V13113" s="1">
        <v>45277</v>
      </c>
      <c r="W13113" s="1">
        <v>45277.572222222225</v>
      </c>
      <c r="X13113" s="1">
        <v>45277.572222222225</v>
      </c>
      <c r="AC13113" t="s">
        <v>53</v>
      </c>
      <c r="AD13113">
        <v>2969847546</v>
      </c>
      <c r="AE13113" s="1">
        <v>43399.474305555559</v>
      </c>
      <c r="AF13113" t="s">
        <v>11810</v>
      </c>
      <c r="AG13113" t="s">
        <v>70265</v>
      </c>
      <c r="AH13113" t="s">
        <v>51</v>
      </c>
      <c r="AJ13113" t="s">
        <v>53</v>
      </c>
      <c r="AK13113" t="s">
        <v>78</v>
      </c>
      <c r="AO13113" t="s">
        <v>5443</v>
      </c>
      <c r="AP13113" s="1">
        <v>45288.834027777775</v>
      </c>
    </row>
    <row r="13114" spans="1:43" x14ac:dyDescent="0.35">
      <c r="A13114" t="s">
        <v>70266</v>
      </c>
      <c r="B13114" t="s">
        <v>70267</v>
      </c>
      <c r="C13114" t="s">
        <v>1300</v>
      </c>
      <c r="F13114" t="s">
        <v>70268</v>
      </c>
      <c r="H13114" t="s">
        <v>70269</v>
      </c>
      <c r="J13114" t="s">
        <v>4293</v>
      </c>
      <c r="K13114" t="s">
        <v>70270</v>
      </c>
      <c r="M13114" t="s">
        <v>1092</v>
      </c>
      <c r="N13114" t="s">
        <v>65</v>
      </c>
      <c r="O13114">
        <v>80615</v>
      </c>
      <c r="P13114" t="s">
        <v>50</v>
      </c>
      <c r="U13114" s="1">
        <v>45277</v>
      </c>
      <c r="V13114" s="1">
        <v>45277</v>
      </c>
      <c r="W13114" s="1">
        <v>45277.941666666666</v>
      </c>
      <c r="X13114" s="1">
        <v>45277.941666666666</v>
      </c>
      <c r="AC13114" t="s">
        <v>51</v>
      </c>
      <c r="AD13114">
        <v>2969634929</v>
      </c>
      <c r="AE13114" s="1">
        <v>41799.665972222225</v>
      </c>
      <c r="AF13114" t="s">
        <v>4296</v>
      </c>
      <c r="AG13114" t="s">
        <v>70271</v>
      </c>
      <c r="AH13114" t="s">
        <v>51</v>
      </c>
      <c r="AJ13114" t="s">
        <v>53</v>
      </c>
      <c r="AK13114" t="s">
        <v>78</v>
      </c>
      <c r="AO13114" t="s">
        <v>5443</v>
      </c>
      <c r="AP13114" s="1">
        <v>45277.940972222219</v>
      </c>
    </row>
    <row r="13115" spans="1:43" x14ac:dyDescent="0.35">
      <c r="A13115" t="s">
        <v>70272</v>
      </c>
      <c r="B13115" t="s">
        <v>50679</v>
      </c>
      <c r="C13115" t="s">
        <v>66860</v>
      </c>
      <c r="F13115" t="s">
        <v>70273</v>
      </c>
      <c r="H13115" t="s">
        <v>70272</v>
      </c>
      <c r="J13115" t="s">
        <v>70274</v>
      </c>
      <c r="K13115" t="s">
        <v>70275</v>
      </c>
      <c r="M13115" t="s">
        <v>9439</v>
      </c>
      <c r="N13115" t="s">
        <v>65</v>
      </c>
      <c r="O13115">
        <v>81211</v>
      </c>
      <c r="P13115" t="s">
        <v>50</v>
      </c>
      <c r="U13115" s="1">
        <v>45277</v>
      </c>
      <c r="V13115" s="1">
        <v>45277</v>
      </c>
      <c r="W13115" s="1">
        <v>45277.945833333331</v>
      </c>
      <c r="X13115" s="1">
        <v>45277.945833333331</v>
      </c>
      <c r="AC13115" t="s">
        <v>53</v>
      </c>
      <c r="AD13115">
        <v>2974008814</v>
      </c>
      <c r="AE13115" s="1">
        <v>45278.428472222222</v>
      </c>
      <c r="AF13115" t="s">
        <v>70276</v>
      </c>
      <c r="AG13115" t="s">
        <v>70277</v>
      </c>
      <c r="AH13115" t="s">
        <v>51</v>
      </c>
      <c r="AJ13115" t="s">
        <v>53</v>
      </c>
      <c r="AK13115" t="s">
        <v>78</v>
      </c>
      <c r="AO13115" t="s">
        <v>5443</v>
      </c>
      <c r="AP13115" s="1">
        <v>45277.944444444445</v>
      </c>
    </row>
    <row r="13116" spans="1:43" x14ac:dyDescent="0.35">
      <c r="A13116" t="s">
        <v>70278</v>
      </c>
      <c r="B13116" t="s">
        <v>3167</v>
      </c>
      <c r="C13116" t="s">
        <v>1982</v>
      </c>
      <c r="F13116" t="s">
        <v>70279</v>
      </c>
      <c r="H13116" t="s">
        <v>70278</v>
      </c>
      <c r="J13116" t="s">
        <v>70280</v>
      </c>
      <c r="M13116" t="s">
        <v>60776</v>
      </c>
      <c r="N13116" t="s">
        <v>398</v>
      </c>
      <c r="O13116">
        <v>87715</v>
      </c>
      <c r="P13116" t="s">
        <v>50</v>
      </c>
      <c r="U13116" s="1">
        <v>45277</v>
      </c>
      <c r="V13116" s="1">
        <v>45277</v>
      </c>
      <c r="W13116" s="1">
        <v>45277.17083333333</v>
      </c>
      <c r="X13116" s="1">
        <v>45277.17083333333</v>
      </c>
      <c r="AC13116" t="s">
        <v>53</v>
      </c>
      <c r="AD13116">
        <v>1000000001</v>
      </c>
      <c r="AE13116" s="1">
        <v>39973.351388888892</v>
      </c>
      <c r="AF13116" t="s">
        <v>3377</v>
      </c>
      <c r="AG13116" t="s">
        <v>70281</v>
      </c>
      <c r="AH13116" t="s">
        <v>51</v>
      </c>
      <c r="AJ13116" t="s">
        <v>53</v>
      </c>
      <c r="AK13116" t="s">
        <v>78</v>
      </c>
      <c r="AO13116" t="s">
        <v>5443</v>
      </c>
      <c r="AP13116" s="1">
        <v>45277.171527777777</v>
      </c>
    </row>
    <row r="13117" spans="1:43" x14ac:dyDescent="0.35">
      <c r="A13117" t="s">
        <v>70282</v>
      </c>
      <c r="B13117" t="s">
        <v>5551</v>
      </c>
      <c r="C13117" t="s">
        <v>3466</v>
      </c>
      <c r="F13117" t="s">
        <v>70283</v>
      </c>
      <c r="H13117" t="s">
        <v>70282</v>
      </c>
      <c r="J13117" t="s">
        <v>70284</v>
      </c>
      <c r="K13117" t="s">
        <v>70285</v>
      </c>
      <c r="M13117" t="s">
        <v>29989</v>
      </c>
      <c r="N13117" t="s">
        <v>798</v>
      </c>
      <c r="O13117">
        <v>79835</v>
      </c>
      <c r="P13117" t="s">
        <v>50</v>
      </c>
      <c r="U13117" s="1">
        <v>45277</v>
      </c>
      <c r="V13117" s="1">
        <v>45277</v>
      </c>
      <c r="W13117" s="1">
        <v>45277.286111111112</v>
      </c>
      <c r="X13117" s="1">
        <v>45277.286111111112</v>
      </c>
      <c r="AC13117" t="s">
        <v>51</v>
      </c>
      <c r="AD13117">
        <v>1000000001</v>
      </c>
      <c r="AE13117" s="1">
        <v>39973.351388888892</v>
      </c>
      <c r="AF13117" t="s">
        <v>3377</v>
      </c>
      <c r="AG13117" t="s">
        <v>70286</v>
      </c>
      <c r="AH13117" t="s">
        <v>51</v>
      </c>
      <c r="AJ13117" t="s">
        <v>53</v>
      </c>
      <c r="AK13117" t="s">
        <v>78</v>
      </c>
      <c r="AO13117" t="s">
        <v>5443</v>
      </c>
      <c r="AP13117" s="1">
        <v>45277.285416666666</v>
      </c>
    </row>
    <row r="13118" spans="1:43" x14ac:dyDescent="0.35">
      <c r="A13118" t="s">
        <v>70287</v>
      </c>
      <c r="B13118" t="s">
        <v>13804</v>
      </c>
      <c r="C13118" t="s">
        <v>481</v>
      </c>
      <c r="H13118" t="s">
        <v>70287</v>
      </c>
      <c r="K13118" t="s">
        <v>70288</v>
      </c>
      <c r="M13118" t="s">
        <v>70289</v>
      </c>
      <c r="N13118" t="s">
        <v>398</v>
      </c>
      <c r="O13118">
        <v>87742</v>
      </c>
      <c r="P13118" t="s">
        <v>50</v>
      </c>
      <c r="U13118" s="1">
        <v>45277</v>
      </c>
      <c r="V13118" s="1">
        <v>45277</v>
      </c>
      <c r="W13118" s="1">
        <v>45277.577777777777</v>
      </c>
      <c r="X13118" s="1">
        <v>45277.577777777777</v>
      </c>
      <c r="AC13118" t="s">
        <v>53</v>
      </c>
      <c r="AD13118">
        <v>1000000001</v>
      </c>
      <c r="AE13118" s="1">
        <v>39973.351388888892</v>
      </c>
      <c r="AF13118" t="s">
        <v>3377</v>
      </c>
      <c r="AG13118" t="s">
        <v>70290</v>
      </c>
      <c r="AH13118" t="s">
        <v>51</v>
      </c>
      <c r="AJ13118" t="s">
        <v>53</v>
      </c>
      <c r="AK13118" t="s">
        <v>78</v>
      </c>
      <c r="AO13118" t="s">
        <v>51552</v>
      </c>
    </row>
    <row r="13119" spans="1:43" x14ac:dyDescent="0.35">
      <c r="A13119" t="s">
        <v>70291</v>
      </c>
      <c r="B13119" t="s">
        <v>70292</v>
      </c>
      <c r="C13119" t="s">
        <v>70293</v>
      </c>
      <c r="F13119" t="s">
        <v>70294</v>
      </c>
      <c r="H13119" t="s">
        <v>70291</v>
      </c>
      <c r="J13119" t="s">
        <v>70295</v>
      </c>
      <c r="K13119" t="s">
        <v>70296</v>
      </c>
      <c r="M13119" t="s">
        <v>70297</v>
      </c>
      <c r="N13119" t="s">
        <v>798</v>
      </c>
      <c r="O13119">
        <v>77573</v>
      </c>
      <c r="P13119" t="s">
        <v>50</v>
      </c>
      <c r="U13119" s="1">
        <v>45277</v>
      </c>
      <c r="V13119" s="1">
        <v>45277</v>
      </c>
      <c r="W13119" s="1">
        <v>45277.5625</v>
      </c>
      <c r="X13119" s="1">
        <v>45277.5625</v>
      </c>
      <c r="AC13119" t="s">
        <v>53</v>
      </c>
      <c r="AD13119">
        <v>2974018845</v>
      </c>
      <c r="AE13119" s="1">
        <v>45294.509722222225</v>
      </c>
      <c r="AG13119" t="s">
        <v>70298</v>
      </c>
      <c r="AH13119" t="s">
        <v>51</v>
      </c>
      <c r="AJ13119" t="s">
        <v>53</v>
      </c>
      <c r="AK13119" t="s">
        <v>78</v>
      </c>
      <c r="AO13119" t="s">
        <v>5443</v>
      </c>
      <c r="AP13119" s="1">
        <v>45277.513888888891</v>
      </c>
    </row>
    <row r="13120" spans="1:43" x14ac:dyDescent="0.35">
      <c r="A13120" t="s">
        <v>70299</v>
      </c>
      <c r="B13120" t="s">
        <v>70300</v>
      </c>
      <c r="C13120" t="s">
        <v>1798</v>
      </c>
      <c r="F13120" t="s">
        <v>70301</v>
      </c>
      <c r="H13120" t="s">
        <v>70299</v>
      </c>
      <c r="J13120" t="s">
        <v>70302</v>
      </c>
      <c r="K13120" t="s">
        <v>70303</v>
      </c>
      <c r="M13120" t="s">
        <v>3412</v>
      </c>
      <c r="N13120" t="s">
        <v>65</v>
      </c>
      <c r="O13120">
        <v>80751</v>
      </c>
      <c r="P13120" t="s">
        <v>50</v>
      </c>
      <c r="U13120" s="1">
        <v>45278</v>
      </c>
      <c r="V13120" s="1">
        <v>45278</v>
      </c>
      <c r="W13120" s="1">
        <v>45278.387499999997</v>
      </c>
      <c r="X13120" s="1">
        <v>45278.387499999997</v>
      </c>
      <c r="AC13120" t="s">
        <v>53</v>
      </c>
      <c r="AD13120">
        <v>2972408533</v>
      </c>
      <c r="AE13120" s="1">
        <v>44977.395833333336</v>
      </c>
      <c r="AF13120" t="s">
        <v>70304</v>
      </c>
      <c r="AG13120" t="s">
        <v>70305</v>
      </c>
      <c r="AH13120" t="s">
        <v>51</v>
      </c>
      <c r="AJ13120" t="s">
        <v>53</v>
      </c>
      <c r="AK13120" t="s">
        <v>78</v>
      </c>
      <c r="AO13120" t="s">
        <v>5443</v>
      </c>
      <c r="AP13120" s="1">
        <v>45278.386805555558</v>
      </c>
    </row>
    <row r="13121" spans="1:43" x14ac:dyDescent="0.35">
      <c r="A13121" t="s">
        <v>70306</v>
      </c>
      <c r="B13121" t="s">
        <v>70307</v>
      </c>
      <c r="C13121" t="s">
        <v>6514</v>
      </c>
      <c r="F13121" t="s">
        <v>70308</v>
      </c>
      <c r="H13121" t="s">
        <v>70306</v>
      </c>
      <c r="J13121" t="s">
        <v>70309</v>
      </c>
      <c r="K13121" t="s">
        <v>70310</v>
      </c>
      <c r="M13121" t="s">
        <v>1333</v>
      </c>
      <c r="N13121" t="s">
        <v>65</v>
      </c>
      <c r="O13121">
        <v>80110</v>
      </c>
      <c r="P13121" t="s">
        <v>50</v>
      </c>
      <c r="U13121" s="1">
        <v>45278</v>
      </c>
      <c r="V13121" s="1">
        <v>45278</v>
      </c>
      <c r="W13121" s="1">
        <v>45278.45416666667</v>
      </c>
      <c r="X13121" s="1">
        <v>45278.45416666667</v>
      </c>
      <c r="AC13121" t="s">
        <v>53</v>
      </c>
      <c r="AD13121">
        <v>2969770644</v>
      </c>
      <c r="AE13121" s="1">
        <v>43095.650694444441</v>
      </c>
      <c r="AF13121" t="s">
        <v>70311</v>
      </c>
      <c r="AG13121" t="s">
        <v>70312</v>
      </c>
      <c r="AH13121" t="s">
        <v>51</v>
      </c>
      <c r="AJ13121" t="s">
        <v>53</v>
      </c>
      <c r="AK13121" t="s">
        <v>78</v>
      </c>
      <c r="AO13121" t="s">
        <v>5443</v>
      </c>
      <c r="AP13121" s="1">
        <v>45278.464583333334</v>
      </c>
      <c r="AQ13121" s="1">
        <v>45278.46597222222</v>
      </c>
    </row>
    <row r="13122" spans="1:43" x14ac:dyDescent="0.35">
      <c r="A13122" t="s">
        <v>70313</v>
      </c>
      <c r="B13122" t="s">
        <v>70314</v>
      </c>
      <c r="C13122" t="s">
        <v>70315</v>
      </c>
      <c r="F13122" t="s">
        <v>70316</v>
      </c>
      <c r="H13122" t="s">
        <v>70313</v>
      </c>
      <c r="J13122" t="s">
        <v>33363</v>
      </c>
      <c r="K13122" t="s">
        <v>70317</v>
      </c>
      <c r="M13122" t="s">
        <v>2248</v>
      </c>
      <c r="N13122" t="s">
        <v>65</v>
      </c>
      <c r="O13122">
        <v>80498</v>
      </c>
      <c r="P13122" t="s">
        <v>50</v>
      </c>
      <c r="U13122" s="1">
        <v>45278</v>
      </c>
      <c r="V13122" s="1">
        <v>45278</v>
      </c>
      <c r="W13122" s="1">
        <v>45278.698611111111</v>
      </c>
      <c r="X13122" s="1">
        <v>45278.698611111111</v>
      </c>
      <c r="AC13122" t="s">
        <v>53</v>
      </c>
      <c r="AD13122">
        <v>2972058392</v>
      </c>
      <c r="AE13122" s="1">
        <v>44618.684027777781</v>
      </c>
      <c r="AF13122" t="s">
        <v>33365</v>
      </c>
      <c r="AG13122" t="s">
        <v>70318</v>
      </c>
      <c r="AH13122" t="s">
        <v>51</v>
      </c>
      <c r="AJ13122" t="s">
        <v>53</v>
      </c>
      <c r="AK13122" t="s">
        <v>78</v>
      </c>
      <c r="AO13122" t="s">
        <v>5443</v>
      </c>
      <c r="AP13122" s="1">
        <v>45284.615277777775</v>
      </c>
    </row>
    <row r="13123" spans="1:43" x14ac:dyDescent="0.35">
      <c r="A13123" t="s">
        <v>70319</v>
      </c>
      <c r="B13123" t="s">
        <v>11164</v>
      </c>
      <c r="C13123" t="s">
        <v>70320</v>
      </c>
      <c r="F13123" t="s">
        <v>70321</v>
      </c>
      <c r="H13123" t="s">
        <v>70322</v>
      </c>
      <c r="J13123" t="s">
        <v>4293</v>
      </c>
      <c r="K13123" t="s">
        <v>70323</v>
      </c>
      <c r="M13123" t="s">
        <v>44887</v>
      </c>
      <c r="N13123" t="s">
        <v>798</v>
      </c>
      <c r="O13123">
        <v>78541</v>
      </c>
      <c r="P13123" t="s">
        <v>50</v>
      </c>
      <c r="U13123" s="1">
        <v>45278</v>
      </c>
      <c r="V13123" s="1">
        <v>45278</v>
      </c>
      <c r="W13123" s="1">
        <v>45278.654166666667</v>
      </c>
      <c r="X13123" s="1">
        <v>45278.654166666667</v>
      </c>
      <c r="AC13123" t="s">
        <v>53</v>
      </c>
      <c r="AD13123">
        <v>2969634929</v>
      </c>
      <c r="AE13123" s="1">
        <v>41799.665972222225</v>
      </c>
      <c r="AF13123" t="s">
        <v>4296</v>
      </c>
      <c r="AG13123" t="s">
        <v>70324</v>
      </c>
      <c r="AH13123" t="s">
        <v>51</v>
      </c>
      <c r="AJ13123" t="s">
        <v>53</v>
      </c>
      <c r="AK13123" t="s">
        <v>78</v>
      </c>
      <c r="AO13123" t="s">
        <v>5443</v>
      </c>
      <c r="AP13123" s="1">
        <v>45278.652777777781</v>
      </c>
    </row>
    <row r="13124" spans="1:43" x14ac:dyDescent="0.35">
      <c r="A13124" t="s">
        <v>70325</v>
      </c>
      <c r="B13124" t="s">
        <v>3734</v>
      </c>
      <c r="C13124" t="s">
        <v>1686</v>
      </c>
      <c r="F13124" t="s">
        <v>70326</v>
      </c>
      <c r="H13124" t="s">
        <v>70327</v>
      </c>
      <c r="J13124" t="s">
        <v>4293</v>
      </c>
      <c r="K13124" t="s">
        <v>70328</v>
      </c>
      <c r="M13124" t="s">
        <v>70329</v>
      </c>
      <c r="N13124" t="s">
        <v>798</v>
      </c>
      <c r="O13124">
        <v>78516</v>
      </c>
      <c r="P13124" t="s">
        <v>50</v>
      </c>
      <c r="U13124" s="1">
        <v>45278</v>
      </c>
      <c r="V13124" s="1">
        <v>45278</v>
      </c>
      <c r="W13124" s="1">
        <v>45278.65</v>
      </c>
      <c r="X13124" s="1">
        <v>45278.65</v>
      </c>
      <c r="AC13124" t="s">
        <v>51</v>
      </c>
      <c r="AD13124">
        <v>2969634929</v>
      </c>
      <c r="AE13124" s="1">
        <v>41799.665972222225</v>
      </c>
      <c r="AF13124" t="s">
        <v>4296</v>
      </c>
      <c r="AG13124" t="s">
        <v>70330</v>
      </c>
      <c r="AH13124" t="s">
        <v>51</v>
      </c>
      <c r="AJ13124" t="s">
        <v>53</v>
      </c>
      <c r="AK13124" t="s">
        <v>78</v>
      </c>
      <c r="AO13124" t="s">
        <v>5443</v>
      </c>
      <c r="AP13124" s="1">
        <v>45278.649305555555</v>
      </c>
    </row>
    <row r="13125" spans="1:43" x14ac:dyDescent="0.35">
      <c r="A13125" t="s">
        <v>70331</v>
      </c>
      <c r="B13125" t="s">
        <v>70332</v>
      </c>
      <c r="C13125" t="s">
        <v>888</v>
      </c>
      <c r="F13125" t="s">
        <v>61641</v>
      </c>
      <c r="H13125" t="s">
        <v>70331</v>
      </c>
      <c r="J13125" t="s">
        <v>61642</v>
      </c>
      <c r="K13125" t="s">
        <v>61643</v>
      </c>
      <c r="M13125" t="s">
        <v>137</v>
      </c>
      <c r="N13125" t="s">
        <v>65</v>
      </c>
      <c r="O13125">
        <v>80216</v>
      </c>
      <c r="P13125" t="s">
        <v>50</v>
      </c>
      <c r="U13125" s="1">
        <v>45278</v>
      </c>
      <c r="V13125" s="1">
        <v>45278</v>
      </c>
      <c r="W13125" s="1">
        <v>45278.54583333333</v>
      </c>
      <c r="X13125" s="1">
        <v>45278.54583333333</v>
      </c>
      <c r="AC13125" t="s">
        <v>53</v>
      </c>
      <c r="AD13125">
        <v>2973563684</v>
      </c>
      <c r="AE13125" s="1">
        <v>45125.538888888892</v>
      </c>
      <c r="AF13125" t="s">
        <v>61644</v>
      </c>
      <c r="AG13125" t="s">
        <v>70333</v>
      </c>
      <c r="AH13125" t="s">
        <v>51</v>
      </c>
      <c r="AJ13125" t="s">
        <v>53</v>
      </c>
      <c r="AK13125" t="s">
        <v>78</v>
      </c>
      <c r="AO13125" t="s">
        <v>5443</v>
      </c>
    </row>
    <row r="13126" spans="1:43" x14ac:dyDescent="0.35">
      <c r="A13126" t="s">
        <v>70334</v>
      </c>
      <c r="B13126" t="s">
        <v>70335</v>
      </c>
      <c r="C13126" t="s">
        <v>70336</v>
      </c>
      <c r="F13126" t="s">
        <v>70337</v>
      </c>
      <c r="H13126" t="s">
        <v>70334</v>
      </c>
      <c r="J13126" t="s">
        <v>70338</v>
      </c>
      <c r="K13126">
        <v>12</v>
      </c>
      <c r="M13126" t="s">
        <v>43864</v>
      </c>
      <c r="N13126" t="s">
        <v>2756</v>
      </c>
      <c r="O13126">
        <v>32223</v>
      </c>
      <c r="P13126" t="s">
        <v>50</v>
      </c>
      <c r="U13126" s="1">
        <v>45278</v>
      </c>
      <c r="V13126" s="1">
        <v>45278</v>
      </c>
      <c r="W13126" s="1">
        <v>45278.341666666667</v>
      </c>
      <c r="X13126" s="1">
        <v>45278.341666666667</v>
      </c>
      <c r="AC13126" t="s">
        <v>51</v>
      </c>
      <c r="AD13126">
        <v>1000000001</v>
      </c>
      <c r="AE13126" s="1">
        <v>39973.351388888892</v>
      </c>
      <c r="AF13126" t="s">
        <v>3377</v>
      </c>
      <c r="AG13126" t="s">
        <v>70339</v>
      </c>
      <c r="AH13126" t="s">
        <v>51</v>
      </c>
      <c r="AJ13126" t="s">
        <v>53</v>
      </c>
      <c r="AK13126" t="s">
        <v>78</v>
      </c>
      <c r="AO13126" t="s">
        <v>5443</v>
      </c>
    </row>
    <row r="13127" spans="1:43" x14ac:dyDescent="0.35">
      <c r="A13127" t="s">
        <v>70340</v>
      </c>
      <c r="B13127" t="s">
        <v>52529</v>
      </c>
      <c r="C13127" t="s">
        <v>3803</v>
      </c>
      <c r="F13127" t="s">
        <v>70341</v>
      </c>
      <c r="H13127" t="s">
        <v>70340</v>
      </c>
      <c r="J13127" t="s">
        <v>70342</v>
      </c>
      <c r="K13127" t="s">
        <v>70343</v>
      </c>
      <c r="M13127" t="s">
        <v>67366</v>
      </c>
      <c r="N13127" t="s">
        <v>65</v>
      </c>
      <c r="O13127">
        <v>81520</v>
      </c>
      <c r="P13127" t="s">
        <v>50</v>
      </c>
      <c r="U13127" s="1">
        <v>45278</v>
      </c>
      <c r="V13127" s="1">
        <v>45278</v>
      </c>
      <c r="W13127" s="1">
        <v>45280.616666666669</v>
      </c>
      <c r="X13127" s="1">
        <v>45280.616666666669</v>
      </c>
      <c r="AC13127" t="s">
        <v>53</v>
      </c>
      <c r="AD13127">
        <v>2974008770</v>
      </c>
      <c r="AE13127" s="1">
        <v>45278.40347222222</v>
      </c>
      <c r="AF13127" t="s">
        <v>70344</v>
      </c>
      <c r="AG13127" t="s">
        <v>70345</v>
      </c>
      <c r="AH13127" t="s">
        <v>51</v>
      </c>
      <c r="AJ13127" t="s">
        <v>53</v>
      </c>
      <c r="AO13127" t="s">
        <v>57090</v>
      </c>
      <c r="AP13127" s="1">
        <v>45280.629166666666</v>
      </c>
      <c r="AQ13127" s="1">
        <v>45280.630555555559</v>
      </c>
    </row>
    <row r="13128" spans="1:43" x14ac:dyDescent="0.35">
      <c r="A13128" t="s">
        <v>70346</v>
      </c>
      <c r="B13128" t="s">
        <v>70347</v>
      </c>
      <c r="C13128" t="s">
        <v>622</v>
      </c>
      <c r="F13128" t="s">
        <v>70348</v>
      </c>
      <c r="H13128" t="s">
        <v>70349</v>
      </c>
      <c r="J13128" t="s">
        <v>70350</v>
      </c>
      <c r="K13128" t="s">
        <v>70351</v>
      </c>
      <c r="M13128" t="s">
        <v>70352</v>
      </c>
      <c r="N13128" t="s">
        <v>798</v>
      </c>
      <c r="O13128">
        <v>77962</v>
      </c>
      <c r="P13128" t="s">
        <v>50</v>
      </c>
      <c r="U13128" s="1">
        <v>45278</v>
      </c>
      <c r="V13128" s="1">
        <v>45278</v>
      </c>
      <c r="AC13128" t="s">
        <v>51</v>
      </c>
      <c r="AD13128">
        <v>2969590272</v>
      </c>
      <c r="AE13128" s="1">
        <v>41381.57708333333</v>
      </c>
      <c r="AG13128" t="s">
        <v>70353</v>
      </c>
      <c r="AH13128" t="s">
        <v>51</v>
      </c>
      <c r="AJ13128" t="s">
        <v>53</v>
      </c>
      <c r="AO13128" t="s">
        <v>5443</v>
      </c>
    </row>
    <row r="13129" spans="1:43" x14ac:dyDescent="0.35">
      <c r="A13129" t="s">
        <v>70354</v>
      </c>
      <c r="B13129" t="s">
        <v>48449</v>
      </c>
      <c r="C13129" t="s">
        <v>309</v>
      </c>
      <c r="F13129" t="s">
        <v>70355</v>
      </c>
      <c r="H13129" t="s">
        <v>48448</v>
      </c>
      <c r="J13129" t="s">
        <v>48452</v>
      </c>
      <c r="N13129" t="s">
        <v>287</v>
      </c>
      <c r="O13129">
        <v>80424</v>
      </c>
      <c r="P13129" t="s">
        <v>50</v>
      </c>
      <c r="U13129" s="1">
        <v>45278</v>
      </c>
      <c r="V13129" s="1">
        <v>45278</v>
      </c>
      <c r="W13129" s="1">
        <v>45278.647222222222</v>
      </c>
      <c r="X13129" s="1">
        <v>45278.647222222222</v>
      </c>
      <c r="AC13129" t="s">
        <v>53</v>
      </c>
      <c r="AD13129">
        <v>2969892117</v>
      </c>
      <c r="AE13129" s="1">
        <v>43630.417361111111</v>
      </c>
      <c r="AF13129" t="s">
        <v>48454</v>
      </c>
      <c r="AG13129" t="s">
        <v>70356</v>
      </c>
      <c r="AH13129" t="s">
        <v>51</v>
      </c>
      <c r="AJ13129" t="s">
        <v>53</v>
      </c>
      <c r="AK13129" t="s">
        <v>78</v>
      </c>
      <c r="AO13129" t="s">
        <v>5443</v>
      </c>
      <c r="AP13129" s="1">
        <v>45278.645833333336</v>
      </c>
    </row>
    <row r="13130" spans="1:43" x14ac:dyDescent="0.35">
      <c r="A13130" t="s">
        <v>70357</v>
      </c>
      <c r="B13130" t="s">
        <v>70358</v>
      </c>
      <c r="C13130" t="s">
        <v>3418</v>
      </c>
      <c r="F13130" t="s">
        <v>70359</v>
      </c>
      <c r="H13130" t="s">
        <v>70357</v>
      </c>
      <c r="J13130" t="s">
        <v>70360</v>
      </c>
      <c r="K13130" t="s">
        <v>70361</v>
      </c>
      <c r="M13130" t="s">
        <v>419</v>
      </c>
      <c r="N13130" t="s">
        <v>253</v>
      </c>
      <c r="O13130">
        <v>87109</v>
      </c>
      <c r="P13130" t="s">
        <v>50</v>
      </c>
      <c r="U13130" s="1">
        <v>45278</v>
      </c>
      <c r="V13130" s="1">
        <v>45278</v>
      </c>
      <c r="W13130" s="1">
        <v>45278.556944444441</v>
      </c>
      <c r="X13130" s="1">
        <v>45278.556944444441</v>
      </c>
      <c r="AC13130" t="s">
        <v>51</v>
      </c>
      <c r="AD13130">
        <v>2974009098</v>
      </c>
      <c r="AE13130" s="1">
        <v>45278.574305555558</v>
      </c>
      <c r="AF13130" t="s">
        <v>70362</v>
      </c>
      <c r="AG13130" t="s">
        <v>70363</v>
      </c>
      <c r="AH13130" t="s">
        <v>51</v>
      </c>
      <c r="AJ13130" t="s">
        <v>53</v>
      </c>
      <c r="AK13130" t="s">
        <v>78</v>
      </c>
      <c r="AO13130" t="s">
        <v>5443</v>
      </c>
      <c r="AP13130" s="1">
        <v>45278.556250000001</v>
      </c>
    </row>
    <row r="13131" spans="1:43" x14ac:dyDescent="0.35">
      <c r="A13131" t="s">
        <v>70364</v>
      </c>
      <c r="B13131" t="s">
        <v>7246</v>
      </c>
      <c r="C13131" t="s">
        <v>13524</v>
      </c>
      <c r="F13131" t="s">
        <v>70365</v>
      </c>
      <c r="G13131">
        <v>5756423280</v>
      </c>
      <c r="H13131" t="s">
        <v>70364</v>
      </c>
      <c r="J13131" t="s">
        <v>70366</v>
      </c>
      <c r="M13131" t="s">
        <v>545</v>
      </c>
      <c r="N13131" t="s">
        <v>398</v>
      </c>
      <c r="O13131">
        <v>88005</v>
      </c>
      <c r="P13131" t="s">
        <v>50</v>
      </c>
      <c r="U13131" s="1">
        <v>45278</v>
      </c>
      <c r="V13131" s="1">
        <v>45278</v>
      </c>
      <c r="W13131" s="1">
        <v>45278.477777777778</v>
      </c>
      <c r="X13131" s="1">
        <v>45278.477777777778</v>
      </c>
      <c r="AC13131" t="s">
        <v>53</v>
      </c>
      <c r="AD13131">
        <v>2974008897</v>
      </c>
      <c r="AE13131" s="1">
        <v>45278.479166666664</v>
      </c>
      <c r="AF13131" t="s">
        <v>70367</v>
      </c>
      <c r="AG13131" t="s">
        <v>70368</v>
      </c>
      <c r="AH13131" t="s">
        <v>51</v>
      </c>
      <c r="AJ13131" t="s">
        <v>53</v>
      </c>
      <c r="AK13131" t="s">
        <v>78</v>
      </c>
      <c r="AO13131" t="s">
        <v>5443</v>
      </c>
      <c r="AP13131" s="1">
        <v>45278.476388888892</v>
      </c>
    </row>
    <row r="13132" spans="1:43" x14ac:dyDescent="0.35">
      <c r="A13132" t="s">
        <v>46567</v>
      </c>
      <c r="B13132" t="s">
        <v>10776</v>
      </c>
      <c r="C13132" t="s">
        <v>11825</v>
      </c>
      <c r="F13132" t="s">
        <v>70369</v>
      </c>
      <c r="H13132" t="s">
        <v>46567</v>
      </c>
      <c r="J13132" t="s">
        <v>70370</v>
      </c>
      <c r="K13132" t="s">
        <v>70371</v>
      </c>
      <c r="M13132" t="s">
        <v>1006</v>
      </c>
      <c r="N13132" t="s">
        <v>287</v>
      </c>
      <c r="O13132">
        <v>80908</v>
      </c>
      <c r="P13132" t="s">
        <v>50</v>
      </c>
      <c r="U13132" s="1">
        <v>45278</v>
      </c>
      <c r="V13132" s="1">
        <v>45278</v>
      </c>
      <c r="W13132" s="1">
        <v>45435.551388888889</v>
      </c>
      <c r="X13132" s="1">
        <v>45435.551388888889</v>
      </c>
      <c r="AC13132" t="s">
        <v>53</v>
      </c>
      <c r="AD13132">
        <v>2974008681</v>
      </c>
      <c r="AE13132" s="1">
        <v>45278.37222222222</v>
      </c>
      <c r="AF13132" t="s">
        <v>70372</v>
      </c>
      <c r="AG13132" t="s">
        <v>70373</v>
      </c>
      <c r="AH13132" t="s">
        <v>51</v>
      </c>
      <c r="AJ13132" t="s">
        <v>53</v>
      </c>
      <c r="AO13132" t="s">
        <v>57090</v>
      </c>
    </row>
    <row r="13133" spans="1:43" x14ac:dyDescent="0.35">
      <c r="A13133" t="s">
        <v>70374</v>
      </c>
      <c r="B13133" t="s">
        <v>22014</v>
      </c>
      <c r="C13133" t="s">
        <v>2362</v>
      </c>
      <c r="F13133" t="s">
        <v>70375</v>
      </c>
      <c r="H13133" t="s">
        <v>70374</v>
      </c>
      <c r="J13133" t="s">
        <v>41384</v>
      </c>
      <c r="K13133" t="s">
        <v>68605</v>
      </c>
      <c r="L13133" t="s">
        <v>68606</v>
      </c>
      <c r="M13133" t="s">
        <v>2700</v>
      </c>
      <c r="N13133" t="s">
        <v>213</v>
      </c>
      <c r="O13133">
        <v>80901</v>
      </c>
      <c r="P13133" t="s">
        <v>50</v>
      </c>
      <c r="U13133" s="1">
        <v>45278</v>
      </c>
      <c r="V13133" s="1">
        <v>45278</v>
      </c>
      <c r="W13133" s="1">
        <v>45372.515972222223</v>
      </c>
      <c r="X13133" s="1">
        <v>45372.515972222223</v>
      </c>
      <c r="AC13133" t="s">
        <v>53</v>
      </c>
      <c r="AD13133">
        <v>2969475420</v>
      </c>
      <c r="AE13133" s="1">
        <v>37166.661111111112</v>
      </c>
      <c r="AF13133" t="s">
        <v>70376</v>
      </c>
      <c r="AG13133" t="s">
        <v>70377</v>
      </c>
      <c r="AH13133" t="s">
        <v>51</v>
      </c>
      <c r="AJ13133" t="s">
        <v>53</v>
      </c>
      <c r="AO13133" t="s">
        <v>57090</v>
      </c>
      <c r="AP13133" s="1">
        <v>45476.530555555553</v>
      </c>
    </row>
    <row r="13134" spans="1:43" x14ac:dyDescent="0.35">
      <c r="A13134" t="s">
        <v>70378</v>
      </c>
      <c r="B13134" t="s">
        <v>70379</v>
      </c>
      <c r="C13134" t="s">
        <v>1728</v>
      </c>
      <c r="F13134" t="s">
        <v>70380</v>
      </c>
      <c r="H13134" t="s">
        <v>70378</v>
      </c>
      <c r="J13134" t="s">
        <v>70381</v>
      </c>
      <c r="K13134" t="s">
        <v>70382</v>
      </c>
      <c r="M13134" t="s">
        <v>753</v>
      </c>
      <c r="N13134" t="s">
        <v>798</v>
      </c>
      <c r="O13134">
        <v>79938</v>
      </c>
      <c r="P13134" t="s">
        <v>50</v>
      </c>
      <c r="U13134" s="1">
        <v>45279</v>
      </c>
      <c r="V13134" s="1">
        <v>45279</v>
      </c>
      <c r="W13134" s="1">
        <v>45279.43472222222</v>
      </c>
      <c r="X13134" s="1">
        <v>45279.43472222222</v>
      </c>
      <c r="AC13134" t="s">
        <v>51</v>
      </c>
      <c r="AD13134">
        <v>2972352728</v>
      </c>
      <c r="AE13134" s="1">
        <v>44963.615277777775</v>
      </c>
      <c r="AF13134" t="s">
        <v>70383</v>
      </c>
      <c r="AG13134" t="s">
        <v>70384</v>
      </c>
      <c r="AH13134" t="s">
        <v>51</v>
      </c>
      <c r="AJ13134" t="s">
        <v>53</v>
      </c>
      <c r="AK13134" t="s">
        <v>78</v>
      </c>
      <c r="AO13134" t="s">
        <v>5443</v>
      </c>
      <c r="AP13134" s="1">
        <v>45279.434027777781</v>
      </c>
      <c r="AQ13134" s="1">
        <v>45279.4375</v>
      </c>
    </row>
    <row r="13135" spans="1:43" x14ac:dyDescent="0.35">
      <c r="A13135" t="s">
        <v>70385</v>
      </c>
      <c r="B13135" t="s">
        <v>22485</v>
      </c>
      <c r="C13135" t="s">
        <v>2769</v>
      </c>
      <c r="H13135" t="s">
        <v>70385</v>
      </c>
      <c r="K13135" t="s">
        <v>70386</v>
      </c>
      <c r="M13135" t="s">
        <v>70387</v>
      </c>
      <c r="N13135" t="s">
        <v>13659</v>
      </c>
      <c r="O13135">
        <v>29927</v>
      </c>
      <c r="P13135" t="s">
        <v>50</v>
      </c>
      <c r="U13135" s="1">
        <v>45279</v>
      </c>
      <c r="V13135" s="1">
        <v>45279</v>
      </c>
      <c r="W13135" s="1">
        <v>45279.246527777781</v>
      </c>
      <c r="X13135" s="1">
        <v>45279.246527777781</v>
      </c>
      <c r="AC13135" t="s">
        <v>53</v>
      </c>
      <c r="AD13135">
        <v>1000000001</v>
      </c>
      <c r="AE13135" s="1">
        <v>39973.351388888892</v>
      </c>
      <c r="AF13135" t="s">
        <v>3377</v>
      </c>
      <c r="AG13135" t="s">
        <v>70388</v>
      </c>
      <c r="AH13135" t="s">
        <v>51</v>
      </c>
      <c r="AJ13135" t="s">
        <v>53</v>
      </c>
      <c r="AK13135" t="s">
        <v>78</v>
      </c>
      <c r="AO13135" t="s">
        <v>51552</v>
      </c>
    </row>
    <row r="13136" spans="1:43" x14ac:dyDescent="0.35">
      <c r="A13136" t="s">
        <v>70389</v>
      </c>
      <c r="B13136" t="s">
        <v>70390</v>
      </c>
      <c r="C13136" t="s">
        <v>952</v>
      </c>
      <c r="H13136" t="s">
        <v>70391</v>
      </c>
      <c r="J13136" t="s">
        <v>407</v>
      </c>
      <c r="P13136" t="s">
        <v>50</v>
      </c>
      <c r="U13136" s="1">
        <v>45279</v>
      </c>
      <c r="V13136" s="1">
        <v>45279</v>
      </c>
      <c r="W13136" s="1">
        <v>45279.719444444447</v>
      </c>
      <c r="X13136" s="1">
        <v>45279.719444444447</v>
      </c>
      <c r="AC13136" t="s">
        <v>53</v>
      </c>
      <c r="AD13136">
        <v>2969475309</v>
      </c>
      <c r="AE13136" s="1">
        <v>37159</v>
      </c>
      <c r="AF13136" t="s">
        <v>408</v>
      </c>
      <c r="AG13136" t="s">
        <v>70392</v>
      </c>
      <c r="AH13136" t="s">
        <v>51</v>
      </c>
      <c r="AJ13136" t="s">
        <v>53</v>
      </c>
      <c r="AO13136" t="s">
        <v>5443</v>
      </c>
      <c r="AP13136" s="1">
        <v>45467.775000000001</v>
      </c>
      <c r="AQ13136" s="1">
        <v>45449.694444444445</v>
      </c>
    </row>
    <row r="13137" spans="1:43" x14ac:dyDescent="0.35">
      <c r="A13137" t="s">
        <v>70393</v>
      </c>
      <c r="B13137" t="s">
        <v>70394</v>
      </c>
      <c r="C13137" t="s">
        <v>31658</v>
      </c>
      <c r="F13137" t="s">
        <v>70395</v>
      </c>
      <c r="H13137" t="s">
        <v>70396</v>
      </c>
      <c r="J13137" t="s">
        <v>4293</v>
      </c>
      <c r="K13137" t="s">
        <v>50071</v>
      </c>
      <c r="M13137" t="s">
        <v>15969</v>
      </c>
      <c r="N13137" t="s">
        <v>798</v>
      </c>
      <c r="O13137">
        <v>77575</v>
      </c>
      <c r="P13137" t="s">
        <v>50</v>
      </c>
      <c r="U13137" s="1">
        <v>45279</v>
      </c>
      <c r="V13137" s="1">
        <v>45279</v>
      </c>
      <c r="W13137" s="1">
        <v>45279.605555555558</v>
      </c>
      <c r="X13137" s="1">
        <v>45279.605555555558</v>
      </c>
      <c r="AC13137" t="s">
        <v>51</v>
      </c>
      <c r="AD13137">
        <v>2969634929</v>
      </c>
      <c r="AE13137" s="1">
        <v>41799.665972222225</v>
      </c>
      <c r="AF13137" t="s">
        <v>4296</v>
      </c>
      <c r="AG13137" t="s">
        <v>70397</v>
      </c>
      <c r="AH13137" t="s">
        <v>51</v>
      </c>
      <c r="AJ13137" t="s">
        <v>53</v>
      </c>
      <c r="AK13137" t="s">
        <v>78</v>
      </c>
      <c r="AO13137" t="s">
        <v>5443</v>
      </c>
      <c r="AP13137" s="1">
        <v>45279.604166666664</v>
      </c>
    </row>
    <row r="13138" spans="1:43" x14ac:dyDescent="0.35">
      <c r="A13138" t="s">
        <v>70398</v>
      </c>
      <c r="B13138" t="s">
        <v>70399</v>
      </c>
      <c r="C13138" t="s">
        <v>5456</v>
      </c>
      <c r="F13138" t="s">
        <v>70400</v>
      </c>
      <c r="H13138" t="s">
        <v>70398</v>
      </c>
      <c r="J13138" t="s">
        <v>4293</v>
      </c>
      <c r="K13138" t="s">
        <v>70401</v>
      </c>
      <c r="M13138" t="s">
        <v>70402</v>
      </c>
      <c r="N13138" t="s">
        <v>798</v>
      </c>
      <c r="O13138">
        <v>77346</v>
      </c>
      <c r="P13138" t="s">
        <v>50</v>
      </c>
      <c r="U13138" s="1">
        <v>45279</v>
      </c>
      <c r="V13138" s="1">
        <v>45279</v>
      </c>
      <c r="W13138" s="1">
        <v>45279.604166666664</v>
      </c>
      <c r="X13138" s="1">
        <v>45279.604166666664</v>
      </c>
      <c r="AC13138" t="s">
        <v>51</v>
      </c>
      <c r="AD13138">
        <v>2969634929</v>
      </c>
      <c r="AE13138" s="1">
        <v>41799.665972222225</v>
      </c>
      <c r="AF13138" t="s">
        <v>4296</v>
      </c>
      <c r="AG13138" t="s">
        <v>70403</v>
      </c>
      <c r="AH13138" t="s">
        <v>51</v>
      </c>
      <c r="AJ13138" t="s">
        <v>53</v>
      </c>
      <c r="AK13138" t="s">
        <v>78</v>
      </c>
      <c r="AO13138" t="s">
        <v>5443</v>
      </c>
      <c r="AP13138" s="1">
        <v>45279.602777777778</v>
      </c>
    </row>
    <row r="13139" spans="1:43" x14ac:dyDescent="0.35">
      <c r="A13139" t="s">
        <v>70404</v>
      </c>
      <c r="B13139" t="s">
        <v>70405</v>
      </c>
      <c r="C13139" t="s">
        <v>70406</v>
      </c>
      <c r="H13139" t="s">
        <v>70407</v>
      </c>
      <c r="J13139" t="s">
        <v>4293</v>
      </c>
      <c r="K13139" t="s">
        <v>7511</v>
      </c>
      <c r="M13139" t="s">
        <v>298</v>
      </c>
      <c r="N13139" t="s">
        <v>213</v>
      </c>
      <c r="O13139" t="s">
        <v>7513</v>
      </c>
      <c r="P13139" t="s">
        <v>50</v>
      </c>
      <c r="U13139" s="1">
        <v>45279</v>
      </c>
      <c r="V13139" s="1">
        <v>45279</v>
      </c>
      <c r="W13139" s="1">
        <v>45279.393055555556</v>
      </c>
      <c r="X13139" s="1">
        <v>45279.393055555556</v>
      </c>
      <c r="AC13139" t="s">
        <v>51</v>
      </c>
      <c r="AD13139">
        <v>2969634929</v>
      </c>
      <c r="AE13139" s="1">
        <v>41799.665972222225</v>
      </c>
      <c r="AF13139" t="s">
        <v>4296</v>
      </c>
      <c r="AG13139" t="s">
        <v>70408</v>
      </c>
      <c r="AH13139" t="s">
        <v>51</v>
      </c>
      <c r="AJ13139" t="s">
        <v>53</v>
      </c>
      <c r="AK13139" t="s">
        <v>78</v>
      </c>
      <c r="AO13139" t="s">
        <v>5443</v>
      </c>
      <c r="AP13139" s="1">
        <v>45279.39166666667</v>
      </c>
    </row>
    <row r="13140" spans="1:43" x14ac:dyDescent="0.35">
      <c r="A13140" t="s">
        <v>70409</v>
      </c>
      <c r="B13140" t="s">
        <v>9371</v>
      </c>
      <c r="C13140" t="s">
        <v>27414</v>
      </c>
      <c r="F13140" t="s">
        <v>12303</v>
      </c>
      <c r="H13140" t="s">
        <v>70409</v>
      </c>
      <c r="J13140" t="s">
        <v>12295</v>
      </c>
      <c r="K13140" t="s">
        <v>60876</v>
      </c>
      <c r="M13140" t="s">
        <v>143</v>
      </c>
      <c r="N13140" t="s">
        <v>65</v>
      </c>
      <c r="O13140">
        <v>81506</v>
      </c>
      <c r="P13140" t="s">
        <v>50</v>
      </c>
      <c r="U13140" s="1">
        <v>45279</v>
      </c>
      <c r="V13140" s="1">
        <v>45279</v>
      </c>
      <c r="W13140" s="1">
        <v>45279.431944444441</v>
      </c>
      <c r="X13140" s="1">
        <v>45279.431944444441</v>
      </c>
      <c r="AC13140" t="s">
        <v>53</v>
      </c>
      <c r="AD13140">
        <v>2969914178</v>
      </c>
      <c r="AE13140" s="1">
        <v>43733.456250000003</v>
      </c>
      <c r="AF13140" t="s">
        <v>12296</v>
      </c>
      <c r="AG13140" t="s">
        <v>70410</v>
      </c>
      <c r="AH13140" t="s">
        <v>51</v>
      </c>
      <c r="AJ13140" t="s">
        <v>53</v>
      </c>
      <c r="AK13140" t="s">
        <v>78</v>
      </c>
      <c r="AO13140" t="s">
        <v>5443</v>
      </c>
    </row>
    <row r="13141" spans="1:43" x14ac:dyDescent="0.35">
      <c r="A13141" t="s">
        <v>70411</v>
      </c>
      <c r="B13141" t="s">
        <v>7109</v>
      </c>
      <c r="C13141" t="s">
        <v>50761</v>
      </c>
      <c r="F13141" t="s">
        <v>70412</v>
      </c>
      <c r="H13141" t="s">
        <v>70413</v>
      </c>
      <c r="J13141" t="s">
        <v>70414</v>
      </c>
      <c r="K13141" t="s">
        <v>70415</v>
      </c>
      <c r="M13141" t="s">
        <v>5866</v>
      </c>
      <c r="N13141" t="s">
        <v>65</v>
      </c>
      <c r="O13141">
        <v>80534</v>
      </c>
      <c r="P13141" t="s">
        <v>50</v>
      </c>
      <c r="U13141" s="1">
        <v>45279</v>
      </c>
      <c r="V13141" s="1">
        <v>45279</v>
      </c>
      <c r="W13141" s="1">
        <v>45279.5</v>
      </c>
      <c r="X13141" s="1">
        <v>45279.5</v>
      </c>
      <c r="AC13141" t="s">
        <v>53</v>
      </c>
      <c r="AD13141">
        <v>2974009983</v>
      </c>
      <c r="AE13141" s="1">
        <v>45279.499305555553</v>
      </c>
      <c r="AF13141" t="s">
        <v>70416</v>
      </c>
      <c r="AG13141" t="s">
        <v>70417</v>
      </c>
      <c r="AH13141" t="s">
        <v>51</v>
      </c>
      <c r="AJ13141" t="s">
        <v>53</v>
      </c>
      <c r="AO13141" t="s">
        <v>57090</v>
      </c>
      <c r="AP13141" s="1">
        <v>45278.748611111114</v>
      </c>
    </row>
    <row r="13142" spans="1:43" x14ac:dyDescent="0.35">
      <c r="A13142" t="s">
        <v>70418</v>
      </c>
      <c r="B13142" t="s">
        <v>747</v>
      </c>
      <c r="C13142" t="s">
        <v>258</v>
      </c>
      <c r="F13142" t="s">
        <v>70419</v>
      </c>
      <c r="H13142" t="s">
        <v>70418</v>
      </c>
      <c r="J13142" t="s">
        <v>60984</v>
      </c>
      <c r="K13142" t="s">
        <v>70420</v>
      </c>
      <c r="M13142" t="s">
        <v>3571</v>
      </c>
      <c r="N13142" t="s">
        <v>65</v>
      </c>
      <c r="O13142">
        <v>80022</v>
      </c>
      <c r="P13142" t="s">
        <v>50</v>
      </c>
      <c r="U13142" s="1">
        <v>45279</v>
      </c>
      <c r="V13142" s="1">
        <v>45279</v>
      </c>
      <c r="W13142" s="1">
        <v>45279.458333333336</v>
      </c>
      <c r="X13142" s="1">
        <v>45279.458333333336</v>
      </c>
      <c r="AC13142" t="s">
        <v>53</v>
      </c>
      <c r="AD13142">
        <v>2973614976</v>
      </c>
      <c r="AE13142" s="1">
        <v>45148.522222222222</v>
      </c>
      <c r="AF13142" t="s">
        <v>60988</v>
      </c>
      <c r="AG13142" t="s">
        <v>70421</v>
      </c>
      <c r="AH13142" t="s">
        <v>51</v>
      </c>
      <c r="AJ13142" t="s">
        <v>53</v>
      </c>
      <c r="AK13142" t="s">
        <v>78</v>
      </c>
      <c r="AO13142" t="s">
        <v>5443</v>
      </c>
      <c r="AP13142" s="1">
        <v>45467.518055555556</v>
      </c>
      <c r="AQ13142" s="1">
        <v>45449.655555555553</v>
      </c>
    </row>
    <row r="13143" spans="1:43" x14ac:dyDescent="0.35">
      <c r="A13143" t="s">
        <v>70422</v>
      </c>
      <c r="B13143" t="s">
        <v>70423</v>
      </c>
      <c r="C13143" t="s">
        <v>3475</v>
      </c>
      <c r="F13143" t="s">
        <v>70424</v>
      </c>
      <c r="H13143" t="s">
        <v>70425</v>
      </c>
      <c r="J13143" t="s">
        <v>60984</v>
      </c>
      <c r="K13143" t="s">
        <v>60985</v>
      </c>
      <c r="L13143" t="s">
        <v>60986</v>
      </c>
      <c r="M13143" t="s">
        <v>60987</v>
      </c>
      <c r="N13143" t="s">
        <v>20395</v>
      </c>
      <c r="O13143">
        <v>53532</v>
      </c>
      <c r="P13143" t="s">
        <v>50</v>
      </c>
      <c r="U13143" s="1">
        <v>45279</v>
      </c>
      <c r="V13143" s="1">
        <v>45279</v>
      </c>
      <c r="W13143" s="1">
        <v>45279.377083333333</v>
      </c>
      <c r="X13143" s="1">
        <v>45279.377083333333</v>
      </c>
      <c r="AC13143" t="s">
        <v>53</v>
      </c>
      <c r="AD13143">
        <v>2973614976</v>
      </c>
      <c r="AE13143" s="1">
        <v>45148.522222222222</v>
      </c>
      <c r="AF13143" t="s">
        <v>63654</v>
      </c>
      <c r="AG13143" t="s">
        <v>70426</v>
      </c>
      <c r="AH13143" t="s">
        <v>51</v>
      </c>
      <c r="AJ13143" t="s">
        <v>53</v>
      </c>
      <c r="AO13143" t="s">
        <v>5443</v>
      </c>
      <c r="AP13143" s="1">
        <v>45476.350694444445</v>
      </c>
      <c r="AQ13143" s="1">
        <v>45476.306944444441</v>
      </c>
    </row>
    <row r="13144" spans="1:43" x14ac:dyDescent="0.35">
      <c r="A13144" t="s">
        <v>70427</v>
      </c>
      <c r="B13144" t="s">
        <v>70428</v>
      </c>
      <c r="C13144" t="s">
        <v>3813</v>
      </c>
      <c r="F13144" t="s">
        <v>70429</v>
      </c>
      <c r="H13144" t="s">
        <v>70427</v>
      </c>
      <c r="J13144" t="s">
        <v>70430</v>
      </c>
      <c r="K13144" t="s">
        <v>70431</v>
      </c>
      <c r="M13144" t="s">
        <v>1737</v>
      </c>
      <c r="N13144" t="s">
        <v>65</v>
      </c>
      <c r="O13144">
        <v>80640</v>
      </c>
      <c r="P13144" t="s">
        <v>50</v>
      </c>
      <c r="U13144" s="1">
        <v>45279</v>
      </c>
      <c r="V13144" s="1">
        <v>45279</v>
      </c>
      <c r="W13144" s="1">
        <v>45279.630555555559</v>
      </c>
      <c r="X13144" s="1">
        <v>45279.630555555559</v>
      </c>
      <c r="AC13144" t="s">
        <v>53</v>
      </c>
      <c r="AD13144">
        <v>2969502553</v>
      </c>
      <c r="AE13144" s="1">
        <v>37861</v>
      </c>
      <c r="AF13144" t="s">
        <v>70432</v>
      </c>
      <c r="AG13144" t="s">
        <v>70433</v>
      </c>
      <c r="AH13144" t="s">
        <v>51</v>
      </c>
      <c r="AJ13144" t="s">
        <v>53</v>
      </c>
      <c r="AK13144" t="s">
        <v>78</v>
      </c>
      <c r="AO13144" t="s">
        <v>5443</v>
      </c>
      <c r="AP13144" s="1">
        <v>45329.3125</v>
      </c>
      <c r="AQ13144" s="1">
        <v>45329.319444444445</v>
      </c>
    </row>
    <row r="13145" spans="1:43" x14ac:dyDescent="0.35">
      <c r="A13145" t="s">
        <v>70434</v>
      </c>
      <c r="B13145" t="s">
        <v>2006</v>
      </c>
      <c r="C13145" t="s">
        <v>940</v>
      </c>
      <c r="D13145" t="s">
        <v>46</v>
      </c>
      <c r="F13145" t="s">
        <v>47</v>
      </c>
      <c r="H13145" t="s">
        <v>70435</v>
      </c>
      <c r="J13145" t="s">
        <v>49</v>
      </c>
      <c r="P13145" t="s">
        <v>50</v>
      </c>
      <c r="U13145" s="1">
        <v>45279</v>
      </c>
      <c r="V13145" s="1">
        <v>45279</v>
      </c>
      <c r="W13145" s="1">
        <v>45279.413194444445</v>
      </c>
      <c r="X13145" s="1">
        <v>45279.413194444445</v>
      </c>
      <c r="AC13145" t="s">
        <v>53</v>
      </c>
      <c r="AD13145">
        <v>1000000000</v>
      </c>
      <c r="AE13145" s="1">
        <v>37295</v>
      </c>
      <c r="AG13145" t="s">
        <v>70436</v>
      </c>
      <c r="AH13145" t="s">
        <v>51</v>
      </c>
      <c r="AJ13145" t="s">
        <v>53</v>
      </c>
      <c r="AK13145" t="s">
        <v>78</v>
      </c>
      <c r="AO13145" t="s">
        <v>5443</v>
      </c>
      <c r="AP13145" s="1">
        <v>45279.4</v>
      </c>
    </row>
    <row r="13146" spans="1:43" x14ac:dyDescent="0.35">
      <c r="A13146" t="s">
        <v>70437</v>
      </c>
      <c r="B13146" t="s">
        <v>3508</v>
      </c>
      <c r="C13146" t="s">
        <v>1471</v>
      </c>
      <c r="F13146" t="s">
        <v>70438</v>
      </c>
      <c r="H13146" t="s">
        <v>70437</v>
      </c>
      <c r="J13146" t="s">
        <v>67078</v>
      </c>
      <c r="K13146" t="s">
        <v>70439</v>
      </c>
      <c r="M13146" t="s">
        <v>4757</v>
      </c>
      <c r="N13146" t="s">
        <v>65</v>
      </c>
      <c r="O13146">
        <v>81637</v>
      </c>
      <c r="P13146" t="s">
        <v>50</v>
      </c>
      <c r="U13146" s="1">
        <v>45279</v>
      </c>
      <c r="V13146" s="1">
        <v>45279</v>
      </c>
      <c r="W13146" s="1">
        <v>45279.479166666664</v>
      </c>
      <c r="X13146" s="1">
        <v>45279.479166666664</v>
      </c>
      <c r="AC13146" t="s">
        <v>51</v>
      </c>
      <c r="AD13146">
        <v>2970006561</v>
      </c>
      <c r="AE13146" s="1">
        <v>44082.540277777778</v>
      </c>
      <c r="AF13146" t="s">
        <v>67079</v>
      </c>
      <c r="AG13146" t="s">
        <v>70440</v>
      </c>
      <c r="AH13146" t="s">
        <v>51</v>
      </c>
      <c r="AJ13146" t="s">
        <v>53</v>
      </c>
      <c r="AK13146" t="s">
        <v>78</v>
      </c>
      <c r="AO13146" t="s">
        <v>5443</v>
      </c>
      <c r="AP13146" s="1">
        <v>45282.321527777778</v>
      </c>
    </row>
    <row r="13147" spans="1:43" x14ac:dyDescent="0.35">
      <c r="A13147" t="s">
        <v>70441</v>
      </c>
      <c r="B13147" t="s">
        <v>5388</v>
      </c>
      <c r="C13147" t="s">
        <v>812</v>
      </c>
      <c r="F13147" t="s">
        <v>43635</v>
      </c>
      <c r="G13147">
        <v>4802449235</v>
      </c>
      <c r="H13147" t="s">
        <v>43396</v>
      </c>
      <c r="J13147" t="s">
        <v>12614</v>
      </c>
      <c r="M13147" t="s">
        <v>159</v>
      </c>
      <c r="N13147" t="s">
        <v>287</v>
      </c>
      <c r="O13147">
        <v>80929</v>
      </c>
      <c r="P13147" t="s">
        <v>50</v>
      </c>
      <c r="U13147" s="1">
        <v>45279</v>
      </c>
      <c r="V13147" s="1">
        <v>45279</v>
      </c>
      <c r="AC13147" t="s">
        <v>53</v>
      </c>
      <c r="AD13147">
        <v>2969543968</v>
      </c>
      <c r="AE13147" s="1">
        <v>40032.470138888886</v>
      </c>
      <c r="AG13147" t="s">
        <v>70442</v>
      </c>
      <c r="AH13147" t="s">
        <v>51</v>
      </c>
      <c r="AJ13147" t="s">
        <v>53</v>
      </c>
      <c r="AO13147" t="s">
        <v>57090</v>
      </c>
    </row>
    <row r="13148" spans="1:43" x14ac:dyDescent="0.35">
      <c r="A13148" t="s">
        <v>70443</v>
      </c>
      <c r="B13148" t="s">
        <v>70444</v>
      </c>
      <c r="C13148" t="s">
        <v>70445</v>
      </c>
      <c r="F13148" t="s">
        <v>70446</v>
      </c>
      <c r="H13148" t="s">
        <v>70443</v>
      </c>
      <c r="J13148" t="s">
        <v>70447</v>
      </c>
      <c r="K13148" t="s">
        <v>70448</v>
      </c>
      <c r="M13148" t="s">
        <v>70449</v>
      </c>
      <c r="N13148" t="s">
        <v>70450</v>
      </c>
      <c r="O13148">
        <v>42118</v>
      </c>
      <c r="P13148" t="s">
        <v>14320</v>
      </c>
      <c r="U13148" s="1">
        <v>45279</v>
      </c>
      <c r="V13148" s="1">
        <v>45279</v>
      </c>
      <c r="AC13148" t="s">
        <v>51</v>
      </c>
      <c r="AD13148">
        <v>1000000001</v>
      </c>
      <c r="AE13148" s="1">
        <v>39973.351388888892</v>
      </c>
      <c r="AG13148" t="s">
        <v>70451</v>
      </c>
      <c r="AH13148" t="s">
        <v>51</v>
      </c>
      <c r="AJ13148" t="s">
        <v>53</v>
      </c>
      <c r="AO13148" t="s">
        <v>5443</v>
      </c>
    </row>
    <row r="13149" spans="1:43" x14ac:dyDescent="0.35">
      <c r="A13149" t="s">
        <v>70452</v>
      </c>
      <c r="B13149" t="s">
        <v>70453</v>
      </c>
      <c r="C13149" t="s">
        <v>677</v>
      </c>
      <c r="F13149" t="s">
        <v>70454</v>
      </c>
      <c r="H13149" t="s">
        <v>70455</v>
      </c>
      <c r="J13149" t="s">
        <v>155</v>
      </c>
      <c r="K13149" t="s">
        <v>70456</v>
      </c>
      <c r="M13149" t="s">
        <v>1333</v>
      </c>
      <c r="N13149" t="s">
        <v>65</v>
      </c>
      <c r="O13149">
        <v>80112</v>
      </c>
      <c r="P13149" t="s">
        <v>50</v>
      </c>
      <c r="U13149" s="1">
        <v>45279</v>
      </c>
      <c r="V13149" s="1">
        <v>45279</v>
      </c>
      <c r="W13149" s="1">
        <v>45279.651388888888</v>
      </c>
      <c r="X13149" s="1">
        <v>45279.651388888888</v>
      </c>
      <c r="AC13149" t="s">
        <v>51</v>
      </c>
      <c r="AD13149">
        <v>1000000001</v>
      </c>
      <c r="AE13149" s="1">
        <v>39973.351388888892</v>
      </c>
      <c r="AF13149" t="s">
        <v>3377</v>
      </c>
      <c r="AG13149" t="s">
        <v>70457</v>
      </c>
      <c r="AH13149" t="s">
        <v>51</v>
      </c>
      <c r="AJ13149" t="s">
        <v>53</v>
      </c>
      <c r="AK13149" t="s">
        <v>78</v>
      </c>
      <c r="AO13149" t="s">
        <v>5443</v>
      </c>
      <c r="AP13149" s="1">
        <v>45279.650694444441</v>
      </c>
    </row>
    <row r="13150" spans="1:43" x14ac:dyDescent="0.35">
      <c r="A13150" t="s">
        <v>70458</v>
      </c>
      <c r="B13150" t="s">
        <v>2072</v>
      </c>
      <c r="C13150" t="s">
        <v>70459</v>
      </c>
      <c r="H13150" t="s">
        <v>70458</v>
      </c>
      <c r="K13150" t="s">
        <v>70460</v>
      </c>
      <c r="M13150" t="s">
        <v>70461</v>
      </c>
      <c r="N13150" t="s">
        <v>287</v>
      </c>
      <c r="O13150">
        <v>80818</v>
      </c>
      <c r="P13150" t="s">
        <v>50</v>
      </c>
      <c r="U13150" s="1">
        <v>45279</v>
      </c>
      <c r="V13150" s="1">
        <v>45279</v>
      </c>
      <c r="W13150" s="1">
        <v>45279.644444444442</v>
      </c>
      <c r="X13150" s="1">
        <v>45279.644444444442</v>
      </c>
      <c r="AC13150" t="s">
        <v>53</v>
      </c>
      <c r="AD13150">
        <v>1000000001</v>
      </c>
      <c r="AE13150" s="1">
        <v>39973.351388888892</v>
      </c>
      <c r="AF13150" t="s">
        <v>3377</v>
      </c>
      <c r="AG13150" t="s">
        <v>70462</v>
      </c>
      <c r="AH13150" t="s">
        <v>51</v>
      </c>
      <c r="AJ13150" t="s">
        <v>53</v>
      </c>
      <c r="AK13150" t="s">
        <v>78</v>
      </c>
      <c r="AO13150" t="s">
        <v>51552</v>
      </c>
    </row>
    <row r="13151" spans="1:43" x14ac:dyDescent="0.35">
      <c r="A13151" t="s">
        <v>70463</v>
      </c>
      <c r="B13151" t="s">
        <v>70464</v>
      </c>
      <c r="C13151" t="s">
        <v>8392</v>
      </c>
      <c r="F13151">
        <v>17195802813</v>
      </c>
      <c r="H13151" t="s">
        <v>70463</v>
      </c>
      <c r="J13151" t="s">
        <v>70465</v>
      </c>
      <c r="K13151" t="s">
        <v>70466</v>
      </c>
      <c r="M13151" t="s">
        <v>22543</v>
      </c>
      <c r="N13151" t="s">
        <v>287</v>
      </c>
      <c r="O13151">
        <v>81133</v>
      </c>
      <c r="P13151" t="s">
        <v>50</v>
      </c>
      <c r="U13151" s="1">
        <v>45279</v>
      </c>
      <c r="V13151" s="1">
        <v>45279</v>
      </c>
      <c r="W13151" s="1">
        <v>45279.511111111111</v>
      </c>
      <c r="X13151" s="1">
        <v>45279.511111111111</v>
      </c>
      <c r="AC13151" t="s">
        <v>53</v>
      </c>
      <c r="AD13151">
        <v>1000000001</v>
      </c>
      <c r="AE13151" s="1">
        <v>39973.351388888892</v>
      </c>
      <c r="AF13151" t="s">
        <v>3377</v>
      </c>
      <c r="AG13151" t="s">
        <v>70467</v>
      </c>
      <c r="AH13151" t="s">
        <v>51</v>
      </c>
      <c r="AJ13151" t="s">
        <v>53</v>
      </c>
      <c r="AK13151" t="s">
        <v>78</v>
      </c>
      <c r="AO13151" t="s">
        <v>51552</v>
      </c>
    </row>
    <row r="13152" spans="1:43" x14ac:dyDescent="0.35">
      <c r="A13152" t="s">
        <v>70468</v>
      </c>
      <c r="B13152" t="s">
        <v>70453</v>
      </c>
      <c r="C13152" t="s">
        <v>677</v>
      </c>
      <c r="H13152" t="s">
        <v>70455</v>
      </c>
      <c r="J13152" t="s">
        <v>16450</v>
      </c>
      <c r="P13152" t="s">
        <v>50</v>
      </c>
      <c r="U13152" s="1">
        <v>45279</v>
      </c>
      <c r="V13152" s="1">
        <v>45279</v>
      </c>
      <c r="W13152" s="1">
        <v>45279.580555555556</v>
      </c>
      <c r="X13152" s="1">
        <v>45279.580555555556</v>
      </c>
      <c r="AC13152" t="s">
        <v>53</v>
      </c>
      <c r="AD13152">
        <v>2969480024</v>
      </c>
      <c r="AE13152" s="1">
        <v>37427</v>
      </c>
      <c r="AF13152" t="s">
        <v>140</v>
      </c>
      <c r="AG13152" t="s">
        <v>70469</v>
      </c>
      <c r="AH13152" t="s">
        <v>51</v>
      </c>
      <c r="AJ13152" t="s">
        <v>53</v>
      </c>
      <c r="AO13152" t="s">
        <v>5443</v>
      </c>
      <c r="AP13152" s="1">
        <v>45474.728472222225</v>
      </c>
    </row>
    <row r="13153" spans="1:43" x14ac:dyDescent="0.35">
      <c r="A13153" t="s">
        <v>70470</v>
      </c>
      <c r="B13153" t="s">
        <v>70471</v>
      </c>
      <c r="C13153" t="s">
        <v>904</v>
      </c>
      <c r="F13153" t="s">
        <v>70472</v>
      </c>
      <c r="H13153" t="s">
        <v>70470</v>
      </c>
      <c r="J13153" t="s">
        <v>70473</v>
      </c>
      <c r="K13153" t="s">
        <v>70474</v>
      </c>
      <c r="M13153" t="s">
        <v>4445</v>
      </c>
      <c r="N13153" t="s">
        <v>65</v>
      </c>
      <c r="O13153">
        <v>80134</v>
      </c>
      <c r="P13153" t="s">
        <v>50</v>
      </c>
      <c r="U13153" s="1">
        <v>45280</v>
      </c>
      <c r="V13153" s="1">
        <v>45280</v>
      </c>
      <c r="W13153" s="1">
        <v>45280.615277777775</v>
      </c>
      <c r="X13153" s="1">
        <v>45280.615277777775</v>
      </c>
      <c r="AC13153" t="s">
        <v>53</v>
      </c>
      <c r="AD13153">
        <v>2974011162</v>
      </c>
      <c r="AE13153" s="1">
        <v>45280.614583333336</v>
      </c>
      <c r="AF13153" t="s">
        <v>70475</v>
      </c>
      <c r="AG13153" t="s">
        <v>70476</v>
      </c>
      <c r="AH13153" t="s">
        <v>51</v>
      </c>
      <c r="AJ13153" t="s">
        <v>53</v>
      </c>
      <c r="AO13153" t="s">
        <v>57090</v>
      </c>
      <c r="AP13153" s="1">
        <v>45280.620138888888</v>
      </c>
      <c r="AQ13153" s="1">
        <v>45280.619444444441</v>
      </c>
    </row>
    <row r="13154" spans="1:43" x14ac:dyDescent="0.35">
      <c r="A13154" t="s">
        <v>70477</v>
      </c>
      <c r="B13154" t="s">
        <v>8950</v>
      </c>
      <c r="C13154" t="s">
        <v>22189</v>
      </c>
      <c r="H13154" t="s">
        <v>70477</v>
      </c>
      <c r="K13154" t="s">
        <v>70478</v>
      </c>
      <c r="M13154" t="s">
        <v>70479</v>
      </c>
      <c r="N13154" t="s">
        <v>287</v>
      </c>
      <c r="O13154">
        <v>80902</v>
      </c>
      <c r="P13154" t="s">
        <v>50</v>
      </c>
      <c r="U13154" s="1">
        <v>45280</v>
      </c>
      <c r="V13154" s="1">
        <v>45280</v>
      </c>
      <c r="W13154" s="1">
        <v>45280.475694444445</v>
      </c>
      <c r="X13154" s="1">
        <v>45280.475694444445</v>
      </c>
      <c r="AC13154" t="s">
        <v>53</v>
      </c>
      <c r="AD13154">
        <v>1000000001</v>
      </c>
      <c r="AE13154" s="1">
        <v>39973.351388888892</v>
      </c>
      <c r="AF13154" t="s">
        <v>3377</v>
      </c>
      <c r="AG13154" t="s">
        <v>70480</v>
      </c>
      <c r="AH13154" t="s">
        <v>51</v>
      </c>
      <c r="AJ13154" t="s">
        <v>53</v>
      </c>
      <c r="AK13154" t="s">
        <v>78</v>
      </c>
      <c r="AO13154" t="s">
        <v>51552</v>
      </c>
    </row>
    <row r="13155" spans="1:43" x14ac:dyDescent="0.35">
      <c r="A13155" t="s">
        <v>70481</v>
      </c>
      <c r="B13155" t="s">
        <v>67840</v>
      </c>
      <c r="C13155" t="s">
        <v>2073</v>
      </c>
      <c r="F13155" t="s">
        <v>70482</v>
      </c>
      <c r="H13155" t="s">
        <v>70481</v>
      </c>
      <c r="J13155" t="s">
        <v>70483</v>
      </c>
      <c r="K13155" t="s">
        <v>70484</v>
      </c>
      <c r="M13155" t="s">
        <v>3376</v>
      </c>
      <c r="N13155" t="s">
        <v>213</v>
      </c>
      <c r="O13155" t="s">
        <v>70485</v>
      </c>
      <c r="P13155" t="s">
        <v>50</v>
      </c>
      <c r="U13155" s="1">
        <v>45280</v>
      </c>
      <c r="V13155" s="1">
        <v>45280</v>
      </c>
      <c r="W13155" s="1">
        <v>45280.751388888886</v>
      </c>
      <c r="X13155" s="1">
        <v>45280.751388888886</v>
      </c>
      <c r="AC13155" t="s">
        <v>53</v>
      </c>
      <c r="AD13155">
        <v>2974011520</v>
      </c>
      <c r="AE13155" s="1">
        <v>45281.364583333336</v>
      </c>
      <c r="AF13155" t="s">
        <v>70486</v>
      </c>
      <c r="AG13155" t="s">
        <v>70487</v>
      </c>
      <c r="AH13155" t="s">
        <v>51</v>
      </c>
      <c r="AJ13155" t="s">
        <v>53</v>
      </c>
      <c r="AK13155" t="s">
        <v>78</v>
      </c>
      <c r="AO13155" t="s">
        <v>5443</v>
      </c>
      <c r="AP13155" s="1">
        <v>45280.75</v>
      </c>
    </row>
    <row r="13156" spans="1:43" x14ac:dyDescent="0.35">
      <c r="A13156" t="s">
        <v>70488</v>
      </c>
      <c r="B13156" t="s">
        <v>70489</v>
      </c>
      <c r="C13156" t="s">
        <v>70490</v>
      </c>
      <c r="F13156" t="s">
        <v>70491</v>
      </c>
      <c r="H13156" t="s">
        <v>70488</v>
      </c>
      <c r="J13156" t="s">
        <v>36113</v>
      </c>
      <c r="K13156" t="s">
        <v>19292</v>
      </c>
      <c r="M13156" t="s">
        <v>3234</v>
      </c>
      <c r="N13156" t="s">
        <v>253</v>
      </c>
      <c r="O13156">
        <v>88210</v>
      </c>
      <c r="P13156" t="s">
        <v>50</v>
      </c>
      <c r="U13156" s="1">
        <v>45280</v>
      </c>
      <c r="V13156" s="1">
        <v>45280</v>
      </c>
      <c r="W13156" s="1">
        <v>45280.677777777775</v>
      </c>
      <c r="X13156" s="1">
        <v>45280.677777777775</v>
      </c>
      <c r="AC13156" t="s">
        <v>51</v>
      </c>
      <c r="AD13156">
        <v>2969512497</v>
      </c>
      <c r="AE13156" s="1">
        <v>38481.407638888886</v>
      </c>
      <c r="AF13156" t="s">
        <v>4005</v>
      </c>
      <c r="AG13156" t="s">
        <v>70492</v>
      </c>
      <c r="AH13156" t="s">
        <v>51</v>
      </c>
      <c r="AJ13156" t="s">
        <v>53</v>
      </c>
      <c r="AK13156" t="s">
        <v>78</v>
      </c>
      <c r="AO13156" t="s">
        <v>5443</v>
      </c>
      <c r="AP13156" s="1">
        <v>45282.336111111108</v>
      </c>
    </row>
    <row r="13157" spans="1:43" x14ac:dyDescent="0.35">
      <c r="A13157" t="s">
        <v>70493</v>
      </c>
      <c r="B13157" t="s">
        <v>70494</v>
      </c>
      <c r="C13157" t="s">
        <v>9940</v>
      </c>
      <c r="F13157" t="s">
        <v>70495</v>
      </c>
      <c r="H13157" t="s">
        <v>70496</v>
      </c>
      <c r="J13157" t="s">
        <v>70497</v>
      </c>
      <c r="K13157" t="s">
        <v>23681</v>
      </c>
      <c r="M13157" t="s">
        <v>2800</v>
      </c>
      <c r="N13157" t="s">
        <v>65</v>
      </c>
      <c r="O13157">
        <v>80602</v>
      </c>
      <c r="P13157" t="s">
        <v>50</v>
      </c>
      <c r="U13157" s="1">
        <v>45280</v>
      </c>
      <c r="V13157" s="1">
        <v>45280</v>
      </c>
      <c r="W13157" s="1">
        <v>45280.490277777775</v>
      </c>
      <c r="X13157" s="1">
        <v>45280.490277777775</v>
      </c>
      <c r="AC13157" t="s">
        <v>51</v>
      </c>
      <c r="AD13157">
        <v>2969601905</v>
      </c>
      <c r="AE13157" s="1">
        <v>41576.307638888888</v>
      </c>
      <c r="AF13157" t="s">
        <v>70498</v>
      </c>
      <c r="AG13157" t="s">
        <v>70499</v>
      </c>
      <c r="AH13157" t="s">
        <v>51</v>
      </c>
      <c r="AJ13157" t="s">
        <v>53</v>
      </c>
      <c r="AK13157" t="s">
        <v>78</v>
      </c>
      <c r="AO13157" t="s">
        <v>5443</v>
      </c>
      <c r="AP13157" s="1">
        <v>45280.499305555553</v>
      </c>
      <c r="AQ13157" s="1">
        <v>45280.529166666667</v>
      </c>
    </row>
    <row r="13158" spans="1:43" x14ac:dyDescent="0.35">
      <c r="A13158" t="s">
        <v>70500</v>
      </c>
      <c r="B13158" t="s">
        <v>403</v>
      </c>
      <c r="C13158" t="s">
        <v>7706</v>
      </c>
      <c r="F13158" t="s">
        <v>70501</v>
      </c>
      <c r="H13158" t="s">
        <v>70502</v>
      </c>
      <c r="J13158" t="s">
        <v>5239</v>
      </c>
      <c r="K13158" t="s">
        <v>5218</v>
      </c>
      <c r="M13158" t="s">
        <v>2783</v>
      </c>
      <c r="N13158" t="s">
        <v>264</v>
      </c>
      <c r="O13158">
        <v>77269</v>
      </c>
      <c r="P13158" t="s">
        <v>50</v>
      </c>
      <c r="U13158" s="1">
        <v>45280</v>
      </c>
      <c r="V13158" s="1">
        <v>45280</v>
      </c>
      <c r="AC13158" t="s">
        <v>53</v>
      </c>
      <c r="AD13158">
        <v>2969475162</v>
      </c>
      <c r="AE13158" s="1">
        <v>37147</v>
      </c>
      <c r="AG13158" t="s">
        <v>70503</v>
      </c>
      <c r="AH13158" t="s">
        <v>51</v>
      </c>
      <c r="AJ13158" t="s">
        <v>53</v>
      </c>
      <c r="AO13158" t="s">
        <v>5443</v>
      </c>
    </row>
    <row r="13159" spans="1:43" x14ac:dyDescent="0.35">
      <c r="A13159" t="s">
        <v>70504</v>
      </c>
      <c r="B13159" t="s">
        <v>1019</v>
      </c>
      <c r="C13159" t="s">
        <v>10335</v>
      </c>
      <c r="F13159" t="s">
        <v>70505</v>
      </c>
      <c r="H13159" t="s">
        <v>70504</v>
      </c>
      <c r="J13159" t="s">
        <v>7093</v>
      </c>
      <c r="K13159" t="s">
        <v>70506</v>
      </c>
      <c r="M13159" t="s">
        <v>2048</v>
      </c>
      <c r="N13159" t="s">
        <v>253</v>
      </c>
      <c r="O13159">
        <v>87401</v>
      </c>
      <c r="P13159" t="s">
        <v>50</v>
      </c>
      <c r="U13159" s="1">
        <v>45280</v>
      </c>
      <c r="V13159" s="1">
        <v>45280</v>
      </c>
      <c r="W13159" s="1">
        <v>45280.455555555556</v>
      </c>
      <c r="X13159" s="1">
        <v>45280.455555555556</v>
      </c>
      <c r="AC13159" t="s">
        <v>53</v>
      </c>
      <c r="AD13159">
        <v>2969477838</v>
      </c>
      <c r="AE13159" s="1">
        <v>37309</v>
      </c>
      <c r="AF13159" t="s">
        <v>1921</v>
      </c>
      <c r="AG13159" t="s">
        <v>70507</v>
      </c>
      <c r="AH13159" t="s">
        <v>51</v>
      </c>
      <c r="AJ13159" t="s">
        <v>53</v>
      </c>
      <c r="AK13159" t="s">
        <v>78</v>
      </c>
      <c r="AO13159" t="s">
        <v>5443</v>
      </c>
      <c r="AP13159" s="1">
        <v>45280.454861111109</v>
      </c>
    </row>
    <row r="13160" spans="1:43" x14ac:dyDescent="0.35">
      <c r="A13160" t="s">
        <v>70508</v>
      </c>
      <c r="B13160" t="s">
        <v>53232</v>
      </c>
      <c r="C13160" t="s">
        <v>2923</v>
      </c>
      <c r="F13160" t="s">
        <v>70509</v>
      </c>
      <c r="H13160" t="s">
        <v>70508</v>
      </c>
      <c r="J13160" t="s">
        <v>70510</v>
      </c>
      <c r="K13160" t="s">
        <v>70511</v>
      </c>
      <c r="M13160" t="s">
        <v>4020</v>
      </c>
      <c r="N13160" t="s">
        <v>65</v>
      </c>
      <c r="O13160">
        <v>80461</v>
      </c>
      <c r="P13160" t="s">
        <v>50</v>
      </c>
      <c r="U13160" s="1">
        <v>45280</v>
      </c>
      <c r="V13160" s="1">
        <v>45280</v>
      </c>
      <c r="W13160" s="1">
        <v>45280.436111111114</v>
      </c>
      <c r="X13160" s="1">
        <v>45280.436111111114</v>
      </c>
      <c r="AC13160" t="s">
        <v>53</v>
      </c>
      <c r="AD13160">
        <v>2974010938</v>
      </c>
      <c r="AE13160" s="1">
        <v>45280.464583333334</v>
      </c>
      <c r="AF13160" t="s">
        <v>70512</v>
      </c>
      <c r="AG13160" t="s">
        <v>70513</v>
      </c>
      <c r="AH13160" t="s">
        <v>51</v>
      </c>
      <c r="AJ13160" t="s">
        <v>53</v>
      </c>
      <c r="AK13160" t="s">
        <v>78</v>
      </c>
      <c r="AO13160" t="s">
        <v>5443</v>
      </c>
      <c r="AP13160" s="1">
        <v>45280.43472222222</v>
      </c>
    </row>
    <row r="13161" spans="1:43" x14ac:dyDescent="0.35">
      <c r="A13161" t="s">
        <v>70514</v>
      </c>
      <c r="B13161" t="s">
        <v>20626</v>
      </c>
      <c r="C13161" t="s">
        <v>22914</v>
      </c>
      <c r="F13161" t="s">
        <v>70515</v>
      </c>
      <c r="H13161" t="s">
        <v>70516</v>
      </c>
      <c r="J13161" t="s">
        <v>5239</v>
      </c>
      <c r="K13161" t="s">
        <v>5218</v>
      </c>
      <c r="M13161" t="s">
        <v>2783</v>
      </c>
      <c r="N13161" t="s">
        <v>264</v>
      </c>
      <c r="O13161">
        <v>77269</v>
      </c>
      <c r="P13161" t="s">
        <v>50</v>
      </c>
      <c r="U13161" s="1">
        <v>45280</v>
      </c>
      <c r="V13161" s="1">
        <v>45280</v>
      </c>
      <c r="W13161" s="1">
        <v>45280.334722222222</v>
      </c>
      <c r="X13161" s="1">
        <v>45280.334722222222</v>
      </c>
      <c r="AC13161" t="s">
        <v>53</v>
      </c>
      <c r="AD13161">
        <v>2969475162</v>
      </c>
      <c r="AE13161" s="1">
        <v>37147</v>
      </c>
      <c r="AF13161" t="s">
        <v>5221</v>
      </c>
      <c r="AG13161" t="s">
        <v>70517</v>
      </c>
      <c r="AH13161" t="s">
        <v>51</v>
      </c>
      <c r="AJ13161" t="s">
        <v>53</v>
      </c>
      <c r="AK13161" t="s">
        <v>78</v>
      </c>
      <c r="AO13161" t="s">
        <v>5443</v>
      </c>
      <c r="AP13161" s="1">
        <v>45393.554166666669</v>
      </c>
      <c r="AQ13161" s="1">
        <v>45393.606944444444</v>
      </c>
    </row>
    <row r="13162" spans="1:43" x14ac:dyDescent="0.35">
      <c r="A13162" t="s">
        <v>70518</v>
      </c>
      <c r="B13162" t="s">
        <v>29374</v>
      </c>
      <c r="C13162" t="s">
        <v>11414</v>
      </c>
      <c r="F13162" t="s">
        <v>70519</v>
      </c>
      <c r="H13162" t="s">
        <v>70518</v>
      </c>
      <c r="J13162" t="s">
        <v>68541</v>
      </c>
      <c r="K13162" t="s">
        <v>25423</v>
      </c>
      <c r="M13162" t="s">
        <v>25424</v>
      </c>
      <c r="N13162" t="s">
        <v>264</v>
      </c>
      <c r="O13162" t="s">
        <v>25425</v>
      </c>
      <c r="P13162" t="s">
        <v>50</v>
      </c>
      <c r="U13162" s="1">
        <v>45280</v>
      </c>
      <c r="V13162" s="1">
        <v>45280</v>
      </c>
      <c r="W13162" s="1">
        <v>45280.65625</v>
      </c>
      <c r="X13162" s="1">
        <v>45280.65625</v>
      </c>
      <c r="AC13162" t="s">
        <v>53</v>
      </c>
      <c r="AD13162">
        <v>2970055369</v>
      </c>
      <c r="AE13162" s="1">
        <v>44285.67083333333</v>
      </c>
      <c r="AF13162" t="s">
        <v>25426</v>
      </c>
      <c r="AG13162" t="s">
        <v>70520</v>
      </c>
      <c r="AH13162" t="s">
        <v>51</v>
      </c>
      <c r="AJ13162" t="s">
        <v>53</v>
      </c>
      <c r="AO13162" t="s">
        <v>57090</v>
      </c>
      <c r="AP13162" s="1">
        <v>45449.450694444444</v>
      </c>
    </row>
    <row r="13163" spans="1:43" x14ac:dyDescent="0.35">
      <c r="A13163" t="s">
        <v>70521</v>
      </c>
      <c r="B13163" t="s">
        <v>50141</v>
      </c>
      <c r="C13163" t="s">
        <v>70522</v>
      </c>
      <c r="F13163" t="s">
        <v>70523</v>
      </c>
      <c r="H13163" t="s">
        <v>70521</v>
      </c>
      <c r="J13163" t="s">
        <v>70524</v>
      </c>
      <c r="M13163" t="s">
        <v>70525</v>
      </c>
      <c r="N13163" t="s">
        <v>1217</v>
      </c>
      <c r="P13163" t="s">
        <v>50</v>
      </c>
      <c r="U13163" s="1">
        <v>45280</v>
      </c>
      <c r="V13163" s="1">
        <v>45280</v>
      </c>
      <c r="W13163" s="1">
        <v>45392.679861111108</v>
      </c>
      <c r="X13163" s="1">
        <v>45392.679861111108</v>
      </c>
      <c r="AC13163" t="s">
        <v>53</v>
      </c>
      <c r="AD13163">
        <v>1000000001</v>
      </c>
      <c r="AE13163" s="1">
        <v>39973.351388888892</v>
      </c>
      <c r="AF13163" t="s">
        <v>3377</v>
      </c>
      <c r="AG13163" t="s">
        <v>70526</v>
      </c>
      <c r="AH13163" t="s">
        <v>51</v>
      </c>
      <c r="AJ13163" t="s">
        <v>53</v>
      </c>
      <c r="AO13163" t="s">
        <v>5443</v>
      </c>
      <c r="AP13163" s="1">
        <v>45280.175000000003</v>
      </c>
    </row>
    <row r="13164" spans="1:43" x14ac:dyDescent="0.35">
      <c r="A13164" t="s">
        <v>70527</v>
      </c>
      <c r="B13164" t="s">
        <v>70528</v>
      </c>
      <c r="C13164" t="s">
        <v>70529</v>
      </c>
      <c r="F13164" t="s">
        <v>70530</v>
      </c>
      <c r="H13164" t="s">
        <v>70527</v>
      </c>
      <c r="J13164" t="s">
        <v>70531</v>
      </c>
      <c r="K13164" t="s">
        <v>70532</v>
      </c>
      <c r="M13164" t="s">
        <v>3053</v>
      </c>
      <c r="N13164" t="s">
        <v>798</v>
      </c>
      <c r="O13164">
        <v>77060</v>
      </c>
      <c r="P13164" t="s">
        <v>50</v>
      </c>
      <c r="U13164" s="1">
        <v>45280</v>
      </c>
      <c r="V13164" s="1">
        <v>45280</v>
      </c>
      <c r="W13164" s="1">
        <v>45280.919444444444</v>
      </c>
      <c r="X13164" s="1">
        <v>45280.919444444444</v>
      </c>
      <c r="AC13164" t="s">
        <v>53</v>
      </c>
      <c r="AD13164">
        <v>1000000001</v>
      </c>
      <c r="AE13164" s="1">
        <v>39973.351388888892</v>
      </c>
      <c r="AF13164" t="s">
        <v>3377</v>
      </c>
      <c r="AG13164" t="s">
        <v>70533</v>
      </c>
      <c r="AH13164" t="s">
        <v>51</v>
      </c>
      <c r="AJ13164" t="s">
        <v>53</v>
      </c>
      <c r="AK13164" t="s">
        <v>78</v>
      </c>
      <c r="AO13164" t="s">
        <v>5443</v>
      </c>
      <c r="AP13164" s="1">
        <v>45280.918055555558</v>
      </c>
    </row>
    <row r="13165" spans="1:43" x14ac:dyDescent="0.35">
      <c r="A13165" t="s">
        <v>70534</v>
      </c>
      <c r="B13165" t="s">
        <v>61575</v>
      </c>
      <c r="C13165" t="s">
        <v>4466</v>
      </c>
      <c r="H13165" t="s">
        <v>70534</v>
      </c>
      <c r="N13165" t="s">
        <v>398</v>
      </c>
      <c r="P13165" t="s">
        <v>50</v>
      </c>
      <c r="U13165" s="1">
        <v>45280</v>
      </c>
      <c r="V13165" s="1">
        <v>45280</v>
      </c>
      <c r="W13165" s="1">
        <v>45280.665277777778</v>
      </c>
      <c r="X13165" s="1">
        <v>45280.665277777778</v>
      </c>
      <c r="AC13165" t="s">
        <v>53</v>
      </c>
      <c r="AD13165">
        <v>1000000001</v>
      </c>
      <c r="AE13165" s="1">
        <v>39973.351388888892</v>
      </c>
      <c r="AF13165" t="s">
        <v>3377</v>
      </c>
      <c r="AG13165" t="s">
        <v>70535</v>
      </c>
      <c r="AH13165" t="s">
        <v>51</v>
      </c>
      <c r="AJ13165" t="s">
        <v>53</v>
      </c>
      <c r="AK13165" t="s">
        <v>78</v>
      </c>
      <c r="AO13165" t="s">
        <v>51552</v>
      </c>
    </row>
    <row r="13166" spans="1:43" x14ac:dyDescent="0.35">
      <c r="A13166" t="s">
        <v>70536</v>
      </c>
      <c r="B13166" t="s">
        <v>70537</v>
      </c>
      <c r="C13166" t="s">
        <v>70538</v>
      </c>
      <c r="F13166" t="s">
        <v>70539</v>
      </c>
      <c r="G13166">
        <v>0</v>
      </c>
      <c r="H13166" t="s">
        <v>70540</v>
      </c>
      <c r="J13166" t="s">
        <v>70541</v>
      </c>
      <c r="M13166" t="s">
        <v>137</v>
      </c>
      <c r="N13166" t="s">
        <v>137</v>
      </c>
      <c r="O13166">
        <v>80031</v>
      </c>
      <c r="P13166" t="s">
        <v>50</v>
      </c>
      <c r="U13166" s="1">
        <v>45280</v>
      </c>
      <c r="V13166" s="1">
        <v>45280</v>
      </c>
      <c r="W13166" s="1">
        <v>45280.50277777778</v>
      </c>
      <c r="X13166" s="1">
        <v>45280.50277777778</v>
      </c>
      <c r="AC13166" t="s">
        <v>53</v>
      </c>
      <c r="AD13166">
        <v>1000000001</v>
      </c>
      <c r="AE13166" s="1">
        <v>39973.351388888892</v>
      </c>
      <c r="AF13166" t="s">
        <v>3377</v>
      </c>
      <c r="AG13166" t="s">
        <v>70542</v>
      </c>
      <c r="AH13166" t="s">
        <v>51</v>
      </c>
      <c r="AJ13166" t="s">
        <v>53</v>
      </c>
      <c r="AK13166" t="s">
        <v>78</v>
      </c>
      <c r="AO13166" t="s">
        <v>5443</v>
      </c>
      <c r="AP13166" s="1">
        <v>45299.755555555559</v>
      </c>
    </row>
    <row r="13167" spans="1:43" x14ac:dyDescent="0.35">
      <c r="A13167" t="s">
        <v>70543</v>
      </c>
      <c r="B13167" t="s">
        <v>43707</v>
      </c>
      <c r="C13167" t="s">
        <v>5144</v>
      </c>
      <c r="F13167" t="s">
        <v>70544</v>
      </c>
      <c r="H13167" t="s">
        <v>70543</v>
      </c>
      <c r="J13167" t="s">
        <v>70545</v>
      </c>
      <c r="K13167" t="s">
        <v>70546</v>
      </c>
      <c r="M13167" t="s">
        <v>753</v>
      </c>
      <c r="N13167" t="s">
        <v>798</v>
      </c>
      <c r="O13167">
        <v>79928</v>
      </c>
      <c r="P13167" t="s">
        <v>50</v>
      </c>
      <c r="U13167" s="1">
        <v>45280</v>
      </c>
      <c r="V13167" s="1">
        <v>45280</v>
      </c>
      <c r="W13167" s="1">
        <v>45280.406944444447</v>
      </c>
      <c r="X13167" s="1">
        <v>45280.406944444447</v>
      </c>
      <c r="AC13167" t="s">
        <v>51</v>
      </c>
      <c r="AD13167">
        <v>2974010859</v>
      </c>
      <c r="AE13167" s="1">
        <v>45280.423611111109</v>
      </c>
      <c r="AF13167" t="s">
        <v>70547</v>
      </c>
      <c r="AG13167" t="s">
        <v>70548</v>
      </c>
      <c r="AH13167" t="s">
        <v>51</v>
      </c>
      <c r="AJ13167" t="s">
        <v>53</v>
      </c>
      <c r="AK13167" t="s">
        <v>78</v>
      </c>
      <c r="AO13167" t="s">
        <v>5443</v>
      </c>
      <c r="AP13167" s="1">
        <v>45280.430555555555</v>
      </c>
      <c r="AQ13167" s="1">
        <v>45280.432638888888</v>
      </c>
    </row>
    <row r="13168" spans="1:43" x14ac:dyDescent="0.35">
      <c r="A13168" t="s">
        <v>70549</v>
      </c>
      <c r="B13168" t="s">
        <v>70550</v>
      </c>
      <c r="C13168" t="s">
        <v>3842</v>
      </c>
      <c r="F13168" t="s">
        <v>70551</v>
      </c>
      <c r="H13168" t="s">
        <v>70552</v>
      </c>
      <c r="J13168" t="s">
        <v>44021</v>
      </c>
      <c r="K13168" t="s">
        <v>11809</v>
      </c>
      <c r="M13168" t="s">
        <v>3641</v>
      </c>
      <c r="N13168" t="s">
        <v>65</v>
      </c>
      <c r="O13168">
        <v>80112</v>
      </c>
      <c r="P13168" t="s">
        <v>50</v>
      </c>
      <c r="U13168" s="1">
        <v>45281</v>
      </c>
      <c r="V13168" s="1">
        <v>45281</v>
      </c>
      <c r="W13168" s="1">
        <v>45281.856944444444</v>
      </c>
      <c r="X13168" s="1">
        <v>45281.856944444444</v>
      </c>
      <c r="AC13168" t="s">
        <v>51</v>
      </c>
      <c r="AD13168">
        <v>2969847546</v>
      </c>
      <c r="AE13168" s="1">
        <v>43399.474305555559</v>
      </c>
      <c r="AF13168" t="s">
        <v>11810</v>
      </c>
      <c r="AG13168" t="s">
        <v>70553</v>
      </c>
      <c r="AH13168" t="s">
        <v>51</v>
      </c>
      <c r="AJ13168" t="s">
        <v>53</v>
      </c>
      <c r="AK13168" t="s">
        <v>78</v>
      </c>
      <c r="AO13168" t="s">
        <v>5443</v>
      </c>
      <c r="AP13168" s="1">
        <v>45475.436111111114</v>
      </c>
    </row>
    <row r="13169" spans="1:43" x14ac:dyDescent="0.35">
      <c r="A13169" t="s">
        <v>70554</v>
      </c>
      <c r="B13169" t="s">
        <v>2689</v>
      </c>
      <c r="C13169" t="s">
        <v>1625</v>
      </c>
      <c r="F13169" t="s">
        <v>70555</v>
      </c>
      <c r="H13169" t="s">
        <v>70554</v>
      </c>
      <c r="J13169" t="s">
        <v>70556</v>
      </c>
      <c r="K13169" t="s">
        <v>70557</v>
      </c>
      <c r="M13169" t="s">
        <v>18935</v>
      </c>
      <c r="N13169" t="s">
        <v>253</v>
      </c>
      <c r="O13169">
        <v>88047</v>
      </c>
      <c r="P13169" t="s">
        <v>50</v>
      </c>
      <c r="U13169" s="1">
        <v>45281</v>
      </c>
      <c r="V13169" s="1">
        <v>45281</v>
      </c>
      <c r="W13169" s="1">
        <v>45281.480555555558</v>
      </c>
      <c r="X13169" s="1">
        <v>45281.480555555558</v>
      </c>
      <c r="AC13169" t="s">
        <v>51</v>
      </c>
      <c r="AD13169">
        <v>2974011661</v>
      </c>
      <c r="AE13169" s="1">
        <v>45281.500694444447</v>
      </c>
      <c r="AF13169" t="s">
        <v>70558</v>
      </c>
      <c r="AG13169" t="s">
        <v>70559</v>
      </c>
      <c r="AH13169" t="s">
        <v>51</v>
      </c>
      <c r="AJ13169" t="s">
        <v>53</v>
      </c>
      <c r="AK13169" t="s">
        <v>78</v>
      </c>
      <c r="AO13169" t="s">
        <v>5443</v>
      </c>
      <c r="AP13169" s="1">
        <v>45281.504166666666</v>
      </c>
      <c r="AQ13169" s="1">
        <v>45281.51666666667</v>
      </c>
    </row>
    <row r="13170" spans="1:43" x14ac:dyDescent="0.35">
      <c r="A13170" t="s">
        <v>70560</v>
      </c>
      <c r="B13170" t="s">
        <v>70561</v>
      </c>
      <c r="C13170" t="s">
        <v>758</v>
      </c>
      <c r="F13170" t="s">
        <v>68549</v>
      </c>
      <c r="H13170" t="s">
        <v>70560</v>
      </c>
      <c r="J13170" t="s">
        <v>6242</v>
      </c>
      <c r="K13170" t="s">
        <v>70562</v>
      </c>
      <c r="M13170" t="s">
        <v>37040</v>
      </c>
      <c r="N13170" t="s">
        <v>65</v>
      </c>
      <c r="O13170">
        <v>80116</v>
      </c>
      <c r="P13170" t="s">
        <v>50</v>
      </c>
      <c r="U13170" s="1">
        <v>45281</v>
      </c>
      <c r="V13170" s="1">
        <v>45281</v>
      </c>
      <c r="W13170" s="1">
        <v>45281.712500000001</v>
      </c>
      <c r="X13170" s="1">
        <v>45281.712500000001</v>
      </c>
      <c r="AC13170" t="s">
        <v>53</v>
      </c>
      <c r="AD13170">
        <v>2969507921</v>
      </c>
      <c r="AE13170" s="1">
        <v>38224.743750000001</v>
      </c>
      <c r="AF13170" t="s">
        <v>6246</v>
      </c>
      <c r="AG13170" t="s">
        <v>70563</v>
      </c>
      <c r="AH13170" t="s">
        <v>51</v>
      </c>
      <c r="AJ13170" t="s">
        <v>53</v>
      </c>
      <c r="AK13170" t="s">
        <v>78</v>
      </c>
      <c r="AO13170" t="s">
        <v>5443</v>
      </c>
      <c r="AP13170" s="1">
        <v>45281.711805555555</v>
      </c>
    </row>
    <row r="13171" spans="1:43" x14ac:dyDescent="0.35">
      <c r="A13171" t="s">
        <v>70564</v>
      </c>
      <c r="B13171" t="s">
        <v>70565</v>
      </c>
      <c r="C13171" t="s">
        <v>8512</v>
      </c>
      <c r="F13171" t="s">
        <v>70566</v>
      </c>
      <c r="H13171" t="s">
        <v>70564</v>
      </c>
      <c r="J13171" t="s">
        <v>70567</v>
      </c>
      <c r="K13171" t="s">
        <v>70568</v>
      </c>
      <c r="M13171" t="s">
        <v>70569</v>
      </c>
      <c r="N13171" t="s">
        <v>4438</v>
      </c>
      <c r="O13171">
        <v>91107</v>
      </c>
      <c r="P13171" t="s">
        <v>50</v>
      </c>
      <c r="U13171" s="1">
        <v>45281</v>
      </c>
      <c r="V13171" s="1">
        <v>45281</v>
      </c>
      <c r="W13171" s="1">
        <v>45281.593055555553</v>
      </c>
      <c r="X13171" s="1">
        <v>45281.593055555553</v>
      </c>
      <c r="AC13171" t="s">
        <v>51</v>
      </c>
      <c r="AD13171">
        <v>1000000001</v>
      </c>
      <c r="AE13171" s="1">
        <v>39973.351388888892</v>
      </c>
      <c r="AF13171" t="s">
        <v>3377</v>
      </c>
      <c r="AG13171" t="s">
        <v>70570</v>
      </c>
      <c r="AH13171" t="s">
        <v>51</v>
      </c>
      <c r="AJ13171" t="s">
        <v>53</v>
      </c>
      <c r="AK13171" t="s">
        <v>78</v>
      </c>
      <c r="AM13171" s="1">
        <v>45293.696527777778</v>
      </c>
      <c r="AN13171" t="s">
        <v>48851</v>
      </c>
      <c r="AO13171" t="s">
        <v>5443</v>
      </c>
      <c r="AP13171" s="1">
        <v>45308.210416666669</v>
      </c>
    </row>
    <row r="13172" spans="1:43" x14ac:dyDescent="0.35">
      <c r="A13172" t="s">
        <v>70571</v>
      </c>
      <c r="B13172" t="s">
        <v>11985</v>
      </c>
      <c r="C13172" t="s">
        <v>3813</v>
      </c>
      <c r="F13172" t="s">
        <v>54068</v>
      </c>
      <c r="H13172" t="s">
        <v>70572</v>
      </c>
      <c r="J13172" t="s">
        <v>11261</v>
      </c>
      <c r="P13172" t="s">
        <v>50</v>
      </c>
      <c r="U13172" s="1">
        <v>45281</v>
      </c>
      <c r="V13172" s="1">
        <v>45281</v>
      </c>
      <c r="W13172" s="1">
        <v>45281.427777777775</v>
      </c>
      <c r="X13172" s="1">
        <v>45281.427777777775</v>
      </c>
      <c r="AC13172" t="s">
        <v>53</v>
      </c>
      <c r="AD13172">
        <v>2969687861</v>
      </c>
      <c r="AE13172" s="1">
        <v>42346.683333333334</v>
      </c>
      <c r="AF13172" t="s">
        <v>70573</v>
      </c>
      <c r="AG13172" t="s">
        <v>70574</v>
      </c>
      <c r="AH13172" t="s">
        <v>51</v>
      </c>
      <c r="AJ13172" t="s">
        <v>53</v>
      </c>
      <c r="AK13172" t="s">
        <v>78</v>
      </c>
      <c r="AO13172" t="s">
        <v>5443</v>
      </c>
      <c r="AP13172" s="1">
        <v>45281.440972222219</v>
      </c>
    </row>
    <row r="13173" spans="1:43" x14ac:dyDescent="0.35">
      <c r="A13173" t="s">
        <v>70575</v>
      </c>
      <c r="B13173" t="s">
        <v>70576</v>
      </c>
      <c r="C13173" t="s">
        <v>70577</v>
      </c>
      <c r="F13173" t="s">
        <v>70578</v>
      </c>
      <c r="H13173" t="s">
        <v>70579</v>
      </c>
      <c r="J13173" t="s">
        <v>36113</v>
      </c>
      <c r="K13173" t="s">
        <v>19292</v>
      </c>
      <c r="M13173" t="s">
        <v>3234</v>
      </c>
      <c r="N13173" t="s">
        <v>253</v>
      </c>
      <c r="O13173">
        <v>88210</v>
      </c>
      <c r="P13173" t="s">
        <v>50</v>
      </c>
      <c r="U13173" s="1">
        <v>45281</v>
      </c>
      <c r="V13173" s="1">
        <v>45281</v>
      </c>
      <c r="W13173" s="1">
        <v>45281.324999999997</v>
      </c>
      <c r="X13173" s="1">
        <v>45281.324999999997</v>
      </c>
      <c r="AC13173" t="s">
        <v>53</v>
      </c>
      <c r="AD13173">
        <v>2969512497</v>
      </c>
      <c r="AE13173" s="1">
        <v>38481.407638888886</v>
      </c>
      <c r="AF13173" t="s">
        <v>4005</v>
      </c>
      <c r="AG13173" t="s">
        <v>70580</v>
      </c>
      <c r="AH13173" t="s">
        <v>51</v>
      </c>
      <c r="AJ13173" t="s">
        <v>53</v>
      </c>
      <c r="AK13173" t="s">
        <v>78</v>
      </c>
      <c r="AO13173" t="s">
        <v>5443</v>
      </c>
      <c r="AP13173" s="1">
        <v>45318.279861111114</v>
      </c>
    </row>
    <row r="13174" spans="1:43" x14ac:dyDescent="0.35">
      <c r="A13174" t="s">
        <v>70581</v>
      </c>
      <c r="B13174" t="s">
        <v>70582</v>
      </c>
      <c r="C13174" t="s">
        <v>309</v>
      </c>
      <c r="F13174" t="s">
        <v>47</v>
      </c>
      <c r="H13174" t="s">
        <v>70583</v>
      </c>
      <c r="J13174" t="s">
        <v>49</v>
      </c>
      <c r="P13174" t="s">
        <v>50</v>
      </c>
      <c r="U13174" s="1">
        <v>45281</v>
      </c>
      <c r="V13174" s="1">
        <v>45281</v>
      </c>
      <c r="W13174" s="1">
        <v>45281.609027777777</v>
      </c>
      <c r="X13174" s="1">
        <v>45281.609027777777</v>
      </c>
      <c r="AC13174" t="s">
        <v>53</v>
      </c>
      <c r="AD13174">
        <v>1000000000</v>
      </c>
      <c r="AE13174" s="1">
        <v>37295</v>
      </c>
      <c r="AG13174" t="s">
        <v>70584</v>
      </c>
      <c r="AH13174" t="s">
        <v>51</v>
      </c>
      <c r="AJ13174" t="s">
        <v>53</v>
      </c>
      <c r="AK13174" t="s">
        <v>78</v>
      </c>
      <c r="AO13174" t="s">
        <v>5443</v>
      </c>
      <c r="AP13174" s="1">
        <v>45341.375694444447</v>
      </c>
    </row>
    <row r="13175" spans="1:43" x14ac:dyDescent="0.35">
      <c r="A13175" t="s">
        <v>70585</v>
      </c>
      <c r="B13175" t="s">
        <v>70041</v>
      </c>
      <c r="C13175" t="s">
        <v>70586</v>
      </c>
      <c r="F13175" t="s">
        <v>70587</v>
      </c>
      <c r="H13175" t="s">
        <v>70588</v>
      </c>
      <c r="J13175" t="s">
        <v>70589</v>
      </c>
      <c r="M13175" t="s">
        <v>3554</v>
      </c>
      <c r="N13175" t="s">
        <v>798</v>
      </c>
      <c r="P13175" t="s">
        <v>50</v>
      </c>
      <c r="U13175" s="1">
        <v>45282</v>
      </c>
      <c r="V13175" s="1">
        <v>45282</v>
      </c>
      <c r="W13175" s="1">
        <v>45392.679166666669</v>
      </c>
      <c r="X13175" s="1">
        <v>45392.679166666669</v>
      </c>
      <c r="AC13175" t="s">
        <v>53</v>
      </c>
      <c r="AD13175">
        <v>1000000001</v>
      </c>
      <c r="AE13175" s="1">
        <v>39973.351388888892</v>
      </c>
      <c r="AF13175" t="s">
        <v>3377</v>
      </c>
      <c r="AG13175" t="s">
        <v>70590</v>
      </c>
      <c r="AH13175" t="s">
        <v>51</v>
      </c>
      <c r="AJ13175" t="s">
        <v>53</v>
      </c>
      <c r="AO13175" t="s">
        <v>5443</v>
      </c>
      <c r="AP13175" s="1">
        <v>45283.256944444445</v>
      </c>
    </row>
    <row r="13176" spans="1:43" x14ac:dyDescent="0.35">
      <c r="A13176" t="s">
        <v>70591</v>
      </c>
      <c r="B13176" t="s">
        <v>1965</v>
      </c>
      <c r="C13176" t="s">
        <v>70592</v>
      </c>
      <c r="H13176" t="s">
        <v>70591</v>
      </c>
      <c r="K13176" t="s">
        <v>70593</v>
      </c>
      <c r="M13176" t="s">
        <v>5478</v>
      </c>
      <c r="N13176" t="s">
        <v>592</v>
      </c>
      <c r="O13176">
        <v>82321</v>
      </c>
      <c r="P13176" t="s">
        <v>50</v>
      </c>
      <c r="U13176" s="1">
        <v>45282</v>
      </c>
      <c r="V13176" s="1">
        <v>45282</v>
      </c>
      <c r="W13176" s="1">
        <v>45282.392361111109</v>
      </c>
      <c r="X13176" s="1">
        <v>45282.392361111109</v>
      </c>
      <c r="AC13176" t="s">
        <v>53</v>
      </c>
      <c r="AD13176">
        <v>1000000001</v>
      </c>
      <c r="AE13176" s="1">
        <v>39973.351388888892</v>
      </c>
      <c r="AF13176" t="s">
        <v>3377</v>
      </c>
      <c r="AG13176" t="s">
        <v>70594</v>
      </c>
      <c r="AH13176" t="s">
        <v>51</v>
      </c>
      <c r="AJ13176" t="s">
        <v>53</v>
      </c>
      <c r="AK13176" t="s">
        <v>78</v>
      </c>
      <c r="AO13176" t="s">
        <v>51552</v>
      </c>
    </row>
    <row r="13177" spans="1:43" x14ac:dyDescent="0.35">
      <c r="A13177" t="s">
        <v>70595</v>
      </c>
      <c r="B13177" t="s">
        <v>18305</v>
      </c>
      <c r="C13177" t="s">
        <v>59491</v>
      </c>
      <c r="F13177">
        <v>14326407359</v>
      </c>
      <c r="H13177" t="s">
        <v>70595</v>
      </c>
      <c r="J13177" t="s">
        <v>65221</v>
      </c>
      <c r="K13177" t="s">
        <v>33231</v>
      </c>
      <c r="M13177" t="s">
        <v>33232</v>
      </c>
      <c r="N13177" t="s">
        <v>264</v>
      </c>
      <c r="O13177">
        <v>77325</v>
      </c>
      <c r="P13177" t="s">
        <v>50</v>
      </c>
      <c r="U13177" s="1">
        <v>45283</v>
      </c>
      <c r="V13177" s="1">
        <v>45283</v>
      </c>
      <c r="W13177" s="1">
        <v>45283.784722222219</v>
      </c>
      <c r="X13177" s="1">
        <v>45283.784722222219</v>
      </c>
      <c r="AC13177" t="s">
        <v>53</v>
      </c>
      <c r="AD13177">
        <v>2973639304</v>
      </c>
      <c r="AE13177" s="1">
        <v>45169.445138888892</v>
      </c>
      <c r="AF13177" t="s">
        <v>65222</v>
      </c>
      <c r="AG13177" t="s">
        <v>70596</v>
      </c>
      <c r="AH13177" t="s">
        <v>51</v>
      </c>
      <c r="AJ13177" t="s">
        <v>53</v>
      </c>
      <c r="AK13177" t="s">
        <v>78</v>
      </c>
      <c r="AO13177" t="s">
        <v>5443</v>
      </c>
      <c r="AP13177" s="1">
        <v>45283.78402777778</v>
      </c>
    </row>
    <row r="13178" spans="1:43" x14ac:dyDescent="0.35">
      <c r="A13178" t="s">
        <v>70597</v>
      </c>
      <c r="B13178" t="s">
        <v>31008</v>
      </c>
      <c r="C13178" t="s">
        <v>3834</v>
      </c>
      <c r="F13178" t="s">
        <v>70598</v>
      </c>
      <c r="H13178" t="s">
        <v>70597</v>
      </c>
      <c r="J13178" t="s">
        <v>70599</v>
      </c>
      <c r="K13178" t="s">
        <v>70600</v>
      </c>
      <c r="M13178" t="s">
        <v>3571</v>
      </c>
      <c r="N13178" t="s">
        <v>65</v>
      </c>
      <c r="O13178">
        <v>80022</v>
      </c>
      <c r="P13178" t="s">
        <v>50</v>
      </c>
      <c r="U13178" s="1">
        <v>45284</v>
      </c>
      <c r="V13178" s="1">
        <v>45284</v>
      </c>
      <c r="W13178" s="1">
        <v>45284.568055555559</v>
      </c>
      <c r="X13178" s="1">
        <v>45284.568055555559</v>
      </c>
      <c r="AC13178" t="s">
        <v>53</v>
      </c>
      <c r="AD13178">
        <v>2973749051</v>
      </c>
      <c r="AE13178" s="1">
        <v>45217.131944444445</v>
      </c>
      <c r="AF13178" t="s">
        <v>70601</v>
      </c>
      <c r="AG13178" t="s">
        <v>70602</v>
      </c>
      <c r="AH13178" t="s">
        <v>51</v>
      </c>
      <c r="AJ13178" t="s">
        <v>53</v>
      </c>
      <c r="AK13178" t="s">
        <v>78</v>
      </c>
      <c r="AO13178" t="s">
        <v>5443</v>
      </c>
      <c r="AP13178" s="1">
        <v>45297.315972222219</v>
      </c>
    </row>
    <row r="13179" spans="1:43" x14ac:dyDescent="0.35">
      <c r="A13179" t="s">
        <v>70603</v>
      </c>
      <c r="B13179" t="s">
        <v>70604</v>
      </c>
      <c r="C13179" t="s">
        <v>1429</v>
      </c>
      <c r="F13179" t="s">
        <v>70605</v>
      </c>
      <c r="H13179" t="s">
        <v>70603</v>
      </c>
      <c r="J13179" t="s">
        <v>65221</v>
      </c>
      <c r="K13179" t="s">
        <v>33231</v>
      </c>
      <c r="M13179" t="s">
        <v>33232</v>
      </c>
      <c r="N13179" t="s">
        <v>264</v>
      </c>
      <c r="O13179">
        <v>77325</v>
      </c>
      <c r="P13179" t="s">
        <v>50</v>
      </c>
      <c r="U13179" s="1">
        <v>45284</v>
      </c>
      <c r="V13179" s="1">
        <v>45284</v>
      </c>
      <c r="W13179" s="1">
        <v>45284.75</v>
      </c>
      <c r="X13179" s="1">
        <v>45284.75</v>
      </c>
      <c r="AC13179" t="s">
        <v>53</v>
      </c>
      <c r="AD13179">
        <v>2973639304</v>
      </c>
      <c r="AE13179" s="1">
        <v>45169.445138888892</v>
      </c>
      <c r="AF13179" t="s">
        <v>65222</v>
      </c>
      <c r="AG13179" t="s">
        <v>70606</v>
      </c>
      <c r="AH13179" t="s">
        <v>51</v>
      </c>
      <c r="AJ13179" t="s">
        <v>53</v>
      </c>
      <c r="AK13179" t="s">
        <v>78</v>
      </c>
      <c r="AO13179" t="s">
        <v>5443</v>
      </c>
      <c r="AP13179" s="1">
        <v>45284.748611111114</v>
      </c>
    </row>
    <row r="13180" spans="1:43" x14ac:dyDescent="0.35">
      <c r="A13180" t="s">
        <v>70607</v>
      </c>
      <c r="B13180" t="s">
        <v>7109</v>
      </c>
      <c r="C13180" t="s">
        <v>2016</v>
      </c>
      <c r="F13180" t="s">
        <v>70412</v>
      </c>
      <c r="H13180" t="s">
        <v>70413</v>
      </c>
      <c r="J13180" t="s">
        <v>70414</v>
      </c>
      <c r="K13180" t="s">
        <v>70608</v>
      </c>
      <c r="M13180" t="s">
        <v>5866</v>
      </c>
      <c r="N13180" t="s">
        <v>65</v>
      </c>
      <c r="O13180">
        <v>80534</v>
      </c>
      <c r="P13180" t="s">
        <v>50</v>
      </c>
      <c r="U13180" s="1">
        <v>45285</v>
      </c>
      <c r="V13180" s="1">
        <v>45285</v>
      </c>
      <c r="W13180" s="1">
        <v>45285.55972222222</v>
      </c>
      <c r="X13180" s="1">
        <v>45285.55972222222</v>
      </c>
      <c r="AC13180" t="s">
        <v>53</v>
      </c>
      <c r="AD13180">
        <v>2974009983</v>
      </c>
      <c r="AE13180" s="1">
        <v>45279.499305555553</v>
      </c>
      <c r="AF13180" t="s">
        <v>70416</v>
      </c>
      <c r="AG13180" t="s">
        <v>70609</v>
      </c>
      <c r="AH13180" t="s">
        <v>51</v>
      </c>
      <c r="AJ13180" t="s">
        <v>53</v>
      </c>
      <c r="AK13180" t="s">
        <v>78</v>
      </c>
      <c r="AO13180" t="s">
        <v>5443</v>
      </c>
      <c r="AP13180" s="1">
        <v>45285.557638888888</v>
      </c>
    </row>
    <row r="13181" spans="1:43" x14ac:dyDescent="0.35">
      <c r="A13181" t="s">
        <v>70610</v>
      </c>
      <c r="B13181" t="s">
        <v>70611</v>
      </c>
      <c r="C13181" t="s">
        <v>1037</v>
      </c>
      <c r="H13181" t="s">
        <v>70612</v>
      </c>
      <c r="K13181" t="s">
        <v>70613</v>
      </c>
      <c r="M13181" t="s">
        <v>873</v>
      </c>
      <c r="N13181" t="s">
        <v>287</v>
      </c>
      <c r="O13181">
        <v>80487</v>
      </c>
      <c r="P13181" t="s">
        <v>50</v>
      </c>
      <c r="U13181" s="1">
        <v>45285</v>
      </c>
      <c r="V13181" s="1">
        <v>45285</v>
      </c>
      <c r="W13181" s="1">
        <v>45285.37777777778</v>
      </c>
      <c r="X13181" s="1">
        <v>45285.37777777778</v>
      </c>
      <c r="AC13181" t="s">
        <v>53</v>
      </c>
      <c r="AD13181">
        <v>1000000001</v>
      </c>
      <c r="AE13181" s="1">
        <v>39973.351388888892</v>
      </c>
      <c r="AF13181" t="s">
        <v>3377</v>
      </c>
      <c r="AG13181" t="s">
        <v>70614</v>
      </c>
      <c r="AH13181" t="s">
        <v>51</v>
      </c>
      <c r="AJ13181" t="s">
        <v>53</v>
      </c>
      <c r="AK13181" t="s">
        <v>78</v>
      </c>
      <c r="AO13181" t="s">
        <v>51552</v>
      </c>
    </row>
    <row r="13182" spans="1:43" x14ac:dyDescent="0.35">
      <c r="A13182" t="s">
        <v>70615</v>
      </c>
      <c r="B13182" t="s">
        <v>9764</v>
      </c>
      <c r="C13182" t="s">
        <v>14519</v>
      </c>
      <c r="F13182" t="s">
        <v>70616</v>
      </c>
      <c r="H13182" t="s">
        <v>70615</v>
      </c>
      <c r="J13182" t="s">
        <v>70617</v>
      </c>
      <c r="K13182" t="s">
        <v>70618</v>
      </c>
      <c r="M13182" t="s">
        <v>1397</v>
      </c>
      <c r="N13182" t="s">
        <v>65</v>
      </c>
      <c r="O13182">
        <v>80403</v>
      </c>
      <c r="P13182" t="s">
        <v>50</v>
      </c>
      <c r="U13182" s="1">
        <v>45285</v>
      </c>
      <c r="V13182" s="1">
        <v>45285</v>
      </c>
      <c r="W13182" s="1">
        <v>45285.724999999999</v>
      </c>
      <c r="X13182" s="1">
        <v>45285.724999999999</v>
      </c>
      <c r="AC13182" t="s">
        <v>53</v>
      </c>
      <c r="AD13182">
        <v>1000000001</v>
      </c>
      <c r="AE13182" s="1">
        <v>39973.351388888892</v>
      </c>
      <c r="AF13182" t="s">
        <v>3377</v>
      </c>
      <c r="AG13182" t="s">
        <v>70619</v>
      </c>
      <c r="AH13182" t="s">
        <v>51</v>
      </c>
      <c r="AJ13182" t="s">
        <v>53</v>
      </c>
      <c r="AK13182" t="s">
        <v>78</v>
      </c>
      <c r="AO13182" t="s">
        <v>5443</v>
      </c>
      <c r="AP13182" s="1">
        <v>45347.890277777777</v>
      </c>
    </row>
    <row r="13183" spans="1:43" x14ac:dyDescent="0.35">
      <c r="A13183" t="s">
        <v>70620</v>
      </c>
      <c r="B13183" t="s">
        <v>7731</v>
      </c>
      <c r="C13183" t="s">
        <v>15831</v>
      </c>
      <c r="H13183" t="s">
        <v>70621</v>
      </c>
      <c r="J13183" t="s">
        <v>70622</v>
      </c>
      <c r="P13183" t="s">
        <v>50</v>
      </c>
      <c r="U13183" s="1">
        <v>45286</v>
      </c>
      <c r="V13183" s="1">
        <v>45286</v>
      </c>
      <c r="W13183" s="1">
        <v>45286.606944444444</v>
      </c>
      <c r="X13183" s="1">
        <v>45286.606944444444</v>
      </c>
      <c r="AC13183" t="s">
        <v>53</v>
      </c>
      <c r="AD13183">
        <v>2969480024</v>
      </c>
      <c r="AE13183" s="1">
        <v>37427</v>
      </c>
      <c r="AF13183" t="s">
        <v>70623</v>
      </c>
      <c r="AG13183" t="s">
        <v>70624</v>
      </c>
      <c r="AH13183" t="s">
        <v>51</v>
      </c>
      <c r="AJ13183" t="s">
        <v>53</v>
      </c>
      <c r="AO13183" t="s">
        <v>5443</v>
      </c>
      <c r="AP13183" s="1">
        <v>45474.741666666669</v>
      </c>
      <c r="AQ13183" s="1">
        <v>45463.585416666669</v>
      </c>
    </row>
    <row r="13184" spans="1:43" x14ac:dyDescent="0.35">
      <c r="A13184" t="s">
        <v>70625</v>
      </c>
      <c r="B13184" t="s">
        <v>14154</v>
      </c>
      <c r="C13184" t="s">
        <v>25344</v>
      </c>
      <c r="F13184" t="s">
        <v>70626</v>
      </c>
      <c r="H13184" t="s">
        <v>70627</v>
      </c>
      <c r="J13184" t="s">
        <v>44021</v>
      </c>
      <c r="K13184" t="s">
        <v>11809</v>
      </c>
      <c r="M13184" t="s">
        <v>3641</v>
      </c>
      <c r="N13184" t="s">
        <v>65</v>
      </c>
      <c r="O13184">
        <v>80112</v>
      </c>
      <c r="P13184" t="s">
        <v>50</v>
      </c>
      <c r="U13184" s="1">
        <v>45286</v>
      </c>
      <c r="V13184" s="1">
        <v>45286</v>
      </c>
      <c r="W13184" s="1">
        <v>45286.583333333336</v>
      </c>
      <c r="X13184" s="1">
        <v>45286.583333333336</v>
      </c>
      <c r="AC13184" t="s">
        <v>53</v>
      </c>
      <c r="AD13184">
        <v>2969847546</v>
      </c>
      <c r="AE13184" s="1">
        <v>43399.474305555559</v>
      </c>
      <c r="AF13184" t="s">
        <v>11810</v>
      </c>
      <c r="AG13184" t="s">
        <v>70628</v>
      </c>
      <c r="AH13184" t="s">
        <v>51</v>
      </c>
      <c r="AJ13184" t="s">
        <v>53</v>
      </c>
      <c r="AK13184" t="s">
        <v>78</v>
      </c>
      <c r="AO13184" t="s">
        <v>5443</v>
      </c>
      <c r="AP13184" s="1">
        <v>45286.582638888889</v>
      </c>
    </row>
    <row r="13185" spans="1:43" x14ac:dyDescent="0.35">
      <c r="A13185" t="s">
        <v>70629</v>
      </c>
      <c r="B13185" t="s">
        <v>70630</v>
      </c>
      <c r="C13185" t="s">
        <v>894</v>
      </c>
      <c r="H13185" t="s">
        <v>70629</v>
      </c>
      <c r="J13185" t="s">
        <v>70631</v>
      </c>
      <c r="K13185" t="s">
        <v>70632</v>
      </c>
      <c r="M13185" t="s">
        <v>1504</v>
      </c>
      <c r="N13185" t="s">
        <v>287</v>
      </c>
      <c r="O13185">
        <v>81650</v>
      </c>
      <c r="P13185" t="s">
        <v>50</v>
      </c>
      <c r="U13185" s="1">
        <v>45286</v>
      </c>
      <c r="V13185" s="1">
        <v>45286</v>
      </c>
      <c r="W13185" s="1">
        <v>45286.798611111109</v>
      </c>
      <c r="X13185" s="1">
        <v>45286.798611111109</v>
      </c>
      <c r="AC13185" t="s">
        <v>53</v>
      </c>
      <c r="AD13185">
        <v>2969924413</v>
      </c>
      <c r="AE13185" s="1">
        <v>43780.413888888892</v>
      </c>
      <c r="AF13185" t="s">
        <v>70633</v>
      </c>
      <c r="AG13185" t="s">
        <v>70634</v>
      </c>
      <c r="AH13185" t="s">
        <v>51</v>
      </c>
      <c r="AJ13185" t="s">
        <v>53</v>
      </c>
      <c r="AK13185" t="s">
        <v>78</v>
      </c>
      <c r="AO13185" t="s">
        <v>5443</v>
      </c>
      <c r="AP13185" s="1">
        <v>45305.786805555559</v>
      </c>
    </row>
    <row r="13186" spans="1:43" x14ac:dyDescent="0.35">
      <c r="A13186" t="s">
        <v>70635</v>
      </c>
      <c r="B13186" t="s">
        <v>70636</v>
      </c>
      <c r="C13186" t="s">
        <v>8512</v>
      </c>
      <c r="F13186" t="s">
        <v>70637</v>
      </c>
      <c r="H13186" t="s">
        <v>70635</v>
      </c>
      <c r="J13186" t="s">
        <v>38206</v>
      </c>
      <c r="K13186" t="s">
        <v>70638</v>
      </c>
      <c r="M13186" t="s">
        <v>70639</v>
      </c>
      <c r="N13186" t="s">
        <v>253</v>
      </c>
      <c r="O13186">
        <v>88038</v>
      </c>
      <c r="P13186" t="s">
        <v>50</v>
      </c>
      <c r="U13186" s="1">
        <v>45286</v>
      </c>
      <c r="V13186" s="1">
        <v>45286</v>
      </c>
      <c r="W13186" s="1">
        <v>45286.873611111114</v>
      </c>
      <c r="X13186" s="1">
        <v>45286.873611111114</v>
      </c>
      <c r="AC13186" t="s">
        <v>53</v>
      </c>
      <c r="AD13186">
        <v>2972082921</v>
      </c>
      <c r="AE13186" s="1">
        <v>44743.716666666667</v>
      </c>
      <c r="AF13186" t="s">
        <v>38207</v>
      </c>
      <c r="AG13186" t="s">
        <v>70640</v>
      </c>
      <c r="AH13186" t="s">
        <v>51</v>
      </c>
      <c r="AJ13186" t="s">
        <v>53</v>
      </c>
      <c r="AK13186" t="s">
        <v>78</v>
      </c>
      <c r="AO13186" t="s">
        <v>5443</v>
      </c>
      <c r="AP13186" s="1">
        <v>45286.87222222222</v>
      </c>
    </row>
    <row r="13187" spans="1:43" x14ac:dyDescent="0.35">
      <c r="A13187" t="s">
        <v>70641</v>
      </c>
      <c r="B13187" t="s">
        <v>70642</v>
      </c>
      <c r="C13187" t="s">
        <v>1932</v>
      </c>
      <c r="F13187" t="s">
        <v>70643</v>
      </c>
      <c r="H13187" t="s">
        <v>70641</v>
      </c>
      <c r="J13187" t="s">
        <v>70644</v>
      </c>
      <c r="K13187" t="s">
        <v>70645</v>
      </c>
      <c r="M13187" t="s">
        <v>5551</v>
      </c>
      <c r="N13187" t="s">
        <v>65</v>
      </c>
      <c r="O13187">
        <v>80642</v>
      </c>
      <c r="P13187" t="s">
        <v>50</v>
      </c>
      <c r="U13187" s="1">
        <v>45286</v>
      </c>
      <c r="V13187" s="1">
        <v>45286</v>
      </c>
      <c r="W13187" s="1">
        <v>45286.570833333331</v>
      </c>
      <c r="X13187" s="1">
        <v>45286.570833333331</v>
      </c>
      <c r="AC13187" t="s">
        <v>53</v>
      </c>
      <c r="AD13187">
        <v>2974014095</v>
      </c>
      <c r="AE13187" s="1">
        <v>45286.61041666667</v>
      </c>
      <c r="AF13187" t="s">
        <v>70646</v>
      </c>
      <c r="AG13187" t="s">
        <v>70647</v>
      </c>
      <c r="AH13187" t="s">
        <v>51</v>
      </c>
      <c r="AJ13187" t="s">
        <v>53</v>
      </c>
      <c r="AK13187" t="s">
        <v>78</v>
      </c>
      <c r="AO13187" t="s">
        <v>5443</v>
      </c>
      <c r="AP13187" s="1">
        <v>45407.758333333331</v>
      </c>
      <c r="AQ13187" s="1">
        <v>45404.675000000003</v>
      </c>
    </row>
    <row r="13188" spans="1:43" x14ac:dyDescent="0.35">
      <c r="A13188" t="s">
        <v>70648</v>
      </c>
      <c r="B13188" t="s">
        <v>70649</v>
      </c>
      <c r="C13188" t="s">
        <v>218</v>
      </c>
      <c r="F13188" t="s">
        <v>70650</v>
      </c>
      <c r="H13188" t="s">
        <v>70648</v>
      </c>
      <c r="J13188" t="s">
        <v>70651</v>
      </c>
      <c r="K13188" t="s">
        <v>70652</v>
      </c>
      <c r="M13188" t="s">
        <v>753</v>
      </c>
      <c r="N13188" t="s">
        <v>798</v>
      </c>
      <c r="O13188">
        <v>79901</v>
      </c>
      <c r="P13188" t="s">
        <v>50</v>
      </c>
      <c r="U13188" s="1">
        <v>45286</v>
      </c>
      <c r="V13188" s="1">
        <v>45286</v>
      </c>
      <c r="W13188" s="1">
        <v>45286.490277777775</v>
      </c>
      <c r="X13188" s="1">
        <v>45286.490277777775</v>
      </c>
      <c r="AC13188" t="s">
        <v>51</v>
      </c>
      <c r="AD13188">
        <v>2974014007</v>
      </c>
      <c r="AE13188" s="1">
        <v>45286.490972222222</v>
      </c>
      <c r="AF13188" t="s">
        <v>70653</v>
      </c>
      <c r="AG13188" t="s">
        <v>70654</v>
      </c>
      <c r="AH13188" t="s">
        <v>51</v>
      </c>
      <c r="AJ13188" t="s">
        <v>53</v>
      </c>
      <c r="AK13188" t="s">
        <v>78</v>
      </c>
      <c r="AO13188" t="s">
        <v>5443</v>
      </c>
      <c r="AP13188" s="1">
        <v>45286.5</v>
      </c>
      <c r="AQ13188" s="1">
        <v>45286.495833333334</v>
      </c>
    </row>
    <row r="13189" spans="1:43" x14ac:dyDescent="0.35">
      <c r="A13189" t="s">
        <v>51569</v>
      </c>
      <c r="B13189" t="s">
        <v>51566</v>
      </c>
      <c r="C13189" t="s">
        <v>51567</v>
      </c>
      <c r="F13189" t="s">
        <v>70655</v>
      </c>
      <c r="G13189">
        <v>7199924629</v>
      </c>
      <c r="H13189" t="s">
        <v>51569</v>
      </c>
      <c r="J13189" t="s">
        <v>11882</v>
      </c>
      <c r="K13189" t="s">
        <v>70656</v>
      </c>
      <c r="M13189" t="s">
        <v>11884</v>
      </c>
      <c r="N13189" t="s">
        <v>287</v>
      </c>
      <c r="O13189" t="s">
        <v>70657</v>
      </c>
      <c r="P13189" t="s">
        <v>50</v>
      </c>
      <c r="U13189" s="1">
        <v>45286</v>
      </c>
      <c r="V13189" s="1">
        <v>45286</v>
      </c>
      <c r="W13189" s="1">
        <v>45286.490277777775</v>
      </c>
      <c r="X13189" s="1">
        <v>45286.490277777775</v>
      </c>
      <c r="AC13189" t="s">
        <v>53</v>
      </c>
      <c r="AD13189">
        <v>2969557807</v>
      </c>
      <c r="AE13189" s="1">
        <v>40540.353472222225</v>
      </c>
      <c r="AF13189" t="s">
        <v>11885</v>
      </c>
      <c r="AG13189" t="s">
        <v>70658</v>
      </c>
      <c r="AH13189" t="s">
        <v>51</v>
      </c>
      <c r="AJ13189" t="s">
        <v>53</v>
      </c>
      <c r="AK13189" t="s">
        <v>78</v>
      </c>
      <c r="AO13189" t="s">
        <v>5443</v>
      </c>
      <c r="AP13189" s="1">
        <v>45446.586805555555</v>
      </c>
      <c r="AQ13189" s="1">
        <v>45442.42083333333</v>
      </c>
    </row>
    <row r="13190" spans="1:43" x14ac:dyDescent="0.35">
      <c r="A13190" t="s">
        <v>70659</v>
      </c>
      <c r="B13190" t="s">
        <v>70660</v>
      </c>
      <c r="C13190" t="s">
        <v>1076</v>
      </c>
      <c r="F13190" t="s">
        <v>70661</v>
      </c>
      <c r="H13190" t="s">
        <v>70659</v>
      </c>
      <c r="J13190" t="s">
        <v>70662</v>
      </c>
      <c r="K13190" t="s">
        <v>70663</v>
      </c>
      <c r="M13190" t="s">
        <v>10665</v>
      </c>
      <c r="N13190" t="s">
        <v>65</v>
      </c>
      <c r="O13190">
        <v>81144</v>
      </c>
      <c r="P13190" t="s">
        <v>50</v>
      </c>
      <c r="U13190" s="1">
        <v>45286</v>
      </c>
      <c r="V13190" s="1">
        <v>45286</v>
      </c>
      <c r="W13190" s="1">
        <v>45286.558333333334</v>
      </c>
      <c r="X13190" s="1">
        <v>45286.558333333334</v>
      </c>
      <c r="AC13190" t="s">
        <v>53</v>
      </c>
      <c r="AD13190">
        <v>2974014101</v>
      </c>
      <c r="AE13190" s="1">
        <v>45286.612500000003</v>
      </c>
      <c r="AF13190" t="s">
        <v>70664</v>
      </c>
      <c r="AG13190" t="s">
        <v>70665</v>
      </c>
      <c r="AH13190" t="s">
        <v>51</v>
      </c>
      <c r="AJ13190" t="s">
        <v>53</v>
      </c>
      <c r="AK13190" t="s">
        <v>78</v>
      </c>
      <c r="AO13190" t="s">
        <v>5443</v>
      </c>
      <c r="AP13190" s="1">
        <v>45286.556944444441</v>
      </c>
    </row>
    <row r="13191" spans="1:43" x14ac:dyDescent="0.35">
      <c r="A13191" t="s">
        <v>70666</v>
      </c>
      <c r="B13191" t="s">
        <v>3167</v>
      </c>
      <c r="C13191" t="s">
        <v>2025</v>
      </c>
      <c r="F13191" t="s">
        <v>70667</v>
      </c>
      <c r="H13191" t="s">
        <v>68245</v>
      </c>
      <c r="J13191" t="s">
        <v>70668</v>
      </c>
      <c r="K13191" t="s">
        <v>68247</v>
      </c>
      <c r="M13191" t="s">
        <v>52737</v>
      </c>
      <c r="N13191" t="s">
        <v>798</v>
      </c>
      <c r="O13191">
        <v>79849</v>
      </c>
      <c r="P13191" t="s">
        <v>50</v>
      </c>
      <c r="U13191" s="1">
        <v>45287</v>
      </c>
      <c r="V13191" s="1">
        <v>45287</v>
      </c>
      <c r="W13191" s="1">
        <v>45287.602777777778</v>
      </c>
      <c r="X13191" s="1">
        <v>45287.602777777778</v>
      </c>
      <c r="AC13191" t="s">
        <v>51</v>
      </c>
      <c r="AD13191">
        <v>2974014988</v>
      </c>
      <c r="AE13191" s="1">
        <v>45287.654861111114</v>
      </c>
      <c r="AF13191" t="s">
        <v>70669</v>
      </c>
      <c r="AG13191" t="s">
        <v>70670</v>
      </c>
      <c r="AH13191" t="s">
        <v>51</v>
      </c>
      <c r="AJ13191" t="s">
        <v>53</v>
      </c>
      <c r="AK13191" t="s">
        <v>78</v>
      </c>
      <c r="AO13191" t="s">
        <v>5443</v>
      </c>
      <c r="AP13191" s="1">
        <v>45287.724999999999</v>
      </c>
      <c r="AQ13191" s="1">
        <v>45287.728472222225</v>
      </c>
    </row>
    <row r="13192" spans="1:43" x14ac:dyDescent="0.35">
      <c r="A13192" t="s">
        <v>70671</v>
      </c>
      <c r="B13192" t="s">
        <v>49052</v>
      </c>
      <c r="C13192" t="s">
        <v>3559</v>
      </c>
      <c r="F13192" t="s">
        <v>70672</v>
      </c>
      <c r="H13192" t="s">
        <v>70671</v>
      </c>
      <c r="J13192" t="s">
        <v>70673</v>
      </c>
      <c r="K13192" t="s">
        <v>70674</v>
      </c>
      <c r="M13192" t="s">
        <v>753</v>
      </c>
      <c r="N13192" t="s">
        <v>798</v>
      </c>
      <c r="O13192">
        <v>79913</v>
      </c>
      <c r="P13192" t="s">
        <v>50</v>
      </c>
      <c r="U13192" s="1">
        <v>45287</v>
      </c>
      <c r="V13192" s="1">
        <v>45287</v>
      </c>
      <c r="W13192" s="1">
        <v>45287.495833333334</v>
      </c>
      <c r="X13192" s="1">
        <v>45287.495833333334</v>
      </c>
      <c r="AC13192" t="s">
        <v>51</v>
      </c>
      <c r="AD13192">
        <v>2974014779</v>
      </c>
      <c r="AE13192" s="1">
        <v>45287.529166666667</v>
      </c>
      <c r="AF13192" t="s">
        <v>70675</v>
      </c>
      <c r="AG13192" t="s">
        <v>70676</v>
      </c>
      <c r="AH13192" t="s">
        <v>51</v>
      </c>
      <c r="AJ13192" t="s">
        <v>53</v>
      </c>
      <c r="AK13192" t="s">
        <v>78</v>
      </c>
      <c r="AO13192" t="s">
        <v>5443</v>
      </c>
      <c r="AP13192" s="1">
        <v>45296.45208333333</v>
      </c>
    </row>
    <row r="13193" spans="1:43" x14ac:dyDescent="0.35">
      <c r="A13193" t="s">
        <v>70677</v>
      </c>
      <c r="B13193" t="s">
        <v>70678</v>
      </c>
      <c r="C13193" t="s">
        <v>70679</v>
      </c>
      <c r="H13193" t="s">
        <v>70680</v>
      </c>
      <c r="J13193" t="s">
        <v>33363</v>
      </c>
      <c r="K13193" t="s">
        <v>36716</v>
      </c>
      <c r="M13193" t="s">
        <v>16167</v>
      </c>
      <c r="N13193" t="s">
        <v>7398</v>
      </c>
      <c r="O13193">
        <v>84121</v>
      </c>
      <c r="P13193" t="s">
        <v>50</v>
      </c>
      <c r="U13193" s="1">
        <v>45287</v>
      </c>
      <c r="V13193" s="1">
        <v>45287</v>
      </c>
      <c r="AC13193" t="s">
        <v>53</v>
      </c>
      <c r="AD13193">
        <v>2972058392</v>
      </c>
      <c r="AE13193" s="1">
        <v>44618.684027777781</v>
      </c>
      <c r="AG13193" t="s">
        <v>70681</v>
      </c>
      <c r="AH13193" t="s">
        <v>51</v>
      </c>
      <c r="AJ13193" t="s">
        <v>53</v>
      </c>
      <c r="AO13193" t="s">
        <v>57090</v>
      </c>
    </row>
    <row r="13194" spans="1:43" x14ac:dyDescent="0.35">
      <c r="A13194" t="s">
        <v>70682</v>
      </c>
      <c r="B13194" t="s">
        <v>169</v>
      </c>
      <c r="C13194" t="s">
        <v>70683</v>
      </c>
      <c r="F13194" t="s">
        <v>70684</v>
      </c>
      <c r="H13194" t="s">
        <v>70685</v>
      </c>
      <c r="I13194" t="s">
        <v>12094</v>
      </c>
      <c r="J13194" t="s">
        <v>70686</v>
      </c>
      <c r="K13194" t="s">
        <v>70687</v>
      </c>
      <c r="L13194" t="s">
        <v>70688</v>
      </c>
      <c r="M13194" t="s">
        <v>47915</v>
      </c>
      <c r="N13194" t="s">
        <v>17396</v>
      </c>
      <c r="O13194">
        <v>89414</v>
      </c>
      <c r="P13194" t="s">
        <v>50</v>
      </c>
      <c r="U13194" s="1">
        <v>45287</v>
      </c>
      <c r="V13194" s="1">
        <v>45287</v>
      </c>
      <c r="AC13194" t="s">
        <v>51</v>
      </c>
      <c r="AD13194">
        <v>2969478986</v>
      </c>
      <c r="AE13194" s="1">
        <v>37369</v>
      </c>
      <c r="AG13194" t="s">
        <v>70689</v>
      </c>
      <c r="AH13194" t="s">
        <v>51</v>
      </c>
      <c r="AJ13194" t="s">
        <v>53</v>
      </c>
      <c r="AO13194" t="s">
        <v>5443</v>
      </c>
    </row>
    <row r="13195" spans="1:43" x14ac:dyDescent="0.35">
      <c r="A13195" t="s">
        <v>70690</v>
      </c>
      <c r="B13195" t="s">
        <v>16553</v>
      </c>
      <c r="C13195" t="s">
        <v>2615</v>
      </c>
      <c r="F13195" t="s">
        <v>70691</v>
      </c>
      <c r="H13195" t="s">
        <v>70692</v>
      </c>
      <c r="J13195" t="s">
        <v>70693</v>
      </c>
      <c r="K13195" t="s">
        <v>70694</v>
      </c>
      <c r="M13195" t="s">
        <v>10665</v>
      </c>
      <c r="N13195" t="s">
        <v>65</v>
      </c>
      <c r="O13195">
        <v>81144</v>
      </c>
      <c r="P13195" t="s">
        <v>50</v>
      </c>
      <c r="U13195" s="1">
        <v>45287</v>
      </c>
      <c r="V13195" s="1">
        <v>45287</v>
      </c>
      <c r="W13195" s="1">
        <v>45287.386111111111</v>
      </c>
      <c r="X13195" s="1">
        <v>45287.386111111111</v>
      </c>
      <c r="AC13195" t="s">
        <v>53</v>
      </c>
      <c r="AD13195">
        <v>2974014736</v>
      </c>
      <c r="AE13195" s="1">
        <v>45287.474999999999</v>
      </c>
      <c r="AF13195" t="s">
        <v>70695</v>
      </c>
      <c r="AG13195" t="s">
        <v>70696</v>
      </c>
      <c r="AH13195" t="s">
        <v>51</v>
      </c>
      <c r="AJ13195" t="s">
        <v>53</v>
      </c>
      <c r="AK13195" t="s">
        <v>78</v>
      </c>
      <c r="AO13195" t="s">
        <v>5443</v>
      </c>
      <c r="AP13195" s="1">
        <v>45300.327777777777</v>
      </c>
    </row>
    <row r="13196" spans="1:43" x14ac:dyDescent="0.35">
      <c r="A13196" t="s">
        <v>70697</v>
      </c>
      <c r="B13196" t="s">
        <v>12259</v>
      </c>
      <c r="C13196" t="s">
        <v>8580</v>
      </c>
      <c r="F13196" t="s">
        <v>70698</v>
      </c>
      <c r="H13196" t="s">
        <v>70697</v>
      </c>
      <c r="J13196" t="s">
        <v>70699</v>
      </c>
      <c r="K13196" t="s">
        <v>70700</v>
      </c>
      <c r="M13196" t="s">
        <v>5907</v>
      </c>
      <c r="N13196" t="s">
        <v>213</v>
      </c>
      <c r="O13196">
        <v>80550</v>
      </c>
      <c r="P13196" t="s">
        <v>50</v>
      </c>
      <c r="U13196" s="1">
        <v>45287</v>
      </c>
      <c r="V13196" s="1">
        <v>45287</v>
      </c>
      <c r="W13196" s="1">
        <v>45287.347222222219</v>
      </c>
      <c r="X13196" s="1">
        <v>45287.347222222219</v>
      </c>
      <c r="AC13196" t="s">
        <v>53</v>
      </c>
      <c r="AD13196">
        <v>2974014626</v>
      </c>
      <c r="AE13196" s="1">
        <v>45287.375694444447</v>
      </c>
      <c r="AF13196" t="s">
        <v>70701</v>
      </c>
      <c r="AG13196" t="s">
        <v>70702</v>
      </c>
      <c r="AH13196" t="s">
        <v>51</v>
      </c>
      <c r="AJ13196" t="s">
        <v>53</v>
      </c>
      <c r="AK13196" t="s">
        <v>78</v>
      </c>
      <c r="AO13196" t="s">
        <v>5443</v>
      </c>
      <c r="AP13196" s="1">
        <v>45446.636111111111</v>
      </c>
      <c r="AQ13196" s="1">
        <v>45331.375694444447</v>
      </c>
    </row>
    <row r="13197" spans="1:43" x14ac:dyDescent="0.35">
      <c r="A13197" t="s">
        <v>70703</v>
      </c>
      <c r="B13197" t="s">
        <v>32113</v>
      </c>
      <c r="C13197" t="s">
        <v>14592</v>
      </c>
      <c r="F13197" t="s">
        <v>70704</v>
      </c>
      <c r="H13197" t="s">
        <v>70703</v>
      </c>
      <c r="J13197" t="s">
        <v>70705</v>
      </c>
      <c r="K13197" t="s">
        <v>70706</v>
      </c>
      <c r="M13197" t="s">
        <v>753</v>
      </c>
      <c r="N13197" t="s">
        <v>798</v>
      </c>
      <c r="O13197">
        <v>79901</v>
      </c>
      <c r="P13197" t="s">
        <v>50</v>
      </c>
      <c r="U13197" s="1">
        <v>45287</v>
      </c>
      <c r="V13197" s="1">
        <v>45287</v>
      </c>
      <c r="W13197" s="1">
        <v>45287.455555555556</v>
      </c>
      <c r="X13197" s="1">
        <v>45287.455555555556</v>
      </c>
      <c r="AC13197" t="s">
        <v>51</v>
      </c>
      <c r="AD13197">
        <v>2974014746</v>
      </c>
      <c r="AE13197" s="1">
        <v>45287.482638888891</v>
      </c>
      <c r="AF13197" t="s">
        <v>70707</v>
      </c>
      <c r="AG13197" t="s">
        <v>70708</v>
      </c>
      <c r="AH13197" t="s">
        <v>51</v>
      </c>
      <c r="AJ13197" t="s">
        <v>53</v>
      </c>
      <c r="AK13197" t="s">
        <v>78</v>
      </c>
      <c r="AO13197" t="s">
        <v>5443</v>
      </c>
      <c r="AP13197" s="1">
        <v>45287.505555555559</v>
      </c>
      <c r="AQ13197" s="1">
        <v>45287.499305555553</v>
      </c>
    </row>
    <row r="13198" spans="1:43" x14ac:dyDescent="0.35">
      <c r="A13198" t="s">
        <v>70709</v>
      </c>
      <c r="B13198" t="s">
        <v>70710</v>
      </c>
      <c r="C13198" t="s">
        <v>10817</v>
      </c>
      <c r="F13198" t="s">
        <v>70711</v>
      </c>
      <c r="H13198" t="s">
        <v>70709</v>
      </c>
      <c r="J13198" t="s">
        <v>70712</v>
      </c>
      <c r="K13198" t="s">
        <v>12693</v>
      </c>
      <c r="M13198" t="s">
        <v>12694</v>
      </c>
      <c r="N13198" t="s">
        <v>264</v>
      </c>
      <c r="O13198">
        <v>79008</v>
      </c>
      <c r="P13198" t="s">
        <v>50</v>
      </c>
      <c r="U13198" s="1">
        <v>45287</v>
      </c>
      <c r="V13198" s="1">
        <v>45287</v>
      </c>
      <c r="AC13198" t="s">
        <v>51</v>
      </c>
      <c r="AD13198">
        <v>2969475184</v>
      </c>
      <c r="AE13198" s="1">
        <v>37151</v>
      </c>
      <c r="AG13198" t="s">
        <v>70713</v>
      </c>
      <c r="AH13198" t="s">
        <v>51</v>
      </c>
      <c r="AJ13198" t="s">
        <v>53</v>
      </c>
      <c r="AO13198" t="s">
        <v>5443</v>
      </c>
    </row>
    <row r="13199" spans="1:43" x14ac:dyDescent="0.35">
      <c r="A13199" t="s">
        <v>70714</v>
      </c>
      <c r="B13199" t="s">
        <v>15742</v>
      </c>
      <c r="C13199" t="s">
        <v>302</v>
      </c>
      <c r="D13199" t="s">
        <v>776</v>
      </c>
      <c r="F13199" t="s">
        <v>47</v>
      </c>
      <c r="H13199" t="s">
        <v>70715</v>
      </c>
      <c r="I13199" t="s">
        <v>61</v>
      </c>
      <c r="J13199" t="s">
        <v>49</v>
      </c>
      <c r="P13199" t="s">
        <v>50</v>
      </c>
      <c r="U13199" s="1">
        <v>45287.322222222225</v>
      </c>
      <c r="V13199" s="1">
        <v>45287.322222222225</v>
      </c>
      <c r="W13199" s="1">
        <v>45289.412499999999</v>
      </c>
      <c r="X13199" s="1">
        <v>45289.412499999999</v>
      </c>
      <c r="AC13199" t="s">
        <v>53</v>
      </c>
      <c r="AD13199">
        <v>1000000000</v>
      </c>
      <c r="AE13199" s="1">
        <v>37295</v>
      </c>
      <c r="AG13199" t="s">
        <v>70716</v>
      </c>
      <c r="AH13199" t="s">
        <v>53</v>
      </c>
      <c r="AJ13199" t="s">
        <v>53</v>
      </c>
      <c r="AK13199" t="s">
        <v>13327</v>
      </c>
      <c r="AO13199" t="s">
        <v>54</v>
      </c>
      <c r="AP13199" s="1">
        <v>45475.397222222222</v>
      </c>
    </row>
    <row r="13200" spans="1:43" x14ac:dyDescent="0.35">
      <c r="A13200" t="s">
        <v>70717</v>
      </c>
      <c r="B13200" t="s">
        <v>33473</v>
      </c>
      <c r="C13200" t="s">
        <v>70718</v>
      </c>
      <c r="F13200" t="s">
        <v>70719</v>
      </c>
      <c r="H13200" t="s">
        <v>70717</v>
      </c>
      <c r="J13200" t="s">
        <v>70720</v>
      </c>
      <c r="K13200" t="s">
        <v>70721</v>
      </c>
      <c r="M13200" t="s">
        <v>753</v>
      </c>
      <c r="N13200" t="s">
        <v>798</v>
      </c>
      <c r="O13200">
        <v>79938</v>
      </c>
      <c r="P13200" t="s">
        <v>50</v>
      </c>
      <c r="U13200" s="1">
        <v>45288</v>
      </c>
      <c r="V13200" s="1">
        <v>45288</v>
      </c>
      <c r="W13200" s="1">
        <v>45288.62777777778</v>
      </c>
      <c r="X13200" s="1">
        <v>45288.62777777778</v>
      </c>
      <c r="AC13200" t="s">
        <v>51</v>
      </c>
      <c r="AD13200">
        <v>2974015782</v>
      </c>
      <c r="AE13200" s="1">
        <v>45288.647222222222</v>
      </c>
      <c r="AF13200" t="s">
        <v>70722</v>
      </c>
      <c r="AG13200" t="s">
        <v>70723</v>
      </c>
      <c r="AH13200" t="s">
        <v>51</v>
      </c>
      <c r="AJ13200" t="s">
        <v>53</v>
      </c>
      <c r="AK13200" t="s">
        <v>78</v>
      </c>
      <c r="AO13200" t="s">
        <v>5443</v>
      </c>
      <c r="AP13200" s="1">
        <v>45288.717361111114</v>
      </c>
      <c r="AQ13200" s="1">
        <v>45288.720138888886</v>
      </c>
    </row>
    <row r="13201" spans="1:43" x14ac:dyDescent="0.35">
      <c r="A13201" t="s">
        <v>70724</v>
      </c>
      <c r="B13201" t="s">
        <v>70725</v>
      </c>
      <c r="C13201" t="s">
        <v>43547</v>
      </c>
      <c r="F13201" t="s">
        <v>70726</v>
      </c>
      <c r="H13201" t="s">
        <v>70724</v>
      </c>
      <c r="J13201" t="s">
        <v>4293</v>
      </c>
      <c r="K13201" t="s">
        <v>70727</v>
      </c>
      <c r="M13201" t="s">
        <v>12936</v>
      </c>
      <c r="N13201" t="s">
        <v>5277</v>
      </c>
      <c r="O13201">
        <v>82001</v>
      </c>
      <c r="P13201" t="s">
        <v>50</v>
      </c>
      <c r="U13201" s="1">
        <v>45288</v>
      </c>
      <c r="V13201" s="1">
        <v>45288</v>
      </c>
      <c r="W13201" s="1">
        <v>45288.640277777777</v>
      </c>
      <c r="X13201" s="1">
        <v>45288.640277777777</v>
      </c>
      <c r="AC13201" t="s">
        <v>53</v>
      </c>
      <c r="AD13201">
        <v>2969634929</v>
      </c>
      <c r="AE13201" s="1">
        <v>41799.665972222225</v>
      </c>
      <c r="AF13201" t="s">
        <v>4296</v>
      </c>
      <c r="AG13201" t="s">
        <v>70728</v>
      </c>
      <c r="AH13201" t="s">
        <v>51</v>
      </c>
      <c r="AJ13201" t="s">
        <v>53</v>
      </c>
      <c r="AK13201" t="s">
        <v>78</v>
      </c>
      <c r="AO13201" t="s">
        <v>5443</v>
      </c>
      <c r="AP13201" s="1">
        <v>45308.634722222225</v>
      </c>
    </row>
    <row r="13202" spans="1:43" x14ac:dyDescent="0.35">
      <c r="A13202" t="s">
        <v>70729</v>
      </c>
      <c r="B13202" t="s">
        <v>18309</v>
      </c>
      <c r="C13202" t="s">
        <v>10482</v>
      </c>
      <c r="F13202" t="s">
        <v>70730</v>
      </c>
      <c r="H13202" t="s">
        <v>70729</v>
      </c>
      <c r="J13202" t="s">
        <v>70731</v>
      </c>
      <c r="K13202" t="s">
        <v>70732</v>
      </c>
      <c r="M13202" t="s">
        <v>137</v>
      </c>
      <c r="N13202" t="s">
        <v>65</v>
      </c>
      <c r="O13202">
        <v>80216</v>
      </c>
      <c r="P13202" t="s">
        <v>50</v>
      </c>
      <c r="U13202" s="1">
        <v>45288</v>
      </c>
      <c r="V13202" s="1">
        <v>45288</v>
      </c>
      <c r="W13202" s="1">
        <v>45288.57916666667</v>
      </c>
      <c r="X13202" s="1">
        <v>45288.57916666667</v>
      </c>
      <c r="AC13202" t="s">
        <v>51</v>
      </c>
      <c r="AD13202">
        <v>2974015709</v>
      </c>
      <c r="AE13202" s="1">
        <v>45288.585416666669</v>
      </c>
      <c r="AF13202" t="s">
        <v>70733</v>
      </c>
      <c r="AG13202" t="s">
        <v>70734</v>
      </c>
      <c r="AH13202" t="s">
        <v>51</v>
      </c>
      <c r="AJ13202" t="s">
        <v>53</v>
      </c>
      <c r="AK13202" t="s">
        <v>78</v>
      </c>
      <c r="AO13202" t="s">
        <v>5443</v>
      </c>
      <c r="AP13202" s="1">
        <v>45288.577777777777</v>
      </c>
    </row>
    <row r="13203" spans="1:43" x14ac:dyDescent="0.35">
      <c r="A13203" t="s">
        <v>70735</v>
      </c>
      <c r="B13203" t="s">
        <v>70736</v>
      </c>
      <c r="C13203" t="s">
        <v>3324</v>
      </c>
      <c r="F13203" t="s">
        <v>70737</v>
      </c>
      <c r="H13203" t="s">
        <v>70735</v>
      </c>
      <c r="J13203" t="s">
        <v>70738</v>
      </c>
      <c r="K13203" t="s">
        <v>70739</v>
      </c>
      <c r="M13203" t="s">
        <v>3376</v>
      </c>
      <c r="N13203" t="s">
        <v>65</v>
      </c>
      <c r="O13203">
        <v>80621</v>
      </c>
      <c r="P13203" t="s">
        <v>50</v>
      </c>
      <c r="U13203" s="1">
        <v>45288</v>
      </c>
      <c r="V13203" s="1">
        <v>45288</v>
      </c>
      <c r="W13203" s="1">
        <v>45288.427777777775</v>
      </c>
      <c r="X13203" s="1">
        <v>45288.427777777775</v>
      </c>
      <c r="AC13203" t="s">
        <v>51</v>
      </c>
      <c r="AD13203">
        <v>2969701995</v>
      </c>
      <c r="AE13203" s="1">
        <v>42528.326388888891</v>
      </c>
      <c r="AF13203" t="s">
        <v>70740</v>
      </c>
      <c r="AG13203" t="s">
        <v>70741</v>
      </c>
      <c r="AH13203" t="s">
        <v>51</v>
      </c>
      <c r="AJ13203" t="s">
        <v>53</v>
      </c>
      <c r="AK13203" t="s">
        <v>78</v>
      </c>
      <c r="AO13203" t="s">
        <v>5443</v>
      </c>
      <c r="AP13203" s="1">
        <v>45288.426388888889</v>
      </c>
    </row>
    <row r="13204" spans="1:43" x14ac:dyDescent="0.35">
      <c r="A13204" t="s">
        <v>70742</v>
      </c>
      <c r="B13204" t="s">
        <v>70743</v>
      </c>
      <c r="C13204" t="s">
        <v>15132</v>
      </c>
      <c r="F13204" t="s">
        <v>70744</v>
      </c>
      <c r="H13204" t="s">
        <v>46685</v>
      </c>
      <c r="J13204" t="s">
        <v>46687</v>
      </c>
      <c r="K13204" t="s">
        <v>70745</v>
      </c>
      <c r="M13204" t="s">
        <v>3343</v>
      </c>
      <c r="N13204" t="s">
        <v>65</v>
      </c>
      <c r="O13204">
        <v>81147</v>
      </c>
      <c r="P13204" t="s">
        <v>50</v>
      </c>
      <c r="U13204" s="1">
        <v>45288</v>
      </c>
      <c r="V13204" s="1">
        <v>45288</v>
      </c>
      <c r="W13204" s="1">
        <v>45288.594444444447</v>
      </c>
      <c r="X13204" s="1">
        <v>45288.594444444447</v>
      </c>
      <c r="AC13204" t="s">
        <v>53</v>
      </c>
      <c r="AD13204">
        <v>2972038650</v>
      </c>
      <c r="AE13204" s="1">
        <v>44516.163194444445</v>
      </c>
      <c r="AF13204" t="s">
        <v>46688</v>
      </c>
      <c r="AG13204" t="s">
        <v>70746</v>
      </c>
      <c r="AH13204" t="s">
        <v>51</v>
      </c>
      <c r="AJ13204" t="s">
        <v>53</v>
      </c>
      <c r="AK13204" t="s">
        <v>78</v>
      </c>
      <c r="AO13204" t="s">
        <v>5443</v>
      </c>
      <c r="AP13204" s="1">
        <v>45315.532638888886</v>
      </c>
      <c r="AQ13204" s="1">
        <v>45306.70416666667</v>
      </c>
    </row>
    <row r="13205" spans="1:43" x14ac:dyDescent="0.35">
      <c r="A13205" t="s">
        <v>70747</v>
      </c>
      <c r="B13205" t="s">
        <v>70748</v>
      </c>
      <c r="C13205" t="s">
        <v>1798</v>
      </c>
      <c r="F13205">
        <f>1970-939-8716</f>
        <v>-7685</v>
      </c>
      <c r="H13205" t="s">
        <v>70749</v>
      </c>
      <c r="J13205" t="s">
        <v>70750</v>
      </c>
      <c r="K13205" t="s">
        <v>70751</v>
      </c>
      <c r="M13205" t="s">
        <v>26177</v>
      </c>
      <c r="N13205" t="s">
        <v>287</v>
      </c>
      <c r="O13205">
        <v>80442</v>
      </c>
      <c r="P13205" t="s">
        <v>50</v>
      </c>
      <c r="U13205" s="1">
        <v>45288</v>
      </c>
      <c r="V13205" s="1">
        <v>45288</v>
      </c>
      <c r="W13205" s="1">
        <v>45288.43472222222</v>
      </c>
      <c r="X13205" s="1">
        <v>45288.43472222222</v>
      </c>
      <c r="AC13205" t="s">
        <v>51</v>
      </c>
      <c r="AD13205">
        <v>1000000001</v>
      </c>
      <c r="AE13205" s="1">
        <v>39973.351388888892</v>
      </c>
      <c r="AF13205" t="s">
        <v>3377</v>
      </c>
      <c r="AG13205" t="s">
        <v>70752</v>
      </c>
      <c r="AH13205" t="s">
        <v>51</v>
      </c>
      <c r="AJ13205" t="s">
        <v>53</v>
      </c>
      <c r="AK13205" t="s">
        <v>78</v>
      </c>
      <c r="AO13205" t="s">
        <v>5443</v>
      </c>
      <c r="AP13205" s="1">
        <v>45348.629166666666</v>
      </c>
      <c r="AQ13205" s="1">
        <v>45295.588888888888</v>
      </c>
    </row>
    <row r="13206" spans="1:43" x14ac:dyDescent="0.35">
      <c r="A13206" t="s">
        <v>70753</v>
      </c>
      <c r="B13206" t="s">
        <v>6044</v>
      </c>
      <c r="C13206" t="s">
        <v>1614</v>
      </c>
      <c r="F13206" t="s">
        <v>70754</v>
      </c>
      <c r="H13206" t="s">
        <v>70753</v>
      </c>
      <c r="J13206" t="s">
        <v>70755</v>
      </c>
      <c r="K13206" t="s">
        <v>70756</v>
      </c>
      <c r="M13206" t="s">
        <v>1397</v>
      </c>
      <c r="N13206" t="s">
        <v>213</v>
      </c>
      <c r="O13206">
        <v>80403</v>
      </c>
      <c r="P13206" t="s">
        <v>50</v>
      </c>
      <c r="U13206" s="1">
        <v>45288</v>
      </c>
      <c r="V13206" s="1">
        <v>45288</v>
      </c>
      <c r="W13206" s="1">
        <v>45288.558333333334</v>
      </c>
      <c r="X13206" s="1">
        <v>45288.558333333334</v>
      </c>
      <c r="AC13206" t="s">
        <v>51</v>
      </c>
      <c r="AD13206">
        <v>2974015683</v>
      </c>
      <c r="AE13206" s="1">
        <v>45288.564583333333</v>
      </c>
      <c r="AF13206" t="s">
        <v>70757</v>
      </c>
      <c r="AG13206" t="s">
        <v>70758</v>
      </c>
      <c r="AH13206" t="s">
        <v>51</v>
      </c>
      <c r="AJ13206" t="s">
        <v>53</v>
      </c>
      <c r="AK13206" t="s">
        <v>78</v>
      </c>
      <c r="AO13206" t="s">
        <v>5443</v>
      </c>
      <c r="AP13206" s="1">
        <v>45457.484722222223</v>
      </c>
    </row>
    <row r="13207" spans="1:43" x14ac:dyDescent="0.35">
      <c r="A13207" t="s">
        <v>70759</v>
      </c>
      <c r="B13207" t="s">
        <v>28972</v>
      </c>
      <c r="C13207" t="s">
        <v>1982</v>
      </c>
      <c r="F13207" t="s">
        <v>70760</v>
      </c>
      <c r="H13207" t="s">
        <v>70759</v>
      </c>
      <c r="J13207" t="s">
        <v>5173</v>
      </c>
      <c r="K13207" t="s">
        <v>16985</v>
      </c>
      <c r="M13207" t="s">
        <v>525</v>
      </c>
      <c r="N13207" t="s">
        <v>65</v>
      </c>
      <c r="O13207">
        <v>80011</v>
      </c>
      <c r="P13207" t="s">
        <v>50</v>
      </c>
      <c r="U13207" s="1">
        <v>45288</v>
      </c>
      <c r="V13207" s="1">
        <v>45288</v>
      </c>
      <c r="W13207" s="1">
        <v>45288.655555555553</v>
      </c>
      <c r="X13207" s="1">
        <v>45288.655555555553</v>
      </c>
      <c r="AC13207" t="s">
        <v>53</v>
      </c>
      <c r="AD13207">
        <v>2969481577</v>
      </c>
      <c r="AE13207" s="1">
        <v>37524</v>
      </c>
      <c r="AF13207" t="s">
        <v>6944</v>
      </c>
      <c r="AG13207" t="s">
        <v>70761</v>
      </c>
      <c r="AH13207" t="s">
        <v>51</v>
      </c>
      <c r="AJ13207" t="s">
        <v>53</v>
      </c>
      <c r="AK13207" t="s">
        <v>78</v>
      </c>
      <c r="AO13207" t="s">
        <v>5443</v>
      </c>
      <c r="AP13207" s="1">
        <v>45476.367361111108</v>
      </c>
    </row>
    <row r="13208" spans="1:43" x14ac:dyDescent="0.35">
      <c r="A13208" t="s">
        <v>70762</v>
      </c>
      <c r="B13208" t="s">
        <v>70763</v>
      </c>
      <c r="C13208" t="s">
        <v>4704</v>
      </c>
      <c r="F13208">
        <v>19705686974</v>
      </c>
      <c r="H13208" t="s">
        <v>70762</v>
      </c>
      <c r="K13208" t="s">
        <v>70764</v>
      </c>
      <c r="M13208" t="s">
        <v>154</v>
      </c>
      <c r="N13208" t="s">
        <v>287</v>
      </c>
      <c r="O13208">
        <v>80631</v>
      </c>
      <c r="P13208" t="s">
        <v>50</v>
      </c>
      <c r="U13208" s="1">
        <v>45288</v>
      </c>
      <c r="V13208" s="1">
        <v>45288</v>
      </c>
      <c r="W13208" s="1">
        <v>45288.984027777777</v>
      </c>
      <c r="X13208" s="1">
        <v>45288.984027777777</v>
      </c>
      <c r="AC13208" t="s">
        <v>53</v>
      </c>
      <c r="AD13208">
        <v>1000000001</v>
      </c>
      <c r="AE13208" s="1">
        <v>39973.351388888892</v>
      </c>
      <c r="AF13208" t="s">
        <v>3377</v>
      </c>
      <c r="AG13208" t="s">
        <v>70765</v>
      </c>
      <c r="AH13208" t="s">
        <v>51</v>
      </c>
      <c r="AJ13208" t="s">
        <v>53</v>
      </c>
      <c r="AK13208" t="s">
        <v>78</v>
      </c>
      <c r="AO13208" t="s">
        <v>51552</v>
      </c>
    </row>
    <row r="13209" spans="1:43" x14ac:dyDescent="0.35">
      <c r="A13209" t="s">
        <v>70766</v>
      </c>
      <c r="B13209" t="s">
        <v>70767</v>
      </c>
      <c r="C13209" t="s">
        <v>15261</v>
      </c>
      <c r="F13209" t="s">
        <v>70768</v>
      </c>
      <c r="H13209" t="s">
        <v>70766</v>
      </c>
      <c r="J13209" t="s">
        <v>70769</v>
      </c>
      <c r="K13209" t="s">
        <v>70770</v>
      </c>
      <c r="M13209" t="s">
        <v>753</v>
      </c>
      <c r="N13209" t="s">
        <v>798</v>
      </c>
      <c r="O13209">
        <v>79912</v>
      </c>
      <c r="P13209" t="s">
        <v>50</v>
      </c>
      <c r="U13209" s="1">
        <v>45288</v>
      </c>
      <c r="V13209" s="1">
        <v>45288</v>
      </c>
      <c r="W13209" s="1">
        <v>45288.477777777778</v>
      </c>
      <c r="X13209" s="1">
        <v>45288.477777777778</v>
      </c>
      <c r="AC13209" t="s">
        <v>51</v>
      </c>
      <c r="AD13209">
        <v>2974015600</v>
      </c>
      <c r="AE13209" s="1">
        <v>45288.479861111111</v>
      </c>
      <c r="AF13209" t="s">
        <v>70771</v>
      </c>
      <c r="AG13209" t="s">
        <v>70772</v>
      </c>
      <c r="AH13209" t="s">
        <v>51</v>
      </c>
      <c r="AJ13209" t="s">
        <v>53</v>
      </c>
      <c r="AK13209" t="s">
        <v>78</v>
      </c>
      <c r="AO13209" t="s">
        <v>5443</v>
      </c>
      <c r="AP13209" s="1">
        <v>45288.615972222222</v>
      </c>
      <c r="AQ13209" s="1">
        <v>45288.482638888891</v>
      </c>
    </row>
    <row r="13210" spans="1:43" x14ac:dyDescent="0.35">
      <c r="A13210" t="s">
        <v>70773</v>
      </c>
      <c r="B13210" t="s">
        <v>4859</v>
      </c>
      <c r="C13210" t="s">
        <v>3349</v>
      </c>
      <c r="H13210" t="s">
        <v>70773</v>
      </c>
      <c r="K13210" t="s">
        <v>70774</v>
      </c>
      <c r="M13210" t="s">
        <v>753</v>
      </c>
      <c r="N13210" t="s">
        <v>637</v>
      </c>
      <c r="O13210">
        <v>79938</v>
      </c>
      <c r="P13210" t="s">
        <v>50</v>
      </c>
      <c r="U13210" s="1">
        <v>45288</v>
      </c>
      <c r="V13210" s="1">
        <v>45288</v>
      </c>
      <c r="W13210" s="1">
        <v>45288.504861111112</v>
      </c>
      <c r="X13210" s="1">
        <v>45288.504861111112</v>
      </c>
      <c r="AC13210" t="s">
        <v>53</v>
      </c>
      <c r="AD13210">
        <v>1000000001</v>
      </c>
      <c r="AE13210" s="1">
        <v>39973.351388888892</v>
      </c>
      <c r="AF13210" t="s">
        <v>3377</v>
      </c>
      <c r="AG13210" t="s">
        <v>70775</v>
      </c>
      <c r="AH13210" t="s">
        <v>51</v>
      </c>
      <c r="AJ13210" t="s">
        <v>53</v>
      </c>
      <c r="AK13210" t="s">
        <v>78</v>
      </c>
      <c r="AO13210" t="s">
        <v>51552</v>
      </c>
    </row>
    <row r="13211" spans="1:43" x14ac:dyDescent="0.35">
      <c r="A13211" t="s">
        <v>70776</v>
      </c>
      <c r="B13211" t="s">
        <v>33897</v>
      </c>
      <c r="C13211" t="s">
        <v>4306</v>
      </c>
      <c r="F13211" t="s">
        <v>70777</v>
      </c>
      <c r="H13211" t="s">
        <v>70776</v>
      </c>
      <c r="J13211" t="s">
        <v>5239</v>
      </c>
      <c r="K13211" t="s">
        <v>5218</v>
      </c>
      <c r="M13211" t="s">
        <v>2783</v>
      </c>
      <c r="N13211" t="s">
        <v>264</v>
      </c>
      <c r="O13211">
        <v>77269</v>
      </c>
      <c r="P13211" t="s">
        <v>50</v>
      </c>
      <c r="U13211" s="1">
        <v>45288</v>
      </c>
      <c r="V13211" s="1">
        <v>45288</v>
      </c>
      <c r="W13211" s="1">
        <v>45288.441666666666</v>
      </c>
      <c r="X13211" s="1">
        <v>45288.441666666666</v>
      </c>
      <c r="AC13211" t="s">
        <v>53</v>
      </c>
      <c r="AD13211">
        <v>2969475162</v>
      </c>
      <c r="AE13211" s="1">
        <v>37147</v>
      </c>
      <c r="AF13211" t="s">
        <v>5241</v>
      </c>
      <c r="AG13211" t="s">
        <v>70778</v>
      </c>
      <c r="AH13211" t="s">
        <v>51</v>
      </c>
      <c r="AJ13211" t="s">
        <v>53</v>
      </c>
      <c r="AK13211" t="s">
        <v>78</v>
      </c>
      <c r="AO13211" t="s">
        <v>5443</v>
      </c>
      <c r="AP13211" s="1">
        <v>45294.420138888891</v>
      </c>
    </row>
    <row r="13212" spans="1:43" x14ac:dyDescent="0.35">
      <c r="A13212" t="s">
        <v>70779</v>
      </c>
      <c r="B13212" t="s">
        <v>10575</v>
      </c>
      <c r="C13212" t="s">
        <v>14893</v>
      </c>
      <c r="H13212" t="s">
        <v>70779</v>
      </c>
      <c r="K13212" t="s">
        <v>70780</v>
      </c>
      <c r="M13212" t="s">
        <v>1272</v>
      </c>
      <c r="N13212" t="s">
        <v>287</v>
      </c>
      <c r="O13212">
        <v>80005</v>
      </c>
      <c r="P13212" t="s">
        <v>50</v>
      </c>
      <c r="U13212" s="1">
        <v>45289</v>
      </c>
      <c r="V13212" s="1">
        <v>45289</v>
      </c>
      <c r="W13212" s="1">
        <v>45289.531944444447</v>
      </c>
      <c r="X13212" s="1">
        <v>45289.531944444447</v>
      </c>
      <c r="AC13212" t="s">
        <v>53</v>
      </c>
      <c r="AD13212">
        <v>1000000001</v>
      </c>
      <c r="AE13212" s="1">
        <v>39973.351388888892</v>
      </c>
      <c r="AF13212" t="s">
        <v>3377</v>
      </c>
      <c r="AG13212" t="s">
        <v>70781</v>
      </c>
      <c r="AH13212" t="s">
        <v>51</v>
      </c>
      <c r="AJ13212" t="s">
        <v>53</v>
      </c>
      <c r="AK13212" t="s">
        <v>78</v>
      </c>
      <c r="AO13212" t="s">
        <v>5443</v>
      </c>
      <c r="AP13212" s="1">
        <v>45296.542361111111</v>
      </c>
      <c r="AQ13212" s="1">
        <v>45289.675694444442</v>
      </c>
    </row>
    <row r="13213" spans="1:43" x14ac:dyDescent="0.35">
      <c r="A13213" t="s">
        <v>70782</v>
      </c>
      <c r="B13213" t="s">
        <v>70783</v>
      </c>
      <c r="C13213" t="s">
        <v>2094</v>
      </c>
      <c r="F13213" t="s">
        <v>70784</v>
      </c>
      <c r="H13213" t="s">
        <v>70782</v>
      </c>
      <c r="J13213" t="s">
        <v>26721</v>
      </c>
      <c r="K13213" t="s">
        <v>70785</v>
      </c>
      <c r="M13213" t="s">
        <v>7946</v>
      </c>
      <c r="N13213" t="s">
        <v>253</v>
      </c>
      <c r="O13213">
        <v>88310</v>
      </c>
      <c r="P13213" t="s">
        <v>50</v>
      </c>
      <c r="U13213" s="1">
        <v>45289</v>
      </c>
      <c r="V13213" s="1">
        <v>45289</v>
      </c>
      <c r="W13213" s="1">
        <v>45289.395833333336</v>
      </c>
      <c r="X13213" s="1">
        <v>45289.395833333336</v>
      </c>
      <c r="AC13213" t="s">
        <v>53</v>
      </c>
      <c r="AD13213">
        <v>2969559367</v>
      </c>
      <c r="AE13213" s="1">
        <v>40589.655555555553</v>
      </c>
      <c r="AF13213" t="s">
        <v>26723</v>
      </c>
      <c r="AG13213" t="s">
        <v>70786</v>
      </c>
      <c r="AH13213" t="s">
        <v>51</v>
      </c>
      <c r="AJ13213" t="s">
        <v>53</v>
      </c>
      <c r="AK13213" t="s">
        <v>78</v>
      </c>
      <c r="AO13213" t="s">
        <v>5443</v>
      </c>
      <c r="AP13213" s="1">
        <v>45327.424305555556</v>
      </c>
    </row>
    <row r="13214" spans="1:43" x14ac:dyDescent="0.35">
      <c r="A13214" t="s">
        <v>70787</v>
      </c>
      <c r="B13214" t="s">
        <v>70788</v>
      </c>
      <c r="C13214" t="s">
        <v>383</v>
      </c>
      <c r="F13214" t="s">
        <v>70789</v>
      </c>
      <c r="H13214" t="s">
        <v>70787</v>
      </c>
      <c r="J13214" t="s">
        <v>70790</v>
      </c>
      <c r="K13214" t="s">
        <v>70791</v>
      </c>
      <c r="M13214" t="s">
        <v>70792</v>
      </c>
      <c r="N13214" t="s">
        <v>4438</v>
      </c>
      <c r="O13214">
        <v>92113</v>
      </c>
      <c r="P13214" t="s">
        <v>50</v>
      </c>
      <c r="U13214" s="1">
        <v>45289</v>
      </c>
      <c r="V13214" s="1">
        <v>45289</v>
      </c>
      <c r="W13214" s="1">
        <v>45289.183333333334</v>
      </c>
      <c r="X13214" s="1">
        <v>45289.183333333334</v>
      </c>
      <c r="AC13214" t="s">
        <v>51</v>
      </c>
      <c r="AD13214">
        <v>1000000001</v>
      </c>
      <c r="AE13214" s="1">
        <v>39973.351388888892</v>
      </c>
      <c r="AF13214" t="s">
        <v>3377</v>
      </c>
      <c r="AG13214" t="s">
        <v>70793</v>
      </c>
      <c r="AH13214" t="s">
        <v>51</v>
      </c>
      <c r="AJ13214" t="s">
        <v>53</v>
      </c>
      <c r="AK13214" t="s">
        <v>78</v>
      </c>
      <c r="AO13214" t="s">
        <v>5443</v>
      </c>
      <c r="AP13214" s="1">
        <v>45289.577777777777</v>
      </c>
    </row>
    <row r="13215" spans="1:43" x14ac:dyDescent="0.35">
      <c r="A13215" t="s">
        <v>70794</v>
      </c>
      <c r="B13215" t="s">
        <v>63085</v>
      </c>
      <c r="C13215" t="s">
        <v>15368</v>
      </c>
      <c r="F13215" t="s">
        <v>70795</v>
      </c>
      <c r="H13215" t="s">
        <v>70794</v>
      </c>
      <c r="J13215" t="s">
        <v>70796</v>
      </c>
      <c r="K13215" t="s">
        <v>70797</v>
      </c>
      <c r="M13215" t="s">
        <v>753</v>
      </c>
      <c r="N13215" t="s">
        <v>264</v>
      </c>
      <c r="O13215">
        <v>79903</v>
      </c>
      <c r="P13215" t="s">
        <v>50</v>
      </c>
      <c r="U13215" s="1">
        <v>45289</v>
      </c>
      <c r="V13215" s="1">
        <v>45289</v>
      </c>
      <c r="W13215" s="1">
        <v>45289.555555555555</v>
      </c>
      <c r="X13215" s="1">
        <v>45289.555555555555</v>
      </c>
      <c r="AC13215" t="s">
        <v>51</v>
      </c>
      <c r="AD13215">
        <v>2973749807</v>
      </c>
      <c r="AE13215" s="1">
        <v>45217.556250000001</v>
      </c>
      <c r="AF13215" t="s">
        <v>70798</v>
      </c>
      <c r="AG13215" t="s">
        <v>70799</v>
      </c>
      <c r="AH13215" t="s">
        <v>51</v>
      </c>
      <c r="AJ13215" t="s">
        <v>53</v>
      </c>
      <c r="AK13215" t="s">
        <v>78</v>
      </c>
      <c r="AO13215" t="s">
        <v>5443</v>
      </c>
      <c r="AP13215" s="1">
        <v>45363.423611111109</v>
      </c>
      <c r="AQ13215" s="1">
        <v>45358.800694444442</v>
      </c>
    </row>
    <row r="13216" spans="1:43" x14ac:dyDescent="0.35">
      <c r="A13216" t="s">
        <v>70800</v>
      </c>
      <c r="B13216" t="s">
        <v>70801</v>
      </c>
      <c r="C13216" t="s">
        <v>17849</v>
      </c>
      <c r="F13216">
        <v>19703477339</v>
      </c>
      <c r="H13216" t="s">
        <v>70800</v>
      </c>
      <c r="K13216" t="s">
        <v>70802</v>
      </c>
      <c r="M13216" t="s">
        <v>3225</v>
      </c>
      <c r="N13216" t="s">
        <v>287</v>
      </c>
      <c r="O13216">
        <v>80538</v>
      </c>
      <c r="P13216" t="s">
        <v>50</v>
      </c>
      <c r="U13216" s="1">
        <v>45289</v>
      </c>
      <c r="V13216" s="1">
        <v>45289</v>
      </c>
      <c r="W13216" s="1">
        <v>45289.740277777775</v>
      </c>
      <c r="X13216" s="1">
        <v>45289.740277777775</v>
      </c>
      <c r="AC13216" t="s">
        <v>53</v>
      </c>
      <c r="AD13216">
        <v>1000000001</v>
      </c>
      <c r="AE13216" s="1">
        <v>39973.351388888892</v>
      </c>
      <c r="AF13216" t="s">
        <v>3377</v>
      </c>
      <c r="AG13216" t="s">
        <v>70803</v>
      </c>
      <c r="AH13216" t="s">
        <v>51</v>
      </c>
      <c r="AJ13216" t="s">
        <v>53</v>
      </c>
      <c r="AK13216" t="s">
        <v>78</v>
      </c>
      <c r="AO13216" t="s">
        <v>5443</v>
      </c>
      <c r="AP13216" s="1">
        <v>45419.260416666664</v>
      </c>
    </row>
    <row r="13217" spans="1:43" x14ac:dyDescent="0.35">
      <c r="A13217" t="s">
        <v>70804</v>
      </c>
      <c r="B13217" t="s">
        <v>70805</v>
      </c>
      <c r="C13217" t="s">
        <v>1471</v>
      </c>
      <c r="F13217">
        <v>19703806618</v>
      </c>
      <c r="H13217" t="s">
        <v>70804</v>
      </c>
      <c r="J13217" t="s">
        <v>70806</v>
      </c>
      <c r="K13217" t="s">
        <v>70807</v>
      </c>
      <c r="M13217" t="s">
        <v>3808</v>
      </c>
      <c r="N13217" t="s">
        <v>287</v>
      </c>
      <c r="O13217">
        <v>80701</v>
      </c>
      <c r="P13217" t="s">
        <v>50</v>
      </c>
      <c r="U13217" s="1">
        <v>45289</v>
      </c>
      <c r="V13217" s="1">
        <v>45289</v>
      </c>
      <c r="W13217" s="1">
        <v>45289.979861111111</v>
      </c>
      <c r="X13217" s="1">
        <v>45289.979861111111</v>
      </c>
      <c r="AC13217" t="s">
        <v>53</v>
      </c>
      <c r="AD13217">
        <v>1000000001</v>
      </c>
      <c r="AE13217" s="1">
        <v>39973.351388888892</v>
      </c>
      <c r="AF13217" t="s">
        <v>3377</v>
      </c>
      <c r="AG13217" t="s">
        <v>70808</v>
      </c>
      <c r="AH13217" t="s">
        <v>51</v>
      </c>
      <c r="AJ13217" t="s">
        <v>53</v>
      </c>
      <c r="AK13217" t="s">
        <v>78</v>
      </c>
      <c r="AO13217" t="s">
        <v>51552</v>
      </c>
    </row>
    <row r="13218" spans="1:43" x14ac:dyDescent="0.35">
      <c r="A13218" t="s">
        <v>70809</v>
      </c>
      <c r="B13218" t="s">
        <v>18680</v>
      </c>
      <c r="C13218" t="s">
        <v>20687</v>
      </c>
      <c r="F13218" t="s">
        <v>70810</v>
      </c>
      <c r="H13218" t="s">
        <v>70809</v>
      </c>
      <c r="J13218" t="s">
        <v>18680</v>
      </c>
      <c r="K13218" t="s">
        <v>70811</v>
      </c>
      <c r="M13218" t="s">
        <v>2955</v>
      </c>
      <c r="N13218" t="s">
        <v>65</v>
      </c>
      <c r="O13218">
        <v>80023</v>
      </c>
      <c r="P13218" t="s">
        <v>50</v>
      </c>
      <c r="U13218" s="1">
        <v>45290</v>
      </c>
      <c r="V13218" s="1">
        <v>45290</v>
      </c>
      <c r="W13218" s="1">
        <v>45290.515277777777</v>
      </c>
      <c r="X13218" s="1">
        <v>45290.515277777777</v>
      </c>
      <c r="AC13218" t="s">
        <v>53</v>
      </c>
      <c r="AD13218">
        <v>1000000001</v>
      </c>
      <c r="AE13218" s="1">
        <v>39973.351388888892</v>
      </c>
      <c r="AF13218" t="s">
        <v>3377</v>
      </c>
      <c r="AG13218" t="s">
        <v>70812</v>
      </c>
      <c r="AH13218" t="s">
        <v>51</v>
      </c>
      <c r="AJ13218" t="s">
        <v>53</v>
      </c>
      <c r="AK13218" t="s">
        <v>78</v>
      </c>
      <c r="AO13218" t="s">
        <v>5443</v>
      </c>
      <c r="AP13218" s="1">
        <v>45341.980555555558</v>
      </c>
      <c r="AQ13218" s="1">
        <v>45303.904166666667</v>
      </c>
    </row>
    <row r="13219" spans="1:43" x14ac:dyDescent="0.35">
      <c r="A13219" t="s">
        <v>70813</v>
      </c>
      <c r="B13219" t="s">
        <v>70814</v>
      </c>
      <c r="C13219" t="s">
        <v>70815</v>
      </c>
      <c r="F13219" t="s">
        <v>70816</v>
      </c>
      <c r="G13219">
        <v>12029982998</v>
      </c>
      <c r="H13219" t="s">
        <v>70813</v>
      </c>
      <c r="J13219" t="s">
        <v>70817</v>
      </c>
      <c r="N13219" t="s">
        <v>15559</v>
      </c>
      <c r="O13219">
        <v>24551</v>
      </c>
      <c r="P13219" t="s">
        <v>50</v>
      </c>
      <c r="U13219" s="1">
        <v>45291</v>
      </c>
      <c r="V13219" s="1">
        <v>45291</v>
      </c>
      <c r="W13219" s="1">
        <v>45291.540277777778</v>
      </c>
      <c r="X13219" s="1">
        <v>45291.540277777778</v>
      </c>
      <c r="AC13219" t="s">
        <v>53</v>
      </c>
      <c r="AD13219">
        <v>1000000001</v>
      </c>
      <c r="AE13219" s="1">
        <v>39973.351388888892</v>
      </c>
      <c r="AF13219" t="s">
        <v>3377</v>
      </c>
      <c r="AG13219" t="s">
        <v>70818</v>
      </c>
      <c r="AH13219" t="s">
        <v>51</v>
      </c>
      <c r="AJ13219" t="s">
        <v>53</v>
      </c>
      <c r="AK13219" t="s">
        <v>78</v>
      </c>
      <c r="AO13219" t="s">
        <v>5443</v>
      </c>
      <c r="AP13219" s="1">
        <v>45291.538194444445</v>
      </c>
    </row>
    <row r="13220" spans="1:43" x14ac:dyDescent="0.35">
      <c r="A13220" t="s">
        <v>70819</v>
      </c>
      <c r="B13220" t="s">
        <v>70820</v>
      </c>
      <c r="C13220" t="s">
        <v>7528</v>
      </c>
      <c r="F13220" t="s">
        <v>70821</v>
      </c>
      <c r="H13220" t="s">
        <v>70819</v>
      </c>
      <c r="J13220" t="s">
        <v>70822</v>
      </c>
      <c r="K13220" t="s">
        <v>70823</v>
      </c>
      <c r="M13220" t="s">
        <v>3225</v>
      </c>
      <c r="N13220" t="s">
        <v>65</v>
      </c>
      <c r="O13220">
        <v>80538</v>
      </c>
      <c r="P13220" t="s">
        <v>50</v>
      </c>
      <c r="U13220" s="1">
        <v>45292</v>
      </c>
      <c r="V13220" s="1">
        <v>45292</v>
      </c>
      <c r="W13220" s="1">
        <v>45292.958333333336</v>
      </c>
      <c r="X13220" s="1">
        <v>45292.958333333336</v>
      </c>
      <c r="AC13220" t="s">
        <v>51</v>
      </c>
      <c r="AD13220">
        <v>1000000001</v>
      </c>
      <c r="AE13220" s="1">
        <v>39973.351388888892</v>
      </c>
      <c r="AF13220" t="s">
        <v>3377</v>
      </c>
      <c r="AG13220" t="s">
        <v>70824</v>
      </c>
      <c r="AH13220" t="s">
        <v>51</v>
      </c>
      <c r="AJ13220" t="s">
        <v>53</v>
      </c>
      <c r="AK13220" t="s">
        <v>78</v>
      </c>
      <c r="AO13220" t="s">
        <v>5443</v>
      </c>
      <c r="AP13220" s="1">
        <v>45378.916666666664</v>
      </c>
      <c r="AQ13220" s="1">
        <v>45366.050694444442</v>
      </c>
    </row>
    <row r="13221" spans="1:43" x14ac:dyDescent="0.35">
      <c r="A13221" t="s">
        <v>70825</v>
      </c>
      <c r="B13221" t="s">
        <v>793</v>
      </c>
      <c r="C13221" t="s">
        <v>702</v>
      </c>
      <c r="F13221" t="s">
        <v>70826</v>
      </c>
      <c r="H13221" t="s">
        <v>70827</v>
      </c>
      <c r="J13221" t="s">
        <v>70828</v>
      </c>
      <c r="K13221" t="s">
        <v>70829</v>
      </c>
      <c r="M13221" t="s">
        <v>525</v>
      </c>
      <c r="N13221" t="s">
        <v>65</v>
      </c>
      <c r="O13221">
        <v>80011</v>
      </c>
      <c r="P13221" t="s">
        <v>50</v>
      </c>
      <c r="U13221" s="1">
        <v>45293</v>
      </c>
      <c r="V13221" s="1">
        <v>45293</v>
      </c>
      <c r="W13221" s="1">
        <v>45293.563888888886</v>
      </c>
      <c r="X13221" s="1">
        <v>45293.563888888886</v>
      </c>
      <c r="AC13221" t="s">
        <v>53</v>
      </c>
      <c r="AD13221">
        <v>2974018225</v>
      </c>
      <c r="AE13221" s="1">
        <v>45293.568749999999</v>
      </c>
      <c r="AF13221" t="s">
        <v>70830</v>
      </c>
      <c r="AG13221" t="s">
        <v>70831</v>
      </c>
      <c r="AH13221" t="s">
        <v>51</v>
      </c>
      <c r="AJ13221" t="s">
        <v>53</v>
      </c>
      <c r="AK13221" t="s">
        <v>78</v>
      </c>
      <c r="AO13221" t="s">
        <v>5443</v>
      </c>
      <c r="AP13221" s="1">
        <v>45293.563194444447</v>
      </c>
    </row>
    <row r="13222" spans="1:43" x14ac:dyDescent="0.35">
      <c r="A13222" t="s">
        <v>70827</v>
      </c>
      <c r="B13222" t="s">
        <v>793</v>
      </c>
      <c r="C13222" t="s">
        <v>702</v>
      </c>
      <c r="F13222" t="s">
        <v>70826</v>
      </c>
      <c r="H13222" t="s">
        <v>70827</v>
      </c>
      <c r="J13222" t="s">
        <v>70828</v>
      </c>
      <c r="K13222" t="s">
        <v>70829</v>
      </c>
      <c r="M13222" t="s">
        <v>525</v>
      </c>
      <c r="N13222" t="s">
        <v>65</v>
      </c>
      <c r="O13222">
        <v>80011</v>
      </c>
      <c r="P13222" t="s">
        <v>50</v>
      </c>
      <c r="U13222" s="1">
        <v>45293</v>
      </c>
      <c r="V13222" s="1">
        <v>45293</v>
      </c>
      <c r="W13222" s="1">
        <v>45293.55972222222</v>
      </c>
      <c r="X13222" s="1">
        <v>45293.55972222222</v>
      </c>
      <c r="AC13222" t="s">
        <v>53</v>
      </c>
      <c r="AD13222">
        <v>2974018225</v>
      </c>
      <c r="AE13222" s="1">
        <v>45293.568749999999</v>
      </c>
      <c r="AF13222" t="s">
        <v>70830</v>
      </c>
      <c r="AG13222" t="s">
        <v>70832</v>
      </c>
      <c r="AH13222" t="s">
        <v>51</v>
      </c>
      <c r="AJ13222" t="s">
        <v>53</v>
      </c>
      <c r="AK13222" t="s">
        <v>78</v>
      </c>
      <c r="AO13222" t="s">
        <v>5443</v>
      </c>
      <c r="AP13222" s="1">
        <v>45293.559027777781</v>
      </c>
    </row>
    <row r="13223" spans="1:43" x14ac:dyDescent="0.35">
      <c r="A13223" t="s">
        <v>70833</v>
      </c>
      <c r="B13223" t="s">
        <v>423</v>
      </c>
      <c r="C13223" t="s">
        <v>31320</v>
      </c>
      <c r="F13223" t="s">
        <v>70834</v>
      </c>
      <c r="H13223" t="s">
        <v>70835</v>
      </c>
      <c r="I13223" t="s">
        <v>61</v>
      </c>
      <c r="J13223" t="s">
        <v>70836</v>
      </c>
      <c r="P13223" t="s">
        <v>50</v>
      </c>
      <c r="U13223" s="1">
        <v>45293</v>
      </c>
      <c r="V13223" s="1">
        <v>45293</v>
      </c>
      <c r="AC13223" t="s">
        <v>51</v>
      </c>
      <c r="AD13223">
        <v>2969502749</v>
      </c>
      <c r="AE13223" s="1">
        <v>37876</v>
      </c>
      <c r="AG13223" t="s">
        <v>70837</v>
      </c>
      <c r="AH13223" t="s">
        <v>51</v>
      </c>
      <c r="AJ13223" t="s">
        <v>53</v>
      </c>
      <c r="AO13223" t="s">
        <v>5443</v>
      </c>
    </row>
    <row r="13224" spans="1:43" x14ac:dyDescent="0.35">
      <c r="A13224" t="s">
        <v>70838</v>
      </c>
      <c r="B13224" t="s">
        <v>70839</v>
      </c>
      <c r="C13224" t="s">
        <v>53482</v>
      </c>
      <c r="H13224" t="s">
        <v>70840</v>
      </c>
      <c r="J13224" t="s">
        <v>7043</v>
      </c>
      <c r="P13224" t="s">
        <v>50</v>
      </c>
      <c r="U13224" s="1">
        <v>45293</v>
      </c>
      <c r="V13224" s="1">
        <v>45293</v>
      </c>
      <c r="W13224" s="1">
        <v>45293.384722222225</v>
      </c>
      <c r="X13224" s="1">
        <v>45293.384722222225</v>
      </c>
      <c r="AC13224" t="s">
        <v>53</v>
      </c>
      <c r="AD13224">
        <v>2969475309</v>
      </c>
      <c r="AE13224" s="1">
        <v>37159</v>
      </c>
      <c r="AF13224" t="s">
        <v>7044</v>
      </c>
      <c r="AG13224" t="s">
        <v>70841</v>
      </c>
      <c r="AH13224" t="s">
        <v>51</v>
      </c>
      <c r="AJ13224" t="s">
        <v>53</v>
      </c>
      <c r="AO13224" t="s">
        <v>5443</v>
      </c>
      <c r="AP13224" s="1">
        <v>45476.470138888886</v>
      </c>
      <c r="AQ13224" s="1">
        <v>45454.602083333331</v>
      </c>
    </row>
    <row r="13225" spans="1:43" x14ac:dyDescent="0.35">
      <c r="A13225" t="s">
        <v>70842</v>
      </c>
      <c r="B13225" t="s">
        <v>70843</v>
      </c>
      <c r="C13225" t="s">
        <v>613</v>
      </c>
      <c r="F13225" t="s">
        <v>70844</v>
      </c>
      <c r="H13225" t="s">
        <v>70842</v>
      </c>
      <c r="J13225" t="s">
        <v>70845</v>
      </c>
      <c r="K13225" t="s">
        <v>70846</v>
      </c>
      <c r="M13225" t="s">
        <v>1737</v>
      </c>
      <c r="N13225" t="s">
        <v>65</v>
      </c>
      <c r="O13225">
        <v>80640</v>
      </c>
      <c r="P13225" t="s">
        <v>50</v>
      </c>
      <c r="U13225" s="1">
        <v>45293</v>
      </c>
      <c r="V13225" s="1">
        <v>45293</v>
      </c>
      <c r="W13225" s="1">
        <v>45293.616666666669</v>
      </c>
      <c r="X13225" s="1">
        <v>45293.616666666669</v>
      </c>
      <c r="AC13225" t="s">
        <v>53</v>
      </c>
      <c r="AD13225">
        <v>2969916055</v>
      </c>
      <c r="AE13225" s="1">
        <v>43742.594444444447</v>
      </c>
      <c r="AF13225" t="s">
        <v>70847</v>
      </c>
      <c r="AG13225" t="s">
        <v>70848</v>
      </c>
      <c r="AH13225" t="s">
        <v>51</v>
      </c>
      <c r="AJ13225" t="s">
        <v>53</v>
      </c>
      <c r="AK13225" t="s">
        <v>78</v>
      </c>
      <c r="AO13225" t="s">
        <v>5443</v>
      </c>
      <c r="AP13225" s="1">
        <v>45295.467361111114</v>
      </c>
      <c r="AQ13225" s="1">
        <v>45293.634722222225</v>
      </c>
    </row>
    <row r="13226" spans="1:43" x14ac:dyDescent="0.35">
      <c r="A13226" t="s">
        <v>70849</v>
      </c>
      <c r="B13226" t="s">
        <v>70850</v>
      </c>
      <c r="C13226" t="s">
        <v>16792</v>
      </c>
      <c r="F13226" t="s">
        <v>70851</v>
      </c>
      <c r="H13226" t="s">
        <v>70849</v>
      </c>
      <c r="J13226" t="s">
        <v>51208</v>
      </c>
      <c r="N13226" t="s">
        <v>287</v>
      </c>
      <c r="O13226">
        <v>81525</v>
      </c>
      <c r="P13226" t="s">
        <v>50</v>
      </c>
      <c r="U13226" s="1">
        <v>45293</v>
      </c>
      <c r="V13226" s="1">
        <v>45293</v>
      </c>
      <c r="W13226" s="1">
        <v>45293.798611111109</v>
      </c>
      <c r="X13226" s="1">
        <v>45293.798611111109</v>
      </c>
      <c r="AC13226" t="s">
        <v>53</v>
      </c>
      <c r="AD13226">
        <v>2969560519</v>
      </c>
      <c r="AE13226" s="1">
        <v>40618.693749999999</v>
      </c>
      <c r="AG13226" t="s">
        <v>70852</v>
      </c>
      <c r="AH13226" t="s">
        <v>51</v>
      </c>
      <c r="AJ13226" t="s">
        <v>53</v>
      </c>
      <c r="AK13226" t="s">
        <v>78</v>
      </c>
      <c r="AO13226" t="s">
        <v>51552</v>
      </c>
    </row>
    <row r="13227" spans="1:43" x14ac:dyDescent="0.35">
      <c r="A13227" t="s">
        <v>70853</v>
      </c>
      <c r="B13227" t="s">
        <v>65852</v>
      </c>
      <c r="C13227" t="s">
        <v>65483</v>
      </c>
      <c r="H13227" t="s">
        <v>70853</v>
      </c>
      <c r="K13227" t="s">
        <v>70854</v>
      </c>
      <c r="M13227" t="s">
        <v>18453</v>
      </c>
      <c r="N13227" t="s">
        <v>287</v>
      </c>
      <c r="O13227">
        <v>80610</v>
      </c>
      <c r="P13227" t="s">
        <v>50</v>
      </c>
      <c r="U13227" s="1">
        <v>45293</v>
      </c>
      <c r="V13227" s="1">
        <v>45293</v>
      </c>
      <c r="W13227" s="1">
        <v>45293.243055555555</v>
      </c>
      <c r="X13227" s="1">
        <v>45293.243055555555</v>
      </c>
      <c r="AC13227" t="s">
        <v>53</v>
      </c>
      <c r="AD13227">
        <v>1000000001</v>
      </c>
      <c r="AE13227" s="1">
        <v>39973.351388888892</v>
      </c>
      <c r="AF13227" t="s">
        <v>3377</v>
      </c>
      <c r="AG13227" t="s">
        <v>70855</v>
      </c>
      <c r="AH13227" t="s">
        <v>51</v>
      </c>
      <c r="AJ13227" t="s">
        <v>53</v>
      </c>
      <c r="AK13227" t="s">
        <v>78</v>
      </c>
      <c r="AO13227" t="s">
        <v>5443</v>
      </c>
      <c r="AP13227" s="1">
        <v>45293.241666666669</v>
      </c>
    </row>
    <row r="13228" spans="1:43" x14ac:dyDescent="0.35">
      <c r="A13228">
        <v>283871</v>
      </c>
      <c r="B13228" t="s">
        <v>16233</v>
      </c>
      <c r="C13228" t="s">
        <v>31945</v>
      </c>
      <c r="F13228" t="s">
        <v>43635</v>
      </c>
      <c r="G13228">
        <v>4802449235</v>
      </c>
      <c r="H13228" t="s">
        <v>43421</v>
      </c>
      <c r="J13228" t="s">
        <v>12614</v>
      </c>
      <c r="M13228" t="s">
        <v>18453</v>
      </c>
      <c r="N13228" t="s">
        <v>287</v>
      </c>
      <c r="O13228">
        <v>80610</v>
      </c>
      <c r="P13228" t="s">
        <v>50</v>
      </c>
      <c r="U13228" s="1">
        <v>45293</v>
      </c>
      <c r="V13228" s="1">
        <v>45293</v>
      </c>
      <c r="AC13228" t="s">
        <v>53</v>
      </c>
      <c r="AD13228">
        <v>2969543968</v>
      </c>
      <c r="AE13228" s="1">
        <v>40032.470138888886</v>
      </c>
      <c r="AG13228" t="s">
        <v>70856</v>
      </c>
      <c r="AH13228" t="s">
        <v>51</v>
      </c>
      <c r="AJ13228" t="s">
        <v>53</v>
      </c>
      <c r="AO13228" t="s">
        <v>57090</v>
      </c>
    </row>
    <row r="13229" spans="1:43" x14ac:dyDescent="0.35">
      <c r="A13229" t="s">
        <v>70857</v>
      </c>
      <c r="B13229" t="s">
        <v>37665</v>
      </c>
      <c r="C13229" t="s">
        <v>3834</v>
      </c>
      <c r="D13229" t="s">
        <v>451</v>
      </c>
      <c r="F13229" t="s">
        <v>47</v>
      </c>
      <c r="H13229" t="s">
        <v>70858</v>
      </c>
      <c r="J13229" t="s">
        <v>49</v>
      </c>
      <c r="P13229" t="s">
        <v>50</v>
      </c>
      <c r="U13229" s="1">
        <v>45293</v>
      </c>
      <c r="V13229" s="1">
        <v>45293</v>
      </c>
      <c r="W13229" s="1">
        <v>45293.525000000001</v>
      </c>
      <c r="X13229" s="1">
        <v>45293.525000000001</v>
      </c>
      <c r="AC13229" t="s">
        <v>53</v>
      </c>
      <c r="AD13229">
        <v>1000000000</v>
      </c>
      <c r="AE13229" s="1">
        <v>37295</v>
      </c>
      <c r="AG13229" t="s">
        <v>70859</v>
      </c>
      <c r="AH13229" t="s">
        <v>51</v>
      </c>
      <c r="AJ13229" t="s">
        <v>53</v>
      </c>
      <c r="AK13229" t="s">
        <v>78</v>
      </c>
      <c r="AO13229" t="s">
        <v>5443</v>
      </c>
      <c r="AP13229" s="1">
        <v>45293.522222222222</v>
      </c>
    </row>
    <row r="13230" spans="1:43" x14ac:dyDescent="0.35">
      <c r="A13230" t="s">
        <v>70860</v>
      </c>
      <c r="B13230" t="s">
        <v>903</v>
      </c>
      <c r="C13230" t="s">
        <v>2937</v>
      </c>
      <c r="F13230">
        <v>17753044761</v>
      </c>
      <c r="H13230" t="s">
        <v>70861</v>
      </c>
      <c r="K13230" t="s">
        <v>70862</v>
      </c>
      <c r="M13230" t="s">
        <v>70863</v>
      </c>
      <c r="N13230" t="s">
        <v>398</v>
      </c>
      <c r="O13230">
        <v>87010</v>
      </c>
      <c r="P13230" t="s">
        <v>50</v>
      </c>
      <c r="U13230" s="1">
        <v>45293</v>
      </c>
      <c r="V13230" s="1">
        <v>45293</v>
      </c>
      <c r="W13230" s="1">
        <v>45293.883333333331</v>
      </c>
      <c r="X13230" s="1">
        <v>45293.883333333331</v>
      </c>
      <c r="AC13230" t="s">
        <v>53</v>
      </c>
      <c r="AD13230">
        <v>1000000001</v>
      </c>
      <c r="AE13230" s="1">
        <v>39973.351388888892</v>
      </c>
      <c r="AF13230" t="s">
        <v>3377</v>
      </c>
      <c r="AG13230" t="s">
        <v>70864</v>
      </c>
      <c r="AH13230" t="s">
        <v>51</v>
      </c>
      <c r="AJ13230" t="s">
        <v>53</v>
      </c>
      <c r="AK13230" t="s">
        <v>78</v>
      </c>
      <c r="AO13230" t="s">
        <v>5443</v>
      </c>
      <c r="AP13230" s="1">
        <v>45296.654861111114</v>
      </c>
    </row>
    <row r="13231" spans="1:43" x14ac:dyDescent="0.35">
      <c r="A13231" t="s">
        <v>70865</v>
      </c>
      <c r="B13231" t="s">
        <v>70866</v>
      </c>
      <c r="C13231" t="s">
        <v>702</v>
      </c>
      <c r="H13231" t="s">
        <v>70865</v>
      </c>
      <c r="J13231" t="s">
        <v>70867</v>
      </c>
      <c r="K13231" t="s">
        <v>70868</v>
      </c>
      <c r="M13231" t="s">
        <v>27891</v>
      </c>
      <c r="N13231" t="s">
        <v>287</v>
      </c>
      <c r="O13231">
        <v>81328</v>
      </c>
      <c r="P13231" t="s">
        <v>50</v>
      </c>
      <c r="U13231" s="1">
        <v>45293</v>
      </c>
      <c r="V13231" s="1">
        <v>45293</v>
      </c>
      <c r="W13231" s="1">
        <v>45293.729166666664</v>
      </c>
      <c r="X13231" s="1">
        <v>45293.729166666664</v>
      </c>
      <c r="AC13231" t="s">
        <v>53</v>
      </c>
      <c r="AD13231">
        <v>1000000001</v>
      </c>
      <c r="AE13231" s="1">
        <v>39973.351388888892</v>
      </c>
      <c r="AF13231" t="s">
        <v>3377</v>
      </c>
      <c r="AG13231" t="s">
        <v>70869</v>
      </c>
      <c r="AH13231" t="s">
        <v>51</v>
      </c>
      <c r="AJ13231" t="s">
        <v>53</v>
      </c>
      <c r="AK13231" t="s">
        <v>78</v>
      </c>
      <c r="AO13231" t="s">
        <v>51552</v>
      </c>
    </row>
    <row r="13232" spans="1:43" x14ac:dyDescent="0.35">
      <c r="A13232" t="s">
        <v>70870</v>
      </c>
      <c r="B13232" t="s">
        <v>70871</v>
      </c>
      <c r="C13232" t="s">
        <v>7663</v>
      </c>
      <c r="F13232" t="s">
        <v>70872</v>
      </c>
      <c r="H13232" t="s">
        <v>70870</v>
      </c>
      <c r="J13232" t="s">
        <v>70873</v>
      </c>
      <c r="K13232" t="s">
        <v>70874</v>
      </c>
      <c r="M13232" t="s">
        <v>513</v>
      </c>
      <c r="N13232" t="s">
        <v>253</v>
      </c>
      <c r="O13232">
        <v>88201</v>
      </c>
      <c r="P13232" t="s">
        <v>50</v>
      </c>
      <c r="U13232" s="1">
        <v>45293</v>
      </c>
      <c r="V13232" s="1">
        <v>45293</v>
      </c>
      <c r="W13232" s="1">
        <v>45293.62777777778</v>
      </c>
      <c r="X13232" s="1">
        <v>45293.62777777778</v>
      </c>
      <c r="AC13232" t="s">
        <v>51</v>
      </c>
      <c r="AD13232">
        <v>1000000001</v>
      </c>
      <c r="AE13232" s="1">
        <v>39973.351388888892</v>
      </c>
      <c r="AF13232" t="s">
        <v>3377</v>
      </c>
      <c r="AG13232" t="s">
        <v>70875</v>
      </c>
      <c r="AH13232" t="s">
        <v>51</v>
      </c>
      <c r="AJ13232" t="s">
        <v>53</v>
      </c>
      <c r="AK13232" t="s">
        <v>78</v>
      </c>
      <c r="AO13232" t="s">
        <v>5443</v>
      </c>
      <c r="AP13232" s="1">
        <v>45308.415277777778</v>
      </c>
    </row>
    <row r="13233" spans="1:43" x14ac:dyDescent="0.35">
      <c r="A13233" t="s">
        <v>70876</v>
      </c>
      <c r="B13233" t="s">
        <v>70877</v>
      </c>
      <c r="C13233" t="s">
        <v>2923</v>
      </c>
      <c r="H13233" t="s">
        <v>70876</v>
      </c>
      <c r="J13233" t="s">
        <v>70878</v>
      </c>
      <c r="K13233" t="s">
        <v>70879</v>
      </c>
      <c r="M13233" t="s">
        <v>129</v>
      </c>
      <c r="N13233" t="s">
        <v>287</v>
      </c>
      <c r="O13233">
        <v>81006</v>
      </c>
      <c r="P13233" t="s">
        <v>50</v>
      </c>
      <c r="U13233" s="1">
        <v>45293</v>
      </c>
      <c r="V13233" s="1">
        <v>45293</v>
      </c>
      <c r="W13233" s="1">
        <v>45293.446527777778</v>
      </c>
      <c r="X13233" s="1">
        <v>45293.446527777778</v>
      </c>
      <c r="AC13233" t="s">
        <v>53</v>
      </c>
      <c r="AD13233">
        <v>1000000001</v>
      </c>
      <c r="AE13233" s="1">
        <v>39973.351388888892</v>
      </c>
      <c r="AF13233" t="s">
        <v>3377</v>
      </c>
      <c r="AG13233" t="s">
        <v>70880</v>
      </c>
      <c r="AH13233" t="s">
        <v>51</v>
      </c>
      <c r="AJ13233" t="s">
        <v>53</v>
      </c>
      <c r="AK13233" t="s">
        <v>78</v>
      </c>
      <c r="AO13233" t="s">
        <v>51552</v>
      </c>
    </row>
    <row r="13234" spans="1:43" x14ac:dyDescent="0.35">
      <c r="A13234" t="s">
        <v>70881</v>
      </c>
      <c r="B13234" t="s">
        <v>8901</v>
      </c>
      <c r="C13234" t="s">
        <v>4985</v>
      </c>
      <c r="F13234">
        <v>17206821143</v>
      </c>
      <c r="H13234" t="s">
        <v>70881</v>
      </c>
      <c r="J13234" t="s">
        <v>11720</v>
      </c>
      <c r="K13234" t="s">
        <v>6655</v>
      </c>
      <c r="M13234" t="s">
        <v>6656</v>
      </c>
      <c r="N13234" t="s">
        <v>6657</v>
      </c>
      <c r="O13234">
        <v>68102</v>
      </c>
      <c r="P13234" t="s">
        <v>50</v>
      </c>
      <c r="U13234" s="1">
        <v>45293</v>
      </c>
      <c r="V13234" s="1">
        <v>45293</v>
      </c>
      <c r="AC13234" t="s">
        <v>53</v>
      </c>
      <c r="AD13234">
        <v>2969472760</v>
      </c>
      <c r="AE13234" s="1">
        <v>36916.71597222222</v>
      </c>
      <c r="AG13234" t="s">
        <v>70882</v>
      </c>
      <c r="AH13234" t="s">
        <v>51</v>
      </c>
      <c r="AJ13234" t="s">
        <v>53</v>
      </c>
      <c r="AO13234" t="s">
        <v>5443</v>
      </c>
    </row>
    <row r="13235" spans="1:43" x14ac:dyDescent="0.35">
      <c r="A13235" t="s">
        <v>70883</v>
      </c>
      <c r="B13235" t="s">
        <v>70884</v>
      </c>
      <c r="C13235" t="s">
        <v>39358</v>
      </c>
      <c r="F13235" t="s">
        <v>70885</v>
      </c>
      <c r="H13235" t="s">
        <v>70883</v>
      </c>
      <c r="J13235" t="s">
        <v>1305</v>
      </c>
      <c r="K13235" t="s">
        <v>1306</v>
      </c>
      <c r="M13235" t="s">
        <v>1307</v>
      </c>
      <c r="N13235" t="s">
        <v>264</v>
      </c>
      <c r="O13235">
        <v>77380</v>
      </c>
      <c r="P13235" t="s">
        <v>50</v>
      </c>
      <c r="U13235" s="1">
        <v>45294</v>
      </c>
      <c r="V13235" s="1">
        <v>45294</v>
      </c>
      <c r="W13235" s="1">
        <v>45294.359722222223</v>
      </c>
      <c r="X13235" s="1">
        <v>45294.359722222223</v>
      </c>
      <c r="AC13235" t="s">
        <v>53</v>
      </c>
      <c r="AD13235">
        <v>2969474645</v>
      </c>
      <c r="AE13235" s="1">
        <v>37110.530555555553</v>
      </c>
      <c r="AF13235" t="s">
        <v>7152</v>
      </c>
      <c r="AG13235" t="s">
        <v>70886</v>
      </c>
      <c r="AH13235" t="s">
        <v>51</v>
      </c>
      <c r="AJ13235" t="s">
        <v>53</v>
      </c>
      <c r="AK13235" t="s">
        <v>78</v>
      </c>
      <c r="AO13235" t="s">
        <v>5443</v>
      </c>
      <c r="AP13235" s="1">
        <v>45475.444444444445</v>
      </c>
      <c r="AQ13235" s="1">
        <v>45476.429166666669</v>
      </c>
    </row>
    <row r="13236" spans="1:43" x14ac:dyDescent="0.35">
      <c r="A13236" t="s">
        <v>70887</v>
      </c>
      <c r="B13236" t="s">
        <v>70888</v>
      </c>
      <c r="C13236" t="s">
        <v>2740</v>
      </c>
      <c r="F13236" t="s">
        <v>70889</v>
      </c>
      <c r="H13236" t="s">
        <v>70890</v>
      </c>
      <c r="J13236" t="s">
        <v>70891</v>
      </c>
      <c r="K13236" t="s">
        <v>70892</v>
      </c>
      <c r="M13236" t="s">
        <v>4856</v>
      </c>
      <c r="N13236" t="s">
        <v>798</v>
      </c>
      <c r="O13236">
        <v>79360</v>
      </c>
      <c r="P13236" t="s">
        <v>50</v>
      </c>
      <c r="U13236" s="1">
        <v>45294</v>
      </c>
      <c r="V13236" s="1">
        <v>45294</v>
      </c>
      <c r="W13236" s="1">
        <v>45294.427777777775</v>
      </c>
      <c r="X13236" s="1">
        <v>45294.427777777775</v>
      </c>
      <c r="AC13236" t="s">
        <v>51</v>
      </c>
      <c r="AD13236">
        <v>2974018770</v>
      </c>
      <c r="AE13236" s="1">
        <v>45294.457638888889</v>
      </c>
      <c r="AG13236" t="s">
        <v>70893</v>
      </c>
      <c r="AH13236" t="s">
        <v>51</v>
      </c>
      <c r="AJ13236" t="s">
        <v>53</v>
      </c>
      <c r="AK13236" t="s">
        <v>78</v>
      </c>
      <c r="AO13236" t="s">
        <v>5443</v>
      </c>
    </row>
    <row r="13237" spans="1:43" x14ac:dyDescent="0.35">
      <c r="A13237" t="s">
        <v>70894</v>
      </c>
      <c r="B13237" t="s">
        <v>70895</v>
      </c>
      <c r="C13237" t="s">
        <v>3842</v>
      </c>
      <c r="F13237" t="s">
        <v>70896</v>
      </c>
      <c r="H13237" t="s">
        <v>70894</v>
      </c>
      <c r="J13237" t="s">
        <v>70897</v>
      </c>
      <c r="K13237" t="s">
        <v>70898</v>
      </c>
      <c r="M13237" t="s">
        <v>4671</v>
      </c>
      <c r="N13237" t="s">
        <v>65</v>
      </c>
      <c r="O13237">
        <v>81416</v>
      </c>
      <c r="P13237" t="s">
        <v>50</v>
      </c>
      <c r="U13237" s="1">
        <v>45294</v>
      </c>
      <c r="V13237" s="1">
        <v>45294</v>
      </c>
      <c r="W13237" s="1">
        <v>45294.479166666664</v>
      </c>
      <c r="X13237" s="1">
        <v>45294.479166666664</v>
      </c>
      <c r="AC13237" t="s">
        <v>53</v>
      </c>
      <c r="AD13237">
        <v>2974018804</v>
      </c>
      <c r="AE13237" s="1">
        <v>45294.480555555558</v>
      </c>
      <c r="AF13237" t="s">
        <v>70899</v>
      </c>
      <c r="AG13237" t="s">
        <v>70900</v>
      </c>
      <c r="AH13237" t="s">
        <v>51</v>
      </c>
      <c r="AJ13237" t="s">
        <v>53</v>
      </c>
      <c r="AK13237" t="s">
        <v>78</v>
      </c>
      <c r="AO13237" t="s">
        <v>5443</v>
      </c>
      <c r="AP13237" s="1">
        <v>45469.729861111111</v>
      </c>
      <c r="AQ13237" s="1">
        <v>45469.732638888891</v>
      </c>
    </row>
    <row r="13238" spans="1:43" x14ac:dyDescent="0.35">
      <c r="A13238" t="s">
        <v>70901</v>
      </c>
      <c r="B13238" t="s">
        <v>70902</v>
      </c>
      <c r="C13238" t="s">
        <v>71</v>
      </c>
      <c r="F13238" t="s">
        <v>70903</v>
      </c>
      <c r="H13238" t="s">
        <v>70901</v>
      </c>
      <c r="J13238" t="s">
        <v>51208</v>
      </c>
      <c r="N13238" t="s">
        <v>287</v>
      </c>
      <c r="P13238" t="s">
        <v>50</v>
      </c>
      <c r="U13238" s="1">
        <v>45294</v>
      </c>
      <c r="V13238" s="1">
        <v>45294</v>
      </c>
      <c r="W13238" s="1">
        <v>45294.736111111109</v>
      </c>
      <c r="X13238" s="1">
        <v>45294.736111111109</v>
      </c>
      <c r="AC13238" t="s">
        <v>53</v>
      </c>
      <c r="AD13238">
        <v>2969560519</v>
      </c>
      <c r="AE13238" s="1">
        <v>40618.693749999999</v>
      </c>
      <c r="AG13238" t="s">
        <v>70904</v>
      </c>
      <c r="AH13238" t="s">
        <v>51</v>
      </c>
      <c r="AJ13238" t="s">
        <v>53</v>
      </c>
      <c r="AK13238" t="s">
        <v>78</v>
      </c>
      <c r="AO13238" t="s">
        <v>51552</v>
      </c>
    </row>
    <row r="13239" spans="1:43" x14ac:dyDescent="0.35">
      <c r="A13239" t="s">
        <v>70905</v>
      </c>
      <c r="B13239" t="s">
        <v>15496</v>
      </c>
      <c r="C13239" t="s">
        <v>26381</v>
      </c>
      <c r="F13239" t="s">
        <v>70906</v>
      </c>
      <c r="H13239" t="s">
        <v>70907</v>
      </c>
      <c r="J13239" t="s">
        <v>9017</v>
      </c>
      <c r="K13239" t="s">
        <v>70908</v>
      </c>
      <c r="M13239" t="s">
        <v>12457</v>
      </c>
      <c r="N13239" t="s">
        <v>5277</v>
      </c>
      <c r="O13239">
        <v>82901</v>
      </c>
      <c r="P13239" t="s">
        <v>50</v>
      </c>
      <c r="U13239" s="1">
        <v>45294</v>
      </c>
      <c r="V13239" s="1">
        <v>45294</v>
      </c>
      <c r="AC13239" t="s">
        <v>53</v>
      </c>
      <c r="AD13239">
        <v>2969579793</v>
      </c>
      <c r="AE13239" s="1">
        <v>41172.685416666667</v>
      </c>
      <c r="AG13239" t="s">
        <v>70909</v>
      </c>
      <c r="AH13239" t="s">
        <v>51</v>
      </c>
      <c r="AJ13239" t="s">
        <v>53</v>
      </c>
      <c r="AO13239" t="s">
        <v>5443</v>
      </c>
    </row>
    <row r="13240" spans="1:43" x14ac:dyDescent="0.35">
      <c r="A13240" t="s">
        <v>70910</v>
      </c>
      <c r="B13240" t="s">
        <v>70911</v>
      </c>
      <c r="C13240" t="s">
        <v>5855</v>
      </c>
      <c r="H13240" t="s">
        <v>70910</v>
      </c>
      <c r="U13240" s="1">
        <v>45294</v>
      </c>
      <c r="V13240" s="1">
        <v>45294</v>
      </c>
      <c r="W13240" s="1">
        <v>45392.527777777781</v>
      </c>
      <c r="X13240" s="1">
        <v>45392.527777777781</v>
      </c>
      <c r="AC13240" t="s">
        <v>53</v>
      </c>
      <c r="AD13240">
        <v>1000000001</v>
      </c>
      <c r="AE13240" s="1">
        <v>39973.351388888892</v>
      </c>
      <c r="AF13240" t="s">
        <v>3377</v>
      </c>
      <c r="AG13240" t="s">
        <v>70912</v>
      </c>
      <c r="AH13240" t="s">
        <v>51</v>
      </c>
      <c r="AJ13240" t="s">
        <v>53</v>
      </c>
      <c r="AO13240" t="s">
        <v>5443</v>
      </c>
      <c r="AP13240" s="1">
        <v>45294.838194444441</v>
      </c>
    </row>
    <row r="13241" spans="1:43" x14ac:dyDescent="0.35">
      <c r="A13241" t="s">
        <v>70913</v>
      </c>
      <c r="B13241" t="s">
        <v>70914</v>
      </c>
      <c r="C13241" t="s">
        <v>3554</v>
      </c>
      <c r="F13241">
        <v>19707731384</v>
      </c>
      <c r="H13241" t="s">
        <v>70915</v>
      </c>
      <c r="N13241" t="s">
        <v>287</v>
      </c>
      <c r="P13241" t="s">
        <v>50</v>
      </c>
      <c r="U13241" s="1">
        <v>45294</v>
      </c>
      <c r="V13241" s="1">
        <v>45294</v>
      </c>
      <c r="W13241" s="1">
        <v>45294.384027777778</v>
      </c>
      <c r="X13241" s="1">
        <v>45294.384027777778</v>
      </c>
      <c r="AC13241" t="s">
        <v>53</v>
      </c>
      <c r="AD13241">
        <v>1000000001</v>
      </c>
      <c r="AE13241" s="1">
        <v>39973.351388888892</v>
      </c>
      <c r="AF13241" t="s">
        <v>3377</v>
      </c>
      <c r="AG13241" t="s">
        <v>70916</v>
      </c>
      <c r="AH13241" t="s">
        <v>51</v>
      </c>
      <c r="AJ13241" t="s">
        <v>53</v>
      </c>
      <c r="AK13241" t="s">
        <v>78</v>
      </c>
      <c r="AO13241" t="s">
        <v>51552</v>
      </c>
    </row>
    <row r="13242" spans="1:43" x14ac:dyDescent="0.35">
      <c r="A13242" t="s">
        <v>70917</v>
      </c>
      <c r="B13242" t="s">
        <v>5849</v>
      </c>
      <c r="C13242" t="s">
        <v>9585</v>
      </c>
      <c r="H13242" t="s">
        <v>70917</v>
      </c>
      <c r="J13242" t="s">
        <v>51208</v>
      </c>
      <c r="N13242" t="s">
        <v>287</v>
      </c>
      <c r="P13242" t="s">
        <v>50</v>
      </c>
      <c r="U13242" s="1">
        <v>45294</v>
      </c>
      <c r="V13242" s="1">
        <v>45294</v>
      </c>
      <c r="W13242" s="1">
        <v>45294.379166666666</v>
      </c>
      <c r="X13242" s="1">
        <v>45294.379166666666</v>
      </c>
      <c r="AC13242" t="s">
        <v>53</v>
      </c>
      <c r="AD13242">
        <v>2969560519</v>
      </c>
      <c r="AE13242" s="1">
        <v>40618.693749999999</v>
      </c>
      <c r="AG13242" t="s">
        <v>70918</v>
      </c>
      <c r="AH13242" t="s">
        <v>51</v>
      </c>
      <c r="AJ13242" t="s">
        <v>53</v>
      </c>
      <c r="AK13242" t="s">
        <v>78</v>
      </c>
      <c r="AO13242" t="s">
        <v>51552</v>
      </c>
    </row>
    <row r="13243" spans="1:43" x14ac:dyDescent="0.35">
      <c r="A13243" t="s">
        <v>70919</v>
      </c>
      <c r="B13243" t="s">
        <v>70920</v>
      </c>
      <c r="C13243" t="s">
        <v>3175</v>
      </c>
      <c r="F13243">
        <v>19707127597</v>
      </c>
      <c r="H13243" t="s">
        <v>70919</v>
      </c>
      <c r="J13243" t="s">
        <v>70921</v>
      </c>
      <c r="K13243" t="s">
        <v>70922</v>
      </c>
      <c r="P13243" t="s">
        <v>50</v>
      </c>
      <c r="U13243" s="1">
        <v>45294</v>
      </c>
      <c r="V13243" s="1">
        <v>45294</v>
      </c>
      <c r="W13243" s="1">
        <v>45294.720833333333</v>
      </c>
      <c r="X13243" s="1">
        <v>45294.720833333333</v>
      </c>
      <c r="AC13243" t="s">
        <v>53</v>
      </c>
      <c r="AD13243">
        <v>1000000001</v>
      </c>
      <c r="AE13243" s="1">
        <v>39973.351388888892</v>
      </c>
      <c r="AF13243" t="s">
        <v>3377</v>
      </c>
      <c r="AG13243" t="s">
        <v>70923</v>
      </c>
      <c r="AH13243" t="s">
        <v>51</v>
      </c>
      <c r="AJ13243" t="s">
        <v>53</v>
      </c>
      <c r="AK13243" t="s">
        <v>78</v>
      </c>
      <c r="AO13243" t="s">
        <v>5443</v>
      </c>
      <c r="AP13243" s="1">
        <v>45294.719444444447</v>
      </c>
    </row>
    <row r="13244" spans="1:43" x14ac:dyDescent="0.35">
      <c r="A13244" t="s">
        <v>70924</v>
      </c>
      <c r="B13244" t="s">
        <v>70925</v>
      </c>
      <c r="C13244" t="s">
        <v>70926</v>
      </c>
      <c r="H13244" t="s">
        <v>70927</v>
      </c>
      <c r="J13244" t="s">
        <v>70928</v>
      </c>
      <c r="K13244" t="s">
        <v>70929</v>
      </c>
      <c r="M13244" t="s">
        <v>753</v>
      </c>
      <c r="N13244" t="s">
        <v>637</v>
      </c>
      <c r="O13244">
        <v>79902</v>
      </c>
      <c r="P13244" t="s">
        <v>50</v>
      </c>
      <c r="U13244" s="1">
        <v>45294</v>
      </c>
      <c r="V13244" s="1">
        <v>45294</v>
      </c>
      <c r="W13244" s="1">
        <v>45294.901388888888</v>
      </c>
      <c r="X13244" s="1">
        <v>45294.901388888888</v>
      </c>
      <c r="AC13244" t="s">
        <v>53</v>
      </c>
      <c r="AD13244">
        <v>1000000001</v>
      </c>
      <c r="AE13244" s="1">
        <v>39973.351388888892</v>
      </c>
      <c r="AF13244" t="s">
        <v>3377</v>
      </c>
      <c r="AG13244" t="s">
        <v>70930</v>
      </c>
      <c r="AH13244" t="s">
        <v>51</v>
      </c>
      <c r="AJ13244" t="s">
        <v>53</v>
      </c>
      <c r="AK13244" t="s">
        <v>78</v>
      </c>
      <c r="AO13244" t="s">
        <v>5443</v>
      </c>
      <c r="AP13244" s="1">
        <v>45315.456944444442</v>
      </c>
    </row>
    <row r="13245" spans="1:43" x14ac:dyDescent="0.35">
      <c r="A13245" t="s">
        <v>70931</v>
      </c>
      <c r="B13245" t="s">
        <v>70932</v>
      </c>
      <c r="C13245" t="s">
        <v>849</v>
      </c>
      <c r="F13245" t="s">
        <v>70933</v>
      </c>
      <c r="H13245" t="s">
        <v>70931</v>
      </c>
      <c r="J13245" t="s">
        <v>70934</v>
      </c>
      <c r="K13245" t="s">
        <v>70935</v>
      </c>
      <c r="M13245" t="s">
        <v>6493</v>
      </c>
      <c r="N13245" t="s">
        <v>65</v>
      </c>
      <c r="O13245">
        <v>80513</v>
      </c>
      <c r="P13245" t="s">
        <v>50</v>
      </c>
      <c r="U13245" s="1">
        <v>45294</v>
      </c>
      <c r="V13245" s="1">
        <v>45294</v>
      </c>
      <c r="W13245" s="1">
        <v>45294.744444444441</v>
      </c>
      <c r="X13245" s="1">
        <v>45294.744444444441</v>
      </c>
      <c r="AC13245" t="s">
        <v>51</v>
      </c>
      <c r="AD13245">
        <v>1000000001</v>
      </c>
      <c r="AE13245" s="1">
        <v>39973.351388888892</v>
      </c>
      <c r="AF13245" t="s">
        <v>3377</v>
      </c>
      <c r="AG13245" t="s">
        <v>70936</v>
      </c>
      <c r="AH13245" t="s">
        <v>51</v>
      </c>
      <c r="AJ13245" t="s">
        <v>53</v>
      </c>
      <c r="AK13245" t="s">
        <v>78</v>
      </c>
      <c r="AO13245" t="s">
        <v>5443</v>
      </c>
      <c r="AP13245" s="1">
        <v>45294.743750000001</v>
      </c>
    </row>
    <row r="13246" spans="1:43" x14ac:dyDescent="0.35">
      <c r="A13246" t="s">
        <v>70937</v>
      </c>
      <c r="B13246" t="s">
        <v>20198</v>
      </c>
      <c r="C13246" t="s">
        <v>52912</v>
      </c>
      <c r="F13246">
        <v>17194656705</v>
      </c>
      <c r="H13246" t="s">
        <v>70937</v>
      </c>
      <c r="N13246" t="s">
        <v>287</v>
      </c>
      <c r="P13246" t="s">
        <v>50</v>
      </c>
      <c r="U13246" s="1">
        <v>45294</v>
      </c>
      <c r="V13246" s="1">
        <v>45294</v>
      </c>
      <c r="W13246" s="1">
        <v>45294.422222222223</v>
      </c>
      <c r="X13246" s="1">
        <v>45294.422222222223</v>
      </c>
      <c r="AC13246" t="s">
        <v>53</v>
      </c>
      <c r="AD13246">
        <v>1000000001</v>
      </c>
      <c r="AE13246" s="1">
        <v>39973.351388888892</v>
      </c>
      <c r="AF13246" t="s">
        <v>3377</v>
      </c>
      <c r="AG13246" t="s">
        <v>70938</v>
      </c>
      <c r="AH13246" t="s">
        <v>51</v>
      </c>
      <c r="AJ13246" t="s">
        <v>53</v>
      </c>
      <c r="AK13246" t="s">
        <v>78</v>
      </c>
      <c r="AO13246" t="s">
        <v>51552</v>
      </c>
    </row>
    <row r="13247" spans="1:43" x14ac:dyDescent="0.35">
      <c r="A13247" t="s">
        <v>70915</v>
      </c>
      <c r="B13247" t="s">
        <v>70914</v>
      </c>
      <c r="C13247" t="s">
        <v>3554</v>
      </c>
      <c r="F13247" t="s">
        <v>70939</v>
      </c>
      <c r="H13247" t="s">
        <v>70915</v>
      </c>
      <c r="J13247" t="s">
        <v>51208</v>
      </c>
      <c r="N13247" t="s">
        <v>287</v>
      </c>
      <c r="P13247" t="s">
        <v>50</v>
      </c>
      <c r="U13247" s="1">
        <v>45294</v>
      </c>
      <c r="V13247" s="1">
        <v>45294</v>
      </c>
      <c r="W13247" s="1">
        <v>45294.390277777777</v>
      </c>
      <c r="X13247" s="1">
        <v>45294.390277777777</v>
      </c>
      <c r="AC13247" t="s">
        <v>53</v>
      </c>
      <c r="AD13247">
        <v>2969560519</v>
      </c>
      <c r="AE13247" s="1">
        <v>40618.693749999999</v>
      </c>
      <c r="AG13247" t="s">
        <v>70940</v>
      </c>
      <c r="AH13247" t="s">
        <v>51</v>
      </c>
      <c r="AJ13247" t="s">
        <v>53</v>
      </c>
      <c r="AK13247" t="s">
        <v>78</v>
      </c>
      <c r="AO13247" t="s">
        <v>51552</v>
      </c>
    </row>
    <row r="13248" spans="1:43" x14ac:dyDescent="0.35">
      <c r="A13248" t="s">
        <v>70941</v>
      </c>
      <c r="B13248" t="s">
        <v>70942</v>
      </c>
      <c r="C13248" t="s">
        <v>3418</v>
      </c>
      <c r="F13248">
        <v>15054378367</v>
      </c>
      <c r="H13248" t="s">
        <v>70941</v>
      </c>
      <c r="N13248" t="s">
        <v>398</v>
      </c>
      <c r="P13248" t="s">
        <v>50</v>
      </c>
      <c r="U13248" s="1">
        <v>45295</v>
      </c>
      <c r="V13248" s="1">
        <v>45295</v>
      </c>
      <c r="W13248" s="1">
        <v>45295.70208333333</v>
      </c>
      <c r="X13248" s="1">
        <v>45295.70208333333</v>
      </c>
      <c r="AC13248" t="s">
        <v>53</v>
      </c>
      <c r="AD13248">
        <v>1000000001</v>
      </c>
      <c r="AE13248" s="1">
        <v>39973.351388888892</v>
      </c>
      <c r="AF13248" t="s">
        <v>3377</v>
      </c>
      <c r="AG13248" t="s">
        <v>70943</v>
      </c>
      <c r="AH13248" t="s">
        <v>51</v>
      </c>
      <c r="AJ13248" t="s">
        <v>53</v>
      </c>
      <c r="AK13248" t="s">
        <v>78</v>
      </c>
      <c r="AO13248" t="s">
        <v>51552</v>
      </c>
    </row>
    <row r="13249" spans="1:42" x14ac:dyDescent="0.35">
      <c r="A13249" t="s">
        <v>70944</v>
      </c>
      <c r="B13249" t="s">
        <v>1299</v>
      </c>
      <c r="C13249" t="s">
        <v>62478</v>
      </c>
      <c r="F13249" t="s">
        <v>70945</v>
      </c>
      <c r="H13249" t="s">
        <v>70946</v>
      </c>
      <c r="J13249" t="s">
        <v>70947</v>
      </c>
      <c r="K13249" t="s">
        <v>70948</v>
      </c>
      <c r="M13249" t="s">
        <v>137</v>
      </c>
      <c r="N13249" t="s">
        <v>65</v>
      </c>
      <c r="O13249">
        <v>80236</v>
      </c>
      <c r="P13249" t="s">
        <v>50</v>
      </c>
      <c r="U13249" s="1">
        <v>45295</v>
      </c>
      <c r="V13249" s="1">
        <v>45295</v>
      </c>
      <c r="W13249" s="1">
        <v>45295.929166666669</v>
      </c>
      <c r="X13249" s="1">
        <v>45295.929166666669</v>
      </c>
      <c r="AC13249" t="s">
        <v>53</v>
      </c>
      <c r="AD13249">
        <v>1000000001</v>
      </c>
      <c r="AE13249" s="1">
        <v>39973.351388888892</v>
      </c>
      <c r="AF13249" t="s">
        <v>3377</v>
      </c>
      <c r="AG13249" t="s">
        <v>70949</v>
      </c>
      <c r="AH13249" t="s">
        <v>51</v>
      </c>
      <c r="AJ13249" t="s">
        <v>53</v>
      </c>
      <c r="AK13249" t="s">
        <v>78</v>
      </c>
      <c r="AO13249" t="s">
        <v>5443</v>
      </c>
      <c r="AP13249" s="1">
        <v>45295.930555555555</v>
      </c>
    </row>
    <row r="13250" spans="1:42" x14ac:dyDescent="0.35">
      <c r="A13250" t="s">
        <v>70950</v>
      </c>
      <c r="B13250" t="s">
        <v>3554</v>
      </c>
      <c r="C13250" t="s">
        <v>849</v>
      </c>
      <c r="F13250" t="s">
        <v>70951</v>
      </c>
      <c r="H13250" t="s">
        <v>70950</v>
      </c>
      <c r="J13250" t="s">
        <v>70952</v>
      </c>
      <c r="K13250" t="s">
        <v>70953</v>
      </c>
      <c r="M13250" t="s">
        <v>1272</v>
      </c>
      <c r="N13250" t="s">
        <v>65</v>
      </c>
      <c r="O13250">
        <v>80005</v>
      </c>
      <c r="P13250" t="s">
        <v>50</v>
      </c>
      <c r="U13250" s="1">
        <v>45295</v>
      </c>
      <c r="V13250" s="1">
        <v>45295</v>
      </c>
      <c r="W13250" s="1">
        <v>45295.443055555559</v>
      </c>
      <c r="X13250" s="1">
        <v>45295.443055555559</v>
      </c>
      <c r="AC13250" t="s">
        <v>53</v>
      </c>
      <c r="AD13250">
        <v>1000000001</v>
      </c>
      <c r="AE13250" s="1">
        <v>39973.351388888892</v>
      </c>
      <c r="AF13250" t="s">
        <v>3377</v>
      </c>
      <c r="AG13250" t="s">
        <v>70954</v>
      </c>
      <c r="AH13250" t="s">
        <v>51</v>
      </c>
      <c r="AJ13250" t="s">
        <v>53</v>
      </c>
      <c r="AK13250" t="s">
        <v>78</v>
      </c>
      <c r="AO13250" t="s">
        <v>5443</v>
      </c>
      <c r="AP13250" s="1">
        <v>45296.588194444441</v>
      </c>
    </row>
    <row r="13251" spans="1:42" x14ac:dyDescent="0.35">
      <c r="A13251" t="s">
        <v>70955</v>
      </c>
      <c r="B13251" t="s">
        <v>4813</v>
      </c>
      <c r="C13251" t="s">
        <v>3833</v>
      </c>
      <c r="F13251" t="s">
        <v>70956</v>
      </c>
      <c r="H13251" t="s">
        <v>70955</v>
      </c>
      <c r="J13251" t="s">
        <v>70957</v>
      </c>
      <c r="K13251" t="s">
        <v>70958</v>
      </c>
      <c r="M13251" t="s">
        <v>18309</v>
      </c>
      <c r="N13251" t="s">
        <v>65</v>
      </c>
      <c r="O13251">
        <v>80836</v>
      </c>
      <c r="P13251" t="s">
        <v>50</v>
      </c>
      <c r="U13251" s="1">
        <v>45295</v>
      </c>
      <c r="V13251" s="1">
        <v>45295</v>
      </c>
      <c r="W13251" s="1">
        <v>45295.305555555555</v>
      </c>
      <c r="X13251" s="1">
        <v>45295.305555555555</v>
      </c>
      <c r="AC13251" t="s">
        <v>53</v>
      </c>
      <c r="AD13251">
        <v>1000000001</v>
      </c>
      <c r="AE13251" s="1">
        <v>39973.351388888892</v>
      </c>
      <c r="AF13251" t="s">
        <v>3377</v>
      </c>
      <c r="AG13251" t="s">
        <v>70959</v>
      </c>
      <c r="AH13251" t="s">
        <v>51</v>
      </c>
      <c r="AJ13251" t="s">
        <v>53</v>
      </c>
      <c r="AK13251" t="s">
        <v>78</v>
      </c>
      <c r="AO13251" t="s">
        <v>5443</v>
      </c>
      <c r="AP13251" s="1">
        <v>45316.331944444442</v>
      </c>
    </row>
    <row r="13252" spans="1:42" x14ac:dyDescent="0.35">
      <c r="A13252" t="s">
        <v>70960</v>
      </c>
      <c r="B13252" t="s">
        <v>70961</v>
      </c>
      <c r="C13252" t="s">
        <v>894</v>
      </c>
      <c r="F13252" t="s">
        <v>70962</v>
      </c>
      <c r="H13252" t="s">
        <v>70960</v>
      </c>
      <c r="J13252" t="s">
        <v>70963</v>
      </c>
      <c r="K13252" t="s">
        <v>70964</v>
      </c>
      <c r="M13252" t="s">
        <v>10614</v>
      </c>
      <c r="N13252" t="s">
        <v>65</v>
      </c>
      <c r="O13252">
        <v>80651</v>
      </c>
      <c r="P13252" t="s">
        <v>50</v>
      </c>
      <c r="U13252" s="1">
        <v>45295</v>
      </c>
      <c r="V13252" s="1">
        <v>45295</v>
      </c>
      <c r="W13252" s="1">
        <v>45295.688888888886</v>
      </c>
      <c r="X13252" s="1">
        <v>45295.688888888886</v>
      </c>
      <c r="AC13252" t="s">
        <v>53</v>
      </c>
      <c r="AD13252">
        <v>1000000001</v>
      </c>
      <c r="AE13252" s="1">
        <v>39973.351388888892</v>
      </c>
      <c r="AF13252" t="s">
        <v>3377</v>
      </c>
      <c r="AG13252" t="s">
        <v>70965</v>
      </c>
      <c r="AH13252" t="s">
        <v>51</v>
      </c>
      <c r="AJ13252" t="s">
        <v>53</v>
      </c>
      <c r="AK13252" t="s">
        <v>78</v>
      </c>
      <c r="AO13252" t="s">
        <v>5443</v>
      </c>
      <c r="AP13252" s="1">
        <v>45296.447916666664</v>
      </c>
    </row>
    <row r="13253" spans="1:42" x14ac:dyDescent="0.35">
      <c r="A13253" t="s">
        <v>70966</v>
      </c>
      <c r="B13253" t="s">
        <v>7205</v>
      </c>
      <c r="C13253" t="s">
        <v>10769</v>
      </c>
      <c r="F13253">
        <v>15059201155</v>
      </c>
      <c r="H13253" t="s">
        <v>70966</v>
      </c>
      <c r="J13253" t="s">
        <v>70967</v>
      </c>
      <c r="K13253" t="s">
        <v>70968</v>
      </c>
      <c r="M13253" t="s">
        <v>17395</v>
      </c>
      <c r="N13253" t="s">
        <v>253</v>
      </c>
      <c r="O13253">
        <v>87701</v>
      </c>
      <c r="P13253" t="s">
        <v>50</v>
      </c>
      <c r="U13253" s="1">
        <v>45295</v>
      </c>
      <c r="V13253" s="1">
        <v>45295</v>
      </c>
      <c r="W13253" s="1">
        <v>45295.602777777778</v>
      </c>
      <c r="X13253" s="1">
        <v>45295.602777777778</v>
      </c>
      <c r="AC13253" t="s">
        <v>53</v>
      </c>
      <c r="AD13253">
        <v>1000000001</v>
      </c>
      <c r="AE13253" s="1">
        <v>39973.351388888892</v>
      </c>
      <c r="AF13253" t="s">
        <v>3377</v>
      </c>
      <c r="AG13253" t="s">
        <v>70969</v>
      </c>
      <c r="AH13253" t="s">
        <v>51</v>
      </c>
      <c r="AJ13253" t="s">
        <v>53</v>
      </c>
      <c r="AK13253" t="s">
        <v>78</v>
      </c>
      <c r="AO13253" t="s">
        <v>5443</v>
      </c>
      <c r="AP13253" s="1">
        <v>45301.657638888886</v>
      </c>
    </row>
    <row r="13254" spans="1:42" x14ac:dyDescent="0.35">
      <c r="A13254" t="s">
        <v>70970</v>
      </c>
      <c r="B13254" t="s">
        <v>5551</v>
      </c>
      <c r="C13254" t="s">
        <v>860</v>
      </c>
      <c r="F13254">
        <v>19709018890</v>
      </c>
      <c r="H13254" t="s">
        <v>70970</v>
      </c>
      <c r="N13254" t="s">
        <v>287</v>
      </c>
      <c r="P13254" t="s">
        <v>50</v>
      </c>
      <c r="U13254" s="1">
        <v>45295</v>
      </c>
      <c r="V13254" s="1">
        <v>45295</v>
      </c>
      <c r="W13254" s="1">
        <v>45295.791666666664</v>
      </c>
      <c r="X13254" s="1">
        <v>45295.791666666664</v>
      </c>
      <c r="AC13254" t="s">
        <v>53</v>
      </c>
      <c r="AD13254">
        <v>1000000001</v>
      </c>
      <c r="AE13254" s="1">
        <v>39973.351388888892</v>
      </c>
      <c r="AF13254" t="s">
        <v>3377</v>
      </c>
      <c r="AG13254" t="s">
        <v>70971</v>
      </c>
      <c r="AH13254" t="s">
        <v>51</v>
      </c>
      <c r="AJ13254" t="s">
        <v>53</v>
      </c>
      <c r="AK13254" t="s">
        <v>78</v>
      </c>
      <c r="AO13254" t="s">
        <v>51552</v>
      </c>
    </row>
    <row r="13255" spans="1:42" x14ac:dyDescent="0.35">
      <c r="A13255" t="s">
        <v>70972</v>
      </c>
      <c r="B13255" t="s">
        <v>10922</v>
      </c>
      <c r="C13255" t="s">
        <v>5032</v>
      </c>
      <c r="H13255" t="s">
        <v>70973</v>
      </c>
      <c r="J13255" t="s">
        <v>70974</v>
      </c>
      <c r="P13255" t="s">
        <v>50</v>
      </c>
      <c r="U13255" s="1">
        <v>45296</v>
      </c>
      <c r="V13255" s="1">
        <v>45296</v>
      </c>
      <c r="AC13255" t="s">
        <v>53</v>
      </c>
      <c r="AD13255">
        <v>2969582347</v>
      </c>
      <c r="AE13255" s="1">
        <v>41233.338194444441</v>
      </c>
      <c r="AG13255" t="s">
        <v>70975</v>
      </c>
      <c r="AH13255" t="s">
        <v>51</v>
      </c>
      <c r="AJ13255" t="s">
        <v>53</v>
      </c>
      <c r="AO13255" t="s">
        <v>5443</v>
      </c>
    </row>
    <row r="13256" spans="1:42" x14ac:dyDescent="0.35">
      <c r="A13256" t="s">
        <v>70976</v>
      </c>
      <c r="B13256" t="s">
        <v>16489</v>
      </c>
      <c r="C13256" t="s">
        <v>6605</v>
      </c>
      <c r="F13256" t="s">
        <v>70977</v>
      </c>
      <c r="H13256" t="s">
        <v>70976</v>
      </c>
      <c r="J13256" t="s">
        <v>445</v>
      </c>
      <c r="K13256" t="s">
        <v>446</v>
      </c>
      <c r="M13256" t="s">
        <v>137</v>
      </c>
      <c r="N13256" t="s">
        <v>213</v>
      </c>
      <c r="O13256">
        <v>80216</v>
      </c>
      <c r="P13256" t="s">
        <v>50</v>
      </c>
      <c r="U13256" s="1">
        <v>45296</v>
      </c>
      <c r="V13256" s="1">
        <v>45296</v>
      </c>
      <c r="W13256" s="1">
        <v>45296.668055555558</v>
      </c>
      <c r="X13256" s="1">
        <v>45296.668055555558</v>
      </c>
      <c r="AC13256" t="s">
        <v>51</v>
      </c>
      <c r="AD13256">
        <v>2969522468</v>
      </c>
      <c r="AE13256" s="1">
        <v>39090.576388888891</v>
      </c>
      <c r="AF13256" t="s">
        <v>447</v>
      </c>
      <c r="AG13256" t="s">
        <v>70978</v>
      </c>
      <c r="AH13256" t="s">
        <v>51</v>
      </c>
      <c r="AJ13256" t="s">
        <v>53</v>
      </c>
      <c r="AK13256" t="s">
        <v>78</v>
      </c>
      <c r="AO13256" t="s">
        <v>5443</v>
      </c>
      <c r="AP13256" s="1">
        <v>45296.679166666669</v>
      </c>
    </row>
    <row r="13257" spans="1:42" x14ac:dyDescent="0.35">
      <c r="A13257" t="s">
        <v>70979</v>
      </c>
      <c r="B13257" t="s">
        <v>70980</v>
      </c>
      <c r="C13257" t="s">
        <v>70981</v>
      </c>
      <c r="H13257" t="s">
        <v>70982</v>
      </c>
      <c r="J13257" t="s">
        <v>7142</v>
      </c>
      <c r="K13257" t="s">
        <v>70983</v>
      </c>
      <c r="M13257" t="s">
        <v>1296</v>
      </c>
      <c r="N13257" t="s">
        <v>398</v>
      </c>
      <c r="O13257">
        <v>88220</v>
      </c>
      <c r="P13257" t="s">
        <v>50</v>
      </c>
      <c r="U13257" s="1">
        <v>45296</v>
      </c>
      <c r="V13257" s="1">
        <v>45296</v>
      </c>
      <c r="W13257" s="1">
        <v>45296.585416666669</v>
      </c>
      <c r="X13257" s="1">
        <v>45296.585416666669</v>
      </c>
      <c r="AC13257" t="s">
        <v>53</v>
      </c>
      <c r="AD13257">
        <v>2969584761</v>
      </c>
      <c r="AE13257" s="1">
        <v>41288.714583333334</v>
      </c>
      <c r="AF13257" t="s">
        <v>26234</v>
      </c>
      <c r="AG13257" t="s">
        <v>70984</v>
      </c>
      <c r="AH13257" t="s">
        <v>51</v>
      </c>
      <c r="AJ13257" t="s">
        <v>53</v>
      </c>
      <c r="AO13257" t="s">
        <v>5443</v>
      </c>
      <c r="AP13257" s="1">
        <v>45316.09097222222</v>
      </c>
    </row>
    <row r="13258" spans="1:42" x14ac:dyDescent="0.35">
      <c r="A13258" t="s">
        <v>70985</v>
      </c>
      <c r="B13258" t="s">
        <v>12931</v>
      </c>
      <c r="C13258" t="s">
        <v>70986</v>
      </c>
      <c r="F13258">
        <v>15597816389</v>
      </c>
      <c r="H13258" t="s">
        <v>70985</v>
      </c>
      <c r="J13258" t="s">
        <v>70987</v>
      </c>
      <c r="K13258" t="s">
        <v>70988</v>
      </c>
      <c r="M13258" t="s">
        <v>70989</v>
      </c>
      <c r="N13258" t="s">
        <v>6033</v>
      </c>
      <c r="O13258">
        <v>93257</v>
      </c>
      <c r="P13258" t="s">
        <v>50</v>
      </c>
      <c r="U13258" s="1">
        <v>45296</v>
      </c>
      <c r="V13258" s="1">
        <v>45296</v>
      </c>
      <c r="AC13258" t="s">
        <v>51</v>
      </c>
      <c r="AD13258">
        <v>2969531768</v>
      </c>
      <c r="AE13258" s="1">
        <v>39532.447222222225</v>
      </c>
      <c r="AG13258" t="s">
        <v>70990</v>
      </c>
      <c r="AH13258" t="s">
        <v>51</v>
      </c>
      <c r="AJ13258" t="s">
        <v>53</v>
      </c>
      <c r="AO13258" t="s">
        <v>5443</v>
      </c>
    </row>
    <row r="13259" spans="1:42" x14ac:dyDescent="0.35">
      <c r="A13259" t="s">
        <v>70991</v>
      </c>
      <c r="B13259" t="s">
        <v>4588</v>
      </c>
      <c r="C13259" t="s">
        <v>70992</v>
      </c>
      <c r="F13259" t="s">
        <v>70993</v>
      </c>
      <c r="H13259" t="s">
        <v>70991</v>
      </c>
      <c r="J13259" t="s">
        <v>70994</v>
      </c>
      <c r="N13259" t="s">
        <v>398</v>
      </c>
      <c r="O13259">
        <v>87552</v>
      </c>
      <c r="P13259" t="s">
        <v>50</v>
      </c>
      <c r="U13259" s="1">
        <v>45296</v>
      </c>
      <c r="V13259" s="1">
        <v>45296</v>
      </c>
      <c r="W13259" s="1">
        <v>45296.587500000001</v>
      </c>
      <c r="X13259" s="1">
        <v>45296.587500000001</v>
      </c>
      <c r="AC13259" t="s">
        <v>53</v>
      </c>
      <c r="AD13259">
        <v>2969788765</v>
      </c>
      <c r="AE13259" s="1">
        <v>43194.443749999999</v>
      </c>
      <c r="AF13259" t="s">
        <v>70995</v>
      </c>
      <c r="AG13259" t="s">
        <v>70996</v>
      </c>
      <c r="AH13259" t="s">
        <v>51</v>
      </c>
      <c r="AJ13259" t="s">
        <v>53</v>
      </c>
      <c r="AK13259" t="s">
        <v>78</v>
      </c>
      <c r="AO13259" t="s">
        <v>5443</v>
      </c>
      <c r="AP13259" s="1">
        <v>45296.585416666669</v>
      </c>
    </row>
    <row r="13260" spans="1:42" x14ac:dyDescent="0.35">
      <c r="A13260" t="s">
        <v>70997</v>
      </c>
      <c r="B13260" t="s">
        <v>6545</v>
      </c>
      <c r="C13260" t="s">
        <v>5070</v>
      </c>
      <c r="F13260" t="s">
        <v>70998</v>
      </c>
      <c r="H13260" t="s">
        <v>70997</v>
      </c>
      <c r="J13260" t="s">
        <v>51208</v>
      </c>
      <c r="K13260" t="s">
        <v>7276</v>
      </c>
      <c r="M13260" t="s">
        <v>9507</v>
      </c>
      <c r="N13260" t="s">
        <v>287</v>
      </c>
      <c r="O13260">
        <v>81506</v>
      </c>
      <c r="P13260" t="s">
        <v>50</v>
      </c>
      <c r="U13260" s="1">
        <v>45296</v>
      </c>
      <c r="V13260" s="1">
        <v>45296</v>
      </c>
      <c r="W13260" s="1">
        <v>45296.561805555553</v>
      </c>
      <c r="X13260" s="1">
        <v>45296.561805555553</v>
      </c>
      <c r="AC13260" t="s">
        <v>53</v>
      </c>
      <c r="AD13260">
        <v>2969560519</v>
      </c>
      <c r="AE13260" s="1">
        <v>40618.693749999999</v>
      </c>
      <c r="AG13260" t="s">
        <v>70999</v>
      </c>
      <c r="AH13260" t="s">
        <v>51</v>
      </c>
      <c r="AJ13260" t="s">
        <v>53</v>
      </c>
      <c r="AK13260" t="s">
        <v>78</v>
      </c>
      <c r="AO13260" t="s">
        <v>51552</v>
      </c>
      <c r="AP13260" s="1">
        <v>45308.597222222219</v>
      </c>
    </row>
    <row r="13261" spans="1:42" x14ac:dyDescent="0.35">
      <c r="A13261" t="s">
        <v>71000</v>
      </c>
      <c r="B13261" t="s">
        <v>4200</v>
      </c>
      <c r="C13261" t="s">
        <v>904</v>
      </c>
      <c r="F13261" t="s">
        <v>71001</v>
      </c>
      <c r="H13261" t="s">
        <v>71000</v>
      </c>
      <c r="J13261" t="s">
        <v>71002</v>
      </c>
      <c r="K13261" t="s">
        <v>71003</v>
      </c>
      <c r="M13261" t="s">
        <v>159</v>
      </c>
      <c r="N13261" t="s">
        <v>65</v>
      </c>
      <c r="O13261">
        <v>80918</v>
      </c>
      <c r="P13261" t="s">
        <v>50</v>
      </c>
      <c r="U13261" s="1">
        <v>45296</v>
      </c>
      <c r="V13261" s="1">
        <v>45296</v>
      </c>
      <c r="W13261" s="1">
        <v>45296.572222222225</v>
      </c>
      <c r="X13261" s="1">
        <v>45296.572222222225</v>
      </c>
      <c r="AC13261" t="s">
        <v>53</v>
      </c>
      <c r="AD13261">
        <v>1000000001</v>
      </c>
      <c r="AE13261" s="1">
        <v>39973.351388888892</v>
      </c>
      <c r="AF13261" t="s">
        <v>3377</v>
      </c>
      <c r="AG13261" t="s">
        <v>71004</v>
      </c>
      <c r="AH13261" t="s">
        <v>51</v>
      </c>
      <c r="AJ13261" t="s">
        <v>53</v>
      </c>
      <c r="AK13261" t="s">
        <v>78</v>
      </c>
      <c r="AO13261" t="s">
        <v>5443</v>
      </c>
      <c r="AP13261" s="1">
        <v>45296.571527777778</v>
      </c>
    </row>
    <row r="13262" spans="1:42" x14ac:dyDescent="0.35">
      <c r="A13262">
        <v>372739</v>
      </c>
      <c r="B13262" t="s">
        <v>9297</v>
      </c>
      <c r="C13262" t="s">
        <v>308</v>
      </c>
      <c r="F13262" t="s">
        <v>43635</v>
      </c>
      <c r="G13262">
        <v>4802449235</v>
      </c>
      <c r="H13262" t="s">
        <v>71005</v>
      </c>
      <c r="J13262" t="s">
        <v>12614</v>
      </c>
      <c r="M13262" t="s">
        <v>20279</v>
      </c>
      <c r="N13262" t="s">
        <v>4526</v>
      </c>
      <c r="O13262">
        <v>85653</v>
      </c>
      <c r="P13262" t="s">
        <v>50</v>
      </c>
      <c r="U13262" s="1">
        <v>45296</v>
      </c>
      <c r="V13262" s="1">
        <v>45296</v>
      </c>
      <c r="AC13262" t="s">
        <v>53</v>
      </c>
      <c r="AD13262">
        <v>2969543968</v>
      </c>
      <c r="AE13262" s="1">
        <v>40032.470138888886</v>
      </c>
      <c r="AG13262" t="s">
        <v>71006</v>
      </c>
      <c r="AH13262" t="s">
        <v>51</v>
      </c>
      <c r="AJ13262" t="s">
        <v>53</v>
      </c>
      <c r="AO13262" t="s">
        <v>57090</v>
      </c>
    </row>
    <row r="13263" spans="1:42" x14ac:dyDescent="0.35">
      <c r="A13263">
        <v>371907</v>
      </c>
      <c r="B13263" t="s">
        <v>4813</v>
      </c>
      <c r="C13263" t="s">
        <v>3833</v>
      </c>
      <c r="F13263" t="s">
        <v>43635</v>
      </c>
      <c r="G13263" t="s">
        <v>69864</v>
      </c>
      <c r="H13263" t="s">
        <v>43618</v>
      </c>
      <c r="J13263" t="s">
        <v>12614</v>
      </c>
      <c r="M13263" t="s">
        <v>8843</v>
      </c>
      <c r="N13263" t="s">
        <v>398</v>
      </c>
      <c r="O13263">
        <v>87031</v>
      </c>
      <c r="P13263" t="s">
        <v>50</v>
      </c>
      <c r="U13263" s="1">
        <v>45296</v>
      </c>
      <c r="V13263" s="1">
        <v>45296</v>
      </c>
      <c r="AC13263" t="s">
        <v>53</v>
      </c>
      <c r="AD13263">
        <v>2969543968</v>
      </c>
      <c r="AE13263" s="1">
        <v>40032.470138888886</v>
      </c>
      <c r="AG13263" t="s">
        <v>71007</v>
      </c>
      <c r="AH13263" t="s">
        <v>51</v>
      </c>
      <c r="AJ13263" t="s">
        <v>53</v>
      </c>
      <c r="AO13263" t="s">
        <v>57090</v>
      </c>
    </row>
    <row r="13264" spans="1:42" x14ac:dyDescent="0.35">
      <c r="A13264">
        <v>372704</v>
      </c>
      <c r="B13264" t="s">
        <v>3728</v>
      </c>
      <c r="C13264" t="s">
        <v>6581</v>
      </c>
      <c r="F13264" t="s">
        <v>43635</v>
      </c>
      <c r="G13264">
        <v>4802449235</v>
      </c>
      <c r="H13264" t="s">
        <v>43421</v>
      </c>
      <c r="J13264" t="s">
        <v>12614</v>
      </c>
      <c r="M13264" t="s">
        <v>18453</v>
      </c>
      <c r="N13264" t="s">
        <v>287</v>
      </c>
      <c r="O13264">
        <v>80610</v>
      </c>
      <c r="P13264" t="s">
        <v>50</v>
      </c>
      <c r="U13264" s="1">
        <v>45296</v>
      </c>
      <c r="V13264" s="1">
        <v>45296</v>
      </c>
      <c r="AC13264" t="s">
        <v>53</v>
      </c>
      <c r="AD13264">
        <v>2969543968</v>
      </c>
      <c r="AE13264" s="1">
        <v>40032.470138888886</v>
      </c>
      <c r="AG13264" t="s">
        <v>71008</v>
      </c>
      <c r="AH13264" t="s">
        <v>51</v>
      </c>
      <c r="AJ13264" t="s">
        <v>53</v>
      </c>
      <c r="AO13264" t="s">
        <v>57090</v>
      </c>
    </row>
    <row r="13265" spans="1:43" x14ac:dyDescent="0.35">
      <c r="A13265" t="s">
        <v>71009</v>
      </c>
      <c r="B13265" t="s">
        <v>39613</v>
      </c>
      <c r="C13265" t="s">
        <v>812</v>
      </c>
      <c r="F13265" t="s">
        <v>71010</v>
      </c>
      <c r="H13265" t="s">
        <v>71011</v>
      </c>
      <c r="J13265" t="s">
        <v>71012</v>
      </c>
      <c r="K13265" t="s">
        <v>71013</v>
      </c>
      <c r="L13265" t="s">
        <v>64657</v>
      </c>
      <c r="M13265" t="s">
        <v>5343</v>
      </c>
      <c r="N13265" t="s">
        <v>264</v>
      </c>
      <c r="O13265">
        <v>79701</v>
      </c>
      <c r="P13265" t="s">
        <v>50</v>
      </c>
      <c r="U13265" s="1">
        <v>45296</v>
      </c>
      <c r="V13265" s="1">
        <v>45296</v>
      </c>
      <c r="AC13265" t="s">
        <v>51</v>
      </c>
      <c r="AD13265">
        <v>2969594904</v>
      </c>
      <c r="AE13265" s="1">
        <v>41456.400000000001</v>
      </c>
      <c r="AG13265" t="s">
        <v>71014</v>
      </c>
      <c r="AH13265" t="s">
        <v>51</v>
      </c>
      <c r="AJ13265" t="s">
        <v>53</v>
      </c>
      <c r="AO13265" t="s">
        <v>5443</v>
      </c>
    </row>
    <row r="13266" spans="1:43" x14ac:dyDescent="0.35">
      <c r="A13266" t="s">
        <v>71015</v>
      </c>
      <c r="B13266" t="s">
        <v>2778</v>
      </c>
      <c r="C13266" t="s">
        <v>1775</v>
      </c>
      <c r="F13266" t="s">
        <v>71016</v>
      </c>
      <c r="H13266" t="s">
        <v>71015</v>
      </c>
      <c r="I13266" t="s">
        <v>464</v>
      </c>
      <c r="J13266" t="s">
        <v>6387</v>
      </c>
      <c r="K13266" t="s">
        <v>42014</v>
      </c>
      <c r="M13266" t="s">
        <v>143</v>
      </c>
      <c r="N13266" t="s">
        <v>287</v>
      </c>
      <c r="O13266">
        <v>81505</v>
      </c>
      <c r="P13266" t="s">
        <v>50</v>
      </c>
      <c r="U13266" s="1">
        <v>45296</v>
      </c>
      <c r="V13266" s="1">
        <v>45296</v>
      </c>
      <c r="W13266" s="1">
        <v>45296.39166666667</v>
      </c>
      <c r="X13266" s="1">
        <v>45471.565972222219</v>
      </c>
      <c r="Y13266" s="1">
        <v>45471.614583333336</v>
      </c>
      <c r="Z13266">
        <v>585.66</v>
      </c>
      <c r="AA13266" t="s">
        <v>133</v>
      </c>
      <c r="AC13266" t="s">
        <v>53</v>
      </c>
      <c r="AD13266">
        <v>2969484892</v>
      </c>
      <c r="AE13266" s="1">
        <v>37756</v>
      </c>
      <c r="AF13266" t="s">
        <v>42015</v>
      </c>
      <c r="AG13266" t="s">
        <v>71017</v>
      </c>
      <c r="AH13266" t="s">
        <v>51</v>
      </c>
      <c r="AJ13266" t="s">
        <v>53</v>
      </c>
      <c r="AK13266" t="s">
        <v>78</v>
      </c>
      <c r="AO13266" t="s">
        <v>51552</v>
      </c>
      <c r="AP13266" s="1">
        <v>45310.513194444444</v>
      </c>
    </row>
    <row r="13267" spans="1:43" x14ac:dyDescent="0.35">
      <c r="A13267">
        <v>371909</v>
      </c>
      <c r="B13267" t="s">
        <v>2339</v>
      </c>
      <c r="C13267" t="s">
        <v>43112</v>
      </c>
      <c r="F13267" t="s">
        <v>43635</v>
      </c>
      <c r="G13267" t="s">
        <v>69864</v>
      </c>
      <c r="H13267" t="s">
        <v>43618</v>
      </c>
      <c r="J13267" t="s">
        <v>12614</v>
      </c>
      <c r="M13267" t="s">
        <v>8843</v>
      </c>
      <c r="N13267" t="s">
        <v>398</v>
      </c>
      <c r="O13267">
        <v>87031</v>
      </c>
      <c r="P13267" t="s">
        <v>50</v>
      </c>
      <c r="U13267" s="1">
        <v>45296</v>
      </c>
      <c r="V13267" s="1">
        <v>45296</v>
      </c>
      <c r="AC13267" t="s">
        <v>53</v>
      </c>
      <c r="AD13267">
        <v>2969543968</v>
      </c>
      <c r="AE13267" s="1">
        <v>40032.470138888886</v>
      </c>
      <c r="AG13267" t="s">
        <v>71018</v>
      </c>
      <c r="AH13267" t="s">
        <v>51</v>
      </c>
      <c r="AJ13267" t="s">
        <v>53</v>
      </c>
      <c r="AO13267" t="s">
        <v>57090</v>
      </c>
    </row>
    <row r="13268" spans="1:43" x14ac:dyDescent="0.35">
      <c r="A13268" t="s">
        <v>71019</v>
      </c>
      <c r="B13268" t="s">
        <v>71020</v>
      </c>
      <c r="C13268" t="s">
        <v>71021</v>
      </c>
      <c r="G13268">
        <v>5055728656</v>
      </c>
      <c r="H13268" t="s">
        <v>71019</v>
      </c>
      <c r="J13268" t="s">
        <v>71022</v>
      </c>
      <c r="K13268" t="s">
        <v>71023</v>
      </c>
      <c r="M13268" t="s">
        <v>5944</v>
      </c>
      <c r="N13268" t="s">
        <v>398</v>
      </c>
      <c r="O13268">
        <v>87323</v>
      </c>
      <c r="P13268" t="s">
        <v>50</v>
      </c>
      <c r="U13268" s="1">
        <v>45298</v>
      </c>
      <c r="V13268" s="1">
        <v>45298</v>
      </c>
      <c r="W13268" s="1">
        <v>45298.063194444447</v>
      </c>
      <c r="X13268" s="1">
        <v>45298.063194444447</v>
      </c>
      <c r="AC13268" t="s">
        <v>53</v>
      </c>
      <c r="AD13268">
        <v>1000000001</v>
      </c>
      <c r="AE13268" s="1">
        <v>39973.351388888892</v>
      </c>
      <c r="AF13268" t="s">
        <v>3377</v>
      </c>
      <c r="AG13268" t="s">
        <v>71024</v>
      </c>
      <c r="AH13268" t="s">
        <v>51</v>
      </c>
      <c r="AJ13268" t="s">
        <v>53</v>
      </c>
      <c r="AK13268" t="s">
        <v>78</v>
      </c>
      <c r="AO13268" t="s">
        <v>51552</v>
      </c>
    </row>
    <row r="13269" spans="1:43" x14ac:dyDescent="0.35">
      <c r="A13269" t="s">
        <v>71025</v>
      </c>
      <c r="B13269" t="s">
        <v>80</v>
      </c>
      <c r="C13269" t="s">
        <v>3764</v>
      </c>
      <c r="H13269" t="s">
        <v>71025</v>
      </c>
      <c r="K13269" t="s">
        <v>71026</v>
      </c>
      <c r="M13269" t="s">
        <v>10563</v>
      </c>
      <c r="N13269" t="s">
        <v>287</v>
      </c>
      <c r="O13269">
        <v>81007</v>
      </c>
      <c r="P13269" t="s">
        <v>50</v>
      </c>
      <c r="U13269" s="1">
        <v>45298</v>
      </c>
      <c r="V13269" s="1">
        <v>45298</v>
      </c>
      <c r="W13269" s="1">
        <v>45298.331250000003</v>
      </c>
      <c r="X13269" s="1">
        <v>45298.331250000003</v>
      </c>
      <c r="AC13269" t="s">
        <v>53</v>
      </c>
      <c r="AD13269">
        <v>1000000001</v>
      </c>
      <c r="AE13269" s="1">
        <v>39973.351388888892</v>
      </c>
      <c r="AF13269" t="s">
        <v>3377</v>
      </c>
      <c r="AG13269" t="s">
        <v>71027</v>
      </c>
      <c r="AH13269" t="s">
        <v>51</v>
      </c>
      <c r="AJ13269" t="s">
        <v>53</v>
      </c>
      <c r="AK13269" t="s">
        <v>78</v>
      </c>
      <c r="AO13269" t="s">
        <v>51552</v>
      </c>
    </row>
    <row r="13270" spans="1:43" x14ac:dyDescent="0.35">
      <c r="A13270" t="s">
        <v>71028</v>
      </c>
      <c r="B13270" t="s">
        <v>71029</v>
      </c>
      <c r="C13270" t="s">
        <v>424</v>
      </c>
      <c r="F13270" t="s">
        <v>71030</v>
      </c>
      <c r="H13270" t="s">
        <v>71031</v>
      </c>
      <c r="J13270" t="s">
        <v>71032</v>
      </c>
      <c r="K13270" t="s">
        <v>71033</v>
      </c>
      <c r="M13270" t="s">
        <v>71034</v>
      </c>
      <c r="N13270" t="s">
        <v>12863</v>
      </c>
      <c r="O13270" t="s">
        <v>71035</v>
      </c>
      <c r="P13270" t="s">
        <v>4438</v>
      </c>
      <c r="U13270" s="1">
        <v>45299</v>
      </c>
      <c r="V13270" s="1">
        <v>45299</v>
      </c>
      <c r="W13270" s="1">
        <v>45299.421527777777</v>
      </c>
      <c r="X13270" s="1">
        <v>45299.421527777777</v>
      </c>
      <c r="AC13270" t="s">
        <v>53</v>
      </c>
      <c r="AD13270">
        <v>2969506022</v>
      </c>
      <c r="AE13270" s="1">
        <v>38097.396527777775</v>
      </c>
      <c r="AF13270" t="s">
        <v>71036</v>
      </c>
      <c r="AG13270" t="s">
        <v>71037</v>
      </c>
      <c r="AH13270" t="s">
        <v>51</v>
      </c>
      <c r="AJ13270" t="s">
        <v>53</v>
      </c>
      <c r="AO13270" t="s">
        <v>5443</v>
      </c>
    </row>
    <row r="13271" spans="1:43" x14ac:dyDescent="0.35">
      <c r="A13271" t="s">
        <v>71038</v>
      </c>
      <c r="B13271" t="s">
        <v>32169</v>
      </c>
      <c r="C13271" t="s">
        <v>3324</v>
      </c>
      <c r="H13271" t="s">
        <v>71039</v>
      </c>
      <c r="J13271" t="s">
        <v>407</v>
      </c>
      <c r="P13271" t="s">
        <v>50</v>
      </c>
      <c r="U13271" s="1">
        <v>45299</v>
      </c>
      <c r="V13271" s="1">
        <v>45299</v>
      </c>
      <c r="W13271" s="1">
        <v>45299.525694444441</v>
      </c>
      <c r="X13271" s="1">
        <v>45299.525694444441</v>
      </c>
      <c r="AC13271" t="s">
        <v>53</v>
      </c>
      <c r="AD13271">
        <v>2969475309</v>
      </c>
      <c r="AE13271" s="1">
        <v>37159</v>
      </c>
      <c r="AF13271" t="s">
        <v>408</v>
      </c>
      <c r="AG13271" t="s">
        <v>71040</v>
      </c>
      <c r="AH13271" t="s">
        <v>51</v>
      </c>
      <c r="AJ13271" t="s">
        <v>53</v>
      </c>
      <c r="AO13271" t="s">
        <v>5443</v>
      </c>
      <c r="AP13271" s="1">
        <v>45465.635416666664</v>
      </c>
      <c r="AQ13271" s="1">
        <v>45453.431944444441</v>
      </c>
    </row>
    <row r="13272" spans="1:43" x14ac:dyDescent="0.35">
      <c r="A13272" t="s">
        <v>71041</v>
      </c>
      <c r="B13272" t="s">
        <v>71042</v>
      </c>
      <c r="C13272" t="s">
        <v>9946</v>
      </c>
      <c r="F13272" t="s">
        <v>71043</v>
      </c>
      <c r="H13272" t="s">
        <v>71044</v>
      </c>
      <c r="J13272" t="s">
        <v>71045</v>
      </c>
      <c r="K13272" t="s">
        <v>71046</v>
      </c>
      <c r="M13272" t="s">
        <v>14094</v>
      </c>
      <c r="N13272" t="s">
        <v>253</v>
      </c>
      <c r="O13272">
        <v>88030</v>
      </c>
      <c r="P13272" t="s">
        <v>50</v>
      </c>
      <c r="U13272" s="1">
        <v>45299</v>
      </c>
      <c r="V13272" s="1">
        <v>45299</v>
      </c>
      <c r="W13272" s="1">
        <v>45299.720833333333</v>
      </c>
      <c r="X13272" s="1">
        <v>45299.720833333333</v>
      </c>
      <c r="AC13272" t="s">
        <v>51</v>
      </c>
      <c r="AD13272">
        <v>2974045502</v>
      </c>
      <c r="AE13272" s="1">
        <v>45300.37777777778</v>
      </c>
      <c r="AF13272" t="s">
        <v>71047</v>
      </c>
      <c r="AG13272" t="s">
        <v>71048</v>
      </c>
      <c r="AH13272" t="s">
        <v>51</v>
      </c>
      <c r="AJ13272" t="s">
        <v>53</v>
      </c>
      <c r="AK13272" t="s">
        <v>78</v>
      </c>
      <c r="AO13272" t="s">
        <v>5443</v>
      </c>
      <c r="AP13272" s="1">
        <v>45300.399305555555</v>
      </c>
      <c r="AQ13272" s="1">
        <v>45300.395138888889</v>
      </c>
    </row>
    <row r="13273" spans="1:43" x14ac:dyDescent="0.35">
      <c r="A13273" t="s">
        <v>71049</v>
      </c>
      <c r="B13273" t="s">
        <v>71050</v>
      </c>
      <c r="C13273" t="s">
        <v>71051</v>
      </c>
      <c r="F13273" t="s">
        <v>71052</v>
      </c>
      <c r="G13273" t="s">
        <v>71053</v>
      </c>
      <c r="H13273" t="s">
        <v>71054</v>
      </c>
      <c r="J13273" t="s">
        <v>30519</v>
      </c>
      <c r="K13273" t="s">
        <v>70214</v>
      </c>
      <c r="M13273" t="s">
        <v>257</v>
      </c>
      <c r="N13273" t="s">
        <v>65</v>
      </c>
      <c r="O13273">
        <v>81321</v>
      </c>
      <c r="P13273" t="s">
        <v>50</v>
      </c>
      <c r="U13273" s="1">
        <v>45299</v>
      </c>
      <c r="V13273" s="1">
        <v>45299</v>
      </c>
      <c r="W13273" s="1">
        <v>45299.748611111114</v>
      </c>
      <c r="X13273" s="1">
        <v>45299.748611111114</v>
      </c>
      <c r="Y13273" s="1">
        <v>45380.652083333334</v>
      </c>
      <c r="Z13273">
        <v>364.86</v>
      </c>
      <c r="AA13273" t="s">
        <v>133</v>
      </c>
      <c r="AC13273" t="s">
        <v>53</v>
      </c>
      <c r="AD13273">
        <v>2969480024</v>
      </c>
      <c r="AE13273" s="1">
        <v>37427</v>
      </c>
      <c r="AF13273" t="s">
        <v>70623</v>
      </c>
      <c r="AG13273" t="s">
        <v>71055</v>
      </c>
      <c r="AH13273" t="s">
        <v>51</v>
      </c>
      <c r="AJ13273" t="s">
        <v>53</v>
      </c>
      <c r="AK13273" t="s">
        <v>78</v>
      </c>
      <c r="AO13273" t="s">
        <v>5443</v>
      </c>
      <c r="AP13273" s="1">
        <v>45307.626388888886</v>
      </c>
    </row>
    <row r="13274" spans="1:43" x14ac:dyDescent="0.35">
      <c r="A13274" t="s">
        <v>71056</v>
      </c>
      <c r="B13274" t="s">
        <v>71057</v>
      </c>
      <c r="C13274" t="s">
        <v>758</v>
      </c>
      <c r="F13274" t="s">
        <v>71058</v>
      </c>
      <c r="H13274" t="s">
        <v>71059</v>
      </c>
      <c r="J13274" t="s">
        <v>34911</v>
      </c>
      <c r="K13274" t="s">
        <v>35005</v>
      </c>
      <c r="M13274" t="s">
        <v>325</v>
      </c>
      <c r="N13274" t="s">
        <v>65</v>
      </c>
      <c r="O13274">
        <v>81303</v>
      </c>
      <c r="P13274" t="s">
        <v>50</v>
      </c>
      <c r="U13274" s="1">
        <v>45299</v>
      </c>
      <c r="V13274" s="1">
        <v>45299</v>
      </c>
      <c r="W13274" s="1">
        <v>45299.629166666666</v>
      </c>
      <c r="X13274" s="1">
        <v>45299.629166666666</v>
      </c>
      <c r="AC13274" t="s">
        <v>53</v>
      </c>
      <c r="AD13274">
        <v>2969724020</v>
      </c>
      <c r="AE13274" s="1">
        <v>42774.724999999999</v>
      </c>
      <c r="AF13274" t="s">
        <v>71060</v>
      </c>
      <c r="AG13274" t="s">
        <v>71061</v>
      </c>
      <c r="AH13274" t="s">
        <v>51</v>
      </c>
      <c r="AJ13274" t="s">
        <v>53</v>
      </c>
      <c r="AK13274" t="s">
        <v>78</v>
      </c>
      <c r="AO13274" t="s">
        <v>5443</v>
      </c>
      <c r="AP13274" s="1">
        <v>45476.426388888889</v>
      </c>
      <c r="AQ13274" s="1">
        <v>45476.433333333334</v>
      </c>
    </row>
    <row r="13275" spans="1:43" x14ac:dyDescent="0.35">
      <c r="A13275" t="s">
        <v>71062</v>
      </c>
      <c r="B13275" t="s">
        <v>71063</v>
      </c>
      <c r="C13275" t="s">
        <v>3324</v>
      </c>
      <c r="F13275" t="s">
        <v>71064</v>
      </c>
      <c r="H13275" t="s">
        <v>58552</v>
      </c>
      <c r="J13275" t="s">
        <v>58554</v>
      </c>
      <c r="K13275" t="s">
        <v>71065</v>
      </c>
      <c r="M13275" t="s">
        <v>10076</v>
      </c>
      <c r="N13275" t="s">
        <v>65</v>
      </c>
      <c r="O13275">
        <v>81082</v>
      </c>
      <c r="P13275" t="s">
        <v>50</v>
      </c>
      <c r="U13275" s="1">
        <v>45299</v>
      </c>
      <c r="V13275" s="1">
        <v>45299</v>
      </c>
      <c r="W13275" s="1">
        <v>45299.604861111111</v>
      </c>
      <c r="X13275" s="1">
        <v>45299.604861111111</v>
      </c>
      <c r="AC13275" t="s">
        <v>53</v>
      </c>
      <c r="AD13275">
        <v>2973379607</v>
      </c>
      <c r="AE13275" s="1">
        <v>45050.524305555555</v>
      </c>
      <c r="AF13275" t="s">
        <v>58556</v>
      </c>
      <c r="AG13275" t="s">
        <v>71066</v>
      </c>
      <c r="AH13275" t="s">
        <v>51</v>
      </c>
      <c r="AJ13275" t="s">
        <v>53</v>
      </c>
      <c r="AO13275" t="s">
        <v>57090</v>
      </c>
      <c r="AP13275" s="1">
        <v>45463.468055555553</v>
      </c>
      <c r="AQ13275" s="1">
        <v>45342.668055555558</v>
      </c>
    </row>
    <row r="13276" spans="1:43" x14ac:dyDescent="0.35">
      <c r="A13276" t="s">
        <v>49189</v>
      </c>
      <c r="B13276" t="s">
        <v>71067</v>
      </c>
      <c r="C13276" t="s">
        <v>71068</v>
      </c>
      <c r="F13276" t="s">
        <v>71069</v>
      </c>
      <c r="H13276" t="s">
        <v>49189</v>
      </c>
      <c r="J13276" t="s">
        <v>29400</v>
      </c>
      <c r="K13276" t="s">
        <v>37186</v>
      </c>
      <c r="M13276" t="s">
        <v>3571</v>
      </c>
      <c r="N13276" t="s">
        <v>65</v>
      </c>
      <c r="O13276">
        <v>80022</v>
      </c>
      <c r="P13276" t="s">
        <v>50</v>
      </c>
      <c r="U13276" s="1">
        <v>45299</v>
      </c>
      <c r="V13276" s="1">
        <v>45299</v>
      </c>
      <c r="W13276" s="1">
        <v>45299.45</v>
      </c>
      <c r="X13276" s="1">
        <v>45299.45</v>
      </c>
      <c r="AC13276" t="s">
        <v>53</v>
      </c>
      <c r="AD13276">
        <v>1000000001</v>
      </c>
      <c r="AE13276" s="1">
        <v>39973.351388888892</v>
      </c>
      <c r="AF13276" t="s">
        <v>3377</v>
      </c>
      <c r="AG13276" t="s">
        <v>71070</v>
      </c>
      <c r="AH13276" t="s">
        <v>51</v>
      </c>
      <c r="AJ13276" t="s">
        <v>53</v>
      </c>
      <c r="AK13276" t="s">
        <v>78</v>
      </c>
      <c r="AO13276" t="s">
        <v>5443</v>
      </c>
      <c r="AP13276" s="1">
        <v>45299.448611111111</v>
      </c>
    </row>
    <row r="13277" spans="1:43" x14ac:dyDescent="0.35">
      <c r="A13277" t="s">
        <v>71071</v>
      </c>
      <c r="B13277" t="s">
        <v>71072</v>
      </c>
      <c r="C13277" t="s">
        <v>51037</v>
      </c>
      <c r="F13277" t="s">
        <v>71073</v>
      </c>
      <c r="H13277" t="s">
        <v>71071</v>
      </c>
      <c r="J13277" t="s">
        <v>71074</v>
      </c>
      <c r="K13277" t="s">
        <v>71075</v>
      </c>
      <c r="M13277" t="s">
        <v>753</v>
      </c>
      <c r="N13277" t="s">
        <v>798</v>
      </c>
      <c r="O13277">
        <v>79907</v>
      </c>
      <c r="P13277" t="s">
        <v>50</v>
      </c>
      <c r="U13277" s="1">
        <v>45299</v>
      </c>
      <c r="V13277" s="1">
        <v>45299</v>
      </c>
      <c r="W13277" s="1">
        <v>45299.536111111112</v>
      </c>
      <c r="X13277" s="1">
        <v>45299.536111111112</v>
      </c>
      <c r="AC13277" t="s">
        <v>51</v>
      </c>
      <c r="AD13277">
        <v>2973696222</v>
      </c>
      <c r="AE13277" s="1">
        <v>45296.488888888889</v>
      </c>
      <c r="AF13277" t="s">
        <v>71076</v>
      </c>
      <c r="AG13277" t="s">
        <v>71077</v>
      </c>
      <c r="AH13277" t="s">
        <v>51</v>
      </c>
      <c r="AJ13277" t="s">
        <v>53</v>
      </c>
      <c r="AK13277" t="s">
        <v>78</v>
      </c>
      <c r="AO13277" t="s">
        <v>5443</v>
      </c>
      <c r="AP13277" s="1">
        <v>45301.393055555556</v>
      </c>
      <c r="AQ13277" s="1">
        <v>45301.383333333331</v>
      </c>
    </row>
    <row r="13278" spans="1:43" x14ac:dyDescent="0.35">
      <c r="A13278" t="s">
        <v>71078</v>
      </c>
      <c r="B13278" t="s">
        <v>71079</v>
      </c>
      <c r="C13278" t="s">
        <v>71080</v>
      </c>
      <c r="F13278" t="s">
        <v>71081</v>
      </c>
      <c r="H13278" t="s">
        <v>71078</v>
      </c>
      <c r="J13278" t="s">
        <v>27907</v>
      </c>
      <c r="K13278" t="s">
        <v>9394</v>
      </c>
      <c r="M13278" t="s">
        <v>12194</v>
      </c>
      <c r="N13278" t="s">
        <v>213</v>
      </c>
      <c r="O13278">
        <v>80138</v>
      </c>
      <c r="P13278" t="s">
        <v>50</v>
      </c>
      <c r="U13278" s="1">
        <v>45299</v>
      </c>
      <c r="V13278" s="1">
        <v>45299</v>
      </c>
      <c r="W13278" s="1">
        <v>45299.686805555553</v>
      </c>
      <c r="X13278" s="1">
        <v>45299.686805555553</v>
      </c>
      <c r="AC13278" t="s">
        <v>53</v>
      </c>
      <c r="AD13278">
        <v>2969784386</v>
      </c>
      <c r="AE13278" s="1">
        <v>43178.708333333336</v>
      </c>
      <c r="AF13278" t="s">
        <v>9395</v>
      </c>
      <c r="AG13278" t="s">
        <v>71082</v>
      </c>
      <c r="AH13278" t="s">
        <v>51</v>
      </c>
      <c r="AJ13278" t="s">
        <v>53</v>
      </c>
      <c r="AO13278" t="s">
        <v>57090</v>
      </c>
      <c r="AP13278" s="1">
        <v>45337.65902777778</v>
      </c>
    </row>
    <row r="13279" spans="1:43" x14ac:dyDescent="0.35">
      <c r="A13279" t="s">
        <v>71083</v>
      </c>
      <c r="B13279" t="s">
        <v>71084</v>
      </c>
      <c r="C13279" t="s">
        <v>71085</v>
      </c>
      <c r="D13279" t="s">
        <v>437</v>
      </c>
      <c r="F13279" t="s">
        <v>47</v>
      </c>
      <c r="H13279" t="s">
        <v>71086</v>
      </c>
      <c r="J13279" t="s">
        <v>49</v>
      </c>
      <c r="P13279" t="s">
        <v>50</v>
      </c>
      <c r="U13279" s="1">
        <v>45299</v>
      </c>
      <c r="V13279" s="1">
        <v>45299</v>
      </c>
      <c r="W13279" s="1">
        <v>45299.501388888886</v>
      </c>
      <c r="X13279" s="1">
        <v>45299.501388888886</v>
      </c>
      <c r="AC13279" t="s">
        <v>53</v>
      </c>
      <c r="AD13279">
        <v>1000000000</v>
      </c>
      <c r="AE13279" s="1">
        <v>37295</v>
      </c>
      <c r="AG13279" t="s">
        <v>71087</v>
      </c>
      <c r="AH13279" t="s">
        <v>51</v>
      </c>
      <c r="AJ13279" t="s">
        <v>53</v>
      </c>
      <c r="AK13279" t="s">
        <v>78</v>
      </c>
      <c r="AO13279" t="s">
        <v>5443</v>
      </c>
      <c r="AP13279" s="1">
        <v>45457.457638888889</v>
      </c>
    </row>
    <row r="13280" spans="1:43" x14ac:dyDescent="0.35">
      <c r="A13280" t="s">
        <v>71088</v>
      </c>
      <c r="B13280" t="s">
        <v>71089</v>
      </c>
      <c r="C13280" t="s">
        <v>309</v>
      </c>
      <c r="D13280" t="s">
        <v>654</v>
      </c>
      <c r="F13280" t="s">
        <v>47</v>
      </c>
      <c r="H13280" t="s">
        <v>71090</v>
      </c>
      <c r="J13280" t="s">
        <v>49</v>
      </c>
      <c r="P13280" t="s">
        <v>50</v>
      </c>
      <c r="U13280" s="1">
        <v>45299</v>
      </c>
      <c r="V13280" s="1">
        <v>45299</v>
      </c>
      <c r="W13280" s="1">
        <v>45299.386805555558</v>
      </c>
      <c r="X13280" s="1">
        <v>45299.386805555558</v>
      </c>
      <c r="AC13280" t="s">
        <v>53</v>
      </c>
      <c r="AD13280">
        <v>1000000000</v>
      </c>
      <c r="AE13280" s="1">
        <v>37295</v>
      </c>
      <c r="AG13280" t="s">
        <v>71091</v>
      </c>
      <c r="AH13280" t="s">
        <v>51</v>
      </c>
      <c r="AJ13280" t="s">
        <v>53</v>
      </c>
      <c r="AK13280" t="s">
        <v>78</v>
      </c>
      <c r="AO13280" t="s">
        <v>5443</v>
      </c>
      <c r="AP13280" s="1">
        <v>45330.568749999999</v>
      </c>
    </row>
    <row r="13281" spans="1:43" x14ac:dyDescent="0.35">
      <c r="A13281" t="s">
        <v>71092</v>
      </c>
      <c r="B13281" t="s">
        <v>71093</v>
      </c>
      <c r="C13281" t="s">
        <v>530</v>
      </c>
      <c r="F13281" t="s">
        <v>71094</v>
      </c>
      <c r="H13281" t="s">
        <v>71092</v>
      </c>
      <c r="J13281" t="s">
        <v>71095</v>
      </c>
      <c r="K13281" t="s">
        <v>71096</v>
      </c>
      <c r="M13281" t="s">
        <v>30196</v>
      </c>
      <c r="N13281" t="s">
        <v>65</v>
      </c>
      <c r="O13281">
        <v>80516</v>
      </c>
      <c r="P13281" t="s">
        <v>50</v>
      </c>
      <c r="U13281" s="1">
        <v>45299</v>
      </c>
      <c r="V13281" s="1">
        <v>45299</v>
      </c>
      <c r="W13281" s="1">
        <v>45299.665277777778</v>
      </c>
      <c r="X13281" s="1">
        <v>45299.665277777778</v>
      </c>
      <c r="AC13281" t="s">
        <v>53</v>
      </c>
      <c r="AD13281">
        <v>2969477487</v>
      </c>
      <c r="AE13281" s="1">
        <v>37291</v>
      </c>
      <c r="AF13281" t="s">
        <v>71097</v>
      </c>
      <c r="AG13281" t="s">
        <v>71098</v>
      </c>
      <c r="AH13281" t="s">
        <v>51</v>
      </c>
      <c r="AJ13281" t="s">
        <v>53</v>
      </c>
      <c r="AK13281" t="s">
        <v>78</v>
      </c>
      <c r="AO13281" t="s">
        <v>5443</v>
      </c>
      <c r="AP13281" s="1">
        <v>45471.429861111108</v>
      </c>
      <c r="AQ13281" s="1">
        <v>45318.598611111112</v>
      </c>
    </row>
    <row r="13282" spans="1:43" x14ac:dyDescent="0.35">
      <c r="A13282" t="s">
        <v>71099</v>
      </c>
      <c r="B13282" t="s">
        <v>530</v>
      </c>
      <c r="C13282" t="s">
        <v>961</v>
      </c>
      <c r="D13282" t="s">
        <v>26579</v>
      </c>
      <c r="F13282" t="s">
        <v>47</v>
      </c>
      <c r="H13282" t="s">
        <v>71100</v>
      </c>
      <c r="J13282" t="s">
        <v>49</v>
      </c>
      <c r="P13282" t="s">
        <v>50</v>
      </c>
      <c r="U13282" s="1">
        <v>45299</v>
      </c>
      <c r="V13282" s="1">
        <v>45299</v>
      </c>
      <c r="W13282" s="1">
        <v>45299.498611111114</v>
      </c>
      <c r="X13282" s="1">
        <v>45299.498611111114</v>
      </c>
      <c r="AC13282" t="s">
        <v>53</v>
      </c>
      <c r="AD13282">
        <v>1000000000</v>
      </c>
      <c r="AE13282" s="1">
        <v>37295</v>
      </c>
      <c r="AG13282" t="s">
        <v>71101</v>
      </c>
      <c r="AH13282" t="s">
        <v>51</v>
      </c>
      <c r="AJ13282" t="s">
        <v>53</v>
      </c>
      <c r="AK13282" t="s">
        <v>78</v>
      </c>
      <c r="AO13282" t="s">
        <v>5443</v>
      </c>
      <c r="AP13282" s="1">
        <v>45352.839583333334</v>
      </c>
    </row>
    <row r="13283" spans="1:43" x14ac:dyDescent="0.35">
      <c r="A13283">
        <v>372682</v>
      </c>
      <c r="B13283" t="s">
        <v>33897</v>
      </c>
      <c r="C13283" t="s">
        <v>21790</v>
      </c>
      <c r="F13283" t="s">
        <v>43635</v>
      </c>
      <c r="G13283">
        <v>4802449235</v>
      </c>
      <c r="H13283" t="s">
        <v>43442</v>
      </c>
      <c r="J13283" t="s">
        <v>12614</v>
      </c>
      <c r="M13283" t="s">
        <v>4326</v>
      </c>
      <c r="N13283" t="s">
        <v>287</v>
      </c>
      <c r="O13283">
        <v>80643</v>
      </c>
      <c r="P13283" t="s">
        <v>50</v>
      </c>
      <c r="U13283" s="1">
        <v>45299</v>
      </c>
      <c r="V13283" s="1">
        <v>45299</v>
      </c>
      <c r="AC13283" t="s">
        <v>53</v>
      </c>
      <c r="AD13283">
        <v>2969543968</v>
      </c>
      <c r="AE13283" s="1">
        <v>40032.470138888886</v>
      </c>
      <c r="AG13283" t="s">
        <v>71102</v>
      </c>
      <c r="AH13283" t="s">
        <v>51</v>
      </c>
      <c r="AJ13283" t="s">
        <v>53</v>
      </c>
      <c r="AO13283" t="s">
        <v>57090</v>
      </c>
    </row>
    <row r="13284" spans="1:43" x14ac:dyDescent="0.35">
      <c r="A13284" t="s">
        <v>71103</v>
      </c>
      <c r="B13284" t="s">
        <v>71104</v>
      </c>
      <c r="C13284" t="s">
        <v>23041</v>
      </c>
      <c r="F13284" t="s">
        <v>71105</v>
      </c>
      <c r="H13284" t="s">
        <v>71103</v>
      </c>
      <c r="J13284" t="s">
        <v>58378</v>
      </c>
      <c r="K13284" t="s">
        <v>58379</v>
      </c>
      <c r="M13284" t="s">
        <v>4713</v>
      </c>
      <c r="N13284" t="s">
        <v>65</v>
      </c>
      <c r="O13284">
        <v>81401</v>
      </c>
      <c r="P13284" t="s">
        <v>50</v>
      </c>
      <c r="U13284" s="1">
        <v>45300</v>
      </c>
      <c r="V13284" s="1">
        <v>45300</v>
      </c>
      <c r="W13284" s="1">
        <v>45300.698611111111</v>
      </c>
      <c r="X13284" s="1">
        <v>45300.698611111111</v>
      </c>
      <c r="AC13284" t="s">
        <v>51</v>
      </c>
      <c r="AD13284">
        <v>2970017265</v>
      </c>
      <c r="AE13284" s="1">
        <v>44127.32708333333</v>
      </c>
      <c r="AF13284" t="s">
        <v>58380</v>
      </c>
      <c r="AG13284" t="s">
        <v>71106</v>
      </c>
      <c r="AH13284" t="s">
        <v>51</v>
      </c>
      <c r="AJ13284" t="s">
        <v>53</v>
      </c>
      <c r="AK13284" t="s">
        <v>78</v>
      </c>
      <c r="AO13284" t="s">
        <v>5443</v>
      </c>
      <c r="AP13284" s="1">
        <v>45300.698611111111</v>
      </c>
    </row>
    <row r="13285" spans="1:43" x14ac:dyDescent="0.35">
      <c r="A13285" t="s">
        <v>71107</v>
      </c>
      <c r="B13285" t="s">
        <v>71108</v>
      </c>
      <c r="C13285" t="s">
        <v>6563</v>
      </c>
      <c r="F13285" t="s">
        <v>71109</v>
      </c>
      <c r="H13285" t="s">
        <v>71107</v>
      </c>
      <c r="J13285" t="s">
        <v>47889</v>
      </c>
      <c r="K13285" t="s">
        <v>71110</v>
      </c>
      <c r="M13285" t="s">
        <v>21285</v>
      </c>
      <c r="N13285" t="s">
        <v>65</v>
      </c>
      <c r="O13285">
        <v>80241</v>
      </c>
      <c r="P13285" t="s">
        <v>50</v>
      </c>
      <c r="U13285" s="1">
        <v>45300</v>
      </c>
      <c r="V13285" s="1">
        <v>45300</v>
      </c>
      <c r="W13285" s="1">
        <v>45300.726388888892</v>
      </c>
      <c r="X13285" s="1">
        <v>45300.726388888892</v>
      </c>
      <c r="AC13285" t="s">
        <v>53</v>
      </c>
      <c r="AD13285">
        <v>2969506952</v>
      </c>
      <c r="AE13285" s="1">
        <v>38160.573611111111</v>
      </c>
      <c r="AF13285" t="s">
        <v>47892</v>
      </c>
      <c r="AG13285" t="s">
        <v>71111</v>
      </c>
      <c r="AH13285" t="s">
        <v>51</v>
      </c>
      <c r="AJ13285" t="s">
        <v>53</v>
      </c>
      <c r="AO13285" t="s">
        <v>57090</v>
      </c>
      <c r="AP13285" s="1">
        <v>45300.759027777778</v>
      </c>
      <c r="AQ13285" s="1">
        <v>45300.740972222222</v>
      </c>
    </row>
    <row r="13286" spans="1:43" x14ac:dyDescent="0.35">
      <c r="A13286" t="s">
        <v>71112</v>
      </c>
      <c r="B13286" t="s">
        <v>5551</v>
      </c>
      <c r="C13286" t="s">
        <v>860</v>
      </c>
      <c r="F13286" t="s">
        <v>71113</v>
      </c>
      <c r="H13286" t="s">
        <v>71114</v>
      </c>
      <c r="J13286" t="s">
        <v>51208</v>
      </c>
      <c r="N13286" t="s">
        <v>287</v>
      </c>
      <c r="O13286">
        <v>81419</v>
      </c>
      <c r="P13286" t="s">
        <v>50</v>
      </c>
      <c r="U13286" s="1">
        <v>45300</v>
      </c>
      <c r="V13286" s="1">
        <v>45300</v>
      </c>
      <c r="AC13286" t="s">
        <v>53</v>
      </c>
      <c r="AD13286">
        <v>2969560519</v>
      </c>
      <c r="AE13286" s="1">
        <v>40618.693749999999</v>
      </c>
      <c r="AG13286" t="s">
        <v>71115</v>
      </c>
      <c r="AH13286" t="s">
        <v>51</v>
      </c>
      <c r="AJ13286" t="s">
        <v>53</v>
      </c>
      <c r="AO13286" t="s">
        <v>57090</v>
      </c>
    </row>
    <row r="13287" spans="1:43" x14ac:dyDescent="0.35">
      <c r="A13287" t="s">
        <v>71116</v>
      </c>
      <c r="B13287" t="s">
        <v>19847</v>
      </c>
      <c r="C13287" t="s">
        <v>3371</v>
      </c>
      <c r="F13287" t="s">
        <v>71117</v>
      </c>
      <c r="H13287" t="s">
        <v>71118</v>
      </c>
      <c r="J13287" t="s">
        <v>45751</v>
      </c>
      <c r="K13287" t="s">
        <v>71119</v>
      </c>
      <c r="L13287" t="s">
        <v>71120</v>
      </c>
      <c r="M13287" t="s">
        <v>3412</v>
      </c>
      <c r="N13287" t="s">
        <v>213</v>
      </c>
      <c r="O13287">
        <v>80751</v>
      </c>
      <c r="P13287" t="s">
        <v>50</v>
      </c>
      <c r="U13287" s="1">
        <v>45300</v>
      </c>
      <c r="V13287" s="1">
        <v>45300</v>
      </c>
      <c r="W13287" s="1">
        <v>45300.405555555553</v>
      </c>
      <c r="X13287" s="1">
        <v>45300.405555555553</v>
      </c>
      <c r="AC13287" t="s">
        <v>53</v>
      </c>
      <c r="AD13287">
        <v>2972169641</v>
      </c>
      <c r="AE13287" s="1">
        <v>44922.48541666667</v>
      </c>
      <c r="AF13287" t="s">
        <v>45753</v>
      </c>
      <c r="AG13287" t="s">
        <v>71121</v>
      </c>
      <c r="AH13287" t="s">
        <v>51</v>
      </c>
      <c r="AJ13287" t="s">
        <v>53</v>
      </c>
      <c r="AK13287" t="s">
        <v>78</v>
      </c>
      <c r="AO13287" t="s">
        <v>5443</v>
      </c>
      <c r="AP13287" s="1">
        <v>45413.537499999999</v>
      </c>
    </row>
    <row r="13288" spans="1:43" x14ac:dyDescent="0.35">
      <c r="A13288" t="s">
        <v>71122</v>
      </c>
      <c r="B13288" t="s">
        <v>62553</v>
      </c>
      <c r="C13288" t="s">
        <v>952</v>
      </c>
      <c r="F13288" t="s">
        <v>71123</v>
      </c>
      <c r="H13288" t="s">
        <v>71122</v>
      </c>
      <c r="J13288" t="s">
        <v>42594</v>
      </c>
      <c r="K13288" t="s">
        <v>71124</v>
      </c>
      <c r="L13288" t="s">
        <v>1274</v>
      </c>
      <c r="M13288" t="s">
        <v>1445</v>
      </c>
      <c r="N13288" t="s">
        <v>264</v>
      </c>
      <c r="O13288">
        <v>80021</v>
      </c>
      <c r="P13288" t="s">
        <v>50</v>
      </c>
      <c r="U13288" s="1">
        <v>45300</v>
      </c>
      <c r="V13288" s="1">
        <v>45300</v>
      </c>
      <c r="AC13288" t="s">
        <v>53</v>
      </c>
      <c r="AD13288">
        <v>2969670756</v>
      </c>
      <c r="AE13288" s="1">
        <v>42165.286111111112</v>
      </c>
      <c r="AG13288" t="s">
        <v>71125</v>
      </c>
      <c r="AH13288" t="s">
        <v>51</v>
      </c>
      <c r="AJ13288" t="s">
        <v>53</v>
      </c>
      <c r="AO13288" t="s">
        <v>57090</v>
      </c>
    </row>
    <row r="13289" spans="1:43" x14ac:dyDescent="0.35">
      <c r="A13289" t="s">
        <v>71126</v>
      </c>
      <c r="B13289" t="s">
        <v>71127</v>
      </c>
      <c r="C13289" t="s">
        <v>1775</v>
      </c>
      <c r="D13289" t="s">
        <v>1767</v>
      </c>
      <c r="F13289" t="s">
        <v>71128</v>
      </c>
      <c r="H13289" t="s">
        <v>71129</v>
      </c>
      <c r="J13289" t="s">
        <v>5634</v>
      </c>
      <c r="P13289" t="s">
        <v>50</v>
      </c>
      <c r="U13289" s="1">
        <v>45300</v>
      </c>
      <c r="V13289" s="1">
        <v>45300</v>
      </c>
      <c r="AC13289" t="s">
        <v>53</v>
      </c>
      <c r="AD13289">
        <v>2969569178</v>
      </c>
      <c r="AE13289" s="1">
        <v>40897.704861111109</v>
      </c>
      <c r="AG13289" t="s">
        <v>71130</v>
      </c>
      <c r="AH13289" t="s">
        <v>51</v>
      </c>
      <c r="AJ13289" t="s">
        <v>53</v>
      </c>
      <c r="AO13289" t="s">
        <v>5443</v>
      </c>
    </row>
    <row r="13290" spans="1:43" x14ac:dyDescent="0.35">
      <c r="A13290" t="s">
        <v>71131</v>
      </c>
      <c r="B13290" t="s">
        <v>71132</v>
      </c>
      <c r="C13290" t="s">
        <v>52264</v>
      </c>
      <c r="F13290" t="s">
        <v>71133</v>
      </c>
      <c r="H13290" t="s">
        <v>71131</v>
      </c>
      <c r="J13290" t="s">
        <v>41528</v>
      </c>
      <c r="K13290" t="s">
        <v>71134</v>
      </c>
      <c r="M13290" t="s">
        <v>753</v>
      </c>
      <c r="N13290" t="s">
        <v>637</v>
      </c>
      <c r="O13290">
        <v>79928</v>
      </c>
      <c r="P13290" t="s">
        <v>50</v>
      </c>
      <c r="U13290" s="1">
        <v>45300</v>
      </c>
      <c r="V13290" s="1">
        <v>45300</v>
      </c>
      <c r="W13290" s="1">
        <v>45301.701388888891</v>
      </c>
      <c r="X13290" s="1">
        <v>45301.701388888891</v>
      </c>
      <c r="AC13290" t="s">
        <v>53</v>
      </c>
      <c r="AD13290">
        <v>2969474667</v>
      </c>
      <c r="AE13290" s="1">
        <v>37110</v>
      </c>
      <c r="AF13290" t="s">
        <v>1141</v>
      </c>
      <c r="AG13290" t="s">
        <v>71135</v>
      </c>
      <c r="AH13290" t="s">
        <v>51</v>
      </c>
      <c r="AJ13290" t="s">
        <v>53</v>
      </c>
      <c r="AO13290" t="s">
        <v>57090</v>
      </c>
    </row>
    <row r="13291" spans="1:43" x14ac:dyDescent="0.35">
      <c r="A13291" t="s">
        <v>71136</v>
      </c>
      <c r="B13291" t="s">
        <v>33517</v>
      </c>
      <c r="C13291" t="s">
        <v>49948</v>
      </c>
      <c r="F13291" t="s">
        <v>71137</v>
      </c>
      <c r="H13291" t="s">
        <v>71138</v>
      </c>
      <c r="J13291" t="s">
        <v>71139</v>
      </c>
      <c r="K13291" t="s">
        <v>71140</v>
      </c>
      <c r="M13291" t="s">
        <v>137</v>
      </c>
      <c r="N13291" t="s">
        <v>65</v>
      </c>
      <c r="O13291">
        <v>80221</v>
      </c>
      <c r="P13291" t="s">
        <v>50</v>
      </c>
      <c r="U13291" s="1">
        <v>45300</v>
      </c>
      <c r="V13291" s="1">
        <v>45300</v>
      </c>
      <c r="W13291" s="1">
        <v>45300.415277777778</v>
      </c>
      <c r="X13291" s="1">
        <v>45300.415277777778</v>
      </c>
      <c r="AC13291" t="s">
        <v>53</v>
      </c>
      <c r="AD13291">
        <v>2969723230</v>
      </c>
      <c r="AE13291" s="1">
        <v>42768.609722222223</v>
      </c>
      <c r="AF13291" t="s">
        <v>71141</v>
      </c>
      <c r="AG13291" t="s">
        <v>71142</v>
      </c>
      <c r="AH13291" t="s">
        <v>51</v>
      </c>
      <c r="AJ13291" t="s">
        <v>53</v>
      </c>
      <c r="AK13291" t="s">
        <v>78</v>
      </c>
      <c r="AO13291" t="s">
        <v>5443</v>
      </c>
      <c r="AP13291" s="1">
        <v>45303.488888888889</v>
      </c>
      <c r="AQ13291" s="1">
        <v>45300.422222222223</v>
      </c>
    </row>
    <row r="13292" spans="1:43" x14ac:dyDescent="0.35">
      <c r="A13292" t="s">
        <v>71143</v>
      </c>
      <c r="B13292" t="s">
        <v>27832</v>
      </c>
      <c r="C13292" t="s">
        <v>49948</v>
      </c>
      <c r="F13292" t="s">
        <v>71144</v>
      </c>
      <c r="H13292" t="s">
        <v>71143</v>
      </c>
      <c r="J13292" t="s">
        <v>71145</v>
      </c>
      <c r="K13292" t="s">
        <v>71146</v>
      </c>
      <c r="M13292" t="s">
        <v>14257</v>
      </c>
      <c r="N13292" t="s">
        <v>253</v>
      </c>
      <c r="O13292">
        <v>88352</v>
      </c>
      <c r="P13292" t="s">
        <v>50</v>
      </c>
      <c r="U13292" s="1">
        <v>45301</v>
      </c>
      <c r="V13292" s="1">
        <v>45301</v>
      </c>
      <c r="W13292" s="1">
        <v>45301.65</v>
      </c>
      <c r="X13292" s="1">
        <v>45301.65</v>
      </c>
      <c r="AC13292" t="s">
        <v>51</v>
      </c>
      <c r="AD13292">
        <v>2974046279</v>
      </c>
      <c r="AE13292" s="1">
        <v>45301.722916666666</v>
      </c>
      <c r="AF13292" t="s">
        <v>71147</v>
      </c>
      <c r="AG13292" t="s">
        <v>71148</v>
      </c>
      <c r="AH13292" t="s">
        <v>51</v>
      </c>
      <c r="AJ13292" t="s">
        <v>53</v>
      </c>
      <c r="AK13292" t="s">
        <v>78</v>
      </c>
      <c r="AO13292" t="s">
        <v>5443</v>
      </c>
      <c r="AP13292" s="1">
        <v>45302.367361111108</v>
      </c>
      <c r="AQ13292" s="1">
        <v>45302.368750000001</v>
      </c>
    </row>
    <row r="13293" spans="1:43" x14ac:dyDescent="0.35">
      <c r="A13293" t="s">
        <v>71149</v>
      </c>
      <c r="B13293" t="s">
        <v>49804</v>
      </c>
      <c r="C13293" t="s">
        <v>18373</v>
      </c>
      <c r="F13293" t="s">
        <v>71150</v>
      </c>
      <c r="H13293" t="s">
        <v>71149</v>
      </c>
      <c r="J13293" t="s">
        <v>71151</v>
      </c>
      <c r="K13293" t="s">
        <v>71152</v>
      </c>
      <c r="M13293" t="s">
        <v>753</v>
      </c>
      <c r="N13293" t="s">
        <v>264</v>
      </c>
      <c r="O13293">
        <v>79927</v>
      </c>
      <c r="P13293" t="s">
        <v>50</v>
      </c>
      <c r="U13293" s="1">
        <v>45301</v>
      </c>
      <c r="V13293" s="1">
        <v>45301</v>
      </c>
      <c r="W13293" s="1">
        <v>45301.513888888891</v>
      </c>
      <c r="X13293" s="1">
        <v>45301.513888888891</v>
      </c>
      <c r="AC13293" t="s">
        <v>51</v>
      </c>
      <c r="AD13293">
        <v>2974046216</v>
      </c>
      <c r="AE13293" s="1">
        <v>45301.548611111109</v>
      </c>
      <c r="AF13293" t="s">
        <v>71153</v>
      </c>
      <c r="AG13293" t="s">
        <v>71154</v>
      </c>
      <c r="AH13293" t="s">
        <v>51</v>
      </c>
      <c r="AJ13293" t="s">
        <v>53</v>
      </c>
      <c r="AK13293" t="s">
        <v>78</v>
      </c>
      <c r="AO13293" t="s">
        <v>5443</v>
      </c>
      <c r="AP13293" s="1">
        <v>45366.724305555559</v>
      </c>
      <c r="AQ13293" s="1">
        <v>45303.486805555556</v>
      </c>
    </row>
    <row r="13294" spans="1:43" x14ac:dyDescent="0.35">
      <c r="A13294" t="s">
        <v>71155</v>
      </c>
      <c r="B13294" t="s">
        <v>71156</v>
      </c>
      <c r="C13294" t="s">
        <v>71157</v>
      </c>
      <c r="F13294" t="s">
        <v>71158</v>
      </c>
      <c r="H13294" t="s">
        <v>71159</v>
      </c>
      <c r="J13294" t="s">
        <v>39313</v>
      </c>
      <c r="K13294" t="s">
        <v>39314</v>
      </c>
      <c r="M13294" t="s">
        <v>22543</v>
      </c>
      <c r="N13294" t="s">
        <v>65</v>
      </c>
      <c r="O13294">
        <v>81133</v>
      </c>
      <c r="P13294" t="s">
        <v>50</v>
      </c>
      <c r="U13294" s="1">
        <v>45301</v>
      </c>
      <c r="V13294" s="1">
        <v>45301</v>
      </c>
      <c r="W13294" s="1">
        <v>45301.587500000001</v>
      </c>
      <c r="X13294" s="1">
        <v>45301.587500000001</v>
      </c>
      <c r="AC13294" t="s">
        <v>51</v>
      </c>
      <c r="AD13294">
        <v>2969683442</v>
      </c>
      <c r="AE13294" s="1">
        <v>42298.517361111109</v>
      </c>
      <c r="AF13294" t="s">
        <v>39316</v>
      </c>
      <c r="AG13294" t="s">
        <v>71160</v>
      </c>
      <c r="AH13294" t="s">
        <v>51</v>
      </c>
      <c r="AJ13294" t="s">
        <v>53</v>
      </c>
      <c r="AK13294" t="s">
        <v>78</v>
      </c>
      <c r="AO13294" t="s">
        <v>5443</v>
      </c>
      <c r="AP13294" s="1">
        <v>45301.595833333333</v>
      </c>
    </row>
    <row r="13295" spans="1:43" x14ac:dyDescent="0.35">
      <c r="A13295" t="s">
        <v>71161</v>
      </c>
      <c r="B13295" t="s">
        <v>71162</v>
      </c>
      <c r="C13295" t="s">
        <v>9015</v>
      </c>
      <c r="F13295" t="s">
        <v>71163</v>
      </c>
      <c r="H13295" t="s">
        <v>71161</v>
      </c>
      <c r="J13295" t="s">
        <v>71164</v>
      </c>
      <c r="K13295" t="s">
        <v>71165</v>
      </c>
      <c r="L13295" t="s">
        <v>71166</v>
      </c>
      <c r="M13295" t="s">
        <v>545</v>
      </c>
      <c r="N13295" t="s">
        <v>253</v>
      </c>
      <c r="O13295">
        <v>88001</v>
      </c>
      <c r="P13295" t="s">
        <v>50</v>
      </c>
      <c r="U13295" s="1">
        <v>45301</v>
      </c>
      <c r="V13295" s="1">
        <v>45301</v>
      </c>
      <c r="AC13295" t="s">
        <v>53</v>
      </c>
      <c r="AD13295">
        <v>2974015252</v>
      </c>
      <c r="AE13295" s="1">
        <v>45288.253472222219</v>
      </c>
      <c r="AG13295" t="s">
        <v>71167</v>
      </c>
      <c r="AH13295" t="s">
        <v>51</v>
      </c>
      <c r="AJ13295" t="s">
        <v>53</v>
      </c>
      <c r="AO13295" t="s">
        <v>57090</v>
      </c>
    </row>
    <row r="13296" spans="1:43" x14ac:dyDescent="0.35">
      <c r="A13296" t="s">
        <v>71168</v>
      </c>
      <c r="B13296" t="s">
        <v>71169</v>
      </c>
      <c r="C13296" t="s">
        <v>587</v>
      </c>
      <c r="F13296" t="s">
        <v>7376</v>
      </c>
      <c r="H13296" t="s">
        <v>71168</v>
      </c>
      <c r="J13296" t="s">
        <v>71170</v>
      </c>
      <c r="K13296" t="s">
        <v>71171</v>
      </c>
      <c r="M13296" t="s">
        <v>7381</v>
      </c>
      <c r="N13296" t="s">
        <v>65</v>
      </c>
      <c r="O13296">
        <v>81654</v>
      </c>
      <c r="P13296" t="s">
        <v>50</v>
      </c>
      <c r="U13296" s="1">
        <v>45301</v>
      </c>
      <c r="V13296" s="1">
        <v>45301</v>
      </c>
      <c r="W13296" s="1">
        <v>45301.39166666667</v>
      </c>
      <c r="X13296" s="1">
        <v>45301.39166666667</v>
      </c>
      <c r="AC13296" t="s">
        <v>53</v>
      </c>
      <c r="AD13296">
        <v>1000000001</v>
      </c>
      <c r="AE13296" s="1">
        <v>39973.351388888892</v>
      </c>
      <c r="AF13296" t="s">
        <v>3377</v>
      </c>
      <c r="AG13296" t="s">
        <v>71172</v>
      </c>
      <c r="AH13296" t="s">
        <v>51</v>
      </c>
      <c r="AJ13296" t="s">
        <v>53</v>
      </c>
      <c r="AK13296" t="s">
        <v>78</v>
      </c>
      <c r="AO13296" t="s">
        <v>5443</v>
      </c>
      <c r="AP13296" s="1">
        <v>45343.324305555558</v>
      </c>
    </row>
    <row r="13297" spans="1:43" x14ac:dyDescent="0.35">
      <c r="A13297">
        <v>372782</v>
      </c>
      <c r="B13297" t="s">
        <v>24815</v>
      </c>
      <c r="C13297" t="s">
        <v>3191</v>
      </c>
      <c r="F13297" t="s">
        <v>43635</v>
      </c>
      <c r="G13297">
        <v>4802449235</v>
      </c>
      <c r="H13297" t="s">
        <v>43646</v>
      </c>
      <c r="J13297" t="s">
        <v>12614</v>
      </c>
      <c r="M13297" t="s">
        <v>9168</v>
      </c>
      <c r="N13297" t="s">
        <v>398</v>
      </c>
      <c r="O13297">
        <v>87144</v>
      </c>
      <c r="P13297" t="s">
        <v>50</v>
      </c>
      <c r="U13297" s="1">
        <v>45301</v>
      </c>
      <c r="V13297" s="1">
        <v>45301</v>
      </c>
      <c r="AC13297" t="s">
        <v>53</v>
      </c>
      <c r="AD13297">
        <v>2969543968</v>
      </c>
      <c r="AE13297" s="1">
        <v>40032.470138888886</v>
      </c>
      <c r="AG13297" t="s">
        <v>71173</v>
      </c>
      <c r="AH13297" t="s">
        <v>51</v>
      </c>
      <c r="AJ13297" t="s">
        <v>53</v>
      </c>
      <c r="AO13297" t="s">
        <v>57090</v>
      </c>
    </row>
    <row r="13298" spans="1:43" x14ac:dyDescent="0.35">
      <c r="A13298" t="s">
        <v>71174</v>
      </c>
      <c r="B13298" t="s">
        <v>71175</v>
      </c>
      <c r="C13298" t="s">
        <v>1608</v>
      </c>
      <c r="F13298" t="s">
        <v>71176</v>
      </c>
      <c r="H13298" t="s">
        <v>71174</v>
      </c>
      <c r="J13298" t="s">
        <v>71177</v>
      </c>
      <c r="K13298" t="s">
        <v>71178</v>
      </c>
      <c r="M13298" t="s">
        <v>3272</v>
      </c>
      <c r="N13298" t="s">
        <v>65</v>
      </c>
      <c r="O13298">
        <v>80645</v>
      </c>
      <c r="P13298" t="s">
        <v>50</v>
      </c>
      <c r="U13298" s="1">
        <v>45301</v>
      </c>
      <c r="V13298" s="1">
        <v>45301</v>
      </c>
      <c r="W13298" s="1">
        <v>45301.352777777778</v>
      </c>
      <c r="X13298" s="1">
        <v>45301.352777777778</v>
      </c>
      <c r="AC13298" t="s">
        <v>51</v>
      </c>
      <c r="AD13298">
        <v>1000000001</v>
      </c>
      <c r="AE13298" s="1">
        <v>39973.351388888892</v>
      </c>
      <c r="AF13298" t="s">
        <v>3377</v>
      </c>
      <c r="AG13298" t="s">
        <v>71179</v>
      </c>
      <c r="AH13298" t="s">
        <v>51</v>
      </c>
      <c r="AJ13298" t="s">
        <v>53</v>
      </c>
      <c r="AK13298" t="s">
        <v>78</v>
      </c>
      <c r="AO13298" t="s">
        <v>5443</v>
      </c>
      <c r="AP13298" s="1">
        <v>45301.550694444442</v>
      </c>
    </row>
    <row r="13299" spans="1:43" x14ac:dyDescent="0.35">
      <c r="A13299" t="s">
        <v>71180</v>
      </c>
      <c r="B13299" t="s">
        <v>71181</v>
      </c>
      <c r="C13299" t="s">
        <v>37344</v>
      </c>
      <c r="H13299" t="s">
        <v>71182</v>
      </c>
      <c r="I13299" t="s">
        <v>780</v>
      </c>
      <c r="J13299" t="s">
        <v>71183</v>
      </c>
      <c r="K13299" t="s">
        <v>71184</v>
      </c>
      <c r="M13299" t="s">
        <v>71185</v>
      </c>
      <c r="N13299" t="s">
        <v>6645</v>
      </c>
      <c r="O13299">
        <v>91351</v>
      </c>
      <c r="P13299" t="s">
        <v>50</v>
      </c>
      <c r="U13299" s="1">
        <v>45301</v>
      </c>
      <c r="V13299" s="1">
        <v>45301</v>
      </c>
      <c r="AC13299" t="s">
        <v>53</v>
      </c>
      <c r="AD13299">
        <v>2969630401</v>
      </c>
      <c r="AE13299" s="1">
        <v>41751.692361111112</v>
      </c>
      <c r="AG13299" t="s">
        <v>71186</v>
      </c>
      <c r="AH13299" t="s">
        <v>51</v>
      </c>
      <c r="AJ13299" t="s">
        <v>53</v>
      </c>
      <c r="AO13299" t="s">
        <v>51552</v>
      </c>
    </row>
    <row r="13300" spans="1:43" x14ac:dyDescent="0.35">
      <c r="A13300" t="s">
        <v>71187</v>
      </c>
      <c r="B13300" t="s">
        <v>71188</v>
      </c>
      <c r="C13300" t="s">
        <v>5456</v>
      </c>
      <c r="F13300">
        <v>17193314634</v>
      </c>
      <c r="H13300" t="s">
        <v>71187</v>
      </c>
      <c r="N13300" t="s">
        <v>287</v>
      </c>
      <c r="P13300" t="s">
        <v>50</v>
      </c>
      <c r="U13300" s="1">
        <v>45301</v>
      </c>
      <c r="V13300" s="1">
        <v>45301</v>
      </c>
      <c r="W13300" s="1">
        <v>45301.689583333333</v>
      </c>
      <c r="X13300" s="1">
        <v>45301.689583333333</v>
      </c>
      <c r="AC13300" t="s">
        <v>53</v>
      </c>
      <c r="AD13300">
        <v>1000000001</v>
      </c>
      <c r="AE13300" s="1">
        <v>39973.351388888892</v>
      </c>
      <c r="AF13300" t="s">
        <v>3377</v>
      </c>
      <c r="AG13300" t="s">
        <v>71189</v>
      </c>
      <c r="AH13300" t="s">
        <v>51</v>
      </c>
      <c r="AJ13300" t="s">
        <v>53</v>
      </c>
      <c r="AK13300" t="s">
        <v>78</v>
      </c>
      <c r="AO13300" t="s">
        <v>51552</v>
      </c>
    </row>
    <row r="13301" spans="1:43" x14ac:dyDescent="0.35">
      <c r="A13301" t="s">
        <v>71190</v>
      </c>
      <c r="B13301" t="s">
        <v>71191</v>
      </c>
      <c r="C13301" t="s">
        <v>53510</v>
      </c>
      <c r="F13301" t="s">
        <v>71192</v>
      </c>
      <c r="G13301">
        <v>9152513992</v>
      </c>
      <c r="H13301" t="s">
        <v>71193</v>
      </c>
      <c r="J13301" t="s">
        <v>44118</v>
      </c>
      <c r="K13301" t="s">
        <v>49808</v>
      </c>
      <c r="M13301" t="s">
        <v>148</v>
      </c>
      <c r="N13301" t="s">
        <v>637</v>
      </c>
      <c r="O13301">
        <v>79936</v>
      </c>
      <c r="P13301" t="s">
        <v>50</v>
      </c>
      <c r="U13301" s="1">
        <v>45301</v>
      </c>
      <c r="V13301" s="1">
        <v>45301</v>
      </c>
      <c r="W13301" s="1">
        <v>45301.402777777781</v>
      </c>
      <c r="X13301" s="1">
        <v>45301.402777777781</v>
      </c>
      <c r="AC13301" t="s">
        <v>53</v>
      </c>
      <c r="AD13301">
        <v>2969661919</v>
      </c>
      <c r="AE13301" s="1">
        <v>42054.567361111112</v>
      </c>
      <c r="AF13301" t="s">
        <v>50990</v>
      </c>
      <c r="AG13301" t="s">
        <v>71194</v>
      </c>
      <c r="AH13301" t="s">
        <v>51</v>
      </c>
      <c r="AJ13301" t="s">
        <v>53</v>
      </c>
      <c r="AO13301" t="s">
        <v>57090</v>
      </c>
      <c r="AP13301" s="1">
        <v>45475.74722222222</v>
      </c>
      <c r="AQ13301" s="1">
        <v>45454.697916666664</v>
      </c>
    </row>
    <row r="13302" spans="1:43" x14ac:dyDescent="0.35">
      <c r="A13302" t="s">
        <v>71195</v>
      </c>
      <c r="B13302" t="s">
        <v>71196</v>
      </c>
      <c r="C13302" t="s">
        <v>71197</v>
      </c>
      <c r="F13302" t="s">
        <v>71198</v>
      </c>
      <c r="H13302" t="s">
        <v>71195</v>
      </c>
      <c r="J13302" t="s">
        <v>71199</v>
      </c>
      <c r="K13302" t="s">
        <v>71200</v>
      </c>
      <c r="M13302" t="s">
        <v>137</v>
      </c>
      <c r="N13302" t="s">
        <v>65</v>
      </c>
      <c r="O13302">
        <v>80249</v>
      </c>
      <c r="P13302" t="s">
        <v>50</v>
      </c>
      <c r="U13302" s="1">
        <v>45302</v>
      </c>
      <c r="V13302" s="1">
        <v>45302</v>
      </c>
      <c r="W13302" s="1">
        <v>45302.287499999999</v>
      </c>
      <c r="X13302" s="1">
        <v>45302.287499999999</v>
      </c>
      <c r="AC13302" t="s">
        <v>53</v>
      </c>
      <c r="AD13302">
        <v>2973303969</v>
      </c>
      <c r="AE13302" s="1">
        <v>44999.813888888886</v>
      </c>
      <c r="AF13302" t="s">
        <v>71201</v>
      </c>
      <c r="AG13302" t="s">
        <v>71202</v>
      </c>
      <c r="AH13302" t="s">
        <v>51</v>
      </c>
      <c r="AJ13302" t="s">
        <v>53</v>
      </c>
      <c r="AK13302" t="s">
        <v>78</v>
      </c>
      <c r="AO13302" t="s">
        <v>5443</v>
      </c>
      <c r="AP13302" s="1">
        <v>45302.29583333333</v>
      </c>
      <c r="AQ13302" s="1">
        <v>45295.28402777778</v>
      </c>
    </row>
    <row r="13303" spans="1:43" x14ac:dyDescent="0.35">
      <c r="A13303" t="s">
        <v>71203</v>
      </c>
      <c r="B13303" t="s">
        <v>71204</v>
      </c>
      <c r="C13303" t="s">
        <v>6779</v>
      </c>
      <c r="F13303">
        <v>17195219883</v>
      </c>
      <c r="H13303" t="s">
        <v>71203</v>
      </c>
      <c r="K13303" t="s">
        <v>71205</v>
      </c>
      <c r="M13303" t="s">
        <v>159</v>
      </c>
      <c r="N13303" t="s">
        <v>287</v>
      </c>
      <c r="O13303">
        <v>80911</v>
      </c>
      <c r="P13303" t="s">
        <v>50</v>
      </c>
      <c r="U13303" s="1">
        <v>45302</v>
      </c>
      <c r="V13303" s="1">
        <v>45302</v>
      </c>
      <c r="W13303" s="1">
        <v>45302.381249999999</v>
      </c>
      <c r="X13303" s="1">
        <v>45302.381249999999</v>
      </c>
      <c r="AC13303" t="s">
        <v>53</v>
      </c>
      <c r="AD13303">
        <v>1000000001</v>
      </c>
      <c r="AE13303" s="1">
        <v>39973.351388888892</v>
      </c>
      <c r="AF13303" t="s">
        <v>3377</v>
      </c>
      <c r="AG13303" t="s">
        <v>71206</v>
      </c>
      <c r="AH13303" t="s">
        <v>51</v>
      </c>
      <c r="AJ13303" t="s">
        <v>53</v>
      </c>
      <c r="AK13303" t="s">
        <v>78</v>
      </c>
      <c r="AO13303" t="s">
        <v>51552</v>
      </c>
      <c r="AP13303" s="1">
        <v>45358.491666666669</v>
      </c>
    </row>
    <row r="13304" spans="1:43" x14ac:dyDescent="0.35">
      <c r="A13304" t="s">
        <v>71207</v>
      </c>
      <c r="B13304" t="s">
        <v>71208</v>
      </c>
      <c r="C13304" t="s">
        <v>587</v>
      </c>
      <c r="F13304" t="s">
        <v>71209</v>
      </c>
      <c r="H13304" t="s">
        <v>71207</v>
      </c>
      <c r="J13304" t="s">
        <v>71210</v>
      </c>
      <c r="M13304" t="s">
        <v>419</v>
      </c>
      <c r="N13304" t="s">
        <v>253</v>
      </c>
      <c r="P13304" t="s">
        <v>50</v>
      </c>
      <c r="U13304" s="1">
        <v>45302</v>
      </c>
      <c r="V13304" s="1">
        <v>45302</v>
      </c>
      <c r="W13304" s="1">
        <v>45302.555555555555</v>
      </c>
      <c r="X13304" s="1">
        <v>45302.555555555555</v>
      </c>
      <c r="AC13304" t="s">
        <v>53</v>
      </c>
      <c r="AD13304">
        <v>2972308785</v>
      </c>
      <c r="AE13304" s="1">
        <v>44960.54583333333</v>
      </c>
      <c r="AF13304" t="s">
        <v>71211</v>
      </c>
      <c r="AG13304" t="s">
        <v>71212</v>
      </c>
      <c r="AH13304" t="s">
        <v>51</v>
      </c>
      <c r="AJ13304" t="s">
        <v>53</v>
      </c>
      <c r="AK13304" t="s">
        <v>78</v>
      </c>
      <c r="AO13304" t="s">
        <v>5443</v>
      </c>
      <c r="AP13304" s="1">
        <v>45302.554861111108</v>
      </c>
    </row>
    <row r="13305" spans="1:43" x14ac:dyDescent="0.35">
      <c r="A13305" t="s">
        <v>71213</v>
      </c>
      <c r="B13305" t="s">
        <v>71214</v>
      </c>
      <c r="C13305" t="s">
        <v>71215</v>
      </c>
      <c r="F13305" t="s">
        <v>71216</v>
      </c>
      <c r="H13305" t="s">
        <v>71213</v>
      </c>
      <c r="J13305" t="s">
        <v>71217</v>
      </c>
      <c r="K13305" t="s">
        <v>71218</v>
      </c>
      <c r="M13305" t="s">
        <v>753</v>
      </c>
      <c r="N13305" t="s">
        <v>798</v>
      </c>
      <c r="O13305">
        <v>79936</v>
      </c>
      <c r="P13305" t="s">
        <v>50</v>
      </c>
      <c r="U13305" s="1">
        <v>45302</v>
      </c>
      <c r="V13305" s="1">
        <v>45302</v>
      </c>
      <c r="W13305" s="1">
        <v>45302.64166666667</v>
      </c>
      <c r="X13305" s="1">
        <v>45302.64166666667</v>
      </c>
      <c r="AC13305" t="s">
        <v>51</v>
      </c>
      <c r="AD13305">
        <v>2974046695</v>
      </c>
      <c r="AE13305" s="1">
        <v>45302.695138888892</v>
      </c>
      <c r="AF13305" t="s">
        <v>71219</v>
      </c>
      <c r="AG13305" t="s">
        <v>71220</v>
      </c>
      <c r="AH13305" t="s">
        <v>51</v>
      </c>
      <c r="AJ13305" t="s">
        <v>53</v>
      </c>
      <c r="AK13305" t="s">
        <v>78</v>
      </c>
      <c r="AO13305" t="s">
        <v>5443</v>
      </c>
      <c r="AP13305" s="1">
        <v>45302.710416666669</v>
      </c>
    </row>
    <row r="13306" spans="1:43" x14ac:dyDescent="0.35">
      <c r="A13306" t="s">
        <v>71221</v>
      </c>
      <c r="B13306" t="s">
        <v>71222</v>
      </c>
      <c r="C13306" t="s">
        <v>5954</v>
      </c>
      <c r="F13306" t="s">
        <v>71223</v>
      </c>
      <c r="H13306" t="s">
        <v>71221</v>
      </c>
      <c r="J13306" t="s">
        <v>71224</v>
      </c>
      <c r="K13306" t="s">
        <v>71225</v>
      </c>
      <c r="M13306" t="s">
        <v>71226</v>
      </c>
      <c r="N13306" t="s">
        <v>65</v>
      </c>
      <c r="O13306">
        <v>81057</v>
      </c>
      <c r="P13306" t="s">
        <v>50</v>
      </c>
      <c r="U13306" s="1">
        <v>45302</v>
      </c>
      <c r="V13306" s="1">
        <v>45302</v>
      </c>
      <c r="W13306" s="1">
        <v>45302.702777777777</v>
      </c>
      <c r="X13306" s="1">
        <v>45302.702777777777</v>
      </c>
      <c r="AC13306" t="s">
        <v>53</v>
      </c>
      <c r="AD13306">
        <v>2974046901</v>
      </c>
      <c r="AE13306" s="1">
        <v>45303.407638888886</v>
      </c>
      <c r="AF13306" t="s">
        <v>71227</v>
      </c>
      <c r="AG13306" t="s">
        <v>71228</v>
      </c>
      <c r="AH13306" t="s">
        <v>51</v>
      </c>
      <c r="AJ13306" t="s">
        <v>53</v>
      </c>
      <c r="AK13306" t="s">
        <v>78</v>
      </c>
      <c r="AO13306" t="s">
        <v>5443</v>
      </c>
      <c r="AP13306" s="1">
        <v>45447.700694444444</v>
      </c>
    </row>
    <row r="13307" spans="1:43" x14ac:dyDescent="0.35">
      <c r="A13307" t="s">
        <v>71229</v>
      </c>
      <c r="B13307" t="s">
        <v>71230</v>
      </c>
      <c r="C13307" t="s">
        <v>71231</v>
      </c>
      <c r="F13307" t="s">
        <v>71232</v>
      </c>
      <c r="H13307" t="s">
        <v>71233</v>
      </c>
      <c r="J13307" t="s">
        <v>35928</v>
      </c>
      <c r="K13307" t="s">
        <v>71234</v>
      </c>
      <c r="M13307" t="s">
        <v>1070</v>
      </c>
      <c r="N13307" t="s">
        <v>287</v>
      </c>
      <c r="O13307">
        <v>81137</v>
      </c>
      <c r="P13307" t="s">
        <v>50</v>
      </c>
      <c r="U13307" s="1">
        <v>45302</v>
      </c>
      <c r="V13307" s="1">
        <v>45302</v>
      </c>
      <c r="W13307" s="1">
        <v>45302.865277777775</v>
      </c>
      <c r="X13307" s="1">
        <v>45302.865277777775</v>
      </c>
      <c r="AC13307" t="s">
        <v>53</v>
      </c>
      <c r="AD13307">
        <v>2970028494</v>
      </c>
      <c r="AE13307" s="1">
        <v>44169.55</v>
      </c>
      <c r="AF13307" t="s">
        <v>57533</v>
      </c>
      <c r="AG13307" t="s">
        <v>71235</v>
      </c>
      <c r="AH13307" t="s">
        <v>51</v>
      </c>
      <c r="AJ13307" t="s">
        <v>53</v>
      </c>
      <c r="AK13307" t="s">
        <v>78</v>
      </c>
      <c r="AO13307" t="s">
        <v>5443</v>
      </c>
      <c r="AP13307" s="1">
        <v>45474.578472222223</v>
      </c>
      <c r="AQ13307" s="1">
        <v>45474.620833333334</v>
      </c>
    </row>
    <row r="13308" spans="1:43" x14ac:dyDescent="0.35">
      <c r="A13308" t="s">
        <v>71236</v>
      </c>
      <c r="B13308" t="s">
        <v>17331</v>
      </c>
      <c r="C13308" t="s">
        <v>2016</v>
      </c>
      <c r="F13308" t="s">
        <v>71237</v>
      </c>
      <c r="H13308" t="s">
        <v>71236</v>
      </c>
      <c r="J13308" t="s">
        <v>71238</v>
      </c>
      <c r="K13308" t="s">
        <v>71239</v>
      </c>
      <c r="M13308" t="s">
        <v>23003</v>
      </c>
      <c r="N13308" t="s">
        <v>65</v>
      </c>
      <c r="O13308">
        <v>81631</v>
      </c>
      <c r="P13308" t="s">
        <v>50</v>
      </c>
      <c r="U13308" s="1">
        <v>45302</v>
      </c>
      <c r="V13308" s="1">
        <v>45302</v>
      </c>
      <c r="W13308" s="1">
        <v>45302.734722222223</v>
      </c>
      <c r="X13308" s="1">
        <v>45302.734722222223</v>
      </c>
      <c r="AC13308" t="s">
        <v>53</v>
      </c>
      <c r="AD13308">
        <v>2974046890</v>
      </c>
      <c r="AE13308" s="1">
        <v>45303.381249999999</v>
      </c>
      <c r="AF13308" t="s">
        <v>71240</v>
      </c>
      <c r="AG13308" t="s">
        <v>71241</v>
      </c>
      <c r="AH13308" t="s">
        <v>51</v>
      </c>
      <c r="AJ13308" t="s">
        <v>53</v>
      </c>
      <c r="AK13308" t="s">
        <v>78</v>
      </c>
      <c r="AO13308" t="s">
        <v>5443</v>
      </c>
      <c r="AP13308" s="1">
        <v>45302.734027777777</v>
      </c>
    </row>
    <row r="13309" spans="1:43" x14ac:dyDescent="0.35">
      <c r="A13309" t="s">
        <v>71242</v>
      </c>
      <c r="B13309" t="s">
        <v>41199</v>
      </c>
      <c r="C13309" t="s">
        <v>49158</v>
      </c>
      <c r="F13309" t="s">
        <v>71243</v>
      </c>
      <c r="H13309" t="s">
        <v>71242</v>
      </c>
      <c r="J13309" t="s">
        <v>51225</v>
      </c>
      <c r="K13309" t="s">
        <v>17147</v>
      </c>
      <c r="M13309" t="s">
        <v>33669</v>
      </c>
      <c r="N13309" t="s">
        <v>287</v>
      </c>
      <c r="O13309">
        <v>81323</v>
      </c>
      <c r="P13309" t="s">
        <v>50</v>
      </c>
      <c r="U13309" s="1">
        <v>45302</v>
      </c>
      <c r="V13309" s="1">
        <v>45302</v>
      </c>
      <c r="AC13309" t="s">
        <v>53</v>
      </c>
      <c r="AD13309">
        <v>2970059520</v>
      </c>
      <c r="AE13309" s="1">
        <v>44301.328472222223</v>
      </c>
      <c r="AG13309" t="s">
        <v>71244</v>
      </c>
      <c r="AH13309" t="s">
        <v>51</v>
      </c>
      <c r="AJ13309" t="s">
        <v>53</v>
      </c>
      <c r="AO13309" t="s">
        <v>57090</v>
      </c>
    </row>
    <row r="13310" spans="1:43" x14ac:dyDescent="0.35">
      <c r="A13310" t="s">
        <v>71245</v>
      </c>
      <c r="B13310" t="s">
        <v>25197</v>
      </c>
      <c r="C13310" t="s">
        <v>71246</v>
      </c>
      <c r="F13310" t="s">
        <v>71247</v>
      </c>
      <c r="H13310" t="s">
        <v>71245</v>
      </c>
      <c r="J13310" t="s">
        <v>71248</v>
      </c>
      <c r="K13310" t="s">
        <v>71249</v>
      </c>
      <c r="M13310" t="s">
        <v>10346</v>
      </c>
      <c r="N13310" t="s">
        <v>798</v>
      </c>
      <c r="O13310">
        <v>76179</v>
      </c>
      <c r="P13310" t="s">
        <v>50</v>
      </c>
      <c r="U13310" s="1">
        <v>45302</v>
      </c>
      <c r="V13310" s="1">
        <v>45302</v>
      </c>
      <c r="W13310" s="1">
        <v>45303.384027777778</v>
      </c>
      <c r="X13310" s="1">
        <v>45303.384027777778</v>
      </c>
      <c r="AC13310" t="s">
        <v>53</v>
      </c>
      <c r="AD13310">
        <v>2969475384</v>
      </c>
      <c r="AE13310" s="1">
        <v>37166</v>
      </c>
      <c r="AG13310" t="s">
        <v>71250</v>
      </c>
      <c r="AH13310" t="s">
        <v>51</v>
      </c>
      <c r="AJ13310" t="s">
        <v>53</v>
      </c>
      <c r="AO13310" t="s">
        <v>5443</v>
      </c>
      <c r="AP13310" s="1">
        <v>45343.529166666667</v>
      </c>
      <c r="AQ13310" s="1">
        <v>45223.435416666667</v>
      </c>
    </row>
    <row r="13311" spans="1:43" x14ac:dyDescent="0.35">
      <c r="A13311" t="s">
        <v>71251</v>
      </c>
      <c r="B13311" t="s">
        <v>4380</v>
      </c>
      <c r="C13311" t="s">
        <v>71252</v>
      </c>
      <c r="F13311" t="s">
        <v>71253</v>
      </c>
      <c r="H13311" t="s">
        <v>71251</v>
      </c>
      <c r="J13311" t="s">
        <v>71254</v>
      </c>
      <c r="K13311" t="s">
        <v>71255</v>
      </c>
      <c r="M13311" t="s">
        <v>6882</v>
      </c>
      <c r="N13311" t="s">
        <v>65</v>
      </c>
      <c r="O13311">
        <v>80620</v>
      </c>
      <c r="P13311" t="s">
        <v>50</v>
      </c>
      <c r="U13311" s="1">
        <v>45302</v>
      </c>
      <c r="V13311" s="1">
        <v>45302</v>
      </c>
      <c r="W13311" s="1">
        <v>45302.840277777781</v>
      </c>
      <c r="X13311" s="1">
        <v>45302.840277777781</v>
      </c>
      <c r="AC13311" t="s">
        <v>53</v>
      </c>
      <c r="AD13311">
        <v>2974046897</v>
      </c>
      <c r="AE13311" s="1">
        <v>45303.40347222222</v>
      </c>
      <c r="AF13311" t="s">
        <v>71256</v>
      </c>
      <c r="AG13311" t="s">
        <v>71257</v>
      </c>
      <c r="AH13311" t="s">
        <v>51</v>
      </c>
      <c r="AJ13311" t="s">
        <v>53</v>
      </c>
      <c r="AK13311" t="s">
        <v>78</v>
      </c>
      <c r="AO13311" t="s">
        <v>5443</v>
      </c>
      <c r="AP13311" s="1">
        <v>45310.791666666664</v>
      </c>
    </row>
    <row r="13312" spans="1:43" x14ac:dyDescent="0.35">
      <c r="A13312" t="s">
        <v>71258</v>
      </c>
      <c r="B13312" t="s">
        <v>60776</v>
      </c>
      <c r="C13312" t="s">
        <v>1728</v>
      </c>
      <c r="F13312" t="s">
        <v>71259</v>
      </c>
      <c r="H13312" t="s">
        <v>71260</v>
      </c>
      <c r="J13312" t="s">
        <v>71261</v>
      </c>
      <c r="K13312" t="s">
        <v>71262</v>
      </c>
      <c r="M13312" t="s">
        <v>3870</v>
      </c>
      <c r="N13312" t="s">
        <v>264</v>
      </c>
      <c r="O13312">
        <v>75013</v>
      </c>
      <c r="P13312" t="s">
        <v>50</v>
      </c>
      <c r="U13312" s="1">
        <v>45302</v>
      </c>
      <c r="V13312" s="1">
        <v>45302</v>
      </c>
      <c r="W13312" s="1">
        <v>45302.40347222222</v>
      </c>
      <c r="X13312" s="1">
        <v>45302.40347222222</v>
      </c>
      <c r="AC13312" t="s">
        <v>51</v>
      </c>
      <c r="AD13312">
        <v>2973506988</v>
      </c>
      <c r="AE13312" s="1">
        <v>45090.601388888892</v>
      </c>
      <c r="AF13312" t="s">
        <v>71263</v>
      </c>
      <c r="AG13312" t="s">
        <v>71264</v>
      </c>
      <c r="AH13312" t="s">
        <v>51</v>
      </c>
      <c r="AJ13312" t="s">
        <v>53</v>
      </c>
      <c r="AO13312" t="s">
        <v>5443</v>
      </c>
      <c r="AP13312" s="1">
        <v>45471.513194444444</v>
      </c>
      <c r="AQ13312" s="1">
        <v>45462.697222222225</v>
      </c>
    </row>
    <row r="13313" spans="1:43" x14ac:dyDescent="0.35">
      <c r="A13313" t="s">
        <v>71265</v>
      </c>
      <c r="B13313" t="s">
        <v>29281</v>
      </c>
      <c r="C13313" t="s">
        <v>12267</v>
      </c>
      <c r="F13313" t="s">
        <v>71266</v>
      </c>
      <c r="H13313" t="s">
        <v>71265</v>
      </c>
      <c r="J13313" t="s">
        <v>9017</v>
      </c>
      <c r="K13313" t="s">
        <v>10391</v>
      </c>
      <c r="M13313" t="s">
        <v>2783</v>
      </c>
      <c r="N13313" t="s">
        <v>798</v>
      </c>
      <c r="O13313">
        <v>77095</v>
      </c>
      <c r="P13313" t="s">
        <v>50</v>
      </c>
      <c r="U13313" s="1">
        <v>45302</v>
      </c>
      <c r="V13313" s="1">
        <v>45302</v>
      </c>
      <c r="W13313" s="1">
        <v>45302.65</v>
      </c>
      <c r="X13313" s="1">
        <v>45302.65</v>
      </c>
      <c r="AC13313" t="s">
        <v>53</v>
      </c>
      <c r="AD13313">
        <v>2969579793</v>
      </c>
      <c r="AE13313" s="1">
        <v>41172.685416666667</v>
      </c>
      <c r="AF13313" t="s">
        <v>9019</v>
      </c>
      <c r="AG13313" t="s">
        <v>71267</v>
      </c>
      <c r="AH13313" t="s">
        <v>51</v>
      </c>
      <c r="AJ13313" t="s">
        <v>53</v>
      </c>
      <c r="AK13313" t="s">
        <v>78</v>
      </c>
      <c r="AO13313" t="s">
        <v>5443</v>
      </c>
      <c r="AP13313" s="1">
        <v>45476.486111111109</v>
      </c>
      <c r="AQ13313" s="1">
        <v>45474.344444444447</v>
      </c>
    </row>
    <row r="13314" spans="1:43" x14ac:dyDescent="0.35">
      <c r="A13314" t="s">
        <v>71268</v>
      </c>
      <c r="B13314" t="s">
        <v>5373</v>
      </c>
      <c r="C13314" t="s">
        <v>3554</v>
      </c>
      <c r="F13314" t="s">
        <v>47</v>
      </c>
      <c r="H13314" t="s">
        <v>71269</v>
      </c>
      <c r="J13314" t="s">
        <v>49</v>
      </c>
      <c r="P13314" t="s">
        <v>50</v>
      </c>
      <c r="U13314" s="1">
        <v>45302</v>
      </c>
      <c r="V13314" s="1">
        <v>45302</v>
      </c>
      <c r="W13314" s="1">
        <v>45303.386111111111</v>
      </c>
      <c r="X13314" s="1">
        <v>45303.386111111111</v>
      </c>
      <c r="AC13314" t="s">
        <v>53</v>
      </c>
      <c r="AD13314">
        <v>1000000000</v>
      </c>
      <c r="AE13314" s="1">
        <v>37295</v>
      </c>
      <c r="AG13314" t="s">
        <v>71270</v>
      </c>
      <c r="AH13314" t="s">
        <v>51</v>
      </c>
      <c r="AJ13314" t="s">
        <v>53</v>
      </c>
      <c r="AK13314" t="s">
        <v>78</v>
      </c>
      <c r="AO13314" t="s">
        <v>5443</v>
      </c>
      <c r="AP13314" s="1">
        <v>45304.793749999997</v>
      </c>
    </row>
    <row r="13315" spans="1:43" x14ac:dyDescent="0.35">
      <c r="A13315" t="s">
        <v>13005</v>
      </c>
      <c r="B13315" t="s">
        <v>13003</v>
      </c>
      <c r="C13315" t="s">
        <v>72</v>
      </c>
      <c r="F13315" t="s">
        <v>71271</v>
      </c>
      <c r="H13315" t="s">
        <v>13005</v>
      </c>
      <c r="J13315" t="s">
        <v>71272</v>
      </c>
      <c r="P13315" t="s">
        <v>50</v>
      </c>
      <c r="U13315" s="1">
        <v>45302</v>
      </c>
      <c r="V13315" s="1">
        <v>45302</v>
      </c>
      <c r="AC13315" t="s">
        <v>53</v>
      </c>
      <c r="AD13315">
        <v>2969480245</v>
      </c>
      <c r="AE13315" s="1">
        <v>37435</v>
      </c>
      <c r="AG13315" t="s">
        <v>71273</v>
      </c>
      <c r="AH13315" t="s">
        <v>51</v>
      </c>
      <c r="AJ13315" t="s">
        <v>53</v>
      </c>
      <c r="AO13315" t="s">
        <v>57090</v>
      </c>
    </row>
    <row r="13316" spans="1:43" x14ac:dyDescent="0.35">
      <c r="A13316" t="s">
        <v>71274</v>
      </c>
      <c r="B13316" t="s">
        <v>19728</v>
      </c>
      <c r="C13316" t="s">
        <v>3834</v>
      </c>
      <c r="F13316" t="s">
        <v>71275</v>
      </c>
      <c r="H13316" t="s">
        <v>71274</v>
      </c>
      <c r="J13316" t="s">
        <v>71276</v>
      </c>
      <c r="K13316" t="s">
        <v>71277</v>
      </c>
      <c r="M13316" t="s">
        <v>1504</v>
      </c>
      <c r="N13316" t="s">
        <v>287</v>
      </c>
      <c r="O13316">
        <v>81650</v>
      </c>
      <c r="P13316" t="s">
        <v>50</v>
      </c>
      <c r="U13316" s="1">
        <v>45302</v>
      </c>
      <c r="V13316" s="1">
        <v>45302</v>
      </c>
      <c r="W13316" s="1">
        <v>45302.491666666669</v>
      </c>
      <c r="X13316" s="1">
        <v>45302.491666666669</v>
      </c>
      <c r="AC13316" t="s">
        <v>53</v>
      </c>
      <c r="AD13316">
        <v>2973333951</v>
      </c>
      <c r="AE13316" s="1">
        <v>45026.466666666667</v>
      </c>
      <c r="AF13316" t="s">
        <v>71278</v>
      </c>
      <c r="AG13316" t="s">
        <v>71279</v>
      </c>
      <c r="AH13316" t="s">
        <v>51</v>
      </c>
      <c r="AJ13316" t="s">
        <v>53</v>
      </c>
      <c r="AK13316" t="s">
        <v>78</v>
      </c>
      <c r="AO13316" t="s">
        <v>5443</v>
      </c>
      <c r="AP13316" s="1">
        <v>45474.629166666666</v>
      </c>
    </row>
    <row r="13317" spans="1:43" x14ac:dyDescent="0.35">
      <c r="A13317" t="s">
        <v>71280</v>
      </c>
      <c r="B13317" t="s">
        <v>747</v>
      </c>
      <c r="C13317" t="s">
        <v>71281</v>
      </c>
      <c r="F13317" t="s">
        <v>71282</v>
      </c>
      <c r="H13317" t="s">
        <v>71280</v>
      </c>
      <c r="J13317" t="s">
        <v>71283</v>
      </c>
      <c r="K13317" t="s">
        <v>71284</v>
      </c>
      <c r="M13317" t="s">
        <v>753</v>
      </c>
      <c r="N13317" t="s">
        <v>798</v>
      </c>
      <c r="O13317">
        <v>79915</v>
      </c>
      <c r="P13317" t="s">
        <v>50</v>
      </c>
      <c r="U13317" s="1">
        <v>45302</v>
      </c>
      <c r="V13317" s="1">
        <v>45302</v>
      </c>
      <c r="W13317" s="1">
        <v>45302.518055555556</v>
      </c>
      <c r="X13317" s="1">
        <v>45302.518055555556</v>
      </c>
      <c r="AC13317" t="s">
        <v>51</v>
      </c>
      <c r="AD13317">
        <v>2969770643</v>
      </c>
      <c r="AE13317" s="1">
        <v>43095.649305555555</v>
      </c>
      <c r="AF13317" t="s">
        <v>71285</v>
      </c>
      <c r="AG13317" t="s">
        <v>71286</v>
      </c>
      <c r="AH13317" t="s">
        <v>51</v>
      </c>
      <c r="AJ13317" t="s">
        <v>53</v>
      </c>
      <c r="AK13317" t="s">
        <v>78</v>
      </c>
      <c r="AO13317" t="s">
        <v>5443</v>
      </c>
      <c r="AP13317" s="1">
        <v>45302.529861111114</v>
      </c>
      <c r="AQ13317" s="1">
        <v>45302.545138888891</v>
      </c>
    </row>
    <row r="13318" spans="1:43" x14ac:dyDescent="0.35">
      <c r="A13318" t="s">
        <v>71287</v>
      </c>
      <c r="B13318" t="s">
        <v>71288</v>
      </c>
      <c r="C13318" t="s">
        <v>71289</v>
      </c>
      <c r="F13318">
        <v>17578193491</v>
      </c>
      <c r="H13318" t="s">
        <v>71290</v>
      </c>
      <c r="K13318" t="s">
        <v>71291</v>
      </c>
      <c r="M13318" t="s">
        <v>71292</v>
      </c>
      <c r="N13318" t="s">
        <v>15559</v>
      </c>
      <c r="O13318">
        <v>23707</v>
      </c>
      <c r="P13318" t="s">
        <v>50</v>
      </c>
      <c r="U13318" s="1">
        <v>45302</v>
      </c>
      <c r="V13318" s="1">
        <v>45302</v>
      </c>
      <c r="W13318" s="1">
        <v>45302.695833333331</v>
      </c>
      <c r="X13318" s="1">
        <v>45302.695833333331</v>
      </c>
      <c r="AC13318" t="s">
        <v>53</v>
      </c>
      <c r="AD13318">
        <v>1000000001</v>
      </c>
      <c r="AE13318" s="1">
        <v>39973.351388888892</v>
      </c>
      <c r="AF13318" t="s">
        <v>3377</v>
      </c>
      <c r="AG13318" t="s">
        <v>71293</v>
      </c>
      <c r="AH13318" t="s">
        <v>51</v>
      </c>
      <c r="AJ13318" t="s">
        <v>53</v>
      </c>
      <c r="AK13318" t="s">
        <v>78</v>
      </c>
      <c r="AO13318" t="s">
        <v>5443</v>
      </c>
      <c r="AP13318" s="1">
        <v>45325.736805555556</v>
      </c>
    </row>
    <row r="13319" spans="1:43" x14ac:dyDescent="0.35">
      <c r="A13319" t="s">
        <v>71294</v>
      </c>
      <c r="B13319" t="s">
        <v>6882</v>
      </c>
      <c r="C13319" t="s">
        <v>7536</v>
      </c>
      <c r="F13319">
        <v>15752004805</v>
      </c>
      <c r="H13319" t="s">
        <v>71294</v>
      </c>
      <c r="K13319" t="s">
        <v>71295</v>
      </c>
      <c r="M13319" t="s">
        <v>1296</v>
      </c>
      <c r="N13319" t="s">
        <v>398</v>
      </c>
      <c r="O13319">
        <v>88220</v>
      </c>
      <c r="P13319" t="s">
        <v>50</v>
      </c>
      <c r="U13319" s="1">
        <v>45302</v>
      </c>
      <c r="V13319" s="1">
        <v>45302</v>
      </c>
      <c r="W13319" s="1">
        <v>45302.655555555553</v>
      </c>
      <c r="X13319" s="1">
        <v>45302.655555555553</v>
      </c>
      <c r="AC13319" t="s">
        <v>53</v>
      </c>
      <c r="AD13319">
        <v>1000000001</v>
      </c>
      <c r="AE13319" s="1">
        <v>39973.351388888892</v>
      </c>
      <c r="AF13319" t="s">
        <v>3377</v>
      </c>
      <c r="AG13319" t="s">
        <v>71296</v>
      </c>
      <c r="AH13319" t="s">
        <v>51</v>
      </c>
      <c r="AJ13319" t="s">
        <v>53</v>
      </c>
      <c r="AK13319" t="s">
        <v>78</v>
      </c>
      <c r="AO13319" t="s">
        <v>51552</v>
      </c>
    </row>
    <row r="13320" spans="1:43" x14ac:dyDescent="0.35">
      <c r="A13320" t="s">
        <v>71297</v>
      </c>
      <c r="B13320" t="s">
        <v>71298</v>
      </c>
      <c r="C13320" t="s">
        <v>2340</v>
      </c>
      <c r="F13320" t="s">
        <v>71299</v>
      </c>
      <c r="H13320" t="s">
        <v>71300</v>
      </c>
      <c r="J13320" t="s">
        <v>5634</v>
      </c>
      <c r="P13320" t="s">
        <v>50</v>
      </c>
      <c r="U13320" s="1">
        <v>45302</v>
      </c>
      <c r="V13320" s="1">
        <v>45302</v>
      </c>
      <c r="W13320" s="1">
        <v>45302.644444444442</v>
      </c>
      <c r="X13320" s="1">
        <v>45302.644444444442</v>
      </c>
      <c r="AC13320" t="s">
        <v>53</v>
      </c>
      <c r="AD13320">
        <v>1000000001</v>
      </c>
      <c r="AE13320" s="1">
        <v>39973.351388888892</v>
      </c>
      <c r="AF13320" t="s">
        <v>3377</v>
      </c>
      <c r="AG13320" t="s">
        <v>71301</v>
      </c>
      <c r="AH13320" t="s">
        <v>51</v>
      </c>
      <c r="AJ13320" t="s">
        <v>53</v>
      </c>
      <c r="AK13320" t="s">
        <v>78</v>
      </c>
      <c r="AO13320" t="s">
        <v>5443</v>
      </c>
      <c r="AP13320" s="1">
        <v>45302.643055555556</v>
      </c>
    </row>
    <row r="13321" spans="1:43" x14ac:dyDescent="0.35">
      <c r="A13321" t="s">
        <v>71302</v>
      </c>
      <c r="B13321" t="s">
        <v>8826</v>
      </c>
      <c r="C13321" t="s">
        <v>14091</v>
      </c>
      <c r="F13321" t="s">
        <v>71303</v>
      </c>
      <c r="H13321" t="s">
        <v>71302</v>
      </c>
      <c r="J13321" t="s">
        <v>71304</v>
      </c>
      <c r="K13321" t="s">
        <v>71305</v>
      </c>
      <c r="M13321" t="s">
        <v>419</v>
      </c>
      <c r="N13321" t="s">
        <v>253</v>
      </c>
      <c r="O13321">
        <v>87107</v>
      </c>
      <c r="P13321" t="s">
        <v>50</v>
      </c>
      <c r="U13321" s="1">
        <v>45302</v>
      </c>
      <c r="V13321" s="1">
        <v>45302</v>
      </c>
      <c r="W13321" s="1">
        <v>45302.688888888886</v>
      </c>
      <c r="X13321" s="1">
        <v>45302.688888888886</v>
      </c>
      <c r="AC13321" t="s">
        <v>51</v>
      </c>
      <c r="AD13321">
        <v>2972012811</v>
      </c>
      <c r="AE13321" s="1">
        <v>44465.601388888892</v>
      </c>
      <c r="AF13321" t="s">
        <v>71306</v>
      </c>
      <c r="AG13321" t="s">
        <v>71307</v>
      </c>
      <c r="AH13321" t="s">
        <v>51</v>
      </c>
      <c r="AJ13321" t="s">
        <v>53</v>
      </c>
      <c r="AK13321" t="s">
        <v>78</v>
      </c>
      <c r="AO13321" t="s">
        <v>5443</v>
      </c>
      <c r="AP13321" s="1">
        <v>45448.65347222222</v>
      </c>
      <c r="AQ13321" s="1">
        <v>45448.63958333333</v>
      </c>
    </row>
    <row r="13322" spans="1:43" x14ac:dyDescent="0.35">
      <c r="A13322" t="s">
        <v>71308</v>
      </c>
      <c r="B13322" t="s">
        <v>71309</v>
      </c>
      <c r="C13322" t="s">
        <v>678</v>
      </c>
      <c r="F13322" t="s">
        <v>71310</v>
      </c>
      <c r="H13322" t="s">
        <v>71308</v>
      </c>
      <c r="I13322" t="s">
        <v>464</v>
      </c>
      <c r="J13322" t="s">
        <v>6387</v>
      </c>
      <c r="K13322" t="s">
        <v>13097</v>
      </c>
      <c r="M13322" t="s">
        <v>5488</v>
      </c>
      <c r="N13322" t="s">
        <v>1515</v>
      </c>
      <c r="O13322" t="s">
        <v>13098</v>
      </c>
      <c r="P13322" t="s">
        <v>50</v>
      </c>
      <c r="U13322" s="1">
        <v>45303</v>
      </c>
      <c r="V13322" s="1">
        <v>45303</v>
      </c>
      <c r="W13322" s="1">
        <v>45303.701388888891</v>
      </c>
      <c r="X13322" s="1">
        <v>45306.431250000001</v>
      </c>
      <c r="AC13322" t="s">
        <v>53</v>
      </c>
      <c r="AD13322">
        <v>2969484892</v>
      </c>
      <c r="AE13322" s="1">
        <v>37756</v>
      </c>
      <c r="AF13322" t="s">
        <v>71311</v>
      </c>
      <c r="AG13322" t="s">
        <v>71312</v>
      </c>
      <c r="AH13322" t="s">
        <v>51</v>
      </c>
      <c r="AJ13322" t="s">
        <v>53</v>
      </c>
      <c r="AO13322" t="s">
        <v>57090</v>
      </c>
      <c r="AP13322" s="1">
        <v>45303.701388888891</v>
      </c>
    </row>
    <row r="13323" spans="1:43" x14ac:dyDescent="0.35">
      <c r="A13323" t="s">
        <v>71313</v>
      </c>
      <c r="B13323" t="s">
        <v>71314</v>
      </c>
      <c r="C13323" t="s">
        <v>5456</v>
      </c>
      <c r="F13323" t="s">
        <v>71315</v>
      </c>
      <c r="H13323" t="s">
        <v>71313</v>
      </c>
      <c r="J13323" t="s">
        <v>71316</v>
      </c>
      <c r="K13323" t="s">
        <v>71317</v>
      </c>
      <c r="M13323" t="s">
        <v>525</v>
      </c>
      <c r="N13323" t="s">
        <v>65</v>
      </c>
      <c r="O13323">
        <v>80016</v>
      </c>
      <c r="P13323" t="s">
        <v>50</v>
      </c>
      <c r="U13323" s="1">
        <v>45303</v>
      </c>
      <c r="V13323" s="1">
        <v>45303</v>
      </c>
      <c r="W13323" s="1">
        <v>45303.383333333331</v>
      </c>
      <c r="X13323" s="1">
        <v>45303.383333333331</v>
      </c>
      <c r="AC13323" t="s">
        <v>53</v>
      </c>
      <c r="AD13323">
        <v>2969553827</v>
      </c>
      <c r="AE13323" s="1">
        <v>40385.612500000003</v>
      </c>
      <c r="AF13323" t="s">
        <v>8976</v>
      </c>
      <c r="AG13323" t="s">
        <v>71318</v>
      </c>
      <c r="AH13323" t="s">
        <v>51</v>
      </c>
      <c r="AJ13323" t="s">
        <v>53</v>
      </c>
      <c r="AK13323" t="s">
        <v>78</v>
      </c>
      <c r="AO13323" t="s">
        <v>5443</v>
      </c>
      <c r="AP13323" s="1">
        <v>45408.353472222225</v>
      </c>
    </row>
    <row r="13324" spans="1:43" x14ac:dyDescent="0.35">
      <c r="A13324" t="s">
        <v>71319</v>
      </c>
      <c r="B13324" t="s">
        <v>71320</v>
      </c>
      <c r="C13324" t="s">
        <v>71321</v>
      </c>
      <c r="F13324" t="s">
        <v>71322</v>
      </c>
      <c r="H13324" t="s">
        <v>71319</v>
      </c>
      <c r="J13324" t="s">
        <v>71323</v>
      </c>
      <c r="K13324" t="s">
        <v>71324</v>
      </c>
      <c r="M13324" t="s">
        <v>71325</v>
      </c>
      <c r="N13324" t="s">
        <v>264</v>
      </c>
      <c r="O13324">
        <v>77553</v>
      </c>
      <c r="P13324" t="s">
        <v>50</v>
      </c>
      <c r="U13324" s="1">
        <v>45303</v>
      </c>
      <c r="V13324" s="1">
        <v>45303</v>
      </c>
      <c r="W13324" s="1">
        <v>45303.545138888891</v>
      </c>
      <c r="X13324" s="1">
        <v>45303.545138888891</v>
      </c>
      <c r="AC13324" t="s">
        <v>53</v>
      </c>
      <c r="AD13324">
        <v>2969907723</v>
      </c>
      <c r="AE13324" s="1">
        <v>43705.253472222219</v>
      </c>
      <c r="AF13324" t="s">
        <v>71326</v>
      </c>
      <c r="AG13324" t="s">
        <v>71327</v>
      </c>
      <c r="AH13324" t="s">
        <v>51</v>
      </c>
      <c r="AJ13324" t="s">
        <v>53</v>
      </c>
      <c r="AO13324" t="s">
        <v>5443</v>
      </c>
      <c r="AP13324" s="1">
        <v>45348.694444444445</v>
      </c>
      <c r="AQ13324" s="1">
        <v>44804.477083333331</v>
      </c>
    </row>
    <row r="13325" spans="1:43" x14ac:dyDescent="0.35">
      <c r="A13325" t="s">
        <v>71328</v>
      </c>
      <c r="B13325" t="s">
        <v>71329</v>
      </c>
      <c r="C13325" t="s">
        <v>946</v>
      </c>
      <c r="F13325" t="s">
        <v>71330</v>
      </c>
      <c r="H13325" t="s">
        <v>71328</v>
      </c>
      <c r="N13325" t="s">
        <v>287</v>
      </c>
      <c r="O13325">
        <v>80517</v>
      </c>
      <c r="P13325" t="s">
        <v>50</v>
      </c>
      <c r="U13325" s="1">
        <v>45303</v>
      </c>
      <c r="V13325" s="1">
        <v>45303</v>
      </c>
      <c r="W13325" s="1">
        <v>45303.501388888886</v>
      </c>
      <c r="X13325" s="1">
        <v>45303.501388888886</v>
      </c>
      <c r="AC13325" t="s">
        <v>53</v>
      </c>
      <c r="AD13325">
        <v>1000000001</v>
      </c>
      <c r="AE13325" s="1">
        <v>39973.351388888892</v>
      </c>
      <c r="AF13325" t="s">
        <v>3377</v>
      </c>
      <c r="AG13325" t="s">
        <v>71331</v>
      </c>
      <c r="AH13325" t="s">
        <v>51</v>
      </c>
      <c r="AJ13325" t="s">
        <v>53</v>
      </c>
      <c r="AK13325" t="s">
        <v>78</v>
      </c>
      <c r="AO13325" t="s">
        <v>5443</v>
      </c>
      <c r="AP13325" s="1">
        <v>45303.506249999999</v>
      </c>
      <c r="AQ13325" s="1">
        <v>45303.513194444444</v>
      </c>
    </row>
    <row r="13326" spans="1:43" x14ac:dyDescent="0.35">
      <c r="A13326" t="s">
        <v>71332</v>
      </c>
      <c r="B13326" t="s">
        <v>71333</v>
      </c>
      <c r="C13326" t="s">
        <v>3371</v>
      </c>
      <c r="F13326" t="s">
        <v>71334</v>
      </c>
      <c r="H13326" t="s">
        <v>71335</v>
      </c>
      <c r="J13326" t="s">
        <v>71336</v>
      </c>
      <c r="K13326" t="s">
        <v>71337</v>
      </c>
      <c r="M13326" t="s">
        <v>1553</v>
      </c>
      <c r="N13326" t="s">
        <v>65</v>
      </c>
      <c r="O13326">
        <v>81021</v>
      </c>
      <c r="P13326" t="s">
        <v>50</v>
      </c>
      <c r="U13326" s="1">
        <v>45303</v>
      </c>
      <c r="V13326" s="1">
        <v>45303</v>
      </c>
      <c r="W13326" s="1">
        <v>45303.384722222225</v>
      </c>
      <c r="X13326" s="1">
        <v>45303.384722222225</v>
      </c>
      <c r="AC13326" t="s">
        <v>53</v>
      </c>
      <c r="AD13326">
        <v>1000000001</v>
      </c>
      <c r="AE13326" s="1">
        <v>39973.351388888892</v>
      </c>
      <c r="AF13326" t="s">
        <v>3377</v>
      </c>
      <c r="AG13326" t="s">
        <v>71338</v>
      </c>
      <c r="AH13326" t="s">
        <v>51</v>
      </c>
      <c r="AJ13326" t="s">
        <v>53</v>
      </c>
      <c r="AK13326" t="s">
        <v>78</v>
      </c>
      <c r="AO13326" t="s">
        <v>5443</v>
      </c>
      <c r="AP13326" s="1">
        <v>45314.67083333333</v>
      </c>
    </row>
    <row r="13327" spans="1:43" x14ac:dyDescent="0.35">
      <c r="A13327" t="s">
        <v>71339</v>
      </c>
      <c r="B13327" t="s">
        <v>71340</v>
      </c>
      <c r="C13327" t="s">
        <v>3324</v>
      </c>
      <c r="F13327" t="s">
        <v>71341</v>
      </c>
      <c r="H13327" t="s">
        <v>71342</v>
      </c>
      <c r="J13327" t="s">
        <v>21346</v>
      </c>
      <c r="K13327" t="s">
        <v>12115</v>
      </c>
      <c r="M13327" t="s">
        <v>3554</v>
      </c>
      <c r="N13327" t="s">
        <v>264</v>
      </c>
      <c r="O13327">
        <v>78701</v>
      </c>
      <c r="P13327" t="s">
        <v>50</v>
      </c>
      <c r="U13327" s="1">
        <v>45303</v>
      </c>
      <c r="V13327" s="1">
        <v>45303</v>
      </c>
      <c r="W13327" s="1">
        <v>45303.38958333333</v>
      </c>
      <c r="X13327" s="1">
        <v>45303.38958333333</v>
      </c>
      <c r="AC13327" t="s">
        <v>53</v>
      </c>
      <c r="AD13327">
        <v>2969702039</v>
      </c>
      <c r="AE13327" s="1">
        <v>42528.619444444441</v>
      </c>
      <c r="AF13327" t="s">
        <v>9789</v>
      </c>
      <c r="AG13327" t="s">
        <v>71343</v>
      </c>
      <c r="AH13327" t="s">
        <v>51</v>
      </c>
      <c r="AJ13327" t="s">
        <v>53</v>
      </c>
      <c r="AO13327" t="s">
        <v>5443</v>
      </c>
    </row>
    <row r="13328" spans="1:43" x14ac:dyDescent="0.35">
      <c r="A13328" t="s">
        <v>71344</v>
      </c>
      <c r="B13328" t="s">
        <v>2901</v>
      </c>
      <c r="C13328" t="s">
        <v>71345</v>
      </c>
      <c r="F13328">
        <f>1970-673-5763</f>
        <v>-4466</v>
      </c>
      <c r="H13328" t="s">
        <v>71344</v>
      </c>
      <c r="J13328" t="s">
        <v>71346</v>
      </c>
      <c r="K13328" t="s">
        <v>71347</v>
      </c>
      <c r="M13328" t="s">
        <v>154</v>
      </c>
      <c r="N13328" t="s">
        <v>287</v>
      </c>
      <c r="O13328">
        <v>80634</v>
      </c>
      <c r="P13328" t="s">
        <v>50</v>
      </c>
      <c r="U13328" s="1">
        <v>45303</v>
      </c>
      <c r="V13328" s="1">
        <v>45303</v>
      </c>
      <c r="W13328" s="1">
        <v>45303.624305555553</v>
      </c>
      <c r="X13328" s="1">
        <v>45303.624305555553</v>
      </c>
      <c r="AC13328" t="s">
        <v>53</v>
      </c>
      <c r="AD13328">
        <v>1000000001</v>
      </c>
      <c r="AE13328" s="1">
        <v>39973.351388888892</v>
      </c>
      <c r="AF13328" t="s">
        <v>3377</v>
      </c>
      <c r="AG13328" t="s">
        <v>71348</v>
      </c>
      <c r="AH13328" t="s">
        <v>51</v>
      </c>
      <c r="AJ13328" t="s">
        <v>53</v>
      </c>
      <c r="AK13328" t="s">
        <v>78</v>
      </c>
      <c r="AO13328" t="s">
        <v>51552</v>
      </c>
      <c r="AP13328" s="1">
        <v>45306.369444444441</v>
      </c>
    </row>
    <row r="13329" spans="1:43" x14ac:dyDescent="0.35">
      <c r="A13329" t="s">
        <v>71349</v>
      </c>
      <c r="B13329" t="s">
        <v>49338</v>
      </c>
      <c r="C13329" t="s">
        <v>1865</v>
      </c>
      <c r="F13329" t="s">
        <v>22346</v>
      </c>
      <c r="H13329" t="s">
        <v>71350</v>
      </c>
      <c r="J13329" t="s">
        <v>34859</v>
      </c>
      <c r="K13329" t="s">
        <v>71351</v>
      </c>
      <c r="M13329" t="s">
        <v>2652</v>
      </c>
      <c r="N13329" t="s">
        <v>637</v>
      </c>
      <c r="O13329">
        <v>79766</v>
      </c>
      <c r="P13329" t="s">
        <v>50</v>
      </c>
      <c r="U13329" s="1">
        <v>45303</v>
      </c>
      <c r="V13329" s="1">
        <v>45303</v>
      </c>
      <c r="W13329" s="1">
        <v>45303.5</v>
      </c>
      <c r="X13329" s="1">
        <v>45303.5</v>
      </c>
      <c r="AC13329" t="s">
        <v>53</v>
      </c>
      <c r="AD13329">
        <v>2969579793</v>
      </c>
      <c r="AE13329" s="1">
        <v>41172.685416666667</v>
      </c>
      <c r="AF13329" t="s">
        <v>9019</v>
      </c>
      <c r="AG13329" t="s">
        <v>71352</v>
      </c>
      <c r="AH13329" t="s">
        <v>51</v>
      </c>
      <c r="AJ13329" t="s">
        <v>53</v>
      </c>
      <c r="AK13329" t="s">
        <v>78</v>
      </c>
      <c r="AO13329" t="s">
        <v>5443</v>
      </c>
    </row>
    <row r="13330" spans="1:43" x14ac:dyDescent="0.35">
      <c r="A13330" t="s">
        <v>71353</v>
      </c>
      <c r="B13330" t="s">
        <v>12365</v>
      </c>
      <c r="C13330" t="s">
        <v>10445</v>
      </c>
      <c r="F13330" t="s">
        <v>71354</v>
      </c>
      <c r="H13330" t="s">
        <v>71353</v>
      </c>
      <c r="J13330" t="s">
        <v>71355</v>
      </c>
      <c r="K13330" t="s">
        <v>66471</v>
      </c>
      <c r="M13330" t="s">
        <v>71356</v>
      </c>
      <c r="N13330" t="s">
        <v>253</v>
      </c>
      <c r="O13330">
        <v>87012</v>
      </c>
      <c r="P13330" t="s">
        <v>50</v>
      </c>
      <c r="U13330" s="1">
        <v>45304</v>
      </c>
      <c r="V13330" s="1">
        <v>45304</v>
      </c>
      <c r="W13330" s="1">
        <v>45304.686111111114</v>
      </c>
      <c r="X13330" s="1">
        <v>45304.686111111114</v>
      </c>
      <c r="AC13330" t="s">
        <v>53</v>
      </c>
      <c r="AD13330">
        <v>1000000001</v>
      </c>
      <c r="AE13330" s="1">
        <v>39973.351388888892</v>
      </c>
      <c r="AF13330" t="s">
        <v>3377</v>
      </c>
      <c r="AG13330" t="s">
        <v>71357</v>
      </c>
      <c r="AH13330" t="s">
        <v>51</v>
      </c>
      <c r="AJ13330" t="s">
        <v>53</v>
      </c>
      <c r="AK13330" t="s">
        <v>78</v>
      </c>
      <c r="AO13330" t="s">
        <v>5443</v>
      </c>
      <c r="AP13330" s="1">
        <v>45304.685416666667</v>
      </c>
    </row>
    <row r="13331" spans="1:43" x14ac:dyDescent="0.35">
      <c r="A13331" t="s">
        <v>71358</v>
      </c>
      <c r="B13331" t="s">
        <v>2689</v>
      </c>
      <c r="C13331" t="s">
        <v>5155</v>
      </c>
      <c r="F13331" t="s">
        <v>71359</v>
      </c>
      <c r="H13331" t="s">
        <v>71358</v>
      </c>
      <c r="J13331" t="s">
        <v>71360</v>
      </c>
      <c r="K13331" t="s">
        <v>71361</v>
      </c>
      <c r="M13331" t="s">
        <v>159</v>
      </c>
      <c r="N13331" t="s">
        <v>65</v>
      </c>
      <c r="O13331">
        <v>80919</v>
      </c>
      <c r="P13331" t="s">
        <v>50</v>
      </c>
      <c r="U13331" s="1">
        <v>45305</v>
      </c>
      <c r="V13331" s="1">
        <v>45305</v>
      </c>
      <c r="W13331" s="1">
        <v>45305.883333333331</v>
      </c>
      <c r="X13331" s="1">
        <v>45305.883333333331</v>
      </c>
      <c r="AC13331" t="s">
        <v>51</v>
      </c>
      <c r="AD13331">
        <v>2974047675</v>
      </c>
      <c r="AE13331" s="1">
        <v>45306.649305555555</v>
      </c>
      <c r="AF13331" t="s">
        <v>71362</v>
      </c>
      <c r="AG13331" t="s">
        <v>71363</v>
      </c>
      <c r="AH13331" t="s">
        <v>51</v>
      </c>
      <c r="AJ13331" t="s">
        <v>53</v>
      </c>
      <c r="AK13331" t="s">
        <v>78</v>
      </c>
      <c r="AO13331" t="s">
        <v>5443</v>
      </c>
      <c r="AP13331" s="1">
        <v>45305.89166666667</v>
      </c>
    </row>
    <row r="13332" spans="1:43" x14ac:dyDescent="0.35">
      <c r="A13332" t="s">
        <v>71364</v>
      </c>
      <c r="B13332" t="s">
        <v>71365</v>
      </c>
      <c r="C13332" t="s">
        <v>71366</v>
      </c>
      <c r="F13332" t="s">
        <v>71367</v>
      </c>
      <c r="H13332" t="s">
        <v>71368</v>
      </c>
      <c r="J13332" t="s">
        <v>71369</v>
      </c>
      <c r="K13332" t="s">
        <v>71370</v>
      </c>
      <c r="M13332" t="s">
        <v>1272</v>
      </c>
      <c r="N13332" t="s">
        <v>65</v>
      </c>
      <c r="O13332">
        <v>80005</v>
      </c>
      <c r="P13332" t="s">
        <v>50</v>
      </c>
      <c r="U13332" s="1">
        <v>45305</v>
      </c>
      <c r="V13332" s="1">
        <v>45305</v>
      </c>
      <c r="W13332" s="1">
        <v>45305.302777777775</v>
      </c>
      <c r="X13332" s="1">
        <v>45305.302777777775</v>
      </c>
      <c r="AC13332" t="s">
        <v>53</v>
      </c>
      <c r="AD13332">
        <v>2974047684</v>
      </c>
      <c r="AE13332" s="1">
        <v>45306.669444444444</v>
      </c>
      <c r="AF13332" t="s">
        <v>71371</v>
      </c>
      <c r="AG13332" t="s">
        <v>71372</v>
      </c>
      <c r="AH13332" t="s">
        <v>51</v>
      </c>
      <c r="AJ13332" t="s">
        <v>53</v>
      </c>
      <c r="AK13332" t="s">
        <v>78</v>
      </c>
      <c r="AO13332" t="s">
        <v>5443</v>
      </c>
      <c r="AP13332" s="1">
        <v>45305.304166666669</v>
      </c>
    </row>
    <row r="13333" spans="1:43" x14ac:dyDescent="0.35">
      <c r="A13333" t="s">
        <v>71373</v>
      </c>
      <c r="B13333" t="s">
        <v>4876</v>
      </c>
      <c r="C13333" t="s">
        <v>71374</v>
      </c>
      <c r="F13333">
        <v>15757252515</v>
      </c>
      <c r="H13333" t="s">
        <v>71373</v>
      </c>
      <c r="K13333" t="s">
        <v>71375</v>
      </c>
      <c r="M13333" t="s">
        <v>1296</v>
      </c>
      <c r="N13333" t="s">
        <v>398</v>
      </c>
      <c r="O13333">
        <v>88220</v>
      </c>
      <c r="P13333" t="s">
        <v>50</v>
      </c>
      <c r="U13333" s="1">
        <v>45305</v>
      </c>
      <c r="V13333" s="1">
        <v>45305</v>
      </c>
      <c r="W13333" s="1">
        <v>45305.463194444441</v>
      </c>
      <c r="X13333" s="1">
        <v>45305.463194444441</v>
      </c>
      <c r="AC13333" t="s">
        <v>53</v>
      </c>
      <c r="AD13333">
        <v>1000000001</v>
      </c>
      <c r="AE13333" s="1">
        <v>39973.351388888892</v>
      </c>
      <c r="AF13333" t="s">
        <v>3377</v>
      </c>
      <c r="AG13333" t="s">
        <v>71376</v>
      </c>
      <c r="AH13333" t="s">
        <v>51</v>
      </c>
      <c r="AJ13333" t="s">
        <v>53</v>
      </c>
      <c r="AK13333" t="s">
        <v>78</v>
      </c>
      <c r="AO13333" t="s">
        <v>51552</v>
      </c>
    </row>
    <row r="13334" spans="1:43" x14ac:dyDescent="0.35">
      <c r="A13334" t="s">
        <v>71377</v>
      </c>
      <c r="B13334" t="s">
        <v>67366</v>
      </c>
      <c r="C13334" t="s">
        <v>728</v>
      </c>
      <c r="F13334">
        <v>12627706281</v>
      </c>
      <c r="H13334" t="s">
        <v>71378</v>
      </c>
      <c r="K13334" t="s">
        <v>71379</v>
      </c>
      <c r="M13334" t="s">
        <v>71380</v>
      </c>
      <c r="N13334" t="s">
        <v>19267</v>
      </c>
      <c r="O13334">
        <v>53402</v>
      </c>
      <c r="P13334" t="s">
        <v>50</v>
      </c>
      <c r="U13334" s="1">
        <v>45305</v>
      </c>
      <c r="V13334" s="1">
        <v>45305</v>
      </c>
      <c r="W13334" s="1">
        <v>45305.543055555558</v>
      </c>
      <c r="X13334" s="1">
        <v>45305.543055555558</v>
      </c>
      <c r="AC13334" t="s">
        <v>53</v>
      </c>
      <c r="AD13334">
        <v>1000000001</v>
      </c>
      <c r="AE13334" s="1">
        <v>39973.351388888892</v>
      </c>
      <c r="AF13334" t="s">
        <v>3377</v>
      </c>
      <c r="AG13334" t="s">
        <v>71381</v>
      </c>
      <c r="AH13334" t="s">
        <v>51</v>
      </c>
      <c r="AJ13334" t="s">
        <v>53</v>
      </c>
      <c r="AK13334" t="s">
        <v>78</v>
      </c>
      <c r="AO13334" t="s">
        <v>5443</v>
      </c>
      <c r="AP13334" s="1">
        <v>45305.624305555553</v>
      </c>
    </row>
    <row r="13335" spans="1:43" x14ac:dyDescent="0.35">
      <c r="A13335" t="s">
        <v>71382</v>
      </c>
      <c r="B13335" t="s">
        <v>43070</v>
      </c>
      <c r="C13335" t="s">
        <v>587</v>
      </c>
      <c r="F13335" t="s">
        <v>71383</v>
      </c>
      <c r="H13335" t="s">
        <v>71382</v>
      </c>
      <c r="J13335" t="s">
        <v>71384</v>
      </c>
      <c r="K13335" t="s">
        <v>71385</v>
      </c>
      <c r="M13335" t="s">
        <v>15622</v>
      </c>
      <c r="N13335" t="s">
        <v>65</v>
      </c>
      <c r="O13335">
        <v>81224</v>
      </c>
      <c r="P13335" t="s">
        <v>50</v>
      </c>
      <c r="U13335" s="1">
        <v>45305</v>
      </c>
      <c r="V13335" s="1">
        <v>45305</v>
      </c>
      <c r="W13335" s="1">
        <v>45305.744444444441</v>
      </c>
      <c r="X13335" s="1">
        <v>45305.744444444441</v>
      </c>
      <c r="AC13335" t="s">
        <v>53</v>
      </c>
      <c r="AD13335">
        <v>2974047676</v>
      </c>
      <c r="AE13335" s="1">
        <v>45306.65</v>
      </c>
      <c r="AF13335" t="s">
        <v>71386</v>
      </c>
      <c r="AG13335" t="s">
        <v>71387</v>
      </c>
      <c r="AH13335" t="s">
        <v>51</v>
      </c>
      <c r="AJ13335" t="s">
        <v>53</v>
      </c>
      <c r="AK13335" t="s">
        <v>78</v>
      </c>
      <c r="AO13335" t="s">
        <v>5443</v>
      </c>
      <c r="AP13335" s="1">
        <v>45305.743750000001</v>
      </c>
      <c r="AQ13335" s="1">
        <v>45305.760416666664</v>
      </c>
    </row>
    <row r="13336" spans="1:43" x14ac:dyDescent="0.35">
      <c r="A13336" t="s">
        <v>71388</v>
      </c>
      <c r="B13336" t="s">
        <v>71389</v>
      </c>
      <c r="C13336" t="s">
        <v>97</v>
      </c>
      <c r="F13336" t="s">
        <v>71390</v>
      </c>
      <c r="H13336" t="s">
        <v>71388</v>
      </c>
      <c r="I13336" t="s">
        <v>464</v>
      </c>
      <c r="J13336" t="s">
        <v>6387</v>
      </c>
      <c r="K13336" t="s">
        <v>13097</v>
      </c>
      <c r="M13336" t="s">
        <v>5488</v>
      </c>
      <c r="N13336" t="s">
        <v>1515</v>
      </c>
      <c r="O13336" t="s">
        <v>13098</v>
      </c>
      <c r="P13336" t="s">
        <v>50</v>
      </c>
      <c r="U13336" s="1">
        <v>45306</v>
      </c>
      <c r="V13336" s="1">
        <v>45306</v>
      </c>
      <c r="W13336" s="1">
        <v>45306.430555555555</v>
      </c>
      <c r="X13336" s="1">
        <v>45306.459722222222</v>
      </c>
      <c r="AC13336" t="s">
        <v>53</v>
      </c>
      <c r="AD13336">
        <v>2969484892</v>
      </c>
      <c r="AE13336" s="1">
        <v>37756</v>
      </c>
      <c r="AF13336" t="s">
        <v>71311</v>
      </c>
      <c r="AG13336" t="s">
        <v>71391</v>
      </c>
      <c r="AH13336" t="s">
        <v>51</v>
      </c>
      <c r="AJ13336" t="s">
        <v>53</v>
      </c>
      <c r="AO13336" t="s">
        <v>57090</v>
      </c>
      <c r="AP13336" s="1">
        <v>45306.431250000001</v>
      </c>
    </row>
    <row r="13337" spans="1:43" x14ac:dyDescent="0.35">
      <c r="A13337" t="s">
        <v>71392</v>
      </c>
      <c r="B13337" t="s">
        <v>64411</v>
      </c>
      <c r="C13337" t="s">
        <v>3185</v>
      </c>
      <c r="F13337" t="s">
        <v>71393</v>
      </c>
      <c r="H13337" t="s">
        <v>71392</v>
      </c>
      <c r="J13337" t="s">
        <v>53256</v>
      </c>
      <c r="K13337" t="s">
        <v>71394</v>
      </c>
      <c r="M13337" t="s">
        <v>513</v>
      </c>
      <c r="N13337" t="s">
        <v>501</v>
      </c>
      <c r="O13337" t="s">
        <v>71395</v>
      </c>
      <c r="P13337" t="s">
        <v>50</v>
      </c>
      <c r="U13337" s="1">
        <v>45306</v>
      </c>
      <c r="V13337" s="1">
        <v>45306</v>
      </c>
      <c r="W13337" s="1">
        <v>45306.675000000003</v>
      </c>
      <c r="X13337" s="1">
        <v>45306.675000000003</v>
      </c>
      <c r="AC13337" t="s">
        <v>51</v>
      </c>
      <c r="AD13337">
        <v>2969572463</v>
      </c>
      <c r="AE13337" s="1">
        <v>41001.470833333333</v>
      </c>
      <c r="AF13337" t="s">
        <v>5432</v>
      </c>
      <c r="AG13337" t="s">
        <v>71396</v>
      </c>
      <c r="AH13337" t="s">
        <v>51</v>
      </c>
      <c r="AJ13337" t="s">
        <v>53</v>
      </c>
      <c r="AK13337" t="s">
        <v>78</v>
      </c>
      <c r="AO13337" t="s">
        <v>5443</v>
      </c>
      <c r="AP13337" s="1">
        <v>45328.459722222222</v>
      </c>
    </row>
    <row r="13338" spans="1:43" x14ac:dyDescent="0.35">
      <c r="A13338" t="s">
        <v>71397</v>
      </c>
      <c r="B13338" t="s">
        <v>164</v>
      </c>
      <c r="C13338" t="s">
        <v>13844</v>
      </c>
      <c r="F13338" t="s">
        <v>71398</v>
      </c>
      <c r="H13338" t="s">
        <v>71399</v>
      </c>
      <c r="J13338" t="s">
        <v>71400</v>
      </c>
      <c r="K13338" t="s">
        <v>71401</v>
      </c>
      <c r="M13338" t="s">
        <v>52313</v>
      </c>
      <c r="N13338" t="s">
        <v>213</v>
      </c>
      <c r="O13338">
        <v>80720</v>
      </c>
      <c r="P13338" t="s">
        <v>50</v>
      </c>
      <c r="U13338" s="1">
        <v>45306</v>
      </c>
      <c r="V13338" s="1">
        <v>45306</v>
      </c>
      <c r="W13338" s="1">
        <v>45306.737500000003</v>
      </c>
      <c r="X13338" s="1">
        <v>45306.737500000003</v>
      </c>
      <c r="AC13338" t="s">
        <v>51</v>
      </c>
      <c r="AD13338">
        <v>2974047697</v>
      </c>
      <c r="AE13338" s="1">
        <v>45306.738888888889</v>
      </c>
      <c r="AF13338" t="s">
        <v>71402</v>
      </c>
      <c r="AG13338" t="s">
        <v>71403</v>
      </c>
      <c r="AH13338" t="s">
        <v>51</v>
      </c>
      <c r="AJ13338" t="s">
        <v>53</v>
      </c>
      <c r="AK13338" t="s">
        <v>78</v>
      </c>
      <c r="AO13338" t="s">
        <v>5443</v>
      </c>
      <c r="AP13338" s="1">
        <v>45335.726388888892</v>
      </c>
      <c r="AQ13338" s="1">
        <v>45306.742361111108</v>
      </c>
    </row>
    <row r="13339" spans="1:43" x14ac:dyDescent="0.35">
      <c r="A13339" t="s">
        <v>71404</v>
      </c>
      <c r="B13339" t="s">
        <v>71405</v>
      </c>
      <c r="C13339" t="s">
        <v>6013</v>
      </c>
      <c r="F13339" t="s">
        <v>71406</v>
      </c>
      <c r="G13339">
        <v>4323168345</v>
      </c>
      <c r="H13339" t="s">
        <v>71407</v>
      </c>
      <c r="J13339" t="s">
        <v>28176</v>
      </c>
      <c r="M13339" t="s">
        <v>3678</v>
      </c>
      <c r="N13339" t="s">
        <v>398</v>
      </c>
      <c r="O13339">
        <v>88220</v>
      </c>
      <c r="P13339" t="s">
        <v>50</v>
      </c>
      <c r="U13339" s="1">
        <v>45306</v>
      </c>
      <c r="V13339" s="1">
        <v>45306</v>
      </c>
      <c r="W13339" s="1">
        <v>45306.48333333333</v>
      </c>
      <c r="X13339" s="1">
        <v>45306.48333333333</v>
      </c>
      <c r="AC13339" t="s">
        <v>53</v>
      </c>
      <c r="AD13339">
        <v>2969525847</v>
      </c>
      <c r="AE13339" s="1">
        <v>39251.611111111109</v>
      </c>
      <c r="AF13339" t="s">
        <v>28179</v>
      </c>
      <c r="AG13339" t="s">
        <v>71408</v>
      </c>
      <c r="AH13339" t="s">
        <v>51</v>
      </c>
      <c r="AJ13339" t="s">
        <v>53</v>
      </c>
      <c r="AK13339" t="s">
        <v>78</v>
      </c>
      <c r="AO13339" t="s">
        <v>5443</v>
      </c>
      <c r="AP13339" s="1">
        <v>45306.482638888891</v>
      </c>
    </row>
    <row r="13340" spans="1:43" x14ac:dyDescent="0.35">
      <c r="A13340" t="s">
        <v>71409</v>
      </c>
      <c r="B13340" t="s">
        <v>20953</v>
      </c>
      <c r="C13340" t="s">
        <v>3466</v>
      </c>
      <c r="H13340" t="s">
        <v>71410</v>
      </c>
      <c r="J13340" t="s">
        <v>16450</v>
      </c>
      <c r="P13340" t="s">
        <v>50</v>
      </c>
      <c r="U13340" s="1">
        <v>45306</v>
      </c>
      <c r="V13340" s="1">
        <v>45306</v>
      </c>
      <c r="W13340" s="1">
        <v>45306.695833333331</v>
      </c>
      <c r="X13340" s="1">
        <v>45306.695833333331</v>
      </c>
      <c r="AC13340" t="s">
        <v>53</v>
      </c>
      <c r="AD13340">
        <v>2969480024</v>
      </c>
      <c r="AE13340" s="1">
        <v>37427</v>
      </c>
      <c r="AF13340" t="s">
        <v>16451</v>
      </c>
      <c r="AG13340" t="s">
        <v>71411</v>
      </c>
      <c r="AH13340" t="s">
        <v>51</v>
      </c>
      <c r="AJ13340" t="s">
        <v>53</v>
      </c>
      <c r="AO13340" t="s">
        <v>5443</v>
      </c>
      <c r="AP13340" s="1">
        <v>45457.461805555555</v>
      </c>
    </row>
    <row r="13341" spans="1:43" x14ac:dyDescent="0.35">
      <c r="A13341" t="s">
        <v>71412</v>
      </c>
      <c r="B13341" t="s">
        <v>1613</v>
      </c>
      <c r="C13341" t="s">
        <v>15831</v>
      </c>
      <c r="F13341" t="s">
        <v>71413</v>
      </c>
      <c r="H13341" t="s">
        <v>71412</v>
      </c>
      <c r="J13341" t="s">
        <v>71414</v>
      </c>
      <c r="K13341" t="s">
        <v>71415</v>
      </c>
      <c r="M13341" t="s">
        <v>753</v>
      </c>
      <c r="N13341" t="s">
        <v>798</v>
      </c>
      <c r="O13341">
        <v>79932</v>
      </c>
      <c r="P13341" t="s">
        <v>50</v>
      </c>
      <c r="U13341" s="1">
        <v>45306</v>
      </c>
      <c r="V13341" s="1">
        <v>45306</v>
      </c>
      <c r="W13341" s="1">
        <v>45306.743055555555</v>
      </c>
      <c r="X13341" s="1">
        <v>45306.743055555555</v>
      </c>
      <c r="AC13341" t="s">
        <v>51</v>
      </c>
      <c r="AD13341">
        <v>2974048106</v>
      </c>
      <c r="AE13341" s="1">
        <v>45307.67291666667</v>
      </c>
      <c r="AF13341" t="s">
        <v>71416</v>
      </c>
      <c r="AG13341" t="s">
        <v>71417</v>
      </c>
      <c r="AH13341" t="s">
        <v>51</v>
      </c>
      <c r="AJ13341" t="s">
        <v>53</v>
      </c>
      <c r="AK13341" t="s">
        <v>78</v>
      </c>
      <c r="AO13341" t="s">
        <v>5443</v>
      </c>
      <c r="AP13341" s="1">
        <v>45306.741666666669</v>
      </c>
    </row>
    <row r="13342" spans="1:43" x14ac:dyDescent="0.35">
      <c r="A13342" t="s">
        <v>71418</v>
      </c>
      <c r="B13342" t="s">
        <v>71419</v>
      </c>
      <c r="C13342" t="s">
        <v>10747</v>
      </c>
      <c r="F13342" t="s">
        <v>71420</v>
      </c>
      <c r="H13342" t="s">
        <v>71421</v>
      </c>
      <c r="J13342" t="s">
        <v>7961</v>
      </c>
      <c r="K13342" t="s">
        <v>7962</v>
      </c>
      <c r="L13342" t="s">
        <v>7963</v>
      </c>
      <c r="M13342" t="s">
        <v>7964</v>
      </c>
      <c r="N13342" t="s">
        <v>264</v>
      </c>
      <c r="O13342">
        <v>78701</v>
      </c>
      <c r="P13342" t="s">
        <v>50</v>
      </c>
      <c r="U13342" s="1">
        <v>45306</v>
      </c>
      <c r="V13342" s="1">
        <v>45306</v>
      </c>
      <c r="W13342" s="1">
        <v>45306.806944444441</v>
      </c>
      <c r="X13342" s="1">
        <v>45306.806944444441</v>
      </c>
      <c r="AC13342" t="s">
        <v>51</v>
      </c>
      <c r="AD13342">
        <v>2969702039</v>
      </c>
      <c r="AE13342" s="1">
        <v>42528.619444444441</v>
      </c>
      <c r="AF13342" t="s">
        <v>10062</v>
      </c>
      <c r="AG13342" t="s">
        <v>71422</v>
      </c>
      <c r="AH13342" t="s">
        <v>51</v>
      </c>
      <c r="AJ13342" t="s">
        <v>53</v>
      </c>
      <c r="AK13342" t="s">
        <v>78</v>
      </c>
      <c r="AO13342" t="s">
        <v>5443</v>
      </c>
      <c r="AP13342" s="1">
        <v>45314.121527777781</v>
      </c>
    </row>
    <row r="13343" spans="1:43" x14ac:dyDescent="0.35">
      <c r="A13343" t="s">
        <v>71423</v>
      </c>
      <c r="B13343" t="s">
        <v>71424</v>
      </c>
      <c r="C13343" t="s">
        <v>1052</v>
      </c>
      <c r="F13343" t="s">
        <v>71425</v>
      </c>
      <c r="H13343" t="s">
        <v>71423</v>
      </c>
      <c r="J13343" t="s">
        <v>7961</v>
      </c>
      <c r="K13343" t="s">
        <v>12115</v>
      </c>
      <c r="M13343" t="s">
        <v>7964</v>
      </c>
      <c r="N13343" t="s">
        <v>264</v>
      </c>
      <c r="O13343">
        <v>78701</v>
      </c>
      <c r="P13343" t="s">
        <v>50</v>
      </c>
      <c r="U13343" s="1">
        <v>45306</v>
      </c>
      <c r="V13343" s="1">
        <v>45306</v>
      </c>
      <c r="W13343" s="1">
        <v>45306.694444444445</v>
      </c>
      <c r="X13343" s="1">
        <v>45306.694444444445</v>
      </c>
      <c r="AC13343" t="s">
        <v>53</v>
      </c>
      <c r="AD13343">
        <v>2969702039</v>
      </c>
      <c r="AE13343" s="1">
        <v>42528.619444444441</v>
      </c>
      <c r="AF13343" t="s">
        <v>9789</v>
      </c>
      <c r="AG13343" t="s">
        <v>71426</v>
      </c>
      <c r="AH13343" t="s">
        <v>51</v>
      </c>
      <c r="AJ13343" t="s">
        <v>53</v>
      </c>
      <c r="AK13343" t="s">
        <v>78</v>
      </c>
      <c r="AO13343" t="s">
        <v>5443</v>
      </c>
      <c r="AP13343" s="1">
        <v>45306.693749999999</v>
      </c>
    </row>
    <row r="13344" spans="1:43" x14ac:dyDescent="0.35">
      <c r="A13344" t="s">
        <v>71427</v>
      </c>
      <c r="B13344" t="s">
        <v>71428</v>
      </c>
      <c r="C13344" t="s">
        <v>3191</v>
      </c>
      <c r="F13344" t="s">
        <v>71429</v>
      </c>
      <c r="H13344" t="s">
        <v>71427</v>
      </c>
      <c r="J13344" t="s">
        <v>7961</v>
      </c>
      <c r="K13344" t="s">
        <v>59909</v>
      </c>
      <c r="M13344" t="s">
        <v>1296</v>
      </c>
      <c r="N13344" t="s">
        <v>253</v>
      </c>
      <c r="O13344">
        <v>88220</v>
      </c>
      <c r="P13344" t="s">
        <v>50</v>
      </c>
      <c r="U13344" s="1">
        <v>45306</v>
      </c>
      <c r="V13344" s="1">
        <v>45306</v>
      </c>
      <c r="W13344" s="1">
        <v>45306.673611111109</v>
      </c>
      <c r="X13344" s="1">
        <v>45306.673611111109</v>
      </c>
      <c r="AC13344" t="s">
        <v>53</v>
      </c>
      <c r="AD13344">
        <v>2969702039</v>
      </c>
      <c r="AE13344" s="1">
        <v>42528.619444444441</v>
      </c>
      <c r="AF13344" t="s">
        <v>9789</v>
      </c>
      <c r="AG13344" t="s">
        <v>71430</v>
      </c>
      <c r="AH13344" t="s">
        <v>51</v>
      </c>
      <c r="AJ13344" t="s">
        <v>53</v>
      </c>
      <c r="AK13344" t="s">
        <v>78</v>
      </c>
      <c r="AO13344" t="s">
        <v>5443</v>
      </c>
      <c r="AP13344" s="1">
        <v>45306.674305555556</v>
      </c>
    </row>
    <row r="13345" spans="1:43" x14ac:dyDescent="0.35">
      <c r="A13345" t="s">
        <v>71431</v>
      </c>
      <c r="B13345" t="s">
        <v>15092</v>
      </c>
      <c r="C13345" t="s">
        <v>67402</v>
      </c>
      <c r="F13345" t="s">
        <v>67403</v>
      </c>
      <c r="H13345" t="s">
        <v>67401</v>
      </c>
      <c r="J13345" t="s">
        <v>67404</v>
      </c>
      <c r="K13345" t="s">
        <v>71432</v>
      </c>
      <c r="M13345" t="s">
        <v>6882</v>
      </c>
      <c r="N13345" t="s">
        <v>65</v>
      </c>
      <c r="O13345">
        <v>80620</v>
      </c>
      <c r="P13345" t="s">
        <v>50</v>
      </c>
      <c r="U13345" s="1">
        <v>45306</v>
      </c>
      <c r="V13345" s="1">
        <v>45306</v>
      </c>
      <c r="W13345" s="1">
        <v>45306.73333333333</v>
      </c>
      <c r="X13345" s="1">
        <v>45306.73333333333</v>
      </c>
      <c r="AC13345" t="s">
        <v>53</v>
      </c>
      <c r="AD13345">
        <v>2973739314</v>
      </c>
      <c r="AE13345" s="1">
        <v>45210.393055555556</v>
      </c>
      <c r="AF13345" t="s">
        <v>67406</v>
      </c>
      <c r="AG13345" t="s">
        <v>71433</v>
      </c>
      <c r="AH13345" t="s">
        <v>51</v>
      </c>
      <c r="AJ13345" t="s">
        <v>53</v>
      </c>
      <c r="AK13345" t="s">
        <v>78</v>
      </c>
      <c r="AO13345" t="s">
        <v>5443</v>
      </c>
      <c r="AP13345" s="1">
        <v>45306.74722222222</v>
      </c>
      <c r="AQ13345" s="1">
        <v>45306.736805555556</v>
      </c>
    </row>
    <row r="13346" spans="1:43" x14ac:dyDescent="0.35">
      <c r="A13346" t="s">
        <v>71434</v>
      </c>
      <c r="B13346" t="s">
        <v>71435</v>
      </c>
      <c r="C13346" t="s">
        <v>25399</v>
      </c>
      <c r="F13346" t="s">
        <v>71436</v>
      </c>
      <c r="H13346" t="s">
        <v>71434</v>
      </c>
      <c r="J13346" t="s">
        <v>71437</v>
      </c>
      <c r="M13346" t="s">
        <v>4380</v>
      </c>
      <c r="N13346" t="s">
        <v>65</v>
      </c>
      <c r="O13346">
        <v>81415</v>
      </c>
      <c r="P13346" t="s">
        <v>50</v>
      </c>
      <c r="U13346" s="1">
        <v>45306</v>
      </c>
      <c r="V13346" s="1">
        <v>45306</v>
      </c>
      <c r="W13346" s="1">
        <v>45306.823611111111</v>
      </c>
      <c r="X13346" s="1">
        <v>45306.823611111111</v>
      </c>
      <c r="AC13346" t="s">
        <v>51</v>
      </c>
      <c r="AD13346">
        <v>2974048107</v>
      </c>
      <c r="AE13346" s="1">
        <v>45307.675694444442</v>
      </c>
      <c r="AF13346" t="s">
        <v>71438</v>
      </c>
      <c r="AG13346" t="s">
        <v>71439</v>
      </c>
      <c r="AH13346" t="s">
        <v>51</v>
      </c>
      <c r="AJ13346" t="s">
        <v>53</v>
      </c>
      <c r="AK13346" t="s">
        <v>78</v>
      </c>
      <c r="AO13346" t="s">
        <v>5443</v>
      </c>
      <c r="AP13346" s="1">
        <v>45306.822916666664</v>
      </c>
    </row>
    <row r="13347" spans="1:43" x14ac:dyDescent="0.35">
      <c r="A13347" t="s">
        <v>71440</v>
      </c>
      <c r="B13347" t="s">
        <v>71441</v>
      </c>
      <c r="C13347" t="s">
        <v>2482</v>
      </c>
      <c r="F13347" t="s">
        <v>71442</v>
      </c>
      <c r="H13347" t="s">
        <v>36359</v>
      </c>
      <c r="I13347" t="s">
        <v>169</v>
      </c>
      <c r="J13347" t="s">
        <v>13574</v>
      </c>
      <c r="K13347" t="s">
        <v>13668</v>
      </c>
      <c r="M13347" t="s">
        <v>13669</v>
      </c>
      <c r="N13347" t="s">
        <v>13670</v>
      </c>
      <c r="O13347">
        <v>6300</v>
      </c>
      <c r="P13347" t="s">
        <v>50</v>
      </c>
      <c r="U13347" s="1">
        <v>45306</v>
      </c>
      <c r="V13347" s="1">
        <v>45306</v>
      </c>
      <c r="W13347" s="1">
        <v>45306.375</v>
      </c>
      <c r="X13347" s="1">
        <v>45306.547222222223</v>
      </c>
      <c r="Y13347" s="1">
        <v>45306.55</v>
      </c>
      <c r="Z13347">
        <v>199.26</v>
      </c>
      <c r="AA13347" t="s">
        <v>133</v>
      </c>
      <c r="AC13347" t="s">
        <v>53</v>
      </c>
      <c r="AD13347">
        <v>2969823183</v>
      </c>
      <c r="AE13347" s="1">
        <v>43312.453472222223</v>
      </c>
      <c r="AF13347" t="s">
        <v>36361</v>
      </c>
      <c r="AG13347" t="s">
        <v>71443</v>
      </c>
      <c r="AH13347" t="s">
        <v>51</v>
      </c>
      <c r="AJ13347" t="s">
        <v>53</v>
      </c>
      <c r="AK13347" t="s">
        <v>78</v>
      </c>
      <c r="AO13347" t="s">
        <v>5443</v>
      </c>
      <c r="AP13347" s="1">
        <v>45328.679166666669</v>
      </c>
    </row>
    <row r="13348" spans="1:43" x14ac:dyDescent="0.35">
      <c r="A13348">
        <v>372622</v>
      </c>
      <c r="B13348" t="s">
        <v>71444</v>
      </c>
      <c r="C13348" t="s">
        <v>206</v>
      </c>
      <c r="F13348" t="s">
        <v>43635</v>
      </c>
      <c r="G13348">
        <v>4802449235</v>
      </c>
      <c r="H13348" t="s">
        <v>71445</v>
      </c>
      <c r="J13348" t="s">
        <v>12614</v>
      </c>
      <c r="K13348" t="s">
        <v>2782</v>
      </c>
      <c r="M13348" t="s">
        <v>2783</v>
      </c>
      <c r="N13348" t="s">
        <v>264</v>
      </c>
      <c r="O13348">
        <v>77002</v>
      </c>
      <c r="P13348" t="s">
        <v>50</v>
      </c>
      <c r="U13348" s="1">
        <v>45306</v>
      </c>
      <c r="V13348" s="1">
        <v>45306</v>
      </c>
      <c r="AC13348" t="s">
        <v>53</v>
      </c>
      <c r="AD13348">
        <v>2969543968</v>
      </c>
      <c r="AE13348" s="1">
        <v>40032.470138888886</v>
      </c>
      <c r="AG13348" t="s">
        <v>71446</v>
      </c>
      <c r="AH13348" t="s">
        <v>51</v>
      </c>
      <c r="AJ13348" t="s">
        <v>53</v>
      </c>
      <c r="AO13348" t="s">
        <v>57090</v>
      </c>
    </row>
    <row r="13349" spans="1:43" x14ac:dyDescent="0.35">
      <c r="A13349" t="s">
        <v>71447</v>
      </c>
      <c r="B13349" t="s">
        <v>71448</v>
      </c>
      <c r="C13349" t="s">
        <v>43960</v>
      </c>
      <c r="F13349" t="s">
        <v>71449</v>
      </c>
      <c r="H13349" t="s">
        <v>71447</v>
      </c>
      <c r="J13349" t="s">
        <v>71450</v>
      </c>
      <c r="K13349" t="s">
        <v>71451</v>
      </c>
      <c r="M13349" t="s">
        <v>6554</v>
      </c>
      <c r="N13349" t="s">
        <v>287</v>
      </c>
      <c r="O13349">
        <v>80433</v>
      </c>
      <c r="P13349" t="s">
        <v>50</v>
      </c>
      <c r="U13349" s="1">
        <v>45306</v>
      </c>
      <c r="V13349" s="1">
        <v>45306</v>
      </c>
      <c r="W13349" s="1">
        <v>45306.788888888892</v>
      </c>
      <c r="X13349" s="1">
        <v>45306.788888888892</v>
      </c>
      <c r="AC13349" t="s">
        <v>53</v>
      </c>
      <c r="AD13349">
        <v>2974048108</v>
      </c>
      <c r="AE13349" s="1">
        <v>45307.677777777775</v>
      </c>
      <c r="AF13349" t="s">
        <v>71452</v>
      </c>
      <c r="AG13349" t="s">
        <v>71453</v>
      </c>
      <c r="AH13349" t="s">
        <v>51</v>
      </c>
      <c r="AJ13349" t="s">
        <v>53</v>
      </c>
      <c r="AK13349" t="s">
        <v>78</v>
      </c>
      <c r="AO13349" t="s">
        <v>51983</v>
      </c>
      <c r="AP13349" s="1">
        <v>45306.788194444445</v>
      </c>
    </row>
    <row r="13350" spans="1:43" x14ac:dyDescent="0.35">
      <c r="A13350" t="s">
        <v>71454</v>
      </c>
      <c r="B13350" t="s">
        <v>5954</v>
      </c>
      <c r="C13350" t="s">
        <v>8512</v>
      </c>
      <c r="F13350" t="s">
        <v>71455</v>
      </c>
      <c r="H13350" t="s">
        <v>71456</v>
      </c>
      <c r="J13350" t="s">
        <v>26005</v>
      </c>
      <c r="K13350" t="s">
        <v>6815</v>
      </c>
      <c r="M13350" t="s">
        <v>30475</v>
      </c>
      <c r="N13350" t="s">
        <v>501</v>
      </c>
      <c r="O13350">
        <v>87499</v>
      </c>
      <c r="P13350" t="s">
        <v>50</v>
      </c>
      <c r="U13350" s="1">
        <v>45306</v>
      </c>
      <c r="V13350" s="1">
        <v>45306</v>
      </c>
      <c r="AC13350" t="s">
        <v>53</v>
      </c>
      <c r="AD13350">
        <v>2969713886</v>
      </c>
      <c r="AE13350" s="1">
        <v>42678.45208333333</v>
      </c>
      <c r="AG13350" t="s">
        <v>71457</v>
      </c>
      <c r="AH13350" t="s">
        <v>51</v>
      </c>
      <c r="AJ13350" t="s">
        <v>53</v>
      </c>
      <c r="AO13350" t="s">
        <v>57090</v>
      </c>
    </row>
    <row r="13351" spans="1:43" x14ac:dyDescent="0.35">
      <c r="A13351" t="s">
        <v>71458</v>
      </c>
      <c r="B13351" t="s">
        <v>71459</v>
      </c>
      <c r="C13351" t="s">
        <v>23941</v>
      </c>
      <c r="F13351" t="s">
        <v>71460</v>
      </c>
      <c r="H13351" t="s">
        <v>71461</v>
      </c>
      <c r="J13351" t="s">
        <v>26005</v>
      </c>
      <c r="K13351" t="s">
        <v>6815</v>
      </c>
      <c r="M13351" t="s">
        <v>30475</v>
      </c>
      <c r="N13351" t="s">
        <v>501</v>
      </c>
      <c r="O13351">
        <v>87499</v>
      </c>
      <c r="P13351" t="s">
        <v>50</v>
      </c>
      <c r="U13351" s="1">
        <v>45306</v>
      </c>
      <c r="V13351" s="1">
        <v>45306</v>
      </c>
      <c r="AC13351" t="s">
        <v>53</v>
      </c>
      <c r="AD13351">
        <v>2969713886</v>
      </c>
      <c r="AE13351" s="1">
        <v>42678.45208333333</v>
      </c>
      <c r="AG13351" t="s">
        <v>71462</v>
      </c>
      <c r="AH13351" t="s">
        <v>51</v>
      </c>
      <c r="AJ13351" t="s">
        <v>53</v>
      </c>
      <c r="AO13351" t="s">
        <v>57090</v>
      </c>
    </row>
    <row r="13352" spans="1:43" x14ac:dyDescent="0.35">
      <c r="A13352" t="s">
        <v>71463</v>
      </c>
      <c r="B13352" t="s">
        <v>71464</v>
      </c>
      <c r="C13352" t="s">
        <v>14441</v>
      </c>
      <c r="F13352" t="s">
        <v>71465</v>
      </c>
      <c r="H13352" t="s">
        <v>71463</v>
      </c>
      <c r="J13352" t="s">
        <v>7961</v>
      </c>
      <c r="K13352" t="s">
        <v>12115</v>
      </c>
      <c r="M13352" t="s">
        <v>7964</v>
      </c>
      <c r="N13352" t="s">
        <v>264</v>
      </c>
      <c r="O13352">
        <v>78701</v>
      </c>
      <c r="P13352" t="s">
        <v>50</v>
      </c>
      <c r="U13352" s="1">
        <v>45306</v>
      </c>
      <c r="V13352" s="1">
        <v>45306</v>
      </c>
      <c r="W13352" s="1">
        <v>45306.808333333334</v>
      </c>
      <c r="X13352" s="1">
        <v>45306.808333333334</v>
      </c>
      <c r="AC13352" t="s">
        <v>53</v>
      </c>
      <c r="AD13352">
        <v>2969702039</v>
      </c>
      <c r="AE13352" s="1">
        <v>42528.619444444441</v>
      </c>
      <c r="AF13352" t="s">
        <v>10062</v>
      </c>
      <c r="AG13352" t="s">
        <v>71466</v>
      </c>
      <c r="AH13352" t="s">
        <v>51</v>
      </c>
      <c r="AJ13352" t="s">
        <v>53</v>
      </c>
      <c r="AK13352" t="s">
        <v>78</v>
      </c>
      <c r="AO13352" t="s">
        <v>5443</v>
      </c>
      <c r="AP13352" s="1">
        <v>45476.4</v>
      </c>
      <c r="AQ13352" s="1">
        <v>45475.541666666664</v>
      </c>
    </row>
    <row r="13353" spans="1:43" x14ac:dyDescent="0.35">
      <c r="A13353" t="s">
        <v>71467</v>
      </c>
      <c r="B13353" t="s">
        <v>11164</v>
      </c>
      <c r="C13353" t="s">
        <v>10710</v>
      </c>
      <c r="F13353">
        <v>15052394192</v>
      </c>
      <c r="H13353" t="s">
        <v>71468</v>
      </c>
      <c r="K13353" t="s">
        <v>71469</v>
      </c>
      <c r="M13353" t="s">
        <v>176</v>
      </c>
      <c r="N13353" t="s">
        <v>71470</v>
      </c>
      <c r="O13353">
        <v>87063</v>
      </c>
      <c r="P13353" t="s">
        <v>50</v>
      </c>
      <c r="U13353" s="1">
        <v>45306</v>
      </c>
      <c r="V13353" s="1">
        <v>45306</v>
      </c>
      <c r="W13353" s="1">
        <v>45306.712500000001</v>
      </c>
      <c r="X13353" s="1">
        <v>45306.712500000001</v>
      </c>
      <c r="AC13353" t="s">
        <v>53</v>
      </c>
      <c r="AD13353">
        <v>1000000001</v>
      </c>
      <c r="AE13353" s="1">
        <v>39973.351388888892</v>
      </c>
      <c r="AF13353" t="s">
        <v>3377</v>
      </c>
      <c r="AG13353" t="s">
        <v>71471</v>
      </c>
      <c r="AH13353" t="s">
        <v>51</v>
      </c>
      <c r="AJ13353" t="s">
        <v>53</v>
      </c>
      <c r="AK13353" t="s">
        <v>78</v>
      </c>
      <c r="AO13353" t="s">
        <v>5443</v>
      </c>
      <c r="AP13353" s="1">
        <v>45393.997916666667</v>
      </c>
    </row>
    <row r="13354" spans="1:43" x14ac:dyDescent="0.35">
      <c r="A13354" t="s">
        <v>71472</v>
      </c>
      <c r="B13354" t="s">
        <v>28972</v>
      </c>
      <c r="C13354" t="s">
        <v>1471</v>
      </c>
      <c r="D13354" t="s">
        <v>3367</v>
      </c>
      <c r="F13354" t="s">
        <v>47</v>
      </c>
      <c r="H13354" t="s">
        <v>71473</v>
      </c>
      <c r="J13354" t="s">
        <v>49</v>
      </c>
      <c r="P13354" t="s">
        <v>50</v>
      </c>
      <c r="U13354" s="1">
        <v>45306</v>
      </c>
      <c r="V13354" s="1">
        <v>45306</v>
      </c>
      <c r="W13354" s="1">
        <v>45306.60833333333</v>
      </c>
      <c r="X13354" s="1">
        <v>45306.60833333333</v>
      </c>
      <c r="AC13354" t="s">
        <v>53</v>
      </c>
      <c r="AD13354">
        <v>1000000000</v>
      </c>
      <c r="AE13354" s="1">
        <v>37295</v>
      </c>
      <c r="AG13354" t="s">
        <v>71474</v>
      </c>
      <c r="AH13354" t="s">
        <v>51</v>
      </c>
      <c r="AJ13354" t="s">
        <v>53</v>
      </c>
      <c r="AK13354" t="s">
        <v>78</v>
      </c>
      <c r="AO13354" t="s">
        <v>5443</v>
      </c>
      <c r="AP13354" s="1">
        <v>45306.51458333333</v>
      </c>
    </row>
    <row r="13355" spans="1:43" x14ac:dyDescent="0.35">
      <c r="A13355" t="s">
        <v>71475</v>
      </c>
      <c r="B13355" t="s">
        <v>24361</v>
      </c>
      <c r="C13355" t="s">
        <v>71476</v>
      </c>
      <c r="F13355" t="s">
        <v>71477</v>
      </c>
      <c r="H13355" t="s">
        <v>71475</v>
      </c>
      <c r="J13355" t="s">
        <v>7142</v>
      </c>
      <c r="K13355" t="s">
        <v>7296</v>
      </c>
      <c r="M13355" t="s">
        <v>7297</v>
      </c>
      <c r="N13355" t="s">
        <v>264</v>
      </c>
      <c r="O13355" t="s">
        <v>7298</v>
      </c>
      <c r="P13355" t="s">
        <v>50</v>
      </c>
      <c r="U13355" s="1">
        <v>45306</v>
      </c>
      <c r="V13355" s="1">
        <v>45306</v>
      </c>
      <c r="W13355" s="1">
        <v>45306.748611111114</v>
      </c>
      <c r="X13355" s="1">
        <v>45306.748611111114</v>
      </c>
      <c r="AC13355" t="s">
        <v>53</v>
      </c>
      <c r="AD13355">
        <v>2969584761</v>
      </c>
      <c r="AE13355" s="1">
        <v>41288.714583333334</v>
      </c>
      <c r="AF13355" t="s">
        <v>26234</v>
      </c>
      <c r="AG13355" t="s">
        <v>71478</v>
      </c>
      <c r="AH13355" t="s">
        <v>51</v>
      </c>
      <c r="AJ13355" t="s">
        <v>53</v>
      </c>
      <c r="AK13355" t="s">
        <v>78</v>
      </c>
      <c r="AO13355" t="s">
        <v>5443</v>
      </c>
      <c r="AP13355" s="1">
        <v>45306.745138888888</v>
      </c>
    </row>
    <row r="13356" spans="1:43" x14ac:dyDescent="0.35">
      <c r="A13356" t="s">
        <v>71479</v>
      </c>
      <c r="B13356" t="s">
        <v>16442</v>
      </c>
      <c r="C13356" t="s">
        <v>10839</v>
      </c>
      <c r="F13356" t="s">
        <v>71480</v>
      </c>
      <c r="H13356" t="s">
        <v>71479</v>
      </c>
      <c r="J13356" t="s">
        <v>71481</v>
      </c>
      <c r="K13356" t="s">
        <v>71482</v>
      </c>
      <c r="M13356" t="s">
        <v>159</v>
      </c>
      <c r="N13356" t="s">
        <v>213</v>
      </c>
      <c r="O13356">
        <v>80907</v>
      </c>
      <c r="P13356" t="s">
        <v>50</v>
      </c>
      <c r="U13356" s="1">
        <v>45306</v>
      </c>
      <c r="V13356" s="1">
        <v>45306</v>
      </c>
      <c r="W13356" s="1">
        <v>45306.719444444447</v>
      </c>
      <c r="X13356" s="1">
        <v>45306.719444444447</v>
      </c>
      <c r="AC13356" t="s">
        <v>53</v>
      </c>
      <c r="AD13356">
        <v>2974049354</v>
      </c>
      <c r="AE13356" s="1">
        <v>45310.414583333331</v>
      </c>
      <c r="AF13356" t="s">
        <v>71483</v>
      </c>
      <c r="AG13356" t="s">
        <v>71484</v>
      </c>
      <c r="AH13356" t="s">
        <v>51</v>
      </c>
      <c r="AJ13356" t="s">
        <v>53</v>
      </c>
      <c r="AK13356" t="s">
        <v>78</v>
      </c>
      <c r="AO13356" t="s">
        <v>5443</v>
      </c>
      <c r="AP13356" s="1">
        <v>45344.504166666666</v>
      </c>
      <c r="AQ13356" s="1">
        <v>45306.719444444447</v>
      </c>
    </row>
    <row r="13357" spans="1:43" x14ac:dyDescent="0.35">
      <c r="A13357" t="s">
        <v>71485</v>
      </c>
      <c r="B13357" t="s">
        <v>4819</v>
      </c>
      <c r="C13357" t="s">
        <v>36828</v>
      </c>
      <c r="H13357" t="s">
        <v>71485</v>
      </c>
      <c r="J13357" t="s">
        <v>49569</v>
      </c>
      <c r="U13357" s="1">
        <v>45307</v>
      </c>
      <c r="V13357" s="1">
        <v>45307</v>
      </c>
      <c r="W13357" s="1">
        <v>45308.582638888889</v>
      </c>
      <c r="X13357" s="1">
        <v>45308.582638888889</v>
      </c>
      <c r="AC13357" t="s">
        <v>53</v>
      </c>
      <c r="AD13357">
        <v>2969561976</v>
      </c>
      <c r="AE13357" s="1">
        <v>40655.385416666664</v>
      </c>
      <c r="AF13357" t="s">
        <v>4825</v>
      </c>
      <c r="AG13357" t="s">
        <v>71486</v>
      </c>
      <c r="AH13357" t="s">
        <v>51</v>
      </c>
      <c r="AJ13357" t="s">
        <v>53</v>
      </c>
      <c r="AO13357" t="s">
        <v>5443</v>
      </c>
      <c r="AP13357" s="1">
        <v>45307.587500000001</v>
      </c>
    </row>
    <row r="13358" spans="1:43" x14ac:dyDescent="0.35">
      <c r="A13358" t="s">
        <v>71487</v>
      </c>
      <c r="B13358" t="s">
        <v>71488</v>
      </c>
      <c r="C13358" t="s">
        <v>4522</v>
      </c>
      <c r="F13358" t="s">
        <v>71489</v>
      </c>
      <c r="H13358" t="s">
        <v>71487</v>
      </c>
      <c r="J13358" t="s">
        <v>71490</v>
      </c>
      <c r="K13358" t="s">
        <v>71491</v>
      </c>
      <c r="M13358" t="s">
        <v>5343</v>
      </c>
      <c r="N13358" t="s">
        <v>798</v>
      </c>
      <c r="O13358">
        <v>79701</v>
      </c>
      <c r="P13358" t="s">
        <v>50</v>
      </c>
      <c r="U13358" s="1">
        <v>45307</v>
      </c>
      <c r="V13358" s="1">
        <v>45307</v>
      </c>
      <c r="W13358" s="1">
        <v>45307.401388888888</v>
      </c>
      <c r="X13358" s="1">
        <v>45307.401388888888</v>
      </c>
      <c r="AC13358" t="s">
        <v>53</v>
      </c>
      <c r="AD13358">
        <v>1000000001</v>
      </c>
      <c r="AE13358" s="1">
        <v>39973.351388888892</v>
      </c>
      <c r="AF13358" t="s">
        <v>3377</v>
      </c>
      <c r="AG13358" t="s">
        <v>71492</v>
      </c>
      <c r="AH13358" t="s">
        <v>51</v>
      </c>
      <c r="AJ13358" t="s">
        <v>53</v>
      </c>
      <c r="AK13358" t="s">
        <v>78</v>
      </c>
      <c r="AO13358" t="s">
        <v>5443</v>
      </c>
    </row>
    <row r="13359" spans="1:43" x14ac:dyDescent="0.35">
      <c r="A13359" t="s">
        <v>71493</v>
      </c>
      <c r="B13359" t="s">
        <v>71494</v>
      </c>
      <c r="C13359" t="s">
        <v>6132</v>
      </c>
      <c r="F13359" t="s">
        <v>71495</v>
      </c>
      <c r="H13359" t="s">
        <v>71493</v>
      </c>
      <c r="J13359" t="s">
        <v>71496</v>
      </c>
      <c r="K13359" t="s">
        <v>71497</v>
      </c>
      <c r="M13359" t="s">
        <v>4909</v>
      </c>
      <c r="N13359" t="s">
        <v>65</v>
      </c>
      <c r="O13359">
        <v>80831</v>
      </c>
      <c r="P13359" t="s">
        <v>50</v>
      </c>
      <c r="U13359" s="1">
        <v>45307</v>
      </c>
      <c r="V13359" s="1">
        <v>45307</v>
      </c>
      <c r="W13359" s="1">
        <v>45307.788888888892</v>
      </c>
      <c r="X13359" s="1">
        <v>45307.788888888892</v>
      </c>
      <c r="AC13359" t="s">
        <v>53</v>
      </c>
      <c r="AD13359">
        <v>2969895680</v>
      </c>
      <c r="AE13359" s="1">
        <v>43654.669444444444</v>
      </c>
      <c r="AG13359" t="s">
        <v>71498</v>
      </c>
      <c r="AH13359" t="s">
        <v>51</v>
      </c>
      <c r="AJ13359" t="s">
        <v>53</v>
      </c>
      <c r="AK13359" t="s">
        <v>78</v>
      </c>
      <c r="AO13359" t="s">
        <v>5443</v>
      </c>
      <c r="AP13359" s="1">
        <v>45307.787499999999</v>
      </c>
    </row>
    <row r="13360" spans="1:43" x14ac:dyDescent="0.35">
      <c r="A13360" t="s">
        <v>71499</v>
      </c>
      <c r="B13360" t="s">
        <v>47924</v>
      </c>
      <c r="C13360" t="s">
        <v>71500</v>
      </c>
      <c r="F13360" t="s">
        <v>71501</v>
      </c>
      <c r="H13360" t="s">
        <v>71499</v>
      </c>
      <c r="J13360" t="s">
        <v>71502</v>
      </c>
      <c r="K13360" t="s">
        <v>71503</v>
      </c>
      <c r="M13360" t="s">
        <v>71504</v>
      </c>
      <c r="N13360" t="s">
        <v>1217</v>
      </c>
      <c r="O13360">
        <v>66713</v>
      </c>
      <c r="P13360" t="s">
        <v>50</v>
      </c>
      <c r="U13360" s="1">
        <v>45307</v>
      </c>
      <c r="V13360" s="1">
        <v>45307</v>
      </c>
      <c r="W13360" s="1">
        <v>45308.384027777778</v>
      </c>
      <c r="X13360" s="1">
        <v>45308.384027777778</v>
      </c>
      <c r="AC13360" t="s">
        <v>53</v>
      </c>
      <c r="AD13360">
        <v>2973351763</v>
      </c>
      <c r="AE13360" s="1">
        <v>45044.349305555559</v>
      </c>
      <c r="AF13360" t="s">
        <v>71505</v>
      </c>
      <c r="AG13360" t="s">
        <v>71506</v>
      </c>
      <c r="AH13360" t="s">
        <v>51</v>
      </c>
      <c r="AJ13360" t="s">
        <v>53</v>
      </c>
      <c r="AO13360" t="s">
        <v>5443</v>
      </c>
    </row>
    <row r="13361" spans="1:43" x14ac:dyDescent="0.35">
      <c r="A13361">
        <v>373161</v>
      </c>
      <c r="B13361" t="s">
        <v>29913</v>
      </c>
      <c r="C13361" t="s">
        <v>443</v>
      </c>
      <c r="F13361" t="s">
        <v>43635</v>
      </c>
      <c r="G13361">
        <v>4802449235</v>
      </c>
      <c r="H13361" t="s">
        <v>43442</v>
      </c>
      <c r="J13361" t="s">
        <v>12614</v>
      </c>
      <c r="M13361" t="s">
        <v>4326</v>
      </c>
      <c r="N13361" t="s">
        <v>287</v>
      </c>
      <c r="O13361">
        <v>80643</v>
      </c>
      <c r="P13361" t="s">
        <v>50</v>
      </c>
      <c r="U13361" s="1">
        <v>45307</v>
      </c>
      <c r="V13361" s="1">
        <v>45307</v>
      </c>
      <c r="AC13361" t="s">
        <v>53</v>
      </c>
      <c r="AD13361">
        <v>2969543968</v>
      </c>
      <c r="AE13361" s="1">
        <v>40032.470138888886</v>
      </c>
      <c r="AG13361" t="s">
        <v>71507</v>
      </c>
      <c r="AH13361" t="s">
        <v>51</v>
      </c>
      <c r="AJ13361" t="s">
        <v>53</v>
      </c>
      <c r="AO13361" t="s">
        <v>57090</v>
      </c>
    </row>
    <row r="13362" spans="1:43" x14ac:dyDescent="0.35">
      <c r="A13362" t="s">
        <v>71508</v>
      </c>
      <c r="B13362" t="s">
        <v>8560</v>
      </c>
      <c r="C13362" t="s">
        <v>7417</v>
      </c>
      <c r="F13362" t="s">
        <v>71509</v>
      </c>
      <c r="H13362" t="s">
        <v>71510</v>
      </c>
      <c r="J13362" t="s">
        <v>27907</v>
      </c>
      <c r="K13362" t="s">
        <v>9394</v>
      </c>
      <c r="M13362" t="s">
        <v>12194</v>
      </c>
      <c r="N13362" t="s">
        <v>213</v>
      </c>
      <c r="O13362">
        <v>80138</v>
      </c>
      <c r="P13362" t="s">
        <v>50</v>
      </c>
      <c r="U13362" s="1">
        <v>45307</v>
      </c>
      <c r="V13362" s="1">
        <v>45307</v>
      </c>
      <c r="AC13362" t="s">
        <v>53</v>
      </c>
      <c r="AD13362">
        <v>2969784386</v>
      </c>
      <c r="AE13362" s="1">
        <v>43178.708333333336</v>
      </c>
      <c r="AG13362" t="s">
        <v>71511</v>
      </c>
      <c r="AH13362" t="s">
        <v>51</v>
      </c>
      <c r="AJ13362" t="s">
        <v>53</v>
      </c>
      <c r="AO13362" t="s">
        <v>57090</v>
      </c>
    </row>
    <row r="13363" spans="1:43" x14ac:dyDescent="0.35">
      <c r="A13363" t="s">
        <v>71512</v>
      </c>
      <c r="B13363" t="s">
        <v>24804</v>
      </c>
      <c r="C13363" t="s">
        <v>22427</v>
      </c>
      <c r="F13363">
        <v>19152249992</v>
      </c>
      <c r="H13363" t="s">
        <v>71512</v>
      </c>
      <c r="K13363" t="s">
        <v>71513</v>
      </c>
      <c r="M13363" t="s">
        <v>753</v>
      </c>
      <c r="N13363" t="s">
        <v>637</v>
      </c>
      <c r="O13363">
        <v>79928</v>
      </c>
      <c r="P13363" t="s">
        <v>50</v>
      </c>
      <c r="U13363" s="1">
        <v>45307</v>
      </c>
      <c r="V13363" s="1">
        <v>45307</v>
      </c>
      <c r="W13363" s="1">
        <v>45307.709027777775</v>
      </c>
      <c r="X13363" s="1">
        <v>45307.709027777775</v>
      </c>
      <c r="AC13363" t="s">
        <v>53</v>
      </c>
      <c r="AD13363">
        <v>1000000001</v>
      </c>
      <c r="AE13363" s="1">
        <v>39973.351388888892</v>
      </c>
      <c r="AF13363" t="s">
        <v>3377</v>
      </c>
      <c r="AG13363" t="s">
        <v>71514</v>
      </c>
      <c r="AH13363" t="s">
        <v>51</v>
      </c>
      <c r="AJ13363" t="s">
        <v>53</v>
      </c>
      <c r="AK13363" t="s">
        <v>78</v>
      </c>
      <c r="AO13363" t="s">
        <v>51552</v>
      </c>
    </row>
    <row r="13364" spans="1:43" x14ac:dyDescent="0.35">
      <c r="A13364" t="s">
        <v>71515</v>
      </c>
      <c r="B13364" t="s">
        <v>71516</v>
      </c>
      <c r="C13364" t="s">
        <v>758</v>
      </c>
      <c r="F13364">
        <v>15756267181</v>
      </c>
      <c r="H13364" t="s">
        <v>71517</v>
      </c>
      <c r="K13364" t="s">
        <v>71518</v>
      </c>
      <c r="M13364" t="s">
        <v>513</v>
      </c>
      <c r="N13364" t="s">
        <v>398</v>
      </c>
      <c r="O13364">
        <v>88203</v>
      </c>
      <c r="P13364" t="s">
        <v>50</v>
      </c>
      <c r="U13364" s="1">
        <v>45307</v>
      </c>
      <c r="V13364" s="1">
        <v>45307</v>
      </c>
      <c r="W13364" s="1">
        <v>45307.613888888889</v>
      </c>
      <c r="X13364" s="1">
        <v>45307.613888888889</v>
      </c>
      <c r="AC13364" t="s">
        <v>53</v>
      </c>
      <c r="AD13364">
        <v>1000000001</v>
      </c>
      <c r="AE13364" s="1">
        <v>39973.351388888892</v>
      </c>
      <c r="AF13364" t="s">
        <v>3377</v>
      </c>
      <c r="AG13364" t="s">
        <v>71519</v>
      </c>
      <c r="AH13364" t="s">
        <v>51</v>
      </c>
      <c r="AJ13364" t="s">
        <v>53</v>
      </c>
      <c r="AK13364" t="s">
        <v>78</v>
      </c>
      <c r="AO13364" t="s">
        <v>5443</v>
      </c>
      <c r="AP13364" s="1">
        <v>45460.432638888888</v>
      </c>
    </row>
    <row r="13365" spans="1:43" x14ac:dyDescent="0.35">
      <c r="A13365" t="s">
        <v>71520</v>
      </c>
      <c r="B13365" t="s">
        <v>5982</v>
      </c>
      <c r="C13365" t="s">
        <v>952</v>
      </c>
      <c r="F13365" t="s">
        <v>41374</v>
      </c>
      <c r="H13365" t="s">
        <v>60956</v>
      </c>
      <c r="U13365" s="1">
        <v>45307</v>
      </c>
      <c r="V13365" s="1">
        <v>45307</v>
      </c>
      <c r="W13365" s="1">
        <v>45307.595833333333</v>
      </c>
      <c r="X13365" s="1">
        <v>45307.595833333333</v>
      </c>
      <c r="AC13365" t="s">
        <v>53</v>
      </c>
      <c r="AD13365">
        <v>1000000001</v>
      </c>
      <c r="AE13365" s="1">
        <v>39973.351388888892</v>
      </c>
      <c r="AF13365" t="s">
        <v>3377</v>
      </c>
      <c r="AG13365" t="s">
        <v>71521</v>
      </c>
      <c r="AH13365" t="s">
        <v>51</v>
      </c>
      <c r="AJ13365" t="s">
        <v>53</v>
      </c>
      <c r="AK13365" t="s">
        <v>78</v>
      </c>
      <c r="AO13365" t="s">
        <v>5443</v>
      </c>
      <c r="AP13365" s="1">
        <v>45475.859027777777</v>
      </c>
    </row>
    <row r="13366" spans="1:43" x14ac:dyDescent="0.35">
      <c r="A13366" t="s">
        <v>71522</v>
      </c>
      <c r="B13366" t="s">
        <v>793</v>
      </c>
      <c r="C13366" t="s">
        <v>5143</v>
      </c>
      <c r="F13366">
        <f>1505-519-5689</f>
        <v>-4703</v>
      </c>
      <c r="H13366" t="s">
        <v>71522</v>
      </c>
      <c r="J13366" t="s">
        <v>1274</v>
      </c>
      <c r="K13366" t="s">
        <v>71523</v>
      </c>
      <c r="M13366" t="s">
        <v>419</v>
      </c>
      <c r="N13366" t="s">
        <v>398</v>
      </c>
      <c r="O13366">
        <v>87107</v>
      </c>
      <c r="P13366" t="s">
        <v>50</v>
      </c>
      <c r="U13366" s="1">
        <v>45307</v>
      </c>
      <c r="V13366" s="1">
        <v>45307</v>
      </c>
      <c r="W13366" s="1">
        <v>45307.580555555556</v>
      </c>
      <c r="X13366" s="1">
        <v>45307.580555555556</v>
      </c>
      <c r="AC13366" t="s">
        <v>53</v>
      </c>
      <c r="AD13366">
        <v>1000000001</v>
      </c>
      <c r="AE13366" s="1">
        <v>39973.351388888892</v>
      </c>
      <c r="AF13366" t="s">
        <v>3377</v>
      </c>
      <c r="AG13366" t="s">
        <v>71524</v>
      </c>
      <c r="AH13366" t="s">
        <v>51</v>
      </c>
      <c r="AJ13366" t="s">
        <v>53</v>
      </c>
      <c r="AK13366" t="s">
        <v>78</v>
      </c>
      <c r="AO13366" t="s">
        <v>5443</v>
      </c>
      <c r="AP13366" s="1">
        <v>45334.446527777778</v>
      </c>
    </row>
    <row r="13367" spans="1:43" x14ac:dyDescent="0.35">
      <c r="A13367" t="s">
        <v>71525</v>
      </c>
      <c r="B13367" t="s">
        <v>71526</v>
      </c>
      <c r="C13367" t="s">
        <v>46462</v>
      </c>
      <c r="D13367" t="s">
        <v>8771</v>
      </c>
      <c r="H13367" t="s">
        <v>71527</v>
      </c>
      <c r="J13367" t="s">
        <v>85</v>
      </c>
      <c r="P13367" t="s">
        <v>50</v>
      </c>
      <c r="U13367" s="1">
        <v>45307</v>
      </c>
      <c r="V13367" s="1">
        <v>45307</v>
      </c>
      <c r="W13367" s="1">
        <v>45307.724999999999</v>
      </c>
      <c r="X13367" s="1">
        <v>45307.724999999999</v>
      </c>
      <c r="AC13367" t="s">
        <v>53</v>
      </c>
      <c r="AD13367">
        <v>1000000000</v>
      </c>
      <c r="AE13367" s="1">
        <v>37295</v>
      </c>
      <c r="AG13367" t="s">
        <v>71528</v>
      </c>
      <c r="AH13367" t="s">
        <v>51</v>
      </c>
      <c r="AJ13367" t="s">
        <v>53</v>
      </c>
      <c r="AO13367" t="s">
        <v>5443</v>
      </c>
      <c r="AP13367" s="1">
        <v>45427.645833333336</v>
      </c>
    </row>
    <row r="13368" spans="1:43" x14ac:dyDescent="0.35">
      <c r="A13368" t="s">
        <v>71529</v>
      </c>
      <c r="B13368" t="s">
        <v>71530</v>
      </c>
      <c r="C13368" t="s">
        <v>5318</v>
      </c>
      <c r="D13368" t="s">
        <v>894</v>
      </c>
      <c r="F13368" t="s">
        <v>47</v>
      </c>
      <c r="H13368" t="s">
        <v>71531</v>
      </c>
      <c r="J13368" t="s">
        <v>49</v>
      </c>
      <c r="P13368" t="s">
        <v>50</v>
      </c>
      <c r="U13368" s="1">
        <v>45307</v>
      </c>
      <c r="V13368" s="1">
        <v>45307</v>
      </c>
      <c r="W13368" s="1">
        <v>45307.416666666664</v>
      </c>
      <c r="X13368" s="1">
        <v>45307.416666666664</v>
      </c>
      <c r="AC13368" t="s">
        <v>53</v>
      </c>
      <c r="AD13368">
        <v>1000000000</v>
      </c>
      <c r="AE13368" s="1">
        <v>37295</v>
      </c>
      <c r="AG13368" t="s">
        <v>71532</v>
      </c>
      <c r="AH13368" t="s">
        <v>51</v>
      </c>
      <c r="AJ13368" t="s">
        <v>53</v>
      </c>
      <c r="AK13368" t="s">
        <v>78</v>
      </c>
      <c r="AO13368" t="s">
        <v>5443</v>
      </c>
      <c r="AP13368" s="1">
        <v>45346.622916666667</v>
      </c>
    </row>
    <row r="13369" spans="1:43" x14ac:dyDescent="0.35">
      <c r="A13369" t="s">
        <v>71533</v>
      </c>
      <c r="B13369" t="s">
        <v>71534</v>
      </c>
      <c r="C13369" t="s">
        <v>5318</v>
      </c>
      <c r="D13369" t="s">
        <v>349</v>
      </c>
      <c r="F13369" t="s">
        <v>71535</v>
      </c>
      <c r="H13369" t="s">
        <v>71536</v>
      </c>
      <c r="J13369" t="s">
        <v>49</v>
      </c>
      <c r="P13369" t="s">
        <v>50</v>
      </c>
      <c r="U13369" s="1">
        <v>45307</v>
      </c>
      <c r="V13369" s="1">
        <v>45307</v>
      </c>
      <c r="W13369" s="1">
        <v>45307.490277777775</v>
      </c>
      <c r="X13369" s="1">
        <v>45307.490277777775</v>
      </c>
      <c r="AC13369" t="s">
        <v>53</v>
      </c>
      <c r="AD13369">
        <v>1000000000</v>
      </c>
      <c r="AE13369" s="1">
        <v>37295</v>
      </c>
      <c r="AG13369" t="s">
        <v>71537</v>
      </c>
      <c r="AH13369" t="s">
        <v>51</v>
      </c>
      <c r="AJ13369" t="s">
        <v>53</v>
      </c>
      <c r="AK13369" t="s">
        <v>78</v>
      </c>
      <c r="AO13369" t="s">
        <v>5443</v>
      </c>
      <c r="AP13369" s="1">
        <v>45400.442361111112</v>
      </c>
    </row>
    <row r="13370" spans="1:43" x14ac:dyDescent="0.35">
      <c r="A13370" t="s">
        <v>71538</v>
      </c>
      <c r="B13370" t="s">
        <v>3728</v>
      </c>
      <c r="C13370" t="s">
        <v>1614</v>
      </c>
      <c r="F13370" t="s">
        <v>71539</v>
      </c>
      <c r="H13370" t="s">
        <v>71538</v>
      </c>
      <c r="J13370" t="s">
        <v>42199</v>
      </c>
      <c r="K13370" t="s">
        <v>71540</v>
      </c>
      <c r="M13370" t="s">
        <v>753</v>
      </c>
      <c r="N13370" t="s">
        <v>798</v>
      </c>
      <c r="O13370">
        <v>79915</v>
      </c>
      <c r="P13370" t="s">
        <v>50</v>
      </c>
      <c r="U13370" s="1">
        <v>45307</v>
      </c>
      <c r="V13370" s="1">
        <v>45307</v>
      </c>
      <c r="W13370" s="1">
        <v>45307.604166666664</v>
      </c>
      <c r="X13370" s="1">
        <v>45307.604166666664</v>
      </c>
      <c r="AC13370" t="s">
        <v>51</v>
      </c>
      <c r="AD13370">
        <v>2969526668</v>
      </c>
      <c r="AE13370" s="1">
        <v>39293.425000000003</v>
      </c>
      <c r="AF13370" t="s">
        <v>71541</v>
      </c>
      <c r="AG13370" t="s">
        <v>71542</v>
      </c>
      <c r="AH13370" t="s">
        <v>51</v>
      </c>
      <c r="AJ13370" t="s">
        <v>53</v>
      </c>
      <c r="AK13370" t="s">
        <v>78</v>
      </c>
      <c r="AO13370" t="s">
        <v>5443</v>
      </c>
      <c r="AP13370" s="1">
        <v>45307.605555555558</v>
      </c>
      <c r="AQ13370" s="1">
        <v>45307.606944444444</v>
      </c>
    </row>
    <row r="13371" spans="1:43" x14ac:dyDescent="0.35">
      <c r="A13371" t="s">
        <v>71543</v>
      </c>
      <c r="B13371" t="s">
        <v>2689</v>
      </c>
      <c r="C13371" t="s">
        <v>9098</v>
      </c>
      <c r="F13371" t="s">
        <v>71544</v>
      </c>
      <c r="H13371" t="s">
        <v>71543</v>
      </c>
      <c r="J13371" t="s">
        <v>8217</v>
      </c>
      <c r="K13371" t="s">
        <v>3955</v>
      </c>
      <c r="M13371" t="s">
        <v>298</v>
      </c>
      <c r="N13371" t="s">
        <v>213</v>
      </c>
      <c r="O13371">
        <v>80216</v>
      </c>
      <c r="P13371" t="s">
        <v>50</v>
      </c>
      <c r="U13371" s="1">
        <v>45307</v>
      </c>
      <c r="V13371" s="1">
        <v>45307</v>
      </c>
      <c r="AC13371" t="s">
        <v>53</v>
      </c>
      <c r="AD13371">
        <v>2969479278</v>
      </c>
      <c r="AE13371" s="1">
        <v>37389</v>
      </c>
      <c r="AG13371" t="s">
        <v>71545</v>
      </c>
      <c r="AH13371" t="s">
        <v>51</v>
      </c>
      <c r="AJ13371" t="s">
        <v>53</v>
      </c>
      <c r="AO13371" t="s">
        <v>57090</v>
      </c>
    </row>
    <row r="13372" spans="1:43" x14ac:dyDescent="0.35">
      <c r="A13372" t="s">
        <v>71546</v>
      </c>
      <c r="B13372" t="s">
        <v>21790</v>
      </c>
      <c r="C13372" t="s">
        <v>9738</v>
      </c>
      <c r="F13372" t="s">
        <v>71547</v>
      </c>
      <c r="H13372" t="s">
        <v>71548</v>
      </c>
      <c r="J13372" t="s">
        <v>71549</v>
      </c>
      <c r="P13372" t="s">
        <v>50</v>
      </c>
      <c r="U13372" s="1">
        <v>45307</v>
      </c>
      <c r="V13372" s="1">
        <v>45307</v>
      </c>
      <c r="W13372" s="1">
        <v>45307.704861111109</v>
      </c>
      <c r="X13372" s="1">
        <v>45307.704861111109</v>
      </c>
      <c r="AC13372" t="s">
        <v>53</v>
      </c>
      <c r="AD13372">
        <v>2969483883</v>
      </c>
      <c r="AE13372" s="1">
        <v>37680</v>
      </c>
      <c r="AG13372" t="s">
        <v>71550</v>
      </c>
      <c r="AH13372" t="s">
        <v>51</v>
      </c>
      <c r="AJ13372" t="s">
        <v>53</v>
      </c>
      <c r="AO13372" t="s">
        <v>5443</v>
      </c>
      <c r="AP13372" s="1">
        <v>45307.520138888889</v>
      </c>
    </row>
    <row r="13373" spans="1:43" x14ac:dyDescent="0.35">
      <c r="A13373" t="s">
        <v>71551</v>
      </c>
      <c r="B13373" t="s">
        <v>71552</v>
      </c>
      <c r="C13373" t="s">
        <v>12697</v>
      </c>
      <c r="F13373" t="s">
        <v>71553</v>
      </c>
      <c r="H13373" t="s">
        <v>71554</v>
      </c>
      <c r="J13373" t="s">
        <v>13158</v>
      </c>
      <c r="K13373" t="s">
        <v>71555</v>
      </c>
      <c r="M13373" t="s">
        <v>26982</v>
      </c>
      <c r="N13373" t="s">
        <v>798</v>
      </c>
      <c r="O13373">
        <v>75765</v>
      </c>
      <c r="P13373" t="s">
        <v>50</v>
      </c>
      <c r="U13373" s="1">
        <v>45308</v>
      </c>
      <c r="V13373" s="1">
        <v>45308</v>
      </c>
      <c r="W13373" s="1">
        <v>45308.630555555559</v>
      </c>
      <c r="X13373" s="1">
        <v>45308.630555555559</v>
      </c>
      <c r="AC13373" t="s">
        <v>53</v>
      </c>
      <c r="AD13373">
        <v>2969780884</v>
      </c>
      <c r="AE13373" s="1">
        <v>43159.376388888886</v>
      </c>
      <c r="AG13373" t="s">
        <v>71556</v>
      </c>
      <c r="AH13373" t="s">
        <v>51</v>
      </c>
      <c r="AJ13373" t="s">
        <v>53</v>
      </c>
      <c r="AK13373" t="s">
        <v>78</v>
      </c>
      <c r="AO13373" t="s">
        <v>5443</v>
      </c>
    </row>
    <row r="13374" spans="1:43" x14ac:dyDescent="0.35">
      <c r="A13374" t="s">
        <v>71557</v>
      </c>
      <c r="B13374" t="s">
        <v>71558</v>
      </c>
      <c r="C13374" t="s">
        <v>29465</v>
      </c>
      <c r="F13374" t="s">
        <v>71559</v>
      </c>
      <c r="H13374" t="s">
        <v>71557</v>
      </c>
      <c r="J13374" t="s">
        <v>71560</v>
      </c>
      <c r="K13374" t="s">
        <v>71561</v>
      </c>
      <c r="M13374" t="s">
        <v>753</v>
      </c>
      <c r="N13374" t="s">
        <v>798</v>
      </c>
      <c r="O13374">
        <v>79927</v>
      </c>
      <c r="P13374" t="s">
        <v>50</v>
      </c>
      <c r="U13374" s="1">
        <v>45308</v>
      </c>
      <c r="V13374" s="1">
        <v>45308</v>
      </c>
      <c r="W13374" s="1">
        <v>45308.46875</v>
      </c>
      <c r="X13374" s="1">
        <v>45308.46875</v>
      </c>
      <c r="AC13374" t="s">
        <v>53</v>
      </c>
      <c r="AD13374">
        <v>2974048418</v>
      </c>
      <c r="AE13374" s="1">
        <v>45308.468055555553</v>
      </c>
      <c r="AF13374" t="s">
        <v>71562</v>
      </c>
      <c r="AG13374" t="s">
        <v>71563</v>
      </c>
      <c r="AH13374" t="s">
        <v>51</v>
      </c>
      <c r="AJ13374" t="s">
        <v>53</v>
      </c>
      <c r="AO13374" t="s">
        <v>57090</v>
      </c>
      <c r="AP13374" s="1">
        <v>45308.504166666666</v>
      </c>
      <c r="AQ13374" s="1">
        <v>45308.479166666664</v>
      </c>
    </row>
    <row r="13375" spans="1:43" x14ac:dyDescent="0.35">
      <c r="A13375" t="s">
        <v>71564</v>
      </c>
      <c r="B13375" t="s">
        <v>71565</v>
      </c>
      <c r="C13375" t="s">
        <v>6464</v>
      </c>
      <c r="F13375" t="s">
        <v>71566</v>
      </c>
      <c r="H13375" t="s">
        <v>71564</v>
      </c>
      <c r="J13375" t="s">
        <v>68541</v>
      </c>
      <c r="M13375" t="s">
        <v>67796</v>
      </c>
      <c r="N13375" t="s">
        <v>4866</v>
      </c>
      <c r="O13375">
        <v>77384</v>
      </c>
      <c r="P13375" t="s">
        <v>50</v>
      </c>
      <c r="U13375" s="1">
        <v>45308</v>
      </c>
      <c r="V13375" s="1">
        <v>45308</v>
      </c>
      <c r="W13375" s="1">
        <v>45308.380555555559</v>
      </c>
      <c r="X13375" s="1">
        <v>45308.380555555559</v>
      </c>
      <c r="AC13375" t="s">
        <v>53</v>
      </c>
      <c r="AD13375">
        <v>2970055369</v>
      </c>
      <c r="AE13375" s="1">
        <v>44285.67083333333</v>
      </c>
      <c r="AF13375" t="s">
        <v>25426</v>
      </c>
      <c r="AG13375" t="s">
        <v>71567</v>
      </c>
      <c r="AH13375" t="s">
        <v>51</v>
      </c>
      <c r="AJ13375" t="s">
        <v>53</v>
      </c>
      <c r="AO13375" t="s">
        <v>5443</v>
      </c>
      <c r="AP13375" s="1">
        <v>45464.474305555559</v>
      </c>
    </row>
    <row r="13376" spans="1:43" x14ac:dyDescent="0.35">
      <c r="A13376" t="s">
        <v>71568</v>
      </c>
      <c r="B13376" t="s">
        <v>71569</v>
      </c>
      <c r="C13376" t="s">
        <v>6581</v>
      </c>
      <c r="F13376" t="s">
        <v>71570</v>
      </c>
      <c r="H13376" t="s">
        <v>71568</v>
      </c>
      <c r="J13376" t="s">
        <v>13744</v>
      </c>
      <c r="K13376" t="s">
        <v>71571</v>
      </c>
      <c r="M13376" t="s">
        <v>5866</v>
      </c>
      <c r="N13376" t="s">
        <v>65</v>
      </c>
      <c r="O13376">
        <v>80534</v>
      </c>
      <c r="P13376" t="s">
        <v>50</v>
      </c>
      <c r="U13376" s="1">
        <v>45308</v>
      </c>
      <c r="V13376" s="1">
        <v>45308</v>
      </c>
      <c r="W13376" s="1">
        <v>45308.473611111112</v>
      </c>
      <c r="X13376" s="1">
        <v>45308.473611111112</v>
      </c>
      <c r="AC13376" t="s">
        <v>53</v>
      </c>
      <c r="AD13376">
        <v>2969474461</v>
      </c>
      <c r="AE13376" s="1">
        <v>37104.381944444445</v>
      </c>
      <c r="AF13376" t="s">
        <v>7023</v>
      </c>
      <c r="AG13376" t="s">
        <v>71572</v>
      </c>
      <c r="AH13376" t="s">
        <v>51</v>
      </c>
      <c r="AJ13376" t="s">
        <v>53</v>
      </c>
      <c r="AK13376" t="s">
        <v>78</v>
      </c>
      <c r="AO13376" t="s">
        <v>5443</v>
      </c>
      <c r="AP13376" s="1">
        <v>45472.386805555558</v>
      </c>
    </row>
    <row r="13377" spans="1:43" x14ac:dyDescent="0.35">
      <c r="A13377" t="s">
        <v>60096</v>
      </c>
      <c r="B13377" t="s">
        <v>71573</v>
      </c>
      <c r="C13377" t="s">
        <v>71574</v>
      </c>
      <c r="H13377" t="s">
        <v>60096</v>
      </c>
      <c r="J13377" t="s">
        <v>60097</v>
      </c>
      <c r="U13377" s="1">
        <v>45308</v>
      </c>
      <c r="V13377" s="1">
        <v>45308</v>
      </c>
      <c r="AC13377" t="s">
        <v>53</v>
      </c>
      <c r="AD13377">
        <v>2969902124</v>
      </c>
      <c r="AE13377" s="1">
        <v>43683.556250000001</v>
      </c>
      <c r="AG13377" t="s">
        <v>71575</v>
      </c>
      <c r="AH13377" t="s">
        <v>51</v>
      </c>
      <c r="AJ13377" t="s">
        <v>53</v>
      </c>
      <c r="AO13377" t="s">
        <v>57090</v>
      </c>
    </row>
    <row r="13378" spans="1:43" x14ac:dyDescent="0.35">
      <c r="A13378" t="s">
        <v>71576</v>
      </c>
      <c r="B13378" t="s">
        <v>6926</v>
      </c>
      <c r="C13378" t="s">
        <v>4272</v>
      </c>
      <c r="F13378">
        <v>19202299562</v>
      </c>
      <c r="H13378" t="s">
        <v>71576</v>
      </c>
      <c r="J13378" t="s">
        <v>71577</v>
      </c>
      <c r="K13378" t="s">
        <v>71578</v>
      </c>
      <c r="M13378" t="s">
        <v>7677</v>
      </c>
      <c r="N13378" t="s">
        <v>287</v>
      </c>
      <c r="O13378">
        <v>80648</v>
      </c>
      <c r="P13378" t="s">
        <v>50</v>
      </c>
      <c r="U13378" s="1">
        <v>45308</v>
      </c>
      <c r="V13378" s="1">
        <v>45308</v>
      </c>
      <c r="W13378" s="1">
        <v>45308.994444444441</v>
      </c>
      <c r="X13378" s="1">
        <v>45308.994444444441</v>
      </c>
      <c r="AC13378" t="s">
        <v>53</v>
      </c>
      <c r="AD13378">
        <v>1000000001</v>
      </c>
      <c r="AE13378" s="1">
        <v>39973.351388888892</v>
      </c>
      <c r="AF13378" t="s">
        <v>3377</v>
      </c>
      <c r="AG13378" t="s">
        <v>71579</v>
      </c>
      <c r="AH13378" t="s">
        <v>51</v>
      </c>
      <c r="AJ13378" t="s">
        <v>53</v>
      </c>
      <c r="AK13378" t="s">
        <v>78</v>
      </c>
      <c r="AO13378" t="s">
        <v>51552</v>
      </c>
    </row>
    <row r="13379" spans="1:43" x14ac:dyDescent="0.35">
      <c r="A13379" t="s">
        <v>71580</v>
      </c>
      <c r="B13379" t="s">
        <v>5249</v>
      </c>
      <c r="C13379" t="s">
        <v>71581</v>
      </c>
      <c r="H13379" t="s">
        <v>71582</v>
      </c>
      <c r="J13379" t="s">
        <v>1770</v>
      </c>
      <c r="P13379" t="s">
        <v>50</v>
      </c>
      <c r="U13379" s="1">
        <v>45308</v>
      </c>
      <c r="V13379" s="1">
        <v>45308</v>
      </c>
      <c r="W13379" s="1">
        <v>45308.576388888891</v>
      </c>
      <c r="X13379" s="1">
        <v>45308.576388888891</v>
      </c>
      <c r="AC13379" t="s">
        <v>53</v>
      </c>
      <c r="AD13379">
        <v>2969475309</v>
      </c>
      <c r="AE13379" s="1">
        <v>37159</v>
      </c>
      <c r="AF13379" t="s">
        <v>1772</v>
      </c>
      <c r="AG13379" t="s">
        <v>71583</v>
      </c>
      <c r="AH13379" t="s">
        <v>51</v>
      </c>
      <c r="AJ13379" t="s">
        <v>53</v>
      </c>
      <c r="AO13379" t="s">
        <v>5443</v>
      </c>
      <c r="AP13379" s="1">
        <v>45308.557638888888</v>
      </c>
    </row>
    <row r="13380" spans="1:43" x14ac:dyDescent="0.35">
      <c r="A13380" t="s">
        <v>71584</v>
      </c>
      <c r="B13380" t="s">
        <v>71585</v>
      </c>
      <c r="C13380" t="s">
        <v>44389</v>
      </c>
      <c r="F13380">
        <v>19706302344</v>
      </c>
      <c r="H13380" t="s">
        <v>71586</v>
      </c>
      <c r="K13380" t="s">
        <v>71587</v>
      </c>
      <c r="M13380" t="s">
        <v>4837</v>
      </c>
      <c r="N13380" t="s">
        <v>287</v>
      </c>
      <c r="O13380">
        <v>80758</v>
      </c>
      <c r="P13380" t="s">
        <v>50</v>
      </c>
      <c r="U13380" s="1">
        <v>45308</v>
      </c>
      <c r="V13380" s="1">
        <v>45308</v>
      </c>
      <c r="W13380" s="1">
        <v>45308.570833333331</v>
      </c>
      <c r="X13380" s="1">
        <v>45308.570833333331</v>
      </c>
      <c r="AC13380" t="s">
        <v>53</v>
      </c>
      <c r="AD13380">
        <v>1000000001</v>
      </c>
      <c r="AE13380" s="1">
        <v>39973.351388888892</v>
      </c>
      <c r="AF13380" t="s">
        <v>3377</v>
      </c>
      <c r="AG13380" t="s">
        <v>71588</v>
      </c>
      <c r="AH13380" t="s">
        <v>51</v>
      </c>
      <c r="AJ13380" t="s">
        <v>53</v>
      </c>
      <c r="AK13380" t="s">
        <v>78</v>
      </c>
      <c r="AO13380" t="s">
        <v>5443</v>
      </c>
      <c r="AP13380" s="1">
        <v>45329.525694444441</v>
      </c>
    </row>
    <row r="13381" spans="1:43" x14ac:dyDescent="0.35">
      <c r="A13381" t="s">
        <v>71589</v>
      </c>
      <c r="B13381" t="s">
        <v>2387</v>
      </c>
      <c r="C13381" t="s">
        <v>16792</v>
      </c>
      <c r="F13381">
        <v>17198457792</v>
      </c>
      <c r="H13381" t="s">
        <v>71589</v>
      </c>
      <c r="N13381" t="s">
        <v>287</v>
      </c>
      <c r="P13381" t="s">
        <v>50</v>
      </c>
      <c r="U13381" s="1">
        <v>45308</v>
      </c>
      <c r="V13381" s="1">
        <v>45308</v>
      </c>
      <c r="W13381" s="1">
        <v>45308.365972222222</v>
      </c>
      <c r="X13381" s="1">
        <v>45308.365972222222</v>
      </c>
      <c r="AC13381" t="s">
        <v>53</v>
      </c>
      <c r="AD13381">
        <v>1000000001</v>
      </c>
      <c r="AE13381" s="1">
        <v>39973.351388888892</v>
      </c>
      <c r="AF13381" t="s">
        <v>3377</v>
      </c>
      <c r="AG13381" t="s">
        <v>71590</v>
      </c>
      <c r="AH13381" t="s">
        <v>51</v>
      </c>
      <c r="AJ13381" t="s">
        <v>53</v>
      </c>
      <c r="AK13381" t="s">
        <v>78</v>
      </c>
      <c r="AO13381" t="s">
        <v>51552</v>
      </c>
    </row>
    <row r="13382" spans="1:43" x14ac:dyDescent="0.35">
      <c r="A13382" t="s">
        <v>71591</v>
      </c>
      <c r="B13382" t="s">
        <v>71592</v>
      </c>
      <c r="C13382" t="s">
        <v>97</v>
      </c>
      <c r="F13382">
        <v>12105173693</v>
      </c>
      <c r="H13382" t="s">
        <v>71591</v>
      </c>
      <c r="J13382" t="s">
        <v>46202</v>
      </c>
      <c r="K13382" t="s">
        <v>8534</v>
      </c>
      <c r="M13382" t="s">
        <v>1737</v>
      </c>
      <c r="N13382" t="s">
        <v>287</v>
      </c>
      <c r="O13382">
        <v>80640</v>
      </c>
      <c r="P13382" t="s">
        <v>50</v>
      </c>
      <c r="U13382" s="1">
        <v>45308</v>
      </c>
      <c r="V13382" s="1">
        <v>45308</v>
      </c>
      <c r="W13382" s="1">
        <v>45308.336111111108</v>
      </c>
      <c r="X13382" s="1">
        <v>45308.336111111108</v>
      </c>
      <c r="AC13382" t="s">
        <v>53</v>
      </c>
      <c r="AD13382">
        <v>1000000001</v>
      </c>
      <c r="AE13382" s="1">
        <v>39973.351388888892</v>
      </c>
      <c r="AF13382" t="s">
        <v>3377</v>
      </c>
      <c r="AG13382" t="s">
        <v>71593</v>
      </c>
      <c r="AH13382" t="s">
        <v>51</v>
      </c>
      <c r="AJ13382" t="s">
        <v>53</v>
      </c>
      <c r="AK13382" t="s">
        <v>78</v>
      </c>
      <c r="AO13382" t="s">
        <v>51552</v>
      </c>
    </row>
    <row r="13383" spans="1:43" x14ac:dyDescent="0.35">
      <c r="A13383" t="s">
        <v>71594</v>
      </c>
      <c r="B13383" t="s">
        <v>8392</v>
      </c>
      <c r="C13383" t="s">
        <v>5070</v>
      </c>
      <c r="F13383" t="s">
        <v>71595</v>
      </c>
      <c r="H13383" t="s">
        <v>71594</v>
      </c>
      <c r="J13383" t="s">
        <v>35212</v>
      </c>
      <c r="K13383" t="s">
        <v>71596</v>
      </c>
      <c r="M13383" t="s">
        <v>68563</v>
      </c>
      <c r="N13383" t="s">
        <v>213</v>
      </c>
      <c r="O13383">
        <v>81521</v>
      </c>
      <c r="P13383" t="s">
        <v>50</v>
      </c>
      <c r="U13383" s="1">
        <v>45308</v>
      </c>
      <c r="V13383" s="1">
        <v>45308</v>
      </c>
      <c r="W13383" s="1">
        <v>45308.354166666664</v>
      </c>
      <c r="X13383" s="1">
        <v>45308.354166666664</v>
      </c>
      <c r="AC13383" t="s">
        <v>51</v>
      </c>
      <c r="AD13383">
        <v>2969531924</v>
      </c>
      <c r="AE13383" s="1">
        <v>39539.569444444445</v>
      </c>
      <c r="AF13383" t="s">
        <v>3433</v>
      </c>
      <c r="AG13383" t="s">
        <v>71597</v>
      </c>
      <c r="AH13383" t="s">
        <v>51</v>
      </c>
      <c r="AJ13383" t="s">
        <v>53</v>
      </c>
      <c r="AK13383" t="s">
        <v>78</v>
      </c>
      <c r="AO13383" t="s">
        <v>5443</v>
      </c>
      <c r="AP13383" s="1">
        <v>45450.335416666669</v>
      </c>
    </row>
    <row r="13384" spans="1:43" x14ac:dyDescent="0.35">
      <c r="A13384" t="s">
        <v>71598</v>
      </c>
      <c r="B13384" t="s">
        <v>34699</v>
      </c>
      <c r="C13384" t="s">
        <v>2453</v>
      </c>
      <c r="F13384" t="s">
        <v>71570</v>
      </c>
      <c r="H13384" t="s">
        <v>71598</v>
      </c>
      <c r="J13384" t="s">
        <v>13744</v>
      </c>
      <c r="K13384" t="s">
        <v>273</v>
      </c>
      <c r="M13384" t="s">
        <v>274</v>
      </c>
      <c r="N13384" t="s">
        <v>275</v>
      </c>
      <c r="O13384">
        <v>27612</v>
      </c>
      <c r="P13384" t="s">
        <v>50</v>
      </c>
      <c r="U13384" s="1">
        <v>45308</v>
      </c>
      <c r="V13384" s="1">
        <v>45308</v>
      </c>
      <c r="W13384" s="1">
        <v>45308.480555555558</v>
      </c>
      <c r="X13384" s="1">
        <v>45308.480555555558</v>
      </c>
      <c r="AC13384" t="s">
        <v>53</v>
      </c>
      <c r="AD13384">
        <v>2969474461</v>
      </c>
      <c r="AE13384" s="1">
        <v>37104.381944444445</v>
      </c>
      <c r="AF13384" t="s">
        <v>7023</v>
      </c>
      <c r="AG13384" t="s">
        <v>71599</v>
      </c>
      <c r="AH13384" t="s">
        <v>51</v>
      </c>
      <c r="AJ13384" t="s">
        <v>53</v>
      </c>
      <c r="AK13384" t="s">
        <v>78</v>
      </c>
      <c r="AO13384" t="s">
        <v>5443</v>
      </c>
      <c r="AP13384" s="1">
        <v>45476.442361111112</v>
      </c>
    </row>
    <row r="13385" spans="1:43" x14ac:dyDescent="0.35">
      <c r="A13385" t="s">
        <v>71600</v>
      </c>
      <c r="B13385" t="s">
        <v>5743</v>
      </c>
      <c r="C13385" t="s">
        <v>2912</v>
      </c>
      <c r="F13385" t="s">
        <v>71601</v>
      </c>
      <c r="H13385" t="s">
        <v>71600</v>
      </c>
      <c r="J13385" t="s">
        <v>71602</v>
      </c>
      <c r="K13385" t="s">
        <v>71603</v>
      </c>
      <c r="M13385" t="s">
        <v>71604</v>
      </c>
      <c r="N13385" t="s">
        <v>253</v>
      </c>
      <c r="O13385">
        <v>87736</v>
      </c>
      <c r="P13385" t="s">
        <v>50</v>
      </c>
      <c r="U13385" s="1">
        <v>45308</v>
      </c>
      <c r="V13385" s="1">
        <v>45308</v>
      </c>
      <c r="W13385" s="1">
        <v>45308.80972222222</v>
      </c>
      <c r="X13385" s="1">
        <v>45308.80972222222</v>
      </c>
      <c r="AC13385" t="s">
        <v>53</v>
      </c>
      <c r="AD13385">
        <v>1000000001</v>
      </c>
      <c r="AE13385" s="1">
        <v>39973.351388888892</v>
      </c>
      <c r="AF13385" t="s">
        <v>3377</v>
      </c>
      <c r="AG13385" t="s">
        <v>71605</v>
      </c>
      <c r="AH13385" t="s">
        <v>51</v>
      </c>
      <c r="AJ13385" t="s">
        <v>53</v>
      </c>
      <c r="AK13385" t="s">
        <v>78</v>
      </c>
      <c r="AO13385" t="s">
        <v>5443</v>
      </c>
      <c r="AP13385" s="1">
        <v>45472.386111111111</v>
      </c>
    </row>
    <row r="13386" spans="1:43" x14ac:dyDescent="0.35">
      <c r="A13386" t="s">
        <v>71606</v>
      </c>
      <c r="B13386" t="s">
        <v>71607</v>
      </c>
      <c r="C13386" t="s">
        <v>62733</v>
      </c>
      <c r="F13386" t="s">
        <v>71608</v>
      </c>
      <c r="H13386" t="s">
        <v>71606</v>
      </c>
      <c r="J13386" t="s">
        <v>71609</v>
      </c>
      <c r="K13386" t="s">
        <v>71610</v>
      </c>
      <c r="M13386" t="s">
        <v>753</v>
      </c>
      <c r="N13386" t="s">
        <v>798</v>
      </c>
      <c r="O13386">
        <v>79930</v>
      </c>
      <c r="P13386" t="s">
        <v>50</v>
      </c>
      <c r="U13386" s="1">
        <v>45309</v>
      </c>
      <c r="V13386" s="1">
        <v>45309</v>
      </c>
      <c r="W13386" s="1">
        <v>45309.533333333333</v>
      </c>
      <c r="X13386" s="1">
        <v>45309.533333333333</v>
      </c>
      <c r="AC13386" t="s">
        <v>51</v>
      </c>
      <c r="AD13386">
        <v>2974049048</v>
      </c>
      <c r="AE13386" s="1">
        <v>45309.574305555558</v>
      </c>
      <c r="AF13386" t="s">
        <v>71611</v>
      </c>
      <c r="AG13386" t="s">
        <v>71612</v>
      </c>
      <c r="AH13386" t="s">
        <v>51</v>
      </c>
      <c r="AJ13386" t="s">
        <v>53</v>
      </c>
      <c r="AK13386" t="s">
        <v>78</v>
      </c>
      <c r="AO13386" t="s">
        <v>5443</v>
      </c>
      <c r="AP13386" s="1">
        <v>45309.602083333331</v>
      </c>
      <c r="AQ13386" s="1">
        <v>45309.601388888892</v>
      </c>
    </row>
    <row r="13387" spans="1:43" x14ac:dyDescent="0.35">
      <c r="A13387" t="s">
        <v>71613</v>
      </c>
      <c r="B13387" t="s">
        <v>43083</v>
      </c>
      <c r="C13387" t="s">
        <v>7359</v>
      </c>
      <c r="F13387" t="s">
        <v>71614</v>
      </c>
      <c r="H13387" t="s">
        <v>71613</v>
      </c>
      <c r="J13387" t="s">
        <v>71615</v>
      </c>
      <c r="K13387" t="s">
        <v>71616</v>
      </c>
      <c r="M13387" t="s">
        <v>35282</v>
      </c>
      <c r="N13387" t="s">
        <v>35282</v>
      </c>
      <c r="O13387">
        <v>1240000</v>
      </c>
      <c r="P13387" t="s">
        <v>35283</v>
      </c>
      <c r="U13387" s="1">
        <v>45309</v>
      </c>
      <c r="V13387" s="1">
        <v>45309</v>
      </c>
      <c r="AC13387" t="s">
        <v>51</v>
      </c>
      <c r="AD13387">
        <v>2973322995</v>
      </c>
      <c r="AE13387" s="1">
        <v>45021.642361111109</v>
      </c>
      <c r="AG13387" t="s">
        <v>71617</v>
      </c>
      <c r="AH13387" t="s">
        <v>51</v>
      </c>
      <c r="AJ13387" t="s">
        <v>53</v>
      </c>
      <c r="AO13387" t="s">
        <v>5443</v>
      </c>
    </row>
    <row r="13388" spans="1:43" x14ac:dyDescent="0.35">
      <c r="A13388">
        <v>238239</v>
      </c>
      <c r="B13388" t="s">
        <v>2200</v>
      </c>
      <c r="C13388" t="s">
        <v>2094</v>
      </c>
      <c r="F13388" t="s">
        <v>43635</v>
      </c>
      <c r="G13388">
        <v>4802449235</v>
      </c>
      <c r="H13388" t="s">
        <v>41759</v>
      </c>
      <c r="J13388" t="s">
        <v>12614</v>
      </c>
      <c r="M13388" t="s">
        <v>525</v>
      </c>
      <c r="N13388" t="s">
        <v>287</v>
      </c>
      <c r="O13388">
        <v>80018</v>
      </c>
      <c r="P13388" t="s">
        <v>50</v>
      </c>
      <c r="U13388" s="1">
        <v>45309</v>
      </c>
      <c r="V13388" s="1">
        <v>45309</v>
      </c>
      <c r="AC13388" t="s">
        <v>53</v>
      </c>
      <c r="AD13388">
        <v>2969543968</v>
      </c>
      <c r="AE13388" s="1">
        <v>40032.470138888886</v>
      </c>
      <c r="AG13388" t="s">
        <v>71618</v>
      </c>
      <c r="AH13388" t="s">
        <v>51</v>
      </c>
      <c r="AJ13388" t="s">
        <v>53</v>
      </c>
      <c r="AO13388" t="s">
        <v>57090</v>
      </c>
    </row>
    <row r="13389" spans="1:43" x14ac:dyDescent="0.35">
      <c r="A13389">
        <v>371557</v>
      </c>
      <c r="B13389" t="s">
        <v>71619</v>
      </c>
      <c r="C13389" t="s">
        <v>71620</v>
      </c>
      <c r="F13389" t="s">
        <v>43635</v>
      </c>
      <c r="G13389">
        <v>4802449235</v>
      </c>
      <c r="H13389" t="s">
        <v>71621</v>
      </c>
      <c r="J13389" t="s">
        <v>12614</v>
      </c>
      <c r="M13389" t="s">
        <v>18467</v>
      </c>
      <c r="N13389" t="s">
        <v>287</v>
      </c>
      <c r="O13389">
        <v>80517</v>
      </c>
      <c r="P13389" t="s">
        <v>50</v>
      </c>
      <c r="U13389" s="1">
        <v>45309</v>
      </c>
      <c r="V13389" s="1">
        <v>45309</v>
      </c>
      <c r="W13389" s="1">
        <v>45327.493750000001</v>
      </c>
      <c r="X13389" s="1">
        <v>45327.493750000001</v>
      </c>
      <c r="AC13389" t="s">
        <v>53</v>
      </c>
      <c r="AD13389">
        <v>2969543968</v>
      </c>
      <c r="AE13389" s="1">
        <v>40032.470138888886</v>
      </c>
      <c r="AF13389" t="s">
        <v>18468</v>
      </c>
      <c r="AG13389" t="s">
        <v>71622</v>
      </c>
      <c r="AH13389" t="s">
        <v>51</v>
      </c>
      <c r="AJ13389" t="s">
        <v>53</v>
      </c>
      <c r="AO13389" t="s">
        <v>57090</v>
      </c>
      <c r="AP13389" s="1">
        <v>45327.49722222222</v>
      </c>
    </row>
    <row r="13390" spans="1:43" x14ac:dyDescent="0.35">
      <c r="A13390">
        <v>330600</v>
      </c>
      <c r="B13390" t="s">
        <v>71623</v>
      </c>
      <c r="C13390" t="s">
        <v>1328</v>
      </c>
      <c r="F13390" t="s">
        <v>43635</v>
      </c>
      <c r="G13390">
        <v>4802449235</v>
      </c>
      <c r="H13390" t="s">
        <v>71621</v>
      </c>
      <c r="J13390" t="s">
        <v>12614</v>
      </c>
      <c r="K13390" t="s">
        <v>71624</v>
      </c>
      <c r="M13390" t="s">
        <v>15622</v>
      </c>
      <c r="N13390" t="s">
        <v>65</v>
      </c>
      <c r="O13390">
        <v>81224</v>
      </c>
      <c r="P13390" t="s">
        <v>50</v>
      </c>
      <c r="U13390" s="1">
        <v>45309</v>
      </c>
      <c r="V13390" s="1">
        <v>45309</v>
      </c>
      <c r="AC13390" t="s">
        <v>53</v>
      </c>
      <c r="AD13390">
        <v>2969543968</v>
      </c>
      <c r="AE13390" s="1">
        <v>40032.470138888886</v>
      </c>
      <c r="AG13390" t="s">
        <v>71625</v>
      </c>
      <c r="AH13390" t="s">
        <v>51</v>
      </c>
      <c r="AJ13390" t="s">
        <v>53</v>
      </c>
      <c r="AO13390" t="s">
        <v>57090</v>
      </c>
    </row>
    <row r="13391" spans="1:43" x14ac:dyDescent="0.35">
      <c r="A13391">
        <v>276495</v>
      </c>
      <c r="B13391" t="s">
        <v>71626</v>
      </c>
      <c r="C13391" t="s">
        <v>969</v>
      </c>
      <c r="F13391" t="s">
        <v>43635</v>
      </c>
      <c r="G13391">
        <v>4802449235</v>
      </c>
      <c r="H13391" t="s">
        <v>71621</v>
      </c>
      <c r="J13391" t="s">
        <v>12614</v>
      </c>
      <c r="K13391" t="s">
        <v>71624</v>
      </c>
      <c r="M13391" t="s">
        <v>15622</v>
      </c>
      <c r="N13391" t="s">
        <v>65</v>
      </c>
      <c r="O13391">
        <v>81224</v>
      </c>
      <c r="P13391" t="s">
        <v>50</v>
      </c>
      <c r="U13391" s="1">
        <v>45309</v>
      </c>
      <c r="V13391" s="1">
        <v>45309</v>
      </c>
      <c r="W13391" s="1">
        <v>45327.481249999997</v>
      </c>
      <c r="X13391" s="1">
        <v>45327.481249999997</v>
      </c>
      <c r="AC13391" t="s">
        <v>53</v>
      </c>
      <c r="AD13391">
        <v>2969543968</v>
      </c>
      <c r="AE13391" s="1">
        <v>40032.470138888886</v>
      </c>
      <c r="AF13391" t="s">
        <v>18468</v>
      </c>
      <c r="AG13391" t="s">
        <v>71627</v>
      </c>
      <c r="AH13391" t="s">
        <v>51</v>
      </c>
      <c r="AJ13391" t="s">
        <v>53</v>
      </c>
      <c r="AO13391" t="s">
        <v>57090</v>
      </c>
      <c r="AP13391" s="1">
        <v>45327.473611111112</v>
      </c>
    </row>
    <row r="13392" spans="1:43" x14ac:dyDescent="0.35">
      <c r="A13392">
        <v>341695</v>
      </c>
      <c r="B13392" t="s">
        <v>3167</v>
      </c>
      <c r="C13392" t="s">
        <v>16439</v>
      </c>
      <c r="F13392" t="s">
        <v>43635</v>
      </c>
      <c r="G13392">
        <v>4802449235</v>
      </c>
      <c r="H13392" t="s">
        <v>71621</v>
      </c>
      <c r="J13392" t="s">
        <v>12614</v>
      </c>
      <c r="K13392" t="s">
        <v>71624</v>
      </c>
      <c r="M13392" t="s">
        <v>15622</v>
      </c>
      <c r="N13392" t="s">
        <v>65</v>
      </c>
      <c r="O13392">
        <v>81224</v>
      </c>
      <c r="P13392" t="s">
        <v>50</v>
      </c>
      <c r="U13392" s="1">
        <v>45309</v>
      </c>
      <c r="V13392" s="1">
        <v>45309</v>
      </c>
      <c r="AC13392" t="s">
        <v>53</v>
      </c>
      <c r="AD13392">
        <v>2969543968</v>
      </c>
      <c r="AE13392" s="1">
        <v>40032.470138888886</v>
      </c>
      <c r="AG13392" t="s">
        <v>71628</v>
      </c>
      <c r="AH13392" t="s">
        <v>51</v>
      </c>
      <c r="AJ13392" t="s">
        <v>53</v>
      </c>
      <c r="AO13392" t="s">
        <v>57090</v>
      </c>
    </row>
    <row r="13393" spans="1:42" x14ac:dyDescent="0.35">
      <c r="A13393">
        <v>372106</v>
      </c>
      <c r="B13393" t="s">
        <v>71629</v>
      </c>
      <c r="C13393" t="s">
        <v>17061</v>
      </c>
      <c r="F13393" t="s">
        <v>43635</v>
      </c>
      <c r="G13393">
        <v>4802449235</v>
      </c>
      <c r="H13393" t="s">
        <v>71621</v>
      </c>
      <c r="J13393" t="s">
        <v>12614</v>
      </c>
      <c r="M13393" t="s">
        <v>18467</v>
      </c>
      <c r="N13393" t="s">
        <v>287</v>
      </c>
      <c r="O13393">
        <v>80517</v>
      </c>
      <c r="P13393" t="s">
        <v>50</v>
      </c>
      <c r="U13393" s="1">
        <v>45309</v>
      </c>
      <c r="V13393" s="1">
        <v>45309</v>
      </c>
      <c r="W13393" s="1">
        <v>45327.737500000003</v>
      </c>
      <c r="X13393" s="1">
        <v>45327.737500000003</v>
      </c>
      <c r="AC13393" t="s">
        <v>53</v>
      </c>
      <c r="AD13393">
        <v>2969543968</v>
      </c>
      <c r="AE13393" s="1">
        <v>40032.470138888886</v>
      </c>
      <c r="AF13393" t="s">
        <v>18468</v>
      </c>
      <c r="AG13393" t="s">
        <v>71630</v>
      </c>
      <c r="AH13393" t="s">
        <v>51</v>
      </c>
      <c r="AJ13393" t="s">
        <v>53</v>
      </c>
      <c r="AO13393" t="s">
        <v>57090</v>
      </c>
      <c r="AP13393" s="1">
        <v>45327.50277777778</v>
      </c>
    </row>
    <row r="13394" spans="1:42" x14ac:dyDescent="0.35">
      <c r="A13394">
        <v>284597</v>
      </c>
      <c r="B13394" t="s">
        <v>18927</v>
      </c>
      <c r="C13394" t="s">
        <v>97</v>
      </c>
      <c r="F13394" t="s">
        <v>43635</v>
      </c>
      <c r="G13394">
        <v>4802449235</v>
      </c>
      <c r="H13394" t="s">
        <v>71621</v>
      </c>
      <c r="J13394" t="s">
        <v>12614</v>
      </c>
      <c r="M13394" t="s">
        <v>18467</v>
      </c>
      <c r="N13394" t="s">
        <v>287</v>
      </c>
      <c r="O13394">
        <v>80517</v>
      </c>
      <c r="P13394" t="s">
        <v>50</v>
      </c>
      <c r="U13394" s="1">
        <v>45309</v>
      </c>
      <c r="V13394" s="1">
        <v>45309</v>
      </c>
      <c r="W13394" s="1">
        <v>45327.484027777777</v>
      </c>
      <c r="X13394" s="1">
        <v>45327.484027777777</v>
      </c>
      <c r="AC13394" t="s">
        <v>53</v>
      </c>
      <c r="AD13394">
        <v>2969543968</v>
      </c>
      <c r="AE13394" s="1">
        <v>40032.470138888886</v>
      </c>
      <c r="AF13394" t="s">
        <v>18468</v>
      </c>
      <c r="AG13394" t="s">
        <v>71631</v>
      </c>
      <c r="AH13394" t="s">
        <v>51</v>
      </c>
      <c r="AJ13394" t="s">
        <v>53</v>
      </c>
      <c r="AO13394" t="s">
        <v>57090</v>
      </c>
      <c r="AP13394" s="1">
        <v>45327.488194444442</v>
      </c>
    </row>
    <row r="13395" spans="1:42" x14ac:dyDescent="0.35">
      <c r="A13395">
        <v>362551</v>
      </c>
      <c r="B13395" t="s">
        <v>71632</v>
      </c>
      <c r="C13395" t="s">
        <v>849</v>
      </c>
      <c r="F13395" t="s">
        <v>43635</v>
      </c>
      <c r="G13395">
        <v>4802449235</v>
      </c>
      <c r="H13395" t="s">
        <v>71621</v>
      </c>
      <c r="J13395" t="s">
        <v>12614</v>
      </c>
      <c r="K13395" t="s">
        <v>71624</v>
      </c>
      <c r="M13395" t="s">
        <v>15622</v>
      </c>
      <c r="N13395" t="s">
        <v>65</v>
      </c>
      <c r="O13395">
        <v>81224</v>
      </c>
      <c r="P13395" t="s">
        <v>50</v>
      </c>
      <c r="U13395" s="1">
        <v>45309</v>
      </c>
      <c r="V13395" s="1">
        <v>45309</v>
      </c>
      <c r="W13395" s="1">
        <v>45327.484027777777</v>
      </c>
      <c r="X13395" s="1">
        <v>45327.484027777777</v>
      </c>
      <c r="AC13395" t="s">
        <v>53</v>
      </c>
      <c r="AD13395">
        <v>2969543968</v>
      </c>
      <c r="AE13395" s="1">
        <v>40032.470138888886</v>
      </c>
      <c r="AF13395" t="s">
        <v>18468</v>
      </c>
      <c r="AG13395" t="s">
        <v>71633</v>
      </c>
      <c r="AH13395" t="s">
        <v>51</v>
      </c>
      <c r="AJ13395" t="s">
        <v>53</v>
      </c>
      <c r="AO13395" t="s">
        <v>57090</v>
      </c>
      <c r="AP13395" s="1">
        <v>45327.480555555558</v>
      </c>
    </row>
    <row r="13396" spans="1:42" x14ac:dyDescent="0.35">
      <c r="A13396">
        <v>317793</v>
      </c>
      <c r="B13396" t="s">
        <v>71634</v>
      </c>
      <c r="C13396" t="s">
        <v>5871</v>
      </c>
      <c r="F13396" t="s">
        <v>43635</v>
      </c>
      <c r="G13396">
        <v>4802449235</v>
      </c>
      <c r="H13396" t="s">
        <v>71621</v>
      </c>
      <c r="J13396" t="s">
        <v>12614</v>
      </c>
      <c r="K13396" t="s">
        <v>2782</v>
      </c>
      <c r="M13396" t="s">
        <v>2783</v>
      </c>
      <c r="N13396" t="s">
        <v>264</v>
      </c>
      <c r="O13396">
        <v>77002</v>
      </c>
      <c r="P13396" t="s">
        <v>50</v>
      </c>
      <c r="U13396" s="1">
        <v>45309</v>
      </c>
      <c r="V13396" s="1">
        <v>45309</v>
      </c>
      <c r="W13396" s="1">
        <v>45327.517361111109</v>
      </c>
      <c r="X13396" s="1">
        <v>45327.517361111109</v>
      </c>
      <c r="AC13396" t="s">
        <v>53</v>
      </c>
      <c r="AD13396">
        <v>2969543968</v>
      </c>
      <c r="AE13396" s="1">
        <v>40032.470138888886</v>
      </c>
      <c r="AF13396" t="s">
        <v>18468</v>
      </c>
      <c r="AG13396" t="s">
        <v>71635</v>
      </c>
      <c r="AH13396" t="s">
        <v>51</v>
      </c>
      <c r="AJ13396" t="s">
        <v>53</v>
      </c>
      <c r="AO13396" t="s">
        <v>57090</v>
      </c>
      <c r="AP13396" s="1">
        <v>45327.506249999999</v>
      </c>
    </row>
    <row r="13397" spans="1:42" x14ac:dyDescent="0.35">
      <c r="A13397" t="s">
        <v>71636</v>
      </c>
      <c r="B13397" t="s">
        <v>19902</v>
      </c>
      <c r="C13397" t="s">
        <v>34278</v>
      </c>
      <c r="F13397" t="s">
        <v>71637</v>
      </c>
      <c r="H13397" t="s">
        <v>71636</v>
      </c>
      <c r="J13397" t="s">
        <v>5968</v>
      </c>
      <c r="K13397" t="s">
        <v>52775</v>
      </c>
      <c r="M13397" t="s">
        <v>1643</v>
      </c>
      <c r="N13397" t="s">
        <v>65</v>
      </c>
      <c r="O13397">
        <v>80429</v>
      </c>
      <c r="P13397" t="s">
        <v>50</v>
      </c>
      <c r="U13397" s="1">
        <v>45309</v>
      </c>
      <c r="V13397" s="1">
        <v>45309</v>
      </c>
      <c r="W13397" s="1">
        <v>45309.848611111112</v>
      </c>
      <c r="X13397" s="1">
        <v>45309.848611111112</v>
      </c>
      <c r="AC13397" t="s">
        <v>53</v>
      </c>
      <c r="AD13397">
        <v>2969480780</v>
      </c>
      <c r="AE13397" s="1">
        <v>37467</v>
      </c>
      <c r="AF13397" t="s">
        <v>1644</v>
      </c>
      <c r="AG13397" t="s">
        <v>71638</v>
      </c>
      <c r="AH13397" t="s">
        <v>51</v>
      </c>
      <c r="AJ13397" t="s">
        <v>53</v>
      </c>
      <c r="AK13397" t="s">
        <v>78</v>
      </c>
      <c r="AO13397" t="s">
        <v>5443</v>
      </c>
      <c r="AP13397" s="1">
        <v>45309.847916666666</v>
      </c>
    </row>
    <row r="13398" spans="1:42" x14ac:dyDescent="0.35">
      <c r="A13398" t="s">
        <v>71639</v>
      </c>
      <c r="B13398" t="s">
        <v>71640</v>
      </c>
      <c r="C13398" t="s">
        <v>1499</v>
      </c>
      <c r="F13398" t="s">
        <v>71641</v>
      </c>
      <c r="H13398" t="s">
        <v>71639</v>
      </c>
      <c r="J13398" t="s">
        <v>71642</v>
      </c>
      <c r="K13398" t="s">
        <v>71643</v>
      </c>
      <c r="M13398" t="s">
        <v>525</v>
      </c>
      <c r="N13398" t="s">
        <v>65</v>
      </c>
      <c r="O13398">
        <v>80011</v>
      </c>
      <c r="P13398" t="s">
        <v>50</v>
      </c>
      <c r="U13398" s="1">
        <v>45309</v>
      </c>
      <c r="V13398" s="1">
        <v>45309</v>
      </c>
      <c r="W13398" s="1">
        <v>45309.388888888891</v>
      </c>
      <c r="X13398" s="1">
        <v>45309.388888888891</v>
      </c>
      <c r="AC13398" t="s">
        <v>53</v>
      </c>
      <c r="AD13398">
        <v>2973306021</v>
      </c>
      <c r="AE13398" s="1">
        <v>45218.54583333333</v>
      </c>
      <c r="AF13398" t="s">
        <v>71644</v>
      </c>
      <c r="AG13398" t="s">
        <v>71645</v>
      </c>
      <c r="AH13398" t="s">
        <v>51</v>
      </c>
      <c r="AJ13398" t="s">
        <v>53</v>
      </c>
      <c r="AK13398" t="s">
        <v>78</v>
      </c>
      <c r="AO13398" t="s">
        <v>5443</v>
      </c>
      <c r="AP13398" s="1">
        <v>45334.657638888886</v>
      </c>
    </row>
    <row r="13399" spans="1:42" x14ac:dyDescent="0.35">
      <c r="A13399" t="s">
        <v>71646</v>
      </c>
      <c r="B13399" t="s">
        <v>71647</v>
      </c>
      <c r="C13399" t="s">
        <v>71648</v>
      </c>
      <c r="F13399" t="s">
        <v>71649</v>
      </c>
      <c r="H13399" t="s">
        <v>71646</v>
      </c>
      <c r="I13399" t="s">
        <v>2110</v>
      </c>
      <c r="J13399" t="s">
        <v>71650</v>
      </c>
      <c r="K13399" t="s">
        <v>71651</v>
      </c>
      <c r="M13399" t="s">
        <v>71652</v>
      </c>
      <c r="N13399" t="s">
        <v>71653</v>
      </c>
      <c r="O13399">
        <v>75003</v>
      </c>
      <c r="P13399" t="s">
        <v>71654</v>
      </c>
      <c r="U13399" s="1">
        <v>45309</v>
      </c>
      <c r="V13399" s="1">
        <v>45309</v>
      </c>
      <c r="AC13399" t="s">
        <v>51</v>
      </c>
      <c r="AD13399">
        <v>2969662807</v>
      </c>
      <c r="AE13399" s="1">
        <v>42066.396527777775</v>
      </c>
      <c r="AG13399" t="s">
        <v>71655</v>
      </c>
      <c r="AH13399" t="s">
        <v>51</v>
      </c>
      <c r="AJ13399" t="s">
        <v>53</v>
      </c>
      <c r="AO13399" t="s">
        <v>5443</v>
      </c>
    </row>
    <row r="13400" spans="1:42" x14ac:dyDescent="0.35">
      <c r="A13400" t="s">
        <v>71656</v>
      </c>
      <c r="B13400" t="s">
        <v>71657</v>
      </c>
      <c r="C13400" t="s">
        <v>71658</v>
      </c>
      <c r="F13400">
        <v>79214517846</v>
      </c>
      <c r="H13400" t="s">
        <v>71656</v>
      </c>
      <c r="K13400" t="s">
        <v>71659</v>
      </c>
      <c r="M13400" t="s">
        <v>1912</v>
      </c>
      <c r="N13400" t="s">
        <v>71660</v>
      </c>
      <c r="O13400">
        <v>80126</v>
      </c>
      <c r="P13400" t="s">
        <v>50</v>
      </c>
      <c r="U13400" s="1">
        <v>45309</v>
      </c>
      <c r="V13400" s="1">
        <v>45309</v>
      </c>
      <c r="W13400" s="1">
        <v>45309.109722222223</v>
      </c>
      <c r="X13400" s="1">
        <v>45309.109722222223</v>
      </c>
      <c r="AC13400" t="s">
        <v>53</v>
      </c>
      <c r="AD13400">
        <v>1000000001</v>
      </c>
      <c r="AE13400" s="1">
        <v>39973.351388888892</v>
      </c>
      <c r="AF13400" t="s">
        <v>3377</v>
      </c>
      <c r="AG13400" t="s">
        <v>71661</v>
      </c>
      <c r="AH13400" t="s">
        <v>51</v>
      </c>
      <c r="AJ13400" t="s">
        <v>53</v>
      </c>
      <c r="AK13400" t="s">
        <v>78</v>
      </c>
      <c r="AO13400" t="s">
        <v>51552</v>
      </c>
      <c r="AP13400" s="1">
        <v>45475.318055555559</v>
      </c>
    </row>
    <row r="13401" spans="1:42" x14ac:dyDescent="0.35">
      <c r="A13401" t="s">
        <v>71662</v>
      </c>
      <c r="B13401" t="s">
        <v>5551</v>
      </c>
      <c r="C13401" t="s">
        <v>860</v>
      </c>
      <c r="F13401">
        <f>1970-901-8890</f>
        <v>-7821</v>
      </c>
      <c r="H13401" t="s">
        <v>71662</v>
      </c>
      <c r="J13401" t="s">
        <v>71663</v>
      </c>
      <c r="N13401" t="s">
        <v>287</v>
      </c>
      <c r="O13401">
        <v>81419</v>
      </c>
      <c r="P13401" t="s">
        <v>50</v>
      </c>
      <c r="U13401" s="1">
        <v>45309</v>
      </c>
      <c r="V13401" s="1">
        <v>45309</v>
      </c>
      <c r="W13401" s="1">
        <v>45309.802083333336</v>
      </c>
      <c r="X13401" s="1">
        <v>45309.802083333336</v>
      </c>
      <c r="AC13401" t="s">
        <v>53</v>
      </c>
      <c r="AD13401">
        <v>1000000001</v>
      </c>
      <c r="AE13401" s="1">
        <v>39973.351388888892</v>
      </c>
      <c r="AF13401" t="s">
        <v>3377</v>
      </c>
      <c r="AG13401" t="s">
        <v>71664</v>
      </c>
      <c r="AH13401" t="s">
        <v>51</v>
      </c>
      <c r="AJ13401" t="s">
        <v>53</v>
      </c>
      <c r="AK13401" t="s">
        <v>78</v>
      </c>
      <c r="AO13401" t="s">
        <v>51552</v>
      </c>
    </row>
    <row r="13402" spans="1:42" x14ac:dyDescent="0.35">
      <c r="A13402" t="s">
        <v>71665</v>
      </c>
      <c r="B13402" t="s">
        <v>8073</v>
      </c>
      <c r="C13402" t="s">
        <v>5144</v>
      </c>
      <c r="F13402">
        <v>15752666900</v>
      </c>
      <c r="H13402" t="s">
        <v>71665</v>
      </c>
      <c r="J13402" t="s">
        <v>17231</v>
      </c>
      <c r="K13402" t="s">
        <v>71666</v>
      </c>
      <c r="M13402" t="s">
        <v>1296</v>
      </c>
      <c r="N13402" t="s">
        <v>398</v>
      </c>
      <c r="O13402">
        <v>88220</v>
      </c>
      <c r="P13402" t="s">
        <v>50</v>
      </c>
      <c r="U13402" s="1">
        <v>45309</v>
      </c>
      <c r="V13402" s="1">
        <v>45309</v>
      </c>
      <c r="W13402" s="1">
        <v>45309.79791666667</v>
      </c>
      <c r="X13402" s="1">
        <v>45309.79791666667</v>
      </c>
      <c r="AC13402" t="s">
        <v>53</v>
      </c>
      <c r="AD13402">
        <v>1000000001</v>
      </c>
      <c r="AE13402" s="1">
        <v>39973.351388888892</v>
      </c>
      <c r="AF13402" t="s">
        <v>3377</v>
      </c>
      <c r="AG13402" t="s">
        <v>71667</v>
      </c>
      <c r="AH13402" t="s">
        <v>51</v>
      </c>
      <c r="AJ13402" t="s">
        <v>53</v>
      </c>
      <c r="AK13402" t="s">
        <v>78</v>
      </c>
      <c r="AO13402" t="s">
        <v>51552</v>
      </c>
    </row>
    <row r="13403" spans="1:42" x14ac:dyDescent="0.35">
      <c r="A13403" t="s">
        <v>71668</v>
      </c>
      <c r="B13403" t="s">
        <v>70914</v>
      </c>
      <c r="C13403" t="s">
        <v>3554</v>
      </c>
      <c r="F13403">
        <v>19707731384</v>
      </c>
      <c r="H13403" t="s">
        <v>71668</v>
      </c>
      <c r="N13403" t="s">
        <v>287</v>
      </c>
      <c r="P13403" t="s">
        <v>50</v>
      </c>
      <c r="U13403" s="1">
        <v>45309</v>
      </c>
      <c r="V13403" s="1">
        <v>45309</v>
      </c>
      <c r="W13403" s="1">
        <v>45309.677777777775</v>
      </c>
      <c r="X13403" s="1">
        <v>45309.677777777775</v>
      </c>
      <c r="AC13403" t="s">
        <v>53</v>
      </c>
      <c r="AD13403">
        <v>1000000001</v>
      </c>
      <c r="AE13403" s="1">
        <v>39973.351388888892</v>
      </c>
      <c r="AF13403" t="s">
        <v>3377</v>
      </c>
      <c r="AG13403" t="s">
        <v>71669</v>
      </c>
      <c r="AH13403" t="s">
        <v>51</v>
      </c>
      <c r="AJ13403" t="s">
        <v>53</v>
      </c>
      <c r="AK13403" t="s">
        <v>78</v>
      </c>
      <c r="AO13403" t="s">
        <v>51552</v>
      </c>
    </row>
    <row r="13404" spans="1:42" x14ac:dyDescent="0.35">
      <c r="A13404" t="s">
        <v>71670</v>
      </c>
      <c r="B13404" t="s">
        <v>71671</v>
      </c>
      <c r="C13404" t="s">
        <v>71672</v>
      </c>
      <c r="F13404" t="s">
        <v>71673</v>
      </c>
      <c r="H13404" t="s">
        <v>71674</v>
      </c>
      <c r="J13404" t="s">
        <v>71675</v>
      </c>
      <c r="K13404" t="s">
        <v>71676</v>
      </c>
      <c r="M13404" t="s">
        <v>15479</v>
      </c>
      <c r="N13404" t="s">
        <v>3849</v>
      </c>
      <c r="O13404">
        <v>60661</v>
      </c>
      <c r="P13404" t="s">
        <v>50</v>
      </c>
      <c r="U13404" s="1">
        <v>45309</v>
      </c>
      <c r="V13404" s="1">
        <v>45309</v>
      </c>
      <c r="W13404" s="1">
        <v>45309.647222222222</v>
      </c>
      <c r="X13404" s="1">
        <v>45309.647222222222</v>
      </c>
      <c r="AC13404" t="s">
        <v>53</v>
      </c>
      <c r="AD13404">
        <v>1000000001</v>
      </c>
      <c r="AE13404" s="1">
        <v>39973.351388888892</v>
      </c>
      <c r="AF13404" t="s">
        <v>3377</v>
      </c>
      <c r="AG13404" t="s">
        <v>71677</v>
      </c>
      <c r="AH13404" t="s">
        <v>51</v>
      </c>
      <c r="AJ13404" t="s">
        <v>53</v>
      </c>
      <c r="AK13404" t="s">
        <v>78</v>
      </c>
      <c r="AO13404" t="s">
        <v>5443</v>
      </c>
      <c r="AP13404" s="1">
        <v>45309.647222222222</v>
      </c>
    </row>
    <row r="13405" spans="1:42" x14ac:dyDescent="0.35">
      <c r="A13405" t="s">
        <v>71678</v>
      </c>
      <c r="B13405" t="s">
        <v>3829</v>
      </c>
      <c r="C13405" t="s">
        <v>30887</v>
      </c>
      <c r="H13405" t="s">
        <v>71678</v>
      </c>
      <c r="N13405" t="s">
        <v>287</v>
      </c>
      <c r="P13405" t="s">
        <v>50</v>
      </c>
      <c r="U13405" s="1">
        <v>45309</v>
      </c>
      <c r="V13405" s="1">
        <v>45309</v>
      </c>
      <c r="W13405" s="1">
        <v>45309.572916666664</v>
      </c>
      <c r="X13405" s="1">
        <v>45309.572916666664</v>
      </c>
      <c r="AC13405" t="s">
        <v>53</v>
      </c>
      <c r="AD13405">
        <v>1000000001</v>
      </c>
      <c r="AE13405" s="1">
        <v>39973.351388888892</v>
      </c>
      <c r="AF13405" t="s">
        <v>3377</v>
      </c>
      <c r="AG13405" t="s">
        <v>71679</v>
      </c>
      <c r="AH13405" t="s">
        <v>51</v>
      </c>
      <c r="AJ13405" t="s">
        <v>53</v>
      </c>
      <c r="AK13405" t="s">
        <v>78</v>
      </c>
      <c r="AO13405" t="s">
        <v>51552</v>
      </c>
    </row>
    <row r="13406" spans="1:42" x14ac:dyDescent="0.35">
      <c r="A13406" t="s">
        <v>71680</v>
      </c>
      <c r="B13406" t="s">
        <v>71681</v>
      </c>
      <c r="C13406" t="s">
        <v>71682</v>
      </c>
      <c r="F13406">
        <f>1325-203-7525</f>
        <v>-6403</v>
      </c>
      <c r="H13406" t="s">
        <v>71680</v>
      </c>
      <c r="J13406" t="s">
        <v>71683</v>
      </c>
      <c r="N13406" t="s">
        <v>287</v>
      </c>
      <c r="O13406">
        <v>81501</v>
      </c>
      <c r="P13406" t="s">
        <v>50</v>
      </c>
      <c r="U13406" s="1">
        <v>45309</v>
      </c>
      <c r="V13406" s="1">
        <v>45309</v>
      </c>
      <c r="W13406" s="1">
        <v>45309.417361111111</v>
      </c>
      <c r="X13406" s="1">
        <v>45309.417361111111</v>
      </c>
      <c r="AC13406" t="s">
        <v>53</v>
      </c>
      <c r="AD13406">
        <v>1000000001</v>
      </c>
      <c r="AE13406" s="1">
        <v>39973.351388888892</v>
      </c>
      <c r="AF13406" t="s">
        <v>3377</v>
      </c>
      <c r="AG13406" t="s">
        <v>71684</v>
      </c>
      <c r="AH13406" t="s">
        <v>51</v>
      </c>
      <c r="AJ13406" t="s">
        <v>53</v>
      </c>
      <c r="AK13406" t="s">
        <v>78</v>
      </c>
      <c r="AO13406" t="s">
        <v>51552</v>
      </c>
    </row>
    <row r="13407" spans="1:42" x14ac:dyDescent="0.35">
      <c r="A13407" t="s">
        <v>71685</v>
      </c>
      <c r="B13407" t="s">
        <v>71686</v>
      </c>
      <c r="C13407" t="s">
        <v>404</v>
      </c>
      <c r="F13407" t="s">
        <v>71687</v>
      </c>
      <c r="H13407" t="s">
        <v>71685</v>
      </c>
      <c r="J13407" t="s">
        <v>18150</v>
      </c>
      <c r="K13407" t="s">
        <v>71688</v>
      </c>
      <c r="M13407" t="s">
        <v>137</v>
      </c>
      <c r="N13407" t="s">
        <v>65</v>
      </c>
      <c r="O13407">
        <v>80237</v>
      </c>
      <c r="P13407" t="s">
        <v>50</v>
      </c>
      <c r="U13407" s="1">
        <v>45309</v>
      </c>
      <c r="V13407" s="1">
        <v>45309</v>
      </c>
      <c r="W13407" s="1">
        <v>45309.597916666666</v>
      </c>
      <c r="X13407" s="1">
        <v>45309.597916666666</v>
      </c>
      <c r="AC13407" t="s">
        <v>53</v>
      </c>
      <c r="AD13407">
        <v>2969475403</v>
      </c>
      <c r="AE13407" s="1">
        <v>37166.661111111112</v>
      </c>
      <c r="AF13407" t="s">
        <v>5846</v>
      </c>
      <c r="AG13407" t="s">
        <v>71689</v>
      </c>
      <c r="AH13407" t="s">
        <v>51</v>
      </c>
      <c r="AJ13407" t="s">
        <v>53</v>
      </c>
      <c r="AO13407" t="s">
        <v>5443</v>
      </c>
      <c r="AP13407" s="1">
        <v>45309.595138888886</v>
      </c>
    </row>
    <row r="13408" spans="1:42" x14ac:dyDescent="0.35">
      <c r="A13408" t="s">
        <v>71690</v>
      </c>
      <c r="B13408" t="s">
        <v>37493</v>
      </c>
      <c r="C13408" t="s">
        <v>4809</v>
      </c>
      <c r="F13408" t="s">
        <v>71691</v>
      </c>
      <c r="H13408" t="s">
        <v>71692</v>
      </c>
      <c r="J13408" t="s">
        <v>18150</v>
      </c>
      <c r="N13408" t="s">
        <v>287</v>
      </c>
      <c r="O13408">
        <v>64108</v>
      </c>
      <c r="P13408" t="s">
        <v>50</v>
      </c>
      <c r="U13408" s="1">
        <v>45309</v>
      </c>
      <c r="V13408" s="1">
        <v>45309</v>
      </c>
      <c r="W13408" s="1">
        <v>45309.518055555556</v>
      </c>
      <c r="X13408" s="1">
        <v>45309.518055555556</v>
      </c>
      <c r="AC13408" t="s">
        <v>53</v>
      </c>
      <c r="AD13408">
        <v>2969475403</v>
      </c>
      <c r="AE13408" s="1">
        <v>37166.661111111112</v>
      </c>
      <c r="AF13408" t="s">
        <v>5846</v>
      </c>
      <c r="AG13408" t="s">
        <v>71693</v>
      </c>
      <c r="AH13408" t="s">
        <v>51</v>
      </c>
      <c r="AJ13408" t="s">
        <v>53</v>
      </c>
      <c r="AK13408" t="s">
        <v>78</v>
      </c>
      <c r="AO13408" t="s">
        <v>5443</v>
      </c>
      <c r="AP13408" s="1">
        <v>45309.524305555555</v>
      </c>
    </row>
    <row r="13409" spans="1:43" x14ac:dyDescent="0.35">
      <c r="A13409" t="s">
        <v>71694</v>
      </c>
      <c r="B13409" t="s">
        <v>1737</v>
      </c>
      <c r="C13409" t="s">
        <v>383</v>
      </c>
      <c r="F13409" t="s">
        <v>71695</v>
      </c>
      <c r="H13409" t="s">
        <v>71694</v>
      </c>
      <c r="J13409" t="s">
        <v>18150</v>
      </c>
      <c r="K13409" t="s">
        <v>6798</v>
      </c>
      <c r="L13409" t="s">
        <v>6799</v>
      </c>
      <c r="M13409" t="s">
        <v>6800</v>
      </c>
      <c r="N13409" t="s">
        <v>213</v>
      </c>
      <c r="O13409">
        <v>80813</v>
      </c>
      <c r="P13409" t="s">
        <v>50</v>
      </c>
      <c r="U13409" s="1">
        <v>45309</v>
      </c>
      <c r="V13409" s="1">
        <v>45309</v>
      </c>
      <c r="W13409" s="1">
        <v>45309.438888888886</v>
      </c>
      <c r="X13409" s="1">
        <v>45309.438888888886</v>
      </c>
      <c r="AC13409" t="s">
        <v>53</v>
      </c>
      <c r="AD13409">
        <v>2969475403</v>
      </c>
      <c r="AE13409" s="1">
        <v>37166.661111111112</v>
      </c>
      <c r="AF13409" t="s">
        <v>5846</v>
      </c>
      <c r="AG13409" t="s">
        <v>71696</v>
      </c>
      <c r="AH13409" t="s">
        <v>51</v>
      </c>
      <c r="AJ13409" t="s">
        <v>53</v>
      </c>
      <c r="AK13409" t="s">
        <v>78</v>
      </c>
      <c r="AO13409" t="s">
        <v>5443</v>
      </c>
      <c r="AP13409" s="1">
        <v>45309.4375</v>
      </c>
    </row>
    <row r="13410" spans="1:43" x14ac:dyDescent="0.35">
      <c r="A13410" t="s">
        <v>71697</v>
      </c>
      <c r="B13410" t="s">
        <v>71698</v>
      </c>
      <c r="C13410" t="s">
        <v>7692</v>
      </c>
      <c r="F13410" t="s">
        <v>71699</v>
      </c>
      <c r="H13410" t="s">
        <v>71700</v>
      </c>
      <c r="J13410" t="s">
        <v>18150</v>
      </c>
      <c r="K13410" t="s">
        <v>20641</v>
      </c>
      <c r="M13410" t="s">
        <v>7031</v>
      </c>
      <c r="N13410" t="s">
        <v>65</v>
      </c>
      <c r="O13410">
        <v>80813</v>
      </c>
      <c r="P13410" t="s">
        <v>50</v>
      </c>
      <c r="U13410" s="1">
        <v>45309</v>
      </c>
      <c r="V13410" s="1">
        <v>45309</v>
      </c>
      <c r="W13410" s="1">
        <v>45309.319444444445</v>
      </c>
      <c r="X13410" s="1">
        <v>45309.319444444445</v>
      </c>
      <c r="AC13410" t="s">
        <v>53</v>
      </c>
      <c r="AD13410">
        <v>2969475403</v>
      </c>
      <c r="AE13410" s="1">
        <v>37166.661111111112</v>
      </c>
      <c r="AF13410" t="s">
        <v>5846</v>
      </c>
      <c r="AG13410" t="s">
        <v>71701</v>
      </c>
      <c r="AH13410" t="s">
        <v>51</v>
      </c>
      <c r="AJ13410" t="s">
        <v>53</v>
      </c>
      <c r="AK13410" t="s">
        <v>78</v>
      </c>
      <c r="AO13410" t="s">
        <v>5443</v>
      </c>
      <c r="AP13410" s="1">
        <v>45311.745138888888</v>
      </c>
    </row>
    <row r="13411" spans="1:43" x14ac:dyDescent="0.35">
      <c r="A13411" t="s">
        <v>71702</v>
      </c>
      <c r="B13411" t="s">
        <v>71703</v>
      </c>
      <c r="C13411" t="s">
        <v>946</v>
      </c>
      <c r="D13411" t="s">
        <v>1775</v>
      </c>
      <c r="F13411" t="s">
        <v>47</v>
      </c>
      <c r="H13411" t="s">
        <v>71704</v>
      </c>
      <c r="J13411" t="s">
        <v>49</v>
      </c>
      <c r="P13411" t="s">
        <v>50</v>
      </c>
      <c r="U13411" s="1">
        <v>45309</v>
      </c>
      <c r="V13411" s="1">
        <v>45309</v>
      </c>
      <c r="W13411" s="1">
        <v>45310.37222222222</v>
      </c>
      <c r="X13411" s="1">
        <v>45310.37222222222</v>
      </c>
      <c r="AC13411" t="s">
        <v>53</v>
      </c>
      <c r="AD13411">
        <v>1000000000</v>
      </c>
      <c r="AE13411" s="1">
        <v>37295</v>
      </c>
      <c r="AG13411" t="s">
        <v>71705</v>
      </c>
      <c r="AH13411" t="s">
        <v>51</v>
      </c>
      <c r="AJ13411" t="s">
        <v>53</v>
      </c>
      <c r="AK13411" t="s">
        <v>78</v>
      </c>
      <c r="AO13411" t="s">
        <v>5443</v>
      </c>
      <c r="AP13411" s="1">
        <v>45475.458333333336</v>
      </c>
    </row>
    <row r="13412" spans="1:43" x14ac:dyDescent="0.35">
      <c r="A13412" t="s">
        <v>71706</v>
      </c>
      <c r="B13412" t="s">
        <v>3553</v>
      </c>
      <c r="C13412" t="s">
        <v>71707</v>
      </c>
      <c r="D13412" t="s">
        <v>654</v>
      </c>
      <c r="F13412" t="s">
        <v>47</v>
      </c>
      <c r="H13412" t="s">
        <v>71708</v>
      </c>
      <c r="J13412" t="s">
        <v>49</v>
      </c>
      <c r="P13412" t="s">
        <v>50</v>
      </c>
      <c r="U13412" s="1">
        <v>45309</v>
      </c>
      <c r="V13412" s="1">
        <v>45309</v>
      </c>
      <c r="W13412" s="1">
        <v>45309.379861111112</v>
      </c>
      <c r="X13412" s="1">
        <v>45309.379861111112</v>
      </c>
      <c r="AC13412" t="s">
        <v>53</v>
      </c>
      <c r="AD13412">
        <v>1000000000</v>
      </c>
      <c r="AE13412" s="1">
        <v>37295</v>
      </c>
      <c r="AG13412" t="s">
        <v>71709</v>
      </c>
      <c r="AH13412" t="s">
        <v>51</v>
      </c>
      <c r="AJ13412" t="s">
        <v>53</v>
      </c>
      <c r="AK13412" t="s">
        <v>78</v>
      </c>
      <c r="AO13412" t="s">
        <v>5443</v>
      </c>
      <c r="AP13412" s="1">
        <v>45309.315972222219</v>
      </c>
    </row>
    <row r="13413" spans="1:43" x14ac:dyDescent="0.35">
      <c r="A13413" s="2" t="s">
        <v>71710</v>
      </c>
      <c r="B13413" t="s">
        <v>6882</v>
      </c>
      <c r="C13413" t="s">
        <v>7769</v>
      </c>
      <c r="F13413" t="s">
        <v>43635</v>
      </c>
      <c r="G13413">
        <v>4802449235</v>
      </c>
      <c r="H13413" t="s">
        <v>41759</v>
      </c>
      <c r="J13413" t="s">
        <v>12614</v>
      </c>
      <c r="M13413" t="s">
        <v>525</v>
      </c>
      <c r="N13413" t="s">
        <v>287</v>
      </c>
      <c r="O13413">
        <v>80018</v>
      </c>
      <c r="P13413" t="s">
        <v>50</v>
      </c>
      <c r="U13413" s="1">
        <v>45309</v>
      </c>
      <c r="V13413" s="1">
        <v>45309</v>
      </c>
      <c r="AC13413" t="s">
        <v>53</v>
      </c>
      <c r="AD13413">
        <v>2969543968</v>
      </c>
      <c r="AE13413" s="1">
        <v>40032.470138888886</v>
      </c>
      <c r="AG13413" t="s">
        <v>71711</v>
      </c>
      <c r="AH13413" t="s">
        <v>51</v>
      </c>
      <c r="AJ13413" t="s">
        <v>53</v>
      </c>
      <c r="AO13413" t="s">
        <v>57090</v>
      </c>
    </row>
    <row r="13414" spans="1:43" x14ac:dyDescent="0.35">
      <c r="A13414">
        <v>238245</v>
      </c>
      <c r="B13414" t="s">
        <v>7628</v>
      </c>
      <c r="C13414" t="s">
        <v>7753</v>
      </c>
      <c r="F13414" t="s">
        <v>43635</v>
      </c>
      <c r="G13414">
        <v>4802449235</v>
      </c>
      <c r="H13414" t="s">
        <v>41759</v>
      </c>
      <c r="J13414" t="s">
        <v>12614</v>
      </c>
      <c r="M13414" t="s">
        <v>525</v>
      </c>
      <c r="N13414" t="s">
        <v>287</v>
      </c>
      <c r="O13414">
        <v>80018</v>
      </c>
      <c r="P13414" t="s">
        <v>50</v>
      </c>
      <c r="U13414" s="1">
        <v>45309</v>
      </c>
      <c r="V13414" s="1">
        <v>45309</v>
      </c>
      <c r="AC13414" t="s">
        <v>53</v>
      </c>
      <c r="AD13414">
        <v>2969543968</v>
      </c>
      <c r="AE13414" s="1">
        <v>40032.470138888886</v>
      </c>
      <c r="AG13414" t="s">
        <v>71712</v>
      </c>
      <c r="AH13414" t="s">
        <v>51</v>
      </c>
      <c r="AJ13414" t="s">
        <v>53</v>
      </c>
      <c r="AO13414" t="s">
        <v>57090</v>
      </c>
    </row>
    <row r="13415" spans="1:43" x14ac:dyDescent="0.35">
      <c r="A13415" t="s">
        <v>71713</v>
      </c>
      <c r="B13415" t="s">
        <v>71714</v>
      </c>
      <c r="C13415" t="s">
        <v>14519</v>
      </c>
      <c r="D13415" t="s">
        <v>3567</v>
      </c>
      <c r="F13415" t="s">
        <v>71715</v>
      </c>
      <c r="G13415" t="s">
        <v>71716</v>
      </c>
      <c r="H13415" t="s">
        <v>71717</v>
      </c>
      <c r="I13415" t="s">
        <v>61</v>
      </c>
      <c r="J13415" t="s">
        <v>51308</v>
      </c>
      <c r="K13415" t="s">
        <v>71718</v>
      </c>
      <c r="M13415" t="s">
        <v>26199</v>
      </c>
      <c r="N13415" t="s">
        <v>5479</v>
      </c>
      <c r="O13415">
        <v>82072</v>
      </c>
      <c r="P13415" t="s">
        <v>50</v>
      </c>
      <c r="U13415" s="1">
        <v>45309</v>
      </c>
      <c r="V13415" s="1">
        <v>45309</v>
      </c>
      <c r="W13415" s="1">
        <v>45309.381249999999</v>
      </c>
      <c r="X13415" s="1">
        <v>45309.381249999999</v>
      </c>
      <c r="AC13415" t="s">
        <v>53</v>
      </c>
      <c r="AD13415">
        <v>2969505721</v>
      </c>
      <c r="AE13415" s="1">
        <v>38075.756249999999</v>
      </c>
      <c r="AF13415" t="s">
        <v>51309</v>
      </c>
      <c r="AG13415" t="s">
        <v>71719</v>
      </c>
      <c r="AH13415" t="s">
        <v>51</v>
      </c>
      <c r="AJ13415" t="s">
        <v>53</v>
      </c>
      <c r="AO13415" t="s">
        <v>5443</v>
      </c>
      <c r="AP13415" s="1">
        <v>45432.654861111114</v>
      </c>
      <c r="AQ13415" s="1">
        <v>45363.706944444442</v>
      </c>
    </row>
    <row r="13416" spans="1:43" x14ac:dyDescent="0.35">
      <c r="A13416" t="s">
        <v>71720</v>
      </c>
      <c r="B13416" t="s">
        <v>71721</v>
      </c>
      <c r="C13416" t="s">
        <v>71722</v>
      </c>
      <c r="F13416" t="s">
        <v>61559</v>
      </c>
      <c r="H13416" t="s">
        <v>71723</v>
      </c>
      <c r="J13416" t="s">
        <v>71724</v>
      </c>
      <c r="K13416" t="s">
        <v>71725</v>
      </c>
      <c r="M13416" t="s">
        <v>419</v>
      </c>
      <c r="N13416" t="s">
        <v>253</v>
      </c>
      <c r="O13416">
        <v>87102</v>
      </c>
      <c r="P13416" t="s">
        <v>50</v>
      </c>
      <c r="U13416" s="1">
        <v>45310</v>
      </c>
      <c r="V13416" s="1">
        <v>45310</v>
      </c>
      <c r="W13416" s="1">
        <v>45310.60833333333</v>
      </c>
      <c r="X13416" s="1">
        <v>45310.60833333333</v>
      </c>
      <c r="AC13416" t="s">
        <v>51</v>
      </c>
      <c r="AD13416">
        <v>2974049490</v>
      </c>
      <c r="AE13416" s="1">
        <v>45310.60833333333</v>
      </c>
      <c r="AF13416" t="s">
        <v>71726</v>
      </c>
      <c r="AG13416" t="s">
        <v>71727</v>
      </c>
      <c r="AH13416" t="s">
        <v>51</v>
      </c>
      <c r="AJ13416" t="s">
        <v>53</v>
      </c>
      <c r="AK13416" t="s">
        <v>78</v>
      </c>
      <c r="AO13416" t="s">
        <v>5443</v>
      </c>
      <c r="AP13416" s="1">
        <v>45310.609722222223</v>
      </c>
      <c r="AQ13416" s="1">
        <v>45310.611111111109</v>
      </c>
    </row>
    <row r="13417" spans="1:43" x14ac:dyDescent="0.35">
      <c r="A13417" t="s">
        <v>71728</v>
      </c>
      <c r="B13417" t="s">
        <v>2882</v>
      </c>
      <c r="C13417" t="s">
        <v>5318</v>
      </c>
      <c r="F13417" t="s">
        <v>71729</v>
      </c>
      <c r="H13417" t="s">
        <v>71728</v>
      </c>
      <c r="J13417" t="s">
        <v>71730</v>
      </c>
      <c r="K13417" t="s">
        <v>71731</v>
      </c>
      <c r="M13417" t="s">
        <v>71732</v>
      </c>
      <c r="N13417" t="s">
        <v>65</v>
      </c>
      <c r="O13417">
        <v>80835</v>
      </c>
      <c r="P13417" t="s">
        <v>50</v>
      </c>
      <c r="U13417" s="1">
        <v>45310</v>
      </c>
      <c r="V13417" s="1">
        <v>45310</v>
      </c>
      <c r="W13417" s="1">
        <v>45310.44027777778</v>
      </c>
      <c r="X13417" s="1">
        <v>45310.44027777778</v>
      </c>
      <c r="AC13417" t="s">
        <v>53</v>
      </c>
      <c r="AD13417">
        <v>2974049385</v>
      </c>
      <c r="AE13417" s="1">
        <v>45310.458333333336</v>
      </c>
      <c r="AF13417" t="s">
        <v>71733</v>
      </c>
      <c r="AG13417" t="s">
        <v>71734</v>
      </c>
      <c r="AH13417" t="s">
        <v>51</v>
      </c>
      <c r="AJ13417" t="s">
        <v>53</v>
      </c>
      <c r="AK13417" t="s">
        <v>78</v>
      </c>
      <c r="AO13417" t="s">
        <v>5443</v>
      </c>
      <c r="AP13417" s="1">
        <v>45310.438888888886</v>
      </c>
    </row>
    <row r="13418" spans="1:43" x14ac:dyDescent="0.35">
      <c r="A13418" t="s">
        <v>71735</v>
      </c>
      <c r="B13418" t="s">
        <v>42268</v>
      </c>
      <c r="C13418" t="s">
        <v>4426</v>
      </c>
      <c r="F13418" t="s">
        <v>71736</v>
      </c>
      <c r="H13418" t="s">
        <v>71735</v>
      </c>
      <c r="J13418" t="s">
        <v>71737</v>
      </c>
      <c r="K13418" t="s">
        <v>71738</v>
      </c>
      <c r="M13418" t="s">
        <v>753</v>
      </c>
      <c r="N13418" t="s">
        <v>798</v>
      </c>
      <c r="O13418">
        <v>79905</v>
      </c>
      <c r="P13418" t="s">
        <v>50</v>
      </c>
      <c r="U13418" s="1">
        <v>45310</v>
      </c>
      <c r="V13418" s="1">
        <v>45310</v>
      </c>
      <c r="W13418" s="1">
        <v>45310.663888888892</v>
      </c>
      <c r="X13418" s="1">
        <v>45310.663888888892</v>
      </c>
      <c r="AC13418" t="s">
        <v>53</v>
      </c>
      <c r="AD13418">
        <v>2974049532</v>
      </c>
      <c r="AE13418" s="1">
        <v>45310.693749999999</v>
      </c>
      <c r="AF13418" t="s">
        <v>71739</v>
      </c>
      <c r="AG13418" t="s">
        <v>71740</v>
      </c>
      <c r="AH13418" t="s">
        <v>51</v>
      </c>
      <c r="AJ13418" t="s">
        <v>53</v>
      </c>
      <c r="AK13418" t="s">
        <v>78</v>
      </c>
      <c r="AO13418" t="s">
        <v>5443</v>
      </c>
      <c r="AP13418" s="1">
        <v>45310.663194444445</v>
      </c>
    </row>
    <row r="13419" spans="1:43" x14ac:dyDescent="0.35">
      <c r="A13419" t="s">
        <v>71741</v>
      </c>
      <c r="B13419" t="s">
        <v>11923</v>
      </c>
      <c r="C13419" t="s">
        <v>3185</v>
      </c>
      <c r="F13419" t="s">
        <v>71742</v>
      </c>
      <c r="H13419" t="s">
        <v>71741</v>
      </c>
      <c r="J13419" t="s">
        <v>6204</v>
      </c>
      <c r="K13419" t="s">
        <v>7444</v>
      </c>
      <c r="M13419" t="s">
        <v>6206</v>
      </c>
      <c r="N13419" t="s">
        <v>1515</v>
      </c>
      <c r="O13419">
        <v>85281</v>
      </c>
      <c r="P13419" t="s">
        <v>50</v>
      </c>
      <c r="U13419" s="1">
        <v>45310</v>
      </c>
      <c r="V13419" s="1">
        <v>45310</v>
      </c>
      <c r="W13419" s="1">
        <v>45310.550694444442</v>
      </c>
      <c r="X13419" s="1">
        <v>45310.550694444442</v>
      </c>
      <c r="AC13419" t="s">
        <v>53</v>
      </c>
      <c r="AD13419">
        <v>2969477856</v>
      </c>
      <c r="AE13419" s="1">
        <v>37312</v>
      </c>
      <c r="AF13419" t="s">
        <v>6207</v>
      </c>
      <c r="AG13419" t="s">
        <v>71743</v>
      </c>
      <c r="AH13419" t="s">
        <v>51</v>
      </c>
      <c r="AJ13419" t="s">
        <v>53</v>
      </c>
      <c r="AO13419" t="s">
        <v>5443</v>
      </c>
      <c r="AP13419" s="1">
        <v>45433.840277777781</v>
      </c>
      <c r="AQ13419" s="1">
        <v>45433.839583333334</v>
      </c>
    </row>
    <row r="13420" spans="1:43" x14ac:dyDescent="0.35">
      <c r="A13420" t="s">
        <v>71744</v>
      </c>
      <c r="B13420" t="s">
        <v>71745</v>
      </c>
      <c r="C13420" t="s">
        <v>7816</v>
      </c>
      <c r="F13420">
        <v>17196497293</v>
      </c>
      <c r="H13420" t="s">
        <v>71744</v>
      </c>
      <c r="K13420" t="s">
        <v>71746</v>
      </c>
      <c r="M13420" t="s">
        <v>159</v>
      </c>
      <c r="N13420" t="s">
        <v>287</v>
      </c>
      <c r="O13420">
        <v>80913</v>
      </c>
      <c r="P13420" t="s">
        <v>50</v>
      </c>
      <c r="U13420" s="1">
        <v>45310</v>
      </c>
      <c r="V13420" s="1">
        <v>45310</v>
      </c>
      <c r="W13420" s="1">
        <v>45310.527083333334</v>
      </c>
      <c r="X13420" s="1">
        <v>45310.527083333334</v>
      </c>
      <c r="AC13420" t="s">
        <v>53</v>
      </c>
      <c r="AD13420">
        <v>1000000001</v>
      </c>
      <c r="AE13420" s="1">
        <v>39973.351388888892</v>
      </c>
      <c r="AF13420" t="s">
        <v>3377</v>
      </c>
      <c r="AG13420" t="s">
        <v>71747</v>
      </c>
      <c r="AH13420" t="s">
        <v>51</v>
      </c>
      <c r="AJ13420" t="s">
        <v>53</v>
      </c>
      <c r="AK13420" t="s">
        <v>78</v>
      </c>
      <c r="AO13420" t="s">
        <v>51552</v>
      </c>
    </row>
    <row r="13421" spans="1:43" x14ac:dyDescent="0.35">
      <c r="A13421" t="s">
        <v>71748</v>
      </c>
      <c r="B13421" t="s">
        <v>71749</v>
      </c>
      <c r="C13421" t="s">
        <v>13844</v>
      </c>
      <c r="F13421" t="s">
        <v>71750</v>
      </c>
      <c r="H13421" t="s">
        <v>71748</v>
      </c>
      <c r="J13421" t="s">
        <v>71751</v>
      </c>
      <c r="K13421" t="s">
        <v>71752</v>
      </c>
      <c r="M13421" t="s">
        <v>3035</v>
      </c>
      <c r="N13421" t="s">
        <v>287</v>
      </c>
      <c r="O13421">
        <v>80650</v>
      </c>
      <c r="P13421" t="s">
        <v>50</v>
      </c>
      <c r="U13421" s="1">
        <v>45310</v>
      </c>
      <c r="V13421" s="1">
        <v>45310</v>
      </c>
      <c r="W13421" s="1">
        <v>45310.669444444444</v>
      </c>
      <c r="X13421" s="1">
        <v>45310.669444444444</v>
      </c>
      <c r="AC13421" t="s">
        <v>53</v>
      </c>
      <c r="AD13421">
        <v>2974049541</v>
      </c>
      <c r="AE13421" s="1">
        <v>45310.703472222223</v>
      </c>
      <c r="AF13421" t="s">
        <v>71753</v>
      </c>
      <c r="AG13421" t="s">
        <v>71754</v>
      </c>
      <c r="AH13421" t="s">
        <v>51</v>
      </c>
      <c r="AJ13421" t="s">
        <v>53</v>
      </c>
      <c r="AK13421" t="s">
        <v>78</v>
      </c>
      <c r="AO13421" t="s">
        <v>5443</v>
      </c>
      <c r="AP13421" s="1">
        <v>45310.668749999997</v>
      </c>
    </row>
    <row r="13422" spans="1:43" x14ac:dyDescent="0.35">
      <c r="A13422" t="s">
        <v>71755</v>
      </c>
      <c r="B13422" t="s">
        <v>71756</v>
      </c>
      <c r="C13422" t="s">
        <v>69030</v>
      </c>
      <c r="F13422" t="s">
        <v>71757</v>
      </c>
      <c r="H13422" t="s">
        <v>71758</v>
      </c>
      <c r="J13422" t="s">
        <v>4293</v>
      </c>
      <c r="K13422" t="s">
        <v>71759</v>
      </c>
      <c r="M13422" t="s">
        <v>71760</v>
      </c>
      <c r="N13422" t="s">
        <v>798</v>
      </c>
      <c r="O13422">
        <v>75143</v>
      </c>
      <c r="P13422" t="s">
        <v>50</v>
      </c>
      <c r="U13422" s="1">
        <v>45310</v>
      </c>
      <c r="V13422" s="1">
        <v>45310</v>
      </c>
      <c r="W13422" s="1">
        <v>45310.420138888891</v>
      </c>
      <c r="X13422" s="1">
        <v>45310.420138888891</v>
      </c>
      <c r="AC13422" t="s">
        <v>53</v>
      </c>
      <c r="AD13422">
        <v>2969634929</v>
      </c>
      <c r="AE13422" s="1">
        <v>41799.665972222225</v>
      </c>
      <c r="AF13422" t="s">
        <v>4296</v>
      </c>
      <c r="AG13422" t="s">
        <v>71761</v>
      </c>
      <c r="AH13422" t="s">
        <v>51</v>
      </c>
      <c r="AJ13422" t="s">
        <v>53</v>
      </c>
      <c r="AO13422" t="s">
        <v>5443</v>
      </c>
      <c r="AP13422" s="1">
        <v>45310.418749999997</v>
      </c>
    </row>
    <row r="13423" spans="1:43" x14ac:dyDescent="0.35">
      <c r="A13423" t="s">
        <v>71762</v>
      </c>
      <c r="B13423" t="s">
        <v>9824</v>
      </c>
      <c r="C13423" t="s">
        <v>15368</v>
      </c>
      <c r="F13423">
        <v>19154449132</v>
      </c>
      <c r="H13423" t="s">
        <v>71762</v>
      </c>
      <c r="J13423" t="s">
        <v>71763</v>
      </c>
      <c r="K13423" t="s">
        <v>71764</v>
      </c>
      <c r="M13423" t="s">
        <v>753</v>
      </c>
      <c r="N13423" t="s">
        <v>637</v>
      </c>
      <c r="O13423">
        <v>79911</v>
      </c>
      <c r="P13423" t="s">
        <v>50</v>
      </c>
      <c r="U13423" s="1">
        <v>45310</v>
      </c>
      <c r="V13423" s="1">
        <v>45310</v>
      </c>
      <c r="W13423" s="1">
        <v>45310.529166666667</v>
      </c>
      <c r="X13423" s="1">
        <v>45310.529166666667</v>
      </c>
      <c r="AC13423" t="s">
        <v>53</v>
      </c>
      <c r="AD13423">
        <v>1000000001</v>
      </c>
      <c r="AE13423" s="1">
        <v>39973.351388888892</v>
      </c>
      <c r="AF13423" t="s">
        <v>3377</v>
      </c>
      <c r="AG13423" t="s">
        <v>71765</v>
      </c>
      <c r="AH13423" t="s">
        <v>51</v>
      </c>
      <c r="AJ13423" t="s">
        <v>53</v>
      </c>
      <c r="AK13423" t="s">
        <v>78</v>
      </c>
      <c r="AO13423" t="s">
        <v>51552</v>
      </c>
    </row>
    <row r="13424" spans="1:43" x14ac:dyDescent="0.35">
      <c r="A13424" t="s">
        <v>71766</v>
      </c>
      <c r="B13424" t="s">
        <v>8459</v>
      </c>
      <c r="C13424" t="s">
        <v>8460</v>
      </c>
      <c r="F13424" t="s">
        <v>71767</v>
      </c>
      <c r="G13424">
        <v>7208270781</v>
      </c>
      <c r="H13424" t="s">
        <v>71766</v>
      </c>
      <c r="J13424" t="s">
        <v>71768</v>
      </c>
      <c r="M13424" t="s">
        <v>21285</v>
      </c>
      <c r="N13424" t="s">
        <v>287</v>
      </c>
      <c r="O13424">
        <v>80233</v>
      </c>
      <c r="P13424" t="s">
        <v>50</v>
      </c>
      <c r="U13424" s="1">
        <v>45310</v>
      </c>
      <c r="V13424" s="1">
        <v>45310</v>
      </c>
      <c r="W13424" s="1">
        <v>45310.501388888886</v>
      </c>
      <c r="X13424" s="1">
        <v>45310.501388888886</v>
      </c>
      <c r="AC13424" t="s">
        <v>53</v>
      </c>
      <c r="AD13424">
        <v>1000000001</v>
      </c>
      <c r="AE13424" s="1">
        <v>39973.351388888892</v>
      </c>
      <c r="AF13424" t="s">
        <v>3377</v>
      </c>
      <c r="AG13424" t="s">
        <v>71769</v>
      </c>
      <c r="AH13424" t="s">
        <v>51</v>
      </c>
      <c r="AJ13424" t="s">
        <v>53</v>
      </c>
      <c r="AK13424" t="s">
        <v>78</v>
      </c>
      <c r="AO13424" t="s">
        <v>5443</v>
      </c>
      <c r="AP13424" s="1">
        <v>45310.5</v>
      </c>
    </row>
    <row r="13425" spans="1:43" x14ac:dyDescent="0.35">
      <c r="A13425" t="s">
        <v>71770</v>
      </c>
      <c r="B13425" t="s">
        <v>15527</v>
      </c>
      <c r="C13425" t="s">
        <v>13524</v>
      </c>
      <c r="F13425" t="s">
        <v>54471</v>
      </c>
      <c r="H13425" t="s">
        <v>54469</v>
      </c>
      <c r="J13425" t="s">
        <v>54472</v>
      </c>
      <c r="K13425" t="s">
        <v>71771</v>
      </c>
      <c r="M13425" t="s">
        <v>67517</v>
      </c>
      <c r="N13425" t="s">
        <v>253</v>
      </c>
      <c r="O13425">
        <v>88341</v>
      </c>
      <c r="P13425" t="s">
        <v>50</v>
      </c>
      <c r="U13425" s="1">
        <v>45310</v>
      </c>
      <c r="V13425" s="1">
        <v>45310</v>
      </c>
      <c r="W13425" s="1">
        <v>45310.40902777778</v>
      </c>
      <c r="X13425" s="1">
        <v>45310.40902777778</v>
      </c>
      <c r="AC13425" t="s">
        <v>53</v>
      </c>
      <c r="AD13425">
        <v>2969756370</v>
      </c>
      <c r="AE13425" s="1">
        <v>42985.315972222219</v>
      </c>
      <c r="AF13425" t="s">
        <v>71772</v>
      </c>
      <c r="AG13425" t="s">
        <v>71773</v>
      </c>
      <c r="AH13425" t="s">
        <v>51</v>
      </c>
      <c r="AJ13425" t="s">
        <v>53</v>
      </c>
      <c r="AO13425" t="s">
        <v>57090</v>
      </c>
      <c r="AP13425" s="1">
        <v>45310.600694444445</v>
      </c>
    </row>
    <row r="13426" spans="1:43" x14ac:dyDescent="0.35">
      <c r="A13426" t="s">
        <v>71774</v>
      </c>
      <c r="B13426" t="s">
        <v>71775</v>
      </c>
      <c r="C13426" t="s">
        <v>530</v>
      </c>
      <c r="F13426" t="s">
        <v>71776</v>
      </c>
      <c r="H13426" t="s">
        <v>71774</v>
      </c>
      <c r="J13426" t="s">
        <v>71777</v>
      </c>
      <c r="K13426" t="s">
        <v>71778</v>
      </c>
      <c r="M13426" t="s">
        <v>28686</v>
      </c>
      <c r="N13426" t="s">
        <v>65</v>
      </c>
      <c r="O13426">
        <v>80821</v>
      </c>
      <c r="P13426" t="s">
        <v>50</v>
      </c>
      <c r="U13426" s="1">
        <v>45311</v>
      </c>
      <c r="V13426" s="1">
        <v>45311</v>
      </c>
      <c r="W13426" s="1">
        <v>45311.456944444442</v>
      </c>
      <c r="X13426" s="1">
        <v>45311.456944444442</v>
      </c>
      <c r="AC13426" t="s">
        <v>53</v>
      </c>
      <c r="AD13426">
        <v>2974050465</v>
      </c>
      <c r="AE13426" s="1">
        <v>45313.580555555556</v>
      </c>
      <c r="AF13426" t="s">
        <v>71779</v>
      </c>
      <c r="AG13426" t="s">
        <v>71780</v>
      </c>
      <c r="AH13426" t="s">
        <v>51</v>
      </c>
      <c r="AJ13426" t="s">
        <v>53</v>
      </c>
      <c r="AK13426" t="s">
        <v>78</v>
      </c>
      <c r="AO13426" t="s">
        <v>5443</v>
      </c>
      <c r="AP13426" s="1">
        <v>45336.448611111111</v>
      </c>
    </row>
    <row r="13427" spans="1:43" x14ac:dyDescent="0.35">
      <c r="A13427" t="s">
        <v>71781</v>
      </c>
      <c r="B13427" t="s">
        <v>71782</v>
      </c>
      <c r="C13427" t="s">
        <v>894</v>
      </c>
      <c r="F13427">
        <v>19702948474</v>
      </c>
      <c r="H13427" t="s">
        <v>71781</v>
      </c>
      <c r="K13427" t="s">
        <v>71783</v>
      </c>
      <c r="M13427" t="s">
        <v>2378</v>
      </c>
      <c r="N13427" t="s">
        <v>287</v>
      </c>
      <c r="O13427">
        <v>80526</v>
      </c>
      <c r="P13427" t="s">
        <v>50</v>
      </c>
      <c r="U13427" s="1">
        <v>45311</v>
      </c>
      <c r="V13427" s="1">
        <v>45311</v>
      </c>
      <c r="W13427" s="1">
        <v>45311.331250000003</v>
      </c>
      <c r="X13427" s="1">
        <v>45311.331250000003</v>
      </c>
      <c r="AC13427" t="s">
        <v>53</v>
      </c>
      <c r="AD13427">
        <v>1000000001</v>
      </c>
      <c r="AE13427" s="1">
        <v>39973.351388888892</v>
      </c>
      <c r="AF13427" t="s">
        <v>3377</v>
      </c>
      <c r="AG13427" t="s">
        <v>71784</v>
      </c>
      <c r="AH13427" t="s">
        <v>51</v>
      </c>
      <c r="AJ13427" t="s">
        <v>53</v>
      </c>
      <c r="AK13427" t="s">
        <v>78</v>
      </c>
      <c r="AO13427" t="s">
        <v>51552</v>
      </c>
    </row>
    <row r="13428" spans="1:43" x14ac:dyDescent="0.35">
      <c r="A13428" t="s">
        <v>71785</v>
      </c>
      <c r="B13428" t="s">
        <v>3788</v>
      </c>
      <c r="C13428" t="s">
        <v>17694</v>
      </c>
      <c r="F13428" t="s">
        <v>71786</v>
      </c>
      <c r="H13428" t="s">
        <v>71785</v>
      </c>
      <c r="J13428" t="s">
        <v>71787</v>
      </c>
      <c r="K13428" t="s">
        <v>71788</v>
      </c>
      <c r="M13428" t="s">
        <v>25148</v>
      </c>
      <c r="N13428" t="s">
        <v>253</v>
      </c>
      <c r="O13428">
        <v>87556</v>
      </c>
      <c r="P13428" t="s">
        <v>50</v>
      </c>
      <c r="U13428" s="1">
        <v>45311</v>
      </c>
      <c r="V13428" s="1">
        <v>45311</v>
      </c>
      <c r="W13428" s="1">
        <v>45311.929166666669</v>
      </c>
      <c r="X13428" s="1">
        <v>45311.929166666669</v>
      </c>
      <c r="AC13428" t="s">
        <v>53</v>
      </c>
      <c r="AD13428">
        <v>2974050467</v>
      </c>
      <c r="AE13428" s="1">
        <v>45313.581250000003</v>
      </c>
      <c r="AF13428" t="s">
        <v>71789</v>
      </c>
      <c r="AG13428" t="s">
        <v>71790</v>
      </c>
      <c r="AH13428" t="s">
        <v>51</v>
      </c>
      <c r="AJ13428" t="s">
        <v>53</v>
      </c>
      <c r="AK13428" t="s">
        <v>78</v>
      </c>
      <c r="AO13428" t="s">
        <v>5443</v>
      </c>
      <c r="AP13428" s="1">
        <v>45311.927777777775</v>
      </c>
    </row>
    <row r="13429" spans="1:43" x14ac:dyDescent="0.35">
      <c r="A13429" t="s">
        <v>71791</v>
      </c>
      <c r="B13429" t="s">
        <v>71792</v>
      </c>
      <c r="C13429" t="s">
        <v>71793</v>
      </c>
      <c r="F13429" t="s">
        <v>71794</v>
      </c>
      <c r="H13429" t="s">
        <v>71791</v>
      </c>
      <c r="J13429" t="s">
        <v>71795</v>
      </c>
      <c r="K13429" t="s">
        <v>71796</v>
      </c>
      <c r="M13429" t="s">
        <v>71797</v>
      </c>
      <c r="N13429" t="s">
        <v>27046</v>
      </c>
      <c r="O13429">
        <v>97501</v>
      </c>
      <c r="P13429" t="s">
        <v>27047</v>
      </c>
      <c r="U13429" s="1">
        <v>45312</v>
      </c>
      <c r="V13429" s="1">
        <v>45312</v>
      </c>
      <c r="AC13429" t="s">
        <v>51</v>
      </c>
      <c r="AG13429" t="s">
        <v>71798</v>
      </c>
      <c r="AH13429" t="s">
        <v>51</v>
      </c>
      <c r="AJ13429" t="s">
        <v>53</v>
      </c>
      <c r="AM13429" s="1">
        <v>45313.407638888886</v>
      </c>
      <c r="AN13429" t="s">
        <v>5153</v>
      </c>
      <c r="AO13429" t="s">
        <v>5443</v>
      </c>
    </row>
    <row r="13430" spans="1:43" x14ac:dyDescent="0.35">
      <c r="A13430" t="s">
        <v>71799</v>
      </c>
      <c r="B13430" t="s">
        <v>17663</v>
      </c>
      <c r="C13430" t="s">
        <v>1540</v>
      </c>
      <c r="F13430">
        <v>19153294917</v>
      </c>
      <c r="H13430" t="s">
        <v>71799</v>
      </c>
      <c r="K13430" t="s">
        <v>71800</v>
      </c>
      <c r="M13430" t="s">
        <v>29989</v>
      </c>
      <c r="N13430" t="s">
        <v>637</v>
      </c>
      <c r="O13430">
        <v>79835</v>
      </c>
      <c r="P13430" t="s">
        <v>50</v>
      </c>
      <c r="U13430" s="1">
        <v>45312</v>
      </c>
      <c r="V13430" s="1">
        <v>45312</v>
      </c>
      <c r="W13430" s="1">
        <v>45312.6</v>
      </c>
      <c r="X13430" s="1">
        <v>45312.6</v>
      </c>
      <c r="AC13430" t="s">
        <v>53</v>
      </c>
      <c r="AD13430">
        <v>1000000001</v>
      </c>
      <c r="AE13430" s="1">
        <v>39973.351388888892</v>
      </c>
      <c r="AF13430" t="s">
        <v>3377</v>
      </c>
      <c r="AG13430" t="s">
        <v>71801</v>
      </c>
      <c r="AH13430" t="s">
        <v>51</v>
      </c>
      <c r="AJ13430" t="s">
        <v>53</v>
      </c>
      <c r="AK13430" t="s">
        <v>78</v>
      </c>
      <c r="AO13430" t="s">
        <v>51552</v>
      </c>
    </row>
    <row r="13431" spans="1:43" x14ac:dyDescent="0.35">
      <c r="A13431" t="s">
        <v>71802</v>
      </c>
      <c r="B13431" t="s">
        <v>71803</v>
      </c>
      <c r="C13431" t="s">
        <v>27637</v>
      </c>
      <c r="F13431" t="s">
        <v>71804</v>
      </c>
      <c r="H13431" t="s">
        <v>71805</v>
      </c>
      <c r="J13431" t="s">
        <v>71806</v>
      </c>
      <c r="K13431" t="s">
        <v>71807</v>
      </c>
      <c r="M13431" t="s">
        <v>71808</v>
      </c>
      <c r="N13431" t="s">
        <v>71809</v>
      </c>
      <c r="O13431">
        <v>1100000</v>
      </c>
      <c r="P13431" t="s">
        <v>35283</v>
      </c>
      <c r="U13431" s="1">
        <v>45312</v>
      </c>
      <c r="V13431" s="1">
        <v>45312</v>
      </c>
      <c r="W13431" s="1">
        <v>45312.770833333336</v>
      </c>
      <c r="X13431" s="1">
        <v>45312.770833333336</v>
      </c>
      <c r="AC13431" t="s">
        <v>51</v>
      </c>
      <c r="AD13431">
        <v>1000000001</v>
      </c>
      <c r="AE13431" s="1">
        <v>39973.351388888892</v>
      </c>
      <c r="AF13431" t="s">
        <v>3377</v>
      </c>
      <c r="AG13431" t="s">
        <v>71810</v>
      </c>
      <c r="AH13431" t="s">
        <v>51</v>
      </c>
      <c r="AJ13431" t="s">
        <v>53</v>
      </c>
      <c r="AK13431" t="s">
        <v>78</v>
      </c>
      <c r="AM13431" s="1">
        <v>45313.407638888886</v>
      </c>
      <c r="AN13431" t="s">
        <v>5153</v>
      </c>
      <c r="AO13431" t="s">
        <v>5443</v>
      </c>
      <c r="AP13431" s="1">
        <v>45326.963888888888</v>
      </c>
    </row>
    <row r="13432" spans="1:43" x14ac:dyDescent="0.35">
      <c r="A13432" t="s">
        <v>71811</v>
      </c>
      <c r="B13432" t="s">
        <v>1380</v>
      </c>
      <c r="C13432" t="s">
        <v>14091</v>
      </c>
      <c r="F13432" t="s">
        <v>71812</v>
      </c>
      <c r="H13432" t="s">
        <v>71811</v>
      </c>
      <c r="J13432" t="s">
        <v>71813</v>
      </c>
      <c r="K13432" t="s">
        <v>71814</v>
      </c>
      <c r="M13432" t="s">
        <v>1333</v>
      </c>
      <c r="N13432" t="s">
        <v>65</v>
      </c>
      <c r="O13432">
        <v>80110</v>
      </c>
      <c r="P13432" t="s">
        <v>50</v>
      </c>
      <c r="U13432" s="1">
        <v>45313</v>
      </c>
      <c r="V13432" s="1">
        <v>45313</v>
      </c>
      <c r="W13432" s="1">
        <v>45313.765277777777</v>
      </c>
      <c r="X13432" s="1">
        <v>45313.765277777777</v>
      </c>
      <c r="AC13432" t="s">
        <v>53</v>
      </c>
      <c r="AD13432">
        <v>2974051261</v>
      </c>
      <c r="AE13432" s="1">
        <v>45314.568055555559</v>
      </c>
      <c r="AF13432" t="s">
        <v>71815</v>
      </c>
      <c r="AG13432" t="s">
        <v>71816</v>
      </c>
      <c r="AH13432" t="s">
        <v>51</v>
      </c>
      <c r="AJ13432" t="s">
        <v>53</v>
      </c>
      <c r="AK13432" t="s">
        <v>78</v>
      </c>
      <c r="AO13432" t="s">
        <v>5443</v>
      </c>
      <c r="AP13432" s="1">
        <v>45313.763888888891</v>
      </c>
    </row>
    <row r="13433" spans="1:43" x14ac:dyDescent="0.35">
      <c r="A13433" t="s">
        <v>71817</v>
      </c>
      <c r="B13433" t="s">
        <v>37450</v>
      </c>
      <c r="C13433" t="s">
        <v>71818</v>
      </c>
      <c r="F13433" t="s">
        <v>71819</v>
      </c>
      <c r="H13433" t="s">
        <v>71817</v>
      </c>
      <c r="J13433" t="s">
        <v>44141</v>
      </c>
      <c r="K13433" t="s">
        <v>71820</v>
      </c>
      <c r="M13433" t="s">
        <v>30189</v>
      </c>
      <c r="N13433" t="s">
        <v>253</v>
      </c>
      <c r="O13433">
        <v>87901</v>
      </c>
      <c r="P13433" t="s">
        <v>50</v>
      </c>
      <c r="U13433" s="1">
        <v>45313</v>
      </c>
      <c r="V13433" s="1">
        <v>45313</v>
      </c>
      <c r="W13433" s="1">
        <v>45313.543749999997</v>
      </c>
      <c r="X13433" s="1">
        <v>45313.543749999997</v>
      </c>
      <c r="AC13433" t="s">
        <v>53</v>
      </c>
      <c r="AD13433">
        <v>2969509802</v>
      </c>
      <c r="AE13433" s="1">
        <v>38330.731944444444</v>
      </c>
      <c r="AF13433" t="s">
        <v>52868</v>
      </c>
      <c r="AG13433" t="s">
        <v>71821</v>
      </c>
      <c r="AH13433" t="s">
        <v>51</v>
      </c>
      <c r="AJ13433" t="s">
        <v>53</v>
      </c>
      <c r="AO13433" t="s">
        <v>57090</v>
      </c>
      <c r="AP13433" s="1">
        <v>45313.554861111108</v>
      </c>
    </row>
    <row r="13434" spans="1:43" x14ac:dyDescent="0.35">
      <c r="A13434" t="s">
        <v>71822</v>
      </c>
      <c r="B13434" t="s">
        <v>16261</v>
      </c>
      <c r="C13434" t="s">
        <v>338</v>
      </c>
      <c r="F13434" t="s">
        <v>71823</v>
      </c>
      <c r="H13434" t="s">
        <v>71822</v>
      </c>
      <c r="J13434" t="s">
        <v>71824</v>
      </c>
      <c r="K13434" t="s">
        <v>71825</v>
      </c>
      <c r="M13434" t="s">
        <v>4671</v>
      </c>
      <c r="N13434" t="s">
        <v>65</v>
      </c>
      <c r="O13434">
        <v>81416</v>
      </c>
      <c r="P13434" t="s">
        <v>50</v>
      </c>
      <c r="U13434" s="1">
        <v>45313</v>
      </c>
      <c r="V13434" s="1">
        <v>45313</v>
      </c>
      <c r="W13434" s="1">
        <v>45313.729166666664</v>
      </c>
      <c r="X13434" s="1">
        <v>45313.729166666664</v>
      </c>
      <c r="AC13434" t="s">
        <v>53</v>
      </c>
      <c r="AD13434">
        <v>2973487518</v>
      </c>
      <c r="AE13434" s="1">
        <v>45083.69027777778</v>
      </c>
      <c r="AF13434" t="s">
        <v>71826</v>
      </c>
      <c r="AG13434" t="s">
        <v>71827</v>
      </c>
      <c r="AH13434" t="s">
        <v>51</v>
      </c>
      <c r="AJ13434" t="s">
        <v>53</v>
      </c>
      <c r="AK13434" t="s">
        <v>78</v>
      </c>
      <c r="AO13434" t="s">
        <v>5443</v>
      </c>
      <c r="AP13434" s="1">
        <v>45313.731249999997</v>
      </c>
      <c r="AQ13434" s="1">
        <v>45313.736805555556</v>
      </c>
    </row>
    <row r="13435" spans="1:43" x14ac:dyDescent="0.35">
      <c r="A13435" t="s">
        <v>71828</v>
      </c>
      <c r="B13435" t="s">
        <v>71829</v>
      </c>
      <c r="C13435" t="s">
        <v>648</v>
      </c>
      <c r="F13435" t="s">
        <v>71830</v>
      </c>
      <c r="H13435" t="s">
        <v>71831</v>
      </c>
      <c r="J13435" t="s">
        <v>11720</v>
      </c>
      <c r="K13435" t="s">
        <v>71832</v>
      </c>
      <c r="M13435" t="s">
        <v>7160</v>
      </c>
      <c r="N13435" t="s">
        <v>253</v>
      </c>
      <c r="O13435">
        <v>87301</v>
      </c>
      <c r="P13435" t="s">
        <v>50</v>
      </c>
      <c r="U13435" s="1">
        <v>45313</v>
      </c>
      <c r="V13435" s="1">
        <v>45313</v>
      </c>
      <c r="W13435" s="1">
        <v>45313.518055555556</v>
      </c>
      <c r="X13435" s="1">
        <v>45313.518055555556</v>
      </c>
      <c r="AC13435" t="s">
        <v>53</v>
      </c>
      <c r="AD13435">
        <v>2969472760</v>
      </c>
      <c r="AE13435" s="1">
        <v>36916.71597222222</v>
      </c>
      <c r="AF13435" t="s">
        <v>71833</v>
      </c>
      <c r="AG13435" t="s">
        <v>71834</v>
      </c>
      <c r="AH13435" t="s">
        <v>51</v>
      </c>
      <c r="AJ13435" t="s">
        <v>53</v>
      </c>
      <c r="AK13435" t="s">
        <v>78</v>
      </c>
      <c r="AO13435" t="s">
        <v>5443</v>
      </c>
      <c r="AP13435" s="1">
        <v>45313.532638888886</v>
      </c>
    </row>
    <row r="13436" spans="1:43" x14ac:dyDescent="0.35">
      <c r="A13436" t="s">
        <v>71835</v>
      </c>
      <c r="B13436" t="s">
        <v>71836</v>
      </c>
      <c r="C13436" t="s">
        <v>3107</v>
      </c>
      <c r="F13436" t="s">
        <v>71837</v>
      </c>
      <c r="H13436" t="s">
        <v>71835</v>
      </c>
      <c r="J13436" t="s">
        <v>71838</v>
      </c>
      <c r="K13436" t="s">
        <v>71839</v>
      </c>
      <c r="M13436" t="s">
        <v>18787</v>
      </c>
      <c r="N13436" t="s">
        <v>65</v>
      </c>
      <c r="O13436">
        <v>80654</v>
      </c>
      <c r="P13436" t="s">
        <v>50</v>
      </c>
      <c r="U13436" s="1">
        <v>45313</v>
      </c>
      <c r="V13436" s="1">
        <v>45313</v>
      </c>
      <c r="W13436" s="1">
        <v>45313.456944444442</v>
      </c>
      <c r="X13436" s="1">
        <v>45313.456944444442</v>
      </c>
      <c r="AC13436" t="s">
        <v>51</v>
      </c>
      <c r="AD13436">
        <v>2974051215</v>
      </c>
      <c r="AE13436" s="1">
        <v>45314.547222222223</v>
      </c>
      <c r="AF13436" t="s">
        <v>71840</v>
      </c>
      <c r="AG13436" t="s">
        <v>71841</v>
      </c>
      <c r="AH13436" t="s">
        <v>51</v>
      </c>
      <c r="AJ13436" t="s">
        <v>53</v>
      </c>
      <c r="AK13436" t="s">
        <v>78</v>
      </c>
      <c r="AO13436" t="s">
        <v>5443</v>
      </c>
      <c r="AP13436" s="1">
        <v>45313.455555555556</v>
      </c>
    </row>
    <row r="13437" spans="1:43" x14ac:dyDescent="0.35">
      <c r="A13437" t="s">
        <v>71842</v>
      </c>
      <c r="B13437" t="s">
        <v>8054</v>
      </c>
      <c r="C13437" t="s">
        <v>1540</v>
      </c>
      <c r="F13437" t="s">
        <v>71843</v>
      </c>
      <c r="H13437" t="s">
        <v>71842</v>
      </c>
      <c r="J13437" t="s">
        <v>71844</v>
      </c>
      <c r="K13437" t="s">
        <v>71845</v>
      </c>
      <c r="M13437" t="s">
        <v>45837</v>
      </c>
      <c r="N13437" t="s">
        <v>798</v>
      </c>
      <c r="O13437">
        <v>79331</v>
      </c>
      <c r="P13437" t="s">
        <v>50</v>
      </c>
      <c r="U13437" s="1">
        <v>45313</v>
      </c>
      <c r="V13437" s="1">
        <v>45313</v>
      </c>
      <c r="W13437" s="1">
        <v>45313.623611111114</v>
      </c>
      <c r="X13437" s="1">
        <v>45313.623611111114</v>
      </c>
      <c r="AC13437" t="s">
        <v>51</v>
      </c>
      <c r="AD13437">
        <v>2974050601</v>
      </c>
      <c r="AE13437" s="1">
        <v>45313.634722222225</v>
      </c>
      <c r="AF13437" t="s">
        <v>71846</v>
      </c>
      <c r="AG13437" t="s">
        <v>71847</v>
      </c>
      <c r="AH13437" t="s">
        <v>51</v>
      </c>
      <c r="AJ13437" t="s">
        <v>53</v>
      </c>
      <c r="AK13437" t="s">
        <v>78</v>
      </c>
      <c r="AO13437" t="s">
        <v>5443</v>
      </c>
      <c r="AP13437" s="1">
        <v>45313.647916666669</v>
      </c>
      <c r="AQ13437" s="1">
        <v>45313.65</v>
      </c>
    </row>
    <row r="13438" spans="1:43" x14ac:dyDescent="0.35">
      <c r="A13438" t="s">
        <v>71848</v>
      </c>
      <c r="B13438" t="s">
        <v>71849</v>
      </c>
      <c r="C13438" t="s">
        <v>71850</v>
      </c>
      <c r="F13438" t="s">
        <v>71851</v>
      </c>
      <c r="H13438" t="s">
        <v>71852</v>
      </c>
      <c r="J13438" t="s">
        <v>4293</v>
      </c>
      <c r="K13438" t="s">
        <v>7511</v>
      </c>
      <c r="M13438" t="s">
        <v>298</v>
      </c>
      <c r="N13438" t="s">
        <v>213</v>
      </c>
      <c r="O13438" t="s">
        <v>7513</v>
      </c>
      <c r="P13438" t="s">
        <v>50</v>
      </c>
      <c r="U13438" s="1">
        <v>45313</v>
      </c>
      <c r="V13438" s="1">
        <v>45313</v>
      </c>
      <c r="W13438" s="1">
        <v>45313.780555555553</v>
      </c>
      <c r="X13438" s="1">
        <v>45313.780555555553</v>
      </c>
      <c r="AC13438" t="s">
        <v>51</v>
      </c>
      <c r="AD13438">
        <v>2969634929</v>
      </c>
      <c r="AE13438" s="1">
        <v>41799.665972222225</v>
      </c>
      <c r="AF13438" t="s">
        <v>4296</v>
      </c>
      <c r="AG13438" t="s">
        <v>71853</v>
      </c>
      <c r="AH13438" t="s">
        <v>51</v>
      </c>
      <c r="AJ13438" t="s">
        <v>53</v>
      </c>
      <c r="AK13438" t="s">
        <v>78</v>
      </c>
      <c r="AO13438" t="s">
        <v>5443</v>
      </c>
      <c r="AP13438" s="1">
        <v>45313.779861111114</v>
      </c>
    </row>
    <row r="13439" spans="1:43" x14ac:dyDescent="0.35">
      <c r="A13439" t="s">
        <v>71854</v>
      </c>
      <c r="B13439" t="s">
        <v>5388</v>
      </c>
      <c r="C13439" t="s">
        <v>9125</v>
      </c>
      <c r="F13439" t="s">
        <v>71855</v>
      </c>
      <c r="H13439" t="s">
        <v>71854</v>
      </c>
      <c r="J13439" t="s">
        <v>71856</v>
      </c>
      <c r="K13439" t="s">
        <v>71857</v>
      </c>
      <c r="M13439" t="s">
        <v>1397</v>
      </c>
      <c r="N13439" t="s">
        <v>65</v>
      </c>
      <c r="O13439">
        <v>80401</v>
      </c>
      <c r="P13439" t="s">
        <v>50</v>
      </c>
      <c r="U13439" s="1">
        <v>45313</v>
      </c>
      <c r="V13439" s="1">
        <v>45313</v>
      </c>
      <c r="W13439" s="1">
        <v>45313.515277777777</v>
      </c>
      <c r="X13439" s="1">
        <v>45313.515277777777</v>
      </c>
      <c r="AC13439" t="s">
        <v>53</v>
      </c>
      <c r="AD13439">
        <v>2973851097</v>
      </c>
      <c r="AE13439" s="1">
        <v>45239.359027777777</v>
      </c>
      <c r="AF13439" t="s">
        <v>71858</v>
      </c>
      <c r="AG13439" t="s">
        <v>71859</v>
      </c>
      <c r="AH13439" t="s">
        <v>51</v>
      </c>
      <c r="AJ13439" t="s">
        <v>53</v>
      </c>
      <c r="AK13439" t="s">
        <v>78</v>
      </c>
      <c r="AO13439" t="s">
        <v>5443</v>
      </c>
      <c r="AP13439" s="1">
        <v>45313.513888888891</v>
      </c>
      <c r="AQ13439" s="1">
        <v>45313.636805555558</v>
      </c>
    </row>
    <row r="13440" spans="1:43" x14ac:dyDescent="0.35">
      <c r="A13440" t="s">
        <v>71860</v>
      </c>
      <c r="B13440" t="s">
        <v>71861</v>
      </c>
      <c r="C13440" t="s">
        <v>71862</v>
      </c>
      <c r="F13440" t="s">
        <v>71863</v>
      </c>
      <c r="H13440" t="s">
        <v>71864</v>
      </c>
      <c r="J13440" t="s">
        <v>71865</v>
      </c>
      <c r="K13440" t="s">
        <v>71866</v>
      </c>
      <c r="M13440" t="s">
        <v>1737</v>
      </c>
      <c r="N13440" t="s">
        <v>798</v>
      </c>
      <c r="O13440">
        <v>75653</v>
      </c>
      <c r="P13440" t="s">
        <v>50</v>
      </c>
      <c r="U13440" s="1">
        <v>45313</v>
      </c>
      <c r="V13440" s="1">
        <v>45313</v>
      </c>
      <c r="W13440" s="1">
        <v>45313.673611111109</v>
      </c>
      <c r="X13440" s="1">
        <v>45313.673611111109</v>
      </c>
      <c r="AC13440" t="s">
        <v>53</v>
      </c>
      <c r="AD13440">
        <v>2974051220</v>
      </c>
      <c r="AE13440" s="1">
        <v>45314.549305555556</v>
      </c>
      <c r="AF13440" t="s">
        <v>71867</v>
      </c>
      <c r="AG13440" t="s">
        <v>71868</v>
      </c>
      <c r="AH13440" t="s">
        <v>51</v>
      </c>
      <c r="AJ13440" t="s">
        <v>53</v>
      </c>
      <c r="AK13440" t="s">
        <v>78</v>
      </c>
      <c r="AO13440" t="s">
        <v>5443</v>
      </c>
      <c r="AP13440" s="1">
        <v>45313.672222222223</v>
      </c>
    </row>
    <row r="13441" spans="1:43" x14ac:dyDescent="0.35">
      <c r="A13441" t="s">
        <v>71869</v>
      </c>
      <c r="B13441" t="s">
        <v>5142</v>
      </c>
      <c r="C13441" t="s">
        <v>71870</v>
      </c>
      <c r="F13441" t="s">
        <v>71871</v>
      </c>
      <c r="H13441" t="s">
        <v>71869</v>
      </c>
      <c r="J13441" t="s">
        <v>71872</v>
      </c>
      <c r="K13441" t="s">
        <v>71873</v>
      </c>
      <c r="M13441" t="s">
        <v>67366</v>
      </c>
      <c r="N13441" t="s">
        <v>65</v>
      </c>
      <c r="O13441">
        <v>81520</v>
      </c>
      <c r="P13441" t="s">
        <v>50</v>
      </c>
      <c r="U13441" s="1">
        <v>45313</v>
      </c>
      <c r="V13441" s="1">
        <v>45313</v>
      </c>
      <c r="W13441" s="1">
        <v>45313.780555555553</v>
      </c>
      <c r="X13441" s="1">
        <v>45313.780555555553</v>
      </c>
      <c r="AC13441" t="s">
        <v>51</v>
      </c>
      <c r="AD13441">
        <v>2974051265</v>
      </c>
      <c r="AE13441" s="1">
        <v>45314.570138888892</v>
      </c>
      <c r="AF13441" t="s">
        <v>71874</v>
      </c>
      <c r="AG13441" t="s">
        <v>71875</v>
      </c>
      <c r="AH13441" t="s">
        <v>51</v>
      </c>
      <c r="AJ13441" t="s">
        <v>53</v>
      </c>
      <c r="AK13441" t="s">
        <v>78</v>
      </c>
      <c r="AO13441" t="s">
        <v>5443</v>
      </c>
      <c r="AP13441" s="1">
        <v>45313.779166666667</v>
      </c>
    </row>
    <row r="13442" spans="1:43" x14ac:dyDescent="0.35">
      <c r="A13442" t="s">
        <v>71876</v>
      </c>
      <c r="B13442" t="s">
        <v>71877</v>
      </c>
      <c r="C13442" t="s">
        <v>71878</v>
      </c>
      <c r="F13442" t="s">
        <v>71879</v>
      </c>
      <c r="H13442" t="s">
        <v>71880</v>
      </c>
      <c r="J13442" t="s">
        <v>27907</v>
      </c>
      <c r="K13442" t="s">
        <v>9394</v>
      </c>
      <c r="M13442" t="s">
        <v>12194</v>
      </c>
      <c r="N13442" t="s">
        <v>213</v>
      </c>
      <c r="O13442">
        <v>80138</v>
      </c>
      <c r="P13442" t="s">
        <v>50</v>
      </c>
      <c r="U13442" s="1">
        <v>45313</v>
      </c>
      <c r="V13442" s="1">
        <v>45313</v>
      </c>
      <c r="AC13442" t="s">
        <v>53</v>
      </c>
      <c r="AD13442">
        <v>2969784386</v>
      </c>
      <c r="AE13442" s="1">
        <v>43178.708333333336</v>
      </c>
      <c r="AG13442" t="s">
        <v>71881</v>
      </c>
      <c r="AH13442" t="s">
        <v>51</v>
      </c>
      <c r="AJ13442" t="s">
        <v>53</v>
      </c>
      <c r="AO13442" t="s">
        <v>57090</v>
      </c>
    </row>
    <row r="13443" spans="1:43" x14ac:dyDescent="0.35">
      <c r="A13443" t="s">
        <v>71882</v>
      </c>
      <c r="B13443" t="s">
        <v>15703</v>
      </c>
      <c r="C13443" t="s">
        <v>15704</v>
      </c>
      <c r="F13443" t="s">
        <v>71883</v>
      </c>
      <c r="H13443" t="s">
        <v>71882</v>
      </c>
      <c r="J13443" t="s">
        <v>15705</v>
      </c>
      <c r="K13443" t="s">
        <v>71884</v>
      </c>
      <c r="L13443" t="s">
        <v>71885</v>
      </c>
      <c r="M13443" t="s">
        <v>15707</v>
      </c>
      <c r="N13443" t="s">
        <v>4736</v>
      </c>
      <c r="O13443" t="s">
        <v>71886</v>
      </c>
      <c r="P13443" t="s">
        <v>50</v>
      </c>
      <c r="U13443" s="1">
        <v>45314</v>
      </c>
      <c r="V13443" s="1">
        <v>45314</v>
      </c>
      <c r="W13443" s="1">
        <v>45314.862500000003</v>
      </c>
      <c r="X13443" s="1">
        <v>45314.862500000003</v>
      </c>
      <c r="AC13443" t="s">
        <v>53</v>
      </c>
      <c r="AD13443">
        <v>2974015028</v>
      </c>
      <c r="AE13443" s="1">
        <v>45287.753472222219</v>
      </c>
      <c r="AG13443" t="s">
        <v>71887</v>
      </c>
      <c r="AH13443" t="s">
        <v>51</v>
      </c>
      <c r="AJ13443" t="s">
        <v>53</v>
      </c>
      <c r="AK13443" t="s">
        <v>78</v>
      </c>
      <c r="AO13443" t="s">
        <v>5443</v>
      </c>
    </row>
    <row r="13444" spans="1:43" x14ac:dyDescent="0.35">
      <c r="A13444" t="s">
        <v>71888</v>
      </c>
      <c r="B13444" t="s">
        <v>1607</v>
      </c>
      <c r="C13444" t="s">
        <v>71889</v>
      </c>
      <c r="F13444" t="s">
        <v>71890</v>
      </c>
      <c r="G13444">
        <v>9562362981</v>
      </c>
      <c r="H13444" t="s">
        <v>71891</v>
      </c>
      <c r="I13444" t="s">
        <v>2110</v>
      </c>
      <c r="J13444" t="s">
        <v>5217</v>
      </c>
      <c r="K13444" t="s">
        <v>5218</v>
      </c>
      <c r="M13444" t="s">
        <v>2783</v>
      </c>
      <c r="N13444" t="s">
        <v>724</v>
      </c>
      <c r="O13444">
        <v>77269</v>
      </c>
      <c r="P13444" t="s">
        <v>50</v>
      </c>
      <c r="U13444" s="1">
        <v>45314</v>
      </c>
      <c r="V13444" s="1">
        <v>45314</v>
      </c>
      <c r="AC13444" t="s">
        <v>53</v>
      </c>
      <c r="AD13444">
        <v>2969475162</v>
      </c>
      <c r="AE13444" s="1">
        <v>37147</v>
      </c>
      <c r="AG13444" t="s">
        <v>71892</v>
      </c>
      <c r="AH13444" t="s">
        <v>51</v>
      </c>
      <c r="AJ13444" t="s">
        <v>53</v>
      </c>
      <c r="AO13444" t="s">
        <v>5443</v>
      </c>
    </row>
    <row r="13445" spans="1:43" x14ac:dyDescent="0.35">
      <c r="A13445" t="s">
        <v>71893</v>
      </c>
      <c r="B13445" t="s">
        <v>18680</v>
      </c>
      <c r="C13445" t="s">
        <v>71</v>
      </c>
      <c r="F13445" t="s">
        <v>71894</v>
      </c>
      <c r="H13445" t="s">
        <v>71893</v>
      </c>
      <c r="J13445" t="s">
        <v>52729</v>
      </c>
      <c r="K13445" t="s">
        <v>71895</v>
      </c>
      <c r="M13445" t="s">
        <v>7946</v>
      </c>
      <c r="N13445" t="s">
        <v>253</v>
      </c>
      <c r="O13445">
        <v>88310</v>
      </c>
      <c r="P13445" t="s">
        <v>50</v>
      </c>
      <c r="U13445" s="1">
        <v>45314</v>
      </c>
      <c r="V13445" s="1">
        <v>45314</v>
      </c>
      <c r="W13445" s="1">
        <v>45314.448611111111</v>
      </c>
      <c r="X13445" s="1">
        <v>45314.448611111111</v>
      </c>
      <c r="AC13445" t="s">
        <v>53</v>
      </c>
      <c r="AD13445">
        <v>2969483999</v>
      </c>
      <c r="AE13445" s="1">
        <v>37690</v>
      </c>
      <c r="AF13445" t="s">
        <v>3164</v>
      </c>
      <c r="AG13445" t="s">
        <v>71896</v>
      </c>
      <c r="AH13445" t="s">
        <v>51</v>
      </c>
      <c r="AJ13445" t="s">
        <v>53</v>
      </c>
      <c r="AK13445" t="s">
        <v>78</v>
      </c>
      <c r="AO13445" t="s">
        <v>5443</v>
      </c>
      <c r="AP13445" s="1">
        <v>45323.495138888888</v>
      </c>
    </row>
    <row r="13446" spans="1:43" x14ac:dyDescent="0.35">
      <c r="A13446" t="s">
        <v>71897</v>
      </c>
      <c r="B13446" t="s">
        <v>71898</v>
      </c>
      <c r="C13446" t="s">
        <v>2016</v>
      </c>
      <c r="F13446" t="s">
        <v>71899</v>
      </c>
      <c r="H13446" t="s">
        <v>71900</v>
      </c>
      <c r="J13446" t="s">
        <v>71901</v>
      </c>
      <c r="N13446" t="s">
        <v>287</v>
      </c>
      <c r="O13446">
        <v>80528</v>
      </c>
      <c r="P13446" t="s">
        <v>50</v>
      </c>
      <c r="U13446" s="1">
        <v>45314</v>
      </c>
      <c r="V13446" s="1">
        <v>45314</v>
      </c>
      <c r="W13446" s="1">
        <v>45314.631944444445</v>
      </c>
      <c r="X13446" s="1">
        <v>45314.631944444445</v>
      </c>
      <c r="AC13446" t="s">
        <v>53</v>
      </c>
      <c r="AD13446">
        <v>2969557879</v>
      </c>
      <c r="AE13446" s="1">
        <v>40541.644444444442</v>
      </c>
      <c r="AF13446" t="s">
        <v>71902</v>
      </c>
      <c r="AG13446" t="s">
        <v>71903</v>
      </c>
      <c r="AH13446" t="s">
        <v>51</v>
      </c>
      <c r="AJ13446" t="s">
        <v>53</v>
      </c>
      <c r="AK13446" t="s">
        <v>78</v>
      </c>
      <c r="AO13446" t="s">
        <v>5443</v>
      </c>
      <c r="AP13446" s="1">
        <v>45314.630555555559</v>
      </c>
    </row>
    <row r="13447" spans="1:43" x14ac:dyDescent="0.35">
      <c r="A13447" t="s">
        <v>71904</v>
      </c>
      <c r="B13447" t="s">
        <v>71905</v>
      </c>
      <c r="C13447" t="s">
        <v>71906</v>
      </c>
      <c r="F13447" t="s">
        <v>71907</v>
      </c>
      <c r="H13447" t="s">
        <v>71904</v>
      </c>
      <c r="J13447" t="s">
        <v>2011</v>
      </c>
      <c r="P13447" t="s">
        <v>50</v>
      </c>
      <c r="U13447" s="1">
        <v>45314</v>
      </c>
      <c r="V13447" s="1">
        <v>45314</v>
      </c>
      <c r="W13447" s="1">
        <v>45314.748611111114</v>
      </c>
      <c r="X13447" s="1">
        <v>45314.748611111114</v>
      </c>
      <c r="AC13447" t="s">
        <v>53</v>
      </c>
      <c r="AD13447">
        <v>2969480426</v>
      </c>
      <c r="AE13447" s="1">
        <v>37448</v>
      </c>
      <c r="AF13447" t="s">
        <v>432</v>
      </c>
      <c r="AG13447" t="s">
        <v>71908</v>
      </c>
      <c r="AH13447" t="s">
        <v>51</v>
      </c>
      <c r="AJ13447" t="s">
        <v>53</v>
      </c>
      <c r="AK13447" t="s">
        <v>78</v>
      </c>
      <c r="AO13447" t="s">
        <v>5443</v>
      </c>
      <c r="AP13447" s="1">
        <v>45442.465277777781</v>
      </c>
    </row>
    <row r="13448" spans="1:43" x14ac:dyDescent="0.35">
      <c r="A13448" t="s">
        <v>71909</v>
      </c>
      <c r="B13448" t="s">
        <v>12646</v>
      </c>
      <c r="C13448" t="s">
        <v>59058</v>
      </c>
      <c r="F13448" t="s">
        <v>71910</v>
      </c>
      <c r="H13448" t="s">
        <v>71909</v>
      </c>
      <c r="J13448" t="s">
        <v>71911</v>
      </c>
      <c r="K13448" t="s">
        <v>71912</v>
      </c>
      <c r="M13448" t="s">
        <v>753</v>
      </c>
      <c r="N13448" t="s">
        <v>798</v>
      </c>
      <c r="O13448">
        <v>79907</v>
      </c>
      <c r="P13448" t="s">
        <v>50</v>
      </c>
      <c r="U13448" s="1">
        <v>45314</v>
      </c>
      <c r="V13448" s="1">
        <v>45314</v>
      </c>
      <c r="W13448" s="1">
        <v>45314.436111111114</v>
      </c>
      <c r="X13448" s="1">
        <v>45314.436111111114</v>
      </c>
      <c r="AC13448" t="s">
        <v>51</v>
      </c>
      <c r="AD13448">
        <v>2974051055</v>
      </c>
      <c r="AE13448" s="1">
        <v>45314.442361111112</v>
      </c>
      <c r="AF13448" t="s">
        <v>71913</v>
      </c>
      <c r="AG13448" t="s">
        <v>71914</v>
      </c>
      <c r="AH13448" t="s">
        <v>51</v>
      </c>
      <c r="AJ13448" t="s">
        <v>53</v>
      </c>
      <c r="AK13448" t="s">
        <v>78</v>
      </c>
      <c r="AO13448" t="s">
        <v>5443</v>
      </c>
      <c r="AP13448" s="1">
        <v>45314.453472222223</v>
      </c>
      <c r="AQ13448" s="1">
        <v>45314.45208333333</v>
      </c>
    </row>
    <row r="13449" spans="1:43" x14ac:dyDescent="0.35">
      <c r="A13449" t="s">
        <v>71915</v>
      </c>
      <c r="B13449" t="s">
        <v>71916</v>
      </c>
      <c r="C13449" t="s">
        <v>320</v>
      </c>
      <c r="F13449" t="s">
        <v>71917</v>
      </c>
      <c r="H13449" t="s">
        <v>71915</v>
      </c>
      <c r="J13449" t="s">
        <v>71918</v>
      </c>
      <c r="K13449" t="s">
        <v>71919</v>
      </c>
      <c r="M13449" t="s">
        <v>4890</v>
      </c>
      <c r="N13449" t="s">
        <v>65</v>
      </c>
      <c r="O13449">
        <v>80759</v>
      </c>
      <c r="P13449" t="s">
        <v>50</v>
      </c>
      <c r="U13449" s="1">
        <v>45314</v>
      </c>
      <c r="V13449" s="1">
        <v>45314</v>
      </c>
      <c r="W13449" s="1">
        <v>45314.438888888886</v>
      </c>
      <c r="X13449" s="1">
        <v>45314.438888888886</v>
      </c>
      <c r="AC13449" t="s">
        <v>53</v>
      </c>
      <c r="AD13449">
        <v>2973850410</v>
      </c>
      <c r="AE13449" s="1">
        <v>45239.356944444444</v>
      </c>
      <c r="AF13449" t="s">
        <v>71920</v>
      </c>
      <c r="AG13449" t="s">
        <v>71921</v>
      </c>
      <c r="AH13449" t="s">
        <v>51</v>
      </c>
      <c r="AJ13449" t="s">
        <v>53</v>
      </c>
      <c r="AK13449" t="s">
        <v>78</v>
      </c>
      <c r="AO13449" t="s">
        <v>5443</v>
      </c>
      <c r="AP13449" s="1">
        <v>45314.532638888886</v>
      </c>
      <c r="AQ13449" s="1">
        <v>45314.493055555555</v>
      </c>
    </row>
    <row r="13450" spans="1:43" x14ac:dyDescent="0.35">
      <c r="A13450" t="s">
        <v>71922</v>
      </c>
      <c r="B13450" t="s">
        <v>22098</v>
      </c>
      <c r="C13450" t="s">
        <v>3191</v>
      </c>
      <c r="F13450" t="s">
        <v>71923</v>
      </c>
      <c r="H13450" t="s">
        <v>71924</v>
      </c>
      <c r="J13450" t="s">
        <v>4293</v>
      </c>
      <c r="K13450" t="s">
        <v>71925</v>
      </c>
      <c r="M13450" t="s">
        <v>1912</v>
      </c>
      <c r="N13450" t="s">
        <v>65</v>
      </c>
      <c r="O13450">
        <v>80122</v>
      </c>
      <c r="P13450" t="s">
        <v>50</v>
      </c>
      <c r="U13450" s="1">
        <v>45314</v>
      </c>
      <c r="V13450" s="1">
        <v>45314</v>
      </c>
      <c r="W13450" s="1">
        <v>45314.481944444444</v>
      </c>
      <c r="X13450" s="1">
        <v>45314.481944444444</v>
      </c>
      <c r="AC13450" t="s">
        <v>53</v>
      </c>
      <c r="AD13450">
        <v>2969634929</v>
      </c>
      <c r="AE13450" s="1">
        <v>41799.665972222225</v>
      </c>
      <c r="AF13450" t="s">
        <v>4296</v>
      </c>
      <c r="AG13450" t="s">
        <v>71926</v>
      </c>
      <c r="AH13450" t="s">
        <v>51</v>
      </c>
      <c r="AJ13450" t="s">
        <v>53</v>
      </c>
      <c r="AK13450" t="s">
        <v>78</v>
      </c>
      <c r="AO13450" t="s">
        <v>5443</v>
      </c>
      <c r="AP13450" s="1">
        <v>45314.481249999997</v>
      </c>
    </row>
    <row r="13451" spans="1:43" x14ac:dyDescent="0.35">
      <c r="A13451" t="s">
        <v>71927</v>
      </c>
      <c r="B13451" t="s">
        <v>71928</v>
      </c>
      <c r="C13451" t="s">
        <v>308</v>
      </c>
      <c r="F13451">
        <v>19704679208</v>
      </c>
      <c r="H13451" t="s">
        <v>71927</v>
      </c>
      <c r="K13451" t="s">
        <v>71929</v>
      </c>
      <c r="M13451" t="s">
        <v>18787</v>
      </c>
      <c r="N13451" t="s">
        <v>287</v>
      </c>
      <c r="O13451">
        <v>80654</v>
      </c>
      <c r="P13451" t="s">
        <v>50</v>
      </c>
      <c r="U13451" s="1">
        <v>45314</v>
      </c>
      <c r="V13451" s="1">
        <v>45314</v>
      </c>
      <c r="W13451" s="1">
        <v>45314.662499999999</v>
      </c>
      <c r="X13451" s="1">
        <v>45314.662499999999</v>
      </c>
      <c r="AC13451" t="s">
        <v>53</v>
      </c>
      <c r="AD13451">
        <v>1000000001</v>
      </c>
      <c r="AE13451" s="1">
        <v>39973.351388888892</v>
      </c>
      <c r="AF13451" t="s">
        <v>3377</v>
      </c>
      <c r="AG13451" t="s">
        <v>71930</v>
      </c>
      <c r="AH13451" t="s">
        <v>51</v>
      </c>
      <c r="AJ13451" t="s">
        <v>53</v>
      </c>
      <c r="AK13451" t="s">
        <v>78</v>
      </c>
      <c r="AO13451" t="s">
        <v>51552</v>
      </c>
    </row>
    <row r="13452" spans="1:43" x14ac:dyDescent="0.35">
      <c r="A13452" t="s">
        <v>71931</v>
      </c>
      <c r="B13452" t="s">
        <v>38182</v>
      </c>
      <c r="C13452" t="s">
        <v>71932</v>
      </c>
      <c r="F13452">
        <f>1719-429-4844</f>
        <v>-3554</v>
      </c>
      <c r="H13452" t="s">
        <v>71931</v>
      </c>
      <c r="J13452" t="s">
        <v>38182</v>
      </c>
      <c r="N13452" t="s">
        <v>287</v>
      </c>
      <c r="O13452">
        <v>81226</v>
      </c>
      <c r="P13452" t="s">
        <v>50</v>
      </c>
      <c r="U13452" s="1">
        <v>45314</v>
      </c>
      <c r="V13452" s="1">
        <v>45314</v>
      </c>
      <c r="W13452" s="1">
        <v>45314.433333333334</v>
      </c>
      <c r="X13452" s="1">
        <v>45314.433333333334</v>
      </c>
      <c r="AC13452" t="s">
        <v>53</v>
      </c>
      <c r="AD13452">
        <v>1000000001</v>
      </c>
      <c r="AE13452" s="1">
        <v>39973.351388888892</v>
      </c>
      <c r="AF13452" t="s">
        <v>3377</v>
      </c>
      <c r="AG13452" t="s">
        <v>71933</v>
      </c>
      <c r="AH13452" t="s">
        <v>51</v>
      </c>
      <c r="AJ13452" t="s">
        <v>53</v>
      </c>
      <c r="AK13452" t="s">
        <v>78</v>
      </c>
      <c r="AO13452" t="s">
        <v>5443</v>
      </c>
      <c r="AP13452" s="1">
        <v>45357.827777777777</v>
      </c>
      <c r="AQ13452" s="1">
        <v>45357.838888888888</v>
      </c>
    </row>
    <row r="13453" spans="1:43" x14ac:dyDescent="0.35">
      <c r="A13453" t="s">
        <v>71934</v>
      </c>
      <c r="B13453" t="s">
        <v>71935</v>
      </c>
      <c r="C13453" t="s">
        <v>34800</v>
      </c>
      <c r="H13453" t="s">
        <v>71936</v>
      </c>
      <c r="J13453" t="s">
        <v>16450</v>
      </c>
      <c r="P13453" t="s">
        <v>50</v>
      </c>
      <c r="U13453" s="1">
        <v>45314</v>
      </c>
      <c r="V13453" s="1">
        <v>45314</v>
      </c>
      <c r="W13453" s="1">
        <v>45314.374305555553</v>
      </c>
      <c r="X13453" s="1">
        <v>45314.374305555553</v>
      </c>
      <c r="AC13453" t="s">
        <v>53</v>
      </c>
      <c r="AD13453">
        <v>2969480024</v>
      </c>
      <c r="AE13453" s="1">
        <v>37427</v>
      </c>
      <c r="AF13453" t="s">
        <v>16451</v>
      </c>
      <c r="AG13453" t="s">
        <v>71937</v>
      </c>
      <c r="AH13453" t="s">
        <v>51</v>
      </c>
      <c r="AJ13453" t="s">
        <v>53</v>
      </c>
      <c r="AO13453" t="s">
        <v>5443</v>
      </c>
      <c r="AP13453" s="1">
        <v>45476.620138888888</v>
      </c>
      <c r="AQ13453" s="1">
        <v>45474.634027777778</v>
      </c>
    </row>
    <row r="13454" spans="1:43" x14ac:dyDescent="0.35">
      <c r="A13454" t="s">
        <v>71938</v>
      </c>
      <c r="B13454" t="s">
        <v>3371</v>
      </c>
      <c r="C13454" t="s">
        <v>1704</v>
      </c>
      <c r="F13454" t="s">
        <v>71939</v>
      </c>
      <c r="H13454" t="s">
        <v>71938</v>
      </c>
      <c r="J13454" t="s">
        <v>57800</v>
      </c>
      <c r="K13454" t="s">
        <v>71940</v>
      </c>
      <c r="M13454" t="s">
        <v>3376</v>
      </c>
      <c r="N13454" t="s">
        <v>65</v>
      </c>
      <c r="O13454">
        <v>80621</v>
      </c>
      <c r="P13454" t="s">
        <v>50</v>
      </c>
      <c r="U13454" s="1">
        <v>45314</v>
      </c>
      <c r="V13454" s="1">
        <v>45314</v>
      </c>
      <c r="W13454" s="1">
        <v>45314.425000000003</v>
      </c>
      <c r="X13454" s="1">
        <v>45314.425000000003</v>
      </c>
      <c r="AC13454" t="s">
        <v>53</v>
      </c>
      <c r="AD13454">
        <v>2973402269</v>
      </c>
      <c r="AE13454" s="1">
        <v>45077.388888888891</v>
      </c>
      <c r="AF13454" t="s">
        <v>57802</v>
      </c>
      <c r="AG13454" t="s">
        <v>71941</v>
      </c>
      <c r="AH13454" t="s">
        <v>51</v>
      </c>
      <c r="AJ13454" t="s">
        <v>53</v>
      </c>
      <c r="AK13454" t="s">
        <v>78</v>
      </c>
      <c r="AO13454" t="s">
        <v>5443</v>
      </c>
      <c r="AP13454" s="1">
        <v>45314.504166666666</v>
      </c>
      <c r="AQ13454" s="1">
        <v>45314.505555555559</v>
      </c>
    </row>
    <row r="13455" spans="1:43" x14ac:dyDescent="0.35">
      <c r="A13455" t="s">
        <v>71942</v>
      </c>
      <c r="B13455" t="s">
        <v>71943</v>
      </c>
      <c r="C13455" t="s">
        <v>3285</v>
      </c>
      <c r="F13455" t="s">
        <v>71944</v>
      </c>
      <c r="H13455" t="s">
        <v>71945</v>
      </c>
      <c r="J13455" t="s">
        <v>71946</v>
      </c>
      <c r="K13455" t="s">
        <v>71947</v>
      </c>
      <c r="M13455" t="s">
        <v>1737</v>
      </c>
      <c r="N13455" t="s">
        <v>65</v>
      </c>
      <c r="O13455">
        <v>80640</v>
      </c>
      <c r="P13455" t="s">
        <v>50</v>
      </c>
      <c r="U13455" s="1">
        <v>45315</v>
      </c>
      <c r="V13455" s="1">
        <v>45315</v>
      </c>
      <c r="W13455" s="1">
        <v>45315.429166666669</v>
      </c>
      <c r="X13455" s="1">
        <v>45315.429166666669</v>
      </c>
      <c r="AC13455" t="s">
        <v>51</v>
      </c>
      <c r="AD13455">
        <v>2974051885</v>
      </c>
      <c r="AE13455" s="1">
        <v>45315.554166666669</v>
      </c>
      <c r="AF13455" t="s">
        <v>71948</v>
      </c>
      <c r="AG13455" t="s">
        <v>71949</v>
      </c>
      <c r="AH13455" t="s">
        <v>51</v>
      </c>
      <c r="AJ13455" t="s">
        <v>53</v>
      </c>
      <c r="AK13455" t="s">
        <v>78</v>
      </c>
      <c r="AO13455" t="s">
        <v>5443</v>
      </c>
      <c r="AP13455" s="1">
        <v>45419.466666666667</v>
      </c>
    </row>
    <row r="13456" spans="1:43" x14ac:dyDescent="0.35">
      <c r="A13456" t="s">
        <v>71950</v>
      </c>
      <c r="B13456" t="s">
        <v>231</v>
      </c>
      <c r="C13456" t="s">
        <v>309</v>
      </c>
      <c r="F13456" t="s">
        <v>71951</v>
      </c>
      <c r="H13456" t="s">
        <v>71950</v>
      </c>
      <c r="J13456" t="s">
        <v>56093</v>
      </c>
      <c r="K13456" t="s">
        <v>56094</v>
      </c>
      <c r="L13456" t="s">
        <v>56095</v>
      </c>
      <c r="M13456" t="s">
        <v>2652</v>
      </c>
      <c r="N13456" t="s">
        <v>264</v>
      </c>
      <c r="O13456">
        <v>79760</v>
      </c>
      <c r="P13456" t="s">
        <v>50</v>
      </c>
      <c r="U13456" s="1">
        <v>45315</v>
      </c>
      <c r="V13456" s="1">
        <v>45315</v>
      </c>
      <c r="AC13456" t="s">
        <v>53</v>
      </c>
      <c r="AD13456">
        <v>2969478598</v>
      </c>
      <c r="AE13456" s="1">
        <v>37347</v>
      </c>
      <c r="AG13456" t="s">
        <v>71952</v>
      </c>
      <c r="AH13456" t="s">
        <v>51</v>
      </c>
      <c r="AJ13456" t="s">
        <v>53</v>
      </c>
      <c r="AO13456" t="s">
        <v>51552</v>
      </c>
    </row>
    <row r="13457" spans="1:43" x14ac:dyDescent="0.35">
      <c r="A13457" t="s">
        <v>71953</v>
      </c>
      <c r="B13457" t="s">
        <v>71954</v>
      </c>
      <c r="C13457" t="s">
        <v>6563</v>
      </c>
      <c r="F13457" t="s">
        <v>71955</v>
      </c>
      <c r="H13457" t="s">
        <v>71956</v>
      </c>
      <c r="J13457" t="s">
        <v>71957</v>
      </c>
      <c r="K13457" t="s">
        <v>71958</v>
      </c>
      <c r="M13457" t="s">
        <v>8568</v>
      </c>
      <c r="N13457" t="s">
        <v>65</v>
      </c>
      <c r="O13457">
        <v>81623</v>
      </c>
      <c r="P13457" t="s">
        <v>50</v>
      </c>
      <c r="U13457" s="1">
        <v>45315</v>
      </c>
      <c r="V13457" s="1">
        <v>45315</v>
      </c>
      <c r="W13457" s="1">
        <v>45315.370833333334</v>
      </c>
      <c r="X13457" s="1">
        <v>45315.370833333334</v>
      </c>
      <c r="AC13457" t="s">
        <v>53</v>
      </c>
      <c r="AD13457">
        <v>2969520089</v>
      </c>
      <c r="AE13457" s="1">
        <v>38938.352083333331</v>
      </c>
      <c r="AF13457" t="s">
        <v>71959</v>
      </c>
      <c r="AG13457" t="s">
        <v>71960</v>
      </c>
      <c r="AH13457" t="s">
        <v>51</v>
      </c>
      <c r="AJ13457" t="s">
        <v>53</v>
      </c>
      <c r="AO13457" t="s">
        <v>57090</v>
      </c>
      <c r="AP13457" s="1">
        <v>45330.654861111114</v>
      </c>
      <c r="AQ13457" s="1">
        <v>45330.711111111108</v>
      </c>
    </row>
    <row r="13458" spans="1:43" x14ac:dyDescent="0.35">
      <c r="A13458" t="s">
        <v>71961</v>
      </c>
      <c r="B13458" t="s">
        <v>71962</v>
      </c>
      <c r="C13458" t="s">
        <v>22549</v>
      </c>
      <c r="F13458" t="s">
        <v>71963</v>
      </c>
      <c r="H13458" t="s">
        <v>71964</v>
      </c>
      <c r="J13458" t="s">
        <v>71965</v>
      </c>
      <c r="K13458" t="s">
        <v>71966</v>
      </c>
      <c r="M13458" t="s">
        <v>159</v>
      </c>
      <c r="N13458" t="s">
        <v>65</v>
      </c>
      <c r="O13458">
        <v>80908</v>
      </c>
      <c r="P13458" t="s">
        <v>50</v>
      </c>
      <c r="U13458" s="1">
        <v>45315</v>
      </c>
      <c r="V13458" s="1">
        <v>45315</v>
      </c>
      <c r="W13458" s="1">
        <v>45315.426388888889</v>
      </c>
      <c r="X13458" s="1">
        <v>45315.426388888889</v>
      </c>
      <c r="AC13458" t="s">
        <v>53</v>
      </c>
      <c r="AD13458">
        <v>2974051720</v>
      </c>
      <c r="AE13458" s="1">
        <v>45315.429166666669</v>
      </c>
      <c r="AF13458" t="s">
        <v>71967</v>
      </c>
      <c r="AG13458" t="s">
        <v>71968</v>
      </c>
      <c r="AH13458" t="s">
        <v>51</v>
      </c>
      <c r="AJ13458" t="s">
        <v>53</v>
      </c>
      <c r="AK13458" t="s">
        <v>78</v>
      </c>
      <c r="AO13458" t="s">
        <v>5443</v>
      </c>
      <c r="AP13458" s="1">
        <v>45471.59097222222</v>
      </c>
      <c r="AQ13458" s="1">
        <v>45470.543055555558</v>
      </c>
    </row>
    <row r="13459" spans="1:43" x14ac:dyDescent="0.35">
      <c r="A13459" t="s">
        <v>71969</v>
      </c>
      <c r="B13459" t="s">
        <v>8810</v>
      </c>
      <c r="C13459" t="s">
        <v>6419</v>
      </c>
      <c r="F13459" t="s">
        <v>71970</v>
      </c>
      <c r="H13459" t="s">
        <v>71969</v>
      </c>
      <c r="J13459" t="s">
        <v>71971</v>
      </c>
      <c r="K13459" t="s">
        <v>61922</v>
      </c>
      <c r="M13459" t="s">
        <v>61923</v>
      </c>
      <c r="N13459" t="s">
        <v>65</v>
      </c>
      <c r="O13459">
        <v>80829</v>
      </c>
      <c r="P13459" t="s">
        <v>50</v>
      </c>
      <c r="U13459" s="1">
        <v>45315</v>
      </c>
      <c r="V13459" s="1">
        <v>45315</v>
      </c>
      <c r="W13459" s="1">
        <v>45315.526388888888</v>
      </c>
      <c r="X13459" s="1">
        <v>45315.526388888888</v>
      </c>
      <c r="AC13459" t="s">
        <v>53</v>
      </c>
      <c r="AD13459">
        <v>2969651197</v>
      </c>
      <c r="AE13459" s="1">
        <v>41957.348611111112</v>
      </c>
      <c r="AF13459" t="s">
        <v>71972</v>
      </c>
      <c r="AG13459" t="s">
        <v>71973</v>
      </c>
      <c r="AH13459" t="s">
        <v>51</v>
      </c>
      <c r="AJ13459" t="s">
        <v>53</v>
      </c>
      <c r="AK13459" t="s">
        <v>78</v>
      </c>
      <c r="AO13459" t="s">
        <v>5443</v>
      </c>
      <c r="AP13459" s="1">
        <v>45386.536805555559</v>
      </c>
    </row>
    <row r="13460" spans="1:43" x14ac:dyDescent="0.35">
      <c r="A13460" t="s">
        <v>71974</v>
      </c>
      <c r="B13460" t="s">
        <v>53229</v>
      </c>
      <c r="C13460" t="s">
        <v>9084</v>
      </c>
      <c r="F13460" t="s">
        <v>71975</v>
      </c>
      <c r="H13460" t="s">
        <v>71974</v>
      </c>
      <c r="J13460" t="s">
        <v>71976</v>
      </c>
      <c r="K13460" t="s">
        <v>71977</v>
      </c>
      <c r="M13460" t="s">
        <v>525</v>
      </c>
      <c r="N13460" t="s">
        <v>65</v>
      </c>
      <c r="O13460">
        <v>80018</v>
      </c>
      <c r="P13460" t="s">
        <v>50</v>
      </c>
      <c r="U13460" s="1">
        <v>45315</v>
      </c>
      <c r="V13460" s="1">
        <v>45315</v>
      </c>
      <c r="W13460" s="1">
        <v>45316.453472222223</v>
      </c>
      <c r="X13460" s="1">
        <v>45316.453472222223</v>
      </c>
      <c r="AC13460" t="s">
        <v>51</v>
      </c>
      <c r="AD13460">
        <v>2974052347</v>
      </c>
      <c r="AE13460" s="1">
        <v>45316.452777777777</v>
      </c>
      <c r="AF13460" t="s">
        <v>71978</v>
      </c>
      <c r="AG13460" t="s">
        <v>71979</v>
      </c>
      <c r="AH13460" t="s">
        <v>51</v>
      </c>
      <c r="AJ13460" t="s">
        <v>53</v>
      </c>
      <c r="AO13460" t="s">
        <v>5443</v>
      </c>
      <c r="AP13460" s="1">
        <v>45333.698611111111</v>
      </c>
    </row>
    <row r="13461" spans="1:43" x14ac:dyDescent="0.35">
      <c r="A13461" t="s">
        <v>71980</v>
      </c>
      <c r="B13461" t="s">
        <v>71981</v>
      </c>
      <c r="C13461" t="s">
        <v>71982</v>
      </c>
      <c r="F13461" t="s">
        <v>71983</v>
      </c>
      <c r="G13461">
        <v>7754216990</v>
      </c>
      <c r="H13461" t="s">
        <v>71984</v>
      </c>
      <c r="J13461" t="s">
        <v>71985</v>
      </c>
      <c r="K13461" t="s">
        <v>6798</v>
      </c>
      <c r="L13461" t="s">
        <v>6799</v>
      </c>
      <c r="M13461" t="s">
        <v>6800</v>
      </c>
      <c r="N13461" t="s">
        <v>287</v>
      </c>
      <c r="O13461">
        <v>80813</v>
      </c>
      <c r="P13461" t="s">
        <v>50</v>
      </c>
      <c r="U13461" s="1">
        <v>45315</v>
      </c>
      <c r="V13461" s="1">
        <v>45315</v>
      </c>
      <c r="AC13461" t="s">
        <v>53</v>
      </c>
      <c r="AD13461">
        <v>2969531595</v>
      </c>
      <c r="AE13461" s="1">
        <v>39524.392361111109</v>
      </c>
      <c r="AG13461" t="s">
        <v>71986</v>
      </c>
      <c r="AH13461" t="s">
        <v>51</v>
      </c>
      <c r="AJ13461" t="s">
        <v>53</v>
      </c>
      <c r="AO13461" t="s">
        <v>57090</v>
      </c>
    </row>
    <row r="13462" spans="1:43" x14ac:dyDescent="0.35">
      <c r="A13462" t="s">
        <v>71987</v>
      </c>
      <c r="B13462" t="s">
        <v>18537</v>
      </c>
      <c r="C13462" t="s">
        <v>71988</v>
      </c>
      <c r="F13462">
        <v>17204472475</v>
      </c>
      <c r="H13462" t="s">
        <v>71987</v>
      </c>
      <c r="J13462" t="s">
        <v>71989</v>
      </c>
      <c r="K13462" t="s">
        <v>71990</v>
      </c>
      <c r="M13462" t="s">
        <v>3571</v>
      </c>
      <c r="N13462" t="s">
        <v>71991</v>
      </c>
      <c r="O13462">
        <v>80022</v>
      </c>
      <c r="P13462" t="s">
        <v>50</v>
      </c>
      <c r="U13462" s="1">
        <v>45315</v>
      </c>
      <c r="V13462" s="1">
        <v>45315</v>
      </c>
      <c r="W13462" s="1">
        <v>45315.913194444445</v>
      </c>
      <c r="X13462" s="1">
        <v>45315.913194444445</v>
      </c>
      <c r="AC13462" t="s">
        <v>53</v>
      </c>
      <c r="AD13462">
        <v>1000000001</v>
      </c>
      <c r="AE13462" s="1">
        <v>39973.351388888892</v>
      </c>
      <c r="AF13462" t="s">
        <v>3377</v>
      </c>
      <c r="AG13462" t="s">
        <v>71992</v>
      </c>
      <c r="AH13462" t="s">
        <v>51</v>
      </c>
      <c r="AJ13462" t="s">
        <v>53</v>
      </c>
      <c r="AK13462" t="s">
        <v>78</v>
      </c>
      <c r="AO13462" t="s">
        <v>51552</v>
      </c>
    </row>
    <row r="13463" spans="1:43" x14ac:dyDescent="0.35">
      <c r="A13463" t="s">
        <v>71993</v>
      </c>
      <c r="B13463" t="s">
        <v>8512</v>
      </c>
      <c r="C13463" t="s">
        <v>71994</v>
      </c>
      <c r="F13463">
        <v>17206360572</v>
      </c>
      <c r="H13463" t="s">
        <v>71995</v>
      </c>
      <c r="K13463" t="s">
        <v>71996</v>
      </c>
      <c r="M13463" t="s">
        <v>137</v>
      </c>
      <c r="N13463" t="s">
        <v>287</v>
      </c>
      <c r="O13463">
        <v>80238</v>
      </c>
      <c r="P13463" t="s">
        <v>50</v>
      </c>
      <c r="U13463" s="1">
        <v>45315</v>
      </c>
      <c r="V13463" s="1">
        <v>45315</v>
      </c>
      <c r="W13463" s="1">
        <v>45315.606944444444</v>
      </c>
      <c r="X13463" s="1">
        <v>45315.606944444444</v>
      </c>
      <c r="AC13463" t="s">
        <v>53</v>
      </c>
      <c r="AD13463">
        <v>1000000001</v>
      </c>
      <c r="AE13463" s="1">
        <v>39973.351388888892</v>
      </c>
      <c r="AF13463" t="s">
        <v>3377</v>
      </c>
      <c r="AG13463" t="s">
        <v>71997</v>
      </c>
      <c r="AH13463" t="s">
        <v>51</v>
      </c>
      <c r="AJ13463" t="s">
        <v>53</v>
      </c>
      <c r="AK13463" t="s">
        <v>78</v>
      </c>
      <c r="AO13463" t="s">
        <v>5443</v>
      </c>
      <c r="AP13463" s="1">
        <v>45315.605555555558</v>
      </c>
    </row>
    <row r="13464" spans="1:43" x14ac:dyDescent="0.35">
      <c r="A13464" t="s">
        <v>71998</v>
      </c>
      <c r="B13464" t="s">
        <v>71999</v>
      </c>
      <c r="C13464" t="s">
        <v>10839</v>
      </c>
      <c r="F13464" t="s">
        <v>72000</v>
      </c>
      <c r="H13464" t="s">
        <v>71998</v>
      </c>
      <c r="J13464" t="s">
        <v>72001</v>
      </c>
      <c r="K13464" t="s">
        <v>72002</v>
      </c>
      <c r="M13464" t="s">
        <v>16336</v>
      </c>
      <c r="N13464" t="s">
        <v>213</v>
      </c>
      <c r="O13464">
        <v>80644</v>
      </c>
      <c r="P13464" t="s">
        <v>50</v>
      </c>
      <c r="U13464" s="1">
        <v>45315</v>
      </c>
      <c r="V13464" s="1">
        <v>45315</v>
      </c>
      <c r="W13464" s="1">
        <v>45315.538888888892</v>
      </c>
      <c r="X13464" s="1">
        <v>45315.538888888892</v>
      </c>
      <c r="AC13464" t="s">
        <v>53</v>
      </c>
      <c r="AD13464">
        <v>2969662821</v>
      </c>
      <c r="AE13464" s="1">
        <v>42066.458333333336</v>
      </c>
      <c r="AF13464" t="s">
        <v>22120</v>
      </c>
      <c r="AG13464" t="s">
        <v>72003</v>
      </c>
      <c r="AH13464" t="s">
        <v>51</v>
      </c>
      <c r="AJ13464" t="s">
        <v>53</v>
      </c>
      <c r="AK13464" t="s">
        <v>78</v>
      </c>
      <c r="AO13464" t="s">
        <v>5443</v>
      </c>
      <c r="AP13464" s="1">
        <v>45452.557638888888</v>
      </c>
    </row>
    <row r="13465" spans="1:43" x14ac:dyDescent="0.35">
      <c r="A13465" t="s">
        <v>72004</v>
      </c>
      <c r="B13465" t="s">
        <v>72005</v>
      </c>
      <c r="C13465" t="s">
        <v>894</v>
      </c>
      <c r="F13465" t="s">
        <v>72006</v>
      </c>
      <c r="H13465" t="s">
        <v>72004</v>
      </c>
      <c r="J13465" t="s">
        <v>72007</v>
      </c>
      <c r="K13465" t="s">
        <v>72008</v>
      </c>
      <c r="M13465" t="s">
        <v>873</v>
      </c>
      <c r="N13465" t="s">
        <v>65</v>
      </c>
      <c r="O13465">
        <v>80487</v>
      </c>
      <c r="P13465" t="s">
        <v>50</v>
      </c>
      <c r="U13465" s="1">
        <v>45316</v>
      </c>
      <c r="V13465" s="1">
        <v>45316</v>
      </c>
      <c r="W13465" s="1">
        <v>45316.611111111109</v>
      </c>
      <c r="X13465" s="1">
        <v>45316.611111111109</v>
      </c>
      <c r="AC13465" t="s">
        <v>53</v>
      </c>
      <c r="AD13465">
        <v>2974095300</v>
      </c>
      <c r="AE13465" s="1">
        <v>45352.48541666667</v>
      </c>
      <c r="AF13465" t="s">
        <v>72009</v>
      </c>
      <c r="AG13465" t="s">
        <v>72010</v>
      </c>
      <c r="AH13465" t="s">
        <v>51</v>
      </c>
      <c r="AJ13465" t="s">
        <v>53</v>
      </c>
      <c r="AK13465" t="s">
        <v>78</v>
      </c>
      <c r="AO13465" t="s">
        <v>5443</v>
      </c>
      <c r="AP13465" s="1">
        <v>45352.3</v>
      </c>
      <c r="AQ13465" s="1">
        <v>45316.612500000003</v>
      </c>
    </row>
    <row r="13466" spans="1:43" x14ac:dyDescent="0.35">
      <c r="A13466" t="s">
        <v>72011</v>
      </c>
      <c r="B13466" t="s">
        <v>6841</v>
      </c>
      <c r="C13466" t="s">
        <v>35608</v>
      </c>
      <c r="F13466" t="s">
        <v>72012</v>
      </c>
      <c r="H13466" t="s">
        <v>72011</v>
      </c>
      <c r="J13466" t="s">
        <v>5486</v>
      </c>
      <c r="K13466" t="s">
        <v>5487</v>
      </c>
      <c r="M13466" t="s">
        <v>5488</v>
      </c>
      <c r="N13466" t="s">
        <v>1515</v>
      </c>
      <c r="O13466">
        <v>85034</v>
      </c>
      <c r="P13466" t="s">
        <v>50</v>
      </c>
      <c r="U13466" s="1">
        <v>45316</v>
      </c>
      <c r="V13466" s="1">
        <v>45316</v>
      </c>
      <c r="AC13466" t="s">
        <v>53</v>
      </c>
      <c r="AD13466">
        <v>2969542473</v>
      </c>
      <c r="AE13466" s="1">
        <v>39974.713888888888</v>
      </c>
      <c r="AG13466" t="s">
        <v>72013</v>
      </c>
      <c r="AH13466" t="s">
        <v>51</v>
      </c>
      <c r="AJ13466" t="s">
        <v>53</v>
      </c>
      <c r="AO13466" t="s">
        <v>5443</v>
      </c>
    </row>
    <row r="13467" spans="1:43" x14ac:dyDescent="0.35">
      <c r="A13467" t="s">
        <v>72014</v>
      </c>
      <c r="B13467" t="s">
        <v>68416</v>
      </c>
      <c r="C13467" t="s">
        <v>5101</v>
      </c>
      <c r="F13467" t="s">
        <v>72015</v>
      </c>
      <c r="H13467" t="s">
        <v>68417</v>
      </c>
      <c r="J13467" t="s">
        <v>34911</v>
      </c>
      <c r="K13467" t="s">
        <v>72016</v>
      </c>
      <c r="M13467" t="s">
        <v>10563</v>
      </c>
      <c r="N13467" t="s">
        <v>65</v>
      </c>
      <c r="O13467">
        <v>81007</v>
      </c>
      <c r="P13467" t="s">
        <v>50</v>
      </c>
      <c r="U13467" s="1">
        <v>45316</v>
      </c>
      <c r="V13467" s="1">
        <v>45316</v>
      </c>
      <c r="AC13467" t="s">
        <v>53</v>
      </c>
      <c r="AD13467">
        <v>2969724020</v>
      </c>
      <c r="AE13467" s="1">
        <v>42774.724999999999</v>
      </c>
      <c r="AG13467" t="s">
        <v>72017</v>
      </c>
      <c r="AH13467" t="s">
        <v>51</v>
      </c>
      <c r="AJ13467" t="s">
        <v>53</v>
      </c>
      <c r="AO13467" t="s">
        <v>5443</v>
      </c>
    </row>
    <row r="13468" spans="1:43" x14ac:dyDescent="0.35">
      <c r="A13468" t="s">
        <v>72018</v>
      </c>
      <c r="B13468" t="s">
        <v>62041</v>
      </c>
      <c r="C13468" t="s">
        <v>258</v>
      </c>
      <c r="F13468" t="s">
        <v>72019</v>
      </c>
      <c r="H13468" t="s">
        <v>72020</v>
      </c>
      <c r="J13468" t="s">
        <v>72021</v>
      </c>
      <c r="K13468" t="s">
        <v>72022</v>
      </c>
      <c r="M13468" t="s">
        <v>137</v>
      </c>
      <c r="N13468" t="s">
        <v>72023</v>
      </c>
      <c r="O13468">
        <v>80239</v>
      </c>
      <c r="P13468" t="s">
        <v>50</v>
      </c>
      <c r="U13468" s="1">
        <v>45316</v>
      </c>
      <c r="V13468" s="1">
        <v>45316</v>
      </c>
      <c r="W13468" s="1">
        <v>45316.990277777775</v>
      </c>
      <c r="X13468" s="1">
        <v>45316.990277777775</v>
      </c>
      <c r="AC13468" t="s">
        <v>53</v>
      </c>
      <c r="AD13468">
        <v>2974052974</v>
      </c>
      <c r="AE13468" s="1">
        <v>45317.633333333331</v>
      </c>
      <c r="AF13468" t="s">
        <v>72024</v>
      </c>
      <c r="AG13468" t="s">
        <v>72025</v>
      </c>
      <c r="AH13468" t="s">
        <v>51</v>
      </c>
      <c r="AJ13468" t="s">
        <v>53</v>
      </c>
      <c r="AK13468" t="s">
        <v>78</v>
      </c>
      <c r="AO13468" t="s">
        <v>5443</v>
      </c>
      <c r="AP13468" s="1">
        <v>45316.988888888889</v>
      </c>
    </row>
    <row r="13469" spans="1:43" x14ac:dyDescent="0.35">
      <c r="A13469" t="s">
        <v>72026</v>
      </c>
      <c r="B13469" t="s">
        <v>72027</v>
      </c>
      <c r="C13469" t="s">
        <v>72028</v>
      </c>
      <c r="F13469" t="s">
        <v>72029</v>
      </c>
      <c r="H13469" t="s">
        <v>72030</v>
      </c>
      <c r="J13469" t="s">
        <v>72031</v>
      </c>
      <c r="K13469" t="s">
        <v>72032</v>
      </c>
      <c r="L13469" t="s">
        <v>72033</v>
      </c>
      <c r="M13469" t="s">
        <v>40076</v>
      </c>
      <c r="N13469" t="s">
        <v>3689</v>
      </c>
      <c r="O13469">
        <v>64153</v>
      </c>
      <c r="P13469" t="s">
        <v>50</v>
      </c>
      <c r="U13469" s="1">
        <v>45316</v>
      </c>
      <c r="V13469" s="1">
        <v>45316</v>
      </c>
      <c r="AC13469" t="s">
        <v>53</v>
      </c>
      <c r="AD13469">
        <v>2973487389</v>
      </c>
      <c r="AE13469" s="1">
        <v>45083.689583333333</v>
      </c>
      <c r="AG13469" t="s">
        <v>72034</v>
      </c>
      <c r="AH13469" t="s">
        <v>51</v>
      </c>
      <c r="AJ13469" t="s">
        <v>53</v>
      </c>
      <c r="AO13469" t="s">
        <v>57090</v>
      </c>
    </row>
    <row r="13470" spans="1:43" x14ac:dyDescent="0.35">
      <c r="A13470" t="s">
        <v>72035</v>
      </c>
      <c r="B13470" t="s">
        <v>80</v>
      </c>
      <c r="C13470" t="s">
        <v>97</v>
      </c>
      <c r="F13470" t="s">
        <v>72036</v>
      </c>
      <c r="H13470" t="s">
        <v>72035</v>
      </c>
      <c r="J13470" t="s">
        <v>72037</v>
      </c>
      <c r="K13470" t="s">
        <v>72038</v>
      </c>
      <c r="M13470" t="s">
        <v>1272</v>
      </c>
      <c r="N13470" t="s">
        <v>65</v>
      </c>
      <c r="O13470">
        <v>80005</v>
      </c>
      <c r="P13470" t="s">
        <v>50</v>
      </c>
      <c r="U13470" s="1">
        <v>45316</v>
      </c>
      <c r="V13470" s="1">
        <v>45316</v>
      </c>
      <c r="W13470" s="1">
        <v>45316.918055555558</v>
      </c>
      <c r="X13470" s="1">
        <v>45316.918055555558</v>
      </c>
      <c r="AC13470" t="s">
        <v>53</v>
      </c>
      <c r="AD13470">
        <v>2974052976</v>
      </c>
      <c r="AE13470" s="1">
        <v>45317.634722222225</v>
      </c>
      <c r="AF13470" t="s">
        <v>72039</v>
      </c>
      <c r="AG13470" t="s">
        <v>72040</v>
      </c>
      <c r="AH13470" t="s">
        <v>51</v>
      </c>
      <c r="AJ13470" t="s">
        <v>53</v>
      </c>
      <c r="AK13470" t="s">
        <v>78</v>
      </c>
      <c r="AO13470" t="s">
        <v>5443</v>
      </c>
      <c r="AP13470" s="1">
        <v>45316.917361111111</v>
      </c>
    </row>
    <row r="13471" spans="1:43" x14ac:dyDescent="0.35">
      <c r="A13471" t="s">
        <v>72041</v>
      </c>
      <c r="B13471" t="s">
        <v>7650</v>
      </c>
      <c r="C13471" t="s">
        <v>49520</v>
      </c>
      <c r="F13471" t="s">
        <v>72042</v>
      </c>
      <c r="H13471" t="s">
        <v>72041</v>
      </c>
      <c r="J13471" t="s">
        <v>4293</v>
      </c>
      <c r="K13471" t="s">
        <v>7511</v>
      </c>
      <c r="M13471" t="s">
        <v>298</v>
      </c>
      <c r="N13471" t="s">
        <v>213</v>
      </c>
      <c r="O13471" t="s">
        <v>7513</v>
      </c>
      <c r="P13471" t="s">
        <v>50</v>
      </c>
      <c r="U13471" s="1">
        <v>45316</v>
      </c>
      <c r="V13471" s="1">
        <v>45316</v>
      </c>
      <c r="W13471" s="1">
        <v>45316.719444444447</v>
      </c>
      <c r="X13471" s="1">
        <v>45316.719444444447</v>
      </c>
      <c r="AC13471" t="s">
        <v>53</v>
      </c>
      <c r="AD13471">
        <v>2969634929</v>
      </c>
      <c r="AE13471" s="1">
        <v>41799.665972222225</v>
      </c>
      <c r="AF13471" t="s">
        <v>4296</v>
      </c>
      <c r="AG13471" t="s">
        <v>72043</v>
      </c>
      <c r="AH13471" t="s">
        <v>51</v>
      </c>
      <c r="AJ13471" t="s">
        <v>53</v>
      </c>
      <c r="AK13471" t="s">
        <v>78</v>
      </c>
      <c r="AO13471" t="s">
        <v>5443</v>
      </c>
      <c r="AP13471" s="1">
        <v>45316.71875</v>
      </c>
    </row>
    <row r="13472" spans="1:43" x14ac:dyDescent="0.35">
      <c r="A13472" t="s">
        <v>72044</v>
      </c>
      <c r="B13472" t="s">
        <v>72045</v>
      </c>
      <c r="C13472" t="s">
        <v>33897</v>
      </c>
      <c r="F13472" t="s">
        <v>72046</v>
      </c>
      <c r="H13472" t="s">
        <v>72044</v>
      </c>
      <c r="J13472" t="s">
        <v>72047</v>
      </c>
      <c r="K13472" t="s">
        <v>72048</v>
      </c>
      <c r="M13472" t="s">
        <v>3808</v>
      </c>
      <c r="N13472" t="s">
        <v>65</v>
      </c>
      <c r="O13472">
        <v>80701</v>
      </c>
      <c r="P13472" t="s">
        <v>50</v>
      </c>
      <c r="U13472" s="1">
        <v>45316</v>
      </c>
      <c r="V13472" s="1">
        <v>45316</v>
      </c>
      <c r="W13472" s="1">
        <v>45316.691666666666</v>
      </c>
      <c r="X13472" s="1">
        <v>45316.691666666666</v>
      </c>
      <c r="AC13472" t="s">
        <v>53</v>
      </c>
      <c r="AD13472">
        <v>2974052553</v>
      </c>
      <c r="AE13472" s="1">
        <v>45316.691666666666</v>
      </c>
      <c r="AF13472" t="s">
        <v>72049</v>
      </c>
      <c r="AG13472" t="s">
        <v>72050</v>
      </c>
      <c r="AH13472" t="s">
        <v>51</v>
      </c>
      <c r="AJ13472" t="s">
        <v>53</v>
      </c>
      <c r="AK13472" t="s">
        <v>78</v>
      </c>
      <c r="AO13472" t="s">
        <v>5443</v>
      </c>
      <c r="AP13472" s="1">
        <v>45349.450694444444</v>
      </c>
      <c r="AQ13472" s="1">
        <v>45349.450694444444</v>
      </c>
    </row>
    <row r="13473" spans="1:43" x14ac:dyDescent="0.35">
      <c r="A13473" t="s">
        <v>72051</v>
      </c>
      <c r="B13473" t="s">
        <v>72052</v>
      </c>
      <c r="C13473" t="s">
        <v>587</v>
      </c>
      <c r="F13473" t="s">
        <v>72053</v>
      </c>
      <c r="G13473" t="s">
        <v>72054</v>
      </c>
      <c r="H13473" t="s">
        <v>72051</v>
      </c>
      <c r="J13473" t="s">
        <v>72055</v>
      </c>
      <c r="K13473" t="s">
        <v>72056</v>
      </c>
      <c r="L13473" t="s">
        <v>72057</v>
      </c>
      <c r="M13473" t="s">
        <v>72058</v>
      </c>
      <c r="N13473" t="s">
        <v>264</v>
      </c>
      <c r="O13473">
        <v>78666</v>
      </c>
      <c r="P13473" t="s">
        <v>50</v>
      </c>
      <c r="U13473" s="1">
        <v>45317</v>
      </c>
      <c r="V13473" s="1">
        <v>45317</v>
      </c>
      <c r="AC13473" t="s">
        <v>53</v>
      </c>
      <c r="AD13473">
        <v>2970090260</v>
      </c>
      <c r="AE13473" s="1">
        <v>44428.363888888889</v>
      </c>
      <c r="AG13473" t="s">
        <v>72059</v>
      </c>
      <c r="AH13473" t="s">
        <v>51</v>
      </c>
      <c r="AJ13473" t="s">
        <v>53</v>
      </c>
      <c r="AO13473" t="s">
        <v>57090</v>
      </c>
    </row>
    <row r="13474" spans="1:43" x14ac:dyDescent="0.35">
      <c r="A13474" t="s">
        <v>72060</v>
      </c>
      <c r="B13474" t="s">
        <v>72061</v>
      </c>
      <c r="C13474" t="s">
        <v>63621</v>
      </c>
      <c r="F13474" t="s">
        <v>72062</v>
      </c>
      <c r="H13474" t="s">
        <v>72060</v>
      </c>
      <c r="I13474" t="s">
        <v>464</v>
      </c>
      <c r="J13474" t="s">
        <v>6387</v>
      </c>
      <c r="K13474" t="s">
        <v>13097</v>
      </c>
      <c r="M13474" t="s">
        <v>5488</v>
      </c>
      <c r="N13474" t="s">
        <v>1515</v>
      </c>
      <c r="O13474" t="s">
        <v>13098</v>
      </c>
      <c r="P13474" t="s">
        <v>50</v>
      </c>
      <c r="U13474" s="1">
        <v>45317</v>
      </c>
      <c r="V13474" s="1">
        <v>45317</v>
      </c>
      <c r="W13474" s="1">
        <v>45317.769444444442</v>
      </c>
      <c r="X13474" s="1">
        <v>45317.769444444442</v>
      </c>
      <c r="AC13474" t="s">
        <v>51</v>
      </c>
      <c r="AD13474">
        <v>2969484892</v>
      </c>
      <c r="AE13474" s="1">
        <v>37756</v>
      </c>
      <c r="AG13474" t="s">
        <v>72063</v>
      </c>
      <c r="AH13474" t="s">
        <v>51</v>
      </c>
      <c r="AJ13474" t="s">
        <v>53</v>
      </c>
      <c r="AK13474" t="s">
        <v>78</v>
      </c>
      <c r="AO13474" t="s">
        <v>5443</v>
      </c>
      <c r="AP13474" s="1">
        <v>45317.768750000003</v>
      </c>
    </row>
    <row r="13475" spans="1:43" x14ac:dyDescent="0.35">
      <c r="A13475" t="s">
        <v>72064</v>
      </c>
      <c r="B13475" t="s">
        <v>72065</v>
      </c>
      <c r="C13475" t="s">
        <v>1052</v>
      </c>
      <c r="F13475" t="s">
        <v>72066</v>
      </c>
      <c r="H13475" t="s">
        <v>72064</v>
      </c>
      <c r="J13475" t="s">
        <v>72067</v>
      </c>
      <c r="K13475" t="s">
        <v>72068</v>
      </c>
      <c r="M13475" t="s">
        <v>72069</v>
      </c>
      <c r="N13475" t="s">
        <v>65</v>
      </c>
      <c r="O13475">
        <v>80731</v>
      </c>
      <c r="P13475" t="s">
        <v>50</v>
      </c>
      <c r="U13475" s="1">
        <v>45317</v>
      </c>
      <c r="V13475" s="1">
        <v>45317</v>
      </c>
      <c r="W13475" s="1">
        <v>45317.586111111108</v>
      </c>
      <c r="X13475" s="1">
        <v>45317.586111111108</v>
      </c>
      <c r="AC13475" t="s">
        <v>53</v>
      </c>
      <c r="AD13475">
        <v>2974052949</v>
      </c>
      <c r="AE13475" s="1">
        <v>45317.616666666669</v>
      </c>
      <c r="AF13475" t="s">
        <v>72070</v>
      </c>
      <c r="AG13475" t="s">
        <v>72071</v>
      </c>
      <c r="AH13475" t="s">
        <v>51</v>
      </c>
      <c r="AJ13475" t="s">
        <v>53</v>
      </c>
      <c r="AK13475" t="s">
        <v>78</v>
      </c>
      <c r="AO13475" t="s">
        <v>5443</v>
      </c>
      <c r="AP13475" s="1">
        <v>45317.584722222222</v>
      </c>
      <c r="AQ13475" s="1">
        <v>45317.592361111114</v>
      </c>
    </row>
    <row r="13476" spans="1:43" x14ac:dyDescent="0.35">
      <c r="A13476" t="s">
        <v>72072</v>
      </c>
      <c r="B13476" t="s">
        <v>57893</v>
      </c>
      <c r="C13476" t="s">
        <v>1775</v>
      </c>
      <c r="H13476" t="s">
        <v>72073</v>
      </c>
      <c r="J13476" t="s">
        <v>72074</v>
      </c>
      <c r="P13476" t="s">
        <v>50</v>
      </c>
      <c r="U13476" s="1">
        <v>45317</v>
      </c>
      <c r="V13476" s="1">
        <v>45317</v>
      </c>
      <c r="W13476" s="1">
        <v>45320.425000000003</v>
      </c>
      <c r="X13476" s="1">
        <v>45320.425000000003</v>
      </c>
      <c r="AC13476" t="s">
        <v>53</v>
      </c>
      <c r="AD13476">
        <v>2969483999</v>
      </c>
      <c r="AE13476" s="1">
        <v>37690</v>
      </c>
      <c r="AF13476" t="s">
        <v>3164</v>
      </c>
      <c r="AG13476" t="s">
        <v>72075</v>
      </c>
      <c r="AH13476" t="s">
        <v>51</v>
      </c>
      <c r="AJ13476" t="s">
        <v>53</v>
      </c>
      <c r="AO13476" t="s">
        <v>5443</v>
      </c>
      <c r="AP13476" s="1">
        <v>45453.71875</v>
      </c>
      <c r="AQ13476" s="1">
        <v>45358.425000000003</v>
      </c>
    </row>
    <row r="13477" spans="1:43" x14ac:dyDescent="0.35">
      <c r="A13477">
        <v>325343</v>
      </c>
      <c r="B13477" t="s">
        <v>1345</v>
      </c>
      <c r="C13477" t="s">
        <v>14165</v>
      </c>
      <c r="F13477" t="s">
        <v>72076</v>
      </c>
      <c r="G13477">
        <v>4802449238</v>
      </c>
      <c r="H13477" t="s">
        <v>43428</v>
      </c>
      <c r="J13477" t="s">
        <v>12614</v>
      </c>
      <c r="M13477" t="s">
        <v>4698</v>
      </c>
      <c r="N13477" t="s">
        <v>287</v>
      </c>
      <c r="O13477">
        <v>80817</v>
      </c>
      <c r="P13477" t="s">
        <v>50</v>
      </c>
      <c r="U13477" s="1">
        <v>45317</v>
      </c>
      <c r="V13477" s="1">
        <v>45317</v>
      </c>
      <c r="AC13477" t="s">
        <v>53</v>
      </c>
      <c r="AD13477">
        <v>2969543968</v>
      </c>
      <c r="AE13477" s="1">
        <v>40032.470138888886</v>
      </c>
      <c r="AG13477" t="s">
        <v>72077</v>
      </c>
      <c r="AH13477" t="s">
        <v>51</v>
      </c>
      <c r="AJ13477" t="s">
        <v>53</v>
      </c>
      <c r="AO13477" t="s">
        <v>57090</v>
      </c>
    </row>
    <row r="13478" spans="1:43" x14ac:dyDescent="0.35">
      <c r="A13478" t="s">
        <v>72078</v>
      </c>
      <c r="B13478" t="s">
        <v>72079</v>
      </c>
      <c r="C13478" t="s">
        <v>72080</v>
      </c>
      <c r="F13478" t="s">
        <v>72081</v>
      </c>
      <c r="H13478" t="s">
        <v>72078</v>
      </c>
      <c r="J13478" t="s">
        <v>72082</v>
      </c>
      <c r="K13478" t="s">
        <v>72083</v>
      </c>
      <c r="M13478" t="s">
        <v>9168</v>
      </c>
      <c r="N13478" t="s">
        <v>398</v>
      </c>
      <c r="O13478">
        <v>87124</v>
      </c>
      <c r="P13478" t="s">
        <v>50</v>
      </c>
      <c r="U13478" s="1">
        <v>45317</v>
      </c>
      <c r="V13478" s="1">
        <v>45317</v>
      </c>
      <c r="W13478" s="1">
        <v>45317.18472222222</v>
      </c>
      <c r="X13478" s="1">
        <v>45317.18472222222</v>
      </c>
      <c r="AC13478" t="s">
        <v>53</v>
      </c>
      <c r="AD13478">
        <v>2974052971</v>
      </c>
      <c r="AE13478" s="1">
        <v>45317.631944444445</v>
      </c>
      <c r="AF13478" t="s">
        <v>72084</v>
      </c>
      <c r="AG13478" t="s">
        <v>72085</v>
      </c>
      <c r="AH13478" t="s">
        <v>51</v>
      </c>
      <c r="AJ13478" t="s">
        <v>53</v>
      </c>
      <c r="AK13478" t="s">
        <v>78</v>
      </c>
      <c r="AO13478" t="s">
        <v>5443</v>
      </c>
      <c r="AP13478" s="1">
        <v>45427.567361111112</v>
      </c>
      <c r="AQ13478" s="1">
        <v>45324.969444444447</v>
      </c>
    </row>
    <row r="13479" spans="1:43" x14ac:dyDescent="0.35">
      <c r="A13479" t="s">
        <v>72086</v>
      </c>
      <c r="B13479" t="s">
        <v>80</v>
      </c>
      <c r="C13479" t="s">
        <v>10731</v>
      </c>
      <c r="F13479">
        <v>15752757987</v>
      </c>
      <c r="H13479" t="s">
        <v>72086</v>
      </c>
      <c r="K13479" t="s">
        <v>72087</v>
      </c>
      <c r="M13479" t="s">
        <v>1296</v>
      </c>
      <c r="N13479" t="s">
        <v>398</v>
      </c>
      <c r="O13479">
        <v>88220</v>
      </c>
      <c r="P13479" t="s">
        <v>50</v>
      </c>
      <c r="U13479" s="1">
        <v>45317</v>
      </c>
      <c r="V13479" s="1">
        <v>45317</v>
      </c>
      <c r="W13479" s="1">
        <v>45317.856249999997</v>
      </c>
      <c r="X13479" s="1">
        <v>45317.856249999997</v>
      </c>
      <c r="AC13479" t="s">
        <v>53</v>
      </c>
      <c r="AD13479">
        <v>1000000001</v>
      </c>
      <c r="AE13479" s="1">
        <v>39973.351388888892</v>
      </c>
      <c r="AF13479" t="s">
        <v>3377</v>
      </c>
      <c r="AG13479" t="s">
        <v>72088</v>
      </c>
      <c r="AH13479" t="s">
        <v>51</v>
      </c>
      <c r="AJ13479" t="s">
        <v>53</v>
      </c>
      <c r="AK13479" t="s">
        <v>78</v>
      </c>
      <c r="AO13479" t="s">
        <v>51552</v>
      </c>
    </row>
    <row r="13480" spans="1:43" x14ac:dyDescent="0.35">
      <c r="A13480" t="s">
        <v>72089</v>
      </c>
      <c r="B13480" t="s">
        <v>72090</v>
      </c>
      <c r="C13480" t="s">
        <v>72091</v>
      </c>
      <c r="F13480" t="s">
        <v>72092</v>
      </c>
      <c r="H13480" t="s">
        <v>72089</v>
      </c>
      <c r="J13480" t="s">
        <v>72093</v>
      </c>
      <c r="K13480" t="s">
        <v>72094</v>
      </c>
      <c r="M13480" t="s">
        <v>753</v>
      </c>
      <c r="N13480" t="s">
        <v>798</v>
      </c>
      <c r="O13480">
        <v>79912</v>
      </c>
      <c r="P13480" t="s">
        <v>50</v>
      </c>
      <c r="U13480" s="1">
        <v>45317</v>
      </c>
      <c r="V13480" s="1">
        <v>45317</v>
      </c>
      <c r="AC13480" t="s">
        <v>51</v>
      </c>
      <c r="AD13480">
        <v>1000000001</v>
      </c>
      <c r="AE13480" s="1">
        <v>39973.351388888892</v>
      </c>
      <c r="AG13480" t="s">
        <v>72095</v>
      </c>
      <c r="AH13480" t="s">
        <v>51</v>
      </c>
      <c r="AJ13480" t="s">
        <v>53</v>
      </c>
      <c r="AO13480" t="s">
        <v>5443</v>
      </c>
    </row>
    <row r="13481" spans="1:43" x14ac:dyDescent="0.35">
      <c r="A13481">
        <v>175781</v>
      </c>
      <c r="B13481" t="s">
        <v>30960</v>
      </c>
      <c r="C13481" t="s">
        <v>622</v>
      </c>
      <c r="F13481" t="s">
        <v>43635</v>
      </c>
      <c r="G13481">
        <v>4802449235</v>
      </c>
      <c r="H13481" t="s">
        <v>43428</v>
      </c>
      <c r="J13481" t="s">
        <v>12614</v>
      </c>
      <c r="M13481" t="s">
        <v>4698</v>
      </c>
      <c r="N13481" t="s">
        <v>287</v>
      </c>
      <c r="O13481">
        <v>80817</v>
      </c>
      <c r="P13481" t="s">
        <v>50</v>
      </c>
      <c r="U13481" s="1">
        <v>45317</v>
      </c>
      <c r="V13481" s="1">
        <v>45317</v>
      </c>
      <c r="AC13481" t="s">
        <v>53</v>
      </c>
      <c r="AD13481">
        <v>2969543968</v>
      </c>
      <c r="AE13481" s="1">
        <v>40032.470138888886</v>
      </c>
      <c r="AG13481" t="s">
        <v>72096</v>
      </c>
      <c r="AH13481" t="s">
        <v>51</v>
      </c>
      <c r="AJ13481" t="s">
        <v>53</v>
      </c>
      <c r="AO13481" t="s">
        <v>57090</v>
      </c>
    </row>
    <row r="13482" spans="1:43" x14ac:dyDescent="0.35">
      <c r="A13482" t="s">
        <v>72097</v>
      </c>
      <c r="B13482" t="s">
        <v>36083</v>
      </c>
      <c r="C13482" t="s">
        <v>72098</v>
      </c>
      <c r="F13482" t="s">
        <v>72099</v>
      </c>
      <c r="H13482" t="s">
        <v>72100</v>
      </c>
      <c r="J13482" t="s">
        <v>72101</v>
      </c>
      <c r="K13482" t="s">
        <v>72102</v>
      </c>
      <c r="M13482" t="s">
        <v>753</v>
      </c>
      <c r="N13482" t="s">
        <v>264</v>
      </c>
      <c r="O13482">
        <v>79925</v>
      </c>
      <c r="P13482" t="s">
        <v>50</v>
      </c>
      <c r="U13482" s="1">
        <v>45317</v>
      </c>
      <c r="V13482" s="1">
        <v>45317</v>
      </c>
      <c r="W13482" s="1">
        <v>45317.529166666667</v>
      </c>
      <c r="X13482" s="1">
        <v>45317.529166666667</v>
      </c>
      <c r="AC13482" t="s">
        <v>51</v>
      </c>
      <c r="AD13482">
        <v>2974052892</v>
      </c>
      <c r="AE13482" s="1">
        <v>45317.543055555558</v>
      </c>
      <c r="AF13482" t="s">
        <v>72103</v>
      </c>
      <c r="AG13482" t="s">
        <v>72104</v>
      </c>
      <c r="AH13482" t="s">
        <v>51</v>
      </c>
      <c r="AJ13482" t="s">
        <v>53</v>
      </c>
      <c r="AK13482" t="s">
        <v>78</v>
      </c>
      <c r="AO13482" t="s">
        <v>5443</v>
      </c>
      <c r="AP13482" s="1">
        <v>45432.663194444445</v>
      </c>
      <c r="AQ13482" s="1">
        <v>45378.777777777781</v>
      </c>
    </row>
    <row r="13483" spans="1:43" x14ac:dyDescent="0.35">
      <c r="A13483" t="s">
        <v>72105</v>
      </c>
      <c r="B13483" t="s">
        <v>72106</v>
      </c>
      <c r="C13483" t="s">
        <v>1076</v>
      </c>
      <c r="F13483" t="s">
        <v>72107</v>
      </c>
      <c r="H13483" t="s">
        <v>72105</v>
      </c>
      <c r="J13483" t="s">
        <v>72108</v>
      </c>
      <c r="K13483" t="s">
        <v>72109</v>
      </c>
      <c r="M13483" t="s">
        <v>159</v>
      </c>
      <c r="N13483" t="s">
        <v>65</v>
      </c>
      <c r="O13483">
        <v>80919</v>
      </c>
      <c r="P13483" t="s">
        <v>50</v>
      </c>
      <c r="U13483" s="1">
        <v>45319</v>
      </c>
      <c r="V13483" s="1">
        <v>45319</v>
      </c>
      <c r="W13483" s="1">
        <v>45319.734722222223</v>
      </c>
      <c r="X13483" s="1">
        <v>45319.734722222223</v>
      </c>
      <c r="AC13483" t="s">
        <v>53</v>
      </c>
      <c r="AD13483">
        <v>2974053507</v>
      </c>
      <c r="AE13483" s="1">
        <v>45320.429166666669</v>
      </c>
      <c r="AF13483" t="s">
        <v>72110</v>
      </c>
      <c r="AG13483" t="s">
        <v>72111</v>
      </c>
      <c r="AH13483" t="s">
        <v>51</v>
      </c>
      <c r="AJ13483" t="s">
        <v>53</v>
      </c>
      <c r="AK13483" t="s">
        <v>78</v>
      </c>
      <c r="AO13483" t="s">
        <v>5443</v>
      </c>
      <c r="AP13483" s="1">
        <v>45319.862500000003</v>
      </c>
    </row>
    <row r="13484" spans="1:43" x14ac:dyDescent="0.35">
      <c r="A13484" t="s">
        <v>72112</v>
      </c>
      <c r="B13484" t="s">
        <v>72113</v>
      </c>
      <c r="C13484" t="s">
        <v>1338</v>
      </c>
      <c r="F13484" t="s">
        <v>72114</v>
      </c>
      <c r="H13484" t="s">
        <v>72112</v>
      </c>
      <c r="J13484" t="s">
        <v>72115</v>
      </c>
      <c r="K13484" t="s">
        <v>72116</v>
      </c>
      <c r="M13484" t="s">
        <v>72117</v>
      </c>
      <c r="N13484" t="s">
        <v>253</v>
      </c>
      <c r="O13484">
        <v>87518</v>
      </c>
      <c r="P13484" t="s">
        <v>50</v>
      </c>
      <c r="U13484" s="1">
        <v>45319</v>
      </c>
      <c r="V13484" s="1">
        <v>45319</v>
      </c>
      <c r="W13484" s="1">
        <v>45392.529861111114</v>
      </c>
      <c r="X13484" s="1">
        <v>45392.529861111114</v>
      </c>
      <c r="AC13484" t="s">
        <v>51</v>
      </c>
      <c r="AD13484">
        <v>2974092180</v>
      </c>
      <c r="AE13484" s="1">
        <v>45350.010416666664</v>
      </c>
      <c r="AF13484" t="s">
        <v>72118</v>
      </c>
      <c r="AG13484" t="s">
        <v>72119</v>
      </c>
      <c r="AH13484" t="s">
        <v>51</v>
      </c>
      <c r="AJ13484" t="s">
        <v>53</v>
      </c>
      <c r="AO13484" t="s">
        <v>5443</v>
      </c>
      <c r="AP13484" s="1">
        <v>45319.779166666667</v>
      </c>
      <c r="AQ13484" s="1">
        <v>44246.42291666667</v>
      </c>
    </row>
    <row r="13485" spans="1:43" x14ac:dyDescent="0.35">
      <c r="A13485" t="s">
        <v>72120</v>
      </c>
      <c r="B13485" t="s">
        <v>72121</v>
      </c>
      <c r="C13485" t="s">
        <v>9884</v>
      </c>
      <c r="F13485" t="s">
        <v>72122</v>
      </c>
      <c r="H13485" t="s">
        <v>72120</v>
      </c>
      <c r="J13485" t="s">
        <v>72123</v>
      </c>
      <c r="K13485" t="s">
        <v>72124</v>
      </c>
      <c r="M13485" t="s">
        <v>1692</v>
      </c>
      <c r="N13485" t="s">
        <v>253</v>
      </c>
      <c r="O13485">
        <v>88240</v>
      </c>
      <c r="P13485" t="s">
        <v>50</v>
      </c>
      <c r="U13485" s="1">
        <v>45320</v>
      </c>
      <c r="V13485" s="1">
        <v>45320</v>
      </c>
      <c r="W13485" s="1">
        <v>45320.745833333334</v>
      </c>
      <c r="X13485" s="1">
        <v>45320.745833333334</v>
      </c>
      <c r="AC13485" t="s">
        <v>53</v>
      </c>
      <c r="AD13485">
        <v>2969585416</v>
      </c>
      <c r="AE13485" s="1">
        <v>41302.499305555553</v>
      </c>
      <c r="AF13485" t="s">
        <v>72125</v>
      </c>
      <c r="AG13485" t="s">
        <v>72126</v>
      </c>
      <c r="AH13485" t="s">
        <v>51</v>
      </c>
      <c r="AJ13485" t="s">
        <v>53</v>
      </c>
      <c r="AK13485" t="s">
        <v>78</v>
      </c>
      <c r="AO13485" t="s">
        <v>5443</v>
      </c>
      <c r="AP13485" s="1">
        <v>45456.683333333334</v>
      </c>
      <c r="AQ13485" s="1">
        <v>45322.87777777778</v>
      </c>
    </row>
    <row r="13486" spans="1:43" x14ac:dyDescent="0.35">
      <c r="A13486" s="2" t="s">
        <v>72127</v>
      </c>
      <c r="B13486" t="s">
        <v>72128</v>
      </c>
      <c r="C13486" t="s">
        <v>2298</v>
      </c>
      <c r="F13486" t="s">
        <v>72129</v>
      </c>
      <c r="G13486">
        <v>8013307478</v>
      </c>
      <c r="H13486" t="s">
        <v>43581</v>
      </c>
      <c r="J13486" t="s">
        <v>12614</v>
      </c>
      <c r="M13486" t="s">
        <v>18467</v>
      </c>
      <c r="N13486" t="s">
        <v>287</v>
      </c>
      <c r="O13486">
        <v>80517</v>
      </c>
      <c r="P13486" t="s">
        <v>50</v>
      </c>
      <c r="U13486" s="1">
        <v>45320</v>
      </c>
      <c r="V13486" s="1">
        <v>45320</v>
      </c>
      <c r="AC13486" t="s">
        <v>53</v>
      </c>
      <c r="AD13486">
        <v>2969543968</v>
      </c>
      <c r="AE13486" s="1">
        <v>40032.470138888886</v>
      </c>
      <c r="AG13486" t="s">
        <v>72130</v>
      </c>
      <c r="AH13486" t="s">
        <v>51</v>
      </c>
      <c r="AJ13486" t="s">
        <v>53</v>
      </c>
      <c r="AO13486" t="s">
        <v>57090</v>
      </c>
    </row>
    <row r="13487" spans="1:43" x14ac:dyDescent="0.35">
      <c r="A13487" t="s">
        <v>72131</v>
      </c>
      <c r="B13487" t="s">
        <v>41128</v>
      </c>
      <c r="C13487" t="s">
        <v>15368</v>
      </c>
      <c r="F13487" t="s">
        <v>60251</v>
      </c>
      <c r="H13487" t="s">
        <v>72131</v>
      </c>
      <c r="J13487" t="s">
        <v>34911</v>
      </c>
      <c r="K13487" t="s">
        <v>17610</v>
      </c>
      <c r="M13487" t="s">
        <v>753</v>
      </c>
      <c r="N13487" t="s">
        <v>264</v>
      </c>
      <c r="O13487">
        <v>79928</v>
      </c>
      <c r="P13487" t="s">
        <v>50</v>
      </c>
      <c r="U13487" s="1">
        <v>45320</v>
      </c>
      <c r="V13487" s="1">
        <v>45320</v>
      </c>
      <c r="W13487" s="1">
        <v>45320.629166666666</v>
      </c>
      <c r="X13487" s="1">
        <v>45320.629166666666</v>
      </c>
      <c r="AC13487" t="s">
        <v>51</v>
      </c>
      <c r="AD13487">
        <v>2969724020</v>
      </c>
      <c r="AE13487" s="1">
        <v>42774.724999999999</v>
      </c>
      <c r="AF13487" t="s">
        <v>7590</v>
      </c>
      <c r="AG13487" t="s">
        <v>72132</v>
      </c>
      <c r="AH13487" t="s">
        <v>51</v>
      </c>
      <c r="AJ13487" t="s">
        <v>53</v>
      </c>
      <c r="AK13487" t="s">
        <v>78</v>
      </c>
      <c r="AO13487" t="s">
        <v>5443</v>
      </c>
      <c r="AP13487" s="1">
        <v>45455.415972222225</v>
      </c>
      <c r="AQ13487" s="1">
        <v>45320.634027777778</v>
      </c>
    </row>
    <row r="13488" spans="1:43" x14ac:dyDescent="0.35">
      <c r="A13488" t="s">
        <v>72133</v>
      </c>
      <c r="B13488" t="s">
        <v>3728</v>
      </c>
      <c r="C13488" t="s">
        <v>1540</v>
      </c>
      <c r="F13488" t="s">
        <v>72134</v>
      </c>
      <c r="H13488" t="s">
        <v>72133</v>
      </c>
      <c r="J13488" t="s">
        <v>72135</v>
      </c>
      <c r="K13488" t="s">
        <v>72136</v>
      </c>
      <c r="M13488" t="s">
        <v>753</v>
      </c>
      <c r="N13488" t="s">
        <v>798</v>
      </c>
      <c r="O13488">
        <v>79912</v>
      </c>
      <c r="P13488" t="s">
        <v>50</v>
      </c>
      <c r="U13488" s="1">
        <v>45320</v>
      </c>
      <c r="V13488" s="1">
        <v>45320</v>
      </c>
      <c r="W13488" s="1">
        <v>45320.645833333336</v>
      </c>
      <c r="X13488" s="1">
        <v>45320.645833333336</v>
      </c>
      <c r="AC13488" t="s">
        <v>51</v>
      </c>
      <c r="AD13488">
        <v>2974053665</v>
      </c>
      <c r="AE13488" s="1">
        <v>45320.662499999999</v>
      </c>
      <c r="AF13488" t="s">
        <v>72137</v>
      </c>
      <c r="AG13488" t="s">
        <v>72138</v>
      </c>
      <c r="AH13488" t="s">
        <v>51</v>
      </c>
      <c r="AJ13488" t="s">
        <v>53</v>
      </c>
      <c r="AK13488" t="s">
        <v>78</v>
      </c>
      <c r="AO13488" t="s">
        <v>5443</v>
      </c>
      <c r="AP13488" s="1">
        <v>45320.690972222219</v>
      </c>
      <c r="AQ13488" s="1">
        <v>45320.692361111112</v>
      </c>
    </row>
    <row r="13489" spans="1:43" x14ac:dyDescent="0.35">
      <c r="A13489" t="s">
        <v>72139</v>
      </c>
      <c r="B13489" t="s">
        <v>72140</v>
      </c>
      <c r="C13489" t="s">
        <v>72141</v>
      </c>
      <c r="F13489" t="s">
        <v>72142</v>
      </c>
      <c r="H13489" t="s">
        <v>72139</v>
      </c>
      <c r="J13489" t="s">
        <v>5239</v>
      </c>
      <c r="K13489" t="s">
        <v>5218</v>
      </c>
      <c r="M13489" t="s">
        <v>2783</v>
      </c>
      <c r="N13489" t="s">
        <v>264</v>
      </c>
      <c r="O13489">
        <v>77269</v>
      </c>
      <c r="P13489" t="s">
        <v>50</v>
      </c>
      <c r="U13489" s="1">
        <v>45320</v>
      </c>
      <c r="V13489" s="1">
        <v>45320</v>
      </c>
      <c r="W13489" s="1">
        <v>45320.616666666669</v>
      </c>
      <c r="X13489" s="1">
        <v>45320.616666666669</v>
      </c>
      <c r="AC13489" t="s">
        <v>53</v>
      </c>
      <c r="AD13489">
        <v>2969475162</v>
      </c>
      <c r="AE13489" s="1">
        <v>37147</v>
      </c>
      <c r="AF13489" t="s">
        <v>5241</v>
      </c>
      <c r="AG13489" t="s">
        <v>72143</v>
      </c>
      <c r="AH13489" t="s">
        <v>51</v>
      </c>
      <c r="AJ13489" t="s">
        <v>53</v>
      </c>
      <c r="AK13489" t="s">
        <v>78</v>
      </c>
      <c r="AO13489" t="s">
        <v>5443</v>
      </c>
    </row>
    <row r="13490" spans="1:43" x14ac:dyDescent="0.35">
      <c r="A13490" t="s">
        <v>72144</v>
      </c>
      <c r="B13490" t="s">
        <v>30570</v>
      </c>
      <c r="C13490" t="s">
        <v>888</v>
      </c>
      <c r="H13490" t="s">
        <v>72145</v>
      </c>
      <c r="J13490" t="s">
        <v>72074</v>
      </c>
      <c r="P13490" t="s">
        <v>50</v>
      </c>
      <c r="U13490" s="1">
        <v>45320</v>
      </c>
      <c r="V13490" s="1">
        <v>45320</v>
      </c>
      <c r="W13490" s="1">
        <v>45320.60833333333</v>
      </c>
      <c r="X13490" s="1">
        <v>45320.60833333333</v>
      </c>
      <c r="AC13490" t="s">
        <v>53</v>
      </c>
      <c r="AD13490">
        <v>2969483999</v>
      </c>
      <c r="AE13490" s="1">
        <v>37690</v>
      </c>
      <c r="AF13490" t="s">
        <v>3164</v>
      </c>
      <c r="AG13490" t="s">
        <v>72146</v>
      </c>
      <c r="AH13490" t="s">
        <v>51</v>
      </c>
      <c r="AJ13490" t="s">
        <v>53</v>
      </c>
      <c r="AO13490" t="s">
        <v>5443</v>
      </c>
      <c r="AP13490" s="1">
        <v>45385.648611111108</v>
      </c>
    </row>
    <row r="13491" spans="1:43" x14ac:dyDescent="0.35">
      <c r="A13491" t="s">
        <v>72147</v>
      </c>
      <c r="B13491" t="s">
        <v>17520</v>
      </c>
      <c r="C13491" t="s">
        <v>21914</v>
      </c>
      <c r="H13491" t="s">
        <v>72148</v>
      </c>
      <c r="J13491" t="s">
        <v>72074</v>
      </c>
      <c r="P13491" t="s">
        <v>50</v>
      </c>
      <c r="U13491" s="1">
        <v>45320</v>
      </c>
      <c r="V13491" s="1">
        <v>45320</v>
      </c>
      <c r="W13491" s="1">
        <v>45320.438194444447</v>
      </c>
      <c r="X13491" s="1">
        <v>45320.438194444447</v>
      </c>
      <c r="AC13491" t="s">
        <v>53</v>
      </c>
      <c r="AD13491">
        <v>2969483999</v>
      </c>
      <c r="AE13491" s="1">
        <v>37690</v>
      </c>
      <c r="AF13491" t="s">
        <v>3164</v>
      </c>
      <c r="AG13491" t="s">
        <v>72149</v>
      </c>
      <c r="AH13491" t="s">
        <v>51</v>
      </c>
      <c r="AJ13491" t="s">
        <v>53</v>
      </c>
      <c r="AO13491" t="s">
        <v>5443</v>
      </c>
      <c r="AP13491" s="1">
        <v>45348.732638888891</v>
      </c>
    </row>
    <row r="13492" spans="1:43" x14ac:dyDescent="0.35">
      <c r="A13492" t="s">
        <v>72150</v>
      </c>
      <c r="B13492" t="s">
        <v>14932</v>
      </c>
      <c r="C13492" t="s">
        <v>2016</v>
      </c>
      <c r="F13492" t="s">
        <v>72151</v>
      </c>
      <c r="H13492" t="s">
        <v>72150</v>
      </c>
      <c r="J13492" t="s">
        <v>52729</v>
      </c>
      <c r="K13492" t="s">
        <v>52730</v>
      </c>
      <c r="M13492" t="s">
        <v>545</v>
      </c>
      <c r="N13492" t="s">
        <v>253</v>
      </c>
      <c r="O13492">
        <v>88005</v>
      </c>
      <c r="P13492" t="s">
        <v>50</v>
      </c>
      <c r="U13492" s="1">
        <v>45320</v>
      </c>
      <c r="V13492" s="1">
        <v>45320</v>
      </c>
      <c r="W13492" s="1">
        <v>45320.404166666667</v>
      </c>
      <c r="X13492" s="1">
        <v>45320.404166666667</v>
      </c>
      <c r="AC13492" t="s">
        <v>51</v>
      </c>
      <c r="AD13492">
        <v>2969483999</v>
      </c>
      <c r="AE13492" s="1">
        <v>37690</v>
      </c>
      <c r="AF13492" t="s">
        <v>3164</v>
      </c>
      <c r="AG13492" t="s">
        <v>72152</v>
      </c>
      <c r="AH13492" t="s">
        <v>51</v>
      </c>
      <c r="AJ13492" t="s">
        <v>53</v>
      </c>
      <c r="AK13492" t="s">
        <v>78</v>
      </c>
      <c r="AO13492" t="s">
        <v>5443</v>
      </c>
      <c r="AP13492" s="1">
        <v>45421.425000000003</v>
      </c>
    </row>
    <row r="13493" spans="1:43" x14ac:dyDescent="0.35">
      <c r="A13493" t="s">
        <v>72153</v>
      </c>
      <c r="B13493" t="s">
        <v>3348</v>
      </c>
      <c r="C13493" t="s">
        <v>2025</v>
      </c>
      <c r="F13493" t="s">
        <v>72154</v>
      </c>
      <c r="H13493" t="s">
        <v>72153</v>
      </c>
      <c r="J13493" t="s">
        <v>52729</v>
      </c>
      <c r="K13493" t="s">
        <v>72155</v>
      </c>
      <c r="M13493" t="s">
        <v>753</v>
      </c>
      <c r="N13493" t="s">
        <v>798</v>
      </c>
      <c r="O13493">
        <v>79936</v>
      </c>
      <c r="P13493" t="s">
        <v>50</v>
      </c>
      <c r="U13493" s="1">
        <v>45320</v>
      </c>
      <c r="V13493" s="1">
        <v>45320</v>
      </c>
      <c r="W13493" s="1">
        <v>45320.395833333336</v>
      </c>
      <c r="X13493" s="1">
        <v>45320.395833333336</v>
      </c>
      <c r="AC13493" t="s">
        <v>53</v>
      </c>
      <c r="AD13493">
        <v>2969483999</v>
      </c>
      <c r="AE13493" s="1">
        <v>37690</v>
      </c>
      <c r="AF13493" t="s">
        <v>72156</v>
      </c>
      <c r="AG13493" t="s">
        <v>72157</v>
      </c>
      <c r="AH13493" t="s">
        <v>51</v>
      </c>
      <c r="AJ13493" t="s">
        <v>53</v>
      </c>
      <c r="AK13493" t="s">
        <v>78</v>
      </c>
      <c r="AO13493" t="s">
        <v>5443</v>
      </c>
      <c r="AP13493" s="1">
        <v>45320.394444444442</v>
      </c>
    </row>
    <row r="13494" spans="1:43" x14ac:dyDescent="0.35">
      <c r="A13494" t="s">
        <v>72158</v>
      </c>
      <c r="B13494" t="s">
        <v>690</v>
      </c>
      <c r="C13494" t="s">
        <v>4211</v>
      </c>
      <c r="F13494" t="s">
        <v>72159</v>
      </c>
      <c r="H13494" t="s">
        <v>72158</v>
      </c>
      <c r="J13494" t="s">
        <v>68557</v>
      </c>
      <c r="K13494" t="s">
        <v>72160</v>
      </c>
      <c r="M13494" t="s">
        <v>1070</v>
      </c>
      <c r="N13494" t="s">
        <v>65</v>
      </c>
      <c r="O13494">
        <v>81137</v>
      </c>
      <c r="P13494" t="s">
        <v>50</v>
      </c>
      <c r="U13494" s="1">
        <v>45320</v>
      </c>
      <c r="V13494" s="1">
        <v>45320</v>
      </c>
      <c r="W13494" s="1">
        <v>45320.523611111108</v>
      </c>
      <c r="X13494" s="1">
        <v>45320.523611111108</v>
      </c>
      <c r="AC13494" t="s">
        <v>53</v>
      </c>
      <c r="AD13494">
        <v>2970065789</v>
      </c>
      <c r="AE13494" s="1">
        <v>44327.725694444445</v>
      </c>
      <c r="AF13494" t="s">
        <v>20960</v>
      </c>
      <c r="AG13494" t="s">
        <v>72161</v>
      </c>
      <c r="AH13494" t="s">
        <v>51</v>
      </c>
      <c r="AJ13494" t="s">
        <v>53</v>
      </c>
      <c r="AK13494" t="s">
        <v>78</v>
      </c>
      <c r="AO13494" t="s">
        <v>5443</v>
      </c>
      <c r="AP13494" s="1">
        <v>45334.45</v>
      </c>
    </row>
    <row r="13495" spans="1:43" x14ac:dyDescent="0.35">
      <c r="A13495" t="s">
        <v>72162</v>
      </c>
      <c r="B13495" t="s">
        <v>14591</v>
      </c>
      <c r="C13495" t="s">
        <v>1540</v>
      </c>
      <c r="F13495" t="s">
        <v>72163</v>
      </c>
      <c r="H13495" t="s">
        <v>72162</v>
      </c>
      <c r="J13495" t="s">
        <v>72164</v>
      </c>
      <c r="K13495" t="s">
        <v>72165</v>
      </c>
      <c r="M13495" t="s">
        <v>753</v>
      </c>
      <c r="N13495" t="s">
        <v>798</v>
      </c>
      <c r="O13495">
        <v>79938</v>
      </c>
      <c r="P13495" t="s">
        <v>50</v>
      </c>
      <c r="U13495" s="1">
        <v>45320</v>
      </c>
      <c r="V13495" s="1">
        <v>45320</v>
      </c>
      <c r="W13495" s="1">
        <v>45320.601388888892</v>
      </c>
      <c r="X13495" s="1">
        <v>45320.601388888892</v>
      </c>
      <c r="AC13495" t="s">
        <v>51</v>
      </c>
      <c r="AD13495">
        <v>2974053654</v>
      </c>
      <c r="AE13495" s="1">
        <v>45320.626388888886</v>
      </c>
      <c r="AF13495" t="s">
        <v>72166</v>
      </c>
      <c r="AG13495" t="s">
        <v>72167</v>
      </c>
      <c r="AH13495" t="s">
        <v>51</v>
      </c>
      <c r="AJ13495" t="s">
        <v>53</v>
      </c>
      <c r="AK13495" t="s">
        <v>78</v>
      </c>
      <c r="AO13495" t="s">
        <v>5443</v>
      </c>
      <c r="AP13495" s="1">
        <v>45320.642361111109</v>
      </c>
      <c r="AQ13495" s="1">
        <v>45320.638888888891</v>
      </c>
    </row>
    <row r="13496" spans="1:43" x14ac:dyDescent="0.35">
      <c r="A13496" t="s">
        <v>72168</v>
      </c>
      <c r="B13496" t="s">
        <v>5327</v>
      </c>
      <c r="C13496" t="s">
        <v>15132</v>
      </c>
      <c r="F13496" t="s">
        <v>72169</v>
      </c>
      <c r="H13496" t="s">
        <v>72168</v>
      </c>
      <c r="J13496" t="s">
        <v>5331</v>
      </c>
      <c r="K13496" t="s">
        <v>72170</v>
      </c>
      <c r="M13496" t="s">
        <v>1296</v>
      </c>
      <c r="N13496" t="s">
        <v>253</v>
      </c>
      <c r="O13496">
        <v>88220</v>
      </c>
      <c r="P13496" t="s">
        <v>50</v>
      </c>
      <c r="U13496" s="1">
        <v>45320</v>
      </c>
      <c r="V13496" s="1">
        <v>45320</v>
      </c>
      <c r="W13496" s="1">
        <v>45320.320833333331</v>
      </c>
      <c r="X13496" s="1">
        <v>45320.320833333331</v>
      </c>
      <c r="AC13496" t="s">
        <v>53</v>
      </c>
      <c r="AD13496">
        <v>2969479150</v>
      </c>
      <c r="AE13496" s="1">
        <v>37378</v>
      </c>
      <c r="AF13496" t="s">
        <v>5334</v>
      </c>
      <c r="AG13496" t="s">
        <v>72171</v>
      </c>
      <c r="AH13496" t="s">
        <v>51</v>
      </c>
      <c r="AJ13496" t="s">
        <v>53</v>
      </c>
      <c r="AK13496" t="s">
        <v>78</v>
      </c>
      <c r="AO13496" t="s">
        <v>5443</v>
      </c>
      <c r="AP13496" s="1">
        <v>45320.319444444445</v>
      </c>
    </row>
    <row r="13497" spans="1:43" x14ac:dyDescent="0.35">
      <c r="A13497" t="s">
        <v>72172</v>
      </c>
      <c r="B13497" t="s">
        <v>1997</v>
      </c>
      <c r="C13497" t="s">
        <v>6730</v>
      </c>
      <c r="F13497" t="s">
        <v>72173</v>
      </c>
      <c r="H13497" t="s">
        <v>72174</v>
      </c>
      <c r="J13497" t="s">
        <v>4293</v>
      </c>
      <c r="K13497" t="s">
        <v>72175</v>
      </c>
      <c r="M13497" t="s">
        <v>753</v>
      </c>
      <c r="N13497" t="s">
        <v>798</v>
      </c>
      <c r="O13497">
        <v>79928</v>
      </c>
      <c r="P13497" t="s">
        <v>50</v>
      </c>
      <c r="U13497" s="1">
        <v>45320</v>
      </c>
      <c r="V13497" s="1">
        <v>45320</v>
      </c>
      <c r="W13497" s="1">
        <v>45320.320833333331</v>
      </c>
      <c r="X13497" s="1">
        <v>45320.320833333331</v>
      </c>
      <c r="AC13497" t="s">
        <v>51</v>
      </c>
      <c r="AD13497">
        <v>2969634929</v>
      </c>
      <c r="AE13497" s="1">
        <v>41799.665972222225</v>
      </c>
      <c r="AF13497" t="s">
        <v>4296</v>
      </c>
      <c r="AG13497" t="s">
        <v>72176</v>
      </c>
      <c r="AH13497" t="s">
        <v>51</v>
      </c>
      <c r="AJ13497" t="s">
        <v>53</v>
      </c>
      <c r="AK13497" t="s">
        <v>78</v>
      </c>
      <c r="AO13497" t="s">
        <v>5443</v>
      </c>
      <c r="AP13497" s="1">
        <v>45341.243055555555</v>
      </c>
    </row>
    <row r="13498" spans="1:43" x14ac:dyDescent="0.35">
      <c r="A13498" t="s">
        <v>72177</v>
      </c>
      <c r="B13498" t="s">
        <v>70146</v>
      </c>
      <c r="C13498" t="s">
        <v>1076</v>
      </c>
      <c r="F13498" t="s">
        <v>72178</v>
      </c>
      <c r="H13498" t="s">
        <v>72177</v>
      </c>
      <c r="J13498" t="s">
        <v>4293</v>
      </c>
      <c r="K13498" t="s">
        <v>70148</v>
      </c>
      <c r="M13498" t="s">
        <v>18278</v>
      </c>
      <c r="N13498" t="s">
        <v>798</v>
      </c>
      <c r="O13498">
        <v>76013</v>
      </c>
      <c r="P13498" t="s">
        <v>50</v>
      </c>
      <c r="U13498" s="1">
        <v>45320</v>
      </c>
      <c r="V13498" s="1">
        <v>45320</v>
      </c>
      <c r="W13498" s="1">
        <v>45320.268055555556</v>
      </c>
      <c r="X13498" s="1">
        <v>45320.268055555556</v>
      </c>
      <c r="AC13498" t="s">
        <v>51</v>
      </c>
      <c r="AD13498">
        <v>2969634929</v>
      </c>
      <c r="AE13498" s="1">
        <v>41799.665972222225</v>
      </c>
      <c r="AF13498" t="s">
        <v>4296</v>
      </c>
      <c r="AG13498" t="s">
        <v>72179</v>
      </c>
      <c r="AH13498" t="s">
        <v>51</v>
      </c>
      <c r="AJ13498" t="s">
        <v>53</v>
      </c>
      <c r="AK13498" t="s">
        <v>78</v>
      </c>
      <c r="AO13498" t="s">
        <v>5443</v>
      </c>
      <c r="AP13498" s="1">
        <v>45352.456250000003</v>
      </c>
    </row>
    <row r="13499" spans="1:43" x14ac:dyDescent="0.35">
      <c r="A13499" t="s">
        <v>72180</v>
      </c>
      <c r="B13499" t="s">
        <v>70464</v>
      </c>
      <c r="C13499" t="s">
        <v>13369</v>
      </c>
      <c r="F13499">
        <v>17192987490</v>
      </c>
      <c r="H13499" t="s">
        <v>72180</v>
      </c>
      <c r="K13499" t="s">
        <v>72181</v>
      </c>
      <c r="M13499" t="s">
        <v>22543</v>
      </c>
      <c r="N13499" t="s">
        <v>287</v>
      </c>
      <c r="O13499">
        <v>81133</v>
      </c>
      <c r="P13499" t="s">
        <v>50</v>
      </c>
      <c r="U13499" s="1">
        <v>45320</v>
      </c>
      <c r="V13499" s="1">
        <v>45320</v>
      </c>
      <c r="W13499" s="1">
        <v>45320.882638888892</v>
      </c>
      <c r="X13499" s="1">
        <v>45320.882638888892</v>
      </c>
      <c r="AC13499" t="s">
        <v>53</v>
      </c>
      <c r="AD13499">
        <v>1000000001</v>
      </c>
      <c r="AE13499" s="1">
        <v>39973.351388888892</v>
      </c>
      <c r="AF13499" t="s">
        <v>3377</v>
      </c>
      <c r="AG13499" t="s">
        <v>72182</v>
      </c>
      <c r="AH13499" t="s">
        <v>51</v>
      </c>
      <c r="AJ13499" t="s">
        <v>53</v>
      </c>
      <c r="AK13499" t="s">
        <v>78</v>
      </c>
      <c r="AO13499" t="s">
        <v>51552</v>
      </c>
    </row>
    <row r="13500" spans="1:43" x14ac:dyDescent="0.35">
      <c r="A13500" t="s">
        <v>72183</v>
      </c>
      <c r="B13500" t="s">
        <v>23028</v>
      </c>
      <c r="C13500" t="s">
        <v>15111</v>
      </c>
      <c r="F13500" t="s">
        <v>72184</v>
      </c>
      <c r="H13500" t="s">
        <v>72183</v>
      </c>
      <c r="J13500" t="s">
        <v>72185</v>
      </c>
      <c r="K13500" t="s">
        <v>23031</v>
      </c>
      <c r="M13500" t="s">
        <v>15570</v>
      </c>
      <c r="N13500" t="s">
        <v>65</v>
      </c>
      <c r="O13500">
        <v>80816</v>
      </c>
      <c r="P13500" t="s">
        <v>50</v>
      </c>
      <c r="U13500" s="1">
        <v>45320</v>
      </c>
      <c r="V13500" s="1">
        <v>45320</v>
      </c>
      <c r="W13500" s="1">
        <v>45320.708333333336</v>
      </c>
      <c r="X13500" s="1">
        <v>45320.708333333336</v>
      </c>
      <c r="AC13500" t="s">
        <v>53</v>
      </c>
      <c r="AD13500">
        <v>2972061887</v>
      </c>
      <c r="AE13500" s="1">
        <v>44637.120138888888</v>
      </c>
      <c r="AF13500" t="s">
        <v>72186</v>
      </c>
      <c r="AG13500" t="s">
        <v>72187</v>
      </c>
      <c r="AH13500" t="s">
        <v>51</v>
      </c>
      <c r="AJ13500" t="s">
        <v>53</v>
      </c>
      <c r="AK13500" t="s">
        <v>78</v>
      </c>
      <c r="AO13500" t="s">
        <v>5443</v>
      </c>
      <c r="AP13500" s="1">
        <v>45320.706944444442</v>
      </c>
    </row>
    <row r="13501" spans="1:43" x14ac:dyDescent="0.35">
      <c r="A13501" t="s">
        <v>72188</v>
      </c>
      <c r="B13501" t="s">
        <v>72189</v>
      </c>
      <c r="C13501" t="s">
        <v>2717</v>
      </c>
      <c r="F13501" t="s">
        <v>72190</v>
      </c>
      <c r="H13501" t="s">
        <v>72191</v>
      </c>
      <c r="J13501" t="s">
        <v>72192</v>
      </c>
      <c r="K13501" t="s">
        <v>72193</v>
      </c>
      <c r="M13501" t="s">
        <v>72194</v>
      </c>
      <c r="N13501" t="s">
        <v>213</v>
      </c>
      <c r="O13501">
        <v>88221</v>
      </c>
      <c r="P13501" t="s">
        <v>50</v>
      </c>
      <c r="U13501" s="1">
        <v>45320</v>
      </c>
      <c r="V13501" s="1">
        <v>45320</v>
      </c>
      <c r="W13501" s="1">
        <v>45320.923611111109</v>
      </c>
      <c r="X13501" s="1">
        <v>45320.923611111109</v>
      </c>
      <c r="AC13501" t="s">
        <v>53</v>
      </c>
      <c r="AD13501">
        <v>2973636373</v>
      </c>
      <c r="AE13501" s="1">
        <v>45167.479861111111</v>
      </c>
      <c r="AF13501" t="s">
        <v>72195</v>
      </c>
      <c r="AG13501" t="s">
        <v>72196</v>
      </c>
      <c r="AH13501" t="s">
        <v>51</v>
      </c>
      <c r="AJ13501" t="s">
        <v>53</v>
      </c>
      <c r="AK13501" t="s">
        <v>78</v>
      </c>
      <c r="AO13501" t="s">
        <v>5443</v>
      </c>
      <c r="AP13501" s="1">
        <v>45341.433333333334</v>
      </c>
      <c r="AQ13501" s="1">
        <v>45336.567361111112</v>
      </c>
    </row>
    <row r="13502" spans="1:43" x14ac:dyDescent="0.35">
      <c r="A13502">
        <v>232516</v>
      </c>
      <c r="B13502" t="s">
        <v>1075</v>
      </c>
      <c r="C13502" t="s">
        <v>89</v>
      </c>
      <c r="F13502" t="s">
        <v>72197</v>
      </c>
      <c r="G13502">
        <v>7208762633</v>
      </c>
      <c r="H13502" t="s">
        <v>41759</v>
      </c>
      <c r="J13502" t="s">
        <v>12614</v>
      </c>
      <c r="M13502" t="s">
        <v>525</v>
      </c>
      <c r="N13502" t="s">
        <v>287</v>
      </c>
      <c r="O13502">
        <v>80018</v>
      </c>
      <c r="P13502" t="s">
        <v>50</v>
      </c>
      <c r="U13502" s="1">
        <v>45320</v>
      </c>
      <c r="V13502" s="1">
        <v>45320</v>
      </c>
      <c r="AC13502" t="s">
        <v>53</v>
      </c>
      <c r="AD13502">
        <v>2969543968</v>
      </c>
      <c r="AE13502" s="1">
        <v>40032.470138888886</v>
      </c>
      <c r="AG13502" t="s">
        <v>72198</v>
      </c>
      <c r="AH13502" t="s">
        <v>51</v>
      </c>
      <c r="AJ13502" t="s">
        <v>53</v>
      </c>
      <c r="AO13502" t="s">
        <v>57090</v>
      </c>
    </row>
    <row r="13503" spans="1:43" x14ac:dyDescent="0.35">
      <c r="A13503">
        <v>206507</v>
      </c>
      <c r="B13503" t="s">
        <v>72199</v>
      </c>
      <c r="C13503" t="s">
        <v>5031</v>
      </c>
      <c r="F13503" t="s">
        <v>72200</v>
      </c>
      <c r="G13503">
        <v>9702500472</v>
      </c>
      <c r="H13503" t="s">
        <v>47416</v>
      </c>
      <c r="J13503" t="s">
        <v>12614</v>
      </c>
      <c r="M13503" t="s">
        <v>4713</v>
      </c>
      <c r="N13503" t="s">
        <v>287</v>
      </c>
      <c r="O13503">
        <v>81401</v>
      </c>
      <c r="P13503" t="s">
        <v>50</v>
      </c>
      <c r="U13503" s="1">
        <v>45320</v>
      </c>
      <c r="V13503" s="1">
        <v>45320</v>
      </c>
      <c r="AC13503" t="s">
        <v>53</v>
      </c>
      <c r="AD13503">
        <v>2969543968</v>
      </c>
      <c r="AE13503" s="1">
        <v>40032.470138888886</v>
      </c>
      <c r="AG13503" t="s">
        <v>72201</v>
      </c>
      <c r="AH13503" t="s">
        <v>51</v>
      </c>
      <c r="AJ13503" t="s">
        <v>53</v>
      </c>
      <c r="AO13503" t="s">
        <v>57090</v>
      </c>
    </row>
    <row r="13504" spans="1:43" x14ac:dyDescent="0.35">
      <c r="A13504">
        <v>247032</v>
      </c>
      <c r="B13504" t="s">
        <v>72202</v>
      </c>
      <c r="C13504" t="s">
        <v>12925</v>
      </c>
      <c r="F13504" t="s">
        <v>72203</v>
      </c>
      <c r="G13504">
        <v>7208762630</v>
      </c>
      <c r="H13504" t="s">
        <v>43428</v>
      </c>
      <c r="J13504" t="s">
        <v>12614</v>
      </c>
      <c r="M13504" t="s">
        <v>4698</v>
      </c>
      <c r="N13504" t="s">
        <v>287</v>
      </c>
      <c r="O13504">
        <v>80817</v>
      </c>
      <c r="P13504" t="s">
        <v>50</v>
      </c>
      <c r="U13504" s="1">
        <v>45320</v>
      </c>
      <c r="V13504" s="1">
        <v>45320</v>
      </c>
      <c r="AC13504" t="s">
        <v>53</v>
      </c>
      <c r="AD13504">
        <v>2969543968</v>
      </c>
      <c r="AE13504" s="1">
        <v>40032.470138888886</v>
      </c>
      <c r="AG13504" t="s">
        <v>72204</v>
      </c>
      <c r="AH13504" t="s">
        <v>51</v>
      </c>
      <c r="AJ13504" t="s">
        <v>53</v>
      </c>
      <c r="AO13504" t="s">
        <v>57090</v>
      </c>
    </row>
    <row r="13505" spans="1:43" x14ac:dyDescent="0.35">
      <c r="A13505">
        <v>310915</v>
      </c>
      <c r="B13505" t="s">
        <v>4445</v>
      </c>
      <c r="C13505" t="s">
        <v>66874</v>
      </c>
      <c r="F13505" t="s">
        <v>72205</v>
      </c>
      <c r="G13505">
        <v>2282244864</v>
      </c>
      <c r="H13505" t="s">
        <v>43442</v>
      </c>
      <c r="J13505" t="s">
        <v>12614</v>
      </c>
      <c r="M13505" t="s">
        <v>4326</v>
      </c>
      <c r="N13505" t="s">
        <v>287</v>
      </c>
      <c r="O13505">
        <v>80643</v>
      </c>
      <c r="P13505" t="s">
        <v>50</v>
      </c>
      <c r="U13505" s="1">
        <v>45320</v>
      </c>
      <c r="V13505" s="1">
        <v>45320</v>
      </c>
      <c r="AC13505" t="s">
        <v>53</v>
      </c>
      <c r="AD13505">
        <v>2969543968</v>
      </c>
      <c r="AE13505" s="1">
        <v>40032.470138888886</v>
      </c>
      <c r="AG13505" t="s">
        <v>72206</v>
      </c>
      <c r="AH13505" t="s">
        <v>51</v>
      </c>
      <c r="AJ13505" t="s">
        <v>53</v>
      </c>
      <c r="AO13505" t="s">
        <v>57090</v>
      </c>
    </row>
    <row r="13506" spans="1:43" x14ac:dyDescent="0.35">
      <c r="A13506" t="s">
        <v>72207</v>
      </c>
      <c r="B13506" t="s">
        <v>72208</v>
      </c>
      <c r="C13506" t="s">
        <v>5318</v>
      </c>
      <c r="F13506" t="s">
        <v>72209</v>
      </c>
      <c r="G13506">
        <v>19705216868</v>
      </c>
      <c r="H13506" t="s">
        <v>72207</v>
      </c>
      <c r="J13506" t="s">
        <v>72210</v>
      </c>
      <c r="M13506" t="s">
        <v>3412</v>
      </c>
      <c r="N13506" t="s">
        <v>287</v>
      </c>
      <c r="O13506">
        <v>80742</v>
      </c>
      <c r="P13506" t="s">
        <v>50</v>
      </c>
      <c r="U13506" s="1">
        <v>45320</v>
      </c>
      <c r="V13506" s="1">
        <v>45320</v>
      </c>
      <c r="W13506" s="1">
        <v>45320.712500000001</v>
      </c>
      <c r="X13506" s="1">
        <v>45320.712500000001</v>
      </c>
      <c r="AC13506" t="s">
        <v>53</v>
      </c>
      <c r="AD13506">
        <v>2974053682</v>
      </c>
      <c r="AE13506" s="1">
        <v>45320.724305555559</v>
      </c>
      <c r="AF13506" t="s">
        <v>72211</v>
      </c>
      <c r="AG13506" t="s">
        <v>72212</v>
      </c>
      <c r="AH13506" t="s">
        <v>51</v>
      </c>
      <c r="AJ13506" t="s">
        <v>53</v>
      </c>
      <c r="AK13506" t="s">
        <v>78</v>
      </c>
      <c r="AO13506" t="s">
        <v>5443</v>
      </c>
      <c r="AP13506" s="1">
        <v>45320.713194444441</v>
      </c>
    </row>
    <row r="13507" spans="1:43" x14ac:dyDescent="0.35">
      <c r="A13507" t="s">
        <v>72213</v>
      </c>
      <c r="B13507" t="s">
        <v>22002</v>
      </c>
      <c r="C13507" t="s">
        <v>31791</v>
      </c>
      <c r="F13507" t="s">
        <v>72214</v>
      </c>
      <c r="G13507">
        <v>3202936683</v>
      </c>
      <c r="H13507" t="s">
        <v>72213</v>
      </c>
      <c r="J13507" t="s">
        <v>16624</v>
      </c>
      <c r="K13507" t="s">
        <v>16542</v>
      </c>
      <c r="M13507" t="s">
        <v>36133</v>
      </c>
      <c r="N13507" t="s">
        <v>2123</v>
      </c>
      <c r="O13507">
        <v>56310</v>
      </c>
      <c r="P13507" t="s">
        <v>50</v>
      </c>
      <c r="U13507" s="1">
        <v>45321</v>
      </c>
      <c r="V13507" s="1">
        <v>45321</v>
      </c>
      <c r="W13507" s="1">
        <v>45321.493055555555</v>
      </c>
      <c r="X13507" s="1">
        <v>45321.493055555555</v>
      </c>
      <c r="AC13507" t="s">
        <v>53</v>
      </c>
      <c r="AD13507">
        <v>2969506030</v>
      </c>
      <c r="AE13507" s="1">
        <v>38097.646527777775</v>
      </c>
      <c r="AF13507" t="s">
        <v>9782</v>
      </c>
      <c r="AG13507" t="s">
        <v>72215</v>
      </c>
      <c r="AH13507" t="s">
        <v>51</v>
      </c>
      <c r="AJ13507" t="s">
        <v>53</v>
      </c>
      <c r="AK13507" t="s">
        <v>78</v>
      </c>
      <c r="AO13507" t="s">
        <v>5443</v>
      </c>
      <c r="AP13507" s="1">
        <v>45476.551388888889</v>
      </c>
      <c r="AQ13507" s="1">
        <v>45474.598611111112</v>
      </c>
    </row>
    <row r="13508" spans="1:43" x14ac:dyDescent="0.35">
      <c r="A13508" t="s">
        <v>72216</v>
      </c>
      <c r="B13508" t="s">
        <v>11164</v>
      </c>
      <c r="C13508" t="s">
        <v>68797</v>
      </c>
      <c r="F13508" t="s">
        <v>72217</v>
      </c>
      <c r="H13508" t="s">
        <v>72216</v>
      </c>
      <c r="J13508" t="s">
        <v>72218</v>
      </c>
      <c r="K13508" t="s">
        <v>72219</v>
      </c>
      <c r="M13508" t="s">
        <v>52737</v>
      </c>
      <c r="N13508" t="s">
        <v>798</v>
      </c>
      <c r="O13508">
        <v>79849</v>
      </c>
      <c r="P13508" t="s">
        <v>50</v>
      </c>
      <c r="U13508" s="1">
        <v>45321</v>
      </c>
      <c r="V13508" s="1">
        <v>45321</v>
      </c>
      <c r="W13508" s="1">
        <v>45321.531944444447</v>
      </c>
      <c r="X13508" s="1">
        <v>45321.531944444447</v>
      </c>
      <c r="AC13508" t="s">
        <v>51</v>
      </c>
      <c r="AD13508">
        <v>2974054371</v>
      </c>
      <c r="AE13508" s="1">
        <v>45321.696527777778</v>
      </c>
      <c r="AF13508" t="s">
        <v>72220</v>
      </c>
      <c r="AG13508" t="s">
        <v>72221</v>
      </c>
      <c r="AH13508" t="s">
        <v>51</v>
      </c>
      <c r="AJ13508" t="s">
        <v>53</v>
      </c>
      <c r="AK13508" t="s">
        <v>78</v>
      </c>
      <c r="AO13508" t="s">
        <v>5443</v>
      </c>
      <c r="AP13508" s="1">
        <v>45321.699305555558</v>
      </c>
      <c r="AQ13508" s="1">
        <v>45321.703472222223</v>
      </c>
    </row>
    <row r="13509" spans="1:43" x14ac:dyDescent="0.35">
      <c r="A13509" t="s">
        <v>72222</v>
      </c>
      <c r="B13509" t="s">
        <v>72223</v>
      </c>
      <c r="C13509" t="s">
        <v>72224</v>
      </c>
      <c r="F13509" t="s">
        <v>72225</v>
      </c>
      <c r="H13509" t="s">
        <v>72222</v>
      </c>
      <c r="J13509" t="s">
        <v>72226</v>
      </c>
      <c r="K13509" t="s">
        <v>72227</v>
      </c>
      <c r="M13509" t="s">
        <v>72228</v>
      </c>
      <c r="N13509" t="s">
        <v>28587</v>
      </c>
      <c r="O13509">
        <v>33800</v>
      </c>
      <c r="P13509" t="s">
        <v>5151</v>
      </c>
      <c r="U13509" s="1">
        <v>45321</v>
      </c>
      <c r="V13509" s="1">
        <v>45321</v>
      </c>
      <c r="W13509" s="1">
        <v>45321.661111111112</v>
      </c>
      <c r="X13509" s="1">
        <v>45321.661111111112</v>
      </c>
      <c r="AC13509" t="s">
        <v>51</v>
      </c>
      <c r="AD13509">
        <v>2974054380</v>
      </c>
      <c r="AE13509" s="1">
        <v>45321.716666666667</v>
      </c>
      <c r="AF13509" t="s">
        <v>72229</v>
      </c>
      <c r="AG13509" t="s">
        <v>72230</v>
      </c>
      <c r="AH13509" t="s">
        <v>51</v>
      </c>
      <c r="AJ13509" t="s">
        <v>53</v>
      </c>
      <c r="AK13509" t="s">
        <v>78</v>
      </c>
      <c r="AO13509" t="s">
        <v>5443</v>
      </c>
      <c r="AP13509" s="1">
        <v>45323.487500000003</v>
      </c>
      <c r="AQ13509" s="1">
        <v>45323.48541666667</v>
      </c>
    </row>
    <row r="13510" spans="1:43" x14ac:dyDescent="0.35">
      <c r="A13510" t="s">
        <v>72231</v>
      </c>
      <c r="B13510" t="s">
        <v>72232</v>
      </c>
      <c r="C13510" t="s">
        <v>2644</v>
      </c>
      <c r="F13510" t="s">
        <v>72233</v>
      </c>
      <c r="H13510" t="s">
        <v>72234</v>
      </c>
      <c r="J13510" t="s">
        <v>72235</v>
      </c>
      <c r="K13510" t="s">
        <v>72236</v>
      </c>
      <c r="M13510" t="s">
        <v>35535</v>
      </c>
      <c r="N13510" t="s">
        <v>253</v>
      </c>
      <c r="O13510">
        <v>87004</v>
      </c>
      <c r="P13510" t="s">
        <v>50</v>
      </c>
      <c r="U13510" s="1">
        <v>45321</v>
      </c>
      <c r="V13510" s="1">
        <v>45321</v>
      </c>
      <c r="W13510" s="1">
        <v>45321.62222222222</v>
      </c>
      <c r="X13510" s="1">
        <v>45321.62222222222</v>
      </c>
      <c r="AC13510" t="s">
        <v>51</v>
      </c>
      <c r="AD13510">
        <v>2969577176</v>
      </c>
      <c r="AE13510" s="1">
        <v>41114.544444444444</v>
      </c>
      <c r="AF13510" t="s">
        <v>72237</v>
      </c>
      <c r="AG13510" t="s">
        <v>72238</v>
      </c>
      <c r="AH13510" t="s">
        <v>51</v>
      </c>
      <c r="AJ13510" t="s">
        <v>53</v>
      </c>
      <c r="AK13510" t="s">
        <v>78</v>
      </c>
      <c r="AO13510" t="s">
        <v>5443</v>
      </c>
      <c r="AP13510" s="1">
        <v>45324.496527777781</v>
      </c>
    </row>
    <row r="13511" spans="1:43" x14ac:dyDescent="0.35">
      <c r="A13511" t="s">
        <v>72239</v>
      </c>
      <c r="B13511" t="s">
        <v>2339</v>
      </c>
      <c r="C13511" t="s">
        <v>894</v>
      </c>
      <c r="F13511" t="s">
        <v>72240</v>
      </c>
      <c r="H13511" t="s">
        <v>72241</v>
      </c>
      <c r="J13511" t="s">
        <v>72242</v>
      </c>
      <c r="K13511" t="s">
        <v>72243</v>
      </c>
      <c r="L13511" t="s">
        <v>25626</v>
      </c>
      <c r="M13511" t="s">
        <v>72244</v>
      </c>
      <c r="N13511" t="s">
        <v>637</v>
      </c>
      <c r="O13511">
        <v>79845</v>
      </c>
      <c r="P13511" t="s">
        <v>50</v>
      </c>
      <c r="U13511" s="1">
        <v>45321</v>
      </c>
      <c r="V13511" s="1">
        <v>45321</v>
      </c>
      <c r="W13511" s="1">
        <v>45321.375</v>
      </c>
      <c r="X13511" s="1">
        <v>45321.375</v>
      </c>
      <c r="AC13511" t="s">
        <v>53</v>
      </c>
      <c r="AD13511">
        <v>2974054008</v>
      </c>
      <c r="AE13511" s="1">
        <v>45321.452777777777</v>
      </c>
      <c r="AF13511" t="s">
        <v>72245</v>
      </c>
      <c r="AG13511" t="s">
        <v>72246</v>
      </c>
      <c r="AH13511" t="s">
        <v>51</v>
      </c>
      <c r="AJ13511" t="s">
        <v>53</v>
      </c>
      <c r="AK13511" t="s">
        <v>78</v>
      </c>
      <c r="AO13511" t="s">
        <v>5443</v>
      </c>
      <c r="AP13511" s="1">
        <v>45321.374305555553</v>
      </c>
    </row>
    <row r="13512" spans="1:43" x14ac:dyDescent="0.35">
      <c r="A13512" t="s">
        <v>72247</v>
      </c>
      <c r="B13512" t="s">
        <v>3066</v>
      </c>
      <c r="C13512" t="s">
        <v>9098</v>
      </c>
      <c r="F13512" t="s">
        <v>72248</v>
      </c>
      <c r="H13512" t="s">
        <v>72247</v>
      </c>
      <c r="J13512" t="s">
        <v>72249</v>
      </c>
      <c r="K13512" t="s">
        <v>72250</v>
      </c>
      <c r="M13512" t="s">
        <v>36325</v>
      </c>
      <c r="N13512" t="s">
        <v>65</v>
      </c>
      <c r="O13512">
        <v>80136</v>
      </c>
      <c r="P13512" t="s">
        <v>50</v>
      </c>
      <c r="U13512" s="1">
        <v>45321</v>
      </c>
      <c r="V13512" s="1">
        <v>45321</v>
      </c>
      <c r="W13512" s="1">
        <v>45321.404166666667</v>
      </c>
      <c r="X13512" s="1">
        <v>45321.404166666667</v>
      </c>
      <c r="AC13512" t="s">
        <v>53</v>
      </c>
      <c r="AD13512">
        <v>2974054010</v>
      </c>
      <c r="AE13512" s="1">
        <v>45321.45416666667</v>
      </c>
      <c r="AF13512" t="s">
        <v>72251</v>
      </c>
      <c r="AG13512" t="s">
        <v>72252</v>
      </c>
      <c r="AH13512" t="s">
        <v>51</v>
      </c>
      <c r="AJ13512" t="s">
        <v>53</v>
      </c>
      <c r="AK13512" t="s">
        <v>78</v>
      </c>
      <c r="AO13512" t="s">
        <v>5443</v>
      </c>
      <c r="AP13512" s="1">
        <v>45321.40347222222</v>
      </c>
      <c r="AQ13512" s="1">
        <v>45321.411111111112</v>
      </c>
    </row>
    <row r="13513" spans="1:43" x14ac:dyDescent="0.35">
      <c r="A13513" t="s">
        <v>72253</v>
      </c>
      <c r="B13513" t="s">
        <v>4200</v>
      </c>
      <c r="C13513" t="s">
        <v>338</v>
      </c>
      <c r="F13513" t="s">
        <v>72254</v>
      </c>
      <c r="H13513" t="s">
        <v>72253</v>
      </c>
      <c r="J13513" t="s">
        <v>27011</v>
      </c>
      <c r="K13513" t="s">
        <v>48397</v>
      </c>
      <c r="M13513" t="s">
        <v>525</v>
      </c>
      <c r="N13513" t="s">
        <v>65</v>
      </c>
      <c r="O13513">
        <v>80011</v>
      </c>
      <c r="P13513" t="s">
        <v>50</v>
      </c>
      <c r="U13513" s="1">
        <v>45321</v>
      </c>
      <c r="V13513" s="1">
        <v>45321</v>
      </c>
      <c r="W13513" s="1">
        <v>45321.473611111112</v>
      </c>
      <c r="X13513" s="1">
        <v>45321.473611111112</v>
      </c>
      <c r="AC13513" t="s">
        <v>53</v>
      </c>
      <c r="AD13513">
        <v>2969736018</v>
      </c>
      <c r="AE13513" s="1">
        <v>42851.4</v>
      </c>
      <c r="AF13513" t="s">
        <v>27013</v>
      </c>
      <c r="AG13513" t="s">
        <v>72255</v>
      </c>
      <c r="AH13513" t="s">
        <v>51</v>
      </c>
      <c r="AJ13513" t="s">
        <v>53</v>
      </c>
      <c r="AK13513" t="s">
        <v>78</v>
      </c>
      <c r="AO13513" t="s">
        <v>5443</v>
      </c>
      <c r="AP13513" s="1">
        <v>45321.482638888891</v>
      </c>
      <c r="AQ13513" s="1">
        <v>45321.489583333336</v>
      </c>
    </row>
    <row r="13514" spans="1:43" x14ac:dyDescent="0.35">
      <c r="A13514" t="s">
        <v>72256</v>
      </c>
      <c r="B13514" t="s">
        <v>72257</v>
      </c>
      <c r="C13514" t="s">
        <v>72258</v>
      </c>
      <c r="F13514" t="s">
        <v>72259</v>
      </c>
      <c r="H13514" t="s">
        <v>72260</v>
      </c>
      <c r="I13514" t="s">
        <v>2257</v>
      </c>
      <c r="J13514" t="s">
        <v>72261</v>
      </c>
      <c r="K13514" t="s">
        <v>72262</v>
      </c>
      <c r="L13514" t="s">
        <v>72263</v>
      </c>
      <c r="M13514" t="s">
        <v>72264</v>
      </c>
      <c r="N13514" t="s">
        <v>11619</v>
      </c>
      <c r="O13514">
        <v>12414</v>
      </c>
      <c r="P13514" t="s">
        <v>50</v>
      </c>
      <c r="U13514" s="1">
        <v>45321</v>
      </c>
      <c r="V13514" s="1">
        <v>45321</v>
      </c>
      <c r="AC13514" t="s">
        <v>53</v>
      </c>
      <c r="AD13514">
        <v>2969504015</v>
      </c>
      <c r="AE13514" s="1">
        <v>37965</v>
      </c>
      <c r="AG13514" t="s">
        <v>72265</v>
      </c>
      <c r="AH13514" t="s">
        <v>51</v>
      </c>
      <c r="AJ13514" t="s">
        <v>53</v>
      </c>
      <c r="AO13514" t="s">
        <v>5443</v>
      </c>
    </row>
    <row r="13515" spans="1:43" x14ac:dyDescent="0.35">
      <c r="A13515" t="s">
        <v>72266</v>
      </c>
      <c r="B13515" t="s">
        <v>12035</v>
      </c>
      <c r="C13515" t="s">
        <v>5143</v>
      </c>
      <c r="F13515" t="s">
        <v>72267</v>
      </c>
      <c r="H13515" t="s">
        <v>72266</v>
      </c>
      <c r="J13515" t="s">
        <v>72268</v>
      </c>
      <c r="K13515" t="s">
        <v>72269</v>
      </c>
      <c r="M13515" t="s">
        <v>137</v>
      </c>
      <c r="N13515" t="s">
        <v>65</v>
      </c>
      <c r="O13515">
        <v>80212</v>
      </c>
      <c r="P13515" t="s">
        <v>50</v>
      </c>
      <c r="U13515" s="1">
        <v>45321</v>
      </c>
      <c r="V13515" s="1">
        <v>45321</v>
      </c>
      <c r="W13515" s="1">
        <v>45321.481944444444</v>
      </c>
      <c r="X13515" s="1">
        <v>45321.481944444444</v>
      </c>
      <c r="AC13515" t="s">
        <v>53</v>
      </c>
      <c r="AD13515">
        <v>2969862440</v>
      </c>
      <c r="AE13515" s="1">
        <v>43460.338888888888</v>
      </c>
      <c r="AF13515" t="s">
        <v>72270</v>
      </c>
      <c r="AG13515" t="s">
        <v>72271</v>
      </c>
      <c r="AH13515" t="s">
        <v>51</v>
      </c>
      <c r="AJ13515" t="s">
        <v>53</v>
      </c>
      <c r="AK13515" t="s">
        <v>78</v>
      </c>
      <c r="AO13515" t="s">
        <v>5443</v>
      </c>
      <c r="AP13515" s="1">
        <v>45336.554166666669</v>
      </c>
      <c r="AQ13515" s="1">
        <v>45336.529166666667</v>
      </c>
    </row>
    <row r="13516" spans="1:43" x14ac:dyDescent="0.35">
      <c r="A13516" t="s">
        <v>72272</v>
      </c>
      <c r="B13516" t="s">
        <v>15549</v>
      </c>
      <c r="C13516" t="s">
        <v>1037</v>
      </c>
      <c r="F13516" t="s">
        <v>72273</v>
      </c>
      <c r="H13516" t="s">
        <v>72272</v>
      </c>
      <c r="J13516" t="s">
        <v>72274</v>
      </c>
      <c r="K13516" t="s">
        <v>72275</v>
      </c>
      <c r="M13516" t="s">
        <v>72276</v>
      </c>
      <c r="N13516" t="s">
        <v>213</v>
      </c>
      <c r="O13516">
        <v>80479</v>
      </c>
      <c r="P13516" t="s">
        <v>50</v>
      </c>
      <c r="U13516" s="1">
        <v>45321</v>
      </c>
      <c r="V13516" s="1">
        <v>45321</v>
      </c>
      <c r="W13516" s="1">
        <v>45321.469444444447</v>
      </c>
      <c r="X13516" s="1">
        <v>45321.469444444447</v>
      </c>
      <c r="AC13516" t="s">
        <v>51</v>
      </c>
      <c r="AD13516">
        <v>2973502832</v>
      </c>
      <c r="AE13516" s="1">
        <v>45085.426388888889</v>
      </c>
      <c r="AF13516" t="s">
        <v>72277</v>
      </c>
      <c r="AG13516" t="s">
        <v>72278</v>
      </c>
      <c r="AH13516" t="s">
        <v>51</v>
      </c>
      <c r="AJ13516" t="s">
        <v>53</v>
      </c>
      <c r="AK13516" t="s">
        <v>78</v>
      </c>
      <c r="AO13516" t="s">
        <v>5443</v>
      </c>
      <c r="AP13516" s="1">
        <v>45331.443055555559</v>
      </c>
      <c r="AQ13516" s="1">
        <v>45321.481944444444</v>
      </c>
    </row>
    <row r="13517" spans="1:43" x14ac:dyDescent="0.35">
      <c r="A13517" t="s">
        <v>72279</v>
      </c>
      <c r="B13517" t="s">
        <v>72280</v>
      </c>
      <c r="C13517" t="s">
        <v>44289</v>
      </c>
      <c r="F13517" t="s">
        <v>72281</v>
      </c>
      <c r="H13517" t="s">
        <v>72279</v>
      </c>
      <c r="J13517" t="s">
        <v>4293</v>
      </c>
      <c r="K13517" t="s">
        <v>72282</v>
      </c>
      <c r="M13517" t="s">
        <v>72283</v>
      </c>
      <c r="N13517" t="s">
        <v>1593</v>
      </c>
      <c r="O13517">
        <v>35226</v>
      </c>
      <c r="P13517" t="s">
        <v>50</v>
      </c>
      <c r="U13517" s="1">
        <v>45321</v>
      </c>
      <c r="V13517" s="1">
        <v>45321</v>
      </c>
      <c r="W13517" s="1">
        <v>45321.770833333336</v>
      </c>
      <c r="X13517" s="1">
        <v>45321.770833333336</v>
      </c>
      <c r="AC13517" t="s">
        <v>53</v>
      </c>
      <c r="AD13517">
        <v>2969634929</v>
      </c>
      <c r="AE13517" s="1">
        <v>41799.665972222225</v>
      </c>
      <c r="AF13517" t="s">
        <v>4296</v>
      </c>
      <c r="AG13517" t="s">
        <v>72284</v>
      </c>
      <c r="AH13517" t="s">
        <v>51</v>
      </c>
      <c r="AJ13517" t="s">
        <v>53</v>
      </c>
      <c r="AK13517" t="s">
        <v>78</v>
      </c>
      <c r="AO13517" t="s">
        <v>5443</v>
      </c>
      <c r="AP13517" s="1">
        <v>45321.769444444442</v>
      </c>
    </row>
    <row r="13518" spans="1:43" x14ac:dyDescent="0.35">
      <c r="A13518" t="s">
        <v>72285</v>
      </c>
      <c r="B13518" t="s">
        <v>57815</v>
      </c>
      <c r="C13518" t="s">
        <v>1798</v>
      </c>
      <c r="F13518">
        <v>15053779063</v>
      </c>
      <c r="H13518" t="s">
        <v>72285</v>
      </c>
      <c r="J13518" t="s">
        <v>72286</v>
      </c>
      <c r="K13518" t="s">
        <v>69061</v>
      </c>
      <c r="M13518" t="s">
        <v>9168</v>
      </c>
      <c r="N13518" t="s">
        <v>398</v>
      </c>
      <c r="O13518">
        <v>87124</v>
      </c>
      <c r="P13518" t="s">
        <v>50</v>
      </c>
      <c r="U13518" s="1">
        <v>45321</v>
      </c>
      <c r="V13518" s="1">
        <v>45321</v>
      </c>
      <c r="W13518" s="1">
        <v>45321.665972222225</v>
      </c>
      <c r="X13518" s="1">
        <v>45321.665972222225</v>
      </c>
      <c r="AC13518" t="s">
        <v>53</v>
      </c>
      <c r="AD13518">
        <v>1000000001</v>
      </c>
      <c r="AE13518" s="1">
        <v>39973.351388888892</v>
      </c>
      <c r="AF13518" t="s">
        <v>3377</v>
      </c>
      <c r="AG13518" t="s">
        <v>72287</v>
      </c>
      <c r="AH13518" t="s">
        <v>51</v>
      </c>
      <c r="AJ13518" t="s">
        <v>53</v>
      </c>
      <c r="AK13518" t="s">
        <v>78</v>
      </c>
      <c r="AO13518" t="s">
        <v>51552</v>
      </c>
    </row>
    <row r="13519" spans="1:43" x14ac:dyDescent="0.35">
      <c r="A13519" t="s">
        <v>72288</v>
      </c>
      <c r="B13519" t="s">
        <v>50476</v>
      </c>
      <c r="C13519" t="s">
        <v>5318</v>
      </c>
      <c r="F13519" t="s">
        <v>72289</v>
      </c>
      <c r="H13519" t="s">
        <v>72288</v>
      </c>
      <c r="J13519" t="s">
        <v>6242</v>
      </c>
      <c r="K13519" t="s">
        <v>6531</v>
      </c>
      <c r="M13519" t="s">
        <v>1261</v>
      </c>
      <c r="N13519" t="s">
        <v>213</v>
      </c>
      <c r="O13519">
        <v>80108</v>
      </c>
      <c r="P13519" t="s">
        <v>50</v>
      </c>
      <c r="U13519" s="1">
        <v>45321</v>
      </c>
      <c r="V13519" s="1">
        <v>45321</v>
      </c>
      <c r="AC13519" t="s">
        <v>53</v>
      </c>
      <c r="AD13519">
        <v>2969507921</v>
      </c>
      <c r="AE13519" s="1">
        <v>38224.743750000001</v>
      </c>
      <c r="AG13519" t="s">
        <v>72290</v>
      </c>
      <c r="AH13519" t="s">
        <v>51</v>
      </c>
      <c r="AJ13519" t="s">
        <v>53</v>
      </c>
      <c r="AO13519" t="s">
        <v>57090</v>
      </c>
    </row>
    <row r="13520" spans="1:43" x14ac:dyDescent="0.35">
      <c r="A13520" t="s">
        <v>72291</v>
      </c>
      <c r="B13520" t="s">
        <v>8424</v>
      </c>
      <c r="C13520" t="s">
        <v>443</v>
      </c>
      <c r="F13520" t="s">
        <v>72292</v>
      </c>
      <c r="H13520" t="s">
        <v>72293</v>
      </c>
      <c r="J13520" t="s">
        <v>85</v>
      </c>
      <c r="K13520" t="s">
        <v>56032</v>
      </c>
      <c r="M13520" t="s">
        <v>129</v>
      </c>
      <c r="N13520" t="s">
        <v>65</v>
      </c>
      <c r="O13520">
        <v>81008</v>
      </c>
      <c r="P13520" t="s">
        <v>50</v>
      </c>
      <c r="U13520" s="1">
        <v>45321</v>
      </c>
      <c r="V13520" s="1">
        <v>45321</v>
      </c>
      <c r="W13520" s="1">
        <v>45321.45416666667</v>
      </c>
      <c r="X13520" s="1">
        <v>45321.45416666667</v>
      </c>
      <c r="AC13520" t="s">
        <v>53</v>
      </c>
      <c r="AD13520">
        <v>2969485219</v>
      </c>
      <c r="AE13520" s="1">
        <v>37784</v>
      </c>
      <c r="AG13520" t="s">
        <v>72294</v>
      </c>
      <c r="AH13520" t="s">
        <v>51</v>
      </c>
      <c r="AJ13520" t="s">
        <v>53</v>
      </c>
      <c r="AK13520" t="s">
        <v>78</v>
      </c>
      <c r="AO13520" t="s">
        <v>5443</v>
      </c>
      <c r="AP13520" s="1">
        <v>45322.459722222222</v>
      </c>
    </row>
    <row r="13521" spans="1:43" x14ac:dyDescent="0.35">
      <c r="A13521" t="s">
        <v>72295</v>
      </c>
      <c r="B13521" t="s">
        <v>21227</v>
      </c>
      <c r="C13521" t="s">
        <v>72296</v>
      </c>
      <c r="D13521" t="s">
        <v>2078</v>
      </c>
      <c r="F13521" t="s">
        <v>47</v>
      </c>
      <c r="H13521" t="s">
        <v>72297</v>
      </c>
      <c r="I13521" t="s">
        <v>179</v>
      </c>
      <c r="J13521" t="s">
        <v>49</v>
      </c>
      <c r="P13521" t="s">
        <v>50</v>
      </c>
      <c r="U13521" s="1">
        <v>45321.793749999997</v>
      </c>
      <c r="V13521" s="1">
        <v>45321.793749999997</v>
      </c>
      <c r="W13521" s="1">
        <v>45322.384722222225</v>
      </c>
      <c r="X13521" s="1">
        <v>45335.269444444442</v>
      </c>
      <c r="AC13521" t="s">
        <v>51</v>
      </c>
      <c r="AD13521">
        <v>1000000000</v>
      </c>
      <c r="AE13521" s="1">
        <v>37295</v>
      </c>
      <c r="AG13521" t="s">
        <v>72298</v>
      </c>
      <c r="AH13521" t="s">
        <v>53</v>
      </c>
      <c r="AJ13521" t="s">
        <v>53</v>
      </c>
      <c r="AK13521" t="s">
        <v>72299</v>
      </c>
      <c r="AO13521" t="s">
        <v>54</v>
      </c>
      <c r="AP13521" s="1">
        <v>45462.606249999997</v>
      </c>
    </row>
    <row r="13522" spans="1:43" x14ac:dyDescent="0.35">
      <c r="A13522" t="s">
        <v>72300</v>
      </c>
      <c r="B13522" t="s">
        <v>6152</v>
      </c>
      <c r="C13522" t="s">
        <v>309</v>
      </c>
      <c r="F13522" t="s">
        <v>72301</v>
      </c>
      <c r="H13522" t="s">
        <v>72300</v>
      </c>
      <c r="J13522" t="s">
        <v>72302</v>
      </c>
      <c r="K13522" t="s">
        <v>72303</v>
      </c>
      <c r="M13522" t="s">
        <v>8843</v>
      </c>
      <c r="N13522" t="s">
        <v>253</v>
      </c>
      <c r="O13522">
        <v>87031</v>
      </c>
      <c r="P13522" t="s">
        <v>50</v>
      </c>
      <c r="U13522" s="1">
        <v>45322</v>
      </c>
      <c r="V13522" s="1">
        <v>45322</v>
      </c>
      <c r="W13522" s="1">
        <v>45322.490277777775</v>
      </c>
      <c r="X13522" s="1">
        <v>45322.490277777775</v>
      </c>
      <c r="AC13522" t="s">
        <v>53</v>
      </c>
      <c r="AD13522">
        <v>2974054992</v>
      </c>
      <c r="AE13522" s="1">
        <v>45322.709027777775</v>
      </c>
      <c r="AF13522" t="s">
        <v>72304</v>
      </c>
      <c r="AG13522" t="s">
        <v>72305</v>
      </c>
      <c r="AH13522" t="s">
        <v>51</v>
      </c>
      <c r="AJ13522" t="s">
        <v>53</v>
      </c>
      <c r="AK13522" t="s">
        <v>78</v>
      </c>
      <c r="AO13522" t="s">
        <v>5443</v>
      </c>
      <c r="AP13522" s="1">
        <v>45363.665972222225</v>
      </c>
    </row>
    <row r="13523" spans="1:43" x14ac:dyDescent="0.35">
      <c r="A13523" t="s">
        <v>72306</v>
      </c>
      <c r="B13523" t="s">
        <v>72307</v>
      </c>
      <c r="C13523" t="s">
        <v>72308</v>
      </c>
      <c r="F13523" t="s">
        <v>72309</v>
      </c>
      <c r="H13523" t="s">
        <v>72306</v>
      </c>
      <c r="J13523" t="s">
        <v>54308</v>
      </c>
      <c r="K13523" t="s">
        <v>72310</v>
      </c>
      <c r="M13523" t="s">
        <v>72311</v>
      </c>
      <c r="N13523" t="s">
        <v>213</v>
      </c>
      <c r="O13523">
        <v>80435</v>
      </c>
      <c r="P13523" t="s">
        <v>50</v>
      </c>
      <c r="U13523" s="1">
        <v>45322</v>
      </c>
      <c r="V13523" s="1">
        <v>45322</v>
      </c>
      <c r="W13523" s="1">
        <v>45322.643055555556</v>
      </c>
      <c r="X13523" s="1">
        <v>45322.643055555556</v>
      </c>
      <c r="AC13523" t="s">
        <v>53</v>
      </c>
      <c r="AD13523">
        <v>2969639258</v>
      </c>
      <c r="AE13523" s="1">
        <v>41822.29791666667</v>
      </c>
      <c r="AF13523" t="s">
        <v>54310</v>
      </c>
      <c r="AG13523" t="s">
        <v>72312</v>
      </c>
      <c r="AH13523" t="s">
        <v>51</v>
      </c>
      <c r="AJ13523" t="s">
        <v>53</v>
      </c>
      <c r="AK13523" t="s">
        <v>78</v>
      </c>
      <c r="AO13523" t="s">
        <v>5443</v>
      </c>
      <c r="AP13523" s="1">
        <v>45324.538888888892</v>
      </c>
    </row>
    <row r="13524" spans="1:43" x14ac:dyDescent="0.35">
      <c r="A13524" t="s">
        <v>72313</v>
      </c>
      <c r="B13524" t="s">
        <v>41511</v>
      </c>
      <c r="C13524" t="s">
        <v>10356</v>
      </c>
      <c r="F13524" t="s">
        <v>72314</v>
      </c>
      <c r="H13524" t="s">
        <v>72313</v>
      </c>
      <c r="J13524" t="s">
        <v>72315</v>
      </c>
      <c r="K13524" t="s">
        <v>72316</v>
      </c>
      <c r="M13524" t="s">
        <v>16549</v>
      </c>
      <c r="N13524" t="s">
        <v>65</v>
      </c>
      <c r="O13524">
        <v>80103</v>
      </c>
      <c r="P13524" t="s">
        <v>50</v>
      </c>
      <c r="U13524" s="1">
        <v>45322</v>
      </c>
      <c r="V13524" s="1">
        <v>45322</v>
      </c>
      <c r="W13524" s="1">
        <v>45322.45</v>
      </c>
      <c r="X13524" s="1">
        <v>45322.45</v>
      </c>
      <c r="AC13524" t="s">
        <v>53</v>
      </c>
      <c r="AD13524">
        <v>2974054993</v>
      </c>
      <c r="AE13524" s="1">
        <v>45322.710416666669</v>
      </c>
      <c r="AF13524" t="s">
        <v>72317</v>
      </c>
      <c r="AG13524" t="s">
        <v>72318</v>
      </c>
      <c r="AH13524" t="s">
        <v>51</v>
      </c>
      <c r="AJ13524" t="s">
        <v>53</v>
      </c>
      <c r="AK13524" t="s">
        <v>78</v>
      </c>
      <c r="AO13524" t="s">
        <v>5443</v>
      </c>
      <c r="AP13524" s="1">
        <v>45322.765277777777</v>
      </c>
    </row>
    <row r="13525" spans="1:43" x14ac:dyDescent="0.35">
      <c r="A13525" t="s">
        <v>72319</v>
      </c>
      <c r="B13525" t="s">
        <v>27350</v>
      </c>
      <c r="C13525" t="s">
        <v>3324</v>
      </c>
      <c r="F13525" t="s">
        <v>72320</v>
      </c>
      <c r="H13525" t="s">
        <v>72319</v>
      </c>
      <c r="J13525" t="s">
        <v>4241</v>
      </c>
      <c r="K13525" t="s">
        <v>34003</v>
      </c>
      <c r="M13525" t="s">
        <v>34004</v>
      </c>
      <c r="N13525" t="s">
        <v>637</v>
      </c>
      <c r="O13525">
        <v>76207</v>
      </c>
      <c r="P13525" t="s">
        <v>50</v>
      </c>
      <c r="U13525" s="1">
        <v>45322</v>
      </c>
      <c r="V13525" s="1">
        <v>45322</v>
      </c>
      <c r="W13525" s="1">
        <v>45322.487500000003</v>
      </c>
      <c r="X13525" s="1">
        <v>45322.487500000003</v>
      </c>
      <c r="AC13525" t="s">
        <v>53</v>
      </c>
      <c r="AD13525">
        <v>2969480277</v>
      </c>
      <c r="AE13525" s="1">
        <v>37439</v>
      </c>
      <c r="AF13525" t="s">
        <v>72321</v>
      </c>
      <c r="AG13525" t="s">
        <v>72322</v>
      </c>
      <c r="AH13525" t="s">
        <v>51</v>
      </c>
      <c r="AJ13525" t="s">
        <v>53</v>
      </c>
      <c r="AO13525" t="s">
        <v>5443</v>
      </c>
      <c r="AP13525" s="1">
        <v>45471.575694444444</v>
      </c>
    </row>
    <row r="13526" spans="1:43" x14ac:dyDescent="0.35">
      <c r="A13526" t="s">
        <v>72323</v>
      </c>
      <c r="B13526" t="s">
        <v>72324</v>
      </c>
      <c r="C13526" t="s">
        <v>331</v>
      </c>
      <c r="F13526" t="s">
        <v>72325</v>
      </c>
      <c r="H13526" t="s">
        <v>72326</v>
      </c>
      <c r="J13526" t="s">
        <v>72327</v>
      </c>
      <c r="K13526" t="s">
        <v>72328</v>
      </c>
      <c r="M13526" t="s">
        <v>72329</v>
      </c>
      <c r="N13526" t="s">
        <v>287</v>
      </c>
      <c r="O13526">
        <v>80430</v>
      </c>
      <c r="P13526" t="s">
        <v>50</v>
      </c>
      <c r="U13526" s="1">
        <v>45322</v>
      </c>
      <c r="V13526" s="1">
        <v>45322</v>
      </c>
      <c r="W13526" s="1">
        <v>45322.802777777775</v>
      </c>
      <c r="X13526" s="1">
        <v>45322.802777777775</v>
      </c>
      <c r="AC13526" t="s">
        <v>53</v>
      </c>
      <c r="AD13526">
        <v>2973850414</v>
      </c>
      <c r="AE13526" s="1">
        <v>45239.356944444444</v>
      </c>
      <c r="AF13526" t="s">
        <v>72330</v>
      </c>
      <c r="AG13526" t="s">
        <v>72331</v>
      </c>
      <c r="AH13526" t="s">
        <v>51</v>
      </c>
      <c r="AJ13526" t="s">
        <v>53</v>
      </c>
      <c r="AK13526" t="s">
        <v>78</v>
      </c>
      <c r="AO13526" t="s">
        <v>5443</v>
      </c>
      <c r="AP13526" s="1">
        <v>45322.800694444442</v>
      </c>
    </row>
    <row r="13527" spans="1:43" x14ac:dyDescent="0.35">
      <c r="A13527" t="s">
        <v>72332</v>
      </c>
      <c r="B13527" t="s">
        <v>64083</v>
      </c>
      <c r="C13527" t="s">
        <v>64084</v>
      </c>
      <c r="F13527" t="s">
        <v>72333</v>
      </c>
      <c r="H13527" t="s">
        <v>72332</v>
      </c>
      <c r="J13527" t="s">
        <v>72334</v>
      </c>
      <c r="K13527" t="s">
        <v>72335</v>
      </c>
      <c r="M13527" t="s">
        <v>4583</v>
      </c>
      <c r="N13527" t="s">
        <v>253</v>
      </c>
      <c r="O13527">
        <v>87592</v>
      </c>
      <c r="P13527" t="s">
        <v>50</v>
      </c>
      <c r="U13527" s="1">
        <v>45322</v>
      </c>
      <c r="V13527" s="1">
        <v>45322</v>
      </c>
      <c r="W13527" s="1">
        <v>45322.527777777781</v>
      </c>
      <c r="X13527" s="1">
        <v>45322.527777777781</v>
      </c>
      <c r="AC13527" t="s">
        <v>53</v>
      </c>
      <c r="AD13527">
        <v>2974056430</v>
      </c>
      <c r="AE13527" s="1">
        <v>45324.558333333334</v>
      </c>
      <c r="AF13527" t="s">
        <v>72336</v>
      </c>
      <c r="AG13527" t="s">
        <v>72337</v>
      </c>
      <c r="AH13527" t="s">
        <v>51</v>
      </c>
      <c r="AJ13527" t="s">
        <v>53</v>
      </c>
      <c r="AK13527" t="s">
        <v>78</v>
      </c>
      <c r="AO13527" t="s">
        <v>5443</v>
      </c>
      <c r="AP13527" s="1">
        <v>45322.527083333334</v>
      </c>
    </row>
    <row r="13528" spans="1:43" x14ac:dyDescent="0.35">
      <c r="A13528" t="s">
        <v>72338</v>
      </c>
      <c r="B13528" t="s">
        <v>72339</v>
      </c>
      <c r="C13528" t="s">
        <v>560</v>
      </c>
      <c r="F13528" t="s">
        <v>72340</v>
      </c>
      <c r="H13528" t="s">
        <v>72338</v>
      </c>
      <c r="J13528" t="s">
        <v>29293</v>
      </c>
      <c r="K13528" t="s">
        <v>72341</v>
      </c>
      <c r="M13528" t="s">
        <v>154</v>
      </c>
      <c r="N13528" t="s">
        <v>65</v>
      </c>
      <c r="O13528">
        <v>80634</v>
      </c>
      <c r="P13528" t="s">
        <v>50</v>
      </c>
      <c r="U13528" s="1">
        <v>45322</v>
      </c>
      <c r="V13528" s="1">
        <v>45322</v>
      </c>
      <c r="W13528" s="1">
        <v>45322.43472222222</v>
      </c>
      <c r="X13528" s="1">
        <v>45322.43472222222</v>
      </c>
      <c r="AC13528" t="s">
        <v>53</v>
      </c>
      <c r="AD13528">
        <v>2969549285</v>
      </c>
      <c r="AE13528" s="1">
        <v>40217.710416666669</v>
      </c>
      <c r="AF13528" t="s">
        <v>10588</v>
      </c>
      <c r="AG13528" t="s">
        <v>72342</v>
      </c>
      <c r="AH13528" t="s">
        <v>51</v>
      </c>
      <c r="AJ13528" t="s">
        <v>53</v>
      </c>
      <c r="AK13528" t="s">
        <v>78</v>
      </c>
      <c r="AO13528" t="s">
        <v>5443</v>
      </c>
      <c r="AP13528" s="1">
        <v>45322.433333333334</v>
      </c>
    </row>
    <row r="13529" spans="1:43" x14ac:dyDescent="0.35">
      <c r="A13529" t="s">
        <v>72343</v>
      </c>
      <c r="B13529" t="s">
        <v>72344</v>
      </c>
      <c r="C13529" t="s">
        <v>72345</v>
      </c>
      <c r="F13529" t="s">
        <v>72346</v>
      </c>
      <c r="H13529" t="s">
        <v>72347</v>
      </c>
      <c r="J13529" t="s">
        <v>29506</v>
      </c>
      <c r="K13529" t="s">
        <v>39795</v>
      </c>
      <c r="M13529" t="s">
        <v>3376</v>
      </c>
      <c r="N13529" t="s">
        <v>65</v>
      </c>
      <c r="O13529">
        <v>80621</v>
      </c>
      <c r="P13529" t="s">
        <v>50</v>
      </c>
      <c r="U13529" s="1">
        <v>45322</v>
      </c>
      <c r="V13529" s="1">
        <v>45322</v>
      </c>
      <c r="W13529" s="1">
        <v>45322.388888888891</v>
      </c>
      <c r="X13529" s="1">
        <v>45322.388888888891</v>
      </c>
      <c r="AC13529" t="s">
        <v>53</v>
      </c>
      <c r="AD13529">
        <v>2969476061</v>
      </c>
      <c r="AE13529" s="1">
        <v>37200</v>
      </c>
      <c r="AF13529" t="s">
        <v>16940</v>
      </c>
      <c r="AG13529" t="s">
        <v>72348</v>
      </c>
      <c r="AH13529" t="s">
        <v>51</v>
      </c>
      <c r="AJ13529" t="s">
        <v>53</v>
      </c>
      <c r="AK13529" t="s">
        <v>78</v>
      </c>
      <c r="AO13529" t="s">
        <v>5443</v>
      </c>
      <c r="AP13529" s="1">
        <v>45419.35</v>
      </c>
      <c r="AQ13529" s="1">
        <v>45419.356944444444</v>
      </c>
    </row>
    <row r="13530" spans="1:43" x14ac:dyDescent="0.35">
      <c r="A13530" t="s">
        <v>72349</v>
      </c>
      <c r="B13530" t="s">
        <v>72350</v>
      </c>
      <c r="C13530" t="s">
        <v>72351</v>
      </c>
      <c r="F13530" t="s">
        <v>72352</v>
      </c>
      <c r="H13530" t="s">
        <v>72353</v>
      </c>
      <c r="J13530" t="s">
        <v>47469</v>
      </c>
      <c r="K13530" t="s">
        <v>72354</v>
      </c>
      <c r="M13530" t="s">
        <v>64</v>
      </c>
      <c r="N13530" t="s">
        <v>213</v>
      </c>
      <c r="O13530">
        <v>80022</v>
      </c>
      <c r="P13530" t="s">
        <v>50</v>
      </c>
      <c r="U13530" s="1">
        <v>45322</v>
      </c>
      <c r="V13530" s="1">
        <v>45322</v>
      </c>
      <c r="AC13530" t="s">
        <v>53</v>
      </c>
      <c r="AD13530">
        <v>2969667142</v>
      </c>
      <c r="AE13530" s="1">
        <v>42118.375</v>
      </c>
      <c r="AG13530" t="s">
        <v>72355</v>
      </c>
      <c r="AH13530" t="s">
        <v>51</v>
      </c>
      <c r="AJ13530" t="s">
        <v>53</v>
      </c>
      <c r="AO13530" t="s">
        <v>57090</v>
      </c>
    </row>
    <row r="13531" spans="1:43" x14ac:dyDescent="0.35">
      <c r="A13531" t="s">
        <v>72356</v>
      </c>
      <c r="B13531" t="s">
        <v>18349</v>
      </c>
      <c r="C13531" t="s">
        <v>1403</v>
      </c>
      <c r="F13531" t="s">
        <v>41374</v>
      </c>
      <c r="H13531" t="s">
        <v>72357</v>
      </c>
      <c r="U13531" s="1">
        <v>45322</v>
      </c>
      <c r="V13531" s="1">
        <v>45322</v>
      </c>
      <c r="W13531" s="1">
        <v>45322.616666666669</v>
      </c>
      <c r="X13531" s="1">
        <v>45322.616666666669</v>
      </c>
      <c r="AC13531" t="s">
        <v>53</v>
      </c>
      <c r="AD13531">
        <v>1000000001</v>
      </c>
      <c r="AE13531" s="1">
        <v>39973.351388888892</v>
      </c>
      <c r="AF13531" t="s">
        <v>3377</v>
      </c>
      <c r="AG13531" t="s">
        <v>72358</v>
      </c>
      <c r="AH13531" t="s">
        <v>51</v>
      </c>
      <c r="AJ13531" t="s">
        <v>53</v>
      </c>
      <c r="AK13531" t="s">
        <v>78</v>
      </c>
      <c r="AO13531" t="s">
        <v>5443</v>
      </c>
      <c r="AP13531" s="1">
        <v>45332.417361111111</v>
      </c>
    </row>
    <row r="13532" spans="1:43" x14ac:dyDescent="0.35">
      <c r="A13532" t="s">
        <v>72359</v>
      </c>
      <c r="B13532" t="s">
        <v>72360</v>
      </c>
      <c r="C13532" t="s">
        <v>14068</v>
      </c>
      <c r="F13532">
        <v>19707595560</v>
      </c>
      <c r="H13532" t="s">
        <v>72359</v>
      </c>
      <c r="K13532" t="s">
        <v>72361</v>
      </c>
      <c r="M13532" t="s">
        <v>325</v>
      </c>
      <c r="N13532" t="s">
        <v>287</v>
      </c>
      <c r="O13532">
        <v>81303</v>
      </c>
      <c r="P13532" t="s">
        <v>50</v>
      </c>
      <c r="U13532" s="1">
        <v>45322</v>
      </c>
      <c r="V13532" s="1">
        <v>45322</v>
      </c>
      <c r="W13532" s="1">
        <v>45322.351388888892</v>
      </c>
      <c r="X13532" s="1">
        <v>45322.351388888892</v>
      </c>
      <c r="AC13532" t="s">
        <v>53</v>
      </c>
      <c r="AD13532">
        <v>1000000001</v>
      </c>
      <c r="AE13532" s="1">
        <v>39973.351388888892</v>
      </c>
      <c r="AF13532" t="s">
        <v>3377</v>
      </c>
      <c r="AG13532" t="s">
        <v>72362</v>
      </c>
      <c r="AH13532" t="s">
        <v>51</v>
      </c>
      <c r="AJ13532" t="s">
        <v>53</v>
      </c>
      <c r="AK13532" t="s">
        <v>78</v>
      </c>
      <c r="AO13532" t="s">
        <v>5443</v>
      </c>
      <c r="AP13532" s="1">
        <v>45322.35</v>
      </c>
    </row>
    <row r="13533" spans="1:43" x14ac:dyDescent="0.35">
      <c r="A13533" s="2" t="s">
        <v>72363</v>
      </c>
      <c r="B13533" t="s">
        <v>39891</v>
      </c>
      <c r="C13533" t="s">
        <v>390</v>
      </c>
      <c r="F13533" t="s">
        <v>43635</v>
      </c>
      <c r="G13533">
        <v>4802449235</v>
      </c>
      <c r="H13533" t="s">
        <v>43442</v>
      </c>
      <c r="J13533" t="s">
        <v>12614</v>
      </c>
      <c r="M13533" t="s">
        <v>4326</v>
      </c>
      <c r="N13533" t="s">
        <v>287</v>
      </c>
      <c r="O13533">
        <v>80643</v>
      </c>
      <c r="P13533" t="s">
        <v>50</v>
      </c>
      <c r="U13533" s="1">
        <v>45322</v>
      </c>
      <c r="V13533" s="1">
        <v>45322</v>
      </c>
      <c r="AC13533" t="s">
        <v>53</v>
      </c>
      <c r="AD13533">
        <v>2969543968</v>
      </c>
      <c r="AE13533" s="1">
        <v>40032.470138888886</v>
      </c>
      <c r="AG13533" t="s">
        <v>72364</v>
      </c>
      <c r="AH13533" t="s">
        <v>51</v>
      </c>
      <c r="AJ13533" t="s">
        <v>53</v>
      </c>
      <c r="AO13533" t="s">
        <v>57090</v>
      </c>
    </row>
    <row r="13534" spans="1:43" x14ac:dyDescent="0.35">
      <c r="A13534" t="s">
        <v>72365</v>
      </c>
      <c r="B13534" t="s">
        <v>72366</v>
      </c>
      <c r="C13534" t="s">
        <v>72367</v>
      </c>
      <c r="F13534" t="s">
        <v>72368</v>
      </c>
      <c r="H13534" t="s">
        <v>72365</v>
      </c>
      <c r="J13534" t="s">
        <v>72369</v>
      </c>
      <c r="K13534" t="s">
        <v>72370</v>
      </c>
      <c r="M13534" t="s">
        <v>137</v>
      </c>
      <c r="N13534" t="s">
        <v>65</v>
      </c>
      <c r="O13534">
        <v>80205</v>
      </c>
      <c r="P13534" t="s">
        <v>10448</v>
      </c>
      <c r="U13534" s="1">
        <v>45322</v>
      </c>
      <c r="V13534" s="1">
        <v>45322</v>
      </c>
      <c r="W13534" s="1">
        <v>45322.43472222222</v>
      </c>
      <c r="X13534" s="1">
        <v>45322.43472222222</v>
      </c>
      <c r="AC13534" t="s">
        <v>53</v>
      </c>
      <c r="AD13534">
        <v>2974054995</v>
      </c>
      <c r="AE13534" s="1">
        <v>45322.712500000001</v>
      </c>
      <c r="AF13534" t="s">
        <v>72371</v>
      </c>
      <c r="AG13534" t="s">
        <v>72372</v>
      </c>
      <c r="AH13534" t="s">
        <v>51</v>
      </c>
      <c r="AJ13534" t="s">
        <v>53</v>
      </c>
      <c r="AK13534" t="s">
        <v>78</v>
      </c>
      <c r="AO13534" t="s">
        <v>5443</v>
      </c>
      <c r="AP13534" s="1">
        <v>45324.616666666669</v>
      </c>
    </row>
    <row r="13535" spans="1:43" x14ac:dyDescent="0.35">
      <c r="A13535" t="s">
        <v>72373</v>
      </c>
      <c r="B13535" t="s">
        <v>11992</v>
      </c>
      <c r="C13535" t="s">
        <v>14914</v>
      </c>
      <c r="F13535" t="s">
        <v>72374</v>
      </c>
      <c r="H13535" t="s">
        <v>72375</v>
      </c>
      <c r="J13535" t="s">
        <v>72376</v>
      </c>
      <c r="K13535" t="s">
        <v>72377</v>
      </c>
      <c r="M13535" t="s">
        <v>325</v>
      </c>
      <c r="N13535" t="s">
        <v>287</v>
      </c>
      <c r="O13535">
        <v>81301</v>
      </c>
      <c r="P13535" t="s">
        <v>50</v>
      </c>
      <c r="U13535" s="1">
        <v>45322</v>
      </c>
      <c r="V13535" s="1">
        <v>45322</v>
      </c>
      <c r="W13535" s="1">
        <v>45322.356944444444</v>
      </c>
      <c r="X13535" s="1">
        <v>45322.356944444444</v>
      </c>
      <c r="AC13535" t="s">
        <v>53</v>
      </c>
      <c r="AD13535">
        <v>2974054996</v>
      </c>
      <c r="AE13535" s="1">
        <v>45322.713888888888</v>
      </c>
      <c r="AF13535" t="s">
        <v>72378</v>
      </c>
      <c r="AG13535" t="s">
        <v>72379</v>
      </c>
      <c r="AH13535" t="s">
        <v>51</v>
      </c>
      <c r="AJ13535" t="s">
        <v>53</v>
      </c>
      <c r="AK13535" t="s">
        <v>78</v>
      </c>
      <c r="AO13535" t="s">
        <v>5443</v>
      </c>
      <c r="AP13535" s="1">
        <v>45322.355555555558</v>
      </c>
    </row>
    <row r="13536" spans="1:43" x14ac:dyDescent="0.35">
      <c r="A13536" t="s">
        <v>72380</v>
      </c>
      <c r="B13536" t="s">
        <v>72381</v>
      </c>
      <c r="C13536" t="s">
        <v>72382</v>
      </c>
      <c r="D13536" t="s">
        <v>72383</v>
      </c>
      <c r="H13536" t="s">
        <v>72384</v>
      </c>
      <c r="J13536" t="s">
        <v>23471</v>
      </c>
      <c r="P13536" t="s">
        <v>50</v>
      </c>
      <c r="U13536" s="1">
        <v>45323</v>
      </c>
      <c r="V13536" s="1">
        <v>45323</v>
      </c>
      <c r="AC13536" t="s">
        <v>53</v>
      </c>
      <c r="AD13536">
        <v>2969519010</v>
      </c>
      <c r="AE13536" s="1">
        <v>38866.906944444447</v>
      </c>
      <c r="AG13536" t="s">
        <v>72385</v>
      </c>
      <c r="AH13536" t="s">
        <v>51</v>
      </c>
      <c r="AJ13536" t="s">
        <v>53</v>
      </c>
      <c r="AO13536" t="s">
        <v>5443</v>
      </c>
    </row>
    <row r="13537" spans="1:43" x14ac:dyDescent="0.35">
      <c r="A13537" t="s">
        <v>69742</v>
      </c>
      <c r="B13537" t="s">
        <v>747</v>
      </c>
      <c r="C13537" t="s">
        <v>2923</v>
      </c>
      <c r="F13537">
        <v>15053303645</v>
      </c>
      <c r="H13537" t="s">
        <v>69742</v>
      </c>
      <c r="J13537" t="s">
        <v>69743</v>
      </c>
      <c r="K13537" t="s">
        <v>72386</v>
      </c>
      <c r="M13537" t="s">
        <v>48392</v>
      </c>
      <c r="N13537" t="s">
        <v>398</v>
      </c>
      <c r="O13537">
        <v>87013</v>
      </c>
      <c r="P13537" t="s">
        <v>50</v>
      </c>
      <c r="U13537" s="1">
        <v>45323</v>
      </c>
      <c r="V13537" s="1">
        <v>45323</v>
      </c>
      <c r="W13537" s="1">
        <v>45323.672222222223</v>
      </c>
      <c r="X13537" s="1">
        <v>45323.672222222223</v>
      </c>
      <c r="AC13537" t="s">
        <v>53</v>
      </c>
      <c r="AD13537">
        <v>2974056561</v>
      </c>
      <c r="AE13537" s="1">
        <v>45324.645138888889</v>
      </c>
      <c r="AG13537" t="s">
        <v>72387</v>
      </c>
      <c r="AH13537" t="s">
        <v>51</v>
      </c>
      <c r="AJ13537" t="s">
        <v>53</v>
      </c>
      <c r="AK13537" t="s">
        <v>78</v>
      </c>
      <c r="AO13537" t="s">
        <v>5443</v>
      </c>
      <c r="AP13537" s="1">
        <v>45385.573611111111</v>
      </c>
    </row>
    <row r="13538" spans="1:43" x14ac:dyDescent="0.35">
      <c r="A13538" t="s">
        <v>72388</v>
      </c>
      <c r="B13538" t="s">
        <v>21832</v>
      </c>
      <c r="C13538" t="s">
        <v>72389</v>
      </c>
      <c r="F13538" t="s">
        <v>63674</v>
      </c>
      <c r="H13538" t="s">
        <v>72390</v>
      </c>
      <c r="J13538" t="s">
        <v>63675</v>
      </c>
      <c r="K13538" t="s">
        <v>72391</v>
      </c>
      <c r="M13538" t="s">
        <v>990</v>
      </c>
      <c r="N13538" t="s">
        <v>65</v>
      </c>
      <c r="O13538">
        <v>81602</v>
      </c>
      <c r="P13538" t="s">
        <v>50</v>
      </c>
      <c r="U13538" s="1">
        <v>45323</v>
      </c>
      <c r="V13538" s="1">
        <v>45323</v>
      </c>
      <c r="W13538" s="1">
        <v>45323.669444444444</v>
      </c>
      <c r="X13538" s="1">
        <v>45323.669444444444</v>
      </c>
      <c r="AC13538" t="s">
        <v>53</v>
      </c>
      <c r="AD13538">
        <v>2969475440</v>
      </c>
      <c r="AE13538" s="1">
        <v>37166.661111111112</v>
      </c>
      <c r="AF13538" t="s">
        <v>992</v>
      </c>
      <c r="AG13538" t="s">
        <v>72392</v>
      </c>
      <c r="AH13538" t="s">
        <v>51</v>
      </c>
      <c r="AJ13538" t="s">
        <v>53</v>
      </c>
      <c r="AK13538" t="s">
        <v>78</v>
      </c>
      <c r="AO13538" t="s">
        <v>5443</v>
      </c>
      <c r="AP13538" s="1">
        <v>45323.668055555558</v>
      </c>
    </row>
    <row r="13539" spans="1:43" x14ac:dyDescent="0.35">
      <c r="A13539" t="s">
        <v>72393</v>
      </c>
      <c r="B13539" t="s">
        <v>72394</v>
      </c>
      <c r="C13539" t="s">
        <v>5827</v>
      </c>
      <c r="F13539" t="s">
        <v>72395</v>
      </c>
      <c r="H13539" t="s">
        <v>72393</v>
      </c>
      <c r="J13539" t="s">
        <v>72396</v>
      </c>
      <c r="K13539" t="s">
        <v>72397</v>
      </c>
      <c r="M13539" t="s">
        <v>72398</v>
      </c>
      <c r="N13539" t="s">
        <v>3849</v>
      </c>
      <c r="O13539">
        <v>60110</v>
      </c>
      <c r="P13539" t="s">
        <v>50</v>
      </c>
      <c r="U13539" s="1">
        <v>45323</v>
      </c>
      <c r="V13539" s="1">
        <v>45323</v>
      </c>
      <c r="W13539" s="1">
        <v>45323.925000000003</v>
      </c>
      <c r="X13539" s="1">
        <v>45323.925000000003</v>
      </c>
      <c r="AC13539" t="s">
        <v>51</v>
      </c>
      <c r="AD13539">
        <v>1000000001</v>
      </c>
      <c r="AE13539" s="1">
        <v>39973.351388888892</v>
      </c>
      <c r="AF13539" t="s">
        <v>3377</v>
      </c>
      <c r="AG13539" t="s">
        <v>72399</v>
      </c>
      <c r="AH13539" t="s">
        <v>51</v>
      </c>
      <c r="AJ13539" t="s">
        <v>53</v>
      </c>
      <c r="AK13539" t="s">
        <v>78</v>
      </c>
      <c r="AO13539" t="s">
        <v>5443</v>
      </c>
      <c r="AP13539" s="1">
        <v>45323.924305555556</v>
      </c>
    </row>
    <row r="13540" spans="1:43" x14ac:dyDescent="0.35">
      <c r="A13540" t="s">
        <v>72400</v>
      </c>
      <c r="B13540" t="s">
        <v>26337</v>
      </c>
      <c r="C13540" t="s">
        <v>27414</v>
      </c>
      <c r="F13540" t="s">
        <v>72401</v>
      </c>
      <c r="H13540" t="s">
        <v>72400</v>
      </c>
      <c r="J13540" t="s">
        <v>68423</v>
      </c>
      <c r="K13540" t="s">
        <v>72402</v>
      </c>
      <c r="M13540" t="s">
        <v>51041</v>
      </c>
      <c r="N13540" t="s">
        <v>253</v>
      </c>
      <c r="O13540">
        <v>88063</v>
      </c>
      <c r="P13540" t="s">
        <v>50</v>
      </c>
      <c r="U13540" s="1">
        <v>45323</v>
      </c>
      <c r="V13540" s="1">
        <v>45323</v>
      </c>
      <c r="W13540" s="1">
        <v>45323.643055555556</v>
      </c>
      <c r="X13540" s="1">
        <v>45323.643055555556</v>
      </c>
      <c r="AC13540" t="s">
        <v>51</v>
      </c>
      <c r="AD13540">
        <v>2973764820</v>
      </c>
      <c r="AE13540" s="1">
        <v>45231.414583333331</v>
      </c>
      <c r="AF13540" t="s">
        <v>68424</v>
      </c>
      <c r="AG13540" t="s">
        <v>72403</v>
      </c>
      <c r="AH13540" t="s">
        <v>51</v>
      </c>
      <c r="AJ13540" t="s">
        <v>53</v>
      </c>
      <c r="AK13540" t="s">
        <v>78</v>
      </c>
      <c r="AO13540" t="s">
        <v>5443</v>
      </c>
      <c r="AP13540" s="1">
        <v>45471.43472222222</v>
      </c>
      <c r="AQ13540" s="1">
        <v>45471.438888888886</v>
      </c>
    </row>
    <row r="13541" spans="1:43" x14ac:dyDescent="0.35">
      <c r="A13541" t="s">
        <v>72404</v>
      </c>
      <c r="B13541" t="s">
        <v>72405</v>
      </c>
      <c r="C13541" t="s">
        <v>2923</v>
      </c>
      <c r="F13541">
        <v>19702701742</v>
      </c>
      <c r="H13541" t="s">
        <v>72404</v>
      </c>
      <c r="N13541" t="s">
        <v>287</v>
      </c>
      <c r="P13541" t="s">
        <v>50</v>
      </c>
      <c r="U13541" s="1">
        <v>45323</v>
      </c>
      <c r="V13541" s="1">
        <v>45323</v>
      </c>
      <c r="W13541" s="1">
        <v>45323.586805555555</v>
      </c>
      <c r="X13541" s="1">
        <v>45323.586805555555</v>
      </c>
      <c r="AC13541" t="s">
        <v>53</v>
      </c>
      <c r="AD13541">
        <v>1000000001</v>
      </c>
      <c r="AE13541" s="1">
        <v>39973.351388888892</v>
      </c>
      <c r="AF13541" t="s">
        <v>3377</v>
      </c>
      <c r="AG13541" t="s">
        <v>72406</v>
      </c>
      <c r="AH13541" t="s">
        <v>51</v>
      </c>
      <c r="AJ13541" t="s">
        <v>53</v>
      </c>
      <c r="AK13541" t="s">
        <v>78</v>
      </c>
      <c r="AO13541" t="s">
        <v>51552</v>
      </c>
    </row>
    <row r="13542" spans="1:43" x14ac:dyDescent="0.35">
      <c r="A13542" t="s">
        <v>72407</v>
      </c>
      <c r="B13542" t="s">
        <v>3829</v>
      </c>
      <c r="C13542" t="s">
        <v>3324</v>
      </c>
      <c r="F13542" t="s">
        <v>72408</v>
      </c>
      <c r="H13542" t="s">
        <v>72407</v>
      </c>
      <c r="J13542" t="s">
        <v>72409</v>
      </c>
      <c r="K13542" t="s">
        <v>72410</v>
      </c>
      <c r="M13542" t="s">
        <v>753</v>
      </c>
      <c r="N13542" t="s">
        <v>798</v>
      </c>
      <c r="O13542">
        <v>79928</v>
      </c>
      <c r="P13542" t="s">
        <v>50</v>
      </c>
      <c r="U13542" s="1">
        <v>45323</v>
      </c>
      <c r="V13542" s="1">
        <v>45323</v>
      </c>
      <c r="W13542" s="1">
        <v>45323.474999999999</v>
      </c>
      <c r="X13542" s="1">
        <v>45323.474999999999</v>
      </c>
      <c r="AC13542" t="s">
        <v>51</v>
      </c>
      <c r="AD13542">
        <v>2974055347</v>
      </c>
      <c r="AE13542" s="1">
        <v>45323.535416666666</v>
      </c>
      <c r="AF13542" t="s">
        <v>72411</v>
      </c>
      <c r="AG13542" t="s">
        <v>72412</v>
      </c>
      <c r="AH13542" t="s">
        <v>51</v>
      </c>
      <c r="AJ13542" t="s">
        <v>53</v>
      </c>
      <c r="AK13542" t="s">
        <v>78</v>
      </c>
      <c r="AO13542" t="s">
        <v>5443</v>
      </c>
      <c r="AP13542" s="1">
        <v>45324.529166666667</v>
      </c>
      <c r="AQ13542" s="1">
        <v>45324.48333333333</v>
      </c>
    </row>
    <row r="13543" spans="1:43" x14ac:dyDescent="0.35">
      <c r="A13543" t="s">
        <v>72413</v>
      </c>
      <c r="B13543" t="s">
        <v>72414</v>
      </c>
      <c r="C13543" t="s">
        <v>1058</v>
      </c>
      <c r="F13543" t="s">
        <v>72415</v>
      </c>
      <c r="H13543" t="s">
        <v>72413</v>
      </c>
      <c r="J13543" t="s">
        <v>29555</v>
      </c>
      <c r="K13543" t="s">
        <v>72416</v>
      </c>
      <c r="M13543" t="s">
        <v>648</v>
      </c>
      <c r="N13543" t="s">
        <v>65</v>
      </c>
      <c r="O13543">
        <v>80435</v>
      </c>
      <c r="P13543" t="s">
        <v>50</v>
      </c>
      <c r="U13543" s="1">
        <v>45323</v>
      </c>
      <c r="V13543" s="1">
        <v>45323</v>
      </c>
      <c r="W13543" s="1">
        <v>45323.672222222223</v>
      </c>
      <c r="X13543" s="1">
        <v>45323.672222222223</v>
      </c>
      <c r="AC13543" t="s">
        <v>53</v>
      </c>
      <c r="AD13543">
        <v>2969812999</v>
      </c>
      <c r="AE13543" s="1">
        <v>43271.726388888892</v>
      </c>
      <c r="AF13543" t="s">
        <v>72417</v>
      </c>
      <c r="AG13543" t="s">
        <v>72418</v>
      </c>
      <c r="AH13543" t="s">
        <v>51</v>
      </c>
      <c r="AJ13543" t="s">
        <v>53</v>
      </c>
      <c r="AK13543" t="s">
        <v>78</v>
      </c>
      <c r="AO13543" t="s">
        <v>5443</v>
      </c>
      <c r="AP13543" s="1">
        <v>45343.445833333331</v>
      </c>
      <c r="AQ13543" s="1">
        <v>45341.761805555558</v>
      </c>
    </row>
    <row r="13544" spans="1:43" x14ac:dyDescent="0.35">
      <c r="A13544" t="s">
        <v>72419</v>
      </c>
      <c r="B13544" t="s">
        <v>8700</v>
      </c>
      <c r="C13544" t="s">
        <v>72420</v>
      </c>
      <c r="F13544">
        <v>16097213137</v>
      </c>
      <c r="G13544">
        <v>6097213137</v>
      </c>
      <c r="H13544" t="s">
        <v>72419</v>
      </c>
      <c r="J13544" t="s">
        <v>72421</v>
      </c>
      <c r="K13544" t="s">
        <v>72422</v>
      </c>
      <c r="M13544" t="s">
        <v>72423</v>
      </c>
      <c r="N13544" t="s">
        <v>5061</v>
      </c>
      <c r="O13544" s="2" t="s">
        <v>72424</v>
      </c>
      <c r="P13544" t="s">
        <v>50</v>
      </c>
      <c r="U13544" s="1">
        <v>45323</v>
      </c>
      <c r="V13544" s="1">
        <v>45323</v>
      </c>
      <c r="W13544" s="1">
        <v>45323.719444444447</v>
      </c>
      <c r="X13544" s="1">
        <v>45323.719444444447</v>
      </c>
      <c r="AC13544" t="s">
        <v>51</v>
      </c>
      <c r="AD13544">
        <v>1000000001</v>
      </c>
      <c r="AE13544" s="1">
        <v>39973.351388888892</v>
      </c>
      <c r="AF13544" t="s">
        <v>3377</v>
      </c>
      <c r="AG13544" t="s">
        <v>72425</v>
      </c>
      <c r="AH13544" t="s">
        <v>51</v>
      </c>
      <c r="AJ13544" t="s">
        <v>53</v>
      </c>
      <c r="AK13544" t="s">
        <v>78</v>
      </c>
      <c r="AO13544" t="s">
        <v>5443</v>
      </c>
      <c r="AP13544" s="1">
        <v>45323.71875</v>
      </c>
    </row>
    <row r="13545" spans="1:43" x14ac:dyDescent="0.35">
      <c r="A13545" t="s">
        <v>72426</v>
      </c>
      <c r="B13545" t="s">
        <v>72427</v>
      </c>
      <c r="C13545" t="s">
        <v>72428</v>
      </c>
      <c r="F13545" t="s">
        <v>72429</v>
      </c>
      <c r="H13545" t="s">
        <v>72426</v>
      </c>
      <c r="J13545" t="s">
        <v>72430</v>
      </c>
      <c r="K13545" t="s">
        <v>72431</v>
      </c>
      <c r="M13545" t="s">
        <v>2800</v>
      </c>
      <c r="N13545" t="s">
        <v>65</v>
      </c>
      <c r="O13545">
        <v>80603</v>
      </c>
      <c r="P13545" t="s">
        <v>50</v>
      </c>
      <c r="U13545" s="1">
        <v>45324</v>
      </c>
      <c r="V13545" s="1">
        <v>45324</v>
      </c>
      <c r="W13545" s="1">
        <v>45324.527777777781</v>
      </c>
      <c r="X13545" s="1">
        <v>45324.527777777781</v>
      </c>
      <c r="AC13545" t="s">
        <v>53</v>
      </c>
      <c r="AD13545">
        <v>2974056565</v>
      </c>
      <c r="AE13545" s="1">
        <v>45324.648611111108</v>
      </c>
      <c r="AF13545" t="s">
        <v>72432</v>
      </c>
      <c r="AG13545" t="s">
        <v>72433</v>
      </c>
      <c r="AH13545" t="s">
        <v>51</v>
      </c>
      <c r="AJ13545" t="s">
        <v>53</v>
      </c>
      <c r="AK13545" t="s">
        <v>78</v>
      </c>
      <c r="AO13545" t="s">
        <v>5443</v>
      </c>
      <c r="AP13545" s="1">
        <v>45324.526388888888</v>
      </c>
    </row>
    <row r="13546" spans="1:43" x14ac:dyDescent="0.35">
      <c r="A13546" t="s">
        <v>72434</v>
      </c>
      <c r="B13546" t="s">
        <v>71488</v>
      </c>
      <c r="C13546" t="s">
        <v>6148</v>
      </c>
      <c r="F13546" t="s">
        <v>72435</v>
      </c>
      <c r="H13546" t="s">
        <v>72434</v>
      </c>
      <c r="J13546" t="s">
        <v>72436</v>
      </c>
      <c r="K13546" t="s">
        <v>72437</v>
      </c>
      <c r="M13546" t="s">
        <v>753</v>
      </c>
      <c r="N13546" t="s">
        <v>798</v>
      </c>
      <c r="O13546">
        <v>79935</v>
      </c>
      <c r="P13546" t="s">
        <v>50</v>
      </c>
      <c r="U13546" s="1">
        <v>45324</v>
      </c>
      <c r="V13546" s="1">
        <v>45324</v>
      </c>
      <c r="W13546" s="1">
        <v>45324.75277777778</v>
      </c>
      <c r="X13546" s="1">
        <v>45324.75277777778</v>
      </c>
      <c r="AC13546" t="s">
        <v>51</v>
      </c>
      <c r="AD13546">
        <v>2974079438</v>
      </c>
      <c r="AE13546" s="1">
        <v>45327.45208333333</v>
      </c>
      <c r="AF13546" t="s">
        <v>72438</v>
      </c>
      <c r="AG13546" t="s">
        <v>72439</v>
      </c>
      <c r="AH13546" t="s">
        <v>51</v>
      </c>
      <c r="AJ13546" t="s">
        <v>53</v>
      </c>
      <c r="AK13546" t="s">
        <v>78</v>
      </c>
      <c r="AO13546" t="s">
        <v>5443</v>
      </c>
      <c r="AP13546" s="1">
        <v>45331.65625</v>
      </c>
      <c r="AQ13546" s="1">
        <v>45331.658333333333</v>
      </c>
    </row>
    <row r="13547" spans="1:43" x14ac:dyDescent="0.35">
      <c r="A13547" t="s">
        <v>72440</v>
      </c>
      <c r="B13547" t="s">
        <v>793</v>
      </c>
      <c r="C13547" t="s">
        <v>3185</v>
      </c>
      <c r="F13547" t="s">
        <v>72441</v>
      </c>
      <c r="H13547" t="s">
        <v>72442</v>
      </c>
      <c r="J13547" t="s">
        <v>54308</v>
      </c>
      <c r="K13547" t="s">
        <v>72310</v>
      </c>
      <c r="M13547" t="s">
        <v>29557</v>
      </c>
      <c r="N13547" t="s">
        <v>213</v>
      </c>
      <c r="O13547">
        <v>80435</v>
      </c>
      <c r="P13547" t="s">
        <v>50</v>
      </c>
      <c r="U13547" s="1">
        <v>45324</v>
      </c>
      <c r="V13547" s="1">
        <v>45324</v>
      </c>
      <c r="W13547" s="1">
        <v>45324.575694444444</v>
      </c>
      <c r="X13547" s="1">
        <v>45324.575694444444</v>
      </c>
      <c r="AC13547" t="s">
        <v>53</v>
      </c>
      <c r="AD13547">
        <v>2969639258</v>
      </c>
      <c r="AE13547" s="1">
        <v>41822.29791666667</v>
      </c>
      <c r="AF13547" t="s">
        <v>54310</v>
      </c>
      <c r="AG13547" t="s">
        <v>72443</v>
      </c>
      <c r="AH13547" t="s">
        <v>51</v>
      </c>
      <c r="AJ13547" t="s">
        <v>53</v>
      </c>
      <c r="AO13547" t="s">
        <v>57090</v>
      </c>
      <c r="AP13547" s="1">
        <v>45324.560416666667</v>
      </c>
    </row>
    <row r="13548" spans="1:43" x14ac:dyDescent="0.35">
      <c r="A13548" t="s">
        <v>72444</v>
      </c>
      <c r="B13548" t="s">
        <v>3290</v>
      </c>
      <c r="C13548" t="s">
        <v>759</v>
      </c>
      <c r="F13548" t="s">
        <v>72445</v>
      </c>
      <c r="H13548" t="s">
        <v>72444</v>
      </c>
      <c r="J13548" t="s">
        <v>72446</v>
      </c>
      <c r="K13548" t="s">
        <v>72447</v>
      </c>
      <c r="M13548" t="s">
        <v>4583</v>
      </c>
      <c r="N13548" t="s">
        <v>253</v>
      </c>
      <c r="O13548">
        <v>87507</v>
      </c>
      <c r="P13548" t="s">
        <v>50</v>
      </c>
      <c r="U13548" s="1">
        <v>45324</v>
      </c>
      <c r="V13548" s="1">
        <v>45324</v>
      </c>
      <c r="W13548" s="1">
        <v>45324.484722222223</v>
      </c>
      <c r="X13548" s="1">
        <v>45324.484722222223</v>
      </c>
      <c r="AC13548" t="s">
        <v>53</v>
      </c>
      <c r="AD13548">
        <v>2974056562</v>
      </c>
      <c r="AE13548" s="1">
        <v>45324.645833333336</v>
      </c>
      <c r="AF13548" t="s">
        <v>72448</v>
      </c>
      <c r="AG13548" t="s">
        <v>72449</v>
      </c>
      <c r="AH13548" t="s">
        <v>51</v>
      </c>
      <c r="AJ13548" t="s">
        <v>53</v>
      </c>
      <c r="AK13548" t="s">
        <v>78</v>
      </c>
      <c r="AO13548" t="s">
        <v>5443</v>
      </c>
      <c r="AP13548" s="1">
        <v>45324.484027777777</v>
      </c>
    </row>
    <row r="13549" spans="1:43" x14ac:dyDescent="0.35">
      <c r="A13549" t="s">
        <v>72450</v>
      </c>
      <c r="B13549" t="s">
        <v>62041</v>
      </c>
      <c r="C13549" t="s">
        <v>258</v>
      </c>
      <c r="F13549" t="s">
        <v>72451</v>
      </c>
      <c r="H13549" t="s">
        <v>72450</v>
      </c>
      <c r="J13549" t="s">
        <v>72452</v>
      </c>
      <c r="K13549" t="s">
        <v>72453</v>
      </c>
      <c r="M13549" t="s">
        <v>18935</v>
      </c>
      <c r="N13549" t="s">
        <v>253</v>
      </c>
      <c r="O13549">
        <v>88047</v>
      </c>
      <c r="P13549" t="s">
        <v>50</v>
      </c>
      <c r="U13549" s="1">
        <v>45324</v>
      </c>
      <c r="V13549" s="1">
        <v>45324</v>
      </c>
      <c r="W13549" s="1">
        <v>45324.459722222222</v>
      </c>
      <c r="X13549" s="1">
        <v>45324.459722222222</v>
      </c>
      <c r="AC13549" t="s">
        <v>51</v>
      </c>
      <c r="AD13549">
        <v>2974056396</v>
      </c>
      <c r="AE13549" s="1">
        <v>45324.515277777777</v>
      </c>
      <c r="AF13549" t="s">
        <v>72454</v>
      </c>
      <c r="AG13549" t="s">
        <v>72455</v>
      </c>
      <c r="AH13549" t="s">
        <v>51</v>
      </c>
      <c r="AJ13549" t="s">
        <v>53</v>
      </c>
      <c r="AK13549" t="s">
        <v>78</v>
      </c>
      <c r="AO13549" t="s">
        <v>5443</v>
      </c>
      <c r="AP13549" s="1">
        <v>45324.603472222225</v>
      </c>
      <c r="AQ13549" s="1">
        <v>45324.595833333333</v>
      </c>
    </row>
    <row r="13550" spans="1:43" x14ac:dyDescent="0.35">
      <c r="A13550" t="s">
        <v>72456</v>
      </c>
      <c r="B13550" t="s">
        <v>8246</v>
      </c>
      <c r="C13550" t="s">
        <v>1686</v>
      </c>
      <c r="F13550" t="s">
        <v>72457</v>
      </c>
      <c r="H13550" t="s">
        <v>72456</v>
      </c>
      <c r="J13550" t="s">
        <v>72458</v>
      </c>
      <c r="K13550" t="s">
        <v>72459</v>
      </c>
      <c r="M13550" t="s">
        <v>52737</v>
      </c>
      <c r="N13550" t="s">
        <v>798</v>
      </c>
      <c r="O13550">
        <v>79849</v>
      </c>
      <c r="P13550" t="s">
        <v>50</v>
      </c>
      <c r="U13550" s="1">
        <v>45324</v>
      </c>
      <c r="V13550" s="1">
        <v>45324</v>
      </c>
      <c r="W13550" s="1">
        <v>45324.533333333333</v>
      </c>
      <c r="X13550" s="1">
        <v>45324.533333333333</v>
      </c>
      <c r="AC13550" t="s">
        <v>51</v>
      </c>
      <c r="AD13550">
        <v>2974056427</v>
      </c>
      <c r="AE13550" s="1">
        <v>45324.555555555555</v>
      </c>
      <c r="AF13550" t="s">
        <v>72460</v>
      </c>
      <c r="AG13550" t="s">
        <v>72461</v>
      </c>
      <c r="AH13550" t="s">
        <v>51</v>
      </c>
      <c r="AJ13550" t="s">
        <v>53</v>
      </c>
      <c r="AK13550" t="s">
        <v>78</v>
      </c>
      <c r="AO13550" t="s">
        <v>5443</v>
      </c>
      <c r="AP13550" s="1">
        <v>45324.531944444447</v>
      </c>
    </row>
    <row r="13551" spans="1:43" x14ac:dyDescent="0.35">
      <c r="A13551" t="s">
        <v>72462</v>
      </c>
      <c r="B13551" t="s">
        <v>40559</v>
      </c>
      <c r="C13551" t="s">
        <v>13524</v>
      </c>
      <c r="F13551" t="s">
        <v>72463</v>
      </c>
      <c r="H13551" t="s">
        <v>72462</v>
      </c>
      <c r="J13551" t="s">
        <v>2028</v>
      </c>
      <c r="K13551" t="s">
        <v>2029</v>
      </c>
      <c r="L13551" t="s">
        <v>2030</v>
      </c>
      <c r="M13551" t="s">
        <v>1307</v>
      </c>
      <c r="N13551" t="s">
        <v>264</v>
      </c>
      <c r="O13551">
        <v>77380</v>
      </c>
      <c r="P13551" t="s">
        <v>50</v>
      </c>
      <c r="U13551" s="1">
        <v>45324</v>
      </c>
      <c r="V13551" s="1">
        <v>45324</v>
      </c>
      <c r="W13551" s="1">
        <v>45324.458333333336</v>
      </c>
      <c r="X13551" s="1">
        <v>45324.458333333336</v>
      </c>
      <c r="AC13551" t="s">
        <v>53</v>
      </c>
      <c r="AD13551">
        <v>2969532847</v>
      </c>
      <c r="AE13551" s="1">
        <v>39580.404166666667</v>
      </c>
      <c r="AF13551" t="s">
        <v>34560</v>
      </c>
      <c r="AG13551" t="s">
        <v>72464</v>
      </c>
      <c r="AH13551" t="s">
        <v>51</v>
      </c>
      <c r="AJ13551" t="s">
        <v>53</v>
      </c>
      <c r="AO13551" t="s">
        <v>57090</v>
      </c>
      <c r="AP13551" s="1">
        <v>45378.470833333333</v>
      </c>
    </row>
    <row r="13552" spans="1:43" x14ac:dyDescent="0.35">
      <c r="A13552" t="s">
        <v>72465</v>
      </c>
      <c r="B13552" t="s">
        <v>72466</v>
      </c>
      <c r="C13552" t="s">
        <v>302</v>
      </c>
      <c r="F13552" t="s">
        <v>72467</v>
      </c>
      <c r="H13552" t="s">
        <v>72465</v>
      </c>
      <c r="J13552" t="s">
        <v>72468</v>
      </c>
      <c r="K13552" t="s">
        <v>72469</v>
      </c>
      <c r="M13552" t="s">
        <v>18467</v>
      </c>
      <c r="N13552" t="s">
        <v>65</v>
      </c>
      <c r="O13552">
        <v>80517</v>
      </c>
      <c r="P13552" t="s">
        <v>50</v>
      </c>
      <c r="U13552" s="1">
        <v>45324</v>
      </c>
      <c r="V13552" s="1">
        <v>45324</v>
      </c>
      <c r="W13552" s="1">
        <v>45324.508333333331</v>
      </c>
      <c r="X13552" s="1">
        <v>45324.508333333331</v>
      </c>
      <c r="AC13552" t="s">
        <v>53</v>
      </c>
      <c r="AD13552">
        <v>2974056443</v>
      </c>
      <c r="AE13552" s="1">
        <v>45324.578472222223</v>
      </c>
      <c r="AF13552" t="s">
        <v>72470</v>
      </c>
      <c r="AG13552" t="s">
        <v>72471</v>
      </c>
      <c r="AH13552" t="s">
        <v>51</v>
      </c>
      <c r="AJ13552" t="s">
        <v>53</v>
      </c>
      <c r="AK13552" t="s">
        <v>78</v>
      </c>
      <c r="AO13552" t="s">
        <v>5443</v>
      </c>
      <c r="AP13552" s="1">
        <v>45324.506944444445</v>
      </c>
      <c r="AQ13552" s="1">
        <v>45324.502083333333</v>
      </c>
    </row>
    <row r="13553" spans="1:43" x14ac:dyDescent="0.35">
      <c r="A13553" t="s">
        <v>72472</v>
      </c>
      <c r="B13553" t="s">
        <v>1957</v>
      </c>
      <c r="C13553" t="s">
        <v>30887</v>
      </c>
      <c r="F13553" t="s">
        <v>72473</v>
      </c>
      <c r="H13553" t="s">
        <v>72472</v>
      </c>
      <c r="J13553" t="s">
        <v>72474</v>
      </c>
      <c r="K13553" t="s">
        <v>72475</v>
      </c>
      <c r="M13553" t="s">
        <v>2339</v>
      </c>
      <c r="N13553" t="s">
        <v>253</v>
      </c>
      <c r="O13553">
        <v>87537</v>
      </c>
      <c r="P13553" t="s">
        <v>50</v>
      </c>
      <c r="U13553" s="1">
        <v>45324</v>
      </c>
      <c r="V13553" s="1">
        <v>45324</v>
      </c>
      <c r="W13553" s="1">
        <v>45324.609722222223</v>
      </c>
      <c r="X13553" s="1">
        <v>45324.609722222223</v>
      </c>
      <c r="AC13553" t="s">
        <v>53</v>
      </c>
      <c r="AD13553">
        <v>1000000001</v>
      </c>
      <c r="AE13553" s="1">
        <v>39973.351388888892</v>
      </c>
      <c r="AF13553" t="s">
        <v>3377</v>
      </c>
      <c r="AG13553" t="s">
        <v>72476</v>
      </c>
      <c r="AH13553" t="s">
        <v>51</v>
      </c>
      <c r="AJ13553" t="s">
        <v>53</v>
      </c>
      <c r="AK13553" t="s">
        <v>78</v>
      </c>
      <c r="AO13553" t="s">
        <v>5443</v>
      </c>
      <c r="AP13553" s="1">
        <v>45372.440972222219</v>
      </c>
      <c r="AQ13553" s="1">
        <v>45369.837500000001</v>
      </c>
    </row>
    <row r="13554" spans="1:43" x14ac:dyDescent="0.35">
      <c r="A13554" t="s">
        <v>72477</v>
      </c>
      <c r="B13554" t="s">
        <v>2706</v>
      </c>
      <c r="C13554" t="s">
        <v>1775</v>
      </c>
      <c r="F13554">
        <v>17204951502</v>
      </c>
      <c r="H13554" t="s">
        <v>72477</v>
      </c>
      <c r="K13554" t="s">
        <v>72478</v>
      </c>
      <c r="M13554" t="s">
        <v>3641</v>
      </c>
      <c r="N13554" t="s">
        <v>287</v>
      </c>
      <c r="O13554">
        <v>80112</v>
      </c>
      <c r="P13554" t="s">
        <v>50</v>
      </c>
      <c r="U13554" s="1">
        <v>45324</v>
      </c>
      <c r="V13554" s="1">
        <v>45324</v>
      </c>
      <c r="W13554" s="1">
        <v>45324.477777777778</v>
      </c>
      <c r="X13554" s="1">
        <v>45324.477777777778</v>
      </c>
      <c r="AC13554" t="s">
        <v>53</v>
      </c>
      <c r="AD13554">
        <v>1000000001</v>
      </c>
      <c r="AE13554" s="1">
        <v>39973.351388888892</v>
      </c>
      <c r="AF13554" t="s">
        <v>3377</v>
      </c>
      <c r="AG13554" t="s">
        <v>72479</v>
      </c>
      <c r="AH13554" t="s">
        <v>51</v>
      </c>
      <c r="AJ13554" t="s">
        <v>53</v>
      </c>
      <c r="AK13554" t="s">
        <v>78</v>
      </c>
      <c r="AO13554" t="s">
        <v>51552</v>
      </c>
    </row>
    <row r="13555" spans="1:43" x14ac:dyDescent="0.35">
      <c r="A13555" t="s">
        <v>72480</v>
      </c>
      <c r="B13555" t="s">
        <v>72481</v>
      </c>
      <c r="C13555" t="s">
        <v>803</v>
      </c>
      <c r="F13555">
        <v>17192218693</v>
      </c>
      <c r="H13555" t="s">
        <v>72480</v>
      </c>
      <c r="J13555" t="s">
        <v>72482</v>
      </c>
      <c r="K13555" t="s">
        <v>72483</v>
      </c>
      <c r="M13555" t="s">
        <v>11884</v>
      </c>
      <c r="N13555" t="s">
        <v>287</v>
      </c>
      <c r="O13555">
        <v>81101</v>
      </c>
      <c r="P13555" t="s">
        <v>50</v>
      </c>
      <c r="U13555" s="1">
        <v>45324</v>
      </c>
      <c r="V13555" s="1">
        <v>45324</v>
      </c>
      <c r="W13555" s="1">
        <v>45324.425000000003</v>
      </c>
      <c r="X13555" s="1">
        <v>45324.425000000003</v>
      </c>
      <c r="AC13555" t="s">
        <v>53</v>
      </c>
      <c r="AD13555">
        <v>1000000001</v>
      </c>
      <c r="AE13555" s="1">
        <v>39973.351388888892</v>
      </c>
      <c r="AF13555" t="s">
        <v>3377</v>
      </c>
      <c r="AG13555" t="s">
        <v>72484</v>
      </c>
      <c r="AH13555" t="s">
        <v>51</v>
      </c>
      <c r="AJ13555" t="s">
        <v>53</v>
      </c>
      <c r="AK13555" t="s">
        <v>78</v>
      </c>
      <c r="AO13555" t="s">
        <v>51552</v>
      </c>
    </row>
    <row r="13556" spans="1:43" x14ac:dyDescent="0.35">
      <c r="A13556" t="s">
        <v>72485</v>
      </c>
      <c r="B13556" t="s">
        <v>72486</v>
      </c>
      <c r="C13556" t="s">
        <v>860</v>
      </c>
      <c r="F13556">
        <v>13039019538</v>
      </c>
      <c r="H13556" t="s">
        <v>72485</v>
      </c>
      <c r="N13556" t="s">
        <v>287</v>
      </c>
      <c r="P13556" t="s">
        <v>50</v>
      </c>
      <c r="U13556" s="1">
        <v>45324</v>
      </c>
      <c r="V13556" s="1">
        <v>45324</v>
      </c>
      <c r="W13556" s="1">
        <v>45324.303472222222</v>
      </c>
      <c r="X13556" s="1">
        <v>45324.303472222222</v>
      </c>
      <c r="AC13556" t="s">
        <v>53</v>
      </c>
      <c r="AD13556">
        <v>1000000001</v>
      </c>
      <c r="AE13556" s="1">
        <v>39973.351388888892</v>
      </c>
      <c r="AF13556" t="s">
        <v>3377</v>
      </c>
      <c r="AG13556" t="s">
        <v>72487</v>
      </c>
      <c r="AH13556" t="s">
        <v>51</v>
      </c>
      <c r="AJ13556" t="s">
        <v>53</v>
      </c>
      <c r="AK13556" t="s">
        <v>78</v>
      </c>
      <c r="AO13556" t="s">
        <v>51552</v>
      </c>
    </row>
    <row r="13557" spans="1:43" x14ac:dyDescent="0.35">
      <c r="A13557" t="s">
        <v>72488</v>
      </c>
      <c r="B13557" t="s">
        <v>29194</v>
      </c>
      <c r="C13557" t="s">
        <v>2482</v>
      </c>
      <c r="F13557">
        <v>15054014128</v>
      </c>
      <c r="H13557" t="s">
        <v>72488</v>
      </c>
      <c r="J13557" t="s">
        <v>72489</v>
      </c>
      <c r="K13557" t="s">
        <v>72490</v>
      </c>
      <c r="M13557" t="s">
        <v>34620</v>
      </c>
      <c r="N13557" t="s">
        <v>398</v>
      </c>
      <c r="O13557">
        <v>87043</v>
      </c>
      <c r="P13557" t="s">
        <v>50</v>
      </c>
      <c r="U13557" s="1">
        <v>45324</v>
      </c>
      <c r="V13557" s="1">
        <v>45324</v>
      </c>
      <c r="W13557" s="1">
        <v>45324.159722222219</v>
      </c>
      <c r="X13557" s="1">
        <v>45324.159722222219</v>
      </c>
      <c r="AC13557" t="s">
        <v>53</v>
      </c>
      <c r="AD13557">
        <v>1000000001</v>
      </c>
      <c r="AE13557" s="1">
        <v>39973.351388888892</v>
      </c>
      <c r="AF13557" t="s">
        <v>3377</v>
      </c>
      <c r="AG13557" t="s">
        <v>72491</v>
      </c>
      <c r="AH13557" t="s">
        <v>51</v>
      </c>
      <c r="AJ13557" t="s">
        <v>53</v>
      </c>
      <c r="AK13557" t="s">
        <v>78</v>
      </c>
      <c r="AO13557" t="s">
        <v>51552</v>
      </c>
    </row>
    <row r="13558" spans="1:43" x14ac:dyDescent="0.35">
      <c r="A13558" t="s">
        <v>72492</v>
      </c>
      <c r="B13558" t="s">
        <v>6610</v>
      </c>
      <c r="C13558" t="s">
        <v>7359</v>
      </c>
      <c r="F13558" t="s">
        <v>72493</v>
      </c>
      <c r="H13558" t="s">
        <v>72494</v>
      </c>
      <c r="J13558" t="s">
        <v>7961</v>
      </c>
      <c r="K13558" t="s">
        <v>59909</v>
      </c>
      <c r="M13558" t="s">
        <v>1296</v>
      </c>
      <c r="N13558" t="s">
        <v>253</v>
      </c>
      <c r="O13558">
        <v>88220</v>
      </c>
      <c r="P13558" t="s">
        <v>50</v>
      </c>
      <c r="U13558" s="1">
        <v>45324</v>
      </c>
      <c r="V13558" s="1">
        <v>45324</v>
      </c>
      <c r="W13558" s="1">
        <v>45324.375</v>
      </c>
      <c r="X13558" s="1">
        <v>45324.375</v>
      </c>
      <c r="AC13558" t="s">
        <v>53</v>
      </c>
      <c r="AD13558">
        <v>2969702039</v>
      </c>
      <c r="AE13558" s="1">
        <v>42528.619444444441</v>
      </c>
      <c r="AF13558" t="s">
        <v>9789</v>
      </c>
      <c r="AG13558" t="s">
        <v>72495</v>
      </c>
      <c r="AH13558" t="s">
        <v>51</v>
      </c>
      <c r="AJ13558" t="s">
        <v>53</v>
      </c>
      <c r="AK13558" t="s">
        <v>78</v>
      </c>
      <c r="AO13558" t="s">
        <v>5443</v>
      </c>
      <c r="AP13558" s="1">
        <v>45328.589583333334</v>
      </c>
    </row>
    <row r="13559" spans="1:43" x14ac:dyDescent="0.35">
      <c r="A13559" t="s">
        <v>72496</v>
      </c>
      <c r="B13559" t="s">
        <v>6044</v>
      </c>
      <c r="C13559" t="s">
        <v>22028</v>
      </c>
      <c r="F13559" t="s">
        <v>70754</v>
      </c>
      <c r="H13559" t="s">
        <v>72497</v>
      </c>
      <c r="J13559" t="s">
        <v>70755</v>
      </c>
      <c r="K13559" t="s">
        <v>70756</v>
      </c>
      <c r="M13559" t="s">
        <v>1272</v>
      </c>
      <c r="N13559" t="s">
        <v>65</v>
      </c>
      <c r="O13559">
        <v>80403</v>
      </c>
      <c r="P13559" t="s">
        <v>50</v>
      </c>
      <c r="U13559" s="1">
        <v>45324</v>
      </c>
      <c r="V13559" s="1">
        <v>45324</v>
      </c>
      <c r="W13559" s="1">
        <v>45324.605555555558</v>
      </c>
      <c r="X13559" s="1">
        <v>45324.605555555558</v>
      </c>
      <c r="AC13559" t="s">
        <v>53</v>
      </c>
      <c r="AD13559">
        <v>2974015683</v>
      </c>
      <c r="AE13559" s="1">
        <v>45288.564583333333</v>
      </c>
      <c r="AF13559" t="s">
        <v>70757</v>
      </c>
      <c r="AG13559" t="s">
        <v>72498</v>
      </c>
      <c r="AH13559" t="s">
        <v>51</v>
      </c>
      <c r="AJ13559" t="s">
        <v>53</v>
      </c>
      <c r="AK13559" t="s">
        <v>78</v>
      </c>
      <c r="AO13559" t="s">
        <v>5443</v>
      </c>
      <c r="AP13559" s="1">
        <v>45418.51666666667</v>
      </c>
      <c r="AQ13559" s="1">
        <v>45418.51666666667</v>
      </c>
    </row>
    <row r="13560" spans="1:43" x14ac:dyDescent="0.35">
      <c r="A13560" t="s">
        <v>72499</v>
      </c>
      <c r="B13560" t="s">
        <v>72500</v>
      </c>
      <c r="C13560" t="s">
        <v>9435</v>
      </c>
      <c r="F13560" t="s">
        <v>72501</v>
      </c>
      <c r="H13560" t="s">
        <v>72502</v>
      </c>
      <c r="J13560" t="s">
        <v>72503</v>
      </c>
      <c r="K13560" t="s">
        <v>72504</v>
      </c>
      <c r="M13560" t="s">
        <v>72505</v>
      </c>
      <c r="N13560" t="s">
        <v>686</v>
      </c>
      <c r="O13560">
        <v>84074</v>
      </c>
      <c r="P13560" t="s">
        <v>50</v>
      </c>
      <c r="U13560" s="1">
        <v>45325</v>
      </c>
      <c r="V13560" s="1">
        <v>45325</v>
      </c>
      <c r="W13560" s="1">
        <v>45325.520833333336</v>
      </c>
      <c r="X13560" s="1">
        <v>45325.520833333336</v>
      </c>
      <c r="AC13560" t="s">
        <v>53</v>
      </c>
      <c r="AD13560">
        <v>2974079515</v>
      </c>
      <c r="AE13560" s="1">
        <v>45327.489583333336</v>
      </c>
      <c r="AF13560" t="s">
        <v>72506</v>
      </c>
      <c r="AG13560" t="s">
        <v>72507</v>
      </c>
      <c r="AH13560" t="s">
        <v>51</v>
      </c>
      <c r="AJ13560" t="s">
        <v>53</v>
      </c>
      <c r="AK13560" t="s">
        <v>78</v>
      </c>
      <c r="AO13560" t="s">
        <v>5443</v>
      </c>
      <c r="AP13560" s="1">
        <v>45325.517361111109</v>
      </c>
    </row>
    <row r="13561" spans="1:43" x14ac:dyDescent="0.35">
      <c r="A13561" t="s">
        <v>72508</v>
      </c>
      <c r="B13561" t="s">
        <v>15944</v>
      </c>
      <c r="C13561" t="s">
        <v>2615</v>
      </c>
      <c r="F13561">
        <v>17209983415</v>
      </c>
      <c r="H13561" t="s">
        <v>72508</v>
      </c>
      <c r="J13561" t="s">
        <v>3789</v>
      </c>
      <c r="K13561" t="s">
        <v>72509</v>
      </c>
      <c r="M13561" t="s">
        <v>3751</v>
      </c>
      <c r="N13561" t="s">
        <v>287</v>
      </c>
      <c r="O13561">
        <v>80302</v>
      </c>
      <c r="P13561" t="s">
        <v>50</v>
      </c>
      <c r="U13561" s="1">
        <v>45325</v>
      </c>
      <c r="V13561" s="1">
        <v>45325</v>
      </c>
      <c r="W13561" s="1">
        <v>45325.367361111108</v>
      </c>
      <c r="X13561" s="1">
        <v>45325.367361111108</v>
      </c>
      <c r="AC13561" t="s">
        <v>53</v>
      </c>
      <c r="AD13561">
        <v>1000000001</v>
      </c>
      <c r="AE13561" s="1">
        <v>39973.351388888892</v>
      </c>
      <c r="AF13561" t="s">
        <v>3377</v>
      </c>
      <c r="AG13561" t="s">
        <v>72510</v>
      </c>
      <c r="AH13561" t="s">
        <v>51</v>
      </c>
      <c r="AJ13561" t="s">
        <v>53</v>
      </c>
      <c r="AK13561" t="s">
        <v>78</v>
      </c>
      <c r="AO13561" t="s">
        <v>51552</v>
      </c>
    </row>
    <row r="13562" spans="1:43" x14ac:dyDescent="0.35">
      <c r="A13562" t="s">
        <v>72511</v>
      </c>
      <c r="B13562" t="s">
        <v>72512</v>
      </c>
      <c r="C13562" t="s">
        <v>5318</v>
      </c>
      <c r="F13562" t="s">
        <v>72513</v>
      </c>
      <c r="H13562" t="s">
        <v>72511</v>
      </c>
      <c r="J13562" t="s">
        <v>72514</v>
      </c>
      <c r="K13562" t="s">
        <v>72515</v>
      </c>
      <c r="M13562" t="s">
        <v>1397</v>
      </c>
      <c r="N13562" t="s">
        <v>65</v>
      </c>
      <c r="O13562">
        <v>80401</v>
      </c>
      <c r="P13562" t="s">
        <v>50</v>
      </c>
      <c r="U13562" s="1">
        <v>45325</v>
      </c>
      <c r="V13562" s="1">
        <v>45325</v>
      </c>
      <c r="W13562" s="1">
        <v>45325.515277777777</v>
      </c>
      <c r="X13562" s="1">
        <v>45325.515277777777</v>
      </c>
      <c r="AC13562" t="s">
        <v>53</v>
      </c>
      <c r="AD13562">
        <v>1000000001</v>
      </c>
      <c r="AE13562" s="1">
        <v>39973.351388888892</v>
      </c>
      <c r="AF13562" t="s">
        <v>3377</v>
      </c>
      <c r="AG13562" t="s">
        <v>72516</v>
      </c>
      <c r="AH13562" t="s">
        <v>51</v>
      </c>
      <c r="AJ13562" t="s">
        <v>53</v>
      </c>
      <c r="AK13562" t="s">
        <v>78</v>
      </c>
      <c r="AO13562" t="s">
        <v>5443</v>
      </c>
      <c r="AP13562" s="1">
        <v>45327.522222222222</v>
      </c>
    </row>
    <row r="13563" spans="1:43" x14ac:dyDescent="0.35">
      <c r="A13563" t="s">
        <v>72517</v>
      </c>
      <c r="B13563" t="s">
        <v>72518</v>
      </c>
      <c r="C13563" t="s">
        <v>702</v>
      </c>
      <c r="F13563" t="s">
        <v>72519</v>
      </c>
      <c r="G13563">
        <v>9702905127</v>
      </c>
      <c r="H13563" t="s">
        <v>72517</v>
      </c>
      <c r="J13563" t="s">
        <v>874</v>
      </c>
      <c r="N13563" t="s">
        <v>287</v>
      </c>
      <c r="O13563">
        <v>80512</v>
      </c>
      <c r="P13563" t="s">
        <v>50</v>
      </c>
      <c r="U13563" s="1">
        <v>45326</v>
      </c>
      <c r="V13563" s="1">
        <v>45326</v>
      </c>
      <c r="W13563" s="1">
        <v>45326.591666666667</v>
      </c>
      <c r="X13563" s="1">
        <v>45326.591666666667</v>
      </c>
      <c r="AC13563" t="s">
        <v>53</v>
      </c>
      <c r="AD13563">
        <v>1000000001</v>
      </c>
      <c r="AE13563" s="1">
        <v>39973.351388888892</v>
      </c>
      <c r="AF13563" t="s">
        <v>3377</v>
      </c>
      <c r="AG13563" t="s">
        <v>72520</v>
      </c>
      <c r="AH13563" t="s">
        <v>51</v>
      </c>
      <c r="AJ13563" t="s">
        <v>53</v>
      </c>
      <c r="AK13563" t="s">
        <v>78</v>
      </c>
      <c r="AO13563" t="s">
        <v>5443</v>
      </c>
      <c r="AP13563" s="1">
        <v>45326.589583333334</v>
      </c>
    </row>
    <row r="13564" spans="1:43" x14ac:dyDescent="0.35">
      <c r="A13564" t="s">
        <v>72521</v>
      </c>
      <c r="B13564" t="s">
        <v>17037</v>
      </c>
      <c r="C13564" t="s">
        <v>443</v>
      </c>
      <c r="F13564">
        <v>13037096288</v>
      </c>
      <c r="H13564" t="s">
        <v>72521</v>
      </c>
      <c r="K13564" t="s">
        <v>72522</v>
      </c>
      <c r="M13564" t="s">
        <v>4445</v>
      </c>
      <c r="N13564" t="s">
        <v>287</v>
      </c>
      <c r="O13564">
        <v>80138</v>
      </c>
      <c r="P13564" t="s">
        <v>50</v>
      </c>
      <c r="U13564" s="1">
        <v>45326</v>
      </c>
      <c r="V13564" s="1">
        <v>45326</v>
      </c>
      <c r="W13564" s="1">
        <v>45326.74722222222</v>
      </c>
      <c r="X13564" s="1">
        <v>45326.74722222222</v>
      </c>
      <c r="AC13564" t="s">
        <v>53</v>
      </c>
      <c r="AD13564">
        <v>1000000001</v>
      </c>
      <c r="AE13564" s="1">
        <v>39973.351388888892</v>
      </c>
      <c r="AF13564" t="s">
        <v>3377</v>
      </c>
      <c r="AG13564" t="s">
        <v>72523</v>
      </c>
      <c r="AH13564" t="s">
        <v>51</v>
      </c>
      <c r="AJ13564" t="s">
        <v>53</v>
      </c>
      <c r="AK13564" t="s">
        <v>78</v>
      </c>
      <c r="AO13564" t="s">
        <v>51552</v>
      </c>
    </row>
    <row r="13565" spans="1:43" x14ac:dyDescent="0.35">
      <c r="A13565" t="s">
        <v>72524</v>
      </c>
      <c r="B13565" t="s">
        <v>61043</v>
      </c>
      <c r="C13565" t="s">
        <v>8496</v>
      </c>
      <c r="F13565" t="s">
        <v>72525</v>
      </c>
      <c r="G13565">
        <v>3038886326</v>
      </c>
      <c r="H13565" t="s">
        <v>72526</v>
      </c>
      <c r="J13565" t="s">
        <v>72527</v>
      </c>
      <c r="M13565" t="s">
        <v>72528</v>
      </c>
      <c r="N13565" t="s">
        <v>287</v>
      </c>
      <c r="O13565">
        <v>80249</v>
      </c>
      <c r="P13565" t="s">
        <v>50</v>
      </c>
      <c r="U13565" s="1">
        <v>45327</v>
      </c>
      <c r="V13565" s="1">
        <v>45327</v>
      </c>
      <c r="W13565" s="1">
        <v>45327.413888888892</v>
      </c>
      <c r="X13565" s="1">
        <v>45327.413888888892</v>
      </c>
      <c r="AC13565" t="s">
        <v>53</v>
      </c>
      <c r="AD13565">
        <v>2974079432</v>
      </c>
      <c r="AE13565" s="1">
        <v>45327.45</v>
      </c>
      <c r="AF13565" t="s">
        <v>72529</v>
      </c>
      <c r="AG13565" t="s">
        <v>72530</v>
      </c>
      <c r="AH13565" t="s">
        <v>51</v>
      </c>
      <c r="AJ13565" t="s">
        <v>53</v>
      </c>
      <c r="AK13565" t="s">
        <v>78</v>
      </c>
      <c r="AO13565" t="s">
        <v>5443</v>
      </c>
      <c r="AP13565" s="1">
        <v>45327.413194444445</v>
      </c>
    </row>
    <row r="13566" spans="1:43" x14ac:dyDescent="0.35">
      <c r="A13566" t="s">
        <v>72531</v>
      </c>
      <c r="B13566" t="s">
        <v>61043</v>
      </c>
      <c r="C13566" t="s">
        <v>8496</v>
      </c>
      <c r="F13566" t="s">
        <v>72525</v>
      </c>
      <c r="H13566" t="s">
        <v>72531</v>
      </c>
      <c r="J13566" t="s">
        <v>72527</v>
      </c>
      <c r="K13566" t="s">
        <v>72532</v>
      </c>
      <c r="M13566" t="s">
        <v>137</v>
      </c>
      <c r="N13566" t="s">
        <v>287</v>
      </c>
      <c r="O13566">
        <v>80239</v>
      </c>
      <c r="P13566" t="s">
        <v>50</v>
      </c>
      <c r="U13566" s="1">
        <v>45327</v>
      </c>
      <c r="V13566" s="1">
        <v>45327</v>
      </c>
      <c r="AC13566" t="s">
        <v>53</v>
      </c>
      <c r="AD13566">
        <v>2974079432</v>
      </c>
      <c r="AE13566" s="1">
        <v>45327.45</v>
      </c>
      <c r="AG13566" t="s">
        <v>72533</v>
      </c>
      <c r="AH13566" t="s">
        <v>51</v>
      </c>
      <c r="AJ13566" t="s">
        <v>53</v>
      </c>
      <c r="AO13566" t="s">
        <v>57090</v>
      </c>
    </row>
    <row r="13567" spans="1:43" x14ac:dyDescent="0.35">
      <c r="A13567" t="s">
        <v>72534</v>
      </c>
      <c r="B13567" t="s">
        <v>70679</v>
      </c>
      <c r="C13567" t="s">
        <v>169</v>
      </c>
      <c r="F13567" t="s">
        <v>72535</v>
      </c>
      <c r="H13567" t="s">
        <v>72534</v>
      </c>
      <c r="J13567" t="s">
        <v>33363</v>
      </c>
      <c r="K13567" t="s">
        <v>36716</v>
      </c>
      <c r="M13567" t="s">
        <v>16167</v>
      </c>
      <c r="N13567" t="s">
        <v>7398</v>
      </c>
      <c r="O13567">
        <v>84121</v>
      </c>
      <c r="P13567" t="s">
        <v>50</v>
      </c>
      <c r="U13567" s="1">
        <v>45327</v>
      </c>
      <c r="V13567" s="1">
        <v>45327</v>
      </c>
      <c r="AC13567" t="s">
        <v>53</v>
      </c>
      <c r="AD13567">
        <v>2972058392</v>
      </c>
      <c r="AE13567" s="1">
        <v>44618.684027777781</v>
      </c>
      <c r="AG13567" t="s">
        <v>72536</v>
      </c>
      <c r="AH13567" t="s">
        <v>51</v>
      </c>
      <c r="AJ13567" t="s">
        <v>53</v>
      </c>
      <c r="AO13567" t="s">
        <v>57090</v>
      </c>
    </row>
    <row r="13568" spans="1:43" x14ac:dyDescent="0.35">
      <c r="A13568" t="s">
        <v>72537</v>
      </c>
      <c r="B13568" t="s">
        <v>72538</v>
      </c>
      <c r="C13568" t="s">
        <v>3834</v>
      </c>
      <c r="F13568" t="s">
        <v>72539</v>
      </c>
      <c r="H13568" t="s">
        <v>72537</v>
      </c>
      <c r="J13568" t="s">
        <v>7961</v>
      </c>
      <c r="K13568" t="s">
        <v>59909</v>
      </c>
      <c r="M13568" t="s">
        <v>1296</v>
      </c>
      <c r="N13568" t="s">
        <v>253</v>
      </c>
      <c r="O13568">
        <v>88220</v>
      </c>
      <c r="P13568" t="s">
        <v>50</v>
      </c>
      <c r="U13568" s="1">
        <v>45327</v>
      </c>
      <c r="V13568" s="1">
        <v>45327</v>
      </c>
      <c r="W13568" s="1">
        <v>45327.37777777778</v>
      </c>
      <c r="X13568" s="1">
        <v>45327.37777777778</v>
      </c>
      <c r="AC13568" t="s">
        <v>53</v>
      </c>
      <c r="AD13568">
        <v>2969702039</v>
      </c>
      <c r="AE13568" s="1">
        <v>42528.619444444441</v>
      </c>
      <c r="AF13568" t="s">
        <v>9789</v>
      </c>
      <c r="AG13568" t="s">
        <v>72540</v>
      </c>
      <c r="AH13568" t="s">
        <v>51</v>
      </c>
      <c r="AJ13568" t="s">
        <v>53</v>
      </c>
      <c r="AK13568" t="s">
        <v>78</v>
      </c>
      <c r="AO13568" t="s">
        <v>5443</v>
      </c>
      <c r="AP13568" s="1">
        <v>45327.37777777778</v>
      </c>
    </row>
    <row r="13569" spans="1:43" x14ac:dyDescent="0.35">
      <c r="A13569" t="s">
        <v>72541</v>
      </c>
      <c r="B13569" t="s">
        <v>5954</v>
      </c>
      <c r="C13569" t="s">
        <v>4162</v>
      </c>
      <c r="F13569" t="s">
        <v>72542</v>
      </c>
      <c r="H13569" t="s">
        <v>72541</v>
      </c>
      <c r="J13569" t="s">
        <v>72543</v>
      </c>
      <c r="K13569" t="s">
        <v>72544</v>
      </c>
      <c r="M13569" t="s">
        <v>525</v>
      </c>
      <c r="N13569" t="s">
        <v>213</v>
      </c>
      <c r="O13569">
        <v>80014</v>
      </c>
      <c r="P13569" t="s">
        <v>50</v>
      </c>
      <c r="U13569" s="1">
        <v>45327</v>
      </c>
      <c r="V13569" s="1">
        <v>45327</v>
      </c>
      <c r="W13569" s="1">
        <v>45328.706944444442</v>
      </c>
      <c r="X13569" s="1">
        <v>45328.706944444442</v>
      </c>
      <c r="AC13569" t="s">
        <v>53</v>
      </c>
      <c r="AD13569">
        <v>2974081053</v>
      </c>
      <c r="AE13569" s="1">
        <v>45328.706250000003</v>
      </c>
      <c r="AF13569" t="s">
        <v>72545</v>
      </c>
      <c r="AG13569" t="s">
        <v>72546</v>
      </c>
      <c r="AH13569" t="s">
        <v>51</v>
      </c>
      <c r="AJ13569" t="s">
        <v>53</v>
      </c>
      <c r="AO13569" t="s">
        <v>5443</v>
      </c>
      <c r="AP13569" s="1">
        <v>45360.384027777778</v>
      </c>
      <c r="AQ13569" s="1">
        <v>43612.518055555556</v>
      </c>
    </row>
    <row r="13570" spans="1:43" x14ac:dyDescent="0.35">
      <c r="A13570" t="s">
        <v>72547</v>
      </c>
      <c r="B13570" t="s">
        <v>72548</v>
      </c>
      <c r="C13570" t="s">
        <v>72549</v>
      </c>
      <c r="F13570" t="s">
        <v>72550</v>
      </c>
      <c r="H13570" t="s">
        <v>72551</v>
      </c>
      <c r="J13570" t="s">
        <v>72552</v>
      </c>
      <c r="K13570" t="s">
        <v>72553</v>
      </c>
      <c r="M13570" t="s">
        <v>30115</v>
      </c>
      <c r="N13570" t="s">
        <v>264</v>
      </c>
      <c r="O13570">
        <v>79855</v>
      </c>
      <c r="P13570" t="s">
        <v>50</v>
      </c>
      <c r="U13570" s="1">
        <v>45327</v>
      </c>
      <c r="V13570" s="1">
        <v>45327</v>
      </c>
      <c r="W13570" s="1">
        <v>45327.681944444441</v>
      </c>
      <c r="X13570" s="1">
        <v>45327.681944444441</v>
      </c>
      <c r="AC13570" t="s">
        <v>51</v>
      </c>
      <c r="AD13570">
        <v>2974080031</v>
      </c>
      <c r="AE13570" s="1">
        <v>45327.712500000001</v>
      </c>
      <c r="AF13570" t="s">
        <v>72554</v>
      </c>
      <c r="AG13570" t="s">
        <v>72555</v>
      </c>
      <c r="AH13570" t="s">
        <v>51</v>
      </c>
      <c r="AJ13570" t="s">
        <v>53</v>
      </c>
      <c r="AK13570" t="s">
        <v>78</v>
      </c>
      <c r="AO13570" t="s">
        <v>5443</v>
      </c>
      <c r="AP13570" s="1">
        <v>45476.407638888886</v>
      </c>
      <c r="AQ13570" s="1">
        <v>45474.49722222222</v>
      </c>
    </row>
    <row r="13571" spans="1:43" x14ac:dyDescent="0.35">
      <c r="A13571" t="s">
        <v>72556</v>
      </c>
      <c r="B13571" t="s">
        <v>72557</v>
      </c>
      <c r="C13571" t="s">
        <v>21051</v>
      </c>
      <c r="F13571">
        <v>19853527722</v>
      </c>
      <c r="H13571" t="s">
        <v>72558</v>
      </c>
      <c r="K13571" t="s">
        <v>72559</v>
      </c>
      <c r="M13571" t="s">
        <v>8298</v>
      </c>
      <c r="N13571" t="s">
        <v>287</v>
      </c>
      <c r="O13571">
        <v>80467</v>
      </c>
      <c r="P13571" t="s">
        <v>50</v>
      </c>
      <c r="U13571" s="1">
        <v>45327</v>
      </c>
      <c r="V13571" s="1">
        <v>45327</v>
      </c>
      <c r="W13571" s="1">
        <v>45327.915972222225</v>
      </c>
      <c r="X13571" s="1">
        <v>45327.915972222225</v>
      </c>
      <c r="AC13571" t="s">
        <v>53</v>
      </c>
      <c r="AD13571">
        <v>1000000001</v>
      </c>
      <c r="AE13571" s="1">
        <v>39973.351388888892</v>
      </c>
      <c r="AF13571" t="s">
        <v>3377</v>
      </c>
      <c r="AG13571" t="s">
        <v>72560</v>
      </c>
      <c r="AH13571" t="s">
        <v>51</v>
      </c>
      <c r="AJ13571" t="s">
        <v>53</v>
      </c>
      <c r="AK13571" t="s">
        <v>78</v>
      </c>
      <c r="AO13571" t="s">
        <v>51552</v>
      </c>
    </row>
    <row r="13572" spans="1:43" x14ac:dyDescent="0.35">
      <c r="A13572" t="s">
        <v>72561</v>
      </c>
      <c r="B13572" t="s">
        <v>1345</v>
      </c>
      <c r="C13572" t="s">
        <v>10684</v>
      </c>
      <c r="F13572" t="s">
        <v>72562</v>
      </c>
      <c r="H13572" t="s">
        <v>72563</v>
      </c>
      <c r="J13572" t="s">
        <v>4293</v>
      </c>
      <c r="K13572" t="s">
        <v>7511</v>
      </c>
      <c r="M13572" t="s">
        <v>298</v>
      </c>
      <c r="N13572" t="s">
        <v>213</v>
      </c>
      <c r="O13572" t="s">
        <v>7513</v>
      </c>
      <c r="P13572" t="s">
        <v>50</v>
      </c>
      <c r="U13572" s="1">
        <v>45327</v>
      </c>
      <c r="V13572" s="1">
        <v>45327</v>
      </c>
      <c r="W13572" s="1">
        <v>45327.430555555555</v>
      </c>
      <c r="X13572" s="1">
        <v>45327.430555555555</v>
      </c>
      <c r="AC13572" t="s">
        <v>53</v>
      </c>
      <c r="AD13572">
        <v>2969634929</v>
      </c>
      <c r="AE13572" s="1">
        <v>41799.665972222225</v>
      </c>
      <c r="AF13572" t="s">
        <v>4296</v>
      </c>
      <c r="AG13572" t="s">
        <v>72564</v>
      </c>
      <c r="AH13572" t="s">
        <v>51</v>
      </c>
      <c r="AJ13572" t="s">
        <v>53</v>
      </c>
      <c r="AK13572" t="s">
        <v>78</v>
      </c>
      <c r="AO13572" t="s">
        <v>5443</v>
      </c>
      <c r="AP13572" s="1">
        <v>45357.460416666669</v>
      </c>
    </row>
    <row r="13573" spans="1:43" x14ac:dyDescent="0.35">
      <c r="A13573" t="s">
        <v>72565</v>
      </c>
      <c r="B13573" t="s">
        <v>403</v>
      </c>
      <c r="C13573" t="s">
        <v>894</v>
      </c>
      <c r="F13573" t="s">
        <v>72566</v>
      </c>
      <c r="H13573" t="s">
        <v>72567</v>
      </c>
      <c r="J13573" t="s">
        <v>72568</v>
      </c>
      <c r="K13573" t="s">
        <v>72569</v>
      </c>
      <c r="M13573" t="s">
        <v>4445</v>
      </c>
      <c r="N13573" t="s">
        <v>287</v>
      </c>
      <c r="O13573">
        <v>80138</v>
      </c>
      <c r="P13573" t="s">
        <v>50</v>
      </c>
      <c r="U13573" s="1">
        <v>45327</v>
      </c>
      <c r="V13573" s="1">
        <v>45327</v>
      </c>
      <c r="W13573" s="1">
        <v>45327.412499999999</v>
      </c>
      <c r="X13573" s="1">
        <v>45327.412499999999</v>
      </c>
      <c r="AC13573" t="s">
        <v>53</v>
      </c>
      <c r="AD13573">
        <v>2969915555</v>
      </c>
      <c r="AE13573" s="1">
        <v>43740.398611111108</v>
      </c>
      <c r="AF13573" t="s">
        <v>72570</v>
      </c>
      <c r="AG13573" t="s">
        <v>72571</v>
      </c>
      <c r="AH13573" t="s">
        <v>51</v>
      </c>
      <c r="AJ13573" t="s">
        <v>53</v>
      </c>
      <c r="AK13573" t="s">
        <v>78</v>
      </c>
      <c r="AO13573" t="s">
        <v>5443</v>
      </c>
      <c r="AP13573" s="1">
        <v>45329.417361111111</v>
      </c>
    </row>
    <row r="13574" spans="1:43" x14ac:dyDescent="0.35">
      <c r="A13574" t="s">
        <v>72572</v>
      </c>
      <c r="B13574" t="s">
        <v>5566</v>
      </c>
      <c r="C13574" t="s">
        <v>44924</v>
      </c>
      <c r="F13574" t="s">
        <v>72573</v>
      </c>
      <c r="H13574" t="s">
        <v>72574</v>
      </c>
      <c r="J13574" t="s">
        <v>12818</v>
      </c>
      <c r="K13574" t="s">
        <v>27405</v>
      </c>
      <c r="M13574" t="s">
        <v>27406</v>
      </c>
      <c r="N13574" t="s">
        <v>8111</v>
      </c>
      <c r="O13574">
        <v>60559</v>
      </c>
      <c r="P13574" t="s">
        <v>50</v>
      </c>
      <c r="U13574" s="1">
        <v>45327</v>
      </c>
      <c r="V13574" s="1">
        <v>45327</v>
      </c>
      <c r="W13574" s="1">
        <v>45327.567361111112</v>
      </c>
      <c r="X13574" s="1">
        <v>45327.567361111112</v>
      </c>
      <c r="AC13574" t="s">
        <v>53</v>
      </c>
      <c r="AD13574">
        <v>2969608846</v>
      </c>
      <c r="AE13574" s="1">
        <v>41666.397916666669</v>
      </c>
      <c r="AF13574" t="s">
        <v>12821</v>
      </c>
      <c r="AG13574" t="s">
        <v>72575</v>
      </c>
      <c r="AH13574" t="s">
        <v>51</v>
      </c>
      <c r="AJ13574" t="s">
        <v>53</v>
      </c>
      <c r="AO13574" t="s">
        <v>5443</v>
      </c>
      <c r="AP13574" s="1">
        <v>45475.645833333336</v>
      </c>
      <c r="AQ13574" s="1">
        <v>45475.65</v>
      </c>
    </row>
    <row r="13575" spans="1:43" x14ac:dyDescent="0.35">
      <c r="A13575" t="s">
        <v>72576</v>
      </c>
      <c r="B13575" t="s">
        <v>22485</v>
      </c>
      <c r="C13575" t="s">
        <v>9933</v>
      </c>
      <c r="F13575" t="s">
        <v>72577</v>
      </c>
      <c r="H13575" t="s">
        <v>72576</v>
      </c>
      <c r="J13575" t="s">
        <v>72578</v>
      </c>
      <c r="K13575" t="s">
        <v>72579</v>
      </c>
      <c r="M13575" t="s">
        <v>753</v>
      </c>
      <c r="N13575" t="s">
        <v>798</v>
      </c>
      <c r="O13575">
        <v>79936</v>
      </c>
      <c r="P13575" t="s">
        <v>50</v>
      </c>
      <c r="U13575" s="1">
        <v>45327</v>
      </c>
      <c r="V13575" s="1">
        <v>45327</v>
      </c>
      <c r="W13575" s="1">
        <v>45327.620833333334</v>
      </c>
      <c r="X13575" s="1">
        <v>45327.620833333334</v>
      </c>
      <c r="AC13575" t="s">
        <v>51</v>
      </c>
      <c r="AD13575">
        <v>2974079929</v>
      </c>
      <c r="AE13575" s="1">
        <v>45327.668749999997</v>
      </c>
      <c r="AF13575" t="s">
        <v>72580</v>
      </c>
      <c r="AG13575" t="s">
        <v>72581</v>
      </c>
      <c r="AH13575" t="s">
        <v>51</v>
      </c>
      <c r="AJ13575" t="s">
        <v>53</v>
      </c>
      <c r="AK13575" t="s">
        <v>78</v>
      </c>
      <c r="AO13575" t="s">
        <v>5443</v>
      </c>
      <c r="AP13575" s="1">
        <v>45327.708333333336</v>
      </c>
      <c r="AQ13575" s="1">
        <v>45327.714583333334</v>
      </c>
    </row>
    <row r="13576" spans="1:43" x14ac:dyDescent="0.35">
      <c r="A13576" t="s">
        <v>72582</v>
      </c>
      <c r="B13576" t="s">
        <v>10091</v>
      </c>
      <c r="C13576" t="s">
        <v>952</v>
      </c>
      <c r="H13576" t="s">
        <v>72583</v>
      </c>
      <c r="J13576" t="s">
        <v>70622</v>
      </c>
      <c r="P13576" t="s">
        <v>50</v>
      </c>
      <c r="U13576" s="1">
        <v>45328</v>
      </c>
      <c r="V13576" s="1">
        <v>45328</v>
      </c>
      <c r="W13576" s="1">
        <v>45328.431944444441</v>
      </c>
      <c r="X13576" s="1">
        <v>45328.431944444441</v>
      </c>
      <c r="AC13576" t="s">
        <v>53</v>
      </c>
      <c r="AD13576">
        <v>2969480024</v>
      </c>
      <c r="AE13576" s="1">
        <v>37427</v>
      </c>
      <c r="AF13576" t="s">
        <v>70623</v>
      </c>
      <c r="AG13576" t="s">
        <v>72584</v>
      </c>
      <c r="AH13576" t="s">
        <v>51</v>
      </c>
      <c r="AJ13576" t="s">
        <v>53</v>
      </c>
      <c r="AK13576" t="s">
        <v>78</v>
      </c>
      <c r="AO13576" t="s">
        <v>5443</v>
      </c>
      <c r="AP13576" s="1">
        <v>45328.429861111108</v>
      </c>
    </row>
    <row r="13577" spans="1:43" x14ac:dyDescent="0.35">
      <c r="A13577" t="s">
        <v>72585</v>
      </c>
      <c r="B13577" t="s">
        <v>46165</v>
      </c>
      <c r="C13577" t="s">
        <v>2615</v>
      </c>
      <c r="F13577">
        <v>15056155167</v>
      </c>
      <c r="H13577" t="s">
        <v>72585</v>
      </c>
      <c r="K13577" t="s">
        <v>72586</v>
      </c>
      <c r="M13577" t="s">
        <v>9168</v>
      </c>
      <c r="N13577" t="s">
        <v>398</v>
      </c>
      <c r="O13577">
        <v>87124</v>
      </c>
      <c r="P13577" t="s">
        <v>50</v>
      </c>
      <c r="U13577" s="1">
        <v>45328</v>
      </c>
      <c r="V13577" s="1">
        <v>45328</v>
      </c>
      <c r="W13577" s="1">
        <v>45328.893750000003</v>
      </c>
      <c r="X13577" s="1">
        <v>45328.893750000003</v>
      </c>
      <c r="AC13577" t="s">
        <v>53</v>
      </c>
      <c r="AD13577">
        <v>1000000001</v>
      </c>
      <c r="AE13577" s="1">
        <v>39973.351388888892</v>
      </c>
      <c r="AF13577" t="s">
        <v>3377</v>
      </c>
      <c r="AG13577" t="s">
        <v>72587</v>
      </c>
      <c r="AH13577" t="s">
        <v>51</v>
      </c>
      <c r="AJ13577" t="s">
        <v>53</v>
      </c>
      <c r="AK13577" t="s">
        <v>78</v>
      </c>
      <c r="AO13577" t="s">
        <v>51552</v>
      </c>
      <c r="AP13577" s="1">
        <v>45406.772222222222</v>
      </c>
    </row>
    <row r="13578" spans="1:43" x14ac:dyDescent="0.35">
      <c r="A13578" t="s">
        <v>72588</v>
      </c>
      <c r="B13578" t="s">
        <v>6118</v>
      </c>
      <c r="C13578" t="s">
        <v>3285</v>
      </c>
      <c r="H13578" t="s">
        <v>72589</v>
      </c>
      <c r="J13578" t="s">
        <v>1474</v>
      </c>
      <c r="P13578" t="s">
        <v>50</v>
      </c>
      <c r="U13578" s="1">
        <v>45328</v>
      </c>
      <c r="V13578" s="1">
        <v>45328</v>
      </c>
      <c r="W13578" s="1">
        <v>45328.4</v>
      </c>
      <c r="X13578" s="1">
        <v>45328.4</v>
      </c>
      <c r="AC13578" t="s">
        <v>53</v>
      </c>
      <c r="AD13578">
        <v>2969482060</v>
      </c>
      <c r="AE13578" s="1">
        <v>37557</v>
      </c>
      <c r="AF13578" t="s">
        <v>1476</v>
      </c>
      <c r="AG13578" t="s">
        <v>72590</v>
      </c>
      <c r="AH13578" t="s">
        <v>51</v>
      </c>
      <c r="AJ13578" t="s">
        <v>53</v>
      </c>
      <c r="AK13578" t="s">
        <v>78</v>
      </c>
      <c r="AO13578" t="s">
        <v>5443</v>
      </c>
      <c r="AP13578" s="1">
        <v>45350.584722222222</v>
      </c>
    </row>
    <row r="13579" spans="1:43" x14ac:dyDescent="0.35">
      <c r="A13579" t="s">
        <v>72591</v>
      </c>
      <c r="B13579" t="s">
        <v>8826</v>
      </c>
      <c r="C13579" t="s">
        <v>11202</v>
      </c>
      <c r="F13579" t="s">
        <v>72592</v>
      </c>
      <c r="H13579" t="s">
        <v>72591</v>
      </c>
      <c r="J13579" t="s">
        <v>32091</v>
      </c>
      <c r="P13579" t="s">
        <v>50</v>
      </c>
      <c r="U13579" s="1">
        <v>45328</v>
      </c>
      <c r="V13579" s="1">
        <v>45328</v>
      </c>
      <c r="W13579" s="1">
        <v>45328.659722222219</v>
      </c>
      <c r="X13579" s="1">
        <v>45328.659722222219</v>
      </c>
      <c r="AC13579" t="s">
        <v>53</v>
      </c>
      <c r="AD13579">
        <v>2969513136</v>
      </c>
      <c r="AE13579" s="1">
        <v>38516.693749999999</v>
      </c>
      <c r="AF13579" t="s">
        <v>32094</v>
      </c>
      <c r="AG13579" t="s">
        <v>72593</v>
      </c>
      <c r="AH13579" t="s">
        <v>51</v>
      </c>
      <c r="AJ13579" t="s">
        <v>53</v>
      </c>
      <c r="AK13579" t="s">
        <v>78</v>
      </c>
      <c r="AO13579" t="s">
        <v>5443</v>
      </c>
      <c r="AP13579" s="1">
        <v>45328.657638888886</v>
      </c>
    </row>
    <row r="13580" spans="1:43" x14ac:dyDescent="0.35">
      <c r="A13580" t="s">
        <v>18275</v>
      </c>
      <c r="B13580" t="s">
        <v>16237</v>
      </c>
      <c r="C13580" t="s">
        <v>6957</v>
      </c>
      <c r="F13580" t="s">
        <v>72594</v>
      </c>
      <c r="H13580" t="s">
        <v>18275</v>
      </c>
      <c r="J13580" t="s">
        <v>72595</v>
      </c>
      <c r="K13580" t="s">
        <v>18277</v>
      </c>
      <c r="M13580" t="s">
        <v>18278</v>
      </c>
      <c r="N13580" t="s">
        <v>65</v>
      </c>
      <c r="O13580">
        <v>81021</v>
      </c>
      <c r="P13580" t="s">
        <v>50</v>
      </c>
      <c r="U13580" s="1">
        <v>45328</v>
      </c>
      <c r="V13580" s="1">
        <v>45328</v>
      </c>
      <c r="W13580" s="1">
        <v>45328.506944444445</v>
      </c>
      <c r="X13580" s="1">
        <v>45328.506944444445</v>
      </c>
      <c r="AC13580" t="s">
        <v>53</v>
      </c>
      <c r="AD13580">
        <v>2970043250</v>
      </c>
      <c r="AE13580" s="1">
        <v>44237.737500000003</v>
      </c>
      <c r="AF13580" t="s">
        <v>18279</v>
      </c>
      <c r="AG13580" t="s">
        <v>72596</v>
      </c>
      <c r="AH13580" t="s">
        <v>51</v>
      </c>
      <c r="AJ13580" t="s">
        <v>53</v>
      </c>
      <c r="AK13580" t="s">
        <v>78</v>
      </c>
      <c r="AO13580" t="s">
        <v>5443</v>
      </c>
      <c r="AP13580" s="1">
        <v>45330.422222222223</v>
      </c>
    </row>
    <row r="13581" spans="1:43" x14ac:dyDescent="0.35">
      <c r="A13581" t="s">
        <v>72597</v>
      </c>
      <c r="B13581" t="s">
        <v>6377</v>
      </c>
      <c r="C13581" t="s">
        <v>12729</v>
      </c>
      <c r="F13581" t="s">
        <v>72598</v>
      </c>
      <c r="H13581" t="s">
        <v>72597</v>
      </c>
      <c r="J13581" t="s">
        <v>70720</v>
      </c>
      <c r="K13581" t="s">
        <v>72599</v>
      </c>
      <c r="M13581" t="s">
        <v>14094</v>
      </c>
      <c r="N13581" t="s">
        <v>253</v>
      </c>
      <c r="O13581">
        <v>88030</v>
      </c>
      <c r="P13581" t="s">
        <v>50</v>
      </c>
      <c r="U13581" s="1">
        <v>45328</v>
      </c>
      <c r="V13581" s="1">
        <v>45328</v>
      </c>
      <c r="W13581" s="1">
        <v>45328.619444444441</v>
      </c>
      <c r="X13581" s="1">
        <v>45328.619444444441</v>
      </c>
      <c r="AC13581" t="s">
        <v>51</v>
      </c>
      <c r="AD13581">
        <v>2974080967</v>
      </c>
      <c r="AE13581" s="1">
        <v>45328.649305555555</v>
      </c>
      <c r="AF13581" t="s">
        <v>72600</v>
      </c>
      <c r="AG13581" t="s">
        <v>72601</v>
      </c>
      <c r="AH13581" t="s">
        <v>51</v>
      </c>
      <c r="AJ13581" t="s">
        <v>53</v>
      </c>
      <c r="AK13581" t="s">
        <v>78</v>
      </c>
      <c r="AO13581" t="s">
        <v>5443</v>
      </c>
      <c r="AP13581" s="1">
        <v>45328.663888888892</v>
      </c>
      <c r="AQ13581" s="1">
        <v>45328.672222222223</v>
      </c>
    </row>
    <row r="13582" spans="1:43" x14ac:dyDescent="0.35">
      <c r="A13582" t="s">
        <v>72602</v>
      </c>
      <c r="B13582" t="s">
        <v>48647</v>
      </c>
      <c r="C13582" t="s">
        <v>4162</v>
      </c>
      <c r="F13582" t="s">
        <v>72603</v>
      </c>
      <c r="H13582" t="s">
        <v>72604</v>
      </c>
      <c r="J13582" t="s">
        <v>72605</v>
      </c>
      <c r="K13582" t="s">
        <v>72606</v>
      </c>
      <c r="M13582" t="s">
        <v>2378</v>
      </c>
      <c r="N13582" t="s">
        <v>287</v>
      </c>
      <c r="O13582">
        <v>80526</v>
      </c>
      <c r="P13582" t="s">
        <v>50</v>
      </c>
      <c r="U13582" s="1">
        <v>45328</v>
      </c>
      <c r="V13582" s="1">
        <v>45328</v>
      </c>
      <c r="W13582" s="1">
        <v>45328.386111111111</v>
      </c>
      <c r="X13582" s="1">
        <v>45328.386111111111</v>
      </c>
      <c r="AC13582" t="s">
        <v>53</v>
      </c>
      <c r="AD13582">
        <v>2974081020</v>
      </c>
      <c r="AE13582" s="1">
        <v>45328.681944444441</v>
      </c>
      <c r="AF13582" t="s">
        <v>72607</v>
      </c>
      <c r="AG13582" t="s">
        <v>72608</v>
      </c>
      <c r="AH13582" t="s">
        <v>51</v>
      </c>
      <c r="AJ13582" t="s">
        <v>53</v>
      </c>
      <c r="AK13582" t="s">
        <v>78</v>
      </c>
      <c r="AO13582" t="s">
        <v>5443</v>
      </c>
      <c r="AP13582" s="1">
        <v>45344.677777777775</v>
      </c>
      <c r="AQ13582" s="1">
        <v>45341.447222222225</v>
      </c>
    </row>
    <row r="13583" spans="1:43" x14ac:dyDescent="0.35">
      <c r="A13583" t="s">
        <v>72609</v>
      </c>
      <c r="B13583" t="s">
        <v>64624</v>
      </c>
      <c r="C13583" t="s">
        <v>9046</v>
      </c>
      <c r="F13583" t="s">
        <v>72610</v>
      </c>
      <c r="H13583" t="s">
        <v>72611</v>
      </c>
      <c r="J13583" t="s">
        <v>72612</v>
      </c>
      <c r="K13583" t="s">
        <v>72613</v>
      </c>
      <c r="M13583" t="s">
        <v>137</v>
      </c>
      <c r="N13583" t="s">
        <v>287</v>
      </c>
      <c r="O13583">
        <v>80219</v>
      </c>
      <c r="P13583" t="s">
        <v>50</v>
      </c>
      <c r="U13583" s="1">
        <v>45328</v>
      </c>
      <c r="V13583" s="1">
        <v>45328</v>
      </c>
      <c r="W13583" s="1">
        <v>45328.490277777775</v>
      </c>
      <c r="X13583" s="1">
        <v>45328.490277777775</v>
      </c>
      <c r="AC13583" t="s">
        <v>53</v>
      </c>
      <c r="AD13583">
        <v>2973850506</v>
      </c>
      <c r="AE13583" s="1">
        <v>45239.357638888891</v>
      </c>
      <c r="AF13583" t="s">
        <v>72614</v>
      </c>
      <c r="AG13583" t="s">
        <v>72615</v>
      </c>
      <c r="AH13583" t="s">
        <v>51</v>
      </c>
      <c r="AJ13583" t="s">
        <v>53</v>
      </c>
      <c r="AK13583" t="s">
        <v>78</v>
      </c>
      <c r="AO13583" t="s">
        <v>5443</v>
      </c>
      <c r="AP13583" s="1">
        <v>45328.488194444442</v>
      </c>
    </row>
    <row r="13584" spans="1:43" x14ac:dyDescent="0.35">
      <c r="A13584" t="s">
        <v>72616</v>
      </c>
      <c r="B13584" t="s">
        <v>60715</v>
      </c>
      <c r="C13584" t="s">
        <v>996</v>
      </c>
      <c r="F13584" t="s">
        <v>72617</v>
      </c>
      <c r="H13584" t="s">
        <v>72616</v>
      </c>
      <c r="J13584" t="s">
        <v>72618</v>
      </c>
      <c r="M13584" t="s">
        <v>545</v>
      </c>
      <c r="N13584" t="s">
        <v>398</v>
      </c>
      <c r="O13584">
        <v>88007</v>
      </c>
      <c r="P13584" t="s">
        <v>50</v>
      </c>
      <c r="U13584" s="1">
        <v>45328</v>
      </c>
      <c r="V13584" s="1">
        <v>45328</v>
      </c>
      <c r="AC13584" t="s">
        <v>53</v>
      </c>
      <c r="AD13584">
        <v>2972183092</v>
      </c>
      <c r="AE13584" s="1">
        <v>44949.537499999999</v>
      </c>
      <c r="AG13584" t="s">
        <v>72619</v>
      </c>
      <c r="AH13584" t="s">
        <v>51</v>
      </c>
      <c r="AJ13584" t="s">
        <v>53</v>
      </c>
      <c r="AO13584" t="s">
        <v>57090</v>
      </c>
    </row>
    <row r="13585" spans="1:43" x14ac:dyDescent="0.35">
      <c r="A13585" t="s">
        <v>40455</v>
      </c>
      <c r="B13585" t="s">
        <v>72620</v>
      </c>
      <c r="C13585" t="s">
        <v>72621</v>
      </c>
      <c r="F13585" t="s">
        <v>72622</v>
      </c>
      <c r="H13585" t="s">
        <v>72623</v>
      </c>
      <c r="J13585" t="s">
        <v>40456</v>
      </c>
      <c r="K13585" t="s">
        <v>72624</v>
      </c>
      <c r="M13585" t="s">
        <v>1912</v>
      </c>
      <c r="N13585" t="s">
        <v>65</v>
      </c>
      <c r="O13585">
        <v>80125</v>
      </c>
      <c r="P13585" t="s">
        <v>50</v>
      </c>
      <c r="U13585" s="1">
        <v>45328</v>
      </c>
      <c r="V13585" s="1">
        <v>45328</v>
      </c>
      <c r="AC13585" t="s">
        <v>53</v>
      </c>
      <c r="AD13585">
        <v>9999999999</v>
      </c>
      <c r="AE13585" s="1">
        <v>45196</v>
      </c>
      <c r="AG13585" t="s">
        <v>72625</v>
      </c>
      <c r="AH13585" t="s">
        <v>51</v>
      </c>
      <c r="AJ13585" t="s">
        <v>53</v>
      </c>
      <c r="AO13585" t="s">
        <v>57090</v>
      </c>
    </row>
    <row r="13586" spans="1:43" x14ac:dyDescent="0.35">
      <c r="A13586" t="s">
        <v>72626</v>
      </c>
      <c r="B13586" t="s">
        <v>11133</v>
      </c>
      <c r="C13586" t="s">
        <v>320</v>
      </c>
      <c r="F13586" t="s">
        <v>72627</v>
      </c>
      <c r="H13586" t="s">
        <v>72626</v>
      </c>
      <c r="J13586" t="s">
        <v>72628</v>
      </c>
      <c r="N13586" t="s">
        <v>287</v>
      </c>
      <c r="O13586">
        <v>81212</v>
      </c>
      <c r="P13586" t="s">
        <v>50</v>
      </c>
      <c r="U13586" s="1">
        <v>45328</v>
      </c>
      <c r="V13586" s="1">
        <v>45328</v>
      </c>
      <c r="AC13586" t="s">
        <v>53</v>
      </c>
      <c r="AD13586">
        <v>2969597356</v>
      </c>
      <c r="AE13586" s="1">
        <v>41494.661805555559</v>
      </c>
      <c r="AG13586" t="s">
        <v>72629</v>
      </c>
      <c r="AH13586" t="s">
        <v>51</v>
      </c>
      <c r="AJ13586" t="s">
        <v>53</v>
      </c>
      <c r="AO13586" t="s">
        <v>57090</v>
      </c>
    </row>
    <row r="13587" spans="1:43" x14ac:dyDescent="0.35">
      <c r="A13587" t="s">
        <v>72630</v>
      </c>
      <c r="B13587" t="s">
        <v>4426</v>
      </c>
      <c r="C13587" t="s">
        <v>33851</v>
      </c>
      <c r="H13587" t="s">
        <v>72630</v>
      </c>
      <c r="J13587" t="s">
        <v>72631</v>
      </c>
      <c r="U13587" s="1">
        <v>45328</v>
      </c>
      <c r="V13587" s="1">
        <v>45328</v>
      </c>
      <c r="AC13587" t="s">
        <v>53</v>
      </c>
      <c r="AD13587">
        <v>2969897421</v>
      </c>
      <c r="AE13587" s="1">
        <v>43663.461111111108</v>
      </c>
      <c r="AG13587" t="s">
        <v>72632</v>
      </c>
      <c r="AH13587" t="s">
        <v>51</v>
      </c>
      <c r="AJ13587" t="s">
        <v>53</v>
      </c>
      <c r="AO13587" t="s">
        <v>57090</v>
      </c>
    </row>
    <row r="13588" spans="1:43" x14ac:dyDescent="0.35">
      <c r="A13588" t="s">
        <v>72633</v>
      </c>
      <c r="B13588" t="s">
        <v>24230</v>
      </c>
      <c r="C13588" t="s">
        <v>72634</v>
      </c>
      <c r="H13588" t="s">
        <v>72635</v>
      </c>
      <c r="J13588" t="s">
        <v>72074</v>
      </c>
      <c r="P13588" t="s">
        <v>50</v>
      </c>
      <c r="U13588" s="1">
        <v>45328</v>
      </c>
      <c r="V13588" s="1">
        <v>45328</v>
      </c>
      <c r="W13588" s="1">
        <v>45329.373611111114</v>
      </c>
      <c r="X13588" s="1">
        <v>45329.373611111114</v>
      </c>
      <c r="AC13588" t="s">
        <v>53</v>
      </c>
      <c r="AD13588">
        <v>2969483999</v>
      </c>
      <c r="AE13588" s="1">
        <v>37690</v>
      </c>
      <c r="AF13588" t="s">
        <v>3164</v>
      </c>
      <c r="AG13588" t="s">
        <v>72636</v>
      </c>
      <c r="AH13588" t="s">
        <v>51</v>
      </c>
      <c r="AJ13588" t="s">
        <v>53</v>
      </c>
      <c r="AO13588" t="s">
        <v>5443</v>
      </c>
      <c r="AP13588" s="1">
        <v>45337.68472222222</v>
      </c>
    </row>
    <row r="13589" spans="1:43" x14ac:dyDescent="0.35">
      <c r="A13589" t="s">
        <v>72637</v>
      </c>
      <c r="B13589" t="s">
        <v>72638</v>
      </c>
      <c r="C13589" t="s">
        <v>5070</v>
      </c>
      <c r="F13589">
        <v>13038779789</v>
      </c>
      <c r="H13589" t="s">
        <v>72637</v>
      </c>
      <c r="K13589" t="s">
        <v>72639</v>
      </c>
      <c r="M13589" t="s">
        <v>33506</v>
      </c>
      <c r="N13589" t="s">
        <v>287</v>
      </c>
      <c r="O13589">
        <v>80828</v>
      </c>
      <c r="P13589" t="s">
        <v>50</v>
      </c>
      <c r="U13589" s="1">
        <v>45328</v>
      </c>
      <c r="V13589" s="1">
        <v>45328</v>
      </c>
      <c r="W13589" s="1">
        <v>45328.802777777775</v>
      </c>
      <c r="X13589" s="1">
        <v>45328.802777777775</v>
      </c>
      <c r="AC13589" t="s">
        <v>53</v>
      </c>
      <c r="AD13589">
        <v>1000000001</v>
      </c>
      <c r="AE13589" s="1">
        <v>39973.351388888892</v>
      </c>
      <c r="AF13589" t="s">
        <v>3377</v>
      </c>
      <c r="AG13589" t="s">
        <v>72640</v>
      </c>
      <c r="AH13589" t="s">
        <v>51</v>
      </c>
      <c r="AJ13589" t="s">
        <v>53</v>
      </c>
      <c r="AK13589" t="s">
        <v>78</v>
      </c>
      <c r="AO13589" t="s">
        <v>51552</v>
      </c>
    </row>
    <row r="13590" spans="1:43" x14ac:dyDescent="0.35">
      <c r="A13590" t="s">
        <v>72641</v>
      </c>
      <c r="B13590" t="s">
        <v>72642</v>
      </c>
      <c r="C13590" t="s">
        <v>53451</v>
      </c>
      <c r="F13590" t="s">
        <v>72643</v>
      </c>
      <c r="H13590" t="s">
        <v>72641</v>
      </c>
      <c r="J13590" t="s">
        <v>72644</v>
      </c>
      <c r="K13590" t="s">
        <v>72645</v>
      </c>
      <c r="M13590" t="s">
        <v>55206</v>
      </c>
      <c r="N13590" t="s">
        <v>65</v>
      </c>
      <c r="O13590">
        <v>80454</v>
      </c>
      <c r="P13590" t="s">
        <v>50</v>
      </c>
      <c r="U13590" s="1">
        <v>45328</v>
      </c>
      <c r="V13590" s="1">
        <v>45328</v>
      </c>
      <c r="W13590" s="1">
        <v>45328.626388888886</v>
      </c>
      <c r="X13590" s="1">
        <v>45328.626388888886</v>
      </c>
      <c r="AC13590" t="s">
        <v>53</v>
      </c>
      <c r="AD13590">
        <v>1000000001</v>
      </c>
      <c r="AE13590" s="1">
        <v>39973.351388888892</v>
      </c>
      <c r="AF13590" t="s">
        <v>3377</v>
      </c>
      <c r="AG13590" t="s">
        <v>72646</v>
      </c>
      <c r="AH13590" t="s">
        <v>51</v>
      </c>
      <c r="AJ13590" t="s">
        <v>53</v>
      </c>
      <c r="AK13590" t="s">
        <v>78</v>
      </c>
      <c r="AO13590" t="s">
        <v>5443</v>
      </c>
      <c r="AP13590" s="1">
        <v>45328.643055555556</v>
      </c>
    </row>
    <row r="13591" spans="1:43" x14ac:dyDescent="0.35">
      <c r="A13591" t="s">
        <v>72647</v>
      </c>
      <c r="B13591" t="s">
        <v>72648</v>
      </c>
      <c r="C13591" t="s">
        <v>3460</v>
      </c>
      <c r="F13591" t="s">
        <v>72649</v>
      </c>
      <c r="H13591" t="s">
        <v>72647</v>
      </c>
      <c r="J13591" t="s">
        <v>72650</v>
      </c>
      <c r="K13591" t="s">
        <v>72651</v>
      </c>
      <c r="M13591" t="s">
        <v>11884</v>
      </c>
      <c r="N13591" t="s">
        <v>213</v>
      </c>
      <c r="O13591">
        <v>81011</v>
      </c>
      <c r="P13591" t="s">
        <v>50</v>
      </c>
      <c r="U13591" s="1">
        <v>45328</v>
      </c>
      <c r="V13591" s="1">
        <v>45328</v>
      </c>
      <c r="W13591" s="1">
        <v>45328.48333333333</v>
      </c>
      <c r="X13591" s="1">
        <v>45328.48333333333</v>
      </c>
      <c r="AC13591" t="s">
        <v>53</v>
      </c>
      <c r="AD13591">
        <v>2969523897</v>
      </c>
      <c r="AE13591" s="1">
        <v>39153.46597222222</v>
      </c>
      <c r="AF13591" t="s">
        <v>72652</v>
      </c>
      <c r="AG13591" t="s">
        <v>72653</v>
      </c>
      <c r="AH13591" t="s">
        <v>51</v>
      </c>
      <c r="AJ13591" t="s">
        <v>53</v>
      </c>
      <c r="AK13591" t="s">
        <v>78</v>
      </c>
      <c r="AO13591" t="s">
        <v>5443</v>
      </c>
      <c r="AP13591" s="1">
        <v>45456.593055555553</v>
      </c>
    </row>
    <row r="13592" spans="1:43" x14ac:dyDescent="0.35">
      <c r="A13592" t="s">
        <v>72654</v>
      </c>
      <c r="B13592" t="s">
        <v>7225</v>
      </c>
      <c r="C13592" t="s">
        <v>2053</v>
      </c>
      <c r="F13592" t="s">
        <v>72655</v>
      </c>
      <c r="H13592" t="s">
        <v>72654</v>
      </c>
      <c r="J13592" t="s">
        <v>72656</v>
      </c>
      <c r="K13592" t="s">
        <v>72657</v>
      </c>
      <c r="M13592" t="s">
        <v>753</v>
      </c>
      <c r="N13592" t="s">
        <v>798</v>
      </c>
      <c r="O13592">
        <v>79904</v>
      </c>
      <c r="P13592" t="s">
        <v>50</v>
      </c>
      <c r="U13592" s="1">
        <v>45328</v>
      </c>
      <c r="V13592" s="1">
        <v>45328</v>
      </c>
      <c r="W13592" s="1">
        <v>45328.652777777781</v>
      </c>
      <c r="X13592" s="1">
        <v>45328.652777777781</v>
      </c>
      <c r="AC13592" t="s">
        <v>51</v>
      </c>
      <c r="AD13592">
        <v>2974081012</v>
      </c>
      <c r="AE13592" s="1">
        <v>45328.677777777775</v>
      </c>
      <c r="AF13592" t="s">
        <v>72658</v>
      </c>
      <c r="AG13592" t="s">
        <v>72659</v>
      </c>
      <c r="AH13592" t="s">
        <v>51</v>
      </c>
      <c r="AJ13592" t="s">
        <v>53</v>
      </c>
      <c r="AK13592" t="s">
        <v>78</v>
      </c>
      <c r="AO13592" t="s">
        <v>5443</v>
      </c>
      <c r="AP13592" s="1">
        <v>45328.683333333334</v>
      </c>
      <c r="AQ13592" s="1">
        <v>45328.682638888888</v>
      </c>
    </row>
    <row r="13593" spans="1:43" x14ac:dyDescent="0.35">
      <c r="A13593" t="s">
        <v>72660</v>
      </c>
      <c r="B13593" t="s">
        <v>20711</v>
      </c>
      <c r="C13593" t="s">
        <v>15884</v>
      </c>
      <c r="F13593" t="s">
        <v>72661</v>
      </c>
      <c r="H13593" t="s">
        <v>72662</v>
      </c>
      <c r="J13593" t="s">
        <v>72663</v>
      </c>
      <c r="K13593" t="s">
        <v>72664</v>
      </c>
      <c r="M13593" t="s">
        <v>753</v>
      </c>
      <c r="N13593" t="s">
        <v>798</v>
      </c>
      <c r="O13593">
        <v>79928</v>
      </c>
      <c r="P13593" t="s">
        <v>50</v>
      </c>
      <c r="U13593" s="1">
        <v>45328</v>
      </c>
      <c r="V13593" s="1">
        <v>45328</v>
      </c>
      <c r="W13593" s="1">
        <v>45328.6</v>
      </c>
      <c r="X13593" s="1">
        <v>45328.6</v>
      </c>
      <c r="AC13593" t="s">
        <v>51</v>
      </c>
      <c r="AD13593">
        <v>2974080951</v>
      </c>
      <c r="AE13593" s="1">
        <v>45328.63958333333</v>
      </c>
      <c r="AF13593" t="s">
        <v>72665</v>
      </c>
      <c r="AG13593" t="s">
        <v>72666</v>
      </c>
      <c r="AH13593" t="s">
        <v>51</v>
      </c>
      <c r="AJ13593" t="s">
        <v>53</v>
      </c>
      <c r="AK13593" t="s">
        <v>78</v>
      </c>
      <c r="AO13593" t="s">
        <v>5443</v>
      </c>
      <c r="AP13593" s="1">
        <v>45328.672222222223</v>
      </c>
      <c r="AQ13593" s="1">
        <v>45328.663888888892</v>
      </c>
    </row>
    <row r="13594" spans="1:43" x14ac:dyDescent="0.35">
      <c r="A13594" t="s">
        <v>72667</v>
      </c>
      <c r="B13594" t="s">
        <v>72668</v>
      </c>
      <c r="C13594" t="s">
        <v>14142</v>
      </c>
      <c r="F13594" t="s">
        <v>72669</v>
      </c>
      <c r="H13594" t="s">
        <v>72667</v>
      </c>
      <c r="J13594" t="s">
        <v>72670</v>
      </c>
      <c r="N13594" t="s">
        <v>287</v>
      </c>
      <c r="O13594">
        <v>80403</v>
      </c>
      <c r="P13594" t="s">
        <v>50</v>
      </c>
      <c r="U13594" s="1">
        <v>45328</v>
      </c>
      <c r="V13594" s="1">
        <v>45328</v>
      </c>
      <c r="AC13594" t="s">
        <v>53</v>
      </c>
      <c r="AD13594">
        <v>2974080687</v>
      </c>
      <c r="AE13594" s="1">
        <v>45328.50277777778</v>
      </c>
      <c r="AG13594" t="s">
        <v>72671</v>
      </c>
      <c r="AH13594" t="s">
        <v>51</v>
      </c>
      <c r="AJ13594" t="s">
        <v>53</v>
      </c>
      <c r="AO13594" t="s">
        <v>57090</v>
      </c>
    </row>
    <row r="13595" spans="1:43" x14ac:dyDescent="0.35">
      <c r="A13595" t="s">
        <v>72672</v>
      </c>
      <c r="B13595" t="s">
        <v>8073</v>
      </c>
      <c r="C13595" t="s">
        <v>8496</v>
      </c>
      <c r="H13595" t="s">
        <v>72672</v>
      </c>
      <c r="J13595" t="s">
        <v>72673</v>
      </c>
      <c r="P13595" t="s">
        <v>50</v>
      </c>
      <c r="U13595" s="1">
        <v>45328</v>
      </c>
      <c r="V13595" s="1">
        <v>45328</v>
      </c>
      <c r="AC13595" t="s">
        <v>53</v>
      </c>
      <c r="AD13595">
        <v>2972061874</v>
      </c>
      <c r="AE13595" s="1">
        <v>44637.086805555555</v>
      </c>
      <c r="AG13595" t="s">
        <v>72674</v>
      </c>
      <c r="AH13595" t="s">
        <v>51</v>
      </c>
      <c r="AJ13595" t="s">
        <v>53</v>
      </c>
      <c r="AO13595" t="s">
        <v>57090</v>
      </c>
    </row>
    <row r="13596" spans="1:43" x14ac:dyDescent="0.35">
      <c r="A13596" t="s">
        <v>72675</v>
      </c>
      <c r="B13596" t="s">
        <v>302</v>
      </c>
      <c r="C13596" t="s">
        <v>969</v>
      </c>
      <c r="H13596" t="s">
        <v>72676</v>
      </c>
      <c r="J13596" t="s">
        <v>72677</v>
      </c>
      <c r="P13596" t="s">
        <v>50</v>
      </c>
      <c r="U13596" s="1">
        <v>45328</v>
      </c>
      <c r="V13596" s="1">
        <v>45328</v>
      </c>
      <c r="AC13596" t="s">
        <v>53</v>
      </c>
      <c r="AD13596">
        <v>2972643486</v>
      </c>
      <c r="AE13596" s="1">
        <v>45273.552777777775</v>
      </c>
      <c r="AG13596" t="s">
        <v>72678</v>
      </c>
      <c r="AH13596" t="s">
        <v>51</v>
      </c>
      <c r="AJ13596" t="s">
        <v>53</v>
      </c>
      <c r="AO13596" t="s">
        <v>57090</v>
      </c>
    </row>
    <row r="13597" spans="1:43" x14ac:dyDescent="0.35">
      <c r="A13597" t="s">
        <v>72679</v>
      </c>
      <c r="B13597" t="s">
        <v>72680</v>
      </c>
      <c r="C13597" t="s">
        <v>383</v>
      </c>
      <c r="F13597" t="s">
        <v>72681</v>
      </c>
      <c r="H13597" t="s">
        <v>72679</v>
      </c>
      <c r="J13597" t="s">
        <v>72682</v>
      </c>
      <c r="K13597" t="s">
        <v>72683</v>
      </c>
      <c r="M13597" t="s">
        <v>72684</v>
      </c>
      <c r="N13597" t="s">
        <v>4438</v>
      </c>
      <c r="O13597">
        <v>93250</v>
      </c>
      <c r="P13597" t="s">
        <v>50</v>
      </c>
      <c r="U13597" s="1">
        <v>45329</v>
      </c>
      <c r="V13597" s="1">
        <v>45329</v>
      </c>
      <c r="AC13597" t="s">
        <v>51</v>
      </c>
      <c r="AD13597">
        <v>2973381458</v>
      </c>
      <c r="AE13597" s="1">
        <v>45054.613194444442</v>
      </c>
      <c r="AG13597" t="s">
        <v>72685</v>
      </c>
      <c r="AH13597" t="s">
        <v>51</v>
      </c>
      <c r="AJ13597" t="s">
        <v>53</v>
      </c>
      <c r="AO13597" t="s">
        <v>5443</v>
      </c>
    </row>
    <row r="13598" spans="1:43" x14ac:dyDescent="0.35">
      <c r="A13598" t="s">
        <v>72686</v>
      </c>
      <c r="B13598" t="s">
        <v>14334</v>
      </c>
      <c r="C13598" t="s">
        <v>17694</v>
      </c>
      <c r="F13598">
        <v>15056351169</v>
      </c>
      <c r="H13598" t="s">
        <v>72686</v>
      </c>
      <c r="N13598" t="s">
        <v>398</v>
      </c>
      <c r="P13598" t="s">
        <v>50</v>
      </c>
      <c r="U13598" s="1">
        <v>45329</v>
      </c>
      <c r="V13598" s="1">
        <v>45329</v>
      </c>
      <c r="W13598" s="1">
        <v>45329.35</v>
      </c>
      <c r="X13598" s="1">
        <v>45329.35</v>
      </c>
      <c r="AC13598" t="s">
        <v>53</v>
      </c>
      <c r="AD13598">
        <v>1000000001</v>
      </c>
      <c r="AE13598" s="1">
        <v>39973.351388888892</v>
      </c>
      <c r="AF13598" t="s">
        <v>3377</v>
      </c>
      <c r="AG13598" t="s">
        <v>72687</v>
      </c>
      <c r="AH13598" t="s">
        <v>51</v>
      </c>
      <c r="AJ13598" t="s">
        <v>53</v>
      </c>
      <c r="AK13598" t="s">
        <v>78</v>
      </c>
      <c r="AO13598" t="s">
        <v>51552</v>
      </c>
    </row>
    <row r="13599" spans="1:43" x14ac:dyDescent="0.35">
      <c r="A13599" t="s">
        <v>72688</v>
      </c>
      <c r="B13599" t="s">
        <v>72689</v>
      </c>
      <c r="C13599" t="s">
        <v>1728</v>
      </c>
      <c r="F13599" t="s">
        <v>72690</v>
      </c>
      <c r="H13599" t="s">
        <v>72688</v>
      </c>
      <c r="J13599" t="s">
        <v>72691</v>
      </c>
      <c r="K13599" t="s">
        <v>72692</v>
      </c>
      <c r="M13599" t="s">
        <v>65206</v>
      </c>
      <c r="N13599" t="s">
        <v>65</v>
      </c>
      <c r="O13599">
        <v>81226</v>
      </c>
      <c r="P13599" t="s">
        <v>50</v>
      </c>
      <c r="U13599" s="1">
        <v>45329</v>
      </c>
      <c r="V13599" s="1">
        <v>45329</v>
      </c>
      <c r="W13599" s="1">
        <v>45329.555555555555</v>
      </c>
      <c r="X13599" s="1">
        <v>45329.555555555555</v>
      </c>
      <c r="AC13599" t="s">
        <v>53</v>
      </c>
      <c r="AD13599">
        <v>2974081469</v>
      </c>
      <c r="AE13599" s="1">
        <v>45329.555555555555</v>
      </c>
      <c r="AF13599" t="s">
        <v>72693</v>
      </c>
      <c r="AG13599" t="s">
        <v>72694</v>
      </c>
      <c r="AH13599" t="s">
        <v>51</v>
      </c>
      <c r="AJ13599" t="s">
        <v>53</v>
      </c>
      <c r="AK13599" t="s">
        <v>78</v>
      </c>
      <c r="AO13599" t="s">
        <v>5443</v>
      </c>
      <c r="AP13599" s="1">
        <v>45397.706250000003</v>
      </c>
      <c r="AQ13599" s="1">
        <v>45397.704861111109</v>
      </c>
    </row>
    <row r="13600" spans="1:43" x14ac:dyDescent="0.35">
      <c r="A13600" t="s">
        <v>72695</v>
      </c>
      <c r="B13600" t="s">
        <v>72696</v>
      </c>
      <c r="C13600" t="s">
        <v>13453</v>
      </c>
      <c r="F13600" t="s">
        <v>72697</v>
      </c>
      <c r="H13600" t="s">
        <v>72698</v>
      </c>
      <c r="J13600" t="s">
        <v>7961</v>
      </c>
      <c r="K13600" t="s">
        <v>72699</v>
      </c>
      <c r="M13600" t="s">
        <v>1296</v>
      </c>
      <c r="N13600" t="s">
        <v>253</v>
      </c>
      <c r="O13600">
        <v>88220</v>
      </c>
      <c r="P13600" t="s">
        <v>50</v>
      </c>
      <c r="U13600" s="1">
        <v>45329</v>
      </c>
      <c r="V13600" s="1">
        <v>45329</v>
      </c>
      <c r="W13600" s="1">
        <v>45329.458333333336</v>
      </c>
      <c r="X13600" s="1">
        <v>45329.458333333336</v>
      </c>
      <c r="AC13600" t="s">
        <v>53</v>
      </c>
      <c r="AD13600">
        <v>2969702039</v>
      </c>
      <c r="AE13600" s="1">
        <v>42528.619444444441</v>
      </c>
      <c r="AF13600" t="s">
        <v>9789</v>
      </c>
      <c r="AG13600" t="s">
        <v>72700</v>
      </c>
      <c r="AH13600" t="s">
        <v>51</v>
      </c>
      <c r="AJ13600" t="s">
        <v>53</v>
      </c>
      <c r="AK13600" t="s">
        <v>78</v>
      </c>
      <c r="AO13600" t="s">
        <v>5443</v>
      </c>
      <c r="AP13600" s="1">
        <v>45342.679166666669</v>
      </c>
    </row>
    <row r="13601" spans="1:43" x14ac:dyDescent="0.35">
      <c r="A13601" t="s">
        <v>72701</v>
      </c>
      <c r="B13601" t="s">
        <v>72702</v>
      </c>
      <c r="C13601" t="s">
        <v>7816</v>
      </c>
      <c r="F13601" t="s">
        <v>72703</v>
      </c>
      <c r="H13601" t="s">
        <v>72701</v>
      </c>
      <c r="J13601" t="s">
        <v>7961</v>
      </c>
      <c r="K13601" t="s">
        <v>72704</v>
      </c>
      <c r="M13601" t="s">
        <v>72705</v>
      </c>
      <c r="N13601" t="s">
        <v>798</v>
      </c>
      <c r="O13601">
        <v>77957</v>
      </c>
      <c r="P13601" t="s">
        <v>50</v>
      </c>
      <c r="U13601" s="1">
        <v>45329</v>
      </c>
      <c r="V13601" s="1">
        <v>45329</v>
      </c>
      <c r="W13601" s="1">
        <v>45329.323611111111</v>
      </c>
      <c r="X13601" s="1">
        <v>45329.323611111111</v>
      </c>
      <c r="AC13601" t="s">
        <v>53</v>
      </c>
      <c r="AD13601">
        <v>2969702039</v>
      </c>
      <c r="AE13601" s="1">
        <v>42528.619444444441</v>
      </c>
      <c r="AF13601" t="s">
        <v>9789</v>
      </c>
      <c r="AG13601" t="s">
        <v>72706</v>
      </c>
      <c r="AH13601" t="s">
        <v>51</v>
      </c>
      <c r="AJ13601" t="s">
        <v>53</v>
      </c>
      <c r="AK13601" t="s">
        <v>78</v>
      </c>
      <c r="AO13601" t="s">
        <v>5443</v>
      </c>
      <c r="AP13601" s="1">
        <v>45330.470138888886</v>
      </c>
    </row>
    <row r="13602" spans="1:43" x14ac:dyDescent="0.35">
      <c r="A13602" t="s">
        <v>72707</v>
      </c>
      <c r="B13602" t="s">
        <v>37591</v>
      </c>
      <c r="C13602" t="s">
        <v>1052</v>
      </c>
      <c r="F13602" t="s">
        <v>72708</v>
      </c>
      <c r="H13602" t="s">
        <v>72707</v>
      </c>
      <c r="J13602" t="s">
        <v>72709</v>
      </c>
      <c r="K13602" t="s">
        <v>72710</v>
      </c>
      <c r="M13602" t="s">
        <v>3431</v>
      </c>
      <c r="N13602" t="s">
        <v>65</v>
      </c>
      <c r="O13602">
        <v>81521</v>
      </c>
      <c r="P13602" t="s">
        <v>50</v>
      </c>
      <c r="U13602" s="1">
        <v>45329</v>
      </c>
      <c r="V13602" s="1">
        <v>45329</v>
      </c>
      <c r="W13602" s="1">
        <v>45329.563888888886</v>
      </c>
      <c r="X13602" s="1">
        <v>45329.563888888886</v>
      </c>
      <c r="AC13602" t="s">
        <v>51</v>
      </c>
      <c r="AD13602">
        <v>2974081852</v>
      </c>
      <c r="AE13602" s="1">
        <v>45330.525694444441</v>
      </c>
      <c r="AF13602" t="s">
        <v>72711</v>
      </c>
      <c r="AG13602" t="s">
        <v>72712</v>
      </c>
      <c r="AH13602" t="s">
        <v>51</v>
      </c>
      <c r="AJ13602" t="s">
        <v>53</v>
      </c>
      <c r="AK13602" t="s">
        <v>78</v>
      </c>
      <c r="AO13602" t="s">
        <v>5443</v>
      </c>
      <c r="AP13602" s="1">
        <v>45329.5625</v>
      </c>
    </row>
    <row r="13603" spans="1:43" x14ac:dyDescent="0.35">
      <c r="A13603" t="s">
        <v>72713</v>
      </c>
      <c r="B13603" t="s">
        <v>72714</v>
      </c>
      <c r="C13603" t="s">
        <v>6464</v>
      </c>
      <c r="F13603" t="s">
        <v>72715</v>
      </c>
      <c r="G13603">
        <v>3176972646</v>
      </c>
      <c r="H13603" t="s">
        <v>72716</v>
      </c>
      <c r="J13603" t="s">
        <v>5239</v>
      </c>
      <c r="M13603" t="s">
        <v>5323</v>
      </c>
      <c r="N13603" t="s">
        <v>608</v>
      </c>
      <c r="O13603">
        <v>80631</v>
      </c>
      <c r="P13603" t="s">
        <v>50</v>
      </c>
      <c r="U13603" s="1">
        <v>45329</v>
      </c>
      <c r="V13603" s="1">
        <v>45329</v>
      </c>
      <c r="W13603" s="1">
        <v>45329.836111111108</v>
      </c>
      <c r="X13603" s="1">
        <v>45329.836111111108</v>
      </c>
      <c r="AC13603" t="s">
        <v>53</v>
      </c>
      <c r="AD13603">
        <v>2969475162</v>
      </c>
      <c r="AE13603" s="1">
        <v>37147</v>
      </c>
      <c r="AF13603" t="s">
        <v>5241</v>
      </c>
      <c r="AG13603" t="s">
        <v>72717</v>
      </c>
      <c r="AH13603" t="s">
        <v>51</v>
      </c>
      <c r="AJ13603" t="s">
        <v>53</v>
      </c>
      <c r="AK13603" t="s">
        <v>78</v>
      </c>
      <c r="AO13603" t="s">
        <v>5443</v>
      </c>
      <c r="AP13603" s="1">
        <v>45343.632638888892</v>
      </c>
    </row>
    <row r="13604" spans="1:43" x14ac:dyDescent="0.35">
      <c r="A13604" t="s">
        <v>72718</v>
      </c>
      <c r="B13604" t="s">
        <v>11159</v>
      </c>
      <c r="C13604" t="s">
        <v>29690</v>
      </c>
      <c r="H13604" t="s">
        <v>72719</v>
      </c>
      <c r="J13604" t="s">
        <v>72074</v>
      </c>
      <c r="P13604" t="s">
        <v>50</v>
      </c>
      <c r="U13604" s="1">
        <v>45329</v>
      </c>
      <c r="V13604" s="1">
        <v>45329</v>
      </c>
      <c r="W13604" s="1">
        <v>45330.365277777775</v>
      </c>
      <c r="X13604" s="1">
        <v>45330.365277777775</v>
      </c>
      <c r="AC13604" t="s">
        <v>53</v>
      </c>
      <c r="AD13604">
        <v>2969483999</v>
      </c>
      <c r="AE13604" s="1">
        <v>37690</v>
      </c>
      <c r="AF13604" t="s">
        <v>3164</v>
      </c>
      <c r="AG13604" t="s">
        <v>72720</v>
      </c>
      <c r="AH13604" t="s">
        <v>51</v>
      </c>
      <c r="AJ13604" t="s">
        <v>53</v>
      </c>
      <c r="AO13604" t="s">
        <v>5443</v>
      </c>
      <c r="AP13604" s="1">
        <v>45329.720833333333</v>
      </c>
    </row>
    <row r="13605" spans="1:43" x14ac:dyDescent="0.35">
      <c r="A13605" t="s">
        <v>72721</v>
      </c>
      <c r="B13605" t="s">
        <v>72722</v>
      </c>
      <c r="C13605" t="s">
        <v>5032</v>
      </c>
      <c r="H13605" t="s">
        <v>72723</v>
      </c>
      <c r="J13605" t="s">
        <v>72074</v>
      </c>
      <c r="P13605" t="s">
        <v>50</v>
      </c>
      <c r="U13605" s="1">
        <v>45329</v>
      </c>
      <c r="V13605" s="1">
        <v>45329</v>
      </c>
      <c r="W13605" s="1">
        <v>45329.711805555555</v>
      </c>
      <c r="X13605" s="1">
        <v>45329.711805555555</v>
      </c>
      <c r="AC13605" t="s">
        <v>53</v>
      </c>
      <c r="AD13605">
        <v>2969483999</v>
      </c>
      <c r="AE13605" s="1">
        <v>37690</v>
      </c>
      <c r="AF13605" t="s">
        <v>3164</v>
      </c>
      <c r="AG13605" t="s">
        <v>72724</v>
      </c>
      <c r="AH13605" t="s">
        <v>51</v>
      </c>
      <c r="AJ13605" t="s">
        <v>53</v>
      </c>
      <c r="AO13605" t="s">
        <v>5443</v>
      </c>
      <c r="AP13605" s="1">
        <v>45358.759722222225</v>
      </c>
    </row>
    <row r="13606" spans="1:43" x14ac:dyDescent="0.35">
      <c r="A13606" t="s">
        <v>72725</v>
      </c>
      <c r="B13606" t="s">
        <v>5773</v>
      </c>
      <c r="C13606" t="s">
        <v>218</v>
      </c>
      <c r="H13606" t="s">
        <v>72726</v>
      </c>
      <c r="J13606" t="s">
        <v>72074</v>
      </c>
      <c r="P13606" t="s">
        <v>50</v>
      </c>
      <c r="U13606" s="1">
        <v>45329</v>
      </c>
      <c r="V13606" s="1">
        <v>45329</v>
      </c>
      <c r="W13606" s="1">
        <v>45329.711111111108</v>
      </c>
      <c r="X13606" s="1">
        <v>45329.711111111108</v>
      </c>
      <c r="AC13606" t="s">
        <v>53</v>
      </c>
      <c r="AD13606">
        <v>2969483999</v>
      </c>
      <c r="AE13606" s="1">
        <v>37690</v>
      </c>
      <c r="AF13606" t="s">
        <v>3164</v>
      </c>
      <c r="AG13606" t="s">
        <v>72727</v>
      </c>
      <c r="AH13606" t="s">
        <v>51</v>
      </c>
      <c r="AJ13606" t="s">
        <v>53</v>
      </c>
      <c r="AO13606" t="s">
        <v>5443</v>
      </c>
      <c r="AP13606" s="1">
        <v>45362.504861111112</v>
      </c>
      <c r="AQ13606" s="1">
        <v>45362.506249999999</v>
      </c>
    </row>
    <row r="13607" spans="1:43" x14ac:dyDescent="0.35">
      <c r="A13607" t="s">
        <v>72728</v>
      </c>
      <c r="B13607" t="s">
        <v>57115</v>
      </c>
      <c r="C13607" t="s">
        <v>309</v>
      </c>
      <c r="D13607" t="s">
        <v>451</v>
      </c>
      <c r="H13607" t="s">
        <v>72729</v>
      </c>
      <c r="J13607" t="s">
        <v>72074</v>
      </c>
      <c r="P13607" t="s">
        <v>50</v>
      </c>
      <c r="U13607" s="1">
        <v>45329</v>
      </c>
      <c r="V13607" s="1">
        <v>45329</v>
      </c>
      <c r="W13607" s="1">
        <v>45329.711805555555</v>
      </c>
      <c r="X13607" s="1">
        <v>45329.711805555555</v>
      </c>
      <c r="AC13607" t="s">
        <v>53</v>
      </c>
      <c r="AD13607">
        <v>2969483999</v>
      </c>
      <c r="AE13607" s="1">
        <v>37690</v>
      </c>
      <c r="AF13607" t="s">
        <v>3164</v>
      </c>
      <c r="AG13607" t="s">
        <v>72730</v>
      </c>
      <c r="AH13607" t="s">
        <v>51</v>
      </c>
      <c r="AJ13607" t="s">
        <v>53</v>
      </c>
      <c r="AO13607" t="s">
        <v>5443</v>
      </c>
      <c r="AP13607" s="1">
        <v>45371.408333333333</v>
      </c>
    </row>
    <row r="13608" spans="1:43" x14ac:dyDescent="0.35">
      <c r="A13608" t="s">
        <v>72731</v>
      </c>
      <c r="B13608" t="s">
        <v>18680</v>
      </c>
      <c r="C13608" t="s">
        <v>71</v>
      </c>
      <c r="H13608" t="s">
        <v>72732</v>
      </c>
      <c r="J13608" t="s">
        <v>72074</v>
      </c>
      <c r="P13608" t="s">
        <v>50</v>
      </c>
      <c r="U13608" s="1">
        <v>45329</v>
      </c>
      <c r="V13608" s="1">
        <v>45329</v>
      </c>
      <c r="W13608" s="1">
        <v>45329.710416666669</v>
      </c>
      <c r="X13608" s="1">
        <v>45329.710416666669</v>
      </c>
      <c r="AC13608" t="s">
        <v>53</v>
      </c>
      <c r="AD13608">
        <v>2969483999</v>
      </c>
      <c r="AE13608" s="1">
        <v>37690</v>
      </c>
      <c r="AF13608" t="s">
        <v>3164</v>
      </c>
      <c r="AG13608" t="s">
        <v>72733</v>
      </c>
      <c r="AH13608" t="s">
        <v>51</v>
      </c>
      <c r="AJ13608" t="s">
        <v>53</v>
      </c>
      <c r="AO13608" t="s">
        <v>5443</v>
      </c>
      <c r="AP13608" s="1">
        <v>45405.536111111112</v>
      </c>
      <c r="AQ13608" s="1">
        <v>45377.745833333334</v>
      </c>
    </row>
    <row r="13609" spans="1:43" x14ac:dyDescent="0.35">
      <c r="A13609" t="s">
        <v>72734</v>
      </c>
      <c r="B13609" t="s">
        <v>3412</v>
      </c>
      <c r="C13609" t="s">
        <v>302</v>
      </c>
      <c r="H13609" t="s">
        <v>72735</v>
      </c>
      <c r="J13609" t="s">
        <v>72074</v>
      </c>
      <c r="P13609" t="s">
        <v>50</v>
      </c>
      <c r="U13609" s="1">
        <v>45329</v>
      </c>
      <c r="V13609" s="1">
        <v>45329</v>
      </c>
      <c r="W13609" s="1">
        <v>45329.711111111108</v>
      </c>
      <c r="X13609" s="1">
        <v>45329.711111111108</v>
      </c>
      <c r="AC13609" t="s">
        <v>53</v>
      </c>
      <c r="AD13609">
        <v>2969483999</v>
      </c>
      <c r="AE13609" s="1">
        <v>37690</v>
      </c>
      <c r="AF13609" t="s">
        <v>3164</v>
      </c>
      <c r="AG13609" t="s">
        <v>72736</v>
      </c>
      <c r="AH13609" t="s">
        <v>51</v>
      </c>
      <c r="AJ13609" t="s">
        <v>53</v>
      </c>
      <c r="AO13609" t="s">
        <v>5443</v>
      </c>
      <c r="AP13609" s="1">
        <v>45331.550694444442</v>
      </c>
    </row>
    <row r="13610" spans="1:43" x14ac:dyDescent="0.35">
      <c r="A13610" t="s">
        <v>72737</v>
      </c>
      <c r="B13610" t="s">
        <v>7650</v>
      </c>
      <c r="C13610" t="s">
        <v>2923</v>
      </c>
      <c r="D13610" t="s">
        <v>58</v>
      </c>
      <c r="H13610" t="s">
        <v>72738</v>
      </c>
      <c r="J13610" t="s">
        <v>72074</v>
      </c>
      <c r="P13610" t="s">
        <v>50</v>
      </c>
      <c r="U13610" s="1">
        <v>45329</v>
      </c>
      <c r="V13610" s="1">
        <v>45329</v>
      </c>
      <c r="W13610" s="1">
        <v>45329.711111111108</v>
      </c>
      <c r="X13610" s="1">
        <v>45329.711111111108</v>
      </c>
      <c r="AC13610" t="s">
        <v>53</v>
      </c>
      <c r="AD13610">
        <v>2969483999</v>
      </c>
      <c r="AE13610" s="1">
        <v>37690</v>
      </c>
      <c r="AF13610" t="s">
        <v>3164</v>
      </c>
      <c r="AG13610" t="s">
        <v>72739</v>
      </c>
      <c r="AH13610" t="s">
        <v>51</v>
      </c>
      <c r="AJ13610" t="s">
        <v>53</v>
      </c>
      <c r="AO13610" t="s">
        <v>5443</v>
      </c>
      <c r="AP13610" s="1">
        <v>45462.620138888888</v>
      </c>
      <c r="AQ13610" s="1">
        <v>45455.461111111108</v>
      </c>
    </row>
    <row r="13611" spans="1:43" x14ac:dyDescent="0.35">
      <c r="A13611" t="s">
        <v>72740</v>
      </c>
      <c r="B13611" t="s">
        <v>72741</v>
      </c>
      <c r="C13611" t="s">
        <v>59450</v>
      </c>
      <c r="F13611" t="s">
        <v>72742</v>
      </c>
      <c r="H13611" t="s">
        <v>72740</v>
      </c>
      <c r="J13611" t="s">
        <v>65854</v>
      </c>
      <c r="K13611" t="s">
        <v>12228</v>
      </c>
      <c r="M13611" t="s">
        <v>72743</v>
      </c>
      <c r="N13611" t="s">
        <v>264</v>
      </c>
      <c r="O13611">
        <v>79847</v>
      </c>
      <c r="P13611" t="s">
        <v>50</v>
      </c>
      <c r="U13611" s="1">
        <v>45329</v>
      </c>
      <c r="V13611" s="1">
        <v>45329</v>
      </c>
      <c r="AC13611" t="s">
        <v>53</v>
      </c>
      <c r="AD13611">
        <v>2969764228</v>
      </c>
      <c r="AE13611" s="1">
        <v>43048.51458333333</v>
      </c>
      <c r="AG13611" t="s">
        <v>72744</v>
      </c>
      <c r="AH13611" t="s">
        <v>51</v>
      </c>
      <c r="AJ13611" t="s">
        <v>53</v>
      </c>
      <c r="AO13611" t="s">
        <v>57090</v>
      </c>
    </row>
    <row r="13612" spans="1:43" x14ac:dyDescent="0.35">
      <c r="A13612" t="s">
        <v>72745</v>
      </c>
      <c r="B13612" t="s">
        <v>72746</v>
      </c>
      <c r="C13612" t="s">
        <v>5446</v>
      </c>
      <c r="F13612" t="s">
        <v>72747</v>
      </c>
      <c r="H13612" t="s">
        <v>72745</v>
      </c>
      <c r="J13612" t="s">
        <v>72748</v>
      </c>
      <c r="K13612" t="s">
        <v>72749</v>
      </c>
      <c r="M13612" t="s">
        <v>72750</v>
      </c>
      <c r="N13612" t="s">
        <v>686</v>
      </c>
      <c r="O13612">
        <v>84038</v>
      </c>
      <c r="P13612" t="s">
        <v>50</v>
      </c>
      <c r="U13612" s="1">
        <v>45329</v>
      </c>
      <c r="V13612" s="1">
        <v>45329</v>
      </c>
      <c r="W13612" s="1">
        <v>45329.362500000003</v>
      </c>
      <c r="X13612" s="1">
        <v>45329.362500000003</v>
      </c>
      <c r="AC13612" t="s">
        <v>53</v>
      </c>
      <c r="AD13612">
        <v>2974081823</v>
      </c>
      <c r="AE13612" s="1">
        <v>45330.491666666669</v>
      </c>
      <c r="AG13612" t="s">
        <v>72751</v>
      </c>
      <c r="AH13612" t="s">
        <v>51</v>
      </c>
      <c r="AJ13612" t="s">
        <v>53</v>
      </c>
      <c r="AK13612" t="s">
        <v>78</v>
      </c>
      <c r="AO13612" t="s">
        <v>5443</v>
      </c>
      <c r="AP13612" s="1">
        <v>45329.361805555556</v>
      </c>
      <c r="AQ13612" s="1">
        <v>45329.352083333331</v>
      </c>
    </row>
    <row r="13613" spans="1:43" x14ac:dyDescent="0.35">
      <c r="A13613" t="s">
        <v>72752</v>
      </c>
      <c r="B13613" t="s">
        <v>45451</v>
      </c>
      <c r="C13613" t="s">
        <v>33851</v>
      </c>
      <c r="F13613" t="s">
        <v>72753</v>
      </c>
      <c r="H13613" t="s">
        <v>72752</v>
      </c>
      <c r="J13613" t="s">
        <v>63962</v>
      </c>
      <c r="K13613" t="s">
        <v>72754</v>
      </c>
      <c r="M13613" t="s">
        <v>5551</v>
      </c>
      <c r="N13613" t="s">
        <v>65</v>
      </c>
      <c r="O13613">
        <v>80642</v>
      </c>
      <c r="P13613" t="s">
        <v>50</v>
      </c>
      <c r="U13613" s="1">
        <v>45329</v>
      </c>
      <c r="V13613" s="1">
        <v>45329</v>
      </c>
      <c r="W13613" s="1">
        <v>45329.422222222223</v>
      </c>
      <c r="X13613" s="1">
        <v>45329.422222222223</v>
      </c>
      <c r="AC13613" t="s">
        <v>53</v>
      </c>
      <c r="AD13613">
        <v>1000000001</v>
      </c>
      <c r="AE13613" s="1">
        <v>39973.351388888892</v>
      </c>
      <c r="AF13613" t="s">
        <v>3377</v>
      </c>
      <c r="AG13613" t="s">
        <v>72755</v>
      </c>
      <c r="AH13613" t="s">
        <v>51</v>
      </c>
      <c r="AJ13613" t="s">
        <v>53</v>
      </c>
      <c r="AK13613" t="s">
        <v>78</v>
      </c>
      <c r="AO13613" t="s">
        <v>5443</v>
      </c>
      <c r="AP13613" s="1">
        <v>45329.422222222223</v>
      </c>
    </row>
    <row r="13614" spans="1:43" x14ac:dyDescent="0.35">
      <c r="A13614" t="s">
        <v>72756</v>
      </c>
      <c r="B13614" t="s">
        <v>72757</v>
      </c>
      <c r="C13614" t="s">
        <v>13729</v>
      </c>
      <c r="F13614" t="s">
        <v>72758</v>
      </c>
      <c r="H13614" t="s">
        <v>72756</v>
      </c>
      <c r="J13614" t="s">
        <v>72759</v>
      </c>
      <c r="K13614" t="s">
        <v>72760</v>
      </c>
      <c r="M13614" t="s">
        <v>753</v>
      </c>
      <c r="N13614" t="s">
        <v>798</v>
      </c>
      <c r="O13614">
        <v>79924</v>
      </c>
      <c r="P13614" t="s">
        <v>50</v>
      </c>
      <c r="U13614" s="1">
        <v>45329</v>
      </c>
      <c r="V13614" s="1">
        <v>45329</v>
      </c>
      <c r="W13614" s="1">
        <v>45329.37222222222</v>
      </c>
      <c r="X13614" s="1">
        <v>45329.37222222222</v>
      </c>
      <c r="AC13614" t="s">
        <v>51</v>
      </c>
      <c r="AD13614">
        <v>2974081468</v>
      </c>
      <c r="AE13614" s="1">
        <v>45329.552083333336</v>
      </c>
      <c r="AF13614" t="s">
        <v>72761</v>
      </c>
      <c r="AG13614" t="s">
        <v>72762</v>
      </c>
      <c r="AH13614" t="s">
        <v>51</v>
      </c>
      <c r="AJ13614" t="s">
        <v>53</v>
      </c>
      <c r="AK13614" t="s">
        <v>78</v>
      </c>
      <c r="AO13614" t="s">
        <v>5443</v>
      </c>
      <c r="AP13614" s="1">
        <v>45329.586805555555</v>
      </c>
      <c r="AQ13614" s="1">
        <v>45329.585416666669</v>
      </c>
    </row>
    <row r="13615" spans="1:43" x14ac:dyDescent="0.35">
      <c r="A13615" t="s">
        <v>72763</v>
      </c>
      <c r="B13615" t="s">
        <v>8826</v>
      </c>
      <c r="C13615" t="s">
        <v>3118</v>
      </c>
      <c r="H13615" t="s">
        <v>72764</v>
      </c>
      <c r="J13615" t="s">
        <v>534</v>
      </c>
      <c r="P13615" t="s">
        <v>50</v>
      </c>
      <c r="U13615" s="1">
        <v>45330</v>
      </c>
      <c r="V13615" s="1">
        <v>45330</v>
      </c>
      <c r="W13615" s="1">
        <v>45330.361111111109</v>
      </c>
      <c r="X13615" s="1">
        <v>45330.361111111109</v>
      </c>
      <c r="AC13615" t="s">
        <v>53</v>
      </c>
      <c r="AD13615">
        <v>2969480024</v>
      </c>
      <c r="AE13615" s="1">
        <v>37427</v>
      </c>
      <c r="AF13615" t="s">
        <v>140</v>
      </c>
      <c r="AG13615" t="s">
        <v>72765</v>
      </c>
      <c r="AH13615" t="s">
        <v>51</v>
      </c>
      <c r="AJ13615" t="s">
        <v>53</v>
      </c>
      <c r="AO13615" t="s">
        <v>5443</v>
      </c>
      <c r="AP13615" s="1">
        <v>45469.659722222219</v>
      </c>
      <c r="AQ13615" s="1">
        <v>45462.65902777778</v>
      </c>
    </row>
    <row r="13616" spans="1:43" x14ac:dyDescent="0.35">
      <c r="A13616" t="s">
        <v>72766</v>
      </c>
      <c r="B13616" t="s">
        <v>53609</v>
      </c>
      <c r="C13616" t="s">
        <v>13729</v>
      </c>
      <c r="F13616" t="s">
        <v>72767</v>
      </c>
      <c r="H13616" t="s">
        <v>36188</v>
      </c>
      <c r="J13616" t="s">
        <v>36190</v>
      </c>
      <c r="K13616" t="s">
        <v>72768</v>
      </c>
      <c r="M13616" t="s">
        <v>23003</v>
      </c>
      <c r="N13616" t="s">
        <v>65</v>
      </c>
      <c r="O13616">
        <v>81631</v>
      </c>
      <c r="P13616" t="s">
        <v>50</v>
      </c>
      <c r="U13616" s="1">
        <v>45330</v>
      </c>
      <c r="V13616" s="1">
        <v>45330</v>
      </c>
      <c r="W13616" s="1">
        <v>45330.402777777781</v>
      </c>
      <c r="X13616" s="1">
        <v>45330.402777777781</v>
      </c>
      <c r="AC13616" t="s">
        <v>53</v>
      </c>
      <c r="AD13616">
        <v>2969665010</v>
      </c>
      <c r="AE13616" s="1">
        <v>42093.388194444444</v>
      </c>
      <c r="AF13616" t="s">
        <v>72769</v>
      </c>
      <c r="AG13616" t="s">
        <v>72770</v>
      </c>
      <c r="AH13616" t="s">
        <v>51</v>
      </c>
      <c r="AJ13616" t="s">
        <v>53</v>
      </c>
      <c r="AO13616" t="s">
        <v>57090</v>
      </c>
      <c r="AP13616" s="1">
        <v>45330.404861111114</v>
      </c>
      <c r="AQ13616" s="1">
        <v>45330.434027777781</v>
      </c>
    </row>
    <row r="13617" spans="1:43" x14ac:dyDescent="0.35">
      <c r="A13617" t="s">
        <v>72771</v>
      </c>
      <c r="B13617" t="s">
        <v>72772</v>
      </c>
      <c r="C13617" t="s">
        <v>72773</v>
      </c>
      <c r="F13617" t="s">
        <v>72774</v>
      </c>
      <c r="H13617" t="s">
        <v>72775</v>
      </c>
      <c r="J13617" t="s">
        <v>72776</v>
      </c>
      <c r="K13617" t="s">
        <v>72777</v>
      </c>
      <c r="M13617" t="s">
        <v>137</v>
      </c>
      <c r="N13617" t="s">
        <v>65</v>
      </c>
      <c r="O13617">
        <v>80219</v>
      </c>
      <c r="P13617" t="s">
        <v>50</v>
      </c>
      <c r="U13617" s="1">
        <v>45330</v>
      </c>
      <c r="V13617" s="1">
        <v>45330</v>
      </c>
      <c r="W13617" s="1">
        <v>45330.769444444442</v>
      </c>
      <c r="X13617" s="1">
        <v>45330.769444444442</v>
      </c>
      <c r="AC13617" t="s">
        <v>53</v>
      </c>
      <c r="AD13617">
        <v>1000000001</v>
      </c>
      <c r="AE13617" s="1">
        <v>39973.351388888892</v>
      </c>
      <c r="AF13617" t="s">
        <v>3377</v>
      </c>
      <c r="AG13617" t="s">
        <v>72778</v>
      </c>
      <c r="AH13617" t="s">
        <v>51</v>
      </c>
      <c r="AJ13617" t="s">
        <v>53</v>
      </c>
      <c r="AK13617" t="s">
        <v>78</v>
      </c>
      <c r="AO13617" t="s">
        <v>5443</v>
      </c>
      <c r="AP13617" s="1">
        <v>45335.613888888889</v>
      </c>
    </row>
    <row r="13618" spans="1:43" x14ac:dyDescent="0.35">
      <c r="A13618" t="s">
        <v>72779</v>
      </c>
      <c r="B13618" t="s">
        <v>36777</v>
      </c>
      <c r="C13618" t="s">
        <v>20494</v>
      </c>
      <c r="F13618" t="s">
        <v>72780</v>
      </c>
      <c r="H13618" t="s">
        <v>72781</v>
      </c>
      <c r="J13618" t="s">
        <v>72782</v>
      </c>
      <c r="K13618" t="s">
        <v>72783</v>
      </c>
      <c r="M13618" t="s">
        <v>2800</v>
      </c>
      <c r="N13618" t="s">
        <v>213</v>
      </c>
      <c r="O13618">
        <v>80601</v>
      </c>
      <c r="P13618" t="s">
        <v>50</v>
      </c>
      <c r="U13618" s="1">
        <v>45330</v>
      </c>
      <c r="V13618" s="1">
        <v>45330</v>
      </c>
      <c r="W13618" s="1">
        <v>45330.568055555559</v>
      </c>
      <c r="X13618" s="1">
        <v>45330.568055555559</v>
      </c>
      <c r="AC13618" t="s">
        <v>51</v>
      </c>
      <c r="AD13618">
        <v>2969783711</v>
      </c>
      <c r="AE13618" s="1">
        <v>43174.697222222225</v>
      </c>
      <c r="AF13618" t="s">
        <v>72784</v>
      </c>
      <c r="AG13618" t="s">
        <v>72785</v>
      </c>
      <c r="AH13618" t="s">
        <v>51</v>
      </c>
      <c r="AJ13618" t="s">
        <v>53</v>
      </c>
      <c r="AK13618" t="s">
        <v>78</v>
      </c>
      <c r="AO13618" t="s">
        <v>5443</v>
      </c>
      <c r="AP13618" s="1">
        <v>45345.672222222223</v>
      </c>
      <c r="AQ13618" s="1">
        <v>45330.57708333333</v>
      </c>
    </row>
    <row r="13619" spans="1:43" x14ac:dyDescent="0.35">
      <c r="A13619" t="s">
        <v>72786</v>
      </c>
      <c r="B13619" t="s">
        <v>72787</v>
      </c>
      <c r="C13619" t="s">
        <v>309</v>
      </c>
      <c r="F13619" t="s">
        <v>72788</v>
      </c>
      <c r="H13619" t="s">
        <v>72786</v>
      </c>
      <c r="J13619" t="s">
        <v>72789</v>
      </c>
      <c r="K13619" t="s">
        <v>72790</v>
      </c>
      <c r="M13619" t="s">
        <v>753</v>
      </c>
      <c r="N13619" t="s">
        <v>798</v>
      </c>
      <c r="O13619">
        <v>79928</v>
      </c>
      <c r="P13619" t="s">
        <v>50</v>
      </c>
      <c r="U13619" s="1">
        <v>45330</v>
      </c>
      <c r="V13619" s="1">
        <v>45330</v>
      </c>
      <c r="W13619" s="1">
        <v>45330.694444444445</v>
      </c>
      <c r="X13619" s="1">
        <v>45330.694444444445</v>
      </c>
      <c r="AC13619" t="s">
        <v>53</v>
      </c>
      <c r="AD13619">
        <v>2974082051</v>
      </c>
      <c r="AE13619" s="1">
        <v>45330.714583333334</v>
      </c>
      <c r="AF13619" t="s">
        <v>72791</v>
      </c>
      <c r="AG13619" t="s">
        <v>72792</v>
      </c>
      <c r="AH13619" t="s">
        <v>51</v>
      </c>
      <c r="AJ13619" t="s">
        <v>53</v>
      </c>
      <c r="AK13619" t="s">
        <v>78</v>
      </c>
      <c r="AO13619" t="s">
        <v>5443</v>
      </c>
      <c r="AP13619" s="1">
        <v>45330.693749999999</v>
      </c>
    </row>
    <row r="13620" spans="1:43" x14ac:dyDescent="0.35">
      <c r="A13620" t="s">
        <v>72793</v>
      </c>
      <c r="B13620" t="s">
        <v>72794</v>
      </c>
      <c r="C13620" t="s">
        <v>72795</v>
      </c>
      <c r="D13620" t="s">
        <v>72796</v>
      </c>
      <c r="H13620" t="s">
        <v>72797</v>
      </c>
      <c r="J13620" t="s">
        <v>75</v>
      </c>
      <c r="P13620" t="s">
        <v>50</v>
      </c>
      <c r="U13620" s="1">
        <v>45331</v>
      </c>
      <c r="V13620" s="1">
        <v>45331</v>
      </c>
      <c r="W13620" s="1">
        <v>45331.40625</v>
      </c>
      <c r="X13620" s="1">
        <v>45331.40625</v>
      </c>
      <c r="AC13620" t="s">
        <v>53</v>
      </c>
      <c r="AD13620">
        <v>2969480024</v>
      </c>
      <c r="AE13620" s="1">
        <v>37427</v>
      </c>
      <c r="AF13620" t="s">
        <v>76</v>
      </c>
      <c r="AG13620" t="s">
        <v>72798</v>
      </c>
      <c r="AH13620" t="s">
        <v>51</v>
      </c>
      <c r="AJ13620" t="s">
        <v>53</v>
      </c>
      <c r="AO13620" t="s">
        <v>5443</v>
      </c>
      <c r="AP13620" s="1">
        <v>45331.311805555553</v>
      </c>
    </row>
    <row r="13621" spans="1:43" x14ac:dyDescent="0.35">
      <c r="A13621" t="s">
        <v>72799</v>
      </c>
      <c r="B13621" t="s">
        <v>20577</v>
      </c>
      <c r="C13621" t="s">
        <v>59846</v>
      </c>
      <c r="F13621" t="s">
        <v>72800</v>
      </c>
      <c r="H13621" t="s">
        <v>72799</v>
      </c>
      <c r="J13621" t="s">
        <v>72801</v>
      </c>
      <c r="K13621" t="s">
        <v>72802</v>
      </c>
      <c r="M13621" t="s">
        <v>51041</v>
      </c>
      <c r="N13621" t="s">
        <v>501</v>
      </c>
      <c r="O13621">
        <v>88063</v>
      </c>
      <c r="P13621" t="s">
        <v>50</v>
      </c>
      <c r="U13621" s="1">
        <v>45331</v>
      </c>
      <c r="V13621" s="1">
        <v>45331</v>
      </c>
      <c r="W13621" s="1">
        <v>45331.612500000003</v>
      </c>
      <c r="X13621" s="1">
        <v>45331.612500000003</v>
      </c>
      <c r="AC13621" t="s">
        <v>51</v>
      </c>
      <c r="AD13621">
        <v>2974082674</v>
      </c>
      <c r="AE13621" s="1">
        <v>45331.659722222219</v>
      </c>
      <c r="AF13621" t="s">
        <v>72803</v>
      </c>
      <c r="AG13621" t="s">
        <v>72804</v>
      </c>
      <c r="AH13621" t="s">
        <v>51</v>
      </c>
      <c r="AJ13621" t="s">
        <v>53</v>
      </c>
      <c r="AK13621" t="s">
        <v>78</v>
      </c>
      <c r="AO13621" t="s">
        <v>5443</v>
      </c>
      <c r="AP13621" s="1">
        <v>45461.890972222223</v>
      </c>
      <c r="AQ13621" s="1">
        <v>45331.663194444445</v>
      </c>
    </row>
    <row r="13622" spans="1:43" x14ac:dyDescent="0.35">
      <c r="A13622" t="s">
        <v>72805</v>
      </c>
      <c r="B13622" t="s">
        <v>72806</v>
      </c>
      <c r="C13622" t="s">
        <v>53643</v>
      </c>
      <c r="F13622" t="s">
        <v>72807</v>
      </c>
      <c r="H13622" t="s">
        <v>72805</v>
      </c>
      <c r="J13622" t="s">
        <v>72808</v>
      </c>
      <c r="K13622" t="s">
        <v>72809</v>
      </c>
      <c r="M13622" t="s">
        <v>545</v>
      </c>
      <c r="N13622" t="s">
        <v>501</v>
      </c>
      <c r="O13622">
        <v>88012</v>
      </c>
      <c r="P13622" t="s">
        <v>50</v>
      </c>
      <c r="U13622" s="1">
        <v>45331</v>
      </c>
      <c r="V13622" s="1">
        <v>45331</v>
      </c>
      <c r="W13622" s="1">
        <v>45331.515277777777</v>
      </c>
      <c r="X13622" s="1">
        <v>45331.515277777777</v>
      </c>
      <c r="AC13622" t="s">
        <v>51</v>
      </c>
      <c r="AD13622">
        <v>2974082550</v>
      </c>
      <c r="AE13622" s="1">
        <v>45331.548611111109</v>
      </c>
      <c r="AF13622" t="s">
        <v>72810</v>
      </c>
      <c r="AG13622" t="s">
        <v>72811</v>
      </c>
      <c r="AH13622" t="s">
        <v>51</v>
      </c>
      <c r="AJ13622" t="s">
        <v>53</v>
      </c>
      <c r="AK13622" t="s">
        <v>78</v>
      </c>
      <c r="AO13622" t="s">
        <v>5443</v>
      </c>
      <c r="AP13622" s="1">
        <v>45331.602083333331</v>
      </c>
      <c r="AQ13622" s="1">
        <v>45331.6</v>
      </c>
    </row>
    <row r="13623" spans="1:43" x14ac:dyDescent="0.35">
      <c r="A13623" t="s">
        <v>72812</v>
      </c>
      <c r="B13623" t="s">
        <v>68225</v>
      </c>
      <c r="C13623" t="s">
        <v>72813</v>
      </c>
      <c r="F13623" t="s">
        <v>72814</v>
      </c>
      <c r="H13623" t="s">
        <v>72812</v>
      </c>
      <c r="J13623" t="s">
        <v>13501</v>
      </c>
      <c r="K13623" t="s">
        <v>72815</v>
      </c>
      <c r="M13623" t="s">
        <v>137</v>
      </c>
      <c r="N13623" t="s">
        <v>65</v>
      </c>
      <c r="O13623">
        <v>80219</v>
      </c>
      <c r="P13623" t="s">
        <v>50</v>
      </c>
      <c r="U13623" s="1">
        <v>45331</v>
      </c>
      <c r="V13623" s="1">
        <v>45331</v>
      </c>
      <c r="W13623" s="1">
        <v>45331.37777777778</v>
      </c>
      <c r="X13623" s="1">
        <v>45331.37777777778</v>
      </c>
      <c r="AC13623" t="s">
        <v>51</v>
      </c>
      <c r="AD13623">
        <v>2973342686</v>
      </c>
      <c r="AE13623" s="1">
        <v>45030.398611111108</v>
      </c>
      <c r="AF13623" t="s">
        <v>32130</v>
      </c>
      <c r="AG13623" t="s">
        <v>72816</v>
      </c>
      <c r="AH13623" t="s">
        <v>51</v>
      </c>
      <c r="AJ13623" t="s">
        <v>53</v>
      </c>
      <c r="AK13623" t="s">
        <v>78</v>
      </c>
      <c r="AO13623" t="s">
        <v>5443</v>
      </c>
      <c r="AP13623" s="1">
        <v>45434.644444444442</v>
      </c>
      <c r="AQ13623" s="1">
        <v>45331.526388888888</v>
      </c>
    </row>
    <row r="13624" spans="1:43" x14ac:dyDescent="0.35">
      <c r="A13624" t="s">
        <v>72817</v>
      </c>
      <c r="B13624" t="s">
        <v>72818</v>
      </c>
      <c r="C13624" t="s">
        <v>72819</v>
      </c>
      <c r="F13624" t="s">
        <v>72820</v>
      </c>
      <c r="H13624" t="s">
        <v>72817</v>
      </c>
      <c r="J13624" t="s">
        <v>72821</v>
      </c>
      <c r="K13624" t="s">
        <v>72822</v>
      </c>
      <c r="M13624" t="s">
        <v>753</v>
      </c>
      <c r="N13624" t="s">
        <v>798</v>
      </c>
      <c r="O13624">
        <v>79936</v>
      </c>
      <c r="P13624" t="s">
        <v>50</v>
      </c>
      <c r="U13624" s="1">
        <v>45331</v>
      </c>
      <c r="V13624" s="1">
        <v>45331</v>
      </c>
      <c r="W13624" s="1">
        <v>45331.659722222219</v>
      </c>
      <c r="X13624" s="1">
        <v>45331.659722222219</v>
      </c>
      <c r="AC13624" t="s">
        <v>51</v>
      </c>
      <c r="AD13624">
        <v>2974082681</v>
      </c>
      <c r="AE13624" s="1">
        <v>45331.667361111111</v>
      </c>
      <c r="AF13624" t="s">
        <v>72823</v>
      </c>
      <c r="AG13624" t="s">
        <v>72824</v>
      </c>
      <c r="AH13624" t="s">
        <v>51</v>
      </c>
      <c r="AJ13624" t="s">
        <v>53</v>
      </c>
      <c r="AK13624" t="s">
        <v>78</v>
      </c>
      <c r="AO13624" t="s">
        <v>5443</v>
      </c>
      <c r="AP13624" s="1">
        <v>45331.660416666666</v>
      </c>
    </row>
    <row r="13625" spans="1:43" x14ac:dyDescent="0.35">
      <c r="A13625" t="s">
        <v>72825</v>
      </c>
      <c r="B13625" t="s">
        <v>14748</v>
      </c>
      <c r="C13625" t="s">
        <v>41493</v>
      </c>
      <c r="F13625" t="s">
        <v>72826</v>
      </c>
      <c r="H13625" t="s">
        <v>72825</v>
      </c>
      <c r="J13625" t="s">
        <v>16624</v>
      </c>
      <c r="K13625" t="s">
        <v>16542</v>
      </c>
      <c r="M13625" t="s">
        <v>36133</v>
      </c>
      <c r="N13625" t="s">
        <v>2123</v>
      </c>
      <c r="O13625">
        <v>56310</v>
      </c>
      <c r="P13625" t="s">
        <v>50</v>
      </c>
      <c r="U13625" s="1">
        <v>45331</v>
      </c>
      <c r="V13625" s="1">
        <v>45331</v>
      </c>
      <c r="W13625" s="1">
        <v>45331.4375</v>
      </c>
      <c r="X13625" s="1">
        <v>45331.4375</v>
      </c>
      <c r="AC13625" t="s">
        <v>53</v>
      </c>
      <c r="AD13625">
        <v>2969506030</v>
      </c>
      <c r="AE13625" s="1">
        <v>38097.646527777775</v>
      </c>
      <c r="AF13625" t="s">
        <v>9782</v>
      </c>
      <c r="AG13625" t="s">
        <v>72827</v>
      </c>
      <c r="AH13625" t="s">
        <v>51</v>
      </c>
      <c r="AJ13625" t="s">
        <v>53</v>
      </c>
      <c r="AK13625" t="s">
        <v>78</v>
      </c>
      <c r="AO13625" t="s">
        <v>5443</v>
      </c>
      <c r="AP13625" s="1">
        <v>45447.32916666667</v>
      </c>
      <c r="AQ13625" s="1">
        <v>45447.330555555556</v>
      </c>
    </row>
    <row r="13626" spans="1:43" x14ac:dyDescent="0.35">
      <c r="A13626" t="s">
        <v>72828</v>
      </c>
      <c r="B13626" t="s">
        <v>72829</v>
      </c>
      <c r="C13626" t="s">
        <v>1775</v>
      </c>
      <c r="F13626" t="s">
        <v>72830</v>
      </c>
      <c r="H13626" t="s">
        <v>72831</v>
      </c>
      <c r="J13626" t="s">
        <v>7142</v>
      </c>
      <c r="K13626" t="s">
        <v>7296</v>
      </c>
      <c r="M13626" t="s">
        <v>7297</v>
      </c>
      <c r="N13626" t="s">
        <v>264</v>
      </c>
      <c r="O13626" t="s">
        <v>7298</v>
      </c>
      <c r="P13626" t="s">
        <v>50</v>
      </c>
      <c r="U13626" s="1">
        <v>45331</v>
      </c>
      <c r="V13626" s="1">
        <v>45331</v>
      </c>
      <c r="W13626" s="1">
        <v>45331.644444444442</v>
      </c>
      <c r="X13626" s="1">
        <v>45331.644444444442</v>
      </c>
      <c r="AC13626" t="s">
        <v>53</v>
      </c>
      <c r="AD13626">
        <v>2969584761</v>
      </c>
      <c r="AE13626" s="1">
        <v>41288.714583333334</v>
      </c>
      <c r="AF13626" t="s">
        <v>7145</v>
      </c>
      <c r="AG13626" t="s">
        <v>72832</v>
      </c>
      <c r="AH13626" t="s">
        <v>51</v>
      </c>
      <c r="AJ13626" t="s">
        <v>53</v>
      </c>
      <c r="AK13626" t="s">
        <v>78</v>
      </c>
      <c r="AO13626" t="s">
        <v>5443</v>
      </c>
      <c r="AP13626" s="1">
        <v>45429.399305555555</v>
      </c>
    </row>
    <row r="13627" spans="1:43" x14ac:dyDescent="0.35">
      <c r="A13627" t="s">
        <v>72833</v>
      </c>
      <c r="B13627" t="s">
        <v>72834</v>
      </c>
      <c r="C13627" t="s">
        <v>1798</v>
      </c>
      <c r="F13627" t="s">
        <v>72835</v>
      </c>
      <c r="H13627" t="s">
        <v>72833</v>
      </c>
      <c r="J13627" t="s">
        <v>7142</v>
      </c>
      <c r="K13627" t="s">
        <v>72836</v>
      </c>
      <c r="M13627" t="s">
        <v>1296</v>
      </c>
      <c r="N13627" t="s">
        <v>253</v>
      </c>
      <c r="O13627">
        <v>88220</v>
      </c>
      <c r="P13627" t="s">
        <v>50</v>
      </c>
      <c r="U13627" s="1">
        <v>45331</v>
      </c>
      <c r="V13627" s="1">
        <v>45331</v>
      </c>
      <c r="W13627" s="1">
        <v>45331.452777777777</v>
      </c>
      <c r="X13627" s="1">
        <v>45331.452777777777</v>
      </c>
      <c r="AC13627" t="s">
        <v>51</v>
      </c>
      <c r="AD13627">
        <v>2969584761</v>
      </c>
      <c r="AE13627" s="1">
        <v>41288.714583333334</v>
      </c>
      <c r="AF13627" t="s">
        <v>7145</v>
      </c>
      <c r="AG13627" t="s">
        <v>72837</v>
      </c>
      <c r="AH13627" t="s">
        <v>51</v>
      </c>
      <c r="AJ13627" t="s">
        <v>53</v>
      </c>
      <c r="AK13627" t="s">
        <v>78</v>
      </c>
      <c r="AO13627" t="s">
        <v>5443</v>
      </c>
      <c r="AP13627" s="1">
        <v>45331.45208333333</v>
      </c>
    </row>
    <row r="13628" spans="1:43" x14ac:dyDescent="0.35">
      <c r="A13628" t="s">
        <v>72838</v>
      </c>
      <c r="B13628" t="s">
        <v>63860</v>
      </c>
      <c r="C13628" t="s">
        <v>36643</v>
      </c>
      <c r="F13628" t="s">
        <v>63861</v>
      </c>
      <c r="H13628" t="s">
        <v>63859</v>
      </c>
      <c r="J13628" t="s">
        <v>63862</v>
      </c>
      <c r="K13628" t="s">
        <v>63863</v>
      </c>
      <c r="M13628" t="s">
        <v>143</v>
      </c>
      <c r="N13628" t="s">
        <v>65</v>
      </c>
      <c r="O13628">
        <v>81503</v>
      </c>
      <c r="P13628" t="s">
        <v>50</v>
      </c>
      <c r="U13628" s="1">
        <v>45331</v>
      </c>
      <c r="V13628" s="1">
        <v>45331</v>
      </c>
      <c r="W13628" s="1">
        <v>45331.390277777777</v>
      </c>
      <c r="X13628" s="1">
        <v>45331.390277777777</v>
      </c>
      <c r="AC13628" t="s">
        <v>53</v>
      </c>
      <c r="AD13628">
        <v>2969980546</v>
      </c>
      <c r="AE13628" s="1">
        <v>43999.636111111111</v>
      </c>
      <c r="AF13628" t="s">
        <v>63864</v>
      </c>
      <c r="AG13628" t="s">
        <v>72839</v>
      </c>
      <c r="AH13628" t="s">
        <v>51</v>
      </c>
      <c r="AJ13628" t="s">
        <v>53</v>
      </c>
      <c r="AK13628" t="s">
        <v>78</v>
      </c>
      <c r="AO13628" t="s">
        <v>5443</v>
      </c>
      <c r="AP13628" s="1">
        <v>45331.556944444441</v>
      </c>
      <c r="AQ13628" s="1">
        <v>45331.557638888888</v>
      </c>
    </row>
    <row r="13629" spans="1:43" x14ac:dyDescent="0.35">
      <c r="A13629" t="s">
        <v>72840</v>
      </c>
      <c r="B13629" t="s">
        <v>72841</v>
      </c>
      <c r="C13629" t="s">
        <v>1440</v>
      </c>
      <c r="F13629" t="s">
        <v>72842</v>
      </c>
      <c r="H13629" t="s">
        <v>72843</v>
      </c>
      <c r="J13629" t="s">
        <v>72844</v>
      </c>
      <c r="K13629" t="s">
        <v>72845</v>
      </c>
      <c r="M13629" t="s">
        <v>5822</v>
      </c>
      <c r="N13629" t="s">
        <v>65</v>
      </c>
      <c r="O13629">
        <v>80109</v>
      </c>
      <c r="P13629" t="s">
        <v>50</v>
      </c>
      <c r="U13629" s="1">
        <v>45331</v>
      </c>
      <c r="V13629" s="1">
        <v>45331</v>
      </c>
      <c r="W13629" s="1">
        <v>45331.447222222225</v>
      </c>
      <c r="X13629" s="1">
        <v>45331.447222222225</v>
      </c>
      <c r="AC13629" t="s">
        <v>53</v>
      </c>
      <c r="AD13629">
        <v>2974082551</v>
      </c>
      <c r="AE13629" s="1">
        <v>45331.550694444442</v>
      </c>
      <c r="AF13629" t="s">
        <v>72846</v>
      </c>
      <c r="AG13629" t="s">
        <v>72847</v>
      </c>
      <c r="AH13629" t="s">
        <v>51</v>
      </c>
      <c r="AJ13629" t="s">
        <v>53</v>
      </c>
      <c r="AK13629" t="s">
        <v>78</v>
      </c>
      <c r="AM13629" s="1">
        <v>45338.611805555556</v>
      </c>
      <c r="AN13629" t="s">
        <v>39147</v>
      </c>
      <c r="AO13629" t="s">
        <v>5443</v>
      </c>
      <c r="AP13629" s="1">
        <v>45347.393750000003</v>
      </c>
      <c r="AQ13629" s="1">
        <v>45331.440972222219</v>
      </c>
    </row>
    <row r="13630" spans="1:43" x14ac:dyDescent="0.35">
      <c r="A13630" t="s">
        <v>72848</v>
      </c>
      <c r="B13630" t="s">
        <v>9502</v>
      </c>
      <c r="C13630" t="s">
        <v>9503</v>
      </c>
      <c r="F13630" t="s">
        <v>72849</v>
      </c>
      <c r="H13630" t="s">
        <v>72848</v>
      </c>
      <c r="J13630" t="s">
        <v>72850</v>
      </c>
      <c r="K13630" t="s">
        <v>72851</v>
      </c>
      <c r="M13630" t="s">
        <v>3554</v>
      </c>
      <c r="N13630" t="s">
        <v>213</v>
      </c>
      <c r="O13630">
        <v>81410</v>
      </c>
      <c r="P13630" t="s">
        <v>50</v>
      </c>
      <c r="U13630" s="1">
        <v>45331</v>
      </c>
      <c r="V13630" s="1">
        <v>45331</v>
      </c>
      <c r="W13630" s="1">
        <v>45331.541666666664</v>
      </c>
      <c r="X13630" s="1">
        <v>45331.541666666664</v>
      </c>
      <c r="AC13630" t="s">
        <v>53</v>
      </c>
      <c r="AD13630">
        <v>2974082578</v>
      </c>
      <c r="AE13630" s="1">
        <v>45331.584722222222</v>
      </c>
      <c r="AF13630" t="s">
        <v>72852</v>
      </c>
      <c r="AG13630" t="s">
        <v>72853</v>
      </c>
      <c r="AH13630" t="s">
        <v>51</v>
      </c>
      <c r="AJ13630" t="s">
        <v>53</v>
      </c>
      <c r="AK13630" t="s">
        <v>78</v>
      </c>
      <c r="AO13630" t="s">
        <v>5443</v>
      </c>
      <c r="AP13630" s="1">
        <v>45454.628472222219</v>
      </c>
    </row>
    <row r="13631" spans="1:43" x14ac:dyDescent="0.35">
      <c r="A13631" t="s">
        <v>72854</v>
      </c>
      <c r="B13631" t="s">
        <v>72855</v>
      </c>
      <c r="C13631" t="s">
        <v>62930</v>
      </c>
      <c r="F13631">
        <v>15754943513</v>
      </c>
      <c r="H13631" t="s">
        <v>72854</v>
      </c>
      <c r="K13631" t="s">
        <v>72856</v>
      </c>
      <c r="M13631" t="s">
        <v>14094</v>
      </c>
      <c r="N13631" t="s">
        <v>398</v>
      </c>
      <c r="O13631">
        <v>88030</v>
      </c>
      <c r="P13631" t="s">
        <v>50</v>
      </c>
      <c r="U13631" s="1">
        <v>45333</v>
      </c>
      <c r="V13631" s="1">
        <v>45333</v>
      </c>
      <c r="W13631" s="1">
        <v>45333.52847222222</v>
      </c>
      <c r="X13631" s="1">
        <v>45333.52847222222</v>
      </c>
      <c r="AC13631" t="s">
        <v>53</v>
      </c>
      <c r="AD13631">
        <v>1000000001</v>
      </c>
      <c r="AE13631" s="1">
        <v>39973.351388888892</v>
      </c>
      <c r="AF13631" t="s">
        <v>3377</v>
      </c>
      <c r="AG13631" t="s">
        <v>72857</v>
      </c>
      <c r="AH13631" t="s">
        <v>51</v>
      </c>
      <c r="AJ13631" t="s">
        <v>53</v>
      </c>
      <c r="AK13631" t="s">
        <v>78</v>
      </c>
      <c r="AO13631" t="s">
        <v>51552</v>
      </c>
    </row>
    <row r="13632" spans="1:43" x14ac:dyDescent="0.35">
      <c r="A13632" t="s">
        <v>72858</v>
      </c>
      <c r="B13632" t="s">
        <v>34669</v>
      </c>
      <c r="C13632" t="s">
        <v>43112</v>
      </c>
      <c r="F13632">
        <v>17194063387</v>
      </c>
      <c r="H13632" t="s">
        <v>72858</v>
      </c>
      <c r="J13632" t="s">
        <v>72859</v>
      </c>
      <c r="K13632" t="s">
        <v>72860</v>
      </c>
      <c r="M13632" t="s">
        <v>129</v>
      </c>
      <c r="N13632" t="s">
        <v>287</v>
      </c>
      <c r="O13632">
        <v>81005</v>
      </c>
      <c r="P13632" t="s">
        <v>50</v>
      </c>
      <c r="U13632" s="1">
        <v>45333</v>
      </c>
      <c r="V13632" s="1">
        <v>45333</v>
      </c>
      <c r="W13632" s="1">
        <v>45333.576388888891</v>
      </c>
      <c r="X13632" s="1">
        <v>45333.576388888891</v>
      </c>
      <c r="AC13632" t="s">
        <v>53</v>
      </c>
      <c r="AD13632">
        <v>1000000001</v>
      </c>
      <c r="AE13632" s="1">
        <v>39973.351388888892</v>
      </c>
      <c r="AF13632" t="s">
        <v>3377</v>
      </c>
      <c r="AG13632" t="s">
        <v>72861</v>
      </c>
      <c r="AH13632" t="s">
        <v>51</v>
      </c>
      <c r="AJ13632" t="s">
        <v>53</v>
      </c>
      <c r="AK13632" t="s">
        <v>78</v>
      </c>
      <c r="AO13632" t="s">
        <v>5443</v>
      </c>
      <c r="AP13632" s="1">
        <v>45366.808333333334</v>
      </c>
    </row>
    <row r="13633" spans="1:43" x14ac:dyDescent="0.35">
      <c r="A13633" t="s">
        <v>72862</v>
      </c>
      <c r="B13633" t="s">
        <v>2339</v>
      </c>
      <c r="C13633" t="s">
        <v>72863</v>
      </c>
      <c r="F13633" t="s">
        <v>72864</v>
      </c>
      <c r="H13633" t="s">
        <v>72862</v>
      </c>
      <c r="J13633" t="s">
        <v>72865</v>
      </c>
      <c r="K13633" t="s">
        <v>72866</v>
      </c>
      <c r="M13633" t="s">
        <v>753</v>
      </c>
      <c r="N13633" t="s">
        <v>798</v>
      </c>
      <c r="O13633">
        <v>79936</v>
      </c>
      <c r="P13633" t="s">
        <v>50</v>
      </c>
      <c r="U13633" s="1">
        <v>45334</v>
      </c>
      <c r="V13633" s="1">
        <v>45334</v>
      </c>
      <c r="W13633" s="1">
        <v>45334.522222222222</v>
      </c>
      <c r="X13633" s="1">
        <v>45334.522222222222</v>
      </c>
      <c r="AC13633" t="s">
        <v>51</v>
      </c>
      <c r="AD13633">
        <v>2974083505</v>
      </c>
      <c r="AE13633" s="1">
        <v>45334.679166666669</v>
      </c>
      <c r="AF13633" t="s">
        <v>72867</v>
      </c>
      <c r="AG13633" t="s">
        <v>72868</v>
      </c>
      <c r="AH13633" t="s">
        <v>51</v>
      </c>
      <c r="AJ13633" t="s">
        <v>53</v>
      </c>
      <c r="AK13633" t="s">
        <v>78</v>
      </c>
      <c r="AO13633" t="s">
        <v>5443</v>
      </c>
      <c r="AP13633" s="1">
        <v>45334.547222222223</v>
      </c>
    </row>
    <row r="13634" spans="1:43" x14ac:dyDescent="0.35">
      <c r="A13634" t="s">
        <v>72869</v>
      </c>
      <c r="B13634" t="s">
        <v>6118</v>
      </c>
      <c r="C13634" t="s">
        <v>72870</v>
      </c>
      <c r="H13634" t="s">
        <v>72871</v>
      </c>
      <c r="J13634" t="s">
        <v>72872</v>
      </c>
      <c r="P13634" t="s">
        <v>50</v>
      </c>
      <c r="U13634" s="1">
        <v>45334</v>
      </c>
      <c r="V13634" s="1">
        <v>45334</v>
      </c>
      <c r="W13634" s="1">
        <v>45334.447222222225</v>
      </c>
      <c r="X13634" s="1">
        <v>45334.447222222225</v>
      </c>
      <c r="AC13634" t="s">
        <v>53</v>
      </c>
      <c r="AD13634">
        <v>2969555869</v>
      </c>
      <c r="AE13634" s="1">
        <v>40462.665972222225</v>
      </c>
      <c r="AF13634" t="s">
        <v>42228</v>
      </c>
      <c r="AG13634" t="s">
        <v>72873</v>
      </c>
      <c r="AH13634" t="s">
        <v>51</v>
      </c>
      <c r="AJ13634" t="s">
        <v>53</v>
      </c>
      <c r="AO13634" t="s">
        <v>5443</v>
      </c>
      <c r="AP13634" s="1">
        <v>45446.700694444444</v>
      </c>
    </row>
    <row r="13635" spans="1:43" x14ac:dyDescent="0.35">
      <c r="A13635" t="s">
        <v>72874</v>
      </c>
      <c r="B13635" t="s">
        <v>18980</v>
      </c>
      <c r="C13635" t="s">
        <v>1532</v>
      </c>
      <c r="H13635" t="s">
        <v>72875</v>
      </c>
      <c r="J13635" t="s">
        <v>72872</v>
      </c>
      <c r="P13635" t="s">
        <v>50</v>
      </c>
      <c r="U13635" s="1">
        <v>45334</v>
      </c>
      <c r="V13635" s="1">
        <v>45334</v>
      </c>
      <c r="W13635" s="1">
        <v>45334.445138888892</v>
      </c>
      <c r="X13635" s="1">
        <v>45334.445138888892</v>
      </c>
      <c r="AC13635" t="s">
        <v>53</v>
      </c>
      <c r="AD13635">
        <v>2969555869</v>
      </c>
      <c r="AE13635" s="1">
        <v>40462.665972222225</v>
      </c>
      <c r="AF13635" t="s">
        <v>42228</v>
      </c>
      <c r="AG13635" t="s">
        <v>72876</v>
      </c>
      <c r="AH13635" t="s">
        <v>51</v>
      </c>
      <c r="AJ13635" t="s">
        <v>53</v>
      </c>
      <c r="AO13635" t="s">
        <v>5443</v>
      </c>
      <c r="AP13635" s="1">
        <v>45471.702777777777</v>
      </c>
    </row>
    <row r="13636" spans="1:43" x14ac:dyDescent="0.35">
      <c r="A13636" t="s">
        <v>72877</v>
      </c>
      <c r="B13636" t="s">
        <v>3348</v>
      </c>
      <c r="C13636" t="s">
        <v>72878</v>
      </c>
      <c r="F13636" t="s">
        <v>72879</v>
      </c>
      <c r="H13636" t="s">
        <v>72877</v>
      </c>
      <c r="J13636" t="s">
        <v>72880</v>
      </c>
      <c r="K13636" t="s">
        <v>72881</v>
      </c>
      <c r="M13636" t="s">
        <v>52737</v>
      </c>
      <c r="N13636" t="s">
        <v>798</v>
      </c>
      <c r="O13636">
        <v>79849</v>
      </c>
      <c r="P13636" t="s">
        <v>50</v>
      </c>
      <c r="U13636" s="1">
        <v>45334</v>
      </c>
      <c r="V13636" s="1">
        <v>45334</v>
      </c>
      <c r="W13636" s="1">
        <v>45334.48333333333</v>
      </c>
      <c r="X13636" s="1">
        <v>45334.48333333333</v>
      </c>
      <c r="AC13636" t="s">
        <v>51</v>
      </c>
      <c r="AD13636">
        <v>2974083407</v>
      </c>
      <c r="AE13636" s="1">
        <v>45334.54583333333</v>
      </c>
      <c r="AF13636" t="s">
        <v>72882</v>
      </c>
      <c r="AG13636" t="s">
        <v>72883</v>
      </c>
      <c r="AH13636" t="s">
        <v>51</v>
      </c>
      <c r="AJ13636" t="s">
        <v>53</v>
      </c>
      <c r="AK13636" t="s">
        <v>78</v>
      </c>
      <c r="AO13636" t="s">
        <v>5443</v>
      </c>
      <c r="AP13636" s="1">
        <v>45334.54791666667</v>
      </c>
      <c r="AQ13636" s="1">
        <v>45334.552777777775</v>
      </c>
    </row>
    <row r="13637" spans="1:43" x14ac:dyDescent="0.35">
      <c r="A13637" t="s">
        <v>72884</v>
      </c>
      <c r="B13637" t="s">
        <v>11347</v>
      </c>
      <c r="C13637" t="s">
        <v>10456</v>
      </c>
      <c r="F13637" t="s">
        <v>72885</v>
      </c>
      <c r="H13637" t="s">
        <v>72884</v>
      </c>
      <c r="J13637" t="s">
        <v>44857</v>
      </c>
      <c r="K13637" t="s">
        <v>44858</v>
      </c>
      <c r="M13637" t="s">
        <v>137</v>
      </c>
      <c r="N13637" t="s">
        <v>65</v>
      </c>
      <c r="O13637">
        <v>80216</v>
      </c>
      <c r="P13637" t="s">
        <v>50</v>
      </c>
      <c r="U13637" s="1">
        <v>45334</v>
      </c>
      <c r="V13637" s="1">
        <v>45334</v>
      </c>
      <c r="W13637" s="1">
        <v>45334.668055555558</v>
      </c>
      <c r="X13637" s="1">
        <v>45334.668055555558</v>
      </c>
      <c r="AC13637" t="s">
        <v>53</v>
      </c>
      <c r="AD13637">
        <v>2972148193</v>
      </c>
      <c r="AE13637" s="1">
        <v>44895.470833333333</v>
      </c>
      <c r="AF13637" t="s">
        <v>44859</v>
      </c>
      <c r="AG13637" t="s">
        <v>72886</v>
      </c>
      <c r="AH13637" t="s">
        <v>51</v>
      </c>
      <c r="AJ13637" t="s">
        <v>53</v>
      </c>
      <c r="AK13637" t="s">
        <v>78</v>
      </c>
      <c r="AO13637" t="s">
        <v>5443</v>
      </c>
      <c r="AP13637" s="1">
        <v>45335.310416666667</v>
      </c>
    </row>
    <row r="13638" spans="1:43" x14ac:dyDescent="0.35">
      <c r="A13638" t="s">
        <v>72887</v>
      </c>
      <c r="B13638" t="s">
        <v>72888</v>
      </c>
      <c r="C13638" t="s">
        <v>15498</v>
      </c>
      <c r="F13638" t="s">
        <v>72889</v>
      </c>
      <c r="H13638" t="s">
        <v>72887</v>
      </c>
      <c r="J13638" t="s">
        <v>72890</v>
      </c>
      <c r="M13638" t="s">
        <v>8512</v>
      </c>
      <c r="N13638" t="s">
        <v>72891</v>
      </c>
      <c r="P13638" t="s">
        <v>15645</v>
      </c>
      <c r="U13638" s="1">
        <v>45334</v>
      </c>
      <c r="V13638" s="1">
        <v>45334</v>
      </c>
      <c r="W13638" s="1">
        <v>45392.67291666667</v>
      </c>
      <c r="X13638" s="1">
        <v>45392.67291666667</v>
      </c>
      <c r="AC13638" t="s">
        <v>53</v>
      </c>
      <c r="AD13638">
        <v>1000000001</v>
      </c>
      <c r="AE13638" s="1">
        <v>39973.351388888892</v>
      </c>
      <c r="AF13638" t="s">
        <v>3377</v>
      </c>
      <c r="AG13638" t="s">
        <v>72892</v>
      </c>
      <c r="AH13638" t="s">
        <v>51</v>
      </c>
      <c r="AJ13638" t="s">
        <v>53</v>
      </c>
      <c r="AO13638" t="s">
        <v>5443</v>
      </c>
      <c r="AP13638" s="1">
        <v>45334.304861111108</v>
      </c>
    </row>
    <row r="13639" spans="1:43" x14ac:dyDescent="0.35">
      <c r="A13639" t="s">
        <v>72893</v>
      </c>
      <c r="B13639" t="s">
        <v>19280</v>
      </c>
      <c r="C13639" t="s">
        <v>258</v>
      </c>
      <c r="F13639" t="s">
        <v>72894</v>
      </c>
      <c r="H13639" t="s">
        <v>72893</v>
      </c>
      <c r="J13639" t="s">
        <v>72895</v>
      </c>
      <c r="K13639" t="s">
        <v>72896</v>
      </c>
      <c r="M13639" t="s">
        <v>3571</v>
      </c>
      <c r="N13639" t="s">
        <v>65</v>
      </c>
      <c r="O13639">
        <v>80022</v>
      </c>
      <c r="P13639" t="s">
        <v>50</v>
      </c>
      <c r="U13639" s="1">
        <v>45334</v>
      </c>
      <c r="V13639" s="1">
        <v>45334</v>
      </c>
      <c r="W13639" s="1">
        <v>45334.587500000001</v>
      </c>
      <c r="X13639" s="1">
        <v>45334.587500000001</v>
      </c>
      <c r="AC13639" t="s">
        <v>53</v>
      </c>
      <c r="AD13639">
        <v>1000000001</v>
      </c>
      <c r="AE13639" s="1">
        <v>39973.351388888892</v>
      </c>
      <c r="AF13639" t="s">
        <v>3377</v>
      </c>
      <c r="AG13639" t="s">
        <v>72897</v>
      </c>
      <c r="AH13639" t="s">
        <v>51</v>
      </c>
      <c r="AJ13639" t="s">
        <v>53</v>
      </c>
      <c r="AK13639" t="s">
        <v>78</v>
      </c>
      <c r="AO13639" t="s">
        <v>5443</v>
      </c>
      <c r="AP13639" s="1">
        <v>45334.638888888891</v>
      </c>
    </row>
    <row r="13640" spans="1:43" x14ac:dyDescent="0.35">
      <c r="A13640" t="s">
        <v>72898</v>
      </c>
      <c r="B13640" t="s">
        <v>72899</v>
      </c>
      <c r="C13640" t="s">
        <v>3834</v>
      </c>
      <c r="F13640" t="s">
        <v>72900</v>
      </c>
      <c r="G13640">
        <v>3523460623</v>
      </c>
      <c r="H13640" t="s">
        <v>72901</v>
      </c>
      <c r="J13640" t="s">
        <v>47143</v>
      </c>
      <c r="K13640" t="s">
        <v>72902</v>
      </c>
      <c r="M13640" t="s">
        <v>72903</v>
      </c>
      <c r="N13640" t="s">
        <v>2756</v>
      </c>
      <c r="O13640">
        <v>32568</v>
      </c>
      <c r="P13640" t="s">
        <v>50</v>
      </c>
      <c r="U13640" s="1">
        <v>45334</v>
      </c>
      <c r="V13640" s="1">
        <v>45334</v>
      </c>
      <c r="AC13640" t="s">
        <v>53</v>
      </c>
      <c r="AD13640">
        <v>2972219125</v>
      </c>
      <c r="AE13640" s="1">
        <v>44956.708333333336</v>
      </c>
      <c r="AG13640" t="s">
        <v>72904</v>
      </c>
      <c r="AH13640" t="s">
        <v>51</v>
      </c>
      <c r="AJ13640" t="s">
        <v>53</v>
      </c>
      <c r="AO13640" t="s">
        <v>57090</v>
      </c>
    </row>
    <row r="13641" spans="1:43" x14ac:dyDescent="0.35">
      <c r="A13641" t="s">
        <v>72905</v>
      </c>
      <c r="B13641" t="s">
        <v>15065</v>
      </c>
      <c r="C13641" t="s">
        <v>952</v>
      </c>
      <c r="F13641" t="s">
        <v>72906</v>
      </c>
      <c r="H13641" t="s">
        <v>72905</v>
      </c>
      <c r="J13641" t="s">
        <v>72907</v>
      </c>
      <c r="K13641" t="s">
        <v>72908</v>
      </c>
      <c r="M13641" t="s">
        <v>72909</v>
      </c>
      <c r="N13641" t="s">
        <v>15700</v>
      </c>
      <c r="O13641">
        <v>30102</v>
      </c>
      <c r="P13641" t="s">
        <v>50</v>
      </c>
      <c r="U13641" s="1">
        <v>45334</v>
      </c>
      <c r="V13641" s="1">
        <v>45334</v>
      </c>
      <c r="AC13641" t="s">
        <v>53</v>
      </c>
      <c r="AD13641">
        <v>2969965701</v>
      </c>
      <c r="AE13641" s="1">
        <v>43942.397222222222</v>
      </c>
      <c r="AG13641" t="s">
        <v>72910</v>
      </c>
      <c r="AH13641" t="s">
        <v>51</v>
      </c>
      <c r="AJ13641" t="s">
        <v>53</v>
      </c>
      <c r="AO13641" t="s">
        <v>5443</v>
      </c>
    </row>
    <row r="13642" spans="1:43" x14ac:dyDescent="0.35">
      <c r="A13642" t="s">
        <v>72911</v>
      </c>
      <c r="B13642" t="s">
        <v>47302</v>
      </c>
      <c r="C13642" t="s">
        <v>812</v>
      </c>
      <c r="F13642" t="s">
        <v>72912</v>
      </c>
      <c r="H13642" t="s">
        <v>72911</v>
      </c>
      <c r="J13642" t="s">
        <v>72913</v>
      </c>
      <c r="K13642" t="s">
        <v>72914</v>
      </c>
      <c r="M13642" t="s">
        <v>2637</v>
      </c>
      <c r="N13642" t="s">
        <v>501</v>
      </c>
      <c r="O13642">
        <v>87122</v>
      </c>
      <c r="P13642" t="s">
        <v>50</v>
      </c>
      <c r="U13642" s="1">
        <v>45334</v>
      </c>
      <c r="V13642" s="1">
        <v>45334</v>
      </c>
      <c r="W13642" s="1">
        <v>45334.488888888889</v>
      </c>
      <c r="X13642" s="1">
        <v>45334.488888888889</v>
      </c>
      <c r="AC13642" t="s">
        <v>53</v>
      </c>
      <c r="AD13642">
        <v>2969568943</v>
      </c>
      <c r="AE13642" s="1">
        <v>40890.712500000001</v>
      </c>
      <c r="AF13642" t="s">
        <v>72915</v>
      </c>
      <c r="AG13642" t="s">
        <v>72916</v>
      </c>
      <c r="AH13642" t="s">
        <v>51</v>
      </c>
      <c r="AJ13642" t="s">
        <v>53</v>
      </c>
      <c r="AK13642" t="s">
        <v>78</v>
      </c>
      <c r="AO13642" t="s">
        <v>5443</v>
      </c>
      <c r="AP13642" s="1">
        <v>45397.559027777781</v>
      </c>
      <c r="AQ13642" s="1">
        <v>45345.48541666667</v>
      </c>
    </row>
    <row r="13643" spans="1:43" x14ac:dyDescent="0.35">
      <c r="A13643" t="s">
        <v>72917</v>
      </c>
      <c r="B13643" t="s">
        <v>32259</v>
      </c>
      <c r="C13643" t="s">
        <v>50932</v>
      </c>
      <c r="F13643">
        <v>13074219366</v>
      </c>
      <c r="H13643" t="s">
        <v>72917</v>
      </c>
      <c r="J13643" t="s">
        <v>72918</v>
      </c>
      <c r="K13643" t="s">
        <v>72919</v>
      </c>
      <c r="M13643" t="s">
        <v>2378</v>
      </c>
      <c r="N13643" t="s">
        <v>287</v>
      </c>
      <c r="O13643">
        <v>80524</v>
      </c>
      <c r="P13643" t="s">
        <v>50</v>
      </c>
      <c r="U13643" s="1">
        <v>45334</v>
      </c>
      <c r="V13643" s="1">
        <v>45334</v>
      </c>
      <c r="W13643" s="1">
        <v>45334.666666666664</v>
      </c>
      <c r="X13643" s="1">
        <v>45334.666666666664</v>
      </c>
      <c r="AC13643" t="s">
        <v>53</v>
      </c>
      <c r="AD13643">
        <v>1000000001</v>
      </c>
      <c r="AE13643" s="1">
        <v>39973.351388888892</v>
      </c>
      <c r="AF13643" t="s">
        <v>3377</v>
      </c>
      <c r="AG13643" t="s">
        <v>72920</v>
      </c>
      <c r="AH13643" t="s">
        <v>51</v>
      </c>
      <c r="AJ13643" t="s">
        <v>53</v>
      </c>
      <c r="AK13643" t="s">
        <v>78</v>
      </c>
      <c r="AO13643" t="s">
        <v>51552</v>
      </c>
    </row>
    <row r="13644" spans="1:43" x14ac:dyDescent="0.35">
      <c r="A13644" t="s">
        <v>72921</v>
      </c>
      <c r="B13644" t="s">
        <v>13081</v>
      </c>
      <c r="C13644" t="s">
        <v>13082</v>
      </c>
      <c r="F13644" t="s">
        <v>72922</v>
      </c>
      <c r="H13644" t="s">
        <v>72921</v>
      </c>
      <c r="J13644" t="s">
        <v>72923</v>
      </c>
      <c r="K13644" t="s">
        <v>72924</v>
      </c>
      <c r="M13644" t="s">
        <v>40112</v>
      </c>
      <c r="N13644" t="s">
        <v>65</v>
      </c>
      <c r="O13644">
        <v>81055</v>
      </c>
      <c r="P13644" t="s">
        <v>50</v>
      </c>
      <c r="U13644" s="1">
        <v>45334</v>
      </c>
      <c r="V13644" s="1">
        <v>45334</v>
      </c>
      <c r="W13644" s="1">
        <v>45334.620833333334</v>
      </c>
      <c r="X13644" s="1">
        <v>45334.620833333334</v>
      </c>
      <c r="AC13644" t="s">
        <v>51</v>
      </c>
      <c r="AD13644">
        <v>1000000001</v>
      </c>
      <c r="AE13644" s="1">
        <v>39973.351388888892</v>
      </c>
      <c r="AF13644" t="s">
        <v>3377</v>
      </c>
      <c r="AG13644" t="s">
        <v>72925</v>
      </c>
      <c r="AH13644" t="s">
        <v>51</v>
      </c>
      <c r="AJ13644" t="s">
        <v>53</v>
      </c>
      <c r="AK13644" t="s">
        <v>78</v>
      </c>
      <c r="AO13644" t="s">
        <v>5443</v>
      </c>
      <c r="AP13644" s="1">
        <v>45334.620138888888</v>
      </c>
    </row>
    <row r="13645" spans="1:43" x14ac:dyDescent="0.35">
      <c r="A13645" t="s">
        <v>72926</v>
      </c>
      <c r="B13645" t="s">
        <v>72927</v>
      </c>
      <c r="C13645" t="s">
        <v>1052</v>
      </c>
      <c r="F13645" t="s">
        <v>72928</v>
      </c>
      <c r="H13645" t="s">
        <v>72929</v>
      </c>
      <c r="J13645" t="s">
        <v>72930</v>
      </c>
      <c r="N13645" t="s">
        <v>287</v>
      </c>
      <c r="O13645">
        <v>81503</v>
      </c>
      <c r="P13645" t="s">
        <v>50</v>
      </c>
      <c r="U13645" s="1">
        <v>45334</v>
      </c>
      <c r="V13645" s="1">
        <v>45334</v>
      </c>
      <c r="W13645" s="1">
        <v>45334.598611111112</v>
      </c>
      <c r="X13645" s="1">
        <v>45334.598611111112</v>
      </c>
      <c r="AC13645" t="s">
        <v>53</v>
      </c>
      <c r="AD13645">
        <v>2974083446</v>
      </c>
      <c r="AE13645" s="1">
        <v>45334.61041666667</v>
      </c>
      <c r="AF13645" t="s">
        <v>72931</v>
      </c>
      <c r="AG13645" t="s">
        <v>72932</v>
      </c>
      <c r="AH13645" t="s">
        <v>51</v>
      </c>
      <c r="AJ13645" t="s">
        <v>53</v>
      </c>
      <c r="AK13645" t="s">
        <v>78</v>
      </c>
      <c r="AO13645" t="s">
        <v>5443</v>
      </c>
      <c r="AP13645" s="1">
        <v>45334.597916666666</v>
      </c>
    </row>
    <row r="13646" spans="1:43" x14ac:dyDescent="0.35">
      <c r="A13646" t="s">
        <v>72933</v>
      </c>
      <c r="B13646" t="s">
        <v>72934</v>
      </c>
      <c r="C13646" t="s">
        <v>72935</v>
      </c>
      <c r="F13646">
        <v>3035588412</v>
      </c>
      <c r="H13646" t="s">
        <v>72936</v>
      </c>
      <c r="J13646" t="s">
        <v>44204</v>
      </c>
      <c r="K13646" t="s">
        <v>72937</v>
      </c>
      <c r="M13646" t="s">
        <v>2800</v>
      </c>
      <c r="O13646">
        <v>80603</v>
      </c>
      <c r="P13646" t="s">
        <v>50</v>
      </c>
      <c r="U13646" s="1">
        <v>45335</v>
      </c>
      <c r="V13646" s="1">
        <v>45335</v>
      </c>
      <c r="W13646" s="1">
        <v>45335.529166666667</v>
      </c>
      <c r="X13646" s="1">
        <v>45335.529166666667</v>
      </c>
      <c r="AC13646" t="s">
        <v>53</v>
      </c>
      <c r="AD13646">
        <v>2969482408</v>
      </c>
      <c r="AE13646" s="1">
        <v>37575</v>
      </c>
      <c r="AF13646" t="s">
        <v>7872</v>
      </c>
      <c r="AG13646" t="s">
        <v>72938</v>
      </c>
      <c r="AH13646" t="s">
        <v>51</v>
      </c>
      <c r="AJ13646" t="s">
        <v>53</v>
      </c>
      <c r="AK13646" t="s">
        <v>78</v>
      </c>
      <c r="AO13646" t="s">
        <v>5443</v>
      </c>
      <c r="AP13646" s="1">
        <v>45376.441666666666</v>
      </c>
    </row>
    <row r="13647" spans="1:43" x14ac:dyDescent="0.35">
      <c r="A13647" t="s">
        <v>72939</v>
      </c>
      <c r="B13647" t="s">
        <v>72940</v>
      </c>
      <c r="C13647" t="s">
        <v>13844</v>
      </c>
      <c r="F13647" t="s">
        <v>72941</v>
      </c>
      <c r="H13647" t="s">
        <v>72939</v>
      </c>
      <c r="J13647" t="s">
        <v>72942</v>
      </c>
      <c r="K13647" t="s">
        <v>72943</v>
      </c>
      <c r="M13647" t="s">
        <v>19469</v>
      </c>
      <c r="N13647" t="s">
        <v>65</v>
      </c>
      <c r="O13647">
        <v>80424</v>
      </c>
      <c r="P13647" t="s">
        <v>50</v>
      </c>
      <c r="U13647" s="1">
        <v>45335</v>
      </c>
      <c r="V13647" s="1">
        <v>45335</v>
      </c>
      <c r="W13647" s="1">
        <v>45335.459722222222</v>
      </c>
      <c r="X13647" s="1">
        <v>45335.459722222222</v>
      </c>
      <c r="AC13647" t="s">
        <v>53</v>
      </c>
      <c r="AD13647">
        <v>1000000001</v>
      </c>
      <c r="AE13647" s="1">
        <v>39973.351388888892</v>
      </c>
      <c r="AF13647" t="s">
        <v>3377</v>
      </c>
      <c r="AG13647" t="s">
        <v>72944</v>
      </c>
      <c r="AH13647" t="s">
        <v>51</v>
      </c>
      <c r="AJ13647" t="s">
        <v>53</v>
      </c>
      <c r="AK13647" t="s">
        <v>78</v>
      </c>
      <c r="AO13647" t="s">
        <v>5443</v>
      </c>
      <c r="AP13647" s="1">
        <v>45335.459027777775</v>
      </c>
    </row>
    <row r="13648" spans="1:43" x14ac:dyDescent="0.35">
      <c r="A13648" t="s">
        <v>72945</v>
      </c>
      <c r="B13648" t="s">
        <v>72946</v>
      </c>
      <c r="C13648" t="s">
        <v>16664</v>
      </c>
      <c r="F13648" t="s">
        <v>72947</v>
      </c>
      <c r="H13648" t="s">
        <v>72945</v>
      </c>
      <c r="J13648" t="s">
        <v>72948</v>
      </c>
      <c r="K13648" t="s">
        <v>72949</v>
      </c>
      <c r="M13648" t="s">
        <v>3641</v>
      </c>
      <c r="N13648" t="s">
        <v>65</v>
      </c>
      <c r="O13648">
        <v>80112</v>
      </c>
      <c r="P13648" t="s">
        <v>50</v>
      </c>
      <c r="U13648" s="1">
        <v>45335</v>
      </c>
      <c r="V13648" s="1">
        <v>45335</v>
      </c>
      <c r="W13648" s="1">
        <v>45335.534722222219</v>
      </c>
      <c r="X13648" s="1">
        <v>45335.534722222219</v>
      </c>
      <c r="AC13648" t="s">
        <v>53</v>
      </c>
      <c r="AD13648">
        <v>2970003942</v>
      </c>
      <c r="AE13648" s="1">
        <v>44070.319444444445</v>
      </c>
      <c r="AF13648" t="s">
        <v>72950</v>
      </c>
      <c r="AG13648" t="s">
        <v>72951</v>
      </c>
      <c r="AH13648" t="s">
        <v>51</v>
      </c>
      <c r="AJ13648" t="s">
        <v>53</v>
      </c>
      <c r="AK13648" t="s">
        <v>78</v>
      </c>
      <c r="AO13648" t="s">
        <v>5443</v>
      </c>
      <c r="AP13648" s="1">
        <v>45476.37777777778</v>
      </c>
      <c r="AQ13648" s="1">
        <v>45335.54791666667</v>
      </c>
    </row>
    <row r="13649" spans="1:43" x14ac:dyDescent="0.35">
      <c r="A13649" t="s">
        <v>72952</v>
      </c>
      <c r="B13649" t="s">
        <v>29212</v>
      </c>
      <c r="C13649" t="s">
        <v>2482</v>
      </c>
      <c r="F13649" t="s">
        <v>72953</v>
      </c>
      <c r="H13649" t="s">
        <v>72954</v>
      </c>
      <c r="J13649" t="s">
        <v>72955</v>
      </c>
      <c r="K13649" t="s">
        <v>72956</v>
      </c>
      <c r="M13649" t="s">
        <v>159</v>
      </c>
      <c r="N13649" t="s">
        <v>65</v>
      </c>
      <c r="O13649">
        <v>80921</v>
      </c>
      <c r="P13649" t="s">
        <v>50</v>
      </c>
      <c r="U13649" s="1">
        <v>45335</v>
      </c>
      <c r="V13649" s="1">
        <v>45335</v>
      </c>
      <c r="W13649" s="1">
        <v>45335.566666666666</v>
      </c>
      <c r="X13649" s="1">
        <v>45335.566666666666</v>
      </c>
      <c r="AC13649" t="s">
        <v>53</v>
      </c>
      <c r="AD13649">
        <v>2973970655</v>
      </c>
      <c r="AE13649" s="1">
        <v>45264.43472222222</v>
      </c>
      <c r="AF13649" t="s">
        <v>72957</v>
      </c>
      <c r="AG13649" t="s">
        <v>72958</v>
      </c>
      <c r="AH13649" t="s">
        <v>51</v>
      </c>
      <c r="AJ13649" t="s">
        <v>53</v>
      </c>
      <c r="AK13649" t="s">
        <v>78</v>
      </c>
      <c r="AO13649" t="s">
        <v>5443</v>
      </c>
      <c r="AP13649" s="1">
        <v>45342.582638888889</v>
      </c>
      <c r="AQ13649" s="1">
        <v>45337.645138888889</v>
      </c>
    </row>
    <row r="13650" spans="1:43" x14ac:dyDescent="0.35">
      <c r="A13650" t="s">
        <v>72959</v>
      </c>
      <c r="B13650" t="s">
        <v>72960</v>
      </c>
      <c r="C13650" t="s">
        <v>6957</v>
      </c>
      <c r="F13650" t="s">
        <v>72961</v>
      </c>
      <c r="H13650" t="s">
        <v>72959</v>
      </c>
      <c r="J13650" t="s">
        <v>72962</v>
      </c>
      <c r="K13650" t="s">
        <v>72963</v>
      </c>
      <c r="M13650" t="s">
        <v>3272</v>
      </c>
      <c r="N13650" t="s">
        <v>213</v>
      </c>
      <c r="O13650">
        <v>80645</v>
      </c>
      <c r="P13650" t="s">
        <v>50</v>
      </c>
      <c r="U13650" s="1">
        <v>45336</v>
      </c>
      <c r="V13650" s="1">
        <v>45336</v>
      </c>
      <c r="W13650" s="1">
        <v>45336.384722222225</v>
      </c>
      <c r="X13650" s="1">
        <v>45336.384722222225</v>
      </c>
      <c r="AC13650" t="s">
        <v>53</v>
      </c>
      <c r="AD13650">
        <v>2969862451</v>
      </c>
      <c r="AE13650" s="1">
        <v>43460.349305555559</v>
      </c>
      <c r="AF13650" t="s">
        <v>72964</v>
      </c>
      <c r="AG13650" t="s">
        <v>72965</v>
      </c>
      <c r="AH13650" t="s">
        <v>51</v>
      </c>
      <c r="AJ13650" t="s">
        <v>53</v>
      </c>
      <c r="AK13650" t="s">
        <v>78</v>
      </c>
      <c r="AO13650" t="s">
        <v>5443</v>
      </c>
      <c r="AP13650" s="1">
        <v>45435.678472222222</v>
      </c>
      <c r="AQ13650" s="1">
        <v>45435.695138888892</v>
      </c>
    </row>
    <row r="13651" spans="1:43" x14ac:dyDescent="0.35">
      <c r="A13651" t="s">
        <v>72966</v>
      </c>
      <c r="B13651" t="s">
        <v>68824</v>
      </c>
      <c r="C13651" t="s">
        <v>68825</v>
      </c>
      <c r="F13651" t="s">
        <v>72967</v>
      </c>
      <c r="G13651" t="s">
        <v>72968</v>
      </c>
      <c r="H13651" t="s">
        <v>72969</v>
      </c>
      <c r="I13651" t="s">
        <v>101</v>
      </c>
      <c r="J13651" t="s">
        <v>5634</v>
      </c>
      <c r="P13651" t="s">
        <v>50</v>
      </c>
      <c r="U13651" s="1">
        <v>45336</v>
      </c>
      <c r="V13651" s="1">
        <v>45336</v>
      </c>
      <c r="W13651" s="1">
        <v>45336.406944444447</v>
      </c>
      <c r="X13651" s="1">
        <v>45336.406944444447</v>
      </c>
      <c r="AC13651" t="s">
        <v>51</v>
      </c>
      <c r="AD13651">
        <v>1000000001</v>
      </c>
      <c r="AE13651" s="1">
        <v>39973.351388888892</v>
      </c>
      <c r="AF13651" t="s">
        <v>3377</v>
      </c>
      <c r="AG13651" t="s">
        <v>72970</v>
      </c>
      <c r="AH13651" t="s">
        <v>51</v>
      </c>
      <c r="AJ13651" t="s">
        <v>53</v>
      </c>
      <c r="AK13651" t="s">
        <v>78</v>
      </c>
      <c r="AO13651" t="s">
        <v>5443</v>
      </c>
      <c r="AP13651" s="1">
        <v>45476.411805555559</v>
      </c>
    </row>
    <row r="13652" spans="1:43" x14ac:dyDescent="0.35">
      <c r="A13652" t="s">
        <v>72971</v>
      </c>
      <c r="B13652" t="s">
        <v>15359</v>
      </c>
      <c r="C13652" t="s">
        <v>758</v>
      </c>
      <c r="F13652" t="s">
        <v>72972</v>
      </c>
      <c r="H13652" t="s">
        <v>72971</v>
      </c>
      <c r="J13652" t="s">
        <v>13744</v>
      </c>
      <c r="K13652" t="s">
        <v>22883</v>
      </c>
      <c r="M13652" t="s">
        <v>6922</v>
      </c>
      <c r="N13652" t="s">
        <v>65</v>
      </c>
      <c r="O13652">
        <v>81212</v>
      </c>
      <c r="P13652" t="s">
        <v>50</v>
      </c>
      <c r="U13652" s="1">
        <v>45336</v>
      </c>
      <c r="V13652" s="1">
        <v>45336</v>
      </c>
      <c r="W13652" s="1">
        <v>45336.416666666664</v>
      </c>
      <c r="X13652" s="1">
        <v>45336.416666666664</v>
      </c>
      <c r="AC13652" t="s">
        <v>53</v>
      </c>
      <c r="AD13652">
        <v>2969474461</v>
      </c>
      <c r="AE13652" s="1">
        <v>37104.381944444445</v>
      </c>
      <c r="AF13652" t="s">
        <v>48924</v>
      </c>
      <c r="AG13652" t="s">
        <v>72973</v>
      </c>
      <c r="AH13652" t="s">
        <v>51</v>
      </c>
      <c r="AJ13652" t="s">
        <v>53</v>
      </c>
      <c r="AK13652" t="s">
        <v>78</v>
      </c>
      <c r="AO13652" t="s">
        <v>5443</v>
      </c>
      <c r="AP13652" s="1">
        <v>45337.029166666667</v>
      </c>
    </row>
    <row r="13653" spans="1:43" x14ac:dyDescent="0.35">
      <c r="A13653" t="s">
        <v>72974</v>
      </c>
      <c r="B13653" t="s">
        <v>24230</v>
      </c>
      <c r="C13653" t="s">
        <v>72975</v>
      </c>
      <c r="H13653" t="s">
        <v>72635</v>
      </c>
      <c r="J13653" t="s">
        <v>72872</v>
      </c>
      <c r="P13653" t="s">
        <v>50</v>
      </c>
      <c r="U13653" s="1">
        <v>45336</v>
      </c>
      <c r="V13653" s="1">
        <v>45336</v>
      </c>
      <c r="W13653" s="1">
        <v>45336.663888888892</v>
      </c>
      <c r="X13653" s="1">
        <v>45336.663888888892</v>
      </c>
      <c r="AC13653" t="s">
        <v>53</v>
      </c>
      <c r="AD13653">
        <v>2969555869</v>
      </c>
      <c r="AE13653" s="1">
        <v>40462.665972222225</v>
      </c>
      <c r="AF13653" t="s">
        <v>42228</v>
      </c>
      <c r="AG13653" t="s">
        <v>72976</v>
      </c>
      <c r="AH13653" t="s">
        <v>51</v>
      </c>
      <c r="AJ13653" t="s">
        <v>53</v>
      </c>
      <c r="AK13653" t="s">
        <v>78</v>
      </c>
      <c r="AO13653" t="s">
        <v>5443</v>
      </c>
      <c r="AP13653" s="1">
        <v>45337.686805555553</v>
      </c>
    </row>
    <row r="13654" spans="1:43" x14ac:dyDescent="0.35">
      <c r="A13654" t="s">
        <v>72977</v>
      </c>
      <c r="B13654" t="s">
        <v>72978</v>
      </c>
      <c r="C13654" t="s">
        <v>68825</v>
      </c>
      <c r="F13654" t="s">
        <v>68826</v>
      </c>
      <c r="H13654" t="s">
        <v>68823</v>
      </c>
      <c r="J13654" t="s">
        <v>68827</v>
      </c>
      <c r="K13654" t="s">
        <v>68828</v>
      </c>
      <c r="M13654" t="s">
        <v>2378</v>
      </c>
      <c r="N13654" t="s">
        <v>65</v>
      </c>
      <c r="O13654">
        <v>80528</v>
      </c>
      <c r="P13654" t="s">
        <v>50</v>
      </c>
      <c r="U13654" s="1">
        <v>45336</v>
      </c>
      <c r="V13654" s="1">
        <v>45336</v>
      </c>
      <c r="W13654" s="1">
        <v>45336.418055555558</v>
      </c>
      <c r="X13654" s="1">
        <v>45336.418055555558</v>
      </c>
      <c r="AC13654" t="s">
        <v>53</v>
      </c>
      <c r="AD13654">
        <v>2973946221</v>
      </c>
      <c r="AE13654" s="1">
        <v>45240.65625</v>
      </c>
      <c r="AF13654" t="s">
        <v>68829</v>
      </c>
      <c r="AG13654" t="s">
        <v>72979</v>
      </c>
      <c r="AH13654" t="s">
        <v>51</v>
      </c>
      <c r="AJ13654" t="s">
        <v>53</v>
      </c>
      <c r="AK13654" t="s">
        <v>78</v>
      </c>
      <c r="AO13654" t="s">
        <v>5443</v>
      </c>
      <c r="AP13654" s="1">
        <v>45336.417361111111</v>
      </c>
    </row>
    <row r="13655" spans="1:43" x14ac:dyDescent="0.35">
      <c r="A13655" t="s">
        <v>72980</v>
      </c>
      <c r="B13655" t="s">
        <v>72981</v>
      </c>
      <c r="C13655" t="s">
        <v>2073</v>
      </c>
      <c r="F13655" t="s">
        <v>72982</v>
      </c>
      <c r="H13655" t="s">
        <v>72980</v>
      </c>
      <c r="J13655" t="s">
        <v>72983</v>
      </c>
      <c r="K13655" t="s">
        <v>72984</v>
      </c>
      <c r="M13655" t="s">
        <v>159</v>
      </c>
      <c r="N13655" t="s">
        <v>65</v>
      </c>
      <c r="O13655">
        <v>80916</v>
      </c>
      <c r="P13655" t="s">
        <v>50</v>
      </c>
      <c r="U13655" s="1">
        <v>45336</v>
      </c>
      <c r="V13655" s="1">
        <v>45336</v>
      </c>
      <c r="W13655" s="1">
        <v>45336.427777777775</v>
      </c>
      <c r="X13655" s="1">
        <v>45336.427777777775</v>
      </c>
      <c r="AC13655" t="s">
        <v>53</v>
      </c>
      <c r="AD13655">
        <v>2970007711</v>
      </c>
      <c r="AE13655" s="1">
        <v>44088.337500000001</v>
      </c>
      <c r="AF13655" t="s">
        <v>72985</v>
      </c>
      <c r="AG13655" t="s">
        <v>72986</v>
      </c>
      <c r="AH13655" t="s">
        <v>51</v>
      </c>
      <c r="AJ13655" t="s">
        <v>53</v>
      </c>
      <c r="AK13655" t="s">
        <v>78</v>
      </c>
      <c r="AO13655" t="s">
        <v>5443</v>
      </c>
      <c r="AP13655" s="1">
        <v>45450.505555555559</v>
      </c>
      <c r="AQ13655" s="1">
        <v>45380.614583333336</v>
      </c>
    </row>
    <row r="13656" spans="1:43" x14ac:dyDescent="0.35">
      <c r="A13656" t="s">
        <v>72987</v>
      </c>
      <c r="B13656" t="s">
        <v>27754</v>
      </c>
      <c r="C13656" t="s">
        <v>3466</v>
      </c>
      <c r="F13656" t="s">
        <v>72988</v>
      </c>
      <c r="H13656" t="s">
        <v>72987</v>
      </c>
      <c r="J13656" t="s">
        <v>36113</v>
      </c>
      <c r="K13656" t="s">
        <v>72989</v>
      </c>
      <c r="M13656" t="s">
        <v>3234</v>
      </c>
      <c r="N13656" t="s">
        <v>398</v>
      </c>
      <c r="O13656">
        <v>88210</v>
      </c>
      <c r="P13656" t="s">
        <v>50</v>
      </c>
      <c r="U13656" s="1">
        <v>45336</v>
      </c>
      <c r="V13656" s="1">
        <v>45336</v>
      </c>
      <c r="AC13656" t="s">
        <v>53</v>
      </c>
      <c r="AD13656">
        <v>2969512497</v>
      </c>
      <c r="AE13656" s="1">
        <v>38481.407638888886</v>
      </c>
      <c r="AG13656" t="s">
        <v>72990</v>
      </c>
      <c r="AH13656" t="s">
        <v>51</v>
      </c>
      <c r="AJ13656" t="s">
        <v>53</v>
      </c>
      <c r="AO13656" t="s">
        <v>57090</v>
      </c>
    </row>
    <row r="13657" spans="1:43" x14ac:dyDescent="0.35">
      <c r="A13657" t="s">
        <v>72991</v>
      </c>
      <c r="B13657" t="s">
        <v>27754</v>
      </c>
      <c r="C13657" t="s">
        <v>9435</v>
      </c>
      <c r="F13657" t="s">
        <v>72992</v>
      </c>
      <c r="H13657" t="s">
        <v>72991</v>
      </c>
      <c r="J13657" t="s">
        <v>36113</v>
      </c>
      <c r="K13657" t="s">
        <v>72989</v>
      </c>
      <c r="M13657" t="s">
        <v>3234</v>
      </c>
      <c r="N13657" t="s">
        <v>398</v>
      </c>
      <c r="O13657">
        <v>88210</v>
      </c>
      <c r="P13657" t="s">
        <v>50</v>
      </c>
      <c r="U13657" s="1">
        <v>45336</v>
      </c>
      <c r="V13657" s="1">
        <v>45336</v>
      </c>
      <c r="AC13657" t="s">
        <v>53</v>
      </c>
      <c r="AD13657">
        <v>2969512497</v>
      </c>
      <c r="AE13657" s="1">
        <v>38481.407638888886</v>
      </c>
      <c r="AG13657" t="s">
        <v>72993</v>
      </c>
      <c r="AH13657" t="s">
        <v>51</v>
      </c>
      <c r="AJ13657" t="s">
        <v>53</v>
      </c>
      <c r="AO13657" t="s">
        <v>57090</v>
      </c>
    </row>
    <row r="13658" spans="1:43" x14ac:dyDescent="0.35">
      <c r="A13658" t="s">
        <v>72994</v>
      </c>
      <c r="B13658" t="s">
        <v>9701</v>
      </c>
      <c r="C13658" t="s">
        <v>4248</v>
      </c>
      <c r="F13658" t="s">
        <v>72995</v>
      </c>
      <c r="H13658" t="s">
        <v>72994</v>
      </c>
      <c r="J13658" t="s">
        <v>72996</v>
      </c>
      <c r="K13658" t="s">
        <v>72997</v>
      </c>
      <c r="L13658" t="s">
        <v>72998</v>
      </c>
      <c r="M13658" t="s">
        <v>72999</v>
      </c>
      <c r="N13658" t="s">
        <v>213</v>
      </c>
      <c r="O13658">
        <v>81637</v>
      </c>
      <c r="P13658" t="s">
        <v>50</v>
      </c>
      <c r="U13658" s="1">
        <v>45336</v>
      </c>
      <c r="V13658" s="1">
        <v>45336</v>
      </c>
      <c r="AC13658" t="s">
        <v>53</v>
      </c>
      <c r="AD13658">
        <v>2969696477</v>
      </c>
      <c r="AE13658" s="1">
        <v>42460.677083333336</v>
      </c>
      <c r="AG13658" t="s">
        <v>73000</v>
      </c>
      <c r="AH13658" t="s">
        <v>51</v>
      </c>
      <c r="AJ13658" t="s">
        <v>53</v>
      </c>
      <c r="AO13658" t="s">
        <v>57090</v>
      </c>
    </row>
    <row r="13659" spans="1:43" x14ac:dyDescent="0.35">
      <c r="A13659" t="s">
        <v>73001</v>
      </c>
      <c r="B13659" t="s">
        <v>73002</v>
      </c>
      <c r="C13659" t="s">
        <v>218</v>
      </c>
      <c r="F13659" t="s">
        <v>73003</v>
      </c>
      <c r="H13659" t="s">
        <v>73001</v>
      </c>
      <c r="J13659" t="s">
        <v>21346</v>
      </c>
      <c r="K13659" t="s">
        <v>12115</v>
      </c>
      <c r="L13659" t="s">
        <v>7963</v>
      </c>
      <c r="M13659" t="s">
        <v>7964</v>
      </c>
      <c r="N13659" t="s">
        <v>264</v>
      </c>
      <c r="O13659">
        <v>78701</v>
      </c>
      <c r="P13659" t="s">
        <v>50</v>
      </c>
      <c r="U13659" s="1">
        <v>45336</v>
      </c>
      <c r="V13659" s="1">
        <v>45336</v>
      </c>
      <c r="W13659" s="1">
        <v>45336.628472222219</v>
      </c>
      <c r="X13659" s="1">
        <v>45336.628472222219</v>
      </c>
      <c r="AC13659" t="s">
        <v>53</v>
      </c>
      <c r="AD13659">
        <v>2969702039</v>
      </c>
      <c r="AE13659" s="1">
        <v>42528.619444444441</v>
      </c>
      <c r="AF13659" t="s">
        <v>9789</v>
      </c>
      <c r="AG13659" t="s">
        <v>73004</v>
      </c>
      <c r="AH13659" t="s">
        <v>51</v>
      </c>
      <c r="AJ13659" t="s">
        <v>53</v>
      </c>
      <c r="AO13659" t="s">
        <v>5443</v>
      </c>
    </row>
    <row r="13660" spans="1:43" x14ac:dyDescent="0.35">
      <c r="A13660" t="s">
        <v>26408</v>
      </c>
      <c r="B13660" t="s">
        <v>26550</v>
      </c>
      <c r="C13660" t="s">
        <v>26551</v>
      </c>
      <c r="F13660" t="s">
        <v>73005</v>
      </c>
      <c r="H13660" t="s">
        <v>26552</v>
      </c>
      <c r="J13660" t="s">
        <v>26409</v>
      </c>
      <c r="K13660" t="s">
        <v>73006</v>
      </c>
      <c r="M13660" t="s">
        <v>6585</v>
      </c>
      <c r="N13660" t="s">
        <v>213</v>
      </c>
      <c r="O13660">
        <v>81122</v>
      </c>
      <c r="P13660" t="s">
        <v>50</v>
      </c>
      <c r="U13660" s="1">
        <v>45336</v>
      </c>
      <c r="V13660" s="1">
        <v>45336</v>
      </c>
      <c r="W13660" s="1">
        <v>45336.501388888886</v>
      </c>
      <c r="X13660" s="1">
        <v>45336.501388888886</v>
      </c>
      <c r="AC13660" t="s">
        <v>51</v>
      </c>
      <c r="AD13660">
        <v>2972032852</v>
      </c>
      <c r="AE13660" s="1">
        <v>44488.494444444441</v>
      </c>
      <c r="AF13660" t="s">
        <v>26411</v>
      </c>
      <c r="AG13660" t="s">
        <v>73007</v>
      </c>
      <c r="AH13660" t="s">
        <v>51</v>
      </c>
      <c r="AJ13660" t="s">
        <v>53</v>
      </c>
      <c r="AK13660" t="s">
        <v>78</v>
      </c>
      <c r="AO13660" t="s">
        <v>5443</v>
      </c>
      <c r="AP13660" s="1">
        <v>45474.651388888888</v>
      </c>
      <c r="AQ13660" s="1">
        <v>45474.673611111109</v>
      </c>
    </row>
    <row r="13661" spans="1:43" x14ac:dyDescent="0.35">
      <c r="A13661" t="s">
        <v>73008</v>
      </c>
      <c r="B13661" t="s">
        <v>2615</v>
      </c>
      <c r="C13661" t="s">
        <v>73009</v>
      </c>
      <c r="G13661" t="s">
        <v>73010</v>
      </c>
      <c r="H13661" t="s">
        <v>73011</v>
      </c>
      <c r="J13661" t="s">
        <v>61181</v>
      </c>
      <c r="P13661" t="s">
        <v>12926</v>
      </c>
      <c r="U13661" s="1">
        <v>45336</v>
      </c>
      <c r="V13661" s="1">
        <v>45336</v>
      </c>
      <c r="W13661" s="1">
        <v>45392.672222222223</v>
      </c>
      <c r="X13661" s="1">
        <v>45392.672222222223</v>
      </c>
      <c r="AC13661" t="s">
        <v>53</v>
      </c>
      <c r="AD13661">
        <v>1000000001</v>
      </c>
      <c r="AE13661" s="1">
        <v>39973.351388888892</v>
      </c>
      <c r="AF13661" t="s">
        <v>3377</v>
      </c>
      <c r="AG13661" t="s">
        <v>73012</v>
      </c>
      <c r="AH13661" t="s">
        <v>51</v>
      </c>
      <c r="AJ13661" t="s">
        <v>53</v>
      </c>
      <c r="AO13661" t="s">
        <v>5443</v>
      </c>
    </row>
    <row r="13662" spans="1:43" x14ac:dyDescent="0.35">
      <c r="A13662" t="s">
        <v>73013</v>
      </c>
      <c r="B13662" t="s">
        <v>10033</v>
      </c>
      <c r="C13662" t="s">
        <v>3285</v>
      </c>
      <c r="F13662" t="s">
        <v>73014</v>
      </c>
      <c r="H13662" t="s">
        <v>73013</v>
      </c>
      <c r="J13662" t="s">
        <v>73015</v>
      </c>
      <c r="K13662" t="s">
        <v>73016</v>
      </c>
      <c r="M13662" t="s">
        <v>8939</v>
      </c>
      <c r="N13662" t="s">
        <v>253</v>
      </c>
      <c r="O13662">
        <v>88230</v>
      </c>
      <c r="P13662" t="s">
        <v>50</v>
      </c>
      <c r="U13662" s="1">
        <v>45336</v>
      </c>
      <c r="V13662" s="1">
        <v>45336</v>
      </c>
      <c r="W13662" s="1">
        <v>45336.316666666666</v>
      </c>
      <c r="X13662" s="1">
        <v>45336.316666666666</v>
      </c>
      <c r="AC13662" t="s">
        <v>53</v>
      </c>
      <c r="AD13662">
        <v>2974084665</v>
      </c>
      <c r="AE13662" s="1">
        <v>45336.725694444445</v>
      </c>
      <c r="AF13662" t="s">
        <v>73017</v>
      </c>
      <c r="AG13662" t="s">
        <v>73018</v>
      </c>
      <c r="AH13662" t="s">
        <v>51</v>
      </c>
      <c r="AJ13662" t="s">
        <v>53</v>
      </c>
      <c r="AK13662" t="s">
        <v>78</v>
      </c>
      <c r="AO13662" t="s">
        <v>5443</v>
      </c>
      <c r="AP13662" s="1">
        <v>45355.647222222222</v>
      </c>
    </row>
    <row r="13663" spans="1:43" x14ac:dyDescent="0.35">
      <c r="A13663" t="s">
        <v>73019</v>
      </c>
      <c r="B13663" t="s">
        <v>8073</v>
      </c>
      <c r="C13663" t="s">
        <v>56626</v>
      </c>
      <c r="F13663" t="s">
        <v>73020</v>
      </c>
      <c r="H13663" t="s">
        <v>63162</v>
      </c>
      <c r="J13663" t="s">
        <v>7142</v>
      </c>
      <c r="K13663" t="s">
        <v>26185</v>
      </c>
      <c r="M13663" t="s">
        <v>1296</v>
      </c>
      <c r="N13663" t="s">
        <v>253</v>
      </c>
      <c r="O13663">
        <v>88220</v>
      </c>
      <c r="P13663" t="s">
        <v>50</v>
      </c>
      <c r="U13663" s="1">
        <v>45336</v>
      </c>
      <c r="V13663" s="1">
        <v>45336</v>
      </c>
      <c r="W13663" s="1">
        <v>45336.591666666667</v>
      </c>
      <c r="X13663" s="1">
        <v>45336.591666666667</v>
      </c>
      <c r="AC13663" t="s">
        <v>51</v>
      </c>
      <c r="AD13663">
        <v>2969584761</v>
      </c>
      <c r="AE13663" s="1">
        <v>41288.714583333334</v>
      </c>
      <c r="AF13663" t="s">
        <v>7145</v>
      </c>
      <c r="AG13663" t="s">
        <v>73021</v>
      </c>
      <c r="AH13663" t="s">
        <v>51</v>
      </c>
      <c r="AJ13663" t="s">
        <v>53</v>
      </c>
      <c r="AK13663" t="s">
        <v>78</v>
      </c>
      <c r="AO13663" t="s">
        <v>5443</v>
      </c>
      <c r="AP13663" s="1">
        <v>45456.854861111111</v>
      </c>
      <c r="AQ13663" s="1">
        <v>45456.856249999997</v>
      </c>
    </row>
    <row r="13664" spans="1:43" x14ac:dyDescent="0.35">
      <c r="A13664" t="s">
        <v>73022</v>
      </c>
      <c r="B13664" t="s">
        <v>25020</v>
      </c>
      <c r="C13664" t="s">
        <v>22028</v>
      </c>
      <c r="F13664" t="s">
        <v>73023</v>
      </c>
      <c r="H13664" t="s">
        <v>73022</v>
      </c>
      <c r="J13664" t="s">
        <v>73024</v>
      </c>
      <c r="K13664" t="s">
        <v>73025</v>
      </c>
      <c r="M13664" t="s">
        <v>753</v>
      </c>
      <c r="N13664" t="s">
        <v>798</v>
      </c>
      <c r="O13664">
        <v>79928</v>
      </c>
      <c r="P13664" t="s">
        <v>50</v>
      </c>
      <c r="U13664" s="1">
        <v>45336</v>
      </c>
      <c r="V13664" s="1">
        <v>45336</v>
      </c>
      <c r="W13664" s="1">
        <v>45336.601388888892</v>
      </c>
      <c r="X13664" s="1">
        <v>45336.601388888892</v>
      </c>
      <c r="AC13664" t="s">
        <v>51</v>
      </c>
      <c r="AD13664">
        <v>2974084664</v>
      </c>
      <c r="AE13664" s="1">
        <v>45336.724305555559</v>
      </c>
      <c r="AF13664" t="s">
        <v>73026</v>
      </c>
      <c r="AG13664" t="s">
        <v>73027</v>
      </c>
      <c r="AH13664" t="s">
        <v>51</v>
      </c>
      <c r="AJ13664" t="s">
        <v>53</v>
      </c>
      <c r="AK13664" t="s">
        <v>78</v>
      </c>
      <c r="AO13664" t="s">
        <v>5443</v>
      </c>
      <c r="AP13664" s="1">
        <v>45337.649305555555</v>
      </c>
      <c r="AQ13664" s="1">
        <v>45337.648611111108</v>
      </c>
    </row>
    <row r="13665" spans="1:43" x14ac:dyDescent="0.35">
      <c r="A13665" t="s">
        <v>73028</v>
      </c>
      <c r="B13665" t="s">
        <v>73029</v>
      </c>
      <c r="C13665" t="s">
        <v>205</v>
      </c>
      <c r="F13665">
        <v>17199801066</v>
      </c>
      <c r="H13665" t="s">
        <v>73028</v>
      </c>
      <c r="K13665" t="s">
        <v>73030</v>
      </c>
      <c r="M13665" t="s">
        <v>73031</v>
      </c>
      <c r="N13665" t="s">
        <v>287</v>
      </c>
      <c r="O13665">
        <v>81050</v>
      </c>
      <c r="P13665" t="s">
        <v>50</v>
      </c>
      <c r="U13665" s="1">
        <v>45336</v>
      </c>
      <c r="V13665" s="1">
        <v>45336</v>
      </c>
      <c r="W13665" s="1">
        <v>45336.898611111108</v>
      </c>
      <c r="X13665" s="1">
        <v>45336.898611111108</v>
      </c>
      <c r="AC13665" t="s">
        <v>53</v>
      </c>
      <c r="AD13665">
        <v>1000000001</v>
      </c>
      <c r="AE13665" s="1">
        <v>39973.351388888892</v>
      </c>
      <c r="AF13665" t="s">
        <v>3377</v>
      </c>
      <c r="AG13665" t="s">
        <v>73032</v>
      </c>
      <c r="AH13665" t="s">
        <v>51</v>
      </c>
      <c r="AJ13665" t="s">
        <v>53</v>
      </c>
      <c r="AK13665" t="s">
        <v>78</v>
      </c>
      <c r="AO13665" t="s">
        <v>51552</v>
      </c>
      <c r="AP13665" s="1">
        <v>45405.61041666667</v>
      </c>
    </row>
    <row r="13666" spans="1:43" x14ac:dyDescent="0.35">
      <c r="A13666" t="s">
        <v>73033</v>
      </c>
      <c r="B13666" t="s">
        <v>73034</v>
      </c>
      <c r="C13666" t="s">
        <v>73035</v>
      </c>
      <c r="F13666" t="s">
        <v>73036</v>
      </c>
      <c r="H13666" t="s">
        <v>73033</v>
      </c>
      <c r="J13666" t="s">
        <v>73037</v>
      </c>
      <c r="K13666" t="s">
        <v>73038</v>
      </c>
      <c r="M13666" t="s">
        <v>73039</v>
      </c>
      <c r="N13666" t="s">
        <v>73040</v>
      </c>
      <c r="O13666" s="2" t="s">
        <v>73041</v>
      </c>
      <c r="P13666" t="s">
        <v>50</v>
      </c>
      <c r="U13666" s="1">
        <v>45336</v>
      </c>
      <c r="V13666" s="1">
        <v>45336</v>
      </c>
      <c r="W13666" s="1">
        <v>45336.869444444441</v>
      </c>
      <c r="X13666" s="1">
        <v>45336.869444444441</v>
      </c>
      <c r="AC13666" t="s">
        <v>51</v>
      </c>
      <c r="AD13666">
        <v>1000000001</v>
      </c>
      <c r="AE13666" s="1">
        <v>39973.351388888892</v>
      </c>
      <c r="AF13666" t="s">
        <v>3377</v>
      </c>
      <c r="AG13666" t="s">
        <v>73042</v>
      </c>
      <c r="AH13666" t="s">
        <v>51</v>
      </c>
      <c r="AJ13666" t="s">
        <v>53</v>
      </c>
      <c r="AK13666" t="s">
        <v>78</v>
      </c>
      <c r="AO13666" t="s">
        <v>5443</v>
      </c>
      <c r="AP13666" s="1">
        <v>45336.868750000001</v>
      </c>
    </row>
    <row r="13667" spans="1:43" x14ac:dyDescent="0.35">
      <c r="A13667" t="s">
        <v>73043</v>
      </c>
      <c r="B13667" t="s">
        <v>12348</v>
      </c>
      <c r="C13667" t="s">
        <v>2923</v>
      </c>
      <c r="H13667" t="s">
        <v>70212</v>
      </c>
      <c r="J13667" t="s">
        <v>70622</v>
      </c>
      <c r="P13667" t="s">
        <v>50</v>
      </c>
      <c r="U13667" s="1">
        <v>45336</v>
      </c>
      <c r="V13667" s="1">
        <v>45336</v>
      </c>
      <c r="W13667" s="1">
        <v>45336.511805555558</v>
      </c>
      <c r="X13667" s="1">
        <v>45336.511805555558</v>
      </c>
      <c r="AC13667" t="s">
        <v>53</v>
      </c>
      <c r="AD13667">
        <v>2969480024</v>
      </c>
      <c r="AE13667" s="1">
        <v>37427</v>
      </c>
      <c r="AF13667" t="s">
        <v>70623</v>
      </c>
      <c r="AG13667" t="s">
        <v>73044</v>
      </c>
      <c r="AH13667" t="s">
        <v>51</v>
      </c>
      <c r="AJ13667" t="s">
        <v>53</v>
      </c>
      <c r="AO13667" t="s">
        <v>5443</v>
      </c>
      <c r="AP13667" s="1">
        <v>45336.418749999997</v>
      </c>
    </row>
    <row r="13668" spans="1:43" x14ac:dyDescent="0.35">
      <c r="A13668" t="s">
        <v>73045</v>
      </c>
      <c r="B13668" t="s">
        <v>14920</v>
      </c>
      <c r="C13668" t="s">
        <v>359</v>
      </c>
      <c r="F13668">
        <v>19154798064</v>
      </c>
      <c r="H13668" t="s">
        <v>73045</v>
      </c>
      <c r="J13668" t="s">
        <v>41691</v>
      </c>
      <c r="N13668" t="s">
        <v>287</v>
      </c>
      <c r="P13668" t="s">
        <v>50</v>
      </c>
      <c r="U13668" s="1">
        <v>45337</v>
      </c>
      <c r="V13668" s="1">
        <v>45337</v>
      </c>
      <c r="W13668" s="1">
        <v>45337.72152777778</v>
      </c>
      <c r="X13668" s="1">
        <v>45337.72152777778</v>
      </c>
      <c r="AC13668" t="s">
        <v>53</v>
      </c>
      <c r="AD13668">
        <v>2969513111</v>
      </c>
      <c r="AE13668" s="1">
        <v>38516.618055555555</v>
      </c>
      <c r="AF13668" t="s">
        <v>25504</v>
      </c>
      <c r="AG13668" t="s">
        <v>73046</v>
      </c>
      <c r="AH13668" t="s">
        <v>51</v>
      </c>
      <c r="AJ13668" t="s">
        <v>53</v>
      </c>
      <c r="AK13668" t="s">
        <v>78</v>
      </c>
      <c r="AO13668" t="s">
        <v>51552</v>
      </c>
      <c r="AP13668" s="1">
        <v>45456.438888888886</v>
      </c>
      <c r="AQ13668" s="1">
        <v>45456.438194444447</v>
      </c>
    </row>
    <row r="13669" spans="1:43" x14ac:dyDescent="0.35">
      <c r="A13669" t="s">
        <v>73047</v>
      </c>
      <c r="B13669" t="s">
        <v>66810</v>
      </c>
      <c r="C13669" t="s">
        <v>21350</v>
      </c>
      <c r="F13669">
        <v>19706162836</v>
      </c>
      <c r="H13669" t="s">
        <v>73047</v>
      </c>
      <c r="J13669" t="s">
        <v>73048</v>
      </c>
      <c r="K13669" t="s">
        <v>44269</v>
      </c>
      <c r="M13669" t="s">
        <v>137</v>
      </c>
      <c r="N13669" t="s">
        <v>287</v>
      </c>
      <c r="O13669">
        <v>80216</v>
      </c>
      <c r="P13669" t="s">
        <v>50</v>
      </c>
      <c r="U13669" s="1">
        <v>45337</v>
      </c>
      <c r="V13669" s="1">
        <v>45337</v>
      </c>
      <c r="W13669" s="1">
        <v>45337.527083333334</v>
      </c>
      <c r="X13669" s="1">
        <v>45337.527083333334</v>
      </c>
      <c r="AC13669" t="s">
        <v>53</v>
      </c>
      <c r="AD13669">
        <v>1000000001</v>
      </c>
      <c r="AE13669" s="1">
        <v>39973.351388888892</v>
      </c>
      <c r="AF13669" t="s">
        <v>3377</v>
      </c>
      <c r="AG13669" t="s">
        <v>73049</v>
      </c>
      <c r="AH13669" t="s">
        <v>51</v>
      </c>
      <c r="AJ13669" t="s">
        <v>53</v>
      </c>
      <c r="AK13669" t="s">
        <v>78</v>
      </c>
      <c r="AO13669" t="s">
        <v>51552</v>
      </c>
    </row>
    <row r="13670" spans="1:43" x14ac:dyDescent="0.35">
      <c r="A13670" t="s">
        <v>73050</v>
      </c>
      <c r="B13670" t="s">
        <v>24881</v>
      </c>
      <c r="C13670" t="s">
        <v>1709</v>
      </c>
      <c r="H13670" t="s">
        <v>73051</v>
      </c>
      <c r="J13670" t="s">
        <v>72872</v>
      </c>
      <c r="P13670" t="s">
        <v>50</v>
      </c>
      <c r="U13670" s="1">
        <v>45337</v>
      </c>
      <c r="V13670" s="1">
        <v>45337</v>
      </c>
      <c r="W13670" s="1">
        <v>45337.47152777778</v>
      </c>
      <c r="X13670" s="1">
        <v>45337.47152777778</v>
      </c>
      <c r="AC13670" t="s">
        <v>53</v>
      </c>
      <c r="AD13670">
        <v>2969555869</v>
      </c>
      <c r="AE13670" s="1">
        <v>40462.665972222225</v>
      </c>
      <c r="AF13670" t="s">
        <v>42228</v>
      </c>
      <c r="AG13670" t="s">
        <v>73052</v>
      </c>
      <c r="AH13670" t="s">
        <v>51</v>
      </c>
      <c r="AJ13670" t="s">
        <v>53</v>
      </c>
      <c r="AO13670" t="s">
        <v>5443</v>
      </c>
      <c r="AP13670" s="1">
        <v>45358.51666666667</v>
      </c>
      <c r="AQ13670" s="1">
        <v>45390.569444444445</v>
      </c>
    </row>
    <row r="13671" spans="1:43" x14ac:dyDescent="0.35">
      <c r="A13671" t="s">
        <v>73053</v>
      </c>
      <c r="B13671" t="s">
        <v>25690</v>
      </c>
      <c r="C13671" t="s">
        <v>43653</v>
      </c>
      <c r="F13671" t="s">
        <v>73054</v>
      </c>
      <c r="H13671" t="s">
        <v>46067</v>
      </c>
      <c r="J13671" t="s">
        <v>42226</v>
      </c>
      <c r="K13671" t="s">
        <v>73055</v>
      </c>
      <c r="M13671" t="s">
        <v>419</v>
      </c>
      <c r="N13671" t="s">
        <v>253</v>
      </c>
      <c r="O13671">
        <v>87104</v>
      </c>
      <c r="P13671" t="s">
        <v>50</v>
      </c>
      <c r="U13671" s="1">
        <v>45337</v>
      </c>
      <c r="V13671" s="1">
        <v>45337</v>
      </c>
      <c r="W13671" s="1">
        <v>45337.411111111112</v>
      </c>
      <c r="X13671" s="1">
        <v>45337.411111111112</v>
      </c>
      <c r="AC13671" t="s">
        <v>53</v>
      </c>
      <c r="AD13671">
        <v>2969555869</v>
      </c>
      <c r="AE13671" s="1">
        <v>40462.665972222225</v>
      </c>
      <c r="AF13671" t="s">
        <v>42228</v>
      </c>
      <c r="AG13671" t="s">
        <v>73056</v>
      </c>
      <c r="AH13671" t="s">
        <v>51</v>
      </c>
      <c r="AJ13671" t="s">
        <v>53</v>
      </c>
      <c r="AK13671" t="s">
        <v>78</v>
      </c>
      <c r="AO13671" t="s">
        <v>5443</v>
      </c>
      <c r="AP13671" s="1">
        <v>45337.410416666666</v>
      </c>
    </row>
    <row r="13672" spans="1:43" x14ac:dyDescent="0.35">
      <c r="A13672" t="s">
        <v>73057</v>
      </c>
      <c r="B13672" t="s">
        <v>2006</v>
      </c>
      <c r="C13672" t="s">
        <v>12632</v>
      </c>
      <c r="F13672" t="s">
        <v>73058</v>
      </c>
      <c r="H13672" t="s">
        <v>73059</v>
      </c>
      <c r="I13672" t="s">
        <v>464</v>
      </c>
      <c r="J13672" t="s">
        <v>6387</v>
      </c>
      <c r="K13672" t="s">
        <v>73060</v>
      </c>
      <c r="M13672" t="s">
        <v>3571</v>
      </c>
      <c r="N13672" t="s">
        <v>65</v>
      </c>
      <c r="O13672">
        <v>80022</v>
      </c>
      <c r="P13672" t="s">
        <v>50</v>
      </c>
      <c r="U13672" s="1">
        <v>45337</v>
      </c>
      <c r="V13672" s="1">
        <v>45337</v>
      </c>
      <c r="W13672" s="1">
        <v>45337.597222222219</v>
      </c>
      <c r="X13672" s="1">
        <v>45474.287499999999</v>
      </c>
      <c r="Y13672" s="1">
        <v>45474.411111111112</v>
      </c>
      <c r="Z13672">
        <v>1862.55</v>
      </c>
      <c r="AA13672" t="s">
        <v>133</v>
      </c>
      <c r="AC13672" t="s">
        <v>53</v>
      </c>
      <c r="AD13672">
        <v>2969484892</v>
      </c>
      <c r="AE13672" s="1">
        <v>37756</v>
      </c>
      <c r="AF13672" t="s">
        <v>11845</v>
      </c>
      <c r="AG13672" t="s">
        <v>73061</v>
      </c>
      <c r="AH13672" t="s">
        <v>51</v>
      </c>
      <c r="AJ13672" t="s">
        <v>53</v>
      </c>
      <c r="AK13672" t="s">
        <v>78</v>
      </c>
      <c r="AO13672" t="s">
        <v>5443</v>
      </c>
      <c r="AP13672" s="1">
        <v>45337.599999999999</v>
      </c>
    </row>
    <row r="13673" spans="1:43" x14ac:dyDescent="0.35">
      <c r="A13673" t="s">
        <v>73062</v>
      </c>
      <c r="B13673" t="s">
        <v>73063</v>
      </c>
      <c r="C13673" t="s">
        <v>73064</v>
      </c>
      <c r="F13673" t="s">
        <v>73065</v>
      </c>
      <c r="H13673" t="s">
        <v>73062</v>
      </c>
      <c r="J13673" t="s">
        <v>73066</v>
      </c>
      <c r="N13673" t="s">
        <v>287</v>
      </c>
      <c r="O13673">
        <v>80005</v>
      </c>
      <c r="P13673" t="s">
        <v>50</v>
      </c>
      <c r="U13673" s="1">
        <v>45337</v>
      </c>
      <c r="V13673" s="1">
        <v>45337</v>
      </c>
      <c r="AC13673" t="s">
        <v>53</v>
      </c>
      <c r="AD13673">
        <v>2974085019</v>
      </c>
      <c r="AE13673" s="1">
        <v>45337.556250000001</v>
      </c>
      <c r="AG13673" t="s">
        <v>73067</v>
      </c>
      <c r="AH13673" t="s">
        <v>51</v>
      </c>
      <c r="AJ13673" t="s">
        <v>53</v>
      </c>
      <c r="AO13673" t="s">
        <v>57090</v>
      </c>
    </row>
    <row r="13674" spans="1:43" x14ac:dyDescent="0.35">
      <c r="A13674" t="s">
        <v>73068</v>
      </c>
      <c r="B13674" t="s">
        <v>73069</v>
      </c>
      <c r="C13674" t="s">
        <v>404</v>
      </c>
      <c r="F13674" t="s">
        <v>73070</v>
      </c>
      <c r="H13674" t="s">
        <v>73071</v>
      </c>
      <c r="J13674" t="s">
        <v>73072</v>
      </c>
      <c r="K13674" t="s">
        <v>73073</v>
      </c>
      <c r="L13674" t="s">
        <v>73074</v>
      </c>
      <c r="M13674" t="s">
        <v>73075</v>
      </c>
      <c r="N13674" t="s">
        <v>26369</v>
      </c>
      <c r="O13674">
        <v>59323</v>
      </c>
      <c r="P13674" t="s">
        <v>50</v>
      </c>
      <c r="U13674" s="1">
        <v>45337</v>
      </c>
      <c r="V13674" s="1">
        <v>45337</v>
      </c>
      <c r="AC13674" t="s">
        <v>53</v>
      </c>
      <c r="AD13674">
        <v>2969482522</v>
      </c>
      <c r="AE13674" s="1">
        <v>37582</v>
      </c>
      <c r="AG13674" t="s">
        <v>73076</v>
      </c>
      <c r="AH13674" t="s">
        <v>51</v>
      </c>
      <c r="AJ13674" t="s">
        <v>53</v>
      </c>
      <c r="AO13674" t="s">
        <v>5443</v>
      </c>
    </row>
    <row r="13675" spans="1:43" x14ac:dyDescent="0.35">
      <c r="A13675" t="s">
        <v>73077</v>
      </c>
      <c r="B13675" t="s">
        <v>1115</v>
      </c>
      <c r="C13675" t="s">
        <v>3466</v>
      </c>
      <c r="F13675" t="s">
        <v>73078</v>
      </c>
      <c r="H13675" t="s">
        <v>73077</v>
      </c>
      <c r="J13675" t="s">
        <v>73079</v>
      </c>
      <c r="N13675" t="s">
        <v>287</v>
      </c>
      <c r="O13675">
        <v>81003</v>
      </c>
      <c r="P13675" t="s">
        <v>50</v>
      </c>
      <c r="U13675" s="1">
        <v>45337</v>
      </c>
      <c r="V13675" s="1">
        <v>45337</v>
      </c>
      <c r="W13675" s="1">
        <v>45359.538194444445</v>
      </c>
      <c r="X13675" s="1">
        <v>45359.538194444445</v>
      </c>
      <c r="AC13675" t="s">
        <v>53</v>
      </c>
      <c r="AD13675">
        <v>2970006566</v>
      </c>
      <c r="AE13675" s="1">
        <v>44082.543055555558</v>
      </c>
      <c r="AF13675" t="s">
        <v>73080</v>
      </c>
      <c r="AG13675" t="s">
        <v>73081</v>
      </c>
      <c r="AH13675" t="s">
        <v>51</v>
      </c>
      <c r="AJ13675" t="s">
        <v>53</v>
      </c>
      <c r="AO13675" t="s">
        <v>57090</v>
      </c>
    </row>
    <row r="13676" spans="1:43" x14ac:dyDescent="0.35">
      <c r="A13676" t="s">
        <v>73082</v>
      </c>
      <c r="B13676" t="s">
        <v>73083</v>
      </c>
      <c r="C13676" t="s">
        <v>803</v>
      </c>
      <c r="F13676" t="s">
        <v>73084</v>
      </c>
      <c r="H13676" t="s">
        <v>73085</v>
      </c>
      <c r="J13676" t="s">
        <v>73086</v>
      </c>
      <c r="K13676" t="s">
        <v>73087</v>
      </c>
      <c r="M13676" t="s">
        <v>12936</v>
      </c>
      <c r="N13676" t="s">
        <v>5277</v>
      </c>
      <c r="O13676">
        <v>82007</v>
      </c>
      <c r="P13676" t="s">
        <v>50</v>
      </c>
      <c r="U13676" s="1">
        <v>45337</v>
      </c>
      <c r="V13676" s="1">
        <v>45337</v>
      </c>
      <c r="W13676" s="1">
        <v>45337.548611111109</v>
      </c>
      <c r="X13676" s="1">
        <v>45337.548611111109</v>
      </c>
      <c r="AC13676" t="s">
        <v>53</v>
      </c>
      <c r="AD13676">
        <v>2974085015</v>
      </c>
      <c r="AE13676" s="1">
        <v>45337.55</v>
      </c>
      <c r="AF13676" t="s">
        <v>73088</v>
      </c>
      <c r="AG13676" t="s">
        <v>73089</v>
      </c>
      <c r="AH13676" t="s">
        <v>51</v>
      </c>
      <c r="AJ13676" t="s">
        <v>53</v>
      </c>
      <c r="AK13676" t="s">
        <v>78</v>
      </c>
      <c r="AO13676" t="s">
        <v>5443</v>
      </c>
      <c r="AP13676" s="1">
        <v>45337.595138888886</v>
      </c>
      <c r="AQ13676" s="1">
        <v>45337.594444444447</v>
      </c>
    </row>
    <row r="13677" spans="1:43" x14ac:dyDescent="0.35">
      <c r="A13677" t="s">
        <v>73090</v>
      </c>
      <c r="B13677" t="s">
        <v>3395</v>
      </c>
      <c r="C13677" t="s">
        <v>71</v>
      </c>
      <c r="F13677" t="s">
        <v>73091</v>
      </c>
      <c r="H13677" t="s">
        <v>73090</v>
      </c>
      <c r="J13677" t="s">
        <v>73092</v>
      </c>
      <c r="M13677" t="s">
        <v>3894</v>
      </c>
      <c r="N13677" t="s">
        <v>287</v>
      </c>
      <c r="O13677">
        <v>80241</v>
      </c>
      <c r="P13677" t="s">
        <v>50</v>
      </c>
      <c r="U13677" s="1">
        <v>45337</v>
      </c>
      <c r="V13677" s="1">
        <v>45337</v>
      </c>
      <c r="AC13677" t="s">
        <v>53</v>
      </c>
      <c r="AD13677">
        <v>2974085017</v>
      </c>
      <c r="AE13677" s="1">
        <v>45337.554166666669</v>
      </c>
      <c r="AG13677" t="s">
        <v>73093</v>
      </c>
      <c r="AH13677" t="s">
        <v>51</v>
      </c>
      <c r="AJ13677" t="s">
        <v>53</v>
      </c>
      <c r="AO13677" t="s">
        <v>57090</v>
      </c>
    </row>
    <row r="13678" spans="1:43" x14ac:dyDescent="0.35">
      <c r="A13678" t="s">
        <v>73094</v>
      </c>
      <c r="B13678" t="s">
        <v>71954</v>
      </c>
      <c r="C13678" t="s">
        <v>6563</v>
      </c>
      <c r="F13678" t="s">
        <v>71955</v>
      </c>
      <c r="H13678" t="s">
        <v>73094</v>
      </c>
      <c r="J13678" t="s">
        <v>73095</v>
      </c>
      <c r="K13678" t="s">
        <v>73096</v>
      </c>
      <c r="M13678" t="s">
        <v>3946</v>
      </c>
      <c r="N13678" t="s">
        <v>65</v>
      </c>
      <c r="O13678">
        <v>81612</v>
      </c>
      <c r="P13678" t="s">
        <v>50</v>
      </c>
      <c r="U13678" s="1">
        <v>45337</v>
      </c>
      <c r="V13678" s="1">
        <v>45337</v>
      </c>
      <c r="W13678" s="1">
        <v>45337.598611111112</v>
      </c>
      <c r="X13678" s="1">
        <v>45337.598611111112</v>
      </c>
      <c r="AC13678" t="s">
        <v>53</v>
      </c>
      <c r="AD13678">
        <v>2974085088</v>
      </c>
      <c r="AE13678" s="1">
        <v>45337.614583333336</v>
      </c>
      <c r="AF13678" t="s">
        <v>73097</v>
      </c>
      <c r="AG13678" t="s">
        <v>73098</v>
      </c>
      <c r="AH13678" t="s">
        <v>51</v>
      </c>
      <c r="AJ13678" t="s">
        <v>53</v>
      </c>
      <c r="AK13678" t="s">
        <v>78</v>
      </c>
      <c r="AO13678" t="s">
        <v>5443</v>
      </c>
      <c r="AP13678" s="1">
        <v>45337.743750000001</v>
      </c>
      <c r="AQ13678" s="1">
        <v>45337.728472222225</v>
      </c>
    </row>
    <row r="13679" spans="1:43" x14ac:dyDescent="0.35">
      <c r="A13679" t="s">
        <v>73099</v>
      </c>
      <c r="B13679" t="s">
        <v>24749</v>
      </c>
      <c r="C13679" t="s">
        <v>73100</v>
      </c>
      <c r="F13679" t="s">
        <v>73101</v>
      </c>
      <c r="H13679" t="s">
        <v>73099</v>
      </c>
      <c r="J13679" t="s">
        <v>4293</v>
      </c>
      <c r="K13679" t="s">
        <v>45303</v>
      </c>
      <c r="M13679" t="s">
        <v>35923</v>
      </c>
      <c r="N13679" t="s">
        <v>10487</v>
      </c>
      <c r="O13679">
        <v>71108</v>
      </c>
      <c r="P13679" t="s">
        <v>50</v>
      </c>
      <c r="U13679" s="1">
        <v>45337</v>
      </c>
      <c r="V13679" s="1">
        <v>45337</v>
      </c>
      <c r="W13679" s="1">
        <v>45338.434027777781</v>
      </c>
      <c r="X13679" s="1">
        <v>45338.434027777781</v>
      </c>
      <c r="AC13679" t="s">
        <v>53</v>
      </c>
      <c r="AD13679">
        <v>2969634929</v>
      </c>
      <c r="AE13679" s="1">
        <v>41799.665972222225</v>
      </c>
      <c r="AF13679" t="s">
        <v>4296</v>
      </c>
      <c r="AG13679" t="s">
        <v>73102</v>
      </c>
      <c r="AH13679" t="s">
        <v>51</v>
      </c>
      <c r="AJ13679" t="s">
        <v>53</v>
      </c>
      <c r="AO13679" t="s">
        <v>5443</v>
      </c>
      <c r="AP13679" s="1">
        <v>45337.720833333333</v>
      </c>
    </row>
    <row r="13680" spans="1:43" x14ac:dyDescent="0.35">
      <c r="A13680" t="s">
        <v>73103</v>
      </c>
      <c r="B13680" t="s">
        <v>23686</v>
      </c>
      <c r="C13680" t="s">
        <v>73104</v>
      </c>
      <c r="F13680" t="s">
        <v>73105</v>
      </c>
      <c r="H13680" t="s">
        <v>73103</v>
      </c>
      <c r="J13680" t="s">
        <v>36919</v>
      </c>
      <c r="P13680" t="s">
        <v>50</v>
      </c>
      <c r="U13680" s="1">
        <v>45337</v>
      </c>
      <c r="V13680" s="1">
        <v>45337</v>
      </c>
      <c r="W13680" s="1">
        <v>45337.569444444445</v>
      </c>
      <c r="X13680" s="1">
        <v>45337.569444444445</v>
      </c>
      <c r="AC13680" t="s">
        <v>53</v>
      </c>
      <c r="AD13680">
        <v>2969822696</v>
      </c>
      <c r="AE13680" s="1">
        <v>43308.719444444447</v>
      </c>
      <c r="AF13680" t="s">
        <v>37480</v>
      </c>
      <c r="AG13680" t="s">
        <v>73106</v>
      </c>
      <c r="AH13680" t="s">
        <v>51</v>
      </c>
      <c r="AJ13680" t="s">
        <v>53</v>
      </c>
      <c r="AK13680" t="s">
        <v>78</v>
      </c>
      <c r="AO13680" t="s">
        <v>5443</v>
      </c>
      <c r="AP13680" s="1">
        <v>45337.566666666666</v>
      </c>
    </row>
    <row r="13681" spans="1:43" x14ac:dyDescent="0.35">
      <c r="A13681" t="s">
        <v>73107</v>
      </c>
      <c r="B13681" t="s">
        <v>73108</v>
      </c>
      <c r="C13681" t="s">
        <v>12151</v>
      </c>
      <c r="F13681" t="s">
        <v>73109</v>
      </c>
      <c r="H13681" t="s">
        <v>73107</v>
      </c>
      <c r="J13681" t="s">
        <v>73110</v>
      </c>
      <c r="K13681" t="s">
        <v>73111</v>
      </c>
      <c r="M13681" t="s">
        <v>10563</v>
      </c>
      <c r="N13681" t="s">
        <v>287</v>
      </c>
      <c r="O13681">
        <v>81007</v>
      </c>
      <c r="P13681" t="s">
        <v>50</v>
      </c>
      <c r="U13681" s="1">
        <v>45337</v>
      </c>
      <c r="V13681" s="1">
        <v>45337</v>
      </c>
      <c r="AC13681" t="s">
        <v>53</v>
      </c>
      <c r="AD13681">
        <v>2972408469</v>
      </c>
      <c r="AE13681" s="1">
        <v>44977.395833333336</v>
      </c>
      <c r="AG13681" t="s">
        <v>73112</v>
      </c>
      <c r="AH13681" t="s">
        <v>51</v>
      </c>
      <c r="AJ13681" t="s">
        <v>53</v>
      </c>
      <c r="AO13681" t="s">
        <v>57090</v>
      </c>
    </row>
    <row r="13682" spans="1:43" x14ac:dyDescent="0.35">
      <c r="A13682" t="s">
        <v>3855</v>
      </c>
      <c r="B13682" t="s">
        <v>3852</v>
      </c>
      <c r="C13682" t="s">
        <v>952</v>
      </c>
      <c r="F13682" t="s">
        <v>73113</v>
      </c>
      <c r="H13682" t="s">
        <v>3855</v>
      </c>
      <c r="J13682" t="s">
        <v>73114</v>
      </c>
      <c r="K13682" t="s">
        <v>15583</v>
      </c>
      <c r="M13682" t="s">
        <v>513</v>
      </c>
      <c r="N13682" t="s">
        <v>253</v>
      </c>
      <c r="O13682">
        <v>88201</v>
      </c>
      <c r="P13682" t="s">
        <v>50</v>
      </c>
      <c r="U13682" s="1">
        <v>45337</v>
      </c>
      <c r="V13682" s="1">
        <v>45337</v>
      </c>
      <c r="W13682" s="1">
        <v>45337.466666666667</v>
      </c>
      <c r="X13682" s="1">
        <v>45337.466666666667</v>
      </c>
      <c r="AC13682" t="s">
        <v>53</v>
      </c>
      <c r="AD13682">
        <v>2972596890</v>
      </c>
      <c r="AE13682" s="1">
        <v>44987.668055555558</v>
      </c>
      <c r="AF13682" t="s">
        <v>73115</v>
      </c>
      <c r="AG13682" t="s">
        <v>73116</v>
      </c>
      <c r="AH13682" t="s">
        <v>51</v>
      </c>
      <c r="AJ13682" t="s">
        <v>53</v>
      </c>
      <c r="AK13682" t="s">
        <v>78</v>
      </c>
      <c r="AO13682" t="s">
        <v>5443</v>
      </c>
      <c r="AP13682" s="1">
        <v>45337.467361111114</v>
      </c>
    </row>
    <row r="13683" spans="1:43" x14ac:dyDescent="0.35">
      <c r="A13683" t="s">
        <v>73117</v>
      </c>
      <c r="B13683" t="s">
        <v>73118</v>
      </c>
      <c r="C13683" t="s">
        <v>702</v>
      </c>
      <c r="F13683" t="s">
        <v>73119</v>
      </c>
      <c r="H13683" t="s">
        <v>73117</v>
      </c>
      <c r="J13683" t="s">
        <v>17615</v>
      </c>
      <c r="K13683" t="s">
        <v>6974</v>
      </c>
      <c r="L13683" t="s">
        <v>6975</v>
      </c>
      <c r="M13683" t="s">
        <v>6976</v>
      </c>
      <c r="N13683" t="s">
        <v>6977</v>
      </c>
      <c r="O13683">
        <v>46278</v>
      </c>
      <c r="P13683" t="s">
        <v>50</v>
      </c>
      <c r="U13683" s="1">
        <v>45337</v>
      </c>
      <c r="V13683" s="1">
        <v>45337</v>
      </c>
      <c r="W13683" s="1">
        <v>45337.392361111109</v>
      </c>
      <c r="X13683" s="1">
        <v>45337.392361111109</v>
      </c>
      <c r="AC13683" t="s">
        <v>53</v>
      </c>
      <c r="AD13683">
        <v>2969735272</v>
      </c>
      <c r="AE13683" s="1">
        <v>42845.40902777778</v>
      </c>
      <c r="AG13683" t="s">
        <v>73120</v>
      </c>
      <c r="AH13683" t="s">
        <v>51</v>
      </c>
      <c r="AJ13683" t="s">
        <v>53</v>
      </c>
      <c r="AK13683" t="s">
        <v>78</v>
      </c>
      <c r="AO13683" t="s">
        <v>5443</v>
      </c>
    </row>
    <row r="13684" spans="1:43" x14ac:dyDescent="0.35">
      <c r="A13684" t="s">
        <v>73121</v>
      </c>
      <c r="B13684" t="s">
        <v>73122</v>
      </c>
      <c r="C13684" t="s">
        <v>860</v>
      </c>
      <c r="H13684" t="s">
        <v>73123</v>
      </c>
      <c r="J13684" t="s">
        <v>72872</v>
      </c>
      <c r="P13684" t="s">
        <v>50</v>
      </c>
      <c r="U13684" s="1">
        <v>45337</v>
      </c>
      <c r="V13684" s="1">
        <v>45337</v>
      </c>
      <c r="W13684" s="1">
        <v>45337.470138888886</v>
      </c>
      <c r="X13684" s="1">
        <v>45337.470138888886</v>
      </c>
      <c r="AC13684" t="s">
        <v>53</v>
      </c>
      <c r="AD13684">
        <v>2969555869</v>
      </c>
      <c r="AE13684" s="1">
        <v>40462.665972222225</v>
      </c>
      <c r="AF13684" t="s">
        <v>42228</v>
      </c>
      <c r="AG13684" t="s">
        <v>73124</v>
      </c>
      <c r="AH13684" t="s">
        <v>51</v>
      </c>
      <c r="AJ13684" t="s">
        <v>53</v>
      </c>
      <c r="AO13684" t="s">
        <v>5443</v>
      </c>
      <c r="AP13684" s="1">
        <v>45474.408333333333</v>
      </c>
      <c r="AQ13684" s="1">
        <v>45474.52847222222</v>
      </c>
    </row>
    <row r="13685" spans="1:43" x14ac:dyDescent="0.35">
      <c r="A13685" t="s">
        <v>73125</v>
      </c>
      <c r="B13685" t="s">
        <v>73126</v>
      </c>
      <c r="C13685" t="s">
        <v>106</v>
      </c>
      <c r="F13685" t="s">
        <v>73127</v>
      </c>
      <c r="H13685" t="s">
        <v>73128</v>
      </c>
      <c r="J13685" t="s">
        <v>73129</v>
      </c>
      <c r="P13685" t="s">
        <v>50</v>
      </c>
      <c r="U13685" s="1">
        <v>45337</v>
      </c>
      <c r="V13685" s="1">
        <v>45337</v>
      </c>
      <c r="W13685" s="1">
        <v>45337.461111111108</v>
      </c>
      <c r="X13685" s="1">
        <v>45337.461111111108</v>
      </c>
      <c r="AC13685" t="s">
        <v>53</v>
      </c>
      <c r="AD13685">
        <v>2969503926</v>
      </c>
      <c r="AE13685" s="1">
        <v>37959</v>
      </c>
      <c r="AF13685" t="s">
        <v>73130</v>
      </c>
      <c r="AG13685" t="s">
        <v>73131</v>
      </c>
      <c r="AH13685" t="s">
        <v>51</v>
      </c>
      <c r="AJ13685" t="s">
        <v>53</v>
      </c>
      <c r="AK13685" t="s">
        <v>78</v>
      </c>
      <c r="AO13685" t="s">
        <v>5443</v>
      </c>
      <c r="AP13685" s="1">
        <v>45337.459722222222</v>
      </c>
    </row>
    <row r="13686" spans="1:43" x14ac:dyDescent="0.35">
      <c r="A13686" t="s">
        <v>73132</v>
      </c>
      <c r="B13686" t="s">
        <v>73133</v>
      </c>
      <c r="C13686" t="s">
        <v>11142</v>
      </c>
      <c r="F13686" t="s">
        <v>73134</v>
      </c>
      <c r="H13686" t="s">
        <v>73132</v>
      </c>
      <c r="J13686" t="s">
        <v>73135</v>
      </c>
      <c r="K13686" t="s">
        <v>73136</v>
      </c>
      <c r="M13686" t="s">
        <v>753</v>
      </c>
      <c r="N13686" t="s">
        <v>798</v>
      </c>
      <c r="O13686">
        <v>79905</v>
      </c>
      <c r="P13686" t="s">
        <v>50</v>
      </c>
      <c r="U13686" s="1">
        <v>45338</v>
      </c>
      <c r="V13686" s="1">
        <v>45338</v>
      </c>
      <c r="W13686" s="1">
        <v>45338.600694444445</v>
      </c>
      <c r="X13686" s="1">
        <v>45338.600694444445</v>
      </c>
      <c r="AC13686" t="s">
        <v>53</v>
      </c>
      <c r="AD13686">
        <v>2974085705</v>
      </c>
      <c r="AE13686" s="1">
        <v>45338.6</v>
      </c>
      <c r="AF13686" t="s">
        <v>73137</v>
      </c>
      <c r="AG13686" t="s">
        <v>73138</v>
      </c>
      <c r="AH13686" t="s">
        <v>51</v>
      </c>
      <c r="AJ13686" t="s">
        <v>53</v>
      </c>
      <c r="AO13686" t="s">
        <v>57090</v>
      </c>
      <c r="AP13686" s="1">
        <v>45338.67083333333</v>
      </c>
      <c r="AQ13686" s="1">
        <v>45338.672222222223</v>
      </c>
    </row>
    <row r="13687" spans="1:43" x14ac:dyDescent="0.35">
      <c r="A13687" t="s">
        <v>73139</v>
      </c>
      <c r="B13687" t="s">
        <v>73140</v>
      </c>
      <c r="C13687" t="s">
        <v>73141</v>
      </c>
      <c r="F13687" t="s">
        <v>73142</v>
      </c>
      <c r="H13687" t="s">
        <v>73139</v>
      </c>
      <c r="J13687" t="s">
        <v>11393</v>
      </c>
      <c r="K13687" t="s">
        <v>73143</v>
      </c>
      <c r="M13687" t="s">
        <v>3035</v>
      </c>
      <c r="N13687" t="s">
        <v>65</v>
      </c>
      <c r="O13687">
        <v>80650</v>
      </c>
      <c r="P13687" t="s">
        <v>50</v>
      </c>
      <c r="U13687" s="1">
        <v>45338</v>
      </c>
      <c r="V13687" s="1">
        <v>45338</v>
      </c>
      <c r="W13687" s="1">
        <v>45338.42083333333</v>
      </c>
      <c r="X13687" s="1">
        <v>45338.42083333333</v>
      </c>
      <c r="AC13687" t="s">
        <v>51</v>
      </c>
      <c r="AD13687">
        <v>2969515844</v>
      </c>
      <c r="AE13687" s="1">
        <v>38685.64166666667</v>
      </c>
      <c r="AF13687" t="s">
        <v>11395</v>
      </c>
      <c r="AG13687" t="s">
        <v>73144</v>
      </c>
      <c r="AH13687" t="s">
        <v>51</v>
      </c>
      <c r="AJ13687" t="s">
        <v>53</v>
      </c>
      <c r="AK13687" t="s">
        <v>78</v>
      </c>
      <c r="AO13687" t="s">
        <v>5443</v>
      </c>
      <c r="AP13687" s="1">
        <v>45359.67083333333</v>
      </c>
      <c r="AQ13687" s="1">
        <v>45359.663194444445</v>
      </c>
    </row>
    <row r="13688" spans="1:43" x14ac:dyDescent="0.35">
      <c r="A13688" t="s">
        <v>73145</v>
      </c>
      <c r="B13688" t="s">
        <v>73146</v>
      </c>
      <c r="C13688" t="s">
        <v>73147</v>
      </c>
      <c r="F13688" t="s">
        <v>73148</v>
      </c>
      <c r="G13688">
        <v>9204820597</v>
      </c>
      <c r="H13688" t="s">
        <v>71493</v>
      </c>
      <c r="J13688" t="s">
        <v>73149</v>
      </c>
      <c r="M13688" t="s">
        <v>73150</v>
      </c>
      <c r="N13688" t="s">
        <v>19267</v>
      </c>
      <c r="O13688">
        <v>53014</v>
      </c>
      <c r="P13688" t="s">
        <v>50</v>
      </c>
      <c r="U13688" s="1">
        <v>45338</v>
      </c>
      <c r="V13688" s="1">
        <v>45338</v>
      </c>
      <c r="W13688" s="1">
        <v>45338.5</v>
      </c>
      <c r="X13688" s="1">
        <v>45338.5</v>
      </c>
      <c r="AC13688" t="s">
        <v>53</v>
      </c>
      <c r="AD13688">
        <v>2969688966</v>
      </c>
      <c r="AE13688" s="1">
        <v>42359.649305555555</v>
      </c>
      <c r="AG13688" t="s">
        <v>73151</v>
      </c>
      <c r="AH13688" t="s">
        <v>51</v>
      </c>
      <c r="AJ13688" t="s">
        <v>53</v>
      </c>
      <c r="AK13688" t="s">
        <v>78</v>
      </c>
      <c r="AO13688" t="s">
        <v>5443</v>
      </c>
      <c r="AP13688" s="1">
        <v>45400.828472222223</v>
      </c>
    </row>
    <row r="13689" spans="1:43" x14ac:dyDescent="0.35">
      <c r="A13689" t="s">
        <v>73152</v>
      </c>
      <c r="B13689" t="s">
        <v>41128</v>
      </c>
      <c r="C13689" t="s">
        <v>1614</v>
      </c>
      <c r="F13689">
        <v>14323862201</v>
      </c>
      <c r="H13689" t="s">
        <v>73152</v>
      </c>
      <c r="K13689" t="s">
        <v>73153</v>
      </c>
      <c r="L13689" t="s">
        <v>5602</v>
      </c>
      <c r="M13689" t="s">
        <v>25626</v>
      </c>
      <c r="N13689" t="s">
        <v>637</v>
      </c>
      <c r="O13689">
        <v>79845</v>
      </c>
      <c r="P13689" t="s">
        <v>50</v>
      </c>
      <c r="U13689" s="1">
        <v>45338</v>
      </c>
      <c r="V13689" s="1">
        <v>45338</v>
      </c>
      <c r="AC13689" t="s">
        <v>53</v>
      </c>
      <c r="AD13689">
        <v>1000000001</v>
      </c>
      <c r="AE13689" s="1">
        <v>39973.351388888892</v>
      </c>
      <c r="AG13689" t="s">
        <v>73154</v>
      </c>
      <c r="AH13689" t="s">
        <v>51</v>
      </c>
      <c r="AJ13689" t="s">
        <v>53</v>
      </c>
      <c r="AO13689" t="s">
        <v>51983</v>
      </c>
    </row>
    <row r="13690" spans="1:43" x14ac:dyDescent="0.35">
      <c r="A13690" t="s">
        <v>73155</v>
      </c>
      <c r="B13690" t="s">
        <v>69381</v>
      </c>
      <c r="C13690" t="s">
        <v>69382</v>
      </c>
      <c r="F13690">
        <v>12148729823</v>
      </c>
      <c r="H13690" t="s">
        <v>69384</v>
      </c>
      <c r="J13690" t="s">
        <v>15638</v>
      </c>
      <c r="K13690" t="s">
        <v>69385</v>
      </c>
      <c r="M13690" t="s">
        <v>525</v>
      </c>
      <c r="N13690" t="s">
        <v>65</v>
      </c>
      <c r="O13690">
        <v>80011</v>
      </c>
      <c r="P13690" t="s">
        <v>50</v>
      </c>
      <c r="U13690" s="1">
        <v>45338</v>
      </c>
      <c r="V13690" s="1">
        <v>45338</v>
      </c>
      <c r="W13690" s="1">
        <v>45338.515277777777</v>
      </c>
      <c r="X13690" s="1">
        <v>45338.515277777777</v>
      </c>
      <c r="AC13690" t="s">
        <v>53</v>
      </c>
      <c r="AD13690">
        <v>1000000001</v>
      </c>
      <c r="AE13690" s="1">
        <v>39973.351388888892</v>
      </c>
      <c r="AF13690" t="s">
        <v>3377</v>
      </c>
      <c r="AG13690" t="s">
        <v>73156</v>
      </c>
      <c r="AH13690" t="s">
        <v>51</v>
      </c>
      <c r="AJ13690" t="s">
        <v>53</v>
      </c>
      <c r="AK13690" t="s">
        <v>78</v>
      </c>
      <c r="AO13690" t="s">
        <v>5443</v>
      </c>
    </row>
    <row r="13691" spans="1:43" x14ac:dyDescent="0.35">
      <c r="A13691" t="s">
        <v>73157</v>
      </c>
      <c r="B13691" t="s">
        <v>73158</v>
      </c>
      <c r="C13691" t="s">
        <v>1414</v>
      </c>
      <c r="F13691" t="s">
        <v>73159</v>
      </c>
      <c r="H13691" t="s">
        <v>73157</v>
      </c>
      <c r="J13691" t="s">
        <v>73160</v>
      </c>
      <c r="K13691" t="s">
        <v>73161</v>
      </c>
      <c r="M13691" t="s">
        <v>2541</v>
      </c>
      <c r="N13691" t="s">
        <v>65</v>
      </c>
      <c r="O13691">
        <v>81621</v>
      </c>
      <c r="P13691" t="s">
        <v>50</v>
      </c>
      <c r="U13691" s="1">
        <v>45338</v>
      </c>
      <c r="V13691" s="1">
        <v>45338</v>
      </c>
      <c r="W13691" s="1">
        <v>45338.459722222222</v>
      </c>
      <c r="X13691" s="1">
        <v>45338.459722222222</v>
      </c>
      <c r="AC13691" t="s">
        <v>53</v>
      </c>
      <c r="AD13691">
        <v>2972407946</v>
      </c>
      <c r="AE13691" s="1">
        <v>44977.394444444442</v>
      </c>
      <c r="AF13691" t="s">
        <v>73162</v>
      </c>
      <c r="AG13691" t="s">
        <v>73163</v>
      </c>
      <c r="AH13691" t="s">
        <v>51</v>
      </c>
      <c r="AJ13691" t="s">
        <v>53</v>
      </c>
      <c r="AK13691" t="s">
        <v>78</v>
      </c>
      <c r="AO13691" t="s">
        <v>5443</v>
      </c>
      <c r="AP13691" s="1">
        <v>45338.688888888886</v>
      </c>
      <c r="AQ13691" s="1">
        <v>45338.477083333331</v>
      </c>
    </row>
    <row r="13692" spans="1:43" x14ac:dyDescent="0.35">
      <c r="A13692" t="s">
        <v>73164</v>
      </c>
      <c r="B13692" t="s">
        <v>7109</v>
      </c>
      <c r="C13692" t="s">
        <v>3834</v>
      </c>
      <c r="F13692" t="s">
        <v>73165</v>
      </c>
      <c r="H13692" t="s">
        <v>73164</v>
      </c>
      <c r="J13692" t="s">
        <v>73166</v>
      </c>
      <c r="P13692" t="s">
        <v>50</v>
      </c>
      <c r="U13692" s="1">
        <v>45338</v>
      </c>
      <c r="V13692" s="1">
        <v>45338</v>
      </c>
      <c r="AC13692" t="s">
        <v>53</v>
      </c>
      <c r="AD13692">
        <v>2969544178</v>
      </c>
      <c r="AE13692" s="1">
        <v>40042.629861111112</v>
      </c>
      <c r="AG13692" t="s">
        <v>73167</v>
      </c>
      <c r="AH13692" t="s">
        <v>51</v>
      </c>
      <c r="AJ13692" t="s">
        <v>53</v>
      </c>
      <c r="AO13692" t="s">
        <v>57090</v>
      </c>
    </row>
    <row r="13693" spans="1:43" x14ac:dyDescent="0.35">
      <c r="A13693" t="s">
        <v>73168</v>
      </c>
      <c r="B13693" t="s">
        <v>22339</v>
      </c>
      <c r="C13693" t="s">
        <v>15132</v>
      </c>
      <c r="F13693" t="s">
        <v>73169</v>
      </c>
      <c r="H13693" t="s">
        <v>22338</v>
      </c>
      <c r="J13693" t="s">
        <v>73170</v>
      </c>
      <c r="K13693" t="s">
        <v>73171</v>
      </c>
      <c r="M13693" t="s">
        <v>159</v>
      </c>
      <c r="N13693" t="s">
        <v>65</v>
      </c>
      <c r="O13693">
        <v>80939</v>
      </c>
      <c r="P13693" t="s">
        <v>50</v>
      </c>
      <c r="U13693" s="1">
        <v>45338</v>
      </c>
      <c r="V13693" s="1">
        <v>45338</v>
      </c>
      <c r="W13693" s="1">
        <v>45338.433333333334</v>
      </c>
      <c r="X13693" s="1">
        <v>45338.433333333334</v>
      </c>
      <c r="AC13693" t="s">
        <v>53</v>
      </c>
      <c r="AD13693">
        <v>2970079563</v>
      </c>
      <c r="AE13693" s="1">
        <v>44384.600694444445</v>
      </c>
      <c r="AF13693" t="s">
        <v>22342</v>
      </c>
      <c r="AG13693" t="s">
        <v>73172</v>
      </c>
      <c r="AH13693" t="s">
        <v>51</v>
      </c>
      <c r="AJ13693" t="s">
        <v>53</v>
      </c>
      <c r="AK13693" t="s">
        <v>78</v>
      </c>
      <c r="AO13693" t="s">
        <v>5443</v>
      </c>
      <c r="AP13693" s="1">
        <v>45338.529166666667</v>
      </c>
    </row>
    <row r="13694" spans="1:43" x14ac:dyDescent="0.35">
      <c r="A13694" t="s">
        <v>73173</v>
      </c>
      <c r="B13694" t="s">
        <v>41277</v>
      </c>
      <c r="C13694" t="s">
        <v>5070</v>
      </c>
      <c r="F13694" t="s">
        <v>73174</v>
      </c>
      <c r="H13694" t="s">
        <v>73173</v>
      </c>
      <c r="J13694" t="s">
        <v>73175</v>
      </c>
      <c r="K13694" t="s">
        <v>73176</v>
      </c>
      <c r="M13694" t="s">
        <v>27891</v>
      </c>
      <c r="N13694" t="s">
        <v>65</v>
      </c>
      <c r="O13694">
        <v>81328</v>
      </c>
      <c r="P13694" t="s">
        <v>50</v>
      </c>
      <c r="U13694" s="1">
        <v>45338</v>
      </c>
      <c r="V13694" s="1">
        <v>45338</v>
      </c>
      <c r="W13694" s="1">
        <v>45338.629166666666</v>
      </c>
      <c r="X13694" s="1">
        <v>45338.629166666666</v>
      </c>
      <c r="AC13694" t="s">
        <v>53</v>
      </c>
      <c r="AD13694">
        <v>1000000001</v>
      </c>
      <c r="AE13694" s="1">
        <v>39973.351388888892</v>
      </c>
      <c r="AF13694" t="s">
        <v>3377</v>
      </c>
      <c r="AG13694" t="s">
        <v>73177</v>
      </c>
      <c r="AH13694" t="s">
        <v>51</v>
      </c>
      <c r="AJ13694" t="s">
        <v>53</v>
      </c>
      <c r="AK13694" t="s">
        <v>78</v>
      </c>
      <c r="AO13694" t="s">
        <v>5443</v>
      </c>
      <c r="AP13694" s="1">
        <v>45338.62777777778</v>
      </c>
    </row>
    <row r="13695" spans="1:43" x14ac:dyDescent="0.35">
      <c r="A13695" t="s">
        <v>73178</v>
      </c>
      <c r="B13695" t="s">
        <v>73179</v>
      </c>
      <c r="C13695" t="s">
        <v>320</v>
      </c>
      <c r="F13695" t="s">
        <v>73180</v>
      </c>
      <c r="H13695" t="s">
        <v>73178</v>
      </c>
      <c r="J13695" t="s">
        <v>73181</v>
      </c>
      <c r="K13695" t="s">
        <v>73182</v>
      </c>
      <c r="M13695" t="s">
        <v>3083</v>
      </c>
      <c r="N13695" t="s">
        <v>65</v>
      </c>
      <c r="O13695" t="s">
        <v>73183</v>
      </c>
      <c r="P13695" t="s">
        <v>50</v>
      </c>
      <c r="U13695" s="1">
        <v>45339</v>
      </c>
      <c r="V13695" s="1">
        <v>45339</v>
      </c>
      <c r="W13695" s="1">
        <v>45339.558333333334</v>
      </c>
      <c r="X13695" s="1">
        <v>45339.558333333334</v>
      </c>
      <c r="AC13695" t="s">
        <v>53</v>
      </c>
      <c r="AD13695">
        <v>2969834196</v>
      </c>
      <c r="AE13695" s="1">
        <v>43354.70416666667</v>
      </c>
      <c r="AF13695" t="s">
        <v>73184</v>
      </c>
      <c r="AG13695" t="s">
        <v>73185</v>
      </c>
      <c r="AH13695" t="s">
        <v>51</v>
      </c>
      <c r="AJ13695" t="s">
        <v>53</v>
      </c>
      <c r="AK13695" t="s">
        <v>78</v>
      </c>
      <c r="AO13695" t="s">
        <v>5443</v>
      </c>
      <c r="AP13695" s="1">
        <v>45360.557638888888</v>
      </c>
      <c r="AQ13695" s="1">
        <v>45339.5625</v>
      </c>
    </row>
    <row r="13696" spans="1:43" x14ac:dyDescent="0.35">
      <c r="A13696" t="s">
        <v>73186</v>
      </c>
      <c r="B13696" t="s">
        <v>73187</v>
      </c>
      <c r="C13696" t="s">
        <v>4550</v>
      </c>
      <c r="F13696">
        <v>15057878574</v>
      </c>
      <c r="H13696" t="s">
        <v>73186</v>
      </c>
      <c r="K13696" t="s">
        <v>73188</v>
      </c>
      <c r="M13696" t="s">
        <v>46111</v>
      </c>
      <c r="N13696" t="s">
        <v>398</v>
      </c>
      <c r="O13696">
        <v>87417</v>
      </c>
      <c r="P13696" t="s">
        <v>50</v>
      </c>
      <c r="U13696" s="1">
        <v>45339</v>
      </c>
      <c r="V13696" s="1">
        <v>45339</v>
      </c>
      <c r="W13696" s="1">
        <v>45339.4</v>
      </c>
      <c r="X13696" s="1">
        <v>45339.4</v>
      </c>
      <c r="AC13696" t="s">
        <v>53</v>
      </c>
      <c r="AD13696">
        <v>1000000001</v>
      </c>
      <c r="AE13696" s="1">
        <v>39973.351388888892</v>
      </c>
      <c r="AF13696" t="s">
        <v>3377</v>
      </c>
      <c r="AG13696" t="s">
        <v>73189</v>
      </c>
      <c r="AH13696" t="s">
        <v>51</v>
      </c>
      <c r="AJ13696" t="s">
        <v>53</v>
      </c>
      <c r="AK13696" t="s">
        <v>78</v>
      </c>
      <c r="AO13696" t="s">
        <v>51552</v>
      </c>
    </row>
    <row r="13697" spans="1:43" x14ac:dyDescent="0.35">
      <c r="A13697" t="s">
        <v>73190</v>
      </c>
      <c r="B13697" t="s">
        <v>14699</v>
      </c>
      <c r="C13697" t="s">
        <v>9136</v>
      </c>
      <c r="F13697" t="s">
        <v>73191</v>
      </c>
      <c r="H13697" t="s">
        <v>73192</v>
      </c>
      <c r="J13697" t="s">
        <v>73193</v>
      </c>
      <c r="K13697" t="s">
        <v>73194</v>
      </c>
      <c r="M13697" t="s">
        <v>11618</v>
      </c>
      <c r="N13697" t="s">
        <v>11619</v>
      </c>
      <c r="O13697">
        <v>78967</v>
      </c>
      <c r="P13697" t="s">
        <v>50</v>
      </c>
      <c r="U13697" s="1">
        <v>45339</v>
      </c>
      <c r="V13697" s="1">
        <v>45339</v>
      </c>
      <c r="W13697" s="1">
        <v>45339.69027777778</v>
      </c>
      <c r="X13697" s="1">
        <v>45339.69027777778</v>
      </c>
      <c r="AC13697" t="s">
        <v>53</v>
      </c>
      <c r="AD13697">
        <v>1000000001</v>
      </c>
      <c r="AE13697" s="1">
        <v>39973.351388888892</v>
      </c>
      <c r="AF13697" t="s">
        <v>3377</v>
      </c>
      <c r="AG13697" t="s">
        <v>73195</v>
      </c>
      <c r="AH13697" t="s">
        <v>51</v>
      </c>
      <c r="AJ13697" t="s">
        <v>53</v>
      </c>
      <c r="AK13697" t="s">
        <v>78</v>
      </c>
      <c r="AO13697" t="s">
        <v>5443</v>
      </c>
    </row>
    <row r="13698" spans="1:43" x14ac:dyDescent="0.35">
      <c r="A13698" t="s">
        <v>73196</v>
      </c>
      <c r="B13698" t="s">
        <v>73197</v>
      </c>
      <c r="C13698" t="s">
        <v>73198</v>
      </c>
      <c r="F13698" t="s">
        <v>73199</v>
      </c>
      <c r="H13698" t="s">
        <v>73196</v>
      </c>
      <c r="J13698" t="s">
        <v>73200</v>
      </c>
      <c r="K13698" t="s">
        <v>73201</v>
      </c>
      <c r="M13698" t="s">
        <v>73201</v>
      </c>
      <c r="N13698" t="s">
        <v>1593</v>
      </c>
      <c r="O13698" s="2" t="s">
        <v>73202</v>
      </c>
      <c r="P13698" t="s">
        <v>50</v>
      </c>
      <c r="U13698" s="1">
        <v>45340</v>
      </c>
      <c r="V13698" s="1">
        <v>45340</v>
      </c>
      <c r="W13698" s="1">
        <v>45340.904166666667</v>
      </c>
      <c r="X13698" s="1">
        <v>45340.904166666667</v>
      </c>
      <c r="AC13698" t="s">
        <v>51</v>
      </c>
      <c r="AD13698">
        <v>1000000001</v>
      </c>
      <c r="AE13698" s="1">
        <v>39973.351388888892</v>
      </c>
      <c r="AF13698" t="s">
        <v>3377</v>
      </c>
      <c r="AG13698" t="s">
        <v>73203</v>
      </c>
      <c r="AH13698" t="s">
        <v>51</v>
      </c>
      <c r="AJ13698" t="s">
        <v>53</v>
      </c>
      <c r="AK13698" t="s">
        <v>78</v>
      </c>
      <c r="AO13698" t="s">
        <v>5443</v>
      </c>
      <c r="AP13698" s="1">
        <v>45340.902777777781</v>
      </c>
    </row>
    <row r="13699" spans="1:43" x14ac:dyDescent="0.35">
      <c r="A13699" t="s">
        <v>73204</v>
      </c>
      <c r="B13699" t="s">
        <v>73205</v>
      </c>
      <c r="C13699" t="s">
        <v>1403</v>
      </c>
      <c r="F13699" t="s">
        <v>73206</v>
      </c>
      <c r="H13699" t="s">
        <v>73207</v>
      </c>
      <c r="J13699" t="s">
        <v>73208</v>
      </c>
      <c r="K13699" t="s">
        <v>73209</v>
      </c>
      <c r="M13699" t="s">
        <v>1553</v>
      </c>
      <c r="N13699" t="s">
        <v>65</v>
      </c>
      <c r="O13699">
        <v>81201</v>
      </c>
      <c r="P13699" t="s">
        <v>50</v>
      </c>
      <c r="U13699" s="1">
        <v>45341</v>
      </c>
      <c r="V13699" s="1">
        <v>45341</v>
      </c>
      <c r="W13699" s="1">
        <v>45341.62222222222</v>
      </c>
      <c r="X13699" s="1">
        <v>45341.62222222222</v>
      </c>
      <c r="AC13699" t="s">
        <v>53</v>
      </c>
      <c r="AD13699">
        <v>2974086779</v>
      </c>
      <c r="AE13699" s="1">
        <v>45341.627083333333</v>
      </c>
      <c r="AF13699" t="s">
        <v>73210</v>
      </c>
      <c r="AG13699" t="s">
        <v>73211</v>
      </c>
      <c r="AH13699" t="s">
        <v>51</v>
      </c>
      <c r="AJ13699" t="s">
        <v>53</v>
      </c>
      <c r="AK13699" t="s">
        <v>78</v>
      </c>
      <c r="AO13699" t="s">
        <v>5443</v>
      </c>
      <c r="AP13699" s="1">
        <v>45349.447222222225</v>
      </c>
      <c r="AQ13699" s="1">
        <v>45349.438194444447</v>
      </c>
    </row>
    <row r="13700" spans="1:43" x14ac:dyDescent="0.35">
      <c r="A13700" t="s">
        <v>73212</v>
      </c>
      <c r="B13700" t="s">
        <v>73213</v>
      </c>
      <c r="C13700" t="s">
        <v>9511</v>
      </c>
      <c r="F13700" t="s">
        <v>73214</v>
      </c>
      <c r="H13700" t="s">
        <v>73215</v>
      </c>
      <c r="J13700" t="s">
        <v>31579</v>
      </c>
      <c r="P13700" t="s">
        <v>50</v>
      </c>
      <c r="U13700" s="1">
        <v>45341</v>
      </c>
      <c r="V13700" s="1">
        <v>45341</v>
      </c>
      <c r="W13700" s="1">
        <v>45341.498611111114</v>
      </c>
      <c r="X13700" s="1">
        <v>45341.498611111114</v>
      </c>
      <c r="AC13700" t="s">
        <v>53</v>
      </c>
      <c r="AD13700">
        <v>2970095592</v>
      </c>
      <c r="AE13700" s="1">
        <v>44448.553472222222</v>
      </c>
      <c r="AF13700" t="s">
        <v>48538</v>
      </c>
      <c r="AG13700" t="s">
        <v>73216</v>
      </c>
      <c r="AH13700" t="s">
        <v>51</v>
      </c>
      <c r="AJ13700" t="s">
        <v>53</v>
      </c>
      <c r="AO13700" t="s">
        <v>5443</v>
      </c>
      <c r="AP13700" s="1">
        <v>45349.59375</v>
      </c>
      <c r="AQ13700" s="1">
        <v>45180.591666666667</v>
      </c>
    </row>
    <row r="13701" spans="1:43" x14ac:dyDescent="0.35">
      <c r="A13701" t="s">
        <v>73217</v>
      </c>
      <c r="B13701" t="s">
        <v>73218</v>
      </c>
      <c r="C13701" t="s">
        <v>10164</v>
      </c>
      <c r="F13701">
        <v>19702505947</v>
      </c>
      <c r="H13701" t="s">
        <v>73219</v>
      </c>
      <c r="J13701" t="s">
        <v>73220</v>
      </c>
      <c r="K13701" t="s">
        <v>73221</v>
      </c>
      <c r="M13701" t="s">
        <v>6070</v>
      </c>
      <c r="N13701" t="s">
        <v>65</v>
      </c>
      <c r="O13701">
        <v>81527</v>
      </c>
      <c r="P13701" t="s">
        <v>50</v>
      </c>
      <c r="U13701" s="1">
        <v>45341</v>
      </c>
      <c r="V13701" s="1">
        <v>45341</v>
      </c>
      <c r="W13701" s="1">
        <v>45341.758333333331</v>
      </c>
      <c r="X13701" s="1">
        <v>45341.758333333331</v>
      </c>
      <c r="AC13701" t="s">
        <v>53</v>
      </c>
      <c r="AD13701">
        <v>1000000001</v>
      </c>
      <c r="AE13701" s="1">
        <v>39973.351388888892</v>
      </c>
      <c r="AF13701" t="s">
        <v>3377</v>
      </c>
      <c r="AG13701" t="s">
        <v>73222</v>
      </c>
      <c r="AH13701" t="s">
        <v>51</v>
      </c>
      <c r="AJ13701" t="s">
        <v>53</v>
      </c>
      <c r="AK13701" t="s">
        <v>78</v>
      </c>
      <c r="AO13701" t="s">
        <v>5443</v>
      </c>
      <c r="AP13701" s="1">
        <v>45358.837500000001</v>
      </c>
    </row>
    <row r="13702" spans="1:43" x14ac:dyDescent="0.35">
      <c r="A13702" t="s">
        <v>73223</v>
      </c>
      <c r="B13702" t="s">
        <v>239</v>
      </c>
      <c r="C13702" t="s">
        <v>73224</v>
      </c>
      <c r="F13702">
        <v>17193377807</v>
      </c>
      <c r="H13702" t="s">
        <v>73225</v>
      </c>
      <c r="J13702" t="s">
        <v>13613</v>
      </c>
      <c r="K13702" t="s">
        <v>73226</v>
      </c>
      <c r="M13702" t="s">
        <v>159</v>
      </c>
      <c r="N13702" t="s">
        <v>287</v>
      </c>
      <c r="O13702">
        <v>80915</v>
      </c>
      <c r="P13702" t="s">
        <v>50</v>
      </c>
      <c r="U13702" s="1">
        <v>45341</v>
      </c>
      <c r="V13702" s="1">
        <v>45341</v>
      </c>
      <c r="W13702" s="1">
        <v>45341.67083333333</v>
      </c>
      <c r="X13702" s="1">
        <v>45341.67083333333</v>
      </c>
      <c r="AC13702" t="s">
        <v>53</v>
      </c>
      <c r="AD13702">
        <v>1000000001</v>
      </c>
      <c r="AE13702" s="1">
        <v>39973.351388888892</v>
      </c>
      <c r="AF13702" t="s">
        <v>3377</v>
      </c>
      <c r="AG13702" t="s">
        <v>73227</v>
      </c>
      <c r="AH13702" t="s">
        <v>51</v>
      </c>
      <c r="AJ13702" t="s">
        <v>53</v>
      </c>
      <c r="AK13702" t="s">
        <v>78</v>
      </c>
      <c r="AO13702" t="s">
        <v>5443</v>
      </c>
      <c r="AP13702" s="1">
        <v>45352.743750000001</v>
      </c>
    </row>
    <row r="13703" spans="1:43" x14ac:dyDescent="0.35">
      <c r="A13703" t="s">
        <v>73228</v>
      </c>
      <c r="B13703" t="s">
        <v>1685</v>
      </c>
      <c r="C13703" t="s">
        <v>383</v>
      </c>
      <c r="F13703" t="s">
        <v>73229</v>
      </c>
      <c r="H13703" t="s">
        <v>73228</v>
      </c>
      <c r="J13703" t="s">
        <v>73230</v>
      </c>
      <c r="K13703" t="s">
        <v>73231</v>
      </c>
      <c r="M13703" t="s">
        <v>4583</v>
      </c>
      <c r="N13703" t="s">
        <v>253</v>
      </c>
      <c r="O13703">
        <v>87507</v>
      </c>
      <c r="P13703" t="s">
        <v>50</v>
      </c>
      <c r="U13703" s="1">
        <v>45341</v>
      </c>
      <c r="V13703" s="1">
        <v>45341</v>
      </c>
      <c r="W13703" s="1">
        <v>45341.488888888889</v>
      </c>
      <c r="X13703" s="1">
        <v>45341.488888888889</v>
      </c>
      <c r="AC13703" t="s">
        <v>51</v>
      </c>
      <c r="AD13703">
        <v>2973338446</v>
      </c>
      <c r="AE13703" s="1">
        <v>45026.489583333336</v>
      </c>
      <c r="AF13703" t="s">
        <v>73232</v>
      </c>
      <c r="AG13703" t="s">
        <v>73233</v>
      </c>
      <c r="AH13703" t="s">
        <v>51</v>
      </c>
      <c r="AJ13703" t="s">
        <v>53</v>
      </c>
      <c r="AK13703" t="s">
        <v>78</v>
      </c>
      <c r="AO13703" t="s">
        <v>5443</v>
      </c>
      <c r="AP13703" s="1">
        <v>45341.487500000003</v>
      </c>
    </row>
    <row r="13704" spans="1:43" x14ac:dyDescent="0.35">
      <c r="A13704" t="s">
        <v>73234</v>
      </c>
      <c r="B13704" t="s">
        <v>73235</v>
      </c>
      <c r="C13704" t="s">
        <v>775</v>
      </c>
      <c r="F13704" t="s">
        <v>73236</v>
      </c>
      <c r="H13704" t="s">
        <v>73237</v>
      </c>
      <c r="J13704" t="s">
        <v>73238</v>
      </c>
      <c r="K13704" t="s">
        <v>73239</v>
      </c>
      <c r="M13704" t="s">
        <v>4583</v>
      </c>
      <c r="N13704" t="s">
        <v>253</v>
      </c>
      <c r="O13704">
        <v>87508</v>
      </c>
      <c r="P13704" t="s">
        <v>50</v>
      </c>
      <c r="U13704" s="1">
        <v>45341</v>
      </c>
      <c r="V13704" s="1">
        <v>45341</v>
      </c>
      <c r="W13704" s="1">
        <v>45341.427777777775</v>
      </c>
      <c r="X13704" s="1">
        <v>45341.427777777775</v>
      </c>
      <c r="AC13704" t="s">
        <v>51</v>
      </c>
      <c r="AD13704">
        <v>1000000001</v>
      </c>
      <c r="AE13704" s="1">
        <v>39973.351388888892</v>
      </c>
      <c r="AF13704" t="s">
        <v>3377</v>
      </c>
      <c r="AG13704" t="s">
        <v>73240</v>
      </c>
      <c r="AH13704" t="s">
        <v>51</v>
      </c>
      <c r="AJ13704" t="s">
        <v>53</v>
      </c>
      <c r="AK13704" t="s">
        <v>78</v>
      </c>
      <c r="AO13704" t="s">
        <v>5443</v>
      </c>
      <c r="AP13704" s="1">
        <v>45370.77847222222</v>
      </c>
    </row>
    <row r="13705" spans="1:43" x14ac:dyDescent="0.35">
      <c r="A13705" t="s">
        <v>73241</v>
      </c>
      <c r="B13705" t="s">
        <v>47901</v>
      </c>
      <c r="C13705" t="s">
        <v>73242</v>
      </c>
      <c r="F13705" t="s">
        <v>73243</v>
      </c>
      <c r="H13705" t="s">
        <v>73241</v>
      </c>
      <c r="J13705" t="s">
        <v>46545</v>
      </c>
      <c r="K13705" t="s">
        <v>73244</v>
      </c>
      <c r="M13705" t="s">
        <v>419</v>
      </c>
      <c r="N13705" t="s">
        <v>253</v>
      </c>
      <c r="O13705">
        <v>87123</v>
      </c>
      <c r="P13705" t="s">
        <v>50</v>
      </c>
      <c r="U13705" s="1">
        <v>45341</v>
      </c>
      <c r="V13705" s="1">
        <v>45341</v>
      </c>
      <c r="W13705" s="1">
        <v>45341.666666666664</v>
      </c>
      <c r="X13705" s="1">
        <v>45341.666666666664</v>
      </c>
      <c r="AC13705" t="s">
        <v>53</v>
      </c>
      <c r="AD13705">
        <v>2969751141</v>
      </c>
      <c r="AE13705" s="1">
        <v>42942.634027777778</v>
      </c>
      <c r="AF13705" t="s">
        <v>46547</v>
      </c>
      <c r="AG13705" t="s">
        <v>73245</v>
      </c>
      <c r="AH13705" t="s">
        <v>51</v>
      </c>
      <c r="AJ13705" t="s">
        <v>53</v>
      </c>
      <c r="AK13705" t="s">
        <v>78</v>
      </c>
      <c r="AO13705" t="s">
        <v>5443</v>
      </c>
      <c r="AP13705" s="1">
        <v>45341.665972222225</v>
      </c>
    </row>
    <row r="13706" spans="1:43" x14ac:dyDescent="0.35">
      <c r="A13706" t="s">
        <v>73246</v>
      </c>
      <c r="B13706" t="s">
        <v>12908</v>
      </c>
      <c r="C13706" t="s">
        <v>47553</v>
      </c>
      <c r="F13706" t="s">
        <v>73247</v>
      </c>
      <c r="H13706" t="s">
        <v>73248</v>
      </c>
      <c r="J13706" t="s">
        <v>52920</v>
      </c>
      <c r="K13706" t="s">
        <v>73249</v>
      </c>
      <c r="M13706" t="s">
        <v>15223</v>
      </c>
      <c r="N13706" t="s">
        <v>213</v>
      </c>
      <c r="O13706">
        <v>81069</v>
      </c>
      <c r="P13706" t="s">
        <v>50</v>
      </c>
      <c r="U13706" s="1">
        <v>45341</v>
      </c>
      <c r="V13706" s="1">
        <v>45341</v>
      </c>
      <c r="W13706" s="1">
        <v>45341.630555555559</v>
      </c>
      <c r="X13706" s="1">
        <v>45341.630555555559</v>
      </c>
      <c r="AC13706" t="s">
        <v>53</v>
      </c>
      <c r="AD13706">
        <v>2972039723</v>
      </c>
      <c r="AE13706" s="1">
        <v>44519.677083333336</v>
      </c>
      <c r="AF13706" t="s">
        <v>52922</v>
      </c>
      <c r="AG13706" t="s">
        <v>73250</v>
      </c>
      <c r="AH13706" t="s">
        <v>51</v>
      </c>
      <c r="AJ13706" t="s">
        <v>53</v>
      </c>
      <c r="AO13706" t="s">
        <v>57090</v>
      </c>
      <c r="AP13706" s="1">
        <v>45341.636111111111</v>
      </c>
    </row>
    <row r="13707" spans="1:43" x14ac:dyDescent="0.35">
      <c r="A13707" t="s">
        <v>73251</v>
      </c>
      <c r="B13707" t="s">
        <v>73252</v>
      </c>
      <c r="C13707" t="s">
        <v>16237</v>
      </c>
      <c r="F13707" t="s">
        <v>73253</v>
      </c>
      <c r="H13707" t="s">
        <v>73251</v>
      </c>
      <c r="J13707" t="s">
        <v>73254</v>
      </c>
      <c r="K13707" t="s">
        <v>73255</v>
      </c>
      <c r="M13707" t="s">
        <v>419</v>
      </c>
      <c r="N13707" t="s">
        <v>253</v>
      </c>
      <c r="O13707">
        <v>87105</v>
      </c>
      <c r="P13707" t="s">
        <v>50</v>
      </c>
      <c r="U13707" s="1">
        <v>45341</v>
      </c>
      <c r="V13707" s="1">
        <v>45341</v>
      </c>
      <c r="W13707" s="1">
        <v>45341.604166666664</v>
      </c>
      <c r="X13707" s="1">
        <v>45341.604166666664</v>
      </c>
      <c r="AC13707" t="s">
        <v>53</v>
      </c>
      <c r="AD13707">
        <v>1000000001</v>
      </c>
      <c r="AE13707" s="1">
        <v>39973.351388888892</v>
      </c>
      <c r="AF13707" t="s">
        <v>3377</v>
      </c>
      <c r="AG13707" t="s">
        <v>73256</v>
      </c>
      <c r="AH13707" t="s">
        <v>51</v>
      </c>
      <c r="AJ13707" t="s">
        <v>53</v>
      </c>
      <c r="AK13707" t="s">
        <v>78</v>
      </c>
      <c r="AO13707" t="s">
        <v>5443</v>
      </c>
      <c r="AP13707" s="1">
        <v>45342.356944444444</v>
      </c>
    </row>
    <row r="13708" spans="1:43" x14ac:dyDescent="0.35">
      <c r="A13708" t="s">
        <v>73257</v>
      </c>
      <c r="B13708" t="s">
        <v>73258</v>
      </c>
      <c r="C13708" t="s">
        <v>587</v>
      </c>
      <c r="F13708">
        <v>14173722616</v>
      </c>
      <c r="H13708" t="s">
        <v>73259</v>
      </c>
      <c r="K13708" t="s">
        <v>73260</v>
      </c>
      <c r="M13708" t="s">
        <v>73261</v>
      </c>
      <c r="N13708" t="s">
        <v>3689</v>
      </c>
      <c r="O13708">
        <v>65775</v>
      </c>
      <c r="P13708" t="s">
        <v>50</v>
      </c>
      <c r="U13708" s="1">
        <v>45341</v>
      </c>
      <c r="V13708" s="1">
        <v>45341</v>
      </c>
      <c r="W13708" s="1">
        <v>45341.54583333333</v>
      </c>
      <c r="X13708" s="1">
        <v>45341.54583333333</v>
      </c>
      <c r="AC13708" t="s">
        <v>53</v>
      </c>
      <c r="AD13708">
        <v>1000000001</v>
      </c>
      <c r="AE13708" s="1">
        <v>39973.351388888892</v>
      </c>
      <c r="AF13708" t="s">
        <v>3377</v>
      </c>
      <c r="AG13708" t="s">
        <v>73262</v>
      </c>
      <c r="AH13708" t="s">
        <v>51</v>
      </c>
      <c r="AJ13708" t="s">
        <v>53</v>
      </c>
      <c r="AK13708" t="s">
        <v>78</v>
      </c>
      <c r="AO13708" t="s">
        <v>51983</v>
      </c>
      <c r="AP13708" s="1">
        <v>45363.331250000003</v>
      </c>
    </row>
    <row r="13709" spans="1:43" x14ac:dyDescent="0.35">
      <c r="A13709" t="s">
        <v>73263</v>
      </c>
      <c r="B13709" t="s">
        <v>73264</v>
      </c>
      <c r="C13709" t="s">
        <v>73265</v>
      </c>
      <c r="F13709" t="s">
        <v>73266</v>
      </c>
      <c r="H13709" t="s">
        <v>73263</v>
      </c>
      <c r="J13709" t="s">
        <v>73267</v>
      </c>
      <c r="K13709" t="s">
        <v>15992</v>
      </c>
      <c r="M13709" t="s">
        <v>15993</v>
      </c>
      <c r="N13709" t="s">
        <v>15994</v>
      </c>
      <c r="O13709">
        <v>4070210</v>
      </c>
      <c r="P13709" t="s">
        <v>50</v>
      </c>
      <c r="U13709" s="1">
        <v>45342</v>
      </c>
      <c r="V13709" s="1">
        <v>45342</v>
      </c>
      <c r="W13709" s="1">
        <v>45342.627083333333</v>
      </c>
      <c r="X13709" s="1">
        <v>45342.627083333333</v>
      </c>
      <c r="AC13709" t="s">
        <v>53</v>
      </c>
      <c r="AD13709">
        <v>2969570414</v>
      </c>
      <c r="AE13709" s="1">
        <v>40940.538888888892</v>
      </c>
      <c r="AF13709" t="s">
        <v>8986</v>
      </c>
      <c r="AG13709" t="s">
        <v>73268</v>
      </c>
      <c r="AH13709" t="s">
        <v>51</v>
      </c>
      <c r="AJ13709" t="s">
        <v>53</v>
      </c>
      <c r="AO13709" t="s">
        <v>5443</v>
      </c>
      <c r="AP13709" s="1">
        <v>45442.495138888888</v>
      </c>
    </row>
    <row r="13710" spans="1:43" x14ac:dyDescent="0.35">
      <c r="A13710" t="s">
        <v>73269</v>
      </c>
      <c r="B13710" t="s">
        <v>3118</v>
      </c>
      <c r="C13710" t="s">
        <v>302</v>
      </c>
      <c r="F13710">
        <v>15755900716</v>
      </c>
      <c r="H13710" t="s">
        <v>73270</v>
      </c>
      <c r="K13710" t="s">
        <v>73271</v>
      </c>
      <c r="M13710" t="s">
        <v>14094</v>
      </c>
      <c r="N13710" t="s">
        <v>398</v>
      </c>
      <c r="O13710">
        <v>88030</v>
      </c>
      <c r="P13710" t="s">
        <v>50</v>
      </c>
      <c r="U13710" s="1">
        <v>45342</v>
      </c>
      <c r="V13710" s="1">
        <v>45342</v>
      </c>
      <c r="W13710" s="1">
        <v>45342.224999999999</v>
      </c>
      <c r="X13710" s="1">
        <v>45342.224999999999</v>
      </c>
      <c r="AC13710" t="s">
        <v>53</v>
      </c>
      <c r="AD13710">
        <v>1000000001</v>
      </c>
      <c r="AE13710" s="1">
        <v>39973.351388888892</v>
      </c>
      <c r="AF13710" t="s">
        <v>3377</v>
      </c>
      <c r="AG13710" t="s">
        <v>73272</v>
      </c>
      <c r="AH13710" t="s">
        <v>51</v>
      </c>
      <c r="AJ13710" t="s">
        <v>53</v>
      </c>
      <c r="AK13710" t="s">
        <v>78</v>
      </c>
      <c r="AO13710" t="s">
        <v>51983</v>
      </c>
      <c r="AP13710" s="1">
        <v>45367.378472222219</v>
      </c>
    </row>
    <row r="13711" spans="1:43" x14ac:dyDescent="0.35">
      <c r="A13711" t="s">
        <v>73273</v>
      </c>
      <c r="B13711" t="s">
        <v>8795</v>
      </c>
      <c r="C13711" t="s">
        <v>3371</v>
      </c>
      <c r="F13711" t="s">
        <v>73274</v>
      </c>
      <c r="H13711" t="s">
        <v>73273</v>
      </c>
      <c r="J13711" t="s">
        <v>73275</v>
      </c>
      <c r="K13711" t="s">
        <v>25885</v>
      </c>
      <c r="M13711" t="s">
        <v>159</v>
      </c>
      <c r="N13711" t="s">
        <v>213</v>
      </c>
      <c r="O13711">
        <v>80907</v>
      </c>
      <c r="P13711" t="s">
        <v>50</v>
      </c>
      <c r="U13711" s="1">
        <v>45342</v>
      </c>
      <c r="V13711" s="1">
        <v>45342</v>
      </c>
      <c r="W13711" s="1">
        <v>45342.622916666667</v>
      </c>
      <c r="X13711" s="1">
        <v>45342.622916666667</v>
      </c>
      <c r="AC13711" t="s">
        <v>53</v>
      </c>
      <c r="AD13711">
        <v>2969782941</v>
      </c>
      <c r="AE13711" s="1">
        <v>43171.747916666667</v>
      </c>
      <c r="AF13711" t="s">
        <v>25886</v>
      </c>
      <c r="AG13711" t="s">
        <v>73276</v>
      </c>
      <c r="AH13711" t="s">
        <v>51</v>
      </c>
      <c r="AJ13711" t="s">
        <v>53</v>
      </c>
      <c r="AO13711" t="s">
        <v>57090</v>
      </c>
      <c r="AP13711" s="1">
        <v>45345.489583333336</v>
      </c>
    </row>
    <row r="13712" spans="1:43" x14ac:dyDescent="0.35">
      <c r="A13712" t="s">
        <v>73277</v>
      </c>
      <c r="B13712" t="s">
        <v>38967</v>
      </c>
      <c r="C13712" t="s">
        <v>5070</v>
      </c>
      <c r="F13712" t="s">
        <v>73278</v>
      </c>
      <c r="H13712" t="s">
        <v>73279</v>
      </c>
      <c r="J13712" t="s">
        <v>25206</v>
      </c>
      <c r="K13712" t="s">
        <v>73280</v>
      </c>
      <c r="M13712" t="s">
        <v>5822</v>
      </c>
      <c r="N13712" t="s">
        <v>287</v>
      </c>
      <c r="O13712">
        <v>80109</v>
      </c>
      <c r="P13712" t="s">
        <v>50</v>
      </c>
      <c r="U13712" s="1">
        <v>45342</v>
      </c>
      <c r="V13712" s="1">
        <v>45342</v>
      </c>
      <c r="AC13712" t="s">
        <v>53</v>
      </c>
      <c r="AD13712">
        <v>2969479596</v>
      </c>
      <c r="AE13712" s="1">
        <v>37399</v>
      </c>
      <c r="AG13712" t="s">
        <v>73281</v>
      </c>
      <c r="AH13712" t="s">
        <v>51</v>
      </c>
      <c r="AJ13712" t="s">
        <v>53</v>
      </c>
      <c r="AO13712" t="s">
        <v>57090</v>
      </c>
    </row>
    <row r="13713" spans="1:43" x14ac:dyDescent="0.35">
      <c r="A13713" t="s">
        <v>73282</v>
      </c>
      <c r="B13713" t="s">
        <v>73283</v>
      </c>
      <c r="C13713" t="s">
        <v>73284</v>
      </c>
      <c r="F13713" t="s">
        <v>73285</v>
      </c>
      <c r="H13713" t="s">
        <v>73286</v>
      </c>
      <c r="J13713" t="s">
        <v>73287</v>
      </c>
      <c r="K13713" t="s">
        <v>73288</v>
      </c>
      <c r="M13713" t="s">
        <v>419</v>
      </c>
      <c r="N13713" t="s">
        <v>253</v>
      </c>
      <c r="O13713">
        <v>87101</v>
      </c>
      <c r="P13713" t="s">
        <v>50</v>
      </c>
      <c r="U13713" s="1">
        <v>45342</v>
      </c>
      <c r="V13713" s="1">
        <v>45342</v>
      </c>
      <c r="W13713" s="1">
        <v>45342.944444444445</v>
      </c>
      <c r="X13713" s="1">
        <v>45342.944444444445</v>
      </c>
      <c r="AC13713" t="s">
        <v>51</v>
      </c>
      <c r="AD13713">
        <v>1000000001</v>
      </c>
      <c r="AE13713" s="1">
        <v>39973.351388888892</v>
      </c>
      <c r="AF13713" t="s">
        <v>3377</v>
      </c>
      <c r="AG13713" t="s">
        <v>73289</v>
      </c>
      <c r="AH13713" t="s">
        <v>51</v>
      </c>
      <c r="AJ13713" t="s">
        <v>53</v>
      </c>
      <c r="AK13713" t="s">
        <v>78</v>
      </c>
      <c r="AO13713" t="s">
        <v>5443</v>
      </c>
      <c r="AP13713" s="1">
        <v>45342.943749999999</v>
      </c>
    </row>
    <row r="13714" spans="1:43" x14ac:dyDescent="0.35">
      <c r="A13714" t="s">
        <v>73290</v>
      </c>
      <c r="B13714" t="s">
        <v>73291</v>
      </c>
      <c r="C13714" t="s">
        <v>18603</v>
      </c>
      <c r="F13714">
        <v>15755901566</v>
      </c>
      <c r="H13714" t="s">
        <v>73292</v>
      </c>
      <c r="K13714" t="s">
        <v>73293</v>
      </c>
      <c r="M13714" t="s">
        <v>6352</v>
      </c>
      <c r="N13714" t="s">
        <v>398</v>
      </c>
      <c r="O13714">
        <v>88023</v>
      </c>
      <c r="P13714" t="s">
        <v>50</v>
      </c>
      <c r="U13714" s="1">
        <v>45342</v>
      </c>
      <c r="V13714" s="1">
        <v>45342</v>
      </c>
      <c r="W13714" s="1">
        <v>45342.572222222225</v>
      </c>
      <c r="X13714" s="1">
        <v>45342.572222222225</v>
      </c>
      <c r="AC13714" t="s">
        <v>53</v>
      </c>
      <c r="AD13714">
        <v>1000000001</v>
      </c>
      <c r="AE13714" s="1">
        <v>39973.351388888892</v>
      </c>
      <c r="AF13714" t="s">
        <v>3377</v>
      </c>
      <c r="AG13714" t="s">
        <v>73294</v>
      </c>
      <c r="AH13714" t="s">
        <v>51</v>
      </c>
      <c r="AJ13714" t="s">
        <v>53</v>
      </c>
      <c r="AK13714" t="s">
        <v>78</v>
      </c>
      <c r="AO13714" t="s">
        <v>5443</v>
      </c>
      <c r="AP13714" s="1">
        <v>45366.87777777778</v>
      </c>
    </row>
    <row r="13715" spans="1:43" x14ac:dyDescent="0.35">
      <c r="A13715" t="s">
        <v>73295</v>
      </c>
      <c r="B13715" t="s">
        <v>73296</v>
      </c>
      <c r="C13715" t="s">
        <v>3834</v>
      </c>
      <c r="F13715" t="s">
        <v>73297</v>
      </c>
      <c r="H13715" t="s">
        <v>73298</v>
      </c>
      <c r="J13715" t="s">
        <v>73299</v>
      </c>
      <c r="K13715" t="s">
        <v>73300</v>
      </c>
      <c r="M13715" t="s">
        <v>1912</v>
      </c>
      <c r="N13715" t="s">
        <v>65</v>
      </c>
      <c r="O13715">
        <v>80120</v>
      </c>
      <c r="P13715" t="s">
        <v>50</v>
      </c>
      <c r="U13715" s="1">
        <v>45342</v>
      </c>
      <c r="V13715" s="1">
        <v>45342</v>
      </c>
      <c r="W13715" s="1">
        <v>45342.484722222223</v>
      </c>
      <c r="X13715" s="1">
        <v>45342.484722222223</v>
      </c>
      <c r="AC13715" t="s">
        <v>53</v>
      </c>
      <c r="AD13715">
        <v>1000000001</v>
      </c>
      <c r="AE13715" s="1">
        <v>39973.351388888892</v>
      </c>
      <c r="AF13715" t="s">
        <v>3377</v>
      </c>
      <c r="AG13715" t="s">
        <v>73301</v>
      </c>
      <c r="AH13715" t="s">
        <v>51</v>
      </c>
      <c r="AJ13715" t="s">
        <v>53</v>
      </c>
      <c r="AK13715" t="s">
        <v>78</v>
      </c>
      <c r="AO13715" t="s">
        <v>5443</v>
      </c>
      <c r="AP13715" s="1">
        <v>45450.554166666669</v>
      </c>
    </row>
    <row r="13716" spans="1:43" x14ac:dyDescent="0.35">
      <c r="A13716" t="s">
        <v>73302</v>
      </c>
      <c r="B13716" t="s">
        <v>2819</v>
      </c>
      <c r="C13716" t="s">
        <v>106</v>
      </c>
      <c r="F13716">
        <v>19703804968</v>
      </c>
      <c r="H13716" t="s">
        <v>73302</v>
      </c>
      <c r="J13716" t="s">
        <v>73303</v>
      </c>
      <c r="K13716" t="s">
        <v>73304</v>
      </c>
      <c r="M13716" t="s">
        <v>3808</v>
      </c>
      <c r="N13716" t="s">
        <v>287</v>
      </c>
      <c r="O13716">
        <v>80701</v>
      </c>
      <c r="P13716" t="s">
        <v>50</v>
      </c>
      <c r="U13716" s="1">
        <v>45342</v>
      </c>
      <c r="V13716" s="1">
        <v>45342</v>
      </c>
      <c r="W13716" s="1">
        <v>45342.465277777781</v>
      </c>
      <c r="X13716" s="1">
        <v>45342.465277777781</v>
      </c>
      <c r="AC13716" t="s">
        <v>53</v>
      </c>
      <c r="AD13716">
        <v>1000000001</v>
      </c>
      <c r="AE13716" s="1">
        <v>39973.351388888892</v>
      </c>
      <c r="AF13716" t="s">
        <v>3377</v>
      </c>
      <c r="AG13716" t="s">
        <v>73305</v>
      </c>
      <c r="AH13716" t="s">
        <v>51</v>
      </c>
      <c r="AJ13716" t="s">
        <v>53</v>
      </c>
      <c r="AK13716" t="s">
        <v>78</v>
      </c>
      <c r="AO13716" t="s">
        <v>51552</v>
      </c>
    </row>
    <row r="13717" spans="1:43" x14ac:dyDescent="0.35">
      <c r="A13717" t="s">
        <v>73306</v>
      </c>
      <c r="B13717" t="s">
        <v>58640</v>
      </c>
      <c r="C13717" t="s">
        <v>17085</v>
      </c>
      <c r="F13717">
        <v>15759881153</v>
      </c>
      <c r="H13717" t="s">
        <v>73306</v>
      </c>
      <c r="N13717" t="s">
        <v>398</v>
      </c>
      <c r="P13717" t="s">
        <v>50</v>
      </c>
      <c r="U13717" s="1">
        <v>45342</v>
      </c>
      <c r="V13717" s="1">
        <v>45342</v>
      </c>
      <c r="W13717" s="1">
        <v>45342.456944444442</v>
      </c>
      <c r="X13717" s="1">
        <v>45342.456944444442</v>
      </c>
      <c r="AC13717" t="s">
        <v>53</v>
      </c>
      <c r="AD13717">
        <v>1000000001</v>
      </c>
      <c r="AE13717" s="1">
        <v>39973.351388888892</v>
      </c>
      <c r="AF13717" t="s">
        <v>3377</v>
      </c>
      <c r="AG13717" t="s">
        <v>73307</v>
      </c>
      <c r="AH13717" t="s">
        <v>51</v>
      </c>
      <c r="AJ13717" t="s">
        <v>53</v>
      </c>
      <c r="AK13717" t="s">
        <v>78</v>
      </c>
      <c r="AO13717" t="s">
        <v>51552</v>
      </c>
    </row>
    <row r="13718" spans="1:43" x14ac:dyDescent="0.35">
      <c r="A13718" t="s">
        <v>72293</v>
      </c>
      <c r="B13718" t="s">
        <v>8424</v>
      </c>
      <c r="C13718" t="s">
        <v>443</v>
      </c>
      <c r="F13718" t="s">
        <v>73308</v>
      </c>
      <c r="H13718" t="s">
        <v>72293</v>
      </c>
      <c r="J13718" t="s">
        <v>13316</v>
      </c>
      <c r="K13718" t="s">
        <v>56032</v>
      </c>
      <c r="M13718" t="s">
        <v>129</v>
      </c>
      <c r="N13718" t="s">
        <v>65</v>
      </c>
      <c r="O13718">
        <v>81008</v>
      </c>
      <c r="P13718" t="s">
        <v>50</v>
      </c>
      <c r="U13718" s="1">
        <v>45342</v>
      </c>
      <c r="V13718" s="1">
        <v>45342</v>
      </c>
      <c r="W13718" s="1">
        <v>45342.325694444444</v>
      </c>
      <c r="X13718" s="1">
        <v>45342.325694444444</v>
      </c>
      <c r="AC13718" t="s">
        <v>53</v>
      </c>
      <c r="AD13718">
        <v>1000000001</v>
      </c>
      <c r="AE13718" s="1">
        <v>39973.351388888892</v>
      </c>
      <c r="AF13718" t="s">
        <v>3377</v>
      </c>
      <c r="AG13718" t="s">
        <v>73309</v>
      </c>
      <c r="AH13718" t="s">
        <v>51</v>
      </c>
      <c r="AJ13718" t="s">
        <v>53</v>
      </c>
      <c r="AK13718" t="s">
        <v>78</v>
      </c>
      <c r="AO13718" t="s">
        <v>5443</v>
      </c>
      <c r="AP13718" s="1">
        <v>45321.449305555558</v>
      </c>
    </row>
    <row r="13719" spans="1:43" x14ac:dyDescent="0.35">
      <c r="A13719" t="s">
        <v>73310</v>
      </c>
      <c r="B13719" t="s">
        <v>8424</v>
      </c>
      <c r="C13719" t="s">
        <v>443</v>
      </c>
      <c r="F13719" t="s">
        <v>47</v>
      </c>
      <c r="H13719" t="s">
        <v>72293</v>
      </c>
      <c r="J13719" t="s">
        <v>49</v>
      </c>
      <c r="P13719" t="s">
        <v>50</v>
      </c>
      <c r="U13719" s="1">
        <v>45342</v>
      </c>
      <c r="V13719" s="1">
        <v>45342</v>
      </c>
      <c r="W13719" s="1">
        <v>45363.472222222219</v>
      </c>
      <c r="X13719" s="1">
        <v>45363.472222222219</v>
      </c>
      <c r="AC13719" t="s">
        <v>53</v>
      </c>
      <c r="AD13719">
        <v>1000000000</v>
      </c>
      <c r="AE13719" s="1">
        <v>37295</v>
      </c>
      <c r="AG13719" t="s">
        <v>73311</v>
      </c>
      <c r="AH13719" t="s">
        <v>51</v>
      </c>
      <c r="AJ13719" t="s">
        <v>53</v>
      </c>
      <c r="AK13719" t="s">
        <v>78</v>
      </c>
      <c r="AO13719" t="s">
        <v>5443</v>
      </c>
      <c r="AP13719" s="1">
        <v>45458.667361111111</v>
      </c>
    </row>
    <row r="13720" spans="1:43" x14ac:dyDescent="0.35">
      <c r="A13720" t="s">
        <v>73312</v>
      </c>
      <c r="B13720" t="s">
        <v>73313</v>
      </c>
      <c r="C13720" t="s">
        <v>860</v>
      </c>
      <c r="F13720" t="s">
        <v>73314</v>
      </c>
      <c r="H13720" t="s">
        <v>73312</v>
      </c>
      <c r="J13720" t="s">
        <v>72782</v>
      </c>
      <c r="K13720" t="s">
        <v>73315</v>
      </c>
      <c r="M13720" t="s">
        <v>2800</v>
      </c>
      <c r="N13720" t="s">
        <v>65</v>
      </c>
      <c r="O13720">
        <v>80601</v>
      </c>
      <c r="P13720" t="s">
        <v>50</v>
      </c>
      <c r="U13720" s="1">
        <v>45342</v>
      </c>
      <c r="V13720" s="1">
        <v>45342</v>
      </c>
      <c r="W13720" s="1">
        <v>45342.523611111108</v>
      </c>
      <c r="X13720" s="1">
        <v>45342.523611111108</v>
      </c>
      <c r="AC13720" t="s">
        <v>51</v>
      </c>
      <c r="AD13720">
        <v>2969783711</v>
      </c>
      <c r="AE13720" s="1">
        <v>43174.697222222225</v>
      </c>
      <c r="AF13720" t="s">
        <v>72784</v>
      </c>
      <c r="AG13720" t="s">
        <v>73316</v>
      </c>
      <c r="AH13720" t="s">
        <v>51</v>
      </c>
      <c r="AJ13720" t="s">
        <v>53</v>
      </c>
      <c r="AK13720" t="s">
        <v>78</v>
      </c>
      <c r="AO13720" t="s">
        <v>5443</v>
      </c>
      <c r="AP13720" s="1">
        <v>45342.522222222222</v>
      </c>
    </row>
    <row r="13721" spans="1:43" x14ac:dyDescent="0.35">
      <c r="A13721" t="s">
        <v>73317</v>
      </c>
      <c r="B13721" t="s">
        <v>73318</v>
      </c>
      <c r="C13721" t="s">
        <v>5456</v>
      </c>
      <c r="F13721" t="s">
        <v>73319</v>
      </c>
      <c r="H13721" t="s">
        <v>73320</v>
      </c>
      <c r="J13721" t="s">
        <v>11720</v>
      </c>
      <c r="K13721" t="s">
        <v>73321</v>
      </c>
      <c r="M13721" t="s">
        <v>15479</v>
      </c>
      <c r="N13721" t="s">
        <v>3849</v>
      </c>
      <c r="O13721">
        <v>60612</v>
      </c>
      <c r="P13721" t="s">
        <v>50</v>
      </c>
      <c r="U13721" s="1">
        <v>45342</v>
      </c>
      <c r="V13721" s="1">
        <v>45342</v>
      </c>
      <c r="AC13721" t="s">
        <v>53</v>
      </c>
      <c r="AD13721">
        <v>2969472760</v>
      </c>
      <c r="AE13721" s="1">
        <v>36916.71597222222</v>
      </c>
      <c r="AG13721" t="s">
        <v>73322</v>
      </c>
      <c r="AH13721" t="s">
        <v>51</v>
      </c>
      <c r="AJ13721" t="s">
        <v>53</v>
      </c>
      <c r="AO13721" t="s">
        <v>5443</v>
      </c>
    </row>
    <row r="13722" spans="1:43" x14ac:dyDescent="0.35">
      <c r="A13722" t="s">
        <v>73323</v>
      </c>
      <c r="B13722" t="s">
        <v>73324</v>
      </c>
      <c r="C13722" t="s">
        <v>14142</v>
      </c>
      <c r="F13722" t="s">
        <v>73325</v>
      </c>
      <c r="H13722" t="s">
        <v>73323</v>
      </c>
      <c r="J13722" t="s">
        <v>70072</v>
      </c>
      <c r="K13722" t="s">
        <v>70073</v>
      </c>
      <c r="M13722" t="s">
        <v>129</v>
      </c>
      <c r="N13722" t="s">
        <v>65</v>
      </c>
      <c r="O13722">
        <v>81003</v>
      </c>
      <c r="P13722" t="s">
        <v>50</v>
      </c>
      <c r="U13722" s="1">
        <v>45342</v>
      </c>
      <c r="V13722" s="1">
        <v>45342</v>
      </c>
      <c r="W13722" s="1">
        <v>45342.569444444445</v>
      </c>
      <c r="X13722" s="1">
        <v>45342.569444444445</v>
      </c>
      <c r="AC13722" t="s">
        <v>51</v>
      </c>
      <c r="AD13722">
        <v>2969755719</v>
      </c>
      <c r="AE13722" s="1">
        <v>42978.359722222223</v>
      </c>
      <c r="AF13722" t="s">
        <v>73326</v>
      </c>
      <c r="AG13722" t="s">
        <v>73327</v>
      </c>
      <c r="AH13722" t="s">
        <v>51</v>
      </c>
      <c r="AJ13722" t="s">
        <v>53</v>
      </c>
      <c r="AK13722" t="s">
        <v>78</v>
      </c>
      <c r="AO13722" t="s">
        <v>5443</v>
      </c>
      <c r="AP13722" s="1">
        <v>45469.322222222225</v>
      </c>
      <c r="AQ13722" s="1">
        <v>45350.422222222223</v>
      </c>
    </row>
    <row r="13723" spans="1:43" x14ac:dyDescent="0.35">
      <c r="A13723" t="s">
        <v>28025</v>
      </c>
      <c r="B13723" t="s">
        <v>9965</v>
      </c>
      <c r="C13723" t="s">
        <v>1775</v>
      </c>
      <c r="F13723" t="s">
        <v>73328</v>
      </c>
      <c r="H13723" t="s">
        <v>28025</v>
      </c>
      <c r="J13723" t="s">
        <v>28026</v>
      </c>
      <c r="K13723" t="s">
        <v>23749</v>
      </c>
      <c r="L13723" t="s">
        <v>23750</v>
      </c>
      <c r="M13723" t="s">
        <v>23751</v>
      </c>
      <c r="N13723" t="s">
        <v>264</v>
      </c>
      <c r="O13723">
        <v>75633</v>
      </c>
      <c r="P13723" t="s">
        <v>50</v>
      </c>
      <c r="U13723" s="1">
        <v>45342</v>
      </c>
      <c r="V13723" s="1">
        <v>45342</v>
      </c>
      <c r="W13723" s="1">
        <v>45342.422222222223</v>
      </c>
      <c r="X13723" s="1">
        <v>45342.422222222223</v>
      </c>
      <c r="AC13723" t="s">
        <v>51</v>
      </c>
      <c r="AD13723">
        <v>2969515564</v>
      </c>
      <c r="AE13723" s="1">
        <v>38667.748611111114</v>
      </c>
      <c r="AF13723" t="s">
        <v>29489</v>
      </c>
      <c r="AG13723" t="s">
        <v>73329</v>
      </c>
      <c r="AH13723" t="s">
        <v>51</v>
      </c>
      <c r="AJ13723" t="s">
        <v>53</v>
      </c>
      <c r="AO13723" t="s">
        <v>5443</v>
      </c>
      <c r="AP13723" s="1">
        <v>45471.432638888888</v>
      </c>
      <c r="AQ13723" s="1">
        <v>45443.397916666669</v>
      </c>
    </row>
    <row r="13724" spans="1:43" x14ac:dyDescent="0.35">
      <c r="A13724" t="s">
        <v>73330</v>
      </c>
      <c r="B13724" t="s">
        <v>73331</v>
      </c>
      <c r="C13724" t="s">
        <v>73332</v>
      </c>
      <c r="H13724" t="s">
        <v>73333</v>
      </c>
      <c r="J13724" t="s">
        <v>75</v>
      </c>
      <c r="P13724" t="s">
        <v>50</v>
      </c>
      <c r="U13724" s="1">
        <v>45342</v>
      </c>
      <c r="V13724" s="1">
        <v>45342</v>
      </c>
      <c r="W13724" s="1">
        <v>45342.720138888886</v>
      </c>
      <c r="X13724" s="1">
        <v>45342.720138888886</v>
      </c>
      <c r="AC13724" t="s">
        <v>53</v>
      </c>
      <c r="AD13724">
        <v>2969480024</v>
      </c>
      <c r="AE13724" s="1">
        <v>37427</v>
      </c>
      <c r="AF13724" t="s">
        <v>76</v>
      </c>
      <c r="AG13724" t="s">
        <v>73334</v>
      </c>
      <c r="AH13724" t="s">
        <v>51</v>
      </c>
      <c r="AJ13724" t="s">
        <v>53</v>
      </c>
      <c r="AO13724" t="s">
        <v>5443</v>
      </c>
      <c r="AP13724" s="1">
        <v>45475.37222222222</v>
      </c>
      <c r="AQ13724" s="1">
        <v>45475.412499999999</v>
      </c>
    </row>
    <row r="13725" spans="1:43" x14ac:dyDescent="0.35">
      <c r="A13725" t="s">
        <v>73335</v>
      </c>
      <c r="B13725" t="s">
        <v>12646</v>
      </c>
      <c r="C13725" t="s">
        <v>587</v>
      </c>
      <c r="F13725" t="s">
        <v>73336</v>
      </c>
      <c r="H13725" t="s">
        <v>73335</v>
      </c>
      <c r="J13725" t="s">
        <v>73337</v>
      </c>
      <c r="K13725" t="s">
        <v>73338</v>
      </c>
      <c r="M13725" t="s">
        <v>753</v>
      </c>
      <c r="N13725" t="s">
        <v>798</v>
      </c>
      <c r="O13725">
        <v>79907</v>
      </c>
      <c r="P13725" t="s">
        <v>50</v>
      </c>
      <c r="U13725" s="1">
        <v>45343</v>
      </c>
      <c r="V13725" s="1">
        <v>45343</v>
      </c>
      <c r="W13725" s="1">
        <v>45343.65</v>
      </c>
      <c r="X13725" s="1">
        <v>45343.65</v>
      </c>
      <c r="AC13725" t="s">
        <v>51</v>
      </c>
      <c r="AD13725">
        <v>2974088671</v>
      </c>
      <c r="AE13725" s="1">
        <v>45344.416666666664</v>
      </c>
      <c r="AF13725" t="s">
        <v>73339</v>
      </c>
      <c r="AG13725" t="s">
        <v>73340</v>
      </c>
      <c r="AH13725" t="s">
        <v>51</v>
      </c>
      <c r="AJ13725" t="s">
        <v>53</v>
      </c>
      <c r="AK13725" t="s">
        <v>78</v>
      </c>
      <c r="AO13725" t="s">
        <v>5443</v>
      </c>
      <c r="AP13725" s="1">
        <v>45344.429861111108</v>
      </c>
      <c r="AQ13725" s="1">
        <v>45344.428472222222</v>
      </c>
    </row>
    <row r="13726" spans="1:43" x14ac:dyDescent="0.35">
      <c r="A13726" t="s">
        <v>73341</v>
      </c>
      <c r="B13726" t="s">
        <v>1997</v>
      </c>
      <c r="C13726" t="s">
        <v>8408</v>
      </c>
      <c r="F13726" t="s">
        <v>73342</v>
      </c>
      <c r="H13726" t="s">
        <v>73341</v>
      </c>
      <c r="J13726" t="s">
        <v>73343</v>
      </c>
      <c r="K13726" t="s">
        <v>73344</v>
      </c>
      <c r="M13726" t="s">
        <v>753</v>
      </c>
      <c r="N13726" t="s">
        <v>798</v>
      </c>
      <c r="O13726">
        <v>79905</v>
      </c>
      <c r="P13726" t="s">
        <v>50</v>
      </c>
      <c r="U13726" s="1">
        <v>45343</v>
      </c>
      <c r="V13726" s="1">
        <v>45343</v>
      </c>
      <c r="W13726" s="1">
        <v>45343.474999999999</v>
      </c>
      <c r="X13726" s="1">
        <v>45343.474999999999</v>
      </c>
      <c r="AC13726" t="s">
        <v>51</v>
      </c>
      <c r="AD13726">
        <v>2972377306</v>
      </c>
      <c r="AE13726" s="1">
        <v>44974.376388888886</v>
      </c>
      <c r="AF13726" t="s">
        <v>73345</v>
      </c>
      <c r="AG13726" t="s">
        <v>73346</v>
      </c>
      <c r="AH13726" t="s">
        <v>51</v>
      </c>
      <c r="AJ13726" t="s">
        <v>53</v>
      </c>
      <c r="AK13726" t="s">
        <v>78</v>
      </c>
      <c r="AO13726" t="s">
        <v>5443</v>
      </c>
      <c r="AP13726" s="1">
        <v>45343.646527777775</v>
      </c>
      <c r="AQ13726" s="1">
        <v>45343.5625</v>
      </c>
    </row>
    <row r="13727" spans="1:43" x14ac:dyDescent="0.35">
      <c r="A13727" t="s">
        <v>73347</v>
      </c>
      <c r="B13727" t="s">
        <v>9569</v>
      </c>
      <c r="C13727" t="s">
        <v>904</v>
      </c>
      <c r="H13727" t="s">
        <v>42223</v>
      </c>
      <c r="J13727" t="s">
        <v>72872</v>
      </c>
      <c r="P13727" t="s">
        <v>50</v>
      </c>
      <c r="U13727" s="1">
        <v>45343</v>
      </c>
      <c r="V13727" s="1">
        <v>45343</v>
      </c>
      <c r="AC13727" t="s">
        <v>53</v>
      </c>
      <c r="AD13727">
        <v>2969555869</v>
      </c>
      <c r="AE13727" s="1">
        <v>40462.665972222225</v>
      </c>
      <c r="AG13727" t="s">
        <v>73348</v>
      </c>
      <c r="AH13727" t="s">
        <v>51</v>
      </c>
      <c r="AJ13727" t="s">
        <v>53</v>
      </c>
      <c r="AO13727" t="s">
        <v>5443</v>
      </c>
    </row>
    <row r="13728" spans="1:43" x14ac:dyDescent="0.35">
      <c r="A13728" t="s">
        <v>73349</v>
      </c>
      <c r="B13728" t="s">
        <v>73350</v>
      </c>
      <c r="C13728" t="s">
        <v>29503</v>
      </c>
      <c r="F13728" t="s">
        <v>73351</v>
      </c>
      <c r="G13728">
        <v>5055432146</v>
      </c>
      <c r="H13728" t="s">
        <v>73352</v>
      </c>
      <c r="J13728" t="s">
        <v>7142</v>
      </c>
      <c r="M13728" t="s">
        <v>1296</v>
      </c>
      <c r="N13728" t="s">
        <v>124</v>
      </c>
      <c r="O13728">
        <v>88220</v>
      </c>
      <c r="P13728" t="s">
        <v>50</v>
      </c>
      <c r="U13728" s="1">
        <v>45343</v>
      </c>
      <c r="V13728" s="1">
        <v>45343</v>
      </c>
      <c r="W13728" s="1">
        <v>45343.527777777781</v>
      </c>
      <c r="X13728" s="1">
        <v>45343.527777777781</v>
      </c>
      <c r="AC13728" t="s">
        <v>53</v>
      </c>
      <c r="AD13728">
        <v>2969584761</v>
      </c>
      <c r="AE13728" s="1">
        <v>41288.714583333334</v>
      </c>
      <c r="AF13728" t="s">
        <v>7145</v>
      </c>
      <c r="AG13728" t="s">
        <v>73353</v>
      </c>
      <c r="AH13728" t="s">
        <v>51</v>
      </c>
      <c r="AJ13728" t="s">
        <v>53</v>
      </c>
      <c r="AK13728" t="s">
        <v>78</v>
      </c>
      <c r="AO13728" t="s">
        <v>5443</v>
      </c>
      <c r="AP13728" s="1">
        <v>45351.023611111108</v>
      </c>
    </row>
    <row r="13729" spans="1:43" x14ac:dyDescent="0.35">
      <c r="A13729" t="s">
        <v>73354</v>
      </c>
      <c r="B13729" t="s">
        <v>2072</v>
      </c>
      <c r="C13729" t="s">
        <v>7417</v>
      </c>
      <c r="F13729" t="s">
        <v>73355</v>
      </c>
      <c r="G13729" t="s">
        <v>73356</v>
      </c>
      <c r="H13729" t="s">
        <v>73357</v>
      </c>
      <c r="J13729" t="s">
        <v>7142</v>
      </c>
      <c r="M13729" t="s">
        <v>1296</v>
      </c>
      <c r="N13729" t="s">
        <v>398</v>
      </c>
      <c r="O13729">
        <v>88220</v>
      </c>
      <c r="P13729" t="s">
        <v>50</v>
      </c>
      <c r="U13729" s="1">
        <v>45343</v>
      </c>
      <c r="V13729" s="1">
        <v>45343</v>
      </c>
      <c r="W13729" s="1">
        <v>45343.526388888888</v>
      </c>
      <c r="X13729" s="1">
        <v>45343.526388888888</v>
      </c>
      <c r="AC13729" t="s">
        <v>53</v>
      </c>
      <c r="AD13729">
        <v>2969584761</v>
      </c>
      <c r="AE13729" s="1">
        <v>41288.714583333334</v>
      </c>
      <c r="AF13729" t="s">
        <v>7145</v>
      </c>
      <c r="AG13729" t="s">
        <v>73358</v>
      </c>
      <c r="AH13729" t="s">
        <v>51</v>
      </c>
      <c r="AJ13729" t="s">
        <v>53</v>
      </c>
      <c r="AK13729" t="s">
        <v>78</v>
      </c>
      <c r="AO13729" t="s">
        <v>5443</v>
      </c>
      <c r="AP13729" s="1">
        <v>45343.525000000001</v>
      </c>
    </row>
    <row r="13730" spans="1:43" x14ac:dyDescent="0.35">
      <c r="A13730" t="s">
        <v>73359</v>
      </c>
      <c r="B13730" t="s">
        <v>73360</v>
      </c>
      <c r="C13730" t="s">
        <v>73361</v>
      </c>
      <c r="F13730" t="s">
        <v>73362</v>
      </c>
      <c r="H13730" t="s">
        <v>73359</v>
      </c>
      <c r="J13730" t="s">
        <v>73363</v>
      </c>
      <c r="K13730" t="s">
        <v>73364</v>
      </c>
      <c r="M13730" t="s">
        <v>2937</v>
      </c>
      <c r="N13730" t="s">
        <v>798</v>
      </c>
      <c r="O13730">
        <v>79821</v>
      </c>
      <c r="P13730" t="s">
        <v>50</v>
      </c>
      <c r="U13730" s="1">
        <v>45343</v>
      </c>
      <c r="V13730" s="1">
        <v>45343</v>
      </c>
      <c r="W13730" s="1">
        <v>45343.661111111112</v>
      </c>
      <c r="X13730" s="1">
        <v>45343.661111111112</v>
      </c>
      <c r="AC13730" t="s">
        <v>51</v>
      </c>
      <c r="AD13730">
        <v>2974088672</v>
      </c>
      <c r="AE13730" s="1">
        <v>45344.418055555558</v>
      </c>
      <c r="AF13730" t="s">
        <v>73365</v>
      </c>
      <c r="AG13730" t="s">
        <v>73366</v>
      </c>
      <c r="AH13730" t="s">
        <v>51</v>
      </c>
      <c r="AJ13730" t="s">
        <v>53</v>
      </c>
      <c r="AK13730" t="s">
        <v>78</v>
      </c>
      <c r="AO13730" t="s">
        <v>5443</v>
      </c>
      <c r="AP13730" s="1">
        <v>45344.429861111108</v>
      </c>
      <c r="AQ13730" s="1">
        <v>45344.431944444441</v>
      </c>
    </row>
    <row r="13731" spans="1:43" x14ac:dyDescent="0.35">
      <c r="A13731" t="s">
        <v>73367</v>
      </c>
      <c r="B13731" t="s">
        <v>7264</v>
      </c>
      <c r="C13731" t="s">
        <v>8155</v>
      </c>
      <c r="H13731" t="s">
        <v>8156</v>
      </c>
      <c r="U13731" s="1">
        <v>45343</v>
      </c>
      <c r="V13731" s="1">
        <v>45343</v>
      </c>
      <c r="AC13731" t="s">
        <v>53</v>
      </c>
      <c r="AD13731">
        <v>9999999999</v>
      </c>
      <c r="AE13731" s="1">
        <v>45196</v>
      </c>
      <c r="AG13731" t="s">
        <v>73368</v>
      </c>
      <c r="AH13731" t="s">
        <v>51</v>
      </c>
      <c r="AJ13731" t="s">
        <v>53</v>
      </c>
      <c r="AO13731" t="s">
        <v>5443</v>
      </c>
    </row>
    <row r="13732" spans="1:43" x14ac:dyDescent="0.35">
      <c r="A13732" t="s">
        <v>73369</v>
      </c>
      <c r="B13732" t="s">
        <v>73370</v>
      </c>
      <c r="C13732" t="s">
        <v>3834</v>
      </c>
      <c r="F13732" t="s">
        <v>73371</v>
      </c>
      <c r="H13732" t="s">
        <v>73372</v>
      </c>
      <c r="J13732" t="s">
        <v>73373</v>
      </c>
      <c r="K13732" t="s">
        <v>73374</v>
      </c>
      <c r="M13732" t="s">
        <v>1879</v>
      </c>
      <c r="N13732" t="s">
        <v>65</v>
      </c>
      <c r="O13732">
        <v>80502</v>
      </c>
      <c r="P13732" t="s">
        <v>50</v>
      </c>
      <c r="U13732" s="1">
        <v>45343</v>
      </c>
      <c r="V13732" s="1">
        <v>45343</v>
      </c>
      <c r="W13732" s="1">
        <v>45343.501388888886</v>
      </c>
      <c r="X13732" s="1">
        <v>45343.501388888886</v>
      </c>
      <c r="AC13732" t="s">
        <v>51</v>
      </c>
      <c r="AD13732">
        <v>2974091808</v>
      </c>
      <c r="AE13732" s="1">
        <v>45349.540277777778</v>
      </c>
      <c r="AF13732" t="s">
        <v>73375</v>
      </c>
      <c r="AG13732" t="s">
        <v>73376</v>
      </c>
      <c r="AH13732" t="s">
        <v>51</v>
      </c>
      <c r="AJ13732" t="s">
        <v>53</v>
      </c>
      <c r="AK13732" t="s">
        <v>78</v>
      </c>
      <c r="AO13732" t="s">
        <v>5443</v>
      </c>
      <c r="AP13732" s="1">
        <v>45343.501388888886</v>
      </c>
    </row>
    <row r="13733" spans="1:43" x14ac:dyDescent="0.35">
      <c r="A13733" t="s">
        <v>34143</v>
      </c>
      <c r="B13733" t="s">
        <v>1597</v>
      </c>
      <c r="C13733" t="s">
        <v>5855</v>
      </c>
      <c r="F13733" t="s">
        <v>34142</v>
      </c>
      <c r="H13733" t="s">
        <v>34143</v>
      </c>
      <c r="J13733" t="s">
        <v>5239</v>
      </c>
      <c r="K13733" t="s">
        <v>34144</v>
      </c>
      <c r="M13733" t="s">
        <v>1157</v>
      </c>
      <c r="N13733" t="s">
        <v>798</v>
      </c>
      <c r="O13733">
        <v>75672</v>
      </c>
      <c r="P13733" t="s">
        <v>50</v>
      </c>
      <c r="U13733" s="1">
        <v>45343</v>
      </c>
      <c r="V13733" s="1">
        <v>45343</v>
      </c>
      <c r="AC13733" t="s">
        <v>53</v>
      </c>
      <c r="AD13733">
        <v>2969475162</v>
      </c>
      <c r="AE13733" s="1">
        <v>37147</v>
      </c>
      <c r="AG13733" t="s">
        <v>73377</v>
      </c>
      <c r="AH13733" t="s">
        <v>51</v>
      </c>
      <c r="AJ13733" t="s">
        <v>53</v>
      </c>
      <c r="AO13733" t="s">
        <v>5443</v>
      </c>
    </row>
    <row r="13734" spans="1:43" x14ac:dyDescent="0.35">
      <c r="A13734" t="s">
        <v>73378</v>
      </c>
      <c r="B13734" t="s">
        <v>73379</v>
      </c>
      <c r="C13734" t="s">
        <v>11863</v>
      </c>
      <c r="F13734" t="s">
        <v>73380</v>
      </c>
      <c r="H13734" t="s">
        <v>73378</v>
      </c>
      <c r="J13734" t="s">
        <v>46202</v>
      </c>
      <c r="K13734" t="s">
        <v>73381</v>
      </c>
      <c r="M13734" t="s">
        <v>45147</v>
      </c>
      <c r="N13734" t="s">
        <v>14320</v>
      </c>
      <c r="O13734">
        <v>83402</v>
      </c>
      <c r="P13734" t="s">
        <v>50</v>
      </c>
      <c r="U13734" s="1">
        <v>45343</v>
      </c>
      <c r="V13734" s="1">
        <v>45343</v>
      </c>
      <c r="W13734" s="1">
        <v>45343.57916666667</v>
      </c>
      <c r="X13734" s="1">
        <v>45343.57916666667</v>
      </c>
      <c r="AC13734" t="s">
        <v>53</v>
      </c>
      <c r="AD13734">
        <v>1000000001</v>
      </c>
      <c r="AE13734" s="1">
        <v>39973.351388888892</v>
      </c>
      <c r="AF13734" t="s">
        <v>3377</v>
      </c>
      <c r="AG13734" t="s">
        <v>73382</v>
      </c>
      <c r="AH13734" t="s">
        <v>51</v>
      </c>
      <c r="AJ13734" t="s">
        <v>53</v>
      </c>
      <c r="AK13734" t="s">
        <v>78</v>
      </c>
      <c r="AO13734" t="s">
        <v>5443</v>
      </c>
      <c r="AP13734" s="1">
        <v>45413.722916666666</v>
      </c>
    </row>
    <row r="13735" spans="1:43" x14ac:dyDescent="0.35">
      <c r="A13735" t="s">
        <v>73383</v>
      </c>
      <c r="B13735" t="s">
        <v>73384</v>
      </c>
      <c r="C13735" t="s">
        <v>715</v>
      </c>
      <c r="F13735" t="s">
        <v>73385</v>
      </c>
      <c r="G13735" t="s">
        <v>73385</v>
      </c>
      <c r="H13735" t="s">
        <v>73386</v>
      </c>
      <c r="J13735" t="s">
        <v>73387</v>
      </c>
      <c r="K13735" t="s">
        <v>73388</v>
      </c>
      <c r="M13735" t="s">
        <v>4004</v>
      </c>
      <c r="N13735" t="s">
        <v>124</v>
      </c>
      <c r="O13735">
        <v>88210</v>
      </c>
      <c r="P13735" t="s">
        <v>50</v>
      </c>
      <c r="U13735" s="1">
        <v>45343</v>
      </c>
      <c r="V13735" s="1">
        <v>45343</v>
      </c>
      <c r="W13735" s="1">
        <v>45343.529166666667</v>
      </c>
      <c r="X13735" s="1">
        <v>45343.529166666667</v>
      </c>
      <c r="AC13735" t="s">
        <v>53</v>
      </c>
      <c r="AD13735">
        <v>1000000001</v>
      </c>
      <c r="AE13735" s="1">
        <v>39973.351388888892</v>
      </c>
      <c r="AF13735" t="s">
        <v>3377</v>
      </c>
      <c r="AG13735" t="s">
        <v>73389</v>
      </c>
      <c r="AH13735" t="s">
        <v>51</v>
      </c>
      <c r="AJ13735" t="s">
        <v>53</v>
      </c>
      <c r="AK13735" t="s">
        <v>78</v>
      </c>
      <c r="AO13735" t="s">
        <v>51552</v>
      </c>
    </row>
    <row r="13736" spans="1:43" x14ac:dyDescent="0.35">
      <c r="A13736">
        <v>374422</v>
      </c>
      <c r="B13736" t="s">
        <v>14591</v>
      </c>
      <c r="C13736" t="s">
        <v>21769</v>
      </c>
      <c r="F13736" t="s">
        <v>43635</v>
      </c>
      <c r="G13736">
        <v>4802449235</v>
      </c>
      <c r="H13736" t="s">
        <v>43636</v>
      </c>
      <c r="J13736" t="s">
        <v>12614</v>
      </c>
      <c r="M13736" t="s">
        <v>1333</v>
      </c>
      <c r="N13736" t="s">
        <v>287</v>
      </c>
      <c r="O13736">
        <v>80110</v>
      </c>
      <c r="P13736" t="s">
        <v>50</v>
      </c>
      <c r="U13736" s="1">
        <v>45343</v>
      </c>
      <c r="V13736" s="1">
        <v>45343</v>
      </c>
      <c r="AC13736" t="s">
        <v>53</v>
      </c>
      <c r="AD13736">
        <v>2969543968</v>
      </c>
      <c r="AE13736" s="1">
        <v>40032.470138888886</v>
      </c>
      <c r="AG13736" t="s">
        <v>73390</v>
      </c>
      <c r="AH13736" t="s">
        <v>51</v>
      </c>
      <c r="AJ13736" t="s">
        <v>53</v>
      </c>
      <c r="AO13736" t="s">
        <v>57090</v>
      </c>
    </row>
    <row r="13737" spans="1:43" x14ac:dyDescent="0.35">
      <c r="A13737" t="s">
        <v>73391</v>
      </c>
      <c r="B13737" t="s">
        <v>73392</v>
      </c>
      <c r="C13737" t="s">
        <v>2388</v>
      </c>
      <c r="F13737" t="s">
        <v>73393</v>
      </c>
      <c r="H13737" t="s">
        <v>73391</v>
      </c>
      <c r="J13737" t="s">
        <v>73394</v>
      </c>
      <c r="K13737" t="s">
        <v>73395</v>
      </c>
      <c r="M13737" t="s">
        <v>24011</v>
      </c>
      <c r="N13737" t="s">
        <v>253</v>
      </c>
      <c r="O13737">
        <v>87020</v>
      </c>
      <c r="P13737" t="s">
        <v>50</v>
      </c>
      <c r="U13737" s="1">
        <v>45343</v>
      </c>
      <c r="V13737" s="1">
        <v>45343</v>
      </c>
      <c r="W13737" s="1">
        <v>45343.508333333331</v>
      </c>
      <c r="X13737" s="1">
        <v>45343.508333333331</v>
      </c>
      <c r="AC13737" t="s">
        <v>51</v>
      </c>
      <c r="AD13737">
        <v>1000000001</v>
      </c>
      <c r="AE13737" s="1">
        <v>39973.351388888892</v>
      </c>
      <c r="AF13737" t="s">
        <v>3377</v>
      </c>
      <c r="AG13737" t="s">
        <v>73396</v>
      </c>
      <c r="AH13737" t="s">
        <v>51</v>
      </c>
      <c r="AJ13737" t="s">
        <v>53</v>
      </c>
      <c r="AK13737" t="s">
        <v>78</v>
      </c>
      <c r="AO13737" t="s">
        <v>5443</v>
      </c>
      <c r="AP13737" s="1">
        <v>45344.506249999999</v>
      </c>
    </row>
    <row r="13738" spans="1:43" x14ac:dyDescent="0.35">
      <c r="A13738" t="s">
        <v>73397</v>
      </c>
      <c r="B13738" t="s">
        <v>73398</v>
      </c>
      <c r="C13738" t="s">
        <v>14182</v>
      </c>
      <c r="F13738" t="s">
        <v>73399</v>
      </c>
      <c r="G13738">
        <v>7653078281</v>
      </c>
      <c r="H13738" t="s">
        <v>73400</v>
      </c>
      <c r="J13738" t="s">
        <v>72001</v>
      </c>
      <c r="M13738" t="s">
        <v>16336</v>
      </c>
      <c r="N13738" t="s">
        <v>287</v>
      </c>
      <c r="O13738" t="s">
        <v>73401</v>
      </c>
      <c r="P13738" t="s">
        <v>50</v>
      </c>
      <c r="U13738" s="1">
        <v>45344</v>
      </c>
      <c r="V13738" s="1">
        <v>45344</v>
      </c>
      <c r="W13738" s="1">
        <v>45344.413888888892</v>
      </c>
      <c r="X13738" s="1">
        <v>45344.413888888892</v>
      </c>
      <c r="AC13738" t="s">
        <v>53</v>
      </c>
      <c r="AD13738">
        <v>2969662821</v>
      </c>
      <c r="AE13738" s="1">
        <v>42066.458333333336</v>
      </c>
      <c r="AF13738" t="s">
        <v>22120</v>
      </c>
      <c r="AG13738" t="s">
        <v>73402</v>
      </c>
      <c r="AH13738" t="s">
        <v>51</v>
      </c>
      <c r="AJ13738" t="s">
        <v>53</v>
      </c>
      <c r="AK13738" t="s">
        <v>78</v>
      </c>
      <c r="AO13738" t="s">
        <v>5443</v>
      </c>
      <c r="AP13738" s="1">
        <v>45376.381249999999</v>
      </c>
    </row>
    <row r="13739" spans="1:43" x14ac:dyDescent="0.35">
      <c r="A13739" t="s">
        <v>73403</v>
      </c>
      <c r="B13739" t="s">
        <v>51355</v>
      </c>
      <c r="C13739" t="s">
        <v>12594</v>
      </c>
      <c r="F13739" t="s">
        <v>73404</v>
      </c>
      <c r="H13739" t="s">
        <v>73405</v>
      </c>
      <c r="J13739" t="s">
        <v>54727</v>
      </c>
      <c r="K13739" t="s">
        <v>73406</v>
      </c>
      <c r="M13739" t="s">
        <v>3124</v>
      </c>
      <c r="N13739" t="s">
        <v>253</v>
      </c>
      <c r="O13739">
        <v>87035</v>
      </c>
      <c r="P13739" t="s">
        <v>50</v>
      </c>
      <c r="U13739" s="1">
        <v>45344</v>
      </c>
      <c r="V13739" s="1">
        <v>45344</v>
      </c>
      <c r="W13739" s="1">
        <v>45344.176388888889</v>
      </c>
      <c r="X13739" s="1">
        <v>45344.176388888889</v>
      </c>
      <c r="AC13739" t="s">
        <v>53</v>
      </c>
      <c r="AD13739">
        <v>2969655332</v>
      </c>
      <c r="AE13739" s="1">
        <v>42013.668749999997</v>
      </c>
      <c r="AG13739" t="s">
        <v>73407</v>
      </c>
      <c r="AH13739" t="s">
        <v>51</v>
      </c>
      <c r="AJ13739" t="s">
        <v>53</v>
      </c>
      <c r="AK13739" t="s">
        <v>78</v>
      </c>
      <c r="AO13739" t="s">
        <v>5443</v>
      </c>
      <c r="AP13739" s="1">
        <v>45470.621527777781</v>
      </c>
    </row>
    <row r="13740" spans="1:43" x14ac:dyDescent="0.35">
      <c r="A13740" t="s">
        <v>73408</v>
      </c>
      <c r="B13740" t="s">
        <v>46363</v>
      </c>
      <c r="C13740" t="s">
        <v>10684</v>
      </c>
      <c r="F13740" t="s">
        <v>73409</v>
      </c>
      <c r="H13740" t="s">
        <v>73410</v>
      </c>
      <c r="J13740" t="s">
        <v>32584</v>
      </c>
      <c r="K13740" t="s">
        <v>73411</v>
      </c>
      <c r="M13740" t="s">
        <v>1296</v>
      </c>
      <c r="N13740" t="s">
        <v>398</v>
      </c>
      <c r="O13740">
        <v>88220</v>
      </c>
      <c r="P13740" t="s">
        <v>50</v>
      </c>
      <c r="U13740" s="1">
        <v>45344</v>
      </c>
      <c r="V13740" s="1">
        <v>45344</v>
      </c>
      <c r="W13740" s="1">
        <v>45344.320833333331</v>
      </c>
      <c r="X13740" s="1">
        <v>45344.320833333331</v>
      </c>
      <c r="AC13740" t="s">
        <v>53</v>
      </c>
      <c r="AD13740">
        <v>2969524773</v>
      </c>
      <c r="AE13740" s="1">
        <v>39196.726388888892</v>
      </c>
      <c r="AF13740" t="s">
        <v>7799</v>
      </c>
      <c r="AG13740" t="s">
        <v>73412</v>
      </c>
      <c r="AH13740" t="s">
        <v>51</v>
      </c>
      <c r="AJ13740" t="s">
        <v>53</v>
      </c>
      <c r="AK13740" t="s">
        <v>78</v>
      </c>
      <c r="AO13740" t="s">
        <v>5443</v>
      </c>
      <c r="AP13740" s="1">
        <v>45365.473611111112</v>
      </c>
    </row>
    <row r="13741" spans="1:43" x14ac:dyDescent="0.35">
      <c r="A13741" t="s">
        <v>16456</v>
      </c>
      <c r="B13741" t="s">
        <v>16454</v>
      </c>
      <c r="C13741" t="s">
        <v>759</v>
      </c>
      <c r="F13741" t="s">
        <v>73413</v>
      </c>
      <c r="H13741" t="s">
        <v>16456</v>
      </c>
      <c r="J13741" t="s">
        <v>73414</v>
      </c>
      <c r="K13741" t="s">
        <v>16458</v>
      </c>
      <c r="M13741" t="s">
        <v>16459</v>
      </c>
      <c r="N13741" t="s">
        <v>65</v>
      </c>
      <c r="O13741">
        <v>81428</v>
      </c>
      <c r="P13741" t="s">
        <v>50</v>
      </c>
      <c r="U13741" s="1">
        <v>45344</v>
      </c>
      <c r="V13741" s="1">
        <v>45344</v>
      </c>
      <c r="W13741" s="1">
        <v>45344.658333333333</v>
      </c>
      <c r="X13741" s="1">
        <v>45344.658333333333</v>
      </c>
      <c r="AC13741" t="s">
        <v>51</v>
      </c>
      <c r="AD13741">
        <v>1000000001</v>
      </c>
      <c r="AE13741" s="1">
        <v>39973.351388888892</v>
      </c>
      <c r="AF13741" t="s">
        <v>3377</v>
      </c>
      <c r="AG13741" t="s">
        <v>73415</v>
      </c>
      <c r="AH13741" t="s">
        <v>51</v>
      </c>
      <c r="AJ13741" t="s">
        <v>53</v>
      </c>
      <c r="AK13741" t="s">
        <v>78</v>
      </c>
      <c r="AO13741" t="s">
        <v>5443</v>
      </c>
      <c r="AP13741" s="1">
        <v>45392.362500000003</v>
      </c>
      <c r="AQ13741" s="1">
        <v>45366.934027777781</v>
      </c>
    </row>
    <row r="13742" spans="1:43" x14ac:dyDescent="0.35">
      <c r="A13742" t="s">
        <v>73416</v>
      </c>
      <c r="B13742" t="s">
        <v>73417</v>
      </c>
      <c r="C13742" t="s">
        <v>73418</v>
      </c>
      <c r="F13742" t="s">
        <v>73419</v>
      </c>
      <c r="H13742" t="s">
        <v>73416</v>
      </c>
      <c r="J13742" t="s">
        <v>73420</v>
      </c>
      <c r="K13742" t="s">
        <v>73421</v>
      </c>
      <c r="M13742" t="s">
        <v>73422</v>
      </c>
      <c r="N13742" t="s">
        <v>2756</v>
      </c>
      <c r="O13742">
        <v>34947</v>
      </c>
      <c r="P13742" t="s">
        <v>50</v>
      </c>
      <c r="U13742" s="1">
        <v>45344</v>
      </c>
      <c r="V13742" s="1">
        <v>45344</v>
      </c>
      <c r="W13742" s="1">
        <v>45344.472222222219</v>
      </c>
      <c r="X13742" s="1">
        <v>45344.472222222219</v>
      </c>
      <c r="AC13742" t="s">
        <v>51</v>
      </c>
      <c r="AD13742">
        <v>1000000001</v>
      </c>
      <c r="AE13742" s="1">
        <v>39973.351388888892</v>
      </c>
      <c r="AF13742" t="s">
        <v>3377</v>
      </c>
      <c r="AG13742" t="s">
        <v>73423</v>
      </c>
      <c r="AH13742" t="s">
        <v>51</v>
      </c>
      <c r="AJ13742" t="s">
        <v>53</v>
      </c>
      <c r="AK13742" t="s">
        <v>78</v>
      </c>
      <c r="AO13742" t="s">
        <v>5443</v>
      </c>
    </row>
    <row r="13743" spans="1:43" x14ac:dyDescent="0.35">
      <c r="A13743" t="s">
        <v>73424</v>
      </c>
      <c r="B13743" t="s">
        <v>50492</v>
      </c>
      <c r="C13743" t="s">
        <v>13470</v>
      </c>
      <c r="F13743" t="s">
        <v>73425</v>
      </c>
      <c r="G13743" t="s">
        <v>73426</v>
      </c>
      <c r="H13743" t="s">
        <v>73427</v>
      </c>
      <c r="J13743" t="s">
        <v>5634</v>
      </c>
      <c r="P13743" t="s">
        <v>50</v>
      </c>
      <c r="U13743" s="1">
        <v>45344</v>
      </c>
      <c r="V13743" s="1">
        <v>45344</v>
      </c>
      <c r="W13743" s="1">
        <v>45344.506944444445</v>
      </c>
      <c r="X13743" s="1">
        <v>45344.506944444445</v>
      </c>
      <c r="AC13743" t="s">
        <v>53</v>
      </c>
      <c r="AD13743">
        <v>1000000001</v>
      </c>
      <c r="AE13743" s="1">
        <v>39973.351388888892</v>
      </c>
      <c r="AF13743" t="s">
        <v>3377</v>
      </c>
      <c r="AG13743" t="s">
        <v>73428</v>
      </c>
      <c r="AH13743" t="s">
        <v>51</v>
      </c>
      <c r="AJ13743" t="s">
        <v>53</v>
      </c>
      <c r="AK13743" t="s">
        <v>78</v>
      </c>
      <c r="AO13743" t="s">
        <v>5443</v>
      </c>
      <c r="AP13743" s="1">
        <v>45419.52847222222</v>
      </c>
    </row>
    <row r="13744" spans="1:43" x14ac:dyDescent="0.35">
      <c r="A13744" t="s">
        <v>73429</v>
      </c>
      <c r="B13744" t="s">
        <v>73430</v>
      </c>
      <c r="C13744" t="s">
        <v>894</v>
      </c>
      <c r="F13744">
        <v>17202612039</v>
      </c>
      <c r="H13744" t="s">
        <v>73429</v>
      </c>
      <c r="K13744" t="s">
        <v>73431</v>
      </c>
      <c r="M13744" t="s">
        <v>11741</v>
      </c>
      <c r="N13744" t="s">
        <v>287</v>
      </c>
      <c r="O13744">
        <v>80439</v>
      </c>
      <c r="P13744" t="s">
        <v>50</v>
      </c>
      <c r="U13744" s="1">
        <v>45344</v>
      </c>
      <c r="V13744" s="1">
        <v>45344</v>
      </c>
      <c r="W13744" s="1">
        <v>45344.336111111108</v>
      </c>
      <c r="X13744" s="1">
        <v>45344.336111111108</v>
      </c>
      <c r="AC13744" t="s">
        <v>53</v>
      </c>
      <c r="AD13744">
        <v>1000000001</v>
      </c>
      <c r="AE13744" s="1">
        <v>39973.351388888892</v>
      </c>
      <c r="AF13744" t="s">
        <v>3377</v>
      </c>
      <c r="AG13744" t="s">
        <v>73432</v>
      </c>
      <c r="AH13744" t="s">
        <v>51</v>
      </c>
      <c r="AJ13744" t="s">
        <v>53</v>
      </c>
      <c r="AK13744" t="s">
        <v>78</v>
      </c>
      <c r="AO13744" t="s">
        <v>5443</v>
      </c>
      <c r="AP13744" s="1">
        <v>45372.31527777778</v>
      </c>
    </row>
    <row r="13745" spans="1:43" x14ac:dyDescent="0.35">
      <c r="A13745" t="s">
        <v>73433</v>
      </c>
      <c r="B13745" t="s">
        <v>17321</v>
      </c>
      <c r="C13745" t="s">
        <v>5892</v>
      </c>
      <c r="F13745" t="s">
        <v>73434</v>
      </c>
      <c r="G13745" t="s">
        <v>73435</v>
      </c>
      <c r="H13745" t="s">
        <v>73436</v>
      </c>
      <c r="I13745" t="s">
        <v>179</v>
      </c>
      <c r="J13745" t="s">
        <v>5173</v>
      </c>
      <c r="K13745" t="s">
        <v>2814</v>
      </c>
      <c r="M13745" t="s">
        <v>525</v>
      </c>
      <c r="N13745" t="s">
        <v>213</v>
      </c>
      <c r="O13745">
        <v>80011</v>
      </c>
      <c r="P13745" t="s">
        <v>50</v>
      </c>
      <c r="U13745" s="1">
        <v>45344</v>
      </c>
      <c r="V13745" s="1">
        <v>45344</v>
      </c>
      <c r="W13745" s="1">
        <v>45344.563888888886</v>
      </c>
      <c r="X13745" s="1">
        <v>45344.563888888886</v>
      </c>
      <c r="AC13745" t="s">
        <v>53</v>
      </c>
      <c r="AD13745">
        <v>2969481577</v>
      </c>
      <c r="AE13745" s="1">
        <v>37524</v>
      </c>
      <c r="AF13745" t="s">
        <v>6944</v>
      </c>
      <c r="AG13745" t="s">
        <v>73437</v>
      </c>
      <c r="AH13745" t="s">
        <v>51</v>
      </c>
      <c r="AJ13745" t="s">
        <v>53</v>
      </c>
      <c r="AO13745" t="s">
        <v>5443</v>
      </c>
    </row>
    <row r="13746" spans="1:43" x14ac:dyDescent="0.35">
      <c r="A13746" t="s">
        <v>73438</v>
      </c>
      <c r="B13746" t="s">
        <v>52112</v>
      </c>
      <c r="C13746" t="s">
        <v>89</v>
      </c>
      <c r="F13746" t="s">
        <v>43635</v>
      </c>
      <c r="G13746">
        <v>4802449235</v>
      </c>
      <c r="H13746" t="s">
        <v>41759</v>
      </c>
      <c r="J13746" t="s">
        <v>12614</v>
      </c>
      <c r="M13746" t="s">
        <v>525</v>
      </c>
      <c r="N13746" t="s">
        <v>287</v>
      </c>
      <c r="O13746">
        <v>80018</v>
      </c>
      <c r="P13746" t="s">
        <v>50</v>
      </c>
      <c r="U13746" s="1">
        <v>45344</v>
      </c>
      <c r="V13746" s="1">
        <v>45344</v>
      </c>
      <c r="AC13746" t="s">
        <v>53</v>
      </c>
      <c r="AD13746">
        <v>2969543968</v>
      </c>
      <c r="AE13746" s="1">
        <v>40032.470138888886</v>
      </c>
      <c r="AG13746" t="s">
        <v>73439</v>
      </c>
      <c r="AH13746" t="s">
        <v>51</v>
      </c>
      <c r="AJ13746" t="s">
        <v>53</v>
      </c>
      <c r="AO13746" t="s">
        <v>57090</v>
      </c>
    </row>
    <row r="13747" spans="1:43" x14ac:dyDescent="0.35">
      <c r="A13747" t="s">
        <v>73440</v>
      </c>
      <c r="B13747" t="s">
        <v>28293</v>
      </c>
      <c r="C13747" t="s">
        <v>65252</v>
      </c>
      <c r="F13747" t="s">
        <v>73441</v>
      </c>
      <c r="H13747" t="s">
        <v>73440</v>
      </c>
      <c r="J13747" t="s">
        <v>73442</v>
      </c>
      <c r="K13747" t="s">
        <v>73443</v>
      </c>
      <c r="M13747" t="s">
        <v>753</v>
      </c>
      <c r="N13747" t="s">
        <v>798</v>
      </c>
      <c r="O13747">
        <v>79927</v>
      </c>
      <c r="P13747" t="s">
        <v>50</v>
      </c>
      <c r="U13747" s="1">
        <v>45345</v>
      </c>
      <c r="V13747" s="1">
        <v>45345</v>
      </c>
      <c r="W13747" s="1">
        <v>45345.523611111108</v>
      </c>
      <c r="X13747" s="1">
        <v>45345.523611111108</v>
      </c>
      <c r="AC13747" t="s">
        <v>51</v>
      </c>
      <c r="AD13747">
        <v>2974089626</v>
      </c>
      <c r="AE13747" s="1">
        <v>45345.538888888892</v>
      </c>
      <c r="AF13747" t="s">
        <v>73444</v>
      </c>
      <c r="AG13747" t="s">
        <v>73445</v>
      </c>
      <c r="AH13747" t="s">
        <v>51</v>
      </c>
      <c r="AJ13747" t="s">
        <v>53</v>
      </c>
      <c r="AK13747" t="s">
        <v>78</v>
      </c>
      <c r="AO13747" t="s">
        <v>5443</v>
      </c>
      <c r="AP13747" s="1">
        <v>45345.551388888889</v>
      </c>
      <c r="AQ13747" s="1">
        <v>45345.553472222222</v>
      </c>
    </row>
    <row r="13748" spans="1:43" x14ac:dyDescent="0.35">
      <c r="A13748" t="s">
        <v>73446</v>
      </c>
      <c r="B13748" t="s">
        <v>12485</v>
      </c>
      <c r="C13748" t="s">
        <v>5070</v>
      </c>
      <c r="F13748" t="s">
        <v>73447</v>
      </c>
      <c r="H13748" t="s">
        <v>73446</v>
      </c>
      <c r="J13748" t="s">
        <v>31579</v>
      </c>
      <c r="K13748" t="s">
        <v>58165</v>
      </c>
      <c r="M13748" t="s">
        <v>58166</v>
      </c>
      <c r="N13748" t="s">
        <v>264</v>
      </c>
      <c r="O13748">
        <v>75662</v>
      </c>
      <c r="P13748" t="s">
        <v>50</v>
      </c>
      <c r="U13748" s="1">
        <v>45345</v>
      </c>
      <c r="V13748" s="1">
        <v>45345</v>
      </c>
      <c r="W13748" s="1">
        <v>45345.449305555558</v>
      </c>
      <c r="X13748" s="1">
        <v>45345.449305555558</v>
      </c>
      <c r="AC13748" t="s">
        <v>53</v>
      </c>
      <c r="AD13748">
        <v>2970095592</v>
      </c>
      <c r="AE13748" s="1">
        <v>44448.553472222222</v>
      </c>
      <c r="AF13748" t="s">
        <v>48538</v>
      </c>
      <c r="AG13748" t="s">
        <v>73448</v>
      </c>
      <c r="AH13748" t="s">
        <v>51</v>
      </c>
      <c r="AJ13748" t="s">
        <v>53</v>
      </c>
      <c r="AO13748" t="s">
        <v>5443</v>
      </c>
      <c r="AP13748" s="1">
        <v>45441.648611111108</v>
      </c>
    </row>
    <row r="13749" spans="1:43" x14ac:dyDescent="0.35">
      <c r="A13749" t="s">
        <v>73449</v>
      </c>
      <c r="B13749" t="s">
        <v>10721</v>
      </c>
      <c r="C13749" t="s">
        <v>73450</v>
      </c>
      <c r="F13749" t="s">
        <v>73451</v>
      </c>
      <c r="H13749" t="s">
        <v>73449</v>
      </c>
      <c r="J13749" t="s">
        <v>65221</v>
      </c>
      <c r="K13749" t="s">
        <v>33231</v>
      </c>
      <c r="M13749" t="s">
        <v>33232</v>
      </c>
      <c r="N13749" t="s">
        <v>264</v>
      </c>
      <c r="O13749">
        <v>77325</v>
      </c>
      <c r="P13749" t="s">
        <v>50</v>
      </c>
      <c r="U13749" s="1">
        <v>45345</v>
      </c>
      <c r="V13749" s="1">
        <v>45345</v>
      </c>
      <c r="W13749" s="1">
        <v>45345.402777777781</v>
      </c>
      <c r="X13749" s="1">
        <v>45345.402777777781</v>
      </c>
      <c r="AC13749" t="s">
        <v>51</v>
      </c>
      <c r="AD13749">
        <v>2973639304</v>
      </c>
      <c r="AE13749" s="1">
        <v>45169.445138888892</v>
      </c>
      <c r="AF13749" t="s">
        <v>65222</v>
      </c>
      <c r="AG13749" t="s">
        <v>73452</v>
      </c>
      <c r="AH13749" t="s">
        <v>51</v>
      </c>
      <c r="AJ13749" t="s">
        <v>53</v>
      </c>
      <c r="AK13749" t="s">
        <v>78</v>
      </c>
      <c r="AO13749" t="s">
        <v>5443</v>
      </c>
      <c r="AP13749" s="1">
        <v>45422.25</v>
      </c>
    </row>
    <row r="13750" spans="1:43" x14ac:dyDescent="0.35">
      <c r="A13750" t="s">
        <v>73453</v>
      </c>
      <c r="B13750" t="s">
        <v>10135</v>
      </c>
      <c r="C13750" t="s">
        <v>9046</v>
      </c>
      <c r="F13750" t="s">
        <v>73454</v>
      </c>
      <c r="H13750" t="s">
        <v>73453</v>
      </c>
      <c r="J13750" t="s">
        <v>73455</v>
      </c>
      <c r="K13750" t="s">
        <v>73456</v>
      </c>
      <c r="M13750" t="s">
        <v>753</v>
      </c>
      <c r="N13750" t="s">
        <v>798</v>
      </c>
      <c r="O13750">
        <v>79912</v>
      </c>
      <c r="P13750" t="s">
        <v>50</v>
      </c>
      <c r="U13750" s="1">
        <v>45345</v>
      </c>
      <c r="V13750" s="1">
        <v>45345</v>
      </c>
      <c r="W13750" s="1">
        <v>45345.379166666666</v>
      </c>
      <c r="X13750" s="1">
        <v>45345.379166666666</v>
      </c>
      <c r="AC13750" t="s">
        <v>51</v>
      </c>
      <c r="AD13750">
        <v>2974089568</v>
      </c>
      <c r="AE13750" s="1">
        <v>45345.477777777778</v>
      </c>
      <c r="AF13750" t="s">
        <v>73457</v>
      </c>
      <c r="AG13750" t="s">
        <v>73458</v>
      </c>
      <c r="AH13750" t="s">
        <v>51</v>
      </c>
      <c r="AJ13750" t="s">
        <v>53</v>
      </c>
      <c r="AK13750" t="s">
        <v>78</v>
      </c>
      <c r="AO13750" t="s">
        <v>5443</v>
      </c>
      <c r="AP13750" s="1">
        <v>45453.474999999999</v>
      </c>
      <c r="AQ13750" s="1">
        <v>45345.488194444442</v>
      </c>
    </row>
    <row r="13751" spans="1:43" x14ac:dyDescent="0.35">
      <c r="A13751" t="s">
        <v>73459</v>
      </c>
      <c r="B13751" t="s">
        <v>1440</v>
      </c>
      <c r="C13751" t="s">
        <v>1798</v>
      </c>
      <c r="F13751" t="s">
        <v>73460</v>
      </c>
      <c r="H13751" t="s">
        <v>73459</v>
      </c>
      <c r="J13751" t="s">
        <v>30708</v>
      </c>
      <c r="K13751" t="s">
        <v>15791</v>
      </c>
      <c r="M13751" t="s">
        <v>15792</v>
      </c>
      <c r="N13751" t="s">
        <v>2123</v>
      </c>
      <c r="O13751">
        <v>80640</v>
      </c>
      <c r="P13751" t="s">
        <v>50</v>
      </c>
      <c r="U13751" s="1">
        <v>45345</v>
      </c>
      <c r="V13751" s="1">
        <v>45345</v>
      </c>
      <c r="AC13751" t="s">
        <v>53</v>
      </c>
      <c r="AD13751">
        <v>2969556178</v>
      </c>
      <c r="AE13751" s="1">
        <v>40472.707638888889</v>
      </c>
      <c r="AG13751" t="s">
        <v>73461</v>
      </c>
      <c r="AH13751" t="s">
        <v>51</v>
      </c>
      <c r="AJ13751" t="s">
        <v>53</v>
      </c>
      <c r="AO13751" t="s">
        <v>57090</v>
      </c>
    </row>
    <row r="13752" spans="1:43" x14ac:dyDescent="0.35">
      <c r="A13752" t="s">
        <v>73462</v>
      </c>
      <c r="B13752" t="s">
        <v>73463</v>
      </c>
      <c r="C13752" t="s">
        <v>2615</v>
      </c>
      <c r="F13752">
        <v>19705686974</v>
      </c>
      <c r="G13752">
        <v>9705686974</v>
      </c>
      <c r="H13752" t="s">
        <v>70762</v>
      </c>
      <c r="J13752" t="s">
        <v>73464</v>
      </c>
      <c r="K13752" t="s">
        <v>70764</v>
      </c>
      <c r="M13752" t="s">
        <v>154</v>
      </c>
      <c r="N13752" t="s">
        <v>287</v>
      </c>
      <c r="O13752">
        <v>80631</v>
      </c>
      <c r="P13752" t="s">
        <v>50</v>
      </c>
      <c r="U13752" s="1">
        <v>45345</v>
      </c>
      <c r="V13752" s="1">
        <v>45345</v>
      </c>
      <c r="W13752" s="1">
        <v>45345.001388888886</v>
      </c>
      <c r="X13752" s="1">
        <v>45345.001388888886</v>
      </c>
      <c r="AC13752" t="s">
        <v>53</v>
      </c>
      <c r="AD13752">
        <v>1000000001</v>
      </c>
      <c r="AE13752" s="1">
        <v>39973.351388888892</v>
      </c>
      <c r="AF13752" t="s">
        <v>3377</v>
      </c>
      <c r="AG13752" t="s">
        <v>73465</v>
      </c>
      <c r="AH13752" t="s">
        <v>51</v>
      </c>
      <c r="AJ13752" t="s">
        <v>53</v>
      </c>
      <c r="AK13752" t="s">
        <v>78</v>
      </c>
      <c r="AO13752" t="s">
        <v>51552</v>
      </c>
    </row>
    <row r="13753" spans="1:43" x14ac:dyDescent="0.35">
      <c r="A13753" t="s">
        <v>73466</v>
      </c>
      <c r="B13753" t="s">
        <v>73467</v>
      </c>
      <c r="C13753" t="s">
        <v>728</v>
      </c>
      <c r="F13753" t="s">
        <v>73468</v>
      </c>
      <c r="H13753" t="s">
        <v>73466</v>
      </c>
      <c r="J13753" t="s">
        <v>30708</v>
      </c>
      <c r="K13753" t="s">
        <v>15791</v>
      </c>
      <c r="M13753" t="s">
        <v>15792</v>
      </c>
      <c r="N13753" t="s">
        <v>2123</v>
      </c>
      <c r="O13753">
        <v>80640</v>
      </c>
      <c r="P13753" t="s">
        <v>50</v>
      </c>
      <c r="U13753" s="1">
        <v>45345</v>
      </c>
      <c r="V13753" s="1">
        <v>45345</v>
      </c>
      <c r="AC13753" t="s">
        <v>53</v>
      </c>
      <c r="AD13753">
        <v>2969556178</v>
      </c>
      <c r="AE13753" s="1">
        <v>40472.707638888889</v>
      </c>
      <c r="AG13753" t="s">
        <v>73469</v>
      </c>
      <c r="AH13753" t="s">
        <v>51</v>
      </c>
      <c r="AJ13753" t="s">
        <v>53</v>
      </c>
      <c r="AO13753" t="s">
        <v>57090</v>
      </c>
    </row>
    <row r="13754" spans="1:43" x14ac:dyDescent="0.35">
      <c r="A13754" t="s">
        <v>73470</v>
      </c>
      <c r="B13754" t="s">
        <v>73471</v>
      </c>
      <c r="C13754" t="s">
        <v>5032</v>
      </c>
      <c r="F13754">
        <v>17209876418</v>
      </c>
      <c r="G13754" t="s">
        <v>73472</v>
      </c>
      <c r="H13754" t="s">
        <v>73470</v>
      </c>
      <c r="J13754" t="s">
        <v>73473</v>
      </c>
      <c r="K13754" t="s">
        <v>73474</v>
      </c>
      <c r="M13754" t="s">
        <v>6493</v>
      </c>
      <c r="N13754" t="s">
        <v>287</v>
      </c>
      <c r="O13754">
        <v>80513</v>
      </c>
      <c r="P13754" t="s">
        <v>50</v>
      </c>
      <c r="U13754" s="1">
        <v>45346</v>
      </c>
      <c r="V13754" s="1">
        <v>45346</v>
      </c>
      <c r="W13754" s="1">
        <v>45346.711111111108</v>
      </c>
      <c r="X13754" s="1">
        <v>45346.711111111108</v>
      </c>
      <c r="AC13754" t="s">
        <v>53</v>
      </c>
      <c r="AD13754">
        <v>1000000001</v>
      </c>
      <c r="AE13754" s="1">
        <v>39973.351388888892</v>
      </c>
      <c r="AF13754" t="s">
        <v>3377</v>
      </c>
      <c r="AG13754" t="s">
        <v>73475</v>
      </c>
      <c r="AH13754" t="s">
        <v>51</v>
      </c>
      <c r="AJ13754" t="s">
        <v>53</v>
      </c>
      <c r="AK13754" t="s">
        <v>78</v>
      </c>
      <c r="AO13754" t="s">
        <v>51552</v>
      </c>
    </row>
    <row r="13755" spans="1:43" x14ac:dyDescent="0.35">
      <c r="A13755" t="s">
        <v>73476</v>
      </c>
      <c r="B13755" t="s">
        <v>73477</v>
      </c>
      <c r="C13755" t="s">
        <v>73478</v>
      </c>
      <c r="F13755" t="s">
        <v>73479</v>
      </c>
      <c r="H13755" t="s">
        <v>73476</v>
      </c>
      <c r="J13755" t="s">
        <v>73480</v>
      </c>
      <c r="K13755" t="s">
        <v>73481</v>
      </c>
      <c r="M13755" t="s">
        <v>30692</v>
      </c>
      <c r="N13755" t="s">
        <v>38774</v>
      </c>
      <c r="O13755">
        <v>32600</v>
      </c>
      <c r="P13755" t="s">
        <v>5151</v>
      </c>
      <c r="U13755" s="1">
        <v>45346</v>
      </c>
      <c r="V13755" s="1">
        <v>45346</v>
      </c>
      <c r="W13755" s="1">
        <v>45392.672222222223</v>
      </c>
      <c r="X13755" s="1">
        <v>45392.672222222223</v>
      </c>
      <c r="AC13755" t="s">
        <v>51</v>
      </c>
      <c r="AD13755">
        <v>1000000001</v>
      </c>
      <c r="AE13755" s="1">
        <v>39973.351388888892</v>
      </c>
      <c r="AF13755" t="s">
        <v>3377</v>
      </c>
      <c r="AG13755" t="s">
        <v>73482</v>
      </c>
      <c r="AH13755" t="s">
        <v>51</v>
      </c>
      <c r="AJ13755" t="s">
        <v>53</v>
      </c>
      <c r="AO13755" t="s">
        <v>5443</v>
      </c>
      <c r="AP13755" s="1">
        <v>45346.831250000003</v>
      </c>
    </row>
    <row r="13756" spans="1:43" x14ac:dyDescent="0.35">
      <c r="A13756" t="s">
        <v>73483</v>
      </c>
      <c r="B13756" t="s">
        <v>12113</v>
      </c>
      <c r="C13756" t="s">
        <v>383</v>
      </c>
      <c r="F13756">
        <v>17202914970</v>
      </c>
      <c r="H13756" t="s">
        <v>73483</v>
      </c>
      <c r="K13756" t="s">
        <v>73484</v>
      </c>
      <c r="M13756" t="s">
        <v>5551</v>
      </c>
      <c r="N13756" t="s">
        <v>287</v>
      </c>
      <c r="O13756">
        <v>80642</v>
      </c>
      <c r="P13756" t="s">
        <v>50</v>
      </c>
      <c r="U13756" s="1">
        <v>45346</v>
      </c>
      <c r="V13756" s="1">
        <v>45346</v>
      </c>
      <c r="W13756" s="1">
        <v>45346.481944444444</v>
      </c>
      <c r="X13756" s="1">
        <v>45346.481944444444</v>
      </c>
      <c r="AC13756" t="s">
        <v>53</v>
      </c>
      <c r="AD13756">
        <v>1000000001</v>
      </c>
      <c r="AE13756" s="1">
        <v>39973.351388888892</v>
      </c>
      <c r="AF13756" t="s">
        <v>3377</v>
      </c>
      <c r="AG13756" t="s">
        <v>73485</v>
      </c>
      <c r="AH13756" t="s">
        <v>51</v>
      </c>
      <c r="AJ13756" t="s">
        <v>53</v>
      </c>
      <c r="AK13756" t="s">
        <v>78</v>
      </c>
      <c r="AO13756" t="s">
        <v>5443</v>
      </c>
      <c r="AP13756" s="1">
        <v>45450.831250000003</v>
      </c>
    </row>
    <row r="13757" spans="1:43" x14ac:dyDescent="0.35">
      <c r="A13757" t="s">
        <v>73486</v>
      </c>
      <c r="B13757" t="s">
        <v>32845</v>
      </c>
      <c r="C13757" t="s">
        <v>62177</v>
      </c>
      <c r="F13757" t="s">
        <v>73487</v>
      </c>
      <c r="H13757" t="s">
        <v>73486</v>
      </c>
      <c r="J13757" t="s">
        <v>4059</v>
      </c>
      <c r="K13757" t="s">
        <v>740</v>
      </c>
      <c r="M13757" t="s">
        <v>298</v>
      </c>
      <c r="N13757" t="s">
        <v>213</v>
      </c>
      <c r="O13757">
        <v>80216</v>
      </c>
      <c r="P13757" t="s">
        <v>50</v>
      </c>
      <c r="U13757" s="1">
        <v>45347</v>
      </c>
      <c r="V13757" s="1">
        <v>45347</v>
      </c>
      <c r="W13757" s="1">
        <v>45347.633333333331</v>
      </c>
      <c r="X13757" s="1">
        <v>45347.633333333331</v>
      </c>
      <c r="AC13757" t="s">
        <v>53</v>
      </c>
      <c r="AD13757">
        <v>2969475436</v>
      </c>
      <c r="AE13757" s="1">
        <v>37166.661111111112</v>
      </c>
      <c r="AF13757" t="s">
        <v>741</v>
      </c>
      <c r="AG13757" t="s">
        <v>73488</v>
      </c>
      <c r="AH13757" t="s">
        <v>51</v>
      </c>
      <c r="AJ13757" t="s">
        <v>53</v>
      </c>
      <c r="AK13757" t="s">
        <v>78</v>
      </c>
      <c r="AO13757" t="s">
        <v>5443</v>
      </c>
      <c r="AP13757" s="1">
        <v>45369.569444444445</v>
      </c>
    </row>
    <row r="13758" spans="1:43" x14ac:dyDescent="0.35">
      <c r="A13758" t="s">
        <v>73489</v>
      </c>
      <c r="B13758" t="s">
        <v>73490</v>
      </c>
      <c r="C13758" t="s">
        <v>20845</v>
      </c>
      <c r="F13758" t="s">
        <v>73491</v>
      </c>
      <c r="H13758" t="s">
        <v>73489</v>
      </c>
      <c r="J13758" t="s">
        <v>21346</v>
      </c>
      <c r="K13758" t="s">
        <v>12115</v>
      </c>
      <c r="M13758" t="s">
        <v>7964</v>
      </c>
      <c r="N13758" t="s">
        <v>264</v>
      </c>
      <c r="O13758">
        <v>78701</v>
      </c>
      <c r="P13758" t="s">
        <v>50</v>
      </c>
      <c r="U13758" s="1">
        <v>45347</v>
      </c>
      <c r="V13758" s="1">
        <v>45347</v>
      </c>
      <c r="W13758" s="1">
        <v>45347.918055555558</v>
      </c>
      <c r="X13758" s="1">
        <v>45347.918055555558</v>
      </c>
      <c r="AC13758" t="s">
        <v>53</v>
      </c>
      <c r="AD13758">
        <v>2969702039</v>
      </c>
      <c r="AE13758" s="1">
        <v>42528.619444444441</v>
      </c>
      <c r="AF13758" t="s">
        <v>9789</v>
      </c>
      <c r="AG13758" t="s">
        <v>73492</v>
      </c>
      <c r="AH13758" t="s">
        <v>51</v>
      </c>
      <c r="AJ13758" t="s">
        <v>53</v>
      </c>
      <c r="AK13758" t="s">
        <v>78</v>
      </c>
      <c r="AO13758" t="s">
        <v>5443</v>
      </c>
      <c r="AP13758" s="1">
        <v>45351.866666666669</v>
      </c>
    </row>
    <row r="13759" spans="1:43" x14ac:dyDescent="0.35">
      <c r="A13759" s="2" t="s">
        <v>73493</v>
      </c>
      <c r="B13759" t="s">
        <v>73494</v>
      </c>
      <c r="C13759" t="s">
        <v>73495</v>
      </c>
      <c r="F13759" s="2" t="s">
        <v>73493</v>
      </c>
      <c r="H13759" t="s">
        <v>73496</v>
      </c>
      <c r="J13759" t="s">
        <v>73497</v>
      </c>
      <c r="K13759" t="s">
        <v>73498</v>
      </c>
      <c r="M13759" t="s">
        <v>73499</v>
      </c>
      <c r="N13759" t="s">
        <v>73500</v>
      </c>
      <c r="O13759">
        <v>12563</v>
      </c>
      <c r="P13759" t="s">
        <v>28152</v>
      </c>
      <c r="U13759" s="1">
        <v>45347</v>
      </c>
      <c r="V13759" s="1">
        <v>45347</v>
      </c>
      <c r="AC13759" t="s">
        <v>51</v>
      </c>
      <c r="AD13759">
        <v>2969840871</v>
      </c>
      <c r="AE13759" s="1">
        <v>43374.356249999997</v>
      </c>
      <c r="AG13759" t="s">
        <v>73501</v>
      </c>
      <c r="AH13759" t="s">
        <v>51</v>
      </c>
      <c r="AJ13759" t="s">
        <v>53</v>
      </c>
      <c r="AO13759" t="s">
        <v>5443</v>
      </c>
    </row>
    <row r="13760" spans="1:43" x14ac:dyDescent="0.35">
      <c r="A13760" t="s">
        <v>73502</v>
      </c>
      <c r="B13760" t="s">
        <v>7237</v>
      </c>
      <c r="C13760" t="s">
        <v>71</v>
      </c>
      <c r="F13760" t="s">
        <v>73503</v>
      </c>
      <c r="H13760" t="s">
        <v>73502</v>
      </c>
      <c r="J13760" t="s">
        <v>73504</v>
      </c>
      <c r="K13760" t="s">
        <v>73505</v>
      </c>
      <c r="M13760" t="s">
        <v>5702</v>
      </c>
      <c r="N13760" t="s">
        <v>253</v>
      </c>
      <c r="O13760">
        <v>88345</v>
      </c>
      <c r="P13760" t="s">
        <v>50</v>
      </c>
      <c r="U13760" s="1">
        <v>45347</v>
      </c>
      <c r="V13760" s="1">
        <v>45347</v>
      </c>
      <c r="W13760" s="1">
        <v>45347.881944444445</v>
      </c>
      <c r="X13760" s="1">
        <v>45347.881944444445</v>
      </c>
      <c r="AC13760" t="s">
        <v>53</v>
      </c>
      <c r="AD13760">
        <v>1000000001</v>
      </c>
      <c r="AE13760" s="1">
        <v>39973.351388888892</v>
      </c>
      <c r="AF13760" t="s">
        <v>3377</v>
      </c>
      <c r="AG13760" t="s">
        <v>73506</v>
      </c>
      <c r="AH13760" t="s">
        <v>51</v>
      </c>
      <c r="AJ13760" t="s">
        <v>53</v>
      </c>
      <c r="AK13760" t="s">
        <v>78</v>
      </c>
      <c r="AO13760" t="s">
        <v>5443</v>
      </c>
      <c r="AP13760" s="1">
        <v>45347.881249999999</v>
      </c>
    </row>
    <row r="13761" spans="1:43" x14ac:dyDescent="0.35">
      <c r="A13761" t="s">
        <v>73507</v>
      </c>
      <c r="B13761" t="s">
        <v>5743</v>
      </c>
      <c r="C13761" t="s">
        <v>17136</v>
      </c>
      <c r="F13761" t="s">
        <v>73508</v>
      </c>
      <c r="H13761" t="s">
        <v>73507</v>
      </c>
      <c r="J13761" t="s">
        <v>73509</v>
      </c>
      <c r="K13761" t="s">
        <v>73510</v>
      </c>
      <c r="M13761" t="s">
        <v>35535</v>
      </c>
      <c r="N13761" t="s">
        <v>253</v>
      </c>
      <c r="O13761">
        <v>87004</v>
      </c>
      <c r="P13761" t="s">
        <v>50</v>
      </c>
      <c r="U13761" s="1">
        <v>45347</v>
      </c>
      <c r="V13761" s="1">
        <v>45347</v>
      </c>
      <c r="W13761" s="1">
        <v>45347.776388888888</v>
      </c>
      <c r="X13761" s="1">
        <v>45347.776388888888</v>
      </c>
      <c r="AC13761" t="s">
        <v>51</v>
      </c>
      <c r="AD13761">
        <v>1000000001</v>
      </c>
      <c r="AE13761" s="1">
        <v>39973.351388888892</v>
      </c>
      <c r="AF13761" t="s">
        <v>3377</v>
      </c>
      <c r="AG13761" t="s">
        <v>73511</v>
      </c>
      <c r="AH13761" t="s">
        <v>51</v>
      </c>
      <c r="AJ13761" t="s">
        <v>53</v>
      </c>
      <c r="AK13761" t="s">
        <v>78</v>
      </c>
      <c r="AO13761" t="s">
        <v>5443</v>
      </c>
      <c r="AP13761" s="1">
        <v>45347.779166666667</v>
      </c>
    </row>
    <row r="13762" spans="1:43" x14ac:dyDescent="0.35">
      <c r="A13762" t="s">
        <v>73512</v>
      </c>
      <c r="B13762" t="s">
        <v>13638</v>
      </c>
      <c r="C13762" t="s">
        <v>46245</v>
      </c>
      <c r="F13762" t="s">
        <v>8981</v>
      </c>
      <c r="H13762" t="s">
        <v>73512</v>
      </c>
      <c r="J13762" t="s">
        <v>73267</v>
      </c>
      <c r="K13762" t="s">
        <v>15992</v>
      </c>
      <c r="M13762" t="s">
        <v>15993</v>
      </c>
      <c r="N13762" t="s">
        <v>15994</v>
      </c>
      <c r="O13762">
        <v>4070210</v>
      </c>
      <c r="P13762" t="s">
        <v>50</v>
      </c>
      <c r="U13762" s="1">
        <v>45348</v>
      </c>
      <c r="V13762" s="1">
        <v>45348</v>
      </c>
      <c r="W13762" s="1">
        <v>45348.386111111111</v>
      </c>
      <c r="X13762" s="1">
        <v>45348.386111111111</v>
      </c>
      <c r="AC13762" t="s">
        <v>53</v>
      </c>
      <c r="AD13762">
        <v>2969570414</v>
      </c>
      <c r="AE13762" s="1">
        <v>40940.538888888892</v>
      </c>
      <c r="AF13762" t="s">
        <v>8986</v>
      </c>
      <c r="AG13762" t="s">
        <v>73513</v>
      </c>
      <c r="AH13762" t="s">
        <v>51</v>
      </c>
      <c r="AJ13762" t="s">
        <v>53</v>
      </c>
      <c r="AO13762" t="s">
        <v>5443</v>
      </c>
      <c r="AP13762" s="1">
        <v>45474.467361111114</v>
      </c>
    </row>
    <row r="13763" spans="1:43" x14ac:dyDescent="0.35">
      <c r="A13763" t="s">
        <v>73514</v>
      </c>
      <c r="B13763" t="s">
        <v>73515</v>
      </c>
      <c r="C13763" t="s">
        <v>56285</v>
      </c>
      <c r="F13763" t="s">
        <v>73516</v>
      </c>
      <c r="H13763" t="s">
        <v>73514</v>
      </c>
      <c r="J13763" t="s">
        <v>65262</v>
      </c>
      <c r="K13763" t="s">
        <v>73517</v>
      </c>
      <c r="M13763" t="s">
        <v>148</v>
      </c>
      <c r="N13763" t="s">
        <v>264</v>
      </c>
      <c r="O13763">
        <v>79928</v>
      </c>
      <c r="P13763" t="s">
        <v>50</v>
      </c>
      <c r="U13763" s="1">
        <v>45348</v>
      </c>
      <c r="V13763" s="1">
        <v>45348</v>
      </c>
      <c r="W13763" s="1">
        <v>45349.381944444445</v>
      </c>
      <c r="X13763" s="1">
        <v>45349.381944444445</v>
      </c>
      <c r="AC13763" t="s">
        <v>51</v>
      </c>
      <c r="AD13763">
        <v>2973639828</v>
      </c>
      <c r="AE13763" s="1">
        <v>45169.65902777778</v>
      </c>
      <c r="AF13763" t="s">
        <v>65264</v>
      </c>
      <c r="AG13763" t="s">
        <v>73518</v>
      </c>
      <c r="AH13763" t="s">
        <v>51</v>
      </c>
      <c r="AJ13763" t="s">
        <v>53</v>
      </c>
      <c r="AO13763" t="s">
        <v>5443</v>
      </c>
      <c r="AP13763" s="1">
        <v>45372.931944444441</v>
      </c>
    </row>
    <row r="13764" spans="1:43" x14ac:dyDescent="0.35">
      <c r="A13764" t="s">
        <v>73519</v>
      </c>
      <c r="B13764" t="s">
        <v>52623</v>
      </c>
      <c r="C13764" t="s">
        <v>5143</v>
      </c>
      <c r="F13764" t="s">
        <v>73520</v>
      </c>
      <c r="H13764" t="s">
        <v>73521</v>
      </c>
      <c r="J13764" t="s">
        <v>31579</v>
      </c>
      <c r="K13764" t="s">
        <v>58165</v>
      </c>
      <c r="M13764" t="s">
        <v>58166</v>
      </c>
      <c r="N13764" t="s">
        <v>264</v>
      </c>
      <c r="O13764">
        <v>75662</v>
      </c>
      <c r="P13764" t="s">
        <v>50</v>
      </c>
      <c r="U13764" s="1">
        <v>45348</v>
      </c>
      <c r="V13764" s="1">
        <v>45348</v>
      </c>
      <c r="W13764" s="1">
        <v>45348.396527777775</v>
      </c>
      <c r="X13764" s="1">
        <v>45348.396527777775</v>
      </c>
      <c r="AC13764" t="s">
        <v>53</v>
      </c>
      <c r="AD13764">
        <v>2970095592</v>
      </c>
      <c r="AE13764" s="1">
        <v>44448.553472222222</v>
      </c>
      <c r="AF13764" t="s">
        <v>48538</v>
      </c>
      <c r="AG13764" t="s">
        <v>73522</v>
      </c>
      <c r="AH13764" t="s">
        <v>51</v>
      </c>
      <c r="AJ13764" t="s">
        <v>53</v>
      </c>
      <c r="AO13764" t="s">
        <v>5443</v>
      </c>
      <c r="AP13764" s="1">
        <v>45348.361805555556</v>
      </c>
    </row>
    <row r="13765" spans="1:43" x14ac:dyDescent="0.35">
      <c r="A13765" t="s">
        <v>73523</v>
      </c>
      <c r="B13765" t="s">
        <v>20346</v>
      </c>
      <c r="C13765" t="s">
        <v>3285</v>
      </c>
      <c r="F13765">
        <v>8065356212</v>
      </c>
      <c r="H13765" t="s">
        <v>73523</v>
      </c>
      <c r="J13765" t="s">
        <v>73524</v>
      </c>
      <c r="K13765" t="s">
        <v>73525</v>
      </c>
      <c r="M13765" t="s">
        <v>14292</v>
      </c>
      <c r="N13765" t="s">
        <v>264</v>
      </c>
      <c r="O13765">
        <v>79423</v>
      </c>
      <c r="P13765" t="s">
        <v>50</v>
      </c>
      <c r="U13765" s="1">
        <v>45348</v>
      </c>
      <c r="V13765" s="1">
        <v>45348</v>
      </c>
      <c r="AC13765" t="s">
        <v>53</v>
      </c>
      <c r="AD13765">
        <v>2972044622</v>
      </c>
      <c r="AE13765" s="1">
        <v>44543.418055555558</v>
      </c>
      <c r="AG13765" t="s">
        <v>73526</v>
      </c>
      <c r="AH13765" t="s">
        <v>51</v>
      </c>
      <c r="AJ13765" t="s">
        <v>53</v>
      </c>
      <c r="AO13765" t="s">
        <v>5443</v>
      </c>
    </row>
    <row r="13766" spans="1:43" x14ac:dyDescent="0.35">
      <c r="A13766" t="s">
        <v>73527</v>
      </c>
      <c r="B13766" t="s">
        <v>903</v>
      </c>
      <c r="C13766" t="s">
        <v>73528</v>
      </c>
      <c r="F13766" t="s">
        <v>73529</v>
      </c>
      <c r="H13766" t="s">
        <v>73530</v>
      </c>
      <c r="J13766" t="s">
        <v>73531</v>
      </c>
      <c r="K13766" t="s">
        <v>64772</v>
      </c>
      <c r="M13766" t="s">
        <v>64772</v>
      </c>
      <c r="N13766" t="s">
        <v>28587</v>
      </c>
      <c r="O13766">
        <v>32580</v>
      </c>
      <c r="P13766" t="s">
        <v>5151</v>
      </c>
      <c r="U13766" s="1">
        <v>45348</v>
      </c>
      <c r="V13766" s="1">
        <v>45348</v>
      </c>
      <c r="W13766" s="1">
        <v>45348.551388888889</v>
      </c>
      <c r="X13766" s="1">
        <v>45348.551388888889</v>
      </c>
      <c r="AC13766" t="s">
        <v>51</v>
      </c>
      <c r="AD13766">
        <v>2969589037</v>
      </c>
      <c r="AE13766" s="1">
        <v>41365.524305555555</v>
      </c>
      <c r="AF13766" t="s">
        <v>73532</v>
      </c>
      <c r="AG13766" t="s">
        <v>73533</v>
      </c>
      <c r="AH13766" t="s">
        <v>51</v>
      </c>
      <c r="AJ13766" t="s">
        <v>53</v>
      </c>
      <c r="AO13766" t="s">
        <v>5443</v>
      </c>
      <c r="AP13766" s="1">
        <v>45377.685416666667</v>
      </c>
    </row>
    <row r="13767" spans="1:43" x14ac:dyDescent="0.35">
      <c r="A13767" t="s">
        <v>73534</v>
      </c>
      <c r="B13767" t="s">
        <v>4200</v>
      </c>
      <c r="C13767" t="s">
        <v>5155</v>
      </c>
      <c r="F13767" t="s">
        <v>73535</v>
      </c>
      <c r="H13767" t="s">
        <v>73534</v>
      </c>
      <c r="J13767" t="s">
        <v>73536</v>
      </c>
      <c r="K13767" t="s">
        <v>73537</v>
      </c>
      <c r="M13767" t="s">
        <v>11633</v>
      </c>
      <c r="N13767" t="s">
        <v>6645</v>
      </c>
      <c r="O13767">
        <v>94945</v>
      </c>
      <c r="P13767" t="s">
        <v>50</v>
      </c>
      <c r="U13767" s="1">
        <v>45348</v>
      </c>
      <c r="V13767" s="1">
        <v>45348</v>
      </c>
      <c r="W13767" s="1">
        <v>45348.626388888886</v>
      </c>
      <c r="X13767" s="1">
        <v>45348.626388888886</v>
      </c>
      <c r="AC13767" t="s">
        <v>51</v>
      </c>
      <c r="AD13767">
        <v>2969512749</v>
      </c>
      <c r="AE13767" s="1">
        <v>38492.581944444442</v>
      </c>
      <c r="AF13767" t="s">
        <v>73538</v>
      </c>
      <c r="AG13767" t="s">
        <v>73539</v>
      </c>
      <c r="AH13767" t="s">
        <v>51</v>
      </c>
      <c r="AJ13767" t="s">
        <v>53</v>
      </c>
      <c r="AO13767" t="s">
        <v>5443</v>
      </c>
      <c r="AP13767" s="1">
        <v>45357.693055555559</v>
      </c>
      <c r="AQ13767" s="1">
        <v>45349.651388888888</v>
      </c>
    </row>
    <row r="13768" spans="1:43" x14ac:dyDescent="0.35">
      <c r="A13768" t="s">
        <v>73540</v>
      </c>
      <c r="B13768" t="s">
        <v>73541</v>
      </c>
      <c r="C13768" t="s">
        <v>73542</v>
      </c>
      <c r="F13768" t="s">
        <v>73543</v>
      </c>
      <c r="H13768" t="s">
        <v>73540</v>
      </c>
      <c r="J13768" t="s">
        <v>73544</v>
      </c>
      <c r="K13768" t="s">
        <v>73545</v>
      </c>
      <c r="M13768" t="s">
        <v>2800</v>
      </c>
      <c r="N13768" t="s">
        <v>65</v>
      </c>
      <c r="O13768">
        <v>80603</v>
      </c>
      <c r="P13768" t="s">
        <v>50</v>
      </c>
      <c r="U13768" s="1">
        <v>45348</v>
      </c>
      <c r="V13768" s="1">
        <v>45348</v>
      </c>
      <c r="W13768" s="1">
        <v>45348.863888888889</v>
      </c>
      <c r="X13768" s="1">
        <v>45348.863888888889</v>
      </c>
      <c r="AC13768" t="s">
        <v>51</v>
      </c>
      <c r="AD13768">
        <v>2974121206</v>
      </c>
      <c r="AE13768" s="1">
        <v>45358.512499999997</v>
      </c>
      <c r="AF13768" t="s">
        <v>73546</v>
      </c>
      <c r="AG13768" t="s">
        <v>73547</v>
      </c>
      <c r="AH13768" t="s">
        <v>51</v>
      </c>
      <c r="AJ13768" t="s">
        <v>53</v>
      </c>
      <c r="AK13768" t="s">
        <v>78</v>
      </c>
      <c r="AO13768" t="s">
        <v>5443</v>
      </c>
      <c r="AP13768" s="1">
        <v>45348.863194444442</v>
      </c>
      <c r="AQ13768" s="1">
        <v>45348.866666666669</v>
      </c>
    </row>
    <row r="13769" spans="1:43" x14ac:dyDescent="0.35">
      <c r="A13769" t="s">
        <v>73548</v>
      </c>
      <c r="B13769" t="s">
        <v>73549</v>
      </c>
      <c r="C13769" t="s">
        <v>539</v>
      </c>
      <c r="H13769" t="s">
        <v>73550</v>
      </c>
      <c r="J13769" t="s">
        <v>73551</v>
      </c>
      <c r="P13769" t="s">
        <v>50</v>
      </c>
      <c r="U13769" s="1">
        <v>45348</v>
      </c>
      <c r="V13769" s="1">
        <v>45348</v>
      </c>
      <c r="W13769" s="1">
        <v>45348.548611111109</v>
      </c>
      <c r="X13769" s="1">
        <v>45348.548611111109</v>
      </c>
      <c r="AC13769" t="s">
        <v>53</v>
      </c>
      <c r="AD13769">
        <v>2969475162</v>
      </c>
      <c r="AE13769" s="1">
        <v>37147</v>
      </c>
      <c r="AF13769" t="s">
        <v>5241</v>
      </c>
      <c r="AG13769" t="s">
        <v>73552</v>
      </c>
      <c r="AH13769" t="s">
        <v>51</v>
      </c>
      <c r="AJ13769" t="s">
        <v>53</v>
      </c>
      <c r="AO13769" t="s">
        <v>5443</v>
      </c>
      <c r="AP13769" s="1">
        <v>45348.474305555559</v>
      </c>
    </row>
    <row r="13770" spans="1:43" x14ac:dyDescent="0.35">
      <c r="A13770" t="s">
        <v>73553</v>
      </c>
      <c r="B13770" t="s">
        <v>73554</v>
      </c>
      <c r="C13770" t="s">
        <v>1679</v>
      </c>
      <c r="F13770">
        <v>17208778170</v>
      </c>
      <c r="H13770" t="s">
        <v>73553</v>
      </c>
      <c r="J13770" t="s">
        <v>73555</v>
      </c>
      <c r="K13770" t="s">
        <v>73556</v>
      </c>
      <c r="L13770" t="s">
        <v>73557</v>
      </c>
      <c r="M13770" t="s">
        <v>1323</v>
      </c>
      <c r="N13770" t="s">
        <v>287</v>
      </c>
      <c r="O13770">
        <v>80026</v>
      </c>
      <c r="P13770" t="s">
        <v>50</v>
      </c>
      <c r="U13770" s="1">
        <v>45348</v>
      </c>
      <c r="V13770" s="1">
        <v>45348</v>
      </c>
      <c r="W13770" s="1">
        <v>45348.489583333336</v>
      </c>
      <c r="X13770" s="1">
        <v>45348.489583333336</v>
      </c>
      <c r="AC13770" t="s">
        <v>53</v>
      </c>
      <c r="AD13770">
        <v>1000000001</v>
      </c>
      <c r="AE13770" s="1">
        <v>39973.351388888892</v>
      </c>
      <c r="AF13770" t="s">
        <v>3377</v>
      </c>
      <c r="AG13770" t="s">
        <v>73558</v>
      </c>
      <c r="AH13770" t="s">
        <v>51</v>
      </c>
      <c r="AJ13770" t="s">
        <v>53</v>
      </c>
      <c r="AK13770" t="s">
        <v>78</v>
      </c>
      <c r="AO13770" t="s">
        <v>51552</v>
      </c>
    </row>
    <row r="13771" spans="1:43" x14ac:dyDescent="0.35">
      <c r="A13771" t="s">
        <v>73559</v>
      </c>
      <c r="B13771" t="s">
        <v>19514</v>
      </c>
      <c r="C13771" t="s">
        <v>15040</v>
      </c>
      <c r="F13771" t="s">
        <v>73560</v>
      </c>
      <c r="H13771" t="s">
        <v>73559</v>
      </c>
      <c r="J13771" t="s">
        <v>33819</v>
      </c>
      <c r="K13771" t="s">
        <v>73561</v>
      </c>
      <c r="M13771" t="s">
        <v>3066</v>
      </c>
      <c r="N13771" t="s">
        <v>65</v>
      </c>
      <c r="O13771">
        <v>80465</v>
      </c>
      <c r="P13771" t="s">
        <v>50</v>
      </c>
      <c r="U13771" s="1">
        <v>45348</v>
      </c>
      <c r="V13771" s="1">
        <v>45348</v>
      </c>
      <c r="W13771" s="1">
        <v>45348.479166666664</v>
      </c>
      <c r="X13771" s="1">
        <v>45348.479166666664</v>
      </c>
      <c r="AC13771" t="s">
        <v>53</v>
      </c>
      <c r="AD13771">
        <v>1000000001</v>
      </c>
      <c r="AE13771" s="1">
        <v>39973.351388888892</v>
      </c>
      <c r="AF13771" t="s">
        <v>3377</v>
      </c>
      <c r="AG13771" t="s">
        <v>73562</v>
      </c>
      <c r="AH13771" t="s">
        <v>51</v>
      </c>
      <c r="AJ13771" t="s">
        <v>53</v>
      </c>
      <c r="AK13771" t="s">
        <v>78</v>
      </c>
      <c r="AO13771" t="s">
        <v>5443</v>
      </c>
      <c r="AP13771" s="1">
        <v>45354.536111111112</v>
      </c>
    </row>
    <row r="13772" spans="1:43" x14ac:dyDescent="0.35">
      <c r="A13772" t="s">
        <v>73563</v>
      </c>
      <c r="B13772" t="s">
        <v>3290</v>
      </c>
      <c r="C13772" t="s">
        <v>1052</v>
      </c>
      <c r="F13772" t="s">
        <v>73564</v>
      </c>
      <c r="H13772" t="s">
        <v>73563</v>
      </c>
      <c r="J13772" t="s">
        <v>73565</v>
      </c>
      <c r="K13772" t="s">
        <v>73566</v>
      </c>
      <c r="M13772" t="s">
        <v>73567</v>
      </c>
      <c r="N13772" t="s">
        <v>253</v>
      </c>
      <c r="O13772">
        <v>87724</v>
      </c>
      <c r="P13772" t="s">
        <v>50</v>
      </c>
      <c r="U13772" s="1">
        <v>45348</v>
      </c>
      <c r="V13772" s="1">
        <v>45348</v>
      </c>
      <c r="W13772" s="1">
        <v>45348.359722222223</v>
      </c>
      <c r="X13772" s="1">
        <v>45348.359722222223</v>
      </c>
      <c r="AC13772" t="s">
        <v>53</v>
      </c>
      <c r="AD13772">
        <v>1000000001</v>
      </c>
      <c r="AE13772" s="1">
        <v>39973.351388888892</v>
      </c>
      <c r="AF13772" t="s">
        <v>3377</v>
      </c>
      <c r="AG13772" t="s">
        <v>73568</v>
      </c>
      <c r="AH13772" t="s">
        <v>51</v>
      </c>
      <c r="AJ13772" t="s">
        <v>53</v>
      </c>
      <c r="AK13772" t="s">
        <v>78</v>
      </c>
      <c r="AO13772" t="s">
        <v>5443</v>
      </c>
      <c r="AP13772" s="1">
        <v>45472.756944444445</v>
      </c>
    </row>
    <row r="13773" spans="1:43" x14ac:dyDescent="0.35">
      <c r="A13773" t="s">
        <v>73569</v>
      </c>
      <c r="B13773" t="s">
        <v>40160</v>
      </c>
      <c r="C13773" t="s">
        <v>443</v>
      </c>
      <c r="F13773" t="s">
        <v>73570</v>
      </c>
      <c r="H13773" t="s">
        <v>73569</v>
      </c>
      <c r="J13773" t="s">
        <v>11448</v>
      </c>
      <c r="K13773" t="s">
        <v>16166</v>
      </c>
      <c r="M13773" t="s">
        <v>16167</v>
      </c>
      <c r="N13773" t="s">
        <v>7398</v>
      </c>
      <c r="O13773">
        <v>84121</v>
      </c>
      <c r="P13773" t="s">
        <v>50</v>
      </c>
      <c r="U13773" s="1">
        <v>45348</v>
      </c>
      <c r="V13773" s="1">
        <v>45348</v>
      </c>
      <c r="W13773" s="1">
        <v>45348.426388888889</v>
      </c>
      <c r="X13773" s="1">
        <v>45348.426388888889</v>
      </c>
      <c r="AC13773" t="s">
        <v>53</v>
      </c>
      <c r="AD13773">
        <v>2969484046</v>
      </c>
      <c r="AE13773" s="1">
        <v>37693</v>
      </c>
      <c r="AF13773" t="s">
        <v>11451</v>
      </c>
      <c r="AG13773" t="s">
        <v>73571</v>
      </c>
      <c r="AH13773" t="s">
        <v>51</v>
      </c>
      <c r="AJ13773" t="s">
        <v>53</v>
      </c>
      <c r="AO13773" t="s">
        <v>5443</v>
      </c>
      <c r="AP13773" s="1">
        <v>45348.411111111112</v>
      </c>
    </row>
    <row r="13774" spans="1:43" x14ac:dyDescent="0.35">
      <c r="A13774" t="s">
        <v>73572</v>
      </c>
      <c r="B13774" t="s">
        <v>73573</v>
      </c>
      <c r="C13774" t="s">
        <v>27478</v>
      </c>
      <c r="F13774" t="s">
        <v>73574</v>
      </c>
      <c r="H13774" t="s">
        <v>73575</v>
      </c>
      <c r="J13774" t="s">
        <v>30936</v>
      </c>
      <c r="K13774" t="s">
        <v>73576</v>
      </c>
      <c r="M13774" t="s">
        <v>30938</v>
      </c>
      <c r="N13774" t="s">
        <v>253</v>
      </c>
      <c r="O13774">
        <v>88103</v>
      </c>
      <c r="P13774" t="s">
        <v>50</v>
      </c>
      <c r="U13774" s="1">
        <v>45348</v>
      </c>
      <c r="V13774" s="1">
        <v>45348</v>
      </c>
      <c r="W13774" s="1">
        <v>45348.631944444445</v>
      </c>
      <c r="X13774" s="1">
        <v>45348.631944444445</v>
      </c>
      <c r="AC13774" t="s">
        <v>51</v>
      </c>
      <c r="AD13774">
        <v>2969576210</v>
      </c>
      <c r="AE13774" s="1">
        <v>41089.646527777775</v>
      </c>
      <c r="AF13774" t="s">
        <v>30939</v>
      </c>
      <c r="AG13774" t="s">
        <v>73577</v>
      </c>
      <c r="AH13774" t="s">
        <v>51</v>
      </c>
      <c r="AJ13774" t="s">
        <v>53</v>
      </c>
      <c r="AK13774" t="s">
        <v>78</v>
      </c>
      <c r="AO13774" t="s">
        <v>5443</v>
      </c>
      <c r="AP13774" s="1">
        <v>45348.743750000001</v>
      </c>
      <c r="AQ13774" s="1">
        <v>45348.728472222225</v>
      </c>
    </row>
    <row r="13775" spans="1:43" x14ac:dyDescent="0.35">
      <c r="A13775" t="s">
        <v>73578</v>
      </c>
      <c r="B13775" t="s">
        <v>14086</v>
      </c>
      <c r="C13775" t="s">
        <v>11668</v>
      </c>
      <c r="H13775" t="s">
        <v>14087</v>
      </c>
      <c r="J13775" t="s">
        <v>73579</v>
      </c>
      <c r="P13775" t="s">
        <v>50</v>
      </c>
      <c r="U13775" s="1">
        <v>45348</v>
      </c>
      <c r="V13775" s="1">
        <v>45348</v>
      </c>
      <c r="AC13775" t="s">
        <v>53</v>
      </c>
      <c r="AD13775">
        <v>2969485588</v>
      </c>
      <c r="AE13775" s="1">
        <v>37813</v>
      </c>
      <c r="AG13775" t="s">
        <v>73580</v>
      </c>
      <c r="AH13775" t="s">
        <v>51</v>
      </c>
      <c r="AJ13775" t="s">
        <v>53</v>
      </c>
      <c r="AO13775" t="s">
        <v>5443</v>
      </c>
    </row>
    <row r="13776" spans="1:43" x14ac:dyDescent="0.35">
      <c r="A13776" t="s">
        <v>73581</v>
      </c>
      <c r="B13776" t="s">
        <v>40216</v>
      </c>
      <c r="C13776" t="s">
        <v>73582</v>
      </c>
      <c r="F13776" t="s">
        <v>73583</v>
      </c>
      <c r="H13776" t="s">
        <v>73581</v>
      </c>
      <c r="J13776" t="s">
        <v>31579</v>
      </c>
      <c r="K13776" t="s">
        <v>58165</v>
      </c>
      <c r="M13776" t="s">
        <v>58166</v>
      </c>
      <c r="N13776" t="s">
        <v>264</v>
      </c>
      <c r="O13776">
        <v>75662</v>
      </c>
      <c r="P13776" t="s">
        <v>50</v>
      </c>
      <c r="U13776" s="1">
        <v>45348</v>
      </c>
      <c r="V13776" s="1">
        <v>45348</v>
      </c>
      <c r="W13776" s="1">
        <v>45348.361111111109</v>
      </c>
      <c r="X13776" s="1">
        <v>45348.361111111109</v>
      </c>
      <c r="AC13776" t="s">
        <v>53</v>
      </c>
      <c r="AD13776">
        <v>2970095592</v>
      </c>
      <c r="AE13776" s="1">
        <v>44448.553472222222</v>
      </c>
      <c r="AF13776" t="s">
        <v>48538</v>
      </c>
      <c r="AG13776" t="s">
        <v>73584</v>
      </c>
      <c r="AH13776" t="s">
        <v>51</v>
      </c>
      <c r="AJ13776" t="s">
        <v>53</v>
      </c>
      <c r="AK13776" t="s">
        <v>78</v>
      </c>
      <c r="AO13776" t="s">
        <v>5443</v>
      </c>
      <c r="AP13776" s="1">
        <v>45377.665277777778</v>
      </c>
      <c r="AQ13776" s="1">
        <v>45373.361805555556</v>
      </c>
    </row>
    <row r="13777" spans="1:43" x14ac:dyDescent="0.35">
      <c r="A13777" t="s">
        <v>73585</v>
      </c>
      <c r="B13777" t="s">
        <v>73586</v>
      </c>
      <c r="C13777" t="s">
        <v>73587</v>
      </c>
      <c r="F13777" t="s">
        <v>72961</v>
      </c>
      <c r="H13777" t="s">
        <v>73585</v>
      </c>
      <c r="J13777" t="s">
        <v>72962</v>
      </c>
      <c r="K13777" t="s">
        <v>72963</v>
      </c>
      <c r="M13777" t="s">
        <v>73588</v>
      </c>
      <c r="N13777" t="s">
        <v>213</v>
      </c>
      <c r="O13777">
        <v>80645</v>
      </c>
      <c r="P13777" t="s">
        <v>50</v>
      </c>
      <c r="U13777" s="1">
        <v>45349</v>
      </c>
      <c r="V13777" s="1">
        <v>45349</v>
      </c>
      <c r="W13777" s="1">
        <v>45349.357638888891</v>
      </c>
      <c r="X13777" s="1">
        <v>45349.357638888891</v>
      </c>
      <c r="AC13777" t="s">
        <v>53</v>
      </c>
      <c r="AD13777">
        <v>2969862451</v>
      </c>
      <c r="AE13777" s="1">
        <v>43460.349305555559</v>
      </c>
      <c r="AF13777" t="s">
        <v>72964</v>
      </c>
      <c r="AG13777" t="s">
        <v>73589</v>
      </c>
      <c r="AH13777" t="s">
        <v>51</v>
      </c>
      <c r="AJ13777" t="s">
        <v>53</v>
      </c>
      <c r="AO13777" t="s">
        <v>57090</v>
      </c>
      <c r="AP13777" s="1">
        <v>45420.554166666669</v>
      </c>
    </row>
    <row r="13778" spans="1:43" x14ac:dyDescent="0.35">
      <c r="A13778" t="s">
        <v>73590</v>
      </c>
      <c r="B13778" t="s">
        <v>2584</v>
      </c>
      <c r="C13778" t="s">
        <v>4494</v>
      </c>
      <c r="F13778" t="s">
        <v>73591</v>
      </c>
      <c r="H13778" t="s">
        <v>73592</v>
      </c>
      <c r="J13778" t="s">
        <v>29999</v>
      </c>
      <c r="K13778" t="s">
        <v>73593</v>
      </c>
      <c r="M13778" t="s">
        <v>154</v>
      </c>
      <c r="N13778" t="s">
        <v>65</v>
      </c>
      <c r="O13778">
        <v>80631</v>
      </c>
      <c r="P13778" t="s">
        <v>50</v>
      </c>
      <c r="U13778" s="1">
        <v>45349</v>
      </c>
      <c r="V13778" s="1">
        <v>45349</v>
      </c>
      <c r="W13778" s="1">
        <v>45349.379166666666</v>
      </c>
      <c r="X13778" s="1">
        <v>45349.379166666666</v>
      </c>
      <c r="AC13778" t="s">
        <v>51</v>
      </c>
      <c r="AD13778">
        <v>2970015051</v>
      </c>
      <c r="AE13778" s="1">
        <v>44117.453472222223</v>
      </c>
      <c r="AF13778" t="s">
        <v>73594</v>
      </c>
      <c r="AG13778" t="s">
        <v>73595</v>
      </c>
      <c r="AH13778" t="s">
        <v>51</v>
      </c>
      <c r="AJ13778" t="s">
        <v>53</v>
      </c>
      <c r="AK13778" t="s">
        <v>78</v>
      </c>
      <c r="AO13778" t="s">
        <v>5443</v>
      </c>
      <c r="AP13778" s="1">
        <v>45398.405555555553</v>
      </c>
    </row>
    <row r="13779" spans="1:43" x14ac:dyDescent="0.35">
      <c r="A13779" t="s">
        <v>73596</v>
      </c>
      <c r="B13779" t="s">
        <v>53913</v>
      </c>
      <c r="C13779" t="s">
        <v>1429</v>
      </c>
      <c r="F13779" t="s">
        <v>73597</v>
      </c>
      <c r="H13779" t="s">
        <v>73596</v>
      </c>
      <c r="J13779" t="s">
        <v>42655</v>
      </c>
      <c r="K13779" t="s">
        <v>28262</v>
      </c>
      <c r="M13779" t="s">
        <v>25822</v>
      </c>
      <c r="N13779" t="s">
        <v>25803</v>
      </c>
      <c r="O13779" t="s">
        <v>25823</v>
      </c>
      <c r="P13779" t="s">
        <v>50</v>
      </c>
      <c r="U13779" s="1">
        <v>45349</v>
      </c>
      <c r="V13779" s="1">
        <v>45349</v>
      </c>
      <c r="W13779" s="1">
        <v>45351.404861111114</v>
      </c>
      <c r="X13779" s="1">
        <v>45351.404861111114</v>
      </c>
      <c r="AC13779" t="s">
        <v>53</v>
      </c>
      <c r="AD13779">
        <v>2969640882</v>
      </c>
      <c r="AE13779" s="1">
        <v>41834.517361111109</v>
      </c>
      <c r="AF13779" t="s">
        <v>25824</v>
      </c>
      <c r="AG13779" t="s">
        <v>73598</v>
      </c>
      <c r="AH13779" t="s">
        <v>51</v>
      </c>
      <c r="AJ13779" t="s">
        <v>53</v>
      </c>
      <c r="AO13779" t="s">
        <v>5443</v>
      </c>
      <c r="AP13779" s="1">
        <v>45349.625</v>
      </c>
    </row>
    <row r="13780" spans="1:43" x14ac:dyDescent="0.35">
      <c r="A13780" t="s">
        <v>73599</v>
      </c>
      <c r="B13780" t="s">
        <v>59969</v>
      </c>
      <c r="C13780" t="s">
        <v>6034</v>
      </c>
      <c r="F13780" t="s">
        <v>73600</v>
      </c>
      <c r="H13780" t="s">
        <v>73599</v>
      </c>
      <c r="J13780" t="s">
        <v>11720</v>
      </c>
      <c r="K13780" t="s">
        <v>73601</v>
      </c>
      <c r="M13780" t="s">
        <v>1870</v>
      </c>
      <c r="N13780" t="s">
        <v>65</v>
      </c>
      <c r="O13780">
        <v>80403</v>
      </c>
      <c r="P13780" t="s">
        <v>50</v>
      </c>
      <c r="U13780" s="1">
        <v>45349</v>
      </c>
      <c r="V13780" s="1">
        <v>45349</v>
      </c>
      <c r="W13780" s="1">
        <v>45349.706944444442</v>
      </c>
      <c r="X13780" s="1">
        <v>45349.706944444442</v>
      </c>
      <c r="AC13780" t="s">
        <v>53</v>
      </c>
      <c r="AD13780">
        <v>2969472760</v>
      </c>
      <c r="AE13780" s="1">
        <v>36916.71597222222</v>
      </c>
      <c r="AG13780" t="s">
        <v>73602</v>
      </c>
      <c r="AH13780" t="s">
        <v>51</v>
      </c>
      <c r="AJ13780" t="s">
        <v>53</v>
      </c>
      <c r="AK13780" t="s">
        <v>78</v>
      </c>
      <c r="AO13780" t="s">
        <v>5443</v>
      </c>
      <c r="AP13780" s="1">
        <v>45349.704861111109</v>
      </c>
    </row>
    <row r="13781" spans="1:43" x14ac:dyDescent="0.35">
      <c r="A13781" t="s">
        <v>73603</v>
      </c>
      <c r="B13781" t="s">
        <v>11264</v>
      </c>
      <c r="C13781" t="s">
        <v>73604</v>
      </c>
      <c r="F13781" t="s">
        <v>73605</v>
      </c>
      <c r="H13781" t="s">
        <v>73606</v>
      </c>
      <c r="J13781" t="s">
        <v>33446</v>
      </c>
      <c r="K13781" t="s">
        <v>73607</v>
      </c>
      <c r="M13781" t="s">
        <v>1296</v>
      </c>
      <c r="N13781" t="s">
        <v>253</v>
      </c>
      <c r="O13781">
        <v>88220</v>
      </c>
      <c r="P13781" t="s">
        <v>50</v>
      </c>
      <c r="U13781" s="1">
        <v>45349</v>
      </c>
      <c r="V13781" s="1">
        <v>45349</v>
      </c>
      <c r="W13781" s="1">
        <v>45349.688194444447</v>
      </c>
      <c r="X13781" s="1">
        <v>45349.688194444447</v>
      </c>
      <c r="AC13781" t="s">
        <v>53</v>
      </c>
      <c r="AD13781">
        <v>2969474645</v>
      </c>
      <c r="AE13781" s="1">
        <v>37110.530555555553</v>
      </c>
      <c r="AF13781" t="s">
        <v>8291</v>
      </c>
      <c r="AG13781" t="s">
        <v>73608</v>
      </c>
      <c r="AH13781" t="s">
        <v>51</v>
      </c>
      <c r="AJ13781" t="s">
        <v>53</v>
      </c>
      <c r="AK13781" t="s">
        <v>78</v>
      </c>
      <c r="AO13781" t="s">
        <v>5443</v>
      </c>
      <c r="AP13781" s="1">
        <v>45475.351388888892</v>
      </c>
      <c r="AQ13781" s="1">
        <v>45464.593055555553</v>
      </c>
    </row>
    <row r="13782" spans="1:43" x14ac:dyDescent="0.35">
      <c r="A13782" t="s">
        <v>73609</v>
      </c>
      <c r="B13782" t="s">
        <v>2339</v>
      </c>
      <c r="C13782" t="s">
        <v>9585</v>
      </c>
      <c r="F13782" t="s">
        <v>73610</v>
      </c>
      <c r="H13782" t="s">
        <v>73609</v>
      </c>
      <c r="J13782" t="s">
        <v>73611</v>
      </c>
      <c r="K13782" t="s">
        <v>73612</v>
      </c>
      <c r="M13782" t="s">
        <v>46817</v>
      </c>
      <c r="N13782" t="s">
        <v>253</v>
      </c>
      <c r="O13782">
        <v>88081</v>
      </c>
      <c r="P13782" t="s">
        <v>50</v>
      </c>
      <c r="U13782" s="1">
        <v>45349</v>
      </c>
      <c r="V13782" s="1">
        <v>45349</v>
      </c>
      <c r="W13782" s="1">
        <v>45349.489583333336</v>
      </c>
      <c r="X13782" s="1">
        <v>45349.489583333336</v>
      </c>
      <c r="AC13782" t="s">
        <v>51</v>
      </c>
      <c r="AD13782">
        <v>2974091801</v>
      </c>
      <c r="AE13782" s="1">
        <v>45349.536805555559</v>
      </c>
      <c r="AF13782" t="s">
        <v>73613</v>
      </c>
      <c r="AG13782" t="s">
        <v>73614</v>
      </c>
      <c r="AH13782" t="s">
        <v>51</v>
      </c>
      <c r="AJ13782" t="s">
        <v>53</v>
      </c>
      <c r="AK13782" t="s">
        <v>78</v>
      </c>
      <c r="AO13782" t="s">
        <v>5443</v>
      </c>
      <c r="AP13782" s="1">
        <v>45350.42291666667</v>
      </c>
      <c r="AQ13782" s="1">
        <v>45350.410416666666</v>
      </c>
    </row>
    <row r="13783" spans="1:43" x14ac:dyDescent="0.35">
      <c r="A13783" t="s">
        <v>73615</v>
      </c>
      <c r="B13783" t="s">
        <v>73616</v>
      </c>
      <c r="C13783" t="s">
        <v>9046</v>
      </c>
      <c r="F13783" t="s">
        <v>73617</v>
      </c>
      <c r="H13783" t="s">
        <v>73618</v>
      </c>
      <c r="J13783" t="s">
        <v>73619</v>
      </c>
      <c r="K13783" t="s">
        <v>73620</v>
      </c>
      <c r="M13783" t="s">
        <v>73621</v>
      </c>
      <c r="N13783" t="s">
        <v>2756</v>
      </c>
      <c r="O13783">
        <v>32580</v>
      </c>
      <c r="P13783" t="s">
        <v>50</v>
      </c>
      <c r="U13783" s="1">
        <v>45349</v>
      </c>
      <c r="V13783" s="1">
        <v>45349</v>
      </c>
      <c r="W13783" s="1">
        <v>45349.675000000003</v>
      </c>
      <c r="X13783" s="1">
        <v>45349.675000000003</v>
      </c>
      <c r="AC13783" t="s">
        <v>51</v>
      </c>
      <c r="AD13783">
        <v>1000000001</v>
      </c>
      <c r="AE13783" s="1">
        <v>39973.351388888892</v>
      </c>
      <c r="AF13783" t="s">
        <v>3377</v>
      </c>
      <c r="AG13783" t="s">
        <v>73622</v>
      </c>
      <c r="AH13783" t="s">
        <v>51</v>
      </c>
      <c r="AJ13783" t="s">
        <v>53</v>
      </c>
      <c r="AK13783" t="s">
        <v>78</v>
      </c>
      <c r="AO13783" t="s">
        <v>5443</v>
      </c>
      <c r="AP13783" s="1">
        <v>45349.754166666666</v>
      </c>
    </row>
    <row r="13784" spans="1:43" x14ac:dyDescent="0.35">
      <c r="A13784" t="s">
        <v>73623</v>
      </c>
      <c r="B13784" t="s">
        <v>14001</v>
      </c>
      <c r="C13784" t="s">
        <v>359</v>
      </c>
      <c r="F13784" t="s">
        <v>73624</v>
      </c>
      <c r="H13784" t="s">
        <v>73623</v>
      </c>
      <c r="J13784" t="s">
        <v>73625</v>
      </c>
      <c r="K13784" t="s">
        <v>73626</v>
      </c>
      <c r="M13784" t="s">
        <v>2378</v>
      </c>
      <c r="N13784" t="s">
        <v>65</v>
      </c>
      <c r="O13784">
        <v>80524</v>
      </c>
      <c r="P13784" t="s">
        <v>50</v>
      </c>
      <c r="U13784" s="1">
        <v>45349</v>
      </c>
      <c r="V13784" s="1">
        <v>45349</v>
      </c>
      <c r="W13784" s="1">
        <v>45349.630555555559</v>
      </c>
      <c r="X13784" s="1">
        <v>45349.630555555559</v>
      </c>
      <c r="AC13784" t="s">
        <v>51</v>
      </c>
      <c r="AD13784">
        <v>2974094147</v>
      </c>
      <c r="AE13784" s="1">
        <v>45351.421527777777</v>
      </c>
      <c r="AF13784" t="s">
        <v>73627</v>
      </c>
      <c r="AG13784" t="s">
        <v>73628</v>
      </c>
      <c r="AH13784" t="s">
        <v>51</v>
      </c>
      <c r="AJ13784" t="s">
        <v>53</v>
      </c>
      <c r="AK13784" t="s">
        <v>78</v>
      </c>
      <c r="AO13784" t="s">
        <v>5443</v>
      </c>
      <c r="AP13784" s="1">
        <v>45349.629166666666</v>
      </c>
    </row>
    <row r="13785" spans="1:43" x14ac:dyDescent="0.35">
      <c r="A13785" t="s">
        <v>73629</v>
      </c>
      <c r="B13785" t="s">
        <v>71042</v>
      </c>
      <c r="C13785" t="s">
        <v>72813</v>
      </c>
      <c r="F13785" t="s">
        <v>73630</v>
      </c>
      <c r="H13785" t="s">
        <v>73629</v>
      </c>
      <c r="J13785" t="s">
        <v>73631</v>
      </c>
      <c r="K13785" t="s">
        <v>73632</v>
      </c>
      <c r="M13785" t="s">
        <v>41842</v>
      </c>
      <c r="N13785" t="s">
        <v>65</v>
      </c>
      <c r="O13785">
        <v>81647</v>
      </c>
      <c r="P13785" t="s">
        <v>50</v>
      </c>
      <c r="U13785" s="1">
        <v>45349</v>
      </c>
      <c r="V13785" s="1">
        <v>45349</v>
      </c>
      <c r="W13785" s="1">
        <v>45349.630555555559</v>
      </c>
      <c r="X13785" s="1">
        <v>45349.630555555559</v>
      </c>
      <c r="AC13785" t="s">
        <v>53</v>
      </c>
      <c r="AD13785">
        <v>1000000001</v>
      </c>
      <c r="AE13785" s="1">
        <v>39973.351388888892</v>
      </c>
      <c r="AF13785" t="s">
        <v>3377</v>
      </c>
      <c r="AG13785" t="s">
        <v>73633</v>
      </c>
      <c r="AH13785" t="s">
        <v>51</v>
      </c>
      <c r="AJ13785" t="s">
        <v>53</v>
      </c>
      <c r="AK13785" t="s">
        <v>78</v>
      </c>
      <c r="AO13785" t="s">
        <v>5443</v>
      </c>
      <c r="AP13785" s="1">
        <v>45349.629861111112</v>
      </c>
    </row>
    <row r="13786" spans="1:43" x14ac:dyDescent="0.35">
      <c r="A13786" t="s">
        <v>73634</v>
      </c>
      <c r="B13786" t="s">
        <v>4984</v>
      </c>
      <c r="C13786" t="s">
        <v>5456</v>
      </c>
      <c r="F13786" t="s">
        <v>73635</v>
      </c>
      <c r="H13786" t="s">
        <v>73634</v>
      </c>
      <c r="J13786" t="s">
        <v>73636</v>
      </c>
      <c r="K13786" t="s">
        <v>73637</v>
      </c>
      <c r="M13786" t="s">
        <v>37930</v>
      </c>
      <c r="N13786" t="s">
        <v>65</v>
      </c>
      <c r="O13786">
        <v>80735</v>
      </c>
      <c r="P13786" t="s">
        <v>50</v>
      </c>
      <c r="U13786" s="1">
        <v>45349</v>
      </c>
      <c r="V13786" s="1">
        <v>45349</v>
      </c>
      <c r="W13786" s="1">
        <v>45349.543055555558</v>
      </c>
      <c r="X13786" s="1">
        <v>45349.543055555558</v>
      </c>
      <c r="AC13786" t="s">
        <v>53</v>
      </c>
      <c r="AD13786">
        <v>1000000001</v>
      </c>
      <c r="AE13786" s="1">
        <v>39973.351388888892</v>
      </c>
      <c r="AF13786" t="s">
        <v>3377</v>
      </c>
      <c r="AG13786" t="s">
        <v>73638</v>
      </c>
      <c r="AH13786" t="s">
        <v>51</v>
      </c>
      <c r="AJ13786" t="s">
        <v>53</v>
      </c>
      <c r="AK13786" t="s">
        <v>78</v>
      </c>
      <c r="AO13786" t="s">
        <v>5443</v>
      </c>
      <c r="AP13786" s="1">
        <v>45356.479861111111</v>
      </c>
    </row>
    <row r="13787" spans="1:43" x14ac:dyDescent="0.35">
      <c r="A13787" t="s">
        <v>73639</v>
      </c>
      <c r="B13787" t="s">
        <v>2882</v>
      </c>
      <c r="C13787" t="s">
        <v>18355</v>
      </c>
      <c r="F13787" t="s">
        <v>73640</v>
      </c>
      <c r="G13787" t="s">
        <v>73641</v>
      </c>
      <c r="H13787" t="s">
        <v>73642</v>
      </c>
      <c r="I13787" t="s">
        <v>179</v>
      </c>
      <c r="J13787" t="s">
        <v>73643</v>
      </c>
      <c r="K13787" t="s">
        <v>73644</v>
      </c>
      <c r="M13787" t="s">
        <v>2408</v>
      </c>
      <c r="N13787" t="s">
        <v>1515</v>
      </c>
      <c r="O13787">
        <v>85726</v>
      </c>
      <c r="P13787" t="s">
        <v>50</v>
      </c>
      <c r="U13787" s="1">
        <v>45349</v>
      </c>
      <c r="V13787" s="1">
        <v>45349</v>
      </c>
      <c r="AC13787" t="s">
        <v>51</v>
      </c>
      <c r="AD13787">
        <v>2969478587</v>
      </c>
      <c r="AE13787" s="1">
        <v>37344</v>
      </c>
      <c r="AG13787" t="s">
        <v>73645</v>
      </c>
      <c r="AH13787" t="s">
        <v>51</v>
      </c>
      <c r="AJ13787" t="s">
        <v>53</v>
      </c>
      <c r="AO13787" t="s">
        <v>5443</v>
      </c>
    </row>
    <row r="13788" spans="1:43" x14ac:dyDescent="0.35">
      <c r="A13788" t="s">
        <v>73646</v>
      </c>
      <c r="B13788" t="s">
        <v>73647</v>
      </c>
      <c r="C13788" t="s">
        <v>16501</v>
      </c>
      <c r="F13788" t="s">
        <v>68813</v>
      </c>
      <c r="H13788" t="s">
        <v>73646</v>
      </c>
      <c r="J13788" t="s">
        <v>9017</v>
      </c>
      <c r="K13788" t="s">
        <v>10391</v>
      </c>
      <c r="M13788" t="s">
        <v>2783</v>
      </c>
      <c r="N13788" t="s">
        <v>264</v>
      </c>
      <c r="O13788">
        <v>77095</v>
      </c>
      <c r="P13788" t="s">
        <v>50</v>
      </c>
      <c r="U13788" s="1">
        <v>45349</v>
      </c>
      <c r="V13788" s="1">
        <v>45349</v>
      </c>
      <c r="W13788" s="1">
        <v>45349.611111111109</v>
      </c>
      <c r="X13788" s="1">
        <v>45349.611111111109</v>
      </c>
      <c r="AC13788" t="s">
        <v>53</v>
      </c>
      <c r="AD13788">
        <v>2969579793</v>
      </c>
      <c r="AE13788" s="1">
        <v>41172.685416666667</v>
      </c>
      <c r="AF13788" t="s">
        <v>9019</v>
      </c>
      <c r="AG13788" t="s">
        <v>73648</v>
      </c>
      <c r="AH13788" t="s">
        <v>51</v>
      </c>
      <c r="AJ13788" t="s">
        <v>53</v>
      </c>
      <c r="AO13788" t="s">
        <v>5443</v>
      </c>
      <c r="AP13788" s="1">
        <v>45460.559027777781</v>
      </c>
      <c r="AQ13788" s="1">
        <v>45456.612500000003</v>
      </c>
    </row>
    <row r="13789" spans="1:43" x14ac:dyDescent="0.35">
      <c r="A13789" t="s">
        <v>73649</v>
      </c>
      <c r="B13789" t="s">
        <v>50981</v>
      </c>
      <c r="C13789" t="s">
        <v>3789</v>
      </c>
      <c r="F13789" t="s">
        <v>45936</v>
      </c>
      <c r="H13789" t="s">
        <v>41073</v>
      </c>
      <c r="I13789" t="s">
        <v>101</v>
      </c>
      <c r="J13789" t="s">
        <v>11720</v>
      </c>
      <c r="K13789" t="s">
        <v>73650</v>
      </c>
      <c r="M13789" t="s">
        <v>159</v>
      </c>
      <c r="N13789" t="s">
        <v>65</v>
      </c>
      <c r="O13789">
        <v>80916</v>
      </c>
      <c r="P13789" t="s">
        <v>50</v>
      </c>
      <c r="U13789" s="1">
        <v>45349</v>
      </c>
      <c r="V13789" s="1">
        <v>45349</v>
      </c>
      <c r="W13789" s="1">
        <v>45349.699305555558</v>
      </c>
      <c r="X13789" s="1">
        <v>45474.227083333331</v>
      </c>
      <c r="AC13789" t="s">
        <v>53</v>
      </c>
      <c r="AD13789">
        <v>2969472760</v>
      </c>
      <c r="AE13789" s="1">
        <v>36916.71597222222</v>
      </c>
      <c r="AF13789" t="s">
        <v>55732</v>
      </c>
      <c r="AG13789" t="s">
        <v>73651</v>
      </c>
      <c r="AH13789" t="s">
        <v>51</v>
      </c>
      <c r="AJ13789" t="s">
        <v>53</v>
      </c>
      <c r="AO13789" t="s">
        <v>57090</v>
      </c>
      <c r="AP13789" s="1">
        <v>45349.697916666664</v>
      </c>
    </row>
    <row r="13790" spans="1:43" x14ac:dyDescent="0.35">
      <c r="A13790" t="s">
        <v>73652</v>
      </c>
      <c r="B13790" t="s">
        <v>73653</v>
      </c>
      <c r="C13790" t="s">
        <v>73654</v>
      </c>
      <c r="F13790" t="s">
        <v>73655</v>
      </c>
      <c r="H13790" t="s">
        <v>73652</v>
      </c>
      <c r="J13790" t="s">
        <v>21346</v>
      </c>
      <c r="K13790" t="s">
        <v>12115</v>
      </c>
      <c r="M13790" t="s">
        <v>7964</v>
      </c>
      <c r="N13790" t="s">
        <v>264</v>
      </c>
      <c r="O13790">
        <v>78701</v>
      </c>
      <c r="P13790" t="s">
        <v>50</v>
      </c>
      <c r="U13790" s="1">
        <v>45349</v>
      </c>
      <c r="V13790" s="1">
        <v>45349</v>
      </c>
      <c r="W13790" s="1">
        <v>45349.397916666669</v>
      </c>
      <c r="X13790" s="1">
        <v>45349.397916666669</v>
      </c>
      <c r="AC13790" t="s">
        <v>53</v>
      </c>
      <c r="AD13790">
        <v>2969702039</v>
      </c>
      <c r="AE13790" s="1">
        <v>42528.619444444441</v>
      </c>
      <c r="AF13790" t="s">
        <v>9789</v>
      </c>
      <c r="AG13790" t="s">
        <v>73656</v>
      </c>
      <c r="AH13790" t="s">
        <v>51</v>
      </c>
      <c r="AJ13790" t="s">
        <v>53</v>
      </c>
      <c r="AO13790" t="s">
        <v>5443</v>
      </c>
      <c r="AP13790" s="1">
        <v>45410.599305555559</v>
      </c>
      <c r="AQ13790" s="1">
        <v>45408.680555555555</v>
      </c>
    </row>
    <row r="13791" spans="1:43" x14ac:dyDescent="0.35">
      <c r="A13791" t="s">
        <v>73657</v>
      </c>
      <c r="B13791" t="s">
        <v>5583</v>
      </c>
      <c r="C13791" t="s">
        <v>3554</v>
      </c>
      <c r="F13791" t="s">
        <v>5584</v>
      </c>
      <c r="H13791" t="s">
        <v>73657</v>
      </c>
      <c r="J13791" t="s">
        <v>85</v>
      </c>
      <c r="K13791" t="s">
        <v>73658</v>
      </c>
      <c r="M13791" t="s">
        <v>2815</v>
      </c>
      <c r="N13791" t="s">
        <v>213</v>
      </c>
      <c r="O13791">
        <v>80011</v>
      </c>
      <c r="P13791" t="s">
        <v>50</v>
      </c>
      <c r="U13791" s="1">
        <v>45350</v>
      </c>
      <c r="V13791" s="1">
        <v>45350</v>
      </c>
      <c r="AC13791" t="s">
        <v>53</v>
      </c>
      <c r="AD13791">
        <v>2969485219</v>
      </c>
      <c r="AE13791" s="1">
        <v>37784</v>
      </c>
      <c r="AG13791" t="s">
        <v>73659</v>
      </c>
      <c r="AH13791" t="s">
        <v>51</v>
      </c>
      <c r="AJ13791" t="s">
        <v>53</v>
      </c>
      <c r="AO13791" t="s">
        <v>57090</v>
      </c>
    </row>
    <row r="13792" spans="1:43" x14ac:dyDescent="0.35">
      <c r="A13792" t="s">
        <v>73660</v>
      </c>
      <c r="B13792" t="s">
        <v>20589</v>
      </c>
      <c r="C13792" t="s">
        <v>20920</v>
      </c>
      <c r="F13792" t="s">
        <v>73661</v>
      </c>
      <c r="H13792" t="s">
        <v>73660</v>
      </c>
      <c r="J13792" t="s">
        <v>73662</v>
      </c>
      <c r="K13792" t="s">
        <v>73663</v>
      </c>
      <c r="M13792" t="s">
        <v>73664</v>
      </c>
      <c r="N13792" t="s">
        <v>253</v>
      </c>
      <c r="O13792">
        <v>87711</v>
      </c>
      <c r="P13792" t="s">
        <v>50</v>
      </c>
      <c r="U13792" s="1">
        <v>45350</v>
      </c>
      <c r="V13792" s="1">
        <v>45350</v>
      </c>
      <c r="W13792" s="1">
        <v>45350.734722222223</v>
      </c>
      <c r="X13792" s="1">
        <v>45350.734722222223</v>
      </c>
      <c r="AC13792" t="s">
        <v>53</v>
      </c>
      <c r="AD13792">
        <v>2973487463</v>
      </c>
      <c r="AE13792" s="1">
        <v>45083.689583333333</v>
      </c>
      <c r="AF13792" t="s">
        <v>73665</v>
      </c>
      <c r="AG13792" t="s">
        <v>73666</v>
      </c>
      <c r="AH13792" t="s">
        <v>51</v>
      </c>
      <c r="AJ13792" t="s">
        <v>53</v>
      </c>
      <c r="AK13792" t="s">
        <v>78</v>
      </c>
      <c r="AO13792" t="s">
        <v>5443</v>
      </c>
      <c r="AP13792" s="1">
        <v>45350.73333333333</v>
      </c>
      <c r="AQ13792" s="1">
        <v>45350.739583333336</v>
      </c>
    </row>
    <row r="13793" spans="1:43" x14ac:dyDescent="0.35">
      <c r="A13793" t="s">
        <v>73667</v>
      </c>
      <c r="B13793" t="s">
        <v>73668</v>
      </c>
      <c r="C13793" t="s">
        <v>73669</v>
      </c>
      <c r="F13793" t="s">
        <v>73670</v>
      </c>
      <c r="H13793" t="s">
        <v>73667</v>
      </c>
      <c r="J13793" t="s">
        <v>73671</v>
      </c>
      <c r="K13793" t="s">
        <v>73672</v>
      </c>
      <c r="M13793" t="s">
        <v>7169</v>
      </c>
      <c r="N13793" t="s">
        <v>287</v>
      </c>
      <c r="O13793">
        <v>80459</v>
      </c>
      <c r="P13793" t="s">
        <v>50</v>
      </c>
      <c r="U13793" s="1">
        <v>45350</v>
      </c>
      <c r="V13793" s="1">
        <v>45350</v>
      </c>
      <c r="AC13793" t="s">
        <v>53</v>
      </c>
      <c r="AD13793">
        <v>2974043461</v>
      </c>
      <c r="AE13793" s="1">
        <v>45295.211111111108</v>
      </c>
      <c r="AG13793" t="s">
        <v>73673</v>
      </c>
      <c r="AH13793" t="s">
        <v>51</v>
      </c>
      <c r="AJ13793" t="s">
        <v>53</v>
      </c>
      <c r="AO13793" t="s">
        <v>57090</v>
      </c>
    </row>
    <row r="13794" spans="1:43" x14ac:dyDescent="0.35">
      <c r="A13794" t="s">
        <v>73674</v>
      </c>
      <c r="B13794" t="s">
        <v>19610</v>
      </c>
      <c r="C13794" t="s">
        <v>73675</v>
      </c>
      <c r="F13794" t="s">
        <v>73676</v>
      </c>
      <c r="H13794" t="s">
        <v>73674</v>
      </c>
      <c r="J13794" t="s">
        <v>73677</v>
      </c>
      <c r="K13794" t="s">
        <v>73678</v>
      </c>
      <c r="M13794" t="s">
        <v>753</v>
      </c>
      <c r="N13794" t="s">
        <v>798</v>
      </c>
      <c r="O13794">
        <v>79912</v>
      </c>
      <c r="P13794" t="s">
        <v>50</v>
      </c>
      <c r="U13794" s="1">
        <v>45350</v>
      </c>
      <c r="V13794" s="1">
        <v>45350</v>
      </c>
      <c r="W13794" s="1">
        <v>45350.697222222225</v>
      </c>
      <c r="X13794" s="1">
        <v>45350.697222222225</v>
      </c>
      <c r="AC13794" t="s">
        <v>51</v>
      </c>
      <c r="AD13794">
        <v>2974093287</v>
      </c>
      <c r="AE13794" s="1">
        <v>45350.74722222222</v>
      </c>
      <c r="AF13794" t="s">
        <v>73679</v>
      </c>
      <c r="AG13794" t="s">
        <v>73680</v>
      </c>
      <c r="AH13794" t="s">
        <v>51</v>
      </c>
      <c r="AJ13794" t="s">
        <v>53</v>
      </c>
      <c r="AK13794" t="s">
        <v>78</v>
      </c>
      <c r="AO13794" t="s">
        <v>5443</v>
      </c>
      <c r="AP13794" s="1">
        <v>45351.449305555558</v>
      </c>
      <c r="AQ13794" s="1">
        <v>45351.443749999999</v>
      </c>
    </row>
    <row r="13795" spans="1:43" x14ac:dyDescent="0.35">
      <c r="A13795" t="s">
        <v>45968</v>
      </c>
      <c r="B13795" t="s">
        <v>903</v>
      </c>
      <c r="C13795" t="s">
        <v>27414</v>
      </c>
      <c r="F13795" t="s">
        <v>45967</v>
      </c>
      <c r="H13795" t="s">
        <v>45968</v>
      </c>
      <c r="J13795" t="s">
        <v>11720</v>
      </c>
      <c r="M13795" t="s">
        <v>6893</v>
      </c>
      <c r="N13795" t="s">
        <v>637</v>
      </c>
      <c r="O13795">
        <v>79718</v>
      </c>
      <c r="P13795" t="s">
        <v>50</v>
      </c>
      <c r="U13795" s="1">
        <v>45350</v>
      </c>
      <c r="V13795" s="1">
        <v>45350</v>
      </c>
      <c r="AC13795" t="s">
        <v>53</v>
      </c>
      <c r="AD13795">
        <v>2969472760</v>
      </c>
      <c r="AE13795" s="1">
        <v>36916.71597222222</v>
      </c>
      <c r="AG13795" t="s">
        <v>73681</v>
      </c>
      <c r="AH13795" t="s">
        <v>51</v>
      </c>
      <c r="AJ13795" t="s">
        <v>53</v>
      </c>
      <c r="AO13795" t="s">
        <v>5443</v>
      </c>
    </row>
    <row r="13796" spans="1:43" x14ac:dyDescent="0.35">
      <c r="A13796" t="s">
        <v>73682</v>
      </c>
      <c r="B13796" t="s">
        <v>24749</v>
      </c>
      <c r="C13796" t="s">
        <v>1076</v>
      </c>
      <c r="F13796">
        <v>15056520189</v>
      </c>
      <c r="H13796" t="s">
        <v>73682</v>
      </c>
      <c r="J13796" t="s">
        <v>73683</v>
      </c>
      <c r="K13796" t="s">
        <v>73684</v>
      </c>
      <c r="M13796" t="s">
        <v>73685</v>
      </c>
      <c r="N13796" t="s">
        <v>398</v>
      </c>
      <c r="O13796">
        <v>87753</v>
      </c>
      <c r="P13796" t="s">
        <v>50</v>
      </c>
      <c r="U13796" s="1">
        <v>45350</v>
      </c>
      <c r="V13796" s="1">
        <v>45350</v>
      </c>
      <c r="W13796" s="1">
        <v>45350.506249999999</v>
      </c>
      <c r="X13796" s="1">
        <v>45350.506249999999</v>
      </c>
      <c r="AC13796" t="s">
        <v>53</v>
      </c>
      <c r="AD13796">
        <v>1000000001</v>
      </c>
      <c r="AE13796" s="1">
        <v>39973.351388888892</v>
      </c>
      <c r="AF13796" t="s">
        <v>3377</v>
      </c>
      <c r="AG13796" t="s">
        <v>73686</v>
      </c>
      <c r="AH13796" t="s">
        <v>51</v>
      </c>
      <c r="AJ13796" t="s">
        <v>53</v>
      </c>
      <c r="AK13796" t="s">
        <v>78</v>
      </c>
      <c r="AO13796" t="s">
        <v>51552</v>
      </c>
      <c r="AP13796" s="1">
        <v>45384.686805555553</v>
      </c>
    </row>
    <row r="13797" spans="1:43" x14ac:dyDescent="0.35">
      <c r="A13797" t="s">
        <v>73687</v>
      </c>
      <c r="B13797" t="s">
        <v>73688</v>
      </c>
      <c r="C13797" t="s">
        <v>894</v>
      </c>
      <c r="F13797">
        <v>19282410714</v>
      </c>
      <c r="H13797" t="s">
        <v>73687</v>
      </c>
      <c r="N13797" t="s">
        <v>287</v>
      </c>
      <c r="P13797" t="s">
        <v>50</v>
      </c>
      <c r="U13797" s="1">
        <v>45350</v>
      </c>
      <c r="V13797" s="1">
        <v>45350</v>
      </c>
      <c r="W13797" s="1">
        <v>45350.84097222222</v>
      </c>
      <c r="X13797" s="1">
        <v>45350.84097222222</v>
      </c>
      <c r="AC13797" t="s">
        <v>53</v>
      </c>
      <c r="AD13797">
        <v>1000000001</v>
      </c>
      <c r="AE13797" s="1">
        <v>39973.351388888892</v>
      </c>
      <c r="AF13797" t="s">
        <v>3377</v>
      </c>
      <c r="AG13797" t="s">
        <v>73689</v>
      </c>
      <c r="AH13797" t="s">
        <v>51</v>
      </c>
      <c r="AJ13797" t="s">
        <v>53</v>
      </c>
      <c r="AK13797" t="s">
        <v>78</v>
      </c>
      <c r="AO13797" t="s">
        <v>51552</v>
      </c>
    </row>
    <row r="13798" spans="1:43" x14ac:dyDescent="0.35">
      <c r="A13798" t="s">
        <v>73690</v>
      </c>
      <c r="B13798" t="s">
        <v>73691</v>
      </c>
      <c r="C13798" t="s">
        <v>443</v>
      </c>
      <c r="F13798" t="s">
        <v>73692</v>
      </c>
      <c r="H13798" t="s">
        <v>73690</v>
      </c>
      <c r="J13798" t="s">
        <v>73693</v>
      </c>
      <c r="K13798" t="s">
        <v>73694</v>
      </c>
      <c r="M13798" t="s">
        <v>4133</v>
      </c>
      <c r="N13798" t="s">
        <v>65</v>
      </c>
      <c r="O13798">
        <v>80516</v>
      </c>
      <c r="P13798" t="s">
        <v>50</v>
      </c>
      <c r="U13798" s="1">
        <v>45350</v>
      </c>
      <c r="V13798" s="1">
        <v>45350</v>
      </c>
      <c r="W13798" s="1">
        <v>45350.737500000003</v>
      </c>
      <c r="X13798" s="1">
        <v>45350.737500000003</v>
      </c>
      <c r="AC13798" t="s">
        <v>51</v>
      </c>
      <c r="AD13798">
        <v>1000000001</v>
      </c>
      <c r="AE13798" s="1">
        <v>39973.351388888892</v>
      </c>
      <c r="AF13798" t="s">
        <v>3377</v>
      </c>
      <c r="AG13798" t="s">
        <v>73695</v>
      </c>
      <c r="AH13798" t="s">
        <v>51</v>
      </c>
      <c r="AJ13798" t="s">
        <v>53</v>
      </c>
      <c r="AK13798" t="s">
        <v>78</v>
      </c>
      <c r="AO13798" t="s">
        <v>5443</v>
      </c>
      <c r="AP13798" s="1">
        <v>45428.438888888886</v>
      </c>
    </row>
    <row r="13799" spans="1:43" x14ac:dyDescent="0.35">
      <c r="A13799" t="s">
        <v>73696</v>
      </c>
      <c r="B13799" t="s">
        <v>39083</v>
      </c>
      <c r="C13799" t="s">
        <v>3521</v>
      </c>
      <c r="F13799" t="s">
        <v>73697</v>
      </c>
      <c r="H13799" t="s">
        <v>73696</v>
      </c>
      <c r="J13799" t="s">
        <v>57883</v>
      </c>
      <c r="K13799" t="s">
        <v>57884</v>
      </c>
      <c r="M13799" t="s">
        <v>1239</v>
      </c>
      <c r="N13799" t="s">
        <v>253</v>
      </c>
      <c r="O13799">
        <v>87901</v>
      </c>
      <c r="P13799" t="s">
        <v>50</v>
      </c>
      <c r="U13799" s="1">
        <v>45350</v>
      </c>
      <c r="V13799" s="1">
        <v>45350</v>
      </c>
      <c r="W13799" s="1">
        <v>45350.427777777775</v>
      </c>
      <c r="X13799" s="1">
        <v>45350.427777777775</v>
      </c>
      <c r="AC13799" t="s">
        <v>51</v>
      </c>
      <c r="AD13799">
        <v>2973348731</v>
      </c>
      <c r="AE13799" s="1">
        <v>45040.703472222223</v>
      </c>
      <c r="AF13799" t="s">
        <v>57885</v>
      </c>
      <c r="AG13799" t="s">
        <v>73698</v>
      </c>
      <c r="AH13799" t="s">
        <v>51</v>
      </c>
      <c r="AJ13799" t="s">
        <v>53</v>
      </c>
      <c r="AK13799" t="s">
        <v>78</v>
      </c>
      <c r="AO13799" t="s">
        <v>5443</v>
      </c>
      <c r="AP13799" s="1">
        <v>45399.784722222219</v>
      </c>
      <c r="AQ13799" s="1">
        <v>45365.780555555553</v>
      </c>
    </row>
    <row r="13800" spans="1:43" x14ac:dyDescent="0.35">
      <c r="A13800" t="s">
        <v>73699</v>
      </c>
      <c r="B13800" t="s">
        <v>27607</v>
      </c>
      <c r="C13800" t="s">
        <v>302</v>
      </c>
      <c r="F13800" t="s">
        <v>73700</v>
      </c>
      <c r="H13800" t="s">
        <v>73699</v>
      </c>
      <c r="J13800" t="s">
        <v>30289</v>
      </c>
      <c r="K13800" t="s">
        <v>73701</v>
      </c>
      <c r="M13800" t="s">
        <v>12796</v>
      </c>
      <c r="N13800" t="s">
        <v>798</v>
      </c>
      <c r="O13800">
        <v>79745</v>
      </c>
      <c r="P13800" t="s">
        <v>50</v>
      </c>
      <c r="U13800" s="1">
        <v>45350</v>
      </c>
      <c r="V13800" s="1">
        <v>45350</v>
      </c>
      <c r="AC13800" t="s">
        <v>51</v>
      </c>
      <c r="AD13800">
        <v>2969537768</v>
      </c>
      <c r="AE13800" s="1">
        <v>39794.362500000003</v>
      </c>
      <c r="AG13800" t="s">
        <v>73702</v>
      </c>
      <c r="AH13800" t="s">
        <v>51</v>
      </c>
      <c r="AJ13800" t="s">
        <v>53</v>
      </c>
      <c r="AO13800" t="s">
        <v>5443</v>
      </c>
    </row>
    <row r="13801" spans="1:43" x14ac:dyDescent="0.35">
      <c r="A13801" t="s">
        <v>73703</v>
      </c>
      <c r="B13801" t="s">
        <v>73704</v>
      </c>
      <c r="C13801" t="s">
        <v>2615</v>
      </c>
      <c r="D13801" t="s">
        <v>861</v>
      </c>
      <c r="F13801" t="s">
        <v>73705</v>
      </c>
      <c r="G13801" t="s">
        <v>73706</v>
      </c>
      <c r="H13801" t="s">
        <v>73707</v>
      </c>
      <c r="J13801" t="s">
        <v>5634</v>
      </c>
      <c r="P13801" t="s">
        <v>50</v>
      </c>
      <c r="U13801" s="1">
        <v>45350</v>
      </c>
      <c r="V13801" s="1">
        <v>45350</v>
      </c>
      <c r="W13801" s="1">
        <v>45350.649305555555</v>
      </c>
      <c r="X13801" s="1">
        <v>45350.649305555555</v>
      </c>
      <c r="AC13801" t="s">
        <v>53</v>
      </c>
      <c r="AD13801">
        <v>2969569178</v>
      </c>
      <c r="AE13801" s="1">
        <v>40897.704861111109</v>
      </c>
      <c r="AG13801" t="s">
        <v>73708</v>
      </c>
      <c r="AH13801" t="s">
        <v>51</v>
      </c>
      <c r="AJ13801" t="s">
        <v>53</v>
      </c>
      <c r="AK13801" t="s">
        <v>78</v>
      </c>
      <c r="AO13801" t="s">
        <v>5443</v>
      </c>
      <c r="AP13801" s="1">
        <v>45475.431944444441</v>
      </c>
    </row>
    <row r="13802" spans="1:43" x14ac:dyDescent="0.35">
      <c r="A13802" t="s">
        <v>73709</v>
      </c>
      <c r="B13802" t="s">
        <v>7692</v>
      </c>
      <c r="C13802" t="s">
        <v>20954</v>
      </c>
      <c r="F13802" t="s">
        <v>73710</v>
      </c>
      <c r="H13802" t="s">
        <v>73711</v>
      </c>
      <c r="J13802" t="s">
        <v>51208</v>
      </c>
      <c r="N13802" t="s">
        <v>287</v>
      </c>
      <c r="P13802" t="s">
        <v>50</v>
      </c>
      <c r="U13802" s="1">
        <v>45351</v>
      </c>
      <c r="V13802" s="1">
        <v>45351</v>
      </c>
      <c r="AC13802" t="s">
        <v>53</v>
      </c>
      <c r="AD13802">
        <v>2969560519</v>
      </c>
      <c r="AE13802" s="1">
        <v>40618.693749999999</v>
      </c>
      <c r="AG13802" t="s">
        <v>73712</v>
      </c>
      <c r="AH13802" t="s">
        <v>51</v>
      </c>
      <c r="AJ13802" t="s">
        <v>53</v>
      </c>
      <c r="AO13802" t="s">
        <v>57090</v>
      </c>
    </row>
    <row r="13803" spans="1:43" x14ac:dyDescent="0.35">
      <c r="A13803" t="s">
        <v>73713</v>
      </c>
      <c r="B13803" t="s">
        <v>10550</v>
      </c>
      <c r="C13803" t="s">
        <v>12852</v>
      </c>
      <c r="F13803" t="s">
        <v>73714</v>
      </c>
      <c r="H13803" t="s">
        <v>73713</v>
      </c>
      <c r="J13803" t="s">
        <v>51208</v>
      </c>
      <c r="N13803" t="s">
        <v>287</v>
      </c>
      <c r="P13803" t="s">
        <v>50</v>
      </c>
      <c r="U13803" s="1">
        <v>45351</v>
      </c>
      <c r="V13803" s="1">
        <v>45351</v>
      </c>
      <c r="AC13803" t="s">
        <v>53</v>
      </c>
      <c r="AD13803">
        <v>2969560519</v>
      </c>
      <c r="AE13803" s="1">
        <v>40618.693749999999</v>
      </c>
      <c r="AG13803" t="s">
        <v>73715</v>
      </c>
      <c r="AH13803" t="s">
        <v>51</v>
      </c>
      <c r="AJ13803" t="s">
        <v>53</v>
      </c>
      <c r="AO13803" t="s">
        <v>57090</v>
      </c>
    </row>
    <row r="13804" spans="1:43" x14ac:dyDescent="0.35">
      <c r="A13804" t="s">
        <v>73716</v>
      </c>
      <c r="B13804" t="s">
        <v>73717</v>
      </c>
      <c r="C13804" t="s">
        <v>36168</v>
      </c>
      <c r="F13804" t="s">
        <v>73718</v>
      </c>
      <c r="H13804" t="s">
        <v>73719</v>
      </c>
      <c r="J13804" t="s">
        <v>73720</v>
      </c>
      <c r="K13804" t="s">
        <v>73721</v>
      </c>
      <c r="M13804" t="s">
        <v>52707</v>
      </c>
      <c r="N13804" t="s">
        <v>798</v>
      </c>
      <c r="O13804">
        <v>79851</v>
      </c>
      <c r="P13804" t="s">
        <v>50</v>
      </c>
      <c r="U13804" s="1">
        <v>45351</v>
      </c>
      <c r="V13804" s="1">
        <v>45351</v>
      </c>
      <c r="W13804" s="1">
        <v>45351.548611111109</v>
      </c>
      <c r="X13804" s="1">
        <v>45351.548611111109</v>
      </c>
      <c r="AC13804" t="s">
        <v>51</v>
      </c>
      <c r="AD13804">
        <v>2974094503</v>
      </c>
      <c r="AE13804" s="1">
        <v>45351.686111111114</v>
      </c>
      <c r="AF13804" t="s">
        <v>73722</v>
      </c>
      <c r="AG13804" t="s">
        <v>73723</v>
      </c>
      <c r="AH13804" t="s">
        <v>51</v>
      </c>
      <c r="AJ13804" t="s">
        <v>53</v>
      </c>
      <c r="AK13804" t="s">
        <v>78</v>
      </c>
      <c r="AO13804" t="s">
        <v>5443</v>
      </c>
      <c r="AP13804" s="1">
        <v>45351.564583333333</v>
      </c>
    </row>
    <row r="13805" spans="1:43" x14ac:dyDescent="0.35">
      <c r="A13805" t="s">
        <v>73724</v>
      </c>
      <c r="B13805" t="s">
        <v>53600</v>
      </c>
      <c r="C13805" t="s">
        <v>73725</v>
      </c>
      <c r="F13805" t="s">
        <v>73726</v>
      </c>
      <c r="H13805" t="s">
        <v>73727</v>
      </c>
      <c r="J13805" t="s">
        <v>73728</v>
      </c>
      <c r="K13805" t="s">
        <v>73729</v>
      </c>
      <c r="M13805" t="s">
        <v>753</v>
      </c>
      <c r="N13805" t="s">
        <v>798</v>
      </c>
      <c r="O13805">
        <v>79938</v>
      </c>
      <c r="P13805" t="s">
        <v>50</v>
      </c>
      <c r="U13805" s="1">
        <v>45351</v>
      </c>
      <c r="V13805" s="1">
        <v>45351</v>
      </c>
      <c r="W13805" s="1">
        <v>45351.675694444442</v>
      </c>
      <c r="X13805" s="1">
        <v>45351.675694444442</v>
      </c>
      <c r="AC13805" t="s">
        <v>51</v>
      </c>
      <c r="AD13805">
        <v>2969912604</v>
      </c>
      <c r="AE13805" s="1">
        <v>43725.534722222219</v>
      </c>
      <c r="AF13805" t="s">
        <v>73730</v>
      </c>
      <c r="AG13805" t="s">
        <v>73731</v>
      </c>
      <c r="AH13805" t="s">
        <v>51</v>
      </c>
      <c r="AJ13805" t="s">
        <v>53</v>
      </c>
      <c r="AK13805" t="s">
        <v>78</v>
      </c>
      <c r="AO13805" t="s">
        <v>5443</v>
      </c>
      <c r="AP13805" s="1">
        <v>45352.517361111109</v>
      </c>
      <c r="AQ13805" s="1">
        <v>45352.513194444444</v>
      </c>
    </row>
    <row r="13806" spans="1:43" x14ac:dyDescent="0.35">
      <c r="A13806" t="s">
        <v>73732</v>
      </c>
      <c r="B13806" t="s">
        <v>793</v>
      </c>
      <c r="C13806" t="s">
        <v>50520</v>
      </c>
      <c r="F13806" t="s">
        <v>73733</v>
      </c>
      <c r="H13806" t="s">
        <v>73734</v>
      </c>
      <c r="J13806" t="s">
        <v>250</v>
      </c>
      <c r="K13806" t="s">
        <v>500</v>
      </c>
      <c r="M13806" t="s">
        <v>252</v>
      </c>
      <c r="N13806" t="s">
        <v>501</v>
      </c>
      <c r="O13806">
        <v>88061</v>
      </c>
      <c r="P13806" t="s">
        <v>50</v>
      </c>
      <c r="U13806" s="1">
        <v>45351</v>
      </c>
      <c r="V13806" s="1">
        <v>45351</v>
      </c>
      <c r="W13806" s="1">
        <v>45351.393055555556</v>
      </c>
      <c r="X13806" s="1">
        <v>45351.393055555556</v>
      </c>
      <c r="AC13806" t="s">
        <v>53</v>
      </c>
      <c r="AD13806">
        <v>2969474184</v>
      </c>
      <c r="AE13806" s="1">
        <v>37082</v>
      </c>
      <c r="AF13806" t="s">
        <v>503</v>
      </c>
      <c r="AG13806" t="s">
        <v>73735</v>
      </c>
      <c r="AH13806" t="s">
        <v>51</v>
      </c>
      <c r="AJ13806" t="s">
        <v>53</v>
      </c>
      <c r="AO13806" t="s">
        <v>57090</v>
      </c>
      <c r="AP13806" s="1">
        <v>45475.381249999999</v>
      </c>
      <c r="AQ13806" s="1">
        <v>45475.383333333331</v>
      </c>
    </row>
    <row r="13807" spans="1:43" x14ac:dyDescent="0.35">
      <c r="A13807" t="s">
        <v>73736</v>
      </c>
      <c r="B13807" t="s">
        <v>73717</v>
      </c>
      <c r="C13807" t="s">
        <v>60050</v>
      </c>
      <c r="F13807" t="s">
        <v>73718</v>
      </c>
      <c r="H13807" t="s">
        <v>73719</v>
      </c>
      <c r="J13807" t="s">
        <v>73720</v>
      </c>
      <c r="K13807" t="s">
        <v>73721</v>
      </c>
      <c r="M13807" t="s">
        <v>52707</v>
      </c>
      <c r="N13807" t="s">
        <v>798</v>
      </c>
      <c r="O13807">
        <v>79851</v>
      </c>
      <c r="P13807" t="s">
        <v>50</v>
      </c>
      <c r="U13807" s="1">
        <v>45351</v>
      </c>
      <c r="V13807" s="1">
        <v>45351</v>
      </c>
      <c r="W13807" s="1">
        <v>45351.566666666666</v>
      </c>
      <c r="X13807" s="1">
        <v>45351.566666666666</v>
      </c>
      <c r="AC13807" t="s">
        <v>53</v>
      </c>
      <c r="AD13807">
        <v>2974094503</v>
      </c>
      <c r="AE13807" s="1">
        <v>45351.686111111114</v>
      </c>
      <c r="AF13807" t="s">
        <v>73722</v>
      </c>
      <c r="AG13807" t="s">
        <v>73737</v>
      </c>
      <c r="AH13807" t="s">
        <v>51</v>
      </c>
      <c r="AJ13807" t="s">
        <v>53</v>
      </c>
      <c r="AK13807" t="s">
        <v>78</v>
      </c>
      <c r="AO13807" t="s">
        <v>5443</v>
      </c>
      <c r="AP13807" s="1">
        <v>45352.496527777781</v>
      </c>
      <c r="AQ13807" s="1">
        <v>45352.491666666669</v>
      </c>
    </row>
    <row r="13808" spans="1:43" x14ac:dyDescent="0.35">
      <c r="A13808" t="s">
        <v>73738</v>
      </c>
      <c r="B13808" t="s">
        <v>572</v>
      </c>
      <c r="C13808" t="s">
        <v>25399</v>
      </c>
      <c r="F13808" t="s">
        <v>73739</v>
      </c>
      <c r="H13808" t="s">
        <v>73738</v>
      </c>
      <c r="J13808" t="s">
        <v>29550</v>
      </c>
      <c r="K13808" t="s">
        <v>73740</v>
      </c>
      <c r="M13808" t="s">
        <v>3154</v>
      </c>
      <c r="N13808" t="s">
        <v>65</v>
      </c>
      <c r="O13808">
        <v>81123</v>
      </c>
      <c r="P13808" t="s">
        <v>50</v>
      </c>
      <c r="U13808" s="1">
        <v>45351</v>
      </c>
      <c r="V13808" s="1">
        <v>45351</v>
      </c>
      <c r="W13808" s="1">
        <v>45351.484722222223</v>
      </c>
      <c r="X13808" s="1">
        <v>45351.484722222223</v>
      </c>
      <c r="AC13808" t="s">
        <v>53</v>
      </c>
      <c r="AD13808">
        <v>2969694442</v>
      </c>
      <c r="AE13808" s="1">
        <v>42432.393750000003</v>
      </c>
      <c r="AG13808" t="s">
        <v>73741</v>
      </c>
      <c r="AH13808" t="s">
        <v>51</v>
      </c>
      <c r="AJ13808" t="s">
        <v>53</v>
      </c>
      <c r="AK13808" t="s">
        <v>78</v>
      </c>
      <c r="AO13808" t="s">
        <v>5443</v>
      </c>
      <c r="AP13808" s="1">
        <v>45351.490972222222</v>
      </c>
    </row>
    <row r="13809" spans="1:43" x14ac:dyDescent="0.35">
      <c r="A13809" t="s">
        <v>73742</v>
      </c>
      <c r="B13809" t="s">
        <v>24897</v>
      </c>
      <c r="C13809" t="s">
        <v>5456</v>
      </c>
      <c r="F13809" t="s">
        <v>73743</v>
      </c>
      <c r="G13809" t="s">
        <v>73744</v>
      </c>
      <c r="H13809" t="s">
        <v>73745</v>
      </c>
      <c r="I13809" t="s">
        <v>61</v>
      </c>
      <c r="J13809" t="s">
        <v>73746</v>
      </c>
      <c r="K13809" t="s">
        <v>73747</v>
      </c>
      <c r="M13809" t="s">
        <v>980</v>
      </c>
      <c r="N13809" t="s">
        <v>501</v>
      </c>
      <c r="O13809">
        <v>88101</v>
      </c>
      <c r="P13809" t="s">
        <v>50</v>
      </c>
      <c r="U13809" s="1">
        <v>45351</v>
      </c>
      <c r="V13809" s="1">
        <v>45351</v>
      </c>
      <c r="AC13809" t="s">
        <v>53</v>
      </c>
      <c r="AD13809">
        <v>2969634887</v>
      </c>
      <c r="AE13809" s="1">
        <v>41799.349305555559</v>
      </c>
      <c r="AG13809" t="s">
        <v>73748</v>
      </c>
      <c r="AH13809" t="s">
        <v>51</v>
      </c>
      <c r="AJ13809" t="s">
        <v>53</v>
      </c>
      <c r="AO13809" t="s">
        <v>5443</v>
      </c>
    </row>
    <row r="13810" spans="1:43" x14ac:dyDescent="0.35">
      <c r="A13810" t="s">
        <v>73749</v>
      </c>
      <c r="B13810" t="s">
        <v>73750</v>
      </c>
      <c r="C13810" t="s">
        <v>73751</v>
      </c>
      <c r="F13810" t="s">
        <v>73752</v>
      </c>
      <c r="H13810" t="s">
        <v>73753</v>
      </c>
      <c r="J13810" t="s">
        <v>73754</v>
      </c>
      <c r="K13810" t="s">
        <v>73755</v>
      </c>
      <c r="M13810" t="s">
        <v>753</v>
      </c>
      <c r="N13810" t="s">
        <v>798</v>
      </c>
      <c r="O13810">
        <v>79932</v>
      </c>
      <c r="P13810" t="s">
        <v>50</v>
      </c>
      <c r="U13810" s="1">
        <v>45351</v>
      </c>
      <c r="V13810" s="1">
        <v>45351</v>
      </c>
      <c r="W13810" s="1">
        <v>45351.383333333331</v>
      </c>
      <c r="X13810" s="1">
        <v>45351.383333333331</v>
      </c>
      <c r="AC13810" t="s">
        <v>51</v>
      </c>
      <c r="AD13810">
        <v>2974094142</v>
      </c>
      <c r="AE13810" s="1">
        <v>45351.418749999997</v>
      </c>
      <c r="AF13810" t="s">
        <v>73756</v>
      </c>
      <c r="AG13810" t="s">
        <v>73757</v>
      </c>
      <c r="AH13810" t="s">
        <v>51</v>
      </c>
      <c r="AJ13810" t="s">
        <v>53</v>
      </c>
      <c r="AK13810" t="s">
        <v>78</v>
      </c>
      <c r="AO13810" t="s">
        <v>5443</v>
      </c>
      <c r="AP13810" s="1">
        <v>45351.466666666667</v>
      </c>
      <c r="AQ13810" s="1">
        <v>45351.445138888892</v>
      </c>
    </row>
    <row r="13811" spans="1:43" x14ac:dyDescent="0.35">
      <c r="A13811" t="s">
        <v>73758</v>
      </c>
      <c r="B13811" t="s">
        <v>73759</v>
      </c>
      <c r="C13811" t="s">
        <v>8700</v>
      </c>
      <c r="F13811" t="s">
        <v>73760</v>
      </c>
      <c r="H13811" t="s">
        <v>73758</v>
      </c>
      <c r="J13811" t="s">
        <v>73761</v>
      </c>
      <c r="K13811" t="s">
        <v>73762</v>
      </c>
      <c r="M13811" t="s">
        <v>5551</v>
      </c>
      <c r="N13811" t="s">
        <v>65</v>
      </c>
      <c r="O13811">
        <v>80642</v>
      </c>
      <c r="P13811" t="s">
        <v>50</v>
      </c>
      <c r="U13811" s="1">
        <v>45351</v>
      </c>
      <c r="V13811" s="1">
        <v>45351</v>
      </c>
      <c r="W13811" s="1">
        <v>45351.508333333331</v>
      </c>
      <c r="X13811" s="1">
        <v>45351.508333333331</v>
      </c>
      <c r="AC13811" t="s">
        <v>53</v>
      </c>
      <c r="AD13811">
        <v>1000000001</v>
      </c>
      <c r="AE13811" s="1">
        <v>39973.351388888892</v>
      </c>
      <c r="AF13811" t="s">
        <v>3377</v>
      </c>
      <c r="AG13811" t="s">
        <v>73763</v>
      </c>
      <c r="AH13811" t="s">
        <v>51</v>
      </c>
      <c r="AJ13811" t="s">
        <v>53</v>
      </c>
      <c r="AK13811" t="s">
        <v>78</v>
      </c>
      <c r="AO13811" t="s">
        <v>5443</v>
      </c>
      <c r="AP13811" s="1">
        <v>45467.915277777778</v>
      </c>
    </row>
    <row r="13812" spans="1:43" x14ac:dyDescent="0.35">
      <c r="A13812" t="s">
        <v>73764</v>
      </c>
      <c r="B13812" t="s">
        <v>18430</v>
      </c>
      <c r="C13812" t="s">
        <v>73765</v>
      </c>
      <c r="F13812" t="s">
        <v>45936</v>
      </c>
      <c r="H13812" t="s">
        <v>41073</v>
      </c>
      <c r="I13812" t="s">
        <v>464</v>
      </c>
      <c r="J13812" t="s">
        <v>12614</v>
      </c>
      <c r="K13812" t="s">
        <v>73766</v>
      </c>
      <c r="M13812" t="s">
        <v>129</v>
      </c>
      <c r="N13812" t="s">
        <v>65</v>
      </c>
      <c r="O13812">
        <v>81004</v>
      </c>
      <c r="P13812" t="s">
        <v>50</v>
      </c>
      <c r="U13812" s="1">
        <v>45351</v>
      </c>
      <c r="V13812" s="1">
        <v>45351</v>
      </c>
      <c r="W13812" s="1">
        <v>45351.65347222222</v>
      </c>
      <c r="X13812" s="1">
        <v>45447.65347222222</v>
      </c>
      <c r="Y13812" s="1">
        <v>45447.65902777778</v>
      </c>
      <c r="Z13812">
        <v>455.66</v>
      </c>
      <c r="AA13812" t="s">
        <v>133</v>
      </c>
      <c r="AC13812" t="s">
        <v>53</v>
      </c>
      <c r="AD13812">
        <v>2969543968</v>
      </c>
      <c r="AE13812" s="1">
        <v>40032.470138888886</v>
      </c>
      <c r="AF13812" t="s">
        <v>73767</v>
      </c>
      <c r="AG13812" t="s">
        <v>73768</v>
      </c>
      <c r="AH13812" t="s">
        <v>51</v>
      </c>
      <c r="AJ13812" t="s">
        <v>53</v>
      </c>
      <c r="AO13812" t="s">
        <v>57090</v>
      </c>
      <c r="AP13812" s="1">
        <v>45351.695138888892</v>
      </c>
    </row>
    <row r="13813" spans="1:43" x14ac:dyDescent="0.35">
      <c r="A13813" t="s">
        <v>73769</v>
      </c>
      <c r="B13813" t="s">
        <v>73770</v>
      </c>
      <c r="C13813" t="s">
        <v>43361</v>
      </c>
      <c r="F13813" t="s">
        <v>73771</v>
      </c>
      <c r="G13813">
        <v>7203540420</v>
      </c>
      <c r="H13813" t="s">
        <v>73772</v>
      </c>
      <c r="J13813" t="s">
        <v>73773</v>
      </c>
      <c r="N13813" t="s">
        <v>287</v>
      </c>
      <c r="O13813">
        <v>80239</v>
      </c>
      <c r="P13813" t="s">
        <v>50</v>
      </c>
      <c r="U13813" s="1">
        <v>45351</v>
      </c>
      <c r="V13813" s="1">
        <v>45351</v>
      </c>
      <c r="W13813" s="1">
        <v>45351.784722222219</v>
      </c>
      <c r="X13813" s="1">
        <v>45351.784722222219</v>
      </c>
      <c r="AC13813" t="s">
        <v>53</v>
      </c>
      <c r="AD13813">
        <v>2970030199</v>
      </c>
      <c r="AE13813" s="1">
        <v>44175.53402777778</v>
      </c>
      <c r="AF13813" t="s">
        <v>73774</v>
      </c>
      <c r="AG13813" t="s">
        <v>73775</v>
      </c>
      <c r="AH13813" t="s">
        <v>51</v>
      </c>
      <c r="AJ13813" t="s">
        <v>53</v>
      </c>
      <c r="AK13813" t="s">
        <v>78</v>
      </c>
      <c r="AO13813" t="s">
        <v>5443</v>
      </c>
      <c r="AP13813" s="1">
        <v>45442.703472222223</v>
      </c>
      <c r="AQ13813" s="1">
        <v>45442.731249999997</v>
      </c>
    </row>
    <row r="13814" spans="1:43" x14ac:dyDescent="0.35">
      <c r="A13814" t="s">
        <v>73776</v>
      </c>
      <c r="B13814" t="s">
        <v>44926</v>
      </c>
      <c r="C13814" t="s">
        <v>11202</v>
      </c>
      <c r="F13814" t="s">
        <v>73777</v>
      </c>
      <c r="H13814" t="s">
        <v>73776</v>
      </c>
      <c r="J13814" t="s">
        <v>73778</v>
      </c>
      <c r="K13814" t="s">
        <v>73779</v>
      </c>
      <c r="M13814" t="s">
        <v>3571</v>
      </c>
      <c r="N13814" t="s">
        <v>65</v>
      </c>
      <c r="O13814">
        <v>80022</v>
      </c>
      <c r="P13814" t="s">
        <v>50</v>
      </c>
      <c r="U13814" s="1">
        <v>45352</v>
      </c>
      <c r="V13814" s="1">
        <v>45352</v>
      </c>
      <c r="W13814" s="1">
        <v>45352.65902777778</v>
      </c>
      <c r="X13814" s="1">
        <v>45352.65902777778</v>
      </c>
      <c r="AC13814" t="s">
        <v>51</v>
      </c>
      <c r="AD13814">
        <v>2970011787</v>
      </c>
      <c r="AE13814" s="1">
        <v>44103.351388888892</v>
      </c>
      <c r="AF13814" t="s">
        <v>73780</v>
      </c>
      <c r="AG13814" t="s">
        <v>73781</v>
      </c>
      <c r="AH13814" t="s">
        <v>51</v>
      </c>
      <c r="AJ13814" t="s">
        <v>53</v>
      </c>
      <c r="AK13814" t="s">
        <v>78</v>
      </c>
      <c r="AO13814" t="s">
        <v>5443</v>
      </c>
      <c r="AP13814" s="1">
        <v>45352.749305555553</v>
      </c>
    </row>
    <row r="13815" spans="1:43" x14ac:dyDescent="0.35">
      <c r="A13815" t="s">
        <v>73782</v>
      </c>
      <c r="B13815" t="s">
        <v>73783</v>
      </c>
      <c r="C13815" t="s">
        <v>29503</v>
      </c>
      <c r="F13815" t="s">
        <v>73784</v>
      </c>
      <c r="G13815">
        <v>5759101412</v>
      </c>
      <c r="H13815" t="s">
        <v>73782</v>
      </c>
      <c r="J13815" t="s">
        <v>52253</v>
      </c>
      <c r="M13815" t="s">
        <v>1977</v>
      </c>
      <c r="N13815" t="s">
        <v>398</v>
      </c>
      <c r="O13815">
        <v>88203</v>
      </c>
      <c r="P13815" t="s">
        <v>50</v>
      </c>
      <c r="U13815" s="1">
        <v>45352</v>
      </c>
      <c r="V13815" s="1">
        <v>45352</v>
      </c>
      <c r="W13815" s="1">
        <v>45352.691666666666</v>
      </c>
      <c r="X13815" s="1">
        <v>45352.691666666666</v>
      </c>
      <c r="AC13815" t="s">
        <v>53</v>
      </c>
      <c r="AD13815">
        <v>2969772160</v>
      </c>
      <c r="AE13815" s="1">
        <v>43104.659722222219</v>
      </c>
      <c r="AF13815" t="s">
        <v>22936</v>
      </c>
      <c r="AG13815" t="s">
        <v>73785</v>
      </c>
      <c r="AH13815" t="s">
        <v>51</v>
      </c>
      <c r="AJ13815" t="s">
        <v>53</v>
      </c>
      <c r="AK13815" t="s">
        <v>78</v>
      </c>
      <c r="AO13815" t="s">
        <v>5443</v>
      </c>
      <c r="AP13815" s="1">
        <v>45352.69027777778</v>
      </c>
    </row>
    <row r="13816" spans="1:43" x14ac:dyDescent="0.35">
      <c r="A13816" t="s">
        <v>73786</v>
      </c>
      <c r="B13816" t="s">
        <v>3829</v>
      </c>
      <c r="C13816" t="s">
        <v>73787</v>
      </c>
      <c r="F13816" t="s">
        <v>73788</v>
      </c>
      <c r="H13816" t="s">
        <v>73786</v>
      </c>
      <c r="J13816" t="s">
        <v>23154</v>
      </c>
      <c r="K13816" t="s">
        <v>47087</v>
      </c>
      <c r="M13816" t="s">
        <v>3225</v>
      </c>
      <c r="N13816" t="s">
        <v>65</v>
      </c>
      <c r="O13816">
        <v>80537</v>
      </c>
      <c r="P13816" t="s">
        <v>50</v>
      </c>
      <c r="U13816" s="1">
        <v>45352</v>
      </c>
      <c r="V13816" s="1">
        <v>45352</v>
      </c>
      <c r="W13816" s="1">
        <v>45352.672222222223</v>
      </c>
      <c r="X13816" s="1">
        <v>45352.672222222223</v>
      </c>
      <c r="AC13816" t="s">
        <v>53</v>
      </c>
      <c r="AD13816">
        <v>2969478563</v>
      </c>
      <c r="AE13816" s="1">
        <v>37343</v>
      </c>
      <c r="AF13816" t="s">
        <v>23157</v>
      </c>
      <c r="AG13816" t="s">
        <v>73789</v>
      </c>
      <c r="AH13816" t="s">
        <v>51</v>
      </c>
      <c r="AJ13816" t="s">
        <v>53</v>
      </c>
      <c r="AK13816" t="s">
        <v>78</v>
      </c>
      <c r="AO13816" t="s">
        <v>5443</v>
      </c>
      <c r="AP13816" s="1">
        <v>45352.729861111111</v>
      </c>
    </row>
    <row r="13817" spans="1:43" x14ac:dyDescent="0.35">
      <c r="A13817" t="s">
        <v>73790</v>
      </c>
      <c r="B13817" t="s">
        <v>3167</v>
      </c>
      <c r="C13817" t="s">
        <v>2991</v>
      </c>
      <c r="F13817" t="s">
        <v>73791</v>
      </c>
      <c r="H13817" t="s">
        <v>73790</v>
      </c>
      <c r="J13817" t="s">
        <v>51720</v>
      </c>
      <c r="K13817" t="s">
        <v>73792</v>
      </c>
      <c r="M13817" t="s">
        <v>1692</v>
      </c>
      <c r="N13817" t="s">
        <v>253</v>
      </c>
      <c r="O13817">
        <v>88240</v>
      </c>
      <c r="P13817" t="s">
        <v>50</v>
      </c>
      <c r="U13817" s="1">
        <v>45352</v>
      </c>
      <c r="V13817" s="1">
        <v>45352</v>
      </c>
      <c r="W13817" s="1">
        <v>45352.345138888886</v>
      </c>
      <c r="X13817" s="1">
        <v>45352.345138888886</v>
      </c>
      <c r="AC13817" t="s">
        <v>53</v>
      </c>
      <c r="AD13817">
        <v>2969545691</v>
      </c>
      <c r="AE13817" s="1">
        <v>40101.513194444444</v>
      </c>
      <c r="AF13817" t="s">
        <v>73793</v>
      </c>
      <c r="AG13817" t="s">
        <v>73794</v>
      </c>
      <c r="AH13817" t="s">
        <v>51</v>
      </c>
      <c r="AJ13817" t="s">
        <v>53</v>
      </c>
      <c r="AK13817" t="s">
        <v>78</v>
      </c>
      <c r="AO13817" t="s">
        <v>5443</v>
      </c>
      <c r="AP13817" s="1">
        <v>45392.463194444441</v>
      </c>
    </row>
    <row r="13818" spans="1:43" x14ac:dyDescent="0.35">
      <c r="A13818" t="s">
        <v>73795</v>
      </c>
      <c r="B13818" t="s">
        <v>73796</v>
      </c>
      <c r="C13818" t="s">
        <v>68226</v>
      </c>
      <c r="F13818" t="s">
        <v>73797</v>
      </c>
      <c r="H13818" t="s">
        <v>73795</v>
      </c>
      <c r="J13818" t="s">
        <v>7142</v>
      </c>
      <c r="K13818" t="s">
        <v>26185</v>
      </c>
      <c r="M13818" t="s">
        <v>1296</v>
      </c>
      <c r="N13818" t="s">
        <v>253</v>
      </c>
      <c r="O13818">
        <v>88220</v>
      </c>
      <c r="P13818" t="s">
        <v>50</v>
      </c>
      <c r="U13818" s="1">
        <v>45352</v>
      </c>
      <c r="V13818" s="1">
        <v>45352</v>
      </c>
      <c r="W13818" s="1">
        <v>45352.566666666666</v>
      </c>
      <c r="X13818" s="1">
        <v>45352.566666666666</v>
      </c>
      <c r="AC13818" t="s">
        <v>53</v>
      </c>
      <c r="AD13818">
        <v>2969584761</v>
      </c>
      <c r="AE13818" s="1">
        <v>41288.714583333334</v>
      </c>
      <c r="AF13818" t="s">
        <v>7145</v>
      </c>
      <c r="AG13818" t="s">
        <v>73798</v>
      </c>
      <c r="AH13818" t="s">
        <v>51</v>
      </c>
      <c r="AJ13818" t="s">
        <v>53</v>
      </c>
      <c r="AO13818" t="s">
        <v>5443</v>
      </c>
      <c r="AP13818" s="1">
        <v>45357.8125</v>
      </c>
    </row>
    <row r="13819" spans="1:43" x14ac:dyDescent="0.35">
      <c r="A13819" t="s">
        <v>73799</v>
      </c>
      <c r="B13819" t="s">
        <v>34754</v>
      </c>
      <c r="C13819" t="s">
        <v>1300</v>
      </c>
      <c r="F13819" t="s">
        <v>73800</v>
      </c>
      <c r="H13819" t="s">
        <v>73801</v>
      </c>
      <c r="J13819" t="s">
        <v>4293</v>
      </c>
      <c r="K13819" t="s">
        <v>45303</v>
      </c>
      <c r="M13819" t="s">
        <v>35923</v>
      </c>
      <c r="N13819" t="s">
        <v>10487</v>
      </c>
      <c r="O13819">
        <v>71108</v>
      </c>
      <c r="P13819" t="s">
        <v>50</v>
      </c>
      <c r="U13819" s="1">
        <v>45352</v>
      </c>
      <c r="V13819" s="1">
        <v>45352</v>
      </c>
      <c r="W13819" s="1">
        <v>45352.727083333331</v>
      </c>
      <c r="X13819" s="1">
        <v>45352.727083333331</v>
      </c>
      <c r="AC13819" t="s">
        <v>53</v>
      </c>
      <c r="AD13819">
        <v>2969634929</v>
      </c>
      <c r="AE13819" s="1">
        <v>41799.665972222225</v>
      </c>
      <c r="AF13819" t="s">
        <v>4296</v>
      </c>
      <c r="AG13819" t="s">
        <v>73802</v>
      </c>
      <c r="AH13819" t="s">
        <v>51</v>
      </c>
      <c r="AJ13819" t="s">
        <v>53</v>
      </c>
      <c r="AK13819" t="s">
        <v>78</v>
      </c>
      <c r="AO13819" t="s">
        <v>5443</v>
      </c>
      <c r="AP13819" s="1">
        <v>45352.725694444445</v>
      </c>
    </row>
    <row r="13820" spans="1:43" x14ac:dyDescent="0.35">
      <c r="A13820" t="s">
        <v>73803</v>
      </c>
      <c r="B13820" t="s">
        <v>73804</v>
      </c>
      <c r="C13820" t="s">
        <v>73805</v>
      </c>
      <c r="F13820" t="s">
        <v>73806</v>
      </c>
      <c r="H13820" t="s">
        <v>73803</v>
      </c>
      <c r="J13820" t="s">
        <v>43901</v>
      </c>
      <c r="K13820" t="s">
        <v>73807</v>
      </c>
      <c r="M13820" t="s">
        <v>4856</v>
      </c>
      <c r="N13820" t="s">
        <v>798</v>
      </c>
      <c r="O13820">
        <v>79360</v>
      </c>
      <c r="P13820" t="s">
        <v>50</v>
      </c>
      <c r="U13820" s="1">
        <v>45352</v>
      </c>
      <c r="V13820" s="1">
        <v>45352</v>
      </c>
      <c r="W13820" s="1">
        <v>45352.673611111109</v>
      </c>
      <c r="X13820" s="1">
        <v>45352.673611111109</v>
      </c>
      <c r="AC13820" t="s">
        <v>51</v>
      </c>
      <c r="AD13820">
        <v>2972133954</v>
      </c>
      <c r="AE13820" s="1">
        <v>44845.570833333331</v>
      </c>
      <c r="AG13820" t="s">
        <v>73808</v>
      </c>
      <c r="AH13820" t="s">
        <v>51</v>
      </c>
      <c r="AJ13820" t="s">
        <v>53</v>
      </c>
      <c r="AK13820" t="s">
        <v>78</v>
      </c>
      <c r="AO13820" t="s">
        <v>5443</v>
      </c>
      <c r="AP13820" s="1">
        <v>45352.67291666667</v>
      </c>
    </row>
    <row r="13821" spans="1:43" x14ac:dyDescent="0.35">
      <c r="A13821" t="s">
        <v>73809</v>
      </c>
      <c r="B13821" t="s">
        <v>2632</v>
      </c>
      <c r="C13821" t="s">
        <v>73810</v>
      </c>
      <c r="F13821" t="s">
        <v>73811</v>
      </c>
      <c r="G13821" t="s">
        <v>73812</v>
      </c>
      <c r="H13821" t="s">
        <v>73813</v>
      </c>
      <c r="I13821" t="s">
        <v>2813</v>
      </c>
      <c r="J13821" t="s">
        <v>73814</v>
      </c>
      <c r="K13821" t="s">
        <v>73815</v>
      </c>
      <c r="M13821" t="s">
        <v>26501</v>
      </c>
      <c r="N13821" t="s">
        <v>264</v>
      </c>
      <c r="O13821">
        <v>79452</v>
      </c>
      <c r="P13821" t="s">
        <v>50</v>
      </c>
      <c r="U13821" s="1">
        <v>45352</v>
      </c>
      <c r="V13821" s="1">
        <v>45352</v>
      </c>
      <c r="AC13821" t="s">
        <v>53</v>
      </c>
      <c r="AD13821">
        <v>2969521721</v>
      </c>
      <c r="AE13821" s="1">
        <v>39035.549305555556</v>
      </c>
      <c r="AG13821" t="s">
        <v>73816</v>
      </c>
      <c r="AH13821" t="s">
        <v>51</v>
      </c>
      <c r="AJ13821" t="s">
        <v>53</v>
      </c>
      <c r="AO13821" t="s">
        <v>5443</v>
      </c>
    </row>
    <row r="13822" spans="1:43" x14ac:dyDescent="0.35">
      <c r="A13822" t="s">
        <v>73817</v>
      </c>
      <c r="B13822" t="s">
        <v>18430</v>
      </c>
      <c r="C13822" t="s">
        <v>73818</v>
      </c>
      <c r="F13822" t="s">
        <v>45936</v>
      </c>
      <c r="H13822" t="s">
        <v>41073</v>
      </c>
      <c r="I13822" t="s">
        <v>464</v>
      </c>
      <c r="J13822" t="s">
        <v>12614</v>
      </c>
      <c r="K13822" t="s">
        <v>73819</v>
      </c>
      <c r="M13822" t="s">
        <v>10665</v>
      </c>
      <c r="N13822" t="s">
        <v>65</v>
      </c>
      <c r="O13822">
        <v>81144</v>
      </c>
      <c r="P13822" t="s">
        <v>50</v>
      </c>
      <c r="U13822" s="1">
        <v>45352</v>
      </c>
      <c r="V13822" s="1">
        <v>45352</v>
      </c>
      <c r="W13822" s="1">
        <v>45352.419444444444</v>
      </c>
      <c r="X13822" s="1">
        <v>45365.704861111109</v>
      </c>
      <c r="AC13822" t="s">
        <v>53</v>
      </c>
      <c r="AD13822">
        <v>2969543968</v>
      </c>
      <c r="AE13822" s="1">
        <v>40032.470138888886</v>
      </c>
      <c r="AF13822" t="s">
        <v>73820</v>
      </c>
      <c r="AG13822" t="s">
        <v>73821</v>
      </c>
      <c r="AH13822" t="s">
        <v>51</v>
      </c>
      <c r="AJ13822" t="s">
        <v>53</v>
      </c>
      <c r="AK13822" t="s">
        <v>78</v>
      </c>
      <c r="AO13822" t="s">
        <v>5443</v>
      </c>
      <c r="AP13822" s="1">
        <v>45352.438194444447</v>
      </c>
    </row>
    <row r="13823" spans="1:43" x14ac:dyDescent="0.35">
      <c r="A13823" t="s">
        <v>73822</v>
      </c>
      <c r="B13823" t="s">
        <v>18430</v>
      </c>
      <c r="C13823" t="s">
        <v>73823</v>
      </c>
      <c r="F13823" t="s">
        <v>45936</v>
      </c>
      <c r="H13823" t="s">
        <v>41073</v>
      </c>
      <c r="I13823" t="s">
        <v>464</v>
      </c>
      <c r="J13823" t="s">
        <v>12614</v>
      </c>
      <c r="K13823" t="s">
        <v>73824</v>
      </c>
      <c r="M13823" t="s">
        <v>21406</v>
      </c>
      <c r="N13823" t="s">
        <v>65</v>
      </c>
      <c r="O13823">
        <v>80814</v>
      </c>
      <c r="P13823" t="s">
        <v>50</v>
      </c>
      <c r="U13823" s="1">
        <v>45352</v>
      </c>
      <c r="V13823" s="1">
        <v>45352</v>
      </c>
      <c r="W13823" s="1">
        <v>45352.412499999999</v>
      </c>
      <c r="X13823" s="1">
        <v>45365.705555555556</v>
      </c>
      <c r="AC13823" t="s">
        <v>53</v>
      </c>
      <c r="AD13823">
        <v>2969543968</v>
      </c>
      <c r="AE13823" s="1">
        <v>40032.470138888886</v>
      </c>
      <c r="AF13823" t="s">
        <v>73825</v>
      </c>
      <c r="AG13823" t="s">
        <v>73826</v>
      </c>
      <c r="AH13823" t="s">
        <v>51</v>
      </c>
      <c r="AJ13823" t="s">
        <v>53</v>
      </c>
      <c r="AK13823" t="s">
        <v>78</v>
      </c>
      <c r="AO13823" t="s">
        <v>5443</v>
      </c>
      <c r="AP13823" s="1">
        <v>45352.414583333331</v>
      </c>
    </row>
    <row r="13824" spans="1:43" x14ac:dyDescent="0.35">
      <c r="A13824" t="s">
        <v>73827</v>
      </c>
      <c r="B13824" t="s">
        <v>73828</v>
      </c>
      <c r="C13824" t="s">
        <v>894</v>
      </c>
      <c r="F13824" t="s">
        <v>73829</v>
      </c>
      <c r="H13824" t="s">
        <v>73827</v>
      </c>
      <c r="J13824" t="s">
        <v>73830</v>
      </c>
      <c r="K13824" t="s">
        <v>73831</v>
      </c>
      <c r="M13824" t="s">
        <v>47145</v>
      </c>
      <c r="N13824" t="s">
        <v>65</v>
      </c>
      <c r="O13824">
        <v>81022</v>
      </c>
      <c r="P13824" t="s">
        <v>50</v>
      </c>
      <c r="U13824" s="1">
        <v>45352</v>
      </c>
      <c r="V13824" s="1">
        <v>45352</v>
      </c>
      <c r="W13824" s="1">
        <v>45352.140277777777</v>
      </c>
      <c r="X13824" s="1">
        <v>45352.140277777777</v>
      </c>
      <c r="AC13824" t="s">
        <v>51</v>
      </c>
      <c r="AD13824">
        <v>1000000001</v>
      </c>
      <c r="AE13824" s="1">
        <v>39973.351388888892</v>
      </c>
      <c r="AF13824" t="s">
        <v>3377</v>
      </c>
      <c r="AG13824" t="s">
        <v>73832</v>
      </c>
      <c r="AH13824" t="s">
        <v>51</v>
      </c>
      <c r="AJ13824" t="s">
        <v>53</v>
      </c>
      <c r="AK13824" t="s">
        <v>78</v>
      </c>
      <c r="AO13824" t="s">
        <v>5443</v>
      </c>
      <c r="AP13824" s="1">
        <v>45372.856249999997</v>
      </c>
      <c r="AQ13824" s="1">
        <v>45372.875694444447</v>
      </c>
    </row>
    <row r="13825" spans="1:43" x14ac:dyDescent="0.35">
      <c r="A13825" t="s">
        <v>73833</v>
      </c>
      <c r="B13825" t="s">
        <v>18430</v>
      </c>
      <c r="C13825" t="s">
        <v>73834</v>
      </c>
      <c r="F13825" t="s">
        <v>45936</v>
      </c>
      <c r="H13825" t="s">
        <v>41073</v>
      </c>
      <c r="I13825" t="s">
        <v>464</v>
      </c>
      <c r="J13825" t="s">
        <v>12614</v>
      </c>
      <c r="K13825" t="s">
        <v>73835</v>
      </c>
      <c r="M13825" t="s">
        <v>1553</v>
      </c>
      <c r="N13825" t="s">
        <v>65</v>
      </c>
      <c r="O13825">
        <v>81201</v>
      </c>
      <c r="P13825" t="s">
        <v>50</v>
      </c>
      <c r="U13825" s="1">
        <v>45352</v>
      </c>
      <c r="V13825" s="1">
        <v>45352</v>
      </c>
      <c r="W13825" s="1">
        <v>45352.416666666664</v>
      </c>
      <c r="X13825" s="1">
        <v>45365.706250000003</v>
      </c>
      <c r="AC13825" t="s">
        <v>53</v>
      </c>
      <c r="AD13825">
        <v>2969543968</v>
      </c>
      <c r="AE13825" s="1">
        <v>40032.470138888886</v>
      </c>
      <c r="AF13825" t="s">
        <v>73836</v>
      </c>
      <c r="AG13825" t="s">
        <v>73837</v>
      </c>
      <c r="AH13825" t="s">
        <v>51</v>
      </c>
      <c r="AJ13825" t="s">
        <v>53</v>
      </c>
      <c r="AO13825" t="s">
        <v>57090</v>
      </c>
      <c r="AP13825" s="1">
        <v>45352.417361111111</v>
      </c>
    </row>
    <row r="13826" spans="1:43" x14ac:dyDescent="0.35">
      <c r="A13826" t="s">
        <v>73838</v>
      </c>
      <c r="B13826" t="s">
        <v>62177</v>
      </c>
      <c r="C13826" t="s">
        <v>302</v>
      </c>
      <c r="F13826" t="s">
        <v>73839</v>
      </c>
      <c r="H13826" t="s">
        <v>73838</v>
      </c>
      <c r="J13826" t="s">
        <v>73840</v>
      </c>
      <c r="K13826" t="s">
        <v>73841</v>
      </c>
      <c r="M13826" t="s">
        <v>525</v>
      </c>
      <c r="N13826" t="s">
        <v>65</v>
      </c>
      <c r="O13826">
        <v>80011</v>
      </c>
      <c r="P13826" t="s">
        <v>50</v>
      </c>
      <c r="U13826" s="1">
        <v>45352</v>
      </c>
      <c r="V13826" s="1">
        <v>45352</v>
      </c>
      <c r="W13826" s="1">
        <v>45352.5625</v>
      </c>
      <c r="X13826" s="1">
        <v>45352.5625</v>
      </c>
      <c r="AC13826" t="s">
        <v>53</v>
      </c>
      <c r="AD13826">
        <v>2969762537</v>
      </c>
      <c r="AE13826" s="1">
        <v>43035.691666666666</v>
      </c>
      <c r="AF13826" t="s">
        <v>8389</v>
      </c>
      <c r="AG13826" t="s">
        <v>73842</v>
      </c>
      <c r="AH13826" t="s">
        <v>51</v>
      </c>
      <c r="AJ13826" t="s">
        <v>53</v>
      </c>
      <c r="AK13826" t="s">
        <v>78</v>
      </c>
      <c r="AO13826" t="s">
        <v>5443</v>
      </c>
      <c r="AP13826" s="1">
        <v>45379.400694444441</v>
      </c>
    </row>
    <row r="13827" spans="1:43" x14ac:dyDescent="0.35">
      <c r="A13827" t="s">
        <v>73843</v>
      </c>
      <c r="B13827" t="s">
        <v>5743</v>
      </c>
      <c r="C13827" t="s">
        <v>1775</v>
      </c>
      <c r="F13827" t="s">
        <v>73844</v>
      </c>
      <c r="H13827" t="s">
        <v>73845</v>
      </c>
      <c r="J13827" t="s">
        <v>73846</v>
      </c>
      <c r="N13827" t="s">
        <v>398</v>
      </c>
      <c r="O13827">
        <v>87412</v>
      </c>
      <c r="P13827" t="s">
        <v>50</v>
      </c>
      <c r="U13827" s="1">
        <v>45353</v>
      </c>
      <c r="V13827" s="1">
        <v>45353</v>
      </c>
      <c r="W13827" s="1">
        <v>45353.444444444445</v>
      </c>
      <c r="X13827" s="1">
        <v>45353.444444444445</v>
      </c>
      <c r="AC13827" t="s">
        <v>53</v>
      </c>
      <c r="AD13827">
        <v>1000000001</v>
      </c>
      <c r="AE13827" s="1">
        <v>39973.351388888892</v>
      </c>
      <c r="AF13827" t="s">
        <v>3377</v>
      </c>
      <c r="AG13827" t="s">
        <v>73847</v>
      </c>
      <c r="AH13827" t="s">
        <v>51</v>
      </c>
      <c r="AJ13827" t="s">
        <v>53</v>
      </c>
      <c r="AK13827" t="s">
        <v>78</v>
      </c>
      <c r="AO13827" t="s">
        <v>5443</v>
      </c>
      <c r="AP13827" s="1">
        <v>45353.441666666666</v>
      </c>
    </row>
    <row r="13828" spans="1:43" x14ac:dyDescent="0.35">
      <c r="A13828" t="s">
        <v>73848</v>
      </c>
      <c r="B13828" t="s">
        <v>73849</v>
      </c>
      <c r="C13828" t="s">
        <v>69175</v>
      </c>
      <c r="F13828" t="s">
        <v>73850</v>
      </c>
      <c r="H13828" t="s">
        <v>73848</v>
      </c>
      <c r="J13828" t="s">
        <v>5486</v>
      </c>
      <c r="K13828" t="s">
        <v>73851</v>
      </c>
      <c r="M13828" t="s">
        <v>4629</v>
      </c>
      <c r="N13828" t="s">
        <v>2409</v>
      </c>
      <c r="O13828">
        <v>85034</v>
      </c>
      <c r="P13828" t="s">
        <v>50</v>
      </c>
      <c r="U13828" s="1">
        <v>45353</v>
      </c>
      <c r="V13828" s="1">
        <v>45353</v>
      </c>
      <c r="W13828" s="1">
        <v>45353.75</v>
      </c>
      <c r="X13828" s="1">
        <v>45353.75</v>
      </c>
      <c r="AC13828" t="s">
        <v>53</v>
      </c>
      <c r="AD13828">
        <v>2969542473</v>
      </c>
      <c r="AE13828" s="1">
        <v>39974.713888888888</v>
      </c>
      <c r="AF13828" t="s">
        <v>42567</v>
      </c>
      <c r="AG13828" t="s">
        <v>73852</v>
      </c>
      <c r="AH13828" t="s">
        <v>51</v>
      </c>
      <c r="AJ13828" t="s">
        <v>53</v>
      </c>
      <c r="AK13828" t="s">
        <v>78</v>
      </c>
      <c r="AO13828" t="s">
        <v>5443</v>
      </c>
      <c r="AP13828" s="1">
        <v>45353.750694444447</v>
      </c>
    </row>
    <row r="13829" spans="1:43" x14ac:dyDescent="0.35">
      <c r="A13829" t="s">
        <v>73853</v>
      </c>
      <c r="B13829" t="s">
        <v>1485</v>
      </c>
      <c r="C13829" t="s">
        <v>21370</v>
      </c>
      <c r="F13829">
        <v>17197410429</v>
      </c>
      <c r="H13829" t="s">
        <v>73854</v>
      </c>
      <c r="K13829" t="s">
        <v>73855</v>
      </c>
      <c r="M13829" t="s">
        <v>2700</v>
      </c>
      <c r="N13829" t="s">
        <v>287</v>
      </c>
      <c r="O13829">
        <v>80910</v>
      </c>
      <c r="P13829" t="s">
        <v>50</v>
      </c>
      <c r="U13829" s="1">
        <v>45354</v>
      </c>
      <c r="V13829" s="1">
        <v>45354</v>
      </c>
      <c r="W13829" s="1">
        <v>45354.695833333331</v>
      </c>
      <c r="X13829" s="1">
        <v>45354.695833333331</v>
      </c>
      <c r="AC13829" t="s">
        <v>53</v>
      </c>
      <c r="AD13829">
        <v>1000000001</v>
      </c>
      <c r="AE13829" s="1">
        <v>39973.351388888892</v>
      </c>
      <c r="AF13829" t="s">
        <v>3377</v>
      </c>
      <c r="AG13829" t="s">
        <v>73856</v>
      </c>
      <c r="AH13829" t="s">
        <v>51</v>
      </c>
      <c r="AJ13829" t="s">
        <v>53</v>
      </c>
      <c r="AK13829" t="s">
        <v>78</v>
      </c>
      <c r="AO13829" t="s">
        <v>5443</v>
      </c>
      <c r="AP13829" s="1">
        <v>45406.34375</v>
      </c>
    </row>
    <row r="13830" spans="1:43" x14ac:dyDescent="0.35">
      <c r="A13830" t="s">
        <v>73857</v>
      </c>
      <c r="B13830" t="s">
        <v>3483</v>
      </c>
      <c r="C13830" t="s">
        <v>9933</v>
      </c>
      <c r="F13830">
        <v>13035055514</v>
      </c>
      <c r="H13830" t="s">
        <v>73857</v>
      </c>
      <c r="K13830" t="s">
        <v>73858</v>
      </c>
      <c r="M13830" t="s">
        <v>73859</v>
      </c>
      <c r="N13830" t="s">
        <v>287</v>
      </c>
      <c r="O13830">
        <v>81007</v>
      </c>
      <c r="P13830" t="s">
        <v>50</v>
      </c>
      <c r="U13830" s="1">
        <v>45354</v>
      </c>
      <c r="V13830" s="1">
        <v>45354</v>
      </c>
      <c r="W13830" s="1">
        <v>45354.861805555556</v>
      </c>
      <c r="X13830" s="1">
        <v>45354.861805555556</v>
      </c>
      <c r="AC13830" t="s">
        <v>53</v>
      </c>
      <c r="AD13830">
        <v>1000000001</v>
      </c>
      <c r="AE13830" s="1">
        <v>39973.351388888892</v>
      </c>
      <c r="AF13830" t="s">
        <v>3377</v>
      </c>
      <c r="AG13830" t="s">
        <v>73860</v>
      </c>
      <c r="AH13830" t="s">
        <v>51</v>
      </c>
      <c r="AJ13830" t="s">
        <v>53</v>
      </c>
      <c r="AK13830" t="s">
        <v>78</v>
      </c>
      <c r="AO13830" t="s">
        <v>51552</v>
      </c>
    </row>
    <row r="13831" spans="1:43" x14ac:dyDescent="0.35">
      <c r="A13831" t="s">
        <v>73861</v>
      </c>
      <c r="B13831" t="s">
        <v>6344</v>
      </c>
      <c r="C13831" t="s">
        <v>73862</v>
      </c>
      <c r="H13831" t="s">
        <v>73861</v>
      </c>
      <c r="J13831" t="s">
        <v>33446</v>
      </c>
      <c r="O13831">
        <v>80112</v>
      </c>
      <c r="P13831" t="s">
        <v>50</v>
      </c>
      <c r="U13831" s="1">
        <v>45355</v>
      </c>
      <c r="V13831" s="1">
        <v>45355</v>
      </c>
      <c r="W13831" s="1">
        <v>45355.627083333333</v>
      </c>
      <c r="X13831" s="1">
        <v>45355.627083333333</v>
      </c>
      <c r="AC13831" t="s">
        <v>53</v>
      </c>
      <c r="AD13831">
        <v>2969474645</v>
      </c>
      <c r="AE13831" s="1">
        <v>37110.530555555553</v>
      </c>
      <c r="AF13831" t="s">
        <v>1308</v>
      </c>
      <c r="AG13831" t="s">
        <v>73863</v>
      </c>
      <c r="AH13831" t="s">
        <v>51</v>
      </c>
      <c r="AJ13831" t="s">
        <v>53</v>
      </c>
      <c r="AO13831" t="s">
        <v>5443</v>
      </c>
    </row>
    <row r="13832" spans="1:43" x14ac:dyDescent="0.35">
      <c r="A13832" t="s">
        <v>73864</v>
      </c>
      <c r="B13832" t="s">
        <v>903</v>
      </c>
      <c r="C13832" t="s">
        <v>30150</v>
      </c>
      <c r="F13832" t="s">
        <v>73865</v>
      </c>
      <c r="H13832" t="s">
        <v>73866</v>
      </c>
      <c r="J13832" t="s">
        <v>73867</v>
      </c>
      <c r="K13832" t="s">
        <v>73868</v>
      </c>
      <c r="M13832" t="s">
        <v>73869</v>
      </c>
      <c r="N13832" t="s">
        <v>798</v>
      </c>
      <c r="O13832">
        <v>75126</v>
      </c>
      <c r="P13832" t="s">
        <v>50</v>
      </c>
      <c r="U13832" s="1">
        <v>45355</v>
      </c>
      <c r="V13832" s="1">
        <v>45355</v>
      </c>
      <c r="W13832" s="1">
        <v>45355.369444444441</v>
      </c>
      <c r="X13832" s="1">
        <v>45355.369444444441</v>
      </c>
      <c r="AC13832" t="s">
        <v>53</v>
      </c>
      <c r="AD13832">
        <v>1000000001</v>
      </c>
      <c r="AE13832" s="1">
        <v>39973.351388888892</v>
      </c>
      <c r="AF13832" t="s">
        <v>3377</v>
      </c>
      <c r="AG13832" t="s">
        <v>73870</v>
      </c>
      <c r="AH13832" t="s">
        <v>51</v>
      </c>
      <c r="AJ13832" t="s">
        <v>53</v>
      </c>
      <c r="AK13832" t="s">
        <v>78</v>
      </c>
      <c r="AO13832" t="s">
        <v>5443</v>
      </c>
      <c r="AP13832" s="1">
        <v>45355.368055555555</v>
      </c>
    </row>
    <row r="13833" spans="1:43" x14ac:dyDescent="0.35">
      <c r="A13833" t="s">
        <v>73871</v>
      </c>
      <c r="B13833" t="s">
        <v>2901</v>
      </c>
      <c r="C13833" t="s">
        <v>71345</v>
      </c>
      <c r="F13833" t="s">
        <v>73872</v>
      </c>
      <c r="H13833" t="s">
        <v>73871</v>
      </c>
      <c r="J13833" t="s">
        <v>27618</v>
      </c>
      <c r="K13833" t="s">
        <v>66155</v>
      </c>
      <c r="M13833" t="s">
        <v>18017</v>
      </c>
      <c r="N13833" t="s">
        <v>213</v>
      </c>
      <c r="O13833">
        <v>80631</v>
      </c>
      <c r="P13833" t="s">
        <v>50</v>
      </c>
      <c r="U13833" s="1">
        <v>45355</v>
      </c>
      <c r="V13833" s="1">
        <v>45355</v>
      </c>
      <c r="W13833" s="1">
        <v>45355.561111111114</v>
      </c>
      <c r="X13833" s="1">
        <v>45355.561111111114</v>
      </c>
      <c r="AC13833" t="s">
        <v>51</v>
      </c>
      <c r="AD13833">
        <v>2969563407</v>
      </c>
      <c r="AE13833" s="1">
        <v>40697.515277777777</v>
      </c>
      <c r="AF13833" t="s">
        <v>20169</v>
      </c>
      <c r="AG13833" t="s">
        <v>73873</v>
      </c>
      <c r="AH13833" t="s">
        <v>51</v>
      </c>
      <c r="AJ13833" t="s">
        <v>53</v>
      </c>
      <c r="AK13833" t="s">
        <v>78</v>
      </c>
      <c r="AO13833" t="s">
        <v>5443</v>
      </c>
      <c r="AP13833" s="1">
        <v>45476.375</v>
      </c>
      <c r="AQ13833" s="1">
        <v>45476.377083333333</v>
      </c>
    </row>
    <row r="13834" spans="1:43" x14ac:dyDescent="0.35">
      <c r="A13834" t="s">
        <v>73874</v>
      </c>
      <c r="B13834" t="s">
        <v>73875</v>
      </c>
      <c r="C13834" t="s">
        <v>73876</v>
      </c>
      <c r="F13834" t="s">
        <v>73877</v>
      </c>
      <c r="H13834" t="s">
        <v>73878</v>
      </c>
      <c r="J13834" t="s">
        <v>73879</v>
      </c>
      <c r="K13834" t="s">
        <v>73880</v>
      </c>
      <c r="M13834" t="s">
        <v>753</v>
      </c>
      <c r="N13834" t="s">
        <v>798</v>
      </c>
      <c r="O13834">
        <v>79938</v>
      </c>
      <c r="P13834" t="s">
        <v>50</v>
      </c>
      <c r="U13834" s="1">
        <v>45355</v>
      </c>
      <c r="V13834" s="1">
        <v>45355</v>
      </c>
      <c r="W13834" s="1">
        <v>45355.469444444447</v>
      </c>
      <c r="X13834" s="1">
        <v>45355.469444444447</v>
      </c>
      <c r="AC13834" t="s">
        <v>51</v>
      </c>
      <c r="AD13834">
        <v>2974097231</v>
      </c>
      <c r="AE13834" s="1">
        <v>45355.494444444441</v>
      </c>
      <c r="AF13834" t="s">
        <v>73881</v>
      </c>
      <c r="AG13834" t="s">
        <v>73882</v>
      </c>
      <c r="AH13834" t="s">
        <v>51</v>
      </c>
      <c r="AJ13834" t="s">
        <v>53</v>
      </c>
      <c r="AK13834" t="s">
        <v>78</v>
      </c>
      <c r="AO13834" t="s">
        <v>5443</v>
      </c>
      <c r="AP13834" s="1">
        <v>45355.688888888886</v>
      </c>
      <c r="AQ13834" s="1">
        <v>45355.686111111114</v>
      </c>
    </row>
    <row r="13835" spans="1:43" x14ac:dyDescent="0.35">
      <c r="A13835" t="s">
        <v>6260</v>
      </c>
      <c r="B13835" t="s">
        <v>24392</v>
      </c>
      <c r="C13835" t="s">
        <v>66643</v>
      </c>
      <c r="F13835" t="s">
        <v>73883</v>
      </c>
      <c r="H13835" t="s">
        <v>6260</v>
      </c>
      <c r="J13835" t="s">
        <v>73884</v>
      </c>
      <c r="K13835" t="s">
        <v>73885</v>
      </c>
      <c r="M13835" t="s">
        <v>6263</v>
      </c>
      <c r="N13835" t="s">
        <v>213</v>
      </c>
      <c r="O13835">
        <v>80737</v>
      </c>
      <c r="P13835" t="s">
        <v>50</v>
      </c>
      <c r="U13835" s="1">
        <v>45355</v>
      </c>
      <c r="V13835" s="1">
        <v>45355</v>
      </c>
      <c r="AC13835" t="s">
        <v>53</v>
      </c>
      <c r="AD13835">
        <v>2969515392</v>
      </c>
      <c r="AE13835" s="1">
        <v>38659.569444444445</v>
      </c>
      <c r="AG13835" t="s">
        <v>73886</v>
      </c>
      <c r="AH13835" t="s">
        <v>51</v>
      </c>
      <c r="AJ13835" t="s">
        <v>53</v>
      </c>
      <c r="AO13835" t="s">
        <v>57090</v>
      </c>
    </row>
    <row r="13836" spans="1:43" x14ac:dyDescent="0.35">
      <c r="A13836" t="s">
        <v>73887</v>
      </c>
      <c r="B13836" t="s">
        <v>23129</v>
      </c>
      <c r="C13836" t="s">
        <v>7536</v>
      </c>
      <c r="F13836" t="s">
        <v>73888</v>
      </c>
      <c r="H13836" t="s">
        <v>73887</v>
      </c>
      <c r="J13836" t="s">
        <v>5486</v>
      </c>
      <c r="K13836" t="s">
        <v>5487</v>
      </c>
      <c r="M13836" t="s">
        <v>4629</v>
      </c>
      <c r="N13836" t="s">
        <v>1515</v>
      </c>
      <c r="O13836">
        <v>85034</v>
      </c>
      <c r="P13836" t="s">
        <v>50</v>
      </c>
      <c r="U13836" s="1">
        <v>45355</v>
      </c>
      <c r="V13836" s="1">
        <v>45355</v>
      </c>
      <c r="W13836" s="1">
        <v>45355.538888888892</v>
      </c>
      <c r="X13836" s="1">
        <v>45355.538888888892</v>
      </c>
      <c r="AC13836" t="s">
        <v>53</v>
      </c>
      <c r="AD13836">
        <v>2969542473</v>
      </c>
      <c r="AE13836" s="1">
        <v>39974.713888888888</v>
      </c>
      <c r="AF13836" t="s">
        <v>42567</v>
      </c>
      <c r="AG13836" t="s">
        <v>73889</v>
      </c>
      <c r="AH13836" t="s">
        <v>51</v>
      </c>
      <c r="AJ13836" t="s">
        <v>53</v>
      </c>
      <c r="AK13836" t="s">
        <v>78</v>
      </c>
      <c r="AO13836" t="s">
        <v>5443</v>
      </c>
      <c r="AP13836" s="1">
        <v>45461.345138888886</v>
      </c>
    </row>
    <row r="13837" spans="1:43" x14ac:dyDescent="0.35">
      <c r="A13837" t="s">
        <v>73890</v>
      </c>
      <c r="B13837" t="s">
        <v>6638</v>
      </c>
      <c r="C13837" t="s">
        <v>4589</v>
      </c>
      <c r="F13837" t="s">
        <v>73891</v>
      </c>
      <c r="H13837" t="s">
        <v>73890</v>
      </c>
      <c r="J13837" t="s">
        <v>73892</v>
      </c>
      <c r="K13837" t="s">
        <v>73893</v>
      </c>
      <c r="M13837" t="s">
        <v>5451</v>
      </c>
      <c r="N13837" t="s">
        <v>253</v>
      </c>
      <c r="O13837">
        <v>87410</v>
      </c>
      <c r="P13837" t="s">
        <v>50</v>
      </c>
      <c r="U13837" s="1">
        <v>45355</v>
      </c>
      <c r="V13837" s="1">
        <v>45355</v>
      </c>
      <c r="W13837" s="1">
        <v>45355.75</v>
      </c>
      <c r="X13837" s="1">
        <v>45355.75</v>
      </c>
      <c r="AC13837" t="s">
        <v>53</v>
      </c>
      <c r="AD13837">
        <v>2974116100</v>
      </c>
      <c r="AE13837" s="1">
        <v>45356.377083333333</v>
      </c>
      <c r="AF13837" t="s">
        <v>73894</v>
      </c>
      <c r="AG13837" t="s">
        <v>73895</v>
      </c>
      <c r="AH13837" t="s">
        <v>51</v>
      </c>
      <c r="AJ13837" t="s">
        <v>53</v>
      </c>
      <c r="AK13837" t="s">
        <v>78</v>
      </c>
      <c r="AO13837" t="s">
        <v>5443</v>
      </c>
      <c r="AP13837" s="1">
        <v>45355.752083333333</v>
      </c>
    </row>
    <row r="13838" spans="1:43" x14ac:dyDescent="0.35">
      <c r="A13838" t="s">
        <v>73896</v>
      </c>
      <c r="B13838" t="s">
        <v>51355</v>
      </c>
      <c r="C13838" t="s">
        <v>7307</v>
      </c>
      <c r="F13838" t="s">
        <v>73897</v>
      </c>
      <c r="H13838" t="s">
        <v>73896</v>
      </c>
      <c r="J13838" t="s">
        <v>73898</v>
      </c>
      <c r="K13838" t="s">
        <v>73899</v>
      </c>
      <c r="M13838" t="s">
        <v>419</v>
      </c>
      <c r="N13838" t="s">
        <v>253</v>
      </c>
      <c r="O13838">
        <v>87113</v>
      </c>
      <c r="P13838" t="s">
        <v>50</v>
      </c>
      <c r="U13838" s="1">
        <v>45355</v>
      </c>
      <c r="V13838" s="1">
        <v>45355</v>
      </c>
      <c r="W13838" s="1">
        <v>45385.681944444441</v>
      </c>
      <c r="X13838" s="1">
        <v>45385.681944444441</v>
      </c>
      <c r="AC13838" t="s">
        <v>53</v>
      </c>
      <c r="AD13838">
        <v>2974174955</v>
      </c>
      <c r="AE13838" s="1">
        <v>45385.702777777777</v>
      </c>
      <c r="AF13838" t="s">
        <v>73900</v>
      </c>
      <c r="AG13838" t="s">
        <v>73901</v>
      </c>
      <c r="AH13838" t="s">
        <v>51</v>
      </c>
      <c r="AJ13838" t="s">
        <v>53</v>
      </c>
      <c r="AO13838" t="s">
        <v>5443</v>
      </c>
      <c r="AP13838" s="1">
        <v>45465.624305555553</v>
      </c>
      <c r="AQ13838" s="1">
        <v>45413.400694444441</v>
      </c>
    </row>
    <row r="13839" spans="1:43" x14ac:dyDescent="0.35">
      <c r="A13839" t="s">
        <v>73902</v>
      </c>
      <c r="B13839" t="s">
        <v>73903</v>
      </c>
      <c r="C13839" t="s">
        <v>39618</v>
      </c>
      <c r="F13839" t="s">
        <v>73904</v>
      </c>
      <c r="H13839" t="s">
        <v>73902</v>
      </c>
      <c r="J13839" t="s">
        <v>73905</v>
      </c>
      <c r="K13839" t="s">
        <v>73906</v>
      </c>
      <c r="M13839" t="s">
        <v>3343</v>
      </c>
      <c r="N13839" t="s">
        <v>213</v>
      </c>
      <c r="O13839">
        <v>81147</v>
      </c>
      <c r="P13839" t="s">
        <v>50</v>
      </c>
      <c r="U13839" s="1">
        <v>45355</v>
      </c>
      <c r="V13839" s="1">
        <v>45355</v>
      </c>
      <c r="W13839" s="1">
        <v>45355.658333333333</v>
      </c>
      <c r="X13839" s="1">
        <v>45355.658333333333</v>
      </c>
      <c r="AC13839" t="s">
        <v>53</v>
      </c>
      <c r="AD13839">
        <v>2969969742</v>
      </c>
      <c r="AE13839" s="1">
        <v>43959.518750000003</v>
      </c>
      <c r="AF13839" t="s">
        <v>73907</v>
      </c>
      <c r="AG13839" t="s">
        <v>73908</v>
      </c>
      <c r="AH13839" t="s">
        <v>51</v>
      </c>
      <c r="AJ13839" t="s">
        <v>53</v>
      </c>
      <c r="AK13839" t="s">
        <v>78</v>
      </c>
      <c r="AO13839" t="s">
        <v>5443</v>
      </c>
      <c r="AP13839" s="1">
        <v>45356.384027777778</v>
      </c>
    </row>
    <row r="13840" spans="1:43" x14ac:dyDescent="0.35">
      <c r="A13840">
        <v>352695</v>
      </c>
      <c r="B13840" t="s">
        <v>47053</v>
      </c>
      <c r="C13840" t="s">
        <v>73909</v>
      </c>
      <c r="F13840" t="s">
        <v>43635</v>
      </c>
      <c r="G13840">
        <v>4802449235</v>
      </c>
      <c r="H13840" t="s">
        <v>41759</v>
      </c>
      <c r="J13840" t="s">
        <v>12614</v>
      </c>
      <c r="M13840" t="s">
        <v>525</v>
      </c>
      <c r="N13840" t="s">
        <v>287</v>
      </c>
      <c r="O13840">
        <v>80018</v>
      </c>
      <c r="P13840" t="s">
        <v>50</v>
      </c>
      <c r="U13840" s="1">
        <v>45355</v>
      </c>
      <c r="V13840" s="1">
        <v>45355</v>
      </c>
      <c r="AC13840" t="s">
        <v>53</v>
      </c>
      <c r="AD13840">
        <v>2969543968</v>
      </c>
      <c r="AE13840" s="1">
        <v>40032.470138888886</v>
      </c>
      <c r="AG13840" t="s">
        <v>73910</v>
      </c>
      <c r="AH13840" t="s">
        <v>51</v>
      </c>
      <c r="AJ13840" t="s">
        <v>53</v>
      </c>
      <c r="AO13840" t="s">
        <v>57090</v>
      </c>
    </row>
    <row r="13841" spans="1:43" x14ac:dyDescent="0.35">
      <c r="A13841">
        <v>314474</v>
      </c>
      <c r="B13841" t="s">
        <v>73911</v>
      </c>
      <c r="C13841" t="s">
        <v>707</v>
      </c>
      <c r="F13841" t="s">
        <v>43635</v>
      </c>
      <c r="G13841">
        <v>4802449235</v>
      </c>
      <c r="H13841" t="s">
        <v>41759</v>
      </c>
      <c r="J13841" t="s">
        <v>12614</v>
      </c>
      <c r="M13841" t="s">
        <v>525</v>
      </c>
      <c r="N13841" t="s">
        <v>287</v>
      </c>
      <c r="O13841">
        <v>80018</v>
      </c>
      <c r="P13841" t="s">
        <v>50</v>
      </c>
      <c r="U13841" s="1">
        <v>45355</v>
      </c>
      <c r="V13841" s="1">
        <v>45355</v>
      </c>
      <c r="AC13841" t="s">
        <v>53</v>
      </c>
      <c r="AD13841">
        <v>2969543968</v>
      </c>
      <c r="AE13841" s="1">
        <v>40032.470138888886</v>
      </c>
      <c r="AG13841" t="s">
        <v>73912</v>
      </c>
      <c r="AH13841" t="s">
        <v>51</v>
      </c>
      <c r="AJ13841" t="s">
        <v>53</v>
      </c>
      <c r="AO13841" t="s">
        <v>57090</v>
      </c>
    </row>
    <row r="13842" spans="1:43" x14ac:dyDescent="0.35">
      <c r="A13842">
        <v>329170</v>
      </c>
      <c r="B13842" t="s">
        <v>37832</v>
      </c>
      <c r="C13842" t="s">
        <v>338</v>
      </c>
      <c r="F13842" t="s">
        <v>43635</v>
      </c>
      <c r="G13842">
        <v>4802449235</v>
      </c>
      <c r="H13842" t="s">
        <v>41759</v>
      </c>
      <c r="J13842" t="s">
        <v>12614</v>
      </c>
      <c r="M13842" t="s">
        <v>525</v>
      </c>
      <c r="N13842" t="s">
        <v>287</v>
      </c>
      <c r="O13842">
        <v>80018</v>
      </c>
      <c r="P13842" t="s">
        <v>50</v>
      </c>
      <c r="U13842" s="1">
        <v>45355</v>
      </c>
      <c r="V13842" s="1">
        <v>45355</v>
      </c>
      <c r="AC13842" t="s">
        <v>53</v>
      </c>
      <c r="AD13842">
        <v>2969543968</v>
      </c>
      <c r="AE13842" s="1">
        <v>40032.470138888886</v>
      </c>
      <c r="AG13842" t="s">
        <v>73913</v>
      </c>
      <c r="AH13842" t="s">
        <v>51</v>
      </c>
      <c r="AJ13842" t="s">
        <v>53</v>
      </c>
      <c r="AO13842" t="s">
        <v>57090</v>
      </c>
    </row>
    <row r="13843" spans="1:43" x14ac:dyDescent="0.35">
      <c r="A13843" t="s">
        <v>73914</v>
      </c>
      <c r="B13843" t="s">
        <v>73915</v>
      </c>
      <c r="C13843" t="s">
        <v>5876</v>
      </c>
      <c r="F13843" t="s">
        <v>29038</v>
      </c>
      <c r="H13843" t="s">
        <v>73914</v>
      </c>
      <c r="J13843" t="s">
        <v>12211</v>
      </c>
      <c r="K13843" t="s">
        <v>73916</v>
      </c>
      <c r="M13843" t="s">
        <v>172</v>
      </c>
      <c r="N13843" t="s">
        <v>65</v>
      </c>
      <c r="O13843">
        <v>81625</v>
      </c>
      <c r="P13843" t="s">
        <v>50</v>
      </c>
      <c r="U13843" s="1">
        <v>45355</v>
      </c>
      <c r="V13843" s="1">
        <v>45355</v>
      </c>
      <c r="W13843" s="1">
        <v>45355.441666666666</v>
      </c>
      <c r="X13843" s="1">
        <v>45355.441666666666</v>
      </c>
      <c r="AC13843" t="s">
        <v>53</v>
      </c>
      <c r="AD13843">
        <v>2969475477</v>
      </c>
      <c r="AE13843" s="1">
        <v>37166.661111111112</v>
      </c>
      <c r="AF13843" t="s">
        <v>173</v>
      </c>
      <c r="AG13843" t="s">
        <v>73917</v>
      </c>
      <c r="AH13843" t="s">
        <v>51</v>
      </c>
      <c r="AJ13843" t="s">
        <v>53</v>
      </c>
      <c r="AO13843" t="s">
        <v>57090</v>
      </c>
      <c r="AP13843" s="1">
        <v>45378.676388888889</v>
      </c>
      <c r="AQ13843" s="1">
        <v>45355.664583333331</v>
      </c>
    </row>
    <row r="13844" spans="1:43" x14ac:dyDescent="0.35">
      <c r="A13844" t="s">
        <v>73918</v>
      </c>
      <c r="B13844" t="s">
        <v>35059</v>
      </c>
      <c r="C13844" t="s">
        <v>10722</v>
      </c>
      <c r="F13844" t="s">
        <v>73919</v>
      </c>
      <c r="H13844" t="s">
        <v>73920</v>
      </c>
      <c r="J13844" t="s">
        <v>73921</v>
      </c>
      <c r="K13844" t="s">
        <v>73922</v>
      </c>
      <c r="M13844" t="s">
        <v>1296</v>
      </c>
      <c r="N13844" t="s">
        <v>253</v>
      </c>
      <c r="O13844">
        <v>88220</v>
      </c>
      <c r="P13844" t="s">
        <v>50</v>
      </c>
      <c r="U13844" s="1">
        <v>45355</v>
      </c>
      <c r="V13844" s="1">
        <v>45355</v>
      </c>
      <c r="W13844" s="1">
        <v>45355.415277777778</v>
      </c>
      <c r="X13844" s="1">
        <v>45355.415277777778</v>
      </c>
      <c r="AC13844" t="s">
        <v>51</v>
      </c>
      <c r="AD13844">
        <v>1000000001</v>
      </c>
      <c r="AE13844" s="1">
        <v>39973.351388888892</v>
      </c>
      <c r="AF13844" t="s">
        <v>3377</v>
      </c>
      <c r="AG13844" t="s">
        <v>73923</v>
      </c>
      <c r="AH13844" t="s">
        <v>51</v>
      </c>
      <c r="AJ13844" t="s">
        <v>53</v>
      </c>
      <c r="AK13844" t="s">
        <v>78</v>
      </c>
      <c r="AO13844" t="s">
        <v>5443</v>
      </c>
      <c r="AP13844" s="1">
        <v>45355.414583333331</v>
      </c>
    </row>
    <row r="13845" spans="1:43" x14ac:dyDescent="0.35">
      <c r="A13845" t="s">
        <v>73924</v>
      </c>
      <c r="B13845" t="s">
        <v>73925</v>
      </c>
      <c r="C13845" t="s">
        <v>3118</v>
      </c>
      <c r="F13845" t="s">
        <v>73926</v>
      </c>
      <c r="H13845" t="s">
        <v>73924</v>
      </c>
      <c r="J13845" t="s">
        <v>73927</v>
      </c>
      <c r="N13845" t="s">
        <v>287</v>
      </c>
      <c r="O13845">
        <v>80487</v>
      </c>
      <c r="P13845" t="s">
        <v>50</v>
      </c>
      <c r="U13845" s="1">
        <v>45355</v>
      </c>
      <c r="V13845" s="1">
        <v>45355</v>
      </c>
      <c r="W13845" s="1">
        <v>45355.511111111111</v>
      </c>
      <c r="X13845" s="1">
        <v>45355.511111111111</v>
      </c>
      <c r="AC13845" t="s">
        <v>53</v>
      </c>
      <c r="AD13845">
        <v>2969975299</v>
      </c>
      <c r="AE13845" s="1">
        <v>43980.62777777778</v>
      </c>
      <c r="AF13845" t="s">
        <v>73928</v>
      </c>
      <c r="AG13845" t="s">
        <v>73929</v>
      </c>
      <c r="AH13845" t="s">
        <v>51</v>
      </c>
      <c r="AJ13845" t="s">
        <v>53</v>
      </c>
      <c r="AK13845" t="s">
        <v>78</v>
      </c>
      <c r="AO13845" t="s">
        <v>5443</v>
      </c>
      <c r="AP13845" s="1">
        <v>45378.484722222223</v>
      </c>
    </row>
    <row r="13846" spans="1:43" x14ac:dyDescent="0.35">
      <c r="A13846" t="s">
        <v>73930</v>
      </c>
      <c r="B13846" t="s">
        <v>73931</v>
      </c>
      <c r="C13846" t="s">
        <v>302</v>
      </c>
      <c r="F13846" t="s">
        <v>73932</v>
      </c>
      <c r="H13846" t="s">
        <v>73930</v>
      </c>
      <c r="J13846" t="s">
        <v>54687</v>
      </c>
      <c r="K13846" t="s">
        <v>73933</v>
      </c>
      <c r="M13846" t="s">
        <v>419</v>
      </c>
      <c r="N13846" t="s">
        <v>501</v>
      </c>
      <c r="O13846" t="s">
        <v>73934</v>
      </c>
      <c r="P13846" t="s">
        <v>50</v>
      </c>
      <c r="U13846" s="1">
        <v>45356</v>
      </c>
      <c r="V13846" s="1">
        <v>45356</v>
      </c>
      <c r="W13846" s="1">
        <v>45356.51458333333</v>
      </c>
      <c r="X13846" s="1">
        <v>45356.51458333333</v>
      </c>
      <c r="AC13846" t="s">
        <v>53</v>
      </c>
      <c r="AD13846">
        <v>2969564543</v>
      </c>
      <c r="AE13846" s="1">
        <v>40738.324999999997</v>
      </c>
      <c r="AF13846" t="s">
        <v>54689</v>
      </c>
      <c r="AG13846" t="s">
        <v>73935</v>
      </c>
      <c r="AH13846" t="s">
        <v>51</v>
      </c>
      <c r="AJ13846" t="s">
        <v>53</v>
      </c>
      <c r="AK13846" t="s">
        <v>78</v>
      </c>
      <c r="AO13846" t="s">
        <v>5443</v>
      </c>
      <c r="AP13846" s="1">
        <v>45476.625</v>
      </c>
    </row>
    <row r="13847" spans="1:43" x14ac:dyDescent="0.35">
      <c r="A13847" t="s">
        <v>73936</v>
      </c>
      <c r="B13847" t="s">
        <v>72512</v>
      </c>
      <c r="C13847" t="s">
        <v>5318</v>
      </c>
      <c r="F13847" t="s">
        <v>73937</v>
      </c>
      <c r="H13847" t="s">
        <v>73936</v>
      </c>
      <c r="J13847" t="s">
        <v>73938</v>
      </c>
      <c r="K13847" t="s">
        <v>73939</v>
      </c>
      <c r="L13847" t="s">
        <v>73940</v>
      </c>
      <c r="M13847" t="s">
        <v>6644</v>
      </c>
      <c r="N13847" t="s">
        <v>6645</v>
      </c>
      <c r="O13847">
        <v>95834</v>
      </c>
      <c r="P13847" t="s">
        <v>50</v>
      </c>
      <c r="U13847" s="1">
        <v>45356</v>
      </c>
      <c r="V13847" s="1">
        <v>45356</v>
      </c>
      <c r="W13847" s="1">
        <v>45356.542361111111</v>
      </c>
      <c r="X13847" s="1">
        <v>45356.542361111111</v>
      </c>
      <c r="AC13847" t="s">
        <v>53</v>
      </c>
      <c r="AD13847">
        <v>2974121201</v>
      </c>
      <c r="AE13847" s="1">
        <v>45358.506249999999</v>
      </c>
      <c r="AF13847" t="s">
        <v>73941</v>
      </c>
      <c r="AG13847" t="s">
        <v>73942</v>
      </c>
      <c r="AH13847" t="s">
        <v>51</v>
      </c>
      <c r="AJ13847" t="s">
        <v>53</v>
      </c>
      <c r="AK13847" t="s">
        <v>78</v>
      </c>
      <c r="AO13847" t="s">
        <v>5443</v>
      </c>
      <c r="AP13847" s="1">
        <v>45356.540277777778</v>
      </c>
      <c r="AQ13847" s="1">
        <v>45356.543055555558</v>
      </c>
    </row>
    <row r="13848" spans="1:43" x14ac:dyDescent="0.35">
      <c r="A13848" t="s">
        <v>73943</v>
      </c>
      <c r="B13848" t="s">
        <v>22014</v>
      </c>
      <c r="C13848" t="s">
        <v>20468</v>
      </c>
      <c r="F13848" t="s">
        <v>73944</v>
      </c>
      <c r="H13848" t="s">
        <v>73943</v>
      </c>
      <c r="J13848" t="s">
        <v>35472</v>
      </c>
      <c r="K13848" t="s">
        <v>73945</v>
      </c>
      <c r="M13848" t="s">
        <v>154</v>
      </c>
      <c r="N13848" t="s">
        <v>65</v>
      </c>
      <c r="O13848">
        <v>80633</v>
      </c>
      <c r="P13848" t="s">
        <v>50</v>
      </c>
      <c r="U13848" s="1">
        <v>45356</v>
      </c>
      <c r="V13848" s="1">
        <v>45356</v>
      </c>
      <c r="W13848" s="1">
        <v>45356.495138888888</v>
      </c>
      <c r="X13848" s="1">
        <v>45356.495138888888</v>
      </c>
      <c r="AC13848" t="s">
        <v>51</v>
      </c>
      <c r="AD13848">
        <v>2969593508</v>
      </c>
      <c r="AE13848" s="1">
        <v>41430.606249999997</v>
      </c>
      <c r="AF13848" t="s">
        <v>35475</v>
      </c>
      <c r="AG13848" t="s">
        <v>73946</v>
      </c>
      <c r="AH13848" t="s">
        <v>51</v>
      </c>
      <c r="AJ13848" t="s">
        <v>53</v>
      </c>
      <c r="AK13848" t="s">
        <v>78</v>
      </c>
      <c r="AO13848" t="s">
        <v>5443</v>
      </c>
      <c r="AP13848" s="1">
        <v>45356.493055555555</v>
      </c>
    </row>
    <row r="13849" spans="1:43" x14ac:dyDescent="0.35">
      <c r="A13849" t="s">
        <v>73947</v>
      </c>
      <c r="B13849" t="s">
        <v>73948</v>
      </c>
      <c r="C13849" t="s">
        <v>73949</v>
      </c>
      <c r="F13849" t="s">
        <v>73950</v>
      </c>
      <c r="H13849" t="s">
        <v>73947</v>
      </c>
      <c r="J13849" t="s">
        <v>35472</v>
      </c>
      <c r="K13849" t="s">
        <v>73945</v>
      </c>
      <c r="M13849" t="s">
        <v>154</v>
      </c>
      <c r="N13849" t="s">
        <v>65</v>
      </c>
      <c r="O13849">
        <v>80633</v>
      </c>
      <c r="P13849" t="s">
        <v>50</v>
      </c>
      <c r="U13849" s="1">
        <v>45356</v>
      </c>
      <c r="V13849" s="1">
        <v>45356</v>
      </c>
      <c r="W13849" s="1">
        <v>45356.48333333333</v>
      </c>
      <c r="X13849" s="1">
        <v>45356.48333333333</v>
      </c>
      <c r="AC13849" t="s">
        <v>53</v>
      </c>
      <c r="AD13849">
        <v>2969593508</v>
      </c>
      <c r="AE13849" s="1">
        <v>41430.606249999997</v>
      </c>
      <c r="AF13849" t="s">
        <v>35475</v>
      </c>
      <c r="AG13849" t="s">
        <v>73951</v>
      </c>
      <c r="AH13849" t="s">
        <v>51</v>
      </c>
      <c r="AJ13849" t="s">
        <v>53</v>
      </c>
      <c r="AK13849" t="s">
        <v>78</v>
      </c>
      <c r="AO13849" t="s">
        <v>5443</v>
      </c>
      <c r="AP13849" s="1">
        <v>45356.482638888891</v>
      </c>
    </row>
    <row r="13850" spans="1:43" x14ac:dyDescent="0.35">
      <c r="A13850" t="s">
        <v>73952</v>
      </c>
      <c r="B13850" t="s">
        <v>43272</v>
      </c>
      <c r="C13850" t="s">
        <v>205</v>
      </c>
      <c r="F13850" t="s">
        <v>73953</v>
      </c>
      <c r="H13850" t="s">
        <v>73952</v>
      </c>
      <c r="J13850" t="s">
        <v>3478</v>
      </c>
      <c r="K13850" t="s">
        <v>17796</v>
      </c>
      <c r="M13850" t="s">
        <v>17797</v>
      </c>
      <c r="N13850" t="s">
        <v>7398</v>
      </c>
      <c r="O13850">
        <v>84663</v>
      </c>
      <c r="P13850" t="s">
        <v>50</v>
      </c>
      <c r="U13850" s="1">
        <v>45356</v>
      </c>
      <c r="V13850" s="1">
        <v>45356</v>
      </c>
      <c r="W13850" s="1">
        <v>45412.470833333333</v>
      </c>
      <c r="X13850" s="1">
        <v>45412.470833333333</v>
      </c>
      <c r="AC13850" t="s">
        <v>53</v>
      </c>
      <c r="AD13850">
        <v>2969475096</v>
      </c>
      <c r="AE13850" s="1">
        <v>37141</v>
      </c>
      <c r="AF13850" t="s">
        <v>28529</v>
      </c>
      <c r="AG13850" t="s">
        <v>73954</v>
      </c>
      <c r="AH13850" t="s">
        <v>51</v>
      </c>
      <c r="AJ13850" t="s">
        <v>53</v>
      </c>
      <c r="AO13850" t="s">
        <v>5443</v>
      </c>
      <c r="AP13850" s="1">
        <v>45475.486805555556</v>
      </c>
      <c r="AQ13850" s="1">
        <v>45469.533333333333</v>
      </c>
    </row>
    <row r="13851" spans="1:43" x14ac:dyDescent="0.35">
      <c r="A13851" t="s">
        <v>73955</v>
      </c>
      <c r="B13851" t="s">
        <v>11011</v>
      </c>
      <c r="C13851" t="s">
        <v>12259</v>
      </c>
      <c r="F13851" t="s">
        <v>73956</v>
      </c>
      <c r="G13851">
        <v>7208393365</v>
      </c>
      <c r="H13851" t="s">
        <v>73955</v>
      </c>
      <c r="J13851" t="s">
        <v>73957</v>
      </c>
      <c r="M13851" t="s">
        <v>1397</v>
      </c>
      <c r="N13851" t="s">
        <v>287</v>
      </c>
      <c r="O13851">
        <v>80403</v>
      </c>
      <c r="P13851" t="s">
        <v>50</v>
      </c>
      <c r="U13851" s="1">
        <v>45356</v>
      </c>
      <c r="V13851" s="1">
        <v>45356</v>
      </c>
      <c r="W13851" s="1">
        <v>45356.823611111111</v>
      </c>
      <c r="X13851" s="1">
        <v>45356.823611111111</v>
      </c>
      <c r="AC13851" t="s">
        <v>53</v>
      </c>
      <c r="AD13851">
        <v>2969679254</v>
      </c>
      <c r="AE13851" s="1">
        <v>42249.587500000001</v>
      </c>
      <c r="AF13851" t="s">
        <v>73958</v>
      </c>
      <c r="AG13851" t="s">
        <v>73959</v>
      </c>
      <c r="AH13851" t="s">
        <v>51</v>
      </c>
      <c r="AJ13851" t="s">
        <v>53</v>
      </c>
      <c r="AK13851" t="s">
        <v>78</v>
      </c>
      <c r="AO13851" t="s">
        <v>5443</v>
      </c>
      <c r="AP13851" s="1">
        <v>45372.898611111108</v>
      </c>
      <c r="AQ13851" s="1">
        <v>45363.709027777775</v>
      </c>
    </row>
    <row r="13852" spans="1:43" x14ac:dyDescent="0.35">
      <c r="A13852">
        <v>278524</v>
      </c>
      <c r="B13852" t="s">
        <v>29374</v>
      </c>
      <c r="C13852" t="s">
        <v>73960</v>
      </c>
      <c r="F13852" t="s">
        <v>43635</v>
      </c>
      <c r="G13852">
        <v>4802449235</v>
      </c>
      <c r="H13852" t="s">
        <v>43649</v>
      </c>
      <c r="J13852" t="s">
        <v>12614</v>
      </c>
      <c r="K13852" t="s">
        <v>2782</v>
      </c>
      <c r="M13852" t="s">
        <v>2783</v>
      </c>
      <c r="N13852" t="s">
        <v>264</v>
      </c>
      <c r="O13852">
        <v>77002</v>
      </c>
      <c r="P13852" t="s">
        <v>50</v>
      </c>
      <c r="U13852" s="1">
        <v>45356</v>
      </c>
      <c r="V13852" s="1">
        <v>45356</v>
      </c>
      <c r="AC13852" t="s">
        <v>53</v>
      </c>
      <c r="AD13852">
        <v>2969543968</v>
      </c>
      <c r="AE13852" s="1">
        <v>40032.470138888886</v>
      </c>
      <c r="AG13852" t="s">
        <v>73961</v>
      </c>
      <c r="AH13852" t="s">
        <v>51</v>
      </c>
      <c r="AJ13852" t="s">
        <v>53</v>
      </c>
      <c r="AO13852" t="s">
        <v>57090</v>
      </c>
    </row>
    <row r="13853" spans="1:43" x14ac:dyDescent="0.35">
      <c r="A13853" t="s">
        <v>69162</v>
      </c>
      <c r="B13853" t="s">
        <v>73962</v>
      </c>
      <c r="C13853" t="s">
        <v>530</v>
      </c>
      <c r="F13853" t="s">
        <v>69161</v>
      </c>
      <c r="H13853" t="s">
        <v>69162</v>
      </c>
      <c r="J13853" t="s">
        <v>40955</v>
      </c>
      <c r="K13853" t="s">
        <v>40956</v>
      </c>
      <c r="M13853" t="s">
        <v>2378</v>
      </c>
      <c r="N13853" t="s">
        <v>65</v>
      </c>
      <c r="O13853">
        <v>80524</v>
      </c>
      <c r="P13853" t="s">
        <v>50</v>
      </c>
      <c r="U13853" s="1">
        <v>45356</v>
      </c>
      <c r="V13853" s="1">
        <v>45356</v>
      </c>
      <c r="W13853" s="1">
        <v>45356.620833333334</v>
      </c>
      <c r="X13853" s="1">
        <v>45356.620833333334</v>
      </c>
      <c r="AC13853" t="s">
        <v>53</v>
      </c>
      <c r="AD13853">
        <v>2969479668</v>
      </c>
      <c r="AE13853" s="1">
        <v>37405</v>
      </c>
      <c r="AF13853" t="s">
        <v>11970</v>
      </c>
      <c r="AG13853" t="s">
        <v>73963</v>
      </c>
      <c r="AH13853" t="s">
        <v>51</v>
      </c>
      <c r="AJ13853" t="s">
        <v>53</v>
      </c>
      <c r="AK13853" t="s">
        <v>78</v>
      </c>
      <c r="AO13853" t="s">
        <v>5443</v>
      </c>
      <c r="AP13853" s="1">
        <v>45356.619444444441</v>
      </c>
    </row>
    <row r="13854" spans="1:43" x14ac:dyDescent="0.35">
      <c r="A13854" t="s">
        <v>73964</v>
      </c>
      <c r="B13854" t="s">
        <v>10768</v>
      </c>
      <c r="C13854" t="s">
        <v>51186</v>
      </c>
      <c r="F13854" t="s">
        <v>73965</v>
      </c>
      <c r="H13854" t="s">
        <v>73964</v>
      </c>
      <c r="J13854" t="s">
        <v>5239</v>
      </c>
      <c r="K13854" t="s">
        <v>73966</v>
      </c>
      <c r="M13854" t="s">
        <v>25780</v>
      </c>
      <c r="N13854" t="s">
        <v>798</v>
      </c>
      <c r="O13854">
        <v>75142</v>
      </c>
      <c r="P13854" t="s">
        <v>50</v>
      </c>
      <c r="U13854" s="1">
        <v>45356</v>
      </c>
      <c r="V13854" s="1">
        <v>45356</v>
      </c>
      <c r="W13854" s="1">
        <v>45356.45</v>
      </c>
      <c r="X13854" s="1">
        <v>45356.45</v>
      </c>
      <c r="AC13854" t="s">
        <v>51</v>
      </c>
      <c r="AD13854">
        <v>2969475162</v>
      </c>
      <c r="AE13854" s="1">
        <v>37147</v>
      </c>
      <c r="AF13854" t="s">
        <v>5241</v>
      </c>
      <c r="AG13854" t="s">
        <v>73967</v>
      </c>
      <c r="AH13854" t="s">
        <v>51</v>
      </c>
      <c r="AJ13854" t="s">
        <v>53</v>
      </c>
      <c r="AK13854" t="s">
        <v>78</v>
      </c>
      <c r="AO13854" t="s">
        <v>5443</v>
      </c>
    </row>
    <row r="13855" spans="1:43" x14ac:dyDescent="0.35">
      <c r="A13855">
        <v>375179</v>
      </c>
      <c r="B13855" t="s">
        <v>32152</v>
      </c>
      <c r="C13855" t="s">
        <v>8700</v>
      </c>
      <c r="F13855" t="s">
        <v>43635</v>
      </c>
      <c r="G13855">
        <v>4802449235</v>
      </c>
      <c r="H13855" t="s">
        <v>43428</v>
      </c>
      <c r="J13855" t="s">
        <v>12614</v>
      </c>
      <c r="M13855" t="s">
        <v>4698</v>
      </c>
      <c r="N13855" t="s">
        <v>287</v>
      </c>
      <c r="O13855">
        <v>80817</v>
      </c>
      <c r="P13855" t="s">
        <v>50</v>
      </c>
      <c r="U13855" s="1">
        <v>45356</v>
      </c>
      <c r="V13855" s="1">
        <v>45356</v>
      </c>
      <c r="AC13855" t="s">
        <v>53</v>
      </c>
      <c r="AD13855">
        <v>2969543968</v>
      </c>
      <c r="AE13855" s="1">
        <v>40032.470138888886</v>
      </c>
      <c r="AG13855" t="s">
        <v>73968</v>
      </c>
      <c r="AH13855" t="s">
        <v>51</v>
      </c>
      <c r="AJ13855" t="s">
        <v>53</v>
      </c>
      <c r="AO13855" t="s">
        <v>57090</v>
      </c>
    </row>
    <row r="13856" spans="1:43" x14ac:dyDescent="0.35">
      <c r="A13856" t="s">
        <v>73969</v>
      </c>
      <c r="B13856" t="s">
        <v>73970</v>
      </c>
      <c r="C13856" t="s">
        <v>9026</v>
      </c>
      <c r="F13856" t="s">
        <v>8473</v>
      </c>
      <c r="H13856" t="s">
        <v>73969</v>
      </c>
      <c r="J13856" t="s">
        <v>12211</v>
      </c>
      <c r="K13856" t="s">
        <v>8475</v>
      </c>
      <c r="M13856" t="s">
        <v>8476</v>
      </c>
      <c r="N13856" t="s">
        <v>213</v>
      </c>
      <c r="O13856">
        <v>81626</v>
      </c>
      <c r="P13856" t="s">
        <v>50</v>
      </c>
      <c r="U13856" s="1">
        <v>45356</v>
      </c>
      <c r="V13856" s="1">
        <v>45356</v>
      </c>
      <c r="W13856" s="1">
        <v>45358.5</v>
      </c>
      <c r="X13856" s="1">
        <v>45358.5</v>
      </c>
      <c r="AC13856" t="s">
        <v>53</v>
      </c>
      <c r="AD13856">
        <v>2969475477</v>
      </c>
      <c r="AE13856" s="1">
        <v>37166.661111111112</v>
      </c>
      <c r="AF13856" t="s">
        <v>173</v>
      </c>
      <c r="AG13856" t="s">
        <v>73971</v>
      </c>
      <c r="AH13856" t="s">
        <v>51</v>
      </c>
      <c r="AJ13856" t="s">
        <v>53</v>
      </c>
      <c r="AO13856" t="s">
        <v>57090</v>
      </c>
      <c r="AP13856" s="1">
        <v>45363.419444444444</v>
      </c>
    </row>
    <row r="13857" spans="1:43" x14ac:dyDescent="0.35">
      <c r="A13857" t="s">
        <v>73972</v>
      </c>
      <c r="B13857" t="s">
        <v>73973</v>
      </c>
      <c r="C13857" t="s">
        <v>13343</v>
      </c>
      <c r="D13857" t="s">
        <v>1798</v>
      </c>
      <c r="F13857" t="s">
        <v>73974</v>
      </c>
      <c r="H13857" t="s">
        <v>73975</v>
      </c>
      <c r="I13857" t="s">
        <v>816</v>
      </c>
      <c r="J13857" t="s">
        <v>73976</v>
      </c>
      <c r="K13857" t="s">
        <v>52692</v>
      </c>
      <c r="M13857" t="s">
        <v>16895</v>
      </c>
      <c r="N13857" t="s">
        <v>4353</v>
      </c>
      <c r="O13857">
        <v>97759</v>
      </c>
      <c r="P13857" t="s">
        <v>50</v>
      </c>
      <c r="U13857" s="1">
        <v>45356</v>
      </c>
      <c r="V13857" s="1">
        <v>45356</v>
      </c>
      <c r="AC13857" t="s">
        <v>53</v>
      </c>
      <c r="AD13857">
        <v>2969536442</v>
      </c>
      <c r="AE13857" s="1">
        <v>39737.383333333331</v>
      </c>
      <c r="AG13857" t="s">
        <v>73977</v>
      </c>
      <c r="AH13857" t="s">
        <v>51</v>
      </c>
      <c r="AJ13857" t="s">
        <v>53</v>
      </c>
      <c r="AO13857" t="s">
        <v>5443</v>
      </c>
    </row>
    <row r="13858" spans="1:43" x14ac:dyDescent="0.35">
      <c r="A13858" t="s">
        <v>73978</v>
      </c>
      <c r="B13858" t="s">
        <v>66200</v>
      </c>
      <c r="C13858" t="s">
        <v>66014</v>
      </c>
      <c r="F13858" t="s">
        <v>73979</v>
      </c>
      <c r="H13858" t="s">
        <v>73980</v>
      </c>
      <c r="J13858" t="s">
        <v>73981</v>
      </c>
      <c r="K13858" t="s">
        <v>73982</v>
      </c>
      <c r="M13858" t="s">
        <v>30692</v>
      </c>
      <c r="N13858" t="s">
        <v>38774</v>
      </c>
      <c r="O13858">
        <v>32675</v>
      </c>
      <c r="P13858" t="s">
        <v>5151</v>
      </c>
      <c r="U13858" s="1">
        <v>45356</v>
      </c>
      <c r="V13858" s="1">
        <v>45356</v>
      </c>
      <c r="W13858" s="1">
        <v>45356.505555555559</v>
      </c>
      <c r="X13858" s="1">
        <v>45356.505555555559</v>
      </c>
      <c r="AC13858" t="s">
        <v>51</v>
      </c>
      <c r="AD13858">
        <v>2974116518</v>
      </c>
      <c r="AE13858" s="1">
        <v>45356.586111111108</v>
      </c>
      <c r="AF13858" t="s">
        <v>73983</v>
      </c>
      <c r="AG13858" t="s">
        <v>73984</v>
      </c>
      <c r="AH13858" t="s">
        <v>51</v>
      </c>
      <c r="AJ13858" t="s">
        <v>53</v>
      </c>
      <c r="AK13858" t="s">
        <v>78</v>
      </c>
      <c r="AO13858" t="s">
        <v>5443</v>
      </c>
      <c r="AP13858" s="1">
        <v>45357.661805555559</v>
      </c>
      <c r="AQ13858" s="1">
        <v>45357.508333333331</v>
      </c>
    </row>
    <row r="13859" spans="1:43" x14ac:dyDescent="0.35">
      <c r="A13859" t="s">
        <v>73985</v>
      </c>
      <c r="B13859" t="s">
        <v>73986</v>
      </c>
      <c r="C13859" t="s">
        <v>961</v>
      </c>
      <c r="F13859" t="s">
        <v>73987</v>
      </c>
      <c r="H13859" t="s">
        <v>73985</v>
      </c>
      <c r="J13859" t="s">
        <v>17887</v>
      </c>
      <c r="K13859" t="s">
        <v>73988</v>
      </c>
      <c r="M13859" t="s">
        <v>2652</v>
      </c>
      <c r="N13859" t="s">
        <v>798</v>
      </c>
      <c r="O13859">
        <v>79763</v>
      </c>
      <c r="P13859" t="s">
        <v>50</v>
      </c>
      <c r="U13859" s="1">
        <v>45357</v>
      </c>
      <c r="V13859" s="1">
        <v>45357</v>
      </c>
      <c r="W13859" s="1">
        <v>45357.325694444444</v>
      </c>
      <c r="X13859" s="1">
        <v>45357.325694444444</v>
      </c>
      <c r="AC13859" t="s">
        <v>51</v>
      </c>
      <c r="AD13859">
        <v>2969723035</v>
      </c>
      <c r="AE13859" s="1">
        <v>42767.491666666669</v>
      </c>
      <c r="AG13859" t="s">
        <v>73989</v>
      </c>
      <c r="AH13859" t="s">
        <v>51</v>
      </c>
      <c r="AJ13859" t="s">
        <v>53</v>
      </c>
      <c r="AK13859" t="s">
        <v>78</v>
      </c>
      <c r="AO13859" t="s">
        <v>5443</v>
      </c>
      <c r="AP13859" s="1">
        <v>45357.323611111111</v>
      </c>
    </row>
    <row r="13860" spans="1:43" x14ac:dyDescent="0.35">
      <c r="A13860" t="s">
        <v>73990</v>
      </c>
      <c r="B13860" t="s">
        <v>73991</v>
      </c>
      <c r="C13860" t="s">
        <v>73992</v>
      </c>
      <c r="F13860">
        <v>18067739644</v>
      </c>
      <c r="H13860" t="s">
        <v>73993</v>
      </c>
      <c r="K13860" t="s">
        <v>73994</v>
      </c>
      <c r="M13860" t="s">
        <v>14292</v>
      </c>
      <c r="N13860" t="s">
        <v>637</v>
      </c>
      <c r="O13860">
        <v>79407</v>
      </c>
      <c r="P13860" t="s">
        <v>50</v>
      </c>
      <c r="U13860" s="1">
        <v>45357</v>
      </c>
      <c r="V13860" s="1">
        <v>45357</v>
      </c>
      <c r="AC13860" t="s">
        <v>53</v>
      </c>
      <c r="AD13860">
        <v>1000000001</v>
      </c>
      <c r="AE13860" s="1">
        <v>39973.351388888892</v>
      </c>
      <c r="AG13860" t="s">
        <v>73995</v>
      </c>
      <c r="AH13860" t="s">
        <v>51</v>
      </c>
      <c r="AJ13860" t="s">
        <v>53</v>
      </c>
      <c r="AO13860" t="s">
        <v>5443</v>
      </c>
    </row>
    <row r="13861" spans="1:43" x14ac:dyDescent="0.35">
      <c r="A13861" t="s">
        <v>73996</v>
      </c>
      <c r="B13861" t="s">
        <v>72052</v>
      </c>
      <c r="C13861" t="s">
        <v>89</v>
      </c>
      <c r="H13861" t="s">
        <v>73997</v>
      </c>
      <c r="J13861" t="s">
        <v>285</v>
      </c>
      <c r="P13861" t="s">
        <v>50</v>
      </c>
      <c r="U13861" s="1">
        <v>45357</v>
      </c>
      <c r="V13861" s="1">
        <v>45357</v>
      </c>
      <c r="W13861" s="1">
        <v>45358.406944444447</v>
      </c>
      <c r="X13861" s="1">
        <v>45358.406944444447</v>
      </c>
      <c r="AC13861" t="s">
        <v>53</v>
      </c>
      <c r="AD13861">
        <v>2969480024</v>
      </c>
      <c r="AE13861" s="1">
        <v>37427</v>
      </c>
      <c r="AF13861" t="s">
        <v>145</v>
      </c>
      <c r="AG13861" t="s">
        <v>73998</v>
      </c>
      <c r="AH13861" t="s">
        <v>51</v>
      </c>
      <c r="AJ13861" t="s">
        <v>53</v>
      </c>
      <c r="AO13861" t="s">
        <v>5443</v>
      </c>
      <c r="AP13861" s="1">
        <v>45475.614583333336</v>
      </c>
      <c r="AQ13861" s="1">
        <v>45406.747916666667</v>
      </c>
    </row>
    <row r="13862" spans="1:43" x14ac:dyDescent="0.35">
      <c r="A13862" t="s">
        <v>73999</v>
      </c>
      <c r="B13862" t="s">
        <v>74000</v>
      </c>
      <c r="C13862" t="s">
        <v>74001</v>
      </c>
      <c r="F13862" t="s">
        <v>74002</v>
      </c>
      <c r="H13862" t="s">
        <v>73999</v>
      </c>
      <c r="J13862" t="s">
        <v>74003</v>
      </c>
      <c r="K13862" t="s">
        <v>74004</v>
      </c>
      <c r="M13862" t="s">
        <v>753</v>
      </c>
      <c r="N13862" t="s">
        <v>798</v>
      </c>
      <c r="O13862">
        <v>79925</v>
      </c>
      <c r="P13862" t="s">
        <v>50</v>
      </c>
      <c r="U13862" s="1">
        <v>45357</v>
      </c>
      <c r="V13862" s="1">
        <v>45357</v>
      </c>
      <c r="W13862" s="1">
        <v>45358.51458333333</v>
      </c>
      <c r="X13862" s="1">
        <v>45358.51458333333</v>
      </c>
      <c r="AC13862" t="s">
        <v>51</v>
      </c>
      <c r="AD13862">
        <v>2974121208</v>
      </c>
      <c r="AE13862" s="1">
        <v>45358.51458333333</v>
      </c>
      <c r="AF13862" t="s">
        <v>74005</v>
      </c>
      <c r="AG13862" t="s">
        <v>74006</v>
      </c>
      <c r="AH13862" t="s">
        <v>51</v>
      </c>
      <c r="AJ13862" t="s">
        <v>53</v>
      </c>
      <c r="AO13862" t="s">
        <v>5443</v>
      </c>
      <c r="AP13862" s="1">
        <v>45468.709722222222</v>
      </c>
      <c r="AQ13862" s="1">
        <v>45427.447222222225</v>
      </c>
    </row>
    <row r="13863" spans="1:43" x14ac:dyDescent="0.35">
      <c r="A13863" t="s">
        <v>74007</v>
      </c>
      <c r="B13863" t="s">
        <v>74008</v>
      </c>
      <c r="C13863" t="s">
        <v>3597</v>
      </c>
      <c r="F13863" t="s">
        <v>74009</v>
      </c>
      <c r="H13863" t="s">
        <v>74010</v>
      </c>
      <c r="J13863" t="s">
        <v>37643</v>
      </c>
      <c r="K13863" t="s">
        <v>74011</v>
      </c>
      <c r="M13863" t="s">
        <v>7532</v>
      </c>
      <c r="N13863" t="s">
        <v>65</v>
      </c>
      <c r="O13863">
        <v>81230</v>
      </c>
      <c r="P13863" t="s">
        <v>50</v>
      </c>
      <c r="U13863" s="1">
        <v>45357</v>
      </c>
      <c r="V13863" s="1">
        <v>45357</v>
      </c>
      <c r="W13863" s="1">
        <v>45357.429166666669</v>
      </c>
      <c r="X13863" s="1">
        <v>45357.429166666669</v>
      </c>
      <c r="AC13863" t="s">
        <v>53</v>
      </c>
      <c r="AD13863">
        <v>2972080492</v>
      </c>
      <c r="AE13863" s="1">
        <v>44732.413888888892</v>
      </c>
      <c r="AF13863" t="s">
        <v>37645</v>
      </c>
      <c r="AG13863" t="s">
        <v>74012</v>
      </c>
      <c r="AH13863" t="s">
        <v>51</v>
      </c>
      <c r="AJ13863" t="s">
        <v>53</v>
      </c>
      <c r="AK13863" t="s">
        <v>78</v>
      </c>
      <c r="AO13863" t="s">
        <v>5443</v>
      </c>
      <c r="AP13863" s="1">
        <v>45357.436111111114</v>
      </c>
      <c r="AQ13863" s="1">
        <v>45357.445833333331</v>
      </c>
    </row>
    <row r="13864" spans="1:43" x14ac:dyDescent="0.35">
      <c r="A13864" t="s">
        <v>74013</v>
      </c>
      <c r="B13864" t="s">
        <v>65191</v>
      </c>
      <c r="C13864" t="s">
        <v>2157</v>
      </c>
      <c r="F13864" t="s">
        <v>74014</v>
      </c>
      <c r="H13864" t="s">
        <v>74013</v>
      </c>
      <c r="J13864" t="s">
        <v>65933</v>
      </c>
      <c r="K13864" t="s">
        <v>74015</v>
      </c>
      <c r="L13864" t="s">
        <v>74016</v>
      </c>
      <c r="M13864" t="s">
        <v>14989</v>
      </c>
      <c r="N13864" t="s">
        <v>8111</v>
      </c>
      <c r="O13864" t="s">
        <v>74017</v>
      </c>
      <c r="P13864" t="s">
        <v>50</v>
      </c>
      <c r="U13864" s="1">
        <v>45357</v>
      </c>
      <c r="V13864" s="1">
        <v>45357</v>
      </c>
      <c r="W13864" s="1">
        <v>45357.57916666667</v>
      </c>
      <c r="X13864" s="1">
        <v>45357.57916666667</v>
      </c>
      <c r="AC13864" t="s">
        <v>53</v>
      </c>
      <c r="AD13864">
        <v>2969569178</v>
      </c>
      <c r="AE13864" s="1">
        <v>40897.704861111109</v>
      </c>
      <c r="AG13864" t="s">
        <v>74018</v>
      </c>
      <c r="AH13864" t="s">
        <v>51</v>
      </c>
      <c r="AJ13864" t="s">
        <v>53</v>
      </c>
      <c r="AK13864" t="s">
        <v>78</v>
      </c>
      <c r="AO13864" t="s">
        <v>5443</v>
      </c>
      <c r="AP13864" s="1">
        <v>45357.578472222223</v>
      </c>
    </row>
    <row r="13865" spans="1:43" x14ac:dyDescent="0.35">
      <c r="A13865" t="s">
        <v>74019</v>
      </c>
      <c r="B13865" t="s">
        <v>403</v>
      </c>
      <c r="C13865" t="s">
        <v>13309</v>
      </c>
      <c r="F13865" t="s">
        <v>74020</v>
      </c>
      <c r="H13865" t="s">
        <v>74019</v>
      </c>
      <c r="J13865" t="s">
        <v>59756</v>
      </c>
      <c r="K13865" t="s">
        <v>74021</v>
      </c>
      <c r="M13865" t="s">
        <v>2700</v>
      </c>
      <c r="N13865" t="s">
        <v>213</v>
      </c>
      <c r="O13865" t="s">
        <v>74022</v>
      </c>
      <c r="P13865" t="s">
        <v>50</v>
      </c>
      <c r="U13865" s="1">
        <v>45357</v>
      </c>
      <c r="V13865" s="1">
        <v>45357</v>
      </c>
      <c r="AC13865" t="s">
        <v>53</v>
      </c>
      <c r="AD13865">
        <v>2969894491</v>
      </c>
      <c r="AE13865" s="1">
        <v>43647.34375</v>
      </c>
      <c r="AG13865" t="s">
        <v>74023</v>
      </c>
      <c r="AH13865" t="s">
        <v>51</v>
      </c>
      <c r="AJ13865" t="s">
        <v>53</v>
      </c>
      <c r="AO13865" t="s">
        <v>57090</v>
      </c>
    </row>
    <row r="13866" spans="1:43" x14ac:dyDescent="0.35">
      <c r="A13866" t="s">
        <v>74024</v>
      </c>
      <c r="B13866" t="s">
        <v>17447</v>
      </c>
      <c r="C13866" t="s">
        <v>1098</v>
      </c>
      <c r="F13866" t="s">
        <v>74025</v>
      </c>
      <c r="H13866" t="s">
        <v>74024</v>
      </c>
      <c r="J13866" t="s">
        <v>74026</v>
      </c>
      <c r="K13866" t="s">
        <v>74027</v>
      </c>
      <c r="M13866" t="s">
        <v>39494</v>
      </c>
      <c r="N13866" t="s">
        <v>253</v>
      </c>
      <c r="O13866">
        <v>88026</v>
      </c>
      <c r="P13866" t="s">
        <v>50</v>
      </c>
      <c r="U13866" s="1">
        <v>45357</v>
      </c>
      <c r="V13866" s="1">
        <v>45357</v>
      </c>
      <c r="W13866" s="1">
        <v>45357.547222222223</v>
      </c>
      <c r="X13866" s="1">
        <v>45357.547222222223</v>
      </c>
      <c r="AC13866" t="s">
        <v>51</v>
      </c>
      <c r="AD13866">
        <v>2974118655</v>
      </c>
      <c r="AE13866" s="1">
        <v>45357.651388888888</v>
      </c>
      <c r="AF13866" t="s">
        <v>74028</v>
      </c>
      <c r="AG13866" t="s">
        <v>74029</v>
      </c>
      <c r="AH13866" t="s">
        <v>51</v>
      </c>
      <c r="AJ13866" t="s">
        <v>53</v>
      </c>
      <c r="AK13866" t="s">
        <v>78</v>
      </c>
      <c r="AO13866" t="s">
        <v>5443</v>
      </c>
      <c r="AP13866" s="1">
        <v>45357.546527777777</v>
      </c>
    </row>
    <row r="13867" spans="1:43" x14ac:dyDescent="0.35">
      <c r="A13867" t="s">
        <v>74030</v>
      </c>
      <c r="B13867" t="s">
        <v>74031</v>
      </c>
      <c r="C13867" t="s">
        <v>1087</v>
      </c>
      <c r="F13867" t="s">
        <v>74032</v>
      </c>
      <c r="H13867" t="s">
        <v>74033</v>
      </c>
      <c r="J13867" t="s">
        <v>74034</v>
      </c>
      <c r="K13867" t="s">
        <v>74035</v>
      </c>
      <c r="M13867" t="s">
        <v>33099</v>
      </c>
      <c r="N13867" t="s">
        <v>65</v>
      </c>
      <c r="O13867">
        <v>81091</v>
      </c>
      <c r="P13867" t="s">
        <v>50</v>
      </c>
      <c r="U13867" s="1">
        <v>45357</v>
      </c>
      <c r="V13867" s="1">
        <v>45357</v>
      </c>
      <c r="W13867" s="1">
        <v>45357.645833333336</v>
      </c>
      <c r="X13867" s="1">
        <v>45357.645833333336</v>
      </c>
      <c r="AC13867" t="s">
        <v>53</v>
      </c>
      <c r="AD13867">
        <v>2973851640</v>
      </c>
      <c r="AE13867" s="1">
        <v>45239.361111111109</v>
      </c>
      <c r="AF13867" t="s">
        <v>74036</v>
      </c>
      <c r="AG13867" t="s">
        <v>74037</v>
      </c>
      <c r="AH13867" t="s">
        <v>51</v>
      </c>
      <c r="AJ13867" t="s">
        <v>53</v>
      </c>
      <c r="AK13867" t="s">
        <v>78</v>
      </c>
      <c r="AO13867" t="s">
        <v>5443</v>
      </c>
      <c r="AP13867" s="1">
        <v>45357.65</v>
      </c>
    </row>
    <row r="13868" spans="1:43" x14ac:dyDescent="0.35">
      <c r="A13868" t="s">
        <v>74038</v>
      </c>
      <c r="B13868" t="s">
        <v>64559</v>
      </c>
      <c r="C13868" t="s">
        <v>46152</v>
      </c>
      <c r="F13868" t="s">
        <v>74039</v>
      </c>
      <c r="H13868" t="s">
        <v>74040</v>
      </c>
      <c r="J13868" t="s">
        <v>74041</v>
      </c>
      <c r="K13868" t="s">
        <v>64563</v>
      </c>
      <c r="M13868" t="s">
        <v>753</v>
      </c>
      <c r="N13868" t="s">
        <v>798</v>
      </c>
      <c r="O13868">
        <v>79903</v>
      </c>
      <c r="P13868" t="s">
        <v>50</v>
      </c>
      <c r="U13868" s="1">
        <v>45357</v>
      </c>
      <c r="V13868" s="1">
        <v>45357</v>
      </c>
      <c r="W13868" s="1">
        <v>45357.668055555558</v>
      </c>
      <c r="X13868" s="1">
        <v>45357.668055555558</v>
      </c>
      <c r="AC13868" t="s">
        <v>51</v>
      </c>
      <c r="AD13868">
        <v>2974121077</v>
      </c>
      <c r="AE13868" s="1">
        <v>45358.443749999999</v>
      </c>
      <c r="AF13868" t="s">
        <v>74042</v>
      </c>
      <c r="AG13868" t="s">
        <v>74043</v>
      </c>
      <c r="AH13868" t="s">
        <v>51</v>
      </c>
      <c r="AJ13868" t="s">
        <v>53</v>
      </c>
      <c r="AK13868" t="s">
        <v>78</v>
      </c>
      <c r="AO13868" t="s">
        <v>5443</v>
      </c>
      <c r="AP13868" s="1">
        <v>45358.518750000003</v>
      </c>
      <c r="AQ13868" s="1">
        <v>45358.520138888889</v>
      </c>
    </row>
    <row r="13869" spans="1:43" x14ac:dyDescent="0.35">
      <c r="A13869" t="s">
        <v>74044</v>
      </c>
      <c r="B13869" t="s">
        <v>4588</v>
      </c>
      <c r="C13869" t="s">
        <v>2937</v>
      </c>
      <c r="F13869" t="s">
        <v>74045</v>
      </c>
      <c r="H13869" t="s">
        <v>74044</v>
      </c>
      <c r="J13869" t="s">
        <v>25206</v>
      </c>
      <c r="K13869" t="s">
        <v>32754</v>
      </c>
      <c r="M13869" t="s">
        <v>32755</v>
      </c>
      <c r="N13869" t="s">
        <v>20395</v>
      </c>
      <c r="O13869">
        <v>53577</v>
      </c>
      <c r="P13869" t="s">
        <v>50</v>
      </c>
      <c r="U13869" s="1">
        <v>45357</v>
      </c>
      <c r="V13869" s="1">
        <v>45357</v>
      </c>
      <c r="AC13869" t="s">
        <v>53</v>
      </c>
      <c r="AD13869">
        <v>2969479596</v>
      </c>
      <c r="AE13869" s="1">
        <v>37399</v>
      </c>
      <c r="AG13869" t="s">
        <v>74046</v>
      </c>
      <c r="AH13869" t="s">
        <v>51</v>
      </c>
      <c r="AJ13869" t="s">
        <v>53</v>
      </c>
      <c r="AO13869" t="s">
        <v>57090</v>
      </c>
    </row>
    <row r="13870" spans="1:43" x14ac:dyDescent="0.35">
      <c r="A13870" t="s">
        <v>74047</v>
      </c>
      <c r="B13870" t="s">
        <v>74048</v>
      </c>
      <c r="C13870" t="s">
        <v>58499</v>
      </c>
      <c r="F13870" t="s">
        <v>74049</v>
      </c>
      <c r="H13870" t="s">
        <v>74047</v>
      </c>
      <c r="J13870" t="s">
        <v>71316</v>
      </c>
      <c r="K13870" t="s">
        <v>8975</v>
      </c>
      <c r="M13870" t="s">
        <v>525</v>
      </c>
      <c r="N13870" t="s">
        <v>213</v>
      </c>
      <c r="O13870">
        <v>80012</v>
      </c>
      <c r="P13870" t="s">
        <v>50</v>
      </c>
      <c r="U13870" s="1">
        <v>45357</v>
      </c>
      <c r="V13870" s="1">
        <v>45357</v>
      </c>
      <c r="W13870" s="1">
        <v>45357.380555555559</v>
      </c>
      <c r="X13870" s="1">
        <v>45357.380555555559</v>
      </c>
      <c r="AC13870" t="s">
        <v>53</v>
      </c>
      <c r="AD13870">
        <v>2969553827</v>
      </c>
      <c r="AE13870" s="1">
        <v>40385.612500000003</v>
      </c>
      <c r="AF13870" t="s">
        <v>8976</v>
      </c>
      <c r="AG13870" t="s">
        <v>74050</v>
      </c>
      <c r="AH13870" t="s">
        <v>51</v>
      </c>
      <c r="AJ13870" t="s">
        <v>53</v>
      </c>
      <c r="AK13870" t="s">
        <v>78</v>
      </c>
      <c r="AO13870" t="s">
        <v>5443</v>
      </c>
      <c r="AP13870" s="1">
        <v>45415.527777777781</v>
      </c>
      <c r="AQ13870" s="1">
        <v>45407.588888888888</v>
      </c>
    </row>
    <row r="13871" spans="1:43" x14ac:dyDescent="0.35">
      <c r="A13871" t="s">
        <v>74051</v>
      </c>
      <c r="B13871" t="s">
        <v>11007</v>
      </c>
      <c r="C13871" t="s">
        <v>443</v>
      </c>
      <c r="F13871" t="s">
        <v>74052</v>
      </c>
      <c r="H13871" t="s">
        <v>74051</v>
      </c>
      <c r="J13871" t="s">
        <v>74053</v>
      </c>
      <c r="K13871" t="s">
        <v>74054</v>
      </c>
      <c r="M13871" t="s">
        <v>3567</v>
      </c>
      <c r="N13871" t="s">
        <v>253</v>
      </c>
      <c r="O13871">
        <v>87743</v>
      </c>
      <c r="P13871" t="s">
        <v>50</v>
      </c>
      <c r="U13871" s="1">
        <v>45357</v>
      </c>
      <c r="V13871" s="1">
        <v>45357</v>
      </c>
      <c r="W13871" s="1">
        <v>45357.43472222222</v>
      </c>
      <c r="X13871" s="1">
        <v>45357.43472222222</v>
      </c>
      <c r="AC13871" t="s">
        <v>53</v>
      </c>
      <c r="AD13871">
        <v>1000000001</v>
      </c>
      <c r="AE13871" s="1">
        <v>39973.351388888892</v>
      </c>
      <c r="AF13871" t="s">
        <v>3377</v>
      </c>
      <c r="AG13871" t="s">
        <v>74055</v>
      </c>
      <c r="AH13871" t="s">
        <v>51</v>
      </c>
      <c r="AJ13871" t="s">
        <v>53</v>
      </c>
      <c r="AK13871" t="s">
        <v>78</v>
      </c>
      <c r="AO13871" t="s">
        <v>5443</v>
      </c>
      <c r="AP13871" s="1">
        <v>45357.433333333334</v>
      </c>
      <c r="AQ13871" s="1">
        <v>45357.430555555555</v>
      </c>
    </row>
    <row r="13872" spans="1:43" x14ac:dyDescent="0.35">
      <c r="A13872" t="s">
        <v>74056</v>
      </c>
      <c r="B13872" t="s">
        <v>23028</v>
      </c>
      <c r="C13872" t="s">
        <v>15111</v>
      </c>
      <c r="F13872" t="s">
        <v>72184</v>
      </c>
      <c r="H13872" t="s">
        <v>72183</v>
      </c>
      <c r="J13872" t="s">
        <v>72185</v>
      </c>
      <c r="K13872" t="s">
        <v>23031</v>
      </c>
      <c r="M13872" t="s">
        <v>15570</v>
      </c>
      <c r="N13872" t="s">
        <v>65</v>
      </c>
      <c r="O13872">
        <v>80816</v>
      </c>
      <c r="P13872" t="s">
        <v>50</v>
      </c>
      <c r="U13872" s="1">
        <v>45357</v>
      </c>
      <c r="V13872" s="1">
        <v>45357</v>
      </c>
      <c r="W13872" s="1">
        <v>45357.466666666667</v>
      </c>
      <c r="X13872" s="1">
        <v>45357.466666666667</v>
      </c>
      <c r="AC13872" t="s">
        <v>53</v>
      </c>
      <c r="AD13872">
        <v>2972061887</v>
      </c>
      <c r="AE13872" s="1">
        <v>44637.120138888888</v>
      </c>
      <c r="AF13872" t="s">
        <v>72186</v>
      </c>
      <c r="AG13872" t="s">
        <v>74057</v>
      </c>
      <c r="AH13872" t="s">
        <v>51</v>
      </c>
      <c r="AJ13872" t="s">
        <v>53</v>
      </c>
      <c r="AK13872" t="s">
        <v>78</v>
      </c>
      <c r="AO13872" t="s">
        <v>5443</v>
      </c>
      <c r="AP13872" s="1">
        <v>45357.463888888888</v>
      </c>
    </row>
    <row r="13873" spans="1:43" x14ac:dyDescent="0.35">
      <c r="A13873" t="s">
        <v>74058</v>
      </c>
      <c r="B13873" t="s">
        <v>74059</v>
      </c>
      <c r="C13873" t="s">
        <v>53800</v>
      </c>
      <c r="F13873" t="s">
        <v>74060</v>
      </c>
      <c r="H13873" t="s">
        <v>74058</v>
      </c>
      <c r="J13873" t="s">
        <v>23154</v>
      </c>
      <c r="K13873" t="s">
        <v>47087</v>
      </c>
      <c r="M13873" t="s">
        <v>3225</v>
      </c>
      <c r="N13873" t="s">
        <v>65</v>
      </c>
      <c r="O13873">
        <v>80537</v>
      </c>
      <c r="P13873" t="s">
        <v>50</v>
      </c>
      <c r="U13873" s="1">
        <v>45357</v>
      </c>
      <c r="V13873" s="1">
        <v>45357</v>
      </c>
      <c r="W13873" s="1">
        <v>45357.370833333334</v>
      </c>
      <c r="X13873" s="1">
        <v>45357.370833333334</v>
      </c>
      <c r="AC13873" t="s">
        <v>53</v>
      </c>
      <c r="AD13873">
        <v>2969478563</v>
      </c>
      <c r="AE13873" s="1">
        <v>37343</v>
      </c>
      <c r="AF13873" t="s">
        <v>23157</v>
      </c>
      <c r="AG13873" t="s">
        <v>74061</v>
      </c>
      <c r="AH13873" t="s">
        <v>51</v>
      </c>
      <c r="AJ13873" t="s">
        <v>53</v>
      </c>
      <c r="AO13873" t="s">
        <v>5443</v>
      </c>
      <c r="AP13873" s="1">
        <v>45411.571527777778</v>
      </c>
    </row>
    <row r="13874" spans="1:43" x14ac:dyDescent="0.35">
      <c r="A13874" t="s">
        <v>74062</v>
      </c>
      <c r="B13874" t="s">
        <v>74063</v>
      </c>
      <c r="C13874" t="s">
        <v>55824</v>
      </c>
      <c r="H13874" t="s">
        <v>74064</v>
      </c>
      <c r="J13874" t="s">
        <v>23087</v>
      </c>
      <c r="P13874" t="s">
        <v>23088</v>
      </c>
      <c r="U13874" s="1">
        <v>45357</v>
      </c>
      <c r="V13874" s="1">
        <v>45357</v>
      </c>
      <c r="W13874" s="1">
        <v>45358.404861111114</v>
      </c>
      <c r="X13874" s="1">
        <v>45358.404861111114</v>
      </c>
      <c r="AC13874" t="s">
        <v>53</v>
      </c>
      <c r="AD13874">
        <v>2974098259</v>
      </c>
      <c r="AE13874" s="1">
        <v>45355.975694444445</v>
      </c>
      <c r="AF13874" t="s">
        <v>74065</v>
      </c>
      <c r="AG13874" t="s">
        <v>74066</v>
      </c>
      <c r="AH13874" t="s">
        <v>51</v>
      </c>
      <c r="AJ13874" t="s">
        <v>53</v>
      </c>
      <c r="AO13874" t="s">
        <v>5443</v>
      </c>
      <c r="AP13874" s="1">
        <v>45472.180555555555</v>
      </c>
    </row>
    <row r="13875" spans="1:43" x14ac:dyDescent="0.35">
      <c r="A13875" t="s">
        <v>74067</v>
      </c>
      <c r="B13875" t="s">
        <v>74068</v>
      </c>
      <c r="C13875" t="s">
        <v>3285</v>
      </c>
      <c r="D13875" t="s">
        <v>46</v>
      </c>
      <c r="F13875" t="s">
        <v>47</v>
      </c>
      <c r="H13875" t="s">
        <v>74069</v>
      </c>
      <c r="I13875" t="s">
        <v>179</v>
      </c>
      <c r="J13875" t="s">
        <v>49</v>
      </c>
      <c r="P13875" t="s">
        <v>50</v>
      </c>
      <c r="U13875" s="1">
        <v>45357.744444444441</v>
      </c>
      <c r="V13875" s="1">
        <v>45357.744444444441</v>
      </c>
      <c r="W13875" s="1">
        <v>45358.377083333333</v>
      </c>
      <c r="X13875" s="1">
        <v>45399.579861111109</v>
      </c>
      <c r="AC13875" t="s">
        <v>53</v>
      </c>
      <c r="AD13875">
        <v>1000000000</v>
      </c>
      <c r="AE13875" s="1">
        <v>37295</v>
      </c>
      <c r="AG13875" t="s">
        <v>74070</v>
      </c>
      <c r="AH13875" t="s">
        <v>53</v>
      </c>
      <c r="AJ13875" t="s">
        <v>53</v>
      </c>
      <c r="AO13875" t="s">
        <v>54</v>
      </c>
      <c r="AP13875" s="1">
        <v>45474.702777777777</v>
      </c>
    </row>
    <row r="13876" spans="1:43" x14ac:dyDescent="0.35">
      <c r="A13876" t="s">
        <v>74071</v>
      </c>
      <c r="B13876" t="s">
        <v>74072</v>
      </c>
      <c r="C13876" t="s">
        <v>1625</v>
      </c>
      <c r="F13876" t="s">
        <v>74073</v>
      </c>
      <c r="H13876" t="s">
        <v>74071</v>
      </c>
      <c r="J13876" t="s">
        <v>2028</v>
      </c>
      <c r="K13876" t="s">
        <v>2029</v>
      </c>
      <c r="L13876" t="s">
        <v>2030</v>
      </c>
      <c r="M13876" t="s">
        <v>1307</v>
      </c>
      <c r="N13876" t="s">
        <v>264</v>
      </c>
      <c r="O13876">
        <v>77380</v>
      </c>
      <c r="P13876" t="s">
        <v>50</v>
      </c>
      <c r="U13876" s="1">
        <v>45358</v>
      </c>
      <c r="V13876" s="1">
        <v>45358</v>
      </c>
      <c r="W13876" s="1">
        <v>45358.643055555556</v>
      </c>
      <c r="X13876" s="1">
        <v>45358.643055555556</v>
      </c>
      <c r="AC13876" t="s">
        <v>53</v>
      </c>
      <c r="AD13876">
        <v>2969532847</v>
      </c>
      <c r="AE13876" s="1">
        <v>39580.404166666667</v>
      </c>
      <c r="AF13876" t="s">
        <v>58509</v>
      </c>
      <c r="AG13876" t="s">
        <v>74074</v>
      </c>
      <c r="AH13876" t="s">
        <v>51</v>
      </c>
      <c r="AJ13876" t="s">
        <v>53</v>
      </c>
      <c r="AO13876" t="s">
        <v>57090</v>
      </c>
      <c r="AP13876" s="1">
        <v>45460.705555555556</v>
      </c>
      <c r="AQ13876" s="1">
        <v>45460.750694444447</v>
      </c>
    </row>
    <row r="13877" spans="1:43" x14ac:dyDescent="0.35">
      <c r="A13877" t="s">
        <v>74075</v>
      </c>
      <c r="B13877" t="s">
        <v>1696</v>
      </c>
      <c r="C13877" t="s">
        <v>860</v>
      </c>
      <c r="F13877" t="s">
        <v>74076</v>
      </c>
      <c r="H13877" t="s">
        <v>74075</v>
      </c>
      <c r="J13877" t="s">
        <v>74077</v>
      </c>
      <c r="K13877" t="s">
        <v>74078</v>
      </c>
      <c r="M13877" t="s">
        <v>6922</v>
      </c>
      <c r="N13877" t="s">
        <v>65</v>
      </c>
      <c r="O13877">
        <v>81212</v>
      </c>
      <c r="P13877" t="s">
        <v>50</v>
      </c>
      <c r="U13877" s="1">
        <v>45358</v>
      </c>
      <c r="V13877" s="1">
        <v>45358</v>
      </c>
      <c r="W13877" s="1">
        <v>45358.504166666666</v>
      </c>
      <c r="X13877" s="1">
        <v>45358.504166666666</v>
      </c>
      <c r="AC13877" t="s">
        <v>53</v>
      </c>
      <c r="AD13877">
        <v>2974121202</v>
      </c>
      <c r="AE13877" s="1">
        <v>45358.506944444445</v>
      </c>
      <c r="AF13877" t="s">
        <v>74079</v>
      </c>
      <c r="AG13877" t="s">
        <v>74080</v>
      </c>
      <c r="AH13877" t="s">
        <v>51</v>
      </c>
      <c r="AJ13877" t="s">
        <v>53</v>
      </c>
      <c r="AK13877" t="s">
        <v>78</v>
      </c>
      <c r="AO13877" t="s">
        <v>5443</v>
      </c>
      <c r="AP13877" s="1">
        <v>45399.554166666669</v>
      </c>
      <c r="AQ13877" s="1">
        <v>45399.574999999997</v>
      </c>
    </row>
    <row r="13878" spans="1:43" x14ac:dyDescent="0.35">
      <c r="A13878" t="s">
        <v>74081</v>
      </c>
      <c r="B13878" t="s">
        <v>74082</v>
      </c>
      <c r="C13878" t="s">
        <v>16792</v>
      </c>
      <c r="F13878" t="s">
        <v>74083</v>
      </c>
      <c r="H13878" t="s">
        <v>74084</v>
      </c>
      <c r="J13878" t="s">
        <v>70118</v>
      </c>
      <c r="K13878" t="s">
        <v>70119</v>
      </c>
      <c r="M13878" t="s">
        <v>35509</v>
      </c>
      <c r="N13878" t="s">
        <v>213</v>
      </c>
      <c r="O13878">
        <v>80128</v>
      </c>
      <c r="P13878" t="s">
        <v>50</v>
      </c>
      <c r="U13878" s="1">
        <v>45358</v>
      </c>
      <c r="V13878" s="1">
        <v>45358</v>
      </c>
      <c r="AC13878" t="s">
        <v>53</v>
      </c>
      <c r="AD13878">
        <v>2969566279</v>
      </c>
      <c r="AE13878" s="1">
        <v>40800.419444444444</v>
      </c>
      <c r="AG13878" t="s">
        <v>74085</v>
      </c>
      <c r="AH13878" t="s">
        <v>51</v>
      </c>
      <c r="AJ13878" t="s">
        <v>53</v>
      </c>
      <c r="AO13878" t="s">
        <v>57090</v>
      </c>
    </row>
    <row r="13879" spans="1:43" x14ac:dyDescent="0.35">
      <c r="A13879" t="s">
        <v>74086</v>
      </c>
      <c r="B13879" t="s">
        <v>7246</v>
      </c>
      <c r="C13879" t="s">
        <v>3349</v>
      </c>
      <c r="F13879" t="s">
        <v>74087</v>
      </c>
      <c r="H13879" t="s">
        <v>74086</v>
      </c>
      <c r="J13879" t="s">
        <v>74088</v>
      </c>
      <c r="K13879" t="s">
        <v>74089</v>
      </c>
      <c r="M13879" t="s">
        <v>753</v>
      </c>
      <c r="N13879" t="s">
        <v>798</v>
      </c>
      <c r="O13879">
        <v>79927</v>
      </c>
      <c r="P13879" t="s">
        <v>50</v>
      </c>
      <c r="U13879" s="1">
        <v>45358</v>
      </c>
      <c r="V13879" s="1">
        <v>45358</v>
      </c>
      <c r="W13879" s="1">
        <v>45358.532638888886</v>
      </c>
      <c r="X13879" s="1">
        <v>45358.532638888886</v>
      </c>
      <c r="AC13879" t="s">
        <v>51</v>
      </c>
      <c r="AD13879">
        <v>2974121398</v>
      </c>
      <c r="AE13879" s="1">
        <v>45358.575694444444</v>
      </c>
      <c r="AF13879" t="s">
        <v>74090</v>
      </c>
      <c r="AG13879" t="s">
        <v>74091</v>
      </c>
      <c r="AH13879" t="s">
        <v>51</v>
      </c>
      <c r="AJ13879" t="s">
        <v>53</v>
      </c>
      <c r="AK13879" t="s">
        <v>78</v>
      </c>
      <c r="AO13879" t="s">
        <v>5443</v>
      </c>
      <c r="AP13879" s="1">
        <v>45358.595138888886</v>
      </c>
      <c r="AQ13879" s="1">
        <v>45358.613194444442</v>
      </c>
    </row>
    <row r="13880" spans="1:43" x14ac:dyDescent="0.35">
      <c r="A13880" t="s">
        <v>74092</v>
      </c>
      <c r="B13880" t="s">
        <v>307</v>
      </c>
      <c r="C13880" t="s">
        <v>308</v>
      </c>
      <c r="F13880" t="s">
        <v>74093</v>
      </c>
      <c r="H13880" t="s">
        <v>74092</v>
      </c>
      <c r="J13880" t="s">
        <v>74094</v>
      </c>
      <c r="K13880" t="s">
        <v>74095</v>
      </c>
      <c r="M13880" t="s">
        <v>27891</v>
      </c>
      <c r="N13880" t="s">
        <v>65</v>
      </c>
      <c r="O13880">
        <v>81328</v>
      </c>
      <c r="P13880" t="s">
        <v>50</v>
      </c>
      <c r="U13880" s="1">
        <v>45358</v>
      </c>
      <c r="V13880" s="1">
        <v>45358</v>
      </c>
      <c r="W13880" s="1">
        <v>45358.692361111112</v>
      </c>
      <c r="X13880" s="1">
        <v>45358.692361111112</v>
      </c>
      <c r="AC13880" t="s">
        <v>53</v>
      </c>
      <c r="AD13880">
        <v>2974121504</v>
      </c>
      <c r="AE13880" s="1">
        <v>45358.695833333331</v>
      </c>
      <c r="AF13880" t="s">
        <v>74096</v>
      </c>
      <c r="AG13880" t="s">
        <v>74097</v>
      </c>
      <c r="AH13880" t="s">
        <v>51</v>
      </c>
      <c r="AJ13880" t="s">
        <v>53</v>
      </c>
      <c r="AK13880" t="s">
        <v>78</v>
      </c>
      <c r="AO13880" t="s">
        <v>5443</v>
      </c>
      <c r="AP13880" s="1">
        <v>45359.49722222222</v>
      </c>
    </row>
    <row r="13881" spans="1:43" x14ac:dyDescent="0.35">
      <c r="A13881" t="s">
        <v>74098</v>
      </c>
      <c r="B13881" t="s">
        <v>74099</v>
      </c>
      <c r="C13881" t="s">
        <v>27109</v>
      </c>
      <c r="F13881" t="s">
        <v>74100</v>
      </c>
      <c r="H13881" t="s">
        <v>74101</v>
      </c>
      <c r="J13881" t="s">
        <v>27091</v>
      </c>
      <c r="K13881" t="s">
        <v>74102</v>
      </c>
      <c r="M13881" t="s">
        <v>11741</v>
      </c>
      <c r="N13881" t="s">
        <v>213</v>
      </c>
      <c r="O13881">
        <v>80439</v>
      </c>
      <c r="P13881" t="s">
        <v>50</v>
      </c>
      <c r="U13881" s="1">
        <v>45358</v>
      </c>
      <c r="V13881" s="1">
        <v>45358</v>
      </c>
      <c r="W13881" s="1">
        <v>45358.672222222223</v>
      </c>
      <c r="X13881" s="1">
        <v>45358.672222222223</v>
      </c>
      <c r="AC13881" t="s">
        <v>53</v>
      </c>
      <c r="AD13881">
        <v>2969475433</v>
      </c>
      <c r="AE13881" s="1">
        <v>37166.661111111112</v>
      </c>
      <c r="AF13881" t="s">
        <v>16889</v>
      </c>
      <c r="AG13881" t="s">
        <v>74103</v>
      </c>
      <c r="AH13881" t="s">
        <v>51</v>
      </c>
      <c r="AJ13881" t="s">
        <v>53</v>
      </c>
      <c r="AK13881" t="s">
        <v>78</v>
      </c>
      <c r="AO13881" t="s">
        <v>5443</v>
      </c>
      <c r="AP13881" s="1">
        <v>45476.371527777781</v>
      </c>
      <c r="AQ13881" s="1">
        <v>45474.509027777778</v>
      </c>
    </row>
    <row r="13882" spans="1:43" x14ac:dyDescent="0.35">
      <c r="A13882" t="s">
        <v>74104</v>
      </c>
      <c r="B13882" t="s">
        <v>74105</v>
      </c>
      <c r="C13882" t="s">
        <v>4162</v>
      </c>
      <c r="F13882" t="s">
        <v>74106</v>
      </c>
      <c r="H13882" t="s">
        <v>74104</v>
      </c>
      <c r="J13882" t="s">
        <v>74107</v>
      </c>
      <c r="M13882" t="s">
        <v>525</v>
      </c>
      <c r="N13882" t="s">
        <v>287</v>
      </c>
      <c r="O13882" t="s">
        <v>74108</v>
      </c>
      <c r="P13882" t="s">
        <v>50</v>
      </c>
      <c r="U13882" s="1">
        <v>45358</v>
      </c>
      <c r="V13882" s="1">
        <v>45358</v>
      </c>
      <c r="W13882" s="1">
        <v>45358.513888888891</v>
      </c>
      <c r="X13882" s="1">
        <v>45358.513888888891</v>
      </c>
      <c r="AC13882" t="s">
        <v>53</v>
      </c>
      <c r="AD13882">
        <v>2969761652</v>
      </c>
      <c r="AE13882" s="1">
        <v>43031.329861111109</v>
      </c>
      <c r="AF13882" t="s">
        <v>74109</v>
      </c>
      <c r="AG13882" t="s">
        <v>74110</v>
      </c>
      <c r="AH13882" t="s">
        <v>51</v>
      </c>
      <c r="AJ13882" t="s">
        <v>53</v>
      </c>
      <c r="AK13882" t="s">
        <v>78</v>
      </c>
      <c r="AO13882" t="s">
        <v>5443</v>
      </c>
      <c r="AP13882" s="1">
        <v>45358.512499999997</v>
      </c>
    </row>
    <row r="13883" spans="1:43" x14ac:dyDescent="0.35">
      <c r="A13883" t="s">
        <v>74111</v>
      </c>
      <c r="B13883" t="s">
        <v>24923</v>
      </c>
      <c r="C13883" t="s">
        <v>21560</v>
      </c>
      <c r="F13883" t="s">
        <v>74112</v>
      </c>
      <c r="H13883" t="s">
        <v>74111</v>
      </c>
      <c r="J13883" t="s">
        <v>5968</v>
      </c>
      <c r="K13883" t="s">
        <v>74113</v>
      </c>
      <c r="M13883" t="s">
        <v>9026</v>
      </c>
      <c r="N13883" t="s">
        <v>253</v>
      </c>
      <c r="O13883">
        <v>88065</v>
      </c>
      <c r="P13883" t="s">
        <v>50</v>
      </c>
      <c r="U13883" s="1">
        <v>45358</v>
      </c>
      <c r="V13883" s="1">
        <v>45358</v>
      </c>
      <c r="W13883" s="1">
        <v>45358.463888888888</v>
      </c>
      <c r="X13883" s="1">
        <v>45358.463888888888</v>
      </c>
      <c r="AC13883" t="s">
        <v>51</v>
      </c>
      <c r="AD13883">
        <v>2969480780</v>
      </c>
      <c r="AE13883" s="1">
        <v>37467</v>
      </c>
      <c r="AG13883" t="s">
        <v>74114</v>
      </c>
      <c r="AH13883" t="s">
        <v>51</v>
      </c>
      <c r="AJ13883" t="s">
        <v>53</v>
      </c>
      <c r="AK13883" t="s">
        <v>78</v>
      </c>
      <c r="AO13883" t="s">
        <v>5443</v>
      </c>
      <c r="AP13883" s="1">
        <v>45358.543055555558</v>
      </c>
    </row>
    <row r="13884" spans="1:43" x14ac:dyDescent="0.35">
      <c r="A13884" t="s">
        <v>74115</v>
      </c>
      <c r="B13884" t="s">
        <v>74116</v>
      </c>
      <c r="C13884" t="s">
        <v>10335</v>
      </c>
      <c r="F13884">
        <v>19157262412</v>
      </c>
      <c r="H13884" t="s">
        <v>74115</v>
      </c>
      <c r="J13884" t="s">
        <v>54707</v>
      </c>
      <c r="K13884" t="s">
        <v>74117</v>
      </c>
      <c r="M13884" t="s">
        <v>74118</v>
      </c>
      <c r="N13884" t="s">
        <v>637</v>
      </c>
      <c r="O13884">
        <v>79916</v>
      </c>
      <c r="P13884" t="s">
        <v>50</v>
      </c>
      <c r="U13884" s="1">
        <v>45358</v>
      </c>
      <c r="V13884" s="1">
        <v>45358</v>
      </c>
      <c r="W13884" s="1">
        <v>45358.739583333336</v>
      </c>
      <c r="X13884" s="1">
        <v>45358.739583333336</v>
      </c>
      <c r="AC13884" t="s">
        <v>53</v>
      </c>
      <c r="AD13884">
        <v>1000000001</v>
      </c>
      <c r="AE13884" s="1">
        <v>39973.351388888892</v>
      </c>
      <c r="AF13884" t="s">
        <v>3377</v>
      </c>
      <c r="AG13884" t="s">
        <v>74119</v>
      </c>
      <c r="AH13884" t="s">
        <v>51</v>
      </c>
      <c r="AJ13884" t="s">
        <v>53</v>
      </c>
      <c r="AK13884" t="s">
        <v>78</v>
      </c>
      <c r="AO13884" t="s">
        <v>51552</v>
      </c>
    </row>
    <row r="13885" spans="1:43" x14ac:dyDescent="0.35">
      <c r="A13885" t="s">
        <v>74120</v>
      </c>
      <c r="B13885" t="s">
        <v>35492</v>
      </c>
      <c r="C13885" t="s">
        <v>74121</v>
      </c>
      <c r="F13885" t="s">
        <v>74122</v>
      </c>
      <c r="H13885" t="s">
        <v>74120</v>
      </c>
      <c r="J13885" t="s">
        <v>6242</v>
      </c>
      <c r="K13885" t="s">
        <v>6531</v>
      </c>
      <c r="M13885" t="s">
        <v>1261</v>
      </c>
      <c r="N13885" t="s">
        <v>213</v>
      </c>
      <c r="O13885">
        <v>80108</v>
      </c>
      <c r="P13885" t="s">
        <v>50</v>
      </c>
      <c r="U13885" s="1">
        <v>45358</v>
      </c>
      <c r="V13885" s="1">
        <v>45358</v>
      </c>
      <c r="AC13885" t="s">
        <v>53</v>
      </c>
      <c r="AD13885">
        <v>2969507921</v>
      </c>
      <c r="AE13885" s="1">
        <v>38224.743750000001</v>
      </c>
      <c r="AG13885" t="s">
        <v>74123</v>
      </c>
      <c r="AH13885" t="s">
        <v>51</v>
      </c>
      <c r="AJ13885" t="s">
        <v>53</v>
      </c>
      <c r="AO13885" t="s">
        <v>57090</v>
      </c>
    </row>
    <row r="13886" spans="1:43" x14ac:dyDescent="0.35">
      <c r="A13886" t="s">
        <v>74124</v>
      </c>
      <c r="B13886" t="s">
        <v>74125</v>
      </c>
      <c r="C13886" t="s">
        <v>6957</v>
      </c>
      <c r="F13886" t="s">
        <v>74126</v>
      </c>
      <c r="H13886" t="s">
        <v>74127</v>
      </c>
      <c r="J13886" t="s">
        <v>36113</v>
      </c>
      <c r="K13886" t="s">
        <v>74128</v>
      </c>
      <c r="M13886" t="s">
        <v>72194</v>
      </c>
      <c r="N13886" t="s">
        <v>398</v>
      </c>
      <c r="O13886">
        <v>88210</v>
      </c>
      <c r="P13886" t="s">
        <v>50</v>
      </c>
      <c r="U13886" s="1">
        <v>45358</v>
      </c>
      <c r="V13886" s="1">
        <v>45358</v>
      </c>
      <c r="AC13886" t="s">
        <v>53</v>
      </c>
      <c r="AD13886">
        <v>2969512497</v>
      </c>
      <c r="AE13886" s="1">
        <v>38481.407638888886</v>
      </c>
      <c r="AG13886" t="s">
        <v>74129</v>
      </c>
      <c r="AH13886" t="s">
        <v>51</v>
      </c>
      <c r="AJ13886" t="s">
        <v>53</v>
      </c>
      <c r="AO13886" t="s">
        <v>57090</v>
      </c>
    </row>
    <row r="13887" spans="1:43" x14ac:dyDescent="0.35">
      <c r="A13887" t="s">
        <v>74130</v>
      </c>
      <c r="B13887" t="s">
        <v>3645</v>
      </c>
      <c r="C13887" t="s">
        <v>106</v>
      </c>
      <c r="F13887" t="s">
        <v>74131</v>
      </c>
      <c r="H13887" t="s">
        <v>74132</v>
      </c>
      <c r="J13887" t="s">
        <v>33446</v>
      </c>
      <c r="K13887" t="s">
        <v>1306</v>
      </c>
      <c r="M13887" t="s">
        <v>1307</v>
      </c>
      <c r="N13887" t="s">
        <v>264</v>
      </c>
      <c r="O13887">
        <v>77380</v>
      </c>
      <c r="P13887" t="s">
        <v>50</v>
      </c>
      <c r="U13887" s="1">
        <v>45359</v>
      </c>
      <c r="V13887" s="1">
        <v>45359</v>
      </c>
      <c r="W13887" s="1">
        <v>45359.581944444442</v>
      </c>
      <c r="X13887" s="1">
        <v>45359.581944444442</v>
      </c>
      <c r="AC13887" t="s">
        <v>53</v>
      </c>
      <c r="AD13887">
        <v>2969474645</v>
      </c>
      <c r="AE13887" s="1">
        <v>37110.530555555553</v>
      </c>
      <c r="AF13887" t="s">
        <v>22277</v>
      </c>
      <c r="AG13887" t="s">
        <v>74133</v>
      </c>
      <c r="AH13887" t="s">
        <v>51</v>
      </c>
      <c r="AJ13887" t="s">
        <v>53</v>
      </c>
      <c r="AO13887" t="s">
        <v>5443</v>
      </c>
    </row>
    <row r="13888" spans="1:43" x14ac:dyDescent="0.35">
      <c r="A13888" t="s">
        <v>74134</v>
      </c>
      <c r="B13888" t="s">
        <v>13169</v>
      </c>
      <c r="C13888" t="s">
        <v>5318</v>
      </c>
      <c r="F13888">
        <v>19702099143</v>
      </c>
      <c r="H13888" t="s">
        <v>74135</v>
      </c>
      <c r="J13888" t="s">
        <v>74136</v>
      </c>
      <c r="K13888" t="s">
        <v>74137</v>
      </c>
      <c r="M13888" t="s">
        <v>74138</v>
      </c>
      <c r="N13888" t="s">
        <v>287</v>
      </c>
      <c r="O13888">
        <v>81419</v>
      </c>
      <c r="P13888" t="s">
        <v>50</v>
      </c>
      <c r="U13888" s="1">
        <v>45359</v>
      </c>
      <c r="V13888" s="1">
        <v>45359</v>
      </c>
      <c r="W13888" s="1">
        <v>45359.381249999999</v>
      </c>
      <c r="X13888" s="1">
        <v>45359.381249999999</v>
      </c>
      <c r="AC13888" t="s">
        <v>53</v>
      </c>
      <c r="AD13888">
        <v>1000000001</v>
      </c>
      <c r="AE13888" s="1">
        <v>39973.351388888892</v>
      </c>
      <c r="AF13888" t="s">
        <v>3377</v>
      </c>
      <c r="AG13888" t="s">
        <v>74139</v>
      </c>
      <c r="AH13888" t="s">
        <v>51</v>
      </c>
      <c r="AJ13888" t="s">
        <v>53</v>
      </c>
      <c r="AK13888" t="s">
        <v>78</v>
      </c>
      <c r="AO13888" t="s">
        <v>5443</v>
      </c>
      <c r="AP13888" s="1">
        <v>45359.379166666666</v>
      </c>
    </row>
    <row r="13889" spans="1:43" x14ac:dyDescent="0.35">
      <c r="A13889" t="s">
        <v>74140</v>
      </c>
      <c r="B13889" t="s">
        <v>74141</v>
      </c>
      <c r="C13889" t="s">
        <v>74142</v>
      </c>
      <c r="F13889" t="s">
        <v>74143</v>
      </c>
      <c r="H13889" t="s">
        <v>74140</v>
      </c>
      <c r="J13889" t="s">
        <v>74144</v>
      </c>
      <c r="K13889" t="s">
        <v>74145</v>
      </c>
      <c r="M13889" t="s">
        <v>8939</v>
      </c>
      <c r="N13889" t="s">
        <v>253</v>
      </c>
      <c r="O13889">
        <v>88230</v>
      </c>
      <c r="P13889" t="s">
        <v>50</v>
      </c>
      <c r="U13889" s="1">
        <v>45359</v>
      </c>
      <c r="V13889" s="1">
        <v>45359</v>
      </c>
      <c r="W13889" s="1">
        <v>45359.597222222219</v>
      </c>
      <c r="X13889" s="1">
        <v>45359.597222222219</v>
      </c>
      <c r="AC13889" t="s">
        <v>51</v>
      </c>
      <c r="AD13889">
        <v>2974123060</v>
      </c>
      <c r="AE13889" s="1">
        <v>45359.688888888886</v>
      </c>
      <c r="AF13889" t="s">
        <v>74146</v>
      </c>
      <c r="AG13889" t="s">
        <v>74147</v>
      </c>
      <c r="AH13889" t="s">
        <v>51</v>
      </c>
      <c r="AJ13889" t="s">
        <v>53</v>
      </c>
      <c r="AK13889" t="s">
        <v>78</v>
      </c>
      <c r="AO13889" t="s">
        <v>5443</v>
      </c>
      <c r="AP13889" s="1">
        <v>45359.702777777777</v>
      </c>
      <c r="AQ13889" s="1">
        <v>45359.695833333331</v>
      </c>
    </row>
    <row r="13890" spans="1:43" x14ac:dyDescent="0.35">
      <c r="A13890" t="s">
        <v>74148</v>
      </c>
      <c r="B13890" t="s">
        <v>74149</v>
      </c>
      <c r="C13890" t="s">
        <v>7134</v>
      </c>
      <c r="F13890" t="s">
        <v>74150</v>
      </c>
      <c r="H13890" t="s">
        <v>74148</v>
      </c>
      <c r="J13890" t="s">
        <v>74151</v>
      </c>
      <c r="K13890" t="s">
        <v>74152</v>
      </c>
      <c r="M13890" t="s">
        <v>18935</v>
      </c>
      <c r="N13890" t="s">
        <v>253</v>
      </c>
      <c r="O13890">
        <v>88047</v>
      </c>
      <c r="P13890" t="s">
        <v>50</v>
      </c>
      <c r="U13890" s="1">
        <v>45359</v>
      </c>
      <c r="V13890" s="1">
        <v>45359</v>
      </c>
      <c r="W13890" s="1">
        <v>45359.479166666664</v>
      </c>
      <c r="X13890" s="1">
        <v>45359.479166666664</v>
      </c>
      <c r="AC13890" t="s">
        <v>51</v>
      </c>
      <c r="AD13890">
        <v>2974092433</v>
      </c>
      <c r="AE13890" s="1">
        <v>45350.066666666666</v>
      </c>
      <c r="AF13890" t="s">
        <v>74153</v>
      </c>
      <c r="AG13890" t="s">
        <v>74154</v>
      </c>
      <c r="AH13890" t="s">
        <v>51</v>
      </c>
      <c r="AJ13890" t="s">
        <v>53</v>
      </c>
      <c r="AK13890" t="s">
        <v>78</v>
      </c>
      <c r="AO13890" t="s">
        <v>5443</v>
      </c>
      <c r="AP13890" s="1">
        <v>45359.533333333333</v>
      </c>
      <c r="AQ13890" s="1">
        <v>45359.488888888889</v>
      </c>
    </row>
    <row r="13891" spans="1:43" x14ac:dyDescent="0.35">
      <c r="A13891" t="s">
        <v>74155</v>
      </c>
      <c r="B13891" t="s">
        <v>74156</v>
      </c>
      <c r="C13891" t="s">
        <v>2923</v>
      </c>
      <c r="F13891" t="s">
        <v>74157</v>
      </c>
      <c r="H13891" t="s">
        <v>74155</v>
      </c>
      <c r="J13891" t="s">
        <v>74118</v>
      </c>
      <c r="K13891" t="s">
        <v>74158</v>
      </c>
      <c r="M13891" t="s">
        <v>16824</v>
      </c>
      <c r="N13891" t="s">
        <v>798</v>
      </c>
      <c r="O13891">
        <v>79918</v>
      </c>
      <c r="P13891" t="s">
        <v>50</v>
      </c>
      <c r="U13891" s="1">
        <v>45359</v>
      </c>
      <c r="V13891" s="1">
        <v>45359</v>
      </c>
      <c r="W13891" s="1">
        <v>45359.160416666666</v>
      </c>
      <c r="X13891" s="1">
        <v>45359.160416666666</v>
      </c>
      <c r="AC13891" t="s">
        <v>53</v>
      </c>
      <c r="AD13891">
        <v>2973850530</v>
      </c>
      <c r="AE13891" s="1">
        <v>45239.357638888891</v>
      </c>
      <c r="AF13891" t="s">
        <v>74159</v>
      </c>
      <c r="AG13891" t="s">
        <v>74160</v>
      </c>
      <c r="AH13891" t="s">
        <v>51</v>
      </c>
      <c r="AJ13891" t="s">
        <v>53</v>
      </c>
      <c r="AK13891" t="s">
        <v>78</v>
      </c>
      <c r="AO13891" t="s">
        <v>5443</v>
      </c>
      <c r="AP13891" s="1">
        <v>45359.158333333333</v>
      </c>
    </row>
    <row r="13892" spans="1:43" x14ac:dyDescent="0.35">
      <c r="A13892" t="s">
        <v>74161</v>
      </c>
      <c r="B13892" t="s">
        <v>42538</v>
      </c>
      <c r="C13892" t="s">
        <v>11708</v>
      </c>
      <c r="F13892" t="s">
        <v>74162</v>
      </c>
      <c r="H13892" t="s">
        <v>74161</v>
      </c>
      <c r="J13892" t="s">
        <v>36113</v>
      </c>
      <c r="K13892" t="s">
        <v>74163</v>
      </c>
      <c r="M13892" t="s">
        <v>3234</v>
      </c>
      <c r="N13892" t="s">
        <v>398</v>
      </c>
      <c r="O13892">
        <v>88210</v>
      </c>
      <c r="P13892" t="s">
        <v>50</v>
      </c>
      <c r="U13892" s="1">
        <v>45359</v>
      </c>
      <c r="V13892" s="1">
        <v>45359</v>
      </c>
      <c r="AC13892" t="s">
        <v>53</v>
      </c>
      <c r="AD13892">
        <v>2969512497</v>
      </c>
      <c r="AE13892" s="1">
        <v>38481.407638888886</v>
      </c>
      <c r="AG13892" t="s">
        <v>74164</v>
      </c>
      <c r="AH13892" t="s">
        <v>51</v>
      </c>
      <c r="AJ13892" t="s">
        <v>53</v>
      </c>
      <c r="AO13892" t="s">
        <v>57090</v>
      </c>
    </row>
    <row r="13893" spans="1:43" x14ac:dyDescent="0.35">
      <c r="A13893" t="s">
        <v>74165</v>
      </c>
      <c r="B13893" t="s">
        <v>74166</v>
      </c>
      <c r="C13893" t="s">
        <v>9015</v>
      </c>
      <c r="F13893" t="s">
        <v>74167</v>
      </c>
      <c r="H13893" t="s">
        <v>74165</v>
      </c>
      <c r="P13893" t="s">
        <v>50</v>
      </c>
      <c r="U13893" s="1">
        <v>45359</v>
      </c>
      <c r="V13893" s="1">
        <v>45359</v>
      </c>
      <c r="AC13893" t="s">
        <v>53</v>
      </c>
      <c r="AD13893">
        <v>9999999999</v>
      </c>
      <c r="AE13893" s="1">
        <v>45196</v>
      </c>
      <c r="AG13893" t="s">
        <v>74168</v>
      </c>
      <c r="AH13893" t="s">
        <v>51</v>
      </c>
      <c r="AJ13893" t="s">
        <v>53</v>
      </c>
      <c r="AO13893" t="s">
        <v>57090</v>
      </c>
    </row>
    <row r="13894" spans="1:43" x14ac:dyDescent="0.35">
      <c r="A13894" t="s">
        <v>74169</v>
      </c>
      <c r="B13894" t="s">
        <v>40160</v>
      </c>
      <c r="C13894" t="s">
        <v>383</v>
      </c>
      <c r="F13894" t="s">
        <v>74170</v>
      </c>
      <c r="H13894" t="s">
        <v>74171</v>
      </c>
      <c r="J13894" t="s">
        <v>17026</v>
      </c>
      <c r="K13894" t="s">
        <v>17125</v>
      </c>
      <c r="M13894" t="s">
        <v>12796</v>
      </c>
      <c r="N13894" t="s">
        <v>798</v>
      </c>
      <c r="O13894">
        <v>79745</v>
      </c>
      <c r="P13894" t="s">
        <v>50</v>
      </c>
      <c r="U13894" s="1">
        <v>45359</v>
      </c>
      <c r="V13894" s="1">
        <v>45359</v>
      </c>
      <c r="W13894" s="1">
        <v>45359.662499999999</v>
      </c>
      <c r="X13894" s="1">
        <v>45359.662499999999</v>
      </c>
      <c r="AC13894" t="s">
        <v>51</v>
      </c>
      <c r="AD13894">
        <v>2969476061</v>
      </c>
      <c r="AE13894" s="1">
        <v>37200</v>
      </c>
      <c r="AG13894" t="s">
        <v>74172</v>
      </c>
      <c r="AH13894" t="s">
        <v>51</v>
      </c>
      <c r="AJ13894" t="s">
        <v>53</v>
      </c>
      <c r="AK13894" t="s">
        <v>78</v>
      </c>
      <c r="AO13894" t="s">
        <v>5443</v>
      </c>
    </row>
    <row r="13895" spans="1:43" x14ac:dyDescent="0.35">
      <c r="A13895" t="s">
        <v>74173</v>
      </c>
      <c r="B13895" t="s">
        <v>867</v>
      </c>
      <c r="C13895" t="s">
        <v>205</v>
      </c>
      <c r="F13895" t="s">
        <v>74174</v>
      </c>
      <c r="H13895" t="s">
        <v>74173</v>
      </c>
      <c r="J13895" t="s">
        <v>69327</v>
      </c>
      <c r="K13895" t="s">
        <v>69328</v>
      </c>
      <c r="M13895" t="s">
        <v>3053</v>
      </c>
      <c r="N13895" t="s">
        <v>264</v>
      </c>
      <c r="O13895">
        <v>77040</v>
      </c>
      <c r="P13895" t="s">
        <v>50</v>
      </c>
      <c r="U13895" s="1">
        <v>45359</v>
      </c>
      <c r="V13895" s="1">
        <v>45359</v>
      </c>
      <c r="AC13895" t="s">
        <v>53</v>
      </c>
      <c r="AD13895">
        <v>2970035591</v>
      </c>
      <c r="AE13895" s="1">
        <v>44201.584027777775</v>
      </c>
      <c r="AG13895" t="s">
        <v>74175</v>
      </c>
      <c r="AH13895" t="s">
        <v>51</v>
      </c>
      <c r="AJ13895" t="s">
        <v>53</v>
      </c>
      <c r="AO13895" t="s">
        <v>5443</v>
      </c>
    </row>
    <row r="13896" spans="1:43" x14ac:dyDescent="0.35">
      <c r="A13896" t="s">
        <v>74176</v>
      </c>
      <c r="B13896" t="s">
        <v>1757</v>
      </c>
      <c r="C13896" t="s">
        <v>20494</v>
      </c>
      <c r="F13896" t="s">
        <v>74177</v>
      </c>
      <c r="H13896" t="s">
        <v>74176</v>
      </c>
      <c r="J13896" t="s">
        <v>74178</v>
      </c>
      <c r="K13896" t="s">
        <v>74179</v>
      </c>
      <c r="M13896" t="s">
        <v>137</v>
      </c>
      <c r="N13896" t="s">
        <v>65</v>
      </c>
      <c r="O13896">
        <v>80216</v>
      </c>
      <c r="P13896" t="s">
        <v>50</v>
      </c>
      <c r="U13896" s="1">
        <v>45359</v>
      </c>
      <c r="V13896" s="1">
        <v>45359</v>
      </c>
      <c r="W13896" s="1">
        <v>45359.506249999999</v>
      </c>
      <c r="X13896" s="1">
        <v>45359.506249999999</v>
      </c>
      <c r="AC13896" t="s">
        <v>51</v>
      </c>
      <c r="AD13896">
        <v>2974122818</v>
      </c>
      <c r="AE13896" s="1">
        <v>45359.552777777775</v>
      </c>
      <c r="AF13896" t="s">
        <v>74180</v>
      </c>
      <c r="AG13896" t="s">
        <v>74181</v>
      </c>
      <c r="AH13896" t="s">
        <v>51</v>
      </c>
      <c r="AJ13896" t="s">
        <v>53</v>
      </c>
      <c r="AK13896" t="s">
        <v>78</v>
      </c>
      <c r="AO13896" t="s">
        <v>5443</v>
      </c>
      <c r="AP13896" s="1">
        <v>45393.409722222219</v>
      </c>
      <c r="AQ13896" s="1">
        <v>45359.640972222223</v>
      </c>
    </row>
    <row r="13897" spans="1:43" x14ac:dyDescent="0.35">
      <c r="A13897" t="s">
        <v>74182</v>
      </c>
      <c r="B13897" t="s">
        <v>2200</v>
      </c>
      <c r="C13897" t="s">
        <v>8700</v>
      </c>
      <c r="F13897" t="s">
        <v>74183</v>
      </c>
      <c r="H13897" t="s">
        <v>74182</v>
      </c>
      <c r="J13897" t="s">
        <v>74184</v>
      </c>
      <c r="K13897" t="s">
        <v>7276</v>
      </c>
      <c r="M13897" t="s">
        <v>9507</v>
      </c>
      <c r="N13897" t="s">
        <v>213</v>
      </c>
      <c r="O13897">
        <v>81506</v>
      </c>
      <c r="P13897" t="s">
        <v>50</v>
      </c>
      <c r="U13897" s="1">
        <v>45359</v>
      </c>
      <c r="V13897" s="1">
        <v>45359</v>
      </c>
      <c r="AC13897" t="s">
        <v>53</v>
      </c>
      <c r="AD13897">
        <v>2974575780</v>
      </c>
      <c r="AE13897" s="1">
        <v>45427.605555555558</v>
      </c>
      <c r="AG13897" t="s">
        <v>74185</v>
      </c>
      <c r="AH13897" t="s">
        <v>51</v>
      </c>
      <c r="AJ13897" t="s">
        <v>53</v>
      </c>
      <c r="AO13897" t="s">
        <v>57090</v>
      </c>
    </row>
    <row r="13898" spans="1:43" x14ac:dyDescent="0.35">
      <c r="A13898" t="s">
        <v>74186</v>
      </c>
      <c r="B13898" t="s">
        <v>74187</v>
      </c>
      <c r="C13898" t="s">
        <v>1614</v>
      </c>
      <c r="F13898" t="s">
        <v>74188</v>
      </c>
      <c r="H13898" t="s">
        <v>74186</v>
      </c>
      <c r="J13898" t="s">
        <v>74189</v>
      </c>
      <c r="K13898" t="s">
        <v>74190</v>
      </c>
      <c r="M13898" t="s">
        <v>753</v>
      </c>
      <c r="N13898" t="s">
        <v>798</v>
      </c>
      <c r="O13898">
        <v>79938</v>
      </c>
      <c r="P13898" t="s">
        <v>50</v>
      </c>
      <c r="U13898" s="1">
        <v>45359</v>
      </c>
      <c r="V13898" s="1">
        <v>45359</v>
      </c>
      <c r="W13898" s="1">
        <v>45359.537499999999</v>
      </c>
      <c r="X13898" s="1">
        <v>45359.537499999999</v>
      </c>
      <c r="AC13898" t="s">
        <v>51</v>
      </c>
      <c r="AD13898">
        <v>2974122830</v>
      </c>
      <c r="AE13898" s="1">
        <v>45359.565972222219</v>
      </c>
      <c r="AF13898" t="s">
        <v>74191</v>
      </c>
      <c r="AG13898" t="s">
        <v>74192</v>
      </c>
      <c r="AH13898" t="s">
        <v>51</v>
      </c>
      <c r="AJ13898" t="s">
        <v>53</v>
      </c>
      <c r="AK13898" t="s">
        <v>78</v>
      </c>
      <c r="AO13898" t="s">
        <v>5443</v>
      </c>
      <c r="AP13898" s="1">
        <v>45359.627083333333</v>
      </c>
      <c r="AQ13898" s="1">
        <v>45359.570833333331</v>
      </c>
    </row>
    <row r="13899" spans="1:43" x14ac:dyDescent="0.35">
      <c r="A13899" t="s">
        <v>74193</v>
      </c>
      <c r="B13899" t="s">
        <v>1574</v>
      </c>
      <c r="C13899" t="s">
        <v>3554</v>
      </c>
      <c r="F13899">
        <v>19289250554</v>
      </c>
      <c r="H13899" t="s">
        <v>74193</v>
      </c>
      <c r="N13899" t="s">
        <v>398</v>
      </c>
      <c r="P13899" t="s">
        <v>50</v>
      </c>
      <c r="U13899" s="1">
        <v>45359</v>
      </c>
      <c r="V13899" s="1">
        <v>45359</v>
      </c>
      <c r="W13899" s="1">
        <v>45359.35833333333</v>
      </c>
      <c r="X13899" s="1">
        <v>45359.35833333333</v>
      </c>
      <c r="AC13899" t="s">
        <v>53</v>
      </c>
      <c r="AD13899">
        <v>1000000001</v>
      </c>
      <c r="AE13899" s="1">
        <v>39973.351388888892</v>
      </c>
      <c r="AF13899" t="s">
        <v>3377</v>
      </c>
      <c r="AG13899" t="s">
        <v>74194</v>
      </c>
      <c r="AH13899" t="s">
        <v>51</v>
      </c>
      <c r="AJ13899" t="s">
        <v>53</v>
      </c>
      <c r="AK13899" t="s">
        <v>78</v>
      </c>
      <c r="AO13899" t="s">
        <v>51552</v>
      </c>
    </row>
    <row r="13900" spans="1:43" x14ac:dyDescent="0.35">
      <c r="A13900" t="s">
        <v>74195</v>
      </c>
      <c r="B13900" t="s">
        <v>74196</v>
      </c>
      <c r="C13900" t="s">
        <v>74197</v>
      </c>
      <c r="F13900" t="s">
        <v>68549</v>
      </c>
      <c r="H13900" t="s">
        <v>74198</v>
      </c>
      <c r="J13900" t="s">
        <v>6242</v>
      </c>
      <c r="K13900" t="s">
        <v>70562</v>
      </c>
      <c r="M13900" t="s">
        <v>37040</v>
      </c>
      <c r="N13900" t="s">
        <v>65</v>
      </c>
      <c r="O13900">
        <v>80116</v>
      </c>
      <c r="P13900" t="s">
        <v>50</v>
      </c>
      <c r="U13900" s="1">
        <v>45359</v>
      </c>
      <c r="V13900" s="1">
        <v>45359</v>
      </c>
      <c r="W13900" s="1">
        <v>45359.708333333336</v>
      </c>
      <c r="X13900" s="1">
        <v>45359.708333333336</v>
      </c>
      <c r="AC13900" t="s">
        <v>53</v>
      </c>
      <c r="AD13900">
        <v>2969507921</v>
      </c>
      <c r="AE13900" s="1">
        <v>38224.743750000001</v>
      </c>
      <c r="AF13900" t="s">
        <v>68551</v>
      </c>
      <c r="AG13900" t="s">
        <v>74199</v>
      </c>
      <c r="AH13900" t="s">
        <v>51</v>
      </c>
      <c r="AJ13900" t="s">
        <v>53</v>
      </c>
      <c r="AK13900" t="s">
        <v>78</v>
      </c>
      <c r="AO13900" t="s">
        <v>5443</v>
      </c>
      <c r="AP13900" s="1">
        <v>45467.806944444441</v>
      </c>
      <c r="AQ13900" s="1">
        <v>45442.727083333331</v>
      </c>
    </row>
    <row r="13901" spans="1:43" x14ac:dyDescent="0.35">
      <c r="A13901" t="s">
        <v>74200</v>
      </c>
      <c r="B13901" t="s">
        <v>45903</v>
      </c>
      <c r="C13901" t="s">
        <v>12953</v>
      </c>
      <c r="F13901" t="s">
        <v>74201</v>
      </c>
      <c r="G13901">
        <v>7193697459</v>
      </c>
      <c r="H13901" t="s">
        <v>74202</v>
      </c>
      <c r="J13901" t="s">
        <v>1274</v>
      </c>
      <c r="M13901" t="s">
        <v>6922</v>
      </c>
      <c r="N13901" t="s">
        <v>287</v>
      </c>
      <c r="O13901">
        <v>81212</v>
      </c>
      <c r="P13901" t="s">
        <v>50</v>
      </c>
      <c r="U13901" s="1">
        <v>45359</v>
      </c>
      <c r="V13901" s="1">
        <v>45359</v>
      </c>
      <c r="W13901" s="1">
        <v>45359.681250000001</v>
      </c>
      <c r="X13901" s="1">
        <v>45359.681250000001</v>
      </c>
      <c r="AC13901" t="s">
        <v>53</v>
      </c>
      <c r="AD13901">
        <v>1000000001</v>
      </c>
      <c r="AE13901" s="1">
        <v>39973.351388888892</v>
      </c>
      <c r="AF13901" t="s">
        <v>3377</v>
      </c>
      <c r="AG13901" t="s">
        <v>74203</v>
      </c>
      <c r="AH13901" t="s">
        <v>51</v>
      </c>
      <c r="AJ13901" t="s">
        <v>53</v>
      </c>
      <c r="AK13901" t="s">
        <v>78</v>
      </c>
      <c r="AO13901" t="s">
        <v>5443</v>
      </c>
      <c r="AP13901" s="1">
        <v>45367.549305555556</v>
      </c>
    </row>
    <row r="13902" spans="1:43" x14ac:dyDescent="0.35">
      <c r="A13902" t="s">
        <v>74204</v>
      </c>
      <c r="B13902" t="s">
        <v>30734</v>
      </c>
      <c r="C13902" t="s">
        <v>728</v>
      </c>
      <c r="D13902" t="s">
        <v>904</v>
      </c>
      <c r="F13902" t="s">
        <v>47</v>
      </c>
      <c r="H13902" t="s">
        <v>74205</v>
      </c>
      <c r="I13902" t="s">
        <v>101</v>
      </c>
      <c r="J13902" t="s">
        <v>49</v>
      </c>
      <c r="P13902" t="s">
        <v>50</v>
      </c>
      <c r="U13902" s="1">
        <v>45359.434027777781</v>
      </c>
      <c r="V13902" s="1">
        <v>45359.434027777781</v>
      </c>
      <c r="W13902" s="1">
        <v>45359.435416666667</v>
      </c>
      <c r="X13902" s="1">
        <v>45359.435416666667</v>
      </c>
      <c r="AC13902" t="s">
        <v>53</v>
      </c>
      <c r="AD13902">
        <v>1000000000</v>
      </c>
      <c r="AE13902" s="1">
        <v>37295</v>
      </c>
      <c r="AG13902" t="s">
        <v>74206</v>
      </c>
      <c r="AH13902" t="s">
        <v>53</v>
      </c>
      <c r="AJ13902" t="s">
        <v>53</v>
      </c>
      <c r="AK13902" t="s">
        <v>74207</v>
      </c>
      <c r="AO13902" t="s">
        <v>54</v>
      </c>
      <c r="AP13902" s="1">
        <v>45460.321527777778</v>
      </c>
    </row>
    <row r="13903" spans="1:43" x14ac:dyDescent="0.35">
      <c r="A13903" t="s">
        <v>74208</v>
      </c>
      <c r="B13903" t="s">
        <v>74209</v>
      </c>
      <c r="C13903" t="s">
        <v>860</v>
      </c>
      <c r="F13903" t="s">
        <v>74210</v>
      </c>
      <c r="H13903" t="s">
        <v>74208</v>
      </c>
      <c r="J13903" t="s">
        <v>74211</v>
      </c>
      <c r="K13903" t="s">
        <v>74212</v>
      </c>
      <c r="M13903" t="s">
        <v>39343</v>
      </c>
      <c r="N13903" t="s">
        <v>65</v>
      </c>
      <c r="O13903">
        <v>80449</v>
      </c>
      <c r="P13903" t="s">
        <v>50</v>
      </c>
      <c r="U13903" s="1">
        <v>45360</v>
      </c>
      <c r="V13903" s="1">
        <v>45360</v>
      </c>
      <c r="W13903" s="1">
        <v>45360.76666666667</v>
      </c>
      <c r="X13903" s="1">
        <v>45360.76666666667</v>
      </c>
      <c r="AC13903" t="s">
        <v>53</v>
      </c>
      <c r="AD13903">
        <v>1000000001</v>
      </c>
      <c r="AE13903" s="1">
        <v>39973.351388888892</v>
      </c>
      <c r="AF13903" t="s">
        <v>3377</v>
      </c>
      <c r="AG13903" t="s">
        <v>74213</v>
      </c>
      <c r="AH13903" t="s">
        <v>51</v>
      </c>
      <c r="AJ13903" t="s">
        <v>53</v>
      </c>
      <c r="AK13903" t="s">
        <v>78</v>
      </c>
      <c r="AO13903" t="s">
        <v>5443</v>
      </c>
      <c r="AP13903" s="1">
        <v>45360.769444444442</v>
      </c>
    </row>
    <row r="13904" spans="1:43" x14ac:dyDescent="0.35">
      <c r="A13904" t="s">
        <v>74214</v>
      </c>
      <c r="B13904" t="s">
        <v>11182</v>
      </c>
      <c r="C13904" t="s">
        <v>5144</v>
      </c>
      <c r="F13904">
        <v>19154087071</v>
      </c>
      <c r="H13904" t="s">
        <v>74214</v>
      </c>
      <c r="K13904" t="s">
        <v>74215</v>
      </c>
      <c r="L13904">
        <v>131</v>
      </c>
      <c r="M13904" t="s">
        <v>148</v>
      </c>
      <c r="N13904" t="s">
        <v>637</v>
      </c>
      <c r="O13904">
        <v>79902</v>
      </c>
      <c r="P13904" t="s">
        <v>50</v>
      </c>
      <c r="U13904" s="1">
        <v>45360</v>
      </c>
      <c r="V13904" s="1">
        <v>45360</v>
      </c>
      <c r="W13904" s="1">
        <v>45360.474999999999</v>
      </c>
      <c r="X13904" s="1">
        <v>45360.474999999999</v>
      </c>
      <c r="AC13904" t="s">
        <v>53</v>
      </c>
      <c r="AD13904">
        <v>1000000001</v>
      </c>
      <c r="AE13904" s="1">
        <v>39973.351388888892</v>
      </c>
      <c r="AF13904" t="s">
        <v>3377</v>
      </c>
      <c r="AG13904" t="s">
        <v>74216</v>
      </c>
      <c r="AH13904" t="s">
        <v>51</v>
      </c>
      <c r="AJ13904" t="s">
        <v>53</v>
      </c>
      <c r="AK13904" t="s">
        <v>78</v>
      </c>
      <c r="AO13904" t="s">
        <v>51552</v>
      </c>
    </row>
    <row r="13905" spans="1:43" x14ac:dyDescent="0.35">
      <c r="A13905" t="s">
        <v>74217</v>
      </c>
      <c r="B13905" t="s">
        <v>48464</v>
      </c>
      <c r="C13905" t="s">
        <v>10286</v>
      </c>
      <c r="F13905" t="s">
        <v>74218</v>
      </c>
      <c r="H13905" t="s">
        <v>74217</v>
      </c>
      <c r="J13905" t="s">
        <v>74219</v>
      </c>
      <c r="K13905" t="s">
        <v>74220</v>
      </c>
      <c r="M13905" t="s">
        <v>13479</v>
      </c>
      <c r="N13905" t="s">
        <v>65</v>
      </c>
      <c r="O13905">
        <v>80728</v>
      </c>
      <c r="P13905" t="s">
        <v>50</v>
      </c>
      <c r="U13905" s="1">
        <v>45360</v>
      </c>
      <c r="V13905" s="1">
        <v>45360</v>
      </c>
      <c r="W13905" s="1">
        <v>45360.557638888888</v>
      </c>
      <c r="X13905" s="1">
        <v>45360.557638888888</v>
      </c>
      <c r="AC13905" t="s">
        <v>53</v>
      </c>
      <c r="AD13905">
        <v>1000000001</v>
      </c>
      <c r="AE13905" s="1">
        <v>39973.351388888892</v>
      </c>
      <c r="AF13905" t="s">
        <v>3377</v>
      </c>
      <c r="AG13905" t="s">
        <v>74221</v>
      </c>
      <c r="AH13905" t="s">
        <v>51</v>
      </c>
      <c r="AJ13905" t="s">
        <v>53</v>
      </c>
      <c r="AK13905" t="s">
        <v>78</v>
      </c>
      <c r="AO13905" t="s">
        <v>5443</v>
      </c>
      <c r="AP13905" s="1">
        <v>45422.178472222222</v>
      </c>
    </row>
    <row r="13906" spans="1:43" x14ac:dyDescent="0.35">
      <c r="A13906" t="s">
        <v>74222</v>
      </c>
      <c r="B13906" t="s">
        <v>5356</v>
      </c>
      <c r="C13906" t="s">
        <v>10684</v>
      </c>
      <c r="F13906">
        <v>17196411788</v>
      </c>
      <c r="H13906" t="s">
        <v>74222</v>
      </c>
      <c r="K13906" t="s">
        <v>74223</v>
      </c>
      <c r="M13906" t="s">
        <v>672</v>
      </c>
      <c r="N13906" t="s">
        <v>287</v>
      </c>
      <c r="O13906">
        <v>81005</v>
      </c>
      <c r="P13906" t="s">
        <v>50</v>
      </c>
      <c r="U13906" s="1">
        <v>45361</v>
      </c>
      <c r="V13906" s="1">
        <v>45361</v>
      </c>
      <c r="W13906" s="1">
        <v>45361.857638888891</v>
      </c>
      <c r="X13906" s="1">
        <v>45361.857638888891</v>
      </c>
      <c r="AC13906" t="s">
        <v>53</v>
      </c>
      <c r="AD13906">
        <v>1000000001</v>
      </c>
      <c r="AE13906" s="1">
        <v>39973.351388888892</v>
      </c>
      <c r="AF13906" t="s">
        <v>3377</v>
      </c>
      <c r="AG13906" t="s">
        <v>74224</v>
      </c>
      <c r="AH13906" t="s">
        <v>51</v>
      </c>
      <c r="AJ13906" t="s">
        <v>53</v>
      </c>
      <c r="AK13906" t="s">
        <v>78</v>
      </c>
      <c r="AO13906" t="s">
        <v>51552</v>
      </c>
    </row>
    <row r="13907" spans="1:43" x14ac:dyDescent="0.35">
      <c r="A13907" t="s">
        <v>74225</v>
      </c>
      <c r="B13907" t="s">
        <v>74226</v>
      </c>
      <c r="C13907" t="s">
        <v>97</v>
      </c>
      <c r="F13907" t="s">
        <v>74227</v>
      </c>
      <c r="G13907">
        <v>7193225264</v>
      </c>
      <c r="H13907" t="s">
        <v>74225</v>
      </c>
      <c r="J13907" t="s">
        <v>74228</v>
      </c>
      <c r="K13907" t="s">
        <v>68605</v>
      </c>
      <c r="L13907" t="s">
        <v>68606</v>
      </c>
      <c r="M13907" t="s">
        <v>159</v>
      </c>
      <c r="N13907" t="s">
        <v>287</v>
      </c>
      <c r="O13907">
        <v>80901</v>
      </c>
      <c r="P13907" t="s">
        <v>50</v>
      </c>
      <c r="U13907" s="1">
        <v>45362</v>
      </c>
      <c r="V13907" s="1">
        <v>45362</v>
      </c>
      <c r="W13907" s="1">
        <v>45362.658333333333</v>
      </c>
      <c r="X13907" s="1">
        <v>45362.658333333333</v>
      </c>
      <c r="AC13907" t="s">
        <v>53</v>
      </c>
      <c r="AD13907">
        <v>2969475420</v>
      </c>
      <c r="AE13907" s="1">
        <v>37166.661111111112</v>
      </c>
      <c r="AF13907" t="s">
        <v>74229</v>
      </c>
      <c r="AG13907" t="s">
        <v>74230</v>
      </c>
      <c r="AH13907" t="s">
        <v>51</v>
      </c>
      <c r="AJ13907" t="s">
        <v>53</v>
      </c>
      <c r="AK13907" t="s">
        <v>78</v>
      </c>
      <c r="AO13907" t="s">
        <v>5443</v>
      </c>
      <c r="AP13907" s="1">
        <v>45370.385416666664</v>
      </c>
    </row>
    <row r="13908" spans="1:43" x14ac:dyDescent="0.35">
      <c r="A13908" t="s">
        <v>74231</v>
      </c>
      <c r="B13908" t="s">
        <v>35059</v>
      </c>
      <c r="C13908" t="s">
        <v>35060</v>
      </c>
      <c r="F13908" t="s">
        <v>66083</v>
      </c>
      <c r="H13908" t="s">
        <v>42322</v>
      </c>
      <c r="J13908" t="s">
        <v>66084</v>
      </c>
      <c r="K13908" t="s">
        <v>74232</v>
      </c>
      <c r="M13908" t="s">
        <v>30115</v>
      </c>
      <c r="N13908" t="s">
        <v>798</v>
      </c>
      <c r="O13908">
        <v>79855</v>
      </c>
      <c r="P13908" t="s">
        <v>50</v>
      </c>
      <c r="U13908" s="1">
        <v>45362</v>
      </c>
      <c r="V13908" s="1">
        <v>45362</v>
      </c>
      <c r="W13908" s="1">
        <v>45362.606944444444</v>
      </c>
      <c r="X13908" s="1">
        <v>45362.606944444444</v>
      </c>
      <c r="AC13908" t="s">
        <v>51</v>
      </c>
      <c r="AD13908">
        <v>2974125083</v>
      </c>
      <c r="AE13908" s="1">
        <v>45362.723611111112</v>
      </c>
      <c r="AF13908" t="s">
        <v>66085</v>
      </c>
      <c r="AG13908" t="s">
        <v>74233</v>
      </c>
      <c r="AH13908" t="s">
        <v>51</v>
      </c>
      <c r="AJ13908" t="s">
        <v>53</v>
      </c>
      <c r="AK13908" t="s">
        <v>78</v>
      </c>
      <c r="AO13908" t="s">
        <v>5443</v>
      </c>
      <c r="AP13908" s="1">
        <v>45363.652777777781</v>
      </c>
      <c r="AQ13908" s="1">
        <v>45363.647222222222</v>
      </c>
    </row>
    <row r="13909" spans="1:43" x14ac:dyDescent="0.35">
      <c r="A13909" t="s">
        <v>74234</v>
      </c>
      <c r="B13909" t="s">
        <v>74235</v>
      </c>
      <c r="C13909" t="s">
        <v>47022</v>
      </c>
      <c r="F13909" t="s">
        <v>74236</v>
      </c>
      <c r="H13909" t="s">
        <v>74234</v>
      </c>
      <c r="J13909" t="s">
        <v>74237</v>
      </c>
      <c r="K13909" t="s">
        <v>74238</v>
      </c>
      <c r="M13909" t="s">
        <v>54527</v>
      </c>
      <c r="N13909" t="s">
        <v>798</v>
      </c>
      <c r="O13909">
        <v>77842</v>
      </c>
      <c r="P13909" t="s">
        <v>50</v>
      </c>
      <c r="U13909" s="1">
        <v>45362</v>
      </c>
      <c r="V13909" s="1">
        <v>45362</v>
      </c>
      <c r="W13909" s="1">
        <v>45362.502083333333</v>
      </c>
      <c r="X13909" s="1">
        <v>45362.502083333333</v>
      </c>
      <c r="AC13909" t="s">
        <v>51</v>
      </c>
      <c r="AD13909">
        <v>2972130087</v>
      </c>
      <c r="AE13909" s="1">
        <v>44831.452777777777</v>
      </c>
      <c r="AG13909" t="s">
        <v>74239</v>
      </c>
      <c r="AH13909" t="s">
        <v>51</v>
      </c>
      <c r="AJ13909" t="s">
        <v>53</v>
      </c>
      <c r="AK13909" t="s">
        <v>78</v>
      </c>
      <c r="AO13909" t="s">
        <v>5443</v>
      </c>
      <c r="AP13909" s="1">
        <v>45362.739583333336</v>
      </c>
      <c r="AQ13909" s="1">
        <v>45362.7</v>
      </c>
    </row>
    <row r="13910" spans="1:43" x14ac:dyDescent="0.35">
      <c r="A13910" t="s">
        <v>74240</v>
      </c>
      <c r="B13910" t="s">
        <v>4813</v>
      </c>
      <c r="C13910" t="s">
        <v>3833</v>
      </c>
      <c r="F13910" t="s">
        <v>74241</v>
      </c>
      <c r="H13910" t="s">
        <v>74240</v>
      </c>
      <c r="J13910" t="s">
        <v>74242</v>
      </c>
      <c r="K13910" t="s">
        <v>74243</v>
      </c>
      <c r="M13910" t="s">
        <v>18309</v>
      </c>
      <c r="N13910" t="s">
        <v>65</v>
      </c>
      <c r="O13910">
        <v>80836</v>
      </c>
      <c r="P13910" t="s">
        <v>50</v>
      </c>
      <c r="U13910" s="1">
        <v>45362</v>
      </c>
      <c r="V13910" s="1">
        <v>45362</v>
      </c>
      <c r="W13910" s="1">
        <v>45362.664583333331</v>
      </c>
      <c r="X13910" s="1">
        <v>45362.664583333331</v>
      </c>
      <c r="AC13910" t="s">
        <v>53</v>
      </c>
      <c r="AD13910">
        <v>2972182861</v>
      </c>
      <c r="AE13910" s="1">
        <v>44949.536805555559</v>
      </c>
      <c r="AF13910" t="s">
        <v>74244</v>
      </c>
      <c r="AG13910" t="s">
        <v>74245</v>
      </c>
      <c r="AH13910" t="s">
        <v>51</v>
      </c>
      <c r="AJ13910" t="s">
        <v>53</v>
      </c>
      <c r="AK13910" t="s">
        <v>78</v>
      </c>
      <c r="AO13910" t="s">
        <v>5443</v>
      </c>
      <c r="AP13910" s="1">
        <v>45362.662499999999</v>
      </c>
    </row>
    <row r="13911" spans="1:43" x14ac:dyDescent="0.35">
      <c r="A13911" t="s">
        <v>74246</v>
      </c>
      <c r="B13911" t="s">
        <v>2354</v>
      </c>
      <c r="C13911" t="s">
        <v>45</v>
      </c>
      <c r="F13911" t="s">
        <v>74247</v>
      </c>
      <c r="H13911" t="s">
        <v>74246</v>
      </c>
      <c r="J13911" t="s">
        <v>74248</v>
      </c>
      <c r="K13911" t="s">
        <v>74249</v>
      </c>
      <c r="M13911" t="s">
        <v>74250</v>
      </c>
      <c r="N13911" t="s">
        <v>253</v>
      </c>
      <c r="O13911">
        <v>87823</v>
      </c>
      <c r="P13911" t="s">
        <v>50</v>
      </c>
      <c r="U13911" s="1">
        <v>45362</v>
      </c>
      <c r="V13911" s="1">
        <v>45362</v>
      </c>
      <c r="W13911" s="1">
        <v>45362.511805555558</v>
      </c>
      <c r="X13911" s="1">
        <v>45362.511805555558</v>
      </c>
      <c r="AC13911" t="s">
        <v>51</v>
      </c>
      <c r="AD13911">
        <v>2972039739</v>
      </c>
      <c r="AE13911" s="1">
        <v>44519.705555555556</v>
      </c>
      <c r="AF13911" t="s">
        <v>74251</v>
      </c>
      <c r="AG13911" t="s">
        <v>74252</v>
      </c>
      <c r="AH13911" t="s">
        <v>51</v>
      </c>
      <c r="AJ13911" t="s">
        <v>53</v>
      </c>
      <c r="AO13911" t="s">
        <v>5443</v>
      </c>
      <c r="AP13911" s="1">
        <v>45362.504166666666</v>
      </c>
    </row>
    <row r="13912" spans="1:43" x14ac:dyDescent="0.35">
      <c r="A13912" t="s">
        <v>74253</v>
      </c>
      <c r="B13912" t="s">
        <v>74254</v>
      </c>
      <c r="C13912" t="s">
        <v>2157</v>
      </c>
      <c r="F13912">
        <v>13077604486</v>
      </c>
      <c r="H13912" t="s">
        <v>74253</v>
      </c>
      <c r="J13912" t="s">
        <v>74255</v>
      </c>
      <c r="K13912" t="s">
        <v>74256</v>
      </c>
      <c r="M13912" t="s">
        <v>1822</v>
      </c>
      <c r="N13912" t="s">
        <v>287</v>
      </c>
      <c r="O13912">
        <v>80537</v>
      </c>
      <c r="P13912" t="s">
        <v>50</v>
      </c>
      <c r="U13912" s="1">
        <v>45362</v>
      </c>
      <c r="V13912" s="1">
        <v>45362</v>
      </c>
      <c r="W13912" s="1">
        <v>45362.46875</v>
      </c>
      <c r="X13912" s="1">
        <v>45362.46875</v>
      </c>
      <c r="AC13912" t="s">
        <v>53</v>
      </c>
      <c r="AD13912">
        <v>1000000001</v>
      </c>
      <c r="AE13912" s="1">
        <v>39973.351388888892</v>
      </c>
      <c r="AF13912" t="s">
        <v>3377</v>
      </c>
      <c r="AG13912" t="s">
        <v>74257</v>
      </c>
      <c r="AH13912" t="s">
        <v>51</v>
      </c>
      <c r="AJ13912" t="s">
        <v>53</v>
      </c>
      <c r="AK13912" t="s">
        <v>78</v>
      </c>
      <c r="AO13912" t="s">
        <v>51552</v>
      </c>
    </row>
    <row r="13913" spans="1:43" x14ac:dyDescent="0.35">
      <c r="A13913" t="s">
        <v>74258</v>
      </c>
      <c r="B13913" t="s">
        <v>12646</v>
      </c>
      <c r="C13913" t="s">
        <v>7087</v>
      </c>
      <c r="F13913" t="s">
        <v>74259</v>
      </c>
      <c r="H13913" t="s">
        <v>74260</v>
      </c>
      <c r="J13913" t="s">
        <v>74261</v>
      </c>
      <c r="K13913" t="s">
        <v>74262</v>
      </c>
      <c r="M13913" t="s">
        <v>2652</v>
      </c>
      <c r="N13913" t="s">
        <v>798</v>
      </c>
      <c r="O13913">
        <v>79761</v>
      </c>
      <c r="P13913" t="s">
        <v>50</v>
      </c>
      <c r="U13913" s="1">
        <v>45362</v>
      </c>
      <c r="V13913" s="1">
        <v>45362</v>
      </c>
      <c r="AC13913" t="s">
        <v>51</v>
      </c>
      <c r="AD13913">
        <v>2972174186</v>
      </c>
      <c r="AE13913" s="1">
        <v>44942.366666666669</v>
      </c>
      <c r="AG13913" t="s">
        <v>74263</v>
      </c>
      <c r="AH13913" t="s">
        <v>51</v>
      </c>
      <c r="AJ13913" t="s">
        <v>53</v>
      </c>
      <c r="AO13913" t="s">
        <v>5443</v>
      </c>
    </row>
    <row r="13914" spans="1:43" x14ac:dyDescent="0.35">
      <c r="A13914" t="s">
        <v>74264</v>
      </c>
      <c r="B13914" t="s">
        <v>4406</v>
      </c>
      <c r="C13914" t="s">
        <v>22427</v>
      </c>
      <c r="F13914" t="s">
        <v>74265</v>
      </c>
      <c r="H13914" t="s">
        <v>74264</v>
      </c>
      <c r="J13914" t="s">
        <v>74266</v>
      </c>
      <c r="K13914" t="s">
        <v>74267</v>
      </c>
      <c r="M13914" t="s">
        <v>753</v>
      </c>
      <c r="N13914" t="s">
        <v>798</v>
      </c>
      <c r="O13914">
        <v>79907</v>
      </c>
      <c r="P13914" t="s">
        <v>50</v>
      </c>
      <c r="U13914" s="1">
        <v>45362</v>
      </c>
      <c r="V13914" s="1">
        <v>45362</v>
      </c>
      <c r="W13914" s="1">
        <v>45392.670138888891</v>
      </c>
      <c r="X13914" s="1">
        <v>45392.670138888891</v>
      </c>
      <c r="AC13914" t="s">
        <v>51</v>
      </c>
      <c r="AD13914">
        <v>1000000001</v>
      </c>
      <c r="AE13914" s="1">
        <v>39973.351388888892</v>
      </c>
      <c r="AF13914" t="s">
        <v>3377</v>
      </c>
      <c r="AG13914" t="s">
        <v>74268</v>
      </c>
      <c r="AH13914" t="s">
        <v>51</v>
      </c>
      <c r="AJ13914" t="s">
        <v>53</v>
      </c>
      <c r="AO13914" t="s">
        <v>5443</v>
      </c>
      <c r="AP13914" s="1">
        <v>45363.06527777778</v>
      </c>
    </row>
    <row r="13915" spans="1:43" x14ac:dyDescent="0.35">
      <c r="A13915" t="s">
        <v>74269</v>
      </c>
      <c r="B13915" t="s">
        <v>3829</v>
      </c>
      <c r="C13915" t="s">
        <v>13524</v>
      </c>
      <c r="F13915" t="s">
        <v>74270</v>
      </c>
      <c r="H13915" t="s">
        <v>74269</v>
      </c>
      <c r="J13915" t="s">
        <v>74271</v>
      </c>
      <c r="K13915" t="s">
        <v>74272</v>
      </c>
      <c r="M13915" t="s">
        <v>46817</v>
      </c>
      <c r="N13915" t="s">
        <v>253</v>
      </c>
      <c r="O13915">
        <v>88081</v>
      </c>
      <c r="P13915" t="s">
        <v>50</v>
      </c>
      <c r="U13915" s="1">
        <v>45362</v>
      </c>
      <c r="V13915" s="1">
        <v>45362</v>
      </c>
      <c r="W13915" s="1">
        <v>45362.506944444445</v>
      </c>
      <c r="X13915" s="1">
        <v>45362.506944444445</v>
      </c>
      <c r="AC13915" t="s">
        <v>51</v>
      </c>
      <c r="AD13915">
        <v>2974125081</v>
      </c>
      <c r="AE13915" s="1">
        <v>45362.722222222219</v>
      </c>
      <c r="AF13915" t="s">
        <v>74273</v>
      </c>
      <c r="AG13915" t="s">
        <v>74274</v>
      </c>
      <c r="AH13915" t="s">
        <v>51</v>
      </c>
      <c r="AJ13915" t="s">
        <v>53</v>
      </c>
      <c r="AK13915" t="s">
        <v>78</v>
      </c>
      <c r="AO13915" t="s">
        <v>5443</v>
      </c>
      <c r="AP13915" s="1">
        <v>45363.379861111112</v>
      </c>
      <c r="AQ13915" s="1">
        <v>45363.379166666666</v>
      </c>
    </row>
    <row r="13916" spans="1:43" x14ac:dyDescent="0.35">
      <c r="A13916" t="s">
        <v>74275</v>
      </c>
      <c r="B13916" t="s">
        <v>22164</v>
      </c>
      <c r="C13916" t="s">
        <v>2157</v>
      </c>
      <c r="F13916" t="s">
        <v>74276</v>
      </c>
      <c r="H13916" t="s">
        <v>74275</v>
      </c>
      <c r="J13916" t="s">
        <v>74277</v>
      </c>
      <c r="K13916" t="s">
        <v>74278</v>
      </c>
      <c r="M13916" t="s">
        <v>31214</v>
      </c>
      <c r="N13916" t="s">
        <v>65</v>
      </c>
      <c r="O13916">
        <v>81326</v>
      </c>
      <c r="P13916" t="s">
        <v>50</v>
      </c>
      <c r="U13916" s="1">
        <v>45362</v>
      </c>
      <c r="V13916" s="1">
        <v>45362</v>
      </c>
      <c r="W13916" s="1">
        <v>45362.765277777777</v>
      </c>
      <c r="X13916" s="1">
        <v>45362.765277777777</v>
      </c>
      <c r="AC13916" t="s">
        <v>53</v>
      </c>
      <c r="AD13916">
        <v>1000000001</v>
      </c>
      <c r="AE13916" s="1">
        <v>39973.351388888892</v>
      </c>
      <c r="AF13916" t="s">
        <v>3377</v>
      </c>
      <c r="AG13916" t="s">
        <v>74279</v>
      </c>
      <c r="AH13916" t="s">
        <v>51</v>
      </c>
      <c r="AJ13916" t="s">
        <v>53</v>
      </c>
      <c r="AK13916" t="s">
        <v>78</v>
      </c>
      <c r="AO13916" t="s">
        <v>5443</v>
      </c>
      <c r="AP13916" s="1">
        <v>45362.763888888891</v>
      </c>
    </row>
    <row r="13917" spans="1:43" x14ac:dyDescent="0.35">
      <c r="A13917" t="s">
        <v>74280</v>
      </c>
      <c r="B13917" t="s">
        <v>74281</v>
      </c>
      <c r="C13917" t="s">
        <v>309</v>
      </c>
      <c r="F13917">
        <v>18183989100</v>
      </c>
      <c r="H13917" t="s">
        <v>74280</v>
      </c>
      <c r="K13917" t="s">
        <v>74282</v>
      </c>
      <c r="M13917" t="s">
        <v>45775</v>
      </c>
      <c r="N13917" t="s">
        <v>287</v>
      </c>
      <c r="O13917">
        <v>81401</v>
      </c>
      <c r="P13917" t="s">
        <v>50</v>
      </c>
      <c r="U13917" s="1">
        <v>45362</v>
      </c>
      <c r="V13917" s="1">
        <v>45362</v>
      </c>
      <c r="W13917" s="1">
        <v>45362.207638888889</v>
      </c>
      <c r="X13917" s="1">
        <v>45362.207638888889</v>
      </c>
      <c r="AC13917" t="s">
        <v>53</v>
      </c>
      <c r="AD13917">
        <v>1000000001</v>
      </c>
      <c r="AE13917" s="1">
        <v>39973.351388888892</v>
      </c>
      <c r="AF13917" t="s">
        <v>3377</v>
      </c>
      <c r="AG13917" t="s">
        <v>74283</v>
      </c>
      <c r="AH13917" t="s">
        <v>51</v>
      </c>
      <c r="AJ13917" t="s">
        <v>53</v>
      </c>
      <c r="AK13917" t="s">
        <v>78</v>
      </c>
      <c r="AO13917" t="s">
        <v>51552</v>
      </c>
    </row>
    <row r="13918" spans="1:43" x14ac:dyDescent="0.35">
      <c r="A13918" t="s">
        <v>74284</v>
      </c>
      <c r="B13918" t="s">
        <v>74285</v>
      </c>
      <c r="C13918" t="s">
        <v>74286</v>
      </c>
      <c r="D13918" t="s">
        <v>74287</v>
      </c>
      <c r="F13918" t="s">
        <v>47</v>
      </c>
      <c r="H13918" t="s">
        <v>74288</v>
      </c>
      <c r="I13918" t="s">
        <v>415</v>
      </c>
      <c r="J13918" t="s">
        <v>49</v>
      </c>
      <c r="P13918" t="s">
        <v>50</v>
      </c>
      <c r="U13918" s="1">
        <v>45362.476388888892</v>
      </c>
      <c r="V13918" s="1">
        <v>45362.476388888892</v>
      </c>
      <c r="W13918" s="1">
        <v>45362.479166666664</v>
      </c>
      <c r="X13918" s="1">
        <v>45362.479166666664</v>
      </c>
      <c r="AC13918" t="s">
        <v>53</v>
      </c>
      <c r="AD13918">
        <v>1000000000</v>
      </c>
      <c r="AE13918" s="1">
        <v>37295</v>
      </c>
      <c r="AG13918" t="s">
        <v>74289</v>
      </c>
      <c r="AH13918" t="s">
        <v>53</v>
      </c>
      <c r="AJ13918" t="s">
        <v>53</v>
      </c>
      <c r="AK13918" t="s">
        <v>13346</v>
      </c>
      <c r="AO13918" t="s">
        <v>54</v>
      </c>
    </row>
    <row r="13919" spans="1:43" x14ac:dyDescent="0.35">
      <c r="A13919" t="s">
        <v>74290</v>
      </c>
      <c r="B13919" t="s">
        <v>74291</v>
      </c>
      <c r="C13919" t="s">
        <v>1429</v>
      </c>
      <c r="F13919" t="s">
        <v>74292</v>
      </c>
      <c r="H13919" t="s">
        <v>74290</v>
      </c>
      <c r="J13919" t="s">
        <v>33446</v>
      </c>
      <c r="K13919" t="s">
        <v>1306</v>
      </c>
      <c r="M13919" t="s">
        <v>1307</v>
      </c>
      <c r="N13919" t="s">
        <v>264</v>
      </c>
      <c r="O13919">
        <v>77380</v>
      </c>
      <c r="P13919" t="s">
        <v>50</v>
      </c>
      <c r="U13919" s="1">
        <v>45363</v>
      </c>
      <c r="V13919" s="1">
        <v>45363</v>
      </c>
      <c r="W13919" s="1">
        <v>45363.652777777781</v>
      </c>
      <c r="X13919" s="1">
        <v>45363.652777777781</v>
      </c>
      <c r="AC13919" t="s">
        <v>53</v>
      </c>
      <c r="AD13919">
        <v>2969474645</v>
      </c>
      <c r="AE13919" s="1">
        <v>37110.530555555553</v>
      </c>
      <c r="AF13919" t="s">
        <v>8291</v>
      </c>
      <c r="AG13919" t="s">
        <v>74293</v>
      </c>
      <c r="AH13919" t="s">
        <v>51</v>
      </c>
      <c r="AJ13919" t="s">
        <v>53</v>
      </c>
      <c r="AK13919" t="s">
        <v>78</v>
      </c>
      <c r="AO13919" t="s">
        <v>5443</v>
      </c>
      <c r="AP13919" s="1">
        <v>45476.605555555558</v>
      </c>
    </row>
    <row r="13920" spans="1:43" x14ac:dyDescent="0.35">
      <c r="A13920" t="s">
        <v>74294</v>
      </c>
      <c r="B13920" t="s">
        <v>74295</v>
      </c>
      <c r="C13920" t="s">
        <v>424</v>
      </c>
      <c r="F13920" t="s">
        <v>74296</v>
      </c>
      <c r="H13920" t="s">
        <v>74294</v>
      </c>
      <c r="J13920" t="s">
        <v>23154</v>
      </c>
      <c r="K13920" t="s">
        <v>74256</v>
      </c>
      <c r="M13920" t="s">
        <v>1822</v>
      </c>
      <c r="N13920" t="s">
        <v>287</v>
      </c>
      <c r="O13920">
        <v>80537</v>
      </c>
      <c r="P13920" t="s">
        <v>50</v>
      </c>
      <c r="U13920" s="1">
        <v>45363</v>
      </c>
      <c r="V13920" s="1">
        <v>45363</v>
      </c>
      <c r="W13920" s="1">
        <v>45363.482638888891</v>
      </c>
      <c r="X13920" s="1">
        <v>45363.482638888891</v>
      </c>
      <c r="AC13920" t="s">
        <v>53</v>
      </c>
      <c r="AD13920">
        <v>2969478563</v>
      </c>
      <c r="AE13920" s="1">
        <v>37343</v>
      </c>
      <c r="AF13920" t="s">
        <v>23157</v>
      </c>
      <c r="AG13920" t="s">
        <v>74297</v>
      </c>
      <c r="AH13920" t="s">
        <v>51</v>
      </c>
      <c r="AJ13920" t="s">
        <v>53</v>
      </c>
      <c r="AK13920" t="s">
        <v>78</v>
      </c>
      <c r="AO13920" t="s">
        <v>51552</v>
      </c>
    </row>
    <row r="13921" spans="1:43" x14ac:dyDescent="0.35">
      <c r="A13921" t="s">
        <v>74298</v>
      </c>
      <c r="B13921" t="s">
        <v>29212</v>
      </c>
      <c r="C13921" t="s">
        <v>49948</v>
      </c>
      <c r="F13921" t="s">
        <v>74299</v>
      </c>
      <c r="H13921" t="s">
        <v>74298</v>
      </c>
      <c r="J13921" t="s">
        <v>74300</v>
      </c>
      <c r="K13921" t="s">
        <v>74301</v>
      </c>
      <c r="M13921" t="s">
        <v>753</v>
      </c>
      <c r="N13921" t="s">
        <v>798</v>
      </c>
      <c r="O13921">
        <v>79907</v>
      </c>
      <c r="P13921" t="s">
        <v>50</v>
      </c>
      <c r="U13921" s="1">
        <v>45363</v>
      </c>
      <c r="V13921" s="1">
        <v>45363</v>
      </c>
      <c r="W13921" s="1">
        <v>45363.75</v>
      </c>
      <c r="X13921" s="1">
        <v>45363.75</v>
      </c>
      <c r="AC13921" t="s">
        <v>51</v>
      </c>
      <c r="AD13921">
        <v>2974127882</v>
      </c>
      <c r="AE13921" s="1">
        <v>45364.418749999997</v>
      </c>
      <c r="AF13921" t="s">
        <v>74302</v>
      </c>
      <c r="AG13921" t="s">
        <v>74303</v>
      </c>
      <c r="AH13921" t="s">
        <v>51</v>
      </c>
      <c r="AJ13921" t="s">
        <v>53</v>
      </c>
      <c r="AK13921" t="s">
        <v>78</v>
      </c>
      <c r="AO13921" t="s">
        <v>5443</v>
      </c>
      <c r="AP13921" s="1">
        <v>45364.612500000003</v>
      </c>
      <c r="AQ13921" s="1">
        <v>45364.536805555559</v>
      </c>
    </row>
    <row r="13922" spans="1:43" x14ac:dyDescent="0.35">
      <c r="A13922" t="s">
        <v>74304</v>
      </c>
      <c r="B13922" t="s">
        <v>60786</v>
      </c>
      <c r="C13922" t="s">
        <v>2615</v>
      </c>
      <c r="F13922" t="s">
        <v>74305</v>
      </c>
      <c r="H13922" t="s">
        <v>74304</v>
      </c>
      <c r="J13922" t="s">
        <v>59756</v>
      </c>
      <c r="K13922" t="s">
        <v>74021</v>
      </c>
      <c r="M13922" t="s">
        <v>2700</v>
      </c>
      <c r="N13922" t="s">
        <v>213</v>
      </c>
      <c r="O13922" t="s">
        <v>74022</v>
      </c>
      <c r="P13922" t="s">
        <v>50</v>
      </c>
      <c r="U13922" s="1">
        <v>45363</v>
      </c>
      <c r="V13922" s="1">
        <v>45363</v>
      </c>
      <c r="W13922" s="1">
        <v>45363.686111111114</v>
      </c>
      <c r="X13922" s="1">
        <v>45363.686111111114</v>
      </c>
      <c r="AC13922" t="s">
        <v>53</v>
      </c>
      <c r="AD13922">
        <v>2969894491</v>
      </c>
      <c r="AE13922" s="1">
        <v>43647.34375</v>
      </c>
      <c r="AG13922" t="s">
        <v>74306</v>
      </c>
      <c r="AH13922" t="s">
        <v>51</v>
      </c>
      <c r="AJ13922" t="s">
        <v>53</v>
      </c>
      <c r="AK13922" t="s">
        <v>78</v>
      </c>
      <c r="AO13922" t="s">
        <v>5443</v>
      </c>
      <c r="AP13922" s="1">
        <v>45363.684027777781</v>
      </c>
    </row>
    <row r="13923" spans="1:43" x14ac:dyDescent="0.35">
      <c r="A13923" t="s">
        <v>74307</v>
      </c>
      <c r="B13923" t="s">
        <v>10425</v>
      </c>
      <c r="C13923" t="s">
        <v>302</v>
      </c>
      <c r="F13923">
        <v>15752007435</v>
      </c>
      <c r="H13923" t="s">
        <v>74307</v>
      </c>
      <c r="K13923" t="s">
        <v>74308</v>
      </c>
      <c r="L13923">
        <v>407</v>
      </c>
      <c r="M13923" t="s">
        <v>1296</v>
      </c>
      <c r="N13923" t="s">
        <v>398</v>
      </c>
      <c r="O13923">
        <v>88220</v>
      </c>
      <c r="P13923" t="s">
        <v>50</v>
      </c>
      <c r="U13923" s="1">
        <v>45363</v>
      </c>
      <c r="V13923" s="1">
        <v>45363</v>
      </c>
      <c r="W13923" s="1">
        <v>45363.569444444445</v>
      </c>
      <c r="X13923" s="1">
        <v>45363.569444444445</v>
      </c>
      <c r="AC13923" t="s">
        <v>53</v>
      </c>
      <c r="AD13923">
        <v>1000000001</v>
      </c>
      <c r="AE13923" s="1">
        <v>39973.351388888892</v>
      </c>
      <c r="AF13923" t="s">
        <v>3377</v>
      </c>
      <c r="AG13923" t="s">
        <v>74309</v>
      </c>
      <c r="AH13923" t="s">
        <v>51</v>
      </c>
      <c r="AJ13923" t="s">
        <v>53</v>
      </c>
      <c r="AK13923" t="s">
        <v>78</v>
      </c>
      <c r="AO13923" t="s">
        <v>51552</v>
      </c>
    </row>
    <row r="13924" spans="1:43" x14ac:dyDescent="0.35">
      <c r="A13924" t="s">
        <v>74310</v>
      </c>
      <c r="B13924" t="s">
        <v>27350</v>
      </c>
      <c r="C13924" t="s">
        <v>812</v>
      </c>
      <c r="F13924" t="s">
        <v>74311</v>
      </c>
      <c r="H13924" t="s">
        <v>74310</v>
      </c>
      <c r="J13924" t="s">
        <v>74312</v>
      </c>
      <c r="K13924" t="s">
        <v>74313</v>
      </c>
      <c r="M13924" t="s">
        <v>753</v>
      </c>
      <c r="N13924" t="s">
        <v>798</v>
      </c>
      <c r="O13924">
        <v>79936</v>
      </c>
      <c r="P13924" t="s">
        <v>50</v>
      </c>
      <c r="U13924" s="1">
        <v>45363</v>
      </c>
      <c r="V13924" s="1">
        <v>45363</v>
      </c>
      <c r="W13924" s="1">
        <v>45363.580555555556</v>
      </c>
      <c r="X13924" s="1">
        <v>45363.580555555556</v>
      </c>
      <c r="AC13924" t="s">
        <v>51</v>
      </c>
      <c r="AD13924">
        <v>2974126494</v>
      </c>
      <c r="AE13924" s="1">
        <v>45363.625</v>
      </c>
      <c r="AF13924" t="s">
        <v>74314</v>
      </c>
      <c r="AG13924" t="s">
        <v>74315</v>
      </c>
      <c r="AH13924" t="s">
        <v>51</v>
      </c>
      <c r="AJ13924" t="s">
        <v>53</v>
      </c>
      <c r="AK13924" t="s">
        <v>78</v>
      </c>
      <c r="AO13924" t="s">
        <v>5443</v>
      </c>
      <c r="AP13924" s="1">
        <v>45363.868055555555</v>
      </c>
    </row>
    <row r="13925" spans="1:43" x14ac:dyDescent="0.35">
      <c r="A13925" t="s">
        <v>74316</v>
      </c>
      <c r="B13925" t="s">
        <v>74317</v>
      </c>
      <c r="C13925" t="s">
        <v>443</v>
      </c>
      <c r="F13925" t="s">
        <v>74318</v>
      </c>
      <c r="H13925" t="s">
        <v>74316</v>
      </c>
      <c r="J13925" t="s">
        <v>74319</v>
      </c>
      <c r="K13925" t="s">
        <v>74320</v>
      </c>
      <c r="M13925" t="s">
        <v>4918</v>
      </c>
      <c r="N13925" t="s">
        <v>253</v>
      </c>
      <c r="O13925">
        <v>88039</v>
      </c>
      <c r="P13925" t="s">
        <v>50</v>
      </c>
      <c r="U13925" s="1">
        <v>45363</v>
      </c>
      <c r="V13925" s="1">
        <v>45363</v>
      </c>
      <c r="W13925" s="1">
        <v>45363.478472222225</v>
      </c>
      <c r="X13925" s="1">
        <v>45363.478472222225</v>
      </c>
      <c r="AC13925" t="s">
        <v>53</v>
      </c>
      <c r="AD13925">
        <v>2973971432</v>
      </c>
      <c r="AE13925" s="1">
        <v>45264.439583333333</v>
      </c>
      <c r="AF13925" t="s">
        <v>74321</v>
      </c>
      <c r="AG13925" t="s">
        <v>74322</v>
      </c>
      <c r="AH13925" t="s">
        <v>51</v>
      </c>
      <c r="AJ13925" t="s">
        <v>53</v>
      </c>
      <c r="AO13925" t="s">
        <v>5443</v>
      </c>
      <c r="AP13925" s="1">
        <v>45363.161805555559</v>
      </c>
    </row>
    <row r="13926" spans="1:43" x14ac:dyDescent="0.35">
      <c r="A13926" t="s">
        <v>74323</v>
      </c>
      <c r="B13926" t="s">
        <v>20346</v>
      </c>
      <c r="C13926" t="s">
        <v>383</v>
      </c>
      <c r="F13926" t="s">
        <v>74324</v>
      </c>
      <c r="H13926" t="s">
        <v>74323</v>
      </c>
      <c r="J13926" t="s">
        <v>74325</v>
      </c>
      <c r="K13926" t="s">
        <v>6415</v>
      </c>
      <c r="M13926" t="s">
        <v>159</v>
      </c>
      <c r="N13926" t="s">
        <v>65</v>
      </c>
      <c r="O13926">
        <v>80907</v>
      </c>
      <c r="P13926" t="s">
        <v>50</v>
      </c>
      <c r="U13926" s="1">
        <v>45363</v>
      </c>
      <c r="V13926" s="1">
        <v>45363</v>
      </c>
      <c r="W13926" s="1">
        <v>45363.706944444442</v>
      </c>
      <c r="X13926" s="1">
        <v>45363.706944444442</v>
      </c>
      <c r="AC13926" t="s">
        <v>53</v>
      </c>
      <c r="AD13926">
        <v>1000000001</v>
      </c>
      <c r="AE13926" s="1">
        <v>39973.351388888892</v>
      </c>
      <c r="AF13926" t="s">
        <v>3377</v>
      </c>
      <c r="AG13926" t="s">
        <v>74326</v>
      </c>
      <c r="AH13926" t="s">
        <v>51</v>
      </c>
      <c r="AJ13926" t="s">
        <v>53</v>
      </c>
      <c r="AK13926" t="s">
        <v>78</v>
      </c>
      <c r="AO13926" t="s">
        <v>5443</v>
      </c>
      <c r="AP13926" s="1">
        <v>45447.80972222222</v>
      </c>
    </row>
    <row r="13927" spans="1:43" x14ac:dyDescent="0.35">
      <c r="A13927" t="s">
        <v>74327</v>
      </c>
      <c r="B13927" t="s">
        <v>10776</v>
      </c>
      <c r="C13927" t="s">
        <v>45</v>
      </c>
      <c r="F13927" t="s">
        <v>74328</v>
      </c>
      <c r="H13927" t="s">
        <v>74327</v>
      </c>
      <c r="J13927" t="s">
        <v>74329</v>
      </c>
      <c r="K13927" t="s">
        <v>74330</v>
      </c>
      <c r="M13927" t="s">
        <v>137</v>
      </c>
      <c r="N13927" t="s">
        <v>65</v>
      </c>
      <c r="O13927">
        <v>80221</v>
      </c>
      <c r="P13927" t="s">
        <v>50</v>
      </c>
      <c r="U13927" s="1">
        <v>45363</v>
      </c>
      <c r="V13927" s="1">
        <v>45363</v>
      </c>
      <c r="W13927" s="1">
        <v>45363.894444444442</v>
      </c>
      <c r="X13927" s="1">
        <v>45363.894444444442</v>
      </c>
      <c r="AC13927" t="s">
        <v>53</v>
      </c>
      <c r="AD13927">
        <v>1000000001</v>
      </c>
      <c r="AE13927" s="1">
        <v>39973.351388888892</v>
      </c>
      <c r="AF13927" t="s">
        <v>3377</v>
      </c>
      <c r="AG13927" t="s">
        <v>74331</v>
      </c>
      <c r="AH13927" t="s">
        <v>51</v>
      </c>
      <c r="AJ13927" t="s">
        <v>53</v>
      </c>
      <c r="AK13927" t="s">
        <v>78</v>
      </c>
      <c r="AO13927" t="s">
        <v>5443</v>
      </c>
      <c r="AP13927" s="1">
        <v>45363.896527777775</v>
      </c>
    </row>
    <row r="13928" spans="1:43" x14ac:dyDescent="0.35">
      <c r="A13928" t="s">
        <v>74332</v>
      </c>
      <c r="B13928" t="s">
        <v>74333</v>
      </c>
      <c r="C13928" t="s">
        <v>68613</v>
      </c>
      <c r="F13928" t="s">
        <v>74334</v>
      </c>
      <c r="H13928" t="s">
        <v>74332</v>
      </c>
      <c r="J13928" t="s">
        <v>74335</v>
      </c>
      <c r="K13928" t="s">
        <v>74336</v>
      </c>
      <c r="M13928" t="s">
        <v>2937</v>
      </c>
      <c r="N13928" t="s">
        <v>798</v>
      </c>
      <c r="O13928">
        <v>79821</v>
      </c>
      <c r="P13928" t="s">
        <v>50</v>
      </c>
      <c r="U13928" s="1">
        <v>45363</v>
      </c>
      <c r="V13928" s="1">
        <v>45363</v>
      </c>
      <c r="W13928" s="1">
        <v>45363.435416666667</v>
      </c>
      <c r="X13928" s="1">
        <v>45363.435416666667</v>
      </c>
      <c r="AC13928" t="s">
        <v>51</v>
      </c>
      <c r="AD13928">
        <v>2974125794</v>
      </c>
      <c r="AE13928" s="1">
        <v>45363.43472222222</v>
      </c>
      <c r="AF13928" t="s">
        <v>74337</v>
      </c>
      <c r="AG13928" t="s">
        <v>74338</v>
      </c>
      <c r="AH13928" t="s">
        <v>51</v>
      </c>
      <c r="AJ13928" t="s">
        <v>53</v>
      </c>
      <c r="AO13928" t="s">
        <v>5443</v>
      </c>
      <c r="AP13928" s="1">
        <v>45363.652777777781</v>
      </c>
      <c r="AQ13928" s="1">
        <v>45363.654166666667</v>
      </c>
    </row>
    <row r="13929" spans="1:43" x14ac:dyDescent="0.35">
      <c r="A13929" t="s">
        <v>74339</v>
      </c>
      <c r="B13929" t="s">
        <v>74340</v>
      </c>
      <c r="C13929" t="s">
        <v>1728</v>
      </c>
      <c r="F13929" t="s">
        <v>74341</v>
      </c>
      <c r="H13929" t="s">
        <v>74339</v>
      </c>
      <c r="J13929" t="s">
        <v>74342</v>
      </c>
      <c r="K13929" t="s">
        <v>74343</v>
      </c>
      <c r="M13929" t="s">
        <v>1879</v>
      </c>
      <c r="N13929" t="s">
        <v>65</v>
      </c>
      <c r="O13929">
        <v>80504</v>
      </c>
      <c r="P13929" t="s">
        <v>50</v>
      </c>
      <c r="U13929" s="1">
        <v>45364</v>
      </c>
      <c r="V13929" s="1">
        <v>45364</v>
      </c>
      <c r="W13929" s="1">
        <v>45364.613888888889</v>
      </c>
      <c r="X13929" s="1">
        <v>45364.613888888889</v>
      </c>
      <c r="AC13929" t="s">
        <v>53</v>
      </c>
      <c r="AD13929">
        <v>2969533664</v>
      </c>
      <c r="AE13929" s="1">
        <v>39605.472916666666</v>
      </c>
      <c r="AF13929" t="s">
        <v>74344</v>
      </c>
      <c r="AG13929" t="s">
        <v>74345</v>
      </c>
      <c r="AH13929" t="s">
        <v>51</v>
      </c>
      <c r="AJ13929" t="s">
        <v>53</v>
      </c>
      <c r="AK13929" t="s">
        <v>78</v>
      </c>
      <c r="AO13929" t="s">
        <v>5443</v>
      </c>
      <c r="AP13929" s="1">
        <v>45364.613194444442</v>
      </c>
    </row>
    <row r="13930" spans="1:43" x14ac:dyDescent="0.35">
      <c r="A13930" t="s">
        <v>74346</v>
      </c>
      <c r="B13930" t="s">
        <v>7784</v>
      </c>
      <c r="C13930" t="s">
        <v>74347</v>
      </c>
      <c r="F13930" t="s">
        <v>74348</v>
      </c>
      <c r="H13930" t="s">
        <v>74346</v>
      </c>
      <c r="J13930" t="s">
        <v>51208</v>
      </c>
      <c r="M13930" t="s">
        <v>143</v>
      </c>
      <c r="N13930" t="s">
        <v>287</v>
      </c>
      <c r="O13930">
        <v>81503</v>
      </c>
      <c r="P13930" t="s">
        <v>50</v>
      </c>
      <c r="U13930" s="1">
        <v>45364</v>
      </c>
      <c r="V13930" s="1">
        <v>45364</v>
      </c>
      <c r="AC13930" t="s">
        <v>53</v>
      </c>
      <c r="AD13930">
        <v>2969560519</v>
      </c>
      <c r="AE13930" s="1">
        <v>40618.693749999999</v>
      </c>
      <c r="AG13930" t="s">
        <v>74349</v>
      </c>
      <c r="AH13930" t="s">
        <v>51</v>
      </c>
      <c r="AJ13930" t="s">
        <v>53</v>
      </c>
      <c r="AO13930" t="s">
        <v>57090</v>
      </c>
    </row>
    <row r="13931" spans="1:43" x14ac:dyDescent="0.35">
      <c r="A13931" t="s">
        <v>74350</v>
      </c>
      <c r="B13931" t="s">
        <v>74351</v>
      </c>
      <c r="C13931" t="s">
        <v>74352</v>
      </c>
      <c r="F13931" t="s">
        <v>74353</v>
      </c>
      <c r="H13931" t="s">
        <v>74354</v>
      </c>
      <c r="J13931" t="s">
        <v>74355</v>
      </c>
      <c r="K13931" t="s">
        <v>74356</v>
      </c>
      <c r="M13931" t="s">
        <v>11460</v>
      </c>
      <c r="N13931" t="s">
        <v>65</v>
      </c>
      <c r="O13931">
        <v>80827</v>
      </c>
      <c r="P13931" t="s">
        <v>50</v>
      </c>
      <c r="U13931" s="1">
        <v>45364</v>
      </c>
      <c r="V13931" s="1">
        <v>45364</v>
      </c>
      <c r="W13931" s="1">
        <v>45364.547222222223</v>
      </c>
      <c r="X13931" s="1">
        <v>45364.547222222223</v>
      </c>
      <c r="AC13931" t="s">
        <v>53</v>
      </c>
      <c r="AD13931">
        <v>2969944683</v>
      </c>
      <c r="AE13931" s="1">
        <v>43844.448611111111</v>
      </c>
      <c r="AF13931" t="s">
        <v>74357</v>
      </c>
      <c r="AG13931" t="s">
        <v>74358</v>
      </c>
      <c r="AH13931" t="s">
        <v>51</v>
      </c>
      <c r="AJ13931" t="s">
        <v>53</v>
      </c>
      <c r="AK13931" t="s">
        <v>78</v>
      </c>
      <c r="AO13931" t="s">
        <v>5443</v>
      </c>
      <c r="AP13931" s="1">
        <v>45364.618055555555</v>
      </c>
      <c r="AQ13931" s="1">
        <v>45364.586805555555</v>
      </c>
    </row>
    <row r="13932" spans="1:43" x14ac:dyDescent="0.35">
      <c r="A13932" t="s">
        <v>74359</v>
      </c>
      <c r="B13932" t="s">
        <v>74360</v>
      </c>
      <c r="C13932" t="s">
        <v>89</v>
      </c>
      <c r="F13932" t="s">
        <v>74361</v>
      </c>
      <c r="H13932" t="s">
        <v>74359</v>
      </c>
      <c r="J13932" t="s">
        <v>74362</v>
      </c>
      <c r="K13932" t="s">
        <v>74363</v>
      </c>
      <c r="M13932" t="s">
        <v>545</v>
      </c>
      <c r="N13932" t="s">
        <v>253</v>
      </c>
      <c r="O13932">
        <v>88007</v>
      </c>
      <c r="P13932" t="s">
        <v>50</v>
      </c>
      <c r="U13932" s="1">
        <v>45364</v>
      </c>
      <c r="V13932" s="1">
        <v>45364</v>
      </c>
      <c r="W13932" s="1">
        <v>45364.409722222219</v>
      </c>
      <c r="X13932" s="1">
        <v>45364.409722222219</v>
      </c>
      <c r="AC13932" t="s">
        <v>51</v>
      </c>
      <c r="AD13932">
        <v>2974127900</v>
      </c>
      <c r="AE13932" s="1">
        <v>45364.4375</v>
      </c>
      <c r="AF13932" t="s">
        <v>74364</v>
      </c>
      <c r="AG13932" t="s">
        <v>74365</v>
      </c>
      <c r="AH13932" t="s">
        <v>51</v>
      </c>
      <c r="AJ13932" t="s">
        <v>53</v>
      </c>
      <c r="AK13932" t="s">
        <v>78</v>
      </c>
      <c r="AO13932" t="s">
        <v>5443</v>
      </c>
      <c r="AP13932" s="1">
        <v>45364.453472222223</v>
      </c>
      <c r="AQ13932" s="1">
        <v>45364.45</v>
      </c>
    </row>
    <row r="13933" spans="1:43" x14ac:dyDescent="0.35">
      <c r="A13933" t="s">
        <v>74366</v>
      </c>
      <c r="B13933" t="s">
        <v>2795</v>
      </c>
      <c r="C13933" t="s">
        <v>3229</v>
      </c>
      <c r="F13933" t="s">
        <v>74367</v>
      </c>
      <c r="H13933" t="s">
        <v>74366</v>
      </c>
      <c r="J13933" t="s">
        <v>74368</v>
      </c>
      <c r="K13933" t="s">
        <v>74369</v>
      </c>
      <c r="M13933" t="s">
        <v>753</v>
      </c>
      <c r="N13933" t="s">
        <v>798</v>
      </c>
      <c r="O13933">
        <v>79907</v>
      </c>
      <c r="P13933" t="s">
        <v>50</v>
      </c>
      <c r="U13933" s="1">
        <v>45364</v>
      </c>
      <c r="V13933" s="1">
        <v>45364</v>
      </c>
      <c r="W13933" s="1">
        <v>45364.526388888888</v>
      </c>
      <c r="X13933" s="1">
        <v>45364.526388888888</v>
      </c>
      <c r="AC13933" t="s">
        <v>51</v>
      </c>
      <c r="AD13933">
        <v>2974128119</v>
      </c>
      <c r="AE13933" s="1">
        <v>45364.5625</v>
      </c>
      <c r="AF13933" t="s">
        <v>74370</v>
      </c>
      <c r="AG13933" t="s">
        <v>74371</v>
      </c>
      <c r="AH13933" t="s">
        <v>51</v>
      </c>
      <c r="AJ13933" t="s">
        <v>53</v>
      </c>
      <c r="AK13933" t="s">
        <v>78</v>
      </c>
      <c r="AO13933" t="s">
        <v>5443</v>
      </c>
      <c r="AP13933" s="1">
        <v>45364.613194444442</v>
      </c>
      <c r="AQ13933" s="1">
        <v>45364.614583333336</v>
      </c>
    </row>
    <row r="13934" spans="1:43" x14ac:dyDescent="0.35">
      <c r="A13934" t="s">
        <v>74372</v>
      </c>
      <c r="B13934" t="s">
        <v>74373</v>
      </c>
      <c r="C13934" t="s">
        <v>320</v>
      </c>
      <c r="F13934" t="s">
        <v>74374</v>
      </c>
      <c r="H13934" t="s">
        <v>74372</v>
      </c>
      <c r="J13934" t="s">
        <v>74375</v>
      </c>
      <c r="K13934" t="s">
        <v>74376</v>
      </c>
      <c r="M13934" t="s">
        <v>5907</v>
      </c>
      <c r="N13934" t="s">
        <v>65</v>
      </c>
      <c r="O13934">
        <v>80550</v>
      </c>
      <c r="P13934" t="s">
        <v>50</v>
      </c>
      <c r="U13934" s="1">
        <v>45364</v>
      </c>
      <c r="V13934" s="1">
        <v>45364</v>
      </c>
      <c r="W13934" s="1">
        <v>45364.280555555553</v>
      </c>
      <c r="X13934" s="1">
        <v>45364.280555555553</v>
      </c>
      <c r="AC13934" t="s">
        <v>53</v>
      </c>
      <c r="AD13934">
        <v>1000000001</v>
      </c>
      <c r="AE13934" s="1">
        <v>39973.351388888892</v>
      </c>
      <c r="AF13934" t="s">
        <v>3377</v>
      </c>
      <c r="AG13934" t="s">
        <v>74377</v>
      </c>
      <c r="AH13934" t="s">
        <v>51</v>
      </c>
      <c r="AJ13934" t="s">
        <v>53</v>
      </c>
      <c r="AK13934" t="s">
        <v>78</v>
      </c>
      <c r="AO13934" t="s">
        <v>5443</v>
      </c>
      <c r="AP13934" s="1">
        <v>45413.975694444445</v>
      </c>
      <c r="AQ13934" s="1">
        <v>45365.45208333333</v>
      </c>
    </row>
    <row r="13935" spans="1:43" x14ac:dyDescent="0.35">
      <c r="A13935" t="s">
        <v>74378</v>
      </c>
      <c r="B13935" t="s">
        <v>3246</v>
      </c>
      <c r="C13935" t="s">
        <v>1798</v>
      </c>
      <c r="F13935" t="s">
        <v>74379</v>
      </c>
      <c r="H13935" t="s">
        <v>74378</v>
      </c>
      <c r="J13935" t="s">
        <v>74380</v>
      </c>
      <c r="K13935" t="s">
        <v>6415</v>
      </c>
      <c r="M13935" t="s">
        <v>159</v>
      </c>
      <c r="N13935" t="s">
        <v>65</v>
      </c>
      <c r="O13935">
        <v>80907</v>
      </c>
      <c r="P13935" t="s">
        <v>50</v>
      </c>
      <c r="U13935" s="1">
        <v>45364</v>
      </c>
      <c r="V13935" s="1">
        <v>45364</v>
      </c>
      <c r="W13935" s="1">
        <v>45364.636111111111</v>
      </c>
      <c r="X13935" s="1">
        <v>45364.636111111111</v>
      </c>
      <c r="AC13935" t="s">
        <v>53</v>
      </c>
      <c r="AD13935">
        <v>2974128304</v>
      </c>
      <c r="AE13935" s="1">
        <v>45364.676388888889</v>
      </c>
      <c r="AF13935" t="s">
        <v>74381</v>
      </c>
      <c r="AG13935" t="s">
        <v>74382</v>
      </c>
      <c r="AH13935" t="s">
        <v>51</v>
      </c>
      <c r="AJ13935" t="s">
        <v>53</v>
      </c>
      <c r="AK13935" t="s">
        <v>78</v>
      </c>
      <c r="AO13935" t="s">
        <v>5443</v>
      </c>
      <c r="AP13935" s="1">
        <v>45390.503472222219</v>
      </c>
      <c r="AQ13935" s="1">
        <v>45390.505555555559</v>
      </c>
    </row>
    <row r="13936" spans="1:43" x14ac:dyDescent="0.35">
      <c r="A13936" t="s">
        <v>74383</v>
      </c>
      <c r="B13936" t="s">
        <v>74384</v>
      </c>
      <c r="C13936" t="s">
        <v>7621</v>
      </c>
      <c r="F13936">
        <v>15805790426</v>
      </c>
      <c r="H13936" t="s">
        <v>74385</v>
      </c>
      <c r="K13936" t="s">
        <v>74386</v>
      </c>
      <c r="M13936" t="s">
        <v>74387</v>
      </c>
      <c r="N13936" t="s">
        <v>22973</v>
      </c>
      <c r="O13936">
        <v>73446</v>
      </c>
      <c r="P13936" t="s">
        <v>50</v>
      </c>
      <c r="U13936" s="1">
        <v>45364</v>
      </c>
      <c r="V13936" s="1">
        <v>45364</v>
      </c>
      <c r="W13936" s="1">
        <v>45364.790277777778</v>
      </c>
      <c r="X13936" s="1">
        <v>45364.790277777778</v>
      </c>
      <c r="AC13936" t="s">
        <v>53</v>
      </c>
      <c r="AD13936">
        <v>1000000001</v>
      </c>
      <c r="AE13936" s="1">
        <v>39973.351388888892</v>
      </c>
      <c r="AF13936" t="s">
        <v>3377</v>
      </c>
      <c r="AG13936" t="s">
        <v>74388</v>
      </c>
      <c r="AH13936" t="s">
        <v>51</v>
      </c>
      <c r="AJ13936" t="s">
        <v>53</v>
      </c>
      <c r="AK13936" t="s">
        <v>78</v>
      </c>
      <c r="AO13936" t="s">
        <v>5443</v>
      </c>
      <c r="AP13936" s="1">
        <v>45407.355555555558</v>
      </c>
    </row>
    <row r="13937" spans="1:43" x14ac:dyDescent="0.35">
      <c r="A13937" t="s">
        <v>74389</v>
      </c>
      <c r="B13937" t="s">
        <v>74390</v>
      </c>
      <c r="C13937" t="s">
        <v>4618</v>
      </c>
      <c r="F13937">
        <v>15754305195</v>
      </c>
      <c r="H13937" t="s">
        <v>74389</v>
      </c>
      <c r="J13937" t="s">
        <v>74391</v>
      </c>
      <c r="K13937" t="s">
        <v>74392</v>
      </c>
      <c r="M13937" t="s">
        <v>68886</v>
      </c>
      <c r="N13937" t="s">
        <v>398</v>
      </c>
      <c r="O13937">
        <v>88337</v>
      </c>
      <c r="P13937" t="s">
        <v>50</v>
      </c>
      <c r="U13937" s="1">
        <v>45364</v>
      </c>
      <c r="V13937" s="1">
        <v>45364</v>
      </c>
      <c r="W13937" s="1">
        <v>45364.719444444447</v>
      </c>
      <c r="X13937" s="1">
        <v>45364.719444444447</v>
      </c>
      <c r="AC13937" t="s">
        <v>53</v>
      </c>
      <c r="AD13937">
        <v>1000000001</v>
      </c>
      <c r="AE13937" s="1">
        <v>39973.351388888892</v>
      </c>
      <c r="AF13937" t="s">
        <v>3377</v>
      </c>
      <c r="AG13937" t="s">
        <v>74393</v>
      </c>
      <c r="AH13937" t="s">
        <v>51</v>
      </c>
      <c r="AJ13937" t="s">
        <v>53</v>
      </c>
      <c r="AK13937" t="s">
        <v>78</v>
      </c>
      <c r="AO13937" t="s">
        <v>5443</v>
      </c>
      <c r="AP13937" s="1">
        <v>45465.753472222219</v>
      </c>
      <c r="AQ13937" s="1">
        <v>45364.722916666666</v>
      </c>
    </row>
    <row r="13938" spans="1:43" x14ac:dyDescent="0.35">
      <c r="A13938" t="s">
        <v>74394</v>
      </c>
      <c r="B13938" t="s">
        <v>74395</v>
      </c>
      <c r="C13938" t="s">
        <v>106</v>
      </c>
      <c r="F13938" t="s">
        <v>74396</v>
      </c>
      <c r="H13938" t="s">
        <v>74394</v>
      </c>
      <c r="J13938" t="s">
        <v>74397</v>
      </c>
      <c r="K13938" t="s">
        <v>74398</v>
      </c>
      <c r="M13938" t="s">
        <v>3431</v>
      </c>
      <c r="N13938" t="s">
        <v>65</v>
      </c>
      <c r="O13938">
        <v>81521</v>
      </c>
      <c r="P13938" t="s">
        <v>50</v>
      </c>
      <c r="U13938" s="1">
        <v>45364</v>
      </c>
      <c r="V13938" s="1">
        <v>45364</v>
      </c>
      <c r="W13938" s="1">
        <v>45364.55</v>
      </c>
      <c r="X13938" s="1">
        <v>45364.55</v>
      </c>
      <c r="AC13938" t="s">
        <v>53</v>
      </c>
      <c r="AD13938">
        <v>1000000001</v>
      </c>
      <c r="AE13938" s="1">
        <v>39973.351388888892</v>
      </c>
      <c r="AF13938" t="s">
        <v>3377</v>
      </c>
      <c r="AG13938" t="s">
        <v>74399</v>
      </c>
      <c r="AH13938" t="s">
        <v>51</v>
      </c>
      <c r="AJ13938" t="s">
        <v>53</v>
      </c>
      <c r="AK13938" t="s">
        <v>78</v>
      </c>
      <c r="AO13938" t="s">
        <v>5443</v>
      </c>
      <c r="AP13938" s="1">
        <v>45364.549305555556</v>
      </c>
    </row>
    <row r="13939" spans="1:43" x14ac:dyDescent="0.35">
      <c r="A13939" t="s">
        <v>74400</v>
      </c>
      <c r="B13939" t="s">
        <v>74401</v>
      </c>
      <c r="C13939" t="s">
        <v>74402</v>
      </c>
      <c r="F13939" t="s">
        <v>74403</v>
      </c>
      <c r="H13939" t="s">
        <v>74404</v>
      </c>
      <c r="J13939" t="s">
        <v>74405</v>
      </c>
      <c r="K13939" t="s">
        <v>74406</v>
      </c>
      <c r="M13939" t="s">
        <v>4629</v>
      </c>
      <c r="N13939" t="s">
        <v>2409</v>
      </c>
      <c r="O13939">
        <v>85004</v>
      </c>
      <c r="P13939" t="s">
        <v>50</v>
      </c>
      <c r="U13939" s="1">
        <v>45364</v>
      </c>
      <c r="V13939" s="1">
        <v>45364</v>
      </c>
      <c r="W13939" s="1">
        <v>45364.433333333334</v>
      </c>
      <c r="X13939" s="1">
        <v>45364.433333333334</v>
      </c>
      <c r="AC13939" t="s">
        <v>53</v>
      </c>
      <c r="AD13939">
        <v>2973850007</v>
      </c>
      <c r="AE13939" s="1">
        <v>45239.355555555558</v>
      </c>
      <c r="AF13939" t="s">
        <v>74407</v>
      </c>
      <c r="AG13939" t="s">
        <v>74408</v>
      </c>
      <c r="AH13939" t="s">
        <v>51</v>
      </c>
      <c r="AJ13939" t="s">
        <v>53</v>
      </c>
      <c r="AK13939" t="s">
        <v>78</v>
      </c>
      <c r="AO13939" t="s">
        <v>5443</v>
      </c>
      <c r="AP13939" s="1">
        <v>45366.464583333334</v>
      </c>
      <c r="AQ13939" s="1">
        <v>45365.481249999997</v>
      </c>
    </row>
    <row r="13940" spans="1:43" x14ac:dyDescent="0.35">
      <c r="A13940" t="s">
        <v>74409</v>
      </c>
      <c r="B13940" t="s">
        <v>74410</v>
      </c>
      <c r="C13940" t="s">
        <v>6123</v>
      </c>
      <c r="F13940" t="s">
        <v>74411</v>
      </c>
      <c r="H13940" t="s">
        <v>74409</v>
      </c>
      <c r="J13940" t="s">
        <v>28176</v>
      </c>
      <c r="K13940" t="s">
        <v>74412</v>
      </c>
      <c r="M13940" t="s">
        <v>74413</v>
      </c>
      <c r="N13940" t="s">
        <v>10487</v>
      </c>
      <c r="O13940">
        <v>70343</v>
      </c>
      <c r="P13940" t="s">
        <v>50</v>
      </c>
      <c r="U13940" s="1">
        <v>45365</v>
      </c>
      <c r="V13940" s="1">
        <v>45365</v>
      </c>
      <c r="W13940" s="1">
        <v>45365.326388888891</v>
      </c>
      <c r="X13940" s="1">
        <v>45365.326388888891</v>
      </c>
      <c r="AC13940" t="s">
        <v>53</v>
      </c>
      <c r="AD13940">
        <v>2969525847</v>
      </c>
      <c r="AE13940" s="1">
        <v>39251.611111111109</v>
      </c>
      <c r="AF13940" t="s">
        <v>4228</v>
      </c>
      <c r="AG13940" t="s">
        <v>74414</v>
      </c>
      <c r="AH13940" t="s">
        <v>51</v>
      </c>
      <c r="AJ13940" t="s">
        <v>53</v>
      </c>
      <c r="AK13940" t="s">
        <v>78</v>
      </c>
      <c r="AO13940" t="s">
        <v>5443</v>
      </c>
      <c r="AP13940" s="1">
        <v>45365.325694444444</v>
      </c>
    </row>
    <row r="13941" spans="1:43" x14ac:dyDescent="0.35">
      <c r="A13941" t="s">
        <v>74415</v>
      </c>
      <c r="B13941" t="s">
        <v>74416</v>
      </c>
      <c r="C13941" t="s">
        <v>67025</v>
      </c>
      <c r="H13941" t="s">
        <v>74417</v>
      </c>
      <c r="J13941" t="s">
        <v>72074</v>
      </c>
      <c r="P13941" t="s">
        <v>50</v>
      </c>
      <c r="U13941" s="1">
        <v>45365</v>
      </c>
      <c r="V13941" s="1">
        <v>45365</v>
      </c>
      <c r="W13941" s="1">
        <v>45365.686805555553</v>
      </c>
      <c r="X13941" s="1">
        <v>45365.686805555553</v>
      </c>
      <c r="AC13941" t="s">
        <v>53</v>
      </c>
      <c r="AD13941">
        <v>2969483999</v>
      </c>
      <c r="AE13941" s="1">
        <v>37690</v>
      </c>
      <c r="AF13941" t="s">
        <v>74418</v>
      </c>
      <c r="AG13941" t="s">
        <v>74419</v>
      </c>
      <c r="AH13941" t="s">
        <v>51</v>
      </c>
      <c r="AJ13941" t="s">
        <v>53</v>
      </c>
      <c r="AO13941" t="s">
        <v>5443</v>
      </c>
      <c r="AP13941" s="1">
        <v>45365.593055555553</v>
      </c>
    </row>
    <row r="13942" spans="1:43" x14ac:dyDescent="0.35">
      <c r="A13942" t="s">
        <v>74420</v>
      </c>
      <c r="B13942" t="s">
        <v>707</v>
      </c>
      <c r="C13942" t="s">
        <v>10526</v>
      </c>
      <c r="F13942" t="s">
        <v>74421</v>
      </c>
      <c r="H13942" t="s">
        <v>74420</v>
      </c>
      <c r="J13942" t="s">
        <v>74422</v>
      </c>
      <c r="K13942" t="s">
        <v>74423</v>
      </c>
      <c r="M13942" t="s">
        <v>2843</v>
      </c>
      <c r="N13942" t="s">
        <v>253</v>
      </c>
      <c r="O13942">
        <v>88033</v>
      </c>
      <c r="P13942" t="s">
        <v>50</v>
      </c>
      <c r="U13942" s="1">
        <v>45365</v>
      </c>
      <c r="V13942" s="1">
        <v>45365</v>
      </c>
      <c r="W13942" s="1">
        <v>45365.537499999999</v>
      </c>
      <c r="X13942" s="1">
        <v>45365.537499999999</v>
      </c>
      <c r="AC13942" t="s">
        <v>51</v>
      </c>
      <c r="AD13942">
        <v>2974129253</v>
      </c>
      <c r="AE13942" s="1">
        <v>45365.553472222222</v>
      </c>
      <c r="AF13942" t="s">
        <v>74424</v>
      </c>
      <c r="AG13942" t="s">
        <v>74425</v>
      </c>
      <c r="AH13942" t="s">
        <v>51</v>
      </c>
      <c r="AJ13942" t="s">
        <v>53</v>
      </c>
      <c r="AK13942" t="s">
        <v>78</v>
      </c>
      <c r="AO13942" t="s">
        <v>5443</v>
      </c>
      <c r="AP13942" s="1">
        <v>45365.598611111112</v>
      </c>
      <c r="AQ13942" s="1">
        <v>45365.595138888886</v>
      </c>
    </row>
    <row r="13943" spans="1:43" x14ac:dyDescent="0.35">
      <c r="A13943" t="s">
        <v>74426</v>
      </c>
      <c r="B13943" t="s">
        <v>33473</v>
      </c>
      <c r="C13943" t="s">
        <v>15261</v>
      </c>
      <c r="F13943" t="s">
        <v>74427</v>
      </c>
      <c r="H13943" t="s">
        <v>74426</v>
      </c>
      <c r="J13943" t="s">
        <v>74428</v>
      </c>
      <c r="K13943" t="s">
        <v>74429</v>
      </c>
      <c r="M13943" t="s">
        <v>545</v>
      </c>
      <c r="N13943" t="s">
        <v>501</v>
      </c>
      <c r="O13943">
        <v>88005</v>
      </c>
      <c r="P13943" t="s">
        <v>50</v>
      </c>
      <c r="U13943" s="1">
        <v>45365</v>
      </c>
      <c r="V13943" s="1">
        <v>45365</v>
      </c>
      <c r="W13943" s="1">
        <v>45365.544444444444</v>
      </c>
      <c r="X13943" s="1">
        <v>45365.544444444444</v>
      </c>
      <c r="AC13943" t="s">
        <v>51</v>
      </c>
      <c r="AD13943">
        <v>2974129296</v>
      </c>
      <c r="AE13943" s="1">
        <v>45365.59375</v>
      </c>
      <c r="AF13943" t="s">
        <v>74430</v>
      </c>
      <c r="AG13943" t="s">
        <v>74431</v>
      </c>
      <c r="AH13943" t="s">
        <v>51</v>
      </c>
      <c r="AJ13943" t="s">
        <v>53</v>
      </c>
      <c r="AK13943" t="s">
        <v>78</v>
      </c>
      <c r="AO13943" t="s">
        <v>5443</v>
      </c>
      <c r="AP13943" s="1">
        <v>45371.47152777778</v>
      </c>
      <c r="AQ13943" s="1">
        <v>45371.407638888886</v>
      </c>
    </row>
    <row r="13944" spans="1:43" x14ac:dyDescent="0.35">
      <c r="A13944" t="s">
        <v>74432</v>
      </c>
      <c r="B13944" t="s">
        <v>1510</v>
      </c>
      <c r="C13944" t="s">
        <v>309</v>
      </c>
      <c r="F13944" t="s">
        <v>74433</v>
      </c>
      <c r="H13944" t="s">
        <v>74432</v>
      </c>
      <c r="J13944" t="s">
        <v>74434</v>
      </c>
      <c r="K13944" t="s">
        <v>74435</v>
      </c>
      <c r="M13944" t="s">
        <v>74436</v>
      </c>
      <c r="N13944" t="s">
        <v>65</v>
      </c>
      <c r="O13944">
        <v>81146</v>
      </c>
      <c r="P13944" t="s">
        <v>50</v>
      </c>
      <c r="U13944" s="1">
        <v>45365</v>
      </c>
      <c r="V13944" s="1">
        <v>45365</v>
      </c>
      <c r="W13944" s="1">
        <v>45365.55</v>
      </c>
      <c r="X13944" s="1">
        <v>45365.55</v>
      </c>
      <c r="AC13944" t="s">
        <v>53</v>
      </c>
      <c r="AD13944">
        <v>2969572359</v>
      </c>
      <c r="AE13944" s="1">
        <v>40996.604861111111</v>
      </c>
      <c r="AF13944" t="s">
        <v>74437</v>
      </c>
      <c r="AG13944" t="s">
        <v>74438</v>
      </c>
      <c r="AH13944" t="s">
        <v>51</v>
      </c>
      <c r="AJ13944" t="s">
        <v>53</v>
      </c>
      <c r="AK13944" t="s">
        <v>78</v>
      </c>
      <c r="AO13944" t="s">
        <v>5443</v>
      </c>
      <c r="AP13944" s="1">
        <v>45365.548611111109</v>
      </c>
    </row>
    <row r="13945" spans="1:43" x14ac:dyDescent="0.35">
      <c r="A13945" t="s">
        <v>74439</v>
      </c>
      <c r="B13945" t="s">
        <v>74440</v>
      </c>
      <c r="C13945" t="s">
        <v>218</v>
      </c>
      <c r="D13945" t="s">
        <v>349</v>
      </c>
      <c r="F13945" t="s">
        <v>74441</v>
      </c>
      <c r="G13945" t="s">
        <v>74442</v>
      </c>
      <c r="H13945" t="s">
        <v>74443</v>
      </c>
      <c r="I13945" t="s">
        <v>3222</v>
      </c>
      <c r="J13945" t="s">
        <v>74444</v>
      </c>
      <c r="K13945" t="s">
        <v>74445</v>
      </c>
      <c r="M13945" t="s">
        <v>29278</v>
      </c>
      <c r="N13945" t="s">
        <v>637</v>
      </c>
      <c r="O13945">
        <v>75050</v>
      </c>
      <c r="P13945" t="s">
        <v>50</v>
      </c>
      <c r="U13945" s="1">
        <v>45365</v>
      </c>
      <c r="V13945" s="1">
        <v>45365</v>
      </c>
      <c r="W13945" s="1">
        <v>45365.450694444444</v>
      </c>
      <c r="X13945" s="1">
        <v>45365.450694444444</v>
      </c>
      <c r="AC13945" t="s">
        <v>51</v>
      </c>
      <c r="AD13945">
        <v>2969473851</v>
      </c>
      <c r="AE13945" s="1">
        <v>37049</v>
      </c>
      <c r="AF13945" t="s">
        <v>74446</v>
      </c>
      <c r="AG13945" t="s">
        <v>74447</v>
      </c>
      <c r="AH13945" t="s">
        <v>51</v>
      </c>
      <c r="AJ13945" t="s">
        <v>53</v>
      </c>
      <c r="AO13945" t="s">
        <v>5443</v>
      </c>
      <c r="AP13945" s="1">
        <v>45373.700694444444</v>
      </c>
      <c r="AQ13945" s="1">
        <v>45373.654861111114</v>
      </c>
    </row>
    <row r="13946" spans="1:43" x14ac:dyDescent="0.35">
      <c r="A13946" t="s">
        <v>74448</v>
      </c>
      <c r="B13946" t="s">
        <v>74449</v>
      </c>
      <c r="C13946" t="s">
        <v>74450</v>
      </c>
      <c r="F13946" t="s">
        <v>74451</v>
      </c>
      <c r="H13946" t="s">
        <v>74448</v>
      </c>
      <c r="J13946" t="s">
        <v>74450</v>
      </c>
      <c r="K13946" t="s">
        <v>74452</v>
      </c>
      <c r="M13946" t="s">
        <v>545</v>
      </c>
      <c r="N13946" t="s">
        <v>2409</v>
      </c>
      <c r="O13946">
        <v>88012</v>
      </c>
      <c r="P13946" t="s">
        <v>50</v>
      </c>
      <c r="U13946" s="1">
        <v>45365</v>
      </c>
      <c r="V13946" s="1">
        <v>45365</v>
      </c>
      <c r="W13946" s="1">
        <v>45365.037499999999</v>
      </c>
      <c r="X13946" s="1">
        <v>45365.037499999999</v>
      </c>
      <c r="AC13946" t="s">
        <v>53</v>
      </c>
      <c r="AD13946">
        <v>1000000001</v>
      </c>
      <c r="AE13946" s="1">
        <v>39973.351388888892</v>
      </c>
      <c r="AF13946" t="s">
        <v>3377</v>
      </c>
      <c r="AG13946" t="s">
        <v>74453</v>
      </c>
      <c r="AH13946" t="s">
        <v>51</v>
      </c>
      <c r="AJ13946" t="s">
        <v>53</v>
      </c>
      <c r="AK13946" t="s">
        <v>78</v>
      </c>
      <c r="AO13946" t="s">
        <v>5443</v>
      </c>
      <c r="AP13946" s="1">
        <v>45393.481249999997</v>
      </c>
      <c r="AQ13946" s="1">
        <v>45348.456250000003</v>
      </c>
    </row>
    <row r="13947" spans="1:43" x14ac:dyDescent="0.35">
      <c r="A13947" t="s">
        <v>74454</v>
      </c>
      <c r="B13947" t="s">
        <v>74455</v>
      </c>
      <c r="C13947" t="s">
        <v>849</v>
      </c>
      <c r="F13947" t="s">
        <v>74456</v>
      </c>
      <c r="H13947" t="s">
        <v>74454</v>
      </c>
      <c r="J13947" t="s">
        <v>43798</v>
      </c>
      <c r="K13947" t="s">
        <v>43799</v>
      </c>
      <c r="M13947" t="s">
        <v>9168</v>
      </c>
      <c r="N13947" t="s">
        <v>253</v>
      </c>
      <c r="O13947">
        <v>87144</v>
      </c>
      <c r="P13947" t="s">
        <v>50</v>
      </c>
      <c r="U13947" s="1">
        <v>45365</v>
      </c>
      <c r="V13947" s="1">
        <v>45365</v>
      </c>
      <c r="W13947" s="1">
        <v>45365.448611111111</v>
      </c>
      <c r="X13947" s="1">
        <v>45365.448611111111</v>
      </c>
      <c r="AC13947" t="s">
        <v>53</v>
      </c>
      <c r="AD13947">
        <v>2969483882</v>
      </c>
      <c r="AE13947" s="1">
        <v>37680</v>
      </c>
      <c r="AF13947" t="s">
        <v>74457</v>
      </c>
      <c r="AG13947" t="s">
        <v>74458</v>
      </c>
      <c r="AH13947" t="s">
        <v>51</v>
      </c>
      <c r="AJ13947" t="s">
        <v>53</v>
      </c>
      <c r="AK13947" t="s">
        <v>78</v>
      </c>
      <c r="AO13947" t="s">
        <v>5443</v>
      </c>
      <c r="AP13947" s="1">
        <v>45468.620138888888</v>
      </c>
    </row>
    <row r="13948" spans="1:43" x14ac:dyDescent="0.35">
      <c r="A13948" t="s">
        <v>74459</v>
      </c>
      <c r="B13948" t="s">
        <v>65762</v>
      </c>
      <c r="C13948" t="s">
        <v>66168</v>
      </c>
      <c r="F13948" t="s">
        <v>74460</v>
      </c>
      <c r="H13948" t="s">
        <v>74459</v>
      </c>
      <c r="J13948" t="s">
        <v>74461</v>
      </c>
      <c r="K13948" t="s">
        <v>74462</v>
      </c>
      <c r="M13948" t="s">
        <v>753</v>
      </c>
      <c r="N13948" t="s">
        <v>798</v>
      </c>
      <c r="O13948">
        <v>79938</v>
      </c>
      <c r="P13948" t="s">
        <v>50</v>
      </c>
      <c r="U13948" s="1">
        <v>45365</v>
      </c>
      <c r="V13948" s="1">
        <v>45365</v>
      </c>
      <c r="W13948" s="1">
        <v>45365.620833333334</v>
      </c>
      <c r="X13948" s="1">
        <v>45365.620833333334</v>
      </c>
      <c r="AC13948" t="s">
        <v>51</v>
      </c>
      <c r="AD13948">
        <v>2974129491</v>
      </c>
      <c r="AE13948" s="1">
        <v>45365.661805555559</v>
      </c>
      <c r="AF13948" t="s">
        <v>74463</v>
      </c>
      <c r="AG13948" t="s">
        <v>74464</v>
      </c>
      <c r="AH13948" t="s">
        <v>51</v>
      </c>
      <c r="AJ13948" t="s">
        <v>53</v>
      </c>
      <c r="AK13948" t="s">
        <v>78</v>
      </c>
      <c r="AO13948" t="s">
        <v>5443</v>
      </c>
      <c r="AP13948" s="1">
        <v>45365.715277777781</v>
      </c>
      <c r="AQ13948" s="1">
        <v>45365.71875</v>
      </c>
    </row>
    <row r="13949" spans="1:43" x14ac:dyDescent="0.35">
      <c r="A13949" t="s">
        <v>74465</v>
      </c>
      <c r="B13949" t="s">
        <v>47765</v>
      </c>
      <c r="C13949" t="s">
        <v>68671</v>
      </c>
      <c r="F13949">
        <v>15058031678</v>
      </c>
      <c r="H13949" t="s">
        <v>74466</v>
      </c>
      <c r="J13949" t="s">
        <v>74467</v>
      </c>
      <c r="K13949" t="s">
        <v>74468</v>
      </c>
      <c r="M13949" t="s">
        <v>74469</v>
      </c>
      <c r="N13949" t="s">
        <v>398</v>
      </c>
      <c r="O13949">
        <v>87020</v>
      </c>
      <c r="P13949" t="s">
        <v>50</v>
      </c>
      <c r="U13949" s="1">
        <v>45365</v>
      </c>
      <c r="V13949" s="1">
        <v>45365</v>
      </c>
      <c r="W13949" s="1">
        <v>45365.777777777781</v>
      </c>
      <c r="X13949" s="1">
        <v>45365.777777777781</v>
      </c>
      <c r="AC13949" t="s">
        <v>53</v>
      </c>
      <c r="AD13949">
        <v>1000000001</v>
      </c>
      <c r="AE13949" s="1">
        <v>39973.351388888892</v>
      </c>
      <c r="AF13949" t="s">
        <v>3377</v>
      </c>
      <c r="AG13949" t="s">
        <v>74470</v>
      </c>
      <c r="AH13949" t="s">
        <v>51</v>
      </c>
      <c r="AJ13949" t="s">
        <v>53</v>
      </c>
      <c r="AK13949" t="s">
        <v>78</v>
      </c>
      <c r="AO13949" t="s">
        <v>51552</v>
      </c>
    </row>
    <row r="13950" spans="1:43" x14ac:dyDescent="0.35">
      <c r="A13950" t="s">
        <v>74471</v>
      </c>
      <c r="B13950" t="s">
        <v>74472</v>
      </c>
      <c r="C13950" t="s">
        <v>7950</v>
      </c>
      <c r="F13950">
        <v>15755175788</v>
      </c>
      <c r="H13950" t="s">
        <v>74471</v>
      </c>
      <c r="K13950" t="s">
        <v>74473</v>
      </c>
      <c r="M13950" t="s">
        <v>1528</v>
      </c>
      <c r="N13950" t="s">
        <v>398</v>
      </c>
      <c r="O13950">
        <v>87801</v>
      </c>
      <c r="P13950" t="s">
        <v>50</v>
      </c>
      <c r="U13950" s="1">
        <v>45365</v>
      </c>
      <c r="V13950" s="1">
        <v>45365</v>
      </c>
      <c r="W13950" s="1">
        <v>45365.681250000001</v>
      </c>
      <c r="X13950" s="1">
        <v>45365.681250000001</v>
      </c>
      <c r="AC13950" t="s">
        <v>53</v>
      </c>
      <c r="AD13950">
        <v>1000000001</v>
      </c>
      <c r="AE13950" s="1">
        <v>39973.351388888892</v>
      </c>
      <c r="AF13950" t="s">
        <v>3377</v>
      </c>
      <c r="AG13950" t="s">
        <v>74474</v>
      </c>
      <c r="AH13950" t="s">
        <v>51</v>
      </c>
      <c r="AJ13950" t="s">
        <v>53</v>
      </c>
      <c r="AK13950" t="s">
        <v>78</v>
      </c>
      <c r="AO13950" t="s">
        <v>51552</v>
      </c>
    </row>
    <row r="13951" spans="1:43" x14ac:dyDescent="0.35">
      <c r="A13951" t="s">
        <v>74475</v>
      </c>
      <c r="B13951" t="s">
        <v>25140</v>
      </c>
      <c r="C13951" t="s">
        <v>34278</v>
      </c>
      <c r="F13951" t="s">
        <v>74476</v>
      </c>
      <c r="H13951" t="s">
        <v>74475</v>
      </c>
      <c r="J13951" t="s">
        <v>74477</v>
      </c>
      <c r="K13951" t="s">
        <v>74478</v>
      </c>
      <c r="M13951" t="s">
        <v>67517</v>
      </c>
      <c r="N13951" t="s">
        <v>253</v>
      </c>
      <c r="O13951">
        <v>88341</v>
      </c>
      <c r="P13951" t="s">
        <v>50</v>
      </c>
      <c r="U13951" s="1">
        <v>45365</v>
      </c>
      <c r="V13951" s="1">
        <v>45365</v>
      </c>
      <c r="W13951" s="1">
        <v>45365.631944444445</v>
      </c>
      <c r="X13951" s="1">
        <v>45365.631944444445</v>
      </c>
      <c r="AC13951" t="s">
        <v>53</v>
      </c>
      <c r="AD13951">
        <v>1000000001</v>
      </c>
      <c r="AE13951" s="1">
        <v>39973.351388888892</v>
      </c>
      <c r="AF13951" t="s">
        <v>3377</v>
      </c>
      <c r="AG13951" t="s">
        <v>74479</v>
      </c>
      <c r="AH13951" t="s">
        <v>51</v>
      </c>
      <c r="AJ13951" t="s">
        <v>53</v>
      </c>
      <c r="AK13951" t="s">
        <v>78</v>
      </c>
      <c r="AO13951" t="s">
        <v>5443</v>
      </c>
      <c r="AP13951" s="1">
        <v>45365.631249999999</v>
      </c>
      <c r="AQ13951" s="1">
        <v>45365.656944444447</v>
      </c>
    </row>
    <row r="13952" spans="1:43" x14ac:dyDescent="0.35">
      <c r="A13952" t="s">
        <v>74480</v>
      </c>
      <c r="B13952" t="s">
        <v>14007</v>
      </c>
      <c r="C13952" t="s">
        <v>302</v>
      </c>
      <c r="F13952" t="s">
        <v>74481</v>
      </c>
      <c r="H13952" t="s">
        <v>74480</v>
      </c>
      <c r="J13952" t="s">
        <v>45751</v>
      </c>
      <c r="K13952" t="s">
        <v>71119</v>
      </c>
      <c r="L13952" t="s">
        <v>71120</v>
      </c>
      <c r="M13952" t="s">
        <v>3412</v>
      </c>
      <c r="N13952" t="s">
        <v>213</v>
      </c>
      <c r="O13952">
        <v>80751</v>
      </c>
      <c r="P13952" t="s">
        <v>50</v>
      </c>
      <c r="U13952" s="1">
        <v>45365</v>
      </c>
      <c r="V13952" s="1">
        <v>45365</v>
      </c>
      <c r="W13952" s="1">
        <v>45365.702777777777</v>
      </c>
      <c r="X13952" s="1">
        <v>45365.702777777777</v>
      </c>
      <c r="AC13952" t="s">
        <v>51</v>
      </c>
      <c r="AD13952">
        <v>2972169641</v>
      </c>
      <c r="AE13952" s="1">
        <v>44922.48541666667</v>
      </c>
      <c r="AF13952" t="s">
        <v>45753</v>
      </c>
      <c r="AG13952" t="s">
        <v>74482</v>
      </c>
      <c r="AH13952" t="s">
        <v>51</v>
      </c>
      <c r="AJ13952" t="s">
        <v>53</v>
      </c>
      <c r="AK13952" t="s">
        <v>78</v>
      </c>
      <c r="AO13952" t="s">
        <v>5443</v>
      </c>
      <c r="AP13952" s="1">
        <v>45365.701388888891</v>
      </c>
    </row>
    <row r="13953" spans="1:43" x14ac:dyDescent="0.35">
      <c r="A13953" t="s">
        <v>74483</v>
      </c>
      <c r="B13953" t="s">
        <v>1299</v>
      </c>
      <c r="C13953" t="s">
        <v>34754</v>
      </c>
      <c r="F13953" t="s">
        <v>74484</v>
      </c>
      <c r="H13953" t="s">
        <v>74485</v>
      </c>
      <c r="J13953" t="s">
        <v>74486</v>
      </c>
      <c r="K13953" t="s">
        <v>74487</v>
      </c>
      <c r="M13953" t="s">
        <v>419</v>
      </c>
      <c r="N13953" t="s">
        <v>253</v>
      </c>
      <c r="O13953">
        <v>87199</v>
      </c>
      <c r="P13953" t="s">
        <v>50</v>
      </c>
      <c r="U13953" s="1">
        <v>45366</v>
      </c>
      <c r="V13953" s="1">
        <v>45366</v>
      </c>
      <c r="W13953" s="1">
        <v>45366.529166666667</v>
      </c>
      <c r="X13953" s="1">
        <v>45366.529166666667</v>
      </c>
      <c r="AC13953" t="s">
        <v>51</v>
      </c>
      <c r="AD13953">
        <v>2969924416</v>
      </c>
      <c r="AE13953" s="1">
        <v>43780.416666666664</v>
      </c>
      <c r="AF13953" t="s">
        <v>74488</v>
      </c>
      <c r="AG13953" t="s">
        <v>74489</v>
      </c>
      <c r="AH13953" t="s">
        <v>51</v>
      </c>
      <c r="AJ13953" t="s">
        <v>53</v>
      </c>
      <c r="AK13953" t="s">
        <v>78</v>
      </c>
      <c r="AO13953" t="s">
        <v>5443</v>
      </c>
      <c r="AP13953" s="1">
        <v>45467.459027777775</v>
      </c>
      <c r="AQ13953" s="1">
        <v>45404.672222222223</v>
      </c>
    </row>
    <row r="13954" spans="1:43" x14ac:dyDescent="0.35">
      <c r="A13954" t="s">
        <v>74490</v>
      </c>
      <c r="B13954" t="s">
        <v>52814</v>
      </c>
      <c r="C13954" t="s">
        <v>9349</v>
      </c>
      <c r="F13954" t="s">
        <v>74491</v>
      </c>
      <c r="H13954" t="s">
        <v>74492</v>
      </c>
      <c r="J13954" t="s">
        <v>58367</v>
      </c>
      <c r="K13954" t="s">
        <v>74493</v>
      </c>
      <c r="M13954" t="s">
        <v>5276</v>
      </c>
      <c r="N13954" t="s">
        <v>5277</v>
      </c>
      <c r="O13954">
        <v>82718</v>
      </c>
      <c r="P13954" t="s">
        <v>50</v>
      </c>
      <c r="U13954" s="1">
        <v>45366</v>
      </c>
      <c r="V13954" s="1">
        <v>45366</v>
      </c>
      <c r="W13954" s="1">
        <v>45366.376388888886</v>
      </c>
      <c r="X13954" s="1">
        <v>45366.376388888886</v>
      </c>
      <c r="AC13954" t="s">
        <v>53</v>
      </c>
      <c r="AD13954">
        <v>2969483619</v>
      </c>
      <c r="AE13954" s="1">
        <v>37663</v>
      </c>
      <c r="AF13954" t="s">
        <v>61775</v>
      </c>
      <c r="AG13954" t="s">
        <v>74494</v>
      </c>
      <c r="AH13954" t="s">
        <v>51</v>
      </c>
      <c r="AJ13954" t="s">
        <v>53</v>
      </c>
      <c r="AO13954" t="s">
        <v>5443</v>
      </c>
      <c r="AP13954" s="1">
        <v>45475.686805555553</v>
      </c>
    </row>
    <row r="13955" spans="1:43" x14ac:dyDescent="0.35">
      <c r="A13955" t="s">
        <v>74495</v>
      </c>
      <c r="B13955" t="s">
        <v>46080</v>
      </c>
      <c r="C13955" t="s">
        <v>74496</v>
      </c>
      <c r="F13955" t="s">
        <v>59540</v>
      </c>
      <c r="H13955" t="s">
        <v>74495</v>
      </c>
      <c r="J13955" t="s">
        <v>70046</v>
      </c>
      <c r="K13955" t="s">
        <v>70047</v>
      </c>
      <c r="M13955" t="s">
        <v>154</v>
      </c>
      <c r="N13955" t="s">
        <v>213</v>
      </c>
      <c r="O13955">
        <v>80631</v>
      </c>
      <c r="P13955" t="s">
        <v>50</v>
      </c>
      <c r="U13955" s="1">
        <v>45366</v>
      </c>
      <c r="V13955" s="1">
        <v>45366</v>
      </c>
      <c r="W13955" s="1">
        <v>45366.459722222222</v>
      </c>
      <c r="X13955" s="1">
        <v>45366.459722222222</v>
      </c>
      <c r="AC13955" t="s">
        <v>53</v>
      </c>
      <c r="AD13955">
        <v>2970080094</v>
      </c>
      <c r="AE13955" s="1">
        <v>44386.479861111111</v>
      </c>
      <c r="AF13955" t="s">
        <v>70048</v>
      </c>
      <c r="AG13955" t="s">
        <v>74497</v>
      </c>
      <c r="AH13955" t="s">
        <v>51</v>
      </c>
      <c r="AJ13955" t="s">
        <v>53</v>
      </c>
      <c r="AO13955" t="s">
        <v>57090</v>
      </c>
      <c r="AP13955" s="1">
        <v>45470.650694444441</v>
      </c>
      <c r="AQ13955" s="1">
        <v>45463.711111111108</v>
      </c>
    </row>
    <row r="13956" spans="1:43" x14ac:dyDescent="0.35">
      <c r="A13956" t="s">
        <v>74498</v>
      </c>
      <c r="B13956" t="s">
        <v>74499</v>
      </c>
      <c r="C13956" t="s">
        <v>2362</v>
      </c>
      <c r="F13956" t="s">
        <v>74500</v>
      </c>
      <c r="H13956" t="s">
        <v>74498</v>
      </c>
      <c r="J13956" t="s">
        <v>74501</v>
      </c>
      <c r="K13956" t="s">
        <v>74502</v>
      </c>
      <c r="M13956" t="s">
        <v>7946</v>
      </c>
      <c r="N13956" t="s">
        <v>253</v>
      </c>
      <c r="O13956">
        <v>88310</v>
      </c>
      <c r="P13956" t="s">
        <v>50</v>
      </c>
      <c r="U13956" s="1">
        <v>45366</v>
      </c>
      <c r="V13956" s="1">
        <v>45366</v>
      </c>
      <c r="W13956" s="1">
        <v>45366.444444444445</v>
      </c>
      <c r="X13956" s="1">
        <v>45366.444444444445</v>
      </c>
      <c r="AC13956" t="s">
        <v>51</v>
      </c>
      <c r="AD13956">
        <v>2969888242</v>
      </c>
      <c r="AE13956" s="1">
        <v>43609.511805555558</v>
      </c>
      <c r="AF13956" t="s">
        <v>74503</v>
      </c>
      <c r="AG13956" t="s">
        <v>74504</v>
      </c>
      <c r="AH13956" t="s">
        <v>51</v>
      </c>
      <c r="AJ13956" t="s">
        <v>53</v>
      </c>
      <c r="AK13956" t="s">
        <v>78</v>
      </c>
      <c r="AO13956" t="s">
        <v>5443</v>
      </c>
      <c r="AP13956" s="1">
        <v>45366.449305555558</v>
      </c>
      <c r="AQ13956" s="1">
        <v>45366.451388888891</v>
      </c>
    </row>
    <row r="13957" spans="1:43" x14ac:dyDescent="0.35">
      <c r="A13957" t="s">
        <v>74505</v>
      </c>
      <c r="B13957" t="s">
        <v>12908</v>
      </c>
      <c r="C13957" t="s">
        <v>58975</v>
      </c>
      <c r="F13957" t="s">
        <v>74506</v>
      </c>
      <c r="G13957" t="s">
        <v>74507</v>
      </c>
      <c r="H13957" t="s">
        <v>74505</v>
      </c>
      <c r="J13957" t="s">
        <v>52920</v>
      </c>
      <c r="K13957" t="s">
        <v>74508</v>
      </c>
      <c r="M13957" t="s">
        <v>68310</v>
      </c>
      <c r="N13957" t="s">
        <v>287</v>
      </c>
      <c r="O13957">
        <v>81019</v>
      </c>
      <c r="P13957" t="s">
        <v>50</v>
      </c>
      <c r="U13957" s="1">
        <v>45366</v>
      </c>
      <c r="V13957" s="1">
        <v>45366</v>
      </c>
      <c r="AC13957" t="s">
        <v>53</v>
      </c>
      <c r="AD13957">
        <v>2972039723</v>
      </c>
      <c r="AE13957" s="1">
        <v>44519.677083333336</v>
      </c>
      <c r="AG13957" t="s">
        <v>74509</v>
      </c>
      <c r="AH13957" t="s">
        <v>51</v>
      </c>
      <c r="AJ13957" t="s">
        <v>53</v>
      </c>
      <c r="AO13957" t="s">
        <v>57090</v>
      </c>
    </row>
    <row r="13958" spans="1:43" x14ac:dyDescent="0.35">
      <c r="A13958" t="s">
        <v>74510</v>
      </c>
      <c r="B13958" t="s">
        <v>74511</v>
      </c>
      <c r="C13958" t="s">
        <v>759</v>
      </c>
      <c r="F13958" t="s">
        <v>74512</v>
      </c>
      <c r="H13958" t="s">
        <v>74510</v>
      </c>
      <c r="J13958" t="s">
        <v>36113</v>
      </c>
      <c r="K13958" t="s">
        <v>369</v>
      </c>
      <c r="M13958" t="s">
        <v>370</v>
      </c>
      <c r="N13958" t="s">
        <v>501</v>
      </c>
      <c r="O13958">
        <v>88240</v>
      </c>
      <c r="P13958" t="s">
        <v>50</v>
      </c>
      <c r="U13958" s="1">
        <v>45366</v>
      </c>
      <c r="V13958" s="1">
        <v>45366</v>
      </c>
      <c r="W13958" s="1">
        <v>45366.62222222222</v>
      </c>
      <c r="X13958" s="1">
        <v>45366.62222222222</v>
      </c>
      <c r="AC13958" t="s">
        <v>51</v>
      </c>
      <c r="AD13958">
        <v>2969512497</v>
      </c>
      <c r="AE13958" s="1">
        <v>38481.407638888886</v>
      </c>
      <c r="AF13958" t="s">
        <v>4005</v>
      </c>
      <c r="AG13958" t="s">
        <v>74513</v>
      </c>
      <c r="AH13958" t="s">
        <v>51</v>
      </c>
      <c r="AJ13958" t="s">
        <v>53</v>
      </c>
      <c r="AK13958" t="s">
        <v>78</v>
      </c>
      <c r="AO13958" t="s">
        <v>5443</v>
      </c>
      <c r="AP13958" s="1">
        <v>45460.339583333334</v>
      </c>
      <c r="AQ13958" s="1">
        <v>45460.342361111114</v>
      </c>
    </row>
    <row r="13959" spans="1:43" x14ac:dyDescent="0.35">
      <c r="A13959" t="s">
        <v>74514</v>
      </c>
      <c r="B13959" t="s">
        <v>74515</v>
      </c>
      <c r="C13959" t="s">
        <v>894</v>
      </c>
      <c r="F13959" t="s">
        <v>74516</v>
      </c>
      <c r="H13959" t="s">
        <v>74514</v>
      </c>
      <c r="J13959" t="s">
        <v>74517</v>
      </c>
      <c r="K13959" t="s">
        <v>74518</v>
      </c>
      <c r="M13959" t="s">
        <v>42071</v>
      </c>
      <c r="N13959" t="s">
        <v>213</v>
      </c>
      <c r="O13959">
        <v>80446</v>
      </c>
      <c r="P13959" t="s">
        <v>50</v>
      </c>
      <c r="U13959" s="1">
        <v>45366</v>
      </c>
      <c r="V13959" s="1">
        <v>45366</v>
      </c>
      <c r="W13959" s="1">
        <v>45366.531944444447</v>
      </c>
      <c r="X13959" s="1">
        <v>45366.531944444447</v>
      </c>
      <c r="AC13959" t="s">
        <v>51</v>
      </c>
      <c r="AD13959">
        <v>2969557929</v>
      </c>
      <c r="AE13959" s="1">
        <v>40546.69027777778</v>
      </c>
      <c r="AF13959" t="s">
        <v>74519</v>
      </c>
      <c r="AG13959" t="s">
        <v>74520</v>
      </c>
      <c r="AH13959" t="s">
        <v>51</v>
      </c>
      <c r="AJ13959" t="s">
        <v>53</v>
      </c>
      <c r="AK13959" t="s">
        <v>78</v>
      </c>
      <c r="AO13959" t="s">
        <v>5443</v>
      </c>
      <c r="AP13959" s="1">
        <v>45455.634027777778</v>
      </c>
    </row>
    <row r="13960" spans="1:43" x14ac:dyDescent="0.35">
      <c r="A13960" t="s">
        <v>74521</v>
      </c>
      <c r="B13960" t="s">
        <v>56444</v>
      </c>
      <c r="C13960" t="s">
        <v>19854</v>
      </c>
      <c r="F13960" t="s">
        <v>74522</v>
      </c>
      <c r="H13960" t="s">
        <v>56443</v>
      </c>
      <c r="J13960" t="s">
        <v>56447</v>
      </c>
      <c r="K13960" t="s">
        <v>74523</v>
      </c>
      <c r="M13960" t="s">
        <v>5182</v>
      </c>
      <c r="N13960" t="s">
        <v>65</v>
      </c>
      <c r="O13960">
        <v>80137</v>
      </c>
      <c r="P13960" t="s">
        <v>50</v>
      </c>
      <c r="U13960" s="1">
        <v>45366</v>
      </c>
      <c r="V13960" s="1">
        <v>45366</v>
      </c>
      <c r="W13960" s="1">
        <v>45366.441666666666</v>
      </c>
      <c r="X13960" s="1">
        <v>45366.441666666666</v>
      </c>
      <c r="AC13960" t="s">
        <v>53</v>
      </c>
      <c r="AD13960">
        <v>2969751569</v>
      </c>
      <c r="AE13960" s="1">
        <v>42944.51458333333</v>
      </c>
      <c r="AF13960" t="s">
        <v>56448</v>
      </c>
      <c r="AG13960" t="s">
        <v>74524</v>
      </c>
      <c r="AH13960" t="s">
        <v>51</v>
      </c>
      <c r="AJ13960" t="s">
        <v>53</v>
      </c>
      <c r="AO13960" t="s">
        <v>57090</v>
      </c>
      <c r="AP13960" s="1">
        <v>45366.633333333331</v>
      </c>
      <c r="AQ13960" s="1">
        <v>45366.45416666667</v>
      </c>
    </row>
    <row r="13961" spans="1:43" x14ac:dyDescent="0.35">
      <c r="A13961">
        <v>361650</v>
      </c>
      <c r="B13961" t="s">
        <v>8521</v>
      </c>
      <c r="C13961" t="s">
        <v>3330</v>
      </c>
      <c r="F13961" t="s">
        <v>43635</v>
      </c>
      <c r="G13961">
        <v>4802449235</v>
      </c>
      <c r="H13961" t="s">
        <v>43636</v>
      </c>
      <c r="J13961" t="s">
        <v>12614</v>
      </c>
      <c r="M13961" t="s">
        <v>1333</v>
      </c>
      <c r="N13961" t="s">
        <v>287</v>
      </c>
      <c r="O13961">
        <v>80110</v>
      </c>
      <c r="P13961" t="s">
        <v>50</v>
      </c>
      <c r="U13961" s="1">
        <v>45366</v>
      </c>
      <c r="V13961" s="1">
        <v>45366</v>
      </c>
      <c r="AC13961" t="s">
        <v>53</v>
      </c>
      <c r="AD13961">
        <v>2969543968</v>
      </c>
      <c r="AE13961" s="1">
        <v>40032.470138888886</v>
      </c>
      <c r="AG13961" t="s">
        <v>74525</v>
      </c>
      <c r="AH13961" t="s">
        <v>51</v>
      </c>
      <c r="AJ13961" t="s">
        <v>53</v>
      </c>
      <c r="AO13961" t="s">
        <v>57090</v>
      </c>
    </row>
    <row r="13962" spans="1:43" x14ac:dyDescent="0.35">
      <c r="A13962" t="s">
        <v>74526</v>
      </c>
      <c r="B13962" t="s">
        <v>74527</v>
      </c>
      <c r="C13962" t="s">
        <v>812</v>
      </c>
      <c r="F13962" t="s">
        <v>74528</v>
      </c>
      <c r="H13962" t="s">
        <v>74529</v>
      </c>
      <c r="J13962" t="s">
        <v>74184</v>
      </c>
      <c r="K13962" t="s">
        <v>7276</v>
      </c>
      <c r="M13962" t="s">
        <v>9507</v>
      </c>
      <c r="N13962" t="s">
        <v>213</v>
      </c>
      <c r="O13962">
        <v>81506</v>
      </c>
      <c r="P13962" t="s">
        <v>50</v>
      </c>
      <c r="U13962" s="1">
        <v>45366</v>
      </c>
      <c r="V13962" s="1">
        <v>45366</v>
      </c>
      <c r="AC13962" t="s">
        <v>53</v>
      </c>
      <c r="AD13962">
        <v>2974575780</v>
      </c>
      <c r="AE13962" s="1">
        <v>45427.605555555558</v>
      </c>
      <c r="AG13962" t="s">
        <v>74530</v>
      </c>
      <c r="AH13962" t="s">
        <v>51</v>
      </c>
      <c r="AJ13962" t="s">
        <v>53</v>
      </c>
      <c r="AO13962" t="s">
        <v>57090</v>
      </c>
    </row>
    <row r="13963" spans="1:43" x14ac:dyDescent="0.35">
      <c r="A13963" t="s">
        <v>74531</v>
      </c>
      <c r="B13963" t="s">
        <v>74532</v>
      </c>
      <c r="C13963" t="s">
        <v>9136</v>
      </c>
      <c r="F13963">
        <v>12235512964</v>
      </c>
      <c r="H13963" t="s">
        <v>74533</v>
      </c>
      <c r="K13963" t="s">
        <v>74534</v>
      </c>
      <c r="M13963" t="s">
        <v>74535</v>
      </c>
      <c r="N13963" t="s">
        <v>6033</v>
      </c>
      <c r="O13963">
        <v>94016</v>
      </c>
      <c r="P13963" t="s">
        <v>50</v>
      </c>
      <c r="U13963" s="1">
        <v>45366</v>
      </c>
      <c r="V13963" s="1">
        <v>45366</v>
      </c>
      <c r="W13963" s="1">
        <v>45392.671527777777</v>
      </c>
      <c r="X13963" s="1">
        <v>45392.671527777777</v>
      </c>
      <c r="AC13963" t="s">
        <v>53</v>
      </c>
      <c r="AD13963">
        <v>1000000001</v>
      </c>
      <c r="AE13963" s="1">
        <v>39973.351388888892</v>
      </c>
      <c r="AF13963" t="s">
        <v>3377</v>
      </c>
      <c r="AG13963" t="s">
        <v>74536</v>
      </c>
      <c r="AH13963" t="s">
        <v>51</v>
      </c>
      <c r="AJ13963" t="s">
        <v>53</v>
      </c>
      <c r="AO13963" t="s">
        <v>51983</v>
      </c>
    </row>
    <row r="13964" spans="1:43" x14ac:dyDescent="0.35">
      <c r="A13964" t="s">
        <v>74537</v>
      </c>
      <c r="B13964" t="s">
        <v>36590</v>
      </c>
      <c r="C13964" t="s">
        <v>5318</v>
      </c>
      <c r="F13964" t="s">
        <v>74538</v>
      </c>
      <c r="H13964" t="s">
        <v>74537</v>
      </c>
      <c r="J13964" t="s">
        <v>51208</v>
      </c>
      <c r="K13964" t="s">
        <v>7276</v>
      </c>
      <c r="M13964" t="s">
        <v>9507</v>
      </c>
      <c r="N13964" t="s">
        <v>213</v>
      </c>
      <c r="O13964">
        <v>81506</v>
      </c>
      <c r="P13964" t="s">
        <v>50</v>
      </c>
      <c r="U13964" s="1">
        <v>45366</v>
      </c>
      <c r="V13964" s="1">
        <v>45366</v>
      </c>
      <c r="AC13964" t="s">
        <v>53</v>
      </c>
      <c r="AD13964">
        <v>2969560519</v>
      </c>
      <c r="AE13964" s="1">
        <v>40618.693749999999</v>
      </c>
      <c r="AG13964" t="s">
        <v>74539</v>
      </c>
      <c r="AH13964" t="s">
        <v>51</v>
      </c>
      <c r="AJ13964" t="s">
        <v>53</v>
      </c>
      <c r="AO13964" t="s">
        <v>57090</v>
      </c>
    </row>
    <row r="13965" spans="1:43" x14ac:dyDescent="0.35">
      <c r="A13965" t="s">
        <v>74540</v>
      </c>
      <c r="B13965" t="s">
        <v>40361</v>
      </c>
      <c r="C13965" t="s">
        <v>1499</v>
      </c>
      <c r="F13965" t="s">
        <v>74541</v>
      </c>
      <c r="H13965" t="s">
        <v>74540</v>
      </c>
      <c r="J13965" t="s">
        <v>51208</v>
      </c>
      <c r="K13965" t="s">
        <v>7276</v>
      </c>
      <c r="M13965" t="s">
        <v>9507</v>
      </c>
      <c r="N13965" t="s">
        <v>213</v>
      </c>
      <c r="O13965">
        <v>81506</v>
      </c>
      <c r="P13965" t="s">
        <v>50</v>
      </c>
      <c r="U13965" s="1">
        <v>45366</v>
      </c>
      <c r="V13965" s="1">
        <v>45366</v>
      </c>
      <c r="AC13965" t="s">
        <v>53</v>
      </c>
      <c r="AD13965">
        <v>2969560519</v>
      </c>
      <c r="AE13965" s="1">
        <v>40618.693749999999</v>
      </c>
      <c r="AG13965" t="s">
        <v>74542</v>
      </c>
      <c r="AH13965" t="s">
        <v>51</v>
      </c>
      <c r="AJ13965" t="s">
        <v>53</v>
      </c>
      <c r="AO13965" t="s">
        <v>57090</v>
      </c>
    </row>
    <row r="13966" spans="1:43" x14ac:dyDescent="0.35">
      <c r="A13966" t="s">
        <v>74543</v>
      </c>
      <c r="B13966" t="s">
        <v>74544</v>
      </c>
      <c r="C13966" t="s">
        <v>22972</v>
      </c>
      <c r="F13966" t="s">
        <v>74545</v>
      </c>
      <c r="H13966" t="s">
        <v>74543</v>
      </c>
      <c r="J13966" t="s">
        <v>74546</v>
      </c>
      <c r="K13966" t="s">
        <v>74547</v>
      </c>
      <c r="M13966" t="s">
        <v>1296</v>
      </c>
      <c r="N13966" t="s">
        <v>253</v>
      </c>
      <c r="O13966">
        <v>88220</v>
      </c>
      <c r="P13966" t="s">
        <v>50</v>
      </c>
      <c r="U13966" s="1">
        <v>45366</v>
      </c>
      <c r="V13966" s="1">
        <v>45366</v>
      </c>
      <c r="W13966" s="1">
        <v>45366.665277777778</v>
      </c>
      <c r="X13966" s="1">
        <v>45366.665277777778</v>
      </c>
      <c r="AC13966" t="s">
        <v>53</v>
      </c>
      <c r="AD13966">
        <v>1000000001</v>
      </c>
      <c r="AE13966" s="1">
        <v>39973.351388888892</v>
      </c>
      <c r="AF13966" t="s">
        <v>3377</v>
      </c>
      <c r="AG13966" t="s">
        <v>74548</v>
      </c>
      <c r="AH13966" t="s">
        <v>51</v>
      </c>
      <c r="AJ13966" t="s">
        <v>53</v>
      </c>
      <c r="AK13966" t="s">
        <v>78</v>
      </c>
      <c r="AO13966" t="s">
        <v>5443</v>
      </c>
      <c r="AP13966" s="1">
        <v>45407.511805555558</v>
      </c>
      <c r="AQ13966" s="1">
        <v>45386.460416666669</v>
      </c>
    </row>
    <row r="13967" spans="1:43" x14ac:dyDescent="0.35">
      <c r="A13967" t="s">
        <v>74549</v>
      </c>
      <c r="B13967" t="s">
        <v>74550</v>
      </c>
      <c r="C13967" t="s">
        <v>2986</v>
      </c>
      <c r="F13967">
        <v>17195343044</v>
      </c>
      <c r="H13967" t="s">
        <v>74549</v>
      </c>
      <c r="N13967" t="s">
        <v>287</v>
      </c>
      <c r="P13967" t="s">
        <v>50</v>
      </c>
      <c r="U13967" s="1">
        <v>45366</v>
      </c>
      <c r="V13967" s="1">
        <v>45366</v>
      </c>
      <c r="W13967" s="1">
        <v>45366.595138888886</v>
      </c>
      <c r="X13967" s="1">
        <v>45366.595138888886</v>
      </c>
      <c r="AC13967" t="s">
        <v>53</v>
      </c>
      <c r="AD13967">
        <v>1000000001</v>
      </c>
      <c r="AE13967" s="1">
        <v>39973.351388888892</v>
      </c>
      <c r="AF13967" t="s">
        <v>3377</v>
      </c>
      <c r="AG13967" t="s">
        <v>74551</v>
      </c>
      <c r="AH13967" t="s">
        <v>51</v>
      </c>
      <c r="AJ13967" t="s">
        <v>53</v>
      </c>
      <c r="AK13967" t="s">
        <v>78</v>
      </c>
      <c r="AO13967" t="s">
        <v>51552</v>
      </c>
    </row>
    <row r="13968" spans="1:43" x14ac:dyDescent="0.35">
      <c r="A13968" t="s">
        <v>74552</v>
      </c>
      <c r="B13968" t="s">
        <v>74553</v>
      </c>
      <c r="C13968" t="s">
        <v>383</v>
      </c>
      <c r="D13968" t="s">
        <v>3367</v>
      </c>
      <c r="F13968" t="s">
        <v>47</v>
      </c>
      <c r="G13968" t="s">
        <v>74554</v>
      </c>
      <c r="H13968" t="s">
        <v>74555</v>
      </c>
      <c r="J13968" t="s">
        <v>49</v>
      </c>
      <c r="P13968" t="s">
        <v>50</v>
      </c>
      <c r="U13968" s="1">
        <v>45367</v>
      </c>
      <c r="V13968" s="1">
        <v>45367</v>
      </c>
      <c r="W13968" s="1">
        <v>45372.430555555555</v>
      </c>
      <c r="X13968" s="1">
        <v>45372.430555555555</v>
      </c>
      <c r="AC13968" t="s">
        <v>53</v>
      </c>
      <c r="AD13968">
        <v>1000000000</v>
      </c>
      <c r="AE13968" s="1">
        <v>37295</v>
      </c>
      <c r="AG13968" t="s">
        <v>74556</v>
      </c>
      <c r="AH13968" t="s">
        <v>51</v>
      </c>
      <c r="AJ13968" t="s">
        <v>53</v>
      </c>
      <c r="AO13968" t="s">
        <v>5443</v>
      </c>
      <c r="AP13968" s="1">
        <v>45469.659722222219</v>
      </c>
    </row>
    <row r="13969" spans="1:43" x14ac:dyDescent="0.35">
      <c r="A13969" t="s">
        <v>74557</v>
      </c>
      <c r="B13969" t="s">
        <v>32063</v>
      </c>
      <c r="C13969" t="s">
        <v>14592</v>
      </c>
      <c r="F13969" t="s">
        <v>74558</v>
      </c>
      <c r="H13969" t="s">
        <v>74557</v>
      </c>
      <c r="J13969" t="s">
        <v>74559</v>
      </c>
      <c r="N13969" t="s">
        <v>287</v>
      </c>
      <c r="O13969">
        <v>80207</v>
      </c>
      <c r="P13969" t="s">
        <v>50</v>
      </c>
      <c r="U13969" s="1">
        <v>45367</v>
      </c>
      <c r="V13969" s="1">
        <v>45367</v>
      </c>
      <c r="W13969" s="1">
        <v>45367.058333333334</v>
      </c>
      <c r="X13969" s="1">
        <v>45367.058333333334</v>
      </c>
      <c r="AC13969" t="s">
        <v>53</v>
      </c>
      <c r="AD13969">
        <v>1000000001</v>
      </c>
      <c r="AE13969" s="1">
        <v>39973.351388888892</v>
      </c>
      <c r="AF13969" t="s">
        <v>3377</v>
      </c>
      <c r="AG13969" t="s">
        <v>74560</v>
      </c>
      <c r="AH13969" t="s">
        <v>51</v>
      </c>
      <c r="AJ13969" t="s">
        <v>53</v>
      </c>
      <c r="AK13969" t="s">
        <v>78</v>
      </c>
      <c r="AO13969" t="s">
        <v>5443</v>
      </c>
      <c r="AP13969" s="1">
        <v>45367.056944444441</v>
      </c>
    </row>
    <row r="13970" spans="1:43" x14ac:dyDescent="0.35">
      <c r="A13970" t="s">
        <v>74561</v>
      </c>
      <c r="B13970" t="s">
        <v>74562</v>
      </c>
      <c r="C13970" t="s">
        <v>849</v>
      </c>
      <c r="F13970" t="s">
        <v>74563</v>
      </c>
      <c r="H13970" t="s">
        <v>74564</v>
      </c>
      <c r="J13970" t="s">
        <v>74565</v>
      </c>
      <c r="K13970" t="s">
        <v>74566</v>
      </c>
      <c r="M13970" t="s">
        <v>16847</v>
      </c>
      <c r="N13970" t="s">
        <v>287</v>
      </c>
      <c r="O13970">
        <v>80536</v>
      </c>
      <c r="P13970" t="s">
        <v>50</v>
      </c>
      <c r="U13970" s="1">
        <v>45367</v>
      </c>
      <c r="V13970" s="1">
        <v>45367</v>
      </c>
      <c r="W13970" s="1">
        <v>45367.709722222222</v>
      </c>
      <c r="X13970" s="1">
        <v>45367.709722222222</v>
      </c>
      <c r="AC13970" t="s">
        <v>53</v>
      </c>
      <c r="AD13970">
        <v>2974136659</v>
      </c>
      <c r="AE13970" s="1">
        <v>45372.597916666666</v>
      </c>
      <c r="AF13970" t="s">
        <v>74567</v>
      </c>
      <c r="AG13970" t="s">
        <v>74568</v>
      </c>
      <c r="AH13970" t="s">
        <v>51</v>
      </c>
      <c r="AJ13970" t="s">
        <v>53</v>
      </c>
      <c r="AK13970" t="s">
        <v>78</v>
      </c>
      <c r="AO13970" t="s">
        <v>5443</v>
      </c>
      <c r="AP13970" s="1">
        <v>45371.544444444444</v>
      </c>
      <c r="AQ13970" s="1">
        <v>45367.71597222222</v>
      </c>
    </row>
    <row r="13971" spans="1:43" x14ac:dyDescent="0.35">
      <c r="A13971" t="s">
        <v>74569</v>
      </c>
      <c r="B13971" t="s">
        <v>23299</v>
      </c>
      <c r="C13971" t="s">
        <v>3834</v>
      </c>
      <c r="D13971" t="s">
        <v>302</v>
      </c>
      <c r="F13971" t="s">
        <v>47</v>
      </c>
      <c r="H13971" t="s">
        <v>74570</v>
      </c>
      <c r="J13971" t="s">
        <v>49</v>
      </c>
      <c r="P13971" t="s">
        <v>50</v>
      </c>
      <c r="U13971" s="1">
        <v>45368</v>
      </c>
      <c r="V13971" s="1">
        <v>45368</v>
      </c>
      <c r="W13971" s="1">
        <v>45372.430555555555</v>
      </c>
      <c r="X13971" s="1">
        <v>45372.430555555555</v>
      </c>
      <c r="AC13971" t="s">
        <v>53</v>
      </c>
      <c r="AD13971">
        <v>1000000000</v>
      </c>
      <c r="AE13971" s="1">
        <v>37295</v>
      </c>
      <c r="AG13971" t="s">
        <v>74571</v>
      </c>
      <c r="AH13971" t="s">
        <v>51</v>
      </c>
      <c r="AJ13971" t="s">
        <v>53</v>
      </c>
      <c r="AO13971" t="s">
        <v>5443</v>
      </c>
      <c r="AP13971" s="1">
        <v>45364.399305555555</v>
      </c>
    </row>
    <row r="13972" spans="1:43" x14ac:dyDescent="0.35">
      <c r="A13972" t="s">
        <v>74572</v>
      </c>
      <c r="B13972" t="s">
        <v>6118</v>
      </c>
      <c r="C13972" t="s">
        <v>9622</v>
      </c>
      <c r="F13972" t="s">
        <v>74573</v>
      </c>
      <c r="H13972" t="s">
        <v>74572</v>
      </c>
      <c r="J13972" t="s">
        <v>74574</v>
      </c>
      <c r="K13972" t="s">
        <v>74575</v>
      </c>
      <c r="M13972" t="s">
        <v>148</v>
      </c>
      <c r="N13972" t="s">
        <v>637</v>
      </c>
      <c r="O13972">
        <v>79930</v>
      </c>
      <c r="P13972" t="s">
        <v>50</v>
      </c>
      <c r="U13972" s="1">
        <v>45369</v>
      </c>
      <c r="V13972" s="1">
        <v>45369</v>
      </c>
      <c r="W13972" s="1">
        <v>45369.661111111112</v>
      </c>
      <c r="X13972" s="1">
        <v>45369.661111111112</v>
      </c>
      <c r="AC13972" t="s">
        <v>53</v>
      </c>
      <c r="AD13972">
        <v>2974132247</v>
      </c>
      <c r="AE13972" s="1">
        <v>45369.727083333331</v>
      </c>
      <c r="AF13972" t="s">
        <v>74576</v>
      </c>
      <c r="AG13972" t="s">
        <v>74577</v>
      </c>
      <c r="AH13972" t="s">
        <v>51</v>
      </c>
      <c r="AJ13972" t="s">
        <v>53</v>
      </c>
      <c r="AK13972" t="s">
        <v>78</v>
      </c>
      <c r="AO13972" t="s">
        <v>5443</v>
      </c>
      <c r="AP13972" s="1">
        <v>45370.363194444442</v>
      </c>
      <c r="AQ13972" s="1">
        <v>45370.361111111109</v>
      </c>
    </row>
    <row r="13973" spans="1:43" x14ac:dyDescent="0.35">
      <c r="A13973" t="s">
        <v>74578</v>
      </c>
      <c r="B13973" t="s">
        <v>64624</v>
      </c>
      <c r="C13973" t="s">
        <v>22427</v>
      </c>
      <c r="F13973">
        <v>17205855653</v>
      </c>
      <c r="H13973" t="s">
        <v>74578</v>
      </c>
      <c r="K13973" t="s">
        <v>74579</v>
      </c>
      <c r="M13973" t="s">
        <v>27697</v>
      </c>
      <c r="N13973" t="s">
        <v>287</v>
      </c>
      <c r="O13973">
        <v>80229</v>
      </c>
      <c r="P13973" t="s">
        <v>50</v>
      </c>
      <c r="U13973" s="1">
        <v>45369</v>
      </c>
      <c r="V13973" s="1">
        <v>45369</v>
      </c>
      <c r="W13973" s="1">
        <v>45369.586805555555</v>
      </c>
      <c r="X13973" s="1">
        <v>45369.586805555555</v>
      </c>
      <c r="AC13973" t="s">
        <v>53</v>
      </c>
      <c r="AD13973">
        <v>1000000001</v>
      </c>
      <c r="AE13973" s="1">
        <v>39973.351388888892</v>
      </c>
      <c r="AF13973" t="s">
        <v>3377</v>
      </c>
      <c r="AG13973" t="s">
        <v>74580</v>
      </c>
      <c r="AH13973" t="s">
        <v>51</v>
      </c>
      <c r="AJ13973" t="s">
        <v>53</v>
      </c>
      <c r="AK13973" t="s">
        <v>78</v>
      </c>
      <c r="AO13973" t="s">
        <v>51552</v>
      </c>
    </row>
    <row r="13974" spans="1:43" x14ac:dyDescent="0.35">
      <c r="A13974" t="s">
        <v>74581</v>
      </c>
      <c r="B13974" t="s">
        <v>9371</v>
      </c>
      <c r="C13974" t="s">
        <v>106</v>
      </c>
      <c r="F13974" t="s">
        <v>74582</v>
      </c>
      <c r="H13974" t="s">
        <v>74581</v>
      </c>
      <c r="J13974" t="s">
        <v>74583</v>
      </c>
      <c r="K13974" t="s">
        <v>74584</v>
      </c>
      <c r="M13974" t="s">
        <v>10144</v>
      </c>
      <c r="N13974" t="s">
        <v>398</v>
      </c>
      <c r="O13974">
        <v>880617863</v>
      </c>
      <c r="P13974" t="s">
        <v>50</v>
      </c>
      <c r="U13974" s="1">
        <v>45369</v>
      </c>
      <c r="V13974" s="1">
        <v>45369</v>
      </c>
      <c r="W13974" s="1">
        <v>45369.631944444445</v>
      </c>
      <c r="X13974" s="1">
        <v>45369.631944444445</v>
      </c>
      <c r="AC13974" t="s">
        <v>53</v>
      </c>
      <c r="AD13974">
        <v>2972643519</v>
      </c>
      <c r="AE13974" s="1">
        <v>45350.133333333331</v>
      </c>
      <c r="AF13974" t="s">
        <v>74585</v>
      </c>
      <c r="AG13974" t="s">
        <v>74586</v>
      </c>
      <c r="AH13974" t="s">
        <v>51</v>
      </c>
      <c r="AJ13974" t="s">
        <v>53</v>
      </c>
      <c r="AK13974" t="s">
        <v>78</v>
      </c>
      <c r="AO13974" t="s">
        <v>5443</v>
      </c>
      <c r="AP13974" s="1">
        <v>45432.611805555556</v>
      </c>
      <c r="AQ13974" s="1">
        <v>45432.574305555558</v>
      </c>
    </row>
    <row r="13975" spans="1:43" x14ac:dyDescent="0.35">
      <c r="A13975" t="s">
        <v>74587</v>
      </c>
      <c r="B13975" t="s">
        <v>653</v>
      </c>
      <c r="C13975" t="s">
        <v>443</v>
      </c>
      <c r="F13975" t="s">
        <v>74588</v>
      </c>
      <c r="H13975" t="s">
        <v>74589</v>
      </c>
      <c r="J13975" t="s">
        <v>74590</v>
      </c>
      <c r="K13975" t="s">
        <v>74591</v>
      </c>
      <c r="M13975" t="s">
        <v>10023</v>
      </c>
      <c r="N13975" t="s">
        <v>65</v>
      </c>
      <c r="O13975">
        <v>80452</v>
      </c>
      <c r="P13975" t="s">
        <v>50</v>
      </c>
      <c r="U13975" s="1">
        <v>45369</v>
      </c>
      <c r="V13975" s="1">
        <v>45369</v>
      </c>
      <c r="W13975" s="1">
        <v>45372.38958333333</v>
      </c>
      <c r="X13975" s="1">
        <v>45372.38958333333</v>
      </c>
      <c r="AC13975" t="s">
        <v>53</v>
      </c>
      <c r="AD13975">
        <v>2972081583</v>
      </c>
      <c r="AE13975" s="1">
        <v>44738.914583333331</v>
      </c>
      <c r="AF13975" t="s">
        <v>74592</v>
      </c>
      <c r="AG13975" t="s">
        <v>74593</v>
      </c>
      <c r="AH13975" t="s">
        <v>51</v>
      </c>
      <c r="AJ13975" t="s">
        <v>53</v>
      </c>
      <c r="AO13975" t="s">
        <v>5443</v>
      </c>
    </row>
    <row r="13976" spans="1:43" x14ac:dyDescent="0.35">
      <c r="A13976" t="s">
        <v>74594</v>
      </c>
      <c r="B13976" t="s">
        <v>15594</v>
      </c>
      <c r="C13976" t="s">
        <v>10246</v>
      </c>
      <c r="F13976" t="s">
        <v>74595</v>
      </c>
      <c r="H13976" t="s">
        <v>74596</v>
      </c>
      <c r="J13976" t="s">
        <v>74597</v>
      </c>
      <c r="K13976" t="s">
        <v>74598</v>
      </c>
      <c r="M13976" t="s">
        <v>74599</v>
      </c>
      <c r="N13976" t="s">
        <v>264</v>
      </c>
      <c r="O13976">
        <v>75042</v>
      </c>
      <c r="P13976" t="s">
        <v>50</v>
      </c>
      <c r="U13976" s="1">
        <v>45369</v>
      </c>
      <c r="V13976" s="1">
        <v>45369</v>
      </c>
      <c r="W13976" s="1">
        <v>45372.597222222219</v>
      </c>
      <c r="X13976" s="1">
        <v>45372.597222222219</v>
      </c>
      <c r="AC13976" t="s">
        <v>53</v>
      </c>
      <c r="AD13976">
        <v>2972144647</v>
      </c>
      <c r="AE13976" s="1">
        <v>44882.446527777778</v>
      </c>
      <c r="AF13976" t="s">
        <v>74600</v>
      </c>
      <c r="AG13976" t="s">
        <v>74601</v>
      </c>
      <c r="AH13976" t="s">
        <v>51</v>
      </c>
      <c r="AJ13976" t="s">
        <v>53</v>
      </c>
      <c r="AO13976" t="s">
        <v>5443</v>
      </c>
      <c r="AP13976" s="1">
        <v>45476.705555555556</v>
      </c>
      <c r="AQ13976" s="1">
        <v>45309.583333333336</v>
      </c>
    </row>
    <row r="13977" spans="1:43" x14ac:dyDescent="0.35">
      <c r="A13977" t="s">
        <v>74602</v>
      </c>
      <c r="B13977" t="s">
        <v>11164</v>
      </c>
      <c r="C13977" t="s">
        <v>2482</v>
      </c>
      <c r="F13977" t="s">
        <v>74603</v>
      </c>
      <c r="H13977" t="s">
        <v>74602</v>
      </c>
      <c r="J13977" t="s">
        <v>74604</v>
      </c>
      <c r="K13977" t="s">
        <v>74605</v>
      </c>
      <c r="M13977" t="s">
        <v>2637</v>
      </c>
      <c r="N13977" t="s">
        <v>398</v>
      </c>
      <c r="O13977">
        <v>87100</v>
      </c>
      <c r="P13977" t="s">
        <v>50</v>
      </c>
      <c r="U13977" s="1">
        <v>45369</v>
      </c>
      <c r="V13977" s="1">
        <v>45369</v>
      </c>
      <c r="W13977" s="1">
        <v>45369.441666666666</v>
      </c>
      <c r="X13977" s="1">
        <v>45369.441666666666</v>
      </c>
      <c r="AC13977" t="s">
        <v>53</v>
      </c>
      <c r="AD13977">
        <v>2969565345</v>
      </c>
      <c r="AE13977" s="1">
        <v>40765.49722222222</v>
      </c>
      <c r="AF13977" t="s">
        <v>74606</v>
      </c>
      <c r="AG13977" t="s">
        <v>74607</v>
      </c>
      <c r="AH13977" t="s">
        <v>51</v>
      </c>
      <c r="AJ13977" t="s">
        <v>53</v>
      </c>
      <c r="AK13977" t="s">
        <v>78</v>
      </c>
      <c r="AO13977" t="s">
        <v>5443</v>
      </c>
      <c r="AP13977" s="1">
        <v>45427.520833333336</v>
      </c>
      <c r="AQ13977" s="1">
        <v>45427.52847222222</v>
      </c>
    </row>
    <row r="13978" spans="1:43" x14ac:dyDescent="0.35">
      <c r="A13978" t="s">
        <v>74608</v>
      </c>
      <c r="B13978" t="s">
        <v>74609</v>
      </c>
      <c r="C13978" t="s">
        <v>15368</v>
      </c>
      <c r="H13978" t="s">
        <v>74608</v>
      </c>
      <c r="J13978" t="s">
        <v>48406</v>
      </c>
      <c r="K13978" t="s">
        <v>74610</v>
      </c>
      <c r="M13978" t="s">
        <v>74611</v>
      </c>
      <c r="N13978" t="s">
        <v>264</v>
      </c>
      <c r="O13978">
        <v>76087</v>
      </c>
      <c r="P13978" t="s">
        <v>50</v>
      </c>
      <c r="U13978" s="1">
        <v>45369</v>
      </c>
      <c r="V13978" s="1">
        <v>45369</v>
      </c>
      <c r="W13978" s="1">
        <v>45370.373611111114</v>
      </c>
      <c r="X13978" s="1">
        <v>45370.373611111114</v>
      </c>
      <c r="AC13978" t="s">
        <v>51</v>
      </c>
      <c r="AD13978">
        <v>2969541209</v>
      </c>
      <c r="AE13978" s="1">
        <v>39927.613888888889</v>
      </c>
      <c r="AF13978" t="s">
        <v>10488</v>
      </c>
      <c r="AG13978" t="s">
        <v>74612</v>
      </c>
      <c r="AH13978" t="s">
        <v>51</v>
      </c>
      <c r="AJ13978" t="s">
        <v>53</v>
      </c>
      <c r="AO13978" t="s">
        <v>5443</v>
      </c>
      <c r="AP13978" s="1">
        <v>45449.757638888892</v>
      </c>
      <c r="AQ13978" s="1">
        <v>43906.526388888888</v>
      </c>
    </row>
    <row r="13979" spans="1:43" x14ac:dyDescent="0.35">
      <c r="A13979" t="s">
        <v>74613</v>
      </c>
      <c r="B13979" t="s">
        <v>74614</v>
      </c>
      <c r="C13979" t="s">
        <v>12741</v>
      </c>
      <c r="F13979" t="s">
        <v>74615</v>
      </c>
      <c r="H13979" t="s">
        <v>74613</v>
      </c>
      <c r="J13979" t="s">
        <v>74616</v>
      </c>
      <c r="K13979" t="s">
        <v>74617</v>
      </c>
      <c r="M13979" t="s">
        <v>36325</v>
      </c>
      <c r="N13979" t="s">
        <v>65</v>
      </c>
      <c r="O13979">
        <v>80136</v>
      </c>
      <c r="P13979" t="s">
        <v>50</v>
      </c>
      <c r="U13979" s="1">
        <v>45369</v>
      </c>
      <c r="V13979" s="1">
        <v>45369</v>
      </c>
      <c r="W13979" s="1">
        <v>45369.811111111114</v>
      </c>
      <c r="X13979" s="1">
        <v>45369.811111111114</v>
      </c>
      <c r="AC13979" t="s">
        <v>53</v>
      </c>
      <c r="AD13979">
        <v>2974134166</v>
      </c>
      <c r="AE13979" s="1">
        <v>45371.54791666667</v>
      </c>
      <c r="AF13979" t="s">
        <v>74618</v>
      </c>
      <c r="AG13979" t="s">
        <v>74619</v>
      </c>
      <c r="AH13979" t="s">
        <v>51</v>
      </c>
      <c r="AJ13979" t="s">
        <v>53</v>
      </c>
      <c r="AK13979" t="s">
        <v>78</v>
      </c>
      <c r="AO13979" t="s">
        <v>5443</v>
      </c>
      <c r="AP13979" s="1">
        <v>45370.72152777778</v>
      </c>
    </row>
    <row r="13980" spans="1:43" x14ac:dyDescent="0.35">
      <c r="A13980" t="s">
        <v>74620</v>
      </c>
      <c r="B13980" t="s">
        <v>3852</v>
      </c>
      <c r="C13980" t="s">
        <v>996</v>
      </c>
      <c r="D13980" t="s">
        <v>940</v>
      </c>
      <c r="F13980" t="s">
        <v>47</v>
      </c>
      <c r="H13980" t="s">
        <v>74621</v>
      </c>
      <c r="J13980" t="s">
        <v>49</v>
      </c>
      <c r="P13980" t="s">
        <v>50</v>
      </c>
      <c r="U13980" s="1">
        <v>45369</v>
      </c>
      <c r="V13980" s="1">
        <v>45369</v>
      </c>
      <c r="W13980" s="1">
        <v>45371.419444444444</v>
      </c>
      <c r="X13980" s="1">
        <v>45371.419444444444</v>
      </c>
      <c r="AC13980" t="s">
        <v>53</v>
      </c>
      <c r="AD13980">
        <v>1000000000</v>
      </c>
      <c r="AE13980" s="1">
        <v>37295</v>
      </c>
      <c r="AG13980" t="s">
        <v>74622</v>
      </c>
      <c r="AH13980" t="s">
        <v>51</v>
      </c>
      <c r="AJ13980" t="s">
        <v>53</v>
      </c>
      <c r="AO13980" t="s">
        <v>5443</v>
      </c>
      <c r="AP13980" s="1">
        <v>45474.463888888888</v>
      </c>
    </row>
    <row r="13981" spans="1:43" x14ac:dyDescent="0.35">
      <c r="A13981" t="s">
        <v>74623</v>
      </c>
      <c r="B13981" t="s">
        <v>11164</v>
      </c>
      <c r="C13981" t="s">
        <v>3418</v>
      </c>
      <c r="D13981" t="s">
        <v>905</v>
      </c>
      <c r="F13981" t="s">
        <v>47</v>
      </c>
      <c r="H13981" t="s">
        <v>74624</v>
      </c>
      <c r="J13981" t="s">
        <v>49</v>
      </c>
      <c r="P13981" t="s">
        <v>50</v>
      </c>
      <c r="U13981" s="1">
        <v>45369</v>
      </c>
      <c r="V13981" s="1">
        <v>45369</v>
      </c>
      <c r="W13981" s="1">
        <v>45371.419444444444</v>
      </c>
      <c r="X13981" s="1">
        <v>45371.419444444444</v>
      </c>
      <c r="AC13981" t="s">
        <v>53</v>
      </c>
      <c r="AD13981">
        <v>1000000000</v>
      </c>
      <c r="AE13981" s="1">
        <v>37295</v>
      </c>
      <c r="AG13981" t="s">
        <v>74625</v>
      </c>
      <c r="AH13981" t="s">
        <v>51</v>
      </c>
      <c r="AJ13981" t="s">
        <v>53</v>
      </c>
      <c r="AO13981" t="s">
        <v>5443</v>
      </c>
      <c r="AP13981" s="1">
        <v>45476.68472222222</v>
      </c>
    </row>
    <row r="13982" spans="1:43" x14ac:dyDescent="0.35">
      <c r="A13982" t="s">
        <v>74626</v>
      </c>
      <c r="B13982" t="s">
        <v>74627</v>
      </c>
      <c r="C13982" t="s">
        <v>587</v>
      </c>
      <c r="D13982" t="s">
        <v>803</v>
      </c>
      <c r="F13982" t="s">
        <v>47</v>
      </c>
      <c r="H13982" t="s">
        <v>74628</v>
      </c>
      <c r="J13982" t="s">
        <v>49</v>
      </c>
      <c r="P13982" t="s">
        <v>50</v>
      </c>
      <c r="U13982" s="1">
        <v>45369</v>
      </c>
      <c r="V13982" s="1">
        <v>45369</v>
      </c>
      <c r="W13982" s="1">
        <v>45371.418749999997</v>
      </c>
      <c r="X13982" s="1">
        <v>45371.418749999997</v>
      </c>
      <c r="AC13982" t="s">
        <v>53</v>
      </c>
      <c r="AD13982">
        <v>1000000000</v>
      </c>
      <c r="AE13982" s="1">
        <v>37295</v>
      </c>
      <c r="AG13982" t="s">
        <v>74629</v>
      </c>
      <c r="AH13982" t="s">
        <v>51</v>
      </c>
      <c r="AJ13982" t="s">
        <v>53</v>
      </c>
      <c r="AO13982" t="s">
        <v>5443</v>
      </c>
      <c r="AP13982" s="1">
        <v>45369.650694444441</v>
      </c>
    </row>
    <row r="13983" spans="1:43" x14ac:dyDescent="0.35">
      <c r="A13983" t="s">
        <v>74630</v>
      </c>
      <c r="B13983" t="s">
        <v>1180</v>
      </c>
      <c r="C13983" t="s">
        <v>7769</v>
      </c>
      <c r="F13983" t="s">
        <v>47</v>
      </c>
      <c r="H13983" t="s">
        <v>74631</v>
      </c>
      <c r="J13983" t="s">
        <v>49</v>
      </c>
      <c r="P13983" t="s">
        <v>50</v>
      </c>
      <c r="U13983" s="1">
        <v>45369</v>
      </c>
      <c r="V13983" s="1">
        <v>45369</v>
      </c>
      <c r="W13983" s="1">
        <v>45371.418055555558</v>
      </c>
      <c r="X13983" s="1">
        <v>45371.418055555558</v>
      </c>
      <c r="AC13983" t="s">
        <v>53</v>
      </c>
      <c r="AD13983">
        <v>1000000000</v>
      </c>
      <c r="AE13983" s="1">
        <v>37295</v>
      </c>
      <c r="AG13983" t="s">
        <v>74632</v>
      </c>
      <c r="AH13983" t="s">
        <v>51</v>
      </c>
      <c r="AJ13983" t="s">
        <v>53</v>
      </c>
      <c r="AO13983" t="s">
        <v>5443</v>
      </c>
      <c r="AP13983" s="1">
        <v>45474.414583333331</v>
      </c>
    </row>
    <row r="13984" spans="1:43" x14ac:dyDescent="0.35">
      <c r="A13984" t="s">
        <v>74633</v>
      </c>
      <c r="B13984" t="s">
        <v>74634</v>
      </c>
      <c r="C13984" t="s">
        <v>8512</v>
      </c>
      <c r="D13984" t="s">
        <v>4280</v>
      </c>
      <c r="F13984" t="s">
        <v>47</v>
      </c>
      <c r="H13984" t="s">
        <v>74635</v>
      </c>
      <c r="J13984" t="s">
        <v>49</v>
      </c>
      <c r="P13984" t="s">
        <v>50</v>
      </c>
      <c r="U13984" s="1">
        <v>45369</v>
      </c>
      <c r="V13984" s="1">
        <v>45369</v>
      </c>
      <c r="W13984" s="1">
        <v>45371.418055555558</v>
      </c>
      <c r="X13984" s="1">
        <v>45371.418055555558</v>
      </c>
      <c r="AC13984" t="s">
        <v>53</v>
      </c>
      <c r="AD13984">
        <v>1000000000</v>
      </c>
      <c r="AE13984" s="1">
        <v>37295</v>
      </c>
      <c r="AG13984" t="s">
        <v>74636</v>
      </c>
      <c r="AH13984" t="s">
        <v>51</v>
      </c>
      <c r="AJ13984" t="s">
        <v>53</v>
      </c>
      <c r="AO13984" t="s">
        <v>5443</v>
      </c>
      <c r="AP13984" s="1">
        <v>45369.677083333336</v>
      </c>
    </row>
    <row r="13985" spans="1:43" x14ac:dyDescent="0.35">
      <c r="A13985">
        <v>375697</v>
      </c>
      <c r="B13985" t="s">
        <v>16046</v>
      </c>
      <c r="C13985" t="s">
        <v>74637</v>
      </c>
      <c r="F13985" t="s">
        <v>43635</v>
      </c>
      <c r="G13985">
        <v>4802449235</v>
      </c>
      <c r="H13985" t="s">
        <v>43396</v>
      </c>
      <c r="J13985" t="s">
        <v>12614</v>
      </c>
      <c r="M13985" t="s">
        <v>159</v>
      </c>
      <c r="N13985" t="s">
        <v>287</v>
      </c>
      <c r="O13985">
        <v>80929</v>
      </c>
      <c r="P13985" t="s">
        <v>50</v>
      </c>
      <c r="U13985" s="1">
        <v>45369</v>
      </c>
      <c r="V13985" s="1">
        <v>45369</v>
      </c>
      <c r="AC13985" t="s">
        <v>53</v>
      </c>
      <c r="AD13985">
        <v>2969543968</v>
      </c>
      <c r="AE13985" s="1">
        <v>40032.470138888886</v>
      </c>
      <c r="AG13985" t="s">
        <v>74638</v>
      </c>
      <c r="AH13985" t="s">
        <v>51</v>
      </c>
      <c r="AJ13985" t="s">
        <v>53</v>
      </c>
      <c r="AO13985" t="s">
        <v>57090</v>
      </c>
    </row>
    <row r="13986" spans="1:43" x14ac:dyDescent="0.35">
      <c r="A13986">
        <v>375889</v>
      </c>
      <c r="B13986" t="s">
        <v>3348</v>
      </c>
      <c r="C13986" t="s">
        <v>10684</v>
      </c>
      <c r="F13986" t="s">
        <v>43635</v>
      </c>
      <c r="G13986">
        <v>4802449235</v>
      </c>
      <c r="H13986" t="s">
        <v>43631</v>
      </c>
      <c r="J13986" t="s">
        <v>12614</v>
      </c>
      <c r="M13986" t="s">
        <v>3571</v>
      </c>
      <c r="N13986" t="s">
        <v>287</v>
      </c>
      <c r="O13986">
        <v>80022</v>
      </c>
      <c r="P13986" t="s">
        <v>50</v>
      </c>
      <c r="U13986" s="1">
        <v>45369</v>
      </c>
      <c r="V13986" s="1">
        <v>45369</v>
      </c>
      <c r="AC13986" t="s">
        <v>53</v>
      </c>
      <c r="AD13986">
        <v>2969543968</v>
      </c>
      <c r="AE13986" s="1">
        <v>40032.470138888886</v>
      </c>
      <c r="AG13986" t="s">
        <v>74639</v>
      </c>
      <c r="AH13986" t="s">
        <v>51</v>
      </c>
      <c r="AJ13986" t="s">
        <v>53</v>
      </c>
      <c r="AO13986" t="s">
        <v>57090</v>
      </c>
    </row>
    <row r="13987" spans="1:43" x14ac:dyDescent="0.35">
      <c r="A13987">
        <v>372181</v>
      </c>
      <c r="B13987" t="s">
        <v>21832</v>
      </c>
      <c r="C13987" t="s">
        <v>2393</v>
      </c>
      <c r="F13987" t="s">
        <v>43635</v>
      </c>
      <c r="G13987">
        <v>4802449235</v>
      </c>
      <c r="H13987" t="s">
        <v>43646</v>
      </c>
      <c r="J13987" t="s">
        <v>12614</v>
      </c>
      <c r="M13987" t="s">
        <v>9168</v>
      </c>
      <c r="N13987" t="s">
        <v>398</v>
      </c>
      <c r="O13987">
        <v>87144</v>
      </c>
      <c r="P13987" t="s">
        <v>50</v>
      </c>
      <c r="U13987" s="1">
        <v>45369</v>
      </c>
      <c r="V13987" s="1">
        <v>45369</v>
      </c>
      <c r="AC13987" t="s">
        <v>53</v>
      </c>
      <c r="AD13987">
        <v>2969543968</v>
      </c>
      <c r="AE13987" s="1">
        <v>40032.470138888886</v>
      </c>
      <c r="AG13987" t="s">
        <v>74640</v>
      </c>
      <c r="AH13987" t="s">
        <v>51</v>
      </c>
      <c r="AJ13987" t="s">
        <v>53</v>
      </c>
      <c r="AO13987" t="s">
        <v>57090</v>
      </c>
    </row>
    <row r="13988" spans="1:43" x14ac:dyDescent="0.35">
      <c r="A13988" t="s">
        <v>74641</v>
      </c>
      <c r="B13988" t="s">
        <v>14718</v>
      </c>
      <c r="C13988" t="s">
        <v>1798</v>
      </c>
      <c r="D13988" t="s">
        <v>58</v>
      </c>
      <c r="F13988" t="s">
        <v>47</v>
      </c>
      <c r="H13988" t="s">
        <v>74642</v>
      </c>
      <c r="J13988" t="s">
        <v>49</v>
      </c>
      <c r="P13988" t="s">
        <v>50</v>
      </c>
      <c r="U13988" s="1">
        <v>45369</v>
      </c>
      <c r="V13988" s="1">
        <v>45369</v>
      </c>
      <c r="W13988" s="1">
        <v>45371.414583333331</v>
      </c>
      <c r="X13988" s="1">
        <v>45371.414583333331</v>
      </c>
      <c r="AC13988" t="s">
        <v>53</v>
      </c>
      <c r="AD13988">
        <v>1000000000</v>
      </c>
      <c r="AE13988" s="1">
        <v>37295</v>
      </c>
      <c r="AG13988" t="s">
        <v>74643</v>
      </c>
      <c r="AH13988" t="s">
        <v>51</v>
      </c>
      <c r="AJ13988" t="s">
        <v>53</v>
      </c>
      <c r="AO13988" t="s">
        <v>5443</v>
      </c>
      <c r="AP13988" s="1">
        <v>45457.158333333333</v>
      </c>
    </row>
    <row r="13989" spans="1:43" x14ac:dyDescent="0.35">
      <c r="A13989" t="s">
        <v>74644</v>
      </c>
      <c r="B13989" t="s">
        <v>74645</v>
      </c>
      <c r="C13989" t="s">
        <v>1728</v>
      </c>
      <c r="F13989">
        <v>17192075021</v>
      </c>
      <c r="H13989" t="s">
        <v>74646</v>
      </c>
      <c r="K13989" t="s">
        <v>74647</v>
      </c>
      <c r="M13989" t="s">
        <v>74648</v>
      </c>
      <c r="N13989" t="s">
        <v>287</v>
      </c>
      <c r="O13989">
        <v>81242</v>
      </c>
      <c r="P13989" t="s">
        <v>50</v>
      </c>
      <c r="U13989" s="1">
        <v>45369</v>
      </c>
      <c r="V13989" s="1">
        <v>45369</v>
      </c>
      <c r="W13989" s="1">
        <v>45369.973611111112</v>
      </c>
      <c r="X13989" s="1">
        <v>45369.973611111112</v>
      </c>
      <c r="AC13989" t="s">
        <v>53</v>
      </c>
      <c r="AD13989">
        <v>1000000001</v>
      </c>
      <c r="AE13989" s="1">
        <v>39973.351388888892</v>
      </c>
      <c r="AF13989" t="s">
        <v>3377</v>
      </c>
      <c r="AG13989" t="s">
        <v>74649</v>
      </c>
      <c r="AH13989" t="s">
        <v>51</v>
      </c>
      <c r="AJ13989" t="s">
        <v>53</v>
      </c>
      <c r="AK13989" t="s">
        <v>78</v>
      </c>
      <c r="AO13989" t="s">
        <v>5443</v>
      </c>
      <c r="AP13989" s="1">
        <v>45369.972222222219</v>
      </c>
    </row>
    <row r="13990" spans="1:43" x14ac:dyDescent="0.35">
      <c r="A13990" t="s">
        <v>74650</v>
      </c>
      <c r="B13990" t="s">
        <v>2148</v>
      </c>
      <c r="C13990" t="s">
        <v>74651</v>
      </c>
      <c r="F13990">
        <v>17207098357</v>
      </c>
      <c r="H13990" t="s">
        <v>74650</v>
      </c>
      <c r="K13990" t="s">
        <v>74652</v>
      </c>
      <c r="M13990" t="s">
        <v>64</v>
      </c>
      <c r="N13990" t="s">
        <v>287</v>
      </c>
      <c r="O13990">
        <v>80022</v>
      </c>
      <c r="P13990" t="s">
        <v>50</v>
      </c>
      <c r="U13990" s="1">
        <v>45369</v>
      </c>
      <c r="V13990" s="1">
        <v>45369</v>
      </c>
      <c r="W13990" s="1">
        <v>45369.818055555559</v>
      </c>
      <c r="X13990" s="1">
        <v>45369.818055555559</v>
      </c>
      <c r="AC13990" t="s">
        <v>53</v>
      </c>
      <c r="AD13990">
        <v>1000000001</v>
      </c>
      <c r="AE13990" s="1">
        <v>39973.351388888892</v>
      </c>
      <c r="AF13990" t="s">
        <v>3377</v>
      </c>
      <c r="AG13990" t="s">
        <v>74653</v>
      </c>
      <c r="AH13990" t="s">
        <v>51</v>
      </c>
      <c r="AJ13990" t="s">
        <v>53</v>
      </c>
      <c r="AK13990" t="s">
        <v>78</v>
      </c>
      <c r="AO13990" t="s">
        <v>5443</v>
      </c>
      <c r="AP13990" s="1">
        <v>45369.815972222219</v>
      </c>
    </row>
    <row r="13991" spans="1:43" x14ac:dyDescent="0.35">
      <c r="A13991" t="s">
        <v>74654</v>
      </c>
      <c r="B13991" t="s">
        <v>23129</v>
      </c>
      <c r="C13991" t="s">
        <v>12729</v>
      </c>
      <c r="F13991">
        <v>19152033918</v>
      </c>
      <c r="H13991" t="s">
        <v>74654</v>
      </c>
      <c r="K13991" t="s">
        <v>74655</v>
      </c>
      <c r="M13991" t="s">
        <v>74656</v>
      </c>
      <c r="N13991" t="s">
        <v>398</v>
      </c>
      <c r="O13991" t="s">
        <v>74657</v>
      </c>
      <c r="P13991" t="s">
        <v>50</v>
      </c>
      <c r="U13991" s="1">
        <v>45369</v>
      </c>
      <c r="V13991" s="1">
        <v>45369</v>
      </c>
      <c r="W13991" s="1">
        <v>45369.601388888892</v>
      </c>
      <c r="X13991" s="1">
        <v>45369.601388888892</v>
      </c>
      <c r="AC13991" t="s">
        <v>53</v>
      </c>
      <c r="AD13991">
        <v>1000000001</v>
      </c>
      <c r="AE13991" s="1">
        <v>39973.351388888892</v>
      </c>
      <c r="AF13991" t="s">
        <v>3377</v>
      </c>
      <c r="AG13991" t="s">
        <v>74658</v>
      </c>
      <c r="AH13991" t="s">
        <v>51</v>
      </c>
      <c r="AJ13991" t="s">
        <v>53</v>
      </c>
      <c r="AK13991" t="s">
        <v>78</v>
      </c>
      <c r="AO13991" t="s">
        <v>5443</v>
      </c>
    </row>
    <row r="13992" spans="1:43" x14ac:dyDescent="0.35">
      <c r="A13992" t="s">
        <v>74659</v>
      </c>
      <c r="B13992" t="s">
        <v>74660</v>
      </c>
      <c r="C13992" t="s">
        <v>803</v>
      </c>
      <c r="F13992" t="s">
        <v>74661</v>
      </c>
      <c r="H13992" t="s">
        <v>74659</v>
      </c>
      <c r="J13992" t="s">
        <v>30289</v>
      </c>
      <c r="K13992" t="s">
        <v>74662</v>
      </c>
      <c r="M13992" t="s">
        <v>3234</v>
      </c>
      <c r="N13992" t="s">
        <v>398</v>
      </c>
      <c r="O13992">
        <v>88210</v>
      </c>
      <c r="P13992" t="s">
        <v>50</v>
      </c>
      <c r="U13992" s="1">
        <v>45369</v>
      </c>
      <c r="V13992" s="1">
        <v>45369</v>
      </c>
      <c r="W13992" s="1">
        <v>45369.366666666669</v>
      </c>
      <c r="X13992" s="1">
        <v>45369.366666666669</v>
      </c>
      <c r="AC13992" t="s">
        <v>53</v>
      </c>
      <c r="AD13992">
        <v>2969537768</v>
      </c>
      <c r="AE13992" s="1">
        <v>39794.362500000003</v>
      </c>
      <c r="AG13992" t="s">
        <v>74663</v>
      </c>
      <c r="AH13992" t="s">
        <v>51</v>
      </c>
      <c r="AJ13992" t="s">
        <v>53</v>
      </c>
      <c r="AK13992" t="s">
        <v>78</v>
      </c>
      <c r="AO13992" t="s">
        <v>5443</v>
      </c>
      <c r="AP13992" s="1">
        <v>45369.363194444442</v>
      </c>
    </row>
    <row r="13993" spans="1:43" x14ac:dyDescent="0.35">
      <c r="A13993" t="s">
        <v>74664</v>
      </c>
      <c r="B13993" t="s">
        <v>28293</v>
      </c>
      <c r="C13993" t="s">
        <v>74665</v>
      </c>
      <c r="F13993" t="s">
        <v>74666</v>
      </c>
      <c r="H13993" t="s">
        <v>74664</v>
      </c>
      <c r="J13993" t="s">
        <v>47698</v>
      </c>
      <c r="K13993" t="s">
        <v>74667</v>
      </c>
      <c r="M13993" t="s">
        <v>5225</v>
      </c>
      <c r="N13993" t="s">
        <v>287</v>
      </c>
      <c r="O13993">
        <v>80301</v>
      </c>
      <c r="P13993" t="s">
        <v>50</v>
      </c>
      <c r="U13993" s="1">
        <v>45370</v>
      </c>
      <c r="V13993" s="1">
        <v>45370</v>
      </c>
      <c r="AC13993" t="s">
        <v>53</v>
      </c>
      <c r="AD13993">
        <v>2969594752</v>
      </c>
      <c r="AE13993" s="1">
        <v>41452.390277777777</v>
      </c>
      <c r="AG13993" t="s">
        <v>74668</v>
      </c>
      <c r="AH13993" t="s">
        <v>51</v>
      </c>
      <c r="AJ13993" t="s">
        <v>53</v>
      </c>
      <c r="AO13993" t="s">
        <v>57090</v>
      </c>
    </row>
    <row r="13994" spans="1:43" x14ac:dyDescent="0.35">
      <c r="A13994" t="s">
        <v>74669</v>
      </c>
      <c r="B13994" t="s">
        <v>18079</v>
      </c>
      <c r="C13994" t="s">
        <v>5032</v>
      </c>
      <c r="F13994" t="s">
        <v>74670</v>
      </c>
      <c r="G13994" t="s">
        <v>74671</v>
      </c>
      <c r="H13994" t="s">
        <v>74672</v>
      </c>
      <c r="J13994" t="s">
        <v>54428</v>
      </c>
      <c r="K13994" t="s">
        <v>74673</v>
      </c>
      <c r="M13994" t="s">
        <v>1296</v>
      </c>
      <c r="N13994" t="s">
        <v>398</v>
      </c>
      <c r="O13994">
        <v>88220</v>
      </c>
      <c r="P13994" t="s">
        <v>50</v>
      </c>
      <c r="U13994" s="1">
        <v>45370</v>
      </c>
      <c r="V13994" s="1">
        <v>45370</v>
      </c>
      <c r="W13994" s="1">
        <v>45370.497916666667</v>
      </c>
      <c r="X13994" s="1">
        <v>45370.497916666667</v>
      </c>
      <c r="AC13994" t="s">
        <v>53</v>
      </c>
      <c r="AD13994">
        <v>1000000001</v>
      </c>
      <c r="AE13994" s="1">
        <v>39973.351388888892</v>
      </c>
      <c r="AF13994" t="s">
        <v>3377</v>
      </c>
      <c r="AG13994" t="s">
        <v>74674</v>
      </c>
      <c r="AH13994" t="s">
        <v>51</v>
      </c>
      <c r="AJ13994" t="s">
        <v>53</v>
      </c>
      <c r="AK13994" t="s">
        <v>78</v>
      </c>
      <c r="AO13994" t="s">
        <v>51552</v>
      </c>
    </row>
    <row r="13995" spans="1:43" x14ac:dyDescent="0.35">
      <c r="A13995" t="s">
        <v>74675</v>
      </c>
      <c r="B13995" t="s">
        <v>74676</v>
      </c>
      <c r="C13995" t="s">
        <v>74677</v>
      </c>
      <c r="F13995" t="s">
        <v>74678</v>
      </c>
      <c r="H13995" t="s">
        <v>74675</v>
      </c>
      <c r="J13995" t="s">
        <v>70118</v>
      </c>
      <c r="K13995" t="s">
        <v>70119</v>
      </c>
      <c r="M13995" t="s">
        <v>35509</v>
      </c>
      <c r="N13995" t="s">
        <v>213</v>
      </c>
      <c r="O13995">
        <v>80128</v>
      </c>
      <c r="P13995" t="s">
        <v>50</v>
      </c>
      <c r="U13995" s="1">
        <v>45370</v>
      </c>
      <c r="V13995" s="1">
        <v>45370</v>
      </c>
      <c r="W13995" s="1">
        <v>45379.520833333336</v>
      </c>
      <c r="X13995" s="1">
        <v>45379.520833333336</v>
      </c>
      <c r="AC13995" t="s">
        <v>53</v>
      </c>
      <c r="AD13995">
        <v>2969566279</v>
      </c>
      <c r="AE13995" s="1">
        <v>40800.419444444444</v>
      </c>
      <c r="AF13995" t="s">
        <v>2713</v>
      </c>
      <c r="AG13995" t="s">
        <v>74679</v>
      </c>
      <c r="AH13995" t="s">
        <v>51</v>
      </c>
      <c r="AJ13995" t="s">
        <v>53</v>
      </c>
      <c r="AO13995" t="s">
        <v>57090</v>
      </c>
      <c r="AP13995" s="1">
        <v>45476.695833333331</v>
      </c>
      <c r="AQ13995" s="1">
        <v>45476.703472222223</v>
      </c>
    </row>
    <row r="13996" spans="1:43" x14ac:dyDescent="0.35">
      <c r="A13996" t="s">
        <v>74680</v>
      </c>
      <c r="B13996" t="s">
        <v>6610</v>
      </c>
      <c r="C13996" t="s">
        <v>2615</v>
      </c>
      <c r="F13996" t="s">
        <v>74681</v>
      </c>
      <c r="H13996" t="s">
        <v>74680</v>
      </c>
      <c r="J13996" t="s">
        <v>74682</v>
      </c>
      <c r="K13996" t="s">
        <v>74683</v>
      </c>
      <c r="M13996" t="s">
        <v>74684</v>
      </c>
      <c r="N13996" t="s">
        <v>637</v>
      </c>
      <c r="O13996">
        <v>79323</v>
      </c>
      <c r="P13996" t="s">
        <v>50</v>
      </c>
      <c r="U13996" s="1">
        <v>45370</v>
      </c>
      <c r="V13996" s="1">
        <v>45370</v>
      </c>
      <c r="W13996" s="1">
        <v>45370.573611111111</v>
      </c>
      <c r="X13996" s="1">
        <v>45370.573611111111</v>
      </c>
      <c r="AC13996" t="s">
        <v>53</v>
      </c>
      <c r="AD13996">
        <v>2974098346</v>
      </c>
      <c r="AE13996" s="1">
        <v>45355.995138888888</v>
      </c>
      <c r="AF13996" t="s">
        <v>74685</v>
      </c>
      <c r="AG13996" t="s">
        <v>74686</v>
      </c>
      <c r="AH13996" t="s">
        <v>51</v>
      </c>
      <c r="AJ13996" t="s">
        <v>53</v>
      </c>
      <c r="AK13996" t="s">
        <v>78</v>
      </c>
      <c r="AO13996" t="s">
        <v>5443</v>
      </c>
      <c r="AP13996" s="1">
        <v>45419.401388888888</v>
      </c>
      <c r="AQ13996" s="1">
        <v>45419.408333333333</v>
      </c>
    </row>
    <row r="13997" spans="1:43" x14ac:dyDescent="0.35">
      <c r="A13997" t="s">
        <v>74687</v>
      </c>
      <c r="B13997" t="s">
        <v>74688</v>
      </c>
      <c r="C13997" t="s">
        <v>338</v>
      </c>
      <c r="F13997" t="s">
        <v>74689</v>
      </c>
      <c r="H13997" t="s">
        <v>74690</v>
      </c>
      <c r="J13997" t="s">
        <v>12818</v>
      </c>
      <c r="K13997" t="s">
        <v>27405</v>
      </c>
      <c r="M13997" t="s">
        <v>27406</v>
      </c>
      <c r="N13997" t="s">
        <v>8111</v>
      </c>
      <c r="O13997">
        <v>60559</v>
      </c>
      <c r="P13997" t="s">
        <v>50</v>
      </c>
      <c r="U13997" s="1">
        <v>45370</v>
      </c>
      <c r="V13997" s="1">
        <v>45370</v>
      </c>
      <c r="AC13997" t="s">
        <v>53</v>
      </c>
      <c r="AD13997">
        <v>2969608846</v>
      </c>
      <c r="AE13997" s="1">
        <v>41666.397916666669</v>
      </c>
      <c r="AG13997" t="s">
        <v>74691</v>
      </c>
      <c r="AH13997" t="s">
        <v>51</v>
      </c>
      <c r="AJ13997" t="s">
        <v>53</v>
      </c>
      <c r="AO13997" t="s">
        <v>5443</v>
      </c>
    </row>
    <row r="13998" spans="1:43" x14ac:dyDescent="0.35">
      <c r="A13998" t="s">
        <v>74692</v>
      </c>
      <c r="B13998" t="s">
        <v>74693</v>
      </c>
      <c r="C13998" t="s">
        <v>74694</v>
      </c>
      <c r="D13998" t="s">
        <v>74695</v>
      </c>
      <c r="F13998">
        <v>526141423869</v>
      </c>
      <c r="H13998" t="s">
        <v>74696</v>
      </c>
      <c r="I13998" t="s">
        <v>179</v>
      </c>
      <c r="J13998" t="s">
        <v>74697</v>
      </c>
      <c r="K13998" t="s">
        <v>28587</v>
      </c>
      <c r="M13998" t="s">
        <v>28587</v>
      </c>
      <c r="N13998" t="s">
        <v>637</v>
      </c>
      <c r="O13998">
        <v>31050</v>
      </c>
      <c r="P13998" t="s">
        <v>5151</v>
      </c>
      <c r="U13998" s="1">
        <v>45370</v>
      </c>
      <c r="V13998" s="1">
        <v>45370</v>
      </c>
      <c r="AC13998" t="s">
        <v>53</v>
      </c>
      <c r="AD13998">
        <v>2969521484</v>
      </c>
      <c r="AE13998" s="1">
        <v>39020.551388888889</v>
      </c>
      <c r="AG13998" t="s">
        <v>74698</v>
      </c>
      <c r="AH13998" t="s">
        <v>51</v>
      </c>
      <c r="AJ13998" t="s">
        <v>53</v>
      </c>
      <c r="AO13998" t="s">
        <v>5443</v>
      </c>
    </row>
    <row r="13999" spans="1:43" x14ac:dyDescent="0.35">
      <c r="A13999" t="s">
        <v>74699</v>
      </c>
      <c r="B13999" t="s">
        <v>74700</v>
      </c>
      <c r="C13999" t="s">
        <v>789</v>
      </c>
      <c r="F13999" t="s">
        <v>74701</v>
      </c>
      <c r="H13999" t="s">
        <v>74699</v>
      </c>
      <c r="J13999" t="s">
        <v>68319</v>
      </c>
      <c r="K13999" t="s">
        <v>74702</v>
      </c>
      <c r="M13999" t="s">
        <v>298</v>
      </c>
      <c r="N13999" t="s">
        <v>287</v>
      </c>
      <c r="O13999">
        <v>80216</v>
      </c>
      <c r="P13999" t="s">
        <v>50</v>
      </c>
      <c r="U13999" s="1">
        <v>45370</v>
      </c>
      <c r="V13999" s="1">
        <v>45370</v>
      </c>
      <c r="W13999" s="1">
        <v>45370.418055555558</v>
      </c>
      <c r="X13999" s="1">
        <v>45370.418055555558</v>
      </c>
      <c r="AC13999" t="s">
        <v>53</v>
      </c>
      <c r="AD13999">
        <v>2969696963</v>
      </c>
      <c r="AE13999" s="1">
        <v>42467.487500000003</v>
      </c>
      <c r="AF13999" t="s">
        <v>68321</v>
      </c>
      <c r="AG13999" t="s">
        <v>74703</v>
      </c>
      <c r="AH13999" t="s">
        <v>51</v>
      </c>
      <c r="AJ13999" t="s">
        <v>53</v>
      </c>
      <c r="AK13999" t="s">
        <v>78</v>
      </c>
      <c r="AO13999" t="s">
        <v>5443</v>
      </c>
      <c r="AP13999" s="1">
        <v>45379.535416666666</v>
      </c>
    </row>
    <row r="14000" spans="1:43" x14ac:dyDescent="0.35">
      <c r="A14000" t="s">
        <v>74704</v>
      </c>
      <c r="B14000" t="s">
        <v>74705</v>
      </c>
      <c r="C14000" t="s">
        <v>27455</v>
      </c>
      <c r="F14000" t="s">
        <v>74706</v>
      </c>
      <c r="H14000" t="s">
        <v>74704</v>
      </c>
      <c r="J14000" t="s">
        <v>21346</v>
      </c>
      <c r="K14000" t="s">
        <v>12115</v>
      </c>
      <c r="M14000" t="s">
        <v>7964</v>
      </c>
      <c r="N14000" t="s">
        <v>264</v>
      </c>
      <c r="O14000">
        <v>78701</v>
      </c>
      <c r="P14000" t="s">
        <v>50</v>
      </c>
      <c r="U14000" s="1">
        <v>45370</v>
      </c>
      <c r="V14000" s="1">
        <v>45370</v>
      </c>
      <c r="W14000" s="1">
        <v>45370.491666666669</v>
      </c>
      <c r="X14000" s="1">
        <v>45370.491666666669</v>
      </c>
      <c r="AC14000" t="s">
        <v>53</v>
      </c>
      <c r="AD14000">
        <v>2969702039</v>
      </c>
      <c r="AE14000" s="1">
        <v>42528.619444444441</v>
      </c>
      <c r="AF14000" t="s">
        <v>10062</v>
      </c>
      <c r="AG14000" t="s">
        <v>74707</v>
      </c>
      <c r="AH14000" t="s">
        <v>51</v>
      </c>
      <c r="AJ14000" t="s">
        <v>53</v>
      </c>
      <c r="AK14000" t="s">
        <v>78</v>
      </c>
      <c r="AO14000" t="s">
        <v>5443</v>
      </c>
      <c r="AP14000" s="1">
        <v>45370.48541666667</v>
      </c>
    </row>
    <row r="14001" spans="1:42" x14ac:dyDescent="0.35">
      <c r="A14001" t="s">
        <v>74708</v>
      </c>
      <c r="B14001" t="s">
        <v>74709</v>
      </c>
      <c r="C14001" t="s">
        <v>15132</v>
      </c>
      <c r="F14001" t="s">
        <v>74710</v>
      </c>
      <c r="H14001" t="s">
        <v>74708</v>
      </c>
      <c r="J14001" t="s">
        <v>74711</v>
      </c>
      <c r="K14001" t="s">
        <v>74712</v>
      </c>
      <c r="M14001" t="s">
        <v>5032</v>
      </c>
      <c r="N14001" t="s">
        <v>637</v>
      </c>
      <c r="O14001">
        <v>77807</v>
      </c>
      <c r="P14001" t="s">
        <v>50</v>
      </c>
      <c r="U14001" s="1">
        <v>45370</v>
      </c>
      <c r="V14001" s="1">
        <v>45370</v>
      </c>
      <c r="W14001" s="1">
        <v>45370.37777777778</v>
      </c>
      <c r="X14001" s="1">
        <v>45370.37777777778</v>
      </c>
      <c r="AC14001" t="s">
        <v>53</v>
      </c>
      <c r="AD14001">
        <v>2974098164</v>
      </c>
      <c r="AE14001" s="1">
        <v>45355.94027777778</v>
      </c>
      <c r="AG14001" t="s">
        <v>74713</v>
      </c>
      <c r="AH14001" t="s">
        <v>51</v>
      </c>
      <c r="AJ14001" t="s">
        <v>53</v>
      </c>
      <c r="AK14001" t="s">
        <v>78</v>
      </c>
      <c r="AO14001" t="s">
        <v>5443</v>
      </c>
      <c r="AP14001" s="1">
        <v>45370.379861111112</v>
      </c>
    </row>
    <row r="14002" spans="1:42" x14ac:dyDescent="0.35">
      <c r="A14002" t="s">
        <v>74714</v>
      </c>
      <c r="B14002" t="s">
        <v>74715</v>
      </c>
      <c r="C14002" t="s">
        <v>424</v>
      </c>
      <c r="F14002" t="s">
        <v>74716</v>
      </c>
      <c r="H14002" t="s">
        <v>74714</v>
      </c>
      <c r="J14002" t="s">
        <v>74717</v>
      </c>
      <c r="K14002" t="s">
        <v>74718</v>
      </c>
      <c r="M14002" t="s">
        <v>74719</v>
      </c>
      <c r="N14002" t="s">
        <v>398</v>
      </c>
      <c r="O14002">
        <v>87001</v>
      </c>
      <c r="P14002" t="s">
        <v>50</v>
      </c>
      <c r="U14002" s="1">
        <v>45370</v>
      </c>
      <c r="V14002" s="1">
        <v>45370</v>
      </c>
      <c r="W14002" s="1">
        <v>45370.587500000001</v>
      </c>
      <c r="X14002" s="1">
        <v>45370.587500000001</v>
      </c>
      <c r="AC14002" t="s">
        <v>53</v>
      </c>
      <c r="AD14002">
        <v>2974133332</v>
      </c>
      <c r="AE14002" s="1">
        <v>45371.493750000001</v>
      </c>
      <c r="AF14002" t="s">
        <v>74720</v>
      </c>
      <c r="AG14002" t="s">
        <v>74721</v>
      </c>
      <c r="AH14002" t="s">
        <v>51</v>
      </c>
      <c r="AJ14002" t="s">
        <v>53</v>
      </c>
      <c r="AK14002" t="s">
        <v>78</v>
      </c>
      <c r="AO14002" t="s">
        <v>5443</v>
      </c>
      <c r="AP14002" s="1">
        <v>45369.542361111111</v>
      </c>
    </row>
    <row r="14003" spans="1:42" x14ac:dyDescent="0.35">
      <c r="A14003" t="s">
        <v>74722</v>
      </c>
      <c r="B14003" t="s">
        <v>74723</v>
      </c>
      <c r="C14003" t="s">
        <v>73751</v>
      </c>
      <c r="F14003" t="s">
        <v>74724</v>
      </c>
      <c r="H14003" t="s">
        <v>74725</v>
      </c>
      <c r="J14003" t="s">
        <v>74726</v>
      </c>
      <c r="K14003" t="s">
        <v>40714</v>
      </c>
      <c r="M14003" t="s">
        <v>74727</v>
      </c>
      <c r="N14003" t="s">
        <v>287</v>
      </c>
      <c r="O14003">
        <v>80550</v>
      </c>
      <c r="P14003" t="s">
        <v>50</v>
      </c>
      <c r="U14003" s="1">
        <v>45370</v>
      </c>
      <c r="V14003" s="1">
        <v>45370</v>
      </c>
      <c r="W14003" s="1">
        <v>45370.408333333333</v>
      </c>
      <c r="X14003" s="1">
        <v>45370.408333333333</v>
      </c>
      <c r="AC14003" t="s">
        <v>53</v>
      </c>
      <c r="AD14003">
        <v>2969730079</v>
      </c>
      <c r="AE14003" s="1">
        <v>42821.605555555558</v>
      </c>
      <c r="AF14003" t="s">
        <v>7255</v>
      </c>
      <c r="AG14003" t="s">
        <v>74728</v>
      </c>
      <c r="AH14003" t="s">
        <v>51</v>
      </c>
      <c r="AJ14003" t="s">
        <v>53</v>
      </c>
      <c r="AK14003" t="s">
        <v>78</v>
      </c>
      <c r="AO14003" t="s">
        <v>5443</v>
      </c>
      <c r="AP14003" s="1">
        <v>45370.409722222219</v>
      </c>
    </row>
    <row r="14004" spans="1:42" x14ac:dyDescent="0.35">
      <c r="A14004" t="s">
        <v>74729</v>
      </c>
      <c r="B14004" t="s">
        <v>74730</v>
      </c>
      <c r="C14004" t="s">
        <v>16638</v>
      </c>
      <c r="F14004" t="s">
        <v>47</v>
      </c>
      <c r="G14004" t="s">
        <v>74731</v>
      </c>
      <c r="H14004" t="s">
        <v>74732</v>
      </c>
      <c r="J14004" t="s">
        <v>49</v>
      </c>
      <c r="P14004" t="s">
        <v>50</v>
      </c>
      <c r="U14004" s="1">
        <v>45370</v>
      </c>
      <c r="V14004" s="1">
        <v>45370</v>
      </c>
      <c r="W14004" s="1">
        <v>45371.418749999997</v>
      </c>
      <c r="X14004" s="1">
        <v>45371.418749999997</v>
      </c>
      <c r="AC14004" t="s">
        <v>53</v>
      </c>
      <c r="AD14004">
        <v>1000000000</v>
      </c>
      <c r="AE14004" s="1">
        <v>37295</v>
      </c>
      <c r="AG14004" t="s">
        <v>74733</v>
      </c>
      <c r="AH14004" t="s">
        <v>51</v>
      </c>
      <c r="AJ14004" t="s">
        <v>53</v>
      </c>
      <c r="AO14004" t="s">
        <v>5443</v>
      </c>
      <c r="AP14004" s="1">
        <v>45433.731249999997</v>
      </c>
    </row>
    <row r="14005" spans="1:42" x14ac:dyDescent="0.35">
      <c r="A14005" t="s">
        <v>74734</v>
      </c>
      <c r="B14005" t="s">
        <v>5249</v>
      </c>
      <c r="C14005" t="s">
        <v>1471</v>
      </c>
      <c r="F14005" t="s">
        <v>47</v>
      </c>
      <c r="H14005" t="s">
        <v>74735</v>
      </c>
      <c r="J14005" t="s">
        <v>49</v>
      </c>
      <c r="P14005" t="s">
        <v>50</v>
      </c>
      <c r="U14005" s="1">
        <v>45370</v>
      </c>
      <c r="V14005" s="1">
        <v>45370</v>
      </c>
      <c r="W14005" s="1">
        <v>45371.417361111111</v>
      </c>
      <c r="X14005" s="1">
        <v>45371.417361111111</v>
      </c>
      <c r="AC14005" t="s">
        <v>53</v>
      </c>
      <c r="AD14005">
        <v>1000000000</v>
      </c>
      <c r="AE14005" s="1">
        <v>37295</v>
      </c>
      <c r="AG14005" t="s">
        <v>74736</v>
      </c>
      <c r="AH14005" t="s">
        <v>51</v>
      </c>
      <c r="AJ14005" t="s">
        <v>53</v>
      </c>
      <c r="AO14005" t="s">
        <v>5443</v>
      </c>
      <c r="AP14005" s="1">
        <v>45456.324305555558</v>
      </c>
    </row>
    <row r="14006" spans="1:42" x14ac:dyDescent="0.35">
      <c r="A14006" t="s">
        <v>74737</v>
      </c>
      <c r="B14006" t="s">
        <v>72360</v>
      </c>
      <c r="C14006" t="s">
        <v>21721</v>
      </c>
      <c r="D14006" t="s">
        <v>14068</v>
      </c>
      <c r="H14006" t="s">
        <v>74738</v>
      </c>
      <c r="J14006" t="s">
        <v>49</v>
      </c>
      <c r="P14006" t="s">
        <v>50</v>
      </c>
      <c r="U14006" s="1">
        <v>45370</v>
      </c>
      <c r="V14006" s="1">
        <v>45370</v>
      </c>
      <c r="W14006" s="1">
        <v>45371.417361111111</v>
      </c>
      <c r="X14006" s="1">
        <v>45371.417361111111</v>
      </c>
      <c r="AC14006" t="s">
        <v>53</v>
      </c>
      <c r="AD14006">
        <v>1000000000</v>
      </c>
      <c r="AE14006" s="1">
        <v>37295</v>
      </c>
      <c r="AG14006" t="s">
        <v>74739</v>
      </c>
      <c r="AH14006" t="s">
        <v>51</v>
      </c>
      <c r="AJ14006" t="s">
        <v>53</v>
      </c>
      <c r="AO14006" t="s">
        <v>5443</v>
      </c>
      <c r="AP14006" s="1">
        <v>45475.591666666667</v>
      </c>
    </row>
    <row r="14007" spans="1:42" x14ac:dyDescent="0.35">
      <c r="A14007" t="s">
        <v>74740</v>
      </c>
      <c r="B14007" t="s">
        <v>36193</v>
      </c>
      <c r="C14007" t="s">
        <v>952</v>
      </c>
      <c r="D14007" t="s">
        <v>98</v>
      </c>
      <c r="F14007" t="s">
        <v>47</v>
      </c>
      <c r="H14007" t="s">
        <v>74741</v>
      </c>
      <c r="J14007" t="s">
        <v>49</v>
      </c>
      <c r="P14007" t="s">
        <v>50</v>
      </c>
      <c r="U14007" s="1">
        <v>45370</v>
      </c>
      <c r="V14007" s="1">
        <v>45370</v>
      </c>
      <c r="W14007" s="1">
        <v>45371.416666666664</v>
      </c>
      <c r="X14007" s="1">
        <v>45371.416666666664</v>
      </c>
      <c r="AC14007" t="s">
        <v>53</v>
      </c>
      <c r="AD14007">
        <v>1000000000</v>
      </c>
      <c r="AE14007" s="1">
        <v>37295</v>
      </c>
      <c r="AG14007" t="s">
        <v>74742</v>
      </c>
      <c r="AH14007" t="s">
        <v>51</v>
      </c>
      <c r="AJ14007" t="s">
        <v>53</v>
      </c>
      <c r="AO14007" t="s">
        <v>5443</v>
      </c>
      <c r="AP14007" s="1">
        <v>45474.493055555555</v>
      </c>
    </row>
    <row r="14008" spans="1:42" x14ac:dyDescent="0.35">
      <c r="A14008" t="s">
        <v>74743</v>
      </c>
      <c r="B14008" t="s">
        <v>7650</v>
      </c>
      <c r="C14008" t="s">
        <v>860</v>
      </c>
      <c r="D14008" t="s">
        <v>46</v>
      </c>
      <c r="F14008" t="s">
        <v>47</v>
      </c>
      <c r="G14008" t="s">
        <v>74744</v>
      </c>
      <c r="H14008" t="s">
        <v>74745</v>
      </c>
      <c r="J14008" t="s">
        <v>49</v>
      </c>
      <c r="P14008" t="s">
        <v>50</v>
      </c>
      <c r="U14008" s="1">
        <v>45370</v>
      </c>
      <c r="V14008" s="1">
        <v>45370</v>
      </c>
      <c r="W14008" s="1">
        <v>45371.415972222225</v>
      </c>
      <c r="X14008" s="1">
        <v>45371.415972222225</v>
      </c>
      <c r="AC14008" t="s">
        <v>53</v>
      </c>
      <c r="AD14008">
        <v>1000000000</v>
      </c>
      <c r="AE14008" s="1">
        <v>37295</v>
      </c>
      <c r="AG14008" t="s">
        <v>74746</v>
      </c>
      <c r="AH14008" t="s">
        <v>51</v>
      </c>
      <c r="AJ14008" t="s">
        <v>53</v>
      </c>
      <c r="AO14008" t="s">
        <v>5443</v>
      </c>
      <c r="AP14008" s="1">
        <v>45370.508333333331</v>
      </c>
    </row>
    <row r="14009" spans="1:42" x14ac:dyDescent="0.35">
      <c r="A14009" t="s">
        <v>74747</v>
      </c>
      <c r="B14009" t="s">
        <v>74748</v>
      </c>
      <c r="C14009" t="s">
        <v>2937</v>
      </c>
      <c r="D14009" t="s">
        <v>107</v>
      </c>
      <c r="F14009" t="s">
        <v>47</v>
      </c>
      <c r="H14009" t="s">
        <v>74749</v>
      </c>
      <c r="J14009" t="s">
        <v>49</v>
      </c>
      <c r="P14009" t="s">
        <v>50</v>
      </c>
      <c r="U14009" s="1">
        <v>45370</v>
      </c>
      <c r="V14009" s="1">
        <v>45370</v>
      </c>
      <c r="W14009" s="1">
        <v>45371.415972222225</v>
      </c>
      <c r="X14009" s="1">
        <v>45371.415972222225</v>
      </c>
      <c r="AC14009" t="s">
        <v>53</v>
      </c>
      <c r="AD14009">
        <v>1000000000</v>
      </c>
      <c r="AE14009" s="1">
        <v>37295</v>
      </c>
      <c r="AG14009" t="s">
        <v>74750</v>
      </c>
      <c r="AH14009" t="s">
        <v>51</v>
      </c>
      <c r="AJ14009" t="s">
        <v>53</v>
      </c>
      <c r="AO14009" t="s">
        <v>5443</v>
      </c>
      <c r="AP14009" s="1">
        <v>45471.38958333333</v>
      </c>
    </row>
    <row r="14010" spans="1:42" x14ac:dyDescent="0.35">
      <c r="A14010" t="s">
        <v>74751</v>
      </c>
      <c r="B14010" t="s">
        <v>1440</v>
      </c>
      <c r="C14010" t="s">
        <v>5070</v>
      </c>
      <c r="F14010" t="s">
        <v>47</v>
      </c>
      <c r="H14010" t="s">
        <v>74752</v>
      </c>
      <c r="J14010" t="s">
        <v>49</v>
      </c>
      <c r="P14010" t="s">
        <v>50</v>
      </c>
      <c r="U14010" s="1">
        <v>45370</v>
      </c>
      <c r="V14010" s="1">
        <v>45370</v>
      </c>
      <c r="W14010" s="1">
        <v>45371.416666666664</v>
      </c>
      <c r="X14010" s="1">
        <v>45371.416666666664</v>
      </c>
      <c r="AC14010" t="s">
        <v>53</v>
      </c>
      <c r="AD14010">
        <v>1000000000</v>
      </c>
      <c r="AE14010" s="1">
        <v>37295</v>
      </c>
      <c r="AG14010" t="s">
        <v>74753</v>
      </c>
      <c r="AH14010" t="s">
        <v>51</v>
      </c>
      <c r="AJ14010" t="s">
        <v>53</v>
      </c>
      <c r="AK14010" t="s">
        <v>78</v>
      </c>
      <c r="AO14010" t="s">
        <v>5443</v>
      </c>
      <c r="AP14010" s="1">
        <v>45370.313194444447</v>
      </c>
    </row>
    <row r="14011" spans="1:42" x14ac:dyDescent="0.35">
      <c r="A14011" t="s">
        <v>74754</v>
      </c>
      <c r="B14011" t="s">
        <v>2200</v>
      </c>
      <c r="C14011" t="s">
        <v>28741</v>
      </c>
      <c r="F14011">
        <v>13035521055</v>
      </c>
      <c r="H14011" t="s">
        <v>74754</v>
      </c>
      <c r="J14011" t="s">
        <v>3789</v>
      </c>
      <c r="K14011" t="s">
        <v>74755</v>
      </c>
      <c r="M14011" t="s">
        <v>1397</v>
      </c>
      <c r="N14011" t="s">
        <v>287</v>
      </c>
      <c r="O14011">
        <v>80403</v>
      </c>
      <c r="P14011" t="s">
        <v>50</v>
      </c>
      <c r="U14011" s="1">
        <v>45370</v>
      </c>
      <c r="V14011" s="1">
        <v>45370</v>
      </c>
      <c r="W14011" s="1">
        <v>45370.689583333333</v>
      </c>
      <c r="X14011" s="1">
        <v>45370.689583333333</v>
      </c>
      <c r="AC14011" t="s">
        <v>53</v>
      </c>
      <c r="AD14011">
        <v>1000000001</v>
      </c>
      <c r="AE14011" s="1">
        <v>39973.351388888892</v>
      </c>
      <c r="AF14011" t="s">
        <v>3377</v>
      </c>
      <c r="AG14011" t="s">
        <v>74756</v>
      </c>
      <c r="AH14011" t="s">
        <v>51</v>
      </c>
      <c r="AJ14011" t="s">
        <v>53</v>
      </c>
      <c r="AK14011" t="s">
        <v>78</v>
      </c>
      <c r="AO14011" t="s">
        <v>51552</v>
      </c>
    </row>
    <row r="14012" spans="1:42" x14ac:dyDescent="0.35">
      <c r="A14012" t="s">
        <v>74757</v>
      </c>
      <c r="B14012" t="s">
        <v>34324</v>
      </c>
      <c r="C14012" t="s">
        <v>860</v>
      </c>
      <c r="F14012">
        <v>15753617653</v>
      </c>
      <c r="H14012" t="s">
        <v>74757</v>
      </c>
      <c r="J14012" t="s">
        <v>10771</v>
      </c>
      <c r="K14012" t="s">
        <v>74758</v>
      </c>
      <c r="M14012" t="s">
        <v>74759</v>
      </c>
      <c r="N14012" t="s">
        <v>398</v>
      </c>
      <c r="O14012">
        <v>88252</v>
      </c>
      <c r="P14012" t="s">
        <v>50</v>
      </c>
      <c r="U14012" s="1">
        <v>45370</v>
      </c>
      <c r="V14012" s="1">
        <v>45370</v>
      </c>
      <c r="W14012" s="1">
        <v>45370.621527777781</v>
      </c>
      <c r="X14012" s="1">
        <v>45370.621527777781</v>
      </c>
      <c r="AC14012" t="s">
        <v>53</v>
      </c>
      <c r="AD14012">
        <v>1000000001</v>
      </c>
      <c r="AE14012" s="1">
        <v>39973.351388888892</v>
      </c>
      <c r="AF14012" t="s">
        <v>3377</v>
      </c>
      <c r="AG14012" t="s">
        <v>74760</v>
      </c>
      <c r="AH14012" t="s">
        <v>51</v>
      </c>
      <c r="AJ14012" t="s">
        <v>53</v>
      </c>
      <c r="AK14012" t="s">
        <v>78</v>
      </c>
      <c r="AO14012" t="s">
        <v>51552</v>
      </c>
      <c r="AP14012" s="1">
        <v>45454.525694444441</v>
      </c>
    </row>
    <row r="14013" spans="1:42" x14ac:dyDescent="0.35">
      <c r="A14013" t="s">
        <v>74761</v>
      </c>
      <c r="B14013" t="s">
        <v>74063</v>
      </c>
      <c r="C14013" t="s">
        <v>4426</v>
      </c>
      <c r="H14013" t="s">
        <v>74762</v>
      </c>
      <c r="J14013" t="s">
        <v>23087</v>
      </c>
      <c r="P14013" t="s">
        <v>23088</v>
      </c>
      <c r="U14013" s="1">
        <v>45370</v>
      </c>
      <c r="V14013" s="1">
        <v>45370</v>
      </c>
      <c r="W14013" s="1">
        <v>45370.590277777781</v>
      </c>
      <c r="X14013" s="1">
        <v>45370.590277777781</v>
      </c>
      <c r="AC14013" t="s">
        <v>53</v>
      </c>
      <c r="AD14013">
        <v>1000000001</v>
      </c>
      <c r="AE14013" s="1">
        <v>39973.351388888892</v>
      </c>
      <c r="AF14013" t="s">
        <v>3377</v>
      </c>
      <c r="AG14013" t="s">
        <v>74763</v>
      </c>
      <c r="AH14013" t="s">
        <v>51</v>
      </c>
      <c r="AJ14013" t="s">
        <v>53</v>
      </c>
      <c r="AK14013" t="s">
        <v>78</v>
      </c>
      <c r="AO14013" t="s">
        <v>5443</v>
      </c>
      <c r="AP14013" s="1">
        <v>45476.363194444442</v>
      </c>
    </row>
    <row r="14014" spans="1:42" x14ac:dyDescent="0.35">
      <c r="A14014" t="s">
        <v>74764</v>
      </c>
      <c r="B14014" t="s">
        <v>7246</v>
      </c>
      <c r="C14014" t="s">
        <v>1686</v>
      </c>
      <c r="F14014" t="s">
        <v>74765</v>
      </c>
      <c r="H14014" t="s">
        <v>74764</v>
      </c>
      <c r="J14014" t="s">
        <v>47698</v>
      </c>
      <c r="K14014" t="s">
        <v>74667</v>
      </c>
      <c r="M14014" t="s">
        <v>5225</v>
      </c>
      <c r="N14014" t="s">
        <v>287</v>
      </c>
      <c r="O14014">
        <v>80301</v>
      </c>
      <c r="P14014" t="s">
        <v>50</v>
      </c>
      <c r="U14014" s="1">
        <v>45370</v>
      </c>
      <c r="V14014" s="1">
        <v>45370</v>
      </c>
      <c r="W14014" s="1">
        <v>45370.584722222222</v>
      </c>
      <c r="X14014" s="1">
        <v>45370.584722222222</v>
      </c>
      <c r="AC14014" t="s">
        <v>53</v>
      </c>
      <c r="AD14014">
        <v>2969594752</v>
      </c>
      <c r="AE14014" s="1">
        <v>41452.390277777777</v>
      </c>
      <c r="AF14014" t="s">
        <v>19529</v>
      </c>
      <c r="AG14014" t="s">
        <v>74766</v>
      </c>
      <c r="AH14014" t="s">
        <v>51</v>
      </c>
      <c r="AJ14014" t="s">
        <v>53</v>
      </c>
      <c r="AK14014" t="s">
        <v>78</v>
      </c>
      <c r="AO14014" t="s">
        <v>5443</v>
      </c>
      <c r="AP14014" s="1">
        <v>45370.518055555556</v>
      </c>
    </row>
    <row r="14015" spans="1:42" x14ac:dyDescent="0.35">
      <c r="A14015" t="s">
        <v>74767</v>
      </c>
      <c r="B14015" t="s">
        <v>12646</v>
      </c>
      <c r="C14015" t="s">
        <v>15368</v>
      </c>
      <c r="H14015" t="s">
        <v>74768</v>
      </c>
      <c r="J14015" t="s">
        <v>72074</v>
      </c>
      <c r="P14015" t="s">
        <v>50</v>
      </c>
      <c r="U14015" s="1">
        <v>45371</v>
      </c>
      <c r="V14015" s="1">
        <v>45371</v>
      </c>
      <c r="W14015" s="1">
        <v>45372.695138888892</v>
      </c>
      <c r="X14015" s="1">
        <v>45372.695138888892</v>
      </c>
      <c r="AC14015" t="s">
        <v>53</v>
      </c>
      <c r="AD14015">
        <v>2969483999</v>
      </c>
      <c r="AE14015" s="1">
        <v>37690</v>
      </c>
      <c r="AF14015" t="s">
        <v>3164</v>
      </c>
      <c r="AG14015" t="s">
        <v>74769</v>
      </c>
      <c r="AH14015" t="s">
        <v>51</v>
      </c>
      <c r="AJ14015" t="s">
        <v>53</v>
      </c>
      <c r="AO14015" t="s">
        <v>5443</v>
      </c>
      <c r="AP14015" s="1">
        <v>45454.677083333336</v>
      </c>
    </row>
    <row r="14016" spans="1:42" x14ac:dyDescent="0.35">
      <c r="A14016" t="s">
        <v>74770</v>
      </c>
      <c r="B14016" t="s">
        <v>36630</v>
      </c>
      <c r="C14016" t="s">
        <v>5070</v>
      </c>
      <c r="H14016" t="s">
        <v>74771</v>
      </c>
      <c r="J14016" t="s">
        <v>2859</v>
      </c>
      <c r="P14016" t="s">
        <v>50</v>
      </c>
      <c r="U14016" s="1">
        <v>45371</v>
      </c>
      <c r="V14016" s="1">
        <v>45371</v>
      </c>
      <c r="W14016" s="1">
        <v>45371.856944444444</v>
      </c>
      <c r="X14016" s="1">
        <v>45371.856944444444</v>
      </c>
      <c r="AC14016" t="s">
        <v>53</v>
      </c>
      <c r="AD14016">
        <v>2969480024</v>
      </c>
      <c r="AE14016" s="1">
        <v>37427</v>
      </c>
      <c r="AF14016" t="s">
        <v>134</v>
      </c>
      <c r="AG14016" t="s">
        <v>74772</v>
      </c>
      <c r="AH14016" t="s">
        <v>51</v>
      </c>
      <c r="AJ14016" t="s">
        <v>53</v>
      </c>
      <c r="AK14016" t="s">
        <v>78</v>
      </c>
      <c r="AO14016" t="s">
        <v>5443</v>
      </c>
      <c r="AP14016" s="1">
        <v>45371.854861111111</v>
      </c>
    </row>
    <row r="14017" spans="1:43" x14ac:dyDescent="0.35">
      <c r="A14017" t="s">
        <v>74773</v>
      </c>
      <c r="B14017" t="s">
        <v>15578</v>
      </c>
      <c r="C14017" t="s">
        <v>3554</v>
      </c>
      <c r="F14017" t="s">
        <v>74774</v>
      </c>
      <c r="H14017" t="s">
        <v>74773</v>
      </c>
      <c r="J14017" t="s">
        <v>74775</v>
      </c>
      <c r="K14017" t="s">
        <v>74776</v>
      </c>
      <c r="M14017" t="s">
        <v>64</v>
      </c>
      <c r="N14017" t="s">
        <v>287</v>
      </c>
      <c r="O14017">
        <v>80022</v>
      </c>
      <c r="P14017" t="s">
        <v>50</v>
      </c>
      <c r="U14017" s="1">
        <v>45371</v>
      </c>
      <c r="V14017" s="1">
        <v>45371</v>
      </c>
      <c r="W14017" s="1">
        <v>45371.543055555558</v>
      </c>
      <c r="X14017" s="1">
        <v>45371.543055555558</v>
      </c>
      <c r="AC14017" t="s">
        <v>53</v>
      </c>
      <c r="AD14017">
        <v>2969529818</v>
      </c>
      <c r="AE14017" s="1">
        <v>39443.379861111112</v>
      </c>
      <c r="AF14017" t="s">
        <v>16081</v>
      </c>
      <c r="AG14017" t="s">
        <v>74777</v>
      </c>
      <c r="AH14017" t="s">
        <v>51</v>
      </c>
      <c r="AJ14017" t="s">
        <v>53</v>
      </c>
      <c r="AK14017" t="s">
        <v>78</v>
      </c>
      <c r="AO14017" t="s">
        <v>5443</v>
      </c>
      <c r="AP14017" s="1">
        <v>45433.48333333333</v>
      </c>
    </row>
    <row r="14018" spans="1:43" x14ac:dyDescent="0.35">
      <c r="A14018" t="s">
        <v>74778</v>
      </c>
      <c r="B14018" t="s">
        <v>8246</v>
      </c>
      <c r="C14018" t="s">
        <v>347</v>
      </c>
      <c r="F14018" t="s">
        <v>74779</v>
      </c>
      <c r="H14018" t="s">
        <v>74780</v>
      </c>
      <c r="J14018" t="s">
        <v>6387</v>
      </c>
      <c r="K14018" t="s">
        <v>13097</v>
      </c>
      <c r="M14018" t="s">
        <v>5488</v>
      </c>
      <c r="N14018" t="s">
        <v>1515</v>
      </c>
      <c r="O14018" t="s">
        <v>13098</v>
      </c>
      <c r="P14018" t="s">
        <v>50</v>
      </c>
      <c r="U14018" s="1">
        <v>45371</v>
      </c>
      <c r="V14018" s="1">
        <v>45371</v>
      </c>
      <c r="W14018" s="1">
        <v>45371.402777777781</v>
      </c>
      <c r="X14018" s="1">
        <v>45419.386111111111</v>
      </c>
      <c r="Y14018" s="1">
        <v>45419.404861111114</v>
      </c>
      <c r="Z14018">
        <v>2456.61</v>
      </c>
      <c r="AA14018" t="s">
        <v>133</v>
      </c>
      <c r="AC14018" t="s">
        <v>53</v>
      </c>
      <c r="AD14018">
        <v>2969484892</v>
      </c>
      <c r="AE14018" s="1">
        <v>37756</v>
      </c>
      <c r="AF14018" t="s">
        <v>11845</v>
      </c>
      <c r="AG14018" t="s">
        <v>74781</v>
      </c>
      <c r="AH14018" t="s">
        <v>51</v>
      </c>
      <c r="AJ14018" t="s">
        <v>53</v>
      </c>
      <c r="AO14018" t="s">
        <v>5443</v>
      </c>
    </row>
    <row r="14019" spans="1:43" x14ac:dyDescent="0.35">
      <c r="A14019" t="s">
        <v>74782</v>
      </c>
      <c r="B14019" t="s">
        <v>5855</v>
      </c>
      <c r="C14019" t="s">
        <v>205</v>
      </c>
      <c r="F14019" t="s">
        <v>74783</v>
      </c>
      <c r="H14019" t="s">
        <v>74782</v>
      </c>
      <c r="J14019" t="s">
        <v>74784</v>
      </c>
      <c r="K14019" t="s">
        <v>74785</v>
      </c>
      <c r="M14019" t="s">
        <v>2541</v>
      </c>
      <c r="N14019" t="s">
        <v>287</v>
      </c>
      <c r="O14019">
        <v>81621</v>
      </c>
      <c r="P14019" t="s">
        <v>50</v>
      </c>
      <c r="U14019" s="1">
        <v>45371</v>
      </c>
      <c r="V14019" s="1">
        <v>45371</v>
      </c>
      <c r="W14019" s="1">
        <v>45371.693055555559</v>
      </c>
      <c r="X14019" s="1">
        <v>45371.693055555559</v>
      </c>
      <c r="AC14019" t="s">
        <v>53</v>
      </c>
      <c r="AD14019">
        <v>2974098030</v>
      </c>
      <c r="AE14019" s="1">
        <v>45355.898611111108</v>
      </c>
      <c r="AF14019" t="s">
        <v>74786</v>
      </c>
      <c r="AG14019" t="s">
        <v>74787</v>
      </c>
      <c r="AH14019" t="s">
        <v>51</v>
      </c>
      <c r="AJ14019" t="s">
        <v>53</v>
      </c>
      <c r="AK14019" t="s">
        <v>78</v>
      </c>
      <c r="AO14019" t="s">
        <v>5443</v>
      </c>
      <c r="AP14019" s="1">
        <v>45372.635416666664</v>
      </c>
    </row>
    <row r="14020" spans="1:43" x14ac:dyDescent="0.35">
      <c r="A14020" t="s">
        <v>74788</v>
      </c>
      <c r="B14020" t="s">
        <v>4879</v>
      </c>
      <c r="C14020" t="s">
        <v>1157</v>
      </c>
      <c r="F14020" t="s">
        <v>74789</v>
      </c>
      <c r="H14020" t="s">
        <v>74788</v>
      </c>
      <c r="J14020" t="s">
        <v>74790</v>
      </c>
      <c r="K14020" t="s">
        <v>74791</v>
      </c>
      <c r="M14020" t="s">
        <v>753</v>
      </c>
      <c r="N14020" t="s">
        <v>637</v>
      </c>
      <c r="O14020">
        <v>79936</v>
      </c>
      <c r="P14020" t="s">
        <v>50</v>
      </c>
      <c r="U14020" s="1">
        <v>45371</v>
      </c>
      <c r="V14020" s="1">
        <v>45371</v>
      </c>
      <c r="W14020" s="1">
        <v>45371.647222222222</v>
      </c>
      <c r="X14020" s="1">
        <v>45371.647222222222</v>
      </c>
      <c r="AC14020" t="s">
        <v>53</v>
      </c>
      <c r="AD14020">
        <v>2974136333</v>
      </c>
      <c r="AE14020" s="1">
        <v>45372.373611111114</v>
      </c>
      <c r="AF14020" t="s">
        <v>74792</v>
      </c>
      <c r="AG14020" t="s">
        <v>74793</v>
      </c>
      <c r="AH14020" t="s">
        <v>51</v>
      </c>
      <c r="AJ14020" t="s">
        <v>53</v>
      </c>
      <c r="AK14020" t="s">
        <v>78</v>
      </c>
      <c r="AO14020" t="s">
        <v>5443</v>
      </c>
      <c r="AP14020" s="1">
        <v>45372.496527777781</v>
      </c>
      <c r="AQ14020" s="1">
        <v>45372.466666666667</v>
      </c>
    </row>
    <row r="14021" spans="1:43" x14ac:dyDescent="0.35">
      <c r="A14021" t="s">
        <v>74794</v>
      </c>
      <c r="B14021" t="s">
        <v>74795</v>
      </c>
      <c r="C14021" t="s">
        <v>3554</v>
      </c>
      <c r="F14021" t="s">
        <v>74796</v>
      </c>
      <c r="H14021" t="s">
        <v>74794</v>
      </c>
      <c r="J14021" t="s">
        <v>4293</v>
      </c>
      <c r="K14021" t="s">
        <v>74797</v>
      </c>
      <c r="M14021" t="s">
        <v>11083</v>
      </c>
      <c r="N14021" t="s">
        <v>637</v>
      </c>
      <c r="O14021">
        <v>79706</v>
      </c>
      <c r="P14021" t="s">
        <v>50</v>
      </c>
      <c r="U14021" s="1">
        <v>45371</v>
      </c>
      <c r="V14021" s="1">
        <v>45371</v>
      </c>
      <c r="W14021" s="1">
        <v>45371.411111111112</v>
      </c>
      <c r="X14021" s="1">
        <v>45371.411111111112</v>
      </c>
      <c r="AC14021" t="s">
        <v>53</v>
      </c>
      <c r="AD14021">
        <v>2969634929</v>
      </c>
      <c r="AE14021" s="1">
        <v>41799.665972222225</v>
      </c>
      <c r="AF14021" t="s">
        <v>4296</v>
      </c>
      <c r="AG14021" t="s">
        <v>74798</v>
      </c>
      <c r="AH14021" t="s">
        <v>51</v>
      </c>
      <c r="AJ14021" t="s">
        <v>53</v>
      </c>
      <c r="AK14021" t="s">
        <v>78</v>
      </c>
      <c r="AO14021" t="s">
        <v>5443</v>
      </c>
      <c r="AP14021" s="1">
        <v>45371.409722222219</v>
      </c>
    </row>
    <row r="14022" spans="1:43" x14ac:dyDescent="0.35">
      <c r="A14022" t="s">
        <v>74799</v>
      </c>
      <c r="B14022" t="s">
        <v>1075</v>
      </c>
      <c r="C14022" t="s">
        <v>1775</v>
      </c>
      <c r="H14022" t="s">
        <v>74800</v>
      </c>
      <c r="J14022" t="s">
        <v>49</v>
      </c>
      <c r="P14022" t="s">
        <v>50</v>
      </c>
      <c r="U14022" s="1">
        <v>45371</v>
      </c>
      <c r="V14022" s="1">
        <v>45371</v>
      </c>
      <c r="W14022" s="1">
        <v>45372.418055555558</v>
      </c>
      <c r="X14022" s="1">
        <v>45372.418055555558</v>
      </c>
      <c r="AC14022" t="s">
        <v>53</v>
      </c>
      <c r="AD14022">
        <v>1000000000</v>
      </c>
      <c r="AE14022" s="1">
        <v>37295</v>
      </c>
      <c r="AG14022" t="s">
        <v>74801</v>
      </c>
      <c r="AH14022" t="s">
        <v>51</v>
      </c>
      <c r="AJ14022" t="s">
        <v>53</v>
      </c>
      <c r="AO14022" t="s">
        <v>5443</v>
      </c>
      <c r="AP14022" s="1">
        <v>45371.782638888886</v>
      </c>
    </row>
    <row r="14023" spans="1:43" x14ac:dyDescent="0.35">
      <c r="A14023" t="s">
        <v>74802</v>
      </c>
      <c r="B14023" t="s">
        <v>74803</v>
      </c>
      <c r="C14023" t="s">
        <v>309</v>
      </c>
      <c r="D14023" t="s">
        <v>107</v>
      </c>
      <c r="F14023" t="s">
        <v>74804</v>
      </c>
      <c r="G14023" t="s">
        <v>74805</v>
      </c>
      <c r="H14023" t="s">
        <v>74806</v>
      </c>
      <c r="J14023" t="s">
        <v>49</v>
      </c>
      <c r="P14023" t="s">
        <v>50</v>
      </c>
      <c r="U14023" s="1">
        <v>45371</v>
      </c>
      <c r="V14023" s="1">
        <v>45371</v>
      </c>
      <c r="W14023" s="1">
        <v>45371.722916666666</v>
      </c>
      <c r="X14023" s="1">
        <v>45371.722916666666</v>
      </c>
      <c r="AC14023" t="s">
        <v>53</v>
      </c>
      <c r="AD14023">
        <v>1000000000</v>
      </c>
      <c r="AE14023" s="1">
        <v>37295</v>
      </c>
      <c r="AG14023" t="s">
        <v>74807</v>
      </c>
      <c r="AH14023" t="s">
        <v>51</v>
      </c>
      <c r="AJ14023" t="s">
        <v>53</v>
      </c>
      <c r="AO14023" t="s">
        <v>5443</v>
      </c>
      <c r="AP14023" s="1">
        <v>45371.61041666667</v>
      </c>
    </row>
    <row r="14024" spans="1:43" x14ac:dyDescent="0.35">
      <c r="A14024" t="s">
        <v>74808</v>
      </c>
      <c r="B14024" t="s">
        <v>29281</v>
      </c>
      <c r="C14024" t="s">
        <v>3842</v>
      </c>
      <c r="D14024" t="s">
        <v>74809</v>
      </c>
      <c r="H14024" t="s">
        <v>74810</v>
      </c>
      <c r="J14024" t="s">
        <v>49</v>
      </c>
      <c r="P14024" t="s">
        <v>50</v>
      </c>
      <c r="U14024" s="1">
        <v>45371</v>
      </c>
      <c r="V14024" s="1">
        <v>45371</v>
      </c>
      <c r="W14024" s="1">
        <v>45371.722916666666</v>
      </c>
      <c r="X14024" s="1">
        <v>45371.722916666666</v>
      </c>
      <c r="AC14024" t="s">
        <v>53</v>
      </c>
      <c r="AD14024">
        <v>1000000000</v>
      </c>
      <c r="AE14024" s="1">
        <v>37295</v>
      </c>
      <c r="AG14024" t="s">
        <v>74811</v>
      </c>
      <c r="AH14024" t="s">
        <v>51</v>
      </c>
      <c r="AJ14024" t="s">
        <v>53</v>
      </c>
      <c r="AO14024" t="s">
        <v>5443</v>
      </c>
      <c r="AP14024" s="1">
        <v>45385.537499999999</v>
      </c>
    </row>
    <row r="14025" spans="1:43" x14ac:dyDescent="0.35">
      <c r="A14025" t="s">
        <v>74812</v>
      </c>
      <c r="B14025" t="s">
        <v>74813</v>
      </c>
      <c r="C14025" t="s">
        <v>4951</v>
      </c>
      <c r="D14025" t="s">
        <v>1767</v>
      </c>
      <c r="F14025" t="s">
        <v>47</v>
      </c>
      <c r="H14025" t="s">
        <v>74814</v>
      </c>
      <c r="J14025" t="s">
        <v>49</v>
      </c>
      <c r="P14025" t="s">
        <v>50</v>
      </c>
      <c r="U14025" s="1">
        <v>45371</v>
      </c>
      <c r="V14025" s="1">
        <v>45371</v>
      </c>
      <c r="W14025" s="1">
        <v>45371.722222222219</v>
      </c>
      <c r="X14025" s="1">
        <v>45371.722222222219</v>
      </c>
      <c r="AC14025" t="s">
        <v>53</v>
      </c>
      <c r="AD14025">
        <v>1000000000</v>
      </c>
      <c r="AE14025" s="1">
        <v>37295</v>
      </c>
      <c r="AG14025" t="s">
        <v>74815</v>
      </c>
      <c r="AH14025" t="s">
        <v>51</v>
      </c>
      <c r="AJ14025" t="s">
        <v>53</v>
      </c>
      <c r="AK14025" t="s">
        <v>78</v>
      </c>
      <c r="AO14025" t="s">
        <v>5443</v>
      </c>
      <c r="AP14025" s="1">
        <v>45426.515972222223</v>
      </c>
    </row>
    <row r="14026" spans="1:43" x14ac:dyDescent="0.35">
      <c r="A14026" t="s">
        <v>74816</v>
      </c>
      <c r="B14026" t="s">
        <v>23021</v>
      </c>
      <c r="C14026" t="s">
        <v>1414</v>
      </c>
      <c r="F14026">
        <v>15053855536</v>
      </c>
      <c r="H14026" t="s">
        <v>74816</v>
      </c>
      <c r="K14026" t="s">
        <v>74817</v>
      </c>
      <c r="M14026" t="s">
        <v>2637</v>
      </c>
      <c r="N14026" t="s">
        <v>398</v>
      </c>
      <c r="O14026">
        <v>87122</v>
      </c>
      <c r="P14026" t="s">
        <v>50</v>
      </c>
      <c r="U14026" s="1">
        <v>45371</v>
      </c>
      <c r="V14026" s="1">
        <v>45371</v>
      </c>
      <c r="W14026" s="1">
        <v>45371.9375</v>
      </c>
      <c r="X14026" s="1">
        <v>45371.9375</v>
      </c>
      <c r="AC14026" t="s">
        <v>53</v>
      </c>
      <c r="AD14026">
        <v>1000000001</v>
      </c>
      <c r="AE14026" s="1">
        <v>39973.351388888892</v>
      </c>
      <c r="AF14026" t="s">
        <v>3377</v>
      </c>
      <c r="AG14026" t="s">
        <v>74818</v>
      </c>
      <c r="AH14026" t="s">
        <v>51</v>
      </c>
      <c r="AJ14026" t="s">
        <v>53</v>
      </c>
      <c r="AK14026" t="s">
        <v>78</v>
      </c>
      <c r="AO14026" t="s">
        <v>5443</v>
      </c>
      <c r="AP14026" s="1">
        <v>45460.779166666667</v>
      </c>
    </row>
    <row r="14027" spans="1:43" x14ac:dyDescent="0.35">
      <c r="A14027" t="s">
        <v>74819</v>
      </c>
      <c r="B14027" t="s">
        <v>74820</v>
      </c>
      <c r="C14027" t="s">
        <v>74821</v>
      </c>
      <c r="F14027">
        <v>19158430288</v>
      </c>
      <c r="H14027" t="s">
        <v>74819</v>
      </c>
      <c r="K14027" t="s">
        <v>74822</v>
      </c>
      <c r="M14027" t="s">
        <v>74823</v>
      </c>
      <c r="N14027" t="s">
        <v>398</v>
      </c>
      <c r="O14027">
        <v>88081</v>
      </c>
      <c r="P14027" t="s">
        <v>50</v>
      </c>
      <c r="U14027" s="1">
        <v>45371</v>
      </c>
      <c r="V14027" s="1">
        <v>45371</v>
      </c>
      <c r="W14027" s="1">
        <v>45371.922222222223</v>
      </c>
      <c r="X14027" s="1">
        <v>45371.922222222223</v>
      </c>
      <c r="AC14027" t="s">
        <v>53</v>
      </c>
      <c r="AD14027">
        <v>1000000001</v>
      </c>
      <c r="AE14027" s="1">
        <v>39973.351388888892</v>
      </c>
      <c r="AF14027" t="s">
        <v>3377</v>
      </c>
      <c r="AG14027" t="s">
        <v>74824</v>
      </c>
      <c r="AH14027" t="s">
        <v>51</v>
      </c>
      <c r="AJ14027" t="s">
        <v>53</v>
      </c>
      <c r="AK14027" t="s">
        <v>78</v>
      </c>
      <c r="AO14027" t="s">
        <v>5443</v>
      </c>
      <c r="AP14027" s="1">
        <v>45426.836805555555</v>
      </c>
    </row>
    <row r="14028" spans="1:43" x14ac:dyDescent="0.35">
      <c r="A14028" t="s">
        <v>59076</v>
      </c>
      <c r="B14028" t="s">
        <v>74825</v>
      </c>
      <c r="C14028" t="s">
        <v>59076</v>
      </c>
      <c r="F14028">
        <v>17195887284</v>
      </c>
      <c r="H14028" t="s">
        <v>74826</v>
      </c>
      <c r="N14028" t="s">
        <v>287</v>
      </c>
      <c r="P14028" t="s">
        <v>50</v>
      </c>
      <c r="U14028" s="1">
        <v>45371</v>
      </c>
      <c r="V14028" s="1">
        <v>45371</v>
      </c>
      <c r="W14028" s="1">
        <v>45371.572916666664</v>
      </c>
      <c r="X14028" s="1">
        <v>45371.572916666664</v>
      </c>
      <c r="AC14028" t="s">
        <v>53</v>
      </c>
      <c r="AD14028">
        <v>1000000001</v>
      </c>
      <c r="AE14028" s="1">
        <v>39973.351388888892</v>
      </c>
      <c r="AF14028" t="s">
        <v>3377</v>
      </c>
      <c r="AG14028" t="s">
        <v>74827</v>
      </c>
      <c r="AH14028" t="s">
        <v>51</v>
      </c>
      <c r="AJ14028" t="s">
        <v>53</v>
      </c>
      <c r="AK14028" t="s">
        <v>78</v>
      </c>
      <c r="AO14028" t="s">
        <v>51552</v>
      </c>
    </row>
    <row r="14029" spans="1:43" x14ac:dyDescent="0.35">
      <c r="A14029" t="s">
        <v>74828</v>
      </c>
      <c r="B14029" t="s">
        <v>74829</v>
      </c>
      <c r="C14029" t="s">
        <v>1982</v>
      </c>
      <c r="F14029">
        <v>15754470012</v>
      </c>
      <c r="G14029">
        <v>5754470012</v>
      </c>
      <c r="H14029" t="s">
        <v>74828</v>
      </c>
      <c r="J14029" t="s">
        <v>74830</v>
      </c>
      <c r="K14029" t="s">
        <v>74831</v>
      </c>
      <c r="M14029" t="s">
        <v>58404</v>
      </c>
      <c r="N14029" t="s">
        <v>398</v>
      </c>
      <c r="O14029">
        <v>87728</v>
      </c>
      <c r="P14029" t="s">
        <v>50</v>
      </c>
      <c r="U14029" s="1">
        <v>45371</v>
      </c>
      <c r="V14029" s="1">
        <v>45371</v>
      </c>
      <c r="W14029" s="1">
        <v>45371.48541666667</v>
      </c>
      <c r="X14029" s="1">
        <v>45371.48541666667</v>
      </c>
      <c r="AC14029" t="s">
        <v>53</v>
      </c>
      <c r="AD14029">
        <v>1000000001</v>
      </c>
      <c r="AE14029" s="1">
        <v>39973.351388888892</v>
      </c>
      <c r="AF14029" t="s">
        <v>3377</v>
      </c>
      <c r="AG14029" t="s">
        <v>74832</v>
      </c>
      <c r="AH14029" t="s">
        <v>51</v>
      </c>
      <c r="AJ14029" t="s">
        <v>53</v>
      </c>
      <c r="AK14029" t="s">
        <v>78</v>
      </c>
      <c r="AO14029" t="s">
        <v>51552</v>
      </c>
    </row>
    <row r="14030" spans="1:43" x14ac:dyDescent="0.35">
      <c r="A14030" t="s">
        <v>53885</v>
      </c>
      <c r="B14030" t="s">
        <v>44229</v>
      </c>
      <c r="C14030" t="s">
        <v>26072</v>
      </c>
      <c r="F14030" t="s">
        <v>74833</v>
      </c>
      <c r="H14030" t="s">
        <v>53885</v>
      </c>
      <c r="J14030" t="s">
        <v>53886</v>
      </c>
      <c r="K14030" t="s">
        <v>53887</v>
      </c>
      <c r="M14030" t="s">
        <v>3894</v>
      </c>
      <c r="N14030" t="s">
        <v>287</v>
      </c>
      <c r="O14030">
        <v>80602</v>
      </c>
      <c r="P14030" t="s">
        <v>50</v>
      </c>
      <c r="U14030" s="1">
        <v>45371</v>
      </c>
      <c r="V14030" s="1">
        <v>45371</v>
      </c>
      <c r="AC14030" t="s">
        <v>53</v>
      </c>
      <c r="AD14030">
        <v>2969904962</v>
      </c>
      <c r="AE14030" s="1">
        <v>43693.32916666667</v>
      </c>
      <c r="AG14030" t="s">
        <v>74834</v>
      </c>
      <c r="AH14030" t="s">
        <v>51</v>
      </c>
      <c r="AJ14030" t="s">
        <v>53</v>
      </c>
      <c r="AO14030" t="s">
        <v>57090</v>
      </c>
    </row>
    <row r="14031" spans="1:43" x14ac:dyDescent="0.35">
      <c r="A14031" t="s">
        <v>74835</v>
      </c>
      <c r="B14031" t="s">
        <v>74836</v>
      </c>
      <c r="C14031" t="s">
        <v>934</v>
      </c>
      <c r="H14031" t="s">
        <v>74837</v>
      </c>
      <c r="J14031" t="s">
        <v>74838</v>
      </c>
      <c r="P14031" t="s">
        <v>50</v>
      </c>
      <c r="U14031" s="1">
        <v>45371</v>
      </c>
      <c r="V14031" s="1">
        <v>45371</v>
      </c>
      <c r="AC14031" t="s">
        <v>53</v>
      </c>
      <c r="AD14031">
        <v>2969657169</v>
      </c>
      <c r="AE14031" s="1">
        <v>42023.77847222222</v>
      </c>
      <c r="AG14031" t="s">
        <v>74839</v>
      </c>
      <c r="AH14031" t="s">
        <v>51</v>
      </c>
      <c r="AJ14031" t="s">
        <v>53</v>
      </c>
      <c r="AO14031" t="s">
        <v>5443</v>
      </c>
    </row>
    <row r="14032" spans="1:43" x14ac:dyDescent="0.35">
      <c r="A14032" t="s">
        <v>74840</v>
      </c>
      <c r="B14032" t="s">
        <v>45073</v>
      </c>
      <c r="C14032" t="s">
        <v>45074</v>
      </c>
      <c r="F14032" t="s">
        <v>74841</v>
      </c>
      <c r="H14032" t="s">
        <v>74842</v>
      </c>
      <c r="J14032" t="s">
        <v>70118</v>
      </c>
      <c r="K14032" t="s">
        <v>70119</v>
      </c>
      <c r="M14032" t="s">
        <v>35509</v>
      </c>
      <c r="N14032" t="s">
        <v>213</v>
      </c>
      <c r="O14032">
        <v>80128</v>
      </c>
      <c r="P14032" t="s">
        <v>50</v>
      </c>
      <c r="U14032" s="1">
        <v>45372</v>
      </c>
      <c r="V14032" s="1">
        <v>45372</v>
      </c>
      <c r="W14032" s="1">
        <v>45372.69027777778</v>
      </c>
      <c r="X14032" s="1">
        <v>45372.69027777778</v>
      </c>
      <c r="AC14032" t="s">
        <v>53</v>
      </c>
      <c r="AD14032">
        <v>2969566279</v>
      </c>
      <c r="AE14032" s="1">
        <v>40800.419444444444</v>
      </c>
      <c r="AF14032" t="s">
        <v>2713</v>
      </c>
      <c r="AG14032" t="s">
        <v>74843</v>
      </c>
      <c r="AH14032" t="s">
        <v>51</v>
      </c>
      <c r="AJ14032" t="s">
        <v>53</v>
      </c>
      <c r="AO14032" t="s">
        <v>57090</v>
      </c>
    </row>
    <row r="14033" spans="1:43" x14ac:dyDescent="0.35">
      <c r="A14033" t="s">
        <v>74844</v>
      </c>
      <c r="B14033" t="s">
        <v>24954</v>
      </c>
      <c r="C14033" t="s">
        <v>47553</v>
      </c>
      <c r="D14033" t="s">
        <v>451</v>
      </c>
      <c r="F14033" t="s">
        <v>47</v>
      </c>
      <c r="H14033" t="s">
        <v>74845</v>
      </c>
      <c r="J14033" t="s">
        <v>49</v>
      </c>
      <c r="P14033" t="s">
        <v>50</v>
      </c>
      <c r="U14033" s="1">
        <v>45372</v>
      </c>
      <c r="V14033" s="1">
        <v>45372</v>
      </c>
      <c r="W14033" s="1">
        <v>45372.418055555558</v>
      </c>
      <c r="X14033" s="1">
        <v>45372.418055555558</v>
      </c>
      <c r="AC14033" t="s">
        <v>53</v>
      </c>
      <c r="AD14033">
        <v>1000000000</v>
      </c>
      <c r="AE14033" s="1">
        <v>37295</v>
      </c>
      <c r="AG14033" t="s">
        <v>74846</v>
      </c>
      <c r="AH14033" t="s">
        <v>51</v>
      </c>
      <c r="AJ14033" t="s">
        <v>53</v>
      </c>
      <c r="AO14033" t="s">
        <v>5443</v>
      </c>
      <c r="AP14033" s="1">
        <v>45407.49722222222</v>
      </c>
    </row>
    <row r="14034" spans="1:43" x14ac:dyDescent="0.35">
      <c r="A14034" t="s">
        <v>74847</v>
      </c>
      <c r="B14034" t="s">
        <v>74848</v>
      </c>
      <c r="C14034" t="s">
        <v>21742</v>
      </c>
      <c r="F14034" t="s">
        <v>74849</v>
      </c>
      <c r="H14034" t="s">
        <v>74847</v>
      </c>
      <c r="J14034" t="s">
        <v>47698</v>
      </c>
      <c r="K14034" t="s">
        <v>19528</v>
      </c>
      <c r="M14034" t="s">
        <v>5225</v>
      </c>
      <c r="N14034" t="s">
        <v>287</v>
      </c>
      <c r="O14034">
        <v>80308</v>
      </c>
      <c r="P14034" t="s">
        <v>50</v>
      </c>
      <c r="U14034" s="1">
        <v>45372</v>
      </c>
      <c r="V14034" s="1">
        <v>45372</v>
      </c>
      <c r="W14034" s="1">
        <v>45372.584722222222</v>
      </c>
      <c r="X14034" s="1">
        <v>45372.584722222222</v>
      </c>
      <c r="AC14034" t="s">
        <v>53</v>
      </c>
      <c r="AD14034">
        <v>2969594752</v>
      </c>
      <c r="AE14034" s="1">
        <v>41452.390277777777</v>
      </c>
      <c r="AF14034" t="s">
        <v>19529</v>
      </c>
      <c r="AG14034" t="s">
        <v>74850</v>
      </c>
      <c r="AH14034" t="s">
        <v>51</v>
      </c>
      <c r="AJ14034" t="s">
        <v>53</v>
      </c>
      <c r="AK14034" t="s">
        <v>78</v>
      </c>
      <c r="AO14034" t="s">
        <v>5443</v>
      </c>
      <c r="AP14034" s="1">
        <v>45372.6</v>
      </c>
    </row>
    <row r="14035" spans="1:43" x14ac:dyDescent="0.35">
      <c r="A14035" t="s">
        <v>74851</v>
      </c>
      <c r="B14035" t="s">
        <v>5258</v>
      </c>
      <c r="C14035" t="s">
        <v>2615</v>
      </c>
      <c r="F14035" t="s">
        <v>74852</v>
      </c>
      <c r="H14035" t="s">
        <v>74851</v>
      </c>
      <c r="J14035" t="s">
        <v>74228</v>
      </c>
      <c r="K14035" t="s">
        <v>68605</v>
      </c>
      <c r="L14035" t="s">
        <v>68606</v>
      </c>
      <c r="M14035" t="s">
        <v>2700</v>
      </c>
      <c r="N14035" t="s">
        <v>213</v>
      </c>
      <c r="O14035">
        <v>80901</v>
      </c>
      <c r="P14035" t="s">
        <v>50</v>
      </c>
      <c r="U14035" s="1">
        <v>45372</v>
      </c>
      <c r="V14035" s="1">
        <v>45372</v>
      </c>
      <c r="AC14035" t="s">
        <v>53</v>
      </c>
      <c r="AD14035">
        <v>2969475420</v>
      </c>
      <c r="AE14035" s="1">
        <v>37166.661111111112</v>
      </c>
      <c r="AG14035" t="s">
        <v>74853</v>
      </c>
      <c r="AH14035" t="s">
        <v>51</v>
      </c>
      <c r="AJ14035" t="s">
        <v>53</v>
      </c>
      <c r="AO14035" t="s">
        <v>57090</v>
      </c>
    </row>
    <row r="14036" spans="1:43" x14ac:dyDescent="0.35">
      <c r="A14036" t="s">
        <v>74854</v>
      </c>
      <c r="B14036" t="s">
        <v>10908</v>
      </c>
      <c r="C14036" t="s">
        <v>3475</v>
      </c>
      <c r="F14036" t="s">
        <v>74855</v>
      </c>
      <c r="H14036" t="s">
        <v>74854</v>
      </c>
      <c r="J14036" t="s">
        <v>74856</v>
      </c>
      <c r="K14036" t="s">
        <v>74857</v>
      </c>
      <c r="M14036" t="s">
        <v>2378</v>
      </c>
      <c r="N14036" t="s">
        <v>287</v>
      </c>
      <c r="O14036">
        <v>80528</v>
      </c>
      <c r="P14036" t="s">
        <v>50</v>
      </c>
      <c r="U14036" s="1">
        <v>45372</v>
      </c>
      <c r="V14036" s="1">
        <v>45372</v>
      </c>
      <c r="AC14036" t="s">
        <v>53</v>
      </c>
      <c r="AD14036">
        <v>2974133303</v>
      </c>
      <c r="AE14036" s="1">
        <v>45370.630555555559</v>
      </c>
      <c r="AG14036" t="s">
        <v>74858</v>
      </c>
      <c r="AH14036" t="s">
        <v>51</v>
      </c>
      <c r="AJ14036" t="s">
        <v>53</v>
      </c>
      <c r="AO14036" t="s">
        <v>57090</v>
      </c>
    </row>
    <row r="14037" spans="1:43" x14ac:dyDescent="0.35">
      <c r="A14037" t="s">
        <v>74859</v>
      </c>
      <c r="B14037" t="s">
        <v>18865</v>
      </c>
      <c r="C14037" t="s">
        <v>74860</v>
      </c>
      <c r="F14037" t="s">
        <v>47</v>
      </c>
      <c r="H14037" t="s">
        <v>74861</v>
      </c>
      <c r="J14037" t="s">
        <v>49</v>
      </c>
      <c r="P14037" t="s">
        <v>50</v>
      </c>
      <c r="U14037" s="1">
        <v>45372</v>
      </c>
      <c r="V14037" s="1">
        <v>45372</v>
      </c>
      <c r="W14037" s="1">
        <v>45372.688888888886</v>
      </c>
      <c r="X14037" s="1">
        <v>45372.688888888886</v>
      </c>
      <c r="AC14037" t="s">
        <v>53</v>
      </c>
      <c r="AD14037">
        <v>1000000000</v>
      </c>
      <c r="AE14037" s="1">
        <v>37295</v>
      </c>
      <c r="AG14037" t="s">
        <v>74862</v>
      </c>
      <c r="AH14037" t="s">
        <v>51</v>
      </c>
      <c r="AJ14037" t="s">
        <v>53</v>
      </c>
      <c r="AO14037" t="s">
        <v>5443</v>
      </c>
      <c r="AP14037" s="1">
        <v>45372.509722222225</v>
      </c>
    </row>
    <row r="14038" spans="1:43" x14ac:dyDescent="0.35">
      <c r="A14038" t="s">
        <v>74863</v>
      </c>
      <c r="B14038" t="s">
        <v>74864</v>
      </c>
      <c r="C14038" t="s">
        <v>6003</v>
      </c>
      <c r="F14038" t="s">
        <v>47</v>
      </c>
      <c r="H14038" t="s">
        <v>74865</v>
      </c>
      <c r="J14038" t="s">
        <v>49</v>
      </c>
      <c r="P14038" t="s">
        <v>50</v>
      </c>
      <c r="U14038" s="1">
        <v>45372</v>
      </c>
      <c r="V14038" s="1">
        <v>45372</v>
      </c>
      <c r="W14038" s="1">
        <v>45372.688194444447</v>
      </c>
      <c r="X14038" s="1">
        <v>45372.688194444447</v>
      </c>
      <c r="AC14038" t="s">
        <v>53</v>
      </c>
      <c r="AD14038">
        <v>1000000000</v>
      </c>
      <c r="AE14038" s="1">
        <v>37295</v>
      </c>
      <c r="AG14038" t="s">
        <v>74866</v>
      </c>
      <c r="AH14038" t="s">
        <v>51</v>
      </c>
      <c r="AJ14038" t="s">
        <v>53</v>
      </c>
      <c r="AO14038" t="s">
        <v>5443</v>
      </c>
      <c r="AP14038" s="1">
        <v>45400.611111111109</v>
      </c>
    </row>
    <row r="14039" spans="1:43" x14ac:dyDescent="0.35">
      <c r="A14039" t="s">
        <v>74867</v>
      </c>
      <c r="B14039" t="s">
        <v>2387</v>
      </c>
      <c r="C14039" t="s">
        <v>7692</v>
      </c>
      <c r="D14039" t="s">
        <v>98</v>
      </c>
      <c r="F14039" t="s">
        <v>47</v>
      </c>
      <c r="H14039" t="s">
        <v>74868</v>
      </c>
      <c r="J14039" t="s">
        <v>49</v>
      </c>
      <c r="P14039" t="s">
        <v>50</v>
      </c>
      <c r="U14039" s="1">
        <v>45372</v>
      </c>
      <c r="V14039" s="1">
        <v>45372</v>
      </c>
      <c r="W14039" s="1">
        <v>45372.419444444444</v>
      </c>
      <c r="X14039" s="1">
        <v>45372.419444444444</v>
      </c>
      <c r="AC14039" t="s">
        <v>53</v>
      </c>
      <c r="AD14039">
        <v>1000000000</v>
      </c>
      <c r="AE14039" s="1">
        <v>37295</v>
      </c>
      <c r="AG14039" t="s">
        <v>74869</v>
      </c>
      <c r="AH14039" t="s">
        <v>51</v>
      </c>
      <c r="AJ14039" t="s">
        <v>53</v>
      </c>
      <c r="AO14039" t="s">
        <v>5443</v>
      </c>
      <c r="AP14039" s="1">
        <v>45461.402777777781</v>
      </c>
    </row>
    <row r="14040" spans="1:43" x14ac:dyDescent="0.35">
      <c r="A14040" t="s">
        <v>74870</v>
      </c>
      <c r="B14040" t="s">
        <v>74871</v>
      </c>
      <c r="C14040" t="s">
        <v>19854</v>
      </c>
      <c r="F14040">
        <v>19152175127</v>
      </c>
      <c r="H14040" t="s">
        <v>74870</v>
      </c>
      <c r="K14040" t="s">
        <v>74872</v>
      </c>
      <c r="M14040" t="s">
        <v>148</v>
      </c>
      <c r="N14040" t="s">
        <v>637</v>
      </c>
      <c r="O14040">
        <v>79922</v>
      </c>
      <c r="P14040" t="s">
        <v>50</v>
      </c>
      <c r="U14040" s="1">
        <v>45372</v>
      </c>
      <c r="V14040" s="1">
        <v>45372</v>
      </c>
      <c r="W14040" s="1">
        <v>45392.537499999999</v>
      </c>
      <c r="X14040" s="1">
        <v>45392.537499999999</v>
      </c>
      <c r="AC14040" t="s">
        <v>53</v>
      </c>
      <c r="AD14040">
        <v>1000000001</v>
      </c>
      <c r="AE14040" s="1">
        <v>39973.351388888892</v>
      </c>
      <c r="AF14040" t="s">
        <v>3377</v>
      </c>
      <c r="AG14040" t="s">
        <v>74873</v>
      </c>
      <c r="AH14040" t="s">
        <v>51</v>
      </c>
      <c r="AJ14040" t="s">
        <v>53</v>
      </c>
      <c r="AO14040" t="s">
        <v>5443</v>
      </c>
      <c r="AP14040" s="1">
        <v>45372.936111111114</v>
      </c>
    </row>
    <row r="14041" spans="1:43" x14ac:dyDescent="0.35">
      <c r="A14041" t="s">
        <v>74874</v>
      </c>
      <c r="B14041" t="s">
        <v>72500</v>
      </c>
      <c r="C14041" t="s">
        <v>74875</v>
      </c>
      <c r="F14041">
        <v>13035657558</v>
      </c>
      <c r="H14041" t="s">
        <v>74874</v>
      </c>
      <c r="K14041" t="s">
        <v>74876</v>
      </c>
      <c r="M14041" t="s">
        <v>298</v>
      </c>
      <c r="N14041" t="s">
        <v>287</v>
      </c>
      <c r="O14041">
        <v>80221</v>
      </c>
      <c r="P14041" t="s">
        <v>50</v>
      </c>
      <c r="U14041" s="1">
        <v>45372</v>
      </c>
      <c r="V14041" s="1">
        <v>45372</v>
      </c>
      <c r="W14041" s="1">
        <v>45372.892361111109</v>
      </c>
      <c r="X14041" s="1">
        <v>45372.892361111109</v>
      </c>
      <c r="AC14041" t="s">
        <v>53</v>
      </c>
      <c r="AD14041">
        <v>1000000001</v>
      </c>
      <c r="AE14041" s="1">
        <v>39973.351388888892</v>
      </c>
      <c r="AF14041" t="s">
        <v>3377</v>
      </c>
      <c r="AG14041" t="s">
        <v>74877</v>
      </c>
      <c r="AH14041" t="s">
        <v>51</v>
      </c>
      <c r="AJ14041" t="s">
        <v>53</v>
      </c>
      <c r="AK14041" t="s">
        <v>78</v>
      </c>
      <c r="AO14041" t="s">
        <v>51552</v>
      </c>
    </row>
    <row r="14042" spans="1:43" x14ac:dyDescent="0.35">
      <c r="A14042" t="s">
        <v>74878</v>
      </c>
      <c r="B14042" t="s">
        <v>1440</v>
      </c>
      <c r="C14042" t="s">
        <v>2016</v>
      </c>
      <c r="F14042">
        <v>13036680491</v>
      </c>
      <c r="H14042" t="s">
        <v>74878</v>
      </c>
      <c r="K14042" t="s">
        <v>74879</v>
      </c>
      <c r="M14042" t="s">
        <v>27697</v>
      </c>
      <c r="N14042" t="s">
        <v>287</v>
      </c>
      <c r="O14042">
        <v>80229</v>
      </c>
      <c r="P14042" t="s">
        <v>50</v>
      </c>
      <c r="U14042" s="1">
        <v>45372</v>
      </c>
      <c r="V14042" s="1">
        <v>45372</v>
      </c>
      <c r="W14042" s="1">
        <v>45372.824305555558</v>
      </c>
      <c r="X14042" s="1">
        <v>45372.824305555558</v>
      </c>
      <c r="AC14042" t="s">
        <v>53</v>
      </c>
      <c r="AD14042">
        <v>1000000001</v>
      </c>
      <c r="AE14042" s="1">
        <v>39973.351388888892</v>
      </c>
      <c r="AF14042" t="s">
        <v>3377</v>
      </c>
      <c r="AG14042" t="s">
        <v>74880</v>
      </c>
      <c r="AH14042" t="s">
        <v>51</v>
      </c>
      <c r="AJ14042" t="s">
        <v>53</v>
      </c>
      <c r="AK14042" t="s">
        <v>78</v>
      </c>
      <c r="AO14042" t="s">
        <v>51552</v>
      </c>
    </row>
    <row r="14043" spans="1:43" x14ac:dyDescent="0.35">
      <c r="A14043" t="s">
        <v>74881</v>
      </c>
      <c r="B14043" t="s">
        <v>9965</v>
      </c>
      <c r="C14043" t="s">
        <v>4618</v>
      </c>
      <c r="F14043" t="s">
        <v>74882</v>
      </c>
      <c r="H14043" t="s">
        <v>74881</v>
      </c>
      <c r="J14043" t="s">
        <v>47698</v>
      </c>
      <c r="K14043" t="s">
        <v>74667</v>
      </c>
      <c r="M14043" t="s">
        <v>5225</v>
      </c>
      <c r="N14043" t="s">
        <v>287</v>
      </c>
      <c r="O14043">
        <v>80301</v>
      </c>
      <c r="P14043" t="s">
        <v>50</v>
      </c>
      <c r="U14043" s="1">
        <v>45372</v>
      </c>
      <c r="V14043" s="1">
        <v>45372</v>
      </c>
      <c r="W14043" s="1">
        <v>45372.605555555558</v>
      </c>
      <c r="X14043" s="1">
        <v>45372.605555555558</v>
      </c>
      <c r="AC14043" t="s">
        <v>53</v>
      </c>
      <c r="AD14043">
        <v>2969594752</v>
      </c>
      <c r="AE14043" s="1">
        <v>41452.390277777777</v>
      </c>
      <c r="AF14043" t="s">
        <v>19529</v>
      </c>
      <c r="AG14043" t="s">
        <v>74883</v>
      </c>
      <c r="AH14043" t="s">
        <v>51</v>
      </c>
      <c r="AJ14043" t="s">
        <v>53</v>
      </c>
      <c r="AO14043" t="s">
        <v>57090</v>
      </c>
      <c r="AP14043" s="1">
        <v>45372.604166666664</v>
      </c>
    </row>
    <row r="14044" spans="1:43" x14ac:dyDescent="0.35">
      <c r="A14044" t="s">
        <v>74884</v>
      </c>
      <c r="B14044" t="s">
        <v>1440</v>
      </c>
      <c r="C14044" t="s">
        <v>6779</v>
      </c>
      <c r="H14044" t="s">
        <v>74885</v>
      </c>
      <c r="J14044" t="s">
        <v>49</v>
      </c>
      <c r="P14044" t="s">
        <v>50</v>
      </c>
      <c r="U14044" s="1">
        <v>45372</v>
      </c>
      <c r="V14044" s="1">
        <v>45372</v>
      </c>
      <c r="W14044" s="1">
        <v>45372.6875</v>
      </c>
      <c r="X14044" s="1">
        <v>45372.6875</v>
      </c>
      <c r="AC14044" t="s">
        <v>53</v>
      </c>
      <c r="AD14044">
        <v>1000000000</v>
      </c>
      <c r="AE14044" s="1">
        <v>37295</v>
      </c>
      <c r="AG14044" t="s">
        <v>74886</v>
      </c>
      <c r="AH14044" t="s">
        <v>51</v>
      </c>
      <c r="AJ14044" t="s">
        <v>53</v>
      </c>
      <c r="AO14044" t="s">
        <v>5443</v>
      </c>
      <c r="AP14044" s="1">
        <v>45474.385416666664</v>
      </c>
    </row>
    <row r="14045" spans="1:43" x14ac:dyDescent="0.35">
      <c r="A14045" t="s">
        <v>74887</v>
      </c>
      <c r="B14045" t="s">
        <v>74888</v>
      </c>
      <c r="C14045" t="s">
        <v>1076</v>
      </c>
      <c r="F14045" t="s">
        <v>74889</v>
      </c>
      <c r="H14045" t="s">
        <v>74890</v>
      </c>
      <c r="J14045" t="s">
        <v>74891</v>
      </c>
      <c r="K14045" t="s">
        <v>74892</v>
      </c>
      <c r="M14045" t="s">
        <v>431</v>
      </c>
      <c r="N14045" t="s">
        <v>287</v>
      </c>
      <c r="O14045">
        <v>80110</v>
      </c>
      <c r="P14045" t="s">
        <v>50</v>
      </c>
      <c r="U14045" s="1">
        <v>45372</v>
      </c>
      <c r="V14045" s="1">
        <v>45372</v>
      </c>
      <c r="W14045" s="1">
        <v>45372.513888888891</v>
      </c>
      <c r="X14045" s="1">
        <v>45372.513888888891</v>
      </c>
      <c r="AC14045" t="s">
        <v>53</v>
      </c>
      <c r="AD14045">
        <v>2969552114</v>
      </c>
      <c r="AE14045" s="1">
        <v>40324.355555555558</v>
      </c>
      <c r="AF14045" t="s">
        <v>74893</v>
      </c>
      <c r="AG14045" t="s">
        <v>74894</v>
      </c>
      <c r="AH14045" t="s">
        <v>51</v>
      </c>
      <c r="AJ14045" t="s">
        <v>53</v>
      </c>
      <c r="AK14045" t="s">
        <v>78</v>
      </c>
      <c r="AO14045" t="s">
        <v>5443</v>
      </c>
      <c r="AP14045" s="1">
        <v>45384.550694444442</v>
      </c>
      <c r="AQ14045" s="1">
        <v>45372.640972222223</v>
      </c>
    </row>
    <row r="14046" spans="1:43" x14ac:dyDescent="0.35">
      <c r="A14046" t="s">
        <v>74895</v>
      </c>
      <c r="B14046" t="s">
        <v>74896</v>
      </c>
      <c r="C14046" t="s">
        <v>1752</v>
      </c>
      <c r="F14046">
        <v>16785149356</v>
      </c>
      <c r="H14046" t="s">
        <v>74895</v>
      </c>
      <c r="J14046" t="s">
        <v>74897</v>
      </c>
      <c r="K14046" t="s">
        <v>74898</v>
      </c>
      <c r="M14046" t="s">
        <v>10636</v>
      </c>
      <c r="N14046" t="s">
        <v>287</v>
      </c>
      <c r="O14046">
        <v>80602</v>
      </c>
      <c r="P14046" t="s">
        <v>50</v>
      </c>
      <c r="U14046" s="1">
        <v>45373</v>
      </c>
      <c r="V14046" s="1">
        <v>45373</v>
      </c>
      <c r="AC14046" t="s">
        <v>53</v>
      </c>
      <c r="AD14046">
        <v>2974047155</v>
      </c>
      <c r="AE14046" s="1">
        <v>45304.75277777778</v>
      </c>
      <c r="AG14046" t="s">
        <v>74899</v>
      </c>
      <c r="AH14046" t="s">
        <v>51</v>
      </c>
      <c r="AJ14046" t="s">
        <v>53</v>
      </c>
      <c r="AO14046" t="s">
        <v>57090</v>
      </c>
    </row>
    <row r="14047" spans="1:43" x14ac:dyDescent="0.35">
      <c r="A14047" t="s">
        <v>74900</v>
      </c>
      <c r="B14047" t="s">
        <v>38350</v>
      </c>
      <c r="C14047" t="s">
        <v>2937</v>
      </c>
      <c r="F14047">
        <v>15759565213</v>
      </c>
      <c r="H14047" t="s">
        <v>74900</v>
      </c>
      <c r="K14047" t="s">
        <v>74901</v>
      </c>
      <c r="M14047" t="s">
        <v>6352</v>
      </c>
      <c r="N14047" t="s">
        <v>398</v>
      </c>
      <c r="O14047">
        <v>88023</v>
      </c>
      <c r="P14047" t="s">
        <v>50</v>
      </c>
      <c r="U14047" s="1">
        <v>45373</v>
      </c>
      <c r="V14047" s="1">
        <v>45373</v>
      </c>
      <c r="W14047" s="1">
        <v>45373.722222222219</v>
      </c>
      <c r="X14047" s="1">
        <v>45373.722222222219</v>
      </c>
      <c r="AC14047" t="s">
        <v>53</v>
      </c>
      <c r="AD14047">
        <v>1000000001</v>
      </c>
      <c r="AE14047" s="1">
        <v>39973.351388888892</v>
      </c>
      <c r="AF14047" t="s">
        <v>3377</v>
      </c>
      <c r="AG14047" t="s">
        <v>74902</v>
      </c>
      <c r="AH14047" t="s">
        <v>51</v>
      </c>
      <c r="AJ14047" t="s">
        <v>53</v>
      </c>
      <c r="AK14047" t="s">
        <v>78</v>
      </c>
      <c r="AO14047" t="s">
        <v>5443</v>
      </c>
      <c r="AP14047" s="1">
        <v>45373.72152777778</v>
      </c>
    </row>
    <row r="14048" spans="1:43" x14ac:dyDescent="0.35">
      <c r="A14048" t="s">
        <v>74903</v>
      </c>
      <c r="B14048" t="s">
        <v>50981</v>
      </c>
      <c r="C14048" t="s">
        <v>3789</v>
      </c>
      <c r="F14048">
        <v>13033658981</v>
      </c>
      <c r="H14048" t="s">
        <v>74904</v>
      </c>
      <c r="J14048" t="s">
        <v>11720</v>
      </c>
      <c r="K14048" t="s">
        <v>74905</v>
      </c>
      <c r="L14048" t="s">
        <v>74906</v>
      </c>
      <c r="M14048" t="s">
        <v>2700</v>
      </c>
      <c r="N14048" t="s">
        <v>287</v>
      </c>
      <c r="O14048">
        <v>80906</v>
      </c>
      <c r="P14048" t="s">
        <v>50</v>
      </c>
      <c r="U14048" s="1">
        <v>45373</v>
      </c>
      <c r="V14048" s="1">
        <v>45373</v>
      </c>
      <c r="W14048" s="1">
        <v>45373.425000000003</v>
      </c>
      <c r="X14048" s="1">
        <v>45373.425000000003</v>
      </c>
      <c r="AC14048" t="s">
        <v>53</v>
      </c>
      <c r="AD14048">
        <v>2969472760</v>
      </c>
      <c r="AE14048" s="1">
        <v>36916.71597222222</v>
      </c>
      <c r="AF14048" t="s">
        <v>69181</v>
      </c>
      <c r="AG14048" t="s">
        <v>74907</v>
      </c>
      <c r="AH14048" t="s">
        <v>51</v>
      </c>
      <c r="AJ14048" t="s">
        <v>53</v>
      </c>
      <c r="AK14048" t="s">
        <v>78</v>
      </c>
      <c r="AO14048" t="s">
        <v>5443</v>
      </c>
      <c r="AP14048" s="1">
        <v>45373.423611111109</v>
      </c>
    </row>
    <row r="14049" spans="1:43" x14ac:dyDescent="0.35">
      <c r="A14049" t="s">
        <v>74908</v>
      </c>
      <c r="B14049" t="s">
        <v>50981</v>
      </c>
      <c r="C14049" t="s">
        <v>3789</v>
      </c>
      <c r="F14049">
        <v>13033658981</v>
      </c>
      <c r="H14049" t="s">
        <v>74909</v>
      </c>
      <c r="J14049" t="s">
        <v>11720</v>
      </c>
      <c r="K14049" t="s">
        <v>74910</v>
      </c>
      <c r="L14049" t="s">
        <v>74911</v>
      </c>
      <c r="M14049" t="s">
        <v>2700</v>
      </c>
      <c r="N14049" t="s">
        <v>287</v>
      </c>
      <c r="O14049">
        <v>80906</v>
      </c>
      <c r="P14049" t="s">
        <v>50</v>
      </c>
      <c r="U14049" s="1">
        <v>45373</v>
      </c>
      <c r="V14049" s="1">
        <v>45373</v>
      </c>
      <c r="W14049" s="1">
        <v>45373.415277777778</v>
      </c>
      <c r="X14049" s="1">
        <v>45373.415277777778</v>
      </c>
      <c r="AC14049" t="s">
        <v>53</v>
      </c>
      <c r="AD14049">
        <v>2969472760</v>
      </c>
      <c r="AE14049" s="1">
        <v>36916.71597222222</v>
      </c>
      <c r="AF14049" t="s">
        <v>2522</v>
      </c>
      <c r="AG14049" t="s">
        <v>74912</v>
      </c>
      <c r="AH14049" t="s">
        <v>51</v>
      </c>
      <c r="AJ14049" t="s">
        <v>53</v>
      </c>
      <c r="AK14049" t="s">
        <v>78</v>
      </c>
      <c r="AO14049" t="s">
        <v>5443</v>
      </c>
      <c r="AP14049" s="1">
        <v>45373.416666666664</v>
      </c>
    </row>
    <row r="14050" spans="1:43" x14ac:dyDescent="0.35">
      <c r="A14050" t="s">
        <v>74913</v>
      </c>
      <c r="B14050" t="s">
        <v>50981</v>
      </c>
      <c r="C14050" t="s">
        <v>3789</v>
      </c>
      <c r="F14050">
        <v>13033658981</v>
      </c>
      <c r="H14050" t="s">
        <v>74914</v>
      </c>
      <c r="I14050" t="s">
        <v>101</v>
      </c>
      <c r="J14050" t="s">
        <v>11720</v>
      </c>
      <c r="K14050" t="s">
        <v>74910</v>
      </c>
      <c r="L14050" t="s">
        <v>74915</v>
      </c>
      <c r="M14050" t="s">
        <v>2700</v>
      </c>
      <c r="N14050" t="s">
        <v>287</v>
      </c>
      <c r="O14050">
        <v>80906</v>
      </c>
      <c r="P14050" t="s">
        <v>50</v>
      </c>
      <c r="U14050" s="1">
        <v>45373</v>
      </c>
      <c r="V14050" s="1">
        <v>45373</v>
      </c>
      <c r="W14050" s="1">
        <v>45373.387499999997</v>
      </c>
      <c r="X14050" s="1">
        <v>45432.591666666667</v>
      </c>
      <c r="AC14050" t="s">
        <v>53</v>
      </c>
      <c r="AD14050">
        <v>2969472760</v>
      </c>
      <c r="AE14050" s="1">
        <v>36916.71597222222</v>
      </c>
      <c r="AF14050" t="s">
        <v>2522</v>
      </c>
      <c r="AG14050" t="s">
        <v>74916</v>
      </c>
      <c r="AH14050" t="s">
        <v>51</v>
      </c>
      <c r="AJ14050" t="s">
        <v>53</v>
      </c>
      <c r="AK14050" t="s">
        <v>78</v>
      </c>
      <c r="AO14050" t="s">
        <v>5443</v>
      </c>
      <c r="AP14050" s="1">
        <v>45432.586111111108</v>
      </c>
    </row>
    <row r="14051" spans="1:43" x14ac:dyDescent="0.35">
      <c r="A14051" t="s">
        <v>74917</v>
      </c>
      <c r="B14051" t="s">
        <v>74918</v>
      </c>
      <c r="C14051" t="s">
        <v>10747</v>
      </c>
      <c r="F14051">
        <v>19704334447</v>
      </c>
      <c r="H14051" t="s">
        <v>74917</v>
      </c>
      <c r="J14051" t="s">
        <v>49724</v>
      </c>
      <c r="K14051" t="s">
        <v>74919</v>
      </c>
      <c r="M14051" t="s">
        <v>45775</v>
      </c>
      <c r="N14051" t="s">
        <v>287</v>
      </c>
      <c r="O14051">
        <v>81402</v>
      </c>
      <c r="P14051" t="s">
        <v>50</v>
      </c>
      <c r="U14051" s="1">
        <v>45373</v>
      </c>
      <c r="V14051" s="1">
        <v>45373</v>
      </c>
      <c r="W14051" s="1">
        <v>45373.369444444441</v>
      </c>
      <c r="X14051" s="1">
        <v>45373.369444444441</v>
      </c>
      <c r="AC14051" t="s">
        <v>53</v>
      </c>
      <c r="AD14051">
        <v>2969863353</v>
      </c>
      <c r="AE14051" s="1">
        <v>43465.368055555555</v>
      </c>
      <c r="AF14051" t="s">
        <v>49726</v>
      </c>
      <c r="AG14051" t="s">
        <v>74920</v>
      </c>
      <c r="AH14051" t="s">
        <v>51</v>
      </c>
      <c r="AJ14051" t="s">
        <v>53</v>
      </c>
      <c r="AK14051" t="s">
        <v>78</v>
      </c>
      <c r="AO14051" t="s">
        <v>5443</v>
      </c>
      <c r="AP14051" s="1">
        <v>45433.619444444441</v>
      </c>
      <c r="AQ14051" s="1">
        <v>45425.666666666664</v>
      </c>
    </row>
    <row r="14052" spans="1:43" x14ac:dyDescent="0.35">
      <c r="A14052" t="s">
        <v>74921</v>
      </c>
      <c r="B14052" t="s">
        <v>74922</v>
      </c>
      <c r="C14052" t="s">
        <v>20087</v>
      </c>
      <c r="F14052">
        <v>15055662650</v>
      </c>
      <c r="H14052" t="s">
        <v>74921</v>
      </c>
      <c r="J14052" t="s">
        <v>74923</v>
      </c>
      <c r="K14052" t="s">
        <v>74924</v>
      </c>
      <c r="M14052" t="s">
        <v>2048</v>
      </c>
      <c r="N14052" t="s">
        <v>398</v>
      </c>
      <c r="O14052">
        <v>87401</v>
      </c>
      <c r="P14052" t="s">
        <v>50</v>
      </c>
      <c r="U14052" s="1">
        <v>45373</v>
      </c>
      <c r="V14052" s="1">
        <v>45373</v>
      </c>
      <c r="W14052" s="1">
        <v>45373.636111111111</v>
      </c>
      <c r="X14052" s="1">
        <v>45373.636111111111</v>
      </c>
      <c r="AC14052" t="s">
        <v>53</v>
      </c>
      <c r="AD14052">
        <v>2974138364</v>
      </c>
      <c r="AE14052" s="1">
        <v>45373.661111111112</v>
      </c>
      <c r="AF14052" t="s">
        <v>74925</v>
      </c>
      <c r="AG14052" t="s">
        <v>74926</v>
      </c>
      <c r="AH14052" t="s">
        <v>51</v>
      </c>
      <c r="AJ14052" t="s">
        <v>53</v>
      </c>
      <c r="AK14052" t="s">
        <v>78</v>
      </c>
      <c r="AO14052" t="s">
        <v>5443</v>
      </c>
      <c r="AP14052" s="1">
        <v>45392.549305555556</v>
      </c>
    </row>
    <row r="14053" spans="1:43" x14ac:dyDescent="0.35">
      <c r="A14053" t="s">
        <v>74927</v>
      </c>
      <c r="B14053" t="s">
        <v>74928</v>
      </c>
      <c r="C14053" t="s">
        <v>10543</v>
      </c>
      <c r="F14053">
        <v>13033658981</v>
      </c>
      <c r="H14053" t="s">
        <v>74929</v>
      </c>
      <c r="J14053" t="s">
        <v>11008</v>
      </c>
      <c r="K14053" t="s">
        <v>20554</v>
      </c>
      <c r="M14053" t="s">
        <v>20555</v>
      </c>
      <c r="N14053" t="s">
        <v>12913</v>
      </c>
      <c r="O14053">
        <v>35238</v>
      </c>
      <c r="P14053" t="s">
        <v>50</v>
      </c>
      <c r="U14053" s="1">
        <v>45373</v>
      </c>
      <c r="V14053" s="1">
        <v>45373</v>
      </c>
      <c r="W14053" s="1">
        <v>45373.666666666664</v>
      </c>
      <c r="X14053" s="1">
        <v>45373.666666666664</v>
      </c>
      <c r="AC14053" t="s">
        <v>53</v>
      </c>
      <c r="AD14053">
        <v>2969478809</v>
      </c>
      <c r="AE14053" s="1">
        <v>37358</v>
      </c>
      <c r="AF14053" t="s">
        <v>10436</v>
      </c>
      <c r="AG14053" t="s">
        <v>74930</v>
      </c>
      <c r="AH14053" t="s">
        <v>51</v>
      </c>
      <c r="AJ14053" t="s">
        <v>53</v>
      </c>
      <c r="AK14053" t="s">
        <v>78</v>
      </c>
      <c r="AO14053" t="s">
        <v>5443</v>
      </c>
      <c r="AP14053" s="1">
        <v>45373.666666666664</v>
      </c>
    </row>
    <row r="14054" spans="1:43" x14ac:dyDescent="0.35">
      <c r="A14054" t="s">
        <v>74931</v>
      </c>
      <c r="B14054" t="s">
        <v>11275</v>
      </c>
      <c r="C14054" t="s">
        <v>74932</v>
      </c>
      <c r="F14054">
        <v>13034959517</v>
      </c>
      <c r="H14054" t="s">
        <v>74931</v>
      </c>
      <c r="J14054" t="s">
        <v>74933</v>
      </c>
      <c r="K14054" t="s">
        <v>74934</v>
      </c>
      <c r="M14054" t="s">
        <v>10636</v>
      </c>
      <c r="N14054" t="s">
        <v>287</v>
      </c>
      <c r="O14054">
        <v>80601</v>
      </c>
      <c r="P14054" t="s">
        <v>50</v>
      </c>
      <c r="U14054" s="1">
        <v>45373</v>
      </c>
      <c r="V14054" s="1">
        <v>45373</v>
      </c>
      <c r="W14054" s="1">
        <v>45373.618055555555</v>
      </c>
      <c r="X14054" s="1">
        <v>45373.618055555555</v>
      </c>
      <c r="AC14054" t="s">
        <v>53</v>
      </c>
      <c r="AD14054">
        <v>2974138341</v>
      </c>
      <c r="AE14054" s="1">
        <v>45373.645833333336</v>
      </c>
      <c r="AF14054" t="s">
        <v>74935</v>
      </c>
      <c r="AG14054" t="s">
        <v>74936</v>
      </c>
      <c r="AH14054" t="s">
        <v>51</v>
      </c>
      <c r="AJ14054" t="s">
        <v>53</v>
      </c>
      <c r="AK14054" t="s">
        <v>78</v>
      </c>
      <c r="AO14054" t="s">
        <v>5443</v>
      </c>
      <c r="AP14054" s="1">
        <v>45373.617361111108</v>
      </c>
    </row>
    <row r="14055" spans="1:43" x14ac:dyDescent="0.35">
      <c r="A14055" t="s">
        <v>74937</v>
      </c>
      <c r="B14055" t="s">
        <v>74938</v>
      </c>
      <c r="C14055" t="s">
        <v>8256</v>
      </c>
      <c r="F14055">
        <v>15058842900</v>
      </c>
      <c r="H14055" t="s">
        <v>74939</v>
      </c>
      <c r="J14055" t="s">
        <v>34911</v>
      </c>
      <c r="K14055" t="s">
        <v>74940</v>
      </c>
      <c r="M14055" t="s">
        <v>2637</v>
      </c>
      <c r="N14055" t="s">
        <v>398</v>
      </c>
      <c r="O14055">
        <v>87107</v>
      </c>
      <c r="P14055" t="s">
        <v>50</v>
      </c>
      <c r="U14055" s="1">
        <v>45373</v>
      </c>
      <c r="V14055" s="1">
        <v>45373</v>
      </c>
      <c r="W14055" s="1">
        <v>45373.709722222222</v>
      </c>
      <c r="X14055" s="1">
        <v>45373.709722222222</v>
      </c>
      <c r="AC14055" t="s">
        <v>53</v>
      </c>
      <c r="AD14055">
        <v>2969724020</v>
      </c>
      <c r="AE14055" s="1">
        <v>42774.724999999999</v>
      </c>
      <c r="AF14055" t="s">
        <v>52719</v>
      </c>
      <c r="AG14055" t="s">
        <v>74941</v>
      </c>
      <c r="AH14055" t="s">
        <v>51</v>
      </c>
      <c r="AJ14055" t="s">
        <v>53</v>
      </c>
      <c r="AK14055" t="s">
        <v>78</v>
      </c>
      <c r="AO14055" t="s">
        <v>5443</v>
      </c>
      <c r="AP14055" s="1">
        <v>45449.381944444445</v>
      </c>
      <c r="AQ14055" s="1">
        <v>45443.539583333331</v>
      </c>
    </row>
    <row r="14056" spans="1:43" x14ac:dyDescent="0.35">
      <c r="A14056" t="s">
        <v>74942</v>
      </c>
      <c r="B14056" t="s">
        <v>74943</v>
      </c>
      <c r="C14056" t="s">
        <v>2016</v>
      </c>
      <c r="F14056">
        <v>19709017709</v>
      </c>
      <c r="H14056" t="s">
        <v>74942</v>
      </c>
      <c r="J14056" t="s">
        <v>74944</v>
      </c>
      <c r="K14056" t="s">
        <v>74945</v>
      </c>
      <c r="M14056" t="s">
        <v>74946</v>
      </c>
      <c r="N14056" t="s">
        <v>287</v>
      </c>
      <c r="O14056">
        <v>80734</v>
      </c>
      <c r="P14056" t="s">
        <v>50</v>
      </c>
      <c r="U14056" s="1">
        <v>45373</v>
      </c>
      <c r="V14056" s="1">
        <v>45373</v>
      </c>
      <c r="W14056" s="1">
        <v>45373.590277777781</v>
      </c>
      <c r="X14056" s="1">
        <v>45373.590277777781</v>
      </c>
      <c r="AC14056" t="s">
        <v>53</v>
      </c>
      <c r="AD14056">
        <v>2974138324</v>
      </c>
      <c r="AE14056" s="1">
        <v>45373.628472222219</v>
      </c>
      <c r="AF14056" t="s">
        <v>74947</v>
      </c>
      <c r="AG14056" t="s">
        <v>74948</v>
      </c>
      <c r="AH14056" t="s">
        <v>51</v>
      </c>
      <c r="AJ14056" t="s">
        <v>53</v>
      </c>
      <c r="AK14056" t="s">
        <v>78</v>
      </c>
      <c r="AO14056" t="s">
        <v>5443</v>
      </c>
      <c r="AP14056" s="1">
        <v>45468.518750000003</v>
      </c>
    </row>
    <row r="14057" spans="1:43" x14ac:dyDescent="0.35">
      <c r="A14057" t="s">
        <v>74949</v>
      </c>
      <c r="B14057" t="s">
        <v>74950</v>
      </c>
      <c r="C14057" t="s">
        <v>8512</v>
      </c>
      <c r="F14057" t="s">
        <v>47</v>
      </c>
      <c r="H14057" t="s">
        <v>74951</v>
      </c>
      <c r="J14057" t="s">
        <v>49</v>
      </c>
      <c r="P14057" t="s">
        <v>50</v>
      </c>
      <c r="U14057" s="1">
        <v>45373</v>
      </c>
      <c r="V14057" s="1">
        <v>45373</v>
      </c>
      <c r="W14057" s="1">
        <v>45376.384027777778</v>
      </c>
      <c r="X14057" s="1">
        <v>45376.384027777778</v>
      </c>
      <c r="AC14057" t="s">
        <v>53</v>
      </c>
      <c r="AD14057">
        <v>1000000000</v>
      </c>
      <c r="AE14057" s="1">
        <v>37295</v>
      </c>
      <c r="AG14057" t="s">
        <v>74952</v>
      </c>
      <c r="AH14057" t="s">
        <v>51</v>
      </c>
      <c r="AJ14057" t="s">
        <v>53</v>
      </c>
      <c r="AO14057" t="s">
        <v>5443</v>
      </c>
      <c r="AP14057" s="1">
        <v>45470.397916666669</v>
      </c>
    </row>
    <row r="14058" spans="1:43" x14ac:dyDescent="0.35">
      <c r="A14058" t="s">
        <v>74953</v>
      </c>
      <c r="B14058" t="s">
        <v>74954</v>
      </c>
      <c r="C14058" t="s">
        <v>71</v>
      </c>
      <c r="D14058" t="s">
        <v>860</v>
      </c>
      <c r="H14058" t="s">
        <v>74955</v>
      </c>
      <c r="J14058" t="s">
        <v>49</v>
      </c>
      <c r="P14058" t="s">
        <v>50</v>
      </c>
      <c r="U14058" s="1">
        <v>45373</v>
      </c>
      <c r="V14058" s="1">
        <v>45373</v>
      </c>
      <c r="W14058" s="1">
        <v>45373.691666666666</v>
      </c>
      <c r="X14058" s="1">
        <v>45373.691666666666</v>
      </c>
      <c r="AC14058" t="s">
        <v>53</v>
      </c>
      <c r="AD14058">
        <v>1000000000</v>
      </c>
      <c r="AE14058" s="1">
        <v>37295</v>
      </c>
      <c r="AG14058" t="s">
        <v>74956</v>
      </c>
      <c r="AH14058" t="s">
        <v>51</v>
      </c>
      <c r="AJ14058" t="s">
        <v>53</v>
      </c>
      <c r="AO14058" t="s">
        <v>5443</v>
      </c>
      <c r="AP14058" s="1">
        <v>45373.681250000001</v>
      </c>
    </row>
    <row r="14059" spans="1:43" x14ac:dyDescent="0.35">
      <c r="A14059" t="s">
        <v>74957</v>
      </c>
      <c r="B14059" t="s">
        <v>27782</v>
      </c>
      <c r="C14059" t="s">
        <v>74958</v>
      </c>
      <c r="F14059">
        <v>15017438266</v>
      </c>
      <c r="H14059" t="s">
        <v>74957</v>
      </c>
      <c r="J14059" t="s">
        <v>74959</v>
      </c>
      <c r="K14059" t="s">
        <v>74960</v>
      </c>
      <c r="M14059" t="s">
        <v>3678</v>
      </c>
      <c r="N14059" t="s">
        <v>398</v>
      </c>
      <c r="O14059">
        <v>88220</v>
      </c>
      <c r="P14059" t="s">
        <v>50</v>
      </c>
      <c r="U14059" s="1">
        <v>45373</v>
      </c>
      <c r="V14059" s="1">
        <v>45373</v>
      </c>
      <c r="W14059" s="1">
        <v>45373.316666666666</v>
      </c>
      <c r="X14059" s="1">
        <v>45373.316666666666</v>
      </c>
      <c r="AC14059" t="s">
        <v>53</v>
      </c>
      <c r="AD14059">
        <v>1000000001</v>
      </c>
      <c r="AE14059" s="1">
        <v>39973.351388888892</v>
      </c>
      <c r="AF14059" t="s">
        <v>3377</v>
      </c>
      <c r="AG14059" t="s">
        <v>74961</v>
      </c>
      <c r="AH14059" t="s">
        <v>51</v>
      </c>
      <c r="AJ14059" t="s">
        <v>53</v>
      </c>
      <c r="AK14059" t="s">
        <v>78</v>
      </c>
      <c r="AO14059" t="s">
        <v>51552</v>
      </c>
    </row>
    <row r="14060" spans="1:43" x14ac:dyDescent="0.35">
      <c r="A14060" t="s">
        <v>74962</v>
      </c>
      <c r="B14060" t="s">
        <v>74963</v>
      </c>
      <c r="C14060" t="s">
        <v>74964</v>
      </c>
      <c r="F14060">
        <v>17604682386</v>
      </c>
      <c r="H14060" t="s">
        <v>74965</v>
      </c>
      <c r="K14060" t="s">
        <v>74966</v>
      </c>
      <c r="M14060" t="s">
        <v>2700</v>
      </c>
      <c r="N14060" t="s">
        <v>287</v>
      </c>
      <c r="O14060">
        <v>80925</v>
      </c>
      <c r="P14060" t="s">
        <v>50</v>
      </c>
      <c r="U14060" s="1">
        <v>45373</v>
      </c>
      <c r="V14060" s="1">
        <v>45373</v>
      </c>
      <c r="W14060" s="1">
        <v>45373.008333333331</v>
      </c>
      <c r="X14060" s="1">
        <v>45373.008333333331</v>
      </c>
      <c r="AC14060" t="s">
        <v>53</v>
      </c>
      <c r="AD14060">
        <v>1000000001</v>
      </c>
      <c r="AE14060" s="1">
        <v>39973.351388888892</v>
      </c>
      <c r="AF14060" t="s">
        <v>3377</v>
      </c>
      <c r="AG14060" t="s">
        <v>74967</v>
      </c>
      <c r="AH14060" t="s">
        <v>51</v>
      </c>
      <c r="AJ14060" t="s">
        <v>53</v>
      </c>
      <c r="AK14060" t="s">
        <v>78</v>
      </c>
      <c r="AO14060" t="s">
        <v>5443</v>
      </c>
      <c r="AP14060" s="1">
        <v>45467.818749999999</v>
      </c>
    </row>
    <row r="14061" spans="1:43" x14ac:dyDescent="0.35">
      <c r="A14061" t="s">
        <v>74968</v>
      </c>
      <c r="B14061" t="s">
        <v>15488</v>
      </c>
      <c r="C14061" t="s">
        <v>74969</v>
      </c>
      <c r="F14061" t="s">
        <v>74970</v>
      </c>
      <c r="H14061" t="s">
        <v>20821</v>
      </c>
      <c r="I14061" t="s">
        <v>394</v>
      </c>
      <c r="J14061" t="s">
        <v>74971</v>
      </c>
      <c r="K14061" t="s">
        <v>74972</v>
      </c>
      <c r="M14061" t="s">
        <v>74973</v>
      </c>
      <c r="N14061" t="s">
        <v>46</v>
      </c>
      <c r="O14061">
        <v>25170</v>
      </c>
      <c r="P14061" t="s">
        <v>74974</v>
      </c>
      <c r="U14061" s="1">
        <v>45373</v>
      </c>
      <c r="V14061" s="1">
        <v>45373</v>
      </c>
      <c r="W14061" s="1">
        <v>45373.646527777775</v>
      </c>
      <c r="X14061" s="1">
        <v>45373.646527777775</v>
      </c>
      <c r="AC14061" t="s">
        <v>53</v>
      </c>
      <c r="AD14061">
        <v>2973763036</v>
      </c>
      <c r="AE14061" s="1">
        <v>45230.143055555556</v>
      </c>
      <c r="AG14061" t="s">
        <v>74975</v>
      </c>
      <c r="AH14061" t="s">
        <v>51</v>
      </c>
      <c r="AJ14061" t="s">
        <v>53</v>
      </c>
      <c r="AO14061" t="s">
        <v>5443</v>
      </c>
      <c r="AP14061" s="1">
        <v>45373.647222222222</v>
      </c>
    </row>
    <row r="14062" spans="1:43" x14ac:dyDescent="0.35">
      <c r="A14062" t="s">
        <v>74976</v>
      </c>
      <c r="B14062" t="s">
        <v>8375</v>
      </c>
      <c r="C14062" t="s">
        <v>8376</v>
      </c>
      <c r="F14062">
        <v>13033658965</v>
      </c>
      <c r="H14062" t="s">
        <v>74976</v>
      </c>
      <c r="J14062" t="s">
        <v>74977</v>
      </c>
      <c r="K14062" t="s">
        <v>39322</v>
      </c>
      <c r="M14062" t="s">
        <v>525</v>
      </c>
      <c r="N14062" t="s">
        <v>287</v>
      </c>
      <c r="O14062">
        <v>80001</v>
      </c>
      <c r="P14062" t="s">
        <v>50</v>
      </c>
      <c r="U14062" s="1">
        <v>45373</v>
      </c>
      <c r="V14062" s="1">
        <v>45373</v>
      </c>
      <c r="AC14062" t="s">
        <v>53</v>
      </c>
      <c r="AD14062">
        <v>2969485219</v>
      </c>
      <c r="AE14062" s="1">
        <v>37784</v>
      </c>
      <c r="AG14062" t="s">
        <v>74978</v>
      </c>
      <c r="AH14062" t="s">
        <v>51</v>
      </c>
      <c r="AJ14062" t="s">
        <v>53</v>
      </c>
      <c r="AO14062" t="s">
        <v>57090</v>
      </c>
    </row>
    <row r="14063" spans="1:43" x14ac:dyDescent="0.35">
      <c r="A14063" t="s">
        <v>74979</v>
      </c>
      <c r="B14063" t="s">
        <v>50981</v>
      </c>
      <c r="C14063" t="s">
        <v>3789</v>
      </c>
      <c r="F14063">
        <v>13033658981</v>
      </c>
      <c r="H14063" t="s">
        <v>74980</v>
      </c>
      <c r="I14063" t="s">
        <v>101</v>
      </c>
      <c r="J14063" t="s">
        <v>11720</v>
      </c>
      <c r="K14063" t="s">
        <v>74910</v>
      </c>
      <c r="L14063" t="s">
        <v>74981</v>
      </c>
      <c r="M14063" t="s">
        <v>2700</v>
      </c>
      <c r="N14063" t="s">
        <v>287</v>
      </c>
      <c r="O14063">
        <v>80906</v>
      </c>
      <c r="P14063" t="s">
        <v>50</v>
      </c>
      <c r="U14063" s="1">
        <v>45373</v>
      </c>
      <c r="V14063" s="1">
        <v>45373</v>
      </c>
      <c r="W14063" s="1">
        <v>45373.4</v>
      </c>
      <c r="X14063" s="1">
        <v>45429.681250000001</v>
      </c>
      <c r="AC14063" t="s">
        <v>53</v>
      </c>
      <c r="AD14063">
        <v>2969472760</v>
      </c>
      <c r="AE14063" s="1">
        <v>36916.71597222222</v>
      </c>
      <c r="AF14063" t="s">
        <v>74982</v>
      </c>
      <c r="AG14063" t="s">
        <v>74983</v>
      </c>
      <c r="AH14063" t="s">
        <v>51</v>
      </c>
      <c r="AJ14063" t="s">
        <v>53</v>
      </c>
      <c r="AK14063" t="s">
        <v>78</v>
      </c>
      <c r="AO14063" t="s">
        <v>5443</v>
      </c>
      <c r="AP14063" s="1">
        <v>45373.4</v>
      </c>
    </row>
    <row r="14064" spans="1:43" x14ac:dyDescent="0.35">
      <c r="A14064" t="s">
        <v>74984</v>
      </c>
      <c r="B14064" t="s">
        <v>50981</v>
      </c>
      <c r="C14064" t="s">
        <v>3789</v>
      </c>
      <c r="F14064">
        <v>13033658981</v>
      </c>
      <c r="H14064" t="s">
        <v>74904</v>
      </c>
      <c r="I14064" t="s">
        <v>179</v>
      </c>
      <c r="J14064" t="s">
        <v>11720</v>
      </c>
      <c r="K14064" t="s">
        <v>39241</v>
      </c>
      <c r="L14064" t="s">
        <v>74985</v>
      </c>
      <c r="M14064" t="s">
        <v>6893</v>
      </c>
      <c r="N14064" t="s">
        <v>637</v>
      </c>
      <c r="O14064">
        <v>79718</v>
      </c>
      <c r="P14064" t="s">
        <v>50</v>
      </c>
      <c r="U14064" s="1">
        <v>45373</v>
      </c>
      <c r="V14064" s="1">
        <v>45373</v>
      </c>
      <c r="W14064" s="1">
        <v>45373.548611111109</v>
      </c>
      <c r="X14064" s="1">
        <v>45443.338194444441</v>
      </c>
      <c r="Y14064" s="1">
        <v>45443.382638888892</v>
      </c>
      <c r="Z14064">
        <v>7293.5</v>
      </c>
      <c r="AA14064" t="s">
        <v>133</v>
      </c>
      <c r="AC14064" t="s">
        <v>53</v>
      </c>
      <c r="AD14064">
        <v>2969472760</v>
      </c>
      <c r="AE14064" s="1">
        <v>36916.71597222222</v>
      </c>
      <c r="AF14064" t="s">
        <v>74986</v>
      </c>
      <c r="AG14064" t="s">
        <v>74987</v>
      </c>
      <c r="AH14064" t="s">
        <v>51</v>
      </c>
      <c r="AJ14064" t="s">
        <v>53</v>
      </c>
      <c r="AK14064" t="s">
        <v>78</v>
      </c>
      <c r="AO14064" t="s">
        <v>5443</v>
      </c>
      <c r="AP14064" s="1">
        <v>45373.54791666667</v>
      </c>
    </row>
    <row r="14065" spans="1:43" x14ac:dyDescent="0.35">
      <c r="A14065" t="s">
        <v>74988</v>
      </c>
      <c r="B14065" t="s">
        <v>6186</v>
      </c>
      <c r="C14065" t="s">
        <v>89</v>
      </c>
      <c r="F14065" t="s">
        <v>74989</v>
      </c>
      <c r="H14065" t="s">
        <v>74988</v>
      </c>
      <c r="J14065" t="s">
        <v>74990</v>
      </c>
      <c r="K14065" t="s">
        <v>74991</v>
      </c>
      <c r="M14065" t="s">
        <v>74992</v>
      </c>
      <c r="N14065" t="s">
        <v>2283</v>
      </c>
      <c r="O14065" t="s">
        <v>74993</v>
      </c>
      <c r="P14065" t="s">
        <v>50</v>
      </c>
      <c r="U14065" s="1">
        <v>45374</v>
      </c>
      <c r="V14065" s="1">
        <v>45374</v>
      </c>
      <c r="AC14065" t="s">
        <v>51</v>
      </c>
      <c r="AD14065">
        <v>2973753755</v>
      </c>
      <c r="AE14065" s="1">
        <v>45219.779166666667</v>
      </c>
      <c r="AG14065" t="s">
        <v>74994</v>
      </c>
      <c r="AH14065" t="s">
        <v>51</v>
      </c>
      <c r="AJ14065" t="s">
        <v>53</v>
      </c>
      <c r="AO14065" t="s">
        <v>5443</v>
      </c>
    </row>
    <row r="14066" spans="1:43" x14ac:dyDescent="0.35">
      <c r="A14066" t="s">
        <v>74995</v>
      </c>
      <c r="B14066" t="s">
        <v>1613</v>
      </c>
      <c r="C14066" t="s">
        <v>1614</v>
      </c>
      <c r="F14066">
        <v>19152247838</v>
      </c>
      <c r="H14066" t="s">
        <v>74995</v>
      </c>
      <c r="K14066" t="s">
        <v>74996</v>
      </c>
      <c r="M14066" t="s">
        <v>17479</v>
      </c>
      <c r="N14066" t="s">
        <v>637</v>
      </c>
      <c r="O14066">
        <v>79836</v>
      </c>
      <c r="P14066" t="s">
        <v>50</v>
      </c>
      <c r="U14066" s="1">
        <v>45374</v>
      </c>
      <c r="V14066" s="1">
        <v>45374</v>
      </c>
      <c r="W14066" s="1">
        <v>45374.175000000003</v>
      </c>
      <c r="X14066" s="1">
        <v>45374.175000000003</v>
      </c>
      <c r="AC14066" t="s">
        <v>53</v>
      </c>
      <c r="AD14066">
        <v>1000000001</v>
      </c>
      <c r="AE14066" s="1">
        <v>39973.351388888892</v>
      </c>
      <c r="AF14066" t="s">
        <v>3377</v>
      </c>
      <c r="AG14066" t="s">
        <v>74997</v>
      </c>
      <c r="AH14066" t="s">
        <v>51</v>
      </c>
      <c r="AJ14066" t="s">
        <v>53</v>
      </c>
      <c r="AK14066" t="s">
        <v>78</v>
      </c>
      <c r="AO14066" t="s">
        <v>5443</v>
      </c>
      <c r="AP14066" s="1">
        <v>45374.183333333334</v>
      </c>
    </row>
    <row r="14067" spans="1:43" x14ac:dyDescent="0.35">
      <c r="A14067" t="s">
        <v>74998</v>
      </c>
      <c r="B14067" t="s">
        <v>2200</v>
      </c>
      <c r="C14067" t="s">
        <v>803</v>
      </c>
      <c r="F14067">
        <v>18016412481</v>
      </c>
      <c r="H14067" t="s">
        <v>74998</v>
      </c>
      <c r="J14067" t="s">
        <v>74999</v>
      </c>
      <c r="K14067" t="s">
        <v>75000</v>
      </c>
      <c r="M14067" t="s">
        <v>75001</v>
      </c>
      <c r="N14067" t="s">
        <v>1570</v>
      </c>
      <c r="O14067">
        <v>84129</v>
      </c>
      <c r="P14067" t="s">
        <v>50</v>
      </c>
      <c r="U14067" s="1">
        <v>45374</v>
      </c>
      <c r="V14067" s="1">
        <v>45374</v>
      </c>
      <c r="W14067" s="1">
        <v>45374.583333333336</v>
      </c>
      <c r="X14067" s="1">
        <v>45374.583333333336</v>
      </c>
      <c r="AC14067" t="s">
        <v>53</v>
      </c>
      <c r="AD14067">
        <v>1000000001</v>
      </c>
      <c r="AE14067" s="1">
        <v>39973.351388888892</v>
      </c>
      <c r="AF14067" t="s">
        <v>3377</v>
      </c>
      <c r="AG14067" t="s">
        <v>75002</v>
      </c>
      <c r="AH14067" t="s">
        <v>51</v>
      </c>
      <c r="AJ14067" t="s">
        <v>53</v>
      </c>
      <c r="AK14067" t="s">
        <v>78</v>
      </c>
      <c r="AO14067" t="s">
        <v>5443</v>
      </c>
      <c r="AP14067" s="1">
        <v>45380.836111111108</v>
      </c>
    </row>
    <row r="14068" spans="1:43" x14ac:dyDescent="0.35">
      <c r="A14068" t="s">
        <v>75003</v>
      </c>
      <c r="B14068" t="s">
        <v>22485</v>
      </c>
      <c r="C14068" t="s">
        <v>31823</v>
      </c>
      <c r="H14068" t="s">
        <v>75004</v>
      </c>
      <c r="J14068" t="s">
        <v>72074</v>
      </c>
      <c r="P14068" t="s">
        <v>50</v>
      </c>
      <c r="U14068" s="1">
        <v>45374</v>
      </c>
      <c r="V14068" s="1">
        <v>45374</v>
      </c>
      <c r="W14068" s="1">
        <v>45374.67083333333</v>
      </c>
      <c r="X14068" s="1">
        <v>45374.67083333333</v>
      </c>
      <c r="AC14068" t="s">
        <v>53</v>
      </c>
      <c r="AD14068">
        <v>1000000001</v>
      </c>
      <c r="AE14068" s="1">
        <v>39973.351388888892</v>
      </c>
      <c r="AF14068" t="s">
        <v>3377</v>
      </c>
      <c r="AG14068" t="s">
        <v>75005</v>
      </c>
      <c r="AH14068" t="s">
        <v>51</v>
      </c>
      <c r="AJ14068" t="s">
        <v>53</v>
      </c>
      <c r="AK14068" t="s">
        <v>78</v>
      </c>
      <c r="AO14068" t="s">
        <v>5443</v>
      </c>
      <c r="AP14068" s="1">
        <v>45463.423611111109</v>
      </c>
    </row>
    <row r="14069" spans="1:43" x14ac:dyDescent="0.35">
      <c r="A14069" t="s">
        <v>75006</v>
      </c>
      <c r="B14069" t="s">
        <v>75007</v>
      </c>
      <c r="C14069" t="s">
        <v>75008</v>
      </c>
      <c r="F14069" t="s">
        <v>75009</v>
      </c>
      <c r="G14069">
        <v>77025034023</v>
      </c>
      <c r="H14069" t="s">
        <v>75006</v>
      </c>
      <c r="J14069" t="s">
        <v>75010</v>
      </c>
      <c r="M14069" t="s">
        <v>41842</v>
      </c>
      <c r="N14069" t="s">
        <v>51397</v>
      </c>
      <c r="O14069">
        <v>19720</v>
      </c>
      <c r="P14069" t="s">
        <v>50</v>
      </c>
      <c r="U14069" s="1">
        <v>45375</v>
      </c>
      <c r="V14069" s="1">
        <v>45375</v>
      </c>
      <c r="W14069" s="1">
        <v>45392.670138888891</v>
      </c>
      <c r="X14069" s="1">
        <v>45392.670138888891</v>
      </c>
      <c r="AC14069" t="s">
        <v>53</v>
      </c>
      <c r="AD14069">
        <v>1000000001</v>
      </c>
      <c r="AE14069" s="1">
        <v>39973.351388888892</v>
      </c>
      <c r="AF14069" t="s">
        <v>3377</v>
      </c>
      <c r="AG14069" t="s">
        <v>75011</v>
      </c>
      <c r="AH14069" t="s">
        <v>51</v>
      </c>
      <c r="AJ14069" t="s">
        <v>53</v>
      </c>
      <c r="AO14069" t="s">
        <v>5443</v>
      </c>
      <c r="AP14069" s="1">
        <v>45375.947222222225</v>
      </c>
    </row>
    <row r="14070" spans="1:43" x14ac:dyDescent="0.35">
      <c r="A14070" t="s">
        <v>75012</v>
      </c>
      <c r="B14070" t="s">
        <v>442</v>
      </c>
      <c r="C14070" t="s">
        <v>3554</v>
      </c>
      <c r="F14070">
        <v>19704433778</v>
      </c>
      <c r="H14070" t="s">
        <v>75012</v>
      </c>
      <c r="K14070" t="s">
        <v>75013</v>
      </c>
      <c r="M14070" t="s">
        <v>10601</v>
      </c>
      <c r="N14070" t="s">
        <v>287</v>
      </c>
      <c r="O14070">
        <v>80534</v>
      </c>
      <c r="P14070" t="s">
        <v>50</v>
      </c>
      <c r="U14070" s="1">
        <v>45375</v>
      </c>
      <c r="V14070" s="1">
        <v>45375</v>
      </c>
      <c r="W14070" s="1">
        <v>45375.038888888892</v>
      </c>
      <c r="X14070" s="1">
        <v>45375.038888888892</v>
      </c>
      <c r="AC14070" t="s">
        <v>53</v>
      </c>
      <c r="AD14070">
        <v>1000000001</v>
      </c>
      <c r="AE14070" s="1">
        <v>39973.351388888892</v>
      </c>
      <c r="AF14070" t="s">
        <v>3377</v>
      </c>
      <c r="AG14070" t="s">
        <v>75014</v>
      </c>
      <c r="AH14070" t="s">
        <v>51</v>
      </c>
      <c r="AJ14070" t="s">
        <v>53</v>
      </c>
      <c r="AK14070" t="s">
        <v>78</v>
      </c>
      <c r="AO14070" t="s">
        <v>5443</v>
      </c>
      <c r="AP14070" s="1">
        <v>45392.492361111108</v>
      </c>
    </row>
    <row r="14071" spans="1:43" x14ac:dyDescent="0.35">
      <c r="A14071" t="s">
        <v>75015</v>
      </c>
      <c r="B14071" t="s">
        <v>16720</v>
      </c>
      <c r="C14071" t="s">
        <v>2779</v>
      </c>
      <c r="F14071">
        <v>17204426071</v>
      </c>
      <c r="H14071" t="s">
        <v>75015</v>
      </c>
      <c r="N14071" t="s">
        <v>287</v>
      </c>
      <c r="P14071" t="s">
        <v>50</v>
      </c>
      <c r="U14071" s="1">
        <v>45375</v>
      </c>
      <c r="V14071" s="1">
        <v>45375</v>
      </c>
      <c r="W14071" s="1">
        <v>45375.665972222225</v>
      </c>
      <c r="X14071" s="1">
        <v>45375.665972222225</v>
      </c>
      <c r="AC14071" t="s">
        <v>53</v>
      </c>
      <c r="AD14071">
        <v>1000000001</v>
      </c>
      <c r="AE14071" s="1">
        <v>39973.351388888892</v>
      </c>
      <c r="AF14071" t="s">
        <v>3377</v>
      </c>
      <c r="AG14071" t="s">
        <v>75016</v>
      </c>
      <c r="AH14071" t="s">
        <v>51</v>
      </c>
      <c r="AJ14071" t="s">
        <v>53</v>
      </c>
      <c r="AK14071" t="s">
        <v>78</v>
      </c>
      <c r="AO14071" t="s">
        <v>51552</v>
      </c>
    </row>
    <row r="14072" spans="1:43" x14ac:dyDescent="0.35">
      <c r="A14072" t="s">
        <v>75017</v>
      </c>
      <c r="B14072" t="s">
        <v>80</v>
      </c>
      <c r="C14072" t="s">
        <v>587</v>
      </c>
      <c r="F14072">
        <v>13038292040</v>
      </c>
      <c r="H14072" t="s">
        <v>75018</v>
      </c>
      <c r="J14072" t="s">
        <v>75019</v>
      </c>
      <c r="K14072" t="s">
        <v>75020</v>
      </c>
      <c r="M14072" t="s">
        <v>6361</v>
      </c>
      <c r="N14072" t="s">
        <v>287</v>
      </c>
      <c r="O14072">
        <v>80126</v>
      </c>
      <c r="P14072" t="s">
        <v>50</v>
      </c>
      <c r="U14072" s="1">
        <v>45376</v>
      </c>
      <c r="V14072" s="1">
        <v>45376</v>
      </c>
      <c r="W14072" s="1">
        <v>45376.511111111111</v>
      </c>
      <c r="X14072" s="1">
        <v>45376.511111111111</v>
      </c>
      <c r="AC14072" t="s">
        <v>53</v>
      </c>
      <c r="AD14072">
        <v>2969771839</v>
      </c>
      <c r="AE14072" s="1">
        <v>43103.311111111114</v>
      </c>
      <c r="AF14072" t="s">
        <v>75021</v>
      </c>
      <c r="AG14072" t="s">
        <v>75022</v>
      </c>
      <c r="AH14072" t="s">
        <v>51</v>
      </c>
      <c r="AJ14072" t="s">
        <v>53</v>
      </c>
      <c r="AK14072" t="s">
        <v>78</v>
      </c>
      <c r="AO14072" t="s">
        <v>5443</v>
      </c>
      <c r="AP14072" s="1">
        <v>45385.717361111114</v>
      </c>
      <c r="AQ14072" s="1">
        <v>45385.717361111114</v>
      </c>
    </row>
    <row r="14073" spans="1:43" x14ac:dyDescent="0.35">
      <c r="A14073" t="s">
        <v>75023</v>
      </c>
      <c r="B14073" t="s">
        <v>75024</v>
      </c>
      <c r="C14073" t="s">
        <v>3834</v>
      </c>
      <c r="F14073">
        <v>19405770065</v>
      </c>
      <c r="H14073" t="s">
        <v>75023</v>
      </c>
      <c r="J14073" t="s">
        <v>65735</v>
      </c>
      <c r="K14073" t="s">
        <v>75025</v>
      </c>
      <c r="L14073" t="s">
        <v>75026</v>
      </c>
      <c r="M14073" t="s">
        <v>75027</v>
      </c>
      <c r="N14073" t="s">
        <v>22973</v>
      </c>
      <c r="O14073">
        <v>73446</v>
      </c>
      <c r="P14073" t="s">
        <v>50</v>
      </c>
      <c r="U14073" s="1">
        <v>45376</v>
      </c>
      <c r="V14073" s="1">
        <v>45376</v>
      </c>
      <c r="W14073" s="1">
        <v>45376.398611111108</v>
      </c>
      <c r="X14073" s="1">
        <v>45376.398611111108</v>
      </c>
      <c r="AC14073" t="s">
        <v>53</v>
      </c>
      <c r="AD14073">
        <v>2973682110</v>
      </c>
      <c r="AE14073" s="1">
        <v>45180.416666666664</v>
      </c>
      <c r="AF14073" t="s">
        <v>65738</v>
      </c>
      <c r="AG14073" t="s">
        <v>75028</v>
      </c>
      <c r="AH14073" t="s">
        <v>51</v>
      </c>
      <c r="AJ14073" t="s">
        <v>53</v>
      </c>
      <c r="AK14073" t="s">
        <v>78</v>
      </c>
      <c r="AO14073" t="s">
        <v>5443</v>
      </c>
      <c r="AP14073" s="1">
        <v>45475.356249999997</v>
      </c>
    </row>
    <row r="14074" spans="1:43" x14ac:dyDescent="0.35">
      <c r="A14074" t="s">
        <v>75029</v>
      </c>
      <c r="B14074" t="s">
        <v>75030</v>
      </c>
      <c r="C14074" t="s">
        <v>9940</v>
      </c>
      <c r="F14074">
        <v>12052913963</v>
      </c>
      <c r="G14074" t="s">
        <v>75031</v>
      </c>
      <c r="H14074" t="s">
        <v>75029</v>
      </c>
      <c r="J14074" t="s">
        <v>75032</v>
      </c>
      <c r="K14074" t="s">
        <v>75033</v>
      </c>
      <c r="M14074" t="s">
        <v>2815</v>
      </c>
      <c r="N14074" t="s">
        <v>287</v>
      </c>
      <c r="O14074">
        <v>80011</v>
      </c>
      <c r="P14074" t="s">
        <v>50</v>
      </c>
      <c r="U14074" s="1">
        <v>45376</v>
      </c>
      <c r="V14074" s="1">
        <v>45376</v>
      </c>
      <c r="AC14074" t="s">
        <v>53</v>
      </c>
      <c r="AD14074">
        <v>2974139958</v>
      </c>
      <c r="AE14074" s="1">
        <v>45376.502083333333</v>
      </c>
      <c r="AG14074" t="s">
        <v>75034</v>
      </c>
      <c r="AH14074" t="s">
        <v>51</v>
      </c>
      <c r="AJ14074" t="s">
        <v>53</v>
      </c>
      <c r="AO14074" t="s">
        <v>57090</v>
      </c>
    </row>
    <row r="14075" spans="1:43" x14ac:dyDescent="0.35">
      <c r="A14075" t="s">
        <v>75035</v>
      </c>
      <c r="B14075" t="s">
        <v>3483</v>
      </c>
      <c r="C14075" t="s">
        <v>1499</v>
      </c>
      <c r="F14075">
        <v>15052807453</v>
      </c>
      <c r="H14075" t="s">
        <v>75035</v>
      </c>
      <c r="J14075" t="s">
        <v>75036</v>
      </c>
      <c r="K14075" t="s">
        <v>75037</v>
      </c>
      <c r="M14075" t="s">
        <v>48946</v>
      </c>
      <c r="N14075" t="s">
        <v>501</v>
      </c>
      <c r="O14075">
        <v>87174</v>
      </c>
      <c r="P14075" t="s">
        <v>50</v>
      </c>
      <c r="U14075" s="1">
        <v>45376</v>
      </c>
      <c r="V14075" s="1">
        <v>45376</v>
      </c>
      <c r="W14075" s="1">
        <v>45376.635416666664</v>
      </c>
      <c r="X14075" s="1">
        <v>45376.635416666664</v>
      </c>
      <c r="AC14075" t="s">
        <v>53</v>
      </c>
      <c r="AD14075">
        <v>2972012848</v>
      </c>
      <c r="AE14075" s="1">
        <v>44465.602083333331</v>
      </c>
      <c r="AF14075" t="s">
        <v>75038</v>
      </c>
      <c r="AG14075" t="s">
        <v>75039</v>
      </c>
      <c r="AH14075" t="s">
        <v>51</v>
      </c>
      <c r="AJ14075" t="s">
        <v>53</v>
      </c>
      <c r="AO14075" t="s">
        <v>57090</v>
      </c>
      <c r="AP14075" s="1">
        <v>45376.690972222219</v>
      </c>
    </row>
    <row r="14076" spans="1:43" x14ac:dyDescent="0.35">
      <c r="A14076" t="s">
        <v>75040</v>
      </c>
      <c r="B14076" t="s">
        <v>38967</v>
      </c>
      <c r="C14076" t="s">
        <v>3834</v>
      </c>
      <c r="F14076">
        <v>13204718888</v>
      </c>
      <c r="H14076" t="s">
        <v>75041</v>
      </c>
      <c r="J14076" t="s">
        <v>16624</v>
      </c>
      <c r="K14076" t="s">
        <v>75042</v>
      </c>
      <c r="M14076" t="s">
        <v>9780</v>
      </c>
      <c r="N14076" t="s">
        <v>15037</v>
      </c>
      <c r="O14076">
        <v>56310</v>
      </c>
      <c r="P14076" t="s">
        <v>50</v>
      </c>
      <c r="U14076" s="1">
        <v>45376</v>
      </c>
      <c r="V14076" s="1">
        <v>45376</v>
      </c>
      <c r="W14076" s="1">
        <v>45376.755555555559</v>
      </c>
      <c r="X14076" s="1">
        <v>45376.755555555559</v>
      </c>
      <c r="AC14076" t="s">
        <v>53</v>
      </c>
      <c r="AD14076">
        <v>2969506030</v>
      </c>
      <c r="AE14076" s="1">
        <v>38097.646527777775</v>
      </c>
      <c r="AF14076" t="s">
        <v>9782</v>
      </c>
      <c r="AG14076" t="s">
        <v>75043</v>
      </c>
      <c r="AH14076" t="s">
        <v>51</v>
      </c>
      <c r="AJ14076" t="s">
        <v>53</v>
      </c>
      <c r="AK14076" t="s">
        <v>78</v>
      </c>
      <c r="AO14076" t="s">
        <v>5443</v>
      </c>
      <c r="AP14076" s="1">
        <v>45476.618055555555</v>
      </c>
      <c r="AQ14076" s="1">
        <v>45476.619444444441</v>
      </c>
    </row>
    <row r="14077" spans="1:43" x14ac:dyDescent="0.35">
      <c r="A14077" t="s">
        <v>63357</v>
      </c>
      <c r="B14077" t="s">
        <v>389</v>
      </c>
      <c r="C14077" t="s">
        <v>97</v>
      </c>
      <c r="F14077">
        <v>15759730440</v>
      </c>
      <c r="H14077" t="s">
        <v>63357</v>
      </c>
      <c r="J14077" t="s">
        <v>75044</v>
      </c>
      <c r="K14077" t="s">
        <v>75045</v>
      </c>
      <c r="M14077" t="s">
        <v>10429</v>
      </c>
      <c r="N14077" t="s">
        <v>398</v>
      </c>
      <c r="O14077">
        <v>88312</v>
      </c>
      <c r="P14077" t="s">
        <v>50</v>
      </c>
      <c r="U14077" s="1">
        <v>45376</v>
      </c>
      <c r="V14077" s="1">
        <v>45376</v>
      </c>
      <c r="W14077" s="1">
        <v>45376.48333333333</v>
      </c>
      <c r="X14077" s="1">
        <v>45376.48333333333</v>
      </c>
      <c r="AC14077" t="s">
        <v>53</v>
      </c>
      <c r="AD14077">
        <v>2969677663</v>
      </c>
      <c r="AE14077" s="1">
        <v>42230.37777777778</v>
      </c>
      <c r="AF14077" t="s">
        <v>75046</v>
      </c>
      <c r="AG14077" t="s">
        <v>75047</v>
      </c>
      <c r="AH14077" t="s">
        <v>51</v>
      </c>
      <c r="AJ14077" t="s">
        <v>53</v>
      </c>
      <c r="AK14077" t="s">
        <v>78</v>
      </c>
      <c r="AO14077" t="s">
        <v>5443</v>
      </c>
      <c r="AP14077" s="1">
        <v>45376.534722222219</v>
      </c>
      <c r="AQ14077" s="1">
        <v>45426.683333333334</v>
      </c>
    </row>
    <row r="14078" spans="1:43" x14ac:dyDescent="0.35">
      <c r="A14078" t="s">
        <v>75048</v>
      </c>
      <c r="B14078" t="s">
        <v>75049</v>
      </c>
      <c r="C14078" t="s">
        <v>17479</v>
      </c>
      <c r="F14078">
        <v>17196480885</v>
      </c>
      <c r="H14078" t="s">
        <v>75048</v>
      </c>
      <c r="J14078" t="s">
        <v>6387</v>
      </c>
      <c r="K14078" t="s">
        <v>75050</v>
      </c>
      <c r="L14078" t="s">
        <v>75051</v>
      </c>
      <c r="M14078" t="s">
        <v>2700</v>
      </c>
      <c r="N14078" t="s">
        <v>287</v>
      </c>
      <c r="O14078">
        <v>80907</v>
      </c>
      <c r="P14078" t="s">
        <v>50</v>
      </c>
      <c r="U14078" s="1">
        <v>45376</v>
      </c>
      <c r="V14078" s="1">
        <v>45376</v>
      </c>
      <c r="W14078" s="1">
        <v>45376.607638888891</v>
      </c>
      <c r="X14078" s="1">
        <v>45376.607638888891</v>
      </c>
      <c r="AC14078" t="s">
        <v>53</v>
      </c>
      <c r="AD14078">
        <v>2969484892</v>
      </c>
      <c r="AE14078" s="1">
        <v>37756</v>
      </c>
      <c r="AG14078" t="s">
        <v>75052</v>
      </c>
      <c r="AH14078" t="s">
        <v>51</v>
      </c>
      <c r="AJ14078" t="s">
        <v>53</v>
      </c>
      <c r="AK14078" t="s">
        <v>78</v>
      </c>
      <c r="AO14078" t="s">
        <v>51552</v>
      </c>
    </row>
    <row r="14079" spans="1:43" x14ac:dyDescent="0.35">
      <c r="A14079" t="s">
        <v>75053</v>
      </c>
      <c r="B14079" t="s">
        <v>75054</v>
      </c>
      <c r="C14079" t="s">
        <v>8512</v>
      </c>
      <c r="F14079">
        <v>17196614989</v>
      </c>
      <c r="H14079" t="s">
        <v>75053</v>
      </c>
      <c r="J14079" t="s">
        <v>6387</v>
      </c>
      <c r="K14079" t="s">
        <v>75055</v>
      </c>
      <c r="M14079" t="s">
        <v>2700</v>
      </c>
      <c r="N14079" t="s">
        <v>287</v>
      </c>
      <c r="O14079">
        <v>80907</v>
      </c>
      <c r="P14079" t="s">
        <v>50</v>
      </c>
      <c r="U14079" s="1">
        <v>45376</v>
      </c>
      <c r="V14079" s="1">
        <v>45376</v>
      </c>
      <c r="W14079" s="1">
        <v>45376.602083333331</v>
      </c>
      <c r="X14079" s="1">
        <v>45376.602083333331</v>
      </c>
      <c r="AC14079" t="s">
        <v>53</v>
      </c>
      <c r="AD14079">
        <v>2969484892</v>
      </c>
      <c r="AE14079" s="1">
        <v>37756</v>
      </c>
      <c r="AG14079" t="s">
        <v>75056</v>
      </c>
      <c r="AH14079" t="s">
        <v>51</v>
      </c>
      <c r="AJ14079" t="s">
        <v>53</v>
      </c>
      <c r="AK14079" t="s">
        <v>78</v>
      </c>
      <c r="AO14079" t="s">
        <v>51552</v>
      </c>
    </row>
    <row r="14080" spans="1:43" x14ac:dyDescent="0.35">
      <c r="A14080" t="s">
        <v>75057</v>
      </c>
      <c r="B14080" t="s">
        <v>80</v>
      </c>
      <c r="C14080" t="s">
        <v>587</v>
      </c>
      <c r="F14080">
        <v>13038292040</v>
      </c>
      <c r="H14080" t="s">
        <v>75057</v>
      </c>
      <c r="J14080" t="s">
        <v>75058</v>
      </c>
      <c r="K14080" t="s">
        <v>75059</v>
      </c>
      <c r="M14080" t="s">
        <v>6361</v>
      </c>
      <c r="N14080" t="s">
        <v>287</v>
      </c>
      <c r="O14080">
        <v>80126</v>
      </c>
      <c r="P14080" t="s">
        <v>50</v>
      </c>
      <c r="U14080" s="1">
        <v>45376</v>
      </c>
      <c r="V14080" s="1">
        <v>45376</v>
      </c>
      <c r="W14080" s="1">
        <v>45376.480555555558</v>
      </c>
      <c r="X14080" s="1">
        <v>45376.480555555558</v>
      </c>
      <c r="AC14080" t="s">
        <v>53</v>
      </c>
      <c r="AD14080">
        <v>2972045689</v>
      </c>
      <c r="AE14080" s="1">
        <v>44547.402083333334</v>
      </c>
      <c r="AF14080" t="s">
        <v>75060</v>
      </c>
      <c r="AG14080" t="s">
        <v>75061</v>
      </c>
      <c r="AH14080" t="s">
        <v>51</v>
      </c>
      <c r="AJ14080" t="s">
        <v>53</v>
      </c>
      <c r="AK14080" t="s">
        <v>78</v>
      </c>
      <c r="AO14080" t="s">
        <v>5443</v>
      </c>
      <c r="AP14080" s="1">
        <v>45376.670138888891</v>
      </c>
      <c r="AQ14080" s="1">
        <v>45376.670138888891</v>
      </c>
    </row>
    <row r="14081" spans="1:43" x14ac:dyDescent="0.35">
      <c r="A14081" t="s">
        <v>75062</v>
      </c>
      <c r="B14081" t="s">
        <v>16673</v>
      </c>
      <c r="C14081" t="s">
        <v>759</v>
      </c>
      <c r="F14081" t="s">
        <v>75063</v>
      </c>
      <c r="H14081" t="s">
        <v>75064</v>
      </c>
      <c r="J14081" t="s">
        <v>11081</v>
      </c>
      <c r="K14081" t="s">
        <v>75065</v>
      </c>
      <c r="M14081" t="s">
        <v>11083</v>
      </c>
      <c r="N14081" t="s">
        <v>264</v>
      </c>
      <c r="O14081">
        <v>79707</v>
      </c>
      <c r="P14081" t="s">
        <v>50</v>
      </c>
      <c r="U14081" s="1">
        <v>45376</v>
      </c>
      <c r="V14081" s="1">
        <v>45376</v>
      </c>
      <c r="AC14081" t="s">
        <v>51</v>
      </c>
      <c r="AD14081">
        <v>2969715746</v>
      </c>
      <c r="AE14081" s="1">
        <v>42696.488194444442</v>
      </c>
      <c r="AG14081" t="s">
        <v>75066</v>
      </c>
      <c r="AH14081" t="s">
        <v>51</v>
      </c>
      <c r="AJ14081" t="s">
        <v>53</v>
      </c>
      <c r="AO14081" t="s">
        <v>5443</v>
      </c>
    </row>
    <row r="14082" spans="1:43" x14ac:dyDescent="0.35">
      <c r="A14082" t="s">
        <v>75067</v>
      </c>
      <c r="B14082" t="s">
        <v>3728</v>
      </c>
      <c r="C14082" t="s">
        <v>2883</v>
      </c>
      <c r="D14082" t="s">
        <v>654</v>
      </c>
      <c r="F14082" t="s">
        <v>47</v>
      </c>
      <c r="H14082" t="s">
        <v>75068</v>
      </c>
      <c r="J14082" t="s">
        <v>49</v>
      </c>
      <c r="P14082" t="s">
        <v>50</v>
      </c>
      <c r="U14082" s="1">
        <v>45376</v>
      </c>
      <c r="V14082" s="1">
        <v>45376</v>
      </c>
      <c r="W14082" s="1">
        <v>45376.636805555558</v>
      </c>
      <c r="X14082" s="1">
        <v>45376.636805555558</v>
      </c>
      <c r="AC14082" t="s">
        <v>53</v>
      </c>
      <c r="AD14082">
        <v>1000000000</v>
      </c>
      <c r="AE14082" s="1">
        <v>37295</v>
      </c>
      <c r="AG14082" t="s">
        <v>75069</v>
      </c>
      <c r="AH14082" t="s">
        <v>51</v>
      </c>
      <c r="AJ14082" t="s">
        <v>53</v>
      </c>
      <c r="AO14082" t="s">
        <v>5443</v>
      </c>
      <c r="AP14082" s="1">
        <v>45469.614583333336</v>
      </c>
    </row>
    <row r="14083" spans="1:43" x14ac:dyDescent="0.35">
      <c r="A14083" t="s">
        <v>75070</v>
      </c>
      <c r="B14083" t="s">
        <v>75071</v>
      </c>
      <c r="C14083" t="s">
        <v>15106</v>
      </c>
      <c r="F14083" t="s">
        <v>47</v>
      </c>
      <c r="H14083" t="s">
        <v>75072</v>
      </c>
      <c r="J14083" t="s">
        <v>49</v>
      </c>
      <c r="P14083" t="s">
        <v>50</v>
      </c>
      <c r="U14083" s="1">
        <v>45376</v>
      </c>
      <c r="V14083" s="1">
        <v>45376</v>
      </c>
      <c r="W14083" s="1">
        <v>45376.636111111111</v>
      </c>
      <c r="X14083" s="1">
        <v>45376.636111111111</v>
      </c>
      <c r="AC14083" t="s">
        <v>53</v>
      </c>
      <c r="AD14083">
        <v>1000000000</v>
      </c>
      <c r="AE14083" s="1">
        <v>37295</v>
      </c>
      <c r="AG14083" t="s">
        <v>75073</v>
      </c>
      <c r="AH14083" t="s">
        <v>51</v>
      </c>
      <c r="AJ14083" t="s">
        <v>53</v>
      </c>
      <c r="AO14083" t="s">
        <v>5443</v>
      </c>
      <c r="AP14083" s="1">
        <v>45463.652083333334</v>
      </c>
    </row>
    <row r="14084" spans="1:43" x14ac:dyDescent="0.35">
      <c r="A14084" t="s">
        <v>75074</v>
      </c>
      <c r="B14084" t="s">
        <v>75075</v>
      </c>
      <c r="C14084" t="s">
        <v>38572</v>
      </c>
      <c r="F14084" t="s">
        <v>47</v>
      </c>
      <c r="H14084" t="s">
        <v>75076</v>
      </c>
      <c r="J14084" t="s">
        <v>49</v>
      </c>
      <c r="P14084" t="s">
        <v>50</v>
      </c>
      <c r="U14084" s="1">
        <v>45376</v>
      </c>
      <c r="V14084" s="1">
        <v>45376</v>
      </c>
      <c r="W14084" s="1">
        <v>45376.636111111111</v>
      </c>
      <c r="X14084" s="1">
        <v>45376.636111111111</v>
      </c>
      <c r="AC14084" t="s">
        <v>53</v>
      </c>
      <c r="AD14084">
        <v>1000000000</v>
      </c>
      <c r="AE14084" s="1">
        <v>37295</v>
      </c>
      <c r="AG14084" t="s">
        <v>75077</v>
      </c>
      <c r="AH14084" t="s">
        <v>51</v>
      </c>
      <c r="AJ14084" t="s">
        <v>53</v>
      </c>
      <c r="AO14084" t="s">
        <v>5443</v>
      </c>
      <c r="AP14084" s="1">
        <v>45461.527083333334</v>
      </c>
    </row>
    <row r="14085" spans="1:43" x14ac:dyDescent="0.35">
      <c r="A14085" t="s">
        <v>75078</v>
      </c>
      <c r="B14085" t="s">
        <v>75079</v>
      </c>
      <c r="C14085" t="s">
        <v>17061</v>
      </c>
      <c r="D14085" t="s">
        <v>383</v>
      </c>
      <c r="F14085" t="s">
        <v>47</v>
      </c>
      <c r="H14085" t="s">
        <v>75080</v>
      </c>
      <c r="J14085" t="s">
        <v>49</v>
      </c>
      <c r="P14085" t="s">
        <v>50</v>
      </c>
      <c r="U14085" s="1">
        <v>45376</v>
      </c>
      <c r="V14085" s="1">
        <v>45376</v>
      </c>
      <c r="W14085" s="1">
        <v>45376.384027777778</v>
      </c>
      <c r="X14085" s="1">
        <v>45376.384027777778</v>
      </c>
      <c r="AC14085" t="s">
        <v>53</v>
      </c>
      <c r="AD14085">
        <v>1000000000</v>
      </c>
      <c r="AE14085" s="1">
        <v>37295</v>
      </c>
      <c r="AG14085" t="s">
        <v>75081</v>
      </c>
      <c r="AH14085" t="s">
        <v>51</v>
      </c>
      <c r="AJ14085" t="s">
        <v>53</v>
      </c>
      <c r="AO14085" t="s">
        <v>5443</v>
      </c>
      <c r="AP14085" s="1">
        <v>45376.36041666667</v>
      </c>
    </row>
    <row r="14086" spans="1:43" x14ac:dyDescent="0.35">
      <c r="A14086" t="s">
        <v>75082</v>
      </c>
      <c r="B14086" t="s">
        <v>4984</v>
      </c>
      <c r="C14086" t="s">
        <v>3191</v>
      </c>
      <c r="D14086" t="s">
        <v>1767</v>
      </c>
      <c r="F14086" t="s">
        <v>47</v>
      </c>
      <c r="H14086" t="s">
        <v>75083</v>
      </c>
      <c r="J14086" t="s">
        <v>49</v>
      </c>
      <c r="P14086" t="s">
        <v>50</v>
      </c>
      <c r="U14086" s="1">
        <v>45376</v>
      </c>
      <c r="V14086" s="1">
        <v>45376</v>
      </c>
      <c r="W14086" s="1">
        <v>45376.382638888892</v>
      </c>
      <c r="X14086" s="1">
        <v>45376.382638888892</v>
      </c>
      <c r="AC14086" t="s">
        <v>53</v>
      </c>
      <c r="AD14086">
        <v>1000000000</v>
      </c>
      <c r="AE14086" s="1">
        <v>37295</v>
      </c>
      <c r="AG14086" t="s">
        <v>75084</v>
      </c>
      <c r="AH14086" t="s">
        <v>51</v>
      </c>
      <c r="AJ14086" t="s">
        <v>53</v>
      </c>
      <c r="AO14086" t="s">
        <v>5443</v>
      </c>
      <c r="AP14086" s="1">
        <v>45398.692361111112</v>
      </c>
    </row>
    <row r="14087" spans="1:43" x14ac:dyDescent="0.35">
      <c r="A14087" t="s">
        <v>75085</v>
      </c>
      <c r="B14087" t="s">
        <v>1157</v>
      </c>
      <c r="C14087" t="s">
        <v>359</v>
      </c>
      <c r="F14087">
        <v>13033201797</v>
      </c>
      <c r="H14087" t="s">
        <v>75085</v>
      </c>
      <c r="K14087" t="s">
        <v>75086</v>
      </c>
      <c r="M14087" t="s">
        <v>298</v>
      </c>
      <c r="N14087" t="s">
        <v>287</v>
      </c>
      <c r="O14087">
        <v>80216</v>
      </c>
      <c r="P14087" t="s">
        <v>50</v>
      </c>
      <c r="U14087" s="1">
        <v>45376</v>
      </c>
      <c r="V14087" s="1">
        <v>45376</v>
      </c>
      <c r="W14087" s="1">
        <v>45392.67083333333</v>
      </c>
      <c r="X14087" s="1">
        <v>45392.67083333333</v>
      </c>
      <c r="AC14087" t="s">
        <v>53</v>
      </c>
      <c r="AD14087">
        <v>1000000001</v>
      </c>
      <c r="AE14087" s="1">
        <v>39973.351388888892</v>
      </c>
      <c r="AF14087" t="s">
        <v>3377</v>
      </c>
      <c r="AG14087" t="s">
        <v>75087</v>
      </c>
      <c r="AH14087" t="s">
        <v>51</v>
      </c>
      <c r="AJ14087" t="s">
        <v>53</v>
      </c>
      <c r="AO14087" t="s">
        <v>5443</v>
      </c>
    </row>
    <row r="14088" spans="1:43" x14ac:dyDescent="0.35">
      <c r="A14088" t="s">
        <v>75088</v>
      </c>
      <c r="B14088" t="s">
        <v>75089</v>
      </c>
      <c r="C14088" t="s">
        <v>2393</v>
      </c>
      <c r="F14088">
        <v>17209179661</v>
      </c>
      <c r="H14088" t="s">
        <v>75088</v>
      </c>
      <c r="K14088" t="s">
        <v>75090</v>
      </c>
      <c r="M14088" t="s">
        <v>431</v>
      </c>
      <c r="N14088" t="s">
        <v>287</v>
      </c>
      <c r="O14088">
        <v>80111</v>
      </c>
      <c r="P14088" t="s">
        <v>50</v>
      </c>
      <c r="U14088" s="1">
        <v>45376</v>
      </c>
      <c r="V14088" s="1">
        <v>45376</v>
      </c>
      <c r="W14088" s="1">
        <v>45376.970833333333</v>
      </c>
      <c r="X14088" s="1">
        <v>45376.970833333333</v>
      </c>
      <c r="AC14088" t="s">
        <v>53</v>
      </c>
      <c r="AD14088">
        <v>1000000001</v>
      </c>
      <c r="AE14088" s="1">
        <v>39973.351388888892</v>
      </c>
      <c r="AF14088" t="s">
        <v>3377</v>
      </c>
      <c r="AG14088" t="s">
        <v>75091</v>
      </c>
      <c r="AH14088" t="s">
        <v>51</v>
      </c>
      <c r="AJ14088" t="s">
        <v>53</v>
      </c>
      <c r="AK14088" t="s">
        <v>78</v>
      </c>
      <c r="AO14088" t="s">
        <v>5443</v>
      </c>
      <c r="AP14088" s="1">
        <v>45450.84652777778</v>
      </c>
      <c r="AQ14088" s="1">
        <v>45377.005555555559</v>
      </c>
    </row>
    <row r="14089" spans="1:43" x14ac:dyDescent="0.35">
      <c r="A14089" t="s">
        <v>75092</v>
      </c>
      <c r="B14089" t="s">
        <v>23129</v>
      </c>
      <c r="C14089" t="s">
        <v>1614</v>
      </c>
      <c r="F14089">
        <v>17204359220</v>
      </c>
      <c r="H14089" t="s">
        <v>75093</v>
      </c>
      <c r="K14089" t="s">
        <v>75094</v>
      </c>
      <c r="M14089" t="s">
        <v>10636</v>
      </c>
      <c r="N14089" t="s">
        <v>287</v>
      </c>
      <c r="O14089">
        <v>80601</v>
      </c>
      <c r="P14089" t="s">
        <v>50</v>
      </c>
      <c r="U14089" s="1">
        <v>45376</v>
      </c>
      <c r="V14089" s="1">
        <v>45376</v>
      </c>
      <c r="W14089" s="1">
        <v>45376.952777777777</v>
      </c>
      <c r="X14089" s="1">
        <v>45376.952777777777</v>
      </c>
      <c r="AC14089" t="s">
        <v>53</v>
      </c>
      <c r="AD14089">
        <v>1000000001</v>
      </c>
      <c r="AE14089" s="1">
        <v>39973.351388888892</v>
      </c>
      <c r="AF14089" t="s">
        <v>3377</v>
      </c>
      <c r="AG14089" t="s">
        <v>75095</v>
      </c>
      <c r="AH14089" t="s">
        <v>51</v>
      </c>
      <c r="AJ14089" t="s">
        <v>53</v>
      </c>
      <c r="AK14089" t="s">
        <v>78</v>
      </c>
      <c r="AO14089" t="s">
        <v>5443</v>
      </c>
      <c r="AP14089" s="1">
        <v>45376.947916666664</v>
      </c>
    </row>
    <row r="14090" spans="1:43" x14ac:dyDescent="0.35">
      <c r="A14090" t="s">
        <v>75096</v>
      </c>
      <c r="B14090" t="s">
        <v>5082</v>
      </c>
      <c r="C14090" t="s">
        <v>66639</v>
      </c>
      <c r="F14090">
        <v>19703196448</v>
      </c>
      <c r="H14090" t="s">
        <v>75097</v>
      </c>
      <c r="J14090" t="s">
        <v>75098</v>
      </c>
      <c r="K14090" t="s">
        <v>75099</v>
      </c>
      <c r="M14090" t="s">
        <v>75100</v>
      </c>
      <c r="N14090" t="s">
        <v>287</v>
      </c>
      <c r="O14090">
        <v>81252</v>
      </c>
      <c r="P14090" t="s">
        <v>50</v>
      </c>
      <c r="U14090" s="1">
        <v>45376</v>
      </c>
      <c r="V14090" s="1">
        <v>45376</v>
      </c>
      <c r="W14090" s="1">
        <v>45376.505555555559</v>
      </c>
      <c r="X14090" s="1">
        <v>45376.505555555559</v>
      </c>
      <c r="AC14090" t="s">
        <v>53</v>
      </c>
      <c r="AD14090">
        <v>1000000001</v>
      </c>
      <c r="AE14090" s="1">
        <v>39973.351388888892</v>
      </c>
      <c r="AF14090" t="s">
        <v>3377</v>
      </c>
      <c r="AG14090" t="s">
        <v>75101</v>
      </c>
      <c r="AH14090" t="s">
        <v>51</v>
      </c>
      <c r="AJ14090" t="s">
        <v>53</v>
      </c>
      <c r="AK14090" t="s">
        <v>78</v>
      </c>
      <c r="AO14090" t="s">
        <v>5443</v>
      </c>
      <c r="AP14090" s="1">
        <v>45376.50277777778</v>
      </c>
    </row>
    <row r="14091" spans="1:43" x14ac:dyDescent="0.35">
      <c r="A14091" t="s">
        <v>75102</v>
      </c>
      <c r="B14091" t="s">
        <v>2339</v>
      </c>
      <c r="C14091" t="s">
        <v>75103</v>
      </c>
      <c r="F14091" t="s">
        <v>47</v>
      </c>
      <c r="H14091" t="s">
        <v>75104</v>
      </c>
      <c r="J14091" t="s">
        <v>49</v>
      </c>
      <c r="P14091" t="s">
        <v>50</v>
      </c>
      <c r="U14091" s="1">
        <v>45376</v>
      </c>
      <c r="V14091" s="1">
        <v>45376</v>
      </c>
      <c r="W14091" s="1">
        <v>45378.399305555555</v>
      </c>
      <c r="X14091" s="1">
        <v>45378.399305555555</v>
      </c>
      <c r="AC14091" t="s">
        <v>53</v>
      </c>
      <c r="AD14091">
        <v>1000000000</v>
      </c>
      <c r="AE14091" s="1">
        <v>37295</v>
      </c>
      <c r="AG14091" t="s">
        <v>75105</v>
      </c>
      <c r="AH14091" t="s">
        <v>51</v>
      </c>
      <c r="AJ14091" t="s">
        <v>53</v>
      </c>
      <c r="AO14091" t="s">
        <v>5443</v>
      </c>
      <c r="AP14091" s="1">
        <v>45374.080555555556</v>
      </c>
    </row>
    <row r="14092" spans="1:43" x14ac:dyDescent="0.35">
      <c r="A14092" t="s">
        <v>75106</v>
      </c>
      <c r="B14092" t="s">
        <v>75107</v>
      </c>
      <c r="C14092" t="s">
        <v>1704</v>
      </c>
      <c r="F14092">
        <v>17192431111</v>
      </c>
      <c r="H14092" t="s">
        <v>75106</v>
      </c>
      <c r="J14092" t="s">
        <v>75108</v>
      </c>
      <c r="K14092" t="s">
        <v>75109</v>
      </c>
      <c r="M14092" t="s">
        <v>75110</v>
      </c>
      <c r="N14092" t="s">
        <v>287</v>
      </c>
      <c r="O14092">
        <v>80132</v>
      </c>
      <c r="P14092" t="s">
        <v>50</v>
      </c>
      <c r="U14092" s="1">
        <v>45376</v>
      </c>
      <c r="V14092" s="1">
        <v>45376</v>
      </c>
      <c r="W14092" s="1">
        <v>45376.668055555558</v>
      </c>
      <c r="X14092" s="1">
        <v>45376.668055555558</v>
      </c>
      <c r="AC14092" t="s">
        <v>53</v>
      </c>
      <c r="AD14092">
        <v>2974123438</v>
      </c>
      <c r="AE14092" s="1">
        <v>45360.140972222223</v>
      </c>
      <c r="AF14092" t="s">
        <v>75111</v>
      </c>
      <c r="AG14092" t="s">
        <v>75112</v>
      </c>
      <c r="AH14092" t="s">
        <v>51</v>
      </c>
      <c r="AJ14092" t="s">
        <v>53</v>
      </c>
      <c r="AK14092" t="s">
        <v>78</v>
      </c>
      <c r="AO14092" t="s">
        <v>5443</v>
      </c>
      <c r="AP14092" s="1">
        <v>45383.442361111112</v>
      </c>
      <c r="AQ14092" s="1">
        <v>45383.461805555555</v>
      </c>
    </row>
    <row r="14093" spans="1:43" x14ac:dyDescent="0.35">
      <c r="A14093" t="s">
        <v>75113</v>
      </c>
      <c r="B14093" t="s">
        <v>747</v>
      </c>
      <c r="C14093" t="s">
        <v>43112</v>
      </c>
      <c r="F14093">
        <v>19154437063</v>
      </c>
      <c r="H14093" t="s">
        <v>75113</v>
      </c>
      <c r="J14093" t="s">
        <v>75114</v>
      </c>
      <c r="K14093" t="s">
        <v>75115</v>
      </c>
      <c r="M14093" t="s">
        <v>43115</v>
      </c>
      <c r="N14093" t="s">
        <v>637</v>
      </c>
      <c r="O14093">
        <v>79936</v>
      </c>
      <c r="P14093" t="s">
        <v>50</v>
      </c>
      <c r="U14093" s="1">
        <v>45376</v>
      </c>
      <c r="V14093" s="1">
        <v>45376</v>
      </c>
      <c r="W14093" s="1">
        <v>45376.576388888891</v>
      </c>
      <c r="X14093" s="1">
        <v>45376.576388888891</v>
      </c>
      <c r="AC14093" t="s">
        <v>53</v>
      </c>
      <c r="AD14093">
        <v>2969783707</v>
      </c>
      <c r="AE14093" s="1">
        <v>43174.693055555559</v>
      </c>
      <c r="AF14093" t="s">
        <v>75116</v>
      </c>
      <c r="AG14093" t="s">
        <v>75117</v>
      </c>
      <c r="AH14093" t="s">
        <v>51</v>
      </c>
      <c r="AJ14093" t="s">
        <v>53</v>
      </c>
      <c r="AK14093" t="s">
        <v>78</v>
      </c>
      <c r="AO14093" t="s">
        <v>5443</v>
      </c>
      <c r="AP14093" s="1">
        <v>45393.606944444444</v>
      </c>
      <c r="AQ14093" s="1">
        <v>45393.590277777781</v>
      </c>
    </row>
    <row r="14094" spans="1:43" x14ac:dyDescent="0.35">
      <c r="A14094" t="s">
        <v>75118</v>
      </c>
      <c r="B14094" t="s">
        <v>50431</v>
      </c>
      <c r="C14094" t="s">
        <v>1459</v>
      </c>
      <c r="F14094" t="s">
        <v>75119</v>
      </c>
      <c r="H14094" t="s">
        <v>75118</v>
      </c>
      <c r="J14094" t="s">
        <v>75120</v>
      </c>
      <c r="K14094" t="s">
        <v>75121</v>
      </c>
      <c r="M14094" t="s">
        <v>3751</v>
      </c>
      <c r="N14094" t="s">
        <v>65</v>
      </c>
      <c r="O14094">
        <v>80302</v>
      </c>
      <c r="P14094" t="s">
        <v>50</v>
      </c>
      <c r="U14094" s="1">
        <v>45377</v>
      </c>
      <c r="V14094" s="1">
        <v>45377</v>
      </c>
      <c r="W14094" s="1">
        <v>45377.438888888886</v>
      </c>
      <c r="X14094" s="1">
        <v>45377.438888888886</v>
      </c>
      <c r="AC14094" t="s">
        <v>53</v>
      </c>
      <c r="AD14094">
        <v>2973851705</v>
      </c>
      <c r="AE14094" s="1">
        <v>45239.361111111109</v>
      </c>
      <c r="AF14094" t="s">
        <v>75122</v>
      </c>
      <c r="AG14094" t="s">
        <v>75123</v>
      </c>
      <c r="AH14094" t="s">
        <v>51</v>
      </c>
      <c r="AJ14094" t="s">
        <v>53</v>
      </c>
      <c r="AK14094" t="s">
        <v>78</v>
      </c>
      <c r="AO14094" t="s">
        <v>5443</v>
      </c>
      <c r="AP14094" s="1">
        <v>45377.466666666667</v>
      </c>
      <c r="AQ14094" s="1">
        <v>45377.522222222222</v>
      </c>
    </row>
    <row r="14095" spans="1:43" x14ac:dyDescent="0.35">
      <c r="A14095" t="s">
        <v>75124</v>
      </c>
      <c r="B14095" t="s">
        <v>75125</v>
      </c>
      <c r="C14095" t="s">
        <v>75126</v>
      </c>
      <c r="F14095">
        <v>12816221474</v>
      </c>
      <c r="H14095" t="s">
        <v>75124</v>
      </c>
      <c r="J14095" t="s">
        <v>75127</v>
      </c>
      <c r="K14095" t="s">
        <v>75128</v>
      </c>
      <c r="M14095" t="s">
        <v>75129</v>
      </c>
      <c r="N14095" t="s">
        <v>637</v>
      </c>
      <c r="O14095">
        <v>78832</v>
      </c>
      <c r="P14095" t="s">
        <v>50</v>
      </c>
      <c r="U14095" s="1">
        <v>45377</v>
      </c>
      <c r="V14095" s="1">
        <v>45377</v>
      </c>
      <c r="AC14095" t="s">
        <v>53</v>
      </c>
      <c r="AD14095">
        <v>2974141200</v>
      </c>
      <c r="AE14095" s="1">
        <v>45377.535416666666</v>
      </c>
      <c r="AG14095" t="s">
        <v>75130</v>
      </c>
      <c r="AH14095" t="s">
        <v>51</v>
      </c>
      <c r="AJ14095" t="s">
        <v>53</v>
      </c>
      <c r="AO14095" t="s">
        <v>5443</v>
      </c>
    </row>
    <row r="14096" spans="1:43" x14ac:dyDescent="0.35">
      <c r="A14096" t="s">
        <v>75131</v>
      </c>
      <c r="B14096" t="s">
        <v>34699</v>
      </c>
      <c r="C14096" t="s">
        <v>1471</v>
      </c>
      <c r="F14096" t="s">
        <v>75132</v>
      </c>
      <c r="H14096" t="s">
        <v>75133</v>
      </c>
      <c r="J14096" t="s">
        <v>49</v>
      </c>
      <c r="P14096" t="s">
        <v>50</v>
      </c>
      <c r="U14096" s="1">
        <v>45377</v>
      </c>
      <c r="V14096" s="1">
        <v>45377</v>
      </c>
      <c r="W14096" s="1">
        <v>45378.39166666667</v>
      </c>
      <c r="X14096" s="1">
        <v>45378.39166666667</v>
      </c>
      <c r="AC14096" t="s">
        <v>53</v>
      </c>
      <c r="AD14096">
        <v>1000000000</v>
      </c>
      <c r="AE14096" s="1">
        <v>37295</v>
      </c>
      <c r="AG14096" t="s">
        <v>75134</v>
      </c>
      <c r="AH14096" t="s">
        <v>51</v>
      </c>
      <c r="AJ14096" t="s">
        <v>53</v>
      </c>
      <c r="AO14096" t="s">
        <v>5443</v>
      </c>
    </row>
    <row r="14097" spans="1:43" x14ac:dyDescent="0.35">
      <c r="A14097" t="s">
        <v>75135</v>
      </c>
      <c r="B14097" t="s">
        <v>24732</v>
      </c>
      <c r="C14097" t="s">
        <v>9084</v>
      </c>
      <c r="H14097" t="s">
        <v>75136</v>
      </c>
      <c r="J14097" t="s">
        <v>49</v>
      </c>
      <c r="P14097" t="s">
        <v>50</v>
      </c>
      <c r="U14097" s="1">
        <v>45377</v>
      </c>
      <c r="V14097" s="1">
        <v>45377</v>
      </c>
      <c r="W14097" s="1">
        <v>45378.390972222223</v>
      </c>
      <c r="X14097" s="1">
        <v>45378.390972222223</v>
      </c>
      <c r="AC14097" t="s">
        <v>53</v>
      </c>
      <c r="AD14097">
        <v>1000000000</v>
      </c>
      <c r="AE14097" s="1">
        <v>37295</v>
      </c>
      <c r="AG14097" t="s">
        <v>75137</v>
      </c>
      <c r="AH14097" t="s">
        <v>51</v>
      </c>
      <c r="AJ14097" t="s">
        <v>53</v>
      </c>
      <c r="AO14097" t="s">
        <v>5443</v>
      </c>
      <c r="AP14097" s="1">
        <v>45377.446527777778</v>
      </c>
    </row>
    <row r="14098" spans="1:43" x14ac:dyDescent="0.35">
      <c r="A14098" t="s">
        <v>75138</v>
      </c>
      <c r="B14098" t="s">
        <v>8182</v>
      </c>
      <c r="C14098" t="s">
        <v>4942</v>
      </c>
      <c r="F14098" t="s">
        <v>47</v>
      </c>
      <c r="H14098" t="s">
        <v>75139</v>
      </c>
      <c r="J14098" t="s">
        <v>49</v>
      </c>
      <c r="P14098" t="s">
        <v>50</v>
      </c>
      <c r="U14098" s="1">
        <v>45377</v>
      </c>
      <c r="V14098" s="1">
        <v>45377</v>
      </c>
      <c r="W14098" s="1">
        <v>45378.390972222223</v>
      </c>
      <c r="X14098" s="1">
        <v>45378.390972222223</v>
      </c>
      <c r="AC14098" t="s">
        <v>53</v>
      </c>
      <c r="AD14098">
        <v>1000000000</v>
      </c>
      <c r="AE14098" s="1">
        <v>37295</v>
      </c>
      <c r="AG14098" t="s">
        <v>75140</v>
      </c>
      <c r="AH14098" t="s">
        <v>51</v>
      </c>
      <c r="AJ14098" t="s">
        <v>53</v>
      </c>
      <c r="AO14098" t="s">
        <v>5443</v>
      </c>
      <c r="AP14098" s="1">
        <v>45467.372916666667</v>
      </c>
    </row>
    <row r="14099" spans="1:43" x14ac:dyDescent="0.35">
      <c r="A14099" t="s">
        <v>75141</v>
      </c>
      <c r="B14099" t="s">
        <v>75142</v>
      </c>
      <c r="C14099" t="s">
        <v>3803</v>
      </c>
      <c r="D14099" t="s">
        <v>654</v>
      </c>
      <c r="F14099" t="s">
        <v>47</v>
      </c>
      <c r="H14099" t="s">
        <v>75143</v>
      </c>
      <c r="J14099" t="s">
        <v>49</v>
      </c>
      <c r="P14099" t="s">
        <v>50</v>
      </c>
      <c r="U14099" s="1">
        <v>45377</v>
      </c>
      <c r="V14099" s="1">
        <v>45377</v>
      </c>
      <c r="W14099" s="1">
        <v>45378.390277777777</v>
      </c>
      <c r="X14099" s="1">
        <v>45378.390277777777</v>
      </c>
      <c r="AC14099" t="s">
        <v>53</v>
      </c>
      <c r="AD14099">
        <v>1000000000</v>
      </c>
      <c r="AE14099" s="1">
        <v>37295</v>
      </c>
      <c r="AG14099" t="s">
        <v>75144</v>
      </c>
      <c r="AH14099" t="s">
        <v>51</v>
      </c>
      <c r="AJ14099" t="s">
        <v>53</v>
      </c>
      <c r="AO14099" t="s">
        <v>5443</v>
      </c>
      <c r="AP14099" s="1">
        <v>45377.427083333336</v>
      </c>
    </row>
    <row r="14100" spans="1:43" x14ac:dyDescent="0.35">
      <c r="A14100" t="s">
        <v>75145</v>
      </c>
      <c r="B14100" t="s">
        <v>75146</v>
      </c>
      <c r="C14100" t="s">
        <v>1798</v>
      </c>
      <c r="F14100">
        <v>13036775168</v>
      </c>
      <c r="H14100" t="s">
        <v>75145</v>
      </c>
      <c r="J14100" t="s">
        <v>27011</v>
      </c>
      <c r="K14100" t="s">
        <v>75147</v>
      </c>
      <c r="L14100" t="s">
        <v>75148</v>
      </c>
      <c r="M14100" t="s">
        <v>525</v>
      </c>
      <c r="N14100" t="s">
        <v>287</v>
      </c>
      <c r="O14100">
        <v>80011</v>
      </c>
      <c r="P14100" t="s">
        <v>50</v>
      </c>
      <c r="U14100" s="1">
        <v>45377</v>
      </c>
      <c r="V14100" s="1">
        <v>45377</v>
      </c>
      <c r="W14100" s="1">
        <v>45377.431944444441</v>
      </c>
      <c r="X14100" s="1">
        <v>45377.431944444441</v>
      </c>
      <c r="AC14100" t="s">
        <v>53</v>
      </c>
      <c r="AD14100">
        <v>2969736018</v>
      </c>
      <c r="AE14100" s="1">
        <v>42851.4</v>
      </c>
      <c r="AF14100" t="s">
        <v>27013</v>
      </c>
      <c r="AG14100" t="s">
        <v>75149</v>
      </c>
      <c r="AH14100" t="s">
        <v>51</v>
      </c>
      <c r="AJ14100" t="s">
        <v>53</v>
      </c>
      <c r="AK14100" t="s">
        <v>78</v>
      </c>
      <c r="AO14100" t="s">
        <v>5443</v>
      </c>
      <c r="AP14100" s="1">
        <v>45377.463888888888</v>
      </c>
      <c r="AQ14100" s="1">
        <v>45377.467361111114</v>
      </c>
    </row>
    <row r="14101" spans="1:43" x14ac:dyDescent="0.35">
      <c r="A14101" t="s">
        <v>75150</v>
      </c>
      <c r="B14101" t="s">
        <v>15594</v>
      </c>
      <c r="C14101" t="s">
        <v>206</v>
      </c>
      <c r="F14101" t="s">
        <v>75151</v>
      </c>
      <c r="G14101">
        <v>8068984593</v>
      </c>
      <c r="H14101" t="s">
        <v>75150</v>
      </c>
      <c r="J14101" t="s">
        <v>75152</v>
      </c>
      <c r="M14101" t="s">
        <v>2652</v>
      </c>
      <c r="N14101" t="s">
        <v>637</v>
      </c>
      <c r="O14101">
        <v>79762</v>
      </c>
      <c r="P14101" t="s">
        <v>50</v>
      </c>
      <c r="U14101" s="1">
        <v>45377</v>
      </c>
      <c r="V14101" s="1">
        <v>45377</v>
      </c>
      <c r="W14101" s="1">
        <v>45377.586111111108</v>
      </c>
      <c r="X14101" s="1">
        <v>45377.586111111108</v>
      </c>
      <c r="AC14101" t="s">
        <v>53</v>
      </c>
      <c r="AD14101">
        <v>1000000001</v>
      </c>
      <c r="AE14101" s="1">
        <v>39973.351388888892</v>
      </c>
      <c r="AF14101" t="s">
        <v>3377</v>
      </c>
      <c r="AG14101" t="s">
        <v>75153</v>
      </c>
      <c r="AH14101" t="s">
        <v>51</v>
      </c>
      <c r="AJ14101" t="s">
        <v>53</v>
      </c>
      <c r="AK14101" t="s">
        <v>78</v>
      </c>
      <c r="AO14101" t="s">
        <v>5443</v>
      </c>
    </row>
    <row r="14102" spans="1:43" x14ac:dyDescent="0.35">
      <c r="A14102" t="s">
        <v>75154</v>
      </c>
      <c r="B14102" t="s">
        <v>75155</v>
      </c>
      <c r="C14102" t="s">
        <v>1403</v>
      </c>
      <c r="F14102">
        <v>14432579266</v>
      </c>
      <c r="H14102" t="s">
        <v>75156</v>
      </c>
      <c r="K14102" t="s">
        <v>75157</v>
      </c>
      <c r="M14102" t="s">
        <v>8958</v>
      </c>
      <c r="N14102" t="s">
        <v>287</v>
      </c>
      <c r="O14102">
        <v>80504</v>
      </c>
      <c r="P14102" t="s">
        <v>50</v>
      </c>
      <c r="U14102" s="1">
        <v>45377</v>
      </c>
      <c r="V14102" s="1">
        <v>45377</v>
      </c>
      <c r="W14102" s="1">
        <v>45377.026388888888</v>
      </c>
      <c r="X14102" s="1">
        <v>45377.026388888888</v>
      </c>
      <c r="AC14102" t="s">
        <v>53</v>
      </c>
      <c r="AD14102">
        <v>1000000001</v>
      </c>
      <c r="AE14102" s="1">
        <v>39973.351388888892</v>
      </c>
      <c r="AF14102" t="s">
        <v>3377</v>
      </c>
      <c r="AG14102" t="s">
        <v>75158</v>
      </c>
      <c r="AH14102" t="s">
        <v>51</v>
      </c>
      <c r="AJ14102" t="s">
        <v>53</v>
      </c>
      <c r="AK14102" t="s">
        <v>78</v>
      </c>
      <c r="AO14102" t="s">
        <v>5443</v>
      </c>
      <c r="AP14102" s="1">
        <v>45471.298611111109</v>
      </c>
    </row>
    <row r="14103" spans="1:43" x14ac:dyDescent="0.35">
      <c r="A14103" t="s">
        <v>75159</v>
      </c>
      <c r="B14103" t="s">
        <v>60122</v>
      </c>
      <c r="C14103" t="s">
        <v>6911</v>
      </c>
      <c r="F14103">
        <v>18652439273</v>
      </c>
      <c r="H14103" t="s">
        <v>75159</v>
      </c>
      <c r="J14103" t="s">
        <v>35212</v>
      </c>
      <c r="K14103" t="s">
        <v>75160</v>
      </c>
      <c r="M14103" t="s">
        <v>75161</v>
      </c>
      <c r="N14103" t="s">
        <v>287</v>
      </c>
      <c r="O14103">
        <v>80611</v>
      </c>
      <c r="P14103" t="s">
        <v>50</v>
      </c>
      <c r="U14103" s="1">
        <v>45377</v>
      </c>
      <c r="V14103" s="1">
        <v>45377</v>
      </c>
      <c r="W14103" s="1">
        <v>45377.427777777775</v>
      </c>
      <c r="X14103" s="1">
        <v>45377.427777777775</v>
      </c>
      <c r="AC14103" t="s">
        <v>53</v>
      </c>
      <c r="AD14103">
        <v>2969531924</v>
      </c>
      <c r="AE14103" s="1">
        <v>39539.569444444445</v>
      </c>
      <c r="AF14103" t="s">
        <v>3433</v>
      </c>
      <c r="AG14103" t="s">
        <v>75162</v>
      </c>
      <c r="AH14103" t="s">
        <v>51</v>
      </c>
      <c r="AJ14103" t="s">
        <v>53</v>
      </c>
      <c r="AK14103" t="s">
        <v>78</v>
      </c>
      <c r="AO14103" t="s">
        <v>5443</v>
      </c>
    </row>
    <row r="14104" spans="1:43" x14ac:dyDescent="0.35">
      <c r="A14104" t="s">
        <v>75163</v>
      </c>
      <c r="B14104" t="s">
        <v>8826</v>
      </c>
      <c r="C14104" t="s">
        <v>309</v>
      </c>
      <c r="D14104" t="s">
        <v>349</v>
      </c>
      <c r="F14104" t="s">
        <v>47</v>
      </c>
      <c r="H14104" t="s">
        <v>75164</v>
      </c>
      <c r="J14104" t="s">
        <v>49</v>
      </c>
      <c r="P14104" t="s">
        <v>50</v>
      </c>
      <c r="U14104" s="1">
        <v>45377</v>
      </c>
      <c r="V14104" s="1">
        <v>45377</v>
      </c>
      <c r="W14104" s="1">
        <v>45378.392361111109</v>
      </c>
      <c r="X14104" s="1">
        <v>45378.392361111109</v>
      </c>
      <c r="AC14104" t="s">
        <v>53</v>
      </c>
      <c r="AD14104">
        <v>1000000000</v>
      </c>
      <c r="AE14104" s="1">
        <v>37295</v>
      </c>
      <c r="AG14104" t="s">
        <v>75165</v>
      </c>
      <c r="AH14104" t="s">
        <v>51</v>
      </c>
      <c r="AJ14104" t="s">
        <v>53</v>
      </c>
      <c r="AO14104" t="s">
        <v>5443</v>
      </c>
      <c r="AP14104" s="1">
        <v>45386.59097222222</v>
      </c>
    </row>
    <row r="14105" spans="1:43" x14ac:dyDescent="0.35">
      <c r="A14105" t="s">
        <v>75166</v>
      </c>
      <c r="B14105" t="s">
        <v>75167</v>
      </c>
      <c r="C14105" t="s">
        <v>888</v>
      </c>
      <c r="F14105" t="s">
        <v>47</v>
      </c>
      <c r="H14105" t="s">
        <v>75168</v>
      </c>
      <c r="J14105" t="s">
        <v>49</v>
      </c>
      <c r="P14105" t="s">
        <v>50</v>
      </c>
      <c r="U14105" s="1">
        <v>45377</v>
      </c>
      <c r="V14105" s="1">
        <v>45377</v>
      </c>
      <c r="W14105" s="1">
        <v>45378.39166666667</v>
      </c>
      <c r="X14105" s="1">
        <v>45378.39166666667</v>
      </c>
      <c r="AC14105" t="s">
        <v>53</v>
      </c>
      <c r="AD14105">
        <v>1000000000</v>
      </c>
      <c r="AE14105" s="1">
        <v>37295</v>
      </c>
      <c r="AG14105" t="s">
        <v>75169</v>
      </c>
      <c r="AH14105" t="s">
        <v>51</v>
      </c>
      <c r="AJ14105" t="s">
        <v>53</v>
      </c>
      <c r="AO14105" t="s">
        <v>5443</v>
      </c>
      <c r="AP14105" s="1">
        <v>45377.413888888892</v>
      </c>
    </row>
    <row r="14106" spans="1:43" x14ac:dyDescent="0.35">
      <c r="A14106" t="s">
        <v>75170</v>
      </c>
      <c r="B14106" t="s">
        <v>12646</v>
      </c>
      <c r="C14106" t="s">
        <v>30652</v>
      </c>
      <c r="F14106">
        <v>17204031667</v>
      </c>
      <c r="H14106" t="s">
        <v>75170</v>
      </c>
      <c r="K14106" t="s">
        <v>75171</v>
      </c>
      <c r="M14106" t="s">
        <v>11741</v>
      </c>
      <c r="N14106" t="s">
        <v>287</v>
      </c>
      <c r="O14106">
        <v>80439</v>
      </c>
      <c r="P14106" t="s">
        <v>50</v>
      </c>
      <c r="U14106" s="1">
        <v>45377</v>
      </c>
      <c r="V14106" s="1">
        <v>45377</v>
      </c>
      <c r="W14106" s="1">
        <v>45377.716666666667</v>
      </c>
      <c r="X14106" s="1">
        <v>45377.716666666667</v>
      </c>
      <c r="AC14106" t="s">
        <v>53</v>
      </c>
      <c r="AD14106">
        <v>1000000001</v>
      </c>
      <c r="AE14106" s="1">
        <v>39973.351388888892</v>
      </c>
      <c r="AF14106" t="s">
        <v>3377</v>
      </c>
      <c r="AG14106" t="s">
        <v>75172</v>
      </c>
      <c r="AH14106" t="s">
        <v>51</v>
      </c>
      <c r="AJ14106" t="s">
        <v>53</v>
      </c>
      <c r="AK14106" t="s">
        <v>78</v>
      </c>
      <c r="AO14106" t="s">
        <v>5443</v>
      </c>
      <c r="AP14106" s="1">
        <v>45377.710416666669</v>
      </c>
    </row>
    <row r="14107" spans="1:43" x14ac:dyDescent="0.35">
      <c r="A14107" t="s">
        <v>75173</v>
      </c>
      <c r="B14107" t="s">
        <v>5142</v>
      </c>
      <c r="C14107" t="s">
        <v>75174</v>
      </c>
      <c r="F14107">
        <v>17203902668</v>
      </c>
      <c r="H14107" t="s">
        <v>75175</v>
      </c>
      <c r="J14107" t="s">
        <v>10474</v>
      </c>
      <c r="K14107" t="s">
        <v>75176</v>
      </c>
      <c r="M14107" t="s">
        <v>2783</v>
      </c>
      <c r="N14107" t="s">
        <v>637</v>
      </c>
      <c r="O14107">
        <v>77035</v>
      </c>
      <c r="P14107" t="s">
        <v>50</v>
      </c>
      <c r="U14107" s="1">
        <v>45377</v>
      </c>
      <c r="V14107" s="1">
        <v>45377</v>
      </c>
      <c r="W14107" s="1">
        <v>45377.348611111112</v>
      </c>
      <c r="X14107" s="1">
        <v>45377.348611111112</v>
      </c>
      <c r="AC14107" t="s">
        <v>53</v>
      </c>
      <c r="AD14107">
        <v>2969589702</v>
      </c>
      <c r="AE14107" s="1">
        <v>41373.416666666664</v>
      </c>
      <c r="AF14107" t="s">
        <v>10384</v>
      </c>
      <c r="AG14107" t="s">
        <v>75177</v>
      </c>
      <c r="AH14107" t="s">
        <v>51</v>
      </c>
      <c r="AJ14107" t="s">
        <v>53</v>
      </c>
      <c r="AK14107" t="s">
        <v>78</v>
      </c>
      <c r="AO14107" t="s">
        <v>5443</v>
      </c>
      <c r="AP14107" s="1">
        <v>45377.34375</v>
      </c>
    </row>
    <row r="14108" spans="1:43" x14ac:dyDescent="0.35">
      <c r="A14108" t="s">
        <v>75178</v>
      </c>
      <c r="B14108" t="s">
        <v>75179</v>
      </c>
      <c r="C14108" t="s">
        <v>75180</v>
      </c>
      <c r="F14108">
        <v>17202805320</v>
      </c>
      <c r="H14108" t="s">
        <v>75178</v>
      </c>
      <c r="J14108" t="s">
        <v>19107</v>
      </c>
      <c r="K14108" t="s">
        <v>47508</v>
      </c>
      <c r="M14108" t="s">
        <v>75181</v>
      </c>
      <c r="N14108" t="s">
        <v>15418</v>
      </c>
      <c r="O14108">
        <v>37950</v>
      </c>
      <c r="P14108" t="s">
        <v>50</v>
      </c>
      <c r="U14108" s="1">
        <v>45378</v>
      </c>
      <c r="V14108" s="1">
        <v>45378</v>
      </c>
      <c r="W14108" s="1">
        <v>45378.680555555555</v>
      </c>
      <c r="X14108" s="1">
        <v>45378.680555555555</v>
      </c>
      <c r="AC14108" t="s">
        <v>53</v>
      </c>
      <c r="AD14108">
        <v>2969474637</v>
      </c>
      <c r="AE14108" s="1">
        <v>37110.529861111114</v>
      </c>
      <c r="AF14108" t="s">
        <v>75182</v>
      </c>
      <c r="AG14108" t="s">
        <v>75183</v>
      </c>
      <c r="AH14108" t="s">
        <v>51</v>
      </c>
      <c r="AJ14108" t="s">
        <v>53</v>
      </c>
      <c r="AK14108" t="s">
        <v>78</v>
      </c>
      <c r="AO14108" t="s">
        <v>5443</v>
      </c>
      <c r="AP14108" s="1">
        <v>45471.82708333333</v>
      </c>
      <c r="AQ14108" s="1">
        <v>45472.395138888889</v>
      </c>
    </row>
    <row r="14109" spans="1:43" x14ac:dyDescent="0.35">
      <c r="A14109" t="s">
        <v>75184</v>
      </c>
      <c r="B14109" t="s">
        <v>5773</v>
      </c>
      <c r="C14109" t="s">
        <v>946</v>
      </c>
      <c r="D14109" t="s">
        <v>46</v>
      </c>
      <c r="F14109" t="s">
        <v>47</v>
      </c>
      <c r="H14109" t="s">
        <v>75185</v>
      </c>
      <c r="J14109" t="s">
        <v>49</v>
      </c>
      <c r="P14109" t="s">
        <v>50</v>
      </c>
      <c r="U14109" s="1">
        <v>45378</v>
      </c>
      <c r="V14109" s="1">
        <v>45378</v>
      </c>
      <c r="W14109" s="1">
        <v>45378.390972222223</v>
      </c>
      <c r="X14109" s="1">
        <v>45378.390972222223</v>
      </c>
      <c r="AC14109" t="s">
        <v>53</v>
      </c>
      <c r="AD14109">
        <v>1000000000</v>
      </c>
      <c r="AE14109" s="1">
        <v>37295</v>
      </c>
      <c r="AG14109" t="s">
        <v>75186</v>
      </c>
      <c r="AH14109" t="s">
        <v>51</v>
      </c>
      <c r="AJ14109" t="s">
        <v>53</v>
      </c>
      <c r="AO14109" t="s">
        <v>5443</v>
      </c>
      <c r="AP14109" s="1">
        <v>45400.388888888891</v>
      </c>
    </row>
    <row r="14110" spans="1:43" x14ac:dyDescent="0.35">
      <c r="A14110" t="s">
        <v>75187</v>
      </c>
      <c r="B14110" t="s">
        <v>10285</v>
      </c>
      <c r="C14110" t="s">
        <v>11910</v>
      </c>
      <c r="F14110" t="s">
        <v>75188</v>
      </c>
      <c r="H14110" t="s">
        <v>75187</v>
      </c>
      <c r="J14110" t="s">
        <v>75189</v>
      </c>
      <c r="K14110" t="s">
        <v>75190</v>
      </c>
      <c r="M14110" t="s">
        <v>34004</v>
      </c>
      <c r="N14110" t="s">
        <v>264</v>
      </c>
      <c r="O14110">
        <v>76202</v>
      </c>
      <c r="P14110" t="s">
        <v>50</v>
      </c>
      <c r="U14110" s="1">
        <v>45378</v>
      </c>
      <c r="V14110" s="1">
        <v>45378</v>
      </c>
      <c r="W14110" s="1">
        <v>45378.384027777778</v>
      </c>
      <c r="X14110" s="1">
        <v>45378.384027777778</v>
      </c>
      <c r="AC14110" t="s">
        <v>51</v>
      </c>
      <c r="AD14110">
        <v>2969475384</v>
      </c>
      <c r="AE14110" s="1">
        <v>37166</v>
      </c>
      <c r="AF14110" t="s">
        <v>75191</v>
      </c>
      <c r="AG14110" t="s">
        <v>75192</v>
      </c>
      <c r="AH14110" t="s">
        <v>51</v>
      </c>
      <c r="AJ14110" t="s">
        <v>53</v>
      </c>
      <c r="AO14110" t="s">
        <v>5443</v>
      </c>
      <c r="AP14110" s="1">
        <v>45422.381249999999</v>
      </c>
      <c r="AQ14110" s="1">
        <v>45352.59375</v>
      </c>
    </row>
    <row r="14111" spans="1:43" x14ac:dyDescent="0.35">
      <c r="A14111" t="s">
        <v>75193</v>
      </c>
      <c r="B14111" t="s">
        <v>903</v>
      </c>
      <c r="C14111" t="s">
        <v>11112</v>
      </c>
      <c r="F14111" t="s">
        <v>75194</v>
      </c>
      <c r="H14111" t="s">
        <v>75193</v>
      </c>
      <c r="J14111" t="s">
        <v>6387</v>
      </c>
      <c r="K14111" t="s">
        <v>13097</v>
      </c>
      <c r="M14111" t="s">
        <v>5488</v>
      </c>
      <c r="N14111" t="s">
        <v>1515</v>
      </c>
      <c r="O14111" t="s">
        <v>13098</v>
      </c>
      <c r="P14111" t="s">
        <v>50</v>
      </c>
      <c r="U14111" s="1">
        <v>45378</v>
      </c>
      <c r="V14111" s="1">
        <v>45378</v>
      </c>
      <c r="W14111" s="1">
        <v>45378.421527777777</v>
      </c>
      <c r="X14111" s="1">
        <v>45378.421527777777</v>
      </c>
      <c r="AC14111" t="s">
        <v>53</v>
      </c>
      <c r="AD14111">
        <v>2969484892</v>
      </c>
      <c r="AE14111" s="1">
        <v>37756</v>
      </c>
      <c r="AF14111" t="s">
        <v>75195</v>
      </c>
      <c r="AG14111" t="s">
        <v>75196</v>
      </c>
      <c r="AH14111" t="s">
        <v>51</v>
      </c>
      <c r="AJ14111" t="s">
        <v>53</v>
      </c>
      <c r="AO14111" t="s">
        <v>5443</v>
      </c>
      <c r="AP14111" s="1">
        <v>45426.42291666667</v>
      </c>
    </row>
    <row r="14112" spans="1:43" x14ac:dyDescent="0.35">
      <c r="A14112" t="s">
        <v>75197</v>
      </c>
      <c r="B14112" t="s">
        <v>75198</v>
      </c>
      <c r="C14112" t="s">
        <v>2615</v>
      </c>
      <c r="F14112">
        <v>19153127329</v>
      </c>
      <c r="H14112" t="s">
        <v>75197</v>
      </c>
      <c r="J14112" t="s">
        <v>75199</v>
      </c>
      <c r="K14112" t="s">
        <v>75200</v>
      </c>
      <c r="M14112" t="s">
        <v>74823</v>
      </c>
      <c r="N14112" t="s">
        <v>398</v>
      </c>
      <c r="O14112">
        <v>88081</v>
      </c>
      <c r="P14112" t="s">
        <v>50</v>
      </c>
      <c r="U14112" s="1">
        <v>45378</v>
      </c>
      <c r="V14112" s="1">
        <v>45378</v>
      </c>
      <c r="W14112" s="1">
        <v>45378.529166666667</v>
      </c>
      <c r="X14112" s="1">
        <v>45378.529166666667</v>
      </c>
      <c r="AC14112" t="s">
        <v>53</v>
      </c>
      <c r="AD14112">
        <v>2974143379</v>
      </c>
      <c r="AE14112" s="1">
        <v>45379.402777777781</v>
      </c>
      <c r="AF14112" t="s">
        <v>75201</v>
      </c>
      <c r="AG14112" t="s">
        <v>75202</v>
      </c>
      <c r="AH14112" t="s">
        <v>51</v>
      </c>
      <c r="AJ14112" t="s">
        <v>53</v>
      </c>
      <c r="AK14112" t="s">
        <v>78</v>
      </c>
      <c r="AO14112" t="s">
        <v>5443</v>
      </c>
      <c r="AP14112" s="1">
        <v>45379.466666666667</v>
      </c>
      <c r="AQ14112" s="1">
        <v>45379.463888888888</v>
      </c>
    </row>
    <row r="14113" spans="1:43" x14ac:dyDescent="0.35">
      <c r="A14113" t="s">
        <v>75203</v>
      </c>
      <c r="B14113" t="s">
        <v>75204</v>
      </c>
      <c r="C14113" t="s">
        <v>6464</v>
      </c>
      <c r="F14113" t="s">
        <v>75205</v>
      </c>
      <c r="H14113" t="s">
        <v>75203</v>
      </c>
      <c r="J14113" t="s">
        <v>75206</v>
      </c>
      <c r="K14113" t="s">
        <v>75207</v>
      </c>
      <c r="M14113" t="s">
        <v>19844</v>
      </c>
      <c r="N14113" t="s">
        <v>7398</v>
      </c>
      <c r="O14113">
        <v>84780</v>
      </c>
      <c r="P14113" t="s">
        <v>50</v>
      </c>
      <c r="U14113" s="1">
        <v>45378</v>
      </c>
      <c r="V14113" s="1">
        <v>45378</v>
      </c>
      <c r="AC14113" t="s">
        <v>53</v>
      </c>
      <c r="AD14113">
        <v>2969657678</v>
      </c>
      <c r="AE14113" s="1">
        <v>42025.527777777781</v>
      </c>
      <c r="AG14113" t="s">
        <v>75208</v>
      </c>
      <c r="AH14113" t="s">
        <v>51</v>
      </c>
      <c r="AJ14113" t="s">
        <v>53</v>
      </c>
      <c r="AO14113" t="s">
        <v>5443</v>
      </c>
    </row>
    <row r="14114" spans="1:43" x14ac:dyDescent="0.35">
      <c r="A14114" t="s">
        <v>75209</v>
      </c>
      <c r="B14114" t="s">
        <v>73970</v>
      </c>
      <c r="C14114" t="s">
        <v>10839</v>
      </c>
      <c r="F14114">
        <v>19155192120</v>
      </c>
      <c r="H14114" t="s">
        <v>75209</v>
      </c>
      <c r="J14114" t="s">
        <v>62049</v>
      </c>
      <c r="K14114" t="s">
        <v>75210</v>
      </c>
      <c r="M14114" t="s">
        <v>148</v>
      </c>
      <c r="N14114" t="s">
        <v>637</v>
      </c>
      <c r="O14114">
        <v>79928</v>
      </c>
      <c r="P14114" t="s">
        <v>50</v>
      </c>
      <c r="U14114" s="1">
        <v>45378</v>
      </c>
      <c r="V14114" s="1">
        <v>45378</v>
      </c>
      <c r="W14114" s="1">
        <v>45378.726388888892</v>
      </c>
      <c r="X14114" s="1">
        <v>45378.726388888892</v>
      </c>
      <c r="AC14114" t="s">
        <v>53</v>
      </c>
      <c r="AD14114">
        <v>2973570601</v>
      </c>
      <c r="AE14114" s="1">
        <v>45132.668055555558</v>
      </c>
      <c r="AF14114" t="s">
        <v>62051</v>
      </c>
      <c r="AG14114" t="s">
        <v>75211</v>
      </c>
      <c r="AH14114" t="s">
        <v>51</v>
      </c>
      <c r="AJ14114" t="s">
        <v>53</v>
      </c>
      <c r="AK14114" t="s">
        <v>78</v>
      </c>
      <c r="AO14114" t="s">
        <v>5443</v>
      </c>
      <c r="AP14114" s="1">
        <v>45475.53125</v>
      </c>
      <c r="AQ14114" s="1">
        <v>45379.469444444447</v>
      </c>
    </row>
    <row r="14115" spans="1:43" x14ac:dyDescent="0.35">
      <c r="A14115" t="s">
        <v>75212</v>
      </c>
      <c r="B14115" t="s">
        <v>2620</v>
      </c>
      <c r="C14115" t="s">
        <v>7997</v>
      </c>
      <c r="F14115" t="s">
        <v>75213</v>
      </c>
      <c r="H14115" t="s">
        <v>75214</v>
      </c>
      <c r="J14115" t="s">
        <v>75215</v>
      </c>
      <c r="K14115" t="s">
        <v>75216</v>
      </c>
      <c r="M14115" t="s">
        <v>75217</v>
      </c>
      <c r="N14115" t="s">
        <v>12881</v>
      </c>
      <c r="O14115">
        <v>44663</v>
      </c>
      <c r="P14115" t="s">
        <v>50</v>
      </c>
      <c r="U14115" s="1">
        <v>45378</v>
      </c>
      <c r="V14115" s="1">
        <v>45378</v>
      </c>
      <c r="AC14115" t="s">
        <v>51</v>
      </c>
      <c r="AD14115">
        <v>2969557785</v>
      </c>
      <c r="AE14115" s="1">
        <v>40539.273611111108</v>
      </c>
      <c r="AG14115" t="s">
        <v>75218</v>
      </c>
      <c r="AH14115" t="s">
        <v>51</v>
      </c>
      <c r="AJ14115" t="s">
        <v>53</v>
      </c>
      <c r="AO14115" t="s">
        <v>5443</v>
      </c>
    </row>
    <row r="14116" spans="1:43" x14ac:dyDescent="0.35">
      <c r="A14116" t="s">
        <v>75219</v>
      </c>
      <c r="B14116" t="s">
        <v>23321</v>
      </c>
      <c r="C14116" t="s">
        <v>75220</v>
      </c>
      <c r="F14116" t="s">
        <v>47</v>
      </c>
      <c r="H14116" t="s">
        <v>75221</v>
      </c>
      <c r="J14116" t="s">
        <v>49</v>
      </c>
      <c r="P14116" t="s">
        <v>50</v>
      </c>
      <c r="U14116" s="1">
        <v>45378</v>
      </c>
      <c r="V14116" s="1">
        <v>45378</v>
      </c>
      <c r="W14116" s="1">
        <v>45378.405555555553</v>
      </c>
      <c r="X14116" s="1">
        <v>45378.405555555553</v>
      </c>
      <c r="AC14116" t="s">
        <v>53</v>
      </c>
      <c r="AD14116">
        <v>1000000000</v>
      </c>
      <c r="AE14116" s="1">
        <v>37295</v>
      </c>
      <c r="AG14116" t="s">
        <v>75222</v>
      </c>
      <c r="AH14116" t="s">
        <v>51</v>
      </c>
      <c r="AJ14116" t="s">
        <v>53</v>
      </c>
      <c r="AK14116" t="s">
        <v>78</v>
      </c>
      <c r="AO14116" t="s">
        <v>5443</v>
      </c>
      <c r="AP14116" s="1">
        <v>45460.643750000003</v>
      </c>
    </row>
    <row r="14117" spans="1:43" x14ac:dyDescent="0.35">
      <c r="A14117">
        <v>260955</v>
      </c>
      <c r="B14117" t="s">
        <v>75223</v>
      </c>
      <c r="C14117" t="s">
        <v>3185</v>
      </c>
      <c r="F14117" t="s">
        <v>41747</v>
      </c>
      <c r="G14117">
        <v>4802449235</v>
      </c>
      <c r="J14117" t="s">
        <v>12614</v>
      </c>
      <c r="M14117" t="s">
        <v>5451</v>
      </c>
      <c r="N14117" t="s">
        <v>398</v>
      </c>
      <c r="O14117">
        <v>87410</v>
      </c>
      <c r="P14117" t="s">
        <v>50</v>
      </c>
      <c r="U14117" s="1">
        <v>45378</v>
      </c>
      <c r="V14117" s="1">
        <v>45378</v>
      </c>
      <c r="AC14117" t="s">
        <v>53</v>
      </c>
      <c r="AD14117">
        <v>2969543968</v>
      </c>
      <c r="AE14117" s="1">
        <v>40032.470138888886</v>
      </c>
      <c r="AG14117" t="s">
        <v>75224</v>
      </c>
      <c r="AH14117" t="s">
        <v>51</v>
      </c>
      <c r="AJ14117" t="s">
        <v>53</v>
      </c>
      <c r="AO14117" t="s">
        <v>57090</v>
      </c>
    </row>
    <row r="14118" spans="1:43" x14ac:dyDescent="0.35">
      <c r="A14118" t="s">
        <v>75225</v>
      </c>
      <c r="B14118" t="s">
        <v>30978</v>
      </c>
      <c r="C14118" t="s">
        <v>16943</v>
      </c>
      <c r="F14118">
        <v>17196008911</v>
      </c>
      <c r="H14118" t="s">
        <v>75225</v>
      </c>
      <c r="J14118" t="s">
        <v>75226</v>
      </c>
      <c r="K14118" t="s">
        <v>75227</v>
      </c>
      <c r="L14118" t="s">
        <v>75228</v>
      </c>
      <c r="M14118" t="s">
        <v>2700</v>
      </c>
      <c r="N14118" t="s">
        <v>287</v>
      </c>
      <c r="O14118">
        <v>80907</v>
      </c>
      <c r="P14118" t="s">
        <v>50</v>
      </c>
      <c r="U14118" s="1">
        <v>45378</v>
      </c>
      <c r="V14118" s="1">
        <v>45378</v>
      </c>
      <c r="W14118" s="1">
        <v>45378.413888888892</v>
      </c>
      <c r="X14118" s="1">
        <v>45378.413888888892</v>
      </c>
      <c r="AC14118" t="s">
        <v>53</v>
      </c>
      <c r="AD14118">
        <v>1000000001</v>
      </c>
      <c r="AE14118" s="1">
        <v>39973.351388888892</v>
      </c>
      <c r="AF14118" t="s">
        <v>3377</v>
      </c>
      <c r="AG14118" t="s">
        <v>75229</v>
      </c>
      <c r="AH14118" t="s">
        <v>51</v>
      </c>
      <c r="AJ14118" t="s">
        <v>53</v>
      </c>
      <c r="AK14118" t="s">
        <v>78</v>
      </c>
      <c r="AO14118" t="s">
        <v>51552</v>
      </c>
    </row>
    <row r="14119" spans="1:43" x14ac:dyDescent="0.35">
      <c r="A14119" t="s">
        <v>75230</v>
      </c>
      <c r="B14119" t="s">
        <v>11668</v>
      </c>
      <c r="C14119" t="s">
        <v>9940</v>
      </c>
      <c r="D14119" t="s">
        <v>3367</v>
      </c>
      <c r="F14119" t="s">
        <v>47</v>
      </c>
      <c r="H14119" t="s">
        <v>75231</v>
      </c>
      <c r="J14119" t="s">
        <v>49</v>
      </c>
      <c r="P14119" t="s">
        <v>50</v>
      </c>
      <c r="U14119" s="1">
        <v>45378</v>
      </c>
      <c r="V14119" s="1">
        <v>45378</v>
      </c>
      <c r="W14119" s="1">
        <v>45379.560416666667</v>
      </c>
      <c r="X14119" s="1">
        <v>45476.601388888892</v>
      </c>
      <c r="AC14119" t="s">
        <v>53</v>
      </c>
      <c r="AD14119">
        <v>1000000000</v>
      </c>
      <c r="AE14119" s="1">
        <v>37295</v>
      </c>
      <c r="AG14119" t="s">
        <v>75232</v>
      </c>
      <c r="AH14119" t="s">
        <v>51</v>
      </c>
      <c r="AJ14119" t="s">
        <v>53</v>
      </c>
      <c r="AO14119" t="s">
        <v>5443</v>
      </c>
      <c r="AP14119" s="1">
        <v>45461.634027777778</v>
      </c>
    </row>
    <row r="14120" spans="1:43" x14ac:dyDescent="0.35">
      <c r="A14120" t="s">
        <v>75233</v>
      </c>
      <c r="B14120" t="s">
        <v>75234</v>
      </c>
      <c r="C14120" t="s">
        <v>7815</v>
      </c>
      <c r="H14120" t="s">
        <v>75235</v>
      </c>
      <c r="J14120" t="s">
        <v>49</v>
      </c>
      <c r="P14120" t="s">
        <v>50</v>
      </c>
      <c r="U14120" s="1">
        <v>45378</v>
      </c>
      <c r="V14120" s="1">
        <v>45378</v>
      </c>
      <c r="W14120" s="1">
        <v>45379.559027777781</v>
      </c>
      <c r="X14120" s="1">
        <v>45379.559027777781</v>
      </c>
      <c r="AC14120" t="s">
        <v>53</v>
      </c>
      <c r="AD14120">
        <v>1000000000</v>
      </c>
      <c r="AE14120" s="1">
        <v>37295</v>
      </c>
      <c r="AG14120" t="s">
        <v>75236</v>
      </c>
      <c r="AH14120" t="s">
        <v>51</v>
      </c>
      <c r="AJ14120" t="s">
        <v>53</v>
      </c>
      <c r="AO14120" t="s">
        <v>5443</v>
      </c>
      <c r="AP14120" s="1">
        <v>45378.534722222219</v>
      </c>
    </row>
    <row r="14121" spans="1:43" x14ac:dyDescent="0.35">
      <c r="A14121" t="s">
        <v>75237</v>
      </c>
      <c r="B14121" t="s">
        <v>75238</v>
      </c>
      <c r="C14121" t="s">
        <v>23304</v>
      </c>
      <c r="F14121" t="s">
        <v>47</v>
      </c>
      <c r="H14121" t="s">
        <v>75239</v>
      </c>
      <c r="J14121" t="s">
        <v>49</v>
      </c>
      <c r="P14121" t="s">
        <v>50</v>
      </c>
      <c r="U14121" s="1">
        <v>45378</v>
      </c>
      <c r="V14121" s="1">
        <v>45378</v>
      </c>
      <c r="W14121" s="1">
        <v>45379.472222222219</v>
      </c>
      <c r="X14121" s="1">
        <v>45379.472222222219</v>
      </c>
      <c r="AC14121" t="s">
        <v>53</v>
      </c>
      <c r="AD14121">
        <v>1000000000</v>
      </c>
      <c r="AE14121" s="1">
        <v>37295</v>
      </c>
      <c r="AG14121" t="s">
        <v>75240</v>
      </c>
      <c r="AH14121" t="s">
        <v>51</v>
      </c>
      <c r="AJ14121" t="s">
        <v>53</v>
      </c>
      <c r="AO14121" t="s">
        <v>5443</v>
      </c>
      <c r="AP14121" s="1">
        <v>45378.556250000001</v>
      </c>
    </row>
    <row r="14122" spans="1:43" x14ac:dyDescent="0.35">
      <c r="A14122" t="s">
        <v>75241</v>
      </c>
      <c r="B14122" t="s">
        <v>6610</v>
      </c>
      <c r="C14122" t="s">
        <v>15368</v>
      </c>
      <c r="F14122">
        <v>19158205561</v>
      </c>
      <c r="H14122" t="s">
        <v>75241</v>
      </c>
      <c r="J14122" t="s">
        <v>75242</v>
      </c>
      <c r="K14122" t="s">
        <v>75243</v>
      </c>
      <c r="M14122" t="s">
        <v>753</v>
      </c>
      <c r="N14122" t="s">
        <v>637</v>
      </c>
      <c r="O14122">
        <v>79915</v>
      </c>
      <c r="P14122" t="s">
        <v>50</v>
      </c>
      <c r="U14122" s="1">
        <v>45378</v>
      </c>
      <c r="V14122" s="1">
        <v>45378</v>
      </c>
      <c r="W14122" s="1">
        <v>45378.474999999999</v>
      </c>
      <c r="X14122" s="1">
        <v>45378.474999999999</v>
      </c>
      <c r="AC14122" t="s">
        <v>53</v>
      </c>
      <c r="AD14122">
        <v>2974142603</v>
      </c>
      <c r="AE14122" s="1">
        <v>45378.570138888892</v>
      </c>
      <c r="AF14122" t="s">
        <v>75244</v>
      </c>
      <c r="AG14122" t="s">
        <v>75245</v>
      </c>
      <c r="AH14122" t="s">
        <v>51</v>
      </c>
      <c r="AJ14122" t="s">
        <v>53</v>
      </c>
      <c r="AK14122" t="s">
        <v>78</v>
      </c>
      <c r="AO14122" t="s">
        <v>5443</v>
      </c>
      <c r="AP14122" s="1">
        <v>45378.59097222222</v>
      </c>
      <c r="AQ14122" s="1">
        <v>45378.655555555553</v>
      </c>
    </row>
    <row r="14123" spans="1:43" x14ac:dyDescent="0.35">
      <c r="A14123" t="s">
        <v>75246</v>
      </c>
      <c r="B14123" t="s">
        <v>75247</v>
      </c>
      <c r="C14123" t="s">
        <v>6464</v>
      </c>
      <c r="D14123" t="s">
        <v>98</v>
      </c>
      <c r="F14123" t="s">
        <v>75248</v>
      </c>
      <c r="H14123" t="s">
        <v>75249</v>
      </c>
      <c r="J14123" t="s">
        <v>49</v>
      </c>
      <c r="P14123" t="s">
        <v>50</v>
      </c>
      <c r="U14123" s="1">
        <v>45378</v>
      </c>
      <c r="V14123" s="1">
        <v>45378</v>
      </c>
      <c r="W14123" s="1">
        <v>45378.53402777778</v>
      </c>
      <c r="X14123" s="1">
        <v>45378.53402777778</v>
      </c>
      <c r="AC14123" t="s">
        <v>53</v>
      </c>
      <c r="AD14123">
        <v>1000000000</v>
      </c>
      <c r="AE14123" s="1">
        <v>37295</v>
      </c>
      <c r="AG14123" t="s">
        <v>75250</v>
      </c>
      <c r="AH14123" t="s">
        <v>51</v>
      </c>
      <c r="AJ14123" t="s">
        <v>53</v>
      </c>
      <c r="AO14123" t="s">
        <v>5443</v>
      </c>
      <c r="AP14123" s="1">
        <v>45412.625694444447</v>
      </c>
    </row>
    <row r="14124" spans="1:43" x14ac:dyDescent="0.35">
      <c r="A14124" t="s">
        <v>75251</v>
      </c>
      <c r="B14124" t="s">
        <v>75252</v>
      </c>
      <c r="C14124" t="s">
        <v>5456</v>
      </c>
      <c r="D14124" t="s">
        <v>240</v>
      </c>
      <c r="F14124" t="s">
        <v>47</v>
      </c>
      <c r="H14124" t="s">
        <v>75253</v>
      </c>
      <c r="J14124" t="s">
        <v>49</v>
      </c>
      <c r="P14124" t="s">
        <v>50</v>
      </c>
      <c r="U14124" s="1">
        <v>45378</v>
      </c>
      <c r="V14124" s="1">
        <v>45378</v>
      </c>
      <c r="W14124" s="1">
        <v>45378.530555555553</v>
      </c>
      <c r="X14124" s="1">
        <v>45378.530555555553</v>
      </c>
      <c r="AC14124" t="s">
        <v>53</v>
      </c>
      <c r="AD14124">
        <v>1000000000</v>
      </c>
      <c r="AE14124" s="1">
        <v>37295</v>
      </c>
      <c r="AG14124" t="s">
        <v>75254</v>
      </c>
      <c r="AH14124" t="s">
        <v>51</v>
      </c>
      <c r="AJ14124" t="s">
        <v>53</v>
      </c>
      <c r="AO14124" t="s">
        <v>5443</v>
      </c>
      <c r="AP14124" s="1">
        <v>45378.413194444445</v>
      </c>
    </row>
    <row r="14125" spans="1:43" x14ac:dyDescent="0.35">
      <c r="A14125" t="s">
        <v>75255</v>
      </c>
      <c r="B14125" t="s">
        <v>15496</v>
      </c>
      <c r="C14125" t="s">
        <v>17061</v>
      </c>
      <c r="D14125" t="s">
        <v>3191</v>
      </c>
      <c r="F14125" t="s">
        <v>47</v>
      </c>
      <c r="H14125" t="s">
        <v>75256</v>
      </c>
      <c r="J14125" t="s">
        <v>49</v>
      </c>
      <c r="P14125" t="s">
        <v>50</v>
      </c>
      <c r="U14125" s="1">
        <v>45378</v>
      </c>
      <c r="V14125" s="1">
        <v>45378</v>
      </c>
      <c r="W14125" s="1">
        <v>45378.393750000003</v>
      </c>
      <c r="X14125" s="1">
        <v>45378.393750000003</v>
      </c>
      <c r="AC14125" t="s">
        <v>53</v>
      </c>
      <c r="AD14125">
        <v>1000000000</v>
      </c>
      <c r="AE14125" s="1">
        <v>37295</v>
      </c>
      <c r="AG14125" t="s">
        <v>75257</v>
      </c>
      <c r="AH14125" t="s">
        <v>51</v>
      </c>
      <c r="AJ14125" t="s">
        <v>53</v>
      </c>
      <c r="AO14125" t="s">
        <v>5443</v>
      </c>
      <c r="AP14125" s="1">
        <v>45414.371527777781</v>
      </c>
    </row>
    <row r="14126" spans="1:43" x14ac:dyDescent="0.35">
      <c r="A14126" t="s">
        <v>75258</v>
      </c>
      <c r="B14126" t="s">
        <v>75259</v>
      </c>
      <c r="C14126" t="s">
        <v>530</v>
      </c>
      <c r="D14126" t="s">
        <v>1767</v>
      </c>
      <c r="F14126" t="s">
        <v>47</v>
      </c>
      <c r="H14126" t="s">
        <v>75260</v>
      </c>
      <c r="J14126" t="s">
        <v>49</v>
      </c>
      <c r="P14126" t="s">
        <v>50</v>
      </c>
      <c r="U14126" s="1">
        <v>45378</v>
      </c>
      <c r="V14126" s="1">
        <v>45378</v>
      </c>
      <c r="W14126" s="1">
        <v>45378.393055555556</v>
      </c>
      <c r="X14126" s="1">
        <v>45378.393055555556</v>
      </c>
      <c r="AC14126" t="s">
        <v>53</v>
      </c>
      <c r="AD14126">
        <v>1000000000</v>
      </c>
      <c r="AE14126" s="1">
        <v>37295</v>
      </c>
      <c r="AG14126" t="s">
        <v>75261</v>
      </c>
      <c r="AH14126" t="s">
        <v>51</v>
      </c>
      <c r="AJ14126" t="s">
        <v>53</v>
      </c>
      <c r="AO14126" t="s">
        <v>5443</v>
      </c>
      <c r="AP14126" s="1">
        <v>45454.611111111109</v>
      </c>
    </row>
    <row r="14127" spans="1:43" x14ac:dyDescent="0.35">
      <c r="A14127" t="s">
        <v>75262</v>
      </c>
      <c r="B14127" t="s">
        <v>75263</v>
      </c>
      <c r="C14127" t="s">
        <v>2188</v>
      </c>
      <c r="F14127">
        <v>15203686566</v>
      </c>
      <c r="H14127" t="s">
        <v>75262</v>
      </c>
      <c r="J14127" t="s">
        <v>75264</v>
      </c>
      <c r="K14127" t="s">
        <v>75265</v>
      </c>
      <c r="M14127" t="s">
        <v>75266</v>
      </c>
      <c r="N14127" t="s">
        <v>2409</v>
      </c>
      <c r="O14127">
        <v>85602</v>
      </c>
      <c r="P14127" t="s">
        <v>50</v>
      </c>
      <c r="U14127" s="1">
        <v>45378</v>
      </c>
      <c r="V14127" s="1">
        <v>45378</v>
      </c>
      <c r="AC14127" t="s">
        <v>53</v>
      </c>
      <c r="AD14127">
        <v>2969875862</v>
      </c>
      <c r="AE14127" s="1">
        <v>43545.454861111109</v>
      </c>
      <c r="AG14127" t="s">
        <v>75267</v>
      </c>
      <c r="AH14127" t="s">
        <v>51</v>
      </c>
      <c r="AJ14127" t="s">
        <v>53</v>
      </c>
      <c r="AO14127" t="s">
        <v>5443</v>
      </c>
    </row>
    <row r="14128" spans="1:43" x14ac:dyDescent="0.35">
      <c r="A14128" t="s">
        <v>75268</v>
      </c>
      <c r="B14128" t="s">
        <v>5959</v>
      </c>
      <c r="C14128" t="s">
        <v>2515</v>
      </c>
      <c r="D14128" t="s">
        <v>654</v>
      </c>
      <c r="F14128" t="s">
        <v>47</v>
      </c>
      <c r="H14128" t="s">
        <v>75269</v>
      </c>
      <c r="I14128" t="s">
        <v>169</v>
      </c>
      <c r="J14128" t="s">
        <v>49</v>
      </c>
      <c r="P14128" t="s">
        <v>50</v>
      </c>
      <c r="U14128" s="1">
        <v>45378.53402777778</v>
      </c>
      <c r="V14128" s="1">
        <v>45378.53402777778</v>
      </c>
      <c r="W14128" s="1">
        <v>45378.534722222219</v>
      </c>
      <c r="X14128" s="1">
        <v>45378.534722222219</v>
      </c>
      <c r="AC14128" t="s">
        <v>53</v>
      </c>
      <c r="AD14128">
        <v>1000000000</v>
      </c>
      <c r="AE14128" s="1">
        <v>37295</v>
      </c>
      <c r="AG14128" t="s">
        <v>75270</v>
      </c>
      <c r="AH14128" t="s">
        <v>53</v>
      </c>
      <c r="AJ14128" t="s">
        <v>53</v>
      </c>
      <c r="AK14128" t="s">
        <v>13346</v>
      </c>
      <c r="AO14128" t="s">
        <v>54</v>
      </c>
      <c r="AP14128" s="1">
        <v>45456.745833333334</v>
      </c>
    </row>
    <row r="14129" spans="1:43" x14ac:dyDescent="0.35">
      <c r="A14129" t="s">
        <v>75271</v>
      </c>
      <c r="B14129" t="s">
        <v>75272</v>
      </c>
      <c r="C14129" t="s">
        <v>1728</v>
      </c>
      <c r="F14129">
        <v>19708463756</v>
      </c>
      <c r="H14129" t="s">
        <v>75271</v>
      </c>
      <c r="J14129" t="s">
        <v>63890</v>
      </c>
      <c r="K14129" t="s">
        <v>75273</v>
      </c>
      <c r="M14129" t="s">
        <v>45694</v>
      </c>
      <c r="N14129" t="s">
        <v>287</v>
      </c>
      <c r="O14129">
        <v>80487</v>
      </c>
      <c r="P14129" t="s">
        <v>50</v>
      </c>
      <c r="U14129" s="1">
        <v>45379</v>
      </c>
      <c r="V14129" s="1">
        <v>45379</v>
      </c>
      <c r="W14129" s="1">
        <v>45379.413888888892</v>
      </c>
      <c r="X14129" s="1">
        <v>45379.413888888892</v>
      </c>
      <c r="AC14129" t="s">
        <v>53</v>
      </c>
      <c r="AD14129">
        <v>2969730618</v>
      </c>
      <c r="AE14129" s="1">
        <v>42824.418749999997</v>
      </c>
      <c r="AF14129" t="s">
        <v>63893</v>
      </c>
      <c r="AG14129" t="s">
        <v>75274</v>
      </c>
      <c r="AH14129" t="s">
        <v>51</v>
      </c>
      <c r="AJ14129" t="s">
        <v>53</v>
      </c>
      <c r="AK14129" t="s">
        <v>78</v>
      </c>
      <c r="AO14129" t="s">
        <v>5443</v>
      </c>
      <c r="AP14129" s="1">
        <v>45455.101388888892</v>
      </c>
      <c r="AQ14129" s="1">
        <v>45442.681944444441</v>
      </c>
    </row>
    <row r="14130" spans="1:43" x14ac:dyDescent="0.35">
      <c r="A14130" t="s">
        <v>75275</v>
      </c>
      <c r="B14130" t="s">
        <v>75276</v>
      </c>
      <c r="C14130" t="s">
        <v>383</v>
      </c>
      <c r="F14130" t="s">
        <v>75277</v>
      </c>
      <c r="H14130" t="s">
        <v>75278</v>
      </c>
      <c r="J14130" t="s">
        <v>75279</v>
      </c>
      <c r="P14130" t="s">
        <v>50</v>
      </c>
      <c r="U14130" s="1">
        <v>45379</v>
      </c>
      <c r="V14130" s="1">
        <v>45379</v>
      </c>
      <c r="W14130" s="1">
        <v>45379.473611111112</v>
      </c>
      <c r="X14130" s="1">
        <v>45379.473611111112</v>
      </c>
      <c r="AC14130" t="s">
        <v>53</v>
      </c>
      <c r="AD14130">
        <v>1000000001</v>
      </c>
      <c r="AE14130" s="1">
        <v>39973.351388888892</v>
      </c>
      <c r="AF14130" t="s">
        <v>3377</v>
      </c>
      <c r="AG14130" t="s">
        <v>75280</v>
      </c>
      <c r="AH14130" t="s">
        <v>51</v>
      </c>
      <c r="AJ14130" t="s">
        <v>53</v>
      </c>
      <c r="AK14130" t="s">
        <v>78</v>
      </c>
      <c r="AO14130" t="s">
        <v>5443</v>
      </c>
      <c r="AP14130" s="1">
        <v>45379.47152777778</v>
      </c>
    </row>
    <row r="14131" spans="1:43" x14ac:dyDescent="0.35">
      <c r="A14131" t="s">
        <v>75281</v>
      </c>
      <c r="B14131" t="s">
        <v>747</v>
      </c>
      <c r="C14131" t="s">
        <v>75282</v>
      </c>
      <c r="F14131" t="s">
        <v>75283</v>
      </c>
      <c r="J14131" t="s">
        <v>75284</v>
      </c>
      <c r="K14131" t="s">
        <v>75285</v>
      </c>
      <c r="M14131" t="s">
        <v>25148</v>
      </c>
      <c r="N14131" t="s">
        <v>253</v>
      </c>
      <c r="O14131">
        <v>87556</v>
      </c>
      <c r="P14131" t="s">
        <v>50</v>
      </c>
      <c r="U14131" s="1">
        <v>45379</v>
      </c>
      <c r="V14131" s="1">
        <v>45379</v>
      </c>
      <c r="W14131" s="1">
        <v>45379.686111111114</v>
      </c>
      <c r="X14131" s="1">
        <v>45379.686111111114</v>
      </c>
      <c r="AC14131" t="s">
        <v>53</v>
      </c>
      <c r="AD14131">
        <v>2969927903</v>
      </c>
      <c r="AE14131" s="1">
        <v>43787.541666666664</v>
      </c>
      <c r="AF14131" t="s">
        <v>75286</v>
      </c>
      <c r="AG14131" t="s">
        <v>75287</v>
      </c>
      <c r="AH14131" t="s">
        <v>51</v>
      </c>
      <c r="AJ14131" t="s">
        <v>53</v>
      </c>
      <c r="AO14131" t="s">
        <v>57090</v>
      </c>
    </row>
    <row r="14132" spans="1:43" x14ac:dyDescent="0.35">
      <c r="A14132" t="s">
        <v>75288</v>
      </c>
      <c r="B14132" t="s">
        <v>2339</v>
      </c>
      <c r="C14132" t="s">
        <v>8271</v>
      </c>
      <c r="F14132">
        <v>526561067937</v>
      </c>
      <c r="H14132" t="s">
        <v>75288</v>
      </c>
      <c r="J14132" t="s">
        <v>75289</v>
      </c>
      <c r="K14132" t="s">
        <v>75290</v>
      </c>
      <c r="L14132">
        <v>100</v>
      </c>
      <c r="M14132" t="s">
        <v>148</v>
      </c>
      <c r="N14132" t="s">
        <v>637</v>
      </c>
      <c r="O14132">
        <v>79936</v>
      </c>
      <c r="P14132" t="s">
        <v>50</v>
      </c>
      <c r="U14132" s="1">
        <v>45379</v>
      </c>
      <c r="V14132" s="1">
        <v>45379</v>
      </c>
      <c r="W14132" s="1">
        <v>45379.419444444444</v>
      </c>
      <c r="X14132" s="1">
        <v>45379.419444444444</v>
      </c>
      <c r="AC14132" t="s">
        <v>53</v>
      </c>
      <c r="AD14132">
        <v>2974143614</v>
      </c>
      <c r="AE14132" s="1">
        <v>45379.573611111111</v>
      </c>
      <c r="AF14132" t="s">
        <v>75291</v>
      </c>
      <c r="AG14132" t="s">
        <v>75292</v>
      </c>
      <c r="AH14132" t="s">
        <v>51</v>
      </c>
      <c r="AJ14132" t="s">
        <v>53</v>
      </c>
      <c r="AK14132" t="s">
        <v>78</v>
      </c>
      <c r="AO14132" t="s">
        <v>5443</v>
      </c>
    </row>
    <row r="14133" spans="1:43" x14ac:dyDescent="0.35">
      <c r="A14133" t="s">
        <v>75293</v>
      </c>
      <c r="B14133" t="s">
        <v>21756</v>
      </c>
      <c r="C14133" t="s">
        <v>4618</v>
      </c>
      <c r="F14133">
        <v>17197406837</v>
      </c>
      <c r="H14133" t="s">
        <v>75293</v>
      </c>
      <c r="J14133" t="s">
        <v>27551</v>
      </c>
      <c r="K14133" t="s">
        <v>17845</v>
      </c>
      <c r="M14133" t="s">
        <v>1333</v>
      </c>
      <c r="N14133" t="s">
        <v>287</v>
      </c>
      <c r="O14133">
        <v>80112</v>
      </c>
      <c r="P14133" t="s">
        <v>50</v>
      </c>
      <c r="U14133" s="1">
        <v>45379</v>
      </c>
      <c r="V14133" s="1">
        <v>45379</v>
      </c>
      <c r="W14133" s="1">
        <v>45379.563888888886</v>
      </c>
      <c r="X14133" s="1">
        <v>45379.563888888886</v>
      </c>
      <c r="AC14133" t="s">
        <v>53</v>
      </c>
      <c r="AD14133">
        <v>2969475411</v>
      </c>
      <c r="AE14133" s="1">
        <v>37166.661111111112</v>
      </c>
      <c r="AF14133" t="s">
        <v>1844</v>
      </c>
      <c r="AG14133" t="s">
        <v>75294</v>
      </c>
      <c r="AH14133" t="s">
        <v>51</v>
      </c>
      <c r="AJ14133" t="s">
        <v>53</v>
      </c>
      <c r="AO14133" t="s">
        <v>57090</v>
      </c>
      <c r="AP14133" s="1">
        <v>45475.390972222223</v>
      </c>
      <c r="AQ14133" s="1">
        <v>45475.393750000003</v>
      </c>
    </row>
    <row r="14134" spans="1:43" x14ac:dyDescent="0.35">
      <c r="A14134" t="s">
        <v>75295</v>
      </c>
      <c r="B14134" t="s">
        <v>75296</v>
      </c>
      <c r="C14134" t="s">
        <v>44418</v>
      </c>
      <c r="F14134">
        <v>19705861277</v>
      </c>
      <c r="H14134" t="s">
        <v>75297</v>
      </c>
      <c r="J14134" t="s">
        <v>28158</v>
      </c>
      <c r="K14134" t="s">
        <v>75298</v>
      </c>
      <c r="M14134" t="s">
        <v>75299</v>
      </c>
      <c r="N14134" t="s">
        <v>287</v>
      </c>
      <c r="O14134">
        <v>80517</v>
      </c>
      <c r="P14134" t="s">
        <v>50</v>
      </c>
      <c r="U14134" s="1">
        <v>45379</v>
      </c>
      <c r="V14134" s="1">
        <v>45379</v>
      </c>
      <c r="W14134" s="1">
        <v>45379.430555555555</v>
      </c>
      <c r="X14134" s="1">
        <v>45379.430555555555</v>
      </c>
      <c r="AC14134" t="s">
        <v>53</v>
      </c>
      <c r="AD14134">
        <v>2970056467</v>
      </c>
      <c r="AE14134" s="1">
        <v>44291.361805555556</v>
      </c>
      <c r="AF14134" t="s">
        <v>28161</v>
      </c>
      <c r="AG14134" t="s">
        <v>75300</v>
      </c>
      <c r="AH14134" t="s">
        <v>51</v>
      </c>
      <c r="AJ14134" t="s">
        <v>53</v>
      </c>
      <c r="AK14134" t="s">
        <v>78</v>
      </c>
      <c r="AO14134" t="s">
        <v>5443</v>
      </c>
      <c r="AP14134" s="1">
        <v>45379.443749999999</v>
      </c>
    </row>
    <row r="14135" spans="1:43" x14ac:dyDescent="0.35">
      <c r="A14135" t="s">
        <v>75301</v>
      </c>
      <c r="B14135" t="s">
        <v>75302</v>
      </c>
      <c r="C14135" t="s">
        <v>75303</v>
      </c>
      <c r="F14135">
        <v>13033658981</v>
      </c>
      <c r="I14135" t="s">
        <v>169</v>
      </c>
      <c r="J14135" t="s">
        <v>11008</v>
      </c>
      <c r="K14135" t="s">
        <v>20554</v>
      </c>
      <c r="L14135" t="s">
        <v>75304</v>
      </c>
      <c r="M14135" t="s">
        <v>20555</v>
      </c>
      <c r="N14135" t="s">
        <v>12913</v>
      </c>
      <c r="O14135">
        <v>352380607</v>
      </c>
      <c r="P14135" t="s">
        <v>50</v>
      </c>
      <c r="U14135" s="1">
        <v>45379</v>
      </c>
      <c r="V14135" s="1">
        <v>45379</v>
      </c>
      <c r="W14135" s="1">
        <v>45379.54583333333</v>
      </c>
      <c r="X14135" s="1">
        <v>45476.669444444444</v>
      </c>
      <c r="Y14135" s="1">
        <v>45476.570833333331</v>
      </c>
      <c r="Z14135">
        <v>95492.77</v>
      </c>
      <c r="AA14135" t="s">
        <v>133</v>
      </c>
      <c r="AC14135" t="s">
        <v>53</v>
      </c>
      <c r="AD14135">
        <v>2969478809</v>
      </c>
      <c r="AE14135" s="1">
        <v>37358</v>
      </c>
      <c r="AF14135" t="s">
        <v>10436</v>
      </c>
      <c r="AG14135" t="s">
        <v>75305</v>
      </c>
      <c r="AH14135" t="s">
        <v>51</v>
      </c>
      <c r="AJ14135" t="s">
        <v>53</v>
      </c>
      <c r="AK14135" t="s">
        <v>78</v>
      </c>
      <c r="AO14135" t="s">
        <v>5443</v>
      </c>
      <c r="AP14135" s="1">
        <v>45467.476388888892</v>
      </c>
    </row>
    <row r="14136" spans="1:43" x14ac:dyDescent="0.35">
      <c r="A14136" t="s">
        <v>75306</v>
      </c>
      <c r="B14136" t="s">
        <v>189</v>
      </c>
      <c r="C14136" t="s">
        <v>97</v>
      </c>
      <c r="F14136">
        <v>19189166636</v>
      </c>
      <c r="H14136" t="s">
        <v>75306</v>
      </c>
      <c r="J14136" t="s">
        <v>75307</v>
      </c>
      <c r="K14136" t="s">
        <v>75308</v>
      </c>
      <c r="L14136" t="s">
        <v>75309</v>
      </c>
      <c r="M14136" t="s">
        <v>75310</v>
      </c>
      <c r="N14136" t="s">
        <v>22973</v>
      </c>
      <c r="O14136">
        <v>74501</v>
      </c>
      <c r="P14136" t="s">
        <v>50</v>
      </c>
      <c r="U14136" s="1">
        <v>45379</v>
      </c>
      <c r="V14136" s="1">
        <v>45379</v>
      </c>
      <c r="W14136" s="1">
        <v>45379.666666666664</v>
      </c>
      <c r="X14136" s="1">
        <v>45379.666666666664</v>
      </c>
      <c r="AC14136" t="s">
        <v>53</v>
      </c>
      <c r="AD14136">
        <v>2973735824</v>
      </c>
      <c r="AE14136" s="1">
        <v>45205.647222222222</v>
      </c>
      <c r="AG14136" t="s">
        <v>75311</v>
      </c>
      <c r="AH14136" t="s">
        <v>51</v>
      </c>
      <c r="AJ14136" t="s">
        <v>53</v>
      </c>
      <c r="AK14136" t="s">
        <v>78</v>
      </c>
      <c r="AO14136" t="s">
        <v>5443</v>
      </c>
    </row>
    <row r="14137" spans="1:43" x14ac:dyDescent="0.35">
      <c r="A14137" t="s">
        <v>69572</v>
      </c>
      <c r="B14137" t="s">
        <v>653</v>
      </c>
      <c r="C14137" t="s">
        <v>702</v>
      </c>
      <c r="F14137">
        <v>13038299810</v>
      </c>
      <c r="H14137" t="s">
        <v>75312</v>
      </c>
      <c r="J14137" t="s">
        <v>75313</v>
      </c>
      <c r="K14137" t="s">
        <v>75314</v>
      </c>
      <c r="M14137" t="s">
        <v>1272</v>
      </c>
      <c r="N14137" t="s">
        <v>287</v>
      </c>
      <c r="O14137">
        <v>80007</v>
      </c>
      <c r="P14137" t="s">
        <v>50</v>
      </c>
      <c r="U14137" s="1">
        <v>45379</v>
      </c>
      <c r="V14137" s="1">
        <v>45379</v>
      </c>
      <c r="W14137" s="1">
        <v>45379.612500000003</v>
      </c>
      <c r="X14137" s="1">
        <v>45379.612500000003</v>
      </c>
      <c r="AC14137" t="s">
        <v>53</v>
      </c>
      <c r="AD14137">
        <v>2974121563</v>
      </c>
      <c r="AE14137" s="1">
        <v>45358.790277777778</v>
      </c>
      <c r="AF14137" t="s">
        <v>75315</v>
      </c>
      <c r="AG14137" t="s">
        <v>75316</v>
      </c>
      <c r="AH14137" t="s">
        <v>51</v>
      </c>
      <c r="AJ14137" t="s">
        <v>53</v>
      </c>
      <c r="AK14137" t="s">
        <v>78</v>
      </c>
      <c r="AO14137" t="s">
        <v>5443</v>
      </c>
      <c r="AP14137" s="1">
        <v>45379.611805555556</v>
      </c>
    </row>
    <row r="14138" spans="1:43" x14ac:dyDescent="0.35">
      <c r="A14138" t="s">
        <v>75317</v>
      </c>
      <c r="B14138" t="s">
        <v>6451</v>
      </c>
      <c r="C14138" t="s">
        <v>364</v>
      </c>
      <c r="F14138">
        <v>19158736010</v>
      </c>
      <c r="J14138" t="s">
        <v>75318</v>
      </c>
      <c r="K14138" t="s">
        <v>75319</v>
      </c>
      <c r="M14138" t="s">
        <v>51041</v>
      </c>
      <c r="N14138" t="s">
        <v>398</v>
      </c>
      <c r="O14138">
        <v>88063</v>
      </c>
      <c r="P14138" t="s">
        <v>50</v>
      </c>
      <c r="U14138" s="1">
        <v>45379</v>
      </c>
      <c r="V14138" s="1">
        <v>45379</v>
      </c>
      <c r="W14138" s="1">
        <v>45379.425000000003</v>
      </c>
      <c r="X14138" s="1">
        <v>45379.425000000003</v>
      </c>
      <c r="AC14138" t="s">
        <v>53</v>
      </c>
      <c r="AD14138">
        <v>2974143544</v>
      </c>
      <c r="AE14138" s="1">
        <v>45379.521527777775</v>
      </c>
      <c r="AF14138" t="s">
        <v>75320</v>
      </c>
      <c r="AG14138" t="s">
        <v>75321</v>
      </c>
      <c r="AH14138" t="s">
        <v>51</v>
      </c>
      <c r="AJ14138" t="s">
        <v>53</v>
      </c>
      <c r="AK14138" t="s">
        <v>78</v>
      </c>
      <c r="AO14138" t="s">
        <v>5443</v>
      </c>
      <c r="AQ14138" s="1">
        <v>45379.574999999997</v>
      </c>
    </row>
    <row r="14139" spans="1:43" x14ac:dyDescent="0.35">
      <c r="A14139" t="s">
        <v>75322</v>
      </c>
      <c r="B14139" t="s">
        <v>75323</v>
      </c>
      <c r="C14139" t="s">
        <v>258</v>
      </c>
      <c r="F14139">
        <v>19152471499</v>
      </c>
      <c r="J14139" t="s">
        <v>75324</v>
      </c>
      <c r="K14139" t="s">
        <v>75325</v>
      </c>
      <c r="M14139" t="s">
        <v>148</v>
      </c>
      <c r="N14139" t="s">
        <v>637</v>
      </c>
      <c r="O14139">
        <v>79924</v>
      </c>
      <c r="P14139" t="s">
        <v>50</v>
      </c>
      <c r="U14139" s="1">
        <v>45379</v>
      </c>
      <c r="V14139" s="1">
        <v>45379</v>
      </c>
      <c r="W14139" s="1">
        <v>45379.395833333336</v>
      </c>
      <c r="X14139" s="1">
        <v>45379.395833333336</v>
      </c>
      <c r="AC14139" t="s">
        <v>53</v>
      </c>
      <c r="AD14139">
        <v>2974143657</v>
      </c>
      <c r="AE14139" s="1">
        <v>45379.614583333336</v>
      </c>
      <c r="AF14139" t="s">
        <v>75326</v>
      </c>
      <c r="AG14139" t="s">
        <v>75327</v>
      </c>
      <c r="AH14139" t="s">
        <v>51</v>
      </c>
      <c r="AJ14139" t="s">
        <v>53</v>
      </c>
      <c r="AK14139" t="s">
        <v>78</v>
      </c>
      <c r="AO14139" t="s">
        <v>5443</v>
      </c>
      <c r="AP14139" s="1">
        <v>45383.395833333336</v>
      </c>
      <c r="AQ14139" s="1">
        <v>45383.39166666667</v>
      </c>
    </row>
    <row r="14140" spans="1:43" x14ac:dyDescent="0.35">
      <c r="A14140" t="s">
        <v>75328</v>
      </c>
      <c r="B14140" t="s">
        <v>29312</v>
      </c>
      <c r="C14140" t="s">
        <v>3834</v>
      </c>
      <c r="D14140" t="s">
        <v>75329</v>
      </c>
      <c r="F14140" t="s">
        <v>47</v>
      </c>
      <c r="H14140" t="s">
        <v>75330</v>
      </c>
      <c r="J14140" t="s">
        <v>49</v>
      </c>
      <c r="P14140" t="s">
        <v>50</v>
      </c>
      <c r="U14140" s="1">
        <v>45379</v>
      </c>
      <c r="V14140" s="1">
        <v>45379</v>
      </c>
      <c r="W14140" s="1">
        <v>45386.498611111114</v>
      </c>
      <c r="X14140" s="1">
        <v>45386.498611111114</v>
      </c>
      <c r="AC14140" t="s">
        <v>53</v>
      </c>
      <c r="AD14140">
        <v>1000000000</v>
      </c>
      <c r="AE14140" s="1">
        <v>37295</v>
      </c>
      <c r="AG14140" t="s">
        <v>75331</v>
      </c>
      <c r="AH14140" t="s">
        <v>51</v>
      </c>
      <c r="AJ14140" t="s">
        <v>53</v>
      </c>
      <c r="AO14140" t="s">
        <v>5443</v>
      </c>
      <c r="AP14140" s="1">
        <v>45455.035416666666</v>
      </c>
    </row>
    <row r="14141" spans="1:43" x14ac:dyDescent="0.35">
      <c r="A14141" t="s">
        <v>75332</v>
      </c>
      <c r="B14141" t="s">
        <v>75333</v>
      </c>
      <c r="C14141" t="s">
        <v>996</v>
      </c>
      <c r="F14141">
        <v>17202442926</v>
      </c>
      <c r="H14141" t="s">
        <v>75334</v>
      </c>
      <c r="K14141" t="s">
        <v>75335</v>
      </c>
      <c r="M14141" t="s">
        <v>12194</v>
      </c>
      <c r="N14141" t="s">
        <v>287</v>
      </c>
      <c r="O14141">
        <v>80134</v>
      </c>
      <c r="P14141" t="s">
        <v>50</v>
      </c>
      <c r="U14141" s="1">
        <v>45379</v>
      </c>
      <c r="V14141" s="1">
        <v>45379</v>
      </c>
      <c r="W14141" s="1">
        <v>45379.926388888889</v>
      </c>
      <c r="X14141" s="1">
        <v>45379.926388888889</v>
      </c>
      <c r="AC14141" t="s">
        <v>53</v>
      </c>
      <c r="AD14141">
        <v>1000000001</v>
      </c>
      <c r="AE14141" s="1">
        <v>39973.351388888892</v>
      </c>
      <c r="AF14141" t="s">
        <v>3377</v>
      </c>
      <c r="AG14141" t="s">
        <v>75336</v>
      </c>
      <c r="AH14141" t="s">
        <v>51</v>
      </c>
      <c r="AJ14141" t="s">
        <v>53</v>
      </c>
      <c r="AK14141" t="s">
        <v>78</v>
      </c>
      <c r="AO14141" t="s">
        <v>5443</v>
      </c>
    </row>
    <row r="14142" spans="1:43" x14ac:dyDescent="0.35">
      <c r="A14142" t="s">
        <v>75337</v>
      </c>
      <c r="B14142" t="s">
        <v>2819</v>
      </c>
      <c r="C14142" t="s">
        <v>894</v>
      </c>
      <c r="F14142">
        <v>15184207555</v>
      </c>
      <c r="H14142" t="s">
        <v>75337</v>
      </c>
      <c r="K14142" t="s">
        <v>75338</v>
      </c>
      <c r="M14142" t="s">
        <v>55094</v>
      </c>
      <c r="N14142" t="s">
        <v>287</v>
      </c>
      <c r="O14142">
        <v>80701</v>
      </c>
      <c r="P14142" t="s">
        <v>50</v>
      </c>
      <c r="U14142" s="1">
        <v>45379</v>
      </c>
      <c r="V14142" s="1">
        <v>45379</v>
      </c>
      <c r="W14142" s="1">
        <v>45379.741666666669</v>
      </c>
      <c r="X14142" s="1">
        <v>45379.741666666669</v>
      </c>
      <c r="AC14142" t="s">
        <v>53</v>
      </c>
      <c r="AD14142">
        <v>1000000001</v>
      </c>
      <c r="AE14142" s="1">
        <v>39973.351388888892</v>
      </c>
      <c r="AF14142" t="s">
        <v>3377</v>
      </c>
      <c r="AG14142" t="s">
        <v>75339</v>
      </c>
      <c r="AH14142" t="s">
        <v>51</v>
      </c>
      <c r="AJ14142" t="s">
        <v>53</v>
      </c>
      <c r="AK14142" t="s">
        <v>78</v>
      </c>
      <c r="AO14142" t="s">
        <v>5443</v>
      </c>
      <c r="AP14142" s="1">
        <v>45379.734722222223</v>
      </c>
    </row>
    <row r="14143" spans="1:43" x14ac:dyDescent="0.35">
      <c r="A14143" t="s">
        <v>75340</v>
      </c>
      <c r="B14143" t="s">
        <v>75341</v>
      </c>
      <c r="C14143" t="s">
        <v>16976</v>
      </c>
      <c r="F14143">
        <v>15418903340</v>
      </c>
      <c r="H14143" t="s">
        <v>75340</v>
      </c>
      <c r="J14143" t="s">
        <v>75342</v>
      </c>
      <c r="K14143" t="s">
        <v>75343</v>
      </c>
      <c r="M14143" t="s">
        <v>12194</v>
      </c>
      <c r="N14143" t="s">
        <v>287</v>
      </c>
      <c r="O14143">
        <v>80138</v>
      </c>
      <c r="P14143" t="s">
        <v>50</v>
      </c>
      <c r="U14143" s="1">
        <v>45379</v>
      </c>
      <c r="V14143" s="1">
        <v>45379</v>
      </c>
      <c r="W14143" s="1">
        <v>45379.802777777775</v>
      </c>
      <c r="X14143" s="1">
        <v>45379.802777777775</v>
      </c>
      <c r="AC14143" t="s">
        <v>53</v>
      </c>
      <c r="AD14143">
        <v>2973850396</v>
      </c>
      <c r="AE14143" s="1">
        <v>45239.356944444444</v>
      </c>
      <c r="AF14143" t="s">
        <v>75344</v>
      </c>
      <c r="AG14143" t="s">
        <v>75345</v>
      </c>
      <c r="AH14143" t="s">
        <v>51</v>
      </c>
      <c r="AJ14143" t="s">
        <v>53</v>
      </c>
      <c r="AK14143" t="s">
        <v>78</v>
      </c>
      <c r="AO14143" t="s">
        <v>5443</v>
      </c>
      <c r="AP14143" s="1">
        <v>45453.772916666669</v>
      </c>
      <c r="AQ14143" s="1">
        <v>45403.6</v>
      </c>
    </row>
    <row r="14144" spans="1:43" x14ac:dyDescent="0.35">
      <c r="A14144" t="s">
        <v>75346</v>
      </c>
      <c r="B14144" t="s">
        <v>2043</v>
      </c>
      <c r="C14144" t="s">
        <v>71</v>
      </c>
      <c r="F14144" t="s">
        <v>47</v>
      </c>
      <c r="H14144" t="s">
        <v>75347</v>
      </c>
      <c r="J14144" t="s">
        <v>49</v>
      </c>
      <c r="P14144" t="s">
        <v>50</v>
      </c>
      <c r="U14144" s="1">
        <v>45379</v>
      </c>
      <c r="V14144" s="1">
        <v>45379</v>
      </c>
      <c r="W14144" s="1">
        <v>45386.497916666667</v>
      </c>
      <c r="X14144" s="1">
        <v>45386.497916666667</v>
      </c>
      <c r="AC14144" t="s">
        <v>53</v>
      </c>
      <c r="AD14144">
        <v>1000000000</v>
      </c>
      <c r="AE14144" s="1">
        <v>37295</v>
      </c>
      <c r="AG14144" t="s">
        <v>75348</v>
      </c>
      <c r="AH14144" t="s">
        <v>51</v>
      </c>
      <c r="AJ14144" t="s">
        <v>53</v>
      </c>
      <c r="AO14144" t="s">
        <v>5443</v>
      </c>
      <c r="AP14144" s="1">
        <v>45457.625694444447</v>
      </c>
    </row>
    <row r="14145" spans="1:43" x14ac:dyDescent="0.35">
      <c r="A14145" t="s">
        <v>75349</v>
      </c>
      <c r="B14145" t="s">
        <v>5114</v>
      </c>
      <c r="C14145" t="s">
        <v>20755</v>
      </c>
      <c r="F14145">
        <v>19708417513</v>
      </c>
      <c r="H14145" t="s">
        <v>75349</v>
      </c>
      <c r="J14145" t="s">
        <v>75350</v>
      </c>
      <c r="K14145" t="s">
        <v>75351</v>
      </c>
      <c r="M14145" t="s">
        <v>8476</v>
      </c>
      <c r="N14145" t="s">
        <v>287</v>
      </c>
      <c r="O14145">
        <v>81625</v>
      </c>
      <c r="P14145" t="s">
        <v>50</v>
      </c>
      <c r="U14145" s="1">
        <v>45379</v>
      </c>
      <c r="V14145" s="1">
        <v>45379</v>
      </c>
      <c r="W14145" s="1">
        <v>45379.484722222223</v>
      </c>
      <c r="X14145" s="1">
        <v>45379.484722222223</v>
      </c>
      <c r="AC14145" t="s">
        <v>53</v>
      </c>
      <c r="AD14145">
        <v>2974143636</v>
      </c>
      <c r="AE14145" s="1">
        <v>45379.585416666669</v>
      </c>
      <c r="AF14145" t="s">
        <v>75352</v>
      </c>
      <c r="AG14145" t="s">
        <v>75353</v>
      </c>
      <c r="AH14145" t="s">
        <v>51</v>
      </c>
      <c r="AJ14145" t="s">
        <v>53</v>
      </c>
      <c r="AK14145" t="s">
        <v>78</v>
      </c>
      <c r="AO14145" t="s">
        <v>5443</v>
      </c>
      <c r="AP14145" s="1">
        <v>45383.487500000003</v>
      </c>
      <c r="AQ14145" s="1">
        <v>45379.472916666666</v>
      </c>
    </row>
    <row r="14146" spans="1:43" x14ac:dyDescent="0.35">
      <c r="A14146" t="s">
        <v>75354</v>
      </c>
      <c r="B14146" t="s">
        <v>75355</v>
      </c>
      <c r="C14146" t="s">
        <v>4450</v>
      </c>
      <c r="F14146">
        <v>17192855384</v>
      </c>
      <c r="J14146" t="s">
        <v>13744</v>
      </c>
      <c r="K14146" t="s">
        <v>22883</v>
      </c>
      <c r="M14146" t="s">
        <v>6922</v>
      </c>
      <c r="N14146" t="s">
        <v>287</v>
      </c>
      <c r="O14146">
        <v>81212</v>
      </c>
      <c r="P14146" t="s">
        <v>50</v>
      </c>
      <c r="U14146" s="1">
        <v>45379</v>
      </c>
      <c r="V14146" s="1">
        <v>45379</v>
      </c>
      <c r="W14146" s="1">
        <v>45379.600694444445</v>
      </c>
      <c r="X14146" s="1">
        <v>45379.600694444445</v>
      </c>
      <c r="AC14146" t="s">
        <v>53</v>
      </c>
      <c r="AD14146">
        <v>2969474461</v>
      </c>
      <c r="AE14146" s="1">
        <v>37104.381944444445</v>
      </c>
      <c r="AF14146" t="s">
        <v>20610</v>
      </c>
      <c r="AG14146" t="s">
        <v>75356</v>
      </c>
      <c r="AH14146" t="s">
        <v>51</v>
      </c>
      <c r="AJ14146" t="s">
        <v>53</v>
      </c>
      <c r="AO14146" t="s">
        <v>5443</v>
      </c>
      <c r="AP14146" s="1">
        <v>45463.255555555559</v>
      </c>
    </row>
    <row r="14147" spans="1:43" x14ac:dyDescent="0.35">
      <c r="A14147" t="s">
        <v>75357</v>
      </c>
      <c r="B14147" t="s">
        <v>75358</v>
      </c>
      <c r="C14147" t="s">
        <v>5114</v>
      </c>
      <c r="F14147">
        <v>19706188137</v>
      </c>
      <c r="J14147" t="s">
        <v>75359</v>
      </c>
      <c r="K14147" t="s">
        <v>75360</v>
      </c>
      <c r="M14147" t="s">
        <v>5204</v>
      </c>
      <c r="N14147" t="s">
        <v>287</v>
      </c>
      <c r="O14147">
        <v>81647</v>
      </c>
      <c r="P14147" t="s">
        <v>50</v>
      </c>
      <c r="U14147" s="1">
        <v>45380</v>
      </c>
      <c r="V14147" s="1">
        <v>45380</v>
      </c>
      <c r="AC14147" t="s">
        <v>53</v>
      </c>
      <c r="AD14147">
        <v>2973850044</v>
      </c>
      <c r="AE14147" s="1">
        <v>45239.356249999997</v>
      </c>
      <c r="AG14147" t="s">
        <v>75361</v>
      </c>
      <c r="AH14147" t="s">
        <v>51</v>
      </c>
      <c r="AJ14147" t="s">
        <v>53</v>
      </c>
      <c r="AO14147" t="s">
        <v>57090</v>
      </c>
    </row>
    <row r="14148" spans="1:43" x14ac:dyDescent="0.35">
      <c r="A14148" t="s">
        <v>75362</v>
      </c>
      <c r="B14148" t="s">
        <v>14920</v>
      </c>
      <c r="C14148" t="s">
        <v>75363</v>
      </c>
      <c r="F14148">
        <v>17203896211</v>
      </c>
      <c r="H14148" t="s">
        <v>75364</v>
      </c>
      <c r="J14148" t="s">
        <v>75365</v>
      </c>
      <c r="K14148" t="s">
        <v>75366</v>
      </c>
      <c r="M14148" t="s">
        <v>298</v>
      </c>
      <c r="N14148" t="s">
        <v>287</v>
      </c>
      <c r="O14148">
        <v>80229</v>
      </c>
      <c r="P14148" t="s">
        <v>50</v>
      </c>
      <c r="U14148" s="1">
        <v>45380</v>
      </c>
      <c r="V14148" s="1">
        <v>45380</v>
      </c>
      <c r="W14148" s="1">
        <v>45380.493055555555</v>
      </c>
      <c r="X14148" s="1">
        <v>45380.493055555555</v>
      </c>
      <c r="AC14148" t="s">
        <v>53</v>
      </c>
      <c r="AD14148">
        <v>2969954165</v>
      </c>
      <c r="AE14148" s="1">
        <v>43894.643750000003</v>
      </c>
      <c r="AF14148" t="s">
        <v>75367</v>
      </c>
      <c r="AG14148" t="s">
        <v>75368</v>
      </c>
      <c r="AH14148" t="s">
        <v>51</v>
      </c>
      <c r="AJ14148" t="s">
        <v>53</v>
      </c>
      <c r="AK14148" t="s">
        <v>78</v>
      </c>
      <c r="AO14148" t="s">
        <v>5443</v>
      </c>
      <c r="AP14148" s="1">
        <v>45380.494444444441</v>
      </c>
    </row>
    <row r="14149" spans="1:43" x14ac:dyDescent="0.35">
      <c r="A14149" t="s">
        <v>75369</v>
      </c>
      <c r="B14149" t="s">
        <v>75370</v>
      </c>
      <c r="C14149" t="s">
        <v>75371</v>
      </c>
      <c r="F14149">
        <v>15058039807</v>
      </c>
      <c r="J14149" t="s">
        <v>62204</v>
      </c>
      <c r="K14149" t="s">
        <v>75372</v>
      </c>
      <c r="M14149" t="s">
        <v>2637</v>
      </c>
      <c r="N14149" t="s">
        <v>398</v>
      </c>
      <c r="O14149">
        <v>87105</v>
      </c>
      <c r="P14149" t="s">
        <v>50</v>
      </c>
      <c r="U14149" s="1">
        <v>45380</v>
      </c>
      <c r="V14149" s="1">
        <v>45380</v>
      </c>
      <c r="W14149" s="1">
        <v>45380.620833333334</v>
      </c>
      <c r="X14149" s="1">
        <v>45380.620833333334</v>
      </c>
      <c r="AC14149" t="s">
        <v>53</v>
      </c>
      <c r="AD14149">
        <v>2973571984</v>
      </c>
      <c r="AE14149" s="1">
        <v>45133.664583333331</v>
      </c>
      <c r="AF14149" t="s">
        <v>62206</v>
      </c>
      <c r="AG14149" t="s">
        <v>75373</v>
      </c>
      <c r="AH14149" t="s">
        <v>51</v>
      </c>
      <c r="AJ14149" t="s">
        <v>53</v>
      </c>
      <c r="AK14149" t="s">
        <v>78</v>
      </c>
      <c r="AO14149" t="s">
        <v>5443</v>
      </c>
      <c r="AP14149" s="1">
        <v>45392.649305555555</v>
      </c>
      <c r="AQ14149" s="1">
        <v>45383.597916666666</v>
      </c>
    </row>
    <row r="14150" spans="1:43" x14ac:dyDescent="0.35">
      <c r="A14150" t="s">
        <v>75374</v>
      </c>
      <c r="B14150" t="s">
        <v>38712</v>
      </c>
      <c r="C14150" t="s">
        <v>1775</v>
      </c>
      <c r="F14150">
        <v>15753179116</v>
      </c>
      <c r="H14150" t="s">
        <v>75374</v>
      </c>
      <c r="K14150" t="s">
        <v>75375</v>
      </c>
      <c r="M14150" t="s">
        <v>30054</v>
      </c>
      <c r="N14150" t="s">
        <v>398</v>
      </c>
      <c r="O14150">
        <v>88203</v>
      </c>
      <c r="P14150" t="s">
        <v>50</v>
      </c>
      <c r="U14150" s="1">
        <v>45380</v>
      </c>
      <c r="V14150" s="1">
        <v>45380</v>
      </c>
      <c r="W14150" s="1">
        <v>45380.756944444445</v>
      </c>
      <c r="X14150" s="1">
        <v>45380.756944444445</v>
      </c>
      <c r="AC14150" t="s">
        <v>53</v>
      </c>
      <c r="AD14150">
        <v>1000000001</v>
      </c>
      <c r="AE14150" s="1">
        <v>39973.351388888892</v>
      </c>
      <c r="AF14150" t="s">
        <v>3377</v>
      </c>
      <c r="AG14150" t="s">
        <v>75376</v>
      </c>
      <c r="AH14150" t="s">
        <v>51</v>
      </c>
      <c r="AJ14150" t="s">
        <v>53</v>
      </c>
      <c r="AK14150" t="s">
        <v>78</v>
      </c>
      <c r="AO14150" t="s">
        <v>5443</v>
      </c>
      <c r="AP14150" s="1">
        <v>45380.754861111112</v>
      </c>
    </row>
    <row r="14151" spans="1:43" x14ac:dyDescent="0.35">
      <c r="A14151" t="s">
        <v>75377</v>
      </c>
      <c r="B14151" t="s">
        <v>15402</v>
      </c>
      <c r="C14151" t="s">
        <v>11910</v>
      </c>
      <c r="D14151" t="s">
        <v>98</v>
      </c>
      <c r="F14151" t="s">
        <v>47</v>
      </c>
      <c r="H14151" t="s">
        <v>75378</v>
      </c>
      <c r="J14151" t="s">
        <v>49</v>
      </c>
      <c r="P14151" t="s">
        <v>50</v>
      </c>
      <c r="U14151" s="1">
        <v>45380</v>
      </c>
      <c r="V14151" s="1">
        <v>45380</v>
      </c>
      <c r="W14151" s="1">
        <v>45383.686805555553</v>
      </c>
      <c r="X14151" s="1">
        <v>45383.686805555553</v>
      </c>
      <c r="AC14151" t="s">
        <v>53</v>
      </c>
      <c r="AD14151">
        <v>1000000000</v>
      </c>
      <c r="AE14151" s="1">
        <v>37295</v>
      </c>
      <c r="AG14151" t="s">
        <v>75379</v>
      </c>
      <c r="AH14151" t="s">
        <v>51</v>
      </c>
      <c r="AJ14151" t="s">
        <v>53</v>
      </c>
      <c r="AO14151" t="s">
        <v>5443</v>
      </c>
      <c r="AP14151" s="1">
        <v>45380.625</v>
      </c>
    </row>
    <row r="14152" spans="1:43" x14ac:dyDescent="0.35">
      <c r="A14152" t="s">
        <v>75380</v>
      </c>
      <c r="B14152" t="s">
        <v>653</v>
      </c>
      <c r="C14152" t="s">
        <v>15132</v>
      </c>
      <c r="D14152" t="s">
        <v>46</v>
      </c>
      <c r="F14152" t="s">
        <v>47</v>
      </c>
      <c r="H14152" t="s">
        <v>75381</v>
      </c>
      <c r="J14152" t="s">
        <v>49</v>
      </c>
      <c r="P14152" t="s">
        <v>50</v>
      </c>
      <c r="U14152" s="1">
        <v>45380</v>
      </c>
      <c r="V14152" s="1">
        <v>45380</v>
      </c>
      <c r="W14152" s="1">
        <v>45383.685416666667</v>
      </c>
      <c r="X14152" s="1">
        <v>45383.685416666667</v>
      </c>
      <c r="AC14152" t="s">
        <v>53</v>
      </c>
      <c r="AD14152">
        <v>1000000000</v>
      </c>
      <c r="AE14152" s="1">
        <v>37295</v>
      </c>
      <c r="AG14152" t="s">
        <v>75382</v>
      </c>
      <c r="AH14152" t="s">
        <v>51</v>
      </c>
      <c r="AJ14152" t="s">
        <v>53</v>
      </c>
      <c r="AO14152" t="s">
        <v>5443</v>
      </c>
      <c r="AP14152" s="1">
        <v>45380.374305555553</v>
      </c>
    </row>
    <row r="14153" spans="1:43" x14ac:dyDescent="0.35">
      <c r="A14153" t="s">
        <v>75383</v>
      </c>
      <c r="B14153" t="s">
        <v>75384</v>
      </c>
      <c r="C14153" t="s">
        <v>952</v>
      </c>
      <c r="D14153" t="s">
        <v>240</v>
      </c>
      <c r="F14153" t="s">
        <v>47</v>
      </c>
      <c r="H14153" t="s">
        <v>75385</v>
      </c>
      <c r="J14153" t="s">
        <v>49</v>
      </c>
      <c r="P14153" t="s">
        <v>50</v>
      </c>
      <c r="U14153" s="1">
        <v>45380</v>
      </c>
      <c r="V14153" s="1">
        <v>45380</v>
      </c>
      <c r="W14153" s="1">
        <v>45383.685416666667</v>
      </c>
      <c r="X14153" s="1">
        <v>45383.685416666667</v>
      </c>
      <c r="AC14153" t="s">
        <v>53</v>
      </c>
      <c r="AD14153">
        <v>1000000000</v>
      </c>
      <c r="AE14153" s="1">
        <v>37295</v>
      </c>
      <c r="AG14153" t="s">
        <v>75386</v>
      </c>
      <c r="AH14153" t="s">
        <v>51</v>
      </c>
      <c r="AJ14153" t="s">
        <v>53</v>
      </c>
      <c r="AO14153" t="s">
        <v>5443</v>
      </c>
      <c r="AP14153" s="1">
        <v>45380.40625</v>
      </c>
    </row>
    <row r="14154" spans="1:43" x14ac:dyDescent="0.35">
      <c r="A14154" t="s">
        <v>75387</v>
      </c>
      <c r="B14154" t="s">
        <v>75388</v>
      </c>
      <c r="C14154" t="s">
        <v>28686</v>
      </c>
      <c r="F14154">
        <v>12404295906</v>
      </c>
      <c r="H14154" t="s">
        <v>75387</v>
      </c>
      <c r="J14154" t="s">
        <v>75389</v>
      </c>
      <c r="K14154" t="s">
        <v>75390</v>
      </c>
      <c r="M14154" t="s">
        <v>753</v>
      </c>
      <c r="N14154" t="s">
        <v>637</v>
      </c>
      <c r="O14154">
        <v>79901</v>
      </c>
      <c r="P14154" t="s">
        <v>50</v>
      </c>
      <c r="U14154" s="1">
        <v>45380</v>
      </c>
      <c r="V14154" s="1">
        <v>45380</v>
      </c>
      <c r="W14154" s="1">
        <v>45380.480555555558</v>
      </c>
      <c r="X14154" s="1">
        <v>45380.480555555558</v>
      </c>
      <c r="AC14154" t="s">
        <v>53</v>
      </c>
      <c r="AD14154">
        <v>2974144433</v>
      </c>
      <c r="AE14154" s="1">
        <v>45380.529861111114</v>
      </c>
      <c r="AF14154" t="s">
        <v>75391</v>
      </c>
      <c r="AG14154" t="s">
        <v>75392</v>
      </c>
      <c r="AH14154" t="s">
        <v>51</v>
      </c>
      <c r="AJ14154" t="s">
        <v>53</v>
      </c>
      <c r="AK14154" t="s">
        <v>78</v>
      </c>
      <c r="AO14154" t="s">
        <v>5443</v>
      </c>
    </row>
    <row r="14155" spans="1:43" x14ac:dyDescent="0.35">
      <c r="A14155" t="s">
        <v>75393</v>
      </c>
      <c r="B14155" t="s">
        <v>7973</v>
      </c>
      <c r="C14155" t="s">
        <v>4450</v>
      </c>
      <c r="F14155">
        <v>17192056132</v>
      </c>
      <c r="H14155" t="s">
        <v>75394</v>
      </c>
      <c r="K14155" t="s">
        <v>75395</v>
      </c>
      <c r="M14155" t="s">
        <v>2700</v>
      </c>
      <c r="N14155" t="s">
        <v>287</v>
      </c>
      <c r="O14155">
        <v>80911</v>
      </c>
      <c r="P14155" t="s">
        <v>50</v>
      </c>
      <c r="U14155" s="1">
        <v>45380</v>
      </c>
      <c r="V14155" s="1">
        <v>45380</v>
      </c>
      <c r="W14155" s="1">
        <v>45380.363888888889</v>
      </c>
      <c r="X14155" s="1">
        <v>45380.363888888889</v>
      </c>
      <c r="AC14155" t="s">
        <v>53</v>
      </c>
      <c r="AD14155">
        <v>1000000001</v>
      </c>
      <c r="AE14155" s="1">
        <v>39973.351388888892</v>
      </c>
      <c r="AF14155" t="s">
        <v>3377</v>
      </c>
      <c r="AG14155" t="s">
        <v>75396</v>
      </c>
      <c r="AH14155" t="s">
        <v>51</v>
      </c>
      <c r="AJ14155" t="s">
        <v>53</v>
      </c>
      <c r="AK14155" t="s">
        <v>78</v>
      </c>
      <c r="AO14155" t="s">
        <v>5443</v>
      </c>
      <c r="AP14155" s="1">
        <v>45384.808333333334</v>
      </c>
      <c r="AQ14155" s="1">
        <v>45380.369444444441</v>
      </c>
    </row>
    <row r="14156" spans="1:43" x14ac:dyDescent="0.35">
      <c r="A14156" t="s">
        <v>75397</v>
      </c>
      <c r="B14156" t="s">
        <v>75398</v>
      </c>
      <c r="C14156" t="s">
        <v>765</v>
      </c>
      <c r="F14156">
        <v>17153071949</v>
      </c>
      <c r="J14156" t="s">
        <v>75399</v>
      </c>
      <c r="K14156" t="s">
        <v>75400</v>
      </c>
      <c r="M14156" t="s">
        <v>75401</v>
      </c>
      <c r="N14156" t="s">
        <v>592</v>
      </c>
      <c r="O14156">
        <v>82153</v>
      </c>
      <c r="P14156" t="s">
        <v>50</v>
      </c>
      <c r="U14156" s="1">
        <v>45381</v>
      </c>
      <c r="V14156" s="1">
        <v>45381</v>
      </c>
      <c r="AC14156" t="s">
        <v>53</v>
      </c>
      <c r="AD14156">
        <v>2974144537</v>
      </c>
      <c r="AE14156" s="1">
        <v>45380.642361111109</v>
      </c>
      <c r="AG14156" t="s">
        <v>75402</v>
      </c>
      <c r="AH14156" t="s">
        <v>51</v>
      </c>
      <c r="AJ14156" t="s">
        <v>53</v>
      </c>
      <c r="AO14156" t="s">
        <v>5443</v>
      </c>
    </row>
    <row r="14157" spans="1:43" x14ac:dyDescent="0.35">
      <c r="A14157" t="s">
        <v>75403</v>
      </c>
      <c r="B14157" t="s">
        <v>8936</v>
      </c>
      <c r="C14157" t="s">
        <v>443</v>
      </c>
      <c r="F14157">
        <v>15754305764</v>
      </c>
      <c r="H14157" t="s">
        <v>75403</v>
      </c>
      <c r="J14157" t="s">
        <v>75404</v>
      </c>
      <c r="K14157" t="s">
        <v>75405</v>
      </c>
      <c r="M14157" t="s">
        <v>23250</v>
      </c>
      <c r="N14157" t="s">
        <v>398</v>
      </c>
      <c r="O14157">
        <v>88345</v>
      </c>
      <c r="P14157" t="s">
        <v>50</v>
      </c>
      <c r="U14157" s="1">
        <v>45381</v>
      </c>
      <c r="V14157" s="1">
        <v>45381</v>
      </c>
      <c r="W14157" s="1">
        <v>45381.794444444444</v>
      </c>
      <c r="X14157" s="1">
        <v>45381.794444444444</v>
      </c>
      <c r="AC14157" t="s">
        <v>53</v>
      </c>
      <c r="AD14157">
        <v>2974145604</v>
      </c>
      <c r="AE14157" s="1">
        <v>45383.546527777777</v>
      </c>
      <c r="AF14157" t="s">
        <v>75406</v>
      </c>
      <c r="AG14157" t="s">
        <v>75407</v>
      </c>
      <c r="AH14157" t="s">
        <v>51</v>
      </c>
      <c r="AJ14157" t="s">
        <v>53</v>
      </c>
      <c r="AK14157" t="s">
        <v>78</v>
      </c>
      <c r="AO14157" t="s">
        <v>5443</v>
      </c>
      <c r="AP14157" s="1">
        <v>45381.793055555558</v>
      </c>
      <c r="AQ14157" s="1">
        <v>45381.801388888889</v>
      </c>
    </row>
    <row r="14158" spans="1:43" x14ac:dyDescent="0.35">
      <c r="A14158" t="s">
        <v>75408</v>
      </c>
      <c r="B14158" t="s">
        <v>24843</v>
      </c>
      <c r="C14158" t="s">
        <v>64704</v>
      </c>
      <c r="F14158" t="s">
        <v>47</v>
      </c>
      <c r="H14158" t="s">
        <v>75409</v>
      </c>
      <c r="J14158" t="s">
        <v>49</v>
      </c>
      <c r="P14158" t="s">
        <v>50</v>
      </c>
      <c r="U14158" s="1">
        <v>45381</v>
      </c>
      <c r="V14158" s="1">
        <v>45381</v>
      </c>
      <c r="W14158" s="1">
        <v>45383.686111111114</v>
      </c>
      <c r="X14158" s="1">
        <v>45383.686111111114</v>
      </c>
      <c r="AC14158" t="s">
        <v>53</v>
      </c>
      <c r="AD14158">
        <v>1000000000</v>
      </c>
      <c r="AE14158" s="1">
        <v>37295</v>
      </c>
      <c r="AG14158" t="s">
        <v>75410</v>
      </c>
      <c r="AH14158" t="s">
        <v>51</v>
      </c>
      <c r="AJ14158" t="s">
        <v>53</v>
      </c>
      <c r="AO14158" t="s">
        <v>5443</v>
      </c>
      <c r="AP14158" s="1">
        <v>45475.592361111114</v>
      </c>
    </row>
    <row r="14159" spans="1:43" x14ac:dyDescent="0.35">
      <c r="A14159" t="s">
        <v>75411</v>
      </c>
      <c r="B14159" t="s">
        <v>75412</v>
      </c>
      <c r="C14159" t="s">
        <v>12259</v>
      </c>
      <c r="F14159">
        <v>17208792276</v>
      </c>
      <c r="H14159" t="s">
        <v>75411</v>
      </c>
      <c r="K14159" t="s">
        <v>75413</v>
      </c>
      <c r="M14159" t="s">
        <v>298</v>
      </c>
      <c r="N14159" t="s">
        <v>287</v>
      </c>
      <c r="O14159">
        <v>80236</v>
      </c>
      <c r="P14159" t="s">
        <v>50</v>
      </c>
      <c r="U14159" s="1">
        <v>45381</v>
      </c>
      <c r="V14159" s="1">
        <v>45381</v>
      </c>
      <c r="W14159" s="1">
        <v>45381.845833333333</v>
      </c>
      <c r="X14159" s="1">
        <v>45381.845833333333</v>
      </c>
      <c r="AC14159" t="s">
        <v>53</v>
      </c>
      <c r="AD14159">
        <v>1000000001</v>
      </c>
      <c r="AE14159" s="1">
        <v>39973.351388888892</v>
      </c>
      <c r="AF14159" t="s">
        <v>3377</v>
      </c>
      <c r="AG14159" t="s">
        <v>75414</v>
      </c>
      <c r="AH14159" t="s">
        <v>51</v>
      </c>
      <c r="AJ14159" t="s">
        <v>53</v>
      </c>
      <c r="AK14159" t="s">
        <v>78</v>
      </c>
      <c r="AO14159" t="s">
        <v>5443</v>
      </c>
      <c r="AP14159" s="1">
        <v>45402.59375</v>
      </c>
      <c r="AQ14159" s="1">
        <v>45381.86041666667</v>
      </c>
    </row>
    <row r="14160" spans="1:43" x14ac:dyDescent="0.35">
      <c r="A14160" t="s">
        <v>75415</v>
      </c>
      <c r="B14160" t="s">
        <v>49860</v>
      </c>
      <c r="C14160" t="s">
        <v>51528</v>
      </c>
      <c r="F14160">
        <v>15759374048</v>
      </c>
      <c r="H14160" t="s">
        <v>75415</v>
      </c>
      <c r="J14160" t="s">
        <v>75416</v>
      </c>
      <c r="K14160" t="s">
        <v>75417</v>
      </c>
      <c r="M14160" t="s">
        <v>5702</v>
      </c>
      <c r="N14160" t="s">
        <v>398</v>
      </c>
      <c r="O14160">
        <v>88345</v>
      </c>
      <c r="P14160" t="s">
        <v>50</v>
      </c>
      <c r="U14160" s="1">
        <v>45381</v>
      </c>
      <c r="V14160" s="1">
        <v>45381</v>
      </c>
      <c r="W14160" s="1">
        <v>45381.30972222222</v>
      </c>
      <c r="X14160" s="1">
        <v>45381.30972222222</v>
      </c>
      <c r="AC14160" t="s">
        <v>53</v>
      </c>
      <c r="AD14160">
        <v>1000000001</v>
      </c>
      <c r="AE14160" s="1">
        <v>39973.351388888892</v>
      </c>
      <c r="AF14160" t="s">
        <v>3377</v>
      </c>
      <c r="AG14160" t="s">
        <v>75418</v>
      </c>
      <c r="AH14160" t="s">
        <v>51</v>
      </c>
      <c r="AJ14160" t="s">
        <v>53</v>
      </c>
      <c r="AK14160" t="s">
        <v>78</v>
      </c>
      <c r="AO14160" t="s">
        <v>5443</v>
      </c>
      <c r="AP14160" s="1">
        <v>45398.686111111114</v>
      </c>
    </row>
    <row r="14161" spans="1:43" x14ac:dyDescent="0.35">
      <c r="A14161">
        <v>371311</v>
      </c>
      <c r="B14161" t="s">
        <v>75419</v>
      </c>
      <c r="C14161" t="s">
        <v>31823</v>
      </c>
      <c r="F14161" t="s">
        <v>43635</v>
      </c>
      <c r="G14161">
        <v>4802449235</v>
      </c>
      <c r="H14161" t="s">
        <v>48132</v>
      </c>
      <c r="J14161" t="s">
        <v>12614</v>
      </c>
      <c r="M14161" t="s">
        <v>15231</v>
      </c>
      <c r="N14161" t="s">
        <v>637</v>
      </c>
      <c r="O14161">
        <v>79772</v>
      </c>
      <c r="P14161" t="s">
        <v>50</v>
      </c>
      <c r="U14161" s="1">
        <v>45381</v>
      </c>
      <c r="V14161" s="1">
        <v>45381</v>
      </c>
      <c r="AC14161" t="s">
        <v>53</v>
      </c>
      <c r="AD14161">
        <v>2969543968</v>
      </c>
      <c r="AE14161" s="1">
        <v>40032.470138888886</v>
      </c>
      <c r="AG14161" t="s">
        <v>75420</v>
      </c>
      <c r="AH14161" t="s">
        <v>51</v>
      </c>
      <c r="AJ14161" t="s">
        <v>53</v>
      </c>
      <c r="AO14161" t="s">
        <v>5443</v>
      </c>
    </row>
    <row r="14162" spans="1:43" x14ac:dyDescent="0.35">
      <c r="A14162" t="s">
        <v>75421</v>
      </c>
      <c r="B14162" t="s">
        <v>28713</v>
      </c>
      <c r="C14162" t="s">
        <v>383</v>
      </c>
      <c r="F14162">
        <v>15752007981</v>
      </c>
      <c r="G14162">
        <v>15752007981</v>
      </c>
      <c r="H14162" t="s">
        <v>75421</v>
      </c>
      <c r="J14162" t="s">
        <v>75422</v>
      </c>
      <c r="K14162" t="s">
        <v>75423</v>
      </c>
      <c r="M14162" t="s">
        <v>1296</v>
      </c>
      <c r="N14162" t="s">
        <v>398</v>
      </c>
      <c r="O14162">
        <v>88220</v>
      </c>
      <c r="P14162" t="s">
        <v>50</v>
      </c>
      <c r="U14162" s="1">
        <v>45382</v>
      </c>
      <c r="V14162" s="1">
        <v>45382</v>
      </c>
      <c r="W14162" s="1">
        <v>45382.663888888892</v>
      </c>
      <c r="X14162" s="1">
        <v>45382.663888888892</v>
      </c>
      <c r="AC14162" t="s">
        <v>53</v>
      </c>
      <c r="AD14162">
        <v>1000000001</v>
      </c>
      <c r="AE14162" s="1">
        <v>39973.351388888892</v>
      </c>
      <c r="AF14162" t="s">
        <v>3377</v>
      </c>
      <c r="AG14162" t="s">
        <v>75424</v>
      </c>
      <c r="AH14162" t="s">
        <v>51</v>
      </c>
      <c r="AJ14162" t="s">
        <v>53</v>
      </c>
      <c r="AK14162" t="s">
        <v>78</v>
      </c>
      <c r="AO14162" t="s">
        <v>51552</v>
      </c>
    </row>
    <row r="14163" spans="1:43" x14ac:dyDescent="0.35">
      <c r="A14163" t="s">
        <v>75425</v>
      </c>
      <c r="B14163" t="s">
        <v>75426</v>
      </c>
      <c r="C14163" t="s">
        <v>16664</v>
      </c>
      <c r="F14163">
        <v>17195899115</v>
      </c>
      <c r="H14163" t="s">
        <v>75425</v>
      </c>
      <c r="J14163" t="s">
        <v>75427</v>
      </c>
      <c r="K14163" t="s">
        <v>75428</v>
      </c>
      <c r="M14163" t="s">
        <v>75429</v>
      </c>
      <c r="N14163" t="s">
        <v>287</v>
      </c>
      <c r="O14163">
        <v>81101</v>
      </c>
      <c r="P14163" t="s">
        <v>50</v>
      </c>
      <c r="U14163" s="1">
        <v>45383</v>
      </c>
      <c r="V14163" s="1">
        <v>45383</v>
      </c>
      <c r="W14163" s="1">
        <v>45383.702777777777</v>
      </c>
      <c r="X14163" s="1">
        <v>45383.702777777777</v>
      </c>
      <c r="AC14163" t="s">
        <v>53</v>
      </c>
      <c r="AD14163">
        <v>2969714997</v>
      </c>
      <c r="AE14163" s="1">
        <v>42689.624305555553</v>
      </c>
      <c r="AF14163" t="s">
        <v>75430</v>
      </c>
      <c r="AG14163" t="s">
        <v>75431</v>
      </c>
      <c r="AH14163" t="s">
        <v>51</v>
      </c>
      <c r="AJ14163" t="s">
        <v>53</v>
      </c>
      <c r="AK14163" t="s">
        <v>78</v>
      </c>
      <c r="AO14163" t="s">
        <v>5443</v>
      </c>
      <c r="AP14163" s="1">
        <v>45383.702777777777</v>
      </c>
    </row>
    <row r="14164" spans="1:43" x14ac:dyDescent="0.35">
      <c r="A14164" t="s">
        <v>75432</v>
      </c>
      <c r="B14164" t="s">
        <v>11164</v>
      </c>
      <c r="C14164" t="s">
        <v>75433</v>
      </c>
      <c r="F14164">
        <v>19705813466</v>
      </c>
      <c r="H14164" t="s">
        <v>75434</v>
      </c>
      <c r="J14164" t="s">
        <v>75435</v>
      </c>
      <c r="K14164" t="s">
        <v>75436</v>
      </c>
      <c r="M14164" t="s">
        <v>8413</v>
      </c>
      <c r="N14164" t="s">
        <v>287</v>
      </c>
      <c r="O14164">
        <v>80528</v>
      </c>
      <c r="P14164" t="s">
        <v>50</v>
      </c>
      <c r="U14164" s="1">
        <v>45383</v>
      </c>
      <c r="V14164" s="1">
        <v>45383</v>
      </c>
      <c r="W14164" s="1">
        <v>45383.365277777775</v>
      </c>
      <c r="X14164" s="1">
        <v>45383.365277777775</v>
      </c>
      <c r="AC14164" t="s">
        <v>53</v>
      </c>
      <c r="AD14164">
        <v>1000000001</v>
      </c>
      <c r="AE14164" s="1">
        <v>39973.351388888892</v>
      </c>
      <c r="AF14164" t="s">
        <v>3377</v>
      </c>
      <c r="AG14164" t="s">
        <v>75437</v>
      </c>
      <c r="AH14164" t="s">
        <v>51</v>
      </c>
      <c r="AJ14164" t="s">
        <v>53</v>
      </c>
      <c r="AK14164" t="s">
        <v>78</v>
      </c>
      <c r="AO14164" t="s">
        <v>5443</v>
      </c>
    </row>
    <row r="14165" spans="1:43" x14ac:dyDescent="0.35">
      <c r="A14165" t="s">
        <v>75438</v>
      </c>
      <c r="B14165" t="s">
        <v>75439</v>
      </c>
      <c r="C14165" t="s">
        <v>75439</v>
      </c>
      <c r="F14165">
        <v>19703495010</v>
      </c>
      <c r="H14165" t="s">
        <v>75438</v>
      </c>
      <c r="J14165" t="s">
        <v>75440</v>
      </c>
      <c r="K14165" t="s">
        <v>75441</v>
      </c>
      <c r="M14165" t="s">
        <v>75442</v>
      </c>
      <c r="N14165" t="s">
        <v>287</v>
      </c>
      <c r="O14165" t="s">
        <v>75443</v>
      </c>
      <c r="P14165" t="s">
        <v>50</v>
      </c>
      <c r="U14165" s="1">
        <v>45383</v>
      </c>
      <c r="V14165" s="1">
        <v>45383</v>
      </c>
      <c r="W14165" s="1">
        <v>45383.598611111112</v>
      </c>
      <c r="X14165" s="1">
        <v>45383.598611111112</v>
      </c>
      <c r="AC14165" t="s">
        <v>53</v>
      </c>
      <c r="AD14165">
        <v>2969737957</v>
      </c>
      <c r="AE14165" s="1">
        <v>42864.517361111109</v>
      </c>
      <c r="AF14165" t="s">
        <v>75444</v>
      </c>
      <c r="AG14165" t="s">
        <v>75445</v>
      </c>
      <c r="AH14165" t="s">
        <v>51</v>
      </c>
      <c r="AJ14165" t="s">
        <v>53</v>
      </c>
      <c r="AK14165" t="s">
        <v>78</v>
      </c>
      <c r="AO14165" t="s">
        <v>5443</v>
      </c>
      <c r="AP14165" s="1">
        <v>45383.590277777781</v>
      </c>
    </row>
    <row r="14166" spans="1:43" x14ac:dyDescent="0.35">
      <c r="A14166" t="s">
        <v>75446</v>
      </c>
      <c r="B14166" t="s">
        <v>75447</v>
      </c>
      <c r="C14166" t="s">
        <v>15050</v>
      </c>
      <c r="F14166">
        <v>19703968091</v>
      </c>
      <c r="H14166" t="s">
        <v>75446</v>
      </c>
      <c r="J14166" t="s">
        <v>75448</v>
      </c>
      <c r="K14166" t="s">
        <v>75449</v>
      </c>
      <c r="M14166" t="s">
        <v>75450</v>
      </c>
      <c r="N14166" t="s">
        <v>287</v>
      </c>
      <c r="O14166">
        <v>80615</v>
      </c>
      <c r="P14166" t="s">
        <v>50</v>
      </c>
      <c r="U14166" s="1">
        <v>45383</v>
      </c>
      <c r="V14166" s="1">
        <v>45383</v>
      </c>
      <c r="AC14166" t="s">
        <v>53</v>
      </c>
      <c r="AD14166">
        <v>2974138466</v>
      </c>
      <c r="AE14166" s="1">
        <v>45373.749305555553</v>
      </c>
      <c r="AG14166" t="s">
        <v>75451</v>
      </c>
      <c r="AH14166" t="s">
        <v>51</v>
      </c>
      <c r="AJ14166" t="s">
        <v>53</v>
      </c>
      <c r="AO14166" t="s">
        <v>57090</v>
      </c>
    </row>
    <row r="14167" spans="1:43" x14ac:dyDescent="0.35">
      <c r="A14167" t="s">
        <v>75452</v>
      </c>
      <c r="B14167" t="s">
        <v>24732</v>
      </c>
      <c r="C14167" t="s">
        <v>4426</v>
      </c>
      <c r="F14167">
        <v>15756217148</v>
      </c>
      <c r="H14167" t="s">
        <v>75452</v>
      </c>
      <c r="J14167" t="s">
        <v>75453</v>
      </c>
      <c r="K14167" t="s">
        <v>75454</v>
      </c>
      <c r="M14167" t="s">
        <v>75455</v>
      </c>
      <c r="N14167" t="s">
        <v>398</v>
      </c>
      <c r="O14167">
        <v>88046</v>
      </c>
      <c r="P14167" t="s">
        <v>50</v>
      </c>
      <c r="U14167" s="1">
        <v>45383</v>
      </c>
      <c r="V14167" s="1">
        <v>45383</v>
      </c>
      <c r="W14167" s="1">
        <v>45383.5625</v>
      </c>
      <c r="X14167" s="1">
        <v>45383.5625</v>
      </c>
      <c r="AC14167" t="s">
        <v>53</v>
      </c>
      <c r="AD14167">
        <v>2969862776</v>
      </c>
      <c r="AE14167" s="1">
        <v>43461.341666666667</v>
      </c>
      <c r="AF14167" t="s">
        <v>75456</v>
      </c>
      <c r="AG14167" t="s">
        <v>75457</v>
      </c>
      <c r="AH14167" t="s">
        <v>51</v>
      </c>
      <c r="AJ14167" t="s">
        <v>53</v>
      </c>
      <c r="AK14167" t="s">
        <v>78</v>
      </c>
      <c r="AO14167" t="s">
        <v>5443</v>
      </c>
      <c r="AP14167" s="1">
        <v>45383.568055555559</v>
      </c>
      <c r="AQ14167" s="1">
        <v>45383.566666666666</v>
      </c>
    </row>
    <row r="14168" spans="1:43" x14ac:dyDescent="0.35">
      <c r="A14168" t="s">
        <v>75458</v>
      </c>
      <c r="B14168" t="s">
        <v>75459</v>
      </c>
      <c r="C14168" t="s">
        <v>21051</v>
      </c>
      <c r="F14168">
        <v>17209094727</v>
      </c>
      <c r="H14168" t="s">
        <v>75460</v>
      </c>
      <c r="J14168" t="s">
        <v>3478</v>
      </c>
      <c r="K14168" t="s">
        <v>17796</v>
      </c>
      <c r="M14168" t="s">
        <v>17797</v>
      </c>
      <c r="N14168" t="s">
        <v>7398</v>
      </c>
      <c r="O14168">
        <v>84663</v>
      </c>
      <c r="P14168" t="s">
        <v>50</v>
      </c>
      <c r="U14168" s="1">
        <v>45383</v>
      </c>
      <c r="V14168" s="1">
        <v>45383</v>
      </c>
      <c r="AC14168" t="s">
        <v>53</v>
      </c>
      <c r="AD14168">
        <v>2969475096</v>
      </c>
      <c r="AE14168" s="1">
        <v>37141</v>
      </c>
      <c r="AG14168" t="s">
        <v>75461</v>
      </c>
      <c r="AH14168" t="s">
        <v>51</v>
      </c>
      <c r="AJ14168" t="s">
        <v>53</v>
      </c>
      <c r="AO14168" t="s">
        <v>57090</v>
      </c>
    </row>
    <row r="14169" spans="1:43" x14ac:dyDescent="0.35">
      <c r="A14169" t="s">
        <v>75462</v>
      </c>
      <c r="B14169" t="s">
        <v>75459</v>
      </c>
      <c r="C14169" t="s">
        <v>21051</v>
      </c>
      <c r="F14169">
        <v>17209094727</v>
      </c>
      <c r="H14169" t="s">
        <v>75462</v>
      </c>
      <c r="J14169" t="s">
        <v>3478</v>
      </c>
      <c r="K14169" t="s">
        <v>75463</v>
      </c>
      <c r="M14169" t="s">
        <v>431</v>
      </c>
      <c r="N14169" t="s">
        <v>287</v>
      </c>
      <c r="O14169">
        <v>80112</v>
      </c>
      <c r="P14169" t="s">
        <v>50</v>
      </c>
      <c r="U14169" s="1">
        <v>45383</v>
      </c>
      <c r="V14169" s="1">
        <v>45383</v>
      </c>
      <c r="W14169" s="1">
        <v>45383.581944444442</v>
      </c>
      <c r="X14169" s="1">
        <v>45383.581944444442</v>
      </c>
      <c r="AC14169" t="s">
        <v>53</v>
      </c>
      <c r="AD14169">
        <v>2969475096</v>
      </c>
      <c r="AE14169" s="1">
        <v>37141</v>
      </c>
      <c r="AF14169" t="s">
        <v>28529</v>
      </c>
      <c r="AG14169" t="s">
        <v>75464</v>
      </c>
      <c r="AH14169" t="s">
        <v>51</v>
      </c>
      <c r="AJ14169" t="s">
        <v>53</v>
      </c>
      <c r="AK14169" t="s">
        <v>78</v>
      </c>
      <c r="AO14169" t="s">
        <v>5443</v>
      </c>
      <c r="AP14169" s="1">
        <v>45383.580555555556</v>
      </c>
    </row>
    <row r="14170" spans="1:43" x14ac:dyDescent="0.35">
      <c r="A14170" t="s">
        <v>75465</v>
      </c>
      <c r="B14170" t="s">
        <v>7671</v>
      </c>
      <c r="C14170" t="s">
        <v>41085</v>
      </c>
      <c r="D14170" t="s">
        <v>530</v>
      </c>
      <c r="H14170" t="s">
        <v>75466</v>
      </c>
      <c r="J14170" t="s">
        <v>49</v>
      </c>
      <c r="P14170" t="s">
        <v>50</v>
      </c>
      <c r="U14170" s="1">
        <v>45383</v>
      </c>
      <c r="V14170" s="1">
        <v>45383</v>
      </c>
      <c r="W14170" s="1">
        <v>45384.640972222223</v>
      </c>
      <c r="X14170" s="1">
        <v>45384.640972222223</v>
      </c>
      <c r="AC14170" t="s">
        <v>53</v>
      </c>
      <c r="AD14170">
        <v>1000000000</v>
      </c>
      <c r="AE14170" s="1">
        <v>37295</v>
      </c>
      <c r="AG14170" t="s">
        <v>75467</v>
      </c>
      <c r="AH14170" t="s">
        <v>51</v>
      </c>
      <c r="AJ14170" t="s">
        <v>53</v>
      </c>
      <c r="AO14170" t="s">
        <v>5443</v>
      </c>
      <c r="AP14170" s="1">
        <v>45329.318055555559</v>
      </c>
    </row>
    <row r="14171" spans="1:43" x14ac:dyDescent="0.35">
      <c r="A14171" t="s">
        <v>75468</v>
      </c>
      <c r="B14171" t="s">
        <v>75469</v>
      </c>
      <c r="C14171" t="s">
        <v>904</v>
      </c>
      <c r="D14171" t="s">
        <v>240</v>
      </c>
      <c r="F14171" t="s">
        <v>47</v>
      </c>
      <c r="H14171" t="s">
        <v>75470</v>
      </c>
      <c r="J14171" t="s">
        <v>49</v>
      </c>
      <c r="P14171" t="s">
        <v>50</v>
      </c>
      <c r="U14171" s="1">
        <v>45383</v>
      </c>
      <c r="V14171" s="1">
        <v>45383</v>
      </c>
      <c r="W14171" s="1">
        <v>45384.640972222223</v>
      </c>
      <c r="X14171" s="1">
        <v>45384.640972222223</v>
      </c>
      <c r="AC14171" t="s">
        <v>53</v>
      </c>
      <c r="AD14171">
        <v>1000000000</v>
      </c>
      <c r="AE14171" s="1">
        <v>37295</v>
      </c>
      <c r="AG14171" t="s">
        <v>75471</v>
      </c>
      <c r="AH14171" t="s">
        <v>51</v>
      </c>
      <c r="AJ14171" t="s">
        <v>53</v>
      </c>
      <c r="AO14171" t="s">
        <v>5443</v>
      </c>
      <c r="AP14171" s="1">
        <v>45414.393055555556</v>
      </c>
    </row>
    <row r="14172" spans="1:43" x14ac:dyDescent="0.35">
      <c r="A14172" t="s">
        <v>75472</v>
      </c>
      <c r="B14172" t="s">
        <v>75473</v>
      </c>
      <c r="C14172" t="s">
        <v>17564</v>
      </c>
      <c r="D14172" t="s">
        <v>6109</v>
      </c>
      <c r="F14172" t="s">
        <v>47</v>
      </c>
      <c r="H14172" t="s">
        <v>75474</v>
      </c>
      <c r="J14172" t="s">
        <v>49</v>
      </c>
      <c r="P14172" t="s">
        <v>50</v>
      </c>
      <c r="U14172" s="1">
        <v>45383</v>
      </c>
      <c r="V14172" s="1">
        <v>45383</v>
      </c>
      <c r="W14172" s="1">
        <v>45383.686111111114</v>
      </c>
      <c r="X14172" s="1">
        <v>45383.686111111114</v>
      </c>
      <c r="AC14172" t="s">
        <v>53</v>
      </c>
      <c r="AD14172">
        <v>1000000000</v>
      </c>
      <c r="AE14172" s="1">
        <v>37295</v>
      </c>
      <c r="AG14172" t="s">
        <v>75475</v>
      </c>
      <c r="AH14172" t="s">
        <v>51</v>
      </c>
      <c r="AJ14172" t="s">
        <v>53</v>
      </c>
      <c r="AO14172" t="s">
        <v>5443</v>
      </c>
      <c r="AP14172" s="1">
        <v>45463.039583333331</v>
      </c>
    </row>
    <row r="14173" spans="1:43" x14ac:dyDescent="0.35">
      <c r="A14173" t="s">
        <v>75476</v>
      </c>
      <c r="B14173" t="s">
        <v>59357</v>
      </c>
      <c r="C14173" t="s">
        <v>11112</v>
      </c>
      <c r="D14173" t="s">
        <v>654</v>
      </c>
      <c r="F14173" t="s">
        <v>47</v>
      </c>
      <c r="H14173" t="s">
        <v>75477</v>
      </c>
      <c r="J14173" t="s">
        <v>49</v>
      </c>
      <c r="P14173" t="s">
        <v>50</v>
      </c>
      <c r="U14173" s="1">
        <v>45383</v>
      </c>
      <c r="V14173" s="1">
        <v>45383</v>
      </c>
      <c r="W14173" s="1">
        <v>45383.686111111114</v>
      </c>
      <c r="X14173" s="1">
        <v>45383.686111111114</v>
      </c>
      <c r="AC14173" t="s">
        <v>53</v>
      </c>
      <c r="AD14173">
        <v>1000000000</v>
      </c>
      <c r="AE14173" s="1">
        <v>37295</v>
      </c>
      <c r="AG14173" t="s">
        <v>75478</v>
      </c>
      <c r="AH14173" t="s">
        <v>51</v>
      </c>
      <c r="AJ14173" t="s">
        <v>53</v>
      </c>
      <c r="AO14173" t="s">
        <v>5443</v>
      </c>
      <c r="AP14173" s="1">
        <v>45412.552083333336</v>
      </c>
    </row>
    <row r="14174" spans="1:43" x14ac:dyDescent="0.35">
      <c r="A14174" t="s">
        <v>75479</v>
      </c>
      <c r="B14174" t="s">
        <v>12646</v>
      </c>
      <c r="C14174" t="s">
        <v>22427</v>
      </c>
      <c r="F14174">
        <v>17198500521</v>
      </c>
      <c r="H14174" t="s">
        <v>75479</v>
      </c>
      <c r="K14174" t="s">
        <v>75480</v>
      </c>
      <c r="M14174" t="s">
        <v>75481</v>
      </c>
      <c r="N14174" t="s">
        <v>287</v>
      </c>
      <c r="O14174">
        <v>81120</v>
      </c>
      <c r="P14174" t="s">
        <v>50</v>
      </c>
      <c r="U14174" s="1">
        <v>45383</v>
      </c>
      <c r="V14174" s="1">
        <v>45383</v>
      </c>
      <c r="W14174" s="1">
        <v>45383.912499999999</v>
      </c>
      <c r="X14174" s="1">
        <v>45383.912499999999</v>
      </c>
      <c r="AC14174" t="s">
        <v>53</v>
      </c>
      <c r="AD14174">
        <v>1000000001</v>
      </c>
      <c r="AE14174" s="1">
        <v>39973.351388888892</v>
      </c>
      <c r="AF14174" t="s">
        <v>3377</v>
      </c>
      <c r="AG14174" t="s">
        <v>75482</v>
      </c>
      <c r="AH14174" t="s">
        <v>51</v>
      </c>
      <c r="AJ14174" t="s">
        <v>53</v>
      </c>
      <c r="AK14174" t="s">
        <v>78</v>
      </c>
      <c r="AO14174" t="s">
        <v>51552</v>
      </c>
    </row>
    <row r="14175" spans="1:43" x14ac:dyDescent="0.35">
      <c r="A14175" t="s">
        <v>75483</v>
      </c>
      <c r="B14175" t="s">
        <v>75484</v>
      </c>
      <c r="C14175" t="s">
        <v>2073</v>
      </c>
      <c r="F14175">
        <v>17195658376</v>
      </c>
      <c r="H14175" t="s">
        <v>75483</v>
      </c>
      <c r="J14175" t="s">
        <v>75485</v>
      </c>
      <c r="K14175" t="s">
        <v>75486</v>
      </c>
      <c r="M14175" t="s">
        <v>672</v>
      </c>
      <c r="N14175" t="s">
        <v>287</v>
      </c>
      <c r="O14175">
        <v>81007</v>
      </c>
      <c r="P14175" t="s">
        <v>50</v>
      </c>
      <c r="U14175" s="1">
        <v>45383</v>
      </c>
      <c r="V14175" s="1">
        <v>45383</v>
      </c>
      <c r="W14175" s="1">
        <v>45383.574305555558</v>
      </c>
      <c r="X14175" s="1">
        <v>45383.574305555558</v>
      </c>
      <c r="AC14175" t="s">
        <v>53</v>
      </c>
      <c r="AD14175">
        <v>1000000001</v>
      </c>
      <c r="AE14175" s="1">
        <v>39973.351388888892</v>
      </c>
      <c r="AF14175" t="s">
        <v>3377</v>
      </c>
      <c r="AG14175" t="s">
        <v>75487</v>
      </c>
      <c r="AH14175" t="s">
        <v>51</v>
      </c>
      <c r="AJ14175" t="s">
        <v>53</v>
      </c>
      <c r="AK14175" t="s">
        <v>78</v>
      </c>
      <c r="AO14175" t="s">
        <v>51552</v>
      </c>
    </row>
    <row r="14176" spans="1:43" x14ac:dyDescent="0.35">
      <c r="A14176" t="s">
        <v>75488</v>
      </c>
      <c r="B14176" t="s">
        <v>1440</v>
      </c>
      <c r="C14176" t="s">
        <v>803</v>
      </c>
      <c r="F14176">
        <v>15058168374</v>
      </c>
      <c r="H14176" t="s">
        <v>75489</v>
      </c>
      <c r="K14176" t="s">
        <v>75490</v>
      </c>
      <c r="M14176" t="s">
        <v>2637</v>
      </c>
      <c r="N14176" t="s">
        <v>398</v>
      </c>
      <c r="O14176">
        <v>87102</v>
      </c>
      <c r="P14176" t="s">
        <v>50</v>
      </c>
      <c r="U14176" s="1">
        <v>45383</v>
      </c>
      <c r="V14176" s="1">
        <v>45383</v>
      </c>
      <c r="W14176" s="1">
        <v>45383.969444444447</v>
      </c>
      <c r="X14176" s="1">
        <v>45383.969444444447</v>
      </c>
      <c r="AC14176" t="s">
        <v>53</v>
      </c>
      <c r="AD14176">
        <v>1000000001</v>
      </c>
      <c r="AE14176" s="1">
        <v>39973.351388888892</v>
      </c>
      <c r="AF14176" t="s">
        <v>3377</v>
      </c>
      <c r="AG14176" t="s">
        <v>75491</v>
      </c>
      <c r="AH14176" t="s">
        <v>51</v>
      </c>
      <c r="AJ14176" t="s">
        <v>53</v>
      </c>
      <c r="AK14176" t="s">
        <v>78</v>
      </c>
      <c r="AO14176" t="s">
        <v>5443</v>
      </c>
      <c r="AP14176" s="1">
        <v>45383.96875</v>
      </c>
    </row>
    <row r="14177" spans="1:43" x14ac:dyDescent="0.35">
      <c r="A14177" t="s">
        <v>75492</v>
      </c>
      <c r="B14177" t="s">
        <v>727</v>
      </c>
      <c r="C14177" t="s">
        <v>75493</v>
      </c>
      <c r="D14177" t="s">
        <v>861</v>
      </c>
      <c r="F14177" t="s">
        <v>47</v>
      </c>
      <c r="H14177" t="s">
        <v>75494</v>
      </c>
      <c r="J14177" t="s">
        <v>49</v>
      </c>
      <c r="P14177" t="s">
        <v>50</v>
      </c>
      <c r="U14177" s="1">
        <v>45383</v>
      </c>
      <c r="V14177" s="1">
        <v>45383</v>
      </c>
      <c r="W14177" s="1">
        <v>45383.686805555553</v>
      </c>
      <c r="X14177" s="1">
        <v>45383.686805555553</v>
      </c>
      <c r="AC14177" t="s">
        <v>53</v>
      </c>
      <c r="AD14177">
        <v>1000000000</v>
      </c>
      <c r="AE14177" s="1">
        <v>37295</v>
      </c>
      <c r="AG14177" t="s">
        <v>75495</v>
      </c>
      <c r="AH14177" t="s">
        <v>51</v>
      </c>
      <c r="AJ14177" t="s">
        <v>53</v>
      </c>
      <c r="AO14177" t="s">
        <v>5443</v>
      </c>
      <c r="AP14177" s="1">
        <v>45356.630555555559</v>
      </c>
    </row>
    <row r="14178" spans="1:43" x14ac:dyDescent="0.35">
      <c r="A14178" t="s">
        <v>75496</v>
      </c>
      <c r="B14178" t="s">
        <v>20711</v>
      </c>
      <c r="C14178" t="s">
        <v>27414</v>
      </c>
      <c r="F14178">
        <v>19152992613</v>
      </c>
      <c r="H14178" t="s">
        <v>75496</v>
      </c>
      <c r="J14178" t="s">
        <v>75497</v>
      </c>
      <c r="K14178" t="s">
        <v>75498</v>
      </c>
      <c r="M14178" t="s">
        <v>148</v>
      </c>
      <c r="N14178" t="s">
        <v>637</v>
      </c>
      <c r="O14178">
        <v>79938</v>
      </c>
      <c r="P14178" t="s">
        <v>50</v>
      </c>
      <c r="U14178" s="1">
        <v>45383</v>
      </c>
      <c r="V14178" s="1">
        <v>45383</v>
      </c>
      <c r="W14178" s="1">
        <v>45383.508333333331</v>
      </c>
      <c r="X14178" s="1">
        <v>45383.508333333331</v>
      </c>
      <c r="AC14178" t="s">
        <v>53</v>
      </c>
      <c r="AD14178">
        <v>2974145580</v>
      </c>
      <c r="AE14178" s="1">
        <v>45383.55</v>
      </c>
      <c r="AF14178" t="s">
        <v>75499</v>
      </c>
      <c r="AG14178" t="s">
        <v>75500</v>
      </c>
      <c r="AH14178" t="s">
        <v>51</v>
      </c>
      <c r="AJ14178" t="s">
        <v>53</v>
      </c>
      <c r="AK14178" t="s">
        <v>78</v>
      </c>
      <c r="AO14178" t="s">
        <v>5443</v>
      </c>
      <c r="AP14178" s="1">
        <v>45385.475694444445</v>
      </c>
      <c r="AQ14178" s="1">
        <v>45385.45416666667</v>
      </c>
    </row>
    <row r="14179" spans="1:43" x14ac:dyDescent="0.35">
      <c r="A14179" t="s">
        <v>75501</v>
      </c>
      <c r="B14179" t="s">
        <v>27310</v>
      </c>
      <c r="C14179" t="s">
        <v>894</v>
      </c>
      <c r="F14179">
        <v>15759372991</v>
      </c>
      <c r="H14179" t="s">
        <v>75501</v>
      </c>
      <c r="J14179" t="s">
        <v>75502</v>
      </c>
      <c r="K14179" t="s">
        <v>75503</v>
      </c>
      <c r="M14179" t="s">
        <v>8946</v>
      </c>
      <c r="N14179" t="s">
        <v>398</v>
      </c>
      <c r="O14179">
        <v>88346</v>
      </c>
      <c r="P14179" t="s">
        <v>50</v>
      </c>
      <c r="U14179" s="1">
        <v>45383</v>
      </c>
      <c r="V14179" s="1">
        <v>45383</v>
      </c>
      <c r="W14179" s="1">
        <v>45383.413888888892</v>
      </c>
      <c r="X14179" s="1">
        <v>45383.413888888892</v>
      </c>
      <c r="AC14179" t="s">
        <v>53</v>
      </c>
      <c r="AD14179">
        <v>2972408164</v>
      </c>
      <c r="AE14179" s="1">
        <v>44977.395138888889</v>
      </c>
      <c r="AF14179" t="s">
        <v>75504</v>
      </c>
      <c r="AG14179" t="s">
        <v>75505</v>
      </c>
      <c r="AH14179" t="s">
        <v>51</v>
      </c>
      <c r="AJ14179" t="s">
        <v>53</v>
      </c>
      <c r="AK14179" t="s">
        <v>78</v>
      </c>
      <c r="AO14179" t="s">
        <v>5443</v>
      </c>
      <c r="AP14179" s="1">
        <v>45432.865972222222</v>
      </c>
      <c r="AQ14179" s="1">
        <v>45426.881944444445</v>
      </c>
    </row>
    <row r="14180" spans="1:43" x14ac:dyDescent="0.35">
      <c r="A14180" t="s">
        <v>75506</v>
      </c>
      <c r="B14180" t="s">
        <v>11164</v>
      </c>
      <c r="C14180" t="s">
        <v>952</v>
      </c>
      <c r="F14180" t="s">
        <v>75507</v>
      </c>
      <c r="H14180" t="s">
        <v>18195</v>
      </c>
      <c r="J14180" t="s">
        <v>7142</v>
      </c>
      <c r="K14180" t="s">
        <v>75508</v>
      </c>
      <c r="M14180" t="s">
        <v>5343</v>
      </c>
      <c r="N14180" t="s">
        <v>798</v>
      </c>
      <c r="O14180">
        <v>79706</v>
      </c>
      <c r="P14180" t="s">
        <v>50</v>
      </c>
      <c r="U14180" s="1">
        <v>45384</v>
      </c>
      <c r="V14180" s="1">
        <v>45384</v>
      </c>
      <c r="AC14180" t="s">
        <v>53</v>
      </c>
      <c r="AD14180">
        <v>2969584761</v>
      </c>
      <c r="AE14180" s="1">
        <v>41288.714583333334</v>
      </c>
      <c r="AG14180" t="s">
        <v>75509</v>
      </c>
      <c r="AH14180" t="s">
        <v>51</v>
      </c>
      <c r="AJ14180" t="s">
        <v>53</v>
      </c>
      <c r="AO14180" t="s">
        <v>5443</v>
      </c>
    </row>
    <row r="14181" spans="1:43" x14ac:dyDescent="0.35">
      <c r="A14181" t="s">
        <v>75510</v>
      </c>
      <c r="B14181" t="s">
        <v>75511</v>
      </c>
      <c r="C14181" t="s">
        <v>15497</v>
      </c>
      <c r="F14181">
        <v>15755725076</v>
      </c>
      <c r="H14181" t="s">
        <v>75510</v>
      </c>
      <c r="J14181" t="s">
        <v>31266</v>
      </c>
      <c r="K14181" t="s">
        <v>31267</v>
      </c>
      <c r="L14181" t="s">
        <v>31268</v>
      </c>
      <c r="M14181" t="s">
        <v>75512</v>
      </c>
      <c r="N14181" t="s">
        <v>398</v>
      </c>
      <c r="O14181">
        <v>88330</v>
      </c>
      <c r="P14181" t="s">
        <v>50</v>
      </c>
      <c r="U14181" s="1">
        <v>45384</v>
      </c>
      <c r="V14181" s="1">
        <v>45384</v>
      </c>
      <c r="W14181" s="1">
        <v>45384.727777777778</v>
      </c>
      <c r="X14181" s="1">
        <v>45384.727777777778</v>
      </c>
      <c r="AC14181" t="s">
        <v>53</v>
      </c>
      <c r="AD14181">
        <v>2969576973</v>
      </c>
      <c r="AE14181" s="1">
        <v>41109.361805555556</v>
      </c>
      <c r="AF14181" t="s">
        <v>31270</v>
      </c>
      <c r="AG14181" t="s">
        <v>75513</v>
      </c>
      <c r="AH14181" t="s">
        <v>51</v>
      </c>
      <c r="AJ14181" t="s">
        <v>53</v>
      </c>
      <c r="AK14181" t="s">
        <v>78</v>
      </c>
      <c r="AO14181" t="s">
        <v>5443</v>
      </c>
      <c r="AP14181" s="1">
        <v>45384.727083333331</v>
      </c>
      <c r="AQ14181" s="1">
        <v>45384.730555555558</v>
      </c>
    </row>
    <row r="14182" spans="1:43" x14ac:dyDescent="0.35">
      <c r="A14182" t="s">
        <v>75514</v>
      </c>
      <c r="B14182" t="s">
        <v>5445</v>
      </c>
      <c r="C14182" t="s">
        <v>60403</v>
      </c>
      <c r="F14182" t="s">
        <v>47</v>
      </c>
      <c r="H14182" t="s">
        <v>75515</v>
      </c>
      <c r="J14182" t="s">
        <v>49</v>
      </c>
      <c r="P14182" t="s">
        <v>50</v>
      </c>
      <c r="U14182" s="1">
        <v>45384</v>
      </c>
      <c r="V14182" s="1">
        <v>45384</v>
      </c>
      <c r="W14182" s="1">
        <v>45386.495833333334</v>
      </c>
      <c r="X14182" s="1">
        <v>45386.495833333334</v>
      </c>
      <c r="AC14182" t="s">
        <v>53</v>
      </c>
      <c r="AD14182">
        <v>1000000000</v>
      </c>
      <c r="AE14182" s="1">
        <v>37295</v>
      </c>
      <c r="AG14182" t="s">
        <v>75516</v>
      </c>
      <c r="AH14182" t="s">
        <v>51</v>
      </c>
      <c r="AJ14182" t="s">
        <v>53</v>
      </c>
      <c r="AO14182" t="s">
        <v>5443</v>
      </c>
      <c r="AP14182" s="1">
        <v>45399.656944444447</v>
      </c>
    </row>
    <row r="14183" spans="1:43" x14ac:dyDescent="0.35">
      <c r="A14183" t="s">
        <v>75517</v>
      </c>
      <c r="B14183" t="s">
        <v>32456</v>
      </c>
      <c r="C14183" t="s">
        <v>2615</v>
      </c>
      <c r="F14183" t="s">
        <v>47</v>
      </c>
      <c r="H14183" t="s">
        <v>75518</v>
      </c>
      <c r="J14183" t="s">
        <v>49</v>
      </c>
      <c r="P14183" t="s">
        <v>50</v>
      </c>
      <c r="U14183" s="1">
        <v>45384</v>
      </c>
      <c r="V14183" s="1">
        <v>45384</v>
      </c>
      <c r="W14183" s="1">
        <v>45391.648611111108</v>
      </c>
      <c r="X14183" s="1">
        <v>45391.648611111108</v>
      </c>
      <c r="AC14183" t="s">
        <v>53</v>
      </c>
      <c r="AD14183">
        <v>1000000000</v>
      </c>
      <c r="AE14183" s="1">
        <v>37295</v>
      </c>
      <c r="AG14183" t="s">
        <v>75519</v>
      </c>
      <c r="AH14183" t="s">
        <v>51</v>
      </c>
      <c r="AJ14183" t="s">
        <v>53</v>
      </c>
      <c r="AK14183" t="s">
        <v>78</v>
      </c>
      <c r="AO14183" t="s">
        <v>5443</v>
      </c>
      <c r="AP14183" s="1">
        <v>45384.678472222222</v>
      </c>
    </row>
    <row r="14184" spans="1:43" x14ac:dyDescent="0.35">
      <c r="A14184" t="s">
        <v>75520</v>
      </c>
      <c r="B14184" t="s">
        <v>6610</v>
      </c>
      <c r="C14184" t="s">
        <v>27478</v>
      </c>
      <c r="F14184">
        <v>13252492238</v>
      </c>
      <c r="H14184" t="s">
        <v>75520</v>
      </c>
      <c r="J14184" t="s">
        <v>75521</v>
      </c>
      <c r="K14184" t="s">
        <v>75522</v>
      </c>
      <c r="M14184" t="s">
        <v>18874</v>
      </c>
      <c r="N14184" t="s">
        <v>637</v>
      </c>
      <c r="O14184">
        <v>78212</v>
      </c>
      <c r="P14184" t="s">
        <v>50</v>
      </c>
      <c r="U14184" s="1">
        <v>45384</v>
      </c>
      <c r="V14184" s="1">
        <v>45384</v>
      </c>
      <c r="W14184" s="1">
        <v>45384.708333333336</v>
      </c>
      <c r="X14184" s="1">
        <v>45384.708333333336</v>
      </c>
      <c r="AC14184" t="s">
        <v>53</v>
      </c>
      <c r="AD14184">
        <v>2973850707</v>
      </c>
      <c r="AE14184" s="1">
        <v>45239.35833333333</v>
      </c>
      <c r="AF14184" t="s">
        <v>75523</v>
      </c>
      <c r="AG14184" t="s">
        <v>75524</v>
      </c>
      <c r="AH14184" t="s">
        <v>51</v>
      </c>
      <c r="AJ14184" t="s">
        <v>53</v>
      </c>
      <c r="AK14184" t="s">
        <v>78</v>
      </c>
      <c r="AO14184" t="s">
        <v>5443</v>
      </c>
      <c r="AP14184" s="1">
        <v>45384.724305555559</v>
      </c>
      <c r="AQ14184" s="1">
        <v>45384.727777777778</v>
      </c>
    </row>
    <row r="14185" spans="1:43" x14ac:dyDescent="0.35">
      <c r="A14185" t="s">
        <v>75525</v>
      </c>
      <c r="B14185" t="s">
        <v>36083</v>
      </c>
      <c r="C14185" t="s">
        <v>72098</v>
      </c>
      <c r="F14185">
        <v>526562876869</v>
      </c>
      <c r="H14185" t="s">
        <v>75526</v>
      </c>
      <c r="J14185" t="s">
        <v>75527</v>
      </c>
      <c r="K14185" t="s">
        <v>75528</v>
      </c>
      <c r="M14185" t="s">
        <v>75529</v>
      </c>
      <c r="N14185" t="s">
        <v>12449</v>
      </c>
      <c r="O14185">
        <v>32695</v>
      </c>
      <c r="P14185" t="s">
        <v>5151</v>
      </c>
      <c r="U14185" s="1">
        <v>45384</v>
      </c>
      <c r="V14185" s="1">
        <v>45384</v>
      </c>
      <c r="W14185" s="1">
        <v>45384.591666666667</v>
      </c>
      <c r="X14185" s="1">
        <v>45384.591666666667</v>
      </c>
      <c r="AC14185" t="s">
        <v>53</v>
      </c>
      <c r="AD14185">
        <v>2974174144</v>
      </c>
      <c r="AE14185" s="1">
        <v>45385.376388888886</v>
      </c>
      <c r="AF14185" t="s">
        <v>75530</v>
      </c>
      <c r="AG14185" t="s">
        <v>75531</v>
      </c>
      <c r="AH14185" t="s">
        <v>51</v>
      </c>
      <c r="AJ14185" t="s">
        <v>53</v>
      </c>
      <c r="AK14185" t="s">
        <v>78</v>
      </c>
      <c r="AO14185" t="s">
        <v>5443</v>
      </c>
      <c r="AP14185" s="1">
        <v>45433.425000000003</v>
      </c>
      <c r="AQ14185" s="1">
        <v>45433.428472222222</v>
      </c>
    </row>
    <row r="14186" spans="1:43" x14ac:dyDescent="0.35">
      <c r="A14186" t="s">
        <v>75532</v>
      </c>
      <c r="B14186" t="s">
        <v>12665</v>
      </c>
      <c r="C14186" t="s">
        <v>383</v>
      </c>
      <c r="F14186" t="s">
        <v>47</v>
      </c>
      <c r="H14186" t="s">
        <v>75533</v>
      </c>
      <c r="J14186" t="s">
        <v>49</v>
      </c>
      <c r="P14186" t="s">
        <v>50</v>
      </c>
      <c r="U14186" s="1">
        <v>45384</v>
      </c>
      <c r="V14186" s="1">
        <v>45384</v>
      </c>
      <c r="W14186" s="1">
        <v>45384.640972222223</v>
      </c>
      <c r="X14186" s="1">
        <v>45384.640972222223</v>
      </c>
      <c r="AC14186" t="s">
        <v>53</v>
      </c>
      <c r="AD14186">
        <v>1000000000</v>
      </c>
      <c r="AE14186" s="1">
        <v>37295</v>
      </c>
      <c r="AG14186" t="s">
        <v>75534</v>
      </c>
      <c r="AH14186" t="s">
        <v>51</v>
      </c>
      <c r="AJ14186" t="s">
        <v>53</v>
      </c>
      <c r="AO14186" t="s">
        <v>5443</v>
      </c>
      <c r="AP14186" s="1">
        <v>45393.65625</v>
      </c>
    </row>
    <row r="14187" spans="1:43" x14ac:dyDescent="0.35">
      <c r="A14187" t="s">
        <v>75535</v>
      </c>
      <c r="B14187" t="s">
        <v>2689</v>
      </c>
      <c r="C14187" t="s">
        <v>952</v>
      </c>
      <c r="D14187" t="s">
        <v>894</v>
      </c>
      <c r="F14187" t="s">
        <v>47</v>
      </c>
      <c r="H14187" t="s">
        <v>75536</v>
      </c>
      <c r="J14187" t="s">
        <v>49</v>
      </c>
      <c r="P14187" t="s">
        <v>50</v>
      </c>
      <c r="U14187" s="1">
        <v>45384</v>
      </c>
      <c r="V14187" s="1">
        <v>45384</v>
      </c>
      <c r="W14187" s="1">
        <v>45384.640277777777</v>
      </c>
      <c r="X14187" s="1">
        <v>45384.640277777777</v>
      </c>
      <c r="AC14187" t="s">
        <v>53</v>
      </c>
      <c r="AD14187">
        <v>1000000000</v>
      </c>
      <c r="AE14187" s="1">
        <v>37295</v>
      </c>
      <c r="AG14187" t="s">
        <v>75537</v>
      </c>
      <c r="AH14187" t="s">
        <v>51</v>
      </c>
      <c r="AJ14187" t="s">
        <v>53</v>
      </c>
      <c r="AO14187" t="s">
        <v>5443</v>
      </c>
      <c r="AP14187" s="1">
        <v>45384.529861111114</v>
      </c>
    </row>
    <row r="14188" spans="1:43" x14ac:dyDescent="0.35">
      <c r="A14188" t="s">
        <v>75538</v>
      </c>
      <c r="B14188" t="s">
        <v>9893</v>
      </c>
      <c r="C14188" t="s">
        <v>20432</v>
      </c>
      <c r="F14188">
        <v>17193856655</v>
      </c>
      <c r="H14188" t="s">
        <v>75539</v>
      </c>
      <c r="J14188" t="s">
        <v>75540</v>
      </c>
      <c r="K14188" t="s">
        <v>75541</v>
      </c>
      <c r="M14188" t="s">
        <v>2700</v>
      </c>
      <c r="N14188" t="s">
        <v>287</v>
      </c>
      <c r="O14188">
        <v>80907</v>
      </c>
      <c r="P14188" t="s">
        <v>50</v>
      </c>
      <c r="U14188" s="1">
        <v>45384</v>
      </c>
      <c r="V14188" s="1">
        <v>45384</v>
      </c>
      <c r="W14188" s="1">
        <v>45384.64166666667</v>
      </c>
      <c r="X14188" s="1">
        <v>45384.64166666667</v>
      </c>
      <c r="AC14188" t="s">
        <v>53</v>
      </c>
      <c r="AD14188">
        <v>1000000001</v>
      </c>
      <c r="AE14188" s="1">
        <v>39973.351388888892</v>
      </c>
      <c r="AF14188" t="s">
        <v>3377</v>
      </c>
      <c r="AG14188" t="s">
        <v>75542</v>
      </c>
      <c r="AH14188" t="s">
        <v>51</v>
      </c>
      <c r="AJ14188" t="s">
        <v>53</v>
      </c>
      <c r="AK14188" t="s">
        <v>78</v>
      </c>
      <c r="AO14188" t="s">
        <v>5443</v>
      </c>
      <c r="AP14188" s="1">
        <v>45461.529861111114</v>
      </c>
    </row>
    <row r="14189" spans="1:43" x14ac:dyDescent="0.35">
      <c r="A14189" t="s">
        <v>75543</v>
      </c>
      <c r="B14189" t="s">
        <v>75544</v>
      </c>
      <c r="C14189" t="s">
        <v>338</v>
      </c>
      <c r="F14189">
        <v>17204140516</v>
      </c>
      <c r="H14189" t="s">
        <v>75543</v>
      </c>
      <c r="K14189" t="s">
        <v>75545</v>
      </c>
      <c r="M14189" t="s">
        <v>5225</v>
      </c>
      <c r="N14189" t="s">
        <v>287</v>
      </c>
      <c r="O14189">
        <v>80305</v>
      </c>
      <c r="P14189" t="s">
        <v>50</v>
      </c>
      <c r="U14189" s="1">
        <v>45384</v>
      </c>
      <c r="V14189" s="1">
        <v>45384</v>
      </c>
      <c r="W14189" s="1">
        <v>45384.790972222225</v>
      </c>
      <c r="X14189" s="1">
        <v>45384.790972222225</v>
      </c>
      <c r="AC14189" t="s">
        <v>53</v>
      </c>
      <c r="AD14189">
        <v>1000000001</v>
      </c>
      <c r="AE14189" s="1">
        <v>39973.351388888892</v>
      </c>
      <c r="AF14189" t="s">
        <v>3377</v>
      </c>
      <c r="AG14189" t="s">
        <v>75546</v>
      </c>
      <c r="AH14189" t="s">
        <v>51</v>
      </c>
      <c r="AJ14189" t="s">
        <v>53</v>
      </c>
      <c r="AK14189" t="s">
        <v>78</v>
      </c>
      <c r="AO14189" t="s">
        <v>51552</v>
      </c>
    </row>
    <row r="14190" spans="1:43" x14ac:dyDescent="0.35">
      <c r="A14190" t="s">
        <v>75547</v>
      </c>
      <c r="B14190" t="s">
        <v>75548</v>
      </c>
      <c r="C14190" t="s">
        <v>2740</v>
      </c>
      <c r="F14190">
        <v>13037103858</v>
      </c>
      <c r="H14190" t="s">
        <v>75549</v>
      </c>
      <c r="J14190" t="s">
        <v>11720</v>
      </c>
      <c r="K14190" t="s">
        <v>24118</v>
      </c>
      <c r="M14190" t="s">
        <v>2815</v>
      </c>
      <c r="N14190" t="s">
        <v>287</v>
      </c>
      <c r="O14190">
        <v>80019</v>
      </c>
      <c r="P14190" t="s">
        <v>50</v>
      </c>
      <c r="U14190" s="1">
        <v>45384</v>
      </c>
      <c r="V14190" s="1">
        <v>45384</v>
      </c>
      <c r="W14190" s="1">
        <v>45384.347222222219</v>
      </c>
      <c r="X14190" s="1">
        <v>45384.347222222219</v>
      </c>
      <c r="AC14190" t="s">
        <v>53</v>
      </c>
      <c r="AD14190">
        <v>2969472760</v>
      </c>
      <c r="AE14190" s="1">
        <v>36916.71597222222</v>
      </c>
      <c r="AF14190" t="s">
        <v>9452</v>
      </c>
      <c r="AG14190" t="s">
        <v>75550</v>
      </c>
      <c r="AH14190" t="s">
        <v>51</v>
      </c>
      <c r="AJ14190" t="s">
        <v>53</v>
      </c>
      <c r="AK14190" t="s">
        <v>78</v>
      </c>
      <c r="AO14190" t="s">
        <v>5443</v>
      </c>
      <c r="AP14190" s="1">
        <v>45471.769444444442</v>
      </c>
    </row>
    <row r="14191" spans="1:43" x14ac:dyDescent="0.35">
      <c r="A14191" t="s">
        <v>75551</v>
      </c>
      <c r="B14191" t="s">
        <v>3371</v>
      </c>
      <c r="C14191" t="s">
        <v>71</v>
      </c>
      <c r="F14191">
        <v>13376037714</v>
      </c>
      <c r="H14191" t="s">
        <v>75551</v>
      </c>
      <c r="J14191" t="s">
        <v>5968</v>
      </c>
      <c r="K14191" t="s">
        <v>75552</v>
      </c>
      <c r="M14191" t="s">
        <v>46924</v>
      </c>
      <c r="N14191" t="s">
        <v>398</v>
      </c>
      <c r="O14191">
        <v>88030</v>
      </c>
      <c r="P14191" t="s">
        <v>50</v>
      </c>
      <c r="U14191" s="1">
        <v>45384</v>
      </c>
      <c r="V14191" s="1">
        <v>45384</v>
      </c>
      <c r="W14191" s="1">
        <v>45384.727777777778</v>
      </c>
      <c r="X14191" s="1">
        <v>45384.727777777778</v>
      </c>
      <c r="AC14191" t="s">
        <v>53</v>
      </c>
      <c r="AD14191">
        <v>2969480780</v>
      </c>
      <c r="AE14191" s="1">
        <v>37467</v>
      </c>
      <c r="AF14191" t="s">
        <v>2003</v>
      </c>
      <c r="AG14191" t="s">
        <v>75553</v>
      </c>
      <c r="AH14191" t="s">
        <v>51</v>
      </c>
      <c r="AJ14191" t="s">
        <v>53</v>
      </c>
      <c r="AK14191" t="s">
        <v>78</v>
      </c>
      <c r="AO14191" t="s">
        <v>5443</v>
      </c>
      <c r="AP14191" s="1">
        <v>45384.711805555555</v>
      </c>
    </row>
    <row r="14192" spans="1:43" x14ac:dyDescent="0.35">
      <c r="A14192" t="s">
        <v>75554</v>
      </c>
      <c r="B14192" t="s">
        <v>7246</v>
      </c>
      <c r="C14192" t="s">
        <v>3185</v>
      </c>
      <c r="F14192">
        <v>19152165926</v>
      </c>
      <c r="H14192" t="s">
        <v>75555</v>
      </c>
      <c r="J14192" t="s">
        <v>75556</v>
      </c>
      <c r="K14192" t="s">
        <v>75557</v>
      </c>
      <c r="M14192" t="s">
        <v>75558</v>
      </c>
      <c r="N14192" t="s">
        <v>637</v>
      </c>
      <c r="O14192">
        <v>79928</v>
      </c>
      <c r="P14192" t="s">
        <v>50</v>
      </c>
      <c r="U14192" s="1">
        <v>45384</v>
      </c>
      <c r="V14192" s="1">
        <v>45384</v>
      </c>
      <c r="W14192" s="1">
        <v>45384.630555555559</v>
      </c>
      <c r="X14192" s="1">
        <v>45384.630555555559</v>
      </c>
      <c r="AC14192" t="s">
        <v>53</v>
      </c>
      <c r="AD14192">
        <v>2974174150</v>
      </c>
      <c r="AE14192" s="1">
        <v>45385.379166666666</v>
      </c>
      <c r="AF14192" t="s">
        <v>75559</v>
      </c>
      <c r="AG14192" t="s">
        <v>75560</v>
      </c>
      <c r="AH14192" t="s">
        <v>51</v>
      </c>
      <c r="AJ14192" t="s">
        <v>53</v>
      </c>
      <c r="AK14192" t="s">
        <v>78</v>
      </c>
      <c r="AO14192" t="s">
        <v>5443</v>
      </c>
      <c r="AP14192" s="1">
        <v>45385.451388888891</v>
      </c>
      <c r="AQ14192" s="1">
        <v>45385.442361111112</v>
      </c>
    </row>
    <row r="14193" spans="1:43" x14ac:dyDescent="0.35">
      <c r="A14193" t="s">
        <v>75561</v>
      </c>
      <c r="B14193" t="s">
        <v>1574</v>
      </c>
      <c r="C14193" t="s">
        <v>12268</v>
      </c>
      <c r="F14193">
        <v>15055665651</v>
      </c>
      <c r="H14193" t="s">
        <v>75561</v>
      </c>
      <c r="J14193" t="s">
        <v>38298</v>
      </c>
      <c r="K14193" t="s">
        <v>75562</v>
      </c>
      <c r="M14193" t="s">
        <v>30475</v>
      </c>
      <c r="N14193" t="s">
        <v>398</v>
      </c>
      <c r="O14193">
        <v>87401</v>
      </c>
      <c r="P14193" t="s">
        <v>50</v>
      </c>
      <c r="U14193" s="1">
        <v>45384</v>
      </c>
      <c r="V14193" s="1">
        <v>45384</v>
      </c>
      <c r="W14193" s="1">
        <v>45384.32916666667</v>
      </c>
      <c r="X14193" s="1">
        <v>45384.32916666667</v>
      </c>
      <c r="AC14193" t="s">
        <v>53</v>
      </c>
      <c r="AD14193">
        <v>2969548760</v>
      </c>
      <c r="AE14193" s="1">
        <v>40197.35833333333</v>
      </c>
      <c r="AF14193" t="s">
        <v>14451</v>
      </c>
      <c r="AG14193" t="s">
        <v>75563</v>
      </c>
      <c r="AH14193" t="s">
        <v>51</v>
      </c>
      <c r="AJ14193" t="s">
        <v>53</v>
      </c>
      <c r="AK14193" t="s">
        <v>78</v>
      </c>
      <c r="AO14193" t="s">
        <v>5443</v>
      </c>
      <c r="AP14193" s="1">
        <v>45384.328472222223</v>
      </c>
    </row>
    <row r="14194" spans="1:43" x14ac:dyDescent="0.35">
      <c r="A14194" t="s">
        <v>75564</v>
      </c>
      <c r="B14194" t="s">
        <v>822</v>
      </c>
      <c r="C14194" t="s">
        <v>460</v>
      </c>
      <c r="F14194">
        <v>15755722283</v>
      </c>
      <c r="H14194" t="s">
        <v>75564</v>
      </c>
      <c r="J14194" t="s">
        <v>31266</v>
      </c>
      <c r="K14194" t="s">
        <v>75565</v>
      </c>
      <c r="M14194" t="s">
        <v>75512</v>
      </c>
      <c r="N14194" t="s">
        <v>398</v>
      </c>
      <c r="O14194">
        <v>88330</v>
      </c>
      <c r="P14194" t="s">
        <v>50</v>
      </c>
      <c r="U14194" s="1">
        <v>45384</v>
      </c>
      <c r="V14194" s="1">
        <v>45384</v>
      </c>
      <c r="W14194" s="1">
        <v>45384.370833333334</v>
      </c>
      <c r="X14194" s="1">
        <v>45384.370833333334</v>
      </c>
      <c r="AC14194" t="s">
        <v>53</v>
      </c>
      <c r="AD14194">
        <v>2969576973</v>
      </c>
      <c r="AE14194" s="1">
        <v>41109.361805555556</v>
      </c>
      <c r="AF14194" t="s">
        <v>31270</v>
      </c>
      <c r="AG14194" t="s">
        <v>75566</v>
      </c>
      <c r="AH14194" t="s">
        <v>51</v>
      </c>
      <c r="AJ14194" t="s">
        <v>53</v>
      </c>
      <c r="AK14194" t="s">
        <v>78</v>
      </c>
      <c r="AO14194" t="s">
        <v>5443</v>
      </c>
      <c r="AP14194" s="1">
        <v>45384.640972222223</v>
      </c>
    </row>
    <row r="14195" spans="1:43" x14ac:dyDescent="0.35">
      <c r="A14195" t="s">
        <v>75567</v>
      </c>
      <c r="B14195" t="s">
        <v>75568</v>
      </c>
      <c r="C14195" t="s">
        <v>75569</v>
      </c>
      <c r="F14195" t="s">
        <v>75570</v>
      </c>
      <c r="H14195" t="s">
        <v>75571</v>
      </c>
      <c r="I14195" t="s">
        <v>415</v>
      </c>
      <c r="M14195" t="s">
        <v>75572</v>
      </c>
      <c r="N14195" t="s">
        <v>75573</v>
      </c>
      <c r="O14195" s="2" t="s">
        <v>75574</v>
      </c>
      <c r="P14195" t="s">
        <v>27562</v>
      </c>
      <c r="U14195" s="1">
        <v>45384.918749999997</v>
      </c>
      <c r="V14195" s="1">
        <v>45384.918749999997</v>
      </c>
      <c r="W14195" s="1">
        <v>45391.648611111108</v>
      </c>
      <c r="X14195" s="1">
        <v>45391.648611111108</v>
      </c>
      <c r="AC14195" t="s">
        <v>51</v>
      </c>
      <c r="AD14195">
        <v>1000000001</v>
      </c>
      <c r="AE14195" s="1">
        <v>39973.351388888892</v>
      </c>
      <c r="AF14195" t="s">
        <v>3377</v>
      </c>
      <c r="AG14195" t="s">
        <v>75575</v>
      </c>
      <c r="AH14195" t="s">
        <v>53</v>
      </c>
      <c r="AJ14195" t="s">
        <v>53</v>
      </c>
      <c r="AO14195" t="s">
        <v>54</v>
      </c>
    </row>
    <row r="14196" spans="1:43" x14ac:dyDescent="0.35">
      <c r="A14196" t="s">
        <v>75555</v>
      </c>
      <c r="B14196" t="s">
        <v>7246</v>
      </c>
      <c r="C14196" t="s">
        <v>3185</v>
      </c>
      <c r="F14196">
        <v>19152165926</v>
      </c>
      <c r="H14196" t="s">
        <v>75555</v>
      </c>
      <c r="J14196" t="s">
        <v>75556</v>
      </c>
      <c r="K14196" t="s">
        <v>75557</v>
      </c>
      <c r="M14196" t="s">
        <v>75558</v>
      </c>
      <c r="N14196" t="s">
        <v>637</v>
      </c>
      <c r="O14196">
        <v>79928</v>
      </c>
      <c r="P14196" t="s">
        <v>50</v>
      </c>
      <c r="U14196" s="1">
        <v>45385</v>
      </c>
      <c r="V14196" s="1">
        <v>45385</v>
      </c>
      <c r="W14196" s="1">
        <v>45385.4</v>
      </c>
      <c r="X14196" s="1">
        <v>45385.4</v>
      </c>
      <c r="AC14196" t="s">
        <v>53</v>
      </c>
      <c r="AD14196">
        <v>2974174150</v>
      </c>
      <c r="AE14196" s="1">
        <v>45385.379166666666</v>
      </c>
      <c r="AF14196" t="s">
        <v>75559</v>
      </c>
      <c r="AG14196" t="s">
        <v>75576</v>
      </c>
      <c r="AH14196" t="s">
        <v>51</v>
      </c>
      <c r="AJ14196" t="s">
        <v>53</v>
      </c>
      <c r="AK14196" t="s">
        <v>78</v>
      </c>
      <c r="AO14196" t="s">
        <v>5443</v>
      </c>
      <c r="AP14196" s="1">
        <v>45385.439583333333</v>
      </c>
    </row>
    <row r="14197" spans="1:43" x14ac:dyDescent="0.35">
      <c r="A14197" t="s">
        <v>75577</v>
      </c>
      <c r="B14197" t="s">
        <v>3553</v>
      </c>
      <c r="C14197" t="s">
        <v>172</v>
      </c>
      <c r="D14197" t="s">
        <v>451</v>
      </c>
      <c r="F14197" t="s">
        <v>75578</v>
      </c>
      <c r="H14197" t="s">
        <v>75579</v>
      </c>
      <c r="J14197" t="s">
        <v>49</v>
      </c>
      <c r="P14197" t="s">
        <v>50</v>
      </c>
      <c r="U14197" s="1">
        <v>45385</v>
      </c>
      <c r="V14197" s="1">
        <v>45385</v>
      </c>
      <c r="W14197" s="1">
        <v>45386.495833333334</v>
      </c>
      <c r="X14197" s="1">
        <v>45386.495833333334</v>
      </c>
      <c r="AC14197" t="s">
        <v>53</v>
      </c>
      <c r="AD14197">
        <v>1000000000</v>
      </c>
      <c r="AE14197" s="1">
        <v>37295</v>
      </c>
      <c r="AG14197" t="s">
        <v>75580</v>
      </c>
      <c r="AH14197" t="s">
        <v>51</v>
      </c>
      <c r="AJ14197" t="s">
        <v>53</v>
      </c>
      <c r="AO14197" t="s">
        <v>5443</v>
      </c>
      <c r="AP14197" s="1">
        <v>45399.555555555555</v>
      </c>
    </row>
    <row r="14198" spans="1:43" x14ac:dyDescent="0.35">
      <c r="A14198" t="s">
        <v>75581</v>
      </c>
      <c r="B14198" t="s">
        <v>30372</v>
      </c>
      <c r="C14198" t="s">
        <v>9455</v>
      </c>
      <c r="F14198">
        <v>19154072220</v>
      </c>
      <c r="H14198" t="s">
        <v>75581</v>
      </c>
      <c r="J14198" t="s">
        <v>75582</v>
      </c>
      <c r="K14198" t="s">
        <v>75583</v>
      </c>
      <c r="M14198" t="s">
        <v>753</v>
      </c>
      <c r="N14198" t="s">
        <v>637</v>
      </c>
      <c r="O14198">
        <v>79928</v>
      </c>
      <c r="P14198" t="s">
        <v>50</v>
      </c>
      <c r="U14198" s="1">
        <v>45385</v>
      </c>
      <c r="V14198" s="1">
        <v>45385</v>
      </c>
      <c r="W14198" s="1">
        <v>45385.490277777775</v>
      </c>
      <c r="X14198" s="1">
        <v>45385.490277777775</v>
      </c>
      <c r="AC14198" t="s">
        <v>53</v>
      </c>
      <c r="AD14198">
        <v>2974174464</v>
      </c>
      <c r="AE14198" s="1">
        <v>45385.492361111108</v>
      </c>
      <c r="AF14198" t="s">
        <v>75584</v>
      </c>
      <c r="AG14198" t="s">
        <v>75585</v>
      </c>
      <c r="AH14198" t="s">
        <v>51</v>
      </c>
      <c r="AJ14198" t="s">
        <v>53</v>
      </c>
      <c r="AK14198" t="s">
        <v>78</v>
      </c>
      <c r="AO14198" t="s">
        <v>5443</v>
      </c>
      <c r="AP14198" s="1">
        <v>45385.495833333334</v>
      </c>
      <c r="AQ14198" s="1">
        <v>45385.497916666667</v>
      </c>
    </row>
    <row r="14199" spans="1:43" x14ac:dyDescent="0.35">
      <c r="A14199" t="s">
        <v>75586</v>
      </c>
      <c r="B14199" t="s">
        <v>75587</v>
      </c>
      <c r="C14199" t="s">
        <v>1723</v>
      </c>
      <c r="F14199">
        <v>19155254587</v>
      </c>
      <c r="H14199" t="s">
        <v>75588</v>
      </c>
      <c r="J14199" t="s">
        <v>75589</v>
      </c>
      <c r="K14199" t="s">
        <v>75590</v>
      </c>
      <c r="M14199" t="s">
        <v>75591</v>
      </c>
      <c r="N14199" t="s">
        <v>637</v>
      </c>
      <c r="O14199">
        <v>79839</v>
      </c>
      <c r="P14199" t="s">
        <v>50</v>
      </c>
      <c r="U14199" s="1">
        <v>45385</v>
      </c>
      <c r="V14199" s="1">
        <v>45385</v>
      </c>
      <c r="W14199" s="1">
        <v>45385.598611111112</v>
      </c>
      <c r="X14199" s="1">
        <v>45385.598611111112</v>
      </c>
      <c r="AC14199" t="s">
        <v>53</v>
      </c>
      <c r="AD14199">
        <v>2974175010</v>
      </c>
      <c r="AE14199" s="1">
        <v>45385.72152777778</v>
      </c>
      <c r="AF14199" t="s">
        <v>75592</v>
      </c>
      <c r="AG14199" t="s">
        <v>75593</v>
      </c>
      <c r="AH14199" t="s">
        <v>51</v>
      </c>
      <c r="AJ14199" t="s">
        <v>53</v>
      </c>
      <c r="AK14199" t="s">
        <v>78</v>
      </c>
      <c r="AO14199" t="s">
        <v>5443</v>
      </c>
      <c r="AP14199" s="1">
        <v>45385.734722222223</v>
      </c>
      <c r="AQ14199" s="1">
        <v>45385.736111111109</v>
      </c>
    </row>
    <row r="14200" spans="1:43" x14ac:dyDescent="0.35">
      <c r="A14200" t="s">
        <v>75594</v>
      </c>
      <c r="B14200" t="s">
        <v>75595</v>
      </c>
      <c r="C14200" t="s">
        <v>3285</v>
      </c>
      <c r="F14200" t="s">
        <v>75596</v>
      </c>
      <c r="H14200" t="s">
        <v>75594</v>
      </c>
      <c r="J14200" t="s">
        <v>75597</v>
      </c>
      <c r="K14200" t="s">
        <v>75598</v>
      </c>
      <c r="M14200" t="s">
        <v>75599</v>
      </c>
      <c r="N14200" t="s">
        <v>3849</v>
      </c>
      <c r="O14200">
        <v>61254</v>
      </c>
      <c r="P14200" t="s">
        <v>50</v>
      </c>
      <c r="U14200" s="1">
        <v>45385</v>
      </c>
      <c r="V14200" s="1">
        <v>45385</v>
      </c>
      <c r="AC14200" t="s">
        <v>53</v>
      </c>
      <c r="AD14200">
        <v>2972229099</v>
      </c>
      <c r="AE14200" s="1">
        <v>44958.364583333336</v>
      </c>
      <c r="AG14200" t="s">
        <v>75600</v>
      </c>
      <c r="AH14200" t="s">
        <v>51</v>
      </c>
      <c r="AJ14200" t="s">
        <v>53</v>
      </c>
      <c r="AO14200" t="s">
        <v>5443</v>
      </c>
    </row>
    <row r="14201" spans="1:43" x14ac:dyDescent="0.35">
      <c r="A14201" t="s">
        <v>75601</v>
      </c>
      <c r="B14201" t="s">
        <v>75602</v>
      </c>
      <c r="C14201" t="s">
        <v>75603</v>
      </c>
      <c r="F14201" t="s">
        <v>75604</v>
      </c>
      <c r="G14201" t="s">
        <v>75605</v>
      </c>
      <c r="H14201" t="s">
        <v>75606</v>
      </c>
      <c r="J14201" t="s">
        <v>75607</v>
      </c>
      <c r="M14201" t="s">
        <v>148</v>
      </c>
      <c r="N14201" t="s">
        <v>637</v>
      </c>
      <c r="O14201">
        <v>79936</v>
      </c>
      <c r="P14201" t="s">
        <v>50</v>
      </c>
      <c r="U14201" s="1">
        <v>45385</v>
      </c>
      <c r="V14201" s="1">
        <v>45385</v>
      </c>
      <c r="W14201" s="1">
        <v>45387.411805555559</v>
      </c>
      <c r="X14201" s="1">
        <v>45387.411805555559</v>
      </c>
      <c r="AC14201" t="s">
        <v>53</v>
      </c>
      <c r="AD14201">
        <v>1000000001</v>
      </c>
      <c r="AE14201" s="1">
        <v>39973.351388888892</v>
      </c>
      <c r="AF14201" t="s">
        <v>3377</v>
      </c>
      <c r="AG14201" t="s">
        <v>75608</v>
      </c>
      <c r="AH14201" t="s">
        <v>51</v>
      </c>
      <c r="AJ14201" t="s">
        <v>53</v>
      </c>
      <c r="AO14201" t="s">
        <v>5443</v>
      </c>
      <c r="AP14201" s="1">
        <v>45385.336111111108</v>
      </c>
    </row>
    <row r="14202" spans="1:43" x14ac:dyDescent="0.35">
      <c r="A14202" t="s">
        <v>75609</v>
      </c>
      <c r="B14202" t="s">
        <v>9965</v>
      </c>
      <c r="C14202" t="s">
        <v>25864</v>
      </c>
      <c r="H14202" t="s">
        <v>75610</v>
      </c>
      <c r="J14202" t="s">
        <v>49</v>
      </c>
      <c r="P14202" t="s">
        <v>50</v>
      </c>
      <c r="U14202" s="1">
        <v>45385</v>
      </c>
      <c r="V14202" s="1">
        <v>45385</v>
      </c>
      <c r="W14202" s="1">
        <v>45386.496527777781</v>
      </c>
      <c r="X14202" s="1">
        <v>45386.496527777781</v>
      </c>
      <c r="AC14202" t="s">
        <v>53</v>
      </c>
      <c r="AD14202">
        <v>1000000000</v>
      </c>
      <c r="AE14202" s="1">
        <v>37295</v>
      </c>
      <c r="AG14202" t="s">
        <v>75611</v>
      </c>
      <c r="AH14202" t="s">
        <v>51</v>
      </c>
      <c r="AJ14202" t="s">
        <v>53</v>
      </c>
      <c r="AO14202" t="s">
        <v>5443</v>
      </c>
      <c r="AP14202" s="1">
        <v>45476.826388888891</v>
      </c>
    </row>
    <row r="14203" spans="1:43" x14ac:dyDescent="0.35">
      <c r="A14203" t="s">
        <v>75612</v>
      </c>
      <c r="B14203" t="s">
        <v>75613</v>
      </c>
      <c r="C14203" t="s">
        <v>996</v>
      </c>
      <c r="F14203">
        <v>17194520452</v>
      </c>
      <c r="H14203" t="s">
        <v>75612</v>
      </c>
      <c r="K14203" t="s">
        <v>75614</v>
      </c>
      <c r="L14203" t="s">
        <v>75615</v>
      </c>
      <c r="M14203" t="s">
        <v>40787</v>
      </c>
      <c r="N14203" t="s">
        <v>287</v>
      </c>
      <c r="O14203">
        <v>80214</v>
      </c>
      <c r="P14203" t="s">
        <v>50</v>
      </c>
      <c r="U14203" s="1">
        <v>45385</v>
      </c>
      <c r="V14203" s="1">
        <v>45385</v>
      </c>
      <c r="W14203" s="1">
        <v>45385.53402777778</v>
      </c>
      <c r="X14203" s="1">
        <v>45385.53402777778</v>
      </c>
      <c r="AC14203" t="s">
        <v>53</v>
      </c>
      <c r="AD14203">
        <v>1000000001</v>
      </c>
      <c r="AE14203" s="1">
        <v>39973.351388888892</v>
      </c>
      <c r="AF14203" t="s">
        <v>3377</v>
      </c>
      <c r="AG14203" t="s">
        <v>75616</v>
      </c>
      <c r="AH14203" t="s">
        <v>51</v>
      </c>
      <c r="AJ14203" t="s">
        <v>53</v>
      </c>
      <c r="AK14203" t="s">
        <v>78</v>
      </c>
      <c r="AO14203" t="s">
        <v>51552</v>
      </c>
    </row>
    <row r="14204" spans="1:43" x14ac:dyDescent="0.35">
      <c r="A14204" t="s">
        <v>75617</v>
      </c>
      <c r="B14204" t="s">
        <v>75618</v>
      </c>
      <c r="C14204" t="s">
        <v>75619</v>
      </c>
      <c r="F14204">
        <v>19703090592</v>
      </c>
      <c r="H14204" t="s">
        <v>75620</v>
      </c>
      <c r="J14204" t="s">
        <v>75621</v>
      </c>
      <c r="K14204" t="s">
        <v>75622</v>
      </c>
      <c r="M14204" t="s">
        <v>27914</v>
      </c>
      <c r="N14204" t="s">
        <v>287</v>
      </c>
      <c r="O14204">
        <v>81611</v>
      </c>
      <c r="P14204" t="s">
        <v>50</v>
      </c>
      <c r="U14204" s="1">
        <v>45385</v>
      </c>
      <c r="V14204" s="1">
        <v>45385</v>
      </c>
      <c r="W14204" s="1">
        <v>45385.481944444444</v>
      </c>
      <c r="X14204" s="1">
        <v>45385.481944444444</v>
      </c>
      <c r="AC14204" t="s">
        <v>53</v>
      </c>
      <c r="AD14204">
        <v>1000000001</v>
      </c>
      <c r="AE14204" s="1">
        <v>39973.351388888892</v>
      </c>
      <c r="AF14204" t="s">
        <v>3377</v>
      </c>
      <c r="AG14204" t="s">
        <v>75623</v>
      </c>
      <c r="AH14204" t="s">
        <v>51</v>
      </c>
      <c r="AJ14204" t="s">
        <v>53</v>
      </c>
      <c r="AK14204" t="s">
        <v>78</v>
      </c>
      <c r="AO14204" t="s">
        <v>5443</v>
      </c>
      <c r="AP14204" s="1">
        <v>45385.472916666666</v>
      </c>
    </row>
    <row r="14205" spans="1:43" x14ac:dyDescent="0.35">
      <c r="A14205" t="s">
        <v>75624</v>
      </c>
      <c r="B14205" t="s">
        <v>75625</v>
      </c>
      <c r="C14205" t="s">
        <v>3285</v>
      </c>
      <c r="F14205">
        <v>19707597141</v>
      </c>
      <c r="H14205" t="s">
        <v>75624</v>
      </c>
      <c r="J14205" t="s">
        <v>75626</v>
      </c>
      <c r="K14205" t="s">
        <v>75627</v>
      </c>
      <c r="M14205" t="s">
        <v>26554</v>
      </c>
      <c r="N14205" t="s">
        <v>287</v>
      </c>
      <c r="O14205">
        <v>81301</v>
      </c>
      <c r="P14205" t="s">
        <v>50</v>
      </c>
      <c r="U14205" s="1">
        <v>45385</v>
      </c>
      <c r="V14205" s="1">
        <v>45385</v>
      </c>
      <c r="W14205" s="1">
        <v>45385.480555555558</v>
      </c>
      <c r="X14205" s="1">
        <v>45385.480555555558</v>
      </c>
      <c r="AC14205" t="s">
        <v>53</v>
      </c>
      <c r="AD14205">
        <v>1000000001</v>
      </c>
      <c r="AE14205" s="1">
        <v>39973.351388888892</v>
      </c>
      <c r="AF14205" t="s">
        <v>3377</v>
      </c>
      <c r="AG14205" t="s">
        <v>75628</v>
      </c>
      <c r="AH14205" t="s">
        <v>51</v>
      </c>
      <c r="AJ14205" t="s">
        <v>53</v>
      </c>
      <c r="AK14205" t="s">
        <v>78</v>
      </c>
      <c r="AO14205" t="s">
        <v>51552</v>
      </c>
    </row>
    <row r="14206" spans="1:43" x14ac:dyDescent="0.35">
      <c r="A14206" t="s">
        <v>75629</v>
      </c>
      <c r="B14206" t="s">
        <v>75630</v>
      </c>
      <c r="C14206" t="s">
        <v>320</v>
      </c>
      <c r="F14206">
        <v>13258422016</v>
      </c>
      <c r="G14206">
        <v>3258422016</v>
      </c>
      <c r="H14206" t="s">
        <v>75629</v>
      </c>
      <c r="J14206" t="s">
        <v>75631</v>
      </c>
      <c r="K14206" t="s">
        <v>75632</v>
      </c>
      <c r="M14206" t="s">
        <v>2637</v>
      </c>
      <c r="N14206" t="s">
        <v>398</v>
      </c>
      <c r="O14206">
        <v>87105</v>
      </c>
      <c r="P14206" t="s">
        <v>50</v>
      </c>
      <c r="U14206" s="1">
        <v>45385</v>
      </c>
      <c r="V14206" s="1">
        <v>45385</v>
      </c>
      <c r="W14206" s="1">
        <v>45385.459722222222</v>
      </c>
      <c r="X14206" s="1">
        <v>45385.459722222222</v>
      </c>
      <c r="AC14206" t="s">
        <v>53</v>
      </c>
      <c r="AD14206">
        <v>1000000001</v>
      </c>
      <c r="AE14206" s="1">
        <v>39973.351388888892</v>
      </c>
      <c r="AF14206" t="s">
        <v>3377</v>
      </c>
      <c r="AG14206" t="s">
        <v>75633</v>
      </c>
      <c r="AH14206" t="s">
        <v>51</v>
      </c>
      <c r="AJ14206" t="s">
        <v>53</v>
      </c>
      <c r="AK14206" t="s">
        <v>78</v>
      </c>
      <c r="AO14206" t="s">
        <v>51552</v>
      </c>
    </row>
    <row r="14207" spans="1:43" x14ac:dyDescent="0.35">
      <c r="A14207" t="s">
        <v>75634</v>
      </c>
      <c r="B14207" t="s">
        <v>7650</v>
      </c>
      <c r="C14207" t="s">
        <v>67496</v>
      </c>
      <c r="F14207">
        <v>17199921052</v>
      </c>
      <c r="H14207" t="s">
        <v>75634</v>
      </c>
      <c r="J14207" t="s">
        <v>75635</v>
      </c>
      <c r="K14207" t="s">
        <v>75636</v>
      </c>
      <c r="M14207" t="s">
        <v>75429</v>
      </c>
      <c r="N14207" t="s">
        <v>287</v>
      </c>
      <c r="O14207">
        <v>81101</v>
      </c>
      <c r="P14207" t="s">
        <v>50</v>
      </c>
      <c r="U14207" s="1">
        <v>45385</v>
      </c>
      <c r="V14207" s="1">
        <v>45385</v>
      </c>
      <c r="W14207" s="1">
        <v>45385.4375</v>
      </c>
      <c r="X14207" s="1">
        <v>45385.4375</v>
      </c>
      <c r="AC14207" t="s">
        <v>53</v>
      </c>
      <c r="AD14207">
        <v>1000000001</v>
      </c>
      <c r="AE14207" s="1">
        <v>39973.351388888892</v>
      </c>
      <c r="AF14207" t="s">
        <v>3377</v>
      </c>
      <c r="AG14207" t="s">
        <v>75637</v>
      </c>
      <c r="AH14207" t="s">
        <v>51</v>
      </c>
      <c r="AJ14207" t="s">
        <v>53</v>
      </c>
      <c r="AK14207" t="s">
        <v>78</v>
      </c>
      <c r="AO14207" t="s">
        <v>51552</v>
      </c>
    </row>
    <row r="14208" spans="1:43" x14ac:dyDescent="0.35">
      <c r="A14208" t="s">
        <v>75638</v>
      </c>
      <c r="B14208" t="s">
        <v>75639</v>
      </c>
      <c r="C14208" t="s">
        <v>75640</v>
      </c>
      <c r="H14208" t="s">
        <v>75641</v>
      </c>
      <c r="J14208" t="s">
        <v>23087</v>
      </c>
      <c r="P14208" t="s">
        <v>23088</v>
      </c>
      <c r="U14208" s="1">
        <v>45385</v>
      </c>
      <c r="V14208" s="1">
        <v>45385</v>
      </c>
      <c r="W14208" s="1">
        <v>45387.411805555559</v>
      </c>
      <c r="X14208" s="1">
        <v>45387.411805555559</v>
      </c>
      <c r="AC14208" t="s">
        <v>53</v>
      </c>
      <c r="AD14208">
        <v>1000000001</v>
      </c>
      <c r="AE14208" s="1">
        <v>39973.351388888892</v>
      </c>
      <c r="AF14208" t="s">
        <v>3377</v>
      </c>
      <c r="AG14208" t="s">
        <v>75642</v>
      </c>
      <c r="AH14208" t="s">
        <v>51</v>
      </c>
      <c r="AJ14208" t="s">
        <v>53</v>
      </c>
      <c r="AO14208" t="s">
        <v>5443</v>
      </c>
      <c r="AP14208" s="1">
        <v>45476.588888888888</v>
      </c>
    </row>
    <row r="14209" spans="1:43" x14ac:dyDescent="0.35">
      <c r="A14209" t="s">
        <v>75643</v>
      </c>
      <c r="B14209" t="s">
        <v>75644</v>
      </c>
      <c r="C14209" t="s">
        <v>75645</v>
      </c>
      <c r="F14209" t="s">
        <v>75646</v>
      </c>
      <c r="H14209" t="s">
        <v>75643</v>
      </c>
      <c r="J14209" t="s">
        <v>75647</v>
      </c>
      <c r="K14209" t="s">
        <v>75648</v>
      </c>
      <c r="M14209" t="s">
        <v>2700</v>
      </c>
      <c r="N14209" t="s">
        <v>65</v>
      </c>
      <c r="O14209">
        <v>80903</v>
      </c>
      <c r="P14209" t="s">
        <v>50</v>
      </c>
      <c r="U14209" s="1">
        <v>45385</v>
      </c>
      <c r="V14209" s="1">
        <v>45385</v>
      </c>
      <c r="W14209" s="1">
        <v>45385.543055555558</v>
      </c>
      <c r="X14209" s="1">
        <v>45385.543055555558</v>
      </c>
      <c r="AC14209" t="s">
        <v>53</v>
      </c>
      <c r="AD14209">
        <v>1000000001</v>
      </c>
      <c r="AE14209" s="1">
        <v>39973.351388888892</v>
      </c>
      <c r="AF14209" t="s">
        <v>3377</v>
      </c>
      <c r="AG14209" t="s">
        <v>75649</v>
      </c>
      <c r="AH14209" t="s">
        <v>51</v>
      </c>
      <c r="AJ14209" t="s">
        <v>53</v>
      </c>
      <c r="AK14209" t="s">
        <v>78</v>
      </c>
      <c r="AO14209" t="s">
        <v>5443</v>
      </c>
      <c r="AP14209" s="1">
        <v>45450.393750000003</v>
      </c>
      <c r="AQ14209" s="1">
        <v>45474.527777777781</v>
      </c>
    </row>
    <row r="14210" spans="1:43" x14ac:dyDescent="0.35">
      <c r="A14210" t="s">
        <v>75650</v>
      </c>
      <c r="B14210" t="s">
        <v>12365</v>
      </c>
      <c r="C14210" t="s">
        <v>5032</v>
      </c>
      <c r="F14210">
        <v>19158724000</v>
      </c>
      <c r="H14210" t="s">
        <v>75650</v>
      </c>
      <c r="J14210" t="s">
        <v>50203</v>
      </c>
      <c r="K14210" t="s">
        <v>75651</v>
      </c>
      <c r="M14210" t="s">
        <v>30106</v>
      </c>
      <c r="N14210" t="s">
        <v>637</v>
      </c>
      <c r="O14210">
        <v>79836</v>
      </c>
      <c r="P14210" t="s">
        <v>50</v>
      </c>
      <c r="U14210" s="1">
        <v>45386</v>
      </c>
      <c r="V14210" s="1">
        <v>45386</v>
      </c>
      <c r="W14210" s="1">
        <v>45386.422222222223</v>
      </c>
      <c r="X14210" s="1">
        <v>45386.422222222223</v>
      </c>
      <c r="AC14210" t="s">
        <v>53</v>
      </c>
      <c r="AD14210">
        <v>2969475971</v>
      </c>
      <c r="AE14210" s="1">
        <v>37194</v>
      </c>
      <c r="AF14210" t="s">
        <v>799</v>
      </c>
      <c r="AG14210" t="s">
        <v>75652</v>
      </c>
      <c r="AH14210" t="s">
        <v>51</v>
      </c>
      <c r="AJ14210" t="s">
        <v>53</v>
      </c>
      <c r="AK14210" t="s">
        <v>78</v>
      </c>
      <c r="AO14210" t="s">
        <v>5443</v>
      </c>
      <c r="AP14210" s="1">
        <v>45400.651388888888</v>
      </c>
      <c r="AQ14210" s="1">
        <v>45400.65347222222</v>
      </c>
    </row>
    <row r="14211" spans="1:43" x14ac:dyDescent="0.35">
      <c r="A14211" t="s">
        <v>75653</v>
      </c>
      <c r="B14211" t="s">
        <v>75654</v>
      </c>
      <c r="C14211" t="s">
        <v>940</v>
      </c>
      <c r="D14211" t="s">
        <v>861</v>
      </c>
      <c r="F14211" t="s">
        <v>47</v>
      </c>
      <c r="H14211" t="s">
        <v>75655</v>
      </c>
      <c r="J14211" t="s">
        <v>49</v>
      </c>
      <c r="P14211" t="s">
        <v>50</v>
      </c>
      <c r="U14211" s="1">
        <v>45386</v>
      </c>
      <c r="V14211" s="1">
        <v>45386</v>
      </c>
      <c r="W14211" s="1">
        <v>45386.496527777781</v>
      </c>
      <c r="X14211" s="1">
        <v>45386.496527777781</v>
      </c>
      <c r="AC14211" t="s">
        <v>53</v>
      </c>
      <c r="AD14211">
        <v>1000000000</v>
      </c>
      <c r="AE14211" s="1">
        <v>37295</v>
      </c>
      <c r="AG14211" t="s">
        <v>75656</v>
      </c>
      <c r="AH14211" t="s">
        <v>51</v>
      </c>
      <c r="AJ14211" t="s">
        <v>53</v>
      </c>
      <c r="AO14211" t="s">
        <v>5443</v>
      </c>
      <c r="AP14211" s="1">
        <v>45425.760416666664</v>
      </c>
    </row>
    <row r="14212" spans="1:43" x14ac:dyDescent="0.35">
      <c r="A14212" t="s">
        <v>75657</v>
      </c>
      <c r="B14212" t="s">
        <v>14698</v>
      </c>
      <c r="C14212" t="s">
        <v>9136</v>
      </c>
      <c r="F14212">
        <v>13033658981</v>
      </c>
      <c r="H14212" t="s">
        <v>75658</v>
      </c>
      <c r="J14212" t="s">
        <v>74977</v>
      </c>
      <c r="K14212" t="s">
        <v>75659</v>
      </c>
      <c r="M14212" t="s">
        <v>2815</v>
      </c>
      <c r="N14212" t="s">
        <v>287</v>
      </c>
      <c r="O14212">
        <v>80011</v>
      </c>
      <c r="P14212" t="s">
        <v>50</v>
      </c>
      <c r="U14212" s="1">
        <v>45386</v>
      </c>
      <c r="V14212" s="1">
        <v>45386</v>
      </c>
      <c r="W14212" s="1">
        <v>45386.602777777778</v>
      </c>
      <c r="X14212" s="1">
        <v>45386.602777777778</v>
      </c>
      <c r="AC14212" t="s">
        <v>53</v>
      </c>
      <c r="AD14212">
        <v>2969485219</v>
      </c>
      <c r="AE14212" s="1">
        <v>37784</v>
      </c>
      <c r="AF14212" t="s">
        <v>47615</v>
      </c>
      <c r="AG14212" t="s">
        <v>75660</v>
      </c>
      <c r="AH14212" t="s">
        <v>51</v>
      </c>
      <c r="AJ14212" t="s">
        <v>53</v>
      </c>
      <c r="AK14212" t="s">
        <v>78</v>
      </c>
      <c r="AO14212" t="s">
        <v>5443</v>
      </c>
      <c r="AP14212" s="1">
        <v>45386.606249999997</v>
      </c>
    </row>
    <row r="14213" spans="1:43" x14ac:dyDescent="0.35">
      <c r="A14213" t="s">
        <v>75661</v>
      </c>
      <c r="B14213" t="s">
        <v>75662</v>
      </c>
      <c r="C14213" t="s">
        <v>2515</v>
      </c>
      <c r="F14213" t="s">
        <v>75663</v>
      </c>
      <c r="H14213" t="s">
        <v>75664</v>
      </c>
      <c r="I14213" t="s">
        <v>101</v>
      </c>
      <c r="J14213" t="s">
        <v>75665</v>
      </c>
      <c r="K14213" t="s">
        <v>75666</v>
      </c>
      <c r="M14213" t="s">
        <v>75667</v>
      </c>
      <c r="N14213" t="s">
        <v>637</v>
      </c>
      <c r="O14213">
        <v>79788</v>
      </c>
      <c r="P14213" t="s">
        <v>50</v>
      </c>
      <c r="U14213" s="1">
        <v>45386</v>
      </c>
      <c r="V14213" s="1">
        <v>45386</v>
      </c>
      <c r="W14213" s="1">
        <v>45387.373611111114</v>
      </c>
      <c r="X14213" s="1">
        <v>45387.373611111114</v>
      </c>
      <c r="AC14213" t="s">
        <v>53</v>
      </c>
      <c r="AD14213">
        <v>2969588015</v>
      </c>
      <c r="AE14213" s="1">
        <v>41348.661111111112</v>
      </c>
      <c r="AF14213" t="s">
        <v>75668</v>
      </c>
      <c r="AG14213" t="s">
        <v>75669</v>
      </c>
      <c r="AH14213" t="s">
        <v>51</v>
      </c>
      <c r="AJ14213" t="s">
        <v>53</v>
      </c>
      <c r="AO14213" t="s">
        <v>5443</v>
      </c>
    </row>
    <row r="14214" spans="1:43" x14ac:dyDescent="0.35">
      <c r="A14214" t="s">
        <v>75670</v>
      </c>
      <c r="B14214" t="s">
        <v>75671</v>
      </c>
      <c r="C14214" t="s">
        <v>75672</v>
      </c>
      <c r="F14214">
        <v>19709843404</v>
      </c>
      <c r="H14214" t="s">
        <v>75670</v>
      </c>
      <c r="J14214" t="s">
        <v>47211</v>
      </c>
      <c r="K14214" t="s">
        <v>47212</v>
      </c>
      <c r="M14214" t="s">
        <v>9724</v>
      </c>
      <c r="N14214" t="s">
        <v>287</v>
      </c>
      <c r="O14214">
        <v>81652</v>
      </c>
      <c r="P14214" t="s">
        <v>50</v>
      </c>
      <c r="U14214" s="1">
        <v>45386</v>
      </c>
      <c r="V14214" s="1">
        <v>45386</v>
      </c>
      <c r="AC14214" t="s">
        <v>53</v>
      </c>
      <c r="AD14214">
        <v>2969483664</v>
      </c>
      <c r="AE14214" s="1">
        <v>37665</v>
      </c>
      <c r="AG14214" t="s">
        <v>75673</v>
      </c>
      <c r="AH14214" t="s">
        <v>51</v>
      </c>
      <c r="AJ14214" t="s">
        <v>53</v>
      </c>
      <c r="AO14214" t="s">
        <v>57090</v>
      </c>
    </row>
    <row r="14215" spans="1:43" x14ac:dyDescent="0.35">
      <c r="A14215" t="s">
        <v>75674</v>
      </c>
      <c r="B14215" t="s">
        <v>75675</v>
      </c>
      <c r="C14215" t="s">
        <v>9273</v>
      </c>
      <c r="F14215">
        <v>12162102854</v>
      </c>
      <c r="H14215" t="s">
        <v>75674</v>
      </c>
      <c r="J14215" t="s">
        <v>75676</v>
      </c>
      <c r="K14215" t="s">
        <v>75677</v>
      </c>
      <c r="M14215" t="s">
        <v>75678</v>
      </c>
      <c r="N14215" t="s">
        <v>287</v>
      </c>
      <c r="O14215">
        <v>81252</v>
      </c>
      <c r="P14215" t="s">
        <v>50</v>
      </c>
      <c r="U14215" s="1">
        <v>45386</v>
      </c>
      <c r="V14215" s="1">
        <v>45386</v>
      </c>
      <c r="W14215" s="1">
        <v>45386.720833333333</v>
      </c>
      <c r="X14215" s="1">
        <v>45386.720833333333</v>
      </c>
      <c r="AC14215" t="s">
        <v>53</v>
      </c>
      <c r="AD14215">
        <v>2974092440</v>
      </c>
      <c r="AE14215" s="1">
        <v>45350.068749999999</v>
      </c>
      <c r="AF14215" t="s">
        <v>75679</v>
      </c>
      <c r="AG14215" t="s">
        <v>75680</v>
      </c>
      <c r="AH14215" t="s">
        <v>51</v>
      </c>
      <c r="AJ14215" t="s">
        <v>53</v>
      </c>
      <c r="AK14215" t="s">
        <v>78</v>
      </c>
      <c r="AO14215" t="s">
        <v>5443</v>
      </c>
      <c r="AP14215" s="1">
        <v>45386.719444444447</v>
      </c>
    </row>
    <row r="14216" spans="1:43" x14ac:dyDescent="0.35">
      <c r="A14216" t="s">
        <v>75681</v>
      </c>
      <c r="B14216" t="s">
        <v>75682</v>
      </c>
      <c r="C14216" t="s">
        <v>71889</v>
      </c>
      <c r="F14216">
        <v>19562362981</v>
      </c>
      <c r="H14216" t="s">
        <v>75683</v>
      </c>
      <c r="J14216" t="s">
        <v>5239</v>
      </c>
      <c r="K14216" t="s">
        <v>75684</v>
      </c>
      <c r="M14216" t="s">
        <v>3678</v>
      </c>
      <c r="N14216" t="s">
        <v>398</v>
      </c>
      <c r="O14216">
        <v>88220</v>
      </c>
      <c r="P14216" t="s">
        <v>50</v>
      </c>
      <c r="U14216" s="1">
        <v>45386</v>
      </c>
      <c r="V14216" s="1">
        <v>45386</v>
      </c>
      <c r="W14216" s="1">
        <v>45386.694444444445</v>
      </c>
      <c r="X14216" s="1">
        <v>45386.694444444445</v>
      </c>
      <c r="AC14216" t="s">
        <v>53</v>
      </c>
      <c r="AD14216">
        <v>2969475162</v>
      </c>
      <c r="AE14216" s="1">
        <v>37147</v>
      </c>
      <c r="AF14216" t="s">
        <v>5241</v>
      </c>
      <c r="AG14216" t="s">
        <v>75685</v>
      </c>
      <c r="AH14216" t="s">
        <v>51</v>
      </c>
      <c r="AJ14216" t="s">
        <v>53</v>
      </c>
      <c r="AK14216" t="s">
        <v>78</v>
      </c>
      <c r="AO14216" t="s">
        <v>5443</v>
      </c>
      <c r="AP14216" s="1">
        <v>45457.926388888889</v>
      </c>
    </row>
    <row r="14217" spans="1:43" x14ac:dyDescent="0.35">
      <c r="A14217" t="s">
        <v>75686</v>
      </c>
      <c r="B14217" t="s">
        <v>25006</v>
      </c>
      <c r="C14217" t="s">
        <v>849</v>
      </c>
      <c r="D14217" t="s">
        <v>623</v>
      </c>
      <c r="F14217" t="s">
        <v>47</v>
      </c>
      <c r="H14217" t="s">
        <v>75687</v>
      </c>
      <c r="J14217" t="s">
        <v>49</v>
      </c>
      <c r="P14217" t="s">
        <v>50</v>
      </c>
      <c r="U14217" s="1">
        <v>45386</v>
      </c>
      <c r="V14217" s="1">
        <v>45386</v>
      </c>
      <c r="W14217" s="1">
        <v>45386.49722222222</v>
      </c>
      <c r="X14217" s="1">
        <v>45386.49722222222</v>
      </c>
      <c r="AC14217" t="s">
        <v>53</v>
      </c>
      <c r="AD14217">
        <v>1000000000</v>
      </c>
      <c r="AE14217" s="1">
        <v>37295</v>
      </c>
      <c r="AG14217" t="s">
        <v>75688</v>
      </c>
      <c r="AH14217" t="s">
        <v>51</v>
      </c>
      <c r="AJ14217" t="s">
        <v>53</v>
      </c>
      <c r="AO14217" t="s">
        <v>5443</v>
      </c>
      <c r="AP14217" s="1">
        <v>45399.703472222223</v>
      </c>
    </row>
    <row r="14218" spans="1:43" x14ac:dyDescent="0.35">
      <c r="A14218" t="s">
        <v>48514</v>
      </c>
      <c r="B14218" t="s">
        <v>51566</v>
      </c>
      <c r="C14218" t="s">
        <v>302</v>
      </c>
      <c r="D14218" t="s">
        <v>347</v>
      </c>
      <c r="H14218" t="s">
        <v>48513</v>
      </c>
      <c r="J14218" t="s">
        <v>49</v>
      </c>
      <c r="P14218" t="s">
        <v>50</v>
      </c>
      <c r="U14218" s="1">
        <v>45386</v>
      </c>
      <c r="V14218" s="1">
        <v>45386</v>
      </c>
      <c r="W14218" s="1">
        <v>45386.49722222222</v>
      </c>
      <c r="X14218" s="1">
        <v>45386.49722222222</v>
      </c>
      <c r="AC14218" t="s">
        <v>53</v>
      </c>
      <c r="AD14218">
        <v>1000000000</v>
      </c>
      <c r="AE14218" s="1">
        <v>37295</v>
      </c>
      <c r="AG14218" t="s">
        <v>75689</v>
      </c>
      <c r="AH14218" t="s">
        <v>51</v>
      </c>
      <c r="AJ14218" t="s">
        <v>53</v>
      </c>
      <c r="AO14218" t="s">
        <v>5443</v>
      </c>
      <c r="AP14218" s="1">
        <v>45386.372916666667</v>
      </c>
    </row>
    <row r="14219" spans="1:43" x14ac:dyDescent="0.35">
      <c r="A14219" t="s">
        <v>75690</v>
      </c>
      <c r="B14219" t="s">
        <v>75691</v>
      </c>
      <c r="C14219" t="s">
        <v>18283</v>
      </c>
      <c r="F14219">
        <v>14402124686</v>
      </c>
      <c r="H14219" t="s">
        <v>75690</v>
      </c>
      <c r="J14219" t="s">
        <v>75692</v>
      </c>
      <c r="K14219" t="s">
        <v>75693</v>
      </c>
      <c r="M14219" t="s">
        <v>8413</v>
      </c>
      <c r="N14219" t="s">
        <v>287</v>
      </c>
      <c r="O14219">
        <v>80521</v>
      </c>
      <c r="P14219" t="s">
        <v>50</v>
      </c>
      <c r="U14219" s="1">
        <v>45386</v>
      </c>
      <c r="V14219" s="1">
        <v>45386</v>
      </c>
      <c r="W14219" s="1">
        <v>45386.541666666664</v>
      </c>
      <c r="X14219" s="1">
        <v>45386.541666666664</v>
      </c>
      <c r="AC14219" t="s">
        <v>53</v>
      </c>
      <c r="AD14219">
        <v>2974175914</v>
      </c>
      <c r="AE14219" s="1">
        <v>45386.556944444441</v>
      </c>
      <c r="AF14219" t="s">
        <v>75694</v>
      </c>
      <c r="AG14219" t="s">
        <v>75695</v>
      </c>
      <c r="AH14219" t="s">
        <v>51</v>
      </c>
      <c r="AJ14219" t="s">
        <v>53</v>
      </c>
      <c r="AK14219" t="s">
        <v>78</v>
      </c>
      <c r="AO14219" t="s">
        <v>5443</v>
      </c>
      <c r="AP14219" s="1">
        <v>45386.663888888892</v>
      </c>
      <c r="AQ14219" s="1">
        <v>45386.632638888892</v>
      </c>
    </row>
    <row r="14220" spans="1:43" x14ac:dyDescent="0.35">
      <c r="A14220" t="s">
        <v>75696</v>
      </c>
      <c r="B14220" t="s">
        <v>75697</v>
      </c>
      <c r="C14220" t="s">
        <v>47553</v>
      </c>
      <c r="F14220">
        <v>19704677967</v>
      </c>
      <c r="H14220" t="s">
        <v>75696</v>
      </c>
      <c r="J14220" t="s">
        <v>75698</v>
      </c>
      <c r="K14220" t="s">
        <v>75699</v>
      </c>
      <c r="M14220" t="s">
        <v>75700</v>
      </c>
      <c r="N14220" t="s">
        <v>287</v>
      </c>
      <c r="O14220">
        <v>80653</v>
      </c>
      <c r="P14220" t="s">
        <v>50</v>
      </c>
      <c r="U14220" s="1">
        <v>45386</v>
      </c>
      <c r="V14220" s="1">
        <v>45386</v>
      </c>
      <c r="W14220" s="1">
        <v>45386.88958333333</v>
      </c>
      <c r="X14220" s="1">
        <v>45386.88958333333</v>
      </c>
      <c r="AC14220" t="s">
        <v>53</v>
      </c>
      <c r="AD14220">
        <v>1000000001</v>
      </c>
      <c r="AE14220" s="1">
        <v>39973.351388888892</v>
      </c>
      <c r="AF14220" t="s">
        <v>3377</v>
      </c>
      <c r="AG14220" t="s">
        <v>75701</v>
      </c>
      <c r="AH14220" t="s">
        <v>51</v>
      </c>
      <c r="AJ14220" t="s">
        <v>53</v>
      </c>
      <c r="AK14220" t="s">
        <v>78</v>
      </c>
      <c r="AO14220" t="s">
        <v>51552</v>
      </c>
      <c r="AP14220" s="1">
        <v>45406.839583333334</v>
      </c>
    </row>
    <row r="14221" spans="1:43" x14ac:dyDescent="0.35">
      <c r="A14221" t="s">
        <v>75702</v>
      </c>
      <c r="B14221" t="s">
        <v>44926</v>
      </c>
      <c r="C14221" t="s">
        <v>11202</v>
      </c>
      <c r="F14221">
        <v>17206128878</v>
      </c>
      <c r="H14221" t="s">
        <v>73776</v>
      </c>
      <c r="J14221" t="s">
        <v>75703</v>
      </c>
      <c r="K14221" t="s">
        <v>75704</v>
      </c>
      <c r="M14221" t="s">
        <v>64</v>
      </c>
      <c r="N14221" t="s">
        <v>287</v>
      </c>
      <c r="O14221">
        <v>80022</v>
      </c>
      <c r="P14221" t="s">
        <v>50</v>
      </c>
      <c r="U14221" s="1">
        <v>45386</v>
      </c>
      <c r="V14221" s="1">
        <v>45386</v>
      </c>
      <c r="W14221" s="1">
        <v>45386.626388888886</v>
      </c>
      <c r="X14221" s="1">
        <v>45386.626388888886</v>
      </c>
      <c r="AC14221" t="s">
        <v>53</v>
      </c>
      <c r="AD14221">
        <v>1000000001</v>
      </c>
      <c r="AE14221" s="1">
        <v>39973.351388888892</v>
      </c>
      <c r="AF14221" t="s">
        <v>3377</v>
      </c>
      <c r="AG14221" t="s">
        <v>75705</v>
      </c>
      <c r="AH14221" t="s">
        <v>51</v>
      </c>
      <c r="AJ14221" t="s">
        <v>53</v>
      </c>
      <c r="AK14221" t="s">
        <v>78</v>
      </c>
      <c r="AO14221" t="s">
        <v>5443</v>
      </c>
      <c r="AP14221" s="1">
        <v>45468.722222222219</v>
      </c>
    </row>
    <row r="14222" spans="1:43" x14ac:dyDescent="0.35">
      <c r="A14222" t="s">
        <v>75706</v>
      </c>
      <c r="B14222" t="s">
        <v>27929</v>
      </c>
      <c r="C14222" t="s">
        <v>258</v>
      </c>
      <c r="F14222">
        <v>15754433105</v>
      </c>
      <c r="H14222" t="s">
        <v>75706</v>
      </c>
      <c r="K14222" t="s">
        <v>75707</v>
      </c>
      <c r="M14222" t="s">
        <v>370</v>
      </c>
      <c r="N14222" t="s">
        <v>398</v>
      </c>
      <c r="O14222">
        <v>88242</v>
      </c>
      <c r="P14222" t="s">
        <v>50</v>
      </c>
      <c r="U14222" s="1">
        <v>45386</v>
      </c>
      <c r="V14222" s="1">
        <v>45386</v>
      </c>
      <c r="W14222" s="1">
        <v>45386.588888888888</v>
      </c>
      <c r="X14222" s="1">
        <v>45386.588888888888</v>
      </c>
      <c r="AC14222" t="s">
        <v>53</v>
      </c>
      <c r="AD14222">
        <v>1000000001</v>
      </c>
      <c r="AE14222" s="1">
        <v>39973.351388888892</v>
      </c>
      <c r="AF14222" t="s">
        <v>3377</v>
      </c>
      <c r="AG14222" t="s">
        <v>75708</v>
      </c>
      <c r="AH14222" t="s">
        <v>51</v>
      </c>
      <c r="AJ14222" t="s">
        <v>53</v>
      </c>
      <c r="AK14222" t="s">
        <v>78</v>
      </c>
      <c r="AO14222" t="s">
        <v>5443</v>
      </c>
      <c r="AP14222" s="1">
        <v>45411.796527777777</v>
      </c>
    </row>
    <row r="14223" spans="1:43" x14ac:dyDescent="0.35">
      <c r="A14223" t="s">
        <v>75709</v>
      </c>
      <c r="B14223" t="s">
        <v>39749</v>
      </c>
      <c r="C14223" t="s">
        <v>996</v>
      </c>
      <c r="F14223">
        <v>14049343311</v>
      </c>
      <c r="H14223" t="s">
        <v>75709</v>
      </c>
      <c r="K14223" t="s">
        <v>75710</v>
      </c>
      <c r="M14223" t="s">
        <v>148</v>
      </c>
      <c r="N14223" t="s">
        <v>637</v>
      </c>
      <c r="O14223">
        <v>79924</v>
      </c>
      <c r="P14223" t="s">
        <v>50</v>
      </c>
      <c r="U14223" s="1">
        <v>45386</v>
      </c>
      <c r="V14223" s="1">
        <v>45386</v>
      </c>
      <c r="W14223" s="1">
        <v>45386.417361111111</v>
      </c>
      <c r="X14223" s="1">
        <v>45386.417361111111</v>
      </c>
      <c r="AC14223" t="s">
        <v>53</v>
      </c>
      <c r="AD14223">
        <v>1000000001</v>
      </c>
      <c r="AE14223" s="1">
        <v>39973.351388888892</v>
      </c>
      <c r="AF14223" t="s">
        <v>3377</v>
      </c>
      <c r="AG14223" t="s">
        <v>75711</v>
      </c>
      <c r="AH14223" t="s">
        <v>51</v>
      </c>
      <c r="AJ14223" t="s">
        <v>53</v>
      </c>
      <c r="AK14223" t="s">
        <v>78</v>
      </c>
      <c r="AO14223" t="s">
        <v>51552</v>
      </c>
    </row>
    <row r="14224" spans="1:43" x14ac:dyDescent="0.35">
      <c r="A14224" t="s">
        <v>75712</v>
      </c>
      <c r="B14224" t="s">
        <v>37591</v>
      </c>
      <c r="C14224" t="s">
        <v>1052</v>
      </c>
      <c r="F14224">
        <v>19702616883</v>
      </c>
      <c r="H14224" t="s">
        <v>75712</v>
      </c>
      <c r="J14224" t="s">
        <v>72709</v>
      </c>
      <c r="K14224" t="s">
        <v>75713</v>
      </c>
      <c r="M14224" t="s">
        <v>68563</v>
      </c>
      <c r="N14224" t="s">
        <v>287</v>
      </c>
      <c r="O14224">
        <v>81521</v>
      </c>
      <c r="P14224" t="s">
        <v>50</v>
      </c>
      <c r="U14224" s="1">
        <v>45386</v>
      </c>
      <c r="V14224" s="1">
        <v>45386</v>
      </c>
      <c r="W14224" s="1">
        <v>45386.522222222222</v>
      </c>
      <c r="X14224" s="1">
        <v>45386.522222222222</v>
      </c>
      <c r="AC14224" t="s">
        <v>53</v>
      </c>
      <c r="AD14224">
        <v>2974081852</v>
      </c>
      <c r="AE14224" s="1">
        <v>45330.525694444441</v>
      </c>
      <c r="AF14224" t="s">
        <v>72711</v>
      </c>
      <c r="AG14224" t="s">
        <v>75714</v>
      </c>
      <c r="AH14224" t="s">
        <v>51</v>
      </c>
      <c r="AJ14224" t="s">
        <v>53</v>
      </c>
      <c r="AK14224" t="s">
        <v>78</v>
      </c>
      <c r="AO14224" t="s">
        <v>5443</v>
      </c>
      <c r="AP14224" s="1">
        <v>45386.51666666667</v>
      </c>
    </row>
    <row r="14225" spans="1:43" x14ac:dyDescent="0.35">
      <c r="A14225" t="s">
        <v>75715</v>
      </c>
      <c r="B14225" t="s">
        <v>75716</v>
      </c>
      <c r="C14225" t="s">
        <v>1608</v>
      </c>
      <c r="F14225">
        <v>19155397929</v>
      </c>
      <c r="H14225" t="s">
        <v>75715</v>
      </c>
      <c r="J14225" t="s">
        <v>75717</v>
      </c>
      <c r="K14225" t="s">
        <v>75718</v>
      </c>
      <c r="M14225" t="s">
        <v>148</v>
      </c>
      <c r="N14225" t="s">
        <v>637</v>
      </c>
      <c r="O14225">
        <v>79936</v>
      </c>
      <c r="P14225" t="s">
        <v>50</v>
      </c>
      <c r="U14225" s="1">
        <v>45386</v>
      </c>
      <c r="V14225" s="1">
        <v>45386</v>
      </c>
      <c r="W14225" s="1">
        <v>45386.462500000001</v>
      </c>
      <c r="X14225" s="1">
        <v>45386.462500000001</v>
      </c>
      <c r="AC14225" t="s">
        <v>53</v>
      </c>
      <c r="AD14225">
        <v>2974175933</v>
      </c>
      <c r="AE14225" s="1">
        <v>45386.55972222222</v>
      </c>
      <c r="AF14225" t="s">
        <v>75719</v>
      </c>
      <c r="AG14225" t="s">
        <v>75720</v>
      </c>
      <c r="AH14225" t="s">
        <v>51</v>
      </c>
      <c r="AJ14225" t="s">
        <v>53</v>
      </c>
      <c r="AK14225" t="s">
        <v>78</v>
      </c>
      <c r="AO14225" t="s">
        <v>5443</v>
      </c>
      <c r="AP14225" s="1">
        <v>45467.468055555553</v>
      </c>
      <c r="AQ14225" s="1">
        <v>45386.577777777777</v>
      </c>
    </row>
    <row r="14226" spans="1:43" x14ac:dyDescent="0.35">
      <c r="A14226" t="s">
        <v>75721</v>
      </c>
      <c r="B14226" t="s">
        <v>61043</v>
      </c>
      <c r="C14226" t="s">
        <v>9084</v>
      </c>
      <c r="F14226">
        <v>19156670530</v>
      </c>
      <c r="H14226" t="s">
        <v>75721</v>
      </c>
      <c r="J14226" t="s">
        <v>75722</v>
      </c>
      <c r="K14226" t="s">
        <v>75723</v>
      </c>
      <c r="M14226" t="s">
        <v>15479</v>
      </c>
      <c r="N14226" t="s">
        <v>14739</v>
      </c>
      <c r="O14226">
        <v>60607</v>
      </c>
      <c r="P14226" t="s">
        <v>50</v>
      </c>
      <c r="U14226" s="1">
        <v>45387</v>
      </c>
      <c r="V14226" s="1">
        <v>45387</v>
      </c>
      <c r="W14226" s="1">
        <v>45387.477777777778</v>
      </c>
      <c r="X14226" s="1">
        <v>45387.477777777778</v>
      </c>
      <c r="AC14226" t="s">
        <v>53</v>
      </c>
      <c r="AD14226">
        <v>2974096347</v>
      </c>
      <c r="AE14226" s="1">
        <v>45354.773611111108</v>
      </c>
      <c r="AF14226" t="s">
        <v>75724</v>
      </c>
      <c r="AG14226" t="s">
        <v>75725</v>
      </c>
      <c r="AH14226" t="s">
        <v>51</v>
      </c>
      <c r="AJ14226" t="s">
        <v>53</v>
      </c>
      <c r="AK14226" t="s">
        <v>78</v>
      </c>
      <c r="AO14226" t="s">
        <v>5443</v>
      </c>
      <c r="AP14226" s="1">
        <v>45387.498611111114</v>
      </c>
      <c r="AQ14226" s="1">
        <v>45387.481944444444</v>
      </c>
    </row>
    <row r="14227" spans="1:43" x14ac:dyDescent="0.35">
      <c r="A14227" t="s">
        <v>75726</v>
      </c>
      <c r="B14227" t="s">
        <v>20190</v>
      </c>
      <c r="C14227" t="s">
        <v>56030</v>
      </c>
      <c r="F14227">
        <v>13184880590</v>
      </c>
      <c r="H14227" t="s">
        <v>75726</v>
      </c>
      <c r="J14227" t="s">
        <v>75727</v>
      </c>
      <c r="K14227" t="s">
        <v>75728</v>
      </c>
      <c r="M14227" t="s">
        <v>50372</v>
      </c>
      <c r="N14227" t="s">
        <v>7345</v>
      </c>
      <c r="O14227">
        <v>99515</v>
      </c>
      <c r="P14227" t="s">
        <v>50</v>
      </c>
      <c r="U14227" s="1">
        <v>45387</v>
      </c>
      <c r="V14227" s="1">
        <v>45387</v>
      </c>
      <c r="W14227" s="1">
        <v>45387.406944444447</v>
      </c>
      <c r="X14227" s="1">
        <v>45387.406944444447</v>
      </c>
      <c r="AC14227" t="s">
        <v>53</v>
      </c>
      <c r="AD14227">
        <v>2969609217</v>
      </c>
      <c r="AE14227" s="1">
        <v>41670.634722222225</v>
      </c>
      <c r="AF14227" t="s">
        <v>75729</v>
      </c>
      <c r="AG14227" t="s">
        <v>75730</v>
      </c>
      <c r="AH14227" t="s">
        <v>51</v>
      </c>
      <c r="AJ14227" t="s">
        <v>53</v>
      </c>
      <c r="AK14227" t="s">
        <v>78</v>
      </c>
      <c r="AO14227" t="s">
        <v>5443</v>
      </c>
      <c r="AP14227" s="1">
        <v>45387.396527777775</v>
      </c>
    </row>
    <row r="14228" spans="1:43" x14ac:dyDescent="0.35">
      <c r="A14228" t="s">
        <v>75731</v>
      </c>
      <c r="B14228" t="s">
        <v>75732</v>
      </c>
      <c r="C14228" t="s">
        <v>9111</v>
      </c>
      <c r="F14228">
        <v>15755127192</v>
      </c>
      <c r="H14228" t="s">
        <v>75731</v>
      </c>
      <c r="J14228" t="s">
        <v>75733</v>
      </c>
      <c r="K14228" t="s">
        <v>75734</v>
      </c>
      <c r="M14228" t="s">
        <v>75735</v>
      </c>
      <c r="N14228" t="s">
        <v>398</v>
      </c>
      <c r="O14228">
        <v>88417</v>
      </c>
      <c r="P14228" t="s">
        <v>50</v>
      </c>
      <c r="U14228" s="1">
        <v>45387</v>
      </c>
      <c r="V14228" s="1">
        <v>45387</v>
      </c>
      <c r="W14228" s="1">
        <v>45387.495833333334</v>
      </c>
      <c r="X14228" s="1">
        <v>45387.495833333334</v>
      </c>
      <c r="AC14228" t="s">
        <v>53</v>
      </c>
      <c r="AD14228">
        <v>2974177111</v>
      </c>
      <c r="AE14228" s="1">
        <v>45387.525694444441</v>
      </c>
      <c r="AF14228" t="s">
        <v>75736</v>
      </c>
      <c r="AG14228" t="s">
        <v>75737</v>
      </c>
      <c r="AH14228" t="s">
        <v>51</v>
      </c>
      <c r="AJ14228" t="s">
        <v>53</v>
      </c>
      <c r="AK14228" t="s">
        <v>78</v>
      </c>
      <c r="AO14228" t="s">
        <v>5443</v>
      </c>
      <c r="AP14228" s="1">
        <v>45387.597222222219</v>
      </c>
      <c r="AQ14228" s="1">
        <v>45387.538888888892</v>
      </c>
    </row>
    <row r="14229" spans="1:43" x14ac:dyDescent="0.35">
      <c r="A14229" t="s">
        <v>75738</v>
      </c>
      <c r="B14229" t="s">
        <v>3829</v>
      </c>
      <c r="C14229" t="s">
        <v>29465</v>
      </c>
      <c r="F14229">
        <v>19152037364</v>
      </c>
      <c r="H14229" t="s">
        <v>75738</v>
      </c>
      <c r="J14229" t="s">
        <v>75739</v>
      </c>
      <c r="K14229" t="s">
        <v>75740</v>
      </c>
      <c r="M14229" t="s">
        <v>148</v>
      </c>
      <c r="N14229" t="s">
        <v>637</v>
      </c>
      <c r="O14229">
        <v>79936</v>
      </c>
      <c r="P14229" t="s">
        <v>50</v>
      </c>
      <c r="U14229" s="1">
        <v>45387</v>
      </c>
      <c r="V14229" s="1">
        <v>45387</v>
      </c>
      <c r="W14229" s="1">
        <v>45387.623611111114</v>
      </c>
      <c r="X14229" s="1">
        <v>45387.623611111114</v>
      </c>
      <c r="AC14229" t="s">
        <v>53</v>
      </c>
      <c r="AD14229">
        <v>2974177538</v>
      </c>
      <c r="AE14229" s="1">
        <v>45387.674305555556</v>
      </c>
      <c r="AF14229" t="s">
        <v>75741</v>
      </c>
      <c r="AG14229" t="s">
        <v>75742</v>
      </c>
      <c r="AH14229" t="s">
        <v>51</v>
      </c>
      <c r="AJ14229" t="s">
        <v>53</v>
      </c>
      <c r="AK14229" t="s">
        <v>78</v>
      </c>
      <c r="AO14229" t="s">
        <v>5443</v>
      </c>
      <c r="AP14229" s="1">
        <v>45387.699305555558</v>
      </c>
      <c r="AQ14229" s="1">
        <v>45387.689583333333</v>
      </c>
    </row>
    <row r="14230" spans="1:43" x14ac:dyDescent="0.35">
      <c r="A14230" t="s">
        <v>75743</v>
      </c>
      <c r="B14230" t="s">
        <v>75744</v>
      </c>
      <c r="C14230" t="s">
        <v>75745</v>
      </c>
      <c r="F14230" t="s">
        <v>47</v>
      </c>
      <c r="H14230" t="s">
        <v>75746</v>
      </c>
      <c r="J14230" t="s">
        <v>49</v>
      </c>
      <c r="P14230" t="s">
        <v>50</v>
      </c>
      <c r="U14230" s="1">
        <v>45387</v>
      </c>
      <c r="V14230" s="1">
        <v>45387</v>
      </c>
      <c r="W14230" s="1">
        <v>45391.647916666669</v>
      </c>
      <c r="X14230" s="1">
        <v>45391.647916666669</v>
      </c>
      <c r="AC14230" t="s">
        <v>53</v>
      </c>
      <c r="AD14230">
        <v>1000000000</v>
      </c>
      <c r="AE14230" s="1">
        <v>37295</v>
      </c>
      <c r="AG14230" t="s">
        <v>75747</v>
      </c>
      <c r="AH14230" t="s">
        <v>51</v>
      </c>
      <c r="AJ14230" t="s">
        <v>53</v>
      </c>
      <c r="AO14230" t="s">
        <v>5443</v>
      </c>
      <c r="AP14230" s="1">
        <v>45387.671527777777</v>
      </c>
    </row>
    <row r="14231" spans="1:43" x14ac:dyDescent="0.35">
      <c r="A14231" t="s">
        <v>75748</v>
      </c>
      <c r="B14231" t="s">
        <v>75749</v>
      </c>
      <c r="C14231" t="s">
        <v>1429</v>
      </c>
      <c r="F14231">
        <v>19706178269</v>
      </c>
      <c r="H14231" t="s">
        <v>75748</v>
      </c>
      <c r="K14231" t="s">
        <v>75750</v>
      </c>
      <c r="M14231" t="s">
        <v>154</v>
      </c>
      <c r="N14231" t="s">
        <v>287</v>
      </c>
      <c r="O14231">
        <v>80631</v>
      </c>
      <c r="P14231" t="s">
        <v>50</v>
      </c>
      <c r="U14231" s="1">
        <v>45387</v>
      </c>
      <c r="V14231" s="1">
        <v>45387</v>
      </c>
      <c r="W14231" s="1">
        <v>45387.590277777781</v>
      </c>
      <c r="X14231" s="1">
        <v>45387.590277777781</v>
      </c>
      <c r="AC14231" t="s">
        <v>53</v>
      </c>
      <c r="AD14231">
        <v>1000000001</v>
      </c>
      <c r="AE14231" s="1">
        <v>39973.351388888892</v>
      </c>
      <c r="AF14231" t="s">
        <v>3377</v>
      </c>
      <c r="AG14231" t="s">
        <v>75751</v>
      </c>
      <c r="AH14231" t="s">
        <v>51</v>
      </c>
      <c r="AJ14231" t="s">
        <v>53</v>
      </c>
      <c r="AK14231" t="s">
        <v>78</v>
      </c>
      <c r="AO14231" t="s">
        <v>51552</v>
      </c>
    </row>
    <row r="14232" spans="1:43" x14ac:dyDescent="0.35">
      <c r="A14232" t="s">
        <v>75752</v>
      </c>
      <c r="B14232" t="s">
        <v>15558</v>
      </c>
      <c r="C14232" t="s">
        <v>1775</v>
      </c>
      <c r="D14232" t="s">
        <v>946</v>
      </c>
      <c r="H14232" t="s">
        <v>75753</v>
      </c>
      <c r="J14232" t="s">
        <v>49</v>
      </c>
      <c r="P14232" t="s">
        <v>50</v>
      </c>
      <c r="U14232" s="1">
        <v>45387</v>
      </c>
      <c r="V14232" s="1">
        <v>45387</v>
      </c>
      <c r="W14232" s="1">
        <v>45387.538888888892</v>
      </c>
      <c r="X14232" s="1">
        <v>45387.538888888892</v>
      </c>
      <c r="AC14232" t="s">
        <v>53</v>
      </c>
      <c r="AD14232">
        <v>1000000000</v>
      </c>
      <c r="AE14232" s="1">
        <v>37295</v>
      </c>
      <c r="AG14232" t="s">
        <v>75754</v>
      </c>
      <c r="AH14232" t="s">
        <v>51</v>
      </c>
      <c r="AJ14232" t="s">
        <v>53</v>
      </c>
      <c r="AO14232" t="s">
        <v>5443</v>
      </c>
      <c r="AP14232" s="1">
        <v>45461.494444444441</v>
      </c>
    </row>
    <row r="14233" spans="1:43" x14ac:dyDescent="0.35">
      <c r="A14233" t="s">
        <v>75755</v>
      </c>
      <c r="B14233" t="s">
        <v>1157</v>
      </c>
      <c r="C14233" t="s">
        <v>16792</v>
      </c>
      <c r="D14233" t="s">
        <v>1767</v>
      </c>
      <c r="F14233" t="s">
        <v>47</v>
      </c>
      <c r="H14233" t="s">
        <v>75756</v>
      </c>
      <c r="J14233" t="s">
        <v>49</v>
      </c>
      <c r="P14233" t="s">
        <v>50</v>
      </c>
      <c r="U14233" s="1">
        <v>45387</v>
      </c>
      <c r="V14233" s="1">
        <v>45387</v>
      </c>
      <c r="W14233" s="1">
        <v>45387.412499999999</v>
      </c>
      <c r="X14233" s="1">
        <v>45387.412499999999</v>
      </c>
      <c r="AC14233" t="s">
        <v>53</v>
      </c>
      <c r="AD14233">
        <v>1000000000</v>
      </c>
      <c r="AE14233" s="1">
        <v>37295</v>
      </c>
      <c r="AG14233" t="s">
        <v>75757</v>
      </c>
      <c r="AH14233" t="s">
        <v>51</v>
      </c>
      <c r="AJ14233" t="s">
        <v>53</v>
      </c>
      <c r="AO14233" t="s">
        <v>5443</v>
      </c>
      <c r="AP14233" s="1">
        <v>45392.642361111109</v>
      </c>
    </row>
    <row r="14234" spans="1:43" x14ac:dyDescent="0.35">
      <c r="A14234" t="s">
        <v>75758</v>
      </c>
      <c r="B14234" t="s">
        <v>15243</v>
      </c>
      <c r="C14234" t="s">
        <v>3349</v>
      </c>
      <c r="F14234">
        <v>19158583555</v>
      </c>
      <c r="H14234" t="s">
        <v>75758</v>
      </c>
      <c r="J14234" t="s">
        <v>74597</v>
      </c>
      <c r="K14234" t="s">
        <v>75759</v>
      </c>
      <c r="M14234" t="s">
        <v>75760</v>
      </c>
      <c r="N14234" t="s">
        <v>637</v>
      </c>
      <c r="O14234">
        <v>75042</v>
      </c>
      <c r="P14234" t="s">
        <v>50</v>
      </c>
      <c r="U14234" s="1">
        <v>45387</v>
      </c>
      <c r="V14234" s="1">
        <v>45387</v>
      </c>
      <c r="W14234" s="1">
        <v>45387.501388888886</v>
      </c>
      <c r="X14234" s="1">
        <v>45387.501388888886</v>
      </c>
      <c r="AC14234" t="s">
        <v>53</v>
      </c>
      <c r="AD14234">
        <v>2972144647</v>
      </c>
      <c r="AE14234" s="1">
        <v>44882.446527777778</v>
      </c>
      <c r="AF14234" t="s">
        <v>74600</v>
      </c>
      <c r="AG14234" t="s">
        <v>75761</v>
      </c>
      <c r="AH14234" t="s">
        <v>51</v>
      </c>
      <c r="AJ14234" t="s">
        <v>53</v>
      </c>
      <c r="AK14234" t="s">
        <v>78</v>
      </c>
      <c r="AO14234" t="s">
        <v>5443</v>
      </c>
      <c r="AP14234" s="1">
        <v>45474.34375</v>
      </c>
    </row>
    <row r="14235" spans="1:43" x14ac:dyDescent="0.35">
      <c r="A14235" t="s">
        <v>75762</v>
      </c>
      <c r="B14235" t="s">
        <v>16233</v>
      </c>
      <c r="C14235" t="s">
        <v>16501</v>
      </c>
      <c r="F14235">
        <v>15015562588</v>
      </c>
      <c r="H14235" t="s">
        <v>75763</v>
      </c>
      <c r="J14235" t="s">
        <v>4293</v>
      </c>
      <c r="K14235" t="s">
        <v>75764</v>
      </c>
      <c r="M14235" t="s">
        <v>11083</v>
      </c>
      <c r="N14235" t="s">
        <v>637</v>
      </c>
      <c r="O14235">
        <v>79706</v>
      </c>
      <c r="P14235" t="s">
        <v>50</v>
      </c>
      <c r="U14235" s="1">
        <v>45387</v>
      </c>
      <c r="V14235" s="1">
        <v>45387</v>
      </c>
      <c r="W14235" s="1">
        <v>45387.311111111114</v>
      </c>
      <c r="X14235" s="1">
        <v>45387.311111111114</v>
      </c>
      <c r="AC14235" t="s">
        <v>53</v>
      </c>
      <c r="AD14235">
        <v>2969634929</v>
      </c>
      <c r="AE14235" s="1">
        <v>41799.665972222225</v>
      </c>
      <c r="AF14235" t="s">
        <v>4296</v>
      </c>
      <c r="AG14235" t="s">
        <v>75765</v>
      </c>
      <c r="AH14235" t="s">
        <v>51</v>
      </c>
      <c r="AJ14235" t="s">
        <v>53</v>
      </c>
      <c r="AK14235" t="s">
        <v>78</v>
      </c>
      <c r="AO14235" t="s">
        <v>5443</v>
      </c>
      <c r="AP14235" s="1">
        <v>45387.3</v>
      </c>
    </row>
    <row r="14236" spans="1:43" x14ac:dyDescent="0.35">
      <c r="A14236" t="s">
        <v>75766</v>
      </c>
      <c r="B14236" t="s">
        <v>75767</v>
      </c>
      <c r="C14236" t="s">
        <v>12925</v>
      </c>
      <c r="F14236" t="s">
        <v>47</v>
      </c>
      <c r="H14236" t="s">
        <v>75768</v>
      </c>
      <c r="J14236" t="s">
        <v>49</v>
      </c>
      <c r="P14236" t="s">
        <v>50</v>
      </c>
      <c r="U14236" s="1">
        <v>45387</v>
      </c>
      <c r="V14236" s="1">
        <v>45387</v>
      </c>
      <c r="W14236" s="1">
        <v>45391.647222222222</v>
      </c>
      <c r="X14236" s="1">
        <v>45391.647222222222</v>
      </c>
      <c r="AC14236" t="s">
        <v>53</v>
      </c>
      <c r="AD14236">
        <v>1000000000</v>
      </c>
      <c r="AE14236" s="1">
        <v>37295</v>
      </c>
      <c r="AG14236" t="s">
        <v>75769</v>
      </c>
      <c r="AH14236" t="s">
        <v>51</v>
      </c>
      <c r="AJ14236" t="s">
        <v>53</v>
      </c>
      <c r="AO14236" t="s">
        <v>5443</v>
      </c>
      <c r="AP14236" s="1">
        <v>45461.677777777775</v>
      </c>
      <c r="AQ14236" s="1">
        <v>45447.375</v>
      </c>
    </row>
    <row r="14237" spans="1:43" x14ac:dyDescent="0.35">
      <c r="A14237" t="s">
        <v>75770</v>
      </c>
      <c r="B14237" t="s">
        <v>7246</v>
      </c>
      <c r="C14237" t="s">
        <v>1564</v>
      </c>
      <c r="H14237" t="s">
        <v>75770</v>
      </c>
      <c r="N14237" t="s">
        <v>287</v>
      </c>
      <c r="P14237" t="s">
        <v>50</v>
      </c>
      <c r="U14237" s="1">
        <v>45388</v>
      </c>
      <c r="V14237" s="1">
        <v>45388</v>
      </c>
      <c r="W14237" s="1">
        <v>45388.049305555556</v>
      </c>
      <c r="X14237" s="1">
        <v>45388.049305555556</v>
      </c>
      <c r="AC14237" t="s">
        <v>53</v>
      </c>
      <c r="AD14237">
        <v>1000000001</v>
      </c>
      <c r="AE14237" s="1">
        <v>39973.351388888892</v>
      </c>
      <c r="AF14237" t="s">
        <v>3377</v>
      </c>
      <c r="AG14237" t="s">
        <v>75771</v>
      </c>
      <c r="AH14237" t="s">
        <v>51</v>
      </c>
      <c r="AJ14237" t="s">
        <v>53</v>
      </c>
      <c r="AK14237" t="s">
        <v>78</v>
      </c>
      <c r="AO14237" t="s">
        <v>51552</v>
      </c>
    </row>
    <row r="14238" spans="1:43" x14ac:dyDescent="0.35">
      <c r="A14238" t="s">
        <v>75772</v>
      </c>
      <c r="B14238" t="s">
        <v>4746</v>
      </c>
      <c r="C14238" t="s">
        <v>16439</v>
      </c>
      <c r="F14238">
        <v>13072107024</v>
      </c>
      <c r="H14238" t="s">
        <v>75772</v>
      </c>
      <c r="J14238" t="s">
        <v>11720</v>
      </c>
      <c r="K14238" t="s">
        <v>75773</v>
      </c>
      <c r="M14238" t="s">
        <v>32551</v>
      </c>
      <c r="N14238" t="s">
        <v>287</v>
      </c>
      <c r="O14238">
        <v>80403</v>
      </c>
      <c r="P14238" t="s">
        <v>50</v>
      </c>
      <c r="U14238" s="1">
        <v>45388</v>
      </c>
      <c r="V14238" s="1">
        <v>45388</v>
      </c>
      <c r="W14238" s="1">
        <v>45388.473611111112</v>
      </c>
      <c r="X14238" s="1">
        <v>45388.473611111112</v>
      </c>
      <c r="AC14238" t="s">
        <v>53</v>
      </c>
      <c r="AD14238">
        <v>2969472760</v>
      </c>
      <c r="AE14238" s="1">
        <v>36916.71597222222</v>
      </c>
      <c r="AF14238" t="s">
        <v>16003</v>
      </c>
      <c r="AG14238" t="s">
        <v>75774</v>
      </c>
      <c r="AH14238" t="s">
        <v>51</v>
      </c>
      <c r="AJ14238" t="s">
        <v>53</v>
      </c>
      <c r="AK14238" t="s">
        <v>78</v>
      </c>
      <c r="AO14238" t="s">
        <v>5443</v>
      </c>
      <c r="AP14238" s="1">
        <v>45475.457638888889</v>
      </c>
    </row>
    <row r="14239" spans="1:43" x14ac:dyDescent="0.35">
      <c r="A14239" t="s">
        <v>75775</v>
      </c>
      <c r="B14239" t="s">
        <v>2339</v>
      </c>
      <c r="C14239" t="s">
        <v>9046</v>
      </c>
      <c r="F14239">
        <v>19158224432</v>
      </c>
      <c r="H14239" t="s">
        <v>75775</v>
      </c>
      <c r="J14239" t="s">
        <v>75776</v>
      </c>
      <c r="K14239" t="s">
        <v>75777</v>
      </c>
      <c r="M14239" t="s">
        <v>74823</v>
      </c>
      <c r="N14239" t="s">
        <v>398</v>
      </c>
      <c r="O14239">
        <v>88081</v>
      </c>
      <c r="P14239" t="s">
        <v>50</v>
      </c>
      <c r="U14239" s="1">
        <v>45389</v>
      </c>
      <c r="V14239" s="1">
        <v>45389</v>
      </c>
      <c r="W14239" s="1">
        <v>45389.390277777777</v>
      </c>
      <c r="X14239" s="1">
        <v>45389.390277777777</v>
      </c>
      <c r="AC14239" t="s">
        <v>53</v>
      </c>
      <c r="AD14239">
        <v>1000000001</v>
      </c>
      <c r="AE14239" s="1">
        <v>39973.351388888892</v>
      </c>
      <c r="AF14239" t="s">
        <v>3377</v>
      </c>
      <c r="AG14239" t="s">
        <v>75778</v>
      </c>
      <c r="AH14239" t="s">
        <v>51</v>
      </c>
      <c r="AJ14239" t="s">
        <v>53</v>
      </c>
      <c r="AK14239" t="s">
        <v>78</v>
      </c>
      <c r="AO14239" t="s">
        <v>51552</v>
      </c>
    </row>
    <row r="14240" spans="1:43" x14ac:dyDescent="0.35">
      <c r="A14240" t="s">
        <v>75779</v>
      </c>
      <c r="B14240" t="s">
        <v>75780</v>
      </c>
      <c r="C14240" t="s">
        <v>1052</v>
      </c>
      <c r="F14240">
        <v>19705607890</v>
      </c>
      <c r="H14240" t="s">
        <v>75779</v>
      </c>
      <c r="K14240" t="s">
        <v>75781</v>
      </c>
      <c r="M14240" t="s">
        <v>257</v>
      </c>
      <c r="N14240" t="s">
        <v>287</v>
      </c>
      <c r="O14240">
        <v>81321</v>
      </c>
      <c r="P14240" t="s">
        <v>50</v>
      </c>
      <c r="U14240" s="1">
        <v>45389</v>
      </c>
      <c r="V14240" s="1">
        <v>45389</v>
      </c>
      <c r="W14240" s="1">
        <v>45389.669444444444</v>
      </c>
      <c r="X14240" s="1">
        <v>45389.669444444444</v>
      </c>
      <c r="AC14240" t="s">
        <v>53</v>
      </c>
      <c r="AD14240">
        <v>1000000001</v>
      </c>
      <c r="AE14240" s="1">
        <v>39973.351388888892</v>
      </c>
      <c r="AF14240" t="s">
        <v>3377</v>
      </c>
      <c r="AG14240" t="s">
        <v>75782</v>
      </c>
      <c r="AH14240" t="s">
        <v>51</v>
      </c>
      <c r="AJ14240" t="s">
        <v>53</v>
      </c>
      <c r="AK14240" t="s">
        <v>78</v>
      </c>
      <c r="AO14240" t="s">
        <v>51552</v>
      </c>
    </row>
    <row r="14241" spans="1:43" x14ac:dyDescent="0.35">
      <c r="A14241" t="s">
        <v>75783</v>
      </c>
      <c r="B14241" t="s">
        <v>22838</v>
      </c>
      <c r="C14241" t="s">
        <v>3554</v>
      </c>
      <c r="F14241" t="s">
        <v>47</v>
      </c>
      <c r="H14241" t="s">
        <v>75784</v>
      </c>
      <c r="J14241" t="s">
        <v>49</v>
      </c>
      <c r="P14241" t="s">
        <v>50</v>
      </c>
      <c r="U14241" s="1">
        <v>45390</v>
      </c>
      <c r="V14241" s="1">
        <v>45390</v>
      </c>
      <c r="W14241" s="1">
        <v>45391.445138888892</v>
      </c>
      <c r="X14241" s="1">
        <v>45391.445138888892</v>
      </c>
      <c r="AC14241" t="s">
        <v>53</v>
      </c>
      <c r="AD14241">
        <v>1000000000</v>
      </c>
      <c r="AE14241" s="1">
        <v>37295</v>
      </c>
      <c r="AG14241" t="s">
        <v>75785</v>
      </c>
      <c r="AH14241" t="s">
        <v>51</v>
      </c>
      <c r="AJ14241" t="s">
        <v>53</v>
      </c>
      <c r="AO14241" t="s">
        <v>5443</v>
      </c>
      <c r="AP14241" s="1">
        <v>45390.513194444444</v>
      </c>
    </row>
    <row r="14242" spans="1:43" x14ac:dyDescent="0.35">
      <c r="A14242" t="s">
        <v>75786</v>
      </c>
      <c r="B14242" t="s">
        <v>7417</v>
      </c>
      <c r="C14242" t="s">
        <v>17413</v>
      </c>
      <c r="F14242" t="s">
        <v>47</v>
      </c>
      <c r="H14242" t="s">
        <v>75787</v>
      </c>
      <c r="J14242" t="s">
        <v>49</v>
      </c>
      <c r="P14242" t="s">
        <v>50</v>
      </c>
      <c r="U14242" s="1">
        <v>45390</v>
      </c>
      <c r="V14242" s="1">
        <v>45390</v>
      </c>
      <c r="W14242" s="1">
        <v>45391.444444444445</v>
      </c>
      <c r="X14242" s="1">
        <v>45391.444444444445</v>
      </c>
      <c r="AC14242" t="s">
        <v>53</v>
      </c>
      <c r="AD14242">
        <v>1000000000</v>
      </c>
      <c r="AE14242" s="1">
        <v>37295</v>
      </c>
      <c r="AG14242" t="s">
        <v>75788</v>
      </c>
      <c r="AH14242" t="s">
        <v>51</v>
      </c>
      <c r="AJ14242" t="s">
        <v>53</v>
      </c>
      <c r="AO14242" t="s">
        <v>5443</v>
      </c>
      <c r="AP14242" s="1">
        <v>45391.258333333331</v>
      </c>
    </row>
    <row r="14243" spans="1:43" x14ac:dyDescent="0.35">
      <c r="A14243" t="s">
        <v>75789</v>
      </c>
      <c r="B14243" t="s">
        <v>27774</v>
      </c>
      <c r="C14243" t="s">
        <v>4416</v>
      </c>
      <c r="D14243" t="s">
        <v>2482</v>
      </c>
      <c r="F14243" t="s">
        <v>47</v>
      </c>
      <c r="H14243" t="s">
        <v>75790</v>
      </c>
      <c r="J14243" t="s">
        <v>49</v>
      </c>
      <c r="P14243" t="s">
        <v>50</v>
      </c>
      <c r="U14243" s="1">
        <v>45390</v>
      </c>
      <c r="V14243" s="1">
        <v>45390</v>
      </c>
      <c r="W14243" s="1">
        <v>45391.445833333331</v>
      </c>
      <c r="X14243" s="1">
        <v>45391.445833333331</v>
      </c>
      <c r="AC14243" t="s">
        <v>53</v>
      </c>
      <c r="AD14243">
        <v>1000000000</v>
      </c>
      <c r="AE14243" s="1">
        <v>37295</v>
      </c>
      <c r="AG14243" t="s">
        <v>75791</v>
      </c>
      <c r="AH14243" t="s">
        <v>51</v>
      </c>
      <c r="AJ14243" t="s">
        <v>53</v>
      </c>
      <c r="AK14243" t="s">
        <v>78</v>
      </c>
      <c r="AO14243" t="s">
        <v>5443</v>
      </c>
      <c r="AP14243" s="1">
        <v>45435.432638888888</v>
      </c>
    </row>
    <row r="14244" spans="1:43" x14ac:dyDescent="0.35">
      <c r="A14244" t="s">
        <v>75792</v>
      </c>
      <c r="B14244" t="s">
        <v>75793</v>
      </c>
      <c r="C14244" t="s">
        <v>6701</v>
      </c>
      <c r="F14244">
        <v>19703424427</v>
      </c>
      <c r="H14244" t="s">
        <v>75792</v>
      </c>
      <c r="J14244" t="s">
        <v>10474</v>
      </c>
      <c r="K14244" t="s">
        <v>75794</v>
      </c>
      <c r="M14244" t="s">
        <v>1822</v>
      </c>
      <c r="N14244" t="s">
        <v>287</v>
      </c>
      <c r="O14244">
        <v>80537</v>
      </c>
      <c r="P14244" t="s">
        <v>50</v>
      </c>
      <c r="U14244" s="1">
        <v>45390</v>
      </c>
      <c r="V14244" s="1">
        <v>45390</v>
      </c>
      <c r="W14244" s="1">
        <v>45390.559027777781</v>
      </c>
      <c r="X14244" s="1">
        <v>45390.559027777781</v>
      </c>
      <c r="AC14244" t="s">
        <v>53</v>
      </c>
      <c r="AD14244">
        <v>2969589702</v>
      </c>
      <c r="AE14244" s="1">
        <v>41373.416666666664</v>
      </c>
      <c r="AG14244" t="s">
        <v>75795</v>
      </c>
      <c r="AH14244" t="s">
        <v>51</v>
      </c>
      <c r="AJ14244" t="s">
        <v>53</v>
      </c>
      <c r="AK14244" t="s">
        <v>78</v>
      </c>
      <c r="AO14244" t="s">
        <v>51552</v>
      </c>
    </row>
    <row r="14245" spans="1:43" x14ac:dyDescent="0.35">
      <c r="A14245">
        <v>373744</v>
      </c>
      <c r="B14245" t="s">
        <v>301</v>
      </c>
      <c r="C14245" t="s">
        <v>3475</v>
      </c>
      <c r="F14245" t="s">
        <v>41747</v>
      </c>
      <c r="G14245">
        <v>4802449235</v>
      </c>
      <c r="H14245" t="s">
        <v>41759</v>
      </c>
      <c r="J14245" t="s">
        <v>12614</v>
      </c>
      <c r="M14245" t="s">
        <v>525</v>
      </c>
      <c r="N14245" t="s">
        <v>287</v>
      </c>
      <c r="O14245">
        <v>80018</v>
      </c>
      <c r="P14245" t="s">
        <v>50</v>
      </c>
      <c r="U14245" s="1">
        <v>45390</v>
      </c>
      <c r="V14245" s="1">
        <v>45390</v>
      </c>
      <c r="AC14245" t="s">
        <v>53</v>
      </c>
      <c r="AD14245">
        <v>2969543968</v>
      </c>
      <c r="AE14245" s="1">
        <v>40032.470138888886</v>
      </c>
      <c r="AG14245" t="s">
        <v>75796</v>
      </c>
      <c r="AH14245" t="s">
        <v>51</v>
      </c>
      <c r="AJ14245" t="s">
        <v>53</v>
      </c>
      <c r="AO14245" t="s">
        <v>57090</v>
      </c>
    </row>
    <row r="14246" spans="1:43" x14ac:dyDescent="0.35">
      <c r="A14246" t="s">
        <v>75797</v>
      </c>
      <c r="B14246" t="s">
        <v>75798</v>
      </c>
      <c r="C14246" t="s">
        <v>23475</v>
      </c>
      <c r="F14246" t="s">
        <v>75799</v>
      </c>
      <c r="H14246" t="s">
        <v>75800</v>
      </c>
      <c r="J14246" t="s">
        <v>75801</v>
      </c>
      <c r="K14246" t="s">
        <v>75802</v>
      </c>
      <c r="M14246" t="s">
        <v>75803</v>
      </c>
      <c r="N14246" t="s">
        <v>9781</v>
      </c>
      <c r="O14246">
        <v>55340</v>
      </c>
      <c r="P14246" t="s">
        <v>50</v>
      </c>
      <c r="U14246" s="1">
        <v>45390</v>
      </c>
      <c r="V14246" s="1">
        <v>45390</v>
      </c>
      <c r="W14246" s="1">
        <v>45390.652777777781</v>
      </c>
      <c r="X14246" s="1">
        <v>45390.652777777781</v>
      </c>
      <c r="AC14246" t="s">
        <v>53</v>
      </c>
      <c r="AD14246">
        <v>2969556656</v>
      </c>
      <c r="AE14246" s="1">
        <v>40490.51458333333</v>
      </c>
      <c r="AF14246" t="s">
        <v>75804</v>
      </c>
      <c r="AG14246" t="s">
        <v>75805</v>
      </c>
      <c r="AH14246" t="s">
        <v>51</v>
      </c>
      <c r="AJ14246" t="s">
        <v>53</v>
      </c>
      <c r="AO14246" t="s">
        <v>5443</v>
      </c>
      <c r="AP14246" s="1">
        <v>45421.361111111109</v>
      </c>
      <c r="AQ14246" s="1">
        <v>45416.258333333331</v>
      </c>
    </row>
    <row r="14247" spans="1:43" x14ac:dyDescent="0.35">
      <c r="A14247" t="s">
        <v>75806</v>
      </c>
      <c r="B14247" t="s">
        <v>8950</v>
      </c>
      <c r="C14247" t="s">
        <v>15340</v>
      </c>
      <c r="F14247" t="s">
        <v>75807</v>
      </c>
      <c r="H14247" t="s">
        <v>75808</v>
      </c>
      <c r="J14247" t="s">
        <v>75809</v>
      </c>
      <c r="K14247" t="s">
        <v>75810</v>
      </c>
      <c r="M14247" t="s">
        <v>11328</v>
      </c>
      <c r="N14247" t="s">
        <v>65</v>
      </c>
      <c r="O14247">
        <v>81027</v>
      </c>
      <c r="P14247" t="s">
        <v>50</v>
      </c>
      <c r="U14247" s="1">
        <v>45390</v>
      </c>
      <c r="V14247" s="1">
        <v>45390</v>
      </c>
      <c r="W14247" s="1">
        <v>45391.431250000001</v>
      </c>
      <c r="X14247" s="1">
        <v>45391.431250000001</v>
      </c>
      <c r="AC14247" t="s">
        <v>53</v>
      </c>
      <c r="AD14247">
        <v>2970056470</v>
      </c>
      <c r="AE14247" s="1">
        <v>44291.363888888889</v>
      </c>
      <c r="AF14247" t="s">
        <v>20044</v>
      </c>
      <c r="AG14247" t="s">
        <v>75811</v>
      </c>
      <c r="AH14247" t="s">
        <v>51</v>
      </c>
      <c r="AJ14247" t="s">
        <v>53</v>
      </c>
      <c r="AO14247" t="s">
        <v>5443</v>
      </c>
      <c r="AP14247" s="1">
        <v>45390.874305555553</v>
      </c>
    </row>
    <row r="14248" spans="1:43" x14ac:dyDescent="0.35">
      <c r="A14248" t="s">
        <v>75812</v>
      </c>
      <c r="B14248" t="s">
        <v>75813</v>
      </c>
      <c r="C14248" t="s">
        <v>3191</v>
      </c>
      <c r="F14248">
        <v>12812293003</v>
      </c>
      <c r="H14248" t="s">
        <v>75812</v>
      </c>
      <c r="J14248" t="s">
        <v>75814</v>
      </c>
      <c r="K14248" t="s">
        <v>75815</v>
      </c>
      <c r="L14248" t="s">
        <v>75816</v>
      </c>
      <c r="M14248" t="s">
        <v>8958</v>
      </c>
      <c r="N14248" t="s">
        <v>287</v>
      </c>
      <c r="O14248">
        <v>80504</v>
      </c>
      <c r="P14248" t="s">
        <v>50</v>
      </c>
      <c r="U14248" s="1">
        <v>45390</v>
      </c>
      <c r="V14248" s="1">
        <v>45390</v>
      </c>
      <c r="W14248" s="1">
        <v>45390.469444444447</v>
      </c>
      <c r="X14248" s="1">
        <v>45390.469444444447</v>
      </c>
      <c r="AC14248" t="s">
        <v>53</v>
      </c>
      <c r="AD14248">
        <v>1000000001</v>
      </c>
      <c r="AE14248" s="1">
        <v>39973.351388888892</v>
      </c>
      <c r="AF14248" t="s">
        <v>3377</v>
      </c>
      <c r="AG14248" t="s">
        <v>75817</v>
      </c>
      <c r="AH14248" t="s">
        <v>51</v>
      </c>
      <c r="AJ14248" t="s">
        <v>53</v>
      </c>
      <c r="AK14248" t="s">
        <v>78</v>
      </c>
      <c r="AO14248" t="s">
        <v>5443</v>
      </c>
      <c r="AP14248" s="1">
        <v>45390.469444444447</v>
      </c>
    </row>
    <row r="14249" spans="1:43" x14ac:dyDescent="0.35">
      <c r="A14249" t="s">
        <v>75818</v>
      </c>
      <c r="B14249" t="s">
        <v>5589</v>
      </c>
      <c r="C14249" t="s">
        <v>3009</v>
      </c>
      <c r="F14249" t="s">
        <v>75819</v>
      </c>
      <c r="H14249" t="s">
        <v>75818</v>
      </c>
      <c r="J14249" t="s">
        <v>75820</v>
      </c>
      <c r="K14249" t="s">
        <v>75821</v>
      </c>
      <c r="M14249" t="s">
        <v>6206</v>
      </c>
      <c r="N14249" t="s">
        <v>2409</v>
      </c>
      <c r="O14249">
        <v>85288</v>
      </c>
      <c r="P14249" t="s">
        <v>50</v>
      </c>
      <c r="U14249" s="1">
        <v>45390</v>
      </c>
      <c r="V14249" s="1">
        <v>45390</v>
      </c>
      <c r="W14249" s="1">
        <v>45390.333333333336</v>
      </c>
      <c r="X14249" s="1">
        <v>45390.333333333336</v>
      </c>
      <c r="AC14249" t="s">
        <v>51</v>
      </c>
      <c r="AD14249">
        <v>1000000001</v>
      </c>
      <c r="AE14249" s="1">
        <v>39973.351388888892</v>
      </c>
      <c r="AF14249" t="s">
        <v>3377</v>
      </c>
      <c r="AG14249" t="s">
        <v>75822</v>
      </c>
      <c r="AH14249" t="s">
        <v>51</v>
      </c>
      <c r="AJ14249" t="s">
        <v>53</v>
      </c>
      <c r="AK14249" t="s">
        <v>78</v>
      </c>
      <c r="AO14249" t="s">
        <v>5443</v>
      </c>
      <c r="AP14249" s="1">
        <v>45390.328472222223</v>
      </c>
    </row>
    <row r="14250" spans="1:43" x14ac:dyDescent="0.35">
      <c r="A14250" t="s">
        <v>75823</v>
      </c>
      <c r="B14250" t="s">
        <v>75824</v>
      </c>
      <c r="C14250" t="s">
        <v>1052</v>
      </c>
      <c r="D14250" t="s">
        <v>58</v>
      </c>
      <c r="F14250" t="s">
        <v>47</v>
      </c>
      <c r="H14250" t="s">
        <v>75825</v>
      </c>
      <c r="I14250" t="s">
        <v>169</v>
      </c>
      <c r="J14250" t="s">
        <v>49</v>
      </c>
      <c r="P14250" t="s">
        <v>50</v>
      </c>
      <c r="U14250" s="1">
        <v>45390</v>
      </c>
      <c r="V14250" s="1">
        <v>45390</v>
      </c>
      <c r="W14250" s="1">
        <v>45391.443749999999</v>
      </c>
      <c r="X14250" s="1">
        <v>45391.443749999999</v>
      </c>
      <c r="AC14250" t="s">
        <v>53</v>
      </c>
      <c r="AD14250">
        <v>1000000000</v>
      </c>
      <c r="AE14250" s="1">
        <v>37295</v>
      </c>
      <c r="AG14250" t="s">
        <v>75826</v>
      </c>
      <c r="AH14250" t="s">
        <v>51</v>
      </c>
      <c r="AJ14250" t="s">
        <v>53</v>
      </c>
      <c r="AO14250" t="s">
        <v>5443</v>
      </c>
      <c r="AP14250" s="1">
        <v>45390.626388888886</v>
      </c>
    </row>
    <row r="14251" spans="1:43" x14ac:dyDescent="0.35">
      <c r="A14251" t="s">
        <v>75827</v>
      </c>
      <c r="B14251" t="s">
        <v>75828</v>
      </c>
      <c r="C14251" t="s">
        <v>31577</v>
      </c>
      <c r="F14251">
        <v>13037868846</v>
      </c>
      <c r="H14251" t="s">
        <v>75827</v>
      </c>
      <c r="J14251" t="s">
        <v>75829</v>
      </c>
      <c r="K14251" t="s">
        <v>75830</v>
      </c>
      <c r="M14251" t="s">
        <v>75831</v>
      </c>
      <c r="N14251" t="s">
        <v>287</v>
      </c>
      <c r="O14251">
        <v>80302</v>
      </c>
      <c r="P14251" t="s">
        <v>50</v>
      </c>
      <c r="U14251" s="1">
        <v>45390</v>
      </c>
      <c r="V14251" s="1">
        <v>45390</v>
      </c>
      <c r="AC14251" t="s">
        <v>53</v>
      </c>
      <c r="AD14251">
        <v>2969987662</v>
      </c>
      <c r="AE14251" s="1">
        <v>44021.509722222225</v>
      </c>
      <c r="AG14251" t="s">
        <v>75832</v>
      </c>
      <c r="AH14251" t="s">
        <v>51</v>
      </c>
      <c r="AJ14251" t="s">
        <v>53</v>
      </c>
      <c r="AO14251" t="s">
        <v>57090</v>
      </c>
    </row>
    <row r="14252" spans="1:43" x14ac:dyDescent="0.35">
      <c r="A14252" t="s">
        <v>75833</v>
      </c>
      <c r="B14252" t="s">
        <v>14698</v>
      </c>
      <c r="C14252" t="s">
        <v>11519</v>
      </c>
      <c r="F14252" t="s">
        <v>75834</v>
      </c>
      <c r="H14252" t="s">
        <v>51034</v>
      </c>
      <c r="J14252" t="s">
        <v>8109</v>
      </c>
      <c r="K14252" t="s">
        <v>8110</v>
      </c>
      <c r="M14252" t="s">
        <v>14989</v>
      </c>
      <c r="N14252" t="s">
        <v>8111</v>
      </c>
      <c r="O14252">
        <v>61630</v>
      </c>
      <c r="P14252" t="s">
        <v>50</v>
      </c>
      <c r="U14252" s="1">
        <v>45390</v>
      </c>
      <c r="V14252" s="1">
        <v>45390</v>
      </c>
      <c r="AC14252" t="s">
        <v>53</v>
      </c>
      <c r="AD14252">
        <v>2972161372</v>
      </c>
      <c r="AE14252" s="1">
        <v>44903.413888888892</v>
      </c>
      <c r="AG14252" t="s">
        <v>75835</v>
      </c>
      <c r="AH14252" t="s">
        <v>51</v>
      </c>
      <c r="AJ14252" t="s">
        <v>53</v>
      </c>
      <c r="AO14252" t="s">
        <v>5443</v>
      </c>
    </row>
    <row r="14253" spans="1:43" x14ac:dyDescent="0.35">
      <c r="A14253" t="s">
        <v>75836</v>
      </c>
      <c r="B14253" t="s">
        <v>8073</v>
      </c>
      <c r="C14253" t="s">
        <v>21914</v>
      </c>
      <c r="F14253">
        <v>15052409900</v>
      </c>
      <c r="H14253" t="s">
        <v>75836</v>
      </c>
      <c r="J14253" t="s">
        <v>7142</v>
      </c>
      <c r="K14253" t="s">
        <v>7296</v>
      </c>
      <c r="M14253" t="s">
        <v>7297</v>
      </c>
      <c r="N14253" t="s">
        <v>264</v>
      </c>
      <c r="O14253" t="s">
        <v>7298</v>
      </c>
      <c r="P14253" t="s">
        <v>50</v>
      </c>
      <c r="U14253" s="1">
        <v>45391</v>
      </c>
      <c r="V14253" s="1">
        <v>45391</v>
      </c>
      <c r="W14253" s="1">
        <v>45391.425000000003</v>
      </c>
      <c r="X14253" s="1">
        <v>45391.425000000003</v>
      </c>
      <c r="AC14253" t="s">
        <v>53</v>
      </c>
      <c r="AD14253">
        <v>2969584761</v>
      </c>
      <c r="AE14253" s="1">
        <v>41288.714583333334</v>
      </c>
      <c r="AF14253" t="s">
        <v>7145</v>
      </c>
      <c r="AG14253" t="s">
        <v>75837</v>
      </c>
      <c r="AH14253" t="s">
        <v>51</v>
      </c>
      <c r="AJ14253" t="s">
        <v>53</v>
      </c>
      <c r="AK14253" t="s">
        <v>78</v>
      </c>
      <c r="AO14253" t="s">
        <v>51552</v>
      </c>
      <c r="AP14253" s="1">
        <v>45448.401388888888</v>
      </c>
    </row>
    <row r="14254" spans="1:43" x14ac:dyDescent="0.35">
      <c r="A14254" t="s">
        <v>75838</v>
      </c>
      <c r="B14254" t="s">
        <v>46445</v>
      </c>
      <c r="C14254" t="s">
        <v>7471</v>
      </c>
      <c r="F14254">
        <v>19706235819</v>
      </c>
      <c r="H14254" t="s">
        <v>75838</v>
      </c>
      <c r="J14254" t="s">
        <v>75839</v>
      </c>
      <c r="K14254" t="s">
        <v>75840</v>
      </c>
      <c r="M14254" t="s">
        <v>75841</v>
      </c>
      <c r="N14254" t="s">
        <v>592</v>
      </c>
      <c r="O14254">
        <v>81427</v>
      </c>
      <c r="P14254" t="s">
        <v>50</v>
      </c>
      <c r="U14254" s="1">
        <v>45391</v>
      </c>
      <c r="V14254" s="1">
        <v>45391</v>
      </c>
      <c r="W14254" s="1">
        <v>45391.715277777781</v>
      </c>
      <c r="X14254" s="1">
        <v>45391.715277777781</v>
      </c>
      <c r="AC14254" t="s">
        <v>53</v>
      </c>
      <c r="AD14254">
        <v>2972012973</v>
      </c>
      <c r="AE14254" s="1">
        <v>44465.603472222225</v>
      </c>
      <c r="AF14254" t="s">
        <v>75842</v>
      </c>
      <c r="AG14254" t="s">
        <v>75843</v>
      </c>
      <c r="AH14254" t="s">
        <v>51</v>
      </c>
      <c r="AJ14254" t="s">
        <v>53</v>
      </c>
      <c r="AK14254" t="s">
        <v>78</v>
      </c>
      <c r="AO14254" t="s">
        <v>5443</v>
      </c>
      <c r="AP14254" s="1">
        <v>45392.438194444447</v>
      </c>
      <c r="AQ14254" s="1">
        <v>45392.472916666666</v>
      </c>
    </row>
    <row r="14255" spans="1:43" x14ac:dyDescent="0.35">
      <c r="A14255" t="s">
        <v>75844</v>
      </c>
      <c r="B14255" t="s">
        <v>3158</v>
      </c>
      <c r="C14255" t="s">
        <v>21742</v>
      </c>
      <c r="F14255">
        <v>526566268402</v>
      </c>
      <c r="H14255" t="s">
        <v>75845</v>
      </c>
      <c r="J14255" t="s">
        <v>75846</v>
      </c>
      <c r="P14255" t="s">
        <v>5151</v>
      </c>
      <c r="U14255" s="1">
        <v>45391</v>
      </c>
      <c r="V14255" s="1">
        <v>45391</v>
      </c>
      <c r="W14255" s="1">
        <v>45391.529166666667</v>
      </c>
      <c r="X14255" s="1">
        <v>45391.529166666667</v>
      </c>
      <c r="AC14255" t="s">
        <v>53</v>
      </c>
      <c r="AD14255">
        <v>2974123697</v>
      </c>
      <c r="AE14255" s="1">
        <v>45360.789583333331</v>
      </c>
      <c r="AF14255" t="s">
        <v>75847</v>
      </c>
      <c r="AG14255" t="s">
        <v>75848</v>
      </c>
      <c r="AH14255" t="s">
        <v>51</v>
      </c>
      <c r="AJ14255" t="s">
        <v>53</v>
      </c>
      <c r="AO14255" t="s">
        <v>57090</v>
      </c>
      <c r="AP14255" s="1">
        <v>45391.551388888889</v>
      </c>
      <c r="AQ14255" s="1">
        <v>45391.543055555558</v>
      </c>
    </row>
    <row r="14256" spans="1:43" x14ac:dyDescent="0.35">
      <c r="A14256" t="s">
        <v>75849</v>
      </c>
      <c r="B14256" t="s">
        <v>21832</v>
      </c>
      <c r="C14256" t="s">
        <v>55098</v>
      </c>
      <c r="F14256">
        <v>15054297278</v>
      </c>
      <c r="H14256" t="s">
        <v>75850</v>
      </c>
      <c r="J14256" t="s">
        <v>75851</v>
      </c>
      <c r="K14256" t="s">
        <v>75852</v>
      </c>
      <c r="M14256" t="s">
        <v>2637</v>
      </c>
      <c r="N14256" t="s">
        <v>398</v>
      </c>
      <c r="O14256">
        <v>87110</v>
      </c>
      <c r="P14256" t="s">
        <v>50</v>
      </c>
      <c r="U14256" s="1">
        <v>45391</v>
      </c>
      <c r="V14256" s="1">
        <v>45391</v>
      </c>
      <c r="W14256" s="1">
        <v>45391.5625</v>
      </c>
      <c r="X14256" s="1">
        <v>45391.5625</v>
      </c>
      <c r="AC14256" t="s">
        <v>53</v>
      </c>
      <c r="AD14256">
        <v>2969560679</v>
      </c>
      <c r="AE14256" s="1">
        <v>40625.379166666666</v>
      </c>
      <c r="AF14256" t="s">
        <v>75853</v>
      </c>
      <c r="AG14256" t="s">
        <v>75854</v>
      </c>
      <c r="AH14256" t="s">
        <v>51</v>
      </c>
      <c r="AJ14256" t="s">
        <v>53</v>
      </c>
      <c r="AK14256" t="s">
        <v>78</v>
      </c>
      <c r="AO14256" t="s">
        <v>5443</v>
      </c>
      <c r="AP14256" s="1">
        <v>45476.486111111109</v>
      </c>
      <c r="AQ14256" s="1">
        <v>45391.586111111108</v>
      </c>
    </row>
    <row r="14257" spans="1:43" x14ac:dyDescent="0.35">
      <c r="A14257" t="s">
        <v>75855</v>
      </c>
      <c r="B14257" t="s">
        <v>403</v>
      </c>
      <c r="C14257" t="s">
        <v>12366</v>
      </c>
      <c r="H14257" t="s">
        <v>75856</v>
      </c>
      <c r="J14257" t="s">
        <v>49</v>
      </c>
      <c r="P14257" t="s">
        <v>50</v>
      </c>
      <c r="U14257" s="1">
        <v>45391</v>
      </c>
      <c r="V14257" s="1">
        <v>45391</v>
      </c>
      <c r="W14257" s="1">
        <v>45392.475694444445</v>
      </c>
      <c r="X14257" s="1">
        <v>45392.475694444445</v>
      </c>
      <c r="AC14257" t="s">
        <v>53</v>
      </c>
      <c r="AD14257">
        <v>1000000000</v>
      </c>
      <c r="AE14257" s="1">
        <v>37295</v>
      </c>
      <c r="AG14257" t="s">
        <v>75857</v>
      </c>
      <c r="AH14257" t="s">
        <v>51</v>
      </c>
      <c r="AJ14257" t="s">
        <v>53</v>
      </c>
      <c r="AO14257" t="s">
        <v>5443</v>
      </c>
      <c r="AP14257" s="1">
        <v>45324.586805555555</v>
      </c>
    </row>
    <row r="14258" spans="1:43" x14ac:dyDescent="0.35">
      <c r="A14258" t="s">
        <v>75858</v>
      </c>
      <c r="B14258" t="s">
        <v>75859</v>
      </c>
      <c r="C14258" t="s">
        <v>67813</v>
      </c>
      <c r="F14258">
        <v>14329407744</v>
      </c>
      <c r="H14258" t="s">
        <v>75858</v>
      </c>
      <c r="J14258" t="s">
        <v>65854</v>
      </c>
      <c r="K14258" t="s">
        <v>12228</v>
      </c>
      <c r="M14258" t="s">
        <v>72743</v>
      </c>
      <c r="N14258" t="s">
        <v>264</v>
      </c>
      <c r="O14258">
        <v>79847</v>
      </c>
      <c r="P14258" t="s">
        <v>50</v>
      </c>
      <c r="U14258" s="1">
        <v>45391</v>
      </c>
      <c r="V14258" s="1">
        <v>45391</v>
      </c>
      <c r="AC14258" t="s">
        <v>53</v>
      </c>
      <c r="AD14258">
        <v>2969764228</v>
      </c>
      <c r="AE14258" s="1">
        <v>43048.51458333333</v>
      </c>
      <c r="AG14258" t="s">
        <v>75860</v>
      </c>
      <c r="AH14258" t="s">
        <v>51</v>
      </c>
      <c r="AJ14258" t="s">
        <v>53</v>
      </c>
      <c r="AO14258" t="s">
        <v>57090</v>
      </c>
    </row>
    <row r="14259" spans="1:43" x14ac:dyDescent="0.35">
      <c r="A14259" t="s">
        <v>75861</v>
      </c>
      <c r="B14259" t="s">
        <v>75862</v>
      </c>
      <c r="C14259" t="s">
        <v>2980</v>
      </c>
      <c r="F14259">
        <v>14323866970</v>
      </c>
      <c r="H14259" t="s">
        <v>75861</v>
      </c>
      <c r="J14259" t="s">
        <v>75863</v>
      </c>
      <c r="K14259" t="s">
        <v>75864</v>
      </c>
      <c r="M14259" t="s">
        <v>15816</v>
      </c>
      <c r="N14259" t="s">
        <v>398</v>
      </c>
      <c r="O14259">
        <v>88318</v>
      </c>
      <c r="P14259" t="s">
        <v>50</v>
      </c>
      <c r="U14259" s="1">
        <v>45391</v>
      </c>
      <c r="V14259" s="1">
        <v>45391</v>
      </c>
      <c r="W14259" s="1">
        <v>45391.748611111114</v>
      </c>
      <c r="X14259" s="1">
        <v>45391.748611111114</v>
      </c>
      <c r="AC14259" t="s">
        <v>53</v>
      </c>
      <c r="AD14259">
        <v>2974181905</v>
      </c>
      <c r="AE14259" s="1">
        <v>45392.479861111111</v>
      </c>
      <c r="AF14259" t="s">
        <v>75865</v>
      </c>
      <c r="AG14259" t="s">
        <v>75866</v>
      </c>
      <c r="AH14259" t="s">
        <v>51</v>
      </c>
      <c r="AJ14259" t="s">
        <v>53</v>
      </c>
      <c r="AK14259" t="s">
        <v>78</v>
      </c>
      <c r="AO14259" t="s">
        <v>5443</v>
      </c>
      <c r="AP14259" s="1">
        <v>45469.443055555559</v>
      </c>
      <c r="AQ14259" s="1">
        <v>45461.369444444441</v>
      </c>
    </row>
    <row r="14260" spans="1:43" x14ac:dyDescent="0.35">
      <c r="A14260" t="s">
        <v>75867</v>
      </c>
      <c r="B14260" t="s">
        <v>747</v>
      </c>
      <c r="C14260" t="s">
        <v>13470</v>
      </c>
      <c r="F14260" t="s">
        <v>75868</v>
      </c>
      <c r="H14260" t="s">
        <v>75867</v>
      </c>
      <c r="J14260" t="s">
        <v>75869</v>
      </c>
      <c r="K14260" t="s">
        <v>75870</v>
      </c>
      <c r="M14260" t="s">
        <v>36173</v>
      </c>
      <c r="N14260" t="s">
        <v>686</v>
      </c>
      <c r="O14260">
        <v>84070</v>
      </c>
      <c r="P14260" t="s">
        <v>50</v>
      </c>
      <c r="U14260" s="1">
        <v>45392</v>
      </c>
      <c r="V14260" s="1">
        <v>45392</v>
      </c>
      <c r="W14260" s="1">
        <v>45392.448611111111</v>
      </c>
      <c r="X14260" s="1">
        <v>45392.448611111111</v>
      </c>
      <c r="AC14260" t="s">
        <v>53</v>
      </c>
      <c r="AD14260">
        <v>2969562935</v>
      </c>
      <c r="AE14260" s="1">
        <v>40682.582638888889</v>
      </c>
      <c r="AF14260" t="s">
        <v>75871</v>
      </c>
      <c r="AG14260" t="s">
        <v>75872</v>
      </c>
      <c r="AH14260" t="s">
        <v>51</v>
      </c>
      <c r="AJ14260" t="s">
        <v>53</v>
      </c>
      <c r="AK14260" t="s">
        <v>78</v>
      </c>
      <c r="AO14260" t="s">
        <v>5443</v>
      </c>
      <c r="AP14260" s="1">
        <v>45471.47152777778</v>
      </c>
      <c r="AQ14260" s="1">
        <v>45398.470138888886</v>
      </c>
    </row>
    <row r="14261" spans="1:43" x14ac:dyDescent="0.35">
      <c r="A14261" t="s">
        <v>75873</v>
      </c>
      <c r="B14261" t="s">
        <v>20270</v>
      </c>
      <c r="C14261" t="s">
        <v>26121</v>
      </c>
      <c r="F14261">
        <v>19155252855</v>
      </c>
      <c r="H14261" t="s">
        <v>75873</v>
      </c>
      <c r="J14261" t="s">
        <v>75874</v>
      </c>
      <c r="K14261" t="s">
        <v>75875</v>
      </c>
      <c r="M14261" t="s">
        <v>148</v>
      </c>
      <c r="N14261" t="s">
        <v>637</v>
      </c>
      <c r="O14261">
        <v>79934</v>
      </c>
      <c r="P14261" t="s">
        <v>50</v>
      </c>
      <c r="U14261" s="1">
        <v>45392</v>
      </c>
      <c r="V14261" s="1">
        <v>45392</v>
      </c>
      <c r="W14261" s="1">
        <v>45392.647222222222</v>
      </c>
      <c r="X14261" s="1">
        <v>45392.647222222222</v>
      </c>
      <c r="AC14261" t="s">
        <v>53</v>
      </c>
      <c r="AD14261">
        <v>2974117134</v>
      </c>
      <c r="AE14261" s="1">
        <v>45357.027083333334</v>
      </c>
      <c r="AF14261" t="s">
        <v>75876</v>
      </c>
      <c r="AG14261" t="s">
        <v>75877</v>
      </c>
      <c r="AH14261" t="s">
        <v>51</v>
      </c>
      <c r="AJ14261" t="s">
        <v>53</v>
      </c>
      <c r="AK14261" t="s">
        <v>78</v>
      </c>
      <c r="AO14261" t="s">
        <v>5443</v>
      </c>
      <c r="AP14261" s="1">
        <v>45392.657638888886</v>
      </c>
      <c r="AQ14261" s="1">
        <v>45392.659722222219</v>
      </c>
    </row>
    <row r="14262" spans="1:43" x14ac:dyDescent="0.35">
      <c r="A14262" t="s">
        <v>75878</v>
      </c>
      <c r="B14262" t="s">
        <v>5743</v>
      </c>
      <c r="C14262" t="s">
        <v>1686</v>
      </c>
      <c r="F14262">
        <v>15058107022</v>
      </c>
      <c r="H14262" t="s">
        <v>75878</v>
      </c>
      <c r="J14262" t="s">
        <v>28715</v>
      </c>
      <c r="K14262" t="s">
        <v>38624</v>
      </c>
      <c r="M14262" t="s">
        <v>2637</v>
      </c>
      <c r="N14262" t="s">
        <v>398</v>
      </c>
      <c r="O14262">
        <v>87107</v>
      </c>
      <c r="P14262" t="s">
        <v>50</v>
      </c>
      <c r="U14262" s="1">
        <v>45392</v>
      </c>
      <c r="V14262" s="1">
        <v>45392</v>
      </c>
      <c r="W14262" s="1">
        <v>45392.480555555558</v>
      </c>
      <c r="X14262" s="1">
        <v>45392.480555555558</v>
      </c>
      <c r="AC14262" t="s">
        <v>53</v>
      </c>
      <c r="AD14262">
        <v>2969521508</v>
      </c>
      <c r="AE14262" s="1">
        <v>39021.518055555556</v>
      </c>
      <c r="AF14262" t="s">
        <v>456</v>
      </c>
      <c r="AG14262" t="s">
        <v>75879</v>
      </c>
      <c r="AH14262" t="s">
        <v>51</v>
      </c>
      <c r="AJ14262" t="s">
        <v>53</v>
      </c>
      <c r="AK14262" t="s">
        <v>78</v>
      </c>
      <c r="AO14262" t="s">
        <v>5443</v>
      </c>
      <c r="AP14262" s="1">
        <v>45471.64166666667</v>
      </c>
    </row>
    <row r="14263" spans="1:43" x14ac:dyDescent="0.35">
      <c r="A14263" t="s">
        <v>75880</v>
      </c>
      <c r="B14263" t="s">
        <v>52696</v>
      </c>
      <c r="C14263" t="s">
        <v>2615</v>
      </c>
      <c r="F14263">
        <v>16362037034</v>
      </c>
      <c r="H14263" t="s">
        <v>75880</v>
      </c>
      <c r="J14263" t="s">
        <v>75881</v>
      </c>
      <c r="K14263" t="s">
        <v>75882</v>
      </c>
      <c r="M14263" t="s">
        <v>7291</v>
      </c>
      <c r="N14263" t="s">
        <v>398</v>
      </c>
      <c r="O14263">
        <v>88005</v>
      </c>
      <c r="P14263" t="s">
        <v>50</v>
      </c>
      <c r="U14263" s="1">
        <v>45392</v>
      </c>
      <c r="V14263" s="1">
        <v>45392</v>
      </c>
      <c r="W14263" s="1">
        <v>45392.556944444441</v>
      </c>
      <c r="X14263" s="1">
        <v>45392.556944444441</v>
      </c>
      <c r="AC14263" t="s">
        <v>53</v>
      </c>
      <c r="AD14263">
        <v>2974183093</v>
      </c>
      <c r="AE14263" s="1">
        <v>45392.585416666669</v>
      </c>
      <c r="AF14263" t="s">
        <v>75883</v>
      </c>
      <c r="AG14263" t="s">
        <v>75884</v>
      </c>
      <c r="AH14263" t="s">
        <v>51</v>
      </c>
      <c r="AJ14263" t="s">
        <v>53</v>
      </c>
      <c r="AK14263" t="s">
        <v>78</v>
      </c>
      <c r="AO14263" t="s">
        <v>5443</v>
      </c>
      <c r="AP14263" s="1">
        <v>45392.59652777778</v>
      </c>
      <c r="AQ14263" s="1">
        <v>45392.595138888886</v>
      </c>
    </row>
    <row r="14264" spans="1:43" x14ac:dyDescent="0.35">
      <c r="A14264" t="s">
        <v>75885</v>
      </c>
      <c r="B14264" t="s">
        <v>64624</v>
      </c>
      <c r="C14264" t="s">
        <v>75886</v>
      </c>
      <c r="F14264">
        <v>19154036519</v>
      </c>
      <c r="H14264" t="s">
        <v>75885</v>
      </c>
      <c r="J14264" t="s">
        <v>75887</v>
      </c>
      <c r="K14264" t="s">
        <v>75888</v>
      </c>
      <c r="M14264" t="s">
        <v>46817</v>
      </c>
      <c r="N14264" t="s">
        <v>398</v>
      </c>
      <c r="O14264">
        <v>88081</v>
      </c>
      <c r="P14264" t="s">
        <v>50</v>
      </c>
      <c r="U14264" s="1">
        <v>45392</v>
      </c>
      <c r="V14264" s="1">
        <v>45392</v>
      </c>
      <c r="W14264" s="1">
        <v>45392.452777777777</v>
      </c>
      <c r="X14264" s="1">
        <v>45392.452777777777</v>
      </c>
      <c r="AC14264" t="s">
        <v>53</v>
      </c>
      <c r="AD14264">
        <v>2974182700</v>
      </c>
      <c r="AE14264" s="1">
        <v>45392.503472222219</v>
      </c>
      <c r="AF14264" t="s">
        <v>75889</v>
      </c>
      <c r="AG14264" t="s">
        <v>75890</v>
      </c>
      <c r="AH14264" t="s">
        <v>51</v>
      </c>
      <c r="AJ14264" t="s">
        <v>53</v>
      </c>
      <c r="AK14264" t="s">
        <v>78</v>
      </c>
      <c r="AO14264" t="s">
        <v>5443</v>
      </c>
      <c r="AP14264" s="1">
        <v>45392.515277777777</v>
      </c>
      <c r="AQ14264" s="1">
        <v>45392.511805555558</v>
      </c>
    </row>
    <row r="14265" spans="1:43" x14ac:dyDescent="0.35">
      <c r="A14265" t="s">
        <v>75891</v>
      </c>
      <c r="B14265" t="s">
        <v>14127</v>
      </c>
      <c r="C14265" t="s">
        <v>75892</v>
      </c>
      <c r="D14265" t="s">
        <v>36742</v>
      </c>
      <c r="F14265" t="s">
        <v>47</v>
      </c>
      <c r="H14265" t="s">
        <v>75893</v>
      </c>
      <c r="J14265" t="s">
        <v>49</v>
      </c>
      <c r="P14265" t="s">
        <v>50</v>
      </c>
      <c r="U14265" s="1">
        <v>45392</v>
      </c>
      <c r="V14265" s="1">
        <v>45392</v>
      </c>
      <c r="W14265" s="1">
        <v>45392.476388888892</v>
      </c>
      <c r="X14265" s="1">
        <v>45392.476388888892</v>
      </c>
      <c r="AC14265" t="s">
        <v>53</v>
      </c>
      <c r="AD14265">
        <v>1000000000</v>
      </c>
      <c r="AE14265" s="1">
        <v>37295</v>
      </c>
      <c r="AG14265" t="s">
        <v>75894</v>
      </c>
      <c r="AH14265" t="s">
        <v>51</v>
      </c>
      <c r="AJ14265" t="s">
        <v>53</v>
      </c>
      <c r="AK14265" t="s">
        <v>78</v>
      </c>
      <c r="AO14265" t="s">
        <v>5443</v>
      </c>
      <c r="AP14265" s="1">
        <v>45397.445833333331</v>
      </c>
    </row>
    <row r="14266" spans="1:43" x14ac:dyDescent="0.35">
      <c r="A14266" t="s">
        <v>75895</v>
      </c>
      <c r="B14266" t="s">
        <v>43655</v>
      </c>
      <c r="C14266" t="s">
        <v>2937</v>
      </c>
      <c r="F14266">
        <v>15053621900</v>
      </c>
      <c r="H14266" t="s">
        <v>75896</v>
      </c>
      <c r="J14266" t="s">
        <v>75897</v>
      </c>
      <c r="K14266" t="s">
        <v>75898</v>
      </c>
      <c r="M14266" t="s">
        <v>75899</v>
      </c>
      <c r="N14266" t="s">
        <v>398</v>
      </c>
      <c r="O14266">
        <v>87053</v>
      </c>
      <c r="P14266" t="s">
        <v>50</v>
      </c>
      <c r="U14266" s="1">
        <v>45392</v>
      </c>
      <c r="V14266" s="1">
        <v>45392</v>
      </c>
      <c r="W14266" s="1">
        <v>45392.484722222223</v>
      </c>
      <c r="X14266" s="1">
        <v>45392.484722222223</v>
      </c>
      <c r="AC14266" t="s">
        <v>53</v>
      </c>
      <c r="AD14266">
        <v>2970073032</v>
      </c>
      <c r="AE14266" s="1">
        <v>44356.574999999997</v>
      </c>
      <c r="AF14266" t="s">
        <v>75900</v>
      </c>
      <c r="AG14266" t="s">
        <v>75901</v>
      </c>
      <c r="AH14266" t="s">
        <v>51</v>
      </c>
      <c r="AJ14266" t="s">
        <v>53</v>
      </c>
      <c r="AK14266" t="s">
        <v>78</v>
      </c>
      <c r="AO14266" t="s">
        <v>5443</v>
      </c>
      <c r="AP14266" s="1">
        <v>45392.484027777777</v>
      </c>
      <c r="AQ14266" s="1">
        <v>45392.495138888888</v>
      </c>
    </row>
    <row r="14267" spans="1:43" x14ac:dyDescent="0.35">
      <c r="A14267" t="s">
        <v>75902</v>
      </c>
      <c r="B14267" t="s">
        <v>5031</v>
      </c>
      <c r="C14267" t="s">
        <v>75903</v>
      </c>
      <c r="F14267" t="s">
        <v>75904</v>
      </c>
      <c r="H14267" t="s">
        <v>75902</v>
      </c>
      <c r="J14267" t="s">
        <v>75905</v>
      </c>
      <c r="N14267" t="s">
        <v>287</v>
      </c>
      <c r="O14267">
        <v>80456</v>
      </c>
      <c r="P14267" t="s">
        <v>50</v>
      </c>
      <c r="U14267" s="1">
        <v>45392</v>
      </c>
      <c r="V14267" s="1">
        <v>45392</v>
      </c>
      <c r="W14267" s="1">
        <v>45392.645833333336</v>
      </c>
      <c r="X14267" s="1">
        <v>45392.645833333336</v>
      </c>
      <c r="AC14267" t="s">
        <v>53</v>
      </c>
      <c r="AD14267">
        <v>1000000001</v>
      </c>
      <c r="AE14267" s="1">
        <v>39973.351388888892</v>
      </c>
      <c r="AF14267" t="s">
        <v>3377</v>
      </c>
      <c r="AG14267" t="s">
        <v>75906</v>
      </c>
      <c r="AH14267" t="s">
        <v>51</v>
      </c>
      <c r="AJ14267" t="s">
        <v>53</v>
      </c>
      <c r="AK14267" t="s">
        <v>78</v>
      </c>
      <c r="AO14267" t="s">
        <v>5443</v>
      </c>
      <c r="AP14267" s="1">
        <v>45399.771527777775</v>
      </c>
      <c r="AQ14267" s="1">
        <v>45397.656944444447</v>
      </c>
    </row>
    <row r="14268" spans="1:43" x14ac:dyDescent="0.35">
      <c r="A14268" t="s">
        <v>75907</v>
      </c>
      <c r="B14268" t="s">
        <v>75908</v>
      </c>
      <c r="C14268" t="s">
        <v>2991</v>
      </c>
      <c r="F14268">
        <v>13032466519</v>
      </c>
      <c r="H14268" t="s">
        <v>75907</v>
      </c>
      <c r="J14268" t="s">
        <v>42594</v>
      </c>
      <c r="N14268" t="s">
        <v>287</v>
      </c>
      <c r="O14268">
        <v>80304</v>
      </c>
      <c r="P14268" t="s">
        <v>50</v>
      </c>
      <c r="U14268" s="1">
        <v>45392</v>
      </c>
      <c r="V14268" s="1">
        <v>45392</v>
      </c>
      <c r="W14268" s="1">
        <v>45392.55</v>
      </c>
      <c r="X14268" s="1">
        <v>45392.55</v>
      </c>
      <c r="AC14268" t="s">
        <v>53</v>
      </c>
      <c r="AD14268">
        <v>2969670756</v>
      </c>
      <c r="AE14268" s="1">
        <v>42165.286111111112</v>
      </c>
      <c r="AF14268" t="s">
        <v>18892</v>
      </c>
      <c r="AG14268" t="s">
        <v>75909</v>
      </c>
      <c r="AH14268" t="s">
        <v>51</v>
      </c>
      <c r="AJ14268" t="s">
        <v>53</v>
      </c>
      <c r="AK14268" t="s">
        <v>78</v>
      </c>
      <c r="AO14268" t="s">
        <v>5443</v>
      </c>
      <c r="AP14268" s="1">
        <v>45401.606944444444</v>
      </c>
    </row>
    <row r="14269" spans="1:43" x14ac:dyDescent="0.35">
      <c r="A14269" t="s">
        <v>75910</v>
      </c>
      <c r="B14269" t="s">
        <v>57056</v>
      </c>
      <c r="C14269" t="s">
        <v>33832</v>
      </c>
      <c r="F14269">
        <v>19152174307</v>
      </c>
      <c r="H14269" t="s">
        <v>75910</v>
      </c>
      <c r="J14269" t="s">
        <v>75911</v>
      </c>
      <c r="K14269" t="s">
        <v>75912</v>
      </c>
      <c r="M14269" t="s">
        <v>7355</v>
      </c>
      <c r="N14269" t="s">
        <v>637</v>
      </c>
      <c r="O14269">
        <v>75266</v>
      </c>
      <c r="P14269" t="s">
        <v>50</v>
      </c>
      <c r="U14269" s="1">
        <v>45392</v>
      </c>
      <c r="V14269" s="1">
        <v>45392</v>
      </c>
      <c r="W14269" s="1">
        <v>45392.577777777777</v>
      </c>
      <c r="X14269" s="1">
        <v>45392.577777777777</v>
      </c>
      <c r="AC14269" t="s">
        <v>53</v>
      </c>
      <c r="AD14269">
        <v>2974119848</v>
      </c>
      <c r="AE14269" s="1">
        <v>45358.057638888888</v>
      </c>
      <c r="AF14269" t="s">
        <v>75913</v>
      </c>
      <c r="AG14269" t="s">
        <v>75914</v>
      </c>
      <c r="AH14269" t="s">
        <v>51</v>
      </c>
      <c r="AJ14269" t="s">
        <v>53</v>
      </c>
      <c r="AK14269" t="s">
        <v>78</v>
      </c>
      <c r="AO14269" t="s">
        <v>5443</v>
      </c>
      <c r="AP14269" s="1">
        <v>45401.401388888888</v>
      </c>
      <c r="AQ14269" s="1">
        <v>45401.384722222225</v>
      </c>
    </row>
    <row r="14270" spans="1:43" x14ac:dyDescent="0.35">
      <c r="A14270" t="s">
        <v>75915</v>
      </c>
      <c r="B14270" t="s">
        <v>40142</v>
      </c>
      <c r="C14270" t="s">
        <v>9098</v>
      </c>
      <c r="F14270">
        <v>17204478782</v>
      </c>
      <c r="H14270" t="s">
        <v>75915</v>
      </c>
      <c r="J14270" t="s">
        <v>75916</v>
      </c>
      <c r="K14270" t="s">
        <v>75917</v>
      </c>
      <c r="M14270" t="s">
        <v>10636</v>
      </c>
      <c r="N14270" t="s">
        <v>75918</v>
      </c>
      <c r="O14270">
        <v>80602</v>
      </c>
      <c r="P14270" t="s">
        <v>50</v>
      </c>
      <c r="U14270" s="1">
        <v>45392</v>
      </c>
      <c r="V14270" s="1">
        <v>45392</v>
      </c>
      <c r="AC14270" t="s">
        <v>53</v>
      </c>
      <c r="AD14270">
        <v>2969696345</v>
      </c>
      <c r="AE14270" s="1">
        <v>42459.467361111114</v>
      </c>
      <c r="AG14270" t="s">
        <v>75919</v>
      </c>
      <c r="AH14270" t="s">
        <v>51</v>
      </c>
      <c r="AJ14270" t="s">
        <v>53</v>
      </c>
      <c r="AO14270" t="s">
        <v>57090</v>
      </c>
    </row>
    <row r="14271" spans="1:43" x14ac:dyDescent="0.35">
      <c r="A14271" t="s">
        <v>75920</v>
      </c>
      <c r="B14271" t="s">
        <v>36447</v>
      </c>
      <c r="C14271" t="s">
        <v>5364</v>
      </c>
      <c r="F14271" t="s">
        <v>75921</v>
      </c>
      <c r="H14271" t="s">
        <v>36446</v>
      </c>
      <c r="J14271" t="s">
        <v>36449</v>
      </c>
      <c r="K14271" t="s">
        <v>75922</v>
      </c>
      <c r="M14271" t="s">
        <v>75923</v>
      </c>
      <c r="N14271" t="s">
        <v>1515</v>
      </c>
      <c r="O14271">
        <v>86432</v>
      </c>
      <c r="P14271" t="s">
        <v>50</v>
      </c>
      <c r="U14271" s="1">
        <v>45392</v>
      </c>
      <c r="V14271" s="1">
        <v>45392</v>
      </c>
      <c r="AC14271" t="s">
        <v>53</v>
      </c>
      <c r="AD14271">
        <v>2972087057</v>
      </c>
      <c r="AE14271" s="1">
        <v>44762.511805555558</v>
      </c>
      <c r="AG14271" t="s">
        <v>75924</v>
      </c>
      <c r="AH14271" t="s">
        <v>51</v>
      </c>
      <c r="AJ14271" t="s">
        <v>53</v>
      </c>
      <c r="AO14271" t="s">
        <v>5443</v>
      </c>
    </row>
    <row r="14272" spans="1:43" x14ac:dyDescent="0.35">
      <c r="A14272" t="s">
        <v>75925</v>
      </c>
      <c r="B14272" t="s">
        <v>75926</v>
      </c>
      <c r="C14272" t="s">
        <v>2453</v>
      </c>
      <c r="F14272" t="s">
        <v>75927</v>
      </c>
      <c r="H14272" t="s">
        <v>75925</v>
      </c>
      <c r="I14272" t="s">
        <v>200</v>
      </c>
      <c r="J14272" t="s">
        <v>46294</v>
      </c>
      <c r="M14272" t="s">
        <v>75928</v>
      </c>
      <c r="N14272" t="s">
        <v>22973</v>
      </c>
      <c r="O14272">
        <v>73018</v>
      </c>
      <c r="P14272" t="s">
        <v>50</v>
      </c>
      <c r="U14272" s="1">
        <v>45392.580555555556</v>
      </c>
      <c r="V14272" s="1">
        <v>45392.580555555556</v>
      </c>
      <c r="W14272" s="1">
        <v>45392.584722222222</v>
      </c>
      <c r="X14272" s="1">
        <v>45392.584722222222</v>
      </c>
      <c r="AC14272" t="s">
        <v>53</v>
      </c>
      <c r="AD14272">
        <v>2969782511</v>
      </c>
      <c r="AE14272" s="1">
        <v>43167.54791666667</v>
      </c>
      <c r="AF14272" t="s">
        <v>18005</v>
      </c>
      <c r="AG14272" t="s">
        <v>75929</v>
      </c>
      <c r="AH14272" t="s">
        <v>53</v>
      </c>
      <c r="AJ14272" t="s">
        <v>53</v>
      </c>
      <c r="AO14272" t="s">
        <v>54</v>
      </c>
    </row>
    <row r="14273" spans="1:43" x14ac:dyDescent="0.35">
      <c r="A14273" t="s">
        <v>75930</v>
      </c>
      <c r="B14273" t="s">
        <v>74825</v>
      </c>
      <c r="C14273" t="s">
        <v>59076</v>
      </c>
      <c r="F14273" t="s">
        <v>47</v>
      </c>
      <c r="H14273" t="s">
        <v>75931</v>
      </c>
      <c r="I14273" t="s">
        <v>101</v>
      </c>
      <c r="J14273" t="s">
        <v>49</v>
      </c>
      <c r="P14273" t="s">
        <v>50</v>
      </c>
      <c r="U14273" s="1">
        <v>45392.614583333336</v>
      </c>
      <c r="V14273" s="1">
        <v>45392.614583333336</v>
      </c>
      <c r="W14273" s="1">
        <v>45392.615972222222</v>
      </c>
      <c r="X14273" s="1">
        <v>45392.615972222222</v>
      </c>
      <c r="AC14273" t="s">
        <v>53</v>
      </c>
      <c r="AD14273">
        <v>1000000000</v>
      </c>
      <c r="AE14273" s="1">
        <v>37295</v>
      </c>
      <c r="AG14273" t="s">
        <v>75932</v>
      </c>
      <c r="AH14273" t="s">
        <v>53</v>
      </c>
      <c r="AJ14273" t="s">
        <v>53</v>
      </c>
      <c r="AK14273" t="s">
        <v>75933</v>
      </c>
      <c r="AO14273" t="s">
        <v>54</v>
      </c>
    </row>
    <row r="14274" spans="1:43" x14ac:dyDescent="0.35">
      <c r="A14274" t="s">
        <v>75934</v>
      </c>
      <c r="B14274" t="s">
        <v>6118</v>
      </c>
      <c r="C14274" t="s">
        <v>258</v>
      </c>
      <c r="F14274">
        <v>19152075910</v>
      </c>
      <c r="H14274" t="s">
        <v>75934</v>
      </c>
      <c r="J14274" t="s">
        <v>75935</v>
      </c>
      <c r="K14274" t="s">
        <v>75936</v>
      </c>
      <c r="M14274" t="s">
        <v>75937</v>
      </c>
      <c r="N14274" t="s">
        <v>637</v>
      </c>
      <c r="O14274">
        <v>79835</v>
      </c>
      <c r="P14274" t="s">
        <v>50</v>
      </c>
      <c r="U14274" s="1">
        <v>45393</v>
      </c>
      <c r="V14274" s="1">
        <v>45393</v>
      </c>
      <c r="W14274" s="1">
        <v>45393.465277777781</v>
      </c>
      <c r="X14274" s="1">
        <v>45393.465277777781</v>
      </c>
      <c r="AC14274" t="s">
        <v>53</v>
      </c>
      <c r="AD14274">
        <v>2972377324</v>
      </c>
      <c r="AE14274" s="1">
        <v>44974.376388888886</v>
      </c>
      <c r="AF14274" t="s">
        <v>75938</v>
      </c>
      <c r="AG14274" t="s">
        <v>75939</v>
      </c>
      <c r="AH14274" t="s">
        <v>51</v>
      </c>
      <c r="AJ14274" t="s">
        <v>53</v>
      </c>
      <c r="AK14274" t="s">
        <v>78</v>
      </c>
      <c r="AO14274" t="s">
        <v>5443</v>
      </c>
      <c r="AP14274" s="1">
        <v>45393.554861111108</v>
      </c>
      <c r="AQ14274" s="1">
        <v>45393.54583333333</v>
      </c>
    </row>
    <row r="14275" spans="1:43" x14ac:dyDescent="0.35">
      <c r="A14275" t="s">
        <v>75940</v>
      </c>
      <c r="B14275" t="s">
        <v>1440</v>
      </c>
      <c r="C14275" t="s">
        <v>10839</v>
      </c>
      <c r="F14275">
        <v>13039441044</v>
      </c>
      <c r="H14275" t="s">
        <v>75941</v>
      </c>
      <c r="J14275" t="s">
        <v>8730</v>
      </c>
      <c r="K14275" t="s">
        <v>75942</v>
      </c>
      <c r="M14275" t="s">
        <v>75943</v>
      </c>
      <c r="N14275" t="s">
        <v>287</v>
      </c>
      <c r="O14275">
        <v>80011</v>
      </c>
      <c r="P14275" t="s">
        <v>50</v>
      </c>
      <c r="U14275" s="1">
        <v>45393</v>
      </c>
      <c r="V14275" s="1">
        <v>45393</v>
      </c>
      <c r="W14275" s="1">
        <v>45393.541666666664</v>
      </c>
      <c r="X14275" s="1">
        <v>45393.541666666664</v>
      </c>
      <c r="AC14275" t="s">
        <v>53</v>
      </c>
      <c r="AD14275">
        <v>2969473349</v>
      </c>
      <c r="AE14275" s="1">
        <v>37012.460416666669</v>
      </c>
      <c r="AF14275" t="s">
        <v>62806</v>
      </c>
      <c r="AG14275" t="s">
        <v>75944</v>
      </c>
      <c r="AH14275" t="s">
        <v>51</v>
      </c>
      <c r="AJ14275" t="s">
        <v>53</v>
      </c>
      <c r="AK14275" t="s">
        <v>78</v>
      </c>
      <c r="AO14275" t="s">
        <v>5443</v>
      </c>
      <c r="AP14275" s="1">
        <v>45393.536805555559</v>
      </c>
    </row>
    <row r="14276" spans="1:43" x14ac:dyDescent="0.35">
      <c r="A14276" t="s">
        <v>68394</v>
      </c>
      <c r="B14276" t="s">
        <v>747</v>
      </c>
      <c r="C14276" t="s">
        <v>15368</v>
      </c>
      <c r="F14276">
        <v>19154718729</v>
      </c>
      <c r="H14276" t="s">
        <v>68394</v>
      </c>
      <c r="J14276" t="s">
        <v>68395</v>
      </c>
      <c r="K14276" t="s">
        <v>75945</v>
      </c>
      <c r="M14276" t="s">
        <v>148</v>
      </c>
      <c r="N14276" t="s">
        <v>637</v>
      </c>
      <c r="O14276">
        <v>79938</v>
      </c>
      <c r="P14276" t="s">
        <v>50</v>
      </c>
      <c r="U14276" s="1">
        <v>45393</v>
      </c>
      <c r="V14276" s="1">
        <v>45393</v>
      </c>
      <c r="W14276" s="1">
        <v>45393.561111111114</v>
      </c>
      <c r="X14276" s="1">
        <v>45393.561111111114</v>
      </c>
      <c r="AC14276" t="s">
        <v>53</v>
      </c>
      <c r="AD14276">
        <v>2973791701</v>
      </c>
      <c r="AE14276" s="1">
        <v>45233.45</v>
      </c>
      <c r="AF14276" t="s">
        <v>68397</v>
      </c>
      <c r="AG14276" t="s">
        <v>75946</v>
      </c>
      <c r="AH14276" t="s">
        <v>51</v>
      </c>
      <c r="AJ14276" t="s">
        <v>53</v>
      </c>
      <c r="AK14276" t="s">
        <v>78</v>
      </c>
      <c r="AO14276" t="s">
        <v>5443</v>
      </c>
      <c r="AP14276" s="1">
        <v>45393.625</v>
      </c>
      <c r="AQ14276" s="1">
        <v>45393.609722222223</v>
      </c>
    </row>
    <row r="14277" spans="1:43" x14ac:dyDescent="0.35">
      <c r="A14277" t="s">
        <v>75947</v>
      </c>
      <c r="B14277" t="s">
        <v>10690</v>
      </c>
      <c r="C14277" t="s">
        <v>6061</v>
      </c>
      <c r="F14277" t="s">
        <v>75948</v>
      </c>
      <c r="H14277" t="s">
        <v>75947</v>
      </c>
      <c r="J14277" t="s">
        <v>5239</v>
      </c>
      <c r="K14277" t="s">
        <v>75949</v>
      </c>
      <c r="M14277" t="s">
        <v>1296</v>
      </c>
      <c r="N14277" t="s">
        <v>253</v>
      </c>
      <c r="O14277">
        <v>88220</v>
      </c>
      <c r="P14277" t="s">
        <v>50</v>
      </c>
      <c r="U14277" s="1">
        <v>45393</v>
      </c>
      <c r="V14277" s="1">
        <v>45393</v>
      </c>
      <c r="W14277" s="1">
        <v>45393.719444444447</v>
      </c>
      <c r="X14277" s="1">
        <v>45393.719444444447</v>
      </c>
      <c r="AC14277" t="s">
        <v>53</v>
      </c>
      <c r="AD14277">
        <v>2969475162</v>
      </c>
      <c r="AE14277" s="1">
        <v>37147</v>
      </c>
      <c r="AF14277" t="s">
        <v>32738</v>
      </c>
      <c r="AG14277" t="s">
        <v>75950</v>
      </c>
      <c r="AH14277" t="s">
        <v>51</v>
      </c>
      <c r="AJ14277" t="s">
        <v>53</v>
      </c>
      <c r="AO14277" t="s">
        <v>5443</v>
      </c>
    </row>
    <row r="14278" spans="1:43" x14ac:dyDescent="0.35">
      <c r="A14278" t="s">
        <v>75951</v>
      </c>
      <c r="B14278" t="s">
        <v>22928</v>
      </c>
      <c r="C14278" t="s">
        <v>338</v>
      </c>
      <c r="F14278">
        <v>15755428065</v>
      </c>
      <c r="H14278" t="s">
        <v>75951</v>
      </c>
      <c r="J14278" t="s">
        <v>75952</v>
      </c>
      <c r="K14278" t="s">
        <v>75953</v>
      </c>
      <c r="M14278" t="s">
        <v>50040</v>
      </c>
      <c r="N14278" t="s">
        <v>398</v>
      </c>
      <c r="O14278">
        <v>88045</v>
      </c>
      <c r="P14278" t="s">
        <v>50</v>
      </c>
      <c r="U14278" s="1">
        <v>45393</v>
      </c>
      <c r="V14278" s="1">
        <v>45393</v>
      </c>
      <c r="W14278" s="1">
        <v>45393.629166666666</v>
      </c>
      <c r="X14278" s="1">
        <v>45393.629166666666</v>
      </c>
      <c r="AC14278" t="s">
        <v>53</v>
      </c>
      <c r="AD14278">
        <v>2974112648</v>
      </c>
      <c r="AE14278" s="1">
        <v>45356.039583333331</v>
      </c>
      <c r="AF14278" t="s">
        <v>75954</v>
      </c>
      <c r="AG14278" t="s">
        <v>75955</v>
      </c>
      <c r="AH14278" t="s">
        <v>51</v>
      </c>
      <c r="AJ14278" t="s">
        <v>53</v>
      </c>
      <c r="AK14278" t="s">
        <v>78</v>
      </c>
      <c r="AO14278" t="s">
        <v>5443</v>
      </c>
      <c r="AP14278" s="1">
        <v>45393.654166666667</v>
      </c>
      <c r="AQ14278" s="1">
        <v>45393.633333333331</v>
      </c>
    </row>
    <row r="14279" spans="1:43" x14ac:dyDescent="0.35">
      <c r="A14279" t="s">
        <v>75956</v>
      </c>
      <c r="B14279" t="s">
        <v>75957</v>
      </c>
      <c r="C14279" t="s">
        <v>9007</v>
      </c>
      <c r="F14279" t="s">
        <v>47</v>
      </c>
      <c r="H14279" t="s">
        <v>75958</v>
      </c>
      <c r="J14279" t="s">
        <v>49</v>
      </c>
      <c r="P14279" t="s">
        <v>50</v>
      </c>
      <c r="U14279" s="1">
        <v>45393</v>
      </c>
      <c r="V14279" s="1">
        <v>45393</v>
      </c>
      <c r="W14279" s="1">
        <v>45398.736805555556</v>
      </c>
      <c r="X14279" s="1">
        <v>45398.736805555556</v>
      </c>
      <c r="AC14279" t="s">
        <v>53</v>
      </c>
      <c r="AD14279">
        <v>1000000000</v>
      </c>
      <c r="AE14279" s="1">
        <v>37295</v>
      </c>
      <c r="AG14279" t="s">
        <v>75959</v>
      </c>
      <c r="AH14279" t="s">
        <v>51</v>
      </c>
      <c r="AJ14279" t="s">
        <v>53</v>
      </c>
      <c r="AO14279" t="s">
        <v>5443</v>
      </c>
      <c r="AP14279" s="1">
        <v>45393.709027777775</v>
      </c>
    </row>
    <row r="14280" spans="1:43" x14ac:dyDescent="0.35">
      <c r="A14280" t="s">
        <v>75960</v>
      </c>
      <c r="B14280" t="s">
        <v>11007</v>
      </c>
      <c r="C14280" t="s">
        <v>75961</v>
      </c>
      <c r="F14280">
        <v>15053572693</v>
      </c>
      <c r="H14280" t="s">
        <v>75960</v>
      </c>
      <c r="J14280" t="s">
        <v>75962</v>
      </c>
      <c r="K14280" t="s">
        <v>75963</v>
      </c>
      <c r="M14280" t="s">
        <v>2637</v>
      </c>
      <c r="N14280" t="s">
        <v>398</v>
      </c>
      <c r="O14280">
        <v>87107</v>
      </c>
      <c r="P14280" t="s">
        <v>50</v>
      </c>
      <c r="U14280" s="1">
        <v>45393</v>
      </c>
      <c r="V14280" s="1">
        <v>45393</v>
      </c>
      <c r="W14280" s="1">
        <v>45393.523611111108</v>
      </c>
      <c r="X14280" s="1">
        <v>45393.523611111108</v>
      </c>
      <c r="AC14280" t="s">
        <v>53</v>
      </c>
      <c r="AD14280">
        <v>1000000001</v>
      </c>
      <c r="AE14280" s="1">
        <v>39973.351388888892</v>
      </c>
      <c r="AF14280" t="s">
        <v>3377</v>
      </c>
      <c r="AG14280" t="s">
        <v>75964</v>
      </c>
      <c r="AH14280" t="s">
        <v>51</v>
      </c>
      <c r="AJ14280" t="s">
        <v>53</v>
      </c>
      <c r="AK14280" t="s">
        <v>78</v>
      </c>
      <c r="AO14280" t="s">
        <v>5443</v>
      </c>
      <c r="AP14280" s="1">
        <v>45393.522222222222</v>
      </c>
    </row>
    <row r="14281" spans="1:43" x14ac:dyDescent="0.35">
      <c r="A14281" t="s">
        <v>75965</v>
      </c>
      <c r="B14281" t="s">
        <v>75966</v>
      </c>
      <c r="C14281" t="s">
        <v>6563</v>
      </c>
      <c r="H14281" t="s">
        <v>24786</v>
      </c>
      <c r="J14281" t="s">
        <v>20037</v>
      </c>
      <c r="P14281" t="s">
        <v>50</v>
      </c>
      <c r="U14281" s="1">
        <v>45393</v>
      </c>
      <c r="V14281" s="1">
        <v>45393</v>
      </c>
      <c r="AC14281" t="s">
        <v>53</v>
      </c>
      <c r="AD14281">
        <v>2969480780</v>
      </c>
      <c r="AE14281" s="1">
        <v>37467</v>
      </c>
      <c r="AG14281" t="s">
        <v>75967</v>
      </c>
      <c r="AH14281" t="s">
        <v>51</v>
      </c>
      <c r="AJ14281" t="s">
        <v>53</v>
      </c>
      <c r="AO14281" t="s">
        <v>5443</v>
      </c>
    </row>
    <row r="14282" spans="1:43" x14ac:dyDescent="0.35">
      <c r="A14282" t="s">
        <v>75968</v>
      </c>
      <c r="B14282" t="s">
        <v>653</v>
      </c>
      <c r="C14282" t="s">
        <v>10097</v>
      </c>
      <c r="F14282">
        <v>17207371334</v>
      </c>
      <c r="H14282" t="s">
        <v>75968</v>
      </c>
      <c r="J14282" t="s">
        <v>75969</v>
      </c>
      <c r="K14282" t="s">
        <v>75970</v>
      </c>
      <c r="M14282" t="s">
        <v>298</v>
      </c>
      <c r="N14282" t="s">
        <v>287</v>
      </c>
      <c r="O14282">
        <v>80223</v>
      </c>
      <c r="P14282" t="s">
        <v>50</v>
      </c>
      <c r="U14282" s="1">
        <v>45393</v>
      </c>
      <c r="V14282" s="1">
        <v>45393</v>
      </c>
      <c r="W14282" s="1">
        <v>45393.526388888888</v>
      </c>
      <c r="X14282" s="1">
        <v>45393.526388888888</v>
      </c>
      <c r="AC14282" t="s">
        <v>53</v>
      </c>
      <c r="AD14282">
        <v>2974119300</v>
      </c>
      <c r="AE14282" s="1">
        <v>45357.92291666667</v>
      </c>
      <c r="AF14282" t="s">
        <v>75971</v>
      </c>
      <c r="AG14282" t="s">
        <v>75972</v>
      </c>
      <c r="AH14282" t="s">
        <v>51</v>
      </c>
      <c r="AJ14282" t="s">
        <v>53</v>
      </c>
      <c r="AK14282" t="s">
        <v>78</v>
      </c>
      <c r="AO14282" t="s">
        <v>5443</v>
      </c>
      <c r="AP14282" s="1">
        <v>45399.597222222219</v>
      </c>
      <c r="AQ14282" s="1">
        <v>45393.657638888886</v>
      </c>
    </row>
    <row r="14283" spans="1:43" x14ac:dyDescent="0.35">
      <c r="A14283" t="s">
        <v>75973</v>
      </c>
      <c r="B14283" t="s">
        <v>3586</v>
      </c>
      <c r="C14283" t="s">
        <v>14091</v>
      </c>
      <c r="F14283" t="s">
        <v>75974</v>
      </c>
      <c r="G14283">
        <v>5055662646</v>
      </c>
      <c r="H14283" t="s">
        <v>75973</v>
      </c>
      <c r="J14283" t="s">
        <v>62859</v>
      </c>
      <c r="M14283" t="s">
        <v>3591</v>
      </c>
      <c r="N14283" t="s">
        <v>398</v>
      </c>
      <c r="O14283">
        <v>87499</v>
      </c>
      <c r="P14283" t="s">
        <v>50</v>
      </c>
      <c r="U14283" s="1">
        <v>45393</v>
      </c>
      <c r="V14283" s="1">
        <v>45393</v>
      </c>
      <c r="W14283" s="1">
        <v>45393.531944444447</v>
      </c>
      <c r="X14283" s="1">
        <v>45393.531944444447</v>
      </c>
      <c r="AC14283" t="s">
        <v>53</v>
      </c>
      <c r="AD14283">
        <v>2973578839</v>
      </c>
      <c r="AE14283" s="1">
        <v>45140.410416666666</v>
      </c>
      <c r="AF14283" t="s">
        <v>62861</v>
      </c>
      <c r="AG14283" t="s">
        <v>75975</v>
      </c>
      <c r="AH14283" t="s">
        <v>51</v>
      </c>
      <c r="AJ14283" t="s">
        <v>53</v>
      </c>
      <c r="AK14283" t="s">
        <v>78</v>
      </c>
      <c r="AO14283" t="s">
        <v>5443</v>
      </c>
      <c r="AP14283" s="1">
        <v>45476.734722222223</v>
      </c>
    </row>
    <row r="14284" spans="1:43" x14ac:dyDescent="0.35">
      <c r="A14284" t="s">
        <v>75976</v>
      </c>
      <c r="B14284" t="s">
        <v>7359</v>
      </c>
      <c r="C14284" t="s">
        <v>9455</v>
      </c>
      <c r="D14284" t="s">
        <v>41262</v>
      </c>
      <c r="H14284" t="s">
        <v>75977</v>
      </c>
      <c r="J14284" t="s">
        <v>49</v>
      </c>
      <c r="P14284" t="s">
        <v>50</v>
      </c>
      <c r="U14284" s="1">
        <v>45393</v>
      </c>
      <c r="V14284" s="1">
        <v>45393</v>
      </c>
      <c r="W14284" s="1">
        <v>45398.738888888889</v>
      </c>
      <c r="X14284" s="1">
        <v>45398.738888888889</v>
      </c>
      <c r="AC14284" t="s">
        <v>53</v>
      </c>
      <c r="AD14284">
        <v>1000000000</v>
      </c>
      <c r="AE14284" s="1">
        <v>37295</v>
      </c>
      <c r="AG14284" t="s">
        <v>75978</v>
      </c>
      <c r="AH14284" t="s">
        <v>51</v>
      </c>
      <c r="AJ14284" t="s">
        <v>53</v>
      </c>
      <c r="AO14284" t="s">
        <v>5443</v>
      </c>
      <c r="AP14284" s="1">
        <v>45393.694444444445</v>
      </c>
    </row>
    <row r="14285" spans="1:43" x14ac:dyDescent="0.35">
      <c r="A14285" t="s">
        <v>75979</v>
      </c>
      <c r="B14285" t="s">
        <v>2339</v>
      </c>
      <c r="C14285" t="s">
        <v>1471</v>
      </c>
      <c r="D14285" t="s">
        <v>1767</v>
      </c>
      <c r="F14285" t="s">
        <v>47</v>
      </c>
      <c r="H14285" t="s">
        <v>75980</v>
      </c>
      <c r="J14285" t="s">
        <v>49</v>
      </c>
      <c r="P14285" t="s">
        <v>50</v>
      </c>
      <c r="U14285" s="1">
        <v>45393</v>
      </c>
      <c r="V14285" s="1">
        <v>45393</v>
      </c>
      <c r="W14285" s="1">
        <v>45398.737500000003</v>
      </c>
      <c r="X14285" s="1">
        <v>45398.737500000003</v>
      </c>
      <c r="AC14285" t="s">
        <v>53</v>
      </c>
      <c r="AD14285">
        <v>1000000000</v>
      </c>
      <c r="AE14285" s="1">
        <v>37295</v>
      </c>
      <c r="AG14285" t="s">
        <v>75981</v>
      </c>
      <c r="AH14285" t="s">
        <v>51</v>
      </c>
      <c r="AJ14285" t="s">
        <v>53</v>
      </c>
      <c r="AO14285" t="s">
        <v>5443</v>
      </c>
      <c r="AP14285" s="1">
        <v>45393.681250000001</v>
      </c>
    </row>
    <row r="14286" spans="1:43" x14ac:dyDescent="0.35">
      <c r="A14286" t="s">
        <v>75982</v>
      </c>
      <c r="B14286" t="s">
        <v>75983</v>
      </c>
      <c r="C14286" t="s">
        <v>3475</v>
      </c>
      <c r="F14286">
        <v>18478683033</v>
      </c>
      <c r="H14286" t="s">
        <v>75982</v>
      </c>
      <c r="J14286" t="s">
        <v>75984</v>
      </c>
      <c r="K14286" t="s">
        <v>75985</v>
      </c>
      <c r="L14286" t="s">
        <v>75986</v>
      </c>
      <c r="M14286" t="s">
        <v>2700</v>
      </c>
      <c r="N14286" t="s">
        <v>287</v>
      </c>
      <c r="O14286">
        <v>80908</v>
      </c>
      <c r="P14286" t="s">
        <v>50</v>
      </c>
      <c r="U14286" s="1">
        <v>45393</v>
      </c>
      <c r="V14286" s="1">
        <v>45393</v>
      </c>
      <c r="W14286" s="1">
        <v>45393.715277777781</v>
      </c>
      <c r="X14286" s="1">
        <v>45393.715277777781</v>
      </c>
      <c r="AC14286" t="s">
        <v>53</v>
      </c>
      <c r="AD14286">
        <v>1000000001</v>
      </c>
      <c r="AE14286" s="1">
        <v>39973.351388888892</v>
      </c>
      <c r="AF14286" t="s">
        <v>3377</v>
      </c>
      <c r="AG14286" t="s">
        <v>75987</v>
      </c>
      <c r="AH14286" t="s">
        <v>51</v>
      </c>
      <c r="AJ14286" t="s">
        <v>53</v>
      </c>
      <c r="AK14286" t="s">
        <v>78</v>
      </c>
      <c r="AO14286" t="s">
        <v>5443</v>
      </c>
      <c r="AP14286" s="1">
        <v>45405.464583333334</v>
      </c>
    </row>
    <row r="14287" spans="1:43" x14ac:dyDescent="0.35">
      <c r="A14287" t="s">
        <v>75988</v>
      </c>
      <c r="B14287" t="s">
        <v>8160</v>
      </c>
      <c r="C14287" t="s">
        <v>702</v>
      </c>
      <c r="F14287" t="s">
        <v>47</v>
      </c>
      <c r="H14287" t="s">
        <v>75989</v>
      </c>
      <c r="J14287" t="s">
        <v>49</v>
      </c>
      <c r="P14287" t="s">
        <v>50</v>
      </c>
      <c r="U14287" s="1">
        <v>45393</v>
      </c>
      <c r="V14287" s="1">
        <v>45393</v>
      </c>
      <c r="W14287" s="1">
        <v>45393.677083333336</v>
      </c>
      <c r="X14287" s="1">
        <v>45393.677083333336</v>
      </c>
      <c r="AC14287" t="s">
        <v>53</v>
      </c>
      <c r="AD14287">
        <v>1000000000</v>
      </c>
      <c r="AE14287" s="1">
        <v>37295</v>
      </c>
      <c r="AG14287" t="s">
        <v>75990</v>
      </c>
      <c r="AH14287" t="s">
        <v>51</v>
      </c>
      <c r="AJ14287" t="s">
        <v>53</v>
      </c>
      <c r="AO14287" t="s">
        <v>5443</v>
      </c>
      <c r="AP14287" s="1">
        <v>45397.661111111112</v>
      </c>
    </row>
    <row r="14288" spans="1:43" x14ac:dyDescent="0.35">
      <c r="A14288" t="s">
        <v>75991</v>
      </c>
      <c r="B14288" t="s">
        <v>75992</v>
      </c>
      <c r="C14288" t="s">
        <v>24771</v>
      </c>
      <c r="F14288">
        <v>19158732400</v>
      </c>
      <c r="H14288" t="s">
        <v>75991</v>
      </c>
      <c r="J14288" t="s">
        <v>75993</v>
      </c>
      <c r="K14288" t="s">
        <v>75994</v>
      </c>
      <c r="M14288" t="s">
        <v>753</v>
      </c>
      <c r="N14288" t="s">
        <v>637</v>
      </c>
      <c r="O14288">
        <v>79913</v>
      </c>
      <c r="P14288" t="s">
        <v>50</v>
      </c>
      <c r="U14288" s="1">
        <v>45394</v>
      </c>
      <c r="V14288" s="1">
        <v>45394</v>
      </c>
      <c r="W14288" s="1">
        <v>45394.67083333333</v>
      </c>
      <c r="X14288" s="1">
        <v>45394.67083333333</v>
      </c>
      <c r="AC14288" t="s">
        <v>53</v>
      </c>
      <c r="AD14288">
        <v>2974186956</v>
      </c>
      <c r="AE14288" s="1">
        <v>45394.702777777777</v>
      </c>
      <c r="AF14288" t="s">
        <v>75995</v>
      </c>
      <c r="AG14288" t="s">
        <v>75996</v>
      </c>
      <c r="AH14288" t="s">
        <v>51</v>
      </c>
      <c r="AJ14288" t="s">
        <v>53</v>
      </c>
      <c r="AK14288" t="s">
        <v>78</v>
      </c>
      <c r="AO14288" t="s">
        <v>5443</v>
      </c>
      <c r="AP14288" s="1">
        <v>45394.711111111108</v>
      </c>
      <c r="AQ14288" s="1">
        <v>45394.709027777775</v>
      </c>
    </row>
    <row r="14289" spans="1:43" x14ac:dyDescent="0.35">
      <c r="A14289" t="s">
        <v>75997</v>
      </c>
      <c r="B14289" t="s">
        <v>793</v>
      </c>
      <c r="C14289" t="s">
        <v>7134</v>
      </c>
      <c r="F14289">
        <v>18177510254</v>
      </c>
      <c r="H14289" t="s">
        <v>75997</v>
      </c>
      <c r="J14289" t="s">
        <v>75998</v>
      </c>
      <c r="K14289" t="s">
        <v>75999</v>
      </c>
      <c r="M14289" t="s">
        <v>47652</v>
      </c>
      <c r="N14289" t="s">
        <v>264</v>
      </c>
      <c r="O14289">
        <v>76185</v>
      </c>
      <c r="P14289" t="s">
        <v>50</v>
      </c>
      <c r="U14289" s="1">
        <v>45394</v>
      </c>
      <c r="V14289" s="1">
        <v>45394</v>
      </c>
      <c r="W14289" s="1">
        <v>45394.445833333331</v>
      </c>
      <c r="X14289" s="1">
        <v>45394.445833333331</v>
      </c>
      <c r="AC14289" t="s">
        <v>53</v>
      </c>
      <c r="AD14289">
        <v>2969921002</v>
      </c>
      <c r="AE14289" s="1">
        <v>43768.413194444445</v>
      </c>
      <c r="AF14289" t="s">
        <v>76000</v>
      </c>
      <c r="AG14289" t="s">
        <v>76001</v>
      </c>
      <c r="AH14289" t="s">
        <v>51</v>
      </c>
      <c r="AJ14289" t="s">
        <v>53</v>
      </c>
      <c r="AO14289" t="s">
        <v>5443</v>
      </c>
      <c r="AP14289" s="1">
        <v>45394.401388888888</v>
      </c>
    </row>
    <row r="14290" spans="1:43" x14ac:dyDescent="0.35">
      <c r="A14290" t="s">
        <v>76002</v>
      </c>
      <c r="B14290" t="s">
        <v>5388</v>
      </c>
      <c r="C14290" t="s">
        <v>76003</v>
      </c>
      <c r="F14290">
        <v>19706990545</v>
      </c>
      <c r="H14290" t="s">
        <v>76004</v>
      </c>
      <c r="J14290" t="s">
        <v>76005</v>
      </c>
      <c r="K14290" t="s">
        <v>76006</v>
      </c>
      <c r="M14290" t="s">
        <v>76007</v>
      </c>
      <c r="N14290" t="s">
        <v>287</v>
      </c>
      <c r="O14290">
        <v>81428</v>
      </c>
      <c r="P14290" t="s">
        <v>50</v>
      </c>
      <c r="U14290" s="1">
        <v>45394</v>
      </c>
      <c r="V14290" s="1">
        <v>45394</v>
      </c>
      <c r="W14290" s="1">
        <v>45394.580555555556</v>
      </c>
      <c r="X14290" s="1">
        <v>45394.580555555556</v>
      </c>
      <c r="AC14290" t="s">
        <v>53</v>
      </c>
      <c r="AG14290" t="s">
        <v>76008</v>
      </c>
      <c r="AH14290" t="s">
        <v>51</v>
      </c>
      <c r="AJ14290" t="s">
        <v>53</v>
      </c>
      <c r="AK14290" t="s">
        <v>78</v>
      </c>
      <c r="AO14290" t="s">
        <v>5443</v>
      </c>
      <c r="AP14290" s="1">
        <v>45422.616666666669</v>
      </c>
    </row>
    <row r="14291" spans="1:43" x14ac:dyDescent="0.35">
      <c r="A14291" t="s">
        <v>76009</v>
      </c>
      <c r="B14291" t="s">
        <v>44926</v>
      </c>
      <c r="C14291" t="s">
        <v>106</v>
      </c>
      <c r="F14291">
        <v>17195685340</v>
      </c>
      <c r="H14291" t="s">
        <v>76010</v>
      </c>
      <c r="J14291" t="s">
        <v>52920</v>
      </c>
      <c r="K14291" t="s">
        <v>76011</v>
      </c>
      <c r="M14291" t="s">
        <v>76012</v>
      </c>
      <c r="N14291" t="s">
        <v>287</v>
      </c>
      <c r="O14291">
        <v>81069</v>
      </c>
      <c r="P14291" t="s">
        <v>50</v>
      </c>
      <c r="U14291" s="1">
        <v>45394</v>
      </c>
      <c r="V14291" s="1">
        <v>45394</v>
      </c>
      <c r="W14291" s="1">
        <v>45394.665277777778</v>
      </c>
      <c r="X14291" s="1">
        <v>45394.665277777778</v>
      </c>
      <c r="AC14291" t="s">
        <v>53</v>
      </c>
      <c r="AD14291">
        <v>2972039723</v>
      </c>
      <c r="AE14291" s="1">
        <v>44519.677083333336</v>
      </c>
      <c r="AF14291" t="s">
        <v>52922</v>
      </c>
      <c r="AG14291" t="s">
        <v>76013</v>
      </c>
      <c r="AH14291" t="s">
        <v>51</v>
      </c>
      <c r="AJ14291" t="s">
        <v>53</v>
      </c>
      <c r="AK14291" t="s">
        <v>78</v>
      </c>
      <c r="AO14291" t="s">
        <v>5443</v>
      </c>
      <c r="AP14291" s="1">
        <v>45434.761111111111</v>
      </c>
      <c r="AQ14291" s="1">
        <v>45434.762499999997</v>
      </c>
    </row>
    <row r="14292" spans="1:43" x14ac:dyDescent="0.35">
      <c r="A14292" t="s">
        <v>76014</v>
      </c>
      <c r="B14292" t="s">
        <v>196</v>
      </c>
      <c r="C14292" t="s">
        <v>15888</v>
      </c>
      <c r="F14292">
        <v>15054186552</v>
      </c>
      <c r="H14292" t="s">
        <v>76014</v>
      </c>
      <c r="K14292" t="s">
        <v>76015</v>
      </c>
      <c r="M14292" t="s">
        <v>2637</v>
      </c>
      <c r="N14292" t="s">
        <v>398</v>
      </c>
      <c r="O14292">
        <v>87112</v>
      </c>
      <c r="P14292" t="s">
        <v>50</v>
      </c>
      <c r="U14292" s="1">
        <v>45394</v>
      </c>
      <c r="V14292" s="1">
        <v>45394</v>
      </c>
      <c r="W14292" s="1">
        <v>45394.977777777778</v>
      </c>
      <c r="X14292" s="1">
        <v>45394.977777777778</v>
      </c>
      <c r="AC14292" t="s">
        <v>53</v>
      </c>
      <c r="AD14292">
        <v>1000000001</v>
      </c>
      <c r="AE14292" s="1">
        <v>39973.351388888892</v>
      </c>
      <c r="AF14292" t="s">
        <v>3377</v>
      </c>
      <c r="AG14292" t="s">
        <v>76016</v>
      </c>
      <c r="AH14292" t="s">
        <v>51</v>
      </c>
      <c r="AJ14292" t="s">
        <v>53</v>
      </c>
      <c r="AK14292" t="s">
        <v>78</v>
      </c>
      <c r="AO14292" t="s">
        <v>51552</v>
      </c>
    </row>
    <row r="14293" spans="1:43" x14ac:dyDescent="0.35">
      <c r="A14293" t="s">
        <v>76017</v>
      </c>
      <c r="B14293" t="s">
        <v>23660</v>
      </c>
      <c r="C14293" t="s">
        <v>1709</v>
      </c>
      <c r="F14293">
        <v>19153371491</v>
      </c>
      <c r="H14293" t="s">
        <v>76017</v>
      </c>
      <c r="J14293" t="s">
        <v>76018</v>
      </c>
      <c r="K14293" t="s">
        <v>76019</v>
      </c>
      <c r="M14293" t="s">
        <v>148</v>
      </c>
      <c r="N14293" t="s">
        <v>637</v>
      </c>
      <c r="O14293">
        <v>79925</v>
      </c>
      <c r="P14293" t="s">
        <v>50</v>
      </c>
      <c r="U14293" s="1">
        <v>45394</v>
      </c>
      <c r="V14293" s="1">
        <v>45394</v>
      </c>
      <c r="W14293" s="1">
        <v>45394.078472222223</v>
      </c>
      <c r="X14293" s="1">
        <v>45394.078472222223</v>
      </c>
      <c r="AC14293" t="s">
        <v>53</v>
      </c>
      <c r="AD14293">
        <v>1000000001</v>
      </c>
      <c r="AE14293" s="1">
        <v>39973.351388888892</v>
      </c>
      <c r="AF14293" t="s">
        <v>3377</v>
      </c>
      <c r="AG14293" t="s">
        <v>76020</v>
      </c>
      <c r="AH14293" t="s">
        <v>51</v>
      </c>
      <c r="AJ14293" t="s">
        <v>53</v>
      </c>
      <c r="AK14293" t="s">
        <v>78</v>
      </c>
      <c r="AO14293" t="s">
        <v>51552</v>
      </c>
    </row>
    <row r="14294" spans="1:43" x14ac:dyDescent="0.35">
      <c r="A14294" t="s">
        <v>76021</v>
      </c>
      <c r="B14294" t="s">
        <v>76022</v>
      </c>
      <c r="C14294" t="s">
        <v>52824</v>
      </c>
      <c r="F14294" t="s">
        <v>76023</v>
      </c>
      <c r="H14294" t="s">
        <v>76024</v>
      </c>
      <c r="J14294" t="s">
        <v>76025</v>
      </c>
      <c r="K14294" t="s">
        <v>76026</v>
      </c>
      <c r="M14294" t="s">
        <v>76027</v>
      </c>
      <c r="N14294" t="s">
        <v>4526</v>
      </c>
      <c r="O14294">
        <v>85621</v>
      </c>
      <c r="P14294" t="s">
        <v>50</v>
      </c>
      <c r="U14294" s="1">
        <v>45394</v>
      </c>
      <c r="V14294" s="1">
        <v>45394</v>
      </c>
      <c r="AC14294" t="s">
        <v>51</v>
      </c>
      <c r="AD14294">
        <v>2972078044</v>
      </c>
      <c r="AE14294" s="1">
        <v>44719.660416666666</v>
      </c>
      <c r="AG14294" t="s">
        <v>76028</v>
      </c>
      <c r="AH14294" t="s">
        <v>51</v>
      </c>
      <c r="AJ14294" t="s">
        <v>53</v>
      </c>
      <c r="AO14294" t="s">
        <v>5443</v>
      </c>
    </row>
    <row r="14295" spans="1:43" x14ac:dyDescent="0.35">
      <c r="A14295" t="s">
        <v>76029</v>
      </c>
      <c r="B14295" t="s">
        <v>31292</v>
      </c>
      <c r="C14295" t="s">
        <v>7359</v>
      </c>
      <c r="F14295">
        <v>13035986677</v>
      </c>
      <c r="H14295" t="s">
        <v>76029</v>
      </c>
      <c r="J14295" t="s">
        <v>76030</v>
      </c>
      <c r="K14295" t="s">
        <v>76031</v>
      </c>
      <c r="M14295" t="s">
        <v>1251</v>
      </c>
      <c r="N14295" t="s">
        <v>287</v>
      </c>
      <c r="O14295">
        <v>80003</v>
      </c>
      <c r="P14295" t="s">
        <v>50</v>
      </c>
      <c r="U14295" s="1">
        <v>45394</v>
      </c>
      <c r="V14295" s="1">
        <v>45394</v>
      </c>
      <c r="W14295" s="1">
        <v>45394.633333333331</v>
      </c>
      <c r="X14295" s="1">
        <v>45394.633333333331</v>
      </c>
      <c r="AC14295" t="s">
        <v>53</v>
      </c>
      <c r="AD14295">
        <v>1000000001</v>
      </c>
      <c r="AE14295" s="1">
        <v>39973.351388888892</v>
      </c>
      <c r="AF14295" t="s">
        <v>3377</v>
      </c>
      <c r="AG14295" t="s">
        <v>76032</v>
      </c>
      <c r="AH14295" t="s">
        <v>51</v>
      </c>
      <c r="AJ14295" t="s">
        <v>53</v>
      </c>
      <c r="AK14295" t="s">
        <v>78</v>
      </c>
      <c r="AO14295" t="s">
        <v>5443</v>
      </c>
      <c r="AP14295" s="1">
        <v>45475.661111111112</v>
      </c>
      <c r="AQ14295" s="1">
        <v>45464.534722222219</v>
      </c>
    </row>
    <row r="14296" spans="1:43" x14ac:dyDescent="0.35">
      <c r="A14296" t="s">
        <v>76033</v>
      </c>
      <c r="B14296" t="s">
        <v>25531</v>
      </c>
      <c r="C14296" t="s">
        <v>36577</v>
      </c>
      <c r="F14296">
        <v>13036808018</v>
      </c>
      <c r="H14296" t="s">
        <v>76033</v>
      </c>
      <c r="K14296" t="s">
        <v>76034</v>
      </c>
      <c r="M14296" t="s">
        <v>3641</v>
      </c>
      <c r="N14296" t="s">
        <v>287</v>
      </c>
      <c r="O14296" t="s">
        <v>76035</v>
      </c>
      <c r="P14296" t="s">
        <v>50</v>
      </c>
      <c r="U14296" s="1">
        <v>45394</v>
      </c>
      <c r="V14296" s="1">
        <v>45394</v>
      </c>
      <c r="W14296" s="1">
        <v>45394.438194444447</v>
      </c>
      <c r="X14296" s="1">
        <v>45394.438194444447</v>
      </c>
      <c r="AC14296" t="s">
        <v>53</v>
      </c>
      <c r="AD14296">
        <v>1000000001</v>
      </c>
      <c r="AE14296" s="1">
        <v>39973.351388888892</v>
      </c>
      <c r="AF14296" t="s">
        <v>3377</v>
      </c>
      <c r="AG14296" t="s">
        <v>76036</v>
      </c>
      <c r="AH14296" t="s">
        <v>51</v>
      </c>
      <c r="AJ14296" t="s">
        <v>53</v>
      </c>
      <c r="AK14296" t="s">
        <v>78</v>
      </c>
      <c r="AO14296" t="s">
        <v>51552</v>
      </c>
    </row>
    <row r="14297" spans="1:43" x14ac:dyDescent="0.35">
      <c r="A14297" t="s">
        <v>76037</v>
      </c>
      <c r="B14297" t="s">
        <v>47924</v>
      </c>
      <c r="C14297" t="s">
        <v>76038</v>
      </c>
      <c r="F14297">
        <v>13202906483</v>
      </c>
      <c r="H14297" t="s">
        <v>76037</v>
      </c>
      <c r="J14297" t="s">
        <v>76039</v>
      </c>
      <c r="K14297" t="s">
        <v>76040</v>
      </c>
      <c r="M14297" t="s">
        <v>36133</v>
      </c>
      <c r="N14297" t="s">
        <v>15037</v>
      </c>
      <c r="O14297">
        <v>56310</v>
      </c>
      <c r="P14297" t="s">
        <v>50</v>
      </c>
      <c r="U14297" s="1">
        <v>45394</v>
      </c>
      <c r="V14297" s="1">
        <v>45394</v>
      </c>
      <c r="W14297" s="1">
        <v>45394.341666666667</v>
      </c>
      <c r="X14297" s="1">
        <v>45394.341666666667</v>
      </c>
      <c r="AC14297" t="s">
        <v>53</v>
      </c>
      <c r="AD14297">
        <v>1000000001</v>
      </c>
      <c r="AE14297" s="1">
        <v>39973.351388888892</v>
      </c>
      <c r="AF14297" t="s">
        <v>3377</v>
      </c>
      <c r="AG14297" t="s">
        <v>76041</v>
      </c>
      <c r="AH14297" t="s">
        <v>51</v>
      </c>
      <c r="AJ14297" t="s">
        <v>53</v>
      </c>
      <c r="AK14297" t="s">
        <v>78</v>
      </c>
      <c r="AO14297" t="s">
        <v>5443</v>
      </c>
      <c r="AP14297" s="1">
        <v>45400.313194444447</v>
      </c>
    </row>
    <row r="14298" spans="1:43" x14ac:dyDescent="0.35">
      <c r="A14298" t="s">
        <v>76042</v>
      </c>
      <c r="B14298" t="s">
        <v>403</v>
      </c>
      <c r="C14298" t="s">
        <v>15217</v>
      </c>
      <c r="F14298">
        <v>14329992365</v>
      </c>
      <c r="H14298" t="s">
        <v>76043</v>
      </c>
      <c r="J14298" t="s">
        <v>76044</v>
      </c>
      <c r="K14298" t="s">
        <v>76045</v>
      </c>
      <c r="M14298" t="s">
        <v>8644</v>
      </c>
      <c r="N14298" t="s">
        <v>6033</v>
      </c>
      <c r="O14298">
        <v>93303</v>
      </c>
      <c r="P14298" t="s">
        <v>50</v>
      </c>
      <c r="U14298" s="1">
        <v>45394</v>
      </c>
      <c r="V14298" s="1">
        <v>45394</v>
      </c>
      <c r="W14298" s="1">
        <v>45394.473611111112</v>
      </c>
      <c r="X14298" s="1">
        <v>45394.473611111112</v>
      </c>
      <c r="AC14298" t="s">
        <v>53</v>
      </c>
      <c r="AD14298">
        <v>2974121711</v>
      </c>
      <c r="AE14298" s="1">
        <v>45358.832638888889</v>
      </c>
      <c r="AF14298" t="s">
        <v>76046</v>
      </c>
      <c r="AG14298" t="s">
        <v>76047</v>
      </c>
      <c r="AH14298" t="s">
        <v>51</v>
      </c>
      <c r="AJ14298" t="s">
        <v>53</v>
      </c>
      <c r="AK14298" t="s">
        <v>78</v>
      </c>
      <c r="AO14298" t="s">
        <v>5443</v>
      </c>
      <c r="AP14298" s="1">
        <v>45394.479166666664</v>
      </c>
    </row>
    <row r="14299" spans="1:43" x14ac:dyDescent="0.35">
      <c r="A14299" t="s">
        <v>76048</v>
      </c>
      <c r="B14299" t="s">
        <v>76049</v>
      </c>
      <c r="C14299" t="s">
        <v>2615</v>
      </c>
      <c r="D14299" t="s">
        <v>15106</v>
      </c>
      <c r="F14299" t="s">
        <v>47</v>
      </c>
      <c r="H14299" t="s">
        <v>76050</v>
      </c>
      <c r="J14299" t="s">
        <v>49</v>
      </c>
      <c r="P14299" t="s">
        <v>50</v>
      </c>
      <c r="U14299" s="1">
        <v>45395</v>
      </c>
      <c r="V14299" s="1">
        <v>45395</v>
      </c>
      <c r="W14299" s="1">
        <v>45398.736805555556</v>
      </c>
      <c r="X14299" s="1">
        <v>45398.736805555556</v>
      </c>
      <c r="AC14299" t="s">
        <v>53</v>
      </c>
      <c r="AD14299">
        <v>1000000000</v>
      </c>
      <c r="AE14299" s="1">
        <v>37295</v>
      </c>
      <c r="AG14299" t="s">
        <v>76051</v>
      </c>
      <c r="AH14299" t="s">
        <v>51</v>
      </c>
      <c r="AJ14299" t="s">
        <v>53</v>
      </c>
      <c r="AO14299" t="s">
        <v>5443</v>
      </c>
      <c r="AP14299" s="1">
        <v>45395.569444444445</v>
      </c>
    </row>
    <row r="14300" spans="1:43" x14ac:dyDescent="0.35">
      <c r="A14300" t="s">
        <v>76052</v>
      </c>
      <c r="B14300" t="s">
        <v>13428</v>
      </c>
      <c r="C14300" t="s">
        <v>849</v>
      </c>
      <c r="F14300">
        <v>13037472965</v>
      </c>
      <c r="H14300" t="s">
        <v>76052</v>
      </c>
      <c r="K14300" t="s">
        <v>76053</v>
      </c>
      <c r="M14300" t="s">
        <v>76054</v>
      </c>
      <c r="N14300" t="s">
        <v>287</v>
      </c>
      <c r="O14300">
        <v>80510</v>
      </c>
      <c r="P14300" t="s">
        <v>50</v>
      </c>
      <c r="U14300" s="1">
        <v>45395</v>
      </c>
      <c r="V14300" s="1">
        <v>45395</v>
      </c>
      <c r="W14300" s="1">
        <v>45395.459722222222</v>
      </c>
      <c r="X14300" s="1">
        <v>45395.459722222222</v>
      </c>
      <c r="AC14300" t="s">
        <v>53</v>
      </c>
      <c r="AD14300">
        <v>1000000001</v>
      </c>
      <c r="AE14300" s="1">
        <v>39973.351388888892</v>
      </c>
      <c r="AF14300" t="s">
        <v>3377</v>
      </c>
      <c r="AG14300" t="s">
        <v>76055</v>
      </c>
      <c r="AH14300" t="s">
        <v>51</v>
      </c>
      <c r="AJ14300" t="s">
        <v>53</v>
      </c>
      <c r="AK14300" t="s">
        <v>78</v>
      </c>
      <c r="AO14300" t="s">
        <v>5443</v>
      </c>
      <c r="AP14300" s="1">
        <v>45395.459027777775</v>
      </c>
    </row>
    <row r="14301" spans="1:43" x14ac:dyDescent="0.35">
      <c r="A14301" t="s">
        <v>76056</v>
      </c>
      <c r="B14301" t="s">
        <v>1299</v>
      </c>
      <c r="C14301" t="s">
        <v>49385</v>
      </c>
      <c r="F14301">
        <v>15755205498</v>
      </c>
      <c r="H14301" t="s">
        <v>76057</v>
      </c>
      <c r="J14301" t="s">
        <v>76058</v>
      </c>
      <c r="K14301" t="s">
        <v>76059</v>
      </c>
      <c r="M14301" t="s">
        <v>3678</v>
      </c>
      <c r="N14301" t="s">
        <v>398</v>
      </c>
      <c r="O14301">
        <v>88220</v>
      </c>
      <c r="P14301" t="s">
        <v>50</v>
      </c>
      <c r="U14301" s="1">
        <v>45395</v>
      </c>
      <c r="V14301" s="1">
        <v>45395</v>
      </c>
      <c r="W14301" s="1">
        <v>45398.738888888889</v>
      </c>
      <c r="X14301" s="1">
        <v>45398.738888888889</v>
      </c>
      <c r="AC14301" t="s">
        <v>53</v>
      </c>
      <c r="AD14301">
        <v>1000000001</v>
      </c>
      <c r="AE14301" s="1">
        <v>39973.351388888892</v>
      </c>
      <c r="AF14301" t="s">
        <v>3377</v>
      </c>
      <c r="AG14301" t="s">
        <v>76060</v>
      </c>
      <c r="AH14301" t="s">
        <v>51</v>
      </c>
      <c r="AJ14301" t="s">
        <v>53</v>
      </c>
      <c r="AO14301" t="s">
        <v>5443</v>
      </c>
      <c r="AP14301" s="1">
        <v>45395.521527777775</v>
      </c>
    </row>
    <row r="14302" spans="1:43" x14ac:dyDescent="0.35">
      <c r="A14302" t="s">
        <v>76061</v>
      </c>
      <c r="B14302" t="s">
        <v>1757</v>
      </c>
      <c r="C14302" t="s">
        <v>28686</v>
      </c>
      <c r="F14302" t="s">
        <v>76062</v>
      </c>
      <c r="H14302" t="s">
        <v>76061</v>
      </c>
      <c r="J14302" t="s">
        <v>76063</v>
      </c>
      <c r="K14302" t="s">
        <v>76064</v>
      </c>
      <c r="M14302" t="s">
        <v>76065</v>
      </c>
      <c r="N14302" t="s">
        <v>41321</v>
      </c>
      <c r="O14302">
        <v>27272</v>
      </c>
      <c r="P14302" t="s">
        <v>5151</v>
      </c>
      <c r="U14302" s="1">
        <v>45396</v>
      </c>
      <c r="V14302" s="1">
        <v>45396</v>
      </c>
      <c r="AC14302" t="s">
        <v>51</v>
      </c>
      <c r="AD14302">
        <v>1000000001</v>
      </c>
      <c r="AE14302" s="1">
        <v>39973.351388888892</v>
      </c>
      <c r="AG14302" t="s">
        <v>76066</v>
      </c>
      <c r="AH14302" t="s">
        <v>51</v>
      </c>
      <c r="AJ14302" t="s">
        <v>53</v>
      </c>
      <c r="AO14302" t="s">
        <v>5443</v>
      </c>
    </row>
    <row r="14303" spans="1:43" x14ac:dyDescent="0.35">
      <c r="A14303" t="s">
        <v>76067</v>
      </c>
      <c r="B14303" t="s">
        <v>76068</v>
      </c>
      <c r="C14303" t="s">
        <v>9117</v>
      </c>
      <c r="F14303">
        <v>12013514000</v>
      </c>
      <c r="H14303" t="s">
        <v>76067</v>
      </c>
      <c r="K14303" t="s">
        <v>76069</v>
      </c>
      <c r="M14303" t="s">
        <v>14989</v>
      </c>
      <c r="N14303" t="s">
        <v>14739</v>
      </c>
      <c r="O14303">
        <v>10002</v>
      </c>
      <c r="P14303" t="s">
        <v>50</v>
      </c>
      <c r="U14303" s="1">
        <v>45396</v>
      </c>
      <c r="V14303" s="1">
        <v>45396</v>
      </c>
      <c r="W14303" s="1">
        <v>45396.293055555558</v>
      </c>
      <c r="X14303" s="1">
        <v>45396.293055555558</v>
      </c>
      <c r="AC14303" t="s">
        <v>53</v>
      </c>
      <c r="AD14303">
        <v>1000000001</v>
      </c>
      <c r="AE14303" s="1">
        <v>39973.351388888892</v>
      </c>
      <c r="AF14303" t="s">
        <v>3377</v>
      </c>
      <c r="AG14303" t="s">
        <v>76070</v>
      </c>
      <c r="AH14303" t="s">
        <v>51</v>
      </c>
      <c r="AJ14303" t="s">
        <v>53</v>
      </c>
      <c r="AK14303" t="s">
        <v>78</v>
      </c>
      <c r="AO14303" t="s">
        <v>5443</v>
      </c>
      <c r="AP14303" s="1">
        <v>45396.292361111111</v>
      </c>
    </row>
    <row r="14304" spans="1:43" x14ac:dyDescent="0.35">
      <c r="A14304" t="s">
        <v>76071</v>
      </c>
      <c r="B14304" t="s">
        <v>35492</v>
      </c>
      <c r="C14304" t="s">
        <v>1540</v>
      </c>
      <c r="H14304" t="s">
        <v>76072</v>
      </c>
      <c r="J14304" t="s">
        <v>62</v>
      </c>
      <c r="P14304" t="s">
        <v>50</v>
      </c>
      <c r="U14304" s="1">
        <v>45397</v>
      </c>
      <c r="V14304" s="1">
        <v>45397</v>
      </c>
      <c r="W14304" s="1">
        <v>45398.59097222222</v>
      </c>
      <c r="X14304" s="1">
        <v>45398.59097222222</v>
      </c>
      <c r="AC14304" t="s">
        <v>53</v>
      </c>
      <c r="AD14304">
        <v>2969479981</v>
      </c>
      <c r="AE14304" s="1">
        <v>37426</v>
      </c>
      <c r="AF14304" t="s">
        <v>1314</v>
      </c>
      <c r="AG14304" t="s">
        <v>76073</v>
      </c>
      <c r="AH14304" t="s">
        <v>51</v>
      </c>
      <c r="AJ14304" t="s">
        <v>53</v>
      </c>
      <c r="AO14304" t="s">
        <v>5443</v>
      </c>
      <c r="AP14304" s="1">
        <v>45474.777083333334</v>
      </c>
    </row>
    <row r="14305" spans="1:43" x14ac:dyDescent="0.35">
      <c r="A14305" t="s">
        <v>76074</v>
      </c>
      <c r="B14305" t="s">
        <v>43083</v>
      </c>
      <c r="C14305" t="s">
        <v>1709</v>
      </c>
      <c r="F14305">
        <v>19152495881</v>
      </c>
      <c r="H14305" t="s">
        <v>76075</v>
      </c>
      <c r="J14305" t="s">
        <v>76076</v>
      </c>
      <c r="K14305" t="s">
        <v>76077</v>
      </c>
      <c r="M14305" t="s">
        <v>753</v>
      </c>
      <c r="N14305" t="s">
        <v>637</v>
      </c>
      <c r="O14305">
        <v>79935</v>
      </c>
      <c r="P14305" t="s">
        <v>50</v>
      </c>
      <c r="U14305" s="1">
        <v>45397</v>
      </c>
      <c r="V14305" s="1">
        <v>45397</v>
      </c>
      <c r="W14305" s="1">
        <v>45397.577777777777</v>
      </c>
      <c r="X14305" s="1">
        <v>45397.577777777777</v>
      </c>
      <c r="AC14305" t="s">
        <v>53</v>
      </c>
      <c r="AD14305">
        <v>2972350718</v>
      </c>
      <c r="AE14305" s="1">
        <v>44963.60833333333</v>
      </c>
      <c r="AF14305" t="s">
        <v>76078</v>
      </c>
      <c r="AG14305" t="s">
        <v>76079</v>
      </c>
      <c r="AH14305" t="s">
        <v>51</v>
      </c>
      <c r="AJ14305" t="s">
        <v>53</v>
      </c>
      <c r="AK14305" t="s">
        <v>78</v>
      </c>
      <c r="AO14305" t="s">
        <v>5443</v>
      </c>
      <c r="AP14305" s="1">
        <v>45404.635416666664</v>
      </c>
      <c r="AQ14305" s="1">
        <v>45397.620833333334</v>
      </c>
    </row>
    <row r="14306" spans="1:43" x14ac:dyDescent="0.35">
      <c r="A14306" t="s">
        <v>76080</v>
      </c>
      <c r="B14306" t="s">
        <v>4903</v>
      </c>
      <c r="C14306" t="s">
        <v>4211</v>
      </c>
      <c r="D14306" t="s">
        <v>6109</v>
      </c>
      <c r="F14306" t="s">
        <v>76081</v>
      </c>
      <c r="G14306">
        <v>9514532830</v>
      </c>
      <c r="H14306" t="s">
        <v>76082</v>
      </c>
      <c r="I14306" t="s">
        <v>2813</v>
      </c>
      <c r="J14306" t="s">
        <v>76083</v>
      </c>
      <c r="K14306" t="s">
        <v>76084</v>
      </c>
      <c r="M14306" t="s">
        <v>76085</v>
      </c>
      <c r="N14306" t="s">
        <v>6645</v>
      </c>
      <c r="O14306">
        <v>91784</v>
      </c>
      <c r="P14306" t="s">
        <v>50</v>
      </c>
      <c r="U14306" s="1">
        <v>45397</v>
      </c>
      <c r="V14306" s="1">
        <v>45397</v>
      </c>
      <c r="AC14306" t="s">
        <v>53</v>
      </c>
      <c r="AD14306">
        <v>2969514936</v>
      </c>
      <c r="AE14306" s="1">
        <v>38635.741666666669</v>
      </c>
      <c r="AG14306" t="s">
        <v>76086</v>
      </c>
      <c r="AH14306" t="s">
        <v>51</v>
      </c>
      <c r="AJ14306" t="s">
        <v>53</v>
      </c>
      <c r="AO14306" t="s">
        <v>51983</v>
      </c>
    </row>
    <row r="14307" spans="1:43" x14ac:dyDescent="0.35">
      <c r="A14307" t="s">
        <v>76087</v>
      </c>
      <c r="B14307" t="s">
        <v>1299</v>
      </c>
      <c r="C14307" t="s">
        <v>34950</v>
      </c>
      <c r="F14307">
        <v>19566020443</v>
      </c>
      <c r="H14307" t="s">
        <v>76087</v>
      </c>
      <c r="J14307" t="s">
        <v>76088</v>
      </c>
      <c r="K14307" t="s">
        <v>76089</v>
      </c>
      <c r="M14307" t="s">
        <v>76090</v>
      </c>
      <c r="N14307" t="s">
        <v>637</v>
      </c>
      <c r="O14307">
        <v>78045</v>
      </c>
      <c r="P14307" t="s">
        <v>50</v>
      </c>
      <c r="U14307" s="1">
        <v>45397</v>
      </c>
      <c r="V14307" s="1">
        <v>45397</v>
      </c>
      <c r="AC14307" t="s">
        <v>53</v>
      </c>
      <c r="AD14307">
        <v>2973848006</v>
      </c>
      <c r="AE14307" s="1">
        <v>45239.349305555559</v>
      </c>
      <c r="AG14307" t="s">
        <v>76091</v>
      </c>
      <c r="AH14307" t="s">
        <v>51</v>
      </c>
      <c r="AJ14307" t="s">
        <v>53</v>
      </c>
      <c r="AO14307" t="s">
        <v>5443</v>
      </c>
    </row>
    <row r="14308" spans="1:43" x14ac:dyDescent="0.35">
      <c r="A14308" t="s">
        <v>76092</v>
      </c>
      <c r="B14308" t="s">
        <v>76093</v>
      </c>
      <c r="C14308" t="s">
        <v>76094</v>
      </c>
      <c r="F14308">
        <v>15755412599</v>
      </c>
      <c r="H14308" t="s">
        <v>76095</v>
      </c>
      <c r="J14308" t="s">
        <v>36538</v>
      </c>
      <c r="K14308" t="s">
        <v>76096</v>
      </c>
      <c r="M14308" t="s">
        <v>545</v>
      </c>
      <c r="N14308" t="s">
        <v>398</v>
      </c>
      <c r="O14308">
        <v>88001</v>
      </c>
      <c r="P14308" t="s">
        <v>50</v>
      </c>
      <c r="U14308" s="1">
        <v>45397</v>
      </c>
      <c r="V14308" s="1">
        <v>45397</v>
      </c>
      <c r="W14308" s="1">
        <v>45397.505555555559</v>
      </c>
      <c r="X14308" s="1">
        <v>45397.505555555559</v>
      </c>
      <c r="AC14308" t="s">
        <v>53</v>
      </c>
      <c r="AD14308">
        <v>2969665880</v>
      </c>
      <c r="AE14308" s="1">
        <v>42102.689583333333</v>
      </c>
      <c r="AF14308" t="s">
        <v>76097</v>
      </c>
      <c r="AG14308" t="s">
        <v>76098</v>
      </c>
      <c r="AH14308" t="s">
        <v>51</v>
      </c>
      <c r="AJ14308" t="s">
        <v>53</v>
      </c>
      <c r="AK14308" t="s">
        <v>78</v>
      </c>
      <c r="AO14308" t="s">
        <v>5443</v>
      </c>
      <c r="AP14308" s="1">
        <v>45469.634722222225</v>
      </c>
      <c r="AQ14308" s="1">
        <v>45469.636805555558</v>
      </c>
    </row>
    <row r="14309" spans="1:43" x14ac:dyDescent="0.35">
      <c r="A14309" t="s">
        <v>76099</v>
      </c>
      <c r="B14309" t="s">
        <v>68538</v>
      </c>
      <c r="C14309" t="s">
        <v>21194</v>
      </c>
      <c r="F14309">
        <v>15752007791</v>
      </c>
      <c r="H14309" t="s">
        <v>76099</v>
      </c>
      <c r="J14309" t="s">
        <v>32584</v>
      </c>
      <c r="K14309" t="s">
        <v>76100</v>
      </c>
      <c r="M14309" t="s">
        <v>3678</v>
      </c>
      <c r="N14309" t="s">
        <v>398</v>
      </c>
      <c r="O14309">
        <v>88220</v>
      </c>
      <c r="P14309" t="s">
        <v>50</v>
      </c>
      <c r="U14309" s="1">
        <v>45397</v>
      </c>
      <c r="V14309" s="1">
        <v>45397</v>
      </c>
      <c r="W14309" s="1">
        <v>45397.629166666666</v>
      </c>
      <c r="X14309" s="1">
        <v>45397.629166666666</v>
      </c>
      <c r="AC14309" t="s">
        <v>53</v>
      </c>
      <c r="AD14309">
        <v>2969524773</v>
      </c>
      <c r="AE14309" s="1">
        <v>39196.726388888892</v>
      </c>
      <c r="AF14309" t="s">
        <v>7799</v>
      </c>
      <c r="AG14309" t="s">
        <v>76101</v>
      </c>
      <c r="AH14309" t="s">
        <v>51</v>
      </c>
      <c r="AJ14309" t="s">
        <v>53</v>
      </c>
      <c r="AK14309" t="s">
        <v>78</v>
      </c>
      <c r="AO14309" t="s">
        <v>5443</v>
      </c>
      <c r="AP14309" s="1">
        <v>45397.626388888886</v>
      </c>
    </row>
    <row r="14310" spans="1:43" x14ac:dyDescent="0.35">
      <c r="A14310" t="s">
        <v>76102</v>
      </c>
      <c r="B14310" t="s">
        <v>76103</v>
      </c>
      <c r="C14310" t="s">
        <v>4180</v>
      </c>
      <c r="F14310">
        <v>13034353417</v>
      </c>
      <c r="H14310" t="s">
        <v>76102</v>
      </c>
      <c r="J14310" t="s">
        <v>76104</v>
      </c>
      <c r="K14310" t="s">
        <v>76105</v>
      </c>
      <c r="M14310" t="s">
        <v>298</v>
      </c>
      <c r="N14310" t="s">
        <v>287</v>
      </c>
      <c r="O14310">
        <v>80229</v>
      </c>
      <c r="P14310" t="s">
        <v>50</v>
      </c>
      <c r="U14310" s="1">
        <v>45397</v>
      </c>
      <c r="V14310" s="1">
        <v>45397</v>
      </c>
      <c r="W14310" s="1">
        <v>45397.540277777778</v>
      </c>
      <c r="X14310" s="1">
        <v>45397.540277777778</v>
      </c>
      <c r="AC14310" t="s">
        <v>53</v>
      </c>
      <c r="AD14310">
        <v>2970059515</v>
      </c>
      <c r="AE14310" s="1">
        <v>44301.324999999997</v>
      </c>
      <c r="AF14310" t="s">
        <v>76106</v>
      </c>
      <c r="AG14310" t="s">
        <v>76107</v>
      </c>
      <c r="AH14310" t="s">
        <v>51</v>
      </c>
      <c r="AJ14310" t="s">
        <v>53</v>
      </c>
      <c r="AK14310" t="s">
        <v>78</v>
      </c>
      <c r="AO14310" t="s">
        <v>5443</v>
      </c>
      <c r="AP14310" s="1">
        <v>45397.57916666667</v>
      </c>
    </row>
    <row r="14311" spans="1:43" x14ac:dyDescent="0.35">
      <c r="A14311" t="s">
        <v>76108</v>
      </c>
      <c r="B14311" t="s">
        <v>34445</v>
      </c>
      <c r="C14311" t="s">
        <v>2298</v>
      </c>
      <c r="D14311" t="s">
        <v>3367</v>
      </c>
      <c r="F14311" t="s">
        <v>47</v>
      </c>
      <c r="H14311" t="s">
        <v>76109</v>
      </c>
      <c r="J14311" t="s">
        <v>49</v>
      </c>
      <c r="P14311" t="s">
        <v>50</v>
      </c>
      <c r="U14311" s="1">
        <v>45397</v>
      </c>
      <c r="V14311" s="1">
        <v>45397</v>
      </c>
      <c r="W14311" s="1">
        <v>45398.736111111109</v>
      </c>
      <c r="X14311" s="1">
        <v>45398.736111111109</v>
      </c>
      <c r="AC14311" t="s">
        <v>53</v>
      </c>
      <c r="AD14311">
        <v>1000000000</v>
      </c>
      <c r="AE14311" s="1">
        <v>37295</v>
      </c>
      <c r="AG14311" t="s">
        <v>76110</v>
      </c>
      <c r="AH14311" t="s">
        <v>51</v>
      </c>
      <c r="AJ14311" t="s">
        <v>53</v>
      </c>
      <c r="AO14311" t="s">
        <v>5443</v>
      </c>
      <c r="AP14311" s="1">
        <v>45397.753472222219</v>
      </c>
    </row>
    <row r="14312" spans="1:43" x14ac:dyDescent="0.35">
      <c r="A14312">
        <v>330405</v>
      </c>
      <c r="B14312" t="s">
        <v>71072</v>
      </c>
      <c r="C14312" t="s">
        <v>3185</v>
      </c>
      <c r="F14312" t="s">
        <v>41747</v>
      </c>
      <c r="H14312" t="s">
        <v>76111</v>
      </c>
      <c r="J14312" t="s">
        <v>12614</v>
      </c>
      <c r="K14312" t="s">
        <v>76112</v>
      </c>
      <c r="M14312" t="s">
        <v>6893</v>
      </c>
      <c r="N14312" t="s">
        <v>798</v>
      </c>
      <c r="O14312">
        <v>79718</v>
      </c>
      <c r="P14312" t="s">
        <v>50</v>
      </c>
      <c r="U14312" s="1">
        <v>45397</v>
      </c>
      <c r="V14312" s="1">
        <v>45397</v>
      </c>
      <c r="AC14312" t="s">
        <v>53</v>
      </c>
      <c r="AD14312">
        <v>2969543968</v>
      </c>
      <c r="AE14312" s="1">
        <v>40032.470138888886</v>
      </c>
      <c r="AG14312" t="s">
        <v>76113</v>
      </c>
      <c r="AH14312" t="s">
        <v>51</v>
      </c>
      <c r="AJ14312" t="s">
        <v>53</v>
      </c>
      <c r="AO14312" t="s">
        <v>5443</v>
      </c>
    </row>
    <row r="14313" spans="1:43" x14ac:dyDescent="0.35">
      <c r="A14313" t="s">
        <v>76114</v>
      </c>
      <c r="B14313" t="s">
        <v>15488</v>
      </c>
      <c r="C14313" t="s">
        <v>3846</v>
      </c>
      <c r="H14313" t="s">
        <v>76115</v>
      </c>
      <c r="J14313" t="s">
        <v>5634</v>
      </c>
      <c r="P14313" t="s">
        <v>50</v>
      </c>
      <c r="U14313" s="1">
        <v>45397</v>
      </c>
      <c r="V14313" s="1">
        <v>45397</v>
      </c>
      <c r="W14313" s="1">
        <v>45398.739583333336</v>
      </c>
      <c r="X14313" s="1">
        <v>45398.739583333336</v>
      </c>
      <c r="AC14313" t="s">
        <v>53</v>
      </c>
      <c r="AD14313">
        <v>1000000001</v>
      </c>
      <c r="AE14313" s="1">
        <v>39973.351388888892</v>
      </c>
      <c r="AF14313" t="s">
        <v>3377</v>
      </c>
      <c r="AG14313" t="s">
        <v>76116</v>
      </c>
      <c r="AH14313" t="s">
        <v>51</v>
      </c>
      <c r="AJ14313" t="s">
        <v>53</v>
      </c>
      <c r="AO14313" t="s">
        <v>5443</v>
      </c>
      <c r="AP14313" s="1">
        <v>45397.605555555558</v>
      </c>
    </row>
    <row r="14314" spans="1:43" x14ac:dyDescent="0.35">
      <c r="A14314" t="s">
        <v>76117</v>
      </c>
      <c r="B14314" t="s">
        <v>37505</v>
      </c>
      <c r="C14314" t="s">
        <v>3349</v>
      </c>
      <c r="F14314">
        <v>19705840045</v>
      </c>
      <c r="H14314" t="s">
        <v>76117</v>
      </c>
      <c r="K14314" t="s">
        <v>76118</v>
      </c>
      <c r="M14314" t="s">
        <v>76119</v>
      </c>
      <c r="N14314" t="s">
        <v>287</v>
      </c>
      <c r="O14314">
        <v>80622</v>
      </c>
      <c r="P14314" t="s">
        <v>50</v>
      </c>
      <c r="U14314" s="1">
        <v>45397</v>
      </c>
      <c r="V14314" s="1">
        <v>45397</v>
      </c>
      <c r="W14314" s="1">
        <v>45397.94027777778</v>
      </c>
      <c r="X14314" s="1">
        <v>45397.94027777778</v>
      </c>
      <c r="AC14314" t="s">
        <v>53</v>
      </c>
      <c r="AD14314">
        <v>1000000001</v>
      </c>
      <c r="AE14314" s="1">
        <v>39973.351388888892</v>
      </c>
      <c r="AF14314" t="s">
        <v>3377</v>
      </c>
      <c r="AG14314" t="s">
        <v>76120</v>
      </c>
      <c r="AH14314" t="s">
        <v>51</v>
      </c>
      <c r="AJ14314" t="s">
        <v>53</v>
      </c>
      <c r="AK14314" t="s">
        <v>78</v>
      </c>
      <c r="AO14314" t="s">
        <v>51552</v>
      </c>
    </row>
    <row r="14315" spans="1:43" x14ac:dyDescent="0.35">
      <c r="A14315" t="s">
        <v>76121</v>
      </c>
      <c r="B14315" t="s">
        <v>76122</v>
      </c>
      <c r="C14315" t="s">
        <v>76123</v>
      </c>
      <c r="F14315">
        <v>15752639701</v>
      </c>
      <c r="H14315" t="s">
        <v>76121</v>
      </c>
      <c r="J14315" t="s">
        <v>370</v>
      </c>
      <c r="K14315" t="s">
        <v>501</v>
      </c>
      <c r="L14315" t="s">
        <v>76124</v>
      </c>
      <c r="M14315" t="s">
        <v>370</v>
      </c>
      <c r="N14315" t="s">
        <v>39956</v>
      </c>
      <c r="O14315">
        <v>88240</v>
      </c>
      <c r="P14315" t="s">
        <v>50</v>
      </c>
      <c r="U14315" s="1">
        <v>45397</v>
      </c>
      <c r="V14315" s="1">
        <v>45397</v>
      </c>
      <c r="W14315" s="1">
        <v>45397.558333333334</v>
      </c>
      <c r="X14315" s="1">
        <v>45397.558333333334</v>
      </c>
      <c r="AC14315" t="s">
        <v>53</v>
      </c>
      <c r="AD14315">
        <v>1000000001</v>
      </c>
      <c r="AE14315" s="1">
        <v>39973.351388888892</v>
      </c>
      <c r="AF14315" t="s">
        <v>3377</v>
      </c>
      <c r="AG14315" t="s">
        <v>76125</v>
      </c>
      <c r="AH14315" t="s">
        <v>51</v>
      </c>
      <c r="AJ14315" t="s">
        <v>53</v>
      </c>
      <c r="AK14315" t="s">
        <v>78</v>
      </c>
      <c r="AO14315" t="s">
        <v>51552</v>
      </c>
    </row>
    <row r="14316" spans="1:43" x14ac:dyDescent="0.35">
      <c r="A14316" t="s">
        <v>76126</v>
      </c>
      <c r="B14316" t="s">
        <v>76127</v>
      </c>
      <c r="C14316" t="s">
        <v>7471</v>
      </c>
      <c r="F14316">
        <v>13033253309</v>
      </c>
      <c r="H14316" t="s">
        <v>76126</v>
      </c>
      <c r="K14316" t="s">
        <v>76128</v>
      </c>
      <c r="M14316" t="s">
        <v>2955</v>
      </c>
      <c r="N14316" t="s">
        <v>287</v>
      </c>
      <c r="O14316">
        <v>80023</v>
      </c>
      <c r="P14316" t="s">
        <v>50</v>
      </c>
      <c r="U14316" s="1">
        <v>45397</v>
      </c>
      <c r="V14316" s="1">
        <v>45397</v>
      </c>
      <c r="W14316" s="1">
        <v>45397.488888888889</v>
      </c>
      <c r="X14316" s="1">
        <v>45397.488888888889</v>
      </c>
      <c r="AC14316" t="s">
        <v>53</v>
      </c>
      <c r="AD14316">
        <v>1000000001</v>
      </c>
      <c r="AE14316" s="1">
        <v>39973.351388888892</v>
      </c>
      <c r="AF14316" t="s">
        <v>3377</v>
      </c>
      <c r="AG14316" t="s">
        <v>76129</v>
      </c>
      <c r="AH14316" t="s">
        <v>51</v>
      </c>
      <c r="AJ14316" t="s">
        <v>53</v>
      </c>
      <c r="AK14316" t="s">
        <v>78</v>
      </c>
      <c r="AO14316" t="s">
        <v>5443</v>
      </c>
      <c r="AP14316" s="1">
        <v>45397.62222222222</v>
      </c>
    </row>
    <row r="14317" spans="1:43" x14ac:dyDescent="0.35">
      <c r="A14317" t="s">
        <v>76130</v>
      </c>
      <c r="B14317" t="s">
        <v>822</v>
      </c>
      <c r="C14317" t="s">
        <v>76131</v>
      </c>
      <c r="F14317">
        <v>14357905123</v>
      </c>
      <c r="H14317" t="s">
        <v>76132</v>
      </c>
      <c r="K14317" t="s">
        <v>76133</v>
      </c>
      <c r="M14317" t="s">
        <v>76134</v>
      </c>
      <c r="N14317" t="s">
        <v>1570</v>
      </c>
      <c r="O14317">
        <v>84066</v>
      </c>
      <c r="P14317" t="s">
        <v>50</v>
      </c>
      <c r="U14317" s="1">
        <v>45397</v>
      </c>
      <c r="V14317" s="1">
        <v>45397</v>
      </c>
      <c r="W14317" s="1">
        <v>45397.487500000003</v>
      </c>
      <c r="X14317" s="1">
        <v>45397.487500000003</v>
      </c>
      <c r="AC14317" t="s">
        <v>53</v>
      </c>
      <c r="AD14317">
        <v>1000000001</v>
      </c>
      <c r="AE14317" s="1">
        <v>39973.351388888892</v>
      </c>
      <c r="AF14317" t="s">
        <v>3377</v>
      </c>
      <c r="AG14317" t="s">
        <v>76135</v>
      </c>
      <c r="AH14317" t="s">
        <v>51</v>
      </c>
      <c r="AJ14317" t="s">
        <v>53</v>
      </c>
      <c r="AK14317" t="s">
        <v>78</v>
      </c>
      <c r="AO14317" t="s">
        <v>5443</v>
      </c>
    </row>
    <row r="14318" spans="1:43" x14ac:dyDescent="0.35">
      <c r="A14318" t="s">
        <v>76136</v>
      </c>
      <c r="B14318" t="s">
        <v>76137</v>
      </c>
      <c r="C14318" t="s">
        <v>18170</v>
      </c>
      <c r="F14318" t="s">
        <v>47</v>
      </c>
      <c r="H14318" t="s">
        <v>76138</v>
      </c>
      <c r="J14318" t="s">
        <v>49</v>
      </c>
      <c r="P14318" t="s">
        <v>50</v>
      </c>
      <c r="U14318" s="1">
        <v>45397</v>
      </c>
      <c r="V14318" s="1">
        <v>45397</v>
      </c>
      <c r="W14318" s="1">
        <v>45398.738194444442</v>
      </c>
      <c r="X14318" s="1">
        <v>45398.738194444442</v>
      </c>
      <c r="AC14318" t="s">
        <v>53</v>
      </c>
      <c r="AD14318">
        <v>1000000000</v>
      </c>
      <c r="AE14318" s="1">
        <v>37295</v>
      </c>
      <c r="AG14318" t="s">
        <v>76139</v>
      </c>
      <c r="AH14318" t="s">
        <v>51</v>
      </c>
      <c r="AJ14318" t="s">
        <v>53</v>
      </c>
      <c r="AO14318" t="s">
        <v>5443</v>
      </c>
      <c r="AP14318" s="1">
        <v>45397.517361111109</v>
      </c>
    </row>
    <row r="14319" spans="1:43" x14ac:dyDescent="0.35">
      <c r="A14319" t="s">
        <v>76140</v>
      </c>
      <c r="B14319" t="s">
        <v>76141</v>
      </c>
      <c r="C14319" t="s">
        <v>3285</v>
      </c>
      <c r="F14319" t="s">
        <v>47</v>
      </c>
      <c r="H14319" t="s">
        <v>76142</v>
      </c>
      <c r="J14319" t="s">
        <v>49</v>
      </c>
      <c r="P14319" t="s">
        <v>50</v>
      </c>
      <c r="U14319" s="1">
        <v>45397</v>
      </c>
      <c r="V14319" s="1">
        <v>45397</v>
      </c>
      <c r="W14319" s="1">
        <v>45398.738194444442</v>
      </c>
      <c r="X14319" s="1">
        <v>45398.738194444442</v>
      </c>
      <c r="AC14319" t="s">
        <v>53</v>
      </c>
      <c r="AD14319">
        <v>1000000000</v>
      </c>
      <c r="AE14319" s="1">
        <v>37295</v>
      </c>
      <c r="AG14319" t="s">
        <v>76143</v>
      </c>
      <c r="AH14319" t="s">
        <v>51</v>
      </c>
      <c r="AJ14319" t="s">
        <v>53</v>
      </c>
      <c r="AO14319" t="s">
        <v>5443</v>
      </c>
      <c r="AP14319" s="1">
        <v>45474.378472222219</v>
      </c>
    </row>
    <row r="14320" spans="1:43" x14ac:dyDescent="0.35">
      <c r="A14320" t="s">
        <v>76144</v>
      </c>
      <c r="B14320" t="s">
        <v>76145</v>
      </c>
      <c r="C14320" t="s">
        <v>13638</v>
      </c>
      <c r="F14320">
        <v>14328139140</v>
      </c>
      <c r="H14320" t="s">
        <v>76144</v>
      </c>
      <c r="J14320" t="s">
        <v>21346</v>
      </c>
      <c r="K14320" t="s">
        <v>12115</v>
      </c>
      <c r="M14320" t="s">
        <v>7964</v>
      </c>
      <c r="N14320" t="s">
        <v>264</v>
      </c>
      <c r="O14320">
        <v>78701</v>
      </c>
      <c r="P14320" t="s">
        <v>50</v>
      </c>
      <c r="U14320" s="1">
        <v>45397</v>
      </c>
      <c r="V14320" s="1">
        <v>45397</v>
      </c>
      <c r="W14320" s="1">
        <v>45397.427777777775</v>
      </c>
      <c r="X14320" s="1">
        <v>45397.427777777775</v>
      </c>
      <c r="AC14320" t="s">
        <v>53</v>
      </c>
      <c r="AD14320">
        <v>2969702039</v>
      </c>
      <c r="AE14320" s="1">
        <v>42528.619444444441</v>
      </c>
      <c r="AF14320" t="s">
        <v>10062</v>
      </c>
      <c r="AG14320" t="s">
        <v>76146</v>
      </c>
      <c r="AH14320" t="s">
        <v>51</v>
      </c>
      <c r="AJ14320" t="s">
        <v>53</v>
      </c>
      <c r="AK14320" t="s">
        <v>78</v>
      </c>
      <c r="AO14320" t="s">
        <v>5443</v>
      </c>
      <c r="AP14320" s="1">
        <v>45397.660416666666</v>
      </c>
    </row>
    <row r="14321" spans="1:43" x14ac:dyDescent="0.35">
      <c r="A14321" t="s">
        <v>76147</v>
      </c>
      <c r="B14321" t="s">
        <v>76148</v>
      </c>
      <c r="C14321" t="s">
        <v>49689</v>
      </c>
      <c r="F14321">
        <v>15757258802</v>
      </c>
      <c r="H14321" t="s">
        <v>76147</v>
      </c>
      <c r="J14321" t="s">
        <v>76149</v>
      </c>
      <c r="K14321" t="s">
        <v>76150</v>
      </c>
      <c r="M14321" t="s">
        <v>3678</v>
      </c>
      <c r="N14321" t="s">
        <v>398</v>
      </c>
      <c r="O14321">
        <v>88220</v>
      </c>
      <c r="P14321" t="s">
        <v>50</v>
      </c>
      <c r="U14321" s="1">
        <v>45397</v>
      </c>
      <c r="V14321" s="1">
        <v>45397</v>
      </c>
      <c r="W14321" s="1">
        <v>45397.45</v>
      </c>
      <c r="X14321" s="1">
        <v>45397.45</v>
      </c>
      <c r="AC14321" t="s">
        <v>53</v>
      </c>
      <c r="AD14321">
        <v>2974189025</v>
      </c>
      <c r="AE14321" s="1">
        <v>45397.495138888888</v>
      </c>
      <c r="AF14321" t="s">
        <v>76151</v>
      </c>
      <c r="AG14321" t="s">
        <v>76152</v>
      </c>
      <c r="AH14321" t="s">
        <v>51</v>
      </c>
      <c r="AJ14321" t="s">
        <v>53</v>
      </c>
      <c r="AK14321" t="s">
        <v>78</v>
      </c>
      <c r="AO14321" t="s">
        <v>5443</v>
      </c>
      <c r="AP14321" s="1">
        <v>45397.521527777775</v>
      </c>
      <c r="AQ14321" s="1">
        <v>45397.515277777777</v>
      </c>
    </row>
    <row r="14322" spans="1:43" x14ac:dyDescent="0.35">
      <c r="A14322" t="s">
        <v>76153</v>
      </c>
      <c r="B14322" t="s">
        <v>3596</v>
      </c>
      <c r="C14322" t="s">
        <v>27414</v>
      </c>
      <c r="D14322" t="s">
        <v>437</v>
      </c>
      <c r="F14322" t="s">
        <v>47</v>
      </c>
      <c r="H14322" t="s">
        <v>76154</v>
      </c>
      <c r="J14322" t="s">
        <v>49</v>
      </c>
      <c r="P14322" t="s">
        <v>50</v>
      </c>
      <c r="U14322" s="1">
        <v>45397</v>
      </c>
      <c r="V14322" s="1">
        <v>45397</v>
      </c>
      <c r="W14322" s="1">
        <v>45398.737500000003</v>
      </c>
      <c r="X14322" s="1">
        <v>45398.737500000003</v>
      </c>
      <c r="AC14322" t="s">
        <v>53</v>
      </c>
      <c r="AD14322">
        <v>1000000000</v>
      </c>
      <c r="AE14322" s="1">
        <v>37295</v>
      </c>
      <c r="AG14322" t="s">
        <v>76155</v>
      </c>
      <c r="AH14322" t="s">
        <v>51</v>
      </c>
      <c r="AJ14322" t="s">
        <v>53</v>
      </c>
      <c r="AO14322" t="s">
        <v>5443</v>
      </c>
      <c r="AP14322" s="1">
        <v>45397.617361111108</v>
      </c>
    </row>
    <row r="14323" spans="1:43" x14ac:dyDescent="0.35">
      <c r="A14323" t="s">
        <v>76156</v>
      </c>
      <c r="B14323" t="s">
        <v>24864</v>
      </c>
      <c r="C14323" t="s">
        <v>5143</v>
      </c>
      <c r="F14323">
        <v>19154089347</v>
      </c>
      <c r="H14323" t="s">
        <v>76156</v>
      </c>
      <c r="J14323" t="s">
        <v>76157</v>
      </c>
      <c r="K14323" t="s">
        <v>76158</v>
      </c>
      <c r="M14323" t="s">
        <v>753</v>
      </c>
      <c r="N14323" t="s">
        <v>637</v>
      </c>
      <c r="O14323">
        <v>79927</v>
      </c>
      <c r="P14323" t="s">
        <v>50</v>
      </c>
      <c r="U14323" s="1">
        <v>45398</v>
      </c>
      <c r="V14323" s="1">
        <v>45398</v>
      </c>
      <c r="W14323" s="1">
        <v>45398.381944444445</v>
      </c>
      <c r="X14323" s="1">
        <v>45398.381944444445</v>
      </c>
      <c r="AC14323" t="s">
        <v>53</v>
      </c>
      <c r="AD14323">
        <v>2974191136</v>
      </c>
      <c r="AE14323" s="1">
        <v>45398.465277777781</v>
      </c>
      <c r="AF14323" t="s">
        <v>76159</v>
      </c>
      <c r="AG14323" t="s">
        <v>76160</v>
      </c>
      <c r="AH14323" t="s">
        <v>51</v>
      </c>
      <c r="AJ14323" t="s">
        <v>53</v>
      </c>
      <c r="AK14323" t="s">
        <v>78</v>
      </c>
      <c r="AO14323" t="s">
        <v>5443</v>
      </c>
      <c r="AP14323" s="1">
        <v>45462.607638888891</v>
      </c>
      <c r="AQ14323" s="1">
        <v>45398.492361111108</v>
      </c>
    </row>
    <row r="14324" spans="1:43" x14ac:dyDescent="0.35">
      <c r="A14324" t="s">
        <v>76161</v>
      </c>
      <c r="B14324" t="s">
        <v>1613</v>
      </c>
      <c r="C14324" t="s">
        <v>946</v>
      </c>
      <c r="F14324">
        <v>17203243672</v>
      </c>
      <c r="H14324" t="s">
        <v>76162</v>
      </c>
      <c r="J14324" t="s">
        <v>3478</v>
      </c>
      <c r="K14324" t="s">
        <v>76163</v>
      </c>
      <c r="M14324" t="s">
        <v>298</v>
      </c>
      <c r="N14324" t="s">
        <v>287</v>
      </c>
      <c r="O14324">
        <v>80216</v>
      </c>
      <c r="P14324" t="s">
        <v>50</v>
      </c>
      <c r="U14324" s="1">
        <v>45398</v>
      </c>
      <c r="V14324" s="1">
        <v>45398</v>
      </c>
      <c r="W14324" s="1">
        <v>45398.663888888892</v>
      </c>
      <c r="X14324" s="1">
        <v>45398.663888888892</v>
      </c>
      <c r="AC14324" t="s">
        <v>53</v>
      </c>
      <c r="AD14324">
        <v>2969475096</v>
      </c>
      <c r="AE14324" s="1">
        <v>37141</v>
      </c>
      <c r="AF14324" t="s">
        <v>76164</v>
      </c>
      <c r="AG14324" t="s">
        <v>76165</v>
      </c>
      <c r="AH14324" t="s">
        <v>51</v>
      </c>
      <c r="AJ14324" t="s">
        <v>53</v>
      </c>
      <c r="AK14324" t="s">
        <v>78</v>
      </c>
      <c r="AO14324" t="s">
        <v>5443</v>
      </c>
      <c r="AP14324" s="1">
        <v>45468.499305555553</v>
      </c>
    </row>
    <row r="14325" spans="1:43" x14ac:dyDescent="0.35">
      <c r="A14325" t="s">
        <v>76166</v>
      </c>
      <c r="B14325" t="s">
        <v>867</v>
      </c>
      <c r="C14325" t="s">
        <v>9125</v>
      </c>
      <c r="F14325">
        <v>19703023837</v>
      </c>
      <c r="H14325" t="s">
        <v>76166</v>
      </c>
      <c r="J14325" t="s">
        <v>76167</v>
      </c>
      <c r="K14325" t="s">
        <v>76168</v>
      </c>
      <c r="M14325" t="s">
        <v>24528</v>
      </c>
      <c r="N14325" t="s">
        <v>287</v>
      </c>
      <c r="O14325">
        <v>80615</v>
      </c>
      <c r="P14325" t="s">
        <v>50</v>
      </c>
      <c r="U14325" s="1">
        <v>45398</v>
      </c>
      <c r="V14325" s="1">
        <v>45398</v>
      </c>
      <c r="W14325" s="1">
        <v>45398.683333333334</v>
      </c>
      <c r="X14325" s="1">
        <v>45398.683333333334</v>
      </c>
      <c r="AC14325" t="s">
        <v>53</v>
      </c>
      <c r="AD14325">
        <v>2974119383</v>
      </c>
      <c r="AE14325" s="1">
        <v>45357.94027777778</v>
      </c>
      <c r="AF14325" t="s">
        <v>76169</v>
      </c>
      <c r="AG14325" t="s">
        <v>76170</v>
      </c>
      <c r="AH14325" t="s">
        <v>51</v>
      </c>
      <c r="AJ14325" t="s">
        <v>53</v>
      </c>
      <c r="AK14325" t="s">
        <v>78</v>
      </c>
      <c r="AO14325" t="s">
        <v>5443</v>
      </c>
      <c r="AP14325" s="1">
        <v>45398.682638888888</v>
      </c>
    </row>
    <row r="14326" spans="1:43" x14ac:dyDescent="0.35">
      <c r="A14326" t="s">
        <v>76171</v>
      </c>
      <c r="B14326" t="s">
        <v>76172</v>
      </c>
      <c r="C14326" t="s">
        <v>5143</v>
      </c>
      <c r="F14326">
        <v>19152438673</v>
      </c>
      <c r="H14326" t="s">
        <v>76171</v>
      </c>
      <c r="K14326" t="s">
        <v>76173</v>
      </c>
      <c r="M14326" t="s">
        <v>148</v>
      </c>
      <c r="N14326" t="s">
        <v>637</v>
      </c>
      <c r="O14326">
        <v>79915</v>
      </c>
      <c r="P14326" t="s">
        <v>50</v>
      </c>
      <c r="U14326" s="1">
        <v>45398</v>
      </c>
      <c r="V14326" s="1">
        <v>45398</v>
      </c>
      <c r="W14326" s="1">
        <v>45398.30972222222</v>
      </c>
      <c r="X14326" s="1">
        <v>45398.30972222222</v>
      </c>
      <c r="AC14326" t="s">
        <v>53</v>
      </c>
      <c r="AD14326">
        <v>1000000001</v>
      </c>
      <c r="AE14326" s="1">
        <v>39973.351388888892</v>
      </c>
      <c r="AF14326" t="s">
        <v>3377</v>
      </c>
      <c r="AG14326" t="s">
        <v>76174</v>
      </c>
      <c r="AH14326" t="s">
        <v>51</v>
      </c>
      <c r="AJ14326" t="s">
        <v>53</v>
      </c>
      <c r="AK14326" t="s">
        <v>78</v>
      </c>
      <c r="AO14326" t="s">
        <v>51552</v>
      </c>
    </row>
    <row r="14327" spans="1:43" x14ac:dyDescent="0.35">
      <c r="A14327" t="s">
        <v>76175</v>
      </c>
      <c r="B14327" t="s">
        <v>76176</v>
      </c>
      <c r="C14327" t="s">
        <v>2615</v>
      </c>
      <c r="F14327">
        <v>17207243139</v>
      </c>
      <c r="H14327" t="s">
        <v>76175</v>
      </c>
      <c r="K14327" t="s">
        <v>76177</v>
      </c>
      <c r="M14327" t="s">
        <v>1445</v>
      </c>
      <c r="N14327" t="s">
        <v>287</v>
      </c>
      <c r="O14327">
        <v>80020</v>
      </c>
      <c r="P14327" t="s">
        <v>50</v>
      </c>
      <c r="U14327" s="1">
        <v>45398</v>
      </c>
      <c r="V14327" s="1">
        <v>45398</v>
      </c>
      <c r="W14327" s="1">
        <v>45398.484722222223</v>
      </c>
      <c r="X14327" s="1">
        <v>45398.484722222223</v>
      </c>
      <c r="AC14327" t="s">
        <v>53</v>
      </c>
      <c r="AD14327">
        <v>1000000001</v>
      </c>
      <c r="AE14327" s="1">
        <v>39973.351388888892</v>
      </c>
      <c r="AF14327" t="s">
        <v>3377</v>
      </c>
      <c r="AG14327" t="s">
        <v>76178</v>
      </c>
      <c r="AH14327" t="s">
        <v>51</v>
      </c>
      <c r="AJ14327" t="s">
        <v>53</v>
      </c>
      <c r="AK14327" t="s">
        <v>78</v>
      </c>
      <c r="AO14327" t="s">
        <v>5443</v>
      </c>
      <c r="AP14327" s="1">
        <v>45398.481249999997</v>
      </c>
    </row>
    <row r="14328" spans="1:43" x14ac:dyDescent="0.35">
      <c r="A14328" t="s">
        <v>76179</v>
      </c>
      <c r="B14328" t="s">
        <v>1157</v>
      </c>
      <c r="C14328" t="s">
        <v>15106</v>
      </c>
      <c r="F14328">
        <v>13039190197</v>
      </c>
      <c r="H14328" t="s">
        <v>76180</v>
      </c>
      <c r="J14328" t="s">
        <v>76181</v>
      </c>
      <c r="K14328" t="s">
        <v>76182</v>
      </c>
      <c r="M14328" t="s">
        <v>75299</v>
      </c>
      <c r="N14328" t="s">
        <v>287</v>
      </c>
      <c r="O14328">
        <v>80517</v>
      </c>
      <c r="P14328" t="s">
        <v>50</v>
      </c>
      <c r="U14328" s="1">
        <v>45398</v>
      </c>
      <c r="V14328" s="1">
        <v>45398</v>
      </c>
      <c r="W14328" s="1">
        <v>45398.462500000001</v>
      </c>
      <c r="X14328" s="1">
        <v>45398.462500000001</v>
      </c>
      <c r="AC14328" t="s">
        <v>53</v>
      </c>
      <c r="AD14328">
        <v>1000000001</v>
      </c>
      <c r="AE14328" s="1">
        <v>39973.351388888892</v>
      </c>
      <c r="AF14328" t="s">
        <v>3377</v>
      </c>
      <c r="AG14328" t="s">
        <v>76183</v>
      </c>
      <c r="AH14328" t="s">
        <v>51</v>
      </c>
      <c r="AJ14328" t="s">
        <v>53</v>
      </c>
      <c r="AK14328" t="s">
        <v>78</v>
      </c>
      <c r="AO14328" t="s">
        <v>51983</v>
      </c>
      <c r="AP14328" s="1">
        <v>45408.908333333333</v>
      </c>
    </row>
    <row r="14329" spans="1:43" x14ac:dyDescent="0.35">
      <c r="A14329" t="s">
        <v>76184</v>
      </c>
      <c r="B14329" t="s">
        <v>76185</v>
      </c>
      <c r="C14329" t="s">
        <v>587</v>
      </c>
      <c r="F14329">
        <v>15054840851</v>
      </c>
      <c r="H14329" t="s">
        <v>76186</v>
      </c>
      <c r="J14329" t="s">
        <v>76187</v>
      </c>
      <c r="K14329" t="s">
        <v>76188</v>
      </c>
      <c r="M14329" t="s">
        <v>76189</v>
      </c>
      <c r="N14329" t="s">
        <v>398</v>
      </c>
      <c r="O14329">
        <v>87047</v>
      </c>
      <c r="P14329" t="s">
        <v>50</v>
      </c>
      <c r="U14329" s="1">
        <v>45398</v>
      </c>
      <c r="V14329" s="1">
        <v>45398</v>
      </c>
      <c r="W14329" s="1">
        <v>45398.26666666667</v>
      </c>
      <c r="X14329" s="1">
        <v>45398.26666666667</v>
      </c>
      <c r="AC14329" t="s">
        <v>53</v>
      </c>
      <c r="AD14329">
        <v>1000000001</v>
      </c>
      <c r="AE14329" s="1">
        <v>39973.351388888892</v>
      </c>
      <c r="AF14329" t="s">
        <v>3377</v>
      </c>
      <c r="AG14329" t="s">
        <v>76190</v>
      </c>
      <c r="AH14329" t="s">
        <v>51</v>
      </c>
      <c r="AJ14329" t="s">
        <v>53</v>
      </c>
      <c r="AK14329" t="s">
        <v>78</v>
      </c>
      <c r="AO14329" t="s">
        <v>51983</v>
      </c>
      <c r="AP14329" s="1">
        <v>45429.510416666664</v>
      </c>
    </row>
    <row r="14330" spans="1:43" x14ac:dyDescent="0.35">
      <c r="A14330" t="s">
        <v>76191</v>
      </c>
      <c r="B14330" t="s">
        <v>57619</v>
      </c>
      <c r="C14330" t="s">
        <v>2769</v>
      </c>
      <c r="F14330">
        <v>15756367740</v>
      </c>
      <c r="H14330" t="s">
        <v>76191</v>
      </c>
      <c r="K14330" t="s">
        <v>76192</v>
      </c>
      <c r="M14330" t="s">
        <v>76193</v>
      </c>
      <c r="N14330" t="s">
        <v>398</v>
      </c>
      <c r="O14330">
        <v>88310</v>
      </c>
      <c r="P14330" t="s">
        <v>50</v>
      </c>
      <c r="U14330" s="1">
        <v>45398</v>
      </c>
      <c r="V14330" s="1">
        <v>45398</v>
      </c>
      <c r="W14330" s="1">
        <v>45398.781944444447</v>
      </c>
      <c r="X14330" s="1">
        <v>45398.781944444447</v>
      </c>
      <c r="AC14330" t="s">
        <v>53</v>
      </c>
      <c r="AD14330">
        <v>1000000001</v>
      </c>
      <c r="AE14330" s="1">
        <v>39973.351388888892</v>
      </c>
      <c r="AF14330" t="s">
        <v>3377</v>
      </c>
      <c r="AG14330" t="s">
        <v>76194</v>
      </c>
      <c r="AH14330" t="s">
        <v>51</v>
      </c>
      <c r="AJ14330" t="s">
        <v>53</v>
      </c>
      <c r="AK14330" t="s">
        <v>78</v>
      </c>
      <c r="AO14330" t="s">
        <v>51552</v>
      </c>
      <c r="AP14330" s="1">
        <v>45462.463888888888</v>
      </c>
      <c r="AQ14330" s="1">
        <v>45457.825694444444</v>
      </c>
    </row>
    <row r="14331" spans="1:43" x14ac:dyDescent="0.35">
      <c r="A14331" t="s">
        <v>76195</v>
      </c>
      <c r="B14331" t="s">
        <v>76196</v>
      </c>
      <c r="C14331" t="s">
        <v>2453</v>
      </c>
      <c r="F14331">
        <v>17203979969</v>
      </c>
      <c r="H14331" t="s">
        <v>76195</v>
      </c>
      <c r="J14331" t="s">
        <v>23154</v>
      </c>
      <c r="K14331" t="s">
        <v>26367</v>
      </c>
      <c r="M14331" t="s">
        <v>26368</v>
      </c>
      <c r="N14331" t="s">
        <v>40968</v>
      </c>
      <c r="O14331" t="s">
        <v>23174</v>
      </c>
      <c r="P14331" t="s">
        <v>50</v>
      </c>
      <c r="U14331" s="1">
        <v>45399</v>
      </c>
      <c r="V14331" s="1">
        <v>45399</v>
      </c>
      <c r="W14331" s="1">
        <v>45399.686111111114</v>
      </c>
      <c r="X14331" s="1">
        <v>45399.686111111114</v>
      </c>
      <c r="AC14331" t="s">
        <v>53</v>
      </c>
      <c r="AD14331">
        <v>2969478563</v>
      </c>
      <c r="AE14331" s="1">
        <v>37343</v>
      </c>
      <c r="AF14331" t="s">
        <v>23157</v>
      </c>
      <c r="AG14331" t="s">
        <v>76197</v>
      </c>
      <c r="AH14331" t="s">
        <v>51</v>
      </c>
      <c r="AJ14331" t="s">
        <v>53</v>
      </c>
      <c r="AK14331" t="s">
        <v>78</v>
      </c>
      <c r="AO14331" t="s">
        <v>5443</v>
      </c>
      <c r="AP14331" s="1">
        <v>45476.504861111112</v>
      </c>
      <c r="AQ14331" s="1">
        <v>45476.543055555558</v>
      </c>
    </row>
    <row r="14332" spans="1:43" x14ac:dyDescent="0.35">
      <c r="A14332" t="s">
        <v>76198</v>
      </c>
      <c r="B14332" t="s">
        <v>18680</v>
      </c>
      <c r="C14332" t="s">
        <v>9455</v>
      </c>
      <c r="F14332">
        <v>19154728144</v>
      </c>
      <c r="H14332" t="s">
        <v>76198</v>
      </c>
      <c r="J14332" t="s">
        <v>76199</v>
      </c>
      <c r="K14332" t="s">
        <v>76200</v>
      </c>
      <c r="M14332" t="s">
        <v>11309</v>
      </c>
      <c r="N14332" t="s">
        <v>398</v>
      </c>
      <c r="O14332">
        <v>88021</v>
      </c>
      <c r="P14332" t="s">
        <v>50</v>
      </c>
      <c r="U14332" s="1">
        <v>45399</v>
      </c>
      <c r="V14332" s="1">
        <v>45399</v>
      </c>
      <c r="W14332" s="1">
        <v>45399.55972222222</v>
      </c>
      <c r="X14332" s="1">
        <v>45399.55972222222</v>
      </c>
      <c r="AC14332" t="s">
        <v>53</v>
      </c>
      <c r="AD14332">
        <v>2974194570</v>
      </c>
      <c r="AE14332" s="1">
        <v>45399.589583333334</v>
      </c>
      <c r="AF14332" t="s">
        <v>76201</v>
      </c>
      <c r="AG14332" t="s">
        <v>76202</v>
      </c>
      <c r="AH14332" t="s">
        <v>51</v>
      </c>
      <c r="AJ14332" t="s">
        <v>53</v>
      </c>
      <c r="AK14332" t="s">
        <v>78</v>
      </c>
      <c r="AO14332" t="s">
        <v>5443</v>
      </c>
      <c r="AP14332" s="1">
        <v>45399.586805555555</v>
      </c>
      <c r="AQ14332" s="1">
        <v>45399.724305555559</v>
      </c>
    </row>
    <row r="14333" spans="1:43" x14ac:dyDescent="0.35">
      <c r="A14333" t="s">
        <v>76203</v>
      </c>
      <c r="B14333" t="s">
        <v>32113</v>
      </c>
      <c r="C14333" t="s">
        <v>76204</v>
      </c>
      <c r="F14333">
        <v>15055268770</v>
      </c>
      <c r="H14333" t="s">
        <v>76203</v>
      </c>
      <c r="J14333" t="s">
        <v>45483</v>
      </c>
      <c r="K14333" t="s">
        <v>76205</v>
      </c>
      <c r="L14333" t="s">
        <v>76206</v>
      </c>
      <c r="M14333" t="s">
        <v>2637</v>
      </c>
      <c r="N14333" t="s">
        <v>398</v>
      </c>
      <c r="O14333">
        <v>87110</v>
      </c>
      <c r="P14333" t="s">
        <v>50</v>
      </c>
      <c r="U14333" s="1">
        <v>45399</v>
      </c>
      <c r="V14333" s="1">
        <v>45399</v>
      </c>
      <c r="AC14333" t="s">
        <v>53</v>
      </c>
      <c r="AD14333">
        <v>2969967987</v>
      </c>
      <c r="AE14333" s="1">
        <v>43950.518055555556</v>
      </c>
      <c r="AG14333" t="s">
        <v>76207</v>
      </c>
      <c r="AH14333" t="s">
        <v>51</v>
      </c>
      <c r="AJ14333" t="s">
        <v>53</v>
      </c>
      <c r="AO14333" t="s">
        <v>57090</v>
      </c>
    </row>
    <row r="14334" spans="1:43" x14ac:dyDescent="0.35">
      <c r="A14334" t="s">
        <v>76208</v>
      </c>
      <c r="B14334" t="s">
        <v>25954</v>
      </c>
      <c r="C14334" t="s">
        <v>1798</v>
      </c>
      <c r="F14334">
        <v>19709850360</v>
      </c>
      <c r="H14334" t="s">
        <v>76209</v>
      </c>
      <c r="J14334" t="s">
        <v>51208</v>
      </c>
      <c r="K14334" t="s">
        <v>76210</v>
      </c>
      <c r="M14334" t="s">
        <v>9507</v>
      </c>
      <c r="N14334" t="s">
        <v>287</v>
      </c>
      <c r="O14334">
        <v>81501</v>
      </c>
      <c r="P14334" t="s">
        <v>50</v>
      </c>
      <c r="U14334" s="1">
        <v>45399</v>
      </c>
      <c r="V14334" s="1">
        <v>45399</v>
      </c>
      <c r="AC14334" t="s">
        <v>53</v>
      </c>
      <c r="AD14334">
        <v>2969560519</v>
      </c>
      <c r="AE14334" s="1">
        <v>40618.693749999999</v>
      </c>
      <c r="AG14334" t="s">
        <v>76211</v>
      </c>
      <c r="AH14334" t="s">
        <v>51</v>
      </c>
      <c r="AJ14334" t="s">
        <v>53</v>
      </c>
      <c r="AO14334" t="s">
        <v>57090</v>
      </c>
    </row>
    <row r="14335" spans="1:43" x14ac:dyDescent="0.35">
      <c r="A14335" t="s">
        <v>76212</v>
      </c>
      <c r="B14335" t="s">
        <v>11164</v>
      </c>
      <c r="C14335" t="s">
        <v>3349</v>
      </c>
      <c r="F14335">
        <v>19707126549</v>
      </c>
      <c r="H14335" t="s">
        <v>76212</v>
      </c>
      <c r="J14335" t="s">
        <v>51208</v>
      </c>
      <c r="K14335" t="s">
        <v>7276</v>
      </c>
      <c r="M14335" t="s">
        <v>9507</v>
      </c>
      <c r="N14335" t="s">
        <v>287</v>
      </c>
      <c r="O14335">
        <v>81506</v>
      </c>
      <c r="P14335" t="s">
        <v>50</v>
      </c>
      <c r="U14335" s="1">
        <v>45399</v>
      </c>
      <c r="V14335" s="1">
        <v>45399</v>
      </c>
      <c r="W14335" s="1">
        <v>45399.344444444447</v>
      </c>
      <c r="X14335" s="1">
        <v>45399.344444444447</v>
      </c>
      <c r="AC14335" t="s">
        <v>53</v>
      </c>
      <c r="AD14335">
        <v>2969560519</v>
      </c>
      <c r="AE14335" s="1">
        <v>40618.693749999999</v>
      </c>
      <c r="AG14335" t="s">
        <v>76213</v>
      </c>
      <c r="AH14335" t="s">
        <v>51</v>
      </c>
      <c r="AJ14335" t="s">
        <v>53</v>
      </c>
      <c r="AK14335" t="s">
        <v>78</v>
      </c>
      <c r="AO14335" t="s">
        <v>51552</v>
      </c>
    </row>
    <row r="14336" spans="1:43" x14ac:dyDescent="0.35">
      <c r="A14336" t="s">
        <v>76214</v>
      </c>
      <c r="B14336" t="s">
        <v>76215</v>
      </c>
      <c r="C14336" t="s">
        <v>76216</v>
      </c>
      <c r="F14336">
        <v>13035672911</v>
      </c>
      <c r="H14336" t="s">
        <v>76214</v>
      </c>
      <c r="J14336" t="s">
        <v>70134</v>
      </c>
      <c r="K14336" t="s">
        <v>76217</v>
      </c>
      <c r="M14336" t="s">
        <v>1870</v>
      </c>
      <c r="N14336" t="s">
        <v>287</v>
      </c>
      <c r="O14336">
        <v>80401</v>
      </c>
      <c r="P14336" t="s">
        <v>50</v>
      </c>
      <c r="U14336" s="1">
        <v>45399</v>
      </c>
      <c r="V14336" s="1">
        <v>45399</v>
      </c>
      <c r="W14336" s="1">
        <v>45399.331944444442</v>
      </c>
      <c r="X14336" s="1">
        <v>45399.331944444442</v>
      </c>
      <c r="AC14336" t="s">
        <v>53</v>
      </c>
      <c r="AD14336">
        <v>2969642649</v>
      </c>
      <c r="AE14336" s="1">
        <v>41851.344444444447</v>
      </c>
      <c r="AF14336" t="s">
        <v>70136</v>
      </c>
      <c r="AG14336" t="s">
        <v>76218</v>
      </c>
      <c r="AH14336" t="s">
        <v>51</v>
      </c>
      <c r="AJ14336" t="s">
        <v>53</v>
      </c>
      <c r="AK14336" t="s">
        <v>78</v>
      </c>
      <c r="AO14336" t="s">
        <v>5443</v>
      </c>
      <c r="AP14336" s="1">
        <v>45447.384027777778</v>
      </c>
    </row>
    <row r="14337" spans="1:43" x14ac:dyDescent="0.35">
      <c r="A14337" t="s">
        <v>76219</v>
      </c>
      <c r="B14337" t="s">
        <v>8203</v>
      </c>
      <c r="C14337" t="s">
        <v>97</v>
      </c>
      <c r="F14337">
        <v>19708789597</v>
      </c>
      <c r="H14337" t="s">
        <v>76220</v>
      </c>
      <c r="J14337" t="s">
        <v>76221</v>
      </c>
      <c r="K14337" t="s">
        <v>76222</v>
      </c>
      <c r="M14337" t="s">
        <v>2889</v>
      </c>
      <c r="N14337" t="s">
        <v>287</v>
      </c>
      <c r="O14337">
        <v>81641</v>
      </c>
      <c r="P14337" t="s">
        <v>50</v>
      </c>
      <c r="U14337" s="1">
        <v>45399</v>
      </c>
      <c r="V14337" s="1">
        <v>45399</v>
      </c>
      <c r="W14337" s="1">
        <v>45399.419444444444</v>
      </c>
      <c r="X14337" s="1">
        <v>45399.419444444444</v>
      </c>
      <c r="AC14337" t="s">
        <v>53</v>
      </c>
      <c r="AD14337">
        <v>2969542052</v>
      </c>
      <c r="AE14337" s="1">
        <v>39961.373611111114</v>
      </c>
      <c r="AF14337" t="s">
        <v>76223</v>
      </c>
      <c r="AG14337" t="s">
        <v>76224</v>
      </c>
      <c r="AH14337" t="s">
        <v>51</v>
      </c>
      <c r="AJ14337" t="s">
        <v>53</v>
      </c>
      <c r="AK14337" t="s">
        <v>78</v>
      </c>
      <c r="AO14337" t="s">
        <v>5443</v>
      </c>
      <c r="AP14337" s="1">
        <v>45469.467361111114</v>
      </c>
    </row>
    <row r="14338" spans="1:43" x14ac:dyDescent="0.35">
      <c r="A14338" t="s">
        <v>76225</v>
      </c>
      <c r="B14338" t="s">
        <v>76226</v>
      </c>
      <c r="C14338" t="s">
        <v>21350</v>
      </c>
      <c r="F14338" t="s">
        <v>76227</v>
      </c>
      <c r="H14338" t="s">
        <v>76228</v>
      </c>
      <c r="J14338" t="s">
        <v>28694</v>
      </c>
      <c r="K14338" t="s">
        <v>76229</v>
      </c>
      <c r="M14338" t="s">
        <v>2783</v>
      </c>
      <c r="N14338" t="s">
        <v>264</v>
      </c>
      <c r="O14338">
        <v>77011</v>
      </c>
      <c r="P14338" t="s">
        <v>50</v>
      </c>
      <c r="U14338" s="1">
        <v>45399</v>
      </c>
      <c r="V14338" s="1">
        <v>45399</v>
      </c>
      <c r="AC14338" t="s">
        <v>53</v>
      </c>
      <c r="AD14338">
        <v>2969475777</v>
      </c>
      <c r="AE14338" s="1">
        <v>37183</v>
      </c>
      <c r="AG14338" t="s">
        <v>76230</v>
      </c>
      <c r="AH14338" t="s">
        <v>51</v>
      </c>
      <c r="AJ14338" t="s">
        <v>53</v>
      </c>
      <c r="AO14338" t="s">
        <v>5443</v>
      </c>
    </row>
    <row r="14339" spans="1:43" x14ac:dyDescent="0.35">
      <c r="A14339" t="s">
        <v>76231</v>
      </c>
      <c r="B14339" t="s">
        <v>22495</v>
      </c>
      <c r="C14339" t="s">
        <v>65553</v>
      </c>
      <c r="F14339" t="s">
        <v>76232</v>
      </c>
      <c r="H14339" t="s">
        <v>65552</v>
      </c>
      <c r="I14339" t="s">
        <v>179</v>
      </c>
      <c r="J14339" t="s">
        <v>5173</v>
      </c>
      <c r="K14339" t="s">
        <v>2814</v>
      </c>
      <c r="M14339" t="s">
        <v>2815</v>
      </c>
      <c r="N14339" t="s">
        <v>213</v>
      </c>
      <c r="O14339">
        <v>80011</v>
      </c>
      <c r="P14339" t="s">
        <v>50</v>
      </c>
      <c r="U14339" s="1">
        <v>45399</v>
      </c>
      <c r="V14339" s="1">
        <v>45399</v>
      </c>
      <c r="W14339" s="1">
        <v>45399.39166666667</v>
      </c>
      <c r="X14339" s="1">
        <v>45399.39166666667</v>
      </c>
      <c r="AC14339" t="s">
        <v>51</v>
      </c>
      <c r="AD14339">
        <v>2969481577</v>
      </c>
      <c r="AE14339" s="1">
        <v>37524</v>
      </c>
      <c r="AF14339" t="s">
        <v>6944</v>
      </c>
      <c r="AG14339" t="s">
        <v>76233</v>
      </c>
      <c r="AH14339" t="s">
        <v>51</v>
      </c>
      <c r="AJ14339" t="s">
        <v>53</v>
      </c>
      <c r="AO14339" t="s">
        <v>5443</v>
      </c>
    </row>
    <row r="14340" spans="1:43" x14ac:dyDescent="0.35">
      <c r="A14340" t="s">
        <v>76234</v>
      </c>
      <c r="B14340" t="s">
        <v>10550</v>
      </c>
      <c r="C14340" t="s">
        <v>6605</v>
      </c>
      <c r="F14340">
        <v>15202530184</v>
      </c>
      <c r="H14340" t="s">
        <v>76234</v>
      </c>
      <c r="J14340" t="s">
        <v>76235</v>
      </c>
      <c r="K14340" t="s">
        <v>76236</v>
      </c>
      <c r="M14340" t="s">
        <v>76237</v>
      </c>
      <c r="N14340" t="s">
        <v>398</v>
      </c>
      <c r="O14340">
        <v>87413</v>
      </c>
      <c r="P14340" t="s">
        <v>50</v>
      </c>
      <c r="U14340" s="1">
        <v>45399</v>
      </c>
      <c r="V14340" s="1">
        <v>45399</v>
      </c>
      <c r="W14340" s="1">
        <v>45399.96875</v>
      </c>
      <c r="X14340" s="1">
        <v>45399.96875</v>
      </c>
      <c r="AC14340" t="s">
        <v>53</v>
      </c>
      <c r="AD14340">
        <v>1000000001</v>
      </c>
      <c r="AE14340" s="1">
        <v>39973.351388888892</v>
      </c>
      <c r="AF14340" t="s">
        <v>3377</v>
      </c>
      <c r="AG14340" t="s">
        <v>76238</v>
      </c>
      <c r="AH14340" t="s">
        <v>51</v>
      </c>
      <c r="AJ14340" t="s">
        <v>53</v>
      </c>
      <c r="AK14340" t="s">
        <v>78</v>
      </c>
      <c r="AO14340" t="s">
        <v>51552</v>
      </c>
    </row>
    <row r="14341" spans="1:43" x14ac:dyDescent="0.35">
      <c r="A14341" t="s">
        <v>76239</v>
      </c>
      <c r="B14341" t="s">
        <v>12892</v>
      </c>
      <c r="C14341" t="s">
        <v>904</v>
      </c>
      <c r="D14341" t="s">
        <v>654</v>
      </c>
      <c r="F14341" t="s">
        <v>47</v>
      </c>
      <c r="H14341" t="s">
        <v>76240</v>
      </c>
      <c r="J14341" t="s">
        <v>49</v>
      </c>
      <c r="P14341" t="s">
        <v>50</v>
      </c>
      <c r="U14341" s="1">
        <v>45399</v>
      </c>
      <c r="V14341" s="1">
        <v>45399</v>
      </c>
      <c r="W14341" s="1">
        <v>45401.374305555553</v>
      </c>
      <c r="X14341" s="1">
        <v>45401.374305555553</v>
      </c>
      <c r="AC14341" t="s">
        <v>53</v>
      </c>
      <c r="AD14341">
        <v>1000000000</v>
      </c>
      <c r="AE14341" s="1">
        <v>37295</v>
      </c>
      <c r="AG14341" t="s">
        <v>76241</v>
      </c>
      <c r="AH14341" t="s">
        <v>51</v>
      </c>
      <c r="AJ14341" t="s">
        <v>53</v>
      </c>
      <c r="AK14341" t="s">
        <v>78</v>
      </c>
      <c r="AO14341" t="s">
        <v>5443</v>
      </c>
      <c r="AP14341" s="1">
        <v>45399.710416666669</v>
      </c>
    </row>
    <row r="14342" spans="1:43" x14ac:dyDescent="0.35">
      <c r="A14342" t="s">
        <v>76242</v>
      </c>
      <c r="B14342" t="s">
        <v>612</v>
      </c>
      <c r="C14342" t="s">
        <v>76243</v>
      </c>
      <c r="F14342" t="s">
        <v>47</v>
      </c>
      <c r="H14342" t="s">
        <v>76244</v>
      </c>
      <c r="J14342" t="s">
        <v>49</v>
      </c>
      <c r="P14342" t="s">
        <v>50</v>
      </c>
      <c r="U14342" s="1">
        <v>45399</v>
      </c>
      <c r="V14342" s="1">
        <v>45399</v>
      </c>
      <c r="W14342" s="1">
        <v>45401.375694444447</v>
      </c>
      <c r="X14342" s="1">
        <v>45401.375694444447</v>
      </c>
      <c r="AC14342" t="s">
        <v>53</v>
      </c>
      <c r="AD14342">
        <v>1000000000</v>
      </c>
      <c r="AE14342" s="1">
        <v>37295</v>
      </c>
      <c r="AG14342" t="s">
        <v>76245</v>
      </c>
      <c r="AH14342" t="s">
        <v>51</v>
      </c>
      <c r="AJ14342" t="s">
        <v>53</v>
      </c>
      <c r="AK14342" t="s">
        <v>78</v>
      </c>
      <c r="AO14342" t="s">
        <v>5443</v>
      </c>
      <c r="AP14342" s="1">
        <v>45399.570138888892</v>
      </c>
    </row>
    <row r="14343" spans="1:43" x14ac:dyDescent="0.35">
      <c r="A14343" t="s">
        <v>76246</v>
      </c>
      <c r="B14343" t="s">
        <v>3246</v>
      </c>
      <c r="C14343" t="s">
        <v>76247</v>
      </c>
      <c r="F14343">
        <v>17194298676</v>
      </c>
      <c r="H14343" t="s">
        <v>76246</v>
      </c>
      <c r="J14343" t="s">
        <v>32503</v>
      </c>
      <c r="K14343" t="s">
        <v>32504</v>
      </c>
      <c r="M14343" t="s">
        <v>1788</v>
      </c>
      <c r="N14343" t="s">
        <v>213</v>
      </c>
      <c r="O14343">
        <v>81212</v>
      </c>
      <c r="P14343" t="s">
        <v>50</v>
      </c>
      <c r="U14343" s="1">
        <v>45399</v>
      </c>
      <c r="V14343" s="1">
        <v>45399</v>
      </c>
      <c r="AC14343" t="s">
        <v>53</v>
      </c>
      <c r="AD14343">
        <v>2969507290</v>
      </c>
      <c r="AE14343" s="1">
        <v>38183.508333333331</v>
      </c>
      <c r="AG14343" t="s">
        <v>76248</v>
      </c>
      <c r="AH14343" t="s">
        <v>51</v>
      </c>
      <c r="AJ14343" t="s">
        <v>53</v>
      </c>
      <c r="AO14343" t="s">
        <v>57090</v>
      </c>
    </row>
    <row r="14344" spans="1:43" x14ac:dyDescent="0.35">
      <c r="A14344" t="s">
        <v>76249</v>
      </c>
      <c r="B14344" t="s">
        <v>64172</v>
      </c>
      <c r="C14344" t="s">
        <v>76250</v>
      </c>
      <c r="F14344" t="s">
        <v>76251</v>
      </c>
      <c r="H14344" t="s">
        <v>76249</v>
      </c>
      <c r="J14344" t="s">
        <v>76252</v>
      </c>
      <c r="K14344" t="s">
        <v>76253</v>
      </c>
      <c r="M14344" t="s">
        <v>3053</v>
      </c>
      <c r="N14344" t="s">
        <v>264</v>
      </c>
      <c r="O14344">
        <v>77041</v>
      </c>
      <c r="P14344" t="s">
        <v>50</v>
      </c>
      <c r="U14344" s="1">
        <v>45399</v>
      </c>
      <c r="V14344" s="1">
        <v>45399</v>
      </c>
      <c r="AC14344" t="s">
        <v>53</v>
      </c>
      <c r="AD14344">
        <v>2969670263</v>
      </c>
      <c r="AE14344" s="1">
        <v>42157.643055555556</v>
      </c>
      <c r="AG14344" t="s">
        <v>76254</v>
      </c>
      <c r="AH14344" t="s">
        <v>51</v>
      </c>
      <c r="AJ14344" t="s">
        <v>53</v>
      </c>
      <c r="AO14344" t="s">
        <v>5443</v>
      </c>
    </row>
    <row r="14345" spans="1:43" x14ac:dyDescent="0.35">
      <c r="A14345" t="s">
        <v>76255</v>
      </c>
      <c r="B14345" t="s">
        <v>3184</v>
      </c>
      <c r="C14345" t="s">
        <v>14828</v>
      </c>
      <c r="F14345">
        <v>15754947873</v>
      </c>
      <c r="H14345" t="s">
        <v>76255</v>
      </c>
      <c r="J14345" t="s">
        <v>76256</v>
      </c>
      <c r="K14345" t="s">
        <v>76257</v>
      </c>
      <c r="M14345" t="s">
        <v>753</v>
      </c>
      <c r="N14345" t="s">
        <v>637</v>
      </c>
      <c r="O14345">
        <v>79934</v>
      </c>
      <c r="P14345" t="s">
        <v>50</v>
      </c>
      <c r="U14345" s="1">
        <v>45400</v>
      </c>
      <c r="V14345" s="1">
        <v>45400</v>
      </c>
      <c r="W14345" s="1">
        <v>45400.481944444444</v>
      </c>
      <c r="X14345" s="1">
        <v>45400.481944444444</v>
      </c>
      <c r="AC14345" t="s">
        <v>53</v>
      </c>
      <c r="AD14345">
        <v>2974196607</v>
      </c>
      <c r="AE14345" s="1">
        <v>45400.521527777775</v>
      </c>
      <c r="AF14345" t="s">
        <v>76258</v>
      </c>
      <c r="AG14345" t="s">
        <v>76259</v>
      </c>
      <c r="AH14345" t="s">
        <v>51</v>
      </c>
      <c r="AJ14345" t="s">
        <v>53</v>
      </c>
      <c r="AK14345" t="s">
        <v>78</v>
      </c>
      <c r="AO14345" t="s">
        <v>5443</v>
      </c>
      <c r="AP14345" s="1">
        <v>45400.5625</v>
      </c>
      <c r="AQ14345" s="1">
        <v>45400.536805555559</v>
      </c>
    </row>
    <row r="14346" spans="1:43" x14ac:dyDescent="0.35">
      <c r="A14346" t="s">
        <v>76260</v>
      </c>
      <c r="B14346" t="s">
        <v>43723</v>
      </c>
      <c r="C14346" t="s">
        <v>13524</v>
      </c>
      <c r="F14346">
        <v>19156946676</v>
      </c>
      <c r="H14346" t="s">
        <v>76260</v>
      </c>
      <c r="J14346" t="s">
        <v>76261</v>
      </c>
      <c r="K14346" t="s">
        <v>76262</v>
      </c>
      <c r="M14346" t="s">
        <v>148</v>
      </c>
      <c r="N14346" t="s">
        <v>637</v>
      </c>
      <c r="O14346">
        <v>79938</v>
      </c>
      <c r="P14346" t="s">
        <v>50</v>
      </c>
      <c r="U14346" s="1">
        <v>45400</v>
      </c>
      <c r="V14346" s="1">
        <v>45400</v>
      </c>
      <c r="W14346" s="1">
        <v>45400.533333333333</v>
      </c>
      <c r="X14346" s="1">
        <v>45400.533333333333</v>
      </c>
      <c r="AC14346" t="s">
        <v>53</v>
      </c>
      <c r="AD14346">
        <v>2974196861</v>
      </c>
      <c r="AE14346" s="1">
        <v>45400.561111111114</v>
      </c>
      <c r="AF14346" t="s">
        <v>76263</v>
      </c>
      <c r="AG14346" t="s">
        <v>76264</v>
      </c>
      <c r="AH14346" t="s">
        <v>51</v>
      </c>
      <c r="AJ14346" t="s">
        <v>53</v>
      </c>
      <c r="AK14346" t="s">
        <v>78</v>
      </c>
      <c r="AO14346" t="s">
        <v>5443</v>
      </c>
      <c r="AP14346" s="1">
        <v>45400.563194444447</v>
      </c>
      <c r="AQ14346" s="1">
        <v>45400.564583333333</v>
      </c>
    </row>
    <row r="14347" spans="1:43" x14ac:dyDescent="0.35">
      <c r="A14347" t="s">
        <v>76265</v>
      </c>
      <c r="B14347" t="s">
        <v>10425</v>
      </c>
      <c r="C14347" t="s">
        <v>424</v>
      </c>
      <c r="F14347">
        <v>19154904614</v>
      </c>
      <c r="H14347" t="s">
        <v>76265</v>
      </c>
      <c r="J14347" t="s">
        <v>76266</v>
      </c>
      <c r="K14347" t="s">
        <v>76267</v>
      </c>
      <c r="M14347" t="s">
        <v>46817</v>
      </c>
      <c r="N14347" t="s">
        <v>398</v>
      </c>
      <c r="O14347">
        <v>88021</v>
      </c>
      <c r="P14347" t="s">
        <v>50</v>
      </c>
      <c r="U14347" s="1">
        <v>45400</v>
      </c>
      <c r="V14347" s="1">
        <v>45400</v>
      </c>
      <c r="W14347" s="1">
        <v>45400.463194444441</v>
      </c>
      <c r="X14347" s="1">
        <v>45400.463194444441</v>
      </c>
      <c r="AC14347" t="s">
        <v>53</v>
      </c>
      <c r="AD14347">
        <v>2969762750</v>
      </c>
      <c r="AE14347" s="1">
        <v>43038.609722222223</v>
      </c>
      <c r="AF14347" t="s">
        <v>76268</v>
      </c>
      <c r="AG14347" t="s">
        <v>76269</v>
      </c>
      <c r="AH14347" t="s">
        <v>51</v>
      </c>
      <c r="AJ14347" t="s">
        <v>53</v>
      </c>
      <c r="AO14347" t="s">
        <v>57090</v>
      </c>
      <c r="AP14347" s="1">
        <v>45400.479166666664</v>
      </c>
      <c r="AQ14347" s="1">
        <v>45400.463888888888</v>
      </c>
    </row>
    <row r="14348" spans="1:43" x14ac:dyDescent="0.35">
      <c r="A14348" t="s">
        <v>76270</v>
      </c>
      <c r="B14348" t="s">
        <v>76271</v>
      </c>
      <c r="C14348" t="s">
        <v>12366</v>
      </c>
      <c r="F14348">
        <v>15059166921</v>
      </c>
      <c r="H14348" t="s">
        <v>76272</v>
      </c>
      <c r="J14348" t="s">
        <v>28715</v>
      </c>
      <c r="K14348" t="s">
        <v>6775</v>
      </c>
      <c r="M14348" t="s">
        <v>2637</v>
      </c>
      <c r="N14348" t="s">
        <v>398</v>
      </c>
      <c r="O14348">
        <v>87107</v>
      </c>
      <c r="P14348" t="s">
        <v>50</v>
      </c>
      <c r="U14348" s="1">
        <v>45400</v>
      </c>
      <c r="V14348" s="1">
        <v>45400</v>
      </c>
      <c r="W14348" s="1">
        <v>45400.456944444442</v>
      </c>
      <c r="X14348" s="1">
        <v>45400.456944444442</v>
      </c>
      <c r="AC14348" t="s">
        <v>53</v>
      </c>
      <c r="AD14348">
        <v>2969521508</v>
      </c>
      <c r="AE14348" s="1">
        <v>39021.518055555556</v>
      </c>
      <c r="AF14348" t="s">
        <v>456</v>
      </c>
      <c r="AG14348" t="s">
        <v>76273</v>
      </c>
      <c r="AH14348" t="s">
        <v>51</v>
      </c>
      <c r="AJ14348" t="s">
        <v>53</v>
      </c>
      <c r="AK14348" t="s">
        <v>78</v>
      </c>
      <c r="AO14348" t="s">
        <v>5443</v>
      </c>
      <c r="AP14348" s="1">
        <v>45468.658333333333</v>
      </c>
    </row>
    <row r="14349" spans="1:43" x14ac:dyDescent="0.35">
      <c r="A14349" t="s">
        <v>76274</v>
      </c>
      <c r="B14349" t="s">
        <v>76275</v>
      </c>
      <c r="C14349" t="s">
        <v>71204</v>
      </c>
      <c r="F14349">
        <v>19708893518</v>
      </c>
      <c r="H14349" t="s">
        <v>76276</v>
      </c>
      <c r="J14349" t="s">
        <v>11720</v>
      </c>
      <c r="K14349" t="s">
        <v>6655</v>
      </c>
      <c r="M14349" t="s">
        <v>6656</v>
      </c>
      <c r="N14349" t="s">
        <v>6657</v>
      </c>
      <c r="O14349">
        <v>68102</v>
      </c>
      <c r="P14349" t="s">
        <v>50</v>
      </c>
      <c r="U14349" s="1">
        <v>45400</v>
      </c>
      <c r="V14349" s="1">
        <v>45400</v>
      </c>
      <c r="W14349" s="1">
        <v>45400.503472222219</v>
      </c>
      <c r="X14349" s="1">
        <v>45447.688888888886</v>
      </c>
      <c r="AC14349" t="s">
        <v>53</v>
      </c>
      <c r="AD14349">
        <v>2969472760</v>
      </c>
      <c r="AE14349" s="1">
        <v>36916.71597222222</v>
      </c>
      <c r="AF14349" t="s">
        <v>9452</v>
      </c>
      <c r="AG14349" t="s">
        <v>76277</v>
      </c>
      <c r="AH14349" t="s">
        <v>51</v>
      </c>
      <c r="AJ14349" t="s">
        <v>53</v>
      </c>
      <c r="AO14349" t="s">
        <v>5443</v>
      </c>
      <c r="AP14349" s="1">
        <v>45468.885416666664</v>
      </c>
    </row>
    <row r="14350" spans="1:43" x14ac:dyDescent="0.35">
      <c r="A14350" t="s">
        <v>76278</v>
      </c>
      <c r="B14350" t="s">
        <v>2339</v>
      </c>
      <c r="C14350" t="s">
        <v>3418</v>
      </c>
      <c r="F14350">
        <v>19157803647</v>
      </c>
      <c r="H14350" t="s">
        <v>76278</v>
      </c>
      <c r="J14350" t="s">
        <v>76279</v>
      </c>
      <c r="K14350" t="s">
        <v>76280</v>
      </c>
      <c r="M14350" t="s">
        <v>75937</v>
      </c>
      <c r="N14350" t="s">
        <v>637</v>
      </c>
      <c r="O14350">
        <v>79835</v>
      </c>
      <c r="P14350" t="s">
        <v>50</v>
      </c>
      <c r="U14350" s="1">
        <v>45400</v>
      </c>
      <c r="V14350" s="1">
        <v>45400</v>
      </c>
      <c r="W14350" s="1">
        <v>45400.5</v>
      </c>
      <c r="X14350" s="1">
        <v>45400.5</v>
      </c>
      <c r="AC14350" t="s">
        <v>53</v>
      </c>
      <c r="AD14350">
        <v>2974196851</v>
      </c>
      <c r="AE14350" s="1">
        <v>45400.558333333334</v>
      </c>
      <c r="AF14350" t="s">
        <v>76281</v>
      </c>
      <c r="AG14350" t="s">
        <v>76282</v>
      </c>
      <c r="AH14350" t="s">
        <v>51</v>
      </c>
      <c r="AJ14350" t="s">
        <v>53</v>
      </c>
      <c r="AK14350" t="s">
        <v>78</v>
      </c>
      <c r="AO14350" t="s">
        <v>5443</v>
      </c>
      <c r="AP14350" s="1">
        <v>45400.581944444442</v>
      </c>
      <c r="AQ14350" s="1">
        <v>45400.572916666664</v>
      </c>
    </row>
    <row r="14351" spans="1:43" x14ac:dyDescent="0.35">
      <c r="A14351" t="s">
        <v>76283</v>
      </c>
      <c r="B14351" t="s">
        <v>22454</v>
      </c>
      <c r="C14351" t="s">
        <v>76284</v>
      </c>
      <c r="F14351">
        <v>19156335398</v>
      </c>
      <c r="H14351" t="s">
        <v>76285</v>
      </c>
      <c r="J14351" t="s">
        <v>76286</v>
      </c>
      <c r="K14351" t="s">
        <v>76287</v>
      </c>
      <c r="M14351" t="s">
        <v>1528</v>
      </c>
      <c r="N14351" t="s">
        <v>637</v>
      </c>
      <c r="O14351">
        <v>79927</v>
      </c>
      <c r="P14351" t="s">
        <v>50</v>
      </c>
      <c r="U14351" s="1">
        <v>45400</v>
      </c>
      <c r="V14351" s="1">
        <v>45400</v>
      </c>
      <c r="W14351" s="1">
        <v>45400.638888888891</v>
      </c>
      <c r="X14351" s="1">
        <v>45400.638888888891</v>
      </c>
      <c r="AC14351" t="s">
        <v>53</v>
      </c>
      <c r="AD14351">
        <v>2974197479</v>
      </c>
      <c r="AE14351" s="1">
        <v>45400.713194444441</v>
      </c>
      <c r="AF14351" t="s">
        <v>76288</v>
      </c>
      <c r="AG14351" t="s">
        <v>76289</v>
      </c>
      <c r="AH14351" t="s">
        <v>51</v>
      </c>
      <c r="AJ14351" t="s">
        <v>53</v>
      </c>
      <c r="AK14351" t="s">
        <v>78</v>
      </c>
      <c r="AO14351" t="s">
        <v>5443</v>
      </c>
      <c r="AP14351" s="1">
        <v>45401.449305555558</v>
      </c>
      <c r="AQ14351" s="1">
        <v>45401.445138888892</v>
      </c>
    </row>
    <row r="14352" spans="1:43" x14ac:dyDescent="0.35">
      <c r="A14352" t="s">
        <v>76290</v>
      </c>
      <c r="B14352" t="s">
        <v>6377</v>
      </c>
      <c r="C14352" t="s">
        <v>1540</v>
      </c>
      <c r="F14352">
        <v>19152163116</v>
      </c>
      <c r="H14352" t="s">
        <v>76290</v>
      </c>
      <c r="J14352" t="s">
        <v>76291</v>
      </c>
      <c r="P14352" t="s">
        <v>50</v>
      </c>
      <c r="U14352" s="1">
        <v>45400</v>
      </c>
      <c r="V14352" s="1">
        <v>45400</v>
      </c>
      <c r="AC14352" t="s">
        <v>53</v>
      </c>
      <c r="AD14352">
        <v>2972061889</v>
      </c>
      <c r="AE14352" s="1">
        <v>44637.123611111114</v>
      </c>
      <c r="AG14352" t="s">
        <v>76292</v>
      </c>
      <c r="AH14352" t="s">
        <v>51</v>
      </c>
      <c r="AJ14352" t="s">
        <v>53</v>
      </c>
      <c r="AO14352" t="s">
        <v>57090</v>
      </c>
    </row>
    <row r="14353" spans="1:43" x14ac:dyDescent="0.35">
      <c r="A14353" t="s">
        <v>76293</v>
      </c>
      <c r="B14353" t="s">
        <v>76294</v>
      </c>
      <c r="C14353" t="s">
        <v>587</v>
      </c>
      <c r="F14353">
        <v>17194297925</v>
      </c>
      <c r="H14353" t="s">
        <v>76293</v>
      </c>
      <c r="J14353" t="s">
        <v>76295</v>
      </c>
      <c r="K14353" t="s">
        <v>76296</v>
      </c>
      <c r="M14353" t="s">
        <v>73859</v>
      </c>
      <c r="N14353" t="s">
        <v>287</v>
      </c>
      <c r="O14353">
        <v>81007</v>
      </c>
      <c r="P14353" t="s">
        <v>50</v>
      </c>
      <c r="U14353" s="1">
        <v>45400</v>
      </c>
      <c r="V14353" s="1">
        <v>45400</v>
      </c>
      <c r="W14353" s="1">
        <v>45400.444444444445</v>
      </c>
      <c r="X14353" s="1">
        <v>45400.444444444445</v>
      </c>
      <c r="AC14353" t="s">
        <v>53</v>
      </c>
      <c r="AD14353">
        <v>2969576865</v>
      </c>
      <c r="AE14353" s="1">
        <v>41107.469444444447</v>
      </c>
      <c r="AF14353" t="s">
        <v>20442</v>
      </c>
      <c r="AG14353" t="s">
        <v>76297</v>
      </c>
      <c r="AH14353" t="s">
        <v>51</v>
      </c>
      <c r="AJ14353" t="s">
        <v>53</v>
      </c>
      <c r="AK14353" t="s">
        <v>78</v>
      </c>
      <c r="AO14353" t="s">
        <v>5443</v>
      </c>
      <c r="AP14353" s="1">
        <v>45462.802777777775</v>
      </c>
      <c r="AQ14353" s="1">
        <v>45442.59375</v>
      </c>
    </row>
    <row r="14354" spans="1:43" x14ac:dyDescent="0.35">
      <c r="A14354" t="s">
        <v>76298</v>
      </c>
      <c r="B14354" t="s">
        <v>76299</v>
      </c>
      <c r="C14354" t="s">
        <v>849</v>
      </c>
      <c r="F14354">
        <v>13032431305</v>
      </c>
      <c r="H14354" t="s">
        <v>76300</v>
      </c>
      <c r="J14354" t="s">
        <v>44419</v>
      </c>
      <c r="K14354" t="s">
        <v>44420</v>
      </c>
      <c r="L14354" t="s">
        <v>44421</v>
      </c>
      <c r="M14354" t="s">
        <v>44422</v>
      </c>
      <c r="N14354" t="s">
        <v>287</v>
      </c>
      <c r="O14354">
        <v>80117</v>
      </c>
      <c r="P14354" t="s">
        <v>50</v>
      </c>
      <c r="U14354" s="1">
        <v>45400</v>
      </c>
      <c r="V14354" s="1">
        <v>45400</v>
      </c>
      <c r="W14354" s="1">
        <v>45400.431250000001</v>
      </c>
      <c r="X14354" s="1">
        <v>45400.431250000001</v>
      </c>
      <c r="AC14354" t="s">
        <v>53</v>
      </c>
      <c r="AD14354">
        <v>2969482144</v>
      </c>
      <c r="AE14354" s="1">
        <v>37560</v>
      </c>
      <c r="AF14354" t="s">
        <v>44423</v>
      </c>
      <c r="AG14354" t="s">
        <v>76301</v>
      </c>
      <c r="AH14354" t="s">
        <v>51</v>
      </c>
      <c r="AJ14354" t="s">
        <v>53</v>
      </c>
      <c r="AO14354" t="s">
        <v>57090</v>
      </c>
      <c r="AP14354" s="1">
        <v>45434.343055555553</v>
      </c>
    </row>
    <row r="14355" spans="1:43" x14ac:dyDescent="0.35">
      <c r="A14355" t="s">
        <v>76302</v>
      </c>
      <c r="B14355" t="s">
        <v>76303</v>
      </c>
      <c r="C14355" t="s">
        <v>106</v>
      </c>
      <c r="F14355">
        <v>17209836111</v>
      </c>
      <c r="H14355" t="s">
        <v>76304</v>
      </c>
      <c r="J14355" t="s">
        <v>44419</v>
      </c>
      <c r="K14355" t="s">
        <v>44420</v>
      </c>
      <c r="L14355" t="s">
        <v>44421</v>
      </c>
      <c r="M14355" t="s">
        <v>44422</v>
      </c>
      <c r="N14355" t="s">
        <v>287</v>
      </c>
      <c r="O14355">
        <v>80117</v>
      </c>
      <c r="P14355" t="s">
        <v>50</v>
      </c>
      <c r="U14355" s="1">
        <v>45400</v>
      </c>
      <c r="V14355" s="1">
        <v>45400</v>
      </c>
      <c r="W14355" s="1">
        <v>45400.423611111109</v>
      </c>
      <c r="X14355" s="1">
        <v>45400.423611111109</v>
      </c>
      <c r="AC14355" t="s">
        <v>53</v>
      </c>
      <c r="AD14355">
        <v>2969482144</v>
      </c>
      <c r="AE14355" s="1">
        <v>37560</v>
      </c>
      <c r="AF14355" t="s">
        <v>44423</v>
      </c>
      <c r="AG14355" t="s">
        <v>76305</v>
      </c>
      <c r="AH14355" t="s">
        <v>51</v>
      </c>
      <c r="AJ14355" t="s">
        <v>53</v>
      </c>
      <c r="AK14355" t="s">
        <v>78</v>
      </c>
      <c r="AO14355" t="s">
        <v>5443</v>
      </c>
      <c r="AP14355" s="1">
        <v>45400.455555555556</v>
      </c>
    </row>
    <row r="14356" spans="1:43" x14ac:dyDescent="0.35">
      <c r="A14356" t="s">
        <v>76306</v>
      </c>
      <c r="B14356" t="s">
        <v>1210</v>
      </c>
      <c r="C14356" t="s">
        <v>8700</v>
      </c>
      <c r="H14356" t="s">
        <v>76307</v>
      </c>
      <c r="J14356" t="s">
        <v>20220</v>
      </c>
      <c r="P14356" t="s">
        <v>50</v>
      </c>
      <c r="U14356" s="1">
        <v>45400</v>
      </c>
      <c r="V14356" s="1">
        <v>45400</v>
      </c>
      <c r="AC14356" t="s">
        <v>53</v>
      </c>
      <c r="AD14356">
        <v>2969474049</v>
      </c>
      <c r="AE14356" s="1">
        <v>37062</v>
      </c>
      <c r="AG14356" t="s">
        <v>76308</v>
      </c>
      <c r="AH14356" t="s">
        <v>51</v>
      </c>
      <c r="AJ14356" t="s">
        <v>53</v>
      </c>
      <c r="AO14356" t="s">
        <v>5443</v>
      </c>
    </row>
    <row r="14357" spans="1:43" x14ac:dyDescent="0.35">
      <c r="A14357" t="s">
        <v>76309</v>
      </c>
      <c r="B14357" t="s">
        <v>76310</v>
      </c>
      <c r="C14357" t="s">
        <v>76311</v>
      </c>
      <c r="F14357">
        <v>19153525297</v>
      </c>
      <c r="H14357" t="s">
        <v>76309</v>
      </c>
      <c r="J14357" t="s">
        <v>76312</v>
      </c>
      <c r="K14357" t="s">
        <v>76313</v>
      </c>
      <c r="M14357" t="s">
        <v>11309</v>
      </c>
      <c r="N14357" t="s">
        <v>637</v>
      </c>
      <c r="O14357">
        <v>79821</v>
      </c>
      <c r="P14357" t="s">
        <v>50</v>
      </c>
      <c r="U14357" s="1">
        <v>45400</v>
      </c>
      <c r="V14357" s="1">
        <v>45400</v>
      </c>
      <c r="W14357" s="1">
        <v>45400.636111111111</v>
      </c>
      <c r="X14357" s="1">
        <v>45400.636111111111</v>
      </c>
      <c r="AC14357" t="s">
        <v>53</v>
      </c>
      <c r="AD14357">
        <v>2974197467</v>
      </c>
      <c r="AE14357" s="1">
        <v>45400.711111111108</v>
      </c>
      <c r="AF14357" t="s">
        <v>76314</v>
      </c>
      <c r="AG14357" t="s">
        <v>76315</v>
      </c>
      <c r="AH14357" t="s">
        <v>51</v>
      </c>
      <c r="AJ14357" t="s">
        <v>53</v>
      </c>
      <c r="AK14357" t="s">
        <v>78</v>
      </c>
      <c r="AO14357" t="s">
        <v>5443</v>
      </c>
      <c r="AP14357" s="1">
        <v>45401.504166666666</v>
      </c>
      <c r="AQ14357" s="1">
        <v>45401.501388888886</v>
      </c>
    </row>
    <row r="14358" spans="1:43" x14ac:dyDescent="0.35">
      <c r="A14358" t="s">
        <v>76316</v>
      </c>
      <c r="B14358" t="s">
        <v>43723</v>
      </c>
      <c r="C14358" t="s">
        <v>13524</v>
      </c>
      <c r="F14358">
        <v>19156946676</v>
      </c>
      <c r="H14358" t="s">
        <v>76316</v>
      </c>
      <c r="J14358" t="s">
        <v>76317</v>
      </c>
      <c r="K14358" t="s">
        <v>76262</v>
      </c>
      <c r="M14358" t="s">
        <v>148</v>
      </c>
      <c r="N14358" t="s">
        <v>637</v>
      </c>
      <c r="O14358">
        <v>79938</v>
      </c>
      <c r="P14358" t="s">
        <v>50</v>
      </c>
      <c r="U14358" s="1">
        <v>45400</v>
      </c>
      <c r="V14358" s="1">
        <v>45400</v>
      </c>
      <c r="W14358" s="1">
        <v>45400.522222222222</v>
      </c>
      <c r="X14358" s="1">
        <v>45400.522222222222</v>
      </c>
      <c r="AC14358" t="s">
        <v>53</v>
      </c>
      <c r="AD14358">
        <v>1000000001</v>
      </c>
      <c r="AE14358" s="1">
        <v>39973.351388888892</v>
      </c>
      <c r="AF14358" t="s">
        <v>3377</v>
      </c>
      <c r="AG14358" t="s">
        <v>76318</v>
      </c>
      <c r="AH14358" t="s">
        <v>51</v>
      </c>
      <c r="AJ14358" t="s">
        <v>53</v>
      </c>
      <c r="AK14358" t="s">
        <v>78</v>
      </c>
      <c r="AO14358" t="s">
        <v>5443</v>
      </c>
      <c r="AP14358" s="1">
        <v>45400.530555555553</v>
      </c>
    </row>
    <row r="14359" spans="1:43" x14ac:dyDescent="0.35">
      <c r="A14359" t="s">
        <v>76319</v>
      </c>
      <c r="B14359" t="s">
        <v>76320</v>
      </c>
      <c r="C14359" t="s">
        <v>15132</v>
      </c>
      <c r="F14359">
        <v>15755125259</v>
      </c>
      <c r="H14359" t="s">
        <v>76321</v>
      </c>
      <c r="J14359" t="s">
        <v>76322</v>
      </c>
      <c r="K14359" t="s">
        <v>76323</v>
      </c>
      <c r="M14359" t="s">
        <v>76324</v>
      </c>
      <c r="N14359" t="s">
        <v>398</v>
      </c>
      <c r="O14359">
        <v>88318</v>
      </c>
      <c r="P14359" t="s">
        <v>50</v>
      </c>
      <c r="U14359" s="1">
        <v>45400</v>
      </c>
      <c r="V14359" s="1">
        <v>45400</v>
      </c>
      <c r="W14359" s="1">
        <v>45400.423611111109</v>
      </c>
      <c r="X14359" s="1">
        <v>45400.423611111109</v>
      </c>
      <c r="AC14359" t="s">
        <v>53</v>
      </c>
      <c r="AD14359">
        <v>1000000001</v>
      </c>
      <c r="AE14359" s="1">
        <v>39973.351388888892</v>
      </c>
      <c r="AF14359" t="s">
        <v>3377</v>
      </c>
      <c r="AG14359" t="s">
        <v>76325</v>
      </c>
      <c r="AH14359" t="s">
        <v>51</v>
      </c>
      <c r="AJ14359" t="s">
        <v>53</v>
      </c>
      <c r="AK14359" t="s">
        <v>78</v>
      </c>
      <c r="AO14359" t="s">
        <v>5443</v>
      </c>
      <c r="AP14359" s="1">
        <v>45444.46875</v>
      </c>
      <c r="AQ14359" s="1">
        <v>45435.757638888892</v>
      </c>
    </row>
    <row r="14360" spans="1:43" x14ac:dyDescent="0.35">
      <c r="A14360" t="s">
        <v>76326</v>
      </c>
      <c r="B14360" t="s">
        <v>24938</v>
      </c>
      <c r="C14360" t="s">
        <v>2991</v>
      </c>
      <c r="F14360">
        <v>16129981919</v>
      </c>
      <c r="H14360" t="s">
        <v>76327</v>
      </c>
      <c r="K14360" t="s">
        <v>76328</v>
      </c>
      <c r="M14360" t="s">
        <v>76329</v>
      </c>
      <c r="N14360" t="s">
        <v>287</v>
      </c>
      <c r="O14360">
        <v>80814</v>
      </c>
      <c r="P14360" t="s">
        <v>50</v>
      </c>
      <c r="U14360" s="1">
        <v>45400</v>
      </c>
      <c r="V14360" s="1">
        <v>45400</v>
      </c>
      <c r="W14360" s="1">
        <v>45400.341666666667</v>
      </c>
      <c r="X14360" s="1">
        <v>45400.341666666667</v>
      </c>
      <c r="AC14360" t="s">
        <v>53</v>
      </c>
      <c r="AD14360">
        <v>1000000001</v>
      </c>
      <c r="AE14360" s="1">
        <v>39973.351388888892</v>
      </c>
      <c r="AF14360" t="s">
        <v>3377</v>
      </c>
      <c r="AG14360" t="s">
        <v>76330</v>
      </c>
      <c r="AH14360" t="s">
        <v>51</v>
      </c>
      <c r="AJ14360" t="s">
        <v>53</v>
      </c>
      <c r="AK14360" t="s">
        <v>78</v>
      </c>
      <c r="AO14360" t="s">
        <v>5443</v>
      </c>
      <c r="AP14360" s="1">
        <v>45429.411805555559</v>
      </c>
      <c r="AQ14360" s="1">
        <v>45405.386111111111</v>
      </c>
    </row>
    <row r="14361" spans="1:43" x14ac:dyDescent="0.35">
      <c r="A14361" t="s">
        <v>58227</v>
      </c>
      <c r="B14361" t="s">
        <v>76331</v>
      </c>
      <c r="C14361" t="s">
        <v>9837</v>
      </c>
      <c r="F14361">
        <v>17195802387</v>
      </c>
      <c r="H14361" t="s">
        <v>58227</v>
      </c>
      <c r="J14361" t="s">
        <v>76332</v>
      </c>
      <c r="K14361" t="s">
        <v>76333</v>
      </c>
      <c r="M14361" t="s">
        <v>27434</v>
      </c>
      <c r="N14361" t="s">
        <v>287</v>
      </c>
      <c r="O14361">
        <v>81132</v>
      </c>
      <c r="P14361" t="s">
        <v>50</v>
      </c>
      <c r="U14361" s="1">
        <v>45400</v>
      </c>
      <c r="V14361" s="1">
        <v>45400</v>
      </c>
      <c r="W14361" s="1">
        <v>45400.333333333336</v>
      </c>
      <c r="X14361" s="1">
        <v>45400.333333333336</v>
      </c>
      <c r="AC14361" t="s">
        <v>53</v>
      </c>
      <c r="AD14361">
        <v>1000000001</v>
      </c>
      <c r="AE14361" s="1">
        <v>39973.351388888892</v>
      </c>
      <c r="AF14361" t="s">
        <v>3377</v>
      </c>
      <c r="AG14361" t="s">
        <v>76334</v>
      </c>
      <c r="AH14361" t="s">
        <v>51</v>
      </c>
      <c r="AJ14361" t="s">
        <v>53</v>
      </c>
      <c r="AK14361" t="s">
        <v>78</v>
      </c>
      <c r="AO14361" t="s">
        <v>5443</v>
      </c>
      <c r="AP14361" s="1">
        <v>45400.355555555558</v>
      </c>
      <c r="AQ14361" s="1">
        <v>45400.327777777777</v>
      </c>
    </row>
    <row r="14362" spans="1:43" x14ac:dyDescent="0.35">
      <c r="A14362" t="s">
        <v>76335</v>
      </c>
      <c r="B14362" t="s">
        <v>39058</v>
      </c>
      <c r="C14362" t="s">
        <v>331</v>
      </c>
      <c r="D14362" t="s">
        <v>58</v>
      </c>
      <c r="F14362" t="s">
        <v>47</v>
      </c>
      <c r="H14362" t="s">
        <v>76336</v>
      </c>
      <c r="J14362" t="s">
        <v>49</v>
      </c>
      <c r="P14362" t="s">
        <v>50</v>
      </c>
      <c r="U14362" s="1">
        <v>45400</v>
      </c>
      <c r="V14362" s="1">
        <v>45400</v>
      </c>
      <c r="W14362" s="1">
        <v>45401.374305555553</v>
      </c>
      <c r="X14362" s="1">
        <v>45401.374305555553</v>
      </c>
      <c r="AC14362" t="s">
        <v>53</v>
      </c>
      <c r="AD14362">
        <v>1000000000</v>
      </c>
      <c r="AE14362" s="1">
        <v>37295</v>
      </c>
      <c r="AG14362" t="s">
        <v>76337</v>
      </c>
      <c r="AH14362" t="s">
        <v>51</v>
      </c>
      <c r="AJ14362" t="s">
        <v>53</v>
      </c>
      <c r="AO14362" t="s">
        <v>5443</v>
      </c>
      <c r="AP14362" s="1">
        <v>45400.644444444442</v>
      </c>
    </row>
    <row r="14363" spans="1:43" x14ac:dyDescent="0.35">
      <c r="A14363" t="s">
        <v>76338</v>
      </c>
      <c r="B14363" t="s">
        <v>50707</v>
      </c>
      <c r="C14363" t="s">
        <v>309</v>
      </c>
      <c r="D14363" t="s">
        <v>5850</v>
      </c>
      <c r="F14363" t="s">
        <v>47</v>
      </c>
      <c r="H14363" t="s">
        <v>76339</v>
      </c>
      <c r="J14363" t="s">
        <v>49</v>
      </c>
      <c r="P14363" t="s">
        <v>50</v>
      </c>
      <c r="U14363" s="1">
        <v>45400</v>
      </c>
      <c r="V14363" s="1">
        <v>45400</v>
      </c>
      <c r="W14363" s="1">
        <v>45400.631944444445</v>
      </c>
      <c r="X14363" s="1">
        <v>45400.631944444445</v>
      </c>
      <c r="AC14363" t="s">
        <v>53</v>
      </c>
      <c r="AD14363">
        <v>1000000000</v>
      </c>
      <c r="AE14363" s="1">
        <v>37295</v>
      </c>
      <c r="AG14363" t="s">
        <v>76340</v>
      </c>
      <c r="AH14363" t="s">
        <v>51</v>
      </c>
      <c r="AJ14363" t="s">
        <v>53</v>
      </c>
      <c r="AO14363" t="s">
        <v>5443</v>
      </c>
      <c r="AP14363" s="1">
        <v>45414.627083333333</v>
      </c>
    </row>
    <row r="14364" spans="1:43" x14ac:dyDescent="0.35">
      <c r="A14364" t="s">
        <v>76341</v>
      </c>
      <c r="B14364" t="s">
        <v>76342</v>
      </c>
      <c r="C14364" t="s">
        <v>21790</v>
      </c>
      <c r="H14364" t="s">
        <v>76343</v>
      </c>
      <c r="J14364" t="s">
        <v>49</v>
      </c>
      <c r="P14364" t="s">
        <v>50</v>
      </c>
      <c r="U14364" s="1">
        <v>45400</v>
      </c>
      <c r="V14364" s="1">
        <v>45400</v>
      </c>
      <c r="W14364" s="1">
        <v>45400.631249999999</v>
      </c>
      <c r="X14364" s="1">
        <v>45400.631249999999</v>
      </c>
      <c r="AC14364" t="s">
        <v>53</v>
      </c>
      <c r="AD14364">
        <v>1000000000</v>
      </c>
      <c r="AE14364" s="1">
        <v>37295</v>
      </c>
      <c r="AG14364" t="s">
        <v>76344</v>
      </c>
      <c r="AH14364" t="s">
        <v>51</v>
      </c>
      <c r="AJ14364" t="s">
        <v>53</v>
      </c>
      <c r="AO14364" t="s">
        <v>5443</v>
      </c>
      <c r="AP14364" s="1">
        <v>45379.291666666664</v>
      </c>
    </row>
    <row r="14365" spans="1:43" x14ac:dyDescent="0.35">
      <c r="A14365" t="s">
        <v>76345</v>
      </c>
      <c r="B14365" t="s">
        <v>76346</v>
      </c>
      <c r="C14365" t="s">
        <v>894</v>
      </c>
      <c r="D14365" t="s">
        <v>58</v>
      </c>
      <c r="F14365" t="s">
        <v>47</v>
      </c>
      <c r="H14365" t="s">
        <v>76347</v>
      </c>
      <c r="J14365" t="s">
        <v>49</v>
      </c>
      <c r="P14365" t="s">
        <v>50</v>
      </c>
      <c r="U14365" s="1">
        <v>45400</v>
      </c>
      <c r="V14365" s="1">
        <v>45400</v>
      </c>
      <c r="W14365" s="1">
        <v>45400.630555555559</v>
      </c>
      <c r="X14365" s="1">
        <v>45400.630555555559</v>
      </c>
      <c r="AC14365" t="s">
        <v>53</v>
      </c>
      <c r="AD14365">
        <v>1000000000</v>
      </c>
      <c r="AE14365" s="1">
        <v>37295</v>
      </c>
      <c r="AG14365" t="s">
        <v>76348</v>
      </c>
      <c r="AH14365" t="s">
        <v>51</v>
      </c>
      <c r="AJ14365" t="s">
        <v>53</v>
      </c>
      <c r="AO14365" t="s">
        <v>5443</v>
      </c>
      <c r="AP14365" s="1">
        <v>45427.457638888889</v>
      </c>
    </row>
    <row r="14366" spans="1:43" x14ac:dyDescent="0.35">
      <c r="A14366" t="s">
        <v>76349</v>
      </c>
      <c r="B14366" t="s">
        <v>701</v>
      </c>
      <c r="C14366" t="s">
        <v>5318</v>
      </c>
      <c r="F14366" t="s">
        <v>47</v>
      </c>
      <c r="H14366" t="s">
        <v>76350</v>
      </c>
      <c r="J14366" t="s">
        <v>49</v>
      </c>
      <c r="P14366" t="s">
        <v>50</v>
      </c>
      <c r="U14366" s="1">
        <v>45400</v>
      </c>
      <c r="V14366" s="1">
        <v>45400</v>
      </c>
      <c r="W14366" s="1">
        <v>45400.630555555559</v>
      </c>
      <c r="X14366" s="1">
        <v>45400.630555555559</v>
      </c>
      <c r="AC14366" t="s">
        <v>53</v>
      </c>
      <c r="AD14366">
        <v>1000000000</v>
      </c>
      <c r="AE14366" s="1">
        <v>37295</v>
      </c>
      <c r="AG14366" t="s">
        <v>76351</v>
      </c>
      <c r="AH14366" t="s">
        <v>51</v>
      </c>
      <c r="AJ14366" t="s">
        <v>53</v>
      </c>
      <c r="AO14366" t="s">
        <v>5443</v>
      </c>
      <c r="AP14366" s="1">
        <v>45462.52847222222</v>
      </c>
    </row>
    <row r="14367" spans="1:43" x14ac:dyDescent="0.35">
      <c r="A14367" t="s">
        <v>76352</v>
      </c>
      <c r="B14367" t="s">
        <v>69277</v>
      </c>
      <c r="C14367" t="s">
        <v>5855</v>
      </c>
      <c r="F14367" t="s">
        <v>47</v>
      </c>
      <c r="H14367" t="s">
        <v>76353</v>
      </c>
      <c r="J14367" t="s">
        <v>49</v>
      </c>
      <c r="P14367" t="s">
        <v>50</v>
      </c>
      <c r="U14367" s="1">
        <v>45400</v>
      </c>
      <c r="V14367" s="1">
        <v>45400</v>
      </c>
      <c r="W14367" s="1">
        <v>45400.629861111112</v>
      </c>
      <c r="X14367" s="1">
        <v>45400.629861111112</v>
      </c>
      <c r="AC14367" t="s">
        <v>53</v>
      </c>
      <c r="AD14367">
        <v>1000000000</v>
      </c>
      <c r="AE14367" s="1">
        <v>37295</v>
      </c>
      <c r="AG14367" t="s">
        <v>76354</v>
      </c>
      <c r="AH14367" t="s">
        <v>51</v>
      </c>
      <c r="AJ14367" t="s">
        <v>53</v>
      </c>
      <c r="AO14367" t="s">
        <v>5443</v>
      </c>
      <c r="AP14367" s="1">
        <v>45236.573611111111</v>
      </c>
    </row>
    <row r="14368" spans="1:43" x14ac:dyDescent="0.35">
      <c r="A14368" t="s">
        <v>76355</v>
      </c>
      <c r="B14368" t="s">
        <v>20198</v>
      </c>
      <c r="C14368" t="s">
        <v>52912</v>
      </c>
      <c r="D14368" t="s">
        <v>58</v>
      </c>
      <c r="F14368" t="s">
        <v>47</v>
      </c>
      <c r="H14368" t="s">
        <v>76356</v>
      </c>
      <c r="J14368" t="s">
        <v>49</v>
      </c>
      <c r="P14368" t="s">
        <v>50</v>
      </c>
      <c r="U14368" s="1">
        <v>45400</v>
      </c>
      <c r="V14368" s="1">
        <v>45400</v>
      </c>
      <c r="W14368" s="1">
        <v>45400.629861111112</v>
      </c>
      <c r="X14368" s="1">
        <v>45400.629861111112</v>
      </c>
      <c r="AC14368" t="s">
        <v>53</v>
      </c>
      <c r="AD14368">
        <v>1000000000</v>
      </c>
      <c r="AE14368" s="1">
        <v>37295</v>
      </c>
      <c r="AG14368" t="s">
        <v>76357</v>
      </c>
      <c r="AH14368" t="s">
        <v>51</v>
      </c>
      <c r="AJ14368" t="s">
        <v>53</v>
      </c>
      <c r="AO14368" t="s">
        <v>5443</v>
      </c>
      <c r="AP14368" s="1">
        <v>45463.574999999997</v>
      </c>
    </row>
    <row r="14369" spans="1:43" x14ac:dyDescent="0.35">
      <c r="A14369" t="s">
        <v>17821</v>
      </c>
      <c r="B14369" t="s">
        <v>17820</v>
      </c>
      <c r="C14369" t="s">
        <v>10839</v>
      </c>
      <c r="F14369">
        <v>13039100949</v>
      </c>
      <c r="H14369" t="s">
        <v>17821</v>
      </c>
      <c r="I14369" t="s">
        <v>179</v>
      </c>
      <c r="K14369" t="s">
        <v>17822</v>
      </c>
      <c r="M14369" t="s">
        <v>17823</v>
      </c>
      <c r="N14369" t="s">
        <v>287</v>
      </c>
      <c r="O14369">
        <v>81137</v>
      </c>
      <c r="P14369" t="s">
        <v>50</v>
      </c>
      <c r="U14369" s="1">
        <v>45400.56527777778</v>
      </c>
      <c r="V14369" s="1">
        <v>45400.56527777778</v>
      </c>
      <c r="W14369" s="1">
        <v>45435.695138888892</v>
      </c>
      <c r="X14369" s="1">
        <v>45435.695138888892</v>
      </c>
      <c r="AC14369" t="s">
        <v>53</v>
      </c>
      <c r="AG14369" t="s">
        <v>76358</v>
      </c>
      <c r="AH14369" t="s">
        <v>53</v>
      </c>
      <c r="AJ14369" t="s">
        <v>53</v>
      </c>
      <c r="AK14369" t="s">
        <v>8166</v>
      </c>
      <c r="AO14369" t="s">
        <v>54</v>
      </c>
    </row>
    <row r="14370" spans="1:43" x14ac:dyDescent="0.35">
      <c r="A14370" t="s">
        <v>76359</v>
      </c>
      <c r="B14370" t="s">
        <v>23072</v>
      </c>
      <c r="C14370" t="s">
        <v>383</v>
      </c>
      <c r="F14370">
        <f>1970-620-3434</f>
        <v>-2084</v>
      </c>
      <c r="H14370" t="s">
        <v>76359</v>
      </c>
      <c r="I14370" t="s">
        <v>101</v>
      </c>
      <c r="J14370" t="s">
        <v>76360</v>
      </c>
      <c r="M14370" t="s">
        <v>172</v>
      </c>
      <c r="N14370" t="s">
        <v>287</v>
      </c>
      <c r="O14370">
        <v>81625</v>
      </c>
      <c r="P14370" t="s">
        <v>50</v>
      </c>
      <c r="U14370" s="1">
        <v>45400.591666666667</v>
      </c>
      <c r="V14370" s="1">
        <v>45400.591666666667</v>
      </c>
      <c r="W14370" s="1">
        <v>45400.626388888886</v>
      </c>
      <c r="X14370" s="1">
        <v>45400.626388888886</v>
      </c>
      <c r="AC14370" t="s">
        <v>53</v>
      </c>
      <c r="AD14370">
        <v>1000000001</v>
      </c>
      <c r="AE14370" s="1">
        <v>39973.351388888892</v>
      </c>
      <c r="AF14370" t="s">
        <v>3377</v>
      </c>
      <c r="AG14370" t="s">
        <v>76361</v>
      </c>
      <c r="AH14370" t="s">
        <v>53</v>
      </c>
      <c r="AJ14370" t="s">
        <v>53</v>
      </c>
      <c r="AK14370" t="s">
        <v>76362</v>
      </c>
      <c r="AO14370" t="s">
        <v>54</v>
      </c>
    </row>
    <row r="14371" spans="1:43" x14ac:dyDescent="0.35">
      <c r="A14371" t="s">
        <v>76363</v>
      </c>
      <c r="B14371" t="s">
        <v>76364</v>
      </c>
      <c r="C14371" t="s">
        <v>10543</v>
      </c>
      <c r="F14371">
        <v>13033658981</v>
      </c>
      <c r="H14371" t="s">
        <v>76365</v>
      </c>
      <c r="J14371" t="s">
        <v>11008</v>
      </c>
      <c r="K14371" t="s">
        <v>20554</v>
      </c>
      <c r="L14371" t="s">
        <v>75304</v>
      </c>
      <c r="M14371" t="s">
        <v>20555</v>
      </c>
      <c r="N14371" t="s">
        <v>12913</v>
      </c>
      <c r="O14371" t="s">
        <v>23115</v>
      </c>
      <c r="P14371" t="s">
        <v>50</v>
      </c>
      <c r="U14371" s="1">
        <v>45401</v>
      </c>
      <c r="V14371" s="1">
        <v>45401</v>
      </c>
      <c r="W14371" s="1">
        <v>45401.609722222223</v>
      </c>
      <c r="X14371" s="1">
        <v>45401.609722222223</v>
      </c>
      <c r="AC14371" t="s">
        <v>53</v>
      </c>
      <c r="AD14371">
        <v>2969478809</v>
      </c>
      <c r="AE14371" s="1">
        <v>37358</v>
      </c>
      <c r="AF14371" t="s">
        <v>10436</v>
      </c>
      <c r="AG14371" t="s">
        <v>76366</v>
      </c>
      <c r="AH14371" t="s">
        <v>51</v>
      </c>
      <c r="AJ14371" t="s">
        <v>53</v>
      </c>
      <c r="AK14371" t="s">
        <v>78</v>
      </c>
      <c r="AO14371" t="s">
        <v>5443</v>
      </c>
      <c r="AP14371" s="1">
        <v>45401.626388888886</v>
      </c>
    </row>
    <row r="14372" spans="1:43" x14ac:dyDescent="0.35">
      <c r="A14372" t="s">
        <v>76367</v>
      </c>
      <c r="B14372" t="s">
        <v>25279</v>
      </c>
      <c r="C14372" t="s">
        <v>2016</v>
      </c>
      <c r="D14372" t="s">
        <v>3367</v>
      </c>
      <c r="F14372" t="s">
        <v>76368</v>
      </c>
      <c r="H14372" t="s">
        <v>76369</v>
      </c>
      <c r="J14372" t="s">
        <v>49</v>
      </c>
      <c r="P14372" t="s">
        <v>50</v>
      </c>
      <c r="U14372" s="1">
        <v>45401</v>
      </c>
      <c r="V14372" s="1">
        <v>45401</v>
      </c>
      <c r="W14372" s="1">
        <v>45401.602083333331</v>
      </c>
      <c r="X14372" s="1">
        <v>45401.602083333331</v>
      </c>
      <c r="AC14372" t="s">
        <v>53</v>
      </c>
      <c r="AD14372">
        <v>1000000000</v>
      </c>
      <c r="AE14372" s="1">
        <v>37295</v>
      </c>
      <c r="AG14372" t="s">
        <v>76370</v>
      </c>
      <c r="AH14372" t="s">
        <v>51</v>
      </c>
      <c r="AJ14372" t="s">
        <v>53</v>
      </c>
      <c r="AO14372" t="s">
        <v>5443</v>
      </c>
      <c r="AP14372" s="1">
        <v>44844.690972222219</v>
      </c>
    </row>
    <row r="14373" spans="1:43" x14ac:dyDescent="0.35">
      <c r="A14373" t="s">
        <v>76371</v>
      </c>
      <c r="B14373" t="s">
        <v>16119</v>
      </c>
      <c r="C14373" t="s">
        <v>1403</v>
      </c>
      <c r="F14373">
        <v>19702960571</v>
      </c>
      <c r="H14373" t="s">
        <v>76371</v>
      </c>
      <c r="J14373" t="s">
        <v>6387</v>
      </c>
      <c r="K14373" t="s">
        <v>13097</v>
      </c>
      <c r="M14373" t="s">
        <v>5488</v>
      </c>
      <c r="N14373" t="s">
        <v>1515</v>
      </c>
      <c r="O14373" t="s">
        <v>13098</v>
      </c>
      <c r="P14373" t="s">
        <v>50</v>
      </c>
      <c r="U14373" s="1">
        <v>45401</v>
      </c>
      <c r="V14373" s="1">
        <v>45401</v>
      </c>
      <c r="W14373" s="1">
        <v>45401.402777777781</v>
      </c>
      <c r="X14373" s="1">
        <v>45401.402777777781</v>
      </c>
      <c r="AC14373" t="s">
        <v>53</v>
      </c>
      <c r="AD14373">
        <v>2969484892</v>
      </c>
      <c r="AE14373" s="1">
        <v>37756</v>
      </c>
      <c r="AG14373" t="s">
        <v>76372</v>
      </c>
      <c r="AH14373" t="s">
        <v>51</v>
      </c>
      <c r="AJ14373" t="s">
        <v>53</v>
      </c>
      <c r="AK14373" t="s">
        <v>78</v>
      </c>
      <c r="AO14373" t="s">
        <v>51552</v>
      </c>
      <c r="AP14373" s="1">
        <v>45427.522916666669</v>
      </c>
    </row>
    <row r="14374" spans="1:43" x14ac:dyDescent="0.35">
      <c r="A14374" t="s">
        <v>76373</v>
      </c>
      <c r="B14374" t="s">
        <v>4521</v>
      </c>
      <c r="C14374" t="s">
        <v>29690</v>
      </c>
      <c r="F14374">
        <v>19159968288</v>
      </c>
      <c r="H14374" t="s">
        <v>76373</v>
      </c>
      <c r="J14374" t="s">
        <v>76374</v>
      </c>
      <c r="K14374" t="s">
        <v>76375</v>
      </c>
      <c r="M14374" t="s">
        <v>1528</v>
      </c>
      <c r="N14374" t="s">
        <v>637</v>
      </c>
      <c r="O14374">
        <v>79927</v>
      </c>
      <c r="P14374" t="s">
        <v>50</v>
      </c>
      <c r="U14374" s="1">
        <v>45401</v>
      </c>
      <c r="V14374" s="1">
        <v>45401</v>
      </c>
      <c r="W14374" s="1">
        <v>45401.406944444447</v>
      </c>
      <c r="X14374" s="1">
        <v>45401.406944444447</v>
      </c>
      <c r="AC14374" t="s">
        <v>53</v>
      </c>
      <c r="AD14374">
        <v>2974198843</v>
      </c>
      <c r="AE14374" s="1">
        <v>45401.425694444442</v>
      </c>
      <c r="AF14374" t="s">
        <v>76376</v>
      </c>
      <c r="AG14374" t="s">
        <v>76377</v>
      </c>
      <c r="AH14374" t="s">
        <v>51</v>
      </c>
      <c r="AJ14374" t="s">
        <v>53</v>
      </c>
      <c r="AK14374" t="s">
        <v>78</v>
      </c>
      <c r="AO14374" t="s">
        <v>5443</v>
      </c>
      <c r="AP14374" s="1">
        <v>45401.431944444441</v>
      </c>
      <c r="AQ14374" s="1">
        <v>45401.436805555553</v>
      </c>
    </row>
    <row r="14375" spans="1:43" x14ac:dyDescent="0.35">
      <c r="A14375" t="s">
        <v>76378</v>
      </c>
      <c r="B14375" t="s">
        <v>13629</v>
      </c>
      <c r="C14375" t="s">
        <v>76379</v>
      </c>
      <c r="F14375">
        <v>19152380479</v>
      </c>
      <c r="H14375" t="s">
        <v>76380</v>
      </c>
      <c r="J14375" t="s">
        <v>76381</v>
      </c>
      <c r="K14375" t="s">
        <v>76382</v>
      </c>
      <c r="M14375" t="s">
        <v>17646</v>
      </c>
      <c r="N14375" t="s">
        <v>637</v>
      </c>
      <c r="O14375">
        <v>79772</v>
      </c>
      <c r="P14375" t="s">
        <v>50</v>
      </c>
      <c r="U14375" s="1">
        <v>45401</v>
      </c>
      <c r="V14375" s="1">
        <v>45401</v>
      </c>
      <c r="W14375" s="1">
        <v>45401.487500000003</v>
      </c>
      <c r="X14375" s="1">
        <v>45401.487500000003</v>
      </c>
      <c r="AC14375" t="s">
        <v>53</v>
      </c>
      <c r="AD14375">
        <v>2974199113</v>
      </c>
      <c r="AE14375" s="1">
        <v>45401.511111111111</v>
      </c>
      <c r="AF14375" t="s">
        <v>76383</v>
      </c>
      <c r="AG14375" t="s">
        <v>76384</v>
      </c>
      <c r="AH14375" t="s">
        <v>51</v>
      </c>
      <c r="AJ14375" t="s">
        <v>53</v>
      </c>
      <c r="AK14375" t="s">
        <v>78</v>
      </c>
      <c r="AO14375" t="s">
        <v>5443</v>
      </c>
      <c r="AP14375" s="1">
        <v>45413.44027777778</v>
      </c>
      <c r="AQ14375" s="1">
        <v>45401.556944444441</v>
      </c>
    </row>
    <row r="14376" spans="1:43" x14ac:dyDescent="0.35">
      <c r="A14376" t="s">
        <v>76385</v>
      </c>
      <c r="B14376" t="s">
        <v>76386</v>
      </c>
      <c r="C14376" t="s">
        <v>76387</v>
      </c>
      <c r="F14376">
        <v>19157575632</v>
      </c>
      <c r="H14376" t="s">
        <v>76388</v>
      </c>
      <c r="J14376" t="s">
        <v>76389</v>
      </c>
      <c r="K14376" t="s">
        <v>76390</v>
      </c>
      <c r="M14376" t="s">
        <v>11083</v>
      </c>
      <c r="N14376" t="s">
        <v>637</v>
      </c>
      <c r="O14376">
        <v>79701</v>
      </c>
      <c r="P14376" t="s">
        <v>50</v>
      </c>
      <c r="U14376" s="1">
        <v>45401</v>
      </c>
      <c r="V14376" s="1">
        <v>45401</v>
      </c>
      <c r="W14376" s="1">
        <v>45401.661111111112</v>
      </c>
      <c r="X14376" s="1">
        <v>45401.661111111112</v>
      </c>
      <c r="AC14376" t="s">
        <v>53</v>
      </c>
      <c r="AD14376">
        <v>2974200223</v>
      </c>
      <c r="AE14376" s="1">
        <v>45401.688888888886</v>
      </c>
      <c r="AF14376" t="s">
        <v>76391</v>
      </c>
      <c r="AG14376" t="s">
        <v>76392</v>
      </c>
      <c r="AH14376" t="s">
        <v>51</v>
      </c>
      <c r="AJ14376" t="s">
        <v>53</v>
      </c>
      <c r="AK14376" t="s">
        <v>78</v>
      </c>
      <c r="AO14376" t="s">
        <v>5443</v>
      </c>
      <c r="AP14376" s="1">
        <v>45405.536111111112</v>
      </c>
      <c r="AQ14376" s="1">
        <v>45405.503472222219</v>
      </c>
    </row>
    <row r="14377" spans="1:43" x14ac:dyDescent="0.35">
      <c r="A14377" t="s">
        <v>76393</v>
      </c>
      <c r="B14377" t="s">
        <v>69694</v>
      </c>
      <c r="C14377" t="s">
        <v>76394</v>
      </c>
      <c r="H14377" t="s">
        <v>76393</v>
      </c>
      <c r="J14377" t="s">
        <v>76395</v>
      </c>
      <c r="K14377" t="s">
        <v>76396</v>
      </c>
      <c r="M14377" t="s">
        <v>11083</v>
      </c>
      <c r="N14377" t="s">
        <v>264</v>
      </c>
      <c r="O14377">
        <v>79708</v>
      </c>
      <c r="P14377" t="s">
        <v>50</v>
      </c>
      <c r="U14377" s="1">
        <v>45401</v>
      </c>
      <c r="V14377" s="1">
        <v>45401</v>
      </c>
      <c r="AC14377" t="s">
        <v>51</v>
      </c>
      <c r="AD14377">
        <v>2969554550</v>
      </c>
      <c r="AE14377" s="1">
        <v>40413.661111111112</v>
      </c>
      <c r="AG14377" t="s">
        <v>76397</v>
      </c>
      <c r="AH14377" t="s">
        <v>51</v>
      </c>
      <c r="AJ14377" t="s">
        <v>53</v>
      </c>
      <c r="AO14377" t="s">
        <v>5443</v>
      </c>
    </row>
    <row r="14378" spans="1:43" x14ac:dyDescent="0.35">
      <c r="A14378" t="s">
        <v>76398</v>
      </c>
      <c r="B14378" t="s">
        <v>43554</v>
      </c>
      <c r="C14378" t="s">
        <v>76399</v>
      </c>
      <c r="F14378" t="s">
        <v>76400</v>
      </c>
      <c r="H14378" t="s">
        <v>76398</v>
      </c>
      <c r="J14378" t="s">
        <v>43555</v>
      </c>
      <c r="K14378" t="s">
        <v>43556</v>
      </c>
      <c r="M14378" t="s">
        <v>43557</v>
      </c>
      <c r="N14378" t="s">
        <v>12881</v>
      </c>
      <c r="O14378">
        <v>44470</v>
      </c>
      <c r="P14378" t="s">
        <v>50</v>
      </c>
      <c r="U14378" s="1">
        <v>45401</v>
      </c>
      <c r="V14378" s="1">
        <v>45401</v>
      </c>
      <c r="W14378" s="1">
        <v>45401.54791666667</v>
      </c>
      <c r="X14378" s="1">
        <v>45401.54791666667</v>
      </c>
      <c r="AC14378" t="s">
        <v>53</v>
      </c>
      <c r="AD14378">
        <v>2969851686</v>
      </c>
      <c r="AE14378" s="1">
        <v>43415.567361111112</v>
      </c>
      <c r="AF14378" t="s">
        <v>76401</v>
      </c>
      <c r="AG14378" t="s">
        <v>76402</v>
      </c>
      <c r="AH14378" t="s">
        <v>51</v>
      </c>
      <c r="AJ14378" t="s">
        <v>53</v>
      </c>
      <c r="AO14378" t="s">
        <v>5443</v>
      </c>
      <c r="AP14378" s="1">
        <v>45458.456944444442</v>
      </c>
    </row>
    <row r="14379" spans="1:43" x14ac:dyDescent="0.35">
      <c r="A14379" t="s">
        <v>76403</v>
      </c>
      <c r="B14379" t="s">
        <v>76404</v>
      </c>
      <c r="C14379" t="s">
        <v>28249</v>
      </c>
      <c r="F14379">
        <v>19283770665</v>
      </c>
      <c r="H14379" t="s">
        <v>76403</v>
      </c>
      <c r="J14379" t="s">
        <v>48263</v>
      </c>
      <c r="K14379" t="s">
        <v>76405</v>
      </c>
      <c r="M14379" t="s">
        <v>76406</v>
      </c>
      <c r="N14379" t="s">
        <v>287</v>
      </c>
      <c r="O14379">
        <v>80864</v>
      </c>
      <c r="P14379" t="s">
        <v>50</v>
      </c>
      <c r="U14379" s="1">
        <v>45401</v>
      </c>
      <c r="V14379" s="1">
        <v>45401</v>
      </c>
      <c r="W14379" s="1">
        <v>45401.343055555553</v>
      </c>
      <c r="X14379" s="1">
        <v>45401.343055555553</v>
      </c>
      <c r="AC14379" t="s">
        <v>53</v>
      </c>
      <c r="AD14379">
        <v>2969870402</v>
      </c>
      <c r="AE14379" s="1">
        <v>43515.426388888889</v>
      </c>
      <c r="AF14379" t="s">
        <v>48265</v>
      </c>
      <c r="AG14379" t="s">
        <v>76407</v>
      </c>
      <c r="AH14379" t="s">
        <v>51</v>
      </c>
      <c r="AJ14379" t="s">
        <v>53</v>
      </c>
      <c r="AK14379" t="s">
        <v>78</v>
      </c>
      <c r="AO14379" t="s">
        <v>5443</v>
      </c>
      <c r="AP14379" s="1">
        <v>45401.375694444447</v>
      </c>
      <c r="AQ14379" s="1">
        <v>45401.375</v>
      </c>
    </row>
    <row r="14380" spans="1:43" x14ac:dyDescent="0.35">
      <c r="A14380" t="s">
        <v>76408</v>
      </c>
      <c r="B14380" t="s">
        <v>42598</v>
      </c>
      <c r="C14380" t="s">
        <v>10817</v>
      </c>
      <c r="D14380" t="s">
        <v>3191</v>
      </c>
      <c r="F14380" t="s">
        <v>47</v>
      </c>
      <c r="H14380" t="s">
        <v>76409</v>
      </c>
      <c r="J14380" t="s">
        <v>49</v>
      </c>
      <c r="P14380" t="s">
        <v>50</v>
      </c>
      <c r="U14380" s="1">
        <v>45401</v>
      </c>
      <c r="V14380" s="1">
        <v>45401</v>
      </c>
      <c r="W14380" s="1">
        <v>45404.538888888892</v>
      </c>
      <c r="X14380" s="1">
        <v>45404.538888888892</v>
      </c>
      <c r="AC14380" t="s">
        <v>53</v>
      </c>
      <c r="AD14380">
        <v>1000000000</v>
      </c>
      <c r="AE14380" s="1">
        <v>37295</v>
      </c>
      <c r="AG14380" t="s">
        <v>76410</v>
      </c>
      <c r="AH14380" t="s">
        <v>51</v>
      </c>
      <c r="AJ14380" t="s">
        <v>53</v>
      </c>
      <c r="AO14380" t="s">
        <v>5443</v>
      </c>
    </row>
    <row r="14381" spans="1:43" x14ac:dyDescent="0.35">
      <c r="A14381" t="s">
        <v>76411</v>
      </c>
      <c r="B14381" t="s">
        <v>76412</v>
      </c>
      <c r="C14381" t="s">
        <v>218</v>
      </c>
      <c r="F14381">
        <v>13039123813</v>
      </c>
      <c r="H14381" t="s">
        <v>76411</v>
      </c>
      <c r="K14381" t="s">
        <v>76413</v>
      </c>
      <c r="M14381" t="s">
        <v>12194</v>
      </c>
      <c r="N14381" t="s">
        <v>287</v>
      </c>
      <c r="O14381">
        <v>80134</v>
      </c>
      <c r="P14381" t="s">
        <v>50</v>
      </c>
      <c r="U14381" s="1">
        <v>45401</v>
      </c>
      <c r="V14381" s="1">
        <v>45401</v>
      </c>
      <c r="W14381" s="1">
        <v>45401.708333333336</v>
      </c>
      <c r="X14381" s="1">
        <v>45401.708333333336</v>
      </c>
      <c r="AC14381" t="s">
        <v>53</v>
      </c>
      <c r="AD14381">
        <v>1000000001</v>
      </c>
      <c r="AE14381" s="1">
        <v>39973.351388888892</v>
      </c>
      <c r="AF14381" t="s">
        <v>3377</v>
      </c>
      <c r="AG14381" t="s">
        <v>76414</v>
      </c>
      <c r="AH14381" t="s">
        <v>51</v>
      </c>
      <c r="AJ14381" t="s">
        <v>53</v>
      </c>
      <c r="AK14381" t="s">
        <v>78</v>
      </c>
      <c r="AO14381" t="s">
        <v>5443</v>
      </c>
      <c r="AP14381" s="1">
        <v>45409.534722222219</v>
      </c>
    </row>
    <row r="14382" spans="1:43" x14ac:dyDescent="0.35">
      <c r="A14382" t="s">
        <v>76415</v>
      </c>
      <c r="B14382" t="s">
        <v>26055</v>
      </c>
      <c r="C14382" t="s">
        <v>952</v>
      </c>
      <c r="F14382" t="s">
        <v>76416</v>
      </c>
      <c r="H14382" t="s">
        <v>76417</v>
      </c>
      <c r="J14382" t="s">
        <v>5634</v>
      </c>
      <c r="P14382" t="s">
        <v>50</v>
      </c>
      <c r="U14382" s="1">
        <v>45401</v>
      </c>
      <c r="V14382" s="1">
        <v>45401</v>
      </c>
      <c r="W14382" s="1">
        <v>45401.526388888888</v>
      </c>
      <c r="X14382" s="1">
        <v>45401.526388888888</v>
      </c>
      <c r="AC14382" t="s">
        <v>53</v>
      </c>
      <c r="AD14382">
        <v>1000000001</v>
      </c>
      <c r="AE14382" s="1">
        <v>39973.351388888892</v>
      </c>
      <c r="AF14382" t="s">
        <v>3377</v>
      </c>
      <c r="AG14382" t="s">
        <v>76418</v>
      </c>
      <c r="AH14382" t="s">
        <v>51</v>
      </c>
      <c r="AJ14382" t="s">
        <v>53</v>
      </c>
      <c r="AK14382" t="s">
        <v>78</v>
      </c>
      <c r="AO14382" t="s">
        <v>5443</v>
      </c>
      <c r="AP14382" s="1">
        <v>45410.866666666669</v>
      </c>
    </row>
    <row r="14383" spans="1:43" x14ac:dyDescent="0.35">
      <c r="A14383" t="s">
        <v>76419</v>
      </c>
      <c r="B14383" t="s">
        <v>403</v>
      </c>
      <c r="C14383" t="s">
        <v>2444</v>
      </c>
      <c r="F14383">
        <v>13037045119</v>
      </c>
      <c r="H14383" t="s">
        <v>76419</v>
      </c>
      <c r="K14383" t="s">
        <v>76420</v>
      </c>
      <c r="M14383" t="s">
        <v>431</v>
      </c>
      <c r="N14383" t="s">
        <v>287</v>
      </c>
      <c r="O14383">
        <v>80110</v>
      </c>
      <c r="P14383" t="s">
        <v>50</v>
      </c>
      <c r="U14383" s="1">
        <v>45401</v>
      </c>
      <c r="V14383" s="1">
        <v>45401</v>
      </c>
      <c r="W14383" s="1">
        <v>45401.458333333336</v>
      </c>
      <c r="X14383" s="1">
        <v>45401.458333333336</v>
      </c>
      <c r="AC14383" t="s">
        <v>53</v>
      </c>
      <c r="AD14383">
        <v>1000000001</v>
      </c>
      <c r="AE14383" s="1">
        <v>39973.351388888892</v>
      </c>
      <c r="AF14383" t="s">
        <v>3377</v>
      </c>
      <c r="AG14383" t="s">
        <v>76421</v>
      </c>
      <c r="AH14383" t="s">
        <v>51</v>
      </c>
      <c r="AJ14383" t="s">
        <v>53</v>
      </c>
      <c r="AK14383" t="s">
        <v>78</v>
      </c>
      <c r="AO14383" t="s">
        <v>5443</v>
      </c>
      <c r="AP14383" s="1">
        <v>45404.318055555559</v>
      </c>
    </row>
    <row r="14384" spans="1:43" x14ac:dyDescent="0.35">
      <c r="A14384" t="s">
        <v>76422</v>
      </c>
      <c r="B14384" t="s">
        <v>76423</v>
      </c>
      <c r="C14384" t="s">
        <v>1865</v>
      </c>
      <c r="F14384">
        <v>14582369063</v>
      </c>
      <c r="H14384" t="s">
        <v>76422</v>
      </c>
      <c r="K14384" t="s">
        <v>76424</v>
      </c>
      <c r="M14384" t="s">
        <v>76425</v>
      </c>
      <c r="N14384" t="s">
        <v>5061</v>
      </c>
      <c r="O14384" s="2" t="s">
        <v>76426</v>
      </c>
      <c r="P14384" t="s">
        <v>50</v>
      </c>
      <c r="U14384" s="1">
        <v>45401</v>
      </c>
      <c r="V14384" s="1">
        <v>45401</v>
      </c>
      <c r="W14384" s="1">
        <v>45401.30972222222</v>
      </c>
      <c r="X14384" s="1">
        <v>45401.30972222222</v>
      </c>
      <c r="AC14384" t="s">
        <v>53</v>
      </c>
      <c r="AD14384">
        <v>1000000001</v>
      </c>
      <c r="AE14384" s="1">
        <v>39973.351388888892</v>
      </c>
      <c r="AF14384" t="s">
        <v>3377</v>
      </c>
      <c r="AG14384" t="s">
        <v>76427</v>
      </c>
      <c r="AH14384" t="s">
        <v>51</v>
      </c>
      <c r="AJ14384" t="s">
        <v>53</v>
      </c>
      <c r="AK14384" t="s">
        <v>78</v>
      </c>
      <c r="AO14384" t="s">
        <v>5443</v>
      </c>
      <c r="AP14384" s="1">
        <v>45404.093055555553</v>
      </c>
    </row>
    <row r="14385" spans="1:43" x14ac:dyDescent="0.35">
      <c r="A14385" t="s">
        <v>76428</v>
      </c>
      <c r="B14385" t="s">
        <v>76429</v>
      </c>
      <c r="C14385" t="s">
        <v>13844</v>
      </c>
      <c r="F14385">
        <v>17193676407</v>
      </c>
      <c r="H14385" t="s">
        <v>76428</v>
      </c>
      <c r="J14385" t="s">
        <v>40380</v>
      </c>
      <c r="K14385" t="s">
        <v>76430</v>
      </c>
      <c r="M14385" t="s">
        <v>2700</v>
      </c>
      <c r="N14385" t="s">
        <v>287</v>
      </c>
      <c r="O14385">
        <v>80910</v>
      </c>
      <c r="P14385" t="s">
        <v>50</v>
      </c>
      <c r="U14385" s="1">
        <v>45401</v>
      </c>
      <c r="V14385" s="1">
        <v>45401</v>
      </c>
      <c r="W14385" s="1">
        <v>45401.395833333336</v>
      </c>
      <c r="X14385" s="1">
        <v>45401.395833333336</v>
      </c>
      <c r="AC14385" t="s">
        <v>53</v>
      </c>
      <c r="AD14385">
        <v>2969572245</v>
      </c>
      <c r="AE14385" s="1">
        <v>40994.647222222222</v>
      </c>
      <c r="AF14385" t="s">
        <v>7993</v>
      </c>
      <c r="AG14385" t="s">
        <v>76431</v>
      </c>
      <c r="AH14385" t="s">
        <v>51</v>
      </c>
      <c r="AJ14385" t="s">
        <v>53</v>
      </c>
      <c r="AK14385" t="s">
        <v>78</v>
      </c>
      <c r="AO14385" t="s">
        <v>5443</v>
      </c>
      <c r="AP14385" s="1">
        <v>45475.405555555553</v>
      </c>
      <c r="AQ14385" s="1">
        <v>45474.694444444445</v>
      </c>
    </row>
    <row r="14386" spans="1:43" x14ac:dyDescent="0.35">
      <c r="A14386" t="s">
        <v>76432</v>
      </c>
      <c r="B14386" t="s">
        <v>54432</v>
      </c>
      <c r="C14386" t="s">
        <v>258</v>
      </c>
      <c r="F14386">
        <v>19154722120</v>
      </c>
      <c r="H14386" t="s">
        <v>76432</v>
      </c>
      <c r="J14386" t="s">
        <v>76433</v>
      </c>
      <c r="K14386" t="s">
        <v>76434</v>
      </c>
      <c r="M14386" t="s">
        <v>3092</v>
      </c>
      <c r="N14386" t="s">
        <v>637</v>
      </c>
      <c r="O14386">
        <v>79928</v>
      </c>
      <c r="P14386" t="s">
        <v>50</v>
      </c>
      <c r="U14386" s="1">
        <v>45401</v>
      </c>
      <c r="V14386" s="1">
        <v>45401</v>
      </c>
      <c r="W14386" s="1">
        <v>45401.64166666667</v>
      </c>
      <c r="X14386" s="1">
        <v>45401.64166666667</v>
      </c>
      <c r="AC14386" t="s">
        <v>53</v>
      </c>
      <c r="AD14386">
        <v>2974200156</v>
      </c>
      <c r="AE14386" s="1">
        <v>45401.669444444444</v>
      </c>
      <c r="AF14386" t="s">
        <v>76435</v>
      </c>
      <c r="AG14386" t="s">
        <v>76436</v>
      </c>
      <c r="AH14386" t="s">
        <v>51</v>
      </c>
      <c r="AJ14386" t="s">
        <v>53</v>
      </c>
      <c r="AK14386" t="s">
        <v>78</v>
      </c>
      <c r="AO14386" t="s">
        <v>5443</v>
      </c>
      <c r="AP14386" s="1">
        <v>45401.671527777777</v>
      </c>
      <c r="AQ14386" s="1">
        <v>45401.67291666667</v>
      </c>
    </row>
    <row r="14387" spans="1:43" x14ac:dyDescent="0.35">
      <c r="A14387" t="s">
        <v>76437</v>
      </c>
      <c r="B14387" t="s">
        <v>5730</v>
      </c>
      <c r="C14387" t="s">
        <v>38249</v>
      </c>
      <c r="F14387">
        <v>19703819529</v>
      </c>
      <c r="H14387" t="s">
        <v>76437</v>
      </c>
      <c r="J14387" t="s">
        <v>76438</v>
      </c>
      <c r="K14387" t="s">
        <v>76439</v>
      </c>
      <c r="M14387" t="s">
        <v>76440</v>
      </c>
      <c r="N14387" t="s">
        <v>287</v>
      </c>
      <c r="O14387">
        <v>80648</v>
      </c>
      <c r="P14387" t="s">
        <v>50</v>
      </c>
      <c r="U14387" s="1">
        <v>45402</v>
      </c>
      <c r="V14387" s="1">
        <v>45402</v>
      </c>
      <c r="W14387" s="1">
        <v>45404.482638888891</v>
      </c>
      <c r="X14387" s="1">
        <v>45404.482638888891</v>
      </c>
      <c r="AC14387" t="s">
        <v>53</v>
      </c>
      <c r="AD14387">
        <v>1000000001</v>
      </c>
      <c r="AE14387" s="1">
        <v>39973.351388888892</v>
      </c>
      <c r="AF14387" t="s">
        <v>3377</v>
      </c>
      <c r="AG14387" t="s">
        <v>76441</v>
      </c>
      <c r="AH14387" t="s">
        <v>51</v>
      </c>
      <c r="AJ14387" t="s">
        <v>53</v>
      </c>
      <c r="AO14387" t="s">
        <v>51552</v>
      </c>
    </row>
    <row r="14388" spans="1:43" x14ac:dyDescent="0.35">
      <c r="A14388" t="s">
        <v>76442</v>
      </c>
      <c r="B14388" t="s">
        <v>65191</v>
      </c>
      <c r="C14388" t="s">
        <v>622</v>
      </c>
      <c r="F14388">
        <v>17192714830</v>
      </c>
      <c r="H14388" t="s">
        <v>76442</v>
      </c>
      <c r="J14388" t="s">
        <v>76443</v>
      </c>
      <c r="K14388" t="s">
        <v>76444</v>
      </c>
      <c r="M14388" t="s">
        <v>4698</v>
      </c>
      <c r="N14388" t="s">
        <v>287</v>
      </c>
      <c r="O14388">
        <v>80817</v>
      </c>
      <c r="P14388" t="s">
        <v>50</v>
      </c>
      <c r="U14388" s="1">
        <v>45402</v>
      </c>
      <c r="V14388" s="1">
        <v>45402</v>
      </c>
      <c r="W14388" s="1">
        <v>45404.481944444444</v>
      </c>
      <c r="X14388" s="1">
        <v>45404.481944444444</v>
      </c>
      <c r="AC14388" t="s">
        <v>53</v>
      </c>
      <c r="AD14388">
        <v>1000000001</v>
      </c>
      <c r="AE14388" s="1">
        <v>39973.351388888892</v>
      </c>
      <c r="AF14388" t="s">
        <v>3377</v>
      </c>
      <c r="AG14388" t="s">
        <v>76445</v>
      </c>
      <c r="AH14388" t="s">
        <v>51</v>
      </c>
      <c r="AJ14388" t="s">
        <v>53</v>
      </c>
      <c r="AO14388" t="s">
        <v>51552</v>
      </c>
    </row>
    <row r="14389" spans="1:43" x14ac:dyDescent="0.35">
      <c r="A14389" t="s">
        <v>76446</v>
      </c>
      <c r="B14389" t="s">
        <v>53229</v>
      </c>
      <c r="C14389" t="s">
        <v>25512</v>
      </c>
      <c r="F14389">
        <v>19709394790</v>
      </c>
      <c r="H14389" t="s">
        <v>76446</v>
      </c>
      <c r="J14389" t="s">
        <v>76447</v>
      </c>
      <c r="K14389" t="s">
        <v>76448</v>
      </c>
      <c r="M14389" t="s">
        <v>21443</v>
      </c>
      <c r="N14389" t="s">
        <v>287</v>
      </c>
      <c r="O14389">
        <v>80620</v>
      </c>
      <c r="P14389" t="s">
        <v>50</v>
      </c>
      <c r="U14389" s="1">
        <v>45402</v>
      </c>
      <c r="V14389" s="1">
        <v>45402</v>
      </c>
      <c r="W14389" s="1">
        <v>45402.859722222223</v>
      </c>
      <c r="X14389" s="1">
        <v>45402.859722222223</v>
      </c>
      <c r="AC14389" t="s">
        <v>53</v>
      </c>
      <c r="AD14389">
        <v>1000000001</v>
      </c>
      <c r="AE14389" s="1">
        <v>39973.351388888892</v>
      </c>
      <c r="AF14389" t="s">
        <v>3377</v>
      </c>
      <c r="AG14389" t="s">
        <v>76449</v>
      </c>
      <c r="AH14389" t="s">
        <v>51</v>
      </c>
      <c r="AJ14389" t="s">
        <v>53</v>
      </c>
      <c r="AK14389" t="s">
        <v>78</v>
      </c>
      <c r="AO14389" t="s">
        <v>51552</v>
      </c>
    </row>
    <row r="14390" spans="1:43" x14ac:dyDescent="0.35">
      <c r="A14390" t="s">
        <v>76450</v>
      </c>
      <c r="B14390" t="s">
        <v>76451</v>
      </c>
      <c r="C14390" t="s">
        <v>1752</v>
      </c>
      <c r="F14390">
        <v>15058350556</v>
      </c>
      <c r="H14390" t="s">
        <v>76450</v>
      </c>
      <c r="K14390" t="s">
        <v>76452</v>
      </c>
      <c r="M14390" t="s">
        <v>47843</v>
      </c>
      <c r="N14390" t="s">
        <v>398</v>
      </c>
      <c r="O14390">
        <v>87035</v>
      </c>
      <c r="P14390" t="s">
        <v>50</v>
      </c>
      <c r="U14390" s="1">
        <v>45402</v>
      </c>
      <c r="V14390" s="1">
        <v>45402</v>
      </c>
      <c r="W14390" s="1">
        <v>45402.69027777778</v>
      </c>
      <c r="X14390" s="1">
        <v>45402.69027777778</v>
      </c>
      <c r="AC14390" t="s">
        <v>53</v>
      </c>
      <c r="AD14390">
        <v>1000000001</v>
      </c>
      <c r="AE14390" s="1">
        <v>39973.351388888892</v>
      </c>
      <c r="AF14390" t="s">
        <v>3377</v>
      </c>
      <c r="AG14390" t="s">
        <v>76453</v>
      </c>
      <c r="AH14390" t="s">
        <v>51</v>
      </c>
      <c r="AJ14390" t="s">
        <v>53</v>
      </c>
      <c r="AK14390" t="s">
        <v>78</v>
      </c>
      <c r="AO14390" t="s">
        <v>51552</v>
      </c>
    </row>
    <row r="14391" spans="1:43" x14ac:dyDescent="0.35">
      <c r="A14391" t="s">
        <v>76454</v>
      </c>
      <c r="B14391" t="s">
        <v>76455</v>
      </c>
      <c r="C14391" t="s">
        <v>2769</v>
      </c>
      <c r="F14391">
        <v>19707292289</v>
      </c>
      <c r="H14391" t="s">
        <v>76456</v>
      </c>
      <c r="K14391" t="s">
        <v>76457</v>
      </c>
      <c r="M14391" t="s">
        <v>76458</v>
      </c>
      <c r="N14391" t="s">
        <v>287</v>
      </c>
      <c r="O14391">
        <v>81423</v>
      </c>
      <c r="P14391" t="s">
        <v>50</v>
      </c>
      <c r="U14391" s="1">
        <v>45402</v>
      </c>
      <c r="V14391" s="1">
        <v>45402</v>
      </c>
      <c r="W14391" s="1">
        <v>45402.543055555558</v>
      </c>
      <c r="X14391" s="1">
        <v>45402.543055555558</v>
      </c>
      <c r="AC14391" t="s">
        <v>53</v>
      </c>
      <c r="AD14391">
        <v>1000000001</v>
      </c>
      <c r="AE14391" s="1">
        <v>39973.351388888892</v>
      </c>
      <c r="AF14391" t="s">
        <v>3377</v>
      </c>
      <c r="AG14391" t="s">
        <v>76459</v>
      </c>
      <c r="AH14391" t="s">
        <v>51</v>
      </c>
      <c r="AJ14391" t="s">
        <v>53</v>
      </c>
      <c r="AK14391" t="s">
        <v>78</v>
      </c>
      <c r="AO14391" t="s">
        <v>5443</v>
      </c>
    </row>
    <row r="14392" spans="1:43" x14ac:dyDescent="0.35">
      <c r="A14392" t="s">
        <v>76460</v>
      </c>
      <c r="B14392" t="s">
        <v>42615</v>
      </c>
      <c r="C14392" t="s">
        <v>6563</v>
      </c>
      <c r="F14392">
        <v>17193713354</v>
      </c>
      <c r="H14392" t="s">
        <v>76461</v>
      </c>
      <c r="K14392" t="s">
        <v>76462</v>
      </c>
      <c r="M14392" t="s">
        <v>76463</v>
      </c>
      <c r="N14392" t="s">
        <v>287</v>
      </c>
      <c r="O14392">
        <v>81212</v>
      </c>
      <c r="P14392" t="s">
        <v>50</v>
      </c>
      <c r="U14392" s="1">
        <v>45402</v>
      </c>
      <c r="V14392" s="1">
        <v>45402</v>
      </c>
      <c r="W14392" s="1">
        <v>45402.904166666667</v>
      </c>
      <c r="X14392" s="1">
        <v>45402.904166666667</v>
      </c>
      <c r="AC14392" t="s">
        <v>53</v>
      </c>
      <c r="AD14392">
        <v>1000000001</v>
      </c>
      <c r="AE14392" s="1">
        <v>39973.351388888892</v>
      </c>
      <c r="AF14392" t="s">
        <v>3377</v>
      </c>
      <c r="AG14392" t="s">
        <v>76464</v>
      </c>
      <c r="AH14392" t="s">
        <v>51</v>
      </c>
      <c r="AJ14392" t="s">
        <v>53</v>
      </c>
      <c r="AK14392" t="s">
        <v>78</v>
      </c>
      <c r="AO14392" t="s">
        <v>5443</v>
      </c>
      <c r="AP14392" s="1">
        <v>45402.907638888886</v>
      </c>
    </row>
    <row r="14393" spans="1:43" x14ac:dyDescent="0.35">
      <c r="A14393" t="s">
        <v>76465</v>
      </c>
      <c r="B14393" t="s">
        <v>76466</v>
      </c>
      <c r="C14393" t="s">
        <v>383</v>
      </c>
      <c r="F14393">
        <v>17069690045</v>
      </c>
      <c r="H14393" t="s">
        <v>76467</v>
      </c>
      <c r="K14393" t="s">
        <v>76468</v>
      </c>
      <c r="M14393" t="s">
        <v>76469</v>
      </c>
      <c r="N14393" t="s">
        <v>19616</v>
      </c>
      <c r="O14393">
        <v>32346</v>
      </c>
      <c r="P14393" t="s">
        <v>50</v>
      </c>
      <c r="U14393" s="1">
        <v>45403</v>
      </c>
      <c r="V14393" s="1">
        <v>45403</v>
      </c>
      <c r="W14393" s="1">
        <v>45403.993055555555</v>
      </c>
      <c r="X14393" s="1">
        <v>45403.993055555555</v>
      </c>
      <c r="AC14393" t="s">
        <v>53</v>
      </c>
      <c r="AD14393">
        <v>1000000001</v>
      </c>
      <c r="AE14393" s="1">
        <v>39973.351388888892</v>
      </c>
      <c r="AF14393" t="s">
        <v>3377</v>
      </c>
      <c r="AG14393" t="s">
        <v>76470</v>
      </c>
      <c r="AH14393" t="s">
        <v>51</v>
      </c>
      <c r="AJ14393" t="s">
        <v>53</v>
      </c>
      <c r="AK14393" t="s">
        <v>78</v>
      </c>
      <c r="AO14393" t="s">
        <v>51983</v>
      </c>
      <c r="AP14393" s="1">
        <v>45405.935416666667</v>
      </c>
    </row>
    <row r="14394" spans="1:43" x14ac:dyDescent="0.35">
      <c r="A14394" t="s">
        <v>76471</v>
      </c>
      <c r="B14394" t="s">
        <v>76472</v>
      </c>
      <c r="C14394" t="s">
        <v>5456</v>
      </c>
      <c r="D14394" t="s">
        <v>53</v>
      </c>
      <c r="F14394" t="s">
        <v>47</v>
      </c>
      <c r="H14394" t="s">
        <v>76473</v>
      </c>
      <c r="J14394" t="s">
        <v>49</v>
      </c>
      <c r="P14394" t="s">
        <v>50</v>
      </c>
      <c r="U14394" s="1">
        <v>45403</v>
      </c>
      <c r="V14394" s="1">
        <v>45403</v>
      </c>
      <c r="W14394" s="1">
        <v>45404.537499999999</v>
      </c>
      <c r="X14394" s="1">
        <v>45404.537499999999</v>
      </c>
      <c r="AC14394" t="s">
        <v>53</v>
      </c>
      <c r="AD14394">
        <v>1000000000</v>
      </c>
      <c r="AE14394" s="1">
        <v>37295</v>
      </c>
      <c r="AG14394" t="s">
        <v>76474</v>
      </c>
      <c r="AH14394" t="s">
        <v>51</v>
      </c>
      <c r="AJ14394" t="s">
        <v>53</v>
      </c>
      <c r="AO14394" t="s">
        <v>5443</v>
      </c>
      <c r="AP14394" s="1">
        <v>45403.479166666664</v>
      </c>
    </row>
    <row r="14395" spans="1:43" x14ac:dyDescent="0.35">
      <c r="A14395" t="s">
        <v>76475</v>
      </c>
      <c r="B14395" t="s">
        <v>76476</v>
      </c>
      <c r="C14395" t="s">
        <v>76477</v>
      </c>
      <c r="F14395" t="s">
        <v>76478</v>
      </c>
      <c r="H14395" t="s">
        <v>76475</v>
      </c>
      <c r="J14395" t="s">
        <v>76479</v>
      </c>
      <c r="K14395" t="s">
        <v>76480</v>
      </c>
      <c r="M14395" t="s">
        <v>76481</v>
      </c>
      <c r="N14395" t="s">
        <v>798</v>
      </c>
      <c r="O14395">
        <v>77554</v>
      </c>
      <c r="P14395" t="s">
        <v>50</v>
      </c>
      <c r="U14395" s="1">
        <v>45403</v>
      </c>
      <c r="V14395" s="1">
        <v>45403</v>
      </c>
      <c r="W14395" s="1">
        <v>45403.727083333331</v>
      </c>
      <c r="X14395" s="1">
        <v>45403.727083333331</v>
      </c>
      <c r="AC14395" t="s">
        <v>53</v>
      </c>
      <c r="AD14395">
        <v>1000000001</v>
      </c>
      <c r="AE14395" s="1">
        <v>39973.351388888892</v>
      </c>
      <c r="AF14395" t="s">
        <v>3377</v>
      </c>
      <c r="AG14395" t="s">
        <v>76482</v>
      </c>
      <c r="AH14395" t="s">
        <v>51</v>
      </c>
      <c r="AJ14395" t="s">
        <v>53</v>
      </c>
      <c r="AK14395" t="s">
        <v>78</v>
      </c>
      <c r="AO14395" t="s">
        <v>51552</v>
      </c>
    </row>
    <row r="14396" spans="1:43" x14ac:dyDescent="0.35">
      <c r="A14396" t="s">
        <v>29531</v>
      </c>
      <c r="B14396" t="s">
        <v>20653</v>
      </c>
      <c r="C14396" t="s">
        <v>1471</v>
      </c>
      <c r="F14396">
        <v>15752009706</v>
      </c>
      <c r="H14396" t="s">
        <v>29531</v>
      </c>
      <c r="J14396" t="s">
        <v>76483</v>
      </c>
      <c r="K14396" t="s">
        <v>76484</v>
      </c>
      <c r="M14396" t="s">
        <v>40635</v>
      </c>
      <c r="N14396" t="s">
        <v>398</v>
      </c>
      <c r="O14396">
        <v>88256</v>
      </c>
      <c r="P14396" t="s">
        <v>50</v>
      </c>
      <c r="U14396" s="1">
        <v>45403</v>
      </c>
      <c r="V14396" s="1">
        <v>45403</v>
      </c>
      <c r="W14396" s="1">
        <v>45403.386111111111</v>
      </c>
      <c r="X14396" s="1">
        <v>45403.386111111111</v>
      </c>
      <c r="AC14396" t="s">
        <v>53</v>
      </c>
      <c r="AD14396">
        <v>1000000001</v>
      </c>
      <c r="AE14396" s="1">
        <v>39973.351388888892</v>
      </c>
      <c r="AF14396" t="s">
        <v>3377</v>
      </c>
      <c r="AG14396" t="s">
        <v>76485</v>
      </c>
      <c r="AH14396" t="s">
        <v>51</v>
      </c>
      <c r="AJ14396" t="s">
        <v>53</v>
      </c>
      <c r="AK14396" t="s">
        <v>78</v>
      </c>
      <c r="AO14396" t="s">
        <v>5443</v>
      </c>
      <c r="AP14396" s="1">
        <v>45406.503472222219</v>
      </c>
    </row>
    <row r="14397" spans="1:43" x14ac:dyDescent="0.35">
      <c r="A14397" t="s">
        <v>76486</v>
      </c>
      <c r="B14397" t="s">
        <v>76487</v>
      </c>
      <c r="C14397" t="s">
        <v>30571</v>
      </c>
      <c r="F14397">
        <v>17192463801</v>
      </c>
      <c r="H14397" t="s">
        <v>76486</v>
      </c>
      <c r="N14397" t="s">
        <v>287</v>
      </c>
      <c r="P14397" t="s">
        <v>50</v>
      </c>
      <c r="U14397" s="1">
        <v>45403</v>
      </c>
      <c r="V14397" s="1">
        <v>45403</v>
      </c>
      <c r="W14397" s="1">
        <v>45403.946527777778</v>
      </c>
      <c r="X14397" s="1">
        <v>45403.946527777778</v>
      </c>
      <c r="AC14397" t="s">
        <v>53</v>
      </c>
      <c r="AD14397">
        <v>1000000001</v>
      </c>
      <c r="AE14397" s="1">
        <v>39973.351388888892</v>
      </c>
      <c r="AF14397" t="s">
        <v>3377</v>
      </c>
      <c r="AG14397" t="s">
        <v>76488</v>
      </c>
      <c r="AH14397" t="s">
        <v>51</v>
      </c>
      <c r="AJ14397" t="s">
        <v>53</v>
      </c>
      <c r="AK14397" t="s">
        <v>78</v>
      </c>
      <c r="AO14397" t="s">
        <v>51552</v>
      </c>
    </row>
    <row r="14398" spans="1:43" x14ac:dyDescent="0.35">
      <c r="A14398" t="s">
        <v>76489</v>
      </c>
      <c r="B14398" t="s">
        <v>76490</v>
      </c>
      <c r="C14398" t="s">
        <v>1499</v>
      </c>
      <c r="F14398">
        <f>1505-859-1684</f>
        <v>-1038</v>
      </c>
      <c r="H14398" t="s">
        <v>76489</v>
      </c>
      <c r="J14398" t="s">
        <v>76491</v>
      </c>
      <c r="K14398" t="s">
        <v>76492</v>
      </c>
      <c r="M14398" t="s">
        <v>63273</v>
      </c>
      <c r="N14398" t="s">
        <v>253</v>
      </c>
      <c r="O14398">
        <v>87357</v>
      </c>
      <c r="P14398" t="s">
        <v>50</v>
      </c>
      <c r="U14398" s="1">
        <v>45403</v>
      </c>
      <c r="V14398" s="1">
        <v>45403</v>
      </c>
      <c r="W14398" s="1">
        <v>45403.436111111114</v>
      </c>
      <c r="X14398" s="1">
        <v>45403.436111111114</v>
      </c>
      <c r="AC14398" t="s">
        <v>51</v>
      </c>
      <c r="AD14398">
        <v>1000000001</v>
      </c>
      <c r="AE14398" s="1">
        <v>39973.351388888892</v>
      </c>
      <c r="AF14398" t="s">
        <v>3377</v>
      </c>
      <c r="AG14398" t="s">
        <v>76493</v>
      </c>
      <c r="AH14398" t="s">
        <v>51</v>
      </c>
      <c r="AJ14398" t="s">
        <v>53</v>
      </c>
      <c r="AK14398" t="s">
        <v>78</v>
      </c>
      <c r="AO14398" t="s">
        <v>5443</v>
      </c>
      <c r="AP14398" s="1">
        <v>45412.604861111111</v>
      </c>
    </row>
    <row r="14399" spans="1:43" x14ac:dyDescent="0.35">
      <c r="A14399" t="s">
        <v>76494</v>
      </c>
      <c r="B14399" t="s">
        <v>11164</v>
      </c>
      <c r="C14399" t="s">
        <v>6605</v>
      </c>
      <c r="F14399">
        <v>14327011978</v>
      </c>
      <c r="H14399" t="s">
        <v>76494</v>
      </c>
      <c r="J14399" t="s">
        <v>5239</v>
      </c>
      <c r="K14399" t="s">
        <v>5218</v>
      </c>
      <c r="M14399" t="s">
        <v>2783</v>
      </c>
      <c r="N14399" t="s">
        <v>637</v>
      </c>
      <c r="O14399">
        <v>77269</v>
      </c>
      <c r="P14399" t="s">
        <v>50</v>
      </c>
      <c r="U14399" s="1">
        <v>45404</v>
      </c>
      <c r="V14399" s="1">
        <v>45404</v>
      </c>
      <c r="W14399" s="1">
        <v>45404.447222222225</v>
      </c>
      <c r="X14399" s="1">
        <v>45404.447222222225</v>
      </c>
      <c r="AC14399" t="s">
        <v>53</v>
      </c>
      <c r="AD14399">
        <v>2969475162</v>
      </c>
      <c r="AE14399" s="1">
        <v>37147</v>
      </c>
      <c r="AF14399" t="s">
        <v>5241</v>
      </c>
      <c r="AG14399" t="s">
        <v>76495</v>
      </c>
      <c r="AH14399" t="s">
        <v>51</v>
      </c>
      <c r="AJ14399" t="s">
        <v>53</v>
      </c>
      <c r="AK14399" t="s">
        <v>78</v>
      </c>
      <c r="AO14399" t="s">
        <v>5443</v>
      </c>
      <c r="AP14399" s="1">
        <v>45452.623611111114</v>
      </c>
    </row>
    <row r="14400" spans="1:43" x14ac:dyDescent="0.35">
      <c r="A14400" t="s">
        <v>76496</v>
      </c>
      <c r="B14400" t="s">
        <v>53229</v>
      </c>
      <c r="C14400" t="s">
        <v>76497</v>
      </c>
      <c r="F14400">
        <v>15755288269</v>
      </c>
      <c r="H14400" t="s">
        <v>76496</v>
      </c>
      <c r="J14400" t="s">
        <v>76498</v>
      </c>
      <c r="K14400" t="s">
        <v>76499</v>
      </c>
      <c r="M14400" t="s">
        <v>76500</v>
      </c>
      <c r="N14400" t="s">
        <v>398</v>
      </c>
      <c r="O14400">
        <v>88021</v>
      </c>
      <c r="P14400" t="s">
        <v>50</v>
      </c>
      <c r="U14400" s="1">
        <v>45404</v>
      </c>
      <c r="V14400" s="1">
        <v>45404</v>
      </c>
      <c r="W14400" s="1">
        <v>45404.665277777778</v>
      </c>
      <c r="X14400" s="1">
        <v>45404.665277777778</v>
      </c>
      <c r="AC14400" t="s">
        <v>53</v>
      </c>
      <c r="AD14400">
        <v>1000000001</v>
      </c>
      <c r="AE14400" s="1">
        <v>39973.351388888892</v>
      </c>
      <c r="AF14400" t="s">
        <v>3377</v>
      </c>
      <c r="AG14400" t="s">
        <v>76501</v>
      </c>
      <c r="AH14400" t="s">
        <v>51</v>
      </c>
      <c r="AJ14400" t="s">
        <v>53</v>
      </c>
      <c r="AK14400" t="s">
        <v>78</v>
      </c>
      <c r="AO14400" t="s">
        <v>51552</v>
      </c>
    </row>
    <row r="14401" spans="1:43" x14ac:dyDescent="0.35">
      <c r="A14401" t="s">
        <v>76502</v>
      </c>
      <c r="B14401" t="s">
        <v>76503</v>
      </c>
      <c r="C14401" t="s">
        <v>702</v>
      </c>
      <c r="F14401" t="s">
        <v>76504</v>
      </c>
      <c r="H14401" t="s">
        <v>76502</v>
      </c>
      <c r="J14401" t="s">
        <v>11720</v>
      </c>
      <c r="K14401" t="s">
        <v>6655</v>
      </c>
      <c r="M14401" t="s">
        <v>6656</v>
      </c>
      <c r="N14401" t="s">
        <v>6657</v>
      </c>
      <c r="O14401">
        <v>68102</v>
      </c>
      <c r="P14401" t="s">
        <v>50</v>
      </c>
      <c r="U14401" s="1">
        <v>45404</v>
      </c>
      <c r="V14401" s="1">
        <v>45404</v>
      </c>
      <c r="W14401" s="1">
        <v>45421.706944444442</v>
      </c>
      <c r="X14401" s="1">
        <v>45421.706944444442</v>
      </c>
      <c r="AC14401" t="s">
        <v>53</v>
      </c>
      <c r="AD14401">
        <v>2969472760</v>
      </c>
      <c r="AE14401" s="1">
        <v>36916.71597222222</v>
      </c>
      <c r="AF14401" t="s">
        <v>16003</v>
      </c>
      <c r="AG14401" t="s">
        <v>76505</v>
      </c>
      <c r="AH14401" t="s">
        <v>51</v>
      </c>
      <c r="AJ14401" t="s">
        <v>53</v>
      </c>
      <c r="AO14401" t="s">
        <v>5443</v>
      </c>
      <c r="AP14401" s="1">
        <v>45475.85</v>
      </c>
      <c r="AQ14401" s="1">
        <v>45090.512499999997</v>
      </c>
    </row>
    <row r="14402" spans="1:43" x14ac:dyDescent="0.35">
      <c r="A14402" t="s">
        <v>76506</v>
      </c>
      <c r="B14402" t="s">
        <v>15944</v>
      </c>
      <c r="C14402" t="s">
        <v>39564</v>
      </c>
      <c r="F14402">
        <v>15755258050</v>
      </c>
      <c r="H14402" t="s">
        <v>76506</v>
      </c>
      <c r="J14402" t="s">
        <v>70366</v>
      </c>
      <c r="K14402" t="s">
        <v>76507</v>
      </c>
      <c r="M14402" t="s">
        <v>7291</v>
      </c>
      <c r="N14402" t="s">
        <v>398</v>
      </c>
      <c r="O14402">
        <v>88005</v>
      </c>
      <c r="P14402" t="s">
        <v>50</v>
      </c>
      <c r="U14402" s="1">
        <v>45404</v>
      </c>
      <c r="V14402" s="1">
        <v>45404</v>
      </c>
      <c r="AC14402" t="s">
        <v>53</v>
      </c>
      <c r="AD14402">
        <v>2974008897</v>
      </c>
      <c r="AE14402" s="1">
        <v>45278.479166666664</v>
      </c>
      <c r="AG14402" t="s">
        <v>76508</v>
      </c>
      <c r="AH14402" t="s">
        <v>51</v>
      </c>
      <c r="AJ14402" t="s">
        <v>53</v>
      </c>
      <c r="AO14402" t="s">
        <v>57090</v>
      </c>
    </row>
    <row r="14403" spans="1:43" x14ac:dyDescent="0.35">
      <c r="A14403" t="s">
        <v>76509</v>
      </c>
      <c r="B14403" t="s">
        <v>24732</v>
      </c>
      <c r="C14403" t="s">
        <v>23507</v>
      </c>
      <c r="F14403">
        <v>19152741849</v>
      </c>
      <c r="H14403" t="s">
        <v>76509</v>
      </c>
      <c r="J14403" t="s">
        <v>76510</v>
      </c>
      <c r="K14403" t="s">
        <v>76511</v>
      </c>
      <c r="M14403" t="s">
        <v>76512</v>
      </c>
      <c r="N14403" t="s">
        <v>12449</v>
      </c>
      <c r="O14403">
        <v>32910</v>
      </c>
      <c r="P14403" t="s">
        <v>5151</v>
      </c>
      <c r="U14403" s="1">
        <v>45404</v>
      </c>
      <c r="V14403" s="1">
        <v>45404</v>
      </c>
      <c r="W14403" s="1">
        <v>45404.577777777777</v>
      </c>
      <c r="X14403" s="1">
        <v>45404.577777777777</v>
      </c>
      <c r="AC14403" t="s">
        <v>53</v>
      </c>
      <c r="AD14403">
        <v>2974202653</v>
      </c>
      <c r="AE14403" s="1">
        <v>45404.6</v>
      </c>
      <c r="AF14403" t="s">
        <v>76513</v>
      </c>
      <c r="AG14403" t="s">
        <v>76514</v>
      </c>
      <c r="AH14403" t="s">
        <v>51</v>
      </c>
      <c r="AJ14403" t="s">
        <v>53</v>
      </c>
      <c r="AK14403" t="s">
        <v>78</v>
      </c>
      <c r="AO14403" t="s">
        <v>5443</v>
      </c>
      <c r="AP14403" s="1">
        <v>45404.644444444442</v>
      </c>
      <c r="AQ14403" s="1">
        <v>45404.640277777777</v>
      </c>
    </row>
    <row r="14404" spans="1:43" x14ac:dyDescent="0.35">
      <c r="A14404" t="s">
        <v>76515</v>
      </c>
      <c r="B14404" t="s">
        <v>22014</v>
      </c>
      <c r="C14404" t="s">
        <v>76516</v>
      </c>
      <c r="D14404" t="s">
        <v>98</v>
      </c>
      <c r="F14404" t="s">
        <v>47</v>
      </c>
      <c r="H14404" t="s">
        <v>76517</v>
      </c>
      <c r="J14404" t="s">
        <v>49</v>
      </c>
      <c r="P14404" t="s">
        <v>50</v>
      </c>
      <c r="U14404" s="1">
        <v>45404</v>
      </c>
      <c r="V14404" s="1">
        <v>45404</v>
      </c>
      <c r="W14404" s="1">
        <v>45404.538888888892</v>
      </c>
      <c r="X14404" s="1">
        <v>45404.538888888892</v>
      </c>
      <c r="AC14404" t="s">
        <v>53</v>
      </c>
      <c r="AD14404">
        <v>1000000000</v>
      </c>
      <c r="AE14404" s="1">
        <v>37295</v>
      </c>
      <c r="AG14404" t="s">
        <v>76518</v>
      </c>
      <c r="AH14404" t="s">
        <v>51</v>
      </c>
      <c r="AJ14404" t="s">
        <v>53</v>
      </c>
      <c r="AO14404" t="s">
        <v>5443</v>
      </c>
      <c r="AP14404" s="1">
        <v>45471.525000000001</v>
      </c>
    </row>
    <row r="14405" spans="1:43" x14ac:dyDescent="0.35">
      <c r="A14405" t="s">
        <v>76519</v>
      </c>
      <c r="B14405" t="s">
        <v>3788</v>
      </c>
      <c r="C14405" t="s">
        <v>1732</v>
      </c>
      <c r="D14405" t="s">
        <v>451</v>
      </c>
      <c r="F14405" t="s">
        <v>47</v>
      </c>
      <c r="H14405" t="s">
        <v>76520</v>
      </c>
      <c r="J14405" t="s">
        <v>49</v>
      </c>
      <c r="P14405" t="s">
        <v>50</v>
      </c>
      <c r="U14405" s="1">
        <v>45404</v>
      </c>
      <c r="V14405" s="1">
        <v>45404</v>
      </c>
      <c r="W14405" s="1">
        <v>45404.538194444445</v>
      </c>
      <c r="X14405" s="1">
        <v>45404.538194444445</v>
      </c>
      <c r="AC14405" t="s">
        <v>53</v>
      </c>
      <c r="AD14405">
        <v>1000000000</v>
      </c>
      <c r="AE14405" s="1">
        <v>37295</v>
      </c>
      <c r="AG14405" t="s">
        <v>76521</v>
      </c>
      <c r="AH14405" t="s">
        <v>51</v>
      </c>
      <c r="AJ14405" t="s">
        <v>53</v>
      </c>
      <c r="AO14405" t="s">
        <v>5443</v>
      </c>
      <c r="AP14405" s="1">
        <v>45457.515972222223</v>
      </c>
    </row>
    <row r="14406" spans="1:43" x14ac:dyDescent="0.35">
      <c r="A14406" t="s">
        <v>76522</v>
      </c>
      <c r="B14406" t="s">
        <v>23491</v>
      </c>
      <c r="C14406" t="s">
        <v>76523</v>
      </c>
      <c r="F14406">
        <v>15055776142</v>
      </c>
      <c r="H14406" t="s">
        <v>76522</v>
      </c>
      <c r="J14406" t="s">
        <v>76524</v>
      </c>
      <c r="K14406" t="s">
        <v>76525</v>
      </c>
      <c r="M14406" t="s">
        <v>4583</v>
      </c>
      <c r="N14406" t="s">
        <v>398</v>
      </c>
      <c r="O14406">
        <v>87505</v>
      </c>
      <c r="P14406" t="s">
        <v>50</v>
      </c>
      <c r="U14406" s="1">
        <v>45404</v>
      </c>
      <c r="V14406" s="1">
        <v>45404</v>
      </c>
      <c r="W14406" s="1">
        <v>45404.961111111108</v>
      </c>
      <c r="X14406" s="1">
        <v>45404.961111111108</v>
      </c>
      <c r="AC14406" t="s">
        <v>53</v>
      </c>
      <c r="AD14406">
        <v>1000000001</v>
      </c>
      <c r="AE14406" s="1">
        <v>39973.351388888892</v>
      </c>
      <c r="AF14406" t="s">
        <v>3377</v>
      </c>
      <c r="AG14406" t="s">
        <v>76526</v>
      </c>
      <c r="AH14406" t="s">
        <v>51</v>
      </c>
      <c r="AJ14406" t="s">
        <v>53</v>
      </c>
      <c r="AK14406" t="s">
        <v>78</v>
      </c>
      <c r="AO14406" t="s">
        <v>5443</v>
      </c>
      <c r="AP14406" s="1">
        <v>45404.959027777775</v>
      </c>
    </row>
    <row r="14407" spans="1:43" x14ac:dyDescent="0.35">
      <c r="A14407" t="s">
        <v>76527</v>
      </c>
      <c r="B14407" t="s">
        <v>76528</v>
      </c>
      <c r="C14407" t="s">
        <v>46245</v>
      </c>
      <c r="F14407">
        <v>17192508395</v>
      </c>
      <c r="H14407" t="s">
        <v>76527</v>
      </c>
      <c r="J14407" t="s">
        <v>76529</v>
      </c>
      <c r="K14407" t="s">
        <v>76530</v>
      </c>
      <c r="M14407" t="s">
        <v>17503</v>
      </c>
      <c r="N14407" t="s">
        <v>287</v>
      </c>
      <c r="O14407">
        <v>81025</v>
      </c>
      <c r="P14407" t="s">
        <v>50</v>
      </c>
      <c r="U14407" s="1">
        <v>45404</v>
      </c>
      <c r="V14407" s="1">
        <v>45404</v>
      </c>
      <c r="W14407" s="1">
        <v>45404.902777777781</v>
      </c>
      <c r="X14407" s="1">
        <v>45404.902777777781</v>
      </c>
      <c r="AC14407" t="s">
        <v>53</v>
      </c>
      <c r="AD14407">
        <v>1000000001</v>
      </c>
      <c r="AE14407" s="1">
        <v>39973.351388888892</v>
      </c>
      <c r="AF14407" t="s">
        <v>3377</v>
      </c>
      <c r="AG14407" t="s">
        <v>76531</v>
      </c>
      <c r="AH14407" t="s">
        <v>51</v>
      </c>
      <c r="AJ14407" t="s">
        <v>53</v>
      </c>
      <c r="AK14407" t="s">
        <v>78</v>
      </c>
      <c r="AO14407" t="s">
        <v>51983</v>
      </c>
      <c r="AP14407" s="1">
        <v>45412.320138888892</v>
      </c>
    </row>
    <row r="14408" spans="1:43" x14ac:dyDescent="0.35">
      <c r="A14408" t="s">
        <v>76532</v>
      </c>
      <c r="B14408" t="s">
        <v>23262</v>
      </c>
      <c r="C14408" t="s">
        <v>5841</v>
      </c>
      <c r="F14408">
        <v>9362809780</v>
      </c>
      <c r="G14408">
        <v>9362809780</v>
      </c>
      <c r="H14408" t="s">
        <v>76533</v>
      </c>
      <c r="M14408" t="s">
        <v>76534</v>
      </c>
      <c r="N14408" t="s">
        <v>798</v>
      </c>
      <c r="O14408">
        <v>75974</v>
      </c>
      <c r="P14408" t="s">
        <v>50</v>
      </c>
      <c r="U14408" s="1">
        <v>45404</v>
      </c>
      <c r="V14408" s="1">
        <v>45404</v>
      </c>
      <c r="W14408" s="1">
        <v>45404.840277777781</v>
      </c>
      <c r="X14408" s="1">
        <v>45404.840277777781</v>
      </c>
      <c r="AC14408" t="s">
        <v>53</v>
      </c>
      <c r="AD14408">
        <v>1000000001</v>
      </c>
      <c r="AE14408" s="1">
        <v>39973.351388888892</v>
      </c>
      <c r="AF14408" t="s">
        <v>3377</v>
      </c>
      <c r="AG14408" t="s">
        <v>76535</v>
      </c>
      <c r="AH14408" t="s">
        <v>51</v>
      </c>
      <c r="AJ14408" t="s">
        <v>53</v>
      </c>
      <c r="AK14408" t="s">
        <v>78</v>
      </c>
      <c r="AO14408" t="s">
        <v>5443</v>
      </c>
      <c r="AP14408" s="1">
        <v>45408.34375</v>
      </c>
    </row>
    <row r="14409" spans="1:43" x14ac:dyDescent="0.35">
      <c r="A14409" t="s">
        <v>76536</v>
      </c>
      <c r="B14409" t="s">
        <v>76537</v>
      </c>
      <c r="C14409" t="s">
        <v>76538</v>
      </c>
      <c r="F14409">
        <v>17192255987</v>
      </c>
      <c r="H14409" t="s">
        <v>76536</v>
      </c>
      <c r="K14409" t="s">
        <v>76539</v>
      </c>
      <c r="M14409" t="s">
        <v>76540</v>
      </c>
      <c r="N14409" t="s">
        <v>287</v>
      </c>
      <c r="O14409">
        <v>81226</v>
      </c>
      <c r="P14409" t="s">
        <v>50</v>
      </c>
      <c r="U14409" s="1">
        <v>45404</v>
      </c>
      <c r="V14409" s="1">
        <v>45404</v>
      </c>
      <c r="W14409" s="1">
        <v>45404.677777777775</v>
      </c>
      <c r="X14409" s="1">
        <v>45404.677777777775</v>
      </c>
      <c r="AC14409" t="s">
        <v>53</v>
      </c>
      <c r="AD14409">
        <v>1000000001</v>
      </c>
      <c r="AE14409" s="1">
        <v>39973.351388888892</v>
      </c>
      <c r="AF14409" t="s">
        <v>3377</v>
      </c>
      <c r="AG14409" t="s">
        <v>76541</v>
      </c>
      <c r="AH14409" t="s">
        <v>51</v>
      </c>
      <c r="AJ14409" t="s">
        <v>53</v>
      </c>
      <c r="AK14409" t="s">
        <v>78</v>
      </c>
      <c r="AO14409" t="s">
        <v>5443</v>
      </c>
      <c r="AP14409" s="1">
        <v>45404.675000000003</v>
      </c>
    </row>
    <row r="14410" spans="1:43" x14ac:dyDescent="0.35">
      <c r="A14410" t="s">
        <v>76542</v>
      </c>
      <c r="B14410" t="s">
        <v>76543</v>
      </c>
      <c r="C14410" t="s">
        <v>10481</v>
      </c>
      <c r="F14410">
        <v>13039817730</v>
      </c>
      <c r="H14410" t="s">
        <v>76542</v>
      </c>
      <c r="J14410" t="s">
        <v>76544</v>
      </c>
      <c r="K14410" t="s">
        <v>76545</v>
      </c>
      <c r="M14410" t="s">
        <v>1261</v>
      </c>
      <c r="N14410" t="s">
        <v>287</v>
      </c>
      <c r="O14410">
        <v>80109</v>
      </c>
      <c r="P14410" t="s">
        <v>50</v>
      </c>
      <c r="U14410" s="1">
        <v>45404</v>
      </c>
      <c r="V14410" s="1">
        <v>45404</v>
      </c>
      <c r="W14410" s="1">
        <v>45404.665972222225</v>
      </c>
      <c r="X14410" s="1">
        <v>45404.665972222225</v>
      </c>
      <c r="AC14410" t="s">
        <v>53</v>
      </c>
      <c r="AD14410">
        <v>1000000001</v>
      </c>
      <c r="AE14410" s="1">
        <v>39973.351388888892</v>
      </c>
      <c r="AF14410" t="s">
        <v>3377</v>
      </c>
      <c r="AG14410" t="s">
        <v>76546</v>
      </c>
      <c r="AH14410" t="s">
        <v>51</v>
      </c>
      <c r="AJ14410" t="s">
        <v>53</v>
      </c>
      <c r="AK14410" t="s">
        <v>78</v>
      </c>
      <c r="AO14410" t="s">
        <v>51552</v>
      </c>
    </row>
    <row r="14411" spans="1:43" x14ac:dyDescent="0.35">
      <c r="A14411" t="s">
        <v>76547</v>
      </c>
      <c r="B14411" t="s">
        <v>76548</v>
      </c>
      <c r="C14411" t="s">
        <v>30809</v>
      </c>
      <c r="F14411">
        <v>5752661144</v>
      </c>
      <c r="G14411">
        <v>5752661144</v>
      </c>
      <c r="H14411" t="s">
        <v>76549</v>
      </c>
      <c r="J14411" t="s">
        <v>37821</v>
      </c>
      <c r="K14411" t="s">
        <v>76550</v>
      </c>
      <c r="M14411" t="s">
        <v>1296</v>
      </c>
      <c r="N14411" t="s">
        <v>398</v>
      </c>
      <c r="O14411">
        <v>88220</v>
      </c>
      <c r="P14411" t="s">
        <v>50</v>
      </c>
      <c r="U14411" s="1">
        <v>45404</v>
      </c>
      <c r="V14411" s="1">
        <v>45404</v>
      </c>
      <c r="W14411" s="1">
        <v>45404.517361111109</v>
      </c>
      <c r="X14411" s="1">
        <v>45404.517361111109</v>
      </c>
      <c r="AC14411" t="s">
        <v>53</v>
      </c>
      <c r="AD14411">
        <v>1000000001</v>
      </c>
      <c r="AE14411" s="1">
        <v>39973.351388888892</v>
      </c>
      <c r="AF14411" t="s">
        <v>3377</v>
      </c>
      <c r="AG14411" t="s">
        <v>76551</v>
      </c>
      <c r="AH14411" t="s">
        <v>51</v>
      </c>
      <c r="AJ14411" t="s">
        <v>53</v>
      </c>
      <c r="AK14411" t="s">
        <v>78</v>
      </c>
      <c r="AO14411" t="s">
        <v>51552</v>
      </c>
      <c r="AP14411" s="1">
        <v>45425.322222222225</v>
      </c>
    </row>
    <row r="14412" spans="1:43" x14ac:dyDescent="0.35">
      <c r="A14412" t="s">
        <v>76552</v>
      </c>
      <c r="B14412" t="s">
        <v>1075</v>
      </c>
      <c r="C14412" t="s">
        <v>76553</v>
      </c>
      <c r="F14412">
        <v>19703814623</v>
      </c>
      <c r="H14412" t="s">
        <v>76552</v>
      </c>
      <c r="K14412" t="s">
        <v>76554</v>
      </c>
      <c r="M14412" t="s">
        <v>18017</v>
      </c>
      <c r="N14412" t="s">
        <v>287</v>
      </c>
      <c r="O14412">
        <v>80634</v>
      </c>
      <c r="P14412" t="s">
        <v>50</v>
      </c>
      <c r="U14412" s="1">
        <v>45404</v>
      </c>
      <c r="V14412" s="1">
        <v>45404</v>
      </c>
      <c r="W14412" s="1">
        <v>45404.513194444444</v>
      </c>
      <c r="X14412" s="1">
        <v>45404.513194444444</v>
      </c>
      <c r="AC14412" t="s">
        <v>53</v>
      </c>
      <c r="AD14412">
        <v>1000000001</v>
      </c>
      <c r="AE14412" s="1">
        <v>39973.351388888892</v>
      </c>
      <c r="AF14412" t="s">
        <v>3377</v>
      </c>
      <c r="AG14412" t="s">
        <v>76555</v>
      </c>
      <c r="AH14412" t="s">
        <v>51</v>
      </c>
      <c r="AJ14412" t="s">
        <v>53</v>
      </c>
      <c r="AK14412" t="s">
        <v>78</v>
      </c>
      <c r="AO14412" t="s">
        <v>51552</v>
      </c>
    </row>
    <row r="14413" spans="1:43" x14ac:dyDescent="0.35">
      <c r="A14413" t="s">
        <v>76556</v>
      </c>
      <c r="B14413" t="s">
        <v>76557</v>
      </c>
      <c r="C14413" t="s">
        <v>76558</v>
      </c>
      <c r="H14413" t="s">
        <v>76556</v>
      </c>
      <c r="N14413" t="s">
        <v>287</v>
      </c>
      <c r="P14413" t="s">
        <v>50</v>
      </c>
      <c r="U14413" s="1">
        <v>45404</v>
      </c>
      <c r="V14413" s="1">
        <v>45404</v>
      </c>
      <c r="W14413" s="1">
        <v>45404.436111111114</v>
      </c>
      <c r="X14413" s="1">
        <v>45404.436111111114</v>
      </c>
      <c r="AC14413" t="s">
        <v>53</v>
      </c>
      <c r="AD14413">
        <v>1000000001</v>
      </c>
      <c r="AE14413" s="1">
        <v>39973.351388888892</v>
      </c>
      <c r="AF14413" t="s">
        <v>3377</v>
      </c>
      <c r="AG14413" t="s">
        <v>76559</v>
      </c>
      <c r="AH14413" t="s">
        <v>51</v>
      </c>
      <c r="AJ14413" t="s">
        <v>53</v>
      </c>
      <c r="AK14413" t="s">
        <v>78</v>
      </c>
      <c r="AO14413" t="s">
        <v>51552</v>
      </c>
    </row>
    <row r="14414" spans="1:43" x14ac:dyDescent="0.35">
      <c r="A14414" t="s">
        <v>76560</v>
      </c>
      <c r="B14414" t="s">
        <v>2339</v>
      </c>
      <c r="C14414" t="s">
        <v>2923</v>
      </c>
      <c r="F14414" t="s">
        <v>76561</v>
      </c>
      <c r="H14414" t="s">
        <v>76560</v>
      </c>
      <c r="J14414" t="s">
        <v>5239</v>
      </c>
      <c r="K14414" t="s">
        <v>5218</v>
      </c>
      <c r="M14414" t="s">
        <v>2783</v>
      </c>
      <c r="N14414" t="s">
        <v>798</v>
      </c>
      <c r="O14414">
        <v>77269</v>
      </c>
      <c r="P14414" t="s">
        <v>50</v>
      </c>
      <c r="U14414" s="1">
        <v>45404</v>
      </c>
      <c r="V14414" s="1">
        <v>45404</v>
      </c>
      <c r="W14414" s="1">
        <v>45404.4375</v>
      </c>
      <c r="X14414" s="1">
        <v>45404.4375</v>
      </c>
      <c r="AC14414" t="s">
        <v>53</v>
      </c>
      <c r="AD14414">
        <v>2969475162</v>
      </c>
      <c r="AE14414" s="1">
        <v>37147</v>
      </c>
      <c r="AF14414" t="s">
        <v>5241</v>
      </c>
      <c r="AG14414" t="s">
        <v>76562</v>
      </c>
      <c r="AH14414" t="s">
        <v>51</v>
      </c>
      <c r="AJ14414" t="s">
        <v>53</v>
      </c>
      <c r="AK14414" t="s">
        <v>78</v>
      </c>
      <c r="AO14414" t="s">
        <v>5443</v>
      </c>
    </row>
    <row r="14415" spans="1:43" x14ac:dyDescent="0.35">
      <c r="A14415" t="s">
        <v>76563</v>
      </c>
      <c r="B14415" t="s">
        <v>5855</v>
      </c>
      <c r="C14415" t="s">
        <v>76564</v>
      </c>
      <c r="F14415">
        <v>15752027998</v>
      </c>
      <c r="H14415" t="s">
        <v>76565</v>
      </c>
      <c r="J14415" t="s">
        <v>76566</v>
      </c>
      <c r="K14415" t="s">
        <v>76567</v>
      </c>
      <c r="M14415" t="s">
        <v>76568</v>
      </c>
      <c r="N14415" t="s">
        <v>398</v>
      </c>
      <c r="O14415">
        <v>88044</v>
      </c>
      <c r="P14415" t="s">
        <v>50</v>
      </c>
      <c r="U14415" s="1">
        <v>45405</v>
      </c>
      <c r="V14415" s="1">
        <v>45405</v>
      </c>
      <c r="W14415" s="1">
        <v>45405.613888888889</v>
      </c>
      <c r="X14415" s="1">
        <v>45405.613888888889</v>
      </c>
      <c r="AC14415" t="s">
        <v>53</v>
      </c>
      <c r="AD14415">
        <v>2974205878</v>
      </c>
      <c r="AE14415" s="1">
        <v>45405.663194444445</v>
      </c>
      <c r="AF14415" t="s">
        <v>76569</v>
      </c>
      <c r="AG14415" t="s">
        <v>76570</v>
      </c>
      <c r="AH14415" t="s">
        <v>51</v>
      </c>
      <c r="AJ14415" t="s">
        <v>53</v>
      </c>
      <c r="AK14415" t="s">
        <v>78</v>
      </c>
      <c r="AO14415" t="s">
        <v>5443</v>
      </c>
      <c r="AP14415" s="1">
        <v>45405.719444444447</v>
      </c>
      <c r="AQ14415" s="1">
        <v>45405.716666666667</v>
      </c>
    </row>
    <row r="14416" spans="1:43" x14ac:dyDescent="0.35">
      <c r="A14416" t="s">
        <v>76571</v>
      </c>
      <c r="B14416" t="s">
        <v>19338</v>
      </c>
      <c r="C14416" t="s">
        <v>1070</v>
      </c>
      <c r="F14416">
        <v>19155391178</v>
      </c>
      <c r="H14416" t="s">
        <v>76572</v>
      </c>
      <c r="K14416" t="s">
        <v>76573</v>
      </c>
      <c r="M14416" t="s">
        <v>148</v>
      </c>
      <c r="N14416" t="s">
        <v>637</v>
      </c>
      <c r="O14416">
        <v>79907</v>
      </c>
      <c r="P14416" t="s">
        <v>50</v>
      </c>
      <c r="U14416" s="1">
        <v>45405</v>
      </c>
      <c r="V14416" s="1">
        <v>45405</v>
      </c>
      <c r="W14416" s="1">
        <v>45405.344444444447</v>
      </c>
      <c r="X14416" s="1">
        <v>45405.344444444447</v>
      </c>
      <c r="AC14416" t="s">
        <v>53</v>
      </c>
      <c r="AD14416">
        <v>1000000001</v>
      </c>
      <c r="AE14416" s="1">
        <v>39973.351388888892</v>
      </c>
      <c r="AF14416" t="s">
        <v>3377</v>
      </c>
      <c r="AG14416" t="s">
        <v>76574</v>
      </c>
      <c r="AH14416" t="s">
        <v>51</v>
      </c>
      <c r="AJ14416" t="s">
        <v>53</v>
      </c>
      <c r="AK14416" t="s">
        <v>78</v>
      </c>
      <c r="AO14416" t="s">
        <v>51983</v>
      </c>
      <c r="AP14416" s="1">
        <v>45407.434027777781</v>
      </c>
    </row>
    <row r="14417" spans="1:43" x14ac:dyDescent="0.35">
      <c r="A14417" t="s">
        <v>76575</v>
      </c>
      <c r="B14417" t="s">
        <v>76576</v>
      </c>
      <c r="C14417" t="s">
        <v>76577</v>
      </c>
      <c r="F14417">
        <v>15754377636</v>
      </c>
      <c r="H14417" t="s">
        <v>76575</v>
      </c>
      <c r="J14417" t="s">
        <v>53646</v>
      </c>
      <c r="K14417" t="s">
        <v>76578</v>
      </c>
      <c r="M14417" t="s">
        <v>7946</v>
      </c>
      <c r="N14417" t="s">
        <v>398</v>
      </c>
      <c r="O14417">
        <v>88310</v>
      </c>
      <c r="P14417" t="s">
        <v>50</v>
      </c>
      <c r="U14417" s="1">
        <v>45405</v>
      </c>
      <c r="V14417" s="1">
        <v>45405</v>
      </c>
      <c r="W14417" s="1">
        <v>45405.586111111108</v>
      </c>
      <c r="X14417" s="1">
        <v>45405.586111111108</v>
      </c>
      <c r="AC14417" t="s">
        <v>53</v>
      </c>
      <c r="AD14417">
        <v>2969509056</v>
      </c>
      <c r="AE14417" s="1">
        <v>38285.731249999997</v>
      </c>
      <c r="AF14417" t="s">
        <v>53648</v>
      </c>
      <c r="AG14417" t="s">
        <v>76579</v>
      </c>
      <c r="AH14417" t="s">
        <v>51</v>
      </c>
      <c r="AJ14417" t="s">
        <v>53</v>
      </c>
      <c r="AK14417" t="s">
        <v>78</v>
      </c>
      <c r="AO14417" t="s">
        <v>5443</v>
      </c>
      <c r="AP14417" s="1">
        <v>45471.481249999997</v>
      </c>
      <c r="AQ14417" s="1">
        <v>45471.481249999997</v>
      </c>
    </row>
    <row r="14418" spans="1:43" x14ac:dyDescent="0.35">
      <c r="A14418" t="s">
        <v>76580</v>
      </c>
      <c r="B14418" t="s">
        <v>76581</v>
      </c>
      <c r="C14418" t="s">
        <v>17966</v>
      </c>
      <c r="F14418">
        <v>17207240400</v>
      </c>
      <c r="H14418" t="s">
        <v>76580</v>
      </c>
      <c r="J14418" t="s">
        <v>13744</v>
      </c>
      <c r="K14418" t="s">
        <v>76582</v>
      </c>
      <c r="M14418" t="s">
        <v>298</v>
      </c>
      <c r="N14418" t="s">
        <v>287</v>
      </c>
      <c r="O14418">
        <v>80221</v>
      </c>
      <c r="P14418" t="s">
        <v>50</v>
      </c>
      <c r="U14418" s="1">
        <v>45405</v>
      </c>
      <c r="V14418" s="1">
        <v>45405</v>
      </c>
      <c r="W14418" s="1">
        <v>45405.555555555555</v>
      </c>
      <c r="X14418" s="1">
        <v>45405.555555555555</v>
      </c>
      <c r="AC14418" t="s">
        <v>53</v>
      </c>
      <c r="AD14418">
        <v>2969474461</v>
      </c>
      <c r="AE14418" s="1">
        <v>37104.381944444445</v>
      </c>
      <c r="AF14418" t="s">
        <v>67187</v>
      </c>
      <c r="AG14418" t="s">
        <v>76583</v>
      </c>
      <c r="AH14418" t="s">
        <v>51</v>
      </c>
      <c r="AJ14418" t="s">
        <v>53</v>
      </c>
      <c r="AO14418" t="s">
        <v>5443</v>
      </c>
      <c r="AP14418" s="1">
        <v>45412.454861111109</v>
      </c>
    </row>
    <row r="14419" spans="1:43" x14ac:dyDescent="0.35">
      <c r="A14419" t="s">
        <v>76584</v>
      </c>
      <c r="B14419" t="s">
        <v>14104</v>
      </c>
      <c r="C14419" t="s">
        <v>8560</v>
      </c>
      <c r="F14419">
        <v>17194340876</v>
      </c>
      <c r="H14419" t="s">
        <v>76585</v>
      </c>
      <c r="J14419" t="s">
        <v>11720</v>
      </c>
      <c r="K14419" t="s">
        <v>76586</v>
      </c>
      <c r="L14419" t="s">
        <v>76587</v>
      </c>
      <c r="M14419" t="s">
        <v>2700</v>
      </c>
      <c r="N14419" t="s">
        <v>287</v>
      </c>
      <c r="O14419" t="s">
        <v>76588</v>
      </c>
      <c r="P14419" t="s">
        <v>50</v>
      </c>
      <c r="U14419" s="1">
        <v>45405</v>
      </c>
      <c r="V14419" s="1">
        <v>45405</v>
      </c>
      <c r="W14419" s="1">
        <v>45405.644444444442</v>
      </c>
      <c r="X14419" s="1">
        <v>45405.644444444442</v>
      </c>
      <c r="AC14419" t="s">
        <v>53</v>
      </c>
      <c r="AD14419">
        <v>2969472760</v>
      </c>
      <c r="AE14419" s="1">
        <v>36916.71597222222</v>
      </c>
      <c r="AF14419" t="s">
        <v>3550</v>
      </c>
      <c r="AG14419" t="s">
        <v>76589</v>
      </c>
      <c r="AH14419" t="s">
        <v>51</v>
      </c>
      <c r="AJ14419" t="s">
        <v>53</v>
      </c>
      <c r="AK14419" t="s">
        <v>78</v>
      </c>
      <c r="AO14419" t="s">
        <v>5443</v>
      </c>
      <c r="AP14419" s="1">
        <v>45405.651388888888</v>
      </c>
    </row>
    <row r="14420" spans="1:43" x14ac:dyDescent="0.35">
      <c r="A14420" t="s">
        <v>76590</v>
      </c>
      <c r="B14420" t="s">
        <v>76591</v>
      </c>
      <c r="C14420" t="s">
        <v>952</v>
      </c>
      <c r="F14420">
        <v>16088938901</v>
      </c>
      <c r="H14420" t="s">
        <v>76590</v>
      </c>
      <c r="J14420" t="s">
        <v>60984</v>
      </c>
      <c r="K14420" t="s">
        <v>76592</v>
      </c>
      <c r="M14420" t="s">
        <v>64</v>
      </c>
      <c r="N14420" t="s">
        <v>287</v>
      </c>
      <c r="O14420">
        <v>80022</v>
      </c>
      <c r="P14420" t="s">
        <v>50</v>
      </c>
      <c r="U14420" s="1">
        <v>45405</v>
      </c>
      <c r="V14420" s="1">
        <v>45405</v>
      </c>
      <c r="W14420" s="1">
        <v>45405.658333333333</v>
      </c>
      <c r="X14420" s="1">
        <v>45405.658333333333</v>
      </c>
      <c r="AC14420" t="s">
        <v>53</v>
      </c>
      <c r="AD14420">
        <v>2973614976</v>
      </c>
      <c r="AE14420" s="1">
        <v>45148.522222222222</v>
      </c>
      <c r="AF14420" t="s">
        <v>63654</v>
      </c>
      <c r="AG14420" t="s">
        <v>76593</v>
      </c>
      <c r="AH14420" t="s">
        <v>51</v>
      </c>
      <c r="AJ14420" t="s">
        <v>53</v>
      </c>
      <c r="AK14420" t="s">
        <v>78</v>
      </c>
      <c r="AO14420" t="s">
        <v>5443</v>
      </c>
      <c r="AP14420" s="1">
        <v>45405.652777777781</v>
      </c>
    </row>
    <row r="14421" spans="1:43" x14ac:dyDescent="0.35">
      <c r="A14421" t="s">
        <v>76594</v>
      </c>
      <c r="B14421" t="s">
        <v>76595</v>
      </c>
      <c r="C14421" t="s">
        <v>28249</v>
      </c>
      <c r="F14421">
        <v>15752706776</v>
      </c>
      <c r="H14421" t="s">
        <v>76594</v>
      </c>
      <c r="J14421" t="s">
        <v>76596</v>
      </c>
      <c r="K14421" t="s">
        <v>76597</v>
      </c>
      <c r="M14421" t="s">
        <v>7291</v>
      </c>
      <c r="N14421" t="s">
        <v>398</v>
      </c>
      <c r="O14421">
        <v>88005</v>
      </c>
      <c r="P14421" t="s">
        <v>50</v>
      </c>
      <c r="U14421" s="1">
        <v>45405</v>
      </c>
      <c r="V14421" s="1">
        <v>45405</v>
      </c>
      <c r="W14421" s="1">
        <v>45405.456944444442</v>
      </c>
      <c r="X14421" s="1">
        <v>45405.456944444442</v>
      </c>
      <c r="AC14421" t="s">
        <v>53</v>
      </c>
      <c r="AD14421">
        <v>2974205322</v>
      </c>
      <c r="AE14421" s="1">
        <v>45405.540277777778</v>
      </c>
      <c r="AF14421" t="s">
        <v>76598</v>
      </c>
      <c r="AG14421" t="s">
        <v>76599</v>
      </c>
      <c r="AH14421" t="s">
        <v>51</v>
      </c>
      <c r="AJ14421" t="s">
        <v>53</v>
      </c>
      <c r="AK14421" t="s">
        <v>78</v>
      </c>
      <c r="AO14421" t="s">
        <v>5443</v>
      </c>
      <c r="AP14421" s="1">
        <v>45405.620138888888</v>
      </c>
      <c r="AQ14421" s="1">
        <v>45405.615277777775</v>
      </c>
    </row>
    <row r="14422" spans="1:43" x14ac:dyDescent="0.35">
      <c r="A14422" t="s">
        <v>76600</v>
      </c>
      <c r="B14422" t="s">
        <v>25811</v>
      </c>
      <c r="C14422" t="s">
        <v>23163</v>
      </c>
      <c r="F14422">
        <v>13186398033</v>
      </c>
      <c r="H14422" t="s">
        <v>76600</v>
      </c>
      <c r="J14422" t="s">
        <v>4293</v>
      </c>
      <c r="K14422" t="s">
        <v>76601</v>
      </c>
      <c r="M14422" t="s">
        <v>76602</v>
      </c>
      <c r="N14422" t="s">
        <v>18045</v>
      </c>
      <c r="O14422">
        <v>71111</v>
      </c>
      <c r="P14422" t="s">
        <v>50</v>
      </c>
      <c r="U14422" s="1">
        <v>45405</v>
      </c>
      <c r="V14422" s="1">
        <v>45405</v>
      </c>
      <c r="W14422" s="1">
        <v>45405.576388888891</v>
      </c>
      <c r="X14422" s="1">
        <v>45405.576388888891</v>
      </c>
      <c r="AC14422" t="s">
        <v>53</v>
      </c>
      <c r="AD14422">
        <v>2969634929</v>
      </c>
      <c r="AE14422" s="1">
        <v>41799.665972222225</v>
      </c>
      <c r="AF14422" t="s">
        <v>4296</v>
      </c>
      <c r="AG14422" t="s">
        <v>76603</v>
      </c>
      <c r="AH14422" t="s">
        <v>51</v>
      </c>
      <c r="AJ14422" t="s">
        <v>53</v>
      </c>
      <c r="AK14422" t="s">
        <v>78</v>
      </c>
      <c r="AO14422" t="s">
        <v>5443</v>
      </c>
      <c r="AP14422" s="1">
        <v>45473.695138888892</v>
      </c>
    </row>
    <row r="14423" spans="1:43" x14ac:dyDescent="0.35">
      <c r="A14423" t="s">
        <v>76604</v>
      </c>
      <c r="B14423" t="s">
        <v>3449</v>
      </c>
      <c r="C14423" t="s">
        <v>309</v>
      </c>
      <c r="F14423">
        <v>15754911386</v>
      </c>
      <c r="H14423" t="s">
        <v>76604</v>
      </c>
      <c r="K14423" t="s">
        <v>76605</v>
      </c>
      <c r="M14423" t="s">
        <v>7946</v>
      </c>
      <c r="N14423" t="s">
        <v>398</v>
      </c>
      <c r="O14423">
        <v>88310</v>
      </c>
      <c r="P14423" t="s">
        <v>50</v>
      </c>
      <c r="U14423" s="1">
        <v>45405</v>
      </c>
      <c r="V14423" s="1">
        <v>45405</v>
      </c>
      <c r="AC14423" t="s">
        <v>53</v>
      </c>
      <c r="AD14423">
        <v>9999999999</v>
      </c>
      <c r="AE14423" s="1">
        <v>45196</v>
      </c>
      <c r="AG14423" t="s">
        <v>76606</v>
      </c>
      <c r="AH14423" t="s">
        <v>51</v>
      </c>
      <c r="AJ14423" t="s">
        <v>53</v>
      </c>
      <c r="AO14423" t="s">
        <v>57090</v>
      </c>
    </row>
    <row r="14424" spans="1:43" x14ac:dyDescent="0.35">
      <c r="A14424" t="s">
        <v>76607</v>
      </c>
      <c r="B14424" t="s">
        <v>70314</v>
      </c>
      <c r="C14424" t="s">
        <v>302</v>
      </c>
      <c r="F14424">
        <v>4328132547</v>
      </c>
      <c r="H14424" t="s">
        <v>76608</v>
      </c>
      <c r="J14424" t="s">
        <v>76609</v>
      </c>
      <c r="K14424" t="s">
        <v>76610</v>
      </c>
      <c r="L14424" t="s">
        <v>76611</v>
      </c>
      <c r="M14424" t="s">
        <v>5343</v>
      </c>
      <c r="N14424" t="s">
        <v>264</v>
      </c>
      <c r="O14424">
        <v>79712</v>
      </c>
      <c r="P14424" t="s">
        <v>50</v>
      </c>
      <c r="U14424" s="1">
        <v>45405</v>
      </c>
      <c r="V14424" s="1">
        <v>45405</v>
      </c>
      <c r="AC14424" t="s">
        <v>53</v>
      </c>
      <c r="AD14424">
        <v>2973006278</v>
      </c>
      <c r="AE14424" s="1">
        <v>44995.352083333331</v>
      </c>
      <c r="AG14424" t="s">
        <v>76612</v>
      </c>
      <c r="AH14424" t="s">
        <v>51</v>
      </c>
      <c r="AJ14424" t="s">
        <v>53</v>
      </c>
      <c r="AO14424" t="s">
        <v>51983</v>
      </c>
    </row>
    <row r="14425" spans="1:43" x14ac:dyDescent="0.35">
      <c r="A14425" t="s">
        <v>76613</v>
      </c>
      <c r="B14425" t="s">
        <v>76614</v>
      </c>
      <c r="C14425" t="s">
        <v>715</v>
      </c>
      <c r="F14425">
        <v>17202177075</v>
      </c>
      <c r="H14425" t="s">
        <v>76613</v>
      </c>
      <c r="J14425" t="s">
        <v>76615</v>
      </c>
      <c r="K14425" t="s">
        <v>76616</v>
      </c>
      <c r="M14425" t="s">
        <v>76617</v>
      </c>
      <c r="N14425" t="s">
        <v>287</v>
      </c>
      <c r="O14425">
        <v>80107</v>
      </c>
      <c r="P14425" t="s">
        <v>50</v>
      </c>
      <c r="U14425" s="1">
        <v>45405</v>
      </c>
      <c r="V14425" s="1">
        <v>45405</v>
      </c>
      <c r="W14425" s="1">
        <v>45405.823611111111</v>
      </c>
      <c r="X14425" s="1">
        <v>45405.823611111111</v>
      </c>
      <c r="AC14425" t="s">
        <v>53</v>
      </c>
      <c r="AD14425">
        <v>2974207551</v>
      </c>
      <c r="AE14425" s="1">
        <v>45406.439583333333</v>
      </c>
      <c r="AF14425" t="s">
        <v>76618</v>
      </c>
      <c r="AG14425" t="s">
        <v>76619</v>
      </c>
      <c r="AH14425" t="s">
        <v>51</v>
      </c>
      <c r="AJ14425" t="s">
        <v>53</v>
      </c>
      <c r="AK14425" t="s">
        <v>78</v>
      </c>
      <c r="AO14425" t="s">
        <v>5443</v>
      </c>
      <c r="AP14425" s="1">
        <v>45405.821527777778</v>
      </c>
    </row>
    <row r="14426" spans="1:43" x14ac:dyDescent="0.35">
      <c r="A14426" t="s">
        <v>76620</v>
      </c>
      <c r="B14426" t="s">
        <v>76621</v>
      </c>
      <c r="C14426" t="s">
        <v>76622</v>
      </c>
      <c r="D14426" t="s">
        <v>46</v>
      </c>
      <c r="F14426" t="s">
        <v>47</v>
      </c>
      <c r="H14426" t="s">
        <v>76623</v>
      </c>
      <c r="J14426" t="s">
        <v>49</v>
      </c>
      <c r="P14426" t="s">
        <v>50</v>
      </c>
      <c r="U14426" s="1">
        <v>45405</v>
      </c>
      <c r="V14426" s="1">
        <v>45405</v>
      </c>
      <c r="W14426" s="1">
        <v>45405.565972222219</v>
      </c>
      <c r="X14426" s="1">
        <v>45405.565972222219</v>
      </c>
      <c r="AC14426" t="s">
        <v>53</v>
      </c>
      <c r="AD14426">
        <v>1000000000</v>
      </c>
      <c r="AE14426" s="1">
        <v>37295</v>
      </c>
      <c r="AG14426" t="s">
        <v>76624</v>
      </c>
      <c r="AH14426" t="s">
        <v>51</v>
      </c>
      <c r="AJ14426" t="s">
        <v>53</v>
      </c>
      <c r="AO14426" t="s">
        <v>5443</v>
      </c>
      <c r="AP14426" s="1">
        <v>45408.460416666669</v>
      </c>
    </row>
    <row r="14427" spans="1:43" x14ac:dyDescent="0.35">
      <c r="A14427" t="s">
        <v>76625</v>
      </c>
      <c r="B14427" t="s">
        <v>11553</v>
      </c>
      <c r="C14427" t="s">
        <v>2615</v>
      </c>
      <c r="F14427" t="s">
        <v>47</v>
      </c>
      <c r="H14427" t="s">
        <v>76626</v>
      </c>
      <c r="J14427" t="s">
        <v>49</v>
      </c>
      <c r="P14427" t="s">
        <v>50</v>
      </c>
      <c r="U14427" s="1">
        <v>45405</v>
      </c>
      <c r="V14427" s="1">
        <v>45405</v>
      </c>
      <c r="W14427" s="1">
        <v>45405.565972222219</v>
      </c>
      <c r="X14427" s="1">
        <v>45405.565972222219</v>
      </c>
      <c r="AC14427" t="s">
        <v>53</v>
      </c>
      <c r="AD14427">
        <v>1000000000</v>
      </c>
      <c r="AE14427" s="1">
        <v>37295</v>
      </c>
      <c r="AG14427" t="s">
        <v>76627</v>
      </c>
      <c r="AH14427" t="s">
        <v>51</v>
      </c>
      <c r="AJ14427" t="s">
        <v>53</v>
      </c>
      <c r="AK14427" t="s">
        <v>78</v>
      </c>
      <c r="AO14427" t="s">
        <v>5443</v>
      </c>
      <c r="AP14427" s="1">
        <v>45405.36041666667</v>
      </c>
    </row>
    <row r="14428" spans="1:43" x14ac:dyDescent="0.35">
      <c r="A14428" t="s">
        <v>76628</v>
      </c>
      <c r="B14428" t="s">
        <v>76629</v>
      </c>
      <c r="C14428" t="s">
        <v>849</v>
      </c>
      <c r="F14428">
        <v>15752249684</v>
      </c>
      <c r="H14428" t="s">
        <v>76628</v>
      </c>
      <c r="K14428" t="s">
        <v>76630</v>
      </c>
      <c r="M14428" t="s">
        <v>39782</v>
      </c>
      <c r="N14428" t="s">
        <v>398</v>
      </c>
      <c r="O14428">
        <v>87710</v>
      </c>
      <c r="P14428" t="s">
        <v>50</v>
      </c>
      <c r="U14428" s="1">
        <v>45405</v>
      </c>
      <c r="V14428" s="1">
        <v>45405</v>
      </c>
      <c r="W14428" s="1">
        <v>45406.387499999997</v>
      </c>
      <c r="X14428" s="1">
        <v>45406.387499999997</v>
      </c>
      <c r="AC14428" t="s">
        <v>53</v>
      </c>
      <c r="AD14428">
        <v>1000000001</v>
      </c>
      <c r="AE14428" s="1">
        <v>39973.351388888892</v>
      </c>
      <c r="AF14428" t="s">
        <v>3377</v>
      </c>
      <c r="AG14428" t="s">
        <v>76631</v>
      </c>
      <c r="AH14428" t="s">
        <v>51</v>
      </c>
      <c r="AJ14428" t="s">
        <v>53</v>
      </c>
      <c r="AO14428" t="s">
        <v>5443</v>
      </c>
    </row>
    <row r="14429" spans="1:43" x14ac:dyDescent="0.35">
      <c r="A14429" t="s">
        <v>76632</v>
      </c>
      <c r="B14429" t="s">
        <v>2078</v>
      </c>
      <c r="C14429" t="s">
        <v>32836</v>
      </c>
      <c r="F14429">
        <v>13035013097</v>
      </c>
      <c r="H14429" t="s">
        <v>76633</v>
      </c>
      <c r="J14429" t="s">
        <v>76634</v>
      </c>
      <c r="K14429" t="s">
        <v>76635</v>
      </c>
      <c r="M14429" t="s">
        <v>672</v>
      </c>
      <c r="N14429" t="s">
        <v>287</v>
      </c>
      <c r="O14429">
        <v>81006</v>
      </c>
      <c r="P14429" t="s">
        <v>50</v>
      </c>
      <c r="U14429" s="1">
        <v>45405</v>
      </c>
      <c r="V14429" s="1">
        <v>45405</v>
      </c>
      <c r="W14429" s="1">
        <v>45405.859722222223</v>
      </c>
      <c r="X14429" s="1">
        <v>45405.859722222223</v>
      </c>
      <c r="AC14429" t="s">
        <v>53</v>
      </c>
      <c r="AD14429">
        <v>1000000001</v>
      </c>
      <c r="AE14429" s="1">
        <v>39973.351388888892</v>
      </c>
      <c r="AF14429" t="s">
        <v>3377</v>
      </c>
      <c r="AG14429" t="s">
        <v>76636</v>
      </c>
      <c r="AH14429" t="s">
        <v>51</v>
      </c>
      <c r="AJ14429" t="s">
        <v>53</v>
      </c>
      <c r="AK14429" t="s">
        <v>78</v>
      </c>
      <c r="AO14429" t="s">
        <v>5443</v>
      </c>
      <c r="AP14429" s="1">
        <v>45476.807638888888</v>
      </c>
      <c r="AQ14429" s="1">
        <v>45476.821527777778</v>
      </c>
    </row>
    <row r="14430" spans="1:43" x14ac:dyDescent="0.35">
      <c r="A14430" t="s">
        <v>76637</v>
      </c>
      <c r="B14430" t="s">
        <v>57461</v>
      </c>
      <c r="C14430" t="s">
        <v>1471</v>
      </c>
      <c r="F14430">
        <v>19702500277</v>
      </c>
      <c r="H14430" t="s">
        <v>76638</v>
      </c>
      <c r="J14430" t="s">
        <v>76639</v>
      </c>
      <c r="K14430" t="s">
        <v>76640</v>
      </c>
      <c r="M14430" t="s">
        <v>45775</v>
      </c>
      <c r="N14430" t="s">
        <v>287</v>
      </c>
      <c r="O14430">
        <v>81401</v>
      </c>
      <c r="P14430" t="s">
        <v>50</v>
      </c>
      <c r="U14430" s="1">
        <v>45405</v>
      </c>
      <c r="V14430" s="1">
        <v>45405</v>
      </c>
      <c r="W14430" s="1">
        <v>45405.654166666667</v>
      </c>
      <c r="X14430" s="1">
        <v>45405.654166666667</v>
      </c>
      <c r="AC14430" t="s">
        <v>53</v>
      </c>
      <c r="AD14430">
        <v>1000000001</v>
      </c>
      <c r="AE14430" s="1">
        <v>39973.351388888892</v>
      </c>
      <c r="AF14430" t="s">
        <v>3377</v>
      </c>
      <c r="AG14430" t="s">
        <v>76641</v>
      </c>
      <c r="AH14430" t="s">
        <v>51</v>
      </c>
      <c r="AJ14430" t="s">
        <v>53</v>
      </c>
      <c r="AK14430" t="s">
        <v>78</v>
      </c>
      <c r="AO14430" t="s">
        <v>5443</v>
      </c>
      <c r="AP14430" s="1">
        <v>45448.45208333333</v>
      </c>
    </row>
    <row r="14431" spans="1:43" x14ac:dyDescent="0.35">
      <c r="A14431" t="s">
        <v>76642</v>
      </c>
      <c r="B14431" t="s">
        <v>54482</v>
      </c>
      <c r="C14431" t="s">
        <v>76643</v>
      </c>
      <c r="F14431">
        <v>17206974707</v>
      </c>
      <c r="H14431" t="s">
        <v>76642</v>
      </c>
      <c r="N14431" t="s">
        <v>287</v>
      </c>
      <c r="P14431" t="s">
        <v>50</v>
      </c>
      <c r="U14431" s="1">
        <v>45405</v>
      </c>
      <c r="V14431" s="1">
        <v>45405</v>
      </c>
      <c r="W14431" s="1">
        <v>45405.606944444444</v>
      </c>
      <c r="X14431" s="1">
        <v>45405.606944444444</v>
      </c>
      <c r="AC14431" t="s">
        <v>53</v>
      </c>
      <c r="AD14431">
        <v>1000000001</v>
      </c>
      <c r="AE14431" s="1">
        <v>39973.351388888892</v>
      </c>
      <c r="AF14431" t="s">
        <v>3377</v>
      </c>
      <c r="AG14431" t="s">
        <v>76644</v>
      </c>
      <c r="AH14431" t="s">
        <v>51</v>
      </c>
      <c r="AJ14431" t="s">
        <v>53</v>
      </c>
      <c r="AK14431" t="s">
        <v>78</v>
      </c>
      <c r="AO14431" t="s">
        <v>51552</v>
      </c>
    </row>
    <row r="14432" spans="1:43" x14ac:dyDescent="0.35">
      <c r="A14432" t="s">
        <v>76645</v>
      </c>
      <c r="B14432" t="s">
        <v>31305</v>
      </c>
      <c r="C14432" t="s">
        <v>5973</v>
      </c>
      <c r="F14432" t="s">
        <v>76646</v>
      </c>
      <c r="H14432" t="s">
        <v>76647</v>
      </c>
      <c r="J14432" t="s">
        <v>76648</v>
      </c>
      <c r="K14432" t="s">
        <v>76649</v>
      </c>
      <c r="M14432" t="s">
        <v>76650</v>
      </c>
      <c r="N14432" t="s">
        <v>7021</v>
      </c>
      <c r="O14432">
        <v>28115</v>
      </c>
      <c r="P14432" t="s">
        <v>50</v>
      </c>
      <c r="U14432" s="1">
        <v>45405</v>
      </c>
      <c r="V14432" s="1">
        <v>45405</v>
      </c>
      <c r="W14432" s="1">
        <v>45405.525000000001</v>
      </c>
      <c r="X14432" s="1">
        <v>45405.525000000001</v>
      </c>
      <c r="AC14432" t="s">
        <v>53</v>
      </c>
      <c r="AD14432">
        <v>1000000001</v>
      </c>
      <c r="AE14432" s="1">
        <v>39973.351388888892</v>
      </c>
      <c r="AF14432" t="s">
        <v>3377</v>
      </c>
      <c r="AG14432" t="s">
        <v>76651</v>
      </c>
      <c r="AH14432" t="s">
        <v>51</v>
      </c>
      <c r="AJ14432" t="s">
        <v>53</v>
      </c>
      <c r="AK14432" t="s">
        <v>78</v>
      </c>
      <c r="AO14432" t="s">
        <v>5443</v>
      </c>
      <c r="AP14432" s="1">
        <v>45405.522222222222</v>
      </c>
    </row>
    <row r="14433" spans="1:42" x14ac:dyDescent="0.35">
      <c r="A14433" t="s">
        <v>76652</v>
      </c>
      <c r="B14433" t="s">
        <v>76653</v>
      </c>
      <c r="C14433" t="s">
        <v>9172</v>
      </c>
      <c r="F14433" t="s">
        <v>47</v>
      </c>
      <c r="H14433" t="s">
        <v>76654</v>
      </c>
      <c r="J14433" t="s">
        <v>49</v>
      </c>
      <c r="P14433" t="s">
        <v>50</v>
      </c>
      <c r="U14433" s="1">
        <v>45405</v>
      </c>
      <c r="V14433" s="1">
        <v>45405</v>
      </c>
      <c r="W14433" s="1">
        <v>45405.63958333333</v>
      </c>
      <c r="X14433" s="1">
        <v>45405.63958333333</v>
      </c>
      <c r="AC14433" t="s">
        <v>53</v>
      </c>
      <c r="AD14433">
        <v>1000000000</v>
      </c>
      <c r="AE14433" s="1">
        <v>37295</v>
      </c>
      <c r="AG14433" t="s">
        <v>76655</v>
      </c>
      <c r="AH14433" t="s">
        <v>51</v>
      </c>
      <c r="AJ14433" t="s">
        <v>53</v>
      </c>
      <c r="AO14433" t="s">
        <v>5443</v>
      </c>
      <c r="AP14433" s="1">
        <v>45405.592361111114</v>
      </c>
    </row>
    <row r="14434" spans="1:42" x14ac:dyDescent="0.35">
      <c r="A14434" t="s">
        <v>76656</v>
      </c>
      <c r="B14434" t="s">
        <v>46314</v>
      </c>
      <c r="C14434" t="s">
        <v>7753</v>
      </c>
      <c r="F14434">
        <v>19175499472</v>
      </c>
      <c r="H14434" t="s">
        <v>76656</v>
      </c>
      <c r="J14434" t="s">
        <v>76657</v>
      </c>
      <c r="K14434" t="s">
        <v>76658</v>
      </c>
      <c r="M14434" t="s">
        <v>76659</v>
      </c>
      <c r="N14434" t="s">
        <v>29123</v>
      </c>
      <c r="O14434">
        <v>49107</v>
      </c>
      <c r="P14434" t="s">
        <v>50</v>
      </c>
      <c r="U14434" s="1">
        <v>45405</v>
      </c>
      <c r="V14434" s="1">
        <v>45405</v>
      </c>
      <c r="W14434" s="1">
        <v>45405.723611111112</v>
      </c>
      <c r="X14434" s="1">
        <v>45405.723611111112</v>
      </c>
      <c r="AC14434" t="s">
        <v>53</v>
      </c>
      <c r="AD14434">
        <v>2974207552</v>
      </c>
      <c r="AE14434" s="1">
        <v>45406.44027777778</v>
      </c>
      <c r="AF14434" t="s">
        <v>76660</v>
      </c>
      <c r="AG14434" t="s">
        <v>76661</v>
      </c>
      <c r="AH14434" t="s">
        <v>51</v>
      </c>
      <c r="AJ14434" t="s">
        <v>53</v>
      </c>
      <c r="AK14434" t="s">
        <v>78</v>
      </c>
      <c r="AO14434" t="s">
        <v>5443</v>
      </c>
      <c r="AP14434" s="1">
        <v>45405.722222222219</v>
      </c>
    </row>
    <row r="14435" spans="1:42" x14ac:dyDescent="0.35">
      <c r="A14435" t="s">
        <v>76662</v>
      </c>
      <c r="B14435" t="s">
        <v>76663</v>
      </c>
      <c r="C14435" t="s">
        <v>206</v>
      </c>
      <c r="F14435">
        <v>14324169174</v>
      </c>
      <c r="H14435" t="s">
        <v>76662</v>
      </c>
      <c r="J14435" t="s">
        <v>6667</v>
      </c>
      <c r="K14435" t="s">
        <v>76664</v>
      </c>
      <c r="M14435" t="s">
        <v>2815</v>
      </c>
      <c r="N14435" t="s">
        <v>287</v>
      </c>
      <c r="O14435">
        <v>80011</v>
      </c>
      <c r="P14435" t="s">
        <v>50</v>
      </c>
      <c r="U14435" s="1">
        <v>45406</v>
      </c>
      <c r="V14435" s="1">
        <v>45406</v>
      </c>
      <c r="W14435" s="1">
        <v>45406.344444444447</v>
      </c>
      <c r="X14435" s="1">
        <v>45406.344444444447</v>
      </c>
      <c r="AC14435" t="s">
        <v>53</v>
      </c>
      <c r="AD14435">
        <v>2969533306</v>
      </c>
      <c r="AE14435" s="1">
        <v>39591.598611111112</v>
      </c>
      <c r="AF14435" t="s">
        <v>836</v>
      </c>
      <c r="AG14435" t="s">
        <v>76665</v>
      </c>
      <c r="AH14435" t="s">
        <v>51</v>
      </c>
      <c r="AJ14435" t="s">
        <v>53</v>
      </c>
      <c r="AK14435" t="s">
        <v>78</v>
      </c>
      <c r="AO14435" t="s">
        <v>5443</v>
      </c>
    </row>
    <row r="14436" spans="1:42" x14ac:dyDescent="0.35">
      <c r="A14436" t="s">
        <v>76666</v>
      </c>
      <c r="B14436" t="s">
        <v>76667</v>
      </c>
      <c r="C14436" t="s">
        <v>19575</v>
      </c>
      <c r="F14436" t="s">
        <v>76668</v>
      </c>
      <c r="H14436" t="s">
        <v>76666</v>
      </c>
      <c r="J14436" t="s">
        <v>76669</v>
      </c>
      <c r="K14436" t="s">
        <v>76670</v>
      </c>
      <c r="M14436" t="s">
        <v>20346</v>
      </c>
      <c r="N14436" t="s">
        <v>65</v>
      </c>
      <c r="O14436">
        <v>81039</v>
      </c>
      <c r="P14436" t="s">
        <v>50</v>
      </c>
      <c r="U14436" s="1">
        <v>45406</v>
      </c>
      <c r="V14436" s="1">
        <v>45406</v>
      </c>
      <c r="AC14436" t="s">
        <v>53</v>
      </c>
      <c r="AD14436">
        <v>2969849821</v>
      </c>
      <c r="AE14436" s="1">
        <v>43406.55972222222</v>
      </c>
      <c r="AG14436" t="s">
        <v>76671</v>
      </c>
      <c r="AH14436" t="s">
        <v>51</v>
      </c>
      <c r="AJ14436" t="s">
        <v>53</v>
      </c>
      <c r="AO14436" t="s">
        <v>5443</v>
      </c>
    </row>
    <row r="14437" spans="1:42" x14ac:dyDescent="0.35">
      <c r="A14437" t="s">
        <v>76672</v>
      </c>
      <c r="B14437" t="s">
        <v>76673</v>
      </c>
      <c r="C14437" t="s">
        <v>19065</v>
      </c>
      <c r="F14437">
        <v>19702341502</v>
      </c>
      <c r="H14437" t="s">
        <v>76672</v>
      </c>
      <c r="J14437" t="s">
        <v>76674</v>
      </c>
      <c r="K14437" t="s">
        <v>76675</v>
      </c>
      <c r="M14437" t="s">
        <v>68923</v>
      </c>
      <c r="N14437" t="s">
        <v>287</v>
      </c>
      <c r="O14437">
        <v>81413</v>
      </c>
      <c r="P14437" t="s">
        <v>50</v>
      </c>
      <c r="U14437" s="1">
        <v>45406</v>
      </c>
      <c r="V14437" s="1">
        <v>45406</v>
      </c>
      <c r="W14437" s="1">
        <v>45406.625</v>
      </c>
      <c r="X14437" s="1">
        <v>45406.625</v>
      </c>
      <c r="AC14437" t="s">
        <v>53</v>
      </c>
      <c r="AD14437">
        <v>2972012833</v>
      </c>
      <c r="AE14437" s="1">
        <v>44465.602083333331</v>
      </c>
      <c r="AF14437" t="s">
        <v>76676</v>
      </c>
      <c r="AG14437" t="s">
        <v>76677</v>
      </c>
      <c r="AH14437" t="s">
        <v>51</v>
      </c>
      <c r="AJ14437" t="s">
        <v>53</v>
      </c>
      <c r="AK14437" t="s">
        <v>78</v>
      </c>
      <c r="AO14437" t="s">
        <v>5443</v>
      </c>
      <c r="AP14437" s="1">
        <v>45406.624305555553</v>
      </c>
    </row>
    <row r="14438" spans="1:42" x14ac:dyDescent="0.35">
      <c r="A14438" t="s">
        <v>76678</v>
      </c>
      <c r="B14438" t="s">
        <v>8073</v>
      </c>
      <c r="C14438" t="s">
        <v>5144</v>
      </c>
      <c r="F14438">
        <v>15754994812</v>
      </c>
      <c r="H14438" t="s">
        <v>76678</v>
      </c>
      <c r="K14438" t="s">
        <v>76679</v>
      </c>
      <c r="M14438" t="s">
        <v>3678</v>
      </c>
      <c r="N14438" t="s">
        <v>398</v>
      </c>
      <c r="O14438">
        <v>88220</v>
      </c>
      <c r="P14438" t="s">
        <v>50</v>
      </c>
      <c r="U14438" s="1">
        <v>45406</v>
      </c>
      <c r="V14438" s="1">
        <v>45406</v>
      </c>
      <c r="W14438" s="1">
        <v>45406.323611111111</v>
      </c>
      <c r="X14438" s="1">
        <v>45406.323611111111</v>
      </c>
      <c r="AC14438" t="s">
        <v>53</v>
      </c>
      <c r="AD14438">
        <v>1000000001</v>
      </c>
      <c r="AE14438" s="1">
        <v>39973.351388888892</v>
      </c>
      <c r="AF14438" t="s">
        <v>3377</v>
      </c>
      <c r="AG14438" t="s">
        <v>76680</v>
      </c>
      <c r="AH14438" t="s">
        <v>51</v>
      </c>
      <c r="AJ14438" t="s">
        <v>53</v>
      </c>
      <c r="AK14438" t="s">
        <v>78</v>
      </c>
      <c r="AO14438" t="s">
        <v>51552</v>
      </c>
    </row>
    <row r="14439" spans="1:42" x14ac:dyDescent="0.35">
      <c r="A14439" t="s">
        <v>76681</v>
      </c>
      <c r="B14439" t="s">
        <v>19847</v>
      </c>
      <c r="C14439" t="s">
        <v>5318</v>
      </c>
      <c r="F14439">
        <v>16203768069</v>
      </c>
      <c r="H14439" t="s">
        <v>76681</v>
      </c>
      <c r="K14439" t="s">
        <v>76682</v>
      </c>
      <c r="M14439" t="s">
        <v>76683</v>
      </c>
      <c r="N14439" t="s">
        <v>287</v>
      </c>
      <c r="O14439">
        <v>81039</v>
      </c>
      <c r="P14439" t="s">
        <v>50</v>
      </c>
      <c r="U14439" s="1">
        <v>45406</v>
      </c>
      <c r="V14439" s="1">
        <v>45406</v>
      </c>
      <c r="W14439" s="1">
        <v>45406.862500000003</v>
      </c>
      <c r="X14439" s="1">
        <v>45406.862500000003</v>
      </c>
      <c r="AC14439" t="s">
        <v>53</v>
      </c>
      <c r="AD14439">
        <v>1000000001</v>
      </c>
      <c r="AE14439" s="1">
        <v>39973.351388888892</v>
      </c>
      <c r="AF14439" t="s">
        <v>3377</v>
      </c>
      <c r="AG14439" t="s">
        <v>76684</v>
      </c>
      <c r="AH14439" t="s">
        <v>51</v>
      </c>
      <c r="AJ14439" t="s">
        <v>53</v>
      </c>
      <c r="AK14439" t="s">
        <v>78</v>
      </c>
      <c r="AO14439" t="s">
        <v>5443</v>
      </c>
      <c r="AP14439" s="1">
        <v>45441.137499999997</v>
      </c>
    </row>
    <row r="14440" spans="1:42" x14ac:dyDescent="0.35">
      <c r="A14440" t="s">
        <v>76685</v>
      </c>
      <c r="B14440" t="s">
        <v>76686</v>
      </c>
      <c r="C14440" t="s">
        <v>16638</v>
      </c>
      <c r="F14440">
        <v>14063095503</v>
      </c>
      <c r="H14440" t="s">
        <v>76685</v>
      </c>
      <c r="K14440" t="s">
        <v>76687</v>
      </c>
      <c r="M14440" t="s">
        <v>76688</v>
      </c>
      <c r="N14440" t="s">
        <v>287</v>
      </c>
      <c r="O14440">
        <v>81652</v>
      </c>
      <c r="P14440" t="s">
        <v>50</v>
      </c>
      <c r="U14440" s="1">
        <v>45406</v>
      </c>
      <c r="V14440" s="1">
        <v>45406</v>
      </c>
      <c r="W14440" s="1">
        <v>45406.845833333333</v>
      </c>
      <c r="X14440" s="1">
        <v>45406.845833333333</v>
      </c>
      <c r="AC14440" t="s">
        <v>53</v>
      </c>
      <c r="AD14440">
        <v>1000000001</v>
      </c>
      <c r="AE14440" s="1">
        <v>39973.351388888892</v>
      </c>
      <c r="AF14440" t="s">
        <v>3377</v>
      </c>
      <c r="AG14440" t="s">
        <v>76689</v>
      </c>
      <c r="AH14440" t="s">
        <v>51</v>
      </c>
      <c r="AJ14440" t="s">
        <v>53</v>
      </c>
      <c r="AK14440" t="s">
        <v>78</v>
      </c>
      <c r="AO14440" t="s">
        <v>5443</v>
      </c>
      <c r="AP14440" s="1">
        <v>45411.317361111112</v>
      </c>
    </row>
    <row r="14441" spans="1:42" x14ac:dyDescent="0.35">
      <c r="A14441" t="s">
        <v>76690</v>
      </c>
      <c r="B14441" t="s">
        <v>903</v>
      </c>
      <c r="C14441" t="s">
        <v>11910</v>
      </c>
      <c r="F14441" t="s">
        <v>47</v>
      </c>
      <c r="H14441" t="s">
        <v>76691</v>
      </c>
      <c r="J14441" t="s">
        <v>49</v>
      </c>
      <c r="P14441" t="s">
        <v>50</v>
      </c>
      <c r="U14441" s="1">
        <v>45406</v>
      </c>
      <c r="V14441" s="1">
        <v>45406</v>
      </c>
      <c r="W14441" s="1">
        <v>45406.387499999997</v>
      </c>
      <c r="X14441" s="1">
        <v>45406.387499999997</v>
      </c>
      <c r="AC14441" t="s">
        <v>53</v>
      </c>
      <c r="AD14441">
        <v>1000000000</v>
      </c>
      <c r="AE14441" s="1">
        <v>37295</v>
      </c>
      <c r="AG14441" t="s">
        <v>76692</v>
      </c>
      <c r="AH14441" t="s">
        <v>51</v>
      </c>
      <c r="AJ14441" t="s">
        <v>53</v>
      </c>
      <c r="AO14441" t="s">
        <v>5443</v>
      </c>
      <c r="AP14441" s="1">
        <v>45363.592361111114</v>
      </c>
    </row>
    <row r="14442" spans="1:42" x14ac:dyDescent="0.35">
      <c r="A14442" t="s">
        <v>76693</v>
      </c>
      <c r="B14442" t="s">
        <v>7988</v>
      </c>
      <c r="C14442" t="s">
        <v>587</v>
      </c>
      <c r="F14442">
        <v>19033878183</v>
      </c>
      <c r="H14442" t="s">
        <v>76693</v>
      </c>
      <c r="J14442" t="s">
        <v>4293</v>
      </c>
      <c r="K14442" t="s">
        <v>45303</v>
      </c>
      <c r="M14442" t="s">
        <v>35923</v>
      </c>
      <c r="N14442" t="s">
        <v>18045</v>
      </c>
      <c r="O14442">
        <v>71108</v>
      </c>
      <c r="P14442" t="s">
        <v>50</v>
      </c>
      <c r="U14442" s="1">
        <v>45407</v>
      </c>
      <c r="V14442" s="1">
        <v>45407</v>
      </c>
      <c r="W14442" s="1">
        <v>45407.663888888892</v>
      </c>
      <c r="X14442" s="1">
        <v>45407.663888888892</v>
      </c>
      <c r="AC14442" t="s">
        <v>53</v>
      </c>
      <c r="AD14442">
        <v>2969634929</v>
      </c>
      <c r="AE14442" s="1">
        <v>41799.665972222225</v>
      </c>
      <c r="AF14442" t="s">
        <v>4296</v>
      </c>
      <c r="AG14442" t="s">
        <v>76694</v>
      </c>
      <c r="AH14442" t="s">
        <v>51</v>
      </c>
      <c r="AJ14442" t="s">
        <v>53</v>
      </c>
      <c r="AK14442" t="s">
        <v>78</v>
      </c>
      <c r="AO14442" t="s">
        <v>5443</v>
      </c>
      <c r="AP14442" s="1">
        <v>45412.51666666667</v>
      </c>
    </row>
    <row r="14443" spans="1:42" x14ac:dyDescent="0.35">
      <c r="A14443" t="s">
        <v>13063</v>
      </c>
      <c r="B14443" t="s">
        <v>13061</v>
      </c>
      <c r="C14443" t="s">
        <v>8408</v>
      </c>
      <c r="F14443">
        <v>13035015876</v>
      </c>
      <c r="H14443" t="s">
        <v>76695</v>
      </c>
      <c r="J14443" t="s">
        <v>2763</v>
      </c>
      <c r="N14443" t="s">
        <v>287</v>
      </c>
      <c r="P14443" t="s">
        <v>50</v>
      </c>
      <c r="U14443" s="1">
        <v>45407</v>
      </c>
      <c r="V14443" s="1">
        <v>45407</v>
      </c>
      <c r="W14443" s="1">
        <v>45407.387499999997</v>
      </c>
      <c r="X14443" s="1">
        <v>45407.387499999997</v>
      </c>
      <c r="AC14443" t="s">
        <v>53</v>
      </c>
      <c r="AD14443">
        <v>2969558362</v>
      </c>
      <c r="AE14443" s="1">
        <v>40560.525000000001</v>
      </c>
      <c r="AG14443" t="s">
        <v>76696</v>
      </c>
      <c r="AH14443" t="s">
        <v>51</v>
      </c>
      <c r="AJ14443" t="s">
        <v>53</v>
      </c>
      <c r="AK14443" t="s">
        <v>78</v>
      </c>
      <c r="AO14443" t="s">
        <v>51552</v>
      </c>
    </row>
    <row r="14444" spans="1:42" x14ac:dyDescent="0.35">
      <c r="A14444" t="s">
        <v>76697</v>
      </c>
      <c r="B14444" t="s">
        <v>76698</v>
      </c>
      <c r="C14444" t="s">
        <v>64453</v>
      </c>
      <c r="F14444">
        <v>15758054533</v>
      </c>
      <c r="H14444" t="s">
        <v>76697</v>
      </c>
      <c r="J14444" t="s">
        <v>76699</v>
      </c>
      <c r="K14444" t="s">
        <v>76700</v>
      </c>
      <c r="M14444" t="s">
        <v>11309</v>
      </c>
      <c r="N14444" t="s">
        <v>398</v>
      </c>
      <c r="O14444">
        <v>88021</v>
      </c>
      <c r="P14444" t="s">
        <v>50</v>
      </c>
      <c r="U14444" s="1">
        <v>45407</v>
      </c>
      <c r="V14444" s="1">
        <v>45407</v>
      </c>
      <c r="W14444" s="1">
        <v>45407.422222222223</v>
      </c>
      <c r="X14444" s="1">
        <v>45407.422222222223</v>
      </c>
      <c r="AC14444" t="s">
        <v>53</v>
      </c>
      <c r="AD14444">
        <v>2974211166</v>
      </c>
      <c r="AE14444" s="1">
        <v>45407.481249999997</v>
      </c>
      <c r="AF14444" t="s">
        <v>76701</v>
      </c>
      <c r="AG14444" t="s">
        <v>76702</v>
      </c>
      <c r="AH14444" t="s">
        <v>51</v>
      </c>
      <c r="AJ14444" t="s">
        <v>53</v>
      </c>
      <c r="AK14444" t="s">
        <v>78</v>
      </c>
      <c r="AO14444" t="s">
        <v>5443</v>
      </c>
      <c r="AP14444" s="1">
        <v>45407.42291666667</v>
      </c>
    </row>
    <row r="14445" spans="1:42" x14ac:dyDescent="0.35">
      <c r="A14445" t="s">
        <v>76703</v>
      </c>
      <c r="B14445" t="s">
        <v>4903</v>
      </c>
      <c r="C14445" t="s">
        <v>3285</v>
      </c>
      <c r="F14445">
        <v>13036012098</v>
      </c>
      <c r="H14445" t="s">
        <v>76703</v>
      </c>
      <c r="J14445" t="s">
        <v>25206</v>
      </c>
      <c r="K14445" t="s">
        <v>76704</v>
      </c>
      <c r="L14445" t="s">
        <v>76705</v>
      </c>
      <c r="M14445" t="s">
        <v>76706</v>
      </c>
      <c r="N14445" t="s">
        <v>287</v>
      </c>
      <c r="O14445">
        <v>80109</v>
      </c>
      <c r="P14445" t="s">
        <v>50</v>
      </c>
      <c r="U14445" s="1">
        <v>45407</v>
      </c>
      <c r="V14445" s="1">
        <v>45407</v>
      </c>
      <c r="W14445" s="1">
        <v>45407.488888888889</v>
      </c>
      <c r="X14445" s="1">
        <v>45407.488888888889</v>
      </c>
      <c r="AC14445" t="s">
        <v>53</v>
      </c>
      <c r="AD14445">
        <v>2969479596</v>
      </c>
      <c r="AE14445" s="1">
        <v>37399</v>
      </c>
      <c r="AF14445" t="s">
        <v>12321</v>
      </c>
      <c r="AG14445" t="s">
        <v>76707</v>
      </c>
      <c r="AH14445" t="s">
        <v>51</v>
      </c>
      <c r="AJ14445" t="s">
        <v>53</v>
      </c>
      <c r="AK14445" t="s">
        <v>78</v>
      </c>
      <c r="AO14445" t="s">
        <v>5443</v>
      </c>
    </row>
    <row r="14446" spans="1:42" x14ac:dyDescent="0.35">
      <c r="A14446" t="s">
        <v>76708</v>
      </c>
      <c r="B14446" t="s">
        <v>42474</v>
      </c>
      <c r="C14446" t="s">
        <v>904</v>
      </c>
      <c r="F14446">
        <v>17204512805</v>
      </c>
      <c r="H14446" t="s">
        <v>76709</v>
      </c>
      <c r="J14446" t="s">
        <v>11720</v>
      </c>
      <c r="K14446" t="s">
        <v>47622</v>
      </c>
      <c r="M14446" t="s">
        <v>1397</v>
      </c>
      <c r="N14446" t="s">
        <v>287</v>
      </c>
      <c r="O14446">
        <v>80403</v>
      </c>
      <c r="P14446" t="s">
        <v>50</v>
      </c>
      <c r="U14446" s="1">
        <v>45407</v>
      </c>
      <c r="V14446" s="1">
        <v>45407</v>
      </c>
      <c r="W14446" s="1">
        <v>45407.379166666666</v>
      </c>
      <c r="X14446" s="1">
        <v>45407.379166666666</v>
      </c>
      <c r="AC14446" t="s">
        <v>53</v>
      </c>
      <c r="AD14446">
        <v>2969472760</v>
      </c>
      <c r="AE14446" s="1">
        <v>36916.71597222222</v>
      </c>
      <c r="AF14446" t="s">
        <v>16003</v>
      </c>
      <c r="AG14446" t="s">
        <v>76710</v>
      </c>
      <c r="AH14446" t="s">
        <v>51</v>
      </c>
      <c r="AJ14446" t="s">
        <v>53</v>
      </c>
      <c r="AK14446" t="s">
        <v>78</v>
      </c>
      <c r="AO14446" t="s">
        <v>5443</v>
      </c>
      <c r="AP14446" s="1">
        <v>45470.132638888892</v>
      </c>
    </row>
    <row r="14447" spans="1:42" x14ac:dyDescent="0.35">
      <c r="A14447" t="s">
        <v>76711</v>
      </c>
      <c r="B14447" t="s">
        <v>4100</v>
      </c>
      <c r="C14447" t="s">
        <v>309</v>
      </c>
      <c r="F14447" t="s">
        <v>76712</v>
      </c>
      <c r="H14447" t="s">
        <v>76711</v>
      </c>
      <c r="J14447" t="s">
        <v>76713</v>
      </c>
      <c r="K14447" t="s">
        <v>76714</v>
      </c>
      <c r="M14447" t="s">
        <v>76715</v>
      </c>
      <c r="N14447" t="s">
        <v>3778</v>
      </c>
      <c r="O14447" t="s">
        <v>76716</v>
      </c>
      <c r="P14447" t="s">
        <v>50</v>
      </c>
      <c r="U14447" s="1">
        <v>45407</v>
      </c>
      <c r="V14447" s="1">
        <v>45407</v>
      </c>
      <c r="AC14447" t="s">
        <v>51</v>
      </c>
      <c r="AD14447">
        <v>2969567863</v>
      </c>
      <c r="AE14447" s="1">
        <v>40851.656944444447</v>
      </c>
      <c r="AG14447" t="s">
        <v>76717</v>
      </c>
      <c r="AH14447" t="s">
        <v>51</v>
      </c>
      <c r="AJ14447" t="s">
        <v>53</v>
      </c>
      <c r="AO14447" t="s">
        <v>5443</v>
      </c>
    </row>
    <row r="14448" spans="1:42" x14ac:dyDescent="0.35">
      <c r="A14448" t="s">
        <v>76718</v>
      </c>
      <c r="B14448" t="s">
        <v>76719</v>
      </c>
      <c r="C14448" t="s">
        <v>16943</v>
      </c>
      <c r="D14448" t="s">
        <v>219</v>
      </c>
      <c r="F14448" t="s">
        <v>47</v>
      </c>
      <c r="H14448" t="s">
        <v>76720</v>
      </c>
      <c r="J14448" t="s">
        <v>49</v>
      </c>
      <c r="P14448" t="s">
        <v>50</v>
      </c>
      <c r="U14448" s="1">
        <v>45407</v>
      </c>
      <c r="V14448" s="1">
        <v>45407</v>
      </c>
      <c r="W14448" s="1">
        <v>45408.53125</v>
      </c>
      <c r="X14448" s="1">
        <v>45408.53125</v>
      </c>
      <c r="AC14448" t="s">
        <v>53</v>
      </c>
      <c r="AD14448">
        <v>1000000000</v>
      </c>
      <c r="AE14448" s="1">
        <v>37295</v>
      </c>
      <c r="AG14448" t="s">
        <v>76721</v>
      </c>
      <c r="AH14448" t="s">
        <v>51</v>
      </c>
      <c r="AJ14448" t="s">
        <v>53</v>
      </c>
      <c r="AO14448" t="s">
        <v>5443</v>
      </c>
      <c r="AP14448" s="1">
        <v>45428.488194444442</v>
      </c>
    </row>
    <row r="14449" spans="1:42" x14ac:dyDescent="0.35">
      <c r="A14449" t="s">
        <v>76722</v>
      </c>
      <c r="B14449" t="s">
        <v>76723</v>
      </c>
      <c r="C14449" t="s">
        <v>2016</v>
      </c>
      <c r="D14449" t="s">
        <v>240</v>
      </c>
      <c r="F14449" t="s">
        <v>47</v>
      </c>
      <c r="H14449" t="s">
        <v>76724</v>
      </c>
      <c r="J14449" t="s">
        <v>49</v>
      </c>
      <c r="P14449" t="s">
        <v>50</v>
      </c>
      <c r="U14449" s="1">
        <v>45407</v>
      </c>
      <c r="V14449" s="1">
        <v>45407</v>
      </c>
      <c r="W14449" s="1">
        <v>45408.530555555553</v>
      </c>
      <c r="X14449" s="1">
        <v>45408.530555555553</v>
      </c>
      <c r="AC14449" t="s">
        <v>53</v>
      </c>
      <c r="AD14449">
        <v>1000000000</v>
      </c>
      <c r="AE14449" s="1">
        <v>37295</v>
      </c>
      <c r="AG14449" t="s">
        <v>76725</v>
      </c>
      <c r="AH14449" t="s">
        <v>51</v>
      </c>
      <c r="AJ14449" t="s">
        <v>53</v>
      </c>
      <c r="AO14449" t="s">
        <v>5443</v>
      </c>
      <c r="AP14449" s="1">
        <v>45426.397222222222</v>
      </c>
    </row>
    <row r="14450" spans="1:42" x14ac:dyDescent="0.35">
      <c r="A14450" t="s">
        <v>76726</v>
      </c>
      <c r="B14450" t="s">
        <v>76727</v>
      </c>
      <c r="C14450" t="s">
        <v>10684</v>
      </c>
      <c r="D14450" t="s">
        <v>45963</v>
      </c>
      <c r="F14450" t="s">
        <v>47</v>
      </c>
      <c r="H14450" t="s">
        <v>76728</v>
      </c>
      <c r="J14450" t="s">
        <v>49</v>
      </c>
      <c r="P14450" t="s">
        <v>50</v>
      </c>
      <c r="U14450" s="1">
        <v>45407</v>
      </c>
      <c r="V14450" s="1">
        <v>45407</v>
      </c>
      <c r="W14450" s="1">
        <v>45408.530555555553</v>
      </c>
      <c r="X14450" s="1">
        <v>45408.530555555553</v>
      </c>
      <c r="AC14450" t="s">
        <v>53</v>
      </c>
      <c r="AD14450">
        <v>1000000000</v>
      </c>
      <c r="AE14450" s="1">
        <v>37295</v>
      </c>
      <c r="AG14450" t="s">
        <v>76729</v>
      </c>
      <c r="AH14450" t="s">
        <v>51</v>
      </c>
      <c r="AJ14450" t="s">
        <v>53</v>
      </c>
      <c r="AO14450" t="s">
        <v>5443</v>
      </c>
      <c r="AP14450" s="1">
        <v>45456.671527777777</v>
      </c>
    </row>
    <row r="14451" spans="1:42" x14ac:dyDescent="0.35">
      <c r="A14451" t="s">
        <v>76730</v>
      </c>
      <c r="B14451" t="s">
        <v>76731</v>
      </c>
      <c r="C14451" t="s">
        <v>12697</v>
      </c>
      <c r="F14451">
        <v>13035222903</v>
      </c>
      <c r="H14451" t="s">
        <v>76730</v>
      </c>
      <c r="K14451" t="s">
        <v>76732</v>
      </c>
      <c r="M14451" t="s">
        <v>27697</v>
      </c>
      <c r="N14451" t="s">
        <v>287</v>
      </c>
      <c r="O14451">
        <v>80602</v>
      </c>
      <c r="P14451" t="s">
        <v>50</v>
      </c>
      <c r="U14451" s="1">
        <v>45407</v>
      </c>
      <c r="V14451" s="1">
        <v>45407</v>
      </c>
      <c r="W14451" s="1">
        <v>45407.85</v>
      </c>
      <c r="X14451" s="1">
        <v>45407.85</v>
      </c>
      <c r="AC14451" t="s">
        <v>53</v>
      </c>
      <c r="AD14451">
        <v>1000000001</v>
      </c>
      <c r="AE14451" s="1">
        <v>39973.351388888892</v>
      </c>
      <c r="AF14451" t="s">
        <v>3377</v>
      </c>
      <c r="AG14451" t="s">
        <v>76733</v>
      </c>
      <c r="AH14451" t="s">
        <v>51</v>
      </c>
      <c r="AJ14451" t="s">
        <v>53</v>
      </c>
      <c r="AK14451" t="s">
        <v>78</v>
      </c>
      <c r="AO14451" t="s">
        <v>51552</v>
      </c>
      <c r="AP14451" s="1">
        <v>45410.916666666664</v>
      </c>
    </row>
    <row r="14452" spans="1:42" x14ac:dyDescent="0.35">
      <c r="A14452" t="s">
        <v>76734</v>
      </c>
      <c r="B14452" t="s">
        <v>76735</v>
      </c>
      <c r="C14452" t="s">
        <v>20687</v>
      </c>
      <c r="F14452">
        <v>19154974805</v>
      </c>
      <c r="H14452" t="s">
        <v>76734</v>
      </c>
      <c r="J14452" t="s">
        <v>76736</v>
      </c>
      <c r="K14452" t="s">
        <v>76737</v>
      </c>
      <c r="M14452" t="s">
        <v>76738</v>
      </c>
      <c r="N14452" t="s">
        <v>637</v>
      </c>
      <c r="O14452">
        <v>79849</v>
      </c>
      <c r="P14452" t="s">
        <v>50</v>
      </c>
      <c r="U14452" s="1">
        <v>45407</v>
      </c>
      <c r="V14452" s="1">
        <v>45407</v>
      </c>
      <c r="W14452" s="1">
        <v>45407.754166666666</v>
      </c>
      <c r="X14452" s="1">
        <v>45407.754166666666</v>
      </c>
      <c r="AC14452" t="s">
        <v>53</v>
      </c>
      <c r="AD14452">
        <v>1000000001</v>
      </c>
      <c r="AE14452" s="1">
        <v>39973.351388888892</v>
      </c>
      <c r="AF14452" t="s">
        <v>3377</v>
      </c>
      <c r="AG14452" t="s">
        <v>76739</v>
      </c>
      <c r="AH14452" t="s">
        <v>51</v>
      </c>
      <c r="AJ14452" t="s">
        <v>53</v>
      </c>
      <c r="AK14452" t="s">
        <v>78</v>
      </c>
      <c r="AO14452" t="s">
        <v>51552</v>
      </c>
      <c r="AP14452" s="1">
        <v>45407.754166666666</v>
      </c>
    </row>
    <row r="14453" spans="1:42" x14ac:dyDescent="0.35">
      <c r="A14453" t="s">
        <v>76740</v>
      </c>
      <c r="B14453" t="s">
        <v>76741</v>
      </c>
      <c r="C14453" t="s">
        <v>622</v>
      </c>
      <c r="F14453">
        <v>19706404258</v>
      </c>
      <c r="H14453" t="s">
        <v>76740</v>
      </c>
      <c r="J14453" t="s">
        <v>76742</v>
      </c>
      <c r="K14453" t="s">
        <v>76743</v>
      </c>
      <c r="M14453" t="s">
        <v>9507</v>
      </c>
      <c r="N14453" t="s">
        <v>287</v>
      </c>
      <c r="O14453">
        <v>81506</v>
      </c>
      <c r="P14453" t="s">
        <v>50</v>
      </c>
      <c r="U14453" s="1">
        <v>45407</v>
      </c>
      <c r="V14453" s="1">
        <v>45407</v>
      </c>
      <c r="W14453" s="1">
        <v>45407.467361111114</v>
      </c>
      <c r="X14453" s="1">
        <v>45407.467361111114</v>
      </c>
      <c r="AC14453" t="s">
        <v>53</v>
      </c>
      <c r="AD14453">
        <v>1000000001</v>
      </c>
      <c r="AE14453" s="1">
        <v>39973.351388888892</v>
      </c>
      <c r="AF14453" t="s">
        <v>3377</v>
      </c>
      <c r="AG14453" t="s">
        <v>76744</v>
      </c>
      <c r="AH14453" t="s">
        <v>51</v>
      </c>
      <c r="AJ14453" t="s">
        <v>53</v>
      </c>
      <c r="AK14453" t="s">
        <v>78</v>
      </c>
      <c r="AO14453" t="s">
        <v>51552</v>
      </c>
    </row>
    <row r="14454" spans="1:42" x14ac:dyDescent="0.35">
      <c r="A14454" t="s">
        <v>76745</v>
      </c>
      <c r="B14454" t="s">
        <v>76746</v>
      </c>
      <c r="C14454" t="s">
        <v>76747</v>
      </c>
      <c r="F14454">
        <v>19152832276</v>
      </c>
      <c r="H14454" t="s">
        <v>76745</v>
      </c>
      <c r="K14454" t="s">
        <v>76748</v>
      </c>
      <c r="M14454" t="s">
        <v>43115</v>
      </c>
      <c r="N14454" t="s">
        <v>637</v>
      </c>
      <c r="O14454">
        <v>79927</v>
      </c>
      <c r="P14454" t="s">
        <v>50</v>
      </c>
      <c r="U14454" s="1">
        <v>45407</v>
      </c>
      <c r="V14454" s="1">
        <v>45407</v>
      </c>
      <c r="W14454" s="1">
        <v>45407.423611111109</v>
      </c>
      <c r="X14454" s="1">
        <v>45407.423611111109</v>
      </c>
      <c r="AC14454" t="s">
        <v>53</v>
      </c>
      <c r="AD14454">
        <v>1000000001</v>
      </c>
      <c r="AE14454" s="1">
        <v>39973.351388888892</v>
      </c>
      <c r="AF14454" t="s">
        <v>3377</v>
      </c>
      <c r="AG14454" t="s">
        <v>76749</v>
      </c>
      <c r="AH14454" t="s">
        <v>51</v>
      </c>
      <c r="AJ14454" t="s">
        <v>53</v>
      </c>
      <c r="AK14454" t="s">
        <v>78</v>
      </c>
      <c r="AO14454" t="s">
        <v>51983</v>
      </c>
      <c r="AP14454" s="1">
        <v>45407.42291666667</v>
      </c>
    </row>
    <row r="14455" spans="1:42" x14ac:dyDescent="0.35">
      <c r="A14455" t="s">
        <v>76750</v>
      </c>
      <c r="B14455" t="s">
        <v>76751</v>
      </c>
      <c r="C14455" t="s">
        <v>383</v>
      </c>
      <c r="F14455">
        <v>17577498814</v>
      </c>
      <c r="H14455" t="s">
        <v>76750</v>
      </c>
      <c r="K14455" t="s">
        <v>76752</v>
      </c>
      <c r="M14455" t="s">
        <v>76753</v>
      </c>
      <c r="N14455" t="s">
        <v>287</v>
      </c>
      <c r="O14455">
        <v>81624</v>
      </c>
      <c r="P14455" t="s">
        <v>50</v>
      </c>
      <c r="U14455" s="1">
        <v>45407</v>
      </c>
      <c r="V14455" s="1">
        <v>45407</v>
      </c>
      <c r="W14455" s="1">
        <v>45407.404166666667</v>
      </c>
      <c r="X14455" s="1">
        <v>45407.404166666667</v>
      </c>
      <c r="AC14455" t="s">
        <v>53</v>
      </c>
      <c r="AD14455">
        <v>1000000001</v>
      </c>
      <c r="AE14455" s="1">
        <v>39973.351388888892</v>
      </c>
      <c r="AF14455" t="s">
        <v>3377</v>
      </c>
      <c r="AG14455" t="s">
        <v>76754</v>
      </c>
      <c r="AH14455" t="s">
        <v>51</v>
      </c>
      <c r="AJ14455" t="s">
        <v>53</v>
      </c>
      <c r="AK14455" t="s">
        <v>78</v>
      </c>
      <c r="AO14455" t="s">
        <v>51552</v>
      </c>
    </row>
    <row r="14456" spans="1:42" x14ac:dyDescent="0.35">
      <c r="A14456" t="s">
        <v>76755</v>
      </c>
      <c r="B14456" t="s">
        <v>70160</v>
      </c>
      <c r="C14456" t="s">
        <v>76756</v>
      </c>
      <c r="F14456">
        <v>13032862337</v>
      </c>
      <c r="H14456" t="s">
        <v>76757</v>
      </c>
      <c r="N14456" t="s">
        <v>287</v>
      </c>
      <c r="P14456" t="s">
        <v>50</v>
      </c>
      <c r="U14456" s="1">
        <v>45407</v>
      </c>
      <c r="V14456" s="1">
        <v>45407</v>
      </c>
      <c r="W14456" s="1">
        <v>45407.359027777777</v>
      </c>
      <c r="X14456" s="1">
        <v>45407.359027777777</v>
      </c>
      <c r="AC14456" t="s">
        <v>53</v>
      </c>
      <c r="AD14456">
        <v>1000000001</v>
      </c>
      <c r="AE14456" s="1">
        <v>39973.351388888892</v>
      </c>
      <c r="AF14456" t="s">
        <v>3377</v>
      </c>
      <c r="AG14456" t="s">
        <v>76758</v>
      </c>
      <c r="AH14456" t="s">
        <v>51</v>
      </c>
      <c r="AJ14456" t="s">
        <v>53</v>
      </c>
      <c r="AK14456" t="s">
        <v>78</v>
      </c>
      <c r="AO14456" t="s">
        <v>51552</v>
      </c>
    </row>
    <row r="14457" spans="1:42" x14ac:dyDescent="0.35">
      <c r="A14457" t="s">
        <v>76759</v>
      </c>
      <c r="B14457" t="s">
        <v>7628</v>
      </c>
      <c r="C14457" t="s">
        <v>32366</v>
      </c>
      <c r="F14457" t="s">
        <v>76760</v>
      </c>
      <c r="H14457" t="s">
        <v>76759</v>
      </c>
      <c r="J14457" t="s">
        <v>76761</v>
      </c>
      <c r="N14457" t="s">
        <v>398</v>
      </c>
      <c r="O14457">
        <v>88401</v>
      </c>
      <c r="P14457" t="s">
        <v>50</v>
      </c>
      <c r="U14457" s="1">
        <v>45407</v>
      </c>
      <c r="V14457" s="1">
        <v>45407</v>
      </c>
      <c r="AC14457" t="s">
        <v>53</v>
      </c>
      <c r="AD14457">
        <v>2972125121</v>
      </c>
      <c r="AE14457" s="1">
        <v>44811.7</v>
      </c>
      <c r="AG14457" t="s">
        <v>76762</v>
      </c>
      <c r="AH14457" t="s">
        <v>51</v>
      </c>
      <c r="AJ14457" t="s">
        <v>53</v>
      </c>
      <c r="AO14457" t="s">
        <v>5443</v>
      </c>
    </row>
    <row r="14458" spans="1:42" x14ac:dyDescent="0.35">
      <c r="A14458" t="s">
        <v>76763</v>
      </c>
      <c r="B14458" t="s">
        <v>3167</v>
      </c>
      <c r="C14458" t="s">
        <v>76764</v>
      </c>
      <c r="F14458" t="s">
        <v>76765</v>
      </c>
      <c r="H14458" t="s">
        <v>76763</v>
      </c>
      <c r="J14458" t="s">
        <v>55345</v>
      </c>
      <c r="K14458" t="s">
        <v>76766</v>
      </c>
      <c r="M14458" t="s">
        <v>7964</v>
      </c>
      <c r="N14458" t="s">
        <v>264</v>
      </c>
      <c r="O14458">
        <v>79730</v>
      </c>
      <c r="P14458" t="s">
        <v>50</v>
      </c>
      <c r="U14458" s="1">
        <v>45407</v>
      </c>
      <c r="V14458" s="1">
        <v>45407</v>
      </c>
      <c r="AC14458" t="s">
        <v>51</v>
      </c>
      <c r="AD14458">
        <v>2969825417</v>
      </c>
      <c r="AE14458" s="1">
        <v>43321.541666666664</v>
      </c>
      <c r="AG14458" t="s">
        <v>76767</v>
      </c>
      <c r="AH14458" t="s">
        <v>51</v>
      </c>
      <c r="AJ14458" t="s">
        <v>53</v>
      </c>
      <c r="AO14458" t="s">
        <v>5443</v>
      </c>
    </row>
    <row r="14459" spans="1:42" x14ac:dyDescent="0.35">
      <c r="A14459" t="s">
        <v>76768</v>
      </c>
      <c r="B14459" t="s">
        <v>76769</v>
      </c>
      <c r="C14459" t="s">
        <v>22427</v>
      </c>
      <c r="F14459">
        <v>19152183024</v>
      </c>
      <c r="H14459" t="s">
        <v>76768</v>
      </c>
      <c r="J14459" t="s">
        <v>17887</v>
      </c>
      <c r="K14459" t="s">
        <v>76770</v>
      </c>
      <c r="M14459" t="s">
        <v>76771</v>
      </c>
      <c r="N14459" t="s">
        <v>398</v>
      </c>
      <c r="O14459">
        <v>87059</v>
      </c>
      <c r="P14459" t="s">
        <v>50</v>
      </c>
      <c r="U14459" s="1">
        <v>45408</v>
      </c>
      <c r="V14459" s="1">
        <v>45408</v>
      </c>
      <c r="W14459" s="1">
        <v>45408.570833333331</v>
      </c>
      <c r="X14459" s="1">
        <v>45408.570833333331</v>
      </c>
      <c r="AC14459" t="s">
        <v>53</v>
      </c>
      <c r="AD14459">
        <v>2969723035</v>
      </c>
      <c r="AE14459" s="1">
        <v>42767.491666666669</v>
      </c>
      <c r="AF14459" t="s">
        <v>76772</v>
      </c>
      <c r="AG14459" t="s">
        <v>76773</v>
      </c>
      <c r="AH14459" t="s">
        <v>51</v>
      </c>
      <c r="AJ14459" t="s">
        <v>53</v>
      </c>
      <c r="AK14459" t="s">
        <v>78</v>
      </c>
      <c r="AO14459" t="s">
        <v>5443</v>
      </c>
      <c r="AP14459" s="1">
        <v>45408.570138888892</v>
      </c>
    </row>
    <row r="14460" spans="1:42" x14ac:dyDescent="0.35">
      <c r="A14460" t="s">
        <v>76774</v>
      </c>
      <c r="B14460" t="s">
        <v>17496</v>
      </c>
      <c r="C14460" t="s">
        <v>707</v>
      </c>
      <c r="F14460" t="s">
        <v>47</v>
      </c>
      <c r="H14460" t="s">
        <v>76775</v>
      </c>
      <c r="J14460" t="s">
        <v>49</v>
      </c>
      <c r="P14460" t="s">
        <v>50</v>
      </c>
      <c r="U14460" s="1">
        <v>45408</v>
      </c>
      <c r="V14460" s="1">
        <v>45408</v>
      </c>
      <c r="W14460" s="1">
        <v>45408.530555555553</v>
      </c>
      <c r="X14460" s="1">
        <v>45408.530555555553</v>
      </c>
      <c r="AC14460" t="s">
        <v>53</v>
      </c>
      <c r="AD14460">
        <v>1000000000</v>
      </c>
      <c r="AE14460" s="1">
        <v>37295</v>
      </c>
      <c r="AG14460" t="s">
        <v>76776</v>
      </c>
      <c r="AH14460" t="s">
        <v>51</v>
      </c>
      <c r="AJ14460" t="s">
        <v>53</v>
      </c>
      <c r="AO14460" t="s">
        <v>5443</v>
      </c>
      <c r="AP14460" s="1">
        <v>45449.680555555555</v>
      </c>
    </row>
    <row r="14461" spans="1:42" x14ac:dyDescent="0.35">
      <c r="A14461" t="s">
        <v>76777</v>
      </c>
      <c r="B14461" t="s">
        <v>11832</v>
      </c>
      <c r="C14461" t="s">
        <v>860</v>
      </c>
      <c r="D14461" t="s">
        <v>240</v>
      </c>
      <c r="H14461" t="s">
        <v>76778</v>
      </c>
      <c r="J14461" t="s">
        <v>49</v>
      </c>
      <c r="P14461" t="s">
        <v>50</v>
      </c>
      <c r="U14461" s="1">
        <v>45408</v>
      </c>
      <c r="V14461" s="1">
        <v>45408</v>
      </c>
      <c r="W14461" s="1">
        <v>45408.529861111114</v>
      </c>
      <c r="X14461" s="1">
        <v>45408.529861111114</v>
      </c>
      <c r="AC14461" t="s">
        <v>53</v>
      </c>
      <c r="AD14461">
        <v>1000000000</v>
      </c>
      <c r="AE14461" s="1">
        <v>37295</v>
      </c>
      <c r="AG14461" t="s">
        <v>76779</v>
      </c>
      <c r="AH14461" t="s">
        <v>51</v>
      </c>
      <c r="AJ14461" t="s">
        <v>53</v>
      </c>
      <c r="AO14461" t="s">
        <v>5443</v>
      </c>
      <c r="AP14461" s="1">
        <v>45454.50277777778</v>
      </c>
    </row>
    <row r="14462" spans="1:42" x14ac:dyDescent="0.35">
      <c r="A14462" t="s">
        <v>76780</v>
      </c>
      <c r="B14462" t="s">
        <v>46937</v>
      </c>
      <c r="C14462" t="s">
        <v>16501</v>
      </c>
      <c r="D14462" t="s">
        <v>282</v>
      </c>
      <c r="F14462" t="s">
        <v>47</v>
      </c>
      <c r="H14462" t="s">
        <v>76781</v>
      </c>
      <c r="J14462" t="s">
        <v>49</v>
      </c>
      <c r="P14462" t="s">
        <v>50</v>
      </c>
      <c r="U14462" s="1">
        <v>45408</v>
      </c>
      <c r="V14462" s="1">
        <v>45408</v>
      </c>
      <c r="W14462" s="1">
        <v>45411.384722222225</v>
      </c>
      <c r="X14462" s="1">
        <v>45411.384722222225</v>
      </c>
      <c r="AC14462" t="s">
        <v>53</v>
      </c>
      <c r="AD14462">
        <v>1000000000</v>
      </c>
      <c r="AE14462" s="1">
        <v>37295</v>
      </c>
      <c r="AG14462" t="s">
        <v>76782</v>
      </c>
      <c r="AH14462" t="s">
        <v>51</v>
      </c>
      <c r="AJ14462" t="s">
        <v>53</v>
      </c>
      <c r="AO14462" t="s">
        <v>5443</v>
      </c>
      <c r="AP14462" s="1">
        <v>45440.678472222222</v>
      </c>
    </row>
    <row r="14463" spans="1:42" x14ac:dyDescent="0.35">
      <c r="A14463" t="s">
        <v>76783</v>
      </c>
      <c r="B14463" t="s">
        <v>7246</v>
      </c>
      <c r="C14463" t="s">
        <v>76784</v>
      </c>
      <c r="F14463">
        <v>17206203741</v>
      </c>
      <c r="H14463" t="s">
        <v>76783</v>
      </c>
      <c r="J14463" t="s">
        <v>76785</v>
      </c>
      <c r="K14463" t="s">
        <v>76786</v>
      </c>
      <c r="M14463" t="s">
        <v>27697</v>
      </c>
      <c r="N14463" t="s">
        <v>287</v>
      </c>
      <c r="O14463">
        <v>80229</v>
      </c>
      <c r="P14463" t="s">
        <v>50</v>
      </c>
      <c r="U14463" s="1">
        <v>45408</v>
      </c>
      <c r="V14463" s="1">
        <v>45408</v>
      </c>
      <c r="W14463" s="1">
        <v>45408.543055555558</v>
      </c>
      <c r="X14463" s="1">
        <v>45408.543055555558</v>
      </c>
      <c r="AC14463" t="s">
        <v>53</v>
      </c>
      <c r="AD14463">
        <v>1000000001</v>
      </c>
      <c r="AE14463" s="1">
        <v>39973.351388888892</v>
      </c>
      <c r="AF14463" t="s">
        <v>3377</v>
      </c>
      <c r="AG14463" t="s">
        <v>76787</v>
      </c>
      <c r="AH14463" t="s">
        <v>51</v>
      </c>
      <c r="AJ14463" t="s">
        <v>53</v>
      </c>
      <c r="AK14463" t="s">
        <v>78</v>
      </c>
      <c r="AO14463" t="s">
        <v>51983</v>
      </c>
      <c r="AP14463" s="1">
        <v>45429.636805555558</v>
      </c>
    </row>
    <row r="14464" spans="1:42" x14ac:dyDescent="0.35">
      <c r="A14464" t="s">
        <v>76788</v>
      </c>
      <c r="B14464" t="s">
        <v>76789</v>
      </c>
      <c r="C14464" t="s">
        <v>894</v>
      </c>
      <c r="F14464">
        <v>15058951565</v>
      </c>
      <c r="H14464" t="s">
        <v>76788</v>
      </c>
      <c r="J14464" t="s">
        <v>76790</v>
      </c>
      <c r="K14464" t="s">
        <v>76791</v>
      </c>
      <c r="L14464" t="s">
        <v>76792</v>
      </c>
      <c r="M14464" t="s">
        <v>419</v>
      </c>
      <c r="N14464" t="s">
        <v>398</v>
      </c>
      <c r="O14464">
        <v>87105</v>
      </c>
      <c r="P14464" t="s">
        <v>50</v>
      </c>
      <c r="U14464" s="1">
        <v>45408</v>
      </c>
      <c r="V14464" s="1">
        <v>45408</v>
      </c>
      <c r="W14464" s="1">
        <v>45408.538888888892</v>
      </c>
      <c r="X14464" s="1">
        <v>45408.538888888892</v>
      </c>
      <c r="AC14464" t="s">
        <v>53</v>
      </c>
      <c r="AD14464">
        <v>1000000001</v>
      </c>
      <c r="AE14464" s="1">
        <v>39973.351388888892</v>
      </c>
      <c r="AF14464" t="s">
        <v>3377</v>
      </c>
      <c r="AG14464" t="s">
        <v>76793</v>
      </c>
      <c r="AH14464" t="s">
        <v>51</v>
      </c>
      <c r="AJ14464" t="s">
        <v>53</v>
      </c>
      <c r="AK14464" t="s">
        <v>78</v>
      </c>
      <c r="AO14464" t="s">
        <v>5443</v>
      </c>
      <c r="AP14464" s="1">
        <v>45419.359722222223</v>
      </c>
    </row>
    <row r="14465" spans="1:43" x14ac:dyDescent="0.35">
      <c r="A14465" t="s">
        <v>5110</v>
      </c>
      <c r="B14465" t="s">
        <v>5107</v>
      </c>
      <c r="C14465" t="s">
        <v>5108</v>
      </c>
      <c r="F14465">
        <v>19152618269</v>
      </c>
      <c r="H14465" t="s">
        <v>76794</v>
      </c>
      <c r="J14465" t="s">
        <v>76795</v>
      </c>
      <c r="K14465" t="s">
        <v>76796</v>
      </c>
      <c r="M14465" t="s">
        <v>148</v>
      </c>
      <c r="N14465" t="s">
        <v>637</v>
      </c>
      <c r="O14465">
        <v>79928</v>
      </c>
      <c r="P14465" t="s">
        <v>50</v>
      </c>
      <c r="U14465" s="1">
        <v>45408</v>
      </c>
      <c r="V14465" s="1">
        <v>45408</v>
      </c>
      <c r="W14465" s="1">
        <v>45408.529166666667</v>
      </c>
      <c r="X14465" s="1">
        <v>45408.529166666667</v>
      </c>
      <c r="AC14465" t="s">
        <v>53</v>
      </c>
      <c r="AD14465">
        <v>1000000001</v>
      </c>
      <c r="AE14465" s="1">
        <v>39973.351388888892</v>
      </c>
      <c r="AF14465" t="s">
        <v>3377</v>
      </c>
      <c r="AG14465" t="s">
        <v>76797</v>
      </c>
      <c r="AH14465" t="s">
        <v>51</v>
      </c>
      <c r="AJ14465" t="s">
        <v>53</v>
      </c>
      <c r="AK14465" t="s">
        <v>78</v>
      </c>
      <c r="AO14465" t="s">
        <v>5443</v>
      </c>
      <c r="AP14465" s="1">
        <v>45426.402777777781</v>
      </c>
    </row>
    <row r="14466" spans="1:43" x14ac:dyDescent="0.35">
      <c r="A14466" t="s">
        <v>76798</v>
      </c>
      <c r="B14466" t="s">
        <v>33953</v>
      </c>
      <c r="C14466" t="s">
        <v>4884</v>
      </c>
      <c r="F14466">
        <v>17199402616</v>
      </c>
      <c r="H14466" t="s">
        <v>76798</v>
      </c>
      <c r="K14466" t="s">
        <v>76799</v>
      </c>
      <c r="M14466" t="s">
        <v>76800</v>
      </c>
      <c r="N14466" t="s">
        <v>287</v>
      </c>
      <c r="O14466">
        <v>81143</v>
      </c>
      <c r="P14466" t="s">
        <v>50</v>
      </c>
      <c r="U14466" s="1">
        <v>45408</v>
      </c>
      <c r="V14466" s="1">
        <v>45408</v>
      </c>
      <c r="W14466" s="1">
        <v>45408.686111111114</v>
      </c>
      <c r="X14466" s="1">
        <v>45408.686111111114</v>
      </c>
      <c r="AC14466" t="s">
        <v>53</v>
      </c>
      <c r="AD14466">
        <v>1000000001</v>
      </c>
      <c r="AE14466" s="1">
        <v>39973.351388888892</v>
      </c>
      <c r="AF14466" t="s">
        <v>3377</v>
      </c>
      <c r="AG14466" t="s">
        <v>76801</v>
      </c>
      <c r="AH14466" t="s">
        <v>51</v>
      </c>
      <c r="AJ14466" t="s">
        <v>53</v>
      </c>
      <c r="AK14466" t="s">
        <v>78</v>
      </c>
      <c r="AO14466" t="s">
        <v>51552</v>
      </c>
    </row>
    <row r="14467" spans="1:43" x14ac:dyDescent="0.35">
      <c r="A14467" t="s">
        <v>76802</v>
      </c>
      <c r="B14467" t="s">
        <v>76803</v>
      </c>
      <c r="C14467" t="s">
        <v>1704</v>
      </c>
      <c r="F14467">
        <v>19702603766</v>
      </c>
      <c r="H14467" t="s">
        <v>76802</v>
      </c>
      <c r="J14467" t="s">
        <v>76804</v>
      </c>
      <c r="K14467" t="s">
        <v>76805</v>
      </c>
      <c r="M14467" t="s">
        <v>143</v>
      </c>
      <c r="O14467">
        <v>81503</v>
      </c>
      <c r="P14467" t="s">
        <v>15723</v>
      </c>
      <c r="U14467" s="1">
        <v>45409</v>
      </c>
      <c r="V14467" s="1">
        <v>45409</v>
      </c>
      <c r="W14467" s="1">
        <v>45409.664583333331</v>
      </c>
      <c r="X14467" s="1">
        <v>45409.664583333331</v>
      </c>
      <c r="AC14467" t="s">
        <v>53</v>
      </c>
      <c r="AD14467">
        <v>1000000001</v>
      </c>
      <c r="AE14467" s="1">
        <v>39973.351388888892</v>
      </c>
      <c r="AF14467" t="s">
        <v>3377</v>
      </c>
      <c r="AG14467" t="s">
        <v>76806</v>
      </c>
      <c r="AH14467" t="s">
        <v>51</v>
      </c>
      <c r="AJ14467" t="s">
        <v>53</v>
      </c>
      <c r="AK14467" t="s">
        <v>78</v>
      </c>
      <c r="AO14467" t="s">
        <v>51552</v>
      </c>
    </row>
    <row r="14468" spans="1:43" x14ac:dyDescent="0.35">
      <c r="A14468" t="s">
        <v>76807</v>
      </c>
      <c r="B14468" t="s">
        <v>31786</v>
      </c>
      <c r="C14468" t="s">
        <v>3285</v>
      </c>
      <c r="F14468">
        <v>14044283567</v>
      </c>
      <c r="H14468" t="s">
        <v>76808</v>
      </c>
      <c r="J14468" t="s">
        <v>76809</v>
      </c>
      <c r="K14468" t="s">
        <v>76810</v>
      </c>
      <c r="M14468" t="s">
        <v>76811</v>
      </c>
      <c r="N14468" t="s">
        <v>17464</v>
      </c>
      <c r="O14468">
        <v>30127</v>
      </c>
      <c r="P14468" t="s">
        <v>50</v>
      </c>
      <c r="U14468" s="1">
        <v>45409</v>
      </c>
      <c r="V14468" s="1">
        <v>45409</v>
      </c>
      <c r="AC14468" t="s">
        <v>53</v>
      </c>
      <c r="AD14468">
        <v>1000000001</v>
      </c>
      <c r="AE14468" s="1">
        <v>39973.351388888892</v>
      </c>
      <c r="AG14468" t="s">
        <v>76812</v>
      </c>
      <c r="AH14468" t="s">
        <v>51</v>
      </c>
      <c r="AJ14468" t="s">
        <v>53</v>
      </c>
      <c r="AO14468" t="s">
        <v>5443</v>
      </c>
    </row>
    <row r="14469" spans="1:43" x14ac:dyDescent="0.35">
      <c r="A14469" t="s">
        <v>76813</v>
      </c>
      <c r="B14469" t="s">
        <v>3348</v>
      </c>
      <c r="C14469" t="s">
        <v>76814</v>
      </c>
      <c r="F14469" t="s">
        <v>76815</v>
      </c>
      <c r="H14469" t="s">
        <v>76813</v>
      </c>
      <c r="J14469" t="s">
        <v>76816</v>
      </c>
      <c r="K14469" t="s">
        <v>76817</v>
      </c>
      <c r="M14469" t="s">
        <v>45770</v>
      </c>
      <c r="N14469" t="s">
        <v>65</v>
      </c>
      <c r="O14469">
        <v>80642</v>
      </c>
      <c r="P14469" t="s">
        <v>50</v>
      </c>
      <c r="U14469" s="1">
        <v>45409</v>
      </c>
      <c r="V14469" s="1">
        <v>45409</v>
      </c>
      <c r="W14469" s="1">
        <v>45409.679166666669</v>
      </c>
      <c r="X14469" s="1">
        <v>45409.679166666669</v>
      </c>
      <c r="AC14469" t="s">
        <v>53</v>
      </c>
      <c r="AD14469">
        <v>1000000001</v>
      </c>
      <c r="AE14469" s="1">
        <v>39973.351388888892</v>
      </c>
      <c r="AF14469" t="s">
        <v>3377</v>
      </c>
      <c r="AG14469" t="s">
        <v>76818</v>
      </c>
      <c r="AH14469" t="s">
        <v>51</v>
      </c>
      <c r="AJ14469" t="s">
        <v>53</v>
      </c>
      <c r="AK14469" t="s">
        <v>78</v>
      </c>
      <c r="AO14469" t="s">
        <v>5443</v>
      </c>
      <c r="AP14469" s="1">
        <v>45475.26458333333</v>
      </c>
    </row>
    <row r="14470" spans="1:43" x14ac:dyDescent="0.35">
      <c r="A14470" t="s">
        <v>76819</v>
      </c>
      <c r="B14470" t="s">
        <v>80</v>
      </c>
      <c r="C14470" t="s">
        <v>996</v>
      </c>
      <c r="F14470">
        <v>15754156467</v>
      </c>
      <c r="H14470" t="s">
        <v>76819</v>
      </c>
      <c r="K14470" t="s">
        <v>76820</v>
      </c>
      <c r="M14470" t="s">
        <v>783</v>
      </c>
      <c r="N14470" t="s">
        <v>398</v>
      </c>
      <c r="O14470">
        <v>88337</v>
      </c>
      <c r="P14470" t="s">
        <v>50</v>
      </c>
      <c r="U14470" s="1">
        <v>45409</v>
      </c>
      <c r="V14470" s="1">
        <v>45409</v>
      </c>
      <c r="W14470" s="1">
        <v>45409.593055555553</v>
      </c>
      <c r="X14470" s="1">
        <v>45409.593055555553</v>
      </c>
      <c r="AC14470" t="s">
        <v>53</v>
      </c>
      <c r="AD14470">
        <v>1000000001</v>
      </c>
      <c r="AE14470" s="1">
        <v>39973.351388888892</v>
      </c>
      <c r="AF14470" t="s">
        <v>3377</v>
      </c>
      <c r="AG14470" t="s">
        <v>76821</v>
      </c>
      <c r="AH14470" t="s">
        <v>51</v>
      </c>
      <c r="AJ14470" t="s">
        <v>53</v>
      </c>
      <c r="AK14470" t="s">
        <v>78</v>
      </c>
      <c r="AO14470" t="s">
        <v>5443</v>
      </c>
      <c r="AP14470" s="1">
        <v>45432.804861111108</v>
      </c>
      <c r="AQ14470" s="1">
        <v>45451.463888888888</v>
      </c>
    </row>
    <row r="14471" spans="1:43" x14ac:dyDescent="0.35">
      <c r="A14471" t="s">
        <v>76822</v>
      </c>
      <c r="B14471" t="s">
        <v>736</v>
      </c>
      <c r="C14471" t="s">
        <v>21720</v>
      </c>
      <c r="F14471">
        <v>17202406046</v>
      </c>
      <c r="H14471" t="s">
        <v>76822</v>
      </c>
      <c r="J14471" t="s">
        <v>76823</v>
      </c>
      <c r="K14471" t="s">
        <v>76824</v>
      </c>
      <c r="M14471" t="s">
        <v>1251</v>
      </c>
      <c r="N14471" t="s">
        <v>287</v>
      </c>
      <c r="O14471">
        <v>80003</v>
      </c>
      <c r="P14471" t="s">
        <v>50</v>
      </c>
      <c r="U14471" s="1">
        <v>45410</v>
      </c>
      <c r="V14471" s="1">
        <v>45410</v>
      </c>
      <c r="W14471" s="1">
        <v>45410.501388888886</v>
      </c>
      <c r="X14471" s="1">
        <v>45410.501388888886</v>
      </c>
      <c r="AC14471" t="s">
        <v>53</v>
      </c>
      <c r="AD14471">
        <v>2972057056</v>
      </c>
      <c r="AE14471" s="1">
        <v>44613.085416666669</v>
      </c>
      <c r="AF14471" t="s">
        <v>76825</v>
      </c>
      <c r="AG14471" t="s">
        <v>76826</v>
      </c>
      <c r="AH14471" t="s">
        <v>51</v>
      </c>
      <c r="AJ14471" t="s">
        <v>53</v>
      </c>
      <c r="AK14471" t="s">
        <v>78</v>
      </c>
      <c r="AO14471" t="s">
        <v>51983</v>
      </c>
      <c r="AP14471" s="1">
        <v>45412.473611111112</v>
      </c>
    </row>
    <row r="14472" spans="1:43" x14ac:dyDescent="0.35">
      <c r="A14472" t="s">
        <v>76827</v>
      </c>
      <c r="B14472" t="s">
        <v>6882</v>
      </c>
      <c r="C14472" t="s">
        <v>11910</v>
      </c>
      <c r="F14472">
        <v>19039204060</v>
      </c>
      <c r="H14472" t="s">
        <v>76827</v>
      </c>
      <c r="J14472" t="s">
        <v>4293</v>
      </c>
      <c r="K14472" t="s">
        <v>45322</v>
      </c>
      <c r="M14472" t="s">
        <v>35923</v>
      </c>
      <c r="N14472" t="s">
        <v>18045</v>
      </c>
      <c r="O14472">
        <v>71108</v>
      </c>
      <c r="P14472" t="s">
        <v>50</v>
      </c>
      <c r="U14472" s="1">
        <v>45411</v>
      </c>
      <c r="V14472" s="1">
        <v>45411</v>
      </c>
      <c r="W14472" s="1">
        <v>45411.593055555553</v>
      </c>
      <c r="X14472" s="1">
        <v>45411.593055555553</v>
      </c>
      <c r="AC14472" t="s">
        <v>53</v>
      </c>
      <c r="AD14472">
        <v>2969634929</v>
      </c>
      <c r="AE14472" s="1">
        <v>41799.665972222225</v>
      </c>
      <c r="AF14472" t="s">
        <v>4296</v>
      </c>
      <c r="AG14472" t="s">
        <v>76828</v>
      </c>
      <c r="AH14472" t="s">
        <v>51</v>
      </c>
      <c r="AJ14472" t="s">
        <v>53</v>
      </c>
      <c r="AK14472" t="s">
        <v>78</v>
      </c>
      <c r="AO14472" t="s">
        <v>5443</v>
      </c>
      <c r="AP14472" s="1">
        <v>45412.385416666664</v>
      </c>
    </row>
    <row r="14473" spans="1:43" x14ac:dyDescent="0.35">
      <c r="A14473" t="s">
        <v>76829</v>
      </c>
      <c r="B14473" t="s">
        <v>44540</v>
      </c>
      <c r="C14473" t="s">
        <v>7055</v>
      </c>
      <c r="F14473">
        <v>15756448841</v>
      </c>
      <c r="H14473" t="s">
        <v>76829</v>
      </c>
      <c r="J14473" t="s">
        <v>76830</v>
      </c>
      <c r="K14473" t="s">
        <v>76831</v>
      </c>
      <c r="M14473" t="s">
        <v>545</v>
      </c>
      <c r="N14473" t="s">
        <v>398</v>
      </c>
      <c r="O14473">
        <v>88032</v>
      </c>
      <c r="P14473" t="s">
        <v>50</v>
      </c>
      <c r="U14473" s="1">
        <v>45411</v>
      </c>
      <c r="V14473" s="1">
        <v>45411</v>
      </c>
      <c r="W14473" s="1">
        <v>45411.569444444445</v>
      </c>
      <c r="X14473" s="1">
        <v>45411.569444444445</v>
      </c>
      <c r="AC14473" t="s">
        <v>53</v>
      </c>
      <c r="AD14473">
        <v>2974216973</v>
      </c>
      <c r="AE14473" s="1">
        <v>45411.598611111112</v>
      </c>
      <c r="AF14473" t="s">
        <v>76832</v>
      </c>
      <c r="AG14473" t="s">
        <v>76833</v>
      </c>
      <c r="AH14473" t="s">
        <v>51</v>
      </c>
      <c r="AJ14473" t="s">
        <v>53</v>
      </c>
      <c r="AK14473" t="s">
        <v>78</v>
      </c>
      <c r="AO14473" t="s">
        <v>5443</v>
      </c>
      <c r="AP14473" s="1">
        <v>45411.645138888889</v>
      </c>
      <c r="AQ14473" s="1">
        <v>45411.607638888891</v>
      </c>
    </row>
    <row r="14474" spans="1:43" x14ac:dyDescent="0.35">
      <c r="A14474" t="s">
        <v>76834</v>
      </c>
      <c r="B14474" t="s">
        <v>76835</v>
      </c>
      <c r="C14474" t="s">
        <v>8192</v>
      </c>
      <c r="F14474" t="s">
        <v>76836</v>
      </c>
      <c r="H14474" t="s">
        <v>76837</v>
      </c>
      <c r="J14474" t="s">
        <v>30289</v>
      </c>
      <c r="K14474" t="s">
        <v>21931</v>
      </c>
      <c r="M14474" t="s">
        <v>21932</v>
      </c>
      <c r="N14474" t="s">
        <v>264</v>
      </c>
      <c r="O14474">
        <v>78022</v>
      </c>
      <c r="P14474" t="s">
        <v>50</v>
      </c>
      <c r="U14474" s="1">
        <v>45411</v>
      </c>
      <c r="V14474" s="1">
        <v>45411</v>
      </c>
      <c r="W14474" s="1">
        <v>45411.413194444445</v>
      </c>
      <c r="X14474" s="1">
        <v>45411.413194444445</v>
      </c>
      <c r="AC14474" t="s">
        <v>53</v>
      </c>
      <c r="AD14474">
        <v>2969537768</v>
      </c>
      <c r="AE14474" s="1">
        <v>39794.362500000003</v>
      </c>
      <c r="AF14474" t="s">
        <v>21919</v>
      </c>
      <c r="AG14474" t="s">
        <v>76838</v>
      </c>
      <c r="AH14474" t="s">
        <v>51</v>
      </c>
      <c r="AJ14474" t="s">
        <v>53</v>
      </c>
      <c r="AO14474" t="s">
        <v>5443</v>
      </c>
      <c r="AP14474" s="1">
        <v>45462.325694444444</v>
      </c>
      <c r="AQ14474" s="1">
        <v>44139.536111111112</v>
      </c>
    </row>
    <row r="14475" spans="1:43" x14ac:dyDescent="0.35">
      <c r="A14475" t="s">
        <v>76839</v>
      </c>
      <c r="B14475" t="s">
        <v>10425</v>
      </c>
      <c r="C14475" t="s">
        <v>6574</v>
      </c>
      <c r="F14475">
        <v>19702941726</v>
      </c>
      <c r="H14475" t="s">
        <v>76840</v>
      </c>
      <c r="J14475" t="s">
        <v>76841</v>
      </c>
      <c r="K14475" t="s">
        <v>76842</v>
      </c>
      <c r="L14475" t="s">
        <v>76843</v>
      </c>
      <c r="M14475" t="s">
        <v>1822</v>
      </c>
      <c r="N14475" t="s">
        <v>287</v>
      </c>
      <c r="O14475">
        <v>80538</v>
      </c>
      <c r="P14475" t="s">
        <v>50</v>
      </c>
      <c r="U14475" s="1">
        <v>45411</v>
      </c>
      <c r="V14475" s="1">
        <v>45411</v>
      </c>
      <c r="W14475" s="1">
        <v>45411.887499999997</v>
      </c>
      <c r="X14475" s="1">
        <v>45411.887499999997</v>
      </c>
      <c r="AC14475" t="s">
        <v>53</v>
      </c>
      <c r="AD14475">
        <v>2974219169</v>
      </c>
      <c r="AE14475" s="1">
        <v>45412.508333333331</v>
      </c>
      <c r="AF14475" t="s">
        <v>76844</v>
      </c>
      <c r="AG14475" t="s">
        <v>76845</v>
      </c>
      <c r="AH14475" t="s">
        <v>51</v>
      </c>
      <c r="AJ14475" t="s">
        <v>53</v>
      </c>
      <c r="AK14475" t="s">
        <v>78</v>
      </c>
      <c r="AO14475" t="s">
        <v>5443</v>
      </c>
      <c r="AP14475" s="1">
        <v>45459.822916666664</v>
      </c>
    </row>
    <row r="14476" spans="1:43" x14ac:dyDescent="0.35">
      <c r="A14476" t="s">
        <v>76846</v>
      </c>
      <c r="B14476" t="s">
        <v>57457</v>
      </c>
      <c r="C14476" t="s">
        <v>11910</v>
      </c>
      <c r="F14476">
        <v>15752661144</v>
      </c>
      <c r="H14476" t="s">
        <v>76846</v>
      </c>
      <c r="J14476" t="s">
        <v>46294</v>
      </c>
      <c r="K14476" t="s">
        <v>18003</v>
      </c>
      <c r="M14476" t="s">
        <v>18004</v>
      </c>
      <c r="N14476" t="s">
        <v>1466</v>
      </c>
      <c r="O14476">
        <v>67860</v>
      </c>
      <c r="P14476" t="s">
        <v>50</v>
      </c>
      <c r="U14476" s="1">
        <v>45411</v>
      </c>
      <c r="V14476" s="1">
        <v>45411</v>
      </c>
      <c r="W14476" s="1">
        <v>45411.445138888892</v>
      </c>
      <c r="X14476" s="1">
        <v>45411.445138888892</v>
      </c>
      <c r="AC14476" t="s">
        <v>53</v>
      </c>
      <c r="AD14476">
        <v>2969782511</v>
      </c>
      <c r="AE14476" s="1">
        <v>43167.54791666667</v>
      </c>
      <c r="AF14476" t="s">
        <v>18005</v>
      </c>
      <c r="AG14476" t="s">
        <v>76847</v>
      </c>
      <c r="AH14476" t="s">
        <v>51</v>
      </c>
      <c r="AJ14476" t="s">
        <v>53</v>
      </c>
      <c r="AK14476" t="s">
        <v>78</v>
      </c>
      <c r="AO14476" t="s">
        <v>51552</v>
      </c>
      <c r="AP14476" s="1">
        <v>45436.293055555558</v>
      </c>
    </row>
    <row r="14477" spans="1:43" x14ac:dyDescent="0.35">
      <c r="A14477" t="s">
        <v>76848</v>
      </c>
      <c r="B14477" t="s">
        <v>403</v>
      </c>
      <c r="C14477" t="s">
        <v>3651</v>
      </c>
      <c r="F14477" t="s">
        <v>76849</v>
      </c>
      <c r="H14477" t="s">
        <v>76848</v>
      </c>
      <c r="J14477" t="s">
        <v>3478</v>
      </c>
      <c r="K14477" t="s">
        <v>17796</v>
      </c>
      <c r="M14477" t="s">
        <v>17797</v>
      </c>
      <c r="N14477" t="s">
        <v>7398</v>
      </c>
      <c r="O14477">
        <v>84663</v>
      </c>
      <c r="P14477" t="s">
        <v>50</v>
      </c>
      <c r="U14477" s="1">
        <v>45411</v>
      </c>
      <c r="V14477" s="1">
        <v>45411</v>
      </c>
      <c r="W14477" s="1">
        <v>45411.45416666667</v>
      </c>
      <c r="X14477" s="1">
        <v>45411.45416666667</v>
      </c>
      <c r="AC14477" t="s">
        <v>53</v>
      </c>
      <c r="AD14477">
        <v>2969475096</v>
      </c>
      <c r="AE14477" s="1">
        <v>37141</v>
      </c>
      <c r="AF14477" t="s">
        <v>28529</v>
      </c>
      <c r="AG14477" t="s">
        <v>76850</v>
      </c>
      <c r="AH14477" t="s">
        <v>51</v>
      </c>
      <c r="AJ14477" t="s">
        <v>53</v>
      </c>
      <c r="AO14477" t="s">
        <v>5443</v>
      </c>
      <c r="AP14477" s="1">
        <v>45476.581250000003</v>
      </c>
      <c r="AQ14477" s="1">
        <v>45476.59375</v>
      </c>
    </row>
    <row r="14478" spans="1:43" x14ac:dyDescent="0.35">
      <c r="A14478" t="s">
        <v>76851</v>
      </c>
      <c r="B14478" t="s">
        <v>1574</v>
      </c>
      <c r="C14478" t="s">
        <v>3118</v>
      </c>
      <c r="F14478">
        <v>19707390606</v>
      </c>
      <c r="H14478" t="s">
        <v>76851</v>
      </c>
      <c r="K14478" t="s">
        <v>76852</v>
      </c>
      <c r="M14478" t="s">
        <v>76853</v>
      </c>
      <c r="N14478" t="s">
        <v>287</v>
      </c>
      <c r="O14478">
        <v>81331</v>
      </c>
      <c r="P14478" t="s">
        <v>50</v>
      </c>
      <c r="U14478" s="1">
        <v>45411</v>
      </c>
      <c r="V14478" s="1">
        <v>45411</v>
      </c>
      <c r="W14478" s="1">
        <v>45411.45416666667</v>
      </c>
      <c r="X14478" s="1">
        <v>45411.45416666667</v>
      </c>
      <c r="AC14478" t="s">
        <v>53</v>
      </c>
      <c r="AD14478">
        <v>1000000001</v>
      </c>
      <c r="AE14478" s="1">
        <v>39973.351388888892</v>
      </c>
      <c r="AF14478" t="s">
        <v>3377</v>
      </c>
      <c r="AG14478" t="s">
        <v>76854</v>
      </c>
      <c r="AH14478" t="s">
        <v>51</v>
      </c>
      <c r="AJ14478" t="s">
        <v>53</v>
      </c>
      <c r="AK14478" t="s">
        <v>78</v>
      </c>
      <c r="AO14478" t="s">
        <v>51552</v>
      </c>
    </row>
    <row r="14479" spans="1:43" x14ac:dyDescent="0.35">
      <c r="A14479" t="s">
        <v>76855</v>
      </c>
      <c r="B14479" t="s">
        <v>3167</v>
      </c>
      <c r="C14479" t="s">
        <v>27478</v>
      </c>
      <c r="F14479" t="s">
        <v>47</v>
      </c>
      <c r="H14479" t="s">
        <v>76856</v>
      </c>
      <c r="J14479" t="s">
        <v>49</v>
      </c>
      <c r="P14479" t="s">
        <v>50</v>
      </c>
      <c r="U14479" s="1">
        <v>45411</v>
      </c>
      <c r="V14479" s="1">
        <v>45411</v>
      </c>
      <c r="W14479" s="1">
        <v>45412.490277777775</v>
      </c>
      <c r="X14479" s="1">
        <v>45412.490277777775</v>
      </c>
      <c r="AC14479" t="s">
        <v>53</v>
      </c>
      <c r="AD14479">
        <v>1000000000</v>
      </c>
      <c r="AE14479" s="1">
        <v>37295</v>
      </c>
      <c r="AG14479" t="s">
        <v>76857</v>
      </c>
      <c r="AH14479" t="s">
        <v>51</v>
      </c>
      <c r="AJ14479" t="s">
        <v>53</v>
      </c>
      <c r="AK14479" t="s">
        <v>78</v>
      </c>
      <c r="AO14479" t="s">
        <v>5443</v>
      </c>
      <c r="AP14479" s="1">
        <v>45233.538194444445</v>
      </c>
    </row>
    <row r="14480" spans="1:43" x14ac:dyDescent="0.35">
      <c r="A14480" t="s">
        <v>76858</v>
      </c>
      <c r="B14480" t="s">
        <v>76859</v>
      </c>
      <c r="C14480" t="s">
        <v>4450</v>
      </c>
      <c r="F14480">
        <v>13187072133</v>
      </c>
      <c r="H14480" t="s">
        <v>76858</v>
      </c>
      <c r="J14480" t="s">
        <v>4293</v>
      </c>
      <c r="K14480" t="s">
        <v>45322</v>
      </c>
      <c r="M14480" t="s">
        <v>76602</v>
      </c>
      <c r="N14480" t="s">
        <v>18045</v>
      </c>
      <c r="O14480">
        <v>71108</v>
      </c>
      <c r="P14480" t="s">
        <v>50</v>
      </c>
      <c r="U14480" s="1">
        <v>45411</v>
      </c>
      <c r="V14480" s="1">
        <v>45411</v>
      </c>
      <c r="W14480" s="1">
        <v>45411.613888888889</v>
      </c>
      <c r="X14480" s="1">
        <v>45411.613888888889</v>
      </c>
      <c r="AC14480" t="s">
        <v>53</v>
      </c>
      <c r="AD14480">
        <v>2969634929</v>
      </c>
      <c r="AE14480" s="1">
        <v>41799.665972222225</v>
      </c>
      <c r="AF14480" t="s">
        <v>4296</v>
      </c>
      <c r="AG14480" t="s">
        <v>76860</v>
      </c>
      <c r="AH14480" t="s">
        <v>51</v>
      </c>
      <c r="AJ14480" t="s">
        <v>53</v>
      </c>
      <c r="AK14480" t="s">
        <v>78</v>
      </c>
      <c r="AO14480" t="s">
        <v>5443</v>
      </c>
      <c r="AP14480" s="1">
        <v>45411.637499999997</v>
      </c>
    </row>
    <row r="14481" spans="1:43" x14ac:dyDescent="0.35">
      <c r="A14481" t="s">
        <v>76861</v>
      </c>
      <c r="B14481" t="s">
        <v>76862</v>
      </c>
      <c r="C14481" t="s">
        <v>76863</v>
      </c>
      <c r="D14481" t="s">
        <v>27276</v>
      </c>
      <c r="F14481" t="s">
        <v>47</v>
      </c>
      <c r="H14481" t="s">
        <v>76864</v>
      </c>
      <c r="J14481" t="s">
        <v>49</v>
      </c>
      <c r="P14481" t="s">
        <v>50</v>
      </c>
      <c r="U14481" s="1">
        <v>45411</v>
      </c>
      <c r="V14481" s="1">
        <v>45411</v>
      </c>
      <c r="W14481" s="1">
        <v>45411.383333333331</v>
      </c>
      <c r="X14481" s="1">
        <v>45411.383333333331</v>
      </c>
      <c r="AC14481" t="s">
        <v>53</v>
      </c>
      <c r="AD14481">
        <v>1000000000</v>
      </c>
      <c r="AE14481" s="1">
        <v>37295</v>
      </c>
      <c r="AG14481" t="s">
        <v>76865</v>
      </c>
      <c r="AH14481" t="s">
        <v>51</v>
      </c>
      <c r="AJ14481" t="s">
        <v>53</v>
      </c>
      <c r="AO14481" t="s">
        <v>5443</v>
      </c>
      <c r="AP14481" s="1">
        <v>45411.352083333331</v>
      </c>
    </row>
    <row r="14482" spans="1:43" x14ac:dyDescent="0.35">
      <c r="A14482" t="s">
        <v>76866</v>
      </c>
      <c r="B14482" t="s">
        <v>76867</v>
      </c>
      <c r="C14482" t="s">
        <v>56960</v>
      </c>
      <c r="F14482">
        <v>15052045042</v>
      </c>
      <c r="H14482" t="s">
        <v>76866</v>
      </c>
      <c r="K14482" t="s">
        <v>76868</v>
      </c>
      <c r="M14482" t="s">
        <v>76869</v>
      </c>
      <c r="N14482" t="s">
        <v>398</v>
      </c>
      <c r="O14482">
        <v>87505</v>
      </c>
      <c r="P14482" t="s">
        <v>50</v>
      </c>
      <c r="U14482" s="1">
        <v>45411</v>
      </c>
      <c r="V14482" s="1">
        <v>45411</v>
      </c>
      <c r="W14482" s="1">
        <v>45411.990277777775</v>
      </c>
      <c r="X14482" s="1">
        <v>45411.990277777775</v>
      </c>
      <c r="AC14482" t="s">
        <v>53</v>
      </c>
      <c r="AD14482">
        <v>1000000001</v>
      </c>
      <c r="AE14482" s="1">
        <v>39973.351388888892</v>
      </c>
      <c r="AF14482" t="s">
        <v>3377</v>
      </c>
      <c r="AG14482" t="s">
        <v>76870</v>
      </c>
      <c r="AH14482" t="s">
        <v>51</v>
      </c>
      <c r="AJ14482" t="s">
        <v>53</v>
      </c>
      <c r="AK14482" t="s">
        <v>78</v>
      </c>
      <c r="AO14482" t="s">
        <v>5443</v>
      </c>
      <c r="AP14482" s="1">
        <v>45411.988888888889</v>
      </c>
    </row>
    <row r="14483" spans="1:43" x14ac:dyDescent="0.35">
      <c r="A14483" t="s">
        <v>76871</v>
      </c>
      <c r="B14483" t="s">
        <v>76872</v>
      </c>
      <c r="C14483" t="s">
        <v>7417</v>
      </c>
      <c r="F14483">
        <v>16788826928</v>
      </c>
      <c r="H14483" t="s">
        <v>76871</v>
      </c>
      <c r="J14483" t="s">
        <v>76873</v>
      </c>
      <c r="K14483" t="s">
        <v>57571</v>
      </c>
      <c r="M14483" t="s">
        <v>57572</v>
      </c>
      <c r="N14483" t="s">
        <v>29123</v>
      </c>
      <c r="O14483">
        <v>48150</v>
      </c>
      <c r="P14483" t="s">
        <v>50</v>
      </c>
      <c r="U14483" s="1">
        <v>45411</v>
      </c>
      <c r="V14483" s="1">
        <v>45411</v>
      </c>
      <c r="W14483" s="1">
        <v>45411.574999999997</v>
      </c>
      <c r="X14483" s="1">
        <v>45411.574999999997</v>
      </c>
      <c r="AC14483" t="s">
        <v>53</v>
      </c>
      <c r="AD14483">
        <v>1000000001</v>
      </c>
      <c r="AE14483" s="1">
        <v>39973.351388888892</v>
      </c>
      <c r="AF14483" t="s">
        <v>3377</v>
      </c>
      <c r="AG14483" t="s">
        <v>76874</v>
      </c>
      <c r="AH14483" t="s">
        <v>51</v>
      </c>
      <c r="AJ14483" t="s">
        <v>53</v>
      </c>
      <c r="AK14483" t="s">
        <v>78</v>
      </c>
      <c r="AO14483" t="s">
        <v>5443</v>
      </c>
      <c r="AP14483" s="1">
        <v>45414.522222222222</v>
      </c>
    </row>
    <row r="14484" spans="1:43" x14ac:dyDescent="0.35">
      <c r="A14484" t="s">
        <v>76875</v>
      </c>
      <c r="B14484" t="s">
        <v>189</v>
      </c>
      <c r="C14484" t="s">
        <v>849</v>
      </c>
      <c r="F14484">
        <v>15754051544</v>
      </c>
      <c r="H14484" t="s">
        <v>76875</v>
      </c>
      <c r="K14484" t="s">
        <v>76876</v>
      </c>
      <c r="M14484" t="s">
        <v>14094</v>
      </c>
      <c r="N14484" t="s">
        <v>398</v>
      </c>
      <c r="O14484">
        <v>88030</v>
      </c>
      <c r="P14484" t="s">
        <v>50</v>
      </c>
      <c r="U14484" s="1">
        <v>45411</v>
      </c>
      <c r="V14484" s="1">
        <v>45411</v>
      </c>
      <c r="W14484" s="1">
        <v>45411.527083333334</v>
      </c>
      <c r="X14484" s="1">
        <v>45411.527083333334</v>
      </c>
      <c r="AC14484" t="s">
        <v>53</v>
      </c>
      <c r="AD14484">
        <v>1000000001</v>
      </c>
      <c r="AE14484" s="1">
        <v>39973.351388888892</v>
      </c>
      <c r="AF14484" t="s">
        <v>3377</v>
      </c>
      <c r="AG14484" t="s">
        <v>76877</v>
      </c>
      <c r="AH14484" t="s">
        <v>51</v>
      </c>
      <c r="AJ14484" t="s">
        <v>53</v>
      </c>
      <c r="AK14484" t="s">
        <v>78</v>
      </c>
      <c r="AO14484" t="s">
        <v>51552</v>
      </c>
    </row>
    <row r="14485" spans="1:43" x14ac:dyDescent="0.35">
      <c r="A14485" t="s">
        <v>76878</v>
      </c>
      <c r="B14485" t="s">
        <v>39190</v>
      </c>
      <c r="C14485" t="s">
        <v>9211</v>
      </c>
      <c r="D14485" t="s">
        <v>6109</v>
      </c>
      <c r="H14485" t="s">
        <v>76879</v>
      </c>
      <c r="I14485" t="s">
        <v>415</v>
      </c>
      <c r="J14485" t="s">
        <v>85</v>
      </c>
      <c r="P14485" t="s">
        <v>50</v>
      </c>
      <c r="U14485" s="1">
        <v>45411.507638888892</v>
      </c>
      <c r="V14485" s="1">
        <v>45411.507638888892</v>
      </c>
      <c r="W14485" s="1">
        <v>45411.543749999997</v>
      </c>
      <c r="X14485" s="1">
        <v>45411.543749999997</v>
      </c>
      <c r="AC14485" t="s">
        <v>53</v>
      </c>
      <c r="AD14485">
        <v>1000000000</v>
      </c>
      <c r="AE14485" s="1">
        <v>37295</v>
      </c>
      <c r="AG14485" t="s">
        <v>76880</v>
      </c>
      <c r="AH14485" t="s">
        <v>53</v>
      </c>
      <c r="AJ14485" t="s">
        <v>53</v>
      </c>
      <c r="AK14485" t="s">
        <v>13346</v>
      </c>
      <c r="AO14485" t="s">
        <v>54</v>
      </c>
      <c r="AP14485" s="1">
        <v>45475.348611111112</v>
      </c>
    </row>
    <row r="14486" spans="1:43" x14ac:dyDescent="0.35">
      <c r="A14486" t="s">
        <v>76881</v>
      </c>
      <c r="B14486" t="s">
        <v>31023</v>
      </c>
      <c r="C14486" t="s">
        <v>2025</v>
      </c>
      <c r="F14486">
        <v>19155903996</v>
      </c>
      <c r="H14486" t="s">
        <v>76881</v>
      </c>
      <c r="J14486" t="s">
        <v>76882</v>
      </c>
      <c r="K14486" t="s">
        <v>76883</v>
      </c>
      <c r="M14486" t="s">
        <v>148</v>
      </c>
      <c r="N14486" t="s">
        <v>637</v>
      </c>
      <c r="O14486">
        <v>79930</v>
      </c>
      <c r="P14486" t="s">
        <v>50</v>
      </c>
      <c r="U14486" s="1">
        <v>45412</v>
      </c>
      <c r="V14486" s="1">
        <v>45412</v>
      </c>
      <c r="W14486" s="1">
        <v>45412.455555555556</v>
      </c>
      <c r="X14486" s="1">
        <v>45412.455555555556</v>
      </c>
      <c r="AC14486" t="s">
        <v>53</v>
      </c>
      <c r="AD14486">
        <v>2974219039</v>
      </c>
      <c r="AE14486" s="1">
        <v>45412.474999999999</v>
      </c>
      <c r="AF14486" t="s">
        <v>76884</v>
      </c>
      <c r="AG14486" t="s">
        <v>76885</v>
      </c>
      <c r="AH14486" t="s">
        <v>51</v>
      </c>
      <c r="AJ14486" t="s">
        <v>53</v>
      </c>
      <c r="AK14486" t="s">
        <v>78</v>
      </c>
      <c r="AO14486" t="s">
        <v>5443</v>
      </c>
      <c r="AP14486" s="1">
        <v>45412.631944444445</v>
      </c>
      <c r="AQ14486" s="1">
        <v>45412.643055555556</v>
      </c>
    </row>
    <row r="14487" spans="1:43" x14ac:dyDescent="0.35">
      <c r="A14487" t="s">
        <v>76886</v>
      </c>
      <c r="B14487" t="s">
        <v>11164</v>
      </c>
      <c r="C14487" t="s">
        <v>27414</v>
      </c>
      <c r="F14487">
        <v>17207421067</v>
      </c>
      <c r="H14487" t="s">
        <v>76886</v>
      </c>
      <c r="J14487" t="s">
        <v>2763</v>
      </c>
      <c r="N14487" t="s">
        <v>287</v>
      </c>
      <c r="P14487" t="s">
        <v>50</v>
      </c>
      <c r="U14487" s="1">
        <v>45412</v>
      </c>
      <c r="V14487" s="1">
        <v>45412</v>
      </c>
      <c r="W14487" s="1">
        <v>45412.56527777778</v>
      </c>
      <c r="X14487" s="1">
        <v>45412.56527777778</v>
      </c>
      <c r="AC14487" t="s">
        <v>53</v>
      </c>
      <c r="AD14487">
        <v>2969558362</v>
      </c>
      <c r="AE14487" s="1">
        <v>40560.525000000001</v>
      </c>
      <c r="AG14487" t="s">
        <v>76887</v>
      </c>
      <c r="AH14487" t="s">
        <v>51</v>
      </c>
      <c r="AJ14487" t="s">
        <v>53</v>
      </c>
      <c r="AK14487" t="s">
        <v>78</v>
      </c>
      <c r="AO14487" t="s">
        <v>51552</v>
      </c>
    </row>
    <row r="14488" spans="1:43" x14ac:dyDescent="0.35">
      <c r="A14488" t="s">
        <v>76888</v>
      </c>
      <c r="B14488" t="s">
        <v>76889</v>
      </c>
      <c r="C14488" t="s">
        <v>8366</v>
      </c>
      <c r="F14488">
        <v>17203835632</v>
      </c>
      <c r="H14488" t="s">
        <v>76888</v>
      </c>
      <c r="J14488" t="s">
        <v>46294</v>
      </c>
      <c r="K14488" t="s">
        <v>76890</v>
      </c>
      <c r="M14488" t="s">
        <v>5551</v>
      </c>
      <c r="N14488" t="s">
        <v>287</v>
      </c>
      <c r="O14488">
        <v>80642</v>
      </c>
      <c r="P14488" t="s">
        <v>50</v>
      </c>
      <c r="U14488" s="1">
        <v>45412</v>
      </c>
      <c r="V14488" s="1">
        <v>45412</v>
      </c>
      <c r="W14488" s="1">
        <v>45412.479166666664</v>
      </c>
      <c r="X14488" s="1">
        <v>45412.479166666664</v>
      </c>
      <c r="AC14488" t="s">
        <v>53</v>
      </c>
      <c r="AD14488">
        <v>2969782511</v>
      </c>
      <c r="AE14488" s="1">
        <v>43167.54791666667</v>
      </c>
      <c r="AF14488" t="s">
        <v>18005</v>
      </c>
      <c r="AG14488" t="s">
        <v>76891</v>
      </c>
      <c r="AH14488" t="s">
        <v>51</v>
      </c>
      <c r="AJ14488" t="s">
        <v>53</v>
      </c>
      <c r="AK14488" t="s">
        <v>78</v>
      </c>
      <c r="AO14488" t="s">
        <v>5443</v>
      </c>
      <c r="AP14488" s="1">
        <v>45412.479166666664</v>
      </c>
    </row>
    <row r="14489" spans="1:43" x14ac:dyDescent="0.35">
      <c r="A14489" t="s">
        <v>76892</v>
      </c>
      <c r="B14489" t="s">
        <v>76893</v>
      </c>
      <c r="C14489" t="s">
        <v>969</v>
      </c>
      <c r="F14489" t="s">
        <v>76894</v>
      </c>
      <c r="H14489" t="s">
        <v>76895</v>
      </c>
      <c r="I14489" t="s">
        <v>169</v>
      </c>
      <c r="J14489" t="s">
        <v>70686</v>
      </c>
      <c r="K14489" t="s">
        <v>76896</v>
      </c>
      <c r="M14489" t="s">
        <v>76897</v>
      </c>
      <c r="N14489" t="s">
        <v>31795</v>
      </c>
      <c r="O14489">
        <v>89822</v>
      </c>
      <c r="P14489" t="s">
        <v>50</v>
      </c>
      <c r="U14489" s="1">
        <v>45412</v>
      </c>
      <c r="V14489" s="1">
        <v>45412</v>
      </c>
      <c r="AC14489" t="s">
        <v>51</v>
      </c>
      <c r="AD14489">
        <v>2969478986</v>
      </c>
      <c r="AE14489" s="1">
        <v>37369</v>
      </c>
      <c r="AG14489" t="s">
        <v>76898</v>
      </c>
      <c r="AH14489" t="s">
        <v>51</v>
      </c>
      <c r="AJ14489" t="s">
        <v>53</v>
      </c>
      <c r="AO14489" t="s">
        <v>5443</v>
      </c>
    </row>
    <row r="14490" spans="1:43" x14ac:dyDescent="0.35">
      <c r="A14490" t="s">
        <v>76899</v>
      </c>
      <c r="B14490" t="s">
        <v>10709</v>
      </c>
      <c r="C14490" t="s">
        <v>258</v>
      </c>
      <c r="F14490">
        <v>15754915109</v>
      </c>
      <c r="H14490" t="s">
        <v>76899</v>
      </c>
      <c r="J14490" t="s">
        <v>76900</v>
      </c>
      <c r="K14490" t="s">
        <v>76901</v>
      </c>
      <c r="M14490" t="s">
        <v>7946</v>
      </c>
      <c r="N14490" t="s">
        <v>398</v>
      </c>
      <c r="O14490">
        <v>88310</v>
      </c>
      <c r="P14490" t="s">
        <v>50</v>
      </c>
      <c r="U14490" s="1">
        <v>45412</v>
      </c>
      <c r="V14490" s="1">
        <v>45412</v>
      </c>
      <c r="W14490" s="1">
        <v>45412.51666666667</v>
      </c>
      <c r="X14490" s="1">
        <v>45412.51666666667</v>
      </c>
      <c r="AC14490" t="s">
        <v>53</v>
      </c>
      <c r="AD14490">
        <v>2974219188</v>
      </c>
      <c r="AE14490" s="1">
        <v>45412.525694444441</v>
      </c>
      <c r="AF14490" t="s">
        <v>76902</v>
      </c>
      <c r="AG14490" t="s">
        <v>76903</v>
      </c>
      <c r="AH14490" t="s">
        <v>51</v>
      </c>
      <c r="AJ14490" t="s">
        <v>53</v>
      </c>
      <c r="AK14490" t="s">
        <v>78</v>
      </c>
      <c r="AO14490" t="s">
        <v>5443</v>
      </c>
      <c r="AP14490" s="1">
        <v>45412.536111111112</v>
      </c>
      <c r="AQ14490" s="1">
        <v>45412.538194444445</v>
      </c>
    </row>
    <row r="14491" spans="1:43" x14ac:dyDescent="0.35">
      <c r="A14491" t="s">
        <v>76904</v>
      </c>
      <c r="B14491" t="s">
        <v>5258</v>
      </c>
      <c r="C14491" t="s">
        <v>11825</v>
      </c>
      <c r="F14491">
        <v>14055901655</v>
      </c>
      <c r="H14491" t="s">
        <v>76904</v>
      </c>
      <c r="J14491" t="s">
        <v>4293</v>
      </c>
      <c r="K14491" t="s">
        <v>7511</v>
      </c>
      <c r="M14491" t="s">
        <v>298</v>
      </c>
      <c r="N14491" t="s">
        <v>287</v>
      </c>
      <c r="O14491" t="s">
        <v>7513</v>
      </c>
      <c r="P14491" t="s">
        <v>50</v>
      </c>
      <c r="U14491" s="1">
        <v>45412</v>
      </c>
      <c r="V14491" s="1">
        <v>45412</v>
      </c>
      <c r="W14491" s="1">
        <v>45412.966666666667</v>
      </c>
      <c r="X14491" s="1">
        <v>45412.966666666667</v>
      </c>
      <c r="AC14491" t="s">
        <v>53</v>
      </c>
      <c r="AD14491">
        <v>2969634929</v>
      </c>
      <c r="AE14491" s="1">
        <v>41799.665972222225</v>
      </c>
      <c r="AF14491" t="s">
        <v>4296</v>
      </c>
      <c r="AG14491" t="s">
        <v>76905</v>
      </c>
      <c r="AH14491" t="s">
        <v>51</v>
      </c>
      <c r="AJ14491" t="s">
        <v>53</v>
      </c>
      <c r="AK14491" t="s">
        <v>78</v>
      </c>
      <c r="AO14491" t="s">
        <v>5443</v>
      </c>
      <c r="AP14491" s="1">
        <v>45412.956944444442</v>
      </c>
    </row>
    <row r="14492" spans="1:43" x14ac:dyDescent="0.35">
      <c r="A14492" t="s">
        <v>76906</v>
      </c>
      <c r="B14492" t="s">
        <v>76907</v>
      </c>
      <c r="C14492" t="s">
        <v>587</v>
      </c>
      <c r="F14492">
        <v>13077577054</v>
      </c>
      <c r="H14492" t="s">
        <v>76908</v>
      </c>
      <c r="J14492" t="s">
        <v>4293</v>
      </c>
      <c r="K14492" t="s">
        <v>76909</v>
      </c>
      <c r="M14492" t="s">
        <v>66032</v>
      </c>
      <c r="N14492" t="s">
        <v>592</v>
      </c>
      <c r="O14492">
        <v>82007</v>
      </c>
      <c r="P14492" t="s">
        <v>50</v>
      </c>
      <c r="U14492" s="1">
        <v>45412</v>
      </c>
      <c r="V14492" s="1">
        <v>45412</v>
      </c>
      <c r="W14492" s="1">
        <v>45412.43472222222</v>
      </c>
      <c r="X14492" s="1">
        <v>45412.43472222222</v>
      </c>
      <c r="AC14492" t="s">
        <v>53</v>
      </c>
      <c r="AD14492">
        <v>2969634929</v>
      </c>
      <c r="AE14492" s="1">
        <v>41799.665972222225</v>
      </c>
      <c r="AF14492" t="s">
        <v>4296</v>
      </c>
      <c r="AG14492" t="s">
        <v>76910</v>
      </c>
      <c r="AH14492" t="s">
        <v>51</v>
      </c>
      <c r="AJ14492" t="s">
        <v>53</v>
      </c>
      <c r="AK14492" t="s">
        <v>78</v>
      </c>
      <c r="AO14492" t="s">
        <v>5443</v>
      </c>
      <c r="AP14492" s="1">
        <v>45412.433333333334</v>
      </c>
    </row>
    <row r="14493" spans="1:43" x14ac:dyDescent="0.35">
      <c r="A14493" t="s">
        <v>76911</v>
      </c>
      <c r="B14493" t="s">
        <v>40200</v>
      </c>
      <c r="C14493" t="s">
        <v>3191</v>
      </c>
      <c r="F14493">
        <v>13257163719</v>
      </c>
      <c r="H14493" t="s">
        <v>76911</v>
      </c>
      <c r="J14493" t="s">
        <v>4293</v>
      </c>
      <c r="K14493" t="s">
        <v>76912</v>
      </c>
      <c r="M14493" t="s">
        <v>20472</v>
      </c>
      <c r="N14493" t="s">
        <v>637</v>
      </c>
      <c r="O14493">
        <v>79765</v>
      </c>
      <c r="P14493" t="s">
        <v>50</v>
      </c>
      <c r="U14493" s="1">
        <v>45412</v>
      </c>
      <c r="V14493" s="1">
        <v>45412</v>
      </c>
      <c r="W14493" s="1">
        <v>45412.406944444447</v>
      </c>
      <c r="X14493" s="1">
        <v>45412.406944444447</v>
      </c>
      <c r="AC14493" t="s">
        <v>53</v>
      </c>
      <c r="AD14493">
        <v>2969634929</v>
      </c>
      <c r="AE14493" s="1">
        <v>41799.665972222225</v>
      </c>
      <c r="AF14493" t="s">
        <v>4296</v>
      </c>
      <c r="AG14493" t="s">
        <v>76913</v>
      </c>
      <c r="AH14493" t="s">
        <v>51</v>
      </c>
      <c r="AJ14493" t="s">
        <v>53</v>
      </c>
      <c r="AK14493" t="s">
        <v>78</v>
      </c>
      <c r="AO14493" t="s">
        <v>5443</v>
      </c>
      <c r="AP14493" s="1">
        <v>45455.629861111112</v>
      </c>
    </row>
    <row r="14494" spans="1:43" x14ac:dyDescent="0.35">
      <c r="A14494" t="s">
        <v>76914</v>
      </c>
      <c r="B14494" t="s">
        <v>2339</v>
      </c>
      <c r="C14494" t="s">
        <v>76915</v>
      </c>
      <c r="F14494">
        <v>15122842010</v>
      </c>
      <c r="H14494" t="s">
        <v>76916</v>
      </c>
      <c r="J14494" t="s">
        <v>4293</v>
      </c>
      <c r="K14494" t="s">
        <v>76912</v>
      </c>
      <c r="M14494" t="s">
        <v>20472</v>
      </c>
      <c r="N14494" t="s">
        <v>637</v>
      </c>
      <c r="O14494">
        <v>79765</v>
      </c>
      <c r="P14494" t="s">
        <v>50</v>
      </c>
      <c r="U14494" s="1">
        <v>45412</v>
      </c>
      <c r="V14494" s="1">
        <v>45412</v>
      </c>
      <c r="W14494" s="1">
        <v>45412.39166666667</v>
      </c>
      <c r="X14494" s="1">
        <v>45412.39166666667</v>
      </c>
      <c r="AC14494" t="s">
        <v>53</v>
      </c>
      <c r="AD14494">
        <v>2969634929</v>
      </c>
      <c r="AE14494" s="1">
        <v>41799.665972222225</v>
      </c>
      <c r="AF14494" t="s">
        <v>4296</v>
      </c>
      <c r="AG14494" t="s">
        <v>76917</v>
      </c>
      <c r="AH14494" t="s">
        <v>51</v>
      </c>
      <c r="AJ14494" t="s">
        <v>53</v>
      </c>
      <c r="AK14494" t="s">
        <v>78</v>
      </c>
      <c r="AO14494" t="s">
        <v>5443</v>
      </c>
      <c r="AP14494" s="1">
        <v>45412.390972222223</v>
      </c>
    </row>
    <row r="14495" spans="1:43" x14ac:dyDescent="0.35">
      <c r="A14495" t="s">
        <v>76918</v>
      </c>
      <c r="B14495" t="s">
        <v>40200</v>
      </c>
      <c r="C14495" t="s">
        <v>3191</v>
      </c>
      <c r="F14495">
        <v>13257163719</v>
      </c>
      <c r="H14495" t="s">
        <v>76918</v>
      </c>
      <c r="J14495" t="s">
        <v>4293</v>
      </c>
      <c r="K14495" t="s">
        <v>76912</v>
      </c>
      <c r="M14495" t="s">
        <v>20472</v>
      </c>
      <c r="N14495" t="s">
        <v>637</v>
      </c>
      <c r="O14495">
        <v>79765</v>
      </c>
      <c r="P14495" t="s">
        <v>50</v>
      </c>
      <c r="U14495" s="1">
        <v>45412</v>
      </c>
      <c r="V14495" s="1">
        <v>45412</v>
      </c>
      <c r="W14495" s="1">
        <v>45412.386111111111</v>
      </c>
      <c r="X14495" s="1">
        <v>45412.386111111111</v>
      </c>
      <c r="AC14495" t="s">
        <v>53</v>
      </c>
      <c r="AD14495">
        <v>2969634929</v>
      </c>
      <c r="AE14495" s="1">
        <v>41799.665972222225</v>
      </c>
      <c r="AF14495" t="s">
        <v>4296</v>
      </c>
      <c r="AG14495" t="s">
        <v>76919</v>
      </c>
      <c r="AH14495" t="s">
        <v>51</v>
      </c>
      <c r="AJ14495" t="s">
        <v>53</v>
      </c>
      <c r="AK14495" t="s">
        <v>78</v>
      </c>
      <c r="AO14495" t="s">
        <v>5443</v>
      </c>
      <c r="AP14495" s="1">
        <v>45412.385416666664</v>
      </c>
    </row>
    <row r="14496" spans="1:43" x14ac:dyDescent="0.35">
      <c r="A14496" t="s">
        <v>76920</v>
      </c>
      <c r="B14496" t="s">
        <v>19654</v>
      </c>
      <c r="C14496" t="s">
        <v>3724</v>
      </c>
      <c r="F14496">
        <v>14324250982</v>
      </c>
      <c r="H14496" t="s">
        <v>76920</v>
      </c>
      <c r="J14496" t="s">
        <v>4293</v>
      </c>
      <c r="K14496" t="s">
        <v>75764</v>
      </c>
      <c r="M14496" t="s">
        <v>11083</v>
      </c>
      <c r="N14496" t="s">
        <v>637</v>
      </c>
      <c r="O14496">
        <v>79706</v>
      </c>
      <c r="P14496" t="s">
        <v>50</v>
      </c>
      <c r="U14496" s="1">
        <v>45412</v>
      </c>
      <c r="V14496" s="1">
        <v>45412</v>
      </c>
      <c r="W14496" s="1">
        <v>45412.380555555559</v>
      </c>
      <c r="X14496" s="1">
        <v>45412.380555555559</v>
      </c>
      <c r="AC14496" t="s">
        <v>53</v>
      </c>
      <c r="AD14496">
        <v>2969634929</v>
      </c>
      <c r="AE14496" s="1">
        <v>41799.665972222225</v>
      </c>
      <c r="AF14496" t="s">
        <v>4296</v>
      </c>
      <c r="AG14496" t="s">
        <v>76921</v>
      </c>
      <c r="AH14496" t="s">
        <v>51</v>
      </c>
      <c r="AJ14496" t="s">
        <v>53</v>
      </c>
      <c r="AK14496" t="s">
        <v>78</v>
      </c>
      <c r="AO14496" t="s">
        <v>5443</v>
      </c>
      <c r="AP14496" s="1">
        <v>45412.379861111112</v>
      </c>
    </row>
    <row r="14497" spans="1:42" x14ac:dyDescent="0.35">
      <c r="A14497" t="s">
        <v>76922</v>
      </c>
      <c r="B14497" t="s">
        <v>707</v>
      </c>
      <c r="C14497" t="s">
        <v>4272</v>
      </c>
      <c r="D14497" t="s">
        <v>728</v>
      </c>
      <c r="F14497" t="s">
        <v>76923</v>
      </c>
      <c r="G14497" t="s">
        <v>76923</v>
      </c>
      <c r="H14497" t="s">
        <v>76924</v>
      </c>
      <c r="J14497" t="s">
        <v>5634</v>
      </c>
      <c r="P14497" t="s">
        <v>50</v>
      </c>
      <c r="U14497" s="1">
        <v>45412</v>
      </c>
      <c r="V14497" s="1">
        <v>45412</v>
      </c>
      <c r="W14497" s="1">
        <v>45412.74722222222</v>
      </c>
      <c r="X14497" s="1">
        <v>45412.74722222222</v>
      </c>
      <c r="AC14497" t="s">
        <v>53</v>
      </c>
      <c r="AD14497">
        <v>1000000001</v>
      </c>
      <c r="AE14497" s="1">
        <v>39973.351388888892</v>
      </c>
      <c r="AF14497" t="s">
        <v>3377</v>
      </c>
      <c r="AG14497" t="s">
        <v>76925</v>
      </c>
      <c r="AH14497" t="s">
        <v>51</v>
      </c>
      <c r="AJ14497" t="s">
        <v>53</v>
      </c>
      <c r="AK14497" t="s">
        <v>78</v>
      </c>
      <c r="AO14497" t="s">
        <v>5443</v>
      </c>
      <c r="AP14497" s="1">
        <v>44139.679861111108</v>
      </c>
    </row>
    <row r="14498" spans="1:42" x14ac:dyDescent="0.35">
      <c r="A14498" t="s">
        <v>76926</v>
      </c>
      <c r="B14498" t="s">
        <v>76927</v>
      </c>
      <c r="C14498" t="s">
        <v>11825</v>
      </c>
      <c r="F14498">
        <v>15759565104</v>
      </c>
      <c r="H14498" t="s">
        <v>76926</v>
      </c>
      <c r="K14498" t="s">
        <v>76928</v>
      </c>
      <c r="L14498">
        <v>280</v>
      </c>
      <c r="M14498" t="s">
        <v>70639</v>
      </c>
      <c r="N14498" t="s">
        <v>398</v>
      </c>
      <c r="O14498">
        <v>88038</v>
      </c>
      <c r="P14498" t="s">
        <v>50</v>
      </c>
      <c r="U14498" s="1">
        <v>45412</v>
      </c>
      <c r="V14498" s="1">
        <v>45412</v>
      </c>
      <c r="W14498" s="1">
        <v>45412.648611111108</v>
      </c>
      <c r="X14498" s="1">
        <v>45412.648611111108</v>
      </c>
      <c r="AC14498" t="s">
        <v>53</v>
      </c>
      <c r="AD14498">
        <v>1000000001</v>
      </c>
      <c r="AE14498" s="1">
        <v>39973.351388888892</v>
      </c>
      <c r="AF14498" t="s">
        <v>3377</v>
      </c>
      <c r="AG14498" t="s">
        <v>76929</v>
      </c>
      <c r="AH14498" t="s">
        <v>51</v>
      </c>
      <c r="AJ14498" t="s">
        <v>53</v>
      </c>
      <c r="AK14498" t="s">
        <v>78</v>
      </c>
      <c r="AO14498" t="s">
        <v>5443</v>
      </c>
      <c r="AP14498" s="1">
        <v>45412.658333333333</v>
      </c>
    </row>
    <row r="14499" spans="1:42" x14ac:dyDescent="0.35">
      <c r="A14499" t="s">
        <v>76930</v>
      </c>
      <c r="B14499" t="s">
        <v>20711</v>
      </c>
      <c r="C14499" t="s">
        <v>76931</v>
      </c>
      <c r="F14499">
        <v>17203385098</v>
      </c>
      <c r="H14499" t="s">
        <v>76932</v>
      </c>
      <c r="N14499" t="s">
        <v>287</v>
      </c>
      <c r="P14499" t="s">
        <v>50</v>
      </c>
      <c r="U14499" s="1">
        <v>45412</v>
      </c>
      <c r="V14499" s="1">
        <v>45412</v>
      </c>
      <c r="W14499" s="1">
        <v>45412.585416666669</v>
      </c>
      <c r="X14499" s="1">
        <v>45412.585416666669</v>
      </c>
      <c r="AC14499" t="s">
        <v>53</v>
      </c>
      <c r="AD14499">
        <v>1000000001</v>
      </c>
      <c r="AE14499" s="1">
        <v>39973.351388888892</v>
      </c>
      <c r="AF14499" t="s">
        <v>3377</v>
      </c>
      <c r="AG14499" t="s">
        <v>76933</v>
      </c>
      <c r="AH14499" t="s">
        <v>51</v>
      </c>
      <c r="AJ14499" t="s">
        <v>53</v>
      </c>
      <c r="AK14499" t="s">
        <v>78</v>
      </c>
      <c r="AO14499" t="s">
        <v>51552</v>
      </c>
    </row>
    <row r="14500" spans="1:42" x14ac:dyDescent="0.35">
      <c r="A14500" t="s">
        <v>76934</v>
      </c>
      <c r="B14500" t="s">
        <v>76935</v>
      </c>
      <c r="C14500" t="s">
        <v>2923</v>
      </c>
      <c r="F14500">
        <v>19705070990</v>
      </c>
      <c r="H14500" t="s">
        <v>76934</v>
      </c>
      <c r="K14500" t="s">
        <v>76936</v>
      </c>
      <c r="M14500" t="s">
        <v>76937</v>
      </c>
      <c r="N14500" t="s">
        <v>287</v>
      </c>
      <c r="O14500">
        <v>81147</v>
      </c>
      <c r="P14500" t="s">
        <v>50</v>
      </c>
      <c r="U14500" s="1">
        <v>45412</v>
      </c>
      <c r="V14500" s="1">
        <v>45412</v>
      </c>
      <c r="W14500" s="1">
        <v>45412.490972222222</v>
      </c>
      <c r="X14500" s="1">
        <v>45412.490972222222</v>
      </c>
      <c r="AC14500" t="s">
        <v>53</v>
      </c>
      <c r="AD14500">
        <v>1000000001</v>
      </c>
      <c r="AE14500" s="1">
        <v>39973.351388888892</v>
      </c>
      <c r="AF14500" t="s">
        <v>3377</v>
      </c>
      <c r="AG14500" t="s">
        <v>76938</v>
      </c>
      <c r="AH14500" t="s">
        <v>51</v>
      </c>
      <c r="AJ14500" t="s">
        <v>53</v>
      </c>
      <c r="AK14500" t="s">
        <v>78</v>
      </c>
      <c r="AO14500" t="s">
        <v>51552</v>
      </c>
      <c r="AP14500" s="1">
        <v>45430.429861111108</v>
      </c>
    </row>
    <row r="14501" spans="1:42" x14ac:dyDescent="0.35">
      <c r="A14501" t="s">
        <v>76939</v>
      </c>
      <c r="B14501" t="s">
        <v>3829</v>
      </c>
      <c r="C14501" t="s">
        <v>9046</v>
      </c>
      <c r="F14501">
        <v>17207787098</v>
      </c>
      <c r="H14501" t="s">
        <v>76939</v>
      </c>
      <c r="J14501" t="s">
        <v>2763</v>
      </c>
      <c r="N14501" t="s">
        <v>287</v>
      </c>
      <c r="P14501" t="s">
        <v>50</v>
      </c>
      <c r="U14501" s="1">
        <v>45412</v>
      </c>
      <c r="V14501" s="1">
        <v>45412</v>
      </c>
      <c r="W14501" s="1">
        <v>45412.586111111108</v>
      </c>
      <c r="X14501" s="1">
        <v>45412.586111111108</v>
      </c>
      <c r="AC14501" t="s">
        <v>53</v>
      </c>
      <c r="AD14501">
        <v>2969558362</v>
      </c>
      <c r="AE14501" s="1">
        <v>40560.525000000001</v>
      </c>
      <c r="AG14501" t="s">
        <v>76940</v>
      </c>
      <c r="AH14501" t="s">
        <v>51</v>
      </c>
      <c r="AJ14501" t="s">
        <v>53</v>
      </c>
      <c r="AK14501" t="s">
        <v>78</v>
      </c>
      <c r="AO14501" t="s">
        <v>51552</v>
      </c>
    </row>
    <row r="14502" spans="1:42" x14ac:dyDescent="0.35">
      <c r="A14502" t="s">
        <v>76941</v>
      </c>
      <c r="B14502" t="s">
        <v>76942</v>
      </c>
      <c r="C14502" t="s">
        <v>76943</v>
      </c>
      <c r="F14502">
        <v>17206769403</v>
      </c>
      <c r="H14502" t="s">
        <v>76941</v>
      </c>
      <c r="J14502" t="s">
        <v>2763</v>
      </c>
      <c r="N14502" t="s">
        <v>287</v>
      </c>
      <c r="P14502" t="s">
        <v>50</v>
      </c>
      <c r="U14502" s="1">
        <v>45412</v>
      </c>
      <c r="V14502" s="1">
        <v>45412</v>
      </c>
      <c r="W14502" s="1">
        <v>45412.605555555558</v>
      </c>
      <c r="X14502" s="1">
        <v>45412.605555555558</v>
      </c>
      <c r="AC14502" t="s">
        <v>53</v>
      </c>
      <c r="AD14502">
        <v>2969558362</v>
      </c>
      <c r="AE14502" s="1">
        <v>40560.525000000001</v>
      </c>
      <c r="AG14502" t="s">
        <v>76944</v>
      </c>
      <c r="AH14502" t="s">
        <v>51</v>
      </c>
      <c r="AJ14502" t="s">
        <v>53</v>
      </c>
      <c r="AK14502" t="s">
        <v>78</v>
      </c>
      <c r="AO14502" t="s">
        <v>51552</v>
      </c>
    </row>
    <row r="14503" spans="1:42" x14ac:dyDescent="0.35">
      <c r="A14503" t="s">
        <v>76945</v>
      </c>
      <c r="B14503" t="s">
        <v>5155</v>
      </c>
      <c r="C14503" t="s">
        <v>89</v>
      </c>
      <c r="F14503">
        <v>13186216662</v>
      </c>
      <c r="H14503" t="s">
        <v>76945</v>
      </c>
      <c r="J14503" t="s">
        <v>4293</v>
      </c>
      <c r="K14503" t="s">
        <v>76946</v>
      </c>
      <c r="M14503" t="s">
        <v>35923</v>
      </c>
      <c r="N14503" t="s">
        <v>18045</v>
      </c>
      <c r="O14503">
        <v>71106</v>
      </c>
      <c r="P14503" t="s">
        <v>50</v>
      </c>
      <c r="U14503" s="1">
        <v>45412</v>
      </c>
      <c r="V14503" s="1">
        <v>45412</v>
      </c>
      <c r="W14503" s="1">
        <v>45412.394444444442</v>
      </c>
      <c r="X14503" s="1">
        <v>45412.394444444442</v>
      </c>
      <c r="AC14503" t="s">
        <v>53</v>
      </c>
      <c r="AD14503">
        <v>2969634929</v>
      </c>
      <c r="AE14503" s="1">
        <v>41799.665972222225</v>
      </c>
      <c r="AF14503" t="s">
        <v>4296</v>
      </c>
      <c r="AG14503" t="s">
        <v>76947</v>
      </c>
      <c r="AH14503" t="s">
        <v>51</v>
      </c>
      <c r="AJ14503" t="s">
        <v>53</v>
      </c>
      <c r="AK14503" t="s">
        <v>78</v>
      </c>
      <c r="AO14503" t="s">
        <v>5443</v>
      </c>
      <c r="AP14503" s="1">
        <v>45412.393750000003</v>
      </c>
    </row>
    <row r="14504" spans="1:42" x14ac:dyDescent="0.35">
      <c r="A14504" t="s">
        <v>76948</v>
      </c>
      <c r="B14504" t="s">
        <v>8453</v>
      </c>
      <c r="C14504" t="s">
        <v>9884</v>
      </c>
      <c r="F14504">
        <v>16203152396</v>
      </c>
      <c r="H14504" t="s">
        <v>76948</v>
      </c>
      <c r="J14504" t="s">
        <v>2763</v>
      </c>
      <c r="N14504" t="s">
        <v>287</v>
      </c>
      <c r="P14504" t="s">
        <v>50</v>
      </c>
      <c r="U14504" s="1">
        <v>45412</v>
      </c>
      <c r="V14504" s="1">
        <v>45412</v>
      </c>
      <c r="W14504" s="1">
        <v>45412.598611111112</v>
      </c>
      <c r="X14504" s="1">
        <v>45412.598611111112</v>
      </c>
      <c r="AC14504" t="s">
        <v>53</v>
      </c>
      <c r="AD14504">
        <v>2969558362</v>
      </c>
      <c r="AE14504" s="1">
        <v>40560.525000000001</v>
      </c>
      <c r="AG14504" t="s">
        <v>76949</v>
      </c>
      <c r="AH14504" t="s">
        <v>51</v>
      </c>
      <c r="AJ14504" t="s">
        <v>53</v>
      </c>
      <c r="AK14504" t="s">
        <v>78</v>
      </c>
      <c r="AO14504" t="s">
        <v>51552</v>
      </c>
    </row>
    <row r="14505" spans="1:42" x14ac:dyDescent="0.35">
      <c r="A14505" t="s">
        <v>69107</v>
      </c>
      <c r="B14505" t="s">
        <v>849</v>
      </c>
      <c r="C14505" t="s">
        <v>3671</v>
      </c>
      <c r="F14505">
        <v>19704049909</v>
      </c>
      <c r="H14505" t="s">
        <v>76950</v>
      </c>
      <c r="K14505" t="s">
        <v>76951</v>
      </c>
      <c r="M14505" t="s">
        <v>76952</v>
      </c>
      <c r="N14505" t="s">
        <v>287</v>
      </c>
      <c r="O14505">
        <v>80440</v>
      </c>
      <c r="P14505" t="s">
        <v>50</v>
      </c>
      <c r="U14505" s="1">
        <v>45412</v>
      </c>
      <c r="V14505" s="1">
        <v>45412</v>
      </c>
      <c r="W14505" s="1">
        <v>45412.518055555556</v>
      </c>
      <c r="X14505" s="1">
        <v>45412.518055555556</v>
      </c>
      <c r="AC14505" t="s">
        <v>53</v>
      </c>
      <c r="AD14505">
        <v>1000000001</v>
      </c>
      <c r="AE14505" s="1">
        <v>39973.351388888892</v>
      </c>
      <c r="AF14505" t="s">
        <v>3377</v>
      </c>
      <c r="AG14505" t="s">
        <v>76953</v>
      </c>
      <c r="AH14505" t="s">
        <v>51</v>
      </c>
      <c r="AJ14505" t="s">
        <v>53</v>
      </c>
      <c r="AK14505" t="s">
        <v>78</v>
      </c>
      <c r="AO14505" t="s">
        <v>5443</v>
      </c>
      <c r="AP14505" s="1">
        <v>45463.679861111108</v>
      </c>
    </row>
    <row r="14506" spans="1:42" x14ac:dyDescent="0.35">
      <c r="A14506" t="s">
        <v>76954</v>
      </c>
      <c r="B14506" t="s">
        <v>257</v>
      </c>
      <c r="C14506" t="s">
        <v>55773</v>
      </c>
      <c r="F14506">
        <v>17202914400</v>
      </c>
      <c r="H14506" t="s">
        <v>76954</v>
      </c>
      <c r="J14506" t="s">
        <v>2763</v>
      </c>
      <c r="N14506" t="s">
        <v>287</v>
      </c>
      <c r="P14506" t="s">
        <v>50</v>
      </c>
      <c r="U14506" s="1">
        <v>45412</v>
      </c>
      <c r="V14506" s="1">
        <v>45412</v>
      </c>
      <c r="W14506" s="1">
        <v>45412.568055555559</v>
      </c>
      <c r="X14506" s="1">
        <v>45412.568055555559</v>
      </c>
      <c r="AC14506" t="s">
        <v>53</v>
      </c>
      <c r="AD14506">
        <v>2969558362</v>
      </c>
      <c r="AE14506" s="1">
        <v>40560.525000000001</v>
      </c>
      <c r="AG14506" t="s">
        <v>76955</v>
      </c>
      <c r="AH14506" t="s">
        <v>51</v>
      </c>
      <c r="AJ14506" t="s">
        <v>53</v>
      </c>
      <c r="AK14506" t="s">
        <v>78</v>
      </c>
      <c r="AO14506" t="s">
        <v>51552</v>
      </c>
    </row>
    <row r="14507" spans="1:42" x14ac:dyDescent="0.35">
      <c r="A14507" t="s">
        <v>76956</v>
      </c>
      <c r="B14507" t="s">
        <v>22578</v>
      </c>
      <c r="C14507" t="s">
        <v>76957</v>
      </c>
      <c r="F14507">
        <v>13039943242</v>
      </c>
      <c r="H14507" t="s">
        <v>76956</v>
      </c>
      <c r="J14507" t="s">
        <v>2763</v>
      </c>
      <c r="N14507" t="s">
        <v>287</v>
      </c>
      <c r="P14507" t="s">
        <v>50</v>
      </c>
      <c r="U14507" s="1">
        <v>45412</v>
      </c>
      <c r="V14507" s="1">
        <v>45412</v>
      </c>
      <c r="W14507" s="1">
        <v>45412.65902777778</v>
      </c>
      <c r="X14507" s="1">
        <v>45412.65902777778</v>
      </c>
      <c r="AC14507" t="s">
        <v>53</v>
      </c>
      <c r="AD14507">
        <v>2969558362</v>
      </c>
      <c r="AE14507" s="1">
        <v>40560.525000000001</v>
      </c>
      <c r="AG14507" t="s">
        <v>76958</v>
      </c>
      <c r="AH14507" t="s">
        <v>51</v>
      </c>
      <c r="AJ14507" t="s">
        <v>53</v>
      </c>
      <c r="AK14507" t="s">
        <v>78</v>
      </c>
      <c r="AO14507" t="s">
        <v>51552</v>
      </c>
    </row>
    <row r="14508" spans="1:42" x14ac:dyDescent="0.35">
      <c r="A14508" t="s">
        <v>76959</v>
      </c>
      <c r="B14508" t="s">
        <v>76960</v>
      </c>
      <c r="C14508" t="s">
        <v>76961</v>
      </c>
      <c r="F14508">
        <v>17203418486</v>
      </c>
      <c r="H14508" t="s">
        <v>76959</v>
      </c>
      <c r="J14508" t="s">
        <v>2763</v>
      </c>
      <c r="N14508" t="s">
        <v>287</v>
      </c>
      <c r="P14508" t="s">
        <v>50</v>
      </c>
      <c r="U14508" s="1">
        <v>45412</v>
      </c>
      <c r="V14508" s="1">
        <v>45412</v>
      </c>
      <c r="W14508" s="1">
        <v>45412.6</v>
      </c>
      <c r="X14508" s="1">
        <v>45412.6</v>
      </c>
      <c r="AC14508" t="s">
        <v>53</v>
      </c>
      <c r="AD14508">
        <v>2969558362</v>
      </c>
      <c r="AE14508" s="1">
        <v>40560.525000000001</v>
      </c>
      <c r="AG14508" t="s">
        <v>76962</v>
      </c>
      <c r="AH14508" t="s">
        <v>51</v>
      </c>
      <c r="AJ14508" t="s">
        <v>53</v>
      </c>
      <c r="AK14508" t="s">
        <v>78</v>
      </c>
      <c r="AO14508" t="s">
        <v>51552</v>
      </c>
    </row>
    <row r="14509" spans="1:42" x14ac:dyDescent="0.35">
      <c r="A14509" t="s">
        <v>76963</v>
      </c>
      <c r="B14509" t="s">
        <v>19853</v>
      </c>
      <c r="C14509" t="s">
        <v>19800</v>
      </c>
      <c r="F14509">
        <v>17202974766</v>
      </c>
      <c r="H14509" t="s">
        <v>76963</v>
      </c>
      <c r="J14509" t="s">
        <v>2763</v>
      </c>
      <c r="N14509" t="s">
        <v>287</v>
      </c>
      <c r="P14509" t="s">
        <v>50</v>
      </c>
      <c r="U14509" s="1">
        <v>45412</v>
      </c>
      <c r="V14509" s="1">
        <v>45412</v>
      </c>
      <c r="W14509" s="1">
        <v>45412.597916666666</v>
      </c>
      <c r="X14509" s="1">
        <v>45412.597916666666</v>
      </c>
      <c r="AC14509" t="s">
        <v>53</v>
      </c>
      <c r="AD14509">
        <v>2969558362</v>
      </c>
      <c r="AE14509" s="1">
        <v>40560.525000000001</v>
      </c>
      <c r="AG14509" t="s">
        <v>76964</v>
      </c>
      <c r="AH14509" t="s">
        <v>51</v>
      </c>
      <c r="AJ14509" t="s">
        <v>53</v>
      </c>
      <c r="AK14509" t="s">
        <v>78</v>
      </c>
      <c r="AO14509" t="s">
        <v>51552</v>
      </c>
    </row>
    <row r="14510" spans="1:42" x14ac:dyDescent="0.35">
      <c r="A14510" t="s">
        <v>76965</v>
      </c>
      <c r="B14510" t="s">
        <v>65755</v>
      </c>
      <c r="C14510" t="s">
        <v>3349</v>
      </c>
      <c r="F14510">
        <v>17206485399</v>
      </c>
      <c r="H14510" t="s">
        <v>76965</v>
      </c>
      <c r="J14510" t="s">
        <v>2763</v>
      </c>
      <c r="N14510" t="s">
        <v>287</v>
      </c>
      <c r="P14510" t="s">
        <v>50</v>
      </c>
      <c r="U14510" s="1">
        <v>45412</v>
      </c>
      <c r="V14510" s="1">
        <v>45412</v>
      </c>
      <c r="W14510" s="1">
        <v>45412.59652777778</v>
      </c>
      <c r="X14510" s="1">
        <v>45412.59652777778</v>
      </c>
      <c r="AC14510" t="s">
        <v>53</v>
      </c>
      <c r="AD14510">
        <v>2969558362</v>
      </c>
      <c r="AE14510" s="1">
        <v>40560.525000000001</v>
      </c>
      <c r="AG14510" t="s">
        <v>76966</v>
      </c>
      <c r="AH14510" t="s">
        <v>51</v>
      </c>
      <c r="AJ14510" t="s">
        <v>53</v>
      </c>
      <c r="AK14510" t="s">
        <v>78</v>
      </c>
      <c r="AO14510" t="s">
        <v>51552</v>
      </c>
    </row>
    <row r="14511" spans="1:42" x14ac:dyDescent="0.35">
      <c r="A14511" t="s">
        <v>76967</v>
      </c>
      <c r="B14511" t="s">
        <v>15600</v>
      </c>
      <c r="C14511" t="s">
        <v>1614</v>
      </c>
      <c r="F14511">
        <v>13034194698</v>
      </c>
      <c r="H14511" t="s">
        <v>76967</v>
      </c>
      <c r="J14511" t="s">
        <v>2763</v>
      </c>
      <c r="N14511" t="s">
        <v>287</v>
      </c>
      <c r="P14511" t="s">
        <v>50</v>
      </c>
      <c r="U14511" s="1">
        <v>45412</v>
      </c>
      <c r="V14511" s="1">
        <v>45412</v>
      </c>
      <c r="W14511" s="1">
        <v>45412.589583333334</v>
      </c>
      <c r="X14511" s="1">
        <v>45412.589583333334</v>
      </c>
      <c r="AC14511" t="s">
        <v>53</v>
      </c>
      <c r="AD14511">
        <v>2969558362</v>
      </c>
      <c r="AE14511" s="1">
        <v>40560.525000000001</v>
      </c>
      <c r="AG14511" t="s">
        <v>76968</v>
      </c>
      <c r="AH14511" t="s">
        <v>51</v>
      </c>
      <c r="AJ14511" t="s">
        <v>53</v>
      </c>
      <c r="AK14511" t="s">
        <v>78</v>
      </c>
      <c r="AO14511" t="s">
        <v>51552</v>
      </c>
    </row>
    <row r="14512" spans="1:42" x14ac:dyDescent="0.35">
      <c r="A14512" t="s">
        <v>76969</v>
      </c>
      <c r="B14512" t="s">
        <v>64384</v>
      </c>
      <c r="C14512" t="s">
        <v>1982</v>
      </c>
      <c r="F14512" t="s">
        <v>76970</v>
      </c>
      <c r="H14512" t="s">
        <v>76971</v>
      </c>
      <c r="J14512" t="s">
        <v>76972</v>
      </c>
      <c r="K14512" t="s">
        <v>13604</v>
      </c>
      <c r="M14512" t="s">
        <v>12642</v>
      </c>
      <c r="N14512" t="s">
        <v>501</v>
      </c>
      <c r="O14512">
        <v>87931</v>
      </c>
      <c r="P14512" t="s">
        <v>50</v>
      </c>
      <c r="U14512" s="1">
        <v>45412</v>
      </c>
      <c r="V14512" s="1">
        <v>45412</v>
      </c>
      <c r="W14512" s="1">
        <v>45412.384722222225</v>
      </c>
      <c r="X14512" s="1">
        <v>45412.384722222225</v>
      </c>
      <c r="AC14512" t="s">
        <v>53</v>
      </c>
      <c r="AD14512">
        <v>2969535953</v>
      </c>
      <c r="AE14512" s="1">
        <v>39715.647222222222</v>
      </c>
      <c r="AF14512" t="s">
        <v>12643</v>
      </c>
      <c r="AG14512" t="s">
        <v>76973</v>
      </c>
      <c r="AH14512" t="s">
        <v>51</v>
      </c>
      <c r="AJ14512" t="s">
        <v>53</v>
      </c>
      <c r="AK14512" t="s">
        <v>78</v>
      </c>
      <c r="AO14512" t="s">
        <v>5443</v>
      </c>
      <c r="AP14512" s="1">
        <v>45412.395138888889</v>
      </c>
    </row>
    <row r="14513" spans="1:43" x14ac:dyDescent="0.35">
      <c r="A14513" t="s">
        <v>76974</v>
      </c>
      <c r="B14513" t="s">
        <v>46736</v>
      </c>
      <c r="C14513" t="s">
        <v>6605</v>
      </c>
      <c r="F14513">
        <v>19792559021</v>
      </c>
      <c r="H14513" t="s">
        <v>76975</v>
      </c>
      <c r="J14513" t="s">
        <v>4293</v>
      </c>
      <c r="K14513" t="s">
        <v>76976</v>
      </c>
      <c r="M14513" t="s">
        <v>35923</v>
      </c>
      <c r="N14513" t="s">
        <v>18045</v>
      </c>
      <c r="O14513">
        <v>71801</v>
      </c>
      <c r="P14513" t="s">
        <v>50</v>
      </c>
      <c r="U14513" s="1">
        <v>45413</v>
      </c>
      <c r="V14513" s="1">
        <v>45413</v>
      </c>
      <c r="W14513" s="1">
        <v>45413.711111111108</v>
      </c>
      <c r="X14513" s="1">
        <v>45413.711111111108</v>
      </c>
      <c r="AC14513" t="s">
        <v>53</v>
      </c>
      <c r="AD14513">
        <v>2969634929</v>
      </c>
      <c r="AE14513" s="1">
        <v>41799.665972222225</v>
      </c>
      <c r="AF14513" t="s">
        <v>4296</v>
      </c>
      <c r="AG14513" t="s">
        <v>76977</v>
      </c>
      <c r="AH14513" t="s">
        <v>51</v>
      </c>
      <c r="AJ14513" t="s">
        <v>53</v>
      </c>
      <c r="AK14513" t="s">
        <v>78</v>
      </c>
      <c r="AO14513" t="s">
        <v>5443</v>
      </c>
      <c r="AP14513" s="1">
        <v>45413.709722222222</v>
      </c>
    </row>
    <row r="14514" spans="1:43" x14ac:dyDescent="0.35">
      <c r="A14514" t="s">
        <v>76978</v>
      </c>
      <c r="B14514" t="s">
        <v>3852</v>
      </c>
      <c r="C14514" t="s">
        <v>7528</v>
      </c>
      <c r="F14514">
        <v>14092005540</v>
      </c>
      <c r="H14514" t="s">
        <v>76978</v>
      </c>
      <c r="J14514" t="s">
        <v>4293</v>
      </c>
      <c r="K14514" t="s">
        <v>76979</v>
      </c>
      <c r="M14514" t="s">
        <v>7095</v>
      </c>
      <c r="N14514" t="s">
        <v>18045</v>
      </c>
      <c r="O14514">
        <v>71108</v>
      </c>
      <c r="P14514" t="s">
        <v>50</v>
      </c>
      <c r="U14514" s="1">
        <v>45413</v>
      </c>
      <c r="V14514" s="1">
        <v>45413</v>
      </c>
      <c r="W14514" s="1">
        <v>45413.706944444442</v>
      </c>
      <c r="X14514" s="1">
        <v>45413.706944444442</v>
      </c>
      <c r="AC14514" t="s">
        <v>53</v>
      </c>
      <c r="AD14514">
        <v>2969634929</v>
      </c>
      <c r="AE14514" s="1">
        <v>41799.665972222225</v>
      </c>
      <c r="AF14514" t="s">
        <v>4296</v>
      </c>
      <c r="AG14514" t="s">
        <v>76980</v>
      </c>
      <c r="AH14514" t="s">
        <v>51</v>
      </c>
      <c r="AJ14514" t="s">
        <v>53</v>
      </c>
      <c r="AK14514" t="s">
        <v>78</v>
      </c>
      <c r="AO14514" t="s">
        <v>5443</v>
      </c>
      <c r="AP14514" s="1">
        <v>45413.703472222223</v>
      </c>
    </row>
    <row r="14515" spans="1:43" x14ac:dyDescent="0.35">
      <c r="A14515" t="s">
        <v>76981</v>
      </c>
      <c r="B14515" t="s">
        <v>9824</v>
      </c>
      <c r="C14515" t="s">
        <v>9644</v>
      </c>
      <c r="F14515">
        <v>19154878264</v>
      </c>
      <c r="H14515" t="s">
        <v>76981</v>
      </c>
      <c r="J14515" t="s">
        <v>76982</v>
      </c>
      <c r="K14515" t="s">
        <v>76983</v>
      </c>
      <c r="M14515" t="s">
        <v>75937</v>
      </c>
      <c r="N14515" t="s">
        <v>637</v>
      </c>
      <c r="O14515">
        <v>79835</v>
      </c>
      <c r="P14515" t="s">
        <v>50</v>
      </c>
      <c r="U14515" s="1">
        <v>45413</v>
      </c>
      <c r="V14515" s="1">
        <v>45413</v>
      </c>
      <c r="W14515" s="1">
        <v>45413.637499999997</v>
      </c>
      <c r="X14515" s="1">
        <v>45413.637499999997</v>
      </c>
      <c r="AC14515" t="s">
        <v>53</v>
      </c>
      <c r="AD14515">
        <v>2974220725</v>
      </c>
      <c r="AE14515" s="1">
        <v>45413.70208333333</v>
      </c>
      <c r="AF14515" t="s">
        <v>76984</v>
      </c>
      <c r="AG14515" t="s">
        <v>76985</v>
      </c>
      <c r="AH14515" t="s">
        <v>51</v>
      </c>
      <c r="AJ14515" t="s">
        <v>53</v>
      </c>
      <c r="AK14515" t="s">
        <v>78</v>
      </c>
      <c r="AO14515" t="s">
        <v>5443</v>
      </c>
      <c r="AP14515" s="1">
        <v>45413.711111111108</v>
      </c>
      <c r="AQ14515" s="1">
        <v>45413.71597222222</v>
      </c>
    </row>
    <row r="14516" spans="1:43" x14ac:dyDescent="0.35">
      <c r="A14516" t="s">
        <v>76986</v>
      </c>
      <c r="B14516" t="s">
        <v>10444</v>
      </c>
      <c r="C14516" t="s">
        <v>17085</v>
      </c>
      <c r="F14516">
        <v>19155268033</v>
      </c>
      <c r="H14516" t="s">
        <v>76986</v>
      </c>
      <c r="J14516" t="s">
        <v>76987</v>
      </c>
      <c r="K14516" t="s">
        <v>76988</v>
      </c>
      <c r="M14516" t="s">
        <v>148</v>
      </c>
      <c r="N14516" t="s">
        <v>637</v>
      </c>
      <c r="O14516">
        <v>79938</v>
      </c>
      <c r="P14516" t="s">
        <v>50</v>
      </c>
      <c r="U14516" s="1">
        <v>45413</v>
      </c>
      <c r="V14516" s="1">
        <v>45413</v>
      </c>
      <c r="W14516" s="1">
        <v>45413.584722222222</v>
      </c>
      <c r="X14516" s="1">
        <v>45413.584722222222</v>
      </c>
      <c r="AC14516" t="s">
        <v>53</v>
      </c>
      <c r="AD14516">
        <v>2974220721</v>
      </c>
      <c r="AE14516" s="1">
        <v>45413.691666666666</v>
      </c>
      <c r="AF14516" t="s">
        <v>76989</v>
      </c>
      <c r="AG14516" t="s">
        <v>76990</v>
      </c>
      <c r="AH14516" t="s">
        <v>51</v>
      </c>
      <c r="AJ14516" t="s">
        <v>53</v>
      </c>
      <c r="AK14516" t="s">
        <v>78</v>
      </c>
      <c r="AO14516" t="s">
        <v>5443</v>
      </c>
      <c r="AP14516" s="1">
        <v>45413.710416666669</v>
      </c>
      <c r="AQ14516" s="1">
        <v>45413.707638888889</v>
      </c>
    </row>
    <row r="14517" spans="1:43" x14ac:dyDescent="0.35">
      <c r="A14517" t="s">
        <v>76991</v>
      </c>
      <c r="B14517" t="s">
        <v>76992</v>
      </c>
      <c r="C14517" t="s">
        <v>89</v>
      </c>
      <c r="F14517">
        <v>19704850341</v>
      </c>
      <c r="H14517" t="s">
        <v>76991</v>
      </c>
      <c r="J14517" t="s">
        <v>54308</v>
      </c>
      <c r="P14517" t="s">
        <v>50</v>
      </c>
      <c r="U14517" s="1">
        <v>45413</v>
      </c>
      <c r="V14517" s="1">
        <v>45413</v>
      </c>
      <c r="AC14517" t="s">
        <v>53</v>
      </c>
      <c r="AD14517">
        <v>2969639258</v>
      </c>
      <c r="AE14517" s="1">
        <v>41822.29791666667</v>
      </c>
      <c r="AG14517" t="s">
        <v>76993</v>
      </c>
      <c r="AH14517" t="s">
        <v>51</v>
      </c>
      <c r="AJ14517" t="s">
        <v>53</v>
      </c>
      <c r="AO14517" t="s">
        <v>57090</v>
      </c>
    </row>
    <row r="14518" spans="1:43" x14ac:dyDescent="0.35">
      <c r="A14518" t="s">
        <v>76994</v>
      </c>
      <c r="B14518" t="s">
        <v>6610</v>
      </c>
      <c r="C14518" t="s">
        <v>8496</v>
      </c>
      <c r="F14518">
        <v>15754994361</v>
      </c>
      <c r="H14518" t="s">
        <v>76994</v>
      </c>
      <c r="J14518" t="s">
        <v>76995</v>
      </c>
      <c r="K14518" t="s">
        <v>76996</v>
      </c>
      <c r="M14518" t="s">
        <v>3678</v>
      </c>
      <c r="N14518" t="s">
        <v>398</v>
      </c>
      <c r="O14518">
        <v>88220</v>
      </c>
      <c r="P14518" t="s">
        <v>50</v>
      </c>
      <c r="U14518" s="1">
        <v>45413</v>
      </c>
      <c r="V14518" s="1">
        <v>45413</v>
      </c>
      <c r="W14518" s="1">
        <v>45413.573611111111</v>
      </c>
      <c r="X14518" s="1">
        <v>45413.573611111111</v>
      </c>
      <c r="AC14518" t="s">
        <v>53</v>
      </c>
      <c r="AD14518">
        <v>2969813532</v>
      </c>
      <c r="AE14518" s="1">
        <v>43273.627083333333</v>
      </c>
      <c r="AF14518" t="s">
        <v>76997</v>
      </c>
      <c r="AG14518" t="s">
        <v>76998</v>
      </c>
      <c r="AH14518" t="s">
        <v>51</v>
      </c>
      <c r="AJ14518" t="s">
        <v>53</v>
      </c>
      <c r="AK14518" t="s">
        <v>78</v>
      </c>
      <c r="AO14518" t="s">
        <v>5443</v>
      </c>
      <c r="AP14518" s="1">
        <v>45413.634722222225</v>
      </c>
      <c r="AQ14518" s="1">
        <v>45413.619444444441</v>
      </c>
    </row>
    <row r="14519" spans="1:43" x14ac:dyDescent="0.35">
      <c r="A14519" t="s">
        <v>76999</v>
      </c>
      <c r="B14519" t="s">
        <v>77000</v>
      </c>
      <c r="C14519" t="s">
        <v>68226</v>
      </c>
      <c r="F14519">
        <v>5053796277</v>
      </c>
      <c r="H14519" t="s">
        <v>73795</v>
      </c>
      <c r="J14519" t="s">
        <v>7142</v>
      </c>
      <c r="K14519" t="s">
        <v>7296</v>
      </c>
      <c r="M14519" t="s">
        <v>7297</v>
      </c>
      <c r="N14519" t="s">
        <v>264</v>
      </c>
      <c r="O14519" t="s">
        <v>7298</v>
      </c>
      <c r="P14519" t="s">
        <v>50</v>
      </c>
      <c r="U14519" s="1">
        <v>45413</v>
      </c>
      <c r="V14519" s="1">
        <v>45413</v>
      </c>
      <c r="W14519" s="1">
        <v>45413.638888888891</v>
      </c>
      <c r="X14519" s="1">
        <v>45413.638888888891</v>
      </c>
      <c r="AC14519" t="s">
        <v>53</v>
      </c>
      <c r="AD14519">
        <v>2969584761</v>
      </c>
      <c r="AE14519" s="1">
        <v>41288.714583333334</v>
      </c>
      <c r="AF14519" t="s">
        <v>7145</v>
      </c>
      <c r="AG14519" t="s">
        <v>77001</v>
      </c>
      <c r="AH14519" t="s">
        <v>51</v>
      </c>
      <c r="AJ14519" t="s">
        <v>53</v>
      </c>
      <c r="AK14519" t="s">
        <v>78</v>
      </c>
      <c r="AO14519" t="s">
        <v>5443</v>
      </c>
      <c r="AP14519" s="1">
        <v>45474.470138888886</v>
      </c>
    </row>
    <row r="14520" spans="1:43" x14ac:dyDescent="0.35">
      <c r="A14520" t="s">
        <v>77002</v>
      </c>
      <c r="B14520" t="s">
        <v>77003</v>
      </c>
      <c r="C14520" t="s">
        <v>77003</v>
      </c>
      <c r="F14520" t="s">
        <v>77004</v>
      </c>
      <c r="H14520" t="s">
        <v>77005</v>
      </c>
      <c r="J14520" t="s">
        <v>77006</v>
      </c>
      <c r="K14520" t="s">
        <v>77007</v>
      </c>
      <c r="M14520" t="s">
        <v>12457</v>
      </c>
      <c r="N14520" t="s">
        <v>592</v>
      </c>
      <c r="O14520">
        <v>82901</v>
      </c>
      <c r="P14520" t="s">
        <v>50</v>
      </c>
      <c r="U14520" s="1">
        <v>45413</v>
      </c>
      <c r="V14520" s="1">
        <v>45413</v>
      </c>
      <c r="AC14520" t="s">
        <v>53</v>
      </c>
      <c r="AD14520">
        <v>2969505730</v>
      </c>
      <c r="AE14520" s="1">
        <v>38076.412499999999</v>
      </c>
      <c r="AG14520" t="s">
        <v>77008</v>
      </c>
      <c r="AH14520" t="s">
        <v>51</v>
      </c>
      <c r="AJ14520" t="s">
        <v>53</v>
      </c>
      <c r="AO14520" t="s">
        <v>5443</v>
      </c>
    </row>
    <row r="14521" spans="1:43" x14ac:dyDescent="0.35">
      <c r="A14521" t="s">
        <v>77009</v>
      </c>
      <c r="B14521" t="s">
        <v>707</v>
      </c>
      <c r="C14521" t="s">
        <v>2362</v>
      </c>
      <c r="F14521">
        <v>15754305727</v>
      </c>
      <c r="H14521" t="s">
        <v>77009</v>
      </c>
      <c r="J14521" t="s">
        <v>59019</v>
      </c>
      <c r="K14521" t="s">
        <v>61321</v>
      </c>
      <c r="M14521" t="s">
        <v>77010</v>
      </c>
      <c r="N14521" t="s">
        <v>398</v>
      </c>
      <c r="O14521">
        <v>88310</v>
      </c>
      <c r="P14521" t="s">
        <v>50</v>
      </c>
      <c r="U14521" s="1">
        <v>45413</v>
      </c>
      <c r="V14521" s="1">
        <v>45413</v>
      </c>
      <c r="W14521" s="1">
        <v>45413.45</v>
      </c>
      <c r="X14521" s="1">
        <v>45413.45</v>
      </c>
      <c r="AC14521" t="s">
        <v>53</v>
      </c>
      <c r="AD14521">
        <v>2969642996</v>
      </c>
      <c r="AE14521" s="1">
        <v>41856.443055555559</v>
      </c>
      <c r="AF14521" t="s">
        <v>61322</v>
      </c>
      <c r="AG14521" t="s">
        <v>77011</v>
      </c>
      <c r="AH14521" t="s">
        <v>51</v>
      </c>
      <c r="AJ14521" t="s">
        <v>53</v>
      </c>
      <c r="AK14521" t="s">
        <v>78</v>
      </c>
      <c r="AO14521" t="s">
        <v>5443</v>
      </c>
      <c r="AP14521" s="1">
        <v>45413.570138888892</v>
      </c>
      <c r="AQ14521" s="1">
        <v>45413.453472222223</v>
      </c>
    </row>
    <row r="14522" spans="1:43" x14ac:dyDescent="0.35">
      <c r="A14522" t="s">
        <v>77012</v>
      </c>
      <c r="B14522" t="s">
        <v>19203</v>
      </c>
      <c r="C14522" t="s">
        <v>3554</v>
      </c>
      <c r="F14522">
        <v>19703975786</v>
      </c>
      <c r="H14522" t="s">
        <v>77012</v>
      </c>
      <c r="J14522" t="s">
        <v>77013</v>
      </c>
      <c r="K14522" t="s">
        <v>19206</v>
      </c>
      <c r="M14522" t="s">
        <v>6882</v>
      </c>
      <c r="N14522" t="s">
        <v>287</v>
      </c>
      <c r="O14522">
        <v>80620</v>
      </c>
      <c r="P14522" t="s">
        <v>50</v>
      </c>
      <c r="U14522" s="1">
        <v>45413</v>
      </c>
      <c r="V14522" s="1">
        <v>45413</v>
      </c>
      <c r="W14522" s="1">
        <v>45413.818749999999</v>
      </c>
      <c r="X14522" s="1">
        <v>45413.818749999999</v>
      </c>
      <c r="AC14522" t="s">
        <v>53</v>
      </c>
      <c r="AD14522">
        <v>1000000001</v>
      </c>
      <c r="AE14522" s="1">
        <v>39973.351388888892</v>
      </c>
      <c r="AF14522" t="s">
        <v>3377</v>
      </c>
      <c r="AG14522" t="s">
        <v>77014</v>
      </c>
      <c r="AH14522" t="s">
        <v>51</v>
      </c>
      <c r="AJ14522" t="s">
        <v>53</v>
      </c>
      <c r="AK14522" t="s">
        <v>78</v>
      </c>
      <c r="AO14522" t="s">
        <v>51552</v>
      </c>
    </row>
    <row r="14523" spans="1:43" x14ac:dyDescent="0.35">
      <c r="A14523" t="s">
        <v>77015</v>
      </c>
      <c r="B14523" t="s">
        <v>7650</v>
      </c>
      <c r="C14523" t="s">
        <v>1608</v>
      </c>
      <c r="F14523">
        <v>17192529563</v>
      </c>
      <c r="H14523" t="s">
        <v>77016</v>
      </c>
      <c r="J14523" t="s">
        <v>77017</v>
      </c>
      <c r="K14523" t="s">
        <v>77018</v>
      </c>
      <c r="M14523" t="s">
        <v>672</v>
      </c>
      <c r="N14523" t="s">
        <v>287</v>
      </c>
      <c r="O14523">
        <v>81006</v>
      </c>
      <c r="P14523" t="s">
        <v>50</v>
      </c>
      <c r="U14523" s="1">
        <v>45413</v>
      </c>
      <c r="V14523" s="1">
        <v>45413</v>
      </c>
      <c r="W14523" s="1">
        <v>45413.612500000003</v>
      </c>
      <c r="X14523" s="1">
        <v>45413.612500000003</v>
      </c>
      <c r="AC14523" t="s">
        <v>53</v>
      </c>
      <c r="AD14523">
        <v>1000000001</v>
      </c>
      <c r="AE14523" s="1">
        <v>39973.351388888892</v>
      </c>
      <c r="AF14523" t="s">
        <v>3377</v>
      </c>
      <c r="AG14523" t="s">
        <v>77019</v>
      </c>
      <c r="AH14523" t="s">
        <v>51</v>
      </c>
      <c r="AJ14523" t="s">
        <v>53</v>
      </c>
      <c r="AK14523" t="s">
        <v>78</v>
      </c>
      <c r="AO14523" t="s">
        <v>51552</v>
      </c>
      <c r="AP14523" s="1">
        <v>45476.46597222222</v>
      </c>
    </row>
    <row r="14524" spans="1:43" x14ac:dyDescent="0.35">
      <c r="A14524" t="s">
        <v>77020</v>
      </c>
      <c r="B14524" t="s">
        <v>21790</v>
      </c>
      <c r="C14524" t="s">
        <v>3191</v>
      </c>
      <c r="D14524" t="s">
        <v>15635</v>
      </c>
      <c r="F14524" t="s">
        <v>22296</v>
      </c>
      <c r="G14524" t="s">
        <v>77021</v>
      </c>
      <c r="H14524" t="s">
        <v>77022</v>
      </c>
      <c r="I14524" t="s">
        <v>101</v>
      </c>
      <c r="J14524" t="s">
        <v>5634</v>
      </c>
      <c r="P14524" t="s">
        <v>50</v>
      </c>
      <c r="U14524" s="1">
        <v>45413</v>
      </c>
      <c r="V14524" s="1">
        <v>45413</v>
      </c>
      <c r="AC14524" t="s">
        <v>53</v>
      </c>
      <c r="AD14524">
        <v>2969593933</v>
      </c>
      <c r="AE14524" s="1">
        <v>41437.584722222222</v>
      </c>
      <c r="AG14524" t="s">
        <v>77023</v>
      </c>
      <c r="AH14524" t="s">
        <v>51</v>
      </c>
      <c r="AJ14524" t="s">
        <v>53</v>
      </c>
      <c r="AO14524" t="s">
        <v>5443</v>
      </c>
    </row>
    <row r="14525" spans="1:43" x14ac:dyDescent="0.35">
      <c r="A14525" t="s">
        <v>77024</v>
      </c>
      <c r="B14525" t="s">
        <v>77025</v>
      </c>
      <c r="C14525" t="s">
        <v>24421</v>
      </c>
      <c r="F14525">
        <v>17206061468</v>
      </c>
      <c r="H14525" t="s">
        <v>77026</v>
      </c>
      <c r="J14525" t="s">
        <v>4293</v>
      </c>
      <c r="K14525" t="s">
        <v>77027</v>
      </c>
      <c r="M14525" t="s">
        <v>15792</v>
      </c>
      <c r="N14525" t="s">
        <v>287</v>
      </c>
      <c r="O14525">
        <v>80640</v>
      </c>
      <c r="P14525" t="s">
        <v>50</v>
      </c>
      <c r="U14525" s="1">
        <v>45413</v>
      </c>
      <c r="V14525" s="1">
        <v>45413</v>
      </c>
      <c r="W14525" s="1">
        <v>45413.716666666667</v>
      </c>
      <c r="X14525" s="1">
        <v>45413.716666666667</v>
      </c>
      <c r="AC14525" t="s">
        <v>53</v>
      </c>
      <c r="AD14525">
        <v>2969634929</v>
      </c>
      <c r="AE14525" s="1">
        <v>41799.665972222225</v>
      </c>
      <c r="AF14525" t="s">
        <v>4296</v>
      </c>
      <c r="AG14525" t="s">
        <v>77028</v>
      </c>
      <c r="AH14525" t="s">
        <v>51</v>
      </c>
      <c r="AJ14525" t="s">
        <v>53</v>
      </c>
      <c r="AK14525" t="s">
        <v>78</v>
      </c>
      <c r="AO14525" t="s">
        <v>5443</v>
      </c>
      <c r="AP14525" s="1">
        <v>45413.713888888888</v>
      </c>
    </row>
    <row r="14526" spans="1:43" x14ac:dyDescent="0.35">
      <c r="A14526" t="s">
        <v>77029</v>
      </c>
      <c r="B14526" t="s">
        <v>77030</v>
      </c>
      <c r="C14526" t="s">
        <v>1076</v>
      </c>
      <c r="F14526">
        <v>15054539909</v>
      </c>
      <c r="H14526" t="s">
        <v>77029</v>
      </c>
      <c r="K14526" t="s">
        <v>77031</v>
      </c>
      <c r="M14526" t="s">
        <v>48946</v>
      </c>
      <c r="N14526" t="s">
        <v>398</v>
      </c>
      <c r="O14526">
        <v>87144</v>
      </c>
      <c r="P14526" t="s">
        <v>50</v>
      </c>
      <c r="U14526" s="1">
        <v>45413</v>
      </c>
      <c r="V14526" s="1">
        <v>45413</v>
      </c>
      <c r="W14526" s="1">
        <v>45413.655555555553</v>
      </c>
      <c r="X14526" s="1">
        <v>45413.655555555553</v>
      </c>
      <c r="AC14526" t="s">
        <v>53</v>
      </c>
      <c r="AD14526">
        <v>1000000001</v>
      </c>
      <c r="AE14526" s="1">
        <v>39973.351388888892</v>
      </c>
      <c r="AF14526" t="s">
        <v>3377</v>
      </c>
      <c r="AG14526" t="s">
        <v>77032</v>
      </c>
      <c r="AH14526" t="s">
        <v>51</v>
      </c>
      <c r="AJ14526" t="s">
        <v>53</v>
      </c>
      <c r="AK14526" t="s">
        <v>78</v>
      </c>
      <c r="AO14526" t="s">
        <v>51552</v>
      </c>
    </row>
    <row r="14527" spans="1:43" x14ac:dyDescent="0.35">
      <c r="A14527" t="s">
        <v>77033</v>
      </c>
      <c r="B14527" t="s">
        <v>7650</v>
      </c>
      <c r="C14527" t="s">
        <v>1608</v>
      </c>
      <c r="F14527">
        <v>17192529563</v>
      </c>
      <c r="H14527" t="s">
        <v>77016</v>
      </c>
      <c r="J14527" t="s">
        <v>77017</v>
      </c>
      <c r="K14527" t="s">
        <v>77018</v>
      </c>
      <c r="M14527" t="s">
        <v>672</v>
      </c>
      <c r="N14527" t="s">
        <v>287</v>
      </c>
      <c r="O14527">
        <v>81006</v>
      </c>
      <c r="P14527" t="s">
        <v>50</v>
      </c>
      <c r="U14527" s="1">
        <v>45413</v>
      </c>
      <c r="V14527" s="1">
        <v>45413</v>
      </c>
      <c r="W14527" s="1">
        <v>45413.618055555555</v>
      </c>
      <c r="X14527" s="1">
        <v>45413.618055555555</v>
      </c>
      <c r="AC14527" t="s">
        <v>53</v>
      </c>
      <c r="AD14527">
        <v>1000000001</v>
      </c>
      <c r="AE14527" s="1">
        <v>39973.351388888892</v>
      </c>
      <c r="AF14527" t="s">
        <v>3377</v>
      </c>
      <c r="AG14527" t="s">
        <v>77034</v>
      </c>
      <c r="AH14527" t="s">
        <v>51</v>
      </c>
      <c r="AJ14527" t="s">
        <v>53</v>
      </c>
      <c r="AK14527" t="s">
        <v>78</v>
      </c>
      <c r="AO14527" t="s">
        <v>51552</v>
      </c>
    </row>
    <row r="14528" spans="1:43" x14ac:dyDescent="0.35">
      <c r="A14528" t="s">
        <v>77035</v>
      </c>
      <c r="B14528" t="s">
        <v>29464</v>
      </c>
      <c r="C14528" t="s">
        <v>803</v>
      </c>
      <c r="D14528" t="s">
        <v>21910</v>
      </c>
      <c r="F14528" t="s">
        <v>47</v>
      </c>
      <c r="H14528" t="s">
        <v>77036</v>
      </c>
      <c r="J14528" t="s">
        <v>49</v>
      </c>
      <c r="P14528" t="s">
        <v>50</v>
      </c>
      <c r="U14528" s="1">
        <v>45413</v>
      </c>
      <c r="V14528" s="1">
        <v>45413</v>
      </c>
      <c r="W14528" s="1">
        <v>45414.470833333333</v>
      </c>
      <c r="X14528" s="1">
        <v>45414.470833333333</v>
      </c>
      <c r="AC14528" t="s">
        <v>53</v>
      </c>
      <c r="AD14528">
        <v>1000000000</v>
      </c>
      <c r="AE14528" s="1">
        <v>37295</v>
      </c>
      <c r="AG14528" t="s">
        <v>77037</v>
      </c>
      <c r="AH14528" t="s">
        <v>51</v>
      </c>
      <c r="AJ14528" t="s">
        <v>53</v>
      </c>
      <c r="AO14528" t="s">
        <v>5443</v>
      </c>
      <c r="AP14528" s="1">
        <v>45413.505555555559</v>
      </c>
    </row>
    <row r="14529" spans="1:42" x14ac:dyDescent="0.35">
      <c r="A14529" t="s">
        <v>77038</v>
      </c>
      <c r="B14529" t="s">
        <v>9371</v>
      </c>
      <c r="C14529" t="s">
        <v>10990</v>
      </c>
      <c r="D14529" t="s">
        <v>2078</v>
      </c>
      <c r="F14529" t="s">
        <v>47</v>
      </c>
      <c r="H14529" t="s">
        <v>77039</v>
      </c>
      <c r="J14529" t="s">
        <v>49</v>
      </c>
      <c r="P14529" t="s">
        <v>50</v>
      </c>
      <c r="U14529" s="1">
        <v>45413</v>
      </c>
      <c r="V14529" s="1">
        <v>45413</v>
      </c>
      <c r="W14529" s="1">
        <v>45414.470138888886</v>
      </c>
      <c r="X14529" s="1">
        <v>45414.470138888886</v>
      </c>
      <c r="AC14529" t="s">
        <v>53</v>
      </c>
      <c r="AD14529">
        <v>1000000000</v>
      </c>
      <c r="AE14529" s="1">
        <v>37295</v>
      </c>
      <c r="AG14529" t="s">
        <v>77040</v>
      </c>
      <c r="AH14529" t="s">
        <v>51</v>
      </c>
      <c r="AJ14529" t="s">
        <v>53</v>
      </c>
      <c r="AO14529" t="s">
        <v>5443</v>
      </c>
      <c r="AP14529" s="1">
        <v>45425.409722222219</v>
      </c>
    </row>
    <row r="14530" spans="1:42" x14ac:dyDescent="0.35">
      <c r="A14530" t="s">
        <v>77041</v>
      </c>
      <c r="B14530" t="s">
        <v>77042</v>
      </c>
      <c r="C14530" t="s">
        <v>17307</v>
      </c>
      <c r="D14530" t="s">
        <v>98</v>
      </c>
      <c r="F14530" t="s">
        <v>77043</v>
      </c>
      <c r="H14530" t="s">
        <v>77044</v>
      </c>
      <c r="J14530" t="s">
        <v>49</v>
      </c>
      <c r="P14530" t="s">
        <v>50</v>
      </c>
      <c r="U14530" s="1">
        <v>45413</v>
      </c>
      <c r="V14530" s="1">
        <v>45413</v>
      </c>
      <c r="W14530" s="1">
        <v>45413.430555555555</v>
      </c>
      <c r="X14530" s="1">
        <v>45413.430555555555</v>
      </c>
      <c r="AC14530" t="s">
        <v>53</v>
      </c>
      <c r="AD14530">
        <v>1000000000</v>
      </c>
      <c r="AE14530" s="1">
        <v>37295</v>
      </c>
      <c r="AG14530" t="s">
        <v>77045</v>
      </c>
      <c r="AH14530" t="s">
        <v>51</v>
      </c>
      <c r="AJ14530" t="s">
        <v>53</v>
      </c>
      <c r="AO14530" t="s">
        <v>5443</v>
      </c>
      <c r="AP14530" s="1">
        <v>45413.428472222222</v>
      </c>
    </row>
    <row r="14531" spans="1:42" x14ac:dyDescent="0.35">
      <c r="A14531" t="s">
        <v>77046</v>
      </c>
      <c r="B14531" t="s">
        <v>43655</v>
      </c>
      <c r="C14531" t="s">
        <v>27414</v>
      </c>
      <c r="F14531">
        <v>17194646634</v>
      </c>
      <c r="H14531" t="s">
        <v>77047</v>
      </c>
      <c r="J14531" t="s">
        <v>4293</v>
      </c>
      <c r="K14531" t="s">
        <v>7511</v>
      </c>
      <c r="M14531" t="s">
        <v>298</v>
      </c>
      <c r="N14531" t="s">
        <v>287</v>
      </c>
      <c r="O14531" t="s">
        <v>7513</v>
      </c>
      <c r="P14531" t="s">
        <v>50</v>
      </c>
      <c r="U14531" s="1">
        <v>45413</v>
      </c>
      <c r="V14531" s="1">
        <v>45413</v>
      </c>
      <c r="W14531" s="1">
        <v>45413.724999999999</v>
      </c>
      <c r="X14531" s="1">
        <v>45413.724999999999</v>
      </c>
      <c r="AC14531" t="s">
        <v>53</v>
      </c>
      <c r="AD14531">
        <v>2969634929</v>
      </c>
      <c r="AE14531" s="1">
        <v>41799.665972222225</v>
      </c>
      <c r="AF14531" t="s">
        <v>4296</v>
      </c>
      <c r="AG14531" t="s">
        <v>77048</v>
      </c>
      <c r="AH14531" t="s">
        <v>51</v>
      </c>
      <c r="AJ14531" t="s">
        <v>53</v>
      </c>
      <c r="AK14531" t="s">
        <v>78</v>
      </c>
      <c r="AO14531" t="s">
        <v>5443</v>
      </c>
      <c r="AP14531" s="1">
        <v>45413.723611111112</v>
      </c>
    </row>
    <row r="14532" spans="1:42" x14ac:dyDescent="0.35">
      <c r="A14532" t="s">
        <v>77049</v>
      </c>
      <c r="B14532" t="s">
        <v>65382</v>
      </c>
      <c r="C14532" t="s">
        <v>10817</v>
      </c>
      <c r="F14532">
        <v>19187588968</v>
      </c>
      <c r="H14532" t="s">
        <v>77050</v>
      </c>
      <c r="J14532" t="s">
        <v>4293</v>
      </c>
      <c r="K14532" t="s">
        <v>77051</v>
      </c>
      <c r="M14532" t="s">
        <v>65385</v>
      </c>
      <c r="N14532" t="s">
        <v>22973</v>
      </c>
      <c r="O14532">
        <v>73044</v>
      </c>
      <c r="P14532" t="s">
        <v>50</v>
      </c>
      <c r="U14532" s="1">
        <v>45413</v>
      </c>
      <c r="V14532" s="1">
        <v>45413</v>
      </c>
      <c r="W14532" s="1">
        <v>45413.723611111112</v>
      </c>
      <c r="X14532" s="1">
        <v>45413.723611111112</v>
      </c>
      <c r="AC14532" t="s">
        <v>53</v>
      </c>
      <c r="AD14532">
        <v>2969634929</v>
      </c>
      <c r="AE14532" s="1">
        <v>41799.665972222225</v>
      </c>
      <c r="AF14532" t="s">
        <v>4296</v>
      </c>
      <c r="AG14532" t="s">
        <v>77052</v>
      </c>
      <c r="AH14532" t="s">
        <v>51</v>
      </c>
      <c r="AJ14532" t="s">
        <v>53</v>
      </c>
      <c r="AK14532" t="s">
        <v>78</v>
      </c>
      <c r="AO14532" t="s">
        <v>5443</v>
      </c>
      <c r="AP14532" s="1">
        <v>45456.603472222225</v>
      </c>
    </row>
    <row r="14533" spans="1:42" x14ac:dyDescent="0.35">
      <c r="A14533" t="s">
        <v>77053</v>
      </c>
      <c r="B14533" t="s">
        <v>77054</v>
      </c>
      <c r="C14533" t="s">
        <v>77055</v>
      </c>
      <c r="F14533">
        <v>19152262497</v>
      </c>
      <c r="H14533" t="s">
        <v>77053</v>
      </c>
      <c r="J14533" t="s">
        <v>4293</v>
      </c>
      <c r="K14533" t="s">
        <v>76912</v>
      </c>
      <c r="M14533" t="s">
        <v>20472</v>
      </c>
      <c r="N14533" t="s">
        <v>637</v>
      </c>
      <c r="O14533">
        <v>79765</v>
      </c>
      <c r="P14533" t="s">
        <v>50</v>
      </c>
      <c r="U14533" s="1">
        <v>45413</v>
      </c>
      <c r="V14533" s="1">
        <v>45413</v>
      </c>
      <c r="W14533" s="1">
        <v>45413.723611111112</v>
      </c>
      <c r="X14533" s="1">
        <v>45413.723611111112</v>
      </c>
      <c r="AC14533" t="s">
        <v>53</v>
      </c>
      <c r="AD14533">
        <v>2969634929</v>
      </c>
      <c r="AE14533" s="1">
        <v>41799.665972222225</v>
      </c>
      <c r="AF14533" t="s">
        <v>4296</v>
      </c>
      <c r="AG14533" t="s">
        <v>77056</v>
      </c>
      <c r="AH14533" t="s">
        <v>51</v>
      </c>
      <c r="AJ14533" t="s">
        <v>53</v>
      </c>
      <c r="AK14533" t="s">
        <v>78</v>
      </c>
      <c r="AO14533" t="s">
        <v>5443</v>
      </c>
      <c r="AP14533" s="1">
        <v>45461.423611111109</v>
      </c>
    </row>
    <row r="14534" spans="1:42" x14ac:dyDescent="0.35">
      <c r="A14534" t="s">
        <v>77057</v>
      </c>
      <c r="B14534" t="s">
        <v>35995</v>
      </c>
      <c r="C14534" t="s">
        <v>45311</v>
      </c>
      <c r="F14534">
        <v>13373841189</v>
      </c>
      <c r="H14534" t="s">
        <v>77057</v>
      </c>
      <c r="J14534" t="s">
        <v>4293</v>
      </c>
      <c r="K14534" t="s">
        <v>77058</v>
      </c>
      <c r="M14534" t="s">
        <v>35923</v>
      </c>
      <c r="N14534" t="s">
        <v>18045</v>
      </c>
      <c r="O14534">
        <v>71108</v>
      </c>
      <c r="P14534" t="s">
        <v>50</v>
      </c>
      <c r="U14534" s="1">
        <v>45413</v>
      </c>
      <c r="V14534" s="1">
        <v>45413</v>
      </c>
      <c r="W14534" s="1">
        <v>45413.720833333333</v>
      </c>
      <c r="X14534" s="1">
        <v>45413.720833333333</v>
      </c>
      <c r="AC14534" t="s">
        <v>53</v>
      </c>
      <c r="AD14534">
        <v>2969634929</v>
      </c>
      <c r="AE14534" s="1">
        <v>41799.665972222225</v>
      </c>
      <c r="AF14534" t="s">
        <v>4296</v>
      </c>
      <c r="AG14534" t="s">
        <v>77059</v>
      </c>
      <c r="AH14534" t="s">
        <v>51</v>
      </c>
      <c r="AJ14534" t="s">
        <v>53</v>
      </c>
      <c r="AK14534" t="s">
        <v>78</v>
      </c>
      <c r="AO14534" t="s">
        <v>5443</v>
      </c>
      <c r="AP14534" s="1">
        <v>45414.414583333331</v>
      </c>
    </row>
    <row r="14535" spans="1:42" x14ac:dyDescent="0.35">
      <c r="A14535" t="s">
        <v>77060</v>
      </c>
      <c r="B14535" t="s">
        <v>70191</v>
      </c>
      <c r="C14535" t="s">
        <v>383</v>
      </c>
      <c r="F14535">
        <v>14324887738</v>
      </c>
      <c r="H14535" t="s">
        <v>77061</v>
      </c>
      <c r="J14535" t="s">
        <v>4293</v>
      </c>
      <c r="K14535" t="s">
        <v>26566</v>
      </c>
      <c r="M14535" t="s">
        <v>11083</v>
      </c>
      <c r="N14535" t="s">
        <v>637</v>
      </c>
      <c r="O14535">
        <v>79706</v>
      </c>
      <c r="P14535" t="s">
        <v>50</v>
      </c>
      <c r="U14535" s="1">
        <v>45413</v>
      </c>
      <c r="V14535" s="1">
        <v>45413</v>
      </c>
      <c r="W14535" s="1">
        <v>45413.718055555553</v>
      </c>
      <c r="X14535" s="1">
        <v>45413.718055555553</v>
      </c>
      <c r="AC14535" t="s">
        <v>53</v>
      </c>
      <c r="AD14535">
        <v>2969634929</v>
      </c>
      <c r="AE14535" s="1">
        <v>41799.665972222225</v>
      </c>
      <c r="AF14535" t="s">
        <v>4296</v>
      </c>
      <c r="AG14535" t="s">
        <v>77062</v>
      </c>
      <c r="AH14535" t="s">
        <v>51</v>
      </c>
      <c r="AJ14535" t="s">
        <v>53</v>
      </c>
      <c r="AK14535" t="s">
        <v>78</v>
      </c>
      <c r="AO14535" t="s">
        <v>5443</v>
      </c>
      <c r="AP14535" s="1">
        <v>45413.713888888888</v>
      </c>
    </row>
    <row r="14536" spans="1:42" x14ac:dyDescent="0.35">
      <c r="A14536" t="s">
        <v>77063</v>
      </c>
      <c r="B14536" t="s">
        <v>77064</v>
      </c>
      <c r="C14536" t="s">
        <v>77065</v>
      </c>
      <c r="F14536">
        <v>14064594522</v>
      </c>
      <c r="H14536" t="s">
        <v>77063</v>
      </c>
      <c r="J14536" t="s">
        <v>4293</v>
      </c>
      <c r="K14536" t="s">
        <v>77066</v>
      </c>
      <c r="M14536" t="s">
        <v>7095</v>
      </c>
      <c r="N14536" t="s">
        <v>18045</v>
      </c>
      <c r="O14536">
        <v>71108</v>
      </c>
      <c r="P14536" t="s">
        <v>50</v>
      </c>
      <c r="U14536" s="1">
        <v>45413</v>
      </c>
      <c r="V14536" s="1">
        <v>45413</v>
      </c>
      <c r="W14536" s="1">
        <v>45413.715277777781</v>
      </c>
      <c r="X14536" s="1">
        <v>45413.715277777781</v>
      </c>
      <c r="AC14536" t="s">
        <v>53</v>
      </c>
      <c r="AD14536">
        <v>2969634929</v>
      </c>
      <c r="AE14536" s="1">
        <v>41799.665972222225</v>
      </c>
      <c r="AF14536" t="s">
        <v>4296</v>
      </c>
      <c r="AG14536" t="s">
        <v>77067</v>
      </c>
      <c r="AH14536" t="s">
        <v>51</v>
      </c>
      <c r="AJ14536" t="s">
        <v>53</v>
      </c>
      <c r="AK14536" t="s">
        <v>78</v>
      </c>
      <c r="AO14536" t="s">
        <v>5443</v>
      </c>
      <c r="AP14536" s="1">
        <v>45428.302083333336</v>
      </c>
    </row>
    <row r="14537" spans="1:42" x14ac:dyDescent="0.35">
      <c r="A14537" t="s">
        <v>77068</v>
      </c>
      <c r="B14537" t="s">
        <v>37164</v>
      </c>
      <c r="C14537" t="s">
        <v>17902</v>
      </c>
      <c r="F14537">
        <v>13344468253</v>
      </c>
      <c r="H14537" t="s">
        <v>77068</v>
      </c>
      <c r="J14537" t="s">
        <v>4293</v>
      </c>
      <c r="K14537" t="s">
        <v>76979</v>
      </c>
      <c r="M14537" t="s">
        <v>7095</v>
      </c>
      <c r="N14537" t="s">
        <v>18045</v>
      </c>
      <c r="O14537">
        <v>71108</v>
      </c>
      <c r="P14537" t="s">
        <v>50</v>
      </c>
      <c r="U14537" s="1">
        <v>45413</v>
      </c>
      <c r="V14537" s="1">
        <v>45413</v>
      </c>
      <c r="W14537" s="1">
        <v>45413.713888888888</v>
      </c>
      <c r="X14537" s="1">
        <v>45413.713888888888</v>
      </c>
      <c r="AC14537" t="s">
        <v>53</v>
      </c>
      <c r="AD14537">
        <v>2969634929</v>
      </c>
      <c r="AE14537" s="1">
        <v>41799.665972222225</v>
      </c>
      <c r="AF14537" t="s">
        <v>4296</v>
      </c>
      <c r="AG14537" t="s">
        <v>77069</v>
      </c>
      <c r="AH14537" t="s">
        <v>51</v>
      </c>
      <c r="AJ14537" t="s">
        <v>53</v>
      </c>
      <c r="AK14537" t="s">
        <v>78</v>
      </c>
      <c r="AO14537" t="s">
        <v>5443</v>
      </c>
      <c r="AP14537" s="1">
        <v>45413.714583333334</v>
      </c>
    </row>
    <row r="14538" spans="1:42" x14ac:dyDescent="0.35">
      <c r="A14538" t="s">
        <v>77070</v>
      </c>
      <c r="B14538" t="s">
        <v>73379</v>
      </c>
      <c r="C14538" t="s">
        <v>11863</v>
      </c>
      <c r="F14538">
        <v>12087019172</v>
      </c>
      <c r="H14538" t="s">
        <v>77070</v>
      </c>
      <c r="J14538" t="s">
        <v>4293</v>
      </c>
      <c r="K14538" t="s">
        <v>77071</v>
      </c>
      <c r="M14538" t="s">
        <v>15792</v>
      </c>
      <c r="N14538" t="s">
        <v>287</v>
      </c>
      <c r="O14538">
        <v>80640</v>
      </c>
      <c r="P14538" t="s">
        <v>50</v>
      </c>
      <c r="U14538" s="1">
        <v>45413</v>
      </c>
      <c r="V14538" s="1">
        <v>45413</v>
      </c>
      <c r="W14538" s="1">
        <v>45413.713888888888</v>
      </c>
      <c r="X14538" s="1">
        <v>45413.713888888888</v>
      </c>
      <c r="AC14538" t="s">
        <v>53</v>
      </c>
      <c r="AD14538">
        <v>2969634929</v>
      </c>
      <c r="AE14538" s="1">
        <v>41799.665972222225</v>
      </c>
      <c r="AF14538" t="s">
        <v>4296</v>
      </c>
      <c r="AG14538" t="s">
        <v>77072</v>
      </c>
      <c r="AH14538" t="s">
        <v>51</v>
      </c>
      <c r="AJ14538" t="s">
        <v>53</v>
      </c>
      <c r="AK14538" t="s">
        <v>78</v>
      </c>
      <c r="AO14538" t="s">
        <v>5443</v>
      </c>
    </row>
    <row r="14539" spans="1:42" x14ac:dyDescent="0.35">
      <c r="A14539" t="s">
        <v>77073</v>
      </c>
      <c r="B14539" t="s">
        <v>77074</v>
      </c>
      <c r="C14539" t="s">
        <v>5143</v>
      </c>
      <c r="F14539" t="s">
        <v>47</v>
      </c>
      <c r="H14539" t="s">
        <v>77075</v>
      </c>
      <c r="J14539" t="s">
        <v>49</v>
      </c>
      <c r="P14539" t="s">
        <v>50</v>
      </c>
      <c r="U14539" s="1">
        <v>45414</v>
      </c>
      <c r="V14539" s="1">
        <v>45414</v>
      </c>
      <c r="W14539" s="1">
        <v>45414.470138888886</v>
      </c>
      <c r="X14539" s="1">
        <v>45414.470138888886</v>
      </c>
      <c r="AC14539" t="s">
        <v>53</v>
      </c>
      <c r="AD14539">
        <v>1000000000</v>
      </c>
      <c r="AE14539" s="1">
        <v>37295</v>
      </c>
      <c r="AG14539" t="s">
        <v>77076</v>
      </c>
      <c r="AH14539" t="s">
        <v>51</v>
      </c>
      <c r="AJ14539" t="s">
        <v>53</v>
      </c>
      <c r="AO14539" t="s">
        <v>5443</v>
      </c>
      <c r="AP14539" s="1">
        <v>45331.625</v>
      </c>
    </row>
    <row r="14540" spans="1:42" x14ac:dyDescent="0.35">
      <c r="A14540" t="s">
        <v>77077</v>
      </c>
      <c r="B14540" t="s">
        <v>77078</v>
      </c>
      <c r="C14540" t="s">
        <v>5070</v>
      </c>
      <c r="F14540">
        <v>17196493706</v>
      </c>
      <c r="H14540" t="s">
        <v>77077</v>
      </c>
      <c r="N14540" t="s">
        <v>287</v>
      </c>
      <c r="P14540" t="s">
        <v>50</v>
      </c>
      <c r="U14540" s="1">
        <v>45414</v>
      </c>
      <c r="V14540" s="1">
        <v>45414</v>
      </c>
      <c r="W14540" s="1">
        <v>45414.635416666664</v>
      </c>
      <c r="X14540" s="1">
        <v>45414.635416666664</v>
      </c>
      <c r="AC14540" t="s">
        <v>53</v>
      </c>
      <c r="AD14540">
        <v>1000000001</v>
      </c>
      <c r="AE14540" s="1">
        <v>39973.351388888892</v>
      </c>
      <c r="AF14540" t="s">
        <v>3377</v>
      </c>
      <c r="AG14540" t="s">
        <v>77079</v>
      </c>
      <c r="AH14540" t="s">
        <v>51</v>
      </c>
      <c r="AJ14540" t="s">
        <v>53</v>
      </c>
      <c r="AK14540" t="s">
        <v>78</v>
      </c>
      <c r="AO14540" t="s">
        <v>51552</v>
      </c>
    </row>
    <row r="14541" spans="1:42" x14ac:dyDescent="0.35">
      <c r="A14541" t="s">
        <v>77080</v>
      </c>
      <c r="B14541" t="s">
        <v>77081</v>
      </c>
      <c r="C14541" t="s">
        <v>3330</v>
      </c>
      <c r="F14541">
        <v>15053508448</v>
      </c>
      <c r="H14541" t="s">
        <v>77080</v>
      </c>
      <c r="K14541" t="s">
        <v>77082</v>
      </c>
      <c r="M14541" t="s">
        <v>76189</v>
      </c>
      <c r="N14541" t="s">
        <v>398</v>
      </c>
      <c r="O14541">
        <v>87047</v>
      </c>
      <c r="P14541" t="s">
        <v>50</v>
      </c>
      <c r="U14541" s="1">
        <v>45414</v>
      </c>
      <c r="V14541" s="1">
        <v>45414</v>
      </c>
      <c r="W14541" s="1">
        <v>45414.959027777775</v>
      </c>
      <c r="X14541" s="1">
        <v>45414.959027777775</v>
      </c>
      <c r="AC14541" t="s">
        <v>53</v>
      </c>
      <c r="AD14541">
        <v>1000000001</v>
      </c>
      <c r="AE14541" s="1">
        <v>39973.351388888892</v>
      </c>
      <c r="AF14541" t="s">
        <v>3377</v>
      </c>
      <c r="AG14541" t="s">
        <v>77083</v>
      </c>
      <c r="AH14541" t="s">
        <v>51</v>
      </c>
      <c r="AJ14541" t="s">
        <v>53</v>
      </c>
      <c r="AK14541" t="s">
        <v>78</v>
      </c>
      <c r="AO14541" t="s">
        <v>51552</v>
      </c>
    </row>
    <row r="14542" spans="1:42" x14ac:dyDescent="0.35">
      <c r="A14542" t="s">
        <v>77084</v>
      </c>
      <c r="B14542" t="s">
        <v>7246</v>
      </c>
      <c r="C14542" t="s">
        <v>22427</v>
      </c>
      <c r="F14542">
        <v>15759094395</v>
      </c>
      <c r="H14542" t="s">
        <v>77084</v>
      </c>
      <c r="J14542" t="s">
        <v>77085</v>
      </c>
      <c r="K14542" t="s">
        <v>77086</v>
      </c>
      <c r="M14542" t="s">
        <v>72194</v>
      </c>
      <c r="N14542" t="s">
        <v>398</v>
      </c>
      <c r="O14542">
        <v>88210</v>
      </c>
      <c r="P14542" t="s">
        <v>50</v>
      </c>
      <c r="U14542" s="1">
        <v>45414</v>
      </c>
      <c r="V14542" s="1">
        <v>45414</v>
      </c>
      <c r="W14542" s="1">
        <v>45414.757638888892</v>
      </c>
      <c r="X14542" s="1">
        <v>45414.757638888892</v>
      </c>
      <c r="AC14542" t="s">
        <v>53</v>
      </c>
      <c r="AD14542">
        <v>1000000001</v>
      </c>
      <c r="AE14542" s="1">
        <v>39973.351388888892</v>
      </c>
      <c r="AF14542" t="s">
        <v>3377</v>
      </c>
      <c r="AG14542" t="s">
        <v>77087</v>
      </c>
      <c r="AH14542" t="s">
        <v>51</v>
      </c>
      <c r="AJ14542" t="s">
        <v>53</v>
      </c>
      <c r="AK14542" t="s">
        <v>78</v>
      </c>
      <c r="AO14542" t="s">
        <v>51552</v>
      </c>
    </row>
    <row r="14543" spans="1:42" x14ac:dyDescent="0.35">
      <c r="A14543" t="s">
        <v>77088</v>
      </c>
      <c r="B14543" t="s">
        <v>12215</v>
      </c>
      <c r="C14543" t="s">
        <v>1429</v>
      </c>
      <c r="F14543" t="s">
        <v>47</v>
      </c>
      <c r="H14543" t="s">
        <v>77089</v>
      </c>
      <c r="J14543" t="s">
        <v>49</v>
      </c>
      <c r="P14543" t="s">
        <v>50</v>
      </c>
      <c r="U14543" s="1">
        <v>45414</v>
      </c>
      <c r="V14543" s="1">
        <v>45414</v>
      </c>
      <c r="W14543" s="1">
        <v>45415.492361111108</v>
      </c>
      <c r="X14543" s="1">
        <v>45415.492361111108</v>
      </c>
      <c r="AC14543" t="s">
        <v>53</v>
      </c>
      <c r="AD14543">
        <v>1000000000</v>
      </c>
      <c r="AE14543" s="1">
        <v>37295</v>
      </c>
      <c r="AG14543" t="s">
        <v>77090</v>
      </c>
      <c r="AH14543" t="s">
        <v>51</v>
      </c>
      <c r="AJ14543" t="s">
        <v>53</v>
      </c>
      <c r="AO14543" t="s">
        <v>5443</v>
      </c>
      <c r="AP14543" s="1">
        <v>45461.272222222222</v>
      </c>
    </row>
    <row r="14544" spans="1:42" x14ac:dyDescent="0.35">
      <c r="A14544" t="s">
        <v>77091</v>
      </c>
      <c r="B14544" t="s">
        <v>6989</v>
      </c>
      <c r="C14544" t="s">
        <v>5114</v>
      </c>
      <c r="F14544">
        <v>15759148798</v>
      </c>
      <c r="H14544" t="s">
        <v>77091</v>
      </c>
      <c r="K14544" t="s">
        <v>77092</v>
      </c>
      <c r="M14544" t="s">
        <v>3234</v>
      </c>
      <c r="N14544" t="s">
        <v>398</v>
      </c>
      <c r="O14544">
        <v>88210</v>
      </c>
      <c r="P14544" t="s">
        <v>50</v>
      </c>
      <c r="U14544" s="1">
        <v>45414</v>
      </c>
      <c r="V14544" s="1">
        <v>45414</v>
      </c>
      <c r="W14544" s="1">
        <v>45414.743055555555</v>
      </c>
      <c r="X14544" s="1">
        <v>45414.743055555555</v>
      </c>
      <c r="AC14544" t="s">
        <v>53</v>
      </c>
      <c r="AD14544">
        <v>1000000001</v>
      </c>
      <c r="AE14544" s="1">
        <v>39973.351388888892</v>
      </c>
      <c r="AF14544" t="s">
        <v>3377</v>
      </c>
      <c r="AG14544" t="s">
        <v>77093</v>
      </c>
      <c r="AH14544" t="s">
        <v>51</v>
      </c>
      <c r="AJ14544" t="s">
        <v>53</v>
      </c>
      <c r="AK14544" t="s">
        <v>78</v>
      </c>
      <c r="AO14544" t="s">
        <v>51552</v>
      </c>
    </row>
    <row r="14545" spans="1:43" x14ac:dyDescent="0.35">
      <c r="A14545" t="s">
        <v>77094</v>
      </c>
      <c r="B14545" t="s">
        <v>42268</v>
      </c>
      <c r="C14545" t="s">
        <v>23304</v>
      </c>
      <c r="F14545">
        <v>17206301904</v>
      </c>
      <c r="H14545" t="s">
        <v>77094</v>
      </c>
      <c r="J14545" t="s">
        <v>2763</v>
      </c>
      <c r="N14545" t="s">
        <v>287</v>
      </c>
      <c r="P14545" t="s">
        <v>50</v>
      </c>
      <c r="U14545" s="1">
        <v>45414</v>
      </c>
      <c r="V14545" s="1">
        <v>45414</v>
      </c>
      <c r="W14545" s="1">
        <v>45414.611111111109</v>
      </c>
      <c r="X14545" s="1">
        <v>45414.611111111109</v>
      </c>
      <c r="AC14545" t="s">
        <v>53</v>
      </c>
      <c r="AD14545">
        <v>2969558362</v>
      </c>
      <c r="AE14545" s="1">
        <v>40560.525000000001</v>
      </c>
      <c r="AG14545" t="s">
        <v>77095</v>
      </c>
      <c r="AH14545" t="s">
        <v>51</v>
      </c>
      <c r="AJ14545" t="s">
        <v>53</v>
      </c>
      <c r="AK14545" t="s">
        <v>78</v>
      </c>
      <c r="AO14545" t="s">
        <v>51552</v>
      </c>
    </row>
    <row r="14546" spans="1:43" x14ac:dyDescent="0.35">
      <c r="A14546" t="s">
        <v>77096</v>
      </c>
      <c r="B14546" t="s">
        <v>13147</v>
      </c>
      <c r="C14546" t="s">
        <v>1679</v>
      </c>
      <c r="F14546">
        <v>13039618752</v>
      </c>
      <c r="H14546" t="s">
        <v>77096</v>
      </c>
      <c r="J14546" t="s">
        <v>2763</v>
      </c>
      <c r="K14546" t="s">
        <v>49532</v>
      </c>
      <c r="M14546" t="s">
        <v>298</v>
      </c>
      <c r="N14546" t="s">
        <v>213</v>
      </c>
      <c r="O14546">
        <v>80216</v>
      </c>
      <c r="P14546" t="s">
        <v>50</v>
      </c>
      <c r="U14546" s="1">
        <v>45414</v>
      </c>
      <c r="V14546" s="1">
        <v>45414</v>
      </c>
      <c r="AC14546" t="s">
        <v>53</v>
      </c>
      <c r="AD14546">
        <v>2969558362</v>
      </c>
      <c r="AE14546" s="1">
        <v>40560.525000000001</v>
      </c>
      <c r="AG14546" t="s">
        <v>77097</v>
      </c>
      <c r="AH14546" t="s">
        <v>51</v>
      </c>
      <c r="AJ14546" t="s">
        <v>53</v>
      </c>
      <c r="AO14546" t="s">
        <v>57090</v>
      </c>
    </row>
    <row r="14547" spans="1:43" x14ac:dyDescent="0.35">
      <c r="A14547" t="s">
        <v>77098</v>
      </c>
      <c r="B14547" t="s">
        <v>77099</v>
      </c>
      <c r="C14547" t="s">
        <v>27392</v>
      </c>
      <c r="D14547" t="s">
        <v>77100</v>
      </c>
      <c r="F14547" t="s">
        <v>47</v>
      </c>
      <c r="H14547" t="s">
        <v>77101</v>
      </c>
      <c r="J14547" t="s">
        <v>49</v>
      </c>
      <c r="P14547" t="s">
        <v>50</v>
      </c>
      <c r="U14547" s="1">
        <v>45414</v>
      </c>
      <c r="V14547" s="1">
        <v>45414</v>
      </c>
      <c r="W14547" s="1">
        <v>45415.490277777775</v>
      </c>
      <c r="X14547" s="1">
        <v>45415.490277777775</v>
      </c>
      <c r="AC14547" t="s">
        <v>53</v>
      </c>
      <c r="AD14547">
        <v>1000000000</v>
      </c>
      <c r="AE14547" s="1">
        <v>37295</v>
      </c>
      <c r="AG14547" t="s">
        <v>77102</v>
      </c>
      <c r="AH14547" t="s">
        <v>51</v>
      </c>
      <c r="AJ14547" t="s">
        <v>53</v>
      </c>
      <c r="AO14547" t="s">
        <v>5443</v>
      </c>
      <c r="AP14547" s="1">
        <v>45472.599305555559</v>
      </c>
    </row>
    <row r="14548" spans="1:43" x14ac:dyDescent="0.35">
      <c r="A14548" t="s">
        <v>77103</v>
      </c>
      <c r="B14548" t="s">
        <v>43435</v>
      </c>
      <c r="C14548" t="s">
        <v>5032</v>
      </c>
      <c r="F14548" t="s">
        <v>77104</v>
      </c>
      <c r="H14548" t="s">
        <v>77103</v>
      </c>
      <c r="J14548" t="s">
        <v>77105</v>
      </c>
      <c r="K14548" t="s">
        <v>77106</v>
      </c>
      <c r="M14548" t="s">
        <v>77107</v>
      </c>
      <c r="N14548" t="s">
        <v>5925</v>
      </c>
      <c r="O14548">
        <v>17051</v>
      </c>
      <c r="P14548" t="s">
        <v>50</v>
      </c>
      <c r="U14548" s="1">
        <v>45414</v>
      </c>
      <c r="V14548" s="1">
        <v>45414</v>
      </c>
      <c r="AC14548" t="s">
        <v>53</v>
      </c>
      <c r="AD14548">
        <v>2972219609</v>
      </c>
      <c r="AE14548" s="1">
        <v>44957.521527777775</v>
      </c>
      <c r="AG14548" t="s">
        <v>77108</v>
      </c>
      <c r="AH14548" t="s">
        <v>51</v>
      </c>
      <c r="AJ14548" t="s">
        <v>53</v>
      </c>
      <c r="AO14548" t="s">
        <v>5443</v>
      </c>
    </row>
    <row r="14549" spans="1:43" x14ac:dyDescent="0.35">
      <c r="A14549" t="s">
        <v>77109</v>
      </c>
      <c r="B14549" t="s">
        <v>77110</v>
      </c>
      <c r="C14549" t="s">
        <v>77111</v>
      </c>
      <c r="H14549" t="s">
        <v>77112</v>
      </c>
      <c r="J14549" t="s">
        <v>77113</v>
      </c>
      <c r="O14549">
        <v>88355</v>
      </c>
      <c r="P14549" t="s">
        <v>50</v>
      </c>
      <c r="U14549" s="1">
        <v>45414</v>
      </c>
      <c r="V14549" s="1">
        <v>45414</v>
      </c>
      <c r="W14549" s="1">
        <v>45415.365972222222</v>
      </c>
      <c r="X14549" s="1">
        <v>45415.365972222222</v>
      </c>
      <c r="AC14549" t="s">
        <v>53</v>
      </c>
      <c r="AD14549">
        <v>2969784345</v>
      </c>
      <c r="AE14549" s="1">
        <v>43178.503472222219</v>
      </c>
      <c r="AF14549" t="s">
        <v>77114</v>
      </c>
      <c r="AG14549" t="s">
        <v>77115</v>
      </c>
      <c r="AH14549" t="s">
        <v>51</v>
      </c>
      <c r="AJ14549" t="s">
        <v>53</v>
      </c>
      <c r="AO14549" t="s">
        <v>5443</v>
      </c>
      <c r="AP14549" s="1">
        <v>45434.565972222219</v>
      </c>
    </row>
    <row r="14550" spans="1:43" x14ac:dyDescent="0.35">
      <c r="A14550" t="s">
        <v>77116</v>
      </c>
      <c r="B14550" t="s">
        <v>10620</v>
      </c>
      <c r="C14550" t="s">
        <v>28540</v>
      </c>
      <c r="F14550">
        <v>19708724141</v>
      </c>
      <c r="H14550" t="s">
        <v>10619</v>
      </c>
      <c r="J14550" t="s">
        <v>77117</v>
      </c>
      <c r="K14550" t="s">
        <v>77118</v>
      </c>
      <c r="M14550" t="s">
        <v>74138</v>
      </c>
      <c r="N14550" t="s">
        <v>287</v>
      </c>
      <c r="O14550">
        <v>81419</v>
      </c>
      <c r="P14550" t="s">
        <v>50</v>
      </c>
      <c r="U14550" s="1">
        <v>45414</v>
      </c>
      <c r="V14550" s="1">
        <v>45414</v>
      </c>
      <c r="W14550" s="1">
        <v>45414.963888888888</v>
      </c>
      <c r="X14550" s="1">
        <v>45414.963888888888</v>
      </c>
      <c r="AC14550" t="s">
        <v>53</v>
      </c>
      <c r="AD14550">
        <v>1000000001</v>
      </c>
      <c r="AE14550" s="1">
        <v>39973.351388888892</v>
      </c>
      <c r="AF14550" t="s">
        <v>3377</v>
      </c>
      <c r="AG14550" t="s">
        <v>77119</v>
      </c>
      <c r="AH14550" t="s">
        <v>51</v>
      </c>
      <c r="AJ14550" t="s">
        <v>53</v>
      </c>
      <c r="AK14550" t="s">
        <v>78</v>
      </c>
      <c r="AO14550" t="s">
        <v>51552</v>
      </c>
    </row>
    <row r="14551" spans="1:43" x14ac:dyDescent="0.35">
      <c r="A14551" t="s">
        <v>77120</v>
      </c>
      <c r="B14551" t="s">
        <v>77121</v>
      </c>
      <c r="C14551" t="s">
        <v>5456</v>
      </c>
      <c r="F14551">
        <v>13039172587</v>
      </c>
      <c r="H14551" t="s">
        <v>77120</v>
      </c>
      <c r="K14551" t="s">
        <v>77122</v>
      </c>
      <c r="M14551" t="s">
        <v>77123</v>
      </c>
      <c r="N14551" t="s">
        <v>287</v>
      </c>
      <c r="O14551">
        <v>80101</v>
      </c>
      <c r="P14551" t="s">
        <v>50</v>
      </c>
      <c r="U14551" s="1">
        <v>45414</v>
      </c>
      <c r="V14551" s="1">
        <v>45414</v>
      </c>
      <c r="W14551" s="1">
        <v>45414.423611111109</v>
      </c>
      <c r="X14551" s="1">
        <v>45414.423611111109</v>
      </c>
      <c r="AC14551" t="s">
        <v>53</v>
      </c>
      <c r="AD14551">
        <v>1000000001</v>
      </c>
      <c r="AE14551" s="1">
        <v>39973.351388888892</v>
      </c>
      <c r="AF14551" t="s">
        <v>3377</v>
      </c>
      <c r="AG14551" t="s">
        <v>77124</v>
      </c>
      <c r="AH14551" t="s">
        <v>51</v>
      </c>
      <c r="AJ14551" t="s">
        <v>53</v>
      </c>
      <c r="AK14551" t="s">
        <v>78</v>
      </c>
      <c r="AO14551" t="s">
        <v>5443</v>
      </c>
      <c r="AP14551" s="1">
        <v>45414.420138888891</v>
      </c>
    </row>
    <row r="14552" spans="1:43" x14ac:dyDescent="0.35">
      <c r="A14552" t="s">
        <v>77125</v>
      </c>
      <c r="B14552" t="s">
        <v>2103</v>
      </c>
      <c r="C14552" t="s">
        <v>8437</v>
      </c>
      <c r="F14552" t="s">
        <v>77126</v>
      </c>
      <c r="H14552" t="s">
        <v>77125</v>
      </c>
      <c r="J14552" t="s">
        <v>77127</v>
      </c>
      <c r="M14552" t="s">
        <v>1333</v>
      </c>
      <c r="N14552" t="s">
        <v>287</v>
      </c>
      <c r="O14552">
        <v>80112</v>
      </c>
      <c r="P14552" t="s">
        <v>50</v>
      </c>
      <c r="U14552" s="1">
        <v>45414</v>
      </c>
      <c r="V14552" s="1">
        <v>45414</v>
      </c>
      <c r="W14552" s="1">
        <v>45414.457638888889</v>
      </c>
      <c r="X14552" s="1">
        <v>45414.457638888889</v>
      </c>
      <c r="AC14552" t="s">
        <v>53</v>
      </c>
      <c r="AD14552">
        <v>2969822691</v>
      </c>
      <c r="AE14552" s="1">
        <v>43308.708333333336</v>
      </c>
      <c r="AF14552" t="s">
        <v>11299</v>
      </c>
      <c r="AG14552" t="s">
        <v>77128</v>
      </c>
      <c r="AH14552" t="s">
        <v>51</v>
      </c>
      <c r="AJ14552" t="s">
        <v>53</v>
      </c>
      <c r="AO14552" t="s">
        <v>57090</v>
      </c>
    </row>
    <row r="14553" spans="1:43" x14ac:dyDescent="0.35">
      <c r="A14553" t="s">
        <v>77129</v>
      </c>
      <c r="B14553" t="s">
        <v>80</v>
      </c>
      <c r="C14553" t="s">
        <v>218</v>
      </c>
      <c r="F14553">
        <v>17206287117</v>
      </c>
      <c r="H14553" t="s">
        <v>77129</v>
      </c>
      <c r="K14553" t="s">
        <v>77130</v>
      </c>
      <c r="M14553" t="s">
        <v>75299</v>
      </c>
      <c r="N14553" t="s">
        <v>287</v>
      </c>
      <c r="O14553">
        <v>80517</v>
      </c>
      <c r="P14553" t="s">
        <v>50</v>
      </c>
      <c r="U14553" s="1">
        <v>45414</v>
      </c>
      <c r="V14553" s="1">
        <v>45414</v>
      </c>
      <c r="W14553" s="1">
        <v>45414.605555555558</v>
      </c>
      <c r="X14553" s="1">
        <v>45414.605555555558</v>
      </c>
      <c r="AC14553" t="s">
        <v>53</v>
      </c>
      <c r="AD14553">
        <v>1000000001</v>
      </c>
      <c r="AE14553" s="1">
        <v>39973.351388888892</v>
      </c>
      <c r="AF14553" t="s">
        <v>3377</v>
      </c>
      <c r="AG14553" t="s">
        <v>77131</v>
      </c>
      <c r="AH14553" t="s">
        <v>51</v>
      </c>
      <c r="AJ14553" t="s">
        <v>53</v>
      </c>
      <c r="AK14553" t="s">
        <v>78</v>
      </c>
      <c r="AO14553" t="s">
        <v>5443</v>
      </c>
      <c r="AP14553" s="1">
        <v>45414.602777777778</v>
      </c>
    </row>
    <row r="14554" spans="1:43" x14ac:dyDescent="0.35">
      <c r="A14554" t="s">
        <v>77132</v>
      </c>
      <c r="B14554" t="s">
        <v>14654</v>
      </c>
      <c r="C14554" t="s">
        <v>996</v>
      </c>
      <c r="F14554" t="s">
        <v>77133</v>
      </c>
      <c r="H14554" t="s">
        <v>77132</v>
      </c>
      <c r="I14554" t="s">
        <v>179</v>
      </c>
      <c r="J14554" t="s">
        <v>6387</v>
      </c>
      <c r="P14554" t="s">
        <v>50</v>
      </c>
      <c r="U14554" s="1">
        <v>45414</v>
      </c>
      <c r="V14554" s="1">
        <v>45414</v>
      </c>
      <c r="W14554" s="1">
        <v>45415.40625</v>
      </c>
      <c r="X14554" s="1">
        <v>45476.631944444445</v>
      </c>
      <c r="Y14554" s="1">
        <v>45476.651388888888</v>
      </c>
      <c r="Z14554">
        <v>29811.63</v>
      </c>
      <c r="AA14554" t="s">
        <v>133</v>
      </c>
      <c r="AC14554" t="s">
        <v>53</v>
      </c>
      <c r="AD14554">
        <v>2969484892</v>
      </c>
      <c r="AE14554" s="1">
        <v>37756</v>
      </c>
      <c r="AF14554" t="s">
        <v>11845</v>
      </c>
      <c r="AG14554" t="s">
        <v>77134</v>
      </c>
      <c r="AH14554" t="s">
        <v>51</v>
      </c>
      <c r="AJ14554" t="s">
        <v>53</v>
      </c>
      <c r="AO14554" t="s">
        <v>5443</v>
      </c>
      <c r="AP14554" s="1">
        <v>45448.433333333334</v>
      </c>
    </row>
    <row r="14555" spans="1:43" x14ac:dyDescent="0.35">
      <c r="A14555" t="s">
        <v>77135</v>
      </c>
      <c r="B14555" t="s">
        <v>22009</v>
      </c>
      <c r="C14555" t="s">
        <v>8496</v>
      </c>
      <c r="F14555">
        <v>14322070779</v>
      </c>
      <c r="H14555" t="s">
        <v>77135</v>
      </c>
      <c r="J14555" t="s">
        <v>65854</v>
      </c>
      <c r="K14555" t="s">
        <v>12228</v>
      </c>
      <c r="M14555" t="s">
        <v>72743</v>
      </c>
      <c r="N14555" t="s">
        <v>264</v>
      </c>
      <c r="O14555">
        <v>79847</v>
      </c>
      <c r="P14555" t="s">
        <v>50</v>
      </c>
      <c r="U14555" s="1">
        <v>45414</v>
      </c>
      <c r="V14555" s="1">
        <v>45414</v>
      </c>
      <c r="AC14555" t="s">
        <v>53</v>
      </c>
      <c r="AD14555">
        <v>2969764228</v>
      </c>
      <c r="AE14555" s="1">
        <v>43048.51458333333</v>
      </c>
      <c r="AG14555" t="s">
        <v>77136</v>
      </c>
      <c r="AH14555" t="s">
        <v>51</v>
      </c>
      <c r="AJ14555" t="s">
        <v>53</v>
      </c>
      <c r="AO14555" t="s">
        <v>57090</v>
      </c>
    </row>
    <row r="14556" spans="1:43" x14ac:dyDescent="0.35">
      <c r="A14556" t="s">
        <v>77137</v>
      </c>
      <c r="B14556" t="s">
        <v>42632</v>
      </c>
      <c r="C14556" t="s">
        <v>2923</v>
      </c>
      <c r="F14556" t="s">
        <v>47</v>
      </c>
      <c r="H14556" t="s">
        <v>77138</v>
      </c>
      <c r="J14556" t="s">
        <v>49</v>
      </c>
      <c r="P14556" t="s">
        <v>50</v>
      </c>
      <c r="U14556" s="1">
        <v>45414</v>
      </c>
      <c r="V14556" s="1">
        <v>45414</v>
      </c>
      <c r="W14556" s="1">
        <v>45415.492361111108</v>
      </c>
      <c r="X14556" s="1">
        <v>45415.492361111108</v>
      </c>
      <c r="AC14556" t="s">
        <v>53</v>
      </c>
      <c r="AD14556">
        <v>1000000000</v>
      </c>
      <c r="AE14556" s="1">
        <v>37295</v>
      </c>
      <c r="AG14556" t="s">
        <v>77139</v>
      </c>
      <c r="AH14556" t="s">
        <v>51</v>
      </c>
      <c r="AJ14556" t="s">
        <v>53</v>
      </c>
      <c r="AO14556" t="s">
        <v>5443</v>
      </c>
      <c r="AP14556" s="1">
        <v>45414.643750000003</v>
      </c>
    </row>
    <row r="14557" spans="1:43" x14ac:dyDescent="0.35">
      <c r="A14557" t="s">
        <v>77140</v>
      </c>
      <c r="B14557" t="s">
        <v>77141</v>
      </c>
      <c r="C14557" t="s">
        <v>2923</v>
      </c>
      <c r="H14557" t="s">
        <v>77140</v>
      </c>
      <c r="J14557" t="s">
        <v>18421</v>
      </c>
      <c r="K14557" t="s">
        <v>77142</v>
      </c>
      <c r="M14557" t="s">
        <v>25569</v>
      </c>
      <c r="N14557" t="s">
        <v>798</v>
      </c>
      <c r="O14557">
        <v>79118</v>
      </c>
      <c r="P14557" t="s">
        <v>50</v>
      </c>
      <c r="U14557" s="1">
        <v>45414</v>
      </c>
      <c r="V14557" s="1">
        <v>45414</v>
      </c>
      <c r="W14557" s="1">
        <v>45415.368750000001</v>
      </c>
      <c r="X14557" s="1">
        <v>45415.368750000001</v>
      </c>
      <c r="AC14557" t="s">
        <v>53</v>
      </c>
      <c r="AD14557">
        <v>2969580399</v>
      </c>
      <c r="AE14557" s="1">
        <v>41190.404166666667</v>
      </c>
      <c r="AF14557" t="s">
        <v>16192</v>
      </c>
      <c r="AG14557" t="s">
        <v>77143</v>
      </c>
      <c r="AH14557" t="s">
        <v>51</v>
      </c>
      <c r="AJ14557" t="s">
        <v>53</v>
      </c>
      <c r="AO14557" t="s">
        <v>5443</v>
      </c>
      <c r="AP14557" s="1">
        <v>45385.624305555553</v>
      </c>
    </row>
    <row r="14558" spans="1:43" x14ac:dyDescent="0.35">
      <c r="A14558" t="s">
        <v>77144</v>
      </c>
      <c r="B14558" t="s">
        <v>77145</v>
      </c>
      <c r="C14558" t="s">
        <v>5318</v>
      </c>
      <c r="F14558">
        <v>16086051072</v>
      </c>
      <c r="H14558" t="s">
        <v>77146</v>
      </c>
      <c r="J14558" t="s">
        <v>77147</v>
      </c>
      <c r="K14558" t="s">
        <v>77148</v>
      </c>
      <c r="M14558" t="s">
        <v>77149</v>
      </c>
      <c r="N14558" t="s">
        <v>19267</v>
      </c>
      <c r="O14558">
        <v>54660</v>
      </c>
      <c r="P14558" t="s">
        <v>50</v>
      </c>
      <c r="U14558" s="1">
        <v>45415</v>
      </c>
      <c r="V14558" s="1">
        <v>45415</v>
      </c>
      <c r="W14558" s="1">
        <v>45415.24722222222</v>
      </c>
      <c r="X14558" s="1">
        <v>45415.24722222222</v>
      </c>
      <c r="AC14558" t="s">
        <v>53</v>
      </c>
      <c r="AD14558">
        <v>2969528506</v>
      </c>
      <c r="AE14558" s="1">
        <v>39379.574999999997</v>
      </c>
      <c r="AG14558" t="s">
        <v>77150</v>
      </c>
      <c r="AH14558" t="s">
        <v>51</v>
      </c>
      <c r="AJ14558" t="s">
        <v>53</v>
      </c>
      <c r="AK14558" t="s">
        <v>78</v>
      </c>
      <c r="AO14558" t="s">
        <v>5443</v>
      </c>
    </row>
    <row r="14559" spans="1:43" x14ac:dyDescent="0.35">
      <c r="A14559" t="s">
        <v>77151</v>
      </c>
      <c r="B14559" t="s">
        <v>7109</v>
      </c>
      <c r="C14559" t="s">
        <v>4545</v>
      </c>
      <c r="F14559">
        <v>19702901535</v>
      </c>
      <c r="H14559" t="s">
        <v>77151</v>
      </c>
      <c r="J14559" t="s">
        <v>77152</v>
      </c>
      <c r="K14559" t="s">
        <v>77153</v>
      </c>
      <c r="M14559" t="s">
        <v>1822</v>
      </c>
      <c r="N14559" t="s">
        <v>287</v>
      </c>
      <c r="O14559">
        <v>80537</v>
      </c>
      <c r="P14559" t="s">
        <v>50</v>
      </c>
      <c r="U14559" s="1">
        <v>45415</v>
      </c>
      <c r="V14559" s="1">
        <v>45415</v>
      </c>
      <c r="W14559" s="1">
        <v>45415.651388888888</v>
      </c>
      <c r="X14559" s="1">
        <v>45415.651388888888</v>
      </c>
      <c r="AC14559" t="s">
        <v>53</v>
      </c>
      <c r="AD14559">
        <v>2974245545</v>
      </c>
      <c r="AE14559" s="1">
        <v>45415.712500000001</v>
      </c>
      <c r="AF14559" t="s">
        <v>77154</v>
      </c>
      <c r="AG14559" t="s">
        <v>77155</v>
      </c>
      <c r="AH14559" t="s">
        <v>51</v>
      </c>
      <c r="AJ14559" t="s">
        <v>53</v>
      </c>
      <c r="AK14559" t="s">
        <v>78</v>
      </c>
      <c r="AO14559" t="s">
        <v>5443</v>
      </c>
      <c r="AP14559" s="1">
        <v>45446.709722222222</v>
      </c>
      <c r="AQ14559" s="1">
        <v>45446.707638888889</v>
      </c>
    </row>
    <row r="14560" spans="1:43" x14ac:dyDescent="0.35">
      <c r="A14560" t="s">
        <v>77156</v>
      </c>
      <c r="B14560" t="s">
        <v>53677</v>
      </c>
      <c r="C14560" t="s">
        <v>52824</v>
      </c>
      <c r="F14560">
        <v>14322841298</v>
      </c>
      <c r="H14560" t="s">
        <v>77157</v>
      </c>
      <c r="J14560" t="s">
        <v>77158</v>
      </c>
      <c r="K14560" t="s">
        <v>77159</v>
      </c>
      <c r="M14560" t="s">
        <v>77160</v>
      </c>
      <c r="N14560" t="s">
        <v>637</v>
      </c>
      <c r="O14560">
        <v>79855</v>
      </c>
      <c r="P14560" t="s">
        <v>50</v>
      </c>
      <c r="U14560" s="1">
        <v>45415</v>
      </c>
      <c r="V14560" s="1">
        <v>45415</v>
      </c>
      <c r="W14560" s="1">
        <v>45415.584722222222</v>
      </c>
      <c r="X14560" s="1">
        <v>45415.584722222222</v>
      </c>
      <c r="AC14560" t="s">
        <v>53</v>
      </c>
      <c r="AD14560">
        <v>2974245307</v>
      </c>
      <c r="AE14560" s="1">
        <v>45415.711111111108</v>
      </c>
      <c r="AF14560" t="s">
        <v>77161</v>
      </c>
      <c r="AG14560" t="s">
        <v>77162</v>
      </c>
      <c r="AH14560" t="s">
        <v>51</v>
      </c>
      <c r="AJ14560" t="s">
        <v>53</v>
      </c>
      <c r="AK14560" t="s">
        <v>78</v>
      </c>
      <c r="AO14560" t="s">
        <v>5443</v>
      </c>
      <c r="AP14560" s="1">
        <v>45415.584027777775</v>
      </c>
      <c r="AQ14560" s="1">
        <v>45418.451388888891</v>
      </c>
    </row>
    <row r="14561" spans="1:43" x14ac:dyDescent="0.35">
      <c r="A14561" t="s">
        <v>77163</v>
      </c>
      <c r="B14561" t="s">
        <v>11164</v>
      </c>
      <c r="C14561" t="s">
        <v>9585</v>
      </c>
      <c r="F14561">
        <v>17206685348</v>
      </c>
      <c r="H14561" t="s">
        <v>77163</v>
      </c>
      <c r="J14561" t="s">
        <v>2763</v>
      </c>
      <c r="K14561" t="s">
        <v>49532</v>
      </c>
      <c r="M14561" t="s">
        <v>298</v>
      </c>
      <c r="N14561" t="s">
        <v>213</v>
      </c>
      <c r="O14561">
        <v>80216</v>
      </c>
      <c r="P14561" t="s">
        <v>50</v>
      </c>
      <c r="U14561" s="1">
        <v>45415</v>
      </c>
      <c r="V14561" s="1">
        <v>45415</v>
      </c>
      <c r="AC14561" t="s">
        <v>53</v>
      </c>
      <c r="AD14561">
        <v>2969558362</v>
      </c>
      <c r="AE14561" s="1">
        <v>40560.525000000001</v>
      </c>
      <c r="AG14561" t="s">
        <v>77164</v>
      </c>
      <c r="AH14561" t="s">
        <v>51</v>
      </c>
      <c r="AJ14561" t="s">
        <v>53</v>
      </c>
      <c r="AO14561" t="s">
        <v>57090</v>
      </c>
    </row>
    <row r="14562" spans="1:43" x14ac:dyDescent="0.35">
      <c r="A14562" t="s">
        <v>77165</v>
      </c>
      <c r="B14562" t="s">
        <v>77166</v>
      </c>
      <c r="C14562" t="s">
        <v>1076</v>
      </c>
      <c r="F14562">
        <v>15057050949</v>
      </c>
      <c r="H14562" t="s">
        <v>77165</v>
      </c>
      <c r="J14562" t="s">
        <v>77167</v>
      </c>
      <c r="K14562" t="s">
        <v>77168</v>
      </c>
      <c r="M14562" t="s">
        <v>77169</v>
      </c>
      <c r="N14562" t="s">
        <v>398</v>
      </c>
      <c r="O14562">
        <v>87016</v>
      </c>
      <c r="P14562" t="s">
        <v>50</v>
      </c>
      <c r="U14562" s="1">
        <v>45415</v>
      </c>
      <c r="V14562" s="1">
        <v>45415</v>
      </c>
      <c r="W14562" s="1">
        <v>45415.688888888886</v>
      </c>
      <c r="X14562" s="1">
        <v>45415.688888888886</v>
      </c>
      <c r="AC14562" t="s">
        <v>53</v>
      </c>
      <c r="AD14562">
        <v>2973268801</v>
      </c>
      <c r="AE14562" s="1">
        <v>45218.54583333333</v>
      </c>
      <c r="AF14562" t="s">
        <v>77170</v>
      </c>
      <c r="AG14562" t="s">
        <v>77171</v>
      </c>
      <c r="AH14562" t="s">
        <v>51</v>
      </c>
      <c r="AJ14562" t="s">
        <v>53</v>
      </c>
      <c r="AK14562" t="s">
        <v>78</v>
      </c>
      <c r="AO14562" t="s">
        <v>5443</v>
      </c>
      <c r="AP14562" s="1">
        <v>45415.675694444442</v>
      </c>
    </row>
    <row r="14563" spans="1:43" x14ac:dyDescent="0.35">
      <c r="A14563" t="s">
        <v>77172</v>
      </c>
      <c r="B14563" t="s">
        <v>77173</v>
      </c>
      <c r="C14563" t="s">
        <v>14893</v>
      </c>
      <c r="F14563" t="s">
        <v>47</v>
      </c>
      <c r="H14563" t="s">
        <v>77174</v>
      </c>
      <c r="J14563" t="s">
        <v>49</v>
      </c>
      <c r="P14563" t="s">
        <v>50</v>
      </c>
      <c r="U14563" s="1">
        <v>45415</v>
      </c>
      <c r="V14563" s="1">
        <v>45415</v>
      </c>
      <c r="W14563" s="1">
        <v>45415.491666666669</v>
      </c>
      <c r="X14563" s="1">
        <v>45415.491666666669</v>
      </c>
      <c r="AC14563" t="s">
        <v>53</v>
      </c>
      <c r="AD14563">
        <v>1000000000</v>
      </c>
      <c r="AE14563" s="1">
        <v>37295</v>
      </c>
      <c r="AG14563" t="s">
        <v>77175</v>
      </c>
      <c r="AH14563" t="s">
        <v>51</v>
      </c>
      <c r="AJ14563" t="s">
        <v>53</v>
      </c>
      <c r="AO14563" t="s">
        <v>5443</v>
      </c>
      <c r="AP14563" s="1">
        <v>45415.239583333336</v>
      </c>
    </row>
    <row r="14564" spans="1:43" x14ac:dyDescent="0.35">
      <c r="A14564" t="s">
        <v>77176</v>
      </c>
      <c r="B14564" t="s">
        <v>77177</v>
      </c>
      <c r="C14564" t="s">
        <v>77178</v>
      </c>
      <c r="D14564" t="s">
        <v>320</v>
      </c>
      <c r="H14564" t="s">
        <v>77179</v>
      </c>
      <c r="J14564" t="s">
        <v>49</v>
      </c>
      <c r="P14564" t="s">
        <v>50</v>
      </c>
      <c r="U14564" s="1">
        <v>45415</v>
      </c>
      <c r="V14564" s="1">
        <v>45415</v>
      </c>
      <c r="W14564" s="1">
        <v>45415.490972222222</v>
      </c>
      <c r="X14564" s="1">
        <v>45415.490972222222</v>
      </c>
      <c r="AC14564" t="s">
        <v>53</v>
      </c>
      <c r="AD14564">
        <v>1000000000</v>
      </c>
      <c r="AE14564" s="1">
        <v>37295</v>
      </c>
      <c r="AG14564" t="s">
        <v>77180</v>
      </c>
      <c r="AH14564" t="s">
        <v>51</v>
      </c>
      <c r="AJ14564" t="s">
        <v>53</v>
      </c>
      <c r="AO14564" t="s">
        <v>5443</v>
      </c>
      <c r="AP14564" s="1">
        <v>45415.306250000001</v>
      </c>
    </row>
    <row r="14565" spans="1:43" x14ac:dyDescent="0.35">
      <c r="A14565" t="s">
        <v>77181</v>
      </c>
      <c r="B14565" t="s">
        <v>54482</v>
      </c>
      <c r="C14565" t="s">
        <v>77182</v>
      </c>
      <c r="D14565" t="s">
        <v>451</v>
      </c>
      <c r="F14565" t="s">
        <v>47</v>
      </c>
      <c r="H14565" t="s">
        <v>77183</v>
      </c>
      <c r="J14565" t="s">
        <v>49</v>
      </c>
      <c r="P14565" t="s">
        <v>50</v>
      </c>
      <c r="U14565" s="1">
        <v>45415</v>
      </c>
      <c r="V14565" s="1">
        <v>45415</v>
      </c>
      <c r="W14565" s="1">
        <v>45418.578472222223</v>
      </c>
      <c r="X14565" s="1">
        <v>45418.578472222223</v>
      </c>
      <c r="AC14565" t="s">
        <v>53</v>
      </c>
      <c r="AD14565">
        <v>1000000000</v>
      </c>
      <c r="AE14565" s="1">
        <v>37295</v>
      </c>
      <c r="AG14565" t="s">
        <v>77184</v>
      </c>
      <c r="AH14565" t="s">
        <v>51</v>
      </c>
      <c r="AJ14565" t="s">
        <v>53</v>
      </c>
      <c r="AO14565" t="s">
        <v>5443</v>
      </c>
      <c r="AP14565" s="1">
        <v>45415.645833333336</v>
      </c>
    </row>
    <row r="14566" spans="1:43" x14ac:dyDescent="0.35">
      <c r="A14566" t="s">
        <v>77185</v>
      </c>
      <c r="B14566" t="s">
        <v>7784</v>
      </c>
      <c r="C14566" t="s">
        <v>205</v>
      </c>
      <c r="D14566" t="s">
        <v>4280</v>
      </c>
      <c r="F14566" t="s">
        <v>47</v>
      </c>
      <c r="H14566" t="s">
        <v>77186</v>
      </c>
      <c r="J14566" t="s">
        <v>49</v>
      </c>
      <c r="P14566" t="s">
        <v>50</v>
      </c>
      <c r="U14566" s="1">
        <v>45415</v>
      </c>
      <c r="V14566" s="1">
        <v>45415</v>
      </c>
      <c r="W14566" s="1">
        <v>45415.513194444444</v>
      </c>
      <c r="X14566" s="1">
        <v>45415.513194444444</v>
      </c>
      <c r="AC14566" t="s">
        <v>53</v>
      </c>
      <c r="AD14566">
        <v>1000000000</v>
      </c>
      <c r="AE14566" s="1">
        <v>37295</v>
      </c>
      <c r="AG14566" t="s">
        <v>77187</v>
      </c>
      <c r="AH14566" t="s">
        <v>51</v>
      </c>
      <c r="AJ14566" t="s">
        <v>53</v>
      </c>
      <c r="AO14566" t="s">
        <v>5443</v>
      </c>
      <c r="AP14566" s="1">
        <v>45415.527083333334</v>
      </c>
    </row>
    <row r="14567" spans="1:43" x14ac:dyDescent="0.35">
      <c r="A14567" t="s">
        <v>77188</v>
      </c>
      <c r="B14567" t="s">
        <v>77189</v>
      </c>
      <c r="C14567" t="s">
        <v>77190</v>
      </c>
      <c r="F14567">
        <v>17192461489</v>
      </c>
      <c r="H14567" t="s">
        <v>77188</v>
      </c>
      <c r="J14567" t="s">
        <v>77191</v>
      </c>
      <c r="K14567" t="s">
        <v>77192</v>
      </c>
      <c r="M14567" t="s">
        <v>2700</v>
      </c>
      <c r="N14567" t="s">
        <v>287</v>
      </c>
      <c r="O14567">
        <v>80918</v>
      </c>
      <c r="P14567" t="s">
        <v>50</v>
      </c>
      <c r="U14567" s="1">
        <v>45416</v>
      </c>
      <c r="V14567" s="1">
        <v>45416</v>
      </c>
      <c r="W14567" s="1">
        <v>45416.469444444447</v>
      </c>
      <c r="X14567" s="1">
        <v>45416.469444444447</v>
      </c>
      <c r="AC14567" t="s">
        <v>53</v>
      </c>
      <c r="AD14567">
        <v>1000000001</v>
      </c>
      <c r="AE14567" s="1">
        <v>39973.351388888892</v>
      </c>
      <c r="AF14567" t="s">
        <v>3377</v>
      </c>
      <c r="AG14567" t="s">
        <v>77193</v>
      </c>
      <c r="AH14567" t="s">
        <v>51</v>
      </c>
      <c r="AJ14567" t="s">
        <v>53</v>
      </c>
      <c r="AK14567" t="s">
        <v>78</v>
      </c>
      <c r="AO14567" t="s">
        <v>5443</v>
      </c>
      <c r="AP14567" s="1">
        <v>45416.472222222219</v>
      </c>
    </row>
    <row r="14568" spans="1:43" x14ac:dyDescent="0.35">
      <c r="A14568" t="s">
        <v>77194</v>
      </c>
      <c r="B14568" t="s">
        <v>7109</v>
      </c>
      <c r="C14568" t="s">
        <v>2402</v>
      </c>
      <c r="F14568">
        <v>19287296648</v>
      </c>
      <c r="H14568" t="s">
        <v>77194</v>
      </c>
      <c r="J14568" t="s">
        <v>77195</v>
      </c>
      <c r="K14568" t="s">
        <v>77196</v>
      </c>
      <c r="M14568" t="s">
        <v>77197</v>
      </c>
      <c r="N14568" t="s">
        <v>4526</v>
      </c>
      <c r="O14568">
        <v>86515</v>
      </c>
      <c r="P14568" t="s">
        <v>50</v>
      </c>
      <c r="U14568" s="1">
        <v>45416</v>
      </c>
      <c r="V14568" s="1">
        <v>45416</v>
      </c>
      <c r="W14568" s="1">
        <v>45416.323611111111</v>
      </c>
      <c r="X14568" s="1">
        <v>45416.323611111111</v>
      </c>
      <c r="AC14568" t="s">
        <v>53</v>
      </c>
      <c r="AD14568">
        <v>1000000001</v>
      </c>
      <c r="AE14568" s="1">
        <v>39973.351388888892</v>
      </c>
      <c r="AF14568" t="s">
        <v>3377</v>
      </c>
      <c r="AG14568" t="s">
        <v>77198</v>
      </c>
      <c r="AH14568" t="s">
        <v>51</v>
      </c>
      <c r="AJ14568" t="s">
        <v>53</v>
      </c>
      <c r="AK14568" t="s">
        <v>78</v>
      </c>
      <c r="AO14568" t="s">
        <v>51552</v>
      </c>
    </row>
    <row r="14569" spans="1:43" x14ac:dyDescent="0.35">
      <c r="A14569" t="s">
        <v>77199</v>
      </c>
      <c r="B14569" t="s">
        <v>77200</v>
      </c>
      <c r="C14569" t="s">
        <v>2615</v>
      </c>
      <c r="F14569">
        <v>19708827026</v>
      </c>
      <c r="H14569" t="s">
        <v>77199</v>
      </c>
      <c r="K14569" t="s">
        <v>77201</v>
      </c>
      <c r="M14569" t="s">
        <v>27891</v>
      </c>
      <c r="N14569" t="s">
        <v>287</v>
      </c>
      <c r="O14569">
        <v>81328</v>
      </c>
      <c r="P14569" t="s">
        <v>50</v>
      </c>
      <c r="U14569" s="1">
        <v>45417</v>
      </c>
      <c r="V14569" s="1">
        <v>45417</v>
      </c>
      <c r="W14569" s="1">
        <v>45417.816666666666</v>
      </c>
      <c r="X14569" s="1">
        <v>45417.816666666666</v>
      </c>
      <c r="AC14569" t="s">
        <v>53</v>
      </c>
      <c r="AD14569">
        <v>1000000001</v>
      </c>
      <c r="AE14569" s="1">
        <v>39973.351388888892</v>
      </c>
      <c r="AF14569" t="s">
        <v>3377</v>
      </c>
      <c r="AG14569" t="s">
        <v>77202</v>
      </c>
      <c r="AH14569" t="s">
        <v>51</v>
      </c>
      <c r="AJ14569" t="s">
        <v>53</v>
      </c>
      <c r="AK14569" t="s">
        <v>78</v>
      </c>
      <c r="AO14569" t="s">
        <v>5443</v>
      </c>
      <c r="AP14569" s="1">
        <v>45452.646527777775</v>
      </c>
    </row>
    <row r="14570" spans="1:43" x14ac:dyDescent="0.35">
      <c r="A14570" t="s">
        <v>77203</v>
      </c>
      <c r="B14570" t="s">
        <v>77204</v>
      </c>
      <c r="C14570" t="s">
        <v>35623</v>
      </c>
      <c r="F14570">
        <v>17195446641</v>
      </c>
      <c r="H14570" t="s">
        <v>77203</v>
      </c>
      <c r="J14570" t="s">
        <v>77205</v>
      </c>
      <c r="K14570" t="s">
        <v>77206</v>
      </c>
      <c r="M14570" t="s">
        <v>672</v>
      </c>
      <c r="N14570" t="s">
        <v>287</v>
      </c>
      <c r="O14570">
        <v>81006</v>
      </c>
      <c r="P14570" t="s">
        <v>50</v>
      </c>
      <c r="U14570" s="1">
        <v>45418</v>
      </c>
      <c r="V14570" s="1">
        <v>45418</v>
      </c>
      <c r="W14570" s="1">
        <v>45418.340277777781</v>
      </c>
      <c r="X14570" s="1">
        <v>45418.340277777781</v>
      </c>
      <c r="AC14570" t="s">
        <v>53</v>
      </c>
      <c r="AD14570">
        <v>1000000001</v>
      </c>
      <c r="AE14570" s="1">
        <v>39973.351388888892</v>
      </c>
      <c r="AF14570" t="s">
        <v>3377</v>
      </c>
      <c r="AG14570" t="s">
        <v>77207</v>
      </c>
      <c r="AH14570" t="s">
        <v>51</v>
      </c>
      <c r="AJ14570" t="s">
        <v>53</v>
      </c>
      <c r="AK14570" t="s">
        <v>78</v>
      </c>
      <c r="AO14570" t="s">
        <v>5443</v>
      </c>
      <c r="AP14570" s="1">
        <v>45418.339583333334</v>
      </c>
    </row>
    <row r="14571" spans="1:43" x14ac:dyDescent="0.35">
      <c r="A14571" t="s">
        <v>77208</v>
      </c>
      <c r="B14571" t="s">
        <v>77209</v>
      </c>
      <c r="C14571" t="s">
        <v>2347</v>
      </c>
      <c r="F14571">
        <v>17206280084</v>
      </c>
      <c r="H14571" t="s">
        <v>77208</v>
      </c>
      <c r="K14571" t="s">
        <v>77210</v>
      </c>
      <c r="M14571" t="s">
        <v>10601</v>
      </c>
      <c r="N14571" t="s">
        <v>287</v>
      </c>
      <c r="O14571">
        <v>80534</v>
      </c>
      <c r="P14571" t="s">
        <v>50</v>
      </c>
      <c r="U14571" s="1">
        <v>45418</v>
      </c>
      <c r="V14571" s="1">
        <v>45418</v>
      </c>
      <c r="W14571" s="1">
        <v>45418.4375</v>
      </c>
      <c r="X14571" s="1">
        <v>45418.4375</v>
      </c>
      <c r="AC14571" t="s">
        <v>53</v>
      </c>
      <c r="AD14571">
        <v>1000000001</v>
      </c>
      <c r="AE14571" s="1">
        <v>39973.351388888892</v>
      </c>
      <c r="AF14571" t="s">
        <v>3377</v>
      </c>
      <c r="AG14571" t="s">
        <v>77211</v>
      </c>
      <c r="AH14571" t="s">
        <v>51</v>
      </c>
      <c r="AJ14571" t="s">
        <v>53</v>
      </c>
      <c r="AK14571" t="s">
        <v>78</v>
      </c>
      <c r="AO14571" t="s">
        <v>5443</v>
      </c>
      <c r="AP14571" s="1">
        <v>45418.426388888889</v>
      </c>
    </row>
    <row r="14572" spans="1:43" x14ac:dyDescent="0.35">
      <c r="A14572" t="s">
        <v>77212</v>
      </c>
      <c r="B14572" t="s">
        <v>77213</v>
      </c>
      <c r="C14572" t="s">
        <v>338</v>
      </c>
      <c r="F14572">
        <v>13189180676</v>
      </c>
      <c r="H14572" t="s">
        <v>77212</v>
      </c>
      <c r="J14572" t="s">
        <v>77214</v>
      </c>
      <c r="K14572" t="s">
        <v>77215</v>
      </c>
      <c r="M14572" t="s">
        <v>77216</v>
      </c>
      <c r="N14572" t="s">
        <v>398</v>
      </c>
      <c r="O14572">
        <v>87002</v>
      </c>
      <c r="P14572" t="s">
        <v>50</v>
      </c>
      <c r="U14572" s="1">
        <v>45418</v>
      </c>
      <c r="V14572" s="1">
        <v>45418</v>
      </c>
      <c r="W14572" s="1">
        <v>45418.681250000001</v>
      </c>
      <c r="X14572" s="1">
        <v>45418.681250000001</v>
      </c>
      <c r="AC14572" t="s">
        <v>53</v>
      </c>
      <c r="AD14572">
        <v>1000000001</v>
      </c>
      <c r="AE14572" s="1">
        <v>39973.351388888892</v>
      </c>
      <c r="AF14572" t="s">
        <v>3377</v>
      </c>
      <c r="AG14572" t="s">
        <v>77217</v>
      </c>
      <c r="AH14572" t="s">
        <v>51</v>
      </c>
      <c r="AJ14572" t="s">
        <v>53</v>
      </c>
      <c r="AK14572" t="s">
        <v>78</v>
      </c>
      <c r="AO14572" t="s">
        <v>51552</v>
      </c>
    </row>
    <row r="14573" spans="1:43" x14ac:dyDescent="0.35">
      <c r="A14573" t="s">
        <v>77218</v>
      </c>
      <c r="B14573" t="s">
        <v>2689</v>
      </c>
      <c r="C14573" t="s">
        <v>728</v>
      </c>
      <c r="F14573">
        <v>14329679271</v>
      </c>
      <c r="H14573" t="s">
        <v>77218</v>
      </c>
      <c r="J14573" t="s">
        <v>66250</v>
      </c>
      <c r="K14573" t="s">
        <v>66251</v>
      </c>
      <c r="M14573" t="s">
        <v>3678</v>
      </c>
      <c r="N14573" t="s">
        <v>398</v>
      </c>
      <c r="O14573">
        <v>88220</v>
      </c>
      <c r="P14573" t="s">
        <v>50</v>
      </c>
      <c r="U14573" s="1">
        <v>45418</v>
      </c>
      <c r="V14573" s="1">
        <v>45418</v>
      </c>
      <c r="W14573" s="1">
        <v>45418.980555555558</v>
      </c>
      <c r="X14573" s="1">
        <v>45418.980555555558</v>
      </c>
      <c r="AC14573" t="s">
        <v>53</v>
      </c>
      <c r="AD14573">
        <v>1000000001</v>
      </c>
      <c r="AE14573" s="1">
        <v>39973.351388888892</v>
      </c>
      <c r="AF14573" t="s">
        <v>3377</v>
      </c>
      <c r="AG14573" t="s">
        <v>77219</v>
      </c>
      <c r="AH14573" t="s">
        <v>51</v>
      </c>
      <c r="AJ14573" t="s">
        <v>53</v>
      </c>
      <c r="AK14573" t="s">
        <v>78</v>
      </c>
      <c r="AO14573" t="s">
        <v>5443</v>
      </c>
      <c r="AP14573" s="1">
        <v>45418.351388888892</v>
      </c>
    </row>
    <row r="14574" spans="1:43" x14ac:dyDescent="0.35">
      <c r="A14574" t="s">
        <v>77220</v>
      </c>
      <c r="B14574" t="s">
        <v>77221</v>
      </c>
      <c r="C14574" t="s">
        <v>15111</v>
      </c>
      <c r="F14574">
        <v>19703274218</v>
      </c>
      <c r="G14574" t="s">
        <v>77222</v>
      </c>
      <c r="H14574" t="s">
        <v>77223</v>
      </c>
      <c r="J14574" t="s">
        <v>71272</v>
      </c>
      <c r="K14574" t="s">
        <v>77224</v>
      </c>
      <c r="M14574" t="s">
        <v>6284</v>
      </c>
      <c r="N14574" t="s">
        <v>287</v>
      </c>
      <c r="O14574">
        <v>81424</v>
      </c>
      <c r="P14574" t="s">
        <v>50</v>
      </c>
      <c r="U14574" s="1">
        <v>45418</v>
      </c>
      <c r="V14574" s="1">
        <v>45418</v>
      </c>
      <c r="AC14574" t="s">
        <v>53</v>
      </c>
      <c r="AD14574">
        <v>2969480245</v>
      </c>
      <c r="AE14574" s="1">
        <v>37435</v>
      </c>
      <c r="AG14574" t="s">
        <v>77225</v>
      </c>
      <c r="AH14574" t="s">
        <v>51</v>
      </c>
      <c r="AJ14574" t="s">
        <v>53</v>
      </c>
      <c r="AO14574" t="s">
        <v>57090</v>
      </c>
    </row>
    <row r="14575" spans="1:43" x14ac:dyDescent="0.35">
      <c r="A14575" t="s">
        <v>77226</v>
      </c>
      <c r="B14575" t="s">
        <v>6118</v>
      </c>
      <c r="C14575" t="s">
        <v>15394</v>
      </c>
      <c r="F14575">
        <v>56950559480</v>
      </c>
      <c r="H14575" t="s">
        <v>77226</v>
      </c>
      <c r="J14575" t="s">
        <v>33363</v>
      </c>
      <c r="K14575" t="s">
        <v>36716</v>
      </c>
      <c r="M14575" t="s">
        <v>16167</v>
      </c>
      <c r="N14575" t="s">
        <v>7398</v>
      </c>
      <c r="O14575">
        <v>84121</v>
      </c>
      <c r="P14575" t="s">
        <v>35283</v>
      </c>
      <c r="U14575" s="1">
        <v>45418</v>
      </c>
      <c r="V14575" s="1">
        <v>45418</v>
      </c>
      <c r="AC14575" t="s">
        <v>53</v>
      </c>
      <c r="AD14575">
        <v>2972058392</v>
      </c>
      <c r="AE14575" s="1">
        <v>44618.684027777781</v>
      </c>
      <c r="AG14575" t="s">
        <v>77227</v>
      </c>
      <c r="AH14575" t="s">
        <v>51</v>
      </c>
      <c r="AJ14575" t="s">
        <v>53</v>
      </c>
      <c r="AO14575" t="s">
        <v>57090</v>
      </c>
    </row>
    <row r="14576" spans="1:43" x14ac:dyDescent="0.35">
      <c r="A14576" t="s">
        <v>77228</v>
      </c>
      <c r="B14576" t="s">
        <v>11007</v>
      </c>
      <c r="C14576" t="s">
        <v>177</v>
      </c>
      <c r="F14576">
        <v>13617019040</v>
      </c>
      <c r="H14576" t="s">
        <v>77228</v>
      </c>
      <c r="J14576" t="s">
        <v>77229</v>
      </c>
      <c r="K14576" t="s">
        <v>77230</v>
      </c>
      <c r="M14576" t="s">
        <v>77231</v>
      </c>
      <c r="N14576" t="s">
        <v>637</v>
      </c>
      <c r="O14576">
        <v>78947</v>
      </c>
      <c r="P14576" t="s">
        <v>50</v>
      </c>
      <c r="U14576" s="1">
        <v>45418</v>
      </c>
      <c r="V14576" s="1">
        <v>45418</v>
      </c>
      <c r="W14576" s="1">
        <v>45418.456944444442</v>
      </c>
      <c r="X14576" s="1">
        <v>45418.456944444442</v>
      </c>
      <c r="AC14576" t="s">
        <v>53</v>
      </c>
      <c r="AD14576">
        <v>2974246881</v>
      </c>
      <c r="AE14576" s="1">
        <v>45418.456250000003</v>
      </c>
      <c r="AF14576" t="s">
        <v>77232</v>
      </c>
      <c r="AG14576" t="s">
        <v>77233</v>
      </c>
      <c r="AH14576" t="s">
        <v>51</v>
      </c>
      <c r="AJ14576" t="s">
        <v>53</v>
      </c>
      <c r="AO14576" t="s">
        <v>57090</v>
      </c>
      <c r="AP14576" s="1">
        <v>45418.517361111109</v>
      </c>
      <c r="AQ14576" s="1">
        <v>45418.522916666669</v>
      </c>
    </row>
    <row r="14577" spans="1:43" x14ac:dyDescent="0.35">
      <c r="A14577" t="s">
        <v>77234</v>
      </c>
      <c r="B14577" t="s">
        <v>4571</v>
      </c>
      <c r="C14577" t="s">
        <v>3834</v>
      </c>
      <c r="F14577">
        <v>17194939550</v>
      </c>
      <c r="H14577" t="s">
        <v>77234</v>
      </c>
      <c r="J14577" t="s">
        <v>77235</v>
      </c>
      <c r="K14577" t="s">
        <v>77236</v>
      </c>
      <c r="M14577" t="s">
        <v>6952</v>
      </c>
      <c r="N14577" t="s">
        <v>287</v>
      </c>
      <c r="O14577">
        <v>80106</v>
      </c>
      <c r="P14577" t="s">
        <v>50</v>
      </c>
      <c r="U14577" s="1">
        <v>45418</v>
      </c>
      <c r="V14577" s="1">
        <v>45418</v>
      </c>
      <c r="AC14577" t="s">
        <v>53</v>
      </c>
      <c r="AD14577">
        <v>2974144151</v>
      </c>
      <c r="AE14577" s="1">
        <v>45380.168055555558</v>
      </c>
      <c r="AG14577" t="s">
        <v>77237</v>
      </c>
      <c r="AH14577" t="s">
        <v>51</v>
      </c>
      <c r="AJ14577" t="s">
        <v>53</v>
      </c>
      <c r="AO14577" t="s">
        <v>57090</v>
      </c>
    </row>
    <row r="14578" spans="1:43" x14ac:dyDescent="0.35">
      <c r="A14578" t="s">
        <v>77238</v>
      </c>
      <c r="B14578" t="s">
        <v>4721</v>
      </c>
      <c r="C14578" t="s">
        <v>302</v>
      </c>
      <c r="F14578">
        <v>12817558852</v>
      </c>
      <c r="H14578" t="s">
        <v>77238</v>
      </c>
      <c r="J14578" t="s">
        <v>77239</v>
      </c>
      <c r="K14578" t="s">
        <v>77240</v>
      </c>
      <c r="M14578" t="s">
        <v>2783</v>
      </c>
      <c r="N14578" t="s">
        <v>637</v>
      </c>
      <c r="O14578">
        <v>77037</v>
      </c>
      <c r="P14578" t="s">
        <v>50</v>
      </c>
      <c r="U14578" s="1">
        <v>45418</v>
      </c>
      <c r="V14578" s="1">
        <v>45418</v>
      </c>
      <c r="W14578" s="1">
        <v>45418.419444444444</v>
      </c>
      <c r="X14578" s="1">
        <v>45418.419444444444</v>
      </c>
      <c r="AC14578" t="s">
        <v>53</v>
      </c>
      <c r="AD14578">
        <v>2969508426</v>
      </c>
      <c r="AE14578" s="1">
        <v>38257.366666666669</v>
      </c>
      <c r="AG14578" t="s">
        <v>77241</v>
      </c>
      <c r="AH14578" t="s">
        <v>51</v>
      </c>
      <c r="AJ14578" t="s">
        <v>53</v>
      </c>
      <c r="AK14578" t="s">
        <v>78</v>
      </c>
      <c r="AO14578" t="s">
        <v>51552</v>
      </c>
    </row>
    <row r="14579" spans="1:43" x14ac:dyDescent="0.35">
      <c r="A14579" t="s">
        <v>77242</v>
      </c>
      <c r="B14579" t="s">
        <v>19054</v>
      </c>
      <c r="C14579" t="s">
        <v>9111</v>
      </c>
      <c r="D14579" t="s">
        <v>5457</v>
      </c>
      <c r="F14579" t="s">
        <v>47</v>
      </c>
      <c r="H14579" t="s">
        <v>77243</v>
      </c>
      <c r="J14579" t="s">
        <v>49</v>
      </c>
      <c r="P14579" t="s">
        <v>50</v>
      </c>
      <c r="U14579" s="1">
        <v>45418</v>
      </c>
      <c r="V14579" s="1">
        <v>45418</v>
      </c>
      <c r="W14579" s="1">
        <v>45418.575694444444</v>
      </c>
      <c r="X14579" s="1">
        <v>45418.575694444444</v>
      </c>
      <c r="AC14579" t="s">
        <v>53</v>
      </c>
      <c r="AD14579">
        <v>1000000000</v>
      </c>
      <c r="AE14579" s="1">
        <v>37295</v>
      </c>
      <c r="AG14579" t="s">
        <v>77244</v>
      </c>
      <c r="AH14579" t="s">
        <v>51</v>
      </c>
      <c r="AJ14579" t="s">
        <v>53</v>
      </c>
      <c r="AO14579" t="s">
        <v>5443</v>
      </c>
      <c r="AP14579" s="1">
        <v>45418.419444444444</v>
      </c>
    </row>
    <row r="14580" spans="1:43" x14ac:dyDescent="0.35">
      <c r="A14580" t="s">
        <v>77245</v>
      </c>
      <c r="B14580" t="s">
        <v>933</v>
      </c>
      <c r="C14580" t="s">
        <v>758</v>
      </c>
      <c r="D14580" t="s">
        <v>1648</v>
      </c>
      <c r="F14580" t="s">
        <v>47</v>
      </c>
      <c r="H14580" t="s">
        <v>77246</v>
      </c>
      <c r="J14580" t="s">
        <v>49</v>
      </c>
      <c r="P14580" t="s">
        <v>50</v>
      </c>
      <c r="U14580" s="1">
        <v>45418</v>
      </c>
      <c r="V14580" s="1">
        <v>45418</v>
      </c>
      <c r="W14580" s="1">
        <v>45418.575694444444</v>
      </c>
      <c r="X14580" s="1">
        <v>45418.575694444444</v>
      </c>
      <c r="AC14580" t="s">
        <v>53</v>
      </c>
      <c r="AD14580">
        <v>1000000000</v>
      </c>
      <c r="AE14580" s="1">
        <v>37295</v>
      </c>
      <c r="AG14580" t="s">
        <v>77247</v>
      </c>
      <c r="AH14580" t="s">
        <v>51</v>
      </c>
      <c r="AJ14580" t="s">
        <v>53</v>
      </c>
      <c r="AO14580" t="s">
        <v>5443</v>
      </c>
      <c r="AP14580" s="1">
        <v>45460.470138888886</v>
      </c>
    </row>
    <row r="14581" spans="1:43" x14ac:dyDescent="0.35">
      <c r="A14581" t="s">
        <v>77248</v>
      </c>
      <c r="B14581" t="s">
        <v>77249</v>
      </c>
      <c r="C14581" t="s">
        <v>218</v>
      </c>
      <c r="D14581" t="s">
        <v>996</v>
      </c>
      <c r="F14581" t="s">
        <v>47</v>
      </c>
      <c r="H14581" t="s">
        <v>77250</v>
      </c>
      <c r="J14581" t="s">
        <v>49</v>
      </c>
      <c r="P14581" t="s">
        <v>50</v>
      </c>
      <c r="U14581" s="1">
        <v>45418</v>
      </c>
      <c r="V14581" s="1">
        <v>45418</v>
      </c>
      <c r="W14581" s="1">
        <v>45418.576388888891</v>
      </c>
      <c r="X14581" s="1">
        <v>45418.576388888891</v>
      </c>
      <c r="AC14581" t="s">
        <v>53</v>
      </c>
      <c r="AD14581">
        <v>1000000000</v>
      </c>
      <c r="AE14581" s="1">
        <v>37295</v>
      </c>
      <c r="AG14581" t="s">
        <v>77251</v>
      </c>
      <c r="AH14581" t="s">
        <v>51</v>
      </c>
      <c r="AJ14581" t="s">
        <v>53</v>
      </c>
      <c r="AO14581" t="s">
        <v>5443</v>
      </c>
      <c r="AP14581" s="1">
        <v>45418.329861111109</v>
      </c>
    </row>
    <row r="14582" spans="1:43" x14ac:dyDescent="0.35">
      <c r="A14582" t="s">
        <v>77252</v>
      </c>
      <c r="B14582" t="s">
        <v>77253</v>
      </c>
      <c r="C14582" t="s">
        <v>39604</v>
      </c>
      <c r="F14582">
        <v>18329779671</v>
      </c>
      <c r="H14582" t="s">
        <v>77254</v>
      </c>
      <c r="J14582" t="s">
        <v>57538</v>
      </c>
      <c r="K14582" t="s">
        <v>77255</v>
      </c>
      <c r="M14582" t="s">
        <v>3678</v>
      </c>
      <c r="N14582" t="s">
        <v>398</v>
      </c>
      <c r="O14582">
        <v>88220</v>
      </c>
      <c r="P14582" t="s">
        <v>50</v>
      </c>
      <c r="U14582" s="1">
        <v>45419</v>
      </c>
      <c r="V14582" s="1">
        <v>45419</v>
      </c>
      <c r="W14582" s="1">
        <v>45419.351388888892</v>
      </c>
      <c r="X14582" s="1">
        <v>45419.351388888892</v>
      </c>
      <c r="AC14582" t="s">
        <v>53</v>
      </c>
      <c r="AD14582">
        <v>2969987608</v>
      </c>
      <c r="AE14582" s="1">
        <v>44021.362500000003</v>
      </c>
      <c r="AF14582" t="s">
        <v>57540</v>
      </c>
      <c r="AG14582" t="s">
        <v>77256</v>
      </c>
      <c r="AH14582" t="s">
        <v>51</v>
      </c>
      <c r="AJ14582" t="s">
        <v>53</v>
      </c>
      <c r="AK14582" t="s">
        <v>78</v>
      </c>
      <c r="AO14582" t="s">
        <v>5443</v>
      </c>
      <c r="AP14582" s="1">
        <v>45449.513888888891</v>
      </c>
    </row>
    <row r="14583" spans="1:43" x14ac:dyDescent="0.35">
      <c r="A14583" t="s">
        <v>77257</v>
      </c>
      <c r="B14583" t="s">
        <v>3348</v>
      </c>
      <c r="C14583" t="s">
        <v>6837</v>
      </c>
      <c r="F14583" t="s">
        <v>47</v>
      </c>
      <c r="H14583" t="s">
        <v>77258</v>
      </c>
      <c r="J14583" t="s">
        <v>49</v>
      </c>
      <c r="P14583" t="s">
        <v>50</v>
      </c>
      <c r="U14583" s="1">
        <v>45419</v>
      </c>
      <c r="V14583" s="1">
        <v>45419</v>
      </c>
      <c r="W14583" s="1">
        <v>45419.619444444441</v>
      </c>
      <c r="X14583" s="1">
        <v>45419.619444444441</v>
      </c>
      <c r="AC14583" t="s">
        <v>53</v>
      </c>
      <c r="AD14583">
        <v>1000000000</v>
      </c>
      <c r="AE14583" s="1">
        <v>37295</v>
      </c>
      <c r="AG14583" t="s">
        <v>77259</v>
      </c>
      <c r="AH14583" t="s">
        <v>51</v>
      </c>
      <c r="AJ14583" t="s">
        <v>53</v>
      </c>
      <c r="AO14583" t="s">
        <v>5443</v>
      </c>
      <c r="AP14583" s="1">
        <v>45468.632638888892</v>
      </c>
    </row>
    <row r="14584" spans="1:43" x14ac:dyDescent="0.35">
      <c r="A14584" t="s">
        <v>77260</v>
      </c>
      <c r="B14584" t="s">
        <v>34866</v>
      </c>
      <c r="C14584" t="s">
        <v>11222</v>
      </c>
      <c r="F14584" t="s">
        <v>77261</v>
      </c>
      <c r="H14584" t="s">
        <v>77260</v>
      </c>
      <c r="J14584" t="s">
        <v>5486</v>
      </c>
      <c r="K14584" t="s">
        <v>77262</v>
      </c>
      <c r="L14584" t="s">
        <v>77263</v>
      </c>
      <c r="M14584" t="s">
        <v>4629</v>
      </c>
      <c r="N14584" t="s">
        <v>2409</v>
      </c>
      <c r="O14584">
        <v>85034</v>
      </c>
      <c r="P14584" t="s">
        <v>50</v>
      </c>
      <c r="U14584" s="1">
        <v>45419</v>
      </c>
      <c r="V14584" s="1">
        <v>45419</v>
      </c>
      <c r="W14584" s="1">
        <v>45419.513194444444</v>
      </c>
      <c r="X14584" s="1">
        <v>45419.513194444444</v>
      </c>
      <c r="AC14584" t="s">
        <v>53</v>
      </c>
      <c r="AD14584">
        <v>2969542473</v>
      </c>
      <c r="AE14584" s="1">
        <v>39974.713888888888</v>
      </c>
      <c r="AF14584" t="s">
        <v>42567</v>
      </c>
      <c r="AG14584" t="s">
        <v>77264</v>
      </c>
      <c r="AH14584" t="s">
        <v>51</v>
      </c>
      <c r="AJ14584" t="s">
        <v>53</v>
      </c>
      <c r="AO14584" t="s">
        <v>5443</v>
      </c>
    </row>
    <row r="14585" spans="1:43" x14ac:dyDescent="0.35">
      <c r="A14585" t="s">
        <v>77265</v>
      </c>
      <c r="B14585" t="s">
        <v>77266</v>
      </c>
      <c r="C14585" t="s">
        <v>2188</v>
      </c>
      <c r="F14585">
        <v>3073899436</v>
      </c>
      <c r="H14585" t="s">
        <v>77265</v>
      </c>
      <c r="J14585" t="s">
        <v>77267</v>
      </c>
      <c r="K14585" t="s">
        <v>77268</v>
      </c>
      <c r="M14585" t="s">
        <v>77269</v>
      </c>
      <c r="N14585" t="s">
        <v>5479</v>
      </c>
      <c r="O14585">
        <v>83124</v>
      </c>
      <c r="P14585" t="s">
        <v>50</v>
      </c>
      <c r="U14585" s="1">
        <v>45419</v>
      </c>
      <c r="V14585" s="1">
        <v>45419</v>
      </c>
      <c r="AC14585" t="s">
        <v>53</v>
      </c>
      <c r="AD14585">
        <v>2969851557</v>
      </c>
      <c r="AE14585" s="1">
        <v>43413.343055555553</v>
      </c>
      <c r="AG14585" t="s">
        <v>77270</v>
      </c>
      <c r="AH14585" t="s">
        <v>51</v>
      </c>
      <c r="AJ14585" t="s">
        <v>53</v>
      </c>
      <c r="AO14585" t="s">
        <v>5443</v>
      </c>
    </row>
    <row r="14586" spans="1:43" x14ac:dyDescent="0.35">
      <c r="A14586" t="s">
        <v>77271</v>
      </c>
      <c r="B14586" t="s">
        <v>28557</v>
      </c>
      <c r="C14586" t="s">
        <v>77272</v>
      </c>
      <c r="F14586">
        <v>17204101661</v>
      </c>
      <c r="H14586" t="s">
        <v>77273</v>
      </c>
      <c r="J14586" t="s">
        <v>77274</v>
      </c>
      <c r="K14586" t="s">
        <v>77275</v>
      </c>
      <c r="M14586" t="s">
        <v>15792</v>
      </c>
      <c r="N14586" t="s">
        <v>287</v>
      </c>
      <c r="O14586">
        <v>80640</v>
      </c>
      <c r="P14586" t="s">
        <v>50</v>
      </c>
      <c r="U14586" s="1">
        <v>45419</v>
      </c>
      <c r="V14586" s="1">
        <v>45419</v>
      </c>
      <c r="W14586" s="1">
        <v>45419.318055555559</v>
      </c>
      <c r="X14586" s="1">
        <v>45419.318055555559</v>
      </c>
      <c r="AC14586" t="s">
        <v>53</v>
      </c>
      <c r="AD14586">
        <v>2969839744</v>
      </c>
      <c r="AE14586" s="1">
        <v>43369.59097222222</v>
      </c>
      <c r="AF14586" t="s">
        <v>11206</v>
      </c>
      <c r="AG14586" t="s">
        <v>77276</v>
      </c>
      <c r="AH14586" t="s">
        <v>51</v>
      </c>
      <c r="AJ14586" t="s">
        <v>53</v>
      </c>
      <c r="AK14586" t="s">
        <v>78</v>
      </c>
      <c r="AO14586" t="s">
        <v>5443</v>
      </c>
      <c r="AP14586" s="1">
        <v>45475.284722222219</v>
      </c>
      <c r="AQ14586" s="1">
        <v>45470.386805555558</v>
      </c>
    </row>
    <row r="14587" spans="1:43" x14ac:dyDescent="0.35">
      <c r="A14587" t="s">
        <v>77277</v>
      </c>
      <c r="B14587" t="s">
        <v>50915</v>
      </c>
      <c r="C14587" t="s">
        <v>1499</v>
      </c>
      <c r="F14587">
        <v>17207710051</v>
      </c>
      <c r="H14587" t="s">
        <v>77277</v>
      </c>
      <c r="J14587" t="s">
        <v>77278</v>
      </c>
      <c r="K14587" t="s">
        <v>77279</v>
      </c>
      <c r="M14587" t="s">
        <v>61228</v>
      </c>
      <c r="N14587" t="s">
        <v>287</v>
      </c>
      <c r="O14587">
        <v>80621</v>
      </c>
      <c r="P14587" t="s">
        <v>50</v>
      </c>
      <c r="U14587" s="1">
        <v>45419</v>
      </c>
      <c r="V14587" s="1">
        <v>45419</v>
      </c>
      <c r="W14587" s="1">
        <v>45419.722222222219</v>
      </c>
      <c r="X14587" s="1">
        <v>45419.722222222219</v>
      </c>
      <c r="AC14587" t="s">
        <v>53</v>
      </c>
      <c r="AD14587">
        <v>2969581629</v>
      </c>
      <c r="AE14587" s="1">
        <v>41218.44027777778</v>
      </c>
      <c r="AF14587" t="s">
        <v>2730</v>
      </c>
      <c r="AG14587" t="s">
        <v>77280</v>
      </c>
      <c r="AH14587" t="s">
        <v>51</v>
      </c>
      <c r="AJ14587" t="s">
        <v>53</v>
      </c>
      <c r="AK14587" t="s">
        <v>78</v>
      </c>
      <c r="AO14587" t="s">
        <v>5443</v>
      </c>
      <c r="AP14587" s="1">
        <v>45476.49722222222</v>
      </c>
      <c r="AQ14587" s="1">
        <v>45476.498611111114</v>
      </c>
    </row>
    <row r="14588" spans="1:43" x14ac:dyDescent="0.35">
      <c r="A14588" t="s">
        <v>77281</v>
      </c>
      <c r="B14588" t="s">
        <v>10550</v>
      </c>
      <c r="C14588" t="s">
        <v>894</v>
      </c>
      <c r="F14588">
        <v>19158338585</v>
      </c>
      <c r="H14588" t="s">
        <v>77281</v>
      </c>
      <c r="J14588" t="s">
        <v>77282</v>
      </c>
      <c r="K14588" t="s">
        <v>77283</v>
      </c>
      <c r="M14588" t="s">
        <v>148</v>
      </c>
      <c r="N14588" t="s">
        <v>637</v>
      </c>
      <c r="O14588">
        <v>79912</v>
      </c>
      <c r="P14588" t="s">
        <v>50</v>
      </c>
      <c r="U14588" s="1">
        <v>45419</v>
      </c>
      <c r="V14588" s="1">
        <v>45419</v>
      </c>
      <c r="W14588" s="1">
        <v>45419.605555555558</v>
      </c>
      <c r="X14588" s="1">
        <v>45419.605555555558</v>
      </c>
      <c r="AC14588" t="s">
        <v>53</v>
      </c>
      <c r="AD14588">
        <v>2970017717</v>
      </c>
      <c r="AE14588" s="1">
        <v>44130.565972222219</v>
      </c>
      <c r="AF14588" t="s">
        <v>77284</v>
      </c>
      <c r="AG14588" t="s">
        <v>77285</v>
      </c>
      <c r="AH14588" t="s">
        <v>51</v>
      </c>
      <c r="AJ14588" t="s">
        <v>53</v>
      </c>
      <c r="AK14588" t="s">
        <v>78</v>
      </c>
      <c r="AO14588" t="s">
        <v>5443</v>
      </c>
      <c r="AP14588" s="1">
        <v>45419.607638888891</v>
      </c>
      <c r="AQ14588" s="1">
        <v>45419.60833333333</v>
      </c>
    </row>
    <row r="14589" spans="1:43" x14ac:dyDescent="0.35">
      <c r="A14589" t="s">
        <v>77286</v>
      </c>
      <c r="B14589" t="s">
        <v>44431</v>
      </c>
      <c r="C14589" t="s">
        <v>6563</v>
      </c>
      <c r="F14589" t="s">
        <v>77287</v>
      </c>
      <c r="H14589" t="s">
        <v>77288</v>
      </c>
      <c r="J14589" t="s">
        <v>13744</v>
      </c>
      <c r="K14589" t="s">
        <v>77289</v>
      </c>
      <c r="M14589" t="s">
        <v>10601</v>
      </c>
      <c r="N14589" t="s">
        <v>65</v>
      </c>
      <c r="O14589">
        <v>80534</v>
      </c>
      <c r="P14589" t="s">
        <v>50</v>
      </c>
      <c r="U14589" s="1">
        <v>45419</v>
      </c>
      <c r="V14589" s="1">
        <v>45419</v>
      </c>
      <c r="W14589" s="1">
        <v>45419.336111111108</v>
      </c>
      <c r="X14589" s="1">
        <v>45419.336111111108</v>
      </c>
      <c r="AC14589" t="s">
        <v>53</v>
      </c>
      <c r="AD14589">
        <v>2969474461</v>
      </c>
      <c r="AE14589" s="1">
        <v>37104.381944444445</v>
      </c>
      <c r="AF14589" t="s">
        <v>7023</v>
      </c>
      <c r="AG14589" t="s">
        <v>77290</v>
      </c>
      <c r="AH14589" t="s">
        <v>51</v>
      </c>
      <c r="AJ14589" t="s">
        <v>53</v>
      </c>
      <c r="AK14589" t="s">
        <v>78</v>
      </c>
      <c r="AO14589" t="s">
        <v>5443</v>
      </c>
      <c r="AP14589" s="1">
        <v>45464.554861111108</v>
      </c>
    </row>
    <row r="14590" spans="1:43" x14ac:dyDescent="0.35">
      <c r="A14590" t="s">
        <v>77291</v>
      </c>
      <c r="B14590" t="s">
        <v>3861</v>
      </c>
      <c r="C14590" t="s">
        <v>13108</v>
      </c>
      <c r="H14590" t="s">
        <v>77292</v>
      </c>
      <c r="J14590" t="s">
        <v>67417</v>
      </c>
      <c r="P14590" t="s">
        <v>50</v>
      </c>
      <c r="U14590" s="1">
        <v>45419</v>
      </c>
      <c r="V14590" s="1">
        <v>45419</v>
      </c>
      <c r="W14590" s="1">
        <v>45419.717361111114</v>
      </c>
      <c r="X14590" s="1">
        <v>45419.717361111114</v>
      </c>
      <c r="AC14590" t="s">
        <v>53</v>
      </c>
      <c r="AD14590">
        <v>2969550507</v>
      </c>
      <c r="AE14590" s="1">
        <v>40263.368750000001</v>
      </c>
      <c r="AF14590" t="s">
        <v>3867</v>
      </c>
      <c r="AG14590" t="s">
        <v>77293</v>
      </c>
      <c r="AH14590" t="s">
        <v>51</v>
      </c>
      <c r="AJ14590" t="s">
        <v>53</v>
      </c>
      <c r="AO14590" t="s">
        <v>5443</v>
      </c>
      <c r="AP14590" s="1">
        <v>45419.515277777777</v>
      </c>
    </row>
    <row r="14591" spans="1:43" x14ac:dyDescent="0.35">
      <c r="A14591" t="s">
        <v>77294</v>
      </c>
      <c r="B14591" t="s">
        <v>18153</v>
      </c>
      <c r="C14591" t="s">
        <v>77295</v>
      </c>
      <c r="F14591">
        <v>18328788832</v>
      </c>
      <c r="H14591" t="s">
        <v>77296</v>
      </c>
      <c r="J14591" t="s">
        <v>4293</v>
      </c>
      <c r="K14591" t="s">
        <v>75764</v>
      </c>
      <c r="M14591" t="s">
        <v>11083</v>
      </c>
      <c r="N14591" t="s">
        <v>637</v>
      </c>
      <c r="O14591">
        <v>79706</v>
      </c>
      <c r="P14591" t="s">
        <v>50</v>
      </c>
      <c r="U14591" s="1">
        <v>45419</v>
      </c>
      <c r="V14591" s="1">
        <v>45419</v>
      </c>
      <c r="W14591" s="1">
        <v>45419.422222222223</v>
      </c>
      <c r="X14591" s="1">
        <v>45419.422222222223</v>
      </c>
      <c r="AC14591" t="s">
        <v>53</v>
      </c>
      <c r="AD14591">
        <v>2969634929</v>
      </c>
      <c r="AE14591" s="1">
        <v>41799.665972222225</v>
      </c>
      <c r="AF14591" t="s">
        <v>4296</v>
      </c>
      <c r="AG14591" t="s">
        <v>77297</v>
      </c>
      <c r="AH14591" t="s">
        <v>51</v>
      </c>
      <c r="AJ14591" t="s">
        <v>53</v>
      </c>
      <c r="AK14591" t="s">
        <v>78</v>
      </c>
      <c r="AO14591" t="s">
        <v>5443</v>
      </c>
      <c r="AP14591" s="1">
        <v>45422.413194444445</v>
      </c>
    </row>
    <row r="14592" spans="1:43" x14ac:dyDescent="0.35">
      <c r="A14592">
        <v>226535</v>
      </c>
      <c r="B14592" t="s">
        <v>77298</v>
      </c>
      <c r="C14592" t="s">
        <v>1429</v>
      </c>
      <c r="F14592" t="s">
        <v>41747</v>
      </c>
      <c r="H14592" t="s">
        <v>77299</v>
      </c>
      <c r="J14592" t="s">
        <v>12614</v>
      </c>
      <c r="M14592" t="s">
        <v>2541</v>
      </c>
      <c r="N14592" t="s">
        <v>287</v>
      </c>
      <c r="O14592">
        <v>81621</v>
      </c>
      <c r="P14592" t="s">
        <v>50</v>
      </c>
      <c r="U14592" s="1">
        <v>45419</v>
      </c>
      <c r="V14592" s="1">
        <v>45419</v>
      </c>
      <c r="AC14592" t="s">
        <v>53</v>
      </c>
      <c r="AD14592">
        <v>2969543968</v>
      </c>
      <c r="AE14592" s="1">
        <v>40032.470138888886</v>
      </c>
      <c r="AG14592" t="s">
        <v>77300</v>
      </c>
      <c r="AH14592" t="s">
        <v>51</v>
      </c>
      <c r="AJ14592" t="s">
        <v>53</v>
      </c>
      <c r="AO14592" t="s">
        <v>57090</v>
      </c>
    </row>
    <row r="14593" spans="1:43" x14ac:dyDescent="0.35">
      <c r="A14593">
        <v>337902</v>
      </c>
      <c r="B14593" t="s">
        <v>3829</v>
      </c>
      <c r="C14593" t="s">
        <v>19800</v>
      </c>
      <c r="F14593" t="s">
        <v>41747</v>
      </c>
      <c r="H14593" t="s">
        <v>77299</v>
      </c>
      <c r="J14593" t="s">
        <v>12614</v>
      </c>
      <c r="M14593" t="s">
        <v>2541</v>
      </c>
      <c r="N14593" t="s">
        <v>287</v>
      </c>
      <c r="O14593">
        <v>81621</v>
      </c>
      <c r="P14593" t="s">
        <v>50</v>
      </c>
      <c r="U14593" s="1">
        <v>45419</v>
      </c>
      <c r="V14593" s="1">
        <v>45419</v>
      </c>
      <c r="AC14593" t="s">
        <v>53</v>
      </c>
      <c r="AD14593">
        <v>2969543968</v>
      </c>
      <c r="AE14593" s="1">
        <v>40032.470138888886</v>
      </c>
      <c r="AG14593" t="s">
        <v>77301</v>
      </c>
      <c r="AH14593" t="s">
        <v>51</v>
      </c>
      <c r="AJ14593" t="s">
        <v>53</v>
      </c>
      <c r="AO14593" t="s">
        <v>57090</v>
      </c>
    </row>
    <row r="14594" spans="1:43" x14ac:dyDescent="0.35">
      <c r="A14594" t="s">
        <v>77302</v>
      </c>
      <c r="B14594" t="s">
        <v>56871</v>
      </c>
      <c r="C14594" t="s">
        <v>759</v>
      </c>
      <c r="F14594">
        <v>19152385241</v>
      </c>
      <c r="H14594" t="s">
        <v>77302</v>
      </c>
      <c r="J14594" t="s">
        <v>38991</v>
      </c>
      <c r="K14594" t="s">
        <v>77303</v>
      </c>
      <c r="M14594" t="s">
        <v>77304</v>
      </c>
      <c r="N14594" t="s">
        <v>592</v>
      </c>
      <c r="O14594">
        <v>82001</v>
      </c>
      <c r="P14594" t="s">
        <v>50</v>
      </c>
      <c r="U14594" s="1">
        <v>45419</v>
      </c>
      <c r="V14594" s="1">
        <v>45419</v>
      </c>
      <c r="W14594" s="1">
        <v>45419.451388888891</v>
      </c>
      <c r="X14594" s="1">
        <v>45419.451388888891</v>
      </c>
      <c r="AC14594" t="s">
        <v>53</v>
      </c>
      <c r="AD14594">
        <v>2969577744</v>
      </c>
      <c r="AE14594" s="1">
        <v>41127.544444444444</v>
      </c>
      <c r="AF14594" t="s">
        <v>12512</v>
      </c>
      <c r="AG14594" t="s">
        <v>77305</v>
      </c>
      <c r="AH14594" t="s">
        <v>51</v>
      </c>
      <c r="AJ14594" t="s">
        <v>53</v>
      </c>
      <c r="AK14594" t="s">
        <v>78</v>
      </c>
      <c r="AO14594" t="s">
        <v>5443</v>
      </c>
      <c r="AP14594" s="1">
        <v>45474.719444444447</v>
      </c>
      <c r="AQ14594" s="1">
        <v>45474.720833333333</v>
      </c>
    </row>
    <row r="14595" spans="1:43" x14ac:dyDescent="0.35">
      <c r="A14595">
        <v>285547</v>
      </c>
      <c r="B14595" t="s">
        <v>3167</v>
      </c>
      <c r="C14595" t="s">
        <v>3185</v>
      </c>
      <c r="F14595" t="s">
        <v>41747</v>
      </c>
      <c r="H14595" t="s">
        <v>77299</v>
      </c>
      <c r="J14595" t="s">
        <v>12614</v>
      </c>
      <c r="M14595" t="s">
        <v>2541</v>
      </c>
      <c r="N14595" t="s">
        <v>287</v>
      </c>
      <c r="O14595">
        <v>81621</v>
      </c>
      <c r="P14595" t="s">
        <v>50</v>
      </c>
      <c r="U14595" s="1">
        <v>45419</v>
      </c>
      <c r="V14595" s="1">
        <v>45419</v>
      </c>
      <c r="AC14595" t="s">
        <v>53</v>
      </c>
      <c r="AD14595">
        <v>2969543968</v>
      </c>
      <c r="AE14595" s="1">
        <v>40032.470138888886</v>
      </c>
      <c r="AG14595" t="s">
        <v>77306</v>
      </c>
      <c r="AH14595" t="s">
        <v>51</v>
      </c>
      <c r="AJ14595" t="s">
        <v>53</v>
      </c>
      <c r="AO14595" t="s">
        <v>57090</v>
      </c>
    </row>
    <row r="14596" spans="1:43" x14ac:dyDescent="0.35">
      <c r="A14596" s="2" t="s">
        <v>77307</v>
      </c>
      <c r="B14596" t="s">
        <v>77308</v>
      </c>
      <c r="C14596" t="s">
        <v>2201</v>
      </c>
      <c r="F14596" t="s">
        <v>41747</v>
      </c>
      <c r="H14596" t="s">
        <v>77299</v>
      </c>
      <c r="J14596" t="s">
        <v>12614</v>
      </c>
      <c r="M14596" t="s">
        <v>2541</v>
      </c>
      <c r="N14596" t="s">
        <v>287</v>
      </c>
      <c r="O14596">
        <v>81621</v>
      </c>
      <c r="P14596" t="s">
        <v>50</v>
      </c>
      <c r="U14596" s="1">
        <v>45419</v>
      </c>
      <c r="V14596" s="1">
        <v>45419</v>
      </c>
      <c r="AC14596" t="s">
        <v>53</v>
      </c>
      <c r="AD14596">
        <v>2969543968</v>
      </c>
      <c r="AE14596" s="1">
        <v>40032.470138888886</v>
      </c>
      <c r="AG14596" t="s">
        <v>77309</v>
      </c>
      <c r="AH14596" t="s">
        <v>51</v>
      </c>
      <c r="AJ14596" t="s">
        <v>53</v>
      </c>
      <c r="AO14596" t="s">
        <v>57090</v>
      </c>
    </row>
    <row r="14597" spans="1:43" x14ac:dyDescent="0.35">
      <c r="A14597" t="s">
        <v>77310</v>
      </c>
      <c r="B14597" t="s">
        <v>5551</v>
      </c>
      <c r="C14597" t="s">
        <v>10097</v>
      </c>
      <c r="F14597" t="s">
        <v>65178</v>
      </c>
      <c r="H14597" t="s">
        <v>77311</v>
      </c>
      <c r="J14597" t="s">
        <v>49</v>
      </c>
      <c r="P14597" t="s">
        <v>50</v>
      </c>
      <c r="U14597" s="1">
        <v>45419</v>
      </c>
      <c r="V14597" s="1">
        <v>45419</v>
      </c>
      <c r="W14597" s="1">
        <v>45419.620138888888</v>
      </c>
      <c r="X14597" s="1">
        <v>45419.620138888888</v>
      </c>
      <c r="AC14597" t="s">
        <v>53</v>
      </c>
      <c r="AD14597">
        <v>1000000000</v>
      </c>
      <c r="AE14597" s="1">
        <v>37295</v>
      </c>
      <c r="AG14597" t="s">
        <v>77312</v>
      </c>
      <c r="AH14597" t="s">
        <v>51</v>
      </c>
      <c r="AJ14597" t="s">
        <v>53</v>
      </c>
      <c r="AO14597" t="s">
        <v>5443</v>
      </c>
      <c r="AP14597" s="1">
        <v>45419.40902777778</v>
      </c>
    </row>
    <row r="14598" spans="1:43" x14ac:dyDescent="0.35">
      <c r="A14598" t="s">
        <v>77313</v>
      </c>
      <c r="B14598" t="s">
        <v>32046</v>
      </c>
      <c r="C14598" t="s">
        <v>106</v>
      </c>
      <c r="F14598">
        <v>19152130142</v>
      </c>
      <c r="H14598" t="s">
        <v>77313</v>
      </c>
      <c r="J14598" t="s">
        <v>71965</v>
      </c>
      <c r="K14598" t="s">
        <v>77314</v>
      </c>
      <c r="M14598" t="s">
        <v>1528</v>
      </c>
      <c r="N14598" t="s">
        <v>637</v>
      </c>
      <c r="O14598">
        <v>79927</v>
      </c>
      <c r="P14598" t="s">
        <v>50</v>
      </c>
      <c r="U14598" s="1">
        <v>45419</v>
      </c>
      <c r="V14598" s="1">
        <v>45419</v>
      </c>
      <c r="W14598" s="1">
        <v>45419.776388888888</v>
      </c>
      <c r="X14598" s="1">
        <v>45419.776388888888</v>
      </c>
      <c r="AC14598" t="s">
        <v>53</v>
      </c>
      <c r="AD14598">
        <v>1000000001</v>
      </c>
      <c r="AE14598" s="1">
        <v>39973.351388888892</v>
      </c>
      <c r="AF14598" t="s">
        <v>3377</v>
      </c>
      <c r="AG14598" t="s">
        <v>77315</v>
      </c>
      <c r="AH14598" t="s">
        <v>51</v>
      </c>
      <c r="AJ14598" t="s">
        <v>53</v>
      </c>
      <c r="AK14598" t="s">
        <v>78</v>
      </c>
      <c r="AO14598" t="s">
        <v>5443</v>
      </c>
      <c r="AP14598" s="1">
        <v>45420.611111111109</v>
      </c>
    </row>
    <row r="14599" spans="1:43" x14ac:dyDescent="0.35">
      <c r="A14599" t="s">
        <v>77316</v>
      </c>
      <c r="B14599" t="s">
        <v>822</v>
      </c>
      <c r="C14599" t="s">
        <v>42418</v>
      </c>
      <c r="D14599" t="s">
        <v>240</v>
      </c>
      <c r="F14599" t="s">
        <v>47</v>
      </c>
      <c r="H14599" t="s">
        <v>77317</v>
      </c>
      <c r="J14599" t="s">
        <v>49</v>
      </c>
      <c r="P14599" t="s">
        <v>50</v>
      </c>
      <c r="U14599" s="1">
        <v>45420</v>
      </c>
      <c r="V14599" s="1">
        <v>45420</v>
      </c>
      <c r="W14599" s="1">
        <v>45421.556250000001</v>
      </c>
      <c r="X14599" s="1">
        <v>45421.556250000001</v>
      </c>
      <c r="AC14599" t="s">
        <v>53</v>
      </c>
      <c r="AD14599">
        <v>1000000000</v>
      </c>
      <c r="AE14599" s="1">
        <v>37295</v>
      </c>
      <c r="AG14599" t="s">
        <v>77318</v>
      </c>
      <c r="AH14599" t="s">
        <v>51</v>
      </c>
      <c r="AJ14599" t="s">
        <v>53</v>
      </c>
      <c r="AO14599" t="s">
        <v>5443</v>
      </c>
      <c r="AP14599" s="1">
        <v>45420.729166666664</v>
      </c>
    </row>
    <row r="14600" spans="1:43" x14ac:dyDescent="0.35">
      <c r="A14600" t="s">
        <v>77319</v>
      </c>
      <c r="B14600" t="s">
        <v>77320</v>
      </c>
      <c r="C14600" t="s">
        <v>7386</v>
      </c>
      <c r="F14600" t="s">
        <v>77321</v>
      </c>
      <c r="H14600" t="s">
        <v>77319</v>
      </c>
      <c r="J14600" t="s">
        <v>77322</v>
      </c>
      <c r="K14600" t="s">
        <v>77323</v>
      </c>
      <c r="M14600" t="s">
        <v>77324</v>
      </c>
      <c r="N14600" t="s">
        <v>2409</v>
      </c>
      <c r="O14600">
        <v>85637</v>
      </c>
      <c r="P14600" t="s">
        <v>50</v>
      </c>
      <c r="U14600" s="1">
        <v>45420</v>
      </c>
      <c r="V14600" s="1">
        <v>45420</v>
      </c>
      <c r="AC14600" t="s">
        <v>53</v>
      </c>
      <c r="AD14600">
        <v>2972124744</v>
      </c>
      <c r="AE14600" s="1">
        <v>44810.486111111109</v>
      </c>
      <c r="AG14600" t="s">
        <v>77325</v>
      </c>
      <c r="AH14600" t="s">
        <v>51</v>
      </c>
      <c r="AJ14600" t="s">
        <v>53</v>
      </c>
      <c r="AO14600" t="s">
        <v>5443</v>
      </c>
    </row>
    <row r="14601" spans="1:43" x14ac:dyDescent="0.35">
      <c r="A14601" t="s">
        <v>77326</v>
      </c>
      <c r="B14601" t="s">
        <v>77327</v>
      </c>
      <c r="C14601" t="s">
        <v>587</v>
      </c>
      <c r="F14601" t="s">
        <v>77328</v>
      </c>
      <c r="H14601" t="s">
        <v>77329</v>
      </c>
      <c r="J14601" t="s">
        <v>77330</v>
      </c>
      <c r="K14601" t="s">
        <v>73644</v>
      </c>
      <c r="M14601" t="s">
        <v>2408</v>
      </c>
      <c r="N14601" t="s">
        <v>2409</v>
      </c>
      <c r="O14601">
        <v>85726</v>
      </c>
      <c r="P14601" t="s">
        <v>50</v>
      </c>
      <c r="U14601" s="1">
        <v>45420</v>
      </c>
      <c r="V14601" s="1">
        <v>45420</v>
      </c>
      <c r="AC14601" t="s">
        <v>51</v>
      </c>
      <c r="AD14601">
        <v>2969478587</v>
      </c>
      <c r="AE14601" s="1">
        <v>37344</v>
      </c>
      <c r="AG14601" t="s">
        <v>77331</v>
      </c>
      <c r="AH14601" t="s">
        <v>51</v>
      </c>
      <c r="AJ14601" t="s">
        <v>53</v>
      </c>
      <c r="AO14601" t="s">
        <v>5443</v>
      </c>
    </row>
    <row r="14602" spans="1:43" x14ac:dyDescent="0.35">
      <c r="A14602" t="s">
        <v>77332</v>
      </c>
      <c r="B14602" t="s">
        <v>7784</v>
      </c>
      <c r="C14602" t="s">
        <v>530</v>
      </c>
      <c r="F14602" t="s">
        <v>77333</v>
      </c>
      <c r="H14602" t="s">
        <v>77334</v>
      </c>
      <c r="J14602" t="s">
        <v>77335</v>
      </c>
      <c r="K14602" t="s">
        <v>77336</v>
      </c>
      <c r="M14602" t="s">
        <v>298</v>
      </c>
      <c r="N14602" t="s">
        <v>65</v>
      </c>
      <c r="O14602">
        <v>80223</v>
      </c>
      <c r="P14602" t="s">
        <v>50</v>
      </c>
      <c r="U14602" s="1">
        <v>45420</v>
      </c>
      <c r="V14602" s="1">
        <v>45420</v>
      </c>
      <c r="W14602" s="1">
        <v>45420.663888888892</v>
      </c>
      <c r="X14602" s="1">
        <v>45420.663888888892</v>
      </c>
      <c r="AC14602" t="s">
        <v>53</v>
      </c>
      <c r="AD14602">
        <v>2974119377</v>
      </c>
      <c r="AE14602" s="1">
        <v>45357.938888888886</v>
      </c>
      <c r="AF14602" t="s">
        <v>77337</v>
      </c>
      <c r="AG14602" t="s">
        <v>77338</v>
      </c>
      <c r="AH14602" t="s">
        <v>51</v>
      </c>
      <c r="AJ14602" t="s">
        <v>53</v>
      </c>
      <c r="AK14602" t="s">
        <v>78</v>
      </c>
      <c r="AO14602" t="s">
        <v>5443</v>
      </c>
      <c r="AP14602" s="1">
        <v>45422.331944444442</v>
      </c>
      <c r="AQ14602" s="1">
        <v>45422.352777777778</v>
      </c>
    </row>
    <row r="14603" spans="1:43" x14ac:dyDescent="0.35">
      <c r="A14603" t="s">
        <v>77339</v>
      </c>
      <c r="B14603" t="s">
        <v>16374</v>
      </c>
      <c r="C14603" t="s">
        <v>765</v>
      </c>
      <c r="H14603" t="s">
        <v>77340</v>
      </c>
      <c r="J14603" t="s">
        <v>38392</v>
      </c>
      <c r="P14603" t="s">
        <v>50</v>
      </c>
      <c r="U14603" s="1">
        <v>45420</v>
      </c>
      <c r="V14603" s="1">
        <v>45420</v>
      </c>
      <c r="W14603" s="1">
        <v>45421.555555555555</v>
      </c>
      <c r="X14603" s="1">
        <v>45421.555555555555</v>
      </c>
      <c r="AC14603" t="s">
        <v>53</v>
      </c>
      <c r="AD14603">
        <v>1000000001</v>
      </c>
      <c r="AE14603" s="1">
        <v>39973.351388888892</v>
      </c>
      <c r="AF14603" t="s">
        <v>3377</v>
      </c>
      <c r="AG14603" t="s">
        <v>77341</v>
      </c>
      <c r="AH14603" t="s">
        <v>51</v>
      </c>
      <c r="AJ14603" t="s">
        <v>53</v>
      </c>
      <c r="AO14603" t="s">
        <v>5443</v>
      </c>
      <c r="AP14603" s="1">
        <v>45420.683333333334</v>
      </c>
    </row>
    <row r="14604" spans="1:43" x14ac:dyDescent="0.35">
      <c r="A14604" t="s">
        <v>77342</v>
      </c>
      <c r="B14604" t="s">
        <v>77343</v>
      </c>
      <c r="C14604" t="s">
        <v>888</v>
      </c>
      <c r="F14604">
        <v>17202528394</v>
      </c>
      <c r="H14604" t="s">
        <v>77344</v>
      </c>
      <c r="J14604" t="s">
        <v>77345</v>
      </c>
      <c r="K14604" t="s">
        <v>77346</v>
      </c>
      <c r="M14604" t="s">
        <v>77347</v>
      </c>
      <c r="N14604" t="s">
        <v>287</v>
      </c>
      <c r="O14604">
        <v>80816</v>
      </c>
      <c r="P14604" t="s">
        <v>50</v>
      </c>
      <c r="U14604" s="1">
        <v>45420</v>
      </c>
      <c r="V14604" s="1">
        <v>45420</v>
      </c>
      <c r="W14604" s="1">
        <v>45420.902777777781</v>
      </c>
      <c r="X14604" s="1">
        <v>45420.902777777781</v>
      </c>
      <c r="AC14604" t="s">
        <v>53</v>
      </c>
      <c r="AD14604">
        <v>1000000001</v>
      </c>
      <c r="AE14604" s="1">
        <v>39973.351388888892</v>
      </c>
      <c r="AF14604" t="s">
        <v>3377</v>
      </c>
      <c r="AG14604" t="s">
        <v>77348</v>
      </c>
      <c r="AH14604" t="s">
        <v>51</v>
      </c>
      <c r="AJ14604" t="s">
        <v>53</v>
      </c>
      <c r="AK14604" t="s">
        <v>78</v>
      </c>
      <c r="AO14604" t="s">
        <v>5443</v>
      </c>
      <c r="AP14604" s="1">
        <v>45427.493750000001</v>
      </c>
      <c r="AQ14604" s="1">
        <v>45420.919444444444</v>
      </c>
    </row>
    <row r="14605" spans="1:43" x14ac:dyDescent="0.35">
      <c r="A14605" t="s">
        <v>77349</v>
      </c>
      <c r="B14605" t="s">
        <v>22114</v>
      </c>
      <c r="C14605" t="s">
        <v>77350</v>
      </c>
      <c r="F14605">
        <v>18325633027</v>
      </c>
      <c r="H14605" t="s">
        <v>77349</v>
      </c>
      <c r="K14605" t="s">
        <v>77351</v>
      </c>
      <c r="M14605" t="s">
        <v>2783</v>
      </c>
      <c r="N14605" t="s">
        <v>637</v>
      </c>
      <c r="O14605">
        <v>77070</v>
      </c>
      <c r="P14605" t="s">
        <v>50</v>
      </c>
      <c r="U14605" s="1">
        <v>45420</v>
      </c>
      <c r="V14605" s="1">
        <v>45420</v>
      </c>
      <c r="W14605" s="1">
        <v>45420.525000000001</v>
      </c>
      <c r="X14605" s="1">
        <v>45420.525000000001</v>
      </c>
      <c r="AC14605" t="s">
        <v>53</v>
      </c>
      <c r="AD14605">
        <v>1000000001</v>
      </c>
      <c r="AE14605" s="1">
        <v>39973.351388888892</v>
      </c>
      <c r="AF14605" t="s">
        <v>3377</v>
      </c>
      <c r="AG14605" t="s">
        <v>77352</v>
      </c>
      <c r="AH14605" t="s">
        <v>51</v>
      </c>
      <c r="AJ14605" t="s">
        <v>53</v>
      </c>
      <c r="AK14605" t="s">
        <v>78</v>
      </c>
      <c r="AO14605" t="s">
        <v>5443</v>
      </c>
      <c r="AP14605" s="1">
        <v>45441.570138888892</v>
      </c>
      <c r="AQ14605" s="1">
        <v>45420.52847222222</v>
      </c>
    </row>
    <row r="14606" spans="1:43" x14ac:dyDescent="0.35">
      <c r="A14606" t="s">
        <v>77353</v>
      </c>
      <c r="B14606" t="s">
        <v>52623</v>
      </c>
      <c r="C14606" t="s">
        <v>21914</v>
      </c>
      <c r="F14606">
        <v>15058592003</v>
      </c>
      <c r="H14606" t="s">
        <v>77353</v>
      </c>
      <c r="K14606" t="s">
        <v>77354</v>
      </c>
      <c r="M14606" t="s">
        <v>77216</v>
      </c>
      <c r="N14606" t="s">
        <v>398</v>
      </c>
      <c r="O14606">
        <v>87002</v>
      </c>
      <c r="P14606" t="s">
        <v>50</v>
      </c>
      <c r="U14606" s="1">
        <v>45420</v>
      </c>
      <c r="V14606" s="1">
        <v>45420</v>
      </c>
      <c r="W14606" s="1">
        <v>45420.445833333331</v>
      </c>
      <c r="X14606" s="1">
        <v>45420.445833333331</v>
      </c>
      <c r="AC14606" t="s">
        <v>53</v>
      </c>
      <c r="AD14606">
        <v>1000000001</v>
      </c>
      <c r="AE14606" s="1">
        <v>39973.351388888892</v>
      </c>
      <c r="AF14606" t="s">
        <v>3377</v>
      </c>
      <c r="AG14606" t="s">
        <v>77355</v>
      </c>
      <c r="AH14606" t="s">
        <v>51</v>
      </c>
      <c r="AJ14606" t="s">
        <v>53</v>
      </c>
      <c r="AK14606" t="s">
        <v>78</v>
      </c>
      <c r="AO14606" t="s">
        <v>5443</v>
      </c>
      <c r="AP14606" s="1">
        <v>45471.295138888891</v>
      </c>
    </row>
    <row r="14607" spans="1:43" x14ac:dyDescent="0.35">
      <c r="A14607" t="s">
        <v>77356</v>
      </c>
      <c r="B14607" t="s">
        <v>21804</v>
      </c>
      <c r="C14607" t="s">
        <v>10684</v>
      </c>
      <c r="F14607" t="s">
        <v>77357</v>
      </c>
      <c r="H14607" t="s">
        <v>77356</v>
      </c>
      <c r="J14607" t="s">
        <v>77358</v>
      </c>
      <c r="K14607" t="s">
        <v>77359</v>
      </c>
      <c r="M14607" t="s">
        <v>77360</v>
      </c>
      <c r="N14607" t="s">
        <v>7398</v>
      </c>
      <c r="O14607">
        <v>84032</v>
      </c>
      <c r="P14607" t="s">
        <v>50</v>
      </c>
      <c r="U14607" s="1">
        <v>45420</v>
      </c>
      <c r="V14607" s="1">
        <v>45420</v>
      </c>
      <c r="AC14607" t="s">
        <v>53</v>
      </c>
      <c r="AD14607">
        <v>2973694918</v>
      </c>
      <c r="AE14607" s="1">
        <v>45190.758333333331</v>
      </c>
      <c r="AG14607" t="s">
        <v>77361</v>
      </c>
      <c r="AH14607" t="s">
        <v>51</v>
      </c>
      <c r="AJ14607" t="s">
        <v>53</v>
      </c>
      <c r="AO14607" t="s">
        <v>5443</v>
      </c>
    </row>
    <row r="14608" spans="1:43" x14ac:dyDescent="0.35">
      <c r="A14608" t="s">
        <v>77362</v>
      </c>
      <c r="B14608" t="s">
        <v>77363</v>
      </c>
      <c r="C14608" t="s">
        <v>1429</v>
      </c>
      <c r="D14608" t="s">
        <v>98</v>
      </c>
      <c r="F14608" t="s">
        <v>47</v>
      </c>
      <c r="H14608" t="s">
        <v>77364</v>
      </c>
      <c r="J14608" t="s">
        <v>49</v>
      </c>
      <c r="P14608" t="s">
        <v>50</v>
      </c>
      <c r="U14608" s="1">
        <v>45420</v>
      </c>
      <c r="V14608" s="1">
        <v>45420</v>
      </c>
      <c r="W14608" s="1">
        <v>45420.665277777778</v>
      </c>
      <c r="X14608" s="1">
        <v>45420.665277777778</v>
      </c>
      <c r="AC14608" t="s">
        <v>53</v>
      </c>
      <c r="AD14608">
        <v>1000000000</v>
      </c>
      <c r="AE14608" s="1">
        <v>37295</v>
      </c>
      <c r="AG14608" t="s">
        <v>77365</v>
      </c>
      <c r="AH14608" t="s">
        <v>51</v>
      </c>
      <c r="AJ14608" t="s">
        <v>53</v>
      </c>
      <c r="AO14608" t="s">
        <v>5443</v>
      </c>
      <c r="AP14608" s="1">
        <v>45330.341666666667</v>
      </c>
    </row>
    <row r="14609" spans="1:43" x14ac:dyDescent="0.35">
      <c r="A14609" t="s">
        <v>77366</v>
      </c>
      <c r="B14609" t="s">
        <v>9078</v>
      </c>
      <c r="C14609" t="s">
        <v>2820</v>
      </c>
      <c r="F14609" t="s">
        <v>47</v>
      </c>
      <c r="H14609" t="s">
        <v>77367</v>
      </c>
      <c r="J14609" t="s">
        <v>49</v>
      </c>
      <c r="P14609" t="s">
        <v>50</v>
      </c>
      <c r="U14609" s="1">
        <v>45420</v>
      </c>
      <c r="V14609" s="1">
        <v>45420</v>
      </c>
      <c r="W14609" s="1">
        <v>45420.457638888889</v>
      </c>
      <c r="X14609" s="1">
        <v>45420.457638888889</v>
      </c>
      <c r="AC14609" t="s">
        <v>53</v>
      </c>
      <c r="AD14609">
        <v>1000000000</v>
      </c>
      <c r="AE14609" s="1">
        <v>37295</v>
      </c>
      <c r="AG14609" t="s">
        <v>77368</v>
      </c>
      <c r="AH14609" t="s">
        <v>51</v>
      </c>
      <c r="AJ14609" t="s">
        <v>53</v>
      </c>
      <c r="AO14609" t="s">
        <v>5443</v>
      </c>
      <c r="AP14609" s="1">
        <v>45420.393055555556</v>
      </c>
    </row>
    <row r="14610" spans="1:43" x14ac:dyDescent="0.35">
      <c r="A14610" t="s">
        <v>77369</v>
      </c>
      <c r="B14610" t="s">
        <v>18633</v>
      </c>
      <c r="C14610" t="s">
        <v>3418</v>
      </c>
      <c r="F14610">
        <v>19153557269</v>
      </c>
      <c r="H14610" t="s">
        <v>77369</v>
      </c>
      <c r="J14610" t="s">
        <v>77370</v>
      </c>
      <c r="K14610" t="s">
        <v>77371</v>
      </c>
      <c r="L14610" t="s">
        <v>77372</v>
      </c>
      <c r="M14610" t="s">
        <v>15231</v>
      </c>
      <c r="N14610" t="s">
        <v>637</v>
      </c>
      <c r="O14610">
        <v>79772</v>
      </c>
      <c r="P14610" t="s">
        <v>50</v>
      </c>
      <c r="U14610" s="1">
        <v>45420</v>
      </c>
      <c r="V14610" s="1">
        <v>45420</v>
      </c>
      <c r="W14610" s="1">
        <v>45420.459722222222</v>
      </c>
      <c r="X14610" s="1">
        <v>45420.459722222222</v>
      </c>
      <c r="AC14610" t="s">
        <v>53</v>
      </c>
      <c r="AD14610">
        <v>2974284514</v>
      </c>
      <c r="AE14610" s="1">
        <v>45420.520833333336</v>
      </c>
      <c r="AF14610" t="s">
        <v>77373</v>
      </c>
      <c r="AG14610" t="s">
        <v>77374</v>
      </c>
      <c r="AH14610" t="s">
        <v>51</v>
      </c>
      <c r="AJ14610" t="s">
        <v>53</v>
      </c>
      <c r="AK14610" t="s">
        <v>78</v>
      </c>
      <c r="AO14610" t="s">
        <v>5443</v>
      </c>
      <c r="AP14610" s="1">
        <v>45420.523611111108</v>
      </c>
      <c r="AQ14610" s="1">
        <v>45420.529166666667</v>
      </c>
    </row>
    <row r="14611" spans="1:43" x14ac:dyDescent="0.35">
      <c r="A14611" t="s">
        <v>77375</v>
      </c>
      <c r="B14611" t="s">
        <v>77376</v>
      </c>
      <c r="C14611" t="s">
        <v>22281</v>
      </c>
      <c r="F14611" t="s">
        <v>77377</v>
      </c>
      <c r="G14611" t="s">
        <v>77378</v>
      </c>
      <c r="H14611" t="s">
        <v>77379</v>
      </c>
      <c r="I14611" t="s">
        <v>179</v>
      </c>
      <c r="J14611" t="s">
        <v>73643</v>
      </c>
      <c r="K14611" t="s">
        <v>73644</v>
      </c>
      <c r="M14611" t="s">
        <v>2408</v>
      </c>
      <c r="N14611" t="s">
        <v>4526</v>
      </c>
      <c r="O14611">
        <v>85726</v>
      </c>
      <c r="P14611" t="s">
        <v>50</v>
      </c>
      <c r="U14611" s="1">
        <v>45420</v>
      </c>
      <c r="V14611" s="1">
        <v>45420</v>
      </c>
      <c r="AC14611" t="s">
        <v>53</v>
      </c>
      <c r="AD14611">
        <v>2969478587</v>
      </c>
      <c r="AE14611" s="1">
        <v>37344</v>
      </c>
      <c r="AG14611" t="s">
        <v>77380</v>
      </c>
      <c r="AH14611" t="s">
        <v>51</v>
      </c>
      <c r="AJ14611" t="s">
        <v>53</v>
      </c>
      <c r="AO14611" t="s">
        <v>5443</v>
      </c>
    </row>
    <row r="14612" spans="1:43" x14ac:dyDescent="0.35">
      <c r="A14612" t="s">
        <v>77381</v>
      </c>
      <c r="B14612" t="s">
        <v>77382</v>
      </c>
      <c r="C14612" t="s">
        <v>11708</v>
      </c>
      <c r="F14612" t="s">
        <v>77383</v>
      </c>
      <c r="H14612" t="s">
        <v>77381</v>
      </c>
      <c r="J14612" t="s">
        <v>77384</v>
      </c>
      <c r="K14612" t="s">
        <v>77385</v>
      </c>
      <c r="L14612" t="s">
        <v>77386</v>
      </c>
      <c r="M14612" t="s">
        <v>4629</v>
      </c>
      <c r="N14612" t="s">
        <v>2409</v>
      </c>
      <c r="O14612">
        <v>85019</v>
      </c>
      <c r="P14612" t="s">
        <v>50</v>
      </c>
      <c r="U14612" s="1">
        <v>45420</v>
      </c>
      <c r="V14612" s="1">
        <v>45420</v>
      </c>
      <c r="AC14612" t="s">
        <v>51</v>
      </c>
      <c r="AD14612">
        <v>2969973410</v>
      </c>
      <c r="AE14612" s="1">
        <v>43971.677083333336</v>
      </c>
      <c r="AG14612" t="s">
        <v>77387</v>
      </c>
      <c r="AH14612" t="s">
        <v>51</v>
      </c>
      <c r="AJ14612" t="s">
        <v>53</v>
      </c>
      <c r="AO14612" t="s">
        <v>5443</v>
      </c>
    </row>
    <row r="14613" spans="1:43" x14ac:dyDescent="0.35">
      <c r="A14613" t="s">
        <v>77388</v>
      </c>
      <c r="B14613" t="s">
        <v>45477</v>
      </c>
      <c r="C14613" t="s">
        <v>27201</v>
      </c>
      <c r="F14613" t="s">
        <v>77389</v>
      </c>
      <c r="H14613" t="s">
        <v>77388</v>
      </c>
      <c r="J14613" t="s">
        <v>77390</v>
      </c>
      <c r="K14613" t="s">
        <v>77391</v>
      </c>
      <c r="M14613" t="s">
        <v>5488</v>
      </c>
      <c r="N14613" t="s">
        <v>1515</v>
      </c>
      <c r="O14613">
        <v>85024</v>
      </c>
      <c r="P14613" t="s">
        <v>50</v>
      </c>
      <c r="U14613" s="1">
        <v>45420</v>
      </c>
      <c r="V14613" s="1">
        <v>45420</v>
      </c>
      <c r="AC14613" t="s">
        <v>53</v>
      </c>
      <c r="AD14613">
        <v>2969516752</v>
      </c>
      <c r="AE14613" s="1">
        <v>38742.513888888891</v>
      </c>
      <c r="AG14613" t="s">
        <v>77392</v>
      </c>
      <c r="AH14613" t="s">
        <v>51</v>
      </c>
      <c r="AJ14613" t="s">
        <v>53</v>
      </c>
      <c r="AO14613" t="s">
        <v>5443</v>
      </c>
    </row>
    <row r="14614" spans="1:43" x14ac:dyDescent="0.35">
      <c r="A14614" t="s">
        <v>77393</v>
      </c>
      <c r="B14614" t="s">
        <v>77394</v>
      </c>
      <c r="C14614" t="s">
        <v>77395</v>
      </c>
      <c r="F14614">
        <v>7202262270</v>
      </c>
      <c r="H14614" t="s">
        <v>77393</v>
      </c>
      <c r="J14614" t="s">
        <v>77396</v>
      </c>
      <c r="K14614" t="s">
        <v>77397</v>
      </c>
      <c r="L14614" t="s">
        <v>8430</v>
      </c>
      <c r="M14614" t="s">
        <v>32551</v>
      </c>
      <c r="N14614" t="s">
        <v>287</v>
      </c>
      <c r="O14614">
        <v>80401</v>
      </c>
      <c r="P14614" t="s">
        <v>50</v>
      </c>
      <c r="U14614" s="1">
        <v>45420</v>
      </c>
      <c r="V14614" s="1">
        <v>45420</v>
      </c>
      <c r="AC14614" t="s">
        <v>53</v>
      </c>
      <c r="AD14614">
        <v>2973555472</v>
      </c>
      <c r="AE14614" s="1">
        <v>45380.892361111109</v>
      </c>
      <c r="AG14614" t="s">
        <v>77398</v>
      </c>
      <c r="AH14614" t="s">
        <v>51</v>
      </c>
      <c r="AJ14614" t="s">
        <v>53</v>
      </c>
      <c r="AO14614" t="s">
        <v>57090</v>
      </c>
    </row>
    <row r="14615" spans="1:43" x14ac:dyDescent="0.35">
      <c r="A14615" t="s">
        <v>34628</v>
      </c>
      <c r="B14615" t="s">
        <v>25306</v>
      </c>
      <c r="C14615" t="s">
        <v>77399</v>
      </c>
      <c r="F14615" t="s">
        <v>77400</v>
      </c>
      <c r="H14615" t="s">
        <v>34628</v>
      </c>
      <c r="J14615" t="s">
        <v>34629</v>
      </c>
      <c r="P14615" t="s">
        <v>50</v>
      </c>
      <c r="U14615" s="1">
        <v>45421</v>
      </c>
      <c r="V14615" s="1">
        <v>45421</v>
      </c>
      <c r="W14615" s="1">
        <v>45421.5</v>
      </c>
      <c r="X14615" s="1">
        <v>45421.5</v>
      </c>
      <c r="AC14615" t="s">
        <v>53</v>
      </c>
      <c r="AD14615">
        <v>2969553937</v>
      </c>
      <c r="AE14615" s="1">
        <v>40388.527777777781</v>
      </c>
      <c r="AF14615" t="s">
        <v>12165</v>
      </c>
      <c r="AG14615" t="s">
        <v>77401</v>
      </c>
      <c r="AH14615" t="s">
        <v>51</v>
      </c>
      <c r="AJ14615" t="s">
        <v>53</v>
      </c>
      <c r="AK14615" t="s">
        <v>78</v>
      </c>
      <c r="AO14615" t="s">
        <v>5443</v>
      </c>
      <c r="AP14615" s="1">
        <v>45421.505555555559</v>
      </c>
    </row>
    <row r="14616" spans="1:43" x14ac:dyDescent="0.35">
      <c r="A14616" t="s">
        <v>77402</v>
      </c>
      <c r="B14616" t="s">
        <v>11992</v>
      </c>
      <c r="C14616" t="s">
        <v>894</v>
      </c>
      <c r="F14616">
        <v>13088746249</v>
      </c>
      <c r="H14616" t="s">
        <v>77402</v>
      </c>
      <c r="J14616" t="s">
        <v>51720</v>
      </c>
      <c r="K14616" t="s">
        <v>77403</v>
      </c>
      <c r="M14616" t="s">
        <v>77404</v>
      </c>
      <c r="N14616" t="s">
        <v>287</v>
      </c>
      <c r="O14616">
        <v>80747</v>
      </c>
      <c r="P14616" t="s">
        <v>50</v>
      </c>
      <c r="U14616" s="1">
        <v>45421</v>
      </c>
      <c r="V14616" s="1">
        <v>45421</v>
      </c>
      <c r="W14616" s="1">
        <v>45421.491666666669</v>
      </c>
      <c r="X14616" s="1">
        <v>45421.491666666669</v>
      </c>
      <c r="AC14616" t="s">
        <v>53</v>
      </c>
      <c r="AD14616">
        <v>2969545691</v>
      </c>
      <c r="AE14616" s="1">
        <v>40101.513194444444</v>
      </c>
      <c r="AF14616" t="s">
        <v>11919</v>
      </c>
      <c r="AG14616" t="s">
        <v>77405</v>
      </c>
      <c r="AH14616" t="s">
        <v>51</v>
      </c>
      <c r="AJ14616" t="s">
        <v>53</v>
      </c>
      <c r="AK14616" t="s">
        <v>78</v>
      </c>
      <c r="AO14616" t="s">
        <v>5443</v>
      </c>
      <c r="AP14616" s="1">
        <v>45471.60833333333</v>
      </c>
    </row>
    <row r="14617" spans="1:43" x14ac:dyDescent="0.35">
      <c r="A14617" t="s">
        <v>77406</v>
      </c>
      <c r="B14617" t="s">
        <v>34374</v>
      </c>
      <c r="C14617" t="s">
        <v>375</v>
      </c>
      <c r="F14617">
        <v>16025133771</v>
      </c>
      <c r="H14617" t="s">
        <v>77407</v>
      </c>
      <c r="J14617" t="s">
        <v>77408</v>
      </c>
      <c r="K14617" t="s">
        <v>77409</v>
      </c>
      <c r="M14617" t="s">
        <v>4342</v>
      </c>
      <c r="N14617" t="s">
        <v>1515</v>
      </c>
      <c r="O14617">
        <v>85303</v>
      </c>
      <c r="P14617" t="s">
        <v>50</v>
      </c>
      <c r="U14617" s="1">
        <v>45421</v>
      </c>
      <c r="V14617" s="1">
        <v>45421</v>
      </c>
      <c r="AC14617" t="s">
        <v>51</v>
      </c>
      <c r="AD14617">
        <v>2969603591</v>
      </c>
      <c r="AE14617" s="1">
        <v>41598.525000000001</v>
      </c>
      <c r="AG14617" t="s">
        <v>77410</v>
      </c>
      <c r="AH14617" t="s">
        <v>51</v>
      </c>
      <c r="AJ14617" t="s">
        <v>53</v>
      </c>
      <c r="AO14617" t="s">
        <v>5443</v>
      </c>
    </row>
    <row r="14618" spans="1:43" x14ac:dyDescent="0.35">
      <c r="A14618" t="s">
        <v>77411</v>
      </c>
      <c r="B14618" t="s">
        <v>903</v>
      </c>
      <c r="C14618" t="s">
        <v>77412</v>
      </c>
      <c r="F14618">
        <v>19155844565</v>
      </c>
      <c r="H14618" t="s">
        <v>77411</v>
      </c>
      <c r="J14618" t="s">
        <v>77413</v>
      </c>
      <c r="K14618" t="s">
        <v>77414</v>
      </c>
      <c r="M14618" t="s">
        <v>753</v>
      </c>
      <c r="N14618" t="s">
        <v>637</v>
      </c>
      <c r="O14618">
        <v>79912</v>
      </c>
      <c r="P14618" t="s">
        <v>50</v>
      </c>
      <c r="U14618" s="1">
        <v>45421</v>
      </c>
      <c r="V14618" s="1">
        <v>45421</v>
      </c>
      <c r="W14618" s="1">
        <v>45421.751388888886</v>
      </c>
      <c r="X14618" s="1">
        <v>45421.751388888886</v>
      </c>
      <c r="AC14618" t="s">
        <v>53</v>
      </c>
      <c r="AD14618">
        <v>2974119050</v>
      </c>
      <c r="AE14618" s="1">
        <v>45357.843055555553</v>
      </c>
      <c r="AF14618" t="s">
        <v>77415</v>
      </c>
      <c r="AG14618" t="s">
        <v>77416</v>
      </c>
      <c r="AH14618" t="s">
        <v>51</v>
      </c>
      <c r="AJ14618" t="s">
        <v>53</v>
      </c>
      <c r="AK14618" t="s">
        <v>78</v>
      </c>
      <c r="AO14618" t="s">
        <v>5443</v>
      </c>
      <c r="AP14618" s="1">
        <v>45427.712500000001</v>
      </c>
      <c r="AQ14618" s="1">
        <v>45427.688194444447</v>
      </c>
    </row>
    <row r="14619" spans="1:43" x14ac:dyDescent="0.35">
      <c r="A14619" t="s">
        <v>77417</v>
      </c>
      <c r="B14619" t="s">
        <v>69285</v>
      </c>
      <c r="C14619" t="s">
        <v>12953</v>
      </c>
      <c r="F14619">
        <v>19705909607</v>
      </c>
      <c r="H14619" t="s">
        <v>77417</v>
      </c>
      <c r="J14619" t="s">
        <v>12004</v>
      </c>
      <c r="K14619" t="s">
        <v>12005</v>
      </c>
      <c r="M14619" t="s">
        <v>298</v>
      </c>
      <c r="N14619" t="s">
        <v>287</v>
      </c>
      <c r="O14619">
        <v>80216</v>
      </c>
      <c r="P14619" t="s">
        <v>50</v>
      </c>
      <c r="U14619" s="1">
        <v>45421</v>
      </c>
      <c r="V14619" s="1">
        <v>45421</v>
      </c>
      <c r="W14619" s="1">
        <v>45421.490277777775</v>
      </c>
      <c r="X14619" s="1">
        <v>45421.490277777775</v>
      </c>
      <c r="AC14619" t="s">
        <v>53</v>
      </c>
      <c r="AD14619">
        <v>2969475441</v>
      </c>
      <c r="AE14619" s="1">
        <v>37166.661111111112</v>
      </c>
      <c r="AF14619" t="s">
        <v>12006</v>
      </c>
      <c r="AG14619" t="s">
        <v>77418</v>
      </c>
      <c r="AH14619" t="s">
        <v>51</v>
      </c>
      <c r="AJ14619" t="s">
        <v>53</v>
      </c>
      <c r="AK14619" t="s">
        <v>78</v>
      </c>
      <c r="AO14619" t="s">
        <v>5443</v>
      </c>
      <c r="AP14619" s="1">
        <v>45428.504861111112</v>
      </c>
    </row>
    <row r="14620" spans="1:43" x14ac:dyDescent="0.35">
      <c r="A14620" t="s">
        <v>77419</v>
      </c>
      <c r="B14620" t="s">
        <v>77420</v>
      </c>
      <c r="C14620" t="s">
        <v>5754</v>
      </c>
      <c r="F14620">
        <v>13039619881</v>
      </c>
      <c r="H14620" t="s">
        <v>77421</v>
      </c>
      <c r="J14620" t="s">
        <v>77422</v>
      </c>
      <c r="K14620" t="s">
        <v>77423</v>
      </c>
      <c r="M14620" t="s">
        <v>77424</v>
      </c>
      <c r="N14620" t="s">
        <v>287</v>
      </c>
      <c r="O14620">
        <v>80016</v>
      </c>
      <c r="P14620" t="s">
        <v>50</v>
      </c>
      <c r="U14620" s="1">
        <v>45421</v>
      </c>
      <c r="V14620" s="1">
        <v>45421</v>
      </c>
      <c r="W14620" s="1">
        <v>45421.511111111111</v>
      </c>
      <c r="X14620" s="1">
        <v>45421.511111111111</v>
      </c>
      <c r="AC14620" t="s">
        <v>53</v>
      </c>
      <c r="AD14620">
        <v>1000000001</v>
      </c>
      <c r="AE14620" s="1">
        <v>39973.351388888892</v>
      </c>
      <c r="AF14620" t="s">
        <v>3377</v>
      </c>
      <c r="AG14620" t="s">
        <v>77425</v>
      </c>
      <c r="AH14620" t="s">
        <v>51</v>
      </c>
      <c r="AJ14620" t="s">
        <v>53</v>
      </c>
      <c r="AK14620" t="s">
        <v>78</v>
      </c>
      <c r="AO14620" t="s">
        <v>5443</v>
      </c>
      <c r="AP14620" s="1">
        <v>45421.510416666664</v>
      </c>
      <c r="AQ14620" s="1">
        <v>45421.513888888891</v>
      </c>
    </row>
    <row r="14621" spans="1:43" x14ac:dyDescent="0.35">
      <c r="A14621" t="s">
        <v>77426</v>
      </c>
      <c r="B14621" t="s">
        <v>77427</v>
      </c>
      <c r="C14621" t="s">
        <v>77428</v>
      </c>
      <c r="F14621">
        <v>13035037383</v>
      </c>
      <c r="H14621" t="s">
        <v>77426</v>
      </c>
      <c r="J14621" t="s">
        <v>85</v>
      </c>
      <c r="K14621" t="s">
        <v>73658</v>
      </c>
      <c r="M14621" t="s">
        <v>2815</v>
      </c>
      <c r="N14621" t="s">
        <v>287</v>
      </c>
      <c r="O14621">
        <v>80011</v>
      </c>
      <c r="P14621" t="s">
        <v>50</v>
      </c>
      <c r="U14621" s="1">
        <v>45421</v>
      </c>
      <c r="V14621" s="1">
        <v>45421</v>
      </c>
      <c r="W14621" s="1">
        <v>45421.61041666667</v>
      </c>
      <c r="X14621" s="1">
        <v>45421.61041666667</v>
      </c>
      <c r="AC14621" t="s">
        <v>53</v>
      </c>
      <c r="AD14621">
        <v>1000000001</v>
      </c>
      <c r="AE14621" s="1">
        <v>39973.351388888892</v>
      </c>
      <c r="AF14621" t="s">
        <v>3377</v>
      </c>
      <c r="AG14621" t="s">
        <v>77429</v>
      </c>
      <c r="AH14621" t="s">
        <v>51</v>
      </c>
      <c r="AJ14621" t="s">
        <v>53</v>
      </c>
      <c r="AK14621" t="s">
        <v>78</v>
      </c>
      <c r="AO14621" t="s">
        <v>51552</v>
      </c>
      <c r="AP14621" s="1">
        <v>45421.611111111109</v>
      </c>
    </row>
    <row r="14622" spans="1:43" x14ac:dyDescent="0.35">
      <c r="A14622" t="s">
        <v>77430</v>
      </c>
      <c r="B14622" t="s">
        <v>51660</v>
      </c>
      <c r="C14622" t="s">
        <v>77431</v>
      </c>
      <c r="F14622">
        <v>13252608017</v>
      </c>
      <c r="H14622" t="s">
        <v>77430</v>
      </c>
      <c r="J14622" t="s">
        <v>77432</v>
      </c>
      <c r="K14622" t="s">
        <v>77433</v>
      </c>
      <c r="M14622" t="s">
        <v>64956</v>
      </c>
      <c r="N14622" t="s">
        <v>398</v>
      </c>
      <c r="O14622">
        <v>87701</v>
      </c>
      <c r="P14622" t="s">
        <v>50</v>
      </c>
      <c r="U14622" s="1">
        <v>45421</v>
      </c>
      <c r="V14622" s="1">
        <v>45421</v>
      </c>
      <c r="W14622" s="1">
        <v>45421.50277777778</v>
      </c>
      <c r="X14622" s="1">
        <v>45421.50277777778</v>
      </c>
      <c r="AC14622" t="s">
        <v>53</v>
      </c>
      <c r="AD14622">
        <v>1000000001</v>
      </c>
      <c r="AE14622" s="1">
        <v>39973.351388888892</v>
      </c>
      <c r="AF14622" t="s">
        <v>3377</v>
      </c>
      <c r="AG14622" t="s">
        <v>77434</v>
      </c>
      <c r="AH14622" t="s">
        <v>51</v>
      </c>
      <c r="AJ14622" t="s">
        <v>53</v>
      </c>
      <c r="AK14622" t="s">
        <v>78</v>
      </c>
      <c r="AO14622" t="s">
        <v>51552</v>
      </c>
      <c r="AP14622" s="1">
        <v>45455.939583333333</v>
      </c>
      <c r="AQ14622" s="1">
        <v>45428.300694444442</v>
      </c>
    </row>
    <row r="14623" spans="1:43" x14ac:dyDescent="0.35">
      <c r="A14623" t="s">
        <v>77435</v>
      </c>
      <c r="B14623" t="s">
        <v>5258</v>
      </c>
      <c r="C14623" t="s">
        <v>2912</v>
      </c>
      <c r="D14623" t="s">
        <v>58</v>
      </c>
      <c r="F14623" t="s">
        <v>47</v>
      </c>
      <c r="H14623" t="s">
        <v>77436</v>
      </c>
      <c r="J14623" t="s">
        <v>49</v>
      </c>
      <c r="P14623" t="s">
        <v>50</v>
      </c>
      <c r="U14623" s="1">
        <v>45421</v>
      </c>
      <c r="V14623" s="1">
        <v>45421</v>
      </c>
      <c r="W14623" s="1">
        <v>45421.70416666667</v>
      </c>
      <c r="X14623" s="1">
        <v>45421.70416666667</v>
      </c>
      <c r="AC14623" t="s">
        <v>53</v>
      </c>
      <c r="AD14623">
        <v>1000000000</v>
      </c>
      <c r="AE14623" s="1">
        <v>37295</v>
      </c>
      <c r="AG14623" t="s">
        <v>77437</v>
      </c>
      <c r="AH14623" t="s">
        <v>51</v>
      </c>
      <c r="AJ14623" t="s">
        <v>53</v>
      </c>
      <c r="AO14623" t="s">
        <v>5443</v>
      </c>
      <c r="AP14623" s="1">
        <v>45450.470833333333</v>
      </c>
    </row>
    <row r="14624" spans="1:43" x14ac:dyDescent="0.35">
      <c r="A14624" t="s">
        <v>77438</v>
      </c>
      <c r="B14624" t="s">
        <v>77439</v>
      </c>
      <c r="C14624" t="s">
        <v>8700</v>
      </c>
      <c r="F14624" t="s">
        <v>47</v>
      </c>
      <c r="H14624" t="s">
        <v>77440</v>
      </c>
      <c r="J14624" t="s">
        <v>49</v>
      </c>
      <c r="P14624" t="s">
        <v>50</v>
      </c>
      <c r="U14624" s="1">
        <v>45421</v>
      </c>
      <c r="V14624" s="1">
        <v>45421</v>
      </c>
      <c r="W14624" s="1">
        <v>45421.556944444441</v>
      </c>
      <c r="X14624" s="1">
        <v>45421.556944444441</v>
      </c>
      <c r="AC14624" t="s">
        <v>53</v>
      </c>
      <c r="AD14624">
        <v>1000000000</v>
      </c>
      <c r="AE14624" s="1">
        <v>37295</v>
      </c>
      <c r="AG14624" t="s">
        <v>77441</v>
      </c>
      <c r="AH14624" t="s">
        <v>51</v>
      </c>
      <c r="AJ14624" t="s">
        <v>53</v>
      </c>
      <c r="AO14624" t="s">
        <v>5443</v>
      </c>
      <c r="AP14624" s="1">
        <v>45421.456250000003</v>
      </c>
    </row>
    <row r="14625" spans="1:43" x14ac:dyDescent="0.35">
      <c r="A14625" t="s">
        <v>77442</v>
      </c>
      <c r="B14625" t="s">
        <v>529</v>
      </c>
      <c r="C14625" t="s">
        <v>1052</v>
      </c>
      <c r="F14625">
        <v>15758263202</v>
      </c>
      <c r="H14625" t="s">
        <v>77442</v>
      </c>
      <c r="J14625" t="s">
        <v>77443</v>
      </c>
      <c r="K14625" t="s">
        <v>77444</v>
      </c>
      <c r="M14625" t="s">
        <v>8327</v>
      </c>
      <c r="N14625" t="s">
        <v>637</v>
      </c>
      <c r="O14625">
        <v>75219</v>
      </c>
      <c r="P14625" t="s">
        <v>50</v>
      </c>
      <c r="U14625" s="1">
        <v>45421</v>
      </c>
      <c r="V14625" s="1">
        <v>45421</v>
      </c>
      <c r="W14625" s="1">
        <v>45421.912499999999</v>
      </c>
      <c r="X14625" s="1">
        <v>45421.912499999999</v>
      </c>
      <c r="AC14625" t="s">
        <v>53</v>
      </c>
      <c r="AD14625">
        <v>1000000001</v>
      </c>
      <c r="AE14625" s="1">
        <v>39973.351388888892</v>
      </c>
      <c r="AF14625" t="s">
        <v>3377</v>
      </c>
      <c r="AG14625" t="s">
        <v>77445</v>
      </c>
      <c r="AH14625" t="s">
        <v>51</v>
      </c>
      <c r="AJ14625" t="s">
        <v>53</v>
      </c>
      <c r="AK14625" t="s">
        <v>78</v>
      </c>
      <c r="AO14625" t="s">
        <v>5443</v>
      </c>
      <c r="AP14625" s="1">
        <v>45472.496527777781</v>
      </c>
    </row>
    <row r="14626" spans="1:43" x14ac:dyDescent="0.35">
      <c r="A14626" t="s">
        <v>77446</v>
      </c>
      <c r="B14626" t="s">
        <v>77447</v>
      </c>
      <c r="C14626" t="s">
        <v>77272</v>
      </c>
      <c r="F14626">
        <v>19158201074</v>
      </c>
      <c r="H14626" t="s">
        <v>77448</v>
      </c>
      <c r="J14626" t="s">
        <v>77449</v>
      </c>
      <c r="K14626" t="s">
        <v>77450</v>
      </c>
      <c r="M14626" t="s">
        <v>11928</v>
      </c>
      <c r="N14626" t="s">
        <v>398</v>
      </c>
      <c r="O14626">
        <v>88063</v>
      </c>
      <c r="P14626" t="s">
        <v>50</v>
      </c>
      <c r="U14626" s="1">
        <v>45422</v>
      </c>
      <c r="V14626" s="1">
        <v>45422</v>
      </c>
      <c r="W14626" s="1">
        <v>45422.531944444447</v>
      </c>
      <c r="X14626" s="1">
        <v>45422.531944444447</v>
      </c>
      <c r="AC14626" t="s">
        <v>53</v>
      </c>
      <c r="AD14626">
        <v>2974289558</v>
      </c>
      <c r="AE14626" s="1">
        <v>45422.640972222223</v>
      </c>
      <c r="AF14626" t="s">
        <v>77451</v>
      </c>
      <c r="AG14626" t="s">
        <v>77452</v>
      </c>
      <c r="AH14626" t="s">
        <v>51</v>
      </c>
      <c r="AJ14626" t="s">
        <v>53</v>
      </c>
      <c r="AK14626" t="s">
        <v>78</v>
      </c>
      <c r="AO14626" t="s">
        <v>5443</v>
      </c>
      <c r="AP14626" s="1">
        <v>45422.53125</v>
      </c>
    </row>
    <row r="14627" spans="1:43" x14ac:dyDescent="0.35">
      <c r="A14627" t="s">
        <v>77453</v>
      </c>
      <c r="B14627" t="s">
        <v>77454</v>
      </c>
      <c r="C14627" t="s">
        <v>8074</v>
      </c>
      <c r="H14627" t="s">
        <v>77455</v>
      </c>
      <c r="J14627" t="s">
        <v>10044</v>
      </c>
      <c r="P14627" t="s">
        <v>50</v>
      </c>
      <c r="U14627" s="1">
        <v>45422</v>
      </c>
      <c r="V14627" s="1">
        <v>45422</v>
      </c>
      <c r="AC14627" t="s">
        <v>53</v>
      </c>
      <c r="AD14627">
        <v>2969480024</v>
      </c>
      <c r="AE14627" s="1">
        <v>37427</v>
      </c>
      <c r="AG14627" t="s">
        <v>77456</v>
      </c>
      <c r="AH14627" t="s">
        <v>51</v>
      </c>
      <c r="AJ14627" t="s">
        <v>53</v>
      </c>
      <c r="AO14627" t="s">
        <v>5443</v>
      </c>
    </row>
    <row r="14628" spans="1:43" x14ac:dyDescent="0.35">
      <c r="A14628" t="s">
        <v>77457</v>
      </c>
      <c r="B14628" t="s">
        <v>65609</v>
      </c>
      <c r="C14628" t="s">
        <v>375</v>
      </c>
      <c r="H14628" t="s">
        <v>77457</v>
      </c>
      <c r="J14628" t="s">
        <v>33446</v>
      </c>
      <c r="O14628">
        <v>80112</v>
      </c>
      <c r="P14628" t="s">
        <v>50</v>
      </c>
      <c r="U14628" s="1">
        <v>45422</v>
      </c>
      <c r="V14628" s="1">
        <v>45422</v>
      </c>
      <c r="AC14628" t="s">
        <v>53</v>
      </c>
      <c r="AD14628">
        <v>2969474645</v>
      </c>
      <c r="AE14628" s="1">
        <v>37110.530555555553</v>
      </c>
      <c r="AG14628" t="s">
        <v>77458</v>
      </c>
      <c r="AH14628" t="s">
        <v>51</v>
      </c>
      <c r="AJ14628" t="s">
        <v>53</v>
      </c>
      <c r="AO14628" t="s">
        <v>57090</v>
      </c>
    </row>
    <row r="14629" spans="1:43" x14ac:dyDescent="0.35">
      <c r="A14629" t="s">
        <v>77459</v>
      </c>
      <c r="B14629" t="s">
        <v>8826</v>
      </c>
      <c r="C14629" t="s">
        <v>15368</v>
      </c>
      <c r="F14629" t="s">
        <v>77460</v>
      </c>
      <c r="H14629" t="s">
        <v>77461</v>
      </c>
      <c r="J14629" t="s">
        <v>13536</v>
      </c>
      <c r="K14629" t="s">
        <v>77462</v>
      </c>
      <c r="M14629" t="s">
        <v>77463</v>
      </c>
      <c r="N14629" t="s">
        <v>2409</v>
      </c>
      <c r="O14629">
        <v>85128</v>
      </c>
      <c r="P14629" t="s">
        <v>50</v>
      </c>
      <c r="U14629" s="1">
        <v>45422</v>
      </c>
      <c r="V14629" s="1">
        <v>45422</v>
      </c>
      <c r="W14629" s="1">
        <v>45422.695833333331</v>
      </c>
      <c r="X14629" s="1">
        <v>45422.695833333331</v>
      </c>
      <c r="AC14629" t="s">
        <v>53</v>
      </c>
      <c r="AD14629">
        <v>2969477259</v>
      </c>
      <c r="AE14629" s="1">
        <v>37277</v>
      </c>
      <c r="AF14629" t="s">
        <v>10802</v>
      </c>
      <c r="AG14629" t="s">
        <v>77464</v>
      </c>
      <c r="AH14629" t="s">
        <v>51</v>
      </c>
      <c r="AJ14629" t="s">
        <v>53</v>
      </c>
      <c r="AO14629" t="s">
        <v>5443</v>
      </c>
    </row>
    <row r="14630" spans="1:43" x14ac:dyDescent="0.35">
      <c r="A14630" t="s">
        <v>77465</v>
      </c>
      <c r="B14630" t="s">
        <v>77466</v>
      </c>
      <c r="C14630" t="s">
        <v>2615</v>
      </c>
      <c r="F14630" t="s">
        <v>47</v>
      </c>
      <c r="H14630" t="s">
        <v>77467</v>
      </c>
      <c r="J14630" t="s">
        <v>49</v>
      </c>
      <c r="P14630" t="s">
        <v>50</v>
      </c>
      <c r="U14630" s="1">
        <v>45422</v>
      </c>
      <c r="V14630" s="1">
        <v>45422</v>
      </c>
      <c r="W14630" s="1">
        <v>45422.643750000003</v>
      </c>
      <c r="X14630" s="1">
        <v>45422.643750000003</v>
      </c>
      <c r="AC14630" t="s">
        <v>53</v>
      </c>
      <c r="AD14630">
        <v>1000000000</v>
      </c>
      <c r="AE14630" s="1">
        <v>37295</v>
      </c>
      <c r="AG14630" t="s">
        <v>77468</v>
      </c>
      <c r="AH14630" t="s">
        <v>51</v>
      </c>
      <c r="AJ14630" t="s">
        <v>53</v>
      </c>
      <c r="AO14630" t="s">
        <v>5443</v>
      </c>
      <c r="AP14630" s="1">
        <v>45422.525000000001</v>
      </c>
    </row>
    <row r="14631" spans="1:43" x14ac:dyDescent="0.35">
      <c r="A14631" t="s">
        <v>77469</v>
      </c>
      <c r="B14631" t="s">
        <v>4445</v>
      </c>
      <c r="C14631" t="s">
        <v>1499</v>
      </c>
      <c r="F14631">
        <v>14096732456</v>
      </c>
      <c r="H14631" t="s">
        <v>77469</v>
      </c>
      <c r="J14631" t="s">
        <v>77470</v>
      </c>
      <c r="K14631" t="s">
        <v>77471</v>
      </c>
      <c r="M14631" t="s">
        <v>3376</v>
      </c>
      <c r="N14631" t="s">
        <v>287</v>
      </c>
      <c r="O14631">
        <v>80621</v>
      </c>
      <c r="P14631" t="s">
        <v>50</v>
      </c>
      <c r="U14631" s="1">
        <v>45422</v>
      </c>
      <c r="V14631" s="1">
        <v>45422</v>
      </c>
      <c r="W14631" s="1">
        <v>45422.466666666667</v>
      </c>
      <c r="X14631" s="1">
        <v>45422.466666666667</v>
      </c>
      <c r="AC14631" t="s">
        <v>53</v>
      </c>
      <c r="AD14631">
        <v>1000000001</v>
      </c>
      <c r="AE14631" s="1">
        <v>39973.351388888892</v>
      </c>
      <c r="AF14631" t="s">
        <v>3377</v>
      </c>
      <c r="AG14631" t="s">
        <v>77472</v>
      </c>
      <c r="AH14631" t="s">
        <v>51</v>
      </c>
      <c r="AJ14631" t="s">
        <v>53</v>
      </c>
      <c r="AK14631" t="s">
        <v>78</v>
      </c>
      <c r="AO14631" t="s">
        <v>5443</v>
      </c>
      <c r="AP14631" s="1">
        <v>45422.46597222222</v>
      </c>
    </row>
    <row r="14632" spans="1:43" x14ac:dyDescent="0.35">
      <c r="A14632" t="s">
        <v>77473</v>
      </c>
      <c r="B14632" t="s">
        <v>77474</v>
      </c>
      <c r="C14632" t="s">
        <v>6419</v>
      </c>
      <c r="D14632" t="s">
        <v>5457</v>
      </c>
      <c r="F14632" t="s">
        <v>47</v>
      </c>
      <c r="H14632" t="s">
        <v>77475</v>
      </c>
      <c r="J14632" t="s">
        <v>49</v>
      </c>
      <c r="P14632" t="s">
        <v>50</v>
      </c>
      <c r="U14632" s="1">
        <v>45422</v>
      </c>
      <c r="V14632" s="1">
        <v>45422</v>
      </c>
      <c r="W14632" s="1">
        <v>45422.647916666669</v>
      </c>
      <c r="X14632" s="1">
        <v>45422.647916666669</v>
      </c>
      <c r="AC14632" t="s">
        <v>53</v>
      </c>
      <c r="AD14632">
        <v>1000000000</v>
      </c>
      <c r="AE14632" s="1">
        <v>37295</v>
      </c>
      <c r="AG14632" t="s">
        <v>77476</v>
      </c>
      <c r="AH14632" t="s">
        <v>51</v>
      </c>
      <c r="AJ14632" t="s">
        <v>53</v>
      </c>
      <c r="AO14632" t="s">
        <v>5443</v>
      </c>
      <c r="AP14632" s="1">
        <v>45469.569444444445</v>
      </c>
    </row>
    <row r="14633" spans="1:43" x14ac:dyDescent="0.35">
      <c r="A14633" t="s">
        <v>77477</v>
      </c>
      <c r="B14633" t="s">
        <v>77478</v>
      </c>
      <c r="C14633" t="s">
        <v>20626</v>
      </c>
      <c r="D14633" t="s">
        <v>46</v>
      </c>
      <c r="F14633" t="s">
        <v>47</v>
      </c>
      <c r="H14633" t="s">
        <v>77479</v>
      </c>
      <c r="J14633" t="s">
        <v>49</v>
      </c>
      <c r="P14633" t="s">
        <v>50</v>
      </c>
      <c r="U14633" s="1">
        <v>45422</v>
      </c>
      <c r="V14633" s="1">
        <v>45422</v>
      </c>
      <c r="W14633" s="1">
        <v>45422.647222222222</v>
      </c>
      <c r="X14633" s="1">
        <v>45422.647222222222</v>
      </c>
      <c r="AC14633" t="s">
        <v>53</v>
      </c>
      <c r="AD14633">
        <v>1000000000</v>
      </c>
      <c r="AE14633" s="1">
        <v>37295</v>
      </c>
      <c r="AG14633" t="s">
        <v>77480</v>
      </c>
      <c r="AH14633" t="s">
        <v>51</v>
      </c>
      <c r="AJ14633" t="s">
        <v>53</v>
      </c>
      <c r="AO14633" t="s">
        <v>5443</v>
      </c>
      <c r="AP14633" s="1">
        <v>45422.588888888888</v>
      </c>
    </row>
    <row r="14634" spans="1:43" x14ac:dyDescent="0.35">
      <c r="A14634" t="s">
        <v>77481</v>
      </c>
      <c r="B14634" t="s">
        <v>66395</v>
      </c>
      <c r="C14634" t="s">
        <v>888</v>
      </c>
      <c r="F14634">
        <v>13055231771</v>
      </c>
      <c r="H14634" t="s">
        <v>77481</v>
      </c>
      <c r="J14634" t="s">
        <v>77482</v>
      </c>
      <c r="K14634" t="s">
        <v>77483</v>
      </c>
      <c r="L14634" t="s">
        <v>77484</v>
      </c>
      <c r="M14634" t="s">
        <v>77485</v>
      </c>
      <c r="N14634" t="s">
        <v>24375</v>
      </c>
      <c r="O14634">
        <v>21030</v>
      </c>
      <c r="P14634" t="s">
        <v>50</v>
      </c>
      <c r="U14634" s="1">
        <v>45422</v>
      </c>
      <c r="V14634" s="1">
        <v>45422</v>
      </c>
      <c r="W14634" s="1">
        <v>45422.612500000003</v>
      </c>
      <c r="X14634" s="1">
        <v>45422.612500000003</v>
      </c>
      <c r="AC14634" t="s">
        <v>53</v>
      </c>
      <c r="AD14634">
        <v>1000000001</v>
      </c>
      <c r="AE14634" s="1">
        <v>39973.351388888892</v>
      </c>
      <c r="AF14634" t="s">
        <v>3377</v>
      </c>
      <c r="AG14634" t="s">
        <v>77486</v>
      </c>
      <c r="AH14634" t="s">
        <v>51</v>
      </c>
      <c r="AJ14634" t="s">
        <v>53</v>
      </c>
      <c r="AK14634" t="s">
        <v>78</v>
      </c>
      <c r="AO14634" t="s">
        <v>5443</v>
      </c>
    </row>
    <row r="14635" spans="1:43" x14ac:dyDescent="0.35">
      <c r="A14635" t="s">
        <v>77487</v>
      </c>
      <c r="B14635" t="s">
        <v>46165</v>
      </c>
      <c r="C14635" t="s">
        <v>2073</v>
      </c>
      <c r="F14635" t="s">
        <v>77488</v>
      </c>
      <c r="H14635" t="s">
        <v>77487</v>
      </c>
      <c r="J14635" t="s">
        <v>77489</v>
      </c>
      <c r="K14635" t="s">
        <v>77490</v>
      </c>
      <c r="M14635" t="s">
        <v>5343</v>
      </c>
      <c r="N14635" t="s">
        <v>264</v>
      </c>
      <c r="O14635">
        <v>79710</v>
      </c>
      <c r="P14635" t="s">
        <v>50</v>
      </c>
      <c r="U14635" s="1">
        <v>45422</v>
      </c>
      <c r="V14635" s="1">
        <v>45422</v>
      </c>
      <c r="W14635" s="1">
        <v>45422.446527777778</v>
      </c>
      <c r="X14635" s="1">
        <v>45422.446527777778</v>
      </c>
      <c r="AC14635" t="s">
        <v>53</v>
      </c>
      <c r="AD14635">
        <v>2969897358</v>
      </c>
      <c r="AE14635" s="1">
        <v>43663.363888888889</v>
      </c>
      <c r="AF14635" t="s">
        <v>77491</v>
      </c>
      <c r="AG14635" t="s">
        <v>77492</v>
      </c>
      <c r="AH14635" t="s">
        <v>51</v>
      </c>
      <c r="AJ14635" t="s">
        <v>53</v>
      </c>
      <c r="AO14635" t="s">
        <v>5443</v>
      </c>
    </row>
    <row r="14636" spans="1:43" x14ac:dyDescent="0.35">
      <c r="A14636" t="s">
        <v>77493</v>
      </c>
      <c r="B14636" t="s">
        <v>77494</v>
      </c>
      <c r="C14636" t="s">
        <v>106</v>
      </c>
      <c r="F14636" t="s">
        <v>77495</v>
      </c>
      <c r="H14636" t="s">
        <v>77493</v>
      </c>
      <c r="J14636" t="s">
        <v>77496</v>
      </c>
      <c r="K14636" t="s">
        <v>77497</v>
      </c>
      <c r="M14636" t="s">
        <v>19469</v>
      </c>
      <c r="O14636">
        <v>80424</v>
      </c>
      <c r="P14636" t="s">
        <v>50</v>
      </c>
      <c r="U14636" s="1">
        <v>45423</v>
      </c>
      <c r="V14636" s="1">
        <v>45423</v>
      </c>
      <c r="W14636" s="1">
        <v>45425.370138888888</v>
      </c>
      <c r="X14636" s="1">
        <v>45425.370138888888</v>
      </c>
      <c r="AC14636" t="s">
        <v>53</v>
      </c>
      <c r="AD14636">
        <v>1000000001</v>
      </c>
      <c r="AE14636" s="1">
        <v>39973.351388888892</v>
      </c>
      <c r="AF14636" t="s">
        <v>3377</v>
      </c>
      <c r="AG14636" t="s">
        <v>77498</v>
      </c>
      <c r="AH14636" t="s">
        <v>51</v>
      </c>
      <c r="AJ14636" t="s">
        <v>53</v>
      </c>
      <c r="AO14636" t="s">
        <v>5443</v>
      </c>
      <c r="AP14636" s="1">
        <v>45280.976388888892</v>
      </c>
    </row>
    <row r="14637" spans="1:43" x14ac:dyDescent="0.35">
      <c r="A14637" t="s">
        <v>77499</v>
      </c>
      <c r="B14637" t="s">
        <v>32242</v>
      </c>
      <c r="C14637" t="s">
        <v>1499</v>
      </c>
      <c r="F14637">
        <v>17196517970</v>
      </c>
      <c r="H14637" t="s">
        <v>77500</v>
      </c>
      <c r="J14637" t="s">
        <v>77501</v>
      </c>
      <c r="K14637" t="s">
        <v>77502</v>
      </c>
      <c r="M14637" t="s">
        <v>77503</v>
      </c>
      <c r="N14637" t="s">
        <v>287</v>
      </c>
      <c r="O14637">
        <v>80835</v>
      </c>
      <c r="P14637" t="s">
        <v>50</v>
      </c>
      <c r="U14637" s="1">
        <v>45423</v>
      </c>
      <c r="V14637" s="1">
        <v>45423</v>
      </c>
      <c r="W14637" s="1">
        <v>45423.380555555559</v>
      </c>
      <c r="X14637" s="1">
        <v>45423.380555555559</v>
      </c>
      <c r="AC14637" t="s">
        <v>53</v>
      </c>
      <c r="AD14637">
        <v>1000000001</v>
      </c>
      <c r="AE14637" s="1">
        <v>39973.351388888892</v>
      </c>
      <c r="AF14637" t="s">
        <v>3377</v>
      </c>
      <c r="AG14637" t="s">
        <v>77504</v>
      </c>
      <c r="AH14637" t="s">
        <v>51</v>
      </c>
      <c r="AJ14637" t="s">
        <v>53</v>
      </c>
      <c r="AK14637" t="s">
        <v>78</v>
      </c>
      <c r="AO14637" t="s">
        <v>5443</v>
      </c>
    </row>
    <row r="14638" spans="1:43" x14ac:dyDescent="0.35">
      <c r="A14638" t="s">
        <v>77505</v>
      </c>
      <c r="B14638" t="s">
        <v>77506</v>
      </c>
      <c r="C14638" t="s">
        <v>4686</v>
      </c>
      <c r="F14638">
        <v>19705817257</v>
      </c>
      <c r="H14638" t="s">
        <v>77507</v>
      </c>
      <c r="J14638" t="s">
        <v>77508</v>
      </c>
      <c r="K14638" t="s">
        <v>77509</v>
      </c>
      <c r="M14638" t="s">
        <v>8413</v>
      </c>
      <c r="N14638" t="s">
        <v>287</v>
      </c>
      <c r="O14638">
        <v>80524</v>
      </c>
      <c r="P14638" t="s">
        <v>50</v>
      </c>
      <c r="U14638" s="1">
        <v>45423</v>
      </c>
      <c r="V14638" s="1">
        <v>45423</v>
      </c>
      <c r="W14638" s="1">
        <v>45423.288888888892</v>
      </c>
      <c r="X14638" s="1">
        <v>45423.288888888892</v>
      </c>
      <c r="AC14638" t="s">
        <v>53</v>
      </c>
      <c r="AD14638">
        <v>1000000001</v>
      </c>
      <c r="AE14638" s="1">
        <v>39973.351388888892</v>
      </c>
      <c r="AF14638" t="s">
        <v>3377</v>
      </c>
      <c r="AG14638" t="s">
        <v>77510</v>
      </c>
      <c r="AH14638" t="s">
        <v>51</v>
      </c>
      <c r="AJ14638" t="s">
        <v>53</v>
      </c>
      <c r="AK14638" t="s">
        <v>78</v>
      </c>
      <c r="AO14638" t="s">
        <v>5443</v>
      </c>
      <c r="AP14638" s="1">
        <v>45474.711111111108</v>
      </c>
      <c r="AQ14638" s="1">
        <v>45439.926388888889</v>
      </c>
    </row>
    <row r="14639" spans="1:43" x14ac:dyDescent="0.35">
      <c r="A14639" t="s">
        <v>77511</v>
      </c>
      <c r="B14639" t="s">
        <v>15496</v>
      </c>
      <c r="C14639" t="s">
        <v>32327</v>
      </c>
      <c r="F14639">
        <v>15052091851</v>
      </c>
      <c r="H14639" t="s">
        <v>77511</v>
      </c>
      <c r="J14639" t="s">
        <v>77512</v>
      </c>
      <c r="K14639" t="s">
        <v>77513</v>
      </c>
      <c r="M14639" t="s">
        <v>77514</v>
      </c>
      <c r="N14639" t="s">
        <v>398</v>
      </c>
      <c r="O14639">
        <v>87323</v>
      </c>
      <c r="P14639" t="s">
        <v>50</v>
      </c>
      <c r="U14639" s="1">
        <v>45423</v>
      </c>
      <c r="V14639" s="1">
        <v>45423</v>
      </c>
      <c r="W14639" s="1">
        <v>45423.422222222223</v>
      </c>
      <c r="X14639" s="1">
        <v>45423.422222222223</v>
      </c>
      <c r="AC14639" t="s">
        <v>53</v>
      </c>
      <c r="AD14639">
        <v>1000000001</v>
      </c>
      <c r="AE14639" s="1">
        <v>39973.351388888892</v>
      </c>
      <c r="AF14639" t="s">
        <v>3377</v>
      </c>
      <c r="AG14639" t="s">
        <v>77515</v>
      </c>
      <c r="AH14639" t="s">
        <v>51</v>
      </c>
      <c r="AJ14639" t="s">
        <v>53</v>
      </c>
      <c r="AK14639" t="s">
        <v>78</v>
      </c>
      <c r="AO14639" t="s">
        <v>51552</v>
      </c>
    </row>
    <row r="14640" spans="1:43" x14ac:dyDescent="0.35">
      <c r="A14640" t="s">
        <v>77516</v>
      </c>
      <c r="B14640" t="s">
        <v>77517</v>
      </c>
      <c r="C14640" t="s">
        <v>4618</v>
      </c>
      <c r="F14640">
        <v>18082233826</v>
      </c>
      <c r="H14640" t="s">
        <v>77516</v>
      </c>
      <c r="K14640" t="s">
        <v>77518</v>
      </c>
      <c r="M14640" t="s">
        <v>2700</v>
      </c>
      <c r="N14640" t="s">
        <v>287</v>
      </c>
      <c r="O14640">
        <v>80924</v>
      </c>
      <c r="P14640" t="s">
        <v>50</v>
      </c>
      <c r="U14640" s="1">
        <v>45423</v>
      </c>
      <c r="V14640" s="1">
        <v>45423</v>
      </c>
      <c r="W14640" s="1">
        <v>45423.1</v>
      </c>
      <c r="X14640" s="1">
        <v>45423.1</v>
      </c>
      <c r="AC14640" t="s">
        <v>53</v>
      </c>
      <c r="AD14640">
        <v>1000000001</v>
      </c>
      <c r="AE14640" s="1">
        <v>39973.351388888892</v>
      </c>
      <c r="AF14640" t="s">
        <v>3377</v>
      </c>
      <c r="AG14640" t="s">
        <v>77519</v>
      </c>
      <c r="AH14640" t="s">
        <v>51</v>
      </c>
      <c r="AJ14640" t="s">
        <v>53</v>
      </c>
      <c r="AK14640" t="s">
        <v>78</v>
      </c>
      <c r="AO14640" t="s">
        <v>5443</v>
      </c>
      <c r="AP14640" s="1">
        <v>45425.931250000001</v>
      </c>
    </row>
    <row r="14641" spans="1:43" x14ac:dyDescent="0.35">
      <c r="A14641" t="s">
        <v>77520</v>
      </c>
      <c r="B14641" t="s">
        <v>77521</v>
      </c>
      <c r="C14641" t="s">
        <v>11910</v>
      </c>
      <c r="F14641">
        <v>17193189330</v>
      </c>
      <c r="H14641" t="s">
        <v>77520</v>
      </c>
      <c r="J14641" t="s">
        <v>77522</v>
      </c>
      <c r="K14641" t="s">
        <v>77523</v>
      </c>
      <c r="M14641" t="s">
        <v>35031</v>
      </c>
      <c r="N14641" t="s">
        <v>287</v>
      </c>
      <c r="O14641">
        <v>80106</v>
      </c>
      <c r="P14641" t="s">
        <v>50</v>
      </c>
      <c r="U14641" s="1">
        <v>45424</v>
      </c>
      <c r="V14641" s="1">
        <v>45424</v>
      </c>
      <c r="W14641" s="1">
        <v>45424.515277777777</v>
      </c>
      <c r="X14641" s="1">
        <v>45424.515277777777</v>
      </c>
      <c r="AC14641" t="s">
        <v>53</v>
      </c>
      <c r="AD14641">
        <v>1000000001</v>
      </c>
      <c r="AE14641" s="1">
        <v>39973.351388888892</v>
      </c>
      <c r="AF14641" t="s">
        <v>3377</v>
      </c>
      <c r="AG14641" t="s">
        <v>77524</v>
      </c>
      <c r="AH14641" t="s">
        <v>51</v>
      </c>
      <c r="AJ14641" t="s">
        <v>53</v>
      </c>
      <c r="AK14641" t="s">
        <v>78</v>
      </c>
      <c r="AO14641" t="s">
        <v>51552</v>
      </c>
    </row>
    <row r="14642" spans="1:43" x14ac:dyDescent="0.35">
      <c r="A14642" t="s">
        <v>77525</v>
      </c>
      <c r="B14642" t="s">
        <v>14887</v>
      </c>
      <c r="C14642" t="s">
        <v>1076</v>
      </c>
      <c r="F14642">
        <v>15053826952</v>
      </c>
      <c r="H14642" t="s">
        <v>77525</v>
      </c>
      <c r="K14642" t="s">
        <v>77526</v>
      </c>
      <c r="M14642" t="s">
        <v>2637</v>
      </c>
      <c r="N14642" t="s">
        <v>398</v>
      </c>
      <c r="O14642">
        <v>87114</v>
      </c>
      <c r="P14642" t="s">
        <v>50</v>
      </c>
      <c r="U14642" s="1">
        <v>45424</v>
      </c>
      <c r="V14642" s="1">
        <v>45424</v>
      </c>
      <c r="W14642" s="1">
        <v>45424.631944444445</v>
      </c>
      <c r="X14642" s="1">
        <v>45424.631944444445</v>
      </c>
      <c r="AC14642" t="s">
        <v>53</v>
      </c>
      <c r="AD14642">
        <v>1000000001</v>
      </c>
      <c r="AE14642" s="1">
        <v>39973.351388888892</v>
      </c>
      <c r="AF14642" t="s">
        <v>3377</v>
      </c>
      <c r="AG14642" t="s">
        <v>77527</v>
      </c>
      <c r="AH14642" t="s">
        <v>51</v>
      </c>
      <c r="AJ14642" t="s">
        <v>53</v>
      </c>
      <c r="AK14642" t="s">
        <v>78</v>
      </c>
      <c r="AO14642" t="s">
        <v>51552</v>
      </c>
    </row>
    <row r="14643" spans="1:43" x14ac:dyDescent="0.35">
      <c r="A14643" t="s">
        <v>77528</v>
      </c>
      <c r="B14643" t="s">
        <v>17045</v>
      </c>
      <c r="C14643" t="s">
        <v>65483</v>
      </c>
      <c r="F14643">
        <v>17207952636</v>
      </c>
      <c r="H14643" t="s">
        <v>77528</v>
      </c>
      <c r="J14643" t="s">
        <v>27551</v>
      </c>
      <c r="K14643" t="s">
        <v>77529</v>
      </c>
      <c r="M14643" t="s">
        <v>431</v>
      </c>
      <c r="N14643" t="s">
        <v>287</v>
      </c>
      <c r="O14643" t="s">
        <v>77530</v>
      </c>
      <c r="P14643" t="s">
        <v>50</v>
      </c>
      <c r="U14643" s="1">
        <v>45425</v>
      </c>
      <c r="V14643" s="1">
        <v>45425</v>
      </c>
      <c r="W14643" s="1">
        <v>45425.470833333333</v>
      </c>
      <c r="X14643" s="1">
        <v>45425.470833333333</v>
      </c>
      <c r="AC14643" t="s">
        <v>53</v>
      </c>
      <c r="AD14643">
        <v>2969475411</v>
      </c>
      <c r="AE14643" s="1">
        <v>37166.661111111112</v>
      </c>
      <c r="AF14643" t="s">
        <v>1844</v>
      </c>
      <c r="AG14643" t="s">
        <v>77531</v>
      </c>
      <c r="AH14643" t="s">
        <v>51</v>
      </c>
      <c r="AJ14643" t="s">
        <v>53</v>
      </c>
      <c r="AK14643" t="s">
        <v>78</v>
      </c>
      <c r="AO14643" t="s">
        <v>5443</v>
      </c>
      <c r="AP14643" s="1">
        <v>45449.527083333334</v>
      </c>
    </row>
    <row r="14644" spans="1:43" x14ac:dyDescent="0.35">
      <c r="A14644" t="s">
        <v>77532</v>
      </c>
      <c r="B14644" t="s">
        <v>41175</v>
      </c>
      <c r="C14644" t="s">
        <v>904</v>
      </c>
      <c r="F14644" t="s">
        <v>77533</v>
      </c>
      <c r="H14644" t="s">
        <v>77532</v>
      </c>
      <c r="J14644" t="s">
        <v>67051</v>
      </c>
      <c r="M14644" t="s">
        <v>30196</v>
      </c>
      <c r="N14644" t="s">
        <v>287</v>
      </c>
      <c r="O14644">
        <v>80530</v>
      </c>
      <c r="P14644" t="s">
        <v>50</v>
      </c>
      <c r="U14644" s="1">
        <v>45425</v>
      </c>
      <c r="V14644" s="1">
        <v>45425</v>
      </c>
      <c r="W14644" s="1">
        <v>45425.431944444441</v>
      </c>
      <c r="X14644" s="1">
        <v>45425.431944444441</v>
      </c>
      <c r="AC14644" t="s">
        <v>53</v>
      </c>
      <c r="AD14644">
        <v>2973734102</v>
      </c>
      <c r="AE14644" s="1">
        <v>45204.421527777777</v>
      </c>
      <c r="AF14644" t="s">
        <v>67053</v>
      </c>
      <c r="AG14644" t="s">
        <v>77534</v>
      </c>
      <c r="AH14644" t="s">
        <v>51</v>
      </c>
      <c r="AJ14644" t="s">
        <v>53</v>
      </c>
      <c r="AK14644" t="s">
        <v>78</v>
      </c>
      <c r="AO14644" t="s">
        <v>5443</v>
      </c>
      <c r="AP14644" s="1">
        <v>45425.431250000001</v>
      </c>
    </row>
    <row r="14645" spans="1:43" x14ac:dyDescent="0.35">
      <c r="A14645" t="s">
        <v>77535</v>
      </c>
      <c r="B14645" t="s">
        <v>15496</v>
      </c>
      <c r="C14645" t="s">
        <v>1625</v>
      </c>
      <c r="F14645">
        <v>15756402344</v>
      </c>
      <c r="H14645" t="s">
        <v>77535</v>
      </c>
      <c r="J14645" t="s">
        <v>60097</v>
      </c>
      <c r="K14645" t="s">
        <v>77536</v>
      </c>
      <c r="M14645" t="s">
        <v>77537</v>
      </c>
      <c r="N14645" t="s">
        <v>398</v>
      </c>
      <c r="O14645">
        <v>88020</v>
      </c>
      <c r="P14645" t="s">
        <v>50</v>
      </c>
      <c r="U14645" s="1">
        <v>45425</v>
      </c>
      <c r="V14645" s="1">
        <v>45425</v>
      </c>
      <c r="W14645" s="1">
        <v>45425.724999999999</v>
      </c>
      <c r="X14645" s="1">
        <v>45425.724999999999</v>
      </c>
      <c r="AC14645" t="s">
        <v>53</v>
      </c>
      <c r="AD14645">
        <v>2969902124</v>
      </c>
      <c r="AE14645" s="1">
        <v>43683.556250000001</v>
      </c>
      <c r="AF14645" t="s">
        <v>60100</v>
      </c>
      <c r="AG14645" t="s">
        <v>77538</v>
      </c>
      <c r="AH14645" t="s">
        <v>51</v>
      </c>
      <c r="AJ14645" t="s">
        <v>53</v>
      </c>
      <c r="AK14645" t="s">
        <v>78</v>
      </c>
      <c r="AO14645" t="s">
        <v>5443</v>
      </c>
      <c r="AP14645" s="1">
        <v>45470.636111111111</v>
      </c>
      <c r="AQ14645" s="1">
        <v>45443.38958333333</v>
      </c>
    </row>
    <row r="14646" spans="1:43" x14ac:dyDescent="0.35">
      <c r="A14646" t="s">
        <v>77539</v>
      </c>
      <c r="B14646" t="s">
        <v>24815</v>
      </c>
      <c r="C14646" t="s">
        <v>1686</v>
      </c>
      <c r="F14646">
        <v>14323492117</v>
      </c>
      <c r="H14646" t="s">
        <v>77540</v>
      </c>
      <c r="J14646" t="s">
        <v>4293</v>
      </c>
      <c r="K14646" t="s">
        <v>74797</v>
      </c>
      <c r="M14646" t="s">
        <v>11083</v>
      </c>
      <c r="N14646" t="s">
        <v>637</v>
      </c>
      <c r="O14646">
        <v>79706</v>
      </c>
      <c r="P14646" t="s">
        <v>50</v>
      </c>
      <c r="U14646" s="1">
        <v>45425</v>
      </c>
      <c r="V14646" s="1">
        <v>45425</v>
      </c>
      <c r="W14646" s="1">
        <v>45425.468055555553</v>
      </c>
      <c r="X14646" s="1">
        <v>45425.468055555553</v>
      </c>
      <c r="AC14646" t="s">
        <v>53</v>
      </c>
      <c r="AD14646">
        <v>2969634929</v>
      </c>
      <c r="AE14646" s="1">
        <v>41799.665972222225</v>
      </c>
      <c r="AF14646" t="s">
        <v>4296</v>
      </c>
      <c r="AG14646" t="s">
        <v>77541</v>
      </c>
      <c r="AH14646" t="s">
        <v>51</v>
      </c>
      <c r="AJ14646" t="s">
        <v>53</v>
      </c>
      <c r="AK14646" t="s">
        <v>78</v>
      </c>
      <c r="AO14646" t="s">
        <v>5443</v>
      </c>
      <c r="AP14646" s="1">
        <v>45464.688194444447</v>
      </c>
    </row>
    <row r="14647" spans="1:43" x14ac:dyDescent="0.35">
      <c r="A14647" t="s">
        <v>77296</v>
      </c>
      <c r="B14647" t="s">
        <v>77542</v>
      </c>
      <c r="C14647" t="s">
        <v>77543</v>
      </c>
      <c r="F14647">
        <v>18328788832</v>
      </c>
      <c r="H14647" t="s">
        <v>77296</v>
      </c>
      <c r="J14647" t="s">
        <v>4293</v>
      </c>
      <c r="K14647" t="s">
        <v>26566</v>
      </c>
      <c r="M14647" t="s">
        <v>11083</v>
      </c>
      <c r="N14647" t="s">
        <v>637</v>
      </c>
      <c r="O14647">
        <v>79706</v>
      </c>
      <c r="P14647" t="s">
        <v>50</v>
      </c>
      <c r="U14647" s="1">
        <v>45425</v>
      </c>
      <c r="V14647" s="1">
        <v>45425</v>
      </c>
      <c r="W14647" s="1">
        <v>45425.401388888888</v>
      </c>
      <c r="X14647" s="1">
        <v>45425.401388888888</v>
      </c>
      <c r="AC14647" t="s">
        <v>53</v>
      </c>
      <c r="AD14647">
        <v>2969634929</v>
      </c>
      <c r="AE14647" s="1">
        <v>41799.665972222225</v>
      </c>
      <c r="AF14647" t="s">
        <v>4296</v>
      </c>
      <c r="AG14647" t="s">
        <v>77544</v>
      </c>
      <c r="AH14647" t="s">
        <v>51</v>
      </c>
      <c r="AJ14647" t="s">
        <v>53</v>
      </c>
      <c r="AK14647" t="s">
        <v>78</v>
      </c>
      <c r="AO14647" t="s">
        <v>5443</v>
      </c>
    </row>
    <row r="14648" spans="1:43" x14ac:dyDescent="0.35">
      <c r="A14648" t="s">
        <v>77545</v>
      </c>
      <c r="B14648" t="s">
        <v>4624</v>
      </c>
      <c r="C14648" t="s">
        <v>2444</v>
      </c>
      <c r="F14648">
        <v>15756363688</v>
      </c>
      <c r="H14648" t="s">
        <v>77545</v>
      </c>
      <c r="J14648" t="s">
        <v>77546</v>
      </c>
      <c r="K14648" t="s">
        <v>77547</v>
      </c>
      <c r="M14648" t="s">
        <v>54030</v>
      </c>
      <c r="N14648" t="s">
        <v>398</v>
      </c>
      <c r="O14648">
        <v>88049</v>
      </c>
      <c r="P14648" t="s">
        <v>50</v>
      </c>
      <c r="U14648" s="1">
        <v>45425</v>
      </c>
      <c r="V14648" s="1">
        <v>45425</v>
      </c>
      <c r="W14648" s="1">
        <v>45425.493055555555</v>
      </c>
      <c r="X14648" s="1">
        <v>45425.493055555555</v>
      </c>
      <c r="AC14648" t="s">
        <v>53</v>
      </c>
      <c r="AD14648">
        <v>2974299483</v>
      </c>
      <c r="AE14648" s="1">
        <v>45425.49722222222</v>
      </c>
      <c r="AF14648" t="s">
        <v>77548</v>
      </c>
      <c r="AG14648" t="s">
        <v>77549</v>
      </c>
      <c r="AH14648" t="s">
        <v>51</v>
      </c>
      <c r="AJ14648" t="s">
        <v>53</v>
      </c>
      <c r="AK14648" t="s">
        <v>78</v>
      </c>
      <c r="AO14648" t="s">
        <v>5443</v>
      </c>
      <c r="AP14648" s="1">
        <v>45425.637499999997</v>
      </c>
      <c r="AQ14648" s="1">
        <v>45425.63958333333</v>
      </c>
    </row>
    <row r="14649" spans="1:43" x14ac:dyDescent="0.35">
      <c r="A14649" t="s">
        <v>77550</v>
      </c>
      <c r="B14649" t="s">
        <v>44229</v>
      </c>
      <c r="C14649" t="s">
        <v>77551</v>
      </c>
      <c r="F14649">
        <v>15755251405</v>
      </c>
      <c r="H14649" t="s">
        <v>77552</v>
      </c>
      <c r="J14649" t="s">
        <v>60057</v>
      </c>
      <c r="K14649" t="s">
        <v>77553</v>
      </c>
      <c r="M14649" t="s">
        <v>7291</v>
      </c>
      <c r="N14649" t="s">
        <v>398</v>
      </c>
      <c r="O14649">
        <v>88005</v>
      </c>
      <c r="P14649" t="s">
        <v>50</v>
      </c>
      <c r="U14649" s="1">
        <v>45425</v>
      </c>
      <c r="V14649" s="1">
        <v>45425</v>
      </c>
      <c r="W14649" s="1">
        <v>45425.666666666664</v>
      </c>
      <c r="X14649" s="1">
        <v>45425.666666666664</v>
      </c>
      <c r="AC14649" t="s">
        <v>53</v>
      </c>
      <c r="AD14649">
        <v>2969705301</v>
      </c>
      <c r="AE14649" s="1">
        <v>42572.581944444442</v>
      </c>
      <c r="AF14649" t="s">
        <v>60059</v>
      </c>
      <c r="AG14649" t="s">
        <v>77554</v>
      </c>
      <c r="AH14649" t="s">
        <v>51</v>
      </c>
      <c r="AJ14649" t="s">
        <v>53</v>
      </c>
      <c r="AK14649" t="s">
        <v>78</v>
      </c>
      <c r="AO14649" t="s">
        <v>5443</v>
      </c>
      <c r="AP14649" s="1">
        <v>45425.71875</v>
      </c>
    </row>
    <row r="14650" spans="1:43" x14ac:dyDescent="0.35">
      <c r="A14650" t="s">
        <v>77555</v>
      </c>
      <c r="B14650" t="s">
        <v>77556</v>
      </c>
      <c r="C14650" t="s">
        <v>2016</v>
      </c>
      <c r="F14650" t="s">
        <v>77043</v>
      </c>
      <c r="H14650" t="s">
        <v>77557</v>
      </c>
      <c r="J14650" t="s">
        <v>49</v>
      </c>
      <c r="P14650" t="s">
        <v>50</v>
      </c>
      <c r="U14650" s="1">
        <v>45425</v>
      </c>
      <c r="V14650" s="1">
        <v>45425</v>
      </c>
      <c r="W14650" s="1">
        <v>45426.406944444447</v>
      </c>
      <c r="X14650" s="1">
        <v>45426.406944444447</v>
      </c>
      <c r="AC14650" t="s">
        <v>53</v>
      </c>
      <c r="AD14650">
        <v>1000000000</v>
      </c>
      <c r="AE14650" s="1">
        <v>37295</v>
      </c>
      <c r="AG14650" t="s">
        <v>77558</v>
      </c>
      <c r="AH14650" t="s">
        <v>51</v>
      </c>
      <c r="AJ14650" t="s">
        <v>53</v>
      </c>
      <c r="AO14650" t="s">
        <v>5443</v>
      </c>
      <c r="AP14650" s="1">
        <v>45425.719444444447</v>
      </c>
    </row>
    <row r="14651" spans="1:43" x14ac:dyDescent="0.35">
      <c r="A14651" t="s">
        <v>77559</v>
      </c>
      <c r="B14651" t="s">
        <v>9117</v>
      </c>
      <c r="C14651" t="s">
        <v>71068</v>
      </c>
      <c r="F14651">
        <v>17196416805</v>
      </c>
      <c r="H14651" t="s">
        <v>77559</v>
      </c>
      <c r="K14651" t="s">
        <v>77560</v>
      </c>
      <c r="M14651" t="s">
        <v>2700</v>
      </c>
      <c r="N14651" t="s">
        <v>287</v>
      </c>
      <c r="O14651">
        <v>80903</v>
      </c>
      <c r="P14651" t="s">
        <v>50</v>
      </c>
      <c r="U14651" s="1">
        <v>45425</v>
      </c>
      <c r="V14651" s="1">
        <v>45425</v>
      </c>
      <c r="W14651" s="1">
        <v>45425.586111111108</v>
      </c>
      <c r="X14651" s="1">
        <v>45425.586111111108</v>
      </c>
      <c r="AC14651" t="s">
        <v>53</v>
      </c>
      <c r="AD14651">
        <v>1000000001</v>
      </c>
      <c r="AE14651" s="1">
        <v>39973.351388888892</v>
      </c>
      <c r="AF14651" t="s">
        <v>3377</v>
      </c>
      <c r="AG14651" t="s">
        <v>77561</v>
      </c>
      <c r="AH14651" t="s">
        <v>51</v>
      </c>
      <c r="AJ14651" t="s">
        <v>53</v>
      </c>
      <c r="AK14651" t="s">
        <v>78</v>
      </c>
      <c r="AO14651" t="s">
        <v>5443</v>
      </c>
      <c r="AP14651" s="1">
        <v>45425.572222222225</v>
      </c>
    </row>
    <row r="14652" spans="1:43" x14ac:dyDescent="0.35">
      <c r="A14652" t="s">
        <v>77562</v>
      </c>
      <c r="B14652" t="s">
        <v>653</v>
      </c>
      <c r="C14652" t="s">
        <v>28249</v>
      </c>
      <c r="F14652">
        <v>19706726423</v>
      </c>
      <c r="H14652" t="s">
        <v>77562</v>
      </c>
      <c r="J14652" t="s">
        <v>77563</v>
      </c>
      <c r="K14652" t="s">
        <v>77564</v>
      </c>
      <c r="M14652" t="s">
        <v>7677</v>
      </c>
      <c r="N14652" t="s">
        <v>287</v>
      </c>
      <c r="O14652">
        <v>80648</v>
      </c>
      <c r="P14652" t="s">
        <v>50</v>
      </c>
      <c r="U14652" s="1">
        <v>45425</v>
      </c>
      <c r="V14652" s="1">
        <v>45425</v>
      </c>
      <c r="W14652" s="1">
        <v>45425.494444444441</v>
      </c>
      <c r="X14652" s="1">
        <v>45425.494444444441</v>
      </c>
      <c r="AC14652" t="s">
        <v>53</v>
      </c>
      <c r="AD14652">
        <v>1000000001</v>
      </c>
      <c r="AE14652" s="1">
        <v>39973.351388888892</v>
      </c>
      <c r="AF14652" t="s">
        <v>3377</v>
      </c>
      <c r="AG14652" t="s">
        <v>77565</v>
      </c>
      <c r="AH14652" t="s">
        <v>51</v>
      </c>
      <c r="AJ14652" t="s">
        <v>53</v>
      </c>
      <c r="AK14652" t="s">
        <v>78</v>
      </c>
      <c r="AO14652" t="s">
        <v>5443</v>
      </c>
      <c r="AP14652" s="1">
        <v>45425.59097222222</v>
      </c>
    </row>
    <row r="14653" spans="1:43" x14ac:dyDescent="0.35">
      <c r="A14653" t="s">
        <v>77566</v>
      </c>
      <c r="B14653" t="s">
        <v>1440</v>
      </c>
      <c r="C14653" t="s">
        <v>860</v>
      </c>
      <c r="F14653">
        <v>14052481989</v>
      </c>
      <c r="H14653" t="s">
        <v>77566</v>
      </c>
      <c r="J14653" t="s">
        <v>4293</v>
      </c>
      <c r="K14653" t="s">
        <v>75764</v>
      </c>
      <c r="M14653" t="s">
        <v>11083</v>
      </c>
      <c r="N14653" t="s">
        <v>637</v>
      </c>
      <c r="O14653">
        <v>79706</v>
      </c>
      <c r="P14653" t="s">
        <v>50</v>
      </c>
      <c r="U14653" s="1">
        <v>45425</v>
      </c>
      <c r="V14653" s="1">
        <v>45425</v>
      </c>
      <c r="W14653" s="1">
        <v>45425.366666666669</v>
      </c>
      <c r="X14653" s="1">
        <v>45425.366666666669</v>
      </c>
      <c r="AC14653" t="s">
        <v>53</v>
      </c>
      <c r="AD14653">
        <v>2969634929</v>
      </c>
      <c r="AE14653" s="1">
        <v>41799.665972222225</v>
      </c>
      <c r="AF14653" t="s">
        <v>4296</v>
      </c>
      <c r="AG14653" t="s">
        <v>77567</v>
      </c>
      <c r="AH14653" t="s">
        <v>51</v>
      </c>
      <c r="AJ14653" t="s">
        <v>53</v>
      </c>
      <c r="AO14653" t="s">
        <v>5443</v>
      </c>
      <c r="AP14653" s="1">
        <v>45425.42083333333</v>
      </c>
    </row>
    <row r="14654" spans="1:43" x14ac:dyDescent="0.35">
      <c r="A14654" t="s">
        <v>77568</v>
      </c>
      <c r="B14654" t="s">
        <v>77569</v>
      </c>
      <c r="C14654" t="s">
        <v>946</v>
      </c>
      <c r="F14654" t="s">
        <v>77570</v>
      </c>
      <c r="H14654" t="s">
        <v>77568</v>
      </c>
      <c r="J14654" t="s">
        <v>33446</v>
      </c>
      <c r="K14654" t="s">
        <v>77571</v>
      </c>
      <c r="M14654" t="s">
        <v>11995</v>
      </c>
      <c r="N14654" t="s">
        <v>798</v>
      </c>
      <c r="O14654">
        <v>77380</v>
      </c>
      <c r="P14654" t="s">
        <v>50</v>
      </c>
      <c r="U14654" s="1">
        <v>45426</v>
      </c>
      <c r="V14654" s="1">
        <v>45426</v>
      </c>
      <c r="AC14654" t="s">
        <v>53</v>
      </c>
      <c r="AD14654">
        <v>2969474645</v>
      </c>
      <c r="AE14654" s="1">
        <v>37110.530555555553</v>
      </c>
      <c r="AG14654" t="s">
        <v>77572</v>
      </c>
      <c r="AH14654" t="s">
        <v>51</v>
      </c>
      <c r="AJ14654" t="s">
        <v>53</v>
      </c>
      <c r="AO14654" t="s">
        <v>5443</v>
      </c>
    </row>
    <row r="14655" spans="1:43" x14ac:dyDescent="0.35">
      <c r="A14655" t="s">
        <v>77573</v>
      </c>
      <c r="B14655" t="s">
        <v>867</v>
      </c>
      <c r="C14655" t="s">
        <v>587</v>
      </c>
      <c r="F14655">
        <v>13033665671</v>
      </c>
      <c r="H14655" t="s">
        <v>77573</v>
      </c>
      <c r="J14655" t="s">
        <v>77574</v>
      </c>
      <c r="K14655" t="s">
        <v>77575</v>
      </c>
      <c r="M14655" t="s">
        <v>5119</v>
      </c>
      <c r="N14655" t="s">
        <v>287</v>
      </c>
      <c r="O14655">
        <v>81123</v>
      </c>
      <c r="P14655" t="s">
        <v>50</v>
      </c>
      <c r="U14655" s="1">
        <v>45426</v>
      </c>
      <c r="V14655" s="1">
        <v>45426</v>
      </c>
      <c r="W14655" s="1">
        <v>45426.915277777778</v>
      </c>
      <c r="X14655" s="1">
        <v>45426.915277777778</v>
      </c>
      <c r="AC14655" t="s">
        <v>53</v>
      </c>
      <c r="AD14655">
        <v>1000000001</v>
      </c>
      <c r="AE14655" s="1">
        <v>39973.351388888892</v>
      </c>
      <c r="AF14655" t="s">
        <v>3377</v>
      </c>
      <c r="AG14655" t="s">
        <v>77576</v>
      </c>
      <c r="AH14655" t="s">
        <v>51</v>
      </c>
      <c r="AJ14655" t="s">
        <v>53</v>
      </c>
      <c r="AK14655" t="s">
        <v>78</v>
      </c>
      <c r="AO14655" t="s">
        <v>5443</v>
      </c>
      <c r="AP14655" s="1">
        <v>45460.633333333331</v>
      </c>
    </row>
    <row r="14656" spans="1:43" x14ac:dyDescent="0.35">
      <c r="A14656" t="s">
        <v>77577</v>
      </c>
      <c r="B14656" t="s">
        <v>70576</v>
      </c>
      <c r="C14656" t="s">
        <v>36160</v>
      </c>
      <c r="F14656">
        <v>15756502480</v>
      </c>
      <c r="H14656" t="s">
        <v>77578</v>
      </c>
      <c r="J14656" t="s">
        <v>77579</v>
      </c>
      <c r="K14656" t="s">
        <v>77580</v>
      </c>
      <c r="M14656" t="s">
        <v>77581</v>
      </c>
      <c r="N14656" t="s">
        <v>398</v>
      </c>
      <c r="O14656">
        <v>88072</v>
      </c>
      <c r="P14656" t="s">
        <v>50</v>
      </c>
      <c r="U14656" s="1">
        <v>45426</v>
      </c>
      <c r="V14656" s="1">
        <v>45426</v>
      </c>
      <c r="W14656" s="1">
        <v>45426.719444444447</v>
      </c>
      <c r="X14656" s="1">
        <v>45426.719444444447</v>
      </c>
      <c r="AC14656" t="s">
        <v>53</v>
      </c>
      <c r="AD14656">
        <v>2974563480</v>
      </c>
      <c r="AE14656" s="1">
        <v>45427.51458333333</v>
      </c>
      <c r="AF14656" t="s">
        <v>77582</v>
      </c>
      <c r="AG14656" t="s">
        <v>77583</v>
      </c>
      <c r="AH14656" t="s">
        <v>51</v>
      </c>
      <c r="AJ14656" t="s">
        <v>53</v>
      </c>
      <c r="AK14656" t="s">
        <v>78</v>
      </c>
      <c r="AO14656" t="s">
        <v>5443</v>
      </c>
      <c r="AP14656" s="1">
        <v>45440.707638888889</v>
      </c>
      <c r="AQ14656" s="1">
        <v>45440.708333333336</v>
      </c>
    </row>
    <row r="14657" spans="1:43" x14ac:dyDescent="0.35">
      <c r="A14657" t="s">
        <v>77584</v>
      </c>
      <c r="B14657" t="s">
        <v>77585</v>
      </c>
      <c r="C14657" t="s">
        <v>77586</v>
      </c>
      <c r="F14657">
        <v>17199314620</v>
      </c>
      <c r="H14657" t="s">
        <v>77587</v>
      </c>
      <c r="J14657" t="s">
        <v>43308</v>
      </c>
      <c r="K14657" t="s">
        <v>77588</v>
      </c>
      <c r="M14657" t="s">
        <v>2700</v>
      </c>
      <c r="N14657" t="s">
        <v>287</v>
      </c>
      <c r="O14657">
        <v>80925</v>
      </c>
      <c r="P14657" t="s">
        <v>50</v>
      </c>
      <c r="U14657" s="1">
        <v>45426</v>
      </c>
      <c r="V14657" s="1">
        <v>45426</v>
      </c>
      <c r="W14657" s="1">
        <v>45426.444444444445</v>
      </c>
      <c r="X14657" s="1">
        <v>45426.444444444445</v>
      </c>
      <c r="AC14657" t="s">
        <v>53</v>
      </c>
      <c r="AD14657">
        <v>2972137837</v>
      </c>
      <c r="AE14657" s="1">
        <v>44855.736111111109</v>
      </c>
      <c r="AF14657" t="s">
        <v>43310</v>
      </c>
      <c r="AG14657" t="s">
        <v>77589</v>
      </c>
      <c r="AH14657" t="s">
        <v>51</v>
      </c>
      <c r="AJ14657" t="s">
        <v>53</v>
      </c>
      <c r="AO14657" t="s">
        <v>57090</v>
      </c>
      <c r="AP14657" s="1">
        <v>45426.449305555558</v>
      </c>
    </row>
    <row r="14658" spans="1:43" x14ac:dyDescent="0.35">
      <c r="A14658" t="s">
        <v>77590</v>
      </c>
      <c r="B14658" t="s">
        <v>747</v>
      </c>
      <c r="C14658" t="s">
        <v>12800</v>
      </c>
      <c r="F14658">
        <v>19155400454</v>
      </c>
      <c r="H14658" t="s">
        <v>77590</v>
      </c>
      <c r="J14658" t="s">
        <v>77591</v>
      </c>
      <c r="K14658" t="s">
        <v>77592</v>
      </c>
      <c r="M14658" t="s">
        <v>753</v>
      </c>
      <c r="N14658" t="s">
        <v>637</v>
      </c>
      <c r="O14658">
        <v>79912</v>
      </c>
      <c r="P14658" t="s">
        <v>50</v>
      </c>
      <c r="U14658" s="1">
        <v>45426</v>
      </c>
      <c r="V14658" s="1">
        <v>45426</v>
      </c>
      <c r="W14658" s="1">
        <v>45426.55972222222</v>
      </c>
      <c r="X14658" s="1">
        <v>45426.55972222222</v>
      </c>
      <c r="AC14658" t="s">
        <v>53</v>
      </c>
      <c r="AD14658">
        <v>2974436865</v>
      </c>
      <c r="AE14658" s="1">
        <v>45426.649305555555</v>
      </c>
      <c r="AF14658" t="s">
        <v>77593</v>
      </c>
      <c r="AG14658" t="s">
        <v>77594</v>
      </c>
      <c r="AH14658" t="s">
        <v>51</v>
      </c>
      <c r="AJ14658" t="s">
        <v>53</v>
      </c>
      <c r="AK14658" t="s">
        <v>78</v>
      </c>
      <c r="AO14658" t="s">
        <v>5443</v>
      </c>
      <c r="AP14658" s="1">
        <v>45426.688194444447</v>
      </c>
      <c r="AQ14658" s="1">
        <v>45426.689583333333</v>
      </c>
    </row>
    <row r="14659" spans="1:43" x14ac:dyDescent="0.35">
      <c r="A14659" t="s">
        <v>77595</v>
      </c>
      <c r="B14659" t="s">
        <v>15612</v>
      </c>
      <c r="C14659" t="s">
        <v>77596</v>
      </c>
      <c r="F14659" t="s">
        <v>77597</v>
      </c>
      <c r="H14659" t="s">
        <v>77595</v>
      </c>
      <c r="J14659" t="s">
        <v>77598</v>
      </c>
      <c r="P14659" t="s">
        <v>50</v>
      </c>
      <c r="U14659" s="1">
        <v>45426</v>
      </c>
      <c r="V14659" s="1">
        <v>45426</v>
      </c>
      <c r="W14659" s="1">
        <v>45426.396527777775</v>
      </c>
      <c r="X14659" s="1">
        <v>45426.396527777775</v>
      </c>
      <c r="AC14659" t="s">
        <v>53</v>
      </c>
      <c r="AD14659">
        <v>2974092617</v>
      </c>
      <c r="AE14659" s="1">
        <v>45350.107638888891</v>
      </c>
      <c r="AF14659" t="s">
        <v>77599</v>
      </c>
      <c r="AG14659" t="s">
        <v>77600</v>
      </c>
      <c r="AH14659" t="s">
        <v>51</v>
      </c>
      <c r="AJ14659" t="s">
        <v>53</v>
      </c>
      <c r="AO14659" t="s">
        <v>57090</v>
      </c>
    </row>
    <row r="14660" spans="1:43" x14ac:dyDescent="0.35">
      <c r="A14660" t="s">
        <v>77601</v>
      </c>
      <c r="B14660" t="s">
        <v>77602</v>
      </c>
      <c r="C14660" t="s">
        <v>77603</v>
      </c>
      <c r="F14660" t="s">
        <v>77604</v>
      </c>
      <c r="H14660" t="s">
        <v>77601</v>
      </c>
      <c r="J14660" t="s">
        <v>13619</v>
      </c>
      <c r="K14660" t="s">
        <v>77605</v>
      </c>
      <c r="M14660" t="s">
        <v>3053</v>
      </c>
      <c r="N14660" t="s">
        <v>798</v>
      </c>
      <c r="O14660">
        <v>77060</v>
      </c>
      <c r="P14660" t="s">
        <v>50</v>
      </c>
      <c r="U14660" s="1">
        <v>45426</v>
      </c>
      <c r="V14660" s="1">
        <v>45426</v>
      </c>
      <c r="W14660" s="1">
        <v>45426.407638888886</v>
      </c>
      <c r="X14660" s="1">
        <v>45426.407638888886</v>
      </c>
      <c r="AC14660" t="s">
        <v>53</v>
      </c>
      <c r="AD14660">
        <v>2974006481</v>
      </c>
      <c r="AE14660" s="1">
        <v>45274.375</v>
      </c>
      <c r="AG14660" t="s">
        <v>77606</v>
      </c>
      <c r="AH14660" t="s">
        <v>51</v>
      </c>
      <c r="AJ14660" t="s">
        <v>53</v>
      </c>
      <c r="AO14660" t="s">
        <v>5443</v>
      </c>
      <c r="AP14660" s="1">
        <v>45426.09652777778</v>
      </c>
    </row>
    <row r="14661" spans="1:43" x14ac:dyDescent="0.35">
      <c r="A14661" t="s">
        <v>77607</v>
      </c>
      <c r="B14661" t="s">
        <v>34840</v>
      </c>
      <c r="C14661" t="s">
        <v>89</v>
      </c>
      <c r="F14661">
        <v>17192400714</v>
      </c>
      <c r="H14661" t="s">
        <v>77607</v>
      </c>
      <c r="J14661" t="s">
        <v>77608</v>
      </c>
      <c r="K14661" t="s">
        <v>77609</v>
      </c>
      <c r="M14661" t="s">
        <v>672</v>
      </c>
      <c r="N14661" t="s">
        <v>287</v>
      </c>
      <c r="O14661">
        <v>81006</v>
      </c>
      <c r="P14661" t="s">
        <v>50</v>
      </c>
      <c r="U14661" s="1">
        <v>45426</v>
      </c>
      <c r="V14661" s="1">
        <v>45426</v>
      </c>
      <c r="W14661" s="1">
        <v>45426.736111111109</v>
      </c>
      <c r="X14661" s="1">
        <v>45426.736111111109</v>
      </c>
      <c r="AC14661" t="s">
        <v>53</v>
      </c>
      <c r="AD14661">
        <v>2969609079</v>
      </c>
      <c r="AE14661" s="1">
        <v>41669.29791666667</v>
      </c>
      <c r="AF14661" t="s">
        <v>77610</v>
      </c>
      <c r="AG14661" t="s">
        <v>77611</v>
      </c>
      <c r="AH14661" t="s">
        <v>51</v>
      </c>
      <c r="AJ14661" t="s">
        <v>53</v>
      </c>
      <c r="AK14661" t="s">
        <v>78</v>
      </c>
      <c r="AO14661" t="s">
        <v>5443</v>
      </c>
      <c r="AP14661" s="1">
        <v>45428.392361111109</v>
      </c>
      <c r="AQ14661" s="1">
        <v>45427.495138888888</v>
      </c>
    </row>
    <row r="14662" spans="1:43" x14ac:dyDescent="0.35">
      <c r="A14662" t="s">
        <v>77612</v>
      </c>
      <c r="B14662" t="s">
        <v>22987</v>
      </c>
      <c r="C14662" t="s">
        <v>45</v>
      </c>
      <c r="F14662">
        <v>17197471973</v>
      </c>
      <c r="H14662" t="s">
        <v>77613</v>
      </c>
      <c r="J14662" t="s">
        <v>29686</v>
      </c>
      <c r="K14662" t="s">
        <v>77614</v>
      </c>
      <c r="M14662" t="s">
        <v>2700</v>
      </c>
      <c r="N14662" t="s">
        <v>287</v>
      </c>
      <c r="O14662">
        <v>80920</v>
      </c>
      <c r="P14662" t="s">
        <v>50</v>
      </c>
      <c r="U14662" s="1">
        <v>45426</v>
      </c>
      <c r="V14662" s="1">
        <v>45426</v>
      </c>
      <c r="W14662" s="1">
        <v>45426.556944444441</v>
      </c>
      <c r="X14662" s="1">
        <v>45426.556944444441</v>
      </c>
      <c r="AC14662" t="s">
        <v>53</v>
      </c>
      <c r="AD14662">
        <v>2969587895</v>
      </c>
      <c r="AE14662" s="1">
        <v>41347.354166666664</v>
      </c>
      <c r="AG14662" t="s">
        <v>77615</v>
      </c>
      <c r="AH14662" t="s">
        <v>51</v>
      </c>
      <c r="AJ14662" t="s">
        <v>53</v>
      </c>
      <c r="AK14662" t="s">
        <v>78</v>
      </c>
      <c r="AO14662" t="s">
        <v>5443</v>
      </c>
      <c r="AP14662" s="1">
        <v>45474.521527777775</v>
      </c>
    </row>
    <row r="14663" spans="1:43" x14ac:dyDescent="0.35">
      <c r="A14663" t="s">
        <v>77616</v>
      </c>
      <c r="B14663" t="s">
        <v>77617</v>
      </c>
      <c r="C14663" t="s">
        <v>758</v>
      </c>
      <c r="F14663" t="s">
        <v>77618</v>
      </c>
      <c r="H14663" t="s">
        <v>77616</v>
      </c>
      <c r="J14663" t="s">
        <v>29348</v>
      </c>
      <c r="K14663" t="s">
        <v>65897</v>
      </c>
      <c r="M14663" t="s">
        <v>33248</v>
      </c>
      <c r="N14663" t="s">
        <v>1205</v>
      </c>
      <c r="O14663">
        <v>65201</v>
      </c>
      <c r="P14663" t="s">
        <v>50</v>
      </c>
      <c r="U14663" s="1">
        <v>45426</v>
      </c>
      <c r="V14663" s="1">
        <v>45426</v>
      </c>
      <c r="W14663" s="1">
        <v>45426.395833333336</v>
      </c>
      <c r="X14663" s="1">
        <v>45426.395833333336</v>
      </c>
      <c r="AC14663" t="s">
        <v>53</v>
      </c>
      <c r="AD14663">
        <v>2972050790</v>
      </c>
      <c r="AE14663" s="1">
        <v>44574.665277777778</v>
      </c>
      <c r="AF14663" t="s">
        <v>29350</v>
      </c>
      <c r="AG14663" t="s">
        <v>77619</v>
      </c>
      <c r="AH14663" t="s">
        <v>51</v>
      </c>
      <c r="AJ14663" t="s">
        <v>53</v>
      </c>
      <c r="AK14663" t="s">
        <v>78</v>
      </c>
      <c r="AO14663" t="s">
        <v>5443</v>
      </c>
      <c r="AP14663" s="1">
        <v>45426.477777777778</v>
      </c>
    </row>
    <row r="14664" spans="1:43" x14ac:dyDescent="0.35">
      <c r="A14664" t="s">
        <v>77620</v>
      </c>
      <c r="B14664" t="s">
        <v>77621</v>
      </c>
      <c r="C14664" t="s">
        <v>77622</v>
      </c>
      <c r="F14664">
        <v>19707656955</v>
      </c>
      <c r="H14664" t="s">
        <v>77623</v>
      </c>
      <c r="J14664" t="s">
        <v>77624</v>
      </c>
      <c r="K14664" t="s">
        <v>77625</v>
      </c>
      <c r="M14664" t="s">
        <v>77626</v>
      </c>
      <c r="N14664" t="s">
        <v>398</v>
      </c>
      <c r="O14664">
        <v>88354</v>
      </c>
      <c r="P14664" t="s">
        <v>50</v>
      </c>
      <c r="U14664" s="1">
        <v>45426</v>
      </c>
      <c r="V14664" s="1">
        <v>45426</v>
      </c>
      <c r="W14664" s="1">
        <v>45426.451388888891</v>
      </c>
      <c r="X14664" s="1">
        <v>45426.451388888891</v>
      </c>
      <c r="AC14664" t="s">
        <v>53</v>
      </c>
      <c r="AD14664">
        <v>2974425021</v>
      </c>
      <c r="AE14664" s="1">
        <v>45426.486111111109</v>
      </c>
      <c r="AF14664" t="s">
        <v>77627</v>
      </c>
      <c r="AG14664" t="s">
        <v>77628</v>
      </c>
      <c r="AH14664" t="s">
        <v>51</v>
      </c>
      <c r="AJ14664" t="s">
        <v>53</v>
      </c>
      <c r="AK14664" t="s">
        <v>78</v>
      </c>
      <c r="AO14664" t="s">
        <v>5443</v>
      </c>
      <c r="AP14664" s="1">
        <v>45429.321527777778</v>
      </c>
      <c r="AQ14664" s="1">
        <v>45426.534722222219</v>
      </c>
    </row>
    <row r="14665" spans="1:43" x14ac:dyDescent="0.35">
      <c r="A14665" t="s">
        <v>77629</v>
      </c>
      <c r="B14665" t="s">
        <v>46165</v>
      </c>
      <c r="C14665" t="s">
        <v>7692</v>
      </c>
      <c r="D14665" t="s">
        <v>1070</v>
      </c>
      <c r="F14665" t="s">
        <v>47</v>
      </c>
      <c r="H14665" t="s">
        <v>77630</v>
      </c>
      <c r="J14665" t="s">
        <v>49</v>
      </c>
      <c r="P14665" t="s">
        <v>50</v>
      </c>
      <c r="U14665" s="1">
        <v>45426</v>
      </c>
      <c r="V14665" s="1">
        <v>45426</v>
      </c>
      <c r="W14665" s="1">
        <v>45435.647916666669</v>
      </c>
      <c r="X14665" s="1">
        <v>45435.647916666669</v>
      </c>
      <c r="AC14665" t="s">
        <v>53</v>
      </c>
      <c r="AD14665">
        <v>1000000000</v>
      </c>
      <c r="AE14665" s="1">
        <v>37295</v>
      </c>
      <c r="AG14665" t="s">
        <v>77631</v>
      </c>
      <c r="AH14665" t="s">
        <v>51</v>
      </c>
      <c r="AJ14665" t="s">
        <v>53</v>
      </c>
      <c r="AO14665" t="s">
        <v>5443</v>
      </c>
      <c r="AP14665" s="1">
        <v>45426.515972222223</v>
      </c>
    </row>
    <row r="14666" spans="1:43" x14ac:dyDescent="0.35">
      <c r="A14666" t="s">
        <v>77632</v>
      </c>
      <c r="B14666" t="s">
        <v>77633</v>
      </c>
      <c r="C14666" t="s">
        <v>32238</v>
      </c>
      <c r="D14666" t="s">
        <v>383</v>
      </c>
      <c r="F14666" t="s">
        <v>47</v>
      </c>
      <c r="H14666" t="s">
        <v>77634</v>
      </c>
      <c r="J14666" t="s">
        <v>49</v>
      </c>
      <c r="P14666" t="s">
        <v>50</v>
      </c>
      <c r="U14666" s="1">
        <v>45426</v>
      </c>
      <c r="V14666" s="1">
        <v>45426</v>
      </c>
      <c r="W14666" s="1">
        <v>45435.647222222222</v>
      </c>
      <c r="X14666" s="1">
        <v>45435.647222222222</v>
      </c>
      <c r="AC14666" t="s">
        <v>53</v>
      </c>
      <c r="AD14666">
        <v>1000000000</v>
      </c>
      <c r="AE14666" s="1">
        <v>37295</v>
      </c>
      <c r="AG14666" t="s">
        <v>77635</v>
      </c>
      <c r="AH14666" t="s">
        <v>51</v>
      </c>
      <c r="AJ14666" t="s">
        <v>53</v>
      </c>
      <c r="AO14666" t="s">
        <v>5443</v>
      </c>
      <c r="AP14666" s="1">
        <v>45455.972222222219</v>
      </c>
    </row>
    <row r="14667" spans="1:43" x14ac:dyDescent="0.35">
      <c r="A14667" t="s">
        <v>77636</v>
      </c>
      <c r="B14667" t="s">
        <v>23660</v>
      </c>
      <c r="C14667" t="s">
        <v>1686</v>
      </c>
      <c r="D14667" t="s">
        <v>58</v>
      </c>
      <c r="F14667" t="s">
        <v>47</v>
      </c>
      <c r="H14667" t="s">
        <v>77637</v>
      </c>
      <c r="J14667" t="s">
        <v>49</v>
      </c>
      <c r="P14667" t="s">
        <v>50</v>
      </c>
      <c r="U14667" s="1">
        <v>45426</v>
      </c>
      <c r="V14667" s="1">
        <v>45426</v>
      </c>
      <c r="W14667" s="1">
        <v>45435.647916666669</v>
      </c>
      <c r="X14667" s="1">
        <v>45435.647916666669</v>
      </c>
      <c r="AC14667" t="s">
        <v>53</v>
      </c>
      <c r="AD14667">
        <v>1000000000</v>
      </c>
      <c r="AE14667" s="1">
        <v>37295</v>
      </c>
      <c r="AG14667" t="s">
        <v>77638</v>
      </c>
      <c r="AH14667" t="s">
        <v>51</v>
      </c>
      <c r="AJ14667" t="s">
        <v>53</v>
      </c>
      <c r="AK14667" t="s">
        <v>78</v>
      </c>
      <c r="AO14667" t="s">
        <v>5443</v>
      </c>
      <c r="AP14667" s="1">
        <v>45245.440972222219</v>
      </c>
    </row>
    <row r="14668" spans="1:43" x14ac:dyDescent="0.35">
      <c r="A14668" t="s">
        <v>77639</v>
      </c>
      <c r="B14668" t="s">
        <v>77640</v>
      </c>
      <c r="C14668" t="s">
        <v>622</v>
      </c>
      <c r="F14668" t="s">
        <v>47</v>
      </c>
      <c r="H14668" t="s">
        <v>77641</v>
      </c>
      <c r="J14668" t="s">
        <v>49</v>
      </c>
      <c r="P14668" t="s">
        <v>50</v>
      </c>
      <c r="U14668" s="1">
        <v>45426</v>
      </c>
      <c r="V14668" s="1">
        <v>45426</v>
      </c>
      <c r="W14668" s="1">
        <v>45426.406944444447</v>
      </c>
      <c r="X14668" s="1">
        <v>45426.406944444447</v>
      </c>
      <c r="AC14668" t="s">
        <v>53</v>
      </c>
      <c r="AD14668">
        <v>1000000000</v>
      </c>
      <c r="AE14668" s="1">
        <v>37295</v>
      </c>
      <c r="AG14668" t="s">
        <v>77642</v>
      </c>
      <c r="AH14668" t="s">
        <v>51</v>
      </c>
      <c r="AJ14668" t="s">
        <v>53</v>
      </c>
      <c r="AO14668" t="s">
        <v>5443</v>
      </c>
      <c r="AP14668" s="1">
        <v>45274.570833333331</v>
      </c>
    </row>
    <row r="14669" spans="1:43" x14ac:dyDescent="0.35">
      <c r="A14669" t="s">
        <v>77643</v>
      </c>
      <c r="B14669" t="s">
        <v>77644</v>
      </c>
      <c r="C14669" t="s">
        <v>302</v>
      </c>
      <c r="F14669">
        <v>17194924238</v>
      </c>
      <c r="H14669" t="s">
        <v>77645</v>
      </c>
      <c r="J14669" t="s">
        <v>77646</v>
      </c>
      <c r="K14669" t="s">
        <v>77647</v>
      </c>
      <c r="M14669" t="s">
        <v>77648</v>
      </c>
      <c r="N14669" t="s">
        <v>40968</v>
      </c>
      <c r="O14669">
        <v>59714</v>
      </c>
      <c r="P14669" t="s">
        <v>50</v>
      </c>
      <c r="U14669" s="1">
        <v>45426</v>
      </c>
      <c r="V14669" s="1">
        <v>45426</v>
      </c>
      <c r="W14669" s="1">
        <v>45426.851388888892</v>
      </c>
      <c r="X14669" s="1">
        <v>45426.851388888892</v>
      </c>
      <c r="AC14669" t="s">
        <v>53</v>
      </c>
      <c r="AD14669">
        <v>1000000001</v>
      </c>
      <c r="AE14669" s="1">
        <v>39973.351388888892</v>
      </c>
      <c r="AF14669" t="s">
        <v>3377</v>
      </c>
      <c r="AG14669" t="s">
        <v>77649</v>
      </c>
      <c r="AH14669" t="s">
        <v>51</v>
      </c>
      <c r="AJ14669" t="s">
        <v>53</v>
      </c>
      <c r="AK14669" t="s">
        <v>78</v>
      </c>
      <c r="AO14669" t="s">
        <v>5443</v>
      </c>
      <c r="AP14669" s="1">
        <v>45426.85</v>
      </c>
    </row>
    <row r="14670" spans="1:43" x14ac:dyDescent="0.35">
      <c r="A14670" t="s">
        <v>77650</v>
      </c>
      <c r="B14670" t="s">
        <v>34530</v>
      </c>
      <c r="C14670" t="s">
        <v>11112</v>
      </c>
      <c r="F14670">
        <v>15054266658</v>
      </c>
      <c r="H14670" t="s">
        <v>77650</v>
      </c>
      <c r="K14670" t="s">
        <v>77651</v>
      </c>
      <c r="M14670" t="s">
        <v>64956</v>
      </c>
      <c r="N14670" t="s">
        <v>398</v>
      </c>
      <c r="O14670">
        <v>87701</v>
      </c>
      <c r="P14670" t="s">
        <v>50</v>
      </c>
      <c r="U14670" s="1">
        <v>45426</v>
      </c>
      <c r="V14670" s="1">
        <v>45426</v>
      </c>
      <c r="W14670" s="1">
        <v>45426.574305555558</v>
      </c>
      <c r="X14670" s="1">
        <v>45426.574305555558</v>
      </c>
      <c r="AC14670" t="s">
        <v>53</v>
      </c>
      <c r="AD14670">
        <v>1000000001</v>
      </c>
      <c r="AE14670" s="1">
        <v>39973.351388888892</v>
      </c>
      <c r="AF14670" t="s">
        <v>3377</v>
      </c>
      <c r="AG14670" t="s">
        <v>77652</v>
      </c>
      <c r="AH14670" t="s">
        <v>51</v>
      </c>
      <c r="AJ14670" t="s">
        <v>53</v>
      </c>
      <c r="AK14670" t="s">
        <v>78</v>
      </c>
      <c r="AO14670" t="s">
        <v>51552</v>
      </c>
    </row>
    <row r="14671" spans="1:43" x14ac:dyDescent="0.35">
      <c r="A14671" t="s">
        <v>77653</v>
      </c>
      <c r="B14671" t="s">
        <v>77654</v>
      </c>
      <c r="C14671" t="s">
        <v>17771</v>
      </c>
      <c r="F14671">
        <v>5054023212</v>
      </c>
      <c r="H14671" t="s">
        <v>77655</v>
      </c>
      <c r="J14671" t="s">
        <v>77656</v>
      </c>
      <c r="N14671" t="s">
        <v>253</v>
      </c>
      <c r="O14671">
        <v>88220</v>
      </c>
      <c r="P14671" t="s">
        <v>50</v>
      </c>
      <c r="U14671" s="1">
        <v>45426</v>
      </c>
      <c r="V14671" s="1">
        <v>45426</v>
      </c>
      <c r="W14671" s="1">
        <v>45426.511111111111</v>
      </c>
      <c r="X14671" s="1">
        <v>45426.511111111111</v>
      </c>
      <c r="AC14671" t="s">
        <v>53</v>
      </c>
      <c r="AD14671">
        <v>1000000001</v>
      </c>
      <c r="AE14671" s="1">
        <v>39973.351388888892</v>
      </c>
      <c r="AF14671" t="s">
        <v>3377</v>
      </c>
      <c r="AG14671" t="s">
        <v>77657</v>
      </c>
      <c r="AH14671" t="s">
        <v>51</v>
      </c>
      <c r="AJ14671" t="s">
        <v>53</v>
      </c>
      <c r="AK14671" t="s">
        <v>78</v>
      </c>
      <c r="AO14671" t="s">
        <v>5443</v>
      </c>
      <c r="AP14671" s="1">
        <v>45473.74722222222</v>
      </c>
    </row>
    <row r="14672" spans="1:43" x14ac:dyDescent="0.35">
      <c r="A14672" t="s">
        <v>77658</v>
      </c>
      <c r="B14672" t="s">
        <v>3167</v>
      </c>
      <c r="C14672" t="s">
        <v>3349</v>
      </c>
      <c r="F14672">
        <f>1970-373-3307</f>
        <v>-1710</v>
      </c>
      <c r="H14672" t="s">
        <v>77658</v>
      </c>
      <c r="J14672" t="s">
        <v>77659</v>
      </c>
      <c r="N14672" t="s">
        <v>287</v>
      </c>
      <c r="O14672">
        <v>80644</v>
      </c>
      <c r="P14672" t="s">
        <v>50</v>
      </c>
      <c r="U14672" s="1">
        <v>45426</v>
      </c>
      <c r="V14672" s="1">
        <v>45426</v>
      </c>
      <c r="W14672" s="1">
        <v>45426.498611111114</v>
      </c>
      <c r="X14672" s="1">
        <v>45426.498611111114</v>
      </c>
      <c r="AC14672" t="s">
        <v>53</v>
      </c>
      <c r="AD14672">
        <v>1000000001</v>
      </c>
      <c r="AE14672" s="1">
        <v>39973.351388888892</v>
      </c>
      <c r="AF14672" t="s">
        <v>3377</v>
      </c>
      <c r="AG14672" t="s">
        <v>77660</v>
      </c>
      <c r="AH14672" t="s">
        <v>51</v>
      </c>
      <c r="AJ14672" t="s">
        <v>53</v>
      </c>
      <c r="AK14672" t="s">
        <v>78</v>
      </c>
      <c r="AO14672" t="s">
        <v>5443</v>
      </c>
      <c r="AP14672" s="1">
        <v>45426.497916666667</v>
      </c>
    </row>
    <row r="14673" spans="1:43" x14ac:dyDescent="0.35">
      <c r="A14673" t="s">
        <v>77661</v>
      </c>
      <c r="B14673" t="s">
        <v>80</v>
      </c>
      <c r="C14673" t="s">
        <v>1775</v>
      </c>
      <c r="F14673">
        <v>14324389840</v>
      </c>
      <c r="H14673" t="s">
        <v>77661</v>
      </c>
      <c r="J14673" t="s">
        <v>77662</v>
      </c>
      <c r="K14673" t="s">
        <v>77663</v>
      </c>
      <c r="M14673" t="s">
        <v>77664</v>
      </c>
      <c r="N14673" t="s">
        <v>398</v>
      </c>
      <c r="O14673">
        <v>88230</v>
      </c>
      <c r="P14673" t="s">
        <v>50</v>
      </c>
      <c r="U14673" s="1">
        <v>45426</v>
      </c>
      <c r="V14673" s="1">
        <v>45426</v>
      </c>
      <c r="W14673" s="1">
        <v>45426.454861111109</v>
      </c>
      <c r="X14673" s="1">
        <v>45426.454861111109</v>
      </c>
      <c r="AC14673" t="s">
        <v>53</v>
      </c>
      <c r="AD14673">
        <v>1000000001</v>
      </c>
      <c r="AE14673" s="1">
        <v>39973.351388888892</v>
      </c>
      <c r="AF14673" t="s">
        <v>3377</v>
      </c>
      <c r="AG14673" t="s">
        <v>77665</v>
      </c>
      <c r="AH14673" t="s">
        <v>51</v>
      </c>
      <c r="AJ14673" t="s">
        <v>53</v>
      </c>
      <c r="AK14673" t="s">
        <v>78</v>
      </c>
      <c r="AO14673" t="s">
        <v>51552</v>
      </c>
    </row>
    <row r="14674" spans="1:43" x14ac:dyDescent="0.35">
      <c r="A14674" t="s">
        <v>77666</v>
      </c>
      <c r="B14674" t="s">
        <v>18363</v>
      </c>
      <c r="C14674" t="s">
        <v>4589</v>
      </c>
      <c r="F14674">
        <v>15756314422</v>
      </c>
      <c r="H14674" t="s">
        <v>77666</v>
      </c>
      <c r="J14674" t="s">
        <v>77667</v>
      </c>
      <c r="K14674" t="s">
        <v>77668</v>
      </c>
      <c r="M14674" t="s">
        <v>370</v>
      </c>
      <c r="N14674" t="s">
        <v>398</v>
      </c>
      <c r="O14674">
        <v>88240</v>
      </c>
      <c r="P14674" t="s">
        <v>50</v>
      </c>
      <c r="U14674" s="1">
        <v>45426</v>
      </c>
      <c r="V14674" s="1">
        <v>45426</v>
      </c>
      <c r="W14674" s="1">
        <v>45426.494444444441</v>
      </c>
      <c r="X14674" s="1">
        <v>45426.494444444441</v>
      </c>
      <c r="AC14674" t="s">
        <v>53</v>
      </c>
      <c r="AD14674">
        <v>2969637778</v>
      </c>
      <c r="AE14674" s="1">
        <v>41814.693055555559</v>
      </c>
      <c r="AF14674" t="s">
        <v>77669</v>
      </c>
      <c r="AG14674" t="s">
        <v>77670</v>
      </c>
      <c r="AH14674" t="s">
        <v>51</v>
      </c>
      <c r="AJ14674" t="s">
        <v>53</v>
      </c>
      <c r="AK14674" t="s">
        <v>78</v>
      </c>
      <c r="AO14674" t="s">
        <v>5443</v>
      </c>
      <c r="AP14674" s="1">
        <v>45426.644444444442</v>
      </c>
      <c r="AQ14674" s="1">
        <v>45426.553472222222</v>
      </c>
    </row>
    <row r="14675" spans="1:43" x14ac:dyDescent="0.35">
      <c r="A14675" t="s">
        <v>77671</v>
      </c>
      <c r="B14675" t="s">
        <v>77672</v>
      </c>
      <c r="C14675" t="s">
        <v>77673</v>
      </c>
      <c r="F14675" t="s">
        <v>77674</v>
      </c>
      <c r="H14675" t="s">
        <v>77675</v>
      </c>
      <c r="I14675" t="s">
        <v>2110</v>
      </c>
      <c r="J14675" t="s">
        <v>77676</v>
      </c>
      <c r="M14675" t="s">
        <v>129</v>
      </c>
      <c r="N14675" t="s">
        <v>287</v>
      </c>
      <c r="O14675">
        <v>81001</v>
      </c>
      <c r="P14675" t="s">
        <v>50</v>
      </c>
      <c r="U14675" s="1">
        <v>45426.631249999999</v>
      </c>
      <c r="V14675" s="1">
        <v>45426.631249999999</v>
      </c>
      <c r="AC14675" t="s">
        <v>51</v>
      </c>
      <c r="AG14675" t="s">
        <v>77677</v>
      </c>
      <c r="AH14675" t="s">
        <v>53</v>
      </c>
      <c r="AJ14675" t="s">
        <v>53</v>
      </c>
      <c r="AK14675" t="s">
        <v>13346</v>
      </c>
      <c r="AO14675" t="s">
        <v>54</v>
      </c>
    </row>
    <row r="14676" spans="1:43" x14ac:dyDescent="0.35">
      <c r="A14676" t="s">
        <v>77678</v>
      </c>
      <c r="B14676" t="s">
        <v>2200</v>
      </c>
      <c r="C14676" t="s">
        <v>17744</v>
      </c>
      <c r="F14676">
        <v>8016872230</v>
      </c>
      <c r="H14676" t="s">
        <v>77679</v>
      </c>
      <c r="J14676" t="s">
        <v>77680</v>
      </c>
      <c r="K14676" t="s">
        <v>77681</v>
      </c>
      <c r="M14676" t="s">
        <v>2048</v>
      </c>
      <c r="N14676" t="s">
        <v>686</v>
      </c>
      <c r="O14676">
        <v>84025</v>
      </c>
      <c r="P14676" t="s">
        <v>50</v>
      </c>
      <c r="U14676" s="1">
        <v>45427</v>
      </c>
      <c r="V14676" s="1">
        <v>45427</v>
      </c>
      <c r="AC14676" t="s">
        <v>53</v>
      </c>
      <c r="AD14676">
        <v>2970056299</v>
      </c>
      <c r="AE14676" s="1">
        <v>44288.452777777777</v>
      </c>
      <c r="AG14676" t="s">
        <v>77682</v>
      </c>
      <c r="AH14676" t="s">
        <v>51</v>
      </c>
      <c r="AJ14676" t="s">
        <v>53</v>
      </c>
      <c r="AO14676" t="s">
        <v>5443</v>
      </c>
    </row>
    <row r="14677" spans="1:43" x14ac:dyDescent="0.35">
      <c r="A14677" t="s">
        <v>77683</v>
      </c>
      <c r="B14677" t="s">
        <v>5258</v>
      </c>
      <c r="C14677" t="s">
        <v>2740</v>
      </c>
      <c r="D14677" t="s">
        <v>77684</v>
      </c>
      <c r="F14677" t="s">
        <v>47</v>
      </c>
      <c r="H14677" t="s">
        <v>77685</v>
      </c>
      <c r="J14677" t="s">
        <v>49</v>
      </c>
      <c r="P14677" t="s">
        <v>50</v>
      </c>
      <c r="U14677" s="1">
        <v>45427</v>
      </c>
      <c r="V14677" s="1">
        <v>45427</v>
      </c>
      <c r="W14677" s="1">
        <v>45428.386111111111</v>
      </c>
      <c r="X14677" s="1">
        <v>45428.386111111111</v>
      </c>
      <c r="AC14677" t="s">
        <v>53</v>
      </c>
      <c r="AD14677">
        <v>1000000000</v>
      </c>
      <c r="AE14677" s="1">
        <v>37295</v>
      </c>
      <c r="AG14677" t="s">
        <v>77686</v>
      </c>
      <c r="AH14677" t="s">
        <v>51</v>
      </c>
      <c r="AJ14677" t="s">
        <v>53</v>
      </c>
      <c r="AO14677" t="s">
        <v>5443</v>
      </c>
      <c r="AP14677" s="1">
        <v>45429.337500000001</v>
      </c>
    </row>
    <row r="14678" spans="1:43" x14ac:dyDescent="0.35">
      <c r="A14678" t="s">
        <v>77687</v>
      </c>
      <c r="B14678" t="s">
        <v>34027</v>
      </c>
      <c r="C14678" t="s">
        <v>5144</v>
      </c>
      <c r="F14678">
        <v>19154499131</v>
      </c>
      <c r="H14678" t="s">
        <v>77687</v>
      </c>
      <c r="J14678" t="s">
        <v>77688</v>
      </c>
      <c r="K14678" t="s">
        <v>77689</v>
      </c>
      <c r="M14678" t="s">
        <v>52737</v>
      </c>
      <c r="N14678" t="s">
        <v>637</v>
      </c>
      <c r="O14678">
        <v>79849</v>
      </c>
      <c r="P14678" t="s">
        <v>50</v>
      </c>
      <c r="U14678" s="1">
        <v>45427</v>
      </c>
      <c r="V14678" s="1">
        <v>45427</v>
      </c>
      <c r="W14678" s="1">
        <v>45427.716666666667</v>
      </c>
      <c r="X14678" s="1">
        <v>45427.716666666667</v>
      </c>
      <c r="AC14678" t="s">
        <v>53</v>
      </c>
      <c r="AD14678">
        <v>2974592380</v>
      </c>
      <c r="AE14678" s="1">
        <v>45428.649305555555</v>
      </c>
      <c r="AF14678" t="s">
        <v>77690</v>
      </c>
      <c r="AG14678" t="s">
        <v>77691</v>
      </c>
      <c r="AH14678" t="s">
        <v>51</v>
      </c>
      <c r="AJ14678" t="s">
        <v>53</v>
      </c>
      <c r="AK14678" t="s">
        <v>78</v>
      </c>
      <c r="AO14678" t="s">
        <v>5443</v>
      </c>
      <c r="AP14678" s="1">
        <v>45428.652777777781</v>
      </c>
      <c r="AQ14678" s="1">
        <v>45428.664583333331</v>
      </c>
    </row>
    <row r="14679" spans="1:43" x14ac:dyDescent="0.35">
      <c r="A14679" t="s">
        <v>77692</v>
      </c>
      <c r="B14679" t="s">
        <v>11164</v>
      </c>
      <c r="C14679" t="s">
        <v>10731</v>
      </c>
      <c r="H14679" t="s">
        <v>77693</v>
      </c>
      <c r="J14679" t="s">
        <v>23087</v>
      </c>
      <c r="P14679" t="s">
        <v>23088</v>
      </c>
      <c r="U14679" s="1">
        <v>45427</v>
      </c>
      <c r="V14679" s="1">
        <v>45427</v>
      </c>
      <c r="AC14679" t="s">
        <v>53</v>
      </c>
      <c r="AD14679">
        <v>2972161372</v>
      </c>
      <c r="AE14679" s="1">
        <v>44903.413888888892</v>
      </c>
      <c r="AG14679" t="s">
        <v>77694</v>
      </c>
      <c r="AH14679" t="s">
        <v>51</v>
      </c>
      <c r="AJ14679" t="s">
        <v>53</v>
      </c>
      <c r="AO14679" t="s">
        <v>5443</v>
      </c>
    </row>
    <row r="14680" spans="1:43" x14ac:dyDescent="0.35">
      <c r="A14680" t="s">
        <v>77695</v>
      </c>
      <c r="B14680" t="s">
        <v>77696</v>
      </c>
      <c r="C14680" t="s">
        <v>1499</v>
      </c>
      <c r="F14680">
        <v>17206713064</v>
      </c>
      <c r="H14680" t="s">
        <v>77697</v>
      </c>
      <c r="J14680" t="s">
        <v>4293</v>
      </c>
      <c r="K14680" t="s">
        <v>77698</v>
      </c>
      <c r="L14680">
        <v>24</v>
      </c>
      <c r="M14680" t="s">
        <v>298</v>
      </c>
      <c r="N14680" t="s">
        <v>287</v>
      </c>
      <c r="O14680">
        <v>80202</v>
      </c>
      <c r="P14680" t="s">
        <v>50</v>
      </c>
      <c r="U14680" s="1">
        <v>45427</v>
      </c>
      <c r="V14680" s="1">
        <v>45427</v>
      </c>
      <c r="W14680" s="1">
        <v>45427.370833333334</v>
      </c>
      <c r="X14680" s="1">
        <v>45427.370833333334</v>
      </c>
      <c r="AC14680" t="s">
        <v>53</v>
      </c>
      <c r="AD14680">
        <v>2969634929</v>
      </c>
      <c r="AE14680" s="1">
        <v>41799.665972222225</v>
      </c>
      <c r="AF14680" t="s">
        <v>4296</v>
      </c>
      <c r="AG14680" t="s">
        <v>77699</v>
      </c>
      <c r="AH14680" t="s">
        <v>51</v>
      </c>
      <c r="AJ14680" t="s">
        <v>53</v>
      </c>
      <c r="AK14680" t="s">
        <v>78</v>
      </c>
      <c r="AO14680" t="s">
        <v>5443</v>
      </c>
      <c r="AP14680" s="1">
        <v>45427.369444444441</v>
      </c>
    </row>
    <row r="14681" spans="1:43" x14ac:dyDescent="0.35">
      <c r="A14681" t="s">
        <v>77700</v>
      </c>
      <c r="B14681" t="s">
        <v>1539</v>
      </c>
      <c r="C14681" t="s">
        <v>258</v>
      </c>
      <c r="F14681">
        <v>15755453049</v>
      </c>
      <c r="H14681" t="s">
        <v>77700</v>
      </c>
      <c r="J14681" t="s">
        <v>77701</v>
      </c>
      <c r="K14681" t="s">
        <v>77702</v>
      </c>
      <c r="M14681" t="s">
        <v>14094</v>
      </c>
      <c r="N14681" t="s">
        <v>398</v>
      </c>
      <c r="O14681">
        <v>88030</v>
      </c>
      <c r="P14681" t="s">
        <v>50</v>
      </c>
      <c r="U14681" s="1">
        <v>45427</v>
      </c>
      <c r="V14681" s="1">
        <v>45427</v>
      </c>
      <c r="W14681" s="1">
        <v>45427.616666666669</v>
      </c>
      <c r="X14681" s="1">
        <v>45427.616666666669</v>
      </c>
      <c r="AC14681" t="s">
        <v>53</v>
      </c>
      <c r="AD14681">
        <v>2972412378</v>
      </c>
      <c r="AE14681" s="1">
        <v>44977.404861111114</v>
      </c>
      <c r="AF14681" t="s">
        <v>77703</v>
      </c>
      <c r="AG14681" t="s">
        <v>77704</v>
      </c>
      <c r="AH14681" t="s">
        <v>51</v>
      </c>
      <c r="AJ14681" t="s">
        <v>53</v>
      </c>
      <c r="AK14681" t="s">
        <v>78</v>
      </c>
      <c r="AO14681" t="s">
        <v>5443</v>
      </c>
      <c r="AP14681" s="1">
        <v>45450.416666666664</v>
      </c>
      <c r="AQ14681" s="1">
        <v>45427.632638888892</v>
      </c>
    </row>
    <row r="14682" spans="1:43" x14ac:dyDescent="0.35">
      <c r="A14682" t="s">
        <v>77705</v>
      </c>
      <c r="B14682" t="s">
        <v>77706</v>
      </c>
      <c r="C14682" t="s">
        <v>1052</v>
      </c>
      <c r="D14682" t="s">
        <v>654</v>
      </c>
      <c r="F14682" t="s">
        <v>47</v>
      </c>
      <c r="H14682" t="s">
        <v>77707</v>
      </c>
      <c r="J14682" t="s">
        <v>49</v>
      </c>
      <c r="P14682" t="s">
        <v>50</v>
      </c>
      <c r="U14682" s="1">
        <v>45427</v>
      </c>
      <c r="V14682" s="1">
        <v>45427</v>
      </c>
      <c r="W14682" s="1">
        <v>45428.386805555558</v>
      </c>
      <c r="X14682" s="1">
        <v>45428.386805555558</v>
      </c>
      <c r="AC14682" t="s">
        <v>53</v>
      </c>
      <c r="AD14682">
        <v>1000000000</v>
      </c>
      <c r="AE14682" s="1">
        <v>37295</v>
      </c>
      <c r="AG14682" t="s">
        <v>77708</v>
      </c>
      <c r="AH14682" t="s">
        <v>51</v>
      </c>
      <c r="AJ14682" t="s">
        <v>53</v>
      </c>
      <c r="AO14682" t="s">
        <v>5443</v>
      </c>
      <c r="AP14682" s="1">
        <v>45427.375694444447</v>
      </c>
    </row>
    <row r="14683" spans="1:43" x14ac:dyDescent="0.35">
      <c r="A14683" t="s">
        <v>77709</v>
      </c>
      <c r="B14683" t="s">
        <v>4903</v>
      </c>
      <c r="C14683" t="s">
        <v>35608</v>
      </c>
      <c r="H14683" t="s">
        <v>77710</v>
      </c>
      <c r="J14683" t="s">
        <v>77711</v>
      </c>
      <c r="P14683" t="s">
        <v>50</v>
      </c>
      <c r="U14683" s="1">
        <v>45427</v>
      </c>
      <c r="V14683" s="1">
        <v>45427</v>
      </c>
      <c r="W14683" s="1">
        <v>45428.387499999997</v>
      </c>
      <c r="X14683" s="1">
        <v>45428.387499999997</v>
      </c>
      <c r="AC14683" t="s">
        <v>53</v>
      </c>
      <c r="AD14683">
        <v>1000000001</v>
      </c>
      <c r="AE14683" s="1">
        <v>39973.351388888892</v>
      </c>
      <c r="AF14683" t="s">
        <v>3377</v>
      </c>
      <c r="AG14683" t="s">
        <v>77712</v>
      </c>
      <c r="AH14683" t="s">
        <v>51</v>
      </c>
      <c r="AJ14683" t="s">
        <v>53</v>
      </c>
      <c r="AO14683" t="s">
        <v>5443</v>
      </c>
      <c r="AP14683" s="1">
        <v>45435.71597222222</v>
      </c>
    </row>
    <row r="14684" spans="1:43" x14ac:dyDescent="0.35">
      <c r="A14684" t="s">
        <v>77713</v>
      </c>
      <c r="B14684" t="s">
        <v>4963</v>
      </c>
      <c r="C14684" t="s">
        <v>37043</v>
      </c>
      <c r="F14684">
        <v>18066737835</v>
      </c>
      <c r="H14684" t="s">
        <v>77713</v>
      </c>
      <c r="K14684" t="s">
        <v>77714</v>
      </c>
      <c r="M14684" t="s">
        <v>40635</v>
      </c>
      <c r="N14684" t="s">
        <v>398</v>
      </c>
      <c r="O14684">
        <v>88256</v>
      </c>
      <c r="P14684" t="s">
        <v>50</v>
      </c>
      <c r="U14684" s="1">
        <v>45427</v>
      </c>
      <c r="V14684" s="1">
        <v>45427</v>
      </c>
      <c r="W14684" s="1">
        <v>45427.929861111108</v>
      </c>
      <c r="X14684" s="1">
        <v>45427.929861111108</v>
      </c>
      <c r="AC14684" t="s">
        <v>53</v>
      </c>
      <c r="AD14684">
        <v>1000000001</v>
      </c>
      <c r="AE14684" s="1">
        <v>39973.351388888892</v>
      </c>
      <c r="AF14684" t="s">
        <v>3377</v>
      </c>
      <c r="AG14684" t="s">
        <v>77715</v>
      </c>
      <c r="AH14684" t="s">
        <v>51</v>
      </c>
      <c r="AJ14684" t="s">
        <v>53</v>
      </c>
      <c r="AK14684" t="s">
        <v>78</v>
      </c>
      <c r="AO14684" t="s">
        <v>51552</v>
      </c>
    </row>
    <row r="14685" spans="1:43" x14ac:dyDescent="0.35">
      <c r="A14685" t="s">
        <v>77716</v>
      </c>
      <c r="B14685" t="s">
        <v>24500</v>
      </c>
      <c r="C14685" t="s">
        <v>17564</v>
      </c>
      <c r="F14685">
        <v>18325247105</v>
      </c>
      <c r="H14685" t="s">
        <v>77716</v>
      </c>
      <c r="K14685" t="s">
        <v>77717</v>
      </c>
      <c r="M14685" t="s">
        <v>3678</v>
      </c>
      <c r="N14685" t="s">
        <v>398</v>
      </c>
      <c r="O14685">
        <v>88220</v>
      </c>
      <c r="P14685" t="s">
        <v>50</v>
      </c>
      <c r="U14685" s="1">
        <v>45427</v>
      </c>
      <c r="V14685" s="1">
        <v>45427</v>
      </c>
      <c r="W14685" s="1">
        <v>45427.87777777778</v>
      </c>
      <c r="X14685" s="1">
        <v>45427.87777777778</v>
      </c>
      <c r="AC14685" t="s">
        <v>53</v>
      </c>
      <c r="AD14685">
        <v>1000000001</v>
      </c>
      <c r="AE14685" s="1">
        <v>39973.351388888892</v>
      </c>
      <c r="AF14685" t="s">
        <v>3377</v>
      </c>
      <c r="AG14685" t="s">
        <v>77718</v>
      </c>
      <c r="AH14685" t="s">
        <v>51</v>
      </c>
      <c r="AJ14685" t="s">
        <v>53</v>
      </c>
      <c r="AK14685" t="s">
        <v>78</v>
      </c>
      <c r="AO14685" t="s">
        <v>51552</v>
      </c>
    </row>
    <row r="14686" spans="1:43" x14ac:dyDescent="0.35">
      <c r="A14686" t="s">
        <v>77719</v>
      </c>
      <c r="B14686" t="s">
        <v>2339</v>
      </c>
      <c r="C14686" t="s">
        <v>748</v>
      </c>
      <c r="F14686">
        <v>526683230813</v>
      </c>
      <c r="H14686" t="s">
        <v>77719</v>
      </c>
      <c r="K14686" t="s">
        <v>77720</v>
      </c>
      <c r="M14686" t="s">
        <v>8476</v>
      </c>
      <c r="N14686" t="s">
        <v>287</v>
      </c>
      <c r="O14686">
        <v>81625</v>
      </c>
      <c r="P14686" t="s">
        <v>50</v>
      </c>
      <c r="U14686" s="1">
        <v>45427</v>
      </c>
      <c r="V14686" s="1">
        <v>45427</v>
      </c>
      <c r="W14686" s="1">
        <v>45427.868750000001</v>
      </c>
      <c r="X14686" s="1">
        <v>45427.868750000001</v>
      </c>
      <c r="AC14686" t="s">
        <v>53</v>
      </c>
      <c r="AD14686">
        <v>1000000001</v>
      </c>
      <c r="AE14686" s="1">
        <v>39973.351388888892</v>
      </c>
      <c r="AF14686" t="s">
        <v>3377</v>
      </c>
      <c r="AG14686" t="s">
        <v>77721</v>
      </c>
      <c r="AH14686" t="s">
        <v>51</v>
      </c>
      <c r="AJ14686" t="s">
        <v>53</v>
      </c>
      <c r="AK14686" t="s">
        <v>78</v>
      </c>
      <c r="AO14686" t="s">
        <v>51552</v>
      </c>
    </row>
    <row r="14687" spans="1:43" x14ac:dyDescent="0.35">
      <c r="A14687" t="s">
        <v>77722</v>
      </c>
      <c r="B14687" t="s">
        <v>39376</v>
      </c>
      <c r="C14687" t="s">
        <v>8580</v>
      </c>
      <c r="F14687">
        <v>19183251401</v>
      </c>
      <c r="H14687" t="s">
        <v>77723</v>
      </c>
      <c r="K14687" t="s">
        <v>77724</v>
      </c>
      <c r="M14687" t="s">
        <v>76688</v>
      </c>
      <c r="N14687" t="s">
        <v>287</v>
      </c>
      <c r="O14687">
        <v>81652</v>
      </c>
      <c r="P14687" t="s">
        <v>50</v>
      </c>
      <c r="U14687" s="1">
        <v>45427</v>
      </c>
      <c r="V14687" s="1">
        <v>45427</v>
      </c>
      <c r="W14687" s="1">
        <v>45427.665277777778</v>
      </c>
      <c r="X14687" s="1">
        <v>45427.665277777778</v>
      </c>
      <c r="AC14687" t="s">
        <v>53</v>
      </c>
      <c r="AD14687">
        <v>1000000001</v>
      </c>
      <c r="AE14687" s="1">
        <v>39973.351388888892</v>
      </c>
      <c r="AF14687" t="s">
        <v>3377</v>
      </c>
      <c r="AG14687" t="s">
        <v>77725</v>
      </c>
      <c r="AH14687" t="s">
        <v>51</v>
      </c>
      <c r="AJ14687" t="s">
        <v>53</v>
      </c>
      <c r="AK14687" t="s">
        <v>78</v>
      </c>
      <c r="AO14687" t="s">
        <v>5443</v>
      </c>
      <c r="AP14687" s="1">
        <v>45427.663888888892</v>
      </c>
    </row>
    <row r="14688" spans="1:43" x14ac:dyDescent="0.35">
      <c r="A14688" t="s">
        <v>77726</v>
      </c>
      <c r="B14688" t="s">
        <v>76872</v>
      </c>
      <c r="C14688" t="s">
        <v>1704</v>
      </c>
      <c r="F14688">
        <v>15756269160</v>
      </c>
      <c r="H14688" t="s">
        <v>77726</v>
      </c>
      <c r="J14688" t="s">
        <v>77727</v>
      </c>
      <c r="K14688" t="s">
        <v>77728</v>
      </c>
      <c r="M14688" t="s">
        <v>30054</v>
      </c>
      <c r="N14688" t="s">
        <v>398</v>
      </c>
      <c r="O14688">
        <v>88201</v>
      </c>
      <c r="P14688" t="s">
        <v>50</v>
      </c>
      <c r="U14688" s="1">
        <v>45427</v>
      </c>
      <c r="V14688" s="1">
        <v>45427</v>
      </c>
      <c r="W14688" s="1">
        <v>45427.638888888891</v>
      </c>
      <c r="X14688" s="1">
        <v>45427.638888888891</v>
      </c>
      <c r="AC14688" t="s">
        <v>53</v>
      </c>
      <c r="AD14688">
        <v>1000000001</v>
      </c>
      <c r="AE14688" s="1">
        <v>39973.351388888892</v>
      </c>
      <c r="AF14688" t="s">
        <v>3377</v>
      </c>
      <c r="AG14688" t="s">
        <v>77729</v>
      </c>
      <c r="AH14688" t="s">
        <v>51</v>
      </c>
      <c r="AJ14688" t="s">
        <v>53</v>
      </c>
      <c r="AK14688" t="s">
        <v>78</v>
      </c>
      <c r="AO14688" t="s">
        <v>51552</v>
      </c>
    </row>
    <row r="14689" spans="1:43" x14ac:dyDescent="0.35">
      <c r="A14689" t="s">
        <v>77730</v>
      </c>
      <c r="B14689" t="s">
        <v>3348</v>
      </c>
      <c r="C14689" t="s">
        <v>17892</v>
      </c>
      <c r="F14689">
        <v>15053227304</v>
      </c>
      <c r="H14689" t="s">
        <v>77731</v>
      </c>
      <c r="J14689" t="s">
        <v>77732</v>
      </c>
      <c r="K14689" t="s">
        <v>77733</v>
      </c>
      <c r="M14689" t="s">
        <v>2637</v>
      </c>
      <c r="N14689" t="s">
        <v>398</v>
      </c>
      <c r="O14689">
        <v>87105</v>
      </c>
      <c r="P14689" t="s">
        <v>50</v>
      </c>
      <c r="U14689" s="1">
        <v>45427</v>
      </c>
      <c r="V14689" s="1">
        <v>45427</v>
      </c>
      <c r="W14689" s="1">
        <v>45427.476388888892</v>
      </c>
      <c r="X14689" s="1">
        <v>45427.476388888892</v>
      </c>
      <c r="AC14689" t="s">
        <v>53</v>
      </c>
      <c r="AD14689">
        <v>1000000001</v>
      </c>
      <c r="AE14689" s="1">
        <v>39973.351388888892</v>
      </c>
      <c r="AF14689" t="s">
        <v>3377</v>
      </c>
      <c r="AG14689" t="s">
        <v>77734</v>
      </c>
      <c r="AH14689" t="s">
        <v>51</v>
      </c>
      <c r="AJ14689" t="s">
        <v>53</v>
      </c>
      <c r="AK14689" t="s">
        <v>78</v>
      </c>
      <c r="AO14689" t="s">
        <v>51552</v>
      </c>
    </row>
    <row r="14690" spans="1:43" x14ac:dyDescent="0.35">
      <c r="A14690" t="s">
        <v>77735</v>
      </c>
      <c r="B14690" t="s">
        <v>77736</v>
      </c>
      <c r="C14690" t="s">
        <v>44016</v>
      </c>
      <c r="F14690">
        <v>15056348716</v>
      </c>
      <c r="H14690" t="s">
        <v>77735</v>
      </c>
      <c r="J14690" t="s">
        <v>77736</v>
      </c>
      <c r="K14690" t="s">
        <v>77737</v>
      </c>
      <c r="M14690" t="s">
        <v>76237</v>
      </c>
      <c r="N14690" t="s">
        <v>398</v>
      </c>
      <c r="O14690">
        <v>87413</v>
      </c>
      <c r="P14690" t="s">
        <v>50</v>
      </c>
      <c r="U14690" s="1">
        <v>45427</v>
      </c>
      <c r="V14690" s="1">
        <v>45427</v>
      </c>
      <c r="W14690" s="1">
        <v>45427.306944444441</v>
      </c>
      <c r="X14690" s="1">
        <v>45427.306944444441</v>
      </c>
      <c r="AC14690" t="s">
        <v>53</v>
      </c>
      <c r="AD14690">
        <v>1000000001</v>
      </c>
      <c r="AE14690" s="1">
        <v>39973.351388888892</v>
      </c>
      <c r="AF14690" t="s">
        <v>3377</v>
      </c>
      <c r="AG14690" t="s">
        <v>77738</v>
      </c>
      <c r="AH14690" t="s">
        <v>51</v>
      </c>
      <c r="AJ14690" t="s">
        <v>53</v>
      </c>
      <c r="AK14690" t="s">
        <v>78</v>
      </c>
      <c r="AO14690" t="s">
        <v>51552</v>
      </c>
    </row>
    <row r="14691" spans="1:43" x14ac:dyDescent="0.35">
      <c r="A14691" t="s">
        <v>77739</v>
      </c>
      <c r="B14691" t="s">
        <v>59111</v>
      </c>
      <c r="C14691" t="s">
        <v>18698</v>
      </c>
      <c r="F14691">
        <v>19704625869</v>
      </c>
      <c r="H14691" t="s">
        <v>77739</v>
      </c>
      <c r="K14691" t="s">
        <v>77740</v>
      </c>
      <c r="L14691">
        <v>2</v>
      </c>
      <c r="M14691" t="s">
        <v>77741</v>
      </c>
      <c r="N14691" t="s">
        <v>287</v>
      </c>
      <c r="O14691">
        <v>81520</v>
      </c>
      <c r="P14691" t="s">
        <v>50</v>
      </c>
      <c r="U14691" s="1">
        <v>45427</v>
      </c>
      <c r="V14691" s="1">
        <v>45427</v>
      </c>
      <c r="W14691" s="1">
        <v>45427.711111111108</v>
      </c>
      <c r="X14691" s="1">
        <v>45427.711111111108</v>
      </c>
      <c r="AC14691" t="s">
        <v>53</v>
      </c>
      <c r="AD14691">
        <v>1000000001</v>
      </c>
      <c r="AE14691" s="1">
        <v>39973.351388888892</v>
      </c>
      <c r="AF14691" t="s">
        <v>3377</v>
      </c>
      <c r="AG14691" t="s">
        <v>77742</v>
      </c>
      <c r="AH14691" t="s">
        <v>51</v>
      </c>
      <c r="AJ14691" t="s">
        <v>53</v>
      </c>
      <c r="AK14691" t="s">
        <v>78</v>
      </c>
      <c r="AO14691" t="s">
        <v>5443</v>
      </c>
      <c r="AP14691" s="1">
        <v>45427.712500000001</v>
      </c>
    </row>
    <row r="14692" spans="1:43" x14ac:dyDescent="0.35">
      <c r="A14692" t="s">
        <v>77743</v>
      </c>
      <c r="B14692" t="s">
        <v>77744</v>
      </c>
      <c r="C14692" t="s">
        <v>894</v>
      </c>
      <c r="F14692">
        <v>17196711480</v>
      </c>
      <c r="H14692" t="s">
        <v>77743</v>
      </c>
      <c r="J14692" t="s">
        <v>45906</v>
      </c>
      <c r="K14692" t="s">
        <v>77745</v>
      </c>
      <c r="M14692" t="s">
        <v>76463</v>
      </c>
      <c r="N14692" t="s">
        <v>287</v>
      </c>
      <c r="O14692">
        <v>81212</v>
      </c>
      <c r="P14692" t="s">
        <v>50</v>
      </c>
      <c r="U14692" s="1">
        <v>45427</v>
      </c>
      <c r="V14692" s="1">
        <v>45427</v>
      </c>
      <c r="W14692" s="1">
        <v>45427.73333333333</v>
      </c>
      <c r="X14692" s="1">
        <v>45427.73333333333</v>
      </c>
      <c r="AC14692" t="s">
        <v>53</v>
      </c>
      <c r="AD14692">
        <v>2972250378</v>
      </c>
      <c r="AE14692" s="1">
        <v>44958.628472222219</v>
      </c>
      <c r="AF14692" t="s">
        <v>45907</v>
      </c>
      <c r="AG14692" t="s">
        <v>77746</v>
      </c>
      <c r="AH14692" t="s">
        <v>51</v>
      </c>
      <c r="AJ14692" t="s">
        <v>53</v>
      </c>
      <c r="AK14692" t="s">
        <v>78</v>
      </c>
      <c r="AO14692" t="s">
        <v>5443</v>
      </c>
      <c r="AP14692" s="1">
        <v>45428.678472222222</v>
      </c>
      <c r="AQ14692" s="1">
        <v>45428.409722222219</v>
      </c>
    </row>
    <row r="14693" spans="1:43" x14ac:dyDescent="0.35">
      <c r="A14693" t="s">
        <v>77747</v>
      </c>
      <c r="B14693" t="s">
        <v>42565</v>
      </c>
      <c r="C14693" t="s">
        <v>3349</v>
      </c>
      <c r="F14693">
        <v>19152389055</v>
      </c>
      <c r="H14693" t="s">
        <v>77747</v>
      </c>
      <c r="J14693" t="s">
        <v>77748</v>
      </c>
      <c r="K14693" t="s">
        <v>77749</v>
      </c>
      <c r="M14693" t="s">
        <v>148</v>
      </c>
      <c r="N14693" t="s">
        <v>637</v>
      </c>
      <c r="O14693">
        <v>79928</v>
      </c>
      <c r="P14693" t="s">
        <v>50</v>
      </c>
      <c r="U14693" s="1">
        <v>45427</v>
      </c>
      <c r="V14693" s="1">
        <v>45427</v>
      </c>
      <c r="W14693" s="1">
        <v>45427.430555555555</v>
      </c>
      <c r="X14693" s="1">
        <v>45427.430555555555</v>
      </c>
      <c r="AC14693" t="s">
        <v>53</v>
      </c>
      <c r="AD14693">
        <v>2974563704</v>
      </c>
      <c r="AE14693" s="1">
        <v>45427.518055555556</v>
      </c>
      <c r="AF14693" t="s">
        <v>77750</v>
      </c>
      <c r="AG14693" t="s">
        <v>77751</v>
      </c>
      <c r="AH14693" t="s">
        <v>51</v>
      </c>
      <c r="AJ14693" t="s">
        <v>53</v>
      </c>
      <c r="AK14693" t="s">
        <v>78</v>
      </c>
      <c r="AO14693" t="s">
        <v>5443</v>
      </c>
      <c r="AP14693" s="1">
        <v>45427.686805555553</v>
      </c>
      <c r="AQ14693" s="1">
        <v>45427.685416666667</v>
      </c>
    </row>
    <row r="14694" spans="1:43" x14ac:dyDescent="0.35">
      <c r="A14694" t="s">
        <v>77752</v>
      </c>
      <c r="B14694" t="s">
        <v>77569</v>
      </c>
      <c r="C14694" t="s">
        <v>894</v>
      </c>
      <c r="F14694">
        <v>19703962919</v>
      </c>
      <c r="H14694" t="s">
        <v>77752</v>
      </c>
      <c r="J14694" t="s">
        <v>75440</v>
      </c>
      <c r="K14694" t="s">
        <v>77753</v>
      </c>
      <c r="M14694" t="s">
        <v>15622</v>
      </c>
      <c r="N14694" t="s">
        <v>287</v>
      </c>
      <c r="O14694">
        <v>81224</v>
      </c>
      <c r="P14694" t="s">
        <v>50</v>
      </c>
      <c r="U14694" s="1">
        <v>45428</v>
      </c>
      <c r="V14694" s="1">
        <v>45428</v>
      </c>
      <c r="W14694" s="1">
        <v>45428.425000000003</v>
      </c>
      <c r="X14694" s="1">
        <v>45428.425000000003</v>
      </c>
      <c r="AC14694" t="s">
        <v>53</v>
      </c>
      <c r="AD14694">
        <v>2969737957</v>
      </c>
      <c r="AE14694" s="1">
        <v>42864.517361111109</v>
      </c>
      <c r="AF14694" t="s">
        <v>75444</v>
      </c>
      <c r="AG14694" t="s">
        <v>77754</v>
      </c>
      <c r="AH14694" t="s">
        <v>51</v>
      </c>
      <c r="AJ14694" t="s">
        <v>53</v>
      </c>
      <c r="AK14694" t="s">
        <v>78</v>
      </c>
      <c r="AO14694" t="s">
        <v>5443</v>
      </c>
      <c r="AP14694" s="1">
        <v>45460.73541666667</v>
      </c>
      <c r="AQ14694" s="1">
        <v>45460.736111111109</v>
      </c>
    </row>
    <row r="14695" spans="1:43" x14ac:dyDescent="0.35">
      <c r="A14695" t="s">
        <v>77755</v>
      </c>
      <c r="B14695" t="s">
        <v>77756</v>
      </c>
      <c r="C14695" t="s">
        <v>3870</v>
      </c>
      <c r="F14695">
        <v>13035871486</v>
      </c>
      <c r="H14695" t="s">
        <v>77755</v>
      </c>
      <c r="J14695" t="s">
        <v>77757</v>
      </c>
      <c r="K14695" t="s">
        <v>77758</v>
      </c>
      <c r="M14695" t="s">
        <v>77759</v>
      </c>
      <c r="N14695" t="s">
        <v>287</v>
      </c>
      <c r="O14695">
        <v>80454</v>
      </c>
      <c r="P14695" t="s">
        <v>50</v>
      </c>
      <c r="U14695" s="1">
        <v>45428</v>
      </c>
      <c r="V14695" s="1">
        <v>45428</v>
      </c>
      <c r="W14695" s="1">
        <v>45428.525000000001</v>
      </c>
      <c r="X14695" s="1">
        <v>45428.525000000001</v>
      </c>
      <c r="AC14695" t="s">
        <v>53</v>
      </c>
      <c r="AD14695">
        <v>2974096511</v>
      </c>
      <c r="AE14695" s="1">
        <v>45354.841666666667</v>
      </c>
      <c r="AF14695" t="s">
        <v>77760</v>
      </c>
      <c r="AG14695" t="s">
        <v>77761</v>
      </c>
      <c r="AH14695" t="s">
        <v>51</v>
      </c>
      <c r="AJ14695" t="s">
        <v>53</v>
      </c>
      <c r="AK14695" t="s">
        <v>78</v>
      </c>
      <c r="AO14695" t="s">
        <v>5443</v>
      </c>
      <c r="AP14695" s="1">
        <v>45428.700694444444</v>
      </c>
      <c r="AQ14695" s="1">
        <v>45428.703472222223</v>
      </c>
    </row>
    <row r="14696" spans="1:43" x14ac:dyDescent="0.35">
      <c r="A14696" t="s">
        <v>77762</v>
      </c>
      <c r="B14696" t="s">
        <v>25727</v>
      </c>
      <c r="C14696" t="s">
        <v>45</v>
      </c>
      <c r="F14696">
        <v>19706390611</v>
      </c>
      <c r="H14696" t="s">
        <v>77763</v>
      </c>
      <c r="J14696" t="s">
        <v>77764</v>
      </c>
      <c r="K14696" t="s">
        <v>77765</v>
      </c>
      <c r="L14696" t="s">
        <v>77766</v>
      </c>
      <c r="M14696" t="s">
        <v>143</v>
      </c>
      <c r="N14696" t="s">
        <v>287</v>
      </c>
      <c r="O14696">
        <v>81505</v>
      </c>
      <c r="P14696" t="s">
        <v>50</v>
      </c>
      <c r="U14696" s="1">
        <v>45428</v>
      </c>
      <c r="V14696" s="1">
        <v>45428</v>
      </c>
      <c r="W14696" s="1">
        <v>45428.547222222223</v>
      </c>
      <c r="X14696" s="1">
        <v>45428.547222222223</v>
      </c>
      <c r="AC14696" t="s">
        <v>53</v>
      </c>
      <c r="AD14696">
        <v>2974591782</v>
      </c>
      <c r="AE14696" s="1">
        <v>45428.53402777778</v>
      </c>
      <c r="AF14696" t="s">
        <v>77767</v>
      </c>
      <c r="AG14696" t="s">
        <v>77768</v>
      </c>
      <c r="AH14696" t="s">
        <v>51</v>
      </c>
      <c r="AJ14696" t="s">
        <v>53</v>
      </c>
      <c r="AK14696" t="s">
        <v>78</v>
      </c>
      <c r="AO14696" t="s">
        <v>5443</v>
      </c>
      <c r="AP14696" s="1">
        <v>45428.628472222219</v>
      </c>
      <c r="AQ14696" s="1">
        <v>45428.559027777781</v>
      </c>
    </row>
    <row r="14697" spans="1:43" x14ac:dyDescent="0.35">
      <c r="A14697" t="s">
        <v>77769</v>
      </c>
      <c r="B14697" t="s">
        <v>77770</v>
      </c>
      <c r="C14697" t="s">
        <v>1608</v>
      </c>
      <c r="F14697">
        <v>17209663346</v>
      </c>
      <c r="H14697" t="s">
        <v>77769</v>
      </c>
      <c r="J14697" t="s">
        <v>8217</v>
      </c>
      <c r="K14697" t="s">
        <v>3955</v>
      </c>
      <c r="M14697" t="s">
        <v>298</v>
      </c>
      <c r="N14697" t="s">
        <v>213</v>
      </c>
      <c r="O14697">
        <v>80216</v>
      </c>
      <c r="P14697" t="s">
        <v>50</v>
      </c>
      <c r="U14697" s="1">
        <v>45428</v>
      </c>
      <c r="V14697" s="1">
        <v>45428</v>
      </c>
      <c r="AC14697" t="s">
        <v>53</v>
      </c>
      <c r="AD14697">
        <v>2969479278</v>
      </c>
      <c r="AE14697" s="1">
        <v>37389</v>
      </c>
      <c r="AG14697" t="s">
        <v>77771</v>
      </c>
      <c r="AH14697" t="s">
        <v>51</v>
      </c>
      <c r="AJ14697" t="s">
        <v>53</v>
      </c>
      <c r="AO14697" t="s">
        <v>57090</v>
      </c>
    </row>
    <row r="14698" spans="1:43" x14ac:dyDescent="0.35">
      <c r="A14698" t="s">
        <v>77772</v>
      </c>
      <c r="B14698" t="s">
        <v>5560</v>
      </c>
      <c r="C14698" t="s">
        <v>5561</v>
      </c>
      <c r="F14698">
        <v>13039062722</v>
      </c>
      <c r="H14698" t="s">
        <v>77772</v>
      </c>
      <c r="J14698" t="s">
        <v>77773</v>
      </c>
      <c r="K14698" t="s">
        <v>77774</v>
      </c>
      <c r="M14698" t="s">
        <v>9507</v>
      </c>
      <c r="N14698" t="s">
        <v>287</v>
      </c>
      <c r="O14698">
        <v>81505</v>
      </c>
      <c r="P14698" t="s">
        <v>50</v>
      </c>
      <c r="U14698" s="1">
        <v>45428</v>
      </c>
      <c r="V14698" s="1">
        <v>45428</v>
      </c>
      <c r="W14698" s="1">
        <v>45428.708333333336</v>
      </c>
      <c r="X14698" s="1">
        <v>45428.708333333336</v>
      </c>
      <c r="AC14698" t="s">
        <v>53</v>
      </c>
      <c r="AD14698">
        <v>1000000001</v>
      </c>
      <c r="AE14698" s="1">
        <v>39973.351388888892</v>
      </c>
      <c r="AF14698" t="s">
        <v>3377</v>
      </c>
      <c r="AG14698" t="s">
        <v>77775</v>
      </c>
      <c r="AH14698" t="s">
        <v>51</v>
      </c>
      <c r="AJ14698" t="s">
        <v>53</v>
      </c>
      <c r="AK14698" t="s">
        <v>78</v>
      </c>
      <c r="AO14698" t="s">
        <v>5443</v>
      </c>
      <c r="AP14698" s="1">
        <v>45428.707638888889</v>
      </c>
      <c r="AQ14698" s="1">
        <v>45428.711805555555</v>
      </c>
    </row>
    <row r="14699" spans="1:43" x14ac:dyDescent="0.35">
      <c r="A14699" t="s">
        <v>77776</v>
      </c>
      <c r="B14699" t="s">
        <v>77777</v>
      </c>
      <c r="C14699" t="s">
        <v>77778</v>
      </c>
      <c r="F14699">
        <v>19702919543</v>
      </c>
      <c r="H14699" t="s">
        <v>77779</v>
      </c>
      <c r="J14699" t="s">
        <v>77780</v>
      </c>
      <c r="K14699" t="s">
        <v>77781</v>
      </c>
      <c r="M14699" t="s">
        <v>14011</v>
      </c>
      <c r="N14699" t="s">
        <v>287</v>
      </c>
      <c r="O14699">
        <v>80433</v>
      </c>
      <c r="P14699" t="s">
        <v>50</v>
      </c>
      <c r="U14699" s="1">
        <v>45428</v>
      </c>
      <c r="V14699" s="1">
        <v>45428</v>
      </c>
      <c r="W14699" s="1">
        <v>45428.520833333336</v>
      </c>
      <c r="X14699" s="1">
        <v>45428.520833333336</v>
      </c>
      <c r="AC14699" t="s">
        <v>53</v>
      </c>
      <c r="AD14699">
        <v>2972061893</v>
      </c>
      <c r="AE14699" s="1">
        <v>44637.127083333333</v>
      </c>
      <c r="AF14699" t="s">
        <v>77782</v>
      </c>
      <c r="AG14699" t="s">
        <v>77783</v>
      </c>
      <c r="AH14699" t="s">
        <v>51</v>
      </c>
      <c r="AJ14699" t="s">
        <v>53</v>
      </c>
      <c r="AK14699" t="s">
        <v>78</v>
      </c>
      <c r="AO14699" t="s">
        <v>5443</v>
      </c>
      <c r="AP14699" s="1">
        <v>45428.522222222222</v>
      </c>
    </row>
    <row r="14700" spans="1:43" x14ac:dyDescent="0.35">
      <c r="A14700" t="s">
        <v>77784</v>
      </c>
      <c r="B14700" t="s">
        <v>77785</v>
      </c>
      <c r="C14700" t="s">
        <v>8256</v>
      </c>
      <c r="F14700">
        <v>17202327854</v>
      </c>
      <c r="H14700" t="s">
        <v>77786</v>
      </c>
      <c r="J14700" t="s">
        <v>77787</v>
      </c>
      <c r="K14700" t="s">
        <v>77788</v>
      </c>
      <c r="M14700" t="s">
        <v>77789</v>
      </c>
      <c r="N14700" t="s">
        <v>287</v>
      </c>
      <c r="O14700">
        <v>80234</v>
      </c>
      <c r="P14700" t="s">
        <v>50</v>
      </c>
      <c r="U14700" s="1">
        <v>45428</v>
      </c>
      <c r="V14700" s="1">
        <v>45428</v>
      </c>
      <c r="W14700" s="1">
        <v>45428.518055555556</v>
      </c>
      <c r="X14700" s="1">
        <v>45428.518055555556</v>
      </c>
      <c r="AC14700" t="s">
        <v>53</v>
      </c>
      <c r="AD14700">
        <v>2974093537</v>
      </c>
      <c r="AE14700" s="1">
        <v>45350.825694444444</v>
      </c>
      <c r="AF14700" t="s">
        <v>77790</v>
      </c>
      <c r="AG14700" t="s">
        <v>77791</v>
      </c>
      <c r="AH14700" t="s">
        <v>51</v>
      </c>
      <c r="AJ14700" t="s">
        <v>53</v>
      </c>
      <c r="AK14700" t="s">
        <v>78</v>
      </c>
      <c r="AO14700" t="s">
        <v>5443</v>
      </c>
      <c r="AP14700" s="1">
        <v>45428.691666666666</v>
      </c>
      <c r="AQ14700" s="1">
        <v>45428.684027777781</v>
      </c>
    </row>
    <row r="14701" spans="1:43" x14ac:dyDescent="0.35">
      <c r="A14701" t="s">
        <v>77792</v>
      </c>
      <c r="B14701" t="s">
        <v>7386</v>
      </c>
      <c r="C14701" t="s">
        <v>34303</v>
      </c>
      <c r="F14701">
        <v>13034892418</v>
      </c>
      <c r="H14701" t="s">
        <v>77793</v>
      </c>
      <c r="J14701" t="s">
        <v>77794</v>
      </c>
      <c r="K14701" t="s">
        <v>77795</v>
      </c>
      <c r="M14701" t="s">
        <v>64777</v>
      </c>
      <c r="N14701" t="s">
        <v>287</v>
      </c>
      <c r="O14701" t="s">
        <v>77796</v>
      </c>
      <c r="P14701" t="s">
        <v>50</v>
      </c>
      <c r="U14701" s="1">
        <v>45428</v>
      </c>
      <c r="V14701" s="1">
        <v>45428</v>
      </c>
      <c r="W14701" s="1">
        <v>45428.841666666667</v>
      </c>
      <c r="X14701" s="1">
        <v>45428.841666666667</v>
      </c>
      <c r="AC14701" t="s">
        <v>53</v>
      </c>
      <c r="AD14701">
        <v>1000000001</v>
      </c>
      <c r="AE14701" s="1">
        <v>39973.351388888892</v>
      </c>
      <c r="AF14701" t="s">
        <v>3377</v>
      </c>
      <c r="AG14701" t="s">
        <v>77797</v>
      </c>
      <c r="AH14701" t="s">
        <v>51</v>
      </c>
      <c r="AJ14701" t="s">
        <v>53</v>
      </c>
      <c r="AK14701" t="s">
        <v>78</v>
      </c>
      <c r="AO14701" t="s">
        <v>5443</v>
      </c>
      <c r="AP14701" s="1">
        <v>45463.286111111112</v>
      </c>
      <c r="AQ14701" s="1">
        <v>45432.675694444442</v>
      </c>
    </row>
    <row r="14702" spans="1:43" x14ac:dyDescent="0.35">
      <c r="A14702" t="s">
        <v>77798</v>
      </c>
      <c r="B14702" t="s">
        <v>30298</v>
      </c>
      <c r="C14702" t="s">
        <v>38960</v>
      </c>
      <c r="F14702">
        <v>15755414259</v>
      </c>
      <c r="H14702" t="s">
        <v>77798</v>
      </c>
      <c r="J14702" t="s">
        <v>72074</v>
      </c>
      <c r="K14702" t="s">
        <v>77799</v>
      </c>
      <c r="M14702" t="s">
        <v>7291</v>
      </c>
      <c r="N14702" t="s">
        <v>398</v>
      </c>
      <c r="O14702">
        <v>88005</v>
      </c>
      <c r="P14702" t="s">
        <v>50</v>
      </c>
      <c r="U14702" s="1">
        <v>45428</v>
      </c>
      <c r="V14702" s="1">
        <v>45428</v>
      </c>
      <c r="W14702" s="1">
        <v>45428.64166666667</v>
      </c>
      <c r="X14702" s="1">
        <v>45428.64166666667</v>
      </c>
      <c r="AC14702" t="s">
        <v>53</v>
      </c>
      <c r="AD14702">
        <v>1000000001</v>
      </c>
      <c r="AE14702" s="1">
        <v>39973.351388888892</v>
      </c>
      <c r="AF14702" t="s">
        <v>3377</v>
      </c>
      <c r="AG14702" t="s">
        <v>77800</v>
      </c>
      <c r="AH14702" t="s">
        <v>51</v>
      </c>
      <c r="AJ14702" t="s">
        <v>53</v>
      </c>
      <c r="AK14702" t="s">
        <v>78</v>
      </c>
      <c r="AO14702" t="s">
        <v>5443</v>
      </c>
      <c r="AP14702" s="1">
        <v>45428.640277777777</v>
      </c>
    </row>
    <row r="14703" spans="1:43" x14ac:dyDescent="0.35">
      <c r="A14703" t="s">
        <v>20292</v>
      </c>
      <c r="B14703" t="s">
        <v>20432</v>
      </c>
      <c r="C14703" t="s">
        <v>8971</v>
      </c>
      <c r="F14703">
        <v>13032432298</v>
      </c>
      <c r="H14703" t="s">
        <v>20292</v>
      </c>
      <c r="J14703" t="s">
        <v>77801</v>
      </c>
      <c r="K14703" t="s">
        <v>77802</v>
      </c>
      <c r="M14703" t="s">
        <v>5225</v>
      </c>
      <c r="N14703" t="s">
        <v>287</v>
      </c>
      <c r="O14703">
        <v>80305</v>
      </c>
      <c r="P14703" t="s">
        <v>50</v>
      </c>
      <c r="U14703" s="1">
        <v>45428</v>
      </c>
      <c r="V14703" s="1">
        <v>45428</v>
      </c>
      <c r="W14703" s="1">
        <v>45428.5625</v>
      </c>
      <c r="X14703" s="1">
        <v>45428.5625</v>
      </c>
      <c r="AC14703" t="s">
        <v>53</v>
      </c>
      <c r="AD14703">
        <v>2969698672</v>
      </c>
      <c r="AE14703" s="1">
        <v>42488.597222222219</v>
      </c>
      <c r="AF14703" t="s">
        <v>18325</v>
      </c>
      <c r="AG14703" t="s">
        <v>77803</v>
      </c>
      <c r="AH14703" t="s">
        <v>51</v>
      </c>
      <c r="AJ14703" t="s">
        <v>53</v>
      </c>
      <c r="AK14703" t="s">
        <v>78</v>
      </c>
      <c r="AO14703" t="s">
        <v>5443</v>
      </c>
      <c r="AP14703" s="1">
        <v>45428.561805555553</v>
      </c>
    </row>
    <row r="14704" spans="1:43" x14ac:dyDescent="0.35">
      <c r="A14704" t="s">
        <v>77804</v>
      </c>
      <c r="B14704" t="s">
        <v>1210</v>
      </c>
      <c r="C14704" t="s">
        <v>9111</v>
      </c>
      <c r="F14704" t="s">
        <v>77805</v>
      </c>
      <c r="H14704" t="s">
        <v>77804</v>
      </c>
      <c r="J14704" t="s">
        <v>7142</v>
      </c>
      <c r="K14704" t="s">
        <v>7296</v>
      </c>
      <c r="M14704" t="s">
        <v>7297</v>
      </c>
      <c r="N14704" t="s">
        <v>264</v>
      </c>
      <c r="O14704" t="s">
        <v>7298</v>
      </c>
      <c r="P14704" t="s">
        <v>50</v>
      </c>
      <c r="U14704" s="1">
        <v>45429</v>
      </c>
      <c r="V14704" s="1">
        <v>45429</v>
      </c>
      <c r="W14704" s="1">
        <v>45435.661805555559</v>
      </c>
      <c r="X14704" s="1">
        <v>45435.661805555559</v>
      </c>
      <c r="AC14704" t="s">
        <v>53</v>
      </c>
      <c r="AD14704">
        <v>2969584761</v>
      </c>
      <c r="AE14704" s="1">
        <v>41288.714583333334</v>
      </c>
      <c r="AF14704" t="s">
        <v>7145</v>
      </c>
      <c r="AG14704" t="s">
        <v>77806</v>
      </c>
      <c r="AH14704" t="s">
        <v>51</v>
      </c>
      <c r="AJ14704" t="s">
        <v>53</v>
      </c>
      <c r="AO14704" t="s">
        <v>5443</v>
      </c>
      <c r="AP14704" s="1">
        <v>45459.822222222225</v>
      </c>
    </row>
    <row r="14705" spans="1:43" x14ac:dyDescent="0.35">
      <c r="A14705" t="s">
        <v>77807</v>
      </c>
      <c r="B14705" t="s">
        <v>77808</v>
      </c>
      <c r="C14705" t="s">
        <v>14893</v>
      </c>
      <c r="F14705">
        <v>17202028496</v>
      </c>
      <c r="H14705" t="s">
        <v>77807</v>
      </c>
      <c r="J14705" t="s">
        <v>2763</v>
      </c>
      <c r="K14705" t="s">
        <v>49532</v>
      </c>
      <c r="M14705" t="s">
        <v>298</v>
      </c>
      <c r="N14705" t="s">
        <v>213</v>
      </c>
      <c r="O14705">
        <v>80216</v>
      </c>
      <c r="P14705" t="s">
        <v>50</v>
      </c>
      <c r="U14705" s="1">
        <v>45429</v>
      </c>
      <c r="V14705" s="1">
        <v>45429</v>
      </c>
      <c r="AC14705" t="s">
        <v>53</v>
      </c>
      <c r="AD14705">
        <v>2969558362</v>
      </c>
      <c r="AE14705" s="1">
        <v>40560.525000000001</v>
      </c>
      <c r="AG14705" t="s">
        <v>77809</v>
      </c>
      <c r="AH14705" t="s">
        <v>51</v>
      </c>
      <c r="AJ14705" t="s">
        <v>53</v>
      </c>
      <c r="AO14705" t="s">
        <v>57090</v>
      </c>
    </row>
    <row r="14706" spans="1:43" x14ac:dyDescent="0.35">
      <c r="A14706" t="s">
        <v>77810</v>
      </c>
      <c r="B14706" t="s">
        <v>77811</v>
      </c>
      <c r="C14706" t="s">
        <v>77812</v>
      </c>
      <c r="F14706">
        <v>15058180806</v>
      </c>
      <c r="H14706" t="s">
        <v>77810</v>
      </c>
      <c r="J14706" t="s">
        <v>77813</v>
      </c>
      <c r="K14706" t="s">
        <v>77814</v>
      </c>
      <c r="M14706" t="s">
        <v>419</v>
      </c>
      <c r="N14706" t="s">
        <v>398</v>
      </c>
      <c r="O14706">
        <v>87105</v>
      </c>
      <c r="P14706" t="s">
        <v>50</v>
      </c>
      <c r="U14706" s="1">
        <v>45429</v>
      </c>
      <c r="V14706" s="1">
        <v>45429</v>
      </c>
      <c r="AC14706" t="s">
        <v>53</v>
      </c>
      <c r="AD14706">
        <v>2974044541</v>
      </c>
      <c r="AE14706" s="1">
        <v>45297.211111111108</v>
      </c>
      <c r="AG14706" t="s">
        <v>77815</v>
      </c>
      <c r="AH14706" t="s">
        <v>51</v>
      </c>
      <c r="AJ14706" t="s">
        <v>53</v>
      </c>
      <c r="AO14706" t="s">
        <v>57090</v>
      </c>
    </row>
    <row r="14707" spans="1:43" x14ac:dyDescent="0.35">
      <c r="A14707" t="s">
        <v>77816</v>
      </c>
      <c r="B14707" t="s">
        <v>77817</v>
      </c>
      <c r="C14707" t="s">
        <v>812</v>
      </c>
      <c r="F14707">
        <v>19703145823</v>
      </c>
      <c r="H14707" t="s">
        <v>77818</v>
      </c>
      <c r="J14707" t="s">
        <v>4293</v>
      </c>
      <c r="K14707" t="s">
        <v>77027</v>
      </c>
      <c r="M14707" t="s">
        <v>15792</v>
      </c>
      <c r="N14707" t="s">
        <v>287</v>
      </c>
      <c r="O14707">
        <v>80640</v>
      </c>
      <c r="P14707" t="s">
        <v>50</v>
      </c>
      <c r="U14707" s="1">
        <v>45429</v>
      </c>
      <c r="V14707" s="1">
        <v>45429</v>
      </c>
      <c r="W14707" s="1">
        <v>45429.308333333334</v>
      </c>
      <c r="X14707" s="1">
        <v>45429.308333333334</v>
      </c>
      <c r="AC14707" t="s">
        <v>53</v>
      </c>
      <c r="AD14707">
        <v>2969634929</v>
      </c>
      <c r="AE14707" s="1">
        <v>41799.665972222225</v>
      </c>
      <c r="AF14707" t="s">
        <v>4296</v>
      </c>
      <c r="AG14707" t="s">
        <v>77819</v>
      </c>
      <c r="AH14707" t="s">
        <v>51</v>
      </c>
      <c r="AJ14707" t="s">
        <v>53</v>
      </c>
      <c r="AK14707" t="s">
        <v>78</v>
      </c>
      <c r="AO14707" t="s">
        <v>5443</v>
      </c>
      <c r="AP14707" s="1">
        <v>45439.453472222223</v>
      </c>
    </row>
    <row r="14708" spans="1:43" x14ac:dyDescent="0.35">
      <c r="A14708" t="s">
        <v>77820</v>
      </c>
      <c r="B14708" t="s">
        <v>15243</v>
      </c>
      <c r="C14708" t="s">
        <v>1686</v>
      </c>
      <c r="F14708">
        <v>19153090102</v>
      </c>
      <c r="H14708" t="s">
        <v>77820</v>
      </c>
      <c r="J14708" t="s">
        <v>77821</v>
      </c>
      <c r="K14708" t="s">
        <v>77822</v>
      </c>
      <c r="M14708" t="s">
        <v>148</v>
      </c>
      <c r="N14708" t="s">
        <v>637</v>
      </c>
      <c r="O14708">
        <v>79936</v>
      </c>
      <c r="P14708" t="s">
        <v>50</v>
      </c>
      <c r="U14708" s="1">
        <v>45429</v>
      </c>
      <c r="V14708" s="1">
        <v>45429</v>
      </c>
      <c r="W14708" s="1">
        <v>45429.344444444447</v>
      </c>
      <c r="X14708" s="1">
        <v>45429.344444444447</v>
      </c>
      <c r="AC14708" t="s">
        <v>53</v>
      </c>
      <c r="AD14708">
        <v>2974594278</v>
      </c>
      <c r="AE14708" s="1">
        <v>45429.429861111108</v>
      </c>
      <c r="AF14708" t="s">
        <v>77823</v>
      </c>
      <c r="AG14708" t="s">
        <v>77824</v>
      </c>
      <c r="AH14708" t="s">
        <v>51</v>
      </c>
      <c r="AJ14708" t="s">
        <v>53</v>
      </c>
      <c r="AK14708" t="s">
        <v>78</v>
      </c>
      <c r="AO14708" t="s">
        <v>5443</v>
      </c>
      <c r="AP14708" s="1">
        <v>45429.472222222219</v>
      </c>
      <c r="AQ14708" s="1">
        <v>45429.446527777778</v>
      </c>
    </row>
    <row r="14709" spans="1:43" x14ac:dyDescent="0.35">
      <c r="A14709" t="s">
        <v>77825</v>
      </c>
      <c r="B14709" t="s">
        <v>77826</v>
      </c>
      <c r="C14709" t="s">
        <v>218</v>
      </c>
      <c r="F14709" t="s">
        <v>47</v>
      </c>
      <c r="H14709" t="s">
        <v>77827</v>
      </c>
      <c r="J14709" t="s">
        <v>49</v>
      </c>
      <c r="P14709" t="s">
        <v>50</v>
      </c>
      <c r="U14709" s="1">
        <v>45429</v>
      </c>
      <c r="V14709" s="1">
        <v>45429</v>
      </c>
      <c r="W14709" s="1">
        <v>45429.694444444445</v>
      </c>
      <c r="X14709" s="1">
        <v>45429.694444444445</v>
      </c>
      <c r="AC14709" t="s">
        <v>53</v>
      </c>
      <c r="AD14709">
        <v>1000000000</v>
      </c>
      <c r="AE14709" s="1">
        <v>37295</v>
      </c>
      <c r="AG14709" t="s">
        <v>77828</v>
      </c>
      <c r="AH14709" t="s">
        <v>51</v>
      </c>
      <c r="AJ14709" t="s">
        <v>53</v>
      </c>
      <c r="AO14709" t="s">
        <v>5443</v>
      </c>
      <c r="AP14709" s="1">
        <v>45429.597916666666</v>
      </c>
    </row>
    <row r="14710" spans="1:43" x14ac:dyDescent="0.35">
      <c r="A14710" t="s">
        <v>77829</v>
      </c>
      <c r="B14710" t="s">
        <v>2804</v>
      </c>
      <c r="C14710" t="s">
        <v>27414</v>
      </c>
      <c r="F14710">
        <v>17204356079</v>
      </c>
      <c r="H14710" t="s">
        <v>77829</v>
      </c>
      <c r="J14710" t="s">
        <v>2763</v>
      </c>
      <c r="K14710" t="s">
        <v>49532</v>
      </c>
      <c r="M14710" t="s">
        <v>298</v>
      </c>
      <c r="N14710" t="s">
        <v>213</v>
      </c>
      <c r="O14710">
        <v>80216</v>
      </c>
      <c r="P14710" t="s">
        <v>50</v>
      </c>
      <c r="U14710" s="1">
        <v>45429</v>
      </c>
      <c r="V14710" s="1">
        <v>45429</v>
      </c>
      <c r="AC14710" t="s">
        <v>53</v>
      </c>
      <c r="AD14710">
        <v>2969558362</v>
      </c>
      <c r="AE14710" s="1">
        <v>40560.525000000001</v>
      </c>
      <c r="AG14710" t="s">
        <v>77830</v>
      </c>
      <c r="AH14710" t="s">
        <v>51</v>
      </c>
      <c r="AJ14710" t="s">
        <v>53</v>
      </c>
      <c r="AO14710" t="s">
        <v>57090</v>
      </c>
    </row>
    <row r="14711" spans="1:43" x14ac:dyDescent="0.35">
      <c r="A14711" t="s">
        <v>77831</v>
      </c>
      <c r="B14711" t="s">
        <v>77832</v>
      </c>
      <c r="C14711" t="s">
        <v>27414</v>
      </c>
      <c r="F14711">
        <v>17208142649</v>
      </c>
      <c r="H14711" t="s">
        <v>77831</v>
      </c>
      <c r="J14711" t="s">
        <v>2763</v>
      </c>
      <c r="K14711" t="s">
        <v>49532</v>
      </c>
      <c r="M14711" t="s">
        <v>298</v>
      </c>
      <c r="N14711" t="s">
        <v>213</v>
      </c>
      <c r="O14711">
        <v>80216</v>
      </c>
      <c r="P14711" t="s">
        <v>50</v>
      </c>
      <c r="U14711" s="1">
        <v>45429</v>
      </c>
      <c r="V14711" s="1">
        <v>45429</v>
      </c>
      <c r="AC14711" t="s">
        <v>53</v>
      </c>
      <c r="AD14711">
        <v>2969558362</v>
      </c>
      <c r="AE14711" s="1">
        <v>40560.525000000001</v>
      </c>
      <c r="AG14711" t="s">
        <v>77833</v>
      </c>
      <c r="AH14711" t="s">
        <v>51</v>
      </c>
      <c r="AJ14711" t="s">
        <v>53</v>
      </c>
      <c r="AO14711" t="s">
        <v>57090</v>
      </c>
    </row>
    <row r="14712" spans="1:43" x14ac:dyDescent="0.35">
      <c r="A14712" t="s">
        <v>77834</v>
      </c>
      <c r="B14712" t="s">
        <v>29043</v>
      </c>
      <c r="C14712" t="s">
        <v>46891</v>
      </c>
      <c r="F14712">
        <v>17206300051</v>
      </c>
      <c r="H14712" t="s">
        <v>77834</v>
      </c>
      <c r="J14712" t="s">
        <v>2763</v>
      </c>
      <c r="K14712" t="s">
        <v>49532</v>
      </c>
      <c r="M14712" t="s">
        <v>298</v>
      </c>
      <c r="N14712" t="s">
        <v>213</v>
      </c>
      <c r="O14712">
        <v>80216</v>
      </c>
      <c r="P14712" t="s">
        <v>50</v>
      </c>
      <c r="U14712" s="1">
        <v>45429</v>
      </c>
      <c r="V14712" s="1">
        <v>45429</v>
      </c>
      <c r="AC14712" t="s">
        <v>53</v>
      </c>
      <c r="AD14712">
        <v>2969558362</v>
      </c>
      <c r="AE14712" s="1">
        <v>40560.525000000001</v>
      </c>
      <c r="AG14712" t="s">
        <v>77835</v>
      </c>
      <c r="AH14712" t="s">
        <v>51</v>
      </c>
      <c r="AJ14712" t="s">
        <v>53</v>
      </c>
      <c r="AO14712" t="s">
        <v>57090</v>
      </c>
    </row>
    <row r="14713" spans="1:43" x14ac:dyDescent="0.35">
      <c r="A14713" t="s">
        <v>77836</v>
      </c>
      <c r="B14713" t="s">
        <v>77837</v>
      </c>
      <c r="C14713" t="s">
        <v>77838</v>
      </c>
      <c r="F14713" t="s">
        <v>77839</v>
      </c>
      <c r="H14713" t="s">
        <v>77836</v>
      </c>
      <c r="J14713" t="s">
        <v>77840</v>
      </c>
      <c r="K14713" t="s">
        <v>77841</v>
      </c>
      <c r="M14713" t="s">
        <v>11171</v>
      </c>
      <c r="N14713" t="s">
        <v>253</v>
      </c>
      <c r="O14713">
        <v>87045</v>
      </c>
      <c r="P14713" t="s">
        <v>50</v>
      </c>
      <c r="U14713" s="1">
        <v>45429</v>
      </c>
      <c r="V14713" s="1">
        <v>45429</v>
      </c>
      <c r="W14713" s="1">
        <v>45429.693055555559</v>
      </c>
      <c r="X14713" s="1">
        <v>45429.693055555559</v>
      </c>
      <c r="AC14713" t="s">
        <v>53</v>
      </c>
      <c r="AD14713">
        <v>1000000001</v>
      </c>
      <c r="AE14713" s="1">
        <v>39973.351388888892</v>
      </c>
      <c r="AF14713" t="s">
        <v>3377</v>
      </c>
      <c r="AG14713" t="s">
        <v>77842</v>
      </c>
      <c r="AH14713" t="s">
        <v>51</v>
      </c>
      <c r="AJ14713" t="s">
        <v>53</v>
      </c>
      <c r="AK14713" t="s">
        <v>78</v>
      </c>
      <c r="AO14713" t="s">
        <v>5443</v>
      </c>
      <c r="AP14713" s="1">
        <v>45432.51458333333</v>
      </c>
    </row>
    <row r="14714" spans="1:43" x14ac:dyDescent="0.35">
      <c r="A14714" t="s">
        <v>77843</v>
      </c>
      <c r="B14714" t="s">
        <v>77844</v>
      </c>
      <c r="C14714" t="s">
        <v>97</v>
      </c>
      <c r="F14714">
        <v>17193020063</v>
      </c>
      <c r="H14714" t="s">
        <v>77845</v>
      </c>
      <c r="J14714" t="s">
        <v>77846</v>
      </c>
      <c r="K14714" t="s">
        <v>77847</v>
      </c>
      <c r="M14714" t="s">
        <v>2700</v>
      </c>
      <c r="N14714" t="s">
        <v>287</v>
      </c>
      <c r="O14714">
        <v>80915</v>
      </c>
      <c r="P14714" t="s">
        <v>50</v>
      </c>
      <c r="U14714" s="1">
        <v>45429</v>
      </c>
      <c r="V14714" s="1">
        <v>45429</v>
      </c>
      <c r="W14714" s="1">
        <v>45429.569444444445</v>
      </c>
      <c r="X14714" s="1">
        <v>45429.569444444445</v>
      </c>
      <c r="AC14714" t="s">
        <v>53</v>
      </c>
      <c r="AD14714">
        <v>1000000001</v>
      </c>
      <c r="AE14714" s="1">
        <v>39973.351388888892</v>
      </c>
      <c r="AF14714" t="s">
        <v>3377</v>
      </c>
      <c r="AG14714" t="s">
        <v>77848</v>
      </c>
      <c r="AH14714" t="s">
        <v>51</v>
      </c>
      <c r="AJ14714" t="s">
        <v>53</v>
      </c>
      <c r="AK14714" t="s">
        <v>78</v>
      </c>
      <c r="AO14714" t="s">
        <v>5443</v>
      </c>
      <c r="AP14714" s="1">
        <v>45429.567361111112</v>
      </c>
    </row>
    <row r="14715" spans="1:43" x14ac:dyDescent="0.35">
      <c r="A14715" t="s">
        <v>77849</v>
      </c>
      <c r="B14715" t="s">
        <v>18751</v>
      </c>
      <c r="C14715" t="s">
        <v>2615</v>
      </c>
      <c r="F14715">
        <v>17192528125</v>
      </c>
      <c r="H14715" t="s">
        <v>77849</v>
      </c>
      <c r="J14715" t="s">
        <v>29812</v>
      </c>
      <c r="K14715" t="s">
        <v>77850</v>
      </c>
      <c r="M14715" t="s">
        <v>431</v>
      </c>
      <c r="N14715" t="s">
        <v>287</v>
      </c>
      <c r="O14715">
        <v>80112</v>
      </c>
      <c r="P14715" t="s">
        <v>50</v>
      </c>
      <c r="U14715" s="1">
        <v>45429</v>
      </c>
      <c r="V14715" s="1">
        <v>45429</v>
      </c>
      <c r="W14715" s="1">
        <v>45429.560416666667</v>
      </c>
      <c r="X14715" s="1">
        <v>45429.560416666667</v>
      </c>
      <c r="AC14715" t="s">
        <v>53</v>
      </c>
      <c r="AD14715">
        <v>1000000001</v>
      </c>
      <c r="AE14715" s="1">
        <v>39973.351388888892</v>
      </c>
      <c r="AF14715" t="s">
        <v>3377</v>
      </c>
      <c r="AG14715" t="s">
        <v>77851</v>
      </c>
      <c r="AH14715" t="s">
        <v>51</v>
      </c>
      <c r="AJ14715" t="s">
        <v>53</v>
      </c>
      <c r="AK14715" t="s">
        <v>78</v>
      </c>
      <c r="AO14715" t="s">
        <v>51552</v>
      </c>
    </row>
    <row r="14716" spans="1:43" x14ac:dyDescent="0.35">
      <c r="A14716" t="s">
        <v>77852</v>
      </c>
      <c r="B14716" t="s">
        <v>1180</v>
      </c>
      <c r="C14716" t="s">
        <v>89</v>
      </c>
      <c r="F14716">
        <v>17208418527</v>
      </c>
      <c r="H14716" t="s">
        <v>77852</v>
      </c>
      <c r="J14716" t="s">
        <v>77853</v>
      </c>
      <c r="K14716" t="s">
        <v>77854</v>
      </c>
      <c r="M14716" t="s">
        <v>64</v>
      </c>
      <c r="N14716" t="s">
        <v>287</v>
      </c>
      <c r="O14716">
        <v>80022</v>
      </c>
      <c r="P14716" t="s">
        <v>50</v>
      </c>
      <c r="U14716" s="1">
        <v>45429</v>
      </c>
      <c r="V14716" s="1">
        <v>45429</v>
      </c>
      <c r="W14716" s="1">
        <v>45429.397916666669</v>
      </c>
      <c r="X14716" s="1">
        <v>45429.397916666669</v>
      </c>
      <c r="AC14716" t="s">
        <v>53</v>
      </c>
      <c r="AD14716">
        <v>1000000001</v>
      </c>
      <c r="AE14716" s="1">
        <v>39973.351388888892</v>
      </c>
      <c r="AF14716" t="s">
        <v>3377</v>
      </c>
      <c r="AG14716" t="s">
        <v>77855</v>
      </c>
      <c r="AH14716" t="s">
        <v>51</v>
      </c>
      <c r="AJ14716" t="s">
        <v>53</v>
      </c>
      <c r="AK14716" t="s">
        <v>78</v>
      </c>
      <c r="AO14716" t="s">
        <v>51552</v>
      </c>
    </row>
    <row r="14717" spans="1:43" x14ac:dyDescent="0.35">
      <c r="A14717" t="s">
        <v>77856</v>
      </c>
      <c r="B14717" t="s">
        <v>1299</v>
      </c>
      <c r="C14717" t="s">
        <v>9837</v>
      </c>
      <c r="F14717">
        <v>15755412613</v>
      </c>
      <c r="H14717" t="s">
        <v>77857</v>
      </c>
      <c r="J14717" t="s">
        <v>36538</v>
      </c>
      <c r="K14717" t="s">
        <v>77858</v>
      </c>
      <c r="L14717" t="s">
        <v>77859</v>
      </c>
      <c r="M14717" t="s">
        <v>7291</v>
      </c>
      <c r="N14717" t="s">
        <v>398</v>
      </c>
      <c r="O14717">
        <v>88001</v>
      </c>
      <c r="P14717" t="s">
        <v>50</v>
      </c>
      <c r="U14717" s="1">
        <v>45429</v>
      </c>
      <c r="V14717" s="1">
        <v>45429</v>
      </c>
      <c r="W14717" s="1">
        <v>45429.341666666667</v>
      </c>
      <c r="X14717" s="1">
        <v>45429.341666666667</v>
      </c>
      <c r="AC14717" t="s">
        <v>53</v>
      </c>
      <c r="AD14717">
        <v>1000000001</v>
      </c>
      <c r="AE14717" s="1">
        <v>39973.351388888892</v>
      </c>
      <c r="AF14717" t="s">
        <v>3377</v>
      </c>
      <c r="AG14717" t="s">
        <v>77860</v>
      </c>
      <c r="AH14717" t="s">
        <v>51</v>
      </c>
      <c r="AJ14717" t="s">
        <v>53</v>
      </c>
      <c r="AK14717" t="s">
        <v>78</v>
      </c>
      <c r="AO14717" t="s">
        <v>5443</v>
      </c>
      <c r="AP14717" s="1">
        <v>45429.341666666667</v>
      </c>
    </row>
    <row r="14718" spans="1:43" x14ac:dyDescent="0.35">
      <c r="A14718" t="s">
        <v>77861</v>
      </c>
      <c r="B14718" t="s">
        <v>747</v>
      </c>
      <c r="C14718" t="s">
        <v>3185</v>
      </c>
      <c r="F14718">
        <v>17196393924</v>
      </c>
      <c r="H14718" t="s">
        <v>77861</v>
      </c>
      <c r="J14718" t="s">
        <v>77862</v>
      </c>
      <c r="K14718" t="s">
        <v>77863</v>
      </c>
      <c r="M14718" t="s">
        <v>35708</v>
      </c>
      <c r="N14718" t="s">
        <v>19616</v>
      </c>
      <c r="O14718">
        <v>32244</v>
      </c>
      <c r="P14718" t="s">
        <v>50</v>
      </c>
      <c r="U14718" s="1">
        <v>45429</v>
      </c>
      <c r="V14718" s="1">
        <v>45429</v>
      </c>
      <c r="W14718" s="1">
        <v>45429.4375</v>
      </c>
      <c r="X14718" s="1">
        <v>45429.4375</v>
      </c>
      <c r="AC14718" t="s">
        <v>53</v>
      </c>
      <c r="AD14718">
        <v>1000000001</v>
      </c>
      <c r="AE14718" s="1">
        <v>39973.351388888892</v>
      </c>
      <c r="AF14718" t="s">
        <v>3377</v>
      </c>
      <c r="AG14718" t="s">
        <v>77864</v>
      </c>
      <c r="AH14718" t="s">
        <v>51</v>
      </c>
      <c r="AJ14718" t="s">
        <v>53</v>
      </c>
      <c r="AK14718" t="s">
        <v>78</v>
      </c>
      <c r="AO14718" t="s">
        <v>51983</v>
      </c>
      <c r="AP14718" s="1">
        <v>45454.666666666664</v>
      </c>
      <c r="AQ14718" s="1">
        <v>45430.570833333331</v>
      </c>
    </row>
    <row r="14719" spans="1:43" x14ac:dyDescent="0.35">
      <c r="A14719" t="s">
        <v>77865</v>
      </c>
      <c r="B14719" t="s">
        <v>77866</v>
      </c>
      <c r="C14719" t="s">
        <v>12100</v>
      </c>
      <c r="F14719">
        <v>19708482911</v>
      </c>
      <c r="H14719" t="s">
        <v>77867</v>
      </c>
      <c r="J14719" t="s">
        <v>77868</v>
      </c>
      <c r="K14719" t="s">
        <v>77869</v>
      </c>
      <c r="M14719" t="s">
        <v>77870</v>
      </c>
      <c r="N14719" t="s">
        <v>287</v>
      </c>
      <c r="O14719">
        <v>80759</v>
      </c>
      <c r="P14719" t="s">
        <v>50</v>
      </c>
      <c r="U14719" s="1">
        <v>45429</v>
      </c>
      <c r="V14719" s="1">
        <v>45429</v>
      </c>
      <c r="W14719" s="1">
        <v>45429.404166666667</v>
      </c>
      <c r="X14719" s="1">
        <v>45429.404166666667</v>
      </c>
      <c r="AC14719" t="s">
        <v>53</v>
      </c>
      <c r="AD14719">
        <v>1000000001</v>
      </c>
      <c r="AE14719" s="1">
        <v>39973.351388888892</v>
      </c>
      <c r="AF14719" t="s">
        <v>3377</v>
      </c>
      <c r="AG14719" t="s">
        <v>77871</v>
      </c>
      <c r="AH14719" t="s">
        <v>51</v>
      </c>
      <c r="AJ14719" t="s">
        <v>53</v>
      </c>
      <c r="AK14719" t="s">
        <v>78</v>
      </c>
      <c r="AO14719" t="s">
        <v>5443</v>
      </c>
      <c r="AP14719" s="1">
        <v>45429.40347222222</v>
      </c>
    </row>
    <row r="14720" spans="1:43" x14ac:dyDescent="0.35">
      <c r="A14720" t="s">
        <v>77872</v>
      </c>
      <c r="B14720" t="s">
        <v>52158</v>
      </c>
      <c r="C14720" t="s">
        <v>727</v>
      </c>
      <c r="F14720">
        <v>17205760884</v>
      </c>
      <c r="H14720" t="s">
        <v>77873</v>
      </c>
      <c r="J14720" t="s">
        <v>19107</v>
      </c>
      <c r="K14720" t="s">
        <v>47508</v>
      </c>
      <c r="M14720" t="s">
        <v>75181</v>
      </c>
      <c r="N14720" t="s">
        <v>10540</v>
      </c>
      <c r="O14720">
        <v>37950</v>
      </c>
      <c r="P14720" t="s">
        <v>50</v>
      </c>
      <c r="U14720" s="1">
        <v>45429</v>
      </c>
      <c r="V14720" s="1">
        <v>45429</v>
      </c>
      <c r="W14720" s="1">
        <v>45429.556944444441</v>
      </c>
      <c r="X14720" s="1">
        <v>45429.556944444441</v>
      </c>
      <c r="AC14720" t="s">
        <v>53</v>
      </c>
      <c r="AD14720">
        <v>2969474637</v>
      </c>
      <c r="AE14720" s="1">
        <v>37110.529861111114</v>
      </c>
      <c r="AF14720" t="s">
        <v>75182</v>
      </c>
      <c r="AG14720" t="s">
        <v>77874</v>
      </c>
      <c r="AH14720" t="s">
        <v>51</v>
      </c>
      <c r="AJ14720" t="s">
        <v>53</v>
      </c>
      <c r="AK14720" t="s">
        <v>78</v>
      </c>
      <c r="AO14720" t="s">
        <v>5443</v>
      </c>
      <c r="AP14720" s="1">
        <v>45467.465277777781</v>
      </c>
      <c r="AQ14720" s="1">
        <v>45435.6</v>
      </c>
    </row>
    <row r="14721" spans="1:43" x14ac:dyDescent="0.35">
      <c r="A14721" t="s">
        <v>77875</v>
      </c>
      <c r="B14721" t="s">
        <v>4903</v>
      </c>
      <c r="C14721" t="s">
        <v>47074</v>
      </c>
      <c r="F14721">
        <v>17208338682</v>
      </c>
      <c r="H14721" t="s">
        <v>77875</v>
      </c>
      <c r="J14721" t="s">
        <v>3789</v>
      </c>
      <c r="K14721" t="s">
        <v>24118</v>
      </c>
      <c r="M14721" t="s">
        <v>2815</v>
      </c>
      <c r="N14721" t="s">
        <v>287</v>
      </c>
      <c r="O14721">
        <v>80019</v>
      </c>
      <c r="P14721" t="s">
        <v>50</v>
      </c>
      <c r="U14721" s="1">
        <v>45430</v>
      </c>
      <c r="V14721" s="1">
        <v>45430</v>
      </c>
      <c r="W14721" s="1">
        <v>45430.511111111111</v>
      </c>
      <c r="X14721" s="1">
        <v>45430.511111111111</v>
      </c>
      <c r="AC14721" t="s">
        <v>53</v>
      </c>
      <c r="AD14721">
        <v>1000000001</v>
      </c>
      <c r="AE14721" s="1">
        <v>39973.351388888892</v>
      </c>
      <c r="AF14721" t="s">
        <v>3377</v>
      </c>
      <c r="AG14721" t="s">
        <v>77876</v>
      </c>
      <c r="AH14721" t="s">
        <v>51</v>
      </c>
      <c r="AJ14721" t="s">
        <v>53</v>
      </c>
      <c r="AK14721" t="s">
        <v>78</v>
      </c>
      <c r="AO14721" t="s">
        <v>5443</v>
      </c>
      <c r="AP14721" s="1">
        <v>45430.510416666664</v>
      </c>
    </row>
    <row r="14722" spans="1:43" x14ac:dyDescent="0.35">
      <c r="A14722" t="s">
        <v>77877</v>
      </c>
      <c r="B14722" t="s">
        <v>15549</v>
      </c>
      <c r="C14722" t="s">
        <v>2482</v>
      </c>
      <c r="F14722">
        <v>17207717955</v>
      </c>
      <c r="H14722" t="s">
        <v>77877</v>
      </c>
      <c r="J14722" t="s">
        <v>77878</v>
      </c>
      <c r="K14722" t="s">
        <v>77879</v>
      </c>
      <c r="M14722" t="s">
        <v>77880</v>
      </c>
      <c r="N14722" t="s">
        <v>287</v>
      </c>
      <c r="O14722">
        <v>81623</v>
      </c>
      <c r="P14722" t="s">
        <v>50</v>
      </c>
      <c r="U14722" s="1">
        <v>45430</v>
      </c>
      <c r="V14722" s="1">
        <v>45430</v>
      </c>
      <c r="W14722" s="1">
        <v>45430.629166666666</v>
      </c>
      <c r="X14722" s="1">
        <v>45430.629166666666</v>
      </c>
      <c r="AC14722" t="s">
        <v>53</v>
      </c>
      <c r="AD14722">
        <v>1000000001</v>
      </c>
      <c r="AE14722" s="1">
        <v>39973.351388888892</v>
      </c>
      <c r="AF14722" t="s">
        <v>3377</v>
      </c>
      <c r="AG14722" t="s">
        <v>77881</v>
      </c>
      <c r="AH14722" t="s">
        <v>51</v>
      </c>
      <c r="AJ14722" t="s">
        <v>53</v>
      </c>
      <c r="AK14722" t="s">
        <v>78</v>
      </c>
      <c r="AO14722" t="s">
        <v>5443</v>
      </c>
      <c r="AP14722" s="1">
        <v>45431.926388888889</v>
      </c>
      <c r="AQ14722" s="1">
        <v>45431.929861111108</v>
      </c>
    </row>
    <row r="14723" spans="1:43" x14ac:dyDescent="0.35">
      <c r="A14723" t="s">
        <v>77882</v>
      </c>
      <c r="B14723" t="s">
        <v>77883</v>
      </c>
      <c r="C14723" t="s">
        <v>26637</v>
      </c>
      <c r="F14723">
        <v>5544997438966</v>
      </c>
      <c r="H14723" t="s">
        <v>77882</v>
      </c>
      <c r="J14723" t="s">
        <v>77884</v>
      </c>
      <c r="M14723" t="s">
        <v>287</v>
      </c>
      <c r="N14723" t="s">
        <v>77885</v>
      </c>
      <c r="O14723">
        <v>86690000</v>
      </c>
      <c r="P14723" t="s">
        <v>16594</v>
      </c>
      <c r="U14723" s="1">
        <v>45431</v>
      </c>
      <c r="V14723" s="1">
        <v>45431</v>
      </c>
      <c r="W14723" s="1">
        <v>45433.370833333334</v>
      </c>
      <c r="X14723" s="1">
        <v>45433.370833333334</v>
      </c>
      <c r="AC14723" t="s">
        <v>53</v>
      </c>
      <c r="AD14723">
        <v>1000000001</v>
      </c>
      <c r="AE14723" s="1">
        <v>39973.351388888892</v>
      </c>
      <c r="AF14723" t="s">
        <v>3377</v>
      </c>
      <c r="AG14723" t="s">
        <v>77886</v>
      </c>
      <c r="AH14723" t="s">
        <v>51</v>
      </c>
      <c r="AJ14723" t="s">
        <v>53</v>
      </c>
      <c r="AO14723" t="s">
        <v>5443</v>
      </c>
      <c r="AP14723" s="1">
        <v>45431.861805555556</v>
      </c>
    </row>
    <row r="14724" spans="1:43" x14ac:dyDescent="0.35">
      <c r="A14724" t="s">
        <v>77887</v>
      </c>
      <c r="B14724" t="s">
        <v>77888</v>
      </c>
      <c r="C14724" t="s">
        <v>77889</v>
      </c>
      <c r="F14724">
        <v>17206926710</v>
      </c>
      <c r="H14724" t="s">
        <v>77890</v>
      </c>
      <c r="J14724" t="s">
        <v>4293</v>
      </c>
      <c r="K14724" t="s">
        <v>77891</v>
      </c>
      <c r="M14724" t="s">
        <v>66032</v>
      </c>
      <c r="N14724" t="s">
        <v>592</v>
      </c>
      <c r="O14724">
        <v>82007</v>
      </c>
      <c r="P14724" t="s">
        <v>50</v>
      </c>
      <c r="U14724" s="1">
        <v>45431</v>
      </c>
      <c r="V14724" s="1">
        <v>45431</v>
      </c>
      <c r="W14724" s="1">
        <v>45431.534722222219</v>
      </c>
      <c r="X14724" s="1">
        <v>45431.534722222219</v>
      </c>
      <c r="AC14724" t="s">
        <v>53</v>
      </c>
      <c r="AD14724">
        <v>2969634929</v>
      </c>
      <c r="AE14724" s="1">
        <v>41799.665972222225</v>
      </c>
      <c r="AF14724" t="s">
        <v>4296</v>
      </c>
      <c r="AG14724" t="s">
        <v>77892</v>
      </c>
      <c r="AH14724" t="s">
        <v>51</v>
      </c>
      <c r="AJ14724" t="s">
        <v>53</v>
      </c>
      <c r="AK14724" t="s">
        <v>78</v>
      </c>
      <c r="AO14724" t="s">
        <v>5443</v>
      </c>
      <c r="AP14724" s="1">
        <v>45431.534722222219</v>
      </c>
    </row>
    <row r="14725" spans="1:43" x14ac:dyDescent="0.35">
      <c r="A14725" t="s">
        <v>77893</v>
      </c>
      <c r="B14725" t="s">
        <v>71175</v>
      </c>
      <c r="C14725" t="s">
        <v>8770</v>
      </c>
      <c r="F14725" t="s">
        <v>77894</v>
      </c>
      <c r="H14725" t="s">
        <v>77895</v>
      </c>
      <c r="J14725" t="s">
        <v>11720</v>
      </c>
      <c r="K14725" t="s">
        <v>6655</v>
      </c>
      <c r="M14725" t="s">
        <v>6656</v>
      </c>
      <c r="N14725" t="s">
        <v>6657</v>
      </c>
      <c r="O14725">
        <v>68102</v>
      </c>
      <c r="P14725" t="s">
        <v>50</v>
      </c>
      <c r="U14725" s="1">
        <v>45432</v>
      </c>
      <c r="V14725" s="1">
        <v>45432</v>
      </c>
      <c r="AC14725" t="s">
        <v>53</v>
      </c>
      <c r="AD14725">
        <v>2969472760</v>
      </c>
      <c r="AE14725" s="1">
        <v>36916.71597222222</v>
      </c>
      <c r="AG14725" t="s">
        <v>77896</v>
      </c>
      <c r="AH14725" t="s">
        <v>51</v>
      </c>
      <c r="AJ14725" t="s">
        <v>53</v>
      </c>
      <c r="AO14725" t="s">
        <v>5443</v>
      </c>
    </row>
    <row r="14726" spans="1:43" x14ac:dyDescent="0.35">
      <c r="A14726" t="s">
        <v>77897</v>
      </c>
      <c r="B14726" t="s">
        <v>45299</v>
      </c>
      <c r="C14726" t="s">
        <v>7753</v>
      </c>
      <c r="F14726">
        <v>15754912504</v>
      </c>
      <c r="H14726" t="s">
        <v>77897</v>
      </c>
      <c r="J14726" t="s">
        <v>77898</v>
      </c>
      <c r="K14726" t="s">
        <v>77899</v>
      </c>
      <c r="M14726" t="s">
        <v>77900</v>
      </c>
      <c r="N14726" t="s">
        <v>398</v>
      </c>
      <c r="O14726">
        <v>88352</v>
      </c>
      <c r="P14726" t="s">
        <v>50</v>
      </c>
      <c r="U14726" s="1">
        <v>45432</v>
      </c>
      <c r="V14726" s="1">
        <v>45432</v>
      </c>
      <c r="W14726" s="1">
        <v>45432.270138888889</v>
      </c>
      <c r="X14726" s="1">
        <v>45432.270138888889</v>
      </c>
      <c r="AC14726" t="s">
        <v>53</v>
      </c>
      <c r="AD14726">
        <v>2969957402</v>
      </c>
      <c r="AE14726" s="1">
        <v>43907.586805555555</v>
      </c>
      <c r="AF14726" t="s">
        <v>14258</v>
      </c>
      <c r="AG14726" t="s">
        <v>77901</v>
      </c>
      <c r="AH14726" t="s">
        <v>51</v>
      </c>
      <c r="AJ14726" t="s">
        <v>53</v>
      </c>
      <c r="AK14726" t="s">
        <v>78</v>
      </c>
      <c r="AO14726" t="s">
        <v>5443</v>
      </c>
      <c r="AP14726" s="1">
        <v>45432.406944444447</v>
      </c>
    </row>
    <row r="14727" spans="1:43" x14ac:dyDescent="0.35">
      <c r="A14727" t="s">
        <v>77902</v>
      </c>
      <c r="B14727" t="s">
        <v>77903</v>
      </c>
      <c r="C14727" t="s">
        <v>969</v>
      </c>
      <c r="F14727">
        <v>19702163383</v>
      </c>
      <c r="H14727" t="s">
        <v>77902</v>
      </c>
      <c r="J14727" t="s">
        <v>77904</v>
      </c>
      <c r="K14727" t="s">
        <v>77905</v>
      </c>
      <c r="M14727" t="s">
        <v>77906</v>
      </c>
      <c r="N14727" t="s">
        <v>287</v>
      </c>
      <c r="O14727" t="s">
        <v>77907</v>
      </c>
      <c r="P14727" t="s">
        <v>50</v>
      </c>
      <c r="U14727" s="1">
        <v>45432</v>
      </c>
      <c r="V14727" s="1">
        <v>45432</v>
      </c>
      <c r="W14727" s="1">
        <v>45432.507638888892</v>
      </c>
      <c r="X14727" s="1">
        <v>45432.507638888892</v>
      </c>
      <c r="AC14727" t="s">
        <v>53</v>
      </c>
      <c r="AD14727">
        <v>2972377143</v>
      </c>
      <c r="AE14727" s="1">
        <v>44974.376388888886</v>
      </c>
      <c r="AF14727" t="s">
        <v>77908</v>
      </c>
      <c r="AG14727" t="s">
        <v>77909</v>
      </c>
      <c r="AH14727" t="s">
        <v>51</v>
      </c>
      <c r="AJ14727" t="s">
        <v>53</v>
      </c>
      <c r="AK14727" t="s">
        <v>78</v>
      </c>
      <c r="AO14727" t="s">
        <v>5443</v>
      </c>
      <c r="AP14727" s="1">
        <v>45432.57708333333</v>
      </c>
      <c r="AQ14727" s="1">
        <v>45432.563888888886</v>
      </c>
    </row>
    <row r="14728" spans="1:43" x14ac:dyDescent="0.35">
      <c r="A14728" t="s">
        <v>77910</v>
      </c>
      <c r="B14728" t="s">
        <v>35141</v>
      </c>
      <c r="C14728" t="s">
        <v>77911</v>
      </c>
      <c r="F14728">
        <v>15755712408</v>
      </c>
      <c r="H14728" t="s">
        <v>77912</v>
      </c>
      <c r="J14728" t="s">
        <v>77913</v>
      </c>
      <c r="K14728" t="s">
        <v>77914</v>
      </c>
      <c r="M14728" t="s">
        <v>77915</v>
      </c>
      <c r="N14728" t="s">
        <v>398</v>
      </c>
      <c r="O14728">
        <v>88048</v>
      </c>
      <c r="P14728" t="s">
        <v>50</v>
      </c>
      <c r="U14728" s="1">
        <v>45432</v>
      </c>
      <c r="V14728" s="1">
        <v>45432</v>
      </c>
      <c r="W14728" s="1">
        <v>45432.661111111112</v>
      </c>
      <c r="X14728" s="1">
        <v>45432.661111111112</v>
      </c>
      <c r="AC14728" t="s">
        <v>53</v>
      </c>
      <c r="AD14728">
        <v>2974627619</v>
      </c>
      <c r="AE14728" s="1">
        <v>45432.697916666664</v>
      </c>
      <c r="AF14728" t="s">
        <v>77916</v>
      </c>
      <c r="AG14728" t="s">
        <v>77917</v>
      </c>
      <c r="AH14728" t="s">
        <v>51</v>
      </c>
      <c r="AJ14728" t="s">
        <v>53</v>
      </c>
      <c r="AK14728" t="s">
        <v>78</v>
      </c>
      <c r="AO14728" t="s">
        <v>5443</v>
      </c>
      <c r="AP14728" s="1">
        <v>45433.461111111108</v>
      </c>
      <c r="AQ14728" s="1">
        <v>45433.456944444442</v>
      </c>
    </row>
    <row r="14729" spans="1:43" x14ac:dyDescent="0.35">
      <c r="A14729">
        <v>379430</v>
      </c>
      <c r="B14729" t="s">
        <v>2311</v>
      </c>
      <c r="C14729" t="s">
        <v>5032</v>
      </c>
      <c r="F14729" t="s">
        <v>77918</v>
      </c>
      <c r="H14729" t="s">
        <v>43442</v>
      </c>
      <c r="J14729" t="s">
        <v>12614</v>
      </c>
      <c r="M14729" t="s">
        <v>4326</v>
      </c>
      <c r="N14729" t="s">
        <v>287</v>
      </c>
      <c r="O14729">
        <v>80643</v>
      </c>
      <c r="P14729" t="s">
        <v>50</v>
      </c>
      <c r="U14729" s="1">
        <v>45432</v>
      </c>
      <c r="V14729" s="1">
        <v>45432</v>
      </c>
      <c r="AC14729" t="s">
        <v>53</v>
      </c>
      <c r="AD14729">
        <v>2969543968</v>
      </c>
      <c r="AE14729" s="1">
        <v>40032.470138888886</v>
      </c>
      <c r="AG14729" t="s">
        <v>77919</v>
      </c>
      <c r="AH14729" t="s">
        <v>51</v>
      </c>
      <c r="AJ14729" t="s">
        <v>53</v>
      </c>
      <c r="AO14729" t="s">
        <v>57090</v>
      </c>
    </row>
    <row r="14730" spans="1:43" x14ac:dyDescent="0.35">
      <c r="A14730">
        <v>373346</v>
      </c>
      <c r="B14730" t="s">
        <v>24836</v>
      </c>
      <c r="C14730" t="s">
        <v>3191</v>
      </c>
      <c r="F14730" t="s">
        <v>77918</v>
      </c>
      <c r="H14730" t="s">
        <v>43631</v>
      </c>
      <c r="J14730" t="s">
        <v>12614</v>
      </c>
      <c r="M14730" t="s">
        <v>3571</v>
      </c>
      <c r="N14730" t="s">
        <v>287</v>
      </c>
      <c r="O14730">
        <v>80022</v>
      </c>
      <c r="P14730" t="s">
        <v>50</v>
      </c>
      <c r="U14730" s="1">
        <v>45432</v>
      </c>
      <c r="V14730" s="1">
        <v>45432</v>
      </c>
      <c r="AC14730" t="s">
        <v>53</v>
      </c>
      <c r="AD14730">
        <v>2969543968</v>
      </c>
      <c r="AE14730" s="1">
        <v>40032.470138888886</v>
      </c>
      <c r="AG14730" t="s">
        <v>77920</v>
      </c>
      <c r="AH14730" t="s">
        <v>51</v>
      </c>
      <c r="AJ14730" t="s">
        <v>53</v>
      </c>
      <c r="AO14730" t="s">
        <v>57090</v>
      </c>
    </row>
    <row r="14731" spans="1:43" x14ac:dyDescent="0.35">
      <c r="A14731">
        <v>367458</v>
      </c>
      <c r="B14731" t="s">
        <v>903</v>
      </c>
      <c r="C14731" t="s">
        <v>77921</v>
      </c>
      <c r="F14731" t="s">
        <v>77918</v>
      </c>
      <c r="H14731" t="s">
        <v>43631</v>
      </c>
      <c r="M14731" t="s">
        <v>3571</v>
      </c>
      <c r="N14731" t="s">
        <v>287</v>
      </c>
      <c r="O14731">
        <v>80022</v>
      </c>
      <c r="P14731" t="s">
        <v>50</v>
      </c>
      <c r="U14731" s="1">
        <v>45432</v>
      </c>
      <c r="V14731" s="1">
        <v>45432</v>
      </c>
      <c r="AC14731" t="s">
        <v>53</v>
      </c>
      <c r="AD14731">
        <v>9999999999</v>
      </c>
      <c r="AE14731" s="1">
        <v>45196</v>
      </c>
      <c r="AG14731" t="s">
        <v>77922</v>
      </c>
      <c r="AH14731" t="s">
        <v>51</v>
      </c>
      <c r="AJ14731" t="s">
        <v>53</v>
      </c>
      <c r="AO14731" t="s">
        <v>57090</v>
      </c>
    </row>
    <row r="14732" spans="1:43" x14ac:dyDescent="0.35">
      <c r="A14732" t="s">
        <v>77923</v>
      </c>
      <c r="B14732" t="s">
        <v>2689</v>
      </c>
      <c r="C14732" t="s">
        <v>2392</v>
      </c>
      <c r="F14732">
        <v>19702093624</v>
      </c>
      <c r="H14732" t="s">
        <v>77923</v>
      </c>
      <c r="J14732" t="s">
        <v>77924</v>
      </c>
      <c r="K14732" t="s">
        <v>77925</v>
      </c>
      <c r="M14732" t="s">
        <v>7064</v>
      </c>
      <c r="N14732" t="s">
        <v>287</v>
      </c>
      <c r="O14732">
        <v>81427</v>
      </c>
      <c r="P14732" t="s">
        <v>50</v>
      </c>
      <c r="U14732" s="1">
        <v>45432</v>
      </c>
      <c r="V14732" s="1">
        <v>45432</v>
      </c>
      <c r="W14732" s="1">
        <v>45432.645138888889</v>
      </c>
      <c r="X14732" s="1">
        <v>45432.645138888889</v>
      </c>
      <c r="AC14732" t="s">
        <v>53</v>
      </c>
      <c r="AD14732">
        <v>2972377087</v>
      </c>
      <c r="AE14732" s="1">
        <v>44974.376388888886</v>
      </c>
      <c r="AF14732" t="s">
        <v>77926</v>
      </c>
      <c r="AG14732" t="s">
        <v>77927</v>
      </c>
      <c r="AH14732" t="s">
        <v>51</v>
      </c>
      <c r="AJ14732" t="s">
        <v>53</v>
      </c>
      <c r="AK14732" t="s">
        <v>78</v>
      </c>
      <c r="AO14732" t="s">
        <v>5443</v>
      </c>
      <c r="AP14732" s="1">
        <v>45432.661111111112</v>
      </c>
      <c r="AQ14732" s="1">
        <v>45432.663194444445</v>
      </c>
    </row>
    <row r="14733" spans="1:43" x14ac:dyDescent="0.35">
      <c r="A14733" t="s">
        <v>77928</v>
      </c>
      <c r="B14733" t="s">
        <v>18865</v>
      </c>
      <c r="C14733" t="s">
        <v>77929</v>
      </c>
      <c r="D14733" t="s">
        <v>58</v>
      </c>
      <c r="F14733" t="s">
        <v>47</v>
      </c>
      <c r="H14733" t="s">
        <v>77930</v>
      </c>
      <c r="J14733" t="s">
        <v>49</v>
      </c>
      <c r="P14733" t="s">
        <v>50</v>
      </c>
      <c r="U14733" s="1">
        <v>45432</v>
      </c>
      <c r="V14733" s="1">
        <v>45432</v>
      </c>
      <c r="W14733" s="1">
        <v>45433.370833333334</v>
      </c>
      <c r="X14733" s="1">
        <v>45433.370833333334</v>
      </c>
      <c r="AC14733" t="s">
        <v>53</v>
      </c>
      <c r="AD14733">
        <v>1000000000</v>
      </c>
      <c r="AE14733" s="1">
        <v>37295</v>
      </c>
      <c r="AG14733" t="s">
        <v>77931</v>
      </c>
      <c r="AH14733" t="s">
        <v>51</v>
      </c>
      <c r="AJ14733" t="s">
        <v>53</v>
      </c>
      <c r="AO14733" t="s">
        <v>5443</v>
      </c>
      <c r="AP14733" s="1">
        <v>45475.682638888888</v>
      </c>
      <c r="AQ14733" s="1">
        <v>45475.691666666666</v>
      </c>
    </row>
    <row r="14734" spans="1:43" x14ac:dyDescent="0.35">
      <c r="A14734" t="s">
        <v>77932</v>
      </c>
      <c r="B14734" t="s">
        <v>793</v>
      </c>
      <c r="C14734" t="s">
        <v>2937</v>
      </c>
      <c r="F14734">
        <v>13035059915</v>
      </c>
      <c r="H14734" t="s">
        <v>77096</v>
      </c>
      <c r="J14734" t="s">
        <v>2763</v>
      </c>
      <c r="K14734" t="s">
        <v>49532</v>
      </c>
      <c r="M14734" t="s">
        <v>298</v>
      </c>
      <c r="N14734" t="s">
        <v>213</v>
      </c>
      <c r="O14734">
        <v>80216</v>
      </c>
      <c r="P14734" t="s">
        <v>50</v>
      </c>
      <c r="U14734" s="1">
        <v>45432</v>
      </c>
      <c r="V14734" s="1">
        <v>45432</v>
      </c>
      <c r="W14734" s="1">
        <v>45432.706944444442</v>
      </c>
      <c r="X14734" s="1">
        <v>45432.706944444442</v>
      </c>
      <c r="AC14734" t="s">
        <v>53</v>
      </c>
      <c r="AD14734">
        <v>2969558362</v>
      </c>
      <c r="AE14734" s="1">
        <v>40560.525000000001</v>
      </c>
      <c r="AF14734" t="s">
        <v>77933</v>
      </c>
      <c r="AG14734" t="s">
        <v>77934</v>
      </c>
      <c r="AH14734" t="s">
        <v>51</v>
      </c>
      <c r="AJ14734" t="s">
        <v>53</v>
      </c>
      <c r="AK14734" t="s">
        <v>78</v>
      </c>
      <c r="AO14734" t="s">
        <v>5443</v>
      </c>
      <c r="AP14734" s="1">
        <v>45432.704861111109</v>
      </c>
    </row>
    <row r="14735" spans="1:43" x14ac:dyDescent="0.35">
      <c r="A14735" t="s">
        <v>77935</v>
      </c>
      <c r="B14735" t="s">
        <v>6661</v>
      </c>
      <c r="C14735" t="s">
        <v>218</v>
      </c>
      <c r="F14735">
        <v>13092768125</v>
      </c>
      <c r="H14735" t="s">
        <v>77096</v>
      </c>
      <c r="J14735" t="s">
        <v>2763</v>
      </c>
      <c r="K14735" t="s">
        <v>49532</v>
      </c>
      <c r="M14735" t="s">
        <v>298</v>
      </c>
      <c r="N14735" t="s">
        <v>213</v>
      </c>
      <c r="O14735">
        <v>80216</v>
      </c>
      <c r="P14735" t="s">
        <v>50</v>
      </c>
      <c r="U14735" s="1">
        <v>45432</v>
      </c>
      <c r="V14735" s="1">
        <v>45432</v>
      </c>
      <c r="W14735" s="1">
        <v>45432.686111111114</v>
      </c>
      <c r="X14735" s="1">
        <v>45432.686111111114</v>
      </c>
      <c r="AC14735" t="s">
        <v>53</v>
      </c>
      <c r="AD14735">
        <v>2969558362</v>
      </c>
      <c r="AE14735" s="1">
        <v>40560.525000000001</v>
      </c>
      <c r="AF14735" t="s">
        <v>77933</v>
      </c>
      <c r="AG14735" t="s">
        <v>77936</v>
      </c>
      <c r="AH14735" t="s">
        <v>51</v>
      </c>
      <c r="AJ14735" t="s">
        <v>53</v>
      </c>
      <c r="AK14735" t="s">
        <v>78</v>
      </c>
      <c r="AO14735" t="s">
        <v>5443</v>
      </c>
      <c r="AP14735" s="1">
        <v>45432.694444444445</v>
      </c>
    </row>
    <row r="14736" spans="1:43" x14ac:dyDescent="0.35">
      <c r="A14736" t="s">
        <v>77937</v>
      </c>
      <c r="B14736" t="s">
        <v>77938</v>
      </c>
      <c r="C14736" t="s">
        <v>45</v>
      </c>
      <c r="F14736">
        <v>15054017508</v>
      </c>
      <c r="H14736" t="s">
        <v>77937</v>
      </c>
      <c r="J14736" t="s">
        <v>77939</v>
      </c>
      <c r="K14736" t="s">
        <v>77940</v>
      </c>
      <c r="M14736" t="s">
        <v>77941</v>
      </c>
      <c r="N14736" t="s">
        <v>398</v>
      </c>
      <c r="O14736">
        <v>87038</v>
      </c>
      <c r="P14736" t="s">
        <v>50</v>
      </c>
      <c r="U14736" s="1">
        <v>45432</v>
      </c>
      <c r="V14736" s="1">
        <v>45432</v>
      </c>
      <c r="W14736" s="1">
        <v>45432.813194444447</v>
      </c>
      <c r="X14736" s="1">
        <v>45432.813194444447</v>
      </c>
      <c r="AC14736" t="s">
        <v>53</v>
      </c>
      <c r="AD14736">
        <v>1000000001</v>
      </c>
      <c r="AE14736" s="1">
        <v>39973.351388888892</v>
      </c>
      <c r="AF14736" t="s">
        <v>3377</v>
      </c>
      <c r="AG14736" t="s">
        <v>77942</v>
      </c>
      <c r="AH14736" t="s">
        <v>51</v>
      </c>
      <c r="AJ14736" t="s">
        <v>53</v>
      </c>
      <c r="AK14736" t="s">
        <v>78</v>
      </c>
      <c r="AO14736" t="s">
        <v>51552</v>
      </c>
      <c r="AP14736" s="1">
        <v>45432.813888888886</v>
      </c>
    </row>
    <row r="14737" spans="1:43" x14ac:dyDescent="0.35">
      <c r="A14737" t="s">
        <v>77943</v>
      </c>
      <c r="B14737" t="s">
        <v>77944</v>
      </c>
      <c r="C14737" t="s">
        <v>34669</v>
      </c>
      <c r="F14737" t="s">
        <v>77945</v>
      </c>
      <c r="H14737" t="s">
        <v>77943</v>
      </c>
      <c r="J14737" t="s">
        <v>77946</v>
      </c>
      <c r="M14737" t="s">
        <v>4445</v>
      </c>
      <c r="N14737" t="s">
        <v>287</v>
      </c>
      <c r="O14737">
        <v>80138</v>
      </c>
      <c r="P14737" t="s">
        <v>50</v>
      </c>
      <c r="U14737" s="1">
        <v>45432</v>
      </c>
      <c r="V14737" s="1">
        <v>45432</v>
      </c>
      <c r="W14737" s="1">
        <v>45432.469444444447</v>
      </c>
      <c r="X14737" s="1">
        <v>45432.469444444447</v>
      </c>
      <c r="AC14737" t="s">
        <v>53</v>
      </c>
      <c r="AD14737">
        <v>1000000001</v>
      </c>
      <c r="AE14737" s="1">
        <v>39973.351388888892</v>
      </c>
      <c r="AF14737" t="s">
        <v>3377</v>
      </c>
      <c r="AG14737" t="s">
        <v>77947</v>
      </c>
      <c r="AH14737" t="s">
        <v>51</v>
      </c>
      <c r="AJ14737" t="s">
        <v>53</v>
      </c>
      <c r="AK14737" t="s">
        <v>78</v>
      </c>
      <c r="AO14737" t="s">
        <v>5443</v>
      </c>
      <c r="AP14737" s="1">
        <v>45432.46875</v>
      </c>
    </row>
    <row r="14738" spans="1:43" x14ac:dyDescent="0.35">
      <c r="A14738" t="s">
        <v>77948</v>
      </c>
      <c r="B14738" t="s">
        <v>77949</v>
      </c>
      <c r="C14738" t="s">
        <v>77950</v>
      </c>
      <c r="F14738">
        <v>19707128089</v>
      </c>
      <c r="H14738" t="s">
        <v>77948</v>
      </c>
      <c r="K14738" t="s">
        <v>77951</v>
      </c>
      <c r="M14738" t="s">
        <v>8716</v>
      </c>
      <c r="N14738" t="s">
        <v>287</v>
      </c>
      <c r="O14738">
        <v>81526</v>
      </c>
      <c r="P14738" t="s">
        <v>50</v>
      </c>
      <c r="U14738" s="1">
        <v>45432</v>
      </c>
      <c r="V14738" s="1">
        <v>45432</v>
      </c>
      <c r="W14738" s="1">
        <v>45432.362500000003</v>
      </c>
      <c r="X14738" s="1">
        <v>45432.362500000003</v>
      </c>
      <c r="AC14738" t="s">
        <v>53</v>
      </c>
      <c r="AD14738">
        <v>1000000001</v>
      </c>
      <c r="AE14738" s="1">
        <v>39973.351388888892</v>
      </c>
      <c r="AF14738" t="s">
        <v>3377</v>
      </c>
      <c r="AG14738" t="s">
        <v>77952</v>
      </c>
      <c r="AH14738" t="s">
        <v>51</v>
      </c>
      <c r="AJ14738" t="s">
        <v>53</v>
      </c>
      <c r="AK14738" t="s">
        <v>78</v>
      </c>
      <c r="AO14738" t="s">
        <v>5443</v>
      </c>
      <c r="AP14738" s="1">
        <v>45432.362500000003</v>
      </c>
    </row>
    <row r="14739" spans="1:43" x14ac:dyDescent="0.35">
      <c r="A14739" t="s">
        <v>77953</v>
      </c>
      <c r="B14739" t="s">
        <v>77954</v>
      </c>
      <c r="C14739" t="s">
        <v>77955</v>
      </c>
      <c r="F14739">
        <v>17207754300</v>
      </c>
      <c r="H14739" t="s">
        <v>77096</v>
      </c>
      <c r="J14739" t="s">
        <v>2763</v>
      </c>
      <c r="K14739" t="s">
        <v>49532</v>
      </c>
      <c r="M14739" t="s">
        <v>298</v>
      </c>
      <c r="N14739" t="s">
        <v>213</v>
      </c>
      <c r="O14739">
        <v>80216</v>
      </c>
      <c r="P14739" t="s">
        <v>50</v>
      </c>
      <c r="U14739" s="1">
        <v>45432</v>
      </c>
      <c r="V14739" s="1">
        <v>45432</v>
      </c>
      <c r="W14739" s="1">
        <v>45432.7</v>
      </c>
      <c r="X14739" s="1">
        <v>45432.7</v>
      </c>
      <c r="AC14739" t="s">
        <v>53</v>
      </c>
      <c r="AD14739">
        <v>2969558362</v>
      </c>
      <c r="AE14739" s="1">
        <v>40560.525000000001</v>
      </c>
      <c r="AF14739" t="s">
        <v>77933</v>
      </c>
      <c r="AG14739" t="s">
        <v>77956</v>
      </c>
      <c r="AH14739" t="s">
        <v>51</v>
      </c>
      <c r="AJ14739" t="s">
        <v>53</v>
      </c>
      <c r="AK14739" t="s">
        <v>78</v>
      </c>
      <c r="AO14739" t="s">
        <v>5443</v>
      </c>
      <c r="AP14739" s="1">
        <v>45432.694444444445</v>
      </c>
    </row>
    <row r="14740" spans="1:43" x14ac:dyDescent="0.35">
      <c r="A14740" t="s">
        <v>77957</v>
      </c>
      <c r="B14740" t="s">
        <v>77958</v>
      </c>
      <c r="C14740" t="s">
        <v>177</v>
      </c>
      <c r="F14740">
        <v>16026790126</v>
      </c>
      <c r="H14740" t="s">
        <v>77957</v>
      </c>
      <c r="J14740" t="s">
        <v>77959</v>
      </c>
      <c r="K14740" t="s">
        <v>64570</v>
      </c>
      <c r="M14740" t="s">
        <v>77960</v>
      </c>
      <c r="N14740" t="s">
        <v>7398</v>
      </c>
      <c r="O14740">
        <v>84017</v>
      </c>
      <c r="P14740" t="s">
        <v>50</v>
      </c>
      <c r="U14740" s="1">
        <v>45432</v>
      </c>
      <c r="V14740" s="1">
        <v>45432</v>
      </c>
      <c r="W14740" s="1">
        <v>45432.502083333333</v>
      </c>
      <c r="X14740" s="1">
        <v>45432.502083333333</v>
      </c>
      <c r="AC14740" t="s">
        <v>53</v>
      </c>
      <c r="AD14740">
        <v>2969479572</v>
      </c>
      <c r="AE14740" s="1">
        <v>37399</v>
      </c>
      <c r="AG14740" t="s">
        <v>77961</v>
      </c>
      <c r="AH14740" t="s">
        <v>51</v>
      </c>
      <c r="AJ14740" t="s">
        <v>53</v>
      </c>
      <c r="AK14740" t="s">
        <v>78</v>
      </c>
      <c r="AO14740" t="s">
        <v>5443</v>
      </c>
      <c r="AP14740" s="1">
        <v>45432.5</v>
      </c>
    </row>
    <row r="14741" spans="1:43" x14ac:dyDescent="0.35">
      <c r="A14741" t="s">
        <v>77962</v>
      </c>
      <c r="B14741" t="s">
        <v>15065</v>
      </c>
      <c r="C14741" t="s">
        <v>28686</v>
      </c>
      <c r="F14741">
        <v>19152745919</v>
      </c>
      <c r="H14741" t="s">
        <v>77962</v>
      </c>
      <c r="J14741" t="s">
        <v>77963</v>
      </c>
      <c r="K14741" t="s">
        <v>77964</v>
      </c>
      <c r="M14741" t="s">
        <v>148</v>
      </c>
      <c r="N14741" t="s">
        <v>637</v>
      </c>
      <c r="O14741">
        <v>79924</v>
      </c>
      <c r="P14741" t="s">
        <v>50</v>
      </c>
      <c r="U14741" s="1">
        <v>45433</v>
      </c>
      <c r="V14741" s="1">
        <v>45433</v>
      </c>
      <c r="W14741" s="1">
        <v>45433.598611111112</v>
      </c>
      <c r="X14741" s="1">
        <v>45433.598611111112</v>
      </c>
      <c r="AC14741" t="s">
        <v>53</v>
      </c>
      <c r="AD14741">
        <v>2974637321</v>
      </c>
      <c r="AE14741" s="1">
        <v>45433.689583333333</v>
      </c>
      <c r="AF14741" t="s">
        <v>77965</v>
      </c>
      <c r="AG14741" t="s">
        <v>77966</v>
      </c>
      <c r="AH14741" t="s">
        <v>51</v>
      </c>
      <c r="AJ14741" t="s">
        <v>53</v>
      </c>
      <c r="AK14741" t="s">
        <v>78</v>
      </c>
      <c r="AO14741" t="s">
        <v>5443</v>
      </c>
      <c r="AP14741" s="1">
        <v>45447.921527777777</v>
      </c>
      <c r="AQ14741" s="1">
        <v>45433.729861111111</v>
      </c>
    </row>
    <row r="14742" spans="1:43" x14ac:dyDescent="0.35">
      <c r="A14742" t="s">
        <v>77967</v>
      </c>
      <c r="B14742" t="s">
        <v>34514</v>
      </c>
      <c r="C14742" t="s">
        <v>61192</v>
      </c>
      <c r="F14742">
        <v>17209405216</v>
      </c>
      <c r="H14742" t="s">
        <v>77967</v>
      </c>
      <c r="J14742" t="s">
        <v>2763</v>
      </c>
      <c r="K14742" t="s">
        <v>49532</v>
      </c>
      <c r="M14742" t="s">
        <v>298</v>
      </c>
      <c r="N14742" t="s">
        <v>213</v>
      </c>
      <c r="O14742">
        <v>80216</v>
      </c>
      <c r="P14742" t="s">
        <v>50</v>
      </c>
      <c r="U14742" s="1">
        <v>45433</v>
      </c>
      <c r="V14742" s="1">
        <v>45433</v>
      </c>
      <c r="AC14742" t="s">
        <v>53</v>
      </c>
      <c r="AD14742">
        <v>2969558362</v>
      </c>
      <c r="AE14742" s="1">
        <v>40560.525000000001</v>
      </c>
      <c r="AG14742" t="s">
        <v>77968</v>
      </c>
      <c r="AH14742" t="s">
        <v>51</v>
      </c>
      <c r="AJ14742" t="s">
        <v>53</v>
      </c>
      <c r="AO14742" t="s">
        <v>57090</v>
      </c>
    </row>
    <row r="14743" spans="1:43" x14ac:dyDescent="0.35">
      <c r="A14743" t="s">
        <v>77969</v>
      </c>
      <c r="B14743" t="s">
        <v>77970</v>
      </c>
      <c r="C14743" t="s">
        <v>44418</v>
      </c>
      <c r="F14743">
        <v>12103328106</v>
      </c>
      <c r="H14743" t="s">
        <v>77971</v>
      </c>
      <c r="J14743" t="s">
        <v>77972</v>
      </c>
      <c r="K14743" t="s">
        <v>77973</v>
      </c>
      <c r="L14743" t="s">
        <v>77974</v>
      </c>
      <c r="M14743" t="s">
        <v>77975</v>
      </c>
      <c r="N14743" t="s">
        <v>637</v>
      </c>
      <c r="O14743">
        <v>76856</v>
      </c>
      <c r="P14743" t="s">
        <v>50</v>
      </c>
      <c r="U14743" s="1">
        <v>45433</v>
      </c>
      <c r="V14743" s="1">
        <v>45433</v>
      </c>
      <c r="AC14743" t="s">
        <v>53</v>
      </c>
      <c r="AD14743">
        <v>2974221119</v>
      </c>
      <c r="AE14743" s="1">
        <v>45414.370138888888</v>
      </c>
      <c r="AG14743" t="s">
        <v>77976</v>
      </c>
      <c r="AH14743" t="s">
        <v>51</v>
      </c>
      <c r="AJ14743" t="s">
        <v>53</v>
      </c>
      <c r="AO14743" t="s">
        <v>5443</v>
      </c>
    </row>
    <row r="14744" spans="1:43" x14ac:dyDescent="0.35">
      <c r="A14744" t="s">
        <v>77977</v>
      </c>
      <c r="B14744" t="s">
        <v>77978</v>
      </c>
      <c r="C14744" t="s">
        <v>97</v>
      </c>
      <c r="F14744">
        <v>16606798265</v>
      </c>
      <c r="H14744" t="s">
        <v>77977</v>
      </c>
      <c r="J14744" t="s">
        <v>54904</v>
      </c>
      <c r="K14744" t="s">
        <v>77979</v>
      </c>
      <c r="M14744" t="s">
        <v>54906</v>
      </c>
      <c r="N14744" t="s">
        <v>21722</v>
      </c>
      <c r="O14744">
        <v>50669</v>
      </c>
      <c r="P14744" t="s">
        <v>50</v>
      </c>
      <c r="U14744" s="1">
        <v>45433</v>
      </c>
      <c r="V14744" s="1">
        <v>45433</v>
      </c>
      <c r="W14744" s="1">
        <v>45433.5625</v>
      </c>
      <c r="X14744" s="1">
        <v>45433.5625</v>
      </c>
      <c r="AC14744" t="s">
        <v>53</v>
      </c>
      <c r="AD14744">
        <v>2973378835</v>
      </c>
      <c r="AE14744" s="1">
        <v>45049.495833333334</v>
      </c>
      <c r="AF14744" t="s">
        <v>54907</v>
      </c>
      <c r="AG14744" t="s">
        <v>77980</v>
      </c>
      <c r="AH14744" t="s">
        <v>51</v>
      </c>
      <c r="AJ14744" t="s">
        <v>53</v>
      </c>
      <c r="AK14744" t="s">
        <v>78</v>
      </c>
      <c r="AO14744" t="s">
        <v>5443</v>
      </c>
      <c r="AP14744" s="1">
        <v>45433.565972222219</v>
      </c>
      <c r="AQ14744" s="1">
        <v>45433.567361111112</v>
      </c>
    </row>
    <row r="14745" spans="1:43" x14ac:dyDescent="0.35">
      <c r="A14745" t="s">
        <v>77981</v>
      </c>
      <c r="B14745" t="s">
        <v>77982</v>
      </c>
      <c r="C14745" t="s">
        <v>4445</v>
      </c>
      <c r="F14745">
        <v>15755414259</v>
      </c>
      <c r="H14745" t="s">
        <v>77981</v>
      </c>
      <c r="J14745" t="s">
        <v>52729</v>
      </c>
      <c r="K14745" t="s">
        <v>77983</v>
      </c>
      <c r="M14745" t="s">
        <v>7291</v>
      </c>
      <c r="N14745" t="s">
        <v>398</v>
      </c>
      <c r="O14745">
        <v>88005</v>
      </c>
      <c r="P14745" t="s">
        <v>50</v>
      </c>
      <c r="U14745" s="1">
        <v>45433</v>
      </c>
      <c r="V14745" s="1">
        <v>45433</v>
      </c>
      <c r="W14745" s="1">
        <v>45433.469444444447</v>
      </c>
      <c r="X14745" s="1">
        <v>45433.469444444447</v>
      </c>
      <c r="AC14745" t="s">
        <v>53</v>
      </c>
      <c r="AD14745">
        <v>2969483999</v>
      </c>
      <c r="AE14745" s="1">
        <v>37690</v>
      </c>
      <c r="AF14745" t="s">
        <v>3164</v>
      </c>
      <c r="AG14745" t="s">
        <v>77984</v>
      </c>
      <c r="AH14745" t="s">
        <v>51</v>
      </c>
      <c r="AJ14745" t="s">
        <v>53</v>
      </c>
      <c r="AK14745" t="s">
        <v>78</v>
      </c>
      <c r="AO14745" t="s">
        <v>5443</v>
      </c>
      <c r="AP14745" s="1">
        <v>45463.636111111111</v>
      </c>
      <c r="AQ14745" s="1">
        <v>45457.551388888889</v>
      </c>
    </row>
    <row r="14746" spans="1:43" x14ac:dyDescent="0.35">
      <c r="A14746" t="s">
        <v>77985</v>
      </c>
      <c r="B14746" t="s">
        <v>77986</v>
      </c>
      <c r="C14746" t="s">
        <v>28249</v>
      </c>
      <c r="F14746">
        <v>13038544741</v>
      </c>
      <c r="H14746" t="s">
        <v>77985</v>
      </c>
      <c r="K14746" t="s">
        <v>77987</v>
      </c>
      <c r="M14746" t="s">
        <v>61228</v>
      </c>
      <c r="N14746" t="s">
        <v>287</v>
      </c>
      <c r="O14746">
        <v>80621</v>
      </c>
      <c r="P14746" t="s">
        <v>50</v>
      </c>
      <c r="U14746" s="1">
        <v>45433</v>
      </c>
      <c r="V14746" s="1">
        <v>45433</v>
      </c>
      <c r="W14746" s="1">
        <v>45433.398611111108</v>
      </c>
      <c r="X14746" s="1">
        <v>45433.398611111108</v>
      </c>
      <c r="AC14746" t="s">
        <v>53</v>
      </c>
      <c r="AD14746">
        <v>1000000001</v>
      </c>
      <c r="AE14746" s="1">
        <v>39973.351388888892</v>
      </c>
      <c r="AF14746" t="s">
        <v>3377</v>
      </c>
      <c r="AG14746" t="s">
        <v>77988</v>
      </c>
      <c r="AH14746" t="s">
        <v>51</v>
      </c>
      <c r="AJ14746" t="s">
        <v>53</v>
      </c>
      <c r="AK14746" t="s">
        <v>78</v>
      </c>
      <c r="AO14746" t="s">
        <v>51552</v>
      </c>
    </row>
    <row r="14747" spans="1:43" x14ac:dyDescent="0.35">
      <c r="A14747" t="s">
        <v>77989</v>
      </c>
      <c r="B14747" t="s">
        <v>77617</v>
      </c>
      <c r="C14747" t="s">
        <v>30571</v>
      </c>
      <c r="D14747" t="s">
        <v>77990</v>
      </c>
      <c r="F14747" t="s">
        <v>47</v>
      </c>
      <c r="H14747" t="s">
        <v>77991</v>
      </c>
      <c r="J14747" t="s">
        <v>49</v>
      </c>
      <c r="P14747" t="s">
        <v>50</v>
      </c>
      <c r="U14747" s="1">
        <v>45433</v>
      </c>
      <c r="V14747" s="1">
        <v>45433</v>
      </c>
      <c r="W14747" s="1">
        <v>45435.646527777775</v>
      </c>
      <c r="X14747" s="1">
        <v>45435.646527777775</v>
      </c>
      <c r="AC14747" t="s">
        <v>53</v>
      </c>
      <c r="AD14747">
        <v>1000000000</v>
      </c>
      <c r="AE14747" s="1">
        <v>37295</v>
      </c>
      <c r="AG14747" t="s">
        <v>77992</v>
      </c>
      <c r="AH14747" t="s">
        <v>51</v>
      </c>
      <c r="AJ14747" t="s">
        <v>53</v>
      </c>
      <c r="AK14747" t="s">
        <v>78</v>
      </c>
      <c r="AO14747" t="s">
        <v>5443</v>
      </c>
      <c r="AP14747" s="1">
        <v>45433.845833333333</v>
      </c>
    </row>
    <row r="14748" spans="1:43" x14ac:dyDescent="0.35">
      <c r="A14748" t="s">
        <v>77993</v>
      </c>
      <c r="B14748" t="s">
        <v>77994</v>
      </c>
      <c r="C14748" t="s">
        <v>22427</v>
      </c>
      <c r="F14748">
        <v>13034192215</v>
      </c>
      <c r="H14748" t="s">
        <v>77993</v>
      </c>
      <c r="J14748" t="s">
        <v>2763</v>
      </c>
      <c r="K14748" t="s">
        <v>49532</v>
      </c>
      <c r="M14748" t="s">
        <v>298</v>
      </c>
      <c r="N14748" t="s">
        <v>213</v>
      </c>
      <c r="O14748">
        <v>80216</v>
      </c>
      <c r="P14748" t="s">
        <v>50</v>
      </c>
      <c r="U14748" s="1">
        <v>45433</v>
      </c>
      <c r="V14748" s="1">
        <v>45433</v>
      </c>
      <c r="AC14748" t="s">
        <v>53</v>
      </c>
      <c r="AD14748">
        <v>2969558362</v>
      </c>
      <c r="AE14748" s="1">
        <v>40560.525000000001</v>
      </c>
      <c r="AG14748" t="s">
        <v>77995</v>
      </c>
      <c r="AH14748" t="s">
        <v>51</v>
      </c>
      <c r="AJ14748" t="s">
        <v>53</v>
      </c>
      <c r="AO14748" t="s">
        <v>57090</v>
      </c>
    </row>
    <row r="14749" spans="1:43" x14ac:dyDescent="0.35">
      <c r="A14749" t="s">
        <v>77996</v>
      </c>
      <c r="B14749" t="s">
        <v>77997</v>
      </c>
      <c r="C14749" t="s">
        <v>9098</v>
      </c>
      <c r="F14749">
        <v>17205564988</v>
      </c>
      <c r="H14749" t="s">
        <v>77996</v>
      </c>
      <c r="J14749" t="s">
        <v>2763</v>
      </c>
      <c r="K14749" t="s">
        <v>49532</v>
      </c>
      <c r="M14749" t="s">
        <v>298</v>
      </c>
      <c r="N14749" t="s">
        <v>213</v>
      </c>
      <c r="O14749">
        <v>80216</v>
      </c>
      <c r="P14749" t="s">
        <v>50</v>
      </c>
      <c r="U14749" s="1">
        <v>45433</v>
      </c>
      <c r="V14749" s="1">
        <v>45433</v>
      </c>
      <c r="AC14749" t="s">
        <v>53</v>
      </c>
      <c r="AD14749">
        <v>2969558362</v>
      </c>
      <c r="AE14749" s="1">
        <v>40560.525000000001</v>
      </c>
      <c r="AG14749" t="s">
        <v>77998</v>
      </c>
      <c r="AH14749" t="s">
        <v>51</v>
      </c>
      <c r="AJ14749" t="s">
        <v>53</v>
      </c>
      <c r="AO14749" t="s">
        <v>57090</v>
      </c>
    </row>
    <row r="14750" spans="1:43" x14ac:dyDescent="0.35">
      <c r="A14750" t="s">
        <v>77999</v>
      </c>
      <c r="B14750" t="s">
        <v>65191</v>
      </c>
      <c r="C14750" t="s">
        <v>177</v>
      </c>
      <c r="F14750">
        <v>17206970699</v>
      </c>
      <c r="H14750" t="s">
        <v>77999</v>
      </c>
      <c r="J14750" t="s">
        <v>2763</v>
      </c>
      <c r="K14750" t="s">
        <v>49532</v>
      </c>
      <c r="M14750" t="s">
        <v>298</v>
      </c>
      <c r="N14750" t="s">
        <v>213</v>
      </c>
      <c r="O14750">
        <v>80216</v>
      </c>
      <c r="P14750" t="s">
        <v>50</v>
      </c>
      <c r="U14750" s="1">
        <v>45433</v>
      </c>
      <c r="V14750" s="1">
        <v>45433</v>
      </c>
      <c r="AC14750" t="s">
        <v>53</v>
      </c>
      <c r="AD14750">
        <v>2969558362</v>
      </c>
      <c r="AE14750" s="1">
        <v>40560.525000000001</v>
      </c>
      <c r="AG14750" t="s">
        <v>78000</v>
      </c>
      <c r="AH14750" t="s">
        <v>51</v>
      </c>
      <c r="AJ14750" t="s">
        <v>53</v>
      </c>
      <c r="AO14750" t="s">
        <v>57090</v>
      </c>
    </row>
    <row r="14751" spans="1:43" x14ac:dyDescent="0.35">
      <c r="A14751" t="s">
        <v>78001</v>
      </c>
      <c r="B14751" t="s">
        <v>747</v>
      </c>
      <c r="C14751" t="s">
        <v>78002</v>
      </c>
      <c r="F14751">
        <v>17208142645</v>
      </c>
      <c r="H14751" t="s">
        <v>78001</v>
      </c>
      <c r="J14751" t="s">
        <v>2763</v>
      </c>
      <c r="K14751" t="s">
        <v>49532</v>
      </c>
      <c r="M14751" t="s">
        <v>298</v>
      </c>
      <c r="N14751" t="s">
        <v>213</v>
      </c>
      <c r="O14751">
        <v>80216</v>
      </c>
      <c r="P14751" t="s">
        <v>50</v>
      </c>
      <c r="U14751" s="1">
        <v>45433</v>
      </c>
      <c r="V14751" s="1">
        <v>45433</v>
      </c>
      <c r="AC14751" t="s">
        <v>53</v>
      </c>
      <c r="AD14751">
        <v>2969558362</v>
      </c>
      <c r="AE14751" s="1">
        <v>40560.525000000001</v>
      </c>
      <c r="AG14751" t="s">
        <v>78003</v>
      </c>
      <c r="AH14751" t="s">
        <v>51</v>
      </c>
      <c r="AJ14751" t="s">
        <v>53</v>
      </c>
      <c r="AO14751" t="s">
        <v>57090</v>
      </c>
    </row>
    <row r="14752" spans="1:43" x14ac:dyDescent="0.35">
      <c r="A14752" t="s">
        <v>78004</v>
      </c>
      <c r="B14752" t="s">
        <v>62041</v>
      </c>
      <c r="C14752" t="s">
        <v>707</v>
      </c>
      <c r="F14752">
        <v>17204819445</v>
      </c>
      <c r="H14752" t="s">
        <v>78004</v>
      </c>
      <c r="J14752" t="s">
        <v>2763</v>
      </c>
      <c r="K14752" t="s">
        <v>49532</v>
      </c>
      <c r="M14752" t="s">
        <v>298</v>
      </c>
      <c r="N14752" t="s">
        <v>213</v>
      </c>
      <c r="O14752">
        <v>80216</v>
      </c>
      <c r="P14752" t="s">
        <v>50</v>
      </c>
      <c r="U14752" s="1">
        <v>45433</v>
      </c>
      <c r="V14752" s="1">
        <v>45433</v>
      </c>
      <c r="AC14752" t="s">
        <v>53</v>
      </c>
      <c r="AD14752">
        <v>2969558362</v>
      </c>
      <c r="AE14752" s="1">
        <v>40560.525000000001</v>
      </c>
      <c r="AG14752" t="s">
        <v>78005</v>
      </c>
      <c r="AH14752" t="s">
        <v>51</v>
      </c>
      <c r="AJ14752" t="s">
        <v>53</v>
      </c>
      <c r="AO14752" t="s">
        <v>57090</v>
      </c>
    </row>
    <row r="14753" spans="1:42" x14ac:dyDescent="0.35">
      <c r="A14753" t="s">
        <v>78006</v>
      </c>
      <c r="B14753" t="s">
        <v>78007</v>
      </c>
      <c r="C14753" t="s">
        <v>22427</v>
      </c>
      <c r="F14753">
        <v>17204835501</v>
      </c>
      <c r="H14753" t="s">
        <v>78006</v>
      </c>
      <c r="J14753" t="s">
        <v>2763</v>
      </c>
      <c r="K14753" t="s">
        <v>49532</v>
      </c>
      <c r="M14753" t="s">
        <v>298</v>
      </c>
      <c r="N14753" t="s">
        <v>213</v>
      </c>
      <c r="O14753">
        <v>80216</v>
      </c>
      <c r="P14753" t="s">
        <v>50</v>
      </c>
      <c r="U14753" s="1">
        <v>45433</v>
      </c>
      <c r="V14753" s="1">
        <v>45433</v>
      </c>
      <c r="AC14753" t="s">
        <v>53</v>
      </c>
      <c r="AD14753">
        <v>2969558362</v>
      </c>
      <c r="AE14753" s="1">
        <v>40560.525000000001</v>
      </c>
      <c r="AG14753" t="s">
        <v>78008</v>
      </c>
      <c r="AH14753" t="s">
        <v>51</v>
      </c>
      <c r="AJ14753" t="s">
        <v>53</v>
      </c>
      <c r="AO14753" t="s">
        <v>57090</v>
      </c>
    </row>
    <row r="14754" spans="1:42" x14ac:dyDescent="0.35">
      <c r="A14754" t="s">
        <v>78009</v>
      </c>
      <c r="B14754" t="s">
        <v>28389</v>
      </c>
      <c r="C14754" t="s">
        <v>22427</v>
      </c>
      <c r="F14754">
        <v>13039491565</v>
      </c>
      <c r="H14754" t="s">
        <v>78009</v>
      </c>
      <c r="J14754" t="s">
        <v>2763</v>
      </c>
      <c r="K14754" t="s">
        <v>49532</v>
      </c>
      <c r="M14754" t="s">
        <v>298</v>
      </c>
      <c r="N14754" t="s">
        <v>213</v>
      </c>
      <c r="O14754">
        <v>80216</v>
      </c>
      <c r="P14754" t="s">
        <v>50</v>
      </c>
      <c r="U14754" s="1">
        <v>45433</v>
      </c>
      <c r="V14754" s="1">
        <v>45433</v>
      </c>
      <c r="AC14754" t="s">
        <v>53</v>
      </c>
      <c r="AD14754">
        <v>2969558362</v>
      </c>
      <c r="AE14754" s="1">
        <v>40560.525000000001</v>
      </c>
      <c r="AG14754" t="s">
        <v>78010</v>
      </c>
      <c r="AH14754" t="s">
        <v>51</v>
      </c>
      <c r="AJ14754" t="s">
        <v>53</v>
      </c>
      <c r="AO14754" t="s">
        <v>57090</v>
      </c>
    </row>
    <row r="14755" spans="1:42" x14ac:dyDescent="0.35">
      <c r="A14755" t="s">
        <v>78011</v>
      </c>
      <c r="B14755" t="s">
        <v>78012</v>
      </c>
      <c r="C14755" t="s">
        <v>2393</v>
      </c>
      <c r="F14755">
        <v>17203470139</v>
      </c>
      <c r="H14755" t="s">
        <v>78011</v>
      </c>
      <c r="J14755" t="s">
        <v>2763</v>
      </c>
      <c r="K14755" t="s">
        <v>49532</v>
      </c>
      <c r="M14755" t="s">
        <v>298</v>
      </c>
      <c r="N14755" t="s">
        <v>213</v>
      </c>
      <c r="O14755">
        <v>80216</v>
      </c>
      <c r="P14755" t="s">
        <v>50</v>
      </c>
      <c r="U14755" s="1">
        <v>45433</v>
      </c>
      <c r="V14755" s="1">
        <v>45433</v>
      </c>
      <c r="AC14755" t="s">
        <v>53</v>
      </c>
      <c r="AD14755">
        <v>2969558362</v>
      </c>
      <c r="AE14755" s="1">
        <v>40560.525000000001</v>
      </c>
      <c r="AG14755" t="s">
        <v>78013</v>
      </c>
      <c r="AH14755" t="s">
        <v>51</v>
      </c>
      <c r="AJ14755" t="s">
        <v>53</v>
      </c>
      <c r="AO14755" t="s">
        <v>57090</v>
      </c>
    </row>
    <row r="14756" spans="1:42" x14ac:dyDescent="0.35">
      <c r="A14756" t="s">
        <v>78014</v>
      </c>
      <c r="B14756" t="s">
        <v>7246</v>
      </c>
      <c r="C14756" t="s">
        <v>258</v>
      </c>
      <c r="F14756">
        <v>17204473911</v>
      </c>
      <c r="H14756" t="s">
        <v>78014</v>
      </c>
      <c r="J14756" t="s">
        <v>2763</v>
      </c>
      <c r="K14756" t="s">
        <v>49532</v>
      </c>
      <c r="M14756" t="s">
        <v>298</v>
      </c>
      <c r="N14756" t="s">
        <v>213</v>
      </c>
      <c r="O14756">
        <v>80216</v>
      </c>
      <c r="P14756" t="s">
        <v>50</v>
      </c>
      <c r="U14756" s="1">
        <v>45433</v>
      </c>
      <c r="V14756" s="1">
        <v>45433</v>
      </c>
      <c r="AC14756" t="s">
        <v>53</v>
      </c>
      <c r="AD14756">
        <v>2969558362</v>
      </c>
      <c r="AE14756" s="1">
        <v>40560.525000000001</v>
      </c>
      <c r="AG14756" t="s">
        <v>78015</v>
      </c>
      <c r="AH14756" t="s">
        <v>51</v>
      </c>
      <c r="AJ14756" t="s">
        <v>53</v>
      </c>
      <c r="AO14756" t="s">
        <v>57090</v>
      </c>
    </row>
    <row r="14757" spans="1:42" x14ac:dyDescent="0.35">
      <c r="A14757" t="s">
        <v>78016</v>
      </c>
      <c r="B14757" t="s">
        <v>78017</v>
      </c>
      <c r="C14757" t="s">
        <v>78018</v>
      </c>
      <c r="F14757">
        <v>17204259646</v>
      </c>
      <c r="H14757" t="s">
        <v>78016</v>
      </c>
      <c r="J14757" t="s">
        <v>2763</v>
      </c>
      <c r="K14757" t="s">
        <v>49532</v>
      </c>
      <c r="M14757" t="s">
        <v>298</v>
      </c>
      <c r="N14757" t="s">
        <v>213</v>
      </c>
      <c r="O14757">
        <v>80216</v>
      </c>
      <c r="P14757" t="s">
        <v>50</v>
      </c>
      <c r="U14757" s="1">
        <v>45433</v>
      </c>
      <c r="V14757" s="1">
        <v>45433</v>
      </c>
      <c r="AC14757" t="s">
        <v>53</v>
      </c>
      <c r="AD14757">
        <v>2969558362</v>
      </c>
      <c r="AE14757" s="1">
        <v>40560.525000000001</v>
      </c>
      <c r="AG14757" t="s">
        <v>78019</v>
      </c>
      <c r="AH14757" t="s">
        <v>51</v>
      </c>
      <c r="AJ14757" t="s">
        <v>53</v>
      </c>
      <c r="AO14757" t="s">
        <v>57090</v>
      </c>
    </row>
    <row r="14758" spans="1:42" x14ac:dyDescent="0.35">
      <c r="A14758" t="s">
        <v>78020</v>
      </c>
      <c r="B14758" t="s">
        <v>78021</v>
      </c>
      <c r="C14758" t="s">
        <v>24412</v>
      </c>
      <c r="F14758">
        <v>17204134428</v>
      </c>
      <c r="H14758" t="s">
        <v>78020</v>
      </c>
      <c r="J14758" t="s">
        <v>2763</v>
      </c>
      <c r="K14758" t="s">
        <v>49532</v>
      </c>
      <c r="M14758" t="s">
        <v>298</v>
      </c>
      <c r="N14758" t="s">
        <v>213</v>
      </c>
      <c r="O14758">
        <v>80216</v>
      </c>
      <c r="P14758" t="s">
        <v>50</v>
      </c>
      <c r="U14758" s="1">
        <v>45433</v>
      </c>
      <c r="V14758" s="1">
        <v>45433</v>
      </c>
      <c r="AC14758" t="s">
        <v>53</v>
      </c>
      <c r="AD14758">
        <v>2969558362</v>
      </c>
      <c r="AE14758" s="1">
        <v>40560.525000000001</v>
      </c>
      <c r="AG14758" t="s">
        <v>78022</v>
      </c>
      <c r="AH14758" t="s">
        <v>51</v>
      </c>
      <c r="AJ14758" t="s">
        <v>53</v>
      </c>
      <c r="AO14758" t="s">
        <v>57090</v>
      </c>
    </row>
    <row r="14759" spans="1:42" x14ac:dyDescent="0.35">
      <c r="A14759" t="s">
        <v>78023</v>
      </c>
      <c r="B14759" t="s">
        <v>24815</v>
      </c>
      <c r="C14759" t="s">
        <v>3349</v>
      </c>
      <c r="F14759">
        <v>17206333915</v>
      </c>
      <c r="H14759" t="s">
        <v>78023</v>
      </c>
      <c r="J14759" t="s">
        <v>2763</v>
      </c>
      <c r="K14759" t="s">
        <v>49532</v>
      </c>
      <c r="M14759" t="s">
        <v>298</v>
      </c>
      <c r="N14759" t="s">
        <v>213</v>
      </c>
      <c r="O14759">
        <v>80216</v>
      </c>
      <c r="P14759" t="s">
        <v>50</v>
      </c>
      <c r="U14759" s="1">
        <v>45433</v>
      </c>
      <c r="V14759" s="1">
        <v>45433</v>
      </c>
      <c r="AC14759" t="s">
        <v>53</v>
      </c>
      <c r="AD14759">
        <v>2969558362</v>
      </c>
      <c r="AE14759" s="1">
        <v>40560.525000000001</v>
      </c>
      <c r="AG14759" t="s">
        <v>78024</v>
      </c>
      <c r="AH14759" t="s">
        <v>51</v>
      </c>
      <c r="AJ14759" t="s">
        <v>53</v>
      </c>
      <c r="AO14759" t="s">
        <v>57090</v>
      </c>
    </row>
    <row r="14760" spans="1:42" x14ac:dyDescent="0.35">
      <c r="A14760" t="s">
        <v>78025</v>
      </c>
      <c r="B14760" t="s">
        <v>78026</v>
      </c>
      <c r="C14760" t="s">
        <v>7221</v>
      </c>
      <c r="F14760">
        <v>17209399898</v>
      </c>
      <c r="H14760" t="s">
        <v>77096</v>
      </c>
      <c r="J14760" t="s">
        <v>2763</v>
      </c>
      <c r="K14760" t="s">
        <v>49532</v>
      </c>
      <c r="M14760" t="s">
        <v>298</v>
      </c>
      <c r="N14760" t="s">
        <v>213</v>
      </c>
      <c r="O14760">
        <v>80216</v>
      </c>
      <c r="P14760" t="s">
        <v>50</v>
      </c>
      <c r="U14760" s="1">
        <v>45433</v>
      </c>
      <c r="V14760" s="1">
        <v>45433</v>
      </c>
      <c r="W14760" s="1">
        <v>45433.668055555558</v>
      </c>
      <c r="X14760" s="1">
        <v>45433.668055555558</v>
      </c>
      <c r="AC14760" t="s">
        <v>53</v>
      </c>
      <c r="AD14760">
        <v>2969558362</v>
      </c>
      <c r="AE14760" s="1">
        <v>40560.525000000001</v>
      </c>
      <c r="AF14760" t="s">
        <v>2765</v>
      </c>
      <c r="AG14760" t="s">
        <v>78027</v>
      </c>
      <c r="AH14760" t="s">
        <v>51</v>
      </c>
      <c r="AJ14760" t="s">
        <v>53</v>
      </c>
      <c r="AK14760" t="s">
        <v>78</v>
      </c>
      <c r="AO14760" t="s">
        <v>5443</v>
      </c>
      <c r="AP14760" s="1">
        <v>45433.666666666664</v>
      </c>
    </row>
    <row r="14761" spans="1:42" x14ac:dyDescent="0.35">
      <c r="A14761" t="s">
        <v>78028</v>
      </c>
      <c r="B14761" t="s">
        <v>78012</v>
      </c>
      <c r="C14761" t="s">
        <v>78029</v>
      </c>
      <c r="F14761">
        <v>17205694310</v>
      </c>
      <c r="H14761" t="s">
        <v>77096</v>
      </c>
      <c r="J14761" t="s">
        <v>2763</v>
      </c>
      <c r="K14761" t="s">
        <v>49532</v>
      </c>
      <c r="M14761" t="s">
        <v>298</v>
      </c>
      <c r="N14761" t="s">
        <v>213</v>
      </c>
      <c r="O14761">
        <v>80216</v>
      </c>
      <c r="P14761" t="s">
        <v>50</v>
      </c>
      <c r="U14761" s="1">
        <v>45433</v>
      </c>
      <c r="V14761" s="1">
        <v>45433</v>
      </c>
      <c r="W14761" s="1">
        <v>45433.665972222225</v>
      </c>
      <c r="X14761" s="1">
        <v>45433.665972222225</v>
      </c>
      <c r="AC14761" t="s">
        <v>53</v>
      </c>
      <c r="AD14761">
        <v>2969558362</v>
      </c>
      <c r="AE14761" s="1">
        <v>40560.525000000001</v>
      </c>
      <c r="AF14761" t="s">
        <v>2765</v>
      </c>
      <c r="AG14761" t="s">
        <v>78030</v>
      </c>
      <c r="AH14761" t="s">
        <v>51</v>
      </c>
      <c r="AJ14761" t="s">
        <v>53</v>
      </c>
      <c r="AK14761" t="s">
        <v>78</v>
      </c>
      <c r="AO14761" t="s">
        <v>5443</v>
      </c>
      <c r="AP14761" s="1">
        <v>45433.663888888892</v>
      </c>
    </row>
    <row r="14762" spans="1:42" x14ac:dyDescent="0.35">
      <c r="A14762" t="s">
        <v>78031</v>
      </c>
      <c r="B14762" t="s">
        <v>6377</v>
      </c>
      <c r="C14762" t="s">
        <v>22427</v>
      </c>
      <c r="F14762">
        <v>17206070961</v>
      </c>
      <c r="H14762" t="s">
        <v>77096</v>
      </c>
      <c r="J14762" t="s">
        <v>2763</v>
      </c>
      <c r="K14762" t="s">
        <v>49532</v>
      </c>
      <c r="M14762" t="s">
        <v>298</v>
      </c>
      <c r="N14762" t="s">
        <v>213</v>
      </c>
      <c r="O14762">
        <v>80216</v>
      </c>
      <c r="P14762" t="s">
        <v>50</v>
      </c>
      <c r="U14762" s="1">
        <v>45433</v>
      </c>
      <c r="V14762" s="1">
        <v>45433</v>
      </c>
      <c r="W14762" s="1">
        <v>45433.663888888892</v>
      </c>
      <c r="X14762" s="1">
        <v>45433.663888888892</v>
      </c>
      <c r="AC14762" t="s">
        <v>53</v>
      </c>
      <c r="AD14762">
        <v>2969558362</v>
      </c>
      <c r="AE14762" s="1">
        <v>40560.525000000001</v>
      </c>
      <c r="AF14762" t="s">
        <v>2765</v>
      </c>
      <c r="AG14762" t="s">
        <v>78032</v>
      </c>
      <c r="AH14762" t="s">
        <v>51</v>
      </c>
      <c r="AJ14762" t="s">
        <v>53</v>
      </c>
      <c r="AK14762" t="s">
        <v>78</v>
      </c>
      <c r="AO14762" t="s">
        <v>5443</v>
      </c>
      <c r="AP14762" s="1">
        <v>45433.662499999999</v>
      </c>
    </row>
    <row r="14763" spans="1:42" x14ac:dyDescent="0.35">
      <c r="A14763" t="s">
        <v>78033</v>
      </c>
      <c r="B14763" t="s">
        <v>78034</v>
      </c>
      <c r="C14763" t="s">
        <v>11998</v>
      </c>
      <c r="F14763">
        <v>17206200266</v>
      </c>
      <c r="H14763" t="s">
        <v>77096</v>
      </c>
      <c r="J14763" t="s">
        <v>2763</v>
      </c>
      <c r="K14763" t="s">
        <v>49532</v>
      </c>
      <c r="M14763" t="s">
        <v>298</v>
      </c>
      <c r="N14763" t="s">
        <v>213</v>
      </c>
      <c r="O14763">
        <v>80216</v>
      </c>
      <c r="P14763" t="s">
        <v>50</v>
      </c>
      <c r="U14763" s="1">
        <v>45433</v>
      </c>
      <c r="V14763" s="1">
        <v>45433</v>
      </c>
      <c r="W14763" s="1">
        <v>45433.661805555559</v>
      </c>
      <c r="X14763" s="1">
        <v>45433.661805555559</v>
      </c>
      <c r="AC14763" t="s">
        <v>53</v>
      </c>
      <c r="AD14763">
        <v>2969558362</v>
      </c>
      <c r="AE14763" s="1">
        <v>40560.525000000001</v>
      </c>
      <c r="AF14763" t="s">
        <v>2765</v>
      </c>
      <c r="AG14763" t="s">
        <v>78035</v>
      </c>
      <c r="AH14763" t="s">
        <v>51</v>
      </c>
      <c r="AJ14763" t="s">
        <v>53</v>
      </c>
      <c r="AK14763" t="s">
        <v>78</v>
      </c>
      <c r="AO14763" t="s">
        <v>5443</v>
      </c>
      <c r="AP14763" s="1">
        <v>45433.661111111112</v>
      </c>
    </row>
    <row r="14764" spans="1:42" x14ac:dyDescent="0.35">
      <c r="A14764" t="s">
        <v>78036</v>
      </c>
      <c r="B14764" t="s">
        <v>14718</v>
      </c>
      <c r="C14764" t="s">
        <v>21914</v>
      </c>
      <c r="F14764">
        <v>17202996832</v>
      </c>
      <c r="H14764" t="s">
        <v>77096</v>
      </c>
      <c r="J14764" t="s">
        <v>2763</v>
      </c>
      <c r="K14764" t="s">
        <v>49532</v>
      </c>
      <c r="M14764" t="s">
        <v>298</v>
      </c>
      <c r="N14764" t="s">
        <v>213</v>
      </c>
      <c r="O14764">
        <v>80216</v>
      </c>
      <c r="P14764" t="s">
        <v>50</v>
      </c>
      <c r="U14764" s="1">
        <v>45433</v>
      </c>
      <c r="V14764" s="1">
        <v>45433</v>
      </c>
      <c r="W14764" s="1">
        <v>45433.53402777778</v>
      </c>
      <c r="X14764" s="1">
        <v>45433.53402777778</v>
      </c>
      <c r="AC14764" t="s">
        <v>53</v>
      </c>
      <c r="AD14764">
        <v>2969558362</v>
      </c>
      <c r="AE14764" s="1">
        <v>40560.525000000001</v>
      </c>
      <c r="AF14764" t="s">
        <v>2765</v>
      </c>
      <c r="AG14764" t="s">
        <v>78037</v>
      </c>
      <c r="AH14764" t="s">
        <v>51</v>
      </c>
      <c r="AJ14764" t="s">
        <v>53</v>
      </c>
      <c r="AK14764" t="s">
        <v>78</v>
      </c>
      <c r="AO14764" t="s">
        <v>5443</v>
      </c>
      <c r="AP14764" s="1">
        <v>45433.532638888886</v>
      </c>
    </row>
    <row r="14765" spans="1:42" x14ac:dyDescent="0.35">
      <c r="A14765" t="s">
        <v>78038</v>
      </c>
      <c r="B14765" t="s">
        <v>78039</v>
      </c>
      <c r="C14765" t="s">
        <v>77412</v>
      </c>
      <c r="F14765">
        <v>17202326707</v>
      </c>
      <c r="H14765" t="s">
        <v>77096</v>
      </c>
      <c r="J14765" t="s">
        <v>2763</v>
      </c>
      <c r="K14765" t="s">
        <v>49532</v>
      </c>
      <c r="M14765" t="s">
        <v>298</v>
      </c>
      <c r="N14765" t="s">
        <v>213</v>
      </c>
      <c r="O14765">
        <v>80216</v>
      </c>
      <c r="P14765" t="s">
        <v>50</v>
      </c>
      <c r="U14765" s="1">
        <v>45433</v>
      </c>
      <c r="V14765" s="1">
        <v>45433</v>
      </c>
      <c r="W14765" s="1">
        <v>45433.529166666667</v>
      </c>
      <c r="X14765" s="1">
        <v>45433.529166666667</v>
      </c>
      <c r="AC14765" t="s">
        <v>53</v>
      </c>
      <c r="AD14765">
        <v>2969558362</v>
      </c>
      <c r="AE14765" s="1">
        <v>40560.525000000001</v>
      </c>
      <c r="AF14765" t="s">
        <v>2765</v>
      </c>
      <c r="AG14765" t="s">
        <v>78040</v>
      </c>
      <c r="AH14765" t="s">
        <v>51</v>
      </c>
      <c r="AJ14765" t="s">
        <v>53</v>
      </c>
      <c r="AK14765" t="s">
        <v>78</v>
      </c>
      <c r="AO14765" t="s">
        <v>5443</v>
      </c>
      <c r="AP14765" s="1">
        <v>45433.527777777781</v>
      </c>
    </row>
    <row r="14766" spans="1:42" x14ac:dyDescent="0.35">
      <c r="A14766" t="s">
        <v>78041</v>
      </c>
      <c r="B14766" t="s">
        <v>3645</v>
      </c>
      <c r="C14766" t="s">
        <v>10482</v>
      </c>
      <c r="F14766">
        <v>17208172653</v>
      </c>
      <c r="H14766" t="s">
        <v>77096</v>
      </c>
      <c r="J14766" t="s">
        <v>2763</v>
      </c>
      <c r="K14766" t="s">
        <v>49532</v>
      </c>
      <c r="M14766" t="s">
        <v>298</v>
      </c>
      <c r="N14766" t="s">
        <v>213</v>
      </c>
      <c r="O14766">
        <v>80216</v>
      </c>
      <c r="P14766" t="s">
        <v>50</v>
      </c>
      <c r="U14766" s="1">
        <v>45433</v>
      </c>
      <c r="V14766" s="1">
        <v>45433</v>
      </c>
      <c r="W14766" s="1">
        <v>45433.527083333334</v>
      </c>
      <c r="X14766" s="1">
        <v>45433.527083333334</v>
      </c>
      <c r="AC14766" t="s">
        <v>53</v>
      </c>
      <c r="AD14766">
        <v>2969558362</v>
      </c>
      <c r="AE14766" s="1">
        <v>40560.525000000001</v>
      </c>
      <c r="AF14766" t="s">
        <v>2765</v>
      </c>
      <c r="AG14766" t="s">
        <v>78042</v>
      </c>
      <c r="AH14766" t="s">
        <v>51</v>
      </c>
      <c r="AJ14766" t="s">
        <v>53</v>
      </c>
      <c r="AK14766" t="s">
        <v>78</v>
      </c>
      <c r="AO14766" t="s">
        <v>5443</v>
      </c>
    </row>
    <row r="14767" spans="1:42" x14ac:dyDescent="0.35">
      <c r="A14767" t="s">
        <v>78043</v>
      </c>
      <c r="B14767" t="s">
        <v>65348</v>
      </c>
      <c r="C14767" t="s">
        <v>7633</v>
      </c>
      <c r="F14767">
        <v>17204569695</v>
      </c>
      <c r="H14767" t="s">
        <v>78043</v>
      </c>
      <c r="K14767" t="s">
        <v>78044</v>
      </c>
      <c r="M14767" t="s">
        <v>78045</v>
      </c>
      <c r="N14767" t="s">
        <v>33886</v>
      </c>
      <c r="O14767" s="2" t="s">
        <v>78046</v>
      </c>
      <c r="P14767" t="s">
        <v>50</v>
      </c>
      <c r="U14767" s="1">
        <v>45433</v>
      </c>
      <c r="V14767" s="1">
        <v>45433</v>
      </c>
      <c r="W14767" s="1">
        <v>45433.356944444444</v>
      </c>
      <c r="X14767" s="1">
        <v>45433.356944444444</v>
      </c>
      <c r="AC14767" t="s">
        <v>53</v>
      </c>
      <c r="AD14767">
        <v>1000000001</v>
      </c>
      <c r="AE14767" s="1">
        <v>39973.351388888892</v>
      </c>
      <c r="AF14767" t="s">
        <v>3377</v>
      </c>
      <c r="AG14767" t="s">
        <v>78047</v>
      </c>
      <c r="AH14767" t="s">
        <v>51</v>
      </c>
      <c r="AJ14767" t="s">
        <v>53</v>
      </c>
      <c r="AK14767" t="s">
        <v>78</v>
      </c>
      <c r="AO14767" t="s">
        <v>5443</v>
      </c>
    </row>
    <row r="14768" spans="1:42" x14ac:dyDescent="0.35">
      <c r="A14768" t="s">
        <v>78048</v>
      </c>
      <c r="B14768" t="s">
        <v>78049</v>
      </c>
      <c r="C14768" t="s">
        <v>78050</v>
      </c>
      <c r="F14768">
        <v>17204610424</v>
      </c>
      <c r="H14768" t="s">
        <v>77096</v>
      </c>
      <c r="J14768" t="s">
        <v>2763</v>
      </c>
      <c r="K14768" t="s">
        <v>49532</v>
      </c>
      <c r="M14768" t="s">
        <v>298</v>
      </c>
      <c r="N14768" t="s">
        <v>213</v>
      </c>
      <c r="O14768">
        <v>80216</v>
      </c>
      <c r="P14768" t="s">
        <v>50</v>
      </c>
      <c r="U14768" s="1">
        <v>45433</v>
      </c>
      <c r="V14768" s="1">
        <v>45433</v>
      </c>
      <c r="W14768" s="1">
        <v>45433.493750000001</v>
      </c>
      <c r="X14768" s="1">
        <v>45433.493750000001</v>
      </c>
      <c r="AC14768" t="s">
        <v>53</v>
      </c>
      <c r="AD14768">
        <v>2969558362</v>
      </c>
      <c r="AE14768" s="1">
        <v>40560.525000000001</v>
      </c>
      <c r="AF14768" t="s">
        <v>2765</v>
      </c>
      <c r="AG14768" t="s">
        <v>78051</v>
      </c>
      <c r="AH14768" t="s">
        <v>51</v>
      </c>
      <c r="AJ14768" t="s">
        <v>53</v>
      </c>
      <c r="AK14768" t="s">
        <v>78</v>
      </c>
      <c r="AO14768" t="s">
        <v>5443</v>
      </c>
      <c r="AP14768" s="1">
        <v>45433.491666666669</v>
      </c>
    </row>
    <row r="14769" spans="1:43" x14ac:dyDescent="0.35">
      <c r="A14769" t="s">
        <v>78052</v>
      </c>
      <c r="B14769" t="s">
        <v>78007</v>
      </c>
      <c r="C14769" t="s">
        <v>2393</v>
      </c>
      <c r="F14769">
        <v>17203470139</v>
      </c>
      <c r="H14769" t="s">
        <v>77096</v>
      </c>
      <c r="J14769" t="s">
        <v>2763</v>
      </c>
      <c r="K14769" t="s">
        <v>49532</v>
      </c>
      <c r="M14769" t="s">
        <v>298</v>
      </c>
      <c r="N14769" t="s">
        <v>213</v>
      </c>
      <c r="O14769">
        <v>80216</v>
      </c>
      <c r="P14769" t="s">
        <v>50</v>
      </c>
      <c r="U14769" s="1">
        <v>45433</v>
      </c>
      <c r="V14769" s="1">
        <v>45433</v>
      </c>
      <c r="W14769" s="1">
        <v>45433.470833333333</v>
      </c>
      <c r="X14769" s="1">
        <v>45433.470833333333</v>
      </c>
      <c r="AC14769" t="s">
        <v>53</v>
      </c>
      <c r="AD14769">
        <v>2969558362</v>
      </c>
      <c r="AE14769" s="1">
        <v>40560.525000000001</v>
      </c>
      <c r="AF14769" t="s">
        <v>2765</v>
      </c>
      <c r="AG14769" t="s">
        <v>78053</v>
      </c>
      <c r="AH14769" t="s">
        <v>51</v>
      </c>
      <c r="AJ14769" t="s">
        <v>53</v>
      </c>
      <c r="AK14769" t="s">
        <v>78</v>
      </c>
      <c r="AO14769" t="s">
        <v>5443</v>
      </c>
    </row>
    <row r="14770" spans="1:43" x14ac:dyDescent="0.35">
      <c r="A14770" t="s">
        <v>78054</v>
      </c>
      <c r="B14770" t="s">
        <v>1757</v>
      </c>
      <c r="C14770" t="s">
        <v>16439</v>
      </c>
      <c r="F14770">
        <v>17202771264</v>
      </c>
      <c r="H14770" t="s">
        <v>78054</v>
      </c>
      <c r="J14770" t="s">
        <v>2763</v>
      </c>
      <c r="K14770" t="s">
        <v>49532</v>
      </c>
      <c r="M14770" t="s">
        <v>298</v>
      </c>
      <c r="N14770" t="s">
        <v>213</v>
      </c>
      <c r="O14770">
        <v>80216</v>
      </c>
      <c r="P14770" t="s">
        <v>50</v>
      </c>
      <c r="U14770" s="1">
        <v>45433</v>
      </c>
      <c r="V14770" s="1">
        <v>45433</v>
      </c>
      <c r="AC14770" t="s">
        <v>53</v>
      </c>
      <c r="AD14770">
        <v>2969558362</v>
      </c>
      <c r="AE14770" s="1">
        <v>40560.525000000001</v>
      </c>
      <c r="AG14770" t="s">
        <v>78055</v>
      </c>
      <c r="AH14770" t="s">
        <v>51</v>
      </c>
      <c r="AJ14770" t="s">
        <v>53</v>
      </c>
      <c r="AO14770" t="s">
        <v>57090</v>
      </c>
    </row>
    <row r="14771" spans="1:43" x14ac:dyDescent="0.35">
      <c r="A14771" t="s">
        <v>78056</v>
      </c>
      <c r="B14771" t="s">
        <v>78057</v>
      </c>
      <c r="C14771" t="s">
        <v>19965</v>
      </c>
      <c r="F14771">
        <v>15097338393</v>
      </c>
      <c r="H14771" t="s">
        <v>77096</v>
      </c>
      <c r="J14771" t="s">
        <v>2763</v>
      </c>
      <c r="K14771" t="s">
        <v>49532</v>
      </c>
      <c r="M14771" t="s">
        <v>298</v>
      </c>
      <c r="N14771" t="s">
        <v>213</v>
      </c>
      <c r="O14771">
        <v>80216</v>
      </c>
      <c r="P14771" t="s">
        <v>50</v>
      </c>
      <c r="U14771" s="1">
        <v>45433</v>
      </c>
      <c r="V14771" s="1">
        <v>45433</v>
      </c>
      <c r="W14771" s="1">
        <v>45433.447916666664</v>
      </c>
      <c r="X14771" s="1">
        <v>45433.447916666664</v>
      </c>
      <c r="AC14771" t="s">
        <v>53</v>
      </c>
      <c r="AD14771">
        <v>2969558362</v>
      </c>
      <c r="AE14771" s="1">
        <v>40560.525000000001</v>
      </c>
      <c r="AF14771" t="s">
        <v>2765</v>
      </c>
      <c r="AG14771" t="s">
        <v>78058</v>
      </c>
      <c r="AH14771" t="s">
        <v>51</v>
      </c>
      <c r="AJ14771" t="s">
        <v>53</v>
      </c>
      <c r="AK14771" t="s">
        <v>78</v>
      </c>
      <c r="AO14771" t="s">
        <v>5443</v>
      </c>
      <c r="AP14771" s="1">
        <v>45433.446527777778</v>
      </c>
    </row>
    <row r="14772" spans="1:43" x14ac:dyDescent="0.35">
      <c r="A14772" t="s">
        <v>78059</v>
      </c>
      <c r="B14772" t="s">
        <v>78060</v>
      </c>
      <c r="C14772" t="s">
        <v>77272</v>
      </c>
      <c r="F14772">
        <v>526563663847</v>
      </c>
      <c r="H14772" t="s">
        <v>78061</v>
      </c>
      <c r="J14772" t="s">
        <v>78062</v>
      </c>
      <c r="K14772" t="s">
        <v>78063</v>
      </c>
      <c r="M14772" t="s">
        <v>64772</v>
      </c>
      <c r="N14772" t="s">
        <v>12449</v>
      </c>
      <c r="O14772">
        <v>32540</v>
      </c>
      <c r="P14772" t="s">
        <v>5151</v>
      </c>
      <c r="U14772" s="1">
        <v>45433</v>
      </c>
      <c r="V14772" s="1">
        <v>45433</v>
      </c>
      <c r="W14772" s="1">
        <v>45433.713888888888</v>
      </c>
      <c r="X14772" s="1">
        <v>45433.713888888888</v>
      </c>
      <c r="AC14772" t="s">
        <v>53</v>
      </c>
      <c r="AD14772">
        <v>2974638622</v>
      </c>
      <c r="AE14772" s="1">
        <v>45434.529861111114</v>
      </c>
      <c r="AF14772" t="s">
        <v>78064</v>
      </c>
      <c r="AG14772" t="s">
        <v>78065</v>
      </c>
      <c r="AH14772" t="s">
        <v>51</v>
      </c>
      <c r="AJ14772" t="s">
        <v>53</v>
      </c>
      <c r="AK14772" t="s">
        <v>78</v>
      </c>
      <c r="AO14772" t="s">
        <v>5443</v>
      </c>
      <c r="AP14772" s="1">
        <v>45434.688194444447</v>
      </c>
      <c r="AQ14772" s="1">
        <v>45434.668055555558</v>
      </c>
    </row>
    <row r="14773" spans="1:43" x14ac:dyDescent="0.35">
      <c r="A14773" t="s">
        <v>78066</v>
      </c>
      <c r="B14773" t="s">
        <v>5566</v>
      </c>
      <c r="C14773" t="s">
        <v>31705</v>
      </c>
      <c r="F14773">
        <v>17196414021</v>
      </c>
      <c r="H14773" t="s">
        <v>78066</v>
      </c>
      <c r="J14773" t="s">
        <v>78067</v>
      </c>
      <c r="K14773" t="s">
        <v>78068</v>
      </c>
      <c r="M14773" t="s">
        <v>78069</v>
      </c>
      <c r="N14773" t="s">
        <v>287</v>
      </c>
      <c r="O14773">
        <v>81063</v>
      </c>
      <c r="P14773" t="s">
        <v>50</v>
      </c>
      <c r="U14773" s="1">
        <v>45433</v>
      </c>
      <c r="V14773" s="1">
        <v>45433</v>
      </c>
      <c r="W14773" s="1">
        <v>45433.770833333336</v>
      </c>
      <c r="X14773" s="1">
        <v>45433.770833333336</v>
      </c>
      <c r="AC14773" t="s">
        <v>53</v>
      </c>
      <c r="AD14773">
        <v>1000000001</v>
      </c>
      <c r="AE14773" s="1">
        <v>39973.351388888892</v>
      </c>
      <c r="AF14773" t="s">
        <v>3377</v>
      </c>
      <c r="AG14773" t="s">
        <v>78070</v>
      </c>
      <c r="AH14773" t="s">
        <v>51</v>
      </c>
      <c r="AJ14773" t="s">
        <v>53</v>
      </c>
      <c r="AK14773" t="s">
        <v>78</v>
      </c>
      <c r="AO14773" t="s">
        <v>51552</v>
      </c>
    </row>
    <row r="14774" spans="1:43" x14ac:dyDescent="0.35">
      <c r="A14774" t="s">
        <v>78071</v>
      </c>
      <c r="B14774" t="s">
        <v>78072</v>
      </c>
      <c r="C14774" t="s">
        <v>3349</v>
      </c>
      <c r="F14774">
        <v>13038838149</v>
      </c>
      <c r="H14774" t="s">
        <v>77096</v>
      </c>
      <c r="J14774" t="s">
        <v>2763</v>
      </c>
      <c r="K14774" t="s">
        <v>49532</v>
      </c>
      <c r="M14774" t="s">
        <v>298</v>
      </c>
      <c r="N14774" t="s">
        <v>213</v>
      </c>
      <c r="O14774">
        <v>80216</v>
      </c>
      <c r="P14774" t="s">
        <v>50</v>
      </c>
      <c r="U14774" s="1">
        <v>45433</v>
      </c>
      <c r="V14774" s="1">
        <v>45433</v>
      </c>
      <c r="W14774" s="1">
        <v>45433.502083333333</v>
      </c>
      <c r="X14774" s="1">
        <v>45433.502083333333</v>
      </c>
      <c r="AC14774" t="s">
        <v>53</v>
      </c>
      <c r="AD14774">
        <v>2969558362</v>
      </c>
      <c r="AE14774" s="1">
        <v>40560.525000000001</v>
      </c>
      <c r="AF14774" t="s">
        <v>2765</v>
      </c>
      <c r="AG14774" t="s">
        <v>78073</v>
      </c>
      <c r="AH14774" t="s">
        <v>51</v>
      </c>
      <c r="AJ14774" t="s">
        <v>53</v>
      </c>
      <c r="AK14774" t="s">
        <v>78</v>
      </c>
      <c r="AO14774" t="s">
        <v>5443</v>
      </c>
    </row>
    <row r="14775" spans="1:43" x14ac:dyDescent="0.35">
      <c r="A14775" t="s">
        <v>78074</v>
      </c>
      <c r="B14775" t="s">
        <v>32629</v>
      </c>
      <c r="C14775" t="s">
        <v>78075</v>
      </c>
      <c r="F14775">
        <v>13035916957</v>
      </c>
      <c r="H14775" t="s">
        <v>77096</v>
      </c>
      <c r="J14775" t="s">
        <v>2763</v>
      </c>
      <c r="K14775" t="s">
        <v>49532</v>
      </c>
      <c r="M14775" t="s">
        <v>298</v>
      </c>
      <c r="N14775" t="s">
        <v>213</v>
      </c>
      <c r="O14775">
        <v>80216</v>
      </c>
      <c r="P14775" t="s">
        <v>50</v>
      </c>
      <c r="U14775" s="1">
        <v>45433</v>
      </c>
      <c r="V14775" s="1">
        <v>45433</v>
      </c>
      <c r="W14775" s="1">
        <v>45433.465277777781</v>
      </c>
      <c r="X14775" s="1">
        <v>45433.465277777781</v>
      </c>
      <c r="AC14775" t="s">
        <v>53</v>
      </c>
      <c r="AD14775">
        <v>2969558362</v>
      </c>
      <c r="AE14775" s="1">
        <v>40560.525000000001</v>
      </c>
      <c r="AF14775" t="s">
        <v>2765</v>
      </c>
      <c r="AG14775" t="s">
        <v>78076</v>
      </c>
      <c r="AH14775" t="s">
        <v>51</v>
      </c>
      <c r="AJ14775" t="s">
        <v>53</v>
      </c>
      <c r="AK14775" t="s">
        <v>78</v>
      </c>
      <c r="AO14775" t="s">
        <v>5443</v>
      </c>
      <c r="AP14775" s="1">
        <v>45433.46597222222</v>
      </c>
    </row>
    <row r="14776" spans="1:43" x14ac:dyDescent="0.35">
      <c r="A14776" t="s">
        <v>78077</v>
      </c>
      <c r="B14776" t="s">
        <v>54143</v>
      </c>
      <c r="C14776" t="s">
        <v>21742</v>
      </c>
      <c r="F14776">
        <v>17206070913</v>
      </c>
      <c r="H14776" t="s">
        <v>77096</v>
      </c>
      <c r="J14776" t="s">
        <v>2763</v>
      </c>
      <c r="K14776" t="s">
        <v>49532</v>
      </c>
      <c r="M14776" t="s">
        <v>298</v>
      </c>
      <c r="N14776" t="s">
        <v>213</v>
      </c>
      <c r="O14776">
        <v>80216</v>
      </c>
      <c r="P14776" t="s">
        <v>50</v>
      </c>
      <c r="U14776" s="1">
        <v>45433</v>
      </c>
      <c r="V14776" s="1">
        <v>45433</v>
      </c>
      <c r="W14776" s="1">
        <v>45433.521527777775</v>
      </c>
      <c r="X14776" s="1">
        <v>45433.521527777775</v>
      </c>
      <c r="AC14776" t="s">
        <v>53</v>
      </c>
      <c r="AD14776">
        <v>2969558362</v>
      </c>
      <c r="AE14776" s="1">
        <v>40560.525000000001</v>
      </c>
      <c r="AF14776" t="s">
        <v>2765</v>
      </c>
      <c r="AG14776" t="s">
        <v>78078</v>
      </c>
      <c r="AH14776" t="s">
        <v>51</v>
      </c>
      <c r="AJ14776" t="s">
        <v>53</v>
      </c>
      <c r="AK14776" t="s">
        <v>78</v>
      </c>
      <c r="AO14776" t="s">
        <v>5443</v>
      </c>
      <c r="AP14776" s="1">
        <v>45433.520833333336</v>
      </c>
    </row>
    <row r="14777" spans="1:43" x14ac:dyDescent="0.35">
      <c r="A14777" t="s">
        <v>78079</v>
      </c>
      <c r="B14777" t="s">
        <v>17201</v>
      </c>
      <c r="C14777" t="s">
        <v>3671</v>
      </c>
      <c r="F14777">
        <v>17205824259</v>
      </c>
      <c r="H14777" t="s">
        <v>77096</v>
      </c>
      <c r="J14777" t="s">
        <v>2763</v>
      </c>
      <c r="K14777" t="s">
        <v>49532</v>
      </c>
      <c r="M14777" t="s">
        <v>298</v>
      </c>
      <c r="N14777" t="s">
        <v>213</v>
      </c>
      <c r="O14777">
        <v>80216</v>
      </c>
      <c r="P14777" t="s">
        <v>50</v>
      </c>
      <c r="U14777" s="1">
        <v>45433</v>
      </c>
      <c r="V14777" s="1">
        <v>45433</v>
      </c>
      <c r="W14777" s="1">
        <v>45433.525000000001</v>
      </c>
      <c r="X14777" s="1">
        <v>45433.525000000001</v>
      </c>
      <c r="AC14777" t="s">
        <v>53</v>
      </c>
      <c r="AD14777">
        <v>2969558362</v>
      </c>
      <c r="AE14777" s="1">
        <v>40560.525000000001</v>
      </c>
      <c r="AF14777" t="s">
        <v>2765</v>
      </c>
      <c r="AG14777" t="s">
        <v>78080</v>
      </c>
      <c r="AH14777" t="s">
        <v>51</v>
      </c>
      <c r="AJ14777" t="s">
        <v>53</v>
      </c>
      <c r="AK14777" t="s">
        <v>78</v>
      </c>
      <c r="AO14777" t="s">
        <v>5443</v>
      </c>
      <c r="AP14777" s="1">
        <v>45433.522916666669</v>
      </c>
    </row>
    <row r="14778" spans="1:43" x14ac:dyDescent="0.35">
      <c r="A14778" t="s">
        <v>78081</v>
      </c>
      <c r="B14778" t="s">
        <v>6060</v>
      </c>
      <c r="C14778" t="s">
        <v>21742</v>
      </c>
      <c r="F14778">
        <v>17208273864</v>
      </c>
      <c r="H14778" t="s">
        <v>77096</v>
      </c>
      <c r="J14778" t="s">
        <v>2763</v>
      </c>
      <c r="K14778" t="s">
        <v>49532</v>
      </c>
      <c r="M14778" t="s">
        <v>298</v>
      </c>
      <c r="N14778" t="s">
        <v>213</v>
      </c>
      <c r="O14778">
        <v>80216</v>
      </c>
      <c r="P14778" t="s">
        <v>50</v>
      </c>
      <c r="U14778" s="1">
        <v>45433</v>
      </c>
      <c r="V14778" s="1">
        <v>45433</v>
      </c>
      <c r="W14778" s="1">
        <v>45433.519444444442</v>
      </c>
      <c r="X14778" s="1">
        <v>45433.519444444442</v>
      </c>
      <c r="AC14778" t="s">
        <v>53</v>
      </c>
      <c r="AD14778">
        <v>2969558362</v>
      </c>
      <c r="AE14778" s="1">
        <v>40560.525000000001</v>
      </c>
      <c r="AF14778" t="s">
        <v>2765</v>
      </c>
      <c r="AG14778" t="s">
        <v>78082</v>
      </c>
      <c r="AH14778" t="s">
        <v>51</v>
      </c>
      <c r="AJ14778" t="s">
        <v>53</v>
      </c>
      <c r="AK14778" t="s">
        <v>78</v>
      </c>
      <c r="AO14778" t="s">
        <v>5443</v>
      </c>
    </row>
    <row r="14779" spans="1:43" x14ac:dyDescent="0.35">
      <c r="A14779" t="s">
        <v>78083</v>
      </c>
      <c r="B14779" t="s">
        <v>15367</v>
      </c>
      <c r="C14779" t="s">
        <v>78084</v>
      </c>
      <c r="F14779">
        <v>17208227049</v>
      </c>
      <c r="H14779" t="s">
        <v>77096</v>
      </c>
      <c r="J14779" t="s">
        <v>2763</v>
      </c>
      <c r="K14779" t="s">
        <v>49532</v>
      </c>
      <c r="M14779" t="s">
        <v>298</v>
      </c>
      <c r="N14779" t="s">
        <v>213</v>
      </c>
      <c r="O14779">
        <v>80216</v>
      </c>
      <c r="P14779" t="s">
        <v>50</v>
      </c>
      <c r="U14779" s="1">
        <v>45433</v>
      </c>
      <c r="V14779" s="1">
        <v>45433</v>
      </c>
      <c r="W14779" s="1">
        <v>45433.51666666667</v>
      </c>
      <c r="X14779" s="1">
        <v>45433.51666666667</v>
      </c>
      <c r="AC14779" t="s">
        <v>53</v>
      </c>
      <c r="AD14779">
        <v>2969558362</v>
      </c>
      <c r="AE14779" s="1">
        <v>40560.525000000001</v>
      </c>
      <c r="AF14779" t="s">
        <v>2765</v>
      </c>
      <c r="AG14779" t="s">
        <v>78085</v>
      </c>
      <c r="AH14779" t="s">
        <v>51</v>
      </c>
      <c r="AJ14779" t="s">
        <v>53</v>
      </c>
      <c r="AK14779" t="s">
        <v>78</v>
      </c>
      <c r="AO14779" t="s">
        <v>5443</v>
      </c>
      <c r="AP14779" s="1">
        <v>45433.515277777777</v>
      </c>
    </row>
    <row r="14780" spans="1:43" x14ac:dyDescent="0.35">
      <c r="A14780" t="s">
        <v>78086</v>
      </c>
      <c r="B14780" t="s">
        <v>8073</v>
      </c>
      <c r="C14780" t="s">
        <v>3418</v>
      </c>
      <c r="F14780">
        <v>17209744101</v>
      </c>
      <c r="H14780" t="s">
        <v>77096</v>
      </c>
      <c r="J14780" t="s">
        <v>2763</v>
      </c>
      <c r="K14780" t="s">
        <v>49532</v>
      </c>
      <c r="M14780" t="s">
        <v>298</v>
      </c>
      <c r="N14780" t="s">
        <v>213</v>
      </c>
      <c r="O14780">
        <v>80216</v>
      </c>
      <c r="P14780" t="s">
        <v>50</v>
      </c>
      <c r="U14780" s="1">
        <v>45433</v>
      </c>
      <c r="V14780" s="1">
        <v>45433</v>
      </c>
      <c r="W14780" s="1">
        <v>45433.51458333333</v>
      </c>
      <c r="X14780" s="1">
        <v>45433.51458333333</v>
      </c>
      <c r="AC14780" t="s">
        <v>53</v>
      </c>
      <c r="AD14780">
        <v>2969558362</v>
      </c>
      <c r="AE14780" s="1">
        <v>40560.525000000001</v>
      </c>
      <c r="AF14780" t="s">
        <v>2765</v>
      </c>
      <c r="AG14780" t="s">
        <v>78087</v>
      </c>
      <c r="AH14780" t="s">
        <v>51</v>
      </c>
      <c r="AJ14780" t="s">
        <v>53</v>
      </c>
      <c r="AK14780" t="s">
        <v>78</v>
      </c>
      <c r="AO14780" t="s">
        <v>5443</v>
      </c>
      <c r="AP14780" s="1">
        <v>45433.513194444444</v>
      </c>
    </row>
    <row r="14781" spans="1:43" x14ac:dyDescent="0.35">
      <c r="A14781" t="s">
        <v>78088</v>
      </c>
      <c r="B14781" t="s">
        <v>7225</v>
      </c>
      <c r="C14781" t="s">
        <v>78089</v>
      </c>
      <c r="F14781">
        <v>17202762754</v>
      </c>
      <c r="H14781" t="s">
        <v>77096</v>
      </c>
      <c r="J14781" t="s">
        <v>2763</v>
      </c>
      <c r="K14781" t="s">
        <v>49532</v>
      </c>
      <c r="M14781" t="s">
        <v>298</v>
      </c>
      <c r="N14781" t="s">
        <v>213</v>
      </c>
      <c r="O14781">
        <v>80216</v>
      </c>
      <c r="P14781" t="s">
        <v>50</v>
      </c>
      <c r="U14781" s="1">
        <v>45433</v>
      </c>
      <c r="V14781" s="1">
        <v>45433</v>
      </c>
      <c r="W14781" s="1">
        <v>45433.511111111111</v>
      </c>
      <c r="X14781" s="1">
        <v>45433.511111111111</v>
      </c>
      <c r="AC14781" t="s">
        <v>53</v>
      </c>
      <c r="AD14781">
        <v>2969558362</v>
      </c>
      <c r="AE14781" s="1">
        <v>40560.525000000001</v>
      </c>
      <c r="AF14781" t="s">
        <v>2765</v>
      </c>
      <c r="AG14781" t="s">
        <v>78090</v>
      </c>
      <c r="AH14781" t="s">
        <v>51</v>
      </c>
      <c r="AJ14781" t="s">
        <v>53</v>
      </c>
      <c r="AK14781" t="s">
        <v>78</v>
      </c>
      <c r="AO14781" t="s">
        <v>5443</v>
      </c>
      <c r="AP14781" s="1">
        <v>45433.507638888892</v>
      </c>
    </row>
    <row r="14782" spans="1:43" x14ac:dyDescent="0.35">
      <c r="A14782" t="s">
        <v>78091</v>
      </c>
      <c r="B14782" t="s">
        <v>39665</v>
      </c>
      <c r="C14782" t="s">
        <v>3185</v>
      </c>
      <c r="F14782">
        <v>17202767439</v>
      </c>
      <c r="H14782" t="s">
        <v>77096</v>
      </c>
      <c r="J14782" t="s">
        <v>2763</v>
      </c>
      <c r="K14782" t="s">
        <v>49532</v>
      </c>
      <c r="M14782" t="s">
        <v>298</v>
      </c>
      <c r="N14782" t="s">
        <v>213</v>
      </c>
      <c r="O14782">
        <v>80216</v>
      </c>
      <c r="P14782" t="s">
        <v>50</v>
      </c>
      <c r="U14782" s="1">
        <v>45433</v>
      </c>
      <c r="V14782" s="1">
        <v>45433</v>
      </c>
      <c r="W14782" s="1">
        <v>45433.505555555559</v>
      </c>
      <c r="X14782" s="1">
        <v>45433.505555555559</v>
      </c>
      <c r="AC14782" t="s">
        <v>53</v>
      </c>
      <c r="AD14782">
        <v>2969558362</v>
      </c>
      <c r="AE14782" s="1">
        <v>40560.525000000001</v>
      </c>
      <c r="AF14782" t="s">
        <v>2765</v>
      </c>
      <c r="AG14782" t="s">
        <v>78092</v>
      </c>
      <c r="AH14782" t="s">
        <v>51</v>
      </c>
      <c r="AJ14782" t="s">
        <v>53</v>
      </c>
      <c r="AK14782" t="s">
        <v>78</v>
      </c>
      <c r="AO14782" t="s">
        <v>5443</v>
      </c>
    </row>
    <row r="14783" spans="1:43" x14ac:dyDescent="0.35">
      <c r="A14783" t="s">
        <v>78093</v>
      </c>
      <c r="B14783" t="s">
        <v>65755</v>
      </c>
      <c r="C14783" t="s">
        <v>3349</v>
      </c>
      <c r="F14783">
        <v>17206485399</v>
      </c>
      <c r="H14783" t="s">
        <v>77096</v>
      </c>
      <c r="J14783" t="s">
        <v>2763</v>
      </c>
      <c r="K14783" t="s">
        <v>49532</v>
      </c>
      <c r="M14783" t="s">
        <v>298</v>
      </c>
      <c r="N14783" t="s">
        <v>213</v>
      </c>
      <c r="O14783">
        <v>80216</v>
      </c>
      <c r="P14783" t="s">
        <v>50</v>
      </c>
      <c r="U14783" s="1">
        <v>45433</v>
      </c>
      <c r="V14783" s="1">
        <v>45433</v>
      </c>
      <c r="W14783" s="1">
        <v>45433.5</v>
      </c>
      <c r="X14783" s="1">
        <v>45433.5</v>
      </c>
      <c r="AC14783" t="s">
        <v>53</v>
      </c>
      <c r="AD14783">
        <v>2969558362</v>
      </c>
      <c r="AE14783" s="1">
        <v>40560.525000000001</v>
      </c>
      <c r="AF14783" t="s">
        <v>2765</v>
      </c>
      <c r="AG14783" t="s">
        <v>78094</v>
      </c>
      <c r="AH14783" t="s">
        <v>51</v>
      </c>
      <c r="AJ14783" t="s">
        <v>53</v>
      </c>
      <c r="AK14783" t="s">
        <v>78</v>
      </c>
      <c r="AO14783" t="s">
        <v>5443</v>
      </c>
      <c r="AP14783" s="1">
        <v>45433.497916666667</v>
      </c>
    </row>
    <row r="14784" spans="1:43" x14ac:dyDescent="0.35">
      <c r="A14784" t="s">
        <v>78095</v>
      </c>
      <c r="B14784" t="s">
        <v>44926</v>
      </c>
      <c r="C14784" t="s">
        <v>258</v>
      </c>
      <c r="F14784">
        <v>13036561658</v>
      </c>
      <c r="H14784" t="s">
        <v>77096</v>
      </c>
      <c r="J14784" t="s">
        <v>2763</v>
      </c>
      <c r="K14784" t="s">
        <v>49532</v>
      </c>
      <c r="M14784" t="s">
        <v>298</v>
      </c>
      <c r="N14784" t="s">
        <v>213</v>
      </c>
      <c r="O14784">
        <v>80216</v>
      </c>
      <c r="P14784" t="s">
        <v>50</v>
      </c>
      <c r="U14784" s="1">
        <v>45433</v>
      </c>
      <c r="V14784" s="1">
        <v>45433</v>
      </c>
      <c r="W14784" s="1">
        <v>45433.489583333336</v>
      </c>
      <c r="X14784" s="1">
        <v>45433.489583333336</v>
      </c>
      <c r="AC14784" t="s">
        <v>53</v>
      </c>
      <c r="AD14784">
        <v>2969558362</v>
      </c>
      <c r="AE14784" s="1">
        <v>40560.525000000001</v>
      </c>
      <c r="AF14784" t="s">
        <v>2765</v>
      </c>
      <c r="AG14784" t="s">
        <v>78096</v>
      </c>
      <c r="AH14784" t="s">
        <v>51</v>
      </c>
      <c r="AJ14784" t="s">
        <v>53</v>
      </c>
      <c r="AK14784" t="s">
        <v>78</v>
      </c>
      <c r="AO14784" t="s">
        <v>5443</v>
      </c>
      <c r="AP14784" s="1">
        <v>45433.488194444442</v>
      </c>
    </row>
    <row r="14785" spans="1:43" x14ac:dyDescent="0.35">
      <c r="A14785" t="s">
        <v>78097</v>
      </c>
      <c r="B14785" t="s">
        <v>78098</v>
      </c>
      <c r="C14785" t="s">
        <v>7359</v>
      </c>
      <c r="F14785">
        <v>13035051802</v>
      </c>
      <c r="H14785" t="s">
        <v>77096</v>
      </c>
      <c r="J14785" t="s">
        <v>2763</v>
      </c>
      <c r="K14785" t="s">
        <v>49532</v>
      </c>
      <c r="M14785" t="s">
        <v>298</v>
      </c>
      <c r="N14785" t="s">
        <v>213</v>
      </c>
      <c r="O14785">
        <v>80216</v>
      </c>
      <c r="P14785" t="s">
        <v>50</v>
      </c>
      <c r="U14785" s="1">
        <v>45433</v>
      </c>
      <c r="V14785" s="1">
        <v>45433</v>
      </c>
      <c r="W14785" s="1">
        <v>45433.484722222223</v>
      </c>
      <c r="X14785" s="1">
        <v>45433.484722222223</v>
      </c>
      <c r="AC14785" t="s">
        <v>53</v>
      </c>
      <c r="AD14785">
        <v>2969558362</v>
      </c>
      <c r="AE14785" s="1">
        <v>40560.525000000001</v>
      </c>
      <c r="AF14785" t="s">
        <v>2765</v>
      </c>
      <c r="AG14785" t="s">
        <v>78099</v>
      </c>
      <c r="AH14785" t="s">
        <v>51</v>
      </c>
      <c r="AJ14785" t="s">
        <v>53</v>
      </c>
      <c r="AK14785" t="s">
        <v>78</v>
      </c>
      <c r="AO14785" t="s">
        <v>5443</v>
      </c>
    </row>
    <row r="14786" spans="1:43" x14ac:dyDescent="0.35">
      <c r="A14786" t="s">
        <v>78100</v>
      </c>
      <c r="B14786" t="s">
        <v>16489</v>
      </c>
      <c r="C14786" t="s">
        <v>443</v>
      </c>
      <c r="F14786">
        <v>17203649393</v>
      </c>
      <c r="H14786" t="s">
        <v>77096</v>
      </c>
      <c r="J14786" t="s">
        <v>2763</v>
      </c>
      <c r="K14786" t="s">
        <v>49532</v>
      </c>
      <c r="M14786" t="s">
        <v>298</v>
      </c>
      <c r="N14786" t="s">
        <v>213</v>
      </c>
      <c r="O14786">
        <v>80216</v>
      </c>
      <c r="P14786" t="s">
        <v>50</v>
      </c>
      <c r="U14786" s="1">
        <v>45433</v>
      </c>
      <c r="V14786" s="1">
        <v>45433</v>
      </c>
      <c r="W14786" s="1">
        <v>45433.481944444444</v>
      </c>
      <c r="X14786" s="1">
        <v>45433.481944444444</v>
      </c>
      <c r="AC14786" t="s">
        <v>53</v>
      </c>
      <c r="AD14786">
        <v>2969558362</v>
      </c>
      <c r="AE14786" s="1">
        <v>40560.525000000001</v>
      </c>
      <c r="AF14786" t="s">
        <v>2765</v>
      </c>
      <c r="AG14786" t="s">
        <v>78101</v>
      </c>
      <c r="AH14786" t="s">
        <v>51</v>
      </c>
      <c r="AJ14786" t="s">
        <v>53</v>
      </c>
      <c r="AK14786" t="s">
        <v>78</v>
      </c>
      <c r="AO14786" t="s">
        <v>5443</v>
      </c>
      <c r="AP14786" s="1">
        <v>45433.480555555558</v>
      </c>
    </row>
    <row r="14787" spans="1:43" x14ac:dyDescent="0.35">
      <c r="A14787" t="s">
        <v>78102</v>
      </c>
      <c r="B14787" t="s">
        <v>78103</v>
      </c>
      <c r="C14787" t="s">
        <v>19800</v>
      </c>
      <c r="F14787">
        <v>17205395863</v>
      </c>
      <c r="H14787" t="s">
        <v>77096</v>
      </c>
      <c r="J14787" t="s">
        <v>2763</v>
      </c>
      <c r="K14787" t="s">
        <v>49532</v>
      </c>
      <c r="M14787" t="s">
        <v>298</v>
      </c>
      <c r="N14787" t="s">
        <v>213</v>
      </c>
      <c r="O14787">
        <v>80216</v>
      </c>
      <c r="P14787" t="s">
        <v>50</v>
      </c>
      <c r="U14787" s="1">
        <v>45433</v>
      </c>
      <c r="V14787" s="1">
        <v>45433</v>
      </c>
      <c r="W14787" s="1">
        <v>45433.479861111111</v>
      </c>
      <c r="X14787" s="1">
        <v>45433.479861111111</v>
      </c>
      <c r="AC14787" t="s">
        <v>53</v>
      </c>
      <c r="AD14787">
        <v>2969558362</v>
      </c>
      <c r="AE14787" s="1">
        <v>40560.525000000001</v>
      </c>
      <c r="AF14787" t="s">
        <v>2765</v>
      </c>
      <c r="AG14787" t="s">
        <v>78104</v>
      </c>
      <c r="AH14787" t="s">
        <v>51</v>
      </c>
      <c r="AJ14787" t="s">
        <v>53</v>
      </c>
      <c r="AK14787" t="s">
        <v>78</v>
      </c>
      <c r="AO14787" t="s">
        <v>5443</v>
      </c>
      <c r="AP14787" s="1">
        <v>45433.477777777778</v>
      </c>
    </row>
    <row r="14788" spans="1:43" x14ac:dyDescent="0.35">
      <c r="A14788" t="s">
        <v>78105</v>
      </c>
      <c r="B14788" t="s">
        <v>78106</v>
      </c>
      <c r="C14788" t="s">
        <v>3285</v>
      </c>
      <c r="F14788">
        <v>17209210013</v>
      </c>
      <c r="H14788" t="s">
        <v>77096</v>
      </c>
      <c r="J14788" t="s">
        <v>2763</v>
      </c>
      <c r="K14788" t="s">
        <v>49532</v>
      </c>
      <c r="M14788" t="s">
        <v>298</v>
      </c>
      <c r="N14788" t="s">
        <v>213</v>
      </c>
      <c r="O14788">
        <v>80216</v>
      </c>
      <c r="P14788" t="s">
        <v>50</v>
      </c>
      <c r="U14788" s="1">
        <v>45433</v>
      </c>
      <c r="V14788" s="1">
        <v>45433</v>
      </c>
      <c r="W14788" s="1">
        <v>45433.476388888892</v>
      </c>
      <c r="X14788" s="1">
        <v>45433.476388888892</v>
      </c>
      <c r="AC14788" t="s">
        <v>53</v>
      </c>
      <c r="AD14788">
        <v>2969558362</v>
      </c>
      <c r="AE14788" s="1">
        <v>40560.525000000001</v>
      </c>
      <c r="AF14788" t="s">
        <v>2765</v>
      </c>
      <c r="AG14788" t="s">
        <v>78107</v>
      </c>
      <c r="AH14788" t="s">
        <v>51</v>
      </c>
      <c r="AJ14788" t="s">
        <v>53</v>
      </c>
      <c r="AK14788" t="s">
        <v>78</v>
      </c>
      <c r="AO14788" t="s">
        <v>5443</v>
      </c>
      <c r="AP14788" s="1">
        <v>45433.474305555559</v>
      </c>
    </row>
    <row r="14789" spans="1:43" x14ac:dyDescent="0.35">
      <c r="A14789" t="s">
        <v>78108</v>
      </c>
      <c r="B14789" t="s">
        <v>78109</v>
      </c>
      <c r="C14789" t="s">
        <v>2393</v>
      </c>
      <c r="F14789">
        <v>17205560050</v>
      </c>
      <c r="H14789" t="s">
        <v>77096</v>
      </c>
      <c r="J14789" t="s">
        <v>2763</v>
      </c>
      <c r="K14789" t="s">
        <v>49532</v>
      </c>
      <c r="M14789" t="s">
        <v>298</v>
      </c>
      <c r="N14789" t="s">
        <v>213</v>
      </c>
      <c r="O14789">
        <v>80216</v>
      </c>
      <c r="P14789" t="s">
        <v>50</v>
      </c>
      <c r="U14789" s="1">
        <v>45433</v>
      </c>
      <c r="V14789" s="1">
        <v>45433</v>
      </c>
      <c r="W14789" s="1">
        <v>45433.473611111112</v>
      </c>
      <c r="X14789" s="1">
        <v>45433.473611111112</v>
      </c>
      <c r="AC14789" t="s">
        <v>53</v>
      </c>
      <c r="AD14789">
        <v>2969558362</v>
      </c>
      <c r="AE14789" s="1">
        <v>40560.525000000001</v>
      </c>
      <c r="AF14789" t="s">
        <v>2765</v>
      </c>
      <c r="AG14789" t="s">
        <v>78110</v>
      </c>
      <c r="AH14789" t="s">
        <v>51</v>
      </c>
      <c r="AJ14789" t="s">
        <v>53</v>
      </c>
      <c r="AK14789" t="s">
        <v>78</v>
      </c>
      <c r="AO14789" t="s">
        <v>5443</v>
      </c>
      <c r="AP14789" s="1">
        <v>45433.47152777778</v>
      </c>
    </row>
    <row r="14790" spans="1:43" x14ac:dyDescent="0.35">
      <c r="A14790" t="s">
        <v>78111</v>
      </c>
      <c r="B14790" t="s">
        <v>71516</v>
      </c>
      <c r="C14790" t="s">
        <v>2393</v>
      </c>
      <c r="F14790">
        <v>13035159016</v>
      </c>
      <c r="H14790" t="s">
        <v>77096</v>
      </c>
      <c r="J14790" t="s">
        <v>2763</v>
      </c>
      <c r="K14790" t="s">
        <v>49532</v>
      </c>
      <c r="M14790" t="s">
        <v>298</v>
      </c>
      <c r="N14790" t="s">
        <v>213</v>
      </c>
      <c r="O14790">
        <v>80216</v>
      </c>
      <c r="P14790" t="s">
        <v>50</v>
      </c>
      <c r="U14790" s="1">
        <v>45433</v>
      </c>
      <c r="V14790" s="1">
        <v>45433</v>
      </c>
      <c r="W14790" s="1">
        <v>45433.46875</v>
      </c>
      <c r="X14790" s="1">
        <v>45433.46875</v>
      </c>
      <c r="AC14790" t="s">
        <v>53</v>
      </c>
      <c r="AD14790">
        <v>2969558362</v>
      </c>
      <c r="AE14790" s="1">
        <v>40560.525000000001</v>
      </c>
      <c r="AF14790" t="s">
        <v>2765</v>
      </c>
      <c r="AG14790" t="s">
        <v>78112</v>
      </c>
      <c r="AH14790" t="s">
        <v>51</v>
      </c>
      <c r="AJ14790" t="s">
        <v>53</v>
      </c>
      <c r="AK14790" t="s">
        <v>78</v>
      </c>
      <c r="AO14790" t="s">
        <v>5443</v>
      </c>
      <c r="AP14790" s="1">
        <v>45433.467361111114</v>
      </c>
    </row>
    <row r="14791" spans="1:43" x14ac:dyDescent="0.35">
      <c r="A14791" t="s">
        <v>78113</v>
      </c>
      <c r="B14791" t="s">
        <v>78114</v>
      </c>
      <c r="C14791" t="s">
        <v>78115</v>
      </c>
      <c r="F14791">
        <v>17206070940</v>
      </c>
      <c r="H14791" t="s">
        <v>77096</v>
      </c>
      <c r="J14791" t="s">
        <v>2763</v>
      </c>
      <c r="K14791" t="s">
        <v>49532</v>
      </c>
      <c r="M14791" t="s">
        <v>298</v>
      </c>
      <c r="N14791" t="s">
        <v>213</v>
      </c>
      <c r="O14791">
        <v>80216</v>
      </c>
      <c r="P14791" t="s">
        <v>50</v>
      </c>
      <c r="U14791" s="1">
        <v>45433</v>
      </c>
      <c r="V14791" s="1">
        <v>45433</v>
      </c>
      <c r="W14791" s="1">
        <v>45433.463194444441</v>
      </c>
      <c r="X14791" s="1">
        <v>45433.463194444441</v>
      </c>
      <c r="AC14791" t="s">
        <v>53</v>
      </c>
      <c r="AD14791">
        <v>2969558362</v>
      </c>
      <c r="AE14791" s="1">
        <v>40560.525000000001</v>
      </c>
      <c r="AF14791" t="s">
        <v>2765</v>
      </c>
      <c r="AG14791" t="s">
        <v>78116</v>
      </c>
      <c r="AH14791" t="s">
        <v>51</v>
      </c>
      <c r="AJ14791" t="s">
        <v>53</v>
      </c>
      <c r="AK14791" t="s">
        <v>78</v>
      </c>
      <c r="AO14791" t="s">
        <v>5443</v>
      </c>
      <c r="AP14791" s="1">
        <v>45433.461111111108</v>
      </c>
    </row>
    <row r="14792" spans="1:43" x14ac:dyDescent="0.35">
      <c r="A14792" t="s">
        <v>78117</v>
      </c>
      <c r="B14792" t="s">
        <v>78118</v>
      </c>
      <c r="C14792" t="s">
        <v>2312</v>
      </c>
      <c r="F14792">
        <v>17209859189</v>
      </c>
      <c r="H14792" t="s">
        <v>77096</v>
      </c>
      <c r="J14792" t="s">
        <v>2763</v>
      </c>
      <c r="K14792" t="s">
        <v>49532</v>
      </c>
      <c r="M14792" t="s">
        <v>298</v>
      </c>
      <c r="N14792" t="s">
        <v>213</v>
      </c>
      <c r="O14792">
        <v>80216</v>
      </c>
      <c r="P14792" t="s">
        <v>50</v>
      </c>
      <c r="U14792" s="1">
        <v>45433</v>
      </c>
      <c r="V14792" s="1">
        <v>45433</v>
      </c>
      <c r="W14792" s="1">
        <v>45433.460416666669</v>
      </c>
      <c r="X14792" s="1">
        <v>45433.460416666669</v>
      </c>
      <c r="AC14792" t="s">
        <v>53</v>
      </c>
      <c r="AD14792">
        <v>2969558362</v>
      </c>
      <c r="AE14792" s="1">
        <v>40560.525000000001</v>
      </c>
      <c r="AF14792" t="s">
        <v>77933</v>
      </c>
      <c r="AG14792" t="s">
        <v>78119</v>
      </c>
      <c r="AH14792" t="s">
        <v>51</v>
      </c>
      <c r="AJ14792" t="s">
        <v>53</v>
      </c>
      <c r="AK14792" t="s">
        <v>78</v>
      </c>
      <c r="AO14792" t="s">
        <v>5443</v>
      </c>
      <c r="AP14792" s="1">
        <v>45433.459027777775</v>
      </c>
    </row>
    <row r="14793" spans="1:43" x14ac:dyDescent="0.35">
      <c r="A14793" t="s">
        <v>78120</v>
      </c>
      <c r="B14793" t="s">
        <v>4746</v>
      </c>
      <c r="C14793" t="s">
        <v>5143</v>
      </c>
      <c r="F14793">
        <v>17204834002</v>
      </c>
      <c r="H14793" t="s">
        <v>77096</v>
      </c>
      <c r="J14793" t="s">
        <v>2763</v>
      </c>
      <c r="K14793" t="s">
        <v>49532</v>
      </c>
      <c r="M14793" t="s">
        <v>298</v>
      </c>
      <c r="N14793" t="s">
        <v>213</v>
      </c>
      <c r="O14793">
        <v>80216</v>
      </c>
      <c r="P14793" t="s">
        <v>50</v>
      </c>
      <c r="U14793" s="1">
        <v>45433</v>
      </c>
      <c r="V14793" s="1">
        <v>45433</v>
      </c>
      <c r="W14793" s="1">
        <v>45433.458333333336</v>
      </c>
      <c r="X14793" s="1">
        <v>45433.458333333336</v>
      </c>
      <c r="AC14793" t="s">
        <v>53</v>
      </c>
      <c r="AD14793">
        <v>2969558362</v>
      </c>
      <c r="AE14793" s="1">
        <v>40560.525000000001</v>
      </c>
      <c r="AF14793" t="s">
        <v>77933</v>
      </c>
      <c r="AG14793" t="s">
        <v>78121</v>
      </c>
      <c r="AH14793" t="s">
        <v>51</v>
      </c>
      <c r="AJ14793" t="s">
        <v>53</v>
      </c>
      <c r="AK14793" t="s">
        <v>78</v>
      </c>
      <c r="AO14793" t="s">
        <v>5443</v>
      </c>
      <c r="AP14793" s="1">
        <v>45433.456944444442</v>
      </c>
    </row>
    <row r="14794" spans="1:43" x14ac:dyDescent="0.35">
      <c r="A14794" t="s">
        <v>78122</v>
      </c>
      <c r="B14794" t="s">
        <v>32456</v>
      </c>
      <c r="C14794" t="s">
        <v>29465</v>
      </c>
      <c r="F14794" t="s">
        <v>78123</v>
      </c>
      <c r="H14794" t="s">
        <v>77096</v>
      </c>
      <c r="J14794" t="s">
        <v>2763</v>
      </c>
      <c r="K14794" t="s">
        <v>2764</v>
      </c>
      <c r="M14794" t="s">
        <v>298</v>
      </c>
      <c r="N14794" t="s">
        <v>65</v>
      </c>
      <c r="O14794">
        <v>80216</v>
      </c>
      <c r="P14794" t="s">
        <v>50</v>
      </c>
      <c r="U14794" s="1">
        <v>45433</v>
      </c>
      <c r="V14794" s="1">
        <v>45433</v>
      </c>
      <c r="W14794" s="1">
        <v>45433.455555555556</v>
      </c>
      <c r="X14794" s="1">
        <v>45433.455555555556</v>
      </c>
      <c r="AC14794" t="s">
        <v>53</v>
      </c>
      <c r="AD14794">
        <v>2969558362</v>
      </c>
      <c r="AE14794" s="1">
        <v>40560.525000000001</v>
      </c>
      <c r="AF14794" t="s">
        <v>2765</v>
      </c>
      <c r="AG14794" t="s">
        <v>78124</v>
      </c>
      <c r="AH14794" t="s">
        <v>51</v>
      </c>
      <c r="AJ14794" t="s">
        <v>53</v>
      </c>
      <c r="AK14794" t="s">
        <v>78</v>
      </c>
      <c r="AO14794" t="s">
        <v>5443</v>
      </c>
      <c r="AP14794" s="1">
        <v>45464.455555555556</v>
      </c>
    </row>
    <row r="14795" spans="1:43" x14ac:dyDescent="0.35">
      <c r="A14795" t="s">
        <v>78125</v>
      </c>
      <c r="B14795" t="s">
        <v>78126</v>
      </c>
      <c r="C14795" t="s">
        <v>19965</v>
      </c>
      <c r="F14795">
        <v>17208855543</v>
      </c>
      <c r="H14795" t="s">
        <v>77096</v>
      </c>
      <c r="J14795" t="s">
        <v>2763</v>
      </c>
      <c r="K14795" t="s">
        <v>49532</v>
      </c>
      <c r="M14795" t="s">
        <v>298</v>
      </c>
      <c r="N14795" t="s">
        <v>213</v>
      </c>
      <c r="O14795">
        <v>80216</v>
      </c>
      <c r="P14795" t="s">
        <v>50</v>
      </c>
      <c r="U14795" s="1">
        <v>45433</v>
      </c>
      <c r="V14795" s="1">
        <v>45433</v>
      </c>
      <c r="W14795" s="1">
        <v>45433.45208333333</v>
      </c>
      <c r="X14795" s="1">
        <v>45433.45208333333</v>
      </c>
      <c r="AC14795" t="s">
        <v>53</v>
      </c>
      <c r="AD14795">
        <v>2969558362</v>
      </c>
      <c r="AE14795" s="1">
        <v>40560.525000000001</v>
      </c>
      <c r="AF14795" t="s">
        <v>2765</v>
      </c>
      <c r="AG14795" t="s">
        <v>78127</v>
      </c>
      <c r="AH14795" t="s">
        <v>51</v>
      </c>
      <c r="AJ14795" t="s">
        <v>53</v>
      </c>
      <c r="AK14795" t="s">
        <v>78</v>
      </c>
      <c r="AO14795" t="s">
        <v>5443</v>
      </c>
      <c r="AP14795" s="1">
        <v>45433.449305555558</v>
      </c>
    </row>
    <row r="14796" spans="1:43" x14ac:dyDescent="0.35">
      <c r="A14796" t="s">
        <v>78128</v>
      </c>
      <c r="B14796" t="s">
        <v>78129</v>
      </c>
      <c r="C14796" t="s">
        <v>78130</v>
      </c>
      <c r="F14796" t="s">
        <v>78131</v>
      </c>
      <c r="G14796" t="s">
        <v>78132</v>
      </c>
      <c r="H14796" t="s">
        <v>78133</v>
      </c>
      <c r="I14796" t="s">
        <v>169</v>
      </c>
      <c r="J14796" t="s">
        <v>78130</v>
      </c>
      <c r="K14796" t="s">
        <v>78134</v>
      </c>
      <c r="M14796" t="s">
        <v>78135</v>
      </c>
      <c r="N14796" t="s">
        <v>1515</v>
      </c>
      <c r="O14796">
        <v>85548</v>
      </c>
      <c r="P14796" t="s">
        <v>50</v>
      </c>
      <c r="U14796" s="1">
        <v>45433</v>
      </c>
      <c r="V14796" s="1">
        <v>45433</v>
      </c>
      <c r="AC14796" t="s">
        <v>53</v>
      </c>
      <c r="AD14796">
        <v>2969513229</v>
      </c>
      <c r="AE14796" s="1">
        <v>38519.567361111112</v>
      </c>
      <c r="AG14796" t="s">
        <v>78136</v>
      </c>
      <c r="AH14796" t="s">
        <v>51</v>
      </c>
      <c r="AJ14796" t="s">
        <v>53</v>
      </c>
      <c r="AO14796" t="s">
        <v>5443</v>
      </c>
    </row>
    <row r="14797" spans="1:43" x14ac:dyDescent="0.35">
      <c r="A14797" t="s">
        <v>78137</v>
      </c>
      <c r="B14797" t="s">
        <v>15816</v>
      </c>
      <c r="C14797" t="s">
        <v>218</v>
      </c>
      <c r="F14797">
        <v>19153458013</v>
      </c>
      <c r="H14797" t="s">
        <v>78137</v>
      </c>
      <c r="J14797" t="s">
        <v>78138</v>
      </c>
      <c r="K14797" t="s">
        <v>78139</v>
      </c>
      <c r="M14797" t="s">
        <v>148</v>
      </c>
      <c r="N14797" t="s">
        <v>637</v>
      </c>
      <c r="O14797">
        <v>79922</v>
      </c>
      <c r="P14797" t="s">
        <v>50</v>
      </c>
      <c r="U14797" s="1">
        <v>45434</v>
      </c>
      <c r="V14797" s="1">
        <v>45434</v>
      </c>
      <c r="W14797" s="1">
        <v>45434.527083333334</v>
      </c>
      <c r="X14797" s="1">
        <v>45434.527083333334</v>
      </c>
      <c r="AC14797" t="s">
        <v>53</v>
      </c>
      <c r="AD14797">
        <v>2973487391</v>
      </c>
      <c r="AE14797" s="1">
        <v>45083.689583333333</v>
      </c>
      <c r="AF14797" t="s">
        <v>78140</v>
      </c>
      <c r="AG14797" t="s">
        <v>78141</v>
      </c>
      <c r="AH14797" t="s">
        <v>51</v>
      </c>
      <c r="AJ14797" t="s">
        <v>53</v>
      </c>
      <c r="AK14797" t="s">
        <v>78</v>
      </c>
      <c r="AO14797" t="s">
        <v>5443</v>
      </c>
      <c r="AP14797" s="1">
        <v>45441.617361111108</v>
      </c>
      <c r="AQ14797" s="1">
        <v>45441.69027777778</v>
      </c>
    </row>
    <row r="14798" spans="1:43" x14ac:dyDescent="0.35">
      <c r="A14798" t="s">
        <v>78142</v>
      </c>
      <c r="B14798" t="s">
        <v>9297</v>
      </c>
      <c r="C14798" t="s">
        <v>9585</v>
      </c>
      <c r="F14798">
        <v>19154749652</v>
      </c>
      <c r="H14798" t="s">
        <v>78142</v>
      </c>
      <c r="J14798" t="s">
        <v>46575</v>
      </c>
      <c r="K14798" t="s">
        <v>78143</v>
      </c>
      <c r="M14798" t="s">
        <v>148</v>
      </c>
      <c r="N14798" t="s">
        <v>637</v>
      </c>
      <c r="O14798">
        <v>79928</v>
      </c>
      <c r="P14798" t="s">
        <v>50</v>
      </c>
      <c r="U14798" s="1">
        <v>45434</v>
      </c>
      <c r="V14798" s="1">
        <v>45434</v>
      </c>
      <c r="AC14798" t="s">
        <v>53</v>
      </c>
      <c r="AD14798">
        <v>2969505584</v>
      </c>
      <c r="AE14798" s="1">
        <v>38065.531944444447</v>
      </c>
      <c r="AG14798" t="s">
        <v>78144</v>
      </c>
      <c r="AH14798" t="s">
        <v>51</v>
      </c>
      <c r="AJ14798" t="s">
        <v>53</v>
      </c>
      <c r="AO14798" t="s">
        <v>57090</v>
      </c>
    </row>
    <row r="14799" spans="1:43" x14ac:dyDescent="0.35">
      <c r="A14799" t="s">
        <v>78145</v>
      </c>
      <c r="B14799" t="s">
        <v>78146</v>
      </c>
      <c r="C14799" t="s">
        <v>30150</v>
      </c>
      <c r="F14799">
        <v>19152887002</v>
      </c>
      <c r="H14799" t="s">
        <v>78145</v>
      </c>
      <c r="J14799" t="s">
        <v>78147</v>
      </c>
      <c r="K14799" t="s">
        <v>78148</v>
      </c>
      <c r="M14799" t="s">
        <v>753</v>
      </c>
      <c r="N14799" t="s">
        <v>637</v>
      </c>
      <c r="O14799">
        <v>79927</v>
      </c>
      <c r="P14799" t="s">
        <v>50</v>
      </c>
      <c r="U14799" s="1">
        <v>45434</v>
      </c>
      <c r="V14799" s="1">
        <v>45434</v>
      </c>
      <c r="W14799" s="1">
        <v>45434.469444444447</v>
      </c>
      <c r="X14799" s="1">
        <v>45434.469444444447</v>
      </c>
      <c r="AC14799" t="s">
        <v>53</v>
      </c>
      <c r="AD14799">
        <v>2973850502</v>
      </c>
      <c r="AE14799" s="1">
        <v>45239.357638888891</v>
      </c>
      <c r="AF14799" t="s">
        <v>78149</v>
      </c>
      <c r="AG14799" t="s">
        <v>78150</v>
      </c>
      <c r="AH14799" t="s">
        <v>51</v>
      </c>
      <c r="AJ14799" t="s">
        <v>53</v>
      </c>
      <c r="AK14799" t="s">
        <v>78</v>
      </c>
      <c r="AO14799" t="s">
        <v>5443</v>
      </c>
      <c r="AP14799" s="1">
        <v>45434.525000000001</v>
      </c>
      <c r="AQ14799" s="1">
        <v>45434.481944444444</v>
      </c>
    </row>
    <row r="14800" spans="1:43" x14ac:dyDescent="0.35">
      <c r="A14800" t="s">
        <v>78151</v>
      </c>
      <c r="B14800" t="s">
        <v>6118</v>
      </c>
      <c r="C14800" t="s">
        <v>2805</v>
      </c>
      <c r="F14800">
        <v>15059207994</v>
      </c>
      <c r="H14800" t="s">
        <v>78151</v>
      </c>
      <c r="J14800" t="s">
        <v>78152</v>
      </c>
      <c r="K14800" t="s">
        <v>78153</v>
      </c>
      <c r="M14800" t="s">
        <v>6274</v>
      </c>
      <c r="N14800" t="s">
        <v>501</v>
      </c>
      <c r="O14800">
        <v>87507</v>
      </c>
      <c r="P14800" t="s">
        <v>50</v>
      </c>
      <c r="U14800" s="1">
        <v>45434</v>
      </c>
      <c r="V14800" s="1">
        <v>45434</v>
      </c>
      <c r="W14800" s="1">
        <v>45434.45208333333</v>
      </c>
      <c r="X14800" s="1">
        <v>45434.45208333333</v>
      </c>
      <c r="AC14800" t="s">
        <v>53</v>
      </c>
      <c r="AD14800">
        <v>2969783708</v>
      </c>
      <c r="AE14800" s="1">
        <v>43174.694444444445</v>
      </c>
      <c r="AF14800" t="s">
        <v>78154</v>
      </c>
      <c r="AG14800" t="s">
        <v>78155</v>
      </c>
      <c r="AH14800" t="s">
        <v>51</v>
      </c>
      <c r="AJ14800" t="s">
        <v>53</v>
      </c>
      <c r="AK14800" t="s">
        <v>78</v>
      </c>
      <c r="AO14800" t="s">
        <v>5443</v>
      </c>
      <c r="AP14800" s="1">
        <v>45434.45208333333</v>
      </c>
    </row>
    <row r="14801" spans="1:42" x14ac:dyDescent="0.35">
      <c r="A14801" t="s">
        <v>78156</v>
      </c>
      <c r="B14801" t="s">
        <v>7086</v>
      </c>
      <c r="C14801" t="s">
        <v>78157</v>
      </c>
      <c r="F14801">
        <v>17204918331</v>
      </c>
      <c r="H14801" t="s">
        <v>78156</v>
      </c>
      <c r="J14801" t="s">
        <v>9101</v>
      </c>
      <c r="K14801" t="s">
        <v>8957</v>
      </c>
      <c r="M14801" t="s">
        <v>8958</v>
      </c>
      <c r="N14801" t="s">
        <v>213</v>
      </c>
      <c r="O14801" t="s">
        <v>8959</v>
      </c>
      <c r="P14801" t="s">
        <v>50</v>
      </c>
      <c r="U14801" s="1">
        <v>45434</v>
      </c>
      <c r="V14801" s="1">
        <v>45434</v>
      </c>
      <c r="AC14801" t="s">
        <v>53</v>
      </c>
      <c r="AD14801">
        <v>2969510604</v>
      </c>
      <c r="AE14801" s="1">
        <v>38385.431944444441</v>
      </c>
      <c r="AG14801" t="s">
        <v>78158</v>
      </c>
      <c r="AH14801" t="s">
        <v>51</v>
      </c>
      <c r="AJ14801" t="s">
        <v>53</v>
      </c>
      <c r="AO14801" t="s">
        <v>57090</v>
      </c>
    </row>
    <row r="14802" spans="1:42" x14ac:dyDescent="0.35">
      <c r="A14802" t="s">
        <v>78159</v>
      </c>
      <c r="B14802" t="s">
        <v>53814</v>
      </c>
      <c r="C14802" t="s">
        <v>41967</v>
      </c>
      <c r="F14802" t="s">
        <v>78160</v>
      </c>
      <c r="H14802" t="s">
        <v>78159</v>
      </c>
      <c r="J14802" t="s">
        <v>29592</v>
      </c>
      <c r="K14802" t="s">
        <v>78161</v>
      </c>
      <c r="M14802" t="s">
        <v>3053</v>
      </c>
      <c r="N14802" t="s">
        <v>798</v>
      </c>
      <c r="O14802">
        <v>77064</v>
      </c>
      <c r="P14802" t="s">
        <v>50</v>
      </c>
      <c r="U14802" s="1">
        <v>45434</v>
      </c>
      <c r="V14802" s="1">
        <v>45434</v>
      </c>
      <c r="AC14802" t="s">
        <v>53</v>
      </c>
      <c r="AD14802">
        <v>2969573831</v>
      </c>
      <c r="AE14802" s="1">
        <v>41036.630555555559</v>
      </c>
      <c r="AG14802" t="s">
        <v>78162</v>
      </c>
      <c r="AH14802" t="s">
        <v>51</v>
      </c>
      <c r="AJ14802" t="s">
        <v>53</v>
      </c>
      <c r="AO14802" t="s">
        <v>5443</v>
      </c>
    </row>
    <row r="14803" spans="1:42" x14ac:dyDescent="0.35">
      <c r="A14803" t="s">
        <v>78163</v>
      </c>
      <c r="B14803" t="s">
        <v>114</v>
      </c>
      <c r="C14803" t="s">
        <v>28037</v>
      </c>
      <c r="F14803">
        <v>15758250055</v>
      </c>
      <c r="H14803" t="s">
        <v>78163</v>
      </c>
      <c r="K14803" t="s">
        <v>78164</v>
      </c>
      <c r="M14803" t="s">
        <v>78165</v>
      </c>
      <c r="N14803" t="s">
        <v>398</v>
      </c>
      <c r="O14803">
        <v>88130</v>
      </c>
      <c r="P14803" t="s">
        <v>50</v>
      </c>
      <c r="U14803" s="1">
        <v>45434</v>
      </c>
      <c r="V14803" s="1">
        <v>45434</v>
      </c>
      <c r="W14803" s="1">
        <v>45434.472916666666</v>
      </c>
      <c r="X14803" s="1">
        <v>45434.472916666666</v>
      </c>
      <c r="AC14803" t="s">
        <v>53</v>
      </c>
      <c r="AD14803">
        <v>1000000001</v>
      </c>
      <c r="AE14803" s="1">
        <v>39973.351388888892</v>
      </c>
      <c r="AF14803" t="s">
        <v>3377</v>
      </c>
      <c r="AG14803" t="s">
        <v>78166</v>
      </c>
      <c r="AH14803" t="s">
        <v>51</v>
      </c>
      <c r="AJ14803" t="s">
        <v>53</v>
      </c>
      <c r="AK14803" t="s">
        <v>78</v>
      </c>
      <c r="AO14803" t="s">
        <v>5443</v>
      </c>
      <c r="AP14803" s="1">
        <v>45457.717361111114</v>
      </c>
    </row>
    <row r="14804" spans="1:42" x14ac:dyDescent="0.35">
      <c r="A14804" t="s">
        <v>78167</v>
      </c>
      <c r="B14804" t="s">
        <v>78168</v>
      </c>
      <c r="C14804" t="s">
        <v>11998</v>
      </c>
      <c r="F14804">
        <v>15758105543</v>
      </c>
      <c r="H14804" t="s">
        <v>78167</v>
      </c>
      <c r="J14804" t="s">
        <v>78169</v>
      </c>
      <c r="K14804" t="s">
        <v>78170</v>
      </c>
      <c r="L14804" t="s">
        <v>78171</v>
      </c>
      <c r="M14804" t="s">
        <v>11928</v>
      </c>
      <c r="N14804" t="s">
        <v>398</v>
      </c>
      <c r="O14804">
        <v>88063</v>
      </c>
      <c r="P14804" t="s">
        <v>50</v>
      </c>
      <c r="U14804" s="1">
        <v>45434</v>
      </c>
      <c r="V14804" s="1">
        <v>45434</v>
      </c>
      <c r="W14804" s="1">
        <v>45434.709027777775</v>
      </c>
      <c r="X14804" s="1">
        <v>45434.709027777775</v>
      </c>
      <c r="AC14804" t="s">
        <v>53</v>
      </c>
      <c r="AD14804">
        <v>2974122774</v>
      </c>
      <c r="AE14804" s="1">
        <v>45359.52847222222</v>
      </c>
      <c r="AF14804" t="s">
        <v>78172</v>
      </c>
      <c r="AG14804" t="s">
        <v>78173</v>
      </c>
      <c r="AH14804" t="s">
        <v>51</v>
      </c>
      <c r="AJ14804" t="s">
        <v>53</v>
      </c>
      <c r="AK14804" t="s">
        <v>78</v>
      </c>
      <c r="AO14804" t="s">
        <v>5443</v>
      </c>
      <c r="AP14804" s="1">
        <v>45434.709027777775</v>
      </c>
    </row>
    <row r="14805" spans="1:42" x14ac:dyDescent="0.35">
      <c r="A14805" t="s">
        <v>78174</v>
      </c>
      <c r="B14805" t="s">
        <v>4114</v>
      </c>
      <c r="C14805" t="s">
        <v>622</v>
      </c>
      <c r="F14805">
        <v>13252425660</v>
      </c>
      <c r="H14805" t="s">
        <v>78175</v>
      </c>
      <c r="J14805" t="s">
        <v>4293</v>
      </c>
      <c r="K14805" t="s">
        <v>75764</v>
      </c>
      <c r="M14805" t="s">
        <v>11083</v>
      </c>
      <c r="N14805" t="s">
        <v>637</v>
      </c>
      <c r="O14805">
        <v>79706</v>
      </c>
      <c r="P14805" t="s">
        <v>50</v>
      </c>
      <c r="U14805" s="1">
        <v>45434</v>
      </c>
      <c r="V14805" s="1">
        <v>45434</v>
      </c>
      <c r="W14805" s="1">
        <v>45434.445138888892</v>
      </c>
      <c r="X14805" s="1">
        <v>45434.445138888892</v>
      </c>
      <c r="AC14805" t="s">
        <v>53</v>
      </c>
      <c r="AD14805">
        <v>2969634929</v>
      </c>
      <c r="AE14805" s="1">
        <v>41799.665972222225</v>
      </c>
      <c r="AF14805" t="s">
        <v>4296</v>
      </c>
      <c r="AG14805" t="s">
        <v>78176</v>
      </c>
      <c r="AH14805" t="s">
        <v>51</v>
      </c>
      <c r="AJ14805" t="s">
        <v>53</v>
      </c>
      <c r="AK14805" t="s">
        <v>78</v>
      </c>
      <c r="AO14805" t="s">
        <v>5443</v>
      </c>
    </row>
    <row r="14806" spans="1:42" x14ac:dyDescent="0.35">
      <c r="A14806" t="s">
        <v>78177</v>
      </c>
      <c r="B14806" t="s">
        <v>78178</v>
      </c>
      <c r="C14806" t="s">
        <v>5892</v>
      </c>
      <c r="F14806" t="s">
        <v>78179</v>
      </c>
      <c r="H14806" t="s">
        <v>78177</v>
      </c>
      <c r="J14806" t="s">
        <v>78180</v>
      </c>
      <c r="K14806" t="s">
        <v>78181</v>
      </c>
      <c r="M14806" t="s">
        <v>78182</v>
      </c>
      <c r="N14806" t="s">
        <v>65</v>
      </c>
      <c r="O14806">
        <v>80821</v>
      </c>
      <c r="P14806" t="s">
        <v>50</v>
      </c>
      <c r="U14806" s="1">
        <v>45434</v>
      </c>
      <c r="V14806" s="1">
        <v>45434</v>
      </c>
      <c r="AC14806" t="s">
        <v>53</v>
      </c>
      <c r="AD14806">
        <v>2974097233</v>
      </c>
      <c r="AE14806" s="1">
        <v>45355.5</v>
      </c>
      <c r="AG14806" t="s">
        <v>78183</v>
      </c>
      <c r="AH14806" t="s">
        <v>51</v>
      </c>
      <c r="AJ14806" t="s">
        <v>53</v>
      </c>
      <c r="AO14806" t="s">
        <v>5443</v>
      </c>
    </row>
    <row r="14807" spans="1:42" x14ac:dyDescent="0.35">
      <c r="A14807" t="s">
        <v>78184</v>
      </c>
      <c r="B14807" t="s">
        <v>78185</v>
      </c>
      <c r="C14807" t="s">
        <v>89</v>
      </c>
      <c r="D14807" t="s">
        <v>384</v>
      </c>
      <c r="F14807" t="s">
        <v>47</v>
      </c>
      <c r="H14807" t="s">
        <v>78186</v>
      </c>
      <c r="J14807" t="s">
        <v>49</v>
      </c>
      <c r="P14807" t="s">
        <v>50</v>
      </c>
      <c r="U14807" s="1">
        <v>45434</v>
      </c>
      <c r="V14807" s="1">
        <v>45434</v>
      </c>
      <c r="W14807" s="1">
        <v>45435.560416666667</v>
      </c>
      <c r="X14807" s="1">
        <v>45435.560416666667</v>
      </c>
      <c r="AC14807" t="s">
        <v>53</v>
      </c>
      <c r="AD14807">
        <v>1000000000</v>
      </c>
      <c r="AE14807" s="1">
        <v>37295</v>
      </c>
      <c r="AG14807" t="s">
        <v>78187</v>
      </c>
      <c r="AH14807" t="s">
        <v>51</v>
      </c>
      <c r="AJ14807" t="s">
        <v>53</v>
      </c>
      <c r="AO14807" t="s">
        <v>5443</v>
      </c>
      <c r="AP14807" s="1">
        <v>45434.656944444447</v>
      </c>
    </row>
    <row r="14808" spans="1:42" x14ac:dyDescent="0.35">
      <c r="A14808" t="s">
        <v>78188</v>
      </c>
      <c r="B14808" t="s">
        <v>6794</v>
      </c>
      <c r="C14808" t="s">
        <v>1732</v>
      </c>
      <c r="D14808" t="s">
        <v>309</v>
      </c>
      <c r="F14808" t="s">
        <v>47</v>
      </c>
      <c r="H14808" t="s">
        <v>78189</v>
      </c>
      <c r="J14808" t="s">
        <v>49</v>
      </c>
      <c r="P14808" t="s">
        <v>50</v>
      </c>
      <c r="U14808" s="1">
        <v>45434</v>
      </c>
      <c r="V14808" s="1">
        <v>45434</v>
      </c>
      <c r="W14808" s="1">
        <v>45434.482638888891</v>
      </c>
      <c r="X14808" s="1">
        <v>45434.482638888891</v>
      </c>
      <c r="AC14808" t="s">
        <v>53</v>
      </c>
      <c r="AD14808">
        <v>1000000000</v>
      </c>
      <c r="AE14808" s="1">
        <v>37295</v>
      </c>
      <c r="AG14808" t="s">
        <v>78190</v>
      </c>
      <c r="AH14808" t="s">
        <v>51</v>
      </c>
      <c r="AJ14808" t="s">
        <v>53</v>
      </c>
      <c r="AO14808" t="s">
        <v>5443</v>
      </c>
      <c r="AP14808" s="1">
        <v>45434.4375</v>
      </c>
    </row>
    <row r="14809" spans="1:42" x14ac:dyDescent="0.35">
      <c r="A14809" t="s">
        <v>78191</v>
      </c>
      <c r="B14809" t="s">
        <v>13524</v>
      </c>
      <c r="C14809" t="s">
        <v>4426</v>
      </c>
      <c r="D14809" t="s">
        <v>240</v>
      </c>
      <c r="F14809" t="s">
        <v>47</v>
      </c>
      <c r="H14809" t="s">
        <v>78192</v>
      </c>
      <c r="J14809" t="s">
        <v>49</v>
      </c>
      <c r="P14809" t="s">
        <v>50</v>
      </c>
      <c r="U14809" s="1">
        <v>45434</v>
      </c>
      <c r="V14809" s="1">
        <v>45434</v>
      </c>
      <c r="W14809" s="1">
        <v>45434.481249999997</v>
      </c>
      <c r="X14809" s="1">
        <v>45434.481249999997</v>
      </c>
      <c r="AC14809" t="s">
        <v>53</v>
      </c>
      <c r="AD14809">
        <v>1000000000</v>
      </c>
      <c r="AE14809" s="1">
        <v>37295</v>
      </c>
      <c r="AG14809" t="s">
        <v>78193</v>
      </c>
      <c r="AH14809" t="s">
        <v>51</v>
      </c>
      <c r="AJ14809" t="s">
        <v>53</v>
      </c>
      <c r="AO14809" t="s">
        <v>5443</v>
      </c>
      <c r="AP14809" s="1">
        <v>45474.392361111109</v>
      </c>
    </row>
    <row r="14810" spans="1:42" x14ac:dyDescent="0.35">
      <c r="A14810" t="s">
        <v>78194</v>
      </c>
      <c r="B14810" t="s">
        <v>6118</v>
      </c>
      <c r="C14810" t="s">
        <v>390</v>
      </c>
      <c r="F14810">
        <v>15129429685</v>
      </c>
      <c r="H14810" t="s">
        <v>78195</v>
      </c>
      <c r="J14810" t="s">
        <v>43139</v>
      </c>
      <c r="K14810" t="s">
        <v>78196</v>
      </c>
      <c r="L14810">
        <v>250</v>
      </c>
      <c r="M14810" t="s">
        <v>9507</v>
      </c>
      <c r="N14810" t="s">
        <v>287</v>
      </c>
      <c r="O14810">
        <v>81506</v>
      </c>
      <c r="P14810" t="s">
        <v>50</v>
      </c>
      <c r="U14810" s="1">
        <v>45434</v>
      </c>
      <c r="V14810" s="1">
        <v>45434</v>
      </c>
      <c r="W14810" s="1">
        <v>45434.504166666666</v>
      </c>
      <c r="X14810" s="1">
        <v>45434.504166666666</v>
      </c>
      <c r="AC14810" t="s">
        <v>53</v>
      </c>
      <c r="AD14810">
        <v>2969559897</v>
      </c>
      <c r="AE14810" s="1">
        <v>40603.45416666667</v>
      </c>
      <c r="AF14810" t="s">
        <v>6178</v>
      </c>
      <c r="AG14810" t="s">
        <v>78197</v>
      </c>
      <c r="AH14810" t="s">
        <v>51</v>
      </c>
      <c r="AJ14810" t="s">
        <v>53</v>
      </c>
      <c r="AO14810" t="s">
        <v>57090</v>
      </c>
      <c r="AP14810" s="1">
        <v>45474.443749999999</v>
      </c>
    </row>
    <row r="14811" spans="1:42" x14ac:dyDescent="0.35">
      <c r="A14811" t="s">
        <v>78198</v>
      </c>
      <c r="B14811" t="s">
        <v>48218</v>
      </c>
      <c r="C14811" t="s">
        <v>18603</v>
      </c>
      <c r="F14811" t="s">
        <v>78199</v>
      </c>
      <c r="G14811" t="s">
        <v>78200</v>
      </c>
      <c r="H14811" t="s">
        <v>78201</v>
      </c>
      <c r="I14811" t="s">
        <v>200</v>
      </c>
      <c r="J14811" t="s">
        <v>3665</v>
      </c>
      <c r="K14811" t="s">
        <v>5531</v>
      </c>
      <c r="M14811" t="s">
        <v>5532</v>
      </c>
      <c r="N14811" t="s">
        <v>5533</v>
      </c>
      <c r="O14811">
        <v>49756</v>
      </c>
      <c r="P14811" t="s">
        <v>50</v>
      </c>
      <c r="U14811" s="1">
        <v>45434</v>
      </c>
      <c r="V14811" s="1">
        <v>45434</v>
      </c>
      <c r="AC14811" t="s">
        <v>53</v>
      </c>
      <c r="AD14811">
        <v>2969629793</v>
      </c>
      <c r="AE14811" s="1">
        <v>41745.536111111112</v>
      </c>
      <c r="AG14811" t="s">
        <v>78202</v>
      </c>
      <c r="AH14811" t="s">
        <v>51</v>
      </c>
      <c r="AJ14811" t="s">
        <v>53</v>
      </c>
      <c r="AO14811" t="s">
        <v>5443</v>
      </c>
    </row>
    <row r="14812" spans="1:42" x14ac:dyDescent="0.35">
      <c r="A14812" t="s">
        <v>78203</v>
      </c>
      <c r="B14812" t="s">
        <v>78204</v>
      </c>
      <c r="C14812" t="s">
        <v>78205</v>
      </c>
      <c r="F14812">
        <f>1303-502-375</f>
        <v>426</v>
      </c>
      <c r="H14812" t="s">
        <v>78203</v>
      </c>
      <c r="I14812" t="s">
        <v>101</v>
      </c>
      <c r="J14812" t="s">
        <v>78206</v>
      </c>
      <c r="N14812" t="s">
        <v>287</v>
      </c>
      <c r="O14812">
        <v>80112</v>
      </c>
      <c r="P14812" t="s">
        <v>50</v>
      </c>
      <c r="U14812" s="1">
        <v>45434.357638888891</v>
      </c>
      <c r="V14812" s="1">
        <v>45434.357638888891</v>
      </c>
      <c r="W14812" s="1">
        <v>45434.484722222223</v>
      </c>
      <c r="X14812" s="1">
        <v>45434.484722222223</v>
      </c>
      <c r="AC14812" t="s">
        <v>53</v>
      </c>
      <c r="AD14812">
        <v>2973308509</v>
      </c>
      <c r="AE14812" s="1">
        <v>45360.10833333333</v>
      </c>
      <c r="AF14812" t="s">
        <v>78207</v>
      </c>
      <c r="AG14812" t="s">
        <v>78208</v>
      </c>
      <c r="AH14812" t="s">
        <v>53</v>
      </c>
      <c r="AJ14812" t="s">
        <v>53</v>
      </c>
      <c r="AK14812" t="s">
        <v>78209</v>
      </c>
      <c r="AO14812" t="s">
        <v>54</v>
      </c>
    </row>
    <row r="14813" spans="1:42" x14ac:dyDescent="0.35">
      <c r="A14813" t="s">
        <v>78210</v>
      </c>
      <c r="B14813" t="s">
        <v>78211</v>
      </c>
      <c r="C14813" t="s">
        <v>5114</v>
      </c>
      <c r="D14813" t="s">
        <v>1952</v>
      </c>
      <c r="F14813" t="s">
        <v>47</v>
      </c>
      <c r="H14813" t="s">
        <v>78212</v>
      </c>
      <c r="I14813" t="s">
        <v>2110</v>
      </c>
      <c r="J14813" t="s">
        <v>49</v>
      </c>
      <c r="P14813" t="s">
        <v>50</v>
      </c>
      <c r="U14813" s="1">
        <v>45434.478472222225</v>
      </c>
      <c r="V14813" s="1">
        <v>45434.478472222225</v>
      </c>
      <c r="W14813" s="1">
        <v>45434.481249999997</v>
      </c>
      <c r="X14813" s="1">
        <v>45467.698611111111</v>
      </c>
      <c r="AC14813" t="s">
        <v>53</v>
      </c>
      <c r="AD14813">
        <v>1000000000</v>
      </c>
      <c r="AE14813" s="1">
        <v>37295</v>
      </c>
      <c r="AG14813" t="s">
        <v>78213</v>
      </c>
      <c r="AH14813" t="s">
        <v>53</v>
      </c>
      <c r="AJ14813" t="s">
        <v>53</v>
      </c>
      <c r="AK14813" t="s">
        <v>13346</v>
      </c>
      <c r="AO14813" t="s">
        <v>54</v>
      </c>
      <c r="AP14813" s="1">
        <v>45461.419444444444</v>
      </c>
    </row>
    <row r="14814" spans="1:42" x14ac:dyDescent="0.35">
      <c r="A14814" t="s">
        <v>78214</v>
      </c>
      <c r="B14814" t="s">
        <v>78215</v>
      </c>
      <c r="C14814" t="s">
        <v>56030</v>
      </c>
      <c r="F14814">
        <v>19702901183</v>
      </c>
      <c r="H14814" t="s">
        <v>78216</v>
      </c>
      <c r="J14814" t="s">
        <v>78217</v>
      </c>
      <c r="K14814" t="s">
        <v>78218</v>
      </c>
      <c r="M14814" t="s">
        <v>1822</v>
      </c>
      <c r="N14814" t="s">
        <v>287</v>
      </c>
      <c r="O14814">
        <v>80539</v>
      </c>
      <c r="P14814" t="s">
        <v>50</v>
      </c>
      <c r="U14814" s="1">
        <v>45435</v>
      </c>
      <c r="V14814" s="1">
        <v>45435</v>
      </c>
      <c r="W14814" s="1">
        <v>45435.426388888889</v>
      </c>
      <c r="X14814" s="1">
        <v>45435.426388888889</v>
      </c>
      <c r="AC14814" t="s">
        <v>53</v>
      </c>
      <c r="AD14814">
        <v>2972139953</v>
      </c>
      <c r="AE14814" s="1">
        <v>44862.490277777775</v>
      </c>
      <c r="AF14814" t="s">
        <v>78219</v>
      </c>
      <c r="AG14814" t="s">
        <v>78220</v>
      </c>
      <c r="AH14814" t="s">
        <v>51</v>
      </c>
      <c r="AJ14814" t="s">
        <v>53</v>
      </c>
      <c r="AK14814" t="s">
        <v>78</v>
      </c>
      <c r="AO14814" t="s">
        <v>5443</v>
      </c>
      <c r="AP14814" s="1">
        <v>45435.447222222225</v>
      </c>
    </row>
    <row r="14815" spans="1:42" x14ac:dyDescent="0.35">
      <c r="A14815" t="s">
        <v>78221</v>
      </c>
      <c r="B14815" t="s">
        <v>3167</v>
      </c>
      <c r="C14815" t="s">
        <v>12233</v>
      </c>
      <c r="F14815">
        <v>15753946142</v>
      </c>
      <c r="H14815" t="s">
        <v>78221</v>
      </c>
      <c r="J14815" t="s">
        <v>78222</v>
      </c>
      <c r="K14815" t="s">
        <v>78223</v>
      </c>
      <c r="M14815" t="s">
        <v>78224</v>
      </c>
      <c r="N14815" t="s">
        <v>398</v>
      </c>
      <c r="O14815">
        <v>88231</v>
      </c>
      <c r="P14815" t="s">
        <v>50</v>
      </c>
      <c r="U14815" s="1">
        <v>45435</v>
      </c>
      <c r="V14815" s="1">
        <v>45435</v>
      </c>
      <c r="W14815" s="1">
        <v>45435.625</v>
      </c>
      <c r="X14815" s="1">
        <v>45435.625</v>
      </c>
      <c r="AC14815" t="s">
        <v>53</v>
      </c>
      <c r="AD14815">
        <v>2974092627</v>
      </c>
      <c r="AE14815" s="1">
        <v>45350.109722222223</v>
      </c>
      <c r="AF14815" t="s">
        <v>78225</v>
      </c>
      <c r="AG14815" t="s">
        <v>78226</v>
      </c>
      <c r="AH14815" t="s">
        <v>51</v>
      </c>
      <c r="AJ14815" t="s">
        <v>53</v>
      </c>
      <c r="AK14815" t="s">
        <v>78</v>
      </c>
      <c r="AO14815" t="s">
        <v>5443</v>
      </c>
      <c r="AP14815" s="1">
        <v>45435.625694444447</v>
      </c>
    </row>
    <row r="14816" spans="1:42" x14ac:dyDescent="0.35">
      <c r="A14816" t="s">
        <v>78227</v>
      </c>
      <c r="B14816" t="s">
        <v>78228</v>
      </c>
      <c r="C14816" t="s">
        <v>78229</v>
      </c>
      <c r="F14816">
        <v>13039107542</v>
      </c>
      <c r="H14816" t="s">
        <v>78230</v>
      </c>
      <c r="J14816" t="s">
        <v>78231</v>
      </c>
      <c r="K14816" t="s">
        <v>78232</v>
      </c>
      <c r="M14816" t="s">
        <v>75110</v>
      </c>
      <c r="N14816" t="s">
        <v>287</v>
      </c>
      <c r="O14816">
        <v>80132</v>
      </c>
      <c r="P14816" t="s">
        <v>50</v>
      </c>
      <c r="U14816" s="1">
        <v>45435</v>
      </c>
      <c r="V14816" s="1">
        <v>45435</v>
      </c>
      <c r="W14816" s="1">
        <v>45435.413888888892</v>
      </c>
      <c r="X14816" s="1">
        <v>45435.413888888892</v>
      </c>
      <c r="AC14816" t="s">
        <v>53</v>
      </c>
      <c r="AD14816">
        <v>2969698077</v>
      </c>
      <c r="AE14816" s="1">
        <v>42480.65625</v>
      </c>
      <c r="AF14816" t="s">
        <v>78233</v>
      </c>
      <c r="AG14816" t="s">
        <v>78234</v>
      </c>
      <c r="AH14816" t="s">
        <v>51</v>
      </c>
      <c r="AJ14816" t="s">
        <v>53</v>
      </c>
      <c r="AK14816" t="s">
        <v>78</v>
      </c>
      <c r="AO14816" t="s">
        <v>5443</v>
      </c>
      <c r="AP14816" s="1">
        <v>45435.415277777778</v>
      </c>
    </row>
    <row r="14817" spans="1:43" x14ac:dyDescent="0.35">
      <c r="A14817" t="s">
        <v>78235</v>
      </c>
      <c r="B14817" t="s">
        <v>64624</v>
      </c>
      <c r="C14817" t="s">
        <v>78236</v>
      </c>
      <c r="F14817">
        <v>17205608656</v>
      </c>
      <c r="H14817" t="s">
        <v>78235</v>
      </c>
      <c r="J14817" t="s">
        <v>20689</v>
      </c>
      <c r="K14817" t="s">
        <v>78237</v>
      </c>
      <c r="M14817" t="s">
        <v>36325</v>
      </c>
      <c r="N14817" t="s">
        <v>287</v>
      </c>
      <c r="O14817">
        <v>80136</v>
      </c>
      <c r="P14817" t="s">
        <v>50</v>
      </c>
      <c r="U14817" s="1">
        <v>45435</v>
      </c>
      <c r="V14817" s="1">
        <v>45435</v>
      </c>
      <c r="W14817" s="1">
        <v>45435.592361111114</v>
      </c>
      <c r="X14817" s="1">
        <v>45435.592361111114</v>
      </c>
      <c r="AC14817" t="s">
        <v>53</v>
      </c>
      <c r="AD14817">
        <v>2969812998</v>
      </c>
      <c r="AE14817" s="1">
        <v>43271.724999999999</v>
      </c>
      <c r="AF14817" t="s">
        <v>20690</v>
      </c>
      <c r="AG14817" t="s">
        <v>78238</v>
      </c>
      <c r="AH14817" t="s">
        <v>51</v>
      </c>
      <c r="AJ14817" t="s">
        <v>53</v>
      </c>
      <c r="AK14817" t="s">
        <v>78</v>
      </c>
      <c r="AO14817" t="s">
        <v>51983</v>
      </c>
      <c r="AP14817" s="1">
        <v>45435.770833333336</v>
      </c>
    </row>
    <row r="14818" spans="1:43" x14ac:dyDescent="0.35">
      <c r="A14818" t="s">
        <v>78239</v>
      </c>
      <c r="B14818" t="s">
        <v>70494</v>
      </c>
      <c r="C14818" t="s">
        <v>2103</v>
      </c>
      <c r="F14818" t="s">
        <v>78240</v>
      </c>
      <c r="H14818" t="s">
        <v>70493</v>
      </c>
      <c r="J14818" t="s">
        <v>70497</v>
      </c>
      <c r="P14818" t="s">
        <v>50</v>
      </c>
      <c r="U14818" s="1">
        <v>45435</v>
      </c>
      <c r="V14818" s="1">
        <v>45435</v>
      </c>
      <c r="W14818" s="1">
        <v>45435.518750000003</v>
      </c>
      <c r="X14818" s="1">
        <v>45435.518750000003</v>
      </c>
      <c r="AC14818" t="s">
        <v>53</v>
      </c>
      <c r="AD14818">
        <v>2969601905</v>
      </c>
      <c r="AE14818" s="1">
        <v>41576.307638888888</v>
      </c>
      <c r="AF14818" t="s">
        <v>70498</v>
      </c>
      <c r="AG14818" t="s">
        <v>78241</v>
      </c>
      <c r="AH14818" t="s">
        <v>51</v>
      </c>
      <c r="AJ14818" t="s">
        <v>53</v>
      </c>
      <c r="AK14818" t="s">
        <v>78</v>
      </c>
      <c r="AO14818" t="s">
        <v>5443</v>
      </c>
      <c r="AP14818" s="1">
        <v>45450.448611111111</v>
      </c>
    </row>
    <row r="14819" spans="1:43" x14ac:dyDescent="0.35">
      <c r="A14819" t="s">
        <v>78242</v>
      </c>
      <c r="B14819" t="s">
        <v>78243</v>
      </c>
      <c r="C14819" t="s">
        <v>375</v>
      </c>
      <c r="F14819">
        <v>19705313195</v>
      </c>
      <c r="H14819" t="s">
        <v>78242</v>
      </c>
      <c r="J14819" t="s">
        <v>78244</v>
      </c>
      <c r="K14819" t="s">
        <v>78245</v>
      </c>
      <c r="M14819" t="s">
        <v>8476</v>
      </c>
      <c r="N14819" t="s">
        <v>287</v>
      </c>
      <c r="O14819">
        <v>81625</v>
      </c>
      <c r="P14819" t="s">
        <v>50</v>
      </c>
      <c r="U14819" s="1">
        <v>45435</v>
      </c>
      <c r="V14819" s="1">
        <v>45435</v>
      </c>
      <c r="W14819" s="1">
        <v>45435.706944444442</v>
      </c>
      <c r="X14819" s="1">
        <v>45435.706944444442</v>
      </c>
      <c r="AC14819" t="s">
        <v>53</v>
      </c>
      <c r="AD14819">
        <v>2972308809</v>
      </c>
      <c r="AE14819" s="1">
        <v>44960.54583333333</v>
      </c>
      <c r="AF14819" t="s">
        <v>78246</v>
      </c>
      <c r="AG14819" t="s">
        <v>78247</v>
      </c>
      <c r="AH14819" t="s">
        <v>51</v>
      </c>
      <c r="AJ14819" t="s">
        <v>53</v>
      </c>
      <c r="AK14819" t="s">
        <v>78</v>
      </c>
      <c r="AO14819" t="s">
        <v>5443</v>
      </c>
      <c r="AP14819" s="1">
        <v>45435.716666666667</v>
      </c>
      <c r="AQ14819" s="1">
        <v>45435.71875</v>
      </c>
    </row>
    <row r="14820" spans="1:43" x14ac:dyDescent="0.35">
      <c r="A14820" t="s">
        <v>78248</v>
      </c>
      <c r="B14820" t="s">
        <v>4035</v>
      </c>
      <c r="C14820" t="s">
        <v>218</v>
      </c>
      <c r="F14820">
        <v>13038869125</v>
      </c>
      <c r="H14820" t="s">
        <v>78249</v>
      </c>
      <c r="J14820" t="s">
        <v>78250</v>
      </c>
      <c r="K14820" t="s">
        <v>78251</v>
      </c>
      <c r="M14820" t="s">
        <v>5822</v>
      </c>
      <c r="N14820" t="s">
        <v>287</v>
      </c>
      <c r="O14820">
        <v>80109</v>
      </c>
      <c r="P14820" t="s">
        <v>50</v>
      </c>
      <c r="U14820" s="1">
        <v>45435</v>
      </c>
      <c r="V14820" s="1">
        <v>45435</v>
      </c>
      <c r="W14820" s="1">
        <v>45435.462500000001</v>
      </c>
      <c r="X14820" s="1">
        <v>45435.462500000001</v>
      </c>
      <c r="AC14820" t="s">
        <v>53</v>
      </c>
      <c r="AD14820">
        <v>2974098172</v>
      </c>
      <c r="AE14820" s="1">
        <v>45355.946527777778</v>
      </c>
      <c r="AF14820" t="s">
        <v>78252</v>
      </c>
      <c r="AG14820" t="s">
        <v>78253</v>
      </c>
      <c r="AH14820" t="s">
        <v>51</v>
      </c>
      <c r="AJ14820" t="s">
        <v>53</v>
      </c>
      <c r="AK14820" t="s">
        <v>78</v>
      </c>
      <c r="AO14820" t="s">
        <v>5443</v>
      </c>
      <c r="AP14820" s="1">
        <v>45435.462500000001</v>
      </c>
    </row>
    <row r="14821" spans="1:43" x14ac:dyDescent="0.35">
      <c r="A14821" t="s">
        <v>78254</v>
      </c>
      <c r="B14821" t="s">
        <v>78255</v>
      </c>
      <c r="C14821" t="s">
        <v>49812</v>
      </c>
      <c r="F14821">
        <v>14243828632</v>
      </c>
      <c r="H14821" t="s">
        <v>78256</v>
      </c>
      <c r="K14821" t="s">
        <v>78257</v>
      </c>
      <c r="M14821" t="s">
        <v>3678</v>
      </c>
      <c r="N14821" t="s">
        <v>398</v>
      </c>
      <c r="O14821">
        <v>88220</v>
      </c>
      <c r="P14821" t="s">
        <v>50</v>
      </c>
      <c r="U14821" s="1">
        <v>45435</v>
      </c>
      <c r="V14821" s="1">
        <v>45435</v>
      </c>
      <c r="W14821" s="1">
        <v>45435.621527777781</v>
      </c>
      <c r="X14821" s="1">
        <v>45435.621527777781</v>
      </c>
      <c r="AC14821" t="s">
        <v>53</v>
      </c>
      <c r="AD14821">
        <v>1000000001</v>
      </c>
      <c r="AE14821" s="1">
        <v>39973.351388888892</v>
      </c>
      <c r="AF14821" t="s">
        <v>3377</v>
      </c>
      <c r="AG14821" t="s">
        <v>78258</v>
      </c>
      <c r="AH14821" t="s">
        <v>51</v>
      </c>
      <c r="AJ14821" t="s">
        <v>53</v>
      </c>
      <c r="AK14821" t="s">
        <v>78</v>
      </c>
      <c r="AO14821" t="s">
        <v>5443</v>
      </c>
      <c r="AP14821" s="1">
        <v>45435.619444444441</v>
      </c>
    </row>
    <row r="14822" spans="1:43" x14ac:dyDescent="0.35">
      <c r="A14822" t="s">
        <v>78259</v>
      </c>
      <c r="B14822" t="s">
        <v>6044</v>
      </c>
      <c r="C14822" t="s">
        <v>7359</v>
      </c>
      <c r="F14822">
        <v>19154073360</v>
      </c>
      <c r="H14822" t="s">
        <v>78259</v>
      </c>
      <c r="J14822" t="s">
        <v>78260</v>
      </c>
      <c r="K14822" t="s">
        <v>78261</v>
      </c>
      <c r="M14822" t="s">
        <v>1229</v>
      </c>
      <c r="N14822" t="s">
        <v>398</v>
      </c>
      <c r="O14822">
        <v>88220</v>
      </c>
      <c r="P14822" t="s">
        <v>50</v>
      </c>
      <c r="U14822" s="1">
        <v>45435</v>
      </c>
      <c r="V14822" s="1">
        <v>45435</v>
      </c>
      <c r="W14822" s="1">
        <v>45435.685416666667</v>
      </c>
      <c r="X14822" s="1">
        <v>45435.685416666667</v>
      </c>
      <c r="AC14822" t="s">
        <v>53</v>
      </c>
      <c r="AD14822">
        <v>2974640636</v>
      </c>
      <c r="AE14822" s="1">
        <v>45435.696527777778</v>
      </c>
      <c r="AF14822" t="s">
        <v>78262</v>
      </c>
      <c r="AG14822" t="s">
        <v>78263</v>
      </c>
      <c r="AH14822" t="s">
        <v>51</v>
      </c>
      <c r="AJ14822" t="s">
        <v>53</v>
      </c>
      <c r="AK14822" t="s">
        <v>78</v>
      </c>
      <c r="AO14822" t="s">
        <v>5443</v>
      </c>
      <c r="AP14822" s="1">
        <v>45435.715277777781</v>
      </c>
      <c r="AQ14822" s="1">
        <v>45435.713888888888</v>
      </c>
    </row>
    <row r="14823" spans="1:43" x14ac:dyDescent="0.35">
      <c r="A14823" t="s">
        <v>78264</v>
      </c>
      <c r="B14823" t="s">
        <v>78265</v>
      </c>
      <c r="C14823" t="s">
        <v>20626</v>
      </c>
      <c r="F14823" t="s">
        <v>47</v>
      </c>
      <c r="H14823" t="s">
        <v>78266</v>
      </c>
      <c r="J14823" t="s">
        <v>49</v>
      </c>
      <c r="P14823" t="s">
        <v>50</v>
      </c>
      <c r="U14823" s="1">
        <v>45435</v>
      </c>
      <c r="V14823" s="1">
        <v>45435</v>
      </c>
      <c r="W14823" s="1">
        <v>45436.379166666666</v>
      </c>
      <c r="X14823" s="1">
        <v>45436.379166666666</v>
      </c>
      <c r="AC14823" t="s">
        <v>53</v>
      </c>
      <c r="AD14823">
        <v>1000000000</v>
      </c>
      <c r="AE14823" s="1">
        <v>37295</v>
      </c>
      <c r="AG14823" t="s">
        <v>78267</v>
      </c>
      <c r="AH14823" t="s">
        <v>51</v>
      </c>
      <c r="AJ14823" t="s">
        <v>53</v>
      </c>
      <c r="AO14823" t="s">
        <v>5443</v>
      </c>
      <c r="AP14823" s="1">
        <v>45435.737500000003</v>
      </c>
    </row>
    <row r="14824" spans="1:43" x14ac:dyDescent="0.35">
      <c r="A14824" t="s">
        <v>78268</v>
      </c>
      <c r="B14824" t="s">
        <v>78269</v>
      </c>
      <c r="C14824" t="s">
        <v>78270</v>
      </c>
      <c r="F14824" t="s">
        <v>47</v>
      </c>
      <c r="H14824" t="s">
        <v>78271</v>
      </c>
      <c r="J14824" t="s">
        <v>49</v>
      </c>
      <c r="P14824" t="s">
        <v>50</v>
      </c>
      <c r="U14824" s="1">
        <v>45435</v>
      </c>
      <c r="V14824" s="1">
        <v>45435</v>
      </c>
      <c r="W14824" s="1">
        <v>45435.560416666667</v>
      </c>
      <c r="X14824" s="1">
        <v>45435.560416666667</v>
      </c>
      <c r="AC14824" t="s">
        <v>53</v>
      </c>
      <c r="AD14824">
        <v>1000000000</v>
      </c>
      <c r="AE14824" s="1">
        <v>37295</v>
      </c>
      <c r="AG14824" t="s">
        <v>78272</v>
      </c>
      <c r="AH14824" t="s">
        <v>51</v>
      </c>
      <c r="AJ14824" t="s">
        <v>53</v>
      </c>
      <c r="AO14824" t="s">
        <v>5443</v>
      </c>
      <c r="AP14824" s="1">
        <v>45435.401388888888</v>
      </c>
    </row>
    <row r="14825" spans="1:43" x14ac:dyDescent="0.35">
      <c r="A14825" t="s">
        <v>78273</v>
      </c>
      <c r="B14825" t="s">
        <v>2148</v>
      </c>
      <c r="C14825" t="s">
        <v>49689</v>
      </c>
      <c r="F14825">
        <v>17202326707</v>
      </c>
      <c r="H14825" t="s">
        <v>78273</v>
      </c>
      <c r="J14825" t="s">
        <v>2763</v>
      </c>
      <c r="N14825" t="s">
        <v>287</v>
      </c>
      <c r="P14825" t="s">
        <v>50</v>
      </c>
      <c r="U14825" s="1">
        <v>45435</v>
      </c>
      <c r="V14825" s="1">
        <v>45435</v>
      </c>
      <c r="AC14825" t="s">
        <v>53</v>
      </c>
      <c r="AD14825">
        <v>2969558362</v>
      </c>
      <c r="AE14825" s="1">
        <v>40560.525000000001</v>
      </c>
      <c r="AG14825" t="s">
        <v>78274</v>
      </c>
      <c r="AH14825" t="s">
        <v>51</v>
      </c>
      <c r="AJ14825" t="s">
        <v>53</v>
      </c>
      <c r="AO14825" t="s">
        <v>57090</v>
      </c>
    </row>
    <row r="14826" spans="1:43" x14ac:dyDescent="0.35">
      <c r="A14826" t="s">
        <v>78275</v>
      </c>
      <c r="B14826" t="s">
        <v>7225</v>
      </c>
      <c r="C14826" t="s">
        <v>78276</v>
      </c>
      <c r="F14826">
        <v>17202762754</v>
      </c>
      <c r="H14826" t="s">
        <v>78275</v>
      </c>
      <c r="J14826" t="s">
        <v>2763</v>
      </c>
      <c r="N14826" t="s">
        <v>287</v>
      </c>
      <c r="P14826" t="s">
        <v>50</v>
      </c>
      <c r="U14826" s="1">
        <v>45435</v>
      </c>
      <c r="V14826" s="1">
        <v>45435</v>
      </c>
      <c r="AC14826" t="s">
        <v>53</v>
      </c>
      <c r="AD14826">
        <v>2969558362</v>
      </c>
      <c r="AE14826" s="1">
        <v>40560.525000000001</v>
      </c>
      <c r="AG14826" t="s">
        <v>78277</v>
      </c>
      <c r="AH14826" t="s">
        <v>51</v>
      </c>
      <c r="AJ14826" t="s">
        <v>53</v>
      </c>
      <c r="AO14826" t="s">
        <v>57090</v>
      </c>
    </row>
    <row r="14827" spans="1:43" x14ac:dyDescent="0.35">
      <c r="A14827" t="s">
        <v>78278</v>
      </c>
      <c r="B14827" t="s">
        <v>1757</v>
      </c>
      <c r="C14827" t="s">
        <v>23322</v>
      </c>
      <c r="D14827" t="s">
        <v>35538</v>
      </c>
      <c r="F14827" t="s">
        <v>47</v>
      </c>
      <c r="H14827" t="s">
        <v>78279</v>
      </c>
      <c r="J14827" t="s">
        <v>49</v>
      </c>
      <c r="P14827" t="s">
        <v>50</v>
      </c>
      <c r="U14827" s="1">
        <v>45435</v>
      </c>
      <c r="V14827" s="1">
        <v>45435</v>
      </c>
      <c r="W14827" s="1">
        <v>45436.379166666666</v>
      </c>
      <c r="X14827" s="1">
        <v>45436.379166666666</v>
      </c>
      <c r="AC14827" t="s">
        <v>53</v>
      </c>
      <c r="AD14827">
        <v>1000000000</v>
      </c>
      <c r="AE14827" s="1">
        <v>37295</v>
      </c>
      <c r="AG14827" t="s">
        <v>78280</v>
      </c>
      <c r="AH14827" t="s">
        <v>51</v>
      </c>
      <c r="AJ14827" t="s">
        <v>53</v>
      </c>
      <c r="AO14827" t="s">
        <v>5443</v>
      </c>
      <c r="AP14827" s="1">
        <v>45435.842361111114</v>
      </c>
    </row>
    <row r="14828" spans="1:43" x14ac:dyDescent="0.35">
      <c r="A14828" t="s">
        <v>78281</v>
      </c>
      <c r="B14828" t="s">
        <v>78282</v>
      </c>
      <c r="C14828" t="s">
        <v>519</v>
      </c>
      <c r="F14828" t="s">
        <v>78283</v>
      </c>
      <c r="H14828" t="s">
        <v>78284</v>
      </c>
      <c r="J14828" t="s">
        <v>78285</v>
      </c>
      <c r="K14828" t="s">
        <v>78286</v>
      </c>
      <c r="M14828" t="s">
        <v>4856</v>
      </c>
      <c r="N14828" t="s">
        <v>798</v>
      </c>
      <c r="O14828">
        <v>79360</v>
      </c>
      <c r="P14828" t="s">
        <v>50</v>
      </c>
      <c r="U14828" s="1">
        <v>45435</v>
      </c>
      <c r="V14828" s="1">
        <v>45435</v>
      </c>
      <c r="W14828" s="1">
        <v>45435.404166666667</v>
      </c>
      <c r="X14828" s="1">
        <v>45435.404166666667</v>
      </c>
      <c r="AC14828" t="s">
        <v>53</v>
      </c>
      <c r="AD14828">
        <v>1000000001</v>
      </c>
      <c r="AE14828" s="1">
        <v>39973.351388888892</v>
      </c>
      <c r="AF14828" t="s">
        <v>3377</v>
      </c>
      <c r="AG14828" t="s">
        <v>78287</v>
      </c>
      <c r="AH14828" t="s">
        <v>51</v>
      </c>
      <c r="AJ14828" t="s">
        <v>53</v>
      </c>
      <c r="AK14828" t="s">
        <v>78</v>
      </c>
      <c r="AO14828" t="s">
        <v>5443</v>
      </c>
      <c r="AP14828" s="1">
        <v>45450.334722222222</v>
      </c>
      <c r="AQ14828" s="1">
        <v>45435.407638888886</v>
      </c>
    </row>
    <row r="14829" spans="1:43" x14ac:dyDescent="0.35">
      <c r="A14829" t="s">
        <v>78288</v>
      </c>
      <c r="B14829" t="s">
        <v>65191</v>
      </c>
      <c r="C14829" t="s">
        <v>7633</v>
      </c>
      <c r="F14829" t="s">
        <v>47</v>
      </c>
      <c r="H14829" t="s">
        <v>78289</v>
      </c>
      <c r="I14829" t="s">
        <v>169</v>
      </c>
      <c r="J14829" t="s">
        <v>85</v>
      </c>
      <c r="P14829" t="s">
        <v>50</v>
      </c>
      <c r="U14829" s="1">
        <v>45435.611805555556</v>
      </c>
      <c r="V14829" s="1">
        <v>45435.611805555556</v>
      </c>
      <c r="W14829" s="1">
        <v>45435.625</v>
      </c>
      <c r="X14829" s="1">
        <v>45435.625</v>
      </c>
      <c r="AC14829" t="s">
        <v>53</v>
      </c>
      <c r="AD14829">
        <v>1000000000</v>
      </c>
      <c r="AE14829" s="1">
        <v>37295</v>
      </c>
      <c r="AG14829" t="s">
        <v>78290</v>
      </c>
      <c r="AH14829" t="s">
        <v>53</v>
      </c>
      <c r="AJ14829" t="s">
        <v>53</v>
      </c>
      <c r="AK14829" t="s">
        <v>11130</v>
      </c>
      <c r="AO14829" t="s">
        <v>54</v>
      </c>
      <c r="AP14829" s="1">
        <v>45463.354166666664</v>
      </c>
    </row>
    <row r="14830" spans="1:43" x14ac:dyDescent="0.35">
      <c r="A14830" t="s">
        <v>78291</v>
      </c>
      <c r="B14830" t="s">
        <v>78292</v>
      </c>
      <c r="C14830" t="s">
        <v>78293</v>
      </c>
      <c r="F14830">
        <v>16202432990</v>
      </c>
      <c r="H14830" t="s">
        <v>78294</v>
      </c>
      <c r="J14830" t="s">
        <v>78295</v>
      </c>
      <c r="K14830" t="s">
        <v>78296</v>
      </c>
      <c r="M14830" t="s">
        <v>78297</v>
      </c>
      <c r="N14830" t="s">
        <v>287</v>
      </c>
      <c r="O14830">
        <v>80498</v>
      </c>
      <c r="P14830" t="s">
        <v>50</v>
      </c>
      <c r="U14830" s="1">
        <v>45436</v>
      </c>
      <c r="V14830" s="1">
        <v>45436</v>
      </c>
      <c r="W14830" s="1">
        <v>45436.647916666669</v>
      </c>
      <c r="X14830" s="1">
        <v>45436.647916666669</v>
      </c>
      <c r="AC14830" t="s">
        <v>53</v>
      </c>
      <c r="AD14830">
        <v>2973669758</v>
      </c>
      <c r="AE14830" s="1">
        <v>45174.144444444442</v>
      </c>
      <c r="AF14830" t="s">
        <v>78298</v>
      </c>
      <c r="AG14830" t="s">
        <v>78299</v>
      </c>
      <c r="AH14830" t="s">
        <v>51</v>
      </c>
      <c r="AJ14830" t="s">
        <v>53</v>
      </c>
      <c r="AK14830" t="s">
        <v>78</v>
      </c>
      <c r="AO14830" t="s">
        <v>5443</v>
      </c>
      <c r="AP14830" s="1">
        <v>45436.682638888888</v>
      </c>
    </row>
    <row r="14831" spans="1:43" x14ac:dyDescent="0.35">
      <c r="A14831" t="s">
        <v>78300</v>
      </c>
      <c r="B14831" t="s">
        <v>16881</v>
      </c>
      <c r="C14831" t="s">
        <v>1614</v>
      </c>
      <c r="F14831">
        <v>15754496495</v>
      </c>
      <c r="H14831" t="s">
        <v>78300</v>
      </c>
      <c r="J14831" t="s">
        <v>78301</v>
      </c>
      <c r="K14831" t="s">
        <v>78302</v>
      </c>
      <c r="M14831" t="s">
        <v>545</v>
      </c>
      <c r="N14831" t="s">
        <v>398</v>
      </c>
      <c r="O14831">
        <v>88012</v>
      </c>
      <c r="P14831" t="s">
        <v>50</v>
      </c>
      <c r="U14831" s="1">
        <v>45436</v>
      </c>
      <c r="V14831" s="1">
        <v>45436</v>
      </c>
      <c r="W14831" s="1">
        <v>45436.415972222225</v>
      </c>
      <c r="X14831" s="1">
        <v>45436.415972222225</v>
      </c>
      <c r="AC14831" t="s">
        <v>53</v>
      </c>
      <c r="AD14831">
        <v>2969984858</v>
      </c>
      <c r="AE14831" s="1">
        <v>44011.413194444445</v>
      </c>
      <c r="AF14831" t="s">
        <v>78303</v>
      </c>
      <c r="AG14831" t="s">
        <v>78304</v>
      </c>
      <c r="AH14831" t="s">
        <v>51</v>
      </c>
      <c r="AJ14831" t="s">
        <v>53</v>
      </c>
      <c r="AK14831" t="s">
        <v>78</v>
      </c>
      <c r="AO14831" t="s">
        <v>5443</v>
      </c>
      <c r="AP14831" s="1">
        <v>45436.499305555553</v>
      </c>
      <c r="AQ14831" s="1">
        <v>45436.482638888891</v>
      </c>
    </row>
    <row r="14832" spans="1:43" x14ac:dyDescent="0.35">
      <c r="A14832" t="s">
        <v>78305</v>
      </c>
      <c r="B14832" t="s">
        <v>44116</v>
      </c>
      <c r="C14832" t="s">
        <v>12150</v>
      </c>
      <c r="F14832">
        <v>15755714120</v>
      </c>
      <c r="H14832" t="s">
        <v>78305</v>
      </c>
      <c r="J14832" t="s">
        <v>78306</v>
      </c>
      <c r="K14832" t="s">
        <v>78307</v>
      </c>
      <c r="M14832" t="s">
        <v>78308</v>
      </c>
      <c r="N14832" t="s">
        <v>398</v>
      </c>
      <c r="O14832">
        <v>88033</v>
      </c>
      <c r="P14832" t="s">
        <v>50</v>
      </c>
      <c r="U14832" s="1">
        <v>45436</v>
      </c>
      <c r="V14832" s="1">
        <v>45436</v>
      </c>
      <c r="W14832" s="1">
        <v>45436.594444444447</v>
      </c>
      <c r="X14832" s="1">
        <v>45436.594444444447</v>
      </c>
      <c r="AC14832" t="s">
        <v>53</v>
      </c>
      <c r="AD14832">
        <v>2969916837</v>
      </c>
      <c r="AE14832" s="1">
        <v>43747.629861111112</v>
      </c>
      <c r="AF14832" t="s">
        <v>12431</v>
      </c>
      <c r="AG14832" t="s">
        <v>78309</v>
      </c>
      <c r="AH14832" t="s">
        <v>51</v>
      </c>
      <c r="AJ14832" t="s">
        <v>53</v>
      </c>
      <c r="AK14832" t="s">
        <v>78</v>
      </c>
      <c r="AO14832" t="s">
        <v>5443</v>
      </c>
      <c r="AP14832" s="1">
        <v>45474.659722222219</v>
      </c>
      <c r="AQ14832" s="1">
        <v>45436.602777777778</v>
      </c>
    </row>
    <row r="14833" spans="1:43" x14ac:dyDescent="0.35">
      <c r="A14833" t="s">
        <v>78310</v>
      </c>
      <c r="B14833" t="s">
        <v>11923</v>
      </c>
      <c r="C14833" t="s">
        <v>13524</v>
      </c>
      <c r="F14833">
        <v>15756392400</v>
      </c>
      <c r="H14833" t="s">
        <v>78310</v>
      </c>
      <c r="J14833" t="s">
        <v>65342</v>
      </c>
      <c r="K14833" t="s">
        <v>78311</v>
      </c>
      <c r="M14833" t="s">
        <v>3053</v>
      </c>
      <c r="N14833" t="s">
        <v>637</v>
      </c>
      <c r="O14833">
        <v>77053</v>
      </c>
      <c r="P14833" t="s">
        <v>50</v>
      </c>
      <c r="U14833" s="1">
        <v>45436</v>
      </c>
      <c r="V14833" s="1">
        <v>45436</v>
      </c>
      <c r="W14833" s="1">
        <v>45436.47152777778</v>
      </c>
      <c r="X14833" s="1">
        <v>45436.47152777778</v>
      </c>
      <c r="AC14833" t="s">
        <v>53</v>
      </c>
      <c r="AD14833">
        <v>2969502899</v>
      </c>
      <c r="AE14833" s="1">
        <v>37888</v>
      </c>
      <c r="AF14833" t="s">
        <v>65345</v>
      </c>
      <c r="AG14833" t="s">
        <v>78312</v>
      </c>
      <c r="AH14833" t="s">
        <v>51</v>
      </c>
      <c r="AJ14833" t="s">
        <v>53</v>
      </c>
      <c r="AK14833" t="s">
        <v>78</v>
      </c>
      <c r="AO14833" t="s">
        <v>5443</v>
      </c>
      <c r="AP14833" s="1">
        <v>45436.479166666664</v>
      </c>
      <c r="AQ14833" s="1">
        <v>45436.477777777778</v>
      </c>
    </row>
    <row r="14834" spans="1:43" x14ac:dyDescent="0.35">
      <c r="A14834" t="s">
        <v>78313</v>
      </c>
      <c r="B14834" t="s">
        <v>78314</v>
      </c>
      <c r="C14834" t="s">
        <v>7779</v>
      </c>
      <c r="F14834">
        <v>17203330533</v>
      </c>
      <c r="H14834" t="s">
        <v>78313</v>
      </c>
      <c r="K14834" t="s">
        <v>78315</v>
      </c>
      <c r="M14834" t="s">
        <v>2476</v>
      </c>
      <c r="N14834" t="s">
        <v>287</v>
      </c>
      <c r="O14834">
        <v>80530</v>
      </c>
      <c r="P14834" t="s">
        <v>50</v>
      </c>
      <c r="U14834" s="1">
        <v>45436</v>
      </c>
      <c r="V14834" s="1">
        <v>45436</v>
      </c>
      <c r="W14834" s="1">
        <v>45436.676388888889</v>
      </c>
      <c r="X14834" s="1">
        <v>45436.676388888889</v>
      </c>
      <c r="AC14834" t="s">
        <v>53</v>
      </c>
      <c r="AD14834">
        <v>1000000001</v>
      </c>
      <c r="AE14834" s="1">
        <v>39973.351388888892</v>
      </c>
      <c r="AF14834" t="s">
        <v>3377</v>
      </c>
      <c r="AG14834" t="s">
        <v>78316</v>
      </c>
      <c r="AH14834" t="s">
        <v>51</v>
      </c>
      <c r="AJ14834" t="s">
        <v>53</v>
      </c>
      <c r="AK14834" t="s">
        <v>78</v>
      </c>
      <c r="AO14834" t="s">
        <v>51552</v>
      </c>
    </row>
    <row r="14835" spans="1:43" x14ac:dyDescent="0.35">
      <c r="A14835" t="s">
        <v>78317</v>
      </c>
      <c r="B14835" t="s">
        <v>78318</v>
      </c>
      <c r="C14835" t="s">
        <v>1608</v>
      </c>
      <c r="F14835">
        <v>15752662302</v>
      </c>
      <c r="H14835" t="s">
        <v>78319</v>
      </c>
      <c r="J14835" t="s">
        <v>50278</v>
      </c>
      <c r="K14835" t="s">
        <v>74960</v>
      </c>
      <c r="M14835" t="s">
        <v>3678</v>
      </c>
      <c r="N14835" t="s">
        <v>398</v>
      </c>
      <c r="O14835">
        <v>88220</v>
      </c>
      <c r="P14835" t="s">
        <v>50</v>
      </c>
      <c r="U14835" s="1">
        <v>45436</v>
      </c>
      <c r="V14835" s="1">
        <v>45436</v>
      </c>
      <c r="W14835" s="1">
        <v>45436.581944444442</v>
      </c>
      <c r="X14835" s="1">
        <v>45436.581944444442</v>
      </c>
      <c r="AC14835" t="s">
        <v>53</v>
      </c>
      <c r="AD14835">
        <v>1000000001</v>
      </c>
      <c r="AE14835" s="1">
        <v>39973.351388888892</v>
      </c>
      <c r="AF14835" t="s">
        <v>3377</v>
      </c>
      <c r="AG14835" t="s">
        <v>78320</v>
      </c>
      <c r="AH14835" t="s">
        <v>51</v>
      </c>
      <c r="AJ14835" t="s">
        <v>53</v>
      </c>
      <c r="AK14835" t="s">
        <v>78</v>
      </c>
      <c r="AO14835" t="s">
        <v>5443</v>
      </c>
      <c r="AP14835" s="1">
        <v>45436.571527777778</v>
      </c>
    </row>
    <row r="14836" spans="1:43" x14ac:dyDescent="0.35">
      <c r="A14836" t="s">
        <v>78321</v>
      </c>
      <c r="B14836" t="s">
        <v>6992</v>
      </c>
      <c r="C14836" t="s">
        <v>1608</v>
      </c>
      <c r="F14836">
        <v>19703797171</v>
      </c>
      <c r="H14836" t="s">
        <v>78321</v>
      </c>
      <c r="J14836" t="s">
        <v>78322</v>
      </c>
      <c r="K14836" t="s">
        <v>78323</v>
      </c>
      <c r="L14836" t="s">
        <v>78324</v>
      </c>
      <c r="M14836" t="s">
        <v>33769</v>
      </c>
      <c r="N14836" t="s">
        <v>287</v>
      </c>
      <c r="O14836">
        <v>81623</v>
      </c>
      <c r="P14836" t="s">
        <v>50</v>
      </c>
      <c r="U14836" s="1">
        <v>45436</v>
      </c>
      <c r="V14836" s="1">
        <v>45436</v>
      </c>
      <c r="W14836" s="1">
        <v>45436.592361111114</v>
      </c>
      <c r="X14836" s="1">
        <v>45436.592361111114</v>
      </c>
      <c r="AC14836" t="s">
        <v>53</v>
      </c>
      <c r="AD14836">
        <v>2973851710</v>
      </c>
      <c r="AE14836" s="1">
        <v>45239.361111111109</v>
      </c>
      <c r="AF14836" t="s">
        <v>78325</v>
      </c>
      <c r="AG14836" t="s">
        <v>78326</v>
      </c>
      <c r="AH14836" t="s">
        <v>51</v>
      </c>
      <c r="AJ14836" t="s">
        <v>53</v>
      </c>
      <c r="AK14836" t="s">
        <v>78</v>
      </c>
      <c r="AO14836" t="s">
        <v>5443</v>
      </c>
      <c r="AP14836" s="1">
        <v>45442.712500000001</v>
      </c>
      <c r="AQ14836" s="1">
        <v>45436.606944444444</v>
      </c>
    </row>
    <row r="14837" spans="1:43" x14ac:dyDescent="0.35">
      <c r="A14837" t="s">
        <v>78327</v>
      </c>
      <c r="B14837" t="s">
        <v>1075</v>
      </c>
      <c r="C14837" t="s">
        <v>6997</v>
      </c>
      <c r="D14837" t="s">
        <v>53</v>
      </c>
      <c r="F14837" t="s">
        <v>47</v>
      </c>
      <c r="H14837" t="s">
        <v>78328</v>
      </c>
      <c r="J14837" t="s">
        <v>49</v>
      </c>
      <c r="P14837" t="s">
        <v>50</v>
      </c>
      <c r="U14837" s="1">
        <v>45436</v>
      </c>
      <c r="V14837" s="1">
        <v>45436</v>
      </c>
      <c r="W14837" s="1">
        <v>45436.655555555553</v>
      </c>
      <c r="X14837" s="1">
        <v>45436.655555555553</v>
      </c>
      <c r="AC14837" t="s">
        <v>53</v>
      </c>
      <c r="AD14837">
        <v>1000000000</v>
      </c>
      <c r="AE14837" s="1">
        <v>37295</v>
      </c>
      <c r="AG14837" t="s">
        <v>78329</v>
      </c>
      <c r="AH14837" t="s">
        <v>51</v>
      </c>
      <c r="AJ14837" t="s">
        <v>53</v>
      </c>
      <c r="AO14837" t="s">
        <v>5443</v>
      </c>
      <c r="AP14837" s="1">
        <v>45436.517361111109</v>
      </c>
    </row>
    <row r="14838" spans="1:43" x14ac:dyDescent="0.35">
      <c r="A14838" t="s">
        <v>78330</v>
      </c>
      <c r="B14838" t="s">
        <v>12366</v>
      </c>
      <c r="C14838" t="s">
        <v>78331</v>
      </c>
      <c r="F14838" t="s">
        <v>78332</v>
      </c>
      <c r="H14838" t="s">
        <v>78330</v>
      </c>
      <c r="J14838" t="s">
        <v>78333</v>
      </c>
      <c r="K14838" t="s">
        <v>78334</v>
      </c>
      <c r="M14838" t="s">
        <v>14292</v>
      </c>
      <c r="N14838" t="s">
        <v>264</v>
      </c>
      <c r="O14838" t="s">
        <v>78335</v>
      </c>
      <c r="P14838" t="s">
        <v>50</v>
      </c>
      <c r="U14838" s="1">
        <v>45436</v>
      </c>
      <c r="V14838" s="1">
        <v>45436</v>
      </c>
      <c r="AC14838" t="s">
        <v>53</v>
      </c>
      <c r="AD14838">
        <v>2973370157</v>
      </c>
      <c r="AE14838" s="1">
        <v>45335.705555555556</v>
      </c>
      <c r="AG14838" t="s">
        <v>78336</v>
      </c>
      <c r="AH14838" t="s">
        <v>51</v>
      </c>
      <c r="AJ14838" t="s">
        <v>53</v>
      </c>
      <c r="AO14838" t="s">
        <v>5443</v>
      </c>
    </row>
    <row r="14839" spans="1:43" x14ac:dyDescent="0.35">
      <c r="A14839" t="s">
        <v>78337</v>
      </c>
      <c r="B14839" t="s">
        <v>6377</v>
      </c>
      <c r="C14839" t="s">
        <v>1540</v>
      </c>
      <c r="F14839">
        <v>19152163116</v>
      </c>
      <c r="H14839" t="s">
        <v>78337</v>
      </c>
      <c r="J14839" t="s">
        <v>76291</v>
      </c>
      <c r="K14839" t="s">
        <v>78338</v>
      </c>
      <c r="M14839" t="s">
        <v>753</v>
      </c>
      <c r="N14839" t="s">
        <v>637</v>
      </c>
      <c r="O14839">
        <v>79928</v>
      </c>
      <c r="P14839" t="s">
        <v>50</v>
      </c>
      <c r="U14839" s="1">
        <v>45436</v>
      </c>
      <c r="V14839" s="1">
        <v>45436</v>
      </c>
      <c r="W14839" s="1">
        <v>45436.554166666669</v>
      </c>
      <c r="X14839" s="1">
        <v>45436.554166666669</v>
      </c>
      <c r="AC14839" t="s">
        <v>53</v>
      </c>
      <c r="AD14839">
        <v>2972061889</v>
      </c>
      <c r="AE14839" s="1">
        <v>44637.123611111114</v>
      </c>
      <c r="AF14839" t="s">
        <v>78339</v>
      </c>
      <c r="AG14839" t="s">
        <v>78340</v>
      </c>
      <c r="AH14839" t="s">
        <v>51</v>
      </c>
      <c r="AJ14839" t="s">
        <v>53</v>
      </c>
      <c r="AK14839" t="s">
        <v>78</v>
      </c>
      <c r="AO14839" t="s">
        <v>5443</v>
      </c>
      <c r="AP14839" s="1">
        <v>45436.557638888888</v>
      </c>
    </row>
    <row r="14840" spans="1:43" x14ac:dyDescent="0.35">
      <c r="A14840" t="s">
        <v>78341</v>
      </c>
      <c r="B14840" t="s">
        <v>78342</v>
      </c>
      <c r="C14840" t="s">
        <v>775</v>
      </c>
      <c r="F14840">
        <v>19158613391</v>
      </c>
      <c r="H14840" t="s">
        <v>78341</v>
      </c>
      <c r="J14840" t="s">
        <v>78343</v>
      </c>
      <c r="K14840" t="s">
        <v>78344</v>
      </c>
      <c r="M14840" t="s">
        <v>1528</v>
      </c>
      <c r="N14840" t="s">
        <v>637</v>
      </c>
      <c r="O14840">
        <v>79927</v>
      </c>
      <c r="P14840" t="s">
        <v>50</v>
      </c>
      <c r="U14840" s="1">
        <v>45436</v>
      </c>
      <c r="V14840" s="1">
        <v>45436</v>
      </c>
      <c r="W14840" s="1">
        <v>45436.502083333333</v>
      </c>
      <c r="X14840" s="1">
        <v>45436.502083333333</v>
      </c>
      <c r="AC14840" t="s">
        <v>53</v>
      </c>
      <c r="AD14840">
        <v>2974109580</v>
      </c>
      <c r="AE14840" s="1">
        <v>45356.021527777775</v>
      </c>
      <c r="AF14840" t="s">
        <v>78345</v>
      </c>
      <c r="AG14840" t="s">
        <v>78346</v>
      </c>
      <c r="AH14840" t="s">
        <v>51</v>
      </c>
      <c r="AJ14840" t="s">
        <v>53</v>
      </c>
      <c r="AK14840" t="s">
        <v>78</v>
      </c>
      <c r="AO14840" t="s">
        <v>5443</v>
      </c>
      <c r="AP14840" s="1">
        <v>45436.548611111109</v>
      </c>
      <c r="AQ14840" s="1">
        <v>45436.537499999999</v>
      </c>
    </row>
    <row r="14841" spans="1:43" x14ac:dyDescent="0.35">
      <c r="A14841" t="s">
        <v>78347</v>
      </c>
      <c r="B14841" t="s">
        <v>78348</v>
      </c>
      <c r="C14841" t="s">
        <v>3624</v>
      </c>
      <c r="F14841" t="s">
        <v>78349</v>
      </c>
      <c r="H14841" t="s">
        <v>78347</v>
      </c>
      <c r="J14841" t="s">
        <v>78350</v>
      </c>
      <c r="K14841" t="s">
        <v>78351</v>
      </c>
      <c r="M14841" t="s">
        <v>2783</v>
      </c>
      <c r="N14841" t="s">
        <v>264</v>
      </c>
      <c r="O14841">
        <v>77345</v>
      </c>
      <c r="P14841" t="s">
        <v>50</v>
      </c>
      <c r="U14841" s="1">
        <v>45436</v>
      </c>
      <c r="V14841" s="1">
        <v>45436</v>
      </c>
      <c r="AC14841" t="s">
        <v>51</v>
      </c>
      <c r="AD14841">
        <v>2972267861</v>
      </c>
      <c r="AE14841" s="1">
        <v>44959.532638888886</v>
      </c>
      <c r="AG14841" t="s">
        <v>78352</v>
      </c>
      <c r="AH14841" t="s">
        <v>51</v>
      </c>
      <c r="AJ14841" t="s">
        <v>53</v>
      </c>
      <c r="AO14841" t="s">
        <v>5443</v>
      </c>
    </row>
    <row r="14842" spans="1:43" x14ac:dyDescent="0.35">
      <c r="A14842" t="s">
        <v>78353</v>
      </c>
      <c r="B14842" t="s">
        <v>2689</v>
      </c>
      <c r="C14842" t="s">
        <v>78354</v>
      </c>
      <c r="F14842">
        <v>13035223916</v>
      </c>
      <c r="H14842" t="s">
        <v>78353</v>
      </c>
      <c r="J14842" t="s">
        <v>78355</v>
      </c>
      <c r="K14842" t="s">
        <v>78356</v>
      </c>
      <c r="M14842" t="s">
        <v>40532</v>
      </c>
      <c r="N14842" t="s">
        <v>287</v>
      </c>
      <c r="O14842">
        <v>80101</v>
      </c>
      <c r="P14842" t="s">
        <v>50</v>
      </c>
      <c r="U14842" s="1">
        <v>45436</v>
      </c>
      <c r="V14842" s="1">
        <v>45436</v>
      </c>
      <c r="W14842" s="1">
        <v>45436.556250000001</v>
      </c>
      <c r="X14842" s="1">
        <v>45436.556250000001</v>
      </c>
      <c r="AC14842" t="s">
        <v>53</v>
      </c>
      <c r="AD14842">
        <v>1000000001</v>
      </c>
      <c r="AE14842" s="1">
        <v>39973.351388888892</v>
      </c>
      <c r="AF14842" t="s">
        <v>3377</v>
      </c>
      <c r="AG14842" t="s">
        <v>78357</v>
      </c>
      <c r="AH14842" t="s">
        <v>51</v>
      </c>
      <c r="AJ14842" t="s">
        <v>53</v>
      </c>
      <c r="AK14842" t="s">
        <v>78</v>
      </c>
      <c r="AO14842" t="s">
        <v>5443</v>
      </c>
      <c r="AP14842" s="1">
        <v>45436.552083333336</v>
      </c>
    </row>
    <row r="14843" spans="1:43" x14ac:dyDescent="0.35">
      <c r="A14843">
        <v>379751</v>
      </c>
      <c r="B14843" t="s">
        <v>78358</v>
      </c>
      <c r="C14843" t="s">
        <v>849</v>
      </c>
      <c r="F14843" t="s">
        <v>41747</v>
      </c>
      <c r="H14843" t="s">
        <v>43442</v>
      </c>
      <c r="J14843" t="s">
        <v>12614</v>
      </c>
      <c r="M14843" t="s">
        <v>4326</v>
      </c>
      <c r="N14843" t="s">
        <v>287</v>
      </c>
      <c r="O14843">
        <v>80643</v>
      </c>
      <c r="P14843" t="s">
        <v>50</v>
      </c>
      <c r="U14843" s="1">
        <v>45437</v>
      </c>
      <c r="V14843" s="1">
        <v>45437</v>
      </c>
      <c r="AC14843" t="s">
        <v>53</v>
      </c>
      <c r="AD14843">
        <v>2969543968</v>
      </c>
      <c r="AE14843" s="1">
        <v>40032.470138888886</v>
      </c>
      <c r="AG14843" t="s">
        <v>78359</v>
      </c>
      <c r="AH14843" t="s">
        <v>51</v>
      </c>
      <c r="AJ14843" t="s">
        <v>53</v>
      </c>
      <c r="AO14843" t="s">
        <v>57090</v>
      </c>
    </row>
    <row r="14844" spans="1:43" x14ac:dyDescent="0.35">
      <c r="A14844" t="s">
        <v>78360</v>
      </c>
      <c r="B14844" t="s">
        <v>3483</v>
      </c>
      <c r="C14844" t="s">
        <v>803</v>
      </c>
      <c r="F14844">
        <v>19704222869</v>
      </c>
      <c r="H14844" t="s">
        <v>78361</v>
      </c>
      <c r="K14844" t="s">
        <v>78362</v>
      </c>
      <c r="M14844" t="s">
        <v>76937</v>
      </c>
      <c r="N14844" t="s">
        <v>287</v>
      </c>
      <c r="O14844">
        <v>81147</v>
      </c>
      <c r="P14844" t="s">
        <v>50</v>
      </c>
      <c r="U14844" s="1">
        <v>45437</v>
      </c>
      <c r="V14844" s="1">
        <v>45437</v>
      </c>
      <c r="W14844" s="1">
        <v>45437.881249999999</v>
      </c>
      <c r="X14844" s="1">
        <v>45437.881249999999</v>
      </c>
      <c r="AC14844" t="s">
        <v>53</v>
      </c>
      <c r="AD14844">
        <v>1000000001</v>
      </c>
      <c r="AE14844" s="1">
        <v>39973.351388888892</v>
      </c>
      <c r="AF14844" t="s">
        <v>3377</v>
      </c>
      <c r="AG14844" t="s">
        <v>78363</v>
      </c>
      <c r="AH14844" t="s">
        <v>51</v>
      </c>
      <c r="AJ14844" t="s">
        <v>53</v>
      </c>
      <c r="AK14844" t="s">
        <v>78</v>
      </c>
      <c r="AO14844" t="s">
        <v>51552</v>
      </c>
      <c r="AP14844" s="1">
        <v>45469.606944444444</v>
      </c>
      <c r="AQ14844" s="1">
        <v>45459.949305555558</v>
      </c>
    </row>
    <row r="14845" spans="1:43" x14ac:dyDescent="0.35">
      <c r="A14845" t="s">
        <v>78364</v>
      </c>
      <c r="B14845" t="s">
        <v>78365</v>
      </c>
      <c r="C14845" t="s">
        <v>1459</v>
      </c>
      <c r="F14845">
        <v>19708410020</v>
      </c>
      <c r="H14845" t="s">
        <v>78366</v>
      </c>
      <c r="J14845" t="s">
        <v>78367</v>
      </c>
      <c r="K14845" t="s">
        <v>78368</v>
      </c>
      <c r="M14845" t="s">
        <v>45694</v>
      </c>
      <c r="N14845" t="s">
        <v>287</v>
      </c>
      <c r="O14845">
        <v>80487</v>
      </c>
      <c r="P14845" t="s">
        <v>50</v>
      </c>
      <c r="U14845" s="1">
        <v>45437</v>
      </c>
      <c r="V14845" s="1">
        <v>45437</v>
      </c>
      <c r="W14845" s="1">
        <v>45437.245833333334</v>
      </c>
      <c r="X14845" s="1">
        <v>45437.245833333334</v>
      </c>
      <c r="AC14845" t="s">
        <v>53</v>
      </c>
      <c r="AD14845">
        <v>1000000001</v>
      </c>
      <c r="AE14845" s="1">
        <v>39973.351388888892</v>
      </c>
      <c r="AF14845" t="s">
        <v>3377</v>
      </c>
      <c r="AG14845" t="s">
        <v>78369</v>
      </c>
      <c r="AH14845" t="s">
        <v>51</v>
      </c>
      <c r="AJ14845" t="s">
        <v>53</v>
      </c>
      <c r="AK14845" t="s">
        <v>78</v>
      </c>
      <c r="AO14845" t="s">
        <v>5443</v>
      </c>
      <c r="AP14845" s="1">
        <v>45471.302083333336</v>
      </c>
    </row>
    <row r="14846" spans="1:43" x14ac:dyDescent="0.35">
      <c r="A14846" t="s">
        <v>78370</v>
      </c>
      <c r="B14846" t="s">
        <v>3106</v>
      </c>
      <c r="C14846" t="s">
        <v>2740</v>
      </c>
      <c r="F14846">
        <v>19703991003</v>
      </c>
      <c r="H14846" t="s">
        <v>78370</v>
      </c>
      <c r="J14846" t="s">
        <v>78371</v>
      </c>
      <c r="K14846" t="s">
        <v>78372</v>
      </c>
      <c r="M14846" t="s">
        <v>74138</v>
      </c>
      <c r="N14846" t="s">
        <v>287</v>
      </c>
      <c r="O14846">
        <v>81419</v>
      </c>
      <c r="P14846" t="s">
        <v>50</v>
      </c>
      <c r="U14846" s="1">
        <v>45437</v>
      </c>
      <c r="V14846" s="1">
        <v>45437</v>
      </c>
      <c r="W14846" s="1">
        <v>45437.570138888892</v>
      </c>
      <c r="X14846" s="1">
        <v>45437.570138888892</v>
      </c>
      <c r="AC14846" t="s">
        <v>53</v>
      </c>
      <c r="AD14846">
        <v>1000000001</v>
      </c>
      <c r="AE14846" s="1">
        <v>39973.351388888892</v>
      </c>
      <c r="AF14846" t="s">
        <v>3377</v>
      </c>
      <c r="AG14846" t="s">
        <v>78373</v>
      </c>
      <c r="AH14846" t="s">
        <v>51</v>
      </c>
      <c r="AJ14846" t="s">
        <v>53</v>
      </c>
      <c r="AK14846" t="s">
        <v>78</v>
      </c>
      <c r="AO14846" t="s">
        <v>51552</v>
      </c>
    </row>
    <row r="14847" spans="1:43" x14ac:dyDescent="0.35">
      <c r="A14847" t="s">
        <v>78374</v>
      </c>
      <c r="B14847" t="s">
        <v>15549</v>
      </c>
      <c r="C14847" t="s">
        <v>940</v>
      </c>
      <c r="F14847">
        <v>19706897807</v>
      </c>
      <c r="H14847" t="s">
        <v>78374</v>
      </c>
      <c r="K14847" t="s">
        <v>78375</v>
      </c>
      <c r="M14847" t="s">
        <v>69780</v>
      </c>
      <c r="N14847" t="s">
        <v>287</v>
      </c>
      <c r="O14847">
        <v>81122</v>
      </c>
      <c r="P14847" t="s">
        <v>50</v>
      </c>
      <c r="U14847" s="1">
        <v>45437</v>
      </c>
      <c r="V14847" s="1">
        <v>45437</v>
      </c>
      <c r="W14847" s="1">
        <v>45437.695138888892</v>
      </c>
      <c r="X14847" s="1">
        <v>45437.695138888892</v>
      </c>
      <c r="AC14847" t="s">
        <v>53</v>
      </c>
      <c r="AD14847">
        <v>1000000001</v>
      </c>
      <c r="AE14847" s="1">
        <v>39973.351388888892</v>
      </c>
      <c r="AF14847" t="s">
        <v>3377</v>
      </c>
      <c r="AG14847" t="s">
        <v>78376</v>
      </c>
      <c r="AH14847" t="s">
        <v>51</v>
      </c>
      <c r="AJ14847" t="s">
        <v>53</v>
      </c>
      <c r="AK14847" t="s">
        <v>78</v>
      </c>
      <c r="AO14847" t="s">
        <v>51552</v>
      </c>
    </row>
    <row r="14848" spans="1:43" x14ac:dyDescent="0.35">
      <c r="A14848" t="s">
        <v>78377</v>
      </c>
      <c r="B14848" t="s">
        <v>23528</v>
      </c>
      <c r="C14848" t="s">
        <v>17413</v>
      </c>
      <c r="F14848">
        <v>13077080015</v>
      </c>
      <c r="H14848" t="s">
        <v>78378</v>
      </c>
      <c r="J14848" t="s">
        <v>4293</v>
      </c>
      <c r="K14848" t="s">
        <v>78379</v>
      </c>
      <c r="M14848" t="s">
        <v>12936</v>
      </c>
      <c r="N14848" t="s">
        <v>592</v>
      </c>
      <c r="O14848">
        <v>82007</v>
      </c>
      <c r="P14848" t="s">
        <v>50</v>
      </c>
      <c r="U14848" s="1">
        <v>45438</v>
      </c>
      <c r="V14848" s="1">
        <v>45438</v>
      </c>
      <c r="W14848" s="1">
        <v>45438.780555555553</v>
      </c>
      <c r="X14848" s="1">
        <v>45438.780555555553</v>
      </c>
      <c r="AC14848" t="s">
        <v>53</v>
      </c>
      <c r="AD14848">
        <v>2969634929</v>
      </c>
      <c r="AE14848" s="1">
        <v>41799.665972222225</v>
      </c>
      <c r="AF14848" t="s">
        <v>4296</v>
      </c>
      <c r="AG14848" t="s">
        <v>78380</v>
      </c>
      <c r="AH14848" t="s">
        <v>51</v>
      </c>
      <c r="AJ14848" t="s">
        <v>53</v>
      </c>
      <c r="AK14848" t="s">
        <v>78</v>
      </c>
      <c r="AO14848" t="s">
        <v>5443</v>
      </c>
      <c r="AP14848" s="1">
        <v>45438.787499999999</v>
      </c>
    </row>
    <row r="14849" spans="1:43" x14ac:dyDescent="0.35">
      <c r="A14849" t="s">
        <v>78381</v>
      </c>
      <c r="B14849" t="s">
        <v>78382</v>
      </c>
      <c r="C14849" t="s">
        <v>76038</v>
      </c>
      <c r="F14849">
        <v>19158819555</v>
      </c>
      <c r="H14849" t="s">
        <v>78381</v>
      </c>
      <c r="J14849" t="s">
        <v>76987</v>
      </c>
      <c r="K14849" t="s">
        <v>76988</v>
      </c>
      <c r="M14849" t="s">
        <v>148</v>
      </c>
      <c r="N14849" t="s">
        <v>637</v>
      </c>
      <c r="O14849">
        <v>79938</v>
      </c>
      <c r="P14849" t="s">
        <v>50</v>
      </c>
      <c r="U14849" s="1">
        <v>45438</v>
      </c>
      <c r="V14849" s="1">
        <v>45438</v>
      </c>
      <c r="W14849" s="1">
        <v>45438.728472222225</v>
      </c>
      <c r="X14849" s="1">
        <v>45438.728472222225</v>
      </c>
      <c r="AC14849" t="s">
        <v>53</v>
      </c>
      <c r="AD14849">
        <v>2974220721</v>
      </c>
      <c r="AE14849" s="1">
        <v>45413.691666666666</v>
      </c>
      <c r="AF14849" t="s">
        <v>76989</v>
      </c>
      <c r="AG14849" t="s">
        <v>78383</v>
      </c>
      <c r="AH14849" t="s">
        <v>51</v>
      </c>
      <c r="AJ14849" t="s">
        <v>53</v>
      </c>
      <c r="AK14849" t="s">
        <v>78</v>
      </c>
      <c r="AO14849" t="s">
        <v>5443</v>
      </c>
      <c r="AP14849" s="1">
        <v>45467.942361111112</v>
      </c>
    </row>
    <row r="14850" spans="1:43" x14ac:dyDescent="0.35">
      <c r="A14850" t="s">
        <v>78384</v>
      </c>
      <c r="B14850" t="s">
        <v>58</v>
      </c>
      <c r="C14850" t="s">
        <v>4589</v>
      </c>
      <c r="F14850">
        <v>15052591879</v>
      </c>
      <c r="H14850" t="s">
        <v>78384</v>
      </c>
      <c r="J14850" t="s">
        <v>78385</v>
      </c>
      <c r="K14850" t="s">
        <v>78386</v>
      </c>
      <c r="M14850" t="s">
        <v>19403</v>
      </c>
      <c r="N14850" t="s">
        <v>398</v>
      </c>
      <c r="O14850">
        <v>87031</v>
      </c>
      <c r="P14850" t="s">
        <v>50</v>
      </c>
      <c r="U14850" s="1">
        <v>45438</v>
      </c>
      <c r="V14850" s="1">
        <v>45438</v>
      </c>
      <c r="W14850" s="1">
        <v>45438.284722222219</v>
      </c>
      <c r="X14850" s="1">
        <v>45438.284722222219</v>
      </c>
      <c r="AC14850" t="s">
        <v>53</v>
      </c>
      <c r="AD14850">
        <v>1000000001</v>
      </c>
      <c r="AE14850" s="1">
        <v>39973.351388888892</v>
      </c>
      <c r="AF14850" t="s">
        <v>3377</v>
      </c>
      <c r="AG14850" t="s">
        <v>78387</v>
      </c>
      <c r="AH14850" t="s">
        <v>51</v>
      </c>
      <c r="AJ14850" t="s">
        <v>53</v>
      </c>
      <c r="AK14850" t="s">
        <v>78</v>
      </c>
      <c r="AO14850" t="s">
        <v>51552</v>
      </c>
    </row>
    <row r="14851" spans="1:43" x14ac:dyDescent="0.35">
      <c r="A14851" t="s">
        <v>78388</v>
      </c>
      <c r="B14851" t="s">
        <v>78389</v>
      </c>
      <c r="C14851" t="s">
        <v>952</v>
      </c>
      <c r="F14851">
        <v>15052286990</v>
      </c>
      <c r="H14851" t="s">
        <v>78388</v>
      </c>
      <c r="J14851" t="s">
        <v>78390</v>
      </c>
      <c r="K14851" t="s">
        <v>78391</v>
      </c>
      <c r="M14851" t="s">
        <v>2637</v>
      </c>
      <c r="N14851" t="s">
        <v>398</v>
      </c>
      <c r="O14851">
        <v>87112</v>
      </c>
      <c r="P14851" t="s">
        <v>50</v>
      </c>
      <c r="U14851" s="1">
        <v>45438</v>
      </c>
      <c r="V14851" s="1">
        <v>45438</v>
      </c>
      <c r="W14851" s="1">
        <v>45438.877083333333</v>
      </c>
      <c r="X14851" s="1">
        <v>45438.877083333333</v>
      </c>
      <c r="AC14851" t="s">
        <v>53</v>
      </c>
      <c r="AD14851">
        <v>1000000001</v>
      </c>
      <c r="AE14851" s="1">
        <v>39973.351388888892</v>
      </c>
      <c r="AF14851" t="s">
        <v>3377</v>
      </c>
      <c r="AG14851" t="s">
        <v>78392</v>
      </c>
      <c r="AH14851" t="s">
        <v>51</v>
      </c>
      <c r="AJ14851" t="s">
        <v>53</v>
      </c>
      <c r="AK14851" t="s">
        <v>78</v>
      </c>
      <c r="AO14851" t="s">
        <v>5443</v>
      </c>
      <c r="AP14851" s="1">
        <v>45438.871527777781</v>
      </c>
    </row>
    <row r="14852" spans="1:43" x14ac:dyDescent="0.35">
      <c r="A14852" t="s">
        <v>78393</v>
      </c>
      <c r="B14852" t="s">
        <v>11992</v>
      </c>
      <c r="C14852" t="s">
        <v>32807</v>
      </c>
      <c r="F14852">
        <v>19706205579</v>
      </c>
      <c r="H14852" t="s">
        <v>78393</v>
      </c>
      <c r="K14852" t="s">
        <v>78394</v>
      </c>
      <c r="M14852" t="s">
        <v>9507</v>
      </c>
      <c r="N14852" t="s">
        <v>287</v>
      </c>
      <c r="O14852">
        <v>81505</v>
      </c>
      <c r="P14852" t="s">
        <v>50</v>
      </c>
      <c r="U14852" s="1">
        <v>45438</v>
      </c>
      <c r="V14852" s="1">
        <v>45438</v>
      </c>
      <c r="W14852" s="1">
        <v>45438.59375</v>
      </c>
      <c r="X14852" s="1">
        <v>45438.59375</v>
      </c>
      <c r="AC14852" t="s">
        <v>53</v>
      </c>
      <c r="AD14852">
        <v>1000000001</v>
      </c>
      <c r="AE14852" s="1">
        <v>39973.351388888892</v>
      </c>
      <c r="AF14852" t="s">
        <v>3377</v>
      </c>
      <c r="AG14852" t="s">
        <v>78395</v>
      </c>
      <c r="AH14852" t="s">
        <v>51</v>
      </c>
      <c r="AJ14852" t="s">
        <v>53</v>
      </c>
      <c r="AK14852" t="s">
        <v>78</v>
      </c>
      <c r="AO14852" t="s">
        <v>51552</v>
      </c>
      <c r="AP14852" s="1">
        <v>45453.572916666664</v>
      </c>
    </row>
    <row r="14853" spans="1:43" x14ac:dyDescent="0.35">
      <c r="A14853" t="s">
        <v>78396</v>
      </c>
      <c r="B14853" t="s">
        <v>23321</v>
      </c>
      <c r="C14853" t="s">
        <v>206</v>
      </c>
      <c r="F14853">
        <v>13038835683</v>
      </c>
      <c r="H14853" t="s">
        <v>78396</v>
      </c>
      <c r="K14853" t="s">
        <v>78397</v>
      </c>
      <c r="M14853" t="s">
        <v>78398</v>
      </c>
      <c r="N14853" t="s">
        <v>287</v>
      </c>
      <c r="O14853">
        <v>80422</v>
      </c>
      <c r="P14853" t="s">
        <v>50</v>
      </c>
      <c r="U14853" s="1">
        <v>45438</v>
      </c>
      <c r="V14853" s="1">
        <v>45438</v>
      </c>
      <c r="W14853" s="1">
        <v>45438.927083333336</v>
      </c>
      <c r="X14853" s="1">
        <v>45438.927083333336</v>
      </c>
      <c r="AC14853" t="s">
        <v>53</v>
      </c>
      <c r="AD14853">
        <v>1000000001</v>
      </c>
      <c r="AE14853" s="1">
        <v>39973.351388888892</v>
      </c>
      <c r="AF14853" t="s">
        <v>3377</v>
      </c>
      <c r="AG14853" t="s">
        <v>78399</v>
      </c>
      <c r="AH14853" t="s">
        <v>51</v>
      </c>
      <c r="AJ14853" t="s">
        <v>53</v>
      </c>
      <c r="AK14853" t="s">
        <v>78</v>
      </c>
      <c r="AO14853" t="s">
        <v>51552</v>
      </c>
    </row>
    <row r="14854" spans="1:43" x14ac:dyDescent="0.35">
      <c r="A14854" t="s">
        <v>78400</v>
      </c>
      <c r="B14854" t="s">
        <v>36922</v>
      </c>
      <c r="C14854" t="s">
        <v>2016</v>
      </c>
      <c r="F14854">
        <v>18015408159</v>
      </c>
      <c r="H14854" t="s">
        <v>78400</v>
      </c>
      <c r="J14854" t="s">
        <v>78401</v>
      </c>
      <c r="K14854" t="s">
        <v>78402</v>
      </c>
      <c r="M14854" t="s">
        <v>78403</v>
      </c>
      <c r="N14854" t="s">
        <v>1570</v>
      </c>
      <c r="O14854" t="s">
        <v>78404</v>
      </c>
      <c r="P14854" t="s">
        <v>50</v>
      </c>
      <c r="U14854" s="1">
        <v>45439</v>
      </c>
      <c r="V14854" s="1">
        <v>45439</v>
      </c>
      <c r="W14854" s="1">
        <v>45439.300694444442</v>
      </c>
      <c r="X14854" s="1">
        <v>45439.300694444442</v>
      </c>
      <c r="AC14854" t="s">
        <v>53</v>
      </c>
      <c r="AD14854">
        <v>1000000001</v>
      </c>
      <c r="AE14854" s="1">
        <v>39973.351388888892</v>
      </c>
      <c r="AF14854" t="s">
        <v>3377</v>
      </c>
      <c r="AG14854" t="s">
        <v>78405</v>
      </c>
      <c r="AH14854" t="s">
        <v>51</v>
      </c>
      <c r="AJ14854" t="s">
        <v>53</v>
      </c>
      <c r="AK14854" t="s">
        <v>78</v>
      </c>
      <c r="AO14854" t="s">
        <v>51552</v>
      </c>
    </row>
    <row r="14855" spans="1:43" x14ac:dyDescent="0.35">
      <c r="A14855" t="s">
        <v>78406</v>
      </c>
      <c r="B14855" t="s">
        <v>1696</v>
      </c>
      <c r="C14855" t="s">
        <v>1775</v>
      </c>
      <c r="F14855">
        <v>17195886204</v>
      </c>
      <c r="H14855" t="s">
        <v>78406</v>
      </c>
      <c r="K14855" t="s">
        <v>78407</v>
      </c>
      <c r="M14855" t="s">
        <v>11884</v>
      </c>
      <c r="N14855" t="s">
        <v>287</v>
      </c>
      <c r="O14855">
        <v>81101</v>
      </c>
      <c r="P14855" t="s">
        <v>50</v>
      </c>
      <c r="U14855" s="1">
        <v>45439</v>
      </c>
      <c r="V14855" s="1">
        <v>45439</v>
      </c>
      <c r="W14855" s="1">
        <v>45439.742361111108</v>
      </c>
      <c r="X14855" s="1">
        <v>45439.742361111108</v>
      </c>
      <c r="AC14855" t="s">
        <v>53</v>
      </c>
      <c r="AD14855">
        <v>1000000001</v>
      </c>
      <c r="AE14855" s="1">
        <v>39973.351388888892</v>
      </c>
      <c r="AF14855" t="s">
        <v>3377</v>
      </c>
      <c r="AG14855" t="s">
        <v>78408</v>
      </c>
      <c r="AH14855" t="s">
        <v>51</v>
      </c>
      <c r="AJ14855" t="s">
        <v>53</v>
      </c>
      <c r="AK14855" t="s">
        <v>78</v>
      </c>
      <c r="AO14855" t="s">
        <v>51552</v>
      </c>
    </row>
    <row r="14856" spans="1:43" x14ac:dyDescent="0.35">
      <c r="A14856" t="s">
        <v>78409</v>
      </c>
      <c r="B14856" t="s">
        <v>36371</v>
      </c>
      <c r="C14856" t="s">
        <v>309</v>
      </c>
      <c r="F14856">
        <v>15756449518</v>
      </c>
      <c r="H14856" t="s">
        <v>78409</v>
      </c>
      <c r="J14856" t="s">
        <v>78410</v>
      </c>
      <c r="K14856" t="s">
        <v>78411</v>
      </c>
      <c r="M14856" t="s">
        <v>78412</v>
      </c>
      <c r="N14856" t="s">
        <v>398</v>
      </c>
      <c r="O14856">
        <v>88046</v>
      </c>
      <c r="P14856" t="s">
        <v>50</v>
      </c>
      <c r="U14856" s="1">
        <v>45440</v>
      </c>
      <c r="V14856" s="1">
        <v>45440</v>
      </c>
      <c r="W14856" s="1">
        <v>45440.636805555558</v>
      </c>
      <c r="X14856" s="1">
        <v>45440.636805555558</v>
      </c>
      <c r="AC14856" t="s">
        <v>53</v>
      </c>
      <c r="AD14856">
        <v>2974096114</v>
      </c>
      <c r="AE14856" s="1">
        <v>45354.063888888886</v>
      </c>
      <c r="AF14856" t="s">
        <v>78413</v>
      </c>
      <c r="AG14856" t="s">
        <v>78414</v>
      </c>
      <c r="AH14856" t="s">
        <v>51</v>
      </c>
      <c r="AJ14856" t="s">
        <v>53</v>
      </c>
      <c r="AK14856" t="s">
        <v>78</v>
      </c>
      <c r="AO14856" t="s">
        <v>5443</v>
      </c>
      <c r="AP14856" s="1">
        <v>45440.661111111112</v>
      </c>
      <c r="AQ14856" s="1">
        <v>45440.659722222219</v>
      </c>
    </row>
    <row r="14857" spans="1:43" x14ac:dyDescent="0.35">
      <c r="A14857" t="s">
        <v>78415</v>
      </c>
      <c r="B14857" t="s">
        <v>2339</v>
      </c>
      <c r="C14857" t="s">
        <v>78416</v>
      </c>
      <c r="F14857">
        <v>18176009136</v>
      </c>
      <c r="H14857" t="s">
        <v>78415</v>
      </c>
      <c r="J14857" t="s">
        <v>78417</v>
      </c>
      <c r="K14857" t="s">
        <v>78418</v>
      </c>
      <c r="M14857" t="s">
        <v>78419</v>
      </c>
      <c r="N14857" t="s">
        <v>637</v>
      </c>
      <c r="O14857">
        <v>76014</v>
      </c>
      <c r="P14857" t="s">
        <v>50</v>
      </c>
      <c r="U14857" s="1">
        <v>45440</v>
      </c>
      <c r="V14857" s="1">
        <v>45440</v>
      </c>
      <c r="W14857" s="1">
        <v>45440.654861111114</v>
      </c>
      <c r="X14857" s="1">
        <v>45440.654861111114</v>
      </c>
      <c r="AC14857" t="s">
        <v>53</v>
      </c>
      <c r="AD14857">
        <v>2974665285</v>
      </c>
      <c r="AE14857" s="1">
        <v>45440.666666666664</v>
      </c>
      <c r="AF14857" t="s">
        <v>78420</v>
      </c>
      <c r="AG14857" t="s">
        <v>78421</v>
      </c>
      <c r="AH14857" t="s">
        <v>51</v>
      </c>
      <c r="AJ14857" t="s">
        <v>53</v>
      </c>
      <c r="AK14857" t="s">
        <v>78</v>
      </c>
      <c r="AO14857" t="s">
        <v>5443</v>
      </c>
      <c r="AP14857" s="1">
        <v>45441.417361111111</v>
      </c>
      <c r="AQ14857" s="1">
        <v>45441.416666666664</v>
      </c>
    </row>
    <row r="14858" spans="1:43" x14ac:dyDescent="0.35">
      <c r="A14858" t="s">
        <v>78422</v>
      </c>
      <c r="B14858" t="s">
        <v>46165</v>
      </c>
      <c r="C14858" t="s">
        <v>78423</v>
      </c>
      <c r="H14858" t="s">
        <v>78424</v>
      </c>
      <c r="J14858" t="s">
        <v>1700</v>
      </c>
      <c r="P14858" t="s">
        <v>50</v>
      </c>
      <c r="U14858" s="1">
        <v>45440</v>
      </c>
      <c r="V14858" s="1">
        <v>45440</v>
      </c>
      <c r="W14858" s="1">
        <v>45440.519444444442</v>
      </c>
      <c r="X14858" s="1">
        <v>45440.519444444442</v>
      </c>
      <c r="AC14858" t="s">
        <v>53</v>
      </c>
      <c r="AD14858">
        <v>2969475309</v>
      </c>
      <c r="AE14858" s="1">
        <v>37159</v>
      </c>
      <c r="AF14858" t="s">
        <v>674</v>
      </c>
      <c r="AG14858" t="s">
        <v>78425</v>
      </c>
      <c r="AH14858" t="s">
        <v>51</v>
      </c>
      <c r="AJ14858" t="s">
        <v>53</v>
      </c>
      <c r="AO14858" t="s">
        <v>5443</v>
      </c>
      <c r="AP14858" s="1">
        <v>45448.614583333336</v>
      </c>
      <c r="AQ14858" s="1">
        <v>45442.396527777775</v>
      </c>
    </row>
    <row r="14859" spans="1:43" x14ac:dyDescent="0.35">
      <c r="A14859" t="s">
        <v>78426</v>
      </c>
      <c r="B14859" t="s">
        <v>20589</v>
      </c>
      <c r="C14859" t="s">
        <v>258</v>
      </c>
      <c r="F14859">
        <v>19159991905</v>
      </c>
      <c r="H14859" t="s">
        <v>78426</v>
      </c>
      <c r="J14859" t="s">
        <v>78427</v>
      </c>
      <c r="K14859" t="s">
        <v>78428</v>
      </c>
      <c r="M14859" t="s">
        <v>78429</v>
      </c>
      <c r="N14859" t="s">
        <v>637</v>
      </c>
      <c r="O14859">
        <v>79932</v>
      </c>
      <c r="P14859" t="s">
        <v>50</v>
      </c>
      <c r="U14859" s="1">
        <v>45440</v>
      </c>
      <c r="V14859" s="1">
        <v>45440</v>
      </c>
      <c r="W14859" s="1">
        <v>45440.488888888889</v>
      </c>
      <c r="X14859" s="1">
        <v>45440.488888888889</v>
      </c>
      <c r="AC14859" t="s">
        <v>53</v>
      </c>
      <c r="AD14859">
        <v>2974664628</v>
      </c>
      <c r="AE14859" s="1">
        <v>45440.50277777778</v>
      </c>
      <c r="AF14859" t="s">
        <v>78430</v>
      </c>
      <c r="AG14859" t="s">
        <v>78431</v>
      </c>
      <c r="AH14859" t="s">
        <v>51</v>
      </c>
      <c r="AJ14859" t="s">
        <v>53</v>
      </c>
      <c r="AK14859" t="s">
        <v>78</v>
      </c>
      <c r="AO14859" t="s">
        <v>5443</v>
      </c>
      <c r="AP14859" s="1">
        <v>45440.513888888891</v>
      </c>
      <c r="AQ14859" s="1">
        <v>45440.513194444444</v>
      </c>
    </row>
    <row r="14860" spans="1:43" x14ac:dyDescent="0.35">
      <c r="A14860" t="s">
        <v>78432</v>
      </c>
      <c r="B14860" t="s">
        <v>6989</v>
      </c>
      <c r="C14860" t="s">
        <v>10695</v>
      </c>
      <c r="F14860" t="s">
        <v>78433</v>
      </c>
      <c r="H14860" t="s">
        <v>78432</v>
      </c>
      <c r="J14860" t="s">
        <v>12211</v>
      </c>
      <c r="K14860" t="s">
        <v>78434</v>
      </c>
      <c r="M14860" t="s">
        <v>6132</v>
      </c>
      <c r="N14860" t="s">
        <v>65</v>
      </c>
      <c r="O14860">
        <v>81625</v>
      </c>
      <c r="P14860" t="s">
        <v>50</v>
      </c>
      <c r="U14860" s="1">
        <v>45440</v>
      </c>
      <c r="V14860" s="1">
        <v>45440</v>
      </c>
      <c r="W14860" s="1">
        <v>45440.392361111109</v>
      </c>
      <c r="X14860" s="1">
        <v>45440.392361111109</v>
      </c>
      <c r="AC14860" t="s">
        <v>53</v>
      </c>
      <c r="AD14860">
        <v>2969475477</v>
      </c>
      <c r="AE14860" s="1">
        <v>37166.661111111112</v>
      </c>
      <c r="AF14860" t="s">
        <v>173</v>
      </c>
      <c r="AG14860" t="s">
        <v>78435</v>
      </c>
      <c r="AH14860" t="s">
        <v>51</v>
      </c>
      <c r="AJ14860" t="s">
        <v>53</v>
      </c>
      <c r="AK14860" t="s">
        <v>78</v>
      </c>
      <c r="AO14860" t="s">
        <v>5443</v>
      </c>
      <c r="AP14860" s="1">
        <v>45476.688888888886</v>
      </c>
      <c r="AQ14860" s="1">
        <v>45476.7</v>
      </c>
    </row>
    <row r="14861" spans="1:43" x14ac:dyDescent="0.35">
      <c r="A14861" t="s">
        <v>78436</v>
      </c>
      <c r="B14861" t="s">
        <v>16261</v>
      </c>
      <c r="C14861" t="s">
        <v>5144</v>
      </c>
      <c r="F14861">
        <v>17209807410</v>
      </c>
      <c r="H14861" t="s">
        <v>78436</v>
      </c>
      <c r="J14861" t="s">
        <v>3478</v>
      </c>
      <c r="K14861" t="s">
        <v>76163</v>
      </c>
      <c r="M14861" t="s">
        <v>298</v>
      </c>
      <c r="N14861" t="s">
        <v>287</v>
      </c>
      <c r="O14861">
        <v>80216</v>
      </c>
      <c r="P14861" t="s">
        <v>50</v>
      </c>
      <c r="U14861" s="1">
        <v>45440</v>
      </c>
      <c r="V14861" s="1">
        <v>45440</v>
      </c>
      <c r="W14861" s="1">
        <v>45440.299305555556</v>
      </c>
      <c r="X14861" s="1">
        <v>45440.299305555556</v>
      </c>
      <c r="AC14861" t="s">
        <v>53</v>
      </c>
      <c r="AD14861">
        <v>2969475096</v>
      </c>
      <c r="AE14861" s="1">
        <v>37141</v>
      </c>
      <c r="AF14861" t="s">
        <v>28529</v>
      </c>
      <c r="AG14861" t="s">
        <v>78437</v>
      </c>
      <c r="AH14861" t="s">
        <v>51</v>
      </c>
      <c r="AJ14861" t="s">
        <v>53</v>
      </c>
      <c r="AK14861" t="s">
        <v>78</v>
      </c>
      <c r="AO14861" t="s">
        <v>5443</v>
      </c>
      <c r="AP14861" s="1">
        <v>45440.593055555553</v>
      </c>
    </row>
    <row r="14862" spans="1:43" x14ac:dyDescent="0.35">
      <c r="A14862" t="s">
        <v>78438</v>
      </c>
      <c r="B14862" t="s">
        <v>78439</v>
      </c>
      <c r="C14862" t="s">
        <v>1043</v>
      </c>
      <c r="F14862">
        <v>14193483850</v>
      </c>
      <c r="H14862" t="s">
        <v>78440</v>
      </c>
      <c r="J14862" t="s">
        <v>78441</v>
      </c>
      <c r="K14862" t="s">
        <v>78442</v>
      </c>
      <c r="M14862" t="s">
        <v>42071</v>
      </c>
      <c r="N14862" t="s">
        <v>287</v>
      </c>
      <c r="O14862">
        <v>80446</v>
      </c>
      <c r="P14862" t="s">
        <v>50</v>
      </c>
      <c r="U14862" s="1">
        <v>45440</v>
      </c>
      <c r="V14862" s="1">
        <v>45440</v>
      </c>
      <c r="W14862" s="1">
        <v>45440.953472222223</v>
      </c>
      <c r="X14862" s="1">
        <v>45440.953472222223</v>
      </c>
      <c r="AC14862" t="s">
        <v>53</v>
      </c>
      <c r="AD14862">
        <v>1000000001</v>
      </c>
      <c r="AE14862" s="1">
        <v>39973.351388888892</v>
      </c>
      <c r="AF14862" t="s">
        <v>3377</v>
      </c>
      <c r="AG14862" t="s">
        <v>78443</v>
      </c>
      <c r="AH14862" t="s">
        <v>51</v>
      </c>
      <c r="AJ14862" t="s">
        <v>53</v>
      </c>
      <c r="AK14862" t="s">
        <v>78</v>
      </c>
      <c r="AO14862" t="s">
        <v>5443</v>
      </c>
      <c r="AP14862" s="1">
        <v>45440.947916666664</v>
      </c>
    </row>
    <row r="14863" spans="1:43" x14ac:dyDescent="0.35">
      <c r="A14863" t="s">
        <v>78444</v>
      </c>
      <c r="B14863" t="s">
        <v>22719</v>
      </c>
      <c r="C14863" t="s">
        <v>15142</v>
      </c>
      <c r="F14863">
        <v>15054376741</v>
      </c>
      <c r="H14863" t="s">
        <v>78444</v>
      </c>
      <c r="J14863" t="s">
        <v>78445</v>
      </c>
      <c r="K14863" t="s">
        <v>78446</v>
      </c>
      <c r="M14863" t="s">
        <v>3678</v>
      </c>
      <c r="N14863" t="s">
        <v>398</v>
      </c>
      <c r="O14863">
        <v>88220</v>
      </c>
      <c r="P14863" t="s">
        <v>50</v>
      </c>
      <c r="U14863" s="1">
        <v>45440</v>
      </c>
      <c r="V14863" s="1">
        <v>45440</v>
      </c>
      <c r="W14863" s="1">
        <v>45440.834027777775</v>
      </c>
      <c r="X14863" s="1">
        <v>45440.834027777775</v>
      </c>
      <c r="AC14863" t="s">
        <v>53</v>
      </c>
      <c r="AD14863">
        <v>1000000001</v>
      </c>
      <c r="AE14863" s="1">
        <v>39973.351388888892</v>
      </c>
      <c r="AF14863" t="s">
        <v>3377</v>
      </c>
      <c r="AG14863" t="s">
        <v>78447</v>
      </c>
      <c r="AH14863" t="s">
        <v>51</v>
      </c>
      <c r="AJ14863" t="s">
        <v>53</v>
      </c>
      <c r="AK14863" t="s">
        <v>78</v>
      </c>
      <c r="AO14863" t="s">
        <v>51552</v>
      </c>
      <c r="AP14863" s="1">
        <v>45469.53125</v>
      </c>
    </row>
    <row r="14864" spans="1:43" x14ac:dyDescent="0.35">
      <c r="A14864" t="s">
        <v>78448</v>
      </c>
      <c r="B14864" t="s">
        <v>58278</v>
      </c>
      <c r="C14864" t="s">
        <v>78449</v>
      </c>
      <c r="F14864">
        <v>13612293717</v>
      </c>
      <c r="H14864" t="s">
        <v>78448</v>
      </c>
      <c r="J14864" t="s">
        <v>155</v>
      </c>
      <c r="K14864" t="s">
        <v>78450</v>
      </c>
      <c r="M14864" t="s">
        <v>148</v>
      </c>
      <c r="N14864" t="s">
        <v>637</v>
      </c>
      <c r="O14864">
        <v>79928</v>
      </c>
      <c r="P14864" t="s">
        <v>50</v>
      </c>
      <c r="U14864" s="1">
        <v>45440</v>
      </c>
      <c r="V14864" s="1">
        <v>45440</v>
      </c>
      <c r="W14864" s="1">
        <v>45440.590277777781</v>
      </c>
      <c r="X14864" s="1">
        <v>45440.590277777781</v>
      </c>
      <c r="AC14864" t="s">
        <v>53</v>
      </c>
      <c r="AD14864">
        <v>1000000001</v>
      </c>
      <c r="AE14864" s="1">
        <v>39973.351388888892</v>
      </c>
      <c r="AF14864" t="s">
        <v>3377</v>
      </c>
      <c r="AG14864" t="s">
        <v>78451</v>
      </c>
      <c r="AH14864" t="s">
        <v>51</v>
      </c>
      <c r="AJ14864" t="s">
        <v>53</v>
      </c>
      <c r="AK14864" t="s">
        <v>78</v>
      </c>
      <c r="AO14864" t="s">
        <v>5443</v>
      </c>
      <c r="AP14864" s="1">
        <v>45440.741666666669</v>
      </c>
    </row>
    <row r="14865" spans="1:43" x14ac:dyDescent="0.35">
      <c r="A14865" t="s">
        <v>78452</v>
      </c>
      <c r="B14865" t="s">
        <v>2200</v>
      </c>
      <c r="C14865" t="s">
        <v>302</v>
      </c>
      <c r="F14865">
        <v>13035063824</v>
      </c>
      <c r="H14865" t="s">
        <v>78452</v>
      </c>
      <c r="K14865" t="s">
        <v>78453</v>
      </c>
      <c r="M14865" t="s">
        <v>78454</v>
      </c>
      <c r="N14865" t="s">
        <v>287</v>
      </c>
      <c r="O14865">
        <v>80439</v>
      </c>
      <c r="P14865" t="s">
        <v>50</v>
      </c>
      <c r="U14865" s="1">
        <v>45440</v>
      </c>
      <c r="V14865" s="1">
        <v>45440</v>
      </c>
      <c r="W14865" s="1">
        <v>45440.578472222223</v>
      </c>
      <c r="X14865" s="1">
        <v>45440.578472222223</v>
      </c>
      <c r="AC14865" t="s">
        <v>53</v>
      </c>
      <c r="AD14865">
        <v>1000000001</v>
      </c>
      <c r="AE14865" s="1">
        <v>39973.351388888892</v>
      </c>
      <c r="AF14865" t="s">
        <v>3377</v>
      </c>
      <c r="AG14865" t="s">
        <v>78455</v>
      </c>
      <c r="AH14865" t="s">
        <v>51</v>
      </c>
      <c r="AJ14865" t="s">
        <v>53</v>
      </c>
      <c r="AK14865" t="s">
        <v>78</v>
      </c>
      <c r="AO14865" t="s">
        <v>5443</v>
      </c>
      <c r="AP14865" s="1">
        <v>45462.461111111108</v>
      </c>
      <c r="AQ14865" s="1">
        <v>45462.468055555553</v>
      </c>
    </row>
    <row r="14866" spans="1:43" x14ac:dyDescent="0.35">
      <c r="A14866" t="s">
        <v>78456</v>
      </c>
      <c r="B14866" t="s">
        <v>23459</v>
      </c>
      <c r="C14866" t="s">
        <v>177</v>
      </c>
      <c r="F14866">
        <v>14096738921</v>
      </c>
      <c r="H14866" t="s">
        <v>78456</v>
      </c>
      <c r="K14866" t="s">
        <v>78457</v>
      </c>
      <c r="M14866" t="s">
        <v>78458</v>
      </c>
      <c r="N14866" t="s">
        <v>637</v>
      </c>
      <c r="O14866">
        <v>77399</v>
      </c>
      <c r="P14866" t="s">
        <v>50</v>
      </c>
      <c r="U14866" s="1">
        <v>45440</v>
      </c>
      <c r="V14866" s="1">
        <v>45440</v>
      </c>
      <c r="W14866" s="1">
        <v>45440.479861111111</v>
      </c>
      <c r="X14866" s="1">
        <v>45440.479861111111</v>
      </c>
      <c r="AC14866" t="s">
        <v>53</v>
      </c>
      <c r="AD14866">
        <v>1000000001</v>
      </c>
      <c r="AE14866" s="1">
        <v>39973.351388888892</v>
      </c>
      <c r="AF14866" t="s">
        <v>3377</v>
      </c>
      <c r="AG14866" t="s">
        <v>78459</v>
      </c>
      <c r="AH14866" t="s">
        <v>51</v>
      </c>
      <c r="AJ14866" t="s">
        <v>53</v>
      </c>
      <c r="AK14866" t="s">
        <v>78</v>
      </c>
      <c r="AO14866" t="s">
        <v>5443</v>
      </c>
      <c r="AP14866" s="1">
        <v>45443.386805555558</v>
      </c>
    </row>
    <row r="14867" spans="1:43" x14ac:dyDescent="0.35">
      <c r="A14867" t="s">
        <v>78460</v>
      </c>
      <c r="B14867" t="s">
        <v>8160</v>
      </c>
      <c r="C14867" t="s">
        <v>78461</v>
      </c>
      <c r="F14867">
        <v>19199017422</v>
      </c>
      <c r="H14867" t="s">
        <v>78460</v>
      </c>
      <c r="K14867" t="s">
        <v>78462</v>
      </c>
      <c r="M14867" t="s">
        <v>2637</v>
      </c>
      <c r="N14867" t="s">
        <v>398</v>
      </c>
      <c r="O14867">
        <v>87120</v>
      </c>
      <c r="P14867" t="s">
        <v>50</v>
      </c>
      <c r="U14867" s="1">
        <v>45440</v>
      </c>
      <c r="V14867" s="1">
        <v>45440</v>
      </c>
      <c r="W14867" s="1">
        <v>45440.351388888892</v>
      </c>
      <c r="X14867" s="1">
        <v>45440.351388888892</v>
      </c>
      <c r="AC14867" t="s">
        <v>53</v>
      </c>
      <c r="AD14867">
        <v>1000000001</v>
      </c>
      <c r="AE14867" s="1">
        <v>39973.351388888892</v>
      </c>
      <c r="AF14867" t="s">
        <v>3377</v>
      </c>
      <c r="AG14867" t="s">
        <v>78463</v>
      </c>
      <c r="AH14867" t="s">
        <v>51</v>
      </c>
      <c r="AJ14867" t="s">
        <v>53</v>
      </c>
      <c r="AK14867" t="s">
        <v>78</v>
      </c>
      <c r="AO14867" t="s">
        <v>51552</v>
      </c>
      <c r="AP14867" s="1">
        <v>45454.648611111108</v>
      </c>
    </row>
    <row r="14868" spans="1:43" x14ac:dyDescent="0.35">
      <c r="A14868" t="s">
        <v>78464</v>
      </c>
      <c r="B14868" t="s">
        <v>78465</v>
      </c>
      <c r="C14868" t="s">
        <v>21698</v>
      </c>
      <c r="F14868">
        <v>18013490295</v>
      </c>
      <c r="H14868" t="s">
        <v>78464</v>
      </c>
      <c r="J14868" t="s">
        <v>58747</v>
      </c>
      <c r="K14868" t="s">
        <v>78466</v>
      </c>
      <c r="M14868" t="s">
        <v>873</v>
      </c>
      <c r="N14868" t="s">
        <v>287</v>
      </c>
      <c r="O14868">
        <v>80487</v>
      </c>
      <c r="P14868" t="s">
        <v>50</v>
      </c>
      <c r="U14868" s="1">
        <v>45440</v>
      </c>
      <c r="V14868" s="1">
        <v>45440</v>
      </c>
      <c r="W14868" s="1">
        <v>45440.443749999999</v>
      </c>
      <c r="X14868" s="1">
        <v>45440.443749999999</v>
      </c>
      <c r="AC14868" t="s">
        <v>53</v>
      </c>
      <c r="AD14868">
        <v>2969609366</v>
      </c>
      <c r="AE14868" s="1">
        <v>41674.383333333331</v>
      </c>
      <c r="AF14868" t="s">
        <v>58749</v>
      </c>
      <c r="AG14868" t="s">
        <v>78467</v>
      </c>
      <c r="AH14868" t="s">
        <v>51</v>
      </c>
      <c r="AJ14868" t="s">
        <v>53</v>
      </c>
      <c r="AK14868" t="s">
        <v>78</v>
      </c>
      <c r="AO14868" t="s">
        <v>5443</v>
      </c>
      <c r="AP14868" s="1">
        <v>45440.443749999999</v>
      </c>
      <c r="AQ14868" s="1">
        <v>45440.448611111111</v>
      </c>
    </row>
    <row r="14869" spans="1:43" x14ac:dyDescent="0.35">
      <c r="A14869" t="s">
        <v>78468</v>
      </c>
      <c r="B14869" t="s">
        <v>39665</v>
      </c>
      <c r="C14869" t="s">
        <v>78469</v>
      </c>
      <c r="D14869" t="s">
        <v>776</v>
      </c>
      <c r="F14869" t="s">
        <v>47</v>
      </c>
      <c r="H14869" t="s">
        <v>78470</v>
      </c>
      <c r="J14869" t="s">
        <v>49</v>
      </c>
      <c r="P14869" t="s">
        <v>50</v>
      </c>
      <c r="U14869" s="1">
        <v>45440</v>
      </c>
      <c r="V14869" s="1">
        <v>45440</v>
      </c>
      <c r="W14869" s="1">
        <v>45440.518055555556</v>
      </c>
      <c r="X14869" s="1">
        <v>45440.518055555556</v>
      </c>
      <c r="AC14869" t="s">
        <v>53</v>
      </c>
      <c r="AD14869">
        <v>1000000000</v>
      </c>
      <c r="AE14869" s="1">
        <v>37295</v>
      </c>
      <c r="AG14869" t="s">
        <v>78471</v>
      </c>
      <c r="AH14869" t="s">
        <v>51</v>
      </c>
      <c r="AJ14869" t="s">
        <v>53</v>
      </c>
      <c r="AO14869" t="s">
        <v>5443</v>
      </c>
      <c r="AP14869" s="1">
        <v>45440.470833333333</v>
      </c>
    </row>
    <row r="14870" spans="1:43" x14ac:dyDescent="0.35">
      <c r="A14870" t="s">
        <v>78472</v>
      </c>
      <c r="B14870" t="s">
        <v>78473</v>
      </c>
      <c r="C14870" t="s">
        <v>707</v>
      </c>
      <c r="F14870">
        <v>19152349961</v>
      </c>
      <c r="H14870" t="s">
        <v>78472</v>
      </c>
      <c r="J14870" t="s">
        <v>78474</v>
      </c>
      <c r="K14870" t="s">
        <v>78475</v>
      </c>
      <c r="M14870" t="s">
        <v>753</v>
      </c>
      <c r="N14870" t="s">
        <v>637</v>
      </c>
      <c r="O14870">
        <v>79932</v>
      </c>
      <c r="P14870" t="s">
        <v>50</v>
      </c>
      <c r="U14870" s="1">
        <v>45440</v>
      </c>
      <c r="V14870" s="1">
        <v>45440</v>
      </c>
      <c r="W14870" s="1">
        <v>45440.426388888889</v>
      </c>
      <c r="X14870" s="1">
        <v>45440.426388888889</v>
      </c>
      <c r="AC14870" t="s">
        <v>53</v>
      </c>
      <c r="AD14870">
        <v>2974664475</v>
      </c>
      <c r="AE14870" s="1">
        <v>45440.446527777778</v>
      </c>
      <c r="AF14870" t="s">
        <v>78476</v>
      </c>
      <c r="AG14870" t="s">
        <v>78477</v>
      </c>
      <c r="AH14870" t="s">
        <v>51</v>
      </c>
      <c r="AJ14870" t="s">
        <v>53</v>
      </c>
      <c r="AK14870" t="s">
        <v>78</v>
      </c>
      <c r="AO14870" t="s">
        <v>5443</v>
      </c>
      <c r="AP14870" s="1">
        <v>45440.452777777777</v>
      </c>
      <c r="AQ14870" s="1">
        <v>45440.451388888891</v>
      </c>
    </row>
    <row r="14871" spans="1:43" x14ac:dyDescent="0.35">
      <c r="A14871" t="s">
        <v>78478</v>
      </c>
      <c r="B14871" t="s">
        <v>78479</v>
      </c>
      <c r="C14871" t="s">
        <v>5318</v>
      </c>
      <c r="F14871">
        <v>19709647289</v>
      </c>
      <c r="H14871" t="s">
        <v>78478</v>
      </c>
      <c r="N14871" t="s">
        <v>287</v>
      </c>
      <c r="P14871" t="s">
        <v>50</v>
      </c>
      <c r="U14871" s="1">
        <v>45440</v>
      </c>
      <c r="V14871" s="1">
        <v>45440</v>
      </c>
      <c r="W14871" s="1">
        <v>45440.525000000001</v>
      </c>
      <c r="X14871" s="1">
        <v>45440.525000000001</v>
      </c>
      <c r="AC14871" t="s">
        <v>53</v>
      </c>
      <c r="AD14871">
        <v>1000000001</v>
      </c>
      <c r="AE14871" s="1">
        <v>39973.351388888892</v>
      </c>
      <c r="AF14871" t="s">
        <v>3377</v>
      </c>
      <c r="AG14871" t="s">
        <v>78480</v>
      </c>
      <c r="AH14871" t="s">
        <v>51</v>
      </c>
      <c r="AJ14871" t="s">
        <v>53</v>
      </c>
      <c r="AK14871" t="s">
        <v>78</v>
      </c>
      <c r="AO14871" t="s">
        <v>51552</v>
      </c>
    </row>
    <row r="14872" spans="1:43" x14ac:dyDescent="0.35">
      <c r="A14872" t="s">
        <v>78481</v>
      </c>
      <c r="B14872" t="s">
        <v>40319</v>
      </c>
      <c r="C14872" t="s">
        <v>14051</v>
      </c>
      <c r="F14872">
        <v>17205386348</v>
      </c>
      <c r="H14872" t="s">
        <v>78482</v>
      </c>
      <c r="J14872" t="s">
        <v>78483</v>
      </c>
      <c r="K14872" t="s">
        <v>78484</v>
      </c>
      <c r="M14872" t="s">
        <v>3376</v>
      </c>
      <c r="N14872" t="s">
        <v>287</v>
      </c>
      <c r="O14872">
        <v>80621</v>
      </c>
      <c r="P14872" t="s">
        <v>50</v>
      </c>
      <c r="U14872" s="1">
        <v>45440</v>
      </c>
      <c r="V14872" s="1">
        <v>45440</v>
      </c>
      <c r="W14872" s="1">
        <v>45440.48541666667</v>
      </c>
      <c r="X14872" s="1">
        <v>45440.48541666667</v>
      </c>
      <c r="AC14872" t="s">
        <v>53</v>
      </c>
      <c r="AD14872">
        <v>2972408329</v>
      </c>
      <c r="AE14872" s="1">
        <v>44977.395138888889</v>
      </c>
      <c r="AF14872" t="s">
        <v>78485</v>
      </c>
      <c r="AG14872" t="s">
        <v>78486</v>
      </c>
      <c r="AH14872" t="s">
        <v>51</v>
      </c>
      <c r="AJ14872" t="s">
        <v>53</v>
      </c>
      <c r="AK14872" t="s">
        <v>78</v>
      </c>
      <c r="AO14872" t="s">
        <v>5443</v>
      </c>
      <c r="AP14872" s="1">
        <v>45440.489583333336</v>
      </c>
      <c r="AQ14872" s="1">
        <v>45440.492361111108</v>
      </c>
    </row>
    <row r="14873" spans="1:43" x14ac:dyDescent="0.35">
      <c r="A14873" t="s">
        <v>78487</v>
      </c>
      <c r="B14873" t="s">
        <v>78488</v>
      </c>
      <c r="C14873" t="s">
        <v>3466</v>
      </c>
      <c r="F14873">
        <v>14322133828</v>
      </c>
      <c r="H14873" t="s">
        <v>78487</v>
      </c>
      <c r="J14873" t="s">
        <v>78489</v>
      </c>
      <c r="K14873" t="s">
        <v>78490</v>
      </c>
      <c r="M14873" t="s">
        <v>78491</v>
      </c>
      <c r="N14873" t="s">
        <v>264</v>
      </c>
      <c r="O14873">
        <v>79511</v>
      </c>
      <c r="P14873" t="s">
        <v>50</v>
      </c>
      <c r="U14873" s="1">
        <v>45441</v>
      </c>
      <c r="V14873" s="1">
        <v>45441</v>
      </c>
      <c r="AC14873" t="s">
        <v>53</v>
      </c>
      <c r="AD14873">
        <v>2970004450</v>
      </c>
      <c r="AE14873" s="1">
        <v>44071.473611111112</v>
      </c>
      <c r="AG14873" t="s">
        <v>78492</v>
      </c>
      <c r="AH14873" t="s">
        <v>51</v>
      </c>
      <c r="AJ14873" t="s">
        <v>53</v>
      </c>
      <c r="AO14873" t="s">
        <v>5443</v>
      </c>
    </row>
    <row r="14874" spans="1:43" x14ac:dyDescent="0.35">
      <c r="A14874" t="s">
        <v>78493</v>
      </c>
      <c r="B14874" t="s">
        <v>8826</v>
      </c>
      <c r="C14874" t="s">
        <v>8700</v>
      </c>
      <c r="F14874">
        <v>19708292566</v>
      </c>
      <c r="H14874" t="s">
        <v>78493</v>
      </c>
      <c r="K14874" t="s">
        <v>78494</v>
      </c>
      <c r="L14874">
        <v>233</v>
      </c>
      <c r="M14874" t="s">
        <v>8413</v>
      </c>
      <c r="N14874" t="s">
        <v>287</v>
      </c>
      <c r="O14874">
        <v>80525</v>
      </c>
      <c r="P14874" t="s">
        <v>50</v>
      </c>
      <c r="U14874" s="1">
        <v>45441</v>
      </c>
      <c r="V14874" s="1">
        <v>45441</v>
      </c>
      <c r="W14874" s="1">
        <v>45441.51666666667</v>
      </c>
      <c r="X14874" s="1">
        <v>45441.51666666667</v>
      </c>
      <c r="AC14874" t="s">
        <v>53</v>
      </c>
      <c r="AD14874">
        <v>1000000001</v>
      </c>
      <c r="AE14874" s="1">
        <v>39973.351388888892</v>
      </c>
      <c r="AF14874" t="s">
        <v>3377</v>
      </c>
      <c r="AG14874" t="s">
        <v>78495</v>
      </c>
      <c r="AH14874" t="s">
        <v>51</v>
      </c>
      <c r="AJ14874" t="s">
        <v>53</v>
      </c>
      <c r="AK14874" t="s">
        <v>78</v>
      </c>
      <c r="AO14874" t="s">
        <v>51552</v>
      </c>
    </row>
    <row r="14875" spans="1:43" x14ac:dyDescent="0.35">
      <c r="A14875" t="s">
        <v>78496</v>
      </c>
      <c r="B14875" t="s">
        <v>49245</v>
      </c>
      <c r="C14875" t="s">
        <v>894</v>
      </c>
      <c r="F14875">
        <v>19705220963</v>
      </c>
      <c r="H14875" t="s">
        <v>78497</v>
      </c>
      <c r="J14875" t="s">
        <v>78498</v>
      </c>
      <c r="K14875" t="s">
        <v>78499</v>
      </c>
      <c r="M14875" t="s">
        <v>3412</v>
      </c>
      <c r="N14875" t="s">
        <v>287</v>
      </c>
      <c r="O14875">
        <v>80751</v>
      </c>
      <c r="P14875" t="s">
        <v>50</v>
      </c>
      <c r="U14875" s="1">
        <v>45441</v>
      </c>
      <c r="V14875" s="1">
        <v>45441</v>
      </c>
      <c r="W14875" s="1">
        <v>45441.663194444445</v>
      </c>
      <c r="X14875" s="1">
        <v>45441.663194444445</v>
      </c>
      <c r="AC14875" t="s">
        <v>53</v>
      </c>
      <c r="AD14875">
        <v>2974098146</v>
      </c>
      <c r="AE14875" s="1">
        <v>45355.933333333334</v>
      </c>
      <c r="AF14875" t="s">
        <v>78500</v>
      </c>
      <c r="AG14875" t="s">
        <v>78501</v>
      </c>
      <c r="AH14875" t="s">
        <v>51</v>
      </c>
      <c r="AJ14875" t="s">
        <v>53</v>
      </c>
      <c r="AK14875" t="s">
        <v>78</v>
      </c>
      <c r="AO14875" t="s">
        <v>5443</v>
      </c>
      <c r="AP14875" s="1">
        <v>45441.670138888891</v>
      </c>
      <c r="AQ14875" s="1">
        <v>45441.671527777777</v>
      </c>
    </row>
    <row r="14876" spans="1:43" x14ac:dyDescent="0.35">
      <c r="A14876" t="s">
        <v>78502</v>
      </c>
      <c r="B14876" t="s">
        <v>78503</v>
      </c>
      <c r="C14876" t="s">
        <v>78504</v>
      </c>
      <c r="F14876">
        <v>15754302173</v>
      </c>
      <c r="H14876" t="s">
        <v>78505</v>
      </c>
      <c r="J14876" t="s">
        <v>55611</v>
      </c>
      <c r="K14876" t="s">
        <v>78506</v>
      </c>
      <c r="M14876" t="s">
        <v>23250</v>
      </c>
      <c r="N14876" t="s">
        <v>398</v>
      </c>
      <c r="O14876">
        <v>88345</v>
      </c>
      <c r="P14876" t="s">
        <v>50</v>
      </c>
      <c r="U14876" s="1">
        <v>45441</v>
      </c>
      <c r="V14876" s="1">
        <v>45441</v>
      </c>
      <c r="W14876" s="1">
        <v>45442.518055555556</v>
      </c>
      <c r="X14876" s="1">
        <v>45442.518055555556</v>
      </c>
      <c r="AC14876" t="s">
        <v>53</v>
      </c>
      <c r="AD14876">
        <v>2969475353</v>
      </c>
      <c r="AE14876" s="1">
        <v>37161</v>
      </c>
      <c r="AF14876" t="s">
        <v>55613</v>
      </c>
      <c r="AG14876" t="s">
        <v>78507</v>
      </c>
      <c r="AH14876" t="s">
        <v>51</v>
      </c>
      <c r="AJ14876" t="s">
        <v>53</v>
      </c>
      <c r="AO14876" t="s">
        <v>57090</v>
      </c>
      <c r="AP14876" s="1">
        <v>45474.700694444444</v>
      </c>
    </row>
    <row r="14877" spans="1:43" x14ac:dyDescent="0.35">
      <c r="A14877" t="s">
        <v>78508</v>
      </c>
      <c r="B14877" t="s">
        <v>78509</v>
      </c>
      <c r="C14877" t="s">
        <v>13653</v>
      </c>
      <c r="F14877">
        <v>17015704816</v>
      </c>
      <c r="H14877" t="s">
        <v>78508</v>
      </c>
      <c r="J14877" t="s">
        <v>4293</v>
      </c>
      <c r="K14877" t="s">
        <v>77027</v>
      </c>
      <c r="M14877" t="s">
        <v>64</v>
      </c>
      <c r="N14877" t="s">
        <v>287</v>
      </c>
      <c r="O14877">
        <v>80022</v>
      </c>
      <c r="P14877" t="s">
        <v>50</v>
      </c>
      <c r="U14877" s="1">
        <v>45441</v>
      </c>
      <c r="V14877" s="1">
        <v>45441</v>
      </c>
      <c r="W14877" s="1">
        <v>45441.477083333331</v>
      </c>
      <c r="X14877" s="1">
        <v>45441.477083333331</v>
      </c>
      <c r="AC14877" t="s">
        <v>53</v>
      </c>
      <c r="AD14877">
        <v>2969634929</v>
      </c>
      <c r="AE14877" s="1">
        <v>41799.665972222225</v>
      </c>
      <c r="AF14877" t="s">
        <v>78510</v>
      </c>
      <c r="AG14877" t="s">
        <v>78511</v>
      </c>
      <c r="AH14877" t="s">
        <v>51</v>
      </c>
      <c r="AJ14877" t="s">
        <v>53</v>
      </c>
      <c r="AK14877" t="s">
        <v>78</v>
      </c>
      <c r="AO14877" t="s">
        <v>5443</v>
      </c>
      <c r="AP14877" s="1">
        <v>45475.419444444444</v>
      </c>
    </row>
    <row r="14878" spans="1:43" x14ac:dyDescent="0.35">
      <c r="A14878" t="s">
        <v>78512</v>
      </c>
      <c r="B14878" t="s">
        <v>54143</v>
      </c>
      <c r="C14878" t="s">
        <v>10684</v>
      </c>
      <c r="F14878">
        <v>13082709381</v>
      </c>
      <c r="H14878" t="s">
        <v>78512</v>
      </c>
      <c r="J14878" t="s">
        <v>78513</v>
      </c>
      <c r="K14878" t="s">
        <v>78514</v>
      </c>
      <c r="M14878" t="s">
        <v>76715</v>
      </c>
      <c r="N14878" t="s">
        <v>24086</v>
      </c>
      <c r="O14878" t="s">
        <v>78515</v>
      </c>
      <c r="P14878" t="s">
        <v>50</v>
      </c>
      <c r="U14878" s="1">
        <v>45441</v>
      </c>
      <c r="V14878" s="1">
        <v>45441</v>
      </c>
      <c r="W14878" s="1">
        <v>45441.258333333331</v>
      </c>
      <c r="X14878" s="1">
        <v>45441.258333333331</v>
      </c>
      <c r="AC14878" t="s">
        <v>53</v>
      </c>
      <c r="AD14878">
        <v>2974666440</v>
      </c>
      <c r="AE14878" s="1">
        <v>45442.472916666666</v>
      </c>
      <c r="AG14878" t="s">
        <v>78516</v>
      </c>
      <c r="AH14878" t="s">
        <v>51</v>
      </c>
      <c r="AJ14878" t="s">
        <v>53</v>
      </c>
      <c r="AK14878" t="s">
        <v>78</v>
      </c>
      <c r="AO14878" t="s">
        <v>5443</v>
      </c>
    </row>
    <row r="14879" spans="1:43" x14ac:dyDescent="0.35">
      <c r="A14879" t="s">
        <v>78517</v>
      </c>
      <c r="B14879" t="s">
        <v>78518</v>
      </c>
      <c r="C14879" t="s">
        <v>5954</v>
      </c>
      <c r="F14879">
        <v>15753568021</v>
      </c>
      <c r="H14879" t="s">
        <v>78517</v>
      </c>
      <c r="J14879" t="s">
        <v>78519</v>
      </c>
      <c r="K14879" t="s">
        <v>78520</v>
      </c>
      <c r="M14879" t="s">
        <v>78165</v>
      </c>
      <c r="N14879" t="s">
        <v>398</v>
      </c>
      <c r="O14879">
        <v>88130</v>
      </c>
      <c r="P14879" t="s">
        <v>50</v>
      </c>
      <c r="U14879" s="1">
        <v>45441</v>
      </c>
      <c r="V14879" s="1">
        <v>45441</v>
      </c>
      <c r="W14879" s="1">
        <v>45441.693749999999</v>
      </c>
      <c r="X14879" s="1">
        <v>45441.693749999999</v>
      </c>
      <c r="AC14879" t="s">
        <v>53</v>
      </c>
      <c r="AD14879">
        <v>2969543685</v>
      </c>
      <c r="AE14879" s="1">
        <v>40021.690972222219</v>
      </c>
      <c r="AF14879" t="s">
        <v>78521</v>
      </c>
      <c r="AG14879" t="s">
        <v>78522</v>
      </c>
      <c r="AH14879" t="s">
        <v>51</v>
      </c>
      <c r="AJ14879" t="s">
        <v>53</v>
      </c>
      <c r="AK14879" t="s">
        <v>78</v>
      </c>
      <c r="AO14879" t="s">
        <v>5443</v>
      </c>
      <c r="AP14879" s="1">
        <v>45441.606944444444</v>
      </c>
    </row>
    <row r="14880" spans="1:43" x14ac:dyDescent="0.35">
      <c r="A14880" t="s">
        <v>78523</v>
      </c>
      <c r="B14880" t="s">
        <v>12365</v>
      </c>
      <c r="C14880" t="s">
        <v>7779</v>
      </c>
      <c r="F14880">
        <v>15753703950</v>
      </c>
      <c r="H14880" t="s">
        <v>78524</v>
      </c>
      <c r="J14880" t="s">
        <v>78525</v>
      </c>
      <c r="K14880" t="s">
        <v>78526</v>
      </c>
      <c r="M14880" t="s">
        <v>370</v>
      </c>
      <c r="N14880" t="s">
        <v>398</v>
      </c>
      <c r="O14880">
        <v>88240</v>
      </c>
      <c r="P14880" t="s">
        <v>50</v>
      </c>
      <c r="U14880" s="1">
        <v>45441</v>
      </c>
      <c r="V14880" s="1">
        <v>45441</v>
      </c>
      <c r="W14880" s="1">
        <v>45441.601388888892</v>
      </c>
      <c r="X14880" s="1">
        <v>45441.601388888892</v>
      </c>
      <c r="AC14880" t="s">
        <v>53</v>
      </c>
      <c r="AD14880">
        <v>2969613070</v>
      </c>
      <c r="AE14880" s="1">
        <v>41698.306250000001</v>
      </c>
      <c r="AF14880" t="s">
        <v>10168</v>
      </c>
      <c r="AG14880" t="s">
        <v>78527</v>
      </c>
      <c r="AH14880" t="s">
        <v>51</v>
      </c>
      <c r="AJ14880" t="s">
        <v>53</v>
      </c>
      <c r="AK14880" t="s">
        <v>78</v>
      </c>
      <c r="AO14880" t="s">
        <v>51552</v>
      </c>
      <c r="AP14880" s="1">
        <v>45457.351388888892</v>
      </c>
    </row>
    <row r="14881" spans="1:43" x14ac:dyDescent="0.35">
      <c r="A14881" t="s">
        <v>78528</v>
      </c>
      <c r="B14881" t="s">
        <v>11328</v>
      </c>
      <c r="C14881" t="s">
        <v>10042</v>
      </c>
      <c r="F14881">
        <v>19707699362</v>
      </c>
      <c r="H14881" t="s">
        <v>78529</v>
      </c>
      <c r="J14881" t="s">
        <v>78530</v>
      </c>
      <c r="K14881" t="s">
        <v>78531</v>
      </c>
      <c r="M14881" t="s">
        <v>325</v>
      </c>
      <c r="N14881" t="s">
        <v>287</v>
      </c>
      <c r="O14881">
        <v>81303</v>
      </c>
      <c r="P14881" t="s">
        <v>50</v>
      </c>
      <c r="U14881" s="1">
        <v>45441</v>
      </c>
      <c r="V14881" s="1">
        <v>45441</v>
      </c>
      <c r="W14881" s="1">
        <v>45441.463194444441</v>
      </c>
      <c r="X14881" s="1">
        <v>45441.463194444441</v>
      </c>
      <c r="AC14881" t="s">
        <v>53</v>
      </c>
      <c r="AD14881">
        <v>2974092263</v>
      </c>
      <c r="AE14881" s="1">
        <v>45350.027777777781</v>
      </c>
      <c r="AF14881" t="s">
        <v>78532</v>
      </c>
      <c r="AG14881" t="s">
        <v>78533</v>
      </c>
      <c r="AH14881" t="s">
        <v>51</v>
      </c>
      <c r="AJ14881" t="s">
        <v>53</v>
      </c>
      <c r="AK14881" t="s">
        <v>78</v>
      </c>
      <c r="AO14881" t="s">
        <v>5443</v>
      </c>
      <c r="AP14881" s="1">
        <v>45441.657638888886</v>
      </c>
      <c r="AQ14881" s="1">
        <v>45441.508333333331</v>
      </c>
    </row>
    <row r="14882" spans="1:43" x14ac:dyDescent="0.35">
      <c r="A14882" t="s">
        <v>73727</v>
      </c>
      <c r="B14882" t="s">
        <v>3348</v>
      </c>
      <c r="C14882" t="s">
        <v>34669</v>
      </c>
      <c r="F14882">
        <v>19153056352</v>
      </c>
      <c r="H14882" t="s">
        <v>73727</v>
      </c>
      <c r="J14882" t="s">
        <v>78534</v>
      </c>
      <c r="K14882" t="s">
        <v>78535</v>
      </c>
      <c r="M14882" t="s">
        <v>148</v>
      </c>
      <c r="N14882" t="s">
        <v>637</v>
      </c>
      <c r="O14882" t="s">
        <v>78536</v>
      </c>
      <c r="P14882" t="s">
        <v>50</v>
      </c>
      <c r="U14882" s="1">
        <v>45441</v>
      </c>
      <c r="V14882" s="1">
        <v>45441</v>
      </c>
      <c r="W14882" s="1">
        <v>45441.55972222222</v>
      </c>
      <c r="X14882" s="1">
        <v>45441.55972222222</v>
      </c>
      <c r="AC14882" t="s">
        <v>53</v>
      </c>
      <c r="AD14882">
        <v>2974032782</v>
      </c>
      <c r="AE14882" s="1">
        <v>45369.881249999999</v>
      </c>
      <c r="AF14882" t="s">
        <v>78537</v>
      </c>
      <c r="AG14882" t="s">
        <v>78538</v>
      </c>
      <c r="AH14882" t="s">
        <v>51</v>
      </c>
      <c r="AJ14882" t="s">
        <v>53</v>
      </c>
      <c r="AK14882" t="s">
        <v>78</v>
      </c>
      <c r="AO14882" t="s">
        <v>5443</v>
      </c>
      <c r="AP14882" s="1">
        <v>45441.615972222222</v>
      </c>
      <c r="AQ14882" s="1">
        <v>45441.572222222225</v>
      </c>
    </row>
    <row r="14883" spans="1:43" x14ac:dyDescent="0.35">
      <c r="A14883" t="s">
        <v>78539</v>
      </c>
      <c r="B14883" t="s">
        <v>78540</v>
      </c>
      <c r="C14883" t="s">
        <v>1775</v>
      </c>
      <c r="F14883">
        <v>19703673577</v>
      </c>
      <c r="H14883" t="s">
        <v>78539</v>
      </c>
      <c r="N14883" t="s">
        <v>287</v>
      </c>
      <c r="P14883" t="s">
        <v>50</v>
      </c>
      <c r="U14883" s="1">
        <v>45441</v>
      </c>
      <c r="V14883" s="1">
        <v>45441</v>
      </c>
      <c r="W14883" s="1">
        <v>45441.474305555559</v>
      </c>
      <c r="X14883" s="1">
        <v>45441.474305555559</v>
      </c>
      <c r="AC14883" t="s">
        <v>53</v>
      </c>
      <c r="AD14883">
        <v>1000000001</v>
      </c>
      <c r="AE14883" s="1">
        <v>39973.351388888892</v>
      </c>
      <c r="AF14883" t="s">
        <v>3377</v>
      </c>
      <c r="AG14883" t="s">
        <v>78541</v>
      </c>
      <c r="AH14883" t="s">
        <v>51</v>
      </c>
      <c r="AJ14883" t="s">
        <v>53</v>
      </c>
      <c r="AK14883" t="s">
        <v>78</v>
      </c>
      <c r="AO14883" t="s">
        <v>51552</v>
      </c>
    </row>
    <row r="14884" spans="1:43" x14ac:dyDescent="0.35">
      <c r="A14884" t="s">
        <v>78542</v>
      </c>
      <c r="B14884" t="s">
        <v>80</v>
      </c>
      <c r="C14884" t="s">
        <v>2347</v>
      </c>
      <c r="D14884" t="s">
        <v>35538</v>
      </c>
      <c r="F14884" t="s">
        <v>47</v>
      </c>
      <c r="H14884" t="s">
        <v>78543</v>
      </c>
      <c r="J14884" t="s">
        <v>49</v>
      </c>
      <c r="P14884" t="s">
        <v>50</v>
      </c>
      <c r="U14884" s="1">
        <v>45441</v>
      </c>
      <c r="V14884" s="1">
        <v>45441</v>
      </c>
      <c r="W14884" s="1">
        <v>45441.387499999997</v>
      </c>
      <c r="X14884" s="1">
        <v>45441.387499999997</v>
      </c>
      <c r="AC14884" t="s">
        <v>53</v>
      </c>
      <c r="AD14884">
        <v>1000000000</v>
      </c>
      <c r="AE14884" s="1">
        <v>37295</v>
      </c>
      <c r="AG14884" t="s">
        <v>78544</v>
      </c>
      <c r="AH14884" t="s">
        <v>51</v>
      </c>
      <c r="AJ14884" t="s">
        <v>53</v>
      </c>
      <c r="AO14884" t="s">
        <v>5443</v>
      </c>
      <c r="AP14884" s="1">
        <v>45448.632638888892</v>
      </c>
    </row>
    <row r="14885" spans="1:43" x14ac:dyDescent="0.35">
      <c r="A14885" t="s">
        <v>78545</v>
      </c>
      <c r="B14885" t="s">
        <v>13910</v>
      </c>
      <c r="C14885" t="s">
        <v>6419</v>
      </c>
      <c r="D14885" t="s">
        <v>6054</v>
      </c>
      <c r="H14885" t="s">
        <v>78546</v>
      </c>
      <c r="J14885" t="s">
        <v>49</v>
      </c>
      <c r="P14885" t="s">
        <v>50</v>
      </c>
      <c r="U14885" s="1">
        <v>45441</v>
      </c>
      <c r="V14885" s="1">
        <v>45441</v>
      </c>
      <c r="W14885" s="1">
        <v>45441.629166666666</v>
      </c>
      <c r="X14885" s="1">
        <v>45441.629166666666</v>
      </c>
      <c r="AC14885" t="s">
        <v>53</v>
      </c>
      <c r="AD14885">
        <v>1000000000</v>
      </c>
      <c r="AE14885" s="1">
        <v>37295</v>
      </c>
      <c r="AG14885" t="s">
        <v>78547</v>
      </c>
      <c r="AH14885" t="s">
        <v>51</v>
      </c>
      <c r="AJ14885" t="s">
        <v>53</v>
      </c>
      <c r="AO14885" t="s">
        <v>5443</v>
      </c>
      <c r="AP14885" s="1">
        <v>45441.620138888888</v>
      </c>
    </row>
    <row r="14886" spans="1:43" x14ac:dyDescent="0.35">
      <c r="A14886" t="s">
        <v>78548</v>
      </c>
      <c r="B14886" t="s">
        <v>7250</v>
      </c>
      <c r="C14886" t="s">
        <v>1429</v>
      </c>
      <c r="F14886">
        <v>17205209315</v>
      </c>
      <c r="H14886" t="s">
        <v>78548</v>
      </c>
      <c r="J14886" t="s">
        <v>69897</v>
      </c>
      <c r="K14886" t="s">
        <v>78549</v>
      </c>
      <c r="M14886" t="s">
        <v>2815</v>
      </c>
      <c r="N14886" t="s">
        <v>287</v>
      </c>
      <c r="O14886">
        <v>80011</v>
      </c>
      <c r="P14886" t="s">
        <v>50</v>
      </c>
      <c r="U14886" s="1">
        <v>45441</v>
      </c>
      <c r="V14886" s="1">
        <v>45441</v>
      </c>
      <c r="W14886" s="1">
        <v>45441.577777777777</v>
      </c>
      <c r="X14886" s="1">
        <v>45441.577777777777</v>
      </c>
      <c r="AC14886" t="s">
        <v>53</v>
      </c>
      <c r="AD14886">
        <v>2969628691</v>
      </c>
      <c r="AE14886" s="1">
        <v>41739.473611111112</v>
      </c>
      <c r="AF14886" t="s">
        <v>69899</v>
      </c>
      <c r="AG14886" t="s">
        <v>78550</v>
      </c>
      <c r="AH14886" t="s">
        <v>51</v>
      </c>
      <c r="AJ14886" t="s">
        <v>53</v>
      </c>
      <c r="AK14886" t="s">
        <v>78</v>
      </c>
      <c r="AO14886" t="s">
        <v>5443</v>
      </c>
      <c r="AP14886" s="1">
        <v>45441.575694444444</v>
      </c>
    </row>
    <row r="14887" spans="1:43" x14ac:dyDescent="0.35">
      <c r="A14887" t="s">
        <v>78551</v>
      </c>
      <c r="B14887" t="s">
        <v>16268</v>
      </c>
      <c r="C14887" t="s">
        <v>1471</v>
      </c>
      <c r="F14887">
        <v>15052403055</v>
      </c>
      <c r="H14887" t="s">
        <v>78552</v>
      </c>
      <c r="J14887" t="s">
        <v>43985</v>
      </c>
      <c r="K14887" t="s">
        <v>78553</v>
      </c>
      <c r="L14887" t="s">
        <v>78554</v>
      </c>
      <c r="M14887" t="s">
        <v>78555</v>
      </c>
      <c r="N14887" t="s">
        <v>398</v>
      </c>
      <c r="O14887">
        <v>87021</v>
      </c>
      <c r="P14887" t="s">
        <v>50</v>
      </c>
      <c r="U14887" s="1">
        <v>45441</v>
      </c>
      <c r="V14887" s="1">
        <v>45441</v>
      </c>
      <c r="W14887" s="1">
        <v>45441.259027777778</v>
      </c>
      <c r="X14887" s="1">
        <v>45441.259027777778</v>
      </c>
      <c r="AC14887" t="s">
        <v>53</v>
      </c>
      <c r="AD14887">
        <v>2969782510</v>
      </c>
      <c r="AE14887" s="1">
        <v>43167.54791666667</v>
      </c>
      <c r="AG14887" t="s">
        <v>78556</v>
      </c>
      <c r="AH14887" t="s">
        <v>51</v>
      </c>
      <c r="AJ14887" t="s">
        <v>53</v>
      </c>
      <c r="AK14887" t="s">
        <v>78</v>
      </c>
      <c r="AO14887" t="s">
        <v>5443</v>
      </c>
    </row>
    <row r="14888" spans="1:43" x14ac:dyDescent="0.35">
      <c r="A14888" t="s">
        <v>78557</v>
      </c>
      <c r="B14888" t="s">
        <v>33473</v>
      </c>
      <c r="C14888" t="s">
        <v>78558</v>
      </c>
      <c r="F14888">
        <v>19152558982</v>
      </c>
      <c r="H14888" t="s">
        <v>78557</v>
      </c>
      <c r="J14888" t="s">
        <v>78559</v>
      </c>
      <c r="K14888" t="s">
        <v>78560</v>
      </c>
      <c r="M14888" t="s">
        <v>148</v>
      </c>
      <c r="N14888" t="s">
        <v>637</v>
      </c>
      <c r="O14888">
        <v>79924</v>
      </c>
      <c r="P14888" t="s">
        <v>50</v>
      </c>
      <c r="U14888" s="1">
        <v>45441</v>
      </c>
      <c r="V14888" s="1">
        <v>45441</v>
      </c>
      <c r="W14888" s="1">
        <v>45441.429166666669</v>
      </c>
      <c r="X14888" s="1">
        <v>45441.429166666669</v>
      </c>
      <c r="AC14888" t="s">
        <v>53</v>
      </c>
      <c r="AD14888">
        <v>2974666238</v>
      </c>
      <c r="AE14888" s="1">
        <v>45442.469444444447</v>
      </c>
      <c r="AF14888" t="s">
        <v>78561</v>
      </c>
      <c r="AG14888" t="s">
        <v>78562</v>
      </c>
      <c r="AH14888" t="s">
        <v>51</v>
      </c>
      <c r="AJ14888" t="s">
        <v>53</v>
      </c>
      <c r="AK14888" t="s">
        <v>78</v>
      </c>
      <c r="AO14888" t="s">
        <v>5443</v>
      </c>
      <c r="AP14888" s="1">
        <v>45448.430555555555</v>
      </c>
      <c r="AQ14888" s="1">
        <v>45448.433333333334</v>
      </c>
    </row>
    <row r="14889" spans="1:43" x14ac:dyDescent="0.35">
      <c r="A14889" t="s">
        <v>78563</v>
      </c>
      <c r="B14889" t="s">
        <v>1075</v>
      </c>
      <c r="C14889" t="s">
        <v>15106</v>
      </c>
      <c r="F14889">
        <v>13607750143</v>
      </c>
      <c r="H14889" t="s">
        <v>78563</v>
      </c>
      <c r="J14889" t="s">
        <v>23154</v>
      </c>
      <c r="K14889" t="s">
        <v>78564</v>
      </c>
      <c r="M14889" t="s">
        <v>26368</v>
      </c>
      <c r="N14889" t="s">
        <v>40968</v>
      </c>
      <c r="O14889">
        <v>59715</v>
      </c>
      <c r="P14889" t="s">
        <v>50</v>
      </c>
      <c r="U14889" s="1">
        <v>45441</v>
      </c>
      <c r="V14889" s="1">
        <v>45441</v>
      </c>
      <c r="W14889" s="1">
        <v>45441.456250000003</v>
      </c>
      <c r="X14889" s="1">
        <v>45441.456250000003</v>
      </c>
      <c r="AC14889" t="s">
        <v>53</v>
      </c>
      <c r="AD14889">
        <v>2969478563</v>
      </c>
      <c r="AE14889" s="1">
        <v>37343</v>
      </c>
      <c r="AF14889" t="s">
        <v>23157</v>
      </c>
      <c r="AG14889" t="s">
        <v>78565</v>
      </c>
      <c r="AH14889" t="s">
        <v>51</v>
      </c>
      <c r="AJ14889" t="s">
        <v>53</v>
      </c>
      <c r="AK14889" t="s">
        <v>78</v>
      </c>
      <c r="AO14889" t="s">
        <v>5443</v>
      </c>
      <c r="AP14889" s="1">
        <v>45476.759722222225</v>
      </c>
      <c r="AQ14889" s="1">
        <v>45476.761111111111</v>
      </c>
    </row>
    <row r="14890" spans="1:43" x14ac:dyDescent="0.35">
      <c r="A14890" t="s">
        <v>78566</v>
      </c>
      <c r="B14890" t="s">
        <v>50981</v>
      </c>
      <c r="C14890" t="s">
        <v>3789</v>
      </c>
      <c r="F14890">
        <v>13033658981</v>
      </c>
      <c r="H14890" t="s">
        <v>75658</v>
      </c>
      <c r="J14890" t="s">
        <v>11720</v>
      </c>
      <c r="K14890" t="s">
        <v>6655</v>
      </c>
      <c r="M14890" t="s">
        <v>6656</v>
      </c>
      <c r="N14890" t="s">
        <v>24086</v>
      </c>
      <c r="O14890">
        <v>68102</v>
      </c>
      <c r="P14890" t="s">
        <v>50</v>
      </c>
      <c r="U14890" s="1">
        <v>45442</v>
      </c>
      <c r="V14890" s="1">
        <v>45442</v>
      </c>
      <c r="W14890" s="1">
        <v>45442.470833333333</v>
      </c>
      <c r="X14890" s="1">
        <v>45446.660416666666</v>
      </c>
      <c r="AC14890" t="s">
        <v>53</v>
      </c>
      <c r="AD14890">
        <v>2969472760</v>
      </c>
      <c r="AE14890" s="1">
        <v>36916.71597222222</v>
      </c>
      <c r="AF14890" t="s">
        <v>78567</v>
      </c>
      <c r="AG14890" t="s">
        <v>78568</v>
      </c>
      <c r="AH14890" t="s">
        <v>51</v>
      </c>
      <c r="AJ14890" t="s">
        <v>53</v>
      </c>
      <c r="AK14890" t="s">
        <v>78</v>
      </c>
      <c r="AO14890" t="s">
        <v>5443</v>
      </c>
      <c r="AP14890" s="1">
        <v>45442.470833333333</v>
      </c>
    </row>
    <row r="14891" spans="1:43" x14ac:dyDescent="0.35">
      <c r="A14891" t="s">
        <v>78569</v>
      </c>
      <c r="B14891" t="s">
        <v>15690</v>
      </c>
      <c r="C14891" t="s">
        <v>10684</v>
      </c>
      <c r="F14891" t="s">
        <v>78570</v>
      </c>
      <c r="H14891" t="s">
        <v>78571</v>
      </c>
      <c r="J14891" t="s">
        <v>78572</v>
      </c>
      <c r="K14891" t="s">
        <v>78573</v>
      </c>
      <c r="M14891" t="s">
        <v>3053</v>
      </c>
      <c r="N14891" t="s">
        <v>637</v>
      </c>
      <c r="O14891">
        <v>77029</v>
      </c>
      <c r="P14891" t="s">
        <v>50</v>
      </c>
      <c r="U14891" s="1">
        <v>45442</v>
      </c>
      <c r="V14891" s="1">
        <v>45442</v>
      </c>
      <c r="W14891" s="1">
        <v>45442.392361111109</v>
      </c>
      <c r="X14891" s="1">
        <v>45442.392361111109</v>
      </c>
      <c r="AC14891" t="s">
        <v>53</v>
      </c>
      <c r="AD14891">
        <v>1000000001</v>
      </c>
      <c r="AE14891" s="1">
        <v>39973.351388888892</v>
      </c>
      <c r="AF14891" t="s">
        <v>3377</v>
      </c>
      <c r="AG14891" t="s">
        <v>78574</v>
      </c>
      <c r="AH14891" t="s">
        <v>51</v>
      </c>
      <c r="AJ14891" t="s">
        <v>53</v>
      </c>
      <c r="AK14891" t="s">
        <v>78</v>
      </c>
      <c r="AO14891" t="s">
        <v>5443</v>
      </c>
      <c r="AP14891" s="1">
        <v>45442.393055555556</v>
      </c>
      <c r="AQ14891" s="1">
        <v>44949.652083333334</v>
      </c>
    </row>
    <row r="14892" spans="1:43" x14ac:dyDescent="0.35">
      <c r="A14892" t="s">
        <v>78575</v>
      </c>
      <c r="B14892" t="s">
        <v>78576</v>
      </c>
      <c r="C14892" t="s">
        <v>1608</v>
      </c>
      <c r="F14892" t="s">
        <v>78577</v>
      </c>
      <c r="H14892" t="s">
        <v>78575</v>
      </c>
      <c r="J14892" t="s">
        <v>78578</v>
      </c>
      <c r="K14892" t="s">
        <v>78579</v>
      </c>
      <c r="M14892" t="s">
        <v>78580</v>
      </c>
      <c r="N14892" t="s">
        <v>798</v>
      </c>
      <c r="O14892">
        <v>79323</v>
      </c>
      <c r="P14892" t="s">
        <v>50</v>
      </c>
      <c r="U14892" s="1">
        <v>45442</v>
      </c>
      <c r="V14892" s="1">
        <v>45442</v>
      </c>
      <c r="W14892" s="1">
        <v>45442.465277777781</v>
      </c>
      <c r="X14892" s="1">
        <v>45442.465277777781</v>
      </c>
      <c r="AC14892" t="s">
        <v>53</v>
      </c>
      <c r="AD14892">
        <v>2969812224</v>
      </c>
      <c r="AE14892" s="1">
        <v>43266.588194444441</v>
      </c>
      <c r="AF14892" t="s">
        <v>78581</v>
      </c>
      <c r="AG14892" t="s">
        <v>78582</v>
      </c>
      <c r="AH14892" t="s">
        <v>51</v>
      </c>
      <c r="AJ14892" t="s">
        <v>53</v>
      </c>
      <c r="AO14892" t="s">
        <v>5443</v>
      </c>
      <c r="AP14892" s="1">
        <v>45442.472222222219</v>
      </c>
      <c r="AQ14892" s="1">
        <v>45442.46875</v>
      </c>
    </row>
    <row r="14893" spans="1:43" x14ac:dyDescent="0.35">
      <c r="A14893" t="s">
        <v>78583</v>
      </c>
      <c r="B14893" t="s">
        <v>3829</v>
      </c>
      <c r="C14893" t="s">
        <v>1608</v>
      </c>
      <c r="F14893">
        <v>16023971995</v>
      </c>
      <c r="H14893" t="s">
        <v>78583</v>
      </c>
      <c r="J14893" t="s">
        <v>53936</v>
      </c>
      <c r="K14893" t="s">
        <v>78584</v>
      </c>
      <c r="M14893" t="s">
        <v>4342</v>
      </c>
      <c r="N14893" t="s">
        <v>4526</v>
      </c>
      <c r="O14893">
        <v>85318</v>
      </c>
      <c r="P14893" t="s">
        <v>50</v>
      </c>
      <c r="U14893" s="1">
        <v>45442</v>
      </c>
      <c r="V14893" s="1">
        <v>45442</v>
      </c>
      <c r="W14893" s="1">
        <v>45442.520138888889</v>
      </c>
      <c r="X14893" s="1">
        <v>45442.520138888889</v>
      </c>
      <c r="AC14893" t="s">
        <v>53</v>
      </c>
      <c r="AD14893">
        <v>2973350174</v>
      </c>
      <c r="AE14893" s="1">
        <v>45042.436805555553</v>
      </c>
      <c r="AF14893" t="s">
        <v>53938</v>
      </c>
      <c r="AG14893" t="s">
        <v>78585</v>
      </c>
      <c r="AH14893" t="s">
        <v>51</v>
      </c>
      <c r="AJ14893" t="s">
        <v>53</v>
      </c>
      <c r="AK14893" t="s">
        <v>78</v>
      </c>
      <c r="AO14893" t="s">
        <v>5443</v>
      </c>
      <c r="AP14893" s="1">
        <v>45442.643750000003</v>
      </c>
      <c r="AQ14893" s="1">
        <v>45442.533333333333</v>
      </c>
    </row>
    <row r="14894" spans="1:43" x14ac:dyDescent="0.35">
      <c r="A14894" t="s">
        <v>78586</v>
      </c>
      <c r="B14894" t="s">
        <v>22800</v>
      </c>
      <c r="C14894" t="s">
        <v>11238</v>
      </c>
      <c r="F14894" t="s">
        <v>78587</v>
      </c>
      <c r="H14894" t="s">
        <v>78586</v>
      </c>
      <c r="J14894" t="s">
        <v>16535</v>
      </c>
      <c r="K14894" t="s">
        <v>57207</v>
      </c>
      <c r="M14894" t="s">
        <v>3678</v>
      </c>
      <c r="N14894" t="s">
        <v>253</v>
      </c>
      <c r="O14894">
        <v>88220</v>
      </c>
      <c r="P14894" t="s">
        <v>50</v>
      </c>
      <c r="U14894" s="1">
        <v>45442</v>
      </c>
      <c r="V14894" s="1">
        <v>45442</v>
      </c>
      <c r="W14894" s="1">
        <v>45442.32708333333</v>
      </c>
      <c r="X14894" s="1">
        <v>45442.32708333333</v>
      </c>
      <c r="AC14894" t="s">
        <v>53</v>
      </c>
      <c r="AD14894">
        <v>2969774445</v>
      </c>
      <c r="AE14894" s="1">
        <v>43119.657638888886</v>
      </c>
      <c r="AF14894" t="s">
        <v>78588</v>
      </c>
      <c r="AG14894" t="s">
        <v>78589</v>
      </c>
      <c r="AH14894" t="s">
        <v>51</v>
      </c>
      <c r="AJ14894" t="s">
        <v>53</v>
      </c>
      <c r="AK14894" t="s">
        <v>78</v>
      </c>
      <c r="AO14894" t="s">
        <v>5443</v>
      </c>
      <c r="AP14894" s="1">
        <v>45470.607638888891</v>
      </c>
    </row>
    <row r="14895" spans="1:43" x14ac:dyDescent="0.35">
      <c r="A14895" t="s">
        <v>78590</v>
      </c>
      <c r="B14895" t="s">
        <v>78591</v>
      </c>
      <c r="C14895" t="s">
        <v>5143</v>
      </c>
      <c r="F14895">
        <v>19705990859</v>
      </c>
      <c r="H14895" t="s">
        <v>78590</v>
      </c>
      <c r="J14895" t="s">
        <v>78592</v>
      </c>
      <c r="K14895" t="s">
        <v>78593</v>
      </c>
      <c r="M14895" t="s">
        <v>2800</v>
      </c>
      <c r="N14895" t="s">
        <v>287</v>
      </c>
      <c r="O14895">
        <v>80603</v>
      </c>
      <c r="P14895" t="s">
        <v>50</v>
      </c>
      <c r="U14895" s="1">
        <v>45442</v>
      </c>
      <c r="V14895" s="1">
        <v>45442</v>
      </c>
      <c r="W14895" s="1">
        <v>45442.649305555555</v>
      </c>
      <c r="X14895" s="1">
        <v>45442.649305555555</v>
      </c>
      <c r="AC14895" t="s">
        <v>53</v>
      </c>
      <c r="AD14895">
        <v>2973850626</v>
      </c>
      <c r="AE14895" s="1">
        <v>45239.357638888891</v>
      </c>
      <c r="AF14895" t="s">
        <v>78594</v>
      </c>
      <c r="AG14895" t="s">
        <v>78595</v>
      </c>
      <c r="AH14895" t="s">
        <v>51</v>
      </c>
      <c r="AJ14895" t="s">
        <v>53</v>
      </c>
      <c r="AK14895" t="s">
        <v>78</v>
      </c>
      <c r="AO14895" t="s">
        <v>5443</v>
      </c>
      <c r="AP14895" s="1">
        <v>45442.664583333331</v>
      </c>
      <c r="AQ14895" s="1">
        <v>45442.666666666664</v>
      </c>
    </row>
    <row r="14896" spans="1:43" x14ac:dyDescent="0.35">
      <c r="A14896" t="s">
        <v>78596</v>
      </c>
      <c r="B14896" t="s">
        <v>78597</v>
      </c>
      <c r="C14896" t="s">
        <v>287</v>
      </c>
      <c r="F14896">
        <v>19708746118</v>
      </c>
      <c r="H14896" t="s">
        <v>78596</v>
      </c>
      <c r="J14896" t="s">
        <v>78598</v>
      </c>
      <c r="K14896" t="s">
        <v>78599</v>
      </c>
      <c r="M14896" t="s">
        <v>4671</v>
      </c>
      <c r="N14896" t="s">
        <v>287</v>
      </c>
      <c r="O14896">
        <v>81416</v>
      </c>
      <c r="P14896" t="s">
        <v>50</v>
      </c>
      <c r="U14896" s="1">
        <v>45442</v>
      </c>
      <c r="V14896" s="1">
        <v>45442</v>
      </c>
      <c r="W14896" s="1">
        <v>45442.727777777778</v>
      </c>
      <c r="X14896" s="1">
        <v>45442.727777777778</v>
      </c>
      <c r="AC14896" t="s">
        <v>53</v>
      </c>
      <c r="AD14896">
        <v>2972434249</v>
      </c>
      <c r="AE14896" s="1">
        <v>45218.54583333333</v>
      </c>
      <c r="AF14896" t="s">
        <v>78600</v>
      </c>
      <c r="AG14896" t="s">
        <v>78601</v>
      </c>
      <c r="AH14896" t="s">
        <v>51</v>
      </c>
      <c r="AJ14896" t="s">
        <v>53</v>
      </c>
      <c r="AK14896" t="s">
        <v>78</v>
      </c>
      <c r="AO14896" t="s">
        <v>5443</v>
      </c>
      <c r="AP14896" s="1">
        <v>45442.727777777778</v>
      </c>
    </row>
    <row r="14897" spans="1:43" x14ac:dyDescent="0.35">
      <c r="A14897" t="s">
        <v>78602</v>
      </c>
      <c r="B14897" t="s">
        <v>12010</v>
      </c>
      <c r="C14897" t="s">
        <v>78603</v>
      </c>
      <c r="F14897" t="s">
        <v>78604</v>
      </c>
      <c r="H14897" t="s">
        <v>78602</v>
      </c>
      <c r="J14897" t="s">
        <v>9017</v>
      </c>
      <c r="K14897" t="s">
        <v>78605</v>
      </c>
      <c r="M14897" t="s">
        <v>1296</v>
      </c>
      <c r="N14897" t="s">
        <v>253</v>
      </c>
      <c r="O14897">
        <v>88220</v>
      </c>
      <c r="P14897" t="s">
        <v>50</v>
      </c>
      <c r="U14897" s="1">
        <v>45442</v>
      </c>
      <c r="V14897" s="1">
        <v>45442</v>
      </c>
      <c r="W14897" s="1">
        <v>45442.670138888891</v>
      </c>
      <c r="X14897" s="1">
        <v>45442.670138888891</v>
      </c>
      <c r="AC14897" t="s">
        <v>53</v>
      </c>
      <c r="AD14897">
        <v>2969579793</v>
      </c>
      <c r="AE14897" s="1">
        <v>41172.685416666667</v>
      </c>
      <c r="AF14897" t="s">
        <v>9019</v>
      </c>
      <c r="AG14897" t="s">
        <v>78606</v>
      </c>
      <c r="AH14897" t="s">
        <v>51</v>
      </c>
      <c r="AJ14897" t="s">
        <v>53</v>
      </c>
      <c r="AK14897" t="s">
        <v>78</v>
      </c>
      <c r="AO14897" t="s">
        <v>5443</v>
      </c>
      <c r="AP14897" s="1">
        <v>45460.560416666667</v>
      </c>
      <c r="AQ14897" s="1">
        <v>45460.563194444447</v>
      </c>
    </row>
    <row r="14898" spans="1:43" x14ac:dyDescent="0.35">
      <c r="A14898" t="s">
        <v>78607</v>
      </c>
      <c r="B14898" t="s">
        <v>2339</v>
      </c>
      <c r="C14898" t="s">
        <v>860</v>
      </c>
      <c r="F14898">
        <v>15756214656</v>
      </c>
      <c r="H14898" t="s">
        <v>78607</v>
      </c>
      <c r="J14898" t="s">
        <v>78608</v>
      </c>
      <c r="K14898" t="s">
        <v>78609</v>
      </c>
      <c r="M14898" t="s">
        <v>7291</v>
      </c>
      <c r="N14898" t="s">
        <v>398</v>
      </c>
      <c r="O14898">
        <v>88007</v>
      </c>
      <c r="P14898" t="s">
        <v>50</v>
      </c>
      <c r="U14898" s="1">
        <v>45442</v>
      </c>
      <c r="V14898" s="1">
        <v>45442</v>
      </c>
      <c r="W14898" s="1">
        <v>45442.493055555555</v>
      </c>
      <c r="X14898" s="1">
        <v>45442.493055555555</v>
      </c>
      <c r="AC14898" t="s">
        <v>53</v>
      </c>
      <c r="AD14898">
        <v>2974668015</v>
      </c>
      <c r="AE14898" s="1">
        <v>45442.533333333333</v>
      </c>
      <c r="AF14898" t="s">
        <v>78610</v>
      </c>
      <c r="AG14898" t="s">
        <v>78611</v>
      </c>
      <c r="AH14898" t="s">
        <v>51</v>
      </c>
      <c r="AJ14898" t="s">
        <v>53</v>
      </c>
      <c r="AK14898" t="s">
        <v>78</v>
      </c>
      <c r="AO14898" t="s">
        <v>5443</v>
      </c>
      <c r="AP14898" s="1">
        <v>45442.549305555556</v>
      </c>
      <c r="AQ14898" s="1">
        <v>45442.547222222223</v>
      </c>
    </row>
    <row r="14899" spans="1:43" x14ac:dyDescent="0.35">
      <c r="A14899" t="s">
        <v>78612</v>
      </c>
      <c r="B14899" t="s">
        <v>78613</v>
      </c>
      <c r="C14899" t="s">
        <v>375</v>
      </c>
      <c r="F14899">
        <v>14357997359</v>
      </c>
      <c r="H14899" t="s">
        <v>78614</v>
      </c>
      <c r="J14899" t="s">
        <v>4293</v>
      </c>
      <c r="K14899" t="s">
        <v>45381</v>
      </c>
      <c r="M14899" t="s">
        <v>12936</v>
      </c>
      <c r="N14899" t="s">
        <v>592</v>
      </c>
      <c r="O14899">
        <v>82007</v>
      </c>
      <c r="P14899" t="s">
        <v>50</v>
      </c>
      <c r="U14899" s="1">
        <v>45442</v>
      </c>
      <c r="V14899" s="1">
        <v>45442</v>
      </c>
      <c r="W14899" s="1">
        <v>45442.62222222222</v>
      </c>
      <c r="X14899" s="1">
        <v>45442.62222222222</v>
      </c>
      <c r="AC14899" t="s">
        <v>53</v>
      </c>
      <c r="AD14899">
        <v>2969634929</v>
      </c>
      <c r="AE14899" s="1">
        <v>41799.665972222225</v>
      </c>
      <c r="AF14899" t="s">
        <v>4296</v>
      </c>
      <c r="AG14899" t="s">
        <v>78615</v>
      </c>
      <c r="AH14899" t="s">
        <v>51</v>
      </c>
      <c r="AJ14899" t="s">
        <v>53</v>
      </c>
      <c r="AK14899" t="s">
        <v>78</v>
      </c>
      <c r="AO14899" t="s">
        <v>5443</v>
      </c>
      <c r="AP14899" s="1">
        <v>45442.62222222222</v>
      </c>
    </row>
    <row r="14900" spans="1:43" x14ac:dyDescent="0.35">
      <c r="A14900" t="s">
        <v>78616</v>
      </c>
      <c r="B14900" t="s">
        <v>78617</v>
      </c>
      <c r="C14900" t="s">
        <v>63122</v>
      </c>
      <c r="F14900">
        <v>19154076643</v>
      </c>
      <c r="H14900" t="s">
        <v>78616</v>
      </c>
      <c r="J14900" t="s">
        <v>78618</v>
      </c>
      <c r="K14900" t="s">
        <v>78619</v>
      </c>
      <c r="M14900" t="s">
        <v>148</v>
      </c>
      <c r="N14900" t="s">
        <v>637</v>
      </c>
      <c r="O14900">
        <v>79924</v>
      </c>
      <c r="P14900" t="s">
        <v>50</v>
      </c>
      <c r="U14900" s="1">
        <v>45442</v>
      </c>
      <c r="V14900" s="1">
        <v>45442</v>
      </c>
      <c r="W14900" s="1">
        <v>45442.554861111108</v>
      </c>
      <c r="X14900" s="1">
        <v>45442.554861111108</v>
      </c>
      <c r="AC14900" t="s">
        <v>53</v>
      </c>
      <c r="AD14900">
        <v>2974668221</v>
      </c>
      <c r="AE14900" s="1">
        <v>45442.59375</v>
      </c>
      <c r="AF14900" t="s">
        <v>78620</v>
      </c>
      <c r="AG14900" t="s">
        <v>78621</v>
      </c>
      <c r="AH14900" t="s">
        <v>51</v>
      </c>
      <c r="AJ14900" t="s">
        <v>53</v>
      </c>
      <c r="AK14900" t="s">
        <v>78</v>
      </c>
      <c r="AO14900" t="s">
        <v>5443</v>
      </c>
      <c r="AP14900" s="1">
        <v>45442.597916666666</v>
      </c>
    </row>
    <row r="14901" spans="1:43" x14ac:dyDescent="0.35">
      <c r="A14901" t="s">
        <v>78622</v>
      </c>
      <c r="B14901" t="s">
        <v>17998</v>
      </c>
      <c r="C14901" t="s">
        <v>71</v>
      </c>
      <c r="F14901" t="s">
        <v>78623</v>
      </c>
      <c r="H14901" t="s">
        <v>78622</v>
      </c>
      <c r="J14901" t="s">
        <v>78624</v>
      </c>
      <c r="K14901" t="s">
        <v>78625</v>
      </c>
      <c r="M14901" t="s">
        <v>753</v>
      </c>
      <c r="N14901" t="s">
        <v>798</v>
      </c>
      <c r="O14901">
        <v>79934</v>
      </c>
      <c r="P14901" t="s">
        <v>50</v>
      </c>
      <c r="U14901" s="1">
        <v>45442</v>
      </c>
      <c r="V14901" s="1">
        <v>45442</v>
      </c>
      <c r="W14901" s="1">
        <v>45442.574305555558</v>
      </c>
      <c r="X14901" s="1">
        <v>45442.574305555558</v>
      </c>
      <c r="AC14901" t="s">
        <v>53</v>
      </c>
      <c r="AD14901">
        <v>2974668275</v>
      </c>
      <c r="AE14901" s="1">
        <v>45442.606944444444</v>
      </c>
      <c r="AF14901" t="s">
        <v>78626</v>
      </c>
      <c r="AG14901" t="s">
        <v>78627</v>
      </c>
      <c r="AH14901" t="s">
        <v>51</v>
      </c>
      <c r="AJ14901" t="s">
        <v>53</v>
      </c>
      <c r="AK14901" t="s">
        <v>78</v>
      </c>
      <c r="AO14901" t="s">
        <v>5443</v>
      </c>
      <c r="AP14901" s="1">
        <v>45443.654166666667</v>
      </c>
      <c r="AQ14901" s="1">
        <v>45443.65347222222</v>
      </c>
    </row>
    <row r="14902" spans="1:43" x14ac:dyDescent="0.35">
      <c r="A14902" t="s">
        <v>78628</v>
      </c>
      <c r="B14902" t="s">
        <v>54129</v>
      </c>
      <c r="C14902" t="s">
        <v>2134</v>
      </c>
      <c r="F14902">
        <v>17203208000</v>
      </c>
      <c r="H14902" t="s">
        <v>78628</v>
      </c>
      <c r="K14902" t="s">
        <v>78629</v>
      </c>
      <c r="M14902" t="s">
        <v>64</v>
      </c>
      <c r="N14902" t="s">
        <v>287</v>
      </c>
      <c r="O14902">
        <v>80022</v>
      </c>
      <c r="P14902" t="s">
        <v>50</v>
      </c>
      <c r="U14902" s="1">
        <v>45442</v>
      </c>
      <c r="V14902" s="1">
        <v>45442</v>
      </c>
      <c r="W14902" s="1">
        <v>45442.599305555559</v>
      </c>
      <c r="X14902" s="1">
        <v>45442.599305555559</v>
      </c>
      <c r="AC14902" t="s">
        <v>53</v>
      </c>
      <c r="AD14902">
        <v>1000000001</v>
      </c>
      <c r="AE14902" s="1">
        <v>39973.351388888892</v>
      </c>
      <c r="AF14902" t="s">
        <v>3377</v>
      </c>
      <c r="AG14902" t="s">
        <v>78630</v>
      </c>
      <c r="AH14902" t="s">
        <v>51</v>
      </c>
      <c r="AJ14902" t="s">
        <v>53</v>
      </c>
      <c r="AK14902" t="s">
        <v>78</v>
      </c>
      <c r="AO14902" t="s">
        <v>5443</v>
      </c>
      <c r="AP14902" s="1">
        <v>45448.626388888886</v>
      </c>
    </row>
    <row r="14903" spans="1:43" x14ac:dyDescent="0.35">
      <c r="A14903" t="s">
        <v>78631</v>
      </c>
      <c r="B14903" t="s">
        <v>481</v>
      </c>
      <c r="C14903" t="s">
        <v>803</v>
      </c>
      <c r="F14903">
        <v>17192014862</v>
      </c>
      <c r="H14903" t="s">
        <v>78631</v>
      </c>
      <c r="K14903" t="s">
        <v>78632</v>
      </c>
      <c r="M14903" t="s">
        <v>2700</v>
      </c>
      <c r="N14903" t="s">
        <v>287</v>
      </c>
      <c r="O14903">
        <v>80910</v>
      </c>
      <c r="P14903" t="s">
        <v>50</v>
      </c>
      <c r="U14903" s="1">
        <v>45442</v>
      </c>
      <c r="V14903" s="1">
        <v>45442</v>
      </c>
      <c r="W14903" s="1">
        <v>45442.557638888888</v>
      </c>
      <c r="X14903" s="1">
        <v>45442.557638888888</v>
      </c>
      <c r="AC14903" t="s">
        <v>53</v>
      </c>
      <c r="AD14903">
        <v>1000000001</v>
      </c>
      <c r="AE14903" s="1">
        <v>39973.351388888892</v>
      </c>
      <c r="AF14903" t="s">
        <v>3377</v>
      </c>
      <c r="AG14903" t="s">
        <v>78633</v>
      </c>
      <c r="AH14903" t="s">
        <v>51</v>
      </c>
      <c r="AJ14903" t="s">
        <v>53</v>
      </c>
      <c r="AK14903" t="s">
        <v>78</v>
      </c>
      <c r="AO14903" t="s">
        <v>51552</v>
      </c>
    </row>
    <row r="14904" spans="1:43" x14ac:dyDescent="0.35">
      <c r="A14904" t="s">
        <v>78634</v>
      </c>
      <c r="B14904" t="s">
        <v>78635</v>
      </c>
      <c r="C14904" t="s">
        <v>15106</v>
      </c>
      <c r="F14904">
        <v>12408057027</v>
      </c>
      <c r="H14904" t="s">
        <v>78634</v>
      </c>
      <c r="K14904" t="s">
        <v>78636</v>
      </c>
      <c r="M14904" t="s">
        <v>78637</v>
      </c>
      <c r="N14904" t="s">
        <v>398</v>
      </c>
      <c r="O14904">
        <v>87015</v>
      </c>
      <c r="P14904" t="s">
        <v>50</v>
      </c>
      <c r="U14904" s="1">
        <v>45442</v>
      </c>
      <c r="V14904" s="1">
        <v>45442</v>
      </c>
      <c r="W14904" s="1">
        <v>45442.553472222222</v>
      </c>
      <c r="X14904" s="1">
        <v>45442.553472222222</v>
      </c>
      <c r="AC14904" t="s">
        <v>53</v>
      </c>
      <c r="AD14904">
        <v>1000000001</v>
      </c>
      <c r="AE14904" s="1">
        <v>39973.351388888892</v>
      </c>
      <c r="AF14904" t="s">
        <v>3377</v>
      </c>
      <c r="AG14904" t="s">
        <v>78638</v>
      </c>
      <c r="AH14904" t="s">
        <v>51</v>
      </c>
      <c r="AJ14904" t="s">
        <v>53</v>
      </c>
      <c r="AK14904" t="s">
        <v>78</v>
      </c>
      <c r="AO14904" t="s">
        <v>51552</v>
      </c>
    </row>
    <row r="14905" spans="1:43" x14ac:dyDescent="0.35">
      <c r="A14905" t="s">
        <v>78639</v>
      </c>
      <c r="B14905" t="s">
        <v>12168</v>
      </c>
      <c r="C14905" t="s">
        <v>10839</v>
      </c>
      <c r="F14905">
        <v>19702861072</v>
      </c>
      <c r="H14905" t="s">
        <v>78639</v>
      </c>
      <c r="J14905" t="s">
        <v>78640</v>
      </c>
      <c r="K14905" t="s">
        <v>78641</v>
      </c>
      <c r="M14905" t="s">
        <v>41446</v>
      </c>
      <c r="N14905" t="s">
        <v>287</v>
      </c>
      <c r="O14905">
        <v>80549</v>
      </c>
      <c r="P14905" t="s">
        <v>50</v>
      </c>
      <c r="U14905" s="1">
        <v>45442</v>
      </c>
      <c r="V14905" s="1">
        <v>45442</v>
      </c>
      <c r="W14905" s="1">
        <v>45442.424305555556</v>
      </c>
      <c r="X14905" s="1">
        <v>45442.424305555556</v>
      </c>
      <c r="AC14905" t="s">
        <v>53</v>
      </c>
      <c r="AD14905">
        <v>2973440756</v>
      </c>
      <c r="AE14905" s="1">
        <v>45273.553472222222</v>
      </c>
      <c r="AF14905" t="s">
        <v>78642</v>
      </c>
      <c r="AG14905" t="s">
        <v>78643</v>
      </c>
      <c r="AH14905" t="s">
        <v>51</v>
      </c>
      <c r="AJ14905" t="s">
        <v>53</v>
      </c>
      <c r="AK14905" t="s">
        <v>78</v>
      </c>
      <c r="AO14905" t="s">
        <v>5443</v>
      </c>
      <c r="AP14905" s="1">
        <v>45468.347916666666</v>
      </c>
      <c r="AQ14905" s="1">
        <v>45443.339583333334</v>
      </c>
    </row>
    <row r="14906" spans="1:43" x14ac:dyDescent="0.35">
      <c r="A14906" t="s">
        <v>78644</v>
      </c>
      <c r="B14906" t="s">
        <v>78645</v>
      </c>
      <c r="C14906" t="s">
        <v>69382</v>
      </c>
      <c r="F14906" t="s">
        <v>69383</v>
      </c>
      <c r="H14906" t="s">
        <v>78646</v>
      </c>
      <c r="J14906" t="s">
        <v>78647</v>
      </c>
      <c r="K14906" t="s">
        <v>69385</v>
      </c>
      <c r="M14906" t="s">
        <v>525</v>
      </c>
      <c r="N14906" t="s">
        <v>65</v>
      </c>
      <c r="O14906">
        <v>80011</v>
      </c>
      <c r="P14906" t="s">
        <v>50</v>
      </c>
      <c r="U14906" s="1">
        <v>45443</v>
      </c>
      <c r="V14906" s="1">
        <v>45443</v>
      </c>
      <c r="AC14906" t="s">
        <v>53</v>
      </c>
      <c r="AD14906">
        <v>2969514607</v>
      </c>
      <c r="AE14906" s="1">
        <v>38608.590277777781</v>
      </c>
      <c r="AG14906" t="s">
        <v>78648</v>
      </c>
      <c r="AH14906" t="s">
        <v>51</v>
      </c>
      <c r="AJ14906" t="s">
        <v>53</v>
      </c>
      <c r="AO14906" t="s">
        <v>57090</v>
      </c>
    </row>
    <row r="14907" spans="1:43" x14ac:dyDescent="0.35">
      <c r="A14907" t="s">
        <v>78649</v>
      </c>
      <c r="B14907" t="s">
        <v>9297</v>
      </c>
      <c r="C14907" t="s">
        <v>309</v>
      </c>
      <c r="F14907">
        <v>19153288796</v>
      </c>
      <c r="H14907" t="s">
        <v>78649</v>
      </c>
      <c r="J14907" t="s">
        <v>78650</v>
      </c>
      <c r="K14907" t="s">
        <v>78651</v>
      </c>
      <c r="M14907" t="s">
        <v>1528</v>
      </c>
      <c r="N14907" t="s">
        <v>637</v>
      </c>
      <c r="O14907">
        <v>79927</v>
      </c>
      <c r="P14907" t="s">
        <v>50</v>
      </c>
      <c r="U14907" s="1">
        <v>45443</v>
      </c>
      <c r="V14907" s="1">
        <v>45443</v>
      </c>
      <c r="W14907" s="1">
        <v>45443.645833333336</v>
      </c>
      <c r="X14907" s="1">
        <v>45443.645833333336</v>
      </c>
      <c r="AC14907" t="s">
        <v>53</v>
      </c>
      <c r="AD14907">
        <v>2974680151</v>
      </c>
      <c r="AE14907" s="1">
        <v>45443.725694444445</v>
      </c>
      <c r="AF14907" t="s">
        <v>78652</v>
      </c>
      <c r="AG14907" t="s">
        <v>78653</v>
      </c>
      <c r="AH14907" t="s">
        <v>51</v>
      </c>
      <c r="AJ14907" t="s">
        <v>53</v>
      </c>
      <c r="AK14907" t="s">
        <v>78</v>
      </c>
      <c r="AO14907" t="s">
        <v>5443</v>
      </c>
      <c r="AP14907" s="1">
        <v>45443.73541666667</v>
      </c>
      <c r="AQ14907" s="1">
        <v>45443.734722222223</v>
      </c>
    </row>
    <row r="14908" spans="1:43" x14ac:dyDescent="0.35">
      <c r="A14908" t="s">
        <v>78654</v>
      </c>
      <c r="B14908" t="s">
        <v>78655</v>
      </c>
      <c r="C14908" t="s">
        <v>11309</v>
      </c>
      <c r="F14908">
        <v>18437980891</v>
      </c>
      <c r="H14908" t="s">
        <v>78654</v>
      </c>
      <c r="J14908" t="s">
        <v>78656</v>
      </c>
      <c r="K14908" t="s">
        <v>78657</v>
      </c>
      <c r="M14908" t="s">
        <v>148</v>
      </c>
      <c r="N14908" t="s">
        <v>637</v>
      </c>
      <c r="O14908">
        <v>79934</v>
      </c>
      <c r="P14908" t="s">
        <v>50</v>
      </c>
      <c r="U14908" s="1">
        <v>45443</v>
      </c>
      <c r="V14908" s="1">
        <v>45443</v>
      </c>
      <c r="W14908" s="1">
        <v>45443.361805555556</v>
      </c>
      <c r="X14908" s="1">
        <v>45443.361805555556</v>
      </c>
      <c r="AC14908" t="s">
        <v>53</v>
      </c>
      <c r="AD14908">
        <v>2974669166</v>
      </c>
      <c r="AE14908" s="1">
        <v>45443.406944444447</v>
      </c>
      <c r="AF14908" t="s">
        <v>78658</v>
      </c>
      <c r="AG14908" t="s">
        <v>78659</v>
      </c>
      <c r="AH14908" t="s">
        <v>51</v>
      </c>
      <c r="AJ14908" t="s">
        <v>53</v>
      </c>
      <c r="AK14908" t="s">
        <v>78</v>
      </c>
      <c r="AO14908" t="s">
        <v>5443</v>
      </c>
      <c r="AP14908" s="1">
        <v>45443.364583333336</v>
      </c>
    </row>
    <row r="14909" spans="1:43" x14ac:dyDescent="0.35">
      <c r="A14909" t="s">
        <v>78660</v>
      </c>
      <c r="B14909" t="s">
        <v>7508</v>
      </c>
      <c r="C14909" t="s">
        <v>69382</v>
      </c>
      <c r="F14909" t="s">
        <v>69383</v>
      </c>
      <c r="H14909" t="s">
        <v>78646</v>
      </c>
      <c r="J14909" t="s">
        <v>78647</v>
      </c>
      <c r="K14909" t="s">
        <v>69385</v>
      </c>
      <c r="M14909" t="s">
        <v>525</v>
      </c>
      <c r="N14909" t="s">
        <v>65</v>
      </c>
      <c r="O14909">
        <v>80011</v>
      </c>
      <c r="P14909" t="s">
        <v>50</v>
      </c>
      <c r="U14909" s="1">
        <v>45443</v>
      </c>
      <c r="V14909" s="1">
        <v>45443</v>
      </c>
      <c r="AC14909" t="s">
        <v>53</v>
      </c>
      <c r="AD14909">
        <v>2969514607</v>
      </c>
      <c r="AE14909" s="1">
        <v>38608.590277777781</v>
      </c>
      <c r="AG14909" t="s">
        <v>78661</v>
      </c>
      <c r="AH14909" t="s">
        <v>51</v>
      </c>
      <c r="AJ14909" t="s">
        <v>53</v>
      </c>
      <c r="AO14909" t="s">
        <v>57090</v>
      </c>
    </row>
    <row r="14910" spans="1:43" x14ac:dyDescent="0.35">
      <c r="A14910" t="s">
        <v>78662</v>
      </c>
      <c r="B14910" t="s">
        <v>78663</v>
      </c>
      <c r="C14910" t="s">
        <v>78645</v>
      </c>
      <c r="F14910" t="s">
        <v>78664</v>
      </c>
      <c r="H14910" t="s">
        <v>69384</v>
      </c>
      <c r="J14910" t="s">
        <v>78647</v>
      </c>
      <c r="K14910" t="s">
        <v>78665</v>
      </c>
      <c r="L14910" t="s">
        <v>78666</v>
      </c>
      <c r="M14910" t="s">
        <v>78667</v>
      </c>
      <c r="N14910" t="s">
        <v>10649</v>
      </c>
      <c r="O14910" t="s">
        <v>78668</v>
      </c>
      <c r="P14910" t="s">
        <v>50</v>
      </c>
      <c r="U14910" s="1">
        <v>45443</v>
      </c>
      <c r="V14910" s="1">
        <v>45443</v>
      </c>
      <c r="AC14910" t="s">
        <v>53</v>
      </c>
      <c r="AD14910">
        <v>2969514607</v>
      </c>
      <c r="AE14910" s="1">
        <v>38608.590277777781</v>
      </c>
      <c r="AG14910" t="s">
        <v>78669</v>
      </c>
      <c r="AH14910" t="s">
        <v>51</v>
      </c>
      <c r="AJ14910" t="s">
        <v>53</v>
      </c>
      <c r="AO14910" t="s">
        <v>57090</v>
      </c>
    </row>
    <row r="14911" spans="1:43" x14ac:dyDescent="0.35">
      <c r="A14911" t="s">
        <v>78670</v>
      </c>
      <c r="B14911" t="s">
        <v>78671</v>
      </c>
      <c r="C14911" t="s">
        <v>952</v>
      </c>
      <c r="F14911">
        <v>15757490438</v>
      </c>
      <c r="H14911" t="s">
        <v>78672</v>
      </c>
      <c r="J14911" t="s">
        <v>78673</v>
      </c>
      <c r="K14911" t="s">
        <v>78674</v>
      </c>
      <c r="M14911" t="s">
        <v>78675</v>
      </c>
      <c r="N14911" t="s">
        <v>398</v>
      </c>
      <c r="O14911">
        <v>88135</v>
      </c>
      <c r="P14911" t="s">
        <v>50</v>
      </c>
      <c r="U14911" s="1">
        <v>45443</v>
      </c>
      <c r="V14911" s="1">
        <v>45443</v>
      </c>
      <c r="W14911" s="1">
        <v>45443.943055555559</v>
      </c>
      <c r="X14911" s="1">
        <v>45443.943055555559</v>
      </c>
      <c r="AC14911" t="s">
        <v>53</v>
      </c>
      <c r="AD14911">
        <v>2969722546</v>
      </c>
      <c r="AE14911" s="1">
        <v>42762.320138888892</v>
      </c>
      <c r="AF14911" t="s">
        <v>78676</v>
      </c>
      <c r="AG14911" t="s">
        <v>78677</v>
      </c>
      <c r="AH14911" t="s">
        <v>51</v>
      </c>
      <c r="AJ14911" t="s">
        <v>53</v>
      </c>
      <c r="AK14911" t="s">
        <v>78</v>
      </c>
      <c r="AO14911" t="s">
        <v>5443</v>
      </c>
      <c r="AP14911" s="1">
        <v>45443.943055555559</v>
      </c>
    </row>
    <row r="14912" spans="1:43" x14ac:dyDescent="0.35">
      <c r="A14912" t="s">
        <v>78678</v>
      </c>
      <c r="B14912" t="s">
        <v>28432</v>
      </c>
      <c r="C14912" t="s">
        <v>70767</v>
      </c>
      <c r="F14912">
        <v>19155499679</v>
      </c>
      <c r="H14912" t="s">
        <v>78678</v>
      </c>
      <c r="J14912" t="s">
        <v>78679</v>
      </c>
      <c r="K14912" t="s">
        <v>78680</v>
      </c>
      <c r="M14912" t="s">
        <v>76568</v>
      </c>
      <c r="N14912" t="s">
        <v>398</v>
      </c>
      <c r="O14912">
        <v>88044</v>
      </c>
      <c r="P14912" t="s">
        <v>50</v>
      </c>
      <c r="U14912" s="1">
        <v>45443</v>
      </c>
      <c r="V14912" s="1">
        <v>45443</v>
      </c>
      <c r="W14912" s="1">
        <v>45443.627083333333</v>
      </c>
      <c r="X14912" s="1">
        <v>45443.627083333333</v>
      </c>
      <c r="AC14912" t="s">
        <v>53</v>
      </c>
      <c r="AD14912">
        <v>2974680134</v>
      </c>
      <c r="AE14912" s="1">
        <v>45443.666666666664</v>
      </c>
      <c r="AF14912" t="s">
        <v>78681</v>
      </c>
      <c r="AG14912" t="s">
        <v>78682</v>
      </c>
      <c r="AH14912" t="s">
        <v>51</v>
      </c>
      <c r="AJ14912" t="s">
        <v>53</v>
      </c>
      <c r="AK14912" t="s">
        <v>78</v>
      </c>
      <c r="AO14912" t="s">
        <v>5443</v>
      </c>
      <c r="AP14912" s="1">
        <v>45443.67291666667</v>
      </c>
      <c r="AQ14912" s="1">
        <v>45443.672222222223</v>
      </c>
    </row>
    <row r="14913" spans="1:43" x14ac:dyDescent="0.35">
      <c r="A14913" t="s">
        <v>78683</v>
      </c>
      <c r="B14913" t="s">
        <v>78684</v>
      </c>
      <c r="C14913" t="s">
        <v>8971</v>
      </c>
      <c r="F14913">
        <v>19702149911</v>
      </c>
      <c r="H14913" t="s">
        <v>78685</v>
      </c>
      <c r="J14913" t="s">
        <v>30659</v>
      </c>
      <c r="K14913" t="s">
        <v>78686</v>
      </c>
      <c r="M14913" t="s">
        <v>1822</v>
      </c>
      <c r="N14913" t="s">
        <v>287</v>
      </c>
      <c r="O14913">
        <v>80538</v>
      </c>
      <c r="P14913" t="s">
        <v>50</v>
      </c>
      <c r="U14913" s="1">
        <v>45443</v>
      </c>
      <c r="V14913" s="1">
        <v>45443</v>
      </c>
      <c r="W14913" s="1">
        <v>45443.428472222222</v>
      </c>
      <c r="X14913" s="1">
        <v>45443.428472222222</v>
      </c>
      <c r="AC14913" t="s">
        <v>53</v>
      </c>
      <c r="AD14913">
        <v>2969475422</v>
      </c>
      <c r="AE14913" s="1">
        <v>37166.661111111112</v>
      </c>
      <c r="AF14913" t="s">
        <v>8415</v>
      </c>
      <c r="AG14913" t="s">
        <v>78687</v>
      </c>
      <c r="AH14913" t="s">
        <v>51</v>
      </c>
      <c r="AJ14913" t="s">
        <v>53</v>
      </c>
      <c r="AK14913" t="s">
        <v>78</v>
      </c>
      <c r="AO14913" t="s">
        <v>5443</v>
      </c>
      <c r="AP14913" s="1">
        <v>45476.612500000003</v>
      </c>
      <c r="AQ14913" s="1">
        <v>45476.615277777775</v>
      </c>
    </row>
    <row r="14914" spans="1:43" x14ac:dyDescent="0.35">
      <c r="A14914" t="s">
        <v>78688</v>
      </c>
      <c r="B14914" t="s">
        <v>5743</v>
      </c>
      <c r="C14914" t="s">
        <v>11863</v>
      </c>
      <c r="F14914">
        <v>19704130066</v>
      </c>
      <c r="H14914" t="s">
        <v>8434</v>
      </c>
      <c r="J14914" t="s">
        <v>30659</v>
      </c>
      <c r="K14914" t="s">
        <v>78686</v>
      </c>
      <c r="M14914" t="s">
        <v>1822</v>
      </c>
      <c r="N14914" t="s">
        <v>287</v>
      </c>
      <c r="O14914">
        <v>80538</v>
      </c>
      <c r="P14914" t="s">
        <v>50</v>
      </c>
      <c r="U14914" s="1">
        <v>45443</v>
      </c>
      <c r="V14914" s="1">
        <v>45443</v>
      </c>
      <c r="W14914" s="1">
        <v>45443.37777777778</v>
      </c>
      <c r="X14914" s="1">
        <v>45443.37777777778</v>
      </c>
      <c r="AC14914" t="s">
        <v>53</v>
      </c>
      <c r="AD14914">
        <v>2969475422</v>
      </c>
      <c r="AE14914" s="1">
        <v>37166.661111111112</v>
      </c>
      <c r="AF14914" t="s">
        <v>8415</v>
      </c>
      <c r="AG14914" t="s">
        <v>78689</v>
      </c>
      <c r="AH14914" t="s">
        <v>51</v>
      </c>
      <c r="AJ14914" t="s">
        <v>53</v>
      </c>
      <c r="AK14914" t="s">
        <v>78</v>
      </c>
      <c r="AO14914" t="s">
        <v>5443</v>
      </c>
      <c r="AP14914" s="1">
        <v>45449.64166666667</v>
      </c>
      <c r="AQ14914" s="1">
        <v>45449.643055555556</v>
      </c>
    </row>
    <row r="14915" spans="1:43" x14ac:dyDescent="0.35">
      <c r="A14915" t="s">
        <v>78690</v>
      </c>
      <c r="B14915" t="s">
        <v>78691</v>
      </c>
      <c r="C14915" t="s">
        <v>3834</v>
      </c>
      <c r="F14915" t="s">
        <v>52490</v>
      </c>
      <c r="H14915" t="s">
        <v>30317</v>
      </c>
      <c r="J14915" t="s">
        <v>6885</v>
      </c>
      <c r="K14915" t="s">
        <v>30319</v>
      </c>
      <c r="M14915" t="s">
        <v>2800</v>
      </c>
      <c r="N14915" t="s">
        <v>213</v>
      </c>
      <c r="O14915">
        <v>80601</v>
      </c>
      <c r="P14915" t="s">
        <v>50</v>
      </c>
      <c r="U14915" s="1">
        <v>45443</v>
      </c>
      <c r="V14915" s="1">
        <v>45443</v>
      </c>
      <c r="AC14915" t="s">
        <v>53</v>
      </c>
      <c r="AD14915">
        <v>2969720013</v>
      </c>
      <c r="AE14915" s="1">
        <v>42739.461111111108</v>
      </c>
      <c r="AG14915" t="s">
        <v>78692</v>
      </c>
      <c r="AH14915" t="s">
        <v>51</v>
      </c>
      <c r="AJ14915" t="s">
        <v>53</v>
      </c>
      <c r="AO14915" t="s">
        <v>5443</v>
      </c>
    </row>
    <row r="14916" spans="1:43" x14ac:dyDescent="0.35">
      <c r="A14916" t="s">
        <v>78693</v>
      </c>
      <c r="B14916" t="s">
        <v>78694</v>
      </c>
      <c r="C14916" t="s">
        <v>69382</v>
      </c>
      <c r="F14916" t="s">
        <v>78664</v>
      </c>
      <c r="H14916" t="s">
        <v>69384</v>
      </c>
      <c r="J14916" t="s">
        <v>78647</v>
      </c>
      <c r="K14916" t="s">
        <v>69385</v>
      </c>
      <c r="M14916" t="s">
        <v>525</v>
      </c>
      <c r="N14916" t="s">
        <v>65</v>
      </c>
      <c r="O14916">
        <v>80011</v>
      </c>
      <c r="P14916" t="s">
        <v>50</v>
      </c>
      <c r="U14916" s="1">
        <v>45443</v>
      </c>
      <c r="V14916" s="1">
        <v>45443</v>
      </c>
      <c r="AC14916" t="s">
        <v>53</v>
      </c>
      <c r="AD14916">
        <v>2969514607</v>
      </c>
      <c r="AE14916" s="1">
        <v>38608.590277777781</v>
      </c>
      <c r="AG14916" t="s">
        <v>78695</v>
      </c>
      <c r="AH14916" t="s">
        <v>51</v>
      </c>
      <c r="AJ14916" t="s">
        <v>53</v>
      </c>
      <c r="AO14916" t="s">
        <v>57090</v>
      </c>
    </row>
    <row r="14917" spans="1:43" x14ac:dyDescent="0.35">
      <c r="A14917" t="s">
        <v>78696</v>
      </c>
      <c r="B14917" t="s">
        <v>3348</v>
      </c>
      <c r="C14917" t="s">
        <v>78697</v>
      </c>
      <c r="F14917">
        <v>15754412582</v>
      </c>
      <c r="H14917" t="s">
        <v>78696</v>
      </c>
      <c r="J14917" t="s">
        <v>78698</v>
      </c>
      <c r="K14917" t="s">
        <v>78699</v>
      </c>
      <c r="M14917" t="s">
        <v>370</v>
      </c>
      <c r="N14917" t="s">
        <v>398</v>
      </c>
      <c r="O14917">
        <v>88240</v>
      </c>
      <c r="P14917" t="s">
        <v>50</v>
      </c>
      <c r="U14917" s="1">
        <v>45443</v>
      </c>
      <c r="V14917" s="1">
        <v>45443</v>
      </c>
      <c r="W14917" s="1">
        <v>45443.743055555555</v>
      </c>
      <c r="X14917" s="1">
        <v>45443.743055555555</v>
      </c>
      <c r="AC14917" t="s">
        <v>53</v>
      </c>
      <c r="AD14917">
        <v>1000000001</v>
      </c>
      <c r="AE14917" s="1">
        <v>39973.351388888892</v>
      </c>
      <c r="AF14917" t="s">
        <v>3377</v>
      </c>
      <c r="AG14917" t="s">
        <v>78700</v>
      </c>
      <c r="AH14917" t="s">
        <v>51</v>
      </c>
      <c r="AJ14917" t="s">
        <v>53</v>
      </c>
      <c r="AK14917" t="s">
        <v>78</v>
      </c>
      <c r="AO14917" t="s">
        <v>5443</v>
      </c>
      <c r="AP14917" s="1">
        <v>45443.740277777775</v>
      </c>
    </row>
    <row r="14918" spans="1:43" x14ac:dyDescent="0.35">
      <c r="A14918" t="s">
        <v>78701</v>
      </c>
      <c r="B14918" t="s">
        <v>78702</v>
      </c>
      <c r="C14918" t="s">
        <v>7997</v>
      </c>
      <c r="F14918" t="s">
        <v>78703</v>
      </c>
      <c r="H14918" t="s">
        <v>78701</v>
      </c>
      <c r="J14918" t="s">
        <v>78704</v>
      </c>
      <c r="K14918" t="s">
        <v>78705</v>
      </c>
      <c r="M14918" t="s">
        <v>40787</v>
      </c>
      <c r="N14918" t="s">
        <v>65</v>
      </c>
      <c r="O14918">
        <v>80215</v>
      </c>
      <c r="P14918" t="s">
        <v>50</v>
      </c>
      <c r="U14918" s="1">
        <v>45443</v>
      </c>
      <c r="V14918" s="1">
        <v>45443</v>
      </c>
      <c r="W14918" s="1">
        <v>45443.518750000003</v>
      </c>
      <c r="X14918" s="1">
        <v>45443.518750000003</v>
      </c>
      <c r="AC14918" t="s">
        <v>53</v>
      </c>
      <c r="AD14918">
        <v>1000000001</v>
      </c>
      <c r="AE14918" s="1">
        <v>39973.351388888892</v>
      </c>
      <c r="AF14918" t="s">
        <v>3377</v>
      </c>
      <c r="AG14918" t="s">
        <v>78706</v>
      </c>
      <c r="AH14918" t="s">
        <v>51</v>
      </c>
      <c r="AJ14918" t="s">
        <v>53</v>
      </c>
      <c r="AK14918" t="s">
        <v>78</v>
      </c>
      <c r="AO14918" t="s">
        <v>5443</v>
      </c>
      <c r="AP14918" s="1">
        <v>45446.586805555555</v>
      </c>
    </row>
    <row r="14919" spans="1:43" x14ac:dyDescent="0.35">
      <c r="A14919" t="s">
        <v>78707</v>
      </c>
      <c r="B14919" t="s">
        <v>1440</v>
      </c>
      <c r="C14919" t="s">
        <v>3295</v>
      </c>
      <c r="F14919" t="s">
        <v>47</v>
      </c>
      <c r="H14919" t="s">
        <v>78708</v>
      </c>
      <c r="J14919" t="s">
        <v>49</v>
      </c>
      <c r="P14919" t="s">
        <v>50</v>
      </c>
      <c r="U14919" s="1">
        <v>45443</v>
      </c>
      <c r="V14919" s="1">
        <v>45443</v>
      </c>
      <c r="W14919" s="1">
        <v>45443.597916666666</v>
      </c>
      <c r="X14919" s="1">
        <v>45443.597916666666</v>
      </c>
      <c r="AC14919" t="s">
        <v>53</v>
      </c>
      <c r="AD14919">
        <v>1000000000</v>
      </c>
      <c r="AE14919" s="1">
        <v>37295</v>
      </c>
      <c r="AG14919" t="s">
        <v>78709</v>
      </c>
      <c r="AH14919" t="s">
        <v>51</v>
      </c>
      <c r="AJ14919" t="s">
        <v>53</v>
      </c>
      <c r="AO14919" t="s">
        <v>5443</v>
      </c>
      <c r="AP14919" s="1">
        <v>45461.365972222222</v>
      </c>
    </row>
    <row r="14920" spans="1:43" x14ac:dyDescent="0.35">
      <c r="A14920" t="s">
        <v>78710</v>
      </c>
      <c r="B14920" t="s">
        <v>5826</v>
      </c>
      <c r="C14920" t="s">
        <v>424</v>
      </c>
      <c r="F14920" t="s">
        <v>47</v>
      </c>
      <c r="H14920" t="s">
        <v>78711</v>
      </c>
      <c r="J14920" t="s">
        <v>49</v>
      </c>
      <c r="P14920" t="s">
        <v>50</v>
      </c>
      <c r="U14920" s="1">
        <v>45443</v>
      </c>
      <c r="V14920" s="1">
        <v>45443</v>
      </c>
      <c r="W14920" s="1">
        <v>45443.379861111112</v>
      </c>
      <c r="X14920" s="1">
        <v>45443.379861111112</v>
      </c>
      <c r="AC14920" t="s">
        <v>53</v>
      </c>
      <c r="AD14920">
        <v>1000000000</v>
      </c>
      <c r="AE14920" s="1">
        <v>37295</v>
      </c>
      <c r="AG14920" t="s">
        <v>78712</v>
      </c>
      <c r="AH14920" t="s">
        <v>51</v>
      </c>
      <c r="AJ14920" t="s">
        <v>53</v>
      </c>
      <c r="AO14920" t="s">
        <v>5443</v>
      </c>
      <c r="AP14920" s="1">
        <v>45471.271527777775</v>
      </c>
    </row>
    <row r="14921" spans="1:43" x14ac:dyDescent="0.35">
      <c r="A14921" t="s">
        <v>78713</v>
      </c>
      <c r="B14921" t="s">
        <v>11221</v>
      </c>
      <c r="C14921" t="s">
        <v>78714</v>
      </c>
      <c r="F14921">
        <v>15756316914</v>
      </c>
      <c r="H14921" t="s">
        <v>78713</v>
      </c>
      <c r="J14921" t="s">
        <v>55107</v>
      </c>
      <c r="K14921" t="s">
        <v>78715</v>
      </c>
      <c r="M14921" t="s">
        <v>74759</v>
      </c>
      <c r="N14921" t="s">
        <v>78716</v>
      </c>
      <c r="O14921">
        <v>88252</v>
      </c>
      <c r="P14921" t="s">
        <v>50</v>
      </c>
      <c r="U14921" s="1">
        <v>45443</v>
      </c>
      <c r="V14921" s="1">
        <v>45443</v>
      </c>
      <c r="W14921" s="1">
        <v>45443.370833333334</v>
      </c>
      <c r="X14921" s="1">
        <v>45443.370833333334</v>
      </c>
      <c r="AC14921" t="s">
        <v>53</v>
      </c>
      <c r="AD14921">
        <v>2973379724</v>
      </c>
      <c r="AE14921" s="1">
        <v>45050.650694444441</v>
      </c>
      <c r="AF14921" t="s">
        <v>55109</v>
      </c>
      <c r="AG14921" t="s">
        <v>78717</v>
      </c>
      <c r="AH14921" t="s">
        <v>51</v>
      </c>
      <c r="AJ14921" t="s">
        <v>53</v>
      </c>
      <c r="AK14921" t="s">
        <v>78</v>
      </c>
      <c r="AO14921" t="s">
        <v>5443</v>
      </c>
    </row>
    <row r="14922" spans="1:43" x14ac:dyDescent="0.35">
      <c r="A14922" t="s">
        <v>78718</v>
      </c>
      <c r="B14922" t="s">
        <v>10900</v>
      </c>
      <c r="C14922" t="s">
        <v>9084</v>
      </c>
      <c r="F14922">
        <v>15755199878</v>
      </c>
      <c r="H14922" t="s">
        <v>78719</v>
      </c>
      <c r="J14922" t="s">
        <v>78720</v>
      </c>
      <c r="K14922" t="s">
        <v>78721</v>
      </c>
      <c r="M14922" t="s">
        <v>14094</v>
      </c>
      <c r="N14922" t="s">
        <v>398</v>
      </c>
      <c r="O14922">
        <v>88030</v>
      </c>
      <c r="P14922" t="s">
        <v>50</v>
      </c>
      <c r="U14922" s="1">
        <v>45443</v>
      </c>
      <c r="V14922" s="1">
        <v>45443</v>
      </c>
      <c r="W14922" s="1">
        <v>45443.500694444447</v>
      </c>
      <c r="X14922" s="1">
        <v>45443.500694444447</v>
      </c>
      <c r="AC14922" t="s">
        <v>53</v>
      </c>
      <c r="AD14922">
        <v>1000000001</v>
      </c>
      <c r="AE14922" s="1">
        <v>39973.351388888892</v>
      </c>
      <c r="AF14922" t="s">
        <v>3377</v>
      </c>
      <c r="AG14922" t="s">
        <v>78722</v>
      </c>
      <c r="AH14922" t="s">
        <v>51</v>
      </c>
      <c r="AJ14922" t="s">
        <v>53</v>
      </c>
      <c r="AK14922" t="s">
        <v>78</v>
      </c>
      <c r="AO14922" t="s">
        <v>5443</v>
      </c>
      <c r="AP14922" s="1">
        <v>45447.759722222225</v>
      </c>
    </row>
    <row r="14923" spans="1:43" x14ac:dyDescent="0.35">
      <c r="A14923" t="s">
        <v>78723</v>
      </c>
      <c r="B14923" t="s">
        <v>70805</v>
      </c>
      <c r="C14923" t="s">
        <v>888</v>
      </c>
      <c r="F14923">
        <v>19703807949</v>
      </c>
      <c r="H14923" t="s">
        <v>78723</v>
      </c>
      <c r="J14923" t="s">
        <v>78724</v>
      </c>
      <c r="K14923" t="s">
        <v>78725</v>
      </c>
      <c r="M14923" t="s">
        <v>55094</v>
      </c>
      <c r="N14923" t="s">
        <v>287</v>
      </c>
      <c r="O14923">
        <v>80701</v>
      </c>
      <c r="P14923" t="s">
        <v>50</v>
      </c>
      <c r="U14923" s="1">
        <v>45443</v>
      </c>
      <c r="V14923" s="1">
        <v>45443</v>
      </c>
      <c r="W14923" s="1">
        <v>45443.511111111111</v>
      </c>
      <c r="X14923" s="1">
        <v>45443.511111111111</v>
      </c>
      <c r="AC14923" t="s">
        <v>53</v>
      </c>
      <c r="AD14923">
        <v>2974118740</v>
      </c>
      <c r="AE14923" s="1">
        <v>45357.767361111109</v>
      </c>
      <c r="AF14923" t="s">
        <v>78726</v>
      </c>
      <c r="AG14923" t="s">
        <v>78727</v>
      </c>
      <c r="AH14923" t="s">
        <v>51</v>
      </c>
      <c r="AJ14923" t="s">
        <v>53</v>
      </c>
      <c r="AK14923" t="s">
        <v>78</v>
      </c>
      <c r="AO14923" t="s">
        <v>5443</v>
      </c>
      <c r="AP14923" s="1">
        <v>45443.519444444442</v>
      </c>
      <c r="AQ14923" s="1">
        <v>45443.520833333336</v>
      </c>
    </row>
    <row r="14924" spans="1:43" x14ac:dyDescent="0.35">
      <c r="A14924" t="s">
        <v>78728</v>
      </c>
      <c r="B14924" t="s">
        <v>78729</v>
      </c>
      <c r="C14924" t="s">
        <v>78645</v>
      </c>
      <c r="F14924" t="s">
        <v>78664</v>
      </c>
      <c r="H14924" t="s">
        <v>69384</v>
      </c>
      <c r="J14924" t="s">
        <v>78647</v>
      </c>
      <c r="K14924" t="s">
        <v>69385</v>
      </c>
      <c r="M14924" t="s">
        <v>525</v>
      </c>
      <c r="N14924" t="s">
        <v>65</v>
      </c>
      <c r="O14924">
        <v>80011</v>
      </c>
      <c r="P14924" t="s">
        <v>50</v>
      </c>
      <c r="U14924" s="1">
        <v>45443</v>
      </c>
      <c r="V14924" s="1">
        <v>45443</v>
      </c>
      <c r="AC14924" t="s">
        <v>53</v>
      </c>
      <c r="AD14924">
        <v>2969514607</v>
      </c>
      <c r="AE14924" s="1">
        <v>38608.590277777781</v>
      </c>
      <c r="AG14924" t="s">
        <v>78730</v>
      </c>
      <c r="AH14924" t="s">
        <v>51</v>
      </c>
      <c r="AJ14924" t="s">
        <v>53</v>
      </c>
      <c r="AO14924" t="s">
        <v>57090</v>
      </c>
    </row>
    <row r="14925" spans="1:43" x14ac:dyDescent="0.35">
      <c r="A14925" t="s">
        <v>78731</v>
      </c>
      <c r="B14925" t="s">
        <v>78732</v>
      </c>
      <c r="C14925" t="s">
        <v>49812</v>
      </c>
      <c r="F14925">
        <v>19706575213</v>
      </c>
      <c r="H14925" t="s">
        <v>78731</v>
      </c>
      <c r="J14925" t="s">
        <v>5239</v>
      </c>
      <c r="K14925" t="s">
        <v>78733</v>
      </c>
      <c r="M14925" t="s">
        <v>18017</v>
      </c>
      <c r="N14925" t="s">
        <v>287</v>
      </c>
      <c r="O14925">
        <v>80631</v>
      </c>
      <c r="P14925" t="s">
        <v>50</v>
      </c>
      <c r="U14925" s="1">
        <v>45444</v>
      </c>
      <c r="V14925" s="1">
        <v>45444</v>
      </c>
      <c r="W14925" s="1">
        <v>45444.033333333333</v>
      </c>
      <c r="X14925" s="1">
        <v>45444.033333333333</v>
      </c>
      <c r="AC14925" t="s">
        <v>53</v>
      </c>
      <c r="AD14925">
        <v>2969475162</v>
      </c>
      <c r="AE14925" s="1">
        <v>37147</v>
      </c>
      <c r="AF14925" t="s">
        <v>5241</v>
      </c>
      <c r="AG14925" t="s">
        <v>78734</v>
      </c>
      <c r="AH14925" t="s">
        <v>51</v>
      </c>
      <c r="AJ14925" t="s">
        <v>53</v>
      </c>
      <c r="AK14925" t="s">
        <v>78</v>
      </c>
      <c r="AO14925" t="s">
        <v>5443</v>
      </c>
    </row>
    <row r="14926" spans="1:43" x14ac:dyDescent="0.35">
      <c r="A14926" t="s">
        <v>78735</v>
      </c>
      <c r="B14926" t="s">
        <v>14865</v>
      </c>
      <c r="C14926" t="s">
        <v>14893</v>
      </c>
      <c r="F14926">
        <v>19709020863</v>
      </c>
      <c r="H14926" t="s">
        <v>78735</v>
      </c>
      <c r="J14926" t="s">
        <v>78736</v>
      </c>
      <c r="K14926" t="s">
        <v>78737</v>
      </c>
      <c r="L14926" t="s">
        <v>78738</v>
      </c>
      <c r="M14926" t="s">
        <v>8958</v>
      </c>
      <c r="N14926" t="s">
        <v>287</v>
      </c>
      <c r="O14926">
        <v>80501</v>
      </c>
      <c r="P14926" t="s">
        <v>50</v>
      </c>
      <c r="U14926" s="1">
        <v>45444</v>
      </c>
      <c r="V14926" s="1">
        <v>45444</v>
      </c>
      <c r="W14926" s="1">
        <v>45444.48333333333</v>
      </c>
      <c r="X14926" s="1">
        <v>45444.48333333333</v>
      </c>
      <c r="AC14926" t="s">
        <v>53</v>
      </c>
      <c r="AD14926">
        <v>1000000001</v>
      </c>
      <c r="AE14926" s="1">
        <v>39973.351388888892</v>
      </c>
      <c r="AF14926" t="s">
        <v>3377</v>
      </c>
      <c r="AG14926" t="s">
        <v>78739</v>
      </c>
      <c r="AH14926" t="s">
        <v>51</v>
      </c>
      <c r="AJ14926" t="s">
        <v>53</v>
      </c>
      <c r="AK14926" t="s">
        <v>78</v>
      </c>
      <c r="AO14926" t="s">
        <v>51552</v>
      </c>
    </row>
    <row r="14927" spans="1:43" x14ac:dyDescent="0.35">
      <c r="A14927" t="s">
        <v>78740</v>
      </c>
      <c r="B14927" t="s">
        <v>14920</v>
      </c>
      <c r="C14927" t="s">
        <v>1540</v>
      </c>
      <c r="F14927">
        <v>15752004032</v>
      </c>
      <c r="H14927" t="s">
        <v>78740</v>
      </c>
      <c r="K14927" t="s">
        <v>78741</v>
      </c>
      <c r="M14927" t="s">
        <v>3678</v>
      </c>
      <c r="N14927" t="s">
        <v>39956</v>
      </c>
      <c r="O14927">
        <v>88220</v>
      </c>
      <c r="P14927" t="s">
        <v>50</v>
      </c>
      <c r="U14927" s="1">
        <v>45444</v>
      </c>
      <c r="V14927" s="1">
        <v>45444</v>
      </c>
      <c r="W14927" s="1">
        <v>45444.711805555555</v>
      </c>
      <c r="X14927" s="1">
        <v>45444.711805555555</v>
      </c>
      <c r="AC14927" t="s">
        <v>53</v>
      </c>
      <c r="AD14927">
        <v>1000000001</v>
      </c>
      <c r="AE14927" s="1">
        <v>39973.351388888892</v>
      </c>
      <c r="AF14927" t="s">
        <v>3377</v>
      </c>
      <c r="AG14927" t="s">
        <v>78742</v>
      </c>
      <c r="AH14927" t="s">
        <v>51</v>
      </c>
      <c r="AJ14927" t="s">
        <v>53</v>
      </c>
      <c r="AK14927" t="s">
        <v>78</v>
      </c>
      <c r="AO14927" t="s">
        <v>51983</v>
      </c>
      <c r="AP14927" s="1">
        <v>45444.72152777778</v>
      </c>
    </row>
    <row r="14928" spans="1:43" x14ac:dyDescent="0.35">
      <c r="A14928" t="s">
        <v>78743</v>
      </c>
      <c r="B14928" t="s">
        <v>78744</v>
      </c>
      <c r="C14928" t="s">
        <v>1614</v>
      </c>
      <c r="F14928">
        <v>15052641692</v>
      </c>
      <c r="H14928" t="s">
        <v>78743</v>
      </c>
      <c r="J14928" t="s">
        <v>78745</v>
      </c>
      <c r="K14928" t="s">
        <v>78746</v>
      </c>
      <c r="M14928" t="s">
        <v>40635</v>
      </c>
      <c r="N14928" t="s">
        <v>398</v>
      </c>
      <c r="O14928">
        <v>88256</v>
      </c>
      <c r="P14928" t="s">
        <v>50</v>
      </c>
      <c r="U14928" s="1">
        <v>45444</v>
      </c>
      <c r="V14928" s="1">
        <v>45444</v>
      </c>
      <c r="W14928" s="1">
        <v>45444.463888888888</v>
      </c>
      <c r="X14928" s="1">
        <v>45444.463888888888</v>
      </c>
      <c r="AC14928" t="s">
        <v>53</v>
      </c>
      <c r="AD14928">
        <v>2974684618</v>
      </c>
      <c r="AE14928" s="1">
        <v>45448.659722222219</v>
      </c>
      <c r="AF14928" t="s">
        <v>78747</v>
      </c>
      <c r="AG14928" t="s">
        <v>78748</v>
      </c>
      <c r="AH14928" t="s">
        <v>51</v>
      </c>
      <c r="AJ14928" t="s">
        <v>53</v>
      </c>
      <c r="AK14928" t="s">
        <v>78</v>
      </c>
      <c r="AO14928" t="s">
        <v>5443</v>
      </c>
      <c r="AP14928" s="1">
        <v>45458.427777777775</v>
      </c>
      <c r="AQ14928" s="1">
        <v>45449.561111111114</v>
      </c>
    </row>
    <row r="14929" spans="1:43" x14ac:dyDescent="0.35">
      <c r="A14929" t="s">
        <v>78749</v>
      </c>
      <c r="B14929" t="s">
        <v>4903</v>
      </c>
      <c r="C14929" t="s">
        <v>10306</v>
      </c>
      <c r="F14929">
        <v>15757798490</v>
      </c>
      <c r="H14929" t="s">
        <v>78750</v>
      </c>
      <c r="K14929" t="s">
        <v>78751</v>
      </c>
      <c r="M14929" t="s">
        <v>3124</v>
      </c>
      <c r="N14929" t="s">
        <v>398</v>
      </c>
      <c r="O14929">
        <v>87035</v>
      </c>
      <c r="P14929" t="s">
        <v>50</v>
      </c>
      <c r="U14929" s="1">
        <v>45445</v>
      </c>
      <c r="V14929" s="1">
        <v>45445</v>
      </c>
      <c r="W14929" s="1">
        <v>45445.681250000001</v>
      </c>
      <c r="X14929" s="1">
        <v>45445.681250000001</v>
      </c>
      <c r="AC14929" t="s">
        <v>53</v>
      </c>
      <c r="AD14929">
        <v>1000000001</v>
      </c>
      <c r="AE14929" s="1">
        <v>39973.351388888892</v>
      </c>
      <c r="AF14929" t="s">
        <v>3377</v>
      </c>
      <c r="AG14929" t="s">
        <v>78752</v>
      </c>
      <c r="AH14929" t="s">
        <v>51</v>
      </c>
      <c r="AJ14929" t="s">
        <v>53</v>
      </c>
      <c r="AK14929" t="s">
        <v>78</v>
      </c>
      <c r="AO14929" t="s">
        <v>51552</v>
      </c>
    </row>
    <row r="14930" spans="1:43" x14ac:dyDescent="0.35">
      <c r="A14930" t="s">
        <v>78753</v>
      </c>
      <c r="B14930" t="s">
        <v>43707</v>
      </c>
      <c r="C14930" t="s">
        <v>89</v>
      </c>
      <c r="F14930" t="s">
        <v>78754</v>
      </c>
      <c r="H14930" t="s">
        <v>78753</v>
      </c>
      <c r="J14930" t="s">
        <v>78755</v>
      </c>
      <c r="N14930" t="s">
        <v>637</v>
      </c>
      <c r="O14930">
        <v>78759</v>
      </c>
      <c r="P14930" t="s">
        <v>50</v>
      </c>
      <c r="U14930" s="1">
        <v>45445</v>
      </c>
      <c r="V14930" s="1">
        <v>45445</v>
      </c>
      <c r="W14930" s="1">
        <v>45445.942361111112</v>
      </c>
      <c r="X14930" s="1">
        <v>45445.942361111112</v>
      </c>
      <c r="AC14930" t="s">
        <v>53</v>
      </c>
      <c r="AD14930">
        <v>1000000001</v>
      </c>
      <c r="AE14930" s="1">
        <v>39973.351388888892</v>
      </c>
      <c r="AF14930" t="s">
        <v>3377</v>
      </c>
      <c r="AG14930" t="s">
        <v>78756</v>
      </c>
      <c r="AH14930" t="s">
        <v>51</v>
      </c>
      <c r="AJ14930" t="s">
        <v>53</v>
      </c>
      <c r="AK14930" t="s">
        <v>78</v>
      </c>
      <c r="AO14930" t="s">
        <v>5443</v>
      </c>
    </row>
    <row r="14931" spans="1:43" x14ac:dyDescent="0.35">
      <c r="A14931" t="s">
        <v>78757</v>
      </c>
      <c r="B14931" t="s">
        <v>78758</v>
      </c>
      <c r="C14931" t="s">
        <v>2482</v>
      </c>
      <c r="F14931" t="s">
        <v>78759</v>
      </c>
      <c r="H14931" t="s">
        <v>78757</v>
      </c>
      <c r="J14931" t="s">
        <v>78760</v>
      </c>
      <c r="N14931" t="s">
        <v>287</v>
      </c>
      <c r="O14931">
        <v>80644</v>
      </c>
      <c r="P14931" t="s">
        <v>50</v>
      </c>
      <c r="U14931" s="1">
        <v>45446</v>
      </c>
      <c r="V14931" s="1">
        <v>45446</v>
      </c>
      <c r="W14931" s="1">
        <v>45446.682638888888</v>
      </c>
      <c r="X14931" s="1">
        <v>45446.682638888888</v>
      </c>
      <c r="AC14931" t="s">
        <v>53</v>
      </c>
      <c r="AD14931">
        <v>2969770639</v>
      </c>
      <c r="AE14931" s="1">
        <v>43095.628472222219</v>
      </c>
      <c r="AF14931" t="s">
        <v>78761</v>
      </c>
      <c r="AG14931" t="s">
        <v>78762</v>
      </c>
      <c r="AH14931" t="s">
        <v>51</v>
      </c>
      <c r="AJ14931" t="s">
        <v>53</v>
      </c>
      <c r="AK14931" t="s">
        <v>78</v>
      </c>
      <c r="AO14931" t="s">
        <v>5443</v>
      </c>
      <c r="AP14931" s="1">
        <v>45446.686111111114</v>
      </c>
    </row>
    <row r="14932" spans="1:43" x14ac:dyDescent="0.35">
      <c r="A14932" t="s">
        <v>78763</v>
      </c>
      <c r="B14932" t="s">
        <v>39442</v>
      </c>
      <c r="C14932" t="s">
        <v>12233</v>
      </c>
      <c r="F14932">
        <v>13035246927</v>
      </c>
      <c r="H14932" t="s">
        <v>78763</v>
      </c>
      <c r="J14932" t="s">
        <v>78764</v>
      </c>
      <c r="K14932" t="s">
        <v>78765</v>
      </c>
      <c r="M14932" t="s">
        <v>32551</v>
      </c>
      <c r="N14932" t="s">
        <v>287</v>
      </c>
      <c r="O14932">
        <v>80403</v>
      </c>
      <c r="P14932" t="s">
        <v>50</v>
      </c>
      <c r="U14932" s="1">
        <v>45446</v>
      </c>
      <c r="V14932" s="1">
        <v>45446</v>
      </c>
      <c r="W14932" s="1">
        <v>45446.454861111109</v>
      </c>
      <c r="X14932" s="1">
        <v>45446.454861111109</v>
      </c>
      <c r="AC14932" t="s">
        <v>53</v>
      </c>
      <c r="AD14932">
        <v>2974119040</v>
      </c>
      <c r="AE14932" s="1">
        <v>45357.839583333334</v>
      </c>
      <c r="AF14932" t="s">
        <v>78766</v>
      </c>
      <c r="AG14932" t="s">
        <v>78767</v>
      </c>
      <c r="AH14932" t="s">
        <v>51</v>
      </c>
      <c r="AJ14932" t="s">
        <v>53</v>
      </c>
      <c r="AK14932" t="s">
        <v>78</v>
      </c>
      <c r="AO14932" t="s">
        <v>5443</v>
      </c>
      <c r="AP14932" s="1">
        <v>45470.336111111108</v>
      </c>
    </row>
    <row r="14933" spans="1:43" x14ac:dyDescent="0.35">
      <c r="A14933" t="s">
        <v>78768</v>
      </c>
      <c r="B14933" t="s">
        <v>78769</v>
      </c>
      <c r="C14933" t="s">
        <v>2188</v>
      </c>
      <c r="H14933" t="s">
        <v>78770</v>
      </c>
      <c r="J14933" t="s">
        <v>77147</v>
      </c>
      <c r="K14933" t="s">
        <v>78771</v>
      </c>
      <c r="M14933" t="s">
        <v>77149</v>
      </c>
      <c r="N14933" t="s">
        <v>20395</v>
      </c>
      <c r="O14933">
        <v>54660</v>
      </c>
      <c r="P14933" t="s">
        <v>50</v>
      </c>
      <c r="U14933" s="1">
        <v>45446</v>
      </c>
      <c r="V14933" s="1">
        <v>45446</v>
      </c>
      <c r="AC14933" t="s">
        <v>51</v>
      </c>
      <c r="AD14933">
        <v>2969528506</v>
      </c>
      <c r="AE14933" s="1">
        <v>39379.574999999997</v>
      </c>
      <c r="AG14933" t="s">
        <v>78772</v>
      </c>
      <c r="AH14933" t="s">
        <v>51</v>
      </c>
      <c r="AJ14933" t="s">
        <v>53</v>
      </c>
      <c r="AO14933" t="s">
        <v>5443</v>
      </c>
    </row>
    <row r="14934" spans="1:43" x14ac:dyDescent="0.35">
      <c r="A14934" t="s">
        <v>78773</v>
      </c>
      <c r="B14934" t="s">
        <v>16603</v>
      </c>
      <c r="C14934" t="s">
        <v>1982</v>
      </c>
      <c r="F14934" t="s">
        <v>78774</v>
      </c>
      <c r="H14934" t="s">
        <v>78773</v>
      </c>
      <c r="J14934" t="s">
        <v>78775</v>
      </c>
      <c r="K14934" t="s">
        <v>78776</v>
      </c>
      <c r="M14934" t="s">
        <v>12936</v>
      </c>
      <c r="N14934" t="s">
        <v>5479</v>
      </c>
      <c r="O14934">
        <v>82007</v>
      </c>
      <c r="P14934" t="s">
        <v>50</v>
      </c>
      <c r="U14934" s="1">
        <v>45446</v>
      </c>
      <c r="V14934" s="1">
        <v>45446</v>
      </c>
      <c r="AC14934" t="s">
        <v>51</v>
      </c>
      <c r="AD14934">
        <v>2972078241</v>
      </c>
      <c r="AE14934" s="1">
        <v>44720.500694444447</v>
      </c>
      <c r="AG14934" t="s">
        <v>78777</v>
      </c>
      <c r="AH14934" t="s">
        <v>51</v>
      </c>
      <c r="AJ14934" t="s">
        <v>53</v>
      </c>
      <c r="AO14934" t="s">
        <v>5443</v>
      </c>
    </row>
    <row r="14935" spans="1:43" x14ac:dyDescent="0.35">
      <c r="A14935" t="s">
        <v>78778</v>
      </c>
      <c r="B14935" t="s">
        <v>1757</v>
      </c>
      <c r="C14935" t="s">
        <v>2615</v>
      </c>
      <c r="F14935">
        <v>19157779996</v>
      </c>
      <c r="H14935" t="s">
        <v>78779</v>
      </c>
      <c r="J14935" t="s">
        <v>78780</v>
      </c>
      <c r="K14935" t="s">
        <v>78781</v>
      </c>
      <c r="M14935" t="s">
        <v>75110</v>
      </c>
      <c r="N14935" t="s">
        <v>398</v>
      </c>
      <c r="O14935">
        <v>88265</v>
      </c>
      <c r="P14935" t="s">
        <v>50</v>
      </c>
      <c r="U14935" s="1">
        <v>45446</v>
      </c>
      <c r="V14935" s="1">
        <v>45446</v>
      </c>
      <c r="W14935" s="1">
        <v>45446.454861111109</v>
      </c>
      <c r="X14935" s="1">
        <v>45446.454861111109</v>
      </c>
      <c r="AC14935" t="s">
        <v>53</v>
      </c>
      <c r="AD14935">
        <v>2974681152</v>
      </c>
      <c r="AE14935" s="1">
        <v>45446.597916666666</v>
      </c>
      <c r="AF14935" t="s">
        <v>78782</v>
      </c>
      <c r="AG14935" t="s">
        <v>78783</v>
      </c>
      <c r="AH14935" t="s">
        <v>51</v>
      </c>
      <c r="AJ14935" t="s">
        <v>53</v>
      </c>
      <c r="AK14935" t="s">
        <v>78</v>
      </c>
      <c r="AO14935" t="s">
        <v>5443</v>
      </c>
      <c r="AP14935" s="1">
        <v>45476.404166666667</v>
      </c>
      <c r="AQ14935" s="1">
        <v>45454.438194444447</v>
      </c>
    </row>
    <row r="14936" spans="1:43" x14ac:dyDescent="0.35">
      <c r="A14936" t="s">
        <v>78784</v>
      </c>
      <c r="B14936" t="s">
        <v>13156</v>
      </c>
      <c r="C14936" t="s">
        <v>530</v>
      </c>
      <c r="F14936">
        <v>17203043680</v>
      </c>
      <c r="H14936" t="s">
        <v>78785</v>
      </c>
      <c r="J14936" t="s">
        <v>78786</v>
      </c>
      <c r="K14936" t="s">
        <v>78787</v>
      </c>
      <c r="M14936" t="s">
        <v>4791</v>
      </c>
      <c r="N14936" t="s">
        <v>287</v>
      </c>
      <c r="O14936">
        <v>80470</v>
      </c>
      <c r="P14936" t="s">
        <v>50</v>
      </c>
      <c r="U14936" s="1">
        <v>45446</v>
      </c>
      <c r="V14936" s="1">
        <v>45446</v>
      </c>
      <c r="W14936" s="1">
        <v>45446.754166666666</v>
      </c>
      <c r="X14936" s="1">
        <v>45446.754166666666</v>
      </c>
      <c r="AC14936" t="s">
        <v>53</v>
      </c>
      <c r="AD14936">
        <v>2974682226</v>
      </c>
      <c r="AE14936" s="1">
        <v>45447.375</v>
      </c>
      <c r="AF14936" t="s">
        <v>78788</v>
      </c>
      <c r="AG14936" t="s">
        <v>78789</v>
      </c>
      <c r="AH14936" t="s">
        <v>51</v>
      </c>
      <c r="AJ14936" t="s">
        <v>53</v>
      </c>
      <c r="AK14936" t="s">
        <v>78</v>
      </c>
      <c r="AO14936" t="s">
        <v>5443</v>
      </c>
      <c r="AP14936" s="1">
        <v>45446.746527777781</v>
      </c>
    </row>
    <row r="14937" spans="1:43" x14ac:dyDescent="0.35">
      <c r="A14937" t="s">
        <v>78790</v>
      </c>
      <c r="B14937" t="s">
        <v>4445</v>
      </c>
      <c r="C14937" t="s">
        <v>3834</v>
      </c>
      <c r="F14937" t="s">
        <v>78791</v>
      </c>
      <c r="H14937" t="s">
        <v>78790</v>
      </c>
      <c r="J14937" t="s">
        <v>78792</v>
      </c>
      <c r="K14937" t="s">
        <v>78793</v>
      </c>
      <c r="M14937" t="s">
        <v>3571</v>
      </c>
      <c r="N14937" t="s">
        <v>65</v>
      </c>
      <c r="O14937">
        <v>80022</v>
      </c>
      <c r="P14937" t="s">
        <v>50</v>
      </c>
      <c r="U14937" s="1">
        <v>45446</v>
      </c>
      <c r="V14937" s="1">
        <v>45446</v>
      </c>
      <c r="W14937" s="1">
        <v>45454.699305555558</v>
      </c>
      <c r="X14937" s="1">
        <v>45454.699305555558</v>
      </c>
      <c r="AC14937" t="s">
        <v>53</v>
      </c>
      <c r="AD14937">
        <v>2969510156</v>
      </c>
      <c r="AE14937" s="1">
        <v>38358.413194444445</v>
      </c>
      <c r="AF14937" t="s">
        <v>78794</v>
      </c>
      <c r="AG14937" t="s">
        <v>78795</v>
      </c>
      <c r="AH14937" t="s">
        <v>51</v>
      </c>
      <c r="AJ14937" t="s">
        <v>53</v>
      </c>
      <c r="AO14937" t="s">
        <v>5443</v>
      </c>
    </row>
    <row r="14938" spans="1:43" x14ac:dyDescent="0.35">
      <c r="A14938" t="s">
        <v>78796</v>
      </c>
      <c r="B14938" t="s">
        <v>75484</v>
      </c>
      <c r="C14938" t="s">
        <v>2073</v>
      </c>
      <c r="F14938">
        <v>17195658376</v>
      </c>
      <c r="H14938" t="s">
        <v>75483</v>
      </c>
      <c r="J14938" t="s">
        <v>75485</v>
      </c>
      <c r="K14938" t="s">
        <v>75486</v>
      </c>
      <c r="M14938" t="s">
        <v>672</v>
      </c>
      <c r="N14938" t="s">
        <v>287</v>
      </c>
      <c r="O14938">
        <v>81007</v>
      </c>
      <c r="P14938" t="s">
        <v>50</v>
      </c>
      <c r="U14938" s="1">
        <v>45446</v>
      </c>
      <c r="V14938" s="1">
        <v>45446</v>
      </c>
      <c r="W14938" s="1">
        <v>45446.576388888891</v>
      </c>
      <c r="X14938" s="1">
        <v>45446.576388888891</v>
      </c>
      <c r="AC14938" t="s">
        <v>53</v>
      </c>
      <c r="AD14938">
        <v>1000000001</v>
      </c>
      <c r="AE14938" s="1">
        <v>39973.351388888892</v>
      </c>
      <c r="AF14938" t="s">
        <v>3377</v>
      </c>
      <c r="AG14938" t="s">
        <v>78797</v>
      </c>
      <c r="AH14938" t="s">
        <v>51</v>
      </c>
      <c r="AJ14938" t="s">
        <v>53</v>
      </c>
      <c r="AK14938" t="s">
        <v>78</v>
      </c>
      <c r="AO14938" t="s">
        <v>51552</v>
      </c>
    </row>
    <row r="14939" spans="1:43" x14ac:dyDescent="0.35">
      <c r="A14939" t="s">
        <v>78798</v>
      </c>
      <c r="B14939" t="s">
        <v>7792</v>
      </c>
      <c r="C14939" t="s">
        <v>2923</v>
      </c>
      <c r="F14939">
        <v>4328038363</v>
      </c>
      <c r="G14939">
        <v>4328038363</v>
      </c>
      <c r="H14939" t="s">
        <v>78799</v>
      </c>
      <c r="J14939" t="s">
        <v>5271</v>
      </c>
      <c r="M14939" t="s">
        <v>15231</v>
      </c>
      <c r="N14939" t="s">
        <v>798</v>
      </c>
      <c r="O14939">
        <v>79772</v>
      </c>
      <c r="P14939" t="s">
        <v>50</v>
      </c>
      <c r="U14939" s="1">
        <v>45446</v>
      </c>
      <c r="V14939" s="1">
        <v>45446</v>
      </c>
      <c r="W14939" s="1">
        <v>45446.48541666667</v>
      </c>
      <c r="X14939" s="1">
        <v>45446.48541666667</v>
      </c>
      <c r="AC14939" t="s">
        <v>53</v>
      </c>
      <c r="AD14939">
        <v>1000000001</v>
      </c>
      <c r="AE14939" s="1">
        <v>39973.351388888892</v>
      </c>
      <c r="AF14939" t="s">
        <v>3377</v>
      </c>
      <c r="AG14939" t="s">
        <v>78800</v>
      </c>
      <c r="AH14939" t="s">
        <v>51</v>
      </c>
      <c r="AJ14939" t="s">
        <v>53</v>
      </c>
      <c r="AK14939" t="s">
        <v>78</v>
      </c>
      <c r="AO14939" t="s">
        <v>5443</v>
      </c>
      <c r="AP14939" s="1">
        <v>45446.933333333334</v>
      </c>
    </row>
    <row r="14940" spans="1:43" x14ac:dyDescent="0.35">
      <c r="A14940" t="s">
        <v>78801</v>
      </c>
      <c r="B14940" t="s">
        <v>78802</v>
      </c>
      <c r="C14940" t="s">
        <v>45</v>
      </c>
      <c r="F14940">
        <v>17197381162</v>
      </c>
      <c r="H14940" t="s">
        <v>78801</v>
      </c>
      <c r="K14940" t="s">
        <v>78803</v>
      </c>
      <c r="M14940" t="s">
        <v>1994</v>
      </c>
      <c r="N14940" t="s">
        <v>287</v>
      </c>
      <c r="O14940">
        <v>81089</v>
      </c>
      <c r="P14940" t="s">
        <v>50</v>
      </c>
      <c r="U14940" s="1">
        <v>45446</v>
      </c>
      <c r="V14940" s="1">
        <v>45446</v>
      </c>
      <c r="W14940" s="1">
        <v>45446.316666666666</v>
      </c>
      <c r="X14940" s="1">
        <v>45446.316666666666</v>
      </c>
      <c r="AC14940" t="s">
        <v>53</v>
      </c>
      <c r="AD14940">
        <v>1000000001</v>
      </c>
      <c r="AE14940" s="1">
        <v>39973.351388888892</v>
      </c>
      <c r="AF14940" t="s">
        <v>3377</v>
      </c>
      <c r="AG14940" t="s">
        <v>78804</v>
      </c>
      <c r="AH14940" t="s">
        <v>51</v>
      </c>
      <c r="AJ14940" t="s">
        <v>53</v>
      </c>
      <c r="AK14940" t="s">
        <v>78</v>
      </c>
      <c r="AO14940" t="s">
        <v>5443</v>
      </c>
      <c r="AP14940" s="1">
        <v>45449.811805555553</v>
      </c>
      <c r="AQ14940" s="1">
        <v>45446.324305555558</v>
      </c>
    </row>
    <row r="14941" spans="1:43" x14ac:dyDescent="0.35">
      <c r="A14941" t="s">
        <v>78805</v>
      </c>
      <c r="B14941" t="s">
        <v>78806</v>
      </c>
      <c r="C14941" t="s">
        <v>9358</v>
      </c>
      <c r="F14941" t="s">
        <v>78807</v>
      </c>
      <c r="H14941" t="s">
        <v>78805</v>
      </c>
      <c r="J14941" t="s">
        <v>78808</v>
      </c>
      <c r="K14941" t="s">
        <v>78809</v>
      </c>
      <c r="M14941" t="s">
        <v>2378</v>
      </c>
      <c r="N14941" t="s">
        <v>287</v>
      </c>
      <c r="O14941">
        <v>80525</v>
      </c>
      <c r="P14941" t="s">
        <v>50</v>
      </c>
      <c r="U14941" s="1">
        <v>45446</v>
      </c>
      <c r="V14941" s="1">
        <v>45446</v>
      </c>
      <c r="W14941" s="1">
        <v>45446.418055555558</v>
      </c>
      <c r="X14941" s="1">
        <v>45446.418055555558</v>
      </c>
      <c r="AC14941" t="s">
        <v>53</v>
      </c>
      <c r="AD14941">
        <v>1000000001</v>
      </c>
      <c r="AE14941" s="1">
        <v>39973.351388888892</v>
      </c>
      <c r="AF14941" t="s">
        <v>3377</v>
      </c>
      <c r="AG14941" t="s">
        <v>78810</v>
      </c>
      <c r="AH14941" t="s">
        <v>51</v>
      </c>
      <c r="AJ14941" t="s">
        <v>53</v>
      </c>
      <c r="AK14941" t="s">
        <v>78</v>
      </c>
      <c r="AO14941" t="s">
        <v>5443</v>
      </c>
      <c r="AP14941" s="1">
        <v>45446.413888888892</v>
      </c>
    </row>
    <row r="14942" spans="1:43" x14ac:dyDescent="0.35">
      <c r="A14942" t="s">
        <v>78811</v>
      </c>
      <c r="B14942" t="s">
        <v>78812</v>
      </c>
      <c r="C14942" t="s">
        <v>4162</v>
      </c>
      <c r="F14942" t="s">
        <v>78813</v>
      </c>
      <c r="H14942" t="s">
        <v>78811</v>
      </c>
      <c r="J14942" t="s">
        <v>78814</v>
      </c>
      <c r="P14942" t="s">
        <v>50</v>
      </c>
      <c r="U14942" s="1">
        <v>45446</v>
      </c>
      <c r="V14942" s="1">
        <v>45446</v>
      </c>
      <c r="W14942" s="1">
        <v>45446.429861111108</v>
      </c>
      <c r="X14942" s="1">
        <v>45446.429861111108</v>
      </c>
      <c r="AC14942" t="s">
        <v>53</v>
      </c>
      <c r="AD14942">
        <v>2973788981</v>
      </c>
      <c r="AE14942" s="1">
        <v>45233.1</v>
      </c>
      <c r="AF14942" t="s">
        <v>78815</v>
      </c>
      <c r="AG14942" t="s">
        <v>78816</v>
      </c>
      <c r="AH14942" t="s">
        <v>51</v>
      </c>
      <c r="AJ14942" t="s">
        <v>53</v>
      </c>
      <c r="AK14942" t="s">
        <v>78</v>
      </c>
      <c r="AO14942" t="s">
        <v>5443</v>
      </c>
      <c r="AP14942" s="1">
        <v>45468.075694444444</v>
      </c>
      <c r="AQ14942" s="1">
        <v>45468.072916666664</v>
      </c>
    </row>
    <row r="14943" spans="1:43" x14ac:dyDescent="0.35">
      <c r="A14943" t="s">
        <v>78817</v>
      </c>
      <c r="B14943" t="s">
        <v>78818</v>
      </c>
      <c r="C14943" t="s">
        <v>1471</v>
      </c>
      <c r="D14943" t="s">
        <v>21115</v>
      </c>
      <c r="F14943" t="s">
        <v>47</v>
      </c>
      <c r="H14943" t="s">
        <v>78819</v>
      </c>
      <c r="J14943" t="s">
        <v>49</v>
      </c>
      <c r="P14943" t="s">
        <v>50</v>
      </c>
      <c r="U14943" s="1">
        <v>45446</v>
      </c>
      <c r="V14943" s="1">
        <v>45446</v>
      </c>
      <c r="W14943" s="1">
        <v>45446.616666666669</v>
      </c>
      <c r="X14943" s="1">
        <v>45446.616666666669</v>
      </c>
      <c r="AC14943" t="s">
        <v>53</v>
      </c>
      <c r="AD14943">
        <v>1000000000</v>
      </c>
      <c r="AE14943" s="1">
        <v>37295</v>
      </c>
      <c r="AG14943" t="s">
        <v>78820</v>
      </c>
      <c r="AH14943" t="s">
        <v>51</v>
      </c>
      <c r="AJ14943" t="s">
        <v>53</v>
      </c>
      <c r="AO14943" t="s">
        <v>5443</v>
      </c>
      <c r="AP14943" s="1">
        <v>45446.574305555558</v>
      </c>
    </row>
    <row r="14944" spans="1:43" x14ac:dyDescent="0.35">
      <c r="A14944" t="s">
        <v>78821</v>
      </c>
      <c r="B14944" t="s">
        <v>78822</v>
      </c>
      <c r="C14944" t="s">
        <v>27637</v>
      </c>
      <c r="F14944">
        <v>17207711840</v>
      </c>
      <c r="H14944" t="s">
        <v>78823</v>
      </c>
      <c r="J14944" t="s">
        <v>78824</v>
      </c>
      <c r="K14944" t="s">
        <v>78825</v>
      </c>
      <c r="M14944" t="s">
        <v>148</v>
      </c>
      <c r="N14944" t="s">
        <v>637</v>
      </c>
      <c r="O14944">
        <v>79938</v>
      </c>
      <c r="P14944" t="s">
        <v>50</v>
      </c>
      <c r="U14944" s="1">
        <v>45447</v>
      </c>
      <c r="V14944" s="1">
        <v>45447</v>
      </c>
      <c r="W14944" s="1">
        <v>45447.633333333331</v>
      </c>
      <c r="X14944" s="1">
        <v>45447.633333333331</v>
      </c>
      <c r="AC14944" t="s">
        <v>53</v>
      </c>
      <c r="AD14944">
        <v>2974682987</v>
      </c>
      <c r="AE14944" s="1">
        <v>45447.651388888888</v>
      </c>
      <c r="AF14944" t="s">
        <v>78826</v>
      </c>
      <c r="AG14944" t="s">
        <v>78827</v>
      </c>
      <c r="AH14944" t="s">
        <v>51</v>
      </c>
      <c r="AJ14944" t="s">
        <v>53</v>
      </c>
      <c r="AK14944" t="s">
        <v>78</v>
      </c>
      <c r="AO14944" t="s">
        <v>5443</v>
      </c>
      <c r="AP14944" s="1">
        <v>45448.344444444447</v>
      </c>
      <c r="AQ14944" s="1">
        <v>45447.725694444445</v>
      </c>
    </row>
    <row r="14945" spans="1:43" x14ac:dyDescent="0.35">
      <c r="A14945" t="s">
        <v>78828</v>
      </c>
      <c r="B14945" t="s">
        <v>32896</v>
      </c>
      <c r="C14945" t="s">
        <v>10306</v>
      </c>
      <c r="F14945" t="s">
        <v>78829</v>
      </c>
      <c r="H14945" t="s">
        <v>78830</v>
      </c>
      <c r="J14945" t="s">
        <v>78831</v>
      </c>
      <c r="K14945" t="s">
        <v>78832</v>
      </c>
      <c r="M14945" t="s">
        <v>1333</v>
      </c>
      <c r="N14945" t="s">
        <v>65</v>
      </c>
      <c r="O14945">
        <v>80110</v>
      </c>
      <c r="P14945" t="s">
        <v>50</v>
      </c>
      <c r="U14945" s="1">
        <v>45447</v>
      </c>
      <c r="V14945" s="1">
        <v>45447</v>
      </c>
      <c r="W14945" s="1">
        <v>45447.609722222223</v>
      </c>
      <c r="X14945" s="1">
        <v>45447.609722222223</v>
      </c>
      <c r="AC14945" t="s">
        <v>53</v>
      </c>
      <c r="AD14945">
        <v>2970044027</v>
      </c>
      <c r="AE14945" s="1">
        <v>44243.307638888888</v>
      </c>
      <c r="AF14945" t="s">
        <v>78833</v>
      </c>
      <c r="AG14945" t="s">
        <v>78834</v>
      </c>
      <c r="AH14945" t="s">
        <v>51</v>
      </c>
      <c r="AJ14945" t="s">
        <v>53</v>
      </c>
      <c r="AK14945" t="s">
        <v>78</v>
      </c>
      <c r="AO14945" t="s">
        <v>5443</v>
      </c>
      <c r="AP14945" s="1">
        <v>45472.472222222219</v>
      </c>
      <c r="AQ14945" s="1">
        <v>45447.640277777777</v>
      </c>
    </row>
    <row r="14946" spans="1:43" x14ac:dyDescent="0.35">
      <c r="A14946" t="s">
        <v>78835</v>
      </c>
      <c r="B14946" t="s">
        <v>78836</v>
      </c>
      <c r="C14946" t="s">
        <v>3912</v>
      </c>
      <c r="F14946" t="s">
        <v>78837</v>
      </c>
      <c r="H14946" t="s">
        <v>78835</v>
      </c>
      <c r="J14946" t="s">
        <v>78838</v>
      </c>
      <c r="K14946" t="s">
        <v>78839</v>
      </c>
      <c r="M14946" t="s">
        <v>3053</v>
      </c>
      <c r="N14946" t="s">
        <v>798</v>
      </c>
      <c r="O14946">
        <v>77040</v>
      </c>
      <c r="P14946" t="s">
        <v>50</v>
      </c>
      <c r="U14946" s="1">
        <v>45447</v>
      </c>
      <c r="V14946" s="1">
        <v>45447</v>
      </c>
      <c r="AC14946" t="s">
        <v>53</v>
      </c>
      <c r="AD14946">
        <v>2969858782</v>
      </c>
      <c r="AE14946" s="1">
        <v>43441.561805555553</v>
      </c>
      <c r="AG14946" t="s">
        <v>78840</v>
      </c>
      <c r="AH14946" t="s">
        <v>51</v>
      </c>
      <c r="AJ14946" t="s">
        <v>53</v>
      </c>
      <c r="AO14946" t="s">
        <v>5443</v>
      </c>
    </row>
    <row r="14947" spans="1:43" x14ac:dyDescent="0.35">
      <c r="A14947" t="s">
        <v>78841</v>
      </c>
      <c r="B14947" t="s">
        <v>78842</v>
      </c>
      <c r="C14947" t="s">
        <v>78843</v>
      </c>
      <c r="F14947">
        <v>15752215854</v>
      </c>
      <c r="H14947" t="s">
        <v>78841</v>
      </c>
      <c r="J14947" t="s">
        <v>78844</v>
      </c>
      <c r="K14947" t="s">
        <v>78845</v>
      </c>
      <c r="L14947" t="s">
        <v>78846</v>
      </c>
      <c r="M14947" t="s">
        <v>8766</v>
      </c>
      <c r="N14947" t="s">
        <v>13537</v>
      </c>
      <c r="O14947">
        <v>58801</v>
      </c>
      <c r="P14947" t="s">
        <v>50</v>
      </c>
      <c r="U14947" s="1">
        <v>45447</v>
      </c>
      <c r="V14947" s="1">
        <v>45447</v>
      </c>
      <c r="W14947" s="1">
        <v>45447.607638888891</v>
      </c>
      <c r="X14947" s="1">
        <v>45447.607638888891</v>
      </c>
      <c r="AC14947" t="s">
        <v>53</v>
      </c>
      <c r="AD14947">
        <v>2969828972</v>
      </c>
      <c r="AE14947" s="1">
        <v>43334.647222222222</v>
      </c>
      <c r="AF14947" t="s">
        <v>78847</v>
      </c>
      <c r="AG14947" t="s">
        <v>78848</v>
      </c>
      <c r="AH14947" t="s">
        <v>51</v>
      </c>
      <c r="AJ14947" t="s">
        <v>53</v>
      </c>
      <c r="AK14947" t="s">
        <v>78</v>
      </c>
      <c r="AO14947" t="s">
        <v>5443</v>
      </c>
      <c r="AP14947" s="1">
        <v>45447.620833333334</v>
      </c>
      <c r="AQ14947" s="1">
        <v>45447.616666666669</v>
      </c>
    </row>
    <row r="14948" spans="1:43" x14ac:dyDescent="0.35">
      <c r="A14948" t="s">
        <v>78849</v>
      </c>
      <c r="B14948" t="s">
        <v>28557</v>
      </c>
      <c r="C14948" t="s">
        <v>78850</v>
      </c>
      <c r="F14948">
        <v>13034084069</v>
      </c>
      <c r="H14948" t="s">
        <v>78851</v>
      </c>
      <c r="J14948" t="s">
        <v>78852</v>
      </c>
      <c r="K14948" t="s">
        <v>78853</v>
      </c>
      <c r="M14948" t="s">
        <v>148</v>
      </c>
      <c r="N14948" t="s">
        <v>637</v>
      </c>
      <c r="O14948">
        <v>79922</v>
      </c>
      <c r="P14948" t="s">
        <v>50</v>
      </c>
      <c r="U14948" s="1">
        <v>45447</v>
      </c>
      <c r="V14948" s="1">
        <v>45447</v>
      </c>
      <c r="W14948" s="1">
        <v>45447.664583333331</v>
      </c>
      <c r="X14948" s="1">
        <v>45447.664583333331</v>
      </c>
      <c r="AC14948" t="s">
        <v>53</v>
      </c>
      <c r="AD14948">
        <v>2972039211</v>
      </c>
      <c r="AE14948" s="1">
        <v>44518.069444444445</v>
      </c>
      <c r="AF14948" t="s">
        <v>78854</v>
      </c>
      <c r="AG14948" t="s">
        <v>78855</v>
      </c>
      <c r="AH14948" t="s">
        <v>51</v>
      </c>
      <c r="AJ14948" t="s">
        <v>53</v>
      </c>
      <c r="AK14948" t="s">
        <v>78</v>
      </c>
      <c r="AO14948" t="s">
        <v>5443</v>
      </c>
      <c r="AP14948" s="1">
        <v>45448.342361111114</v>
      </c>
      <c r="AQ14948" s="1">
        <v>45447.722222222219</v>
      </c>
    </row>
    <row r="14949" spans="1:43" x14ac:dyDescent="0.35">
      <c r="A14949" t="s">
        <v>78856</v>
      </c>
      <c r="B14949" t="s">
        <v>78857</v>
      </c>
      <c r="C14949" t="s">
        <v>894</v>
      </c>
      <c r="F14949">
        <v>15058646300</v>
      </c>
      <c r="H14949" t="s">
        <v>78856</v>
      </c>
      <c r="J14949" t="s">
        <v>78858</v>
      </c>
      <c r="K14949" t="s">
        <v>78859</v>
      </c>
      <c r="M14949" t="s">
        <v>77216</v>
      </c>
      <c r="N14949" t="s">
        <v>398</v>
      </c>
      <c r="O14949">
        <v>87002</v>
      </c>
      <c r="P14949" t="s">
        <v>50</v>
      </c>
      <c r="U14949" s="1">
        <v>45447</v>
      </c>
      <c r="V14949" s="1">
        <v>45447</v>
      </c>
      <c r="W14949" s="1">
        <v>45447.482638888891</v>
      </c>
      <c r="X14949" s="1">
        <v>45447.482638888891</v>
      </c>
      <c r="AC14949" t="s">
        <v>53</v>
      </c>
      <c r="AD14949">
        <v>2974119243</v>
      </c>
      <c r="AE14949" s="1">
        <v>45357.895138888889</v>
      </c>
      <c r="AF14949" t="s">
        <v>78860</v>
      </c>
      <c r="AG14949" t="s">
        <v>78861</v>
      </c>
      <c r="AH14949" t="s">
        <v>51</v>
      </c>
      <c r="AJ14949" t="s">
        <v>53</v>
      </c>
      <c r="AK14949" t="s">
        <v>78</v>
      </c>
      <c r="AO14949" t="s">
        <v>5443</v>
      </c>
      <c r="AP14949" s="1">
        <v>45447.482638888891</v>
      </c>
    </row>
    <row r="14950" spans="1:43" x14ac:dyDescent="0.35">
      <c r="A14950" t="s">
        <v>78862</v>
      </c>
      <c r="B14950" t="s">
        <v>78863</v>
      </c>
      <c r="C14950" t="s">
        <v>3349</v>
      </c>
      <c r="H14950" t="s">
        <v>78862</v>
      </c>
      <c r="J14950" t="s">
        <v>5217</v>
      </c>
      <c r="K14950" t="s">
        <v>5218</v>
      </c>
      <c r="M14950" t="s">
        <v>2783</v>
      </c>
      <c r="N14950" t="s">
        <v>264</v>
      </c>
      <c r="O14950">
        <v>77269</v>
      </c>
      <c r="P14950" t="s">
        <v>50</v>
      </c>
      <c r="U14950" s="1">
        <v>45447</v>
      </c>
      <c r="V14950" s="1">
        <v>45447</v>
      </c>
      <c r="AC14950" t="s">
        <v>53</v>
      </c>
      <c r="AD14950">
        <v>2969475162</v>
      </c>
      <c r="AE14950" s="1">
        <v>37147</v>
      </c>
      <c r="AG14950" t="s">
        <v>78864</v>
      </c>
      <c r="AH14950" t="s">
        <v>51</v>
      </c>
      <c r="AJ14950" t="s">
        <v>53</v>
      </c>
      <c r="AO14950" t="s">
        <v>5443</v>
      </c>
    </row>
    <row r="14951" spans="1:43" x14ac:dyDescent="0.35">
      <c r="A14951" t="s">
        <v>78865</v>
      </c>
      <c r="B14951" t="s">
        <v>62270</v>
      </c>
      <c r="C14951" t="s">
        <v>11514</v>
      </c>
      <c r="F14951">
        <v>4323856832</v>
      </c>
      <c r="H14951" t="s">
        <v>78865</v>
      </c>
      <c r="J14951" t="s">
        <v>78866</v>
      </c>
      <c r="K14951" t="s">
        <v>78867</v>
      </c>
      <c r="M14951" t="s">
        <v>2652</v>
      </c>
      <c r="N14951" t="s">
        <v>798</v>
      </c>
      <c r="O14951">
        <v>79766</v>
      </c>
      <c r="P14951" t="s">
        <v>50</v>
      </c>
      <c r="U14951" s="1">
        <v>45447</v>
      </c>
      <c r="V14951" s="1">
        <v>45447</v>
      </c>
      <c r="AC14951" t="s">
        <v>51</v>
      </c>
      <c r="AD14951">
        <v>2972063352</v>
      </c>
      <c r="AE14951" s="1">
        <v>44644.530555555553</v>
      </c>
      <c r="AG14951" t="s">
        <v>78868</v>
      </c>
      <c r="AH14951" t="s">
        <v>51</v>
      </c>
      <c r="AJ14951" t="s">
        <v>53</v>
      </c>
      <c r="AO14951" t="s">
        <v>5443</v>
      </c>
    </row>
    <row r="14952" spans="1:43" x14ac:dyDescent="0.35">
      <c r="A14952" t="s">
        <v>78869</v>
      </c>
      <c r="B14952" t="s">
        <v>78870</v>
      </c>
      <c r="C14952" t="s">
        <v>1338</v>
      </c>
      <c r="D14952" t="s">
        <v>451</v>
      </c>
      <c r="F14952" t="s">
        <v>47</v>
      </c>
      <c r="H14952" t="s">
        <v>78871</v>
      </c>
      <c r="J14952" t="s">
        <v>49</v>
      </c>
      <c r="P14952" t="s">
        <v>50</v>
      </c>
      <c r="U14952" s="1">
        <v>45447</v>
      </c>
      <c r="V14952" s="1">
        <v>45447</v>
      </c>
      <c r="W14952" s="1">
        <v>45448.469444444447</v>
      </c>
      <c r="X14952" s="1">
        <v>45448.469444444447</v>
      </c>
      <c r="AC14952" t="s">
        <v>53</v>
      </c>
      <c r="AD14952">
        <v>1000000000</v>
      </c>
      <c r="AE14952" s="1">
        <v>37295</v>
      </c>
      <c r="AG14952" t="s">
        <v>78872</v>
      </c>
      <c r="AH14952" t="s">
        <v>51</v>
      </c>
      <c r="AJ14952" t="s">
        <v>53</v>
      </c>
      <c r="AK14952" t="s">
        <v>78</v>
      </c>
      <c r="AO14952" t="s">
        <v>5443</v>
      </c>
      <c r="AP14952" s="1">
        <v>45454.772222222222</v>
      </c>
    </row>
    <row r="14953" spans="1:43" x14ac:dyDescent="0.35">
      <c r="A14953" t="s">
        <v>78873</v>
      </c>
      <c r="B14953" t="s">
        <v>46370</v>
      </c>
      <c r="C14953" t="s">
        <v>4162</v>
      </c>
      <c r="D14953" t="s">
        <v>384</v>
      </c>
      <c r="F14953" t="s">
        <v>47</v>
      </c>
      <c r="H14953" t="s">
        <v>78874</v>
      </c>
      <c r="J14953" t="s">
        <v>49</v>
      </c>
      <c r="P14953" t="s">
        <v>50</v>
      </c>
      <c r="U14953" s="1">
        <v>45447</v>
      </c>
      <c r="V14953" s="1">
        <v>45447</v>
      </c>
      <c r="W14953" s="1">
        <v>45447.466666666667</v>
      </c>
      <c r="X14953" s="1">
        <v>45447.466666666667</v>
      </c>
      <c r="AC14953" t="s">
        <v>53</v>
      </c>
      <c r="AD14953">
        <v>1000000000</v>
      </c>
      <c r="AE14953" s="1">
        <v>37295</v>
      </c>
      <c r="AG14953" t="s">
        <v>78875</v>
      </c>
      <c r="AH14953" t="s">
        <v>51</v>
      </c>
      <c r="AJ14953" t="s">
        <v>53</v>
      </c>
      <c r="AO14953" t="s">
        <v>5443</v>
      </c>
      <c r="AP14953" s="1">
        <v>45447.458333333336</v>
      </c>
    </row>
    <row r="14954" spans="1:43" x14ac:dyDescent="0.35">
      <c r="A14954" t="s">
        <v>78876</v>
      </c>
      <c r="B14954" t="s">
        <v>8073</v>
      </c>
      <c r="C14954" t="s">
        <v>21742</v>
      </c>
      <c r="F14954">
        <v>15753737322</v>
      </c>
      <c r="H14954" t="s">
        <v>78876</v>
      </c>
      <c r="J14954" t="s">
        <v>78877</v>
      </c>
      <c r="K14954" t="s">
        <v>78878</v>
      </c>
      <c r="M14954" t="s">
        <v>7291</v>
      </c>
      <c r="N14954" t="s">
        <v>398</v>
      </c>
      <c r="O14954">
        <v>88011</v>
      </c>
      <c r="P14954" t="s">
        <v>50</v>
      </c>
      <c r="U14954" s="1">
        <v>45447</v>
      </c>
      <c r="V14954" s="1">
        <v>45447</v>
      </c>
      <c r="W14954" s="1">
        <v>45447.688194444447</v>
      </c>
      <c r="X14954" s="1">
        <v>45447.688194444447</v>
      </c>
      <c r="AC14954" t="s">
        <v>53</v>
      </c>
      <c r="AD14954">
        <v>2974683132</v>
      </c>
      <c r="AE14954" s="1">
        <v>45447.724999999999</v>
      </c>
      <c r="AF14954" t="s">
        <v>78879</v>
      </c>
      <c r="AG14954" t="s">
        <v>78880</v>
      </c>
      <c r="AH14954" t="s">
        <v>51</v>
      </c>
      <c r="AJ14954" t="s">
        <v>53</v>
      </c>
      <c r="AK14954" t="s">
        <v>78</v>
      </c>
      <c r="AO14954" t="s">
        <v>5443</v>
      </c>
      <c r="AP14954" s="1">
        <v>45447.736111111109</v>
      </c>
      <c r="AQ14954" s="1">
        <v>45447.73541666667</v>
      </c>
    </row>
    <row r="14955" spans="1:43" x14ac:dyDescent="0.35">
      <c r="A14955">
        <v>380112</v>
      </c>
      <c r="B14955" t="s">
        <v>747</v>
      </c>
      <c r="C14955" t="s">
        <v>375</v>
      </c>
      <c r="F14955" t="s">
        <v>41747</v>
      </c>
      <c r="H14955" t="s">
        <v>43416</v>
      </c>
      <c r="J14955" t="s">
        <v>12614</v>
      </c>
      <c r="M14955" t="s">
        <v>3304</v>
      </c>
      <c r="N14955" t="s">
        <v>287</v>
      </c>
      <c r="O14955">
        <v>80102</v>
      </c>
      <c r="P14955" t="s">
        <v>50</v>
      </c>
      <c r="U14955" s="1">
        <v>45447</v>
      </c>
      <c r="V14955" s="1">
        <v>45447</v>
      </c>
      <c r="AC14955" t="s">
        <v>53</v>
      </c>
      <c r="AD14955">
        <v>2969543968</v>
      </c>
      <c r="AE14955" s="1">
        <v>40032.470138888886</v>
      </c>
      <c r="AG14955" t="s">
        <v>78881</v>
      </c>
      <c r="AH14955" t="s">
        <v>51</v>
      </c>
      <c r="AJ14955" t="s">
        <v>53</v>
      </c>
      <c r="AO14955" t="s">
        <v>57090</v>
      </c>
    </row>
    <row r="14956" spans="1:43" x14ac:dyDescent="0.35">
      <c r="A14956" t="s">
        <v>78882</v>
      </c>
      <c r="B14956" t="s">
        <v>3008</v>
      </c>
      <c r="C14956" t="s">
        <v>5841</v>
      </c>
      <c r="F14956">
        <v>19702221239</v>
      </c>
      <c r="H14956" t="s">
        <v>78882</v>
      </c>
      <c r="J14956" t="s">
        <v>78883</v>
      </c>
      <c r="K14956" t="s">
        <v>78884</v>
      </c>
      <c r="M14956" t="s">
        <v>2378</v>
      </c>
      <c r="N14956" t="s">
        <v>287</v>
      </c>
      <c r="O14956">
        <v>80524</v>
      </c>
      <c r="P14956" t="s">
        <v>50</v>
      </c>
      <c r="U14956" s="1">
        <v>45447</v>
      </c>
      <c r="V14956" s="1">
        <v>45447</v>
      </c>
      <c r="W14956" s="1">
        <v>45447.654166666667</v>
      </c>
      <c r="X14956" s="1">
        <v>45447.654166666667</v>
      </c>
      <c r="AC14956" t="s">
        <v>53</v>
      </c>
      <c r="AD14956">
        <v>1000000001</v>
      </c>
      <c r="AE14956" s="1">
        <v>39973.351388888892</v>
      </c>
      <c r="AF14956" t="s">
        <v>3377</v>
      </c>
      <c r="AG14956" t="s">
        <v>78885</v>
      </c>
      <c r="AH14956" t="s">
        <v>51</v>
      </c>
      <c r="AJ14956" t="s">
        <v>53</v>
      </c>
      <c r="AK14956" t="s">
        <v>78</v>
      </c>
      <c r="AO14956" t="s">
        <v>51552</v>
      </c>
    </row>
    <row r="14957" spans="1:43" x14ac:dyDescent="0.35">
      <c r="A14957" t="s">
        <v>78886</v>
      </c>
      <c r="B14957" t="s">
        <v>78887</v>
      </c>
      <c r="C14957" t="s">
        <v>89</v>
      </c>
      <c r="F14957">
        <v>19706881448</v>
      </c>
      <c r="H14957" t="s">
        <v>78886</v>
      </c>
      <c r="J14957" t="s">
        <v>78888</v>
      </c>
      <c r="K14957" t="s">
        <v>78889</v>
      </c>
      <c r="M14957" t="s">
        <v>18056</v>
      </c>
      <c r="N14957" t="s">
        <v>287</v>
      </c>
      <c r="O14957">
        <v>81201</v>
      </c>
      <c r="P14957" t="s">
        <v>50</v>
      </c>
      <c r="U14957" s="1">
        <v>45447</v>
      </c>
      <c r="V14957" s="1">
        <v>45447</v>
      </c>
      <c r="W14957" s="1">
        <v>45447.060416666667</v>
      </c>
      <c r="X14957" s="1">
        <v>45447.060416666667</v>
      </c>
      <c r="AC14957" t="s">
        <v>53</v>
      </c>
      <c r="AD14957">
        <v>1000000001</v>
      </c>
      <c r="AE14957" s="1">
        <v>39973.351388888892</v>
      </c>
      <c r="AF14957" t="s">
        <v>3377</v>
      </c>
      <c r="AG14957" t="s">
        <v>78890</v>
      </c>
      <c r="AH14957" t="s">
        <v>51</v>
      </c>
      <c r="AJ14957" t="s">
        <v>53</v>
      </c>
      <c r="AK14957" t="s">
        <v>78</v>
      </c>
      <c r="AO14957" t="s">
        <v>51552</v>
      </c>
      <c r="AP14957" s="1">
        <v>45458.368055555555</v>
      </c>
    </row>
    <row r="14958" spans="1:43" x14ac:dyDescent="0.35">
      <c r="A14958" t="s">
        <v>78891</v>
      </c>
      <c r="B14958" t="s">
        <v>5551</v>
      </c>
      <c r="C14958" t="s">
        <v>78892</v>
      </c>
      <c r="F14958">
        <v>19702160297</v>
      </c>
      <c r="G14958">
        <v>9702160297</v>
      </c>
      <c r="H14958" t="s">
        <v>78891</v>
      </c>
      <c r="J14958" t="s">
        <v>78893</v>
      </c>
      <c r="K14958" t="s">
        <v>78894</v>
      </c>
      <c r="M14958" t="s">
        <v>4671</v>
      </c>
      <c r="N14958" t="s">
        <v>287</v>
      </c>
      <c r="O14958">
        <v>81416</v>
      </c>
      <c r="P14958" t="s">
        <v>50</v>
      </c>
      <c r="U14958" s="1">
        <v>45447</v>
      </c>
      <c r="V14958" s="1">
        <v>45447</v>
      </c>
      <c r="W14958" s="1">
        <v>45447.676388888889</v>
      </c>
      <c r="X14958" s="1">
        <v>45447.676388888889</v>
      </c>
      <c r="AC14958" t="s">
        <v>53</v>
      </c>
      <c r="AD14958">
        <v>1000000001</v>
      </c>
      <c r="AE14958" s="1">
        <v>39973.351388888892</v>
      </c>
      <c r="AF14958" t="s">
        <v>3377</v>
      </c>
      <c r="AG14958" t="s">
        <v>78895</v>
      </c>
      <c r="AH14958" t="s">
        <v>51</v>
      </c>
      <c r="AJ14958" t="s">
        <v>53</v>
      </c>
      <c r="AK14958" t="s">
        <v>78</v>
      </c>
      <c r="AO14958" t="s">
        <v>5443</v>
      </c>
      <c r="AP14958" s="1">
        <v>45448.736111111109</v>
      </c>
    </row>
    <row r="14959" spans="1:43" x14ac:dyDescent="0.35">
      <c r="A14959" t="s">
        <v>78896</v>
      </c>
      <c r="B14959" t="s">
        <v>31008</v>
      </c>
      <c r="C14959" t="s">
        <v>587</v>
      </c>
      <c r="D14959" t="s">
        <v>78897</v>
      </c>
      <c r="F14959" t="s">
        <v>47</v>
      </c>
      <c r="H14959" t="s">
        <v>78898</v>
      </c>
      <c r="J14959" t="s">
        <v>49</v>
      </c>
      <c r="P14959" t="s">
        <v>50</v>
      </c>
      <c r="U14959" s="1">
        <v>45447</v>
      </c>
      <c r="V14959" s="1">
        <v>45447</v>
      </c>
      <c r="W14959" s="1">
        <v>45447.630555555559</v>
      </c>
      <c r="X14959" s="1">
        <v>45447.630555555559</v>
      </c>
      <c r="AC14959" t="s">
        <v>53</v>
      </c>
      <c r="AD14959">
        <v>1000000000</v>
      </c>
      <c r="AE14959" s="1">
        <v>37295</v>
      </c>
      <c r="AG14959" t="s">
        <v>78899</v>
      </c>
      <c r="AH14959" t="s">
        <v>51</v>
      </c>
      <c r="AJ14959" t="s">
        <v>53</v>
      </c>
      <c r="AO14959" t="s">
        <v>5443</v>
      </c>
      <c r="AP14959" s="1">
        <v>45447.60833333333</v>
      </c>
    </row>
    <row r="14960" spans="1:43" x14ac:dyDescent="0.35">
      <c r="A14960" t="s">
        <v>78900</v>
      </c>
      <c r="B14960" t="s">
        <v>32259</v>
      </c>
      <c r="C14960" t="s">
        <v>78901</v>
      </c>
      <c r="F14960">
        <v>15759888407</v>
      </c>
      <c r="H14960" t="s">
        <v>78900</v>
      </c>
      <c r="J14960" t="s">
        <v>78902</v>
      </c>
      <c r="K14960" t="s">
        <v>78903</v>
      </c>
      <c r="M14960" t="s">
        <v>13360</v>
      </c>
      <c r="N14960" t="s">
        <v>398</v>
      </c>
      <c r="O14960">
        <v>88256</v>
      </c>
      <c r="P14960" t="s">
        <v>50</v>
      </c>
      <c r="U14960" s="1">
        <v>45447</v>
      </c>
      <c r="V14960" s="1">
        <v>45447</v>
      </c>
      <c r="W14960" s="1">
        <v>45447.381944444445</v>
      </c>
      <c r="X14960" s="1">
        <v>45447.381944444445</v>
      </c>
      <c r="AC14960" t="s">
        <v>53</v>
      </c>
      <c r="AD14960">
        <v>2969562459</v>
      </c>
      <c r="AE14960" s="1">
        <v>40668.436111111114</v>
      </c>
      <c r="AF14960" t="s">
        <v>2040</v>
      </c>
      <c r="AG14960" t="s">
        <v>78904</v>
      </c>
      <c r="AH14960" t="s">
        <v>51</v>
      </c>
      <c r="AJ14960" t="s">
        <v>53</v>
      </c>
      <c r="AK14960" t="s">
        <v>78</v>
      </c>
      <c r="AO14960" t="s">
        <v>5443</v>
      </c>
      <c r="AP14960" s="1">
        <v>45475.679166666669</v>
      </c>
    </row>
    <row r="14961" spans="1:43" x14ac:dyDescent="0.35">
      <c r="A14961" t="s">
        <v>78905</v>
      </c>
      <c r="B14961" t="s">
        <v>78906</v>
      </c>
      <c r="C14961" t="s">
        <v>64887</v>
      </c>
      <c r="F14961">
        <v>19565920178</v>
      </c>
      <c r="H14961" t="s">
        <v>78905</v>
      </c>
      <c r="J14961" t="s">
        <v>78907</v>
      </c>
      <c r="K14961" t="s">
        <v>78908</v>
      </c>
      <c r="M14961" t="s">
        <v>78909</v>
      </c>
      <c r="N14961" t="s">
        <v>7345</v>
      </c>
      <c r="O14961">
        <v>99501</v>
      </c>
      <c r="P14961" t="s">
        <v>50</v>
      </c>
      <c r="U14961" s="1">
        <v>45447</v>
      </c>
      <c r="V14961" s="1">
        <v>45447</v>
      </c>
      <c r="W14961" s="1">
        <v>45447.679166666669</v>
      </c>
      <c r="X14961" s="1">
        <v>45447.679166666669</v>
      </c>
      <c r="AC14961" t="s">
        <v>53</v>
      </c>
      <c r="AD14961">
        <v>2974683111</v>
      </c>
      <c r="AE14961" s="1">
        <v>45447.70416666667</v>
      </c>
      <c r="AF14961" t="s">
        <v>78910</v>
      </c>
      <c r="AG14961" t="s">
        <v>78911</v>
      </c>
      <c r="AH14961" t="s">
        <v>51</v>
      </c>
      <c r="AJ14961" t="s">
        <v>53</v>
      </c>
      <c r="AK14961" t="s">
        <v>78</v>
      </c>
      <c r="AO14961" t="s">
        <v>5443</v>
      </c>
      <c r="AP14961" s="1">
        <v>45447.716666666667</v>
      </c>
      <c r="AQ14961" s="1">
        <v>45447.714583333334</v>
      </c>
    </row>
    <row r="14962" spans="1:43" x14ac:dyDescent="0.35">
      <c r="A14962" t="s">
        <v>78912</v>
      </c>
      <c r="B14962" t="s">
        <v>78913</v>
      </c>
      <c r="C14962" t="s">
        <v>3285</v>
      </c>
      <c r="F14962" t="s">
        <v>78914</v>
      </c>
      <c r="H14962" t="s">
        <v>78912</v>
      </c>
      <c r="J14962" t="s">
        <v>30289</v>
      </c>
      <c r="K14962" t="s">
        <v>78915</v>
      </c>
      <c r="M14962" t="s">
        <v>2652</v>
      </c>
      <c r="N14962" t="s">
        <v>798</v>
      </c>
      <c r="O14962">
        <v>79762</v>
      </c>
      <c r="P14962" t="s">
        <v>50</v>
      </c>
      <c r="U14962" s="1">
        <v>45447</v>
      </c>
      <c r="V14962" s="1">
        <v>45447</v>
      </c>
      <c r="AC14962" t="s">
        <v>51</v>
      </c>
      <c r="AD14962">
        <v>2969537768</v>
      </c>
      <c r="AE14962" s="1">
        <v>39794.362500000003</v>
      </c>
      <c r="AG14962" t="s">
        <v>78916</v>
      </c>
      <c r="AH14962" t="s">
        <v>51</v>
      </c>
      <c r="AJ14962" t="s">
        <v>53</v>
      </c>
      <c r="AO14962" t="s">
        <v>5443</v>
      </c>
    </row>
    <row r="14963" spans="1:43" x14ac:dyDescent="0.35">
      <c r="A14963" t="s">
        <v>78917</v>
      </c>
      <c r="B14963" t="s">
        <v>11992</v>
      </c>
      <c r="C14963" t="s">
        <v>530</v>
      </c>
      <c r="F14963">
        <v>19703660708</v>
      </c>
      <c r="H14963" t="s">
        <v>78917</v>
      </c>
      <c r="J14963" t="s">
        <v>78918</v>
      </c>
      <c r="K14963" t="s">
        <v>78919</v>
      </c>
      <c r="M14963" t="s">
        <v>78920</v>
      </c>
      <c r="N14963" t="s">
        <v>287</v>
      </c>
      <c r="O14963">
        <v>81623</v>
      </c>
      <c r="P14963" t="s">
        <v>50</v>
      </c>
      <c r="U14963" s="1">
        <v>45447</v>
      </c>
      <c r="V14963" s="1">
        <v>45447</v>
      </c>
      <c r="W14963" s="1">
        <v>45447.438888888886</v>
      </c>
      <c r="X14963" s="1">
        <v>45447.438888888886</v>
      </c>
      <c r="AC14963" t="s">
        <v>53</v>
      </c>
      <c r="AD14963">
        <v>1000000001</v>
      </c>
      <c r="AE14963" s="1">
        <v>39973.351388888892</v>
      </c>
      <c r="AF14963" t="s">
        <v>3377</v>
      </c>
      <c r="AG14963" t="s">
        <v>78921</v>
      </c>
      <c r="AH14963" t="s">
        <v>51</v>
      </c>
      <c r="AJ14963" t="s">
        <v>53</v>
      </c>
      <c r="AK14963" t="s">
        <v>78</v>
      </c>
      <c r="AO14963" t="s">
        <v>5443</v>
      </c>
      <c r="AP14963" s="1">
        <v>45447.533333333333</v>
      </c>
      <c r="AQ14963" s="1">
        <v>45447.536111111112</v>
      </c>
    </row>
    <row r="14964" spans="1:43" x14ac:dyDescent="0.35">
      <c r="A14964" t="s">
        <v>78922</v>
      </c>
      <c r="B14964" t="s">
        <v>14920</v>
      </c>
      <c r="C14964" t="s">
        <v>1540</v>
      </c>
      <c r="F14964">
        <v>15752004032</v>
      </c>
      <c r="H14964" t="s">
        <v>78922</v>
      </c>
      <c r="K14964" t="s">
        <v>78741</v>
      </c>
      <c r="M14964" t="s">
        <v>3678</v>
      </c>
      <c r="N14964" t="s">
        <v>39956</v>
      </c>
      <c r="O14964">
        <v>88220</v>
      </c>
      <c r="P14964" t="s">
        <v>50</v>
      </c>
      <c r="U14964" s="1">
        <v>45447</v>
      </c>
      <c r="V14964" s="1">
        <v>45447</v>
      </c>
      <c r="W14964" s="1">
        <v>45447.474305555559</v>
      </c>
      <c r="X14964" s="1">
        <v>45447.474305555559</v>
      </c>
      <c r="AC14964" t="s">
        <v>53</v>
      </c>
      <c r="AD14964">
        <v>1000000001</v>
      </c>
      <c r="AE14964" s="1">
        <v>39973.351388888892</v>
      </c>
      <c r="AF14964" t="s">
        <v>3377</v>
      </c>
      <c r="AG14964" t="s">
        <v>78923</v>
      </c>
      <c r="AH14964" t="s">
        <v>51</v>
      </c>
      <c r="AJ14964" t="s">
        <v>53</v>
      </c>
      <c r="AK14964" t="s">
        <v>78</v>
      </c>
      <c r="AO14964" t="s">
        <v>51552</v>
      </c>
    </row>
    <row r="14965" spans="1:43" x14ac:dyDescent="0.35">
      <c r="A14965" t="s">
        <v>78924</v>
      </c>
      <c r="B14965" t="s">
        <v>78925</v>
      </c>
      <c r="C14965" t="s">
        <v>5855</v>
      </c>
      <c r="D14965" t="s">
        <v>349</v>
      </c>
      <c r="F14965" t="s">
        <v>47</v>
      </c>
      <c r="H14965" t="s">
        <v>78926</v>
      </c>
      <c r="J14965" t="s">
        <v>49</v>
      </c>
      <c r="P14965" t="s">
        <v>50</v>
      </c>
      <c r="U14965" s="1">
        <v>45447</v>
      </c>
      <c r="V14965" s="1">
        <v>45447</v>
      </c>
      <c r="W14965" s="1">
        <v>45447.630555555559</v>
      </c>
      <c r="X14965" s="1">
        <v>45447.630555555559</v>
      </c>
      <c r="AC14965" t="s">
        <v>53</v>
      </c>
      <c r="AD14965">
        <v>1000000000</v>
      </c>
      <c r="AE14965" s="1">
        <v>37295</v>
      </c>
      <c r="AG14965" t="s">
        <v>78927</v>
      </c>
      <c r="AH14965" t="s">
        <v>51</v>
      </c>
      <c r="AJ14965" t="s">
        <v>53</v>
      </c>
      <c r="AO14965" t="s">
        <v>5443</v>
      </c>
      <c r="AP14965" s="1">
        <v>45447.586111111108</v>
      </c>
    </row>
    <row r="14966" spans="1:43" x14ac:dyDescent="0.35">
      <c r="A14966" t="s">
        <v>78928</v>
      </c>
      <c r="B14966" t="s">
        <v>78929</v>
      </c>
      <c r="C14966" t="s">
        <v>89</v>
      </c>
      <c r="F14966">
        <v>18502402074</v>
      </c>
      <c r="H14966" t="s">
        <v>78928</v>
      </c>
      <c r="J14966" t="s">
        <v>49745</v>
      </c>
      <c r="K14966" t="s">
        <v>78930</v>
      </c>
      <c r="M14966" t="s">
        <v>2700</v>
      </c>
      <c r="N14966" t="s">
        <v>213</v>
      </c>
      <c r="O14966">
        <v>80907</v>
      </c>
      <c r="P14966" t="s">
        <v>50</v>
      </c>
      <c r="U14966" s="1">
        <v>45447</v>
      </c>
      <c r="V14966" s="1">
        <v>45447</v>
      </c>
      <c r="AC14966" t="s">
        <v>53</v>
      </c>
      <c r="AD14966">
        <v>2969747773</v>
      </c>
      <c r="AE14966" s="1">
        <v>42923.433333333334</v>
      </c>
      <c r="AG14966" t="s">
        <v>78931</v>
      </c>
      <c r="AH14966" t="s">
        <v>51</v>
      </c>
      <c r="AJ14966" t="s">
        <v>53</v>
      </c>
      <c r="AO14966" t="s">
        <v>57090</v>
      </c>
    </row>
    <row r="14967" spans="1:43" x14ac:dyDescent="0.35">
      <c r="A14967" t="s">
        <v>78932</v>
      </c>
      <c r="B14967" t="s">
        <v>747</v>
      </c>
      <c r="C14967" t="s">
        <v>25512</v>
      </c>
      <c r="F14967" t="s">
        <v>78933</v>
      </c>
      <c r="H14967" t="s">
        <v>78934</v>
      </c>
      <c r="J14967" t="s">
        <v>78935</v>
      </c>
      <c r="K14967" t="s">
        <v>78936</v>
      </c>
      <c r="M14967" t="s">
        <v>78937</v>
      </c>
      <c r="N14967" t="s">
        <v>264</v>
      </c>
      <c r="O14967">
        <v>76457</v>
      </c>
      <c r="P14967" t="s">
        <v>50</v>
      </c>
      <c r="U14967" s="1">
        <v>45448</v>
      </c>
      <c r="V14967" s="1">
        <v>45448</v>
      </c>
      <c r="AC14967" t="s">
        <v>51</v>
      </c>
      <c r="AD14967">
        <v>2969985552</v>
      </c>
      <c r="AE14967" s="1">
        <v>44013.397222222222</v>
      </c>
      <c r="AG14967" t="s">
        <v>78938</v>
      </c>
      <c r="AH14967" t="s">
        <v>51</v>
      </c>
      <c r="AJ14967" t="s">
        <v>53</v>
      </c>
      <c r="AO14967" t="s">
        <v>5443</v>
      </c>
    </row>
    <row r="14968" spans="1:43" x14ac:dyDescent="0.35">
      <c r="A14968" t="s">
        <v>78939</v>
      </c>
      <c r="B14968" t="s">
        <v>6992</v>
      </c>
      <c r="C14968" t="s">
        <v>5144</v>
      </c>
      <c r="F14968" t="s">
        <v>52498</v>
      </c>
      <c r="H14968" t="s">
        <v>78940</v>
      </c>
      <c r="J14968" t="s">
        <v>52499</v>
      </c>
      <c r="K14968" t="s">
        <v>78941</v>
      </c>
      <c r="M14968" t="s">
        <v>4828</v>
      </c>
      <c r="N14968" t="s">
        <v>798</v>
      </c>
      <c r="O14968">
        <v>75062</v>
      </c>
      <c r="P14968" t="s">
        <v>50</v>
      </c>
      <c r="U14968" s="1">
        <v>45448</v>
      </c>
      <c r="V14968" s="1">
        <v>45448</v>
      </c>
      <c r="AC14968" t="s">
        <v>51</v>
      </c>
      <c r="AD14968">
        <v>1000000001</v>
      </c>
      <c r="AE14968" s="1">
        <v>39973.351388888892</v>
      </c>
      <c r="AG14968" t="s">
        <v>78942</v>
      </c>
      <c r="AH14968" t="s">
        <v>51</v>
      </c>
      <c r="AJ14968" t="s">
        <v>53</v>
      </c>
      <c r="AO14968" t="s">
        <v>5443</v>
      </c>
    </row>
    <row r="14969" spans="1:43" x14ac:dyDescent="0.35">
      <c r="A14969" t="s">
        <v>78943</v>
      </c>
      <c r="B14969" t="s">
        <v>22850</v>
      </c>
      <c r="C14969" t="s">
        <v>17999</v>
      </c>
      <c r="F14969" t="s">
        <v>78944</v>
      </c>
      <c r="H14969" t="s">
        <v>78945</v>
      </c>
      <c r="J14969" t="s">
        <v>78946</v>
      </c>
      <c r="K14969" t="s">
        <v>78947</v>
      </c>
      <c r="M14969" t="s">
        <v>78948</v>
      </c>
      <c r="N14969" t="s">
        <v>798</v>
      </c>
      <c r="O14969">
        <v>79070</v>
      </c>
      <c r="P14969" t="s">
        <v>50</v>
      </c>
      <c r="U14969" s="1">
        <v>45448</v>
      </c>
      <c r="V14969" s="1">
        <v>45448</v>
      </c>
      <c r="AC14969" t="s">
        <v>53</v>
      </c>
      <c r="AD14969">
        <v>2969762919</v>
      </c>
      <c r="AE14969" s="1">
        <v>43039.547222222223</v>
      </c>
      <c r="AG14969" t="s">
        <v>78949</v>
      </c>
      <c r="AH14969" t="s">
        <v>51</v>
      </c>
      <c r="AJ14969" t="s">
        <v>53</v>
      </c>
      <c r="AO14969" t="s">
        <v>5443</v>
      </c>
    </row>
    <row r="14970" spans="1:43" x14ac:dyDescent="0.35">
      <c r="A14970" t="s">
        <v>78950</v>
      </c>
      <c r="B14970" t="s">
        <v>78951</v>
      </c>
      <c r="C14970" t="s">
        <v>1471</v>
      </c>
      <c r="F14970">
        <v>9707692813</v>
      </c>
      <c r="H14970" t="s">
        <v>78950</v>
      </c>
      <c r="J14970" t="s">
        <v>44238</v>
      </c>
      <c r="N14970" t="s">
        <v>213</v>
      </c>
      <c r="O14970">
        <v>81303</v>
      </c>
      <c r="P14970" t="s">
        <v>50</v>
      </c>
      <c r="U14970" s="1">
        <v>45448</v>
      </c>
      <c r="V14970" s="1">
        <v>45448</v>
      </c>
      <c r="W14970" s="1">
        <v>45448.556944444441</v>
      </c>
      <c r="X14970" s="1">
        <v>45448.556944444441</v>
      </c>
      <c r="AC14970" t="s">
        <v>53</v>
      </c>
      <c r="AD14970">
        <v>2969537040</v>
      </c>
      <c r="AE14970" s="1">
        <v>39764.680555555555</v>
      </c>
      <c r="AF14970" t="s">
        <v>1901</v>
      </c>
      <c r="AG14970" t="s">
        <v>78952</v>
      </c>
      <c r="AH14970" t="s">
        <v>51</v>
      </c>
      <c r="AJ14970" t="s">
        <v>53</v>
      </c>
      <c r="AK14970" t="s">
        <v>78</v>
      </c>
      <c r="AO14970" t="s">
        <v>5443</v>
      </c>
      <c r="AP14970" s="1">
        <v>45468.493750000001</v>
      </c>
    </row>
    <row r="14971" spans="1:43" x14ac:dyDescent="0.35">
      <c r="A14971" t="s">
        <v>78953</v>
      </c>
      <c r="B14971" t="s">
        <v>11789</v>
      </c>
      <c r="C14971" t="s">
        <v>3596</v>
      </c>
      <c r="F14971">
        <v>14433705365</v>
      </c>
      <c r="H14971" t="s">
        <v>78953</v>
      </c>
      <c r="J14971" t="s">
        <v>78954</v>
      </c>
      <c r="K14971" t="s">
        <v>78955</v>
      </c>
      <c r="M14971" t="s">
        <v>43482</v>
      </c>
      <c r="N14971" t="s">
        <v>78956</v>
      </c>
      <c r="O14971">
        <v>21012</v>
      </c>
      <c r="P14971" t="s">
        <v>50</v>
      </c>
      <c r="U14971" s="1">
        <v>45448</v>
      </c>
      <c r="V14971" s="1">
        <v>45448</v>
      </c>
      <c r="AC14971" t="s">
        <v>53</v>
      </c>
      <c r="AD14971">
        <v>2969868528</v>
      </c>
      <c r="AE14971" s="1">
        <v>43500.650694444441</v>
      </c>
      <c r="AG14971" t="s">
        <v>78957</v>
      </c>
      <c r="AH14971" t="s">
        <v>51</v>
      </c>
      <c r="AJ14971" t="s">
        <v>53</v>
      </c>
      <c r="AO14971" t="s">
        <v>5443</v>
      </c>
    </row>
    <row r="14972" spans="1:43" x14ac:dyDescent="0.35">
      <c r="A14972" t="s">
        <v>78958</v>
      </c>
      <c r="B14972" t="s">
        <v>78959</v>
      </c>
      <c r="C14972" t="s">
        <v>14850</v>
      </c>
      <c r="F14972">
        <v>17204385187</v>
      </c>
      <c r="H14972" t="s">
        <v>78958</v>
      </c>
      <c r="J14972" t="s">
        <v>78960</v>
      </c>
      <c r="K14972" t="s">
        <v>78961</v>
      </c>
      <c r="M14972" t="s">
        <v>154</v>
      </c>
      <c r="N14972" t="s">
        <v>287</v>
      </c>
      <c r="O14972">
        <v>80631</v>
      </c>
      <c r="P14972" t="s">
        <v>50</v>
      </c>
      <c r="U14972" s="1">
        <v>45448</v>
      </c>
      <c r="V14972" s="1">
        <v>45448</v>
      </c>
      <c r="W14972" s="1">
        <v>45448.711805555555</v>
      </c>
      <c r="X14972" s="1">
        <v>45448.711805555555</v>
      </c>
      <c r="AC14972" t="s">
        <v>53</v>
      </c>
      <c r="AD14972">
        <v>2974119326</v>
      </c>
      <c r="AE14972" s="1">
        <v>45357.926388888889</v>
      </c>
      <c r="AF14972" t="s">
        <v>78962</v>
      </c>
      <c r="AG14972" t="s">
        <v>78963</v>
      </c>
      <c r="AH14972" t="s">
        <v>51</v>
      </c>
      <c r="AJ14972" t="s">
        <v>53</v>
      </c>
      <c r="AK14972" t="s">
        <v>78</v>
      </c>
      <c r="AO14972" t="s">
        <v>5443</v>
      </c>
      <c r="AP14972" s="1">
        <v>45448.71875</v>
      </c>
      <c r="AQ14972" s="1">
        <v>45448.720138888886</v>
      </c>
    </row>
    <row r="14973" spans="1:43" x14ac:dyDescent="0.35">
      <c r="A14973" t="s">
        <v>78964</v>
      </c>
      <c r="B14973" t="s">
        <v>78965</v>
      </c>
      <c r="C14973" t="s">
        <v>20236</v>
      </c>
      <c r="D14973" t="s">
        <v>240</v>
      </c>
      <c r="F14973" t="s">
        <v>47</v>
      </c>
      <c r="H14973" t="s">
        <v>78966</v>
      </c>
      <c r="J14973" t="s">
        <v>49</v>
      </c>
      <c r="P14973" t="s">
        <v>50</v>
      </c>
      <c r="U14973" s="1">
        <v>45448</v>
      </c>
      <c r="V14973" s="1">
        <v>45448</v>
      </c>
      <c r="W14973" s="1">
        <v>45448.665277777778</v>
      </c>
      <c r="X14973" s="1">
        <v>45448.665277777778</v>
      </c>
      <c r="AC14973" t="s">
        <v>53</v>
      </c>
      <c r="AD14973">
        <v>1000000000</v>
      </c>
      <c r="AE14973" s="1">
        <v>37295</v>
      </c>
      <c r="AG14973" t="s">
        <v>78967</v>
      </c>
      <c r="AH14973" t="s">
        <v>51</v>
      </c>
      <c r="AJ14973" t="s">
        <v>53</v>
      </c>
      <c r="AO14973" t="s">
        <v>5443</v>
      </c>
      <c r="AP14973" s="1">
        <v>45314.386111111111</v>
      </c>
    </row>
    <row r="14974" spans="1:43" x14ac:dyDescent="0.35">
      <c r="A14974" t="s">
        <v>78968</v>
      </c>
      <c r="B14974" t="s">
        <v>35059</v>
      </c>
      <c r="C14974" t="s">
        <v>258</v>
      </c>
      <c r="F14974">
        <v>14322944299</v>
      </c>
      <c r="H14974" t="s">
        <v>78968</v>
      </c>
      <c r="J14974" t="s">
        <v>78969</v>
      </c>
      <c r="K14974" t="s">
        <v>78970</v>
      </c>
      <c r="M14974" t="s">
        <v>25626</v>
      </c>
      <c r="N14974" t="s">
        <v>637</v>
      </c>
      <c r="O14974">
        <v>79845</v>
      </c>
      <c r="P14974" t="s">
        <v>50</v>
      </c>
      <c r="U14974" s="1">
        <v>45448</v>
      </c>
      <c r="V14974" s="1">
        <v>45448</v>
      </c>
      <c r="W14974" s="1">
        <v>45448.606944444444</v>
      </c>
      <c r="X14974" s="1">
        <v>45448.606944444444</v>
      </c>
      <c r="AC14974" t="s">
        <v>53</v>
      </c>
      <c r="AD14974">
        <v>2974684600</v>
      </c>
      <c r="AE14974" s="1">
        <v>45448.650694444441</v>
      </c>
      <c r="AF14974" t="s">
        <v>78971</v>
      </c>
      <c r="AG14974" t="s">
        <v>78972</v>
      </c>
      <c r="AH14974" t="s">
        <v>51</v>
      </c>
      <c r="AJ14974" t="s">
        <v>53</v>
      </c>
      <c r="AK14974" t="s">
        <v>78</v>
      </c>
      <c r="AO14974" t="s">
        <v>5443</v>
      </c>
      <c r="AP14974" s="1">
        <v>45448.661805555559</v>
      </c>
      <c r="AQ14974" s="1">
        <v>45448.65902777778</v>
      </c>
    </row>
    <row r="14975" spans="1:43" x14ac:dyDescent="0.35">
      <c r="A14975" t="s">
        <v>78973</v>
      </c>
      <c r="B14975" t="s">
        <v>78974</v>
      </c>
      <c r="C14975" t="s">
        <v>1052</v>
      </c>
      <c r="F14975">
        <v>19702344073</v>
      </c>
      <c r="H14975" t="s">
        <v>78973</v>
      </c>
      <c r="J14975" t="s">
        <v>74184</v>
      </c>
      <c r="K14975" t="s">
        <v>76210</v>
      </c>
      <c r="M14975" t="s">
        <v>9507</v>
      </c>
      <c r="N14975" t="s">
        <v>287</v>
      </c>
      <c r="O14975">
        <v>81501</v>
      </c>
      <c r="P14975" t="s">
        <v>50</v>
      </c>
      <c r="U14975" s="1">
        <v>45448</v>
      </c>
      <c r="V14975" s="1">
        <v>45448</v>
      </c>
      <c r="AC14975" t="s">
        <v>53</v>
      </c>
      <c r="AD14975">
        <v>2974575780</v>
      </c>
      <c r="AE14975" s="1">
        <v>45427.605555555558</v>
      </c>
      <c r="AG14975" t="s">
        <v>78975</v>
      </c>
      <c r="AH14975" t="s">
        <v>51</v>
      </c>
      <c r="AJ14975" t="s">
        <v>53</v>
      </c>
      <c r="AO14975" t="s">
        <v>57090</v>
      </c>
    </row>
    <row r="14976" spans="1:43" x14ac:dyDescent="0.35">
      <c r="A14976" t="s">
        <v>78976</v>
      </c>
      <c r="B14976" t="s">
        <v>19203</v>
      </c>
      <c r="C14976" t="s">
        <v>3554</v>
      </c>
      <c r="F14976" t="s">
        <v>78977</v>
      </c>
      <c r="H14976" t="s">
        <v>78978</v>
      </c>
      <c r="J14976" t="s">
        <v>78979</v>
      </c>
      <c r="K14976" t="s">
        <v>78980</v>
      </c>
      <c r="M14976" t="s">
        <v>21443</v>
      </c>
      <c r="N14976" t="s">
        <v>65</v>
      </c>
      <c r="O14976">
        <v>80620</v>
      </c>
      <c r="P14976" t="s">
        <v>50</v>
      </c>
      <c r="U14976" s="1">
        <v>45448</v>
      </c>
      <c r="V14976" s="1">
        <v>45448</v>
      </c>
      <c r="W14976" s="1">
        <v>45448.633333333331</v>
      </c>
      <c r="X14976" s="1">
        <v>45448.633333333331</v>
      </c>
      <c r="AC14976" t="s">
        <v>53</v>
      </c>
      <c r="AD14976">
        <v>2974707109</v>
      </c>
      <c r="AE14976" s="1">
        <v>45449.504166666666</v>
      </c>
      <c r="AF14976" t="s">
        <v>78981</v>
      </c>
      <c r="AG14976" t="s">
        <v>78982</v>
      </c>
      <c r="AH14976" t="s">
        <v>51</v>
      </c>
      <c r="AJ14976" t="s">
        <v>53</v>
      </c>
      <c r="AK14976" t="s">
        <v>78</v>
      </c>
      <c r="AO14976" t="s">
        <v>5443</v>
      </c>
      <c r="AP14976" s="1">
        <v>45474.719444444447</v>
      </c>
      <c r="AQ14976" s="1">
        <v>45449.47152777778</v>
      </c>
    </row>
    <row r="14977" spans="1:43" x14ac:dyDescent="0.35">
      <c r="A14977" t="s">
        <v>78983</v>
      </c>
      <c r="B14977" t="s">
        <v>52547</v>
      </c>
      <c r="C14977" t="s">
        <v>648</v>
      </c>
      <c r="F14977">
        <v>17198920325</v>
      </c>
      <c r="H14977" t="s">
        <v>78983</v>
      </c>
      <c r="J14977" t="s">
        <v>78984</v>
      </c>
      <c r="K14977" t="s">
        <v>78985</v>
      </c>
      <c r="M14977" t="s">
        <v>52552</v>
      </c>
      <c r="N14977" t="s">
        <v>287</v>
      </c>
      <c r="O14977">
        <v>80823</v>
      </c>
      <c r="P14977" t="s">
        <v>50</v>
      </c>
      <c r="U14977" s="1">
        <v>45448</v>
      </c>
      <c r="V14977" s="1">
        <v>45448</v>
      </c>
      <c r="W14977" s="1">
        <v>45448.796527777777</v>
      </c>
      <c r="X14977" s="1">
        <v>45448.796527777777</v>
      </c>
      <c r="AC14977" t="s">
        <v>53</v>
      </c>
      <c r="AD14977">
        <v>1000000001</v>
      </c>
      <c r="AE14977" s="1">
        <v>39973.351388888892</v>
      </c>
      <c r="AF14977" t="s">
        <v>3377</v>
      </c>
      <c r="AG14977" t="s">
        <v>78986</v>
      </c>
      <c r="AH14977" t="s">
        <v>51</v>
      </c>
      <c r="AJ14977" t="s">
        <v>53</v>
      </c>
      <c r="AK14977" t="s">
        <v>78</v>
      </c>
      <c r="AO14977" t="s">
        <v>51552</v>
      </c>
    </row>
    <row r="14978" spans="1:43" x14ac:dyDescent="0.35">
      <c r="A14978" t="s">
        <v>78987</v>
      </c>
      <c r="B14978" t="s">
        <v>42180</v>
      </c>
      <c r="C14978" t="s">
        <v>78988</v>
      </c>
      <c r="F14978" t="s">
        <v>42182</v>
      </c>
      <c r="H14978" t="s">
        <v>78987</v>
      </c>
      <c r="J14978" t="s">
        <v>78989</v>
      </c>
      <c r="K14978" t="s">
        <v>42184</v>
      </c>
      <c r="M14978" t="s">
        <v>1822</v>
      </c>
      <c r="N14978" t="s">
        <v>65</v>
      </c>
      <c r="O14978">
        <v>80538</v>
      </c>
      <c r="P14978" t="s">
        <v>50</v>
      </c>
      <c r="U14978" s="1">
        <v>45448</v>
      </c>
      <c r="V14978" s="1">
        <v>45448</v>
      </c>
      <c r="W14978" s="1">
        <v>45448.481249999997</v>
      </c>
      <c r="X14978" s="1">
        <v>45448.481249999997</v>
      </c>
      <c r="AC14978" t="s">
        <v>53</v>
      </c>
      <c r="AD14978">
        <v>1000000001</v>
      </c>
      <c r="AE14978" s="1">
        <v>39973.351388888892</v>
      </c>
      <c r="AF14978" t="s">
        <v>3377</v>
      </c>
      <c r="AG14978" t="s">
        <v>78990</v>
      </c>
      <c r="AH14978" t="s">
        <v>51</v>
      </c>
      <c r="AJ14978" t="s">
        <v>53</v>
      </c>
      <c r="AK14978" t="s">
        <v>78</v>
      </c>
      <c r="AO14978" t="s">
        <v>5443</v>
      </c>
      <c r="AP14978" s="1">
        <v>45454.540277777778</v>
      </c>
    </row>
    <row r="14979" spans="1:43" x14ac:dyDescent="0.35">
      <c r="A14979" t="s">
        <v>78991</v>
      </c>
      <c r="B14979" t="s">
        <v>78992</v>
      </c>
      <c r="C14979" t="s">
        <v>587</v>
      </c>
      <c r="F14979">
        <v>19703793009</v>
      </c>
      <c r="H14979" t="s">
        <v>78993</v>
      </c>
      <c r="K14979" t="s">
        <v>78994</v>
      </c>
      <c r="L14979" t="s">
        <v>78995</v>
      </c>
      <c r="M14979" t="s">
        <v>78996</v>
      </c>
      <c r="N14979" t="s">
        <v>287</v>
      </c>
      <c r="O14979">
        <v>81601</v>
      </c>
      <c r="P14979" t="s">
        <v>50</v>
      </c>
      <c r="U14979" s="1">
        <v>45448</v>
      </c>
      <c r="V14979" s="1">
        <v>45448</v>
      </c>
      <c r="W14979" s="1">
        <v>45448.354861111111</v>
      </c>
      <c r="X14979" s="1">
        <v>45448.354861111111</v>
      </c>
      <c r="AC14979" t="s">
        <v>53</v>
      </c>
      <c r="AD14979">
        <v>1000000001</v>
      </c>
      <c r="AE14979" s="1">
        <v>39973.351388888892</v>
      </c>
      <c r="AF14979" t="s">
        <v>3377</v>
      </c>
      <c r="AG14979" t="s">
        <v>78997</v>
      </c>
      <c r="AH14979" t="s">
        <v>51</v>
      </c>
      <c r="AJ14979" t="s">
        <v>53</v>
      </c>
      <c r="AK14979" t="s">
        <v>78</v>
      </c>
      <c r="AO14979" t="s">
        <v>51552</v>
      </c>
    </row>
    <row r="14980" spans="1:43" x14ac:dyDescent="0.35">
      <c r="A14980" t="s">
        <v>78998</v>
      </c>
      <c r="B14980" t="s">
        <v>17412</v>
      </c>
      <c r="C14980" t="s">
        <v>15590</v>
      </c>
      <c r="F14980">
        <v>17075993367</v>
      </c>
      <c r="H14980" t="s">
        <v>78998</v>
      </c>
      <c r="K14980" t="s">
        <v>78999</v>
      </c>
      <c r="M14980" t="s">
        <v>79000</v>
      </c>
      <c r="N14980" t="s">
        <v>287</v>
      </c>
      <c r="O14980">
        <v>80535</v>
      </c>
      <c r="P14980" t="s">
        <v>50</v>
      </c>
      <c r="U14980" s="1">
        <v>45448</v>
      </c>
      <c r="V14980" s="1">
        <v>45448</v>
      </c>
      <c r="W14980" s="1">
        <v>45448.405555555553</v>
      </c>
      <c r="X14980" s="1">
        <v>45448.405555555553</v>
      </c>
      <c r="AC14980" t="s">
        <v>53</v>
      </c>
      <c r="AD14980">
        <v>1000000001</v>
      </c>
      <c r="AE14980" s="1">
        <v>39973.351388888892</v>
      </c>
      <c r="AF14980" t="s">
        <v>3377</v>
      </c>
      <c r="AG14980" t="s">
        <v>79001</v>
      </c>
      <c r="AH14980" t="s">
        <v>51</v>
      </c>
      <c r="AJ14980" t="s">
        <v>53</v>
      </c>
      <c r="AK14980" t="s">
        <v>78</v>
      </c>
      <c r="AO14980" t="s">
        <v>51552</v>
      </c>
    </row>
    <row r="14981" spans="1:43" x14ac:dyDescent="0.35">
      <c r="A14981" t="s">
        <v>79002</v>
      </c>
      <c r="B14981" t="s">
        <v>79003</v>
      </c>
      <c r="C14981" t="s">
        <v>4686</v>
      </c>
      <c r="F14981">
        <v>17654122128</v>
      </c>
      <c r="H14981" t="s">
        <v>79002</v>
      </c>
      <c r="J14981" t="s">
        <v>23154</v>
      </c>
      <c r="K14981" t="s">
        <v>78564</v>
      </c>
      <c r="M14981" t="s">
        <v>26368</v>
      </c>
      <c r="N14981" t="s">
        <v>40968</v>
      </c>
      <c r="O14981">
        <v>59715</v>
      </c>
      <c r="P14981" t="s">
        <v>50</v>
      </c>
      <c r="U14981" s="1">
        <v>45448</v>
      </c>
      <c r="V14981" s="1">
        <v>45448</v>
      </c>
      <c r="W14981" s="1">
        <v>45448.327777777777</v>
      </c>
      <c r="X14981" s="1">
        <v>45448.327777777777</v>
      </c>
      <c r="AC14981" t="s">
        <v>53</v>
      </c>
      <c r="AD14981">
        <v>2969478563</v>
      </c>
      <c r="AE14981" s="1">
        <v>37343</v>
      </c>
      <c r="AF14981" t="s">
        <v>23157</v>
      </c>
      <c r="AG14981" t="s">
        <v>79004</v>
      </c>
      <c r="AH14981" t="s">
        <v>51</v>
      </c>
      <c r="AJ14981" t="s">
        <v>53</v>
      </c>
      <c r="AK14981" t="s">
        <v>78</v>
      </c>
      <c r="AO14981" t="s">
        <v>5443</v>
      </c>
      <c r="AP14981" s="1">
        <v>45475.555555555555</v>
      </c>
      <c r="AQ14981" s="1">
        <v>45475.602083333331</v>
      </c>
    </row>
    <row r="14982" spans="1:43" x14ac:dyDescent="0.35">
      <c r="A14982" t="s">
        <v>79005</v>
      </c>
      <c r="B14982" t="s">
        <v>3158</v>
      </c>
      <c r="C14982" t="s">
        <v>1709</v>
      </c>
      <c r="F14982">
        <v>19154913832</v>
      </c>
      <c r="H14982" t="s">
        <v>79005</v>
      </c>
      <c r="J14982" t="s">
        <v>79006</v>
      </c>
      <c r="K14982" t="s">
        <v>79007</v>
      </c>
      <c r="M14982" t="s">
        <v>148</v>
      </c>
      <c r="N14982" t="s">
        <v>637</v>
      </c>
      <c r="O14982">
        <v>79932</v>
      </c>
      <c r="P14982" t="s">
        <v>50</v>
      </c>
      <c r="U14982" s="1">
        <v>45449</v>
      </c>
      <c r="V14982" s="1">
        <v>45449</v>
      </c>
      <c r="W14982" s="1">
        <v>45449.673611111109</v>
      </c>
      <c r="X14982" s="1">
        <v>45449.673611111109</v>
      </c>
      <c r="AC14982" t="s">
        <v>53</v>
      </c>
      <c r="AD14982">
        <v>2974707388</v>
      </c>
      <c r="AE14982" s="1">
        <v>45449.675000000003</v>
      </c>
      <c r="AF14982" t="s">
        <v>79008</v>
      </c>
      <c r="AG14982" t="s">
        <v>79009</v>
      </c>
      <c r="AH14982" t="s">
        <v>51</v>
      </c>
      <c r="AJ14982" t="s">
        <v>53</v>
      </c>
      <c r="AK14982" t="s">
        <v>78</v>
      </c>
      <c r="AO14982" t="s">
        <v>5443</v>
      </c>
      <c r="AP14982" s="1">
        <v>45449.720833333333</v>
      </c>
      <c r="AQ14982" s="1">
        <v>45449.720138888886</v>
      </c>
    </row>
    <row r="14983" spans="1:43" x14ac:dyDescent="0.35">
      <c r="A14983" t="s">
        <v>79010</v>
      </c>
      <c r="B14983" t="s">
        <v>69064</v>
      </c>
      <c r="C14983" t="s">
        <v>587</v>
      </c>
      <c r="F14983">
        <v>17199229150</v>
      </c>
      <c r="H14983" t="s">
        <v>69065</v>
      </c>
      <c r="K14983" t="s">
        <v>79011</v>
      </c>
      <c r="M14983" t="s">
        <v>2700</v>
      </c>
      <c r="N14983" t="s">
        <v>287</v>
      </c>
      <c r="O14983">
        <v>80927</v>
      </c>
      <c r="P14983" t="s">
        <v>50</v>
      </c>
      <c r="U14983" s="1">
        <v>45449</v>
      </c>
      <c r="V14983" s="1">
        <v>45449</v>
      </c>
      <c r="W14983" s="1">
        <v>45449.415277777778</v>
      </c>
      <c r="X14983" s="1">
        <v>45449.415277777778</v>
      </c>
      <c r="AC14983" t="s">
        <v>53</v>
      </c>
      <c r="AD14983">
        <v>1000000001</v>
      </c>
      <c r="AE14983" s="1">
        <v>39973.351388888892</v>
      </c>
      <c r="AF14983" t="s">
        <v>3377</v>
      </c>
      <c r="AG14983" t="s">
        <v>79012</v>
      </c>
      <c r="AH14983" t="s">
        <v>51</v>
      </c>
      <c r="AJ14983" t="s">
        <v>53</v>
      </c>
      <c r="AK14983" t="s">
        <v>78</v>
      </c>
      <c r="AO14983" t="s">
        <v>51983</v>
      </c>
      <c r="AP14983" s="1">
        <v>45463.953472222223</v>
      </c>
      <c r="AQ14983" s="1">
        <v>45454.515972222223</v>
      </c>
    </row>
    <row r="14984" spans="1:43" x14ac:dyDescent="0.35">
      <c r="A14984" t="s">
        <v>79013</v>
      </c>
      <c r="B14984" t="s">
        <v>3717</v>
      </c>
      <c r="C14984" t="s">
        <v>3349</v>
      </c>
      <c r="F14984">
        <v>19152172986</v>
      </c>
      <c r="H14984" t="s">
        <v>79014</v>
      </c>
      <c r="J14984" t="s">
        <v>57008</v>
      </c>
      <c r="K14984" t="s">
        <v>79015</v>
      </c>
      <c r="M14984" t="s">
        <v>79016</v>
      </c>
      <c r="N14984" t="s">
        <v>637</v>
      </c>
      <c r="O14984">
        <v>79821</v>
      </c>
      <c r="P14984" t="s">
        <v>50</v>
      </c>
      <c r="U14984" s="1">
        <v>45449</v>
      </c>
      <c r="V14984" s="1">
        <v>45449</v>
      </c>
      <c r="W14984" s="1">
        <v>45449.707638888889</v>
      </c>
      <c r="X14984" s="1">
        <v>45449.707638888889</v>
      </c>
      <c r="AC14984" t="s">
        <v>53</v>
      </c>
      <c r="AD14984">
        <v>2969475891</v>
      </c>
      <c r="AE14984" s="1">
        <v>37189</v>
      </c>
      <c r="AF14984" t="s">
        <v>57011</v>
      </c>
      <c r="AG14984" t="s">
        <v>79017</v>
      </c>
      <c r="AH14984" t="s">
        <v>51</v>
      </c>
      <c r="AJ14984" t="s">
        <v>53</v>
      </c>
      <c r="AK14984" t="s">
        <v>78</v>
      </c>
      <c r="AO14984" t="s">
        <v>5443</v>
      </c>
      <c r="AP14984" s="1">
        <v>45450.593055555553</v>
      </c>
      <c r="AQ14984" s="1">
        <v>45450.592361111114</v>
      </c>
    </row>
    <row r="14985" spans="1:43" x14ac:dyDescent="0.35">
      <c r="A14985" t="s">
        <v>79018</v>
      </c>
      <c r="B14985" t="s">
        <v>8073</v>
      </c>
      <c r="C14985" t="s">
        <v>79019</v>
      </c>
      <c r="F14985">
        <v>19152756341</v>
      </c>
      <c r="H14985" t="s">
        <v>79018</v>
      </c>
      <c r="J14985" t="s">
        <v>79020</v>
      </c>
      <c r="K14985" t="s">
        <v>79021</v>
      </c>
      <c r="M14985" t="s">
        <v>50947</v>
      </c>
      <c r="N14985" t="s">
        <v>637</v>
      </c>
      <c r="O14985">
        <v>79838</v>
      </c>
      <c r="P14985" t="s">
        <v>50</v>
      </c>
      <c r="U14985" s="1">
        <v>45449</v>
      </c>
      <c r="V14985" s="1">
        <v>45449</v>
      </c>
      <c r="W14985" s="1">
        <v>45449.544444444444</v>
      </c>
      <c r="X14985" s="1">
        <v>45449.544444444444</v>
      </c>
      <c r="AC14985" t="s">
        <v>53</v>
      </c>
      <c r="AD14985">
        <v>2974708069</v>
      </c>
      <c r="AE14985" s="1">
        <v>45450.393750000003</v>
      </c>
      <c r="AF14985" t="s">
        <v>79022</v>
      </c>
      <c r="AG14985" t="s">
        <v>79023</v>
      </c>
      <c r="AH14985" t="s">
        <v>51</v>
      </c>
      <c r="AJ14985" t="s">
        <v>53</v>
      </c>
      <c r="AK14985" t="s">
        <v>78</v>
      </c>
      <c r="AO14985" t="s">
        <v>5443</v>
      </c>
      <c r="AP14985" s="1">
        <v>45450.449305555558</v>
      </c>
      <c r="AQ14985" s="1">
        <v>45450.424305555556</v>
      </c>
    </row>
    <row r="14986" spans="1:43" x14ac:dyDescent="0.35">
      <c r="A14986" t="s">
        <v>79024</v>
      </c>
      <c r="B14986" t="s">
        <v>66153</v>
      </c>
      <c r="C14986" t="s">
        <v>6773</v>
      </c>
      <c r="H14986" t="s">
        <v>27615</v>
      </c>
      <c r="J14986" t="s">
        <v>27618</v>
      </c>
      <c r="O14986">
        <v>80631</v>
      </c>
      <c r="U14986" s="1">
        <v>45449</v>
      </c>
      <c r="V14986" s="1">
        <v>45449</v>
      </c>
      <c r="W14986" s="1">
        <v>45449.54791666667</v>
      </c>
      <c r="X14986" s="1">
        <v>45449.54791666667</v>
      </c>
      <c r="AC14986" t="s">
        <v>53</v>
      </c>
      <c r="AD14986">
        <v>2969563407</v>
      </c>
      <c r="AE14986" s="1">
        <v>40697.515277777777</v>
      </c>
      <c r="AF14986" t="s">
        <v>20169</v>
      </c>
      <c r="AG14986" t="s">
        <v>79025</v>
      </c>
      <c r="AH14986" t="s">
        <v>51</v>
      </c>
      <c r="AJ14986" t="s">
        <v>53</v>
      </c>
      <c r="AO14986" t="s">
        <v>5443</v>
      </c>
      <c r="AP14986" s="1">
        <v>45449.52847222222</v>
      </c>
    </row>
    <row r="14987" spans="1:43" x14ac:dyDescent="0.35">
      <c r="A14987" t="s">
        <v>79026</v>
      </c>
      <c r="B14987" t="s">
        <v>3348</v>
      </c>
      <c r="C14987" t="s">
        <v>8512</v>
      </c>
      <c r="F14987">
        <v>19153353288</v>
      </c>
      <c r="H14987" t="s">
        <v>79026</v>
      </c>
      <c r="J14987" t="s">
        <v>48192</v>
      </c>
      <c r="K14987" t="s">
        <v>79027</v>
      </c>
      <c r="M14987" t="s">
        <v>753</v>
      </c>
      <c r="N14987" t="s">
        <v>637</v>
      </c>
      <c r="O14987">
        <v>79915</v>
      </c>
      <c r="P14987" t="s">
        <v>50</v>
      </c>
      <c r="U14987" s="1">
        <v>45449</v>
      </c>
      <c r="V14987" s="1">
        <v>45449</v>
      </c>
      <c r="W14987" s="1">
        <v>45449.646527777775</v>
      </c>
      <c r="X14987" s="1">
        <v>45449.646527777775</v>
      </c>
      <c r="AC14987" t="s">
        <v>53</v>
      </c>
      <c r="AD14987">
        <v>2969769123</v>
      </c>
      <c r="AE14987" s="1">
        <v>43082.318055555559</v>
      </c>
      <c r="AF14987" t="s">
        <v>48193</v>
      </c>
      <c r="AG14987" t="s">
        <v>79028</v>
      </c>
      <c r="AH14987" t="s">
        <v>51</v>
      </c>
      <c r="AJ14987" t="s">
        <v>53</v>
      </c>
      <c r="AK14987" t="s">
        <v>78</v>
      </c>
      <c r="AO14987" t="s">
        <v>5443</v>
      </c>
      <c r="AP14987" s="1">
        <v>45449.703472222223</v>
      </c>
      <c r="AQ14987" s="1">
        <v>45449.650694444441</v>
      </c>
    </row>
    <row r="14988" spans="1:43" x14ac:dyDescent="0.35">
      <c r="A14988" t="s">
        <v>79029</v>
      </c>
      <c r="B14988" t="s">
        <v>79030</v>
      </c>
      <c r="C14988" t="s">
        <v>16262</v>
      </c>
      <c r="F14988">
        <v>19152248752</v>
      </c>
      <c r="H14988" t="s">
        <v>79029</v>
      </c>
      <c r="J14988" t="s">
        <v>79031</v>
      </c>
      <c r="K14988" t="s">
        <v>79032</v>
      </c>
      <c r="M14988" t="s">
        <v>148</v>
      </c>
      <c r="N14988" t="s">
        <v>637</v>
      </c>
      <c r="O14988">
        <v>79936</v>
      </c>
      <c r="P14988" t="s">
        <v>50</v>
      </c>
      <c r="U14988" s="1">
        <v>45449</v>
      </c>
      <c r="V14988" s="1">
        <v>45449</v>
      </c>
      <c r="W14988" s="1">
        <v>45449.554861111108</v>
      </c>
      <c r="X14988" s="1">
        <v>45449.554861111108</v>
      </c>
      <c r="AC14988" t="s">
        <v>53</v>
      </c>
      <c r="AD14988">
        <v>2974707218</v>
      </c>
      <c r="AE14988" s="1">
        <v>45449.570138888892</v>
      </c>
      <c r="AF14988" t="s">
        <v>79033</v>
      </c>
      <c r="AG14988" t="s">
        <v>79034</v>
      </c>
      <c r="AH14988" t="s">
        <v>51</v>
      </c>
      <c r="AJ14988" t="s">
        <v>53</v>
      </c>
      <c r="AK14988" t="s">
        <v>78</v>
      </c>
      <c r="AO14988" t="s">
        <v>5443</v>
      </c>
      <c r="AP14988" s="1">
        <v>45449.638194444444</v>
      </c>
      <c r="AQ14988" s="1">
        <v>45449.637499999997</v>
      </c>
    </row>
    <row r="14989" spans="1:43" x14ac:dyDescent="0.35">
      <c r="A14989" t="s">
        <v>79035</v>
      </c>
      <c r="B14989" t="s">
        <v>3348</v>
      </c>
      <c r="C14989" t="s">
        <v>79036</v>
      </c>
      <c r="F14989">
        <v>15755891634</v>
      </c>
      <c r="H14989" t="s">
        <v>79035</v>
      </c>
      <c r="J14989" t="s">
        <v>79037</v>
      </c>
      <c r="K14989" t="s">
        <v>79038</v>
      </c>
      <c r="M14989" t="s">
        <v>57526</v>
      </c>
      <c r="N14989" t="s">
        <v>398</v>
      </c>
      <c r="O14989">
        <v>79922</v>
      </c>
      <c r="P14989" t="s">
        <v>50</v>
      </c>
      <c r="U14989" s="1">
        <v>45449</v>
      </c>
      <c r="V14989" s="1">
        <v>45449</v>
      </c>
      <c r="W14989" s="1">
        <v>45449.507638888892</v>
      </c>
      <c r="X14989" s="1">
        <v>45449.507638888892</v>
      </c>
      <c r="AC14989" t="s">
        <v>53</v>
      </c>
      <c r="AD14989">
        <v>2974707149</v>
      </c>
      <c r="AE14989" s="1">
        <v>45449.531944444447</v>
      </c>
      <c r="AF14989" t="s">
        <v>79039</v>
      </c>
      <c r="AG14989" t="s">
        <v>79040</v>
      </c>
      <c r="AH14989" t="s">
        <v>51</v>
      </c>
      <c r="AJ14989" t="s">
        <v>53</v>
      </c>
      <c r="AK14989" t="s">
        <v>78</v>
      </c>
      <c r="AO14989" t="s">
        <v>5443</v>
      </c>
      <c r="AP14989" s="1">
        <v>45449.595833333333</v>
      </c>
      <c r="AQ14989" s="1">
        <v>45449.576388888891</v>
      </c>
    </row>
    <row r="14990" spans="1:43" x14ac:dyDescent="0.35">
      <c r="A14990" t="s">
        <v>79041</v>
      </c>
      <c r="B14990" t="s">
        <v>79042</v>
      </c>
      <c r="C14990" t="s">
        <v>13242</v>
      </c>
      <c r="F14990" t="s">
        <v>79043</v>
      </c>
      <c r="H14990" t="s">
        <v>79044</v>
      </c>
      <c r="J14990" t="s">
        <v>79045</v>
      </c>
      <c r="K14990" t="s">
        <v>79046</v>
      </c>
      <c r="M14990" t="s">
        <v>79047</v>
      </c>
      <c r="N14990" t="s">
        <v>7398</v>
      </c>
      <c r="O14990">
        <v>84107</v>
      </c>
      <c r="P14990" t="s">
        <v>50</v>
      </c>
      <c r="U14990" s="1">
        <v>45449</v>
      </c>
      <c r="V14990" s="1">
        <v>45449</v>
      </c>
      <c r="AC14990" t="s">
        <v>53</v>
      </c>
      <c r="AD14990">
        <v>2969541808</v>
      </c>
      <c r="AE14990" s="1">
        <v>39953.395138888889</v>
      </c>
      <c r="AG14990" t="s">
        <v>79048</v>
      </c>
      <c r="AH14990" t="s">
        <v>51</v>
      </c>
      <c r="AJ14990" t="s">
        <v>53</v>
      </c>
      <c r="AO14990" t="s">
        <v>5443</v>
      </c>
    </row>
    <row r="14991" spans="1:43" x14ac:dyDescent="0.35">
      <c r="A14991" t="s">
        <v>79049</v>
      </c>
      <c r="B14991" t="s">
        <v>68911</v>
      </c>
      <c r="C14991" t="s">
        <v>17509</v>
      </c>
      <c r="F14991">
        <v>13035649169</v>
      </c>
      <c r="H14991" t="s">
        <v>79049</v>
      </c>
      <c r="J14991" t="s">
        <v>79050</v>
      </c>
      <c r="K14991" t="s">
        <v>79051</v>
      </c>
      <c r="M14991" t="s">
        <v>148</v>
      </c>
      <c r="N14991" t="s">
        <v>637</v>
      </c>
      <c r="O14991">
        <v>79938</v>
      </c>
      <c r="P14991" t="s">
        <v>50</v>
      </c>
      <c r="U14991" s="1">
        <v>45449</v>
      </c>
      <c r="V14991" s="1">
        <v>45449</v>
      </c>
      <c r="W14991" s="1">
        <v>45449.515972222223</v>
      </c>
      <c r="X14991" s="1">
        <v>45449.515972222223</v>
      </c>
      <c r="AC14991" t="s">
        <v>53</v>
      </c>
      <c r="AD14991">
        <v>2974707201</v>
      </c>
      <c r="AE14991" s="1">
        <v>45449.561111111114</v>
      </c>
      <c r="AF14991" t="s">
        <v>79052</v>
      </c>
      <c r="AG14991" t="s">
        <v>79053</v>
      </c>
      <c r="AH14991" t="s">
        <v>51</v>
      </c>
      <c r="AJ14991" t="s">
        <v>53</v>
      </c>
      <c r="AK14991" t="s">
        <v>78</v>
      </c>
      <c r="AO14991" t="s">
        <v>5443</v>
      </c>
      <c r="AP14991" s="1">
        <v>45451.469444444447</v>
      </c>
      <c r="AQ14991" s="1">
        <v>45449.569444444445</v>
      </c>
    </row>
    <row r="14992" spans="1:43" x14ac:dyDescent="0.35">
      <c r="A14992" t="s">
        <v>79054</v>
      </c>
      <c r="B14992" t="s">
        <v>79055</v>
      </c>
      <c r="C14992" t="s">
        <v>14592</v>
      </c>
      <c r="F14992">
        <v>17198524781</v>
      </c>
      <c r="H14992" t="s">
        <v>79054</v>
      </c>
      <c r="J14992" t="s">
        <v>79056</v>
      </c>
      <c r="K14992" t="s">
        <v>79057</v>
      </c>
      <c r="M14992" t="s">
        <v>10665</v>
      </c>
      <c r="N14992" t="s">
        <v>287</v>
      </c>
      <c r="O14992">
        <v>81144</v>
      </c>
      <c r="P14992" t="s">
        <v>50</v>
      </c>
      <c r="U14992" s="1">
        <v>45449</v>
      </c>
      <c r="V14992" s="1">
        <v>45449</v>
      </c>
      <c r="W14992" s="1">
        <v>45449.52847222222</v>
      </c>
      <c r="X14992" s="1">
        <v>45449.52847222222</v>
      </c>
      <c r="AC14992" t="s">
        <v>53</v>
      </c>
      <c r="AD14992">
        <v>2969576699</v>
      </c>
      <c r="AE14992" s="1">
        <v>41102.460416666669</v>
      </c>
      <c r="AF14992" t="s">
        <v>79058</v>
      </c>
      <c r="AG14992" t="s">
        <v>79059</v>
      </c>
      <c r="AH14992" t="s">
        <v>51</v>
      </c>
      <c r="AJ14992" t="s">
        <v>53</v>
      </c>
      <c r="AK14992" t="s">
        <v>78</v>
      </c>
      <c r="AO14992" t="s">
        <v>5443</v>
      </c>
      <c r="AP14992" s="1">
        <v>45454.370833333334</v>
      </c>
    </row>
    <row r="14993" spans="1:43" x14ac:dyDescent="0.35">
      <c r="A14993" t="s">
        <v>79060</v>
      </c>
      <c r="B14993" t="s">
        <v>12892</v>
      </c>
      <c r="C14993" t="s">
        <v>2515</v>
      </c>
      <c r="F14993" t="s">
        <v>79061</v>
      </c>
      <c r="H14993" t="s">
        <v>79060</v>
      </c>
      <c r="J14993" t="s">
        <v>79062</v>
      </c>
      <c r="K14993" t="s">
        <v>79063</v>
      </c>
      <c r="M14993" t="s">
        <v>10346</v>
      </c>
      <c r="N14993" t="s">
        <v>798</v>
      </c>
      <c r="O14993">
        <v>76135</v>
      </c>
      <c r="P14993" t="s">
        <v>50</v>
      </c>
      <c r="U14993" s="1">
        <v>45449</v>
      </c>
      <c r="V14993" s="1">
        <v>45449</v>
      </c>
      <c r="AC14993" t="s">
        <v>53</v>
      </c>
      <c r="AD14993">
        <v>2972650850</v>
      </c>
      <c r="AE14993" s="1">
        <v>44993.384027777778</v>
      </c>
      <c r="AG14993" t="s">
        <v>79064</v>
      </c>
      <c r="AH14993" t="s">
        <v>51</v>
      </c>
      <c r="AJ14993" t="s">
        <v>53</v>
      </c>
      <c r="AO14993" t="s">
        <v>5443</v>
      </c>
    </row>
    <row r="14994" spans="1:43" x14ac:dyDescent="0.35">
      <c r="A14994">
        <v>380341</v>
      </c>
      <c r="B14994" t="s">
        <v>79065</v>
      </c>
      <c r="C14994" t="s">
        <v>71</v>
      </c>
      <c r="F14994" t="s">
        <v>41747</v>
      </c>
      <c r="H14994" t="s">
        <v>79066</v>
      </c>
      <c r="J14994" t="s">
        <v>12614</v>
      </c>
      <c r="M14994" t="s">
        <v>525</v>
      </c>
      <c r="N14994" t="s">
        <v>287</v>
      </c>
      <c r="O14994">
        <v>80018</v>
      </c>
      <c r="P14994" t="s">
        <v>50</v>
      </c>
      <c r="U14994" s="1">
        <v>45449</v>
      </c>
      <c r="V14994" s="1">
        <v>45449</v>
      </c>
      <c r="AC14994" t="s">
        <v>53</v>
      </c>
      <c r="AD14994">
        <v>2969543968</v>
      </c>
      <c r="AE14994" s="1">
        <v>40032.470138888886</v>
      </c>
      <c r="AG14994" t="s">
        <v>79067</v>
      </c>
      <c r="AH14994" t="s">
        <v>51</v>
      </c>
      <c r="AJ14994" t="s">
        <v>53</v>
      </c>
      <c r="AO14994" t="s">
        <v>57090</v>
      </c>
    </row>
    <row r="14995" spans="1:43" x14ac:dyDescent="0.35">
      <c r="A14995" t="s">
        <v>79068</v>
      </c>
      <c r="B14995" t="s">
        <v>14932</v>
      </c>
      <c r="C14995" t="s">
        <v>30571</v>
      </c>
      <c r="F14995">
        <v>13035189836</v>
      </c>
      <c r="H14995" t="s">
        <v>79068</v>
      </c>
      <c r="K14995" t="s">
        <v>79069</v>
      </c>
      <c r="M14995" t="s">
        <v>18017</v>
      </c>
      <c r="N14995" t="s">
        <v>287</v>
      </c>
      <c r="O14995">
        <v>80631</v>
      </c>
      <c r="P14995" t="s">
        <v>50</v>
      </c>
      <c r="U14995" s="1">
        <v>45449</v>
      </c>
      <c r="V14995" s="1">
        <v>45449</v>
      </c>
      <c r="W14995" s="1">
        <v>45449.9</v>
      </c>
      <c r="X14995" s="1">
        <v>45449.9</v>
      </c>
      <c r="AC14995" t="s">
        <v>53</v>
      </c>
      <c r="AD14995">
        <v>1000000001</v>
      </c>
      <c r="AE14995" s="1">
        <v>39973.351388888892</v>
      </c>
      <c r="AF14995" t="s">
        <v>3377</v>
      </c>
      <c r="AG14995" t="s">
        <v>79070</v>
      </c>
      <c r="AH14995" t="s">
        <v>51</v>
      </c>
      <c r="AJ14995" t="s">
        <v>53</v>
      </c>
      <c r="AK14995" t="s">
        <v>78</v>
      </c>
      <c r="AO14995" t="s">
        <v>51552</v>
      </c>
    </row>
    <row r="14996" spans="1:43" x14ac:dyDescent="0.35">
      <c r="A14996" t="s">
        <v>79071</v>
      </c>
      <c r="B14996" t="s">
        <v>8054</v>
      </c>
      <c r="C14996" t="s">
        <v>79072</v>
      </c>
      <c r="F14996">
        <v>17192083843</v>
      </c>
      <c r="H14996" t="s">
        <v>79071</v>
      </c>
      <c r="K14996" t="s">
        <v>79073</v>
      </c>
      <c r="M14996" t="s">
        <v>79074</v>
      </c>
      <c r="N14996" t="s">
        <v>287</v>
      </c>
      <c r="O14996">
        <v>80817</v>
      </c>
      <c r="P14996" t="s">
        <v>50</v>
      </c>
      <c r="U14996" s="1">
        <v>45449</v>
      </c>
      <c r="V14996" s="1">
        <v>45449</v>
      </c>
      <c r="W14996" s="1">
        <v>45449.859722222223</v>
      </c>
      <c r="X14996" s="1">
        <v>45449.859722222223</v>
      </c>
      <c r="AC14996" t="s">
        <v>53</v>
      </c>
      <c r="AD14996">
        <v>1000000001</v>
      </c>
      <c r="AE14996" s="1">
        <v>39973.351388888892</v>
      </c>
      <c r="AF14996" t="s">
        <v>3377</v>
      </c>
      <c r="AG14996" t="s">
        <v>79075</v>
      </c>
      <c r="AH14996" t="s">
        <v>51</v>
      </c>
      <c r="AJ14996" t="s">
        <v>53</v>
      </c>
      <c r="AK14996" t="s">
        <v>78</v>
      </c>
      <c r="AO14996" t="s">
        <v>51552</v>
      </c>
    </row>
    <row r="14997" spans="1:43" x14ac:dyDescent="0.35">
      <c r="A14997" t="s">
        <v>79076</v>
      </c>
      <c r="B14997" t="s">
        <v>79077</v>
      </c>
      <c r="C14997" t="s">
        <v>21753</v>
      </c>
      <c r="F14997">
        <v>15756319805</v>
      </c>
      <c r="H14997" t="s">
        <v>79076</v>
      </c>
      <c r="K14997" t="s">
        <v>79078</v>
      </c>
      <c r="M14997" t="s">
        <v>1692</v>
      </c>
      <c r="N14997" t="s">
        <v>398</v>
      </c>
      <c r="O14997">
        <v>88240</v>
      </c>
      <c r="P14997" t="s">
        <v>50</v>
      </c>
      <c r="U14997" s="1">
        <v>45449</v>
      </c>
      <c r="V14997" s="1">
        <v>45449</v>
      </c>
      <c r="W14997" s="1">
        <v>45449.70416666667</v>
      </c>
      <c r="X14997" s="1">
        <v>45449.70416666667</v>
      </c>
      <c r="AC14997" t="s">
        <v>53</v>
      </c>
      <c r="AD14997">
        <v>1000000001</v>
      </c>
      <c r="AE14997" s="1">
        <v>39973.351388888892</v>
      </c>
      <c r="AF14997" t="s">
        <v>3377</v>
      </c>
      <c r="AG14997" t="s">
        <v>79079</v>
      </c>
      <c r="AH14997" t="s">
        <v>51</v>
      </c>
      <c r="AJ14997" t="s">
        <v>53</v>
      </c>
      <c r="AK14997" t="s">
        <v>78</v>
      </c>
      <c r="AO14997" t="s">
        <v>51552</v>
      </c>
    </row>
    <row r="14998" spans="1:43" x14ac:dyDescent="0.35">
      <c r="A14998" t="s">
        <v>79080</v>
      </c>
      <c r="B14998" t="s">
        <v>79081</v>
      </c>
      <c r="C14998" t="s">
        <v>79082</v>
      </c>
      <c r="F14998">
        <v>17192437529</v>
      </c>
      <c r="H14998" t="s">
        <v>79080</v>
      </c>
      <c r="K14998" t="s">
        <v>79083</v>
      </c>
      <c r="L14998">
        <v>18</v>
      </c>
      <c r="M14998" t="s">
        <v>79074</v>
      </c>
      <c r="N14998" t="s">
        <v>287</v>
      </c>
      <c r="O14998">
        <v>80817</v>
      </c>
      <c r="P14998" t="s">
        <v>50</v>
      </c>
      <c r="U14998" s="1">
        <v>45449</v>
      </c>
      <c r="V14998" s="1">
        <v>45449</v>
      </c>
      <c r="W14998" s="1">
        <v>45449.672222222223</v>
      </c>
      <c r="X14998" s="1">
        <v>45449.672222222223</v>
      </c>
      <c r="AC14998" t="s">
        <v>53</v>
      </c>
      <c r="AD14998">
        <v>1000000001</v>
      </c>
      <c r="AE14998" s="1">
        <v>39973.351388888892</v>
      </c>
      <c r="AF14998" t="s">
        <v>3377</v>
      </c>
      <c r="AG14998" t="s">
        <v>79084</v>
      </c>
      <c r="AH14998" t="s">
        <v>51</v>
      </c>
      <c r="AJ14998" t="s">
        <v>53</v>
      </c>
      <c r="AK14998" t="s">
        <v>78</v>
      </c>
      <c r="AO14998" t="s">
        <v>51552</v>
      </c>
    </row>
    <row r="14999" spans="1:43" x14ac:dyDescent="0.35">
      <c r="A14999" t="s">
        <v>79085</v>
      </c>
      <c r="B14999" t="s">
        <v>79086</v>
      </c>
      <c r="C14999" t="s">
        <v>1145</v>
      </c>
      <c r="F14999">
        <v>13038889662</v>
      </c>
      <c r="H14999" t="s">
        <v>79087</v>
      </c>
      <c r="J14999" t="s">
        <v>44319</v>
      </c>
      <c r="K14999" t="s">
        <v>79088</v>
      </c>
      <c r="M14999" t="s">
        <v>35509</v>
      </c>
      <c r="N14999" t="s">
        <v>287</v>
      </c>
      <c r="O14999">
        <v>80125</v>
      </c>
      <c r="P14999" t="s">
        <v>50</v>
      </c>
      <c r="U14999" s="1">
        <v>45449</v>
      </c>
      <c r="V14999" s="1">
        <v>45449</v>
      </c>
      <c r="W14999" s="1">
        <v>45449.461805555555</v>
      </c>
      <c r="X14999" s="1">
        <v>45449.461805555555</v>
      </c>
      <c r="AC14999" t="s">
        <v>53</v>
      </c>
      <c r="AD14999">
        <v>2969698945</v>
      </c>
      <c r="AE14999" s="1">
        <v>42492.479166666664</v>
      </c>
      <c r="AF14999" t="s">
        <v>44321</v>
      </c>
      <c r="AG14999" t="s">
        <v>79089</v>
      </c>
      <c r="AH14999" t="s">
        <v>51</v>
      </c>
      <c r="AJ14999" t="s">
        <v>53</v>
      </c>
      <c r="AK14999" t="s">
        <v>78</v>
      </c>
      <c r="AO14999" t="s">
        <v>5443</v>
      </c>
      <c r="AP14999" s="1">
        <v>45463.510416666664</v>
      </c>
      <c r="AQ14999" s="1">
        <v>45449.486111111109</v>
      </c>
    </row>
    <row r="15000" spans="1:43" x14ac:dyDescent="0.35">
      <c r="A15000" t="s">
        <v>79090</v>
      </c>
      <c r="B15000" t="s">
        <v>164</v>
      </c>
      <c r="C15000" t="s">
        <v>206</v>
      </c>
      <c r="F15000">
        <v>16096785392</v>
      </c>
      <c r="H15000" t="s">
        <v>79090</v>
      </c>
      <c r="J15000" t="s">
        <v>79091</v>
      </c>
      <c r="K15000" t="s">
        <v>79092</v>
      </c>
      <c r="M15000" t="s">
        <v>79093</v>
      </c>
      <c r="N15000" t="s">
        <v>637</v>
      </c>
      <c r="O15000">
        <v>76442</v>
      </c>
      <c r="P15000" t="s">
        <v>50</v>
      </c>
      <c r="U15000" s="1">
        <v>45450</v>
      </c>
      <c r="V15000" s="1">
        <v>45450</v>
      </c>
      <c r="W15000" s="1">
        <v>45450.416666666664</v>
      </c>
      <c r="X15000" s="1">
        <v>45450.416666666664</v>
      </c>
      <c r="AC15000" t="s">
        <v>53</v>
      </c>
      <c r="AD15000">
        <v>2974708306</v>
      </c>
      <c r="AE15000" s="1">
        <v>45450.448611111111</v>
      </c>
      <c r="AF15000" t="s">
        <v>79094</v>
      </c>
      <c r="AG15000" t="s">
        <v>79095</v>
      </c>
      <c r="AH15000" t="s">
        <v>51</v>
      </c>
      <c r="AJ15000" t="s">
        <v>53</v>
      </c>
      <c r="AK15000" t="s">
        <v>78</v>
      </c>
      <c r="AO15000" t="s">
        <v>5443</v>
      </c>
      <c r="AP15000" s="1">
        <v>45450.456944444442</v>
      </c>
      <c r="AQ15000" s="1">
        <v>45450.456250000003</v>
      </c>
    </row>
    <row r="15001" spans="1:43" x14ac:dyDescent="0.35">
      <c r="A15001" t="s">
        <v>79096</v>
      </c>
      <c r="B15001" t="s">
        <v>79097</v>
      </c>
      <c r="C15001" t="s">
        <v>6957</v>
      </c>
      <c r="F15001">
        <v>17208794180</v>
      </c>
      <c r="H15001" t="s">
        <v>79098</v>
      </c>
      <c r="K15001" t="s">
        <v>79099</v>
      </c>
      <c r="M15001" t="s">
        <v>18017</v>
      </c>
      <c r="N15001" t="s">
        <v>287</v>
      </c>
      <c r="O15001">
        <v>80634</v>
      </c>
      <c r="P15001" t="s">
        <v>50</v>
      </c>
      <c r="U15001" s="1">
        <v>45450</v>
      </c>
      <c r="V15001" s="1">
        <v>45450</v>
      </c>
      <c r="W15001" s="1">
        <v>45450.456250000003</v>
      </c>
      <c r="X15001" s="1">
        <v>45450.456250000003</v>
      </c>
      <c r="AC15001" t="s">
        <v>53</v>
      </c>
      <c r="AD15001">
        <v>1000000001</v>
      </c>
      <c r="AE15001" s="1">
        <v>39973.351388888892</v>
      </c>
      <c r="AF15001" t="s">
        <v>3377</v>
      </c>
      <c r="AG15001" t="s">
        <v>79100</v>
      </c>
      <c r="AH15001" t="s">
        <v>51</v>
      </c>
      <c r="AJ15001" t="s">
        <v>53</v>
      </c>
      <c r="AK15001" t="s">
        <v>78</v>
      </c>
      <c r="AO15001" t="s">
        <v>5443</v>
      </c>
      <c r="AP15001" s="1">
        <v>45450.45416666667</v>
      </c>
    </row>
    <row r="15002" spans="1:43" x14ac:dyDescent="0.35">
      <c r="A15002" t="s">
        <v>79101</v>
      </c>
      <c r="B15002" t="s">
        <v>79102</v>
      </c>
      <c r="C15002" t="s">
        <v>894</v>
      </c>
      <c r="F15002">
        <v>19723331834</v>
      </c>
      <c r="H15002" t="s">
        <v>79101</v>
      </c>
      <c r="J15002" t="s">
        <v>49745</v>
      </c>
      <c r="K15002" t="s">
        <v>78930</v>
      </c>
      <c r="M15002" t="s">
        <v>2700</v>
      </c>
      <c r="N15002" t="s">
        <v>213</v>
      </c>
      <c r="O15002">
        <v>80907</v>
      </c>
      <c r="P15002" t="s">
        <v>50</v>
      </c>
      <c r="U15002" s="1">
        <v>45450</v>
      </c>
      <c r="V15002" s="1">
        <v>45450</v>
      </c>
      <c r="AC15002" t="s">
        <v>53</v>
      </c>
      <c r="AD15002">
        <v>2969747773</v>
      </c>
      <c r="AE15002" s="1">
        <v>42923.433333333334</v>
      </c>
      <c r="AG15002" t="s">
        <v>79103</v>
      </c>
      <c r="AH15002" t="s">
        <v>51</v>
      </c>
      <c r="AJ15002" t="s">
        <v>53</v>
      </c>
      <c r="AO15002" t="s">
        <v>57090</v>
      </c>
    </row>
    <row r="15003" spans="1:43" x14ac:dyDescent="0.35">
      <c r="A15003" t="s">
        <v>79104</v>
      </c>
      <c r="B15003" t="s">
        <v>79105</v>
      </c>
      <c r="C15003" t="s">
        <v>20687</v>
      </c>
      <c r="F15003">
        <v>19153099521</v>
      </c>
      <c r="H15003" t="s">
        <v>79104</v>
      </c>
      <c r="J15003" t="s">
        <v>63766</v>
      </c>
      <c r="K15003" t="s">
        <v>79106</v>
      </c>
      <c r="M15003" t="s">
        <v>148</v>
      </c>
      <c r="N15003" t="s">
        <v>637</v>
      </c>
      <c r="O15003">
        <v>79936</v>
      </c>
      <c r="P15003" t="s">
        <v>50</v>
      </c>
      <c r="U15003" s="1">
        <v>45450</v>
      </c>
      <c r="V15003" s="1">
        <v>45450</v>
      </c>
      <c r="W15003" s="1">
        <v>45450.706944444442</v>
      </c>
      <c r="X15003" s="1">
        <v>45450.706944444442</v>
      </c>
      <c r="AC15003" t="s">
        <v>53</v>
      </c>
      <c r="AD15003">
        <v>2972408290</v>
      </c>
      <c r="AE15003" s="1">
        <v>44977.395138888889</v>
      </c>
      <c r="AF15003" t="s">
        <v>63768</v>
      </c>
      <c r="AG15003" t="s">
        <v>79107</v>
      </c>
      <c r="AH15003" t="s">
        <v>51</v>
      </c>
      <c r="AJ15003" t="s">
        <v>53</v>
      </c>
      <c r="AK15003" t="s">
        <v>78</v>
      </c>
      <c r="AO15003" t="s">
        <v>5443</v>
      </c>
      <c r="AP15003" s="1">
        <v>45450.717361111114</v>
      </c>
      <c r="AQ15003" s="1">
        <v>45450.713888888888</v>
      </c>
    </row>
    <row r="15004" spans="1:43" x14ac:dyDescent="0.35">
      <c r="A15004" t="s">
        <v>79108</v>
      </c>
      <c r="B15004" t="s">
        <v>79109</v>
      </c>
      <c r="C15004" t="s">
        <v>17192</v>
      </c>
      <c r="F15004">
        <v>19708890375</v>
      </c>
      <c r="H15004" t="s">
        <v>79110</v>
      </c>
      <c r="J15004" t="s">
        <v>27976</v>
      </c>
      <c r="K15004" t="s">
        <v>79111</v>
      </c>
      <c r="M15004" t="s">
        <v>74727</v>
      </c>
      <c r="N15004" t="s">
        <v>287</v>
      </c>
      <c r="O15004">
        <v>80550</v>
      </c>
      <c r="P15004" t="s">
        <v>50</v>
      </c>
      <c r="U15004" s="1">
        <v>45450</v>
      </c>
      <c r="V15004" s="1">
        <v>45450</v>
      </c>
      <c r="W15004" s="1">
        <v>45450.383333333331</v>
      </c>
      <c r="X15004" s="1">
        <v>45450.383333333331</v>
      </c>
      <c r="AC15004" t="s">
        <v>53</v>
      </c>
      <c r="AD15004">
        <v>2970068924</v>
      </c>
      <c r="AE15004" s="1">
        <v>44340.322222222225</v>
      </c>
      <c r="AF15004" t="s">
        <v>27977</v>
      </c>
      <c r="AG15004" t="s">
        <v>79112</v>
      </c>
      <c r="AH15004" t="s">
        <v>51</v>
      </c>
      <c r="AJ15004" t="s">
        <v>53</v>
      </c>
      <c r="AK15004" t="s">
        <v>78</v>
      </c>
      <c r="AO15004" t="s">
        <v>5443</v>
      </c>
      <c r="AP15004" s="1">
        <v>45467.459722222222</v>
      </c>
    </row>
    <row r="15005" spans="1:43" x14ac:dyDescent="0.35">
      <c r="A15005" t="s">
        <v>79113</v>
      </c>
      <c r="B15005" t="s">
        <v>79114</v>
      </c>
      <c r="C15005" t="s">
        <v>44016</v>
      </c>
      <c r="F15005">
        <v>15759374625</v>
      </c>
      <c r="H15005" t="s">
        <v>79113</v>
      </c>
      <c r="J15005" t="s">
        <v>79115</v>
      </c>
      <c r="K15005" t="s">
        <v>79116</v>
      </c>
      <c r="M15005" t="s">
        <v>79117</v>
      </c>
      <c r="N15005" t="s">
        <v>398</v>
      </c>
      <c r="O15005">
        <v>88348</v>
      </c>
      <c r="P15005" t="s">
        <v>50</v>
      </c>
      <c r="U15005" s="1">
        <v>45450</v>
      </c>
      <c r="V15005" s="1">
        <v>45450</v>
      </c>
      <c r="W15005" s="1">
        <v>45450.677083333336</v>
      </c>
      <c r="X15005" s="1">
        <v>45450.677083333336</v>
      </c>
      <c r="AC15005" t="s">
        <v>53</v>
      </c>
      <c r="AD15005">
        <v>2974097827</v>
      </c>
      <c r="AE15005" s="1">
        <v>45355.841666666667</v>
      </c>
      <c r="AF15005" t="s">
        <v>79118</v>
      </c>
      <c r="AG15005" t="s">
        <v>79119</v>
      </c>
      <c r="AH15005" t="s">
        <v>51</v>
      </c>
      <c r="AJ15005" t="s">
        <v>53</v>
      </c>
      <c r="AK15005" t="s">
        <v>78</v>
      </c>
      <c r="AO15005" t="s">
        <v>5443</v>
      </c>
      <c r="AP15005" s="1">
        <v>45450.68472222222</v>
      </c>
      <c r="AQ15005" s="1">
        <v>45450.684027777781</v>
      </c>
    </row>
    <row r="15006" spans="1:43" x14ac:dyDescent="0.35">
      <c r="A15006" t="s">
        <v>79120</v>
      </c>
      <c r="B15006" t="s">
        <v>43669</v>
      </c>
      <c r="C15006" t="s">
        <v>8375</v>
      </c>
      <c r="F15006">
        <v>19153297212</v>
      </c>
      <c r="H15006" t="s">
        <v>79120</v>
      </c>
      <c r="J15006" t="s">
        <v>79121</v>
      </c>
      <c r="K15006" t="s">
        <v>79122</v>
      </c>
      <c r="M15006" t="s">
        <v>753</v>
      </c>
      <c r="N15006" t="s">
        <v>637</v>
      </c>
      <c r="O15006">
        <v>79907</v>
      </c>
      <c r="P15006" t="s">
        <v>50</v>
      </c>
      <c r="U15006" s="1">
        <v>45450</v>
      </c>
      <c r="V15006" s="1">
        <v>45450</v>
      </c>
      <c r="W15006" s="1">
        <v>45450.595138888886</v>
      </c>
      <c r="X15006" s="1">
        <v>45450.595138888886</v>
      </c>
      <c r="AC15006" t="s">
        <v>53</v>
      </c>
      <c r="AD15006">
        <v>2974709098</v>
      </c>
      <c r="AE15006" s="1">
        <v>45450.615972222222</v>
      </c>
      <c r="AF15006" t="s">
        <v>79123</v>
      </c>
      <c r="AG15006" t="s">
        <v>79124</v>
      </c>
      <c r="AH15006" t="s">
        <v>51</v>
      </c>
      <c r="AJ15006" t="s">
        <v>53</v>
      </c>
      <c r="AK15006" t="s">
        <v>78</v>
      </c>
      <c r="AO15006" t="s">
        <v>5443</v>
      </c>
      <c r="AP15006" s="1">
        <v>45450.647222222222</v>
      </c>
      <c r="AQ15006" s="1">
        <v>45450.645138888889</v>
      </c>
    </row>
    <row r="15007" spans="1:43" x14ac:dyDescent="0.35">
      <c r="A15007" t="s">
        <v>79125</v>
      </c>
      <c r="B15007" t="s">
        <v>79126</v>
      </c>
      <c r="C15007" t="s">
        <v>18354</v>
      </c>
      <c r="H15007" t="s">
        <v>79127</v>
      </c>
      <c r="J15007" t="s">
        <v>49</v>
      </c>
      <c r="P15007" t="s">
        <v>50</v>
      </c>
      <c r="U15007" s="1">
        <v>45450</v>
      </c>
      <c r="V15007" s="1">
        <v>45450</v>
      </c>
      <c r="W15007" s="1">
        <v>45453.393055555556</v>
      </c>
      <c r="X15007" s="1">
        <v>45453.393055555556</v>
      </c>
      <c r="AC15007" t="s">
        <v>53</v>
      </c>
      <c r="AD15007">
        <v>1000000000</v>
      </c>
      <c r="AE15007" s="1">
        <v>37295</v>
      </c>
      <c r="AG15007" t="s">
        <v>79128</v>
      </c>
      <c r="AH15007" t="s">
        <v>51</v>
      </c>
      <c r="AJ15007" t="s">
        <v>53</v>
      </c>
      <c r="AO15007" t="s">
        <v>5443</v>
      </c>
      <c r="AP15007" s="1">
        <v>45450.842361111114</v>
      </c>
    </row>
    <row r="15008" spans="1:43" x14ac:dyDescent="0.35">
      <c r="A15008" t="s">
        <v>79129</v>
      </c>
      <c r="B15008" t="s">
        <v>79130</v>
      </c>
      <c r="C15008" t="s">
        <v>79131</v>
      </c>
      <c r="F15008" t="s">
        <v>47</v>
      </c>
      <c r="H15008" t="s">
        <v>79132</v>
      </c>
      <c r="J15008" t="s">
        <v>49</v>
      </c>
      <c r="P15008" t="s">
        <v>50</v>
      </c>
      <c r="U15008" s="1">
        <v>45450</v>
      </c>
      <c r="V15008" s="1">
        <v>45450</v>
      </c>
      <c r="W15008" s="1">
        <v>45450.547222222223</v>
      </c>
      <c r="X15008" s="1">
        <v>45450.547222222223</v>
      </c>
      <c r="AC15008" t="s">
        <v>53</v>
      </c>
      <c r="AD15008">
        <v>1000000000</v>
      </c>
      <c r="AE15008" s="1">
        <v>37295</v>
      </c>
      <c r="AG15008" t="s">
        <v>79133</v>
      </c>
      <c r="AH15008" t="s">
        <v>51</v>
      </c>
      <c r="AJ15008" t="s">
        <v>53</v>
      </c>
      <c r="AO15008" t="s">
        <v>5443</v>
      </c>
      <c r="AP15008" s="1">
        <v>45450.527083333334</v>
      </c>
    </row>
    <row r="15009" spans="1:43" x14ac:dyDescent="0.35">
      <c r="A15009" t="s">
        <v>79134</v>
      </c>
      <c r="B15009" t="s">
        <v>79135</v>
      </c>
      <c r="C15009" t="s">
        <v>12366</v>
      </c>
      <c r="F15009" t="s">
        <v>79136</v>
      </c>
      <c r="H15009" t="s">
        <v>79134</v>
      </c>
      <c r="J15009" t="s">
        <v>65854</v>
      </c>
      <c r="N15009" t="s">
        <v>19844</v>
      </c>
      <c r="P15009" t="s">
        <v>50</v>
      </c>
      <c r="U15009" s="1">
        <v>45450</v>
      </c>
      <c r="V15009" s="1">
        <v>45450</v>
      </c>
      <c r="W15009" s="1">
        <v>45450.647916666669</v>
      </c>
      <c r="X15009" s="1">
        <v>45450.647916666669</v>
      </c>
      <c r="AC15009" t="s">
        <v>53</v>
      </c>
      <c r="AD15009">
        <v>2969764228</v>
      </c>
      <c r="AE15009" s="1">
        <v>43048.51458333333</v>
      </c>
      <c r="AF15009" t="s">
        <v>79137</v>
      </c>
      <c r="AG15009" t="s">
        <v>79138</v>
      </c>
      <c r="AH15009" t="s">
        <v>51</v>
      </c>
      <c r="AJ15009" t="s">
        <v>53</v>
      </c>
      <c r="AO15009" t="s">
        <v>57090</v>
      </c>
      <c r="AP15009" s="1">
        <v>45453.558333333334</v>
      </c>
      <c r="AQ15009" s="1">
        <v>45450.658333333333</v>
      </c>
    </row>
    <row r="15010" spans="1:43" x14ac:dyDescent="0.35">
      <c r="A15010" t="s">
        <v>79139</v>
      </c>
      <c r="B15010" t="s">
        <v>79140</v>
      </c>
      <c r="C15010" t="s">
        <v>383</v>
      </c>
      <c r="F15010">
        <v>15052698717</v>
      </c>
      <c r="H15010" t="s">
        <v>79139</v>
      </c>
      <c r="J15010" t="s">
        <v>79141</v>
      </c>
      <c r="K15010" t="s">
        <v>79142</v>
      </c>
      <c r="L15010" t="s">
        <v>79143</v>
      </c>
      <c r="M15010" t="s">
        <v>2637</v>
      </c>
      <c r="N15010" t="s">
        <v>501</v>
      </c>
      <c r="O15010">
        <v>87105</v>
      </c>
      <c r="P15010" t="s">
        <v>50</v>
      </c>
      <c r="U15010" s="1">
        <v>45450</v>
      </c>
      <c r="V15010" s="1">
        <v>45450</v>
      </c>
      <c r="AC15010" t="s">
        <v>53</v>
      </c>
      <c r="AD15010">
        <v>2974096087</v>
      </c>
      <c r="AE15010" s="1">
        <v>45354.004166666666</v>
      </c>
      <c r="AG15010" t="s">
        <v>79144</v>
      </c>
      <c r="AH15010" t="s">
        <v>51</v>
      </c>
      <c r="AJ15010" t="s">
        <v>53</v>
      </c>
      <c r="AO15010" t="s">
        <v>57090</v>
      </c>
    </row>
    <row r="15011" spans="1:43" x14ac:dyDescent="0.35">
      <c r="A15011" t="s">
        <v>79145</v>
      </c>
      <c r="B15011" t="s">
        <v>79146</v>
      </c>
      <c r="C15011" t="s">
        <v>70767</v>
      </c>
      <c r="F15011">
        <v>19153151521</v>
      </c>
      <c r="H15011" t="s">
        <v>79145</v>
      </c>
      <c r="J15011" t="s">
        <v>79147</v>
      </c>
      <c r="K15011" t="s">
        <v>79148</v>
      </c>
      <c r="M15011" t="s">
        <v>79149</v>
      </c>
      <c r="N15011" t="s">
        <v>637</v>
      </c>
      <c r="O15011">
        <v>79839</v>
      </c>
      <c r="P15011" t="s">
        <v>50</v>
      </c>
      <c r="U15011" s="1">
        <v>45450</v>
      </c>
      <c r="V15011" s="1">
        <v>45450</v>
      </c>
      <c r="W15011" s="1">
        <v>45450.501388888886</v>
      </c>
      <c r="X15011" s="1">
        <v>45450.501388888886</v>
      </c>
      <c r="AC15011" t="s">
        <v>53</v>
      </c>
      <c r="AD15011">
        <v>2974708531</v>
      </c>
      <c r="AE15011" s="1">
        <v>45450.529861111114</v>
      </c>
      <c r="AF15011" t="s">
        <v>79150</v>
      </c>
      <c r="AG15011" t="s">
        <v>79151</v>
      </c>
      <c r="AH15011" t="s">
        <v>51</v>
      </c>
      <c r="AJ15011" t="s">
        <v>53</v>
      </c>
      <c r="AK15011" t="s">
        <v>78</v>
      </c>
      <c r="AO15011" t="s">
        <v>5443</v>
      </c>
      <c r="AP15011" s="1">
        <v>45450.647222222222</v>
      </c>
      <c r="AQ15011" s="1">
        <v>45450.65</v>
      </c>
    </row>
    <row r="15012" spans="1:43" x14ac:dyDescent="0.35">
      <c r="A15012" t="s">
        <v>79152</v>
      </c>
      <c r="B15012" t="s">
        <v>79153</v>
      </c>
      <c r="C15012" t="s">
        <v>79154</v>
      </c>
      <c r="F15012">
        <v>447446534256</v>
      </c>
      <c r="H15012" t="s">
        <v>79155</v>
      </c>
      <c r="K15012" t="s">
        <v>79156</v>
      </c>
      <c r="M15012" t="s">
        <v>79157</v>
      </c>
      <c r="O15012" t="s">
        <v>79158</v>
      </c>
      <c r="P15012" t="s">
        <v>17899</v>
      </c>
      <c r="U15012" s="1">
        <v>45450</v>
      </c>
      <c r="V15012" s="1">
        <v>45450</v>
      </c>
      <c r="W15012" s="1">
        <v>45453.393055555556</v>
      </c>
      <c r="X15012" s="1">
        <v>45453.393055555556</v>
      </c>
      <c r="AC15012" t="s">
        <v>53</v>
      </c>
      <c r="AD15012">
        <v>1000000001</v>
      </c>
      <c r="AE15012" s="1">
        <v>39973.351388888892</v>
      </c>
      <c r="AF15012" t="s">
        <v>3377</v>
      </c>
      <c r="AG15012" t="s">
        <v>79159</v>
      </c>
      <c r="AH15012" t="s">
        <v>51</v>
      </c>
      <c r="AJ15012" t="s">
        <v>53</v>
      </c>
      <c r="AO15012" t="s">
        <v>5443</v>
      </c>
      <c r="AP15012" s="1">
        <v>45460.054861111108</v>
      </c>
    </row>
    <row r="15013" spans="1:43" x14ac:dyDescent="0.35">
      <c r="A15013" t="s">
        <v>79160</v>
      </c>
      <c r="B15013" t="s">
        <v>4813</v>
      </c>
      <c r="C15013" t="s">
        <v>894</v>
      </c>
      <c r="F15013">
        <v>15754469901</v>
      </c>
      <c r="H15013" t="s">
        <v>79161</v>
      </c>
      <c r="J15013" t="s">
        <v>79162</v>
      </c>
      <c r="K15013" t="s">
        <v>79163</v>
      </c>
      <c r="M15013" t="s">
        <v>25315</v>
      </c>
      <c r="N15013" t="s">
        <v>398</v>
      </c>
      <c r="O15013">
        <v>88354</v>
      </c>
      <c r="P15013" t="s">
        <v>50</v>
      </c>
      <c r="U15013" s="1">
        <v>45450</v>
      </c>
      <c r="V15013" s="1">
        <v>45450</v>
      </c>
      <c r="W15013" s="1">
        <v>45450.911805555559</v>
      </c>
      <c r="X15013" s="1">
        <v>45450.911805555559</v>
      </c>
      <c r="AC15013" t="s">
        <v>53</v>
      </c>
      <c r="AD15013">
        <v>1000000001</v>
      </c>
      <c r="AE15013" s="1">
        <v>39973.351388888892</v>
      </c>
      <c r="AF15013" t="s">
        <v>3377</v>
      </c>
      <c r="AG15013" t="s">
        <v>79164</v>
      </c>
      <c r="AH15013" t="s">
        <v>51</v>
      </c>
      <c r="AJ15013" t="s">
        <v>53</v>
      </c>
      <c r="AK15013" t="s">
        <v>78</v>
      </c>
      <c r="AO15013" t="s">
        <v>5443</v>
      </c>
    </row>
    <row r="15014" spans="1:43" x14ac:dyDescent="0.35">
      <c r="A15014" t="s">
        <v>79165</v>
      </c>
      <c r="B15014" t="s">
        <v>8246</v>
      </c>
      <c r="C15014" t="s">
        <v>13524</v>
      </c>
      <c r="F15014">
        <v>18137644897</v>
      </c>
      <c r="H15014" t="s">
        <v>79166</v>
      </c>
      <c r="K15014" t="s">
        <v>79167</v>
      </c>
      <c r="M15014" t="s">
        <v>79168</v>
      </c>
      <c r="N15014" t="s">
        <v>79169</v>
      </c>
      <c r="O15014">
        <v>33811</v>
      </c>
      <c r="P15014" t="s">
        <v>50</v>
      </c>
      <c r="U15014" s="1">
        <v>45450</v>
      </c>
      <c r="V15014" s="1">
        <v>45450</v>
      </c>
      <c r="W15014" s="1">
        <v>45450.817361111112</v>
      </c>
      <c r="X15014" s="1">
        <v>45450.817361111112</v>
      </c>
      <c r="AC15014" t="s">
        <v>53</v>
      </c>
      <c r="AD15014">
        <v>1000000001</v>
      </c>
      <c r="AE15014" s="1">
        <v>39973.351388888892</v>
      </c>
      <c r="AF15014" t="s">
        <v>3377</v>
      </c>
      <c r="AG15014" t="s">
        <v>79170</v>
      </c>
      <c r="AH15014" t="s">
        <v>51</v>
      </c>
      <c r="AJ15014" t="s">
        <v>53</v>
      </c>
      <c r="AK15014" t="s">
        <v>78</v>
      </c>
      <c r="AO15014" t="s">
        <v>5443</v>
      </c>
      <c r="AP15014" s="1">
        <v>45450.817361111112</v>
      </c>
    </row>
    <row r="15015" spans="1:43" x14ac:dyDescent="0.35">
      <c r="A15015" t="s">
        <v>79171</v>
      </c>
      <c r="B15015" t="s">
        <v>79172</v>
      </c>
      <c r="C15015" t="s">
        <v>5318</v>
      </c>
      <c r="F15015">
        <v>15052501394</v>
      </c>
      <c r="H15015" t="s">
        <v>79173</v>
      </c>
      <c r="K15015" t="s">
        <v>79174</v>
      </c>
      <c r="M15015" t="s">
        <v>19403</v>
      </c>
      <c r="N15015" t="s">
        <v>398</v>
      </c>
      <c r="O15015">
        <v>87031</v>
      </c>
      <c r="P15015" t="s">
        <v>50</v>
      </c>
      <c r="U15015" s="1">
        <v>45450</v>
      </c>
      <c r="V15015" s="1">
        <v>45450</v>
      </c>
      <c r="W15015" s="1">
        <v>45450.599305555559</v>
      </c>
      <c r="X15015" s="1">
        <v>45450.599305555559</v>
      </c>
      <c r="AC15015" t="s">
        <v>53</v>
      </c>
      <c r="AD15015">
        <v>1000000001</v>
      </c>
      <c r="AE15015" s="1">
        <v>39973.351388888892</v>
      </c>
      <c r="AF15015" t="s">
        <v>3377</v>
      </c>
      <c r="AG15015" t="s">
        <v>79175</v>
      </c>
      <c r="AH15015" t="s">
        <v>51</v>
      </c>
      <c r="AJ15015" t="s">
        <v>53</v>
      </c>
      <c r="AK15015" t="s">
        <v>78</v>
      </c>
      <c r="AO15015" t="s">
        <v>5443</v>
      </c>
      <c r="AP15015" s="1">
        <v>45450.59652777778</v>
      </c>
    </row>
    <row r="15016" spans="1:43" x14ac:dyDescent="0.35">
      <c r="A15016" t="s">
        <v>79176</v>
      </c>
      <c r="B15016" t="s">
        <v>3359</v>
      </c>
      <c r="C15016" t="s">
        <v>2200</v>
      </c>
      <c r="F15016">
        <v>13034788983</v>
      </c>
      <c r="H15016" t="s">
        <v>79176</v>
      </c>
      <c r="K15016" t="s">
        <v>79177</v>
      </c>
      <c r="M15016" t="s">
        <v>3066</v>
      </c>
      <c r="N15016" t="s">
        <v>287</v>
      </c>
      <c r="O15016">
        <v>80465</v>
      </c>
      <c r="P15016" t="s">
        <v>50</v>
      </c>
      <c r="U15016" s="1">
        <v>45450</v>
      </c>
      <c r="V15016" s="1">
        <v>45450</v>
      </c>
      <c r="W15016" s="1">
        <v>45450.509722222225</v>
      </c>
      <c r="X15016" s="1">
        <v>45450.509722222225</v>
      </c>
      <c r="AC15016" t="s">
        <v>53</v>
      </c>
      <c r="AD15016">
        <v>1000000001</v>
      </c>
      <c r="AE15016" s="1">
        <v>39973.351388888892</v>
      </c>
      <c r="AF15016" t="s">
        <v>3377</v>
      </c>
      <c r="AG15016" t="s">
        <v>79178</v>
      </c>
      <c r="AH15016" t="s">
        <v>51</v>
      </c>
      <c r="AJ15016" t="s">
        <v>53</v>
      </c>
      <c r="AK15016" t="s">
        <v>78</v>
      </c>
      <c r="AO15016" t="s">
        <v>5443</v>
      </c>
      <c r="AP15016" s="1">
        <v>45450.51666666667</v>
      </c>
    </row>
    <row r="15017" spans="1:43" x14ac:dyDescent="0.35">
      <c r="A15017" t="s">
        <v>79179</v>
      </c>
      <c r="B15017" t="s">
        <v>10721</v>
      </c>
      <c r="C15017" t="s">
        <v>32238</v>
      </c>
      <c r="F15017">
        <v>17206028312</v>
      </c>
      <c r="H15017" t="s">
        <v>79179</v>
      </c>
      <c r="J15017" t="s">
        <v>2028</v>
      </c>
      <c r="K15017" t="s">
        <v>79180</v>
      </c>
      <c r="M15017" t="s">
        <v>7312</v>
      </c>
      <c r="N15017" t="s">
        <v>287</v>
      </c>
      <c r="O15017">
        <v>80135</v>
      </c>
      <c r="P15017" t="s">
        <v>50</v>
      </c>
      <c r="U15017" s="1">
        <v>45450</v>
      </c>
      <c r="V15017" s="1">
        <v>45450</v>
      </c>
      <c r="W15017" s="1">
        <v>45450.486111111109</v>
      </c>
      <c r="X15017" s="1">
        <v>45450.486111111109</v>
      </c>
      <c r="AC15017" t="s">
        <v>53</v>
      </c>
      <c r="AD15017">
        <v>2969532847</v>
      </c>
      <c r="AE15017" s="1">
        <v>39580.404166666667</v>
      </c>
      <c r="AF15017" t="s">
        <v>58509</v>
      </c>
      <c r="AG15017" t="s">
        <v>79181</v>
      </c>
      <c r="AH15017" t="s">
        <v>51</v>
      </c>
      <c r="AJ15017" t="s">
        <v>53</v>
      </c>
      <c r="AK15017" t="s">
        <v>78</v>
      </c>
      <c r="AO15017" t="s">
        <v>5443</v>
      </c>
      <c r="AP15017" s="1">
        <v>45450.652777777781</v>
      </c>
      <c r="AQ15017" s="1">
        <v>45450.660416666666</v>
      </c>
    </row>
    <row r="15018" spans="1:43" x14ac:dyDescent="0.35">
      <c r="A15018" t="s">
        <v>79182</v>
      </c>
      <c r="B15018" t="s">
        <v>7822</v>
      </c>
      <c r="C15018" t="s">
        <v>10481</v>
      </c>
      <c r="F15018">
        <v>447860375353</v>
      </c>
      <c r="H15018" t="s">
        <v>79183</v>
      </c>
      <c r="J15018" t="s">
        <v>79184</v>
      </c>
      <c r="K15018" t="s">
        <v>79185</v>
      </c>
      <c r="M15018" t="s">
        <v>79186</v>
      </c>
      <c r="O15018" t="s">
        <v>79187</v>
      </c>
      <c r="P15018" t="s">
        <v>17899</v>
      </c>
      <c r="U15018" s="1">
        <v>45451</v>
      </c>
      <c r="V15018" s="1">
        <v>45451</v>
      </c>
      <c r="AC15018" t="s">
        <v>53</v>
      </c>
      <c r="AD15018">
        <v>2974730298</v>
      </c>
      <c r="AE15018" s="1">
        <v>45454.415277777778</v>
      </c>
      <c r="AG15018" t="s">
        <v>79188</v>
      </c>
      <c r="AH15018" t="s">
        <v>51</v>
      </c>
      <c r="AJ15018" t="s">
        <v>53</v>
      </c>
      <c r="AO15018" t="s">
        <v>5443</v>
      </c>
    </row>
    <row r="15019" spans="1:43" x14ac:dyDescent="0.35">
      <c r="A15019" t="s">
        <v>79189</v>
      </c>
      <c r="B15019" t="s">
        <v>16379</v>
      </c>
      <c r="C15019" t="s">
        <v>2016</v>
      </c>
      <c r="F15019">
        <v>13036018860</v>
      </c>
      <c r="H15019" t="s">
        <v>79189</v>
      </c>
      <c r="J15019" t="s">
        <v>79190</v>
      </c>
      <c r="K15019" t="s">
        <v>79191</v>
      </c>
      <c r="L15019" t="s">
        <v>79192</v>
      </c>
      <c r="M15019" t="s">
        <v>1261</v>
      </c>
      <c r="N15019" t="s">
        <v>287</v>
      </c>
      <c r="O15019">
        <v>80104</v>
      </c>
      <c r="P15019" t="s">
        <v>50</v>
      </c>
      <c r="U15019" s="1">
        <v>45451</v>
      </c>
      <c r="V15019" s="1">
        <v>45451</v>
      </c>
      <c r="W15019" s="1">
        <v>45451.405555555553</v>
      </c>
      <c r="X15019" s="1">
        <v>45451.405555555553</v>
      </c>
      <c r="AC15019" t="s">
        <v>53</v>
      </c>
      <c r="AD15019">
        <v>1000000001</v>
      </c>
      <c r="AE15019" s="1">
        <v>39973.351388888892</v>
      </c>
      <c r="AF15019" t="s">
        <v>3377</v>
      </c>
      <c r="AG15019" t="s">
        <v>79193</v>
      </c>
      <c r="AH15019" t="s">
        <v>51</v>
      </c>
      <c r="AJ15019" t="s">
        <v>53</v>
      </c>
      <c r="AK15019" t="s">
        <v>78</v>
      </c>
      <c r="AO15019" t="s">
        <v>5443</v>
      </c>
    </row>
    <row r="15020" spans="1:43" x14ac:dyDescent="0.35">
      <c r="A15020" t="s">
        <v>79194</v>
      </c>
      <c r="B15020" t="s">
        <v>79195</v>
      </c>
      <c r="C15020" t="s">
        <v>758</v>
      </c>
      <c r="F15020">
        <v>15598597834</v>
      </c>
      <c r="H15020" t="s">
        <v>79194</v>
      </c>
      <c r="K15020" t="s">
        <v>79196</v>
      </c>
      <c r="M15020" t="s">
        <v>46924</v>
      </c>
      <c r="N15020" t="s">
        <v>398</v>
      </c>
      <c r="O15020">
        <v>88030</v>
      </c>
      <c r="P15020" t="s">
        <v>50</v>
      </c>
      <c r="U15020" s="1">
        <v>45451</v>
      </c>
      <c r="V15020" s="1">
        <v>45451</v>
      </c>
      <c r="W15020" s="1">
        <v>45451.522916666669</v>
      </c>
      <c r="X15020" s="1">
        <v>45451.522916666669</v>
      </c>
      <c r="AC15020" t="s">
        <v>53</v>
      </c>
      <c r="AD15020">
        <v>1000000001</v>
      </c>
      <c r="AE15020" s="1">
        <v>39973.351388888892</v>
      </c>
      <c r="AF15020" t="s">
        <v>3377</v>
      </c>
      <c r="AG15020" t="s">
        <v>79197</v>
      </c>
      <c r="AH15020" t="s">
        <v>51</v>
      </c>
      <c r="AJ15020" t="s">
        <v>53</v>
      </c>
      <c r="AK15020" t="s">
        <v>78</v>
      </c>
      <c r="AO15020" t="s">
        <v>51552</v>
      </c>
    </row>
    <row r="15021" spans="1:43" x14ac:dyDescent="0.35">
      <c r="A15021" t="s">
        <v>79198</v>
      </c>
      <c r="B15021" t="s">
        <v>32152</v>
      </c>
      <c r="C15021" t="s">
        <v>7769</v>
      </c>
      <c r="F15021">
        <v>17132488823</v>
      </c>
      <c r="H15021" t="s">
        <v>79198</v>
      </c>
      <c r="J15021" t="s">
        <v>4293</v>
      </c>
      <c r="K15021" t="s">
        <v>77027</v>
      </c>
      <c r="M15021" t="s">
        <v>15792</v>
      </c>
      <c r="N15021" t="s">
        <v>287</v>
      </c>
      <c r="O15021">
        <v>80640</v>
      </c>
      <c r="P15021" t="s">
        <v>50</v>
      </c>
      <c r="U15021" s="1">
        <v>45451</v>
      </c>
      <c r="V15021" s="1">
        <v>45451</v>
      </c>
      <c r="W15021" s="1">
        <v>45451.374305555553</v>
      </c>
      <c r="X15021" s="1">
        <v>45451.374305555553</v>
      </c>
      <c r="AC15021" t="s">
        <v>53</v>
      </c>
      <c r="AD15021">
        <v>2969634929</v>
      </c>
      <c r="AE15021" s="1">
        <v>41799.665972222225</v>
      </c>
      <c r="AF15021" t="s">
        <v>4296</v>
      </c>
      <c r="AG15021" t="s">
        <v>79199</v>
      </c>
      <c r="AH15021" t="s">
        <v>51</v>
      </c>
      <c r="AJ15021" t="s">
        <v>53</v>
      </c>
      <c r="AK15021" t="s">
        <v>78</v>
      </c>
      <c r="AO15021" t="s">
        <v>5443</v>
      </c>
      <c r="AP15021" s="1">
        <v>45451.368055555555</v>
      </c>
    </row>
    <row r="15022" spans="1:43" x14ac:dyDescent="0.35">
      <c r="A15022" t="s">
        <v>79200</v>
      </c>
      <c r="B15022" t="s">
        <v>6947</v>
      </c>
      <c r="C15022" t="s">
        <v>424</v>
      </c>
      <c r="F15022">
        <v>15053317463</v>
      </c>
      <c r="H15022" t="s">
        <v>79200</v>
      </c>
      <c r="K15022" t="s">
        <v>79201</v>
      </c>
      <c r="M15022" t="s">
        <v>2637</v>
      </c>
      <c r="N15022" t="s">
        <v>398</v>
      </c>
      <c r="O15022">
        <v>87111</v>
      </c>
      <c r="P15022" t="s">
        <v>50</v>
      </c>
      <c r="U15022" s="1">
        <v>45452</v>
      </c>
      <c r="V15022" s="1">
        <v>45452</v>
      </c>
      <c r="W15022" s="1">
        <v>45452.990277777775</v>
      </c>
      <c r="X15022" s="1">
        <v>45452.990277777775</v>
      </c>
      <c r="AC15022" t="s">
        <v>53</v>
      </c>
      <c r="AD15022">
        <v>1000000001</v>
      </c>
      <c r="AE15022" s="1">
        <v>39973.351388888892</v>
      </c>
      <c r="AF15022" t="s">
        <v>3377</v>
      </c>
      <c r="AG15022" t="s">
        <v>79202</v>
      </c>
      <c r="AH15022" t="s">
        <v>51</v>
      </c>
      <c r="AJ15022" t="s">
        <v>53</v>
      </c>
      <c r="AK15022" t="s">
        <v>78</v>
      </c>
      <c r="AO15022" t="s">
        <v>51552</v>
      </c>
    </row>
    <row r="15023" spans="1:43" x14ac:dyDescent="0.35">
      <c r="A15023" t="s">
        <v>79203</v>
      </c>
      <c r="B15023" t="s">
        <v>803</v>
      </c>
      <c r="C15023" t="s">
        <v>1338</v>
      </c>
      <c r="F15023">
        <v>19703098025</v>
      </c>
      <c r="H15023" t="s">
        <v>79203</v>
      </c>
      <c r="J15023" t="s">
        <v>79204</v>
      </c>
      <c r="K15023" t="s">
        <v>79205</v>
      </c>
      <c r="M15023" t="s">
        <v>8568</v>
      </c>
      <c r="N15023" t="s">
        <v>287</v>
      </c>
      <c r="O15023">
        <v>81623</v>
      </c>
      <c r="P15023" t="s">
        <v>50</v>
      </c>
      <c r="U15023" s="1">
        <v>45452</v>
      </c>
      <c r="V15023" s="1">
        <v>45452</v>
      </c>
      <c r="W15023" s="1">
        <v>45452.792361111111</v>
      </c>
      <c r="X15023" s="1">
        <v>45452.792361111111</v>
      </c>
      <c r="AC15023" t="s">
        <v>53</v>
      </c>
      <c r="AD15023">
        <v>1000000001</v>
      </c>
      <c r="AE15023" s="1">
        <v>39973.351388888892</v>
      </c>
      <c r="AF15023" t="s">
        <v>3377</v>
      </c>
      <c r="AG15023" t="s">
        <v>79206</v>
      </c>
      <c r="AH15023" t="s">
        <v>51</v>
      </c>
      <c r="AJ15023" t="s">
        <v>53</v>
      </c>
      <c r="AK15023" t="s">
        <v>78</v>
      </c>
      <c r="AO15023" t="s">
        <v>5443</v>
      </c>
    </row>
    <row r="15024" spans="1:43" x14ac:dyDescent="0.35">
      <c r="A15024" t="s">
        <v>79207</v>
      </c>
      <c r="B15024" t="s">
        <v>26337</v>
      </c>
      <c r="C15024" t="s">
        <v>9933</v>
      </c>
      <c r="F15024">
        <v>15052317278</v>
      </c>
      <c r="H15024" t="s">
        <v>79208</v>
      </c>
      <c r="J15024" t="s">
        <v>79209</v>
      </c>
      <c r="K15024" t="s">
        <v>79210</v>
      </c>
      <c r="M15024" t="s">
        <v>6274</v>
      </c>
      <c r="N15024" t="s">
        <v>398</v>
      </c>
      <c r="O15024">
        <v>87505</v>
      </c>
      <c r="P15024" t="s">
        <v>50</v>
      </c>
      <c r="U15024" s="1">
        <v>45452</v>
      </c>
      <c r="V15024" s="1">
        <v>45452</v>
      </c>
      <c r="W15024" s="1">
        <v>45452.507638888892</v>
      </c>
      <c r="X15024" s="1">
        <v>45452.507638888892</v>
      </c>
      <c r="AC15024" t="s">
        <v>53</v>
      </c>
      <c r="AD15024">
        <v>1000000001</v>
      </c>
      <c r="AE15024" s="1">
        <v>39973.351388888892</v>
      </c>
      <c r="AF15024" t="s">
        <v>3377</v>
      </c>
      <c r="AG15024" t="s">
        <v>79211</v>
      </c>
      <c r="AH15024" t="s">
        <v>51</v>
      </c>
      <c r="AJ15024" t="s">
        <v>53</v>
      </c>
      <c r="AK15024" t="s">
        <v>78</v>
      </c>
      <c r="AO15024" t="s">
        <v>5443</v>
      </c>
      <c r="AP15024" s="1">
        <v>45471.480555555558</v>
      </c>
      <c r="AQ15024" s="1">
        <v>45452.51458333333</v>
      </c>
    </row>
    <row r="15025" spans="1:43" x14ac:dyDescent="0.35">
      <c r="A15025" t="s">
        <v>79212</v>
      </c>
      <c r="B15025" t="s">
        <v>8826</v>
      </c>
      <c r="C15025" t="s">
        <v>2937</v>
      </c>
      <c r="F15025">
        <v>15757704656</v>
      </c>
      <c r="H15025" t="s">
        <v>79212</v>
      </c>
      <c r="K15025" t="s">
        <v>79213</v>
      </c>
      <c r="M15025" t="s">
        <v>79214</v>
      </c>
      <c r="N15025" t="s">
        <v>398</v>
      </c>
      <c r="O15025">
        <v>87557</v>
      </c>
      <c r="P15025" t="s">
        <v>50</v>
      </c>
      <c r="U15025" s="1">
        <v>45452</v>
      </c>
      <c r="V15025" s="1">
        <v>45452</v>
      </c>
      <c r="W15025" s="1">
        <v>45452.402777777781</v>
      </c>
      <c r="X15025" s="1">
        <v>45452.402777777781</v>
      </c>
      <c r="AC15025" t="s">
        <v>53</v>
      </c>
      <c r="AD15025">
        <v>1000000001</v>
      </c>
      <c r="AE15025" s="1">
        <v>39973.351388888892</v>
      </c>
      <c r="AF15025" t="s">
        <v>3377</v>
      </c>
      <c r="AG15025" t="s">
        <v>79215</v>
      </c>
      <c r="AH15025" t="s">
        <v>51</v>
      </c>
      <c r="AJ15025" t="s">
        <v>53</v>
      </c>
      <c r="AK15025" t="s">
        <v>78</v>
      </c>
      <c r="AO15025" t="s">
        <v>5443</v>
      </c>
      <c r="AP15025" s="1">
        <v>45459.580555555556</v>
      </c>
      <c r="AQ15025" s="1">
        <v>45452.461805555555</v>
      </c>
    </row>
    <row r="15026" spans="1:43" x14ac:dyDescent="0.35">
      <c r="A15026" t="s">
        <v>79216</v>
      </c>
      <c r="B15026" t="s">
        <v>1097</v>
      </c>
      <c r="C15026" t="s">
        <v>3842</v>
      </c>
      <c r="F15026">
        <v>15759092329</v>
      </c>
      <c r="H15026" t="s">
        <v>79217</v>
      </c>
      <c r="K15026" t="s">
        <v>79218</v>
      </c>
      <c r="M15026" t="s">
        <v>72194</v>
      </c>
      <c r="N15026" t="s">
        <v>398</v>
      </c>
      <c r="O15026">
        <v>88210</v>
      </c>
      <c r="P15026" t="s">
        <v>50</v>
      </c>
      <c r="U15026" s="1">
        <v>45452</v>
      </c>
      <c r="V15026" s="1">
        <v>45452</v>
      </c>
      <c r="W15026" s="1">
        <v>45452.417361111111</v>
      </c>
      <c r="X15026" s="1">
        <v>45452.417361111111</v>
      </c>
      <c r="AC15026" t="s">
        <v>53</v>
      </c>
      <c r="AD15026">
        <v>1000000001</v>
      </c>
      <c r="AE15026" s="1">
        <v>39973.351388888892</v>
      </c>
      <c r="AF15026" t="s">
        <v>3377</v>
      </c>
      <c r="AG15026" t="s">
        <v>79219</v>
      </c>
      <c r="AH15026" t="s">
        <v>51</v>
      </c>
      <c r="AJ15026" t="s">
        <v>53</v>
      </c>
      <c r="AK15026" t="s">
        <v>78</v>
      </c>
      <c r="AO15026" t="s">
        <v>5443</v>
      </c>
    </row>
    <row r="15027" spans="1:43" x14ac:dyDescent="0.35">
      <c r="A15027" t="s">
        <v>79220</v>
      </c>
      <c r="B15027" t="s">
        <v>79221</v>
      </c>
      <c r="C15027" t="s">
        <v>79222</v>
      </c>
      <c r="F15027">
        <v>61420920276</v>
      </c>
      <c r="H15027" t="s">
        <v>79223</v>
      </c>
      <c r="K15027" t="s">
        <v>79224</v>
      </c>
      <c r="M15027" t="s">
        <v>79225</v>
      </c>
      <c r="N15027" t="s">
        <v>79226</v>
      </c>
      <c r="O15027">
        <v>2299</v>
      </c>
      <c r="P15027" t="s">
        <v>19709</v>
      </c>
      <c r="U15027" s="1">
        <v>45452</v>
      </c>
      <c r="V15027" s="1">
        <v>45452</v>
      </c>
      <c r="AC15027" t="s">
        <v>53</v>
      </c>
      <c r="AD15027">
        <v>1000000001</v>
      </c>
      <c r="AE15027" s="1">
        <v>39973.351388888892</v>
      </c>
      <c r="AG15027" t="s">
        <v>79227</v>
      </c>
      <c r="AH15027" t="s">
        <v>51</v>
      </c>
      <c r="AJ15027" t="s">
        <v>53</v>
      </c>
      <c r="AO15027" t="s">
        <v>5443</v>
      </c>
    </row>
    <row r="15028" spans="1:43" x14ac:dyDescent="0.35">
      <c r="A15028" t="s">
        <v>79228</v>
      </c>
      <c r="B15028" t="s">
        <v>17060</v>
      </c>
      <c r="C15028" t="s">
        <v>375</v>
      </c>
      <c r="F15028" t="s">
        <v>79229</v>
      </c>
      <c r="H15028" t="s">
        <v>79228</v>
      </c>
      <c r="J15028" t="s">
        <v>79230</v>
      </c>
      <c r="M15028" t="s">
        <v>79231</v>
      </c>
      <c r="N15028" t="s">
        <v>398</v>
      </c>
      <c r="O15028" t="s">
        <v>79232</v>
      </c>
      <c r="P15028" t="s">
        <v>50</v>
      </c>
      <c r="U15028" s="1">
        <v>45452</v>
      </c>
      <c r="V15028" s="1">
        <v>45452</v>
      </c>
      <c r="W15028" s="1">
        <v>45452.272916666669</v>
      </c>
      <c r="X15028" s="1">
        <v>45452.272916666669</v>
      </c>
      <c r="AC15028" t="s">
        <v>53</v>
      </c>
      <c r="AD15028">
        <v>1000000001</v>
      </c>
      <c r="AE15028" s="1">
        <v>39973.351388888892</v>
      </c>
      <c r="AF15028" t="s">
        <v>3377</v>
      </c>
      <c r="AG15028" t="s">
        <v>79233</v>
      </c>
      <c r="AH15028" t="s">
        <v>51</v>
      </c>
      <c r="AJ15028" t="s">
        <v>53</v>
      </c>
      <c r="AK15028" t="s">
        <v>78</v>
      </c>
      <c r="AO15028" t="s">
        <v>5443</v>
      </c>
      <c r="AP15028" s="1">
        <v>45452.540972222225</v>
      </c>
      <c r="AQ15028" s="1">
        <v>45452.568749999999</v>
      </c>
    </row>
    <row r="15029" spans="1:43" x14ac:dyDescent="0.35">
      <c r="A15029" t="s">
        <v>79234</v>
      </c>
      <c r="B15029" t="s">
        <v>79235</v>
      </c>
      <c r="C15029" t="s">
        <v>587</v>
      </c>
      <c r="F15029">
        <v>19703717157</v>
      </c>
      <c r="H15029" t="s">
        <v>79234</v>
      </c>
      <c r="J15029" t="s">
        <v>5271</v>
      </c>
      <c r="K15029" t="s">
        <v>78733</v>
      </c>
      <c r="M15029" t="s">
        <v>18017</v>
      </c>
      <c r="N15029" t="s">
        <v>287</v>
      </c>
      <c r="O15029">
        <v>80631</v>
      </c>
      <c r="P15029" t="s">
        <v>50</v>
      </c>
      <c r="U15029" s="1">
        <v>45452</v>
      </c>
      <c r="V15029" s="1">
        <v>45452</v>
      </c>
      <c r="W15029" s="1">
        <v>45452.506944444445</v>
      </c>
      <c r="X15029" s="1">
        <v>45452.506944444445</v>
      </c>
      <c r="AC15029" t="s">
        <v>53</v>
      </c>
      <c r="AD15029">
        <v>1000000001</v>
      </c>
      <c r="AE15029" s="1">
        <v>39973.351388888892</v>
      </c>
      <c r="AF15029" t="s">
        <v>3377</v>
      </c>
      <c r="AG15029" t="s">
        <v>79236</v>
      </c>
      <c r="AH15029" t="s">
        <v>51</v>
      </c>
      <c r="AJ15029" t="s">
        <v>53</v>
      </c>
      <c r="AK15029" t="s">
        <v>78</v>
      </c>
      <c r="AO15029" t="s">
        <v>5443</v>
      </c>
      <c r="AP15029" s="1">
        <v>45452.537499999999</v>
      </c>
    </row>
    <row r="15030" spans="1:43" x14ac:dyDescent="0.35">
      <c r="A15030" t="s">
        <v>79237</v>
      </c>
      <c r="B15030" t="s">
        <v>43083</v>
      </c>
      <c r="C15030" t="s">
        <v>1614</v>
      </c>
      <c r="F15030">
        <v>19152711759</v>
      </c>
      <c r="H15030" t="s">
        <v>79237</v>
      </c>
      <c r="J15030" t="s">
        <v>79238</v>
      </c>
      <c r="K15030" t="s">
        <v>79239</v>
      </c>
      <c r="M15030" t="s">
        <v>148</v>
      </c>
      <c r="N15030" t="s">
        <v>637</v>
      </c>
      <c r="O15030">
        <v>79928</v>
      </c>
      <c r="P15030" t="s">
        <v>50</v>
      </c>
      <c r="U15030" s="1">
        <v>45453</v>
      </c>
      <c r="V15030" s="1">
        <v>45453</v>
      </c>
      <c r="W15030" s="1">
        <v>45453.406944444447</v>
      </c>
      <c r="X15030" s="1">
        <v>45453.406944444447</v>
      </c>
      <c r="AC15030" t="s">
        <v>53</v>
      </c>
      <c r="AD15030">
        <v>2974728963</v>
      </c>
      <c r="AE15030" s="1">
        <v>45453.558333333334</v>
      </c>
      <c r="AF15030" t="s">
        <v>79240</v>
      </c>
      <c r="AG15030" t="s">
        <v>79241</v>
      </c>
      <c r="AH15030" t="s">
        <v>51</v>
      </c>
      <c r="AJ15030" t="s">
        <v>53</v>
      </c>
      <c r="AK15030" t="s">
        <v>78</v>
      </c>
      <c r="AO15030" t="s">
        <v>5443</v>
      </c>
      <c r="AP15030" s="1">
        <v>45455.527777777781</v>
      </c>
    </row>
    <row r="15031" spans="1:43" x14ac:dyDescent="0.35">
      <c r="A15031" t="s">
        <v>79242</v>
      </c>
      <c r="B15031" t="s">
        <v>653</v>
      </c>
      <c r="C15031" t="s">
        <v>15635</v>
      </c>
      <c r="D15031" t="s">
        <v>46</v>
      </c>
      <c r="F15031" t="s">
        <v>47</v>
      </c>
      <c r="H15031" t="s">
        <v>79243</v>
      </c>
      <c r="J15031" t="s">
        <v>79244</v>
      </c>
      <c r="P15031" t="s">
        <v>50</v>
      </c>
      <c r="U15031" s="1">
        <v>45453</v>
      </c>
      <c r="V15031" s="1">
        <v>45453</v>
      </c>
      <c r="AC15031" t="s">
        <v>53</v>
      </c>
      <c r="AD15031">
        <v>2969479278</v>
      </c>
      <c r="AE15031" s="1">
        <v>37389</v>
      </c>
      <c r="AG15031" t="s">
        <v>79245</v>
      </c>
      <c r="AH15031" t="s">
        <v>51</v>
      </c>
      <c r="AJ15031" t="s">
        <v>53</v>
      </c>
      <c r="AO15031" t="s">
        <v>57090</v>
      </c>
    </row>
    <row r="15032" spans="1:43" x14ac:dyDescent="0.35">
      <c r="A15032" t="s">
        <v>79246</v>
      </c>
      <c r="B15032" t="s">
        <v>24361</v>
      </c>
      <c r="C15032" t="s">
        <v>6605</v>
      </c>
      <c r="F15032">
        <v>16563013538</v>
      </c>
      <c r="H15032" t="s">
        <v>79246</v>
      </c>
      <c r="J15032" t="s">
        <v>79247</v>
      </c>
      <c r="K15032" t="s">
        <v>79248</v>
      </c>
      <c r="M15032" t="s">
        <v>79249</v>
      </c>
      <c r="N15032" t="s">
        <v>12449</v>
      </c>
      <c r="O15032">
        <v>32590</v>
      </c>
      <c r="P15032" t="s">
        <v>5151</v>
      </c>
      <c r="U15032" s="1">
        <v>45453</v>
      </c>
      <c r="V15032" s="1">
        <v>45453</v>
      </c>
      <c r="W15032" s="1">
        <v>45453.447222222225</v>
      </c>
      <c r="X15032" s="1">
        <v>45453.447222222225</v>
      </c>
      <c r="AC15032" t="s">
        <v>53</v>
      </c>
      <c r="AD15032">
        <v>2974729102</v>
      </c>
      <c r="AE15032" s="1">
        <v>45453.589583333334</v>
      </c>
      <c r="AF15032" t="s">
        <v>79250</v>
      </c>
      <c r="AG15032" t="s">
        <v>79251</v>
      </c>
      <c r="AH15032" t="s">
        <v>51</v>
      </c>
      <c r="AJ15032" t="s">
        <v>53</v>
      </c>
      <c r="AK15032" t="s">
        <v>78</v>
      </c>
      <c r="AO15032" t="s">
        <v>5443</v>
      </c>
      <c r="AP15032" s="1">
        <v>45453.611111111109</v>
      </c>
      <c r="AQ15032" s="1">
        <v>45453.601388888892</v>
      </c>
    </row>
    <row r="15033" spans="1:43" x14ac:dyDescent="0.35">
      <c r="A15033" t="s">
        <v>79252</v>
      </c>
      <c r="B15033" t="s">
        <v>3829</v>
      </c>
      <c r="C15033" t="s">
        <v>6605</v>
      </c>
      <c r="F15033">
        <v>19153289482</v>
      </c>
      <c r="H15033" t="s">
        <v>79252</v>
      </c>
      <c r="J15033" t="s">
        <v>79253</v>
      </c>
      <c r="K15033" t="s">
        <v>79254</v>
      </c>
      <c r="M15033" t="s">
        <v>1528</v>
      </c>
      <c r="N15033" t="s">
        <v>637</v>
      </c>
      <c r="O15033">
        <v>79927</v>
      </c>
      <c r="P15033" t="s">
        <v>50</v>
      </c>
      <c r="U15033" s="1">
        <v>45453</v>
      </c>
      <c r="V15033" s="1">
        <v>45453</v>
      </c>
      <c r="W15033" s="1">
        <v>45453.493055555555</v>
      </c>
      <c r="X15033" s="1">
        <v>45453.493055555555</v>
      </c>
      <c r="AC15033" t="s">
        <v>53</v>
      </c>
      <c r="AD15033">
        <v>2974728894</v>
      </c>
      <c r="AE15033" s="1">
        <v>45453.540972222225</v>
      </c>
      <c r="AF15033" t="s">
        <v>79255</v>
      </c>
      <c r="AG15033" t="s">
        <v>79256</v>
      </c>
      <c r="AH15033" t="s">
        <v>51</v>
      </c>
      <c r="AJ15033" t="s">
        <v>53</v>
      </c>
      <c r="AK15033" t="s">
        <v>78</v>
      </c>
      <c r="AO15033" t="s">
        <v>5443</v>
      </c>
      <c r="AP15033" s="1">
        <v>45453.572222222225</v>
      </c>
    </row>
    <row r="15034" spans="1:43" x14ac:dyDescent="0.35">
      <c r="A15034" t="s">
        <v>79257</v>
      </c>
      <c r="B15034" t="s">
        <v>15549</v>
      </c>
      <c r="C15034" t="s">
        <v>758</v>
      </c>
      <c r="F15034">
        <v>17207256998</v>
      </c>
      <c r="H15034" t="s">
        <v>79257</v>
      </c>
      <c r="J15034" t="s">
        <v>8217</v>
      </c>
      <c r="K15034" t="s">
        <v>3955</v>
      </c>
      <c r="M15034" t="s">
        <v>298</v>
      </c>
      <c r="N15034" t="s">
        <v>213</v>
      </c>
      <c r="O15034">
        <v>80216</v>
      </c>
      <c r="P15034" t="s">
        <v>50</v>
      </c>
      <c r="U15034" s="1">
        <v>45453</v>
      </c>
      <c r="V15034" s="1">
        <v>45453</v>
      </c>
      <c r="AC15034" t="s">
        <v>53</v>
      </c>
      <c r="AD15034">
        <v>2969479278</v>
      </c>
      <c r="AE15034" s="1">
        <v>37389</v>
      </c>
      <c r="AG15034" t="s">
        <v>79258</v>
      </c>
      <c r="AH15034" t="s">
        <v>51</v>
      </c>
      <c r="AJ15034" t="s">
        <v>53</v>
      </c>
      <c r="AO15034" t="s">
        <v>57090</v>
      </c>
    </row>
    <row r="15035" spans="1:43" x14ac:dyDescent="0.35">
      <c r="A15035" t="s">
        <v>79259</v>
      </c>
      <c r="B15035" t="s">
        <v>9965</v>
      </c>
      <c r="C15035" t="s">
        <v>5143</v>
      </c>
      <c r="F15035">
        <v>19709483857</v>
      </c>
      <c r="H15035" t="s">
        <v>79259</v>
      </c>
      <c r="J15035" t="s">
        <v>79260</v>
      </c>
      <c r="K15035" t="s">
        <v>79261</v>
      </c>
      <c r="M15035" t="s">
        <v>2700</v>
      </c>
      <c r="N15035" t="s">
        <v>287</v>
      </c>
      <c r="O15035">
        <v>80918</v>
      </c>
      <c r="P15035" t="s">
        <v>50</v>
      </c>
      <c r="U15035" s="1">
        <v>45453</v>
      </c>
      <c r="V15035" s="1">
        <v>45453</v>
      </c>
      <c r="W15035" s="1">
        <v>45453.724999999999</v>
      </c>
      <c r="X15035" s="1">
        <v>45453.724999999999</v>
      </c>
      <c r="AC15035" t="s">
        <v>53</v>
      </c>
      <c r="AD15035">
        <v>2972408130</v>
      </c>
      <c r="AE15035" s="1">
        <v>44977.395138888889</v>
      </c>
      <c r="AF15035" t="s">
        <v>79262</v>
      </c>
      <c r="AG15035" t="s">
        <v>79263</v>
      </c>
      <c r="AH15035" t="s">
        <v>51</v>
      </c>
      <c r="AJ15035" t="s">
        <v>53</v>
      </c>
      <c r="AK15035" t="s">
        <v>78</v>
      </c>
      <c r="AO15035" t="s">
        <v>5443</v>
      </c>
      <c r="AP15035" s="1">
        <v>45455.693055555559</v>
      </c>
      <c r="AQ15035" s="1">
        <v>45453.743055555555</v>
      </c>
    </row>
    <row r="15036" spans="1:43" x14ac:dyDescent="0.35">
      <c r="A15036" t="s">
        <v>79264</v>
      </c>
      <c r="B15036" t="s">
        <v>6118</v>
      </c>
      <c r="C15036" t="s">
        <v>49125</v>
      </c>
      <c r="F15036" t="s">
        <v>79265</v>
      </c>
      <c r="H15036" t="s">
        <v>79264</v>
      </c>
      <c r="J15036" t="s">
        <v>66614</v>
      </c>
      <c r="P15036" t="s">
        <v>4438</v>
      </c>
      <c r="U15036" s="1">
        <v>45453</v>
      </c>
      <c r="V15036" s="1">
        <v>45453</v>
      </c>
      <c r="W15036" s="1">
        <v>45453.706250000003</v>
      </c>
      <c r="X15036" s="1">
        <v>45453.706250000003</v>
      </c>
      <c r="AC15036" t="s">
        <v>53</v>
      </c>
      <c r="AD15036">
        <v>2973698188</v>
      </c>
      <c r="AE15036" s="1">
        <v>45194.422222222223</v>
      </c>
      <c r="AF15036" t="s">
        <v>66616</v>
      </c>
      <c r="AG15036" t="s">
        <v>79266</v>
      </c>
      <c r="AH15036" t="s">
        <v>51</v>
      </c>
      <c r="AJ15036" t="s">
        <v>53</v>
      </c>
      <c r="AK15036" t="s">
        <v>78</v>
      </c>
      <c r="AO15036" t="s">
        <v>5443</v>
      </c>
      <c r="AP15036" s="1">
        <v>45453.722222222219</v>
      </c>
      <c r="AQ15036" s="1">
        <v>45453.719444444447</v>
      </c>
    </row>
    <row r="15037" spans="1:43" x14ac:dyDescent="0.35">
      <c r="A15037" t="s">
        <v>79267</v>
      </c>
      <c r="B15037" t="s">
        <v>79268</v>
      </c>
      <c r="C15037" t="s">
        <v>13524</v>
      </c>
      <c r="F15037">
        <v>13613187210</v>
      </c>
      <c r="H15037" t="s">
        <v>79267</v>
      </c>
      <c r="J15037" t="s">
        <v>16060</v>
      </c>
      <c r="K15037" t="s">
        <v>79269</v>
      </c>
      <c r="M15037" t="s">
        <v>2783</v>
      </c>
      <c r="N15037" t="s">
        <v>637</v>
      </c>
      <c r="O15037">
        <v>77064</v>
      </c>
      <c r="P15037" t="s">
        <v>50</v>
      </c>
      <c r="U15037" s="1">
        <v>45453</v>
      </c>
      <c r="V15037" s="1">
        <v>45453</v>
      </c>
      <c r="AC15037" t="s">
        <v>53</v>
      </c>
      <c r="AD15037">
        <v>2969509141</v>
      </c>
      <c r="AE15037" s="1">
        <v>38288.693749999999</v>
      </c>
      <c r="AG15037" t="s">
        <v>79270</v>
      </c>
      <c r="AH15037" t="s">
        <v>51</v>
      </c>
      <c r="AJ15037" t="s">
        <v>53</v>
      </c>
      <c r="AO15037" t="s">
        <v>5443</v>
      </c>
    </row>
    <row r="15038" spans="1:43" x14ac:dyDescent="0.35">
      <c r="A15038" t="s">
        <v>79271</v>
      </c>
      <c r="B15038" t="s">
        <v>57619</v>
      </c>
      <c r="C15038" t="s">
        <v>1037</v>
      </c>
      <c r="F15038" t="s">
        <v>79272</v>
      </c>
      <c r="H15038" t="s">
        <v>79271</v>
      </c>
      <c r="J15038" t="s">
        <v>79273</v>
      </c>
      <c r="K15038" t="s">
        <v>79274</v>
      </c>
      <c r="M15038" t="s">
        <v>79275</v>
      </c>
      <c r="N15038" t="s">
        <v>4438</v>
      </c>
      <c r="O15038">
        <v>90275</v>
      </c>
      <c r="P15038" t="s">
        <v>50</v>
      </c>
      <c r="U15038" s="1">
        <v>45453</v>
      </c>
      <c r="V15038" s="1">
        <v>45453</v>
      </c>
      <c r="AC15038" t="s">
        <v>51</v>
      </c>
      <c r="AD15038">
        <v>2973947760</v>
      </c>
      <c r="AE15038" s="1">
        <v>45243.491666666669</v>
      </c>
      <c r="AG15038" t="s">
        <v>79276</v>
      </c>
      <c r="AH15038" t="s">
        <v>51</v>
      </c>
      <c r="AJ15038" t="s">
        <v>53</v>
      </c>
      <c r="AO15038" t="s">
        <v>5443</v>
      </c>
    </row>
    <row r="15039" spans="1:43" x14ac:dyDescent="0.35">
      <c r="A15039" t="s">
        <v>79277</v>
      </c>
      <c r="B15039" t="s">
        <v>4963</v>
      </c>
      <c r="C15039" t="s">
        <v>10306</v>
      </c>
      <c r="F15039">
        <v>19105549359</v>
      </c>
      <c r="H15039" t="s">
        <v>79278</v>
      </c>
      <c r="J15039" t="s">
        <v>11720</v>
      </c>
      <c r="K15039" t="s">
        <v>6655</v>
      </c>
      <c r="M15039" t="s">
        <v>6656</v>
      </c>
      <c r="N15039" t="s">
        <v>6657</v>
      </c>
      <c r="O15039">
        <v>68102</v>
      </c>
      <c r="P15039" t="s">
        <v>50</v>
      </c>
      <c r="U15039" s="1">
        <v>45453</v>
      </c>
      <c r="V15039" s="1">
        <v>45453</v>
      </c>
      <c r="AC15039" t="s">
        <v>53</v>
      </c>
      <c r="AD15039">
        <v>2969472760</v>
      </c>
      <c r="AE15039" s="1">
        <v>36916.71597222222</v>
      </c>
      <c r="AG15039" t="s">
        <v>79279</v>
      </c>
      <c r="AH15039" t="s">
        <v>51</v>
      </c>
      <c r="AJ15039" t="s">
        <v>53</v>
      </c>
      <c r="AO15039" t="s">
        <v>5443</v>
      </c>
    </row>
    <row r="15040" spans="1:43" x14ac:dyDescent="0.35">
      <c r="A15040" t="s">
        <v>79280</v>
      </c>
      <c r="B15040" t="s">
        <v>79281</v>
      </c>
      <c r="C15040" t="s">
        <v>37620</v>
      </c>
      <c r="F15040">
        <v>19702610514</v>
      </c>
      <c r="H15040" t="s">
        <v>79280</v>
      </c>
      <c r="J15040" t="s">
        <v>79282</v>
      </c>
      <c r="K15040" t="s">
        <v>79283</v>
      </c>
      <c r="M15040" t="s">
        <v>143</v>
      </c>
      <c r="N15040" t="s">
        <v>287</v>
      </c>
      <c r="O15040">
        <v>81504</v>
      </c>
      <c r="P15040" t="s">
        <v>50</v>
      </c>
      <c r="U15040" s="1">
        <v>45453</v>
      </c>
      <c r="V15040" s="1">
        <v>45453</v>
      </c>
      <c r="W15040" s="1">
        <v>45453.379861111112</v>
      </c>
      <c r="X15040" s="1">
        <v>45453.379861111112</v>
      </c>
      <c r="AC15040" t="s">
        <v>53</v>
      </c>
      <c r="AD15040">
        <v>2974728414</v>
      </c>
      <c r="AE15040" s="1">
        <v>45453.388194444444</v>
      </c>
      <c r="AF15040" t="s">
        <v>79284</v>
      </c>
      <c r="AG15040" t="s">
        <v>79285</v>
      </c>
      <c r="AH15040" t="s">
        <v>51</v>
      </c>
      <c r="AJ15040" t="s">
        <v>53</v>
      </c>
      <c r="AK15040" t="s">
        <v>78</v>
      </c>
      <c r="AO15040" t="s">
        <v>5443</v>
      </c>
      <c r="AP15040" s="1">
        <v>45453.379861111112</v>
      </c>
      <c r="AQ15040" s="1">
        <v>45453.377083333333</v>
      </c>
    </row>
    <row r="15041" spans="1:43" x14ac:dyDescent="0.35">
      <c r="A15041" t="s">
        <v>79286</v>
      </c>
      <c r="B15041" t="s">
        <v>30298</v>
      </c>
      <c r="C15041" t="s">
        <v>5143</v>
      </c>
      <c r="F15041">
        <v>19152593926</v>
      </c>
      <c r="H15041" t="s">
        <v>79286</v>
      </c>
      <c r="J15041" t="s">
        <v>51000</v>
      </c>
      <c r="K15041" t="s">
        <v>79287</v>
      </c>
      <c r="M15041" t="s">
        <v>2637</v>
      </c>
      <c r="N15041" t="s">
        <v>398</v>
      </c>
      <c r="O15041">
        <v>87107</v>
      </c>
      <c r="P15041" t="s">
        <v>50</v>
      </c>
      <c r="U15041" s="1">
        <v>45453</v>
      </c>
      <c r="V15041" s="1">
        <v>45453</v>
      </c>
      <c r="W15041" s="1">
        <v>45453.374305555553</v>
      </c>
      <c r="X15041" s="1">
        <v>45453.374305555553</v>
      </c>
      <c r="AC15041" t="s">
        <v>53</v>
      </c>
      <c r="AD15041">
        <v>2970008784</v>
      </c>
      <c r="AE15041" s="1">
        <v>44091.464583333334</v>
      </c>
      <c r="AF15041" t="s">
        <v>16394</v>
      </c>
      <c r="AG15041" t="s">
        <v>79288</v>
      </c>
      <c r="AH15041" t="s">
        <v>51</v>
      </c>
      <c r="AJ15041" t="s">
        <v>53</v>
      </c>
      <c r="AK15041" t="s">
        <v>78</v>
      </c>
      <c r="AO15041" t="s">
        <v>5443</v>
      </c>
      <c r="AP15041" s="1">
        <v>45453.65902777778</v>
      </c>
      <c r="AQ15041" s="1">
        <v>45453.658333333333</v>
      </c>
    </row>
    <row r="15042" spans="1:43" x14ac:dyDescent="0.35">
      <c r="A15042" t="s">
        <v>79289</v>
      </c>
      <c r="B15042" t="s">
        <v>5074</v>
      </c>
      <c r="C15042" t="s">
        <v>97</v>
      </c>
      <c r="F15042">
        <v>18018355532</v>
      </c>
      <c r="H15042" t="s">
        <v>79289</v>
      </c>
      <c r="J15042" t="s">
        <v>79290</v>
      </c>
      <c r="K15042" t="s">
        <v>79291</v>
      </c>
      <c r="M15042" t="s">
        <v>79047</v>
      </c>
      <c r="N15042" t="s">
        <v>1570</v>
      </c>
      <c r="O15042">
        <v>84107</v>
      </c>
      <c r="P15042" t="s">
        <v>50</v>
      </c>
      <c r="U15042" s="1">
        <v>45453</v>
      </c>
      <c r="V15042" s="1">
        <v>45453</v>
      </c>
      <c r="W15042" s="1">
        <v>45453.582638888889</v>
      </c>
      <c r="X15042" s="1">
        <v>45453.582638888889</v>
      </c>
      <c r="AC15042" t="s">
        <v>53</v>
      </c>
      <c r="AD15042">
        <v>2974096443</v>
      </c>
      <c r="AE15042" s="1">
        <v>45354.819444444445</v>
      </c>
      <c r="AF15042" t="s">
        <v>79292</v>
      </c>
      <c r="AG15042" t="s">
        <v>79293</v>
      </c>
      <c r="AH15042" t="s">
        <v>51</v>
      </c>
      <c r="AJ15042" t="s">
        <v>53</v>
      </c>
      <c r="AK15042" t="s">
        <v>78</v>
      </c>
      <c r="AO15042" t="s">
        <v>5443</v>
      </c>
      <c r="AP15042" s="1">
        <v>45453.592361111114</v>
      </c>
      <c r="AQ15042" s="1">
        <v>45453.591666666667</v>
      </c>
    </row>
    <row r="15043" spans="1:43" x14ac:dyDescent="0.35">
      <c r="A15043" t="s">
        <v>79294</v>
      </c>
      <c r="B15043" t="s">
        <v>37322</v>
      </c>
      <c r="C15043" t="s">
        <v>55230</v>
      </c>
      <c r="H15043" t="s">
        <v>79295</v>
      </c>
      <c r="J15043" t="s">
        <v>49</v>
      </c>
      <c r="P15043" t="s">
        <v>50</v>
      </c>
      <c r="U15043" s="1">
        <v>45453</v>
      </c>
      <c r="V15043" s="1">
        <v>45453</v>
      </c>
      <c r="W15043" s="1">
        <v>45454.372916666667</v>
      </c>
      <c r="X15043" s="1">
        <v>45454.372916666667</v>
      </c>
      <c r="AC15043" t="s">
        <v>53</v>
      </c>
      <c r="AD15043">
        <v>1000000000</v>
      </c>
      <c r="AE15043" s="1">
        <v>37295</v>
      </c>
      <c r="AG15043" t="s">
        <v>79296</v>
      </c>
      <c r="AH15043" t="s">
        <v>51</v>
      </c>
      <c r="AJ15043" t="s">
        <v>53</v>
      </c>
      <c r="AO15043" t="s">
        <v>5443</v>
      </c>
      <c r="AP15043" s="1">
        <v>45453.42291666667</v>
      </c>
    </row>
    <row r="15044" spans="1:43" x14ac:dyDescent="0.35">
      <c r="A15044" t="s">
        <v>79297</v>
      </c>
      <c r="B15044" t="s">
        <v>8246</v>
      </c>
      <c r="C15044" t="s">
        <v>2073</v>
      </c>
      <c r="F15044">
        <v>15056994679</v>
      </c>
      <c r="H15044" t="s">
        <v>79297</v>
      </c>
      <c r="J15044" t="s">
        <v>79298</v>
      </c>
      <c r="K15044" t="s">
        <v>79299</v>
      </c>
      <c r="M15044" t="s">
        <v>79300</v>
      </c>
      <c r="N15044" t="s">
        <v>398</v>
      </c>
      <c r="O15044">
        <v>88260</v>
      </c>
      <c r="P15044" t="s">
        <v>50</v>
      </c>
      <c r="U15044" s="1">
        <v>45453</v>
      </c>
      <c r="V15044" s="1">
        <v>45453</v>
      </c>
      <c r="W15044" s="1">
        <v>45453.526388888888</v>
      </c>
      <c r="X15044" s="1">
        <v>45453.526388888888</v>
      </c>
      <c r="AC15044" t="s">
        <v>53</v>
      </c>
      <c r="AD15044">
        <v>2974729128</v>
      </c>
      <c r="AE15044" s="1">
        <v>45453.600694444445</v>
      </c>
      <c r="AF15044" t="s">
        <v>79301</v>
      </c>
      <c r="AG15044" t="s">
        <v>79302</v>
      </c>
      <c r="AH15044" t="s">
        <v>51</v>
      </c>
      <c r="AJ15044" t="s">
        <v>53</v>
      </c>
      <c r="AK15044" t="s">
        <v>78</v>
      </c>
      <c r="AO15044" t="s">
        <v>5443</v>
      </c>
      <c r="AP15044" s="1">
        <v>45453.646527777775</v>
      </c>
      <c r="AQ15044" s="1">
        <v>45453.644444444442</v>
      </c>
    </row>
    <row r="15045" spans="1:43" x14ac:dyDescent="0.35">
      <c r="A15045" t="s">
        <v>79303</v>
      </c>
      <c r="B15045" t="s">
        <v>28746</v>
      </c>
      <c r="C15045" t="s">
        <v>1052</v>
      </c>
      <c r="F15045">
        <v>19706824321</v>
      </c>
      <c r="H15045" t="s">
        <v>79303</v>
      </c>
      <c r="K15045" t="s">
        <v>79304</v>
      </c>
      <c r="M15045" t="s">
        <v>76440</v>
      </c>
      <c r="N15045" t="s">
        <v>287</v>
      </c>
      <c r="O15045">
        <v>80648</v>
      </c>
      <c r="P15045" t="s">
        <v>50</v>
      </c>
      <c r="U15045" s="1">
        <v>45453</v>
      </c>
      <c r="V15045" s="1">
        <v>45453</v>
      </c>
      <c r="W15045" s="1">
        <v>45453.743750000001</v>
      </c>
      <c r="X15045" s="1">
        <v>45453.743750000001</v>
      </c>
      <c r="AC15045" t="s">
        <v>53</v>
      </c>
      <c r="AD15045">
        <v>1000000001</v>
      </c>
      <c r="AE15045" s="1">
        <v>39973.351388888892</v>
      </c>
      <c r="AF15045" t="s">
        <v>3377</v>
      </c>
      <c r="AG15045" t="s">
        <v>79305</v>
      </c>
      <c r="AH15045" t="s">
        <v>51</v>
      </c>
      <c r="AJ15045" t="s">
        <v>53</v>
      </c>
      <c r="AK15045" t="s">
        <v>78</v>
      </c>
      <c r="AO15045" t="s">
        <v>51552</v>
      </c>
    </row>
    <row r="15046" spans="1:43" x14ac:dyDescent="0.35">
      <c r="A15046" t="s">
        <v>79306</v>
      </c>
      <c r="B15046" t="s">
        <v>57856</v>
      </c>
      <c r="C15046" t="s">
        <v>758</v>
      </c>
      <c r="F15046">
        <v>15076964509</v>
      </c>
      <c r="H15046" t="s">
        <v>79306</v>
      </c>
      <c r="K15046" t="s">
        <v>79307</v>
      </c>
      <c r="M15046" t="s">
        <v>79308</v>
      </c>
      <c r="N15046" t="s">
        <v>287</v>
      </c>
      <c r="O15046">
        <v>81631</v>
      </c>
      <c r="P15046" t="s">
        <v>50</v>
      </c>
      <c r="U15046" s="1">
        <v>45453</v>
      </c>
      <c r="V15046" s="1">
        <v>45453</v>
      </c>
      <c r="W15046" s="1">
        <v>45453.50277777778</v>
      </c>
      <c r="X15046" s="1">
        <v>45453.50277777778</v>
      </c>
      <c r="AC15046" t="s">
        <v>53</v>
      </c>
      <c r="AD15046">
        <v>1000000001</v>
      </c>
      <c r="AE15046" s="1">
        <v>39973.351388888892</v>
      </c>
      <c r="AF15046" t="s">
        <v>3377</v>
      </c>
      <c r="AG15046" t="s">
        <v>79309</v>
      </c>
      <c r="AH15046" t="s">
        <v>51</v>
      </c>
      <c r="AJ15046" t="s">
        <v>53</v>
      </c>
      <c r="AK15046" t="s">
        <v>78</v>
      </c>
      <c r="AO15046" t="s">
        <v>51552</v>
      </c>
    </row>
    <row r="15047" spans="1:43" x14ac:dyDescent="0.35">
      <c r="A15047" t="s">
        <v>79310</v>
      </c>
      <c r="B15047" t="s">
        <v>27501</v>
      </c>
      <c r="C15047" t="s">
        <v>79311</v>
      </c>
      <c r="F15047">
        <v>19705605829</v>
      </c>
      <c r="H15047" t="s">
        <v>79310</v>
      </c>
      <c r="K15047" t="s">
        <v>79312</v>
      </c>
      <c r="M15047" t="s">
        <v>79313</v>
      </c>
      <c r="N15047" t="s">
        <v>287</v>
      </c>
      <c r="O15047">
        <v>81324</v>
      </c>
      <c r="P15047" t="s">
        <v>50</v>
      </c>
      <c r="U15047" s="1">
        <v>45453</v>
      </c>
      <c r="V15047" s="1">
        <v>45453</v>
      </c>
      <c r="W15047" s="1">
        <v>45453.452777777777</v>
      </c>
      <c r="X15047" s="1">
        <v>45453.452777777777</v>
      </c>
      <c r="AC15047" t="s">
        <v>53</v>
      </c>
      <c r="AD15047">
        <v>1000000001</v>
      </c>
      <c r="AE15047" s="1">
        <v>39973.351388888892</v>
      </c>
      <c r="AF15047" t="s">
        <v>3377</v>
      </c>
      <c r="AG15047" t="s">
        <v>79314</v>
      </c>
      <c r="AH15047" t="s">
        <v>51</v>
      </c>
      <c r="AJ15047" t="s">
        <v>53</v>
      </c>
      <c r="AK15047" t="s">
        <v>78</v>
      </c>
      <c r="AO15047" t="s">
        <v>51552</v>
      </c>
      <c r="AP15047" s="1">
        <v>45454.447222222225</v>
      </c>
    </row>
    <row r="15048" spans="1:43" x14ac:dyDescent="0.35">
      <c r="A15048" t="s">
        <v>79315</v>
      </c>
      <c r="B15048" t="s">
        <v>27515</v>
      </c>
      <c r="C15048" t="s">
        <v>42793</v>
      </c>
      <c r="F15048">
        <f>1719-437-5373</f>
        <v>-4091</v>
      </c>
      <c r="H15048" t="s">
        <v>79315</v>
      </c>
      <c r="J15048" t="s">
        <v>79316</v>
      </c>
      <c r="K15048" t="s">
        <v>79317</v>
      </c>
      <c r="M15048" t="s">
        <v>79318</v>
      </c>
      <c r="N15048" t="s">
        <v>287</v>
      </c>
      <c r="O15048">
        <v>80831</v>
      </c>
      <c r="P15048" t="s">
        <v>50</v>
      </c>
      <c r="U15048" s="1">
        <v>45453</v>
      </c>
      <c r="V15048" s="1">
        <v>45453</v>
      </c>
      <c r="W15048" s="1">
        <v>45453.432638888888</v>
      </c>
      <c r="X15048" s="1">
        <v>45453.432638888888</v>
      </c>
      <c r="AC15048" t="s">
        <v>53</v>
      </c>
      <c r="AD15048">
        <v>1000000001</v>
      </c>
      <c r="AE15048" s="1">
        <v>39973.351388888892</v>
      </c>
      <c r="AF15048" t="s">
        <v>3377</v>
      </c>
      <c r="AG15048" t="s">
        <v>79319</v>
      </c>
      <c r="AH15048" t="s">
        <v>51</v>
      </c>
      <c r="AJ15048" t="s">
        <v>53</v>
      </c>
      <c r="AK15048" t="s">
        <v>78</v>
      </c>
      <c r="AO15048" t="s">
        <v>51552</v>
      </c>
    </row>
    <row r="15049" spans="1:43" x14ac:dyDescent="0.35">
      <c r="A15049" t="s">
        <v>79320</v>
      </c>
      <c r="B15049" t="s">
        <v>5583</v>
      </c>
      <c r="C15049" t="s">
        <v>3554</v>
      </c>
      <c r="F15049">
        <v>17196001026</v>
      </c>
      <c r="H15049" t="s">
        <v>79321</v>
      </c>
      <c r="J15049" t="s">
        <v>8217</v>
      </c>
      <c r="K15049" t="s">
        <v>3955</v>
      </c>
      <c r="M15049" t="s">
        <v>298</v>
      </c>
      <c r="N15049" t="s">
        <v>213</v>
      </c>
      <c r="O15049">
        <v>80216</v>
      </c>
      <c r="P15049" t="s">
        <v>50</v>
      </c>
      <c r="U15049" s="1">
        <v>45453</v>
      </c>
      <c r="V15049" s="1">
        <v>45453</v>
      </c>
      <c r="AC15049" t="s">
        <v>53</v>
      </c>
      <c r="AD15049">
        <v>2969479278</v>
      </c>
      <c r="AE15049" s="1">
        <v>37389</v>
      </c>
      <c r="AG15049" t="s">
        <v>79322</v>
      </c>
      <c r="AH15049" t="s">
        <v>51</v>
      </c>
      <c r="AJ15049" t="s">
        <v>53</v>
      </c>
      <c r="AO15049" t="s">
        <v>57090</v>
      </c>
    </row>
    <row r="15050" spans="1:43" x14ac:dyDescent="0.35">
      <c r="A15050" t="s">
        <v>79323</v>
      </c>
      <c r="B15050" t="s">
        <v>6118</v>
      </c>
      <c r="C15050" t="s">
        <v>55773</v>
      </c>
      <c r="F15050">
        <v>17205898622</v>
      </c>
      <c r="H15050" t="s">
        <v>79324</v>
      </c>
      <c r="J15050" t="s">
        <v>79325</v>
      </c>
      <c r="K15050" t="s">
        <v>79326</v>
      </c>
      <c r="M15050" t="s">
        <v>2815</v>
      </c>
      <c r="N15050" t="s">
        <v>287</v>
      </c>
      <c r="O15050">
        <v>30297</v>
      </c>
      <c r="P15050" t="s">
        <v>50</v>
      </c>
      <c r="U15050" s="1">
        <v>45453</v>
      </c>
      <c r="V15050" s="1">
        <v>45453</v>
      </c>
      <c r="W15050" s="1">
        <v>45453.7</v>
      </c>
      <c r="X15050" s="1">
        <v>45453.7</v>
      </c>
      <c r="AC15050" t="s">
        <v>53</v>
      </c>
      <c r="AD15050">
        <v>2973327865</v>
      </c>
      <c r="AE15050" s="1">
        <v>45335.511111111111</v>
      </c>
      <c r="AF15050" t="s">
        <v>79327</v>
      </c>
      <c r="AG15050" t="s">
        <v>79328</v>
      </c>
      <c r="AH15050" t="s">
        <v>51</v>
      </c>
      <c r="AJ15050" t="s">
        <v>53</v>
      </c>
      <c r="AK15050" t="s">
        <v>78</v>
      </c>
      <c r="AO15050" t="s">
        <v>5443</v>
      </c>
      <c r="AP15050" s="1">
        <v>45453.741666666669</v>
      </c>
      <c r="AQ15050" s="1">
        <v>45453.739583333336</v>
      </c>
    </row>
    <row r="15051" spans="1:43" x14ac:dyDescent="0.35">
      <c r="A15051" t="s">
        <v>79329</v>
      </c>
      <c r="B15051" t="s">
        <v>25212</v>
      </c>
      <c r="C15051" t="s">
        <v>79330</v>
      </c>
      <c r="H15051" t="s">
        <v>79331</v>
      </c>
      <c r="J15051" t="s">
        <v>67417</v>
      </c>
      <c r="P15051" t="s">
        <v>50</v>
      </c>
      <c r="U15051" s="1">
        <v>45454</v>
      </c>
      <c r="V15051" s="1">
        <v>45454</v>
      </c>
      <c r="W15051" s="1">
        <v>45454.711111111108</v>
      </c>
      <c r="X15051" s="1">
        <v>45454.711111111108</v>
      </c>
      <c r="AC15051" t="s">
        <v>53</v>
      </c>
      <c r="AD15051">
        <v>2969550507</v>
      </c>
      <c r="AE15051" s="1">
        <v>40263.368750000001</v>
      </c>
      <c r="AF15051" t="s">
        <v>3867</v>
      </c>
      <c r="AG15051" t="s">
        <v>79332</v>
      </c>
      <c r="AH15051" t="s">
        <v>51</v>
      </c>
      <c r="AJ15051" t="s">
        <v>53</v>
      </c>
      <c r="AO15051" t="s">
        <v>5443</v>
      </c>
      <c r="AP15051" s="1">
        <v>45454.570833333331</v>
      </c>
    </row>
    <row r="15052" spans="1:43" x14ac:dyDescent="0.35">
      <c r="A15052" t="s">
        <v>79333</v>
      </c>
      <c r="B15052" t="s">
        <v>11164</v>
      </c>
      <c r="C15052" t="s">
        <v>53025</v>
      </c>
      <c r="F15052">
        <v>12817758215</v>
      </c>
      <c r="H15052" t="s">
        <v>79333</v>
      </c>
      <c r="J15052" t="s">
        <v>79334</v>
      </c>
      <c r="K15052" t="s">
        <v>79335</v>
      </c>
      <c r="M15052" t="s">
        <v>2783</v>
      </c>
      <c r="N15052" t="s">
        <v>637</v>
      </c>
      <c r="O15052">
        <v>77067</v>
      </c>
      <c r="P15052" t="s">
        <v>50</v>
      </c>
      <c r="U15052" s="1">
        <v>45454</v>
      </c>
      <c r="V15052" s="1">
        <v>45454</v>
      </c>
      <c r="W15052" s="1">
        <v>45454.381944444445</v>
      </c>
      <c r="X15052" s="1">
        <v>45454.381944444445</v>
      </c>
      <c r="AC15052" t="s">
        <v>53</v>
      </c>
      <c r="AD15052">
        <v>1000000001</v>
      </c>
      <c r="AE15052" s="1">
        <v>39973.351388888892</v>
      </c>
      <c r="AF15052" t="s">
        <v>3377</v>
      </c>
      <c r="AG15052" t="s">
        <v>79336</v>
      </c>
      <c r="AH15052" t="s">
        <v>51</v>
      </c>
      <c r="AJ15052" t="s">
        <v>53</v>
      </c>
      <c r="AK15052" t="s">
        <v>78</v>
      </c>
      <c r="AO15052" t="s">
        <v>5443</v>
      </c>
      <c r="AP15052" s="1">
        <v>45470.35</v>
      </c>
    </row>
    <row r="15053" spans="1:43" x14ac:dyDescent="0.35">
      <c r="A15053" t="s">
        <v>79337</v>
      </c>
      <c r="B15053" t="s">
        <v>33409</v>
      </c>
      <c r="C15053" t="s">
        <v>3475</v>
      </c>
      <c r="F15053">
        <v>18583571539</v>
      </c>
      <c r="H15053" t="s">
        <v>79337</v>
      </c>
      <c r="J15053" t="s">
        <v>59026</v>
      </c>
      <c r="K15053" t="s">
        <v>79338</v>
      </c>
      <c r="M15053" t="s">
        <v>76329</v>
      </c>
      <c r="N15053" t="s">
        <v>287</v>
      </c>
      <c r="O15053">
        <v>80814</v>
      </c>
      <c r="P15053" t="s">
        <v>50</v>
      </c>
      <c r="U15053" s="1">
        <v>45454</v>
      </c>
      <c r="V15053" s="1">
        <v>45454</v>
      </c>
      <c r="W15053" s="1">
        <v>45454.478472222225</v>
      </c>
      <c r="X15053" s="1">
        <v>45454.478472222225</v>
      </c>
      <c r="AC15053" t="s">
        <v>53</v>
      </c>
      <c r="AD15053">
        <v>2969512387</v>
      </c>
      <c r="AE15053" s="1">
        <v>38474.461805555555</v>
      </c>
      <c r="AF15053" t="s">
        <v>59028</v>
      </c>
      <c r="AG15053" t="s">
        <v>79339</v>
      </c>
      <c r="AH15053" t="s">
        <v>51</v>
      </c>
      <c r="AJ15053" t="s">
        <v>53</v>
      </c>
      <c r="AK15053" t="s">
        <v>78</v>
      </c>
      <c r="AO15053" t="s">
        <v>5443</v>
      </c>
      <c r="AP15053" s="1">
        <v>45454.484027777777</v>
      </c>
    </row>
    <row r="15054" spans="1:43" x14ac:dyDescent="0.35">
      <c r="A15054" t="s">
        <v>79340</v>
      </c>
      <c r="B15054" t="s">
        <v>79341</v>
      </c>
      <c r="C15054" t="s">
        <v>3349</v>
      </c>
      <c r="F15054">
        <v>17209346764</v>
      </c>
      <c r="H15054" t="s">
        <v>79342</v>
      </c>
      <c r="J15054" t="s">
        <v>79343</v>
      </c>
      <c r="K15054" t="s">
        <v>79344</v>
      </c>
      <c r="M15054" t="s">
        <v>8230</v>
      </c>
      <c r="N15054" t="s">
        <v>287</v>
      </c>
      <c r="O15054">
        <v>80136</v>
      </c>
      <c r="P15054" t="s">
        <v>50</v>
      </c>
      <c r="U15054" s="1">
        <v>45454</v>
      </c>
      <c r="V15054" s="1">
        <v>45454</v>
      </c>
      <c r="W15054" s="1">
        <v>45454.422222222223</v>
      </c>
      <c r="X15054" s="1">
        <v>45454.422222222223</v>
      </c>
      <c r="AC15054" t="s">
        <v>53</v>
      </c>
      <c r="AD15054">
        <v>2973742390</v>
      </c>
      <c r="AE15054" s="1">
        <v>45371.085416666669</v>
      </c>
      <c r="AF15054" t="s">
        <v>79345</v>
      </c>
      <c r="AG15054" t="s">
        <v>79346</v>
      </c>
      <c r="AH15054" t="s">
        <v>51</v>
      </c>
      <c r="AJ15054" t="s">
        <v>53</v>
      </c>
      <c r="AK15054" t="s">
        <v>78</v>
      </c>
      <c r="AO15054" t="s">
        <v>5443</v>
      </c>
      <c r="AP15054" s="1">
        <v>45454.731944444444</v>
      </c>
      <c r="AQ15054" s="1">
        <v>45454.427083333336</v>
      </c>
    </row>
    <row r="15055" spans="1:43" x14ac:dyDescent="0.35">
      <c r="A15055" t="s">
        <v>79347</v>
      </c>
      <c r="B15055" t="s">
        <v>11164</v>
      </c>
      <c r="C15055" t="s">
        <v>9084</v>
      </c>
      <c r="F15055">
        <v>15756052446</v>
      </c>
      <c r="H15055" t="s">
        <v>79347</v>
      </c>
      <c r="J15055" t="s">
        <v>79348</v>
      </c>
      <c r="K15055" t="s">
        <v>79349</v>
      </c>
      <c r="M15055" t="s">
        <v>5343</v>
      </c>
      <c r="N15055" t="s">
        <v>637</v>
      </c>
      <c r="O15055">
        <v>79705</v>
      </c>
      <c r="P15055" t="s">
        <v>50</v>
      </c>
      <c r="U15055" s="1">
        <v>45454</v>
      </c>
      <c r="V15055" s="1">
        <v>45454</v>
      </c>
      <c r="W15055" s="1">
        <v>45454.61041666667</v>
      </c>
      <c r="X15055" s="1">
        <v>45454.61041666667</v>
      </c>
      <c r="AC15055" t="s">
        <v>53</v>
      </c>
      <c r="AD15055">
        <v>2970058403</v>
      </c>
      <c r="AE15055" s="1">
        <v>44298.35833333333</v>
      </c>
      <c r="AF15055" t="s">
        <v>79350</v>
      </c>
      <c r="AG15055" t="s">
        <v>79351</v>
      </c>
      <c r="AH15055" t="s">
        <v>51</v>
      </c>
      <c r="AJ15055" t="s">
        <v>53</v>
      </c>
      <c r="AK15055" t="s">
        <v>78</v>
      </c>
      <c r="AO15055" t="s">
        <v>5443</v>
      </c>
      <c r="AP15055" s="1">
        <v>45454.624305555553</v>
      </c>
      <c r="AQ15055" s="1">
        <v>45454.62222222222</v>
      </c>
    </row>
    <row r="15056" spans="1:43" x14ac:dyDescent="0.35">
      <c r="A15056" t="s">
        <v>79352</v>
      </c>
      <c r="B15056" t="s">
        <v>5142</v>
      </c>
      <c r="C15056" t="s">
        <v>11825</v>
      </c>
      <c r="F15056">
        <v>19153351221</v>
      </c>
      <c r="H15056" t="s">
        <v>79352</v>
      </c>
      <c r="J15056" t="s">
        <v>5486</v>
      </c>
      <c r="K15056" t="s">
        <v>5487</v>
      </c>
      <c r="M15056" t="s">
        <v>5488</v>
      </c>
      <c r="N15056" t="s">
        <v>1515</v>
      </c>
      <c r="O15056">
        <v>85034</v>
      </c>
      <c r="P15056" t="s">
        <v>50</v>
      </c>
      <c r="U15056" s="1">
        <v>45454</v>
      </c>
      <c r="V15056" s="1">
        <v>45454</v>
      </c>
      <c r="AC15056" t="s">
        <v>53</v>
      </c>
      <c r="AD15056">
        <v>2969542473</v>
      </c>
      <c r="AE15056" s="1">
        <v>39974.713888888888</v>
      </c>
      <c r="AG15056" t="s">
        <v>79353</v>
      </c>
      <c r="AH15056" t="s">
        <v>51</v>
      </c>
      <c r="AJ15056" t="s">
        <v>53</v>
      </c>
      <c r="AO15056" t="s">
        <v>5443</v>
      </c>
    </row>
    <row r="15057" spans="1:43" x14ac:dyDescent="0.35">
      <c r="A15057" t="s">
        <v>79354</v>
      </c>
      <c r="B15057" t="s">
        <v>79355</v>
      </c>
      <c r="C15057" t="s">
        <v>309</v>
      </c>
      <c r="F15057">
        <v>19159202823</v>
      </c>
      <c r="H15057" t="s">
        <v>79354</v>
      </c>
      <c r="J15057" t="s">
        <v>79356</v>
      </c>
      <c r="K15057" t="s">
        <v>79357</v>
      </c>
      <c r="M15057" t="s">
        <v>148</v>
      </c>
      <c r="N15057" t="s">
        <v>637</v>
      </c>
      <c r="O15057">
        <v>79935</v>
      </c>
      <c r="P15057" t="s">
        <v>50</v>
      </c>
      <c r="U15057" s="1">
        <v>45454</v>
      </c>
      <c r="V15057" s="1">
        <v>45454</v>
      </c>
      <c r="W15057" s="1">
        <v>45454.611805555556</v>
      </c>
      <c r="X15057" s="1">
        <v>45454.611805555556</v>
      </c>
      <c r="AC15057" t="s">
        <v>53</v>
      </c>
      <c r="AD15057">
        <v>2974731112</v>
      </c>
      <c r="AE15057" s="1">
        <v>45454.701388888891</v>
      </c>
      <c r="AF15057" t="s">
        <v>79358</v>
      </c>
      <c r="AG15057" t="s">
        <v>79359</v>
      </c>
      <c r="AH15057" t="s">
        <v>51</v>
      </c>
      <c r="AJ15057" t="s">
        <v>53</v>
      </c>
      <c r="AK15057" t="s">
        <v>78</v>
      </c>
      <c r="AO15057" t="s">
        <v>5443</v>
      </c>
      <c r="AP15057" s="1">
        <v>45455.527083333334</v>
      </c>
    </row>
    <row r="15058" spans="1:43" x14ac:dyDescent="0.35">
      <c r="A15058" t="s">
        <v>79360</v>
      </c>
      <c r="B15058" t="s">
        <v>11759</v>
      </c>
      <c r="C15058" t="s">
        <v>3349</v>
      </c>
      <c r="H15058" t="s">
        <v>79360</v>
      </c>
      <c r="J15058" t="s">
        <v>79361</v>
      </c>
      <c r="U15058" s="1">
        <v>45454</v>
      </c>
      <c r="V15058" s="1">
        <v>45454</v>
      </c>
      <c r="W15058" s="1">
        <v>45454.422222222223</v>
      </c>
      <c r="X15058" s="1">
        <v>45454.422222222223</v>
      </c>
      <c r="AC15058" t="s">
        <v>53</v>
      </c>
      <c r="AD15058">
        <v>2972062030</v>
      </c>
      <c r="AE15058" s="1">
        <v>44637.554861111108</v>
      </c>
      <c r="AF15058" t="s">
        <v>79362</v>
      </c>
      <c r="AG15058" t="s">
        <v>79363</v>
      </c>
      <c r="AH15058" t="s">
        <v>51</v>
      </c>
      <c r="AJ15058" t="s">
        <v>53</v>
      </c>
      <c r="AO15058" t="s">
        <v>5443</v>
      </c>
      <c r="AP15058" s="1">
        <v>45454.424305555556</v>
      </c>
      <c r="AQ15058" s="1">
        <v>45454.429166666669</v>
      </c>
    </row>
    <row r="15059" spans="1:43" x14ac:dyDescent="0.35">
      <c r="A15059" t="s">
        <v>79364</v>
      </c>
      <c r="B15059" t="s">
        <v>79365</v>
      </c>
      <c r="C15059" t="s">
        <v>3475</v>
      </c>
      <c r="F15059" t="s">
        <v>79366</v>
      </c>
      <c r="G15059">
        <v>4196813610</v>
      </c>
      <c r="H15059" t="s">
        <v>79367</v>
      </c>
      <c r="J15059" t="s">
        <v>79368</v>
      </c>
      <c r="M15059" t="s">
        <v>79369</v>
      </c>
      <c r="N15059" t="s">
        <v>287</v>
      </c>
      <c r="O15059">
        <v>80446</v>
      </c>
      <c r="P15059" t="s">
        <v>50</v>
      </c>
      <c r="U15059" s="1">
        <v>45454</v>
      </c>
      <c r="V15059" s="1">
        <v>45454</v>
      </c>
      <c r="W15059" s="1">
        <v>45454.701388888891</v>
      </c>
      <c r="X15059" s="1">
        <v>45454.701388888891</v>
      </c>
      <c r="AC15059" t="s">
        <v>53</v>
      </c>
      <c r="AD15059">
        <v>1000000001</v>
      </c>
      <c r="AE15059" s="1">
        <v>39973.351388888892</v>
      </c>
      <c r="AF15059" t="s">
        <v>3377</v>
      </c>
      <c r="AG15059" t="s">
        <v>79370</v>
      </c>
      <c r="AH15059" t="s">
        <v>51</v>
      </c>
      <c r="AJ15059" t="s">
        <v>53</v>
      </c>
      <c r="AK15059" t="s">
        <v>78</v>
      </c>
      <c r="AO15059" t="s">
        <v>5443</v>
      </c>
      <c r="AP15059" s="1">
        <v>45454.700694444444</v>
      </c>
    </row>
    <row r="15060" spans="1:43" x14ac:dyDescent="0.35">
      <c r="A15060" t="s">
        <v>79371</v>
      </c>
      <c r="B15060" t="s">
        <v>79372</v>
      </c>
      <c r="C15060" t="s">
        <v>4860</v>
      </c>
      <c r="F15060">
        <v>18177345202</v>
      </c>
      <c r="H15060" t="s">
        <v>79371</v>
      </c>
      <c r="J15060" t="s">
        <v>79373</v>
      </c>
      <c r="K15060" t="s">
        <v>79374</v>
      </c>
      <c r="L15060">
        <v>400</v>
      </c>
      <c r="M15060" t="s">
        <v>298</v>
      </c>
      <c r="N15060" t="s">
        <v>287</v>
      </c>
      <c r="O15060">
        <v>80202</v>
      </c>
      <c r="P15060" t="s">
        <v>50</v>
      </c>
      <c r="U15060" s="1">
        <v>45454</v>
      </c>
      <c r="V15060" s="1">
        <v>45454</v>
      </c>
      <c r="W15060" s="1">
        <v>45454.696527777778</v>
      </c>
      <c r="X15060" s="1">
        <v>45454.696527777778</v>
      </c>
      <c r="AC15060" t="s">
        <v>53</v>
      </c>
      <c r="AD15060">
        <v>1000000001</v>
      </c>
      <c r="AE15060" s="1">
        <v>39973.351388888892</v>
      </c>
      <c r="AF15060" t="s">
        <v>3377</v>
      </c>
      <c r="AG15060" t="s">
        <v>79375</v>
      </c>
      <c r="AH15060" t="s">
        <v>51</v>
      </c>
      <c r="AJ15060" t="s">
        <v>53</v>
      </c>
      <c r="AK15060" t="s">
        <v>78</v>
      </c>
      <c r="AO15060" t="s">
        <v>51552</v>
      </c>
    </row>
    <row r="15061" spans="1:43" x14ac:dyDescent="0.35">
      <c r="A15061" t="s">
        <v>79376</v>
      </c>
      <c r="B15061" t="s">
        <v>17738</v>
      </c>
      <c r="C15061" t="s">
        <v>3285</v>
      </c>
      <c r="F15061">
        <v>19707478354</v>
      </c>
      <c r="H15061" t="s">
        <v>79376</v>
      </c>
      <c r="K15061" t="s">
        <v>79377</v>
      </c>
      <c r="M15061" t="s">
        <v>79378</v>
      </c>
      <c r="N15061" t="s">
        <v>287</v>
      </c>
      <c r="O15061">
        <v>80723</v>
      </c>
      <c r="P15061" t="s">
        <v>50</v>
      </c>
      <c r="U15061" s="1">
        <v>45454</v>
      </c>
      <c r="V15061" s="1">
        <v>45454</v>
      </c>
      <c r="W15061" s="1">
        <v>45454.49722222222</v>
      </c>
      <c r="X15061" s="1">
        <v>45454.49722222222</v>
      </c>
      <c r="AC15061" t="s">
        <v>53</v>
      </c>
      <c r="AD15061">
        <v>1000000001</v>
      </c>
      <c r="AE15061" s="1">
        <v>39973.351388888892</v>
      </c>
      <c r="AF15061" t="s">
        <v>3377</v>
      </c>
      <c r="AG15061" t="s">
        <v>79379</v>
      </c>
      <c r="AH15061" t="s">
        <v>51</v>
      </c>
      <c r="AJ15061" t="s">
        <v>53</v>
      </c>
      <c r="AK15061" t="s">
        <v>78</v>
      </c>
      <c r="AO15061" t="s">
        <v>51552</v>
      </c>
    </row>
    <row r="15062" spans="1:43" x14ac:dyDescent="0.35">
      <c r="A15062" t="s">
        <v>79380</v>
      </c>
      <c r="B15062" t="s">
        <v>24758</v>
      </c>
      <c r="C15062" t="s">
        <v>6957</v>
      </c>
      <c r="F15062">
        <v>15756024815</v>
      </c>
      <c r="H15062" t="s">
        <v>79380</v>
      </c>
      <c r="K15062" t="s">
        <v>79381</v>
      </c>
      <c r="M15062" t="s">
        <v>79382</v>
      </c>
      <c r="N15062" t="s">
        <v>398</v>
      </c>
      <c r="O15062">
        <v>88267</v>
      </c>
      <c r="P15062" t="s">
        <v>50</v>
      </c>
      <c r="U15062" s="1">
        <v>45454</v>
      </c>
      <c r="V15062" s="1">
        <v>45454</v>
      </c>
      <c r="W15062" s="1">
        <v>45454.487500000003</v>
      </c>
      <c r="X15062" s="1">
        <v>45454.487500000003</v>
      </c>
      <c r="AC15062" t="s">
        <v>53</v>
      </c>
      <c r="AD15062">
        <v>1000000001</v>
      </c>
      <c r="AE15062" s="1">
        <v>39973.351388888892</v>
      </c>
      <c r="AF15062" t="s">
        <v>3377</v>
      </c>
      <c r="AG15062" t="s">
        <v>79383</v>
      </c>
      <c r="AH15062" t="s">
        <v>51</v>
      </c>
      <c r="AJ15062" t="s">
        <v>53</v>
      </c>
      <c r="AK15062" t="s">
        <v>78</v>
      </c>
      <c r="AO15062" t="s">
        <v>51552</v>
      </c>
    </row>
    <row r="15063" spans="1:43" x14ac:dyDescent="0.35">
      <c r="A15063" t="s">
        <v>79384</v>
      </c>
      <c r="B15063" t="s">
        <v>20930</v>
      </c>
      <c r="C15063" t="s">
        <v>77190</v>
      </c>
      <c r="F15063">
        <v>19708880932</v>
      </c>
      <c r="H15063" t="s">
        <v>79384</v>
      </c>
      <c r="J15063" t="s">
        <v>79385</v>
      </c>
      <c r="K15063" t="s">
        <v>79386</v>
      </c>
      <c r="M15063" t="s">
        <v>3272</v>
      </c>
      <c r="N15063" t="s">
        <v>287</v>
      </c>
      <c r="O15063">
        <v>80645</v>
      </c>
      <c r="P15063" t="s">
        <v>50</v>
      </c>
      <c r="U15063" s="1">
        <v>45454</v>
      </c>
      <c r="V15063" s="1">
        <v>45454</v>
      </c>
      <c r="W15063" s="1">
        <v>45454.708333333336</v>
      </c>
      <c r="X15063" s="1">
        <v>45454.708333333336</v>
      </c>
      <c r="AC15063" t="s">
        <v>53</v>
      </c>
      <c r="AD15063">
        <v>2972037461</v>
      </c>
      <c r="AE15063" s="1">
        <v>44510.113194444442</v>
      </c>
      <c r="AF15063" t="s">
        <v>79387</v>
      </c>
      <c r="AG15063" t="s">
        <v>79388</v>
      </c>
      <c r="AH15063" t="s">
        <v>51</v>
      </c>
      <c r="AJ15063" t="s">
        <v>53</v>
      </c>
      <c r="AK15063" t="s">
        <v>78</v>
      </c>
      <c r="AO15063" t="s">
        <v>5443</v>
      </c>
      <c r="AP15063" s="1">
        <v>45454.712500000001</v>
      </c>
      <c r="AQ15063" s="1">
        <v>45454.713888888888</v>
      </c>
    </row>
    <row r="15064" spans="1:43" x14ac:dyDescent="0.35">
      <c r="A15064" t="s">
        <v>79389</v>
      </c>
      <c r="B15064" t="s">
        <v>79390</v>
      </c>
      <c r="C15064" t="s">
        <v>4809</v>
      </c>
      <c r="F15064">
        <f>1505-460-2663</f>
        <v>-1618</v>
      </c>
      <c r="H15064" t="s">
        <v>79389</v>
      </c>
      <c r="J15064" t="s">
        <v>79391</v>
      </c>
      <c r="K15064" t="s">
        <v>79392</v>
      </c>
      <c r="M15064" t="s">
        <v>2637</v>
      </c>
      <c r="N15064" t="s">
        <v>501</v>
      </c>
      <c r="O15064">
        <v>87107</v>
      </c>
      <c r="P15064" t="s">
        <v>50</v>
      </c>
      <c r="U15064" s="1">
        <v>45454</v>
      </c>
      <c r="V15064" s="1">
        <v>45454</v>
      </c>
      <c r="W15064" s="1">
        <v>45454.336805555555</v>
      </c>
      <c r="X15064" s="1">
        <v>45454.336805555555</v>
      </c>
      <c r="AC15064" t="s">
        <v>53</v>
      </c>
      <c r="AD15064">
        <v>1000000001</v>
      </c>
      <c r="AE15064" s="1">
        <v>39973.351388888892</v>
      </c>
      <c r="AF15064" t="s">
        <v>3377</v>
      </c>
      <c r="AG15064" t="s">
        <v>79393</v>
      </c>
      <c r="AH15064" t="s">
        <v>51</v>
      </c>
      <c r="AJ15064" t="s">
        <v>53</v>
      </c>
      <c r="AK15064" t="s">
        <v>78</v>
      </c>
      <c r="AO15064" t="s">
        <v>5443</v>
      </c>
      <c r="AP15064" s="1">
        <v>45454.336111111108</v>
      </c>
    </row>
    <row r="15065" spans="1:43" x14ac:dyDescent="0.35">
      <c r="A15065" t="s">
        <v>79394</v>
      </c>
      <c r="B15065" t="s">
        <v>33409</v>
      </c>
      <c r="C15065" t="s">
        <v>3475</v>
      </c>
      <c r="F15065">
        <v>18583571539</v>
      </c>
      <c r="H15065" t="s">
        <v>79394</v>
      </c>
      <c r="J15065" t="s">
        <v>59026</v>
      </c>
      <c r="K15065" t="s">
        <v>79338</v>
      </c>
      <c r="M15065" t="s">
        <v>76329</v>
      </c>
      <c r="N15065" t="s">
        <v>287</v>
      </c>
      <c r="O15065">
        <v>80814</v>
      </c>
      <c r="P15065" t="s">
        <v>50</v>
      </c>
      <c r="U15065" s="1">
        <v>45454</v>
      </c>
      <c r="V15065" s="1">
        <v>45454</v>
      </c>
      <c r="W15065" s="1">
        <v>45454.708333333336</v>
      </c>
      <c r="X15065" s="1">
        <v>45454.708333333336</v>
      </c>
      <c r="AC15065" t="s">
        <v>53</v>
      </c>
      <c r="AD15065">
        <v>2969512387</v>
      </c>
      <c r="AE15065" s="1">
        <v>38474.461805555555</v>
      </c>
      <c r="AF15065" t="s">
        <v>59028</v>
      </c>
      <c r="AG15065" t="s">
        <v>79395</v>
      </c>
      <c r="AH15065" t="s">
        <v>51</v>
      </c>
      <c r="AJ15065" t="s">
        <v>53</v>
      </c>
      <c r="AK15065" t="s">
        <v>78</v>
      </c>
      <c r="AO15065" t="s">
        <v>5443</v>
      </c>
      <c r="AP15065" s="1">
        <v>45467.381944444445</v>
      </c>
    </row>
    <row r="15066" spans="1:43" x14ac:dyDescent="0.35">
      <c r="A15066" t="s">
        <v>79396</v>
      </c>
      <c r="B15066" t="s">
        <v>79397</v>
      </c>
      <c r="C15066" t="s">
        <v>3191</v>
      </c>
      <c r="F15066">
        <v>17205051916</v>
      </c>
      <c r="H15066" t="s">
        <v>79398</v>
      </c>
      <c r="J15066" t="s">
        <v>71199</v>
      </c>
      <c r="K15066" t="s">
        <v>79399</v>
      </c>
      <c r="L15066" t="s">
        <v>79400</v>
      </c>
      <c r="M15066" t="s">
        <v>298</v>
      </c>
      <c r="N15066" t="s">
        <v>287</v>
      </c>
      <c r="O15066">
        <v>80249</v>
      </c>
      <c r="P15066" t="s">
        <v>50</v>
      </c>
      <c r="U15066" s="1">
        <v>45455</v>
      </c>
      <c r="V15066" s="1">
        <v>45455</v>
      </c>
      <c r="W15066" s="1">
        <v>45455.354861111111</v>
      </c>
      <c r="X15066" s="1">
        <v>45455.354861111111</v>
      </c>
      <c r="AC15066" t="s">
        <v>53</v>
      </c>
      <c r="AD15066">
        <v>2973303969</v>
      </c>
      <c r="AE15066" s="1">
        <v>44999.813888888886</v>
      </c>
      <c r="AF15066" t="s">
        <v>71201</v>
      </c>
      <c r="AG15066" t="s">
        <v>79401</v>
      </c>
      <c r="AH15066" t="s">
        <v>51</v>
      </c>
      <c r="AJ15066" t="s">
        <v>53</v>
      </c>
      <c r="AK15066" t="s">
        <v>78</v>
      </c>
      <c r="AO15066" t="s">
        <v>5443</v>
      </c>
      <c r="AP15066" s="1">
        <v>45474.395138888889</v>
      </c>
      <c r="AQ15066" s="1">
        <v>45455.359027777777</v>
      </c>
    </row>
    <row r="15067" spans="1:43" x14ac:dyDescent="0.35">
      <c r="A15067" t="s">
        <v>79402</v>
      </c>
      <c r="B15067" t="s">
        <v>572</v>
      </c>
      <c r="C15067" t="s">
        <v>7950</v>
      </c>
      <c r="F15067">
        <v>15754204770</v>
      </c>
      <c r="H15067" t="s">
        <v>79403</v>
      </c>
      <c r="J15067" t="s">
        <v>36113</v>
      </c>
      <c r="K15067" t="s">
        <v>79404</v>
      </c>
      <c r="M15067" t="s">
        <v>72194</v>
      </c>
      <c r="N15067" t="s">
        <v>398</v>
      </c>
      <c r="O15067">
        <v>88210</v>
      </c>
      <c r="P15067" t="s">
        <v>50</v>
      </c>
      <c r="U15067" s="1">
        <v>45455</v>
      </c>
      <c r="V15067" s="1">
        <v>45455</v>
      </c>
      <c r="W15067" s="1">
        <v>45455.322222222225</v>
      </c>
      <c r="X15067" s="1">
        <v>45455.322222222225</v>
      </c>
      <c r="AC15067" t="s">
        <v>53</v>
      </c>
      <c r="AD15067">
        <v>2969512497</v>
      </c>
      <c r="AE15067" s="1">
        <v>38481.407638888886</v>
      </c>
      <c r="AF15067" t="s">
        <v>4005</v>
      </c>
      <c r="AG15067" t="s">
        <v>79405</v>
      </c>
      <c r="AH15067" t="s">
        <v>51</v>
      </c>
      <c r="AJ15067" t="s">
        <v>53</v>
      </c>
      <c r="AK15067" t="s">
        <v>78</v>
      </c>
      <c r="AO15067" t="s">
        <v>5443</v>
      </c>
      <c r="AP15067" s="1">
        <v>45475.520833333336</v>
      </c>
      <c r="AQ15067" s="1">
        <v>45475.522222222222</v>
      </c>
    </row>
    <row r="15068" spans="1:43" x14ac:dyDescent="0.35">
      <c r="A15068" t="s">
        <v>79406</v>
      </c>
      <c r="B15068" t="s">
        <v>79407</v>
      </c>
      <c r="C15068" t="s">
        <v>3349</v>
      </c>
      <c r="F15068">
        <v>19153071752</v>
      </c>
      <c r="H15068" t="s">
        <v>79406</v>
      </c>
      <c r="J15068" t="s">
        <v>64728</v>
      </c>
      <c r="K15068" t="s">
        <v>79408</v>
      </c>
      <c r="M15068" t="s">
        <v>753</v>
      </c>
      <c r="N15068" t="s">
        <v>637</v>
      </c>
      <c r="O15068">
        <v>79922</v>
      </c>
      <c r="P15068" t="s">
        <v>50</v>
      </c>
      <c r="U15068" s="1">
        <v>45455</v>
      </c>
      <c r="V15068" s="1">
        <v>45455</v>
      </c>
      <c r="W15068" s="1">
        <v>45455.644444444442</v>
      </c>
      <c r="X15068" s="1">
        <v>45455.644444444442</v>
      </c>
      <c r="AC15068" t="s">
        <v>53</v>
      </c>
      <c r="AD15068">
        <v>2969682358</v>
      </c>
      <c r="AE15068" s="1">
        <v>42284.597916666666</v>
      </c>
      <c r="AF15068" t="s">
        <v>64730</v>
      </c>
      <c r="AG15068" t="s">
        <v>79409</v>
      </c>
      <c r="AH15068" t="s">
        <v>51</v>
      </c>
      <c r="AJ15068" t="s">
        <v>53</v>
      </c>
      <c r="AK15068" t="s">
        <v>78</v>
      </c>
      <c r="AO15068" t="s">
        <v>5443</v>
      </c>
      <c r="AP15068" s="1">
        <v>45455.712500000001</v>
      </c>
      <c r="AQ15068" s="1">
        <v>45455.654861111114</v>
      </c>
    </row>
    <row r="15069" spans="1:43" x14ac:dyDescent="0.35">
      <c r="A15069" t="s">
        <v>79410</v>
      </c>
      <c r="B15069" t="s">
        <v>15944</v>
      </c>
      <c r="C15069" t="s">
        <v>26584</v>
      </c>
      <c r="F15069">
        <v>15754962655</v>
      </c>
      <c r="H15069" t="s">
        <v>79410</v>
      </c>
      <c r="J15069" t="s">
        <v>79411</v>
      </c>
      <c r="K15069" t="s">
        <v>79412</v>
      </c>
      <c r="M15069" t="s">
        <v>7291</v>
      </c>
      <c r="N15069" t="s">
        <v>398</v>
      </c>
      <c r="O15069">
        <v>88005</v>
      </c>
      <c r="P15069" t="s">
        <v>50</v>
      </c>
      <c r="U15069" s="1">
        <v>45455</v>
      </c>
      <c r="V15069" s="1">
        <v>45455</v>
      </c>
      <c r="W15069" s="1">
        <v>45455.509027777778</v>
      </c>
      <c r="X15069" s="1">
        <v>45455.509027777778</v>
      </c>
      <c r="AC15069" t="s">
        <v>53</v>
      </c>
      <c r="AD15069">
        <v>2974732086</v>
      </c>
      <c r="AE15069" s="1">
        <v>45455.54791666667</v>
      </c>
      <c r="AF15069" t="s">
        <v>79413</v>
      </c>
      <c r="AG15069" t="s">
        <v>79414</v>
      </c>
      <c r="AH15069" t="s">
        <v>51</v>
      </c>
      <c r="AJ15069" t="s">
        <v>53</v>
      </c>
      <c r="AK15069" t="s">
        <v>78</v>
      </c>
      <c r="AO15069" t="s">
        <v>5443</v>
      </c>
      <c r="AP15069" s="1">
        <v>45455.512499999997</v>
      </c>
    </row>
    <row r="15070" spans="1:43" x14ac:dyDescent="0.35">
      <c r="A15070" t="s">
        <v>79415</v>
      </c>
      <c r="B15070" t="s">
        <v>15092</v>
      </c>
      <c r="C15070" t="s">
        <v>79416</v>
      </c>
      <c r="H15070" t="s">
        <v>79417</v>
      </c>
      <c r="J15070" t="s">
        <v>1967</v>
      </c>
      <c r="P15070" t="s">
        <v>50</v>
      </c>
      <c r="U15070" s="1">
        <v>45455</v>
      </c>
      <c r="V15070" s="1">
        <v>45455</v>
      </c>
      <c r="W15070" s="1">
        <v>45456.554861111108</v>
      </c>
      <c r="X15070" s="1">
        <v>45456.554861111108</v>
      </c>
      <c r="AC15070" t="s">
        <v>53</v>
      </c>
      <c r="AD15070">
        <v>2969475309</v>
      </c>
      <c r="AE15070" s="1">
        <v>37159</v>
      </c>
      <c r="AF15070" t="s">
        <v>7044</v>
      </c>
      <c r="AG15070" t="s">
        <v>79418</v>
      </c>
      <c r="AH15070" t="s">
        <v>51</v>
      </c>
      <c r="AJ15070" t="s">
        <v>53</v>
      </c>
      <c r="AO15070" t="s">
        <v>5443</v>
      </c>
      <c r="AP15070" s="1">
        <v>45475.334027777775</v>
      </c>
    </row>
    <row r="15071" spans="1:43" x14ac:dyDescent="0.35">
      <c r="A15071" t="s">
        <v>79419</v>
      </c>
      <c r="B15071" t="s">
        <v>54546</v>
      </c>
      <c r="C15071" t="s">
        <v>79420</v>
      </c>
      <c r="F15071">
        <v>19154227892</v>
      </c>
      <c r="H15071" t="s">
        <v>79419</v>
      </c>
      <c r="J15071" t="s">
        <v>79421</v>
      </c>
      <c r="K15071" t="s">
        <v>79422</v>
      </c>
      <c r="M15071" t="s">
        <v>76738</v>
      </c>
      <c r="N15071" t="s">
        <v>637</v>
      </c>
      <c r="O15071">
        <v>79849</v>
      </c>
      <c r="P15071" t="s">
        <v>50</v>
      </c>
      <c r="U15071" s="1">
        <v>45455</v>
      </c>
      <c r="V15071" s="1">
        <v>45455</v>
      </c>
      <c r="W15071" s="1">
        <v>45455.40347222222</v>
      </c>
      <c r="X15071" s="1">
        <v>45455.40347222222</v>
      </c>
      <c r="AC15071" t="s">
        <v>53</v>
      </c>
      <c r="AD15071">
        <v>2974731930</v>
      </c>
      <c r="AE15071" s="1">
        <v>45455.446527777778</v>
      </c>
      <c r="AF15071" t="s">
        <v>79423</v>
      </c>
      <c r="AG15071" t="s">
        <v>79424</v>
      </c>
      <c r="AH15071" t="s">
        <v>51</v>
      </c>
      <c r="AJ15071" t="s">
        <v>53</v>
      </c>
      <c r="AK15071" t="s">
        <v>78</v>
      </c>
      <c r="AO15071" t="s">
        <v>5443</v>
      </c>
      <c r="AP15071" s="1">
        <v>45455.522916666669</v>
      </c>
      <c r="AQ15071" s="1">
        <v>45455.456250000003</v>
      </c>
    </row>
    <row r="15072" spans="1:43" x14ac:dyDescent="0.35">
      <c r="A15072" t="s">
        <v>79425</v>
      </c>
      <c r="B15072" t="s">
        <v>71488</v>
      </c>
      <c r="C15072" t="s">
        <v>19965</v>
      </c>
      <c r="F15072" t="s">
        <v>79426</v>
      </c>
      <c r="H15072" t="s">
        <v>79425</v>
      </c>
      <c r="J15072" t="s">
        <v>52063</v>
      </c>
      <c r="M15072" t="s">
        <v>753</v>
      </c>
      <c r="N15072" t="s">
        <v>637</v>
      </c>
      <c r="O15072">
        <v>79924</v>
      </c>
      <c r="P15072" t="s">
        <v>50</v>
      </c>
      <c r="U15072" s="1">
        <v>45455</v>
      </c>
      <c r="V15072" s="1">
        <v>45455</v>
      </c>
      <c r="W15072" s="1">
        <v>45455.411111111112</v>
      </c>
      <c r="X15072" s="1">
        <v>45455.411111111112</v>
      </c>
      <c r="AC15072" t="s">
        <v>53</v>
      </c>
      <c r="AD15072">
        <v>2969596646</v>
      </c>
      <c r="AE15072" s="1">
        <v>41479.599305555559</v>
      </c>
      <c r="AF15072" t="s">
        <v>52065</v>
      </c>
      <c r="AG15072" t="s">
        <v>79427</v>
      </c>
      <c r="AH15072" t="s">
        <v>51</v>
      </c>
      <c r="AJ15072" t="s">
        <v>53</v>
      </c>
      <c r="AO15072" t="s">
        <v>57090</v>
      </c>
      <c r="AP15072" s="1">
        <v>45455.425000000003</v>
      </c>
      <c r="AQ15072" s="1">
        <v>45455.417361111111</v>
      </c>
    </row>
    <row r="15073" spans="1:43" x14ac:dyDescent="0.35">
      <c r="A15073" t="s">
        <v>79428</v>
      </c>
      <c r="B15073" t="s">
        <v>2339</v>
      </c>
      <c r="C15073" t="s">
        <v>1540</v>
      </c>
      <c r="F15073">
        <v>19154401266</v>
      </c>
      <c r="H15073" t="s">
        <v>79428</v>
      </c>
      <c r="J15073" t="s">
        <v>79429</v>
      </c>
      <c r="K15073" t="s">
        <v>79430</v>
      </c>
      <c r="M15073" t="s">
        <v>148</v>
      </c>
      <c r="N15073" t="s">
        <v>637</v>
      </c>
      <c r="O15073">
        <v>79938</v>
      </c>
      <c r="P15073" t="s">
        <v>50</v>
      </c>
      <c r="U15073" s="1">
        <v>45455</v>
      </c>
      <c r="V15073" s="1">
        <v>45455</v>
      </c>
      <c r="W15073" s="1">
        <v>45455.447916666664</v>
      </c>
      <c r="X15073" s="1">
        <v>45455.447916666664</v>
      </c>
      <c r="AC15073" t="s">
        <v>53</v>
      </c>
      <c r="AD15073">
        <v>2974731997</v>
      </c>
      <c r="AE15073" s="1">
        <v>45455.489583333336</v>
      </c>
      <c r="AF15073" t="s">
        <v>79431</v>
      </c>
      <c r="AG15073" t="s">
        <v>79432</v>
      </c>
      <c r="AH15073" t="s">
        <v>51</v>
      </c>
      <c r="AJ15073" t="s">
        <v>53</v>
      </c>
      <c r="AK15073" t="s">
        <v>78</v>
      </c>
      <c r="AO15073" t="s">
        <v>5443</v>
      </c>
      <c r="AP15073" s="1">
        <v>45455.506249999999</v>
      </c>
      <c r="AQ15073" s="1">
        <v>45455.505555555559</v>
      </c>
    </row>
    <row r="15074" spans="1:43" x14ac:dyDescent="0.35">
      <c r="A15074" t="s">
        <v>79433</v>
      </c>
      <c r="B15074" t="s">
        <v>22485</v>
      </c>
      <c r="C15074" t="s">
        <v>1958</v>
      </c>
      <c r="F15074" t="s">
        <v>79434</v>
      </c>
      <c r="G15074">
        <v>7205059111</v>
      </c>
      <c r="H15074" t="s">
        <v>79433</v>
      </c>
      <c r="J15074" t="s">
        <v>79435</v>
      </c>
      <c r="M15074" t="s">
        <v>1333</v>
      </c>
      <c r="N15074" t="s">
        <v>287</v>
      </c>
      <c r="O15074">
        <v>80110</v>
      </c>
      <c r="P15074" t="s">
        <v>50</v>
      </c>
      <c r="U15074" s="1">
        <v>45455</v>
      </c>
      <c r="V15074" s="1">
        <v>45455</v>
      </c>
      <c r="W15074" s="1">
        <v>45455.700694444444</v>
      </c>
      <c r="X15074" s="1">
        <v>45455.700694444444</v>
      </c>
      <c r="AC15074" t="s">
        <v>53</v>
      </c>
      <c r="AD15074">
        <v>2973295338</v>
      </c>
      <c r="AE15074" s="1">
        <v>45381.875</v>
      </c>
      <c r="AF15074" t="s">
        <v>79436</v>
      </c>
      <c r="AG15074" t="s">
        <v>79437</v>
      </c>
      <c r="AH15074" t="s">
        <v>51</v>
      </c>
      <c r="AJ15074" t="s">
        <v>53</v>
      </c>
      <c r="AK15074" t="s">
        <v>78</v>
      </c>
      <c r="AO15074" t="s">
        <v>5443</v>
      </c>
      <c r="AP15074" s="1">
        <v>45455.745833333334</v>
      </c>
      <c r="AQ15074" s="1">
        <v>45455.729166666664</v>
      </c>
    </row>
    <row r="15075" spans="1:43" x14ac:dyDescent="0.35">
      <c r="A15075" t="s">
        <v>79438</v>
      </c>
      <c r="B15075" t="s">
        <v>79439</v>
      </c>
      <c r="C15075" t="s">
        <v>79440</v>
      </c>
      <c r="H15075" t="s">
        <v>79441</v>
      </c>
      <c r="J15075" t="s">
        <v>23087</v>
      </c>
      <c r="P15075" t="s">
        <v>23088</v>
      </c>
      <c r="U15075" s="1">
        <v>45455</v>
      </c>
      <c r="V15075" s="1">
        <v>45455</v>
      </c>
      <c r="AC15075" t="s">
        <v>53</v>
      </c>
      <c r="AD15075">
        <v>2972161372</v>
      </c>
      <c r="AE15075" s="1">
        <v>44903.413888888892</v>
      </c>
      <c r="AG15075" t="s">
        <v>79442</v>
      </c>
      <c r="AH15075" t="s">
        <v>51</v>
      </c>
      <c r="AJ15075" t="s">
        <v>53</v>
      </c>
      <c r="AO15075" t="s">
        <v>5443</v>
      </c>
    </row>
    <row r="15076" spans="1:43" x14ac:dyDescent="0.35">
      <c r="A15076" t="s">
        <v>79443</v>
      </c>
      <c r="B15076" t="s">
        <v>79444</v>
      </c>
      <c r="C15076" t="s">
        <v>2526</v>
      </c>
      <c r="F15076">
        <v>15754942261</v>
      </c>
      <c r="H15076" t="s">
        <v>79445</v>
      </c>
      <c r="J15076" t="s">
        <v>79446</v>
      </c>
      <c r="K15076" t="s">
        <v>79447</v>
      </c>
      <c r="M15076" t="s">
        <v>46924</v>
      </c>
      <c r="N15076" t="s">
        <v>398</v>
      </c>
      <c r="O15076">
        <v>88030</v>
      </c>
      <c r="P15076" t="s">
        <v>50</v>
      </c>
      <c r="U15076" s="1">
        <v>45455</v>
      </c>
      <c r="V15076" s="1">
        <v>45455</v>
      </c>
      <c r="W15076" s="1">
        <v>45455.52847222222</v>
      </c>
      <c r="X15076" s="1">
        <v>45455.52847222222</v>
      </c>
      <c r="AC15076" t="s">
        <v>53</v>
      </c>
      <c r="AD15076">
        <v>2974732138</v>
      </c>
      <c r="AE15076" s="1">
        <v>45455.588194444441</v>
      </c>
      <c r="AF15076" t="s">
        <v>79448</v>
      </c>
      <c r="AG15076" t="s">
        <v>79449</v>
      </c>
      <c r="AH15076" t="s">
        <v>51</v>
      </c>
      <c r="AJ15076" t="s">
        <v>53</v>
      </c>
      <c r="AK15076" t="s">
        <v>78</v>
      </c>
      <c r="AO15076" t="s">
        <v>5443</v>
      </c>
      <c r="AP15076" s="1">
        <v>45463.709722222222</v>
      </c>
      <c r="AQ15076" s="1">
        <v>45455.674305555556</v>
      </c>
    </row>
    <row r="15077" spans="1:43" x14ac:dyDescent="0.35">
      <c r="A15077" t="s">
        <v>79450</v>
      </c>
      <c r="B15077" t="s">
        <v>9297</v>
      </c>
      <c r="C15077" t="s">
        <v>3813</v>
      </c>
      <c r="F15077">
        <v>19155909933</v>
      </c>
      <c r="H15077" t="s">
        <v>79451</v>
      </c>
      <c r="J15077" t="s">
        <v>79452</v>
      </c>
      <c r="K15077" t="s">
        <v>79453</v>
      </c>
      <c r="L15077" t="s">
        <v>79454</v>
      </c>
      <c r="M15077" t="s">
        <v>148</v>
      </c>
      <c r="N15077" t="s">
        <v>637</v>
      </c>
      <c r="O15077">
        <v>79936</v>
      </c>
      <c r="P15077" t="s">
        <v>50</v>
      </c>
      <c r="U15077" s="1">
        <v>45455</v>
      </c>
      <c r="V15077" s="1">
        <v>45455</v>
      </c>
      <c r="W15077" s="1">
        <v>45455.42291666667</v>
      </c>
      <c r="X15077" s="1">
        <v>45455.42291666667</v>
      </c>
      <c r="AC15077" t="s">
        <v>53</v>
      </c>
      <c r="AD15077">
        <v>2974096555</v>
      </c>
      <c r="AE15077" s="1">
        <v>45354.865277777775</v>
      </c>
      <c r="AF15077" t="s">
        <v>79455</v>
      </c>
      <c r="AG15077" t="s">
        <v>79456</v>
      </c>
      <c r="AH15077" t="s">
        <v>51</v>
      </c>
      <c r="AJ15077" t="s">
        <v>53</v>
      </c>
      <c r="AK15077" t="s">
        <v>78</v>
      </c>
      <c r="AO15077" t="s">
        <v>5443</v>
      </c>
      <c r="AP15077" s="1">
        <v>45455.508333333331</v>
      </c>
      <c r="AQ15077" s="1">
        <v>45455.507638888892</v>
      </c>
    </row>
    <row r="15078" spans="1:43" x14ac:dyDescent="0.35">
      <c r="A15078" t="s">
        <v>79457</v>
      </c>
      <c r="B15078" t="s">
        <v>7246</v>
      </c>
      <c r="C15078" t="s">
        <v>10684</v>
      </c>
      <c r="F15078">
        <v>19152163548</v>
      </c>
      <c r="H15078" t="s">
        <v>79457</v>
      </c>
      <c r="J15078" t="s">
        <v>79458</v>
      </c>
      <c r="K15078" t="s">
        <v>79459</v>
      </c>
      <c r="M15078" t="s">
        <v>753</v>
      </c>
      <c r="N15078" t="s">
        <v>637</v>
      </c>
      <c r="O15078">
        <v>79936</v>
      </c>
      <c r="P15078" t="s">
        <v>50</v>
      </c>
      <c r="U15078" s="1">
        <v>45455</v>
      </c>
      <c r="V15078" s="1">
        <v>45455</v>
      </c>
      <c r="W15078" s="1">
        <v>45455.71597222222</v>
      </c>
      <c r="X15078" s="1">
        <v>45455.71597222222</v>
      </c>
      <c r="AC15078" t="s">
        <v>53</v>
      </c>
      <c r="AD15078">
        <v>2974732838</v>
      </c>
      <c r="AE15078" s="1">
        <v>45456.416666666664</v>
      </c>
      <c r="AF15078" t="s">
        <v>79460</v>
      </c>
      <c r="AG15078" t="s">
        <v>79461</v>
      </c>
      <c r="AH15078" t="s">
        <v>51</v>
      </c>
      <c r="AJ15078" t="s">
        <v>53</v>
      </c>
      <c r="AK15078" t="s">
        <v>78</v>
      </c>
      <c r="AO15078" t="s">
        <v>5443</v>
      </c>
      <c r="AP15078" s="1">
        <v>45456.482638888891</v>
      </c>
      <c r="AQ15078" s="1">
        <v>45456.438888888886</v>
      </c>
    </row>
    <row r="15079" spans="1:43" x14ac:dyDescent="0.35">
      <c r="A15079" t="s">
        <v>79462</v>
      </c>
      <c r="B15079" t="s">
        <v>5161</v>
      </c>
      <c r="C15079" t="s">
        <v>1043</v>
      </c>
      <c r="F15079">
        <f>1719-250-9382</f>
        <v>-7913</v>
      </c>
      <c r="H15079" t="s">
        <v>79462</v>
      </c>
      <c r="J15079" t="s">
        <v>972</v>
      </c>
      <c r="K15079" t="s">
        <v>79463</v>
      </c>
      <c r="M15079" t="s">
        <v>129</v>
      </c>
      <c r="N15079" t="s">
        <v>287</v>
      </c>
      <c r="O15079">
        <v>81006</v>
      </c>
      <c r="P15079" t="s">
        <v>50</v>
      </c>
      <c r="U15079" s="1">
        <v>45455</v>
      </c>
      <c r="V15079" s="1">
        <v>45455</v>
      </c>
      <c r="W15079" s="1">
        <v>45455.523611111108</v>
      </c>
      <c r="X15079" s="1">
        <v>45455.523611111108</v>
      </c>
      <c r="AC15079" t="s">
        <v>53</v>
      </c>
      <c r="AD15079">
        <v>1000000001</v>
      </c>
      <c r="AE15079" s="1">
        <v>39973.351388888892</v>
      </c>
      <c r="AF15079" t="s">
        <v>3377</v>
      </c>
      <c r="AG15079" t="s">
        <v>79464</v>
      </c>
      <c r="AH15079" t="s">
        <v>51</v>
      </c>
      <c r="AJ15079" t="s">
        <v>53</v>
      </c>
      <c r="AK15079" t="s">
        <v>78</v>
      </c>
      <c r="AO15079" t="s">
        <v>5443</v>
      </c>
      <c r="AP15079" s="1">
        <v>45455.521527777775</v>
      </c>
    </row>
    <row r="15080" spans="1:43" x14ac:dyDescent="0.35">
      <c r="A15080" t="s">
        <v>79465</v>
      </c>
      <c r="B15080" t="s">
        <v>79466</v>
      </c>
      <c r="C15080" t="s">
        <v>1614</v>
      </c>
      <c r="F15080">
        <v>14328471020</v>
      </c>
      <c r="H15080" t="s">
        <v>79465</v>
      </c>
      <c r="K15080" t="s">
        <v>79467</v>
      </c>
      <c r="M15080" t="s">
        <v>44980</v>
      </c>
      <c r="N15080" t="s">
        <v>637</v>
      </c>
      <c r="O15080">
        <v>79360</v>
      </c>
      <c r="P15080" t="s">
        <v>50</v>
      </c>
      <c r="U15080" s="1">
        <v>45455</v>
      </c>
      <c r="V15080" s="1">
        <v>45455</v>
      </c>
      <c r="W15080" s="1">
        <v>45455.405555555553</v>
      </c>
      <c r="X15080" s="1">
        <v>45455.405555555553</v>
      </c>
      <c r="AC15080" t="s">
        <v>53</v>
      </c>
      <c r="AD15080">
        <v>1000000001</v>
      </c>
      <c r="AE15080" s="1">
        <v>39973.351388888892</v>
      </c>
      <c r="AF15080" t="s">
        <v>3377</v>
      </c>
      <c r="AG15080" t="s">
        <v>79468</v>
      </c>
      <c r="AH15080" t="s">
        <v>51</v>
      </c>
      <c r="AJ15080" t="s">
        <v>53</v>
      </c>
      <c r="AK15080" t="s">
        <v>78</v>
      </c>
      <c r="AO15080" t="s">
        <v>51552</v>
      </c>
    </row>
    <row r="15081" spans="1:43" x14ac:dyDescent="0.35">
      <c r="A15081" t="s">
        <v>79469</v>
      </c>
      <c r="B15081" t="s">
        <v>4985</v>
      </c>
      <c r="C15081" t="s">
        <v>443</v>
      </c>
      <c r="F15081">
        <v>13186769515</v>
      </c>
      <c r="H15081" t="s">
        <v>79469</v>
      </c>
      <c r="K15081" t="s">
        <v>79470</v>
      </c>
      <c r="M15081" t="s">
        <v>15231</v>
      </c>
      <c r="N15081" t="s">
        <v>637</v>
      </c>
      <c r="O15081">
        <v>79772</v>
      </c>
      <c r="P15081" t="s">
        <v>50</v>
      </c>
      <c r="U15081" s="1">
        <v>45455</v>
      </c>
      <c r="V15081" s="1">
        <v>45455</v>
      </c>
      <c r="W15081" s="1">
        <v>45455.290972222225</v>
      </c>
      <c r="X15081" s="1">
        <v>45455.290972222225</v>
      </c>
      <c r="AC15081" t="s">
        <v>53</v>
      </c>
      <c r="AD15081">
        <v>1000000001</v>
      </c>
      <c r="AE15081" s="1">
        <v>39973.351388888892</v>
      </c>
      <c r="AF15081" t="s">
        <v>3377</v>
      </c>
      <c r="AG15081" t="s">
        <v>79471</v>
      </c>
      <c r="AH15081" t="s">
        <v>51</v>
      </c>
      <c r="AJ15081" t="s">
        <v>53</v>
      </c>
      <c r="AK15081" t="s">
        <v>78</v>
      </c>
      <c r="AO15081" t="s">
        <v>5443</v>
      </c>
      <c r="AP15081" s="1">
        <v>45476.386805555558</v>
      </c>
    </row>
    <row r="15082" spans="1:43" x14ac:dyDescent="0.35">
      <c r="A15082" t="s">
        <v>79472</v>
      </c>
      <c r="B15082" t="s">
        <v>79473</v>
      </c>
      <c r="C15082" t="s">
        <v>79474</v>
      </c>
      <c r="F15082">
        <v>19705894039</v>
      </c>
      <c r="H15082" t="s">
        <v>79472</v>
      </c>
      <c r="J15082" t="s">
        <v>79475</v>
      </c>
      <c r="K15082" t="s">
        <v>79476</v>
      </c>
      <c r="M15082" t="s">
        <v>9507</v>
      </c>
      <c r="N15082" t="s">
        <v>287</v>
      </c>
      <c r="O15082">
        <v>81505</v>
      </c>
      <c r="P15082" t="s">
        <v>50</v>
      </c>
      <c r="U15082" s="1">
        <v>45455</v>
      </c>
      <c r="V15082" s="1">
        <v>45455</v>
      </c>
      <c r="W15082" s="1">
        <v>45455.589583333334</v>
      </c>
      <c r="X15082" s="1">
        <v>45455.589583333334</v>
      </c>
      <c r="AC15082" t="s">
        <v>53</v>
      </c>
      <c r="AD15082">
        <v>1000000001</v>
      </c>
      <c r="AE15082" s="1">
        <v>39973.351388888892</v>
      </c>
      <c r="AF15082" t="s">
        <v>3377</v>
      </c>
      <c r="AG15082" t="s">
        <v>79477</v>
      </c>
      <c r="AH15082" t="s">
        <v>51</v>
      </c>
      <c r="AJ15082" t="s">
        <v>53</v>
      </c>
      <c r="AK15082" t="s">
        <v>78</v>
      </c>
      <c r="AO15082" t="s">
        <v>5443</v>
      </c>
      <c r="AP15082" s="1">
        <v>45455.589583333334</v>
      </c>
      <c r="AQ15082" s="1">
        <v>45455.592361111114</v>
      </c>
    </row>
    <row r="15083" spans="1:43" x14ac:dyDescent="0.35">
      <c r="A15083" t="s">
        <v>79478</v>
      </c>
      <c r="B15083" t="s">
        <v>20603</v>
      </c>
      <c r="C15083" t="s">
        <v>1704</v>
      </c>
      <c r="F15083">
        <v>15756023278</v>
      </c>
      <c r="H15083" t="s">
        <v>79478</v>
      </c>
      <c r="J15083" t="s">
        <v>79479</v>
      </c>
      <c r="K15083" t="s">
        <v>79480</v>
      </c>
      <c r="M15083" t="s">
        <v>370</v>
      </c>
      <c r="N15083" t="s">
        <v>398</v>
      </c>
      <c r="O15083">
        <v>88240</v>
      </c>
      <c r="P15083" t="s">
        <v>50</v>
      </c>
      <c r="U15083" s="1">
        <v>45455</v>
      </c>
      <c r="V15083" s="1">
        <v>45455</v>
      </c>
      <c r="W15083" s="1">
        <v>45455.64166666667</v>
      </c>
      <c r="X15083" s="1">
        <v>45455.64166666667</v>
      </c>
      <c r="AC15083" t="s">
        <v>53</v>
      </c>
      <c r="AD15083">
        <v>2969563724</v>
      </c>
      <c r="AE15083" s="1">
        <v>40709.352777777778</v>
      </c>
      <c r="AF15083" t="s">
        <v>79481</v>
      </c>
      <c r="AG15083" t="s">
        <v>79482</v>
      </c>
      <c r="AH15083" t="s">
        <v>51</v>
      </c>
      <c r="AJ15083" t="s">
        <v>53</v>
      </c>
      <c r="AK15083" t="s">
        <v>78</v>
      </c>
      <c r="AO15083" t="s">
        <v>5443</v>
      </c>
      <c r="AP15083" s="1">
        <v>45455.654861111114</v>
      </c>
      <c r="AQ15083" s="1">
        <v>45455.654166666667</v>
      </c>
    </row>
    <row r="15084" spans="1:43" x14ac:dyDescent="0.35">
      <c r="A15084" t="s">
        <v>79483</v>
      </c>
      <c r="B15084" t="s">
        <v>29043</v>
      </c>
      <c r="C15084" t="s">
        <v>12729</v>
      </c>
      <c r="F15084">
        <v>15059012453</v>
      </c>
      <c r="H15084" t="s">
        <v>79483</v>
      </c>
      <c r="J15084" t="s">
        <v>3767</v>
      </c>
      <c r="K15084" t="s">
        <v>79484</v>
      </c>
      <c r="M15084" t="s">
        <v>3678</v>
      </c>
      <c r="N15084" t="s">
        <v>398</v>
      </c>
      <c r="O15084">
        <v>88220</v>
      </c>
      <c r="P15084" t="s">
        <v>50</v>
      </c>
      <c r="U15084" s="1">
        <v>45455</v>
      </c>
      <c r="V15084" s="1">
        <v>45455</v>
      </c>
      <c r="W15084" s="1">
        <v>45455.869444444441</v>
      </c>
      <c r="X15084" s="1">
        <v>45455.869444444441</v>
      </c>
      <c r="AC15084" t="s">
        <v>53</v>
      </c>
      <c r="AD15084">
        <v>1000000001</v>
      </c>
      <c r="AE15084" s="1">
        <v>39973.351388888892</v>
      </c>
      <c r="AF15084" t="s">
        <v>3377</v>
      </c>
      <c r="AG15084" t="s">
        <v>79485</v>
      </c>
      <c r="AH15084" t="s">
        <v>51</v>
      </c>
      <c r="AJ15084" t="s">
        <v>53</v>
      </c>
      <c r="AK15084" t="s">
        <v>78</v>
      </c>
      <c r="AO15084" t="s">
        <v>5443</v>
      </c>
      <c r="AP15084" s="1">
        <v>45466</v>
      </c>
    </row>
    <row r="15085" spans="1:43" x14ac:dyDescent="0.35">
      <c r="A15085" t="s">
        <v>79486</v>
      </c>
      <c r="B15085" t="s">
        <v>79487</v>
      </c>
      <c r="C15085" t="s">
        <v>21986</v>
      </c>
      <c r="F15085">
        <v>15755222211</v>
      </c>
      <c r="H15085" t="s">
        <v>79488</v>
      </c>
      <c r="J15085" t="s">
        <v>79489</v>
      </c>
      <c r="K15085" t="s">
        <v>79490</v>
      </c>
      <c r="L15085" t="s">
        <v>79491</v>
      </c>
      <c r="M15085" t="s">
        <v>7291</v>
      </c>
      <c r="N15085" t="s">
        <v>398</v>
      </c>
      <c r="O15085">
        <v>88011</v>
      </c>
      <c r="P15085" t="s">
        <v>50</v>
      </c>
      <c r="U15085" s="1">
        <v>45455</v>
      </c>
      <c r="V15085" s="1">
        <v>45455</v>
      </c>
      <c r="W15085" s="1">
        <v>45455.536111111112</v>
      </c>
      <c r="X15085" s="1">
        <v>45455.536111111112</v>
      </c>
      <c r="AC15085" t="s">
        <v>53</v>
      </c>
      <c r="AD15085">
        <v>2974097663</v>
      </c>
      <c r="AE15085" s="1">
        <v>45355.808333333334</v>
      </c>
      <c r="AF15085" t="s">
        <v>79492</v>
      </c>
      <c r="AG15085" t="s">
        <v>79493</v>
      </c>
      <c r="AH15085" t="s">
        <v>51</v>
      </c>
      <c r="AJ15085" t="s">
        <v>53</v>
      </c>
      <c r="AK15085" t="s">
        <v>78</v>
      </c>
      <c r="AO15085" t="s">
        <v>5443</v>
      </c>
      <c r="AP15085" s="1">
        <v>45455.686805555553</v>
      </c>
    </row>
    <row r="15086" spans="1:43" x14ac:dyDescent="0.35">
      <c r="A15086" t="s">
        <v>79494</v>
      </c>
      <c r="B15086" t="s">
        <v>79495</v>
      </c>
      <c r="C15086" t="s">
        <v>79496</v>
      </c>
      <c r="F15086" t="s">
        <v>79497</v>
      </c>
      <c r="H15086" t="s">
        <v>79494</v>
      </c>
      <c r="J15086" t="s">
        <v>79498</v>
      </c>
      <c r="M15086" t="s">
        <v>79499</v>
      </c>
      <c r="N15086" t="s">
        <v>287</v>
      </c>
      <c r="O15086">
        <v>81526</v>
      </c>
      <c r="P15086" t="s">
        <v>50</v>
      </c>
      <c r="U15086" s="1">
        <v>45456</v>
      </c>
      <c r="V15086" s="1">
        <v>45456</v>
      </c>
      <c r="W15086" s="1">
        <v>45456.617361111108</v>
      </c>
      <c r="X15086" s="1">
        <v>45456.617361111108</v>
      </c>
      <c r="AC15086" t="s">
        <v>53</v>
      </c>
      <c r="AD15086">
        <v>2972308591</v>
      </c>
      <c r="AE15086" s="1">
        <v>44960.545138888891</v>
      </c>
      <c r="AF15086" t="s">
        <v>79500</v>
      </c>
      <c r="AG15086" t="s">
        <v>79501</v>
      </c>
      <c r="AH15086" t="s">
        <v>51</v>
      </c>
      <c r="AJ15086" t="s">
        <v>53</v>
      </c>
      <c r="AK15086" t="s">
        <v>78</v>
      </c>
      <c r="AO15086" t="s">
        <v>5443</v>
      </c>
      <c r="AP15086" s="1">
        <v>45456.624305555553</v>
      </c>
      <c r="AQ15086" s="1">
        <v>45456.622916666667</v>
      </c>
    </row>
    <row r="15087" spans="1:43" x14ac:dyDescent="0.35">
      <c r="A15087" t="s">
        <v>79502</v>
      </c>
      <c r="B15087" t="s">
        <v>71714</v>
      </c>
      <c r="C15087" t="s">
        <v>14519</v>
      </c>
      <c r="F15087" t="s">
        <v>71715</v>
      </c>
      <c r="H15087" t="s">
        <v>71717</v>
      </c>
      <c r="J15087" t="s">
        <v>51308</v>
      </c>
      <c r="K15087" t="s">
        <v>71718</v>
      </c>
      <c r="M15087" t="s">
        <v>26199</v>
      </c>
      <c r="N15087" t="s">
        <v>5479</v>
      </c>
      <c r="O15087">
        <v>82072</v>
      </c>
      <c r="P15087" t="s">
        <v>50</v>
      </c>
      <c r="U15087" s="1">
        <v>45456</v>
      </c>
      <c r="V15087" s="1">
        <v>45456</v>
      </c>
      <c r="AC15087" t="s">
        <v>53</v>
      </c>
      <c r="AD15087">
        <v>2969505721</v>
      </c>
      <c r="AE15087" s="1">
        <v>38075.756249999999</v>
      </c>
      <c r="AG15087" t="s">
        <v>79503</v>
      </c>
      <c r="AH15087" t="s">
        <v>51</v>
      </c>
      <c r="AJ15087" t="s">
        <v>53</v>
      </c>
      <c r="AO15087" t="s">
        <v>5443</v>
      </c>
    </row>
    <row r="15088" spans="1:43" x14ac:dyDescent="0.35">
      <c r="A15088" t="s">
        <v>79504</v>
      </c>
      <c r="B15088" t="s">
        <v>38017</v>
      </c>
      <c r="C15088" t="s">
        <v>4416</v>
      </c>
      <c r="F15088">
        <v>17204005853</v>
      </c>
      <c r="H15088" t="s">
        <v>79504</v>
      </c>
      <c r="J15088" t="s">
        <v>79505</v>
      </c>
      <c r="K15088" t="s">
        <v>79506</v>
      </c>
      <c r="M15088" t="s">
        <v>64777</v>
      </c>
      <c r="N15088" t="s">
        <v>287</v>
      </c>
      <c r="O15088">
        <v>80102</v>
      </c>
      <c r="P15088" t="s">
        <v>50</v>
      </c>
      <c r="U15088" s="1">
        <v>45456</v>
      </c>
      <c r="V15088" s="1">
        <v>45456</v>
      </c>
      <c r="W15088" s="1">
        <v>45456.461111111108</v>
      </c>
      <c r="X15088" s="1">
        <v>45456.461111111108</v>
      </c>
      <c r="AC15088" t="s">
        <v>53</v>
      </c>
      <c r="AD15088">
        <v>2972173209</v>
      </c>
      <c r="AE15088" s="1">
        <v>44937.431250000001</v>
      </c>
      <c r="AF15088" t="s">
        <v>79507</v>
      </c>
      <c r="AG15088" t="s">
        <v>79508</v>
      </c>
      <c r="AH15088" t="s">
        <v>51</v>
      </c>
      <c r="AJ15088" t="s">
        <v>53</v>
      </c>
      <c r="AK15088" t="s">
        <v>78</v>
      </c>
      <c r="AO15088" t="s">
        <v>5443</v>
      </c>
      <c r="AP15088" s="1">
        <v>45465.0625</v>
      </c>
      <c r="AQ15088" s="1">
        <v>45456.492361111108</v>
      </c>
    </row>
    <row r="15089" spans="1:43" x14ac:dyDescent="0.35">
      <c r="A15089" t="s">
        <v>79509</v>
      </c>
      <c r="B15089" t="s">
        <v>10269</v>
      </c>
      <c r="C15089" t="s">
        <v>702</v>
      </c>
      <c r="F15089">
        <v>17194580141</v>
      </c>
      <c r="H15089" t="s">
        <v>79509</v>
      </c>
      <c r="J15089" t="s">
        <v>55142</v>
      </c>
      <c r="K15089" t="s">
        <v>79510</v>
      </c>
      <c r="M15089" t="s">
        <v>10563</v>
      </c>
      <c r="N15089" t="s">
        <v>287</v>
      </c>
      <c r="O15089">
        <v>81007</v>
      </c>
      <c r="P15089" t="s">
        <v>50</v>
      </c>
      <c r="U15089" s="1">
        <v>45456</v>
      </c>
      <c r="V15089" s="1">
        <v>45456</v>
      </c>
      <c r="W15089" s="1">
        <v>45456.436111111114</v>
      </c>
      <c r="X15089" s="1">
        <v>45456.436111111114</v>
      </c>
      <c r="AC15089" t="s">
        <v>53</v>
      </c>
      <c r="AD15089">
        <v>2969504858</v>
      </c>
      <c r="AE15089" s="1">
        <v>38022.385416666664</v>
      </c>
      <c r="AF15089" t="s">
        <v>55144</v>
      </c>
      <c r="AG15089" t="s">
        <v>79511</v>
      </c>
      <c r="AH15089" t="s">
        <v>51</v>
      </c>
      <c r="AJ15089" t="s">
        <v>53</v>
      </c>
      <c r="AK15089" t="s">
        <v>78</v>
      </c>
      <c r="AO15089" t="s">
        <v>5443</v>
      </c>
      <c r="AP15089" s="1">
        <v>45456.428472222222</v>
      </c>
    </row>
    <row r="15090" spans="1:43" x14ac:dyDescent="0.35">
      <c r="A15090" t="s">
        <v>79512</v>
      </c>
      <c r="B15090" t="s">
        <v>79513</v>
      </c>
      <c r="C15090" t="s">
        <v>39167</v>
      </c>
      <c r="F15090">
        <v>15755461012</v>
      </c>
      <c r="H15090" t="s">
        <v>79512</v>
      </c>
      <c r="J15090" t="s">
        <v>56415</v>
      </c>
      <c r="K15090" t="s">
        <v>79514</v>
      </c>
      <c r="M15090" t="s">
        <v>14094</v>
      </c>
      <c r="N15090" t="s">
        <v>398</v>
      </c>
      <c r="O15090">
        <v>88030</v>
      </c>
      <c r="P15090" t="s">
        <v>50</v>
      </c>
      <c r="U15090" s="1">
        <v>45456</v>
      </c>
      <c r="V15090" s="1">
        <v>45456</v>
      </c>
      <c r="W15090" s="1">
        <v>45456.364583333336</v>
      </c>
      <c r="X15090" s="1">
        <v>45456.364583333336</v>
      </c>
      <c r="AC15090" t="s">
        <v>53</v>
      </c>
      <c r="AD15090">
        <v>2969553492</v>
      </c>
      <c r="AE15090" s="1">
        <v>40374.384027777778</v>
      </c>
      <c r="AF15090" t="s">
        <v>56417</v>
      </c>
      <c r="AG15090" t="s">
        <v>79515</v>
      </c>
      <c r="AH15090" t="s">
        <v>51</v>
      </c>
      <c r="AJ15090" t="s">
        <v>53</v>
      </c>
      <c r="AK15090" t="s">
        <v>78</v>
      </c>
      <c r="AO15090" t="s">
        <v>5443</v>
      </c>
      <c r="AP15090" s="1">
        <v>45456.393750000003</v>
      </c>
      <c r="AQ15090" s="1">
        <v>45456.39166666667</v>
      </c>
    </row>
    <row r="15091" spans="1:43" x14ac:dyDescent="0.35">
      <c r="A15091" t="s">
        <v>79516</v>
      </c>
      <c r="B15091" t="s">
        <v>79517</v>
      </c>
      <c r="C15091" t="s">
        <v>27637</v>
      </c>
      <c r="F15091">
        <v>15753615277</v>
      </c>
      <c r="H15091" t="s">
        <v>79516</v>
      </c>
      <c r="J15091" t="s">
        <v>79518</v>
      </c>
      <c r="K15091" t="s">
        <v>79519</v>
      </c>
      <c r="M15091" t="s">
        <v>3678</v>
      </c>
      <c r="N15091" t="s">
        <v>398</v>
      </c>
      <c r="O15091">
        <v>88220</v>
      </c>
      <c r="P15091" t="s">
        <v>50</v>
      </c>
      <c r="U15091" s="1">
        <v>45456</v>
      </c>
      <c r="V15091" s="1">
        <v>45456</v>
      </c>
      <c r="W15091" s="1">
        <v>45456.609027777777</v>
      </c>
      <c r="X15091" s="1">
        <v>45456.609027777777</v>
      </c>
      <c r="AC15091" t="s">
        <v>53</v>
      </c>
      <c r="AD15091">
        <v>2974733294</v>
      </c>
      <c r="AE15091" s="1">
        <v>45456.680555555555</v>
      </c>
      <c r="AF15091" t="s">
        <v>79520</v>
      </c>
      <c r="AG15091" t="s">
        <v>79521</v>
      </c>
      <c r="AH15091" t="s">
        <v>51</v>
      </c>
      <c r="AJ15091" t="s">
        <v>53</v>
      </c>
      <c r="AK15091" t="s">
        <v>78</v>
      </c>
      <c r="AO15091" t="s">
        <v>5443</v>
      </c>
      <c r="AP15091" s="1">
        <v>45456.693055555559</v>
      </c>
      <c r="AQ15091" s="1">
        <v>45456.689583333333</v>
      </c>
    </row>
    <row r="15092" spans="1:43" x14ac:dyDescent="0.35">
      <c r="A15092" t="s">
        <v>79522</v>
      </c>
      <c r="B15092" t="s">
        <v>59433</v>
      </c>
      <c r="C15092" t="s">
        <v>79523</v>
      </c>
      <c r="F15092">
        <v>19153455405</v>
      </c>
      <c r="H15092" t="s">
        <v>79522</v>
      </c>
      <c r="J15092" t="s">
        <v>51218</v>
      </c>
      <c r="K15092" t="s">
        <v>79524</v>
      </c>
      <c r="M15092" t="s">
        <v>79525</v>
      </c>
      <c r="N15092" t="s">
        <v>637</v>
      </c>
      <c r="O15092">
        <v>79851</v>
      </c>
      <c r="P15092" t="s">
        <v>50</v>
      </c>
      <c r="U15092" s="1">
        <v>45456</v>
      </c>
      <c r="V15092" s="1">
        <v>45456</v>
      </c>
      <c r="W15092" s="1">
        <v>45456.598611111112</v>
      </c>
      <c r="X15092" s="1">
        <v>45456.598611111112</v>
      </c>
      <c r="AC15092" t="s">
        <v>53</v>
      </c>
      <c r="AD15092">
        <v>2969565476</v>
      </c>
      <c r="AE15092" s="1">
        <v>40771.50277777778</v>
      </c>
      <c r="AF15092" t="s">
        <v>57044</v>
      </c>
      <c r="AG15092" t="s">
        <v>79526</v>
      </c>
      <c r="AH15092" t="s">
        <v>51</v>
      </c>
      <c r="AJ15092" t="s">
        <v>53</v>
      </c>
      <c r="AK15092" t="s">
        <v>78</v>
      </c>
      <c r="AO15092" t="s">
        <v>5443</v>
      </c>
      <c r="AP15092" s="1">
        <v>45456.612500000003</v>
      </c>
      <c r="AQ15092" s="1">
        <v>45456.602777777778</v>
      </c>
    </row>
    <row r="15093" spans="1:43" x14ac:dyDescent="0.35">
      <c r="A15093" t="s">
        <v>79527</v>
      </c>
      <c r="B15093" t="s">
        <v>79528</v>
      </c>
      <c r="C15093" t="s">
        <v>31798</v>
      </c>
      <c r="F15093">
        <v>13252071015</v>
      </c>
      <c r="H15093" t="s">
        <v>79527</v>
      </c>
      <c r="J15093" t="s">
        <v>79529</v>
      </c>
      <c r="K15093" t="s">
        <v>79530</v>
      </c>
      <c r="L15093">
        <v>7328098</v>
      </c>
      <c r="M15093" t="s">
        <v>79531</v>
      </c>
      <c r="N15093" t="s">
        <v>637</v>
      </c>
      <c r="O15093">
        <v>79355</v>
      </c>
      <c r="P15093" t="s">
        <v>50</v>
      </c>
      <c r="U15093" s="1">
        <v>45456</v>
      </c>
      <c r="V15093" s="1">
        <v>45456</v>
      </c>
      <c r="AC15093" t="s">
        <v>53</v>
      </c>
      <c r="AD15093">
        <v>2969634073</v>
      </c>
      <c r="AE15093" s="1">
        <v>41789.454861111109</v>
      </c>
      <c r="AG15093" t="s">
        <v>79532</v>
      </c>
      <c r="AH15093" t="s">
        <v>51</v>
      </c>
      <c r="AJ15093" t="s">
        <v>53</v>
      </c>
      <c r="AO15093" t="s">
        <v>5443</v>
      </c>
    </row>
    <row r="15094" spans="1:43" x14ac:dyDescent="0.35">
      <c r="A15094" t="s">
        <v>79533</v>
      </c>
      <c r="B15094" t="s">
        <v>58600</v>
      </c>
      <c r="C15094" t="s">
        <v>79534</v>
      </c>
      <c r="F15094">
        <v>13612312011</v>
      </c>
      <c r="H15094" t="s">
        <v>79533</v>
      </c>
      <c r="J15094" t="s">
        <v>69327</v>
      </c>
      <c r="K15094" t="s">
        <v>69328</v>
      </c>
      <c r="M15094" t="s">
        <v>2783</v>
      </c>
      <c r="N15094" t="s">
        <v>637</v>
      </c>
      <c r="O15094">
        <v>77040</v>
      </c>
      <c r="P15094" t="s">
        <v>50</v>
      </c>
      <c r="U15094" s="1">
        <v>45456</v>
      </c>
      <c r="V15094" s="1">
        <v>45456</v>
      </c>
      <c r="AC15094" t="s">
        <v>53</v>
      </c>
      <c r="AD15094">
        <v>2970035591</v>
      </c>
      <c r="AE15094" s="1">
        <v>44201.584027777775</v>
      </c>
      <c r="AG15094" t="s">
        <v>79535</v>
      </c>
      <c r="AH15094" t="s">
        <v>51</v>
      </c>
      <c r="AJ15094" t="s">
        <v>53</v>
      </c>
      <c r="AO15094" t="s">
        <v>5443</v>
      </c>
    </row>
    <row r="15095" spans="1:43" x14ac:dyDescent="0.35">
      <c r="A15095" t="s">
        <v>79536</v>
      </c>
      <c r="B15095" t="s">
        <v>15080</v>
      </c>
      <c r="C15095" t="s">
        <v>79537</v>
      </c>
      <c r="F15095" t="s">
        <v>79538</v>
      </c>
      <c r="H15095" t="s">
        <v>79539</v>
      </c>
      <c r="J15095" t="s">
        <v>79540</v>
      </c>
      <c r="K15095" t="s">
        <v>79541</v>
      </c>
      <c r="M15095" t="s">
        <v>76237</v>
      </c>
      <c r="N15095" t="s">
        <v>253</v>
      </c>
      <c r="O15095">
        <v>87413</v>
      </c>
      <c r="P15095" t="s">
        <v>50</v>
      </c>
      <c r="U15095" s="1">
        <v>45456</v>
      </c>
      <c r="V15095" s="1">
        <v>45456</v>
      </c>
      <c r="W15095" s="1">
        <v>45456.681250000001</v>
      </c>
      <c r="X15095" s="1">
        <v>45456.681250000001</v>
      </c>
      <c r="AC15095" t="s">
        <v>53</v>
      </c>
      <c r="AD15095">
        <v>2974080755</v>
      </c>
      <c r="AE15095" s="1">
        <v>45328.527777777781</v>
      </c>
      <c r="AF15095" t="s">
        <v>79542</v>
      </c>
      <c r="AG15095" t="s">
        <v>79543</v>
      </c>
      <c r="AH15095" t="s">
        <v>51</v>
      </c>
      <c r="AJ15095" t="s">
        <v>53</v>
      </c>
      <c r="AK15095" t="s">
        <v>78</v>
      </c>
      <c r="AO15095" t="s">
        <v>5443</v>
      </c>
      <c r="AP15095" s="1">
        <v>45463.520833333336</v>
      </c>
    </row>
    <row r="15096" spans="1:43" x14ac:dyDescent="0.35">
      <c r="A15096" t="s">
        <v>79544</v>
      </c>
      <c r="B15096" t="s">
        <v>79545</v>
      </c>
      <c r="C15096" t="s">
        <v>2615</v>
      </c>
      <c r="F15096">
        <v>17202803148</v>
      </c>
      <c r="H15096" t="s">
        <v>79544</v>
      </c>
      <c r="J15096" t="s">
        <v>79546</v>
      </c>
      <c r="K15096" t="s">
        <v>79547</v>
      </c>
      <c r="M15096" t="s">
        <v>61228</v>
      </c>
      <c r="N15096" t="s">
        <v>287</v>
      </c>
      <c r="O15096">
        <v>80621</v>
      </c>
      <c r="P15096" t="s">
        <v>50</v>
      </c>
      <c r="U15096" s="1">
        <v>45456</v>
      </c>
      <c r="V15096" s="1">
        <v>45456</v>
      </c>
      <c r="W15096" s="1">
        <v>45456.631944444445</v>
      </c>
      <c r="X15096" s="1">
        <v>45456.631944444445</v>
      </c>
      <c r="AC15096" t="s">
        <v>53</v>
      </c>
      <c r="AD15096">
        <v>2972407956</v>
      </c>
      <c r="AE15096" s="1">
        <v>44977.394444444442</v>
      </c>
      <c r="AF15096" t="s">
        <v>79548</v>
      </c>
      <c r="AG15096" t="s">
        <v>79549</v>
      </c>
      <c r="AH15096" t="s">
        <v>51</v>
      </c>
      <c r="AJ15096" t="s">
        <v>53</v>
      </c>
      <c r="AK15096" t="s">
        <v>78</v>
      </c>
      <c r="AO15096" t="s">
        <v>5443</v>
      </c>
      <c r="AP15096" s="1">
        <v>45456.644444444442</v>
      </c>
      <c r="AQ15096" s="1">
        <v>45456.656944444447</v>
      </c>
    </row>
    <row r="15097" spans="1:43" x14ac:dyDescent="0.35">
      <c r="A15097" t="s">
        <v>79550</v>
      </c>
      <c r="B15097" t="s">
        <v>79551</v>
      </c>
      <c r="C15097" t="s">
        <v>9884</v>
      </c>
      <c r="F15097" t="s">
        <v>79552</v>
      </c>
      <c r="H15097" t="s">
        <v>79553</v>
      </c>
      <c r="J15097" t="s">
        <v>72123</v>
      </c>
      <c r="K15097" t="s">
        <v>79554</v>
      </c>
      <c r="M15097" t="s">
        <v>77906</v>
      </c>
      <c r="N15097" t="s">
        <v>65</v>
      </c>
      <c r="O15097">
        <v>81055</v>
      </c>
      <c r="P15097" t="s">
        <v>50</v>
      </c>
      <c r="U15097" s="1">
        <v>45456</v>
      </c>
      <c r="V15097" s="1">
        <v>45456</v>
      </c>
      <c r="W15097" s="1">
        <v>45456.695138888892</v>
      </c>
      <c r="X15097" s="1">
        <v>45456.695138888892</v>
      </c>
      <c r="AC15097" t="s">
        <v>53</v>
      </c>
      <c r="AD15097">
        <v>2969585416</v>
      </c>
      <c r="AE15097" s="1">
        <v>41302.499305555553</v>
      </c>
      <c r="AF15097" t="s">
        <v>72125</v>
      </c>
      <c r="AG15097" t="s">
        <v>79555</v>
      </c>
      <c r="AH15097" t="s">
        <v>51</v>
      </c>
      <c r="AJ15097" t="s">
        <v>53</v>
      </c>
      <c r="AK15097" t="s">
        <v>78</v>
      </c>
      <c r="AO15097" t="s">
        <v>5443</v>
      </c>
      <c r="AP15097" s="1">
        <v>45456.695138888892</v>
      </c>
    </row>
    <row r="15098" spans="1:43" x14ac:dyDescent="0.35">
      <c r="A15098" t="s">
        <v>79556</v>
      </c>
      <c r="B15098" t="s">
        <v>79557</v>
      </c>
      <c r="C15098" t="s">
        <v>3185</v>
      </c>
      <c r="F15098">
        <v>15052287047</v>
      </c>
      <c r="H15098" t="s">
        <v>79556</v>
      </c>
      <c r="J15098" t="s">
        <v>79558</v>
      </c>
      <c r="K15098" t="s">
        <v>79559</v>
      </c>
      <c r="M15098" t="s">
        <v>79560</v>
      </c>
      <c r="N15098" t="s">
        <v>398</v>
      </c>
      <c r="O15098">
        <v>88029</v>
      </c>
      <c r="P15098" t="s">
        <v>50</v>
      </c>
      <c r="U15098" s="1">
        <v>45456</v>
      </c>
      <c r="V15098" s="1">
        <v>45456</v>
      </c>
      <c r="W15098" s="1">
        <v>45456.673611111109</v>
      </c>
      <c r="X15098" s="1">
        <v>45456.673611111109</v>
      </c>
      <c r="AC15098" t="s">
        <v>53</v>
      </c>
      <c r="AD15098">
        <v>2974733290</v>
      </c>
      <c r="AE15098" s="1">
        <v>45456.673611111109</v>
      </c>
      <c r="AF15098" t="s">
        <v>79561</v>
      </c>
      <c r="AG15098" t="s">
        <v>79562</v>
      </c>
      <c r="AH15098" t="s">
        <v>51</v>
      </c>
      <c r="AJ15098" t="s">
        <v>53</v>
      </c>
      <c r="AO15098" t="s">
        <v>5443</v>
      </c>
      <c r="AP15098" s="1">
        <v>45456.752083333333</v>
      </c>
      <c r="AQ15098" s="1">
        <v>45456.756944444445</v>
      </c>
    </row>
    <row r="15099" spans="1:43" x14ac:dyDescent="0.35">
      <c r="A15099" t="s">
        <v>79563</v>
      </c>
      <c r="B15099" t="s">
        <v>79564</v>
      </c>
      <c r="C15099" t="s">
        <v>10684</v>
      </c>
      <c r="F15099" t="s">
        <v>47</v>
      </c>
      <c r="H15099" t="s">
        <v>79565</v>
      </c>
      <c r="J15099" t="s">
        <v>49</v>
      </c>
      <c r="P15099" t="s">
        <v>50</v>
      </c>
      <c r="U15099" s="1">
        <v>45456</v>
      </c>
      <c r="V15099" s="1">
        <v>45456</v>
      </c>
      <c r="W15099" s="1">
        <v>45456.615277777775</v>
      </c>
      <c r="X15099" s="1">
        <v>45456.615277777775</v>
      </c>
      <c r="AC15099" t="s">
        <v>53</v>
      </c>
      <c r="AD15099">
        <v>1000000000</v>
      </c>
      <c r="AE15099" s="1">
        <v>37295</v>
      </c>
      <c r="AG15099" t="s">
        <v>79566</v>
      </c>
      <c r="AH15099" t="s">
        <v>51</v>
      </c>
      <c r="AJ15099" t="s">
        <v>53</v>
      </c>
      <c r="AO15099" t="s">
        <v>5443</v>
      </c>
      <c r="AP15099" s="1">
        <v>45456.590277777781</v>
      </c>
    </row>
    <row r="15100" spans="1:43" x14ac:dyDescent="0.35">
      <c r="A15100" t="s">
        <v>79567</v>
      </c>
      <c r="B15100" t="s">
        <v>79568</v>
      </c>
      <c r="C15100" t="s">
        <v>97</v>
      </c>
      <c r="D15100" t="s">
        <v>6054</v>
      </c>
      <c r="F15100" t="s">
        <v>47</v>
      </c>
      <c r="H15100" t="s">
        <v>79569</v>
      </c>
      <c r="J15100" t="s">
        <v>49</v>
      </c>
      <c r="P15100" t="s">
        <v>50</v>
      </c>
      <c r="U15100" s="1">
        <v>45456</v>
      </c>
      <c r="V15100" s="1">
        <v>45456</v>
      </c>
      <c r="W15100" s="1">
        <v>45456.556944444441</v>
      </c>
      <c r="X15100" s="1">
        <v>45456.556944444441</v>
      </c>
      <c r="AC15100" t="s">
        <v>53</v>
      </c>
      <c r="AD15100">
        <v>1000000000</v>
      </c>
      <c r="AE15100" s="1">
        <v>37295</v>
      </c>
      <c r="AG15100" t="s">
        <v>79570</v>
      </c>
      <c r="AH15100" t="s">
        <v>51</v>
      </c>
      <c r="AJ15100" t="s">
        <v>53</v>
      </c>
      <c r="AO15100" t="s">
        <v>5443</v>
      </c>
      <c r="AP15100" s="1">
        <v>45456.386805555558</v>
      </c>
    </row>
    <row r="15101" spans="1:43" x14ac:dyDescent="0.35">
      <c r="A15101" t="s">
        <v>79571</v>
      </c>
      <c r="B15101" t="s">
        <v>79572</v>
      </c>
      <c r="C15101" t="s">
        <v>1076</v>
      </c>
      <c r="D15101" t="s">
        <v>98</v>
      </c>
      <c r="F15101" t="s">
        <v>47</v>
      </c>
      <c r="H15101" t="s">
        <v>79573</v>
      </c>
      <c r="J15101" t="s">
        <v>49</v>
      </c>
      <c r="P15101" t="s">
        <v>50</v>
      </c>
      <c r="U15101" s="1">
        <v>45456</v>
      </c>
      <c r="V15101" s="1">
        <v>45456</v>
      </c>
      <c r="W15101" s="1">
        <v>45456.556250000001</v>
      </c>
      <c r="X15101" s="1">
        <v>45456.556250000001</v>
      </c>
      <c r="AC15101" t="s">
        <v>53</v>
      </c>
      <c r="AD15101">
        <v>1000000000</v>
      </c>
      <c r="AE15101" s="1">
        <v>37295</v>
      </c>
      <c r="AG15101" t="s">
        <v>79574</v>
      </c>
      <c r="AH15101" t="s">
        <v>51</v>
      </c>
      <c r="AJ15101" t="s">
        <v>53</v>
      </c>
      <c r="AO15101" t="s">
        <v>5443</v>
      </c>
      <c r="AP15101" s="1">
        <v>45456.484027777777</v>
      </c>
    </row>
    <row r="15102" spans="1:43" x14ac:dyDescent="0.35">
      <c r="A15102" t="s">
        <v>79575</v>
      </c>
      <c r="B15102" t="s">
        <v>45445</v>
      </c>
      <c r="C15102" t="s">
        <v>879</v>
      </c>
      <c r="F15102">
        <v>13034787162</v>
      </c>
      <c r="H15102" t="s">
        <v>79576</v>
      </c>
      <c r="J15102" t="s">
        <v>45448</v>
      </c>
      <c r="K15102" t="s">
        <v>79577</v>
      </c>
      <c r="M15102" t="s">
        <v>44422</v>
      </c>
      <c r="N15102" t="s">
        <v>287</v>
      </c>
      <c r="O15102">
        <v>80117</v>
      </c>
      <c r="P15102" t="s">
        <v>50</v>
      </c>
      <c r="U15102" s="1">
        <v>45456</v>
      </c>
      <c r="V15102" s="1">
        <v>45456</v>
      </c>
      <c r="W15102" s="1">
        <v>45456.45</v>
      </c>
      <c r="X15102" s="1">
        <v>45456.45</v>
      </c>
      <c r="AC15102" t="s">
        <v>53</v>
      </c>
      <c r="AD15102">
        <v>2969843347</v>
      </c>
      <c r="AE15102" s="1">
        <v>43383.527777777781</v>
      </c>
      <c r="AF15102" t="s">
        <v>79578</v>
      </c>
      <c r="AG15102" t="s">
        <v>79579</v>
      </c>
      <c r="AH15102" t="s">
        <v>51</v>
      </c>
      <c r="AJ15102" t="s">
        <v>53</v>
      </c>
      <c r="AO15102" t="s">
        <v>57090</v>
      </c>
      <c r="AP15102" s="1">
        <v>45456.615277777775</v>
      </c>
      <c r="AQ15102" s="1">
        <v>45456.526388888888</v>
      </c>
    </row>
    <row r="15103" spans="1:43" x14ac:dyDescent="0.35">
      <c r="A15103" t="s">
        <v>79580</v>
      </c>
      <c r="B15103" t="s">
        <v>4903</v>
      </c>
      <c r="C15103" t="s">
        <v>5356</v>
      </c>
      <c r="F15103">
        <v>13602695159</v>
      </c>
      <c r="H15103" t="s">
        <v>79580</v>
      </c>
      <c r="J15103" t="s">
        <v>12211</v>
      </c>
      <c r="K15103" t="s">
        <v>8475</v>
      </c>
      <c r="M15103" t="s">
        <v>8476</v>
      </c>
      <c r="N15103" t="s">
        <v>213</v>
      </c>
      <c r="O15103">
        <v>81626</v>
      </c>
      <c r="P15103" t="s">
        <v>50</v>
      </c>
      <c r="U15103" s="1">
        <v>45456</v>
      </c>
      <c r="V15103" s="1">
        <v>45456</v>
      </c>
      <c r="AC15103" t="s">
        <v>53</v>
      </c>
      <c r="AD15103">
        <v>2969475477</v>
      </c>
      <c r="AE15103" s="1">
        <v>37166.661111111112</v>
      </c>
      <c r="AG15103" t="s">
        <v>79581</v>
      </c>
      <c r="AH15103" t="s">
        <v>51</v>
      </c>
      <c r="AJ15103" t="s">
        <v>53</v>
      </c>
      <c r="AO15103" t="s">
        <v>57090</v>
      </c>
    </row>
    <row r="15104" spans="1:43" x14ac:dyDescent="0.35">
      <c r="A15104" t="s">
        <v>79582</v>
      </c>
      <c r="B15104" t="s">
        <v>1157</v>
      </c>
      <c r="C15104" t="s">
        <v>15106</v>
      </c>
      <c r="F15104">
        <v>447496218992</v>
      </c>
      <c r="H15104" t="s">
        <v>79583</v>
      </c>
      <c r="K15104" t="s">
        <v>79584</v>
      </c>
      <c r="M15104" t="s">
        <v>79585</v>
      </c>
      <c r="N15104" t="s">
        <v>13433</v>
      </c>
      <c r="O15104" t="s">
        <v>79586</v>
      </c>
      <c r="P15104" t="s">
        <v>17899</v>
      </c>
      <c r="U15104" s="1">
        <v>45456</v>
      </c>
      <c r="V15104" s="1">
        <v>45456</v>
      </c>
      <c r="W15104" s="1">
        <v>45456.720138888886</v>
      </c>
      <c r="X15104" s="1">
        <v>45456.720138888886</v>
      </c>
      <c r="AC15104" t="s">
        <v>53</v>
      </c>
      <c r="AD15104">
        <v>1000000001</v>
      </c>
      <c r="AE15104" s="1">
        <v>39973.351388888892</v>
      </c>
      <c r="AF15104" t="s">
        <v>3377</v>
      </c>
      <c r="AG15104" t="s">
        <v>79587</v>
      </c>
      <c r="AH15104" t="s">
        <v>51</v>
      </c>
      <c r="AJ15104" t="s">
        <v>53</v>
      </c>
      <c r="AO15104" t="s">
        <v>5443</v>
      </c>
      <c r="AP15104" s="1">
        <v>45456.583333333336</v>
      </c>
    </row>
    <row r="15105" spans="1:43" x14ac:dyDescent="0.35">
      <c r="A15105" t="s">
        <v>79588</v>
      </c>
      <c r="B15105" t="s">
        <v>39064</v>
      </c>
      <c r="C15105" t="s">
        <v>5841</v>
      </c>
      <c r="F15105">
        <v>19708069439</v>
      </c>
      <c r="H15105" t="s">
        <v>79589</v>
      </c>
      <c r="J15105" t="s">
        <v>79590</v>
      </c>
      <c r="K15105" t="s">
        <v>79591</v>
      </c>
      <c r="M15105" t="s">
        <v>22928</v>
      </c>
      <c r="N15105" t="s">
        <v>287</v>
      </c>
      <c r="O15105">
        <v>80504</v>
      </c>
      <c r="P15105" t="s">
        <v>50</v>
      </c>
      <c r="U15105" s="1">
        <v>45456</v>
      </c>
      <c r="V15105" s="1">
        <v>45456</v>
      </c>
      <c r="W15105" s="1">
        <v>45456.566666666666</v>
      </c>
      <c r="X15105" s="1">
        <v>45456.566666666666</v>
      </c>
      <c r="AC15105" t="s">
        <v>53</v>
      </c>
      <c r="AD15105">
        <v>1000000001</v>
      </c>
      <c r="AE15105" s="1">
        <v>39973.351388888892</v>
      </c>
      <c r="AF15105" t="s">
        <v>3377</v>
      </c>
      <c r="AG15105" t="s">
        <v>79592</v>
      </c>
      <c r="AH15105" t="s">
        <v>51</v>
      </c>
      <c r="AJ15105" t="s">
        <v>53</v>
      </c>
      <c r="AK15105" t="s">
        <v>78</v>
      </c>
      <c r="AO15105" t="s">
        <v>5443</v>
      </c>
      <c r="AP15105" s="1">
        <v>45476.663888888892</v>
      </c>
    </row>
    <row r="15106" spans="1:43" x14ac:dyDescent="0.35">
      <c r="A15106" t="s">
        <v>79593</v>
      </c>
      <c r="B15106" t="s">
        <v>30582</v>
      </c>
      <c r="C15106" t="s">
        <v>5032</v>
      </c>
      <c r="F15106">
        <v>6302946496</v>
      </c>
      <c r="H15106" t="s">
        <v>79594</v>
      </c>
      <c r="J15106" t="s">
        <v>79595</v>
      </c>
      <c r="K15106" t="s">
        <v>79596</v>
      </c>
      <c r="M15106" t="s">
        <v>79597</v>
      </c>
      <c r="N15106" t="s">
        <v>79598</v>
      </c>
      <c r="O15106">
        <v>97527</v>
      </c>
      <c r="P15106" t="s">
        <v>35283</v>
      </c>
      <c r="U15106" s="1">
        <v>45456</v>
      </c>
      <c r="V15106" s="1">
        <v>45456</v>
      </c>
      <c r="W15106" s="1">
        <v>45456.143055555556</v>
      </c>
      <c r="X15106" s="1">
        <v>45456.143055555556</v>
      </c>
      <c r="AC15106" t="s">
        <v>53</v>
      </c>
      <c r="AD15106">
        <v>1000000001</v>
      </c>
      <c r="AE15106" s="1">
        <v>39973.351388888892</v>
      </c>
      <c r="AF15106" t="s">
        <v>3377</v>
      </c>
      <c r="AG15106" t="s">
        <v>79599</v>
      </c>
      <c r="AH15106" t="s">
        <v>51</v>
      </c>
      <c r="AJ15106" t="s">
        <v>53</v>
      </c>
      <c r="AK15106" t="s">
        <v>78</v>
      </c>
      <c r="AO15106" t="s">
        <v>5443</v>
      </c>
    </row>
    <row r="15107" spans="1:43" x14ac:dyDescent="0.35">
      <c r="A15107" t="s">
        <v>79600</v>
      </c>
      <c r="B15107" t="s">
        <v>3348</v>
      </c>
      <c r="C15107" t="s">
        <v>383</v>
      </c>
      <c r="F15107">
        <v>17206821052</v>
      </c>
      <c r="H15107" t="s">
        <v>77096</v>
      </c>
      <c r="J15107" t="s">
        <v>2763</v>
      </c>
      <c r="K15107" t="s">
        <v>49532</v>
      </c>
      <c r="M15107" t="s">
        <v>298</v>
      </c>
      <c r="N15107" t="s">
        <v>213</v>
      </c>
      <c r="O15107">
        <v>80216</v>
      </c>
      <c r="P15107" t="s">
        <v>50</v>
      </c>
      <c r="U15107" s="1">
        <v>45456</v>
      </c>
      <c r="V15107" s="1">
        <v>45456</v>
      </c>
      <c r="W15107" s="1">
        <v>45456.49722222222</v>
      </c>
      <c r="X15107" s="1">
        <v>45456.49722222222</v>
      </c>
      <c r="AC15107" t="s">
        <v>53</v>
      </c>
      <c r="AD15107">
        <v>2969558362</v>
      </c>
      <c r="AE15107" s="1">
        <v>40560.525000000001</v>
      </c>
      <c r="AG15107" t="s">
        <v>79601</v>
      </c>
      <c r="AH15107" t="s">
        <v>51</v>
      </c>
      <c r="AJ15107" t="s">
        <v>53</v>
      </c>
      <c r="AK15107" t="s">
        <v>78</v>
      </c>
      <c r="AO15107" t="s">
        <v>5443</v>
      </c>
      <c r="AP15107" s="1">
        <v>45456.49722222222</v>
      </c>
    </row>
    <row r="15108" spans="1:43" x14ac:dyDescent="0.35">
      <c r="A15108" t="s">
        <v>79602</v>
      </c>
      <c r="B15108" t="s">
        <v>33517</v>
      </c>
      <c r="C15108" t="s">
        <v>79603</v>
      </c>
      <c r="F15108">
        <v>17206821052</v>
      </c>
      <c r="H15108" t="s">
        <v>77096</v>
      </c>
      <c r="J15108" t="s">
        <v>2763</v>
      </c>
      <c r="K15108" t="s">
        <v>49532</v>
      </c>
      <c r="M15108" t="s">
        <v>298</v>
      </c>
      <c r="N15108" t="s">
        <v>213</v>
      </c>
      <c r="O15108">
        <v>80216</v>
      </c>
      <c r="P15108" t="s">
        <v>50</v>
      </c>
      <c r="U15108" s="1">
        <v>45456</v>
      </c>
      <c r="V15108" s="1">
        <v>45456</v>
      </c>
      <c r="W15108" s="1">
        <v>45456.488888888889</v>
      </c>
      <c r="X15108" s="1">
        <v>45456.488888888889</v>
      </c>
      <c r="AC15108" t="s">
        <v>53</v>
      </c>
      <c r="AD15108">
        <v>2969558362</v>
      </c>
      <c r="AE15108" s="1">
        <v>40560.525000000001</v>
      </c>
      <c r="AF15108" t="s">
        <v>2765</v>
      </c>
      <c r="AG15108" t="s">
        <v>79604</v>
      </c>
      <c r="AH15108" t="s">
        <v>51</v>
      </c>
      <c r="AJ15108" t="s">
        <v>53</v>
      </c>
      <c r="AK15108" t="s">
        <v>78</v>
      </c>
      <c r="AO15108" t="s">
        <v>5443</v>
      </c>
      <c r="AP15108" s="1">
        <v>45456.488888888889</v>
      </c>
    </row>
    <row r="15109" spans="1:43" x14ac:dyDescent="0.35">
      <c r="A15109" t="s">
        <v>79605</v>
      </c>
      <c r="B15109" t="s">
        <v>20901</v>
      </c>
      <c r="C15109" t="s">
        <v>19820</v>
      </c>
      <c r="F15109">
        <v>17206821052</v>
      </c>
      <c r="H15109" t="s">
        <v>79606</v>
      </c>
      <c r="J15109" t="s">
        <v>2763</v>
      </c>
      <c r="K15109" t="s">
        <v>79607</v>
      </c>
      <c r="M15109" t="s">
        <v>3641</v>
      </c>
      <c r="N15109" t="s">
        <v>287</v>
      </c>
      <c r="O15109">
        <v>80111</v>
      </c>
      <c r="P15109" t="s">
        <v>50</v>
      </c>
      <c r="U15109" s="1">
        <v>45456</v>
      </c>
      <c r="V15109" s="1">
        <v>45456</v>
      </c>
      <c r="W15109" s="1">
        <v>45456.448611111111</v>
      </c>
      <c r="X15109" s="1">
        <v>45456.448611111111</v>
      </c>
      <c r="AC15109" t="s">
        <v>53</v>
      </c>
      <c r="AD15109">
        <v>2969558362</v>
      </c>
      <c r="AE15109" s="1">
        <v>40560.525000000001</v>
      </c>
      <c r="AG15109" t="s">
        <v>79608</v>
      </c>
      <c r="AH15109" t="s">
        <v>51</v>
      </c>
      <c r="AJ15109" t="s">
        <v>53</v>
      </c>
      <c r="AK15109" t="s">
        <v>78</v>
      </c>
      <c r="AO15109" t="s">
        <v>5443</v>
      </c>
      <c r="AP15109" s="1">
        <v>45456.472916666666</v>
      </c>
    </row>
    <row r="15110" spans="1:43" x14ac:dyDescent="0.35">
      <c r="A15110" t="s">
        <v>79609</v>
      </c>
      <c r="B15110" t="s">
        <v>33517</v>
      </c>
      <c r="C15110" t="s">
        <v>79603</v>
      </c>
      <c r="F15110">
        <v>17206821052</v>
      </c>
      <c r="H15110" t="s">
        <v>79609</v>
      </c>
      <c r="J15110" t="s">
        <v>2763</v>
      </c>
      <c r="K15110" t="s">
        <v>79610</v>
      </c>
      <c r="M15110" t="s">
        <v>3641</v>
      </c>
      <c r="N15110" t="s">
        <v>287</v>
      </c>
      <c r="O15110">
        <v>80111</v>
      </c>
      <c r="P15110" t="s">
        <v>50</v>
      </c>
      <c r="U15110" s="1">
        <v>45456</v>
      </c>
      <c r="V15110" s="1">
        <v>45456</v>
      </c>
      <c r="W15110" s="1">
        <v>45456.411111111112</v>
      </c>
      <c r="X15110" s="1">
        <v>45456.411111111112</v>
      </c>
      <c r="AC15110" t="s">
        <v>53</v>
      </c>
      <c r="AD15110">
        <v>2969558362</v>
      </c>
      <c r="AE15110" s="1">
        <v>40560.525000000001</v>
      </c>
      <c r="AF15110" t="s">
        <v>2765</v>
      </c>
      <c r="AG15110" t="s">
        <v>79611</v>
      </c>
      <c r="AH15110" t="s">
        <v>51</v>
      </c>
      <c r="AJ15110" t="s">
        <v>53</v>
      </c>
      <c r="AK15110" t="s">
        <v>78</v>
      </c>
      <c r="AO15110" t="s">
        <v>5443</v>
      </c>
      <c r="AP15110" s="1">
        <v>45456.484722222223</v>
      </c>
    </row>
    <row r="15111" spans="1:43" x14ac:dyDescent="0.35">
      <c r="A15111" t="s">
        <v>79612</v>
      </c>
      <c r="B15111" t="s">
        <v>79613</v>
      </c>
      <c r="C15111" t="s">
        <v>19965</v>
      </c>
      <c r="F15111">
        <v>17208142653</v>
      </c>
      <c r="H15111" t="s">
        <v>79609</v>
      </c>
      <c r="J15111" t="s">
        <v>2763</v>
      </c>
      <c r="K15111" t="s">
        <v>79614</v>
      </c>
      <c r="M15111" t="s">
        <v>3641</v>
      </c>
      <c r="N15111" t="s">
        <v>287</v>
      </c>
      <c r="O15111">
        <v>80111</v>
      </c>
      <c r="P15111" t="s">
        <v>50</v>
      </c>
      <c r="U15111" s="1">
        <v>45456</v>
      </c>
      <c r="V15111" s="1">
        <v>45456</v>
      </c>
      <c r="W15111" s="1">
        <v>45456.372916666667</v>
      </c>
      <c r="X15111" s="1">
        <v>45456.372916666667</v>
      </c>
      <c r="AC15111" t="s">
        <v>53</v>
      </c>
      <c r="AD15111">
        <v>2969558362</v>
      </c>
      <c r="AE15111" s="1">
        <v>40560.525000000001</v>
      </c>
      <c r="AF15111" t="s">
        <v>2765</v>
      </c>
      <c r="AG15111" t="s">
        <v>79615</v>
      </c>
      <c r="AH15111" t="s">
        <v>51</v>
      </c>
      <c r="AJ15111" t="s">
        <v>53</v>
      </c>
      <c r="AK15111" t="s">
        <v>78</v>
      </c>
      <c r="AO15111" t="s">
        <v>5443</v>
      </c>
      <c r="AP15111" s="1">
        <v>45456.474999999999</v>
      </c>
    </row>
    <row r="15112" spans="1:43" x14ac:dyDescent="0.35">
      <c r="A15112" t="s">
        <v>79616</v>
      </c>
      <c r="B15112" t="s">
        <v>18865</v>
      </c>
      <c r="C15112" t="s">
        <v>79617</v>
      </c>
      <c r="F15112">
        <v>15058536885</v>
      </c>
      <c r="H15112" t="s">
        <v>79616</v>
      </c>
      <c r="J15112" t="s">
        <v>79618</v>
      </c>
      <c r="K15112" t="s">
        <v>79619</v>
      </c>
      <c r="M15112" t="s">
        <v>35509</v>
      </c>
      <c r="N15112" t="s">
        <v>287</v>
      </c>
      <c r="O15112">
        <v>80125</v>
      </c>
      <c r="P15112" t="s">
        <v>50</v>
      </c>
      <c r="U15112" s="1">
        <v>45456</v>
      </c>
      <c r="V15112" s="1">
        <v>45456</v>
      </c>
      <c r="W15112" s="1">
        <v>45456.425000000003</v>
      </c>
      <c r="X15112" s="1">
        <v>45456.425000000003</v>
      </c>
      <c r="AC15112" t="s">
        <v>53</v>
      </c>
      <c r="AD15112">
        <v>2969496432</v>
      </c>
      <c r="AE15112" s="1">
        <v>37860.661111111112</v>
      </c>
      <c r="AF15112" t="s">
        <v>79620</v>
      </c>
      <c r="AG15112" t="s">
        <v>79621</v>
      </c>
      <c r="AH15112" t="s">
        <v>51</v>
      </c>
      <c r="AJ15112" t="s">
        <v>53</v>
      </c>
      <c r="AK15112" t="s">
        <v>78</v>
      </c>
      <c r="AO15112" t="s">
        <v>5443</v>
      </c>
      <c r="AP15112" s="1">
        <v>45456.470138888886</v>
      </c>
      <c r="AQ15112" s="1">
        <v>45456.438888888886</v>
      </c>
    </row>
    <row r="15113" spans="1:43" x14ac:dyDescent="0.35">
      <c r="A15113" t="s">
        <v>79622</v>
      </c>
      <c r="B15113" t="s">
        <v>79623</v>
      </c>
      <c r="C15113" t="s">
        <v>1540</v>
      </c>
      <c r="F15113">
        <v>19157406912</v>
      </c>
      <c r="H15113" t="s">
        <v>79622</v>
      </c>
      <c r="J15113" t="s">
        <v>56957</v>
      </c>
      <c r="K15113" t="s">
        <v>3091</v>
      </c>
      <c r="M15113" t="s">
        <v>753</v>
      </c>
      <c r="N15113" t="s">
        <v>637</v>
      </c>
      <c r="O15113">
        <v>79928</v>
      </c>
      <c r="P15113" t="s">
        <v>50</v>
      </c>
      <c r="U15113" s="1">
        <v>45456</v>
      </c>
      <c r="V15113" s="1">
        <v>45456</v>
      </c>
      <c r="W15113" s="1">
        <v>45456.404861111114</v>
      </c>
      <c r="X15113" s="1">
        <v>45456.404861111114</v>
      </c>
      <c r="AC15113" t="s">
        <v>53</v>
      </c>
      <c r="AD15113">
        <v>2969520824</v>
      </c>
      <c r="AE15113" s="1">
        <v>38982.364583333336</v>
      </c>
      <c r="AF15113" t="s">
        <v>3094</v>
      </c>
      <c r="AG15113" t="s">
        <v>79624</v>
      </c>
      <c r="AH15113" t="s">
        <v>51</v>
      </c>
      <c r="AJ15113" t="s">
        <v>53</v>
      </c>
      <c r="AK15113" t="s">
        <v>78</v>
      </c>
      <c r="AO15113" t="s">
        <v>5443</v>
      </c>
      <c r="AP15113" s="1">
        <v>45456.418749999997</v>
      </c>
      <c r="AQ15113" s="1">
        <v>45456.417361111111</v>
      </c>
    </row>
    <row r="15114" spans="1:43" x14ac:dyDescent="0.35">
      <c r="A15114" t="s">
        <v>79625</v>
      </c>
      <c r="B15114" t="s">
        <v>79626</v>
      </c>
      <c r="C15114" t="s">
        <v>14893</v>
      </c>
      <c r="F15114">
        <v>17177750066</v>
      </c>
      <c r="H15114" t="s">
        <v>79625</v>
      </c>
      <c r="K15114" t="s">
        <v>79627</v>
      </c>
      <c r="M15114" t="s">
        <v>79628</v>
      </c>
      <c r="N15114" t="s">
        <v>15540</v>
      </c>
      <c r="O15114">
        <v>17225</v>
      </c>
      <c r="P15114" t="s">
        <v>50</v>
      </c>
      <c r="U15114" s="1">
        <v>45456</v>
      </c>
      <c r="V15114" s="1">
        <v>45456</v>
      </c>
      <c r="W15114" s="1">
        <v>45456.861805555556</v>
      </c>
      <c r="X15114" s="1">
        <v>45456.861805555556</v>
      </c>
      <c r="AC15114" t="s">
        <v>53</v>
      </c>
      <c r="AD15114">
        <v>1000000001</v>
      </c>
      <c r="AE15114" s="1">
        <v>39973.351388888892</v>
      </c>
      <c r="AF15114" t="s">
        <v>3377</v>
      </c>
      <c r="AG15114" t="s">
        <v>79629</v>
      </c>
      <c r="AH15114" t="s">
        <v>51</v>
      </c>
      <c r="AJ15114" t="s">
        <v>53</v>
      </c>
      <c r="AK15114" t="s">
        <v>78</v>
      </c>
      <c r="AO15114" t="s">
        <v>5443</v>
      </c>
      <c r="AP15114" s="1">
        <v>45456.861805555556</v>
      </c>
    </row>
    <row r="15115" spans="1:43" x14ac:dyDescent="0.35">
      <c r="A15115" t="s">
        <v>79630</v>
      </c>
      <c r="B15115" t="s">
        <v>65173</v>
      </c>
      <c r="C15115" t="s">
        <v>11910</v>
      </c>
      <c r="F15115">
        <v>17133772719</v>
      </c>
      <c r="H15115" t="s">
        <v>79630</v>
      </c>
      <c r="K15115" t="s">
        <v>79631</v>
      </c>
      <c r="M15115" t="s">
        <v>79632</v>
      </c>
      <c r="N15115" t="s">
        <v>637</v>
      </c>
      <c r="O15115">
        <v>77583</v>
      </c>
      <c r="P15115" t="s">
        <v>50</v>
      </c>
      <c r="U15115" s="1">
        <v>45456</v>
      </c>
      <c r="V15115" s="1">
        <v>45456</v>
      </c>
      <c r="W15115" s="1">
        <v>45456.329861111109</v>
      </c>
      <c r="X15115" s="1">
        <v>45456.329861111109</v>
      </c>
      <c r="AC15115" t="s">
        <v>53</v>
      </c>
      <c r="AD15115">
        <v>1000000001</v>
      </c>
      <c r="AE15115" s="1">
        <v>39973.351388888892</v>
      </c>
      <c r="AF15115" t="s">
        <v>3377</v>
      </c>
      <c r="AG15115" t="s">
        <v>79633</v>
      </c>
      <c r="AH15115" t="s">
        <v>51</v>
      </c>
      <c r="AJ15115" t="s">
        <v>53</v>
      </c>
      <c r="AK15115" t="s">
        <v>78</v>
      </c>
      <c r="AO15115" t="s">
        <v>5443</v>
      </c>
      <c r="AP15115" s="1">
        <v>45456.329861111109</v>
      </c>
    </row>
    <row r="15116" spans="1:43" x14ac:dyDescent="0.35">
      <c r="A15116" t="s">
        <v>79634</v>
      </c>
      <c r="B15116" t="s">
        <v>44493</v>
      </c>
      <c r="C15116" t="s">
        <v>1076</v>
      </c>
      <c r="D15116" t="s">
        <v>79635</v>
      </c>
      <c r="F15116" t="s">
        <v>79636</v>
      </c>
      <c r="H15116" t="s">
        <v>79637</v>
      </c>
      <c r="J15116" t="s">
        <v>23471</v>
      </c>
      <c r="K15116" t="s">
        <v>79638</v>
      </c>
      <c r="M15116" t="s">
        <v>79639</v>
      </c>
      <c r="N15116" t="s">
        <v>65</v>
      </c>
      <c r="O15116">
        <v>80112</v>
      </c>
      <c r="P15116" t="s">
        <v>50</v>
      </c>
      <c r="U15116" s="1">
        <v>45457</v>
      </c>
      <c r="V15116" s="1">
        <v>45457</v>
      </c>
      <c r="AC15116" t="s">
        <v>51</v>
      </c>
      <c r="AD15116">
        <v>2969539587</v>
      </c>
      <c r="AE15116" s="1">
        <v>39868.327777777777</v>
      </c>
      <c r="AG15116" t="s">
        <v>79640</v>
      </c>
      <c r="AH15116" t="s">
        <v>51</v>
      </c>
      <c r="AJ15116" t="s">
        <v>53</v>
      </c>
      <c r="AO15116" t="s">
        <v>5443</v>
      </c>
    </row>
    <row r="15117" spans="1:43" x14ac:dyDescent="0.35">
      <c r="A15117" t="s">
        <v>79641</v>
      </c>
      <c r="B15117" t="s">
        <v>79642</v>
      </c>
      <c r="C15117" t="s">
        <v>25781</v>
      </c>
      <c r="D15117" t="s">
        <v>15635</v>
      </c>
      <c r="H15117" t="s">
        <v>79643</v>
      </c>
      <c r="J15117" t="s">
        <v>5634</v>
      </c>
      <c r="P15117" t="s">
        <v>50</v>
      </c>
      <c r="U15117" s="1">
        <v>45457</v>
      </c>
      <c r="V15117" s="1">
        <v>45457</v>
      </c>
      <c r="W15117" s="1">
        <v>45457.283333333333</v>
      </c>
      <c r="X15117" s="1">
        <v>45457.283333333333</v>
      </c>
      <c r="AC15117" t="s">
        <v>53</v>
      </c>
      <c r="AD15117">
        <v>1000000001</v>
      </c>
      <c r="AE15117" s="1">
        <v>39973.351388888892</v>
      </c>
      <c r="AF15117" t="s">
        <v>3377</v>
      </c>
      <c r="AG15117" t="s">
        <v>79644</v>
      </c>
      <c r="AH15117" t="s">
        <v>51</v>
      </c>
      <c r="AJ15117" t="s">
        <v>53</v>
      </c>
      <c r="AK15117" t="s">
        <v>78</v>
      </c>
      <c r="AO15117" t="s">
        <v>5443</v>
      </c>
    </row>
    <row r="15118" spans="1:43" x14ac:dyDescent="0.35">
      <c r="A15118" t="s">
        <v>79645</v>
      </c>
      <c r="B15118" t="s">
        <v>54482</v>
      </c>
      <c r="C15118" t="s">
        <v>1602</v>
      </c>
      <c r="F15118">
        <v>15058974225</v>
      </c>
      <c r="H15118" t="s">
        <v>79645</v>
      </c>
      <c r="J15118" t="s">
        <v>79646</v>
      </c>
      <c r="K15118" t="s">
        <v>6156</v>
      </c>
      <c r="M15118" t="s">
        <v>2637</v>
      </c>
      <c r="N15118" t="s">
        <v>501</v>
      </c>
      <c r="O15118">
        <v>87113</v>
      </c>
      <c r="P15118" t="s">
        <v>50</v>
      </c>
      <c r="U15118" s="1">
        <v>45457</v>
      </c>
      <c r="V15118" s="1">
        <v>45457</v>
      </c>
      <c r="AC15118" t="s">
        <v>53</v>
      </c>
      <c r="AD15118">
        <v>2969704620</v>
      </c>
      <c r="AE15118" s="1">
        <v>42564.384722222225</v>
      </c>
      <c r="AG15118" t="s">
        <v>79647</v>
      </c>
      <c r="AH15118" t="s">
        <v>51</v>
      </c>
      <c r="AJ15118" t="s">
        <v>53</v>
      </c>
      <c r="AO15118" t="s">
        <v>57090</v>
      </c>
    </row>
    <row r="15119" spans="1:43" x14ac:dyDescent="0.35">
      <c r="A15119" t="s">
        <v>79648</v>
      </c>
      <c r="B15119" t="s">
        <v>20711</v>
      </c>
      <c r="C15119" t="s">
        <v>1540</v>
      </c>
      <c r="F15119" t="s">
        <v>79649</v>
      </c>
      <c r="H15119" t="s">
        <v>79648</v>
      </c>
      <c r="J15119" t="s">
        <v>54080</v>
      </c>
      <c r="K15119" t="s">
        <v>54081</v>
      </c>
      <c r="M15119" t="s">
        <v>753</v>
      </c>
      <c r="N15119" t="s">
        <v>798</v>
      </c>
      <c r="O15119">
        <v>79928</v>
      </c>
      <c r="P15119" t="s">
        <v>50</v>
      </c>
      <c r="U15119" s="1">
        <v>45457</v>
      </c>
      <c r="V15119" s="1">
        <v>45457</v>
      </c>
      <c r="W15119" s="1">
        <v>45457.729861111111</v>
      </c>
      <c r="X15119" s="1">
        <v>45457.729861111111</v>
      </c>
      <c r="AC15119" t="s">
        <v>53</v>
      </c>
      <c r="AD15119">
        <v>2973350341</v>
      </c>
      <c r="AE15119" s="1">
        <v>45042.544444444444</v>
      </c>
      <c r="AF15119" t="s">
        <v>54082</v>
      </c>
      <c r="AG15119" t="s">
        <v>79650</v>
      </c>
      <c r="AH15119" t="s">
        <v>51</v>
      </c>
      <c r="AJ15119" t="s">
        <v>53</v>
      </c>
      <c r="AK15119" t="s">
        <v>78</v>
      </c>
      <c r="AO15119" t="s">
        <v>5443</v>
      </c>
      <c r="AP15119" s="1">
        <v>45457.739583333336</v>
      </c>
      <c r="AQ15119" s="1">
        <v>45457.740972222222</v>
      </c>
    </row>
    <row r="15120" spans="1:43" x14ac:dyDescent="0.35">
      <c r="A15120" t="s">
        <v>79651</v>
      </c>
      <c r="B15120" t="s">
        <v>46736</v>
      </c>
      <c r="C15120" t="s">
        <v>1070</v>
      </c>
      <c r="F15120">
        <v>13039614826</v>
      </c>
      <c r="H15120" t="s">
        <v>79651</v>
      </c>
      <c r="J15120" t="s">
        <v>79652</v>
      </c>
      <c r="K15120" t="s">
        <v>79653</v>
      </c>
      <c r="M15120" t="s">
        <v>2815</v>
      </c>
      <c r="N15120" t="s">
        <v>287</v>
      </c>
      <c r="O15120">
        <v>80011</v>
      </c>
      <c r="P15120" t="s">
        <v>50</v>
      </c>
      <c r="U15120" s="1">
        <v>45457</v>
      </c>
      <c r="V15120" s="1">
        <v>45457</v>
      </c>
      <c r="W15120" s="1">
        <v>45457.72152777778</v>
      </c>
      <c r="X15120" s="1">
        <v>45457.72152777778</v>
      </c>
      <c r="AC15120" t="s">
        <v>53</v>
      </c>
      <c r="AD15120">
        <v>2969987592</v>
      </c>
      <c r="AE15120" s="1">
        <v>44021.356249999997</v>
      </c>
      <c r="AF15120" t="s">
        <v>79654</v>
      </c>
      <c r="AG15120" t="s">
        <v>79655</v>
      </c>
      <c r="AH15120" t="s">
        <v>51</v>
      </c>
      <c r="AJ15120" t="s">
        <v>53</v>
      </c>
      <c r="AK15120" t="s">
        <v>78</v>
      </c>
      <c r="AO15120" t="s">
        <v>5443</v>
      </c>
      <c r="AP15120" s="1">
        <v>45457.730555555558</v>
      </c>
      <c r="AQ15120" s="1">
        <v>45457.731944444444</v>
      </c>
    </row>
    <row r="15121" spans="1:43" x14ac:dyDescent="0.35">
      <c r="A15121" t="s">
        <v>79656</v>
      </c>
      <c r="B15121" t="s">
        <v>22834</v>
      </c>
      <c r="C15121" t="s">
        <v>97</v>
      </c>
      <c r="F15121">
        <v>18064748018</v>
      </c>
      <c r="H15121" t="s">
        <v>79656</v>
      </c>
      <c r="J15121" t="s">
        <v>5173</v>
      </c>
      <c r="K15121" t="s">
        <v>79657</v>
      </c>
      <c r="M15121" t="s">
        <v>79658</v>
      </c>
      <c r="N15121" t="s">
        <v>287</v>
      </c>
      <c r="O15121" t="s">
        <v>19352</v>
      </c>
      <c r="P15121" t="s">
        <v>50</v>
      </c>
      <c r="U15121" s="1">
        <v>45457</v>
      </c>
      <c r="V15121" s="1">
        <v>45457</v>
      </c>
      <c r="W15121" s="1">
        <v>45457.65902777778</v>
      </c>
      <c r="X15121" s="1">
        <v>45457.65902777778</v>
      </c>
      <c r="AC15121" t="s">
        <v>53</v>
      </c>
      <c r="AD15121">
        <v>2969481577</v>
      </c>
      <c r="AE15121" s="1">
        <v>37524</v>
      </c>
      <c r="AF15121" t="s">
        <v>6944</v>
      </c>
      <c r="AG15121" t="s">
        <v>79659</v>
      </c>
      <c r="AH15121" t="s">
        <v>51</v>
      </c>
      <c r="AJ15121" t="s">
        <v>53</v>
      </c>
      <c r="AK15121" t="s">
        <v>78</v>
      </c>
      <c r="AO15121" t="s">
        <v>5443</v>
      </c>
      <c r="AP15121" s="1">
        <v>45462.917361111111</v>
      </c>
    </row>
    <row r="15122" spans="1:43" x14ac:dyDescent="0.35">
      <c r="A15122" t="s">
        <v>79660</v>
      </c>
      <c r="B15122" t="s">
        <v>5735</v>
      </c>
      <c r="C15122" t="s">
        <v>5356</v>
      </c>
      <c r="F15122">
        <v>17195470218</v>
      </c>
      <c r="H15122" t="s">
        <v>79661</v>
      </c>
      <c r="J15122" t="s">
        <v>79662</v>
      </c>
      <c r="K15122" t="s">
        <v>79663</v>
      </c>
      <c r="M15122" t="s">
        <v>129</v>
      </c>
      <c r="N15122" t="s">
        <v>287</v>
      </c>
      <c r="O15122">
        <v>81001</v>
      </c>
      <c r="P15122" t="s">
        <v>50</v>
      </c>
      <c r="U15122" s="1">
        <v>45457</v>
      </c>
      <c r="V15122" s="1">
        <v>45457</v>
      </c>
      <c r="W15122" s="1">
        <v>45457.443055555559</v>
      </c>
      <c r="X15122" s="1">
        <v>45457.443055555559</v>
      </c>
      <c r="AC15122" t="s">
        <v>53</v>
      </c>
      <c r="AD15122">
        <v>2974096110</v>
      </c>
      <c r="AE15122" s="1">
        <v>45354.060416666667</v>
      </c>
      <c r="AF15122" t="s">
        <v>79664</v>
      </c>
      <c r="AG15122" t="s">
        <v>79665</v>
      </c>
      <c r="AH15122" t="s">
        <v>51</v>
      </c>
      <c r="AJ15122" t="s">
        <v>53</v>
      </c>
      <c r="AK15122" t="s">
        <v>78</v>
      </c>
      <c r="AO15122" t="s">
        <v>5443</v>
      </c>
      <c r="AP15122" s="1">
        <v>45457.463888888888</v>
      </c>
      <c r="AQ15122" s="1">
        <v>45457.451388888891</v>
      </c>
    </row>
    <row r="15123" spans="1:43" x14ac:dyDescent="0.35">
      <c r="A15123" t="s">
        <v>79666</v>
      </c>
      <c r="B15123" t="s">
        <v>1737</v>
      </c>
      <c r="C15123" t="s">
        <v>79667</v>
      </c>
      <c r="D15123" t="s">
        <v>45963</v>
      </c>
      <c r="F15123" t="s">
        <v>47</v>
      </c>
      <c r="H15123" t="s">
        <v>79668</v>
      </c>
      <c r="J15123" t="s">
        <v>49</v>
      </c>
      <c r="P15123" t="s">
        <v>50</v>
      </c>
      <c r="U15123" s="1">
        <v>45457</v>
      </c>
      <c r="V15123" s="1">
        <v>45457</v>
      </c>
      <c r="W15123" s="1">
        <v>45460.4</v>
      </c>
      <c r="X15123" s="1">
        <v>45460.4</v>
      </c>
      <c r="AC15123" t="s">
        <v>53</v>
      </c>
      <c r="AD15123">
        <v>1000000000</v>
      </c>
      <c r="AE15123" s="1">
        <v>37295</v>
      </c>
      <c r="AG15123" t="s">
        <v>79669</v>
      </c>
      <c r="AH15123" t="s">
        <v>51</v>
      </c>
      <c r="AJ15123" t="s">
        <v>53</v>
      </c>
      <c r="AO15123" t="s">
        <v>5443</v>
      </c>
      <c r="AP15123" s="1">
        <v>45457.661805555559</v>
      </c>
    </row>
    <row r="15124" spans="1:43" x14ac:dyDescent="0.35">
      <c r="A15124" t="s">
        <v>79670</v>
      </c>
      <c r="B15124" t="s">
        <v>79671</v>
      </c>
      <c r="C15124" t="s">
        <v>443</v>
      </c>
      <c r="F15124">
        <v>19704098191</v>
      </c>
      <c r="H15124" t="s">
        <v>79672</v>
      </c>
      <c r="J15124" t="s">
        <v>79673</v>
      </c>
      <c r="K15124" t="s">
        <v>79674</v>
      </c>
      <c r="M15124" t="s">
        <v>66472</v>
      </c>
      <c r="N15124" t="s">
        <v>287</v>
      </c>
      <c r="O15124">
        <v>80432</v>
      </c>
      <c r="P15124" t="s">
        <v>50</v>
      </c>
      <c r="U15124" s="1">
        <v>45457</v>
      </c>
      <c r="V15124" s="1">
        <v>45457</v>
      </c>
      <c r="W15124" s="1">
        <v>45457.637499999997</v>
      </c>
      <c r="X15124" s="1">
        <v>45457.637499999997</v>
      </c>
      <c r="AC15124" t="s">
        <v>53</v>
      </c>
      <c r="AD15124">
        <v>2970009573</v>
      </c>
      <c r="AE15124" s="1">
        <v>44096.324305555558</v>
      </c>
      <c r="AF15124" t="s">
        <v>79675</v>
      </c>
      <c r="AG15124" t="s">
        <v>79676</v>
      </c>
      <c r="AH15124" t="s">
        <v>51</v>
      </c>
      <c r="AJ15124" t="s">
        <v>53</v>
      </c>
      <c r="AK15124" t="s">
        <v>78</v>
      </c>
      <c r="AO15124" t="s">
        <v>5443</v>
      </c>
      <c r="AP15124" s="1">
        <v>45460.442361111112</v>
      </c>
      <c r="AQ15124" s="1">
        <v>45460.439583333333</v>
      </c>
    </row>
    <row r="15125" spans="1:43" x14ac:dyDescent="0.35">
      <c r="A15125" t="s">
        <v>79677</v>
      </c>
      <c r="B15125" t="s">
        <v>903</v>
      </c>
      <c r="C15125" t="s">
        <v>1798</v>
      </c>
      <c r="F15125">
        <v>19152716326</v>
      </c>
      <c r="H15125" t="s">
        <v>79677</v>
      </c>
      <c r="K15125" t="s">
        <v>79678</v>
      </c>
      <c r="M15125" t="s">
        <v>76738</v>
      </c>
      <c r="N15125" t="s">
        <v>637</v>
      </c>
      <c r="O15125">
        <v>79849</v>
      </c>
      <c r="P15125" t="s">
        <v>50</v>
      </c>
      <c r="U15125" s="1">
        <v>45457</v>
      </c>
      <c r="V15125" s="1">
        <v>45457</v>
      </c>
      <c r="W15125" s="1">
        <v>45457.74722222222</v>
      </c>
      <c r="X15125" s="1">
        <v>45457.74722222222</v>
      </c>
      <c r="AC15125" t="s">
        <v>53</v>
      </c>
      <c r="AD15125">
        <v>1000000001</v>
      </c>
      <c r="AE15125" s="1">
        <v>39973.351388888892</v>
      </c>
      <c r="AF15125" t="s">
        <v>3377</v>
      </c>
      <c r="AG15125" t="s">
        <v>79679</v>
      </c>
      <c r="AH15125" t="s">
        <v>51</v>
      </c>
      <c r="AJ15125" t="s">
        <v>53</v>
      </c>
      <c r="AK15125" t="s">
        <v>78</v>
      </c>
      <c r="AO15125" t="s">
        <v>51552</v>
      </c>
    </row>
    <row r="15126" spans="1:43" x14ac:dyDescent="0.35">
      <c r="A15126" t="s">
        <v>79680</v>
      </c>
      <c r="B15126" t="s">
        <v>15046</v>
      </c>
      <c r="C15126" t="s">
        <v>89</v>
      </c>
      <c r="F15126" t="s">
        <v>79681</v>
      </c>
      <c r="H15126" t="s">
        <v>79682</v>
      </c>
      <c r="J15126" t="s">
        <v>79683</v>
      </c>
      <c r="K15126" t="s">
        <v>79684</v>
      </c>
      <c r="M15126" t="s">
        <v>15217</v>
      </c>
      <c r="N15126" t="s">
        <v>253</v>
      </c>
      <c r="O15126">
        <v>88028</v>
      </c>
      <c r="P15126" t="s">
        <v>50</v>
      </c>
      <c r="U15126" s="1">
        <v>45457</v>
      </c>
      <c r="V15126" s="1">
        <v>45457</v>
      </c>
      <c r="W15126" s="1">
        <v>45457.527083333334</v>
      </c>
      <c r="X15126" s="1">
        <v>45457.527083333334</v>
      </c>
      <c r="AC15126" t="s">
        <v>53</v>
      </c>
      <c r="AD15126">
        <v>1000000001</v>
      </c>
      <c r="AE15126" s="1">
        <v>39973.351388888892</v>
      </c>
      <c r="AF15126" t="s">
        <v>3377</v>
      </c>
      <c r="AG15126" t="s">
        <v>79685</v>
      </c>
      <c r="AH15126" t="s">
        <v>51</v>
      </c>
      <c r="AJ15126" t="s">
        <v>53</v>
      </c>
      <c r="AK15126" t="s">
        <v>78</v>
      </c>
      <c r="AO15126" t="s">
        <v>5443</v>
      </c>
      <c r="AP15126" s="1">
        <v>45476.677083333336</v>
      </c>
      <c r="AQ15126" s="1">
        <v>45476.114583333336</v>
      </c>
    </row>
    <row r="15127" spans="1:43" x14ac:dyDescent="0.35">
      <c r="A15127" t="s">
        <v>79686</v>
      </c>
      <c r="B15127" t="s">
        <v>11164</v>
      </c>
      <c r="C15127" t="s">
        <v>19800</v>
      </c>
      <c r="F15127">
        <v>17202974766</v>
      </c>
      <c r="H15127" t="s">
        <v>79687</v>
      </c>
      <c r="N15127" t="s">
        <v>287</v>
      </c>
      <c r="P15127" t="s">
        <v>50</v>
      </c>
      <c r="U15127" s="1">
        <v>45457</v>
      </c>
      <c r="V15127" s="1">
        <v>45457</v>
      </c>
      <c r="W15127" s="1">
        <v>45457.337500000001</v>
      </c>
      <c r="X15127" s="1">
        <v>45457.337500000001</v>
      </c>
      <c r="AC15127" t="s">
        <v>53</v>
      </c>
      <c r="AD15127">
        <v>1000000001</v>
      </c>
      <c r="AE15127" s="1">
        <v>39973.351388888892</v>
      </c>
      <c r="AF15127" t="s">
        <v>3377</v>
      </c>
      <c r="AG15127" t="s">
        <v>79688</v>
      </c>
      <c r="AH15127" t="s">
        <v>51</v>
      </c>
      <c r="AJ15127" t="s">
        <v>53</v>
      </c>
      <c r="AK15127" t="s">
        <v>78</v>
      </c>
      <c r="AO15127" t="s">
        <v>51552</v>
      </c>
    </row>
    <row r="15128" spans="1:43" x14ac:dyDescent="0.35">
      <c r="A15128" t="s">
        <v>79689</v>
      </c>
      <c r="B15128" t="s">
        <v>9824</v>
      </c>
      <c r="C15128" t="s">
        <v>3324</v>
      </c>
      <c r="F15128">
        <v>15759930290</v>
      </c>
      <c r="H15128" t="s">
        <v>79689</v>
      </c>
      <c r="J15128" t="s">
        <v>79690</v>
      </c>
      <c r="K15128" t="s">
        <v>79691</v>
      </c>
      <c r="M15128" t="s">
        <v>7291</v>
      </c>
      <c r="N15128" t="s">
        <v>398</v>
      </c>
      <c r="O15128">
        <v>88007</v>
      </c>
      <c r="P15128" t="s">
        <v>50</v>
      </c>
      <c r="U15128" s="1">
        <v>45457</v>
      </c>
      <c r="V15128" s="1">
        <v>45457</v>
      </c>
      <c r="W15128" s="1">
        <v>45457.486111111109</v>
      </c>
      <c r="X15128" s="1">
        <v>45457.486111111109</v>
      </c>
      <c r="AC15128" t="s">
        <v>53</v>
      </c>
      <c r="AD15128">
        <v>2974733934</v>
      </c>
      <c r="AE15128" s="1">
        <v>45457.517361111109</v>
      </c>
      <c r="AF15128" t="s">
        <v>79692</v>
      </c>
      <c r="AG15128" t="s">
        <v>79693</v>
      </c>
      <c r="AH15128" t="s">
        <v>51</v>
      </c>
      <c r="AJ15128" t="s">
        <v>53</v>
      </c>
      <c r="AK15128" t="s">
        <v>78</v>
      </c>
      <c r="AO15128" t="s">
        <v>5443</v>
      </c>
      <c r="AP15128" s="1">
        <v>45457.689583333333</v>
      </c>
      <c r="AQ15128" s="1">
        <v>45457.686805555553</v>
      </c>
    </row>
    <row r="15129" spans="1:43" x14ac:dyDescent="0.35">
      <c r="A15129" t="s">
        <v>79694</v>
      </c>
      <c r="B15129" t="s">
        <v>79695</v>
      </c>
      <c r="C15129" t="s">
        <v>11292</v>
      </c>
      <c r="F15129">
        <v>17207636068</v>
      </c>
      <c r="H15129" t="s">
        <v>77096</v>
      </c>
      <c r="J15129" t="s">
        <v>2763</v>
      </c>
      <c r="P15129" t="s">
        <v>50</v>
      </c>
      <c r="U15129" s="1">
        <v>45457</v>
      </c>
      <c r="V15129" s="1">
        <v>45457</v>
      </c>
      <c r="W15129" s="1">
        <v>45457.52847222222</v>
      </c>
      <c r="X15129" s="1">
        <v>45457.52847222222</v>
      </c>
      <c r="AC15129" t="s">
        <v>53</v>
      </c>
      <c r="AD15129">
        <v>2969558362</v>
      </c>
      <c r="AE15129" s="1">
        <v>40560.525000000001</v>
      </c>
      <c r="AG15129" t="s">
        <v>79696</v>
      </c>
      <c r="AH15129" t="s">
        <v>51</v>
      </c>
      <c r="AJ15129" t="s">
        <v>53</v>
      </c>
      <c r="AK15129" t="s">
        <v>78</v>
      </c>
      <c r="AO15129" t="s">
        <v>5443</v>
      </c>
      <c r="AP15129" s="1">
        <v>45457.529861111114</v>
      </c>
    </row>
    <row r="15130" spans="1:43" x14ac:dyDescent="0.35">
      <c r="A15130" t="s">
        <v>79697</v>
      </c>
      <c r="B15130" t="s">
        <v>79698</v>
      </c>
      <c r="C15130" t="s">
        <v>25864</v>
      </c>
      <c r="F15130">
        <v>19097180373</v>
      </c>
      <c r="H15130" t="s">
        <v>77096</v>
      </c>
      <c r="J15130" t="s">
        <v>2763</v>
      </c>
      <c r="K15130" t="s">
        <v>49532</v>
      </c>
      <c r="M15130" t="s">
        <v>298</v>
      </c>
      <c r="N15130" t="s">
        <v>213</v>
      </c>
      <c r="O15130">
        <v>80216</v>
      </c>
      <c r="P15130" t="s">
        <v>50</v>
      </c>
      <c r="U15130" s="1">
        <v>45457</v>
      </c>
      <c r="V15130" s="1">
        <v>45457</v>
      </c>
      <c r="W15130" s="1">
        <v>45457.525694444441</v>
      </c>
      <c r="X15130" s="1">
        <v>45457.525694444441</v>
      </c>
      <c r="AC15130" t="s">
        <v>53</v>
      </c>
      <c r="AD15130">
        <v>2969558362</v>
      </c>
      <c r="AE15130" s="1">
        <v>40560.525000000001</v>
      </c>
      <c r="AF15130" t="s">
        <v>2765</v>
      </c>
      <c r="AG15130" t="s">
        <v>79699</v>
      </c>
      <c r="AH15130" t="s">
        <v>51</v>
      </c>
      <c r="AJ15130" t="s">
        <v>53</v>
      </c>
      <c r="AK15130" t="s">
        <v>78</v>
      </c>
      <c r="AO15130" t="s">
        <v>5443</v>
      </c>
      <c r="AP15130" s="1">
        <v>45457.525694444441</v>
      </c>
    </row>
    <row r="15131" spans="1:43" x14ac:dyDescent="0.35">
      <c r="A15131" t="s">
        <v>79700</v>
      </c>
      <c r="B15131" t="s">
        <v>3348</v>
      </c>
      <c r="C15131" t="s">
        <v>894</v>
      </c>
      <c r="F15131">
        <v>17209174304</v>
      </c>
      <c r="H15131" t="s">
        <v>77096</v>
      </c>
      <c r="J15131" t="s">
        <v>2763</v>
      </c>
      <c r="K15131" t="s">
        <v>49532</v>
      </c>
      <c r="M15131" t="s">
        <v>298</v>
      </c>
      <c r="N15131" t="s">
        <v>213</v>
      </c>
      <c r="O15131">
        <v>80216</v>
      </c>
      <c r="P15131" t="s">
        <v>50</v>
      </c>
      <c r="U15131" s="1">
        <v>45457</v>
      </c>
      <c r="V15131" s="1">
        <v>45457</v>
      </c>
      <c r="W15131" s="1">
        <v>45457.521527777775</v>
      </c>
      <c r="X15131" s="1">
        <v>45457.521527777775</v>
      </c>
      <c r="AC15131" t="s">
        <v>53</v>
      </c>
      <c r="AD15131">
        <v>2969558362</v>
      </c>
      <c r="AE15131" s="1">
        <v>40560.525000000001</v>
      </c>
      <c r="AF15131" t="s">
        <v>2765</v>
      </c>
      <c r="AG15131" t="s">
        <v>79701</v>
      </c>
      <c r="AH15131" t="s">
        <v>51</v>
      </c>
      <c r="AJ15131" t="s">
        <v>53</v>
      </c>
      <c r="AK15131" t="s">
        <v>78</v>
      </c>
      <c r="AO15131" t="s">
        <v>5443</v>
      </c>
      <c r="AP15131" s="1">
        <v>45457.523611111108</v>
      </c>
    </row>
    <row r="15132" spans="1:43" x14ac:dyDescent="0.35">
      <c r="A15132" t="s">
        <v>79702</v>
      </c>
      <c r="B15132" t="s">
        <v>3348</v>
      </c>
      <c r="C15132" t="s">
        <v>2769</v>
      </c>
      <c r="F15132">
        <v>17209192565</v>
      </c>
      <c r="H15132" t="s">
        <v>77096</v>
      </c>
      <c r="J15132" t="s">
        <v>2763</v>
      </c>
      <c r="K15132" t="s">
        <v>49532</v>
      </c>
      <c r="M15132" t="s">
        <v>298</v>
      </c>
      <c r="N15132" t="s">
        <v>213</v>
      </c>
      <c r="O15132">
        <v>80216</v>
      </c>
      <c r="P15132" t="s">
        <v>50</v>
      </c>
      <c r="U15132" s="1">
        <v>45457</v>
      </c>
      <c r="V15132" s="1">
        <v>45457</v>
      </c>
      <c r="W15132" s="1">
        <v>45457.503472222219</v>
      </c>
      <c r="X15132" s="1">
        <v>45457.503472222219</v>
      </c>
      <c r="AC15132" t="s">
        <v>53</v>
      </c>
      <c r="AD15132">
        <v>2969558362</v>
      </c>
      <c r="AE15132" s="1">
        <v>40560.525000000001</v>
      </c>
      <c r="AG15132" t="s">
        <v>79703</v>
      </c>
      <c r="AH15132" t="s">
        <v>51</v>
      </c>
      <c r="AJ15132" t="s">
        <v>53</v>
      </c>
      <c r="AK15132" t="s">
        <v>78</v>
      </c>
      <c r="AO15132" t="s">
        <v>5443</v>
      </c>
      <c r="AP15132" s="1">
        <v>45457.518750000003</v>
      </c>
    </row>
    <row r="15133" spans="1:43" x14ac:dyDescent="0.35">
      <c r="A15133" t="s">
        <v>79704</v>
      </c>
      <c r="B15133" t="s">
        <v>5032</v>
      </c>
      <c r="C15133" t="s">
        <v>23129</v>
      </c>
      <c r="F15133">
        <v>17206713504</v>
      </c>
      <c r="H15133" t="s">
        <v>77096</v>
      </c>
      <c r="J15133" t="s">
        <v>2763</v>
      </c>
      <c r="K15133" t="s">
        <v>49532</v>
      </c>
      <c r="M15133" t="s">
        <v>298</v>
      </c>
      <c r="N15133" t="s">
        <v>213</v>
      </c>
      <c r="O15133">
        <v>80216</v>
      </c>
      <c r="P15133" t="s">
        <v>50</v>
      </c>
      <c r="U15133" s="1">
        <v>45457</v>
      </c>
      <c r="V15133" s="1">
        <v>45457</v>
      </c>
      <c r="W15133" s="1">
        <v>45457.49722222222</v>
      </c>
      <c r="X15133" s="1">
        <v>45457.49722222222</v>
      </c>
      <c r="AC15133" t="s">
        <v>53</v>
      </c>
      <c r="AD15133">
        <v>2969558362</v>
      </c>
      <c r="AE15133" s="1">
        <v>40560.525000000001</v>
      </c>
      <c r="AF15133" t="s">
        <v>2765</v>
      </c>
      <c r="AG15133" t="s">
        <v>79705</v>
      </c>
      <c r="AH15133" t="s">
        <v>51</v>
      </c>
      <c r="AJ15133" t="s">
        <v>53</v>
      </c>
      <c r="AK15133" t="s">
        <v>78</v>
      </c>
      <c r="AO15133" t="s">
        <v>5443</v>
      </c>
      <c r="AP15133" s="1">
        <v>45463.320138888892</v>
      </c>
    </row>
    <row r="15134" spans="1:43" x14ac:dyDescent="0.35">
      <c r="A15134" t="s">
        <v>79706</v>
      </c>
      <c r="B15134" t="s">
        <v>61043</v>
      </c>
      <c r="C15134" t="s">
        <v>19820</v>
      </c>
      <c r="F15134">
        <v>17206882482</v>
      </c>
      <c r="H15134" t="s">
        <v>77096</v>
      </c>
      <c r="J15134" t="s">
        <v>2763</v>
      </c>
      <c r="K15134" t="s">
        <v>49532</v>
      </c>
      <c r="M15134" t="s">
        <v>298</v>
      </c>
      <c r="N15134" t="s">
        <v>213</v>
      </c>
      <c r="O15134">
        <v>80216</v>
      </c>
      <c r="P15134" t="s">
        <v>50</v>
      </c>
      <c r="U15134" s="1">
        <v>45457</v>
      </c>
      <c r="V15134" s="1">
        <v>45457</v>
      </c>
      <c r="W15134" s="1">
        <v>45457.459027777775</v>
      </c>
      <c r="X15134" s="1">
        <v>45457.459027777775</v>
      </c>
      <c r="AC15134" t="s">
        <v>53</v>
      </c>
      <c r="AD15134">
        <v>2969558362</v>
      </c>
      <c r="AE15134" s="1">
        <v>40560.525000000001</v>
      </c>
      <c r="AF15134" t="s">
        <v>2765</v>
      </c>
      <c r="AG15134" t="s">
        <v>79707</v>
      </c>
      <c r="AH15134" t="s">
        <v>51</v>
      </c>
      <c r="AJ15134" t="s">
        <v>53</v>
      </c>
      <c r="AK15134" t="s">
        <v>78</v>
      </c>
      <c r="AO15134" t="s">
        <v>5443</v>
      </c>
      <c r="AP15134" s="1">
        <v>45457.493750000001</v>
      </c>
    </row>
    <row r="15135" spans="1:43" x14ac:dyDescent="0.35">
      <c r="A15135" t="s">
        <v>79708</v>
      </c>
      <c r="B15135" t="s">
        <v>60188</v>
      </c>
      <c r="C15135" t="s">
        <v>19800</v>
      </c>
      <c r="F15135">
        <v>17202974766</v>
      </c>
      <c r="H15135" t="s">
        <v>77096</v>
      </c>
      <c r="J15135" t="s">
        <v>2763</v>
      </c>
      <c r="K15135" t="s">
        <v>49532</v>
      </c>
      <c r="M15135" t="s">
        <v>298</v>
      </c>
      <c r="N15135" t="s">
        <v>213</v>
      </c>
      <c r="O15135">
        <v>80216</v>
      </c>
      <c r="P15135" t="s">
        <v>50</v>
      </c>
      <c r="U15135" s="1">
        <v>45457</v>
      </c>
      <c r="V15135" s="1">
        <v>45457</v>
      </c>
      <c r="W15135" s="1">
        <v>45457.456944444442</v>
      </c>
      <c r="X15135" s="1">
        <v>45457.456944444442</v>
      </c>
      <c r="AC15135" t="s">
        <v>53</v>
      </c>
      <c r="AD15135">
        <v>2969558362</v>
      </c>
      <c r="AE15135" s="1">
        <v>40560.525000000001</v>
      </c>
      <c r="AF15135" t="s">
        <v>2765</v>
      </c>
      <c r="AG15135" t="s">
        <v>79709</v>
      </c>
      <c r="AH15135" t="s">
        <v>51</v>
      </c>
      <c r="AJ15135" t="s">
        <v>53</v>
      </c>
      <c r="AK15135" t="s">
        <v>78</v>
      </c>
      <c r="AO15135" t="s">
        <v>5443</v>
      </c>
      <c r="AP15135" s="1">
        <v>45457.456944444442</v>
      </c>
    </row>
    <row r="15136" spans="1:43" x14ac:dyDescent="0.35">
      <c r="A15136" t="s">
        <v>79710</v>
      </c>
      <c r="B15136" t="s">
        <v>7225</v>
      </c>
      <c r="C15136" t="s">
        <v>78089</v>
      </c>
      <c r="F15136">
        <v>17202762754</v>
      </c>
      <c r="H15136" t="s">
        <v>77096</v>
      </c>
      <c r="J15136" t="s">
        <v>2763</v>
      </c>
      <c r="K15136" t="s">
        <v>49532</v>
      </c>
      <c r="M15136" t="s">
        <v>298</v>
      </c>
      <c r="N15136" t="s">
        <v>213</v>
      </c>
      <c r="O15136">
        <v>80216</v>
      </c>
      <c r="P15136" t="s">
        <v>50</v>
      </c>
      <c r="U15136" s="1">
        <v>45457</v>
      </c>
      <c r="V15136" s="1">
        <v>45457</v>
      </c>
      <c r="W15136" s="1">
        <v>45457.453472222223</v>
      </c>
      <c r="X15136" s="1">
        <v>45457.453472222223</v>
      </c>
      <c r="AC15136" t="s">
        <v>53</v>
      </c>
      <c r="AD15136">
        <v>2969558362</v>
      </c>
      <c r="AE15136" s="1">
        <v>40560.525000000001</v>
      </c>
      <c r="AF15136" t="s">
        <v>2765</v>
      </c>
      <c r="AG15136" t="s">
        <v>79711</v>
      </c>
      <c r="AH15136" t="s">
        <v>51</v>
      </c>
      <c r="AJ15136" t="s">
        <v>53</v>
      </c>
      <c r="AK15136" t="s">
        <v>78</v>
      </c>
      <c r="AO15136" t="s">
        <v>5443</v>
      </c>
      <c r="AP15136" s="1">
        <v>45457.45416666667</v>
      </c>
    </row>
    <row r="15137" spans="1:43" x14ac:dyDescent="0.35">
      <c r="A15137" t="s">
        <v>79712</v>
      </c>
      <c r="B15137" t="s">
        <v>79713</v>
      </c>
      <c r="C15137" t="s">
        <v>38960</v>
      </c>
      <c r="F15137">
        <v>17206769403</v>
      </c>
      <c r="H15137" t="s">
        <v>77096</v>
      </c>
      <c r="J15137" t="s">
        <v>2763</v>
      </c>
      <c r="K15137" t="s">
        <v>49532</v>
      </c>
      <c r="M15137" t="s">
        <v>298</v>
      </c>
      <c r="N15137" t="s">
        <v>213</v>
      </c>
      <c r="O15137">
        <v>80216</v>
      </c>
      <c r="P15137" t="s">
        <v>50</v>
      </c>
      <c r="U15137" s="1">
        <v>45457</v>
      </c>
      <c r="V15137" s="1">
        <v>45457</v>
      </c>
      <c r="W15137" s="1">
        <v>45457.450694444444</v>
      </c>
      <c r="X15137" s="1">
        <v>45457.450694444444</v>
      </c>
      <c r="AC15137" t="s">
        <v>53</v>
      </c>
      <c r="AD15137">
        <v>2969558362</v>
      </c>
      <c r="AE15137" s="1">
        <v>40560.525000000001</v>
      </c>
      <c r="AF15137" t="s">
        <v>2765</v>
      </c>
      <c r="AG15137" t="s">
        <v>79714</v>
      </c>
      <c r="AH15137" t="s">
        <v>51</v>
      </c>
      <c r="AJ15137" t="s">
        <v>53</v>
      </c>
      <c r="AK15137" t="s">
        <v>78</v>
      </c>
      <c r="AO15137" t="s">
        <v>5443</v>
      </c>
      <c r="AP15137" s="1">
        <v>45457.451388888891</v>
      </c>
    </row>
    <row r="15138" spans="1:43" x14ac:dyDescent="0.35">
      <c r="A15138" t="s">
        <v>79715</v>
      </c>
      <c r="B15138" t="s">
        <v>11164</v>
      </c>
      <c r="C15138" t="s">
        <v>19800</v>
      </c>
      <c r="F15138">
        <v>17202974766</v>
      </c>
      <c r="H15138" t="s">
        <v>77096</v>
      </c>
      <c r="J15138" t="s">
        <v>2763</v>
      </c>
      <c r="K15138" t="s">
        <v>49532</v>
      </c>
      <c r="M15138" t="s">
        <v>298</v>
      </c>
      <c r="N15138" t="s">
        <v>213</v>
      </c>
      <c r="O15138">
        <v>80216</v>
      </c>
      <c r="P15138" t="s">
        <v>50</v>
      </c>
      <c r="U15138" s="1">
        <v>45457</v>
      </c>
      <c r="V15138" s="1">
        <v>45457</v>
      </c>
      <c r="W15138" s="1">
        <v>45457.440972222219</v>
      </c>
      <c r="X15138" s="1">
        <v>45457.440972222219</v>
      </c>
      <c r="AC15138" t="s">
        <v>53</v>
      </c>
      <c r="AD15138">
        <v>2969558362</v>
      </c>
      <c r="AE15138" s="1">
        <v>40560.525000000001</v>
      </c>
      <c r="AF15138" t="s">
        <v>2765</v>
      </c>
      <c r="AG15138" t="s">
        <v>79716</v>
      </c>
      <c r="AH15138" t="s">
        <v>51</v>
      </c>
      <c r="AJ15138" t="s">
        <v>53</v>
      </c>
      <c r="AK15138" t="s">
        <v>78</v>
      </c>
      <c r="AO15138" t="s">
        <v>5443</v>
      </c>
      <c r="AP15138" s="1">
        <v>45457.447916666664</v>
      </c>
    </row>
    <row r="15139" spans="1:43" x14ac:dyDescent="0.35">
      <c r="A15139" t="s">
        <v>79717</v>
      </c>
      <c r="B15139" t="s">
        <v>7246</v>
      </c>
      <c r="C15139" t="s">
        <v>3185</v>
      </c>
      <c r="F15139">
        <v>17204687857</v>
      </c>
      <c r="H15139" t="s">
        <v>77096</v>
      </c>
      <c r="J15139" t="s">
        <v>2763</v>
      </c>
      <c r="K15139" t="s">
        <v>49532</v>
      </c>
      <c r="M15139" t="s">
        <v>298</v>
      </c>
      <c r="N15139" t="s">
        <v>213</v>
      </c>
      <c r="O15139">
        <v>80216</v>
      </c>
      <c r="P15139" t="s">
        <v>50</v>
      </c>
      <c r="U15139" s="1">
        <v>45457</v>
      </c>
      <c r="V15139" s="1">
        <v>45457</v>
      </c>
      <c r="W15139" s="1">
        <v>45457.535416666666</v>
      </c>
      <c r="X15139" s="1">
        <v>45457.535416666666</v>
      </c>
      <c r="AC15139" t="s">
        <v>53</v>
      </c>
      <c r="AD15139">
        <v>2969558362</v>
      </c>
      <c r="AE15139" s="1">
        <v>40560.525000000001</v>
      </c>
      <c r="AF15139" t="s">
        <v>2765</v>
      </c>
      <c r="AG15139" t="s">
        <v>79718</v>
      </c>
      <c r="AH15139" t="s">
        <v>51</v>
      </c>
      <c r="AJ15139" t="s">
        <v>53</v>
      </c>
      <c r="AK15139" t="s">
        <v>78</v>
      </c>
      <c r="AO15139" t="s">
        <v>5443</v>
      </c>
      <c r="AP15139" s="1">
        <v>45457.535416666666</v>
      </c>
    </row>
    <row r="15140" spans="1:43" x14ac:dyDescent="0.35">
      <c r="A15140" t="s">
        <v>79719</v>
      </c>
      <c r="B15140" t="s">
        <v>79720</v>
      </c>
      <c r="C15140" t="s">
        <v>622</v>
      </c>
      <c r="F15140">
        <v>17025121438</v>
      </c>
      <c r="H15140" t="s">
        <v>79719</v>
      </c>
      <c r="J15140" t="s">
        <v>5173</v>
      </c>
      <c r="K15140" t="s">
        <v>2814</v>
      </c>
      <c r="M15140" t="s">
        <v>2815</v>
      </c>
      <c r="N15140" t="s">
        <v>287</v>
      </c>
      <c r="O15140">
        <v>80011</v>
      </c>
      <c r="P15140" t="s">
        <v>50</v>
      </c>
      <c r="U15140" s="1">
        <v>45457</v>
      </c>
      <c r="V15140" s="1">
        <v>45457</v>
      </c>
      <c r="W15140" s="1">
        <v>45457.488888888889</v>
      </c>
      <c r="X15140" s="1">
        <v>45457.488888888889</v>
      </c>
      <c r="AC15140" t="s">
        <v>53</v>
      </c>
      <c r="AD15140">
        <v>2969481577</v>
      </c>
      <c r="AE15140" s="1">
        <v>37524</v>
      </c>
      <c r="AF15140" t="s">
        <v>79721</v>
      </c>
      <c r="AG15140" t="s">
        <v>79722</v>
      </c>
      <c r="AH15140" t="s">
        <v>51</v>
      </c>
      <c r="AJ15140" t="s">
        <v>53</v>
      </c>
      <c r="AK15140" t="s">
        <v>78</v>
      </c>
      <c r="AO15140" t="s">
        <v>5443</v>
      </c>
      <c r="AP15140" s="1">
        <v>45457.533333333333</v>
      </c>
    </row>
    <row r="15141" spans="1:43" x14ac:dyDescent="0.35">
      <c r="A15141" t="s">
        <v>79723</v>
      </c>
      <c r="B15141" t="s">
        <v>79724</v>
      </c>
      <c r="C15141" t="s">
        <v>3191</v>
      </c>
      <c r="F15141">
        <f>1719-551-8805</f>
        <v>-7637</v>
      </c>
      <c r="H15141" t="s">
        <v>79723</v>
      </c>
      <c r="J15141" t="s">
        <v>79725</v>
      </c>
      <c r="K15141" t="s">
        <v>79726</v>
      </c>
      <c r="M15141" t="s">
        <v>79727</v>
      </c>
      <c r="N15141" t="s">
        <v>287</v>
      </c>
      <c r="O15141">
        <v>80808</v>
      </c>
      <c r="P15141" t="s">
        <v>50</v>
      </c>
      <c r="U15141" s="1">
        <v>45457</v>
      </c>
      <c r="V15141" s="1">
        <v>45457</v>
      </c>
      <c r="W15141" s="1">
        <v>45457.809027777781</v>
      </c>
      <c r="X15141" s="1">
        <v>45457.809027777781</v>
      </c>
      <c r="AC15141" t="s">
        <v>53</v>
      </c>
      <c r="AD15141">
        <v>1000000001</v>
      </c>
      <c r="AE15141" s="1">
        <v>39973.351388888892</v>
      </c>
      <c r="AF15141" t="s">
        <v>3377</v>
      </c>
      <c r="AG15141" t="s">
        <v>79728</v>
      </c>
      <c r="AH15141" t="s">
        <v>51</v>
      </c>
      <c r="AJ15141" t="s">
        <v>53</v>
      </c>
      <c r="AK15141" t="s">
        <v>78</v>
      </c>
      <c r="AO15141" t="s">
        <v>51552</v>
      </c>
    </row>
    <row r="15142" spans="1:43" x14ac:dyDescent="0.35">
      <c r="A15142" t="s">
        <v>79729</v>
      </c>
      <c r="B15142" t="s">
        <v>12365</v>
      </c>
      <c r="C15142" t="s">
        <v>7779</v>
      </c>
      <c r="F15142" t="s">
        <v>79730</v>
      </c>
      <c r="H15142" t="s">
        <v>79731</v>
      </c>
      <c r="J15142" t="s">
        <v>78525</v>
      </c>
      <c r="K15142" t="s">
        <v>78526</v>
      </c>
      <c r="M15142" t="s">
        <v>370</v>
      </c>
      <c r="N15142" t="s">
        <v>398</v>
      </c>
      <c r="O15142">
        <v>88240</v>
      </c>
      <c r="P15142" t="s">
        <v>50</v>
      </c>
      <c r="U15142" s="1">
        <v>45457</v>
      </c>
      <c r="V15142" s="1">
        <v>45457</v>
      </c>
      <c r="W15142" s="1">
        <v>45457.381249999999</v>
      </c>
      <c r="X15142" s="1">
        <v>45457.381249999999</v>
      </c>
      <c r="AC15142" t="s">
        <v>53</v>
      </c>
      <c r="AD15142">
        <v>2969613070</v>
      </c>
      <c r="AE15142" s="1">
        <v>41698.306250000001</v>
      </c>
      <c r="AF15142" t="s">
        <v>10168</v>
      </c>
      <c r="AG15142" t="s">
        <v>79732</v>
      </c>
      <c r="AH15142" t="s">
        <v>51</v>
      </c>
      <c r="AJ15142" t="s">
        <v>53</v>
      </c>
      <c r="AK15142" t="s">
        <v>78</v>
      </c>
      <c r="AO15142" t="s">
        <v>5443</v>
      </c>
      <c r="AP15142" s="1">
        <v>45457.618750000001</v>
      </c>
      <c r="AQ15142" s="1">
        <v>45457.401388888888</v>
      </c>
    </row>
    <row r="15143" spans="1:43" x14ac:dyDescent="0.35">
      <c r="A15143" t="s">
        <v>79733</v>
      </c>
      <c r="B15143" t="s">
        <v>43439</v>
      </c>
      <c r="C15143" t="s">
        <v>79734</v>
      </c>
      <c r="F15143">
        <v>19709894793</v>
      </c>
      <c r="H15143" t="s">
        <v>79733</v>
      </c>
      <c r="K15143" t="s">
        <v>79735</v>
      </c>
      <c r="M15143" t="s">
        <v>79736</v>
      </c>
      <c r="N15143" t="s">
        <v>287</v>
      </c>
      <c r="O15143">
        <v>81635</v>
      </c>
      <c r="P15143" t="s">
        <v>50</v>
      </c>
      <c r="U15143" s="1">
        <v>45458</v>
      </c>
      <c r="V15143" s="1">
        <v>45458</v>
      </c>
      <c r="W15143" s="1">
        <v>45458.847916666666</v>
      </c>
      <c r="X15143" s="1">
        <v>45458.847916666666</v>
      </c>
      <c r="AC15143" t="s">
        <v>53</v>
      </c>
      <c r="AD15143">
        <v>1000000001</v>
      </c>
      <c r="AE15143" s="1">
        <v>39973.351388888892</v>
      </c>
      <c r="AF15143" t="s">
        <v>3377</v>
      </c>
      <c r="AG15143" t="s">
        <v>79737</v>
      </c>
      <c r="AH15143" t="s">
        <v>51</v>
      </c>
      <c r="AJ15143" t="s">
        <v>53</v>
      </c>
      <c r="AK15143" t="s">
        <v>78</v>
      </c>
      <c r="AO15143" t="s">
        <v>5443</v>
      </c>
      <c r="AP15143" s="1">
        <v>45458.847916666666</v>
      </c>
    </row>
    <row r="15144" spans="1:43" x14ac:dyDescent="0.35">
      <c r="A15144" t="s">
        <v>79738</v>
      </c>
      <c r="B15144" t="s">
        <v>79739</v>
      </c>
      <c r="C15144" t="s">
        <v>7769</v>
      </c>
      <c r="F15144">
        <v>14322905546</v>
      </c>
      <c r="H15144" t="s">
        <v>79740</v>
      </c>
      <c r="K15144" t="s">
        <v>76484</v>
      </c>
      <c r="M15144" t="s">
        <v>40635</v>
      </c>
      <c r="N15144" t="s">
        <v>398</v>
      </c>
      <c r="O15144">
        <v>88256</v>
      </c>
      <c r="P15144" t="s">
        <v>50</v>
      </c>
      <c r="U15144" s="1">
        <v>45458</v>
      </c>
      <c r="V15144" s="1">
        <v>45458</v>
      </c>
      <c r="W15144" s="1">
        <v>45458.369444444441</v>
      </c>
      <c r="X15144" s="1">
        <v>45458.369444444441</v>
      </c>
      <c r="AC15144" t="s">
        <v>53</v>
      </c>
      <c r="AD15144">
        <v>1000000001</v>
      </c>
      <c r="AE15144" s="1">
        <v>39973.351388888892</v>
      </c>
      <c r="AF15144" t="s">
        <v>3377</v>
      </c>
      <c r="AG15144" t="s">
        <v>79741</v>
      </c>
      <c r="AH15144" t="s">
        <v>51</v>
      </c>
      <c r="AJ15144" t="s">
        <v>53</v>
      </c>
      <c r="AK15144" t="s">
        <v>78</v>
      </c>
      <c r="AO15144" t="s">
        <v>5443</v>
      </c>
      <c r="AP15144" s="1">
        <v>45458.367361111108</v>
      </c>
    </row>
    <row r="15145" spans="1:43" x14ac:dyDescent="0.35">
      <c r="A15145" t="s">
        <v>79742</v>
      </c>
      <c r="B15145" t="s">
        <v>79743</v>
      </c>
      <c r="C15145" t="s">
        <v>12282</v>
      </c>
      <c r="F15145">
        <v>14023727405</v>
      </c>
      <c r="H15145" t="s">
        <v>79742</v>
      </c>
      <c r="K15145" t="s">
        <v>79744</v>
      </c>
      <c r="M15145" t="s">
        <v>79745</v>
      </c>
      <c r="N15145" t="s">
        <v>24086</v>
      </c>
      <c r="O15145">
        <v>68057</v>
      </c>
      <c r="P15145" t="s">
        <v>50</v>
      </c>
      <c r="U15145" s="1">
        <v>45458</v>
      </c>
      <c r="V15145" s="1">
        <v>45458</v>
      </c>
      <c r="W15145" s="1">
        <v>45458.760416666664</v>
      </c>
      <c r="X15145" s="1">
        <v>45458.760416666664</v>
      </c>
      <c r="AC15145" t="s">
        <v>53</v>
      </c>
      <c r="AD15145">
        <v>1000000001</v>
      </c>
      <c r="AE15145" s="1">
        <v>39973.351388888892</v>
      </c>
      <c r="AF15145" t="s">
        <v>3377</v>
      </c>
      <c r="AG15145" t="s">
        <v>79746</v>
      </c>
      <c r="AH15145" t="s">
        <v>51</v>
      </c>
      <c r="AJ15145" t="s">
        <v>53</v>
      </c>
      <c r="AK15145" t="s">
        <v>78</v>
      </c>
      <c r="AO15145" t="s">
        <v>5443</v>
      </c>
      <c r="AP15145" s="1">
        <v>45466.714583333334</v>
      </c>
      <c r="AQ15145" s="1">
        <v>45452.879166666666</v>
      </c>
    </row>
    <row r="15146" spans="1:43" x14ac:dyDescent="0.35">
      <c r="A15146" t="s">
        <v>79747</v>
      </c>
      <c r="B15146" t="s">
        <v>79748</v>
      </c>
      <c r="C15146" t="s">
        <v>20559</v>
      </c>
      <c r="F15146">
        <v>15058035641</v>
      </c>
      <c r="H15146" t="s">
        <v>79747</v>
      </c>
      <c r="K15146" t="s">
        <v>79749</v>
      </c>
      <c r="L15146" t="s">
        <v>58</v>
      </c>
      <c r="M15146" t="s">
        <v>79750</v>
      </c>
      <c r="N15146" t="s">
        <v>398</v>
      </c>
      <c r="O15146">
        <v>87556</v>
      </c>
      <c r="P15146" t="s">
        <v>50</v>
      </c>
      <c r="U15146" s="1">
        <v>45458</v>
      </c>
      <c r="V15146" s="1">
        <v>45458</v>
      </c>
      <c r="W15146" s="1">
        <v>45458.65</v>
      </c>
      <c r="X15146" s="1">
        <v>45458.65</v>
      </c>
      <c r="AC15146" t="s">
        <v>53</v>
      </c>
      <c r="AD15146">
        <v>1000000001</v>
      </c>
      <c r="AE15146" s="1">
        <v>39973.351388888892</v>
      </c>
      <c r="AF15146" t="s">
        <v>3377</v>
      </c>
      <c r="AG15146" t="s">
        <v>79751</v>
      </c>
      <c r="AH15146" t="s">
        <v>51</v>
      </c>
      <c r="AJ15146" t="s">
        <v>53</v>
      </c>
      <c r="AK15146" t="s">
        <v>78</v>
      </c>
      <c r="AO15146" t="s">
        <v>51552</v>
      </c>
    </row>
    <row r="15147" spans="1:43" x14ac:dyDescent="0.35">
      <c r="A15147" t="s">
        <v>79752</v>
      </c>
      <c r="B15147" t="s">
        <v>24694</v>
      </c>
      <c r="C15147" t="s">
        <v>13046</v>
      </c>
      <c r="F15147">
        <v>17192484268</v>
      </c>
      <c r="H15147" t="s">
        <v>79753</v>
      </c>
      <c r="K15147" t="s">
        <v>79754</v>
      </c>
      <c r="M15147" t="s">
        <v>79755</v>
      </c>
      <c r="N15147" t="s">
        <v>287</v>
      </c>
      <c r="O15147">
        <v>81025</v>
      </c>
      <c r="P15147" t="s">
        <v>50</v>
      </c>
      <c r="U15147" s="1">
        <v>45458</v>
      </c>
      <c r="V15147" s="1">
        <v>45458</v>
      </c>
      <c r="W15147" s="1">
        <v>45458.263194444444</v>
      </c>
      <c r="X15147" s="1">
        <v>45458.263194444444</v>
      </c>
      <c r="AC15147" t="s">
        <v>53</v>
      </c>
      <c r="AD15147">
        <v>1000000001</v>
      </c>
      <c r="AE15147" s="1">
        <v>39973.351388888892</v>
      </c>
      <c r="AF15147" t="s">
        <v>3377</v>
      </c>
      <c r="AG15147" t="s">
        <v>79756</v>
      </c>
      <c r="AH15147" t="s">
        <v>51</v>
      </c>
      <c r="AJ15147" t="s">
        <v>53</v>
      </c>
      <c r="AK15147" t="s">
        <v>78</v>
      </c>
      <c r="AO15147" t="s">
        <v>5443</v>
      </c>
    </row>
    <row r="15148" spans="1:43" x14ac:dyDescent="0.35">
      <c r="A15148" t="s">
        <v>79757</v>
      </c>
      <c r="B15148" t="s">
        <v>13961</v>
      </c>
      <c r="C15148" t="s">
        <v>309</v>
      </c>
      <c r="F15148">
        <v>19709014256</v>
      </c>
      <c r="H15148" t="s">
        <v>79757</v>
      </c>
      <c r="J15148" t="s">
        <v>79758</v>
      </c>
      <c r="K15148" t="s">
        <v>79759</v>
      </c>
      <c r="M15148" t="s">
        <v>45775</v>
      </c>
      <c r="N15148" t="s">
        <v>287</v>
      </c>
      <c r="O15148">
        <v>81401</v>
      </c>
      <c r="P15148" t="s">
        <v>50</v>
      </c>
      <c r="U15148" s="1">
        <v>45458</v>
      </c>
      <c r="V15148" s="1">
        <v>45458</v>
      </c>
      <c r="W15148" s="1">
        <v>45458.09097222222</v>
      </c>
      <c r="X15148" s="1">
        <v>45458.09097222222</v>
      </c>
      <c r="AC15148" t="s">
        <v>53</v>
      </c>
      <c r="AD15148">
        <v>1000000001</v>
      </c>
      <c r="AE15148" s="1">
        <v>39973.351388888892</v>
      </c>
      <c r="AF15148" t="s">
        <v>3377</v>
      </c>
      <c r="AG15148" t="s">
        <v>79760</v>
      </c>
      <c r="AH15148" t="s">
        <v>51</v>
      </c>
      <c r="AJ15148" t="s">
        <v>53</v>
      </c>
      <c r="AK15148" t="s">
        <v>78</v>
      </c>
      <c r="AO15148" t="s">
        <v>5443</v>
      </c>
      <c r="AP15148" s="1">
        <v>45458.09097222222</v>
      </c>
    </row>
    <row r="15149" spans="1:43" x14ac:dyDescent="0.35">
      <c r="A15149" t="s">
        <v>79761</v>
      </c>
      <c r="B15149" t="s">
        <v>1997</v>
      </c>
      <c r="C15149" t="s">
        <v>7692</v>
      </c>
      <c r="D15149" t="s">
        <v>11825</v>
      </c>
      <c r="F15149" t="s">
        <v>47</v>
      </c>
      <c r="H15149" t="s">
        <v>79762</v>
      </c>
      <c r="J15149" t="s">
        <v>49</v>
      </c>
      <c r="P15149" t="s">
        <v>50</v>
      </c>
      <c r="U15149" s="1">
        <v>45459</v>
      </c>
      <c r="V15149" s="1">
        <v>45459</v>
      </c>
      <c r="W15149" s="1">
        <v>45460.400694444441</v>
      </c>
      <c r="X15149" s="1">
        <v>45460.400694444441</v>
      </c>
      <c r="AC15149" t="s">
        <v>53</v>
      </c>
      <c r="AD15149">
        <v>1000000000</v>
      </c>
      <c r="AE15149" s="1">
        <v>37295</v>
      </c>
      <c r="AG15149" t="s">
        <v>79763</v>
      </c>
      <c r="AH15149" t="s">
        <v>51</v>
      </c>
      <c r="AJ15149" t="s">
        <v>53</v>
      </c>
      <c r="AO15149" t="s">
        <v>5443</v>
      </c>
      <c r="AP15149" s="1">
        <v>45232.261111111111</v>
      </c>
    </row>
    <row r="15150" spans="1:43" x14ac:dyDescent="0.35">
      <c r="A15150" t="s">
        <v>79764</v>
      </c>
      <c r="B15150" t="s">
        <v>3723</v>
      </c>
      <c r="C15150" t="s">
        <v>79765</v>
      </c>
      <c r="F15150">
        <v>17202151997</v>
      </c>
      <c r="H15150" t="s">
        <v>79766</v>
      </c>
      <c r="K15150" t="s">
        <v>79767</v>
      </c>
      <c r="M15150" t="s">
        <v>14977</v>
      </c>
      <c r="N15150" t="s">
        <v>287</v>
      </c>
      <c r="O15150">
        <v>80118</v>
      </c>
      <c r="P15150" t="s">
        <v>50</v>
      </c>
      <c r="U15150" s="1">
        <v>45459</v>
      </c>
      <c r="V15150" s="1">
        <v>45459</v>
      </c>
      <c r="W15150" s="1">
        <v>45459.701388888891</v>
      </c>
      <c r="X15150" s="1">
        <v>45459.701388888891</v>
      </c>
      <c r="AC15150" t="s">
        <v>53</v>
      </c>
      <c r="AD15150">
        <v>1000000001</v>
      </c>
      <c r="AE15150" s="1">
        <v>39973.351388888892</v>
      </c>
      <c r="AF15150" t="s">
        <v>3377</v>
      </c>
      <c r="AG15150" t="s">
        <v>79768</v>
      </c>
      <c r="AH15150" t="s">
        <v>51</v>
      </c>
      <c r="AJ15150" t="s">
        <v>53</v>
      </c>
      <c r="AK15150" t="s">
        <v>78</v>
      </c>
      <c r="AO15150" t="s">
        <v>5443</v>
      </c>
      <c r="AP15150" s="1">
        <v>45468.689583333333</v>
      </c>
      <c r="AQ15150" s="1">
        <v>45468.698611111111</v>
      </c>
    </row>
    <row r="15151" spans="1:43" x14ac:dyDescent="0.35">
      <c r="A15151" t="s">
        <v>79769</v>
      </c>
      <c r="B15151" t="s">
        <v>1440</v>
      </c>
      <c r="C15151" t="s">
        <v>2980</v>
      </c>
      <c r="F15151">
        <v>15302004748</v>
      </c>
      <c r="H15151" t="s">
        <v>79769</v>
      </c>
      <c r="J15151" t="s">
        <v>79770</v>
      </c>
      <c r="K15151" t="s">
        <v>79771</v>
      </c>
      <c r="M15151" t="s">
        <v>30475</v>
      </c>
      <c r="N15151" t="s">
        <v>398</v>
      </c>
      <c r="O15151">
        <v>87401</v>
      </c>
      <c r="P15151" t="s">
        <v>50</v>
      </c>
      <c r="U15151" s="1">
        <v>45459</v>
      </c>
      <c r="V15151" s="1">
        <v>45459</v>
      </c>
      <c r="W15151" s="1">
        <v>45459.953472222223</v>
      </c>
      <c r="X15151" s="1">
        <v>45459.953472222223</v>
      </c>
      <c r="AC15151" t="s">
        <v>53</v>
      </c>
      <c r="AD15151">
        <v>1000000001</v>
      </c>
      <c r="AE15151" s="1">
        <v>39973.351388888892</v>
      </c>
      <c r="AF15151" t="s">
        <v>3377</v>
      </c>
      <c r="AG15151" t="s">
        <v>79772</v>
      </c>
      <c r="AH15151" t="s">
        <v>51</v>
      </c>
      <c r="AJ15151" t="s">
        <v>53</v>
      </c>
      <c r="AK15151" t="s">
        <v>78</v>
      </c>
      <c r="AO15151" t="s">
        <v>5443</v>
      </c>
      <c r="AP15151" s="1">
        <v>45459.953472222223</v>
      </c>
    </row>
    <row r="15152" spans="1:43" x14ac:dyDescent="0.35">
      <c r="A15152" t="s">
        <v>79773</v>
      </c>
      <c r="B15152" t="s">
        <v>2810</v>
      </c>
      <c r="C15152" t="s">
        <v>4416</v>
      </c>
      <c r="F15152">
        <v>13039493037</v>
      </c>
      <c r="H15152" t="s">
        <v>79773</v>
      </c>
      <c r="J15152" t="s">
        <v>79774</v>
      </c>
      <c r="K15152" t="s">
        <v>79775</v>
      </c>
      <c r="M15152" t="s">
        <v>3571</v>
      </c>
      <c r="N15152" t="s">
        <v>287</v>
      </c>
      <c r="O15152">
        <v>80022</v>
      </c>
      <c r="P15152" t="s">
        <v>50</v>
      </c>
      <c r="U15152" s="1">
        <v>45460</v>
      </c>
      <c r="V15152" s="1">
        <v>45460</v>
      </c>
      <c r="W15152" s="1">
        <v>45460.426388888889</v>
      </c>
      <c r="X15152" s="1">
        <v>45460.426388888889</v>
      </c>
      <c r="AC15152" t="s">
        <v>53</v>
      </c>
      <c r="AD15152">
        <v>2974119719</v>
      </c>
      <c r="AE15152" s="1">
        <v>45358.020833333336</v>
      </c>
      <c r="AF15152" t="s">
        <v>79776</v>
      </c>
      <c r="AG15152" t="s">
        <v>79777</v>
      </c>
      <c r="AH15152" t="s">
        <v>51</v>
      </c>
      <c r="AJ15152" t="s">
        <v>53</v>
      </c>
      <c r="AK15152" t="s">
        <v>78</v>
      </c>
      <c r="AO15152" t="s">
        <v>5443</v>
      </c>
      <c r="AP15152" s="1">
        <v>45460.45416666667</v>
      </c>
      <c r="AQ15152" s="1">
        <v>45460.45</v>
      </c>
    </row>
    <row r="15153" spans="1:43" x14ac:dyDescent="0.35">
      <c r="A15153" t="s">
        <v>79778</v>
      </c>
      <c r="B15153" t="s">
        <v>79779</v>
      </c>
      <c r="C15153" t="s">
        <v>758</v>
      </c>
      <c r="H15153" t="s">
        <v>79780</v>
      </c>
      <c r="J15153" t="s">
        <v>407</v>
      </c>
      <c r="P15153" t="s">
        <v>50</v>
      </c>
      <c r="U15153" s="1">
        <v>45460</v>
      </c>
      <c r="V15153" s="1">
        <v>45460</v>
      </c>
      <c r="W15153" s="1">
        <v>45460.974305555559</v>
      </c>
      <c r="X15153" s="1">
        <v>45460.974305555559</v>
      </c>
      <c r="AC15153" t="s">
        <v>53</v>
      </c>
      <c r="AD15153">
        <v>1000000001</v>
      </c>
      <c r="AE15153" s="1">
        <v>39973.351388888892</v>
      </c>
      <c r="AF15153" t="s">
        <v>3377</v>
      </c>
      <c r="AG15153" t="s">
        <v>79781</v>
      </c>
      <c r="AH15153" t="s">
        <v>51</v>
      </c>
      <c r="AJ15153" t="s">
        <v>53</v>
      </c>
      <c r="AK15153" t="s">
        <v>78</v>
      </c>
      <c r="AO15153" t="s">
        <v>5443</v>
      </c>
    </row>
    <row r="15154" spans="1:43" x14ac:dyDescent="0.35">
      <c r="A15154" t="s">
        <v>79782</v>
      </c>
      <c r="B15154" t="s">
        <v>11759</v>
      </c>
      <c r="C15154" t="s">
        <v>308</v>
      </c>
      <c r="F15154">
        <v>15755261916</v>
      </c>
      <c r="H15154" t="s">
        <v>79782</v>
      </c>
      <c r="J15154" t="s">
        <v>79783</v>
      </c>
      <c r="K15154" t="s">
        <v>79784</v>
      </c>
      <c r="M15154" t="s">
        <v>545</v>
      </c>
      <c r="N15154" t="s">
        <v>398</v>
      </c>
      <c r="O15154">
        <v>88001</v>
      </c>
      <c r="P15154" t="s">
        <v>50</v>
      </c>
      <c r="U15154" s="1">
        <v>45460</v>
      </c>
      <c r="V15154" s="1">
        <v>45460</v>
      </c>
      <c r="W15154" s="1">
        <v>45460.73333333333</v>
      </c>
      <c r="X15154" s="1">
        <v>45460.73333333333</v>
      </c>
      <c r="AC15154" t="s">
        <v>53</v>
      </c>
      <c r="AD15154">
        <v>2973487393</v>
      </c>
      <c r="AE15154" s="1">
        <v>45083.689583333333</v>
      </c>
      <c r="AF15154" t="s">
        <v>79785</v>
      </c>
      <c r="AG15154" t="s">
        <v>79786</v>
      </c>
      <c r="AH15154" t="s">
        <v>51</v>
      </c>
      <c r="AJ15154" t="s">
        <v>53</v>
      </c>
      <c r="AO15154" t="s">
        <v>57090</v>
      </c>
      <c r="AP15154" s="1">
        <v>45460.734722222223</v>
      </c>
      <c r="AQ15154" s="1">
        <v>45460.736111111109</v>
      </c>
    </row>
    <row r="15155" spans="1:43" x14ac:dyDescent="0.35">
      <c r="A15155" t="s">
        <v>79787</v>
      </c>
      <c r="B15155" t="s">
        <v>79788</v>
      </c>
      <c r="C15155" t="s">
        <v>79789</v>
      </c>
      <c r="F15155" t="s">
        <v>79790</v>
      </c>
      <c r="H15155" t="s">
        <v>79787</v>
      </c>
      <c r="J15155" t="s">
        <v>79791</v>
      </c>
      <c r="P15155" t="s">
        <v>50</v>
      </c>
      <c r="U15155" s="1">
        <v>45460</v>
      </c>
      <c r="V15155" s="1">
        <v>45460</v>
      </c>
      <c r="W15155" s="1">
        <v>45460.568749999999</v>
      </c>
      <c r="X15155" s="1">
        <v>45460.568749999999</v>
      </c>
      <c r="AC15155" t="s">
        <v>53</v>
      </c>
      <c r="AD15155">
        <v>2972040049</v>
      </c>
      <c r="AE15155" s="1">
        <v>44522.414583333331</v>
      </c>
      <c r="AF15155" t="s">
        <v>79792</v>
      </c>
      <c r="AG15155" t="s">
        <v>79793</v>
      </c>
      <c r="AH15155" t="s">
        <v>51</v>
      </c>
      <c r="AJ15155" t="s">
        <v>53</v>
      </c>
      <c r="AO15155" t="s">
        <v>57090</v>
      </c>
      <c r="AP15155" s="1">
        <v>45460.620833333334</v>
      </c>
      <c r="AQ15155" s="1">
        <v>45460.584027777775</v>
      </c>
    </row>
    <row r="15156" spans="1:43" x14ac:dyDescent="0.35">
      <c r="A15156" t="s">
        <v>79794</v>
      </c>
      <c r="B15156" t="s">
        <v>79795</v>
      </c>
      <c r="C15156" t="s">
        <v>3349</v>
      </c>
      <c r="F15156">
        <v>19154339105</v>
      </c>
      <c r="H15156" t="s">
        <v>79794</v>
      </c>
      <c r="J15156" t="s">
        <v>79796</v>
      </c>
      <c r="K15156" t="s">
        <v>79797</v>
      </c>
      <c r="M15156" t="s">
        <v>148</v>
      </c>
      <c r="N15156" t="s">
        <v>637</v>
      </c>
      <c r="O15156">
        <v>79928</v>
      </c>
      <c r="P15156" t="s">
        <v>50</v>
      </c>
      <c r="U15156" s="1">
        <v>45460</v>
      </c>
      <c r="V15156" s="1">
        <v>45460</v>
      </c>
      <c r="W15156" s="1">
        <v>45460.55</v>
      </c>
      <c r="X15156" s="1">
        <v>45460.55</v>
      </c>
      <c r="AC15156" t="s">
        <v>53</v>
      </c>
      <c r="AD15156">
        <v>2974735521</v>
      </c>
      <c r="AE15156" s="1">
        <v>45460.662499999999</v>
      </c>
      <c r="AF15156" t="s">
        <v>79798</v>
      </c>
      <c r="AG15156" t="s">
        <v>79799</v>
      </c>
      <c r="AH15156" t="s">
        <v>51</v>
      </c>
      <c r="AJ15156" t="s">
        <v>53</v>
      </c>
      <c r="AK15156" t="s">
        <v>78</v>
      </c>
      <c r="AO15156" t="s">
        <v>5443</v>
      </c>
      <c r="AP15156" s="1">
        <v>45460.73333333333</v>
      </c>
      <c r="AQ15156" s="1">
        <v>45460.669444444444</v>
      </c>
    </row>
    <row r="15157" spans="1:43" x14ac:dyDescent="0.35">
      <c r="A15157" t="s">
        <v>79800</v>
      </c>
      <c r="B15157" t="s">
        <v>79801</v>
      </c>
      <c r="C15157" t="s">
        <v>46152</v>
      </c>
      <c r="F15157">
        <v>16366991488</v>
      </c>
      <c r="H15157" t="s">
        <v>79800</v>
      </c>
      <c r="J15157" t="s">
        <v>79802</v>
      </c>
      <c r="K15157" t="s">
        <v>79803</v>
      </c>
      <c r="M15157" t="s">
        <v>79804</v>
      </c>
      <c r="N15157" t="s">
        <v>12449</v>
      </c>
      <c r="O15157">
        <v>31700</v>
      </c>
      <c r="P15157" t="s">
        <v>5151</v>
      </c>
      <c r="U15157" s="1">
        <v>45460</v>
      </c>
      <c r="V15157" s="1">
        <v>45460</v>
      </c>
      <c r="W15157" s="1">
        <v>45460.537499999999</v>
      </c>
      <c r="X15157" s="1">
        <v>45460.537499999999</v>
      </c>
      <c r="AC15157" t="s">
        <v>53</v>
      </c>
      <c r="AD15157">
        <v>2974735319</v>
      </c>
      <c r="AE15157" s="1">
        <v>45460.574999999997</v>
      </c>
      <c r="AF15157" t="s">
        <v>79805</v>
      </c>
      <c r="AG15157" t="s">
        <v>79806</v>
      </c>
      <c r="AH15157" t="s">
        <v>51</v>
      </c>
      <c r="AJ15157" t="s">
        <v>53</v>
      </c>
      <c r="AK15157" t="s">
        <v>78</v>
      </c>
      <c r="AO15157" t="s">
        <v>5443</v>
      </c>
      <c r="AP15157" s="1">
        <v>45469.491666666669</v>
      </c>
    </row>
    <row r="15158" spans="1:43" x14ac:dyDescent="0.35">
      <c r="A15158" t="s">
        <v>79807</v>
      </c>
      <c r="B15158" t="s">
        <v>4114</v>
      </c>
      <c r="C15158" t="s">
        <v>5143</v>
      </c>
      <c r="F15158">
        <v>19703765760</v>
      </c>
      <c r="H15158" t="s">
        <v>79807</v>
      </c>
      <c r="J15158" t="s">
        <v>79808</v>
      </c>
      <c r="K15158" t="s">
        <v>79809</v>
      </c>
      <c r="M15158" t="s">
        <v>4757</v>
      </c>
      <c r="N15158" t="s">
        <v>287</v>
      </c>
      <c r="O15158">
        <v>81637</v>
      </c>
      <c r="P15158" t="s">
        <v>50</v>
      </c>
      <c r="U15158" s="1">
        <v>45460</v>
      </c>
      <c r="V15158" s="1">
        <v>45460</v>
      </c>
      <c r="W15158" s="1">
        <v>45460.601388888892</v>
      </c>
      <c r="X15158" s="1">
        <v>45460.601388888892</v>
      </c>
      <c r="AC15158" t="s">
        <v>53</v>
      </c>
      <c r="AD15158">
        <v>2972012772</v>
      </c>
      <c r="AE15158" s="1">
        <v>44465.600694444445</v>
      </c>
      <c r="AF15158" t="s">
        <v>79810</v>
      </c>
      <c r="AG15158" t="s">
        <v>79811</v>
      </c>
      <c r="AH15158" t="s">
        <v>51</v>
      </c>
      <c r="AJ15158" t="s">
        <v>53</v>
      </c>
      <c r="AK15158" t="s">
        <v>78</v>
      </c>
      <c r="AO15158" t="s">
        <v>5443</v>
      </c>
      <c r="AP15158" s="1">
        <v>45460.619444444441</v>
      </c>
      <c r="AQ15158" s="1">
        <v>45460.616666666669</v>
      </c>
    </row>
    <row r="15159" spans="1:43" x14ac:dyDescent="0.35">
      <c r="A15159" t="s">
        <v>79812</v>
      </c>
      <c r="B15159" t="s">
        <v>529</v>
      </c>
      <c r="C15159" t="s">
        <v>10221</v>
      </c>
      <c r="F15159">
        <v>19153090217</v>
      </c>
      <c r="H15159" t="s">
        <v>79812</v>
      </c>
      <c r="J15159" t="s">
        <v>30113</v>
      </c>
      <c r="K15159" t="s">
        <v>79813</v>
      </c>
      <c r="M15159" t="s">
        <v>30115</v>
      </c>
      <c r="N15159" t="s">
        <v>637</v>
      </c>
      <c r="O15159">
        <v>79855</v>
      </c>
      <c r="P15159" t="s">
        <v>50</v>
      </c>
      <c r="U15159" s="1">
        <v>45460</v>
      </c>
      <c r="V15159" s="1">
        <v>45460</v>
      </c>
      <c r="W15159" s="1">
        <v>45460.787499999999</v>
      </c>
      <c r="X15159" s="1">
        <v>45460.787499999999</v>
      </c>
      <c r="AC15159" t="s">
        <v>53</v>
      </c>
      <c r="AD15159">
        <v>2969483436</v>
      </c>
      <c r="AE15159" s="1">
        <v>37650</v>
      </c>
      <c r="AF15159" t="s">
        <v>30116</v>
      </c>
      <c r="AG15159" t="s">
        <v>79814</v>
      </c>
      <c r="AH15159" t="s">
        <v>51</v>
      </c>
      <c r="AJ15159" t="s">
        <v>53</v>
      </c>
      <c r="AK15159" t="s">
        <v>78</v>
      </c>
      <c r="AO15159" t="s">
        <v>5443</v>
      </c>
    </row>
    <row r="15160" spans="1:43" x14ac:dyDescent="0.35">
      <c r="A15160" t="s">
        <v>79815</v>
      </c>
      <c r="B15160" t="s">
        <v>6947</v>
      </c>
      <c r="C15160" t="s">
        <v>79816</v>
      </c>
      <c r="F15160">
        <v>15753876444</v>
      </c>
      <c r="H15160" t="s">
        <v>79815</v>
      </c>
      <c r="J15160" t="s">
        <v>79817</v>
      </c>
      <c r="K15160" t="s">
        <v>79818</v>
      </c>
      <c r="M15160" t="s">
        <v>79819</v>
      </c>
      <c r="N15160" t="s">
        <v>398</v>
      </c>
      <c r="O15160">
        <v>87732</v>
      </c>
      <c r="P15160" t="s">
        <v>50</v>
      </c>
      <c r="U15160" s="1">
        <v>45460</v>
      </c>
      <c r="V15160" s="1">
        <v>45460</v>
      </c>
      <c r="W15160" s="1">
        <v>45460.660416666666</v>
      </c>
      <c r="X15160" s="1">
        <v>45460.660416666666</v>
      </c>
      <c r="AC15160" t="s">
        <v>53</v>
      </c>
      <c r="AD15160">
        <v>2974092583</v>
      </c>
      <c r="AE15160" s="1">
        <v>45350.101388888892</v>
      </c>
      <c r="AF15160" t="s">
        <v>79820</v>
      </c>
      <c r="AG15160" t="s">
        <v>79821</v>
      </c>
      <c r="AH15160" t="s">
        <v>51</v>
      </c>
      <c r="AJ15160" t="s">
        <v>53</v>
      </c>
      <c r="AK15160" t="s">
        <v>78</v>
      </c>
      <c r="AO15160" t="s">
        <v>5443</v>
      </c>
      <c r="AP15160" s="1">
        <v>45460.723611111112</v>
      </c>
      <c r="AQ15160" s="1">
        <v>45460.722916666666</v>
      </c>
    </row>
    <row r="15161" spans="1:43" x14ac:dyDescent="0.35">
      <c r="A15161" t="s">
        <v>79822</v>
      </c>
      <c r="B15161" t="s">
        <v>79823</v>
      </c>
      <c r="C15161" t="s">
        <v>5697</v>
      </c>
      <c r="F15161">
        <v>15059295010</v>
      </c>
      <c r="H15161" t="s">
        <v>79822</v>
      </c>
      <c r="K15161" t="s">
        <v>79824</v>
      </c>
      <c r="M15161" t="s">
        <v>79825</v>
      </c>
      <c r="N15161" t="s">
        <v>398</v>
      </c>
      <c r="O15161">
        <v>87528</v>
      </c>
      <c r="P15161" t="s">
        <v>50</v>
      </c>
      <c r="U15161" s="1">
        <v>45460</v>
      </c>
      <c r="V15161" s="1">
        <v>45460</v>
      </c>
      <c r="W15161" s="1">
        <v>45460.571527777778</v>
      </c>
      <c r="X15161" s="1">
        <v>45460.571527777778</v>
      </c>
      <c r="AC15161" t="s">
        <v>53</v>
      </c>
      <c r="AD15161">
        <v>1000000001</v>
      </c>
      <c r="AE15161" s="1">
        <v>39973.351388888892</v>
      </c>
      <c r="AF15161" t="s">
        <v>3377</v>
      </c>
      <c r="AG15161" t="s">
        <v>79826</v>
      </c>
      <c r="AH15161" t="s">
        <v>51</v>
      </c>
      <c r="AJ15161" t="s">
        <v>53</v>
      </c>
      <c r="AK15161" t="s">
        <v>78</v>
      </c>
      <c r="AO15161" t="s">
        <v>51552</v>
      </c>
    </row>
    <row r="15162" spans="1:43" x14ac:dyDescent="0.35">
      <c r="A15162" t="s">
        <v>79827</v>
      </c>
      <c r="B15162" t="s">
        <v>47073</v>
      </c>
      <c r="C15162" t="s">
        <v>11910</v>
      </c>
      <c r="F15162">
        <v>17209994032</v>
      </c>
      <c r="H15162" t="s">
        <v>79827</v>
      </c>
      <c r="J15162" t="s">
        <v>79828</v>
      </c>
      <c r="K15162" t="s">
        <v>79829</v>
      </c>
      <c r="M15162" t="s">
        <v>78454</v>
      </c>
      <c r="N15162" t="s">
        <v>287</v>
      </c>
      <c r="O15162">
        <v>80439</v>
      </c>
      <c r="P15162" t="s">
        <v>50</v>
      </c>
      <c r="U15162" s="1">
        <v>45460</v>
      </c>
      <c r="V15162" s="1">
        <v>45460</v>
      </c>
      <c r="W15162" s="1">
        <v>45460.521527777775</v>
      </c>
      <c r="X15162" s="1">
        <v>45460.521527777775</v>
      </c>
      <c r="AC15162" t="s">
        <v>53</v>
      </c>
      <c r="AD15162">
        <v>1000000001</v>
      </c>
      <c r="AE15162" s="1">
        <v>39973.351388888892</v>
      </c>
      <c r="AF15162" t="s">
        <v>3377</v>
      </c>
      <c r="AG15162" t="s">
        <v>79830</v>
      </c>
      <c r="AH15162" t="s">
        <v>51</v>
      </c>
      <c r="AJ15162" t="s">
        <v>53</v>
      </c>
      <c r="AK15162" t="s">
        <v>78</v>
      </c>
      <c r="AO15162" t="s">
        <v>5443</v>
      </c>
      <c r="AP15162" s="1">
        <v>45474.356944444444</v>
      </c>
      <c r="AQ15162" s="1">
        <v>45474.361111111109</v>
      </c>
    </row>
    <row r="15163" spans="1:43" x14ac:dyDescent="0.35">
      <c r="A15163" t="s">
        <v>79831</v>
      </c>
      <c r="B15163" t="s">
        <v>507</v>
      </c>
      <c r="C15163" t="s">
        <v>79832</v>
      </c>
      <c r="F15163" t="s">
        <v>79833</v>
      </c>
      <c r="H15163" t="s">
        <v>79834</v>
      </c>
      <c r="J15163" t="s">
        <v>79835</v>
      </c>
      <c r="N15163" t="s">
        <v>398</v>
      </c>
      <c r="O15163">
        <v>88345</v>
      </c>
      <c r="P15163" t="s">
        <v>50</v>
      </c>
      <c r="U15163" s="1">
        <v>45460</v>
      </c>
      <c r="V15163" s="1">
        <v>45460</v>
      </c>
      <c r="W15163" s="1">
        <v>45460.48333333333</v>
      </c>
      <c r="X15163" s="1">
        <v>45460.48333333333</v>
      </c>
      <c r="AC15163" t="s">
        <v>53</v>
      </c>
      <c r="AD15163">
        <v>1000000001</v>
      </c>
      <c r="AE15163" s="1">
        <v>39973.351388888892</v>
      </c>
      <c r="AF15163" t="s">
        <v>3377</v>
      </c>
      <c r="AG15163" t="s">
        <v>79836</v>
      </c>
      <c r="AH15163" t="s">
        <v>51</v>
      </c>
      <c r="AJ15163" t="s">
        <v>53</v>
      </c>
      <c r="AK15163" t="s">
        <v>78</v>
      </c>
      <c r="AO15163" t="s">
        <v>5443</v>
      </c>
      <c r="AP15163" s="1">
        <v>45460.482638888891</v>
      </c>
    </row>
    <row r="15164" spans="1:43" x14ac:dyDescent="0.35">
      <c r="A15164" t="s">
        <v>79837</v>
      </c>
      <c r="B15164" t="s">
        <v>20936</v>
      </c>
      <c r="C15164" t="s">
        <v>13242</v>
      </c>
      <c r="F15164">
        <v>12192168927</v>
      </c>
      <c r="H15164" t="s">
        <v>79838</v>
      </c>
      <c r="K15164" t="s">
        <v>79839</v>
      </c>
      <c r="M15164" t="s">
        <v>18125</v>
      </c>
      <c r="N15164" t="s">
        <v>15086</v>
      </c>
      <c r="O15164">
        <v>46385</v>
      </c>
      <c r="P15164" t="s">
        <v>50</v>
      </c>
      <c r="U15164" s="1">
        <v>45460</v>
      </c>
      <c r="V15164" s="1">
        <v>45460</v>
      </c>
      <c r="W15164" s="1">
        <v>45460.477083333331</v>
      </c>
      <c r="X15164" s="1">
        <v>45460.477083333331</v>
      </c>
      <c r="AC15164" t="s">
        <v>53</v>
      </c>
      <c r="AD15164">
        <v>1000000001</v>
      </c>
      <c r="AE15164" s="1">
        <v>39973.351388888892</v>
      </c>
      <c r="AF15164" t="s">
        <v>3377</v>
      </c>
      <c r="AG15164" t="s">
        <v>79840</v>
      </c>
      <c r="AH15164" t="s">
        <v>51</v>
      </c>
      <c r="AJ15164" t="s">
        <v>53</v>
      </c>
      <c r="AK15164" t="s">
        <v>78</v>
      </c>
      <c r="AO15164" t="s">
        <v>5443</v>
      </c>
      <c r="AP15164" s="1">
        <v>45460.479166666664</v>
      </c>
    </row>
    <row r="15165" spans="1:43" x14ac:dyDescent="0.35">
      <c r="A15165" t="s">
        <v>79841</v>
      </c>
      <c r="B15165" t="s">
        <v>79842</v>
      </c>
      <c r="C15165" t="s">
        <v>79843</v>
      </c>
      <c r="F15165" t="s">
        <v>79844</v>
      </c>
      <c r="H15165" t="s">
        <v>79845</v>
      </c>
      <c r="J15165" t="s">
        <v>50725</v>
      </c>
      <c r="M15165" t="s">
        <v>79846</v>
      </c>
      <c r="N15165" t="s">
        <v>33002</v>
      </c>
      <c r="O15165">
        <v>635126</v>
      </c>
      <c r="P15165" t="s">
        <v>12926</v>
      </c>
      <c r="U15165" s="1">
        <v>45460</v>
      </c>
      <c r="V15165" s="1">
        <v>45460</v>
      </c>
      <c r="W15165" s="1">
        <v>45460.04791666667</v>
      </c>
      <c r="X15165" s="1">
        <v>45460.04791666667</v>
      </c>
      <c r="AC15165" t="s">
        <v>53</v>
      </c>
      <c r="AD15165">
        <v>1000000001</v>
      </c>
      <c r="AE15165" s="1">
        <v>39973.351388888892</v>
      </c>
      <c r="AF15165" t="s">
        <v>3377</v>
      </c>
      <c r="AG15165" t="s">
        <v>79847</v>
      </c>
      <c r="AH15165" t="s">
        <v>51</v>
      </c>
      <c r="AJ15165" t="s">
        <v>53</v>
      </c>
      <c r="AK15165" t="s">
        <v>78</v>
      </c>
      <c r="AO15165" t="s">
        <v>5443</v>
      </c>
      <c r="AP15165" s="1">
        <v>45460.048611111109</v>
      </c>
    </row>
    <row r="15166" spans="1:43" x14ac:dyDescent="0.35">
      <c r="A15166" t="s">
        <v>79848</v>
      </c>
      <c r="B15166" t="s">
        <v>40858</v>
      </c>
      <c r="C15166" t="s">
        <v>41973</v>
      </c>
      <c r="F15166">
        <v>15052597426</v>
      </c>
      <c r="H15166" t="s">
        <v>79848</v>
      </c>
      <c r="J15166" t="s">
        <v>79849</v>
      </c>
      <c r="K15166" t="s">
        <v>79850</v>
      </c>
      <c r="M15166" t="s">
        <v>2637</v>
      </c>
      <c r="N15166" t="s">
        <v>398</v>
      </c>
      <c r="O15166">
        <v>87107</v>
      </c>
      <c r="P15166" t="s">
        <v>50</v>
      </c>
      <c r="U15166" s="1">
        <v>45460</v>
      </c>
      <c r="V15166" s="1">
        <v>45460</v>
      </c>
      <c r="W15166" s="1">
        <v>45460.700694444444</v>
      </c>
      <c r="X15166" s="1">
        <v>45460.700694444444</v>
      </c>
      <c r="AC15166" t="s">
        <v>53</v>
      </c>
      <c r="AD15166">
        <v>2974735580</v>
      </c>
      <c r="AE15166" s="1">
        <v>45460.703472222223</v>
      </c>
      <c r="AF15166" t="s">
        <v>79851</v>
      </c>
      <c r="AG15166" t="s">
        <v>79852</v>
      </c>
      <c r="AH15166" t="s">
        <v>51</v>
      </c>
      <c r="AJ15166" t="s">
        <v>53</v>
      </c>
      <c r="AK15166" t="s">
        <v>78</v>
      </c>
      <c r="AO15166" t="s">
        <v>5443</v>
      </c>
      <c r="AP15166" s="1">
        <v>45461.602083333331</v>
      </c>
      <c r="AQ15166" s="1">
        <v>45461.600694444445</v>
      </c>
    </row>
    <row r="15167" spans="1:43" x14ac:dyDescent="0.35">
      <c r="A15167" t="s">
        <v>79853</v>
      </c>
      <c r="B15167" t="s">
        <v>793</v>
      </c>
      <c r="C15167" t="s">
        <v>5144</v>
      </c>
      <c r="F15167">
        <v>19702014405</v>
      </c>
      <c r="H15167" t="s">
        <v>79854</v>
      </c>
      <c r="J15167" t="s">
        <v>79855</v>
      </c>
      <c r="K15167" t="s">
        <v>79856</v>
      </c>
      <c r="M15167" t="s">
        <v>9507</v>
      </c>
      <c r="N15167" t="s">
        <v>287</v>
      </c>
      <c r="O15167">
        <v>81503</v>
      </c>
      <c r="P15167" t="s">
        <v>50</v>
      </c>
      <c r="U15167" s="1">
        <v>45460</v>
      </c>
      <c r="V15167" s="1">
        <v>45460</v>
      </c>
      <c r="W15167" s="1">
        <v>45460.806944444441</v>
      </c>
      <c r="X15167" s="1">
        <v>45460.806944444441</v>
      </c>
      <c r="AC15167" t="s">
        <v>53</v>
      </c>
      <c r="AD15167">
        <v>1000000001</v>
      </c>
      <c r="AE15167" s="1">
        <v>39973.351388888892</v>
      </c>
      <c r="AF15167" t="s">
        <v>3377</v>
      </c>
      <c r="AG15167" t="s">
        <v>79857</v>
      </c>
      <c r="AH15167" t="s">
        <v>51</v>
      </c>
      <c r="AJ15167" t="s">
        <v>53</v>
      </c>
      <c r="AK15167" t="s">
        <v>78</v>
      </c>
      <c r="AO15167" t="s">
        <v>5443</v>
      </c>
      <c r="AP15167" s="1">
        <v>45460.806944444441</v>
      </c>
    </row>
    <row r="15168" spans="1:43" x14ac:dyDescent="0.35">
      <c r="A15168" t="s">
        <v>79858</v>
      </c>
      <c r="B15168" t="s">
        <v>17331</v>
      </c>
      <c r="C15168" t="s">
        <v>10990</v>
      </c>
      <c r="D15168" t="s">
        <v>219</v>
      </c>
      <c r="F15168" t="s">
        <v>77043</v>
      </c>
      <c r="H15168" t="s">
        <v>79859</v>
      </c>
      <c r="I15168" t="s">
        <v>101</v>
      </c>
      <c r="J15168" t="s">
        <v>49</v>
      </c>
      <c r="P15168" t="s">
        <v>50</v>
      </c>
      <c r="U15168" s="1">
        <v>45460.68472222222</v>
      </c>
      <c r="V15168" s="1">
        <v>45460.68472222222</v>
      </c>
      <c r="W15168" s="1">
        <v>45461.530555555553</v>
      </c>
      <c r="X15168" s="1">
        <v>45474.650694444441</v>
      </c>
      <c r="AC15168" t="s">
        <v>53</v>
      </c>
      <c r="AD15168">
        <v>1000000000</v>
      </c>
      <c r="AE15168" s="1">
        <v>37295</v>
      </c>
      <c r="AG15168" t="s">
        <v>79860</v>
      </c>
      <c r="AH15168" t="s">
        <v>53</v>
      </c>
      <c r="AJ15168" t="s">
        <v>53</v>
      </c>
      <c r="AK15168" t="s">
        <v>7801</v>
      </c>
      <c r="AO15168" t="s">
        <v>54</v>
      </c>
      <c r="AP15168" s="1">
        <v>45474.652083333334</v>
      </c>
    </row>
    <row r="15169" spans="1:43" x14ac:dyDescent="0.35">
      <c r="A15169" t="s">
        <v>79861</v>
      </c>
      <c r="B15169" t="s">
        <v>24758</v>
      </c>
      <c r="C15169" t="s">
        <v>21742</v>
      </c>
      <c r="F15169">
        <v>19152614909</v>
      </c>
      <c r="H15169" t="s">
        <v>79861</v>
      </c>
      <c r="J15169" t="s">
        <v>79862</v>
      </c>
      <c r="K15169" t="s">
        <v>79863</v>
      </c>
      <c r="M15169" t="s">
        <v>753</v>
      </c>
      <c r="N15169" t="s">
        <v>637</v>
      </c>
      <c r="O15169">
        <v>79938</v>
      </c>
      <c r="P15169" t="s">
        <v>50</v>
      </c>
      <c r="U15169" s="1">
        <v>45461</v>
      </c>
      <c r="V15169" s="1">
        <v>45461</v>
      </c>
      <c r="W15169" s="1">
        <v>45461.450694444444</v>
      </c>
      <c r="X15169" s="1">
        <v>45461.450694444444</v>
      </c>
      <c r="AC15169" t="s">
        <v>53</v>
      </c>
      <c r="AD15169">
        <v>2974736925</v>
      </c>
      <c r="AE15169" s="1">
        <v>45461.619444444441</v>
      </c>
      <c r="AF15169" t="s">
        <v>79864</v>
      </c>
      <c r="AG15169" t="s">
        <v>79865</v>
      </c>
      <c r="AH15169" t="s">
        <v>51</v>
      </c>
      <c r="AJ15169" t="s">
        <v>53</v>
      </c>
      <c r="AK15169" t="s">
        <v>78</v>
      </c>
      <c r="AO15169" t="s">
        <v>5443</v>
      </c>
      <c r="AP15169" s="1">
        <v>45461.638888888891</v>
      </c>
      <c r="AQ15169" s="1">
        <v>45461.63958333333</v>
      </c>
    </row>
    <row r="15170" spans="1:43" x14ac:dyDescent="0.35">
      <c r="A15170" t="s">
        <v>79866</v>
      </c>
      <c r="B15170" t="s">
        <v>5082</v>
      </c>
      <c r="C15170" t="s">
        <v>443</v>
      </c>
      <c r="F15170">
        <v>19705970202</v>
      </c>
      <c r="H15170" t="s">
        <v>79866</v>
      </c>
      <c r="J15170" t="s">
        <v>3478</v>
      </c>
      <c r="K15170" t="s">
        <v>17796</v>
      </c>
      <c r="M15170" t="s">
        <v>17797</v>
      </c>
      <c r="N15170" t="s">
        <v>7398</v>
      </c>
      <c r="O15170">
        <v>84663</v>
      </c>
      <c r="P15170" t="s">
        <v>50</v>
      </c>
      <c r="U15170" s="1">
        <v>45461</v>
      </c>
      <c r="V15170" s="1">
        <v>45461</v>
      </c>
      <c r="AC15170" t="s">
        <v>53</v>
      </c>
      <c r="AD15170">
        <v>2969475096</v>
      </c>
      <c r="AE15170" s="1">
        <v>37141</v>
      </c>
      <c r="AG15170" t="s">
        <v>79867</v>
      </c>
      <c r="AH15170" t="s">
        <v>51</v>
      </c>
      <c r="AJ15170" t="s">
        <v>53</v>
      </c>
      <c r="AO15170" t="s">
        <v>5443</v>
      </c>
    </row>
    <row r="15171" spans="1:43" x14ac:dyDescent="0.35">
      <c r="A15171" t="s">
        <v>79868</v>
      </c>
      <c r="B15171" t="s">
        <v>3894</v>
      </c>
      <c r="C15171" t="s">
        <v>2453</v>
      </c>
      <c r="F15171">
        <v>19704181045</v>
      </c>
      <c r="H15171" t="s">
        <v>79868</v>
      </c>
      <c r="J15171" t="s">
        <v>79869</v>
      </c>
      <c r="K15171" t="s">
        <v>79870</v>
      </c>
      <c r="M15171" t="s">
        <v>154</v>
      </c>
      <c r="N15171" t="s">
        <v>287</v>
      </c>
      <c r="O15171">
        <v>80631</v>
      </c>
      <c r="P15171" t="s">
        <v>50</v>
      </c>
      <c r="U15171" s="1">
        <v>45461</v>
      </c>
      <c r="V15171" s="1">
        <v>45461</v>
      </c>
      <c r="W15171" s="1">
        <v>45461.731249999997</v>
      </c>
      <c r="X15171" s="1">
        <v>45461.731249999997</v>
      </c>
      <c r="AC15171" t="s">
        <v>53</v>
      </c>
      <c r="AD15171">
        <v>2973851551</v>
      </c>
      <c r="AE15171" s="1">
        <v>45239.361111111109</v>
      </c>
      <c r="AF15171" t="s">
        <v>79871</v>
      </c>
      <c r="AG15171" t="s">
        <v>79872</v>
      </c>
      <c r="AH15171" t="s">
        <v>51</v>
      </c>
      <c r="AJ15171" t="s">
        <v>53</v>
      </c>
      <c r="AK15171" t="s">
        <v>78</v>
      </c>
      <c r="AO15171" t="s">
        <v>5443</v>
      </c>
      <c r="AP15171" s="1">
        <v>45461.738194444442</v>
      </c>
      <c r="AQ15171" s="1">
        <v>45461.739583333336</v>
      </c>
    </row>
    <row r="15172" spans="1:43" x14ac:dyDescent="0.35">
      <c r="A15172" t="s">
        <v>79873</v>
      </c>
      <c r="B15172" t="s">
        <v>32456</v>
      </c>
      <c r="C15172" t="s">
        <v>3349</v>
      </c>
      <c r="F15172">
        <v>19709045526</v>
      </c>
      <c r="H15172" t="s">
        <v>79873</v>
      </c>
      <c r="J15172" t="s">
        <v>79874</v>
      </c>
      <c r="K15172" t="s">
        <v>79875</v>
      </c>
      <c r="M15172" t="s">
        <v>4757</v>
      </c>
      <c r="N15172" t="s">
        <v>287</v>
      </c>
      <c r="O15172">
        <v>81637</v>
      </c>
      <c r="P15172" t="s">
        <v>50</v>
      </c>
      <c r="U15172" s="1">
        <v>45461</v>
      </c>
      <c r="V15172" s="1">
        <v>45461</v>
      </c>
      <c r="W15172" s="1">
        <v>45461.436805555553</v>
      </c>
      <c r="X15172" s="1">
        <v>45461.436805555553</v>
      </c>
      <c r="AC15172" t="s">
        <v>53</v>
      </c>
      <c r="AD15172">
        <v>2972150595</v>
      </c>
      <c r="AE15172" s="1">
        <v>44900.625</v>
      </c>
      <c r="AF15172" t="s">
        <v>79876</v>
      </c>
      <c r="AG15172" t="s">
        <v>79877</v>
      </c>
      <c r="AH15172" t="s">
        <v>51</v>
      </c>
      <c r="AJ15172" t="s">
        <v>53</v>
      </c>
      <c r="AK15172" t="s">
        <v>78</v>
      </c>
      <c r="AO15172" t="s">
        <v>5443</v>
      </c>
      <c r="AP15172" s="1">
        <v>45461.646527777775</v>
      </c>
      <c r="AQ15172" s="1">
        <v>45461.527083333334</v>
      </c>
    </row>
    <row r="15173" spans="1:43" x14ac:dyDescent="0.35">
      <c r="A15173" t="s">
        <v>79878</v>
      </c>
      <c r="B15173" t="s">
        <v>5144</v>
      </c>
      <c r="C15173" t="s">
        <v>946</v>
      </c>
      <c r="F15173" t="s">
        <v>79879</v>
      </c>
      <c r="H15173" t="s">
        <v>79878</v>
      </c>
      <c r="J15173" t="s">
        <v>79880</v>
      </c>
      <c r="K15173" t="s">
        <v>8110</v>
      </c>
      <c r="M15173" t="s">
        <v>14989</v>
      </c>
      <c r="N15173" t="s">
        <v>8111</v>
      </c>
      <c r="O15173">
        <v>61630</v>
      </c>
      <c r="P15173" t="s">
        <v>50</v>
      </c>
      <c r="U15173" s="1">
        <v>45461</v>
      </c>
      <c r="V15173" s="1">
        <v>45461</v>
      </c>
      <c r="AC15173" t="s">
        <v>51</v>
      </c>
      <c r="AD15173">
        <v>2974131018</v>
      </c>
      <c r="AE15173" s="1">
        <v>45368.342361111114</v>
      </c>
      <c r="AG15173" t="s">
        <v>79881</v>
      </c>
      <c r="AH15173" t="s">
        <v>51</v>
      </c>
      <c r="AJ15173" t="s">
        <v>53</v>
      </c>
      <c r="AO15173" t="s">
        <v>5443</v>
      </c>
    </row>
    <row r="15174" spans="1:43" x14ac:dyDescent="0.35">
      <c r="A15174" t="s">
        <v>79882</v>
      </c>
      <c r="B15174" t="s">
        <v>1440</v>
      </c>
      <c r="C15174" t="s">
        <v>30571</v>
      </c>
      <c r="F15174">
        <v>19709018916</v>
      </c>
      <c r="H15174" t="s">
        <v>79883</v>
      </c>
      <c r="J15174" t="s">
        <v>23969</v>
      </c>
      <c r="K15174" t="s">
        <v>79884</v>
      </c>
      <c r="M15174" t="s">
        <v>79885</v>
      </c>
      <c r="N15174" t="s">
        <v>287</v>
      </c>
      <c r="O15174">
        <v>81224</v>
      </c>
      <c r="P15174" t="s">
        <v>50</v>
      </c>
      <c r="U15174" s="1">
        <v>45461</v>
      </c>
      <c r="V15174" s="1">
        <v>45461</v>
      </c>
      <c r="W15174" s="1">
        <v>45461.504166666666</v>
      </c>
      <c r="X15174" s="1">
        <v>45461.504166666666</v>
      </c>
      <c r="AC15174" t="s">
        <v>53</v>
      </c>
      <c r="AD15174">
        <v>2972066938</v>
      </c>
      <c r="AE15174" s="1">
        <v>44663.563194444447</v>
      </c>
      <c r="AF15174" t="s">
        <v>79886</v>
      </c>
      <c r="AG15174" t="s">
        <v>79887</v>
      </c>
      <c r="AH15174" t="s">
        <v>51</v>
      </c>
      <c r="AJ15174" t="s">
        <v>53</v>
      </c>
      <c r="AK15174" t="s">
        <v>78</v>
      </c>
      <c r="AO15174" t="s">
        <v>5443</v>
      </c>
      <c r="AP15174" s="1">
        <v>45461.504166666666</v>
      </c>
      <c r="AQ15174" s="1">
        <v>45461.501388888886</v>
      </c>
    </row>
    <row r="15175" spans="1:43" x14ac:dyDescent="0.35">
      <c r="A15175" t="s">
        <v>79888</v>
      </c>
      <c r="B15175" t="s">
        <v>4903</v>
      </c>
      <c r="C15175" t="s">
        <v>9358</v>
      </c>
      <c r="F15175">
        <v>19706765701</v>
      </c>
      <c r="H15175" t="s">
        <v>79889</v>
      </c>
      <c r="J15175" t="s">
        <v>79890</v>
      </c>
      <c r="K15175" t="s">
        <v>79891</v>
      </c>
      <c r="M15175" t="s">
        <v>79892</v>
      </c>
      <c r="N15175" t="s">
        <v>287</v>
      </c>
      <c r="O15175">
        <v>81323</v>
      </c>
      <c r="P15175" t="s">
        <v>50</v>
      </c>
      <c r="U15175" s="1">
        <v>45461</v>
      </c>
      <c r="V15175" s="1">
        <v>45461</v>
      </c>
      <c r="W15175" s="1">
        <v>45461.76666666667</v>
      </c>
      <c r="X15175" s="1">
        <v>45461.76666666667</v>
      </c>
      <c r="AC15175" t="s">
        <v>53</v>
      </c>
      <c r="AD15175">
        <v>2974093470</v>
      </c>
      <c r="AE15175" s="1">
        <v>45350.8125</v>
      </c>
      <c r="AF15175" t="s">
        <v>79893</v>
      </c>
      <c r="AG15175" t="s">
        <v>79894</v>
      </c>
      <c r="AH15175" t="s">
        <v>51</v>
      </c>
      <c r="AJ15175" t="s">
        <v>53</v>
      </c>
      <c r="AK15175" t="s">
        <v>78</v>
      </c>
      <c r="AO15175" t="s">
        <v>5443</v>
      </c>
      <c r="AP15175" s="1">
        <v>45461.759027777778</v>
      </c>
    </row>
    <row r="15176" spans="1:43" x14ac:dyDescent="0.35">
      <c r="A15176" t="s">
        <v>79895</v>
      </c>
      <c r="B15176" t="s">
        <v>79896</v>
      </c>
      <c r="C15176" t="s">
        <v>443</v>
      </c>
      <c r="F15176" t="s">
        <v>79897</v>
      </c>
      <c r="H15176" t="s">
        <v>79895</v>
      </c>
      <c r="I15176" t="s">
        <v>200</v>
      </c>
      <c r="J15176" t="s">
        <v>16060</v>
      </c>
      <c r="K15176" t="s">
        <v>16188</v>
      </c>
      <c r="M15176" t="s">
        <v>2783</v>
      </c>
      <c r="N15176" t="s">
        <v>798</v>
      </c>
      <c r="O15176">
        <v>77040</v>
      </c>
      <c r="P15176" t="s">
        <v>50</v>
      </c>
      <c r="U15176" s="1">
        <v>45461</v>
      </c>
      <c r="V15176" s="1">
        <v>45461</v>
      </c>
      <c r="W15176" s="1">
        <v>45468.319444444445</v>
      </c>
      <c r="X15176" s="1">
        <v>45468.319444444445</v>
      </c>
      <c r="AC15176" t="s">
        <v>53</v>
      </c>
      <c r="AD15176">
        <v>2969509141</v>
      </c>
      <c r="AE15176" s="1">
        <v>38288.693749999999</v>
      </c>
      <c r="AF15176" t="s">
        <v>3535</v>
      </c>
      <c r="AG15176" t="s">
        <v>79898</v>
      </c>
      <c r="AH15176" t="s">
        <v>51</v>
      </c>
      <c r="AJ15176" t="s">
        <v>53</v>
      </c>
      <c r="AO15176" t="s">
        <v>5443</v>
      </c>
    </row>
    <row r="15177" spans="1:43" x14ac:dyDescent="0.35">
      <c r="A15177" t="s">
        <v>79899</v>
      </c>
      <c r="B15177" t="s">
        <v>2779</v>
      </c>
      <c r="C15177" t="s">
        <v>17849</v>
      </c>
      <c r="F15177">
        <v>19707683526</v>
      </c>
      <c r="H15177" t="s">
        <v>79899</v>
      </c>
      <c r="J15177" t="s">
        <v>32233</v>
      </c>
      <c r="K15177" t="s">
        <v>79900</v>
      </c>
      <c r="M15177" t="s">
        <v>3808</v>
      </c>
      <c r="N15177" t="s">
        <v>287</v>
      </c>
      <c r="O15177">
        <v>80701</v>
      </c>
      <c r="P15177" t="s">
        <v>50</v>
      </c>
      <c r="U15177" s="1">
        <v>45461</v>
      </c>
      <c r="V15177" s="1">
        <v>45461</v>
      </c>
      <c r="W15177" s="1">
        <v>45461.65</v>
      </c>
      <c r="X15177" s="1">
        <v>45461.65</v>
      </c>
      <c r="AC15177" t="s">
        <v>53</v>
      </c>
      <c r="AD15177">
        <v>2969536518</v>
      </c>
      <c r="AE15177" s="1">
        <v>39741.568055555559</v>
      </c>
      <c r="AF15177" t="s">
        <v>32234</v>
      </c>
      <c r="AG15177" t="s">
        <v>79901</v>
      </c>
      <c r="AH15177" t="s">
        <v>51</v>
      </c>
      <c r="AJ15177" t="s">
        <v>53</v>
      </c>
      <c r="AK15177" t="s">
        <v>78</v>
      </c>
      <c r="AO15177" t="s">
        <v>5443</v>
      </c>
      <c r="AP15177" s="1">
        <v>45471.073611111111</v>
      </c>
      <c r="AQ15177" s="1">
        <v>45466.691666666666</v>
      </c>
    </row>
    <row r="15178" spans="1:43" x14ac:dyDescent="0.35">
      <c r="A15178" t="s">
        <v>79902</v>
      </c>
      <c r="B15178" t="s">
        <v>67219</v>
      </c>
      <c r="C15178" t="s">
        <v>33897</v>
      </c>
      <c r="F15178">
        <v>15753908790</v>
      </c>
      <c r="H15178" t="s">
        <v>79903</v>
      </c>
      <c r="J15178" t="s">
        <v>58148</v>
      </c>
      <c r="K15178" t="s">
        <v>79904</v>
      </c>
      <c r="M15178" t="s">
        <v>1692</v>
      </c>
      <c r="N15178" t="s">
        <v>398</v>
      </c>
      <c r="O15178" t="s">
        <v>79905</v>
      </c>
      <c r="P15178" t="s">
        <v>50</v>
      </c>
      <c r="U15178" s="1">
        <v>45461</v>
      </c>
      <c r="V15178" s="1">
        <v>45461</v>
      </c>
      <c r="W15178" s="1">
        <v>45461.420138888891</v>
      </c>
      <c r="X15178" s="1">
        <v>45461.420138888891</v>
      </c>
      <c r="AC15178" t="s">
        <v>53</v>
      </c>
      <c r="AD15178">
        <v>2973505797</v>
      </c>
      <c r="AE15178" s="1">
        <v>45089.515277777777</v>
      </c>
      <c r="AF15178" t="s">
        <v>58150</v>
      </c>
      <c r="AG15178" t="s">
        <v>79906</v>
      </c>
      <c r="AH15178" t="s">
        <v>51</v>
      </c>
      <c r="AJ15178" t="s">
        <v>53</v>
      </c>
      <c r="AK15178" t="s">
        <v>78</v>
      </c>
      <c r="AO15178" t="s">
        <v>5443</v>
      </c>
      <c r="AP15178" s="1">
        <v>45462.383333333331</v>
      </c>
    </row>
    <row r="15179" spans="1:43" x14ac:dyDescent="0.35">
      <c r="A15179" t="s">
        <v>79907</v>
      </c>
      <c r="B15179" t="s">
        <v>46165</v>
      </c>
      <c r="C15179" t="s">
        <v>2615</v>
      </c>
      <c r="F15179">
        <v>19154904853</v>
      </c>
      <c r="H15179" t="s">
        <v>79907</v>
      </c>
      <c r="J15179" t="s">
        <v>79908</v>
      </c>
      <c r="K15179" t="s">
        <v>79909</v>
      </c>
      <c r="M15179" t="s">
        <v>753</v>
      </c>
      <c r="N15179" t="s">
        <v>637</v>
      </c>
      <c r="O15179">
        <v>79924</v>
      </c>
      <c r="P15179" t="s">
        <v>50</v>
      </c>
      <c r="U15179" s="1">
        <v>45461</v>
      </c>
      <c r="V15179" s="1">
        <v>45461</v>
      </c>
      <c r="W15179" s="1">
        <v>45464.527083333334</v>
      </c>
      <c r="X15179" s="1">
        <v>45464.527083333334</v>
      </c>
      <c r="AC15179" t="s">
        <v>53</v>
      </c>
      <c r="AD15179">
        <v>2969890483</v>
      </c>
      <c r="AE15179" s="1">
        <v>43622.318749999999</v>
      </c>
      <c r="AF15179" t="s">
        <v>79910</v>
      </c>
      <c r="AG15179" t="s">
        <v>79911</v>
      </c>
      <c r="AH15179" t="s">
        <v>51</v>
      </c>
      <c r="AJ15179" t="s">
        <v>53</v>
      </c>
      <c r="AO15179" t="s">
        <v>57090</v>
      </c>
      <c r="AP15179" s="1">
        <v>45464.52847222222</v>
      </c>
      <c r="AQ15179" s="1">
        <v>45464.53125</v>
      </c>
    </row>
    <row r="15180" spans="1:43" x14ac:dyDescent="0.35">
      <c r="A15180" t="s">
        <v>79912</v>
      </c>
      <c r="B15180" t="s">
        <v>79913</v>
      </c>
      <c r="C15180" t="s">
        <v>79914</v>
      </c>
      <c r="F15180">
        <v>14029809519</v>
      </c>
      <c r="H15180" t="s">
        <v>79915</v>
      </c>
      <c r="J15180" t="s">
        <v>11720</v>
      </c>
      <c r="K15180" t="s">
        <v>6655</v>
      </c>
      <c r="M15180" t="s">
        <v>6656</v>
      </c>
      <c r="N15180" t="s">
        <v>6657</v>
      </c>
      <c r="O15180">
        <v>68102</v>
      </c>
      <c r="P15180" t="s">
        <v>50</v>
      </c>
      <c r="U15180" s="1">
        <v>45461</v>
      </c>
      <c r="V15180" s="1">
        <v>45461</v>
      </c>
      <c r="AC15180" t="s">
        <v>53</v>
      </c>
      <c r="AD15180">
        <v>2969472760</v>
      </c>
      <c r="AE15180" s="1">
        <v>36916.71597222222</v>
      </c>
      <c r="AG15180" t="s">
        <v>79916</v>
      </c>
      <c r="AH15180" t="s">
        <v>51</v>
      </c>
      <c r="AJ15180" t="s">
        <v>53</v>
      </c>
      <c r="AO15180" t="s">
        <v>5443</v>
      </c>
    </row>
    <row r="15181" spans="1:43" x14ac:dyDescent="0.35">
      <c r="A15181" t="s">
        <v>79917</v>
      </c>
      <c r="B15181" t="s">
        <v>9130</v>
      </c>
      <c r="C15181" t="s">
        <v>45</v>
      </c>
      <c r="F15181">
        <v>13032100113</v>
      </c>
      <c r="H15181" t="s">
        <v>79917</v>
      </c>
      <c r="J15181" t="s">
        <v>79918</v>
      </c>
      <c r="K15181" t="s">
        <v>79919</v>
      </c>
      <c r="M15181" t="s">
        <v>298</v>
      </c>
      <c r="N15181" t="s">
        <v>287</v>
      </c>
      <c r="O15181">
        <v>80231</v>
      </c>
      <c r="P15181" t="s">
        <v>50</v>
      </c>
      <c r="U15181" s="1">
        <v>45461</v>
      </c>
      <c r="V15181" s="1">
        <v>45461</v>
      </c>
      <c r="W15181" s="1">
        <v>45461.647222222222</v>
      </c>
      <c r="X15181" s="1">
        <v>45461.647222222222</v>
      </c>
      <c r="AC15181" t="s">
        <v>53</v>
      </c>
      <c r="AD15181">
        <v>2973850614</v>
      </c>
      <c r="AE15181" s="1">
        <v>45239.357638888891</v>
      </c>
      <c r="AF15181" t="s">
        <v>79920</v>
      </c>
      <c r="AG15181" t="s">
        <v>79921</v>
      </c>
      <c r="AH15181" t="s">
        <v>51</v>
      </c>
      <c r="AJ15181" t="s">
        <v>53</v>
      </c>
      <c r="AK15181" t="s">
        <v>78</v>
      </c>
      <c r="AO15181" t="s">
        <v>5443</v>
      </c>
      <c r="AP15181" s="1">
        <v>45461.711805555555</v>
      </c>
      <c r="AQ15181" s="1">
        <v>45461.654861111114</v>
      </c>
    </row>
    <row r="15182" spans="1:43" x14ac:dyDescent="0.35">
      <c r="A15182" t="s">
        <v>79922</v>
      </c>
      <c r="B15182" t="s">
        <v>12150</v>
      </c>
      <c r="C15182" t="s">
        <v>60891</v>
      </c>
      <c r="F15182">
        <v>19159260923</v>
      </c>
      <c r="H15182" t="s">
        <v>79922</v>
      </c>
      <c r="J15182" t="s">
        <v>35574</v>
      </c>
      <c r="K15182" t="s">
        <v>79923</v>
      </c>
      <c r="M15182" t="s">
        <v>14292</v>
      </c>
      <c r="N15182" t="s">
        <v>637</v>
      </c>
      <c r="O15182">
        <v>79404</v>
      </c>
      <c r="P15182" t="s">
        <v>50</v>
      </c>
      <c r="U15182" s="1">
        <v>45461</v>
      </c>
      <c r="V15182" s="1">
        <v>45461</v>
      </c>
      <c r="W15182" s="1">
        <v>45461.72152777778</v>
      </c>
      <c r="X15182" s="1">
        <v>45461.72152777778</v>
      </c>
      <c r="AC15182" t="s">
        <v>53</v>
      </c>
      <c r="AD15182">
        <v>2969505395</v>
      </c>
      <c r="AE15182" s="1">
        <v>38055.586111111108</v>
      </c>
      <c r="AF15182" t="s">
        <v>52338</v>
      </c>
      <c r="AG15182" t="s">
        <v>79924</v>
      </c>
      <c r="AH15182" t="s">
        <v>51</v>
      </c>
      <c r="AJ15182" t="s">
        <v>53</v>
      </c>
      <c r="AK15182" t="s">
        <v>78</v>
      </c>
      <c r="AO15182" t="s">
        <v>5443</v>
      </c>
      <c r="AP15182" s="1">
        <v>45461.727777777778</v>
      </c>
      <c r="AQ15182" s="1">
        <v>45461.729166666664</v>
      </c>
    </row>
    <row r="15183" spans="1:43" x14ac:dyDescent="0.35">
      <c r="A15183" t="s">
        <v>79925</v>
      </c>
      <c r="B15183" t="s">
        <v>21832</v>
      </c>
      <c r="C15183" t="s">
        <v>4589</v>
      </c>
      <c r="F15183">
        <v>12107588345</v>
      </c>
      <c r="H15183" t="s">
        <v>79926</v>
      </c>
      <c r="J15183" t="s">
        <v>4293</v>
      </c>
      <c r="K15183" t="s">
        <v>76979</v>
      </c>
      <c r="M15183" t="s">
        <v>7095</v>
      </c>
      <c r="N15183" t="s">
        <v>18045</v>
      </c>
      <c r="O15183">
        <v>71106</v>
      </c>
      <c r="P15183" t="s">
        <v>50</v>
      </c>
      <c r="U15183" s="1">
        <v>45461</v>
      </c>
      <c r="V15183" s="1">
        <v>45461</v>
      </c>
      <c r="W15183" s="1">
        <v>45461.430555555555</v>
      </c>
      <c r="X15183" s="1">
        <v>45461.430555555555</v>
      </c>
      <c r="AC15183" t="s">
        <v>53</v>
      </c>
      <c r="AD15183">
        <v>2969634929</v>
      </c>
      <c r="AE15183" s="1">
        <v>41799.665972222225</v>
      </c>
      <c r="AF15183" t="s">
        <v>4296</v>
      </c>
      <c r="AG15183" t="s">
        <v>79927</v>
      </c>
      <c r="AH15183" t="s">
        <v>51</v>
      </c>
      <c r="AJ15183" t="s">
        <v>53</v>
      </c>
      <c r="AK15183" t="s">
        <v>78</v>
      </c>
      <c r="AO15183" t="s">
        <v>5443</v>
      </c>
      <c r="AP15183" s="1">
        <v>45461.430555555555</v>
      </c>
    </row>
    <row r="15184" spans="1:43" x14ac:dyDescent="0.35">
      <c r="A15184" t="s">
        <v>79928</v>
      </c>
      <c r="B15184" t="s">
        <v>4114</v>
      </c>
      <c r="C15184" t="s">
        <v>1798</v>
      </c>
      <c r="F15184">
        <v>13256178660</v>
      </c>
      <c r="H15184" t="s">
        <v>79929</v>
      </c>
      <c r="J15184" t="s">
        <v>4293</v>
      </c>
      <c r="K15184" t="s">
        <v>79930</v>
      </c>
      <c r="M15184" t="s">
        <v>15792</v>
      </c>
      <c r="N15184" t="s">
        <v>287</v>
      </c>
      <c r="O15184">
        <v>80640</v>
      </c>
      <c r="P15184" t="s">
        <v>50</v>
      </c>
      <c r="U15184" s="1">
        <v>45461</v>
      </c>
      <c r="V15184" s="1">
        <v>45461</v>
      </c>
      <c r="W15184" s="1">
        <v>45461.426388888889</v>
      </c>
      <c r="X15184" s="1">
        <v>45461.426388888889</v>
      </c>
      <c r="AC15184" t="s">
        <v>53</v>
      </c>
      <c r="AD15184">
        <v>2969634929</v>
      </c>
      <c r="AE15184" s="1">
        <v>41799.665972222225</v>
      </c>
      <c r="AF15184" t="s">
        <v>4296</v>
      </c>
      <c r="AG15184" t="s">
        <v>79931</v>
      </c>
      <c r="AH15184" t="s">
        <v>51</v>
      </c>
      <c r="AJ15184" t="s">
        <v>53</v>
      </c>
      <c r="AK15184" t="s">
        <v>78</v>
      </c>
      <c r="AO15184" t="s">
        <v>5443</v>
      </c>
      <c r="AP15184" s="1">
        <v>45461.426388888889</v>
      </c>
    </row>
    <row r="15185" spans="1:43" x14ac:dyDescent="0.35">
      <c r="A15185" t="s">
        <v>79932</v>
      </c>
      <c r="B15185" t="s">
        <v>11164</v>
      </c>
      <c r="C15185" t="s">
        <v>3349</v>
      </c>
      <c r="F15185">
        <v>19039150795</v>
      </c>
      <c r="H15185" t="s">
        <v>79933</v>
      </c>
      <c r="J15185" t="s">
        <v>4293</v>
      </c>
      <c r="K15185" t="s">
        <v>79934</v>
      </c>
      <c r="M15185" t="s">
        <v>2652</v>
      </c>
      <c r="N15185" t="s">
        <v>637</v>
      </c>
      <c r="O15185">
        <v>79765</v>
      </c>
      <c r="P15185" t="s">
        <v>50</v>
      </c>
      <c r="U15185" s="1">
        <v>45461</v>
      </c>
      <c r="V15185" s="1">
        <v>45461</v>
      </c>
      <c r="W15185" s="1">
        <v>45461.424305555556</v>
      </c>
      <c r="X15185" s="1">
        <v>45461.424305555556</v>
      </c>
      <c r="AC15185" t="s">
        <v>53</v>
      </c>
      <c r="AD15185">
        <v>2969634929</v>
      </c>
      <c r="AE15185" s="1">
        <v>41799.665972222225</v>
      </c>
      <c r="AF15185" t="s">
        <v>4296</v>
      </c>
      <c r="AG15185" t="s">
        <v>79935</v>
      </c>
      <c r="AH15185" t="s">
        <v>51</v>
      </c>
      <c r="AJ15185" t="s">
        <v>53</v>
      </c>
      <c r="AK15185" t="s">
        <v>78</v>
      </c>
      <c r="AO15185" t="s">
        <v>5443</v>
      </c>
      <c r="AP15185" s="1">
        <v>45461.45</v>
      </c>
    </row>
    <row r="15186" spans="1:43" x14ac:dyDescent="0.35">
      <c r="A15186" t="s">
        <v>79936</v>
      </c>
      <c r="B15186" t="s">
        <v>13081</v>
      </c>
      <c r="C15186" t="s">
        <v>894</v>
      </c>
      <c r="F15186">
        <v>13185181128</v>
      </c>
      <c r="H15186" t="s">
        <v>79937</v>
      </c>
      <c r="J15186" t="s">
        <v>4293</v>
      </c>
      <c r="K15186" t="s">
        <v>76979</v>
      </c>
      <c r="M15186" t="s">
        <v>7095</v>
      </c>
      <c r="N15186" t="s">
        <v>18045</v>
      </c>
      <c r="O15186">
        <v>71106</v>
      </c>
      <c r="P15186" t="s">
        <v>50</v>
      </c>
      <c r="U15186" s="1">
        <v>45461</v>
      </c>
      <c r="V15186" s="1">
        <v>45461</v>
      </c>
      <c r="W15186" s="1">
        <v>45461.423611111109</v>
      </c>
      <c r="X15186" s="1">
        <v>45461.423611111109</v>
      </c>
      <c r="AC15186" t="s">
        <v>53</v>
      </c>
      <c r="AD15186">
        <v>2969634929</v>
      </c>
      <c r="AE15186" s="1">
        <v>41799.665972222225</v>
      </c>
      <c r="AF15186" t="s">
        <v>4296</v>
      </c>
      <c r="AG15186" t="s">
        <v>79938</v>
      </c>
      <c r="AH15186" t="s">
        <v>51</v>
      </c>
      <c r="AJ15186" t="s">
        <v>53</v>
      </c>
      <c r="AK15186" t="s">
        <v>78</v>
      </c>
      <c r="AO15186" t="s">
        <v>5443</v>
      </c>
      <c r="AP15186" s="1">
        <v>45461.420138888891</v>
      </c>
    </row>
    <row r="15187" spans="1:43" x14ac:dyDescent="0.35">
      <c r="A15187" t="s">
        <v>79939</v>
      </c>
      <c r="B15187" t="s">
        <v>1957</v>
      </c>
      <c r="C15187" t="s">
        <v>894</v>
      </c>
      <c r="F15187">
        <v>15755125483</v>
      </c>
      <c r="H15187" t="s">
        <v>79939</v>
      </c>
      <c r="J15187" t="s">
        <v>79940</v>
      </c>
      <c r="K15187" t="s">
        <v>79941</v>
      </c>
      <c r="M15187" t="s">
        <v>15068</v>
      </c>
      <c r="N15187" t="s">
        <v>398</v>
      </c>
      <c r="O15187">
        <v>88435</v>
      </c>
      <c r="P15187" t="s">
        <v>50</v>
      </c>
      <c r="U15187" s="1">
        <v>45461</v>
      </c>
      <c r="V15187" s="1">
        <v>45461</v>
      </c>
      <c r="W15187" s="1">
        <v>45461.604166666664</v>
      </c>
      <c r="X15187" s="1">
        <v>45461.604166666664</v>
      </c>
      <c r="AC15187" t="s">
        <v>53</v>
      </c>
      <c r="AD15187">
        <v>2974119919</v>
      </c>
      <c r="AE15187" s="1">
        <v>45358.070138888892</v>
      </c>
      <c r="AF15187" t="s">
        <v>79942</v>
      </c>
      <c r="AG15187" t="s">
        <v>79943</v>
      </c>
      <c r="AH15187" t="s">
        <v>51</v>
      </c>
      <c r="AJ15187" t="s">
        <v>53</v>
      </c>
      <c r="AK15187" t="s">
        <v>78</v>
      </c>
      <c r="AO15187" t="s">
        <v>5443</v>
      </c>
      <c r="AP15187" s="1">
        <v>45461.599999999999</v>
      </c>
      <c r="AQ15187" s="1">
        <v>45461.607638888891</v>
      </c>
    </row>
    <row r="15188" spans="1:43" x14ac:dyDescent="0.35">
      <c r="A15188" t="s">
        <v>79944</v>
      </c>
      <c r="B15188" t="s">
        <v>79945</v>
      </c>
      <c r="C15188" t="s">
        <v>33074</v>
      </c>
      <c r="D15188" t="s">
        <v>1648</v>
      </c>
      <c r="F15188" t="s">
        <v>47</v>
      </c>
      <c r="H15188" t="s">
        <v>79946</v>
      </c>
      <c r="J15188" t="s">
        <v>49</v>
      </c>
      <c r="P15188" t="s">
        <v>50</v>
      </c>
      <c r="U15188" s="1">
        <v>45461</v>
      </c>
      <c r="V15188" s="1">
        <v>45461</v>
      </c>
      <c r="W15188" s="1">
        <v>45462.53125</v>
      </c>
      <c r="X15188" s="1">
        <v>45462.53125</v>
      </c>
      <c r="AC15188" t="s">
        <v>53</v>
      </c>
      <c r="AD15188">
        <v>1000000000</v>
      </c>
      <c r="AE15188" s="1">
        <v>37295</v>
      </c>
      <c r="AG15188" t="s">
        <v>79947</v>
      </c>
      <c r="AH15188" t="s">
        <v>51</v>
      </c>
      <c r="AJ15188" t="s">
        <v>53</v>
      </c>
      <c r="AO15188" t="s">
        <v>5443</v>
      </c>
      <c r="AP15188" s="1">
        <v>45461.620138888888</v>
      </c>
    </row>
    <row r="15189" spans="1:43" x14ac:dyDescent="0.35">
      <c r="A15189" t="s">
        <v>79948</v>
      </c>
      <c r="B15189" t="s">
        <v>5987</v>
      </c>
      <c r="C15189" t="s">
        <v>38536</v>
      </c>
      <c r="F15189">
        <v>15756317747</v>
      </c>
      <c r="H15189" t="s">
        <v>79949</v>
      </c>
      <c r="J15189" t="s">
        <v>55107</v>
      </c>
      <c r="N15189" t="s">
        <v>398</v>
      </c>
      <c r="O15189">
        <v>88252</v>
      </c>
      <c r="P15189" t="s">
        <v>50</v>
      </c>
      <c r="U15189" s="1">
        <v>45461</v>
      </c>
      <c r="V15189" s="1">
        <v>45461</v>
      </c>
      <c r="W15189" s="1">
        <v>45461.545138888891</v>
      </c>
      <c r="X15189" s="1">
        <v>45461.545138888891</v>
      </c>
      <c r="AC15189" t="s">
        <v>53</v>
      </c>
      <c r="AD15189">
        <v>2973379724</v>
      </c>
      <c r="AE15189" s="1">
        <v>45050.650694444441</v>
      </c>
      <c r="AF15189" t="s">
        <v>55109</v>
      </c>
      <c r="AG15189" t="s">
        <v>79950</v>
      </c>
      <c r="AH15189" t="s">
        <v>51</v>
      </c>
      <c r="AJ15189" t="s">
        <v>53</v>
      </c>
      <c r="AK15189" t="s">
        <v>78</v>
      </c>
      <c r="AO15189" t="s">
        <v>5443</v>
      </c>
      <c r="AP15189" s="1">
        <v>45461.545138888891</v>
      </c>
    </row>
    <row r="15190" spans="1:43" x14ac:dyDescent="0.35">
      <c r="A15190" t="s">
        <v>79951</v>
      </c>
      <c r="B15190" t="s">
        <v>3348</v>
      </c>
      <c r="C15190" t="s">
        <v>9084</v>
      </c>
      <c r="F15190">
        <v>15054704192</v>
      </c>
      <c r="H15190" t="s">
        <v>79952</v>
      </c>
      <c r="J15190" t="s">
        <v>79953</v>
      </c>
      <c r="K15190" t="s">
        <v>79954</v>
      </c>
      <c r="M15190" t="s">
        <v>6274</v>
      </c>
      <c r="N15190" t="s">
        <v>398</v>
      </c>
      <c r="O15190">
        <v>87505</v>
      </c>
      <c r="P15190" t="s">
        <v>50</v>
      </c>
      <c r="U15190" s="1">
        <v>45461</v>
      </c>
      <c r="V15190" s="1">
        <v>45461</v>
      </c>
      <c r="W15190" s="1">
        <v>45461.947916666664</v>
      </c>
      <c r="X15190" s="1">
        <v>45461.947916666664</v>
      </c>
      <c r="AC15190" t="s">
        <v>53</v>
      </c>
      <c r="AD15190">
        <v>1000000001</v>
      </c>
      <c r="AE15190" s="1">
        <v>39973.351388888892</v>
      </c>
      <c r="AF15190" t="s">
        <v>3377</v>
      </c>
      <c r="AG15190" t="s">
        <v>79955</v>
      </c>
      <c r="AH15190" t="s">
        <v>51</v>
      </c>
      <c r="AJ15190" t="s">
        <v>53</v>
      </c>
      <c r="AK15190" t="s">
        <v>78</v>
      </c>
      <c r="AO15190" t="s">
        <v>51983</v>
      </c>
      <c r="AP15190" s="1">
        <v>45475.631944444445</v>
      </c>
    </row>
    <row r="15191" spans="1:43" x14ac:dyDescent="0.35">
      <c r="A15191" t="s">
        <v>79956</v>
      </c>
      <c r="B15191" t="s">
        <v>79957</v>
      </c>
      <c r="C15191" t="s">
        <v>79958</v>
      </c>
      <c r="F15191">
        <v>19706295907</v>
      </c>
      <c r="H15191" t="s">
        <v>79956</v>
      </c>
      <c r="K15191" t="s">
        <v>79959</v>
      </c>
      <c r="M15191" t="s">
        <v>8476</v>
      </c>
      <c r="N15191" t="s">
        <v>287</v>
      </c>
      <c r="O15191">
        <v>81625</v>
      </c>
      <c r="P15191" t="s">
        <v>50</v>
      </c>
      <c r="U15191" s="1">
        <v>45461</v>
      </c>
      <c r="V15191" s="1">
        <v>45461</v>
      </c>
      <c r="W15191" s="1">
        <v>45461.761111111111</v>
      </c>
      <c r="X15191" s="1">
        <v>45461.761111111111</v>
      </c>
      <c r="AC15191" t="s">
        <v>53</v>
      </c>
      <c r="AD15191">
        <v>1000000001</v>
      </c>
      <c r="AE15191" s="1">
        <v>39973.351388888892</v>
      </c>
      <c r="AF15191" t="s">
        <v>3377</v>
      </c>
      <c r="AG15191" t="s">
        <v>79960</v>
      </c>
      <c r="AH15191" t="s">
        <v>51</v>
      </c>
      <c r="AJ15191" t="s">
        <v>53</v>
      </c>
      <c r="AK15191" t="s">
        <v>78</v>
      </c>
      <c r="AO15191" t="s">
        <v>5443</v>
      </c>
    </row>
    <row r="15192" spans="1:43" x14ac:dyDescent="0.35">
      <c r="A15192" t="s">
        <v>79961</v>
      </c>
      <c r="B15192" t="s">
        <v>79962</v>
      </c>
      <c r="C15192" t="s">
        <v>309</v>
      </c>
      <c r="F15192">
        <v>17193984348</v>
      </c>
      <c r="H15192" t="s">
        <v>79961</v>
      </c>
      <c r="J15192" t="s">
        <v>79963</v>
      </c>
      <c r="K15192" t="s">
        <v>79964</v>
      </c>
      <c r="M15192" t="s">
        <v>76463</v>
      </c>
      <c r="N15192" t="s">
        <v>287</v>
      </c>
      <c r="O15192">
        <v>81212</v>
      </c>
      <c r="P15192" t="s">
        <v>50</v>
      </c>
      <c r="U15192" s="1">
        <v>45461</v>
      </c>
      <c r="V15192" s="1">
        <v>45461</v>
      </c>
      <c r="W15192" s="1">
        <v>45461.675000000003</v>
      </c>
      <c r="X15192" s="1">
        <v>45461.675000000003</v>
      </c>
      <c r="AC15192" t="s">
        <v>53</v>
      </c>
      <c r="AD15192">
        <v>1000000001</v>
      </c>
      <c r="AE15192" s="1">
        <v>39973.351388888892</v>
      </c>
      <c r="AF15192" t="s">
        <v>3377</v>
      </c>
      <c r="AG15192" t="s">
        <v>79965</v>
      </c>
      <c r="AH15192" t="s">
        <v>51</v>
      </c>
      <c r="AJ15192" t="s">
        <v>53</v>
      </c>
      <c r="AK15192" t="s">
        <v>78</v>
      </c>
      <c r="AO15192" t="s">
        <v>5443</v>
      </c>
      <c r="AP15192" s="1">
        <v>45461.67291666667</v>
      </c>
    </row>
    <row r="15193" spans="1:43" x14ac:dyDescent="0.35">
      <c r="A15193" t="s">
        <v>79966</v>
      </c>
      <c r="B15193" t="s">
        <v>62553</v>
      </c>
      <c r="C15193" t="s">
        <v>79967</v>
      </c>
      <c r="F15193">
        <v>17207637790</v>
      </c>
      <c r="H15193" t="s">
        <v>79966</v>
      </c>
      <c r="K15193" t="s">
        <v>79968</v>
      </c>
      <c r="L15193">
        <v>10</v>
      </c>
      <c r="M15193" t="s">
        <v>35509</v>
      </c>
      <c r="N15193" t="s">
        <v>287</v>
      </c>
      <c r="O15193">
        <v>80120</v>
      </c>
      <c r="P15193" t="s">
        <v>50</v>
      </c>
      <c r="U15193" s="1">
        <v>45461</v>
      </c>
      <c r="V15193" s="1">
        <v>45461</v>
      </c>
      <c r="W15193" s="1">
        <v>45461.589583333334</v>
      </c>
      <c r="X15193" s="1">
        <v>45461.589583333334</v>
      </c>
      <c r="AC15193" t="s">
        <v>53</v>
      </c>
      <c r="AD15193">
        <v>1000000001</v>
      </c>
      <c r="AE15193" s="1">
        <v>39973.351388888892</v>
      </c>
      <c r="AF15193" t="s">
        <v>3377</v>
      </c>
      <c r="AG15193" t="s">
        <v>79969</v>
      </c>
      <c r="AH15193" t="s">
        <v>51</v>
      </c>
      <c r="AJ15193" t="s">
        <v>53</v>
      </c>
      <c r="AK15193" t="s">
        <v>78</v>
      </c>
      <c r="AO15193" t="s">
        <v>51552</v>
      </c>
    </row>
    <row r="15194" spans="1:43" x14ac:dyDescent="0.35">
      <c r="A15194" t="s">
        <v>79970</v>
      </c>
      <c r="B15194" t="s">
        <v>653</v>
      </c>
      <c r="C15194" t="s">
        <v>1076</v>
      </c>
      <c r="F15194">
        <v>447582236823</v>
      </c>
      <c r="H15194" t="s">
        <v>79970</v>
      </c>
      <c r="K15194" t="s">
        <v>79971</v>
      </c>
      <c r="M15194" t="s">
        <v>79972</v>
      </c>
      <c r="O15194" t="s">
        <v>79973</v>
      </c>
      <c r="P15194" t="s">
        <v>17899</v>
      </c>
      <c r="U15194" s="1">
        <v>45461</v>
      </c>
      <c r="V15194" s="1">
        <v>45461</v>
      </c>
      <c r="W15194" s="1">
        <v>45461.530555555553</v>
      </c>
      <c r="X15194" s="1">
        <v>45461.530555555553</v>
      </c>
      <c r="AC15194" t="s">
        <v>53</v>
      </c>
      <c r="AD15194">
        <v>1000000001</v>
      </c>
      <c r="AE15194" s="1">
        <v>39973.351388888892</v>
      </c>
      <c r="AF15194" t="s">
        <v>3377</v>
      </c>
      <c r="AG15194" t="s">
        <v>79974</v>
      </c>
      <c r="AH15194" t="s">
        <v>51</v>
      </c>
      <c r="AJ15194" t="s">
        <v>53</v>
      </c>
      <c r="AO15194" t="s">
        <v>5443</v>
      </c>
      <c r="AP15194" s="1">
        <v>45461.097222222219</v>
      </c>
    </row>
    <row r="15195" spans="1:43" x14ac:dyDescent="0.35">
      <c r="A15195" t="s">
        <v>79975</v>
      </c>
      <c r="B15195" t="s">
        <v>47924</v>
      </c>
      <c r="C15195" t="s">
        <v>34915</v>
      </c>
      <c r="F15195">
        <v>19703082232</v>
      </c>
      <c r="H15195" t="s">
        <v>79975</v>
      </c>
      <c r="K15195" t="s">
        <v>79976</v>
      </c>
      <c r="M15195" t="s">
        <v>79977</v>
      </c>
      <c r="N15195" t="s">
        <v>287</v>
      </c>
      <c r="O15195">
        <v>80512</v>
      </c>
      <c r="P15195" t="s">
        <v>50</v>
      </c>
      <c r="U15195" s="1">
        <v>45461</v>
      </c>
      <c r="V15195" s="1">
        <v>45461</v>
      </c>
      <c r="W15195" s="1">
        <v>45461.115277777775</v>
      </c>
      <c r="X15195" s="1">
        <v>45461.115277777775</v>
      </c>
      <c r="AC15195" t="s">
        <v>53</v>
      </c>
      <c r="AD15195">
        <v>1000000001</v>
      </c>
      <c r="AE15195" s="1">
        <v>39973.351388888892</v>
      </c>
      <c r="AF15195" t="s">
        <v>3377</v>
      </c>
      <c r="AG15195" t="s">
        <v>79978</v>
      </c>
      <c r="AH15195" t="s">
        <v>51</v>
      </c>
      <c r="AJ15195" t="s">
        <v>53</v>
      </c>
      <c r="AK15195" t="s">
        <v>78</v>
      </c>
      <c r="AO15195" t="s">
        <v>5443</v>
      </c>
      <c r="AP15195" s="1">
        <v>45461.109722222223</v>
      </c>
    </row>
    <row r="15196" spans="1:43" x14ac:dyDescent="0.35">
      <c r="A15196" t="s">
        <v>79979</v>
      </c>
      <c r="B15196" t="s">
        <v>3184</v>
      </c>
      <c r="C15196" t="s">
        <v>25864</v>
      </c>
      <c r="F15196">
        <v>19155939679</v>
      </c>
      <c r="H15196" t="s">
        <v>79979</v>
      </c>
      <c r="K15196" t="s">
        <v>79980</v>
      </c>
      <c r="M15196" t="s">
        <v>148</v>
      </c>
      <c r="N15196" t="s">
        <v>637</v>
      </c>
      <c r="O15196">
        <v>79938</v>
      </c>
      <c r="P15196" t="s">
        <v>50</v>
      </c>
      <c r="U15196" s="1">
        <v>45461</v>
      </c>
      <c r="V15196" s="1">
        <v>45461</v>
      </c>
      <c r="W15196" s="1">
        <v>45461.095833333333</v>
      </c>
      <c r="X15196" s="1">
        <v>45461.095833333333</v>
      </c>
      <c r="AC15196" t="s">
        <v>53</v>
      </c>
      <c r="AD15196">
        <v>1000000001</v>
      </c>
      <c r="AE15196" s="1">
        <v>39973.351388888892</v>
      </c>
      <c r="AF15196" t="s">
        <v>3377</v>
      </c>
      <c r="AG15196" t="s">
        <v>79981</v>
      </c>
      <c r="AH15196" t="s">
        <v>51</v>
      </c>
      <c r="AJ15196" t="s">
        <v>53</v>
      </c>
      <c r="AK15196" t="s">
        <v>78</v>
      </c>
      <c r="AO15196" t="s">
        <v>51552</v>
      </c>
    </row>
    <row r="15197" spans="1:43" x14ac:dyDescent="0.35">
      <c r="A15197" t="s">
        <v>79982</v>
      </c>
      <c r="B15197" t="s">
        <v>5743</v>
      </c>
      <c r="C15197" t="s">
        <v>10684</v>
      </c>
      <c r="F15197">
        <v>19703148356</v>
      </c>
      <c r="H15197" t="s">
        <v>79983</v>
      </c>
      <c r="K15197" t="s">
        <v>79984</v>
      </c>
      <c r="M15197" t="s">
        <v>9507</v>
      </c>
      <c r="N15197" t="s">
        <v>287</v>
      </c>
      <c r="O15197">
        <v>81504</v>
      </c>
      <c r="P15197" t="s">
        <v>50</v>
      </c>
      <c r="U15197" s="1">
        <v>45461</v>
      </c>
      <c r="V15197" s="1">
        <v>45461</v>
      </c>
      <c r="W15197" s="1">
        <v>45461.061805555553</v>
      </c>
      <c r="X15197" s="1">
        <v>45461.061805555553</v>
      </c>
      <c r="AC15197" t="s">
        <v>53</v>
      </c>
      <c r="AD15197">
        <v>1000000001</v>
      </c>
      <c r="AE15197" s="1">
        <v>39973.351388888892</v>
      </c>
      <c r="AF15197" t="s">
        <v>3377</v>
      </c>
      <c r="AG15197" t="s">
        <v>79985</v>
      </c>
      <c r="AH15197" t="s">
        <v>51</v>
      </c>
      <c r="AJ15197" t="s">
        <v>53</v>
      </c>
      <c r="AK15197" t="s">
        <v>78</v>
      </c>
      <c r="AO15197" t="s">
        <v>5443</v>
      </c>
    </row>
    <row r="15198" spans="1:43" x14ac:dyDescent="0.35">
      <c r="A15198" t="s">
        <v>79986</v>
      </c>
      <c r="B15198" t="s">
        <v>79987</v>
      </c>
      <c r="C15198" t="s">
        <v>116</v>
      </c>
      <c r="F15198">
        <v>17192328341</v>
      </c>
      <c r="H15198" t="s">
        <v>79988</v>
      </c>
      <c r="J15198" t="s">
        <v>2028</v>
      </c>
      <c r="K15198" t="s">
        <v>79989</v>
      </c>
      <c r="M15198" t="s">
        <v>79074</v>
      </c>
      <c r="N15198" t="s">
        <v>287</v>
      </c>
      <c r="O15198">
        <v>80817</v>
      </c>
      <c r="P15198" t="s">
        <v>50</v>
      </c>
      <c r="U15198" s="1">
        <v>45461</v>
      </c>
      <c r="V15198" s="1">
        <v>45461</v>
      </c>
      <c r="W15198" s="1">
        <v>45461.401388888888</v>
      </c>
      <c r="X15198" s="1">
        <v>45461.401388888888</v>
      </c>
      <c r="AC15198" t="s">
        <v>53</v>
      </c>
      <c r="AD15198">
        <v>2969532847</v>
      </c>
      <c r="AE15198" s="1">
        <v>39580.404166666667</v>
      </c>
      <c r="AF15198" t="s">
        <v>19439</v>
      </c>
      <c r="AG15198" t="s">
        <v>79990</v>
      </c>
      <c r="AH15198" t="s">
        <v>51</v>
      </c>
      <c r="AJ15198" t="s">
        <v>53</v>
      </c>
      <c r="AK15198" t="s">
        <v>78</v>
      </c>
      <c r="AO15198" t="s">
        <v>5443</v>
      </c>
      <c r="AP15198" s="1">
        <v>45461.447222222225</v>
      </c>
    </row>
    <row r="15199" spans="1:43" x14ac:dyDescent="0.35">
      <c r="A15199" t="s">
        <v>79991</v>
      </c>
      <c r="B15199" t="s">
        <v>2311</v>
      </c>
      <c r="C15199" t="s">
        <v>23054</v>
      </c>
      <c r="F15199">
        <v>15759934488</v>
      </c>
      <c r="H15199" t="s">
        <v>79991</v>
      </c>
      <c r="J15199" t="s">
        <v>54808</v>
      </c>
      <c r="K15199" t="s">
        <v>79992</v>
      </c>
      <c r="M15199" t="s">
        <v>545</v>
      </c>
      <c r="N15199" t="s">
        <v>398</v>
      </c>
      <c r="O15199">
        <v>88004</v>
      </c>
      <c r="P15199" t="s">
        <v>50</v>
      </c>
      <c r="U15199" s="1">
        <v>45461</v>
      </c>
      <c r="V15199" s="1">
        <v>45461</v>
      </c>
      <c r="W15199" s="1">
        <v>45461.615972222222</v>
      </c>
      <c r="X15199" s="1">
        <v>45461.615972222222</v>
      </c>
      <c r="AC15199" t="s">
        <v>53</v>
      </c>
      <c r="AD15199">
        <v>2970010763</v>
      </c>
      <c r="AE15199" s="1">
        <v>44099.395833333336</v>
      </c>
      <c r="AF15199" t="s">
        <v>54810</v>
      </c>
      <c r="AG15199" t="s">
        <v>79993</v>
      </c>
      <c r="AH15199" t="s">
        <v>51</v>
      </c>
      <c r="AJ15199" t="s">
        <v>53</v>
      </c>
      <c r="AK15199" t="s">
        <v>78</v>
      </c>
      <c r="AO15199" t="s">
        <v>5443</v>
      </c>
      <c r="AP15199" s="1">
        <v>45461.636111111111</v>
      </c>
      <c r="AQ15199" s="1">
        <v>45461.620138888888</v>
      </c>
    </row>
    <row r="15200" spans="1:43" x14ac:dyDescent="0.35">
      <c r="A15200" t="s">
        <v>79994</v>
      </c>
      <c r="B15200" t="s">
        <v>79995</v>
      </c>
      <c r="C15200" t="s">
        <v>6605</v>
      </c>
      <c r="F15200">
        <v>4326311294</v>
      </c>
      <c r="H15200" t="s">
        <v>79994</v>
      </c>
      <c r="J15200" t="s">
        <v>7142</v>
      </c>
      <c r="M15200" t="s">
        <v>18198</v>
      </c>
      <c r="N15200" t="s">
        <v>637</v>
      </c>
      <c r="O15200">
        <v>79756</v>
      </c>
      <c r="P15200" t="s">
        <v>50</v>
      </c>
      <c r="U15200" s="1">
        <v>45461</v>
      </c>
      <c r="V15200" s="1">
        <v>45461</v>
      </c>
      <c r="W15200" s="1">
        <v>45461.741666666669</v>
      </c>
      <c r="X15200" s="1">
        <v>45461.741666666669</v>
      </c>
      <c r="AC15200" t="s">
        <v>53</v>
      </c>
      <c r="AD15200">
        <v>2969584761</v>
      </c>
      <c r="AE15200" s="1">
        <v>41288.714583333334</v>
      </c>
      <c r="AG15200" t="s">
        <v>79996</v>
      </c>
      <c r="AH15200" t="s">
        <v>51</v>
      </c>
      <c r="AJ15200" t="s">
        <v>53</v>
      </c>
      <c r="AK15200" t="s">
        <v>78</v>
      </c>
      <c r="AO15200" t="s">
        <v>5443</v>
      </c>
    </row>
    <row r="15201" spans="1:43" x14ac:dyDescent="0.35">
      <c r="A15201" t="s">
        <v>79997</v>
      </c>
      <c r="B15201" t="s">
        <v>21832</v>
      </c>
      <c r="C15201" t="s">
        <v>6061</v>
      </c>
      <c r="F15201">
        <v>19706794769</v>
      </c>
      <c r="H15201" t="s">
        <v>79997</v>
      </c>
      <c r="J15201" t="s">
        <v>79998</v>
      </c>
      <c r="K15201" t="s">
        <v>79999</v>
      </c>
      <c r="M15201" t="s">
        <v>1822</v>
      </c>
      <c r="N15201" t="s">
        <v>287</v>
      </c>
      <c r="O15201">
        <v>80538</v>
      </c>
      <c r="P15201" t="s">
        <v>50</v>
      </c>
      <c r="U15201" s="1">
        <v>45462</v>
      </c>
      <c r="V15201" s="1">
        <v>45462</v>
      </c>
      <c r="W15201" s="1">
        <v>45462.462500000001</v>
      </c>
      <c r="X15201" s="1">
        <v>45462.462500000001</v>
      </c>
      <c r="AC15201" t="s">
        <v>53</v>
      </c>
      <c r="AD15201">
        <v>2973851116</v>
      </c>
      <c r="AE15201" s="1">
        <v>45239.359722222223</v>
      </c>
      <c r="AF15201" t="s">
        <v>80000</v>
      </c>
      <c r="AG15201" t="s">
        <v>80001</v>
      </c>
      <c r="AH15201" t="s">
        <v>51</v>
      </c>
      <c r="AJ15201" t="s">
        <v>53</v>
      </c>
      <c r="AK15201" t="s">
        <v>78</v>
      </c>
      <c r="AO15201" t="s">
        <v>5443</v>
      </c>
      <c r="AP15201" s="1">
        <v>45462.48541666667</v>
      </c>
      <c r="AQ15201" s="1">
        <v>45462.481249999997</v>
      </c>
    </row>
    <row r="15202" spans="1:43" x14ac:dyDescent="0.35">
      <c r="A15202" t="s">
        <v>80002</v>
      </c>
      <c r="B15202" t="s">
        <v>53784</v>
      </c>
      <c r="C15202" t="s">
        <v>946</v>
      </c>
      <c r="F15202" t="s">
        <v>80003</v>
      </c>
      <c r="H15202" t="s">
        <v>80004</v>
      </c>
      <c r="I15202" t="s">
        <v>179</v>
      </c>
      <c r="J15202" t="s">
        <v>80005</v>
      </c>
      <c r="K15202" t="s">
        <v>80006</v>
      </c>
      <c r="M15202" t="s">
        <v>7843</v>
      </c>
      <c r="N15202" t="s">
        <v>1466</v>
      </c>
      <c r="O15202">
        <v>66725</v>
      </c>
      <c r="P15202" t="s">
        <v>50</v>
      </c>
      <c r="U15202" s="1">
        <v>45462</v>
      </c>
      <c r="V15202" s="1">
        <v>45462</v>
      </c>
      <c r="AC15202" t="s">
        <v>51</v>
      </c>
      <c r="AD15202">
        <v>2969580863</v>
      </c>
      <c r="AE15202" s="1">
        <v>41199.398611111108</v>
      </c>
      <c r="AG15202" t="s">
        <v>80007</v>
      </c>
      <c r="AH15202" t="s">
        <v>51</v>
      </c>
      <c r="AJ15202" t="s">
        <v>53</v>
      </c>
      <c r="AO15202" t="s">
        <v>5443</v>
      </c>
    </row>
    <row r="15203" spans="1:43" x14ac:dyDescent="0.35">
      <c r="A15203" t="s">
        <v>80008</v>
      </c>
      <c r="B15203" t="s">
        <v>80009</v>
      </c>
      <c r="C15203" t="s">
        <v>1510</v>
      </c>
      <c r="F15203" t="s">
        <v>80010</v>
      </c>
      <c r="H15203" t="s">
        <v>80008</v>
      </c>
      <c r="J15203" t="s">
        <v>80011</v>
      </c>
      <c r="K15203" t="s">
        <v>80012</v>
      </c>
      <c r="M15203" t="s">
        <v>4856</v>
      </c>
      <c r="N15203" t="s">
        <v>264</v>
      </c>
      <c r="O15203">
        <v>79360</v>
      </c>
      <c r="P15203" t="s">
        <v>50</v>
      </c>
      <c r="U15203" s="1">
        <v>45462</v>
      </c>
      <c r="V15203" s="1">
        <v>45462</v>
      </c>
      <c r="AC15203" t="s">
        <v>53</v>
      </c>
      <c r="AD15203">
        <v>2973503595</v>
      </c>
      <c r="AE15203" s="1">
        <v>45085.645833333336</v>
      </c>
      <c r="AG15203" t="s">
        <v>80013</v>
      </c>
      <c r="AH15203" t="s">
        <v>51</v>
      </c>
      <c r="AJ15203" t="s">
        <v>53</v>
      </c>
      <c r="AO15203" t="s">
        <v>5443</v>
      </c>
    </row>
    <row r="15204" spans="1:43" x14ac:dyDescent="0.35">
      <c r="A15204" t="s">
        <v>80014</v>
      </c>
      <c r="B15204" t="s">
        <v>1757</v>
      </c>
      <c r="C15204" t="s">
        <v>16007</v>
      </c>
      <c r="F15204">
        <v>14322102841</v>
      </c>
      <c r="H15204" t="s">
        <v>80014</v>
      </c>
      <c r="J15204" t="s">
        <v>16060</v>
      </c>
      <c r="K15204" t="s">
        <v>79269</v>
      </c>
      <c r="M15204" t="s">
        <v>2783</v>
      </c>
      <c r="N15204" t="s">
        <v>637</v>
      </c>
      <c r="O15204">
        <v>77064</v>
      </c>
      <c r="P15204" t="s">
        <v>50</v>
      </c>
      <c r="U15204" s="1">
        <v>45462</v>
      </c>
      <c r="V15204" s="1">
        <v>45462</v>
      </c>
      <c r="AC15204" t="s">
        <v>53</v>
      </c>
      <c r="AD15204">
        <v>2969509141</v>
      </c>
      <c r="AE15204" s="1">
        <v>38288.693749999999</v>
      </c>
      <c r="AG15204" t="s">
        <v>80015</v>
      </c>
      <c r="AH15204" t="s">
        <v>51</v>
      </c>
      <c r="AJ15204" t="s">
        <v>53</v>
      </c>
      <c r="AO15204" t="s">
        <v>5443</v>
      </c>
    </row>
    <row r="15205" spans="1:43" x14ac:dyDescent="0.35">
      <c r="A15205" t="s">
        <v>80016</v>
      </c>
      <c r="B15205" t="s">
        <v>80017</v>
      </c>
      <c r="C15205" t="s">
        <v>64954</v>
      </c>
      <c r="F15205">
        <v>19152937170</v>
      </c>
      <c r="H15205" t="s">
        <v>80018</v>
      </c>
      <c r="J15205" t="s">
        <v>80019</v>
      </c>
      <c r="K15205" t="s">
        <v>80020</v>
      </c>
      <c r="L15205">
        <v>103</v>
      </c>
      <c r="M15205" t="s">
        <v>148</v>
      </c>
      <c r="N15205" t="s">
        <v>637</v>
      </c>
      <c r="O15205">
        <v>79905</v>
      </c>
      <c r="P15205" t="s">
        <v>50</v>
      </c>
      <c r="U15205" s="1">
        <v>45462</v>
      </c>
      <c r="V15205" s="1">
        <v>45462</v>
      </c>
      <c r="W15205" s="1">
        <v>45462.709027777775</v>
      </c>
      <c r="X15205" s="1">
        <v>45462.709027777775</v>
      </c>
      <c r="AC15205" t="s">
        <v>53</v>
      </c>
      <c r="AD15205">
        <v>2974738931</v>
      </c>
      <c r="AE15205" s="1">
        <v>45462.741666666669</v>
      </c>
      <c r="AF15205" t="s">
        <v>80021</v>
      </c>
      <c r="AG15205" t="s">
        <v>80022</v>
      </c>
      <c r="AH15205" t="s">
        <v>51</v>
      </c>
      <c r="AJ15205" t="s">
        <v>53</v>
      </c>
      <c r="AK15205" t="s">
        <v>78</v>
      </c>
      <c r="AO15205" t="s">
        <v>5443</v>
      </c>
      <c r="AP15205" s="1">
        <v>45463.513194444444</v>
      </c>
      <c r="AQ15205" s="1">
        <v>45463.502083333333</v>
      </c>
    </row>
    <row r="15206" spans="1:43" x14ac:dyDescent="0.35">
      <c r="A15206" t="s">
        <v>80023</v>
      </c>
      <c r="B15206" t="s">
        <v>80024</v>
      </c>
      <c r="C15206" t="s">
        <v>3118</v>
      </c>
      <c r="F15206">
        <v>19703802094</v>
      </c>
      <c r="H15206" t="s">
        <v>80023</v>
      </c>
      <c r="J15206" t="s">
        <v>80025</v>
      </c>
      <c r="K15206" t="s">
        <v>80026</v>
      </c>
      <c r="M15206" t="s">
        <v>3808</v>
      </c>
      <c r="N15206" t="s">
        <v>287</v>
      </c>
      <c r="O15206">
        <v>80701</v>
      </c>
      <c r="P15206" t="s">
        <v>50</v>
      </c>
      <c r="U15206" s="1">
        <v>45462</v>
      </c>
      <c r="V15206" s="1">
        <v>45462</v>
      </c>
      <c r="W15206" s="1">
        <v>45462.65625</v>
      </c>
      <c r="X15206" s="1">
        <v>45462.65625</v>
      </c>
      <c r="AC15206" t="s">
        <v>53</v>
      </c>
      <c r="AD15206">
        <v>2969598692</v>
      </c>
      <c r="AE15206" s="1">
        <v>41521.415972222225</v>
      </c>
      <c r="AF15206" t="s">
        <v>80027</v>
      </c>
      <c r="AG15206" t="s">
        <v>80028</v>
      </c>
      <c r="AH15206" t="s">
        <v>51</v>
      </c>
      <c r="AJ15206" t="s">
        <v>53</v>
      </c>
      <c r="AK15206" t="s">
        <v>78</v>
      </c>
      <c r="AO15206" t="s">
        <v>5443</v>
      </c>
      <c r="AP15206" s="1">
        <v>45462.57916666667</v>
      </c>
    </row>
    <row r="15207" spans="1:43" x14ac:dyDescent="0.35">
      <c r="A15207" t="s">
        <v>80029</v>
      </c>
      <c r="B15207" t="s">
        <v>49268</v>
      </c>
      <c r="C15207" t="s">
        <v>26584</v>
      </c>
      <c r="F15207">
        <v>15053169843</v>
      </c>
      <c r="H15207" t="s">
        <v>80029</v>
      </c>
      <c r="J15207" t="s">
        <v>80030</v>
      </c>
      <c r="K15207" t="s">
        <v>80031</v>
      </c>
      <c r="M15207" t="s">
        <v>9168</v>
      </c>
      <c r="N15207" t="s">
        <v>398</v>
      </c>
      <c r="O15207">
        <v>87124</v>
      </c>
      <c r="P15207" t="s">
        <v>50</v>
      </c>
      <c r="U15207" s="1">
        <v>45462</v>
      </c>
      <c r="V15207" s="1">
        <v>45462</v>
      </c>
      <c r="W15207" s="1">
        <v>45462.591666666667</v>
      </c>
      <c r="X15207" s="1">
        <v>45462.591666666667</v>
      </c>
      <c r="AC15207" t="s">
        <v>53</v>
      </c>
      <c r="AD15207">
        <v>2974738594</v>
      </c>
      <c r="AE15207" s="1">
        <v>45462.631249999999</v>
      </c>
      <c r="AF15207" t="s">
        <v>80032</v>
      </c>
      <c r="AG15207" t="s">
        <v>80033</v>
      </c>
      <c r="AH15207" t="s">
        <v>51</v>
      </c>
      <c r="AJ15207" t="s">
        <v>53</v>
      </c>
      <c r="AK15207" t="s">
        <v>78</v>
      </c>
      <c r="AO15207" t="s">
        <v>5443</v>
      </c>
      <c r="AP15207" s="1">
        <v>45462.631249999999</v>
      </c>
    </row>
    <row r="15208" spans="1:43" x14ac:dyDescent="0.35">
      <c r="A15208" t="s">
        <v>80034</v>
      </c>
      <c r="B15208" t="s">
        <v>56711</v>
      </c>
      <c r="C15208" t="s">
        <v>622</v>
      </c>
      <c r="D15208" t="s">
        <v>3367</v>
      </c>
      <c r="F15208" t="s">
        <v>77043</v>
      </c>
      <c r="H15208" t="s">
        <v>80035</v>
      </c>
      <c r="J15208" t="s">
        <v>49</v>
      </c>
      <c r="P15208" t="s">
        <v>50</v>
      </c>
      <c r="U15208" s="1">
        <v>45462</v>
      </c>
      <c r="V15208" s="1">
        <v>45462</v>
      </c>
      <c r="W15208" s="1">
        <v>45462.621527777781</v>
      </c>
      <c r="X15208" s="1">
        <v>45462.621527777781</v>
      </c>
      <c r="AC15208" t="s">
        <v>53</v>
      </c>
      <c r="AD15208">
        <v>1000000000</v>
      </c>
      <c r="AE15208" s="1">
        <v>37295</v>
      </c>
      <c r="AG15208" t="s">
        <v>80036</v>
      </c>
      <c r="AH15208" t="s">
        <v>51</v>
      </c>
      <c r="AJ15208" t="s">
        <v>53</v>
      </c>
      <c r="AO15208" t="s">
        <v>5443</v>
      </c>
      <c r="AP15208" s="1">
        <v>45462.602777777778</v>
      </c>
    </row>
    <row r="15209" spans="1:43" x14ac:dyDescent="0.35">
      <c r="A15209" t="s">
        <v>80037</v>
      </c>
      <c r="B15209" t="s">
        <v>80038</v>
      </c>
      <c r="C15209" t="s">
        <v>66396</v>
      </c>
      <c r="F15209">
        <v>19702019420</v>
      </c>
      <c r="H15209" t="s">
        <v>80037</v>
      </c>
      <c r="J15209" t="s">
        <v>80039</v>
      </c>
      <c r="K15209" t="s">
        <v>80040</v>
      </c>
      <c r="M15209" t="s">
        <v>8362</v>
      </c>
      <c r="N15209" t="s">
        <v>287</v>
      </c>
      <c r="O15209">
        <v>81503</v>
      </c>
      <c r="P15209" t="s">
        <v>50</v>
      </c>
      <c r="U15209" s="1">
        <v>45462</v>
      </c>
      <c r="V15209" s="1">
        <v>45462</v>
      </c>
      <c r="AC15209" t="s">
        <v>53</v>
      </c>
      <c r="AD15209">
        <v>2972377212</v>
      </c>
      <c r="AE15209" s="1">
        <v>44974.376388888886</v>
      </c>
      <c r="AG15209" t="s">
        <v>80041</v>
      </c>
      <c r="AH15209" t="s">
        <v>51</v>
      </c>
      <c r="AJ15209" t="s">
        <v>53</v>
      </c>
      <c r="AO15209" t="s">
        <v>57090</v>
      </c>
    </row>
    <row r="15210" spans="1:43" x14ac:dyDescent="0.35">
      <c r="A15210" t="s">
        <v>80042</v>
      </c>
      <c r="B15210" t="s">
        <v>5445</v>
      </c>
      <c r="C15210" t="s">
        <v>30571</v>
      </c>
      <c r="F15210">
        <v>19706909233</v>
      </c>
      <c r="H15210" t="s">
        <v>80042</v>
      </c>
      <c r="J15210" t="s">
        <v>5271</v>
      </c>
      <c r="K15210" t="s">
        <v>80043</v>
      </c>
      <c r="M15210" t="s">
        <v>18017</v>
      </c>
      <c r="N15210" t="s">
        <v>287</v>
      </c>
      <c r="O15210">
        <v>80631</v>
      </c>
      <c r="P15210" t="s">
        <v>50</v>
      </c>
      <c r="U15210" s="1">
        <v>45462</v>
      </c>
      <c r="V15210" s="1">
        <v>45462</v>
      </c>
      <c r="W15210" s="1">
        <v>45462.433333333334</v>
      </c>
      <c r="X15210" s="1">
        <v>45462.433333333334</v>
      </c>
      <c r="AC15210" t="s">
        <v>53</v>
      </c>
      <c r="AD15210">
        <v>1000000001</v>
      </c>
      <c r="AE15210" s="1">
        <v>39973.351388888892</v>
      </c>
      <c r="AF15210" t="s">
        <v>3377</v>
      </c>
      <c r="AG15210" t="s">
        <v>80044</v>
      </c>
      <c r="AH15210" t="s">
        <v>51</v>
      </c>
      <c r="AJ15210" t="s">
        <v>53</v>
      </c>
      <c r="AK15210" t="s">
        <v>78</v>
      </c>
      <c r="AO15210" t="s">
        <v>51552</v>
      </c>
    </row>
    <row r="15211" spans="1:43" x14ac:dyDescent="0.35">
      <c r="A15211" t="s">
        <v>7131</v>
      </c>
      <c r="B15211" t="s">
        <v>7130</v>
      </c>
      <c r="C15211" t="s">
        <v>3803</v>
      </c>
      <c r="F15211">
        <v>17193420490</v>
      </c>
      <c r="H15211" t="s">
        <v>7131</v>
      </c>
      <c r="K15211" t="s">
        <v>80045</v>
      </c>
      <c r="M15211" t="s">
        <v>4422</v>
      </c>
      <c r="N15211" t="s">
        <v>287</v>
      </c>
      <c r="O15211">
        <v>80807</v>
      </c>
      <c r="P15211" t="s">
        <v>50</v>
      </c>
      <c r="U15211" s="1">
        <v>45462</v>
      </c>
      <c r="V15211" s="1">
        <v>45462</v>
      </c>
      <c r="W15211" s="1">
        <v>45462.42291666667</v>
      </c>
      <c r="X15211" s="1">
        <v>45462.42291666667</v>
      </c>
      <c r="AC15211" t="s">
        <v>53</v>
      </c>
      <c r="AD15211">
        <v>1000000001</v>
      </c>
      <c r="AE15211" s="1">
        <v>39973.351388888892</v>
      </c>
      <c r="AF15211" t="s">
        <v>3377</v>
      </c>
      <c r="AG15211" t="s">
        <v>80046</v>
      </c>
      <c r="AH15211" t="s">
        <v>51</v>
      </c>
      <c r="AJ15211" t="s">
        <v>53</v>
      </c>
      <c r="AK15211" t="s">
        <v>78</v>
      </c>
      <c r="AO15211" t="s">
        <v>5443</v>
      </c>
      <c r="AP15211" s="1">
        <v>45462.42291666667</v>
      </c>
    </row>
    <row r="15212" spans="1:43" x14ac:dyDescent="0.35">
      <c r="A15212" t="s">
        <v>80047</v>
      </c>
      <c r="B15212" t="s">
        <v>80048</v>
      </c>
      <c r="C15212" t="s">
        <v>2605</v>
      </c>
      <c r="F15212">
        <v>13032781782</v>
      </c>
      <c r="H15212" t="s">
        <v>80047</v>
      </c>
      <c r="J15212" t="s">
        <v>80049</v>
      </c>
      <c r="K15212" t="s">
        <v>80050</v>
      </c>
      <c r="M15212" t="s">
        <v>1397</v>
      </c>
      <c r="N15212" t="s">
        <v>287</v>
      </c>
      <c r="O15212">
        <v>80403</v>
      </c>
      <c r="P15212" t="s">
        <v>50</v>
      </c>
      <c r="U15212" s="1">
        <v>45462</v>
      </c>
      <c r="V15212" s="1">
        <v>45462</v>
      </c>
      <c r="W15212" s="1">
        <v>45462.384027777778</v>
      </c>
      <c r="X15212" s="1">
        <v>45462.384027777778</v>
      </c>
      <c r="AC15212" t="s">
        <v>53</v>
      </c>
      <c r="AD15212">
        <v>1000000001</v>
      </c>
      <c r="AE15212" s="1">
        <v>39973.351388888892</v>
      </c>
      <c r="AF15212" t="s">
        <v>3377</v>
      </c>
      <c r="AG15212" t="s">
        <v>80051</v>
      </c>
      <c r="AH15212" t="s">
        <v>51</v>
      </c>
      <c r="AJ15212" t="s">
        <v>53</v>
      </c>
      <c r="AK15212" t="s">
        <v>78</v>
      </c>
      <c r="AO15212" t="s">
        <v>5443</v>
      </c>
      <c r="AP15212" s="1">
        <v>45464.545138888891</v>
      </c>
      <c r="AQ15212" s="1">
        <v>45462.561111111114</v>
      </c>
    </row>
    <row r="15213" spans="1:43" x14ac:dyDescent="0.35">
      <c r="A15213" t="s">
        <v>80052</v>
      </c>
      <c r="B15213" t="s">
        <v>80053</v>
      </c>
      <c r="C15213" t="s">
        <v>9046</v>
      </c>
      <c r="F15213" t="s">
        <v>80054</v>
      </c>
      <c r="H15213" t="s">
        <v>80052</v>
      </c>
      <c r="J15213" t="s">
        <v>80055</v>
      </c>
      <c r="K15213" t="s">
        <v>80056</v>
      </c>
      <c r="M15213" t="s">
        <v>53209</v>
      </c>
      <c r="N15213" t="s">
        <v>53209</v>
      </c>
      <c r="P15213" t="s">
        <v>53210</v>
      </c>
      <c r="U15213" s="1">
        <v>45462</v>
      </c>
      <c r="V15213" s="1">
        <v>45462</v>
      </c>
      <c r="W15213" s="1">
        <v>45462.128472222219</v>
      </c>
      <c r="X15213" s="1">
        <v>45462.128472222219</v>
      </c>
      <c r="AC15213" t="s">
        <v>51</v>
      </c>
      <c r="AD15213">
        <v>1000000001</v>
      </c>
      <c r="AE15213" s="1">
        <v>39973.351388888892</v>
      </c>
      <c r="AF15213" t="s">
        <v>3377</v>
      </c>
      <c r="AG15213" t="s">
        <v>80057</v>
      </c>
      <c r="AH15213" t="s">
        <v>51</v>
      </c>
      <c r="AJ15213" t="s">
        <v>53</v>
      </c>
      <c r="AK15213" t="s">
        <v>78</v>
      </c>
      <c r="AO15213" t="s">
        <v>5443</v>
      </c>
      <c r="AP15213" s="1">
        <v>45475.1</v>
      </c>
    </row>
    <row r="15214" spans="1:43" x14ac:dyDescent="0.35">
      <c r="A15214" t="s">
        <v>80058</v>
      </c>
      <c r="B15214" t="s">
        <v>24600</v>
      </c>
      <c r="C15214" t="s">
        <v>648</v>
      </c>
      <c r="F15214">
        <v>15753130609</v>
      </c>
      <c r="H15214" t="s">
        <v>80058</v>
      </c>
      <c r="J15214" t="s">
        <v>10886</v>
      </c>
      <c r="K15214" t="s">
        <v>80059</v>
      </c>
      <c r="M15214" t="s">
        <v>252</v>
      </c>
      <c r="N15214" t="s">
        <v>398</v>
      </c>
      <c r="O15214">
        <v>88062</v>
      </c>
      <c r="P15214" t="s">
        <v>50</v>
      </c>
      <c r="U15214" s="1">
        <v>45462</v>
      </c>
      <c r="V15214" s="1">
        <v>45462</v>
      </c>
      <c r="W15214" s="1">
        <v>45462.44027777778</v>
      </c>
      <c r="X15214" s="1">
        <v>45462.44027777778</v>
      </c>
      <c r="AC15214" t="s">
        <v>53</v>
      </c>
      <c r="AD15214">
        <v>2969843342</v>
      </c>
      <c r="AE15214" s="1">
        <v>43383.520833333336</v>
      </c>
      <c r="AF15214" t="s">
        <v>10888</v>
      </c>
      <c r="AG15214" t="s">
        <v>80060</v>
      </c>
      <c r="AH15214" t="s">
        <v>51</v>
      </c>
      <c r="AJ15214" t="s">
        <v>53</v>
      </c>
      <c r="AO15214" t="s">
        <v>57090</v>
      </c>
      <c r="AP15214" s="1">
        <v>45468.409722222219</v>
      </c>
      <c r="AQ15214" s="1">
        <v>45462.470833333333</v>
      </c>
    </row>
    <row r="15215" spans="1:43" x14ac:dyDescent="0.35">
      <c r="A15215" t="s">
        <v>80061</v>
      </c>
      <c r="B15215" t="s">
        <v>11992</v>
      </c>
      <c r="C15215" t="s">
        <v>4589</v>
      </c>
      <c r="F15215">
        <v>15053166039</v>
      </c>
      <c r="H15215" t="s">
        <v>80061</v>
      </c>
      <c r="J15215" t="s">
        <v>80062</v>
      </c>
      <c r="K15215" t="s">
        <v>80063</v>
      </c>
      <c r="M15215" t="s">
        <v>17148</v>
      </c>
      <c r="N15215" t="s">
        <v>398</v>
      </c>
      <c r="O15215">
        <v>87558</v>
      </c>
      <c r="P15215" t="s">
        <v>50</v>
      </c>
      <c r="U15215" s="1">
        <v>45462</v>
      </c>
      <c r="V15215" s="1">
        <v>45462</v>
      </c>
      <c r="W15215" s="1">
        <v>45462.537499999999</v>
      </c>
      <c r="X15215" s="1">
        <v>45462.537499999999</v>
      </c>
      <c r="AC15215" t="s">
        <v>53</v>
      </c>
      <c r="AD15215">
        <v>2974738403</v>
      </c>
      <c r="AE15215" s="1">
        <v>45462.582638888889</v>
      </c>
      <c r="AF15215" t="s">
        <v>80064</v>
      </c>
      <c r="AG15215" t="s">
        <v>80065</v>
      </c>
      <c r="AH15215" t="s">
        <v>51</v>
      </c>
      <c r="AJ15215" t="s">
        <v>53</v>
      </c>
      <c r="AK15215" t="s">
        <v>78</v>
      </c>
      <c r="AO15215" t="s">
        <v>5443</v>
      </c>
      <c r="AP15215" s="1">
        <v>45462.640277777777</v>
      </c>
      <c r="AQ15215" s="1">
        <v>45462.63958333333</v>
      </c>
    </row>
    <row r="15216" spans="1:43" x14ac:dyDescent="0.35">
      <c r="A15216" t="s">
        <v>80066</v>
      </c>
      <c r="B15216" t="s">
        <v>80067</v>
      </c>
      <c r="C15216" t="s">
        <v>11238</v>
      </c>
      <c r="F15216">
        <v>15304327625</v>
      </c>
      <c r="H15216" t="s">
        <v>80066</v>
      </c>
      <c r="J15216" t="s">
        <v>80068</v>
      </c>
      <c r="K15216" t="s">
        <v>80069</v>
      </c>
      <c r="M15216" t="s">
        <v>80070</v>
      </c>
      <c r="N15216" t="s">
        <v>6033</v>
      </c>
      <c r="O15216">
        <v>95924</v>
      </c>
      <c r="P15216" t="s">
        <v>50</v>
      </c>
      <c r="U15216" s="1">
        <v>45462</v>
      </c>
      <c r="V15216" s="1">
        <v>45462</v>
      </c>
      <c r="AC15216" t="s">
        <v>53</v>
      </c>
      <c r="AD15216">
        <v>2969897789</v>
      </c>
      <c r="AE15216" s="1">
        <v>43665.472222222219</v>
      </c>
      <c r="AG15216" t="s">
        <v>80071</v>
      </c>
      <c r="AH15216" t="s">
        <v>51</v>
      </c>
      <c r="AJ15216" t="s">
        <v>53</v>
      </c>
      <c r="AO15216" t="s">
        <v>57090</v>
      </c>
    </row>
    <row r="15217" spans="1:43" x14ac:dyDescent="0.35">
      <c r="A15217" t="s">
        <v>80072</v>
      </c>
      <c r="B15217" t="s">
        <v>80073</v>
      </c>
      <c r="C15217" t="s">
        <v>5456</v>
      </c>
      <c r="F15217">
        <v>17192070356</v>
      </c>
      <c r="H15217" t="s">
        <v>80072</v>
      </c>
      <c r="J15217" t="s">
        <v>32503</v>
      </c>
      <c r="K15217" t="s">
        <v>32504</v>
      </c>
      <c r="M15217" t="s">
        <v>1788</v>
      </c>
      <c r="N15217" t="s">
        <v>213</v>
      </c>
      <c r="O15217">
        <v>81212</v>
      </c>
      <c r="P15217" t="s">
        <v>50</v>
      </c>
      <c r="U15217" s="1">
        <v>45463</v>
      </c>
      <c r="V15217" s="1">
        <v>45463</v>
      </c>
      <c r="W15217" s="1">
        <v>45467.405555555553</v>
      </c>
      <c r="X15217" s="1">
        <v>45467.405555555553</v>
      </c>
      <c r="AC15217" t="s">
        <v>53</v>
      </c>
      <c r="AD15217">
        <v>2969507290</v>
      </c>
      <c r="AE15217" s="1">
        <v>38183.508333333331</v>
      </c>
      <c r="AF15217" t="s">
        <v>32505</v>
      </c>
      <c r="AG15217" t="s">
        <v>80074</v>
      </c>
      <c r="AH15217" t="s">
        <v>51</v>
      </c>
      <c r="AJ15217" t="s">
        <v>53</v>
      </c>
      <c r="AO15217" t="s">
        <v>57090</v>
      </c>
      <c r="AP15217" s="1">
        <v>45471.466666666667</v>
      </c>
    </row>
    <row r="15218" spans="1:43" x14ac:dyDescent="0.35">
      <c r="A15218" t="s">
        <v>80075</v>
      </c>
      <c r="B15218" t="s">
        <v>44346</v>
      </c>
      <c r="C15218" t="s">
        <v>80076</v>
      </c>
      <c r="F15218" t="s">
        <v>80077</v>
      </c>
      <c r="H15218" t="s">
        <v>80075</v>
      </c>
      <c r="J15218" t="s">
        <v>26658</v>
      </c>
      <c r="K15218" t="s">
        <v>80078</v>
      </c>
      <c r="M15218" t="s">
        <v>325</v>
      </c>
      <c r="N15218" t="s">
        <v>65</v>
      </c>
      <c r="O15218">
        <v>81302</v>
      </c>
      <c r="P15218" t="s">
        <v>50</v>
      </c>
      <c r="U15218" s="1">
        <v>45463</v>
      </c>
      <c r="V15218" s="1">
        <v>45463</v>
      </c>
      <c r="W15218" s="1">
        <v>45463.378472222219</v>
      </c>
      <c r="X15218" s="1">
        <v>45463.378472222219</v>
      </c>
      <c r="AC15218" t="s">
        <v>53</v>
      </c>
      <c r="AD15218">
        <v>2969672021</v>
      </c>
      <c r="AE15218" s="1">
        <v>42179.515277777777</v>
      </c>
      <c r="AF15218" t="s">
        <v>26660</v>
      </c>
      <c r="AG15218" t="s">
        <v>80079</v>
      </c>
      <c r="AH15218" t="s">
        <v>51</v>
      </c>
      <c r="AJ15218" t="s">
        <v>53</v>
      </c>
      <c r="AK15218" t="s">
        <v>78</v>
      </c>
      <c r="AO15218" t="s">
        <v>5443</v>
      </c>
      <c r="AP15218" s="1">
        <v>45463.397916666669</v>
      </c>
      <c r="AQ15218" s="1">
        <v>45463.397222222222</v>
      </c>
    </row>
    <row r="15219" spans="1:43" x14ac:dyDescent="0.35">
      <c r="A15219" t="s">
        <v>11184</v>
      </c>
      <c r="B15219" t="s">
        <v>80080</v>
      </c>
      <c r="C15219" t="s">
        <v>383</v>
      </c>
      <c r="F15219">
        <v>19157401974</v>
      </c>
      <c r="H15219" t="s">
        <v>11184</v>
      </c>
      <c r="J15219" t="s">
        <v>80081</v>
      </c>
      <c r="K15219" t="s">
        <v>80082</v>
      </c>
      <c r="M15219" t="s">
        <v>46817</v>
      </c>
      <c r="N15219" t="s">
        <v>398</v>
      </c>
      <c r="O15219">
        <v>88081</v>
      </c>
      <c r="P15219" t="s">
        <v>50</v>
      </c>
      <c r="U15219" s="1">
        <v>45463</v>
      </c>
      <c r="V15219" s="1">
        <v>45463</v>
      </c>
      <c r="W15219" s="1">
        <v>45463.440972222219</v>
      </c>
      <c r="X15219" s="1">
        <v>45463.440972222219</v>
      </c>
      <c r="AC15219" t="s">
        <v>53</v>
      </c>
      <c r="AD15219">
        <v>2969874533</v>
      </c>
      <c r="AE15219" s="1">
        <v>43538.500694444447</v>
      </c>
      <c r="AF15219" t="s">
        <v>11186</v>
      </c>
      <c r="AG15219" t="s">
        <v>80083</v>
      </c>
      <c r="AH15219" t="s">
        <v>51</v>
      </c>
      <c r="AJ15219" t="s">
        <v>53</v>
      </c>
      <c r="AK15219" t="s">
        <v>78</v>
      </c>
      <c r="AO15219" t="s">
        <v>5443</v>
      </c>
      <c r="AP15219" s="1">
        <v>45463.467361111114</v>
      </c>
      <c r="AQ15219" s="1">
        <v>45463.451388888891</v>
      </c>
    </row>
    <row r="15220" spans="1:43" x14ac:dyDescent="0.35">
      <c r="A15220" t="s">
        <v>80084</v>
      </c>
      <c r="B15220" t="s">
        <v>3348</v>
      </c>
      <c r="C15220" t="s">
        <v>80085</v>
      </c>
      <c r="D15220" t="s">
        <v>451</v>
      </c>
      <c r="F15220" t="s">
        <v>77043</v>
      </c>
      <c r="H15220" t="s">
        <v>80086</v>
      </c>
      <c r="J15220" t="s">
        <v>49</v>
      </c>
      <c r="P15220" t="s">
        <v>50</v>
      </c>
      <c r="U15220" s="1">
        <v>45463</v>
      </c>
      <c r="V15220" s="1">
        <v>45463</v>
      </c>
      <c r="W15220" s="1">
        <v>45464.366666666669</v>
      </c>
      <c r="X15220" s="1">
        <v>45464.366666666669</v>
      </c>
      <c r="AC15220" t="s">
        <v>53</v>
      </c>
      <c r="AD15220">
        <v>1000000000</v>
      </c>
      <c r="AE15220" s="1">
        <v>37295</v>
      </c>
      <c r="AG15220" t="s">
        <v>80087</v>
      </c>
      <c r="AH15220" t="s">
        <v>51</v>
      </c>
      <c r="AJ15220" t="s">
        <v>53</v>
      </c>
      <c r="AO15220" t="s">
        <v>5443</v>
      </c>
      <c r="AP15220" s="1">
        <v>45467.370833333334</v>
      </c>
    </row>
    <row r="15221" spans="1:43" x14ac:dyDescent="0.35">
      <c r="A15221" t="s">
        <v>80088</v>
      </c>
      <c r="B15221" t="s">
        <v>38065</v>
      </c>
      <c r="C15221" t="s">
        <v>106</v>
      </c>
      <c r="F15221" t="s">
        <v>47</v>
      </c>
      <c r="H15221" t="s">
        <v>80089</v>
      </c>
      <c r="J15221" t="s">
        <v>49</v>
      </c>
      <c r="P15221" t="s">
        <v>50</v>
      </c>
      <c r="U15221" s="1">
        <v>45463</v>
      </c>
      <c r="V15221" s="1">
        <v>45463</v>
      </c>
      <c r="W15221" s="1">
        <v>45463.640277777777</v>
      </c>
      <c r="X15221" s="1">
        <v>45463.640277777777</v>
      </c>
      <c r="AC15221" t="s">
        <v>53</v>
      </c>
      <c r="AD15221">
        <v>1000000000</v>
      </c>
      <c r="AE15221" s="1">
        <v>37295</v>
      </c>
      <c r="AG15221" t="s">
        <v>80090</v>
      </c>
      <c r="AH15221" t="s">
        <v>51</v>
      </c>
      <c r="AJ15221" t="s">
        <v>53</v>
      </c>
      <c r="AO15221" t="s">
        <v>5443</v>
      </c>
      <c r="AP15221" s="1">
        <v>45463.615277777775</v>
      </c>
    </row>
    <row r="15222" spans="1:43" x14ac:dyDescent="0.35">
      <c r="A15222" t="s">
        <v>80091</v>
      </c>
      <c r="B15222" t="s">
        <v>80092</v>
      </c>
      <c r="C15222" t="s">
        <v>80093</v>
      </c>
      <c r="F15222">
        <v>17207379347</v>
      </c>
      <c r="H15222" t="s">
        <v>80091</v>
      </c>
      <c r="J15222" t="s">
        <v>2011</v>
      </c>
      <c r="K15222" t="s">
        <v>430</v>
      </c>
      <c r="M15222" t="s">
        <v>431</v>
      </c>
      <c r="N15222" t="s">
        <v>213</v>
      </c>
      <c r="O15222">
        <v>80112</v>
      </c>
      <c r="P15222" t="s">
        <v>50</v>
      </c>
      <c r="U15222" s="1">
        <v>45463</v>
      </c>
      <c r="V15222" s="1">
        <v>45463</v>
      </c>
      <c r="AC15222" t="s">
        <v>53</v>
      </c>
      <c r="AD15222">
        <v>2969480426</v>
      </c>
      <c r="AE15222" s="1">
        <v>37448</v>
      </c>
      <c r="AG15222" t="s">
        <v>80094</v>
      </c>
      <c r="AH15222" t="s">
        <v>51</v>
      </c>
      <c r="AJ15222" t="s">
        <v>53</v>
      </c>
      <c r="AO15222" t="s">
        <v>57090</v>
      </c>
    </row>
    <row r="15223" spans="1:43" x14ac:dyDescent="0.35">
      <c r="A15223" t="s">
        <v>80095</v>
      </c>
      <c r="B15223" t="s">
        <v>16489</v>
      </c>
      <c r="C15223" t="s">
        <v>33897</v>
      </c>
      <c r="F15223">
        <v>19707598838</v>
      </c>
      <c r="H15223" t="s">
        <v>80095</v>
      </c>
      <c r="J15223" t="s">
        <v>16768</v>
      </c>
      <c r="K15223" t="s">
        <v>80096</v>
      </c>
      <c r="M15223" t="s">
        <v>325</v>
      </c>
      <c r="N15223" t="s">
        <v>287</v>
      </c>
      <c r="O15223">
        <v>81303</v>
      </c>
      <c r="P15223" t="s">
        <v>50</v>
      </c>
      <c r="U15223" s="1">
        <v>45463</v>
      </c>
      <c r="V15223" s="1">
        <v>45463</v>
      </c>
      <c r="W15223" s="1">
        <v>45463.384027777778</v>
      </c>
      <c r="X15223" s="1">
        <v>45463.384027777778</v>
      </c>
      <c r="AC15223" t="s">
        <v>53</v>
      </c>
      <c r="AD15223">
        <v>2969690377</v>
      </c>
      <c r="AE15223" s="1">
        <v>42376.611111111109</v>
      </c>
      <c r="AF15223" t="s">
        <v>16769</v>
      </c>
      <c r="AG15223" t="s">
        <v>80097</v>
      </c>
      <c r="AH15223" t="s">
        <v>51</v>
      </c>
      <c r="AJ15223" t="s">
        <v>53</v>
      </c>
      <c r="AK15223" t="s">
        <v>78</v>
      </c>
      <c r="AO15223" t="s">
        <v>5443</v>
      </c>
      <c r="AP15223" s="1">
        <v>45463.395138888889</v>
      </c>
      <c r="AQ15223" s="1">
        <v>45463.393750000003</v>
      </c>
    </row>
    <row r="15224" spans="1:43" x14ac:dyDescent="0.35">
      <c r="A15224" t="s">
        <v>80098</v>
      </c>
      <c r="B15224" t="s">
        <v>80099</v>
      </c>
      <c r="C15224" t="s">
        <v>3834</v>
      </c>
      <c r="F15224">
        <v>17198392002</v>
      </c>
      <c r="H15224" t="s">
        <v>80098</v>
      </c>
      <c r="J15224" t="s">
        <v>80100</v>
      </c>
      <c r="K15224" t="s">
        <v>80101</v>
      </c>
      <c r="M15224" t="s">
        <v>15570</v>
      </c>
      <c r="N15224" t="s">
        <v>287</v>
      </c>
      <c r="O15224">
        <v>80816</v>
      </c>
      <c r="P15224" t="s">
        <v>50</v>
      </c>
      <c r="U15224" s="1">
        <v>45463</v>
      </c>
      <c r="V15224" s="1">
        <v>45463</v>
      </c>
      <c r="W15224" s="1">
        <v>45463.913194444445</v>
      </c>
      <c r="X15224" s="1">
        <v>45463.913194444445</v>
      </c>
      <c r="AC15224" t="s">
        <v>53</v>
      </c>
      <c r="AD15224">
        <v>1000000001</v>
      </c>
      <c r="AE15224" s="1">
        <v>39973.351388888892</v>
      </c>
      <c r="AF15224" t="s">
        <v>3377</v>
      </c>
      <c r="AG15224" t="s">
        <v>80102</v>
      </c>
      <c r="AH15224" t="s">
        <v>51</v>
      </c>
      <c r="AJ15224" t="s">
        <v>53</v>
      </c>
      <c r="AK15224" t="s">
        <v>78</v>
      </c>
      <c r="AO15224" t="s">
        <v>51552</v>
      </c>
    </row>
    <row r="15225" spans="1:43" x14ac:dyDescent="0.35">
      <c r="A15225" t="s">
        <v>80103</v>
      </c>
      <c r="B15225" t="s">
        <v>80104</v>
      </c>
      <c r="C15225" t="s">
        <v>976</v>
      </c>
      <c r="F15225">
        <v>15055259136</v>
      </c>
      <c r="H15225" t="s">
        <v>80103</v>
      </c>
      <c r="K15225" t="s">
        <v>80105</v>
      </c>
      <c r="M15225" t="s">
        <v>48946</v>
      </c>
      <c r="N15225" t="s">
        <v>398</v>
      </c>
      <c r="O15225">
        <v>87144</v>
      </c>
      <c r="P15225" t="s">
        <v>50</v>
      </c>
      <c r="U15225" s="1">
        <v>45463</v>
      </c>
      <c r="V15225" s="1">
        <v>45463</v>
      </c>
      <c r="W15225" s="1">
        <v>45463.575694444444</v>
      </c>
      <c r="X15225" s="1">
        <v>45463.575694444444</v>
      </c>
      <c r="AC15225" t="s">
        <v>53</v>
      </c>
      <c r="AD15225">
        <v>1000000001</v>
      </c>
      <c r="AE15225" s="1">
        <v>39973.351388888892</v>
      </c>
      <c r="AF15225" t="s">
        <v>3377</v>
      </c>
      <c r="AG15225" t="s">
        <v>80106</v>
      </c>
      <c r="AH15225" t="s">
        <v>51</v>
      </c>
      <c r="AJ15225" t="s">
        <v>53</v>
      </c>
      <c r="AK15225" t="s">
        <v>78</v>
      </c>
      <c r="AO15225" t="s">
        <v>5443</v>
      </c>
      <c r="AP15225" s="1">
        <v>45474.70416666667</v>
      </c>
    </row>
    <row r="15226" spans="1:43" x14ac:dyDescent="0.35">
      <c r="A15226" t="s">
        <v>80107</v>
      </c>
      <c r="B15226" t="s">
        <v>80108</v>
      </c>
      <c r="C15226" t="s">
        <v>80109</v>
      </c>
      <c r="F15226">
        <v>18089903335</v>
      </c>
      <c r="H15226" t="s">
        <v>80107</v>
      </c>
      <c r="K15226" t="s">
        <v>80110</v>
      </c>
      <c r="M15226" t="s">
        <v>80111</v>
      </c>
      <c r="N15226" t="s">
        <v>80112</v>
      </c>
      <c r="O15226">
        <v>96789</v>
      </c>
      <c r="P15226" t="s">
        <v>50</v>
      </c>
      <c r="U15226" s="1">
        <v>45463</v>
      </c>
      <c r="V15226" s="1">
        <v>45463</v>
      </c>
      <c r="W15226" s="1">
        <v>45463.55972222222</v>
      </c>
      <c r="X15226" s="1">
        <v>45463.55972222222</v>
      </c>
      <c r="AC15226" t="s">
        <v>53</v>
      </c>
      <c r="AD15226">
        <v>1000000001</v>
      </c>
      <c r="AE15226" s="1">
        <v>39973.351388888892</v>
      </c>
      <c r="AF15226" t="s">
        <v>3377</v>
      </c>
      <c r="AG15226" t="s">
        <v>80113</v>
      </c>
      <c r="AH15226" t="s">
        <v>51</v>
      </c>
      <c r="AJ15226" t="s">
        <v>53</v>
      </c>
      <c r="AK15226" t="s">
        <v>78</v>
      </c>
      <c r="AO15226" t="s">
        <v>5443</v>
      </c>
    </row>
    <row r="15227" spans="1:43" x14ac:dyDescent="0.35">
      <c r="A15227" t="s">
        <v>80114</v>
      </c>
      <c r="B15227" t="s">
        <v>20059</v>
      </c>
      <c r="C15227" t="s">
        <v>3191</v>
      </c>
      <c r="F15227">
        <v>13037109040</v>
      </c>
      <c r="H15227" t="s">
        <v>80114</v>
      </c>
      <c r="K15227" t="s">
        <v>80115</v>
      </c>
      <c r="M15227" t="s">
        <v>10636</v>
      </c>
      <c r="N15227" t="s">
        <v>287</v>
      </c>
      <c r="O15227">
        <v>80601</v>
      </c>
      <c r="P15227" t="s">
        <v>50</v>
      </c>
      <c r="U15227" s="1">
        <v>45463</v>
      </c>
      <c r="V15227" s="1">
        <v>45463</v>
      </c>
      <c r="W15227" s="1">
        <v>45463.442361111112</v>
      </c>
      <c r="X15227" s="1">
        <v>45463.442361111112</v>
      </c>
      <c r="AC15227" t="s">
        <v>53</v>
      </c>
      <c r="AD15227">
        <v>1000000001</v>
      </c>
      <c r="AE15227" s="1">
        <v>39973.351388888892</v>
      </c>
      <c r="AF15227" t="s">
        <v>3377</v>
      </c>
      <c r="AG15227" t="s">
        <v>80116</v>
      </c>
      <c r="AH15227" t="s">
        <v>51</v>
      </c>
      <c r="AJ15227" t="s">
        <v>53</v>
      </c>
      <c r="AK15227" t="s">
        <v>78</v>
      </c>
      <c r="AO15227" t="s">
        <v>51552</v>
      </c>
    </row>
    <row r="15228" spans="1:43" x14ac:dyDescent="0.35">
      <c r="A15228" t="s">
        <v>80117</v>
      </c>
      <c r="B15228" t="s">
        <v>80118</v>
      </c>
      <c r="C15228" t="s">
        <v>5318</v>
      </c>
      <c r="F15228">
        <v>13032042012</v>
      </c>
      <c r="H15228" t="s">
        <v>80117</v>
      </c>
      <c r="J15228" t="s">
        <v>2689</v>
      </c>
      <c r="K15228" t="s">
        <v>79591</v>
      </c>
      <c r="M15228" t="s">
        <v>8958</v>
      </c>
      <c r="N15228" t="s">
        <v>287</v>
      </c>
      <c r="O15228">
        <v>80504</v>
      </c>
      <c r="P15228" t="s">
        <v>50</v>
      </c>
      <c r="U15228" s="1">
        <v>45463</v>
      </c>
      <c r="V15228" s="1">
        <v>45463</v>
      </c>
      <c r="W15228" s="1">
        <v>45463.4</v>
      </c>
      <c r="X15228" s="1">
        <v>45463.4</v>
      </c>
      <c r="AC15228" t="s">
        <v>53</v>
      </c>
      <c r="AD15228">
        <v>1000000001</v>
      </c>
      <c r="AE15228" s="1">
        <v>39973.351388888892</v>
      </c>
      <c r="AF15228" t="s">
        <v>3377</v>
      </c>
      <c r="AG15228" t="s">
        <v>80119</v>
      </c>
      <c r="AH15228" t="s">
        <v>51</v>
      </c>
      <c r="AJ15228" t="s">
        <v>53</v>
      </c>
      <c r="AK15228" t="s">
        <v>78</v>
      </c>
      <c r="AO15228" t="s">
        <v>51552</v>
      </c>
    </row>
    <row r="15229" spans="1:43" x14ac:dyDescent="0.35">
      <c r="A15229" t="s">
        <v>80120</v>
      </c>
      <c r="B15229" t="s">
        <v>80121</v>
      </c>
      <c r="C15229" t="s">
        <v>3834</v>
      </c>
      <c r="F15229">
        <v>19188956759</v>
      </c>
      <c r="H15229" t="s">
        <v>80120</v>
      </c>
      <c r="J15229" t="s">
        <v>56009</v>
      </c>
      <c r="K15229" t="s">
        <v>80122</v>
      </c>
      <c r="L15229">
        <v>2512095</v>
      </c>
      <c r="M15229" t="s">
        <v>21512</v>
      </c>
      <c r="N15229" t="s">
        <v>22973</v>
      </c>
      <c r="O15229">
        <v>74145</v>
      </c>
      <c r="P15229" t="s">
        <v>50</v>
      </c>
      <c r="U15229" s="1">
        <v>45463</v>
      </c>
      <c r="V15229" s="1">
        <v>45463</v>
      </c>
      <c r="AC15229" t="s">
        <v>53</v>
      </c>
      <c r="AD15229">
        <v>2972407986</v>
      </c>
      <c r="AE15229" s="1">
        <v>44977.394444444442</v>
      </c>
      <c r="AG15229" t="s">
        <v>80123</v>
      </c>
      <c r="AH15229" t="s">
        <v>51</v>
      </c>
      <c r="AJ15229" t="s">
        <v>53</v>
      </c>
      <c r="AO15229" t="s">
        <v>57090</v>
      </c>
    </row>
    <row r="15230" spans="1:43" x14ac:dyDescent="0.35">
      <c r="A15230" t="s">
        <v>80124</v>
      </c>
      <c r="B15230" t="s">
        <v>80125</v>
      </c>
      <c r="C15230" t="s">
        <v>22052</v>
      </c>
      <c r="F15230" t="s">
        <v>80126</v>
      </c>
      <c r="H15230" t="s">
        <v>80124</v>
      </c>
      <c r="J15230" t="s">
        <v>80127</v>
      </c>
      <c r="K15230" t="s">
        <v>80128</v>
      </c>
      <c r="M15230" t="s">
        <v>4583</v>
      </c>
      <c r="N15230" t="s">
        <v>398</v>
      </c>
      <c r="O15230">
        <v>87507</v>
      </c>
      <c r="P15230" t="s">
        <v>50</v>
      </c>
      <c r="U15230" s="1">
        <v>45464</v>
      </c>
      <c r="V15230" s="1">
        <v>45464</v>
      </c>
      <c r="W15230" s="1">
        <v>45464.571527777778</v>
      </c>
      <c r="X15230" s="1">
        <v>45464.571527777778</v>
      </c>
      <c r="AC15230" t="s">
        <v>53</v>
      </c>
      <c r="AD15230">
        <v>2972061846</v>
      </c>
      <c r="AE15230" s="1">
        <v>44636.947222222225</v>
      </c>
      <c r="AF15230" t="s">
        <v>80129</v>
      </c>
      <c r="AG15230" t="s">
        <v>80130</v>
      </c>
      <c r="AH15230" t="s">
        <v>51</v>
      </c>
      <c r="AJ15230" t="s">
        <v>53</v>
      </c>
      <c r="AO15230" t="s">
        <v>57090</v>
      </c>
    </row>
    <row r="15231" spans="1:43" x14ac:dyDescent="0.35">
      <c r="A15231" t="s">
        <v>80131</v>
      </c>
      <c r="B15231" t="s">
        <v>4903</v>
      </c>
      <c r="C15231" t="s">
        <v>4162</v>
      </c>
      <c r="F15231">
        <v>13012684681</v>
      </c>
      <c r="H15231" t="s">
        <v>80131</v>
      </c>
      <c r="J15231" t="s">
        <v>80132</v>
      </c>
      <c r="K15231" t="s">
        <v>80133</v>
      </c>
      <c r="M15231" t="s">
        <v>80134</v>
      </c>
      <c r="N15231" t="s">
        <v>24375</v>
      </c>
      <c r="O15231">
        <v>21545</v>
      </c>
      <c r="P15231" t="s">
        <v>50</v>
      </c>
      <c r="U15231" s="1">
        <v>45464</v>
      </c>
      <c r="V15231" s="1">
        <v>45464</v>
      </c>
      <c r="W15231" s="1">
        <v>45464.490277777775</v>
      </c>
      <c r="X15231" s="1">
        <v>45464.490277777775</v>
      </c>
      <c r="AC15231" t="s">
        <v>53</v>
      </c>
      <c r="AD15231">
        <v>2969505269</v>
      </c>
      <c r="AE15231" s="1">
        <v>38047.524305555555</v>
      </c>
      <c r="AF15231" t="s">
        <v>80135</v>
      </c>
      <c r="AG15231" t="s">
        <v>80136</v>
      </c>
      <c r="AH15231" t="s">
        <v>51</v>
      </c>
      <c r="AJ15231" t="s">
        <v>53</v>
      </c>
      <c r="AK15231" t="s">
        <v>78</v>
      </c>
      <c r="AO15231" t="s">
        <v>5443</v>
      </c>
      <c r="AP15231" s="1">
        <v>45464.500694444447</v>
      </c>
      <c r="AQ15231" s="1">
        <v>45464.498611111114</v>
      </c>
    </row>
    <row r="15232" spans="1:43" x14ac:dyDescent="0.35">
      <c r="A15232" t="s">
        <v>80137</v>
      </c>
      <c r="B15232" t="s">
        <v>31652</v>
      </c>
      <c r="C15232" t="s">
        <v>14893</v>
      </c>
      <c r="F15232">
        <v>15044418555</v>
      </c>
      <c r="H15232" t="s">
        <v>80137</v>
      </c>
      <c r="J15232" t="s">
        <v>80138</v>
      </c>
      <c r="K15232" t="s">
        <v>80139</v>
      </c>
      <c r="M15232" t="s">
        <v>26554</v>
      </c>
      <c r="N15232" t="s">
        <v>287</v>
      </c>
      <c r="O15232">
        <v>81301</v>
      </c>
      <c r="P15232" t="s">
        <v>50</v>
      </c>
      <c r="U15232" s="1">
        <v>45464</v>
      </c>
      <c r="V15232" s="1">
        <v>45464</v>
      </c>
      <c r="W15232" s="1">
        <v>45464.664583333331</v>
      </c>
      <c r="X15232" s="1">
        <v>45464.664583333331</v>
      </c>
      <c r="AC15232" t="s">
        <v>53</v>
      </c>
      <c r="AD15232">
        <v>2973850314</v>
      </c>
      <c r="AE15232" s="1">
        <v>45239.356944444444</v>
      </c>
      <c r="AF15232" t="s">
        <v>80140</v>
      </c>
      <c r="AG15232" t="s">
        <v>80141</v>
      </c>
      <c r="AH15232" t="s">
        <v>51</v>
      </c>
      <c r="AJ15232" t="s">
        <v>53</v>
      </c>
      <c r="AK15232" t="s">
        <v>78</v>
      </c>
      <c r="AO15232" t="s">
        <v>5443</v>
      </c>
      <c r="AP15232" s="1">
        <v>45464.758333333331</v>
      </c>
      <c r="AQ15232" s="1">
        <v>45464.668055555558</v>
      </c>
    </row>
    <row r="15233" spans="1:43" x14ac:dyDescent="0.35">
      <c r="A15233" t="s">
        <v>80142</v>
      </c>
      <c r="B15233" t="s">
        <v>80143</v>
      </c>
      <c r="C15233" t="s">
        <v>97</v>
      </c>
      <c r="F15233" t="s">
        <v>80144</v>
      </c>
      <c r="H15233" t="s">
        <v>80142</v>
      </c>
      <c r="J15233" t="s">
        <v>9017</v>
      </c>
      <c r="K15233" t="s">
        <v>10391</v>
      </c>
      <c r="M15233" t="s">
        <v>2783</v>
      </c>
      <c r="N15233" t="s">
        <v>264</v>
      </c>
      <c r="O15233">
        <v>77095</v>
      </c>
      <c r="P15233" t="s">
        <v>50</v>
      </c>
      <c r="U15233" s="1">
        <v>45464</v>
      </c>
      <c r="V15233" s="1">
        <v>45464</v>
      </c>
      <c r="AC15233" t="s">
        <v>53</v>
      </c>
      <c r="AD15233">
        <v>2969579793</v>
      </c>
      <c r="AE15233" s="1">
        <v>41172.685416666667</v>
      </c>
      <c r="AG15233" t="s">
        <v>80145</v>
      </c>
      <c r="AH15233" t="s">
        <v>51</v>
      </c>
      <c r="AJ15233" t="s">
        <v>53</v>
      </c>
      <c r="AO15233" t="s">
        <v>5443</v>
      </c>
    </row>
    <row r="15234" spans="1:43" x14ac:dyDescent="0.35">
      <c r="A15234" t="s">
        <v>80146</v>
      </c>
      <c r="B15234" t="s">
        <v>80147</v>
      </c>
      <c r="C15234" t="s">
        <v>443</v>
      </c>
      <c r="D15234" t="s">
        <v>5457</v>
      </c>
      <c r="F15234" t="s">
        <v>47</v>
      </c>
      <c r="H15234" t="s">
        <v>80148</v>
      </c>
      <c r="J15234" t="s">
        <v>49</v>
      </c>
      <c r="P15234" t="s">
        <v>50</v>
      </c>
      <c r="U15234" s="1">
        <v>45464</v>
      </c>
      <c r="V15234" s="1">
        <v>45464</v>
      </c>
      <c r="W15234" s="1">
        <v>45464.713888888888</v>
      </c>
      <c r="X15234" s="1">
        <v>45464.713888888888</v>
      </c>
      <c r="AC15234" t="s">
        <v>53</v>
      </c>
      <c r="AD15234">
        <v>1000000000</v>
      </c>
      <c r="AE15234" s="1">
        <v>37295</v>
      </c>
      <c r="AG15234" t="s">
        <v>80149</v>
      </c>
      <c r="AH15234" t="s">
        <v>51</v>
      </c>
      <c r="AJ15234" t="s">
        <v>53</v>
      </c>
      <c r="AO15234" t="s">
        <v>5443</v>
      </c>
      <c r="AP15234" s="1">
        <v>45464.661805555559</v>
      </c>
    </row>
    <row r="15235" spans="1:43" x14ac:dyDescent="0.35">
      <c r="A15235" t="s">
        <v>80150</v>
      </c>
      <c r="B15235" t="s">
        <v>4828</v>
      </c>
      <c r="C15235" t="s">
        <v>3554</v>
      </c>
      <c r="D15235" t="s">
        <v>6109</v>
      </c>
      <c r="F15235" t="s">
        <v>47</v>
      </c>
      <c r="H15235" t="s">
        <v>80151</v>
      </c>
      <c r="J15235" t="s">
        <v>49</v>
      </c>
      <c r="P15235" t="s">
        <v>50</v>
      </c>
      <c r="U15235" s="1">
        <v>45464</v>
      </c>
      <c r="V15235" s="1">
        <v>45464</v>
      </c>
      <c r="W15235" s="1">
        <v>45464.713194444441</v>
      </c>
      <c r="X15235" s="1">
        <v>45464.713194444441</v>
      </c>
      <c r="AC15235" t="s">
        <v>53</v>
      </c>
      <c r="AD15235">
        <v>1000000000</v>
      </c>
      <c r="AE15235" s="1">
        <v>37295</v>
      </c>
      <c r="AG15235" t="s">
        <v>80152</v>
      </c>
      <c r="AH15235" t="s">
        <v>51</v>
      </c>
      <c r="AJ15235" t="s">
        <v>53</v>
      </c>
      <c r="AO15235" t="s">
        <v>5443</v>
      </c>
      <c r="AP15235" s="1">
        <v>45464.64166666667</v>
      </c>
    </row>
    <row r="15236" spans="1:43" x14ac:dyDescent="0.35">
      <c r="A15236" t="s">
        <v>80153</v>
      </c>
      <c r="B15236" t="s">
        <v>41096</v>
      </c>
      <c r="C15236" t="s">
        <v>80154</v>
      </c>
      <c r="F15236">
        <v>19154799921</v>
      </c>
      <c r="H15236" t="s">
        <v>80153</v>
      </c>
      <c r="K15236" t="s">
        <v>80155</v>
      </c>
      <c r="M15236" t="s">
        <v>1811</v>
      </c>
      <c r="N15236" t="s">
        <v>637</v>
      </c>
      <c r="O15236">
        <v>79912</v>
      </c>
      <c r="P15236" t="s">
        <v>50</v>
      </c>
      <c r="U15236" s="1">
        <v>45464</v>
      </c>
      <c r="V15236" s="1">
        <v>45464</v>
      </c>
      <c r="W15236" s="1">
        <v>45464.445833333331</v>
      </c>
      <c r="X15236" s="1">
        <v>45464.445833333331</v>
      </c>
      <c r="AC15236" t="s">
        <v>53</v>
      </c>
      <c r="AD15236">
        <v>1000000001</v>
      </c>
      <c r="AE15236" s="1">
        <v>39973.351388888892</v>
      </c>
      <c r="AF15236" t="s">
        <v>3377</v>
      </c>
      <c r="AG15236" t="s">
        <v>80156</v>
      </c>
      <c r="AH15236" t="s">
        <v>51</v>
      </c>
      <c r="AJ15236" t="s">
        <v>53</v>
      </c>
      <c r="AK15236" t="s">
        <v>78</v>
      </c>
      <c r="AO15236" t="s">
        <v>5443</v>
      </c>
      <c r="AP15236" s="1">
        <v>45464.447916666664</v>
      </c>
    </row>
    <row r="15237" spans="1:43" x14ac:dyDescent="0.35">
      <c r="A15237" t="s">
        <v>80157</v>
      </c>
      <c r="B15237" t="s">
        <v>60188</v>
      </c>
      <c r="C15237" t="s">
        <v>80158</v>
      </c>
      <c r="F15237">
        <v>15627565780</v>
      </c>
      <c r="H15237" t="s">
        <v>80159</v>
      </c>
      <c r="K15237" t="s">
        <v>80160</v>
      </c>
      <c r="L15237">
        <v>16</v>
      </c>
      <c r="M15237" t="s">
        <v>80161</v>
      </c>
      <c r="N15237" t="s">
        <v>6033</v>
      </c>
      <c r="O15237">
        <v>90814</v>
      </c>
      <c r="P15237" t="s">
        <v>50</v>
      </c>
      <c r="U15237" s="1">
        <v>45464</v>
      </c>
      <c r="V15237" s="1">
        <v>45464</v>
      </c>
      <c r="W15237" s="1">
        <v>45464.854166666664</v>
      </c>
      <c r="X15237" s="1">
        <v>45464.854166666664</v>
      </c>
      <c r="AC15237" t="s">
        <v>53</v>
      </c>
      <c r="AD15237">
        <v>1000000001</v>
      </c>
      <c r="AE15237" s="1">
        <v>39973.351388888892</v>
      </c>
      <c r="AF15237" t="s">
        <v>3377</v>
      </c>
      <c r="AG15237" t="s">
        <v>80162</v>
      </c>
      <c r="AH15237" t="s">
        <v>51</v>
      </c>
      <c r="AJ15237" t="s">
        <v>53</v>
      </c>
      <c r="AK15237" t="s">
        <v>78</v>
      </c>
      <c r="AO15237" t="s">
        <v>5443</v>
      </c>
      <c r="AP15237" s="1">
        <v>45464.854166666664</v>
      </c>
    </row>
    <row r="15238" spans="1:43" x14ac:dyDescent="0.35">
      <c r="A15238" t="s">
        <v>80163</v>
      </c>
      <c r="B15238" t="s">
        <v>80164</v>
      </c>
      <c r="C15238" t="s">
        <v>2078</v>
      </c>
      <c r="F15238">
        <v>15053205158</v>
      </c>
      <c r="H15238" t="s">
        <v>80163</v>
      </c>
      <c r="J15238" t="s">
        <v>13198</v>
      </c>
      <c r="K15238" t="s">
        <v>80165</v>
      </c>
      <c r="M15238" t="s">
        <v>2783</v>
      </c>
      <c r="N15238" t="s">
        <v>637</v>
      </c>
      <c r="O15238">
        <v>77208</v>
      </c>
      <c r="P15238" t="s">
        <v>50</v>
      </c>
      <c r="U15238" s="1">
        <v>45464</v>
      </c>
      <c r="V15238" s="1">
        <v>45464</v>
      </c>
      <c r="W15238" s="1">
        <v>45464.431250000001</v>
      </c>
      <c r="X15238" s="1">
        <v>45464.431250000001</v>
      </c>
      <c r="AC15238" t="s">
        <v>53</v>
      </c>
      <c r="AD15238">
        <v>1000000001</v>
      </c>
      <c r="AE15238" s="1">
        <v>39973.351388888892</v>
      </c>
      <c r="AF15238" t="s">
        <v>3377</v>
      </c>
      <c r="AG15238" t="s">
        <v>80166</v>
      </c>
      <c r="AH15238" t="s">
        <v>51</v>
      </c>
      <c r="AJ15238" t="s">
        <v>53</v>
      </c>
      <c r="AK15238" t="s">
        <v>78</v>
      </c>
      <c r="AO15238" t="s">
        <v>51552</v>
      </c>
      <c r="AP15238" s="1">
        <v>45464.533333333333</v>
      </c>
    </row>
    <row r="15239" spans="1:43" x14ac:dyDescent="0.35">
      <c r="A15239" t="s">
        <v>80167</v>
      </c>
      <c r="B15239" t="s">
        <v>80168</v>
      </c>
      <c r="C15239" t="s">
        <v>80169</v>
      </c>
      <c r="F15239">
        <v>18323808800</v>
      </c>
      <c r="H15239" t="s">
        <v>80167</v>
      </c>
      <c r="J15239" t="s">
        <v>80170</v>
      </c>
      <c r="K15239" t="s">
        <v>80171</v>
      </c>
      <c r="M15239" t="s">
        <v>2783</v>
      </c>
      <c r="N15239" t="s">
        <v>637</v>
      </c>
      <c r="O15239">
        <v>77024</v>
      </c>
      <c r="P15239" t="s">
        <v>50</v>
      </c>
      <c r="U15239" s="1">
        <v>45464</v>
      </c>
      <c r="V15239" s="1">
        <v>45464</v>
      </c>
      <c r="AC15239" t="s">
        <v>53</v>
      </c>
      <c r="AD15239">
        <v>1000000001</v>
      </c>
      <c r="AE15239" s="1">
        <v>39973.351388888892</v>
      </c>
      <c r="AG15239" t="s">
        <v>80172</v>
      </c>
      <c r="AH15239" t="s">
        <v>51</v>
      </c>
      <c r="AJ15239" t="s">
        <v>53</v>
      </c>
      <c r="AO15239" t="s">
        <v>5443</v>
      </c>
    </row>
    <row r="15240" spans="1:43" x14ac:dyDescent="0.35">
      <c r="A15240" t="s">
        <v>80173</v>
      </c>
      <c r="B15240" t="s">
        <v>21993</v>
      </c>
      <c r="C15240" t="s">
        <v>38530</v>
      </c>
      <c r="F15240">
        <v>18172713105</v>
      </c>
      <c r="H15240" t="s">
        <v>80173</v>
      </c>
      <c r="K15240" t="s">
        <v>80174</v>
      </c>
      <c r="M15240" t="s">
        <v>47652</v>
      </c>
      <c r="N15240" t="s">
        <v>637</v>
      </c>
      <c r="O15240">
        <v>76177</v>
      </c>
      <c r="P15240" t="s">
        <v>50</v>
      </c>
      <c r="U15240" s="1">
        <v>45464</v>
      </c>
      <c r="V15240" s="1">
        <v>45464</v>
      </c>
      <c r="AC15240" t="s">
        <v>53</v>
      </c>
      <c r="AD15240">
        <v>9999999999</v>
      </c>
      <c r="AE15240" s="1">
        <v>45196</v>
      </c>
      <c r="AG15240" t="s">
        <v>80175</v>
      </c>
      <c r="AH15240" t="s">
        <v>51</v>
      </c>
      <c r="AJ15240" t="s">
        <v>53</v>
      </c>
      <c r="AO15240" t="s">
        <v>57090</v>
      </c>
    </row>
    <row r="15241" spans="1:43" x14ac:dyDescent="0.35">
      <c r="A15241" t="s">
        <v>80176</v>
      </c>
      <c r="B15241" t="s">
        <v>54997</v>
      </c>
      <c r="C15241" t="s">
        <v>309</v>
      </c>
      <c r="D15241" t="s">
        <v>4280</v>
      </c>
      <c r="H15241" t="s">
        <v>80177</v>
      </c>
      <c r="J15241" t="s">
        <v>49</v>
      </c>
      <c r="P15241" t="s">
        <v>50</v>
      </c>
      <c r="U15241" s="1">
        <v>45464</v>
      </c>
      <c r="V15241" s="1">
        <v>45464</v>
      </c>
      <c r="W15241" s="1">
        <v>45464.714583333334</v>
      </c>
      <c r="X15241" s="1">
        <v>45464.714583333334</v>
      </c>
      <c r="AC15241" t="s">
        <v>53</v>
      </c>
      <c r="AD15241">
        <v>1000000000</v>
      </c>
      <c r="AE15241" s="1">
        <v>37295</v>
      </c>
      <c r="AG15241" t="s">
        <v>80178</v>
      </c>
      <c r="AH15241" t="s">
        <v>51</v>
      </c>
      <c r="AJ15241" t="s">
        <v>53</v>
      </c>
      <c r="AO15241" t="s">
        <v>5443</v>
      </c>
      <c r="AP15241" s="1">
        <v>45464.411111111112</v>
      </c>
    </row>
    <row r="15242" spans="1:43" x14ac:dyDescent="0.35">
      <c r="A15242" t="s">
        <v>80179</v>
      </c>
      <c r="B15242" t="s">
        <v>52680</v>
      </c>
      <c r="C15242" t="s">
        <v>89</v>
      </c>
      <c r="F15242">
        <v>19707993176</v>
      </c>
      <c r="H15242" t="s">
        <v>80179</v>
      </c>
      <c r="J15242" t="s">
        <v>80180</v>
      </c>
      <c r="K15242" t="s">
        <v>80181</v>
      </c>
      <c r="M15242" t="s">
        <v>40733</v>
      </c>
      <c r="N15242" t="s">
        <v>287</v>
      </c>
      <c r="O15242">
        <v>81328</v>
      </c>
      <c r="P15242" t="s">
        <v>50</v>
      </c>
      <c r="U15242" s="1">
        <v>45464</v>
      </c>
      <c r="V15242" s="1">
        <v>45464</v>
      </c>
      <c r="W15242" s="1">
        <v>45464.343055555553</v>
      </c>
      <c r="X15242" s="1">
        <v>45464.343055555553</v>
      </c>
      <c r="AC15242" t="s">
        <v>53</v>
      </c>
      <c r="AD15242">
        <v>2969755157</v>
      </c>
      <c r="AE15242" s="1">
        <v>42971.501388888886</v>
      </c>
      <c r="AF15242" t="s">
        <v>80182</v>
      </c>
      <c r="AG15242" t="s">
        <v>80183</v>
      </c>
      <c r="AH15242" t="s">
        <v>51</v>
      </c>
      <c r="AJ15242" t="s">
        <v>53</v>
      </c>
      <c r="AK15242" t="s">
        <v>78</v>
      </c>
      <c r="AO15242" t="s">
        <v>5443</v>
      </c>
      <c r="AP15242" s="1">
        <v>45464.365972222222</v>
      </c>
      <c r="AQ15242" s="1">
        <v>45464.366666666669</v>
      </c>
    </row>
    <row r="15243" spans="1:43" x14ac:dyDescent="0.35">
      <c r="A15243" t="s">
        <v>80184</v>
      </c>
      <c r="B15243" t="s">
        <v>80185</v>
      </c>
      <c r="C15243" t="s">
        <v>7237</v>
      </c>
      <c r="F15243">
        <v>17143632660</v>
      </c>
      <c r="H15243" t="s">
        <v>80184</v>
      </c>
      <c r="K15243" t="s">
        <v>80186</v>
      </c>
      <c r="M15243" t="s">
        <v>80187</v>
      </c>
      <c r="N15243" t="s">
        <v>6033</v>
      </c>
      <c r="O15243">
        <v>92882</v>
      </c>
      <c r="P15243" t="s">
        <v>50</v>
      </c>
      <c r="U15243" s="1">
        <v>45464</v>
      </c>
      <c r="V15243" s="1">
        <v>45464</v>
      </c>
      <c r="W15243" s="1">
        <v>45464.913888888892</v>
      </c>
      <c r="X15243" s="1">
        <v>45464.913888888892</v>
      </c>
      <c r="AC15243" t="s">
        <v>53</v>
      </c>
      <c r="AD15243">
        <v>1000000001</v>
      </c>
      <c r="AE15243" s="1">
        <v>39973.351388888892</v>
      </c>
      <c r="AF15243" t="s">
        <v>3377</v>
      </c>
      <c r="AG15243" t="s">
        <v>80188</v>
      </c>
      <c r="AH15243" t="s">
        <v>51</v>
      </c>
      <c r="AJ15243" t="s">
        <v>53</v>
      </c>
      <c r="AK15243" t="s">
        <v>78</v>
      </c>
      <c r="AO15243" t="s">
        <v>5443</v>
      </c>
      <c r="AP15243" s="1">
        <v>45464.914583333331</v>
      </c>
    </row>
    <row r="15244" spans="1:43" x14ac:dyDescent="0.35">
      <c r="A15244" t="s">
        <v>80189</v>
      </c>
      <c r="B15244" t="s">
        <v>37004</v>
      </c>
      <c r="C15244" t="s">
        <v>3191</v>
      </c>
      <c r="F15244">
        <v>15756405451</v>
      </c>
      <c r="H15244" t="s">
        <v>80189</v>
      </c>
      <c r="J15244" t="s">
        <v>80190</v>
      </c>
      <c r="K15244" t="s">
        <v>80191</v>
      </c>
      <c r="M15244" t="s">
        <v>80192</v>
      </c>
      <c r="N15244" t="s">
        <v>8265</v>
      </c>
      <c r="O15244">
        <v>83642</v>
      </c>
      <c r="P15244" t="s">
        <v>50</v>
      </c>
      <c r="U15244" s="1">
        <v>45465</v>
      </c>
      <c r="V15244" s="1">
        <v>45465</v>
      </c>
      <c r="W15244" s="1">
        <v>45465.682638888888</v>
      </c>
      <c r="X15244" s="1">
        <v>45465.682638888888</v>
      </c>
      <c r="AC15244" t="s">
        <v>53</v>
      </c>
      <c r="AD15244">
        <v>1000000001</v>
      </c>
      <c r="AE15244" s="1">
        <v>39973.351388888892</v>
      </c>
      <c r="AF15244" t="s">
        <v>3377</v>
      </c>
      <c r="AG15244" t="s">
        <v>80193</v>
      </c>
      <c r="AH15244" t="s">
        <v>51</v>
      </c>
      <c r="AJ15244" t="s">
        <v>53</v>
      </c>
      <c r="AK15244" t="s">
        <v>78</v>
      </c>
      <c r="AO15244" t="s">
        <v>5443</v>
      </c>
      <c r="AP15244" s="1">
        <v>45469.941666666666</v>
      </c>
      <c r="AQ15244" s="1">
        <v>45465.703472222223</v>
      </c>
    </row>
    <row r="15245" spans="1:43" x14ac:dyDescent="0.35">
      <c r="A15245" t="s">
        <v>80194</v>
      </c>
      <c r="B15245" t="s">
        <v>7109</v>
      </c>
      <c r="C15245" t="s">
        <v>5108</v>
      </c>
      <c r="F15245" t="s">
        <v>80195</v>
      </c>
      <c r="H15245" t="s">
        <v>80194</v>
      </c>
      <c r="J15245" t="s">
        <v>7961</v>
      </c>
      <c r="K15245" t="s">
        <v>7962</v>
      </c>
      <c r="L15245" t="s">
        <v>7963</v>
      </c>
      <c r="M15245" t="s">
        <v>7964</v>
      </c>
      <c r="N15245" t="s">
        <v>264</v>
      </c>
      <c r="O15245">
        <v>78701</v>
      </c>
      <c r="P15245" t="s">
        <v>50</v>
      </c>
      <c r="U15245" s="1">
        <v>45466</v>
      </c>
      <c r="V15245" s="1">
        <v>45466</v>
      </c>
      <c r="AC15245" t="s">
        <v>53</v>
      </c>
      <c r="AD15245">
        <v>2969702039</v>
      </c>
      <c r="AE15245" s="1">
        <v>42528.619444444441</v>
      </c>
      <c r="AG15245" t="s">
        <v>80196</v>
      </c>
      <c r="AH15245" t="s">
        <v>51</v>
      </c>
      <c r="AJ15245" t="s">
        <v>53</v>
      </c>
      <c r="AO15245" t="s">
        <v>5443</v>
      </c>
    </row>
    <row r="15246" spans="1:43" x14ac:dyDescent="0.35">
      <c r="A15246" t="s">
        <v>80197</v>
      </c>
      <c r="B15246" t="s">
        <v>822</v>
      </c>
      <c r="C15246" t="s">
        <v>5456</v>
      </c>
      <c r="F15246" t="s">
        <v>80198</v>
      </c>
      <c r="H15246" t="s">
        <v>80197</v>
      </c>
      <c r="J15246" t="s">
        <v>80199</v>
      </c>
      <c r="K15246" t="s">
        <v>80200</v>
      </c>
      <c r="M15246" t="s">
        <v>80201</v>
      </c>
      <c r="N15246" t="s">
        <v>5925</v>
      </c>
      <c r="O15246">
        <v>16105</v>
      </c>
      <c r="P15246" t="s">
        <v>50</v>
      </c>
      <c r="U15246" s="1">
        <v>45466</v>
      </c>
      <c r="V15246" s="1">
        <v>45466</v>
      </c>
      <c r="AC15246" t="s">
        <v>53</v>
      </c>
      <c r="AD15246">
        <v>2969974381</v>
      </c>
      <c r="AE15246" s="1">
        <v>43977.416666666664</v>
      </c>
      <c r="AG15246" t="s">
        <v>80202</v>
      </c>
      <c r="AH15246" t="s">
        <v>51</v>
      </c>
      <c r="AJ15246" t="s">
        <v>53</v>
      </c>
      <c r="AO15246" t="s">
        <v>5443</v>
      </c>
    </row>
    <row r="15247" spans="1:43" x14ac:dyDescent="0.35">
      <c r="A15247" t="s">
        <v>80203</v>
      </c>
      <c r="B15247" t="s">
        <v>80204</v>
      </c>
      <c r="C15247" t="s">
        <v>3554</v>
      </c>
      <c r="F15247">
        <v>16143324176</v>
      </c>
      <c r="H15247" t="s">
        <v>80203</v>
      </c>
      <c r="J15247" t="s">
        <v>80205</v>
      </c>
      <c r="K15247" t="s">
        <v>80206</v>
      </c>
      <c r="M15247" t="s">
        <v>78454</v>
      </c>
      <c r="N15247" t="s">
        <v>287</v>
      </c>
      <c r="O15247">
        <v>80439</v>
      </c>
      <c r="P15247" t="s">
        <v>50</v>
      </c>
      <c r="U15247" s="1">
        <v>45466</v>
      </c>
      <c r="V15247" s="1">
        <v>45466</v>
      </c>
      <c r="W15247" s="1">
        <v>45466.585416666669</v>
      </c>
      <c r="X15247" s="1">
        <v>45466.585416666669</v>
      </c>
      <c r="AC15247" t="s">
        <v>53</v>
      </c>
      <c r="AD15247">
        <v>1000000001</v>
      </c>
      <c r="AE15247" s="1">
        <v>39973.351388888892</v>
      </c>
      <c r="AF15247" t="s">
        <v>3377</v>
      </c>
      <c r="AG15247" t="s">
        <v>80207</v>
      </c>
      <c r="AH15247" t="s">
        <v>51</v>
      </c>
      <c r="AJ15247" t="s">
        <v>53</v>
      </c>
      <c r="AK15247" t="s">
        <v>78</v>
      </c>
      <c r="AO15247" t="s">
        <v>51552</v>
      </c>
    </row>
    <row r="15248" spans="1:43" x14ac:dyDescent="0.35">
      <c r="A15248" t="s">
        <v>80208</v>
      </c>
      <c r="B15248" t="s">
        <v>80209</v>
      </c>
      <c r="C15248" t="s">
        <v>5318</v>
      </c>
      <c r="F15248">
        <v>19706407612</v>
      </c>
      <c r="H15248" t="s">
        <v>80208</v>
      </c>
      <c r="J15248" t="s">
        <v>80210</v>
      </c>
      <c r="K15248" t="s">
        <v>80211</v>
      </c>
      <c r="M15248" t="s">
        <v>79892</v>
      </c>
      <c r="N15248" t="s">
        <v>287</v>
      </c>
      <c r="O15248">
        <v>81323</v>
      </c>
      <c r="P15248" t="s">
        <v>50</v>
      </c>
      <c r="U15248" s="1">
        <v>45466</v>
      </c>
      <c r="V15248" s="1">
        <v>45466</v>
      </c>
      <c r="W15248" s="1">
        <v>45466.76458333333</v>
      </c>
      <c r="X15248" s="1">
        <v>45466.76458333333</v>
      </c>
      <c r="AC15248" t="s">
        <v>53</v>
      </c>
      <c r="AD15248">
        <v>1000000001</v>
      </c>
      <c r="AE15248" s="1">
        <v>39973.351388888892</v>
      </c>
      <c r="AF15248" t="s">
        <v>3377</v>
      </c>
      <c r="AG15248" t="s">
        <v>80212</v>
      </c>
      <c r="AH15248" t="s">
        <v>51</v>
      </c>
      <c r="AJ15248" t="s">
        <v>53</v>
      </c>
      <c r="AK15248" t="s">
        <v>78</v>
      </c>
      <c r="AO15248" t="s">
        <v>51552</v>
      </c>
    </row>
    <row r="15249" spans="1:43" x14ac:dyDescent="0.35">
      <c r="A15249" t="s">
        <v>80213</v>
      </c>
      <c r="B15249" t="s">
        <v>80214</v>
      </c>
      <c r="C15249" t="s">
        <v>80215</v>
      </c>
      <c r="F15249">
        <v>19702494382</v>
      </c>
      <c r="H15249" t="s">
        <v>80213</v>
      </c>
      <c r="J15249" t="s">
        <v>48811</v>
      </c>
      <c r="K15249" t="s">
        <v>80216</v>
      </c>
      <c r="M15249" t="s">
        <v>45775</v>
      </c>
      <c r="N15249" t="s">
        <v>287</v>
      </c>
      <c r="O15249">
        <v>81401</v>
      </c>
      <c r="P15249" t="s">
        <v>50</v>
      </c>
      <c r="U15249" s="1">
        <v>45467</v>
      </c>
      <c r="V15249" s="1">
        <v>45467</v>
      </c>
      <c r="W15249" s="1">
        <v>45467.55</v>
      </c>
      <c r="X15249" s="1">
        <v>45467.55</v>
      </c>
      <c r="AC15249" t="s">
        <v>53</v>
      </c>
      <c r="AD15249">
        <v>2969608302</v>
      </c>
      <c r="AE15249" s="1">
        <v>41655.720138888886</v>
      </c>
      <c r="AF15249" t="s">
        <v>48813</v>
      </c>
      <c r="AG15249" t="s">
        <v>80217</v>
      </c>
      <c r="AH15249" t="s">
        <v>51</v>
      </c>
      <c r="AJ15249" t="s">
        <v>53</v>
      </c>
      <c r="AK15249" t="s">
        <v>78</v>
      </c>
      <c r="AO15249" t="s">
        <v>5443</v>
      </c>
      <c r="AP15249" s="1">
        <v>45471.361111111109</v>
      </c>
    </row>
    <row r="15250" spans="1:43" x14ac:dyDescent="0.35">
      <c r="A15250" t="s">
        <v>80218</v>
      </c>
      <c r="B15250" t="s">
        <v>17061</v>
      </c>
      <c r="C15250" t="s">
        <v>1499</v>
      </c>
      <c r="F15250">
        <v>19039223210</v>
      </c>
      <c r="H15250" t="s">
        <v>80218</v>
      </c>
      <c r="J15250" t="s">
        <v>80219</v>
      </c>
      <c r="K15250" t="s">
        <v>80220</v>
      </c>
      <c r="M15250" t="s">
        <v>80221</v>
      </c>
      <c r="N15250" t="s">
        <v>637</v>
      </c>
      <c r="O15250">
        <v>79381</v>
      </c>
      <c r="P15250" t="s">
        <v>50</v>
      </c>
      <c r="U15250" s="1">
        <v>45467</v>
      </c>
      <c r="V15250" s="1">
        <v>45467</v>
      </c>
      <c r="W15250" s="1">
        <v>45467.790972222225</v>
      </c>
      <c r="X15250" s="1">
        <v>45467.790972222225</v>
      </c>
      <c r="AC15250" t="s">
        <v>53</v>
      </c>
      <c r="AD15250">
        <v>1000000001</v>
      </c>
      <c r="AE15250" s="1">
        <v>39973.351388888892</v>
      </c>
      <c r="AF15250" t="s">
        <v>3377</v>
      </c>
      <c r="AG15250" t="s">
        <v>80222</v>
      </c>
      <c r="AH15250" t="s">
        <v>51</v>
      </c>
      <c r="AJ15250" t="s">
        <v>53</v>
      </c>
      <c r="AK15250" t="s">
        <v>78</v>
      </c>
      <c r="AO15250" t="s">
        <v>5443</v>
      </c>
      <c r="AP15250" s="1">
        <v>45467.790277777778</v>
      </c>
      <c r="AQ15250" s="1">
        <v>45451.822222222225</v>
      </c>
    </row>
    <row r="15251" spans="1:43" x14ac:dyDescent="0.35">
      <c r="A15251" t="s">
        <v>80223</v>
      </c>
      <c r="B15251" t="s">
        <v>20538</v>
      </c>
      <c r="C15251" t="s">
        <v>46424</v>
      </c>
      <c r="H15251" t="s">
        <v>80223</v>
      </c>
      <c r="J15251" t="s">
        <v>46425</v>
      </c>
      <c r="U15251" s="1">
        <v>45467</v>
      </c>
      <c r="V15251" s="1">
        <v>45467</v>
      </c>
      <c r="W15251" s="1">
        <v>45467.679861111108</v>
      </c>
      <c r="X15251" s="1">
        <v>45467.679861111108</v>
      </c>
      <c r="AC15251" t="s">
        <v>53</v>
      </c>
      <c r="AD15251">
        <v>2972038648</v>
      </c>
      <c r="AE15251" s="1">
        <v>44516.15902777778</v>
      </c>
      <c r="AF15251" t="s">
        <v>46426</v>
      </c>
      <c r="AG15251" t="s">
        <v>80224</v>
      </c>
      <c r="AH15251" t="s">
        <v>51</v>
      </c>
      <c r="AJ15251" t="s">
        <v>53</v>
      </c>
      <c r="AO15251" t="s">
        <v>5443</v>
      </c>
      <c r="AP15251" s="1">
        <v>45467.67083333333</v>
      </c>
    </row>
    <row r="15252" spans="1:43" x14ac:dyDescent="0.35">
      <c r="A15252" t="s">
        <v>80225</v>
      </c>
      <c r="B15252" t="s">
        <v>20915</v>
      </c>
      <c r="C15252" t="s">
        <v>302</v>
      </c>
      <c r="F15252" t="s">
        <v>80226</v>
      </c>
      <c r="H15252" t="s">
        <v>80225</v>
      </c>
      <c r="J15252" t="s">
        <v>80227</v>
      </c>
      <c r="K15252" t="s">
        <v>80228</v>
      </c>
      <c r="M15252" t="s">
        <v>5343</v>
      </c>
      <c r="N15252" t="s">
        <v>798</v>
      </c>
      <c r="O15252">
        <v>79706</v>
      </c>
      <c r="P15252" t="s">
        <v>50</v>
      </c>
      <c r="U15252" s="1">
        <v>45467</v>
      </c>
      <c r="V15252" s="1">
        <v>45467</v>
      </c>
      <c r="AC15252" t="s">
        <v>53</v>
      </c>
      <c r="AD15252">
        <v>2969936596</v>
      </c>
      <c r="AE15252" s="1">
        <v>43810.48333333333</v>
      </c>
      <c r="AG15252" t="s">
        <v>80229</v>
      </c>
      <c r="AH15252" t="s">
        <v>51</v>
      </c>
      <c r="AJ15252" t="s">
        <v>53</v>
      </c>
      <c r="AO15252" t="s">
        <v>5443</v>
      </c>
    </row>
    <row r="15253" spans="1:43" x14ac:dyDescent="0.35">
      <c r="A15253" t="s">
        <v>80230</v>
      </c>
      <c r="B15253" t="s">
        <v>2339</v>
      </c>
      <c r="C15253" t="s">
        <v>80231</v>
      </c>
      <c r="F15253">
        <v>19703015343</v>
      </c>
      <c r="H15253" t="s">
        <v>80232</v>
      </c>
      <c r="J15253" t="s">
        <v>9017</v>
      </c>
      <c r="K15253" t="s">
        <v>80233</v>
      </c>
      <c r="M15253" t="s">
        <v>18017</v>
      </c>
      <c r="N15253" t="s">
        <v>287</v>
      </c>
      <c r="O15253">
        <v>80631</v>
      </c>
      <c r="P15253" t="s">
        <v>50</v>
      </c>
      <c r="U15253" s="1">
        <v>45467</v>
      </c>
      <c r="V15253" s="1">
        <v>45467</v>
      </c>
      <c r="W15253" s="1">
        <v>45467.477777777778</v>
      </c>
      <c r="X15253" s="1">
        <v>45467.477777777778</v>
      </c>
      <c r="AC15253" t="s">
        <v>53</v>
      </c>
      <c r="AD15253">
        <v>2969579793</v>
      </c>
      <c r="AE15253" s="1">
        <v>41172.685416666667</v>
      </c>
      <c r="AF15253" t="s">
        <v>10392</v>
      </c>
      <c r="AG15253" t="s">
        <v>80234</v>
      </c>
      <c r="AH15253" t="s">
        <v>51</v>
      </c>
      <c r="AJ15253" t="s">
        <v>53</v>
      </c>
      <c r="AO15253" t="s">
        <v>5443</v>
      </c>
      <c r="AP15253" s="1">
        <v>45476.53402777778</v>
      </c>
    </row>
    <row r="15254" spans="1:43" x14ac:dyDescent="0.35">
      <c r="A15254" t="s">
        <v>80235</v>
      </c>
      <c r="B15254" t="s">
        <v>80236</v>
      </c>
      <c r="C15254" t="s">
        <v>1052</v>
      </c>
      <c r="F15254">
        <v>14057616051</v>
      </c>
      <c r="H15254" t="s">
        <v>80237</v>
      </c>
      <c r="J15254" t="s">
        <v>4293</v>
      </c>
      <c r="K15254" t="s">
        <v>26566</v>
      </c>
      <c r="M15254" t="s">
        <v>11083</v>
      </c>
      <c r="N15254" t="s">
        <v>637</v>
      </c>
      <c r="O15254">
        <v>79706</v>
      </c>
      <c r="P15254" t="s">
        <v>50</v>
      </c>
      <c r="U15254" s="1">
        <v>45467</v>
      </c>
      <c r="V15254" s="1">
        <v>45467</v>
      </c>
      <c r="W15254" s="1">
        <v>45467.564583333333</v>
      </c>
      <c r="X15254" s="1">
        <v>45467.564583333333</v>
      </c>
      <c r="AC15254" t="s">
        <v>53</v>
      </c>
      <c r="AD15254">
        <v>2969634929</v>
      </c>
      <c r="AE15254" s="1">
        <v>41799.665972222225</v>
      </c>
      <c r="AF15254" t="s">
        <v>4296</v>
      </c>
      <c r="AG15254" t="s">
        <v>80238</v>
      </c>
      <c r="AH15254" t="s">
        <v>51</v>
      </c>
      <c r="AJ15254" t="s">
        <v>53</v>
      </c>
      <c r="AK15254" t="s">
        <v>78</v>
      </c>
      <c r="AO15254" t="s">
        <v>5443</v>
      </c>
      <c r="AP15254" s="1">
        <v>45468.427083333336</v>
      </c>
    </row>
    <row r="15255" spans="1:43" x14ac:dyDescent="0.35">
      <c r="A15255" t="s">
        <v>80239</v>
      </c>
      <c r="B15255" t="s">
        <v>793</v>
      </c>
      <c r="C15255" t="s">
        <v>1614</v>
      </c>
      <c r="F15255">
        <v>12105502556</v>
      </c>
      <c r="H15255" t="s">
        <v>80240</v>
      </c>
      <c r="J15255" t="s">
        <v>4293</v>
      </c>
      <c r="K15255" t="s">
        <v>80241</v>
      </c>
      <c r="M15255" t="s">
        <v>80242</v>
      </c>
      <c r="N15255" t="s">
        <v>637</v>
      </c>
      <c r="O15255">
        <v>78108</v>
      </c>
      <c r="P15255" t="s">
        <v>50</v>
      </c>
      <c r="U15255" s="1">
        <v>45467</v>
      </c>
      <c r="V15255" s="1">
        <v>45467</v>
      </c>
      <c r="W15255" s="1">
        <v>45467.493055555555</v>
      </c>
      <c r="X15255" s="1">
        <v>45467.493055555555</v>
      </c>
      <c r="AC15255" t="s">
        <v>53</v>
      </c>
      <c r="AD15255">
        <v>2969634929</v>
      </c>
      <c r="AE15255" s="1">
        <v>41799.665972222225</v>
      </c>
      <c r="AF15255" t="s">
        <v>4296</v>
      </c>
      <c r="AG15255" t="s">
        <v>80243</v>
      </c>
      <c r="AH15255" t="s">
        <v>51</v>
      </c>
      <c r="AJ15255" t="s">
        <v>53</v>
      </c>
      <c r="AK15255" t="s">
        <v>78</v>
      </c>
      <c r="AO15255" t="s">
        <v>5443</v>
      </c>
    </row>
    <row r="15256" spans="1:43" x14ac:dyDescent="0.35">
      <c r="A15256" t="s">
        <v>80244</v>
      </c>
      <c r="B15256" t="s">
        <v>9764</v>
      </c>
      <c r="C15256" t="s">
        <v>530</v>
      </c>
      <c r="F15256">
        <v>14329233131</v>
      </c>
      <c r="H15256" t="s">
        <v>80245</v>
      </c>
      <c r="J15256" t="s">
        <v>4293</v>
      </c>
      <c r="K15256" t="s">
        <v>79934</v>
      </c>
      <c r="M15256" t="s">
        <v>2652</v>
      </c>
      <c r="N15256" t="s">
        <v>637</v>
      </c>
      <c r="O15256">
        <v>76945</v>
      </c>
      <c r="P15256" t="s">
        <v>50</v>
      </c>
      <c r="U15256" s="1">
        <v>45467</v>
      </c>
      <c r="V15256" s="1">
        <v>45467</v>
      </c>
      <c r="W15256" s="1">
        <v>45467.489583333336</v>
      </c>
      <c r="X15256" s="1">
        <v>45467.489583333336</v>
      </c>
      <c r="AC15256" t="s">
        <v>53</v>
      </c>
      <c r="AD15256">
        <v>2969634929</v>
      </c>
      <c r="AE15256" s="1">
        <v>41799.665972222225</v>
      </c>
      <c r="AF15256" t="s">
        <v>4296</v>
      </c>
      <c r="AG15256" t="s">
        <v>80246</v>
      </c>
      <c r="AH15256" t="s">
        <v>51</v>
      </c>
      <c r="AJ15256" t="s">
        <v>53</v>
      </c>
      <c r="AK15256" t="s">
        <v>78</v>
      </c>
      <c r="AO15256" t="s">
        <v>5443</v>
      </c>
      <c r="AP15256" s="1">
        <v>45467.489583333336</v>
      </c>
    </row>
    <row r="15257" spans="1:43" x14ac:dyDescent="0.35">
      <c r="A15257" t="s">
        <v>80247</v>
      </c>
      <c r="B15257" t="s">
        <v>80248</v>
      </c>
      <c r="C15257" t="s">
        <v>3185</v>
      </c>
      <c r="F15257">
        <v>17203186722</v>
      </c>
      <c r="H15257" t="s">
        <v>80247</v>
      </c>
      <c r="J15257" t="s">
        <v>4293</v>
      </c>
      <c r="K15257" t="s">
        <v>77027</v>
      </c>
      <c r="M15257" t="s">
        <v>15792</v>
      </c>
      <c r="N15257" t="s">
        <v>287</v>
      </c>
      <c r="O15257">
        <v>80640</v>
      </c>
      <c r="P15257" t="s">
        <v>50</v>
      </c>
      <c r="U15257" s="1">
        <v>45467</v>
      </c>
      <c r="V15257" s="1">
        <v>45467</v>
      </c>
      <c r="W15257" s="1">
        <v>45467.488194444442</v>
      </c>
      <c r="X15257" s="1">
        <v>45467.488194444442</v>
      </c>
      <c r="AC15257" t="s">
        <v>53</v>
      </c>
      <c r="AD15257">
        <v>2969634929</v>
      </c>
      <c r="AE15257" s="1">
        <v>41799.665972222225</v>
      </c>
      <c r="AF15257" t="s">
        <v>4296</v>
      </c>
      <c r="AG15257" t="s">
        <v>80249</v>
      </c>
      <c r="AH15257" t="s">
        <v>51</v>
      </c>
      <c r="AJ15257" t="s">
        <v>53</v>
      </c>
      <c r="AK15257" t="s">
        <v>78</v>
      </c>
      <c r="AO15257" t="s">
        <v>5443</v>
      </c>
      <c r="AP15257" s="1">
        <v>45467.486111111109</v>
      </c>
    </row>
    <row r="15258" spans="1:43" x14ac:dyDescent="0.35">
      <c r="A15258" t="s">
        <v>80250</v>
      </c>
      <c r="B15258" t="s">
        <v>80251</v>
      </c>
      <c r="C15258" t="s">
        <v>80252</v>
      </c>
      <c r="F15258" t="s">
        <v>80253</v>
      </c>
      <c r="H15258" t="s">
        <v>80254</v>
      </c>
      <c r="J15258" t="s">
        <v>4293</v>
      </c>
      <c r="K15258" t="s">
        <v>50071</v>
      </c>
      <c r="M15258" t="s">
        <v>11083</v>
      </c>
      <c r="N15258" t="s">
        <v>798</v>
      </c>
      <c r="O15258">
        <v>79706</v>
      </c>
      <c r="P15258" t="s">
        <v>50</v>
      </c>
      <c r="U15258" s="1">
        <v>45467</v>
      </c>
      <c r="V15258" s="1">
        <v>45467</v>
      </c>
      <c r="W15258" s="1">
        <v>45467.48541666667</v>
      </c>
      <c r="X15258" s="1">
        <v>45467.48541666667</v>
      </c>
      <c r="AC15258" t="s">
        <v>53</v>
      </c>
      <c r="AD15258">
        <v>2969634929</v>
      </c>
      <c r="AE15258" s="1">
        <v>41799.665972222225</v>
      </c>
      <c r="AF15258" t="s">
        <v>4296</v>
      </c>
      <c r="AG15258" t="s">
        <v>80255</v>
      </c>
      <c r="AH15258" t="s">
        <v>51</v>
      </c>
      <c r="AJ15258" t="s">
        <v>53</v>
      </c>
      <c r="AK15258" t="s">
        <v>78</v>
      </c>
      <c r="AO15258" t="s">
        <v>5443</v>
      </c>
      <c r="AP15258" s="1">
        <v>45468.603472222225</v>
      </c>
    </row>
    <row r="15259" spans="1:43" x14ac:dyDescent="0.35">
      <c r="A15259" t="s">
        <v>80256</v>
      </c>
      <c r="B15259" t="s">
        <v>10550</v>
      </c>
      <c r="C15259" t="s">
        <v>19636</v>
      </c>
      <c r="F15259" t="s">
        <v>80257</v>
      </c>
      <c r="H15259" t="s">
        <v>80258</v>
      </c>
      <c r="J15259" t="s">
        <v>4293</v>
      </c>
      <c r="K15259" t="s">
        <v>80259</v>
      </c>
      <c r="M15259" t="s">
        <v>80260</v>
      </c>
      <c r="N15259" t="s">
        <v>686</v>
      </c>
      <c r="O15259">
        <v>84078</v>
      </c>
      <c r="P15259" t="s">
        <v>50</v>
      </c>
      <c r="U15259" s="1">
        <v>45467</v>
      </c>
      <c r="V15259" s="1">
        <v>45467</v>
      </c>
      <c r="W15259" s="1">
        <v>45467.484722222223</v>
      </c>
      <c r="X15259" s="1">
        <v>45467.484722222223</v>
      </c>
      <c r="AC15259" t="s">
        <v>53</v>
      </c>
      <c r="AD15259">
        <v>2969634929</v>
      </c>
      <c r="AE15259" s="1">
        <v>41799.665972222225</v>
      </c>
      <c r="AF15259" t="s">
        <v>4296</v>
      </c>
      <c r="AG15259" t="s">
        <v>80261</v>
      </c>
      <c r="AH15259" t="s">
        <v>51</v>
      </c>
      <c r="AJ15259" t="s">
        <v>53</v>
      </c>
      <c r="AK15259" t="s">
        <v>78</v>
      </c>
      <c r="AO15259" t="s">
        <v>5443</v>
      </c>
      <c r="AP15259" s="1">
        <v>45467.479166666664</v>
      </c>
    </row>
    <row r="15260" spans="1:43" x14ac:dyDescent="0.35">
      <c r="A15260" t="s">
        <v>80262</v>
      </c>
      <c r="B15260" t="s">
        <v>52547</v>
      </c>
      <c r="C15260" t="s">
        <v>303</v>
      </c>
      <c r="F15260">
        <v>17073186239</v>
      </c>
      <c r="H15260" t="s">
        <v>80263</v>
      </c>
      <c r="J15260" t="s">
        <v>4293</v>
      </c>
      <c r="K15260" t="s">
        <v>80241</v>
      </c>
      <c r="M15260" t="s">
        <v>80264</v>
      </c>
      <c r="N15260" t="s">
        <v>637</v>
      </c>
      <c r="O15260">
        <v>78108</v>
      </c>
      <c r="P15260" t="s">
        <v>50</v>
      </c>
      <c r="U15260" s="1">
        <v>45467</v>
      </c>
      <c r="V15260" s="1">
        <v>45467</v>
      </c>
      <c r="W15260" s="1">
        <v>45467.48333333333</v>
      </c>
      <c r="X15260" s="1">
        <v>45467.48333333333</v>
      </c>
      <c r="AC15260" t="s">
        <v>53</v>
      </c>
      <c r="AD15260">
        <v>2969634929</v>
      </c>
      <c r="AE15260" s="1">
        <v>41799.665972222225</v>
      </c>
      <c r="AF15260" t="s">
        <v>4296</v>
      </c>
      <c r="AG15260" t="s">
        <v>80265</v>
      </c>
      <c r="AH15260" t="s">
        <v>51</v>
      </c>
      <c r="AJ15260" t="s">
        <v>53</v>
      </c>
      <c r="AK15260" t="s">
        <v>78</v>
      </c>
      <c r="AO15260" t="s">
        <v>5443</v>
      </c>
      <c r="AP15260" s="1">
        <v>45467.480555555558</v>
      </c>
    </row>
    <row r="15261" spans="1:43" x14ac:dyDescent="0.35">
      <c r="A15261" t="s">
        <v>80266</v>
      </c>
      <c r="B15261" t="s">
        <v>8926</v>
      </c>
      <c r="C15261" t="s">
        <v>1728</v>
      </c>
      <c r="F15261" t="s">
        <v>47</v>
      </c>
      <c r="H15261" t="s">
        <v>80267</v>
      </c>
      <c r="J15261" t="s">
        <v>49</v>
      </c>
      <c r="P15261" t="s">
        <v>50</v>
      </c>
      <c r="U15261" s="1">
        <v>45467</v>
      </c>
      <c r="V15261" s="1">
        <v>45467</v>
      </c>
      <c r="W15261" s="1">
        <v>45467.727777777778</v>
      </c>
      <c r="X15261" s="1">
        <v>45467.727777777778</v>
      </c>
      <c r="AC15261" t="s">
        <v>53</v>
      </c>
      <c r="AD15261">
        <v>1000000000</v>
      </c>
      <c r="AE15261" s="1">
        <v>37295</v>
      </c>
      <c r="AG15261" t="s">
        <v>80268</v>
      </c>
      <c r="AH15261" t="s">
        <v>51</v>
      </c>
      <c r="AJ15261" t="s">
        <v>53</v>
      </c>
      <c r="AO15261" t="s">
        <v>5443</v>
      </c>
      <c r="AP15261" s="1">
        <v>45467.614583333336</v>
      </c>
    </row>
    <row r="15262" spans="1:43" x14ac:dyDescent="0.35">
      <c r="A15262" t="s">
        <v>80269</v>
      </c>
      <c r="B15262" t="s">
        <v>37431</v>
      </c>
      <c r="C15262" t="s">
        <v>2980</v>
      </c>
      <c r="F15262" t="s">
        <v>47</v>
      </c>
      <c r="H15262" t="s">
        <v>80270</v>
      </c>
      <c r="J15262" t="s">
        <v>49</v>
      </c>
      <c r="P15262" t="s">
        <v>50</v>
      </c>
      <c r="U15262" s="1">
        <v>45467</v>
      </c>
      <c r="V15262" s="1">
        <v>45467</v>
      </c>
      <c r="W15262" s="1">
        <v>45467.461111111108</v>
      </c>
      <c r="X15262" s="1">
        <v>45467.461111111108</v>
      </c>
      <c r="AC15262" t="s">
        <v>53</v>
      </c>
      <c r="AD15262">
        <v>1000000000</v>
      </c>
      <c r="AE15262" s="1">
        <v>37295</v>
      </c>
      <c r="AG15262" t="s">
        <v>80271</v>
      </c>
      <c r="AH15262" t="s">
        <v>51</v>
      </c>
      <c r="AJ15262" t="s">
        <v>53</v>
      </c>
      <c r="AO15262" t="s">
        <v>5443</v>
      </c>
      <c r="AP15262" s="1">
        <v>45467.370138888888</v>
      </c>
    </row>
    <row r="15263" spans="1:43" x14ac:dyDescent="0.35">
      <c r="A15263" t="s">
        <v>80272</v>
      </c>
      <c r="B15263" t="s">
        <v>8560</v>
      </c>
      <c r="C15263" t="s">
        <v>21051</v>
      </c>
      <c r="F15263">
        <v>14074190609</v>
      </c>
      <c r="H15263" t="s">
        <v>80272</v>
      </c>
      <c r="J15263" t="s">
        <v>2011</v>
      </c>
      <c r="K15263" t="s">
        <v>80273</v>
      </c>
      <c r="M15263" t="s">
        <v>8119</v>
      </c>
      <c r="N15263" t="s">
        <v>287</v>
      </c>
      <c r="O15263">
        <v>80112</v>
      </c>
      <c r="P15263" t="s">
        <v>50</v>
      </c>
      <c r="U15263" s="1">
        <v>45467</v>
      </c>
      <c r="V15263" s="1">
        <v>45467</v>
      </c>
      <c r="AC15263" t="s">
        <v>53</v>
      </c>
      <c r="AD15263">
        <v>2969480426</v>
      </c>
      <c r="AE15263" s="1">
        <v>37448</v>
      </c>
      <c r="AG15263" t="s">
        <v>80274</v>
      </c>
      <c r="AH15263" t="s">
        <v>51</v>
      </c>
      <c r="AJ15263" t="s">
        <v>53</v>
      </c>
      <c r="AO15263" t="s">
        <v>57090</v>
      </c>
    </row>
    <row r="15264" spans="1:43" x14ac:dyDescent="0.35">
      <c r="A15264" t="s">
        <v>80275</v>
      </c>
      <c r="B15264" t="s">
        <v>80276</v>
      </c>
      <c r="C15264" t="s">
        <v>53704</v>
      </c>
      <c r="F15264">
        <v>13035622000</v>
      </c>
      <c r="H15264" t="s">
        <v>80275</v>
      </c>
      <c r="J15264" t="s">
        <v>80277</v>
      </c>
      <c r="K15264" t="s">
        <v>80278</v>
      </c>
      <c r="M15264" t="s">
        <v>137</v>
      </c>
      <c r="N15264" t="s">
        <v>287</v>
      </c>
      <c r="O15264">
        <v>80204</v>
      </c>
      <c r="P15264" t="s">
        <v>50</v>
      </c>
      <c r="U15264" s="1">
        <v>45467</v>
      </c>
      <c r="V15264" s="1">
        <v>45467</v>
      </c>
      <c r="AC15264" t="s">
        <v>53</v>
      </c>
      <c r="AD15264">
        <v>2969511143</v>
      </c>
      <c r="AE15264" s="1">
        <v>38412.474305555559</v>
      </c>
      <c r="AG15264" t="s">
        <v>80279</v>
      </c>
      <c r="AH15264" t="s">
        <v>51</v>
      </c>
      <c r="AJ15264" t="s">
        <v>53</v>
      </c>
      <c r="AO15264" t="s">
        <v>57090</v>
      </c>
    </row>
    <row r="15265" spans="1:43" x14ac:dyDescent="0.35">
      <c r="A15265" t="s">
        <v>80280</v>
      </c>
      <c r="B15265" t="s">
        <v>80281</v>
      </c>
      <c r="C15265" t="s">
        <v>6563</v>
      </c>
      <c r="F15265">
        <v>19703336558</v>
      </c>
      <c r="H15265" t="s">
        <v>80282</v>
      </c>
      <c r="J15265" t="s">
        <v>80283</v>
      </c>
      <c r="K15265" t="s">
        <v>80284</v>
      </c>
      <c r="L15265" t="s">
        <v>80285</v>
      </c>
      <c r="M15265" t="s">
        <v>7169</v>
      </c>
      <c r="N15265" t="s">
        <v>287</v>
      </c>
      <c r="O15265">
        <v>80459</v>
      </c>
      <c r="P15265" t="s">
        <v>50</v>
      </c>
      <c r="U15265" s="1">
        <v>45467</v>
      </c>
      <c r="V15265" s="1">
        <v>45467</v>
      </c>
      <c r="W15265" s="1">
        <v>45467.815972222219</v>
      </c>
      <c r="X15265" s="1">
        <v>45467.815972222219</v>
      </c>
      <c r="AC15265" t="s">
        <v>53</v>
      </c>
      <c r="AD15265">
        <v>1000000001</v>
      </c>
      <c r="AE15265" s="1">
        <v>39973.351388888892</v>
      </c>
      <c r="AF15265" t="s">
        <v>3377</v>
      </c>
      <c r="AG15265" t="s">
        <v>80286</v>
      </c>
      <c r="AH15265" t="s">
        <v>51</v>
      </c>
      <c r="AJ15265" t="s">
        <v>53</v>
      </c>
      <c r="AK15265" t="s">
        <v>78</v>
      </c>
      <c r="AO15265" t="s">
        <v>5443</v>
      </c>
      <c r="AP15265" s="1">
        <v>45475.761805555558</v>
      </c>
    </row>
    <row r="15266" spans="1:43" x14ac:dyDescent="0.35">
      <c r="A15266" t="s">
        <v>80287</v>
      </c>
      <c r="B15266" t="s">
        <v>80288</v>
      </c>
      <c r="C15266" t="s">
        <v>1429</v>
      </c>
      <c r="F15266">
        <v>19705800418</v>
      </c>
      <c r="H15266" t="s">
        <v>80287</v>
      </c>
      <c r="J15266" t="s">
        <v>80289</v>
      </c>
      <c r="K15266" t="s">
        <v>80290</v>
      </c>
      <c r="M15266" t="s">
        <v>80291</v>
      </c>
      <c r="N15266" t="s">
        <v>287</v>
      </c>
      <c r="O15266">
        <v>80722</v>
      </c>
      <c r="P15266" t="s">
        <v>50</v>
      </c>
      <c r="U15266" s="1">
        <v>45467</v>
      </c>
      <c r="V15266" s="1">
        <v>45467</v>
      </c>
      <c r="W15266" s="1">
        <v>45467.67291666667</v>
      </c>
      <c r="X15266" s="1">
        <v>45467.67291666667</v>
      </c>
      <c r="AC15266" t="s">
        <v>53</v>
      </c>
      <c r="AD15266">
        <v>1000000001</v>
      </c>
      <c r="AE15266" s="1">
        <v>39973.351388888892</v>
      </c>
      <c r="AF15266" t="s">
        <v>3377</v>
      </c>
      <c r="AG15266" t="s">
        <v>80292</v>
      </c>
      <c r="AH15266" t="s">
        <v>51</v>
      </c>
      <c r="AJ15266" t="s">
        <v>53</v>
      </c>
      <c r="AK15266" t="s">
        <v>78</v>
      </c>
      <c r="AO15266" t="s">
        <v>5443</v>
      </c>
      <c r="AP15266" s="1">
        <v>45468.888194444444</v>
      </c>
      <c r="AQ15266" s="1">
        <v>45467.681944444441</v>
      </c>
    </row>
    <row r="15267" spans="1:43" x14ac:dyDescent="0.35">
      <c r="A15267" t="s">
        <v>80293</v>
      </c>
      <c r="B15267" t="s">
        <v>14104</v>
      </c>
      <c r="C15267" t="s">
        <v>1865</v>
      </c>
      <c r="F15267">
        <v>16099941734</v>
      </c>
      <c r="H15267" t="s">
        <v>80293</v>
      </c>
      <c r="K15267" t="s">
        <v>80294</v>
      </c>
      <c r="M15267" t="s">
        <v>32551</v>
      </c>
      <c r="N15267" t="s">
        <v>287</v>
      </c>
      <c r="O15267">
        <v>80401</v>
      </c>
      <c r="P15267" t="s">
        <v>50</v>
      </c>
      <c r="U15267" s="1">
        <v>45467</v>
      </c>
      <c r="V15267" s="1">
        <v>45467</v>
      </c>
      <c r="W15267" s="1">
        <v>45467.426388888889</v>
      </c>
      <c r="X15267" s="1">
        <v>45467.426388888889</v>
      </c>
      <c r="AC15267" t="s">
        <v>53</v>
      </c>
      <c r="AD15267">
        <v>1000000001</v>
      </c>
      <c r="AE15267" s="1">
        <v>39973.351388888892</v>
      </c>
      <c r="AF15267" t="s">
        <v>3377</v>
      </c>
      <c r="AG15267" t="s">
        <v>80295</v>
      </c>
      <c r="AH15267" t="s">
        <v>51</v>
      </c>
      <c r="AJ15267" t="s">
        <v>53</v>
      </c>
      <c r="AK15267" t="s">
        <v>78</v>
      </c>
      <c r="AO15267" t="s">
        <v>51552</v>
      </c>
    </row>
    <row r="15268" spans="1:43" x14ac:dyDescent="0.35">
      <c r="A15268" t="s">
        <v>55378</v>
      </c>
      <c r="B15268" t="s">
        <v>23262</v>
      </c>
      <c r="C15268" t="s">
        <v>30571</v>
      </c>
      <c r="F15268">
        <v>17193435773</v>
      </c>
      <c r="H15268" t="s">
        <v>55378</v>
      </c>
      <c r="K15268" t="s">
        <v>80296</v>
      </c>
      <c r="M15268" t="s">
        <v>5836</v>
      </c>
      <c r="N15268" t="s">
        <v>287</v>
      </c>
      <c r="O15268">
        <v>80836</v>
      </c>
      <c r="P15268" t="s">
        <v>50</v>
      </c>
      <c r="U15268" s="1">
        <v>45467</v>
      </c>
      <c r="V15268" s="1">
        <v>45467</v>
      </c>
      <c r="W15268" s="1">
        <v>45467.380555555559</v>
      </c>
      <c r="X15268" s="1">
        <v>45467.380555555559</v>
      </c>
      <c r="AC15268" t="s">
        <v>53</v>
      </c>
      <c r="AD15268">
        <v>1000000001</v>
      </c>
      <c r="AE15268" s="1">
        <v>39973.351388888892</v>
      </c>
      <c r="AF15268" t="s">
        <v>3377</v>
      </c>
      <c r="AG15268" t="s">
        <v>80297</v>
      </c>
      <c r="AH15268" t="s">
        <v>51</v>
      </c>
      <c r="AJ15268" t="s">
        <v>53</v>
      </c>
      <c r="AK15268" t="s">
        <v>78</v>
      </c>
      <c r="AO15268" t="s">
        <v>5443</v>
      </c>
      <c r="AP15268" s="1">
        <v>45467.381944444445</v>
      </c>
    </row>
    <row r="15269" spans="1:43" x14ac:dyDescent="0.35">
      <c r="A15269" t="s">
        <v>80298</v>
      </c>
      <c r="B15269" t="s">
        <v>80299</v>
      </c>
      <c r="C15269" t="s">
        <v>80300</v>
      </c>
      <c r="F15269">
        <v>17203948697</v>
      </c>
      <c r="H15269" t="s">
        <v>80298</v>
      </c>
      <c r="K15269" t="s">
        <v>80301</v>
      </c>
      <c r="M15269" t="s">
        <v>40787</v>
      </c>
      <c r="N15269" t="s">
        <v>287</v>
      </c>
      <c r="O15269">
        <v>80214</v>
      </c>
      <c r="P15269" t="s">
        <v>50</v>
      </c>
      <c r="U15269" s="1">
        <v>45467</v>
      </c>
      <c r="V15269" s="1">
        <v>45467</v>
      </c>
      <c r="W15269" s="1">
        <v>45467.317361111112</v>
      </c>
      <c r="X15269" s="1">
        <v>45467.317361111112</v>
      </c>
      <c r="AC15269" t="s">
        <v>53</v>
      </c>
      <c r="AD15269">
        <v>1000000001</v>
      </c>
      <c r="AE15269" s="1">
        <v>39973.351388888892</v>
      </c>
      <c r="AF15269" t="s">
        <v>3377</v>
      </c>
      <c r="AG15269" t="s">
        <v>80302</v>
      </c>
      <c r="AH15269" t="s">
        <v>51</v>
      </c>
      <c r="AJ15269" t="s">
        <v>53</v>
      </c>
      <c r="AK15269" t="s">
        <v>78</v>
      </c>
      <c r="AO15269" t="s">
        <v>51552</v>
      </c>
    </row>
    <row r="15270" spans="1:43" x14ac:dyDescent="0.35">
      <c r="A15270" t="s">
        <v>80303</v>
      </c>
      <c r="B15270" t="s">
        <v>1613</v>
      </c>
      <c r="C15270" t="s">
        <v>80304</v>
      </c>
      <c r="F15270">
        <v>15757035358</v>
      </c>
      <c r="H15270" t="s">
        <v>80303</v>
      </c>
      <c r="J15270" t="s">
        <v>80305</v>
      </c>
      <c r="K15270" t="s">
        <v>80306</v>
      </c>
      <c r="M15270" t="s">
        <v>72194</v>
      </c>
      <c r="N15270" t="s">
        <v>398</v>
      </c>
      <c r="O15270">
        <v>88210</v>
      </c>
      <c r="P15270" t="s">
        <v>50</v>
      </c>
      <c r="U15270" s="1">
        <v>45467</v>
      </c>
      <c r="V15270" s="1">
        <v>45467</v>
      </c>
      <c r="W15270" s="1">
        <v>45467.262499999997</v>
      </c>
      <c r="X15270" s="1">
        <v>45467.262499999997</v>
      </c>
      <c r="AC15270" t="s">
        <v>53</v>
      </c>
      <c r="AD15270">
        <v>1000000001</v>
      </c>
      <c r="AE15270" s="1">
        <v>39973.351388888892</v>
      </c>
      <c r="AF15270" t="s">
        <v>3377</v>
      </c>
      <c r="AG15270" t="s">
        <v>80307</v>
      </c>
      <c r="AH15270" t="s">
        <v>51</v>
      </c>
      <c r="AJ15270" t="s">
        <v>53</v>
      </c>
      <c r="AK15270" t="s">
        <v>78</v>
      </c>
      <c r="AO15270" t="s">
        <v>51552</v>
      </c>
    </row>
    <row r="15271" spans="1:43" x14ac:dyDescent="0.35">
      <c r="A15271" t="s">
        <v>80308</v>
      </c>
      <c r="B15271" t="s">
        <v>903</v>
      </c>
      <c r="C15271" t="s">
        <v>946</v>
      </c>
      <c r="H15271" t="s">
        <v>80309</v>
      </c>
      <c r="J15271" t="s">
        <v>72872</v>
      </c>
      <c r="P15271" t="s">
        <v>50</v>
      </c>
      <c r="U15271" s="1">
        <v>45467</v>
      </c>
      <c r="V15271" s="1">
        <v>45467</v>
      </c>
      <c r="W15271" s="1">
        <v>45467.460416666669</v>
      </c>
      <c r="X15271" s="1">
        <v>45467.460416666669</v>
      </c>
      <c r="AC15271" t="s">
        <v>53</v>
      </c>
      <c r="AD15271">
        <v>2969532254</v>
      </c>
      <c r="AE15271" s="1">
        <v>39554.561111111114</v>
      </c>
      <c r="AF15271" t="s">
        <v>9880</v>
      </c>
      <c r="AG15271" t="s">
        <v>80310</v>
      </c>
      <c r="AH15271" t="s">
        <v>51</v>
      </c>
      <c r="AJ15271" t="s">
        <v>53</v>
      </c>
      <c r="AO15271" t="s">
        <v>5443</v>
      </c>
      <c r="AP15271" s="1">
        <v>45467.366666666669</v>
      </c>
    </row>
    <row r="15272" spans="1:43" x14ac:dyDescent="0.35">
      <c r="A15272" t="s">
        <v>80311</v>
      </c>
      <c r="B15272" t="s">
        <v>80312</v>
      </c>
      <c r="C15272" t="s">
        <v>3118</v>
      </c>
      <c r="F15272" t="s">
        <v>47</v>
      </c>
      <c r="H15272" t="s">
        <v>80313</v>
      </c>
      <c r="J15272" t="s">
        <v>49</v>
      </c>
      <c r="P15272" t="s">
        <v>50</v>
      </c>
      <c r="U15272" s="1">
        <v>45467</v>
      </c>
      <c r="V15272" s="1">
        <v>45467</v>
      </c>
      <c r="W15272" s="1">
        <v>45467.727777777778</v>
      </c>
      <c r="X15272" s="1">
        <v>45467.727777777778</v>
      </c>
      <c r="AC15272" t="s">
        <v>53</v>
      </c>
      <c r="AD15272">
        <v>1000000000</v>
      </c>
      <c r="AE15272" s="1">
        <v>37295</v>
      </c>
      <c r="AG15272" t="s">
        <v>80314</v>
      </c>
      <c r="AH15272" t="s">
        <v>51</v>
      </c>
      <c r="AJ15272" t="s">
        <v>53</v>
      </c>
      <c r="AO15272" t="s">
        <v>5443</v>
      </c>
      <c r="AP15272" s="1">
        <v>45467.575694444444</v>
      </c>
    </row>
    <row r="15273" spans="1:43" x14ac:dyDescent="0.35">
      <c r="A15273" t="s">
        <v>80315</v>
      </c>
      <c r="B15273" t="s">
        <v>80316</v>
      </c>
      <c r="C15273" t="s">
        <v>80317</v>
      </c>
      <c r="F15273">
        <v>526141567195</v>
      </c>
      <c r="H15273" t="s">
        <v>80315</v>
      </c>
      <c r="J15273" t="s">
        <v>80318</v>
      </c>
      <c r="K15273" t="s">
        <v>80319</v>
      </c>
      <c r="M15273" t="s">
        <v>80320</v>
      </c>
      <c r="N15273" t="s">
        <v>12449</v>
      </c>
      <c r="O15273">
        <v>32900</v>
      </c>
      <c r="P15273" t="s">
        <v>5151</v>
      </c>
      <c r="U15273" s="1">
        <v>45467</v>
      </c>
      <c r="V15273" s="1">
        <v>45467</v>
      </c>
      <c r="W15273" s="1">
        <v>45467.572222222225</v>
      </c>
      <c r="X15273" s="1">
        <v>45467.572222222225</v>
      </c>
      <c r="AC15273" t="s">
        <v>53</v>
      </c>
      <c r="AD15273">
        <v>2974744963</v>
      </c>
      <c r="AE15273" s="1">
        <v>45467.59097222222</v>
      </c>
      <c r="AF15273" t="s">
        <v>80321</v>
      </c>
      <c r="AG15273" t="s">
        <v>80322</v>
      </c>
      <c r="AH15273" t="s">
        <v>51</v>
      </c>
      <c r="AJ15273" t="s">
        <v>53</v>
      </c>
      <c r="AK15273" t="s">
        <v>78</v>
      </c>
      <c r="AO15273" t="s">
        <v>5443</v>
      </c>
      <c r="AP15273" s="1">
        <v>45467.730555555558</v>
      </c>
      <c r="AQ15273" s="1">
        <v>45467.675000000003</v>
      </c>
    </row>
    <row r="15274" spans="1:43" x14ac:dyDescent="0.35">
      <c r="A15274" t="s">
        <v>80323</v>
      </c>
      <c r="B15274" t="s">
        <v>11841</v>
      </c>
      <c r="C15274" t="s">
        <v>1052</v>
      </c>
      <c r="F15274" t="s">
        <v>80324</v>
      </c>
      <c r="H15274" t="s">
        <v>80323</v>
      </c>
      <c r="J15274" t="s">
        <v>33446</v>
      </c>
      <c r="M15274" t="s">
        <v>1296</v>
      </c>
      <c r="N15274" t="s">
        <v>398</v>
      </c>
      <c r="O15274">
        <v>88220</v>
      </c>
      <c r="P15274" t="s">
        <v>50</v>
      </c>
      <c r="U15274" s="1">
        <v>45467</v>
      </c>
      <c r="V15274" s="1">
        <v>45467</v>
      </c>
      <c r="W15274" s="1">
        <v>45467.706250000003</v>
      </c>
      <c r="X15274" s="1">
        <v>45467.706250000003</v>
      </c>
      <c r="AC15274" t="s">
        <v>53</v>
      </c>
      <c r="AD15274">
        <v>2969474645</v>
      </c>
      <c r="AE15274" s="1">
        <v>37110.530555555553</v>
      </c>
      <c r="AF15274" t="s">
        <v>22277</v>
      </c>
      <c r="AG15274" t="s">
        <v>80325</v>
      </c>
      <c r="AH15274" t="s">
        <v>51</v>
      </c>
      <c r="AJ15274" t="s">
        <v>53</v>
      </c>
      <c r="AK15274" t="s">
        <v>78</v>
      </c>
      <c r="AO15274" t="s">
        <v>5443</v>
      </c>
      <c r="AP15274" s="1">
        <v>45467.705555555556</v>
      </c>
    </row>
    <row r="15275" spans="1:43" x14ac:dyDescent="0.35">
      <c r="A15275" t="s">
        <v>80326</v>
      </c>
      <c r="B15275" t="s">
        <v>11347</v>
      </c>
      <c r="C15275" t="s">
        <v>77272</v>
      </c>
      <c r="F15275">
        <v>19152603620</v>
      </c>
      <c r="H15275" t="s">
        <v>80327</v>
      </c>
      <c r="J15275" t="s">
        <v>57058</v>
      </c>
      <c r="K15275" t="s">
        <v>80328</v>
      </c>
      <c r="M15275" t="s">
        <v>80329</v>
      </c>
      <c r="N15275" t="s">
        <v>398</v>
      </c>
      <c r="O15275">
        <v>88002</v>
      </c>
      <c r="P15275" t="s">
        <v>50</v>
      </c>
      <c r="U15275" s="1">
        <v>45468</v>
      </c>
      <c r="V15275" s="1">
        <v>45468</v>
      </c>
      <c r="W15275" s="1">
        <v>45468.356249999997</v>
      </c>
      <c r="X15275" s="1">
        <v>45468.356249999997</v>
      </c>
      <c r="AC15275" t="s">
        <v>53</v>
      </c>
      <c r="AD15275">
        <v>2969517301</v>
      </c>
      <c r="AE15275" s="1">
        <v>38772.643055555556</v>
      </c>
      <c r="AF15275" t="s">
        <v>80330</v>
      </c>
      <c r="AG15275" t="s">
        <v>80331</v>
      </c>
      <c r="AH15275" t="s">
        <v>51</v>
      </c>
      <c r="AJ15275" t="s">
        <v>53</v>
      </c>
      <c r="AK15275" t="s">
        <v>78</v>
      </c>
      <c r="AO15275" t="s">
        <v>5443</v>
      </c>
      <c r="AP15275" s="1">
        <v>45469.590277777781</v>
      </c>
      <c r="AQ15275" s="1">
        <v>45468.645138888889</v>
      </c>
    </row>
    <row r="15276" spans="1:43" x14ac:dyDescent="0.35">
      <c r="A15276" t="s">
        <v>80332</v>
      </c>
      <c r="B15276" t="s">
        <v>80333</v>
      </c>
      <c r="C15276" t="s">
        <v>205</v>
      </c>
      <c r="F15276">
        <v>15598040762</v>
      </c>
      <c r="H15276" t="s">
        <v>80332</v>
      </c>
      <c r="J15276" t="s">
        <v>80334</v>
      </c>
      <c r="K15276" t="s">
        <v>80335</v>
      </c>
      <c r="M15276" t="s">
        <v>80336</v>
      </c>
      <c r="N15276" t="s">
        <v>287</v>
      </c>
      <c r="O15276">
        <v>80731</v>
      </c>
      <c r="P15276" t="s">
        <v>50</v>
      </c>
      <c r="U15276" s="1">
        <v>45468</v>
      </c>
      <c r="V15276" s="1">
        <v>45468</v>
      </c>
      <c r="W15276" s="1">
        <v>45468.518750000003</v>
      </c>
      <c r="X15276" s="1">
        <v>45468.518750000003</v>
      </c>
      <c r="AC15276" t="s">
        <v>53</v>
      </c>
      <c r="AD15276">
        <v>1000000001</v>
      </c>
      <c r="AE15276" s="1">
        <v>39973.351388888892</v>
      </c>
      <c r="AF15276" t="s">
        <v>3377</v>
      </c>
      <c r="AG15276" t="s">
        <v>80337</v>
      </c>
      <c r="AH15276" t="s">
        <v>51</v>
      </c>
      <c r="AJ15276" t="s">
        <v>53</v>
      </c>
      <c r="AK15276" t="s">
        <v>78</v>
      </c>
      <c r="AO15276" t="s">
        <v>5443</v>
      </c>
      <c r="AP15276" s="1">
        <v>45468.524305555555</v>
      </c>
    </row>
    <row r="15277" spans="1:43" x14ac:dyDescent="0.35">
      <c r="A15277" t="s">
        <v>80338</v>
      </c>
      <c r="B15277" t="s">
        <v>80339</v>
      </c>
      <c r="C15277" t="s">
        <v>21753</v>
      </c>
      <c r="F15277">
        <v>19158926206</v>
      </c>
      <c r="H15277" t="s">
        <v>80338</v>
      </c>
      <c r="J15277" t="s">
        <v>80340</v>
      </c>
      <c r="K15277" t="s">
        <v>51100</v>
      </c>
      <c r="M15277" t="s">
        <v>753</v>
      </c>
      <c r="N15277" t="s">
        <v>637</v>
      </c>
      <c r="O15277">
        <v>78744</v>
      </c>
      <c r="P15277" t="s">
        <v>50</v>
      </c>
      <c r="U15277" s="1">
        <v>45468</v>
      </c>
      <c r="V15277" s="1">
        <v>45468</v>
      </c>
      <c r="W15277" s="1">
        <v>45468.52847222222</v>
      </c>
      <c r="X15277" s="1">
        <v>45468.52847222222</v>
      </c>
      <c r="AC15277" t="s">
        <v>53</v>
      </c>
      <c r="AD15277">
        <v>2969474491</v>
      </c>
      <c r="AE15277" s="1">
        <v>37104</v>
      </c>
      <c r="AF15277" t="s">
        <v>47785</v>
      </c>
      <c r="AG15277" t="s">
        <v>80341</v>
      </c>
      <c r="AH15277" t="s">
        <v>51</v>
      </c>
      <c r="AJ15277" t="s">
        <v>53</v>
      </c>
      <c r="AK15277" t="s">
        <v>78</v>
      </c>
      <c r="AO15277" t="s">
        <v>5443</v>
      </c>
      <c r="AP15277" s="1">
        <v>45468.661111111112</v>
      </c>
      <c r="AQ15277" s="1">
        <v>45468.658333333333</v>
      </c>
    </row>
    <row r="15278" spans="1:43" x14ac:dyDescent="0.35">
      <c r="A15278" t="s">
        <v>80342</v>
      </c>
      <c r="B15278" t="s">
        <v>4903</v>
      </c>
      <c r="C15278" t="s">
        <v>2157</v>
      </c>
      <c r="F15278">
        <v>13032107624</v>
      </c>
      <c r="H15278" t="s">
        <v>80342</v>
      </c>
      <c r="J15278" t="s">
        <v>80343</v>
      </c>
      <c r="K15278" t="s">
        <v>80344</v>
      </c>
      <c r="M15278" t="s">
        <v>14011</v>
      </c>
      <c r="N15278" t="s">
        <v>287</v>
      </c>
      <c r="O15278">
        <v>80433</v>
      </c>
      <c r="P15278" t="s">
        <v>50</v>
      </c>
      <c r="U15278" s="1">
        <v>45468</v>
      </c>
      <c r="V15278" s="1">
        <v>45468</v>
      </c>
      <c r="W15278" s="1">
        <v>45468.715277777781</v>
      </c>
      <c r="X15278" s="1">
        <v>45468.715277777781</v>
      </c>
      <c r="AC15278" t="s">
        <v>53</v>
      </c>
      <c r="AD15278">
        <v>2969833439</v>
      </c>
      <c r="AE15278" s="1">
        <v>43353.390277777777</v>
      </c>
      <c r="AF15278" t="s">
        <v>80345</v>
      </c>
      <c r="AG15278" t="s">
        <v>80346</v>
      </c>
      <c r="AH15278" t="s">
        <v>51</v>
      </c>
      <c r="AJ15278" t="s">
        <v>53</v>
      </c>
      <c r="AK15278" t="s">
        <v>78</v>
      </c>
      <c r="AO15278" t="s">
        <v>5443</v>
      </c>
      <c r="AP15278" s="1">
        <v>45469.661805555559</v>
      </c>
      <c r="AQ15278" s="1">
        <v>45468.731249999997</v>
      </c>
    </row>
    <row r="15279" spans="1:43" x14ac:dyDescent="0.35">
      <c r="A15279" t="s">
        <v>80347</v>
      </c>
      <c r="B15279" t="s">
        <v>653</v>
      </c>
      <c r="C15279" t="s">
        <v>2923</v>
      </c>
      <c r="D15279" t="s">
        <v>623</v>
      </c>
      <c r="F15279" t="s">
        <v>77043</v>
      </c>
      <c r="H15279" t="s">
        <v>80348</v>
      </c>
      <c r="J15279" t="s">
        <v>49</v>
      </c>
      <c r="P15279" t="s">
        <v>50</v>
      </c>
      <c r="U15279" s="1">
        <v>45468</v>
      </c>
      <c r="V15279" s="1">
        <v>45468</v>
      </c>
      <c r="W15279" s="1">
        <v>45468.626388888886</v>
      </c>
      <c r="X15279" s="1">
        <v>45468.626388888886</v>
      </c>
      <c r="AC15279" t="s">
        <v>53</v>
      </c>
      <c r="AD15279">
        <v>1000000000</v>
      </c>
      <c r="AE15279" s="1">
        <v>37295</v>
      </c>
      <c r="AG15279" t="s">
        <v>80349</v>
      </c>
      <c r="AH15279" t="s">
        <v>51</v>
      </c>
      <c r="AJ15279" t="s">
        <v>53</v>
      </c>
      <c r="AO15279" t="s">
        <v>5443</v>
      </c>
      <c r="AP15279" s="1">
        <v>45468.495138888888</v>
      </c>
    </row>
    <row r="15280" spans="1:43" x14ac:dyDescent="0.35">
      <c r="A15280" t="s">
        <v>80350</v>
      </c>
      <c r="B15280" t="s">
        <v>15080</v>
      </c>
      <c r="C15280" t="s">
        <v>302</v>
      </c>
      <c r="D15280" t="s">
        <v>2403</v>
      </c>
      <c r="F15280" t="s">
        <v>47</v>
      </c>
      <c r="H15280" t="s">
        <v>80351</v>
      </c>
      <c r="J15280" t="s">
        <v>49</v>
      </c>
      <c r="P15280" t="s">
        <v>50</v>
      </c>
      <c r="U15280" s="1">
        <v>45468</v>
      </c>
      <c r="V15280" s="1">
        <v>45468</v>
      </c>
      <c r="W15280" s="1">
        <v>45468.625694444447</v>
      </c>
      <c r="X15280" s="1">
        <v>45468.625694444447</v>
      </c>
      <c r="AC15280" t="s">
        <v>53</v>
      </c>
      <c r="AD15280">
        <v>1000000000</v>
      </c>
      <c r="AE15280" s="1">
        <v>37295</v>
      </c>
      <c r="AG15280" t="s">
        <v>80352</v>
      </c>
      <c r="AH15280" t="s">
        <v>51</v>
      </c>
      <c r="AJ15280" t="s">
        <v>53</v>
      </c>
      <c r="AO15280" t="s">
        <v>5443</v>
      </c>
      <c r="AP15280" s="1">
        <v>45468.379861111112</v>
      </c>
    </row>
    <row r="15281" spans="1:43" x14ac:dyDescent="0.35">
      <c r="A15281" t="s">
        <v>80353</v>
      </c>
      <c r="B15281" t="s">
        <v>11164</v>
      </c>
      <c r="C15281" t="s">
        <v>7359</v>
      </c>
      <c r="F15281">
        <v>19155945715</v>
      </c>
      <c r="H15281" t="s">
        <v>80353</v>
      </c>
      <c r="J15281" t="s">
        <v>27921</v>
      </c>
      <c r="K15281" t="s">
        <v>80354</v>
      </c>
      <c r="M15281" t="s">
        <v>753</v>
      </c>
      <c r="N15281" t="s">
        <v>637</v>
      </c>
      <c r="O15281">
        <v>79961</v>
      </c>
      <c r="P15281" t="s">
        <v>50</v>
      </c>
      <c r="U15281" s="1">
        <v>45468</v>
      </c>
      <c r="V15281" s="1">
        <v>45468</v>
      </c>
      <c r="W15281" s="1">
        <v>45468.509027777778</v>
      </c>
      <c r="X15281" s="1">
        <v>45468.509027777778</v>
      </c>
      <c r="AC15281" t="s">
        <v>53</v>
      </c>
      <c r="AD15281">
        <v>2969579622</v>
      </c>
      <c r="AE15281" s="1">
        <v>41170.490277777775</v>
      </c>
      <c r="AF15281" t="s">
        <v>11029</v>
      </c>
      <c r="AG15281" t="s">
        <v>80355</v>
      </c>
      <c r="AH15281" t="s">
        <v>51</v>
      </c>
      <c r="AJ15281" t="s">
        <v>53</v>
      </c>
      <c r="AK15281" t="s">
        <v>78</v>
      </c>
      <c r="AO15281" t="s">
        <v>5443</v>
      </c>
      <c r="AP15281" s="1">
        <v>45468.524305555555</v>
      </c>
      <c r="AQ15281" s="1">
        <v>45468.51458333333</v>
      </c>
    </row>
    <row r="15282" spans="1:43" x14ac:dyDescent="0.35">
      <c r="A15282" t="s">
        <v>80356</v>
      </c>
      <c r="B15282" t="s">
        <v>80357</v>
      </c>
      <c r="C15282" t="s">
        <v>80358</v>
      </c>
      <c r="F15282">
        <v>18136099788</v>
      </c>
      <c r="H15282" t="s">
        <v>80356</v>
      </c>
      <c r="J15282" t="s">
        <v>2011</v>
      </c>
      <c r="P15282" t="s">
        <v>50</v>
      </c>
      <c r="U15282" s="1">
        <v>45468</v>
      </c>
      <c r="V15282" s="1">
        <v>45468</v>
      </c>
      <c r="AC15282" t="s">
        <v>53</v>
      </c>
      <c r="AD15282">
        <v>2969480426</v>
      </c>
      <c r="AE15282" s="1">
        <v>37448</v>
      </c>
      <c r="AG15282" t="s">
        <v>80359</v>
      </c>
      <c r="AH15282" t="s">
        <v>51</v>
      </c>
      <c r="AJ15282" t="s">
        <v>53</v>
      </c>
      <c r="AO15282" t="s">
        <v>57090</v>
      </c>
    </row>
    <row r="15283" spans="1:43" x14ac:dyDescent="0.35">
      <c r="A15283" t="s">
        <v>80360</v>
      </c>
      <c r="B15283" t="s">
        <v>10172</v>
      </c>
      <c r="C15283" t="s">
        <v>1338</v>
      </c>
      <c r="F15283">
        <v>17193904969</v>
      </c>
      <c r="H15283" t="s">
        <v>80360</v>
      </c>
      <c r="J15283" t="s">
        <v>30927</v>
      </c>
      <c r="K15283" t="s">
        <v>80361</v>
      </c>
      <c r="M15283" t="s">
        <v>2700</v>
      </c>
      <c r="N15283" t="s">
        <v>287</v>
      </c>
      <c r="O15283">
        <v>80910</v>
      </c>
      <c r="P15283" t="s">
        <v>50</v>
      </c>
      <c r="U15283" s="1">
        <v>45468</v>
      </c>
      <c r="V15283" s="1">
        <v>45468</v>
      </c>
      <c r="W15283" s="1">
        <v>45468.552083333336</v>
      </c>
      <c r="X15283" s="1">
        <v>45468.552083333336</v>
      </c>
      <c r="AC15283" t="s">
        <v>53</v>
      </c>
      <c r="AD15283">
        <v>2972055917</v>
      </c>
      <c r="AE15283" s="1">
        <v>44606.640972222223</v>
      </c>
      <c r="AF15283" t="s">
        <v>80362</v>
      </c>
      <c r="AG15283" t="s">
        <v>80363</v>
      </c>
      <c r="AH15283" t="s">
        <v>51</v>
      </c>
      <c r="AJ15283" t="s">
        <v>53</v>
      </c>
      <c r="AK15283" t="s">
        <v>78</v>
      </c>
      <c r="AO15283" t="s">
        <v>5443</v>
      </c>
      <c r="AP15283" s="1">
        <v>45468.561111111114</v>
      </c>
      <c r="AQ15283" s="1">
        <v>45468.557638888888</v>
      </c>
    </row>
    <row r="15284" spans="1:43" x14ac:dyDescent="0.35">
      <c r="A15284" t="s">
        <v>80364</v>
      </c>
      <c r="B15284" t="s">
        <v>5142</v>
      </c>
      <c r="C15284" t="s">
        <v>2615</v>
      </c>
      <c r="F15284">
        <v>18187485785</v>
      </c>
      <c r="H15284" t="s">
        <v>80364</v>
      </c>
      <c r="K15284" t="s">
        <v>80365</v>
      </c>
      <c r="M15284" t="s">
        <v>8413</v>
      </c>
      <c r="N15284" t="s">
        <v>287</v>
      </c>
      <c r="O15284">
        <v>80525</v>
      </c>
      <c r="P15284" t="s">
        <v>50</v>
      </c>
      <c r="U15284" s="1">
        <v>45468</v>
      </c>
      <c r="V15284" s="1">
        <v>45468</v>
      </c>
      <c r="W15284" s="1">
        <v>45468.648611111108</v>
      </c>
      <c r="X15284" s="1">
        <v>45468.648611111108</v>
      </c>
      <c r="AC15284" t="s">
        <v>53</v>
      </c>
      <c r="AD15284">
        <v>1000000001</v>
      </c>
      <c r="AE15284" s="1">
        <v>39973.351388888892</v>
      </c>
      <c r="AF15284" t="s">
        <v>3377</v>
      </c>
      <c r="AG15284" t="s">
        <v>80366</v>
      </c>
      <c r="AH15284" t="s">
        <v>51</v>
      </c>
      <c r="AJ15284" t="s">
        <v>53</v>
      </c>
      <c r="AK15284" t="s">
        <v>78</v>
      </c>
      <c r="AO15284" t="s">
        <v>5443</v>
      </c>
      <c r="AP15284" s="1">
        <v>45469.480555555558</v>
      </c>
    </row>
    <row r="15285" spans="1:43" x14ac:dyDescent="0.35">
      <c r="A15285" t="s">
        <v>80367</v>
      </c>
      <c r="B15285" t="s">
        <v>24954</v>
      </c>
      <c r="C15285" t="s">
        <v>443</v>
      </c>
      <c r="F15285">
        <v>19492837817</v>
      </c>
      <c r="H15285" t="s">
        <v>80367</v>
      </c>
      <c r="J15285" t="s">
        <v>80368</v>
      </c>
      <c r="K15285" t="s">
        <v>80369</v>
      </c>
      <c r="M15285" t="s">
        <v>30115</v>
      </c>
      <c r="N15285" t="s">
        <v>637</v>
      </c>
      <c r="O15285">
        <v>79855</v>
      </c>
      <c r="P15285" t="s">
        <v>50</v>
      </c>
      <c r="U15285" s="1">
        <v>45468</v>
      </c>
      <c r="V15285" s="1">
        <v>45468</v>
      </c>
      <c r="W15285" s="1">
        <v>45468.418749999997</v>
      </c>
      <c r="X15285" s="1">
        <v>45468.418749999997</v>
      </c>
      <c r="AC15285" t="s">
        <v>53</v>
      </c>
      <c r="AD15285">
        <v>1000000001</v>
      </c>
      <c r="AE15285" s="1">
        <v>39973.351388888892</v>
      </c>
      <c r="AF15285" t="s">
        <v>3377</v>
      </c>
      <c r="AG15285" t="s">
        <v>80370</v>
      </c>
      <c r="AH15285" t="s">
        <v>51</v>
      </c>
      <c r="AJ15285" t="s">
        <v>53</v>
      </c>
      <c r="AK15285" t="s">
        <v>78</v>
      </c>
      <c r="AO15285" t="s">
        <v>5443</v>
      </c>
    </row>
    <row r="15286" spans="1:43" x14ac:dyDescent="0.35">
      <c r="A15286" t="s">
        <v>80371</v>
      </c>
      <c r="B15286" t="s">
        <v>16403</v>
      </c>
      <c r="C15286" t="s">
        <v>30845</v>
      </c>
      <c r="F15286">
        <v>15753155499</v>
      </c>
      <c r="H15286" t="s">
        <v>80371</v>
      </c>
      <c r="K15286" t="s">
        <v>80372</v>
      </c>
      <c r="M15286" t="s">
        <v>1296</v>
      </c>
      <c r="N15286" t="s">
        <v>398</v>
      </c>
      <c r="O15286">
        <v>88220</v>
      </c>
      <c r="P15286" t="s">
        <v>50</v>
      </c>
      <c r="U15286" s="1">
        <v>45468</v>
      </c>
      <c r="V15286" s="1">
        <v>45468</v>
      </c>
      <c r="W15286" s="1">
        <v>45468.395138888889</v>
      </c>
      <c r="X15286" s="1">
        <v>45468.395138888889</v>
      </c>
      <c r="AC15286" t="s">
        <v>53</v>
      </c>
      <c r="AD15286">
        <v>1000000001</v>
      </c>
      <c r="AE15286" s="1">
        <v>39973.351388888892</v>
      </c>
      <c r="AF15286" t="s">
        <v>3377</v>
      </c>
      <c r="AG15286" t="s">
        <v>80373</v>
      </c>
      <c r="AH15286" t="s">
        <v>51</v>
      </c>
      <c r="AJ15286" t="s">
        <v>53</v>
      </c>
      <c r="AK15286" t="s">
        <v>78</v>
      </c>
      <c r="AO15286" t="s">
        <v>5443</v>
      </c>
      <c r="AP15286" s="1">
        <v>45468.444444444445</v>
      </c>
      <c r="AQ15286" s="1">
        <v>45468.399305555555</v>
      </c>
    </row>
    <row r="15287" spans="1:43" x14ac:dyDescent="0.35">
      <c r="A15287" t="s">
        <v>80374</v>
      </c>
      <c r="B15287" t="s">
        <v>64590</v>
      </c>
      <c r="C15287" t="s">
        <v>258</v>
      </c>
      <c r="F15287">
        <v>19153554885</v>
      </c>
      <c r="H15287" t="s">
        <v>80374</v>
      </c>
      <c r="K15287" t="s">
        <v>80375</v>
      </c>
      <c r="M15287" t="s">
        <v>370</v>
      </c>
      <c r="N15287" t="s">
        <v>398</v>
      </c>
      <c r="O15287">
        <v>88242</v>
      </c>
      <c r="P15287" t="s">
        <v>50</v>
      </c>
      <c r="U15287" s="1">
        <v>45468</v>
      </c>
      <c r="V15287" s="1">
        <v>45468</v>
      </c>
      <c r="W15287" s="1">
        <v>45468.245138888888</v>
      </c>
      <c r="X15287" s="1">
        <v>45468.245138888888</v>
      </c>
      <c r="AC15287" t="s">
        <v>53</v>
      </c>
      <c r="AD15287">
        <v>1000000001</v>
      </c>
      <c r="AE15287" s="1">
        <v>39973.351388888892</v>
      </c>
      <c r="AF15287" t="s">
        <v>3377</v>
      </c>
      <c r="AG15287" t="s">
        <v>80376</v>
      </c>
      <c r="AH15287" t="s">
        <v>51</v>
      </c>
      <c r="AJ15287" t="s">
        <v>53</v>
      </c>
      <c r="AK15287" t="s">
        <v>78</v>
      </c>
      <c r="AO15287" t="s">
        <v>51552</v>
      </c>
    </row>
    <row r="15288" spans="1:43" x14ac:dyDescent="0.35">
      <c r="A15288" t="s">
        <v>80377</v>
      </c>
      <c r="B15288" t="s">
        <v>80378</v>
      </c>
      <c r="C15288" t="s">
        <v>80379</v>
      </c>
      <c r="H15288" t="s">
        <v>80380</v>
      </c>
      <c r="J15288" t="s">
        <v>80381</v>
      </c>
      <c r="P15288" t="s">
        <v>12926</v>
      </c>
      <c r="U15288" s="1">
        <v>45468</v>
      </c>
      <c r="V15288" s="1">
        <v>45468</v>
      </c>
      <c r="W15288" s="1">
        <v>45468.172222222223</v>
      </c>
      <c r="X15288" s="1">
        <v>45468.172222222223</v>
      </c>
      <c r="AC15288" t="s">
        <v>53</v>
      </c>
      <c r="AD15288">
        <v>1000000001</v>
      </c>
      <c r="AE15288" s="1">
        <v>39973.351388888892</v>
      </c>
      <c r="AF15288" t="s">
        <v>3377</v>
      </c>
      <c r="AG15288" t="s">
        <v>80382</v>
      </c>
      <c r="AH15288" t="s">
        <v>51</v>
      </c>
      <c r="AJ15288" t="s">
        <v>53</v>
      </c>
      <c r="AK15288" t="s">
        <v>78</v>
      </c>
      <c r="AO15288" t="s">
        <v>5443</v>
      </c>
      <c r="AP15288" s="1">
        <v>45469.376388888886</v>
      </c>
    </row>
    <row r="15289" spans="1:43" x14ac:dyDescent="0.35">
      <c r="A15289" t="s">
        <v>80383</v>
      </c>
      <c r="B15289" t="s">
        <v>74820</v>
      </c>
      <c r="C15289" t="s">
        <v>16262</v>
      </c>
      <c r="F15289">
        <v>17207888155</v>
      </c>
      <c r="H15289" t="s">
        <v>80383</v>
      </c>
      <c r="J15289" t="s">
        <v>6242</v>
      </c>
      <c r="K15289" t="s">
        <v>80384</v>
      </c>
      <c r="M15289" t="s">
        <v>1261</v>
      </c>
      <c r="N15289" t="s">
        <v>287</v>
      </c>
      <c r="O15289">
        <v>80108</v>
      </c>
      <c r="P15289" t="s">
        <v>50</v>
      </c>
      <c r="U15289" s="1">
        <v>45468</v>
      </c>
      <c r="V15289" s="1">
        <v>45468</v>
      </c>
      <c r="W15289" s="1">
        <v>45468.80972222222</v>
      </c>
      <c r="X15289" s="1">
        <v>45468.80972222222</v>
      </c>
      <c r="AC15289" t="s">
        <v>53</v>
      </c>
      <c r="AD15289">
        <v>2969507921</v>
      </c>
      <c r="AE15289" s="1">
        <v>38224.743750000001</v>
      </c>
      <c r="AG15289" t="s">
        <v>80385</v>
      </c>
      <c r="AH15289" t="s">
        <v>51</v>
      </c>
      <c r="AJ15289" t="s">
        <v>53</v>
      </c>
      <c r="AK15289" t="s">
        <v>78</v>
      </c>
      <c r="AO15289" t="s">
        <v>5443</v>
      </c>
      <c r="AP15289" s="1">
        <v>45468.811111111114</v>
      </c>
    </row>
    <row r="15290" spans="1:43" x14ac:dyDescent="0.35">
      <c r="A15290" t="s">
        <v>80386</v>
      </c>
      <c r="B15290" t="s">
        <v>80387</v>
      </c>
      <c r="C15290" t="s">
        <v>587</v>
      </c>
      <c r="F15290">
        <v>17205845153</v>
      </c>
      <c r="H15290" t="s">
        <v>80386</v>
      </c>
      <c r="J15290" t="s">
        <v>6242</v>
      </c>
      <c r="K15290" t="s">
        <v>80384</v>
      </c>
      <c r="M15290" t="s">
        <v>1261</v>
      </c>
      <c r="N15290" t="s">
        <v>287</v>
      </c>
      <c r="O15290">
        <v>80108</v>
      </c>
      <c r="P15290" t="s">
        <v>50</v>
      </c>
      <c r="U15290" s="1">
        <v>45468</v>
      </c>
      <c r="V15290" s="1">
        <v>45468</v>
      </c>
      <c r="W15290" s="1">
        <v>45468.805555555555</v>
      </c>
      <c r="X15290" s="1">
        <v>45468.805555555555</v>
      </c>
      <c r="AC15290" t="s">
        <v>53</v>
      </c>
      <c r="AD15290">
        <v>2969507921</v>
      </c>
      <c r="AE15290" s="1">
        <v>38224.743750000001</v>
      </c>
      <c r="AG15290" t="s">
        <v>80388</v>
      </c>
      <c r="AH15290" t="s">
        <v>51</v>
      </c>
      <c r="AJ15290" t="s">
        <v>53</v>
      </c>
      <c r="AK15290" t="s">
        <v>78</v>
      </c>
      <c r="AO15290" t="s">
        <v>5443</v>
      </c>
      <c r="AP15290" s="1">
        <v>45476.388888888891</v>
      </c>
    </row>
    <row r="15291" spans="1:43" x14ac:dyDescent="0.35">
      <c r="A15291" t="s">
        <v>80389</v>
      </c>
      <c r="B15291" t="s">
        <v>80390</v>
      </c>
      <c r="C15291" t="s">
        <v>11910</v>
      </c>
      <c r="F15291">
        <v>17192081765</v>
      </c>
      <c r="H15291" t="s">
        <v>80389</v>
      </c>
      <c r="J15291" t="s">
        <v>56602</v>
      </c>
      <c r="K15291" t="s">
        <v>80391</v>
      </c>
      <c r="M15291" t="s">
        <v>80392</v>
      </c>
      <c r="N15291" t="s">
        <v>287</v>
      </c>
      <c r="O15291">
        <v>80133</v>
      </c>
      <c r="P15291" t="s">
        <v>50</v>
      </c>
      <c r="U15291" s="1">
        <v>45468</v>
      </c>
      <c r="V15291" s="1">
        <v>45468</v>
      </c>
      <c r="W15291" s="1">
        <v>45468.590277777781</v>
      </c>
      <c r="X15291" s="1">
        <v>45468.590277777781</v>
      </c>
      <c r="AC15291" t="s">
        <v>53</v>
      </c>
      <c r="AD15291">
        <v>2973342925</v>
      </c>
      <c r="AE15291" s="1">
        <v>45030.665972222225</v>
      </c>
      <c r="AF15291" t="s">
        <v>56605</v>
      </c>
      <c r="AG15291" t="s">
        <v>80393</v>
      </c>
      <c r="AH15291" t="s">
        <v>51</v>
      </c>
      <c r="AJ15291" t="s">
        <v>53</v>
      </c>
      <c r="AK15291" t="s">
        <v>78</v>
      </c>
      <c r="AO15291" t="s">
        <v>5443</v>
      </c>
      <c r="AP15291" s="1">
        <v>45474.357638888891</v>
      </c>
      <c r="AQ15291" s="1">
        <v>45468.606944444444</v>
      </c>
    </row>
    <row r="15292" spans="1:43" x14ac:dyDescent="0.35">
      <c r="A15292" t="s">
        <v>80394</v>
      </c>
      <c r="B15292" t="s">
        <v>11992</v>
      </c>
      <c r="C15292" t="s">
        <v>15106</v>
      </c>
      <c r="F15292">
        <v>17195684212</v>
      </c>
      <c r="H15292" t="s">
        <v>80394</v>
      </c>
      <c r="J15292" t="s">
        <v>80395</v>
      </c>
      <c r="K15292" t="s">
        <v>80396</v>
      </c>
      <c r="M15292" t="s">
        <v>672</v>
      </c>
      <c r="N15292" t="s">
        <v>287</v>
      </c>
      <c r="O15292">
        <v>81005</v>
      </c>
      <c r="P15292" t="s">
        <v>50</v>
      </c>
      <c r="U15292" s="1">
        <v>45469</v>
      </c>
      <c r="V15292" s="1">
        <v>45469</v>
      </c>
      <c r="W15292" s="1">
        <v>45469.702777777777</v>
      </c>
      <c r="X15292" s="1">
        <v>45469.702777777777</v>
      </c>
      <c r="AC15292" t="s">
        <v>53</v>
      </c>
      <c r="AD15292">
        <v>2974749611</v>
      </c>
      <c r="AE15292" s="1">
        <v>45469.728472222225</v>
      </c>
      <c r="AF15292" t="s">
        <v>80397</v>
      </c>
      <c r="AG15292" t="s">
        <v>80398</v>
      </c>
      <c r="AH15292" t="s">
        <v>51</v>
      </c>
      <c r="AJ15292" t="s">
        <v>53</v>
      </c>
      <c r="AK15292" t="s">
        <v>78</v>
      </c>
      <c r="AO15292" t="s">
        <v>5443</v>
      </c>
      <c r="AP15292" s="1">
        <v>45469.697916666664</v>
      </c>
      <c r="AQ15292" s="1">
        <v>45469.722222222219</v>
      </c>
    </row>
    <row r="15293" spans="1:43" x14ac:dyDescent="0.35">
      <c r="A15293" t="s">
        <v>80399</v>
      </c>
      <c r="B15293" t="s">
        <v>1451</v>
      </c>
      <c r="C15293" t="s">
        <v>14057</v>
      </c>
      <c r="F15293">
        <v>18305577599</v>
      </c>
      <c r="H15293" t="s">
        <v>80400</v>
      </c>
      <c r="J15293" t="s">
        <v>4293</v>
      </c>
      <c r="K15293" t="s">
        <v>80241</v>
      </c>
      <c r="M15293" t="s">
        <v>80242</v>
      </c>
      <c r="N15293" t="s">
        <v>637</v>
      </c>
      <c r="O15293">
        <v>78108</v>
      </c>
      <c r="P15293" t="s">
        <v>50</v>
      </c>
      <c r="U15293" s="1">
        <v>45469</v>
      </c>
      <c r="V15293" s="1">
        <v>45469</v>
      </c>
      <c r="W15293" s="1">
        <v>45469.689583333333</v>
      </c>
      <c r="X15293" s="1">
        <v>45469.689583333333</v>
      </c>
      <c r="AC15293" t="s">
        <v>53</v>
      </c>
      <c r="AD15293">
        <v>2969634929</v>
      </c>
      <c r="AE15293" s="1">
        <v>41799.665972222225</v>
      </c>
      <c r="AF15293" t="s">
        <v>4296</v>
      </c>
      <c r="AG15293" t="s">
        <v>80401</v>
      </c>
      <c r="AH15293" t="s">
        <v>51</v>
      </c>
      <c r="AJ15293" t="s">
        <v>53</v>
      </c>
      <c r="AK15293" t="s">
        <v>78</v>
      </c>
      <c r="AO15293" t="s">
        <v>5443</v>
      </c>
      <c r="AP15293" s="1">
        <v>45469.68472222222</v>
      </c>
    </row>
    <row r="15294" spans="1:43" x14ac:dyDescent="0.35">
      <c r="A15294" t="s">
        <v>80402</v>
      </c>
      <c r="B15294" t="s">
        <v>23129</v>
      </c>
      <c r="C15294" t="s">
        <v>5143</v>
      </c>
      <c r="F15294" t="s">
        <v>80403</v>
      </c>
      <c r="H15294" t="s">
        <v>80402</v>
      </c>
      <c r="J15294" t="s">
        <v>42727</v>
      </c>
      <c r="M15294" t="s">
        <v>1692</v>
      </c>
      <c r="N15294" t="s">
        <v>398</v>
      </c>
      <c r="O15294">
        <v>88240</v>
      </c>
      <c r="P15294" t="s">
        <v>50</v>
      </c>
      <c r="U15294" s="1">
        <v>45469</v>
      </c>
      <c r="V15294" s="1">
        <v>45469</v>
      </c>
      <c r="W15294" s="1">
        <v>45469.724305555559</v>
      </c>
      <c r="X15294" s="1">
        <v>45469.724305555559</v>
      </c>
      <c r="AC15294" t="s">
        <v>53</v>
      </c>
      <c r="AD15294">
        <v>2969603822</v>
      </c>
      <c r="AE15294" s="1">
        <v>41600.695833333331</v>
      </c>
      <c r="AF15294" t="s">
        <v>80404</v>
      </c>
      <c r="AG15294" t="s">
        <v>80405</v>
      </c>
      <c r="AH15294" t="s">
        <v>51</v>
      </c>
      <c r="AJ15294" t="s">
        <v>53</v>
      </c>
      <c r="AK15294" t="s">
        <v>78</v>
      </c>
      <c r="AO15294" t="s">
        <v>5443</v>
      </c>
      <c r="AP15294" s="1">
        <v>45469.725694444445</v>
      </c>
      <c r="AQ15294" s="1">
        <v>45469.727777777778</v>
      </c>
    </row>
    <row r="15295" spans="1:43" x14ac:dyDescent="0.35">
      <c r="A15295" t="s">
        <v>80406</v>
      </c>
      <c r="B15295" t="s">
        <v>5595</v>
      </c>
      <c r="C15295" t="s">
        <v>1037</v>
      </c>
      <c r="F15295" t="s">
        <v>80407</v>
      </c>
      <c r="H15295" t="s">
        <v>80406</v>
      </c>
      <c r="J15295" t="s">
        <v>45126</v>
      </c>
      <c r="K15295" t="s">
        <v>80408</v>
      </c>
      <c r="M15295" t="s">
        <v>7946</v>
      </c>
      <c r="N15295" t="s">
        <v>253</v>
      </c>
      <c r="O15295">
        <v>88311</v>
      </c>
      <c r="P15295" t="s">
        <v>50</v>
      </c>
      <c r="U15295" s="1">
        <v>45469</v>
      </c>
      <c r="V15295" s="1">
        <v>45469</v>
      </c>
      <c r="W15295" s="1">
        <v>45469.497916666667</v>
      </c>
      <c r="X15295" s="1">
        <v>45469.497916666667</v>
      </c>
      <c r="AC15295" t="s">
        <v>53</v>
      </c>
      <c r="AD15295">
        <v>2972012810</v>
      </c>
      <c r="AE15295" s="1">
        <v>44465.601388888892</v>
      </c>
      <c r="AF15295" t="s">
        <v>80409</v>
      </c>
      <c r="AG15295" t="s">
        <v>80410</v>
      </c>
      <c r="AH15295" t="s">
        <v>51</v>
      </c>
      <c r="AJ15295" t="s">
        <v>53</v>
      </c>
      <c r="AK15295" t="s">
        <v>78</v>
      </c>
      <c r="AO15295" t="s">
        <v>5443</v>
      </c>
      <c r="AP15295" s="1">
        <v>45469.506249999999</v>
      </c>
      <c r="AQ15295" s="1">
        <v>45469.509027777778</v>
      </c>
    </row>
    <row r="15296" spans="1:43" x14ac:dyDescent="0.35">
      <c r="A15296" t="s">
        <v>80411</v>
      </c>
      <c r="B15296" t="s">
        <v>33409</v>
      </c>
      <c r="C15296" t="s">
        <v>57</v>
      </c>
      <c r="F15296">
        <v>19706290017</v>
      </c>
      <c r="H15296" t="s">
        <v>80412</v>
      </c>
      <c r="J15296" t="s">
        <v>80413</v>
      </c>
      <c r="K15296" t="s">
        <v>80414</v>
      </c>
      <c r="M15296" t="s">
        <v>8476</v>
      </c>
      <c r="N15296" t="s">
        <v>287</v>
      </c>
      <c r="O15296">
        <v>81625</v>
      </c>
      <c r="P15296" t="s">
        <v>50</v>
      </c>
      <c r="U15296" s="1">
        <v>45469</v>
      </c>
      <c r="V15296" s="1">
        <v>45469</v>
      </c>
      <c r="W15296" s="1">
        <v>45469.625</v>
      </c>
      <c r="X15296" s="1">
        <v>45469.625</v>
      </c>
      <c r="AC15296" t="s">
        <v>53</v>
      </c>
      <c r="AD15296">
        <v>2974123418</v>
      </c>
      <c r="AE15296" s="1">
        <v>45360.112500000003</v>
      </c>
      <c r="AF15296" t="s">
        <v>80415</v>
      </c>
      <c r="AG15296" t="s">
        <v>80416</v>
      </c>
      <c r="AH15296" t="s">
        <v>51</v>
      </c>
      <c r="AJ15296" t="s">
        <v>53</v>
      </c>
      <c r="AK15296" t="s">
        <v>78</v>
      </c>
      <c r="AO15296" t="s">
        <v>5443</v>
      </c>
      <c r="AP15296" s="1">
        <v>45469.62222222222</v>
      </c>
    </row>
    <row r="15297" spans="1:43" x14ac:dyDescent="0.35">
      <c r="A15297" t="s">
        <v>80417</v>
      </c>
      <c r="B15297" t="s">
        <v>80418</v>
      </c>
      <c r="C15297" t="s">
        <v>23041</v>
      </c>
      <c r="F15297">
        <v>17196514019</v>
      </c>
      <c r="H15297" t="s">
        <v>80419</v>
      </c>
      <c r="J15297" t="s">
        <v>80420</v>
      </c>
      <c r="K15297" t="s">
        <v>80421</v>
      </c>
      <c r="M15297" t="s">
        <v>12194</v>
      </c>
      <c r="N15297" t="s">
        <v>287</v>
      </c>
      <c r="O15297">
        <v>80138</v>
      </c>
      <c r="P15297" t="s">
        <v>50</v>
      </c>
      <c r="U15297" s="1">
        <v>45469</v>
      </c>
      <c r="V15297" s="1">
        <v>45469</v>
      </c>
      <c r="W15297" s="1">
        <v>45469.345138888886</v>
      </c>
      <c r="X15297" s="1">
        <v>45469.345138888886</v>
      </c>
      <c r="AC15297" t="s">
        <v>53</v>
      </c>
      <c r="AD15297">
        <v>2974748744</v>
      </c>
      <c r="AE15297" s="1">
        <v>45469.4</v>
      </c>
      <c r="AF15297" t="s">
        <v>80422</v>
      </c>
      <c r="AG15297" t="s">
        <v>80423</v>
      </c>
      <c r="AH15297" t="s">
        <v>51</v>
      </c>
      <c r="AJ15297" t="s">
        <v>53</v>
      </c>
      <c r="AK15297" t="s">
        <v>78</v>
      </c>
      <c r="AO15297" t="s">
        <v>5443</v>
      </c>
      <c r="AP15297" s="1">
        <v>45469.359027777777</v>
      </c>
    </row>
    <row r="15298" spans="1:43" x14ac:dyDescent="0.35">
      <c r="A15298" t="s">
        <v>80424</v>
      </c>
      <c r="B15298" t="s">
        <v>4114</v>
      </c>
      <c r="C15298" t="s">
        <v>946</v>
      </c>
      <c r="F15298">
        <v>13185842364</v>
      </c>
      <c r="H15298" t="s">
        <v>80425</v>
      </c>
      <c r="J15298" t="s">
        <v>4293</v>
      </c>
      <c r="K15298" t="s">
        <v>76979</v>
      </c>
      <c r="M15298" t="s">
        <v>7095</v>
      </c>
      <c r="N15298" t="s">
        <v>18045</v>
      </c>
      <c r="O15298">
        <v>71108</v>
      </c>
      <c r="P15298" t="s">
        <v>50</v>
      </c>
      <c r="U15298" s="1">
        <v>45469</v>
      </c>
      <c r="V15298" s="1">
        <v>45469</v>
      </c>
      <c r="W15298" s="1">
        <v>45469.695833333331</v>
      </c>
      <c r="X15298" s="1">
        <v>45469.695833333331</v>
      </c>
      <c r="AC15298" t="s">
        <v>53</v>
      </c>
      <c r="AD15298">
        <v>2969634929</v>
      </c>
      <c r="AE15298" s="1">
        <v>41799.665972222225</v>
      </c>
      <c r="AF15298" t="s">
        <v>4296</v>
      </c>
      <c r="AG15298" t="s">
        <v>80426</v>
      </c>
      <c r="AH15298" t="s">
        <v>51</v>
      </c>
      <c r="AJ15298" t="s">
        <v>53</v>
      </c>
      <c r="AK15298" t="s">
        <v>78</v>
      </c>
      <c r="AO15298" t="s">
        <v>5443</v>
      </c>
      <c r="AP15298" s="1">
        <v>45469.690972222219</v>
      </c>
    </row>
    <row r="15299" spans="1:43" x14ac:dyDescent="0.35">
      <c r="A15299" t="s">
        <v>80427</v>
      </c>
      <c r="B15299" t="s">
        <v>42417</v>
      </c>
      <c r="C15299" t="s">
        <v>2491</v>
      </c>
      <c r="F15299">
        <v>13185648248</v>
      </c>
      <c r="H15299" t="s">
        <v>80428</v>
      </c>
      <c r="J15299" t="s">
        <v>4293</v>
      </c>
      <c r="K15299" t="s">
        <v>80429</v>
      </c>
      <c r="M15299" t="s">
        <v>35923</v>
      </c>
      <c r="N15299" t="s">
        <v>18045</v>
      </c>
      <c r="O15299">
        <v>71108</v>
      </c>
      <c r="P15299" t="s">
        <v>50</v>
      </c>
      <c r="U15299" s="1">
        <v>45469</v>
      </c>
      <c r="V15299" s="1">
        <v>45469</v>
      </c>
      <c r="W15299" s="1">
        <v>45469.690972222219</v>
      </c>
      <c r="X15299" s="1">
        <v>45469.690972222219</v>
      </c>
      <c r="AC15299" t="s">
        <v>53</v>
      </c>
      <c r="AD15299">
        <v>2969634929</v>
      </c>
      <c r="AE15299" s="1">
        <v>41799.665972222225</v>
      </c>
      <c r="AF15299" t="s">
        <v>4296</v>
      </c>
      <c r="AG15299" t="s">
        <v>80430</v>
      </c>
      <c r="AH15299" t="s">
        <v>51</v>
      </c>
      <c r="AJ15299" t="s">
        <v>53</v>
      </c>
      <c r="AK15299" t="s">
        <v>78</v>
      </c>
      <c r="AO15299" t="s">
        <v>5443</v>
      </c>
      <c r="AP15299" s="1">
        <v>45469.685416666667</v>
      </c>
    </row>
    <row r="15300" spans="1:43" x14ac:dyDescent="0.35">
      <c r="A15300" t="s">
        <v>80431</v>
      </c>
      <c r="B15300" t="s">
        <v>80432</v>
      </c>
      <c r="C15300" t="s">
        <v>677</v>
      </c>
      <c r="F15300">
        <v>13183179976</v>
      </c>
      <c r="H15300" t="s">
        <v>80433</v>
      </c>
      <c r="J15300" t="s">
        <v>4293</v>
      </c>
      <c r="K15300" t="s">
        <v>76979</v>
      </c>
      <c r="M15300" t="s">
        <v>7095</v>
      </c>
      <c r="N15300" t="s">
        <v>18045</v>
      </c>
      <c r="O15300">
        <v>71106</v>
      </c>
      <c r="P15300" t="s">
        <v>50</v>
      </c>
      <c r="U15300" s="1">
        <v>45469</v>
      </c>
      <c r="V15300" s="1">
        <v>45469</v>
      </c>
      <c r="W15300" s="1">
        <v>45469.69027777778</v>
      </c>
      <c r="X15300" s="1">
        <v>45469.69027777778</v>
      </c>
      <c r="AC15300" t="s">
        <v>53</v>
      </c>
      <c r="AD15300">
        <v>2969634929</v>
      </c>
      <c r="AE15300" s="1">
        <v>41799.665972222225</v>
      </c>
      <c r="AF15300" t="s">
        <v>4296</v>
      </c>
      <c r="AG15300" t="s">
        <v>80434</v>
      </c>
      <c r="AH15300" t="s">
        <v>51</v>
      </c>
      <c r="AJ15300" t="s">
        <v>53</v>
      </c>
      <c r="AK15300" t="s">
        <v>78</v>
      </c>
      <c r="AO15300" t="s">
        <v>5443</v>
      </c>
      <c r="AP15300" s="1">
        <v>45469.69027777778</v>
      </c>
    </row>
    <row r="15301" spans="1:43" x14ac:dyDescent="0.35">
      <c r="A15301" t="s">
        <v>80435</v>
      </c>
      <c r="B15301" t="s">
        <v>5773</v>
      </c>
      <c r="C15301" t="s">
        <v>1076</v>
      </c>
      <c r="F15301">
        <v>15014286675</v>
      </c>
      <c r="H15301" t="s">
        <v>80436</v>
      </c>
      <c r="J15301" t="s">
        <v>4293</v>
      </c>
      <c r="K15301" t="s">
        <v>80241</v>
      </c>
      <c r="M15301" t="s">
        <v>80242</v>
      </c>
      <c r="N15301" t="s">
        <v>637</v>
      </c>
      <c r="O15301">
        <v>78108</v>
      </c>
      <c r="P15301" t="s">
        <v>50</v>
      </c>
      <c r="U15301" s="1">
        <v>45469</v>
      </c>
      <c r="V15301" s="1">
        <v>45469</v>
      </c>
      <c r="W15301" s="1">
        <v>45469.69027777778</v>
      </c>
      <c r="X15301" s="1">
        <v>45469.69027777778</v>
      </c>
      <c r="AC15301" t="s">
        <v>53</v>
      </c>
      <c r="AD15301">
        <v>2969634929</v>
      </c>
      <c r="AE15301" s="1">
        <v>41799.665972222225</v>
      </c>
      <c r="AF15301" t="s">
        <v>4296</v>
      </c>
      <c r="AG15301" t="s">
        <v>80437</v>
      </c>
      <c r="AH15301" t="s">
        <v>51</v>
      </c>
      <c r="AJ15301" t="s">
        <v>53</v>
      </c>
      <c r="AK15301" t="s">
        <v>78</v>
      </c>
      <c r="AO15301" t="s">
        <v>5443</v>
      </c>
      <c r="AP15301" s="1">
        <v>45469.686805555553</v>
      </c>
    </row>
    <row r="15302" spans="1:43" x14ac:dyDescent="0.35">
      <c r="A15302" t="s">
        <v>80438</v>
      </c>
      <c r="B15302" t="s">
        <v>22359</v>
      </c>
      <c r="C15302" t="s">
        <v>10684</v>
      </c>
      <c r="F15302">
        <v>19406009490</v>
      </c>
      <c r="H15302" t="s">
        <v>80438</v>
      </c>
      <c r="J15302" t="s">
        <v>4293</v>
      </c>
      <c r="K15302" t="s">
        <v>74797</v>
      </c>
      <c r="M15302" t="s">
        <v>11083</v>
      </c>
      <c r="N15302" t="s">
        <v>637</v>
      </c>
      <c r="O15302">
        <v>79706</v>
      </c>
      <c r="P15302" t="s">
        <v>50</v>
      </c>
      <c r="U15302" s="1">
        <v>45469</v>
      </c>
      <c r="V15302" s="1">
        <v>45469</v>
      </c>
      <c r="W15302" s="1">
        <v>45469.689583333333</v>
      </c>
      <c r="X15302" s="1">
        <v>45469.689583333333</v>
      </c>
      <c r="AC15302" t="s">
        <v>53</v>
      </c>
      <c r="AD15302">
        <v>2969634929</v>
      </c>
      <c r="AE15302" s="1">
        <v>41799.665972222225</v>
      </c>
      <c r="AF15302" t="s">
        <v>4296</v>
      </c>
      <c r="AG15302" t="s">
        <v>80439</v>
      </c>
      <c r="AH15302" t="s">
        <v>51</v>
      </c>
      <c r="AJ15302" t="s">
        <v>53</v>
      </c>
      <c r="AK15302" t="s">
        <v>78</v>
      </c>
      <c r="AO15302" t="s">
        <v>5443</v>
      </c>
    </row>
    <row r="15303" spans="1:43" x14ac:dyDescent="0.35">
      <c r="A15303" t="s">
        <v>80440</v>
      </c>
      <c r="B15303" t="s">
        <v>80441</v>
      </c>
      <c r="C15303" t="s">
        <v>803</v>
      </c>
      <c r="F15303">
        <v>13033564769</v>
      </c>
      <c r="H15303" t="s">
        <v>80442</v>
      </c>
      <c r="J15303" t="s">
        <v>4293</v>
      </c>
      <c r="K15303" t="s">
        <v>77027</v>
      </c>
      <c r="M15303" t="s">
        <v>15792</v>
      </c>
      <c r="N15303" t="s">
        <v>287</v>
      </c>
      <c r="O15303">
        <v>80640</v>
      </c>
      <c r="P15303" t="s">
        <v>50</v>
      </c>
      <c r="U15303" s="1">
        <v>45469</v>
      </c>
      <c r="V15303" s="1">
        <v>45469</v>
      </c>
      <c r="W15303" s="1">
        <v>45469.689583333333</v>
      </c>
      <c r="X15303" s="1">
        <v>45469.689583333333</v>
      </c>
      <c r="AC15303" t="s">
        <v>53</v>
      </c>
      <c r="AD15303">
        <v>2969634929</v>
      </c>
      <c r="AE15303" s="1">
        <v>41799.665972222225</v>
      </c>
      <c r="AF15303" t="s">
        <v>4296</v>
      </c>
      <c r="AG15303" t="s">
        <v>80443</v>
      </c>
      <c r="AH15303" t="s">
        <v>51</v>
      </c>
      <c r="AJ15303" t="s">
        <v>53</v>
      </c>
      <c r="AK15303" t="s">
        <v>78</v>
      </c>
      <c r="AO15303" t="s">
        <v>5443</v>
      </c>
      <c r="AP15303" s="1">
        <v>45471.457638888889</v>
      </c>
    </row>
    <row r="15304" spans="1:43" x14ac:dyDescent="0.35">
      <c r="A15304" t="s">
        <v>80444</v>
      </c>
      <c r="B15304" t="s">
        <v>69022</v>
      </c>
      <c r="C15304" t="s">
        <v>6419</v>
      </c>
      <c r="F15304">
        <v>18034644494</v>
      </c>
      <c r="H15304" t="s">
        <v>80444</v>
      </c>
      <c r="J15304" t="s">
        <v>4293</v>
      </c>
      <c r="K15304" t="s">
        <v>80445</v>
      </c>
      <c r="M15304" t="s">
        <v>20472</v>
      </c>
      <c r="N15304" t="s">
        <v>637</v>
      </c>
      <c r="O15304">
        <v>79765</v>
      </c>
      <c r="P15304" t="s">
        <v>50</v>
      </c>
      <c r="U15304" s="1">
        <v>45469</v>
      </c>
      <c r="V15304" s="1">
        <v>45469</v>
      </c>
      <c r="W15304" s="1">
        <v>45469.689583333333</v>
      </c>
      <c r="X15304" s="1">
        <v>45469.689583333333</v>
      </c>
      <c r="AC15304" t="s">
        <v>53</v>
      </c>
      <c r="AD15304">
        <v>2969634929</v>
      </c>
      <c r="AE15304" s="1">
        <v>41799.665972222225</v>
      </c>
      <c r="AF15304" t="s">
        <v>4296</v>
      </c>
      <c r="AG15304" t="s">
        <v>80446</v>
      </c>
      <c r="AH15304" t="s">
        <v>51</v>
      </c>
      <c r="AJ15304" t="s">
        <v>53</v>
      </c>
      <c r="AK15304" t="s">
        <v>78</v>
      </c>
      <c r="AO15304" t="s">
        <v>5443</v>
      </c>
      <c r="AP15304" s="1">
        <v>45469.689583333333</v>
      </c>
    </row>
    <row r="15305" spans="1:43" x14ac:dyDescent="0.35">
      <c r="A15305" t="s">
        <v>80447</v>
      </c>
      <c r="B15305" t="s">
        <v>80448</v>
      </c>
      <c r="C15305" t="s">
        <v>3349</v>
      </c>
      <c r="F15305">
        <v>12107187917</v>
      </c>
      <c r="H15305" t="s">
        <v>80449</v>
      </c>
      <c r="J15305" t="s">
        <v>4293</v>
      </c>
      <c r="K15305" t="s">
        <v>80241</v>
      </c>
      <c r="M15305" t="s">
        <v>80242</v>
      </c>
      <c r="N15305" t="s">
        <v>637</v>
      </c>
      <c r="O15305">
        <v>78108</v>
      </c>
      <c r="P15305" t="s">
        <v>50</v>
      </c>
      <c r="U15305" s="1">
        <v>45469</v>
      </c>
      <c r="V15305" s="1">
        <v>45469</v>
      </c>
      <c r="W15305" s="1">
        <v>45469.689583333333</v>
      </c>
      <c r="X15305" s="1">
        <v>45469.689583333333</v>
      </c>
      <c r="AC15305" t="s">
        <v>53</v>
      </c>
      <c r="AD15305">
        <v>2969634929</v>
      </c>
      <c r="AE15305" s="1">
        <v>41799.665972222225</v>
      </c>
      <c r="AF15305" t="s">
        <v>4296</v>
      </c>
      <c r="AG15305" t="s">
        <v>80450</v>
      </c>
      <c r="AH15305" t="s">
        <v>51</v>
      </c>
      <c r="AJ15305" t="s">
        <v>53</v>
      </c>
      <c r="AK15305" t="s">
        <v>78</v>
      </c>
      <c r="AO15305" t="s">
        <v>5443</v>
      </c>
      <c r="AP15305" s="1">
        <v>45469.698611111111</v>
      </c>
    </row>
    <row r="15306" spans="1:43" x14ac:dyDescent="0.35">
      <c r="A15306" t="s">
        <v>80451</v>
      </c>
      <c r="B15306" t="s">
        <v>80452</v>
      </c>
      <c r="C15306" t="s">
        <v>80453</v>
      </c>
      <c r="D15306" t="s">
        <v>11825</v>
      </c>
      <c r="F15306" t="s">
        <v>47</v>
      </c>
      <c r="H15306" t="s">
        <v>80454</v>
      </c>
      <c r="J15306" t="s">
        <v>49</v>
      </c>
      <c r="P15306" t="s">
        <v>50</v>
      </c>
      <c r="U15306" s="1">
        <v>45469</v>
      </c>
      <c r="V15306" s="1">
        <v>45469</v>
      </c>
      <c r="W15306" s="1">
        <v>45469.63958333333</v>
      </c>
      <c r="X15306" s="1">
        <v>45469.63958333333</v>
      </c>
      <c r="AC15306" t="s">
        <v>53</v>
      </c>
      <c r="AD15306">
        <v>1000000000</v>
      </c>
      <c r="AE15306" s="1">
        <v>37295</v>
      </c>
      <c r="AG15306" t="s">
        <v>80455</v>
      </c>
      <c r="AH15306" t="s">
        <v>51</v>
      </c>
      <c r="AJ15306" t="s">
        <v>53</v>
      </c>
      <c r="AO15306" t="s">
        <v>5443</v>
      </c>
      <c r="AP15306" s="1">
        <v>45469.035416666666</v>
      </c>
    </row>
    <row r="15307" spans="1:43" x14ac:dyDescent="0.35">
      <c r="A15307" t="s">
        <v>80456</v>
      </c>
      <c r="B15307" t="s">
        <v>18976</v>
      </c>
      <c r="C15307" t="s">
        <v>587</v>
      </c>
      <c r="F15307">
        <v>17196597235</v>
      </c>
      <c r="H15307" t="s">
        <v>80456</v>
      </c>
      <c r="J15307" t="s">
        <v>35384</v>
      </c>
      <c r="K15307" t="s">
        <v>80457</v>
      </c>
      <c r="M15307" t="s">
        <v>2700</v>
      </c>
      <c r="N15307" t="s">
        <v>287</v>
      </c>
      <c r="O15307">
        <v>80903</v>
      </c>
      <c r="P15307" t="s">
        <v>50</v>
      </c>
      <c r="U15307" s="1">
        <v>45469</v>
      </c>
      <c r="V15307" s="1">
        <v>45469</v>
      </c>
      <c r="W15307" s="1">
        <v>45469.426388888889</v>
      </c>
      <c r="X15307" s="1">
        <v>45469.426388888889</v>
      </c>
      <c r="AC15307" t="s">
        <v>53</v>
      </c>
      <c r="AD15307">
        <v>1000000001</v>
      </c>
      <c r="AE15307" s="1">
        <v>39973.351388888892</v>
      </c>
      <c r="AF15307" t="s">
        <v>3377</v>
      </c>
      <c r="AG15307" t="s">
        <v>80458</v>
      </c>
      <c r="AH15307" t="s">
        <v>51</v>
      </c>
      <c r="AJ15307" t="s">
        <v>53</v>
      </c>
      <c r="AK15307" t="s">
        <v>78</v>
      </c>
      <c r="AO15307" t="s">
        <v>5443</v>
      </c>
      <c r="AP15307" s="1">
        <v>45469.421527777777</v>
      </c>
    </row>
    <row r="15308" spans="1:43" x14ac:dyDescent="0.35">
      <c r="A15308" t="s">
        <v>80459</v>
      </c>
      <c r="B15308" t="s">
        <v>23219</v>
      </c>
      <c r="C15308" t="s">
        <v>1540</v>
      </c>
      <c r="F15308">
        <v>17753093318</v>
      </c>
      <c r="H15308" t="s">
        <v>80459</v>
      </c>
      <c r="K15308" t="s">
        <v>80460</v>
      </c>
      <c r="M15308" t="s">
        <v>80461</v>
      </c>
      <c r="N15308" t="s">
        <v>18998</v>
      </c>
      <c r="O15308">
        <v>89447</v>
      </c>
      <c r="P15308" t="s">
        <v>50</v>
      </c>
      <c r="U15308" s="1">
        <v>45469</v>
      </c>
      <c r="V15308" s="1">
        <v>45469</v>
      </c>
      <c r="W15308" s="1">
        <v>45469.999305555553</v>
      </c>
      <c r="X15308" s="1">
        <v>45469.999305555553</v>
      </c>
      <c r="AC15308" t="s">
        <v>53</v>
      </c>
      <c r="AD15308">
        <v>1000000001</v>
      </c>
      <c r="AE15308" s="1">
        <v>39973.351388888892</v>
      </c>
      <c r="AF15308" t="s">
        <v>3377</v>
      </c>
      <c r="AG15308" t="s">
        <v>80462</v>
      </c>
      <c r="AH15308" t="s">
        <v>51</v>
      </c>
      <c r="AJ15308" t="s">
        <v>53</v>
      </c>
      <c r="AK15308" t="s">
        <v>78</v>
      </c>
      <c r="AO15308" t="s">
        <v>5443</v>
      </c>
    </row>
    <row r="15309" spans="1:43" x14ac:dyDescent="0.35">
      <c r="A15309" t="s">
        <v>80463</v>
      </c>
      <c r="B15309" t="s">
        <v>15080</v>
      </c>
      <c r="C15309" t="s">
        <v>80464</v>
      </c>
      <c r="F15309">
        <v>19705540656</v>
      </c>
      <c r="H15309" t="s">
        <v>80463</v>
      </c>
      <c r="J15309" t="s">
        <v>80465</v>
      </c>
      <c r="K15309" t="s">
        <v>80466</v>
      </c>
      <c r="M15309" t="s">
        <v>4890</v>
      </c>
      <c r="N15309" t="s">
        <v>287</v>
      </c>
      <c r="O15309">
        <v>80759</v>
      </c>
      <c r="P15309" t="s">
        <v>50</v>
      </c>
      <c r="U15309" s="1">
        <v>45469</v>
      </c>
      <c r="V15309" s="1">
        <v>45469</v>
      </c>
      <c r="W15309" s="1">
        <v>45469.702777777777</v>
      </c>
      <c r="X15309" s="1">
        <v>45469.702777777777</v>
      </c>
      <c r="AC15309" t="s">
        <v>53</v>
      </c>
      <c r="AD15309">
        <v>1000000001</v>
      </c>
      <c r="AE15309" s="1">
        <v>39973.351388888892</v>
      </c>
      <c r="AF15309" t="s">
        <v>3377</v>
      </c>
      <c r="AG15309" t="s">
        <v>80467</v>
      </c>
      <c r="AH15309" t="s">
        <v>51</v>
      </c>
      <c r="AJ15309" t="s">
        <v>53</v>
      </c>
      <c r="AK15309" t="s">
        <v>78</v>
      </c>
      <c r="AO15309" t="s">
        <v>5443</v>
      </c>
      <c r="AP15309" s="1">
        <v>45469.702777777777</v>
      </c>
      <c r="AQ15309" s="1">
        <v>45469.712500000001</v>
      </c>
    </row>
    <row r="15310" spans="1:43" x14ac:dyDescent="0.35">
      <c r="A15310" t="s">
        <v>80468</v>
      </c>
      <c r="B15310" t="s">
        <v>8810</v>
      </c>
      <c r="C15310" t="s">
        <v>303</v>
      </c>
      <c r="F15310">
        <v>17206288933</v>
      </c>
      <c r="H15310" t="s">
        <v>80468</v>
      </c>
      <c r="J15310" t="s">
        <v>80469</v>
      </c>
      <c r="K15310" t="s">
        <v>63659</v>
      </c>
      <c r="M15310" t="s">
        <v>3972</v>
      </c>
      <c r="N15310" t="s">
        <v>592</v>
      </c>
      <c r="O15310">
        <v>82323</v>
      </c>
      <c r="P15310" t="s">
        <v>50</v>
      </c>
      <c r="U15310" s="1">
        <v>45469</v>
      </c>
      <c r="V15310" s="1">
        <v>45469</v>
      </c>
      <c r="W15310" s="1">
        <v>45469.701388888891</v>
      </c>
      <c r="X15310" s="1">
        <v>45469.701388888891</v>
      </c>
      <c r="AC15310" t="s">
        <v>53</v>
      </c>
      <c r="AD15310">
        <v>1000000001</v>
      </c>
      <c r="AE15310" s="1">
        <v>39973.351388888892</v>
      </c>
      <c r="AF15310" t="s">
        <v>3377</v>
      </c>
      <c r="AG15310" t="s">
        <v>80470</v>
      </c>
      <c r="AH15310" t="s">
        <v>51</v>
      </c>
      <c r="AJ15310" t="s">
        <v>53</v>
      </c>
      <c r="AK15310" t="s">
        <v>78</v>
      </c>
      <c r="AO15310" t="s">
        <v>5443</v>
      </c>
      <c r="AP15310" s="1">
        <v>45469.703472222223</v>
      </c>
    </row>
    <row r="15311" spans="1:43" x14ac:dyDescent="0.35">
      <c r="A15311" t="s">
        <v>80471</v>
      </c>
      <c r="B15311" t="s">
        <v>80472</v>
      </c>
      <c r="C15311" t="s">
        <v>1471</v>
      </c>
      <c r="F15311">
        <v>18166686880</v>
      </c>
      <c r="H15311" t="s">
        <v>80471</v>
      </c>
      <c r="J15311" t="s">
        <v>80469</v>
      </c>
      <c r="K15311" t="s">
        <v>63659</v>
      </c>
      <c r="M15311" t="s">
        <v>3972</v>
      </c>
      <c r="N15311" t="s">
        <v>592</v>
      </c>
      <c r="O15311">
        <v>82323</v>
      </c>
      <c r="P15311" t="s">
        <v>50</v>
      </c>
      <c r="U15311" s="1">
        <v>45469</v>
      </c>
      <c r="V15311" s="1">
        <v>45469</v>
      </c>
      <c r="W15311" s="1">
        <v>45469.690972222219</v>
      </c>
      <c r="X15311" s="1">
        <v>45469.690972222219</v>
      </c>
      <c r="AC15311" t="s">
        <v>53</v>
      </c>
      <c r="AD15311">
        <v>1000000001</v>
      </c>
      <c r="AE15311" s="1">
        <v>39973.351388888892</v>
      </c>
      <c r="AF15311" t="s">
        <v>3377</v>
      </c>
      <c r="AG15311" t="s">
        <v>80473</v>
      </c>
      <c r="AH15311" t="s">
        <v>51</v>
      </c>
      <c r="AJ15311" t="s">
        <v>53</v>
      </c>
      <c r="AK15311" t="s">
        <v>78</v>
      </c>
      <c r="AO15311" t="s">
        <v>5443</v>
      </c>
      <c r="AP15311" s="1">
        <v>45469.697222222225</v>
      </c>
    </row>
    <row r="15312" spans="1:43" x14ac:dyDescent="0.35">
      <c r="A15312" t="s">
        <v>80474</v>
      </c>
      <c r="B15312" t="s">
        <v>9078</v>
      </c>
      <c r="C15312" t="s">
        <v>7355</v>
      </c>
      <c r="F15312">
        <v>13033783188</v>
      </c>
      <c r="H15312" t="s">
        <v>80474</v>
      </c>
      <c r="J15312" t="s">
        <v>80469</v>
      </c>
      <c r="K15312" t="s">
        <v>63659</v>
      </c>
      <c r="M15312" t="s">
        <v>3972</v>
      </c>
      <c r="N15312" t="s">
        <v>592</v>
      </c>
      <c r="O15312">
        <v>82323</v>
      </c>
      <c r="P15312" t="s">
        <v>50</v>
      </c>
      <c r="U15312" s="1">
        <v>45469</v>
      </c>
      <c r="V15312" s="1">
        <v>45469</v>
      </c>
      <c r="W15312" s="1">
        <v>45469.6875</v>
      </c>
      <c r="X15312" s="1">
        <v>45469.6875</v>
      </c>
      <c r="AC15312" t="s">
        <v>53</v>
      </c>
      <c r="AD15312">
        <v>1000000001</v>
      </c>
      <c r="AE15312" s="1">
        <v>39973.351388888892</v>
      </c>
      <c r="AF15312" t="s">
        <v>3377</v>
      </c>
      <c r="AG15312" t="s">
        <v>80475</v>
      </c>
      <c r="AH15312" t="s">
        <v>51</v>
      </c>
      <c r="AJ15312" t="s">
        <v>53</v>
      </c>
      <c r="AK15312" t="s">
        <v>78</v>
      </c>
      <c r="AO15312" t="s">
        <v>5443</v>
      </c>
      <c r="AP15312" s="1">
        <v>45469.6875</v>
      </c>
    </row>
    <row r="15313" spans="1:43" x14ac:dyDescent="0.35">
      <c r="A15313" t="s">
        <v>80476</v>
      </c>
      <c r="B15313" t="s">
        <v>11058</v>
      </c>
      <c r="C15313" t="s">
        <v>2615</v>
      </c>
      <c r="F15313">
        <v>17204484054</v>
      </c>
      <c r="H15313" t="s">
        <v>80476</v>
      </c>
      <c r="J15313" t="s">
        <v>80469</v>
      </c>
      <c r="K15313" t="s">
        <v>63659</v>
      </c>
      <c r="M15313" t="s">
        <v>3972</v>
      </c>
      <c r="N15313" t="s">
        <v>592</v>
      </c>
      <c r="O15313">
        <v>82323</v>
      </c>
      <c r="P15313" t="s">
        <v>50</v>
      </c>
      <c r="U15313" s="1">
        <v>45469</v>
      </c>
      <c r="V15313" s="1">
        <v>45469</v>
      </c>
      <c r="W15313" s="1">
        <v>45469.672222222223</v>
      </c>
      <c r="X15313" s="1">
        <v>45469.672222222223</v>
      </c>
      <c r="AC15313" t="s">
        <v>53</v>
      </c>
      <c r="AD15313">
        <v>1000000001</v>
      </c>
      <c r="AE15313" s="1">
        <v>39973.351388888892</v>
      </c>
      <c r="AF15313" t="s">
        <v>3377</v>
      </c>
      <c r="AG15313" t="s">
        <v>80477</v>
      </c>
      <c r="AH15313" t="s">
        <v>51</v>
      </c>
      <c r="AJ15313" t="s">
        <v>53</v>
      </c>
      <c r="AK15313" t="s">
        <v>78</v>
      </c>
      <c r="AO15313" t="s">
        <v>5443</v>
      </c>
      <c r="AP15313" s="1">
        <v>45469.68472222222</v>
      </c>
    </row>
    <row r="15314" spans="1:43" x14ac:dyDescent="0.35">
      <c r="A15314" t="s">
        <v>80478</v>
      </c>
      <c r="B15314" t="s">
        <v>11923</v>
      </c>
      <c r="C15314" t="s">
        <v>80479</v>
      </c>
      <c r="F15314">
        <v>17205611142</v>
      </c>
      <c r="H15314" t="s">
        <v>80478</v>
      </c>
      <c r="J15314" t="s">
        <v>80469</v>
      </c>
      <c r="K15314" t="s">
        <v>45938</v>
      </c>
      <c r="M15314" t="s">
        <v>3972</v>
      </c>
      <c r="N15314" t="s">
        <v>592</v>
      </c>
      <c r="O15314">
        <v>82323</v>
      </c>
      <c r="P15314" t="s">
        <v>50</v>
      </c>
      <c r="U15314" s="1">
        <v>45469</v>
      </c>
      <c r="V15314" s="1">
        <v>45469</v>
      </c>
      <c r="W15314" s="1">
        <v>45469.670138888891</v>
      </c>
      <c r="X15314" s="1">
        <v>45469.670138888891</v>
      </c>
      <c r="AC15314" t="s">
        <v>53</v>
      </c>
      <c r="AD15314">
        <v>1000000001</v>
      </c>
      <c r="AE15314" s="1">
        <v>39973.351388888892</v>
      </c>
      <c r="AF15314" t="s">
        <v>3377</v>
      </c>
      <c r="AG15314" t="s">
        <v>80480</v>
      </c>
      <c r="AH15314" t="s">
        <v>51</v>
      </c>
      <c r="AJ15314" t="s">
        <v>53</v>
      </c>
      <c r="AK15314" t="s">
        <v>78</v>
      </c>
      <c r="AO15314" t="s">
        <v>5443</v>
      </c>
      <c r="AP15314" s="1">
        <v>45474.64166666667</v>
      </c>
      <c r="AQ15314" s="1">
        <v>45471.45416666667</v>
      </c>
    </row>
    <row r="15315" spans="1:43" x14ac:dyDescent="0.35">
      <c r="A15315" t="s">
        <v>80481</v>
      </c>
      <c r="B15315" t="s">
        <v>80482</v>
      </c>
      <c r="C15315" t="s">
        <v>80483</v>
      </c>
      <c r="F15315">
        <v>17203319160</v>
      </c>
      <c r="H15315" t="s">
        <v>80481</v>
      </c>
      <c r="K15315" t="s">
        <v>80484</v>
      </c>
      <c r="M15315" t="s">
        <v>1664</v>
      </c>
      <c r="N15315" t="s">
        <v>287</v>
      </c>
      <c r="O15315">
        <v>80516</v>
      </c>
      <c r="P15315" t="s">
        <v>50</v>
      </c>
      <c r="U15315" s="1">
        <v>45469</v>
      </c>
      <c r="V15315" s="1">
        <v>45469</v>
      </c>
      <c r="W15315" s="1">
        <v>45469.656944444447</v>
      </c>
      <c r="X15315" s="1">
        <v>45469.656944444447</v>
      </c>
      <c r="AC15315" t="s">
        <v>53</v>
      </c>
      <c r="AD15315">
        <v>1000000001</v>
      </c>
      <c r="AE15315" s="1">
        <v>39973.351388888892</v>
      </c>
      <c r="AF15315" t="s">
        <v>3377</v>
      </c>
      <c r="AG15315" t="s">
        <v>80485</v>
      </c>
      <c r="AH15315" t="s">
        <v>51</v>
      </c>
      <c r="AJ15315" t="s">
        <v>53</v>
      </c>
      <c r="AK15315" t="s">
        <v>78</v>
      </c>
      <c r="AO15315" t="s">
        <v>5443</v>
      </c>
      <c r="AP15315" s="1">
        <v>45469.655555555553</v>
      </c>
    </row>
    <row r="15316" spans="1:43" x14ac:dyDescent="0.35">
      <c r="A15316" t="s">
        <v>80486</v>
      </c>
      <c r="B15316" t="s">
        <v>80487</v>
      </c>
      <c r="C15316" t="s">
        <v>13182</v>
      </c>
      <c r="F15316" t="s">
        <v>80488</v>
      </c>
      <c r="H15316" t="s">
        <v>80489</v>
      </c>
      <c r="I15316" t="s">
        <v>169</v>
      </c>
      <c r="J15316" t="s">
        <v>80490</v>
      </c>
      <c r="K15316" t="s">
        <v>80491</v>
      </c>
      <c r="M15316" t="s">
        <v>80492</v>
      </c>
      <c r="N15316" t="s">
        <v>14637</v>
      </c>
      <c r="O15316" t="s">
        <v>80493</v>
      </c>
      <c r="P15316" t="s">
        <v>4438</v>
      </c>
      <c r="U15316" s="1">
        <v>45469</v>
      </c>
      <c r="V15316" s="1">
        <v>45469</v>
      </c>
      <c r="AC15316" t="s">
        <v>53</v>
      </c>
      <c r="AD15316">
        <v>2969505826</v>
      </c>
      <c r="AE15316" s="1">
        <v>38082.700694444444</v>
      </c>
      <c r="AG15316" t="s">
        <v>80494</v>
      </c>
      <c r="AH15316" t="s">
        <v>51</v>
      </c>
      <c r="AJ15316" t="s">
        <v>53</v>
      </c>
      <c r="AO15316" t="s">
        <v>5443</v>
      </c>
    </row>
    <row r="15317" spans="1:43" x14ac:dyDescent="0.35">
      <c r="A15317" t="s">
        <v>80495</v>
      </c>
      <c r="B15317" t="s">
        <v>24787</v>
      </c>
      <c r="C15317" t="s">
        <v>5144</v>
      </c>
      <c r="F15317">
        <v>19152070022</v>
      </c>
      <c r="H15317" t="s">
        <v>80495</v>
      </c>
      <c r="J15317" t="s">
        <v>51720</v>
      </c>
      <c r="K15317" t="s">
        <v>80496</v>
      </c>
      <c r="M15317" t="s">
        <v>753</v>
      </c>
      <c r="N15317" t="s">
        <v>637</v>
      </c>
      <c r="O15317">
        <v>79934</v>
      </c>
      <c r="P15317" t="s">
        <v>50</v>
      </c>
      <c r="U15317" s="1">
        <v>45470</v>
      </c>
      <c r="V15317" s="1">
        <v>45470</v>
      </c>
      <c r="W15317" s="1">
        <v>45470.45416666667</v>
      </c>
      <c r="X15317" s="1">
        <v>45470.45416666667</v>
      </c>
      <c r="AC15317" t="s">
        <v>53</v>
      </c>
      <c r="AD15317">
        <v>2969545691</v>
      </c>
      <c r="AE15317" s="1">
        <v>40101.513194444444</v>
      </c>
      <c r="AF15317" t="s">
        <v>80497</v>
      </c>
      <c r="AG15317" t="s">
        <v>80498</v>
      </c>
      <c r="AH15317" t="s">
        <v>51</v>
      </c>
      <c r="AJ15317" t="s">
        <v>53</v>
      </c>
      <c r="AK15317" t="s">
        <v>78</v>
      </c>
      <c r="AO15317" t="s">
        <v>5443</v>
      </c>
      <c r="AP15317" s="1">
        <v>45470.463888888888</v>
      </c>
      <c r="AQ15317" s="1">
        <v>45470.457638888889</v>
      </c>
    </row>
    <row r="15318" spans="1:43" x14ac:dyDescent="0.35">
      <c r="A15318" t="s">
        <v>80499</v>
      </c>
      <c r="B15318" t="s">
        <v>3348</v>
      </c>
      <c r="C15318" t="s">
        <v>22427</v>
      </c>
      <c r="F15318">
        <v>17204471780</v>
      </c>
      <c r="H15318" t="s">
        <v>80499</v>
      </c>
      <c r="J15318" t="s">
        <v>80500</v>
      </c>
      <c r="K15318" t="s">
        <v>80501</v>
      </c>
      <c r="M15318" t="s">
        <v>3571</v>
      </c>
      <c r="N15318" t="s">
        <v>287</v>
      </c>
      <c r="O15318">
        <v>80022</v>
      </c>
      <c r="P15318" t="s">
        <v>50</v>
      </c>
      <c r="U15318" s="1">
        <v>45470</v>
      </c>
      <c r="V15318" s="1">
        <v>45470</v>
      </c>
      <c r="W15318" s="1">
        <v>45470.717361111114</v>
      </c>
      <c r="X15318" s="1">
        <v>45470.717361111114</v>
      </c>
      <c r="AC15318" t="s">
        <v>53</v>
      </c>
      <c r="AD15318">
        <v>2969927912</v>
      </c>
      <c r="AE15318" s="1">
        <v>43787.544444444444</v>
      </c>
      <c r="AF15318" t="s">
        <v>80502</v>
      </c>
      <c r="AG15318" t="s">
        <v>80503</v>
      </c>
      <c r="AH15318" t="s">
        <v>51</v>
      </c>
      <c r="AJ15318" t="s">
        <v>53</v>
      </c>
      <c r="AK15318" t="s">
        <v>78</v>
      </c>
      <c r="AO15318" t="s">
        <v>5443</v>
      </c>
      <c r="AP15318" s="1">
        <v>45470.738194444442</v>
      </c>
      <c r="AQ15318" s="1">
        <v>45470.738194444442</v>
      </c>
    </row>
    <row r="15319" spans="1:43" x14ac:dyDescent="0.35">
      <c r="A15319" t="s">
        <v>80504</v>
      </c>
      <c r="B15319" t="s">
        <v>1440</v>
      </c>
      <c r="C15319" t="s">
        <v>16104</v>
      </c>
      <c r="F15319">
        <v>14323260913</v>
      </c>
      <c r="H15319" t="s">
        <v>80504</v>
      </c>
      <c r="J15319" t="s">
        <v>33446</v>
      </c>
      <c r="K15319" t="s">
        <v>80505</v>
      </c>
      <c r="L15319" t="s">
        <v>80506</v>
      </c>
      <c r="M15319" t="s">
        <v>3678</v>
      </c>
      <c r="N15319" t="s">
        <v>398</v>
      </c>
      <c r="O15319" t="s">
        <v>37565</v>
      </c>
      <c r="P15319" t="s">
        <v>50</v>
      </c>
      <c r="U15319" s="1">
        <v>45470</v>
      </c>
      <c r="V15319" s="1">
        <v>45470</v>
      </c>
      <c r="W15319" s="1">
        <v>45470.431250000001</v>
      </c>
      <c r="X15319" s="1">
        <v>45470.431250000001</v>
      </c>
      <c r="AC15319" t="s">
        <v>53</v>
      </c>
      <c r="AD15319">
        <v>2969474645</v>
      </c>
      <c r="AE15319" s="1">
        <v>37110.530555555553</v>
      </c>
      <c r="AG15319" t="s">
        <v>80507</v>
      </c>
      <c r="AH15319" t="s">
        <v>51</v>
      </c>
      <c r="AJ15319" t="s">
        <v>53</v>
      </c>
      <c r="AK15319" t="s">
        <v>78</v>
      </c>
      <c r="AO15319" t="s">
        <v>5443</v>
      </c>
      <c r="AP15319" s="1">
        <v>45470.429166666669</v>
      </c>
    </row>
    <row r="15320" spans="1:43" x14ac:dyDescent="0.35">
      <c r="A15320" t="s">
        <v>80508</v>
      </c>
      <c r="B15320" t="s">
        <v>6344</v>
      </c>
      <c r="C15320" t="s">
        <v>106</v>
      </c>
      <c r="F15320">
        <v>13038170130</v>
      </c>
      <c r="H15320" t="s">
        <v>80509</v>
      </c>
      <c r="J15320" t="s">
        <v>80510</v>
      </c>
      <c r="K15320" t="s">
        <v>80511</v>
      </c>
      <c r="M15320" t="s">
        <v>4909</v>
      </c>
      <c r="N15320" t="s">
        <v>287</v>
      </c>
      <c r="O15320">
        <v>80831</v>
      </c>
      <c r="P15320" t="s">
        <v>50</v>
      </c>
      <c r="U15320" s="1">
        <v>45470</v>
      </c>
      <c r="V15320" s="1">
        <v>45470</v>
      </c>
      <c r="W15320" s="1">
        <v>45470.712500000001</v>
      </c>
      <c r="X15320" s="1">
        <v>45470.712500000001</v>
      </c>
      <c r="AC15320" t="s">
        <v>53</v>
      </c>
      <c r="AD15320">
        <v>2974092363</v>
      </c>
      <c r="AE15320" s="1">
        <v>45350.051388888889</v>
      </c>
      <c r="AF15320" t="s">
        <v>80512</v>
      </c>
      <c r="AG15320" t="s">
        <v>80513</v>
      </c>
      <c r="AH15320" t="s">
        <v>51</v>
      </c>
      <c r="AJ15320" t="s">
        <v>53</v>
      </c>
      <c r="AK15320" t="s">
        <v>78</v>
      </c>
      <c r="AO15320" t="s">
        <v>5443</v>
      </c>
      <c r="AP15320" s="1">
        <v>45470.742361111108</v>
      </c>
      <c r="AQ15320" s="1">
        <v>45470.741666666669</v>
      </c>
    </row>
    <row r="15321" spans="1:43" x14ac:dyDescent="0.35">
      <c r="A15321" t="s">
        <v>80514</v>
      </c>
      <c r="B15321" t="s">
        <v>80515</v>
      </c>
      <c r="C15321" t="s">
        <v>3833</v>
      </c>
      <c r="F15321" t="s">
        <v>80516</v>
      </c>
      <c r="H15321" t="s">
        <v>80514</v>
      </c>
      <c r="J15321" t="s">
        <v>80517</v>
      </c>
      <c r="M15321" t="s">
        <v>6754</v>
      </c>
      <c r="N15321" t="s">
        <v>287</v>
      </c>
      <c r="O15321">
        <v>81054</v>
      </c>
      <c r="P15321" t="s">
        <v>50</v>
      </c>
      <c r="U15321" s="1">
        <v>45470</v>
      </c>
      <c r="V15321" s="1">
        <v>45470</v>
      </c>
      <c r="W15321" s="1">
        <v>45470.654861111114</v>
      </c>
      <c r="X15321" s="1">
        <v>45470.654861111114</v>
      </c>
      <c r="AC15321" t="s">
        <v>53</v>
      </c>
      <c r="AD15321">
        <v>2969609609</v>
      </c>
      <c r="AE15321" s="1">
        <v>41677.628472222219</v>
      </c>
      <c r="AF15321" t="s">
        <v>8823</v>
      </c>
      <c r="AG15321" t="s">
        <v>80518</v>
      </c>
      <c r="AH15321" t="s">
        <v>51</v>
      </c>
      <c r="AJ15321" t="s">
        <v>53</v>
      </c>
      <c r="AK15321" t="s">
        <v>78</v>
      </c>
      <c r="AO15321" t="s">
        <v>5443</v>
      </c>
      <c r="AP15321" s="1">
        <v>45470.654166666667</v>
      </c>
    </row>
    <row r="15322" spans="1:43" x14ac:dyDescent="0.35">
      <c r="A15322" t="s">
        <v>80519</v>
      </c>
      <c r="B15322" t="s">
        <v>16141</v>
      </c>
      <c r="C15322" t="s">
        <v>13250</v>
      </c>
      <c r="F15322">
        <v>19704660301</v>
      </c>
      <c r="H15322" t="s">
        <v>80519</v>
      </c>
      <c r="J15322" t="s">
        <v>44124</v>
      </c>
      <c r="K15322" t="s">
        <v>80520</v>
      </c>
      <c r="M15322" t="s">
        <v>22962</v>
      </c>
      <c r="N15322" t="s">
        <v>287</v>
      </c>
      <c r="O15322">
        <v>80722</v>
      </c>
      <c r="P15322" t="s">
        <v>50</v>
      </c>
      <c r="U15322" s="1">
        <v>45470</v>
      </c>
      <c r="V15322" s="1">
        <v>45470</v>
      </c>
      <c r="W15322" s="1">
        <v>45470.448611111111</v>
      </c>
      <c r="X15322" s="1">
        <v>45470.448611111111</v>
      </c>
      <c r="AC15322" t="s">
        <v>53</v>
      </c>
      <c r="AD15322">
        <v>2969773394</v>
      </c>
      <c r="AE15322" s="1">
        <v>43112.487500000003</v>
      </c>
      <c r="AF15322" t="s">
        <v>44127</v>
      </c>
      <c r="AG15322" t="s">
        <v>80521</v>
      </c>
      <c r="AH15322" t="s">
        <v>51</v>
      </c>
      <c r="AJ15322" t="s">
        <v>53</v>
      </c>
      <c r="AK15322" t="s">
        <v>78</v>
      </c>
      <c r="AO15322" t="s">
        <v>5443</v>
      </c>
      <c r="AP15322" s="1">
        <v>45470.482638888891</v>
      </c>
      <c r="AQ15322" s="1">
        <v>45470.480555555558</v>
      </c>
    </row>
    <row r="15323" spans="1:43" x14ac:dyDescent="0.35">
      <c r="A15323" t="s">
        <v>3932</v>
      </c>
      <c r="B15323" t="s">
        <v>3929</v>
      </c>
      <c r="C15323" t="s">
        <v>1704</v>
      </c>
      <c r="F15323">
        <v>13036011907</v>
      </c>
      <c r="H15323" t="s">
        <v>3932</v>
      </c>
      <c r="J15323" t="s">
        <v>3933</v>
      </c>
      <c r="K15323" t="s">
        <v>80522</v>
      </c>
      <c r="M15323" t="s">
        <v>1397</v>
      </c>
      <c r="N15323" t="s">
        <v>287</v>
      </c>
      <c r="O15323">
        <v>80403</v>
      </c>
      <c r="P15323" t="s">
        <v>50</v>
      </c>
      <c r="U15323" s="1">
        <v>45470</v>
      </c>
      <c r="V15323" s="1">
        <v>45470</v>
      </c>
      <c r="W15323" s="1">
        <v>45470.51458333333</v>
      </c>
      <c r="X15323" s="1">
        <v>45470.51458333333</v>
      </c>
      <c r="AC15323" t="s">
        <v>53</v>
      </c>
      <c r="AD15323">
        <v>2969551137</v>
      </c>
      <c r="AE15323" s="1">
        <v>40288.591666666667</v>
      </c>
      <c r="AF15323" t="s">
        <v>80523</v>
      </c>
      <c r="AG15323" t="s">
        <v>80524</v>
      </c>
      <c r="AH15323" t="s">
        <v>51</v>
      </c>
      <c r="AJ15323" t="s">
        <v>53</v>
      </c>
      <c r="AO15323" t="s">
        <v>57090</v>
      </c>
    </row>
    <row r="15324" spans="1:43" x14ac:dyDescent="0.35">
      <c r="A15324" t="s">
        <v>80525</v>
      </c>
      <c r="B15324" t="s">
        <v>653</v>
      </c>
      <c r="C15324" t="s">
        <v>80526</v>
      </c>
      <c r="F15324">
        <v>19152181017</v>
      </c>
      <c r="H15324" t="s">
        <v>80525</v>
      </c>
      <c r="J15324" t="s">
        <v>80527</v>
      </c>
      <c r="K15324" t="s">
        <v>80528</v>
      </c>
      <c r="M15324" t="s">
        <v>753</v>
      </c>
      <c r="N15324" t="s">
        <v>637</v>
      </c>
      <c r="O15324">
        <v>79912</v>
      </c>
      <c r="P15324" t="s">
        <v>50</v>
      </c>
      <c r="U15324" s="1">
        <v>45470</v>
      </c>
      <c r="V15324" s="1">
        <v>45470</v>
      </c>
      <c r="W15324" s="1">
        <v>45470.57916666667</v>
      </c>
      <c r="X15324" s="1">
        <v>45470.57916666667</v>
      </c>
      <c r="AC15324" t="s">
        <v>53</v>
      </c>
      <c r="AD15324">
        <v>2972308788</v>
      </c>
      <c r="AE15324" s="1">
        <v>44960.54583333333</v>
      </c>
      <c r="AF15324" t="s">
        <v>80529</v>
      </c>
      <c r="AG15324" t="s">
        <v>80530</v>
      </c>
      <c r="AH15324" t="s">
        <v>51</v>
      </c>
      <c r="AJ15324" t="s">
        <v>53</v>
      </c>
      <c r="AK15324" t="s">
        <v>78</v>
      </c>
      <c r="AO15324" t="s">
        <v>5443</v>
      </c>
      <c r="AP15324" s="1">
        <v>45470.706250000003</v>
      </c>
    </row>
    <row r="15325" spans="1:43" x14ac:dyDescent="0.35">
      <c r="A15325" t="s">
        <v>80531</v>
      </c>
      <c r="B15325" t="s">
        <v>16489</v>
      </c>
      <c r="C15325" t="s">
        <v>6605</v>
      </c>
      <c r="F15325" t="s">
        <v>80532</v>
      </c>
      <c r="H15325" t="s">
        <v>80531</v>
      </c>
      <c r="J15325" t="s">
        <v>36124</v>
      </c>
      <c r="K15325" t="s">
        <v>80533</v>
      </c>
      <c r="M15325" t="s">
        <v>298</v>
      </c>
      <c r="N15325" t="s">
        <v>65</v>
      </c>
      <c r="O15325">
        <v>80216</v>
      </c>
      <c r="P15325" t="s">
        <v>50</v>
      </c>
      <c r="U15325" s="1">
        <v>45470</v>
      </c>
      <c r="V15325" s="1">
        <v>45470</v>
      </c>
      <c r="W15325" s="1">
        <v>45470.527083333334</v>
      </c>
      <c r="X15325" s="1">
        <v>45470.527083333334</v>
      </c>
      <c r="AC15325" t="s">
        <v>53</v>
      </c>
      <c r="AD15325">
        <v>2969728541</v>
      </c>
      <c r="AE15325" s="1">
        <v>42810.482638888891</v>
      </c>
      <c r="AF15325" t="s">
        <v>17452</v>
      </c>
      <c r="AG15325" t="s">
        <v>80534</v>
      </c>
      <c r="AH15325" t="s">
        <v>51</v>
      </c>
      <c r="AJ15325" t="s">
        <v>53</v>
      </c>
      <c r="AK15325" t="s">
        <v>78</v>
      </c>
      <c r="AO15325" t="s">
        <v>5443</v>
      </c>
      <c r="AP15325" s="1">
        <v>45470.513888888891</v>
      </c>
    </row>
    <row r="15326" spans="1:43" x14ac:dyDescent="0.35">
      <c r="A15326" t="s">
        <v>80535</v>
      </c>
      <c r="B15326" t="s">
        <v>3645</v>
      </c>
      <c r="C15326" t="s">
        <v>587</v>
      </c>
      <c r="F15326">
        <v>15056156575</v>
      </c>
      <c r="H15326" t="s">
        <v>80535</v>
      </c>
      <c r="J15326" t="s">
        <v>80536</v>
      </c>
      <c r="K15326" t="s">
        <v>80537</v>
      </c>
      <c r="M15326" t="s">
        <v>19403</v>
      </c>
      <c r="N15326" t="s">
        <v>398</v>
      </c>
      <c r="O15326">
        <v>87031</v>
      </c>
      <c r="P15326" t="s">
        <v>50</v>
      </c>
      <c r="U15326" s="1">
        <v>45470</v>
      </c>
      <c r="V15326" s="1">
        <v>45470</v>
      </c>
      <c r="W15326" s="1">
        <v>45470.593055555553</v>
      </c>
      <c r="X15326" s="1">
        <v>45470.593055555553</v>
      </c>
      <c r="AC15326" t="s">
        <v>53</v>
      </c>
      <c r="AD15326">
        <v>1000000001</v>
      </c>
      <c r="AE15326" s="1">
        <v>39973.351388888892</v>
      </c>
      <c r="AF15326" t="s">
        <v>3377</v>
      </c>
      <c r="AG15326" t="s">
        <v>80538</v>
      </c>
      <c r="AH15326" t="s">
        <v>51</v>
      </c>
      <c r="AJ15326" t="s">
        <v>53</v>
      </c>
      <c r="AK15326" t="s">
        <v>78</v>
      </c>
      <c r="AO15326" t="s">
        <v>5443</v>
      </c>
      <c r="AP15326" s="1">
        <v>45470.593055555553</v>
      </c>
    </row>
    <row r="15327" spans="1:43" x14ac:dyDescent="0.35">
      <c r="A15327" t="s">
        <v>80539</v>
      </c>
      <c r="B15327" t="s">
        <v>80540</v>
      </c>
      <c r="C15327" t="s">
        <v>1775</v>
      </c>
      <c r="F15327">
        <v>12404187823</v>
      </c>
      <c r="H15327" t="s">
        <v>80539</v>
      </c>
      <c r="J15327" t="s">
        <v>80541</v>
      </c>
      <c r="K15327" t="s">
        <v>80542</v>
      </c>
      <c r="M15327" t="s">
        <v>80543</v>
      </c>
      <c r="N15327" t="s">
        <v>24375</v>
      </c>
      <c r="O15327">
        <v>20841</v>
      </c>
      <c r="P15327" t="s">
        <v>50</v>
      </c>
      <c r="U15327" s="1">
        <v>45470</v>
      </c>
      <c r="V15327" s="1">
        <v>45470</v>
      </c>
      <c r="W15327" s="1">
        <v>45470.554861111108</v>
      </c>
      <c r="X15327" s="1">
        <v>45470.554861111108</v>
      </c>
      <c r="AC15327" t="s">
        <v>53</v>
      </c>
      <c r="AD15327">
        <v>1000000001</v>
      </c>
      <c r="AE15327" s="1">
        <v>39973.351388888892</v>
      </c>
      <c r="AF15327" t="s">
        <v>3377</v>
      </c>
      <c r="AG15327" t="s">
        <v>80544</v>
      </c>
      <c r="AH15327" t="s">
        <v>51</v>
      </c>
      <c r="AJ15327" t="s">
        <v>53</v>
      </c>
      <c r="AK15327" t="s">
        <v>78</v>
      </c>
      <c r="AO15327" t="s">
        <v>5443</v>
      </c>
      <c r="AP15327" s="1">
        <v>45470.557638888888</v>
      </c>
    </row>
    <row r="15328" spans="1:43" x14ac:dyDescent="0.35">
      <c r="A15328" t="s">
        <v>80545</v>
      </c>
      <c r="B15328" t="s">
        <v>31894</v>
      </c>
      <c r="C15328" t="s">
        <v>16943</v>
      </c>
      <c r="D15328" t="s">
        <v>349</v>
      </c>
      <c r="F15328" t="s">
        <v>80546</v>
      </c>
      <c r="G15328" t="s">
        <v>80547</v>
      </c>
      <c r="H15328" t="s">
        <v>80548</v>
      </c>
      <c r="J15328" t="s">
        <v>5634</v>
      </c>
      <c r="P15328" t="s">
        <v>50</v>
      </c>
      <c r="U15328" s="1">
        <v>45470</v>
      </c>
      <c r="V15328" s="1">
        <v>45470</v>
      </c>
      <c r="W15328" s="1">
        <v>45470.445833333331</v>
      </c>
      <c r="X15328" s="1">
        <v>45470.445833333331</v>
      </c>
      <c r="AC15328" t="s">
        <v>53</v>
      </c>
      <c r="AD15328">
        <v>1000000001</v>
      </c>
      <c r="AE15328" s="1">
        <v>39973.351388888892</v>
      </c>
      <c r="AF15328" t="s">
        <v>3377</v>
      </c>
      <c r="AG15328" t="s">
        <v>80549</v>
      </c>
      <c r="AH15328" t="s">
        <v>51</v>
      </c>
      <c r="AJ15328" t="s">
        <v>53</v>
      </c>
      <c r="AK15328" t="s">
        <v>78</v>
      </c>
      <c r="AO15328" t="s">
        <v>5443</v>
      </c>
      <c r="AP15328" s="1">
        <v>45470.445138888892</v>
      </c>
    </row>
    <row r="15329" spans="1:43" x14ac:dyDescent="0.35">
      <c r="A15329" t="s">
        <v>80550</v>
      </c>
      <c r="B15329" t="s">
        <v>41480</v>
      </c>
      <c r="C15329" t="s">
        <v>1564</v>
      </c>
      <c r="F15329">
        <v>19703140825</v>
      </c>
      <c r="H15329" t="s">
        <v>80550</v>
      </c>
      <c r="K15329" t="s">
        <v>80551</v>
      </c>
      <c r="M15329" t="s">
        <v>9507</v>
      </c>
      <c r="N15329" t="s">
        <v>287</v>
      </c>
      <c r="O15329">
        <v>81501</v>
      </c>
      <c r="P15329" t="s">
        <v>50</v>
      </c>
      <c r="U15329" s="1">
        <v>45470</v>
      </c>
      <c r="V15329" s="1">
        <v>45470</v>
      </c>
      <c r="W15329" s="1">
        <v>45470.317361111112</v>
      </c>
      <c r="X15329" s="1">
        <v>45470.317361111112</v>
      </c>
      <c r="AC15329" t="s">
        <v>53</v>
      </c>
      <c r="AD15329">
        <v>1000000001</v>
      </c>
      <c r="AE15329" s="1">
        <v>39973.351388888892</v>
      </c>
      <c r="AF15329" t="s">
        <v>3377</v>
      </c>
      <c r="AG15329" t="s">
        <v>80552</v>
      </c>
      <c r="AH15329" t="s">
        <v>51</v>
      </c>
      <c r="AJ15329" t="s">
        <v>53</v>
      </c>
      <c r="AK15329" t="s">
        <v>78</v>
      </c>
      <c r="AO15329" t="s">
        <v>51552</v>
      </c>
    </row>
    <row r="15330" spans="1:43" x14ac:dyDescent="0.35">
      <c r="A15330" t="s">
        <v>80553</v>
      </c>
      <c r="B15330" t="s">
        <v>80554</v>
      </c>
      <c r="C15330" t="s">
        <v>27414</v>
      </c>
      <c r="F15330">
        <v>19704597448</v>
      </c>
      <c r="H15330" t="s">
        <v>80555</v>
      </c>
      <c r="K15330" t="s">
        <v>80556</v>
      </c>
      <c r="M15330" t="s">
        <v>55094</v>
      </c>
      <c r="N15330" t="s">
        <v>287</v>
      </c>
      <c r="O15330">
        <v>80701</v>
      </c>
      <c r="P15330" t="s">
        <v>50</v>
      </c>
      <c r="U15330" s="1">
        <v>45470</v>
      </c>
      <c r="V15330" s="1">
        <v>45470</v>
      </c>
      <c r="W15330" s="1">
        <v>45470.188194444447</v>
      </c>
      <c r="X15330" s="1">
        <v>45470.188194444447</v>
      </c>
      <c r="AC15330" t="s">
        <v>53</v>
      </c>
      <c r="AD15330">
        <v>1000000001</v>
      </c>
      <c r="AE15330" s="1">
        <v>39973.351388888892</v>
      </c>
      <c r="AF15330" t="s">
        <v>3377</v>
      </c>
      <c r="AG15330" t="s">
        <v>80557</v>
      </c>
      <c r="AH15330" t="s">
        <v>51</v>
      </c>
      <c r="AJ15330" t="s">
        <v>53</v>
      </c>
      <c r="AK15330" t="s">
        <v>78</v>
      </c>
      <c r="AO15330" t="s">
        <v>5443</v>
      </c>
      <c r="AP15330" s="1">
        <v>45470.183333333334</v>
      </c>
    </row>
    <row r="15331" spans="1:43" x14ac:dyDescent="0.35">
      <c r="A15331" t="s">
        <v>80558</v>
      </c>
      <c r="B15331" t="s">
        <v>13708</v>
      </c>
      <c r="C15331" t="s">
        <v>3834</v>
      </c>
      <c r="D15331" t="s">
        <v>437</v>
      </c>
      <c r="F15331" t="s">
        <v>47</v>
      </c>
      <c r="H15331" t="s">
        <v>80559</v>
      </c>
      <c r="J15331" t="s">
        <v>49</v>
      </c>
      <c r="P15331" t="s">
        <v>50</v>
      </c>
      <c r="U15331" s="1">
        <v>45470</v>
      </c>
      <c r="V15331" s="1">
        <v>45470</v>
      </c>
      <c r="W15331" s="1">
        <v>45470.537499999999</v>
      </c>
      <c r="X15331" s="1">
        <v>45470.537499999999</v>
      </c>
      <c r="AC15331" t="s">
        <v>53</v>
      </c>
      <c r="AD15331">
        <v>1000000000</v>
      </c>
      <c r="AE15331" s="1">
        <v>37295</v>
      </c>
      <c r="AG15331" t="s">
        <v>80560</v>
      </c>
      <c r="AH15331" t="s">
        <v>51</v>
      </c>
      <c r="AJ15331" t="s">
        <v>53</v>
      </c>
      <c r="AO15331" t="s">
        <v>5443</v>
      </c>
      <c r="AP15331" s="1">
        <v>45470.536111111112</v>
      </c>
    </row>
    <row r="15332" spans="1:43" x14ac:dyDescent="0.35">
      <c r="A15332" t="s">
        <v>80561</v>
      </c>
      <c r="B15332" t="s">
        <v>19090</v>
      </c>
      <c r="C15332" t="s">
        <v>80562</v>
      </c>
      <c r="H15332" t="s">
        <v>80563</v>
      </c>
      <c r="J15332" t="s">
        <v>49</v>
      </c>
      <c r="P15332" t="s">
        <v>50</v>
      </c>
      <c r="U15332" s="1">
        <v>45470</v>
      </c>
      <c r="V15332" s="1">
        <v>45470</v>
      </c>
      <c r="W15332" s="1">
        <v>45470.486111111109</v>
      </c>
      <c r="X15332" s="1">
        <v>45470.486111111109</v>
      </c>
      <c r="AC15332" t="s">
        <v>53</v>
      </c>
      <c r="AD15332">
        <v>1000000000</v>
      </c>
      <c r="AE15332" s="1">
        <v>37295</v>
      </c>
      <c r="AG15332" t="s">
        <v>80564</v>
      </c>
      <c r="AH15332" t="s">
        <v>51</v>
      </c>
      <c r="AJ15332" t="s">
        <v>53</v>
      </c>
      <c r="AO15332" t="s">
        <v>5443</v>
      </c>
      <c r="AP15332" s="1">
        <v>45470.382638888892</v>
      </c>
    </row>
    <row r="15333" spans="1:43" x14ac:dyDescent="0.35">
      <c r="A15333" t="s">
        <v>80565</v>
      </c>
      <c r="B15333" t="s">
        <v>747</v>
      </c>
      <c r="C15333" t="s">
        <v>9622</v>
      </c>
      <c r="F15333">
        <v>17206821052</v>
      </c>
      <c r="H15333" t="s">
        <v>77096</v>
      </c>
      <c r="J15333" t="s">
        <v>2763</v>
      </c>
      <c r="K15333" t="s">
        <v>49532</v>
      </c>
      <c r="M15333" t="s">
        <v>298</v>
      </c>
      <c r="N15333" t="s">
        <v>213</v>
      </c>
      <c r="O15333">
        <v>80216</v>
      </c>
      <c r="P15333" t="s">
        <v>50</v>
      </c>
      <c r="U15333" s="1">
        <v>45470</v>
      </c>
      <c r="V15333" s="1">
        <v>45470</v>
      </c>
      <c r="W15333" s="1">
        <v>45470.613888888889</v>
      </c>
      <c r="X15333" s="1">
        <v>45470.613888888889</v>
      </c>
      <c r="AC15333" t="s">
        <v>53</v>
      </c>
      <c r="AD15333">
        <v>2969558362</v>
      </c>
      <c r="AE15333" s="1">
        <v>40560.525000000001</v>
      </c>
      <c r="AF15333" t="s">
        <v>2765</v>
      </c>
      <c r="AG15333" t="s">
        <v>80566</v>
      </c>
      <c r="AH15333" t="s">
        <v>51</v>
      </c>
      <c r="AJ15333" t="s">
        <v>53</v>
      </c>
      <c r="AK15333" t="s">
        <v>78</v>
      </c>
      <c r="AO15333" t="s">
        <v>5443</v>
      </c>
      <c r="AP15333" s="1">
        <v>45470.613888888889</v>
      </c>
    </row>
    <row r="15334" spans="1:43" x14ac:dyDescent="0.35">
      <c r="A15334" t="s">
        <v>80567</v>
      </c>
      <c r="B15334" t="s">
        <v>7246</v>
      </c>
      <c r="C15334" t="s">
        <v>80568</v>
      </c>
      <c r="F15334">
        <v>17206821052</v>
      </c>
      <c r="H15334" t="s">
        <v>77096</v>
      </c>
      <c r="J15334" t="s">
        <v>2763</v>
      </c>
      <c r="K15334" t="s">
        <v>49532</v>
      </c>
      <c r="M15334" t="s">
        <v>298</v>
      </c>
      <c r="N15334" t="s">
        <v>213</v>
      </c>
      <c r="O15334">
        <v>80216</v>
      </c>
      <c r="P15334" t="s">
        <v>50</v>
      </c>
      <c r="U15334" s="1">
        <v>45470</v>
      </c>
      <c r="V15334" s="1">
        <v>45470</v>
      </c>
      <c r="W15334" s="1">
        <v>45470.468055555553</v>
      </c>
      <c r="X15334" s="1">
        <v>45470.468055555553</v>
      </c>
      <c r="AC15334" t="s">
        <v>53</v>
      </c>
      <c r="AD15334">
        <v>2969558362</v>
      </c>
      <c r="AE15334" s="1">
        <v>40560.525000000001</v>
      </c>
      <c r="AF15334" t="s">
        <v>2765</v>
      </c>
      <c r="AG15334" t="s">
        <v>80569</v>
      </c>
      <c r="AH15334" t="s">
        <v>51</v>
      </c>
      <c r="AJ15334" t="s">
        <v>53</v>
      </c>
      <c r="AK15334" t="s">
        <v>78</v>
      </c>
      <c r="AO15334" t="s">
        <v>5443</v>
      </c>
      <c r="AP15334" s="1">
        <v>45470.468055555553</v>
      </c>
    </row>
    <row r="15335" spans="1:43" x14ac:dyDescent="0.35">
      <c r="A15335" t="s">
        <v>80570</v>
      </c>
      <c r="B15335" t="s">
        <v>5849</v>
      </c>
      <c r="C15335" t="s">
        <v>4426</v>
      </c>
      <c r="F15335">
        <v>17206821052</v>
      </c>
      <c r="H15335" t="s">
        <v>77096</v>
      </c>
      <c r="J15335" t="s">
        <v>2763</v>
      </c>
      <c r="K15335" t="s">
        <v>49532</v>
      </c>
      <c r="M15335" t="s">
        <v>298</v>
      </c>
      <c r="N15335" t="s">
        <v>213</v>
      </c>
      <c r="O15335">
        <v>80216</v>
      </c>
      <c r="P15335" t="s">
        <v>50</v>
      </c>
      <c r="U15335" s="1">
        <v>45470</v>
      </c>
      <c r="V15335" s="1">
        <v>45470</v>
      </c>
      <c r="W15335" s="1">
        <v>45470.465277777781</v>
      </c>
      <c r="X15335" s="1">
        <v>45470.465277777781</v>
      </c>
      <c r="AC15335" t="s">
        <v>53</v>
      </c>
      <c r="AD15335">
        <v>2969558362</v>
      </c>
      <c r="AE15335" s="1">
        <v>40560.525000000001</v>
      </c>
      <c r="AF15335" t="s">
        <v>2765</v>
      </c>
      <c r="AG15335" t="s">
        <v>80571</v>
      </c>
      <c r="AH15335" t="s">
        <v>51</v>
      </c>
      <c r="AJ15335" t="s">
        <v>53</v>
      </c>
      <c r="AK15335" t="s">
        <v>78</v>
      </c>
      <c r="AO15335" t="s">
        <v>5443</v>
      </c>
      <c r="AP15335" s="1">
        <v>45470.465277777781</v>
      </c>
    </row>
    <row r="15336" spans="1:43" x14ac:dyDescent="0.35">
      <c r="A15336" t="s">
        <v>13618</v>
      </c>
      <c r="B15336" t="s">
        <v>13616</v>
      </c>
      <c r="C15336" t="s">
        <v>1932</v>
      </c>
      <c r="F15336">
        <v>17808144124</v>
      </c>
      <c r="H15336" t="s">
        <v>13618</v>
      </c>
      <c r="J15336" t="s">
        <v>13619</v>
      </c>
      <c r="K15336" t="s">
        <v>20822</v>
      </c>
      <c r="M15336" t="s">
        <v>2783</v>
      </c>
      <c r="N15336" t="s">
        <v>637</v>
      </c>
      <c r="O15336">
        <v>77060</v>
      </c>
      <c r="P15336" t="s">
        <v>50</v>
      </c>
      <c r="U15336" s="1">
        <v>45470</v>
      </c>
      <c r="V15336" s="1">
        <v>45470</v>
      </c>
      <c r="W15336" s="1">
        <v>45470.372916666667</v>
      </c>
      <c r="X15336" s="1">
        <v>45470.372916666667</v>
      </c>
      <c r="AC15336" t="s">
        <v>53</v>
      </c>
      <c r="AD15336">
        <v>2974006481</v>
      </c>
      <c r="AE15336" s="1">
        <v>45274.375</v>
      </c>
      <c r="AF15336" t="s">
        <v>20823</v>
      </c>
      <c r="AG15336" t="s">
        <v>80572</v>
      </c>
      <c r="AH15336" t="s">
        <v>51</v>
      </c>
      <c r="AJ15336" t="s">
        <v>53</v>
      </c>
      <c r="AO15336" t="s">
        <v>5443</v>
      </c>
      <c r="AP15336" s="1">
        <v>45476.617361111108</v>
      </c>
    </row>
    <row r="15337" spans="1:43" x14ac:dyDescent="0.35">
      <c r="A15337" t="s">
        <v>80573</v>
      </c>
      <c r="B15337" t="s">
        <v>80574</v>
      </c>
      <c r="C15337" t="s">
        <v>21986</v>
      </c>
      <c r="F15337" t="s">
        <v>80575</v>
      </c>
      <c r="G15337" t="s">
        <v>80576</v>
      </c>
      <c r="H15337" t="s">
        <v>80577</v>
      </c>
      <c r="I15337" t="s">
        <v>3151</v>
      </c>
      <c r="J15337" t="s">
        <v>80578</v>
      </c>
      <c r="K15337" t="s">
        <v>80579</v>
      </c>
      <c r="L15337" t="s">
        <v>80580</v>
      </c>
      <c r="M15337" t="s">
        <v>2783</v>
      </c>
      <c r="N15337" t="s">
        <v>264</v>
      </c>
      <c r="O15337">
        <v>77040</v>
      </c>
      <c r="P15337" t="s">
        <v>50</v>
      </c>
      <c r="U15337" s="1">
        <v>45470</v>
      </c>
      <c r="V15337" s="1">
        <v>45470</v>
      </c>
      <c r="AC15337" t="s">
        <v>51</v>
      </c>
      <c r="AD15337">
        <v>2969519095</v>
      </c>
      <c r="AE15337" s="1">
        <v>38870.536805555559</v>
      </c>
      <c r="AG15337" t="s">
        <v>80581</v>
      </c>
      <c r="AH15337" t="s">
        <v>51</v>
      </c>
      <c r="AJ15337" t="s">
        <v>53</v>
      </c>
      <c r="AO15337" t="s">
        <v>5443</v>
      </c>
    </row>
    <row r="15338" spans="1:43" x14ac:dyDescent="0.35">
      <c r="A15338" t="s">
        <v>80582</v>
      </c>
      <c r="B15338" t="s">
        <v>7246</v>
      </c>
      <c r="C15338" t="s">
        <v>3418</v>
      </c>
      <c r="F15338" t="s">
        <v>80583</v>
      </c>
      <c r="H15338" t="s">
        <v>80582</v>
      </c>
      <c r="J15338" t="s">
        <v>80584</v>
      </c>
      <c r="P15338" t="s">
        <v>50</v>
      </c>
      <c r="U15338" s="1">
        <v>45470</v>
      </c>
      <c r="V15338" s="1">
        <v>45470</v>
      </c>
      <c r="W15338" s="1">
        <v>45470.729861111111</v>
      </c>
      <c r="X15338" s="1">
        <v>45470.729861111111</v>
      </c>
      <c r="AC15338" t="s">
        <v>53</v>
      </c>
      <c r="AD15338">
        <v>2972039735</v>
      </c>
      <c r="AE15338" s="1">
        <v>44519.698611111111</v>
      </c>
      <c r="AF15338" t="s">
        <v>80585</v>
      </c>
      <c r="AG15338" t="s">
        <v>80586</v>
      </c>
      <c r="AH15338" t="s">
        <v>51</v>
      </c>
      <c r="AJ15338" t="s">
        <v>53</v>
      </c>
      <c r="AK15338" t="s">
        <v>78</v>
      </c>
      <c r="AO15338" t="s">
        <v>5443</v>
      </c>
      <c r="AP15338" s="1">
        <v>45470.729861111111</v>
      </c>
      <c r="AQ15338" s="1">
        <v>45471.413888888892</v>
      </c>
    </row>
    <row r="15339" spans="1:43" x14ac:dyDescent="0.35">
      <c r="A15339" t="s">
        <v>80587</v>
      </c>
      <c r="B15339" t="s">
        <v>707</v>
      </c>
      <c r="C15339" t="s">
        <v>80588</v>
      </c>
      <c r="F15339" t="s">
        <v>80589</v>
      </c>
      <c r="H15339" t="s">
        <v>80587</v>
      </c>
      <c r="J15339" t="s">
        <v>80590</v>
      </c>
      <c r="K15339" t="s">
        <v>80591</v>
      </c>
      <c r="M15339" t="s">
        <v>76937</v>
      </c>
      <c r="N15339" t="s">
        <v>65</v>
      </c>
      <c r="O15339">
        <v>81147</v>
      </c>
      <c r="P15339" t="s">
        <v>50</v>
      </c>
      <c r="U15339" s="1">
        <v>45470</v>
      </c>
      <c r="V15339" s="1">
        <v>45470</v>
      </c>
      <c r="W15339" s="1">
        <v>45470.533333333333</v>
      </c>
      <c r="X15339" s="1">
        <v>45470.533333333333</v>
      </c>
      <c r="AC15339" t="s">
        <v>53</v>
      </c>
      <c r="AD15339">
        <v>2969649883</v>
      </c>
      <c r="AE15339" s="1">
        <v>41941.42291666667</v>
      </c>
      <c r="AF15339" t="s">
        <v>80592</v>
      </c>
      <c r="AG15339" t="s">
        <v>80593</v>
      </c>
      <c r="AH15339" t="s">
        <v>51</v>
      </c>
      <c r="AJ15339" t="s">
        <v>53</v>
      </c>
      <c r="AK15339" t="s">
        <v>78</v>
      </c>
      <c r="AO15339" t="s">
        <v>5443</v>
      </c>
      <c r="AP15339" s="1">
        <v>45474.661805555559</v>
      </c>
    </row>
    <row r="15340" spans="1:43" x14ac:dyDescent="0.35">
      <c r="A15340" t="s">
        <v>80594</v>
      </c>
      <c r="B15340" t="s">
        <v>1440</v>
      </c>
      <c r="C15340" t="s">
        <v>2644</v>
      </c>
      <c r="F15340" t="s">
        <v>80595</v>
      </c>
      <c r="G15340">
        <v>4694464130</v>
      </c>
      <c r="H15340" t="s">
        <v>80596</v>
      </c>
      <c r="I15340" t="s">
        <v>179</v>
      </c>
      <c r="J15340" t="s">
        <v>80597</v>
      </c>
      <c r="K15340" t="s">
        <v>80598</v>
      </c>
      <c r="L15340" t="s">
        <v>80599</v>
      </c>
      <c r="M15340" t="s">
        <v>41663</v>
      </c>
      <c r="N15340" t="s">
        <v>264</v>
      </c>
      <c r="O15340" t="s">
        <v>80600</v>
      </c>
      <c r="P15340" t="s">
        <v>50</v>
      </c>
      <c r="U15340" s="1">
        <v>45471</v>
      </c>
      <c r="V15340" s="1">
        <v>45471</v>
      </c>
      <c r="AC15340" t="s">
        <v>53</v>
      </c>
      <c r="AD15340">
        <v>2969566442</v>
      </c>
      <c r="AE15340" s="1">
        <v>40806.390972222223</v>
      </c>
      <c r="AG15340" t="s">
        <v>80601</v>
      </c>
      <c r="AH15340" t="s">
        <v>51</v>
      </c>
      <c r="AJ15340" t="s">
        <v>53</v>
      </c>
      <c r="AO15340" t="s">
        <v>5443</v>
      </c>
    </row>
    <row r="15341" spans="1:43" x14ac:dyDescent="0.35">
      <c r="A15341" t="s">
        <v>80602</v>
      </c>
      <c r="B15341" t="s">
        <v>22454</v>
      </c>
      <c r="C15341" t="s">
        <v>80603</v>
      </c>
      <c r="F15341">
        <v>15752364968</v>
      </c>
      <c r="H15341" t="s">
        <v>80602</v>
      </c>
      <c r="J15341" t="s">
        <v>80604</v>
      </c>
      <c r="K15341" t="s">
        <v>80605</v>
      </c>
      <c r="M15341" t="s">
        <v>3678</v>
      </c>
      <c r="N15341" t="s">
        <v>398</v>
      </c>
      <c r="O15341">
        <v>88220</v>
      </c>
      <c r="P15341" t="s">
        <v>50</v>
      </c>
      <c r="U15341" s="1">
        <v>45471</v>
      </c>
      <c r="V15341" s="1">
        <v>45471</v>
      </c>
      <c r="W15341" s="1">
        <v>45471.63958333333</v>
      </c>
      <c r="X15341" s="1">
        <v>45471.63958333333</v>
      </c>
      <c r="AC15341" t="s">
        <v>53</v>
      </c>
      <c r="AD15341">
        <v>2974759771</v>
      </c>
      <c r="AE15341" s="1">
        <v>45474.386805555558</v>
      </c>
      <c r="AF15341" t="s">
        <v>80606</v>
      </c>
      <c r="AG15341" t="s">
        <v>80607</v>
      </c>
      <c r="AH15341" t="s">
        <v>51</v>
      </c>
      <c r="AJ15341" t="s">
        <v>53</v>
      </c>
      <c r="AK15341" t="s">
        <v>78</v>
      </c>
      <c r="AO15341" t="s">
        <v>5443</v>
      </c>
      <c r="AP15341" s="1">
        <v>45474.395833333336</v>
      </c>
      <c r="AQ15341" s="1">
        <v>45474.402083333334</v>
      </c>
    </row>
    <row r="15342" spans="1:43" x14ac:dyDescent="0.35">
      <c r="A15342" t="s">
        <v>80608</v>
      </c>
      <c r="B15342" t="s">
        <v>24836</v>
      </c>
      <c r="C15342" t="s">
        <v>20954</v>
      </c>
      <c r="F15342">
        <v>19706915692</v>
      </c>
      <c r="H15342" t="s">
        <v>80608</v>
      </c>
      <c r="J15342" t="s">
        <v>80609</v>
      </c>
      <c r="K15342" t="s">
        <v>80610</v>
      </c>
      <c r="M15342" t="s">
        <v>33764</v>
      </c>
      <c r="N15342" t="s">
        <v>287</v>
      </c>
      <c r="O15342">
        <v>80543</v>
      </c>
      <c r="P15342" t="s">
        <v>50</v>
      </c>
      <c r="U15342" s="1">
        <v>45471</v>
      </c>
      <c r="V15342" s="1">
        <v>45471</v>
      </c>
      <c r="W15342" s="1">
        <v>45471.481944444444</v>
      </c>
      <c r="X15342" s="1">
        <v>45471.481944444444</v>
      </c>
      <c r="AC15342" t="s">
        <v>53</v>
      </c>
      <c r="AD15342">
        <v>2970068315</v>
      </c>
      <c r="AE15342" s="1">
        <v>44336.455555555556</v>
      </c>
      <c r="AG15342" t="s">
        <v>80611</v>
      </c>
      <c r="AH15342" t="s">
        <v>51</v>
      </c>
      <c r="AJ15342" t="s">
        <v>53</v>
      </c>
      <c r="AK15342" t="s">
        <v>78</v>
      </c>
      <c r="AO15342" t="s">
        <v>5443</v>
      </c>
      <c r="AP15342" s="1">
        <v>45471.481944444444</v>
      </c>
    </row>
    <row r="15343" spans="1:43" x14ac:dyDescent="0.35">
      <c r="A15343" t="s">
        <v>80612</v>
      </c>
      <c r="B15343" t="s">
        <v>51337</v>
      </c>
      <c r="C15343" t="s">
        <v>15261</v>
      </c>
      <c r="F15343">
        <v>19158675184</v>
      </c>
      <c r="H15343" t="s">
        <v>80612</v>
      </c>
      <c r="J15343" t="s">
        <v>51339</v>
      </c>
      <c r="K15343" t="s">
        <v>49940</v>
      </c>
      <c r="M15343" t="s">
        <v>753</v>
      </c>
      <c r="N15343" t="s">
        <v>637</v>
      </c>
      <c r="O15343">
        <v>79928</v>
      </c>
      <c r="P15343" t="s">
        <v>50</v>
      </c>
      <c r="U15343" s="1">
        <v>45471</v>
      </c>
      <c r="V15343" s="1">
        <v>45471</v>
      </c>
      <c r="W15343" s="1">
        <v>45471.667361111111</v>
      </c>
      <c r="X15343" s="1">
        <v>45471.667361111111</v>
      </c>
      <c r="AC15343" t="s">
        <v>53</v>
      </c>
      <c r="AD15343">
        <v>2972057092</v>
      </c>
      <c r="AE15343" s="1">
        <v>44613.131249999999</v>
      </c>
      <c r="AF15343" t="s">
        <v>51341</v>
      </c>
      <c r="AG15343" t="s">
        <v>80613</v>
      </c>
      <c r="AH15343" t="s">
        <v>51</v>
      </c>
      <c r="AJ15343" t="s">
        <v>53</v>
      </c>
      <c r="AK15343" t="s">
        <v>78</v>
      </c>
      <c r="AO15343" t="s">
        <v>5443</v>
      </c>
      <c r="AP15343" s="1">
        <v>45471.684027777781</v>
      </c>
      <c r="AQ15343" s="1">
        <v>45471.672222222223</v>
      </c>
    </row>
    <row r="15344" spans="1:43" x14ac:dyDescent="0.35">
      <c r="A15344" t="s">
        <v>80614</v>
      </c>
      <c r="B15344" t="s">
        <v>1539</v>
      </c>
      <c r="C15344" t="s">
        <v>2312</v>
      </c>
      <c r="F15344">
        <v>17209555532</v>
      </c>
      <c r="H15344" t="s">
        <v>80614</v>
      </c>
      <c r="J15344" t="s">
        <v>80615</v>
      </c>
      <c r="K15344" t="s">
        <v>80616</v>
      </c>
      <c r="M15344" t="s">
        <v>80617</v>
      </c>
      <c r="N15344" t="s">
        <v>287</v>
      </c>
      <c r="O15344">
        <v>80260</v>
      </c>
      <c r="P15344" t="s">
        <v>50</v>
      </c>
      <c r="U15344" s="1">
        <v>45471</v>
      </c>
      <c r="V15344" s="1">
        <v>45471</v>
      </c>
      <c r="W15344" s="1">
        <v>45471.411111111112</v>
      </c>
      <c r="X15344" s="1">
        <v>45471.411111111112</v>
      </c>
      <c r="AC15344" t="s">
        <v>53</v>
      </c>
      <c r="AD15344">
        <v>2974073022</v>
      </c>
      <c r="AE15344" s="1">
        <v>45469.910416666666</v>
      </c>
      <c r="AF15344" t="s">
        <v>80618</v>
      </c>
      <c r="AG15344" t="s">
        <v>80619</v>
      </c>
      <c r="AH15344" t="s">
        <v>51</v>
      </c>
      <c r="AJ15344" t="s">
        <v>53</v>
      </c>
      <c r="AK15344" t="s">
        <v>78</v>
      </c>
      <c r="AO15344" t="s">
        <v>5443</v>
      </c>
      <c r="AP15344" s="1">
        <v>45471.417361111111</v>
      </c>
      <c r="AQ15344" s="1">
        <v>45471.415972222225</v>
      </c>
    </row>
    <row r="15345" spans="1:43" x14ac:dyDescent="0.35">
      <c r="A15345" t="s">
        <v>80620</v>
      </c>
      <c r="B15345" t="s">
        <v>80621</v>
      </c>
      <c r="C15345" t="s">
        <v>309</v>
      </c>
      <c r="F15345">
        <v>19136710007</v>
      </c>
      <c r="H15345" t="s">
        <v>80622</v>
      </c>
      <c r="J15345" t="s">
        <v>11720</v>
      </c>
      <c r="K15345" t="s">
        <v>6655</v>
      </c>
      <c r="M15345" t="s">
        <v>6656</v>
      </c>
      <c r="N15345" t="s">
        <v>6657</v>
      </c>
      <c r="O15345">
        <v>68102</v>
      </c>
      <c r="P15345" t="s">
        <v>50</v>
      </c>
      <c r="U15345" s="1">
        <v>45471</v>
      </c>
      <c r="V15345" s="1">
        <v>45471</v>
      </c>
      <c r="W15345" s="1">
        <v>45471.652777777781</v>
      </c>
      <c r="X15345" s="1">
        <v>45471.652777777781</v>
      </c>
      <c r="AC15345" t="s">
        <v>53</v>
      </c>
      <c r="AD15345">
        <v>2969472760</v>
      </c>
      <c r="AE15345" s="1">
        <v>36916.71597222222</v>
      </c>
      <c r="AG15345" t="s">
        <v>80623</v>
      </c>
      <c r="AH15345" t="s">
        <v>51</v>
      </c>
      <c r="AJ15345" t="s">
        <v>53</v>
      </c>
      <c r="AK15345" t="s">
        <v>78</v>
      </c>
      <c r="AO15345" t="s">
        <v>5443</v>
      </c>
    </row>
    <row r="15346" spans="1:43" x14ac:dyDescent="0.35">
      <c r="A15346" t="s">
        <v>80624</v>
      </c>
      <c r="B15346" t="s">
        <v>80625</v>
      </c>
      <c r="C15346" t="s">
        <v>1982</v>
      </c>
      <c r="F15346">
        <v>13126000835</v>
      </c>
      <c r="H15346" t="s">
        <v>80624</v>
      </c>
      <c r="J15346" t="s">
        <v>11720</v>
      </c>
      <c r="K15346" t="s">
        <v>80626</v>
      </c>
      <c r="M15346" t="s">
        <v>2815</v>
      </c>
      <c r="N15346" t="s">
        <v>287</v>
      </c>
      <c r="O15346">
        <v>80019</v>
      </c>
      <c r="P15346" t="s">
        <v>50</v>
      </c>
      <c r="U15346" s="1">
        <v>45471</v>
      </c>
      <c r="V15346" s="1">
        <v>45471</v>
      </c>
      <c r="AC15346" t="s">
        <v>53</v>
      </c>
      <c r="AD15346">
        <v>2969472760</v>
      </c>
      <c r="AE15346" s="1">
        <v>36916.71597222222</v>
      </c>
      <c r="AG15346" t="s">
        <v>80627</v>
      </c>
      <c r="AH15346" t="s">
        <v>51</v>
      </c>
      <c r="AJ15346" t="s">
        <v>53</v>
      </c>
      <c r="AO15346" t="s">
        <v>5443</v>
      </c>
    </row>
    <row r="15347" spans="1:43" x14ac:dyDescent="0.35">
      <c r="A15347" t="s">
        <v>80628</v>
      </c>
      <c r="B15347" t="s">
        <v>80629</v>
      </c>
      <c r="C15347" t="s">
        <v>894</v>
      </c>
      <c r="F15347" t="s">
        <v>80630</v>
      </c>
      <c r="H15347" t="s">
        <v>80628</v>
      </c>
      <c r="J15347" t="s">
        <v>80631</v>
      </c>
      <c r="P15347" t="s">
        <v>50</v>
      </c>
      <c r="U15347" s="1">
        <v>45471</v>
      </c>
      <c r="V15347" s="1">
        <v>45471</v>
      </c>
      <c r="W15347" s="1">
        <v>45471.703472222223</v>
      </c>
      <c r="X15347" s="1">
        <v>45471.703472222223</v>
      </c>
      <c r="AC15347" t="s">
        <v>53</v>
      </c>
      <c r="AD15347">
        <v>2974755345</v>
      </c>
      <c r="AE15347" s="1">
        <v>45471.705555555556</v>
      </c>
      <c r="AF15347" t="s">
        <v>80632</v>
      </c>
      <c r="AG15347" t="s">
        <v>80633</v>
      </c>
      <c r="AH15347" t="s">
        <v>51</v>
      </c>
      <c r="AJ15347" t="s">
        <v>53</v>
      </c>
      <c r="AK15347" t="s">
        <v>78</v>
      </c>
      <c r="AO15347" t="s">
        <v>5443</v>
      </c>
      <c r="AP15347" s="1">
        <v>45476.447222222225</v>
      </c>
      <c r="AQ15347" s="1">
        <v>45476.458333333336</v>
      </c>
    </row>
    <row r="15348" spans="1:43" x14ac:dyDescent="0.35">
      <c r="A15348" t="s">
        <v>80634</v>
      </c>
      <c r="B15348" t="s">
        <v>5142</v>
      </c>
      <c r="C15348" t="s">
        <v>9622</v>
      </c>
      <c r="F15348">
        <v>16262032051</v>
      </c>
      <c r="H15348" t="s">
        <v>80635</v>
      </c>
      <c r="J15348" t="s">
        <v>80636</v>
      </c>
      <c r="K15348" t="s">
        <v>80637</v>
      </c>
      <c r="M15348" t="s">
        <v>3678</v>
      </c>
      <c r="N15348" t="s">
        <v>398</v>
      </c>
      <c r="O15348">
        <v>88220</v>
      </c>
      <c r="P15348" t="s">
        <v>50</v>
      </c>
      <c r="U15348" s="1">
        <v>45471</v>
      </c>
      <c r="V15348" s="1">
        <v>45471</v>
      </c>
      <c r="W15348" s="1">
        <v>45471.491666666669</v>
      </c>
      <c r="X15348" s="1">
        <v>45471.491666666669</v>
      </c>
      <c r="AC15348" t="s">
        <v>53</v>
      </c>
      <c r="AD15348">
        <v>2974093364</v>
      </c>
      <c r="AE15348" s="1">
        <v>45350.779166666667</v>
      </c>
      <c r="AF15348" t="s">
        <v>80638</v>
      </c>
      <c r="AG15348" t="s">
        <v>80639</v>
      </c>
      <c r="AH15348" t="s">
        <v>51</v>
      </c>
      <c r="AJ15348" t="s">
        <v>53</v>
      </c>
      <c r="AK15348" t="s">
        <v>78</v>
      </c>
      <c r="AO15348" t="s">
        <v>5443</v>
      </c>
      <c r="AP15348" s="1">
        <v>45471.486805555556</v>
      </c>
    </row>
    <row r="15349" spans="1:43" x14ac:dyDescent="0.35">
      <c r="A15349" t="s">
        <v>80640</v>
      </c>
      <c r="B15349" t="s">
        <v>80641</v>
      </c>
      <c r="C15349" t="s">
        <v>1775</v>
      </c>
      <c r="H15349" t="s">
        <v>80642</v>
      </c>
      <c r="J15349" t="s">
        <v>80643</v>
      </c>
      <c r="P15349" t="s">
        <v>50</v>
      </c>
      <c r="U15349" s="1">
        <v>45471</v>
      </c>
      <c r="V15349" s="1">
        <v>45471</v>
      </c>
      <c r="AC15349" t="s">
        <v>53</v>
      </c>
      <c r="AD15349">
        <v>2970086142</v>
      </c>
      <c r="AE15349" s="1">
        <v>44411.706944444442</v>
      </c>
      <c r="AG15349" t="s">
        <v>80644</v>
      </c>
      <c r="AH15349" t="s">
        <v>51</v>
      </c>
      <c r="AJ15349" t="s">
        <v>53</v>
      </c>
      <c r="AO15349" t="s">
        <v>5443</v>
      </c>
    </row>
    <row r="15350" spans="1:43" x14ac:dyDescent="0.35">
      <c r="A15350" t="s">
        <v>80645</v>
      </c>
      <c r="B15350" t="s">
        <v>31166</v>
      </c>
      <c r="C15350" t="s">
        <v>89</v>
      </c>
      <c r="F15350">
        <v>14356215286</v>
      </c>
      <c r="H15350" t="s">
        <v>80645</v>
      </c>
      <c r="J15350" t="s">
        <v>80609</v>
      </c>
      <c r="K15350" t="s">
        <v>80646</v>
      </c>
      <c r="M15350" t="s">
        <v>80260</v>
      </c>
      <c r="N15350" t="s">
        <v>7398</v>
      </c>
      <c r="O15350">
        <v>84078</v>
      </c>
      <c r="P15350" t="s">
        <v>50</v>
      </c>
      <c r="U15350" s="1">
        <v>45471</v>
      </c>
      <c r="V15350" s="1">
        <v>45471</v>
      </c>
      <c r="AC15350" t="s">
        <v>53</v>
      </c>
      <c r="AD15350">
        <v>2970068315</v>
      </c>
      <c r="AE15350" s="1">
        <v>44336.455555555556</v>
      </c>
      <c r="AG15350" t="s">
        <v>80647</v>
      </c>
      <c r="AH15350" t="s">
        <v>51</v>
      </c>
      <c r="AJ15350" t="s">
        <v>53</v>
      </c>
      <c r="AO15350" t="s">
        <v>5443</v>
      </c>
    </row>
    <row r="15351" spans="1:43" x14ac:dyDescent="0.35">
      <c r="A15351" t="s">
        <v>80648</v>
      </c>
      <c r="B15351" t="s">
        <v>59663</v>
      </c>
      <c r="C15351" t="s">
        <v>80649</v>
      </c>
      <c r="F15351">
        <v>13073697025</v>
      </c>
      <c r="H15351" t="s">
        <v>80648</v>
      </c>
      <c r="J15351" t="s">
        <v>30638</v>
      </c>
      <c r="K15351" t="s">
        <v>80650</v>
      </c>
      <c r="M15351" t="s">
        <v>80651</v>
      </c>
      <c r="N15351" t="s">
        <v>287</v>
      </c>
      <c r="O15351">
        <v>80543</v>
      </c>
      <c r="P15351" t="s">
        <v>50</v>
      </c>
      <c r="U15351" s="1">
        <v>45471</v>
      </c>
      <c r="V15351" s="1">
        <v>45471</v>
      </c>
      <c r="W15351" s="1">
        <v>45471.36041666667</v>
      </c>
      <c r="X15351" s="1">
        <v>45471.36041666667</v>
      </c>
      <c r="AC15351" t="s">
        <v>53</v>
      </c>
      <c r="AD15351">
        <v>1000000001</v>
      </c>
      <c r="AE15351" s="1">
        <v>39973.351388888892</v>
      </c>
      <c r="AF15351" t="s">
        <v>3377</v>
      </c>
      <c r="AG15351" t="s">
        <v>80652</v>
      </c>
      <c r="AH15351" t="s">
        <v>51</v>
      </c>
      <c r="AJ15351" t="s">
        <v>53</v>
      </c>
      <c r="AK15351" t="s">
        <v>78</v>
      </c>
      <c r="AO15351" t="s">
        <v>51552</v>
      </c>
    </row>
    <row r="15352" spans="1:43" x14ac:dyDescent="0.35">
      <c r="A15352" t="s">
        <v>80653</v>
      </c>
      <c r="B15352" t="s">
        <v>30942</v>
      </c>
      <c r="C15352" t="s">
        <v>309</v>
      </c>
      <c r="D15352" t="s">
        <v>240</v>
      </c>
      <c r="F15352" t="s">
        <v>47</v>
      </c>
      <c r="H15352" t="s">
        <v>80654</v>
      </c>
      <c r="J15352" t="s">
        <v>49</v>
      </c>
      <c r="P15352" t="s">
        <v>50</v>
      </c>
      <c r="U15352" s="1">
        <v>45471</v>
      </c>
      <c r="V15352" s="1">
        <v>45471</v>
      </c>
      <c r="W15352" s="1">
        <v>45474.40347222222</v>
      </c>
      <c r="X15352" s="1">
        <v>45474.40347222222</v>
      </c>
      <c r="AC15352" t="s">
        <v>53</v>
      </c>
      <c r="AD15352">
        <v>1000000000</v>
      </c>
      <c r="AE15352" s="1">
        <v>37295</v>
      </c>
      <c r="AG15352" t="s">
        <v>80655</v>
      </c>
      <c r="AH15352" t="s">
        <v>51</v>
      </c>
      <c r="AJ15352" t="s">
        <v>53</v>
      </c>
      <c r="AO15352" t="s">
        <v>5443</v>
      </c>
      <c r="AP15352" s="1">
        <v>45471.746527777781</v>
      </c>
    </row>
    <row r="15353" spans="1:43" x14ac:dyDescent="0.35">
      <c r="A15353" t="s">
        <v>80656</v>
      </c>
      <c r="B15353" t="s">
        <v>80657</v>
      </c>
      <c r="C15353" t="s">
        <v>3285</v>
      </c>
      <c r="D15353" t="s">
        <v>451</v>
      </c>
      <c r="F15353" t="s">
        <v>47</v>
      </c>
      <c r="H15353" t="s">
        <v>80658</v>
      </c>
      <c r="J15353" t="s">
        <v>49</v>
      </c>
      <c r="P15353" t="s">
        <v>50</v>
      </c>
      <c r="U15353" s="1">
        <v>45471</v>
      </c>
      <c r="V15353" s="1">
        <v>45471</v>
      </c>
      <c r="W15353" s="1">
        <v>45474.402777777781</v>
      </c>
      <c r="X15353" s="1">
        <v>45474.402777777781</v>
      </c>
      <c r="AC15353" t="s">
        <v>53</v>
      </c>
      <c r="AD15353">
        <v>1000000000</v>
      </c>
      <c r="AE15353" s="1">
        <v>37295</v>
      </c>
      <c r="AG15353" t="s">
        <v>80659</v>
      </c>
      <c r="AH15353" t="s">
        <v>51</v>
      </c>
      <c r="AJ15353" t="s">
        <v>53</v>
      </c>
      <c r="AO15353" t="s">
        <v>5443</v>
      </c>
      <c r="AP15353" s="1">
        <v>45471.84097222222</v>
      </c>
    </row>
    <row r="15354" spans="1:43" x14ac:dyDescent="0.35">
      <c r="A15354" t="s">
        <v>80660</v>
      </c>
      <c r="B15354" t="s">
        <v>80661</v>
      </c>
      <c r="C15354" t="s">
        <v>1732</v>
      </c>
      <c r="D15354" t="s">
        <v>27376</v>
      </c>
      <c r="F15354" t="s">
        <v>47</v>
      </c>
      <c r="H15354" t="s">
        <v>80662</v>
      </c>
      <c r="J15354" t="s">
        <v>49</v>
      </c>
      <c r="P15354" t="s">
        <v>50</v>
      </c>
      <c r="U15354" s="1">
        <v>45471</v>
      </c>
      <c r="V15354" s="1">
        <v>45471</v>
      </c>
      <c r="W15354" s="1">
        <v>45471.709027777775</v>
      </c>
      <c r="X15354" s="1">
        <v>45471.709027777775</v>
      </c>
      <c r="AC15354" t="s">
        <v>53</v>
      </c>
      <c r="AD15354">
        <v>1000000000</v>
      </c>
      <c r="AE15354" s="1">
        <v>37295</v>
      </c>
      <c r="AG15354" t="s">
        <v>80663</v>
      </c>
      <c r="AH15354" t="s">
        <v>51</v>
      </c>
      <c r="AJ15354" t="s">
        <v>53</v>
      </c>
      <c r="AO15354" t="s">
        <v>5443</v>
      </c>
      <c r="AP15354" s="1">
        <v>45471.629861111112</v>
      </c>
    </row>
    <row r="15355" spans="1:43" x14ac:dyDescent="0.35">
      <c r="A15355" t="s">
        <v>80664</v>
      </c>
      <c r="B15355" t="s">
        <v>80665</v>
      </c>
      <c r="C15355" t="s">
        <v>21051</v>
      </c>
      <c r="F15355" t="s">
        <v>47</v>
      </c>
      <c r="H15355" t="s">
        <v>80666</v>
      </c>
      <c r="J15355" t="s">
        <v>49</v>
      </c>
      <c r="P15355" t="s">
        <v>50</v>
      </c>
      <c r="U15355" s="1">
        <v>45471</v>
      </c>
      <c r="V15355" s="1">
        <v>45471</v>
      </c>
      <c r="W15355" s="1">
        <v>45471.709027777775</v>
      </c>
      <c r="X15355" s="1">
        <v>45471.709027777775</v>
      </c>
      <c r="AC15355" t="s">
        <v>53</v>
      </c>
      <c r="AD15355">
        <v>1000000000</v>
      </c>
      <c r="AE15355" s="1">
        <v>37295</v>
      </c>
      <c r="AG15355" t="s">
        <v>80667</v>
      </c>
      <c r="AH15355" t="s">
        <v>51</v>
      </c>
      <c r="AJ15355" t="s">
        <v>53</v>
      </c>
      <c r="AO15355" t="s">
        <v>5443</v>
      </c>
      <c r="AP15355" s="1">
        <v>45471.593055555553</v>
      </c>
    </row>
    <row r="15356" spans="1:43" x14ac:dyDescent="0.35">
      <c r="A15356" t="s">
        <v>80668</v>
      </c>
      <c r="B15356" t="s">
        <v>80669</v>
      </c>
      <c r="C15356" t="s">
        <v>2923</v>
      </c>
      <c r="F15356">
        <v>17205826444</v>
      </c>
      <c r="H15356" t="s">
        <v>80668</v>
      </c>
      <c r="J15356" t="s">
        <v>80670</v>
      </c>
      <c r="K15356" t="s">
        <v>80671</v>
      </c>
      <c r="L15356" t="s">
        <v>80672</v>
      </c>
      <c r="M15356" t="s">
        <v>77789</v>
      </c>
      <c r="N15356" t="s">
        <v>287</v>
      </c>
      <c r="O15356">
        <v>80234</v>
      </c>
      <c r="P15356" t="s">
        <v>50</v>
      </c>
      <c r="U15356" s="1">
        <v>45471</v>
      </c>
      <c r="V15356" s="1">
        <v>45471</v>
      </c>
      <c r="W15356" s="1">
        <v>45471.90347222222</v>
      </c>
      <c r="X15356" s="1">
        <v>45471.90347222222</v>
      </c>
      <c r="AC15356" t="s">
        <v>53</v>
      </c>
      <c r="AD15356">
        <v>1000000001</v>
      </c>
      <c r="AE15356" s="1">
        <v>39973.351388888892</v>
      </c>
      <c r="AF15356" t="s">
        <v>3377</v>
      </c>
      <c r="AG15356" t="s">
        <v>80673</v>
      </c>
      <c r="AH15356" t="s">
        <v>51</v>
      </c>
      <c r="AJ15356" t="s">
        <v>53</v>
      </c>
      <c r="AK15356" t="s">
        <v>78</v>
      </c>
      <c r="AO15356" t="s">
        <v>51552</v>
      </c>
      <c r="AP15356" s="1">
        <v>45471.90347222222</v>
      </c>
    </row>
    <row r="15357" spans="1:43" x14ac:dyDescent="0.35">
      <c r="A15357" t="s">
        <v>80674</v>
      </c>
      <c r="B15357" t="s">
        <v>27326</v>
      </c>
      <c r="C15357" t="s">
        <v>11998</v>
      </c>
      <c r="F15357">
        <v>19154972226</v>
      </c>
      <c r="H15357" t="s">
        <v>80674</v>
      </c>
      <c r="J15357" t="s">
        <v>80675</v>
      </c>
      <c r="K15357" t="s">
        <v>80676</v>
      </c>
      <c r="M15357" t="s">
        <v>753</v>
      </c>
      <c r="N15357" t="s">
        <v>637</v>
      </c>
      <c r="O15357">
        <v>79901</v>
      </c>
      <c r="P15357" t="s">
        <v>50</v>
      </c>
      <c r="U15357" s="1">
        <v>45471</v>
      </c>
      <c r="V15357" s="1">
        <v>45471</v>
      </c>
      <c r="W15357" s="1">
        <v>45471.62777777778</v>
      </c>
      <c r="X15357" s="1">
        <v>45471.62777777778</v>
      </c>
      <c r="AC15357" t="s">
        <v>53</v>
      </c>
      <c r="AD15357">
        <v>2969510671</v>
      </c>
      <c r="AE15357" s="1">
        <v>38387.730555555558</v>
      </c>
      <c r="AF15357" t="s">
        <v>80677</v>
      </c>
      <c r="AG15357" t="s">
        <v>80678</v>
      </c>
      <c r="AH15357" t="s">
        <v>51</v>
      </c>
      <c r="AJ15357" t="s">
        <v>53</v>
      </c>
      <c r="AK15357" t="s">
        <v>78</v>
      </c>
      <c r="AO15357" t="s">
        <v>5443</v>
      </c>
      <c r="AP15357" s="1">
        <v>45471.657638888886</v>
      </c>
      <c r="AQ15357" s="1">
        <v>45471.632638888892</v>
      </c>
    </row>
    <row r="15358" spans="1:43" x14ac:dyDescent="0.35">
      <c r="A15358" t="s">
        <v>80679</v>
      </c>
      <c r="B15358" t="s">
        <v>80680</v>
      </c>
      <c r="C15358" t="s">
        <v>80681</v>
      </c>
      <c r="F15358" t="s">
        <v>80682</v>
      </c>
      <c r="G15358" t="s">
        <v>80683</v>
      </c>
      <c r="H15358" t="s">
        <v>80679</v>
      </c>
      <c r="I15358" t="s">
        <v>179</v>
      </c>
      <c r="J15358" t="s">
        <v>80683</v>
      </c>
      <c r="M15358" t="s">
        <v>11549</v>
      </c>
      <c r="N15358" t="s">
        <v>287</v>
      </c>
      <c r="O15358">
        <v>80031</v>
      </c>
      <c r="P15358" t="s">
        <v>50</v>
      </c>
      <c r="U15358" s="1">
        <v>45471.581944444442</v>
      </c>
      <c r="V15358" s="1">
        <v>45471.581944444442</v>
      </c>
      <c r="W15358" s="1">
        <v>45471.710416666669</v>
      </c>
      <c r="X15358" s="1">
        <v>45471.710416666669</v>
      </c>
      <c r="AC15358" t="s">
        <v>53</v>
      </c>
      <c r="AD15358">
        <v>1000000001</v>
      </c>
      <c r="AE15358" s="1">
        <v>39973.351388888892</v>
      </c>
      <c r="AF15358" t="s">
        <v>3377</v>
      </c>
      <c r="AG15358" t="s">
        <v>80684</v>
      </c>
      <c r="AH15358" t="s">
        <v>53</v>
      </c>
      <c r="AJ15358" t="s">
        <v>53</v>
      </c>
      <c r="AO15358" t="s">
        <v>54</v>
      </c>
    </row>
    <row r="15359" spans="1:43" x14ac:dyDescent="0.35">
      <c r="A15359" t="s">
        <v>80685</v>
      </c>
      <c r="B15359" t="s">
        <v>41592</v>
      </c>
      <c r="C15359" t="s">
        <v>2717</v>
      </c>
      <c r="F15359" t="s">
        <v>80686</v>
      </c>
      <c r="H15359" t="s">
        <v>80687</v>
      </c>
      <c r="J15359" t="s">
        <v>7961</v>
      </c>
      <c r="K15359" t="s">
        <v>12115</v>
      </c>
      <c r="M15359" t="s">
        <v>7964</v>
      </c>
      <c r="N15359" t="s">
        <v>264</v>
      </c>
      <c r="O15359">
        <v>78701</v>
      </c>
      <c r="P15359" t="s">
        <v>50</v>
      </c>
      <c r="U15359" s="1">
        <v>45472</v>
      </c>
      <c r="V15359" s="1">
        <v>45472</v>
      </c>
      <c r="AC15359" t="s">
        <v>53</v>
      </c>
      <c r="AD15359">
        <v>2969702039</v>
      </c>
      <c r="AE15359" s="1">
        <v>42528.619444444441</v>
      </c>
      <c r="AG15359" t="s">
        <v>80688</v>
      </c>
      <c r="AH15359" t="s">
        <v>51</v>
      </c>
      <c r="AJ15359" t="s">
        <v>53</v>
      </c>
      <c r="AO15359" t="s">
        <v>5443</v>
      </c>
    </row>
    <row r="15360" spans="1:43" x14ac:dyDescent="0.35">
      <c r="A15360" t="s">
        <v>80689</v>
      </c>
      <c r="B15360" t="s">
        <v>80690</v>
      </c>
      <c r="C15360" t="s">
        <v>7536</v>
      </c>
      <c r="F15360">
        <v>17209602202</v>
      </c>
      <c r="H15360" t="s">
        <v>80689</v>
      </c>
      <c r="J15360" t="s">
        <v>80691</v>
      </c>
      <c r="K15360" t="s">
        <v>80692</v>
      </c>
      <c r="M15360" t="s">
        <v>35509</v>
      </c>
      <c r="N15360" t="s">
        <v>287</v>
      </c>
      <c r="O15360">
        <v>80120</v>
      </c>
      <c r="P15360" t="s">
        <v>50</v>
      </c>
      <c r="U15360" s="1">
        <v>45472</v>
      </c>
      <c r="V15360" s="1">
        <v>45472</v>
      </c>
      <c r="W15360" s="1">
        <v>45472.452777777777</v>
      </c>
      <c r="X15360" s="1">
        <v>45472.452777777777</v>
      </c>
      <c r="AC15360" t="s">
        <v>53</v>
      </c>
      <c r="AD15360">
        <v>1000000001</v>
      </c>
      <c r="AE15360" s="1">
        <v>39973.351388888892</v>
      </c>
      <c r="AF15360" t="s">
        <v>3377</v>
      </c>
      <c r="AG15360" t="s">
        <v>80693</v>
      </c>
      <c r="AH15360" t="s">
        <v>51</v>
      </c>
      <c r="AJ15360" t="s">
        <v>53</v>
      </c>
      <c r="AK15360" t="s">
        <v>78</v>
      </c>
      <c r="AO15360" t="s">
        <v>51552</v>
      </c>
    </row>
    <row r="15361" spans="1:43" x14ac:dyDescent="0.35">
      <c r="A15361" t="s">
        <v>80694</v>
      </c>
      <c r="B15361" t="s">
        <v>80695</v>
      </c>
      <c r="C15361" t="s">
        <v>894</v>
      </c>
      <c r="F15361">
        <v>15053577042</v>
      </c>
      <c r="H15361" t="s">
        <v>80694</v>
      </c>
      <c r="K15361" t="s">
        <v>80696</v>
      </c>
      <c r="M15361" t="s">
        <v>3678</v>
      </c>
      <c r="N15361" t="s">
        <v>398</v>
      </c>
      <c r="O15361">
        <v>88220</v>
      </c>
      <c r="P15361" t="s">
        <v>50</v>
      </c>
      <c r="U15361" s="1">
        <v>45472</v>
      </c>
      <c r="V15361" s="1">
        <v>45472</v>
      </c>
      <c r="W15361" s="1">
        <v>45472.379861111112</v>
      </c>
      <c r="X15361" s="1">
        <v>45472.379861111112</v>
      </c>
      <c r="AC15361" t="s">
        <v>53</v>
      </c>
      <c r="AD15361">
        <v>1000000001</v>
      </c>
      <c r="AE15361" s="1">
        <v>39973.351388888892</v>
      </c>
      <c r="AF15361" t="s">
        <v>3377</v>
      </c>
      <c r="AG15361" t="s">
        <v>80697</v>
      </c>
      <c r="AH15361" t="s">
        <v>51</v>
      </c>
      <c r="AJ15361" t="s">
        <v>53</v>
      </c>
      <c r="AK15361" t="s">
        <v>78</v>
      </c>
      <c r="AO15361" t="s">
        <v>5443</v>
      </c>
      <c r="AP15361" s="1">
        <v>45472.37777777778</v>
      </c>
    </row>
    <row r="15362" spans="1:43" x14ac:dyDescent="0.35">
      <c r="A15362" t="s">
        <v>80698</v>
      </c>
      <c r="B15362" t="s">
        <v>2499</v>
      </c>
      <c r="C15362" t="s">
        <v>2937</v>
      </c>
      <c r="F15362">
        <v>15053302479</v>
      </c>
      <c r="H15362" t="s">
        <v>80699</v>
      </c>
      <c r="K15362" t="s">
        <v>80700</v>
      </c>
      <c r="M15362" t="s">
        <v>80701</v>
      </c>
      <c r="N15362" t="s">
        <v>398</v>
      </c>
      <c r="O15362">
        <v>87499</v>
      </c>
      <c r="P15362" t="s">
        <v>50</v>
      </c>
      <c r="U15362" s="1">
        <v>45472</v>
      </c>
      <c r="V15362" s="1">
        <v>45472</v>
      </c>
      <c r="W15362" s="1">
        <v>45472.656944444447</v>
      </c>
      <c r="X15362" s="1">
        <v>45472.656944444447</v>
      </c>
      <c r="AC15362" t="s">
        <v>53</v>
      </c>
      <c r="AD15362">
        <v>1000000001</v>
      </c>
      <c r="AE15362" s="1">
        <v>39973.351388888892</v>
      </c>
      <c r="AF15362" t="s">
        <v>3377</v>
      </c>
      <c r="AG15362" t="s">
        <v>80702</v>
      </c>
      <c r="AH15362" t="s">
        <v>51</v>
      </c>
      <c r="AJ15362" t="s">
        <v>53</v>
      </c>
      <c r="AK15362" t="s">
        <v>78</v>
      </c>
      <c r="AO15362" t="s">
        <v>5443</v>
      </c>
      <c r="AP15362" s="1">
        <v>45472.657638888886</v>
      </c>
    </row>
    <row r="15363" spans="1:43" x14ac:dyDescent="0.35">
      <c r="A15363" t="s">
        <v>80703</v>
      </c>
      <c r="B15363" t="s">
        <v>403</v>
      </c>
      <c r="C15363" t="s">
        <v>9040</v>
      </c>
      <c r="F15363">
        <v>17192721580</v>
      </c>
      <c r="H15363" t="s">
        <v>80704</v>
      </c>
      <c r="K15363" t="s">
        <v>80705</v>
      </c>
      <c r="M15363" t="s">
        <v>75110</v>
      </c>
      <c r="N15363" t="s">
        <v>287</v>
      </c>
      <c r="O15363">
        <v>80132</v>
      </c>
      <c r="P15363" t="s">
        <v>50</v>
      </c>
      <c r="U15363" s="1">
        <v>45472</v>
      </c>
      <c r="V15363" s="1">
        <v>45472</v>
      </c>
      <c r="W15363" s="1">
        <v>45472.279861111114</v>
      </c>
      <c r="X15363" s="1">
        <v>45472.279861111114</v>
      </c>
      <c r="AC15363" t="s">
        <v>53</v>
      </c>
      <c r="AD15363">
        <v>1000000001</v>
      </c>
      <c r="AE15363" s="1">
        <v>39973.351388888892</v>
      </c>
      <c r="AF15363" t="s">
        <v>3377</v>
      </c>
      <c r="AG15363" t="s">
        <v>80706</v>
      </c>
      <c r="AH15363" t="s">
        <v>51</v>
      </c>
      <c r="AJ15363" t="s">
        <v>53</v>
      </c>
      <c r="AK15363" t="s">
        <v>78</v>
      </c>
      <c r="AO15363" t="s">
        <v>51983</v>
      </c>
      <c r="AP15363" s="1">
        <v>45472.284722222219</v>
      </c>
    </row>
    <row r="15364" spans="1:43" x14ac:dyDescent="0.35">
      <c r="A15364" t="s">
        <v>80707</v>
      </c>
      <c r="B15364" t="s">
        <v>80708</v>
      </c>
      <c r="C15364" t="s">
        <v>1098</v>
      </c>
      <c r="F15364" t="s">
        <v>80709</v>
      </c>
      <c r="H15364" t="s">
        <v>80707</v>
      </c>
      <c r="J15364" t="s">
        <v>80710</v>
      </c>
      <c r="K15364" t="s">
        <v>80711</v>
      </c>
      <c r="L15364" t="s">
        <v>80712</v>
      </c>
      <c r="M15364" t="s">
        <v>80713</v>
      </c>
      <c r="N15364" t="s">
        <v>80714</v>
      </c>
      <c r="O15364" t="s">
        <v>80715</v>
      </c>
      <c r="P15364" t="s">
        <v>50</v>
      </c>
      <c r="U15364" s="1">
        <v>45473</v>
      </c>
      <c r="V15364" s="1">
        <v>45473</v>
      </c>
      <c r="AC15364" t="s">
        <v>51</v>
      </c>
      <c r="AD15364">
        <v>2972060374</v>
      </c>
      <c r="AE15364" s="1">
        <v>44629.486805555556</v>
      </c>
      <c r="AG15364" t="s">
        <v>80716</v>
      </c>
      <c r="AH15364" t="s">
        <v>51</v>
      </c>
      <c r="AJ15364" t="s">
        <v>53</v>
      </c>
      <c r="AO15364" t="s">
        <v>5443</v>
      </c>
    </row>
    <row r="15365" spans="1:43" x14ac:dyDescent="0.35">
      <c r="A15365" t="s">
        <v>80717</v>
      </c>
      <c r="B15365" t="s">
        <v>17326</v>
      </c>
      <c r="C15365" t="s">
        <v>25985</v>
      </c>
      <c r="H15365" t="s">
        <v>25987</v>
      </c>
      <c r="J15365" t="s">
        <v>8139</v>
      </c>
      <c r="P15365" t="s">
        <v>50</v>
      </c>
      <c r="U15365" s="1">
        <v>45473</v>
      </c>
      <c r="V15365" s="1">
        <v>45473</v>
      </c>
      <c r="W15365" s="1">
        <v>45474.376388888886</v>
      </c>
      <c r="X15365" s="1">
        <v>45476.009722222225</v>
      </c>
      <c r="AC15365" t="s">
        <v>53</v>
      </c>
      <c r="AD15365">
        <v>2969483619</v>
      </c>
      <c r="AE15365" s="1">
        <v>37663</v>
      </c>
      <c r="AF15365" t="s">
        <v>61775</v>
      </c>
      <c r="AG15365" t="s">
        <v>80718</v>
      </c>
      <c r="AH15365" t="s">
        <v>51</v>
      </c>
      <c r="AJ15365" t="s">
        <v>53</v>
      </c>
      <c r="AO15365" t="s">
        <v>5443</v>
      </c>
      <c r="AP15365" s="1">
        <v>45473.20208333333</v>
      </c>
    </row>
    <row r="15366" spans="1:43" x14ac:dyDescent="0.35">
      <c r="A15366" t="s">
        <v>80719</v>
      </c>
      <c r="B15366" t="s">
        <v>5161</v>
      </c>
      <c r="C15366" t="s">
        <v>9111</v>
      </c>
      <c r="F15366">
        <f>1303-993-9044</f>
        <v>-8734</v>
      </c>
      <c r="H15366" t="s">
        <v>80719</v>
      </c>
      <c r="J15366" t="s">
        <v>80720</v>
      </c>
      <c r="N15366" t="s">
        <v>287</v>
      </c>
      <c r="O15366">
        <v>81505</v>
      </c>
      <c r="P15366" t="s">
        <v>50</v>
      </c>
      <c r="U15366" s="1">
        <v>45473</v>
      </c>
      <c r="V15366" s="1">
        <v>45473</v>
      </c>
      <c r="W15366" s="1">
        <v>45473.427083333336</v>
      </c>
      <c r="X15366" s="1">
        <v>45473.427083333336</v>
      </c>
      <c r="AC15366" t="s">
        <v>53</v>
      </c>
      <c r="AD15366">
        <v>1000000001</v>
      </c>
      <c r="AE15366" s="1">
        <v>39973.351388888892</v>
      </c>
      <c r="AF15366" t="s">
        <v>3377</v>
      </c>
      <c r="AG15366" t="s">
        <v>80721</v>
      </c>
      <c r="AH15366" t="s">
        <v>51</v>
      </c>
      <c r="AJ15366" t="s">
        <v>53</v>
      </c>
      <c r="AK15366" t="s">
        <v>78</v>
      </c>
      <c r="AO15366" t="s">
        <v>5443</v>
      </c>
      <c r="AP15366" s="1">
        <v>45473.427777777775</v>
      </c>
    </row>
    <row r="15367" spans="1:43" x14ac:dyDescent="0.35">
      <c r="A15367" t="s">
        <v>80722</v>
      </c>
      <c r="B15367" t="s">
        <v>20558</v>
      </c>
      <c r="C15367" t="s">
        <v>728</v>
      </c>
      <c r="F15367" t="s">
        <v>80723</v>
      </c>
      <c r="H15367" t="s">
        <v>80724</v>
      </c>
      <c r="J15367" t="s">
        <v>16624</v>
      </c>
      <c r="K15367" t="s">
        <v>16542</v>
      </c>
      <c r="M15367" t="s">
        <v>36133</v>
      </c>
      <c r="N15367" t="s">
        <v>2123</v>
      </c>
      <c r="O15367">
        <v>56310</v>
      </c>
      <c r="P15367" t="s">
        <v>50</v>
      </c>
      <c r="U15367" s="1">
        <v>45473</v>
      </c>
      <c r="V15367" s="1">
        <v>45473</v>
      </c>
      <c r="AC15367" t="s">
        <v>53</v>
      </c>
      <c r="AD15367">
        <v>2969506030</v>
      </c>
      <c r="AE15367" s="1">
        <v>38097.646527777775</v>
      </c>
      <c r="AG15367" t="s">
        <v>80725</v>
      </c>
      <c r="AH15367" t="s">
        <v>51</v>
      </c>
      <c r="AJ15367" t="s">
        <v>53</v>
      </c>
      <c r="AO15367" t="s">
        <v>5443</v>
      </c>
    </row>
    <row r="15368" spans="1:43" x14ac:dyDescent="0.35">
      <c r="A15368" t="s">
        <v>80726</v>
      </c>
      <c r="B15368" t="s">
        <v>45554</v>
      </c>
      <c r="C15368" t="s">
        <v>7536</v>
      </c>
      <c r="F15368" t="s">
        <v>42148</v>
      </c>
      <c r="H15368" t="s">
        <v>80727</v>
      </c>
      <c r="U15368" s="1">
        <v>45474</v>
      </c>
      <c r="V15368" s="1">
        <v>45474</v>
      </c>
      <c r="W15368" s="1">
        <v>45474.686111111114</v>
      </c>
      <c r="X15368" s="1">
        <v>45474.686111111114</v>
      </c>
      <c r="AC15368" t="s">
        <v>53</v>
      </c>
      <c r="AD15368">
        <v>1000000001</v>
      </c>
      <c r="AE15368" s="1">
        <v>39973.351388888892</v>
      </c>
      <c r="AF15368" t="s">
        <v>3377</v>
      </c>
      <c r="AG15368" t="s">
        <v>80728</v>
      </c>
      <c r="AH15368" t="s">
        <v>51</v>
      </c>
      <c r="AJ15368" t="s">
        <v>53</v>
      </c>
      <c r="AK15368" t="s">
        <v>78</v>
      </c>
      <c r="AO15368" t="s">
        <v>5443</v>
      </c>
      <c r="AP15368" s="1">
        <v>45474.68472222222</v>
      </c>
    </row>
    <row r="15369" spans="1:43" x14ac:dyDescent="0.35">
      <c r="A15369" t="s">
        <v>80729</v>
      </c>
      <c r="B15369" t="s">
        <v>80730</v>
      </c>
      <c r="C15369" t="s">
        <v>4778</v>
      </c>
      <c r="F15369">
        <v>19153015726</v>
      </c>
      <c r="H15369" t="s">
        <v>80729</v>
      </c>
      <c r="J15369" t="s">
        <v>80731</v>
      </c>
      <c r="K15369" t="s">
        <v>80732</v>
      </c>
      <c r="M15369" t="s">
        <v>74823</v>
      </c>
      <c r="N15369" t="s">
        <v>398</v>
      </c>
      <c r="O15369">
        <v>88081</v>
      </c>
      <c r="P15369" t="s">
        <v>50</v>
      </c>
      <c r="U15369" s="1">
        <v>45474</v>
      </c>
      <c r="V15369" s="1">
        <v>45474</v>
      </c>
      <c r="W15369" s="1">
        <v>45474.652083333334</v>
      </c>
      <c r="X15369" s="1">
        <v>45474.652083333334</v>
      </c>
      <c r="AC15369" t="s">
        <v>53</v>
      </c>
      <c r="AD15369">
        <v>2974760585</v>
      </c>
      <c r="AE15369" s="1">
        <v>45474.727777777778</v>
      </c>
      <c r="AF15369" t="s">
        <v>80733</v>
      </c>
      <c r="AG15369" t="s">
        <v>80734</v>
      </c>
      <c r="AH15369" t="s">
        <v>51</v>
      </c>
      <c r="AJ15369" t="s">
        <v>53</v>
      </c>
      <c r="AK15369" t="s">
        <v>78</v>
      </c>
      <c r="AO15369" t="s">
        <v>5443</v>
      </c>
      <c r="AP15369" s="1">
        <v>45475.657638888886</v>
      </c>
      <c r="AQ15369" s="1">
        <v>45475.654861111114</v>
      </c>
    </row>
    <row r="15370" spans="1:43" x14ac:dyDescent="0.35">
      <c r="A15370" t="s">
        <v>80735</v>
      </c>
      <c r="B15370" t="s">
        <v>22512</v>
      </c>
      <c r="C15370" t="s">
        <v>22071</v>
      </c>
      <c r="F15370" t="s">
        <v>80736</v>
      </c>
      <c r="H15370" t="s">
        <v>80735</v>
      </c>
      <c r="J15370" t="s">
        <v>52424</v>
      </c>
      <c r="K15370" t="s">
        <v>80737</v>
      </c>
      <c r="M15370" t="s">
        <v>137</v>
      </c>
      <c r="N15370" t="s">
        <v>65</v>
      </c>
      <c r="O15370">
        <v>80221</v>
      </c>
      <c r="P15370" t="s">
        <v>50</v>
      </c>
      <c r="U15370" s="1">
        <v>45474</v>
      </c>
      <c r="V15370" s="1">
        <v>45474</v>
      </c>
      <c r="W15370" s="1">
        <v>45474.537499999999</v>
      </c>
      <c r="X15370" s="1">
        <v>45474.537499999999</v>
      </c>
      <c r="AC15370" t="s">
        <v>53</v>
      </c>
      <c r="AD15370">
        <v>2969777047</v>
      </c>
      <c r="AE15370" s="1">
        <v>43136.407638888886</v>
      </c>
      <c r="AF15370" t="s">
        <v>52426</v>
      </c>
      <c r="AG15370" t="s">
        <v>80738</v>
      </c>
      <c r="AH15370" t="s">
        <v>51</v>
      </c>
      <c r="AJ15370" t="s">
        <v>53</v>
      </c>
      <c r="AK15370" t="s">
        <v>78</v>
      </c>
      <c r="AO15370" t="s">
        <v>5443</v>
      </c>
      <c r="AP15370" s="1">
        <v>45474.536805555559</v>
      </c>
    </row>
    <row r="15371" spans="1:43" x14ac:dyDescent="0.35">
      <c r="A15371" t="s">
        <v>80739</v>
      </c>
      <c r="B15371" t="s">
        <v>2339</v>
      </c>
      <c r="C15371" t="s">
        <v>80740</v>
      </c>
      <c r="F15371">
        <v>15759939500</v>
      </c>
      <c r="H15371" t="s">
        <v>80739</v>
      </c>
      <c r="J15371" t="s">
        <v>80741</v>
      </c>
      <c r="K15371" t="s">
        <v>80742</v>
      </c>
      <c r="M15371" t="s">
        <v>18935</v>
      </c>
      <c r="N15371" t="s">
        <v>398</v>
      </c>
      <c r="O15371">
        <v>88047</v>
      </c>
      <c r="P15371" t="s">
        <v>50</v>
      </c>
      <c r="U15371" s="1">
        <v>45474</v>
      </c>
      <c r="V15371" s="1">
        <v>45474</v>
      </c>
      <c r="W15371" s="1">
        <v>45474.576388888891</v>
      </c>
      <c r="X15371" s="1">
        <v>45474.576388888891</v>
      </c>
      <c r="AC15371" t="s">
        <v>53</v>
      </c>
      <c r="AD15371">
        <v>2974760356</v>
      </c>
      <c r="AE15371" s="1">
        <v>45474.61041666667</v>
      </c>
      <c r="AF15371" t="s">
        <v>80743</v>
      </c>
      <c r="AG15371" t="s">
        <v>80744</v>
      </c>
      <c r="AH15371" t="s">
        <v>51</v>
      </c>
      <c r="AJ15371" t="s">
        <v>53</v>
      </c>
      <c r="AK15371" t="s">
        <v>78</v>
      </c>
      <c r="AO15371" t="s">
        <v>5443</v>
      </c>
      <c r="AP15371" s="1">
        <v>45474.640277777777</v>
      </c>
      <c r="AQ15371" s="1">
        <v>45474.636805555558</v>
      </c>
    </row>
    <row r="15372" spans="1:43" x14ac:dyDescent="0.35">
      <c r="A15372" t="s">
        <v>80745</v>
      </c>
      <c r="B15372" t="s">
        <v>80746</v>
      </c>
      <c r="C15372" t="s">
        <v>9316</v>
      </c>
      <c r="F15372">
        <v>19158202856</v>
      </c>
      <c r="H15372" t="s">
        <v>80747</v>
      </c>
      <c r="J15372" t="s">
        <v>49799</v>
      </c>
      <c r="K15372" t="s">
        <v>80748</v>
      </c>
      <c r="M15372" t="s">
        <v>753</v>
      </c>
      <c r="N15372" t="s">
        <v>637</v>
      </c>
      <c r="O15372">
        <v>79902</v>
      </c>
      <c r="P15372" t="s">
        <v>50</v>
      </c>
      <c r="U15372" s="1">
        <v>45474</v>
      </c>
      <c r="V15372" s="1">
        <v>45474</v>
      </c>
      <c r="AC15372" t="s">
        <v>53</v>
      </c>
      <c r="AD15372">
        <v>2969999737</v>
      </c>
      <c r="AE15372" s="1">
        <v>44055.558333333334</v>
      </c>
      <c r="AG15372" t="s">
        <v>80749</v>
      </c>
      <c r="AH15372" t="s">
        <v>51</v>
      </c>
      <c r="AJ15372" t="s">
        <v>53</v>
      </c>
      <c r="AO15372" t="s">
        <v>57090</v>
      </c>
    </row>
    <row r="15373" spans="1:43" x14ac:dyDescent="0.35">
      <c r="A15373" t="s">
        <v>80750</v>
      </c>
      <c r="B15373" t="s">
        <v>14019</v>
      </c>
      <c r="C15373" t="s">
        <v>2615</v>
      </c>
      <c r="F15373">
        <v>19153458644</v>
      </c>
      <c r="H15373" t="s">
        <v>80750</v>
      </c>
      <c r="J15373" t="s">
        <v>80751</v>
      </c>
      <c r="K15373" t="s">
        <v>80752</v>
      </c>
      <c r="M15373" t="s">
        <v>80753</v>
      </c>
      <c r="N15373" t="s">
        <v>398</v>
      </c>
      <c r="O15373">
        <v>88063</v>
      </c>
      <c r="P15373" t="s">
        <v>50</v>
      </c>
      <c r="U15373" s="1">
        <v>45474</v>
      </c>
      <c r="V15373" s="1">
        <v>45474</v>
      </c>
      <c r="W15373" s="1">
        <v>45474.386805555558</v>
      </c>
      <c r="X15373" s="1">
        <v>45474.386805555558</v>
      </c>
      <c r="AC15373" t="s">
        <v>53</v>
      </c>
      <c r="AD15373">
        <v>2974759800</v>
      </c>
      <c r="AE15373" s="1">
        <v>45474.415972222225</v>
      </c>
      <c r="AF15373" t="s">
        <v>80754</v>
      </c>
      <c r="AG15373" t="s">
        <v>80755</v>
      </c>
      <c r="AH15373" t="s">
        <v>51</v>
      </c>
      <c r="AJ15373" t="s">
        <v>53</v>
      </c>
      <c r="AK15373" t="s">
        <v>78</v>
      </c>
      <c r="AO15373" t="s">
        <v>5443</v>
      </c>
      <c r="AP15373" s="1">
        <v>45474.387499999997</v>
      </c>
    </row>
    <row r="15374" spans="1:43" x14ac:dyDescent="0.35">
      <c r="A15374" t="s">
        <v>80756</v>
      </c>
      <c r="B15374" t="s">
        <v>903</v>
      </c>
      <c r="C15374" t="s">
        <v>309</v>
      </c>
      <c r="F15374">
        <v>19154224843</v>
      </c>
      <c r="H15374" t="s">
        <v>80756</v>
      </c>
      <c r="J15374" t="s">
        <v>80757</v>
      </c>
      <c r="K15374" t="s">
        <v>80758</v>
      </c>
      <c r="M15374" t="s">
        <v>753</v>
      </c>
      <c r="N15374" t="s">
        <v>637</v>
      </c>
      <c r="O15374">
        <v>79927</v>
      </c>
      <c r="P15374" t="s">
        <v>50</v>
      </c>
      <c r="U15374" s="1">
        <v>45474</v>
      </c>
      <c r="V15374" s="1">
        <v>45474</v>
      </c>
      <c r="W15374" s="1">
        <v>45474.664583333331</v>
      </c>
      <c r="X15374" s="1">
        <v>45474.664583333331</v>
      </c>
      <c r="AC15374" t="s">
        <v>53</v>
      </c>
      <c r="AD15374">
        <v>2973300625</v>
      </c>
      <c r="AE15374" s="1">
        <v>44999.802777777775</v>
      </c>
      <c r="AF15374" t="s">
        <v>80759</v>
      </c>
      <c r="AG15374" t="s">
        <v>80760</v>
      </c>
      <c r="AH15374" t="s">
        <v>51</v>
      </c>
      <c r="AJ15374" t="s">
        <v>53</v>
      </c>
      <c r="AK15374" t="s">
        <v>78</v>
      </c>
      <c r="AO15374" t="s">
        <v>5443</v>
      </c>
      <c r="AP15374" s="1">
        <v>45474.71875</v>
      </c>
      <c r="AQ15374" s="1">
        <v>45474.67083333333</v>
      </c>
    </row>
    <row r="15375" spans="1:43" x14ac:dyDescent="0.35">
      <c r="A15375" t="s">
        <v>80761</v>
      </c>
      <c r="B15375" t="s">
        <v>16119</v>
      </c>
      <c r="C15375" t="s">
        <v>80762</v>
      </c>
      <c r="H15375" t="s">
        <v>80761</v>
      </c>
      <c r="J15375" t="s">
        <v>51924</v>
      </c>
      <c r="P15375" t="s">
        <v>50</v>
      </c>
      <c r="U15375" s="1">
        <v>45474</v>
      </c>
      <c r="V15375" s="1">
        <v>45474</v>
      </c>
      <c r="W15375" s="1">
        <v>45474.535416666666</v>
      </c>
      <c r="X15375" s="1">
        <v>45474.535416666666</v>
      </c>
      <c r="AC15375" t="s">
        <v>53</v>
      </c>
      <c r="AD15375">
        <v>2969503261</v>
      </c>
      <c r="AE15375" s="1">
        <v>37914</v>
      </c>
      <c r="AF15375" t="s">
        <v>4086</v>
      </c>
      <c r="AG15375" t="s">
        <v>80763</v>
      </c>
      <c r="AH15375" t="s">
        <v>51</v>
      </c>
      <c r="AJ15375" t="s">
        <v>53</v>
      </c>
      <c r="AO15375" t="s">
        <v>5443</v>
      </c>
      <c r="AP15375" s="1">
        <v>45474.531944444447</v>
      </c>
    </row>
    <row r="15376" spans="1:43" x14ac:dyDescent="0.35">
      <c r="A15376" t="s">
        <v>80764</v>
      </c>
      <c r="B15376" t="s">
        <v>57325</v>
      </c>
      <c r="C15376" t="s">
        <v>961</v>
      </c>
      <c r="F15376">
        <v>13038478289</v>
      </c>
      <c r="H15376" t="s">
        <v>80764</v>
      </c>
      <c r="J15376" t="s">
        <v>3478</v>
      </c>
      <c r="K15376" t="s">
        <v>17796</v>
      </c>
      <c r="M15376" t="s">
        <v>17797</v>
      </c>
      <c r="N15376" t="s">
        <v>7398</v>
      </c>
      <c r="O15376">
        <v>84663</v>
      </c>
      <c r="P15376" t="s">
        <v>50</v>
      </c>
      <c r="U15376" s="1">
        <v>45474</v>
      </c>
      <c r="V15376" s="1">
        <v>45474</v>
      </c>
      <c r="W15376" s="1">
        <v>45474.382638888892</v>
      </c>
      <c r="X15376" s="1">
        <v>45474.382638888892</v>
      </c>
      <c r="AC15376" t="s">
        <v>53</v>
      </c>
      <c r="AD15376">
        <v>2969475096</v>
      </c>
      <c r="AE15376" s="1">
        <v>37141</v>
      </c>
      <c r="AF15376" t="s">
        <v>28529</v>
      </c>
      <c r="AG15376" t="s">
        <v>80765</v>
      </c>
      <c r="AH15376" t="s">
        <v>51</v>
      </c>
      <c r="AJ15376" t="s">
        <v>53</v>
      </c>
      <c r="AK15376" t="s">
        <v>78</v>
      </c>
      <c r="AO15376" t="s">
        <v>5443</v>
      </c>
      <c r="AP15376" s="1">
        <v>45474.586111111108</v>
      </c>
      <c r="AQ15376" s="1">
        <v>45474.588194444441</v>
      </c>
    </row>
    <row r="15377" spans="1:43" x14ac:dyDescent="0.35">
      <c r="A15377" t="s">
        <v>80766</v>
      </c>
      <c r="B15377" t="s">
        <v>80767</v>
      </c>
      <c r="C15377" t="s">
        <v>7753</v>
      </c>
      <c r="F15377">
        <v>19152465783</v>
      </c>
      <c r="H15377" t="s">
        <v>80766</v>
      </c>
      <c r="J15377" t="s">
        <v>80768</v>
      </c>
      <c r="K15377" t="s">
        <v>80769</v>
      </c>
      <c r="M15377" t="s">
        <v>753</v>
      </c>
      <c r="N15377" t="s">
        <v>637</v>
      </c>
      <c r="O15377">
        <v>79928</v>
      </c>
      <c r="P15377" t="s">
        <v>50</v>
      </c>
      <c r="U15377" s="1">
        <v>45474</v>
      </c>
      <c r="V15377" s="1">
        <v>45474</v>
      </c>
      <c r="W15377" s="1">
        <v>45474.602083333331</v>
      </c>
      <c r="X15377" s="1">
        <v>45474.602083333331</v>
      </c>
      <c r="AC15377" t="s">
        <v>53</v>
      </c>
      <c r="AD15377">
        <v>2974760344</v>
      </c>
      <c r="AE15377" s="1">
        <v>45474.600694444445</v>
      </c>
      <c r="AF15377" t="s">
        <v>80770</v>
      </c>
      <c r="AG15377" t="s">
        <v>80771</v>
      </c>
      <c r="AH15377" t="s">
        <v>51</v>
      </c>
      <c r="AJ15377" t="s">
        <v>53</v>
      </c>
      <c r="AO15377" t="s">
        <v>57090</v>
      </c>
      <c r="AP15377" s="1">
        <v>45474.634722222225</v>
      </c>
      <c r="AQ15377" s="1">
        <v>45474.609027777777</v>
      </c>
    </row>
    <row r="15378" spans="1:43" x14ac:dyDescent="0.35">
      <c r="A15378" t="s">
        <v>80772</v>
      </c>
      <c r="B15378" t="s">
        <v>73258</v>
      </c>
      <c r="C15378" t="s">
        <v>54104</v>
      </c>
      <c r="F15378">
        <v>17193714151</v>
      </c>
      <c r="H15378" t="s">
        <v>80772</v>
      </c>
      <c r="J15378" t="s">
        <v>80773</v>
      </c>
      <c r="K15378" t="s">
        <v>80774</v>
      </c>
      <c r="L15378" t="s">
        <v>80775</v>
      </c>
      <c r="M15378" t="s">
        <v>18017</v>
      </c>
      <c r="N15378" t="s">
        <v>287</v>
      </c>
      <c r="O15378">
        <v>80634</v>
      </c>
      <c r="P15378" t="s">
        <v>50</v>
      </c>
      <c r="U15378" s="1">
        <v>45474</v>
      </c>
      <c r="V15378" s="1">
        <v>45474</v>
      </c>
      <c r="W15378" s="1">
        <v>45474.650694444441</v>
      </c>
      <c r="X15378" s="1">
        <v>45474.650694444441</v>
      </c>
      <c r="AC15378" t="s">
        <v>53</v>
      </c>
      <c r="AD15378">
        <v>2969580425</v>
      </c>
      <c r="AE15378" s="1">
        <v>41190.620833333334</v>
      </c>
      <c r="AF15378" t="s">
        <v>80776</v>
      </c>
      <c r="AG15378" t="s">
        <v>80777</v>
      </c>
      <c r="AH15378" t="s">
        <v>51</v>
      </c>
      <c r="AJ15378" t="s">
        <v>53</v>
      </c>
      <c r="AK15378" t="s">
        <v>78</v>
      </c>
      <c r="AO15378" t="s">
        <v>5443</v>
      </c>
      <c r="AP15378" s="1">
        <v>45474.649305555555</v>
      </c>
    </row>
    <row r="15379" spans="1:43" x14ac:dyDescent="0.35">
      <c r="A15379" t="s">
        <v>80778</v>
      </c>
      <c r="B15379" t="s">
        <v>80779</v>
      </c>
      <c r="C15379" t="s">
        <v>23571</v>
      </c>
      <c r="F15379">
        <v>19708040776</v>
      </c>
      <c r="H15379" t="s">
        <v>80778</v>
      </c>
      <c r="J15379" t="s">
        <v>80773</v>
      </c>
      <c r="K15379" t="s">
        <v>80780</v>
      </c>
      <c r="M15379" t="s">
        <v>80781</v>
      </c>
      <c r="N15379" t="s">
        <v>287</v>
      </c>
      <c r="O15379">
        <v>80610</v>
      </c>
      <c r="P15379" t="s">
        <v>50</v>
      </c>
      <c r="U15379" s="1">
        <v>45474</v>
      </c>
      <c r="V15379" s="1">
        <v>45474</v>
      </c>
      <c r="W15379" s="1">
        <v>45474.651388888888</v>
      </c>
      <c r="X15379" s="1">
        <v>45474.651388888888</v>
      </c>
      <c r="AC15379" t="s">
        <v>53</v>
      </c>
      <c r="AD15379">
        <v>2969580425</v>
      </c>
      <c r="AE15379" s="1">
        <v>41190.620833333334</v>
      </c>
      <c r="AF15379" t="s">
        <v>80776</v>
      </c>
      <c r="AG15379" t="s">
        <v>80782</v>
      </c>
      <c r="AH15379" t="s">
        <v>51</v>
      </c>
      <c r="AJ15379" t="s">
        <v>53</v>
      </c>
      <c r="AK15379" t="s">
        <v>78</v>
      </c>
      <c r="AO15379" t="s">
        <v>5443</v>
      </c>
    </row>
    <row r="15380" spans="1:43" x14ac:dyDescent="0.35">
      <c r="A15380" t="s">
        <v>80783</v>
      </c>
      <c r="B15380" t="s">
        <v>80784</v>
      </c>
      <c r="C15380" t="s">
        <v>80785</v>
      </c>
      <c r="F15380" t="s">
        <v>47</v>
      </c>
      <c r="H15380" t="s">
        <v>80786</v>
      </c>
      <c r="J15380" t="s">
        <v>49</v>
      </c>
      <c r="P15380" t="s">
        <v>50</v>
      </c>
      <c r="U15380" s="1">
        <v>45474</v>
      </c>
      <c r="V15380" s="1">
        <v>45474</v>
      </c>
      <c r="W15380" s="1">
        <v>45474.373611111114</v>
      </c>
      <c r="X15380" s="1">
        <v>45474.373611111114</v>
      </c>
      <c r="AC15380" t="s">
        <v>53</v>
      </c>
      <c r="AD15380">
        <v>1000000000</v>
      </c>
      <c r="AE15380" s="1">
        <v>37295</v>
      </c>
      <c r="AG15380" t="s">
        <v>80787</v>
      </c>
      <c r="AH15380" t="s">
        <v>51</v>
      </c>
      <c r="AJ15380" t="s">
        <v>53</v>
      </c>
      <c r="AO15380" t="s">
        <v>5443</v>
      </c>
      <c r="AP15380" s="1">
        <v>45474.351388888892</v>
      </c>
    </row>
    <row r="15381" spans="1:43" x14ac:dyDescent="0.35">
      <c r="A15381" t="s">
        <v>80788</v>
      </c>
      <c r="B15381" t="s">
        <v>12255</v>
      </c>
      <c r="C15381" t="s">
        <v>25706</v>
      </c>
      <c r="F15381">
        <v>15057879560</v>
      </c>
      <c r="H15381" t="s">
        <v>80788</v>
      </c>
      <c r="J15381" t="s">
        <v>1274</v>
      </c>
      <c r="K15381" t="s">
        <v>80789</v>
      </c>
      <c r="L15381" t="s">
        <v>80790</v>
      </c>
      <c r="M15381" t="s">
        <v>30475</v>
      </c>
      <c r="N15381" t="s">
        <v>398</v>
      </c>
      <c r="O15381">
        <v>87401</v>
      </c>
      <c r="P15381" t="s">
        <v>50</v>
      </c>
      <c r="U15381" s="1">
        <v>45474</v>
      </c>
      <c r="V15381" s="1">
        <v>45474</v>
      </c>
      <c r="W15381" s="1">
        <v>45474.393750000003</v>
      </c>
      <c r="X15381" s="1">
        <v>45474.393750000003</v>
      </c>
      <c r="AC15381" t="s">
        <v>53</v>
      </c>
      <c r="AD15381">
        <v>1000000001</v>
      </c>
      <c r="AE15381" s="1">
        <v>39973.351388888892</v>
      </c>
      <c r="AF15381" t="s">
        <v>3377</v>
      </c>
      <c r="AG15381" t="s">
        <v>80791</v>
      </c>
      <c r="AH15381" t="s">
        <v>51</v>
      </c>
      <c r="AJ15381" t="s">
        <v>53</v>
      </c>
      <c r="AK15381" t="s">
        <v>78</v>
      </c>
      <c r="AO15381" t="s">
        <v>5443</v>
      </c>
      <c r="AP15381" s="1">
        <v>45474.390972222223</v>
      </c>
    </row>
    <row r="15382" spans="1:43" x14ac:dyDescent="0.35">
      <c r="A15382" t="s">
        <v>80792</v>
      </c>
      <c r="B15382" t="s">
        <v>8246</v>
      </c>
      <c r="C15382" t="s">
        <v>775</v>
      </c>
      <c r="F15382">
        <v>19155190850</v>
      </c>
      <c r="H15382" t="s">
        <v>80792</v>
      </c>
      <c r="J15382" t="s">
        <v>28119</v>
      </c>
      <c r="K15382" t="s">
        <v>80793</v>
      </c>
      <c r="M15382" t="s">
        <v>148</v>
      </c>
      <c r="N15382" t="s">
        <v>637</v>
      </c>
      <c r="O15382">
        <v>79907</v>
      </c>
      <c r="P15382" t="s">
        <v>50</v>
      </c>
      <c r="U15382" s="1">
        <v>45474</v>
      </c>
      <c r="V15382" s="1">
        <v>45474</v>
      </c>
      <c r="W15382" s="1">
        <v>45474.688888888886</v>
      </c>
      <c r="X15382" s="1">
        <v>45474.688888888886</v>
      </c>
      <c r="AC15382" t="s">
        <v>53</v>
      </c>
      <c r="AD15382">
        <v>2969849921</v>
      </c>
      <c r="AE15382" s="1">
        <v>43406.706944444442</v>
      </c>
      <c r="AF15382" t="s">
        <v>28120</v>
      </c>
      <c r="AG15382" t="s">
        <v>80794</v>
      </c>
      <c r="AH15382" t="s">
        <v>51</v>
      </c>
      <c r="AJ15382" t="s">
        <v>53</v>
      </c>
      <c r="AK15382" t="s">
        <v>78</v>
      </c>
      <c r="AO15382" t="s">
        <v>5443</v>
      </c>
      <c r="AP15382" s="1">
        <v>45474.688888888886</v>
      </c>
    </row>
    <row r="15383" spans="1:43" x14ac:dyDescent="0.35">
      <c r="A15383" t="s">
        <v>80795</v>
      </c>
      <c r="B15383" t="s">
        <v>69228</v>
      </c>
      <c r="C15383" t="s">
        <v>3174</v>
      </c>
      <c r="F15383">
        <v>17193499913</v>
      </c>
      <c r="H15383" t="s">
        <v>80795</v>
      </c>
      <c r="K15383" t="s">
        <v>80796</v>
      </c>
      <c r="M15383" t="s">
        <v>18309</v>
      </c>
      <c r="N15383" t="s">
        <v>287</v>
      </c>
      <c r="O15383">
        <v>80836</v>
      </c>
      <c r="P15383" t="s">
        <v>50</v>
      </c>
      <c r="U15383" s="1">
        <v>45475</v>
      </c>
      <c r="V15383" s="1">
        <v>45475</v>
      </c>
      <c r="W15383" s="1">
        <v>45475.495833333334</v>
      </c>
      <c r="X15383" s="1">
        <v>45475.495833333334</v>
      </c>
      <c r="AC15383" t="s">
        <v>53</v>
      </c>
      <c r="AD15383">
        <v>1000000001</v>
      </c>
      <c r="AE15383" s="1">
        <v>39973.351388888892</v>
      </c>
      <c r="AF15383" t="s">
        <v>3377</v>
      </c>
      <c r="AG15383" t="s">
        <v>80797</v>
      </c>
      <c r="AH15383" t="s">
        <v>51</v>
      </c>
      <c r="AJ15383" t="s">
        <v>53</v>
      </c>
      <c r="AK15383" t="s">
        <v>78</v>
      </c>
      <c r="AO15383" t="s">
        <v>5443</v>
      </c>
      <c r="AP15383" s="1">
        <v>45475.49722222222</v>
      </c>
    </row>
    <row r="15384" spans="1:43" x14ac:dyDescent="0.35">
      <c r="A15384" t="s">
        <v>80798</v>
      </c>
      <c r="B15384" t="s">
        <v>80799</v>
      </c>
      <c r="C15384" t="s">
        <v>80800</v>
      </c>
      <c r="F15384">
        <v>15754472067</v>
      </c>
      <c r="H15384" t="s">
        <v>80801</v>
      </c>
      <c r="J15384" t="s">
        <v>80802</v>
      </c>
      <c r="K15384" t="s">
        <v>80803</v>
      </c>
      <c r="M15384" t="s">
        <v>80804</v>
      </c>
      <c r="N15384" t="s">
        <v>398</v>
      </c>
      <c r="O15384">
        <v>87740</v>
      </c>
      <c r="P15384" t="s">
        <v>50</v>
      </c>
      <c r="U15384" s="1">
        <v>45475</v>
      </c>
      <c r="V15384" s="1">
        <v>45475</v>
      </c>
      <c r="W15384" s="1">
        <v>45475.436111111114</v>
      </c>
      <c r="X15384" s="1">
        <v>45475.436111111114</v>
      </c>
      <c r="AC15384" t="s">
        <v>53</v>
      </c>
      <c r="AD15384">
        <v>2969511360</v>
      </c>
      <c r="AE15384" s="1">
        <v>38421.731249999997</v>
      </c>
      <c r="AF15384" t="s">
        <v>80805</v>
      </c>
      <c r="AG15384" t="s">
        <v>80806</v>
      </c>
      <c r="AH15384" t="s">
        <v>51</v>
      </c>
      <c r="AJ15384" t="s">
        <v>53</v>
      </c>
      <c r="AK15384" t="s">
        <v>78</v>
      </c>
      <c r="AO15384" t="s">
        <v>5443</v>
      </c>
      <c r="AP15384" s="1">
        <v>45475.436111111114</v>
      </c>
      <c r="AQ15384" s="1">
        <v>45475.541666666664</v>
      </c>
    </row>
    <row r="15385" spans="1:43" x14ac:dyDescent="0.35">
      <c r="A15385" t="s">
        <v>80807</v>
      </c>
      <c r="B15385" t="s">
        <v>80808</v>
      </c>
      <c r="C15385" t="s">
        <v>17520</v>
      </c>
      <c r="F15385">
        <v>17206821052</v>
      </c>
      <c r="H15385" t="s">
        <v>77096</v>
      </c>
      <c r="J15385" t="s">
        <v>2763</v>
      </c>
      <c r="K15385" t="s">
        <v>49532</v>
      </c>
      <c r="M15385" t="s">
        <v>298</v>
      </c>
      <c r="N15385" t="s">
        <v>213</v>
      </c>
      <c r="O15385">
        <v>80216</v>
      </c>
      <c r="P15385" t="s">
        <v>50</v>
      </c>
      <c r="U15385" s="1">
        <v>45475</v>
      </c>
      <c r="V15385" s="1">
        <v>45475</v>
      </c>
      <c r="AC15385" t="s">
        <v>53</v>
      </c>
      <c r="AD15385">
        <v>2969558362</v>
      </c>
      <c r="AE15385" s="1">
        <v>40560.525000000001</v>
      </c>
      <c r="AG15385" t="s">
        <v>80809</v>
      </c>
      <c r="AH15385" t="s">
        <v>51</v>
      </c>
      <c r="AJ15385" t="s">
        <v>53</v>
      </c>
      <c r="AO15385" t="s">
        <v>57090</v>
      </c>
    </row>
    <row r="15386" spans="1:43" x14ac:dyDescent="0.35">
      <c r="A15386" t="s">
        <v>80810</v>
      </c>
      <c r="B15386" t="s">
        <v>12132</v>
      </c>
      <c r="C15386" t="s">
        <v>9585</v>
      </c>
      <c r="F15386">
        <v>17206821052</v>
      </c>
      <c r="H15386" t="s">
        <v>77096</v>
      </c>
      <c r="J15386" t="s">
        <v>2763</v>
      </c>
      <c r="P15386" t="s">
        <v>50</v>
      </c>
      <c r="U15386" s="1">
        <v>45475</v>
      </c>
      <c r="V15386" s="1">
        <v>45475</v>
      </c>
      <c r="AC15386" t="s">
        <v>53</v>
      </c>
      <c r="AD15386">
        <v>2969558362</v>
      </c>
      <c r="AE15386" s="1">
        <v>40560.525000000001</v>
      </c>
      <c r="AG15386" t="s">
        <v>80811</v>
      </c>
      <c r="AH15386" t="s">
        <v>51</v>
      </c>
      <c r="AJ15386" t="s">
        <v>53</v>
      </c>
      <c r="AO15386" t="s">
        <v>57090</v>
      </c>
    </row>
    <row r="15387" spans="1:43" x14ac:dyDescent="0.35">
      <c r="A15387" t="s">
        <v>80812</v>
      </c>
      <c r="B15387" t="s">
        <v>80813</v>
      </c>
      <c r="C15387" t="s">
        <v>2393</v>
      </c>
      <c r="F15387">
        <v>17206821052</v>
      </c>
      <c r="H15387" t="s">
        <v>77096</v>
      </c>
      <c r="J15387" t="s">
        <v>2763</v>
      </c>
      <c r="K15387" t="s">
        <v>49532</v>
      </c>
      <c r="M15387" t="s">
        <v>298</v>
      </c>
      <c r="N15387" t="s">
        <v>213</v>
      </c>
      <c r="O15387">
        <v>80216</v>
      </c>
      <c r="P15387" t="s">
        <v>50</v>
      </c>
      <c r="U15387" s="1">
        <v>45475</v>
      </c>
      <c r="V15387" s="1">
        <v>45475</v>
      </c>
      <c r="AC15387" t="s">
        <v>53</v>
      </c>
      <c r="AD15387">
        <v>2969558362</v>
      </c>
      <c r="AE15387" s="1">
        <v>40560.525000000001</v>
      </c>
      <c r="AG15387" t="s">
        <v>80814</v>
      </c>
      <c r="AH15387" t="s">
        <v>51</v>
      </c>
      <c r="AJ15387" t="s">
        <v>53</v>
      </c>
      <c r="AO15387" t="s">
        <v>57090</v>
      </c>
    </row>
    <row r="15388" spans="1:43" x14ac:dyDescent="0.35">
      <c r="A15388" t="s">
        <v>80815</v>
      </c>
      <c r="B15388" t="s">
        <v>80</v>
      </c>
      <c r="C15388" t="s">
        <v>1775</v>
      </c>
      <c r="F15388" t="s">
        <v>80816</v>
      </c>
      <c r="H15388" t="s">
        <v>80817</v>
      </c>
      <c r="J15388" t="s">
        <v>37046</v>
      </c>
      <c r="P15388" t="s">
        <v>50</v>
      </c>
      <c r="U15388" s="1">
        <v>45475</v>
      </c>
      <c r="V15388" s="1">
        <v>45475</v>
      </c>
      <c r="AC15388" t="s">
        <v>53</v>
      </c>
      <c r="AD15388">
        <v>2969713886</v>
      </c>
      <c r="AE15388" s="1">
        <v>42678.45208333333</v>
      </c>
      <c r="AG15388" t="s">
        <v>80818</v>
      </c>
      <c r="AH15388" t="s">
        <v>51</v>
      </c>
      <c r="AJ15388" t="s">
        <v>53</v>
      </c>
      <c r="AO15388" t="s">
        <v>57090</v>
      </c>
    </row>
    <row r="15389" spans="1:43" x14ac:dyDescent="0.35">
      <c r="A15389" t="s">
        <v>80819</v>
      </c>
      <c r="B15389" t="s">
        <v>80820</v>
      </c>
      <c r="C15389" t="s">
        <v>3285</v>
      </c>
      <c r="F15389">
        <v>17196602070</v>
      </c>
      <c r="H15389" t="s">
        <v>80821</v>
      </c>
      <c r="J15389" t="s">
        <v>6242</v>
      </c>
      <c r="K15389" t="s">
        <v>80822</v>
      </c>
      <c r="M15389" t="s">
        <v>80823</v>
      </c>
      <c r="N15389" t="s">
        <v>287</v>
      </c>
      <c r="O15389">
        <v>80116</v>
      </c>
      <c r="P15389" t="s">
        <v>50</v>
      </c>
      <c r="U15389" s="1">
        <v>45475</v>
      </c>
      <c r="V15389" s="1">
        <v>45475</v>
      </c>
      <c r="W15389" s="1">
        <v>45475.595138888886</v>
      </c>
      <c r="X15389" s="1">
        <v>45475.595138888886</v>
      </c>
      <c r="AC15389" t="s">
        <v>53</v>
      </c>
      <c r="AD15389">
        <v>2969507921</v>
      </c>
      <c r="AE15389" s="1">
        <v>38224.743750000001</v>
      </c>
      <c r="AF15389" t="s">
        <v>80824</v>
      </c>
      <c r="AG15389" t="s">
        <v>80825</v>
      </c>
      <c r="AH15389" t="s">
        <v>51</v>
      </c>
      <c r="AJ15389" t="s">
        <v>53</v>
      </c>
      <c r="AK15389" t="s">
        <v>78</v>
      </c>
      <c r="AO15389" t="s">
        <v>5443</v>
      </c>
      <c r="AP15389" s="1">
        <v>45475.597222222219</v>
      </c>
    </row>
    <row r="15390" spans="1:43" x14ac:dyDescent="0.35">
      <c r="A15390" t="s">
        <v>80826</v>
      </c>
      <c r="B15390" t="s">
        <v>7867</v>
      </c>
      <c r="C15390" t="s">
        <v>80827</v>
      </c>
      <c r="F15390">
        <v>15052218895</v>
      </c>
      <c r="H15390" t="s">
        <v>80826</v>
      </c>
      <c r="K15390" t="s">
        <v>80828</v>
      </c>
      <c r="M15390" t="s">
        <v>2168</v>
      </c>
      <c r="N15390" t="s">
        <v>398</v>
      </c>
      <c r="O15390">
        <v>87042</v>
      </c>
      <c r="P15390" t="s">
        <v>50</v>
      </c>
      <c r="U15390" s="1">
        <v>45475</v>
      </c>
      <c r="V15390" s="1">
        <v>45475</v>
      </c>
      <c r="W15390" s="1">
        <v>45475.695833333331</v>
      </c>
      <c r="X15390" s="1">
        <v>45475.695833333331</v>
      </c>
      <c r="AC15390" t="s">
        <v>53</v>
      </c>
      <c r="AD15390">
        <v>1000000001</v>
      </c>
      <c r="AE15390" s="1">
        <v>39973.351388888892</v>
      </c>
      <c r="AF15390" t="s">
        <v>3377</v>
      </c>
      <c r="AG15390" t="s">
        <v>80829</v>
      </c>
      <c r="AH15390" t="s">
        <v>51</v>
      </c>
      <c r="AJ15390" t="s">
        <v>53</v>
      </c>
      <c r="AK15390" t="s">
        <v>78</v>
      </c>
      <c r="AO15390" t="s">
        <v>51552</v>
      </c>
      <c r="AP15390" s="1">
        <v>45476.493055555555</v>
      </c>
    </row>
    <row r="15391" spans="1:43" x14ac:dyDescent="0.35">
      <c r="A15391" t="s">
        <v>80830</v>
      </c>
      <c r="B15391" t="s">
        <v>303</v>
      </c>
      <c r="C15391" t="s">
        <v>9223</v>
      </c>
      <c r="D15391" t="s">
        <v>6109</v>
      </c>
      <c r="F15391" t="s">
        <v>47</v>
      </c>
      <c r="H15391" t="s">
        <v>80831</v>
      </c>
      <c r="J15391" t="s">
        <v>49</v>
      </c>
      <c r="P15391" t="s">
        <v>50</v>
      </c>
      <c r="U15391" s="1">
        <v>45475</v>
      </c>
      <c r="V15391" s="1">
        <v>45475</v>
      </c>
      <c r="W15391" s="1">
        <v>45475.593055555553</v>
      </c>
      <c r="X15391" s="1">
        <v>45475.593055555553</v>
      </c>
      <c r="AC15391" t="s">
        <v>53</v>
      </c>
      <c r="AD15391">
        <v>1000000001</v>
      </c>
      <c r="AE15391" s="1">
        <v>39973.351388888892</v>
      </c>
      <c r="AF15391" t="s">
        <v>3377</v>
      </c>
      <c r="AG15391" t="s">
        <v>80832</v>
      </c>
      <c r="AH15391" t="s">
        <v>51</v>
      </c>
      <c r="AJ15391" t="s">
        <v>53</v>
      </c>
      <c r="AK15391" t="s">
        <v>78</v>
      </c>
      <c r="AO15391" t="s">
        <v>5443</v>
      </c>
      <c r="AP15391" s="1">
        <v>45475.592361111114</v>
      </c>
    </row>
    <row r="15392" spans="1:43" x14ac:dyDescent="0.35">
      <c r="A15392" t="s">
        <v>80833</v>
      </c>
      <c r="B15392" t="s">
        <v>1532</v>
      </c>
      <c r="C15392" t="s">
        <v>3833</v>
      </c>
      <c r="F15392">
        <v>19289250172</v>
      </c>
      <c r="H15392" t="s">
        <v>80834</v>
      </c>
      <c r="J15392" t="s">
        <v>80835</v>
      </c>
      <c r="K15392" t="s">
        <v>80836</v>
      </c>
      <c r="M15392" t="s">
        <v>11973</v>
      </c>
      <c r="N15392" t="s">
        <v>287</v>
      </c>
      <c r="O15392">
        <v>81327</v>
      </c>
      <c r="P15392" t="s">
        <v>50</v>
      </c>
      <c r="U15392" s="1">
        <v>45475</v>
      </c>
      <c r="V15392" s="1">
        <v>45475</v>
      </c>
      <c r="AC15392" t="s">
        <v>53</v>
      </c>
      <c r="AD15392">
        <v>2974093437</v>
      </c>
      <c r="AE15392" s="1">
        <v>45350.803472222222</v>
      </c>
      <c r="AG15392" t="s">
        <v>80837</v>
      </c>
      <c r="AH15392" t="s">
        <v>51</v>
      </c>
      <c r="AJ15392" t="s">
        <v>53</v>
      </c>
      <c r="AO15392" t="s">
        <v>57090</v>
      </c>
    </row>
    <row r="15393" spans="1:43" x14ac:dyDescent="0.35">
      <c r="A15393" t="s">
        <v>80838</v>
      </c>
      <c r="B15393" t="s">
        <v>15488</v>
      </c>
      <c r="C15393" t="s">
        <v>80839</v>
      </c>
      <c r="F15393">
        <v>19728693181</v>
      </c>
      <c r="H15393" t="s">
        <v>20821</v>
      </c>
      <c r="I15393" t="s">
        <v>1213</v>
      </c>
      <c r="J15393" t="s">
        <v>16060</v>
      </c>
      <c r="K15393" t="s">
        <v>80579</v>
      </c>
      <c r="L15393" t="s">
        <v>80580</v>
      </c>
      <c r="M15393" t="s">
        <v>2783</v>
      </c>
      <c r="N15393" t="s">
        <v>264</v>
      </c>
      <c r="O15393">
        <v>77040</v>
      </c>
      <c r="P15393" t="s">
        <v>50</v>
      </c>
      <c r="U15393" s="1">
        <v>45475</v>
      </c>
      <c r="V15393" s="1">
        <v>45475</v>
      </c>
      <c r="W15393" s="1">
        <v>45475.197222222225</v>
      </c>
      <c r="X15393" s="1">
        <v>45475.197222222225</v>
      </c>
      <c r="AC15393" t="s">
        <v>53</v>
      </c>
      <c r="AD15393">
        <v>2969509141</v>
      </c>
      <c r="AE15393" s="1">
        <v>38288.693749999999</v>
      </c>
      <c r="AF15393" t="s">
        <v>3535</v>
      </c>
      <c r="AG15393" t="s">
        <v>80840</v>
      </c>
      <c r="AH15393" t="s">
        <v>51</v>
      </c>
      <c r="AJ15393" t="s">
        <v>53</v>
      </c>
      <c r="AO15393" t="s">
        <v>5443</v>
      </c>
    </row>
    <row r="15394" spans="1:43" x14ac:dyDescent="0.35">
      <c r="A15394" t="s">
        <v>80841</v>
      </c>
      <c r="B15394" t="s">
        <v>80842</v>
      </c>
      <c r="C15394" t="s">
        <v>49812</v>
      </c>
      <c r="D15394" t="s">
        <v>803</v>
      </c>
      <c r="H15394" t="s">
        <v>80843</v>
      </c>
      <c r="J15394" t="s">
        <v>49</v>
      </c>
      <c r="P15394" t="s">
        <v>50</v>
      </c>
      <c r="U15394" s="1">
        <v>45475</v>
      </c>
      <c r="V15394" s="1">
        <v>45475</v>
      </c>
      <c r="AC15394" t="s">
        <v>53</v>
      </c>
      <c r="AG15394" t="s">
        <v>80844</v>
      </c>
      <c r="AH15394" t="s">
        <v>51</v>
      </c>
      <c r="AJ15394" t="s">
        <v>53</v>
      </c>
      <c r="AO15394" t="s">
        <v>5443</v>
      </c>
    </row>
    <row r="15395" spans="1:43" x14ac:dyDescent="0.35">
      <c r="A15395" t="s">
        <v>80845</v>
      </c>
      <c r="B15395" t="s">
        <v>80846</v>
      </c>
      <c r="C15395" t="s">
        <v>1499</v>
      </c>
      <c r="F15395">
        <v>13039687870</v>
      </c>
      <c r="H15395" t="s">
        <v>80847</v>
      </c>
      <c r="J15395" t="s">
        <v>80848</v>
      </c>
      <c r="K15395" t="s">
        <v>80849</v>
      </c>
      <c r="M15395" t="s">
        <v>298</v>
      </c>
      <c r="N15395" t="s">
        <v>287</v>
      </c>
      <c r="O15395">
        <v>80231</v>
      </c>
      <c r="P15395" t="s">
        <v>50</v>
      </c>
      <c r="U15395" s="1">
        <v>45475</v>
      </c>
      <c r="V15395" s="1">
        <v>45475</v>
      </c>
      <c r="W15395" s="1">
        <v>45475.606249999997</v>
      </c>
      <c r="X15395" s="1">
        <v>45475.606249999997</v>
      </c>
      <c r="AC15395" t="s">
        <v>53</v>
      </c>
      <c r="AD15395">
        <v>2972407974</v>
      </c>
      <c r="AE15395" s="1">
        <v>44977.394444444442</v>
      </c>
      <c r="AF15395" t="s">
        <v>80850</v>
      </c>
      <c r="AG15395" t="s">
        <v>80851</v>
      </c>
      <c r="AH15395" t="s">
        <v>51</v>
      </c>
      <c r="AJ15395" t="s">
        <v>53</v>
      </c>
      <c r="AK15395" t="s">
        <v>78</v>
      </c>
      <c r="AO15395" t="s">
        <v>5443</v>
      </c>
      <c r="AP15395" s="1">
        <v>45475.662499999999</v>
      </c>
      <c r="AQ15395" s="1">
        <v>45475.663888888892</v>
      </c>
    </row>
    <row r="15396" spans="1:43" x14ac:dyDescent="0.35">
      <c r="A15396" t="s">
        <v>80852</v>
      </c>
      <c r="B15396" t="s">
        <v>80853</v>
      </c>
      <c r="C15396" t="s">
        <v>530</v>
      </c>
      <c r="F15396">
        <v>17202961255</v>
      </c>
      <c r="H15396" t="s">
        <v>80854</v>
      </c>
      <c r="J15396" t="s">
        <v>80855</v>
      </c>
      <c r="K15396" t="s">
        <v>80856</v>
      </c>
      <c r="M15396" t="s">
        <v>80857</v>
      </c>
      <c r="N15396" t="s">
        <v>287</v>
      </c>
      <c r="O15396">
        <v>80444</v>
      </c>
      <c r="P15396" t="s">
        <v>50</v>
      </c>
      <c r="U15396" s="1">
        <v>45475</v>
      </c>
      <c r="V15396" s="1">
        <v>45475</v>
      </c>
      <c r="W15396" s="1">
        <v>45475.679861111108</v>
      </c>
      <c r="X15396" s="1">
        <v>45475.679861111108</v>
      </c>
      <c r="AC15396" t="s">
        <v>53</v>
      </c>
      <c r="AD15396">
        <v>2974092682</v>
      </c>
      <c r="AE15396" s="1">
        <v>45350.120833333334</v>
      </c>
      <c r="AF15396" t="s">
        <v>80858</v>
      </c>
      <c r="AG15396" t="s">
        <v>80859</v>
      </c>
      <c r="AH15396" t="s">
        <v>51</v>
      </c>
      <c r="AJ15396" t="s">
        <v>53</v>
      </c>
      <c r="AK15396" t="s">
        <v>78</v>
      </c>
      <c r="AO15396" t="s">
        <v>5443</v>
      </c>
      <c r="AP15396" s="1">
        <v>45475.688888888886</v>
      </c>
      <c r="AQ15396" s="1">
        <v>45475.690972222219</v>
      </c>
    </row>
    <row r="15397" spans="1:43" x14ac:dyDescent="0.35">
      <c r="A15397" t="s">
        <v>80860</v>
      </c>
      <c r="B15397" t="s">
        <v>80861</v>
      </c>
      <c r="C15397" t="s">
        <v>80862</v>
      </c>
      <c r="F15397">
        <v>17203152458</v>
      </c>
      <c r="H15397" t="s">
        <v>80860</v>
      </c>
      <c r="J15397" t="s">
        <v>80863</v>
      </c>
      <c r="K15397" t="s">
        <v>80864</v>
      </c>
      <c r="M15397" t="s">
        <v>298</v>
      </c>
      <c r="N15397" t="s">
        <v>287</v>
      </c>
      <c r="O15397">
        <v>80229</v>
      </c>
      <c r="P15397" t="s">
        <v>50</v>
      </c>
      <c r="U15397" s="1">
        <v>45475</v>
      </c>
      <c r="V15397" s="1">
        <v>45475</v>
      </c>
      <c r="W15397" s="1">
        <v>45475.345138888886</v>
      </c>
      <c r="X15397" s="1">
        <v>45475.345138888886</v>
      </c>
      <c r="AC15397" t="s">
        <v>53</v>
      </c>
      <c r="AD15397">
        <v>2969539427</v>
      </c>
      <c r="AE15397" s="1">
        <v>39861.678472222222</v>
      </c>
      <c r="AF15397" t="s">
        <v>1033</v>
      </c>
      <c r="AG15397" t="s">
        <v>80865</v>
      </c>
      <c r="AH15397" t="s">
        <v>51</v>
      </c>
      <c r="AJ15397" t="s">
        <v>53</v>
      </c>
      <c r="AK15397" t="s">
        <v>78</v>
      </c>
      <c r="AO15397" t="s">
        <v>5443</v>
      </c>
      <c r="AP15397" s="1">
        <v>45475.345138888886</v>
      </c>
    </row>
    <row r="15398" spans="1:43" x14ac:dyDescent="0.35">
      <c r="A15398" t="s">
        <v>80866</v>
      </c>
      <c r="B15398" t="s">
        <v>80867</v>
      </c>
      <c r="C15398" t="s">
        <v>13638</v>
      </c>
      <c r="F15398" t="s">
        <v>47</v>
      </c>
      <c r="H15398" t="s">
        <v>80868</v>
      </c>
      <c r="I15398" t="s">
        <v>179</v>
      </c>
      <c r="J15398" t="s">
        <v>49</v>
      </c>
      <c r="P15398" t="s">
        <v>50</v>
      </c>
      <c r="U15398" s="1">
        <v>45475.545138888891</v>
      </c>
      <c r="V15398" s="1">
        <v>45475.545138888891</v>
      </c>
      <c r="W15398" s="1">
        <v>45475.688194444447</v>
      </c>
      <c r="X15398" s="1">
        <v>45475.688194444447</v>
      </c>
      <c r="AC15398" t="s">
        <v>53</v>
      </c>
      <c r="AD15398">
        <v>1000000000</v>
      </c>
      <c r="AE15398" s="1">
        <v>37295</v>
      </c>
      <c r="AG15398" t="s">
        <v>80869</v>
      </c>
      <c r="AH15398" t="s">
        <v>53</v>
      </c>
      <c r="AJ15398" t="s">
        <v>53</v>
      </c>
      <c r="AK15398" t="s">
        <v>53584</v>
      </c>
      <c r="AO15398" t="s">
        <v>54</v>
      </c>
    </row>
    <row r="15399" spans="1:43" x14ac:dyDescent="0.35">
      <c r="A15399" t="s">
        <v>80870</v>
      </c>
      <c r="B15399" t="s">
        <v>80871</v>
      </c>
      <c r="C15399" t="s">
        <v>60874</v>
      </c>
      <c r="F15399">
        <v>15804587460</v>
      </c>
      <c r="H15399" t="s">
        <v>80872</v>
      </c>
      <c r="J15399" t="s">
        <v>66238</v>
      </c>
      <c r="K15399" t="s">
        <v>80873</v>
      </c>
      <c r="M15399" t="s">
        <v>11083</v>
      </c>
      <c r="N15399" t="s">
        <v>637</v>
      </c>
      <c r="O15399">
        <v>79706</v>
      </c>
      <c r="P15399" t="s">
        <v>50</v>
      </c>
      <c r="U15399" s="1">
        <v>45476</v>
      </c>
      <c r="V15399" s="1">
        <v>45476</v>
      </c>
      <c r="W15399" s="1">
        <v>45476.626388888886</v>
      </c>
      <c r="X15399" s="1">
        <v>45476.626388888886</v>
      </c>
      <c r="AC15399" t="s">
        <v>53</v>
      </c>
      <c r="AD15399">
        <v>1000000001</v>
      </c>
      <c r="AE15399" s="1">
        <v>39973.351388888892</v>
      </c>
      <c r="AF15399" t="s">
        <v>3377</v>
      </c>
      <c r="AG15399" t="s">
        <v>80874</v>
      </c>
      <c r="AH15399" t="s">
        <v>51</v>
      </c>
      <c r="AJ15399" t="s">
        <v>53</v>
      </c>
      <c r="AK15399" t="s">
        <v>78</v>
      </c>
      <c r="AO15399" t="s">
        <v>5443</v>
      </c>
      <c r="AP15399" s="1">
        <v>45476.619444444441</v>
      </c>
    </row>
    <row r="15400" spans="1:43" x14ac:dyDescent="0.35">
      <c r="A15400" t="s">
        <v>80875</v>
      </c>
      <c r="B15400" t="s">
        <v>60735</v>
      </c>
      <c r="C15400" t="s">
        <v>1709</v>
      </c>
      <c r="F15400">
        <v>19158214477</v>
      </c>
      <c r="H15400" t="s">
        <v>80875</v>
      </c>
      <c r="J15400" t="s">
        <v>80876</v>
      </c>
      <c r="K15400" t="s">
        <v>80877</v>
      </c>
      <c r="M15400" t="s">
        <v>753</v>
      </c>
      <c r="N15400" t="s">
        <v>637</v>
      </c>
      <c r="O15400">
        <v>79924</v>
      </c>
      <c r="P15400" t="s">
        <v>50</v>
      </c>
      <c r="U15400" s="1">
        <v>45476</v>
      </c>
      <c r="V15400" s="1">
        <v>45476</v>
      </c>
      <c r="W15400" s="1">
        <v>45476.401388888888</v>
      </c>
      <c r="X15400" s="1">
        <v>45476.401388888888</v>
      </c>
      <c r="AC15400" t="s">
        <v>53</v>
      </c>
      <c r="AD15400">
        <v>2974785232</v>
      </c>
      <c r="AE15400" s="1">
        <v>45476.444444444445</v>
      </c>
      <c r="AF15400" t="s">
        <v>80878</v>
      </c>
      <c r="AG15400" t="s">
        <v>80879</v>
      </c>
      <c r="AH15400" t="s">
        <v>51</v>
      </c>
      <c r="AJ15400" t="s">
        <v>53</v>
      </c>
      <c r="AK15400" t="s">
        <v>78</v>
      </c>
      <c r="AO15400" t="s">
        <v>5443</v>
      </c>
      <c r="AP15400" s="1">
        <v>45476.51458333333</v>
      </c>
      <c r="AQ15400" s="1">
        <v>45476.487500000003</v>
      </c>
    </row>
    <row r="15401" spans="1:43" x14ac:dyDescent="0.35">
      <c r="A15401" t="s">
        <v>80880</v>
      </c>
      <c r="B15401" t="s">
        <v>10555</v>
      </c>
      <c r="C15401" t="s">
        <v>44932</v>
      </c>
      <c r="D15401" t="s">
        <v>861</v>
      </c>
      <c r="F15401" t="s">
        <v>47</v>
      </c>
      <c r="H15401" t="s">
        <v>80881</v>
      </c>
      <c r="J15401" t="s">
        <v>49</v>
      </c>
      <c r="P15401" t="s">
        <v>50</v>
      </c>
      <c r="U15401" s="1">
        <v>45476</v>
      </c>
      <c r="V15401" s="1">
        <v>45476</v>
      </c>
      <c r="AC15401" t="s">
        <v>53</v>
      </c>
      <c r="AG15401" t="s">
        <v>80882</v>
      </c>
      <c r="AH15401" t="s">
        <v>51</v>
      </c>
      <c r="AJ15401" t="s">
        <v>53</v>
      </c>
      <c r="AO15401" t="s">
        <v>5443</v>
      </c>
    </row>
    <row r="15402" spans="1:43" x14ac:dyDescent="0.35">
      <c r="A15402" t="s">
        <v>80883</v>
      </c>
      <c r="B15402" t="s">
        <v>2072</v>
      </c>
      <c r="C15402" t="s">
        <v>7633</v>
      </c>
      <c r="H15402" t="s">
        <v>23883</v>
      </c>
      <c r="J15402" t="s">
        <v>13744</v>
      </c>
      <c r="P15402" t="s">
        <v>50</v>
      </c>
      <c r="U15402" s="1">
        <v>45476</v>
      </c>
      <c r="V15402" s="1">
        <v>45476</v>
      </c>
      <c r="AC15402" t="s">
        <v>53</v>
      </c>
      <c r="AD15402">
        <v>2969474461</v>
      </c>
      <c r="AE15402" s="1">
        <v>37104.381944444445</v>
      </c>
      <c r="AG15402" t="s">
        <v>80884</v>
      </c>
      <c r="AH15402" t="s">
        <v>51</v>
      </c>
      <c r="AJ15402" t="s">
        <v>53</v>
      </c>
      <c r="AO15402" t="s">
        <v>57090</v>
      </c>
    </row>
    <row r="15403" spans="1:43" x14ac:dyDescent="0.35">
      <c r="A15403" t="s">
        <v>80885</v>
      </c>
      <c r="B15403" t="s">
        <v>1075</v>
      </c>
      <c r="C15403" t="s">
        <v>9358</v>
      </c>
      <c r="F15403">
        <v>17195680208</v>
      </c>
      <c r="H15403" t="s">
        <v>80885</v>
      </c>
      <c r="K15403" t="s">
        <v>80886</v>
      </c>
      <c r="M15403" t="s">
        <v>129</v>
      </c>
      <c r="N15403" t="s">
        <v>287</v>
      </c>
      <c r="O15403">
        <v>81006</v>
      </c>
      <c r="P15403" t="s">
        <v>50</v>
      </c>
      <c r="U15403" s="1">
        <v>45476</v>
      </c>
      <c r="V15403" s="1">
        <v>45476</v>
      </c>
      <c r="W15403" s="1">
        <v>45476.732638888891</v>
      </c>
      <c r="X15403" s="1">
        <v>45476.732638888891</v>
      </c>
      <c r="AC15403" t="s">
        <v>53</v>
      </c>
      <c r="AD15403">
        <v>1000000001</v>
      </c>
      <c r="AE15403" s="1">
        <v>39973.351388888892</v>
      </c>
      <c r="AF15403" t="s">
        <v>3377</v>
      </c>
      <c r="AG15403" t="s">
        <v>80887</v>
      </c>
      <c r="AH15403" t="s">
        <v>51</v>
      </c>
      <c r="AJ15403" t="s">
        <v>53</v>
      </c>
      <c r="AK15403" t="s">
        <v>78</v>
      </c>
      <c r="AO15403" t="s">
        <v>5443</v>
      </c>
      <c r="AQ15403" s="1">
        <v>45476.734722222223</v>
      </c>
    </row>
    <row r="15404" spans="1:43" x14ac:dyDescent="0.35">
      <c r="A15404" t="s">
        <v>80888</v>
      </c>
      <c r="B15404" t="s">
        <v>11164</v>
      </c>
      <c r="C15404" t="s">
        <v>2937</v>
      </c>
      <c r="D15404" t="s">
        <v>98</v>
      </c>
      <c r="F15404" t="s">
        <v>47</v>
      </c>
      <c r="H15404" t="s">
        <v>80889</v>
      </c>
      <c r="J15404" t="s">
        <v>49</v>
      </c>
      <c r="P15404" t="s">
        <v>50</v>
      </c>
      <c r="U15404" s="1">
        <v>45476</v>
      </c>
      <c r="V15404" s="1">
        <v>45476</v>
      </c>
      <c r="AC15404" t="s">
        <v>53</v>
      </c>
      <c r="AG15404" t="s">
        <v>80890</v>
      </c>
      <c r="AH15404" t="s">
        <v>51</v>
      </c>
      <c r="AJ15404" t="s">
        <v>53</v>
      </c>
      <c r="AO15404" t="s">
        <v>5443</v>
      </c>
    </row>
    <row r="15405" spans="1:43" x14ac:dyDescent="0.35">
      <c r="A15405" t="s">
        <v>53999</v>
      </c>
      <c r="B15405" t="s">
        <v>13479</v>
      </c>
      <c r="C15405" t="s">
        <v>11910</v>
      </c>
      <c r="H15405" t="s">
        <v>53999</v>
      </c>
      <c r="J15405" t="s">
        <v>54000</v>
      </c>
      <c r="U15405" s="1">
        <v>45476</v>
      </c>
      <c r="V15405" s="1">
        <v>45476</v>
      </c>
      <c r="W15405" s="1">
        <v>45476.636805555558</v>
      </c>
      <c r="X15405" s="1">
        <v>45476.636805555558</v>
      </c>
      <c r="AC15405" t="s">
        <v>53</v>
      </c>
      <c r="AD15405">
        <v>2973350263</v>
      </c>
      <c r="AE15405" s="1">
        <v>45042.48333333333</v>
      </c>
      <c r="AF15405" t="s">
        <v>54002</v>
      </c>
      <c r="AG15405" t="s">
        <v>80891</v>
      </c>
      <c r="AH15405" t="s">
        <v>51</v>
      </c>
      <c r="AJ15405" t="s">
        <v>53</v>
      </c>
      <c r="AO15405" t="s">
        <v>5443</v>
      </c>
      <c r="AP15405" s="1">
        <v>45476.638194444444</v>
      </c>
      <c r="AQ15405" s="1">
        <v>45476.64166666667</v>
      </c>
    </row>
    <row r="15406" spans="1:43" x14ac:dyDescent="0.35">
      <c r="A15406" t="s">
        <v>80892</v>
      </c>
      <c r="B15406" t="s">
        <v>4950</v>
      </c>
      <c r="C15406" t="s">
        <v>443</v>
      </c>
      <c r="F15406" t="s">
        <v>80893</v>
      </c>
      <c r="H15406" t="s">
        <v>80892</v>
      </c>
      <c r="J15406" t="s">
        <v>80894</v>
      </c>
      <c r="K15406" t="s">
        <v>80895</v>
      </c>
      <c r="M15406" t="s">
        <v>49203</v>
      </c>
      <c r="N15406" t="s">
        <v>14320</v>
      </c>
      <c r="O15406">
        <v>83719</v>
      </c>
      <c r="P15406" t="s">
        <v>50</v>
      </c>
      <c r="U15406" s="1">
        <v>45476</v>
      </c>
      <c r="V15406" s="1">
        <v>45476</v>
      </c>
      <c r="W15406" s="1">
        <v>45476.645138888889</v>
      </c>
      <c r="X15406" s="1">
        <v>45476.645138888889</v>
      </c>
      <c r="AC15406" t="s">
        <v>53</v>
      </c>
      <c r="AD15406">
        <v>1000000001</v>
      </c>
      <c r="AE15406" s="1">
        <v>39973.351388888892</v>
      </c>
      <c r="AF15406" t="s">
        <v>3377</v>
      </c>
      <c r="AG15406" t="s">
        <v>80896</v>
      </c>
      <c r="AH15406" t="s">
        <v>51</v>
      </c>
      <c r="AJ15406" t="s">
        <v>53</v>
      </c>
      <c r="AK15406" t="s">
        <v>78</v>
      </c>
      <c r="AO15406" t="s">
        <v>5443</v>
      </c>
      <c r="AP15406" s="1">
        <v>45476.706250000003</v>
      </c>
    </row>
    <row r="15407" spans="1:43" x14ac:dyDescent="0.35">
      <c r="A15407" t="s">
        <v>80897</v>
      </c>
      <c r="B15407" t="s">
        <v>1075</v>
      </c>
      <c r="C15407" t="s">
        <v>13708</v>
      </c>
      <c r="D15407" t="s">
        <v>803</v>
      </c>
      <c r="F15407" t="s">
        <v>47</v>
      </c>
      <c r="H15407" t="s">
        <v>80898</v>
      </c>
      <c r="J15407" t="s">
        <v>49</v>
      </c>
      <c r="P15407" t="s">
        <v>50</v>
      </c>
      <c r="U15407" s="1">
        <v>45476</v>
      </c>
      <c r="V15407" s="1">
        <v>45476</v>
      </c>
      <c r="AC15407" t="s">
        <v>53</v>
      </c>
      <c r="AG15407" t="s">
        <v>80899</v>
      </c>
      <c r="AH15407" t="s">
        <v>51</v>
      </c>
      <c r="AJ15407" t="s">
        <v>53</v>
      </c>
      <c r="AO15407" t="s">
        <v>5443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AllUserInfo-FULL-E250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B. Meek</dc:creator>
  <cp:lastModifiedBy>Connor B. Meek</cp:lastModifiedBy>
  <dcterms:created xsi:type="dcterms:W3CDTF">2024-07-05T04:49:36Z</dcterms:created>
  <dcterms:modified xsi:type="dcterms:W3CDTF">2024-07-05T04:49:37Z</dcterms:modified>
</cp:coreProperties>
</file>